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Tables/pivotTable1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Ex3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4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b8ec0def087a2afc/Desktop/Career/Portfolio/Adidas Project/"/>
    </mc:Choice>
  </mc:AlternateContent>
  <xr:revisionPtr revIDLastSave="882" documentId="8_{B410519D-A47E-4FA7-8B90-8E071C79EBA0}" xr6:coauthVersionLast="47" xr6:coauthVersionMax="47" xr10:uidLastSave="{11F5288A-F8DA-4E21-A3CC-86C8AB3E13D9}"/>
  <bookViews>
    <workbookView xWindow="-108" yWindow="-108" windowWidth="23256" windowHeight="13896" tabRatio="931" activeTab="6" xr2:uid="{00000000-000D-0000-FFFF-FFFF00000000}"/>
  </bookViews>
  <sheets>
    <sheet name="Dim_Retailer" sheetId="11" r:id="rId1"/>
    <sheet name="Dim_Product" sheetId="9" r:id="rId2"/>
    <sheet name="Fact_Sales" sheetId="13" r:id="rId3"/>
    <sheet name="Dim_Date" sheetId="15" r:id="rId4"/>
    <sheet name="Sheet1" sheetId="10" state="hidden" r:id="rId5"/>
    <sheet name="Power Pivots" sheetId="16" r:id="rId6"/>
    <sheet name="Dashboard" sheetId="4" r:id="rId7"/>
    <sheet name="Calculations" sheetId="8" r:id="rId8"/>
    <sheet name="Data Sales Adidas" sheetId="1" r:id="rId9"/>
  </sheets>
  <definedNames>
    <definedName name="_xlnm._FilterDatabase" localSheetId="8" hidden="1">'Data Sales Adidas'!$B$5:$N$9653</definedName>
    <definedName name="_xlchart.v5.0" hidden="1">'Power Pivots'!$T$1</definedName>
    <definedName name="_xlchart.v5.1" hidden="1">'Power Pivots'!$T$2:$T$51</definedName>
    <definedName name="_xlchart.v5.2" hidden="1">'Power Pivots'!$U$1</definedName>
    <definedName name="_xlchart.v5.3" hidden="1">'Power Pivots'!$U$2:$U$51</definedName>
    <definedName name="_xlchart.v5.4" hidden="1">'Power Pivots'!$T$1</definedName>
    <definedName name="_xlchart.v5.5" hidden="1">'Power Pivots'!$T$2:$T$51</definedName>
    <definedName name="_xlchart.v5.6" hidden="1">'Power Pivots'!$U$1</definedName>
    <definedName name="_xlchart.v5.7" hidden="1">'Power Pivots'!$U$2:$U$51</definedName>
    <definedName name="_xlcn.WorksheetConnection_AdidasUSSalesDashboard.xlsxDim_Date" hidden="1">Dim_Date[]</definedName>
    <definedName name="_xlcn.WorksheetConnection_AdidasUSSalesDashboard.xlsxDim_Product" hidden="1">Dim_Product[]</definedName>
    <definedName name="_xlcn.WorksheetConnection_AdidasUSSalesDashboard.xlsxDim_Retailer" hidden="1">Dim_Retailer[]</definedName>
    <definedName name="_xlcn.WorksheetConnection_AdidasUSSalesDashboard.xlsxFact_Sales" hidden="1">Fact_Sales[]</definedName>
    <definedName name="_xlcn.WorksheetConnection_AdidasUSSalesDashboard.xlsxTable1" hidden="1">Table1[]</definedName>
    <definedName name="ExternalData_1" localSheetId="3" hidden="1">Dim_Date!$A$1:$F$732</definedName>
    <definedName name="ExternalData_1" localSheetId="1" hidden="1">Dim_Product!$A$1:$B$7</definedName>
    <definedName name="ExternalData_1" localSheetId="2" hidden="1">Fact_Sales!$A$1:$I$9649</definedName>
    <definedName name="ExternalData_2" localSheetId="0" hidden="1">Dim_Retailer!$A$1:$C$7</definedName>
  </definedNames>
  <calcPr calcId="191029"/>
  <pivotCaches>
    <pivotCache cacheId="0" r:id="rId10"/>
    <pivotCache cacheId="1" r:id="rId11"/>
    <pivotCache cacheId="2" r:id="rId12"/>
    <pivotCache cacheId="3" r:id="rId13"/>
  </pivotCaches>
  <extLst>
    <ext xmlns:x15="http://schemas.microsoft.com/office/spreadsheetml/2010/11/main" uri="{841E416B-1EF1-43b6-AB56-02D37102CBD5}">
      <x15:pivotCaches>
        <pivotCache cacheId="4" r:id="rId14"/>
      </x15:pivotCaches>
    </ext>
    <ext xmlns:x15="http://schemas.microsoft.com/office/spreadsheetml/2010/11/main" uri="{983426D0-5260-488c-9760-48F4B6AC55F4}">
      <x15:pivotTableReferences>
        <x15:pivotTableReference r:id="rId15"/>
      </x15:pivotTableReferenc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Fact_Sales" name="Fact_Sales" connection="WorksheetConnection_Adidas US Sales Dashboard.xlsx!Fact_Sales"/>
          <x15:modelTable id="Dim_Retailer" name="Dim_Retailer" connection="WorksheetConnection_Adidas US Sales Dashboard.xlsx!Dim_Retailer"/>
          <x15:modelTable id="Dim_Product" name="Dim_Product" connection="WorksheetConnection_Adidas US Sales Dashboard.xlsx!Dim_Product"/>
          <x15:modelTable id="Dim_Date" name="Dim_Date" connection="WorksheetConnection_Adidas US Sales Dashboard.xlsx!Dim_Date"/>
          <x15:modelTable id="Table1" name="Table1" connection="WorksheetConnection_Adidas US Sales Dashboard.xlsx!Table1"/>
        </x15:modelTables>
        <x15:modelRelationships>
          <x15:modelRelationship fromTable="Fact_Sales" fromColumn="Retailer ID" toTable="Dim_Retailer" toColumn="Retailer ID"/>
          <x15:modelRelationship fromTable="Fact_Sales" fromColumn="Product" toTable="Dim_Product" toColumn="Product"/>
          <x15:modelRelationship fromTable="Fact_Sales" fromColumn="Invoice Date" toTable="Dim_Date" toColumn="Invoice Date"/>
          <x15:modelRelationship fromTable="Table1" fromColumn="Retailer ID" toTable="Dim_Retailer" toColumn="Retailer 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10" i="1" l="1"/>
  <c r="Q9" i="1"/>
  <c r="Q7" i="1"/>
  <c r="Q8" i="1"/>
  <c r="Q6" i="1"/>
  <c r="Q17" i="1"/>
  <c r="Q16" i="1"/>
  <c r="Q15" i="1"/>
  <c r="Q12" i="1"/>
  <c r="Q14" i="1"/>
  <c r="Q13" i="1"/>
  <c r="Q23" i="1"/>
  <c r="Q22" i="1"/>
  <c r="Q20" i="1"/>
  <c r="Q19" i="1"/>
  <c r="Q21" i="1"/>
  <c r="Q18" i="1"/>
  <c r="Q29" i="1"/>
  <c r="Q28" i="1"/>
  <c r="Q27" i="1"/>
  <c r="Q24" i="1"/>
  <c r="Q26" i="1"/>
  <c r="Q25" i="1"/>
  <c r="Q35" i="1"/>
  <c r="Q34" i="1"/>
  <c r="Q32" i="1"/>
  <c r="Q31" i="1"/>
  <c r="Q33" i="1"/>
  <c r="Q30" i="1"/>
  <c r="Q41" i="1"/>
  <c r="Q40" i="1"/>
  <c r="Q38" i="1"/>
  <c r="Q37" i="1"/>
  <c r="Q39" i="1"/>
  <c r="Q36" i="1"/>
  <c r="Q47" i="1"/>
  <c r="Q46" i="1"/>
  <c r="Q45" i="1"/>
  <c r="Q42" i="1"/>
  <c r="Q44" i="1"/>
  <c r="Q43" i="1"/>
  <c r="Q53" i="1"/>
  <c r="Q52" i="1"/>
  <c r="Q50" i="1"/>
  <c r="Q49" i="1"/>
  <c r="Q51" i="1"/>
  <c r="Q48" i="1"/>
  <c r="Q56" i="1"/>
  <c r="Q55" i="1"/>
  <c r="Q54" i="1"/>
  <c r="Q59" i="1"/>
  <c r="Q58" i="1"/>
  <c r="Q57" i="1"/>
  <c r="Q62" i="1"/>
  <c r="Q61" i="1"/>
  <c r="Q60" i="1"/>
  <c r="Q65" i="1"/>
  <c r="Q63" i="1"/>
  <c r="Q64" i="1"/>
  <c r="Q68" i="1"/>
  <c r="Q67" i="1"/>
  <c r="Q66" i="1"/>
  <c r="Q71" i="1"/>
  <c r="Q70" i="1"/>
  <c r="Q69" i="1"/>
  <c r="Q74" i="1"/>
  <c r="Q73" i="1"/>
  <c r="Q72" i="1"/>
  <c r="Q77" i="1"/>
  <c r="Q75" i="1"/>
  <c r="Q76" i="1"/>
  <c r="Q80" i="1"/>
  <c r="Q79" i="1"/>
  <c r="Q78" i="1"/>
  <c r="Q83" i="1"/>
  <c r="Q81" i="1"/>
  <c r="Q82" i="1"/>
  <c r="Q86" i="1"/>
  <c r="Q85" i="1"/>
  <c r="Q84" i="1"/>
  <c r="Q89" i="1"/>
  <c r="Q88" i="1"/>
  <c r="Q87" i="1"/>
  <c r="Q95" i="1"/>
  <c r="Q94" i="1"/>
  <c r="Q92" i="1"/>
  <c r="Q91" i="1"/>
  <c r="Q93" i="1"/>
  <c r="Q90" i="1"/>
  <c r="Q101" i="1"/>
  <c r="Q100" i="1"/>
  <c r="Q99" i="1"/>
  <c r="Q97" i="1"/>
  <c r="Q98" i="1"/>
  <c r="Q96" i="1"/>
  <c r="Q107" i="1"/>
  <c r="Q106" i="1"/>
  <c r="Q105" i="1"/>
  <c r="Q103" i="1"/>
  <c r="Q104" i="1"/>
  <c r="Q102" i="1"/>
  <c r="Q113" i="1"/>
  <c r="Q112" i="1"/>
  <c r="Q111" i="1"/>
  <c r="Q109" i="1"/>
  <c r="Q110" i="1"/>
  <c r="Q108" i="1"/>
  <c r="Q119" i="1"/>
  <c r="Q118" i="1"/>
  <c r="Q117" i="1"/>
  <c r="Q115" i="1"/>
  <c r="Q116" i="1"/>
  <c r="Q114" i="1"/>
  <c r="Q125" i="1"/>
  <c r="Q124" i="1"/>
  <c r="Q123" i="1"/>
  <c r="Q121" i="1"/>
  <c r="Q122" i="1"/>
  <c r="Q120" i="1"/>
  <c r="Q131" i="1"/>
  <c r="Q130" i="1"/>
  <c r="Q129" i="1"/>
  <c r="Q127" i="1"/>
  <c r="Q128" i="1"/>
  <c r="Q126" i="1"/>
  <c r="Q137" i="1"/>
  <c r="Q136" i="1"/>
  <c r="Q135" i="1"/>
  <c r="Q133" i="1"/>
  <c r="Q134" i="1"/>
  <c r="Q132" i="1"/>
  <c r="Q143" i="1"/>
  <c r="Q142" i="1"/>
  <c r="Q141" i="1"/>
  <c r="Q139" i="1"/>
  <c r="Q140" i="1"/>
  <c r="Q138" i="1"/>
  <c r="Q149" i="1"/>
  <c r="Q148" i="1"/>
  <c r="Q146" i="1"/>
  <c r="Q145" i="1"/>
  <c r="Q147" i="1"/>
  <c r="Q144" i="1"/>
  <c r="Q155" i="1"/>
  <c r="Q154" i="1"/>
  <c r="Q153" i="1"/>
  <c r="Q151" i="1"/>
  <c r="Q152" i="1"/>
  <c r="Q150" i="1"/>
  <c r="Q161" i="1"/>
  <c r="Q160" i="1"/>
  <c r="Q157" i="1"/>
  <c r="Q156" i="1"/>
  <c r="Q158" i="1"/>
  <c r="Q159" i="1"/>
  <c r="Q167" i="1"/>
  <c r="Q166" i="1"/>
  <c r="Q164" i="1"/>
  <c r="Q165" i="1"/>
  <c r="Q162" i="1"/>
  <c r="Q163" i="1"/>
  <c r="Q173" i="1"/>
  <c r="Q172" i="1"/>
  <c r="Q170" i="1"/>
  <c r="Q171" i="1"/>
  <c r="Q169" i="1"/>
  <c r="Q168" i="1"/>
  <c r="Q179" i="1"/>
  <c r="Q178" i="1"/>
  <c r="Q176" i="1"/>
  <c r="Q174" i="1"/>
  <c r="Q177" i="1"/>
  <c r="Q175" i="1"/>
  <c r="Q185" i="1"/>
  <c r="Q184" i="1"/>
  <c r="Q182" i="1"/>
  <c r="Q180" i="1"/>
  <c r="Q183" i="1"/>
  <c r="Q181" i="1"/>
  <c r="Q191" i="1"/>
  <c r="Q190" i="1"/>
  <c r="Q189" i="1"/>
  <c r="Q187" i="1"/>
  <c r="Q188" i="1"/>
  <c r="Q186" i="1"/>
  <c r="Q197" i="1"/>
  <c r="Q196" i="1"/>
  <c r="Q195" i="1"/>
  <c r="Q194" i="1"/>
  <c r="Q192" i="1"/>
  <c r="Q193" i="1"/>
  <c r="Q203" i="1"/>
  <c r="Q202" i="1"/>
  <c r="Q201" i="1"/>
  <c r="Q200" i="1"/>
  <c r="Q199" i="1"/>
  <c r="Q198" i="1"/>
  <c r="Q209" i="1"/>
  <c r="Q208" i="1"/>
  <c r="Q207" i="1"/>
  <c r="Q205" i="1"/>
  <c r="Q206" i="1"/>
  <c r="Q204" i="1"/>
  <c r="Q215" i="1"/>
  <c r="Q214" i="1"/>
  <c r="Q213" i="1"/>
  <c r="Q210" i="1"/>
  <c r="Q212" i="1"/>
  <c r="Q211" i="1"/>
  <c r="Q218" i="1"/>
  <c r="Q217" i="1"/>
  <c r="Q216" i="1"/>
  <c r="Q221" i="1"/>
  <c r="Q220" i="1"/>
  <c r="Q219" i="1"/>
  <c r="Q224" i="1"/>
  <c r="Q223" i="1"/>
  <c r="Q222" i="1"/>
  <c r="Q227" i="1"/>
  <c r="Q225" i="1"/>
  <c r="Q226" i="1"/>
  <c r="Q230" i="1"/>
  <c r="Q229" i="1"/>
  <c r="Q228" i="1"/>
  <c r="Q233" i="1"/>
  <c r="Q232" i="1"/>
  <c r="Q231" i="1"/>
  <c r="Q236" i="1"/>
  <c r="Q235" i="1"/>
  <c r="Q234" i="1"/>
  <c r="Q239" i="1"/>
  <c r="Q238" i="1"/>
  <c r="Q237" i="1"/>
  <c r="Q242" i="1"/>
  <c r="Q241" i="1"/>
  <c r="Q240" i="1"/>
  <c r="Q245" i="1"/>
  <c r="Q244" i="1"/>
  <c r="Q243" i="1"/>
  <c r="Q248" i="1"/>
  <c r="Q247" i="1"/>
  <c r="Q246" i="1"/>
  <c r="Q251" i="1"/>
  <c r="Q250" i="1"/>
  <c r="Q249" i="1"/>
  <c r="Q254" i="1"/>
  <c r="Q253" i="1"/>
  <c r="Q252" i="1"/>
  <c r="Q257" i="1"/>
  <c r="Q256" i="1"/>
  <c r="Q255" i="1"/>
  <c r="Q260" i="1"/>
  <c r="Q258" i="1"/>
  <c r="Q259" i="1"/>
  <c r="Q263" i="1"/>
  <c r="Q262" i="1"/>
  <c r="Q261" i="1"/>
  <c r="Q266" i="1"/>
  <c r="Q265" i="1"/>
  <c r="Q264" i="1"/>
  <c r="Q269" i="1"/>
  <c r="Q268" i="1"/>
  <c r="Q267" i="1"/>
  <c r="Q272" i="1"/>
  <c r="Q270" i="1"/>
  <c r="Q271" i="1"/>
  <c r="Q275" i="1"/>
  <c r="Q274" i="1"/>
  <c r="Q273" i="1"/>
  <c r="Q281" i="1"/>
  <c r="Q280" i="1"/>
  <c r="Q279" i="1"/>
  <c r="Q276" i="1"/>
  <c r="Q278" i="1"/>
  <c r="Q277" i="1"/>
  <c r="Q287" i="1"/>
  <c r="Q286" i="1"/>
  <c r="Q284" i="1"/>
  <c r="Q282" i="1"/>
  <c r="Q285" i="1"/>
  <c r="Q283" i="1"/>
  <c r="Q293" i="1"/>
  <c r="Q292" i="1"/>
  <c r="Q291" i="1"/>
  <c r="Q288" i="1"/>
  <c r="Q290" i="1"/>
  <c r="Q289" i="1"/>
  <c r="Q299" i="1"/>
  <c r="Q298" i="1"/>
  <c r="Q297" i="1"/>
  <c r="Q295" i="1"/>
  <c r="Q296" i="1"/>
  <c r="Q294" i="1"/>
  <c r="Q305" i="1"/>
  <c r="Q304" i="1"/>
  <c r="Q303" i="1"/>
  <c r="Q301" i="1"/>
  <c r="Q302" i="1"/>
  <c r="Q300" i="1"/>
  <c r="Q311" i="1"/>
  <c r="Q310" i="1"/>
  <c r="Q309" i="1"/>
  <c r="Q307" i="1"/>
  <c r="Q308" i="1"/>
  <c r="Q306" i="1"/>
  <c r="Q317" i="1"/>
  <c r="Q316" i="1"/>
  <c r="Q315" i="1"/>
  <c r="Q313" i="1"/>
  <c r="Q314" i="1"/>
  <c r="Q312" i="1"/>
  <c r="Q323" i="1"/>
  <c r="Q322" i="1"/>
  <c r="Q320" i="1"/>
  <c r="Q319" i="1"/>
  <c r="Q321" i="1"/>
  <c r="Q318" i="1"/>
  <c r="Q329" i="1"/>
  <c r="Q328" i="1"/>
  <c r="Q327" i="1"/>
  <c r="Q324" i="1"/>
  <c r="Q326" i="1"/>
  <c r="Q325" i="1"/>
  <c r="Q335" i="1"/>
  <c r="Q334" i="1"/>
  <c r="Q333" i="1"/>
  <c r="Q331" i="1"/>
  <c r="Q332" i="1"/>
  <c r="Q330" i="1"/>
  <c r="Q341" i="1"/>
  <c r="Q340" i="1"/>
  <c r="Q339" i="1"/>
  <c r="Q337" i="1"/>
  <c r="Q338" i="1"/>
  <c r="Q336" i="1"/>
  <c r="Q347" i="1"/>
  <c r="Q346" i="1"/>
  <c r="Q345" i="1"/>
  <c r="Q343" i="1"/>
  <c r="Q344" i="1"/>
  <c r="Q342" i="1"/>
  <c r="Q353" i="1"/>
  <c r="Q352" i="1"/>
  <c r="Q351" i="1"/>
  <c r="Q349" i="1"/>
  <c r="Q350" i="1"/>
  <c r="Q348" i="1"/>
  <c r="Q359" i="1"/>
  <c r="Q358" i="1"/>
  <c r="Q357" i="1"/>
  <c r="Q355" i="1"/>
  <c r="Q356" i="1"/>
  <c r="Q354" i="1"/>
  <c r="Q365" i="1"/>
  <c r="Q364" i="1"/>
  <c r="Q363" i="1"/>
  <c r="Q361" i="1"/>
  <c r="Q362" i="1"/>
  <c r="Q360" i="1"/>
  <c r="Q371" i="1"/>
  <c r="Q370" i="1"/>
  <c r="Q368" i="1"/>
  <c r="Q367" i="1"/>
  <c r="Q369" i="1"/>
  <c r="Q366" i="1"/>
  <c r="Q373" i="1"/>
  <c r="Q372" i="1"/>
  <c r="Q375" i="1"/>
  <c r="Q374" i="1"/>
  <c r="Q377" i="1"/>
  <c r="Q376" i="1"/>
  <c r="Q379" i="1"/>
  <c r="Q378" i="1"/>
  <c r="Q381" i="1"/>
  <c r="Q380" i="1"/>
  <c r="Q383" i="1"/>
  <c r="Q382" i="1"/>
  <c r="Q385" i="1"/>
  <c r="Q384" i="1"/>
  <c r="Q387" i="1"/>
  <c r="Q386" i="1"/>
  <c r="Q389" i="1"/>
  <c r="Q388" i="1"/>
  <c r="Q391" i="1"/>
  <c r="Q390" i="1"/>
  <c r="Q393" i="1"/>
  <c r="Q392" i="1"/>
  <c r="Q395" i="1"/>
  <c r="Q394" i="1"/>
  <c r="Q400" i="1"/>
  <c r="Q399" i="1"/>
  <c r="Q397" i="1"/>
  <c r="Q396" i="1"/>
  <c r="Q398" i="1"/>
  <c r="Q402" i="1"/>
  <c r="Q401" i="1"/>
  <c r="Q404" i="1"/>
  <c r="Q403" i="1"/>
  <c r="Q406" i="1"/>
  <c r="Q405" i="1"/>
  <c r="Q408" i="1"/>
  <c r="Q407" i="1"/>
  <c r="Q410" i="1"/>
  <c r="Q409" i="1"/>
  <c r="Q412" i="1"/>
  <c r="Q411" i="1"/>
  <c r="Q414" i="1"/>
  <c r="Q413" i="1"/>
  <c r="Q416" i="1"/>
  <c r="Q415" i="1"/>
  <c r="Q418" i="1"/>
  <c r="Q417" i="1"/>
  <c r="Q420" i="1"/>
  <c r="Q419" i="1"/>
  <c r="Q422" i="1"/>
  <c r="Q421" i="1"/>
  <c r="Q424" i="1"/>
  <c r="Q423" i="1"/>
  <c r="Q426" i="1"/>
  <c r="Q425" i="1"/>
  <c r="Q428" i="1"/>
  <c r="Q427" i="1"/>
  <c r="Q430" i="1"/>
  <c r="Q429" i="1"/>
  <c r="Q432" i="1"/>
  <c r="Q431" i="1"/>
  <c r="Q437" i="1"/>
  <c r="Q436" i="1"/>
  <c r="Q435" i="1"/>
  <c r="Q433" i="1"/>
  <c r="Q434" i="1"/>
  <c r="Q442" i="1"/>
  <c r="Q441" i="1"/>
  <c r="Q440" i="1"/>
  <c r="Q438" i="1"/>
  <c r="Q439" i="1"/>
  <c r="Q447" i="1"/>
  <c r="Q446" i="1"/>
  <c r="Q445" i="1"/>
  <c r="Q443" i="1"/>
  <c r="Q444" i="1"/>
  <c r="Q452" i="1"/>
  <c r="Q451" i="1"/>
  <c r="Q449" i="1"/>
  <c r="Q448" i="1"/>
  <c r="Q450" i="1"/>
  <c r="Q457" i="1"/>
  <c r="Q456" i="1"/>
  <c r="Q455" i="1"/>
  <c r="Q454" i="1"/>
  <c r="Q453" i="1"/>
  <c r="Q462" i="1"/>
  <c r="Q461" i="1"/>
  <c r="Q460" i="1"/>
  <c r="Q459" i="1"/>
  <c r="Q458" i="1"/>
  <c r="Q467" i="1"/>
  <c r="Q466" i="1"/>
  <c r="Q465" i="1"/>
  <c r="Q463" i="1"/>
  <c r="Q464" i="1"/>
  <c r="Q500" i="1"/>
  <c r="Q490" i="1"/>
  <c r="Q496" i="1"/>
  <c r="Q487" i="1"/>
  <c r="Q485" i="1"/>
  <c r="Q486" i="1"/>
  <c r="Q491" i="1"/>
  <c r="Q489" i="1"/>
  <c r="Q498" i="1"/>
  <c r="Q493" i="1"/>
  <c r="Q492" i="1"/>
  <c r="Q488" i="1"/>
  <c r="Q494" i="1"/>
  <c r="Q497" i="1"/>
  <c r="Q499" i="1"/>
  <c r="Q495" i="1"/>
  <c r="Q484" i="1"/>
  <c r="Q472" i="1"/>
  <c r="Q477" i="1"/>
  <c r="Q471" i="1"/>
  <c r="Q468" i="1"/>
  <c r="Q469" i="1"/>
  <c r="Q475" i="1"/>
  <c r="Q474" i="1"/>
  <c r="Q480" i="1"/>
  <c r="Q476" i="1"/>
  <c r="Q473" i="1"/>
  <c r="Q470" i="1"/>
  <c r="Q479" i="1"/>
  <c r="Q482" i="1"/>
  <c r="Q483" i="1"/>
  <c r="Q478" i="1"/>
  <c r="Q481" i="1"/>
  <c r="Q505" i="1"/>
  <c r="Q504" i="1"/>
  <c r="Q503" i="1"/>
  <c r="Q501" i="1"/>
  <c r="Q502" i="1"/>
  <c r="Q510" i="1"/>
  <c r="Q509" i="1"/>
  <c r="Q508" i="1"/>
  <c r="Q506" i="1"/>
  <c r="Q507" i="1"/>
  <c r="Q515" i="1"/>
  <c r="Q514" i="1"/>
  <c r="Q512" i="1"/>
  <c r="Q511" i="1"/>
  <c r="Q513" i="1"/>
  <c r="Q520" i="1"/>
  <c r="Q519" i="1"/>
  <c r="Q518" i="1"/>
  <c r="Q516" i="1"/>
  <c r="Q517" i="1"/>
  <c r="Q525" i="1"/>
  <c r="Q524" i="1"/>
  <c r="Q523" i="1"/>
  <c r="Q521" i="1"/>
  <c r="Q522" i="1"/>
  <c r="Q530" i="1"/>
  <c r="Q529" i="1"/>
  <c r="Q528" i="1"/>
  <c r="Q526" i="1"/>
  <c r="Q527" i="1"/>
  <c r="Q535" i="1"/>
  <c r="Q534" i="1"/>
  <c r="Q533" i="1"/>
  <c r="Q531" i="1"/>
  <c r="Q532" i="1"/>
  <c r="Q540" i="1"/>
  <c r="Q539" i="1"/>
  <c r="Q538" i="1"/>
  <c r="Q536" i="1"/>
  <c r="Q537" i="1"/>
  <c r="Q545" i="1"/>
  <c r="Q544" i="1"/>
  <c r="Q542" i="1"/>
  <c r="Q541" i="1"/>
  <c r="Q543" i="1"/>
  <c r="Q550" i="1"/>
  <c r="Q549" i="1"/>
  <c r="Q548" i="1"/>
  <c r="Q546" i="1"/>
  <c r="Q547" i="1"/>
  <c r="Q555" i="1"/>
  <c r="Q554" i="1"/>
  <c r="Q553" i="1"/>
  <c r="Q551" i="1"/>
  <c r="Q552" i="1"/>
  <c r="Q560" i="1"/>
  <c r="Q559" i="1"/>
  <c r="Q557" i="1"/>
  <c r="Q556" i="1"/>
  <c r="Q558" i="1"/>
  <c r="Q565" i="1"/>
  <c r="Q564" i="1"/>
  <c r="Q563" i="1"/>
  <c r="Q561" i="1"/>
  <c r="Q562" i="1"/>
  <c r="Q567" i="1"/>
  <c r="Q566" i="1"/>
  <c r="Q569" i="1"/>
  <c r="Q568" i="1"/>
  <c r="Q571" i="1"/>
  <c r="Q570" i="1"/>
  <c r="Q573" i="1"/>
  <c r="Q572" i="1"/>
  <c r="Q575" i="1"/>
  <c r="Q574" i="1"/>
  <c r="Q577" i="1"/>
  <c r="Q576" i="1"/>
  <c r="Q579" i="1"/>
  <c r="Q578" i="1"/>
  <c r="Q581" i="1"/>
  <c r="Q580" i="1"/>
  <c r="Q583" i="1"/>
  <c r="Q582" i="1"/>
  <c r="Q585" i="1"/>
  <c r="Q584" i="1"/>
  <c r="Q587" i="1"/>
  <c r="Q586" i="1"/>
  <c r="Q589" i="1"/>
  <c r="Q588" i="1"/>
  <c r="Q591" i="1"/>
  <c r="Q590" i="1"/>
  <c r="Q593" i="1"/>
  <c r="Q592" i="1"/>
  <c r="Q595" i="1"/>
  <c r="Q594" i="1"/>
  <c r="Q597" i="1"/>
  <c r="Q596" i="1"/>
  <c r="Q605" i="1"/>
  <c r="Q611" i="1"/>
  <c r="Q608" i="1"/>
  <c r="Q607" i="1"/>
  <c r="Q606" i="1"/>
  <c r="Q609" i="1"/>
  <c r="Q610" i="1"/>
  <c r="Q598" i="1"/>
  <c r="Q604" i="1"/>
  <c r="Q602" i="1"/>
  <c r="Q601" i="1"/>
  <c r="Q599" i="1"/>
  <c r="Q600" i="1"/>
  <c r="Q603" i="1"/>
  <c r="Q613" i="1"/>
  <c r="Q612" i="1"/>
  <c r="Q615" i="1"/>
  <c r="Q614" i="1"/>
  <c r="Q617" i="1"/>
  <c r="Q616" i="1"/>
  <c r="Q619" i="1"/>
  <c r="Q618" i="1"/>
  <c r="Q621" i="1"/>
  <c r="Q620" i="1"/>
  <c r="Q623" i="1"/>
  <c r="Q622" i="1"/>
  <c r="Q625" i="1"/>
  <c r="Q624" i="1"/>
  <c r="Q627" i="1"/>
  <c r="Q626" i="1"/>
  <c r="Q629" i="1"/>
  <c r="Q628" i="1"/>
  <c r="Q631" i="1"/>
  <c r="Q630" i="1"/>
  <c r="Q633" i="1"/>
  <c r="Q632" i="1"/>
  <c r="Q635" i="1"/>
  <c r="Q634" i="1"/>
  <c r="Q637" i="1"/>
  <c r="Q636" i="1"/>
  <c r="Q639" i="1"/>
  <c r="Q638" i="1"/>
  <c r="Q641" i="1"/>
  <c r="Q640" i="1"/>
  <c r="Q643" i="1"/>
  <c r="Q642" i="1"/>
  <c r="Q645" i="1"/>
  <c r="Q644" i="1"/>
  <c r="Q647" i="1"/>
  <c r="Q646" i="1"/>
  <c r="Q649" i="1"/>
  <c r="Q648" i="1"/>
  <c r="Q651" i="1"/>
  <c r="Q650" i="1"/>
  <c r="Q653" i="1"/>
  <c r="Q652" i="1"/>
  <c r="Q655" i="1"/>
  <c r="Q654" i="1"/>
  <c r="Q657" i="1"/>
  <c r="Q656" i="1"/>
  <c r="Q659" i="1"/>
  <c r="Q658" i="1"/>
  <c r="Q661" i="1"/>
  <c r="Q660" i="1"/>
  <c r="Q663" i="1"/>
  <c r="Q662" i="1"/>
  <c r="Q665" i="1"/>
  <c r="Q664" i="1"/>
  <c r="Q667" i="1"/>
  <c r="Q666" i="1"/>
  <c r="Q669" i="1"/>
  <c r="Q668" i="1"/>
  <c r="Q671" i="1"/>
  <c r="Q670" i="1"/>
  <c r="Q673" i="1"/>
  <c r="Q672" i="1"/>
  <c r="Q675" i="1"/>
  <c r="Q674" i="1"/>
  <c r="Q677" i="1"/>
  <c r="Q676" i="1"/>
  <c r="Q679" i="1"/>
  <c r="Q678" i="1"/>
  <c r="Q681" i="1"/>
  <c r="Q680" i="1"/>
  <c r="Q683" i="1"/>
  <c r="Q682" i="1"/>
  <c r="Q685" i="1"/>
  <c r="Q684" i="1"/>
  <c r="Q687" i="1"/>
  <c r="Q686" i="1"/>
  <c r="Q689" i="1"/>
  <c r="Q688" i="1"/>
  <c r="Q691" i="1"/>
  <c r="Q690" i="1"/>
  <c r="Q693" i="1"/>
  <c r="Q692" i="1"/>
  <c r="Q695" i="1"/>
  <c r="Q694" i="1"/>
  <c r="Q697" i="1"/>
  <c r="Q696" i="1"/>
  <c r="Q699" i="1"/>
  <c r="Q698" i="1"/>
  <c r="Q701" i="1"/>
  <c r="Q700" i="1"/>
  <c r="Q703" i="1"/>
  <c r="Q702" i="1"/>
  <c r="Q705" i="1"/>
  <c r="Q704" i="1"/>
  <c r="Q707" i="1"/>
  <c r="Q706" i="1"/>
  <c r="Q709" i="1"/>
  <c r="Q708" i="1"/>
  <c r="Q711" i="1"/>
  <c r="Q710" i="1"/>
  <c r="Q713" i="1"/>
  <c r="Q712" i="1"/>
  <c r="Q715" i="1"/>
  <c r="Q714" i="1"/>
  <c r="Q717" i="1"/>
  <c r="Q716" i="1"/>
  <c r="Q719" i="1"/>
  <c r="Q718" i="1"/>
  <c r="Q724" i="1"/>
  <c r="Q723" i="1"/>
  <c r="Q722" i="1"/>
  <c r="Q720" i="1"/>
  <c r="Q721" i="1"/>
  <c r="Q728" i="1"/>
  <c r="Q729" i="1"/>
  <c r="Q726" i="1"/>
  <c r="Q727" i="1"/>
  <c r="Q725" i="1"/>
  <c r="Q733" i="1"/>
  <c r="Q734" i="1"/>
  <c r="Q731" i="1"/>
  <c r="Q732" i="1"/>
  <c r="Q730" i="1"/>
  <c r="Q739" i="1"/>
  <c r="Q738" i="1"/>
  <c r="Q737" i="1"/>
  <c r="Q735" i="1"/>
  <c r="Q736" i="1"/>
  <c r="Q744" i="1"/>
  <c r="Q743" i="1"/>
  <c r="Q742" i="1"/>
  <c r="Q741" i="1"/>
  <c r="Q740" i="1"/>
  <c r="Q748" i="1"/>
  <c r="Q749" i="1"/>
  <c r="Q746" i="1"/>
  <c r="Q747" i="1"/>
  <c r="Q745" i="1"/>
  <c r="Q753" i="1"/>
  <c r="Q754" i="1"/>
  <c r="Q751" i="1"/>
  <c r="Q752" i="1"/>
  <c r="Q750" i="1"/>
  <c r="Q758" i="1"/>
  <c r="Q759" i="1"/>
  <c r="Q755" i="1"/>
  <c r="Q757" i="1"/>
  <c r="Q756" i="1"/>
  <c r="Q763" i="1"/>
  <c r="Q764" i="1"/>
  <c r="Q761" i="1"/>
  <c r="Q762" i="1"/>
  <c r="Q760" i="1"/>
  <c r="Q768" i="1"/>
  <c r="Q769" i="1"/>
  <c r="Q765" i="1"/>
  <c r="Q767" i="1"/>
  <c r="Q766" i="1"/>
  <c r="Q773" i="1"/>
  <c r="Q774" i="1"/>
  <c r="Q771" i="1"/>
  <c r="Q772" i="1"/>
  <c r="Q770" i="1"/>
  <c r="Q778" i="1"/>
  <c r="Q779" i="1"/>
  <c r="Q776" i="1"/>
  <c r="Q777" i="1"/>
  <c r="Q775" i="1"/>
  <c r="Q783" i="1"/>
  <c r="Q784" i="1"/>
  <c r="Q781" i="1"/>
  <c r="Q782" i="1"/>
  <c r="Q780" i="1"/>
  <c r="Q788" i="1"/>
  <c r="Q789" i="1"/>
  <c r="Q786" i="1"/>
  <c r="Q787" i="1"/>
  <c r="Q785" i="1"/>
  <c r="Q793" i="1"/>
  <c r="Q794" i="1"/>
  <c r="Q791" i="1"/>
  <c r="Q792" i="1"/>
  <c r="Q790" i="1"/>
  <c r="Q798" i="1"/>
  <c r="Q799" i="1"/>
  <c r="Q796" i="1"/>
  <c r="Q797" i="1"/>
  <c r="Q795" i="1"/>
  <c r="Q803" i="1"/>
  <c r="Q804" i="1"/>
  <c r="Q801" i="1"/>
  <c r="Q802" i="1"/>
  <c r="Q800" i="1"/>
  <c r="Q808" i="1"/>
  <c r="Q809" i="1"/>
  <c r="Q805" i="1"/>
  <c r="Q807" i="1"/>
  <c r="Q806" i="1"/>
  <c r="Q813" i="1"/>
  <c r="Q814" i="1"/>
  <c r="Q811" i="1"/>
  <c r="Q812" i="1"/>
  <c r="Q810" i="1"/>
  <c r="Q818" i="1"/>
  <c r="Q819" i="1"/>
  <c r="Q815" i="1"/>
  <c r="Q817" i="1"/>
  <c r="Q816" i="1"/>
  <c r="Q823" i="1"/>
  <c r="Q824" i="1"/>
  <c r="Q820" i="1"/>
  <c r="Q822" i="1"/>
  <c r="Q821" i="1"/>
  <c r="Q828" i="1"/>
  <c r="Q829" i="1"/>
  <c r="Q826" i="1"/>
  <c r="Q827" i="1"/>
  <c r="Q825" i="1"/>
  <c r="Q833" i="1"/>
  <c r="Q834" i="1"/>
  <c r="Q830" i="1"/>
  <c r="Q832" i="1"/>
  <c r="Q831" i="1"/>
  <c r="Q838" i="1"/>
  <c r="Q839" i="1"/>
  <c r="Q836" i="1"/>
  <c r="Q837" i="1"/>
  <c r="Q835" i="1"/>
  <c r="Q843" i="1"/>
  <c r="Q844" i="1"/>
  <c r="Q841" i="1"/>
  <c r="Q842" i="1"/>
  <c r="Q840" i="1"/>
  <c r="Q848" i="1"/>
  <c r="Q849" i="1"/>
  <c r="Q846" i="1"/>
  <c r="Q847" i="1"/>
  <c r="Q845" i="1"/>
  <c r="Q854" i="1"/>
  <c r="Q853" i="1"/>
  <c r="Q852" i="1"/>
  <c r="Q850" i="1"/>
  <c r="Q851" i="1"/>
  <c r="Q858" i="1"/>
  <c r="Q859" i="1"/>
  <c r="Q856" i="1"/>
  <c r="Q857" i="1"/>
  <c r="Q855" i="1"/>
  <c r="Q864" i="1"/>
  <c r="Q863" i="1"/>
  <c r="Q861" i="1"/>
  <c r="Q860" i="1"/>
  <c r="Q862" i="1"/>
  <c r="Q868" i="1"/>
  <c r="Q869" i="1"/>
  <c r="Q866" i="1"/>
  <c r="Q867" i="1"/>
  <c r="Q865" i="1"/>
  <c r="Q873" i="1"/>
  <c r="Q874" i="1"/>
  <c r="Q872" i="1"/>
  <c r="Q870" i="1"/>
  <c r="Q871" i="1"/>
  <c r="Q878" i="1"/>
  <c r="Q879" i="1"/>
  <c r="Q876" i="1"/>
  <c r="Q877" i="1"/>
  <c r="Q875" i="1"/>
  <c r="Q884" i="1"/>
  <c r="Q883" i="1"/>
  <c r="Q881" i="1"/>
  <c r="Q880" i="1"/>
  <c r="Q882" i="1"/>
  <c r="Q889" i="1"/>
  <c r="Q888" i="1"/>
  <c r="Q887" i="1"/>
  <c r="Q885" i="1"/>
  <c r="Q886" i="1"/>
  <c r="Q894" i="1"/>
  <c r="Q893" i="1"/>
  <c r="Q892" i="1"/>
  <c r="Q890" i="1"/>
  <c r="Q891" i="1"/>
  <c r="Q898" i="1"/>
  <c r="Q899" i="1"/>
  <c r="Q896" i="1"/>
  <c r="Q897" i="1"/>
  <c r="Q895" i="1"/>
  <c r="Q904" i="1"/>
  <c r="Q903" i="1"/>
  <c r="Q901" i="1"/>
  <c r="Q900" i="1"/>
  <c r="Q902" i="1"/>
  <c r="Q907" i="1"/>
  <c r="Q906" i="1"/>
  <c r="Q905" i="1"/>
  <c r="Q910" i="1"/>
  <c r="Q909" i="1"/>
  <c r="Q908" i="1"/>
  <c r="Q913" i="1"/>
  <c r="Q912" i="1"/>
  <c r="Q911" i="1"/>
  <c r="Q916" i="1"/>
  <c r="Q915" i="1"/>
  <c r="Q914" i="1"/>
  <c r="Q919" i="1"/>
  <c r="Q918" i="1"/>
  <c r="Q917" i="1"/>
  <c r="Q922" i="1"/>
  <c r="Q921" i="1"/>
  <c r="Q920" i="1"/>
  <c r="Q925" i="1"/>
  <c r="Q924" i="1"/>
  <c r="Q923" i="1"/>
  <c r="Q928" i="1"/>
  <c r="Q927" i="1"/>
  <c r="Q926" i="1"/>
  <c r="Q931" i="1"/>
  <c r="Q930" i="1"/>
  <c r="Q929" i="1"/>
  <c r="Q934" i="1"/>
  <c r="Q933" i="1"/>
  <c r="Q932" i="1"/>
  <c r="Q937" i="1"/>
  <c r="Q935" i="1"/>
  <c r="Q936" i="1"/>
  <c r="Q940" i="1"/>
  <c r="Q938" i="1"/>
  <c r="Q939" i="1"/>
  <c r="Q943" i="1"/>
  <c r="Q942" i="1"/>
  <c r="Q941" i="1"/>
  <c r="Q946" i="1"/>
  <c r="Q945" i="1"/>
  <c r="Q944" i="1"/>
  <c r="Q951" i="1"/>
  <c r="Q950" i="1"/>
  <c r="Q948" i="1"/>
  <c r="Q947" i="1"/>
  <c r="Q949" i="1"/>
  <c r="Q955" i="1"/>
  <c r="Q956" i="1"/>
  <c r="Q953" i="1"/>
  <c r="Q954" i="1"/>
  <c r="Q952" i="1"/>
  <c r="Q960" i="1"/>
  <c r="Q961" i="1"/>
  <c r="Q958" i="1"/>
  <c r="Q959" i="1"/>
  <c r="Q957" i="1"/>
  <c r="Q965" i="1"/>
  <c r="Q966" i="1"/>
  <c r="Q962" i="1"/>
  <c r="Q964" i="1"/>
  <c r="Q963" i="1"/>
  <c r="Q970" i="1"/>
  <c r="Q971" i="1"/>
  <c r="Q968" i="1"/>
  <c r="Q969" i="1"/>
  <c r="Q967" i="1"/>
  <c r="Q975" i="1"/>
  <c r="Q976" i="1"/>
  <c r="Q973" i="1"/>
  <c r="Q974" i="1"/>
  <c r="Q972" i="1"/>
  <c r="Q980" i="1"/>
  <c r="Q981" i="1"/>
  <c r="Q977" i="1"/>
  <c r="Q979" i="1"/>
  <c r="Q978" i="1"/>
  <c r="Q985" i="1"/>
  <c r="Q986" i="1"/>
  <c r="Q983" i="1"/>
  <c r="Q984" i="1"/>
  <c r="Q982" i="1"/>
  <c r="Q990" i="1"/>
  <c r="Q991" i="1"/>
  <c r="Q987" i="1"/>
  <c r="Q989" i="1"/>
  <c r="Q988" i="1"/>
  <c r="Q995" i="1"/>
  <c r="Q996" i="1"/>
  <c r="Q993" i="1"/>
  <c r="Q994" i="1"/>
  <c r="Q992" i="1"/>
  <c r="Q998" i="1"/>
  <c r="Q997" i="1"/>
  <c r="Q1000" i="1"/>
  <c r="Q999" i="1"/>
  <c r="Q1002" i="1"/>
  <c r="Q1001" i="1"/>
  <c r="Q1004" i="1"/>
  <c r="Q1003" i="1"/>
  <c r="Q1006" i="1"/>
  <c r="Q1005" i="1"/>
  <c r="Q1008" i="1"/>
  <c r="Q1007" i="1"/>
  <c r="Q1010" i="1"/>
  <c r="Q1009" i="1"/>
  <c r="Q1012" i="1"/>
  <c r="Q1011" i="1"/>
  <c r="Q1014" i="1"/>
  <c r="Q1013" i="1"/>
  <c r="Q1016" i="1"/>
  <c r="Q1015" i="1"/>
  <c r="Q1018" i="1"/>
  <c r="Q1017" i="1"/>
  <c r="Q1020" i="1"/>
  <c r="Q1019" i="1"/>
  <c r="Q1022" i="1"/>
  <c r="Q1021" i="1"/>
  <c r="Q1024" i="1"/>
  <c r="Q1023" i="1"/>
  <c r="Q1026" i="1"/>
  <c r="Q1025" i="1"/>
  <c r="Q1028" i="1"/>
  <c r="Q1027" i="1"/>
  <c r="Q1030" i="1"/>
  <c r="Q1029" i="1"/>
  <c r="Q1032" i="1"/>
  <c r="Q1031" i="1"/>
  <c r="Q1034" i="1"/>
  <c r="Q1033" i="1"/>
  <c r="Q1036" i="1"/>
  <c r="Q1035" i="1"/>
  <c r="Q1038" i="1"/>
  <c r="Q1037" i="1"/>
  <c r="Q1040" i="1"/>
  <c r="Q1039" i="1"/>
  <c r="Q1042" i="1"/>
  <c r="Q1041" i="1"/>
  <c r="Q1044" i="1"/>
  <c r="Q1043" i="1"/>
  <c r="Q1046" i="1"/>
  <c r="Q1045" i="1"/>
  <c r="Q1048" i="1"/>
  <c r="Q1047" i="1"/>
  <c r="Q1050" i="1"/>
  <c r="Q1049" i="1"/>
  <c r="Q1055" i="1"/>
  <c r="Q1054" i="1"/>
  <c r="Q1053" i="1"/>
  <c r="Q1051" i="1"/>
  <c r="Q1052" i="1"/>
  <c r="Q1060" i="1"/>
  <c r="Q1059" i="1"/>
  <c r="Q1058" i="1"/>
  <c r="Q1056" i="1"/>
  <c r="Q1057" i="1"/>
  <c r="Q1065" i="1"/>
  <c r="Q1064" i="1"/>
  <c r="Q1063" i="1"/>
  <c r="Q1061" i="1"/>
  <c r="Q1062" i="1"/>
  <c r="Q1070" i="1"/>
  <c r="Q1069" i="1"/>
  <c r="Q1068" i="1"/>
  <c r="Q1066" i="1"/>
  <c r="Q1067" i="1"/>
  <c r="Q1075" i="1"/>
  <c r="Q1074" i="1"/>
  <c r="Q1073" i="1"/>
  <c r="Q1071" i="1"/>
  <c r="Q1072" i="1"/>
  <c r="Q1080" i="1"/>
  <c r="Q1079" i="1"/>
  <c r="Q1077" i="1"/>
  <c r="Q1076" i="1"/>
  <c r="Q1078" i="1"/>
  <c r="Q1085" i="1"/>
  <c r="Q1084" i="1"/>
  <c r="Q1082" i="1"/>
  <c r="Q1081" i="1"/>
  <c r="Q1083" i="1"/>
  <c r="Q1090" i="1"/>
  <c r="Q1089" i="1"/>
  <c r="Q1088" i="1"/>
  <c r="Q1086" i="1"/>
  <c r="Q1087" i="1"/>
  <c r="Q1095" i="1"/>
  <c r="Q1094" i="1"/>
  <c r="Q1093" i="1"/>
  <c r="Q1091" i="1"/>
  <c r="Q1092" i="1"/>
  <c r="Q1100" i="1"/>
  <c r="Q1099" i="1"/>
  <c r="Q1098" i="1"/>
  <c r="Q1096" i="1"/>
  <c r="Q1097" i="1"/>
  <c r="Q1105" i="1"/>
  <c r="Q1104" i="1"/>
  <c r="Q1103" i="1"/>
  <c r="Q1101" i="1"/>
  <c r="Q1102" i="1"/>
  <c r="Q1110" i="1"/>
  <c r="Q1109" i="1"/>
  <c r="Q1108" i="1"/>
  <c r="Q1106" i="1"/>
  <c r="Q1107" i="1"/>
  <c r="Q1115" i="1"/>
  <c r="Q1114" i="1"/>
  <c r="Q1112" i="1"/>
  <c r="Q1111" i="1"/>
  <c r="Q1113" i="1"/>
  <c r="Q1120" i="1"/>
  <c r="Q1119" i="1"/>
  <c r="Q1118" i="1"/>
  <c r="Q1116" i="1"/>
  <c r="Q1117" i="1"/>
  <c r="Q1125" i="1"/>
  <c r="Q1124" i="1"/>
  <c r="Q1123" i="1"/>
  <c r="Q1121" i="1"/>
  <c r="Q1122" i="1"/>
  <c r="Q1130" i="1"/>
  <c r="Q1129" i="1"/>
  <c r="Q1128" i="1"/>
  <c r="Q1126" i="1"/>
  <c r="Q1127" i="1"/>
  <c r="Q1135" i="1"/>
  <c r="Q1134" i="1"/>
  <c r="Q1133" i="1"/>
  <c r="Q1131" i="1"/>
  <c r="Q1132" i="1"/>
  <c r="Q1140" i="1"/>
  <c r="Q1139" i="1"/>
  <c r="Q1138" i="1"/>
  <c r="Q1136" i="1"/>
  <c r="Q1137" i="1"/>
  <c r="Q1145" i="1"/>
  <c r="Q1144" i="1"/>
  <c r="Q1143" i="1"/>
  <c r="Q1141" i="1"/>
  <c r="Q1142" i="1"/>
  <c r="Q1150" i="1"/>
  <c r="Q1149" i="1"/>
  <c r="Q1148" i="1"/>
  <c r="Q1146" i="1"/>
  <c r="Q1147" i="1"/>
  <c r="Q1155" i="1"/>
  <c r="Q1154" i="1"/>
  <c r="Q1152" i="1"/>
  <c r="Q1151" i="1"/>
  <c r="Q1153" i="1"/>
  <c r="Q1160" i="1"/>
  <c r="Q1159" i="1"/>
  <c r="Q1157" i="1"/>
  <c r="Q1156" i="1"/>
  <c r="Q1158" i="1"/>
  <c r="Q1165" i="1"/>
  <c r="Q1164" i="1"/>
  <c r="Q1163" i="1"/>
  <c r="Q1161" i="1"/>
  <c r="Q1162" i="1"/>
  <c r="Q1170" i="1"/>
  <c r="Q1169" i="1"/>
  <c r="Q1168" i="1"/>
  <c r="Q1166" i="1"/>
  <c r="Q1167" i="1"/>
  <c r="Q1175" i="1"/>
  <c r="Q1174" i="1"/>
  <c r="Q1173" i="1"/>
  <c r="Q1171" i="1"/>
  <c r="Q1172" i="1"/>
  <c r="Q1180" i="1"/>
  <c r="Q1179" i="1"/>
  <c r="Q1178" i="1"/>
  <c r="Q1176" i="1"/>
  <c r="Q1177" i="1"/>
  <c r="Q1185" i="1"/>
  <c r="Q1184" i="1"/>
  <c r="Q1183" i="1"/>
  <c r="Q1181" i="1"/>
  <c r="Q1182" i="1"/>
  <c r="Q1187" i="1"/>
  <c r="Q1186" i="1"/>
  <c r="Q1189" i="1"/>
  <c r="Q1188" i="1"/>
  <c r="Q1191" i="1"/>
  <c r="Q1190" i="1"/>
  <c r="Q1193" i="1"/>
  <c r="Q1192" i="1"/>
  <c r="Q1195" i="1"/>
  <c r="Q1194" i="1"/>
  <c r="Q1197" i="1"/>
  <c r="Q1196" i="1"/>
  <c r="Q1199" i="1"/>
  <c r="Q1198" i="1"/>
  <c r="Q1201" i="1"/>
  <c r="Q1200" i="1"/>
  <c r="Q1203" i="1"/>
  <c r="Q1202" i="1"/>
  <c r="Q1205" i="1"/>
  <c r="Q1204" i="1"/>
  <c r="Q1207" i="1"/>
  <c r="Q1206" i="1"/>
  <c r="Q1209" i="1"/>
  <c r="Q1208" i="1"/>
  <c r="Q1211" i="1"/>
  <c r="Q1210" i="1"/>
  <c r="Q1213" i="1"/>
  <c r="Q1212" i="1"/>
  <c r="Q1215" i="1"/>
  <c r="Q1214" i="1"/>
  <c r="Q1217" i="1"/>
  <c r="Q1216" i="1"/>
  <c r="Q1219" i="1"/>
  <c r="Q1218" i="1"/>
  <c r="Q1221" i="1"/>
  <c r="Q1220" i="1"/>
  <c r="Q1223" i="1"/>
  <c r="Q1222" i="1"/>
  <c r="Q1225" i="1"/>
  <c r="Q1224" i="1"/>
  <c r="Q1227" i="1"/>
  <c r="Q1226" i="1"/>
  <c r="Q1229" i="1"/>
  <c r="Q1228" i="1"/>
  <c r="Q1231" i="1"/>
  <c r="Q1230" i="1"/>
  <c r="Q1233" i="1"/>
  <c r="Q1232" i="1"/>
  <c r="Q1235" i="1"/>
  <c r="Q1234" i="1"/>
  <c r="Q1237" i="1"/>
  <c r="Q1236" i="1"/>
  <c r="Q1239" i="1"/>
  <c r="Q1238" i="1"/>
  <c r="Q1241" i="1"/>
  <c r="Q1240" i="1"/>
  <c r="Q1243" i="1"/>
  <c r="Q1242" i="1"/>
  <c r="Q1245" i="1"/>
  <c r="Q1244" i="1"/>
  <c r="Q1247" i="1"/>
  <c r="Q1246" i="1"/>
  <c r="Q1249" i="1"/>
  <c r="Q1248" i="1"/>
  <c r="Q1251" i="1"/>
  <c r="Q1250" i="1"/>
  <c r="Q1253" i="1"/>
  <c r="Q1252" i="1"/>
  <c r="Q1255" i="1"/>
  <c r="Q1254" i="1"/>
  <c r="Q1257" i="1"/>
  <c r="Q1256" i="1"/>
  <c r="Q1262" i="1"/>
  <c r="Q1261" i="1"/>
  <c r="Q1260" i="1"/>
  <c r="Q1258" i="1"/>
  <c r="Q1259" i="1"/>
  <c r="Q1267" i="1"/>
  <c r="Q1266" i="1"/>
  <c r="Q1265" i="1"/>
  <c r="Q1263" i="1"/>
  <c r="Q1264" i="1"/>
  <c r="Q1272" i="1"/>
  <c r="Q1271" i="1"/>
  <c r="Q1270" i="1"/>
  <c r="Q1268" i="1"/>
  <c r="Q1269" i="1"/>
  <c r="Q1277" i="1"/>
  <c r="Q1276" i="1"/>
  <c r="Q1275" i="1"/>
  <c r="Q1273" i="1"/>
  <c r="Q1274" i="1"/>
  <c r="Q1282" i="1"/>
  <c r="Q1281" i="1"/>
  <c r="Q1280" i="1"/>
  <c r="Q1278" i="1"/>
  <c r="Q1279" i="1"/>
  <c r="Q1287" i="1"/>
  <c r="Q1286" i="1"/>
  <c r="Q1285" i="1"/>
  <c r="Q1283" i="1"/>
  <c r="Q1284" i="1"/>
  <c r="Q1292" i="1"/>
  <c r="Q1291" i="1"/>
  <c r="Q1290" i="1"/>
  <c r="Q1288" i="1"/>
  <c r="Q1289" i="1"/>
  <c r="Q1297" i="1"/>
  <c r="Q1296" i="1"/>
  <c r="Q1295" i="1"/>
  <c r="Q1293" i="1"/>
  <c r="Q1294" i="1"/>
  <c r="Q1302" i="1"/>
  <c r="Q1301" i="1"/>
  <c r="Q1299" i="1"/>
  <c r="Q1298" i="1"/>
  <c r="Q1300" i="1"/>
  <c r="Q1307" i="1"/>
  <c r="Q1306" i="1"/>
  <c r="Q1305" i="1"/>
  <c r="Q1303" i="1"/>
  <c r="Q1304" i="1"/>
  <c r="Q1312" i="1"/>
  <c r="Q1311" i="1"/>
  <c r="Q1310" i="1"/>
  <c r="Q1308" i="1"/>
  <c r="Q1309" i="1"/>
  <c r="Q1317" i="1"/>
  <c r="Q1316" i="1"/>
  <c r="Q1315" i="1"/>
  <c r="Q1313" i="1"/>
  <c r="Q1314" i="1"/>
  <c r="Q1334" i="1"/>
  <c r="Q1333" i="1"/>
  <c r="Q1332" i="1"/>
  <c r="Q1330" i="1"/>
  <c r="Q1328" i="1"/>
  <c r="Q1327" i="1"/>
  <c r="Q1329" i="1"/>
  <c r="Q1331" i="1"/>
  <c r="Q1326" i="1"/>
  <c r="Q1324" i="1"/>
  <c r="Q1323" i="1"/>
  <c r="Q1321" i="1"/>
  <c r="Q1319" i="1"/>
  <c r="Q1318" i="1"/>
  <c r="Q1320" i="1"/>
  <c r="Q1322" i="1"/>
  <c r="Q1325" i="1"/>
  <c r="Q1339" i="1"/>
  <c r="Q1338" i="1"/>
  <c r="Q1337" i="1"/>
  <c r="Q1335" i="1"/>
  <c r="Q1336" i="1"/>
  <c r="Q1362" i="1"/>
  <c r="Q1360" i="1"/>
  <c r="Q1356" i="1"/>
  <c r="Q1361" i="1"/>
  <c r="Q1357" i="1"/>
  <c r="Q1358" i="1"/>
  <c r="Q1355" i="1"/>
  <c r="Q1359" i="1"/>
  <c r="Q1354" i="1"/>
  <c r="Q1351" i="1"/>
  <c r="Q1346" i="1"/>
  <c r="Q1352" i="1"/>
  <c r="Q1343" i="1"/>
  <c r="Q1349" i="1"/>
  <c r="Q1340" i="1"/>
  <c r="Q1350" i="1"/>
  <c r="Q1353" i="1"/>
  <c r="Q1342" i="1"/>
  <c r="Q1347" i="1"/>
  <c r="Q1345" i="1"/>
  <c r="Q1348" i="1"/>
  <c r="Q1341" i="1"/>
  <c r="Q1344" i="1"/>
  <c r="Q1391" i="1"/>
  <c r="Q1383" i="1"/>
  <c r="Q1390" i="1"/>
  <c r="Q1387" i="1"/>
  <c r="Q1386" i="1"/>
  <c r="Q1385" i="1"/>
  <c r="Q1389" i="1"/>
  <c r="Q1388" i="1"/>
  <c r="Q1384" i="1"/>
  <c r="Q1381" i="1"/>
  <c r="Q1379" i="1"/>
  <c r="Q1378" i="1"/>
  <c r="Q1380" i="1"/>
  <c r="Q1382" i="1"/>
  <c r="Q1377" i="1"/>
  <c r="Q1369" i="1"/>
  <c r="Q1375" i="1"/>
  <c r="Q1372" i="1"/>
  <c r="Q1370" i="1"/>
  <c r="Q1371" i="1"/>
  <c r="Q1373" i="1"/>
  <c r="Q1374" i="1"/>
  <c r="Q1368" i="1"/>
  <c r="Q1366" i="1"/>
  <c r="Q1364" i="1"/>
  <c r="Q1363" i="1"/>
  <c r="Q1365" i="1"/>
  <c r="Q1367" i="1"/>
  <c r="Q1376" i="1"/>
  <c r="Q1408" i="1"/>
  <c r="Q1404" i="1"/>
  <c r="Q1407" i="1"/>
  <c r="Q1405" i="1"/>
  <c r="Q1402" i="1"/>
  <c r="Q1401" i="1"/>
  <c r="Q1403" i="1"/>
  <c r="Q1406" i="1"/>
  <c r="Q1400" i="1"/>
  <c r="Q1394" i="1"/>
  <c r="Q1398" i="1"/>
  <c r="Q1397" i="1"/>
  <c r="Q1393" i="1"/>
  <c r="Q1392" i="1"/>
  <c r="Q1395" i="1"/>
  <c r="Q1396" i="1"/>
  <c r="Q1399" i="1"/>
  <c r="Q1413" i="1"/>
  <c r="Q1412" i="1"/>
  <c r="Q1411" i="1"/>
  <c r="Q1409" i="1"/>
  <c r="Q1410" i="1"/>
  <c r="Q1448" i="1"/>
  <c r="Q1441" i="1"/>
  <c r="Q1447" i="1"/>
  <c r="Q1444" i="1"/>
  <c r="Q1443" i="1"/>
  <c r="Q1442" i="1"/>
  <c r="Q1446" i="1"/>
  <c r="Q1445" i="1"/>
  <c r="Q1440" i="1"/>
  <c r="Q1438" i="1"/>
  <c r="Q1436" i="1"/>
  <c r="Q1435" i="1"/>
  <c r="Q1437" i="1"/>
  <c r="Q1439" i="1"/>
  <c r="Q1434" i="1"/>
  <c r="Q1421" i="1"/>
  <c r="Q1433" i="1"/>
  <c r="Q1425" i="1"/>
  <c r="Q1424" i="1"/>
  <c r="Q1423" i="1"/>
  <c r="Q1430" i="1"/>
  <c r="Q1429" i="1"/>
  <c r="Q1419" i="1"/>
  <c r="Q1417" i="1"/>
  <c r="Q1415" i="1"/>
  <c r="Q1414" i="1"/>
  <c r="Q1416" i="1"/>
  <c r="Q1418" i="1"/>
  <c r="Q1432" i="1"/>
  <c r="Q1431" i="1"/>
  <c r="Q1426" i="1"/>
  <c r="Q1422" i="1"/>
  <c r="Q1420" i="1"/>
  <c r="Q1428" i="1"/>
  <c r="Q1427" i="1"/>
  <c r="Q1515" i="1"/>
  <c r="Q1514" i="1"/>
  <c r="Q1504" i="1"/>
  <c r="Q1508" i="1"/>
  <c r="Q1509" i="1"/>
  <c r="Q1500" i="1"/>
  <c r="Q1505" i="1"/>
  <c r="Q1510" i="1"/>
  <c r="Q1511" i="1"/>
  <c r="Q1501" i="1"/>
  <c r="Q1496" i="1"/>
  <c r="Q1513" i="1"/>
  <c r="Q1512" i="1"/>
  <c r="Q1502" i="1"/>
  <c r="Q1492" i="1"/>
  <c r="Q1488" i="1"/>
  <c r="Q1497" i="1"/>
  <c r="Q1503" i="1"/>
  <c r="Q1507" i="1"/>
  <c r="Q1498" i="1"/>
  <c r="Q1491" i="1"/>
  <c r="Q1487" i="1"/>
  <c r="Q1493" i="1"/>
  <c r="Q1499" i="1"/>
  <c r="Q1506" i="1"/>
  <c r="Q1494" i="1"/>
  <c r="Q1490" i="1"/>
  <c r="Q1486" i="1"/>
  <c r="Q1489" i="1"/>
  <c r="Q1495" i="1"/>
  <c r="Q1485" i="1"/>
  <c r="Q1482" i="1"/>
  <c r="Q1472" i="1"/>
  <c r="Q1478" i="1"/>
  <c r="Q1476" i="1"/>
  <c r="Q1469" i="1"/>
  <c r="Q1474" i="1"/>
  <c r="Q1481" i="1"/>
  <c r="Q1480" i="1"/>
  <c r="Q1467" i="1"/>
  <c r="Q1462" i="1"/>
  <c r="Q1483" i="1"/>
  <c r="Q1479" i="1"/>
  <c r="Q1468" i="1"/>
  <c r="Q1461" i="1"/>
  <c r="Q1452" i="1"/>
  <c r="Q1466" i="1"/>
  <c r="Q1471" i="1"/>
  <c r="Q1477" i="1"/>
  <c r="Q1470" i="1"/>
  <c r="Q1457" i="1"/>
  <c r="Q1451" i="1"/>
  <c r="Q1459" i="1"/>
  <c r="Q1465" i="1"/>
  <c r="Q1475" i="1"/>
  <c r="Q1463" i="1"/>
  <c r="Q1456" i="1"/>
  <c r="Q1450" i="1"/>
  <c r="Q1454" i="1"/>
  <c r="Q1460" i="1"/>
  <c r="Q1484" i="1"/>
  <c r="Q1473" i="1"/>
  <c r="Q1464" i="1"/>
  <c r="Q1453" i="1"/>
  <c r="Q1449" i="1"/>
  <c r="Q1455" i="1"/>
  <c r="Q1458" i="1"/>
  <c r="Q1532" i="1"/>
  <c r="Q1531" i="1"/>
  <c r="Q1530" i="1"/>
  <c r="Q1527" i="1"/>
  <c r="Q1526" i="1"/>
  <c r="Q1525" i="1"/>
  <c r="Q1529" i="1"/>
  <c r="Q1528" i="1"/>
  <c r="Q1523" i="1"/>
  <c r="Q1522" i="1"/>
  <c r="Q1521" i="1"/>
  <c r="Q1518" i="1"/>
  <c r="Q1517" i="1"/>
  <c r="Q1516" i="1"/>
  <c r="Q1519" i="1"/>
  <c r="Q1520" i="1"/>
  <c r="Q1524" i="1"/>
  <c r="Q1567" i="1"/>
  <c r="Q1559" i="1"/>
  <c r="Q1566" i="1"/>
  <c r="Q1563" i="1"/>
  <c r="Q1562" i="1"/>
  <c r="Q1561" i="1"/>
  <c r="Q1565" i="1"/>
  <c r="Q1564" i="1"/>
  <c r="Q1560" i="1"/>
  <c r="Q1557" i="1"/>
  <c r="Q1555" i="1"/>
  <c r="Q1554" i="1"/>
  <c r="Q1556" i="1"/>
  <c r="Q1558" i="1"/>
  <c r="Q1553" i="1"/>
  <c r="Q1538" i="1"/>
  <c r="Q1551" i="1"/>
  <c r="Q1549" i="1"/>
  <c r="Q1543" i="1"/>
  <c r="Q1542" i="1"/>
  <c r="Q1550" i="1"/>
  <c r="Q1546" i="1"/>
  <c r="Q1540" i="1"/>
  <c r="Q1537" i="1"/>
  <c r="Q1535" i="1"/>
  <c r="Q1533" i="1"/>
  <c r="Q1534" i="1"/>
  <c r="Q1536" i="1"/>
  <c r="Q1552" i="1"/>
  <c r="Q1548" i="1"/>
  <c r="Q1547" i="1"/>
  <c r="Q1541" i="1"/>
  <c r="Q1539" i="1"/>
  <c r="Q1544" i="1"/>
  <c r="Q1545" i="1"/>
  <c r="Q1602" i="1"/>
  <c r="Q1589" i="1"/>
  <c r="Q1593" i="1"/>
  <c r="Q1595" i="1"/>
  <c r="Q1596" i="1"/>
  <c r="Q1591" i="1"/>
  <c r="Q1590" i="1"/>
  <c r="Q1597" i="1"/>
  <c r="Q1601" i="1"/>
  <c r="Q1598" i="1"/>
  <c r="Q1594" i="1"/>
  <c r="Q1592" i="1"/>
  <c r="Q1600" i="1"/>
  <c r="Q1599" i="1"/>
  <c r="Q1588" i="1"/>
  <c r="Q1571" i="1"/>
  <c r="Q1576" i="1"/>
  <c r="Q1583" i="1"/>
  <c r="Q1581" i="1"/>
  <c r="Q1572" i="1"/>
  <c r="Q1568" i="1"/>
  <c r="Q1579" i="1"/>
  <c r="Q1586" i="1"/>
  <c r="Q1582" i="1"/>
  <c r="Q1578" i="1"/>
  <c r="Q1573" i="1"/>
  <c r="Q1585" i="1"/>
  <c r="Q1584" i="1"/>
  <c r="Q1587" i="1"/>
  <c r="Q1574" i="1"/>
  <c r="Q1575" i="1"/>
  <c r="Q1580" i="1"/>
  <c r="Q1570" i="1"/>
  <c r="Q1569" i="1"/>
  <c r="Q1577" i="1"/>
  <c r="Q1637" i="1"/>
  <c r="Q1630" i="1"/>
  <c r="Q1636" i="1"/>
  <c r="Q1633" i="1"/>
  <c r="Q1631" i="1"/>
  <c r="Q1629" i="1"/>
  <c r="Q1635" i="1"/>
  <c r="Q1634" i="1"/>
  <c r="Q1632" i="1"/>
  <c r="Q1627" i="1"/>
  <c r="Q1625" i="1"/>
  <c r="Q1624" i="1"/>
  <c r="Q1626" i="1"/>
  <c r="Q1628" i="1"/>
  <c r="Q1623" i="1"/>
  <c r="Q1614" i="1"/>
  <c r="Q1621" i="1"/>
  <c r="Q1617" i="1"/>
  <c r="Q1615" i="1"/>
  <c r="Q1613" i="1"/>
  <c r="Q1620" i="1"/>
  <c r="Q1616" i="1"/>
  <c r="Q1619" i="1"/>
  <c r="Q1611" i="1"/>
  <c r="Q1607" i="1"/>
  <c r="Q1604" i="1"/>
  <c r="Q1608" i="1"/>
  <c r="Q1612" i="1"/>
  <c r="Q1622" i="1"/>
  <c r="Q1618" i="1"/>
  <c r="Q1610" i="1"/>
  <c r="Q1606" i="1"/>
  <c r="Q1603" i="1"/>
  <c r="Q1605" i="1"/>
  <c r="Q1609" i="1"/>
  <c r="Q1642" i="1"/>
  <c r="Q1641" i="1"/>
  <c r="Q1640" i="1"/>
  <c r="Q1638" i="1"/>
  <c r="Q1639" i="1"/>
  <c r="Q1665" i="1"/>
  <c r="Q1664" i="1"/>
  <c r="Q1663" i="1"/>
  <c r="Q1661" i="1"/>
  <c r="Q1659" i="1"/>
  <c r="Q1658" i="1"/>
  <c r="Q1660" i="1"/>
  <c r="Q1662" i="1"/>
  <c r="Q1657" i="1"/>
  <c r="Q1655" i="1"/>
  <c r="Q1654" i="1"/>
  <c r="Q1649" i="1"/>
  <c r="Q1645" i="1"/>
  <c r="Q1643" i="1"/>
  <c r="Q1650" i="1"/>
  <c r="Q1651" i="1"/>
  <c r="Q1656" i="1"/>
  <c r="Q1653" i="1"/>
  <c r="Q1647" i="1"/>
  <c r="Q1646" i="1"/>
  <c r="Q1644" i="1"/>
  <c r="Q1652" i="1"/>
  <c r="Q1648" i="1"/>
  <c r="Q1742" i="1"/>
  <c r="Q1735" i="1"/>
  <c r="Q1731" i="1"/>
  <c r="Q1739" i="1"/>
  <c r="Q1740" i="1"/>
  <c r="Q1729" i="1"/>
  <c r="Q1726" i="1"/>
  <c r="Q1741" i="1"/>
  <c r="Q1730" i="1"/>
  <c r="Q1733" i="1"/>
  <c r="Q1734" i="1"/>
  <c r="Q1725" i="1"/>
  <c r="Q1721" i="1"/>
  <c r="Q1737" i="1"/>
  <c r="Q1732" i="1"/>
  <c r="Q1722" i="1"/>
  <c r="Q1716" i="1"/>
  <c r="Q1712" i="1"/>
  <c r="Q1717" i="1"/>
  <c r="Q1723" i="1"/>
  <c r="Q1738" i="1"/>
  <c r="Q1727" i="1"/>
  <c r="Q1718" i="1"/>
  <c r="Q1713" i="1"/>
  <c r="Q1724" i="1"/>
  <c r="Q1728" i="1"/>
  <c r="Q1736" i="1"/>
  <c r="Q1719" i="1"/>
  <c r="Q1715" i="1"/>
  <c r="Q1711" i="1"/>
  <c r="Q1714" i="1"/>
  <c r="Q1720" i="1"/>
  <c r="Q1710" i="1"/>
  <c r="Q1705" i="1"/>
  <c r="Q1699" i="1"/>
  <c r="Q1707" i="1"/>
  <c r="Q1706" i="1"/>
  <c r="Q1692" i="1"/>
  <c r="Q1693" i="1"/>
  <c r="Q1708" i="1"/>
  <c r="Q1690" i="1"/>
  <c r="Q1697" i="1"/>
  <c r="Q1702" i="1"/>
  <c r="Q1686" i="1"/>
  <c r="Q1685" i="1"/>
  <c r="Q1704" i="1"/>
  <c r="Q1696" i="1"/>
  <c r="Q1678" i="1"/>
  <c r="Q1675" i="1"/>
  <c r="Q1668" i="1"/>
  <c r="Q1676" i="1"/>
  <c r="Q1680" i="1"/>
  <c r="Q1703" i="1"/>
  <c r="Q1689" i="1"/>
  <c r="Q1682" i="1"/>
  <c r="Q1669" i="1"/>
  <c r="Q1687" i="1"/>
  <c r="Q1688" i="1"/>
  <c r="Q1701" i="1"/>
  <c r="Q1681" i="1"/>
  <c r="Q1673" i="1"/>
  <c r="Q1667" i="1"/>
  <c r="Q1672" i="1"/>
  <c r="Q1684" i="1"/>
  <c r="Q1709" i="1"/>
  <c r="Q1691" i="1"/>
  <c r="Q1694" i="1"/>
  <c r="Q1698" i="1"/>
  <c r="Q1683" i="1"/>
  <c r="Q1677" i="1"/>
  <c r="Q1700" i="1"/>
  <c r="Q1695" i="1"/>
  <c r="Q1679" i="1"/>
  <c r="Q1670" i="1"/>
  <c r="Q1666" i="1"/>
  <c r="Q1671" i="1"/>
  <c r="Q1674" i="1"/>
  <c r="Q1759" i="1"/>
  <c r="Q1754" i="1"/>
  <c r="Q1758" i="1"/>
  <c r="Q1755" i="1"/>
  <c r="Q1753" i="1"/>
  <c r="Q1752" i="1"/>
  <c r="Q1757" i="1"/>
  <c r="Q1756" i="1"/>
  <c r="Q1751" i="1"/>
  <c r="Q1745" i="1"/>
  <c r="Q1749" i="1"/>
  <c r="Q1746" i="1"/>
  <c r="Q1744" i="1"/>
  <c r="Q1743" i="1"/>
  <c r="Q1748" i="1"/>
  <c r="Q1747" i="1"/>
  <c r="Q1750" i="1"/>
  <c r="Q1782" i="1"/>
  <c r="Q1775" i="1"/>
  <c r="Q1781" i="1"/>
  <c r="Q1778" i="1"/>
  <c r="Q1777" i="1"/>
  <c r="Q1776" i="1"/>
  <c r="Q1780" i="1"/>
  <c r="Q1779" i="1"/>
  <c r="Q1774" i="1"/>
  <c r="Q1760" i="1"/>
  <c r="Q1772" i="1"/>
  <c r="Q1768" i="1"/>
  <c r="Q1764" i="1"/>
  <c r="Q1763" i="1"/>
  <c r="Q1770" i="1"/>
  <c r="Q1766" i="1"/>
  <c r="Q1773" i="1"/>
  <c r="Q1771" i="1"/>
  <c r="Q1769" i="1"/>
  <c r="Q1762" i="1"/>
  <c r="Q1761" i="1"/>
  <c r="Q1765" i="1"/>
  <c r="Q1767" i="1"/>
  <c r="Q1799" i="1"/>
  <c r="Q1798" i="1"/>
  <c r="Q1797" i="1"/>
  <c r="Q1794" i="1"/>
  <c r="Q1793" i="1"/>
  <c r="Q1792" i="1"/>
  <c r="Q1796" i="1"/>
  <c r="Q1795" i="1"/>
  <c r="Q1790" i="1"/>
  <c r="Q1789" i="1"/>
  <c r="Q1788" i="1"/>
  <c r="Q1785" i="1"/>
  <c r="Q1784" i="1"/>
  <c r="Q1783" i="1"/>
  <c r="Q1786" i="1"/>
  <c r="Q1787" i="1"/>
  <c r="Q1791" i="1"/>
  <c r="Q1822" i="1"/>
  <c r="Q1820" i="1"/>
  <c r="Q1821" i="1"/>
  <c r="Q1818" i="1"/>
  <c r="Q1816" i="1"/>
  <c r="Q1815" i="1"/>
  <c r="Q1817" i="1"/>
  <c r="Q1819" i="1"/>
  <c r="Q1813" i="1"/>
  <c r="Q1810" i="1"/>
  <c r="Q1812" i="1"/>
  <c r="Q1807" i="1"/>
  <c r="Q1803" i="1"/>
  <c r="Q1800" i="1"/>
  <c r="Q1805" i="1"/>
  <c r="Q1808" i="1"/>
  <c r="Q1814" i="1"/>
  <c r="Q1811" i="1"/>
  <c r="Q1809" i="1"/>
  <c r="Q1802" i="1"/>
  <c r="Q1801" i="1"/>
  <c r="Q1804" i="1"/>
  <c r="Q1806" i="1"/>
  <c r="Q1839" i="1"/>
  <c r="Q1837" i="1"/>
  <c r="Q1838" i="1"/>
  <c r="Q1835" i="1"/>
  <c r="Q1833" i="1"/>
  <c r="Q1832" i="1"/>
  <c r="Q1834" i="1"/>
  <c r="Q1836" i="1"/>
  <c r="Q1830" i="1"/>
  <c r="Q1828" i="1"/>
  <c r="Q1829" i="1"/>
  <c r="Q1826" i="1"/>
  <c r="Q1824" i="1"/>
  <c r="Q1823" i="1"/>
  <c r="Q1825" i="1"/>
  <c r="Q1827" i="1"/>
  <c r="Q1831" i="1"/>
  <c r="Q1898" i="1"/>
  <c r="Q1897" i="1"/>
  <c r="Q1891" i="1"/>
  <c r="Q1894" i="1"/>
  <c r="Q1895" i="1"/>
  <c r="Q1887" i="1"/>
  <c r="Q1886" i="1"/>
  <c r="Q1896" i="1"/>
  <c r="Q1893" i="1"/>
  <c r="Q1888" i="1"/>
  <c r="Q1882" i="1"/>
  <c r="Q1881" i="1"/>
  <c r="Q1890" i="1"/>
  <c r="Q1889" i="1"/>
  <c r="Q1892" i="1"/>
  <c r="Q1883" i="1"/>
  <c r="Q1880" i="1"/>
  <c r="Q1879" i="1"/>
  <c r="Q1885" i="1"/>
  <c r="Q1884" i="1"/>
  <c r="Q1877" i="1"/>
  <c r="Q1876" i="1"/>
  <c r="Q1866" i="1"/>
  <c r="Q1869" i="1"/>
  <c r="Q1870" i="1"/>
  <c r="Q1860" i="1"/>
  <c r="Q1856" i="1"/>
  <c r="Q1871" i="1"/>
  <c r="Q1874" i="1"/>
  <c r="Q1865" i="1"/>
  <c r="Q1847" i="1"/>
  <c r="Q1845" i="1"/>
  <c r="Q1864" i="1"/>
  <c r="Q1858" i="1"/>
  <c r="Q1872" i="1"/>
  <c r="Q1857" i="1"/>
  <c r="Q1844" i="1"/>
  <c r="Q1841" i="1"/>
  <c r="Q1854" i="1"/>
  <c r="Q1851" i="1"/>
  <c r="Q1878" i="1"/>
  <c r="Q1862" i="1"/>
  <c r="Q1873" i="1"/>
  <c r="Q1875" i="1"/>
  <c r="Q1855" i="1"/>
  <c r="Q1852" i="1"/>
  <c r="Q1868" i="1"/>
  <c r="Q1867" i="1"/>
  <c r="Q1853" i="1"/>
  <c r="Q1846" i="1"/>
  <c r="Q1843" i="1"/>
  <c r="Q1863" i="1"/>
  <c r="Q1859" i="1"/>
  <c r="Q1861" i="1"/>
  <c r="Q1849" i="1"/>
  <c r="Q1842" i="1"/>
  <c r="Q1840" i="1"/>
  <c r="Q1848" i="1"/>
  <c r="Q1850" i="1"/>
  <c r="Q1965" i="1"/>
  <c r="Q1951" i="1"/>
  <c r="Q1961" i="1"/>
  <c r="Q1949" i="1"/>
  <c r="Q1954" i="1"/>
  <c r="Q1955" i="1"/>
  <c r="Q1947" i="1"/>
  <c r="Q1942" i="1"/>
  <c r="Q1959" i="1"/>
  <c r="Q1950" i="1"/>
  <c r="Q1956" i="1"/>
  <c r="Q1957" i="1"/>
  <c r="Q1948" i="1"/>
  <c r="Q1943" i="1"/>
  <c r="Q1960" i="1"/>
  <c r="Q1958" i="1"/>
  <c r="Q1945" i="1"/>
  <c r="Q1941" i="1"/>
  <c r="Q1939" i="1"/>
  <c r="Q1940" i="1"/>
  <c r="Q1946" i="1"/>
  <c r="Q1964" i="1"/>
  <c r="Q1962" i="1"/>
  <c r="Q1953" i="1"/>
  <c r="Q1944" i="1"/>
  <c r="Q1952" i="1"/>
  <c r="Q1963" i="1"/>
  <c r="Q1938" i="1"/>
  <c r="Q1918" i="1"/>
  <c r="Q1933" i="1"/>
  <c r="Q1913" i="1"/>
  <c r="Q1925" i="1"/>
  <c r="Q1922" i="1"/>
  <c r="Q1909" i="1"/>
  <c r="Q1905" i="1"/>
  <c r="Q1934" i="1"/>
  <c r="Q1914" i="1"/>
  <c r="Q1927" i="1"/>
  <c r="Q1928" i="1"/>
  <c r="Q1910" i="1"/>
  <c r="Q1903" i="1"/>
  <c r="Q1931" i="1"/>
  <c r="Q1921" i="1"/>
  <c r="Q1911" i="1"/>
  <c r="Q1901" i="1"/>
  <c r="Q1899" i="1"/>
  <c r="Q1900" i="1"/>
  <c r="Q1907" i="1"/>
  <c r="Q1936" i="1"/>
  <c r="Q1929" i="1"/>
  <c r="Q1926" i="1"/>
  <c r="Q1906" i="1"/>
  <c r="Q1916" i="1"/>
  <c r="Q1930" i="1"/>
  <c r="Q1937" i="1"/>
  <c r="Q1912" i="1"/>
  <c r="Q1923" i="1"/>
  <c r="Q1917" i="1"/>
  <c r="Q1908" i="1"/>
  <c r="Q1904" i="1"/>
  <c r="Q1924" i="1"/>
  <c r="Q1935" i="1"/>
  <c r="Q1919" i="1"/>
  <c r="Q1920" i="1"/>
  <c r="Q1902" i="1"/>
  <c r="Q1915" i="1"/>
  <c r="Q1932" i="1"/>
  <c r="Q1970" i="1"/>
  <c r="Q1969" i="1"/>
  <c r="Q1968" i="1"/>
  <c r="Q1966" i="1"/>
  <c r="Q1967" i="1"/>
  <c r="Q1993" i="1"/>
  <c r="Q1992" i="1"/>
  <c r="Q1988" i="1"/>
  <c r="Q1989" i="1"/>
  <c r="Q1990" i="1"/>
  <c r="Q1987" i="1"/>
  <c r="Q1986" i="1"/>
  <c r="Q1991" i="1"/>
  <c r="Q1985" i="1"/>
  <c r="Q1983" i="1"/>
  <c r="Q1976" i="1"/>
  <c r="Q1980" i="1"/>
  <c r="Q1981" i="1"/>
  <c r="Q1974" i="1"/>
  <c r="Q1973" i="1"/>
  <c r="Q1979" i="1"/>
  <c r="Q1984" i="1"/>
  <c r="Q1975" i="1"/>
  <c r="Q1977" i="1"/>
  <c r="Q1978" i="1"/>
  <c r="Q1971" i="1"/>
  <c r="Q1972" i="1"/>
  <c r="Q1982" i="1"/>
  <c r="Q1998" i="1"/>
  <c r="Q1997" i="1"/>
  <c r="Q1996" i="1"/>
  <c r="Q1994" i="1"/>
  <c r="Q1995" i="1"/>
  <c r="Q2003" i="1"/>
  <c r="Q2002" i="1"/>
  <c r="Q2001" i="1"/>
  <c r="Q1999" i="1"/>
  <c r="Q2000" i="1"/>
  <c r="Q2008" i="1"/>
  <c r="Q2007" i="1"/>
  <c r="Q2006" i="1"/>
  <c r="Q2004" i="1"/>
  <c r="Q2005" i="1"/>
  <c r="Q2013" i="1"/>
  <c r="Q2012" i="1"/>
  <c r="Q2011" i="1"/>
  <c r="Q2009" i="1"/>
  <c r="Q2010" i="1"/>
  <c r="Q2018" i="1"/>
  <c r="Q2017" i="1"/>
  <c r="Q2016" i="1"/>
  <c r="Q2014" i="1"/>
  <c r="Q2015" i="1"/>
  <c r="Q2023" i="1"/>
  <c r="Q2022" i="1"/>
  <c r="Q2021" i="1"/>
  <c r="Q2019" i="1"/>
  <c r="Q2020" i="1"/>
  <c r="Q2028" i="1"/>
  <c r="Q2027" i="1"/>
  <c r="Q2026" i="1"/>
  <c r="Q2024" i="1"/>
  <c r="Q2025" i="1"/>
  <c r="Q2045" i="1"/>
  <c r="Q2044" i="1"/>
  <c r="Q2043" i="1"/>
  <c r="Q2041" i="1"/>
  <c r="Q2040" i="1"/>
  <c r="Q2038" i="1"/>
  <c r="Q2042" i="1"/>
  <c r="Q2039" i="1"/>
  <c r="Q2036" i="1"/>
  <c r="Q2035" i="1"/>
  <c r="Q2034" i="1"/>
  <c r="Q2031" i="1"/>
  <c r="Q2032" i="1"/>
  <c r="Q2029" i="1"/>
  <c r="Q2033" i="1"/>
  <c r="Q2030" i="1"/>
  <c r="Q2037" i="1"/>
  <c r="Q2080" i="1"/>
  <c r="Q2077" i="1"/>
  <c r="Q2070" i="1"/>
  <c r="Q2074" i="1"/>
  <c r="Q2069" i="1"/>
  <c r="Q2068" i="1"/>
  <c r="Q2067" i="1"/>
  <c r="Q2071" i="1"/>
  <c r="Q2079" i="1"/>
  <c r="Q2076" i="1"/>
  <c r="Q2073" i="1"/>
  <c r="Q2072" i="1"/>
  <c r="Q2078" i="1"/>
  <c r="Q2075" i="1"/>
  <c r="Q2066" i="1"/>
  <c r="Q2061" i="1"/>
  <c r="Q2053" i="1"/>
  <c r="Q2059" i="1"/>
  <c r="Q2056" i="1"/>
  <c r="Q2049" i="1"/>
  <c r="Q2047" i="1"/>
  <c r="Q2057" i="1"/>
  <c r="Q2064" i="1"/>
  <c r="Q2062" i="1"/>
  <c r="Q2054" i="1"/>
  <c r="Q2055" i="1"/>
  <c r="Q2063" i="1"/>
  <c r="Q2060" i="1"/>
  <c r="Q2065" i="1"/>
  <c r="Q2052" i="1"/>
  <c r="Q2058" i="1"/>
  <c r="Q2051" i="1"/>
  <c r="Q2048" i="1"/>
  <c r="Q2046" i="1"/>
  <c r="Q2050" i="1"/>
  <c r="Q2100" i="1"/>
  <c r="Q2098" i="1"/>
  <c r="Q2099" i="1"/>
  <c r="Q2095" i="1"/>
  <c r="Q2094" i="1"/>
  <c r="Q2093" i="1"/>
  <c r="Q2096" i="1"/>
  <c r="Q2097" i="1"/>
  <c r="Q2092" i="1"/>
  <c r="Q2089" i="1"/>
  <c r="Q2090" i="1"/>
  <c r="Q2084" i="1"/>
  <c r="Q2083" i="1"/>
  <c r="Q2082" i="1"/>
  <c r="Q2086" i="1"/>
  <c r="Q2088" i="1"/>
  <c r="Q2091" i="1"/>
  <c r="Q2081" i="1"/>
  <c r="Q2085" i="1"/>
  <c r="Q2087" i="1"/>
  <c r="Q2117" i="1"/>
  <c r="Q2116" i="1"/>
  <c r="Q2115" i="1"/>
  <c r="Q2113" i="1"/>
  <c r="Q2112" i="1"/>
  <c r="Q2110" i="1"/>
  <c r="Q2114" i="1"/>
  <c r="Q2111" i="1"/>
  <c r="Q2108" i="1"/>
  <c r="Q2107" i="1"/>
  <c r="Q2106" i="1"/>
  <c r="Q2104" i="1"/>
  <c r="Q2103" i="1"/>
  <c r="Q2101" i="1"/>
  <c r="Q2105" i="1"/>
  <c r="Q2102" i="1"/>
  <c r="Q2109" i="1"/>
  <c r="Q2136" i="1"/>
  <c r="Q2133" i="1"/>
  <c r="Q2137" i="1"/>
  <c r="Q2134" i="1"/>
  <c r="Q2131" i="1"/>
  <c r="Q2130" i="1"/>
  <c r="Q2135" i="1"/>
  <c r="Q2132" i="1"/>
  <c r="Q2127" i="1"/>
  <c r="Q2123" i="1"/>
  <c r="Q2129" i="1"/>
  <c r="Q2124" i="1"/>
  <c r="Q2120" i="1"/>
  <c r="Q2119" i="1"/>
  <c r="Q2125" i="1"/>
  <c r="Q2122" i="1"/>
  <c r="Q2126" i="1"/>
  <c r="Q2128" i="1"/>
  <c r="Q2121" i="1"/>
  <c r="Q2118" i="1"/>
  <c r="Q2172" i="1"/>
  <c r="Q2171" i="1"/>
  <c r="Q2170" i="1"/>
  <c r="Q2165" i="1"/>
  <c r="Q2164" i="1"/>
  <c r="Q2160" i="1"/>
  <c r="Q2166" i="1"/>
  <c r="Q2168" i="1"/>
  <c r="Q2169" i="1"/>
  <c r="Q2161" i="1"/>
  <c r="Q2162" i="1"/>
  <c r="Q2159" i="1"/>
  <c r="Q2163" i="1"/>
  <c r="Q2167" i="1"/>
  <c r="Q2158" i="1"/>
  <c r="Q2157" i="1"/>
  <c r="Q2155" i="1"/>
  <c r="Q2148" i="1"/>
  <c r="Q2147" i="1"/>
  <c r="Q2140" i="1"/>
  <c r="Q2149" i="1"/>
  <c r="Q2152" i="1"/>
  <c r="Q2154" i="1"/>
  <c r="Q2144" i="1"/>
  <c r="Q2143" i="1"/>
  <c r="Q2139" i="1"/>
  <c r="Q2146" i="1"/>
  <c r="Q2151" i="1"/>
  <c r="Q2156" i="1"/>
  <c r="Q2153" i="1"/>
  <c r="Q2142" i="1"/>
  <c r="Q2141" i="1"/>
  <c r="Q2138" i="1"/>
  <c r="Q2145" i="1"/>
  <c r="Q2150" i="1"/>
  <c r="Q2189" i="1"/>
  <c r="Q2188" i="1"/>
  <c r="Q2187" i="1"/>
  <c r="Q2184" i="1"/>
  <c r="Q2183" i="1"/>
  <c r="Q2182" i="1"/>
  <c r="Q2186" i="1"/>
  <c r="Q2185" i="1"/>
  <c r="Q2180" i="1"/>
  <c r="Q2179" i="1"/>
  <c r="Q2178" i="1"/>
  <c r="Q2176" i="1"/>
  <c r="Q2175" i="1"/>
  <c r="Q2173" i="1"/>
  <c r="Q2177" i="1"/>
  <c r="Q2174" i="1"/>
  <c r="Q2181" i="1"/>
  <c r="Q2233" i="1"/>
  <c r="Q2229" i="1"/>
  <c r="Q2222" i="1"/>
  <c r="Q2223" i="1"/>
  <c r="Q2224" i="1"/>
  <c r="Q2220" i="1"/>
  <c r="Q2218" i="1"/>
  <c r="Q2221" i="1"/>
  <c r="Q2232" i="1"/>
  <c r="Q2228" i="1"/>
  <c r="Q2227" i="1"/>
  <c r="Q2225" i="1"/>
  <c r="Q2231" i="1"/>
  <c r="Q2230" i="1"/>
  <c r="Q2226" i="1"/>
  <c r="Q2217" i="1"/>
  <c r="Q2216" i="1"/>
  <c r="Q2214" i="1"/>
  <c r="Q2219" i="1"/>
  <c r="Q2215" i="1"/>
  <c r="Q2212" i="1"/>
  <c r="Q2207" i="1"/>
  <c r="Q2201" i="1"/>
  <c r="Q2197" i="1"/>
  <c r="Q2198" i="1"/>
  <c r="Q2195" i="1"/>
  <c r="Q2194" i="1"/>
  <c r="Q2199" i="1"/>
  <c r="Q2210" i="1"/>
  <c r="Q2206" i="1"/>
  <c r="Q2205" i="1"/>
  <c r="Q2202" i="1"/>
  <c r="Q2209" i="1"/>
  <c r="Q2208" i="1"/>
  <c r="Q2204" i="1"/>
  <c r="Q2193" i="1"/>
  <c r="Q2192" i="1"/>
  <c r="Q2190" i="1"/>
  <c r="Q2196" i="1"/>
  <c r="Q2191" i="1"/>
  <c r="Q2213" i="1"/>
  <c r="Q2211" i="1"/>
  <c r="Q2203" i="1"/>
  <c r="Q2200" i="1"/>
  <c r="Q2265" i="1"/>
  <c r="Q2262" i="1"/>
  <c r="Q2261" i="1"/>
  <c r="Q2254" i="1"/>
  <c r="Q2253" i="1"/>
  <c r="Q2252" i="1"/>
  <c r="Q2257" i="1"/>
  <c r="Q2256" i="1"/>
  <c r="Q2264" i="1"/>
  <c r="Q2260" i="1"/>
  <c r="Q2258" i="1"/>
  <c r="Q2255" i="1"/>
  <c r="Q2263" i="1"/>
  <c r="Q2259" i="1"/>
  <c r="Q2251" i="1"/>
  <c r="Q2245" i="1"/>
  <c r="Q2248" i="1"/>
  <c r="Q2237" i="1"/>
  <c r="Q2235" i="1"/>
  <c r="Q2236" i="1"/>
  <c r="Q2241" i="1"/>
  <c r="Q2240" i="1"/>
  <c r="Q2249" i="1"/>
  <c r="Q2246" i="1"/>
  <c r="Q2243" i="1"/>
  <c r="Q2239" i="1"/>
  <c r="Q2247" i="1"/>
  <c r="Q2244" i="1"/>
  <c r="Q2250" i="1"/>
  <c r="Q2234" i="1"/>
  <c r="Q2242" i="1"/>
  <c r="Q2238" i="1"/>
  <c r="Q2312" i="1"/>
  <c r="Q2307" i="1"/>
  <c r="Q2311" i="1"/>
  <c r="Q2305" i="1"/>
  <c r="Q2304" i="1"/>
  <c r="Q2303" i="1"/>
  <c r="Q2309" i="1"/>
  <c r="Q2308" i="1"/>
  <c r="Q2306" i="1"/>
  <c r="Q2296" i="1"/>
  <c r="Q2295" i="1"/>
  <c r="Q2293" i="1"/>
  <c r="Q2297" i="1"/>
  <c r="Q2298" i="1"/>
  <c r="Q2310" i="1"/>
  <c r="Q2300" i="1"/>
  <c r="Q2299" i="1"/>
  <c r="Q2294" i="1"/>
  <c r="Q2301" i="1"/>
  <c r="Q2302" i="1"/>
  <c r="Q2292" i="1"/>
  <c r="Q2284" i="1"/>
  <c r="Q2290" i="1"/>
  <c r="Q2283" i="1"/>
  <c r="Q2282" i="1"/>
  <c r="Q2281" i="1"/>
  <c r="Q2288" i="1"/>
  <c r="Q2287" i="1"/>
  <c r="Q2285" i="1"/>
  <c r="Q2270" i="1"/>
  <c r="Q2269" i="1"/>
  <c r="Q2266" i="1"/>
  <c r="Q2272" i="1"/>
  <c r="Q2276" i="1"/>
  <c r="Q2289" i="1"/>
  <c r="Q2277" i="1"/>
  <c r="Q2274" i="1"/>
  <c r="Q2268" i="1"/>
  <c r="Q2278" i="1"/>
  <c r="Q2279" i="1"/>
  <c r="Q2291" i="1"/>
  <c r="Q2286" i="1"/>
  <c r="Q2273" i="1"/>
  <c r="Q2271" i="1"/>
  <c r="Q2267" i="1"/>
  <c r="Q2275" i="1"/>
  <c r="Q2280" i="1"/>
  <c r="Q2335" i="1"/>
  <c r="Q2334" i="1"/>
  <c r="Q2330" i="1"/>
  <c r="Q2332" i="1"/>
  <c r="Q2333" i="1"/>
  <c r="Q2329" i="1"/>
  <c r="Q2328" i="1"/>
  <c r="Q2331" i="1"/>
  <c r="Q2327" i="1"/>
  <c r="Q2325" i="1"/>
  <c r="Q2324" i="1"/>
  <c r="Q2323" i="1"/>
  <c r="Q2322" i="1"/>
  <c r="Q2315" i="1"/>
  <c r="Q2314" i="1"/>
  <c r="Q2320" i="1"/>
  <c r="Q2326" i="1"/>
  <c r="Q2319" i="1"/>
  <c r="Q2317" i="1"/>
  <c r="Q2318" i="1"/>
  <c r="Q2316" i="1"/>
  <c r="Q2313" i="1"/>
  <c r="Q2321" i="1"/>
  <c r="Q2355" i="1"/>
  <c r="Q2354" i="1"/>
  <c r="Q2353" i="1"/>
  <c r="Q2350" i="1"/>
  <c r="Q2349" i="1"/>
  <c r="Q2348" i="1"/>
  <c r="Q2352" i="1"/>
  <c r="Q2351" i="1"/>
  <c r="Q2346" i="1"/>
  <c r="Q2345" i="1"/>
  <c r="Q2344" i="1"/>
  <c r="Q2340" i="1"/>
  <c r="Q2338" i="1"/>
  <c r="Q2336" i="1"/>
  <c r="Q2342" i="1"/>
  <c r="Q2341" i="1"/>
  <c r="Q2347" i="1"/>
  <c r="Q2343" i="1"/>
  <c r="Q2339" i="1"/>
  <c r="Q2337" i="1"/>
  <c r="Q2390" i="1"/>
  <c r="Q2389" i="1"/>
  <c r="Q2388" i="1"/>
  <c r="Q2383" i="1"/>
  <c r="Q2381" i="1"/>
  <c r="Q2377" i="1"/>
  <c r="Q2385" i="1"/>
  <c r="Q2386" i="1"/>
  <c r="Q2387" i="1"/>
  <c r="Q2378" i="1"/>
  <c r="Q2379" i="1"/>
  <c r="Q2382" i="1"/>
  <c r="Q2380" i="1"/>
  <c r="Q2384" i="1"/>
  <c r="Q2375" i="1"/>
  <c r="Q2374" i="1"/>
  <c r="Q2373" i="1"/>
  <c r="Q2366" i="1"/>
  <c r="Q2361" i="1"/>
  <c r="Q2356" i="1"/>
  <c r="Q2369" i="1"/>
  <c r="Q2370" i="1"/>
  <c r="Q2372" i="1"/>
  <c r="Q2357" i="1"/>
  <c r="Q2360" i="1"/>
  <c r="Q2365" i="1"/>
  <c r="Q2363" i="1"/>
  <c r="Q2368" i="1"/>
  <c r="Q2376" i="1"/>
  <c r="Q2371" i="1"/>
  <c r="Q2358" i="1"/>
  <c r="Q2359" i="1"/>
  <c r="Q2364" i="1"/>
  <c r="Q2362" i="1"/>
  <c r="Q2367" i="1"/>
  <c r="Q2395" i="1"/>
  <c r="Q2394" i="1"/>
  <c r="Q2393" i="1"/>
  <c r="Q2391" i="1"/>
  <c r="Q2392" i="1"/>
  <c r="Q2459" i="1"/>
  <c r="Q2451" i="1"/>
  <c r="Q2456" i="1"/>
  <c r="Q2457" i="1"/>
  <c r="Q2458" i="1"/>
  <c r="Q2445" i="1"/>
  <c r="Q2440" i="1"/>
  <c r="Q2454" i="1"/>
  <c r="Q2460" i="1"/>
  <c r="Q2446" i="1"/>
  <c r="Q2444" i="1"/>
  <c r="Q2441" i="1"/>
  <c r="Q2455" i="1"/>
  <c r="Q2452" i="1"/>
  <c r="Q2448" i="1"/>
  <c r="Q2449" i="1"/>
  <c r="Q2450" i="1"/>
  <c r="Q2442" i="1"/>
  <c r="Q2438" i="1"/>
  <c r="Q2447" i="1"/>
  <c r="Q2453" i="1"/>
  <c r="Q2436" i="1"/>
  <c r="Q2439" i="1"/>
  <c r="Q2435" i="1"/>
  <c r="Q2443" i="1"/>
  <c r="Q2437" i="1"/>
  <c r="Q2432" i="1"/>
  <c r="Q2423" i="1"/>
  <c r="Q2426" i="1"/>
  <c r="Q2429" i="1"/>
  <c r="Q2430" i="1"/>
  <c r="Q2409" i="1"/>
  <c r="Q2406" i="1"/>
  <c r="Q2427" i="1"/>
  <c r="Q2434" i="1"/>
  <c r="Q2413" i="1"/>
  <c r="Q2411" i="1"/>
  <c r="Q2405" i="1"/>
  <c r="Q2428" i="1"/>
  <c r="Q2419" i="1"/>
  <c r="Q2421" i="1"/>
  <c r="Q2422" i="1"/>
  <c r="Q2425" i="1"/>
  <c r="Q2408" i="1"/>
  <c r="Q2400" i="1"/>
  <c r="Q2420" i="1"/>
  <c r="Q2424" i="1"/>
  <c r="Q2398" i="1"/>
  <c r="Q2399" i="1"/>
  <c r="Q2396" i="1"/>
  <c r="Q2407" i="1"/>
  <c r="Q2402" i="1"/>
  <c r="Q2431" i="1"/>
  <c r="Q2410" i="1"/>
  <c r="Q2403" i="1"/>
  <c r="Q2414" i="1"/>
  <c r="Q2433" i="1"/>
  <c r="Q2415" i="1"/>
  <c r="Q2404" i="1"/>
  <c r="Q2417" i="1"/>
  <c r="Q2412" i="1"/>
  <c r="Q2418" i="1"/>
  <c r="Q2401" i="1"/>
  <c r="Q2397" i="1"/>
  <c r="Q2416" i="1"/>
  <c r="Q2492" i="1"/>
  <c r="Q2490" i="1"/>
  <c r="Q2489" i="1"/>
  <c r="Q2483" i="1"/>
  <c r="Q2480" i="1"/>
  <c r="Q2479" i="1"/>
  <c r="Q2487" i="1"/>
  <c r="Q2484" i="1"/>
  <c r="Q2491" i="1"/>
  <c r="Q2486" i="1"/>
  <c r="Q2482" i="1"/>
  <c r="Q2481" i="1"/>
  <c r="Q2488" i="1"/>
  <c r="Q2485" i="1"/>
  <c r="Q2478" i="1"/>
  <c r="Q2474" i="1"/>
  <c r="Q2475" i="1"/>
  <c r="Q2466" i="1"/>
  <c r="Q2463" i="1"/>
  <c r="Q2461" i="1"/>
  <c r="Q2470" i="1"/>
  <c r="Q2471" i="1"/>
  <c r="Q2476" i="1"/>
  <c r="Q2467" i="1"/>
  <c r="Q2464" i="1"/>
  <c r="Q2465" i="1"/>
  <c r="Q2473" i="1"/>
  <c r="Q2468" i="1"/>
  <c r="Q2477" i="1"/>
  <c r="Q2462" i="1"/>
  <c r="Q2472" i="1"/>
  <c r="Q2469" i="1"/>
  <c r="Q2511" i="1"/>
  <c r="Q2512" i="1"/>
  <c r="Q2508" i="1"/>
  <c r="Q2507" i="1"/>
  <c r="Q2506" i="1"/>
  <c r="Q2509" i="1"/>
  <c r="Q2510" i="1"/>
  <c r="Q2504" i="1"/>
  <c r="Q2505" i="1"/>
  <c r="Q2497" i="1"/>
  <c r="Q2498" i="1"/>
  <c r="Q2494" i="1"/>
  <c r="Q2502" i="1"/>
  <c r="Q2501" i="1"/>
  <c r="Q2503" i="1"/>
  <c r="Q2496" i="1"/>
  <c r="Q2495" i="1"/>
  <c r="Q2493" i="1"/>
  <c r="Q2499" i="1"/>
  <c r="Q2500" i="1"/>
  <c r="Q2514" i="1"/>
  <c r="Q2513" i="1"/>
  <c r="Q2552" i="1"/>
  <c r="Q2551" i="1"/>
  <c r="Q2548" i="1"/>
  <c r="Q2543" i="1"/>
  <c r="Q2542" i="1"/>
  <c r="Q2549" i="1"/>
  <c r="Q2546" i="1"/>
  <c r="Q2550" i="1"/>
  <c r="Q2544" i="1"/>
  <c r="Q2541" i="1"/>
  <c r="Q2540" i="1"/>
  <c r="Q2547" i="1"/>
  <c r="Q2545" i="1"/>
  <c r="Q2539" i="1"/>
  <c r="Q2538" i="1"/>
  <c r="Q2531" i="1"/>
  <c r="Q2524" i="1"/>
  <c r="Q2519" i="1"/>
  <c r="Q2534" i="1"/>
  <c r="Q2529" i="1"/>
  <c r="Q2537" i="1"/>
  <c r="Q2526" i="1"/>
  <c r="Q2520" i="1"/>
  <c r="Q2516" i="1"/>
  <c r="Q2532" i="1"/>
  <c r="Q2525" i="1"/>
  <c r="Q2535" i="1"/>
  <c r="Q2527" i="1"/>
  <c r="Q2522" i="1"/>
  <c r="Q2517" i="1"/>
  <c r="Q2533" i="1"/>
  <c r="Q2530" i="1"/>
  <c r="Q2536" i="1"/>
  <c r="Q2521" i="1"/>
  <c r="Q2518" i="1"/>
  <c r="Q2515" i="1"/>
  <c r="Q2528" i="1"/>
  <c r="Q2523" i="1"/>
  <c r="Q2595" i="1"/>
  <c r="Q2598" i="1"/>
  <c r="Q2591" i="1"/>
  <c r="Q2589" i="1"/>
  <c r="Q2586" i="1"/>
  <c r="Q2593" i="1"/>
  <c r="Q2596" i="1"/>
  <c r="Q2597" i="1"/>
  <c r="Q2585" i="1"/>
  <c r="Q2583" i="1"/>
  <c r="Q2579" i="1"/>
  <c r="Q2587" i="1"/>
  <c r="Q2588" i="1"/>
  <c r="Q2594" i="1"/>
  <c r="Q2580" i="1"/>
  <c r="Q2581" i="1"/>
  <c r="Q2578" i="1"/>
  <c r="Q2582" i="1"/>
  <c r="Q2584" i="1"/>
  <c r="Q2599" i="1"/>
  <c r="Q2592" i="1"/>
  <c r="Q2590" i="1"/>
  <c r="Q2572" i="1"/>
  <c r="Q2576" i="1"/>
  <c r="Q2568" i="1"/>
  <c r="Q2567" i="1"/>
  <c r="Q2561" i="1"/>
  <c r="Q2571" i="1"/>
  <c r="Q2574" i="1"/>
  <c r="Q2573" i="1"/>
  <c r="Q2560" i="1"/>
  <c r="Q2558" i="1"/>
  <c r="Q2555" i="1"/>
  <c r="Q2563" i="1"/>
  <c r="Q2565" i="1"/>
  <c r="Q2570" i="1"/>
  <c r="Q2557" i="1"/>
  <c r="Q2554" i="1"/>
  <c r="Q2553" i="1"/>
  <c r="Q2556" i="1"/>
  <c r="Q2559" i="1"/>
  <c r="Q2577" i="1"/>
  <c r="Q2566" i="1"/>
  <c r="Q2569" i="1"/>
  <c r="Q2575" i="1"/>
  <c r="Q2564" i="1"/>
  <c r="Q2562" i="1"/>
  <c r="Q2619" i="1"/>
  <c r="Q2616" i="1"/>
  <c r="Q2617" i="1"/>
  <c r="Q2618" i="1"/>
  <c r="Q2614" i="1"/>
  <c r="Q2613" i="1"/>
  <c r="Q2615" i="1"/>
  <c r="Q2612" i="1"/>
  <c r="Q2610" i="1"/>
  <c r="Q2611" i="1"/>
  <c r="Q2609" i="1"/>
  <c r="Q2603" i="1"/>
  <c r="Q2602" i="1"/>
  <c r="Q2604" i="1"/>
  <c r="Q2605" i="1"/>
  <c r="Q2607" i="1"/>
  <c r="Q2606" i="1"/>
  <c r="Q2600" i="1"/>
  <c r="Q2601" i="1"/>
  <c r="Q2608" i="1"/>
  <c r="Q2654" i="1"/>
  <c r="Q2648" i="1"/>
  <c r="Q2650" i="1"/>
  <c r="Q2651" i="1"/>
  <c r="Q2644" i="1"/>
  <c r="Q2642" i="1"/>
  <c r="Q2646" i="1"/>
  <c r="Q2649" i="1"/>
  <c r="Q2652" i="1"/>
  <c r="Q2653" i="1"/>
  <c r="Q2645" i="1"/>
  <c r="Q2643" i="1"/>
  <c r="Q2647" i="1"/>
  <c r="Q2641" i="1"/>
  <c r="Q2629" i="1"/>
  <c r="Q2640" i="1"/>
  <c r="Q2636" i="1"/>
  <c r="Q2626" i="1"/>
  <c r="Q2622" i="1"/>
  <c r="Q2630" i="1"/>
  <c r="Q2635" i="1"/>
  <c r="Q2638" i="1"/>
  <c r="Q2632" i="1"/>
  <c r="Q2627" i="1"/>
  <c r="Q2623" i="1"/>
  <c r="Q2631" i="1"/>
  <c r="Q2624" i="1"/>
  <c r="Q2620" i="1"/>
  <c r="Q2633" i="1"/>
  <c r="Q2634" i="1"/>
  <c r="Q2639" i="1"/>
  <c r="Q2637" i="1"/>
  <c r="Q2625" i="1"/>
  <c r="Q2621" i="1"/>
  <c r="Q2628" i="1"/>
  <c r="Q2656" i="1"/>
  <c r="Q2655" i="1"/>
  <c r="Q2676" i="1"/>
  <c r="Q2673" i="1"/>
  <c r="Q2674" i="1"/>
  <c r="Q2675" i="1"/>
  <c r="Q2671" i="1"/>
  <c r="Q2670" i="1"/>
  <c r="Q2672" i="1"/>
  <c r="Q2669" i="1"/>
  <c r="Q2666" i="1"/>
  <c r="Q2664" i="1"/>
  <c r="Q2662" i="1"/>
  <c r="Q2660" i="1"/>
  <c r="Q2658" i="1"/>
  <c r="Q2661" i="1"/>
  <c r="Q2665" i="1"/>
  <c r="Q2667" i="1"/>
  <c r="Q2663" i="1"/>
  <c r="Q2659" i="1"/>
  <c r="Q2657" i="1"/>
  <c r="Q2668" i="1"/>
  <c r="Q2678" i="1"/>
  <c r="Q2677" i="1"/>
  <c r="Q2680" i="1"/>
  <c r="Q2679" i="1"/>
  <c r="Q2682" i="1"/>
  <c r="Q2681" i="1"/>
  <c r="Q2706" i="1"/>
  <c r="Q2708" i="1"/>
  <c r="Q2704" i="1"/>
  <c r="Q2703" i="1"/>
  <c r="Q2702" i="1"/>
  <c r="Q2707" i="1"/>
  <c r="Q2705" i="1"/>
  <c r="Q2701" i="1"/>
  <c r="Q2698" i="1"/>
  <c r="Q2697" i="1"/>
  <c r="Q2696" i="1"/>
  <c r="Q2699" i="1"/>
  <c r="Q2700" i="1"/>
  <c r="Q2693" i="1"/>
  <c r="Q2695" i="1"/>
  <c r="Q2691" i="1"/>
  <c r="Q2690" i="1"/>
  <c r="Q2689" i="1"/>
  <c r="Q2694" i="1"/>
  <c r="Q2692" i="1"/>
  <c r="Q2688" i="1"/>
  <c r="Q2685" i="1"/>
  <c r="Q2684" i="1"/>
  <c r="Q2683" i="1"/>
  <c r="Q2686" i="1"/>
  <c r="Q2687" i="1"/>
  <c r="Q2728" i="1"/>
  <c r="Q2727" i="1"/>
  <c r="Q2725" i="1"/>
  <c r="Q2724" i="1"/>
  <c r="Q2722" i="1"/>
  <c r="Q2723" i="1"/>
  <c r="Q2726" i="1"/>
  <c r="Q2721" i="1"/>
  <c r="Q2720" i="1"/>
  <c r="Q2715" i="1"/>
  <c r="Q2713" i="1"/>
  <c r="Q2710" i="1"/>
  <c r="Q2712" i="1"/>
  <c r="Q2718" i="1"/>
  <c r="Q2719" i="1"/>
  <c r="Q2716" i="1"/>
  <c r="Q2711" i="1"/>
  <c r="Q2709" i="1"/>
  <c r="Q2714" i="1"/>
  <c r="Q2717" i="1"/>
  <c r="Q2730" i="1"/>
  <c r="Q2729" i="1"/>
  <c r="Q2755" i="1"/>
  <c r="Q2756" i="1"/>
  <c r="Q2752" i="1"/>
  <c r="Q2751" i="1"/>
  <c r="Q2750" i="1"/>
  <c r="Q2754" i="1"/>
  <c r="Q2753" i="1"/>
  <c r="Q2749" i="1"/>
  <c r="Q2746" i="1"/>
  <c r="Q2745" i="1"/>
  <c r="Q2744" i="1"/>
  <c r="Q2747" i="1"/>
  <c r="Q2748" i="1"/>
  <c r="Q2742" i="1"/>
  <c r="Q2743" i="1"/>
  <c r="Q2740" i="1"/>
  <c r="Q2738" i="1"/>
  <c r="Q2737" i="1"/>
  <c r="Q2741" i="1"/>
  <c r="Q2739" i="1"/>
  <c r="Q2736" i="1"/>
  <c r="Q2733" i="1"/>
  <c r="Q2732" i="1"/>
  <c r="Q2731" i="1"/>
  <c r="Q2734" i="1"/>
  <c r="Q2735" i="1"/>
  <c r="Q2805" i="1"/>
  <c r="Q2804" i="1"/>
  <c r="Q2806" i="1"/>
  <c r="Q2800" i="1"/>
  <c r="Q2799" i="1"/>
  <c r="Q2798" i="1"/>
  <c r="Q2801" i="1"/>
  <c r="Q2803" i="1"/>
  <c r="Q2796" i="1"/>
  <c r="Q2794" i="1"/>
  <c r="Q2789" i="1"/>
  <c r="Q2793" i="1"/>
  <c r="Q2797" i="1"/>
  <c r="Q2802" i="1"/>
  <c r="Q2792" i="1"/>
  <c r="Q2791" i="1"/>
  <c r="Q2788" i="1"/>
  <c r="Q2790" i="1"/>
  <c r="Q2795" i="1"/>
  <c r="Q2786" i="1"/>
  <c r="Q2783" i="1"/>
  <c r="Q2787" i="1"/>
  <c r="Q2777" i="1"/>
  <c r="Q2778" i="1"/>
  <c r="Q2773" i="1"/>
  <c r="Q2780" i="1"/>
  <c r="Q2784" i="1"/>
  <c r="Q2770" i="1"/>
  <c r="Q2765" i="1"/>
  <c r="Q2759" i="1"/>
  <c r="Q2767" i="1"/>
  <c r="Q2771" i="1"/>
  <c r="Q2779" i="1"/>
  <c r="Q2768" i="1"/>
  <c r="Q2763" i="1"/>
  <c r="Q2758" i="1"/>
  <c r="Q2761" i="1"/>
  <c r="Q2769" i="1"/>
  <c r="Q2782" i="1"/>
  <c r="Q2785" i="1"/>
  <c r="Q2772" i="1"/>
  <c r="Q2775" i="1"/>
  <c r="Q2774" i="1"/>
  <c r="Q2776" i="1"/>
  <c r="Q2781" i="1"/>
  <c r="Q2764" i="1"/>
  <c r="Q2762" i="1"/>
  <c r="Q2757" i="1"/>
  <c r="Q2760" i="1"/>
  <c r="Q2766" i="1"/>
  <c r="Q2808" i="1"/>
  <c r="Q2807" i="1"/>
  <c r="Q2830" i="1"/>
  <c r="Q2834" i="1"/>
  <c r="Q2831" i="1"/>
  <c r="Q2829" i="1"/>
  <c r="Q2828" i="1"/>
  <c r="Q2833" i="1"/>
  <c r="Q2832" i="1"/>
  <c r="Q2827" i="1"/>
  <c r="Q2825" i="1"/>
  <c r="Q2823" i="1"/>
  <c r="Q2822" i="1"/>
  <c r="Q2824" i="1"/>
  <c r="Q2826" i="1"/>
  <c r="Q2817" i="1"/>
  <c r="Q2821" i="1"/>
  <c r="Q2820" i="1"/>
  <c r="Q2816" i="1"/>
  <c r="Q2815" i="1"/>
  <c r="Q2818" i="1"/>
  <c r="Q2819" i="1"/>
  <c r="Q2814" i="1"/>
  <c r="Q2812" i="1"/>
  <c r="Q2810" i="1"/>
  <c r="Q2809" i="1"/>
  <c r="Q2811" i="1"/>
  <c r="Q2813" i="1"/>
  <c r="Q2875" i="1"/>
  <c r="Q2874" i="1"/>
  <c r="Q2872" i="1"/>
  <c r="Q2870" i="1"/>
  <c r="Q2871" i="1"/>
  <c r="Q2868" i="1"/>
  <c r="Q2861" i="1"/>
  <c r="Q2869" i="1"/>
  <c r="Q2873" i="1"/>
  <c r="Q2865" i="1"/>
  <c r="Q2863" i="1"/>
  <c r="Q2862" i="1"/>
  <c r="Q2867" i="1"/>
  <c r="Q2866" i="1"/>
  <c r="Q2864" i="1"/>
  <c r="Q2858" i="1"/>
  <c r="Q2857" i="1"/>
  <c r="Q2856" i="1"/>
  <c r="Q2859" i="1"/>
  <c r="Q2860" i="1"/>
  <c r="Q2854" i="1"/>
  <c r="Q2853" i="1"/>
  <c r="Q2851" i="1"/>
  <c r="Q2849" i="1"/>
  <c r="Q2850" i="1"/>
  <c r="Q2846" i="1"/>
  <c r="Q2840" i="1"/>
  <c r="Q2848" i="1"/>
  <c r="Q2852" i="1"/>
  <c r="Q2843" i="1"/>
  <c r="Q2842" i="1"/>
  <c r="Q2841" i="1"/>
  <c r="Q2847" i="1"/>
  <c r="Q2845" i="1"/>
  <c r="Q2844" i="1"/>
  <c r="Q2837" i="1"/>
  <c r="Q2836" i="1"/>
  <c r="Q2835" i="1"/>
  <c r="Q2838" i="1"/>
  <c r="Q2839" i="1"/>
  <c r="Q2855" i="1"/>
  <c r="Q2927" i="1"/>
  <c r="Q2920" i="1"/>
  <c r="Q2928" i="1"/>
  <c r="Q2923" i="1"/>
  <c r="Q2921" i="1"/>
  <c r="Q2919" i="1"/>
  <c r="Q2925" i="1"/>
  <c r="Q2924" i="1"/>
  <c r="Q2922" i="1"/>
  <c r="Q2914" i="1"/>
  <c r="Q2911" i="1"/>
  <c r="Q2910" i="1"/>
  <c r="Q2916" i="1"/>
  <c r="Q2917" i="1"/>
  <c r="Q2926" i="1"/>
  <c r="Q2915" i="1"/>
  <c r="Q2912" i="1"/>
  <c r="Q2909" i="1"/>
  <c r="Q2913" i="1"/>
  <c r="Q2918" i="1"/>
  <c r="Q2907" i="1"/>
  <c r="Q2897" i="1"/>
  <c r="Q2908" i="1"/>
  <c r="Q2900" i="1"/>
  <c r="Q2898" i="1"/>
  <c r="Q2896" i="1"/>
  <c r="Q2902" i="1"/>
  <c r="Q2904" i="1"/>
  <c r="Q2901" i="1"/>
  <c r="Q2890" i="1"/>
  <c r="Q2882" i="1"/>
  <c r="Q2879" i="1"/>
  <c r="Q2889" i="1"/>
  <c r="Q2892" i="1"/>
  <c r="Q2905" i="1"/>
  <c r="Q2893" i="1"/>
  <c r="Q2887" i="1"/>
  <c r="Q2877" i="1"/>
  <c r="Q2885" i="1"/>
  <c r="Q2895" i="1"/>
  <c r="Q2903" i="1"/>
  <c r="Q2899" i="1"/>
  <c r="Q2884" i="1"/>
  <c r="Q2883" i="1"/>
  <c r="Q2878" i="1"/>
  <c r="Q2886" i="1"/>
  <c r="Q2894" i="1"/>
  <c r="Q2906" i="1"/>
  <c r="Q2891" i="1"/>
  <c r="Q2880" i="1"/>
  <c r="Q2876" i="1"/>
  <c r="Q2881" i="1"/>
  <c r="Q2888" i="1"/>
  <c r="Q2945" i="1"/>
  <c r="Q2944" i="1"/>
  <c r="Q2943" i="1"/>
  <c r="Q2941" i="1"/>
  <c r="Q2940" i="1"/>
  <c r="Q2938" i="1"/>
  <c r="Q2939" i="1"/>
  <c r="Q2942" i="1"/>
  <c r="Q2937" i="1"/>
  <c r="Q2935" i="1"/>
  <c r="Q2934" i="1"/>
  <c r="Q2932" i="1"/>
  <c r="Q2931" i="1"/>
  <c r="Q2929" i="1"/>
  <c r="Q2930" i="1"/>
  <c r="Q2933" i="1"/>
  <c r="Q2936" i="1"/>
  <c r="Q2980" i="1"/>
  <c r="Q2975" i="1"/>
  <c r="Q2979" i="1"/>
  <c r="Q2977" i="1"/>
  <c r="Q2978" i="1"/>
  <c r="Q2974" i="1"/>
  <c r="Q2972" i="1"/>
  <c r="Q2976" i="1"/>
  <c r="Q2973" i="1"/>
  <c r="Q2969" i="1"/>
  <c r="Q2968" i="1"/>
  <c r="Q2967" i="1"/>
  <c r="Q2970" i="1"/>
  <c r="Q2971" i="1"/>
  <c r="Q2966" i="1"/>
  <c r="Q2956" i="1"/>
  <c r="Q2963" i="1"/>
  <c r="Q2960" i="1"/>
  <c r="Q2964" i="1"/>
  <c r="Q2955" i="1"/>
  <c r="Q2952" i="1"/>
  <c r="Q2959" i="1"/>
  <c r="Q2954" i="1"/>
  <c r="Q2948" i="1"/>
  <c r="Q2947" i="1"/>
  <c r="Q2946" i="1"/>
  <c r="Q2949" i="1"/>
  <c r="Q2950" i="1"/>
  <c r="Q2965" i="1"/>
  <c r="Q2962" i="1"/>
  <c r="Q2957" i="1"/>
  <c r="Q2961" i="1"/>
  <c r="Q2953" i="1"/>
  <c r="Q2951" i="1"/>
  <c r="Q2958" i="1"/>
  <c r="Q3015" i="1"/>
  <c r="Q3012" i="1"/>
  <c r="Q3014" i="1"/>
  <c r="Q3009" i="1"/>
  <c r="Q3007" i="1"/>
  <c r="Q3002" i="1"/>
  <c r="Q3008" i="1"/>
  <c r="Q3011" i="1"/>
  <c r="Q3013" i="1"/>
  <c r="Q3005" i="1"/>
  <c r="Q3004" i="1"/>
  <c r="Q3010" i="1"/>
  <c r="Q3003" i="1"/>
  <c r="Q3006" i="1"/>
  <c r="Q3001" i="1"/>
  <c r="Q2996" i="1"/>
  <c r="Q2999" i="1"/>
  <c r="Q2993" i="1"/>
  <c r="Q2988" i="1"/>
  <c r="Q2981" i="1"/>
  <c r="Q2991" i="1"/>
  <c r="Q2994" i="1"/>
  <c r="Q2998" i="1"/>
  <c r="Q2986" i="1"/>
  <c r="Q2985" i="1"/>
  <c r="Q2995" i="1"/>
  <c r="Q2983" i="1"/>
  <c r="Q2989" i="1"/>
  <c r="Q3000" i="1"/>
  <c r="Q2997" i="1"/>
  <c r="Q2987" i="1"/>
  <c r="Q2984" i="1"/>
  <c r="Q2992" i="1"/>
  <c r="Q2982" i="1"/>
  <c r="Q2990" i="1"/>
  <c r="Q3021" i="1"/>
  <c r="Q3020" i="1"/>
  <c r="Q3019" i="1"/>
  <c r="Q3017" i="1"/>
  <c r="Q3018" i="1"/>
  <c r="Q3016" i="1"/>
  <c r="Q3039" i="1"/>
  <c r="Q3037" i="1"/>
  <c r="Q3038" i="1"/>
  <c r="Q3034" i="1"/>
  <c r="Q3033" i="1"/>
  <c r="Q3032" i="1"/>
  <c r="Q3036" i="1"/>
  <c r="Q3035" i="1"/>
  <c r="Q3031" i="1"/>
  <c r="Q3027" i="1"/>
  <c r="Q3029" i="1"/>
  <c r="Q3024" i="1"/>
  <c r="Q3023" i="1"/>
  <c r="Q3022" i="1"/>
  <c r="Q3025" i="1"/>
  <c r="Q3028" i="1"/>
  <c r="Q3030" i="1"/>
  <c r="Q3026" i="1"/>
  <c r="Q3107" i="1"/>
  <c r="Q3099" i="1"/>
  <c r="Q3110" i="1"/>
  <c r="Q3108" i="1"/>
  <c r="Q3111" i="1"/>
  <c r="Q3103" i="1"/>
  <c r="Q3096" i="1"/>
  <c r="Q3105" i="1"/>
  <c r="Q3106" i="1"/>
  <c r="Q3104" i="1"/>
  <c r="Q3109" i="1"/>
  <c r="Q3100" i="1"/>
  <c r="Q3092" i="1"/>
  <c r="Q3098" i="1"/>
  <c r="Q3102" i="1"/>
  <c r="Q3094" i="1"/>
  <c r="Q3088" i="1"/>
  <c r="Q3087" i="1"/>
  <c r="Q3097" i="1"/>
  <c r="Q3095" i="1"/>
  <c r="Q3101" i="1"/>
  <c r="Q3090" i="1"/>
  <c r="Q3089" i="1"/>
  <c r="Q3086" i="1"/>
  <c r="Q3091" i="1"/>
  <c r="Q3093" i="1"/>
  <c r="Q3079" i="1"/>
  <c r="Q3062" i="1"/>
  <c r="Q3085" i="1"/>
  <c r="Q3076" i="1"/>
  <c r="Q3083" i="1"/>
  <c r="Q3073" i="1"/>
  <c r="Q3057" i="1"/>
  <c r="Q3074" i="1"/>
  <c r="Q3081" i="1"/>
  <c r="Q3071" i="1"/>
  <c r="Q3082" i="1"/>
  <c r="Q3064" i="1"/>
  <c r="Q3049" i="1"/>
  <c r="Q3061" i="1"/>
  <c r="Q3065" i="1"/>
  <c r="Q3052" i="1"/>
  <c r="Q3045" i="1"/>
  <c r="Q3043" i="1"/>
  <c r="Q3054" i="1"/>
  <c r="Q3058" i="1"/>
  <c r="Q3068" i="1"/>
  <c r="Q3046" i="1"/>
  <c r="Q3044" i="1"/>
  <c r="Q3040" i="1"/>
  <c r="Q3048" i="1"/>
  <c r="Q3051" i="1"/>
  <c r="Q3078" i="1"/>
  <c r="Q3060" i="1"/>
  <c r="Q3077" i="1"/>
  <c r="Q3075" i="1"/>
  <c r="Q3084" i="1"/>
  <c r="Q3070" i="1"/>
  <c r="Q3056" i="1"/>
  <c r="Q3080" i="1"/>
  <c r="Q3072" i="1"/>
  <c r="Q3067" i="1"/>
  <c r="Q3069" i="1"/>
  <c r="Q3063" i="1"/>
  <c r="Q3047" i="1"/>
  <c r="Q3059" i="1"/>
  <c r="Q3066" i="1"/>
  <c r="Q3053" i="1"/>
  <c r="Q3042" i="1"/>
  <c r="Q3041" i="1"/>
  <c r="Q3055" i="1"/>
  <c r="Q3050" i="1"/>
  <c r="Q3146" i="1"/>
  <c r="Q3145" i="1"/>
  <c r="Q3144" i="1"/>
  <c r="Q3137" i="1"/>
  <c r="Q3136" i="1"/>
  <c r="Q3134" i="1"/>
  <c r="Q3138" i="1"/>
  <c r="Q3141" i="1"/>
  <c r="Q3147" i="1"/>
  <c r="Q3142" i="1"/>
  <c r="Q3139" i="1"/>
  <c r="Q3135" i="1"/>
  <c r="Q3140" i="1"/>
  <c r="Q3143" i="1"/>
  <c r="Q3128" i="1"/>
  <c r="Q3130" i="1"/>
  <c r="Q3131" i="1"/>
  <c r="Q3118" i="1"/>
  <c r="Q3115" i="1"/>
  <c r="Q3113" i="1"/>
  <c r="Q3119" i="1"/>
  <c r="Q3124" i="1"/>
  <c r="Q3133" i="1"/>
  <c r="Q3123" i="1"/>
  <c r="Q3117" i="1"/>
  <c r="Q3114" i="1"/>
  <c r="Q3125" i="1"/>
  <c r="Q3122" i="1"/>
  <c r="Q3129" i="1"/>
  <c r="Q3127" i="1"/>
  <c r="Q3132" i="1"/>
  <c r="Q3120" i="1"/>
  <c r="Q3121" i="1"/>
  <c r="Q3112" i="1"/>
  <c r="Q3116" i="1"/>
  <c r="Q3126" i="1"/>
  <c r="Q3153" i="1"/>
  <c r="Q3152" i="1"/>
  <c r="Q3151" i="1"/>
  <c r="Q3149" i="1"/>
  <c r="Q3150" i="1"/>
  <c r="Q3148" i="1"/>
  <c r="Q3195" i="1"/>
  <c r="Q3194" i="1"/>
  <c r="Q3193" i="1"/>
  <c r="Q3188" i="1"/>
  <c r="Q3184" i="1"/>
  <c r="Q3185" i="1"/>
  <c r="Q3191" i="1"/>
  <c r="Q3190" i="1"/>
  <c r="Q3192" i="1"/>
  <c r="Q3186" i="1"/>
  <c r="Q3183" i="1"/>
  <c r="Q3182" i="1"/>
  <c r="Q3187" i="1"/>
  <c r="Q3189" i="1"/>
  <c r="Q3181" i="1"/>
  <c r="Q3178" i="1"/>
  <c r="Q3177" i="1"/>
  <c r="Q3169" i="1"/>
  <c r="Q3158" i="1"/>
  <c r="Q3161" i="1"/>
  <c r="Q3170" i="1"/>
  <c r="Q3173" i="1"/>
  <c r="Q3175" i="1"/>
  <c r="Q3163" i="1"/>
  <c r="Q3157" i="1"/>
  <c r="Q3156" i="1"/>
  <c r="Q3168" i="1"/>
  <c r="Q3167" i="1"/>
  <c r="Q3180" i="1"/>
  <c r="Q3179" i="1"/>
  <c r="Q3176" i="1"/>
  <c r="Q3164" i="1"/>
  <c r="Q3159" i="1"/>
  <c r="Q3160" i="1"/>
  <c r="Q3171" i="1"/>
  <c r="Q3172" i="1"/>
  <c r="Q3174" i="1"/>
  <c r="Q3162" i="1"/>
  <c r="Q3154" i="1"/>
  <c r="Q3155" i="1"/>
  <c r="Q3166" i="1"/>
  <c r="Q3165" i="1"/>
  <c r="Q3224" i="1"/>
  <c r="Q3218" i="1"/>
  <c r="Q3225" i="1"/>
  <c r="Q3221" i="1"/>
  <c r="Q3220" i="1"/>
  <c r="Q3217" i="1"/>
  <c r="Q3219" i="1"/>
  <c r="Q3222" i="1"/>
  <c r="Q3223" i="1"/>
  <c r="Q3215" i="1"/>
  <c r="Q3214" i="1"/>
  <c r="Q3209" i="1"/>
  <c r="Q3213" i="1"/>
  <c r="Q3216" i="1"/>
  <c r="Q3210" i="1"/>
  <c r="Q3204" i="1"/>
  <c r="Q3211" i="1"/>
  <c r="Q3205" i="1"/>
  <c r="Q3203" i="1"/>
  <c r="Q3201" i="1"/>
  <c r="Q3206" i="1"/>
  <c r="Q3207" i="1"/>
  <c r="Q3208" i="1"/>
  <c r="Q3199" i="1"/>
  <c r="Q3198" i="1"/>
  <c r="Q3196" i="1"/>
  <c r="Q3197" i="1"/>
  <c r="Q3200" i="1"/>
  <c r="Q3212" i="1"/>
  <c r="Q3202" i="1"/>
  <c r="Q3243" i="1"/>
  <c r="Q3241" i="1"/>
  <c r="Q3242" i="1"/>
  <c r="Q3239" i="1"/>
  <c r="Q3238" i="1"/>
  <c r="Q3236" i="1"/>
  <c r="Q3237" i="1"/>
  <c r="Q3240" i="1"/>
  <c r="Q3234" i="1"/>
  <c r="Q3232" i="1"/>
  <c r="Q3233" i="1"/>
  <c r="Q3228" i="1"/>
  <c r="Q3229" i="1"/>
  <c r="Q3226" i="1"/>
  <c r="Q3227" i="1"/>
  <c r="Q3230" i="1"/>
  <c r="Q3235" i="1"/>
  <c r="Q3231" i="1"/>
  <c r="Q3267" i="1"/>
  <c r="Q3265" i="1"/>
  <c r="Q3266" i="1"/>
  <c r="Q3263" i="1"/>
  <c r="Q3264" i="1"/>
  <c r="Q3261" i="1"/>
  <c r="Q3260" i="1"/>
  <c r="Q3262" i="1"/>
  <c r="Q3258" i="1"/>
  <c r="Q3256" i="1"/>
  <c r="Q3257" i="1"/>
  <c r="Q3254" i="1"/>
  <c r="Q3253" i="1"/>
  <c r="Q3247" i="1"/>
  <c r="Q3245" i="1"/>
  <c r="Q3249" i="1"/>
  <c r="Q3259" i="1"/>
  <c r="Q3252" i="1"/>
  <c r="Q3255" i="1"/>
  <c r="Q3251" i="1"/>
  <c r="Q3250" i="1"/>
  <c r="Q3246" i="1"/>
  <c r="Q3244" i="1"/>
  <c r="Q3248" i="1"/>
  <c r="Q3308" i="1"/>
  <c r="Q3309" i="1"/>
  <c r="Q3304" i="1"/>
  <c r="Q3302" i="1"/>
  <c r="Q3306" i="1"/>
  <c r="Q3298" i="1"/>
  <c r="Q3296" i="1"/>
  <c r="Q3300" i="1"/>
  <c r="Q3305" i="1"/>
  <c r="Q3303" i="1"/>
  <c r="Q3307" i="1"/>
  <c r="Q3299" i="1"/>
  <c r="Q3297" i="1"/>
  <c r="Q3301" i="1"/>
  <c r="Q3292" i="1"/>
  <c r="Q3294" i="1"/>
  <c r="Q3293" i="1"/>
  <c r="Q3280" i="1"/>
  <c r="Q3287" i="1"/>
  <c r="Q3274" i="1"/>
  <c r="Q3271" i="1"/>
  <c r="Q3279" i="1"/>
  <c r="Q3291" i="1"/>
  <c r="Q3281" i="1"/>
  <c r="Q3288" i="1"/>
  <c r="Q3275" i="1"/>
  <c r="Q3269" i="1"/>
  <c r="Q3284" i="1"/>
  <c r="Q3286" i="1"/>
  <c r="Q3295" i="1"/>
  <c r="Q3290" i="1"/>
  <c r="Q3276" i="1"/>
  <c r="Q3289" i="1"/>
  <c r="Q3273" i="1"/>
  <c r="Q3270" i="1"/>
  <c r="Q3277" i="1"/>
  <c r="Q3283" i="1"/>
  <c r="Q3282" i="1"/>
  <c r="Q3285" i="1"/>
  <c r="Q3272" i="1"/>
  <c r="Q3268" i="1"/>
  <c r="Q3278" i="1"/>
  <c r="Q3312" i="1"/>
  <c r="Q3310" i="1"/>
  <c r="Q3311" i="1"/>
  <c r="Q3328" i="1"/>
  <c r="Q3333" i="1"/>
  <c r="Q3331" i="1"/>
  <c r="Q3332" i="1"/>
  <c r="Q3329" i="1"/>
  <c r="Q3327" i="1"/>
  <c r="Q3330" i="1"/>
  <c r="Q3317" i="1"/>
  <c r="Q3326" i="1"/>
  <c r="Q3323" i="1"/>
  <c r="Q3325" i="1"/>
  <c r="Q3318" i="1"/>
  <c r="Q3314" i="1"/>
  <c r="Q3320" i="1"/>
  <c r="Q3315" i="1"/>
  <c r="Q3322" i="1"/>
  <c r="Q3319" i="1"/>
  <c r="Q3321" i="1"/>
  <c r="Q3316" i="1"/>
  <c r="Q3313" i="1"/>
  <c r="Q3324" i="1"/>
  <c r="Q3336" i="1"/>
  <c r="Q3335" i="1"/>
  <c r="Q3334" i="1"/>
  <c r="Q3339" i="1"/>
  <c r="Q3338" i="1"/>
  <c r="Q3337" i="1"/>
  <c r="Q3342" i="1"/>
  <c r="Q3341" i="1"/>
  <c r="Q3340" i="1"/>
  <c r="Q3345" i="1"/>
  <c r="Q3344" i="1"/>
  <c r="Q3343" i="1"/>
  <c r="Q3348" i="1"/>
  <c r="Q3347" i="1"/>
  <c r="Q3346" i="1"/>
  <c r="Q3351" i="1"/>
  <c r="Q3350" i="1"/>
  <c r="Q3349" i="1"/>
  <c r="Q3354" i="1"/>
  <c r="Q3353" i="1"/>
  <c r="Q3352" i="1"/>
  <c r="Q3357" i="1"/>
  <c r="Q3356" i="1"/>
  <c r="Q3355" i="1"/>
  <c r="Q3377" i="1"/>
  <c r="Q3384" i="1"/>
  <c r="Q3381" i="1"/>
  <c r="Q3379" i="1"/>
  <c r="Q3380" i="1"/>
  <c r="Q3382" i="1"/>
  <c r="Q3383" i="1"/>
  <c r="Q3376" i="1"/>
  <c r="Q3374" i="1"/>
  <c r="Q3373" i="1"/>
  <c r="Q3372" i="1"/>
  <c r="Q3375" i="1"/>
  <c r="Q3378" i="1"/>
  <c r="Q3363" i="1"/>
  <c r="Q3371" i="1"/>
  <c r="Q3368" i="1"/>
  <c r="Q3364" i="1"/>
  <c r="Q3367" i="1"/>
  <c r="Q3369" i="1"/>
  <c r="Q3370" i="1"/>
  <c r="Q3362" i="1"/>
  <c r="Q3360" i="1"/>
  <c r="Q3359" i="1"/>
  <c r="Q3358" i="1"/>
  <c r="Q3361" i="1"/>
  <c r="Q3366" i="1"/>
  <c r="Q3365" i="1"/>
  <c r="Q3404" i="1"/>
  <c r="Q3405" i="1"/>
  <c r="Q3402" i="1"/>
  <c r="Q3400" i="1"/>
  <c r="Q3399" i="1"/>
  <c r="Q3401" i="1"/>
  <c r="Q3403" i="1"/>
  <c r="Q3397" i="1"/>
  <c r="Q3398" i="1"/>
  <c r="Q3392" i="1"/>
  <c r="Q3390" i="1"/>
  <c r="Q3386" i="1"/>
  <c r="Q3389" i="1"/>
  <c r="Q3394" i="1"/>
  <c r="Q3396" i="1"/>
  <c r="Q3395" i="1"/>
  <c r="Q3391" i="1"/>
  <c r="Q3387" i="1"/>
  <c r="Q3385" i="1"/>
  <c r="Q3388" i="1"/>
  <c r="Q3393" i="1"/>
  <c r="Q3423" i="1"/>
  <c r="Q3424" i="1"/>
  <c r="Q3426" i="1"/>
  <c r="Q3422" i="1"/>
  <c r="Q3421" i="1"/>
  <c r="Q3420" i="1"/>
  <c r="Q3425" i="1"/>
  <c r="Q3414" i="1"/>
  <c r="Q3415" i="1"/>
  <c r="Q3419" i="1"/>
  <c r="Q3413" i="1"/>
  <c r="Q3412" i="1"/>
  <c r="Q3407" i="1"/>
  <c r="Q3416" i="1"/>
  <c r="Q3409" i="1"/>
  <c r="Q3411" i="1"/>
  <c r="Q3418" i="1"/>
  <c r="Q3410" i="1"/>
  <c r="Q3406" i="1"/>
  <c r="Q3408" i="1"/>
  <c r="Q3417" i="1"/>
  <c r="Q3453" i="1"/>
  <c r="Q3449" i="1"/>
  <c r="Q3456" i="1"/>
  <c r="Q3452" i="1"/>
  <c r="Q3450" i="1"/>
  <c r="Q3451" i="1"/>
  <c r="Q3455" i="1"/>
  <c r="Q3454" i="1"/>
  <c r="Q3447" i="1"/>
  <c r="Q3445" i="1"/>
  <c r="Q3444" i="1"/>
  <c r="Q3443" i="1"/>
  <c r="Q3446" i="1"/>
  <c r="Q3448" i="1"/>
  <c r="Q3439" i="1"/>
  <c r="Q3434" i="1"/>
  <c r="Q3442" i="1"/>
  <c r="Q3437" i="1"/>
  <c r="Q3435" i="1"/>
  <c r="Q3436" i="1"/>
  <c r="Q3441" i="1"/>
  <c r="Q3440" i="1"/>
  <c r="Q3431" i="1"/>
  <c r="Q3429" i="1"/>
  <c r="Q3428" i="1"/>
  <c r="Q3427" i="1"/>
  <c r="Q3430" i="1"/>
  <c r="Q3432" i="1"/>
  <c r="Q3438" i="1"/>
  <c r="Q3433" i="1"/>
  <c r="Q3492" i="1"/>
  <c r="Q3491" i="1"/>
  <c r="Q3490" i="1"/>
  <c r="Q3486" i="1"/>
  <c r="Q3484" i="1"/>
  <c r="Q3481" i="1"/>
  <c r="Q3485" i="1"/>
  <c r="Q3488" i="1"/>
  <c r="Q3489" i="1"/>
  <c r="Q3483" i="1"/>
  <c r="Q3482" i="1"/>
  <c r="Q3479" i="1"/>
  <c r="Q3480" i="1"/>
  <c r="Q3487" i="1"/>
  <c r="Q3478" i="1"/>
  <c r="Q3474" i="1"/>
  <c r="Q3476" i="1"/>
  <c r="Q3470" i="1"/>
  <c r="Q3467" i="1"/>
  <c r="Q3462" i="1"/>
  <c r="Q3466" i="1"/>
  <c r="Q3471" i="1"/>
  <c r="Q3472" i="1"/>
  <c r="Q3465" i="1"/>
  <c r="Q3463" i="1"/>
  <c r="Q3458" i="1"/>
  <c r="Q3460" i="1"/>
  <c r="Q3469" i="1"/>
  <c r="Q3477" i="1"/>
  <c r="Q3475" i="1"/>
  <c r="Q3473" i="1"/>
  <c r="Q3464" i="1"/>
  <c r="Q3461" i="1"/>
  <c r="Q3457" i="1"/>
  <c r="Q3459" i="1"/>
  <c r="Q3468" i="1"/>
  <c r="Q3497" i="1"/>
  <c r="Q3498" i="1"/>
  <c r="Q3494" i="1"/>
  <c r="Q3495" i="1"/>
  <c r="Q3493" i="1"/>
  <c r="Q3496" i="1"/>
  <c r="Q3527" i="1"/>
  <c r="Q3526" i="1"/>
  <c r="Q3528" i="1"/>
  <c r="Q3523" i="1"/>
  <c r="Q3522" i="1"/>
  <c r="Q3521" i="1"/>
  <c r="Q3524" i="1"/>
  <c r="Q3525" i="1"/>
  <c r="Q3520" i="1"/>
  <c r="Q3517" i="1"/>
  <c r="Q3516" i="1"/>
  <c r="Q3515" i="1"/>
  <c r="Q3518" i="1"/>
  <c r="Q3519" i="1"/>
  <c r="Q3513" i="1"/>
  <c r="Q3511" i="1"/>
  <c r="Q3514" i="1"/>
  <c r="Q3508" i="1"/>
  <c r="Q3506" i="1"/>
  <c r="Q3505" i="1"/>
  <c r="Q3507" i="1"/>
  <c r="Q3509" i="1"/>
  <c r="Q3503" i="1"/>
  <c r="Q3501" i="1"/>
  <c r="Q3500" i="1"/>
  <c r="Q3499" i="1"/>
  <c r="Q3502" i="1"/>
  <c r="Q3504" i="1"/>
  <c r="Q3512" i="1"/>
  <c r="Q3510" i="1"/>
  <c r="Q3568" i="1"/>
  <c r="Q3570" i="1"/>
  <c r="Q3569" i="1"/>
  <c r="Q3564" i="1"/>
  <c r="Q3567" i="1"/>
  <c r="Q3558" i="1"/>
  <c r="Q3554" i="1"/>
  <c r="Q3566" i="1"/>
  <c r="Q3565" i="1"/>
  <c r="Q3560" i="1"/>
  <c r="Q3555" i="1"/>
  <c r="Q3556" i="1"/>
  <c r="Q3562" i="1"/>
  <c r="Q3563" i="1"/>
  <c r="Q3559" i="1"/>
  <c r="Q3553" i="1"/>
  <c r="Q3552" i="1"/>
  <c r="Q3551" i="1"/>
  <c r="Q3557" i="1"/>
  <c r="Q3561" i="1"/>
  <c r="Q3547" i="1"/>
  <c r="Q3550" i="1"/>
  <c r="Q3548" i="1"/>
  <c r="Q3542" i="1"/>
  <c r="Q3544" i="1"/>
  <c r="Q3539" i="1"/>
  <c r="Q3533" i="1"/>
  <c r="Q3546" i="1"/>
  <c r="Q3545" i="1"/>
  <c r="Q3537" i="1"/>
  <c r="Q3532" i="1"/>
  <c r="Q3534" i="1"/>
  <c r="Q3540" i="1"/>
  <c r="Q3541" i="1"/>
  <c r="Q3536" i="1"/>
  <c r="Q3531" i="1"/>
  <c r="Q3530" i="1"/>
  <c r="Q3529" i="1"/>
  <c r="Q3535" i="1"/>
  <c r="Q3538" i="1"/>
  <c r="Q3543" i="1"/>
  <c r="Q3549" i="1"/>
  <c r="Q3620" i="1"/>
  <c r="Q3623" i="1"/>
  <c r="Q3624" i="1"/>
  <c r="Q3618" i="1"/>
  <c r="Q3616" i="1"/>
  <c r="Q3615" i="1"/>
  <c r="Q3619" i="1"/>
  <c r="Q3621" i="1"/>
  <c r="Q3617" i="1"/>
  <c r="Q3609" i="1"/>
  <c r="Q3605" i="1"/>
  <c r="Q3606" i="1"/>
  <c r="Q3611" i="1"/>
  <c r="Q3612" i="1"/>
  <c r="Q3622" i="1"/>
  <c r="Q3613" i="1"/>
  <c r="Q3608" i="1"/>
  <c r="Q3607" i="1"/>
  <c r="Q3610" i="1"/>
  <c r="Q3614" i="1"/>
  <c r="Q3602" i="1"/>
  <c r="Q3603" i="1"/>
  <c r="Q3604" i="1"/>
  <c r="Q3599" i="1"/>
  <c r="Q3593" i="1"/>
  <c r="Q3591" i="1"/>
  <c r="Q3595" i="1"/>
  <c r="Q3598" i="1"/>
  <c r="Q3594" i="1"/>
  <c r="Q3583" i="1"/>
  <c r="Q3574" i="1"/>
  <c r="Q3573" i="1"/>
  <c r="Q3586" i="1"/>
  <c r="Q3587" i="1"/>
  <c r="Q3600" i="1"/>
  <c r="Q3585" i="1"/>
  <c r="Q3579" i="1"/>
  <c r="Q3576" i="1"/>
  <c r="Q3578" i="1"/>
  <c r="Q3592" i="1"/>
  <c r="Q3601" i="1"/>
  <c r="Q3597" i="1"/>
  <c r="Q3590" i="1"/>
  <c r="Q3582" i="1"/>
  <c r="Q3572" i="1"/>
  <c r="Q3571" i="1"/>
  <c r="Q3580" i="1"/>
  <c r="Q3588" i="1"/>
  <c r="Q3596" i="1"/>
  <c r="Q3584" i="1"/>
  <c r="Q3577" i="1"/>
  <c r="Q3575" i="1"/>
  <c r="Q3581" i="1"/>
  <c r="Q3589" i="1"/>
  <c r="Q3642" i="1"/>
  <c r="Q3641" i="1"/>
  <c r="Q3640" i="1"/>
  <c r="Q3638" i="1"/>
  <c r="Q3636" i="1"/>
  <c r="Q3635" i="1"/>
  <c r="Q3637" i="1"/>
  <c r="Q3639" i="1"/>
  <c r="Q3634" i="1"/>
  <c r="Q3632" i="1"/>
  <c r="Q3630" i="1"/>
  <c r="Q3628" i="1"/>
  <c r="Q3626" i="1"/>
  <c r="Q3625" i="1"/>
  <c r="Q3627" i="1"/>
  <c r="Q3629" i="1"/>
  <c r="Q3633" i="1"/>
  <c r="Q3631" i="1"/>
  <c r="Q3678" i="1"/>
  <c r="Q3675" i="1"/>
  <c r="Q3677" i="1"/>
  <c r="Q3673" i="1"/>
  <c r="Q3674" i="1"/>
  <c r="Q3672" i="1"/>
  <c r="Q3670" i="1"/>
  <c r="Q3676" i="1"/>
  <c r="Q3671" i="1"/>
  <c r="Q3667" i="1"/>
  <c r="Q3666" i="1"/>
  <c r="Q3665" i="1"/>
  <c r="Q3668" i="1"/>
  <c r="Q3669" i="1"/>
  <c r="Q3664" i="1"/>
  <c r="Q3658" i="1"/>
  <c r="Q3660" i="1"/>
  <c r="Q3655" i="1"/>
  <c r="Q3657" i="1"/>
  <c r="Q3650" i="1"/>
  <c r="Q3649" i="1"/>
  <c r="Q3661" i="1"/>
  <c r="Q3651" i="1"/>
  <c r="Q3645" i="1"/>
  <c r="Q3644" i="1"/>
  <c r="Q3643" i="1"/>
  <c r="Q3646" i="1"/>
  <c r="Q3648" i="1"/>
  <c r="Q3663" i="1"/>
  <c r="Q3656" i="1"/>
  <c r="Q3662" i="1"/>
  <c r="Q3654" i="1"/>
  <c r="Q3653" i="1"/>
  <c r="Q3652" i="1"/>
  <c r="Q3647" i="1"/>
  <c r="Q3659" i="1"/>
  <c r="Q3713" i="1"/>
  <c r="Q3714" i="1"/>
  <c r="Q3712" i="1"/>
  <c r="Q3708" i="1"/>
  <c r="Q3706" i="1"/>
  <c r="Q3703" i="1"/>
  <c r="Q3707" i="1"/>
  <c r="Q3710" i="1"/>
  <c r="Q3711" i="1"/>
  <c r="Q3704" i="1"/>
  <c r="Q3702" i="1"/>
  <c r="Q3701" i="1"/>
  <c r="Q3705" i="1"/>
  <c r="Q3709" i="1"/>
  <c r="Q3698" i="1"/>
  <c r="Q3700" i="1"/>
  <c r="Q3696" i="1"/>
  <c r="Q3690" i="1"/>
  <c r="Q3686" i="1"/>
  <c r="Q3683" i="1"/>
  <c r="Q3689" i="1"/>
  <c r="Q3692" i="1"/>
  <c r="Q3695" i="1"/>
  <c r="Q3688" i="1"/>
  <c r="Q3682" i="1"/>
  <c r="Q3680" i="1"/>
  <c r="Q3687" i="1"/>
  <c r="Q3693" i="1"/>
  <c r="Q3697" i="1"/>
  <c r="Q3699" i="1"/>
  <c r="Q3694" i="1"/>
  <c r="Q3684" i="1"/>
  <c r="Q3681" i="1"/>
  <c r="Q3679" i="1"/>
  <c r="Q3685" i="1"/>
  <c r="Q3691" i="1"/>
  <c r="Q3719" i="1"/>
  <c r="Q3720" i="1"/>
  <c r="Q3715" i="1"/>
  <c r="Q3717" i="1"/>
  <c r="Q3716" i="1"/>
  <c r="Q3718" i="1"/>
  <c r="Q3736" i="1"/>
  <c r="Q3738" i="1"/>
  <c r="Q3737" i="1"/>
  <c r="Q3733" i="1"/>
  <c r="Q3732" i="1"/>
  <c r="Q3731" i="1"/>
  <c r="Q3734" i="1"/>
  <c r="Q3735" i="1"/>
  <c r="Q3727" i="1"/>
  <c r="Q3730" i="1"/>
  <c r="Q3726" i="1"/>
  <c r="Q3723" i="1"/>
  <c r="Q3722" i="1"/>
  <c r="Q3721" i="1"/>
  <c r="Q3724" i="1"/>
  <c r="Q3725" i="1"/>
  <c r="Q3728" i="1"/>
  <c r="Q3729" i="1"/>
  <c r="Q3804" i="1"/>
  <c r="Q3810" i="1"/>
  <c r="Q3809" i="1"/>
  <c r="Q3805" i="1"/>
  <c r="Q3807" i="1"/>
  <c r="Q3798" i="1"/>
  <c r="Q3793" i="1"/>
  <c r="Q3808" i="1"/>
  <c r="Q3806" i="1"/>
  <c r="Q3801" i="1"/>
  <c r="Q3802" i="1"/>
  <c r="Q3792" i="1"/>
  <c r="Q3790" i="1"/>
  <c r="Q3803" i="1"/>
  <c r="Q3800" i="1"/>
  <c r="Q3791" i="1"/>
  <c r="Q3787" i="1"/>
  <c r="Q3788" i="1"/>
  <c r="Q3795" i="1"/>
  <c r="Q3796" i="1"/>
  <c r="Q3799" i="1"/>
  <c r="Q3789" i="1"/>
  <c r="Q3786" i="1"/>
  <c r="Q3785" i="1"/>
  <c r="Q3794" i="1"/>
  <c r="Q3797" i="1"/>
  <c r="Q3773" i="1"/>
  <c r="Q3783" i="1"/>
  <c r="Q3782" i="1"/>
  <c r="Q3776" i="1"/>
  <c r="Q3780" i="1"/>
  <c r="Q3764" i="1"/>
  <c r="Q3757" i="1"/>
  <c r="Q3779" i="1"/>
  <c r="Q3778" i="1"/>
  <c r="Q3766" i="1"/>
  <c r="Q3771" i="1"/>
  <c r="Q3752" i="1"/>
  <c r="Q3747" i="1"/>
  <c r="Q3772" i="1"/>
  <c r="Q3762" i="1"/>
  <c r="Q3750" i="1"/>
  <c r="Q3742" i="1"/>
  <c r="Q3743" i="1"/>
  <c r="Q3754" i="1"/>
  <c r="Q3758" i="1"/>
  <c r="Q3761" i="1"/>
  <c r="Q3746" i="1"/>
  <c r="Q3740" i="1"/>
  <c r="Q3739" i="1"/>
  <c r="Q3756" i="1"/>
  <c r="Q3765" i="1"/>
  <c r="Q3769" i="1"/>
  <c r="Q3784" i="1"/>
  <c r="Q3781" i="1"/>
  <c r="Q3770" i="1"/>
  <c r="Q3777" i="1"/>
  <c r="Q3759" i="1"/>
  <c r="Q3751" i="1"/>
  <c r="Q3775" i="1"/>
  <c r="Q3774" i="1"/>
  <c r="Q3760" i="1"/>
  <c r="Q3768" i="1"/>
  <c r="Q3749" i="1"/>
  <c r="Q3745" i="1"/>
  <c r="Q3767" i="1"/>
  <c r="Q3763" i="1"/>
  <c r="Q3748" i="1"/>
  <c r="Q3741" i="1"/>
  <c r="Q3744" i="1"/>
  <c r="Q3753" i="1"/>
  <c r="Q3755" i="1"/>
  <c r="Q3846" i="1"/>
  <c r="Q3844" i="1"/>
  <c r="Q3843" i="1"/>
  <c r="Q3836" i="1"/>
  <c r="Q3834" i="1"/>
  <c r="Q3833" i="1"/>
  <c r="Q3837" i="1"/>
  <c r="Q3840" i="1"/>
  <c r="Q3845" i="1"/>
  <c r="Q3841" i="1"/>
  <c r="Q3838" i="1"/>
  <c r="Q3835" i="1"/>
  <c r="Q3839" i="1"/>
  <c r="Q3842" i="1"/>
  <c r="Q3832" i="1"/>
  <c r="Q3827" i="1"/>
  <c r="Q3826" i="1"/>
  <c r="Q3814" i="1"/>
  <c r="Q3812" i="1"/>
  <c r="Q3811" i="1"/>
  <c r="Q3817" i="1"/>
  <c r="Q3820" i="1"/>
  <c r="Q3830" i="1"/>
  <c r="Q3823" i="1"/>
  <c r="Q3819" i="1"/>
  <c r="Q3816" i="1"/>
  <c r="Q3821" i="1"/>
  <c r="Q3825" i="1"/>
  <c r="Q3831" i="1"/>
  <c r="Q3829" i="1"/>
  <c r="Q3828" i="1"/>
  <c r="Q3822" i="1"/>
  <c r="Q3815" i="1"/>
  <c r="Q3813" i="1"/>
  <c r="Q3818" i="1"/>
  <c r="Q3824" i="1"/>
  <c r="Q3852" i="1"/>
  <c r="Q3851" i="1"/>
  <c r="Q3850" i="1"/>
  <c r="Q3848" i="1"/>
  <c r="Q3849" i="1"/>
  <c r="Q3847" i="1"/>
  <c r="Q3893" i="1"/>
  <c r="Q3894" i="1"/>
  <c r="Q3892" i="1"/>
  <c r="Q3887" i="1"/>
  <c r="Q3884" i="1"/>
  <c r="Q3883" i="1"/>
  <c r="Q3889" i="1"/>
  <c r="Q3890" i="1"/>
  <c r="Q3891" i="1"/>
  <c r="Q3885" i="1"/>
  <c r="Q3882" i="1"/>
  <c r="Q3881" i="1"/>
  <c r="Q3886" i="1"/>
  <c r="Q3888" i="1"/>
  <c r="Q3879" i="1"/>
  <c r="Q3880" i="1"/>
  <c r="Q3876" i="1"/>
  <c r="Q3864" i="1"/>
  <c r="Q3858" i="1"/>
  <c r="Q3860" i="1"/>
  <c r="Q3870" i="1"/>
  <c r="Q3872" i="1"/>
  <c r="Q3873" i="1"/>
  <c r="Q3863" i="1"/>
  <c r="Q3856" i="1"/>
  <c r="Q3855" i="1"/>
  <c r="Q3865" i="1"/>
  <c r="Q3869" i="1"/>
  <c r="Q3877" i="1"/>
  <c r="Q3878" i="1"/>
  <c r="Q3875" i="1"/>
  <c r="Q3866" i="1"/>
  <c r="Q3859" i="1"/>
  <c r="Q3857" i="1"/>
  <c r="Q3867" i="1"/>
  <c r="Q3871" i="1"/>
  <c r="Q3874" i="1"/>
  <c r="Q3861" i="1"/>
  <c r="Q3853" i="1"/>
  <c r="Q3854" i="1"/>
  <c r="Q3862" i="1"/>
  <c r="Q3868" i="1"/>
  <c r="Q3924" i="1"/>
  <c r="Q3923" i="1"/>
  <c r="Q3922" i="1"/>
  <c r="Q3919" i="1"/>
  <c r="Q3918" i="1"/>
  <c r="Q3916" i="1"/>
  <c r="Q3917" i="1"/>
  <c r="Q3921" i="1"/>
  <c r="Q3920" i="1"/>
  <c r="Q3914" i="1"/>
  <c r="Q3913" i="1"/>
  <c r="Q3911" i="1"/>
  <c r="Q3912" i="1"/>
  <c r="Q3915" i="1"/>
  <c r="Q3910" i="1"/>
  <c r="Q3909" i="1"/>
  <c r="Q3907" i="1"/>
  <c r="Q3903" i="1"/>
  <c r="Q3902" i="1"/>
  <c r="Q3900" i="1"/>
  <c r="Q3901" i="1"/>
  <c r="Q3904" i="1"/>
  <c r="Q3905" i="1"/>
  <c r="Q3898" i="1"/>
  <c r="Q3897" i="1"/>
  <c r="Q3895" i="1"/>
  <c r="Q3896" i="1"/>
  <c r="Q3899" i="1"/>
  <c r="Q3908" i="1"/>
  <c r="Q3906" i="1"/>
  <c r="Q3941" i="1"/>
  <c r="Q3942" i="1"/>
  <c r="Q3940" i="1"/>
  <c r="Q3938" i="1"/>
  <c r="Q3937" i="1"/>
  <c r="Q3935" i="1"/>
  <c r="Q3936" i="1"/>
  <c r="Q3939" i="1"/>
  <c r="Q3932" i="1"/>
  <c r="Q3934" i="1"/>
  <c r="Q3930" i="1"/>
  <c r="Q3928" i="1"/>
  <c r="Q3927" i="1"/>
  <c r="Q3925" i="1"/>
  <c r="Q3926" i="1"/>
  <c r="Q3929" i="1"/>
  <c r="Q3931" i="1"/>
  <c r="Q3933" i="1"/>
  <c r="Q3965" i="1"/>
  <c r="Q3966" i="1"/>
  <c r="Q3964" i="1"/>
  <c r="Q3961" i="1"/>
  <c r="Q3962" i="1"/>
  <c r="Q3960" i="1"/>
  <c r="Q3959" i="1"/>
  <c r="Q3963" i="1"/>
  <c r="Q3952" i="1"/>
  <c r="Q3958" i="1"/>
  <c r="Q3953" i="1"/>
  <c r="Q3948" i="1"/>
  <c r="Q3949" i="1"/>
  <c r="Q3947" i="1"/>
  <c r="Q3943" i="1"/>
  <c r="Q3954" i="1"/>
  <c r="Q3955" i="1"/>
  <c r="Q3957" i="1"/>
  <c r="Q3956" i="1"/>
  <c r="Q3946" i="1"/>
  <c r="Q3950" i="1"/>
  <c r="Q3945" i="1"/>
  <c r="Q3944" i="1"/>
  <c r="Q3951" i="1"/>
  <c r="Q4008" i="1"/>
  <c r="Q4005" i="1"/>
  <c r="Q4006" i="1"/>
  <c r="Q3999" i="1"/>
  <c r="Q4003" i="1"/>
  <c r="Q3997" i="1"/>
  <c r="Q3995" i="1"/>
  <c r="Q4001" i="1"/>
  <c r="Q4007" i="1"/>
  <c r="Q4000" i="1"/>
  <c r="Q4004" i="1"/>
  <c r="Q3998" i="1"/>
  <c r="Q3996" i="1"/>
  <c r="Q4002" i="1"/>
  <c r="Q3993" i="1"/>
  <c r="Q3988" i="1"/>
  <c r="Q3991" i="1"/>
  <c r="Q3977" i="1"/>
  <c r="Q3983" i="1"/>
  <c r="Q3972" i="1"/>
  <c r="Q3969" i="1"/>
  <c r="Q3985" i="1"/>
  <c r="Q3990" i="1"/>
  <c r="Q3980" i="1"/>
  <c r="Q3982" i="1"/>
  <c r="Q3974" i="1"/>
  <c r="Q3970" i="1"/>
  <c r="Q3984" i="1"/>
  <c r="Q3994" i="1"/>
  <c r="Q3986" i="1"/>
  <c r="Q3989" i="1"/>
  <c r="Q3976" i="1"/>
  <c r="Q3981" i="1"/>
  <c r="Q3971" i="1"/>
  <c r="Q3968" i="1"/>
  <c r="Q3978" i="1"/>
  <c r="Q3992" i="1"/>
  <c r="Q3975" i="1"/>
  <c r="Q3987" i="1"/>
  <c r="Q3973" i="1"/>
  <c r="Q3967" i="1"/>
  <c r="Q3979" i="1"/>
  <c r="Q4014" i="1"/>
  <c r="Q4013" i="1"/>
  <c r="Q4012" i="1"/>
  <c r="Q4010" i="1"/>
  <c r="Q4011" i="1"/>
  <c r="Q4009" i="1"/>
  <c r="Q4038" i="1"/>
  <c r="Q4037" i="1"/>
  <c r="Q4036" i="1"/>
  <c r="Q4033" i="1"/>
  <c r="Q4034" i="1"/>
  <c r="Q4032" i="1"/>
  <c r="Q4031" i="1"/>
  <c r="Q4035" i="1"/>
  <c r="Q4029" i="1"/>
  <c r="Q4028" i="1"/>
  <c r="Q4026" i="1"/>
  <c r="Q4020" i="1"/>
  <c r="Q4022" i="1"/>
  <c r="Q4019" i="1"/>
  <c r="Q4016" i="1"/>
  <c r="Q4025" i="1"/>
  <c r="Q4030" i="1"/>
  <c r="Q4027" i="1"/>
  <c r="Q4024" i="1"/>
  <c r="Q4018" i="1"/>
  <c r="Q4021" i="1"/>
  <c r="Q4017" i="1"/>
  <c r="Q4015" i="1"/>
  <c r="Q4023" i="1"/>
  <c r="Q4044" i="1"/>
  <c r="Q4043" i="1"/>
  <c r="Q4042" i="1"/>
  <c r="Q4041" i="1"/>
  <c r="Q4039" i="1"/>
  <c r="Q4040" i="1"/>
  <c r="Q4049" i="1"/>
  <c r="Q4050" i="1"/>
  <c r="Q4048" i="1"/>
  <c r="Q4047" i="1"/>
  <c r="Q4045" i="1"/>
  <c r="Q4046" i="1"/>
  <c r="Q4055" i="1"/>
  <c r="Q4056" i="1"/>
  <c r="Q4053" i="1"/>
  <c r="Q4054" i="1"/>
  <c r="Q4052" i="1"/>
  <c r="Q4051" i="1"/>
  <c r="Q4062" i="1"/>
  <c r="Q4061" i="1"/>
  <c r="Q4060" i="1"/>
  <c r="Q4057" i="1"/>
  <c r="Q4059" i="1"/>
  <c r="Q4058" i="1"/>
  <c r="Q4068" i="1"/>
  <c r="Q4067" i="1"/>
  <c r="Q4066" i="1"/>
  <c r="Q4064" i="1"/>
  <c r="Q4065" i="1"/>
  <c r="Q4063" i="1"/>
  <c r="Q4086" i="1"/>
  <c r="Q4081" i="1"/>
  <c r="Q4085" i="1"/>
  <c r="Q4082" i="1"/>
  <c r="Q4080" i="1"/>
  <c r="Q4079" i="1"/>
  <c r="Q4083" i="1"/>
  <c r="Q4084" i="1"/>
  <c r="Q4078" i="1"/>
  <c r="Q4072" i="1"/>
  <c r="Q4075" i="1"/>
  <c r="Q4074" i="1"/>
  <c r="Q4070" i="1"/>
  <c r="Q4069" i="1"/>
  <c r="Q4073" i="1"/>
  <c r="Q4076" i="1"/>
  <c r="Q4077" i="1"/>
  <c r="Q4071" i="1"/>
  <c r="Q4110" i="1"/>
  <c r="Q4107" i="1"/>
  <c r="Q4109" i="1"/>
  <c r="Q4105" i="1"/>
  <c r="Q4104" i="1"/>
  <c r="Q4103" i="1"/>
  <c r="Q4106" i="1"/>
  <c r="Q4108" i="1"/>
  <c r="Q4102" i="1"/>
  <c r="Q4097" i="1"/>
  <c r="Q4100" i="1"/>
  <c r="Q4094" i="1"/>
  <c r="Q4092" i="1"/>
  <c r="Q4089" i="1"/>
  <c r="Q4093" i="1"/>
  <c r="Q4098" i="1"/>
  <c r="Q4101" i="1"/>
  <c r="Q4096" i="1"/>
  <c r="Q4099" i="1"/>
  <c r="Q4090" i="1"/>
  <c r="Q4088" i="1"/>
  <c r="Q4087" i="1"/>
  <c r="Q4091" i="1"/>
  <c r="Q4095" i="1"/>
  <c r="Q4128" i="1"/>
  <c r="Q4126" i="1"/>
  <c r="Q4127" i="1"/>
  <c r="Q4124" i="1"/>
  <c r="Q4122" i="1"/>
  <c r="Q4121" i="1"/>
  <c r="Q4123" i="1"/>
  <c r="Q4125" i="1"/>
  <c r="Q4119" i="1"/>
  <c r="Q4117" i="1"/>
  <c r="Q4118" i="1"/>
  <c r="Q4113" i="1"/>
  <c r="Q4112" i="1"/>
  <c r="Q4111" i="1"/>
  <c r="Q4114" i="1"/>
  <c r="Q4115" i="1"/>
  <c r="Q4120" i="1"/>
  <c r="Q4116" i="1"/>
  <c r="Q4162" i="1"/>
  <c r="Q4155" i="1"/>
  <c r="Q4151" i="1"/>
  <c r="Q4156" i="1"/>
  <c r="Q4152" i="1"/>
  <c r="Q4153" i="1"/>
  <c r="Q4154" i="1"/>
  <c r="Q4159" i="1"/>
  <c r="Q4164" i="1"/>
  <c r="Q4160" i="1"/>
  <c r="Q4158" i="1"/>
  <c r="Q4157" i="1"/>
  <c r="Q4161" i="1"/>
  <c r="Q4163" i="1"/>
  <c r="Q4148" i="1"/>
  <c r="Q4137" i="1"/>
  <c r="Q4131" i="1"/>
  <c r="Q4139" i="1"/>
  <c r="Q4133" i="1"/>
  <c r="Q4135" i="1"/>
  <c r="Q4140" i="1"/>
  <c r="Q4145" i="1"/>
  <c r="Q4150" i="1"/>
  <c r="Q4143" i="1"/>
  <c r="Q4144" i="1"/>
  <c r="Q4141" i="1"/>
  <c r="Q4147" i="1"/>
  <c r="Q4149" i="1"/>
  <c r="Q4146" i="1"/>
  <c r="Q4136" i="1"/>
  <c r="Q4129" i="1"/>
  <c r="Q4138" i="1"/>
  <c r="Q4130" i="1"/>
  <c r="Q4132" i="1"/>
  <c r="Q4134" i="1"/>
  <c r="Q4142" i="1"/>
  <c r="Q4200" i="1"/>
  <c r="Q4195" i="1"/>
  <c r="Q4199" i="1"/>
  <c r="Q4193" i="1"/>
  <c r="Q4192" i="1"/>
  <c r="Q4189" i="1"/>
  <c r="Q4194" i="1"/>
  <c r="Q4197" i="1"/>
  <c r="Q4198" i="1"/>
  <c r="Q4188" i="1"/>
  <c r="Q4190" i="1"/>
  <c r="Q4187" i="1"/>
  <c r="Q4191" i="1"/>
  <c r="Q4196" i="1"/>
  <c r="Q4186" i="1"/>
  <c r="Q4178" i="1"/>
  <c r="Q4184" i="1"/>
  <c r="Q4174" i="1"/>
  <c r="Q4175" i="1"/>
  <c r="Q4170" i="1"/>
  <c r="Q4176" i="1"/>
  <c r="Q4181" i="1"/>
  <c r="Q4183" i="1"/>
  <c r="Q4169" i="1"/>
  <c r="Q4173" i="1"/>
  <c r="Q4166" i="1"/>
  <c r="Q4172" i="1"/>
  <c r="Q4180" i="1"/>
  <c r="Q4185" i="1"/>
  <c r="Q4179" i="1"/>
  <c r="Q4182" i="1"/>
  <c r="Q4167" i="1"/>
  <c r="Q4168" i="1"/>
  <c r="Q4165" i="1"/>
  <c r="Q4171" i="1"/>
  <c r="Q4177" i="1"/>
  <c r="Q4218" i="1"/>
  <c r="Q4215" i="1"/>
  <c r="Q4217" i="1"/>
  <c r="Q4214" i="1"/>
  <c r="Q4213" i="1"/>
  <c r="Q4211" i="1"/>
  <c r="Q4212" i="1"/>
  <c r="Q4216" i="1"/>
  <c r="Q4209" i="1"/>
  <c r="Q4205" i="1"/>
  <c r="Q4208" i="1"/>
  <c r="Q4204" i="1"/>
  <c r="Q4202" i="1"/>
  <c r="Q4201" i="1"/>
  <c r="Q4203" i="1"/>
  <c r="Q4207" i="1"/>
  <c r="Q4210" i="1"/>
  <c r="Q4206" i="1"/>
  <c r="Q4235" i="1"/>
  <c r="Q4229" i="1"/>
  <c r="Q4236" i="1"/>
  <c r="Q4233" i="1"/>
  <c r="Q4231" i="1"/>
  <c r="Q4230" i="1"/>
  <c r="Q4232" i="1"/>
  <c r="Q4234" i="1"/>
  <c r="Q4227" i="1"/>
  <c r="Q4220" i="1"/>
  <c r="Q4228" i="1"/>
  <c r="Q4224" i="1"/>
  <c r="Q4223" i="1"/>
  <c r="Q4221" i="1"/>
  <c r="Q4222" i="1"/>
  <c r="Q4225" i="1"/>
  <c r="Q4226" i="1"/>
  <c r="Q4219" i="1"/>
  <c r="Q4253" i="1"/>
  <c r="Q4249" i="1"/>
  <c r="Q4254" i="1"/>
  <c r="Q4251" i="1"/>
  <c r="Q4248" i="1"/>
  <c r="Q4247" i="1"/>
  <c r="Q4250" i="1"/>
  <c r="Q4252" i="1"/>
  <c r="Q4246" i="1"/>
  <c r="Q4240" i="1"/>
  <c r="Q4245" i="1"/>
  <c r="Q4241" i="1"/>
  <c r="Q4239" i="1"/>
  <c r="Q4237" i="1"/>
  <c r="Q4242" i="1"/>
  <c r="Q4243" i="1"/>
  <c r="Q4244" i="1"/>
  <c r="Q4238" i="1"/>
  <c r="Q4299" i="1"/>
  <c r="Q4294" i="1"/>
  <c r="Q4302" i="1"/>
  <c r="Q4295" i="1"/>
  <c r="Q4293" i="1"/>
  <c r="Q4292" i="1"/>
  <c r="Q4296" i="1"/>
  <c r="Q4300" i="1"/>
  <c r="Q4298" i="1"/>
  <c r="Q4286" i="1"/>
  <c r="Q4285" i="1"/>
  <c r="Q4283" i="1"/>
  <c r="Q4284" i="1"/>
  <c r="Q4288" i="1"/>
  <c r="Q4301" i="1"/>
  <c r="Q4290" i="1"/>
  <c r="Q4289" i="1"/>
  <c r="Q4287" i="1"/>
  <c r="Q4291" i="1"/>
  <c r="Q4297" i="1"/>
  <c r="Q4278" i="1"/>
  <c r="Q4270" i="1"/>
  <c r="Q4282" i="1"/>
  <c r="Q4274" i="1"/>
  <c r="Q4272" i="1"/>
  <c r="Q4269" i="1"/>
  <c r="Q4273" i="1"/>
  <c r="Q4279" i="1"/>
  <c r="Q4275" i="1"/>
  <c r="Q4258" i="1"/>
  <c r="Q4257" i="1"/>
  <c r="Q4255" i="1"/>
  <c r="Q4256" i="1"/>
  <c r="Q4264" i="1"/>
  <c r="Q4280" i="1"/>
  <c r="Q4267" i="1"/>
  <c r="Q4262" i="1"/>
  <c r="Q4259" i="1"/>
  <c r="Q4265" i="1"/>
  <c r="Q4276" i="1"/>
  <c r="Q4277" i="1"/>
  <c r="Q4268" i="1"/>
  <c r="Q4281" i="1"/>
  <c r="Q4263" i="1"/>
  <c r="Q4261" i="1"/>
  <c r="Q4260" i="1"/>
  <c r="Q4266" i="1"/>
  <c r="Q4271" i="1"/>
  <c r="Q4332" i="1"/>
  <c r="Q4330" i="1"/>
  <c r="Q4328" i="1"/>
  <c r="Q4326" i="1"/>
  <c r="Q4327" i="1"/>
  <c r="Q4324" i="1"/>
  <c r="Q4323" i="1"/>
  <c r="Q4331" i="1"/>
  <c r="Q4329" i="1"/>
  <c r="Q4322" i="1"/>
  <c r="Q4320" i="1"/>
  <c r="Q4319" i="1"/>
  <c r="Q4321" i="1"/>
  <c r="Q4325" i="1"/>
  <c r="Q4317" i="1"/>
  <c r="Q4315" i="1"/>
  <c r="Q4313" i="1"/>
  <c r="Q4311" i="1"/>
  <c r="Q4310" i="1"/>
  <c r="Q4308" i="1"/>
  <c r="Q4305" i="1"/>
  <c r="Q4318" i="1"/>
  <c r="Q4316" i="1"/>
  <c r="Q4307" i="1"/>
  <c r="Q4304" i="1"/>
  <c r="Q4303" i="1"/>
  <c r="Q4306" i="1"/>
  <c r="Q4309" i="1"/>
  <c r="Q4314" i="1"/>
  <c r="Q4312" i="1"/>
  <c r="Q4368" i="1"/>
  <c r="Q4367" i="1"/>
  <c r="Q4366" i="1"/>
  <c r="Q4361" i="1"/>
  <c r="Q4358" i="1"/>
  <c r="Q4355" i="1"/>
  <c r="Q4362" i="1"/>
  <c r="Q4364" i="1"/>
  <c r="Q4365" i="1"/>
  <c r="Q4360" i="1"/>
  <c r="Q4357" i="1"/>
  <c r="Q4356" i="1"/>
  <c r="Q4359" i="1"/>
  <c r="Q4363" i="1"/>
  <c r="Q4354" i="1"/>
  <c r="Q4352" i="1"/>
  <c r="Q4349" i="1"/>
  <c r="Q4343" i="1"/>
  <c r="Q4339" i="1"/>
  <c r="Q4333" i="1"/>
  <c r="Q4342" i="1"/>
  <c r="Q4348" i="1"/>
  <c r="Q4347" i="1"/>
  <c r="Q4344" i="1"/>
  <c r="Q4337" i="1"/>
  <c r="Q4335" i="1"/>
  <c r="Q4338" i="1"/>
  <c r="Q4345" i="1"/>
  <c r="Q4353" i="1"/>
  <c r="Q4350" i="1"/>
  <c r="Q4351" i="1"/>
  <c r="Q4341" i="1"/>
  <c r="Q4336" i="1"/>
  <c r="Q4334" i="1"/>
  <c r="Q4340" i="1"/>
  <c r="Q4346" i="1"/>
  <c r="Q4416" i="1"/>
  <c r="Q4412" i="1"/>
  <c r="Q4414" i="1"/>
  <c r="Q4401" i="1"/>
  <c r="Q4399" i="1"/>
  <c r="Q4397" i="1"/>
  <c r="Q4398" i="1"/>
  <c r="Q4408" i="1"/>
  <c r="Q4415" i="1"/>
  <c r="Q4407" i="1"/>
  <c r="Q4406" i="1"/>
  <c r="Q4405" i="1"/>
  <c r="Q4409" i="1"/>
  <c r="Q4411" i="1"/>
  <c r="Q4413" i="1"/>
  <c r="Q4402" i="1"/>
  <c r="Q4403" i="1"/>
  <c r="Q4400" i="1"/>
  <c r="Q4404" i="1"/>
  <c r="Q4410" i="1"/>
  <c r="Q4396" i="1"/>
  <c r="Q4389" i="1"/>
  <c r="Q4393" i="1"/>
  <c r="Q4381" i="1"/>
  <c r="Q4372" i="1"/>
  <c r="Q4369" i="1"/>
  <c r="Q4371" i="1"/>
  <c r="Q4385" i="1"/>
  <c r="Q4394" i="1"/>
  <c r="Q4382" i="1"/>
  <c r="Q4383" i="1"/>
  <c r="Q4379" i="1"/>
  <c r="Q4384" i="1"/>
  <c r="Q4388" i="1"/>
  <c r="Q4391" i="1"/>
  <c r="Q4378" i="1"/>
  <c r="Q4375" i="1"/>
  <c r="Q4374" i="1"/>
  <c r="Q4380" i="1"/>
  <c r="Q4387" i="1"/>
  <c r="Q4395" i="1"/>
  <c r="Q4390" i="1"/>
  <c r="Q4392" i="1"/>
  <c r="Q4376" i="1"/>
  <c r="Q4373" i="1"/>
  <c r="Q4370" i="1"/>
  <c r="Q4377" i="1"/>
  <c r="Q4386" i="1"/>
  <c r="Q4440" i="1"/>
  <c r="Q4439" i="1"/>
  <c r="Q4437" i="1"/>
  <c r="Q4435" i="1"/>
  <c r="Q4436" i="1"/>
  <c r="Q4434" i="1"/>
  <c r="Q4433" i="1"/>
  <c r="Q4438" i="1"/>
  <c r="Q4432" i="1"/>
  <c r="Q4430" i="1"/>
  <c r="Q4427" i="1"/>
  <c r="Q4422" i="1"/>
  <c r="Q4424" i="1"/>
  <c r="Q4420" i="1"/>
  <c r="Q4417" i="1"/>
  <c r="Q4428" i="1"/>
  <c r="Q4431" i="1"/>
  <c r="Q4429" i="1"/>
  <c r="Q4426" i="1"/>
  <c r="Q4421" i="1"/>
  <c r="Q4423" i="1"/>
  <c r="Q4419" i="1"/>
  <c r="Q4418" i="1"/>
  <c r="Q4425" i="1"/>
  <c r="Q4455" i="1"/>
  <c r="Q4458" i="1"/>
  <c r="Q4457" i="1"/>
  <c r="Q4453" i="1"/>
  <c r="Q4452" i="1"/>
  <c r="Q4451" i="1"/>
  <c r="Q4454" i="1"/>
  <c r="Q4456" i="1"/>
  <c r="Q4447" i="1"/>
  <c r="Q4450" i="1"/>
  <c r="Q4449" i="1"/>
  <c r="Q4445" i="1"/>
  <c r="Q4442" i="1"/>
  <c r="Q4441" i="1"/>
  <c r="Q4443" i="1"/>
  <c r="Q4446" i="1"/>
  <c r="Q4444" i="1"/>
  <c r="Q4448" i="1"/>
  <c r="Q4481" i="1"/>
  <c r="Q4482" i="1"/>
  <c r="Q4480" i="1"/>
  <c r="Q4478" i="1"/>
  <c r="Q4476" i="1"/>
  <c r="Q4475" i="1"/>
  <c r="Q4477" i="1"/>
  <c r="Q4479" i="1"/>
  <c r="Q4472" i="1"/>
  <c r="Q4474" i="1"/>
  <c r="Q4471" i="1"/>
  <c r="Q4466" i="1"/>
  <c r="Q4463" i="1"/>
  <c r="Q4460" i="1"/>
  <c r="Q4465" i="1"/>
  <c r="Q4469" i="1"/>
  <c r="Q4470" i="1"/>
  <c r="Q4473" i="1"/>
  <c r="Q4468" i="1"/>
  <c r="Q4462" i="1"/>
  <c r="Q4461" i="1"/>
  <c r="Q4459" i="1"/>
  <c r="Q4464" i="1"/>
  <c r="Q4467" i="1"/>
  <c r="Q4504" i="1"/>
  <c r="Q4506" i="1"/>
  <c r="Q4505" i="1"/>
  <c r="Q4501" i="1"/>
  <c r="Q4500" i="1"/>
  <c r="Q4499" i="1"/>
  <c r="Q4502" i="1"/>
  <c r="Q4503" i="1"/>
  <c r="Q4496" i="1"/>
  <c r="Q4498" i="1"/>
  <c r="Q4497" i="1"/>
  <c r="Q4488" i="1"/>
  <c r="Q4490" i="1"/>
  <c r="Q4485" i="1"/>
  <c r="Q4489" i="1"/>
  <c r="Q4492" i="1"/>
  <c r="Q4495" i="1"/>
  <c r="Q4494" i="1"/>
  <c r="Q4493" i="1"/>
  <c r="Q4483" i="1"/>
  <c r="Q4486" i="1"/>
  <c r="Q4484" i="1"/>
  <c r="Q4487" i="1"/>
  <c r="Q4491" i="1"/>
  <c r="Q4560" i="1"/>
  <c r="Q4555" i="1"/>
  <c r="Q4556" i="1"/>
  <c r="Q4553" i="1"/>
  <c r="Q4554" i="1"/>
  <c r="Q4549" i="1"/>
  <c r="Q4546" i="1"/>
  <c r="Q4559" i="1"/>
  <c r="Q4552" i="1"/>
  <c r="Q4550" i="1"/>
  <c r="Q4551" i="1"/>
  <c r="Q4547" i="1"/>
  <c r="Q4542" i="1"/>
  <c r="Q4558" i="1"/>
  <c r="Q4557" i="1"/>
  <c r="Q4545" i="1"/>
  <c r="Q4543" i="1"/>
  <c r="Q4541" i="1"/>
  <c r="Q4544" i="1"/>
  <c r="Q4548" i="1"/>
  <c r="Q4539" i="1"/>
  <c r="Q4531" i="1"/>
  <c r="Q4535" i="1"/>
  <c r="Q4529" i="1"/>
  <c r="Q4528" i="1"/>
  <c r="Q4522" i="1"/>
  <c r="Q4515" i="1"/>
  <c r="Q4540" i="1"/>
  <c r="Q4527" i="1"/>
  <c r="Q4518" i="1"/>
  <c r="Q4523" i="1"/>
  <c r="Q4516" i="1"/>
  <c r="Q4508" i="1"/>
  <c r="Q4537" i="1"/>
  <c r="Q4538" i="1"/>
  <c r="Q4513" i="1"/>
  <c r="Q4510" i="1"/>
  <c r="Q4507" i="1"/>
  <c r="Q4512" i="1"/>
  <c r="Q4519" i="1"/>
  <c r="Q4536" i="1"/>
  <c r="Q4530" i="1"/>
  <c r="Q4534" i="1"/>
  <c r="Q4525" i="1"/>
  <c r="Q4526" i="1"/>
  <c r="Q4517" i="1"/>
  <c r="Q4511" i="1"/>
  <c r="Q4533" i="1"/>
  <c r="Q4524" i="1"/>
  <c r="Q4521" i="1"/>
  <c r="Q4520" i="1"/>
  <c r="Q4514" i="1"/>
  <c r="Q4509" i="1"/>
  <c r="Q4532" i="1"/>
  <c r="Q4614" i="1"/>
  <c r="Q4613" i="1"/>
  <c r="Q4611" i="1"/>
  <c r="Q4602" i="1"/>
  <c r="Q4597" i="1"/>
  <c r="Q4595" i="1"/>
  <c r="Q4600" i="1"/>
  <c r="Q4608" i="1"/>
  <c r="Q4612" i="1"/>
  <c r="Q4606" i="1"/>
  <c r="Q4604" i="1"/>
  <c r="Q4599" i="1"/>
  <c r="Q4605" i="1"/>
  <c r="Q4609" i="1"/>
  <c r="Q4610" i="1"/>
  <c r="Q4603" i="1"/>
  <c r="Q4598" i="1"/>
  <c r="Q4596" i="1"/>
  <c r="Q4601" i="1"/>
  <c r="Q4607" i="1"/>
  <c r="Q4594" i="1"/>
  <c r="Q4590" i="1"/>
  <c r="Q4591" i="1"/>
  <c r="Q4571" i="1"/>
  <c r="Q4567" i="1"/>
  <c r="Q4561" i="1"/>
  <c r="Q4572" i="1"/>
  <c r="Q4583" i="1"/>
  <c r="Q4592" i="1"/>
  <c r="Q4582" i="1"/>
  <c r="Q4573" i="1"/>
  <c r="Q4569" i="1"/>
  <c r="Q4579" i="1"/>
  <c r="Q4585" i="1"/>
  <c r="Q4588" i="1"/>
  <c r="Q4577" i="1"/>
  <c r="Q4566" i="1"/>
  <c r="Q4563" i="1"/>
  <c r="Q4575" i="1"/>
  <c r="Q4581" i="1"/>
  <c r="Q4593" i="1"/>
  <c r="Q4589" i="1"/>
  <c r="Q4587" i="1"/>
  <c r="Q4576" i="1"/>
  <c r="Q4574" i="1"/>
  <c r="Q4564" i="1"/>
  <c r="Q4578" i="1"/>
  <c r="Q4584" i="1"/>
  <c r="Q4586" i="1"/>
  <c r="Q4570" i="1"/>
  <c r="Q4565" i="1"/>
  <c r="Q4562" i="1"/>
  <c r="Q4568" i="1"/>
  <c r="Q4580" i="1"/>
  <c r="Q4643" i="1"/>
  <c r="Q4644" i="1"/>
  <c r="Q4642" i="1"/>
  <c r="Q4637" i="1"/>
  <c r="Q4638" i="1"/>
  <c r="Q4636" i="1"/>
  <c r="Q4639" i="1"/>
  <c r="Q4641" i="1"/>
  <c r="Q4640" i="1"/>
  <c r="Q4634" i="1"/>
  <c r="Q4632" i="1"/>
  <c r="Q4631" i="1"/>
  <c r="Q4633" i="1"/>
  <c r="Q4635" i="1"/>
  <c r="Q4629" i="1"/>
  <c r="Q4630" i="1"/>
  <c r="Q4626" i="1"/>
  <c r="Q4621" i="1"/>
  <c r="Q4623" i="1"/>
  <c r="Q4619" i="1"/>
  <c r="Q4622" i="1"/>
  <c r="Q4625" i="1"/>
  <c r="Q4624" i="1"/>
  <c r="Q4618" i="1"/>
  <c r="Q4616" i="1"/>
  <c r="Q4615" i="1"/>
  <c r="Q4617" i="1"/>
  <c r="Q4620" i="1"/>
  <c r="Q4628" i="1"/>
  <c r="Q4627" i="1"/>
  <c r="Q4650" i="1"/>
  <c r="Q4649" i="1"/>
  <c r="Q4648" i="1"/>
  <c r="Q4646" i="1"/>
  <c r="Q4647" i="1"/>
  <c r="Q4645" i="1"/>
  <c r="Q4656" i="1"/>
  <c r="Q4655" i="1"/>
  <c r="Q4654" i="1"/>
  <c r="Q4652" i="1"/>
  <c r="Q4653" i="1"/>
  <c r="Q4651" i="1"/>
  <c r="Q4674" i="1"/>
  <c r="Q4668" i="1"/>
  <c r="Q4673" i="1"/>
  <c r="Q4671" i="1"/>
  <c r="Q4670" i="1"/>
  <c r="Q4667" i="1"/>
  <c r="Q4669" i="1"/>
  <c r="Q4672" i="1"/>
  <c r="Q4666" i="1"/>
  <c r="Q4659" i="1"/>
  <c r="Q4664" i="1"/>
  <c r="Q4662" i="1"/>
  <c r="Q4661" i="1"/>
  <c r="Q4658" i="1"/>
  <c r="Q4660" i="1"/>
  <c r="Q4663" i="1"/>
  <c r="Q4665" i="1"/>
  <c r="Q4657" i="1"/>
  <c r="Q4698" i="1"/>
  <c r="Q4691" i="1"/>
  <c r="Q4697" i="1"/>
  <c r="Q4694" i="1"/>
  <c r="Q4695" i="1"/>
  <c r="Q4693" i="1"/>
  <c r="Q4692" i="1"/>
  <c r="Q4696" i="1"/>
  <c r="Q4689" i="1"/>
  <c r="Q4676" i="1"/>
  <c r="Q4687" i="1"/>
  <c r="Q4683" i="1"/>
  <c r="Q4684" i="1"/>
  <c r="Q4681" i="1"/>
  <c r="Q4678" i="1"/>
  <c r="Q4685" i="1"/>
  <c r="Q4690" i="1"/>
  <c r="Q4675" i="1"/>
  <c r="Q4688" i="1"/>
  <c r="Q4680" i="1"/>
  <c r="Q4682" i="1"/>
  <c r="Q4679" i="1"/>
  <c r="Q4677" i="1"/>
  <c r="Q4686" i="1"/>
  <c r="Q4739" i="1"/>
  <c r="Q4726" i="1"/>
  <c r="Q4735" i="1"/>
  <c r="Q4731" i="1"/>
  <c r="Q4732" i="1"/>
  <c r="Q4729" i="1"/>
  <c r="Q4727" i="1"/>
  <c r="Q4737" i="1"/>
  <c r="Q4736" i="1"/>
  <c r="Q4733" i="1"/>
  <c r="Q4734" i="1"/>
  <c r="Q4730" i="1"/>
  <c r="Q4728" i="1"/>
  <c r="Q4738" i="1"/>
  <c r="Q4724" i="1"/>
  <c r="Q4699" i="1"/>
  <c r="Q4716" i="1"/>
  <c r="Q4714" i="1"/>
  <c r="Q4711" i="1"/>
  <c r="Q4706" i="1"/>
  <c r="Q4703" i="1"/>
  <c r="Q4722" i="1"/>
  <c r="Q4719" i="1"/>
  <c r="Q4715" i="1"/>
  <c r="Q4713" i="1"/>
  <c r="Q4709" i="1"/>
  <c r="Q4700" i="1"/>
  <c r="Q4723" i="1"/>
  <c r="Q4725" i="1"/>
  <c r="Q4718" i="1"/>
  <c r="Q4710" i="1"/>
  <c r="Q4708" i="1"/>
  <c r="Q4704" i="1"/>
  <c r="Q4701" i="1"/>
  <c r="Q4720" i="1"/>
  <c r="Q4717" i="1"/>
  <c r="Q4707" i="1"/>
  <c r="Q4712" i="1"/>
  <c r="Q4705" i="1"/>
  <c r="Q4702" i="1"/>
  <c r="Q4721" i="1"/>
  <c r="Q4744" i="1"/>
  <c r="Q4743" i="1"/>
  <c r="Q4742" i="1"/>
  <c r="Q4740" i="1"/>
  <c r="Q4741" i="1"/>
  <c r="Q4767" i="1"/>
  <c r="Q4761" i="1"/>
  <c r="Q4765" i="1"/>
  <c r="Q4763" i="1"/>
  <c r="Q4764" i="1"/>
  <c r="Q4762" i="1"/>
  <c r="Q4760" i="1"/>
  <c r="Q4766" i="1"/>
  <c r="Q4758" i="1"/>
  <c r="Q4747" i="1"/>
  <c r="Q4755" i="1"/>
  <c r="Q4752" i="1"/>
  <c r="Q4753" i="1"/>
  <c r="Q4748" i="1"/>
  <c r="Q4746" i="1"/>
  <c r="Q4757" i="1"/>
  <c r="Q4759" i="1"/>
  <c r="Q4756" i="1"/>
  <c r="Q4751" i="1"/>
  <c r="Q4750" i="1"/>
  <c r="Q4749" i="1"/>
  <c r="Q4745" i="1"/>
  <c r="Q4754" i="1"/>
  <c r="Q4772" i="1"/>
  <c r="Q4771" i="1"/>
  <c r="Q4770" i="1"/>
  <c r="Q4768" i="1"/>
  <c r="Q4769" i="1"/>
  <c r="Q4777" i="1"/>
  <c r="Q4776" i="1"/>
  <c r="Q4774" i="1"/>
  <c r="Q4773" i="1"/>
  <c r="Q4775" i="1"/>
  <c r="Q4782" i="1"/>
  <c r="Q4781" i="1"/>
  <c r="Q4780" i="1"/>
  <c r="Q4778" i="1"/>
  <c r="Q4779" i="1"/>
  <c r="Q4787" i="1"/>
  <c r="Q4786" i="1"/>
  <c r="Q4785" i="1"/>
  <c r="Q4783" i="1"/>
  <c r="Q4784" i="1"/>
  <c r="Q4792" i="1"/>
  <c r="Q4791" i="1"/>
  <c r="Q4790" i="1"/>
  <c r="Q4788" i="1"/>
  <c r="Q4789" i="1"/>
  <c r="Q4796" i="1"/>
  <c r="Q4797" i="1"/>
  <c r="Q4794" i="1"/>
  <c r="Q4795" i="1"/>
  <c r="Q4793" i="1"/>
  <c r="Q4809" i="1"/>
  <c r="Q4807" i="1"/>
  <c r="Q4814" i="1"/>
  <c r="Q4812" i="1"/>
  <c r="Q4810" i="1"/>
  <c r="Q4808" i="1"/>
  <c r="Q4811" i="1"/>
  <c r="Q4813" i="1"/>
  <c r="Q4802" i="1"/>
  <c r="Q4798" i="1"/>
  <c r="Q4806" i="1"/>
  <c r="Q4804" i="1"/>
  <c r="Q4801" i="1"/>
  <c r="Q4800" i="1"/>
  <c r="Q4803" i="1"/>
  <c r="Q4805" i="1"/>
  <c r="Q4799" i="1"/>
  <c r="Q4836" i="1"/>
  <c r="Q4835" i="1"/>
  <c r="Q4843" i="1"/>
  <c r="Q4844" i="1"/>
  <c r="Q4839" i="1"/>
  <c r="Q4838" i="1"/>
  <c r="Q4837" i="1"/>
  <c r="Q4847" i="1"/>
  <c r="Q4846" i="1"/>
  <c r="Q4840" i="1"/>
  <c r="Q4842" i="1"/>
  <c r="Q4841" i="1"/>
  <c r="Q4845" i="1"/>
  <c r="Q4848" i="1"/>
  <c r="Q4816" i="1"/>
  <c r="Q4815" i="1"/>
  <c r="Q4826" i="1"/>
  <c r="Q4828" i="1"/>
  <c r="Q4825" i="1"/>
  <c r="Q4821" i="1"/>
  <c r="Q4817" i="1"/>
  <c r="Q4833" i="1"/>
  <c r="Q4832" i="1"/>
  <c r="Q4823" i="1"/>
  <c r="Q4824" i="1"/>
  <c r="Q4827" i="1"/>
  <c r="Q4831" i="1"/>
  <c r="Q4834" i="1"/>
  <c r="Q4822" i="1"/>
  <c r="Q4829" i="1"/>
  <c r="Q4819" i="1"/>
  <c r="Q4818" i="1"/>
  <c r="Q4820" i="1"/>
  <c r="Q4830" i="1"/>
  <c r="Q4864" i="1"/>
  <c r="Q4849" i="1"/>
  <c r="Q4870" i="1"/>
  <c r="Q4868" i="1"/>
  <c r="Q4866" i="1"/>
  <c r="Q4865" i="1"/>
  <c r="Q4867" i="1"/>
  <c r="Q4869" i="1"/>
  <c r="Q4851" i="1"/>
  <c r="Q4850" i="1"/>
  <c r="Q4863" i="1"/>
  <c r="Q4858" i="1"/>
  <c r="Q4856" i="1"/>
  <c r="Q4854" i="1"/>
  <c r="Q4857" i="1"/>
  <c r="Q4861" i="1"/>
  <c r="Q4862" i="1"/>
  <c r="Q4859" i="1"/>
  <c r="Q4855" i="1"/>
  <c r="Q4852" i="1"/>
  <c r="Q4853" i="1"/>
  <c r="Q4860" i="1"/>
  <c r="Q4886" i="1"/>
  <c r="Q4879" i="1"/>
  <c r="Q4885" i="1"/>
  <c r="Q4883" i="1"/>
  <c r="Q4881" i="1"/>
  <c r="Q4880" i="1"/>
  <c r="Q4882" i="1"/>
  <c r="Q4884" i="1"/>
  <c r="Q4878" i="1"/>
  <c r="Q4871" i="1"/>
  <c r="Q4877" i="1"/>
  <c r="Q4875" i="1"/>
  <c r="Q4873" i="1"/>
  <c r="Q4872" i="1"/>
  <c r="Q4874" i="1"/>
  <c r="Q4876" i="1"/>
  <c r="Q4896" i="1"/>
  <c r="Q4895" i="1"/>
  <c r="Q4901" i="1"/>
  <c r="Q4899" i="1"/>
  <c r="Q4898" i="1"/>
  <c r="Q4897" i="1"/>
  <c r="Q4900" i="1"/>
  <c r="Q4902" i="1"/>
  <c r="Q4888" i="1"/>
  <c r="Q4887" i="1"/>
  <c r="Q4893" i="1"/>
  <c r="Q4889" i="1"/>
  <c r="Q4890" i="1"/>
  <c r="Q4891" i="1"/>
  <c r="Q4892" i="1"/>
  <c r="Q4894" i="1"/>
  <c r="Q4923" i="1"/>
  <c r="Q4931" i="1"/>
  <c r="Q4936" i="1"/>
  <c r="Q4932" i="1"/>
  <c r="Q4928" i="1"/>
  <c r="Q4927" i="1"/>
  <c r="Q4929" i="1"/>
  <c r="Q4934" i="1"/>
  <c r="Q4935" i="1"/>
  <c r="Q4930" i="1"/>
  <c r="Q4925" i="1"/>
  <c r="Q4924" i="1"/>
  <c r="Q4926" i="1"/>
  <c r="Q4933" i="1"/>
  <c r="Q4904" i="1"/>
  <c r="Q4915" i="1"/>
  <c r="Q4922" i="1"/>
  <c r="Q4917" i="1"/>
  <c r="Q4910" i="1"/>
  <c r="Q4907" i="1"/>
  <c r="Q4912" i="1"/>
  <c r="Q4919" i="1"/>
  <c r="Q4921" i="1"/>
  <c r="Q4914" i="1"/>
  <c r="Q4908" i="1"/>
  <c r="Q4905" i="1"/>
  <c r="Q4911" i="1"/>
  <c r="Q4916" i="1"/>
  <c r="Q4920" i="1"/>
  <c r="Q4913" i="1"/>
  <c r="Q4906" i="1"/>
  <c r="Q4903" i="1"/>
  <c r="Q4909" i="1"/>
  <c r="Q4918" i="1"/>
  <c r="Q4946" i="1"/>
  <c r="Q4945" i="1"/>
  <c r="Q4952" i="1"/>
  <c r="Q4950" i="1"/>
  <c r="Q4948" i="1"/>
  <c r="Q4947" i="1"/>
  <c r="Q4949" i="1"/>
  <c r="Q4951" i="1"/>
  <c r="Q4938" i="1"/>
  <c r="Q4937" i="1"/>
  <c r="Q4943" i="1"/>
  <c r="Q4942" i="1"/>
  <c r="Q4940" i="1"/>
  <c r="Q4939" i="1"/>
  <c r="Q4941" i="1"/>
  <c r="Q4944" i="1"/>
  <c r="Q4977" i="1"/>
  <c r="Q4973" i="1"/>
  <c r="Q4989" i="1"/>
  <c r="Q4987" i="1"/>
  <c r="Q4988" i="1"/>
  <c r="Q4985" i="1"/>
  <c r="Q4982" i="1"/>
  <c r="Q4992" i="1"/>
  <c r="Q4991" i="1"/>
  <c r="Q4984" i="1"/>
  <c r="Q4983" i="1"/>
  <c r="Q4981" i="1"/>
  <c r="Q4986" i="1"/>
  <c r="Q4990" i="1"/>
  <c r="Q4980" i="1"/>
  <c r="Q4978" i="1"/>
  <c r="Q4975" i="1"/>
  <c r="Q4974" i="1"/>
  <c r="Q4976" i="1"/>
  <c r="Q4979" i="1"/>
  <c r="Q4957" i="1"/>
  <c r="Q4953" i="1"/>
  <c r="Q4970" i="1"/>
  <c r="Q4967" i="1"/>
  <c r="Q4969" i="1"/>
  <c r="Q4966" i="1"/>
  <c r="Q4963" i="1"/>
  <c r="Q4972" i="1"/>
  <c r="Q4971" i="1"/>
  <c r="Q4965" i="1"/>
  <c r="Q4962" i="1"/>
  <c r="Q4961" i="1"/>
  <c r="Q4964" i="1"/>
  <c r="Q4968" i="1"/>
  <c r="Q4960" i="1"/>
  <c r="Q4958" i="1"/>
  <c r="Q4955" i="1"/>
  <c r="Q4954" i="1"/>
  <c r="Q4956" i="1"/>
  <c r="Q4959" i="1"/>
  <c r="Q5017" i="1"/>
  <c r="Q4993" i="1"/>
  <c r="Q5019" i="1"/>
  <c r="Q5016" i="1"/>
  <c r="Q5015" i="1"/>
  <c r="Q5014" i="1"/>
  <c r="Q5018" i="1"/>
  <c r="Q5020" i="1"/>
  <c r="Q5025" i="1"/>
  <c r="Q5021" i="1"/>
  <c r="Q5023" i="1"/>
  <c r="Q5022" i="1"/>
  <c r="Q5024" i="1"/>
  <c r="Q5026" i="1"/>
  <c r="Q5002" i="1"/>
  <c r="Q4994" i="1"/>
  <c r="Q5005" i="1"/>
  <c r="Q5000" i="1"/>
  <c r="Q4998" i="1"/>
  <c r="Q4997" i="1"/>
  <c r="Q5003" i="1"/>
  <c r="Q5007" i="1"/>
  <c r="Q5012" i="1"/>
  <c r="Q5006" i="1"/>
  <c r="Q5010" i="1"/>
  <c r="Q5009" i="1"/>
  <c r="Q5011" i="1"/>
  <c r="Q5013" i="1"/>
  <c r="Q5004" i="1"/>
  <c r="Q4999" i="1"/>
  <c r="Q4995" i="1"/>
  <c r="Q4996" i="1"/>
  <c r="Q5001" i="1"/>
  <c r="Q5008" i="1"/>
  <c r="Q5066" i="1"/>
  <c r="Q5052" i="1"/>
  <c r="Q5072" i="1"/>
  <c r="Q5068" i="1"/>
  <c r="Q5063" i="1"/>
  <c r="Q5062" i="1"/>
  <c r="Q5067" i="1"/>
  <c r="Q5070" i="1"/>
  <c r="Q5065" i="1"/>
  <c r="Q5057" i="1"/>
  <c r="Q5055" i="1"/>
  <c r="Q5054" i="1"/>
  <c r="Q5056" i="1"/>
  <c r="Q5060" i="1"/>
  <c r="Q5071" i="1"/>
  <c r="Q5064" i="1"/>
  <c r="Q5059" i="1"/>
  <c r="Q5058" i="1"/>
  <c r="Q5061" i="1"/>
  <c r="Q5069" i="1"/>
  <c r="Q5045" i="1"/>
  <c r="Q5027" i="1"/>
  <c r="Q5053" i="1"/>
  <c r="Q5046" i="1"/>
  <c r="Q5039" i="1"/>
  <c r="Q5041" i="1"/>
  <c r="Q5044" i="1"/>
  <c r="Q5049" i="1"/>
  <c r="Q5042" i="1"/>
  <c r="Q5031" i="1"/>
  <c r="Q5029" i="1"/>
  <c r="Q5028" i="1"/>
  <c r="Q5030" i="1"/>
  <c r="Q5038" i="1"/>
  <c r="Q5051" i="1"/>
  <c r="Q5043" i="1"/>
  <c r="Q5033" i="1"/>
  <c r="Q5035" i="1"/>
  <c r="Q5037" i="1"/>
  <c r="Q5047" i="1"/>
  <c r="Q5050" i="1"/>
  <c r="Q5040" i="1"/>
  <c r="Q5032" i="1"/>
  <c r="Q5034" i="1"/>
  <c r="Q5036" i="1"/>
  <c r="Q5048" i="1"/>
  <c r="Q5088" i="1"/>
  <c r="Q5087" i="1"/>
  <c r="Q5093" i="1"/>
  <c r="Q5091" i="1"/>
  <c r="Q5092" i="1"/>
  <c r="Q5090" i="1"/>
  <c r="Q5089" i="1"/>
  <c r="Q5094" i="1"/>
  <c r="Q5074" i="1"/>
  <c r="Q5073" i="1"/>
  <c r="Q5084" i="1"/>
  <c r="Q5083" i="1"/>
  <c r="Q5082" i="1"/>
  <c r="Q5078" i="1"/>
  <c r="Q5075" i="1"/>
  <c r="Q5085" i="1"/>
  <c r="Q5081" i="1"/>
  <c r="Q5080" i="1"/>
  <c r="Q5079" i="1"/>
  <c r="Q5077" i="1"/>
  <c r="Q5076" i="1"/>
  <c r="Q5086" i="1"/>
  <c r="Q5103" i="1"/>
  <c r="Q5108" i="1"/>
  <c r="Q5109" i="1"/>
  <c r="Q5105" i="1"/>
  <c r="Q5106" i="1"/>
  <c r="Q5104" i="1"/>
  <c r="Q5107" i="1"/>
  <c r="Q5110" i="1"/>
  <c r="Q5095" i="1"/>
  <c r="Q5100" i="1"/>
  <c r="Q5101" i="1"/>
  <c r="Q5097" i="1"/>
  <c r="Q5096" i="1"/>
  <c r="Q5098" i="1"/>
  <c r="Q5099" i="1"/>
  <c r="Q5102" i="1"/>
  <c r="Q5131" i="1"/>
  <c r="Q5132" i="1"/>
  <c r="Q5144" i="1"/>
  <c r="Q5140" i="1"/>
  <c r="Q5137" i="1"/>
  <c r="Q5136" i="1"/>
  <c r="Q5139" i="1"/>
  <c r="Q5142" i="1"/>
  <c r="Q5143" i="1"/>
  <c r="Q5138" i="1"/>
  <c r="Q5134" i="1"/>
  <c r="Q5133" i="1"/>
  <c r="Q5135" i="1"/>
  <c r="Q5141" i="1"/>
  <c r="Q5111" i="1"/>
  <c r="Q5112" i="1"/>
  <c r="Q5130" i="1"/>
  <c r="Q5126" i="1"/>
  <c r="Q5120" i="1"/>
  <c r="Q5119" i="1"/>
  <c r="Q5121" i="1"/>
  <c r="Q5127" i="1"/>
  <c r="Q5129" i="1"/>
  <c r="Q5123" i="1"/>
  <c r="Q5116" i="1"/>
  <c r="Q5114" i="1"/>
  <c r="Q5118" i="1"/>
  <c r="Q5124" i="1"/>
  <c r="Q5128" i="1"/>
  <c r="Q5122" i="1"/>
  <c r="Q5115" i="1"/>
  <c r="Q5113" i="1"/>
  <c r="Q5117" i="1"/>
  <c r="Q5125" i="1"/>
  <c r="Q5148" i="1"/>
  <c r="Q5147" i="1"/>
  <c r="Q5146" i="1"/>
  <c r="Q5145" i="1"/>
  <c r="Q5190" i="1"/>
  <c r="Q5161" i="1"/>
  <c r="Q5208" i="1"/>
  <c r="Q5205" i="1"/>
  <c r="Q5209" i="1"/>
  <c r="Q5203" i="1"/>
  <c r="Q5199" i="1"/>
  <c r="Q5211" i="1"/>
  <c r="Q5202" i="1"/>
  <c r="Q5197" i="1"/>
  <c r="Q5194" i="1"/>
  <c r="Q5193" i="1"/>
  <c r="Q5198" i="1"/>
  <c r="Q5201" i="1"/>
  <c r="Q5207" i="1"/>
  <c r="Q5206" i="1"/>
  <c r="Q5210" i="1"/>
  <c r="Q5204" i="1"/>
  <c r="Q5200" i="1"/>
  <c r="Q5212" i="1"/>
  <c r="Q5195" i="1"/>
  <c r="Q5192" i="1"/>
  <c r="Q5189" i="1"/>
  <c r="Q5188" i="1"/>
  <c r="Q5191" i="1"/>
  <c r="Q5196" i="1"/>
  <c r="Q5152" i="1"/>
  <c r="Q5149" i="1"/>
  <c r="Q5178" i="1"/>
  <c r="Q5175" i="1"/>
  <c r="Q5182" i="1"/>
  <c r="Q5171" i="1"/>
  <c r="Q5168" i="1"/>
  <c r="Q5187" i="1"/>
  <c r="Q5164" i="1"/>
  <c r="Q5159" i="1"/>
  <c r="Q5155" i="1"/>
  <c r="Q5158" i="1"/>
  <c r="Q5160" i="1"/>
  <c r="Q5162" i="1"/>
  <c r="Q5181" i="1"/>
  <c r="Q5179" i="1"/>
  <c r="Q5183" i="1"/>
  <c r="Q5176" i="1"/>
  <c r="Q5165" i="1"/>
  <c r="Q5185" i="1"/>
  <c r="Q5156" i="1"/>
  <c r="Q5154" i="1"/>
  <c r="Q5151" i="1"/>
  <c r="Q5150" i="1"/>
  <c r="Q5153" i="1"/>
  <c r="Q5157" i="1"/>
  <c r="Q5177" i="1"/>
  <c r="Q5170" i="1"/>
  <c r="Q5180" i="1"/>
  <c r="Q5174" i="1"/>
  <c r="Q5167" i="1"/>
  <c r="Q5184" i="1"/>
  <c r="Q5172" i="1"/>
  <c r="Q5173" i="1"/>
  <c r="Q5169" i="1"/>
  <c r="Q5166" i="1"/>
  <c r="Q5163" i="1"/>
  <c r="Q5186" i="1"/>
  <c r="Q5242" i="1"/>
  <c r="Q5233" i="1"/>
  <c r="Q5240" i="1"/>
  <c r="Q5236" i="1"/>
  <c r="Q5235" i="1"/>
  <c r="Q5234" i="1"/>
  <c r="Q5237" i="1"/>
  <c r="Q5243" i="1"/>
  <c r="Q5245" i="1"/>
  <c r="Q5238" i="1"/>
  <c r="Q5241" i="1"/>
  <c r="Q5239" i="1"/>
  <c r="Q5244" i="1"/>
  <c r="Q5246" i="1"/>
  <c r="Q5224" i="1"/>
  <c r="Q5213" i="1"/>
  <c r="Q5223" i="1"/>
  <c r="Q5215" i="1"/>
  <c r="Q5216" i="1"/>
  <c r="Q5214" i="1"/>
  <c r="Q5217" i="1"/>
  <c r="Q5226" i="1"/>
  <c r="Q5230" i="1"/>
  <c r="Q5219" i="1"/>
  <c r="Q5225" i="1"/>
  <c r="Q5220" i="1"/>
  <c r="Q5228" i="1"/>
  <c r="Q5232" i="1"/>
  <c r="Q5229" i="1"/>
  <c r="Q5218" i="1"/>
  <c r="Q5222" i="1"/>
  <c r="Q5221" i="1"/>
  <c r="Q5227" i="1"/>
  <c r="Q5231" i="1"/>
  <c r="Q5261" i="1"/>
  <c r="Q5262" i="1"/>
  <c r="Q5268" i="1"/>
  <c r="Q5266" i="1"/>
  <c r="Q5264" i="1"/>
  <c r="Q5263" i="1"/>
  <c r="Q5265" i="1"/>
  <c r="Q5267" i="1"/>
  <c r="Q5248" i="1"/>
  <c r="Q5247" i="1"/>
  <c r="Q5260" i="1"/>
  <c r="Q5256" i="1"/>
  <c r="Q5250" i="1"/>
  <c r="Q5252" i="1"/>
  <c r="Q5255" i="1"/>
  <c r="Q5258" i="1"/>
  <c r="Q5259" i="1"/>
  <c r="Q5254" i="1"/>
  <c r="Q5251" i="1"/>
  <c r="Q5249" i="1"/>
  <c r="Q5253" i="1"/>
  <c r="Q5257" i="1"/>
  <c r="Q5271" i="1"/>
  <c r="Q5272" i="1"/>
  <c r="Q5269" i="1"/>
  <c r="Q5270" i="1"/>
  <c r="Q5299" i="1"/>
  <c r="Q5300" i="1"/>
  <c r="Q5310" i="1"/>
  <c r="Q5304" i="1"/>
  <c r="Q5306" i="1"/>
  <c r="Q5305" i="1"/>
  <c r="Q5308" i="1"/>
  <c r="Q5312" i="1"/>
  <c r="Q5309" i="1"/>
  <c r="Q5302" i="1"/>
  <c r="Q5303" i="1"/>
  <c r="Q5301" i="1"/>
  <c r="Q5307" i="1"/>
  <c r="Q5311" i="1"/>
  <c r="Q5273" i="1"/>
  <c r="Q5274" i="1"/>
  <c r="Q5296" i="1"/>
  <c r="Q5281" i="1"/>
  <c r="Q5286" i="1"/>
  <c r="Q5284" i="1"/>
  <c r="Q5290" i="1"/>
  <c r="Q5298" i="1"/>
  <c r="Q5292" i="1"/>
  <c r="Q5276" i="1"/>
  <c r="Q5279" i="1"/>
  <c r="Q5280" i="1"/>
  <c r="Q5289" i="1"/>
  <c r="Q5295" i="1"/>
  <c r="Q5294" i="1"/>
  <c r="Q5285" i="1"/>
  <c r="Q5282" i="1"/>
  <c r="Q5283" i="1"/>
  <c r="Q5287" i="1"/>
  <c r="Q5297" i="1"/>
  <c r="Q5293" i="1"/>
  <c r="Q5278" i="1"/>
  <c r="Q5275" i="1"/>
  <c r="Q5277" i="1"/>
  <c r="Q5288" i="1"/>
  <c r="Q5291" i="1"/>
  <c r="Q5334" i="1"/>
  <c r="Q5333" i="1"/>
  <c r="Q5352" i="1"/>
  <c r="Q5349" i="1"/>
  <c r="Q5345" i="1"/>
  <c r="Q5344" i="1"/>
  <c r="Q5346" i="1"/>
  <c r="Q5351" i="1"/>
  <c r="Q5348" i="1"/>
  <c r="Q5340" i="1"/>
  <c r="Q5337" i="1"/>
  <c r="Q5336" i="1"/>
  <c r="Q5341" i="1"/>
  <c r="Q5347" i="1"/>
  <c r="Q5350" i="1"/>
  <c r="Q5342" i="1"/>
  <c r="Q5338" i="1"/>
  <c r="Q5335" i="1"/>
  <c r="Q5339" i="1"/>
  <c r="Q5343" i="1"/>
  <c r="Q5315" i="1"/>
  <c r="Q5313" i="1"/>
  <c r="Q5332" i="1"/>
  <c r="Q5330" i="1"/>
  <c r="Q5323" i="1"/>
  <c r="Q5325" i="1"/>
  <c r="Q5326" i="1"/>
  <c r="Q5331" i="1"/>
  <c r="Q5327" i="1"/>
  <c r="Q5320" i="1"/>
  <c r="Q5316" i="1"/>
  <c r="Q5314" i="1"/>
  <c r="Q5321" i="1"/>
  <c r="Q5328" i="1"/>
  <c r="Q5329" i="1"/>
  <c r="Q5322" i="1"/>
  <c r="Q5318" i="1"/>
  <c r="Q5317" i="1"/>
  <c r="Q5319" i="1"/>
  <c r="Q5324" i="1"/>
  <c r="Q5368" i="1"/>
  <c r="Q5367" i="1"/>
  <c r="Q5373" i="1"/>
  <c r="Q5371" i="1"/>
  <c r="Q5372" i="1"/>
  <c r="Q5370" i="1"/>
  <c r="Q5369" i="1"/>
  <c r="Q5374" i="1"/>
  <c r="Q5355" i="1"/>
  <c r="Q5353" i="1"/>
  <c r="Q5365" i="1"/>
  <c r="Q5361" i="1"/>
  <c r="Q5362" i="1"/>
  <c r="Q5358" i="1"/>
  <c r="Q5356" i="1"/>
  <c r="Q5366" i="1"/>
  <c r="Q5363" i="1"/>
  <c r="Q5359" i="1"/>
  <c r="Q5360" i="1"/>
  <c r="Q5357" i="1"/>
  <c r="Q5354" i="1"/>
  <c r="Q5364" i="1"/>
  <c r="Q5402" i="1"/>
  <c r="Q5401" i="1"/>
  <c r="Q5409" i="1"/>
  <c r="Q5407" i="1"/>
  <c r="Q5411" i="1"/>
  <c r="Q5405" i="1"/>
  <c r="Q5403" i="1"/>
  <c r="Q5413" i="1"/>
  <c r="Q5410" i="1"/>
  <c r="Q5408" i="1"/>
  <c r="Q5412" i="1"/>
  <c r="Q5406" i="1"/>
  <c r="Q5404" i="1"/>
  <c r="Q5414" i="1"/>
  <c r="Q5376" i="1"/>
  <c r="Q5375" i="1"/>
  <c r="Q5394" i="1"/>
  <c r="Q5387" i="1"/>
  <c r="Q5395" i="1"/>
  <c r="Q5384" i="1"/>
  <c r="Q5377" i="1"/>
  <c r="Q5398" i="1"/>
  <c r="Q5391" i="1"/>
  <c r="Q5386" i="1"/>
  <c r="Q5396" i="1"/>
  <c r="Q5392" i="1"/>
  <c r="Q5380" i="1"/>
  <c r="Q5399" i="1"/>
  <c r="Q5378" i="1"/>
  <c r="Q5383" i="1"/>
  <c r="Q5393" i="1"/>
  <c r="Q5390" i="1"/>
  <c r="Q5379" i="1"/>
  <c r="Q5400" i="1"/>
  <c r="Q5385" i="1"/>
  <c r="Q5382" i="1"/>
  <c r="Q5388" i="1"/>
  <c r="Q5389" i="1"/>
  <c r="Q5381" i="1"/>
  <c r="Q5397" i="1"/>
  <c r="Q5417" i="1"/>
  <c r="Q5418" i="1"/>
  <c r="Q5415" i="1"/>
  <c r="Q5416" i="1"/>
  <c r="Q5433" i="1"/>
  <c r="Q5436" i="1"/>
  <c r="Q5439" i="1"/>
  <c r="Q5437" i="1"/>
  <c r="Q5438" i="1"/>
  <c r="Q5435" i="1"/>
  <c r="Q5434" i="1"/>
  <c r="Q5440" i="1"/>
  <c r="Q5419" i="1"/>
  <c r="Q5424" i="1"/>
  <c r="Q5431" i="1"/>
  <c r="Q5428" i="1"/>
  <c r="Q5426" i="1"/>
  <c r="Q5423" i="1"/>
  <c r="Q5422" i="1"/>
  <c r="Q5432" i="1"/>
  <c r="Q5427" i="1"/>
  <c r="Q5429" i="1"/>
  <c r="Q5425" i="1"/>
  <c r="Q5421" i="1"/>
  <c r="Q5420" i="1"/>
  <c r="Q5430" i="1"/>
  <c r="Q5443" i="1"/>
  <c r="Q5444" i="1"/>
  <c r="Q5441" i="1"/>
  <c r="Q5442" i="1"/>
  <c r="Q5447" i="1"/>
  <c r="Q5448" i="1"/>
  <c r="Q5445" i="1"/>
  <c r="Q5446" i="1"/>
  <c r="Q5452" i="1"/>
  <c r="Q5451" i="1"/>
  <c r="Q5450" i="1"/>
  <c r="Q5449" i="1"/>
  <c r="Q5456" i="1"/>
  <c r="Q5455" i="1"/>
  <c r="Q5454" i="1"/>
  <c r="Q5453" i="1"/>
  <c r="Q5459" i="1"/>
  <c r="Q5460" i="1"/>
  <c r="Q5457" i="1"/>
  <c r="Q5458" i="1"/>
  <c r="Q5476" i="1"/>
  <c r="Q5481" i="1"/>
  <c r="Q5488" i="1"/>
  <c r="Q5486" i="1"/>
  <c r="Q5484" i="1"/>
  <c r="Q5483" i="1"/>
  <c r="Q5485" i="1"/>
  <c r="Q5487" i="1"/>
  <c r="Q5482" i="1"/>
  <c r="Q5479" i="1"/>
  <c r="Q5477" i="1"/>
  <c r="Q5475" i="1"/>
  <c r="Q5478" i="1"/>
  <c r="Q5480" i="1"/>
  <c r="Q5462" i="1"/>
  <c r="Q5467" i="1"/>
  <c r="Q5474" i="1"/>
  <c r="Q5472" i="1"/>
  <c r="Q5469" i="1"/>
  <c r="Q5470" i="1"/>
  <c r="Q5471" i="1"/>
  <c r="Q5473" i="1"/>
  <c r="Q5468" i="1"/>
  <c r="Q5465" i="1"/>
  <c r="Q5463" i="1"/>
  <c r="Q5461" i="1"/>
  <c r="Q5464" i="1"/>
  <c r="Q5466" i="1"/>
  <c r="Q5503" i="1"/>
  <c r="Q5505" i="1"/>
  <c r="Q5510" i="1"/>
  <c r="Q5508" i="1"/>
  <c r="Q5506" i="1"/>
  <c r="Q5504" i="1"/>
  <c r="Q5507" i="1"/>
  <c r="Q5509" i="1"/>
  <c r="Q5489" i="1"/>
  <c r="Q5492" i="1"/>
  <c r="Q5502" i="1"/>
  <c r="Q5498" i="1"/>
  <c r="Q5494" i="1"/>
  <c r="Q5493" i="1"/>
  <c r="Q5496" i="1"/>
  <c r="Q5500" i="1"/>
  <c r="Q5501" i="1"/>
  <c r="Q5497" i="1"/>
  <c r="Q5491" i="1"/>
  <c r="Q5490" i="1"/>
  <c r="Q5495" i="1"/>
  <c r="Q5499" i="1"/>
  <c r="Q5514" i="1"/>
  <c r="Q5513" i="1"/>
  <c r="Q5512" i="1"/>
  <c r="Q5511" i="1"/>
  <c r="Q5534" i="1"/>
  <c r="Q5529" i="1"/>
  <c r="Q5542" i="1"/>
  <c r="Q5540" i="1"/>
  <c r="Q5538" i="1"/>
  <c r="Q5537" i="1"/>
  <c r="Q5539" i="1"/>
  <c r="Q5541" i="1"/>
  <c r="Q5536" i="1"/>
  <c r="Q5533" i="1"/>
  <c r="Q5531" i="1"/>
  <c r="Q5530" i="1"/>
  <c r="Q5532" i="1"/>
  <c r="Q5535" i="1"/>
  <c r="Q5521" i="1"/>
  <c r="Q5515" i="1"/>
  <c r="Q5528" i="1"/>
  <c r="Q5526" i="1"/>
  <c r="Q5524" i="1"/>
  <c r="Q5523" i="1"/>
  <c r="Q5525" i="1"/>
  <c r="Q5527" i="1"/>
  <c r="Q5522" i="1"/>
  <c r="Q5519" i="1"/>
  <c r="Q5517" i="1"/>
  <c r="Q5516" i="1"/>
  <c r="Q5518" i="1"/>
  <c r="Q5520" i="1"/>
  <c r="Q5588" i="1"/>
  <c r="Q5575" i="1"/>
  <c r="Q5591" i="1"/>
  <c r="Q5592" i="1"/>
  <c r="Q5593" i="1"/>
  <c r="Q5586" i="1"/>
  <c r="Q5589" i="1"/>
  <c r="Q5594" i="1"/>
  <c r="Q5590" i="1"/>
  <c r="Q5583" i="1"/>
  <c r="Q5580" i="1"/>
  <c r="Q5577" i="1"/>
  <c r="Q5581" i="1"/>
  <c r="Q5585" i="1"/>
  <c r="Q5587" i="1"/>
  <c r="Q5582" i="1"/>
  <c r="Q5578" i="1"/>
  <c r="Q5576" i="1"/>
  <c r="Q5579" i="1"/>
  <c r="Q5584" i="1"/>
  <c r="Q5564" i="1"/>
  <c r="Q5543" i="1"/>
  <c r="Q5569" i="1"/>
  <c r="Q5570" i="1"/>
  <c r="Q5572" i="1"/>
  <c r="Q5559" i="1"/>
  <c r="Q5561" i="1"/>
  <c r="Q5573" i="1"/>
  <c r="Q5566" i="1"/>
  <c r="Q5555" i="1"/>
  <c r="Q5551" i="1"/>
  <c r="Q5548" i="1"/>
  <c r="Q5553" i="1"/>
  <c r="Q5562" i="1"/>
  <c r="Q5565" i="1"/>
  <c r="Q5552" i="1"/>
  <c r="Q5549" i="1"/>
  <c r="Q5546" i="1"/>
  <c r="Q5550" i="1"/>
  <c r="Q5557" i="1"/>
  <c r="Q5567" i="1"/>
  <c r="Q5571" i="1"/>
  <c r="Q5568" i="1"/>
  <c r="Q5558" i="1"/>
  <c r="Q5563" i="1"/>
  <c r="Q5574" i="1"/>
  <c r="Q5560" i="1"/>
  <c r="Q5554" i="1"/>
  <c r="Q5545" i="1"/>
  <c r="Q5544" i="1"/>
  <c r="Q5547" i="1"/>
  <c r="Q5556" i="1"/>
  <c r="Q5598" i="1"/>
  <c r="Q5597" i="1"/>
  <c r="Q5596" i="1"/>
  <c r="Q5595" i="1"/>
  <c r="Q5616" i="1"/>
  <c r="Q5618" i="1"/>
  <c r="Q5626" i="1"/>
  <c r="Q5624" i="1"/>
  <c r="Q5622" i="1"/>
  <c r="Q5621" i="1"/>
  <c r="Q5623" i="1"/>
  <c r="Q5625" i="1"/>
  <c r="Q5620" i="1"/>
  <c r="Q5617" i="1"/>
  <c r="Q5614" i="1"/>
  <c r="Q5613" i="1"/>
  <c r="Q5615" i="1"/>
  <c r="Q5619" i="1"/>
  <c r="Q5601" i="1"/>
  <c r="Q5604" i="1"/>
  <c r="Q5612" i="1"/>
  <c r="Q5610" i="1"/>
  <c r="Q5608" i="1"/>
  <c r="Q5607" i="1"/>
  <c r="Q5609" i="1"/>
  <c r="Q5611" i="1"/>
  <c r="Q5606" i="1"/>
  <c r="Q5603" i="1"/>
  <c r="Q5600" i="1"/>
  <c r="Q5599" i="1"/>
  <c r="Q5602" i="1"/>
  <c r="Q5605" i="1"/>
  <c r="Q5649" i="1"/>
  <c r="Q5647" i="1"/>
  <c r="Q5666" i="1"/>
  <c r="Q5664" i="1"/>
  <c r="Q5662" i="1"/>
  <c r="Q5659" i="1"/>
  <c r="Q5660" i="1"/>
  <c r="Q5663" i="1"/>
  <c r="Q5665" i="1"/>
  <c r="Q5658" i="1"/>
  <c r="Q5656" i="1"/>
  <c r="Q5654" i="1"/>
  <c r="Q5657" i="1"/>
  <c r="Q5661" i="1"/>
  <c r="Q5655" i="1"/>
  <c r="Q5652" i="1"/>
  <c r="Q5650" i="1"/>
  <c r="Q5648" i="1"/>
  <c r="Q5651" i="1"/>
  <c r="Q5653" i="1"/>
  <c r="Q5628" i="1"/>
  <c r="Q5627" i="1"/>
  <c r="Q5645" i="1"/>
  <c r="Q5643" i="1"/>
  <c r="Q5640" i="1"/>
  <c r="Q5638" i="1"/>
  <c r="Q5641" i="1"/>
  <c r="Q5644" i="1"/>
  <c r="Q5646" i="1"/>
  <c r="Q5639" i="1"/>
  <c r="Q5636" i="1"/>
  <c r="Q5635" i="1"/>
  <c r="Q5637" i="1"/>
  <c r="Q5642" i="1"/>
  <c r="Q5634" i="1"/>
  <c r="Q5632" i="1"/>
  <c r="Q5631" i="1"/>
  <c r="Q5629" i="1"/>
  <c r="Q5630" i="1"/>
  <c r="Q5633" i="1"/>
  <c r="Q5701" i="1"/>
  <c r="Q5699" i="1"/>
  <c r="Q5718" i="1"/>
  <c r="Q5714" i="1"/>
  <c r="Q5709" i="1"/>
  <c r="Q5708" i="1"/>
  <c r="Q5712" i="1"/>
  <c r="Q5716" i="1"/>
  <c r="Q5713" i="1"/>
  <c r="Q5705" i="1"/>
  <c r="Q5702" i="1"/>
  <c r="Q5700" i="1"/>
  <c r="Q5703" i="1"/>
  <c r="Q5711" i="1"/>
  <c r="Q5717" i="1"/>
  <c r="Q5710" i="1"/>
  <c r="Q5706" i="1"/>
  <c r="Q5704" i="1"/>
  <c r="Q5707" i="1"/>
  <c r="Q5715" i="1"/>
  <c r="Q5669" i="1"/>
  <c r="Q5667" i="1"/>
  <c r="Q5698" i="1"/>
  <c r="Q5691" i="1"/>
  <c r="Q5683" i="1"/>
  <c r="Q5685" i="1"/>
  <c r="Q5689" i="1"/>
  <c r="Q5697" i="1"/>
  <c r="Q5692" i="1"/>
  <c r="Q5681" i="1"/>
  <c r="Q5672" i="1"/>
  <c r="Q5670" i="1"/>
  <c r="Q5677" i="1"/>
  <c r="Q5684" i="1"/>
  <c r="Q5696" i="1"/>
  <c r="Q5686" i="1"/>
  <c r="Q5680" i="1"/>
  <c r="Q5678" i="1"/>
  <c r="Q5682" i="1"/>
  <c r="Q5693" i="1"/>
  <c r="Q5690" i="1"/>
  <c r="Q5675" i="1"/>
  <c r="Q5671" i="1"/>
  <c r="Q5668" i="1"/>
  <c r="Q5676" i="1"/>
  <c r="Q5688" i="1"/>
  <c r="Q5695" i="1"/>
  <c r="Q5687" i="1"/>
  <c r="Q5674" i="1"/>
  <c r="Q5673" i="1"/>
  <c r="Q5679" i="1"/>
  <c r="Q5694" i="1"/>
  <c r="Q5733" i="1"/>
  <c r="Q5727" i="1"/>
  <c r="Q5734" i="1"/>
  <c r="Q5731" i="1"/>
  <c r="Q5729" i="1"/>
  <c r="Q5728" i="1"/>
  <c r="Q5730" i="1"/>
  <c r="Q5732" i="1"/>
  <c r="Q5725" i="1"/>
  <c r="Q5719" i="1"/>
  <c r="Q5726" i="1"/>
  <c r="Q5723" i="1"/>
  <c r="Q5721" i="1"/>
  <c r="Q5720" i="1"/>
  <c r="Q5722" i="1"/>
  <c r="Q5724" i="1"/>
  <c r="Q5762" i="1"/>
  <c r="Q5755" i="1"/>
  <c r="Q5767" i="1"/>
  <c r="Q5764" i="1"/>
  <c r="Q5763" i="1"/>
  <c r="Q5759" i="1"/>
  <c r="Q5761" i="1"/>
  <c r="Q5766" i="1"/>
  <c r="Q5768" i="1"/>
  <c r="Q5760" i="1"/>
  <c r="Q5757" i="1"/>
  <c r="Q5756" i="1"/>
  <c r="Q5758" i="1"/>
  <c r="Q5765" i="1"/>
  <c r="Q5745" i="1"/>
  <c r="Q5735" i="1"/>
  <c r="Q5752" i="1"/>
  <c r="Q5751" i="1"/>
  <c r="Q5744" i="1"/>
  <c r="Q5741" i="1"/>
  <c r="Q5746" i="1"/>
  <c r="Q5754" i="1"/>
  <c r="Q5753" i="1"/>
  <c r="Q5740" i="1"/>
  <c r="Q5737" i="1"/>
  <c r="Q5736" i="1"/>
  <c r="Q5739" i="1"/>
  <c r="Q5750" i="1"/>
  <c r="Q5749" i="1"/>
  <c r="Q5743" i="1"/>
  <c r="Q5747" i="1"/>
  <c r="Q5738" i="1"/>
  <c r="Q5742" i="1"/>
  <c r="Q5748" i="1"/>
  <c r="Q5794" i="1"/>
  <c r="Q5789" i="1"/>
  <c r="Q5802" i="1"/>
  <c r="Q5798" i="1"/>
  <c r="Q5795" i="1"/>
  <c r="Q5792" i="1"/>
  <c r="Q5797" i="1"/>
  <c r="Q5800" i="1"/>
  <c r="Q5801" i="1"/>
  <c r="Q5796" i="1"/>
  <c r="Q5791" i="1"/>
  <c r="Q5790" i="1"/>
  <c r="Q5793" i="1"/>
  <c r="Q5799" i="1"/>
  <c r="Q5777" i="1"/>
  <c r="Q5769" i="1"/>
  <c r="Q5788" i="1"/>
  <c r="Q5783" i="1"/>
  <c r="Q5779" i="1"/>
  <c r="Q5778" i="1"/>
  <c r="Q5780" i="1"/>
  <c r="Q5787" i="1"/>
  <c r="Q5786" i="1"/>
  <c r="Q5781" i="1"/>
  <c r="Q5773" i="1"/>
  <c r="Q5770" i="1"/>
  <c r="Q5775" i="1"/>
  <c r="Q5785" i="1"/>
  <c r="Q5784" i="1"/>
  <c r="Q5776" i="1"/>
  <c r="Q5772" i="1"/>
  <c r="Q5771" i="1"/>
  <c r="Q5774" i="1"/>
  <c r="Q5782" i="1"/>
  <c r="Q5805" i="1"/>
  <c r="Q5806" i="1"/>
  <c r="Q5803" i="1"/>
  <c r="Q5804" i="1"/>
  <c r="Q5816" i="1"/>
  <c r="Q5815" i="1"/>
  <c r="Q5822" i="1"/>
  <c r="Q5820" i="1"/>
  <c r="Q5818" i="1"/>
  <c r="Q5817" i="1"/>
  <c r="Q5819" i="1"/>
  <c r="Q5821" i="1"/>
  <c r="Q5808" i="1"/>
  <c r="Q5807" i="1"/>
  <c r="Q5813" i="1"/>
  <c r="Q5812" i="1"/>
  <c r="Q5811" i="1"/>
  <c r="Q5809" i="1"/>
  <c r="Q5810" i="1"/>
  <c r="Q5814" i="1"/>
  <c r="Q5868" i="1"/>
  <c r="Q5850" i="1"/>
  <c r="Q5891" i="1"/>
  <c r="Q5887" i="1"/>
  <c r="Q5885" i="1"/>
  <c r="Q5881" i="1"/>
  <c r="Q5883" i="1"/>
  <c r="Q5889" i="1"/>
  <c r="Q5892" i="1"/>
  <c r="Q5888" i="1"/>
  <c r="Q5886" i="1"/>
  <c r="Q5882" i="1"/>
  <c r="Q5884" i="1"/>
  <c r="Q5890" i="1"/>
  <c r="Q5880" i="1"/>
  <c r="Q5877" i="1"/>
  <c r="Q5874" i="1"/>
  <c r="Q5873" i="1"/>
  <c r="Q5875" i="1"/>
  <c r="Q5879" i="1"/>
  <c r="Q5878" i="1"/>
  <c r="Q5872" i="1"/>
  <c r="Q5870" i="1"/>
  <c r="Q5869" i="1"/>
  <c r="Q5871" i="1"/>
  <c r="Q5876" i="1"/>
  <c r="Q5824" i="1"/>
  <c r="Q5823" i="1"/>
  <c r="Q5866" i="1"/>
  <c r="Q5864" i="1"/>
  <c r="Q5852" i="1"/>
  <c r="Q5849" i="1"/>
  <c r="Q5859" i="1"/>
  <c r="Q5854" i="1"/>
  <c r="Q5867" i="1"/>
  <c r="Q5861" i="1"/>
  <c r="Q5860" i="1"/>
  <c r="Q5846" i="1"/>
  <c r="Q5853" i="1"/>
  <c r="Q5856" i="1"/>
  <c r="Q5843" i="1"/>
  <c r="Q5835" i="1"/>
  <c r="Q5832" i="1"/>
  <c r="Q5830" i="1"/>
  <c r="Q5837" i="1"/>
  <c r="Q5840" i="1"/>
  <c r="Q5838" i="1"/>
  <c r="Q5829" i="1"/>
  <c r="Q5828" i="1"/>
  <c r="Q5825" i="1"/>
  <c r="Q5826" i="1"/>
  <c r="Q5836" i="1"/>
  <c r="Q5865" i="1"/>
  <c r="Q5863" i="1"/>
  <c r="Q5858" i="1"/>
  <c r="Q5841" i="1"/>
  <c r="Q5845" i="1"/>
  <c r="Q5848" i="1"/>
  <c r="Q5862" i="1"/>
  <c r="Q5855" i="1"/>
  <c r="Q5847" i="1"/>
  <c r="Q5842" i="1"/>
  <c r="Q5851" i="1"/>
  <c r="Q5857" i="1"/>
  <c r="Q5844" i="1"/>
  <c r="Q5834" i="1"/>
  <c r="Q5831" i="1"/>
  <c r="Q5827" i="1"/>
  <c r="Q5833" i="1"/>
  <c r="Q5839" i="1"/>
  <c r="Q5919" i="1"/>
  <c r="Q5909" i="1"/>
  <c r="Q5924" i="1"/>
  <c r="Q5917" i="1"/>
  <c r="Q5915" i="1"/>
  <c r="Q5914" i="1"/>
  <c r="Q5916" i="1"/>
  <c r="Q5922" i="1"/>
  <c r="Q5926" i="1"/>
  <c r="Q5923" i="1"/>
  <c r="Q5920" i="1"/>
  <c r="Q5918" i="1"/>
  <c r="Q5921" i="1"/>
  <c r="Q5925" i="1"/>
  <c r="Q5900" i="1"/>
  <c r="Q5893" i="1"/>
  <c r="Q5908" i="1"/>
  <c r="Q5898" i="1"/>
  <c r="Q5896" i="1"/>
  <c r="Q5894" i="1"/>
  <c r="Q5895" i="1"/>
  <c r="Q5905" i="1"/>
  <c r="Q5913" i="1"/>
  <c r="Q5907" i="1"/>
  <c r="Q5903" i="1"/>
  <c r="Q5899" i="1"/>
  <c r="Q5904" i="1"/>
  <c r="Q5911" i="1"/>
  <c r="Q5912" i="1"/>
  <c r="Q5906" i="1"/>
  <c r="Q5901" i="1"/>
  <c r="Q5897" i="1"/>
  <c r="Q5902" i="1"/>
  <c r="Q5910" i="1"/>
  <c r="Q5930" i="1"/>
  <c r="Q5929" i="1"/>
  <c r="Q5928" i="1"/>
  <c r="Q5927" i="1"/>
  <c r="Q5958" i="1"/>
  <c r="Q5957" i="1"/>
  <c r="Q5970" i="1"/>
  <c r="Q5966" i="1"/>
  <c r="Q5962" i="1"/>
  <c r="Q5961" i="1"/>
  <c r="Q5965" i="1"/>
  <c r="Q5969" i="1"/>
  <c r="Q5968" i="1"/>
  <c r="Q5964" i="1"/>
  <c r="Q5960" i="1"/>
  <c r="Q5959" i="1"/>
  <c r="Q5963" i="1"/>
  <c r="Q5967" i="1"/>
  <c r="Q5932" i="1"/>
  <c r="Q5931" i="1"/>
  <c r="Q5956" i="1"/>
  <c r="Q5948" i="1"/>
  <c r="Q5943" i="1"/>
  <c r="Q5940" i="1"/>
  <c r="Q5947" i="1"/>
  <c r="Q5952" i="1"/>
  <c r="Q5951" i="1"/>
  <c r="Q5942" i="1"/>
  <c r="Q5935" i="1"/>
  <c r="Q5933" i="1"/>
  <c r="Q5944" i="1"/>
  <c r="Q5950" i="1"/>
  <c r="Q5955" i="1"/>
  <c r="Q5945" i="1"/>
  <c r="Q5938" i="1"/>
  <c r="Q5936" i="1"/>
  <c r="Q5946" i="1"/>
  <c r="Q5953" i="1"/>
  <c r="Q5954" i="1"/>
  <c r="Q5939" i="1"/>
  <c r="Q5937" i="1"/>
  <c r="Q5934" i="1"/>
  <c r="Q5941" i="1"/>
  <c r="Q5949" i="1"/>
  <c r="Q5986" i="1"/>
  <c r="Q5989" i="1"/>
  <c r="Q5998" i="1"/>
  <c r="Q5995" i="1"/>
  <c r="Q5993" i="1"/>
  <c r="Q5991" i="1"/>
  <c r="Q5994" i="1"/>
  <c r="Q5997" i="1"/>
  <c r="Q5996" i="1"/>
  <c r="Q5990" i="1"/>
  <c r="Q5987" i="1"/>
  <c r="Q5985" i="1"/>
  <c r="Q5988" i="1"/>
  <c r="Q5992" i="1"/>
  <c r="Q5972" i="1"/>
  <c r="Q5976" i="1"/>
  <c r="Q5984" i="1"/>
  <c r="Q5982" i="1"/>
  <c r="Q5978" i="1"/>
  <c r="Q5977" i="1"/>
  <c r="Q5980" i="1"/>
  <c r="Q5983" i="1"/>
  <c r="Q5981" i="1"/>
  <c r="Q5975" i="1"/>
  <c r="Q5973" i="1"/>
  <c r="Q5971" i="1"/>
  <c r="Q5974" i="1"/>
  <c r="Q5979" i="1"/>
  <c r="Q6008" i="1"/>
  <c r="Q6007" i="1"/>
  <c r="Q6014" i="1"/>
  <c r="Q6012" i="1"/>
  <c r="Q6010" i="1"/>
  <c r="Q6009" i="1"/>
  <c r="Q6011" i="1"/>
  <c r="Q6013" i="1"/>
  <c r="Q6000" i="1"/>
  <c r="Q5999" i="1"/>
  <c r="Q6006" i="1"/>
  <c r="Q6004" i="1"/>
  <c r="Q6002" i="1"/>
  <c r="Q6001" i="1"/>
  <c r="Q6003" i="1"/>
  <c r="Q6005" i="1"/>
  <c r="Q6030" i="1"/>
  <c r="Q6029" i="1"/>
  <c r="Q6036" i="1"/>
  <c r="Q6034" i="1"/>
  <c r="Q6033" i="1"/>
  <c r="Q6031" i="1"/>
  <c r="Q6032" i="1"/>
  <c r="Q6035" i="1"/>
  <c r="Q6016" i="1"/>
  <c r="Q6015" i="1"/>
  <c r="Q6028" i="1"/>
  <c r="Q6025" i="1"/>
  <c r="Q6024" i="1"/>
  <c r="Q6018" i="1"/>
  <c r="Q6022" i="1"/>
  <c r="Q6026" i="1"/>
  <c r="Q6027" i="1"/>
  <c r="Q6021" i="1"/>
  <c r="Q6020" i="1"/>
  <c r="Q6017" i="1"/>
  <c r="Q6019" i="1"/>
  <c r="Q6023" i="1"/>
  <c r="Q6064" i="1"/>
  <c r="Q6063" i="1"/>
  <c r="Q6075" i="1"/>
  <c r="Q6073" i="1"/>
  <c r="Q6069" i="1"/>
  <c r="Q6065" i="1"/>
  <c r="Q6067" i="1"/>
  <c r="Q6071" i="1"/>
  <c r="Q6076" i="1"/>
  <c r="Q6074" i="1"/>
  <c r="Q6070" i="1"/>
  <c r="Q6066" i="1"/>
  <c r="Q6068" i="1"/>
  <c r="Q6072" i="1"/>
  <c r="Q6038" i="1"/>
  <c r="Q6037" i="1"/>
  <c r="Q6061" i="1"/>
  <c r="Q6057" i="1"/>
  <c r="Q6054" i="1"/>
  <c r="Q6041" i="1"/>
  <c r="Q6047" i="1"/>
  <c r="Q6059" i="1"/>
  <c r="Q6062" i="1"/>
  <c r="Q6058" i="1"/>
  <c r="Q6048" i="1"/>
  <c r="Q6046" i="1"/>
  <c r="Q6043" i="1"/>
  <c r="Q6050" i="1"/>
  <c r="Q6056" i="1"/>
  <c r="Q6044" i="1"/>
  <c r="Q6042" i="1"/>
  <c r="Q6040" i="1"/>
  <c r="Q6052" i="1"/>
  <c r="Q6053" i="1"/>
  <c r="Q6060" i="1"/>
  <c r="Q6049" i="1"/>
  <c r="Q6051" i="1"/>
  <c r="Q6039" i="1"/>
  <c r="Q6045" i="1"/>
  <c r="Q6055" i="1"/>
  <c r="Q6080" i="1"/>
  <c r="Q6079" i="1"/>
  <c r="Q6078" i="1"/>
  <c r="Q6077" i="1"/>
  <c r="Q6096" i="1"/>
  <c r="Q6095" i="1"/>
  <c r="Q6102" i="1"/>
  <c r="Q6100" i="1"/>
  <c r="Q6099" i="1"/>
  <c r="Q6097" i="1"/>
  <c r="Q6098" i="1"/>
  <c r="Q6101" i="1"/>
  <c r="Q6082" i="1"/>
  <c r="Q6081" i="1"/>
  <c r="Q6094" i="1"/>
  <c r="Q6092" i="1"/>
  <c r="Q6089" i="1"/>
  <c r="Q6086" i="1"/>
  <c r="Q6088" i="1"/>
  <c r="Q6091" i="1"/>
  <c r="Q6093" i="1"/>
  <c r="Q6090" i="1"/>
  <c r="Q6085" i="1"/>
  <c r="Q6083" i="1"/>
  <c r="Q6084" i="1"/>
  <c r="Q6087" i="1"/>
  <c r="Q6105" i="1"/>
  <c r="Q6106" i="1"/>
  <c r="Q6103" i="1"/>
  <c r="Q6104" i="1"/>
  <c r="Q6109" i="1"/>
  <c r="Q6110" i="1"/>
  <c r="Q6107" i="1"/>
  <c r="Q6108" i="1"/>
  <c r="Q6113" i="1"/>
  <c r="Q6114" i="1"/>
  <c r="Q6111" i="1"/>
  <c r="Q6112" i="1"/>
  <c r="Q6118" i="1"/>
  <c r="Q6117" i="1"/>
  <c r="Q6116" i="1"/>
  <c r="Q6115" i="1"/>
  <c r="Q6122" i="1"/>
  <c r="Q6121" i="1"/>
  <c r="Q6120" i="1"/>
  <c r="Q6119" i="1"/>
  <c r="Q6125" i="1"/>
  <c r="Q6126" i="1"/>
  <c r="Q6123" i="1"/>
  <c r="Q6124" i="1"/>
  <c r="Q6129" i="1"/>
  <c r="Q6130" i="1"/>
  <c r="Q6127" i="1"/>
  <c r="Q6128" i="1"/>
  <c r="Q6133" i="1"/>
  <c r="Q6134" i="1"/>
  <c r="Q6131" i="1"/>
  <c r="Q6132" i="1"/>
  <c r="Q6151" i="1"/>
  <c r="Q6154" i="1"/>
  <c r="Q6162" i="1"/>
  <c r="Q6160" i="1"/>
  <c r="Q6159" i="1"/>
  <c r="Q6157" i="1"/>
  <c r="Q6158" i="1"/>
  <c r="Q6161" i="1"/>
  <c r="Q6156" i="1"/>
  <c r="Q6153" i="1"/>
  <c r="Q6152" i="1"/>
  <c r="Q6149" i="1"/>
  <c r="Q6150" i="1"/>
  <c r="Q6155" i="1"/>
  <c r="Q6138" i="1"/>
  <c r="Q6140" i="1"/>
  <c r="Q6148" i="1"/>
  <c r="Q6146" i="1"/>
  <c r="Q6145" i="1"/>
  <c r="Q6143" i="1"/>
  <c r="Q6144" i="1"/>
  <c r="Q6147" i="1"/>
  <c r="Q6142" i="1"/>
  <c r="Q6139" i="1"/>
  <c r="Q6136" i="1"/>
  <c r="Q6135" i="1"/>
  <c r="Q6137" i="1"/>
  <c r="Q6141" i="1"/>
  <c r="Q6180" i="1"/>
  <c r="Q6181" i="1"/>
  <c r="Q6184" i="1"/>
  <c r="Q6182" i="1"/>
  <c r="Q6179" i="1"/>
  <c r="Q6177" i="1"/>
  <c r="Q6178" i="1"/>
  <c r="Q6183" i="1"/>
  <c r="Q6169" i="1"/>
  <c r="Q6171" i="1"/>
  <c r="Q6176" i="1"/>
  <c r="Q6172" i="1"/>
  <c r="Q6167" i="1"/>
  <c r="Q6166" i="1"/>
  <c r="Q6164" i="1"/>
  <c r="Q6174" i="1"/>
  <c r="Q6175" i="1"/>
  <c r="Q6170" i="1"/>
  <c r="Q6168" i="1"/>
  <c r="Q6163" i="1"/>
  <c r="Q6165" i="1"/>
  <c r="Q6173" i="1"/>
  <c r="Q6189" i="1"/>
  <c r="Q6188" i="1"/>
  <c r="Q6187" i="1"/>
  <c r="Q6185" i="1"/>
  <c r="Q6186" i="1"/>
  <c r="Q6209" i="1"/>
  <c r="Q6210" i="1"/>
  <c r="Q6218" i="1"/>
  <c r="Q6216" i="1"/>
  <c r="Q6215" i="1"/>
  <c r="Q6213" i="1"/>
  <c r="Q6214" i="1"/>
  <c r="Q6217" i="1"/>
  <c r="Q6212" i="1"/>
  <c r="Q6208" i="1"/>
  <c r="Q6207" i="1"/>
  <c r="Q6205" i="1"/>
  <c r="Q6206" i="1"/>
  <c r="Q6211" i="1"/>
  <c r="Q6194" i="1"/>
  <c r="Q6196" i="1"/>
  <c r="Q6204" i="1"/>
  <c r="Q6202" i="1"/>
  <c r="Q6201" i="1"/>
  <c r="Q6199" i="1"/>
  <c r="Q6200" i="1"/>
  <c r="Q6203" i="1"/>
  <c r="Q6198" i="1"/>
  <c r="Q6193" i="1"/>
  <c r="Q6191" i="1"/>
  <c r="Q6190" i="1"/>
  <c r="Q6192" i="1"/>
  <c r="Q6197" i="1"/>
  <c r="Q6195" i="1"/>
  <c r="Q6246" i="1"/>
  <c r="Q6248" i="1"/>
  <c r="Q6253" i="1"/>
  <c r="Q6250" i="1"/>
  <c r="Q6245" i="1"/>
  <c r="Q6242" i="1"/>
  <c r="Q6243" i="1"/>
  <c r="Q6251" i="1"/>
  <c r="Q6252" i="1"/>
  <c r="Q6247" i="1"/>
  <c r="Q6244" i="1"/>
  <c r="Q6240" i="1"/>
  <c r="Q6241" i="1"/>
  <c r="Q6249" i="1"/>
  <c r="Q6230" i="1"/>
  <c r="Q6232" i="1"/>
  <c r="Q6239" i="1"/>
  <c r="Q6234" i="1"/>
  <c r="Q6226" i="1"/>
  <c r="Q6223" i="1"/>
  <c r="Q6224" i="1"/>
  <c r="Q6236" i="1"/>
  <c r="Q6237" i="1"/>
  <c r="Q6233" i="1"/>
  <c r="Q6227" i="1"/>
  <c r="Q6221" i="1"/>
  <c r="Q6220" i="1"/>
  <c r="Q6235" i="1"/>
  <c r="Q6228" i="1"/>
  <c r="Q6238" i="1"/>
  <c r="Q6229" i="1"/>
  <c r="Q6225" i="1"/>
  <c r="Q6219" i="1"/>
  <c r="Q6222" i="1"/>
  <c r="Q6231" i="1"/>
  <c r="Q6269" i="1"/>
  <c r="Q6270" i="1"/>
  <c r="Q6273" i="1"/>
  <c r="Q6274" i="1"/>
  <c r="Q6276" i="1"/>
  <c r="Q6271" i="1"/>
  <c r="Q6272" i="1"/>
  <c r="Q6275" i="1"/>
  <c r="Q6254" i="1"/>
  <c r="Q6257" i="1"/>
  <c r="Q6263" i="1"/>
  <c r="Q6264" i="1"/>
  <c r="Q6267" i="1"/>
  <c r="Q6258" i="1"/>
  <c r="Q6260" i="1"/>
  <c r="Q6266" i="1"/>
  <c r="Q6255" i="1"/>
  <c r="Q6261" i="1"/>
  <c r="Q6262" i="1"/>
  <c r="Q6268" i="1"/>
  <c r="Q6256" i="1"/>
  <c r="Q6259" i="1"/>
  <c r="Q6265" i="1"/>
  <c r="Q6295" i="1"/>
  <c r="Q6297" i="1"/>
  <c r="Q6305" i="1"/>
  <c r="Q6303" i="1"/>
  <c r="Q6302" i="1"/>
  <c r="Q6299" i="1"/>
  <c r="Q6301" i="1"/>
  <c r="Q6304" i="1"/>
  <c r="Q6300" i="1"/>
  <c r="Q6296" i="1"/>
  <c r="Q6294" i="1"/>
  <c r="Q6292" i="1"/>
  <c r="Q6293" i="1"/>
  <c r="Q6298" i="1"/>
  <c r="Q6280" i="1"/>
  <c r="Q6283" i="1"/>
  <c r="Q6291" i="1"/>
  <c r="Q6289" i="1"/>
  <c r="Q6288" i="1"/>
  <c r="Q6285" i="1"/>
  <c r="Q6287" i="1"/>
  <c r="Q6290" i="1"/>
  <c r="Q6286" i="1"/>
  <c r="Q6282" i="1"/>
  <c r="Q6279" i="1"/>
  <c r="Q6277" i="1"/>
  <c r="Q6278" i="1"/>
  <c r="Q6284" i="1"/>
  <c r="Q6281" i="1"/>
  <c r="Q6333" i="1"/>
  <c r="Q6330" i="1"/>
  <c r="Q6346" i="1"/>
  <c r="Q6344" i="1"/>
  <c r="Q6343" i="1"/>
  <c r="Q6339" i="1"/>
  <c r="Q6340" i="1"/>
  <c r="Q6335" i="1"/>
  <c r="Q6345" i="1"/>
  <c r="Q6341" i="1"/>
  <c r="Q6338" i="1"/>
  <c r="Q6334" i="1"/>
  <c r="Q6337" i="1"/>
  <c r="Q6342" i="1"/>
  <c r="Q6336" i="1"/>
  <c r="Q6331" i="1"/>
  <c r="Q6329" i="1"/>
  <c r="Q6327" i="1"/>
  <c r="Q6328" i="1"/>
  <c r="Q6332" i="1"/>
  <c r="Q6313" i="1"/>
  <c r="Q6310" i="1"/>
  <c r="Q6326" i="1"/>
  <c r="Q6325" i="1"/>
  <c r="Q6322" i="1"/>
  <c r="Q6320" i="1"/>
  <c r="Q6321" i="1"/>
  <c r="Q6314" i="1"/>
  <c r="Q6324" i="1"/>
  <c r="Q6323" i="1"/>
  <c r="Q6318" i="1"/>
  <c r="Q6315" i="1"/>
  <c r="Q6316" i="1"/>
  <c r="Q6319" i="1"/>
  <c r="Q6317" i="1"/>
  <c r="Q6311" i="1"/>
  <c r="Q6306" i="1"/>
  <c r="Q6307" i="1"/>
  <c r="Q6308" i="1"/>
  <c r="Q6312" i="1"/>
  <c r="Q6309" i="1"/>
  <c r="Q6386" i="1"/>
  <c r="Q6381" i="1"/>
  <c r="Q6399" i="1"/>
  <c r="Q6396" i="1"/>
  <c r="Q6391" i="1"/>
  <c r="Q6390" i="1"/>
  <c r="Q6393" i="1"/>
  <c r="Q6397" i="1"/>
  <c r="Q6395" i="1"/>
  <c r="Q6389" i="1"/>
  <c r="Q6385" i="1"/>
  <c r="Q6380" i="1"/>
  <c r="Q6382" i="1"/>
  <c r="Q6388" i="1"/>
  <c r="Q6398" i="1"/>
  <c r="Q6392" i="1"/>
  <c r="Q6387" i="1"/>
  <c r="Q6383" i="1"/>
  <c r="Q6384" i="1"/>
  <c r="Q6394" i="1"/>
  <c r="Q6359" i="1"/>
  <c r="Q6351" i="1"/>
  <c r="Q6379" i="1"/>
  <c r="Q6375" i="1"/>
  <c r="Q6366" i="1"/>
  <c r="Q6367" i="1"/>
  <c r="Q6372" i="1"/>
  <c r="Q6377" i="1"/>
  <c r="Q6374" i="1"/>
  <c r="Q6361" i="1"/>
  <c r="Q6354" i="1"/>
  <c r="Q6348" i="1"/>
  <c r="Q6352" i="1"/>
  <c r="Q6362" i="1"/>
  <c r="Q6378" i="1"/>
  <c r="Q6368" i="1"/>
  <c r="Q6365" i="1"/>
  <c r="Q6355" i="1"/>
  <c r="Q6358" i="1"/>
  <c r="Q6370" i="1"/>
  <c r="Q6349" i="1"/>
  <c r="Q6373" i="1"/>
  <c r="Q6364" i="1"/>
  <c r="Q6357" i="1"/>
  <c r="Q6347" i="1"/>
  <c r="Q6350" i="1"/>
  <c r="Q6363" i="1"/>
  <c r="Q6376" i="1"/>
  <c r="Q6371" i="1"/>
  <c r="Q6360" i="1"/>
  <c r="Q6356" i="1"/>
  <c r="Q6353" i="1"/>
  <c r="Q6369" i="1"/>
  <c r="Q6415" i="1"/>
  <c r="Q6413" i="1"/>
  <c r="Q6416" i="1"/>
  <c r="Q6412" i="1"/>
  <c r="Q6411" i="1"/>
  <c r="Q6409" i="1"/>
  <c r="Q6410" i="1"/>
  <c r="Q6414" i="1"/>
  <c r="Q6407" i="1"/>
  <c r="Q6405" i="1"/>
  <c r="Q6408" i="1"/>
  <c r="Q6403" i="1"/>
  <c r="Q6402" i="1"/>
  <c r="Q6401" i="1"/>
  <c r="Q6400" i="1"/>
  <c r="Q6406" i="1"/>
  <c r="Q6404" i="1"/>
  <c r="Q6440" i="1"/>
  <c r="Q6442" i="1"/>
  <c r="Q6449" i="1"/>
  <c r="Q6450" i="1"/>
  <c r="Q6446" i="1"/>
  <c r="Q6444" i="1"/>
  <c r="Q6447" i="1"/>
  <c r="Q6448" i="1"/>
  <c r="Q6451" i="1"/>
  <c r="Q6443" i="1"/>
  <c r="Q6441" i="1"/>
  <c r="Q6438" i="1"/>
  <c r="Q6439" i="1"/>
  <c r="Q6445" i="1"/>
  <c r="Q6419" i="1"/>
  <c r="Q6421" i="1"/>
  <c r="Q6435" i="1"/>
  <c r="Q6436" i="1"/>
  <c r="Q6432" i="1"/>
  <c r="Q6425" i="1"/>
  <c r="Q6430" i="1"/>
  <c r="Q6431" i="1"/>
  <c r="Q6437" i="1"/>
  <c r="Q6423" i="1"/>
  <c r="Q6422" i="1"/>
  <c r="Q6418" i="1"/>
  <c r="Q6417" i="1"/>
  <c r="Q6424" i="1"/>
  <c r="Q6420" i="1"/>
  <c r="Q6433" i="1"/>
  <c r="Q6434" i="1"/>
  <c r="Q6427" i="1"/>
  <c r="Q6426" i="1"/>
  <c r="Q6429" i="1"/>
  <c r="Q6428" i="1"/>
  <c r="Q6480" i="1"/>
  <c r="Q6484" i="1"/>
  <c r="Q6486" i="1"/>
  <c r="Q6482" i="1"/>
  <c r="Q6478" i="1"/>
  <c r="Q6475" i="1"/>
  <c r="Q6476" i="1"/>
  <c r="Q6483" i="1"/>
  <c r="Q6485" i="1"/>
  <c r="Q6479" i="1"/>
  <c r="Q6477" i="1"/>
  <c r="Q6473" i="1"/>
  <c r="Q6474" i="1"/>
  <c r="Q6481" i="1"/>
  <c r="Q6464" i="1"/>
  <c r="Q6468" i="1"/>
  <c r="Q6472" i="1"/>
  <c r="Q6466" i="1"/>
  <c r="Q6462" i="1"/>
  <c r="Q6457" i="1"/>
  <c r="Q6459" i="1"/>
  <c r="Q6469" i="1"/>
  <c r="Q6471" i="1"/>
  <c r="Q6461" i="1"/>
  <c r="Q6458" i="1"/>
  <c r="Q6454" i="1"/>
  <c r="Q6455" i="1"/>
  <c r="Q6465" i="1"/>
  <c r="Q6467" i="1"/>
  <c r="Q6470" i="1"/>
  <c r="Q6460" i="1"/>
  <c r="Q6456" i="1"/>
  <c r="Q6452" i="1"/>
  <c r="Q6453" i="1"/>
  <c r="Q6463" i="1"/>
  <c r="Q6492" i="1"/>
  <c r="Q6491" i="1"/>
  <c r="Q6490" i="1"/>
  <c r="Q6489" i="1"/>
  <c r="Q6488" i="1"/>
  <c r="Q6487" i="1"/>
  <c r="Q6505" i="1"/>
  <c r="Q6503" i="1"/>
  <c r="Q6510" i="1"/>
  <c r="Q6509" i="1"/>
  <c r="Q6507" i="1"/>
  <c r="Q6504" i="1"/>
  <c r="Q6506" i="1"/>
  <c r="Q6508" i="1"/>
  <c r="Q6497" i="1"/>
  <c r="Q6494" i="1"/>
  <c r="Q6502" i="1"/>
  <c r="Q6501" i="1"/>
  <c r="Q6499" i="1"/>
  <c r="Q6496" i="1"/>
  <c r="Q6498" i="1"/>
  <c r="Q6500" i="1"/>
  <c r="Q6495" i="1"/>
  <c r="Q6493" i="1"/>
  <c r="Q6562" i="1"/>
  <c r="Q6557" i="1"/>
  <c r="Q6581" i="1"/>
  <c r="Q6579" i="1"/>
  <c r="Q6578" i="1"/>
  <c r="Q6574" i="1"/>
  <c r="Q6575" i="1"/>
  <c r="Q6567" i="1"/>
  <c r="Q6582" i="1"/>
  <c r="Q6580" i="1"/>
  <c r="Q6577" i="1"/>
  <c r="Q6573" i="1"/>
  <c r="Q6570" i="1"/>
  <c r="Q6564" i="1"/>
  <c r="Q6576" i="1"/>
  <c r="Q6571" i="1"/>
  <c r="Q6568" i="1"/>
  <c r="Q6563" i="1"/>
  <c r="Q6565" i="1"/>
  <c r="Q6572" i="1"/>
  <c r="Q6569" i="1"/>
  <c r="Q6561" i="1"/>
  <c r="Q6559" i="1"/>
  <c r="Q6558" i="1"/>
  <c r="Q6560" i="1"/>
  <c r="Q6566" i="1"/>
  <c r="Q6517" i="1"/>
  <c r="Q6513" i="1"/>
  <c r="Q6554" i="1"/>
  <c r="Q6550" i="1"/>
  <c r="Q6549" i="1"/>
  <c r="Q6544" i="1"/>
  <c r="Q6542" i="1"/>
  <c r="Q6529" i="1"/>
  <c r="Q6556" i="1"/>
  <c r="Q6553" i="1"/>
  <c r="Q6546" i="1"/>
  <c r="Q6539" i="1"/>
  <c r="Q6536" i="1"/>
  <c r="Q6524" i="1"/>
  <c r="Q6545" i="1"/>
  <c r="Q6533" i="1"/>
  <c r="Q6530" i="1"/>
  <c r="Q6521" i="1"/>
  <c r="Q6523" i="1"/>
  <c r="Q6537" i="1"/>
  <c r="Q6526" i="1"/>
  <c r="Q6516" i="1"/>
  <c r="Q6514" i="1"/>
  <c r="Q6512" i="1"/>
  <c r="Q6515" i="1"/>
  <c r="Q6527" i="1"/>
  <c r="Q6518" i="1"/>
  <c r="Q6511" i="1"/>
  <c r="Q6552" i="1"/>
  <c r="Q6551" i="1"/>
  <c r="Q6547" i="1"/>
  <c r="Q6538" i="1"/>
  <c r="Q6540" i="1"/>
  <c r="Q6525" i="1"/>
  <c r="Q6555" i="1"/>
  <c r="Q6548" i="1"/>
  <c r="Q6543" i="1"/>
  <c r="Q6532" i="1"/>
  <c r="Q6531" i="1"/>
  <c r="Q6519" i="1"/>
  <c r="Q6541" i="1"/>
  <c r="Q6535" i="1"/>
  <c r="Q6528" i="1"/>
  <c r="Q6520" i="1"/>
  <c r="Q6522" i="1"/>
  <c r="Q6534" i="1"/>
  <c r="Q6614" i="1"/>
  <c r="Q6608" i="1"/>
  <c r="Q6616" i="1"/>
  <c r="Q6612" i="1"/>
  <c r="Q6607" i="1"/>
  <c r="Q6605" i="1"/>
  <c r="Q6606" i="1"/>
  <c r="Q6611" i="1"/>
  <c r="Q6618" i="1"/>
  <c r="Q6615" i="1"/>
  <c r="Q6613" i="1"/>
  <c r="Q6609" i="1"/>
  <c r="Q6610" i="1"/>
  <c r="Q6617" i="1"/>
  <c r="Q6595" i="1"/>
  <c r="Q6586" i="1"/>
  <c r="Q6601" i="1"/>
  <c r="Q6597" i="1"/>
  <c r="Q6590" i="1"/>
  <c r="Q6583" i="1"/>
  <c r="Q6584" i="1"/>
  <c r="Q6593" i="1"/>
  <c r="Q6604" i="1"/>
  <c r="Q6602" i="1"/>
  <c r="Q6598" i="1"/>
  <c r="Q6588" i="1"/>
  <c r="Q6591" i="1"/>
  <c r="Q6600" i="1"/>
  <c r="Q6594" i="1"/>
  <c r="Q6585" i="1"/>
  <c r="Q6603" i="1"/>
  <c r="Q6596" i="1"/>
  <c r="Q6592" i="1"/>
  <c r="Q6589" i="1"/>
  <c r="Q6587" i="1"/>
  <c r="Q6599" i="1"/>
  <c r="Q6624" i="1"/>
  <c r="Q6623" i="1"/>
  <c r="Q6622" i="1"/>
  <c r="Q6620" i="1"/>
  <c r="Q6621" i="1"/>
  <c r="Q6619" i="1"/>
  <c r="Q6655" i="1"/>
  <c r="Q6654" i="1"/>
  <c r="Q6666" i="1"/>
  <c r="Q6663" i="1"/>
  <c r="Q6660" i="1"/>
  <c r="Q6657" i="1"/>
  <c r="Q6658" i="1"/>
  <c r="Q6664" i="1"/>
  <c r="Q6665" i="1"/>
  <c r="Q6661" i="1"/>
  <c r="Q6659" i="1"/>
  <c r="Q6653" i="1"/>
  <c r="Q6656" i="1"/>
  <c r="Q6662" i="1"/>
  <c r="Q6633" i="1"/>
  <c r="Q6628" i="1"/>
  <c r="Q6652" i="1"/>
  <c r="Q6647" i="1"/>
  <c r="Q6642" i="1"/>
  <c r="Q6632" i="1"/>
  <c r="Q6640" i="1"/>
  <c r="Q6646" i="1"/>
  <c r="Q6651" i="1"/>
  <c r="Q6641" i="1"/>
  <c r="Q6638" i="1"/>
  <c r="Q6626" i="1"/>
  <c r="Q6629" i="1"/>
  <c r="Q6643" i="1"/>
  <c r="Q6630" i="1"/>
  <c r="Q6625" i="1"/>
  <c r="Q6650" i="1"/>
  <c r="Q6645" i="1"/>
  <c r="Q6639" i="1"/>
  <c r="Q6631" i="1"/>
  <c r="Q6636" i="1"/>
  <c r="Q6648" i="1"/>
  <c r="Q6649" i="1"/>
  <c r="Q6637" i="1"/>
  <c r="Q6635" i="1"/>
  <c r="Q6627" i="1"/>
  <c r="Q6634" i="1"/>
  <c r="Q6644" i="1"/>
  <c r="Q6687" i="1"/>
  <c r="Q6685" i="1"/>
  <c r="Q6696" i="1"/>
  <c r="Q6694" i="1"/>
  <c r="Q6692" i="1"/>
  <c r="Q6689" i="1"/>
  <c r="Q6690" i="1"/>
  <c r="Q6695" i="1"/>
  <c r="Q6693" i="1"/>
  <c r="Q6688" i="1"/>
  <c r="Q6686" i="1"/>
  <c r="Q6683" i="1"/>
  <c r="Q6684" i="1"/>
  <c r="Q6691" i="1"/>
  <c r="Q6673" i="1"/>
  <c r="Q6668" i="1"/>
  <c r="Q6682" i="1"/>
  <c r="Q6679" i="1"/>
  <c r="Q6678" i="1"/>
  <c r="Q6675" i="1"/>
  <c r="Q6676" i="1"/>
  <c r="Q6681" i="1"/>
  <c r="Q6680" i="1"/>
  <c r="Q6674" i="1"/>
  <c r="Q6671" i="1"/>
  <c r="Q6667" i="1"/>
  <c r="Q6670" i="1"/>
  <c r="Q6677" i="1"/>
  <c r="Q6672" i="1"/>
  <c r="Q6669" i="1"/>
  <c r="Q6712" i="1"/>
  <c r="Q6707" i="1"/>
  <c r="Q6714" i="1"/>
  <c r="Q6711" i="1"/>
  <c r="Q6709" i="1"/>
  <c r="Q6708" i="1"/>
  <c r="Q6710" i="1"/>
  <c r="Q6713" i="1"/>
  <c r="Q6704" i="1"/>
  <c r="Q6698" i="1"/>
  <c r="Q6706" i="1"/>
  <c r="Q6702" i="1"/>
  <c r="Q6700" i="1"/>
  <c r="Q6699" i="1"/>
  <c r="Q6701" i="1"/>
  <c r="Q6705" i="1"/>
  <c r="Q6703" i="1"/>
  <c r="Q6697" i="1"/>
  <c r="Q6732" i="1"/>
  <c r="Q6731" i="1"/>
  <c r="Q6737" i="1"/>
  <c r="Q6738" i="1"/>
  <c r="Q6734" i="1"/>
  <c r="Q6733" i="1"/>
  <c r="Q6735" i="1"/>
  <c r="Q6736" i="1"/>
  <c r="Q6719" i="1"/>
  <c r="Q6716" i="1"/>
  <c r="Q6728" i="1"/>
  <c r="Q6730" i="1"/>
  <c r="Q6722" i="1"/>
  <c r="Q6721" i="1"/>
  <c r="Q6726" i="1"/>
  <c r="Q6723" i="1"/>
  <c r="Q6717" i="1"/>
  <c r="Q6715" i="1"/>
  <c r="Q6727" i="1"/>
  <c r="Q6729" i="1"/>
  <c r="Q6720" i="1"/>
  <c r="Q6718" i="1"/>
  <c r="Q6724" i="1"/>
  <c r="Q6725" i="1"/>
  <c r="Q6770" i="1"/>
  <c r="Q6767" i="1"/>
  <c r="Q6779" i="1"/>
  <c r="Q6777" i="1"/>
  <c r="Q6775" i="1"/>
  <c r="Q6771" i="1"/>
  <c r="Q6772" i="1"/>
  <c r="Q6768" i="1"/>
  <c r="Q6780" i="1"/>
  <c r="Q6778" i="1"/>
  <c r="Q6776" i="1"/>
  <c r="Q6773" i="1"/>
  <c r="Q6774" i="1"/>
  <c r="Q6769" i="1"/>
  <c r="Q6746" i="1"/>
  <c r="Q6740" i="1"/>
  <c r="Q6766" i="1"/>
  <c r="Q6760" i="1"/>
  <c r="Q6758" i="1"/>
  <c r="Q6752" i="1"/>
  <c r="Q6748" i="1"/>
  <c r="Q6744" i="1"/>
  <c r="Q6762" i="1"/>
  <c r="Q6764" i="1"/>
  <c r="Q6759" i="1"/>
  <c r="Q6753" i="1"/>
  <c r="Q6754" i="1"/>
  <c r="Q6743" i="1"/>
  <c r="Q6751" i="1"/>
  <c r="Q6739" i="1"/>
  <c r="Q6765" i="1"/>
  <c r="Q6757" i="1"/>
  <c r="Q6756" i="1"/>
  <c r="Q6749" i="1"/>
  <c r="Q6747" i="1"/>
  <c r="Q6741" i="1"/>
  <c r="Q6763" i="1"/>
  <c r="Q6761" i="1"/>
  <c r="Q6755" i="1"/>
  <c r="Q6745" i="1"/>
  <c r="Q6750" i="1"/>
  <c r="Q6742" i="1"/>
  <c r="Q6786" i="1"/>
  <c r="Q6785" i="1"/>
  <c r="Q6784" i="1"/>
  <c r="Q6782" i="1"/>
  <c r="Q6783" i="1"/>
  <c r="Q6781" i="1"/>
  <c r="Q6803" i="1"/>
  <c r="Q6804" i="1"/>
  <c r="Q6809" i="1"/>
  <c r="Q6810" i="1"/>
  <c r="Q6806" i="1"/>
  <c r="Q6805" i="1"/>
  <c r="Q6807" i="1"/>
  <c r="Q6808" i="1"/>
  <c r="Q6790" i="1"/>
  <c r="Q6788" i="1"/>
  <c r="Q6801" i="1"/>
  <c r="Q6802" i="1"/>
  <c r="Q6796" i="1"/>
  <c r="Q6795" i="1"/>
  <c r="Q6797" i="1"/>
  <c r="Q6798" i="1"/>
  <c r="Q6789" i="1"/>
  <c r="Q6787" i="1"/>
  <c r="Q6799" i="1"/>
  <c r="Q6800" i="1"/>
  <c r="Q6792" i="1"/>
  <c r="Q6791" i="1"/>
  <c r="Q6794" i="1"/>
  <c r="Q6793" i="1"/>
  <c r="Q6816" i="1"/>
  <c r="Q6815" i="1"/>
  <c r="Q6814" i="1"/>
  <c r="Q6812" i="1"/>
  <c r="Q6813" i="1"/>
  <c r="Q6811" i="1"/>
  <c r="Q6821" i="1"/>
  <c r="Q6822" i="1"/>
  <c r="Q6819" i="1"/>
  <c r="Q6820" i="1"/>
  <c r="Q6817" i="1"/>
  <c r="Q6818" i="1"/>
  <c r="Q6827" i="1"/>
  <c r="Q6828" i="1"/>
  <c r="Q6824" i="1"/>
  <c r="Q6826" i="1"/>
  <c r="Q6823" i="1"/>
  <c r="Q6825" i="1"/>
  <c r="Q6833" i="1"/>
  <c r="Q6834" i="1"/>
  <c r="Q6830" i="1"/>
  <c r="Q6831" i="1"/>
  <c r="Q6829" i="1"/>
  <c r="Q6832" i="1"/>
  <c r="Q6839" i="1"/>
  <c r="Q6840" i="1"/>
  <c r="Q6836" i="1"/>
  <c r="Q6838" i="1"/>
  <c r="Q6835" i="1"/>
  <c r="Q6837" i="1"/>
  <c r="Q6845" i="1"/>
  <c r="Q6846" i="1"/>
  <c r="Q6842" i="1"/>
  <c r="Q6844" i="1"/>
  <c r="Q6841" i="1"/>
  <c r="Q6843" i="1"/>
  <c r="Q6857" i="1"/>
  <c r="Q6861" i="1"/>
  <c r="Q6864" i="1"/>
  <c r="Q6863" i="1"/>
  <c r="Q6859" i="1"/>
  <c r="Q6858" i="1"/>
  <c r="Q6860" i="1"/>
  <c r="Q6862" i="1"/>
  <c r="Q6848" i="1"/>
  <c r="Q6853" i="1"/>
  <c r="Q6856" i="1"/>
  <c r="Q6855" i="1"/>
  <c r="Q6850" i="1"/>
  <c r="Q6849" i="1"/>
  <c r="Q6851" i="1"/>
  <c r="Q6854" i="1"/>
  <c r="Q6847" i="1"/>
  <c r="Q6852" i="1"/>
  <c r="Q6886" i="1"/>
  <c r="Q6887" i="1"/>
  <c r="Q6888" i="1"/>
  <c r="Q6884" i="1"/>
  <c r="Q6882" i="1"/>
  <c r="Q6881" i="1"/>
  <c r="Q6883" i="1"/>
  <c r="Q6885" i="1"/>
  <c r="Q6875" i="1"/>
  <c r="Q6880" i="1"/>
  <c r="Q6877" i="1"/>
  <c r="Q6871" i="1"/>
  <c r="Q6869" i="1"/>
  <c r="Q6866" i="1"/>
  <c r="Q6870" i="1"/>
  <c r="Q6874" i="1"/>
  <c r="Q6876" i="1"/>
  <c r="Q6878" i="1"/>
  <c r="Q6879" i="1"/>
  <c r="Q6872" i="1"/>
  <c r="Q6867" i="1"/>
  <c r="Q6865" i="1"/>
  <c r="Q6868" i="1"/>
  <c r="Q6873" i="1"/>
  <c r="Q6904" i="1"/>
  <c r="Q6906" i="1"/>
  <c r="Q6905" i="1"/>
  <c r="Q6902" i="1"/>
  <c r="Q6900" i="1"/>
  <c r="Q6899" i="1"/>
  <c r="Q6901" i="1"/>
  <c r="Q6903" i="1"/>
  <c r="Q6895" i="1"/>
  <c r="Q6898" i="1"/>
  <c r="Q6896" i="1"/>
  <c r="Q6892" i="1"/>
  <c r="Q6890" i="1"/>
  <c r="Q6889" i="1"/>
  <c r="Q6891" i="1"/>
  <c r="Q6893" i="1"/>
  <c r="Q6894" i="1"/>
  <c r="Q6897" i="1"/>
  <c r="Q6930" i="1"/>
  <c r="Q6941" i="1"/>
  <c r="Q6937" i="1"/>
  <c r="Q6935" i="1"/>
  <c r="Q6938" i="1"/>
  <c r="Q6931" i="1"/>
  <c r="Q6929" i="1"/>
  <c r="Q6934" i="1"/>
  <c r="Q6942" i="1"/>
  <c r="Q6939" i="1"/>
  <c r="Q6933" i="1"/>
  <c r="Q6932" i="1"/>
  <c r="Q6936" i="1"/>
  <c r="Q6940" i="1"/>
  <c r="Q6910" i="1"/>
  <c r="Q6927" i="1"/>
  <c r="Q6919" i="1"/>
  <c r="Q6921" i="1"/>
  <c r="Q6924" i="1"/>
  <c r="Q6912" i="1"/>
  <c r="Q6907" i="1"/>
  <c r="Q6920" i="1"/>
  <c r="Q6928" i="1"/>
  <c r="Q6925" i="1"/>
  <c r="Q6914" i="1"/>
  <c r="Q6915" i="1"/>
  <c r="Q6917" i="1"/>
  <c r="Q6926" i="1"/>
  <c r="Q6909" i="1"/>
  <c r="Q6923" i="1"/>
  <c r="Q6922" i="1"/>
  <c r="Q6916" i="1"/>
  <c r="Q6918" i="1"/>
  <c r="Q6908" i="1"/>
  <c r="Q6911" i="1"/>
  <c r="Q6913" i="1"/>
  <c r="Q6975" i="1"/>
  <c r="Q6978" i="1"/>
  <c r="Q6977" i="1"/>
  <c r="Q6973" i="1"/>
  <c r="Q6969" i="1"/>
  <c r="Q6968" i="1"/>
  <c r="Q6970" i="1"/>
  <c r="Q6974" i="1"/>
  <c r="Q6976" i="1"/>
  <c r="Q6971" i="1"/>
  <c r="Q6967" i="1"/>
  <c r="Q6965" i="1"/>
  <c r="Q6966" i="1"/>
  <c r="Q6972" i="1"/>
  <c r="Q6959" i="1"/>
  <c r="Q6964" i="1"/>
  <c r="Q6962" i="1"/>
  <c r="Q6955" i="1"/>
  <c r="Q6951" i="1"/>
  <c r="Q6949" i="1"/>
  <c r="Q6950" i="1"/>
  <c r="Q6957" i="1"/>
  <c r="Q6961" i="1"/>
  <c r="Q6953" i="1"/>
  <c r="Q6948" i="1"/>
  <c r="Q6944" i="1"/>
  <c r="Q6947" i="1"/>
  <c r="Q6956" i="1"/>
  <c r="Q6958" i="1"/>
  <c r="Q6963" i="1"/>
  <c r="Q6960" i="1"/>
  <c r="Q6952" i="1"/>
  <c r="Q6946" i="1"/>
  <c r="Q6943" i="1"/>
  <c r="Q6945" i="1"/>
  <c r="Q6954" i="1"/>
  <c r="Q6995" i="1"/>
  <c r="Q6996" i="1"/>
  <c r="Q6994" i="1"/>
  <c r="Q6992" i="1"/>
  <c r="Q6990" i="1"/>
  <c r="Q6989" i="1"/>
  <c r="Q6991" i="1"/>
  <c r="Q6993" i="1"/>
  <c r="Q6986" i="1"/>
  <c r="Q6988" i="1"/>
  <c r="Q6984" i="1"/>
  <c r="Q6982" i="1"/>
  <c r="Q6980" i="1"/>
  <c r="Q6979" i="1"/>
  <c r="Q6981" i="1"/>
  <c r="Q6983" i="1"/>
  <c r="Q6985" i="1"/>
  <c r="Q6987" i="1"/>
  <c r="Q7007" i="1"/>
  <c r="Q7013" i="1"/>
  <c r="Q7014" i="1"/>
  <c r="Q7011" i="1"/>
  <c r="Q7009" i="1"/>
  <c r="Q7008" i="1"/>
  <c r="Q7010" i="1"/>
  <c r="Q7012" i="1"/>
  <c r="Q7000" i="1"/>
  <c r="Q7005" i="1"/>
  <c r="Q7006" i="1"/>
  <c r="Q7002" i="1"/>
  <c r="Q6997" i="1"/>
  <c r="Q6999" i="1"/>
  <c r="Q7001" i="1"/>
  <c r="Q7003" i="1"/>
  <c r="Q6998" i="1"/>
  <c r="Q7004" i="1"/>
  <c r="Q7031" i="1"/>
  <c r="Q7029" i="1"/>
  <c r="Q7032" i="1"/>
  <c r="Q7030" i="1"/>
  <c r="Q7026" i="1"/>
  <c r="Q7025" i="1"/>
  <c r="Q7027" i="1"/>
  <c r="Q7028" i="1"/>
  <c r="Q7023" i="1"/>
  <c r="Q7020" i="1"/>
  <c r="Q7024" i="1"/>
  <c r="Q7021" i="1"/>
  <c r="Q7016" i="1"/>
  <c r="Q7015" i="1"/>
  <c r="Q7017" i="1"/>
  <c r="Q7018" i="1"/>
  <c r="Q7022" i="1"/>
  <c r="Q7019" i="1"/>
  <c r="Q7079" i="1"/>
  <c r="Q7075" i="1"/>
  <c r="Q7080" i="1"/>
  <c r="Q7076" i="1"/>
  <c r="Q7073" i="1"/>
  <c r="Q7072" i="1"/>
  <c r="Q7074" i="1"/>
  <c r="Q7078" i="1"/>
  <c r="Q7070" i="1"/>
  <c r="Q7064" i="1"/>
  <c r="Q7062" i="1"/>
  <c r="Q7061" i="1"/>
  <c r="Q7063" i="1"/>
  <c r="Q7066" i="1"/>
  <c r="Q7077" i="1"/>
  <c r="Q7069" i="1"/>
  <c r="Q7067" i="1"/>
  <c r="Q7065" i="1"/>
  <c r="Q7068" i="1"/>
  <c r="Q7071" i="1"/>
  <c r="Q7059" i="1"/>
  <c r="Q7051" i="1"/>
  <c r="Q7060" i="1"/>
  <c r="Q7054" i="1"/>
  <c r="Q7050" i="1"/>
  <c r="Q7049" i="1"/>
  <c r="Q7052" i="1"/>
  <c r="Q7058" i="1"/>
  <c r="Q7048" i="1"/>
  <c r="Q7038" i="1"/>
  <c r="Q7034" i="1"/>
  <c r="Q7033" i="1"/>
  <c r="Q7035" i="1"/>
  <c r="Q7040" i="1"/>
  <c r="Q7055" i="1"/>
  <c r="Q7045" i="1"/>
  <c r="Q7039" i="1"/>
  <c r="Q7037" i="1"/>
  <c r="Q7042" i="1"/>
  <c r="Q7046" i="1"/>
  <c r="Q7056" i="1"/>
  <c r="Q7053" i="1"/>
  <c r="Q7057" i="1"/>
  <c r="Q7047" i="1"/>
  <c r="Q7041" i="1"/>
  <c r="Q7036" i="1"/>
  <c r="Q7043" i="1"/>
  <c r="Q7044" i="1"/>
  <c r="Q7109" i="1"/>
  <c r="Q7110" i="1"/>
  <c r="Q7107" i="1"/>
  <c r="Q7108" i="1"/>
  <c r="Q7105" i="1"/>
  <c r="Q7103" i="1"/>
  <c r="Q7106" i="1"/>
  <c r="Q7104" i="1"/>
  <c r="Q7102" i="1"/>
  <c r="Q7100" i="1"/>
  <c r="Q7098" i="1"/>
  <c r="Q7097" i="1"/>
  <c r="Q7099" i="1"/>
  <c r="Q7101" i="1"/>
  <c r="Q7092" i="1"/>
  <c r="Q7096" i="1"/>
  <c r="Q7091" i="1"/>
  <c r="Q7093" i="1"/>
  <c r="Q7090" i="1"/>
  <c r="Q7087" i="1"/>
  <c r="Q7089" i="1"/>
  <c r="Q7088" i="1"/>
  <c r="Q7086" i="1"/>
  <c r="Q7084" i="1"/>
  <c r="Q7082" i="1"/>
  <c r="Q7081" i="1"/>
  <c r="Q7083" i="1"/>
  <c r="Q7085" i="1"/>
  <c r="Q7094" i="1"/>
  <c r="Q7095" i="1"/>
  <c r="Q7145" i="1"/>
  <c r="Q7146" i="1"/>
  <c r="Q7143" i="1"/>
  <c r="Q7141" i="1"/>
  <c r="Q7135" i="1"/>
  <c r="Q7133" i="1"/>
  <c r="Q7138" i="1"/>
  <c r="Q7140" i="1"/>
  <c r="Q7144" i="1"/>
  <c r="Q7142" i="1"/>
  <c r="Q7136" i="1"/>
  <c r="Q7134" i="1"/>
  <c r="Q7137" i="1"/>
  <c r="Q7139" i="1"/>
  <c r="Q7130" i="1"/>
  <c r="Q7132" i="1"/>
  <c r="Q7126" i="1"/>
  <c r="Q7122" i="1"/>
  <c r="Q7113" i="1"/>
  <c r="Q7114" i="1"/>
  <c r="Q7118" i="1"/>
  <c r="Q7123" i="1"/>
  <c r="Q7131" i="1"/>
  <c r="Q7125" i="1"/>
  <c r="Q7116" i="1"/>
  <c r="Q7115" i="1"/>
  <c r="Q7117" i="1"/>
  <c r="Q7121" i="1"/>
  <c r="Q7129" i="1"/>
  <c r="Q7128" i="1"/>
  <c r="Q7127" i="1"/>
  <c r="Q7124" i="1"/>
  <c r="Q7111" i="1"/>
  <c r="Q7112" i="1"/>
  <c r="Q7119" i="1"/>
  <c r="Q7120" i="1"/>
  <c r="Q7192" i="1"/>
  <c r="Q7194" i="1"/>
  <c r="Q7190" i="1"/>
  <c r="Q7184" i="1"/>
  <c r="Q7177" i="1"/>
  <c r="Q7175" i="1"/>
  <c r="Q7178" i="1"/>
  <c r="Q7185" i="1"/>
  <c r="Q7193" i="1"/>
  <c r="Q7188" i="1"/>
  <c r="Q7182" i="1"/>
  <c r="Q7181" i="1"/>
  <c r="Q7183" i="1"/>
  <c r="Q7189" i="1"/>
  <c r="Q7191" i="1"/>
  <c r="Q7186" i="1"/>
  <c r="Q7179" i="1"/>
  <c r="Q7176" i="1"/>
  <c r="Q7180" i="1"/>
  <c r="Q7187" i="1"/>
  <c r="Q7172" i="1"/>
  <c r="Q7174" i="1"/>
  <c r="Q7169" i="1"/>
  <c r="Q7162" i="1"/>
  <c r="Q7153" i="1"/>
  <c r="Q7147" i="1"/>
  <c r="Q7154" i="1"/>
  <c r="Q7158" i="1"/>
  <c r="Q7170" i="1"/>
  <c r="Q7165" i="1"/>
  <c r="Q7157" i="1"/>
  <c r="Q7156" i="1"/>
  <c r="Q7159" i="1"/>
  <c r="Q7166" i="1"/>
  <c r="Q7171" i="1"/>
  <c r="Q7161" i="1"/>
  <c r="Q7151" i="1"/>
  <c r="Q7150" i="1"/>
  <c r="Q7155" i="1"/>
  <c r="Q7164" i="1"/>
  <c r="Q7168" i="1"/>
  <c r="Q7173" i="1"/>
  <c r="Q7167" i="1"/>
  <c r="Q7160" i="1"/>
  <c r="Q7149" i="1"/>
  <c r="Q7148" i="1"/>
  <c r="Q7152" i="1"/>
  <c r="Q7163" i="1"/>
  <c r="Q7214" i="1"/>
  <c r="Q7218" i="1"/>
  <c r="Q7216" i="1"/>
  <c r="Q7217" i="1"/>
  <c r="Q7212" i="1"/>
  <c r="Q7211" i="1"/>
  <c r="Q7213" i="1"/>
  <c r="Q7215" i="1"/>
  <c r="Q7204" i="1"/>
  <c r="Q7210" i="1"/>
  <c r="Q7208" i="1"/>
  <c r="Q7205" i="1"/>
  <c r="Q7200" i="1"/>
  <c r="Q7198" i="1"/>
  <c r="Q7199" i="1"/>
  <c r="Q7207" i="1"/>
  <c r="Q7201" i="1"/>
  <c r="Q7209" i="1"/>
  <c r="Q7203" i="1"/>
  <c r="Q7206" i="1"/>
  <c r="Q7196" i="1"/>
  <c r="Q7195" i="1"/>
  <c r="Q7197" i="1"/>
  <c r="Q7202" i="1"/>
  <c r="Q7236" i="1"/>
  <c r="Q7231" i="1"/>
  <c r="Q7235" i="1"/>
  <c r="Q7233" i="1"/>
  <c r="Q7230" i="1"/>
  <c r="Q7229" i="1"/>
  <c r="Q7232" i="1"/>
  <c r="Q7234" i="1"/>
  <c r="Q7228" i="1"/>
  <c r="Q7223" i="1"/>
  <c r="Q7226" i="1"/>
  <c r="Q7224" i="1"/>
  <c r="Q7220" i="1"/>
  <c r="Q7219" i="1"/>
  <c r="Q7222" i="1"/>
  <c r="Q7225" i="1"/>
  <c r="Q7227" i="1"/>
  <c r="Q7221" i="1"/>
  <c r="Q7260" i="1"/>
  <c r="Q7257" i="1"/>
  <c r="Q7259" i="1"/>
  <c r="Q7258" i="1"/>
  <c r="Q7254" i="1"/>
  <c r="Q7253" i="1"/>
  <c r="Q7255" i="1"/>
  <c r="Q7256" i="1"/>
  <c r="Q7251" i="1"/>
  <c r="Q7247" i="1"/>
  <c r="Q7252" i="1"/>
  <c r="Q7248" i="1"/>
  <c r="Q7240" i="1"/>
  <c r="Q7237" i="1"/>
  <c r="Q7242" i="1"/>
  <c r="Q7243" i="1"/>
  <c r="Q7249" i="1"/>
  <c r="Q7246" i="1"/>
  <c r="Q7250" i="1"/>
  <c r="Q7245" i="1"/>
  <c r="Q7239" i="1"/>
  <c r="Q7238" i="1"/>
  <c r="Q7241" i="1"/>
  <c r="Q7244" i="1"/>
  <c r="Q7286" i="1"/>
  <c r="Q7285" i="1"/>
  <c r="Q7279" i="1"/>
  <c r="Q7284" i="1"/>
  <c r="Q7282" i="1"/>
  <c r="Q7280" i="1"/>
  <c r="Q7278" i="1"/>
  <c r="Q7281" i="1"/>
  <c r="Q7283" i="1"/>
  <c r="Q7276" i="1"/>
  <c r="Q7277" i="1"/>
  <c r="Q7265" i="1"/>
  <c r="Q7274" i="1"/>
  <c r="Q7269" i="1"/>
  <c r="Q7266" i="1"/>
  <c r="Q7261" i="1"/>
  <c r="Q7267" i="1"/>
  <c r="Q7271" i="1"/>
  <c r="Q7273" i="1"/>
  <c r="Q7272" i="1"/>
  <c r="Q7275" i="1"/>
  <c r="Q7268" i="1"/>
  <c r="Q7263" i="1"/>
  <c r="Q7262" i="1"/>
  <c r="Q7264" i="1"/>
  <c r="Q7270" i="1"/>
  <c r="Q7340" i="1"/>
  <c r="Q7339" i="1"/>
  <c r="Q7337" i="1"/>
  <c r="Q7338" i="1"/>
  <c r="Q7332" i="1"/>
  <c r="Q7329" i="1"/>
  <c r="Q7333" i="1"/>
  <c r="Q7331" i="1"/>
  <c r="Q7335" i="1"/>
  <c r="Q7336" i="1"/>
  <c r="Q7328" i="1"/>
  <c r="Q7325" i="1"/>
  <c r="Q7330" i="1"/>
  <c r="Q7326" i="1"/>
  <c r="Q7334" i="1"/>
  <c r="Q7324" i="1"/>
  <c r="Q7322" i="1"/>
  <c r="Q7321" i="1"/>
  <c r="Q7323" i="1"/>
  <c r="Q7327" i="1"/>
  <c r="Q7320" i="1"/>
  <c r="Q7318" i="1"/>
  <c r="Q7317" i="1"/>
  <c r="Q7316" i="1"/>
  <c r="Q7304" i="1"/>
  <c r="Q7300" i="1"/>
  <c r="Q7306" i="1"/>
  <c r="Q7302" i="1"/>
  <c r="Q7311" i="1"/>
  <c r="Q7309" i="1"/>
  <c r="Q7297" i="1"/>
  <c r="Q7290" i="1"/>
  <c r="Q7303" i="1"/>
  <c r="Q7296" i="1"/>
  <c r="Q7308" i="1"/>
  <c r="Q7291" i="1"/>
  <c r="Q7288" i="1"/>
  <c r="Q7287" i="1"/>
  <c r="Q7289" i="1"/>
  <c r="Q7292" i="1"/>
  <c r="Q7319" i="1"/>
  <c r="Q7315" i="1"/>
  <c r="Q7313" i="1"/>
  <c r="Q7312" i="1"/>
  <c r="Q7301" i="1"/>
  <c r="Q7299" i="1"/>
  <c r="Q7307" i="1"/>
  <c r="Q7305" i="1"/>
  <c r="Q7310" i="1"/>
  <c r="Q7314" i="1"/>
  <c r="Q7295" i="1"/>
  <c r="Q7294" i="1"/>
  <c r="Q7298" i="1"/>
  <c r="Q7293" i="1"/>
  <c r="Q7391" i="1"/>
  <c r="Q7393" i="1"/>
  <c r="Q7390" i="1"/>
  <c r="Q7386" i="1"/>
  <c r="Q7378" i="1"/>
  <c r="Q7376" i="1"/>
  <c r="Q7382" i="1"/>
  <c r="Q7384" i="1"/>
  <c r="Q7394" i="1"/>
  <c r="Q7389" i="1"/>
  <c r="Q7380" i="1"/>
  <c r="Q7379" i="1"/>
  <c r="Q7383" i="1"/>
  <c r="Q7387" i="1"/>
  <c r="Q7392" i="1"/>
  <c r="Q7388" i="1"/>
  <c r="Q7377" i="1"/>
  <c r="Q7375" i="1"/>
  <c r="Q7381" i="1"/>
  <c r="Q7385" i="1"/>
  <c r="Q7369" i="1"/>
  <c r="Q7371" i="1"/>
  <c r="Q7366" i="1"/>
  <c r="Q7359" i="1"/>
  <c r="Q7344" i="1"/>
  <c r="Q7346" i="1"/>
  <c r="Q7353" i="1"/>
  <c r="Q7357" i="1"/>
  <c r="Q7374" i="1"/>
  <c r="Q7365" i="1"/>
  <c r="Q7347" i="1"/>
  <c r="Q7348" i="1"/>
  <c r="Q7355" i="1"/>
  <c r="Q7361" i="1"/>
  <c r="Q7372" i="1"/>
  <c r="Q7364" i="1"/>
  <c r="Q7342" i="1"/>
  <c r="Q7341" i="1"/>
  <c r="Q7352" i="1"/>
  <c r="Q7356" i="1"/>
  <c r="Q7368" i="1"/>
  <c r="Q7367" i="1"/>
  <c r="Q7373" i="1"/>
  <c r="Q7362" i="1"/>
  <c r="Q7350" i="1"/>
  <c r="Q7349" i="1"/>
  <c r="Q7354" i="1"/>
  <c r="Q7360" i="1"/>
  <c r="Q7370" i="1"/>
  <c r="Q7363" i="1"/>
  <c r="Q7345" i="1"/>
  <c r="Q7343" i="1"/>
  <c r="Q7351" i="1"/>
  <c r="Q7358" i="1"/>
  <c r="Q7422" i="1"/>
  <c r="Q7424" i="1"/>
  <c r="Q7423" i="1"/>
  <c r="Q7419" i="1"/>
  <c r="Q7417" i="1"/>
  <c r="Q7416" i="1"/>
  <c r="Q7418" i="1"/>
  <c r="Q7420" i="1"/>
  <c r="Q7421" i="1"/>
  <c r="Q7414" i="1"/>
  <c r="Q7413" i="1"/>
  <c r="Q7411" i="1"/>
  <c r="Q7412" i="1"/>
  <c r="Q7415" i="1"/>
  <c r="Q7407" i="1"/>
  <c r="Q7410" i="1"/>
  <c r="Q7408" i="1"/>
  <c r="Q7403" i="1"/>
  <c r="Q7401" i="1"/>
  <c r="Q7400" i="1"/>
  <c r="Q7402" i="1"/>
  <c r="Q7404" i="1"/>
  <c r="Q7405" i="1"/>
  <c r="Q7399" i="1"/>
  <c r="Q7396" i="1"/>
  <c r="Q7395" i="1"/>
  <c r="Q7397" i="1"/>
  <c r="Q7398" i="1"/>
  <c r="Q7406" i="1"/>
  <c r="Q7409" i="1"/>
  <c r="Q7430" i="1"/>
  <c r="Q7429" i="1"/>
  <c r="Q7428" i="1"/>
  <c r="Q7426" i="1"/>
  <c r="Q7427" i="1"/>
  <c r="Q7425" i="1"/>
  <c r="Q7436" i="1"/>
  <c r="Q7435" i="1"/>
  <c r="Q7434" i="1"/>
  <c r="Q7431" i="1"/>
  <c r="Q7433" i="1"/>
  <c r="Q7432" i="1"/>
  <c r="Q7454" i="1"/>
  <c r="Q7452" i="1"/>
  <c r="Q7453" i="1"/>
  <c r="Q7451" i="1"/>
  <c r="Q7448" i="1"/>
  <c r="Q7447" i="1"/>
  <c r="Q7449" i="1"/>
  <c r="Q7450" i="1"/>
  <c r="Q7446" i="1"/>
  <c r="Q7443" i="1"/>
  <c r="Q7444" i="1"/>
  <c r="Q7441" i="1"/>
  <c r="Q7438" i="1"/>
  <c r="Q7437" i="1"/>
  <c r="Q7439" i="1"/>
  <c r="Q7440" i="1"/>
  <c r="Q7445" i="1"/>
  <c r="Q7442" i="1"/>
  <c r="Q7478" i="1"/>
  <c r="Q7471" i="1"/>
  <c r="Q7476" i="1"/>
  <c r="Q7477" i="1"/>
  <c r="Q7473" i="1"/>
  <c r="Q7472" i="1"/>
  <c r="Q7474" i="1"/>
  <c r="Q7475" i="1"/>
  <c r="Q7470" i="1"/>
  <c r="Q7456" i="1"/>
  <c r="Q7467" i="1"/>
  <c r="Q7468" i="1"/>
  <c r="Q7461" i="1"/>
  <c r="Q7458" i="1"/>
  <c r="Q7462" i="1"/>
  <c r="Q7465" i="1"/>
  <c r="Q7469" i="1"/>
  <c r="Q7455" i="1"/>
  <c r="Q7464" i="1"/>
  <c r="Q7466" i="1"/>
  <c r="Q7459" i="1"/>
  <c r="Q7457" i="1"/>
  <c r="Q7460" i="1"/>
  <c r="Q7463" i="1"/>
  <c r="Q7520" i="1"/>
  <c r="Q7515" i="1"/>
  <c r="Q7516" i="1"/>
  <c r="Q7518" i="1"/>
  <c r="Q7511" i="1"/>
  <c r="Q7507" i="1"/>
  <c r="Q7513" i="1"/>
  <c r="Q7509" i="1"/>
  <c r="Q7517" i="1"/>
  <c r="Q7519" i="1"/>
  <c r="Q7512" i="1"/>
  <c r="Q7508" i="1"/>
  <c r="Q7514" i="1"/>
  <c r="Q7510" i="1"/>
  <c r="Q7506" i="1"/>
  <c r="Q7496" i="1"/>
  <c r="Q7498" i="1"/>
  <c r="Q7501" i="1"/>
  <c r="Q7488" i="1"/>
  <c r="Q7480" i="1"/>
  <c r="Q7491" i="1"/>
  <c r="Q7486" i="1"/>
  <c r="Q7500" i="1"/>
  <c r="Q7503" i="1"/>
  <c r="Q7493" i="1"/>
  <c r="Q7481" i="1"/>
  <c r="Q7492" i="1"/>
  <c r="Q7487" i="1"/>
  <c r="Q7502" i="1"/>
  <c r="Q7495" i="1"/>
  <c r="Q7499" i="1"/>
  <c r="Q7504" i="1"/>
  <c r="Q7483" i="1"/>
  <c r="Q7482" i="1"/>
  <c r="Q7485" i="1"/>
  <c r="Q7484" i="1"/>
  <c r="Q7497" i="1"/>
  <c r="Q7505" i="1"/>
  <c r="Q7490" i="1"/>
  <c r="Q7479" i="1"/>
  <c r="Q7494" i="1"/>
  <c r="Q7489" i="1"/>
  <c r="Q7526" i="1"/>
  <c r="Q7525" i="1"/>
  <c r="Q7524" i="1"/>
  <c r="Q7521" i="1"/>
  <c r="Q7523" i="1"/>
  <c r="Q7522" i="1"/>
  <c r="Q7550" i="1"/>
  <c r="Q7543" i="1"/>
  <c r="Q7548" i="1"/>
  <c r="Q7549" i="1"/>
  <c r="Q7545" i="1"/>
  <c r="Q7544" i="1"/>
  <c r="Q7546" i="1"/>
  <c r="Q7547" i="1"/>
  <c r="Q7542" i="1"/>
  <c r="Q7528" i="1"/>
  <c r="Q7540" i="1"/>
  <c r="Q7539" i="1"/>
  <c r="Q7534" i="1"/>
  <c r="Q7533" i="1"/>
  <c r="Q7532" i="1"/>
  <c r="Q7538" i="1"/>
  <c r="Q7541" i="1"/>
  <c r="Q7527" i="1"/>
  <c r="Q7537" i="1"/>
  <c r="Q7535" i="1"/>
  <c r="Q7530" i="1"/>
  <c r="Q7529" i="1"/>
  <c r="Q7531" i="1"/>
  <c r="Q7536" i="1"/>
  <c r="Q7556" i="1"/>
  <c r="Q7555" i="1"/>
  <c r="Q7554" i="1"/>
  <c r="Q7551" i="1"/>
  <c r="Q7553" i="1"/>
  <c r="Q7552" i="1"/>
  <c r="Q7562" i="1"/>
  <c r="Q7561" i="1"/>
  <c r="Q7560" i="1"/>
  <c r="Q7558" i="1"/>
  <c r="Q7559" i="1"/>
  <c r="Q7557" i="1"/>
  <c r="Q7568" i="1"/>
  <c r="Q7567" i="1"/>
  <c r="Q7566" i="1"/>
  <c r="Q7564" i="1"/>
  <c r="Q7565" i="1"/>
  <c r="Q7563" i="1"/>
  <c r="Q7574" i="1"/>
  <c r="Q7573" i="1"/>
  <c r="Q7572" i="1"/>
  <c r="Q7570" i="1"/>
  <c r="Q7571" i="1"/>
  <c r="Q7569" i="1"/>
  <c r="Q7579" i="1"/>
  <c r="Q7580" i="1"/>
  <c r="Q7578" i="1"/>
  <c r="Q7576" i="1"/>
  <c r="Q7575" i="1"/>
  <c r="Q7577" i="1"/>
  <c r="Q7598" i="1"/>
  <c r="Q7597" i="1"/>
  <c r="Q7596" i="1"/>
  <c r="Q7594" i="1"/>
  <c r="Q7591" i="1"/>
  <c r="Q7592" i="1"/>
  <c r="Q7593" i="1"/>
  <c r="Q7595" i="1"/>
  <c r="Q7590" i="1"/>
  <c r="Q7588" i="1"/>
  <c r="Q7586" i="1"/>
  <c r="Q7584" i="1"/>
  <c r="Q7582" i="1"/>
  <c r="Q7581" i="1"/>
  <c r="Q7583" i="1"/>
  <c r="Q7585" i="1"/>
  <c r="Q7589" i="1"/>
  <c r="Q7587" i="1"/>
  <c r="Q7632" i="1"/>
  <c r="Q7625" i="1"/>
  <c r="Q7626" i="1"/>
  <c r="Q7627" i="1"/>
  <c r="Q7628" i="1"/>
  <c r="Q7622" i="1"/>
  <c r="Q7621" i="1"/>
  <c r="Q7629" i="1"/>
  <c r="Q7634" i="1"/>
  <c r="Q7630" i="1"/>
  <c r="Q7624" i="1"/>
  <c r="Q7623" i="1"/>
  <c r="Q7631" i="1"/>
  <c r="Q7633" i="1"/>
  <c r="Q7613" i="1"/>
  <c r="Q7605" i="1"/>
  <c r="Q7611" i="1"/>
  <c r="Q7617" i="1"/>
  <c r="Q7606" i="1"/>
  <c r="Q7602" i="1"/>
  <c r="Q7599" i="1"/>
  <c r="Q7610" i="1"/>
  <c r="Q7620" i="1"/>
  <c r="Q7618" i="1"/>
  <c r="Q7603" i="1"/>
  <c r="Q7607" i="1"/>
  <c r="Q7615" i="1"/>
  <c r="Q7619" i="1"/>
  <c r="Q7616" i="1"/>
  <c r="Q7608" i="1"/>
  <c r="Q7612" i="1"/>
  <c r="Q7604" i="1"/>
  <c r="Q7609" i="1"/>
  <c r="Q7601" i="1"/>
  <c r="Q7600" i="1"/>
  <c r="Q7614" i="1"/>
  <c r="Q7656" i="1"/>
  <c r="Q7658" i="1"/>
  <c r="Q7657" i="1"/>
  <c r="Q7654" i="1"/>
  <c r="Q7652" i="1"/>
  <c r="Q7651" i="1"/>
  <c r="Q7653" i="1"/>
  <c r="Q7655" i="1"/>
  <c r="Q7646" i="1"/>
  <c r="Q7650" i="1"/>
  <c r="Q7647" i="1"/>
  <c r="Q7642" i="1"/>
  <c r="Q7639" i="1"/>
  <c r="Q7635" i="1"/>
  <c r="Q7640" i="1"/>
  <c r="Q7644" i="1"/>
  <c r="Q7645" i="1"/>
  <c r="Q7649" i="1"/>
  <c r="Q7648" i="1"/>
  <c r="Q7641" i="1"/>
  <c r="Q7637" i="1"/>
  <c r="Q7636" i="1"/>
  <c r="Q7638" i="1"/>
  <c r="Q7643" i="1"/>
  <c r="Q7675" i="1"/>
  <c r="Q7676" i="1"/>
  <c r="Q7674" i="1"/>
  <c r="Q7672" i="1"/>
  <c r="Q7670" i="1"/>
  <c r="Q7669" i="1"/>
  <c r="Q7671" i="1"/>
  <c r="Q7673" i="1"/>
  <c r="Q7665" i="1"/>
  <c r="Q7668" i="1"/>
  <c r="Q7664" i="1"/>
  <c r="Q7662" i="1"/>
  <c r="Q7660" i="1"/>
  <c r="Q7659" i="1"/>
  <c r="Q7661" i="1"/>
  <c r="Q7663" i="1"/>
  <c r="Q7666" i="1"/>
  <c r="Q7667" i="1"/>
  <c r="Q7687" i="1"/>
  <c r="Q7693" i="1"/>
  <c r="Q7694" i="1"/>
  <c r="Q7691" i="1"/>
  <c r="Q7689" i="1"/>
  <c r="Q7688" i="1"/>
  <c r="Q7690" i="1"/>
  <c r="Q7692" i="1"/>
  <c r="Q7678" i="1"/>
  <c r="Q7686" i="1"/>
  <c r="Q7684" i="1"/>
  <c r="Q7681" i="1"/>
  <c r="Q7679" i="1"/>
  <c r="Q7680" i="1"/>
  <c r="Q7682" i="1"/>
  <c r="Q7685" i="1"/>
  <c r="Q7677" i="1"/>
  <c r="Q7683" i="1"/>
  <c r="Q7726" i="1"/>
  <c r="Q7730" i="1"/>
  <c r="Q7729" i="1"/>
  <c r="Q7724" i="1"/>
  <c r="Q7722" i="1"/>
  <c r="Q7720" i="1"/>
  <c r="Q7721" i="1"/>
  <c r="Q7727" i="1"/>
  <c r="Q7728" i="1"/>
  <c r="Q7723" i="1"/>
  <c r="Q7719" i="1"/>
  <c r="Q7717" i="1"/>
  <c r="Q7718" i="1"/>
  <c r="Q7725" i="1"/>
  <c r="Q7708" i="1"/>
  <c r="Q7716" i="1"/>
  <c r="Q7714" i="1"/>
  <c r="Q7706" i="1"/>
  <c r="Q7702" i="1"/>
  <c r="Q7701" i="1"/>
  <c r="Q7703" i="1"/>
  <c r="Q7712" i="1"/>
  <c r="Q7713" i="1"/>
  <c r="Q7704" i="1"/>
  <c r="Q7700" i="1"/>
  <c r="Q7698" i="1"/>
  <c r="Q7697" i="1"/>
  <c r="Q7709" i="1"/>
  <c r="Q7710" i="1"/>
  <c r="Q7715" i="1"/>
  <c r="Q7711" i="1"/>
  <c r="Q7705" i="1"/>
  <c r="Q7699" i="1"/>
  <c r="Q7695" i="1"/>
  <c r="Q7696" i="1"/>
  <c r="Q7707" i="1"/>
  <c r="Q7747" i="1"/>
  <c r="Q7748" i="1"/>
  <c r="Q7746" i="1"/>
  <c r="Q7744" i="1"/>
  <c r="Q7742" i="1"/>
  <c r="Q7741" i="1"/>
  <c r="Q7743" i="1"/>
  <c r="Q7745" i="1"/>
  <c r="Q7737" i="1"/>
  <c r="Q7739" i="1"/>
  <c r="Q7736" i="1"/>
  <c r="Q7734" i="1"/>
  <c r="Q7732" i="1"/>
  <c r="Q7731" i="1"/>
  <c r="Q7733" i="1"/>
  <c r="Q7735" i="1"/>
  <c r="Q7738" i="1"/>
  <c r="Q7740" i="1"/>
  <c r="Q7784" i="1"/>
  <c r="Q7785" i="1"/>
  <c r="Q7782" i="1"/>
  <c r="Q7787" i="1"/>
  <c r="Q7779" i="1"/>
  <c r="Q7776" i="1"/>
  <c r="Q7777" i="1"/>
  <c r="Q7780" i="1"/>
  <c r="Q7790" i="1"/>
  <c r="Q7788" i="1"/>
  <c r="Q7783" i="1"/>
  <c r="Q7781" i="1"/>
  <c r="Q7786" i="1"/>
  <c r="Q7789" i="1"/>
  <c r="Q7778" i="1"/>
  <c r="Q7774" i="1"/>
  <c r="Q7771" i="1"/>
  <c r="Q7772" i="1"/>
  <c r="Q7773" i="1"/>
  <c r="Q7775" i="1"/>
  <c r="Q7763" i="1"/>
  <c r="Q7766" i="1"/>
  <c r="Q7762" i="1"/>
  <c r="Q7767" i="1"/>
  <c r="Q7758" i="1"/>
  <c r="Q7754" i="1"/>
  <c r="Q7755" i="1"/>
  <c r="Q7757" i="1"/>
  <c r="Q7770" i="1"/>
  <c r="Q7765" i="1"/>
  <c r="Q7761" i="1"/>
  <c r="Q7759" i="1"/>
  <c r="Q7768" i="1"/>
  <c r="Q7769" i="1"/>
  <c r="Q7756" i="1"/>
  <c r="Q7752" i="1"/>
  <c r="Q7749" i="1"/>
  <c r="Q7750" i="1"/>
  <c r="Q7751" i="1"/>
  <c r="Q7753" i="1"/>
  <c r="Q7764" i="1"/>
  <c r="Q7760" i="1"/>
  <c r="Q7824" i="1"/>
  <c r="Q7826" i="1"/>
  <c r="Q7822" i="1"/>
  <c r="Q7815" i="1"/>
  <c r="Q7814" i="1"/>
  <c r="Q7813" i="1"/>
  <c r="Q7816" i="1"/>
  <c r="Q7819" i="1"/>
  <c r="Q7825" i="1"/>
  <c r="Q7821" i="1"/>
  <c r="Q7818" i="1"/>
  <c r="Q7817" i="1"/>
  <c r="Q7820" i="1"/>
  <c r="Q7823" i="1"/>
  <c r="Q7810" i="1"/>
  <c r="Q7812" i="1"/>
  <c r="Q7806" i="1"/>
  <c r="Q7797" i="1"/>
  <c r="Q7794" i="1"/>
  <c r="Q7793" i="1"/>
  <c r="Q7798" i="1"/>
  <c r="Q7801" i="1"/>
  <c r="Q7809" i="1"/>
  <c r="Q7803" i="1"/>
  <c r="Q7799" i="1"/>
  <c r="Q7800" i="1"/>
  <c r="Q7804" i="1"/>
  <c r="Q7807" i="1"/>
  <c r="Q7808" i="1"/>
  <c r="Q7811" i="1"/>
  <c r="Q7805" i="1"/>
  <c r="Q7796" i="1"/>
  <c r="Q7791" i="1"/>
  <c r="Q7792" i="1"/>
  <c r="Q7795" i="1"/>
  <c r="Q7802" i="1"/>
  <c r="Q7873" i="1"/>
  <c r="Q7863" i="1"/>
  <c r="Q7874" i="1"/>
  <c r="Q7870" i="1"/>
  <c r="Q7868" i="1"/>
  <c r="Q7865" i="1"/>
  <c r="Q7869" i="1"/>
  <c r="Q7872" i="1"/>
  <c r="Q7866" i="1"/>
  <c r="Q7859" i="1"/>
  <c r="Q7856" i="1"/>
  <c r="Q7855" i="1"/>
  <c r="Q7857" i="1"/>
  <c r="Q7862" i="1"/>
  <c r="Q7871" i="1"/>
  <c r="Q7864" i="1"/>
  <c r="Q7860" i="1"/>
  <c r="Q7858" i="1"/>
  <c r="Q7861" i="1"/>
  <c r="Q7867" i="1"/>
  <c r="Q7853" i="1"/>
  <c r="Q7841" i="1"/>
  <c r="Q7852" i="1"/>
  <c r="Q7849" i="1"/>
  <c r="Q7844" i="1"/>
  <c r="Q7843" i="1"/>
  <c r="Q7848" i="1"/>
  <c r="Q7851" i="1"/>
  <c r="Q7845" i="1"/>
  <c r="Q7833" i="1"/>
  <c r="Q7828" i="1"/>
  <c r="Q7827" i="1"/>
  <c r="Q7829" i="1"/>
  <c r="Q7838" i="1"/>
  <c r="Q7850" i="1"/>
  <c r="Q7839" i="1"/>
  <c r="Q7834" i="1"/>
  <c r="Q7830" i="1"/>
  <c r="Q7836" i="1"/>
  <c r="Q7846" i="1"/>
  <c r="Q7854" i="1"/>
  <c r="Q7837" i="1"/>
  <c r="Q7847" i="1"/>
  <c r="Q7840" i="1"/>
  <c r="Q7831" i="1"/>
  <c r="Q7832" i="1"/>
  <c r="Q7835" i="1"/>
  <c r="Q7842" i="1"/>
  <c r="Q7898" i="1"/>
  <c r="Q7891" i="1"/>
  <c r="Q7895" i="1"/>
  <c r="Q7897" i="1"/>
  <c r="Q7893" i="1"/>
  <c r="Q7892" i="1"/>
  <c r="Q7894" i="1"/>
  <c r="Q7896" i="1"/>
  <c r="Q7890" i="1"/>
  <c r="Q7876" i="1"/>
  <c r="Q7884" i="1"/>
  <c r="Q7888" i="1"/>
  <c r="Q7881" i="1"/>
  <c r="Q7878" i="1"/>
  <c r="Q7882" i="1"/>
  <c r="Q7887" i="1"/>
  <c r="Q7889" i="1"/>
  <c r="Q7875" i="1"/>
  <c r="Q7885" i="1"/>
  <c r="Q7886" i="1"/>
  <c r="Q7879" i="1"/>
  <c r="Q7877" i="1"/>
  <c r="Q7880" i="1"/>
  <c r="Q7883" i="1"/>
  <c r="Q7916" i="1"/>
  <c r="Q7913" i="1"/>
  <c r="Q7915" i="1"/>
  <c r="Q7912" i="1"/>
  <c r="Q7910" i="1"/>
  <c r="Q7909" i="1"/>
  <c r="Q7911" i="1"/>
  <c r="Q7914" i="1"/>
  <c r="Q7908" i="1"/>
  <c r="Q7903" i="1"/>
  <c r="Q7906" i="1"/>
  <c r="Q7902" i="1"/>
  <c r="Q7900" i="1"/>
  <c r="Q7899" i="1"/>
  <c r="Q7901" i="1"/>
  <c r="Q7905" i="1"/>
  <c r="Q7907" i="1"/>
  <c r="Q7904" i="1"/>
  <c r="Q7952" i="1"/>
  <c r="Q7939" i="1"/>
  <c r="Q7951" i="1"/>
  <c r="Q7948" i="1"/>
  <c r="Q7944" i="1"/>
  <c r="Q7943" i="1"/>
  <c r="Q7945" i="1"/>
  <c r="Q7949" i="1"/>
  <c r="Q7950" i="1"/>
  <c r="Q7946" i="1"/>
  <c r="Q7942" i="1"/>
  <c r="Q7940" i="1"/>
  <c r="Q7941" i="1"/>
  <c r="Q7947" i="1"/>
  <c r="Q7937" i="1"/>
  <c r="Q7918" i="1"/>
  <c r="Q7936" i="1"/>
  <c r="Q7932" i="1"/>
  <c r="Q7927" i="1"/>
  <c r="Q7925" i="1"/>
  <c r="Q7929" i="1"/>
  <c r="Q7933" i="1"/>
  <c r="Q7935" i="1"/>
  <c r="Q7928" i="1"/>
  <c r="Q7924" i="1"/>
  <c r="Q7920" i="1"/>
  <c r="Q7922" i="1"/>
  <c r="Q7931" i="1"/>
  <c r="Q7938" i="1"/>
  <c r="Q7917" i="1"/>
  <c r="Q7934" i="1"/>
  <c r="Q7926" i="1"/>
  <c r="Q7921" i="1"/>
  <c r="Q7919" i="1"/>
  <c r="Q7923" i="1"/>
  <c r="Q7930" i="1"/>
  <c r="Q7957" i="1"/>
  <c r="Q7956" i="1"/>
  <c r="Q7955" i="1"/>
  <c r="Q7953" i="1"/>
  <c r="Q7954" i="1"/>
  <c r="Q8022" i="1"/>
  <c r="Q8001" i="1"/>
  <c r="Q8010" i="1"/>
  <c r="Q8020" i="1"/>
  <c r="Q8016" i="1"/>
  <c r="Q8012" i="1"/>
  <c r="Q8014" i="1"/>
  <c r="Q8017" i="1"/>
  <c r="Q8021" i="1"/>
  <c r="Q8015" i="1"/>
  <c r="Q8006" i="1"/>
  <c r="Q8005" i="1"/>
  <c r="Q8011" i="1"/>
  <c r="Q8019" i="1"/>
  <c r="Q8002" i="1"/>
  <c r="Q8018" i="1"/>
  <c r="Q8008" i="1"/>
  <c r="Q8004" i="1"/>
  <c r="Q8007" i="1"/>
  <c r="Q8013" i="1"/>
  <c r="Q8009" i="1"/>
  <c r="Q8000" i="1"/>
  <c r="Q7997" i="1"/>
  <c r="Q7998" i="1"/>
  <c r="Q7999" i="1"/>
  <c r="Q8003" i="1"/>
  <c r="Q7996" i="1"/>
  <c r="Q7962" i="1"/>
  <c r="Q7974" i="1"/>
  <c r="Q7993" i="1"/>
  <c r="Q7984" i="1"/>
  <c r="Q7982" i="1"/>
  <c r="Q7983" i="1"/>
  <c r="Q7988" i="1"/>
  <c r="Q7995" i="1"/>
  <c r="Q7986" i="1"/>
  <c r="Q7973" i="1"/>
  <c r="Q7971" i="1"/>
  <c r="Q7977" i="1"/>
  <c r="Q7990" i="1"/>
  <c r="Q7966" i="1"/>
  <c r="Q7989" i="1"/>
  <c r="Q7968" i="1"/>
  <c r="Q7965" i="1"/>
  <c r="Q7972" i="1"/>
  <c r="Q7978" i="1"/>
  <c r="Q7975" i="1"/>
  <c r="Q7961" i="1"/>
  <c r="Q7958" i="1"/>
  <c r="Q7959" i="1"/>
  <c r="Q7960" i="1"/>
  <c r="Q7967" i="1"/>
  <c r="Q7994" i="1"/>
  <c r="Q7980" i="1"/>
  <c r="Q7992" i="1"/>
  <c r="Q7981" i="1"/>
  <c r="Q7976" i="1"/>
  <c r="Q7979" i="1"/>
  <c r="Q7991" i="1"/>
  <c r="Q7963" i="1"/>
  <c r="Q7987" i="1"/>
  <c r="Q7969" i="1"/>
  <c r="Q7964" i="1"/>
  <c r="Q7970" i="1"/>
  <c r="Q7985" i="1"/>
  <c r="Q8057" i="1"/>
  <c r="Q8055" i="1"/>
  <c r="Q8054" i="1"/>
  <c r="Q8047" i="1"/>
  <c r="Q8045" i="1"/>
  <c r="Q8044" i="1"/>
  <c r="Q8046" i="1"/>
  <c r="Q8052" i="1"/>
  <c r="Q8056" i="1"/>
  <c r="Q8051" i="1"/>
  <c r="Q8049" i="1"/>
  <c r="Q8048" i="1"/>
  <c r="Q8050" i="1"/>
  <c r="Q8053" i="1"/>
  <c r="Q8043" i="1"/>
  <c r="Q8040" i="1"/>
  <c r="Q8038" i="1"/>
  <c r="Q8027" i="1"/>
  <c r="Q8024" i="1"/>
  <c r="Q8023" i="1"/>
  <c r="Q8025" i="1"/>
  <c r="Q8034" i="1"/>
  <c r="Q8041" i="1"/>
  <c r="Q8035" i="1"/>
  <c r="Q8029" i="1"/>
  <c r="Q8030" i="1"/>
  <c r="Q8033" i="1"/>
  <c r="Q8036" i="1"/>
  <c r="Q8042" i="1"/>
  <c r="Q8039" i="1"/>
  <c r="Q8032" i="1"/>
  <c r="Q8028" i="1"/>
  <c r="Q8026" i="1"/>
  <c r="Q8031" i="1"/>
  <c r="Q8037" i="1"/>
  <c r="Q8092" i="1"/>
  <c r="Q8080" i="1"/>
  <c r="Q8090" i="1"/>
  <c r="Q8084" i="1"/>
  <c r="Q8082" i="1"/>
  <c r="Q8079" i="1"/>
  <c r="Q8081" i="1"/>
  <c r="Q8087" i="1"/>
  <c r="Q8091" i="1"/>
  <c r="Q8088" i="1"/>
  <c r="Q8085" i="1"/>
  <c r="Q8083" i="1"/>
  <c r="Q8086" i="1"/>
  <c r="Q8089" i="1"/>
  <c r="Q8078" i="1"/>
  <c r="Q8061" i="1"/>
  <c r="Q8074" i="1"/>
  <c r="Q8067" i="1"/>
  <c r="Q8059" i="1"/>
  <c r="Q8058" i="1"/>
  <c r="Q8060" i="1"/>
  <c r="Q8069" i="1"/>
  <c r="Q8075" i="1"/>
  <c r="Q8071" i="1"/>
  <c r="Q8066" i="1"/>
  <c r="Q8064" i="1"/>
  <c r="Q8068" i="1"/>
  <c r="Q8073" i="1"/>
  <c r="Q8076" i="1"/>
  <c r="Q8077" i="1"/>
  <c r="Q8070" i="1"/>
  <c r="Q8065" i="1"/>
  <c r="Q8062" i="1"/>
  <c r="Q8063" i="1"/>
  <c r="Q8072" i="1"/>
  <c r="Q8097" i="1"/>
  <c r="Q8096" i="1"/>
  <c r="Q8095" i="1"/>
  <c r="Q8093" i="1"/>
  <c r="Q8094" i="1"/>
  <c r="Q8138" i="1"/>
  <c r="Q8125" i="1"/>
  <c r="Q8137" i="1"/>
  <c r="Q8133" i="1"/>
  <c r="Q8130" i="1"/>
  <c r="Q8128" i="1"/>
  <c r="Q8132" i="1"/>
  <c r="Q8135" i="1"/>
  <c r="Q8136" i="1"/>
  <c r="Q8131" i="1"/>
  <c r="Q8127" i="1"/>
  <c r="Q8126" i="1"/>
  <c r="Q8129" i="1"/>
  <c r="Q8134" i="1"/>
  <c r="Q8124" i="1"/>
  <c r="Q8098" i="1"/>
  <c r="Q8122" i="1"/>
  <c r="Q8113" i="1"/>
  <c r="Q8106" i="1"/>
  <c r="Q8103" i="1"/>
  <c r="Q8115" i="1"/>
  <c r="Q8118" i="1"/>
  <c r="Q8121" i="1"/>
  <c r="Q8110" i="1"/>
  <c r="Q8102" i="1"/>
  <c r="Q8100" i="1"/>
  <c r="Q8105" i="1"/>
  <c r="Q8116" i="1"/>
  <c r="Q8123" i="1"/>
  <c r="Q8120" i="1"/>
  <c r="Q8111" i="1"/>
  <c r="Q8109" i="1"/>
  <c r="Q8104" i="1"/>
  <c r="Q8112" i="1"/>
  <c r="Q8117" i="1"/>
  <c r="Q8119" i="1"/>
  <c r="Q8108" i="1"/>
  <c r="Q8101" i="1"/>
  <c r="Q8099" i="1"/>
  <c r="Q8107" i="1"/>
  <c r="Q8114" i="1"/>
  <c r="Q8175" i="1"/>
  <c r="Q8164" i="1"/>
  <c r="Q8179" i="1"/>
  <c r="Q8174" i="1"/>
  <c r="Q8170" i="1"/>
  <c r="Q8167" i="1"/>
  <c r="Q8169" i="1"/>
  <c r="Q8177" i="1"/>
  <c r="Q8178" i="1"/>
  <c r="Q8171" i="1"/>
  <c r="Q8165" i="1"/>
  <c r="Q8163" i="1"/>
  <c r="Q8166" i="1"/>
  <c r="Q8173" i="1"/>
  <c r="Q8176" i="1"/>
  <c r="Q8168" i="1"/>
  <c r="Q8162" i="1"/>
  <c r="Q8160" i="1"/>
  <c r="Q8161" i="1"/>
  <c r="Q8172" i="1"/>
  <c r="Q8155" i="1"/>
  <c r="Q8144" i="1"/>
  <c r="Q8159" i="1"/>
  <c r="Q8154" i="1"/>
  <c r="Q8147" i="1"/>
  <c r="Q8146" i="1"/>
  <c r="Q8150" i="1"/>
  <c r="Q8157" i="1"/>
  <c r="Q8158" i="1"/>
  <c r="Q8151" i="1"/>
  <c r="Q8143" i="1"/>
  <c r="Q8142" i="1"/>
  <c r="Q8145" i="1"/>
  <c r="Q8153" i="1"/>
  <c r="Q8156" i="1"/>
  <c r="Q8148" i="1"/>
  <c r="Q8141" i="1"/>
  <c r="Q8139" i="1"/>
  <c r="Q8140" i="1"/>
  <c r="Q8149" i="1"/>
  <c r="Q8152" i="1"/>
  <c r="Q8196" i="1"/>
  <c r="Q8195" i="1"/>
  <c r="Q8201" i="1"/>
  <c r="Q8202" i="1"/>
  <c r="Q8198" i="1"/>
  <c r="Q8197" i="1"/>
  <c r="Q8199" i="1"/>
  <c r="Q8200" i="1"/>
  <c r="Q8182" i="1"/>
  <c r="Q8181" i="1"/>
  <c r="Q8191" i="1"/>
  <c r="Q8194" i="1"/>
  <c r="Q8188" i="1"/>
  <c r="Q8186" i="1"/>
  <c r="Q8185" i="1"/>
  <c r="Q8189" i="1"/>
  <c r="Q8180" i="1"/>
  <c r="Q8193" i="1"/>
  <c r="Q8192" i="1"/>
  <c r="Q8184" i="1"/>
  <c r="Q8183" i="1"/>
  <c r="Q8187" i="1"/>
  <c r="Q8190" i="1"/>
  <c r="Q8230" i="1"/>
  <c r="Q8239" i="1"/>
  <c r="Q8231" i="1"/>
  <c r="Q8242" i="1"/>
  <c r="Q8237" i="1"/>
  <c r="Q8233" i="1"/>
  <c r="Q8235" i="1"/>
  <c r="Q8240" i="1"/>
  <c r="Q8232" i="1"/>
  <c r="Q8243" i="1"/>
  <c r="Q8238" i="1"/>
  <c r="Q8234" i="1"/>
  <c r="Q8236" i="1"/>
  <c r="Q8241" i="1"/>
  <c r="Q8203" i="1"/>
  <c r="Q8222" i="1"/>
  <c r="Q8211" i="1"/>
  <c r="Q8229" i="1"/>
  <c r="Q8218" i="1"/>
  <c r="Q8214" i="1"/>
  <c r="Q8220" i="1"/>
  <c r="Q8224" i="1"/>
  <c r="Q8212" i="1"/>
  <c r="Q8228" i="1"/>
  <c r="Q8216" i="1"/>
  <c r="Q8208" i="1"/>
  <c r="Q8210" i="1"/>
  <c r="Q8225" i="1"/>
  <c r="Q8204" i="1"/>
  <c r="Q8206" i="1"/>
  <c r="Q8227" i="1"/>
  <c r="Q8221" i="1"/>
  <c r="Q8205" i="1"/>
  <c r="Q8219" i="1"/>
  <c r="Q8217" i="1"/>
  <c r="Q8207" i="1"/>
  <c r="Q8226" i="1"/>
  <c r="Q8215" i="1"/>
  <c r="Q8213" i="1"/>
  <c r="Q8209" i="1"/>
  <c r="Q8223" i="1"/>
  <c r="Q8247" i="1"/>
  <c r="Q8248" i="1"/>
  <c r="Q8245" i="1"/>
  <c r="Q8246" i="1"/>
  <c r="Q8244" i="1"/>
  <c r="Q8265" i="1"/>
  <c r="Q8264" i="1"/>
  <c r="Q8269" i="1"/>
  <c r="Q8271" i="1"/>
  <c r="Q8267" i="1"/>
  <c r="Q8266" i="1"/>
  <c r="Q8268" i="1"/>
  <c r="Q8270" i="1"/>
  <c r="Q8251" i="1"/>
  <c r="Q8249" i="1"/>
  <c r="Q8263" i="1"/>
  <c r="Q8261" i="1"/>
  <c r="Q8256" i="1"/>
  <c r="Q8254" i="1"/>
  <c r="Q8257" i="1"/>
  <c r="Q8260" i="1"/>
  <c r="Q8250" i="1"/>
  <c r="Q8258" i="1"/>
  <c r="Q8259" i="1"/>
  <c r="Q8253" i="1"/>
  <c r="Q8252" i="1"/>
  <c r="Q8255" i="1"/>
  <c r="Q8262" i="1"/>
  <c r="Q8276" i="1"/>
  <c r="Q8275" i="1"/>
  <c r="Q8274" i="1"/>
  <c r="Q8272" i="1"/>
  <c r="Q8273" i="1"/>
  <c r="Q8281" i="1"/>
  <c r="Q8280" i="1"/>
  <c r="Q8278" i="1"/>
  <c r="Q8277" i="1"/>
  <c r="Q8279" i="1"/>
  <c r="Q8285" i="1"/>
  <c r="Q8286" i="1"/>
  <c r="Q8283" i="1"/>
  <c r="Q8284" i="1"/>
  <c r="Q8282" i="1"/>
  <c r="Q8290" i="1"/>
  <c r="Q8291" i="1"/>
  <c r="Q8288" i="1"/>
  <c r="Q8289" i="1"/>
  <c r="Q8287" i="1"/>
  <c r="Q8295" i="1"/>
  <c r="Q8296" i="1"/>
  <c r="Q8293" i="1"/>
  <c r="Q8294" i="1"/>
  <c r="Q8292" i="1"/>
  <c r="Q8301" i="1"/>
  <c r="Q8300" i="1"/>
  <c r="Q8299" i="1"/>
  <c r="Q8297" i="1"/>
  <c r="Q8298" i="1"/>
  <c r="Q8306" i="1"/>
  <c r="Q8305" i="1"/>
  <c r="Q8304" i="1"/>
  <c r="Q8302" i="1"/>
  <c r="Q8303" i="1"/>
  <c r="Q8329" i="1"/>
  <c r="Q8322" i="1"/>
  <c r="Q8332" i="1"/>
  <c r="Q8330" i="1"/>
  <c r="Q8331" i="1"/>
  <c r="Q8333" i="1"/>
  <c r="Q8334" i="1"/>
  <c r="Q8335" i="1"/>
  <c r="Q8327" i="1"/>
  <c r="Q8325" i="1"/>
  <c r="Q8324" i="1"/>
  <c r="Q8323" i="1"/>
  <c r="Q8326" i="1"/>
  <c r="Q8328" i="1"/>
  <c r="Q8314" i="1"/>
  <c r="Q8307" i="1"/>
  <c r="Q8319" i="1"/>
  <c r="Q8316" i="1"/>
  <c r="Q8317" i="1"/>
  <c r="Q8318" i="1"/>
  <c r="Q8320" i="1"/>
  <c r="Q8321" i="1"/>
  <c r="Q8312" i="1"/>
  <c r="Q8310" i="1"/>
  <c r="Q8309" i="1"/>
  <c r="Q8308" i="1"/>
  <c r="Q8311" i="1"/>
  <c r="Q8313" i="1"/>
  <c r="Q8315" i="1"/>
  <c r="Q8351" i="1"/>
  <c r="Q8352" i="1"/>
  <c r="Q8358" i="1"/>
  <c r="Q8356" i="1"/>
  <c r="Q8354" i="1"/>
  <c r="Q8353" i="1"/>
  <c r="Q8355" i="1"/>
  <c r="Q8357" i="1"/>
  <c r="Q8337" i="1"/>
  <c r="Q8338" i="1"/>
  <c r="Q8349" i="1"/>
  <c r="Q8346" i="1"/>
  <c r="Q8345" i="1"/>
  <c r="Q8343" i="1"/>
  <c r="Q8344" i="1"/>
  <c r="Q8348" i="1"/>
  <c r="Q8336" i="1"/>
  <c r="Q8350" i="1"/>
  <c r="Q8342" i="1"/>
  <c r="Q8340" i="1"/>
  <c r="Q8339" i="1"/>
  <c r="Q8341" i="1"/>
  <c r="Q8347" i="1"/>
  <c r="Q8374" i="1"/>
  <c r="Q8379" i="1"/>
  <c r="Q8376" i="1"/>
  <c r="Q8377" i="1"/>
  <c r="Q8380" i="1"/>
  <c r="Q8378" i="1"/>
  <c r="Q8375" i="1"/>
  <c r="Q8381" i="1"/>
  <c r="Q8360" i="1"/>
  <c r="Q8369" i="1"/>
  <c r="Q8363" i="1"/>
  <c r="Q8364" i="1"/>
  <c r="Q8370" i="1"/>
  <c r="Q8367" i="1"/>
  <c r="Q8362" i="1"/>
  <c r="Q8373" i="1"/>
  <c r="Q8359" i="1"/>
  <c r="Q8361" i="1"/>
  <c r="Q8366" i="1"/>
  <c r="Q8371" i="1"/>
  <c r="Q8368" i="1"/>
  <c r="Q8365" i="1"/>
  <c r="Q8372" i="1"/>
  <c r="Q8393" i="1"/>
  <c r="Q8401" i="1"/>
  <c r="Q8409" i="1"/>
  <c r="Q8406" i="1"/>
  <c r="Q8405" i="1"/>
  <c r="Q8407" i="1"/>
  <c r="Q8408" i="1"/>
  <c r="Q8410" i="1"/>
  <c r="Q8404" i="1"/>
  <c r="Q8400" i="1"/>
  <c r="Q8399" i="1"/>
  <c r="Q8398" i="1"/>
  <c r="Q8402" i="1"/>
  <c r="Q8403" i="1"/>
  <c r="Q8383" i="1"/>
  <c r="Q8388" i="1"/>
  <c r="Q8396" i="1"/>
  <c r="Q8391" i="1"/>
  <c r="Q8392" i="1"/>
  <c r="Q8394" i="1"/>
  <c r="Q8395" i="1"/>
  <c r="Q8397" i="1"/>
  <c r="Q8390" i="1"/>
  <c r="Q8386" i="1"/>
  <c r="Q8385" i="1"/>
  <c r="Q8384" i="1"/>
  <c r="Q8387" i="1"/>
  <c r="Q8389" i="1"/>
  <c r="Q8382" i="1"/>
  <c r="Q8432" i="1"/>
  <c r="Q8433" i="1"/>
  <c r="Q8445" i="1"/>
  <c r="Q8441" i="1"/>
  <c r="Q8440" i="1"/>
  <c r="Q8438" i="1"/>
  <c r="Q8439" i="1"/>
  <c r="Q8444" i="1"/>
  <c r="Q8443" i="1"/>
  <c r="Q8437" i="1"/>
  <c r="Q8436" i="1"/>
  <c r="Q8434" i="1"/>
  <c r="Q8435" i="1"/>
  <c r="Q8442" i="1"/>
  <c r="Q8412" i="1"/>
  <c r="Q8413" i="1"/>
  <c r="Q8431" i="1"/>
  <c r="Q8425" i="1"/>
  <c r="Q8424" i="1"/>
  <c r="Q8422" i="1"/>
  <c r="Q8423" i="1"/>
  <c r="Q8430" i="1"/>
  <c r="Q8429" i="1"/>
  <c r="Q8419" i="1"/>
  <c r="Q8421" i="1"/>
  <c r="Q8418" i="1"/>
  <c r="Q8416" i="1"/>
  <c r="Q8428" i="1"/>
  <c r="Q8411" i="1"/>
  <c r="Q8427" i="1"/>
  <c r="Q8420" i="1"/>
  <c r="Q8415" i="1"/>
  <c r="Q8414" i="1"/>
  <c r="Q8417" i="1"/>
  <c r="Q8426" i="1"/>
  <c r="Q8450" i="1"/>
  <c r="Q8449" i="1"/>
  <c r="Q8447" i="1"/>
  <c r="Q8446" i="1"/>
  <c r="Q8448" i="1"/>
  <c r="Q8473" i="1"/>
  <c r="Q8468" i="1"/>
  <c r="Q8479" i="1"/>
  <c r="Q8476" i="1"/>
  <c r="Q8474" i="1"/>
  <c r="Q8475" i="1"/>
  <c r="Q8477" i="1"/>
  <c r="Q8478" i="1"/>
  <c r="Q8472" i="1"/>
  <c r="Q8470" i="1"/>
  <c r="Q8467" i="1"/>
  <c r="Q8466" i="1"/>
  <c r="Q8469" i="1"/>
  <c r="Q8471" i="1"/>
  <c r="Q8458" i="1"/>
  <c r="Q8453" i="1"/>
  <c r="Q8465" i="1"/>
  <c r="Q8462" i="1"/>
  <c r="Q8460" i="1"/>
  <c r="Q8461" i="1"/>
  <c r="Q8463" i="1"/>
  <c r="Q8464" i="1"/>
  <c r="Q8459" i="1"/>
  <c r="Q8455" i="1"/>
  <c r="Q8452" i="1"/>
  <c r="Q8451" i="1"/>
  <c r="Q8454" i="1"/>
  <c r="Q8456" i="1"/>
  <c r="Q8457" i="1"/>
  <c r="Q8501" i="1"/>
  <c r="Q8508" i="1"/>
  <c r="Q8514" i="1"/>
  <c r="Q8517" i="1"/>
  <c r="Q8511" i="1"/>
  <c r="Q8513" i="1"/>
  <c r="Q8515" i="1"/>
  <c r="Q8519" i="1"/>
  <c r="Q8512" i="1"/>
  <c r="Q8505" i="1"/>
  <c r="Q8507" i="1"/>
  <c r="Q8516" i="1"/>
  <c r="Q8518" i="1"/>
  <c r="Q8520" i="1"/>
  <c r="Q8509" i="1"/>
  <c r="Q8504" i="1"/>
  <c r="Q8502" i="1"/>
  <c r="Q8503" i="1"/>
  <c r="Q8506" i="1"/>
  <c r="Q8510" i="1"/>
  <c r="Q8481" i="1"/>
  <c r="Q8487" i="1"/>
  <c r="Q8495" i="1"/>
  <c r="Q8497" i="1"/>
  <c r="Q8492" i="1"/>
  <c r="Q8493" i="1"/>
  <c r="Q8496" i="1"/>
  <c r="Q8499" i="1"/>
  <c r="Q8491" i="1"/>
  <c r="Q8485" i="1"/>
  <c r="Q8486" i="1"/>
  <c r="Q8494" i="1"/>
  <c r="Q8498" i="1"/>
  <c r="Q8500" i="1"/>
  <c r="Q8489" i="1"/>
  <c r="Q8484" i="1"/>
  <c r="Q8482" i="1"/>
  <c r="Q8483" i="1"/>
  <c r="Q8488" i="1"/>
  <c r="Q8490" i="1"/>
  <c r="Q8480" i="1"/>
  <c r="Q8554" i="1"/>
  <c r="Q8570" i="1"/>
  <c r="Q8573" i="1"/>
  <c r="Q8567" i="1"/>
  <c r="Q8566" i="1"/>
  <c r="Q8565" i="1"/>
  <c r="Q8568" i="1"/>
  <c r="Q8572" i="1"/>
  <c r="Q8559" i="1"/>
  <c r="Q8557" i="1"/>
  <c r="Q8555" i="1"/>
  <c r="Q8556" i="1"/>
  <c r="Q8558" i="1"/>
  <c r="Q8564" i="1"/>
  <c r="Q8571" i="1"/>
  <c r="Q8563" i="1"/>
  <c r="Q8561" i="1"/>
  <c r="Q8560" i="1"/>
  <c r="Q8562" i="1"/>
  <c r="Q8569" i="1"/>
  <c r="Q8522" i="1"/>
  <c r="Q8551" i="1"/>
  <c r="Q8553" i="1"/>
  <c r="Q8546" i="1"/>
  <c r="Q8544" i="1"/>
  <c r="Q8543" i="1"/>
  <c r="Q8547" i="1"/>
  <c r="Q8552" i="1"/>
  <c r="Q8534" i="1"/>
  <c r="Q8528" i="1"/>
  <c r="Q8524" i="1"/>
  <c r="Q8527" i="1"/>
  <c r="Q8530" i="1"/>
  <c r="Q8539" i="1"/>
  <c r="Q8550" i="1"/>
  <c r="Q8535" i="1"/>
  <c r="Q8541" i="1"/>
  <c r="Q8533" i="1"/>
  <c r="Q8540" i="1"/>
  <c r="Q8545" i="1"/>
  <c r="Q8521" i="1"/>
  <c r="Q8531" i="1"/>
  <c r="Q8526" i="1"/>
  <c r="Q8523" i="1"/>
  <c r="Q8525" i="1"/>
  <c r="Q8529" i="1"/>
  <c r="Q8542" i="1"/>
  <c r="Q8549" i="1"/>
  <c r="Q8537" i="1"/>
  <c r="Q8538" i="1"/>
  <c r="Q8532" i="1"/>
  <c r="Q8536" i="1"/>
  <c r="Q8548" i="1"/>
  <c r="Q8583" i="1"/>
  <c r="Q8588" i="1"/>
  <c r="Q8590" i="1"/>
  <c r="Q8587" i="1"/>
  <c r="Q8585" i="1"/>
  <c r="Q8584" i="1"/>
  <c r="Q8586" i="1"/>
  <c r="Q8589" i="1"/>
  <c r="Q8574" i="1"/>
  <c r="Q8580" i="1"/>
  <c r="Q8582" i="1"/>
  <c r="Q8578" i="1"/>
  <c r="Q8577" i="1"/>
  <c r="Q8576" i="1"/>
  <c r="Q8579" i="1"/>
  <c r="Q8581" i="1"/>
  <c r="Q8575" i="1"/>
  <c r="Q8613" i="1"/>
  <c r="Q8615" i="1"/>
  <c r="Q8623" i="1"/>
  <c r="Q8625" i="1"/>
  <c r="Q8621" i="1"/>
  <c r="Q8619" i="1"/>
  <c r="Q8620" i="1"/>
  <c r="Q8624" i="1"/>
  <c r="Q8616" i="1"/>
  <c r="Q8612" i="1"/>
  <c r="Q8614" i="1"/>
  <c r="Q8617" i="1"/>
  <c r="Q8618" i="1"/>
  <c r="Q8622" i="1"/>
  <c r="Q8593" i="1"/>
  <c r="Q8595" i="1"/>
  <c r="Q8607" i="1"/>
  <c r="Q8611" i="1"/>
  <c r="Q8604" i="1"/>
  <c r="Q8602" i="1"/>
  <c r="Q8603" i="1"/>
  <c r="Q8610" i="1"/>
  <c r="Q8596" i="1"/>
  <c r="Q8591" i="1"/>
  <c r="Q8594" i="1"/>
  <c r="Q8597" i="1"/>
  <c r="Q8598" i="1"/>
  <c r="Q8606" i="1"/>
  <c r="Q8592" i="1"/>
  <c r="Q8605" i="1"/>
  <c r="Q8609" i="1"/>
  <c r="Q8601" i="1"/>
  <c r="Q8599" i="1"/>
  <c r="Q8600" i="1"/>
  <c r="Q8608" i="1"/>
  <c r="Q8648" i="1"/>
  <c r="Q8647" i="1"/>
  <c r="Q8660" i="1"/>
  <c r="Q8656" i="1"/>
  <c r="Q8654" i="1"/>
  <c r="Q8652" i="1"/>
  <c r="Q8655" i="1"/>
  <c r="Q8659" i="1"/>
  <c r="Q8657" i="1"/>
  <c r="Q8653" i="1"/>
  <c r="Q8650" i="1"/>
  <c r="Q8649" i="1"/>
  <c r="Q8651" i="1"/>
  <c r="Q8658" i="1"/>
  <c r="Q8628" i="1"/>
  <c r="Q8626" i="1"/>
  <c r="Q8646" i="1"/>
  <c r="Q8639" i="1"/>
  <c r="Q8638" i="1"/>
  <c r="Q8635" i="1"/>
  <c r="Q8636" i="1"/>
  <c r="Q8643" i="1"/>
  <c r="Q8645" i="1"/>
  <c r="Q8640" i="1"/>
  <c r="Q8634" i="1"/>
  <c r="Q8632" i="1"/>
  <c r="Q8637" i="1"/>
  <c r="Q8644" i="1"/>
  <c r="Q8627" i="1"/>
  <c r="Q8641" i="1"/>
  <c r="Q8633" i="1"/>
  <c r="Q8631" i="1"/>
  <c r="Q8629" i="1"/>
  <c r="Q8630" i="1"/>
  <c r="Q8642" i="1"/>
  <c r="Q8665" i="1"/>
  <c r="Q8664" i="1"/>
  <c r="Q8663" i="1"/>
  <c r="Q8661" i="1"/>
  <c r="Q8662" i="1"/>
  <c r="Q8675" i="1"/>
  <c r="Q8676" i="1"/>
  <c r="Q8681" i="1"/>
  <c r="Q8679" i="1"/>
  <c r="Q8677" i="1"/>
  <c r="Q8678" i="1"/>
  <c r="Q8680" i="1"/>
  <c r="Q8682" i="1"/>
  <c r="Q8667" i="1"/>
  <c r="Q8668" i="1"/>
  <c r="Q8673" i="1"/>
  <c r="Q8671" i="1"/>
  <c r="Q8669" i="1"/>
  <c r="Q8670" i="1"/>
  <c r="Q8672" i="1"/>
  <c r="Q8674" i="1"/>
  <c r="Q8666" i="1"/>
  <c r="Q8728" i="1"/>
  <c r="Q8743" i="1"/>
  <c r="Q8748" i="1"/>
  <c r="Q8751" i="1"/>
  <c r="Q8742" i="1"/>
  <c r="Q8746" i="1"/>
  <c r="Q8750" i="1"/>
  <c r="Q8753" i="1"/>
  <c r="Q8739" i="1"/>
  <c r="Q8744" i="1"/>
  <c r="Q8737" i="1"/>
  <c r="Q8738" i="1"/>
  <c r="Q8747" i="1"/>
  <c r="Q8752" i="1"/>
  <c r="Q8734" i="1"/>
  <c r="Q8729" i="1"/>
  <c r="Q8731" i="1"/>
  <c r="Q8740" i="1"/>
  <c r="Q8745" i="1"/>
  <c r="Q8749" i="1"/>
  <c r="Q8736" i="1"/>
  <c r="Q8732" i="1"/>
  <c r="Q8730" i="1"/>
  <c r="Q8733" i="1"/>
  <c r="Q8735" i="1"/>
  <c r="Q8741" i="1"/>
  <c r="Q8685" i="1"/>
  <c r="Q8704" i="1"/>
  <c r="Q8717" i="1"/>
  <c r="Q8719" i="1"/>
  <c r="Q8709" i="1"/>
  <c r="Q8721" i="1"/>
  <c r="Q8720" i="1"/>
  <c r="Q8726" i="1"/>
  <c r="Q8705" i="1"/>
  <c r="Q8718" i="1"/>
  <c r="Q8697" i="1"/>
  <c r="Q8698" i="1"/>
  <c r="Q8713" i="1"/>
  <c r="Q8727" i="1"/>
  <c r="Q8693" i="1"/>
  <c r="Q8684" i="1"/>
  <c r="Q8689" i="1"/>
  <c r="Q8701" i="1"/>
  <c r="Q8716" i="1"/>
  <c r="Q8723" i="1"/>
  <c r="Q8696" i="1"/>
  <c r="Q8690" i="1"/>
  <c r="Q8687" i="1"/>
  <c r="Q8691" i="1"/>
  <c r="Q8695" i="1"/>
  <c r="Q8702" i="1"/>
  <c r="Q8683" i="1"/>
  <c r="Q8707" i="1"/>
  <c r="Q8722" i="1"/>
  <c r="Q8706" i="1"/>
  <c r="Q8712" i="1"/>
  <c r="Q8714" i="1"/>
  <c r="Q8725" i="1"/>
  <c r="Q8699" i="1"/>
  <c r="Q8711" i="1"/>
  <c r="Q8694" i="1"/>
  <c r="Q8700" i="1"/>
  <c r="Q8710" i="1"/>
  <c r="Q8724" i="1"/>
  <c r="Q8692" i="1"/>
  <c r="Q8686" i="1"/>
  <c r="Q8688" i="1"/>
  <c r="Q8703" i="1"/>
  <c r="Q8708" i="1"/>
  <c r="Q8715" i="1"/>
  <c r="Q8781" i="1"/>
  <c r="Q8790" i="1"/>
  <c r="Q8798" i="1"/>
  <c r="Q8788" i="1"/>
  <c r="Q8787" i="1"/>
  <c r="Q8785" i="1"/>
  <c r="Q8786" i="1"/>
  <c r="Q8791" i="1"/>
  <c r="Q8792" i="1"/>
  <c r="Q8784" i="1"/>
  <c r="Q8782" i="1"/>
  <c r="Q8783" i="1"/>
  <c r="Q8789" i="1"/>
  <c r="Q8793" i="1"/>
  <c r="Q8800" i="1"/>
  <c r="Q8794" i="1"/>
  <c r="Q8796" i="1"/>
  <c r="Q8795" i="1"/>
  <c r="Q8797" i="1"/>
  <c r="Q8799" i="1"/>
  <c r="Q8755" i="1"/>
  <c r="Q8764" i="1"/>
  <c r="Q8774" i="1"/>
  <c r="Q8761" i="1"/>
  <c r="Q8762" i="1"/>
  <c r="Q8760" i="1"/>
  <c r="Q8759" i="1"/>
  <c r="Q8765" i="1"/>
  <c r="Q8768" i="1"/>
  <c r="Q8757" i="1"/>
  <c r="Q8756" i="1"/>
  <c r="Q8758" i="1"/>
  <c r="Q8763" i="1"/>
  <c r="Q8769" i="1"/>
  <c r="Q8778" i="1"/>
  <c r="Q8775" i="1"/>
  <c r="Q8776" i="1"/>
  <c r="Q8770" i="1"/>
  <c r="Q8772" i="1"/>
  <c r="Q8780" i="1"/>
  <c r="Q8754" i="1"/>
  <c r="Q8779" i="1"/>
  <c r="Q8766" i="1"/>
  <c r="Q8773" i="1"/>
  <c r="Q8767" i="1"/>
  <c r="Q8771" i="1"/>
  <c r="Q8777" i="1"/>
  <c r="Q8804" i="1"/>
  <c r="Q8805" i="1"/>
  <c r="Q8801" i="1"/>
  <c r="Q8803" i="1"/>
  <c r="Q8802" i="1"/>
  <c r="Q8841" i="1"/>
  <c r="Q8836" i="1"/>
  <c r="Q8839" i="1"/>
  <c r="Q8834" i="1"/>
  <c r="Q8837" i="1"/>
  <c r="Q8843" i="1"/>
  <c r="Q8844" i="1"/>
  <c r="Q8846" i="1"/>
  <c r="Q8838" i="1"/>
  <c r="Q8833" i="1"/>
  <c r="Q8835" i="1"/>
  <c r="Q8840" i="1"/>
  <c r="Q8842" i="1"/>
  <c r="Q8845" i="1"/>
  <c r="Q8822" i="1"/>
  <c r="Q8812" i="1"/>
  <c r="Q8819" i="1"/>
  <c r="Q8809" i="1"/>
  <c r="Q8814" i="1"/>
  <c r="Q8826" i="1"/>
  <c r="Q8828" i="1"/>
  <c r="Q8832" i="1"/>
  <c r="Q8816" i="1"/>
  <c r="Q8807" i="1"/>
  <c r="Q8811" i="1"/>
  <c r="Q8820" i="1"/>
  <c r="Q8825" i="1"/>
  <c r="Q8830" i="1"/>
  <c r="Q8821" i="1"/>
  <c r="Q8817" i="1"/>
  <c r="Q8808" i="1"/>
  <c r="Q8813" i="1"/>
  <c r="Q8824" i="1"/>
  <c r="Q8827" i="1"/>
  <c r="Q8829" i="1"/>
  <c r="Q8815" i="1"/>
  <c r="Q8806" i="1"/>
  <c r="Q8810" i="1"/>
  <c r="Q8818" i="1"/>
  <c r="Q8823" i="1"/>
  <c r="Q8831" i="1"/>
  <c r="Q8875" i="1"/>
  <c r="Q8866" i="1"/>
  <c r="Q8874" i="1"/>
  <c r="Q8868" i="1"/>
  <c r="Q8871" i="1"/>
  <c r="Q8869" i="1"/>
  <c r="Q8870" i="1"/>
  <c r="Q8873" i="1"/>
  <c r="Q8872" i="1"/>
  <c r="Q8865" i="1"/>
  <c r="Q8864" i="1"/>
  <c r="Q8863" i="1"/>
  <c r="Q8862" i="1"/>
  <c r="Q8867" i="1"/>
  <c r="Q8861" i="1"/>
  <c r="Q8851" i="1"/>
  <c r="Q8860" i="1"/>
  <c r="Q8853" i="1"/>
  <c r="Q8855" i="1"/>
  <c r="Q8856" i="1"/>
  <c r="Q8857" i="1"/>
  <c r="Q8858" i="1"/>
  <c r="Q8854" i="1"/>
  <c r="Q8849" i="1"/>
  <c r="Q8850" i="1"/>
  <c r="Q8848" i="1"/>
  <c r="Q8847" i="1"/>
  <c r="Q8852" i="1"/>
  <c r="Q8859" i="1"/>
  <c r="Q8888" i="1"/>
  <c r="Q8890" i="1"/>
  <c r="Q8885" i="1"/>
  <c r="Q8884" i="1"/>
  <c r="Q8886" i="1"/>
  <c r="Q8887" i="1"/>
  <c r="Q8889" i="1"/>
  <c r="Q8881" i="1"/>
  <c r="Q8883" i="1"/>
  <c r="Q8878" i="1"/>
  <c r="Q8876" i="1"/>
  <c r="Q8877" i="1"/>
  <c r="Q8879" i="1"/>
  <c r="Q8882" i="1"/>
  <c r="Q8880" i="1"/>
  <c r="Q8905" i="1"/>
  <c r="Q8909" i="1"/>
  <c r="Q8911" i="1"/>
  <c r="Q8908" i="1"/>
  <c r="Q8906" i="1"/>
  <c r="Q8907" i="1"/>
  <c r="Q8910" i="1"/>
  <c r="Q8892" i="1"/>
  <c r="Q8901" i="1"/>
  <c r="Q8904" i="1"/>
  <c r="Q8898" i="1"/>
  <c r="Q8895" i="1"/>
  <c r="Q8897" i="1"/>
  <c r="Q8902" i="1"/>
  <c r="Q8891" i="1"/>
  <c r="Q8899" i="1"/>
  <c r="Q8903" i="1"/>
  <c r="Q8894" i="1"/>
  <c r="Q8893" i="1"/>
  <c r="Q8896" i="1"/>
  <c r="Q8900" i="1"/>
  <c r="Q8938" i="1"/>
  <c r="Q8943" i="1"/>
  <c r="Q8947" i="1"/>
  <c r="Q8939" i="1"/>
  <c r="Q8941" i="1"/>
  <c r="Q8945" i="1"/>
  <c r="Q8949" i="1"/>
  <c r="Q8944" i="1"/>
  <c r="Q8948" i="1"/>
  <c r="Q8940" i="1"/>
  <c r="Q8942" i="1"/>
  <c r="Q8946" i="1"/>
  <c r="Q8950" i="1"/>
  <c r="Q8912" i="1"/>
  <c r="Q8923" i="1"/>
  <c r="Q8931" i="1"/>
  <c r="Q8921" i="1"/>
  <c r="Q8919" i="1"/>
  <c r="Q8932" i="1"/>
  <c r="Q8936" i="1"/>
  <c r="Q8929" i="1"/>
  <c r="Q8934" i="1"/>
  <c r="Q8917" i="1"/>
  <c r="Q8924" i="1"/>
  <c r="Q8928" i="1"/>
  <c r="Q8937" i="1"/>
  <c r="Q8913" i="1"/>
  <c r="Q8920" i="1"/>
  <c r="Q8927" i="1"/>
  <c r="Q8914" i="1"/>
  <c r="Q8916" i="1"/>
  <c r="Q8930" i="1"/>
  <c r="Q8935" i="1"/>
  <c r="Q8922" i="1"/>
  <c r="Q8926" i="1"/>
  <c r="Q8915" i="1"/>
  <c r="Q8918" i="1"/>
  <c r="Q8925" i="1"/>
  <c r="Q8933" i="1"/>
  <c r="Q8953" i="1"/>
  <c r="Q8952" i="1"/>
  <c r="Q8951" i="1"/>
  <c r="Q8968" i="1"/>
  <c r="Q8972" i="1"/>
  <c r="Q8974" i="1"/>
  <c r="Q8971" i="1"/>
  <c r="Q8969" i="1"/>
  <c r="Q8970" i="1"/>
  <c r="Q8973" i="1"/>
  <c r="Q8954" i="1"/>
  <c r="Q8965" i="1"/>
  <c r="Q8964" i="1"/>
  <c r="Q8957" i="1"/>
  <c r="Q8958" i="1"/>
  <c r="Q8961" i="1"/>
  <c r="Q8967" i="1"/>
  <c r="Q8956" i="1"/>
  <c r="Q8963" i="1"/>
  <c r="Q8962" i="1"/>
  <c r="Q8959" i="1"/>
  <c r="Q8955" i="1"/>
  <c r="Q8960" i="1"/>
  <c r="Q8966" i="1"/>
  <c r="Q8977" i="1"/>
  <c r="Q8976" i="1"/>
  <c r="Q8975" i="1"/>
  <c r="Q8980" i="1"/>
  <c r="Q8979" i="1"/>
  <c r="Q8978" i="1"/>
  <c r="Q8983" i="1"/>
  <c r="Q8981" i="1"/>
  <c r="Q8982" i="1"/>
  <c r="Q8986" i="1"/>
  <c r="Q8985" i="1"/>
  <c r="Q8984" i="1"/>
  <c r="Q8989" i="1"/>
  <c r="Q8988" i="1"/>
  <c r="Q8987" i="1"/>
  <c r="Q9009" i="1"/>
  <c r="Q9016" i="1"/>
  <c r="Q9013" i="1"/>
  <c r="Q9012" i="1"/>
  <c r="Q9011" i="1"/>
  <c r="Q9014" i="1"/>
  <c r="Q9015" i="1"/>
  <c r="Q9010" i="1"/>
  <c r="Q9007" i="1"/>
  <c r="Q9006" i="1"/>
  <c r="Q9004" i="1"/>
  <c r="Q9005" i="1"/>
  <c r="Q9008" i="1"/>
  <c r="Q8996" i="1"/>
  <c r="Q9003" i="1"/>
  <c r="Q9000" i="1"/>
  <c r="Q9001" i="1"/>
  <c r="Q8998" i="1"/>
  <c r="Q8999" i="1"/>
  <c r="Q9002" i="1"/>
  <c r="Q8997" i="1"/>
  <c r="Q8993" i="1"/>
  <c r="Q8991" i="1"/>
  <c r="Q8990" i="1"/>
  <c r="Q8992" i="1"/>
  <c r="Q8994" i="1"/>
  <c r="Q8995" i="1"/>
  <c r="Q9036" i="1"/>
  <c r="Q9037" i="1"/>
  <c r="Q9034" i="1"/>
  <c r="Q9032" i="1"/>
  <c r="Q9031" i="1"/>
  <c r="Q9033" i="1"/>
  <c r="Q9035" i="1"/>
  <c r="Q9030" i="1"/>
  <c r="Q9028" i="1"/>
  <c r="Q9024" i="1"/>
  <c r="Q9019" i="1"/>
  <c r="Q9020" i="1"/>
  <c r="Q9021" i="1"/>
  <c r="Q9026" i="1"/>
  <c r="Q9029" i="1"/>
  <c r="Q9027" i="1"/>
  <c r="Q9022" i="1"/>
  <c r="Q9023" i="1"/>
  <c r="Q9017" i="1"/>
  <c r="Q9018" i="1"/>
  <c r="Q9025" i="1"/>
  <c r="Q9052" i="1"/>
  <c r="Q9056" i="1"/>
  <c r="Q9057" i="1"/>
  <c r="Q9055" i="1"/>
  <c r="Q9054" i="1"/>
  <c r="Q9053" i="1"/>
  <c r="Q9058" i="1"/>
  <c r="Q9038" i="1"/>
  <c r="Q9051" i="1"/>
  <c r="Q9048" i="1"/>
  <c r="Q9046" i="1"/>
  <c r="Q9043" i="1"/>
  <c r="Q9041" i="1"/>
  <c r="Q9050" i="1"/>
  <c r="Q9039" i="1"/>
  <c r="Q9044" i="1"/>
  <c r="Q9045" i="1"/>
  <c r="Q9047" i="1"/>
  <c r="Q9042" i="1"/>
  <c r="Q9040" i="1"/>
  <c r="Q9049" i="1"/>
  <c r="Q9074" i="1"/>
  <c r="Q9085" i="1"/>
  <c r="Q9082" i="1"/>
  <c r="Q9081" i="1"/>
  <c r="Q9080" i="1"/>
  <c r="Q9083" i="1"/>
  <c r="Q9084" i="1"/>
  <c r="Q9079" i="1"/>
  <c r="Q9077" i="1"/>
  <c r="Q9076" i="1"/>
  <c r="Q9073" i="1"/>
  <c r="Q9075" i="1"/>
  <c r="Q9078" i="1"/>
  <c r="Q9061" i="1"/>
  <c r="Q9072" i="1"/>
  <c r="Q9069" i="1"/>
  <c r="Q9068" i="1"/>
  <c r="Q9067" i="1"/>
  <c r="Q9070" i="1"/>
  <c r="Q9071" i="1"/>
  <c r="Q9066" i="1"/>
  <c r="Q9064" i="1"/>
  <c r="Q9063" i="1"/>
  <c r="Q9059" i="1"/>
  <c r="Q9062" i="1"/>
  <c r="Q9065" i="1"/>
  <c r="Q9060" i="1"/>
  <c r="Q9106" i="1"/>
  <c r="Q9118" i="1"/>
  <c r="Q9114" i="1"/>
  <c r="Q9112" i="1"/>
  <c r="Q9109" i="1"/>
  <c r="Q9113" i="1"/>
  <c r="Q9116" i="1"/>
  <c r="Q9117" i="1"/>
  <c r="Q9111" i="1"/>
  <c r="Q9110" i="1"/>
  <c r="Q9107" i="1"/>
  <c r="Q9108" i="1"/>
  <c r="Q9115" i="1"/>
  <c r="Q9089" i="1"/>
  <c r="Q9105" i="1"/>
  <c r="Q9100" i="1"/>
  <c r="Q9097" i="1"/>
  <c r="Q9096" i="1"/>
  <c r="Q9098" i="1"/>
  <c r="Q9102" i="1"/>
  <c r="Q9103" i="1"/>
  <c r="Q9092" i="1"/>
  <c r="Q9091" i="1"/>
  <c r="Q9090" i="1"/>
  <c r="Q9095" i="1"/>
  <c r="Q9099" i="1"/>
  <c r="Q9087" i="1"/>
  <c r="Q9104" i="1"/>
  <c r="Q9094" i="1"/>
  <c r="Q9093" i="1"/>
  <c r="Q9086" i="1"/>
  <c r="Q9088" i="1"/>
  <c r="Q9101" i="1"/>
  <c r="Q9121" i="1"/>
  <c r="Q9120" i="1"/>
  <c r="Q9119" i="1"/>
  <c r="Q9141" i="1"/>
  <c r="Q9148" i="1"/>
  <c r="Q9145" i="1"/>
  <c r="Q9144" i="1"/>
  <c r="Q9143" i="1"/>
  <c r="Q9146" i="1"/>
  <c r="Q9147" i="1"/>
  <c r="Q9142" i="1"/>
  <c r="Q9139" i="1"/>
  <c r="Q9138" i="1"/>
  <c r="Q9136" i="1"/>
  <c r="Q9137" i="1"/>
  <c r="Q9140" i="1"/>
  <c r="Q9128" i="1"/>
  <c r="Q9135" i="1"/>
  <c r="Q9132" i="1"/>
  <c r="Q9131" i="1"/>
  <c r="Q9130" i="1"/>
  <c r="Q9133" i="1"/>
  <c r="Q9134" i="1"/>
  <c r="Q9129" i="1"/>
  <c r="Q9124" i="1"/>
  <c r="Q9125" i="1"/>
  <c r="Q9122" i="1"/>
  <c r="Q9123" i="1"/>
  <c r="Q9126" i="1"/>
  <c r="Q9127" i="1"/>
  <c r="Q9174" i="1"/>
  <c r="Q9185" i="1"/>
  <c r="Q9186" i="1"/>
  <c r="Q9180" i="1"/>
  <c r="Q9181" i="1"/>
  <c r="Q9178" i="1"/>
  <c r="Q9183" i="1"/>
  <c r="Q9187" i="1"/>
  <c r="Q9182" i="1"/>
  <c r="Q9177" i="1"/>
  <c r="Q9175" i="1"/>
  <c r="Q9179" i="1"/>
  <c r="Q9184" i="1"/>
  <c r="Q9176" i="1"/>
  <c r="Q9172" i="1"/>
  <c r="Q9170" i="1"/>
  <c r="Q9169" i="1"/>
  <c r="Q9171" i="1"/>
  <c r="Q9173" i="1"/>
  <c r="Q9156" i="1"/>
  <c r="Q9166" i="1"/>
  <c r="Q9167" i="1"/>
  <c r="Q9160" i="1"/>
  <c r="Q9161" i="1"/>
  <c r="Q9162" i="1"/>
  <c r="Q9165" i="1"/>
  <c r="Q9168" i="1"/>
  <c r="Q9163" i="1"/>
  <c r="Q9158" i="1"/>
  <c r="Q9157" i="1"/>
  <c r="Q9159" i="1"/>
  <c r="Q9164" i="1"/>
  <c r="Q9155" i="1"/>
  <c r="Q9152" i="1"/>
  <c r="Q9151" i="1"/>
  <c r="Q9149" i="1"/>
  <c r="Q9150" i="1"/>
  <c r="Q9153" i="1"/>
  <c r="Q9154" i="1"/>
  <c r="Q9222" i="1"/>
  <c r="Q9238" i="1"/>
  <c r="Q9232" i="1"/>
  <c r="Q9231" i="1"/>
  <c r="Q9228" i="1"/>
  <c r="Q9233" i="1"/>
  <c r="Q9236" i="1"/>
  <c r="Q9234" i="1"/>
  <c r="Q9223" i="1"/>
  <c r="Q9221" i="1"/>
  <c r="Q9220" i="1"/>
  <c r="Q9224" i="1"/>
  <c r="Q9226" i="1"/>
  <c r="Q9237" i="1"/>
  <c r="Q9230" i="1"/>
  <c r="Q9227" i="1"/>
  <c r="Q9225" i="1"/>
  <c r="Q9229" i="1"/>
  <c r="Q9235" i="1"/>
  <c r="Q9195" i="1"/>
  <c r="Q9219" i="1"/>
  <c r="Q9212" i="1"/>
  <c r="Q9211" i="1"/>
  <c r="Q9207" i="1"/>
  <c r="Q9213" i="1"/>
  <c r="Q9217" i="1"/>
  <c r="Q9214" i="1"/>
  <c r="Q9196" i="1"/>
  <c r="Q9191" i="1"/>
  <c r="Q9189" i="1"/>
  <c r="Q9197" i="1"/>
  <c r="Q9202" i="1"/>
  <c r="Q9218" i="1"/>
  <c r="Q9205" i="1"/>
  <c r="Q9208" i="1"/>
  <c r="Q9199" i="1"/>
  <c r="Q9204" i="1"/>
  <c r="Q9210" i="1"/>
  <c r="Q9193" i="1"/>
  <c r="Q9209" i="1"/>
  <c r="Q9194" i="1"/>
  <c r="Q9190" i="1"/>
  <c r="Q9188" i="1"/>
  <c r="Q9192" i="1"/>
  <c r="Q9200" i="1"/>
  <c r="Q9216" i="1"/>
  <c r="Q9203" i="1"/>
  <c r="Q9206" i="1"/>
  <c r="Q9198" i="1"/>
  <c r="Q9201" i="1"/>
  <c r="Q9215" i="1"/>
  <c r="Q9247" i="1"/>
  <c r="Q9253" i="1"/>
  <c r="Q9251" i="1"/>
  <c r="Q9250" i="1"/>
  <c r="Q9248" i="1"/>
  <c r="Q9249" i="1"/>
  <c r="Q9252" i="1"/>
  <c r="Q9240" i="1"/>
  <c r="Q9246" i="1"/>
  <c r="Q9244" i="1"/>
  <c r="Q9243" i="1"/>
  <c r="Q9241" i="1"/>
  <c r="Q9242" i="1"/>
  <c r="Q9245" i="1"/>
  <c r="Q9239" i="1"/>
  <c r="Q9274" i="1"/>
  <c r="Q9284" i="1"/>
  <c r="Q9285" i="1"/>
  <c r="Q9280" i="1"/>
  <c r="Q9281" i="1"/>
  <c r="Q9279" i="1"/>
  <c r="Q9283" i="1"/>
  <c r="Q9286" i="1"/>
  <c r="Q9278" i="1"/>
  <c r="Q9277" i="1"/>
  <c r="Q9275" i="1"/>
  <c r="Q9276" i="1"/>
  <c r="Q9282" i="1"/>
  <c r="Q9255" i="1"/>
  <c r="Q9272" i="1"/>
  <c r="Q9273" i="1"/>
  <c r="Q9264" i="1"/>
  <c r="Q9262" i="1"/>
  <c r="Q9265" i="1"/>
  <c r="Q9268" i="1"/>
  <c r="Q9271" i="1"/>
  <c r="Q9263" i="1"/>
  <c r="Q9260" i="1"/>
  <c r="Q9259" i="1"/>
  <c r="Q9256" i="1"/>
  <c r="Q9267" i="1"/>
  <c r="Q9254" i="1"/>
  <c r="Q9270" i="1"/>
  <c r="Q9269" i="1"/>
  <c r="Q9258" i="1"/>
  <c r="Q9261" i="1"/>
  <c r="Q9257" i="1"/>
  <c r="Q9266" i="1"/>
  <c r="Q9307" i="1"/>
  <c r="Q9319" i="1"/>
  <c r="Q9315" i="1"/>
  <c r="Q9312" i="1"/>
  <c r="Q9309" i="1"/>
  <c r="Q9314" i="1"/>
  <c r="Q9317" i="1"/>
  <c r="Q9318" i="1"/>
  <c r="Q9313" i="1"/>
  <c r="Q9310" i="1"/>
  <c r="Q9308" i="1"/>
  <c r="Q9311" i="1"/>
  <c r="Q9316" i="1"/>
  <c r="Q9288" i="1"/>
  <c r="Q9306" i="1"/>
  <c r="Q9295" i="1"/>
  <c r="Q9298" i="1"/>
  <c r="Q9296" i="1"/>
  <c r="Q9299" i="1"/>
  <c r="Q9303" i="1"/>
  <c r="Q9305" i="1"/>
  <c r="Q9300" i="1"/>
  <c r="Q9294" i="1"/>
  <c r="Q9289" i="1"/>
  <c r="Q9297" i="1"/>
  <c r="Q9302" i="1"/>
  <c r="Q9287" i="1"/>
  <c r="Q9304" i="1"/>
  <c r="Q9291" i="1"/>
  <c r="Q9290" i="1"/>
  <c r="Q9292" i="1"/>
  <c r="Q9293" i="1"/>
  <c r="Q9301" i="1"/>
  <c r="Q9322" i="1"/>
  <c r="Q9320" i="1"/>
  <c r="Q9321" i="1"/>
  <c r="Q9331" i="1"/>
  <c r="Q9337" i="1"/>
  <c r="Q9334" i="1"/>
  <c r="Q9333" i="1"/>
  <c r="Q9332" i="1"/>
  <c r="Q9335" i="1"/>
  <c r="Q9336" i="1"/>
  <c r="Q9323" i="1"/>
  <c r="Q9330" i="1"/>
  <c r="Q9328" i="1"/>
  <c r="Q9327" i="1"/>
  <c r="Q9325" i="1"/>
  <c r="Q9326" i="1"/>
  <c r="Q9329" i="1"/>
  <c r="Q9324" i="1"/>
  <c r="Q9382" i="1"/>
  <c r="Q9404" i="1"/>
  <c r="Q9406" i="1"/>
  <c r="Q9398" i="1"/>
  <c r="Q9399" i="1"/>
  <c r="Q9397" i="1"/>
  <c r="Q9403" i="1"/>
  <c r="Q9401" i="1"/>
  <c r="Q9405" i="1"/>
  <c r="Q9395" i="1"/>
  <c r="Q9396" i="1"/>
  <c r="Q9394" i="1"/>
  <c r="Q9402" i="1"/>
  <c r="Q9400" i="1"/>
  <c r="Q9391" i="1"/>
  <c r="Q9389" i="1"/>
  <c r="Q9387" i="1"/>
  <c r="Q9390" i="1"/>
  <c r="Q9393" i="1"/>
  <c r="Q9392" i="1"/>
  <c r="Q9386" i="1"/>
  <c r="Q9384" i="1"/>
  <c r="Q9383" i="1"/>
  <c r="Q9385" i="1"/>
  <c r="Q9388" i="1"/>
  <c r="Q9339" i="1"/>
  <c r="Q9377" i="1"/>
  <c r="Q9380" i="1"/>
  <c r="Q9370" i="1"/>
  <c r="Q9374" i="1"/>
  <c r="Q9367" i="1"/>
  <c r="Q9373" i="1"/>
  <c r="Q9381" i="1"/>
  <c r="Q9378" i="1"/>
  <c r="Q9360" i="1"/>
  <c r="Q9361" i="1"/>
  <c r="Q9359" i="1"/>
  <c r="Q9376" i="1"/>
  <c r="Q9372" i="1"/>
  <c r="Q9352" i="1"/>
  <c r="Q9348" i="1"/>
  <c r="Q9346" i="1"/>
  <c r="Q9347" i="1"/>
  <c r="Q9357" i="1"/>
  <c r="Q9358" i="1"/>
  <c r="Q9345" i="1"/>
  <c r="Q9341" i="1"/>
  <c r="Q9340" i="1"/>
  <c r="Q9342" i="1"/>
  <c r="Q9349" i="1"/>
  <c r="Q9338" i="1"/>
  <c r="Q9379" i="1"/>
  <c r="Q9375" i="1"/>
  <c r="Q9371" i="1"/>
  <c r="Q9364" i="1"/>
  <c r="Q9363" i="1"/>
  <c r="Q9368" i="1"/>
  <c r="Q9366" i="1"/>
  <c r="Q9369" i="1"/>
  <c r="Q9355" i="1"/>
  <c r="Q9356" i="1"/>
  <c r="Q9353" i="1"/>
  <c r="Q9362" i="1"/>
  <c r="Q9365" i="1"/>
  <c r="Q9351" i="1"/>
  <c r="Q9344" i="1"/>
  <c r="Q9343" i="1"/>
  <c r="Q9350" i="1"/>
  <c r="Q9354" i="1"/>
  <c r="Q9433" i="1"/>
  <c r="Q9449" i="1"/>
  <c r="Q9439" i="1"/>
  <c r="Q9437" i="1"/>
  <c r="Q9434" i="1"/>
  <c r="Q9436" i="1"/>
  <c r="Q9442" i="1"/>
  <c r="Q9448" i="1"/>
  <c r="Q9441" i="1"/>
  <c r="Q9438" i="1"/>
  <c r="Q9435" i="1"/>
  <c r="Q9440" i="1"/>
  <c r="Q9443" i="1"/>
  <c r="Q9451" i="1"/>
  <c r="Q9447" i="1"/>
  <c r="Q9445" i="1"/>
  <c r="Q9444" i="1"/>
  <c r="Q9446" i="1"/>
  <c r="Q9450" i="1"/>
  <c r="Q9408" i="1"/>
  <c r="Q9428" i="1"/>
  <c r="Q9416" i="1"/>
  <c r="Q9412" i="1"/>
  <c r="Q9409" i="1"/>
  <c r="Q9411" i="1"/>
  <c r="Q9417" i="1"/>
  <c r="Q9424" i="1"/>
  <c r="Q9413" i="1"/>
  <c r="Q9415" i="1"/>
  <c r="Q9410" i="1"/>
  <c r="Q9414" i="1"/>
  <c r="Q9420" i="1"/>
  <c r="Q9432" i="1"/>
  <c r="Q9426" i="1"/>
  <c r="Q9425" i="1"/>
  <c r="Q9418" i="1"/>
  <c r="Q9427" i="1"/>
  <c r="Q9429" i="1"/>
  <c r="Q9407" i="1"/>
  <c r="Q9431" i="1"/>
  <c r="Q9423" i="1"/>
  <c r="Q9421" i="1"/>
  <c r="Q9419" i="1"/>
  <c r="Q9422" i="1"/>
  <c r="Q9430" i="1"/>
  <c r="Q9454" i="1"/>
  <c r="Q9453" i="1"/>
  <c r="Q9452" i="1"/>
  <c r="Q9481" i="1"/>
  <c r="Q9493" i="1"/>
  <c r="Q9489" i="1"/>
  <c r="Q9487" i="1"/>
  <c r="Q9485" i="1"/>
  <c r="Q9488" i="1"/>
  <c r="Q9491" i="1"/>
  <c r="Q9492" i="1"/>
  <c r="Q9486" i="1"/>
  <c r="Q9483" i="1"/>
  <c r="Q9482" i="1"/>
  <c r="Q9484" i="1"/>
  <c r="Q9490" i="1"/>
  <c r="Q9456" i="1"/>
  <c r="Q9480" i="1"/>
  <c r="Q9473" i="1"/>
  <c r="Q9469" i="1"/>
  <c r="Q9467" i="1"/>
  <c r="Q9472" i="1"/>
  <c r="Q9476" i="1"/>
  <c r="Q9477" i="1"/>
  <c r="Q9468" i="1"/>
  <c r="Q9461" i="1"/>
  <c r="Q9458" i="1"/>
  <c r="Q9462" i="1"/>
  <c r="Q9474" i="1"/>
  <c r="Q9455" i="1"/>
  <c r="Q9479" i="1"/>
  <c r="Q9471" i="1"/>
  <c r="Q9464" i="1"/>
  <c r="Q9457" i="1"/>
  <c r="Q9466" i="1"/>
  <c r="Q9475" i="1"/>
  <c r="Q9478" i="1"/>
  <c r="Q9470" i="1"/>
  <c r="Q9463" i="1"/>
  <c r="Q9459" i="1"/>
  <c r="Q9460" i="1"/>
  <c r="Q9465" i="1"/>
  <c r="Q9509" i="1"/>
  <c r="Q9511" i="1"/>
  <c r="Q9514" i="1"/>
  <c r="Q9512" i="1"/>
  <c r="Q9513" i="1"/>
  <c r="Q9508" i="1"/>
  <c r="Q9507" i="1"/>
  <c r="Q9505" i="1"/>
  <c r="Q9506" i="1"/>
  <c r="Q9510" i="1"/>
  <c r="Q9499" i="1"/>
  <c r="Q9501" i="1"/>
  <c r="Q9504" i="1"/>
  <c r="Q9502" i="1"/>
  <c r="Q9503" i="1"/>
  <c r="Q9497" i="1"/>
  <c r="Q9496" i="1"/>
  <c r="Q9494" i="1"/>
  <c r="Q9495" i="1"/>
  <c r="Q9500" i="1"/>
  <c r="Q9498" i="1"/>
  <c r="Q9529" i="1"/>
  <c r="Q9530" i="1"/>
  <c r="Q9531" i="1"/>
  <c r="Q9527" i="1"/>
  <c r="Q9526" i="1"/>
  <c r="Q9524" i="1"/>
  <c r="Q9525" i="1"/>
  <c r="Q9528" i="1"/>
  <c r="Q9522" i="1"/>
  <c r="Q9521" i="1"/>
  <c r="Q9523" i="1"/>
  <c r="Q9518" i="1"/>
  <c r="Q9517" i="1"/>
  <c r="Q9515" i="1"/>
  <c r="Q9516" i="1"/>
  <c r="Q9520" i="1"/>
  <c r="Q9519" i="1"/>
  <c r="Q9547" i="1"/>
  <c r="Q9548" i="1"/>
  <c r="Q9553" i="1"/>
  <c r="Q9554" i="1"/>
  <c r="Q9549" i="1"/>
  <c r="Q9550" i="1"/>
  <c r="Q9551" i="1"/>
  <c r="Q9552" i="1"/>
  <c r="Q9533" i="1"/>
  <c r="Q9535" i="1"/>
  <c r="Q9545" i="1"/>
  <c r="Q9546" i="1"/>
  <c r="Q9540" i="1"/>
  <c r="Q9539" i="1"/>
  <c r="Q9536" i="1"/>
  <c r="Q9544" i="1"/>
  <c r="Q9532" i="1"/>
  <c r="Q9542" i="1"/>
  <c r="Q9543" i="1"/>
  <c r="Q9538" i="1"/>
  <c r="Q9534" i="1"/>
  <c r="Q9537" i="1"/>
  <c r="Q9541" i="1"/>
  <c r="Q9583" i="1"/>
  <c r="Q9582" i="1"/>
  <c r="Q9590" i="1"/>
  <c r="Q9594" i="1"/>
  <c r="Q9586" i="1"/>
  <c r="Q9587" i="1"/>
  <c r="Q9584" i="1"/>
  <c r="Q9592" i="1"/>
  <c r="Q9591" i="1"/>
  <c r="Q9595" i="1"/>
  <c r="Q9588" i="1"/>
  <c r="Q9589" i="1"/>
  <c r="Q9585" i="1"/>
  <c r="Q9593" i="1"/>
  <c r="Q9556" i="1"/>
  <c r="Q9555" i="1"/>
  <c r="Q9579" i="1"/>
  <c r="Q9581" i="1"/>
  <c r="Q9567" i="1"/>
  <c r="Q9568" i="1"/>
  <c r="Q9564" i="1"/>
  <c r="Q9575" i="1"/>
  <c r="Q9571" i="1"/>
  <c r="Q9580" i="1"/>
  <c r="Q9569" i="1"/>
  <c r="Q9566" i="1"/>
  <c r="Q9565" i="1"/>
  <c r="Q9578" i="1"/>
  <c r="Q9557" i="1"/>
  <c r="Q9574" i="1"/>
  <c r="Q9573" i="1"/>
  <c r="Q9559" i="1"/>
  <c r="Q9561" i="1"/>
  <c r="Q9562" i="1"/>
  <c r="Q9576" i="1"/>
  <c r="Q9572" i="1"/>
  <c r="Q9577" i="1"/>
  <c r="Q9563" i="1"/>
  <c r="Q9560" i="1"/>
  <c r="Q9558" i="1"/>
  <c r="Q9570" i="1"/>
  <c r="Q9600" i="1"/>
  <c r="Q9599" i="1"/>
  <c r="Q9597" i="1"/>
  <c r="Q9596" i="1"/>
  <c r="Q9598" i="1"/>
  <c r="Q9617" i="1"/>
  <c r="Q9616" i="1"/>
  <c r="Q9622" i="1"/>
  <c r="Q9623" i="1"/>
  <c r="Q9619" i="1"/>
  <c r="Q9620" i="1"/>
  <c r="Q9618" i="1"/>
  <c r="Q9621" i="1"/>
  <c r="Q9603" i="1"/>
  <c r="Q9601" i="1"/>
  <c r="Q9615" i="1"/>
  <c r="Q9614" i="1"/>
  <c r="Q9608" i="1"/>
  <c r="Q9609" i="1"/>
  <c r="Q9607" i="1"/>
  <c r="Q9610" i="1"/>
  <c r="Q9602" i="1"/>
  <c r="Q9613" i="1"/>
  <c r="Q9612" i="1"/>
  <c r="Q9604" i="1"/>
  <c r="Q9606" i="1"/>
  <c r="Q9605" i="1"/>
  <c r="Q9611" i="1"/>
  <c r="Q9627" i="1"/>
  <c r="Q9628" i="1"/>
  <c r="Q9625" i="1"/>
  <c r="Q9626" i="1"/>
  <c r="Q9624" i="1"/>
  <c r="Q9633" i="1"/>
  <c r="Q9632" i="1"/>
  <c r="Q9631" i="1"/>
  <c r="Q9629" i="1"/>
  <c r="Q9630" i="1"/>
  <c r="Q9638" i="1"/>
  <c r="Q9637" i="1"/>
  <c r="Q9635" i="1"/>
  <c r="Q9634" i="1"/>
  <c r="Q9636" i="1"/>
  <c r="Q9643" i="1"/>
  <c r="Q9642" i="1"/>
  <c r="Q9641" i="1"/>
  <c r="Q9639" i="1"/>
  <c r="Q9640" i="1"/>
  <c r="Q9648" i="1"/>
  <c r="Q9647" i="1"/>
  <c r="Q9646" i="1"/>
  <c r="Q9644" i="1"/>
  <c r="Q9645" i="1"/>
  <c r="Q9653" i="1"/>
  <c r="Q9652" i="1"/>
  <c r="Q9651" i="1"/>
  <c r="Q9649" i="1"/>
  <c r="Q9650" i="1"/>
  <c r="Q11" i="1"/>
  <c r="B35" i="8"/>
  <c r="B37" i="8"/>
  <c r="B38" i="8"/>
  <c r="B39" i="8"/>
  <c r="B36" i="8"/>
  <c r="C30" i="8"/>
  <c r="C29" i="8"/>
  <c r="C28" i="8"/>
  <c r="B30" i="8"/>
  <c r="B29" i="8"/>
  <c r="B28" i="8"/>
  <c r="C23" i="8"/>
  <c r="C24" i="8"/>
  <c r="C19" i="8"/>
  <c r="C22" i="8"/>
  <c r="C21" i="8"/>
  <c r="C20" i="8"/>
  <c r="B23" i="8"/>
  <c r="B24" i="8"/>
  <c r="B19" i="8"/>
  <c r="B22" i="8"/>
  <c r="B20" i="8"/>
  <c r="B21" i="8"/>
  <c r="C14" i="8"/>
  <c r="C12" i="8"/>
  <c r="C11" i="8"/>
  <c r="C10" i="8"/>
  <c r="C15" i="8"/>
  <c r="C13" i="8"/>
  <c r="B14" i="8"/>
  <c r="B12" i="8"/>
  <c r="B11" i="8"/>
  <c r="B10" i="8"/>
  <c r="B15" i="8"/>
  <c r="B13" i="8"/>
  <c r="O11" i="1"/>
  <c r="O17" i="1"/>
  <c r="O23" i="1"/>
  <c r="O29" i="1"/>
  <c r="O35" i="1"/>
  <c r="O41" i="1"/>
  <c r="O47" i="1"/>
  <c r="O53" i="1"/>
  <c r="O95" i="1"/>
  <c r="O101" i="1"/>
  <c r="O107" i="1"/>
  <c r="O113" i="1"/>
  <c r="O119" i="1"/>
  <c r="O125" i="1"/>
  <c r="O131" i="1"/>
  <c r="O137" i="1"/>
  <c r="O143" i="1"/>
  <c r="O149" i="1"/>
  <c r="O155" i="1"/>
  <c r="O161" i="1"/>
  <c r="O167" i="1"/>
  <c r="O173" i="1"/>
  <c r="O179" i="1"/>
  <c r="O185" i="1"/>
  <c r="O191" i="1"/>
  <c r="O197" i="1"/>
  <c r="O203" i="1"/>
  <c r="O209" i="1"/>
  <c r="O215" i="1"/>
  <c r="O281" i="1"/>
  <c r="O287" i="1"/>
  <c r="O293" i="1"/>
  <c r="O299" i="1"/>
  <c r="O305" i="1"/>
  <c r="O311" i="1"/>
  <c r="O317" i="1"/>
  <c r="O323" i="1"/>
  <c r="O329" i="1"/>
  <c r="O335" i="1"/>
  <c r="O341" i="1"/>
  <c r="O347" i="1"/>
  <c r="O353" i="1"/>
  <c r="O359" i="1"/>
  <c r="O365" i="1"/>
  <c r="O371" i="1"/>
  <c r="O400" i="1"/>
  <c r="O437" i="1"/>
  <c r="O442" i="1"/>
  <c r="O447" i="1"/>
  <c r="O452" i="1"/>
  <c r="O457" i="1"/>
  <c r="O462" i="1"/>
  <c r="O467" i="1"/>
  <c r="O500" i="1"/>
  <c r="O505" i="1"/>
  <c r="O510" i="1"/>
  <c r="O515" i="1"/>
  <c r="O520" i="1"/>
  <c r="O525" i="1"/>
  <c r="O530" i="1"/>
  <c r="O535" i="1"/>
  <c r="O540" i="1"/>
  <c r="O545" i="1"/>
  <c r="O550" i="1"/>
  <c r="O555" i="1"/>
  <c r="O560" i="1"/>
  <c r="O565" i="1"/>
  <c r="O724" i="1"/>
  <c r="O728" i="1"/>
  <c r="O733" i="1"/>
  <c r="O739" i="1"/>
  <c r="O744" i="1"/>
  <c r="O748" i="1"/>
  <c r="O753" i="1"/>
  <c r="O758" i="1"/>
  <c r="O763" i="1"/>
  <c r="O768" i="1"/>
  <c r="O773" i="1"/>
  <c r="O778" i="1"/>
  <c r="O783" i="1"/>
  <c r="O788" i="1"/>
  <c r="O793" i="1"/>
  <c r="O798" i="1"/>
  <c r="O803" i="1"/>
  <c r="O808" i="1"/>
  <c r="O813" i="1"/>
  <c r="O818" i="1"/>
  <c r="O823" i="1"/>
  <c r="O828" i="1"/>
  <c r="O833" i="1"/>
  <c r="O838" i="1"/>
  <c r="O843" i="1"/>
  <c r="O848" i="1"/>
  <c r="O854" i="1"/>
  <c r="O858" i="1"/>
  <c r="O864" i="1"/>
  <c r="O868" i="1"/>
  <c r="O873" i="1"/>
  <c r="O878" i="1"/>
  <c r="O884" i="1"/>
  <c r="O889" i="1"/>
  <c r="O894" i="1"/>
  <c r="O898" i="1"/>
  <c r="O904" i="1"/>
  <c r="O907" i="1"/>
  <c r="O910" i="1"/>
  <c r="O913" i="1"/>
  <c r="O916" i="1"/>
  <c r="O919" i="1"/>
  <c r="O922" i="1"/>
  <c r="O925" i="1"/>
  <c r="O928" i="1"/>
  <c r="O931" i="1"/>
  <c r="O934" i="1"/>
  <c r="O937" i="1"/>
  <c r="O940" i="1"/>
  <c r="O943" i="1"/>
  <c r="O946" i="1"/>
  <c r="O951" i="1"/>
  <c r="O955" i="1"/>
  <c r="O960" i="1"/>
  <c r="O965" i="1"/>
  <c r="O970" i="1"/>
  <c r="O975" i="1"/>
  <c r="O980" i="1"/>
  <c r="O985" i="1"/>
  <c r="O990" i="1"/>
  <c r="O995" i="1"/>
  <c r="O1055" i="1"/>
  <c r="O1060" i="1"/>
  <c r="O1065" i="1"/>
  <c r="O1070" i="1"/>
  <c r="O1075" i="1"/>
  <c r="O1080" i="1"/>
  <c r="O1085" i="1"/>
  <c r="O1090" i="1"/>
  <c r="O1095" i="1"/>
  <c r="O1100" i="1"/>
  <c r="O1105" i="1"/>
  <c r="O1110" i="1"/>
  <c r="O1115" i="1"/>
  <c r="O1120" i="1"/>
  <c r="O1125" i="1"/>
  <c r="O1130" i="1"/>
  <c r="O1135" i="1"/>
  <c r="O1140" i="1"/>
  <c r="O1145" i="1"/>
  <c r="O1150" i="1"/>
  <c r="O1155" i="1"/>
  <c r="O1160" i="1"/>
  <c r="O1165" i="1"/>
  <c r="O1170" i="1"/>
  <c r="O1175" i="1"/>
  <c r="O1180" i="1"/>
  <c r="O1185" i="1"/>
  <c r="O1262" i="1"/>
  <c r="O1267" i="1"/>
  <c r="O1272" i="1"/>
  <c r="O1277" i="1"/>
  <c r="O1282" i="1"/>
  <c r="O1287" i="1"/>
  <c r="O1292" i="1"/>
  <c r="O1297" i="1"/>
  <c r="O1302" i="1"/>
  <c r="O1307" i="1"/>
  <c r="O1312" i="1"/>
  <c r="O1317" i="1"/>
  <c r="O1334" i="1"/>
  <c r="O1339" i="1"/>
  <c r="O1362" i="1"/>
  <c r="O1391" i="1"/>
  <c r="O1408" i="1"/>
  <c r="O1413" i="1"/>
  <c r="O1448" i="1"/>
  <c r="O1515" i="1"/>
  <c r="O1532" i="1"/>
  <c r="O1567" i="1"/>
  <c r="O1602" i="1"/>
  <c r="O1637" i="1"/>
  <c r="O1642" i="1"/>
  <c r="O1665" i="1"/>
  <c r="O1742" i="1"/>
  <c r="O1759" i="1"/>
  <c r="O1782" i="1"/>
  <c r="O1799" i="1"/>
  <c r="O1822" i="1"/>
  <c r="O1839" i="1"/>
  <c r="O1898" i="1"/>
  <c r="O1965" i="1"/>
  <c r="O1970" i="1"/>
  <c r="O1993" i="1"/>
  <c r="O1998" i="1"/>
  <c r="O2003" i="1"/>
  <c r="O2008" i="1"/>
  <c r="O2013" i="1"/>
  <c r="O2018" i="1"/>
  <c r="O2023" i="1"/>
  <c r="O2028" i="1"/>
  <c r="O2045" i="1"/>
  <c r="O2080" i="1"/>
  <c r="O2100" i="1"/>
  <c r="O2117" i="1"/>
  <c r="O2136" i="1"/>
  <c r="O2172" i="1"/>
  <c r="O2189" i="1"/>
  <c r="O2233" i="1"/>
  <c r="O2265" i="1"/>
  <c r="O2312" i="1"/>
  <c r="O2335" i="1"/>
  <c r="O2355" i="1"/>
  <c r="O2390" i="1"/>
  <c r="O2395" i="1"/>
  <c r="O2459" i="1"/>
  <c r="O2492" i="1"/>
  <c r="O2875" i="1"/>
  <c r="O2927" i="1"/>
  <c r="O2945" i="1"/>
  <c r="O2980" i="1"/>
  <c r="O3015" i="1"/>
  <c r="O3021" i="1"/>
  <c r="O3039" i="1"/>
  <c r="O3107" i="1"/>
  <c r="O3146" i="1"/>
  <c r="O3153" i="1"/>
  <c r="O3195" i="1"/>
  <c r="O3224" i="1"/>
  <c r="O3243" i="1"/>
  <c r="O3267" i="1"/>
  <c r="O3308" i="1"/>
  <c r="O3453" i="1"/>
  <c r="O3492" i="1"/>
  <c r="O3497" i="1"/>
  <c r="O3527" i="1"/>
  <c r="O3568" i="1"/>
  <c r="O3620" i="1"/>
  <c r="O3642" i="1"/>
  <c r="O3678" i="1"/>
  <c r="O3713" i="1"/>
  <c r="O3719" i="1"/>
  <c r="O3736" i="1"/>
  <c r="O3804" i="1"/>
  <c r="O3846" i="1"/>
  <c r="O3852" i="1"/>
  <c r="O3893" i="1"/>
  <c r="O3924" i="1"/>
  <c r="O3941" i="1"/>
  <c r="O3965" i="1"/>
  <c r="O4008" i="1"/>
  <c r="O4014" i="1"/>
  <c r="O4038" i="1"/>
  <c r="O4044" i="1"/>
  <c r="O4049" i="1"/>
  <c r="O4055" i="1"/>
  <c r="O4062" i="1"/>
  <c r="O4068" i="1"/>
  <c r="O4086" i="1"/>
  <c r="O4110" i="1"/>
  <c r="O4128" i="1"/>
  <c r="O4162" i="1"/>
  <c r="O4200" i="1"/>
  <c r="O4218" i="1"/>
  <c r="O4235" i="1"/>
  <c r="O4253" i="1"/>
  <c r="O4299" i="1"/>
  <c r="O4332" i="1"/>
  <c r="O4368" i="1"/>
  <c r="O4416" i="1"/>
  <c r="O4440" i="1"/>
  <c r="O4455" i="1"/>
  <c r="O4481" i="1"/>
  <c r="O4504" i="1"/>
  <c r="O4560" i="1"/>
  <c r="O4614" i="1"/>
  <c r="O4643" i="1"/>
  <c r="O4650" i="1"/>
  <c r="O4656" i="1"/>
  <c r="O4674" i="1"/>
  <c r="O4698" i="1"/>
  <c r="O4739" i="1"/>
  <c r="O4744" i="1"/>
  <c r="O4767" i="1"/>
  <c r="O4772" i="1"/>
  <c r="O4777" i="1"/>
  <c r="O4782" i="1"/>
  <c r="O4787" i="1"/>
  <c r="O4792" i="1"/>
  <c r="O4796" i="1"/>
  <c r="O4809" i="1"/>
  <c r="O4836" i="1"/>
  <c r="O4864" i="1"/>
  <c r="O4886" i="1"/>
  <c r="O4896" i="1"/>
  <c r="O4923" i="1"/>
  <c r="O4946" i="1"/>
  <c r="O4977" i="1"/>
  <c r="O5017" i="1"/>
  <c r="O5066" i="1"/>
  <c r="O5088" i="1"/>
  <c r="O5103" i="1"/>
  <c r="O5131" i="1"/>
  <c r="O5148" i="1"/>
  <c r="O5190" i="1"/>
  <c r="O5242" i="1"/>
  <c r="O5261" i="1"/>
  <c r="O5271" i="1"/>
  <c r="O5299" i="1"/>
  <c r="O5334" i="1"/>
  <c r="O5368" i="1"/>
  <c r="O5402" i="1"/>
  <c r="O5417" i="1"/>
  <c r="O5433" i="1"/>
  <c r="O5443" i="1"/>
  <c r="O5447" i="1"/>
  <c r="O5452" i="1"/>
  <c r="O5456" i="1"/>
  <c r="O5459" i="1"/>
  <c r="O5476" i="1"/>
  <c r="O5503" i="1"/>
  <c r="O5514" i="1"/>
  <c r="O5534" i="1"/>
  <c r="O5588" i="1"/>
  <c r="O5598" i="1"/>
  <c r="O5616" i="1"/>
  <c r="O5649" i="1"/>
  <c r="O5701" i="1"/>
  <c r="O5733" i="1"/>
  <c r="O5762" i="1"/>
  <c r="O5794" i="1"/>
  <c r="O5805" i="1"/>
  <c r="O5816" i="1"/>
  <c r="O5868" i="1"/>
  <c r="O5919" i="1"/>
  <c r="O5930" i="1"/>
  <c r="O5958" i="1"/>
  <c r="O5986" i="1"/>
  <c r="O6008" i="1"/>
  <c r="O6030" i="1"/>
  <c r="O6064" i="1"/>
  <c r="O6080" i="1"/>
  <c r="O6096" i="1"/>
  <c r="O6105" i="1"/>
  <c r="O6109" i="1"/>
  <c r="O6113" i="1"/>
  <c r="O6118" i="1"/>
  <c r="O6122" i="1"/>
  <c r="O6125" i="1"/>
  <c r="O6129" i="1"/>
  <c r="O6133" i="1"/>
  <c r="O6151" i="1"/>
  <c r="O6180" i="1"/>
  <c r="O6189" i="1"/>
  <c r="O6209" i="1"/>
  <c r="O6246" i="1"/>
  <c r="O6269" i="1"/>
  <c r="O6295" i="1"/>
  <c r="O6333" i="1"/>
  <c r="O6386" i="1"/>
  <c r="O6415" i="1"/>
  <c r="O6440" i="1"/>
  <c r="O6480" i="1"/>
  <c r="O6492" i="1"/>
  <c r="O6505" i="1"/>
  <c r="O6562" i="1"/>
  <c r="O6614" i="1"/>
  <c r="O6624" i="1"/>
  <c r="O6655" i="1"/>
  <c r="O6687" i="1"/>
  <c r="O6712" i="1"/>
  <c r="O6732" i="1"/>
  <c r="O6770" i="1"/>
  <c r="O6786" i="1"/>
  <c r="O6803" i="1"/>
  <c r="O6816" i="1"/>
  <c r="O6821" i="1"/>
  <c r="O6827" i="1"/>
  <c r="O6833" i="1"/>
  <c r="O6839" i="1"/>
  <c r="O6845" i="1"/>
  <c r="O6857" i="1"/>
  <c r="O6886" i="1"/>
  <c r="O6904" i="1"/>
  <c r="O6930" i="1"/>
  <c r="O6975" i="1"/>
  <c r="O6995" i="1"/>
  <c r="O7007" i="1"/>
  <c r="O7031" i="1"/>
  <c r="O7079" i="1"/>
  <c r="O7109" i="1"/>
  <c r="O7145" i="1"/>
  <c r="O7192" i="1"/>
  <c r="O7214" i="1"/>
  <c r="O7236" i="1"/>
  <c r="O7260" i="1"/>
  <c r="O7286" i="1"/>
  <c r="O7340" i="1"/>
  <c r="O7391" i="1"/>
  <c r="O7422" i="1"/>
  <c r="O7430" i="1"/>
  <c r="O7436" i="1"/>
  <c r="O7454" i="1"/>
  <c r="O7478" i="1"/>
  <c r="O7520" i="1"/>
  <c r="O7526" i="1"/>
  <c r="O7550" i="1"/>
  <c r="O7556" i="1"/>
  <c r="O7562" i="1"/>
  <c r="O7568" i="1"/>
  <c r="O7574" i="1"/>
  <c r="O7579" i="1"/>
  <c r="O7598" i="1"/>
  <c r="O7632" i="1"/>
  <c r="O7656" i="1"/>
  <c r="O7675" i="1"/>
  <c r="O7687" i="1"/>
  <c r="O7726" i="1"/>
  <c r="O7747" i="1"/>
  <c r="O7784" i="1"/>
  <c r="O7824" i="1"/>
  <c r="O7873" i="1"/>
  <c r="O7898" i="1"/>
  <c r="O7916" i="1"/>
  <c r="O7952" i="1"/>
  <c r="O7957" i="1"/>
  <c r="O8022" i="1"/>
  <c r="O8057" i="1"/>
  <c r="O8092" i="1"/>
  <c r="O8097" i="1"/>
  <c r="O8138" i="1"/>
  <c r="O8175" i="1"/>
  <c r="O8196" i="1"/>
  <c r="O8230" i="1"/>
  <c r="O8247" i="1"/>
  <c r="O8265" i="1"/>
  <c r="O8276" i="1"/>
  <c r="O8281" i="1"/>
  <c r="O8285" i="1"/>
  <c r="O8290" i="1"/>
  <c r="O8295" i="1"/>
  <c r="O8301" i="1"/>
  <c r="O8306" i="1"/>
  <c r="O8329" i="1"/>
  <c r="O8351" i="1"/>
  <c r="O8374" i="1"/>
  <c r="O8393" i="1"/>
  <c r="O8432" i="1"/>
  <c r="O8450" i="1"/>
  <c r="O8473" i="1"/>
  <c r="O8501" i="1"/>
  <c r="O8554" i="1"/>
  <c r="O8583" i="1"/>
  <c r="O8613" i="1"/>
  <c r="O8648" i="1"/>
  <c r="O8665" i="1"/>
  <c r="O8675" i="1"/>
  <c r="O8728" i="1"/>
  <c r="O8781" i="1"/>
  <c r="O8804" i="1"/>
  <c r="O8841" i="1"/>
  <c r="O8875" i="1"/>
  <c r="O8888" i="1"/>
  <c r="O8905" i="1"/>
  <c r="O8938" i="1"/>
  <c r="O8953" i="1"/>
  <c r="O8968" i="1"/>
  <c r="O8977" i="1"/>
  <c r="O8980" i="1"/>
  <c r="O8983" i="1"/>
  <c r="O8986" i="1"/>
  <c r="O8989" i="1"/>
  <c r="O9009" i="1"/>
  <c r="O9036" i="1"/>
  <c r="O9052" i="1"/>
  <c r="O9074" i="1"/>
  <c r="O9106" i="1"/>
  <c r="O9121" i="1"/>
  <c r="O9141" i="1"/>
  <c r="O9174" i="1"/>
  <c r="O9222" i="1"/>
  <c r="O9247" i="1"/>
  <c r="O9274" i="1"/>
  <c r="O9307" i="1"/>
  <c r="O9322" i="1"/>
  <c r="O9331" i="1"/>
  <c r="O9382" i="1"/>
  <c r="O9433" i="1"/>
  <c r="O9454" i="1"/>
  <c r="O9481" i="1"/>
  <c r="O9509" i="1"/>
  <c r="O9529" i="1"/>
  <c r="O9547" i="1"/>
  <c r="O9583" i="1"/>
  <c r="O9600" i="1"/>
  <c r="O9617" i="1"/>
  <c r="O9627" i="1"/>
  <c r="O9633" i="1"/>
  <c r="O9638" i="1"/>
  <c r="O9643" i="1"/>
  <c r="O9648" i="1"/>
  <c r="O9653" i="1"/>
  <c r="O10" i="1"/>
  <c r="O16" i="1"/>
  <c r="O22" i="1"/>
  <c r="O28" i="1"/>
  <c r="O34" i="1"/>
  <c r="O40" i="1"/>
  <c r="O46" i="1"/>
  <c r="O52" i="1"/>
  <c r="O56" i="1"/>
  <c r="O59" i="1"/>
  <c r="O62" i="1"/>
  <c r="O65" i="1"/>
  <c r="O68" i="1"/>
  <c r="O71" i="1"/>
  <c r="O74" i="1"/>
  <c r="O77" i="1"/>
  <c r="O80" i="1"/>
  <c r="O83" i="1"/>
  <c r="O86" i="1"/>
  <c r="O89" i="1"/>
  <c r="O94" i="1"/>
  <c r="O100" i="1"/>
  <c r="O106" i="1"/>
  <c r="O112" i="1"/>
  <c r="O118" i="1"/>
  <c r="O124" i="1"/>
  <c r="O130" i="1"/>
  <c r="O136" i="1"/>
  <c r="O142" i="1"/>
  <c r="O148" i="1"/>
  <c r="O154" i="1"/>
  <c r="O160" i="1"/>
  <c r="O166" i="1"/>
  <c r="O172" i="1"/>
  <c r="O178" i="1"/>
  <c r="O184" i="1"/>
  <c r="O190" i="1"/>
  <c r="O196" i="1"/>
  <c r="O202" i="1"/>
  <c r="O208" i="1"/>
  <c r="O214" i="1"/>
  <c r="O218" i="1"/>
  <c r="O221" i="1"/>
  <c r="O224" i="1"/>
  <c r="O227" i="1"/>
  <c r="O230" i="1"/>
  <c r="O233" i="1"/>
  <c r="O236" i="1"/>
  <c r="O239" i="1"/>
  <c r="O242" i="1"/>
  <c r="O245" i="1"/>
  <c r="O248" i="1"/>
  <c r="O251" i="1"/>
  <c r="O254" i="1"/>
  <c r="O257" i="1"/>
  <c r="O260" i="1"/>
  <c r="O263" i="1"/>
  <c r="O266" i="1"/>
  <c r="O269" i="1"/>
  <c r="O272" i="1"/>
  <c r="O275" i="1"/>
  <c r="O280" i="1"/>
  <c r="O286" i="1"/>
  <c r="O292" i="1"/>
  <c r="O298" i="1"/>
  <c r="O304" i="1"/>
  <c r="O310" i="1"/>
  <c r="O316" i="1"/>
  <c r="O322" i="1"/>
  <c r="O328" i="1"/>
  <c r="O334" i="1"/>
  <c r="O340" i="1"/>
  <c r="O346" i="1"/>
  <c r="O352" i="1"/>
  <c r="O358" i="1"/>
  <c r="O364" i="1"/>
  <c r="O370" i="1"/>
  <c r="O373" i="1"/>
  <c r="O375" i="1"/>
  <c r="O377" i="1"/>
  <c r="O379" i="1"/>
  <c r="O381" i="1"/>
  <c r="O383" i="1"/>
  <c r="O385" i="1"/>
  <c r="O387" i="1"/>
  <c r="O389" i="1"/>
  <c r="O391" i="1"/>
  <c r="O393" i="1"/>
  <c r="O395" i="1"/>
  <c r="O399" i="1"/>
  <c r="O402" i="1"/>
  <c r="O404" i="1"/>
  <c r="O406" i="1"/>
  <c r="O408" i="1"/>
  <c r="O410" i="1"/>
  <c r="O412" i="1"/>
  <c r="O414" i="1"/>
  <c r="O416" i="1"/>
  <c r="O418" i="1"/>
  <c r="O420" i="1"/>
  <c r="O422" i="1"/>
  <c r="O424" i="1"/>
  <c r="O426" i="1"/>
  <c r="O428" i="1"/>
  <c r="O430" i="1"/>
  <c r="O432" i="1"/>
  <c r="O436" i="1"/>
  <c r="O441" i="1"/>
  <c r="O446" i="1"/>
  <c r="O451" i="1"/>
  <c r="O456" i="1"/>
  <c r="O461" i="1"/>
  <c r="O466" i="1"/>
  <c r="O490" i="1"/>
  <c r="O504" i="1"/>
  <c r="O509" i="1"/>
  <c r="O514" i="1"/>
  <c r="O519" i="1"/>
  <c r="O524" i="1"/>
  <c r="O529" i="1"/>
  <c r="O534" i="1"/>
  <c r="O539" i="1"/>
  <c r="O544" i="1"/>
  <c r="O549" i="1"/>
  <c r="O554" i="1"/>
  <c r="O559" i="1"/>
  <c r="O564" i="1"/>
  <c r="O567" i="1"/>
  <c r="O569" i="1"/>
  <c r="O571" i="1"/>
  <c r="O573" i="1"/>
  <c r="O575" i="1"/>
  <c r="O577" i="1"/>
  <c r="O579" i="1"/>
  <c r="O581" i="1"/>
  <c r="O583" i="1"/>
  <c r="O585" i="1"/>
  <c r="O587" i="1"/>
  <c r="O589" i="1"/>
  <c r="O591" i="1"/>
  <c r="O593" i="1"/>
  <c r="O595" i="1"/>
  <c r="O597" i="1"/>
  <c r="O605" i="1"/>
  <c r="O613" i="1"/>
  <c r="O615" i="1"/>
  <c r="O617" i="1"/>
  <c r="O619" i="1"/>
  <c r="O621" i="1"/>
  <c r="O623" i="1"/>
  <c r="O625" i="1"/>
  <c r="O627" i="1"/>
  <c r="O629" i="1"/>
  <c r="O631" i="1"/>
  <c r="O633" i="1"/>
  <c r="O635" i="1"/>
  <c r="O637" i="1"/>
  <c r="O639" i="1"/>
  <c r="O641" i="1"/>
  <c r="O643" i="1"/>
  <c r="O645" i="1"/>
  <c r="O647" i="1"/>
  <c r="O649" i="1"/>
  <c r="O651" i="1"/>
  <c r="O653" i="1"/>
  <c r="O655" i="1"/>
  <c r="O657" i="1"/>
  <c r="O659" i="1"/>
  <c r="O661" i="1"/>
  <c r="O663" i="1"/>
  <c r="O665" i="1"/>
  <c r="O667" i="1"/>
  <c r="O669" i="1"/>
  <c r="O671" i="1"/>
  <c r="O673" i="1"/>
  <c r="O675" i="1"/>
  <c r="O677" i="1"/>
  <c r="O679" i="1"/>
  <c r="O681" i="1"/>
  <c r="O683" i="1"/>
  <c r="O685" i="1"/>
  <c r="O687" i="1"/>
  <c r="O689" i="1"/>
  <c r="O691" i="1"/>
  <c r="O693" i="1"/>
  <c r="O695" i="1"/>
  <c r="O697" i="1"/>
  <c r="O699" i="1"/>
  <c r="O701" i="1"/>
  <c r="O703" i="1"/>
  <c r="O705" i="1"/>
  <c r="O707" i="1"/>
  <c r="O709" i="1"/>
  <c r="O711" i="1"/>
  <c r="O713" i="1"/>
  <c r="O715" i="1"/>
  <c r="O717" i="1"/>
  <c r="O719" i="1"/>
  <c r="O723" i="1"/>
  <c r="O729" i="1"/>
  <c r="O734" i="1"/>
  <c r="O738" i="1"/>
  <c r="O743" i="1"/>
  <c r="O749" i="1"/>
  <c r="O754" i="1"/>
  <c r="O759" i="1"/>
  <c r="O764" i="1"/>
  <c r="O769" i="1"/>
  <c r="O774" i="1"/>
  <c r="O779" i="1"/>
  <c r="O784" i="1"/>
  <c r="O789" i="1"/>
  <c r="O794" i="1"/>
  <c r="O799" i="1"/>
  <c r="O804" i="1"/>
  <c r="O809" i="1"/>
  <c r="O814" i="1"/>
  <c r="O819" i="1"/>
  <c r="O824" i="1"/>
  <c r="O829" i="1"/>
  <c r="O834" i="1"/>
  <c r="O839" i="1"/>
  <c r="O844" i="1"/>
  <c r="O849" i="1"/>
  <c r="O853" i="1"/>
  <c r="O859" i="1"/>
  <c r="O863" i="1"/>
  <c r="O869" i="1"/>
  <c r="O874" i="1"/>
  <c r="O879" i="1"/>
  <c r="O883" i="1"/>
  <c r="O888" i="1"/>
  <c r="O893" i="1"/>
  <c r="O899" i="1"/>
  <c r="O903" i="1"/>
  <c r="O496" i="1"/>
  <c r="O487" i="1"/>
  <c r="O485" i="1"/>
  <c r="O486" i="1"/>
  <c r="O491" i="1"/>
  <c r="O489" i="1"/>
  <c r="O498" i="1"/>
  <c r="O493" i="1"/>
  <c r="O492" i="1"/>
  <c r="O488" i="1"/>
  <c r="O494" i="1"/>
  <c r="O497" i="1"/>
  <c r="O499" i="1"/>
  <c r="O495" i="1"/>
  <c r="O950" i="1"/>
  <c r="O956" i="1"/>
  <c r="O961" i="1"/>
  <c r="O966" i="1"/>
  <c r="O971" i="1"/>
  <c r="O976" i="1"/>
  <c r="O981" i="1"/>
  <c r="O986" i="1"/>
  <c r="O991" i="1"/>
  <c r="O996" i="1"/>
  <c r="O998" i="1"/>
  <c r="O1000" i="1"/>
  <c r="O1002" i="1"/>
  <c r="O1004" i="1"/>
  <c r="O1006" i="1"/>
  <c r="O1008" i="1"/>
  <c r="O1010" i="1"/>
  <c r="O1012" i="1"/>
  <c r="O1014" i="1"/>
  <c r="O1016" i="1"/>
  <c r="O1018" i="1"/>
  <c r="O1020" i="1"/>
  <c r="O1022" i="1"/>
  <c r="O1024" i="1"/>
  <c r="O1026" i="1"/>
  <c r="O1028" i="1"/>
  <c r="O1030" i="1"/>
  <c r="O1032" i="1"/>
  <c r="O1034" i="1"/>
  <c r="O1036" i="1"/>
  <c r="O1038" i="1"/>
  <c r="O1040" i="1"/>
  <c r="O1042" i="1"/>
  <c r="O1044" i="1"/>
  <c r="O611" i="1"/>
  <c r="O608" i="1"/>
  <c r="O607" i="1"/>
  <c r="O606" i="1"/>
  <c r="O609" i="1"/>
  <c r="O610" i="1"/>
  <c r="O1046" i="1"/>
  <c r="O1048" i="1"/>
  <c r="O1050" i="1"/>
  <c r="O1054" i="1"/>
  <c r="O1059" i="1"/>
  <c r="O1064" i="1"/>
  <c r="O1069" i="1"/>
  <c r="O1074" i="1"/>
  <c r="O1079" i="1"/>
  <c r="O1084" i="1"/>
  <c r="O1089" i="1"/>
  <c r="O1094" i="1"/>
  <c r="O1099" i="1"/>
  <c r="O1104" i="1"/>
  <c r="O1109" i="1"/>
  <c r="O1114" i="1"/>
  <c r="O1119" i="1"/>
  <c r="O1124" i="1"/>
  <c r="O1129" i="1"/>
  <c r="O1134" i="1"/>
  <c r="O1139" i="1"/>
  <c r="O1144" i="1"/>
  <c r="O1149" i="1"/>
  <c r="O1154" i="1"/>
  <c r="O1159" i="1"/>
  <c r="O1164" i="1"/>
  <c r="O1169" i="1"/>
  <c r="O1174" i="1"/>
  <c r="O1179" i="1"/>
  <c r="O1184" i="1"/>
  <c r="O1187" i="1"/>
  <c r="O1189" i="1"/>
  <c r="O1191" i="1"/>
  <c r="O1193" i="1"/>
  <c r="O1195" i="1"/>
  <c r="O1197" i="1"/>
  <c r="O1199" i="1"/>
  <c r="O1201" i="1"/>
  <c r="O1203" i="1"/>
  <c r="O1205" i="1"/>
  <c r="O1207" i="1"/>
  <c r="O1209" i="1"/>
  <c r="O1211" i="1"/>
  <c r="O1213" i="1"/>
  <c r="O1215" i="1"/>
  <c r="O1217" i="1"/>
  <c r="O1219" i="1"/>
  <c r="O1221" i="1"/>
  <c r="O1223" i="1"/>
  <c r="O1225" i="1"/>
  <c r="O1227" i="1"/>
  <c r="O1229" i="1"/>
  <c r="O1231" i="1"/>
  <c r="O1233" i="1"/>
  <c r="O1235" i="1"/>
  <c r="O1237" i="1"/>
  <c r="O1239" i="1"/>
  <c r="O1241" i="1"/>
  <c r="O1243" i="1"/>
  <c r="O1245" i="1"/>
  <c r="O1247" i="1"/>
  <c r="O1249" i="1"/>
  <c r="O1251" i="1"/>
  <c r="O1253" i="1"/>
  <c r="O1255" i="1"/>
  <c r="O1257" i="1"/>
  <c r="O1261" i="1"/>
  <c r="O1266" i="1"/>
  <c r="O1271" i="1"/>
  <c r="O1276" i="1"/>
  <c r="O1281" i="1"/>
  <c r="O1286" i="1"/>
  <c r="O1291" i="1"/>
  <c r="O1296" i="1"/>
  <c r="O1301" i="1"/>
  <c r="O1306" i="1"/>
  <c r="O1311" i="1"/>
  <c r="O1316" i="1"/>
  <c r="O1333" i="1"/>
  <c r="O1338" i="1"/>
  <c r="O1360" i="1"/>
  <c r="O1383" i="1"/>
  <c r="O1404" i="1"/>
  <c r="O1412" i="1"/>
  <c r="O1441" i="1"/>
  <c r="O1514" i="1"/>
  <c r="O1531" i="1"/>
  <c r="O1559" i="1"/>
  <c r="O1589" i="1"/>
  <c r="O1630" i="1"/>
  <c r="O1641" i="1"/>
  <c r="O1664" i="1"/>
  <c r="O1735" i="1"/>
  <c r="O1754" i="1"/>
  <c r="O1775" i="1"/>
  <c r="O1798" i="1"/>
  <c r="O1820" i="1"/>
  <c r="O1837" i="1"/>
  <c r="O1897" i="1"/>
  <c r="O1951" i="1"/>
  <c r="O1969" i="1"/>
  <c r="O1992" i="1"/>
  <c r="O1997" i="1"/>
  <c r="O2002" i="1"/>
  <c r="O2007" i="1"/>
  <c r="O2012" i="1"/>
  <c r="O2017" i="1"/>
  <c r="O2022" i="1"/>
  <c r="O2027" i="1"/>
  <c r="O2044" i="1"/>
  <c r="O2077" i="1"/>
  <c r="O2098" i="1"/>
  <c r="O2116" i="1"/>
  <c r="O2133" i="1"/>
  <c r="O2171" i="1"/>
  <c r="O2188" i="1"/>
  <c r="O2229" i="1"/>
  <c r="O2262" i="1"/>
  <c r="O2307" i="1"/>
  <c r="O2334" i="1"/>
  <c r="O2354" i="1"/>
  <c r="O2389" i="1"/>
  <c r="O2394" i="1"/>
  <c r="O2451" i="1"/>
  <c r="O2490" i="1"/>
  <c r="O2511" i="1"/>
  <c r="O2514" i="1"/>
  <c r="O2552" i="1"/>
  <c r="O2595" i="1"/>
  <c r="O2619" i="1"/>
  <c r="O2654" i="1"/>
  <c r="O2656" i="1"/>
  <c r="O2676" i="1"/>
  <c r="O2678" i="1"/>
  <c r="O2680" i="1"/>
  <c r="O2682" i="1"/>
  <c r="O2706" i="1"/>
  <c r="O2728" i="1"/>
  <c r="O2730" i="1"/>
  <c r="O2755" i="1"/>
  <c r="O2805" i="1"/>
  <c r="O2808" i="1"/>
  <c r="O2830" i="1"/>
  <c r="O2874" i="1"/>
  <c r="O2920" i="1"/>
  <c r="O2944" i="1"/>
  <c r="O2975" i="1"/>
  <c r="O3012" i="1"/>
  <c r="O3020" i="1"/>
  <c r="O3037" i="1"/>
  <c r="O3099" i="1"/>
  <c r="O3145" i="1"/>
  <c r="O3152" i="1"/>
  <c r="O3194" i="1"/>
  <c r="O3218" i="1"/>
  <c r="O3241" i="1"/>
  <c r="O3265" i="1"/>
  <c r="O3309" i="1"/>
  <c r="O3312" i="1"/>
  <c r="O3328" i="1"/>
  <c r="O3336" i="1"/>
  <c r="O3339" i="1"/>
  <c r="O3342" i="1"/>
  <c r="O3345" i="1"/>
  <c r="O3348" i="1"/>
  <c r="O3351" i="1"/>
  <c r="O3354" i="1"/>
  <c r="O3357" i="1"/>
  <c r="O3377" i="1"/>
  <c r="O3404" i="1"/>
  <c r="O3423" i="1"/>
  <c r="O3449" i="1"/>
  <c r="O3491" i="1"/>
  <c r="O3498" i="1"/>
  <c r="O3526" i="1"/>
  <c r="O3570" i="1"/>
  <c r="O3623" i="1"/>
  <c r="O3641" i="1"/>
  <c r="O3675" i="1"/>
  <c r="O3714" i="1"/>
  <c r="O3720" i="1"/>
  <c r="O3738" i="1"/>
  <c r="O3810" i="1"/>
  <c r="O3844" i="1"/>
  <c r="O3851" i="1"/>
  <c r="O3894" i="1"/>
  <c r="O3923" i="1"/>
  <c r="O3942" i="1"/>
  <c r="O3966" i="1"/>
  <c r="O4005" i="1"/>
  <c r="O4013" i="1"/>
  <c r="O4037" i="1"/>
  <c r="O4043" i="1"/>
  <c r="O4050" i="1"/>
  <c r="O4056" i="1"/>
  <c r="O4061" i="1"/>
  <c r="O4067" i="1"/>
  <c r="O4081" i="1"/>
  <c r="O4107" i="1"/>
  <c r="O4126" i="1"/>
  <c r="O4155" i="1"/>
  <c r="O4195" i="1"/>
  <c r="O4215" i="1"/>
  <c r="O4229" i="1"/>
  <c r="O4249" i="1"/>
  <c r="O4294" i="1"/>
  <c r="O4330" i="1"/>
  <c r="O4367" i="1"/>
  <c r="O4412" i="1"/>
  <c r="O4439" i="1"/>
  <c r="O4458" i="1"/>
  <c r="O4482" i="1"/>
  <c r="O4506" i="1"/>
  <c r="O4555" i="1"/>
  <c r="O4613" i="1"/>
  <c r="O4644" i="1"/>
  <c r="O4649" i="1"/>
  <c r="O4655" i="1"/>
  <c r="O4668" i="1"/>
  <c r="O4691" i="1"/>
  <c r="O4726" i="1"/>
  <c r="O4743" i="1"/>
  <c r="O4761" i="1"/>
  <c r="O4771" i="1"/>
  <c r="O4776" i="1"/>
  <c r="O4781" i="1"/>
  <c r="O4786" i="1"/>
  <c r="O4791" i="1"/>
  <c r="O4797" i="1"/>
  <c r="O4807" i="1"/>
  <c r="O4835" i="1"/>
  <c r="O4849" i="1"/>
  <c r="O4879" i="1"/>
  <c r="O4895" i="1"/>
  <c r="O4931" i="1"/>
  <c r="O4945" i="1"/>
  <c r="O4973" i="1"/>
  <c r="O4993" i="1"/>
  <c r="O5052" i="1"/>
  <c r="O5087" i="1"/>
  <c r="O5108" i="1"/>
  <c r="O5132" i="1"/>
  <c r="O5147" i="1"/>
  <c r="O5161" i="1"/>
  <c r="O5233" i="1"/>
  <c r="O5262" i="1"/>
  <c r="O5272" i="1"/>
  <c r="O5300" i="1"/>
  <c r="O5333" i="1"/>
  <c r="O5367" i="1"/>
  <c r="O5401" i="1"/>
  <c r="O5418" i="1"/>
  <c r="O5436" i="1"/>
  <c r="O5444" i="1"/>
  <c r="O5448" i="1"/>
  <c r="O5451" i="1"/>
  <c r="O5455" i="1"/>
  <c r="O5460" i="1"/>
  <c r="O5481" i="1"/>
  <c r="O5505" i="1"/>
  <c r="O5513" i="1"/>
  <c r="O5529" i="1"/>
  <c r="O5575" i="1"/>
  <c r="O5597" i="1"/>
  <c r="O5618" i="1"/>
  <c r="O5647" i="1"/>
  <c r="O5699" i="1"/>
  <c r="O5727" i="1"/>
  <c r="O5755" i="1"/>
  <c r="O5789" i="1"/>
  <c r="O5806" i="1"/>
  <c r="O5815" i="1"/>
  <c r="O5850" i="1"/>
  <c r="O5909" i="1"/>
  <c r="O5929" i="1"/>
  <c r="O5957" i="1"/>
  <c r="O5989" i="1"/>
  <c r="O6007" i="1"/>
  <c r="O6029" i="1"/>
  <c r="O6063" i="1"/>
  <c r="O6079" i="1"/>
  <c r="O6095" i="1"/>
  <c r="O6106" i="1"/>
  <c r="O6110" i="1"/>
  <c r="O6114" i="1"/>
  <c r="O6117" i="1"/>
  <c r="O6121" i="1"/>
  <c r="O6126" i="1"/>
  <c r="O6130" i="1"/>
  <c r="O6134" i="1"/>
  <c r="O6154" i="1"/>
  <c r="O6181" i="1"/>
  <c r="O6188" i="1"/>
  <c r="O6210" i="1"/>
  <c r="O6248" i="1"/>
  <c r="O6270" i="1"/>
  <c r="O6297" i="1"/>
  <c r="O6330" i="1"/>
  <c r="O6381" i="1"/>
  <c r="O6413" i="1"/>
  <c r="O6442" i="1"/>
  <c r="O6484" i="1"/>
  <c r="O6491" i="1"/>
  <c r="O6503" i="1"/>
  <c r="O6557" i="1"/>
  <c r="O6608" i="1"/>
  <c r="O6623" i="1"/>
  <c r="O6654" i="1"/>
  <c r="O6685" i="1"/>
  <c r="O6707" i="1"/>
  <c r="O6731" i="1"/>
  <c r="O6767" i="1"/>
  <c r="O6785" i="1"/>
  <c r="O6804" i="1"/>
  <c r="O6815" i="1"/>
  <c r="O6822" i="1"/>
  <c r="O6828" i="1"/>
  <c r="O6834" i="1"/>
  <c r="O6840" i="1"/>
  <c r="O6846" i="1"/>
  <c r="O6861" i="1"/>
  <c r="O6887" i="1"/>
  <c r="O6906" i="1"/>
  <c r="O6941" i="1"/>
  <c r="O6978" i="1"/>
  <c r="O6996" i="1"/>
  <c r="O7013" i="1"/>
  <c r="O7029" i="1"/>
  <c r="O7075" i="1"/>
  <c r="O7110" i="1"/>
  <c r="O7146" i="1"/>
  <c r="O7194" i="1"/>
  <c r="O7218" i="1"/>
  <c r="O7231" i="1"/>
  <c r="O7257" i="1"/>
  <c r="O7285" i="1"/>
  <c r="O7339" i="1"/>
  <c r="O7393" i="1"/>
  <c r="O7424" i="1"/>
  <c r="O7429" i="1"/>
  <c r="O7435" i="1"/>
  <c r="O7452" i="1"/>
  <c r="O7471" i="1"/>
  <c r="O7515" i="1"/>
  <c r="O7525" i="1"/>
  <c r="O7543" i="1"/>
  <c r="O7555" i="1"/>
  <c r="O7561" i="1"/>
  <c r="O7567" i="1"/>
  <c r="O7573" i="1"/>
  <c r="O7580" i="1"/>
  <c r="O7597" i="1"/>
  <c r="O7625" i="1"/>
  <c r="O7658" i="1"/>
  <c r="O7676" i="1"/>
  <c r="O7693" i="1"/>
  <c r="O7730" i="1"/>
  <c r="O7748" i="1"/>
  <c r="O7785" i="1"/>
  <c r="O7826" i="1"/>
  <c r="O7863" i="1"/>
  <c r="O7891" i="1"/>
  <c r="O7913" i="1"/>
  <c r="O7939" i="1"/>
  <c r="O7956" i="1"/>
  <c r="O8001" i="1"/>
  <c r="O8055" i="1"/>
  <c r="O8080" i="1"/>
  <c r="O8096" i="1"/>
  <c r="O8125" i="1"/>
  <c r="O8164" i="1"/>
  <c r="O8195" i="1"/>
  <c r="O8239" i="1"/>
  <c r="O8248" i="1"/>
  <c r="O8264" i="1"/>
  <c r="O8275" i="1"/>
  <c r="O8280" i="1"/>
  <c r="O8286" i="1"/>
  <c r="O8291" i="1"/>
  <c r="O8296" i="1"/>
  <c r="O8300" i="1"/>
  <c r="O8305" i="1"/>
  <c r="O8322" i="1"/>
  <c r="O8352" i="1"/>
  <c r="O8379" i="1"/>
  <c r="O8401" i="1"/>
  <c r="O8433" i="1"/>
  <c r="O8449" i="1"/>
  <c r="O8468" i="1"/>
  <c r="O8508" i="1"/>
  <c r="O8570" i="1"/>
  <c r="O8588" i="1"/>
  <c r="O8615" i="1"/>
  <c r="O8647" i="1"/>
  <c r="O8664" i="1"/>
  <c r="O8676" i="1"/>
  <c r="O8743" i="1"/>
  <c r="O8790" i="1"/>
  <c r="O8805" i="1"/>
  <c r="O8836" i="1"/>
  <c r="O8866" i="1"/>
  <c r="O9511" i="1"/>
  <c r="O9530" i="1"/>
  <c r="O9548" i="1"/>
  <c r="O9582" i="1"/>
  <c r="O9599" i="1"/>
  <c r="O9616" i="1"/>
  <c r="O9628" i="1"/>
  <c r="O9632" i="1"/>
  <c r="O9637" i="1"/>
  <c r="O9642" i="1"/>
  <c r="O9647" i="1"/>
  <c r="O9652" i="1"/>
  <c r="O7279" i="1"/>
  <c r="O8090" i="1"/>
  <c r="O8084" i="1"/>
  <c r="O8082" i="1"/>
  <c r="O8079" i="1"/>
  <c r="O8081" i="1"/>
  <c r="O8087" i="1"/>
  <c r="O8798" i="1"/>
  <c r="O8788" i="1"/>
  <c r="O8787" i="1"/>
  <c r="O8785" i="1"/>
  <c r="O8786" i="1"/>
  <c r="O8791" i="1"/>
  <c r="O9449" i="1"/>
  <c r="O9439" i="1"/>
  <c r="O9437" i="1"/>
  <c r="O9434" i="1"/>
  <c r="O9436" i="1"/>
  <c r="O9442" i="1"/>
  <c r="O1504" i="1"/>
  <c r="O1508" i="1"/>
  <c r="O1509" i="1"/>
  <c r="O1500" i="1"/>
  <c r="O1961" i="1"/>
  <c r="O2598" i="1"/>
  <c r="O2591" i="1"/>
  <c r="O2589" i="1"/>
  <c r="O2586" i="1"/>
  <c r="O2593" i="1"/>
  <c r="O2596" i="1"/>
  <c r="O3225" i="1"/>
  <c r="O3221" i="1"/>
  <c r="O3220" i="1"/>
  <c r="O3217" i="1"/>
  <c r="O3219" i="1"/>
  <c r="O3222" i="1"/>
  <c r="O3922" i="1"/>
  <c r="O3919" i="1"/>
  <c r="O3918" i="1"/>
  <c r="O3916" i="1"/>
  <c r="O3917" i="1"/>
  <c r="O3921" i="1"/>
  <c r="O4642" i="1"/>
  <c r="O4637" i="1"/>
  <c r="O4638" i="1"/>
  <c r="O4636" i="1"/>
  <c r="O4639" i="1"/>
  <c r="O4641" i="1"/>
  <c r="O5352" i="1"/>
  <c r="O5349" i="1"/>
  <c r="O5345" i="1"/>
  <c r="O5344" i="1"/>
  <c r="O5346" i="1"/>
  <c r="O5351" i="1"/>
  <c r="O5998" i="1"/>
  <c r="O5995" i="1"/>
  <c r="O5993" i="1"/>
  <c r="O5991" i="1"/>
  <c r="O5994" i="1"/>
  <c r="O5997" i="1"/>
  <c r="O6696" i="1"/>
  <c r="O6694" i="1"/>
  <c r="O6692" i="1"/>
  <c r="O6689" i="1"/>
  <c r="O6690" i="1"/>
  <c r="O6695" i="1"/>
  <c r="O7423" i="1"/>
  <c r="O7419" i="1"/>
  <c r="O7417" i="1"/>
  <c r="O7416" i="1"/>
  <c r="O7418" i="1"/>
  <c r="O7420" i="1"/>
  <c r="O8179" i="1"/>
  <c r="O8174" i="1"/>
  <c r="O8170" i="1"/>
  <c r="O8167" i="1"/>
  <c r="O8169" i="1"/>
  <c r="O8177" i="1"/>
  <c r="O8874" i="1"/>
  <c r="O8868" i="1"/>
  <c r="O8871" i="1"/>
  <c r="O8869" i="1"/>
  <c r="O8870" i="1"/>
  <c r="O8873" i="1"/>
  <c r="O9514" i="1"/>
  <c r="O9512" i="1"/>
  <c r="O1505" i="1"/>
  <c r="O1510" i="1"/>
  <c r="O1511" i="1"/>
  <c r="O1501" i="1"/>
  <c r="O1496" i="1"/>
  <c r="O1513" i="1"/>
  <c r="O2222" i="1"/>
  <c r="O2223" i="1"/>
  <c r="O2224" i="1"/>
  <c r="O2220" i="1"/>
  <c r="O2218" i="1"/>
  <c r="O2221" i="1"/>
  <c r="O2872" i="1"/>
  <c r="O2870" i="1"/>
  <c r="O2871" i="1"/>
  <c r="O2868" i="1"/>
  <c r="O2861" i="1"/>
  <c r="O2869" i="1"/>
  <c r="O3569" i="1"/>
  <c r="O3564" i="1"/>
  <c r="O3567" i="1"/>
  <c r="O3558" i="1"/>
  <c r="O3554" i="1"/>
  <c r="O3566" i="1"/>
  <c r="O4328" i="1"/>
  <c r="O4326" i="1"/>
  <c r="O4327" i="1"/>
  <c r="O4324" i="1"/>
  <c r="O4323" i="1"/>
  <c r="O4331" i="1"/>
  <c r="O4989" i="1"/>
  <c r="O4987" i="1"/>
  <c r="O4988" i="1"/>
  <c r="O4985" i="1"/>
  <c r="O4982" i="1"/>
  <c r="O4992" i="1"/>
  <c r="O5666" i="1"/>
  <c r="O5664" i="1"/>
  <c r="O5662" i="1"/>
  <c r="O5659" i="1"/>
  <c r="O5660" i="1"/>
  <c r="O5663" i="1"/>
  <c r="O6346" i="1"/>
  <c r="O6344" i="1"/>
  <c r="O6343" i="1"/>
  <c r="O6339" i="1"/>
  <c r="O6340" i="1"/>
  <c r="O6335" i="1"/>
  <c r="O7107" i="1"/>
  <c r="O7108" i="1"/>
  <c r="O7105" i="1"/>
  <c r="O7103" i="1"/>
  <c r="O7106" i="1"/>
  <c r="O7104" i="1"/>
  <c r="O7782" i="1"/>
  <c r="O7787" i="1"/>
  <c r="O7779" i="1"/>
  <c r="O7776" i="1"/>
  <c r="O7777" i="1"/>
  <c r="O7780" i="1"/>
  <c r="O8514" i="1"/>
  <c r="O8517" i="1"/>
  <c r="O8511" i="1"/>
  <c r="O8513" i="1"/>
  <c r="O8515" i="1"/>
  <c r="O8519" i="1"/>
  <c r="O9185" i="1"/>
  <c r="O9186" i="1"/>
  <c r="O9180" i="1"/>
  <c r="O9181" i="1"/>
  <c r="O9178" i="1"/>
  <c r="O9183" i="1"/>
  <c r="O1731" i="1"/>
  <c r="O1739" i="1"/>
  <c r="O1740" i="1"/>
  <c r="O1729" i="1"/>
  <c r="O1726" i="1"/>
  <c r="O1741" i="1"/>
  <c r="O2456" i="1"/>
  <c r="O2457" i="1"/>
  <c r="O2458" i="1"/>
  <c r="O2445" i="1"/>
  <c r="O2440" i="1"/>
  <c r="O2454" i="1"/>
  <c r="O3110" i="1"/>
  <c r="O3108" i="1"/>
  <c r="O3111" i="1"/>
  <c r="O3103" i="1"/>
  <c r="O3096" i="1"/>
  <c r="O3105" i="1"/>
  <c r="O3809" i="1"/>
  <c r="O3805" i="1"/>
  <c r="O3807" i="1"/>
  <c r="O3798" i="1"/>
  <c r="O3793" i="1"/>
  <c r="O3808" i="1"/>
  <c r="O4556" i="1"/>
  <c r="O4553" i="1"/>
  <c r="O4554" i="1"/>
  <c r="O4549" i="1"/>
  <c r="O4546" i="1"/>
  <c r="O4559" i="1"/>
  <c r="O5208" i="1"/>
  <c r="O5205" i="1"/>
  <c r="O5209" i="1"/>
  <c r="O5203" i="1"/>
  <c r="O5199" i="1"/>
  <c r="O5211" i="1"/>
  <c r="O5891" i="1"/>
  <c r="O5887" i="1"/>
  <c r="O5885" i="1"/>
  <c r="O5881" i="1"/>
  <c r="O5883" i="1"/>
  <c r="O5889" i="1"/>
  <c r="O6581" i="1"/>
  <c r="O6579" i="1"/>
  <c r="O6578" i="1"/>
  <c r="O6574" i="1"/>
  <c r="O6575" i="1"/>
  <c r="O6567" i="1"/>
  <c r="O7337" i="1"/>
  <c r="O7338" i="1"/>
  <c r="O7332" i="1"/>
  <c r="O7329" i="1"/>
  <c r="O7333" i="1"/>
  <c r="O7331" i="1"/>
  <c r="O8010" i="1"/>
  <c r="O8020" i="1"/>
  <c r="O8016" i="1"/>
  <c r="O8012" i="1"/>
  <c r="O8014" i="1"/>
  <c r="O8017" i="1"/>
  <c r="O8748" i="1"/>
  <c r="O8751" i="1"/>
  <c r="O8742" i="1"/>
  <c r="O8746" i="1"/>
  <c r="O8750" i="1"/>
  <c r="O8753" i="1"/>
  <c r="O9404" i="1"/>
  <c r="O9406" i="1"/>
  <c r="O9398" i="1"/>
  <c r="O9399" i="1"/>
  <c r="O9397" i="1"/>
  <c r="O9403" i="1"/>
  <c r="O1566" i="1"/>
  <c r="O1563" i="1"/>
  <c r="O1562" i="1"/>
  <c r="O1561" i="1"/>
  <c r="O1565" i="1"/>
  <c r="O1564" i="1"/>
  <c r="O2232" i="1"/>
  <c r="O2228" i="1"/>
  <c r="O2227" i="1"/>
  <c r="O2225" i="1"/>
  <c r="O2231" i="1"/>
  <c r="O2230" i="1"/>
  <c r="O2834" i="1"/>
  <c r="O2831" i="1"/>
  <c r="O2829" i="1"/>
  <c r="O2828" i="1"/>
  <c r="O2833" i="1"/>
  <c r="O2832" i="1"/>
  <c r="O3528" i="1"/>
  <c r="O3523" i="1"/>
  <c r="O3522" i="1"/>
  <c r="O3521" i="1"/>
  <c r="O3524" i="1"/>
  <c r="O3525" i="1"/>
  <c r="O4236" i="1"/>
  <c r="O4233" i="1"/>
  <c r="O4231" i="1"/>
  <c r="O4230" i="1"/>
  <c r="O4232" i="1"/>
  <c r="O4234" i="1"/>
  <c r="O4991" i="1"/>
  <c r="O4984" i="1"/>
  <c r="O4983" i="1"/>
  <c r="O4981" i="1"/>
  <c r="O4986" i="1"/>
  <c r="O4990" i="1"/>
  <c r="O5626" i="1"/>
  <c r="O5624" i="1"/>
  <c r="O5622" i="1"/>
  <c r="O5621" i="1"/>
  <c r="O5623" i="1"/>
  <c r="O5625" i="1"/>
  <c r="O6305" i="1"/>
  <c r="O6303" i="1"/>
  <c r="O6302" i="1"/>
  <c r="O6299" i="1"/>
  <c r="O6301" i="1"/>
  <c r="O6304" i="1"/>
  <c r="O7014" i="1"/>
  <c r="O7011" i="1"/>
  <c r="O7009" i="1"/>
  <c r="O7008" i="1"/>
  <c r="O7010" i="1"/>
  <c r="O7012" i="1"/>
  <c r="O7790" i="1"/>
  <c r="O7788" i="1"/>
  <c r="O7783" i="1"/>
  <c r="O7781" i="1"/>
  <c r="O7786" i="1"/>
  <c r="O7789" i="1"/>
  <c r="O8479" i="1"/>
  <c r="O8476" i="1"/>
  <c r="O8474" i="1"/>
  <c r="O8475" i="1"/>
  <c r="O8477" i="1"/>
  <c r="O8478" i="1"/>
  <c r="O9148" i="1"/>
  <c r="O9145" i="1"/>
  <c r="O9144" i="1"/>
  <c r="O9143" i="1"/>
  <c r="O9146" i="1"/>
  <c r="O9147" i="1"/>
  <c r="O1636" i="1"/>
  <c r="O1633" i="1"/>
  <c r="O1631" i="1"/>
  <c r="O1629" i="1"/>
  <c r="O1635" i="1"/>
  <c r="O1634" i="1"/>
  <c r="O2311" i="1"/>
  <c r="O2305" i="1"/>
  <c r="O2304" i="1"/>
  <c r="O2303" i="1"/>
  <c r="O2309" i="1"/>
  <c r="O2308" i="1"/>
  <c r="O2928" i="1"/>
  <c r="O2923" i="1"/>
  <c r="O2921" i="1"/>
  <c r="O2919" i="1"/>
  <c r="O2925" i="1"/>
  <c r="O2924" i="1"/>
  <c r="O3624" i="1"/>
  <c r="O3618" i="1"/>
  <c r="O3616" i="1"/>
  <c r="O3615" i="1"/>
  <c r="O3619" i="1"/>
  <c r="O3621" i="1"/>
  <c r="O4302" i="1"/>
  <c r="O4295" i="1"/>
  <c r="O4293" i="1"/>
  <c r="O4292" i="1"/>
  <c r="O4296" i="1"/>
  <c r="O4300" i="1"/>
  <c r="O5072" i="1"/>
  <c r="O5068" i="1"/>
  <c r="O5063" i="1"/>
  <c r="O5062" i="1"/>
  <c r="O5067" i="1"/>
  <c r="O5070" i="1"/>
  <c r="O5718" i="1"/>
  <c r="O5714" i="1"/>
  <c r="O5709" i="1"/>
  <c r="O5708" i="1"/>
  <c r="O5712" i="1"/>
  <c r="O5716" i="1"/>
  <c r="O6399" i="1"/>
  <c r="O6396" i="1"/>
  <c r="O6391" i="1"/>
  <c r="O6390" i="1"/>
  <c r="O6393" i="1"/>
  <c r="O6397" i="1"/>
  <c r="O7080" i="1"/>
  <c r="O7076" i="1"/>
  <c r="O7073" i="1"/>
  <c r="O7072" i="1"/>
  <c r="O7074" i="1"/>
  <c r="O7078" i="1"/>
  <c r="O7874" i="1"/>
  <c r="O7870" i="1"/>
  <c r="O7868" i="1"/>
  <c r="O7865" i="1"/>
  <c r="O7869" i="1"/>
  <c r="O7872" i="1"/>
  <c r="O8573" i="1"/>
  <c r="O8567" i="1"/>
  <c r="O8566" i="1"/>
  <c r="O8565" i="1"/>
  <c r="O8568" i="1"/>
  <c r="O8572" i="1"/>
  <c r="O9238" i="1"/>
  <c r="O9232" i="1"/>
  <c r="O9231" i="1"/>
  <c r="O9228" i="1"/>
  <c r="O9233" i="1"/>
  <c r="O9236" i="1"/>
  <c r="O1949" i="1"/>
  <c r="O1954" i="1"/>
  <c r="O1955" i="1"/>
  <c r="O1947" i="1"/>
  <c r="O1942" i="1"/>
  <c r="O1959" i="1"/>
  <c r="O2648" i="1"/>
  <c r="O2650" i="1"/>
  <c r="O2651" i="1"/>
  <c r="O2644" i="1"/>
  <c r="O2642" i="1"/>
  <c r="O2646" i="1"/>
  <c r="O3304" i="1"/>
  <c r="O3302" i="1"/>
  <c r="O3306" i="1"/>
  <c r="O3298" i="1"/>
  <c r="O3296" i="1"/>
  <c r="O3300" i="1"/>
  <c r="O4006" i="1"/>
  <c r="O3999" i="1"/>
  <c r="O4003" i="1"/>
  <c r="O3997" i="1"/>
  <c r="O3995" i="1"/>
  <c r="O4001" i="1"/>
  <c r="O4735" i="1"/>
  <c r="O4731" i="1"/>
  <c r="O4732" i="1"/>
  <c r="O4729" i="1"/>
  <c r="O4727" i="1"/>
  <c r="O4737" i="1"/>
  <c r="O5409" i="1"/>
  <c r="O5407" i="1"/>
  <c r="O5411" i="1"/>
  <c r="O5405" i="1"/>
  <c r="O5403" i="1"/>
  <c r="O5413" i="1"/>
  <c r="O6075" i="1"/>
  <c r="O6073" i="1"/>
  <c r="O6069" i="1"/>
  <c r="O6065" i="1"/>
  <c r="O6067" i="1"/>
  <c r="O6071" i="1"/>
  <c r="O6779" i="1"/>
  <c r="O6777" i="1"/>
  <c r="O6775" i="1"/>
  <c r="O6771" i="1"/>
  <c r="O6772" i="1"/>
  <c r="O6768" i="1"/>
  <c r="O7516" i="1"/>
  <c r="O7518" i="1"/>
  <c r="O7511" i="1"/>
  <c r="O7507" i="1"/>
  <c r="O7513" i="1"/>
  <c r="O7509" i="1"/>
  <c r="O8231" i="1"/>
  <c r="O8242" i="1"/>
  <c r="O8237" i="1"/>
  <c r="O8233" i="1"/>
  <c r="O8235" i="1"/>
  <c r="O8240" i="1"/>
  <c r="O8943" i="1"/>
  <c r="O8947" i="1"/>
  <c r="O8939" i="1"/>
  <c r="O8941" i="1"/>
  <c r="O8945" i="1"/>
  <c r="O8949" i="1"/>
  <c r="O9590" i="1"/>
  <c r="O9594" i="1"/>
  <c r="O9586" i="1"/>
  <c r="O9587" i="1"/>
  <c r="O9584" i="1"/>
  <c r="O9592" i="1"/>
  <c r="O1781" i="1"/>
  <c r="O1778" i="1"/>
  <c r="O1777" i="1"/>
  <c r="O1776" i="1"/>
  <c r="O1780" i="1"/>
  <c r="O1779" i="1"/>
  <c r="O2460" i="1"/>
  <c r="O2446" i="1"/>
  <c r="O2444" i="1"/>
  <c r="O2441" i="1"/>
  <c r="O2455" i="1"/>
  <c r="O2452" i="1"/>
  <c r="O3038" i="1"/>
  <c r="O3034" i="1"/>
  <c r="O3033" i="1"/>
  <c r="O3032" i="1"/>
  <c r="O3036" i="1"/>
  <c r="O3035" i="1"/>
  <c r="O3737" i="1"/>
  <c r="O3733" i="1"/>
  <c r="O3732" i="1"/>
  <c r="O3731" i="1"/>
  <c r="O3734" i="1"/>
  <c r="O3735" i="1"/>
  <c r="O4457" i="1"/>
  <c r="O4453" i="1"/>
  <c r="O4452" i="1"/>
  <c r="O4451" i="1"/>
  <c r="O4454" i="1"/>
  <c r="O4456" i="1"/>
  <c r="O5202" i="1"/>
  <c r="O5197" i="1"/>
  <c r="O5194" i="1"/>
  <c r="O5193" i="1"/>
  <c r="O5198" i="1"/>
  <c r="O5201" i="1"/>
  <c r="O5822" i="1"/>
  <c r="O5820" i="1"/>
  <c r="O5818" i="1"/>
  <c r="O5817" i="1"/>
  <c r="O5819" i="1"/>
  <c r="O5821" i="1"/>
  <c r="O6510" i="1"/>
  <c r="O6509" i="1"/>
  <c r="O6507" i="1"/>
  <c r="O6504" i="1"/>
  <c r="O6506" i="1"/>
  <c r="O6508" i="1"/>
  <c r="O7235" i="1"/>
  <c r="O7233" i="1"/>
  <c r="O7230" i="1"/>
  <c r="O7229" i="1"/>
  <c r="O7232" i="1"/>
  <c r="O7234" i="1"/>
  <c r="O8021" i="1"/>
  <c r="O8015" i="1"/>
  <c r="O8006" i="1"/>
  <c r="O8005" i="1"/>
  <c r="O8011" i="1"/>
  <c r="O8019" i="1"/>
  <c r="O8681" i="1"/>
  <c r="O8679" i="1"/>
  <c r="O8677" i="1"/>
  <c r="O8678" i="1"/>
  <c r="O8680" i="1"/>
  <c r="O8682" i="1"/>
  <c r="O9337" i="1"/>
  <c r="O9334" i="1"/>
  <c r="O9333" i="1"/>
  <c r="O9332" i="1"/>
  <c r="O9335" i="1"/>
  <c r="O9336" i="1"/>
  <c r="O1758" i="1"/>
  <c r="O1755" i="1"/>
  <c r="O1753" i="1"/>
  <c r="O1752" i="1"/>
  <c r="O1757" i="1"/>
  <c r="O1756" i="1"/>
  <c r="O2489" i="1"/>
  <c r="O2483" i="1"/>
  <c r="O2480" i="1"/>
  <c r="O2479" i="1"/>
  <c r="O2487" i="1"/>
  <c r="O2484" i="1"/>
  <c r="O3144" i="1"/>
  <c r="O3137" i="1"/>
  <c r="O3136" i="1"/>
  <c r="O3134" i="1"/>
  <c r="O3138" i="1"/>
  <c r="O3141" i="1"/>
  <c r="O3843" i="1"/>
  <c r="O3836" i="1"/>
  <c r="O3834" i="1"/>
  <c r="O3833" i="1"/>
  <c r="O3837" i="1"/>
  <c r="O3840" i="1"/>
  <c r="O4611" i="1"/>
  <c r="O4602" i="1"/>
  <c r="O4597" i="1"/>
  <c r="O4595" i="1"/>
  <c r="O4600" i="1"/>
  <c r="O4608" i="1"/>
  <c r="O5240" i="1"/>
  <c r="O5236" i="1"/>
  <c r="O5235" i="1"/>
  <c r="O5234" i="1"/>
  <c r="O5237" i="1"/>
  <c r="O5243" i="1"/>
  <c r="O5924" i="1"/>
  <c r="O5917" i="1"/>
  <c r="O5915" i="1"/>
  <c r="O5914" i="1"/>
  <c r="O5916" i="1"/>
  <c r="O5922" i="1"/>
  <c r="O6616" i="1"/>
  <c r="O6612" i="1"/>
  <c r="O6607" i="1"/>
  <c r="O6605" i="1"/>
  <c r="O6606" i="1"/>
  <c r="O6611" i="1"/>
  <c r="O7390" i="1"/>
  <c r="O7386" i="1"/>
  <c r="O7378" i="1"/>
  <c r="O7376" i="1"/>
  <c r="O7382" i="1"/>
  <c r="O7384" i="1"/>
  <c r="O8054" i="1"/>
  <c r="O8047" i="1"/>
  <c r="O8045" i="1"/>
  <c r="O8044" i="1"/>
  <c r="O8046" i="1"/>
  <c r="O8052" i="1"/>
  <c r="O8792" i="1"/>
  <c r="O8784" i="1"/>
  <c r="O8782" i="1"/>
  <c r="O8783" i="1"/>
  <c r="O8789" i="1"/>
  <c r="O8793" i="1"/>
  <c r="O9448" i="1"/>
  <c r="O9441" i="1"/>
  <c r="O9438" i="1"/>
  <c r="O9435" i="1"/>
  <c r="O9440" i="1"/>
  <c r="O9443" i="1"/>
  <c r="O1530" i="1"/>
  <c r="O1527" i="1"/>
  <c r="O1526" i="1"/>
  <c r="O1525" i="1"/>
  <c r="O1529" i="1"/>
  <c r="O1528" i="1"/>
  <c r="O2261" i="1"/>
  <c r="O2254" i="1"/>
  <c r="O2253" i="1"/>
  <c r="O2252" i="1"/>
  <c r="O2257" i="1"/>
  <c r="O2256" i="1"/>
  <c r="O2922" i="1"/>
  <c r="O2914" i="1"/>
  <c r="O2911" i="1"/>
  <c r="O2910" i="1"/>
  <c r="O2916" i="1"/>
  <c r="O2917" i="1"/>
  <c r="O3617" i="1"/>
  <c r="O3609" i="1"/>
  <c r="O3605" i="1"/>
  <c r="O3606" i="1"/>
  <c r="O3611" i="1"/>
  <c r="O3612" i="1"/>
  <c r="O4366" i="1"/>
  <c r="O4361" i="1"/>
  <c r="O4358" i="1"/>
  <c r="O4355" i="1"/>
  <c r="O4362" i="1"/>
  <c r="O4364" i="1"/>
  <c r="O5019" i="1"/>
  <c r="O5016" i="1"/>
  <c r="O5015" i="1"/>
  <c r="O5014" i="1"/>
  <c r="O5018" i="1"/>
  <c r="O5020" i="1"/>
  <c r="O5713" i="1"/>
  <c r="O5705" i="1"/>
  <c r="O5702" i="1"/>
  <c r="O5700" i="1"/>
  <c r="O5703" i="1"/>
  <c r="O5711" i="1"/>
  <c r="O6395" i="1"/>
  <c r="O6389" i="1"/>
  <c r="O6385" i="1"/>
  <c r="O6380" i="1"/>
  <c r="O6382" i="1"/>
  <c r="O6388" i="1"/>
  <c r="O7143" i="1"/>
  <c r="O7141" i="1"/>
  <c r="O7135" i="1"/>
  <c r="O7133" i="1"/>
  <c r="O7138" i="1"/>
  <c r="O7140" i="1"/>
  <c r="O7822" i="1"/>
  <c r="O7815" i="1"/>
  <c r="O7814" i="1"/>
  <c r="O7813" i="1"/>
  <c r="O7816" i="1"/>
  <c r="O7819" i="1"/>
  <c r="O8559" i="1"/>
  <c r="O8557" i="1"/>
  <c r="O8555" i="1"/>
  <c r="O8556" i="1"/>
  <c r="O8558" i="1"/>
  <c r="O8564" i="1"/>
  <c r="O9234" i="1"/>
  <c r="O9223" i="1"/>
  <c r="O9221" i="1"/>
  <c r="O9220" i="1"/>
  <c r="O9224" i="1"/>
  <c r="O9226" i="1"/>
  <c r="O1950" i="1"/>
  <c r="O1956" i="1"/>
  <c r="O1957" i="1"/>
  <c r="O1948" i="1"/>
  <c r="O1943" i="1"/>
  <c r="O1960" i="1"/>
  <c r="O2649" i="1"/>
  <c r="O2652" i="1"/>
  <c r="O2653" i="1"/>
  <c r="O2645" i="1"/>
  <c r="O2643" i="1"/>
  <c r="O2647" i="1"/>
  <c r="O3305" i="1"/>
  <c r="O3303" i="1"/>
  <c r="O3307" i="1"/>
  <c r="O3299" i="1"/>
  <c r="O3297" i="1"/>
  <c r="O3301" i="1"/>
  <c r="O4007" i="1"/>
  <c r="O4000" i="1"/>
  <c r="O4004" i="1"/>
  <c r="O3998" i="1"/>
  <c r="O3996" i="1"/>
  <c r="O4002" i="1"/>
  <c r="O4736" i="1"/>
  <c r="O4733" i="1"/>
  <c r="O4734" i="1"/>
  <c r="O4730" i="1"/>
  <c r="O4728" i="1"/>
  <c r="O4738" i="1"/>
  <c r="O5410" i="1"/>
  <c r="O5408" i="1"/>
  <c r="O5412" i="1"/>
  <c r="O5406" i="1"/>
  <c r="O5404" i="1"/>
  <c r="O5414" i="1"/>
  <c r="O6076" i="1"/>
  <c r="O6074" i="1"/>
  <c r="O6070" i="1"/>
  <c r="O6066" i="1"/>
  <c r="O6068" i="1"/>
  <c r="O6072" i="1"/>
  <c r="O6780" i="1"/>
  <c r="O6778" i="1"/>
  <c r="O6776" i="1"/>
  <c r="O6773" i="1"/>
  <c r="O6774" i="1"/>
  <c r="O6769" i="1"/>
  <c r="O7517" i="1"/>
  <c r="O7519" i="1"/>
  <c r="O7512" i="1"/>
  <c r="O7508" i="1"/>
  <c r="O7514" i="1"/>
  <c r="O7510" i="1"/>
  <c r="O8232" i="1"/>
  <c r="O8243" i="1"/>
  <c r="O8238" i="1"/>
  <c r="O8234" i="1"/>
  <c r="O8236" i="1"/>
  <c r="O8241" i="1"/>
  <c r="O8944" i="1"/>
  <c r="O8948" i="1"/>
  <c r="O8940" i="1"/>
  <c r="O8942" i="1"/>
  <c r="O8946" i="1"/>
  <c r="O8950" i="1"/>
  <c r="O9591" i="1"/>
  <c r="O9595" i="1"/>
  <c r="O9588" i="1"/>
  <c r="O9589" i="1"/>
  <c r="O9585" i="1"/>
  <c r="O9593" i="1"/>
  <c r="O1730" i="1"/>
  <c r="O1733" i="1"/>
  <c r="O1734" i="1"/>
  <c r="O1725" i="1"/>
  <c r="O1721" i="1"/>
  <c r="O1737" i="1"/>
  <c r="O2448" i="1"/>
  <c r="O2449" i="1"/>
  <c r="O2450" i="1"/>
  <c r="O2442" i="1"/>
  <c r="O2438" i="1"/>
  <c r="O2447" i="1"/>
  <c r="O3106" i="1"/>
  <c r="O3104" i="1"/>
  <c r="O3109" i="1"/>
  <c r="O3100" i="1"/>
  <c r="O3092" i="1"/>
  <c r="O3098" i="1"/>
  <c r="O3806" i="1"/>
  <c r="O3801" i="1"/>
  <c r="O3802" i="1"/>
  <c r="O3792" i="1"/>
  <c r="O3790" i="1"/>
  <c r="O3803" i="1"/>
  <c r="O4552" i="1"/>
  <c r="O4550" i="1"/>
  <c r="O4551" i="1"/>
  <c r="O4547" i="1"/>
  <c r="O4542" i="1"/>
  <c r="O4558" i="1"/>
  <c r="O5207" i="1"/>
  <c r="O5206" i="1"/>
  <c r="O5210" i="1"/>
  <c r="O5204" i="1"/>
  <c r="O5200" i="1"/>
  <c r="O5212" i="1"/>
  <c r="O5892" i="1"/>
  <c r="O5888" i="1"/>
  <c r="O5886" i="1"/>
  <c r="O5882" i="1"/>
  <c r="O5884" i="1"/>
  <c r="O5890" i="1"/>
  <c r="O6582" i="1"/>
  <c r="O6580" i="1"/>
  <c r="O6577" i="1"/>
  <c r="O6573" i="1"/>
  <c r="O6570" i="1"/>
  <c r="O6564" i="1"/>
  <c r="O7335" i="1"/>
  <c r="O7336" i="1"/>
  <c r="O7328" i="1"/>
  <c r="O7325" i="1"/>
  <c r="O7330" i="1"/>
  <c r="O7326" i="1"/>
  <c r="O8002" i="1"/>
  <c r="O8018" i="1"/>
  <c r="O8008" i="1"/>
  <c r="O8004" i="1"/>
  <c r="O8007" i="1"/>
  <c r="O8013" i="1"/>
  <c r="O8739" i="1"/>
  <c r="O8744" i="1"/>
  <c r="O8737" i="1"/>
  <c r="O8738" i="1"/>
  <c r="O8747" i="1"/>
  <c r="O8752" i="1"/>
  <c r="O9401" i="1"/>
  <c r="O9405" i="1"/>
  <c r="O9395" i="1"/>
  <c r="O9396" i="1"/>
  <c r="O9394" i="1"/>
  <c r="O9402" i="1"/>
  <c r="O1356" i="1"/>
  <c r="O1361" i="1"/>
  <c r="O1357" i="1"/>
  <c r="O1358" i="1"/>
  <c r="O1355" i="1"/>
  <c r="O1359" i="1"/>
  <c r="O2070" i="1"/>
  <c r="O2074" i="1"/>
  <c r="O2069" i="1"/>
  <c r="O2068" i="1"/>
  <c r="O2067" i="1"/>
  <c r="O2071" i="1"/>
  <c r="O2804" i="1"/>
  <c r="O2806" i="1"/>
  <c r="O2800" i="1"/>
  <c r="O2799" i="1"/>
  <c r="O2798" i="1"/>
  <c r="O2801" i="1"/>
  <c r="O3424" i="1"/>
  <c r="O3426" i="1"/>
  <c r="O3422" i="1"/>
  <c r="O3421" i="1"/>
  <c r="O3420" i="1"/>
  <c r="O3425" i="1"/>
  <c r="O4151" i="1"/>
  <c r="O4156" i="1"/>
  <c r="O4152" i="1"/>
  <c r="O4153" i="1"/>
  <c r="O4154" i="1"/>
  <c r="O4159" i="1"/>
  <c r="O4843" i="1"/>
  <c r="O4844" i="1"/>
  <c r="O4839" i="1"/>
  <c r="O4838" i="1"/>
  <c r="O4837" i="1"/>
  <c r="O4847" i="1"/>
  <c r="O5591" i="1"/>
  <c r="O5592" i="1"/>
  <c r="O5593" i="1"/>
  <c r="O5586" i="1"/>
  <c r="O5589" i="1"/>
  <c r="O5594" i="1"/>
  <c r="O6273" i="1"/>
  <c r="O6274" i="1"/>
  <c r="O6276" i="1"/>
  <c r="O6271" i="1"/>
  <c r="O6272" i="1"/>
  <c r="O6275" i="1"/>
  <c r="O6937" i="1"/>
  <c r="O6935" i="1"/>
  <c r="O6938" i="1"/>
  <c r="O6931" i="1"/>
  <c r="O6929" i="1"/>
  <c r="O6934" i="1"/>
  <c r="O7626" i="1"/>
  <c r="O7627" i="1"/>
  <c r="O7628" i="1"/>
  <c r="O7622" i="1"/>
  <c r="O7621" i="1"/>
  <c r="O7629" i="1"/>
  <c r="O8376" i="1"/>
  <c r="O8377" i="1"/>
  <c r="O8380" i="1"/>
  <c r="O8378" i="1"/>
  <c r="O8375" i="1"/>
  <c r="O8381" i="1"/>
  <c r="O9056" i="1"/>
  <c r="O9057" i="1"/>
  <c r="O9055" i="1"/>
  <c r="O9054" i="1"/>
  <c r="O9053" i="1"/>
  <c r="O9058" i="1"/>
  <c r="O1891" i="1"/>
  <c r="O1894" i="1"/>
  <c r="O1895" i="1"/>
  <c r="O1887" i="1"/>
  <c r="O1886" i="1"/>
  <c r="O1896" i="1"/>
  <c r="O2616" i="1"/>
  <c r="O2617" i="1"/>
  <c r="O2618" i="1"/>
  <c r="O2614" i="1"/>
  <c r="O2613" i="1"/>
  <c r="O2615" i="1"/>
  <c r="O3266" i="1"/>
  <c r="O3263" i="1"/>
  <c r="O3264" i="1"/>
  <c r="O3261" i="1"/>
  <c r="O3260" i="1"/>
  <c r="O3262" i="1"/>
  <c r="O3964" i="1"/>
  <c r="O3961" i="1"/>
  <c r="O3962" i="1"/>
  <c r="O3960" i="1"/>
  <c r="O3959" i="1"/>
  <c r="O3963" i="1"/>
  <c r="O4697" i="1"/>
  <c r="O4694" i="1"/>
  <c r="O4695" i="1"/>
  <c r="O4693" i="1"/>
  <c r="O4692" i="1"/>
  <c r="O4696" i="1"/>
  <c r="O5373" i="1"/>
  <c r="O5371" i="1"/>
  <c r="O5372" i="1"/>
  <c r="O5370" i="1"/>
  <c r="O5369" i="1"/>
  <c r="O5374" i="1"/>
  <c r="O6036" i="1"/>
  <c r="O6034" i="1"/>
  <c r="O6033" i="1"/>
  <c r="O6031" i="1"/>
  <c r="O6032" i="1"/>
  <c r="O6035" i="1"/>
  <c r="O6737" i="1"/>
  <c r="O6738" i="1"/>
  <c r="O6734" i="1"/>
  <c r="O6733" i="1"/>
  <c r="O6735" i="1"/>
  <c r="O6736" i="1"/>
  <c r="O7476" i="1"/>
  <c r="O7477" i="1"/>
  <c r="O7473" i="1"/>
  <c r="O7472" i="1"/>
  <c r="O7474" i="1"/>
  <c r="O7475" i="1"/>
  <c r="O8201" i="1"/>
  <c r="O8202" i="1"/>
  <c r="O8198" i="1"/>
  <c r="O8197" i="1"/>
  <c r="O8199" i="1"/>
  <c r="O8200" i="1"/>
  <c r="O8909" i="1"/>
  <c r="O8911" i="1"/>
  <c r="O8908" i="1"/>
  <c r="O8906" i="1"/>
  <c r="O8907" i="1"/>
  <c r="O8910" i="1"/>
  <c r="O9553" i="1"/>
  <c r="O9554" i="1"/>
  <c r="O9549" i="1"/>
  <c r="O9550" i="1"/>
  <c r="O9551" i="1"/>
  <c r="O9552" i="1"/>
  <c r="O1988" i="1"/>
  <c r="O1989" i="1"/>
  <c r="O1990" i="1"/>
  <c r="O1987" i="1"/>
  <c r="O1986" i="1"/>
  <c r="O1991" i="1"/>
  <c r="O2673" i="1"/>
  <c r="O2674" i="1"/>
  <c r="O2675" i="1"/>
  <c r="O2671" i="1"/>
  <c r="O2670" i="1"/>
  <c r="O2672" i="1"/>
  <c r="O3333" i="1"/>
  <c r="O3331" i="1"/>
  <c r="O3332" i="1"/>
  <c r="O3329" i="1"/>
  <c r="O3327" i="1"/>
  <c r="O3330" i="1"/>
  <c r="O4036" i="1"/>
  <c r="O4033" i="1"/>
  <c r="O4034" i="1"/>
  <c r="O4032" i="1"/>
  <c r="O4031" i="1"/>
  <c r="O4035" i="1"/>
  <c r="O4765" i="1"/>
  <c r="O4763" i="1"/>
  <c r="O4764" i="1"/>
  <c r="O4762" i="1"/>
  <c r="O4760" i="1"/>
  <c r="O4766" i="1"/>
  <c r="O5439" i="1"/>
  <c r="O5437" i="1"/>
  <c r="O5438" i="1"/>
  <c r="O5435" i="1"/>
  <c r="O5434" i="1"/>
  <c r="O5440" i="1"/>
  <c r="O6102" i="1"/>
  <c r="O6100" i="1"/>
  <c r="O6099" i="1"/>
  <c r="O6097" i="1"/>
  <c r="O6098" i="1"/>
  <c r="O6101" i="1"/>
  <c r="O6809" i="1"/>
  <c r="O6810" i="1"/>
  <c r="O6806" i="1"/>
  <c r="O6805" i="1"/>
  <c r="O6807" i="1"/>
  <c r="O6808" i="1"/>
  <c r="O7548" i="1"/>
  <c r="O7549" i="1"/>
  <c r="O7545" i="1"/>
  <c r="O7544" i="1"/>
  <c r="O7546" i="1"/>
  <c r="O7547" i="1"/>
  <c r="O8269" i="1"/>
  <c r="O8271" i="1"/>
  <c r="O8267" i="1"/>
  <c r="O8266" i="1"/>
  <c r="O8268" i="1"/>
  <c r="O8270" i="1"/>
  <c r="O8972" i="1"/>
  <c r="O8974" i="1"/>
  <c r="O8971" i="1"/>
  <c r="O8969" i="1"/>
  <c r="O8970" i="1"/>
  <c r="O8973" i="1"/>
  <c r="O9622" i="1"/>
  <c r="O9623" i="1"/>
  <c r="O9619" i="1"/>
  <c r="O9620" i="1"/>
  <c r="O9618" i="1"/>
  <c r="O9621" i="1"/>
  <c r="O1593" i="1"/>
  <c r="O1595" i="1"/>
  <c r="O1596" i="1"/>
  <c r="O1591" i="1"/>
  <c r="O1590" i="1"/>
  <c r="O1597" i="1"/>
  <c r="O2330" i="1"/>
  <c r="O2332" i="1"/>
  <c r="O2333" i="1"/>
  <c r="O2329" i="1"/>
  <c r="O2328" i="1"/>
  <c r="O2331" i="1"/>
  <c r="O2979" i="1"/>
  <c r="O2977" i="1"/>
  <c r="O2978" i="1"/>
  <c r="O2974" i="1"/>
  <c r="O2972" i="1"/>
  <c r="O2976" i="1"/>
  <c r="O3677" i="1"/>
  <c r="O3673" i="1"/>
  <c r="O3674" i="1"/>
  <c r="O3672" i="1"/>
  <c r="O3670" i="1"/>
  <c r="O3676" i="1"/>
  <c r="O4437" i="1"/>
  <c r="O4435" i="1"/>
  <c r="O4436" i="1"/>
  <c r="O4434" i="1"/>
  <c r="O4433" i="1"/>
  <c r="O4438" i="1"/>
  <c r="O5093" i="1"/>
  <c r="O5091" i="1"/>
  <c r="O5092" i="1"/>
  <c r="O5090" i="1"/>
  <c r="O5089" i="1"/>
  <c r="O5094" i="1"/>
  <c r="O5767" i="1"/>
  <c r="O5764" i="1"/>
  <c r="O5763" i="1"/>
  <c r="O5759" i="1"/>
  <c r="O5761" i="1"/>
  <c r="O5766" i="1"/>
  <c r="O6449" i="1"/>
  <c r="O6450" i="1"/>
  <c r="O6446" i="1"/>
  <c r="O6444" i="1"/>
  <c r="O6447" i="1"/>
  <c r="O6448" i="1"/>
  <c r="O7216" i="1"/>
  <c r="O7217" i="1"/>
  <c r="O7212" i="1"/>
  <c r="O7211" i="1"/>
  <c r="O7213" i="1"/>
  <c r="O7215" i="1"/>
  <c r="O7895" i="1"/>
  <c r="O7897" i="1"/>
  <c r="O7893" i="1"/>
  <c r="O7892" i="1"/>
  <c r="O7894" i="1"/>
  <c r="O7896" i="1"/>
  <c r="O8623" i="1"/>
  <c r="O8625" i="1"/>
  <c r="O8621" i="1"/>
  <c r="O8619" i="1"/>
  <c r="O8620" i="1"/>
  <c r="O8624" i="1"/>
  <c r="O9284" i="1"/>
  <c r="O9285" i="1"/>
  <c r="O9280" i="1"/>
  <c r="O9281" i="1"/>
  <c r="O9279" i="1"/>
  <c r="O9283" i="1"/>
  <c r="O1447" i="1"/>
  <c r="O1444" i="1"/>
  <c r="O1443" i="1"/>
  <c r="O1442" i="1"/>
  <c r="O1446" i="1"/>
  <c r="O1445" i="1"/>
  <c r="O2137" i="1"/>
  <c r="O2134" i="1"/>
  <c r="O2131" i="1"/>
  <c r="O2130" i="1"/>
  <c r="O2135" i="1"/>
  <c r="O2132" i="1"/>
  <c r="O2756" i="1"/>
  <c r="O2752" i="1"/>
  <c r="O2751" i="1"/>
  <c r="O2750" i="1"/>
  <c r="O2754" i="1"/>
  <c r="O2753" i="1"/>
  <c r="O3456" i="1"/>
  <c r="O3452" i="1"/>
  <c r="O3450" i="1"/>
  <c r="O3451" i="1"/>
  <c r="O3455" i="1"/>
  <c r="O3454" i="1"/>
  <c r="O4164" i="1"/>
  <c r="O4160" i="1"/>
  <c r="O4158" i="1"/>
  <c r="O4157" i="1"/>
  <c r="O4161" i="1"/>
  <c r="O4163" i="1"/>
  <c r="O4901" i="1"/>
  <c r="O4899" i="1"/>
  <c r="O4898" i="1"/>
  <c r="O4897" i="1"/>
  <c r="O4900" i="1"/>
  <c r="O4902" i="1"/>
  <c r="O5542" i="1"/>
  <c r="O5540" i="1"/>
  <c r="O5538" i="1"/>
  <c r="O5537" i="1"/>
  <c r="O5539" i="1"/>
  <c r="O5541" i="1"/>
  <c r="O6218" i="1"/>
  <c r="O6216" i="1"/>
  <c r="O6215" i="1"/>
  <c r="O6213" i="1"/>
  <c r="O6214" i="1"/>
  <c r="O6217" i="1"/>
  <c r="O6942" i="1"/>
  <c r="O6939" i="1"/>
  <c r="O6933" i="1"/>
  <c r="O6932" i="1"/>
  <c r="O6936" i="1"/>
  <c r="O6940" i="1"/>
  <c r="O7694" i="1"/>
  <c r="O7691" i="1"/>
  <c r="O7689" i="1"/>
  <c r="O7688" i="1"/>
  <c r="O7690" i="1"/>
  <c r="O7692" i="1"/>
  <c r="O8409" i="1"/>
  <c r="O8406" i="1"/>
  <c r="O8405" i="1"/>
  <c r="O8407" i="1"/>
  <c r="O8408" i="1"/>
  <c r="O8410" i="1"/>
  <c r="O9085" i="1"/>
  <c r="O9082" i="1"/>
  <c r="O9081" i="1"/>
  <c r="O9080" i="1"/>
  <c r="O9083" i="1"/>
  <c r="O9084" i="1"/>
  <c r="O1390" i="1"/>
  <c r="O1387" i="1"/>
  <c r="O1386" i="1"/>
  <c r="O1385" i="1"/>
  <c r="O1389" i="1"/>
  <c r="O1388" i="1"/>
  <c r="O2079" i="1"/>
  <c r="O2076" i="1"/>
  <c r="O2073" i="1"/>
  <c r="O2072" i="1"/>
  <c r="O2078" i="1"/>
  <c r="O2075" i="1"/>
  <c r="O2708" i="1"/>
  <c r="O2704" i="1"/>
  <c r="O2703" i="1"/>
  <c r="O2702" i="1"/>
  <c r="O2707" i="1"/>
  <c r="O2705" i="1"/>
  <c r="O3384" i="1"/>
  <c r="O3381" i="1"/>
  <c r="O3379" i="1"/>
  <c r="O3380" i="1"/>
  <c r="O3382" i="1"/>
  <c r="O3383" i="1"/>
  <c r="O4085" i="1"/>
  <c r="O4082" i="1"/>
  <c r="O4080" i="1"/>
  <c r="O4079" i="1"/>
  <c r="O4083" i="1"/>
  <c r="O4084" i="1"/>
  <c r="O4846" i="1"/>
  <c r="O4840" i="1"/>
  <c r="O4842" i="1"/>
  <c r="O4841" i="1"/>
  <c r="O4845" i="1"/>
  <c r="O4848" i="1"/>
  <c r="O5488" i="1"/>
  <c r="O5486" i="1"/>
  <c r="O5484" i="1"/>
  <c r="O5483" i="1"/>
  <c r="O5485" i="1"/>
  <c r="O5487" i="1"/>
  <c r="O6162" i="1"/>
  <c r="O6160" i="1"/>
  <c r="O6159" i="1"/>
  <c r="O6157" i="1"/>
  <c r="O6158" i="1"/>
  <c r="O6161" i="1"/>
  <c r="O6864" i="1"/>
  <c r="O6863" i="1"/>
  <c r="O6859" i="1"/>
  <c r="O6858" i="1"/>
  <c r="O6860" i="1"/>
  <c r="O6862" i="1"/>
  <c r="O7634" i="1"/>
  <c r="O7630" i="1"/>
  <c r="O7624" i="1"/>
  <c r="O7623" i="1"/>
  <c r="O7631" i="1"/>
  <c r="O7633" i="1"/>
  <c r="O8332" i="1"/>
  <c r="O8330" i="1"/>
  <c r="O8331" i="1"/>
  <c r="O8333" i="1"/>
  <c r="O8334" i="1"/>
  <c r="O8335" i="1"/>
  <c r="O9016" i="1"/>
  <c r="O9013" i="1"/>
  <c r="O9012" i="1"/>
  <c r="O9011" i="1"/>
  <c r="O9014" i="1"/>
  <c r="O9015" i="1"/>
  <c r="O1601" i="1"/>
  <c r="O1598" i="1"/>
  <c r="O1594" i="1"/>
  <c r="O1592" i="1"/>
  <c r="O1600" i="1"/>
  <c r="O1599" i="1"/>
  <c r="O2264" i="1"/>
  <c r="O2260" i="1"/>
  <c r="O2258" i="1"/>
  <c r="O2255" i="1"/>
  <c r="O2263" i="1"/>
  <c r="O2259" i="1"/>
  <c r="O2873" i="1"/>
  <c r="O2865" i="1"/>
  <c r="O2863" i="1"/>
  <c r="O2862" i="1"/>
  <c r="O2867" i="1"/>
  <c r="O2866" i="1"/>
  <c r="O3565" i="1"/>
  <c r="O3560" i="1"/>
  <c r="O3555" i="1"/>
  <c r="O3556" i="1"/>
  <c r="O3562" i="1"/>
  <c r="O3563" i="1"/>
  <c r="O4254" i="1"/>
  <c r="O4251" i="1"/>
  <c r="O4248" i="1"/>
  <c r="O4247" i="1"/>
  <c r="O4250" i="1"/>
  <c r="O4252" i="1"/>
  <c r="O5025" i="1"/>
  <c r="O5021" i="1"/>
  <c r="O5023" i="1"/>
  <c r="O5022" i="1"/>
  <c r="O5024" i="1"/>
  <c r="O5026" i="1"/>
  <c r="O5665" i="1"/>
  <c r="O5658" i="1"/>
  <c r="O5656" i="1"/>
  <c r="O5654" i="1"/>
  <c r="O5657" i="1"/>
  <c r="O5661" i="1"/>
  <c r="O6345" i="1"/>
  <c r="O6341" i="1"/>
  <c r="O6338" i="1"/>
  <c r="O6334" i="1"/>
  <c r="O6337" i="1"/>
  <c r="O6342" i="1"/>
  <c r="O7032" i="1"/>
  <c r="O7030" i="1"/>
  <c r="O7026" i="1"/>
  <c r="O7025" i="1"/>
  <c r="O7027" i="1"/>
  <c r="O7028" i="1"/>
  <c r="O7825" i="1"/>
  <c r="O7821" i="1"/>
  <c r="O7818" i="1"/>
  <c r="O7817" i="1"/>
  <c r="O7820" i="1"/>
  <c r="O7823" i="1"/>
  <c r="O8512" i="1"/>
  <c r="O8505" i="1"/>
  <c r="O8507" i="1"/>
  <c r="O8516" i="1"/>
  <c r="O8518" i="1"/>
  <c r="O8520" i="1"/>
  <c r="O9187" i="1"/>
  <c r="O9182" i="1"/>
  <c r="O9177" i="1"/>
  <c r="O9175" i="1"/>
  <c r="O9179" i="1"/>
  <c r="O9184" i="1"/>
  <c r="O1838" i="1"/>
  <c r="O1835" i="1"/>
  <c r="O1833" i="1"/>
  <c r="O1832" i="1"/>
  <c r="O1834" i="1"/>
  <c r="O1836" i="1"/>
  <c r="O2597" i="1"/>
  <c r="O2585" i="1"/>
  <c r="O2583" i="1"/>
  <c r="O2579" i="1"/>
  <c r="O2587" i="1"/>
  <c r="O2588" i="1"/>
  <c r="O3242" i="1"/>
  <c r="O3239" i="1"/>
  <c r="O3238" i="1"/>
  <c r="O3236" i="1"/>
  <c r="O3237" i="1"/>
  <c r="O3240" i="1"/>
  <c r="O3940" i="1"/>
  <c r="O3938" i="1"/>
  <c r="O3937" i="1"/>
  <c r="O3935" i="1"/>
  <c r="O3936" i="1"/>
  <c r="O3939" i="1"/>
  <c r="O4673" i="1"/>
  <c r="O4671" i="1"/>
  <c r="O4670" i="1"/>
  <c r="O4667" i="1"/>
  <c r="O4669" i="1"/>
  <c r="O4672" i="1"/>
  <c r="O5348" i="1"/>
  <c r="O5340" i="1"/>
  <c r="O5337" i="1"/>
  <c r="O5336" i="1"/>
  <c r="O5341" i="1"/>
  <c r="O5347" i="1"/>
  <c r="O6014" i="1"/>
  <c r="O6012" i="1"/>
  <c r="O6010" i="1"/>
  <c r="O6009" i="1"/>
  <c r="O6011" i="1"/>
  <c r="O6013" i="1"/>
  <c r="O6714" i="1"/>
  <c r="O6711" i="1"/>
  <c r="O6709" i="1"/>
  <c r="O6708" i="1"/>
  <c r="O6710" i="1"/>
  <c r="O6713" i="1"/>
  <c r="O7453" i="1"/>
  <c r="O7451" i="1"/>
  <c r="O7448" i="1"/>
  <c r="O7447" i="1"/>
  <c r="O7449" i="1"/>
  <c r="O7450" i="1"/>
  <c r="O8178" i="1"/>
  <c r="O8171" i="1"/>
  <c r="O8165" i="1"/>
  <c r="O8163" i="1"/>
  <c r="O8166" i="1"/>
  <c r="O8173" i="1"/>
  <c r="O8890" i="1"/>
  <c r="O8885" i="1"/>
  <c r="O8884" i="1"/>
  <c r="O8886" i="1"/>
  <c r="O8887" i="1"/>
  <c r="O8889" i="1"/>
  <c r="O9531" i="1"/>
  <c r="O9527" i="1"/>
  <c r="O9526" i="1"/>
  <c r="O9524" i="1"/>
  <c r="O9525" i="1"/>
  <c r="O9528" i="1"/>
  <c r="O1797" i="1"/>
  <c r="O1794" i="1"/>
  <c r="O1793" i="1"/>
  <c r="O1792" i="1"/>
  <c r="O1796" i="1"/>
  <c r="O1795" i="1"/>
  <c r="O2491" i="1"/>
  <c r="O2486" i="1"/>
  <c r="O2482" i="1"/>
  <c r="O2481" i="1"/>
  <c r="O2488" i="1"/>
  <c r="O2485" i="1"/>
  <c r="O3102" i="1"/>
  <c r="O3094" i="1"/>
  <c r="O3088" i="1"/>
  <c r="O3087" i="1"/>
  <c r="O3097" i="1"/>
  <c r="O3095" i="1"/>
  <c r="O3800" i="1"/>
  <c r="O3791" i="1"/>
  <c r="O3787" i="1"/>
  <c r="O3788" i="1"/>
  <c r="O3795" i="1"/>
  <c r="O3796" i="1"/>
  <c r="O4480" i="1"/>
  <c r="O4478" i="1"/>
  <c r="O4476" i="1"/>
  <c r="O4475" i="1"/>
  <c r="O4477" i="1"/>
  <c r="O4479" i="1"/>
  <c r="O5245" i="1"/>
  <c r="O5238" i="1"/>
  <c r="O5241" i="1"/>
  <c r="O5239" i="1"/>
  <c r="O5244" i="1"/>
  <c r="O5246" i="1"/>
  <c r="O5880" i="1"/>
  <c r="O5877" i="1"/>
  <c r="O5874" i="1"/>
  <c r="O5873" i="1"/>
  <c r="O5875" i="1"/>
  <c r="O5879" i="1"/>
  <c r="O6576" i="1"/>
  <c r="O6571" i="1"/>
  <c r="O6568" i="1"/>
  <c r="O6563" i="1"/>
  <c r="O6565" i="1"/>
  <c r="O6572" i="1"/>
  <c r="O7259" i="1"/>
  <c r="O7258" i="1"/>
  <c r="O7254" i="1"/>
  <c r="O7253" i="1"/>
  <c r="O7255" i="1"/>
  <c r="O7256" i="1"/>
  <c r="O8056" i="1"/>
  <c r="O8051" i="1"/>
  <c r="O8049" i="1"/>
  <c r="O8048" i="1"/>
  <c r="O8050" i="1"/>
  <c r="O8053" i="1"/>
  <c r="O8734" i="1"/>
  <c r="O8729" i="1"/>
  <c r="O8731" i="1"/>
  <c r="O8740" i="1"/>
  <c r="O8745" i="1"/>
  <c r="O8749" i="1"/>
  <c r="O9400" i="1"/>
  <c r="O9391" i="1"/>
  <c r="O9389" i="1"/>
  <c r="O9387" i="1"/>
  <c r="O9390" i="1"/>
  <c r="O9393" i="1"/>
  <c r="O1893" i="1"/>
  <c r="O1888" i="1"/>
  <c r="O1882" i="1"/>
  <c r="O1881" i="1"/>
  <c r="O1890" i="1"/>
  <c r="O1889" i="1"/>
  <c r="O2551" i="1"/>
  <c r="O2548" i="1"/>
  <c r="O2543" i="1"/>
  <c r="O2542" i="1"/>
  <c r="O2549" i="1"/>
  <c r="O2546" i="1"/>
  <c r="O3193" i="1"/>
  <c r="O3188" i="1"/>
  <c r="O3184" i="1"/>
  <c r="O3185" i="1"/>
  <c r="O3191" i="1"/>
  <c r="O3190" i="1"/>
  <c r="O3892" i="1"/>
  <c r="O3887" i="1"/>
  <c r="O3884" i="1"/>
  <c r="O3883" i="1"/>
  <c r="O3889" i="1"/>
  <c r="O3890" i="1"/>
  <c r="O4612" i="1"/>
  <c r="O4606" i="1"/>
  <c r="O4604" i="1"/>
  <c r="O4599" i="1"/>
  <c r="O4605" i="1"/>
  <c r="O4609" i="1"/>
  <c r="O5310" i="1"/>
  <c r="O5304" i="1"/>
  <c r="O5306" i="1"/>
  <c r="O5305" i="1"/>
  <c r="O5308" i="1"/>
  <c r="O5312" i="1"/>
  <c r="O5970" i="1"/>
  <c r="O5966" i="1"/>
  <c r="O5962" i="1"/>
  <c r="O5961" i="1"/>
  <c r="O5965" i="1"/>
  <c r="O5969" i="1"/>
  <c r="O6666" i="1"/>
  <c r="O6663" i="1"/>
  <c r="O6660" i="1"/>
  <c r="O6657" i="1"/>
  <c r="O6658" i="1"/>
  <c r="O6664" i="1"/>
  <c r="O7394" i="1"/>
  <c r="O7389" i="1"/>
  <c r="O7380" i="1"/>
  <c r="O7379" i="1"/>
  <c r="O7383" i="1"/>
  <c r="O7387" i="1"/>
  <c r="O8137" i="1"/>
  <c r="O8133" i="1"/>
  <c r="O8130" i="1"/>
  <c r="O8128" i="1"/>
  <c r="O8132" i="1"/>
  <c r="O8135" i="1"/>
  <c r="O8839" i="1"/>
  <c r="O8834" i="1"/>
  <c r="O8837" i="1"/>
  <c r="O8843" i="1"/>
  <c r="O8844" i="1"/>
  <c r="O8846" i="1"/>
  <c r="O9493" i="1"/>
  <c r="O9489" i="1"/>
  <c r="O9487" i="1"/>
  <c r="O9485" i="1"/>
  <c r="O9488" i="1"/>
  <c r="O9491" i="1"/>
  <c r="O1892" i="1"/>
  <c r="O1883" i="1"/>
  <c r="O1880" i="1"/>
  <c r="O1879" i="1"/>
  <c r="O1885" i="1"/>
  <c r="O1884" i="1"/>
  <c r="O2550" i="1"/>
  <c r="O2544" i="1"/>
  <c r="O2541" i="1"/>
  <c r="O2540" i="1"/>
  <c r="O2547" i="1"/>
  <c r="O2545" i="1"/>
  <c r="O3192" i="1"/>
  <c r="O3186" i="1"/>
  <c r="O3183" i="1"/>
  <c r="O3182" i="1"/>
  <c r="O3187" i="1"/>
  <c r="O3189" i="1"/>
  <c r="O3891" i="1"/>
  <c r="O3885" i="1"/>
  <c r="O3882" i="1"/>
  <c r="O3881" i="1"/>
  <c r="O3886" i="1"/>
  <c r="O3888" i="1"/>
  <c r="O4610" i="1"/>
  <c r="O4603" i="1"/>
  <c r="O4598" i="1"/>
  <c r="O4596" i="1"/>
  <c r="O4601" i="1"/>
  <c r="O4607" i="1"/>
  <c r="O5309" i="1"/>
  <c r="O5302" i="1"/>
  <c r="O5303" i="1"/>
  <c r="O5301" i="1"/>
  <c r="O5307" i="1"/>
  <c r="O5311" i="1"/>
  <c r="O5968" i="1"/>
  <c r="O5964" i="1"/>
  <c r="O5960" i="1"/>
  <c r="O5959" i="1"/>
  <c r="O5963" i="1"/>
  <c r="O5967" i="1"/>
  <c r="O6665" i="1"/>
  <c r="O6661" i="1"/>
  <c r="O6659" i="1"/>
  <c r="O6653" i="1"/>
  <c r="O6656" i="1"/>
  <c r="O6662" i="1"/>
  <c r="O7392" i="1"/>
  <c r="O7388" i="1"/>
  <c r="O7377" i="1"/>
  <c r="O7375" i="1"/>
  <c r="O7381" i="1"/>
  <c r="O7385" i="1"/>
  <c r="O8136" i="1"/>
  <c r="O8131" i="1"/>
  <c r="O8127" i="1"/>
  <c r="O8126" i="1"/>
  <c r="O8129" i="1"/>
  <c r="O8134" i="1"/>
  <c r="O8838" i="1"/>
  <c r="O8833" i="1"/>
  <c r="O8835" i="1"/>
  <c r="O8840" i="1"/>
  <c r="O8842" i="1"/>
  <c r="O8845" i="1"/>
  <c r="O9492" i="1"/>
  <c r="O9486" i="1"/>
  <c r="O9483" i="1"/>
  <c r="O9482" i="1"/>
  <c r="O9484" i="1"/>
  <c r="O9490" i="1"/>
  <c r="O1663" i="1"/>
  <c r="O1661" i="1"/>
  <c r="O1659" i="1"/>
  <c r="O1658" i="1"/>
  <c r="O1660" i="1"/>
  <c r="O1662" i="1"/>
  <c r="O2353" i="1"/>
  <c r="O2350" i="1"/>
  <c r="O2349" i="1"/>
  <c r="O2348" i="1"/>
  <c r="O2352" i="1"/>
  <c r="O2351" i="1"/>
  <c r="O2973" i="1"/>
  <c r="O2969" i="1"/>
  <c r="O2968" i="1"/>
  <c r="O2967" i="1"/>
  <c r="O2970" i="1"/>
  <c r="O2971" i="1"/>
  <c r="O3671" i="1"/>
  <c r="O3667" i="1"/>
  <c r="O3666" i="1"/>
  <c r="O3665" i="1"/>
  <c r="O3668" i="1"/>
  <c r="O3669" i="1"/>
  <c r="O4365" i="1"/>
  <c r="O4360" i="1"/>
  <c r="O4357" i="1"/>
  <c r="O4356" i="1"/>
  <c r="O4359" i="1"/>
  <c r="O4363" i="1"/>
  <c r="O5109" i="1"/>
  <c r="O5105" i="1"/>
  <c r="O5106" i="1"/>
  <c r="O5104" i="1"/>
  <c r="O5107" i="1"/>
  <c r="O5110" i="1"/>
  <c r="O5768" i="1"/>
  <c r="O5760" i="1"/>
  <c r="O5757" i="1"/>
  <c r="O5756" i="1"/>
  <c r="O5758" i="1"/>
  <c r="O5765" i="1"/>
  <c r="O6451" i="1"/>
  <c r="O6443" i="1"/>
  <c r="O6441" i="1"/>
  <c r="O6438" i="1"/>
  <c r="O6439" i="1"/>
  <c r="O6445" i="1"/>
  <c r="O7144" i="1"/>
  <c r="O7142" i="1"/>
  <c r="O7136" i="1"/>
  <c r="O7134" i="1"/>
  <c r="O7137" i="1"/>
  <c r="O7139" i="1"/>
  <c r="O7915" i="1"/>
  <c r="O7912" i="1"/>
  <c r="O7910" i="1"/>
  <c r="O7909" i="1"/>
  <c r="O7911" i="1"/>
  <c r="O7914" i="1"/>
  <c r="O8616" i="1"/>
  <c r="O8612" i="1"/>
  <c r="O8614" i="1"/>
  <c r="O8617" i="1"/>
  <c r="O8618" i="1"/>
  <c r="O8622" i="1"/>
  <c r="O9286" i="1"/>
  <c r="O9278" i="1"/>
  <c r="O9277" i="1"/>
  <c r="O9275" i="1"/>
  <c r="O9276" i="1"/>
  <c r="O9282" i="1"/>
  <c r="O1560" i="1"/>
  <c r="O1557" i="1"/>
  <c r="O1555" i="1"/>
  <c r="O1554" i="1"/>
  <c r="O1556" i="1"/>
  <c r="O1558" i="1"/>
  <c r="O2306" i="1"/>
  <c r="O2296" i="1"/>
  <c r="O2295" i="1"/>
  <c r="O2293" i="1"/>
  <c r="O2297" i="1"/>
  <c r="O2298" i="1"/>
  <c r="O2943" i="1"/>
  <c r="O2941" i="1"/>
  <c r="O2940" i="1"/>
  <c r="O2938" i="1"/>
  <c r="O2939" i="1"/>
  <c r="O2942" i="1"/>
  <c r="O3640" i="1"/>
  <c r="O3638" i="1"/>
  <c r="O3636" i="1"/>
  <c r="O3635" i="1"/>
  <c r="O3637" i="1"/>
  <c r="O3639" i="1"/>
  <c r="O4414" i="1"/>
  <c r="O4401" i="1"/>
  <c r="O4399" i="1"/>
  <c r="O4397" i="1"/>
  <c r="O4398" i="1"/>
  <c r="O4408" i="1"/>
  <c r="O5065" i="1"/>
  <c r="O5057" i="1"/>
  <c r="O5055" i="1"/>
  <c r="O5054" i="1"/>
  <c r="O5056" i="1"/>
  <c r="O5060" i="1"/>
  <c r="O5734" i="1"/>
  <c r="O5731" i="1"/>
  <c r="O5729" i="1"/>
  <c r="O5728" i="1"/>
  <c r="O5730" i="1"/>
  <c r="O5732" i="1"/>
  <c r="O6416" i="1"/>
  <c r="O6412" i="1"/>
  <c r="O6411" i="1"/>
  <c r="O6409" i="1"/>
  <c r="O6410" i="1"/>
  <c r="O6414" i="1"/>
  <c r="O7190" i="1"/>
  <c r="O7184" i="1"/>
  <c r="O7177" i="1"/>
  <c r="O7175" i="1"/>
  <c r="O7178" i="1"/>
  <c r="O7185" i="1"/>
  <c r="O7866" i="1"/>
  <c r="O7859" i="1"/>
  <c r="O7856" i="1"/>
  <c r="O7855" i="1"/>
  <c r="O7857" i="1"/>
  <c r="O7862" i="1"/>
  <c r="O8590" i="1"/>
  <c r="O8587" i="1"/>
  <c r="O8585" i="1"/>
  <c r="O8584" i="1"/>
  <c r="O8586" i="1"/>
  <c r="O8589" i="1"/>
  <c r="O9253" i="1"/>
  <c r="O9251" i="1"/>
  <c r="O9250" i="1"/>
  <c r="O9248" i="1"/>
  <c r="O9249" i="1"/>
  <c r="O9252" i="1"/>
  <c r="O1440" i="1"/>
  <c r="O1438" i="1"/>
  <c r="O1436" i="1"/>
  <c r="O1435" i="1"/>
  <c r="O1437" i="1"/>
  <c r="O1439" i="1"/>
  <c r="O2187" i="1"/>
  <c r="O2184" i="1"/>
  <c r="O2183" i="1"/>
  <c r="O2182" i="1"/>
  <c r="O2186" i="1"/>
  <c r="O2185" i="1"/>
  <c r="O2827" i="1"/>
  <c r="O2825" i="1"/>
  <c r="O2823" i="1"/>
  <c r="O2822" i="1"/>
  <c r="O2824" i="1"/>
  <c r="O2826" i="1"/>
  <c r="O3520" i="1"/>
  <c r="O3517" i="1"/>
  <c r="O3516" i="1"/>
  <c r="O3515" i="1"/>
  <c r="O3518" i="1"/>
  <c r="O3519" i="1"/>
  <c r="O4298" i="1"/>
  <c r="O4286" i="1"/>
  <c r="O4285" i="1"/>
  <c r="O4283" i="1"/>
  <c r="O4284" i="1"/>
  <c r="O4288" i="1"/>
  <c r="O4952" i="1"/>
  <c r="O4950" i="1"/>
  <c r="O4948" i="1"/>
  <c r="O4947" i="1"/>
  <c r="O4949" i="1"/>
  <c r="O4951" i="1"/>
  <c r="O5620" i="1"/>
  <c r="O5617" i="1"/>
  <c r="O5614" i="1"/>
  <c r="O5613" i="1"/>
  <c r="O5615" i="1"/>
  <c r="O5619" i="1"/>
  <c r="O6300" i="1"/>
  <c r="O6296" i="1"/>
  <c r="O6294" i="1"/>
  <c r="O6292" i="1"/>
  <c r="O6293" i="1"/>
  <c r="O6298" i="1"/>
  <c r="O7070" i="1"/>
  <c r="O7064" i="1"/>
  <c r="O7062" i="1"/>
  <c r="O7061" i="1"/>
  <c r="O7063" i="1"/>
  <c r="O7066" i="1"/>
  <c r="O7746" i="1"/>
  <c r="O7744" i="1"/>
  <c r="O7742" i="1"/>
  <c r="O7741" i="1"/>
  <c r="O7743" i="1"/>
  <c r="O7745" i="1"/>
  <c r="O8472" i="1"/>
  <c r="O8470" i="1"/>
  <c r="O8467" i="1"/>
  <c r="O8466" i="1"/>
  <c r="O8469" i="1"/>
  <c r="O8471" i="1"/>
  <c r="O9142" i="1"/>
  <c r="O9139" i="1"/>
  <c r="O9138" i="1"/>
  <c r="O9136" i="1"/>
  <c r="O9137" i="1"/>
  <c r="O9140" i="1"/>
  <c r="O1384" i="1"/>
  <c r="O1381" i="1"/>
  <c r="O1379" i="1"/>
  <c r="O1378" i="1"/>
  <c r="O1380" i="1"/>
  <c r="O1382" i="1"/>
  <c r="O2115" i="1"/>
  <c r="O2113" i="1"/>
  <c r="O2112" i="1"/>
  <c r="O2110" i="1"/>
  <c r="O2114" i="1"/>
  <c r="O2111" i="1"/>
  <c r="O2749" i="1"/>
  <c r="O2746" i="1"/>
  <c r="O2745" i="1"/>
  <c r="O2744" i="1"/>
  <c r="O2747" i="1"/>
  <c r="O2748" i="1"/>
  <c r="O3447" i="1"/>
  <c r="O3445" i="1"/>
  <c r="O3444" i="1"/>
  <c r="O3443" i="1"/>
  <c r="O3446" i="1"/>
  <c r="O3448" i="1"/>
  <c r="O4217" i="1"/>
  <c r="O4214" i="1"/>
  <c r="O4213" i="1"/>
  <c r="O4211" i="1"/>
  <c r="O4212" i="1"/>
  <c r="O4216" i="1"/>
  <c r="O4885" i="1"/>
  <c r="O4883" i="1"/>
  <c r="O4881" i="1"/>
  <c r="O4880" i="1"/>
  <c r="O4882" i="1"/>
  <c r="O4884" i="1"/>
  <c r="O5536" i="1"/>
  <c r="O5533" i="1"/>
  <c r="O5531" i="1"/>
  <c r="O5530" i="1"/>
  <c r="O5532" i="1"/>
  <c r="O5535" i="1"/>
  <c r="O6212" i="1"/>
  <c r="O6208" i="1"/>
  <c r="O6207" i="1"/>
  <c r="O6205" i="1"/>
  <c r="O6206" i="1"/>
  <c r="O6211" i="1"/>
  <c r="O6994" i="1"/>
  <c r="O6992" i="1"/>
  <c r="O6990" i="1"/>
  <c r="O6989" i="1"/>
  <c r="O6991" i="1"/>
  <c r="O6993" i="1"/>
  <c r="O7674" i="1"/>
  <c r="O7672" i="1"/>
  <c r="O7670" i="1"/>
  <c r="O7669" i="1"/>
  <c r="O7671" i="1"/>
  <c r="O7673" i="1"/>
  <c r="O8404" i="1"/>
  <c r="O8400" i="1"/>
  <c r="O8399" i="1"/>
  <c r="O8398" i="1"/>
  <c r="O8402" i="1"/>
  <c r="O8403" i="1"/>
  <c r="O9079" i="1"/>
  <c r="O9077" i="1"/>
  <c r="O9076" i="1"/>
  <c r="O9073" i="1"/>
  <c r="O9075" i="1"/>
  <c r="O9078" i="1"/>
  <c r="O1332" i="1"/>
  <c r="O1330" i="1"/>
  <c r="O1328" i="1"/>
  <c r="O1327" i="1"/>
  <c r="O1329" i="1"/>
  <c r="O1331" i="1"/>
  <c r="O2043" i="1"/>
  <c r="O2041" i="1"/>
  <c r="O2040" i="1"/>
  <c r="O2038" i="1"/>
  <c r="O2042" i="1"/>
  <c r="O2039" i="1"/>
  <c r="O2701" i="1"/>
  <c r="O2698" i="1"/>
  <c r="O2697" i="1"/>
  <c r="O2696" i="1"/>
  <c r="O2699" i="1"/>
  <c r="O2700" i="1"/>
  <c r="O3376" i="1"/>
  <c r="O3374" i="1"/>
  <c r="O3373" i="1"/>
  <c r="O3372" i="1"/>
  <c r="O3375" i="1"/>
  <c r="O3378" i="1"/>
  <c r="O4127" i="1"/>
  <c r="O4124" i="1"/>
  <c r="O4122" i="1"/>
  <c r="O4121" i="1"/>
  <c r="O4123" i="1"/>
  <c r="O4125" i="1"/>
  <c r="O4814" i="1"/>
  <c r="O4812" i="1"/>
  <c r="O4810" i="1"/>
  <c r="O4808" i="1"/>
  <c r="O4811" i="1"/>
  <c r="O4813" i="1"/>
  <c r="O5482" i="1"/>
  <c r="O5479" i="1"/>
  <c r="O5477" i="1"/>
  <c r="O5475" i="1"/>
  <c r="O5478" i="1"/>
  <c r="O5480" i="1"/>
  <c r="O6156" i="1"/>
  <c r="O6153" i="1"/>
  <c r="O6152" i="1"/>
  <c r="O6149" i="1"/>
  <c r="O6150" i="1"/>
  <c r="O6155" i="1"/>
  <c r="O6905" i="1"/>
  <c r="O6902" i="1"/>
  <c r="O6900" i="1"/>
  <c r="O6899" i="1"/>
  <c r="O6901" i="1"/>
  <c r="O6903" i="1"/>
  <c r="O7596" i="1"/>
  <c r="O7594" i="1"/>
  <c r="O7591" i="1"/>
  <c r="O7592" i="1"/>
  <c r="O7593" i="1"/>
  <c r="O7595" i="1"/>
  <c r="O8327" i="1"/>
  <c r="O8325" i="1"/>
  <c r="O8324" i="1"/>
  <c r="O8323" i="1"/>
  <c r="O8326" i="1"/>
  <c r="O8328" i="1"/>
  <c r="O9010" i="1"/>
  <c r="O9007" i="1"/>
  <c r="O9006" i="1"/>
  <c r="O9004" i="1"/>
  <c r="O9005" i="1"/>
  <c r="O9008" i="1"/>
  <c r="O1512" i="1"/>
  <c r="O1502" i="1"/>
  <c r="O1492" i="1"/>
  <c r="O1488" i="1"/>
  <c r="O1497" i="1"/>
  <c r="O1503" i="1"/>
  <c r="O2226" i="1"/>
  <c r="O2217" i="1"/>
  <c r="O2216" i="1"/>
  <c r="O2214" i="1"/>
  <c r="O2219" i="1"/>
  <c r="O2215" i="1"/>
  <c r="O2864" i="1"/>
  <c r="O2858" i="1"/>
  <c r="O2857" i="1"/>
  <c r="O2856" i="1"/>
  <c r="O2859" i="1"/>
  <c r="O2860" i="1"/>
  <c r="O3559" i="1"/>
  <c r="O3553" i="1"/>
  <c r="O3552" i="1"/>
  <c r="O3551" i="1"/>
  <c r="O3557" i="1"/>
  <c r="O3561" i="1"/>
  <c r="O4329" i="1"/>
  <c r="O4322" i="1"/>
  <c r="O4320" i="1"/>
  <c r="O4319" i="1"/>
  <c r="O4321" i="1"/>
  <c r="O4325" i="1"/>
  <c r="O4980" i="1"/>
  <c r="O4978" i="1"/>
  <c r="O4975" i="1"/>
  <c r="O4974" i="1"/>
  <c r="O4976" i="1"/>
  <c r="O4979" i="1"/>
  <c r="O5655" i="1"/>
  <c r="O5652" i="1"/>
  <c r="O5650" i="1"/>
  <c r="O5648" i="1"/>
  <c r="O5651" i="1"/>
  <c r="O5653" i="1"/>
  <c r="O6336" i="1"/>
  <c r="O6331" i="1"/>
  <c r="O6329" i="1"/>
  <c r="O6327" i="1"/>
  <c r="O6328" i="1"/>
  <c r="O6332" i="1"/>
  <c r="O7102" i="1"/>
  <c r="O7100" i="1"/>
  <c r="O7098" i="1"/>
  <c r="O7097" i="1"/>
  <c r="O7099" i="1"/>
  <c r="O7101" i="1"/>
  <c r="O7778" i="1"/>
  <c r="O7774" i="1"/>
  <c r="O7771" i="1"/>
  <c r="O7772" i="1"/>
  <c r="O7773" i="1"/>
  <c r="O7775" i="1"/>
  <c r="O8509" i="1"/>
  <c r="O8504" i="1"/>
  <c r="O8502" i="1"/>
  <c r="O8503" i="1"/>
  <c r="O8506" i="1"/>
  <c r="O8510" i="1"/>
  <c r="O9176" i="1"/>
  <c r="O9172" i="1"/>
  <c r="O9170" i="1"/>
  <c r="O9169" i="1"/>
  <c r="O9171" i="1"/>
  <c r="O9173" i="1"/>
  <c r="O1732" i="1"/>
  <c r="O1722" i="1"/>
  <c r="O1716" i="1"/>
  <c r="O1712" i="1"/>
  <c r="O1717" i="1"/>
  <c r="O1723" i="1"/>
  <c r="O2453" i="1"/>
  <c r="O2436" i="1"/>
  <c r="O2439" i="1"/>
  <c r="O2435" i="1"/>
  <c r="O2443" i="1"/>
  <c r="O2437" i="1"/>
  <c r="O3101" i="1"/>
  <c r="O3090" i="1"/>
  <c r="O3089" i="1"/>
  <c r="O3086" i="1"/>
  <c r="O3091" i="1"/>
  <c r="O3093" i="1"/>
  <c r="O3799" i="1"/>
  <c r="O3789" i="1"/>
  <c r="O3786" i="1"/>
  <c r="O3785" i="1"/>
  <c r="O3794" i="1"/>
  <c r="O3797" i="1"/>
  <c r="O4557" i="1"/>
  <c r="O4545" i="1"/>
  <c r="O4543" i="1"/>
  <c r="O4541" i="1"/>
  <c r="O4544" i="1"/>
  <c r="O4548" i="1"/>
  <c r="O5195" i="1"/>
  <c r="O5192" i="1"/>
  <c r="O5189" i="1"/>
  <c r="O5188" i="1"/>
  <c r="O5191" i="1"/>
  <c r="O5196" i="1"/>
  <c r="O5878" i="1"/>
  <c r="O5872" i="1"/>
  <c r="O5870" i="1"/>
  <c r="O5869" i="1"/>
  <c r="O5871" i="1"/>
  <c r="O5876" i="1"/>
  <c r="O6569" i="1"/>
  <c r="O6561" i="1"/>
  <c r="O6559" i="1"/>
  <c r="O6558" i="1"/>
  <c r="O6560" i="1"/>
  <c r="O6566" i="1"/>
  <c r="O7334" i="1"/>
  <c r="O7324" i="1"/>
  <c r="O7322" i="1"/>
  <c r="O7321" i="1"/>
  <c r="O7323" i="1"/>
  <c r="O7327" i="1"/>
  <c r="O8009" i="1"/>
  <c r="O8000" i="1"/>
  <c r="O7997" i="1"/>
  <c r="O7998" i="1"/>
  <c r="O7999" i="1"/>
  <c r="O8003" i="1"/>
  <c r="O8736" i="1"/>
  <c r="O8732" i="1"/>
  <c r="O8730" i="1"/>
  <c r="O8733" i="1"/>
  <c r="O8735" i="1"/>
  <c r="O8741" i="1"/>
  <c r="O9392" i="1"/>
  <c r="O9386" i="1"/>
  <c r="O9384" i="1"/>
  <c r="O9383" i="1"/>
  <c r="O9385" i="1"/>
  <c r="O9388" i="1"/>
  <c r="O1958" i="1"/>
  <c r="O1945" i="1"/>
  <c r="O1941" i="1"/>
  <c r="O1939" i="1"/>
  <c r="O1940" i="1"/>
  <c r="O1946" i="1"/>
  <c r="O2594" i="1"/>
  <c r="O2580" i="1"/>
  <c r="O2581" i="1"/>
  <c r="O2578" i="1"/>
  <c r="O2582" i="1"/>
  <c r="O2584" i="1"/>
  <c r="O3223" i="1"/>
  <c r="O3215" i="1"/>
  <c r="O3214" i="1"/>
  <c r="O3209" i="1"/>
  <c r="O3213" i="1"/>
  <c r="O3216" i="1"/>
  <c r="O3920" i="1"/>
  <c r="O3914" i="1"/>
  <c r="O3913" i="1"/>
  <c r="O3911" i="1"/>
  <c r="O3912" i="1"/>
  <c r="O3915" i="1"/>
  <c r="O4640" i="1"/>
  <c r="O4634" i="1"/>
  <c r="O4632" i="1"/>
  <c r="O4631" i="1"/>
  <c r="O4633" i="1"/>
  <c r="O4635" i="1"/>
  <c r="O5350" i="1"/>
  <c r="O5342" i="1"/>
  <c r="O5338" i="1"/>
  <c r="O5335" i="1"/>
  <c r="O5339" i="1"/>
  <c r="O5343" i="1"/>
  <c r="O5996" i="1"/>
  <c r="O5990" i="1"/>
  <c r="O5987" i="1"/>
  <c r="O5985" i="1"/>
  <c r="O5988" i="1"/>
  <c r="O5992" i="1"/>
  <c r="O6693" i="1"/>
  <c r="O6688" i="1"/>
  <c r="O6686" i="1"/>
  <c r="O6683" i="1"/>
  <c r="O6684" i="1"/>
  <c r="O6691" i="1"/>
  <c r="O7421" i="1"/>
  <c r="O7414" i="1"/>
  <c r="O7413" i="1"/>
  <c r="O7411" i="1"/>
  <c r="O7412" i="1"/>
  <c r="O7415" i="1"/>
  <c r="O8176" i="1"/>
  <c r="O8168" i="1"/>
  <c r="O8162" i="1"/>
  <c r="O8160" i="1"/>
  <c r="O8161" i="1"/>
  <c r="O8172" i="1"/>
  <c r="O8872" i="1"/>
  <c r="O8865" i="1"/>
  <c r="O8864" i="1"/>
  <c r="O8863" i="1"/>
  <c r="O8862" i="1"/>
  <c r="O8867" i="1"/>
  <c r="O9513" i="1"/>
  <c r="O9508" i="1"/>
  <c r="O9507" i="1"/>
  <c r="O9505" i="1"/>
  <c r="O9506" i="1"/>
  <c r="O9510" i="1"/>
  <c r="O1738" i="1"/>
  <c r="O1727" i="1"/>
  <c r="O1718" i="1"/>
  <c r="O1713" i="1"/>
  <c r="O1724" i="1"/>
  <c r="O1728" i="1"/>
  <c r="O2388" i="1"/>
  <c r="O2383" i="1"/>
  <c r="O2381" i="1"/>
  <c r="O2377" i="1"/>
  <c r="O2385" i="1"/>
  <c r="O2386" i="1"/>
  <c r="O3014" i="1"/>
  <c r="O3009" i="1"/>
  <c r="O3007" i="1"/>
  <c r="O3002" i="1"/>
  <c r="O3008" i="1"/>
  <c r="O3011" i="1"/>
  <c r="O3712" i="1"/>
  <c r="O3708" i="1"/>
  <c r="O3706" i="1"/>
  <c r="O3703" i="1"/>
  <c r="O3707" i="1"/>
  <c r="O3710" i="1"/>
  <c r="O4415" i="1"/>
  <c r="O4407" i="1"/>
  <c r="O4406" i="1"/>
  <c r="O4405" i="1"/>
  <c r="O4409" i="1"/>
  <c r="O4411" i="1"/>
  <c r="O5144" i="1"/>
  <c r="O5140" i="1"/>
  <c r="O5137" i="1"/>
  <c r="O5136" i="1"/>
  <c r="O5139" i="1"/>
  <c r="O5142" i="1"/>
  <c r="O5802" i="1"/>
  <c r="O5798" i="1"/>
  <c r="O5795" i="1"/>
  <c r="O5792" i="1"/>
  <c r="O5797" i="1"/>
  <c r="O5800" i="1"/>
  <c r="O6486" i="1"/>
  <c r="O6482" i="1"/>
  <c r="O6478" i="1"/>
  <c r="O6475" i="1"/>
  <c r="O6476" i="1"/>
  <c r="O6483" i="1"/>
  <c r="O7193" i="1"/>
  <c r="O7188" i="1"/>
  <c r="O7182" i="1"/>
  <c r="O7181" i="1"/>
  <c r="O7183" i="1"/>
  <c r="O7189" i="1"/>
  <c r="O7951" i="1"/>
  <c r="O7948" i="1"/>
  <c r="O7944" i="1"/>
  <c r="O7943" i="1"/>
  <c r="O7945" i="1"/>
  <c r="O7949" i="1"/>
  <c r="O8660" i="1"/>
  <c r="O8656" i="1"/>
  <c r="O8654" i="1"/>
  <c r="O8652" i="1"/>
  <c r="O8655" i="1"/>
  <c r="O8659" i="1"/>
  <c r="O9319" i="1"/>
  <c r="O9315" i="1"/>
  <c r="O9312" i="1"/>
  <c r="O9309" i="1"/>
  <c r="O9314" i="1"/>
  <c r="O9317" i="1"/>
  <c r="O1507" i="1"/>
  <c r="O1498" i="1"/>
  <c r="O1491" i="1"/>
  <c r="O1487" i="1"/>
  <c r="O1493" i="1"/>
  <c r="O1499" i="1"/>
  <c r="O2170" i="1"/>
  <c r="O2165" i="1"/>
  <c r="O2164" i="1"/>
  <c r="O2160" i="1"/>
  <c r="O2166" i="1"/>
  <c r="O2168" i="1"/>
  <c r="O2803" i="1"/>
  <c r="O2796" i="1"/>
  <c r="O2794" i="1"/>
  <c r="O2789" i="1"/>
  <c r="O2793" i="1"/>
  <c r="O2797" i="1"/>
  <c r="O3490" i="1"/>
  <c r="O3486" i="1"/>
  <c r="O3484" i="1"/>
  <c r="O3481" i="1"/>
  <c r="O3485" i="1"/>
  <c r="O3488" i="1"/>
  <c r="O4199" i="1"/>
  <c r="O4193" i="1"/>
  <c r="O4192" i="1"/>
  <c r="O4189" i="1"/>
  <c r="O4194" i="1"/>
  <c r="O4197" i="1"/>
  <c r="O4936" i="1"/>
  <c r="O4932" i="1"/>
  <c r="O4928" i="1"/>
  <c r="O4927" i="1"/>
  <c r="O4929" i="1"/>
  <c r="O4934" i="1"/>
  <c r="O5590" i="1"/>
  <c r="O5583" i="1"/>
  <c r="O5580" i="1"/>
  <c r="O5577" i="1"/>
  <c r="O5581" i="1"/>
  <c r="O5585" i="1"/>
  <c r="O6253" i="1"/>
  <c r="O6250" i="1"/>
  <c r="O6245" i="1"/>
  <c r="O6242" i="1"/>
  <c r="O6243" i="1"/>
  <c r="O6251" i="1"/>
  <c r="O6977" i="1"/>
  <c r="O6973" i="1"/>
  <c r="O6969" i="1"/>
  <c r="O6968" i="1"/>
  <c r="O6970" i="1"/>
  <c r="O6974" i="1"/>
  <c r="O7729" i="1"/>
  <c r="O7724" i="1"/>
  <c r="O7722" i="1"/>
  <c r="O7720" i="1"/>
  <c r="O7721" i="1"/>
  <c r="O7727" i="1"/>
  <c r="O8445" i="1"/>
  <c r="O8441" i="1"/>
  <c r="O8440" i="1"/>
  <c r="O8438" i="1"/>
  <c r="O8439" i="1"/>
  <c r="O8444" i="1"/>
  <c r="O9118" i="1"/>
  <c r="O9114" i="1"/>
  <c r="O9112" i="1"/>
  <c r="O9109" i="1"/>
  <c r="O9113" i="1"/>
  <c r="O9116" i="1"/>
  <c r="O1407" i="1"/>
  <c r="O1405" i="1"/>
  <c r="O1402" i="1"/>
  <c r="O1401" i="1"/>
  <c r="O1403" i="1"/>
  <c r="O1406" i="1"/>
  <c r="O2099" i="1"/>
  <c r="O2095" i="1"/>
  <c r="O2094" i="1"/>
  <c r="O2093" i="1"/>
  <c r="O2096" i="1"/>
  <c r="O2097" i="1"/>
  <c r="O2727" i="1"/>
  <c r="O2725" i="1"/>
  <c r="O2724" i="1"/>
  <c r="O2722" i="1"/>
  <c r="O2723" i="1"/>
  <c r="O2726" i="1"/>
  <c r="O3405" i="1"/>
  <c r="O3402" i="1"/>
  <c r="O3400" i="1"/>
  <c r="O3399" i="1"/>
  <c r="O3401" i="1"/>
  <c r="O3403" i="1"/>
  <c r="O4109" i="1"/>
  <c r="O4105" i="1"/>
  <c r="O4104" i="1"/>
  <c r="O4103" i="1"/>
  <c r="O4106" i="1"/>
  <c r="O4108" i="1"/>
  <c r="O4870" i="1"/>
  <c r="O4868" i="1"/>
  <c r="O4866" i="1"/>
  <c r="O4865" i="1"/>
  <c r="O4867" i="1"/>
  <c r="O4869" i="1"/>
  <c r="O5510" i="1"/>
  <c r="O5508" i="1"/>
  <c r="O5506" i="1"/>
  <c r="O5504" i="1"/>
  <c r="O5507" i="1"/>
  <c r="O5509" i="1"/>
  <c r="O6184" i="1"/>
  <c r="O6182" i="1"/>
  <c r="O6179" i="1"/>
  <c r="O6177" i="1"/>
  <c r="O6178" i="1"/>
  <c r="O6183" i="1"/>
  <c r="O6888" i="1"/>
  <c r="O6884" i="1"/>
  <c r="O6882" i="1"/>
  <c r="O6881" i="1"/>
  <c r="O6883" i="1"/>
  <c r="O6885" i="1"/>
  <c r="O7657" i="1"/>
  <c r="O7654" i="1"/>
  <c r="O7652" i="1"/>
  <c r="O7651" i="1"/>
  <c r="O7653" i="1"/>
  <c r="O7655" i="1"/>
  <c r="O8358" i="1"/>
  <c r="O8356" i="1"/>
  <c r="O8354" i="1"/>
  <c r="O8353" i="1"/>
  <c r="O8355" i="1"/>
  <c r="O8357" i="1"/>
  <c r="O9037" i="1"/>
  <c r="O9034" i="1"/>
  <c r="O9032" i="1"/>
  <c r="O9031" i="1"/>
  <c r="O9033" i="1"/>
  <c r="O9035" i="1"/>
  <c r="O1506" i="1"/>
  <c r="O1494" i="1"/>
  <c r="O1490" i="1"/>
  <c r="O1486" i="1"/>
  <c r="O1489" i="1"/>
  <c r="O1495" i="1"/>
  <c r="O2169" i="1"/>
  <c r="O2161" i="1"/>
  <c r="O2162" i="1"/>
  <c r="O2159" i="1"/>
  <c r="O2163" i="1"/>
  <c r="O2167" i="1"/>
  <c r="O2802" i="1"/>
  <c r="O2792" i="1"/>
  <c r="O2791" i="1"/>
  <c r="O2788" i="1"/>
  <c r="O2790" i="1"/>
  <c r="O2795" i="1"/>
  <c r="O3489" i="1"/>
  <c r="O3483" i="1"/>
  <c r="O3482" i="1"/>
  <c r="O3479" i="1"/>
  <c r="O3480" i="1"/>
  <c r="O3487" i="1"/>
  <c r="O4198" i="1"/>
  <c r="O4188" i="1"/>
  <c r="O4190" i="1"/>
  <c r="O4187" i="1"/>
  <c r="O4191" i="1"/>
  <c r="O4196" i="1"/>
  <c r="O4935" i="1"/>
  <c r="O4930" i="1"/>
  <c r="O4925" i="1"/>
  <c r="O4924" i="1"/>
  <c r="O4926" i="1"/>
  <c r="O4933" i="1"/>
  <c r="O5587" i="1"/>
  <c r="O5582" i="1"/>
  <c r="O5578" i="1"/>
  <c r="O5576" i="1"/>
  <c r="O5579" i="1"/>
  <c r="O5584" i="1"/>
  <c r="O6252" i="1"/>
  <c r="O6247" i="1"/>
  <c r="O6244" i="1"/>
  <c r="O6240" i="1"/>
  <c r="O6241" i="1"/>
  <c r="O6249" i="1"/>
  <c r="O6976" i="1"/>
  <c r="O6971" i="1"/>
  <c r="O6967" i="1"/>
  <c r="O6965" i="1"/>
  <c r="O6966" i="1"/>
  <c r="O6972" i="1"/>
  <c r="O7728" i="1"/>
  <c r="O7723" i="1"/>
  <c r="O7719" i="1"/>
  <c r="O7717" i="1"/>
  <c r="O7718" i="1"/>
  <c r="O7725" i="1"/>
  <c r="O8443" i="1"/>
  <c r="O8437" i="1"/>
  <c r="O8436" i="1"/>
  <c r="O8434" i="1"/>
  <c r="O8435" i="1"/>
  <c r="O8442" i="1"/>
  <c r="O9117" i="1"/>
  <c r="O9111" i="1"/>
  <c r="O9110" i="1"/>
  <c r="O9107" i="1"/>
  <c r="O9108" i="1"/>
  <c r="O9115" i="1"/>
  <c r="O1736" i="1"/>
  <c r="O1719" i="1"/>
  <c r="O1715" i="1"/>
  <c r="O1711" i="1"/>
  <c r="O1714" i="1"/>
  <c r="O1720" i="1"/>
  <c r="O2387" i="1"/>
  <c r="O2378" i="1"/>
  <c r="O2379" i="1"/>
  <c r="O2382" i="1"/>
  <c r="O2380" i="1"/>
  <c r="O2384" i="1"/>
  <c r="O3013" i="1"/>
  <c r="O3005" i="1"/>
  <c r="O3004" i="1"/>
  <c r="O3010" i="1"/>
  <c r="O3003" i="1"/>
  <c r="O3006" i="1"/>
  <c r="O3711" i="1"/>
  <c r="O3704" i="1"/>
  <c r="O3702" i="1"/>
  <c r="O3701" i="1"/>
  <c r="O3705" i="1"/>
  <c r="O3709" i="1"/>
  <c r="O4413" i="1"/>
  <c r="O4402" i="1"/>
  <c r="O4403" i="1"/>
  <c r="O4400" i="1"/>
  <c r="O4404" i="1"/>
  <c r="O4410" i="1"/>
  <c r="O5143" i="1"/>
  <c r="O5138" i="1"/>
  <c r="O5134" i="1"/>
  <c r="O5133" i="1"/>
  <c r="O5135" i="1"/>
  <c r="O5141" i="1"/>
  <c r="O5801" i="1"/>
  <c r="O5796" i="1"/>
  <c r="O5791" i="1"/>
  <c r="O5790" i="1"/>
  <c r="O5793" i="1"/>
  <c r="O5799" i="1"/>
  <c r="O6485" i="1"/>
  <c r="O6479" i="1"/>
  <c r="O6477" i="1"/>
  <c r="O6473" i="1"/>
  <c r="O6474" i="1"/>
  <c r="O6481" i="1"/>
  <c r="O7191" i="1"/>
  <c r="O7186" i="1"/>
  <c r="O7179" i="1"/>
  <c r="O7176" i="1"/>
  <c r="O7180" i="1"/>
  <c r="O7187" i="1"/>
  <c r="O7950" i="1"/>
  <c r="O7946" i="1"/>
  <c r="O7942" i="1"/>
  <c r="O7940" i="1"/>
  <c r="O7941" i="1"/>
  <c r="O7947" i="1"/>
  <c r="O8657" i="1"/>
  <c r="O8653" i="1"/>
  <c r="O8650" i="1"/>
  <c r="O8649" i="1"/>
  <c r="O8651" i="1"/>
  <c r="O8658" i="1"/>
  <c r="O9318" i="1"/>
  <c r="O9313" i="1"/>
  <c r="O9310" i="1"/>
  <c r="O9308" i="1"/>
  <c r="O9311" i="1"/>
  <c r="O9316" i="1"/>
  <c r="O1632" i="1"/>
  <c r="O1627" i="1"/>
  <c r="O1625" i="1"/>
  <c r="O1624" i="1"/>
  <c r="O1626" i="1"/>
  <c r="O1628" i="1"/>
  <c r="O2310" i="1"/>
  <c r="O2300" i="1"/>
  <c r="O2299" i="1"/>
  <c r="O2294" i="1"/>
  <c r="O2301" i="1"/>
  <c r="O2302" i="1"/>
  <c r="O2926" i="1"/>
  <c r="O2915" i="1"/>
  <c r="O2912" i="1"/>
  <c r="O2909" i="1"/>
  <c r="O2913" i="1"/>
  <c r="O2918" i="1"/>
  <c r="O3622" i="1"/>
  <c r="O3613" i="1"/>
  <c r="O3608" i="1"/>
  <c r="O3607" i="1"/>
  <c r="O3610" i="1"/>
  <c r="O3614" i="1"/>
  <c r="O4301" i="1"/>
  <c r="O4290" i="1"/>
  <c r="O4289" i="1"/>
  <c r="O4287" i="1"/>
  <c r="O4291" i="1"/>
  <c r="O4297" i="1"/>
  <c r="O5071" i="1"/>
  <c r="O5064" i="1"/>
  <c r="O5059" i="1"/>
  <c r="O5058" i="1"/>
  <c r="O5061" i="1"/>
  <c r="O5069" i="1"/>
  <c r="O5717" i="1"/>
  <c r="O5710" i="1"/>
  <c r="O5706" i="1"/>
  <c r="O5704" i="1"/>
  <c r="O5707" i="1"/>
  <c r="O5715" i="1"/>
  <c r="O6398" i="1"/>
  <c r="O6392" i="1"/>
  <c r="O6387" i="1"/>
  <c r="O6383" i="1"/>
  <c r="O6384" i="1"/>
  <c r="O6394" i="1"/>
  <c r="O7077" i="1"/>
  <c r="O7069" i="1"/>
  <c r="O7067" i="1"/>
  <c r="O7065" i="1"/>
  <c r="O7068" i="1"/>
  <c r="O7071" i="1"/>
  <c r="O7871" i="1"/>
  <c r="O7864" i="1"/>
  <c r="O7860" i="1"/>
  <c r="O7858" i="1"/>
  <c r="O7861" i="1"/>
  <c r="O7867" i="1"/>
  <c r="O8571" i="1"/>
  <c r="O8563" i="1"/>
  <c r="O8561" i="1"/>
  <c r="O8560" i="1"/>
  <c r="O8562" i="1"/>
  <c r="O8569" i="1"/>
  <c r="O9237" i="1"/>
  <c r="O9230" i="1"/>
  <c r="O9227" i="1"/>
  <c r="O9225" i="1"/>
  <c r="O9229" i="1"/>
  <c r="O9235" i="1"/>
  <c r="O1821" i="1"/>
  <c r="O1818" i="1"/>
  <c r="O1816" i="1"/>
  <c r="O1815" i="1"/>
  <c r="O1817" i="1"/>
  <c r="O1819" i="1"/>
  <c r="O2512" i="1"/>
  <c r="O2508" i="1"/>
  <c r="O2507" i="1"/>
  <c r="O2506" i="1"/>
  <c r="O2509" i="1"/>
  <c r="O2510" i="1"/>
  <c r="O3147" i="1"/>
  <c r="O3142" i="1"/>
  <c r="O3139" i="1"/>
  <c r="O3135" i="1"/>
  <c r="O3140" i="1"/>
  <c r="O3143" i="1"/>
  <c r="O3845" i="1"/>
  <c r="O3841" i="1"/>
  <c r="O3838" i="1"/>
  <c r="O3835" i="1"/>
  <c r="O3839" i="1"/>
  <c r="O3842" i="1"/>
  <c r="O4505" i="1"/>
  <c r="O4501" i="1"/>
  <c r="O4500" i="1"/>
  <c r="O4499" i="1"/>
  <c r="O4502" i="1"/>
  <c r="O4503" i="1"/>
  <c r="O5268" i="1"/>
  <c r="O5266" i="1"/>
  <c r="O5264" i="1"/>
  <c r="O5263" i="1"/>
  <c r="O5265" i="1"/>
  <c r="O5267" i="1"/>
  <c r="O5926" i="1"/>
  <c r="O5923" i="1"/>
  <c r="O5920" i="1"/>
  <c r="O5918" i="1"/>
  <c r="O5921" i="1"/>
  <c r="O5925" i="1"/>
  <c r="O6618" i="1"/>
  <c r="O6615" i="1"/>
  <c r="O6613" i="1"/>
  <c r="O6609" i="1"/>
  <c r="O6610" i="1"/>
  <c r="O6617" i="1"/>
  <c r="O7284" i="1"/>
  <c r="O7282" i="1"/>
  <c r="O7280" i="1"/>
  <c r="O7278" i="1"/>
  <c r="O7281" i="1"/>
  <c r="O7283" i="1"/>
  <c r="O8091" i="1"/>
  <c r="O8088" i="1"/>
  <c r="O8085" i="1"/>
  <c r="O8083" i="1"/>
  <c r="O8086" i="1"/>
  <c r="O8089" i="1"/>
  <c r="O8800" i="1"/>
  <c r="O8794" i="1"/>
  <c r="O8796" i="1"/>
  <c r="O8795" i="1"/>
  <c r="O8797" i="1"/>
  <c r="O8799" i="1"/>
  <c r="O9451" i="1"/>
  <c r="O9447" i="1"/>
  <c r="O9445" i="1"/>
  <c r="O9444" i="1"/>
  <c r="O9446" i="1"/>
  <c r="O9450" i="1"/>
  <c r="O1964" i="1"/>
  <c r="O1962" i="1"/>
  <c r="O1953" i="1"/>
  <c r="O1944" i="1"/>
  <c r="O1952" i="1"/>
  <c r="O1963" i="1"/>
  <c r="O2599" i="1"/>
  <c r="O2592" i="1"/>
  <c r="O2590" i="1"/>
  <c r="O9" i="1"/>
  <c r="O15" i="1"/>
  <c r="O20" i="1"/>
  <c r="O27" i="1"/>
  <c r="O32" i="1"/>
  <c r="O38" i="1"/>
  <c r="O45" i="1"/>
  <c r="O50" i="1"/>
  <c r="O92" i="1"/>
  <c r="O99" i="1"/>
  <c r="O105" i="1"/>
  <c r="O111" i="1"/>
  <c r="O117" i="1"/>
  <c r="O123" i="1"/>
  <c r="O129" i="1"/>
  <c r="O135" i="1"/>
  <c r="O141" i="1"/>
  <c r="O146" i="1"/>
  <c r="O153" i="1"/>
  <c r="O157" i="1"/>
  <c r="O164" i="1"/>
  <c r="O170" i="1"/>
  <c r="O176" i="1"/>
  <c r="O182" i="1"/>
  <c r="O189" i="1"/>
  <c r="O195" i="1"/>
  <c r="O201" i="1"/>
  <c r="O207" i="1"/>
  <c r="O213" i="1"/>
  <c r="O279" i="1"/>
  <c r="O284" i="1"/>
  <c r="O291" i="1"/>
  <c r="O297" i="1"/>
  <c r="O303" i="1"/>
  <c r="O309" i="1"/>
  <c r="O315" i="1"/>
  <c r="O320" i="1"/>
  <c r="O327" i="1"/>
  <c r="O333" i="1"/>
  <c r="O339" i="1"/>
  <c r="O345" i="1"/>
  <c r="O351" i="1"/>
  <c r="O357" i="1"/>
  <c r="O363" i="1"/>
  <c r="O368" i="1"/>
  <c r="O397" i="1"/>
  <c r="O435" i="1"/>
  <c r="O440" i="1"/>
  <c r="O445" i="1"/>
  <c r="O449" i="1"/>
  <c r="O455" i="1"/>
  <c r="O460" i="1"/>
  <c r="O465" i="1"/>
  <c r="O484" i="1"/>
  <c r="O503" i="1"/>
  <c r="O508" i="1"/>
  <c r="O512" i="1"/>
  <c r="O518" i="1"/>
  <c r="O523" i="1"/>
  <c r="O528" i="1"/>
  <c r="O533" i="1"/>
  <c r="O538" i="1"/>
  <c r="O542" i="1"/>
  <c r="O548" i="1"/>
  <c r="O553" i="1"/>
  <c r="O557" i="1"/>
  <c r="O563" i="1"/>
  <c r="O722" i="1"/>
  <c r="O726" i="1"/>
  <c r="O731" i="1"/>
  <c r="O737" i="1"/>
  <c r="O742" i="1"/>
  <c r="O746" i="1"/>
  <c r="O751" i="1"/>
  <c r="O755" i="1"/>
  <c r="O761" i="1"/>
  <c r="O765" i="1"/>
  <c r="O771" i="1"/>
  <c r="O776" i="1"/>
  <c r="O781" i="1"/>
  <c r="O786" i="1"/>
  <c r="O791" i="1"/>
  <c r="O796" i="1"/>
  <c r="O801" i="1"/>
  <c r="O805" i="1"/>
  <c r="O811" i="1"/>
  <c r="O815" i="1"/>
  <c r="O820" i="1"/>
  <c r="O826" i="1"/>
  <c r="O830" i="1"/>
  <c r="O836" i="1"/>
  <c r="O841" i="1"/>
  <c r="O846" i="1"/>
  <c r="O852" i="1"/>
  <c r="O856" i="1"/>
  <c r="O861" i="1"/>
  <c r="O866" i="1"/>
  <c r="O872" i="1"/>
  <c r="O876" i="1"/>
  <c r="O881" i="1"/>
  <c r="O887" i="1"/>
  <c r="O892" i="1"/>
  <c r="O896" i="1"/>
  <c r="O901" i="1"/>
  <c r="O906" i="1"/>
  <c r="O909" i="1"/>
  <c r="O912" i="1"/>
  <c r="O915" i="1"/>
  <c r="O918" i="1"/>
  <c r="O921" i="1"/>
  <c r="O924" i="1"/>
  <c r="O927" i="1"/>
  <c r="O930" i="1"/>
  <c r="O933" i="1"/>
  <c r="O935" i="1"/>
  <c r="O938" i="1"/>
  <c r="O942" i="1"/>
  <c r="O945" i="1"/>
  <c r="O948" i="1"/>
  <c r="O953" i="1"/>
  <c r="O958" i="1"/>
  <c r="O962" i="1"/>
  <c r="O968" i="1"/>
  <c r="O973" i="1"/>
  <c r="O977" i="1"/>
  <c r="O983" i="1"/>
  <c r="O987" i="1"/>
  <c r="O993" i="1"/>
  <c r="O1053" i="1"/>
  <c r="O1058" i="1"/>
  <c r="O1063" i="1"/>
  <c r="O1068" i="1"/>
  <c r="O1073" i="1"/>
  <c r="O1077" i="1"/>
  <c r="O1082" i="1"/>
  <c r="O1088" i="1"/>
  <c r="O1093" i="1"/>
  <c r="O1098" i="1"/>
  <c r="O1103" i="1"/>
  <c r="O1108" i="1"/>
  <c r="O1112" i="1"/>
  <c r="O1118" i="1"/>
  <c r="O1123" i="1"/>
  <c r="O1128" i="1"/>
  <c r="O1133" i="1"/>
  <c r="O1138" i="1"/>
  <c r="O1143" i="1"/>
  <c r="O1148" i="1"/>
  <c r="O1152" i="1"/>
  <c r="O1157" i="1"/>
  <c r="O1163" i="1"/>
  <c r="O1168" i="1"/>
  <c r="O1173" i="1"/>
  <c r="O1178" i="1"/>
  <c r="O1183" i="1"/>
  <c r="O1260" i="1"/>
  <c r="O1265" i="1"/>
  <c r="O1270" i="1"/>
  <c r="O1275" i="1"/>
  <c r="O1280" i="1"/>
  <c r="O1285" i="1"/>
  <c r="O1290" i="1"/>
  <c r="O1295" i="1"/>
  <c r="O1299" i="1"/>
  <c r="O1305" i="1"/>
  <c r="O1310" i="1"/>
  <c r="O1315" i="1"/>
  <c r="O1326" i="1"/>
  <c r="O1337" i="1"/>
  <c r="O1354" i="1"/>
  <c r="O1377" i="1"/>
  <c r="O1400" i="1"/>
  <c r="O1411" i="1"/>
  <c r="O1434" i="1"/>
  <c r="O1485" i="1"/>
  <c r="O1523" i="1"/>
  <c r="O1553" i="1"/>
  <c r="O1588" i="1"/>
  <c r="O1623" i="1"/>
  <c r="O1640" i="1"/>
  <c r="O1657" i="1"/>
  <c r="O1710" i="1"/>
  <c r="O1751" i="1"/>
  <c r="O1774" i="1"/>
  <c r="O1790" i="1"/>
  <c r="O1813" i="1"/>
  <c r="O1830" i="1"/>
  <c r="O1877" i="1"/>
  <c r="O1938" i="1"/>
  <c r="O1968" i="1"/>
  <c r="O1985" i="1"/>
  <c r="O1996" i="1"/>
  <c r="O2001" i="1"/>
  <c r="O2006" i="1"/>
  <c r="O2011" i="1"/>
  <c r="O2016" i="1"/>
  <c r="O2021" i="1"/>
  <c r="O2026" i="1"/>
  <c r="O2036" i="1"/>
  <c r="O2066" i="1"/>
  <c r="O2092" i="1"/>
  <c r="O2108" i="1"/>
  <c r="O2127" i="1"/>
  <c r="O2158" i="1"/>
  <c r="O2180" i="1"/>
  <c r="O2212" i="1"/>
  <c r="O2251" i="1"/>
  <c r="O2292" i="1"/>
  <c r="O2327" i="1"/>
  <c r="O2346" i="1"/>
  <c r="O2375" i="1"/>
  <c r="O2393" i="1"/>
  <c r="O2432" i="1"/>
  <c r="O2478" i="1"/>
  <c r="O2854" i="1"/>
  <c r="O2907" i="1"/>
  <c r="O2937" i="1"/>
  <c r="O2966" i="1"/>
  <c r="O3001" i="1"/>
  <c r="O3019" i="1"/>
  <c r="O3031" i="1"/>
  <c r="O3079" i="1"/>
  <c r="O3128" i="1"/>
  <c r="O3151" i="1"/>
  <c r="O3181" i="1"/>
  <c r="O3210" i="1"/>
  <c r="O3234" i="1"/>
  <c r="O3258" i="1"/>
  <c r="O3292" i="1"/>
  <c r="O3439" i="1"/>
  <c r="O3478" i="1"/>
  <c r="O3494" i="1"/>
  <c r="O3513" i="1"/>
  <c r="O3547" i="1"/>
  <c r="O3602" i="1"/>
  <c r="O3634" i="1"/>
  <c r="O3664" i="1"/>
  <c r="O3698" i="1"/>
  <c r="O3715" i="1"/>
  <c r="O3727" i="1"/>
  <c r="O3773" i="1"/>
  <c r="O3832" i="1"/>
  <c r="O3850" i="1"/>
  <c r="O3879" i="1"/>
  <c r="O3910" i="1"/>
  <c r="O3932" i="1"/>
  <c r="O3952" i="1"/>
  <c r="O3993" i="1"/>
  <c r="O4012" i="1"/>
  <c r="O4029" i="1"/>
  <c r="O4042" i="1"/>
  <c r="O4048" i="1"/>
  <c r="O4053" i="1"/>
  <c r="O4060" i="1"/>
  <c r="O4066" i="1"/>
  <c r="O4078" i="1"/>
  <c r="O4102" i="1"/>
  <c r="O4119" i="1"/>
  <c r="O4148" i="1"/>
  <c r="O4186" i="1"/>
  <c r="O4209" i="1"/>
  <c r="O4227" i="1"/>
  <c r="O4246" i="1"/>
  <c r="O4278" i="1"/>
  <c r="O4317" i="1"/>
  <c r="O4354" i="1"/>
  <c r="O4396" i="1"/>
  <c r="O4432" i="1"/>
  <c r="O4447" i="1"/>
  <c r="O4472" i="1"/>
  <c r="O4496" i="1"/>
  <c r="O4539" i="1"/>
  <c r="O4594" i="1"/>
  <c r="O4629" i="1"/>
  <c r="O4648" i="1"/>
  <c r="O4654" i="1"/>
  <c r="O4666" i="1"/>
  <c r="O4689" i="1"/>
  <c r="O4724" i="1"/>
  <c r="O4742" i="1"/>
  <c r="O4758" i="1"/>
  <c r="O4770" i="1"/>
  <c r="O4774" i="1"/>
  <c r="O4780" i="1"/>
  <c r="O4785" i="1"/>
  <c r="O4790" i="1"/>
  <c r="O4794" i="1"/>
  <c r="O4802" i="1"/>
  <c r="O4816" i="1"/>
  <c r="O4851" i="1"/>
  <c r="O4878" i="1"/>
  <c r="O4888" i="1"/>
  <c r="O4904" i="1"/>
  <c r="O4938" i="1"/>
  <c r="O4957" i="1"/>
  <c r="O5002" i="1"/>
  <c r="O5045" i="1"/>
  <c r="O5074" i="1"/>
  <c r="O5095" i="1"/>
  <c r="O5111" i="1"/>
  <c r="O5146" i="1"/>
  <c r="O5152" i="1"/>
  <c r="O5224" i="1"/>
  <c r="O5248" i="1"/>
  <c r="O5269" i="1"/>
  <c r="O5273" i="1"/>
  <c r="O5315" i="1"/>
  <c r="O5355" i="1"/>
  <c r="O5376" i="1"/>
  <c r="O5415" i="1"/>
  <c r="O5419" i="1"/>
  <c r="O5441" i="1"/>
  <c r="O5445" i="1"/>
  <c r="O5450" i="1"/>
  <c r="O5454" i="1"/>
  <c r="O5457" i="1"/>
  <c r="O5462" i="1"/>
  <c r="O5489" i="1"/>
  <c r="O5512" i="1"/>
  <c r="O5521" i="1"/>
  <c r="O5564" i="1"/>
  <c r="O5596" i="1"/>
  <c r="O5601" i="1"/>
  <c r="O5628" i="1"/>
  <c r="O5669" i="1"/>
  <c r="O5725" i="1"/>
  <c r="O5745" i="1"/>
  <c r="O5777" i="1"/>
  <c r="O5803" i="1"/>
  <c r="O5808" i="1"/>
  <c r="O5824" i="1"/>
  <c r="O5900" i="1"/>
  <c r="O5928" i="1"/>
  <c r="O5932" i="1"/>
  <c r="O5972" i="1"/>
  <c r="O6000" i="1"/>
  <c r="O6016" i="1"/>
  <c r="O6038" i="1"/>
  <c r="O6078" i="1"/>
  <c r="O6082" i="1"/>
  <c r="O6103" i="1"/>
  <c r="O6107" i="1"/>
  <c r="O6111" i="1"/>
  <c r="O6116" i="1"/>
  <c r="O6120" i="1"/>
  <c r="O6123" i="1"/>
  <c r="O6127" i="1"/>
  <c r="O6131" i="1"/>
  <c r="O6138" i="1"/>
  <c r="O6169" i="1"/>
  <c r="O6187" i="1"/>
  <c r="O6194" i="1"/>
  <c r="O6230" i="1"/>
  <c r="O6254" i="1"/>
  <c r="O6280" i="1"/>
  <c r="O6313" i="1"/>
  <c r="O6359" i="1"/>
  <c r="O6407" i="1"/>
  <c r="O6419" i="1"/>
  <c r="O6464" i="1"/>
  <c r="O6490" i="1"/>
  <c r="O6497" i="1"/>
  <c r="O6517" i="1"/>
  <c r="O6595" i="1"/>
  <c r="O6622" i="1"/>
  <c r="O6633" i="1"/>
  <c r="O6673" i="1"/>
  <c r="O6704" i="1"/>
  <c r="O6719" i="1"/>
  <c r="O6746" i="1"/>
  <c r="O6784" i="1"/>
  <c r="O6790" i="1"/>
  <c r="O6814" i="1"/>
  <c r="O6819" i="1"/>
  <c r="O6824" i="1"/>
  <c r="O6830" i="1"/>
  <c r="O6836" i="1"/>
  <c r="O6842" i="1"/>
  <c r="O6848" i="1"/>
  <c r="O6875" i="1"/>
  <c r="O6895" i="1"/>
  <c r="O6910" i="1"/>
  <c r="O6959" i="1"/>
  <c r="O6986" i="1"/>
  <c r="O7000" i="1"/>
  <c r="O7023" i="1"/>
  <c r="O7059" i="1"/>
  <c r="O7092" i="1"/>
  <c r="O7130" i="1"/>
  <c r="O7172" i="1"/>
  <c r="O7204" i="1"/>
  <c r="O7228" i="1"/>
  <c r="O7251" i="1"/>
  <c r="O7276" i="1"/>
  <c r="O7320" i="1"/>
  <c r="O7369" i="1"/>
  <c r="O7407" i="1"/>
  <c r="O7428" i="1"/>
  <c r="O7434" i="1"/>
  <c r="O7446" i="1"/>
  <c r="O7470" i="1"/>
  <c r="O7506" i="1"/>
  <c r="O7524" i="1"/>
  <c r="O7542" i="1"/>
  <c r="O7554" i="1"/>
  <c r="O7560" i="1"/>
  <c r="O7566" i="1"/>
  <c r="O7572" i="1"/>
  <c r="O7578" i="1"/>
  <c r="O7590" i="1"/>
  <c r="O7613" i="1"/>
  <c r="O7646" i="1"/>
  <c r="O7665" i="1"/>
  <c r="O7678" i="1"/>
  <c r="O7708" i="1"/>
  <c r="O7737" i="1"/>
  <c r="O7763" i="1"/>
  <c r="O7810" i="1"/>
  <c r="O7853" i="1"/>
  <c r="O7890" i="1"/>
  <c r="O7908" i="1"/>
  <c r="O7937" i="1"/>
  <c r="O7955" i="1"/>
  <c r="O7996" i="1"/>
  <c r="O8043" i="1"/>
  <c r="O8078" i="1"/>
  <c r="O8095" i="1"/>
  <c r="O8124" i="1"/>
  <c r="O8155" i="1"/>
  <c r="O8182" i="1"/>
  <c r="O8203" i="1"/>
  <c r="O8245" i="1"/>
  <c r="O8251" i="1"/>
  <c r="O8274" i="1"/>
  <c r="O8278" i="1"/>
  <c r="O8283" i="1"/>
  <c r="O8288" i="1"/>
  <c r="O8293" i="1"/>
  <c r="O8299" i="1"/>
  <c r="O8304" i="1"/>
  <c r="O8314" i="1"/>
  <c r="O8337" i="1"/>
  <c r="O8360" i="1"/>
  <c r="O8383" i="1"/>
  <c r="O8412" i="1"/>
  <c r="O8447" i="1"/>
  <c r="O8458" i="1"/>
  <c r="O8481" i="1"/>
  <c r="O8522" i="1"/>
  <c r="O8574" i="1"/>
  <c r="O8593" i="1"/>
  <c r="O8628" i="1"/>
  <c r="O8663" i="1"/>
  <c r="O8667" i="1"/>
  <c r="O8685" i="1"/>
  <c r="O8755" i="1"/>
  <c r="O8801" i="1"/>
  <c r="O8822" i="1"/>
  <c r="O8861" i="1"/>
  <c r="O8881" i="1"/>
  <c r="O8892" i="1"/>
  <c r="O8912" i="1"/>
  <c r="O8952" i="1"/>
  <c r="O8954" i="1"/>
  <c r="O8976" i="1"/>
  <c r="O8979" i="1"/>
  <c r="O8981" i="1"/>
  <c r="O8985" i="1"/>
  <c r="O8988" i="1"/>
  <c r="O8996" i="1"/>
  <c r="O9030" i="1"/>
  <c r="O9038" i="1"/>
  <c r="O9061" i="1"/>
  <c r="O9089" i="1"/>
  <c r="O9120" i="1"/>
  <c r="O9128" i="1"/>
  <c r="O9156" i="1"/>
  <c r="O9195" i="1"/>
  <c r="O9240" i="1"/>
  <c r="O9255" i="1"/>
  <c r="O9288" i="1"/>
  <c r="O9320" i="1"/>
  <c r="O9323" i="1"/>
  <c r="O9339" i="1"/>
  <c r="O9408" i="1"/>
  <c r="O9453" i="1"/>
  <c r="O9456" i="1"/>
  <c r="O9499" i="1"/>
  <c r="O9522" i="1"/>
  <c r="O9533" i="1"/>
  <c r="O9556" i="1"/>
  <c r="O9597" i="1"/>
  <c r="O9603" i="1"/>
  <c r="O9625" i="1"/>
  <c r="O9631" i="1"/>
  <c r="O9635" i="1"/>
  <c r="O9641" i="1"/>
  <c r="O9646" i="1"/>
  <c r="O9651" i="1"/>
  <c r="O7" i="1"/>
  <c r="O12" i="1"/>
  <c r="O19" i="1"/>
  <c r="O24" i="1"/>
  <c r="O31" i="1"/>
  <c r="O37" i="1"/>
  <c r="O42" i="1"/>
  <c r="O49" i="1"/>
  <c r="O55" i="1"/>
  <c r="O58" i="1"/>
  <c r="O61" i="1"/>
  <c r="O63" i="1"/>
  <c r="O67" i="1"/>
  <c r="O70" i="1"/>
  <c r="O73" i="1"/>
  <c r="O75" i="1"/>
  <c r="O79" i="1"/>
  <c r="O81" i="1"/>
  <c r="O85" i="1"/>
  <c r="O88" i="1"/>
  <c r="O91" i="1"/>
  <c r="O97" i="1"/>
  <c r="O103" i="1"/>
  <c r="O109" i="1"/>
  <c r="O115" i="1"/>
  <c r="O121" i="1"/>
  <c r="O127" i="1"/>
  <c r="O133" i="1"/>
  <c r="O139" i="1"/>
  <c r="O145" i="1"/>
  <c r="O151" i="1"/>
  <c r="O156" i="1"/>
  <c r="O165" i="1"/>
  <c r="O171" i="1"/>
  <c r="O174" i="1"/>
  <c r="O180" i="1"/>
  <c r="O187" i="1"/>
  <c r="O194" i="1"/>
  <c r="O200" i="1"/>
  <c r="O205" i="1"/>
  <c r="O210" i="1"/>
  <c r="O217" i="1"/>
  <c r="O220" i="1"/>
  <c r="O223" i="1"/>
  <c r="O225" i="1"/>
  <c r="O229" i="1"/>
  <c r="O232" i="1"/>
  <c r="O235" i="1"/>
  <c r="O238" i="1"/>
  <c r="O241" i="1"/>
  <c r="O244" i="1"/>
  <c r="O247" i="1"/>
  <c r="O250" i="1"/>
  <c r="O253" i="1"/>
  <c r="O256" i="1"/>
  <c r="O258" i="1"/>
  <c r="O262" i="1"/>
  <c r="O265" i="1"/>
  <c r="O268" i="1"/>
  <c r="O270" i="1"/>
  <c r="O274" i="1"/>
  <c r="O276" i="1"/>
  <c r="O282" i="1"/>
  <c r="O288" i="1"/>
  <c r="O295" i="1"/>
  <c r="O301" i="1"/>
  <c r="O307" i="1"/>
  <c r="O313" i="1"/>
  <c r="O319" i="1"/>
  <c r="O324" i="1"/>
  <c r="O331" i="1"/>
  <c r="O337" i="1"/>
  <c r="O343" i="1"/>
  <c r="O349" i="1"/>
  <c r="O355" i="1"/>
  <c r="O361" i="1"/>
  <c r="O367" i="1"/>
  <c r="O372" i="1"/>
  <c r="O374" i="1"/>
  <c r="O376" i="1"/>
  <c r="O378" i="1"/>
  <c r="O380" i="1"/>
  <c r="O382" i="1"/>
  <c r="O384" i="1"/>
  <c r="O386" i="1"/>
  <c r="O388" i="1"/>
  <c r="O390" i="1"/>
  <c r="O392" i="1"/>
  <c r="O394" i="1"/>
  <c r="O396" i="1"/>
  <c r="O401" i="1"/>
  <c r="O403" i="1"/>
  <c r="O405" i="1"/>
  <c r="O407" i="1"/>
  <c r="O409" i="1"/>
  <c r="O411" i="1"/>
  <c r="O413" i="1"/>
  <c r="O415" i="1"/>
  <c r="O417" i="1"/>
  <c r="O419" i="1"/>
  <c r="O421" i="1"/>
  <c r="O423" i="1"/>
  <c r="O425" i="1"/>
  <c r="O427" i="1"/>
  <c r="O429" i="1"/>
  <c r="O431" i="1"/>
  <c r="O433" i="1"/>
  <c r="O438" i="1"/>
  <c r="O443" i="1"/>
  <c r="O448" i="1"/>
  <c r="O454" i="1"/>
  <c r="O459" i="1"/>
  <c r="O463" i="1"/>
  <c r="O472" i="1"/>
  <c r="O501" i="1"/>
  <c r="O506" i="1"/>
  <c r="O511" i="1"/>
  <c r="O516" i="1"/>
  <c r="O521" i="1"/>
  <c r="O526" i="1"/>
  <c r="O531" i="1"/>
  <c r="O536" i="1"/>
  <c r="O541" i="1"/>
  <c r="O546" i="1"/>
  <c r="O551" i="1"/>
  <c r="O556" i="1"/>
  <c r="O561" i="1"/>
  <c r="O566" i="1"/>
  <c r="O568" i="1"/>
  <c r="O570" i="1"/>
  <c r="O572" i="1"/>
  <c r="O574" i="1"/>
  <c r="O576" i="1"/>
  <c r="O578" i="1"/>
  <c r="O580" i="1"/>
  <c r="O582" i="1"/>
  <c r="O584" i="1"/>
  <c r="O586" i="1"/>
  <c r="O588" i="1"/>
  <c r="O590" i="1"/>
  <c r="O592" i="1"/>
  <c r="O594" i="1"/>
  <c r="O596" i="1"/>
  <c r="O598" i="1"/>
  <c r="O612" i="1"/>
  <c r="O614" i="1"/>
  <c r="O616" i="1"/>
  <c r="O618" i="1"/>
  <c r="O620" i="1"/>
  <c r="O622" i="1"/>
  <c r="O624" i="1"/>
  <c r="O626" i="1"/>
  <c r="O628" i="1"/>
  <c r="O630" i="1"/>
  <c r="O632" i="1"/>
  <c r="O634" i="1"/>
  <c r="O636" i="1"/>
  <c r="O638" i="1"/>
  <c r="O640" i="1"/>
  <c r="O642" i="1"/>
  <c r="O644" i="1"/>
  <c r="O646" i="1"/>
  <c r="O648" i="1"/>
  <c r="O650" i="1"/>
  <c r="O652" i="1"/>
  <c r="O654" i="1"/>
  <c r="O656" i="1"/>
  <c r="O658" i="1"/>
  <c r="O660" i="1"/>
  <c r="O662" i="1"/>
  <c r="O664" i="1"/>
  <c r="O666" i="1"/>
  <c r="O668" i="1"/>
  <c r="O670" i="1"/>
  <c r="O672" i="1"/>
  <c r="O674" i="1"/>
  <c r="O676" i="1"/>
  <c r="O678" i="1"/>
  <c r="O680" i="1"/>
  <c r="O682" i="1"/>
  <c r="O684" i="1"/>
  <c r="O686" i="1"/>
  <c r="O688" i="1"/>
  <c r="O690" i="1"/>
  <c r="O692" i="1"/>
  <c r="O694" i="1"/>
  <c r="O696" i="1"/>
  <c r="O698" i="1"/>
  <c r="O700" i="1"/>
  <c r="O702" i="1"/>
  <c r="O704" i="1"/>
  <c r="O706" i="1"/>
  <c r="O708" i="1"/>
  <c r="O710" i="1"/>
  <c r="O712" i="1"/>
  <c r="O714" i="1"/>
  <c r="O716" i="1"/>
  <c r="O718" i="1"/>
  <c r="O720" i="1"/>
  <c r="O727" i="1"/>
  <c r="O732" i="1"/>
  <c r="O735" i="1"/>
  <c r="O741" i="1"/>
  <c r="O747" i="1"/>
  <c r="O752" i="1"/>
  <c r="O757" i="1"/>
  <c r="O762" i="1"/>
  <c r="O767" i="1"/>
  <c r="O772" i="1"/>
  <c r="O777" i="1"/>
  <c r="O782" i="1"/>
  <c r="O787" i="1"/>
  <c r="O792" i="1"/>
  <c r="O797" i="1"/>
  <c r="O802" i="1"/>
  <c r="O807" i="1"/>
  <c r="O812" i="1"/>
  <c r="O817" i="1"/>
  <c r="O822" i="1"/>
  <c r="O827" i="1"/>
  <c r="O832" i="1"/>
  <c r="O837" i="1"/>
  <c r="O842" i="1"/>
  <c r="O847" i="1"/>
  <c r="O850" i="1"/>
  <c r="O857" i="1"/>
  <c r="O860" i="1"/>
  <c r="O867" i="1"/>
  <c r="O870" i="1"/>
  <c r="O877" i="1"/>
  <c r="O880" i="1"/>
  <c r="O885" i="1"/>
  <c r="O890" i="1"/>
  <c r="O897" i="1"/>
  <c r="O900" i="1"/>
  <c r="O477" i="1"/>
  <c r="O471" i="1"/>
  <c r="O468" i="1"/>
  <c r="O469" i="1"/>
  <c r="O475" i="1"/>
  <c r="O474" i="1"/>
  <c r="O480" i="1"/>
  <c r="O476" i="1"/>
  <c r="O473" i="1"/>
  <c r="O470" i="1"/>
  <c r="O479" i="1"/>
  <c r="O482" i="1"/>
  <c r="O483" i="1"/>
  <c r="O478" i="1"/>
  <c r="O947" i="1"/>
  <c r="O954" i="1"/>
  <c r="O959" i="1"/>
  <c r="O964" i="1"/>
  <c r="O969" i="1"/>
  <c r="O974" i="1"/>
  <c r="O979" i="1"/>
  <c r="O984" i="1"/>
  <c r="O989" i="1"/>
  <c r="O994" i="1"/>
  <c r="O997" i="1"/>
  <c r="O999" i="1"/>
  <c r="O1001" i="1"/>
  <c r="O1003" i="1"/>
  <c r="O1005" i="1"/>
  <c r="O1007" i="1"/>
  <c r="O1009" i="1"/>
  <c r="O1011" i="1"/>
  <c r="O1013" i="1"/>
  <c r="O1015" i="1"/>
  <c r="O1017" i="1"/>
  <c r="O1019" i="1"/>
  <c r="O1021" i="1"/>
  <c r="O1023" i="1"/>
  <c r="O1025" i="1"/>
  <c r="O1027" i="1"/>
  <c r="O1029" i="1"/>
  <c r="O1031" i="1"/>
  <c r="O1033" i="1"/>
  <c r="O1035" i="1"/>
  <c r="O1037" i="1"/>
  <c r="O1039" i="1"/>
  <c r="O1041" i="1"/>
  <c r="O1043" i="1"/>
  <c r="O604" i="1"/>
  <c r="O602" i="1"/>
  <c r="O601" i="1"/>
  <c r="O599" i="1"/>
  <c r="O600" i="1"/>
  <c r="O603" i="1"/>
  <c r="O1045" i="1"/>
  <c r="O1047" i="1"/>
  <c r="O1049" i="1"/>
  <c r="O1051" i="1"/>
  <c r="O1056" i="1"/>
  <c r="O1061" i="1"/>
  <c r="O1066" i="1"/>
  <c r="O1071" i="1"/>
  <c r="O1076" i="1"/>
  <c r="O1081" i="1"/>
  <c r="O1086" i="1"/>
  <c r="O1091" i="1"/>
  <c r="O1096" i="1"/>
  <c r="O1101" i="1"/>
  <c r="O1106" i="1"/>
  <c r="O1111" i="1"/>
  <c r="O1116" i="1"/>
  <c r="O1121" i="1"/>
  <c r="O1126" i="1"/>
  <c r="O1131" i="1"/>
  <c r="O1136" i="1"/>
  <c r="O1141" i="1"/>
  <c r="O1146" i="1"/>
  <c r="O1151" i="1"/>
  <c r="O1156" i="1"/>
  <c r="O1161" i="1"/>
  <c r="O1166" i="1"/>
  <c r="O1171" i="1"/>
  <c r="O1176" i="1"/>
  <c r="O1181" i="1"/>
  <c r="O1186" i="1"/>
  <c r="O1188" i="1"/>
  <c r="O1190" i="1"/>
  <c r="O1192" i="1"/>
  <c r="O1194" i="1"/>
  <c r="O1196" i="1"/>
  <c r="O1198" i="1"/>
  <c r="O1200" i="1"/>
  <c r="O1202" i="1"/>
  <c r="O1204" i="1"/>
  <c r="O1206" i="1"/>
  <c r="O1208" i="1"/>
  <c r="O1210" i="1"/>
  <c r="O1212" i="1"/>
  <c r="O1214" i="1"/>
  <c r="O1216" i="1"/>
  <c r="O1218" i="1"/>
  <c r="O1220" i="1"/>
  <c r="O1222" i="1"/>
  <c r="O1224" i="1"/>
  <c r="O1226" i="1"/>
  <c r="O1228" i="1"/>
  <c r="O1230" i="1"/>
  <c r="O1232" i="1"/>
  <c r="O1234" i="1"/>
  <c r="O1236" i="1"/>
  <c r="O1238" i="1"/>
  <c r="O1240" i="1"/>
  <c r="O1242" i="1"/>
  <c r="O1244" i="1"/>
  <c r="O1246" i="1"/>
  <c r="O1248" i="1"/>
  <c r="O1250" i="1"/>
  <c r="O1252" i="1"/>
  <c r="O1254" i="1"/>
  <c r="O1256" i="1"/>
  <c r="O1258" i="1"/>
  <c r="O1263" i="1"/>
  <c r="O1268" i="1"/>
  <c r="O1273" i="1"/>
  <c r="O1278" i="1"/>
  <c r="O1283" i="1"/>
  <c r="O1288" i="1"/>
  <c r="O1293" i="1"/>
  <c r="O1298" i="1"/>
  <c r="O1303" i="1"/>
  <c r="O1308" i="1"/>
  <c r="O1313" i="1"/>
  <c r="O1324" i="1"/>
  <c r="O1335" i="1"/>
  <c r="O1351" i="1"/>
  <c r="O1369" i="1"/>
  <c r="O1394" i="1"/>
  <c r="O1409" i="1"/>
  <c r="O1421" i="1"/>
  <c r="O1482" i="1"/>
  <c r="O1522" i="1"/>
  <c r="O1538" i="1"/>
  <c r="O1571" i="1"/>
  <c r="O1614" i="1"/>
  <c r="O1638" i="1"/>
  <c r="O1655" i="1"/>
  <c r="O1705" i="1"/>
  <c r="O1745" i="1"/>
  <c r="O1760" i="1"/>
  <c r="O1789" i="1"/>
  <c r="O1810" i="1"/>
  <c r="O1828" i="1"/>
  <c r="O1876" i="1"/>
  <c r="O1918" i="1"/>
  <c r="O1966" i="1"/>
  <c r="O1983" i="1"/>
  <c r="O1994" i="1"/>
  <c r="O1999" i="1"/>
  <c r="O2004" i="1"/>
  <c r="O2009" i="1"/>
  <c r="O2014" i="1"/>
  <c r="O2019" i="1"/>
  <c r="O2024" i="1"/>
  <c r="O2035" i="1"/>
  <c r="O2061" i="1"/>
  <c r="O2089" i="1"/>
  <c r="O2107" i="1"/>
  <c r="O2123" i="1"/>
  <c r="O2157" i="1"/>
  <c r="O2179" i="1"/>
  <c r="O2207" i="1"/>
  <c r="O2245" i="1"/>
  <c r="O2284" i="1"/>
  <c r="O2325" i="1"/>
  <c r="O2345" i="1"/>
  <c r="O2374" i="1"/>
  <c r="O2391" i="1"/>
  <c r="O2423" i="1"/>
  <c r="O2474" i="1"/>
  <c r="O2504" i="1"/>
  <c r="O2513" i="1"/>
  <c r="O2539" i="1"/>
  <c r="O2572" i="1"/>
  <c r="O2612" i="1"/>
  <c r="O2641" i="1"/>
  <c r="O2655" i="1"/>
  <c r="O2669" i="1"/>
  <c r="O2677" i="1"/>
  <c r="O2679" i="1"/>
  <c r="O2681" i="1"/>
  <c r="O2693" i="1"/>
  <c r="O2721" i="1"/>
  <c r="O2729" i="1"/>
  <c r="O2742" i="1"/>
  <c r="O2786" i="1"/>
  <c r="O2807" i="1"/>
  <c r="O2817" i="1"/>
  <c r="O2853" i="1"/>
  <c r="O2897" i="1"/>
  <c r="O2935" i="1"/>
  <c r="O2956" i="1"/>
  <c r="O2996" i="1"/>
  <c r="O3017" i="1"/>
  <c r="O3027" i="1"/>
  <c r="O3062" i="1"/>
  <c r="O3130" i="1"/>
  <c r="O3149" i="1"/>
  <c r="O3178" i="1"/>
  <c r="O3204" i="1"/>
  <c r="O3232" i="1"/>
  <c r="O3256" i="1"/>
  <c r="O3294" i="1"/>
  <c r="O3310" i="1"/>
  <c r="O3317" i="1"/>
  <c r="O3335" i="1"/>
  <c r="O3338" i="1"/>
  <c r="O3341" i="1"/>
  <c r="O3344" i="1"/>
  <c r="O3347" i="1"/>
  <c r="O3350" i="1"/>
  <c r="O3353" i="1"/>
  <c r="O3356" i="1"/>
  <c r="O3363" i="1"/>
  <c r="O3397" i="1"/>
  <c r="O3414" i="1"/>
  <c r="O3434" i="1"/>
  <c r="O3474" i="1"/>
  <c r="O3495" i="1"/>
  <c r="O3511" i="1"/>
  <c r="O3550" i="1"/>
  <c r="O3603" i="1"/>
  <c r="O3632" i="1"/>
  <c r="O3658" i="1"/>
  <c r="O3700" i="1"/>
  <c r="O3717" i="1"/>
  <c r="O3730" i="1"/>
  <c r="O3783" i="1"/>
  <c r="O3827" i="1"/>
  <c r="O3848" i="1"/>
  <c r="O3880" i="1"/>
  <c r="O3909" i="1"/>
  <c r="O3934" i="1"/>
  <c r="O3958" i="1"/>
  <c r="O3988" i="1"/>
  <c r="O4010" i="1"/>
  <c r="O4028" i="1"/>
  <c r="O4041" i="1"/>
  <c r="O4047" i="1"/>
  <c r="O4054" i="1"/>
  <c r="O4057" i="1"/>
  <c r="O4064" i="1"/>
  <c r="O4072" i="1"/>
  <c r="O4097" i="1"/>
  <c r="O4117" i="1"/>
  <c r="O4137" i="1"/>
  <c r="O4178" i="1"/>
  <c r="O4205" i="1"/>
  <c r="O4220" i="1"/>
  <c r="O4240" i="1"/>
  <c r="O4270" i="1"/>
  <c r="O4315" i="1"/>
  <c r="O4352" i="1"/>
  <c r="O4389" i="1"/>
  <c r="O4430" i="1"/>
  <c r="O4450" i="1"/>
  <c r="O4474" i="1"/>
  <c r="O4498" i="1"/>
  <c r="O4531" i="1"/>
  <c r="O4590" i="1"/>
  <c r="O4630" i="1"/>
  <c r="O4646" i="1"/>
  <c r="O4652" i="1"/>
  <c r="O4659" i="1"/>
  <c r="O4676" i="1"/>
  <c r="O4699" i="1"/>
  <c r="O4740" i="1"/>
  <c r="O4747" i="1"/>
  <c r="O4768" i="1"/>
  <c r="O4773" i="1"/>
  <c r="O4778" i="1"/>
  <c r="O4783" i="1"/>
  <c r="O4788" i="1"/>
  <c r="O4795" i="1"/>
  <c r="O4798" i="1"/>
  <c r="O4815" i="1"/>
  <c r="O4850" i="1"/>
  <c r="O4871" i="1"/>
  <c r="O4887" i="1"/>
  <c r="O4915" i="1"/>
  <c r="O4937" i="1"/>
  <c r="O4953" i="1"/>
  <c r="O4994" i="1"/>
  <c r="O5027" i="1"/>
  <c r="O5073" i="1"/>
  <c r="O5100" i="1"/>
  <c r="O5112" i="1"/>
  <c r="O5145" i="1"/>
  <c r="O5149" i="1"/>
  <c r="O5213" i="1"/>
  <c r="O5247" i="1"/>
  <c r="O5270" i="1"/>
  <c r="O5274" i="1"/>
  <c r="O5313" i="1"/>
  <c r="O5353" i="1"/>
  <c r="O5375" i="1"/>
  <c r="O5416" i="1"/>
  <c r="O5424" i="1"/>
  <c r="O5442" i="1"/>
  <c r="O5446" i="1"/>
  <c r="O5449" i="1"/>
  <c r="O5453" i="1"/>
  <c r="O5458" i="1"/>
  <c r="O5467" i="1"/>
  <c r="O5492" i="1"/>
  <c r="O5511" i="1"/>
  <c r="O5515" i="1"/>
  <c r="O5543" i="1"/>
  <c r="O5595" i="1"/>
  <c r="O5604" i="1"/>
  <c r="O5627" i="1"/>
  <c r="O5667" i="1"/>
  <c r="O5719" i="1"/>
  <c r="O5735" i="1"/>
  <c r="O5769" i="1"/>
  <c r="O5804" i="1"/>
  <c r="O5807" i="1"/>
  <c r="O5823" i="1"/>
  <c r="O5893" i="1"/>
  <c r="O5927" i="1"/>
  <c r="O5931" i="1"/>
  <c r="O5976" i="1"/>
  <c r="O5999" i="1"/>
  <c r="O6015" i="1"/>
  <c r="O6037" i="1"/>
  <c r="O6077" i="1"/>
  <c r="O6081" i="1"/>
  <c r="O6104" i="1"/>
  <c r="O6108" i="1"/>
  <c r="O6112" i="1"/>
  <c r="O6115" i="1"/>
  <c r="O6119" i="1"/>
  <c r="O6124" i="1"/>
  <c r="O6128" i="1"/>
  <c r="O6132" i="1"/>
  <c r="O6140" i="1"/>
  <c r="O6171" i="1"/>
  <c r="O6185" i="1"/>
  <c r="O6196" i="1"/>
  <c r="O6232" i="1"/>
  <c r="O6257" i="1"/>
  <c r="O6283" i="1"/>
  <c r="O6310" i="1"/>
  <c r="O6351" i="1"/>
  <c r="O6405" i="1"/>
  <c r="O6421" i="1"/>
  <c r="O6468" i="1"/>
  <c r="O6489" i="1"/>
  <c r="O6494" i="1"/>
  <c r="O6513" i="1"/>
  <c r="O6586" i="1"/>
  <c r="O6620" i="1"/>
  <c r="O6628" i="1"/>
  <c r="O6668" i="1"/>
  <c r="O6698" i="1"/>
  <c r="O6716" i="1"/>
  <c r="O6740" i="1"/>
  <c r="O6782" i="1"/>
  <c r="O6788" i="1"/>
  <c r="O6812" i="1"/>
  <c r="O6820" i="1"/>
  <c r="O6826" i="1"/>
  <c r="O6831" i="1"/>
  <c r="O6838" i="1"/>
  <c r="O6844" i="1"/>
  <c r="O6853" i="1"/>
  <c r="O6880" i="1"/>
  <c r="O6898" i="1"/>
  <c r="O6927" i="1"/>
  <c r="O6964" i="1"/>
  <c r="O6988" i="1"/>
  <c r="O7005" i="1"/>
  <c r="O7020" i="1"/>
  <c r="O7051" i="1"/>
  <c r="O7096" i="1"/>
  <c r="O7132" i="1"/>
  <c r="O7174" i="1"/>
  <c r="O7210" i="1"/>
  <c r="O7223" i="1"/>
  <c r="O7247" i="1"/>
  <c r="O7277" i="1"/>
  <c r="O7318" i="1"/>
  <c r="O7371" i="1"/>
  <c r="O7410" i="1"/>
  <c r="O7426" i="1"/>
  <c r="O7431" i="1"/>
  <c r="O7443" i="1"/>
  <c r="O7456" i="1"/>
  <c r="O7496" i="1"/>
  <c r="O7521" i="1"/>
  <c r="O7528" i="1"/>
  <c r="O7551" i="1"/>
  <c r="O7558" i="1"/>
  <c r="O7564" i="1"/>
  <c r="O7570" i="1"/>
  <c r="O7576" i="1"/>
  <c r="O7588" i="1"/>
  <c r="O7605" i="1"/>
  <c r="O7650" i="1"/>
  <c r="O7668" i="1"/>
  <c r="O7686" i="1"/>
  <c r="O7716" i="1"/>
  <c r="O7739" i="1"/>
  <c r="O7766" i="1"/>
  <c r="O7812" i="1"/>
  <c r="O7841" i="1"/>
  <c r="O7876" i="1"/>
  <c r="O7903" i="1"/>
  <c r="O7918" i="1"/>
  <c r="O7953" i="1"/>
  <c r="O7962" i="1"/>
  <c r="O8040" i="1"/>
  <c r="O8061" i="1"/>
  <c r="O8093" i="1"/>
  <c r="O8098" i="1"/>
  <c r="O8144" i="1"/>
  <c r="O8181" i="1"/>
  <c r="O8222" i="1"/>
  <c r="O8246" i="1"/>
  <c r="O8249" i="1"/>
  <c r="O8272" i="1"/>
  <c r="O8277" i="1"/>
  <c r="O8284" i="1"/>
  <c r="O8289" i="1"/>
  <c r="O8294" i="1"/>
  <c r="O8297" i="1"/>
  <c r="O8302" i="1"/>
  <c r="O8307" i="1"/>
  <c r="O8338" i="1"/>
  <c r="O8369" i="1"/>
  <c r="O8388" i="1"/>
  <c r="O8413" i="1"/>
  <c r="O8446" i="1"/>
  <c r="O8453" i="1"/>
  <c r="O8487" i="1"/>
  <c r="O8551" i="1"/>
  <c r="O8580" i="1"/>
  <c r="O8595" i="1"/>
  <c r="O8626" i="1"/>
  <c r="O8661" i="1"/>
  <c r="O8668" i="1"/>
  <c r="O8704" i="1"/>
  <c r="O8764" i="1"/>
  <c r="O8803" i="1"/>
  <c r="O8812" i="1"/>
  <c r="O8851" i="1"/>
  <c r="O9501" i="1"/>
  <c r="O9521" i="1"/>
  <c r="O9535" i="1"/>
  <c r="O9555" i="1"/>
  <c r="O9596" i="1"/>
  <c r="O9601" i="1"/>
  <c r="O9626" i="1"/>
  <c r="O9629" i="1"/>
  <c r="O9634" i="1"/>
  <c r="O9639" i="1"/>
  <c r="O9644" i="1"/>
  <c r="O9649" i="1"/>
  <c r="O7265" i="1"/>
  <c r="O8074" i="1"/>
  <c r="O8067" i="1"/>
  <c r="O8059" i="1"/>
  <c r="O8058" i="1"/>
  <c r="O8060" i="1"/>
  <c r="O8069" i="1"/>
  <c r="O8774" i="1"/>
  <c r="O8761" i="1"/>
  <c r="O8762" i="1"/>
  <c r="O8760" i="1"/>
  <c r="O8759" i="1"/>
  <c r="O8765" i="1"/>
  <c r="O9428" i="1"/>
  <c r="O9416" i="1"/>
  <c r="O9412" i="1"/>
  <c r="O9409" i="1"/>
  <c r="O9411" i="1"/>
  <c r="O9417" i="1"/>
  <c r="O1472" i="1"/>
  <c r="O1478" i="1"/>
  <c r="O1476" i="1"/>
  <c r="O1469" i="1"/>
  <c r="O1933" i="1"/>
  <c r="O2576" i="1"/>
  <c r="O2568" i="1"/>
  <c r="O2567" i="1"/>
  <c r="O2561" i="1"/>
  <c r="O2571" i="1"/>
  <c r="O2574" i="1"/>
  <c r="O3211" i="1"/>
  <c r="O3205" i="1"/>
  <c r="O3203" i="1"/>
  <c r="O3201" i="1"/>
  <c r="O3206" i="1"/>
  <c r="O3207" i="1"/>
  <c r="O3907" i="1"/>
  <c r="O3903" i="1"/>
  <c r="O3902" i="1"/>
  <c r="O3900" i="1"/>
  <c r="O3901" i="1"/>
  <c r="O3904" i="1"/>
  <c r="O4626" i="1"/>
  <c r="O4621" i="1"/>
  <c r="O4623" i="1"/>
  <c r="O4619" i="1"/>
  <c r="O4622" i="1"/>
  <c r="O4625" i="1"/>
  <c r="O5332" i="1"/>
  <c r="O5330" i="1"/>
  <c r="O5323" i="1"/>
  <c r="O5325" i="1"/>
  <c r="O5326" i="1"/>
  <c r="O5331" i="1"/>
  <c r="O5984" i="1"/>
  <c r="O5982" i="1"/>
  <c r="O5978" i="1"/>
  <c r="O5977" i="1"/>
  <c r="O5980" i="1"/>
  <c r="O5983" i="1"/>
  <c r="O6682" i="1"/>
  <c r="O6679" i="1"/>
  <c r="O6678" i="1"/>
  <c r="O6675" i="1"/>
  <c r="O6676" i="1"/>
  <c r="O6681" i="1"/>
  <c r="O7408" i="1"/>
  <c r="O7403" i="1"/>
  <c r="O7401" i="1"/>
  <c r="O7400" i="1"/>
  <c r="O7402" i="1"/>
  <c r="O7404" i="1"/>
  <c r="O8159" i="1"/>
  <c r="O8154" i="1"/>
  <c r="O8147" i="1"/>
  <c r="O8146" i="1"/>
  <c r="O8150" i="1"/>
  <c r="O8157" i="1"/>
  <c r="O8860" i="1"/>
  <c r="O8853" i="1"/>
  <c r="O8855" i="1"/>
  <c r="O8856" i="1"/>
  <c r="O8857" i="1"/>
  <c r="O8858" i="1"/>
  <c r="O9504" i="1"/>
  <c r="O9502" i="1"/>
  <c r="O1474" i="1"/>
  <c r="O1481" i="1"/>
  <c r="O1480" i="1"/>
  <c r="O1467" i="1"/>
  <c r="O1462" i="1"/>
  <c r="O1483" i="1"/>
  <c r="O2201" i="1"/>
  <c r="O2197" i="1"/>
  <c r="O2198" i="1"/>
  <c r="O2195" i="1"/>
  <c r="O2194" i="1"/>
  <c r="O2199" i="1"/>
  <c r="O2851" i="1"/>
  <c r="O2849" i="1"/>
  <c r="O2850" i="1"/>
  <c r="O2846" i="1"/>
  <c r="O2840" i="1"/>
  <c r="O2848" i="1"/>
  <c r="O3548" i="1"/>
  <c r="O3542" i="1"/>
  <c r="O3544" i="1"/>
  <c r="O3539" i="1"/>
  <c r="O3533" i="1"/>
  <c r="O3546" i="1"/>
  <c r="O4313" i="1"/>
  <c r="O4311" i="1"/>
  <c r="O4310" i="1"/>
  <c r="O4308" i="1"/>
  <c r="O4305" i="1"/>
  <c r="O4318" i="1"/>
  <c r="O4970" i="1"/>
  <c r="O4967" i="1"/>
  <c r="O4969" i="1"/>
  <c r="O4966" i="1"/>
  <c r="O4963" i="1"/>
  <c r="O4972" i="1"/>
  <c r="O5645" i="1"/>
  <c r="O5643" i="1"/>
  <c r="O5640" i="1"/>
  <c r="O5638" i="1"/>
  <c r="O5641" i="1"/>
  <c r="O5644" i="1"/>
  <c r="O6326" i="1"/>
  <c r="O6325" i="1"/>
  <c r="O6322" i="1"/>
  <c r="O6320" i="1"/>
  <c r="O6321" i="1"/>
  <c r="O6314" i="1"/>
  <c r="O7091" i="1"/>
  <c r="O7093" i="1"/>
  <c r="O7090" i="1"/>
  <c r="O7087" i="1"/>
  <c r="O7089" i="1"/>
  <c r="O7088" i="1"/>
  <c r="O7762" i="1"/>
  <c r="O7767" i="1"/>
  <c r="O7758" i="1"/>
  <c r="O7754" i="1"/>
  <c r="O7755" i="1"/>
  <c r="O7757" i="1"/>
  <c r="O8495" i="1"/>
  <c r="O8497" i="1"/>
  <c r="O8492" i="1"/>
  <c r="O8493" i="1"/>
  <c r="O8496" i="1"/>
  <c r="O8499" i="1"/>
  <c r="O9166" i="1"/>
  <c r="O9167" i="1"/>
  <c r="O9160" i="1"/>
  <c r="O9161" i="1"/>
  <c r="O9162" i="1"/>
  <c r="O9165" i="1"/>
  <c r="O1699" i="1"/>
  <c r="O1707" i="1"/>
  <c r="O1706" i="1"/>
  <c r="O1692" i="1"/>
  <c r="O1693" i="1"/>
  <c r="O1708" i="1"/>
  <c r="O2426" i="1"/>
  <c r="O2429" i="1"/>
  <c r="O2430" i="1"/>
  <c r="O2409" i="1"/>
  <c r="O2406" i="1"/>
  <c r="O2427" i="1"/>
  <c r="O3085" i="1"/>
  <c r="O3076" i="1"/>
  <c r="O3083" i="1"/>
  <c r="O3073" i="1"/>
  <c r="O3057" i="1"/>
  <c r="O3074" i="1"/>
  <c r="O3782" i="1"/>
  <c r="O3776" i="1"/>
  <c r="O3780" i="1"/>
  <c r="O3764" i="1"/>
  <c r="O3757" i="1"/>
  <c r="O3779" i="1"/>
  <c r="O4535" i="1"/>
  <c r="O4529" i="1"/>
  <c r="O4528" i="1"/>
  <c r="O4522" i="1"/>
  <c r="O4515" i="1"/>
  <c r="O4540" i="1"/>
  <c r="O5178" i="1"/>
  <c r="O5175" i="1"/>
  <c r="O5182" i="1"/>
  <c r="O5171" i="1"/>
  <c r="O5168" i="1"/>
  <c r="O5187" i="1"/>
  <c r="O5866" i="1"/>
  <c r="O5864" i="1"/>
  <c r="O5852" i="1"/>
  <c r="O5849" i="1"/>
  <c r="O5859" i="1"/>
  <c r="O5854" i="1"/>
  <c r="O6554" i="1"/>
  <c r="O6550" i="1"/>
  <c r="O6549" i="1"/>
  <c r="O6544" i="1"/>
  <c r="O6542" i="1"/>
  <c r="O6529" i="1"/>
  <c r="O7317" i="1"/>
  <c r="O7316" i="1"/>
  <c r="O7304" i="1"/>
  <c r="O7300" i="1"/>
  <c r="O7306" i="1"/>
  <c r="O7302" i="1"/>
  <c r="O7974" i="1"/>
  <c r="O7993" i="1"/>
  <c r="O7984" i="1"/>
  <c r="O7982" i="1"/>
  <c r="O7983" i="1"/>
  <c r="O7988" i="1"/>
  <c r="O8717" i="1"/>
  <c r="O8719" i="1"/>
  <c r="O8709" i="1"/>
  <c r="O8721" i="1"/>
  <c r="O8720" i="1"/>
  <c r="O8726" i="1"/>
  <c r="O9377" i="1"/>
  <c r="O9380" i="1"/>
  <c r="O9370" i="1"/>
  <c r="O9374" i="1"/>
  <c r="O9367" i="1"/>
  <c r="O9373" i="1"/>
  <c r="O1551" i="1"/>
  <c r="O1549" i="1"/>
  <c r="O1543" i="1"/>
  <c r="O1542" i="1"/>
  <c r="O1550" i="1"/>
  <c r="O1546" i="1"/>
  <c r="O2210" i="1"/>
  <c r="O2206" i="1"/>
  <c r="O2205" i="1"/>
  <c r="O2202" i="1"/>
  <c r="O2209" i="1"/>
  <c r="O2208" i="1"/>
  <c r="O2821" i="1"/>
  <c r="O2820" i="1"/>
  <c r="O2816" i="1"/>
  <c r="O2815" i="1"/>
  <c r="O2818" i="1"/>
  <c r="O2819" i="1"/>
  <c r="O3514" i="1"/>
  <c r="O3508" i="1"/>
  <c r="O3506" i="1"/>
  <c r="O3505" i="1"/>
  <c r="O3507" i="1"/>
  <c r="O3509" i="1"/>
  <c r="O4228" i="1"/>
  <c r="O4224" i="1"/>
  <c r="O4223" i="1"/>
  <c r="O4221" i="1"/>
  <c r="O4222" i="1"/>
  <c r="O4225" i="1"/>
  <c r="O4971" i="1"/>
  <c r="O4965" i="1"/>
  <c r="O4962" i="1"/>
  <c r="O4961" i="1"/>
  <c r="O4964" i="1"/>
  <c r="O4968" i="1"/>
  <c r="O5612" i="1"/>
  <c r="O5610" i="1"/>
  <c r="O5608" i="1"/>
  <c r="O5607" i="1"/>
  <c r="O5609" i="1"/>
  <c r="O5611" i="1"/>
  <c r="O6291" i="1"/>
  <c r="O6289" i="1"/>
  <c r="O6288" i="1"/>
  <c r="O6285" i="1"/>
  <c r="O6287" i="1"/>
  <c r="O6290" i="1"/>
  <c r="O7006" i="1"/>
  <c r="O7002" i="1"/>
  <c r="O6997" i="1"/>
  <c r="O6999" i="1"/>
  <c r="O7001" i="1"/>
  <c r="O7003" i="1"/>
  <c r="O7770" i="1"/>
  <c r="O7765" i="1"/>
  <c r="O7761" i="1"/>
  <c r="O7759" i="1"/>
  <c r="O7768" i="1"/>
  <c r="O7769" i="1"/>
  <c r="O8465" i="1"/>
  <c r="O8462" i="1"/>
  <c r="O8460" i="1"/>
  <c r="O8461" i="1"/>
  <c r="O8463" i="1"/>
  <c r="O8464" i="1"/>
  <c r="O9135" i="1"/>
  <c r="O9132" i="1"/>
  <c r="O9131" i="1"/>
  <c r="O9130" i="1"/>
  <c r="O9133" i="1"/>
  <c r="O9134" i="1"/>
  <c r="O1621" i="1"/>
  <c r="O1617" i="1"/>
  <c r="O1615" i="1"/>
  <c r="O1613" i="1"/>
  <c r="O1620" i="1"/>
  <c r="O1616" i="1"/>
  <c r="O2290" i="1"/>
  <c r="O2283" i="1"/>
  <c r="O2282" i="1"/>
  <c r="O2281" i="1"/>
  <c r="O2288" i="1"/>
  <c r="O2287" i="1"/>
  <c r="O2908" i="1"/>
  <c r="O2900" i="1"/>
  <c r="O2898" i="1"/>
  <c r="O2896" i="1"/>
  <c r="O2902" i="1"/>
  <c r="O2904" i="1"/>
  <c r="O3604" i="1"/>
  <c r="O3599" i="1"/>
  <c r="O3593" i="1"/>
  <c r="O3591" i="1"/>
  <c r="O3595" i="1"/>
  <c r="O3598" i="1"/>
  <c r="O4282" i="1"/>
  <c r="O4274" i="1"/>
  <c r="O4272" i="1"/>
  <c r="O4269" i="1"/>
  <c r="O4273" i="1"/>
  <c r="O4279" i="1"/>
  <c r="O5053" i="1"/>
  <c r="O5046" i="1"/>
  <c r="O5039" i="1"/>
  <c r="O5041" i="1"/>
  <c r="O5044" i="1"/>
  <c r="O5049" i="1"/>
  <c r="O5698" i="1"/>
  <c r="O5691" i="1"/>
  <c r="O5683" i="1"/>
  <c r="O5685" i="1"/>
  <c r="O5689" i="1"/>
  <c r="O5697" i="1"/>
  <c r="O6379" i="1"/>
  <c r="O6375" i="1"/>
  <c r="O6366" i="1"/>
  <c r="O6367" i="1"/>
  <c r="O6372" i="1"/>
  <c r="O6377" i="1"/>
  <c r="O7060" i="1"/>
  <c r="O7054" i="1"/>
  <c r="O7050" i="1"/>
  <c r="O7049" i="1"/>
  <c r="O7052" i="1"/>
  <c r="O7058" i="1"/>
  <c r="O7852" i="1"/>
  <c r="O7849" i="1"/>
  <c r="O7844" i="1"/>
  <c r="O7843" i="1"/>
  <c r="O7848" i="1"/>
  <c r="O7851" i="1"/>
  <c r="O8553" i="1"/>
  <c r="O8546" i="1"/>
  <c r="O8544" i="1"/>
  <c r="O8543" i="1"/>
  <c r="O8547" i="1"/>
  <c r="O8552" i="1"/>
  <c r="O9219" i="1"/>
  <c r="O9212" i="1"/>
  <c r="O9211" i="1"/>
  <c r="O9207" i="1"/>
  <c r="O9213" i="1"/>
  <c r="O9217" i="1"/>
  <c r="O1913" i="1"/>
  <c r="O1925" i="1"/>
  <c r="O1922" i="1"/>
  <c r="O1909" i="1"/>
  <c r="O1905" i="1"/>
  <c r="O1934" i="1"/>
  <c r="O2629" i="1"/>
  <c r="O2640" i="1"/>
  <c r="O2636" i="1"/>
  <c r="O2626" i="1"/>
  <c r="O2622" i="1"/>
  <c r="O2630" i="1"/>
  <c r="O3293" i="1"/>
  <c r="O3280" i="1"/>
  <c r="O3287" i="1"/>
  <c r="O3274" i="1"/>
  <c r="O3271" i="1"/>
  <c r="O3279" i="1"/>
  <c r="O3991" i="1"/>
  <c r="O3977" i="1"/>
  <c r="O3983" i="1"/>
  <c r="O3972" i="1"/>
  <c r="O3969" i="1"/>
  <c r="O3985" i="1"/>
  <c r="O4716" i="1"/>
  <c r="O4714" i="1"/>
  <c r="O4711" i="1"/>
  <c r="O4706" i="1"/>
  <c r="O4703" i="1"/>
  <c r="O4722" i="1"/>
  <c r="O5394" i="1"/>
  <c r="O5387" i="1"/>
  <c r="O5395" i="1"/>
  <c r="O5384" i="1"/>
  <c r="O5377" i="1"/>
  <c r="O5398" i="1"/>
  <c r="O6061" i="1"/>
  <c r="O6057" i="1"/>
  <c r="O6054" i="1"/>
  <c r="O6041" i="1"/>
  <c r="O6047" i="1"/>
  <c r="O6059" i="1"/>
  <c r="O6766" i="1"/>
  <c r="O6760" i="1"/>
  <c r="O6758" i="1"/>
  <c r="O6752" i="1"/>
  <c r="O6748" i="1"/>
  <c r="O6744" i="1"/>
  <c r="O7498" i="1"/>
  <c r="O7501" i="1"/>
  <c r="O7488" i="1"/>
  <c r="O7480" i="1"/>
  <c r="O7491" i="1"/>
  <c r="O7486" i="1"/>
  <c r="O8211" i="1"/>
  <c r="O8229" i="1"/>
  <c r="O8218" i="1"/>
  <c r="O8214" i="1"/>
  <c r="O8220" i="1"/>
  <c r="O8224" i="1"/>
  <c r="O8923" i="1"/>
  <c r="O8931" i="1"/>
  <c r="O8921" i="1"/>
  <c r="O8919" i="1"/>
  <c r="O8932" i="1"/>
  <c r="O8936" i="1"/>
  <c r="O9579" i="1"/>
  <c r="O9581" i="1"/>
  <c r="O9567" i="1"/>
  <c r="O9568" i="1"/>
  <c r="O9564" i="1"/>
  <c r="O9575" i="1"/>
  <c r="O1772" i="1"/>
  <c r="O1768" i="1"/>
  <c r="O1764" i="1"/>
  <c r="O1763" i="1"/>
  <c r="O1770" i="1"/>
  <c r="O1766" i="1"/>
  <c r="O2434" i="1"/>
  <c r="O2413" i="1"/>
  <c r="O2411" i="1"/>
  <c r="O2405" i="1"/>
  <c r="O2428" i="1"/>
  <c r="O2419" i="1"/>
  <c r="O3029" i="1"/>
  <c r="O3024" i="1"/>
  <c r="O3023" i="1"/>
  <c r="O3022" i="1"/>
  <c r="O3025" i="1"/>
  <c r="O3028" i="1"/>
  <c r="O3726" i="1"/>
  <c r="O3723" i="1"/>
  <c r="O3722" i="1"/>
  <c r="O3721" i="1"/>
  <c r="O3724" i="1"/>
  <c r="O3725" i="1"/>
  <c r="O4449" i="1"/>
  <c r="O4445" i="1"/>
  <c r="O4442" i="1"/>
  <c r="O4441" i="1"/>
  <c r="O4443" i="1"/>
  <c r="O4446" i="1"/>
  <c r="O5164" i="1"/>
  <c r="O5159" i="1"/>
  <c r="O5155" i="1"/>
  <c r="O5158" i="1"/>
  <c r="O5160" i="1"/>
  <c r="O5162" i="1"/>
  <c r="O5813" i="1"/>
  <c r="O5812" i="1"/>
  <c r="O5811" i="1"/>
  <c r="O5809" i="1"/>
  <c r="O5810" i="1"/>
  <c r="O5814" i="1"/>
  <c r="O6502" i="1"/>
  <c r="O6501" i="1"/>
  <c r="O6499" i="1"/>
  <c r="O6496" i="1"/>
  <c r="O6498" i="1"/>
  <c r="O6500" i="1"/>
  <c r="O7226" i="1"/>
  <c r="O7224" i="1"/>
  <c r="O7220" i="1"/>
  <c r="O7219" i="1"/>
  <c r="O7222" i="1"/>
  <c r="O7225" i="1"/>
  <c r="O7995" i="1"/>
  <c r="O7986" i="1"/>
  <c r="O7973" i="1"/>
  <c r="O7971" i="1"/>
  <c r="O7977" i="1"/>
  <c r="O7990" i="1"/>
  <c r="O8673" i="1"/>
  <c r="O8671" i="1"/>
  <c r="O8669" i="1"/>
  <c r="O8670" i="1"/>
  <c r="O8672" i="1"/>
  <c r="O8674" i="1"/>
  <c r="O9330" i="1"/>
  <c r="O9328" i="1"/>
  <c r="O9327" i="1"/>
  <c r="O9325" i="1"/>
  <c r="O9326" i="1"/>
  <c r="O9329" i="1"/>
  <c r="O1749" i="1"/>
  <c r="O1746" i="1"/>
  <c r="O1744" i="1"/>
  <c r="O1743" i="1"/>
  <c r="O1748" i="1"/>
  <c r="O1747" i="1"/>
  <c r="O2475" i="1"/>
  <c r="O2466" i="1"/>
  <c r="O2463" i="1"/>
  <c r="O2461" i="1"/>
  <c r="O2470" i="1"/>
  <c r="O2471" i="1"/>
  <c r="O3131" i="1"/>
  <c r="O3118" i="1"/>
  <c r="O3115" i="1"/>
  <c r="O3113" i="1"/>
  <c r="O3119" i="1"/>
  <c r="O3124" i="1"/>
  <c r="O3826" i="1"/>
  <c r="O3814" i="1"/>
  <c r="O3812" i="1"/>
  <c r="O3811" i="1"/>
  <c r="O3817" i="1"/>
  <c r="O3820" i="1"/>
  <c r="O4591" i="1"/>
  <c r="O4571" i="1"/>
  <c r="O4567" i="1"/>
  <c r="O4561" i="1"/>
  <c r="O4572" i="1"/>
  <c r="O4583" i="1"/>
  <c r="O5223" i="1"/>
  <c r="O5215" i="1"/>
  <c r="O5216" i="1"/>
  <c r="O5214" i="1"/>
  <c r="O5217" i="1"/>
  <c r="O5226" i="1"/>
  <c r="O5908" i="1"/>
  <c r="O5898" i="1"/>
  <c r="O5896" i="1"/>
  <c r="O5894" i="1"/>
  <c r="O5895" i="1"/>
  <c r="O5905" i="1"/>
  <c r="O6601" i="1"/>
  <c r="O6597" i="1"/>
  <c r="O6590" i="1"/>
  <c r="O6583" i="1"/>
  <c r="O6584" i="1"/>
  <c r="O6593" i="1"/>
  <c r="O7366" i="1"/>
  <c r="O7359" i="1"/>
  <c r="O7344" i="1"/>
  <c r="O7346" i="1"/>
  <c r="O7353" i="1"/>
  <c r="O7357" i="1"/>
  <c r="O8038" i="1"/>
  <c r="O8027" i="1"/>
  <c r="O8024" i="1"/>
  <c r="O8023" i="1"/>
  <c r="O8025" i="1"/>
  <c r="O8034" i="1"/>
  <c r="O8768" i="1"/>
  <c r="O8757" i="1"/>
  <c r="O8756" i="1"/>
  <c r="O8758" i="1"/>
  <c r="O8763" i="1"/>
  <c r="O8769" i="1"/>
  <c r="O9424" i="1"/>
  <c r="O9413" i="1"/>
  <c r="O9415" i="1"/>
  <c r="O9410" i="1"/>
  <c r="O9414" i="1"/>
  <c r="O9420" i="1"/>
  <c r="O1521" i="1"/>
  <c r="O1518" i="1"/>
  <c r="O1517" i="1"/>
  <c r="O1516" i="1"/>
  <c r="O1519" i="1"/>
  <c r="O1520" i="1"/>
  <c r="O2248" i="1"/>
  <c r="O2237" i="1"/>
  <c r="O2235" i="1"/>
  <c r="O2236" i="1"/>
  <c r="O2241" i="1"/>
  <c r="O2240" i="1"/>
  <c r="O2901" i="1"/>
  <c r="O2890" i="1"/>
  <c r="O2882" i="1"/>
  <c r="O2879" i="1"/>
  <c r="O2889" i="1"/>
  <c r="O2892" i="1"/>
  <c r="O3594" i="1"/>
  <c r="O3583" i="1"/>
  <c r="O3574" i="1"/>
  <c r="O3573" i="1"/>
  <c r="O3586" i="1"/>
  <c r="O3587" i="1"/>
  <c r="O4349" i="1"/>
  <c r="O4343" i="1"/>
  <c r="O4339" i="1"/>
  <c r="O4333" i="1"/>
  <c r="O4342" i="1"/>
  <c r="O4348" i="1"/>
  <c r="O5005" i="1"/>
  <c r="O5000" i="1"/>
  <c r="O4998" i="1"/>
  <c r="O4997" i="1"/>
  <c r="O5003" i="1"/>
  <c r="O5007" i="1"/>
  <c r="O5692" i="1"/>
  <c r="O5681" i="1"/>
  <c r="O5672" i="1"/>
  <c r="O5670" i="1"/>
  <c r="O5677" i="1"/>
  <c r="O5684" i="1"/>
  <c r="O6374" i="1"/>
  <c r="O6361" i="1"/>
  <c r="O6354" i="1"/>
  <c r="O6348" i="1"/>
  <c r="O6352" i="1"/>
  <c r="O6362" i="1"/>
  <c r="O7126" i="1"/>
  <c r="O7122" i="1"/>
  <c r="O7113" i="1"/>
  <c r="O7114" i="1"/>
  <c r="O7118" i="1"/>
  <c r="O7123" i="1"/>
  <c r="O7806" i="1"/>
  <c r="O7797" i="1"/>
  <c r="O7794" i="1"/>
  <c r="O7793" i="1"/>
  <c r="O7798" i="1"/>
  <c r="O7801" i="1"/>
  <c r="O8534" i="1"/>
  <c r="O8528" i="1"/>
  <c r="O8524" i="1"/>
  <c r="O8527" i="1"/>
  <c r="O8530" i="1"/>
  <c r="O8539" i="1"/>
  <c r="O9214" i="1"/>
  <c r="O9196" i="1"/>
  <c r="O9191" i="1"/>
  <c r="O9189" i="1"/>
  <c r="O9197" i="1"/>
  <c r="O9202" i="1"/>
  <c r="O1914" i="1"/>
  <c r="O1927" i="1"/>
  <c r="O1928" i="1"/>
  <c r="O1910" i="1"/>
  <c r="O1903" i="1"/>
  <c r="O1931" i="1"/>
  <c r="O2635" i="1"/>
  <c r="O2638" i="1"/>
  <c r="O2632" i="1"/>
  <c r="O2627" i="1"/>
  <c r="O2623" i="1"/>
  <c r="O2631" i="1"/>
  <c r="O3291" i="1"/>
  <c r="O3281" i="1"/>
  <c r="O3288" i="1"/>
  <c r="O3275" i="1"/>
  <c r="O3269" i="1"/>
  <c r="O3284" i="1"/>
  <c r="O3990" i="1"/>
  <c r="O3980" i="1"/>
  <c r="O3982" i="1"/>
  <c r="O3974" i="1"/>
  <c r="O3970" i="1"/>
  <c r="O3984" i="1"/>
  <c r="O4719" i="1"/>
  <c r="O4715" i="1"/>
  <c r="O4713" i="1"/>
  <c r="O4709" i="1"/>
  <c r="O4700" i="1"/>
  <c r="O4723" i="1"/>
  <c r="O5391" i="1"/>
  <c r="O5386" i="1"/>
  <c r="O5396" i="1"/>
  <c r="O5392" i="1"/>
  <c r="O5380" i="1"/>
  <c r="O5399" i="1"/>
  <c r="O6062" i="1"/>
  <c r="O6058" i="1"/>
  <c r="O6048" i="1"/>
  <c r="O6046" i="1"/>
  <c r="O6043" i="1"/>
  <c r="O6050" i="1"/>
  <c r="O6762" i="1"/>
  <c r="O6764" i="1"/>
  <c r="O6759" i="1"/>
  <c r="O6753" i="1"/>
  <c r="O6754" i="1"/>
  <c r="O6743" i="1"/>
  <c r="O7500" i="1"/>
  <c r="O7503" i="1"/>
  <c r="O7493" i="1"/>
  <c r="O7481" i="1"/>
  <c r="O7492" i="1"/>
  <c r="O7487" i="1"/>
  <c r="O8212" i="1"/>
  <c r="O8228" i="1"/>
  <c r="O8216" i="1"/>
  <c r="O8208" i="1"/>
  <c r="O8210" i="1"/>
  <c r="O8225" i="1"/>
  <c r="O8929" i="1"/>
  <c r="O8934" i="1"/>
  <c r="O8917" i="1"/>
  <c r="O8924" i="1"/>
  <c r="O8928" i="1"/>
  <c r="O8937" i="1"/>
  <c r="O9571" i="1"/>
  <c r="O9580" i="1"/>
  <c r="O9569" i="1"/>
  <c r="O9566" i="1"/>
  <c r="O9565" i="1"/>
  <c r="O9578" i="1"/>
  <c r="O1690" i="1"/>
  <c r="O1697" i="1"/>
  <c r="O1702" i="1"/>
  <c r="O1686" i="1"/>
  <c r="O1685" i="1"/>
  <c r="O1704" i="1"/>
  <c r="O2421" i="1"/>
  <c r="O2422" i="1"/>
  <c r="O2425" i="1"/>
  <c r="O2408" i="1"/>
  <c r="O2400" i="1"/>
  <c r="O2420" i="1"/>
  <c r="O3081" i="1"/>
  <c r="O3071" i="1"/>
  <c r="O3082" i="1"/>
  <c r="O3064" i="1"/>
  <c r="O3049" i="1"/>
  <c r="O3061" i="1"/>
  <c r="O3778" i="1"/>
  <c r="O3766" i="1"/>
  <c r="O3771" i="1"/>
  <c r="O3752" i="1"/>
  <c r="O3747" i="1"/>
  <c r="O3772" i="1"/>
  <c r="O4527" i="1"/>
  <c r="O4518" i="1"/>
  <c r="O4523" i="1"/>
  <c r="O4516" i="1"/>
  <c r="O4508" i="1"/>
  <c r="O4537" i="1"/>
  <c r="O5181" i="1"/>
  <c r="O5179" i="1"/>
  <c r="O5183" i="1"/>
  <c r="O5176" i="1"/>
  <c r="O5165" i="1"/>
  <c r="O5185" i="1"/>
  <c r="O5867" i="1"/>
  <c r="O5861" i="1"/>
  <c r="O5860" i="1"/>
  <c r="O5846" i="1"/>
  <c r="O5853" i="1"/>
  <c r="O5856" i="1"/>
  <c r="O6556" i="1"/>
  <c r="O6553" i="1"/>
  <c r="O6546" i="1"/>
  <c r="O6539" i="1"/>
  <c r="O6536" i="1"/>
  <c r="O6524" i="1"/>
  <c r="O7311" i="1"/>
  <c r="O7309" i="1"/>
  <c r="O7297" i="1"/>
  <c r="O7290" i="1"/>
  <c r="O7303" i="1"/>
  <c r="O7296" i="1"/>
  <c r="O7966" i="1"/>
  <c r="O7989" i="1"/>
  <c r="O7968" i="1"/>
  <c r="O7965" i="1"/>
  <c r="O7972" i="1"/>
  <c r="O7978" i="1"/>
  <c r="O8705" i="1"/>
  <c r="O8718" i="1"/>
  <c r="O8697" i="1"/>
  <c r="O8698" i="1"/>
  <c r="O8713" i="1"/>
  <c r="O8727" i="1"/>
  <c r="O9381" i="1"/>
  <c r="O9378" i="1"/>
  <c r="O9360" i="1"/>
  <c r="O9361" i="1"/>
  <c r="O9359" i="1"/>
  <c r="O9376" i="1"/>
  <c r="O1346" i="1"/>
  <c r="O1352" i="1"/>
  <c r="O1343" i="1"/>
  <c r="O1349" i="1"/>
  <c r="O1340" i="1"/>
  <c r="O1350" i="1"/>
  <c r="O2053" i="1"/>
  <c r="O2059" i="1"/>
  <c r="O2056" i="1"/>
  <c r="O2049" i="1"/>
  <c r="O2047" i="1"/>
  <c r="O2057" i="1"/>
  <c r="O2783" i="1"/>
  <c r="O2787" i="1"/>
  <c r="O2777" i="1"/>
  <c r="O2778" i="1"/>
  <c r="O2773" i="1"/>
  <c r="O2780" i="1"/>
  <c r="O3415" i="1"/>
  <c r="O3419" i="1"/>
  <c r="O3413" i="1"/>
  <c r="O3412" i="1"/>
  <c r="O3407" i="1"/>
  <c r="O3416" i="1"/>
  <c r="O4131" i="1"/>
  <c r="O4139" i="1"/>
  <c r="O4133" i="1"/>
  <c r="O4135" i="1"/>
  <c r="O4140" i="1"/>
  <c r="O4145" i="1"/>
  <c r="O4826" i="1"/>
  <c r="O4828" i="1"/>
  <c r="O4825" i="1"/>
  <c r="O4821" i="1"/>
  <c r="O4817" i="1"/>
  <c r="O4833" i="1"/>
  <c r="O5569" i="1"/>
  <c r="O5570" i="1"/>
  <c r="O5572" i="1"/>
  <c r="O5559" i="1"/>
  <c r="O5561" i="1"/>
  <c r="O5573" i="1"/>
  <c r="O6263" i="1"/>
  <c r="O6264" i="1"/>
  <c r="O6267" i="1"/>
  <c r="O6258" i="1"/>
  <c r="O6260" i="1"/>
  <c r="O6266" i="1"/>
  <c r="O6919" i="1"/>
  <c r="O6921" i="1"/>
  <c r="O6924" i="1"/>
  <c r="O6912" i="1"/>
  <c r="O6907" i="1"/>
  <c r="O6920" i="1"/>
  <c r="O7611" i="1"/>
  <c r="O7617" i="1"/>
  <c r="O7606" i="1"/>
  <c r="O7602" i="1"/>
  <c r="O7599" i="1"/>
  <c r="O7610" i="1"/>
  <c r="O8363" i="1"/>
  <c r="O8364" i="1"/>
  <c r="O8370" i="1"/>
  <c r="O8367" i="1"/>
  <c r="O8362" i="1"/>
  <c r="O8373" i="1"/>
  <c r="O9051" i="1"/>
  <c r="O9048" i="1"/>
  <c r="O9046" i="1"/>
  <c r="O9043" i="1"/>
  <c r="O9041" i="1"/>
  <c r="O9050" i="1"/>
  <c r="O1866" i="1"/>
  <c r="O1869" i="1"/>
  <c r="O1870" i="1"/>
  <c r="O1860" i="1"/>
  <c r="O1856" i="1"/>
  <c r="O1871" i="1"/>
  <c r="O2610" i="1"/>
  <c r="O2611" i="1"/>
  <c r="O2609" i="1"/>
  <c r="O2603" i="1"/>
  <c r="O2602" i="1"/>
  <c r="O2604" i="1"/>
  <c r="O3257" i="1"/>
  <c r="O3254" i="1"/>
  <c r="O3253" i="1"/>
  <c r="O3247" i="1"/>
  <c r="O3245" i="1"/>
  <c r="O3249" i="1"/>
  <c r="O3953" i="1"/>
  <c r="O3948" i="1"/>
  <c r="O3949" i="1"/>
  <c r="O3947" i="1"/>
  <c r="O3943" i="1"/>
  <c r="O3954" i="1"/>
  <c r="O4687" i="1"/>
  <c r="O4683" i="1"/>
  <c r="O4684" i="1"/>
  <c r="O4681" i="1"/>
  <c r="O4678" i="1"/>
  <c r="O4685" i="1"/>
  <c r="O5365" i="1"/>
  <c r="O5361" i="1"/>
  <c r="O5362" i="1"/>
  <c r="O5358" i="1"/>
  <c r="O5356" i="1"/>
  <c r="O5366" i="1"/>
  <c r="O6028" i="1"/>
  <c r="O6025" i="1"/>
  <c r="O6024" i="1"/>
  <c r="O6018" i="1"/>
  <c r="O6022" i="1"/>
  <c r="O6026" i="1"/>
  <c r="O6728" i="1"/>
  <c r="O6730" i="1"/>
  <c r="O6722" i="1"/>
  <c r="O6721" i="1"/>
  <c r="O6726" i="1"/>
  <c r="O6723" i="1"/>
  <c r="O7467" i="1"/>
  <c r="O7468" i="1"/>
  <c r="O7461" i="1"/>
  <c r="O7458" i="1"/>
  <c r="O7462" i="1"/>
  <c r="O7465" i="1"/>
  <c r="O8191" i="1"/>
  <c r="O8194" i="1"/>
  <c r="O8188" i="1"/>
  <c r="O8186" i="1"/>
  <c r="O8185" i="1"/>
  <c r="O8189" i="1"/>
  <c r="O8901" i="1"/>
  <c r="O8904" i="1"/>
  <c r="O8898" i="1"/>
  <c r="O8895" i="1"/>
  <c r="O8897" i="1"/>
  <c r="O8902" i="1"/>
  <c r="O9545" i="1"/>
  <c r="O9546" i="1"/>
  <c r="O9540" i="1"/>
  <c r="O9539" i="1"/>
  <c r="O9536" i="1"/>
  <c r="O9544" i="1"/>
  <c r="O1976" i="1"/>
  <c r="O1980" i="1"/>
  <c r="O1981" i="1"/>
  <c r="O1974" i="1"/>
  <c r="O1973" i="1"/>
  <c r="O1979" i="1"/>
  <c r="O2666" i="1"/>
  <c r="O2664" i="1"/>
  <c r="O2662" i="1"/>
  <c r="O2660" i="1"/>
  <c r="O2658" i="1"/>
  <c r="O2661" i="1"/>
  <c r="O3326" i="1"/>
  <c r="O3323" i="1"/>
  <c r="O3325" i="1"/>
  <c r="O3318" i="1"/>
  <c r="O3314" i="1"/>
  <c r="O3320" i="1"/>
  <c r="O4026" i="1"/>
  <c r="O4020" i="1"/>
  <c r="O4022" i="1"/>
  <c r="O4019" i="1"/>
  <c r="O4016" i="1"/>
  <c r="O4025" i="1"/>
  <c r="O4755" i="1"/>
  <c r="O4752" i="1"/>
  <c r="O4753" i="1"/>
  <c r="O4748" i="1"/>
  <c r="O4746" i="1"/>
  <c r="O4757" i="1"/>
  <c r="O5431" i="1"/>
  <c r="O5428" i="1"/>
  <c r="O5426" i="1"/>
  <c r="O5423" i="1"/>
  <c r="O5422" i="1"/>
  <c r="O5432" i="1"/>
  <c r="O6094" i="1"/>
  <c r="O6092" i="1"/>
  <c r="O6089" i="1"/>
  <c r="O6086" i="1"/>
  <c r="O6088" i="1"/>
  <c r="O6091" i="1"/>
  <c r="O6801" i="1"/>
  <c r="O6802" i="1"/>
  <c r="O6796" i="1"/>
  <c r="O6795" i="1"/>
  <c r="O6797" i="1"/>
  <c r="O6798" i="1"/>
  <c r="O7540" i="1"/>
  <c r="O7539" i="1"/>
  <c r="O7534" i="1"/>
  <c r="O7533" i="1"/>
  <c r="O7532" i="1"/>
  <c r="O7538" i="1"/>
  <c r="O8263" i="1"/>
  <c r="O8261" i="1"/>
  <c r="O8256" i="1"/>
  <c r="O8254" i="1"/>
  <c r="O8257" i="1"/>
  <c r="O8260" i="1"/>
  <c r="O8965" i="1"/>
  <c r="O8964" i="1"/>
  <c r="O8957" i="1"/>
  <c r="O8958" i="1"/>
  <c r="O8961" i="1"/>
  <c r="O8967" i="1"/>
  <c r="O9615" i="1"/>
  <c r="O9614" i="1"/>
  <c r="O9608" i="1"/>
  <c r="O9609" i="1"/>
  <c r="O9607" i="1"/>
  <c r="O9610" i="1"/>
  <c r="O1576" i="1"/>
  <c r="O1583" i="1"/>
  <c r="O1581" i="1"/>
  <c r="O1572" i="1"/>
  <c r="O1568" i="1"/>
  <c r="O1579" i="1"/>
  <c r="O2324" i="1"/>
  <c r="O2323" i="1"/>
  <c r="O2322" i="1"/>
  <c r="O2315" i="1"/>
  <c r="O2314" i="1"/>
  <c r="O2320" i="1"/>
  <c r="O2963" i="1"/>
  <c r="O2960" i="1"/>
  <c r="O2964" i="1"/>
  <c r="O2955" i="1"/>
  <c r="O2952" i="1"/>
  <c r="O2959" i="1"/>
  <c r="O3660" i="1"/>
  <c r="O3655" i="1"/>
  <c r="O3657" i="1"/>
  <c r="O3650" i="1"/>
  <c r="O3649" i="1"/>
  <c r="O3661" i="1"/>
  <c r="O4427" i="1"/>
  <c r="O4422" i="1"/>
  <c r="O4424" i="1"/>
  <c r="O4420" i="1"/>
  <c r="O4417" i="1"/>
  <c r="O4428" i="1"/>
  <c r="O5084" i="1"/>
  <c r="O5083" i="1"/>
  <c r="O5082" i="1"/>
  <c r="O5078" i="1"/>
  <c r="O5075" i="1"/>
  <c r="O5085" i="1"/>
  <c r="O5752" i="1"/>
  <c r="O5751" i="1"/>
  <c r="O5744" i="1"/>
  <c r="O5741" i="1"/>
  <c r="O5746" i="1"/>
  <c r="O5754" i="1"/>
  <c r="O6435" i="1"/>
  <c r="O6436" i="1"/>
  <c r="O6432" i="1"/>
  <c r="O6425" i="1"/>
  <c r="O6430" i="1"/>
  <c r="O6431" i="1"/>
  <c r="O7208" i="1"/>
  <c r="O7205" i="1"/>
  <c r="O7200" i="1"/>
  <c r="O7198" i="1"/>
  <c r="O7199" i="1"/>
  <c r="O7207" i="1"/>
  <c r="O7884" i="1"/>
  <c r="O7888" i="1"/>
  <c r="O7881" i="1"/>
  <c r="O7878" i="1"/>
  <c r="O7882" i="1"/>
  <c r="O7887" i="1"/>
  <c r="O8607" i="1"/>
  <c r="O8611" i="1"/>
  <c r="O8604" i="1"/>
  <c r="O8602" i="1"/>
  <c r="O8603" i="1"/>
  <c r="O8610" i="1"/>
  <c r="O9272" i="1"/>
  <c r="O9273" i="1"/>
  <c r="O9264" i="1"/>
  <c r="O9262" i="1"/>
  <c r="O9265" i="1"/>
  <c r="O9268" i="1"/>
  <c r="O1433" i="1"/>
  <c r="O1425" i="1"/>
  <c r="O1424" i="1"/>
  <c r="O1423" i="1"/>
  <c r="O1430" i="1"/>
  <c r="O1429" i="1"/>
  <c r="O2129" i="1"/>
  <c r="O2124" i="1"/>
  <c r="O2120" i="1"/>
  <c r="O2119" i="1"/>
  <c r="O2125" i="1"/>
  <c r="O2122" i="1"/>
  <c r="O2743" i="1"/>
  <c r="O2740" i="1"/>
  <c r="O2738" i="1"/>
  <c r="O2737" i="1"/>
  <c r="O2741" i="1"/>
  <c r="O2739" i="1"/>
  <c r="O3442" i="1"/>
  <c r="O3437" i="1"/>
  <c r="O3435" i="1"/>
  <c r="O3436" i="1"/>
  <c r="O3441" i="1"/>
  <c r="O3440" i="1"/>
  <c r="O4150" i="1"/>
  <c r="O4143" i="1"/>
  <c r="O4144" i="1"/>
  <c r="O4141" i="1"/>
  <c r="O4147" i="1"/>
  <c r="O4149" i="1"/>
  <c r="O4893" i="1"/>
  <c r="O4889" i="1"/>
  <c r="O4890" i="1"/>
  <c r="O4891" i="1"/>
  <c r="O4892" i="1"/>
  <c r="O4894" i="1"/>
  <c r="O5528" i="1"/>
  <c r="O5526" i="1"/>
  <c r="O5524" i="1"/>
  <c r="O5523" i="1"/>
  <c r="O5525" i="1"/>
  <c r="O5527" i="1"/>
  <c r="O6204" i="1"/>
  <c r="O6202" i="1"/>
  <c r="O6201" i="1"/>
  <c r="O6199" i="1"/>
  <c r="O6200" i="1"/>
  <c r="O6203" i="1"/>
  <c r="O6928" i="1"/>
  <c r="O6925" i="1"/>
  <c r="O6914" i="1"/>
  <c r="O6915" i="1"/>
  <c r="O6917" i="1"/>
  <c r="O6926" i="1"/>
  <c r="O7684" i="1"/>
  <c r="O7681" i="1"/>
  <c r="O7679" i="1"/>
  <c r="O7680" i="1"/>
  <c r="O7682" i="1"/>
  <c r="O7685" i="1"/>
  <c r="O8396" i="1"/>
  <c r="O8391" i="1"/>
  <c r="O8392" i="1"/>
  <c r="O8394" i="1"/>
  <c r="O8395" i="1"/>
  <c r="O8397" i="1"/>
  <c r="O9072" i="1"/>
  <c r="O9069" i="1"/>
  <c r="O9068" i="1"/>
  <c r="O9067" i="1"/>
  <c r="O9070" i="1"/>
  <c r="O9071" i="1"/>
  <c r="O1375" i="1"/>
  <c r="O1372" i="1"/>
  <c r="O1370" i="1"/>
  <c r="O1371" i="1"/>
  <c r="O1373" i="1"/>
  <c r="O1374" i="1"/>
  <c r="O2064" i="1"/>
  <c r="O2062" i="1"/>
  <c r="O2054" i="1"/>
  <c r="O2055" i="1"/>
  <c r="O2063" i="1"/>
  <c r="O2060" i="1"/>
  <c r="O2695" i="1"/>
  <c r="O2691" i="1"/>
  <c r="O2690" i="1"/>
  <c r="O2689" i="1"/>
  <c r="O2694" i="1"/>
  <c r="O2692" i="1"/>
  <c r="O3371" i="1"/>
  <c r="O3368" i="1"/>
  <c r="O3364" i="1"/>
  <c r="O3367" i="1"/>
  <c r="O3369" i="1"/>
  <c r="O3370" i="1"/>
  <c r="O4075" i="1"/>
  <c r="O4074" i="1"/>
  <c r="O4070" i="1"/>
  <c r="O4069" i="1"/>
  <c r="O4073" i="1"/>
  <c r="O4076" i="1"/>
  <c r="O4832" i="1"/>
  <c r="O4823" i="1"/>
  <c r="O4824" i="1"/>
  <c r="O4827" i="1"/>
  <c r="O4831" i="1"/>
  <c r="O4834" i="1"/>
  <c r="O5474" i="1"/>
  <c r="O5472" i="1"/>
  <c r="O5469" i="1"/>
  <c r="O5470" i="1"/>
  <c r="O5471" i="1"/>
  <c r="O5473" i="1"/>
  <c r="O6148" i="1"/>
  <c r="O6146" i="1"/>
  <c r="O6145" i="1"/>
  <c r="O6143" i="1"/>
  <c r="O6144" i="1"/>
  <c r="O6147" i="1"/>
  <c r="O6856" i="1"/>
  <c r="O6855" i="1"/>
  <c r="O6850" i="1"/>
  <c r="O6849" i="1"/>
  <c r="O6851" i="1"/>
  <c r="O6854" i="1"/>
  <c r="O7620" i="1"/>
  <c r="O7618" i="1"/>
  <c r="O7603" i="1"/>
  <c r="O7607" i="1"/>
  <c r="O7615" i="1"/>
  <c r="O7619" i="1"/>
  <c r="O8319" i="1"/>
  <c r="O8316" i="1"/>
  <c r="O8317" i="1"/>
  <c r="O8318" i="1"/>
  <c r="O8320" i="1"/>
  <c r="O8321" i="1"/>
  <c r="O9003" i="1"/>
  <c r="O9000" i="1"/>
  <c r="O9001" i="1"/>
  <c r="O8998" i="1"/>
  <c r="O8999" i="1"/>
  <c r="O9002" i="1"/>
  <c r="O1586" i="1"/>
  <c r="O1582" i="1"/>
  <c r="O1578" i="1"/>
  <c r="O1573" i="1"/>
  <c r="O1585" i="1"/>
  <c r="O1584" i="1"/>
  <c r="O2249" i="1"/>
  <c r="O2246" i="1"/>
  <c r="O2243" i="1"/>
  <c r="O2239" i="1"/>
  <c r="O2247" i="1"/>
  <c r="O2244" i="1"/>
  <c r="O2852" i="1"/>
  <c r="O2843" i="1"/>
  <c r="O2842" i="1"/>
  <c r="O2841" i="1"/>
  <c r="O2847" i="1"/>
  <c r="O2845" i="1"/>
  <c r="O3545" i="1"/>
  <c r="O3537" i="1"/>
  <c r="O3532" i="1"/>
  <c r="O3534" i="1"/>
  <c r="O3540" i="1"/>
  <c r="O3541" i="1"/>
  <c r="O4245" i="1"/>
  <c r="O4241" i="1"/>
  <c r="O4239" i="1"/>
  <c r="O4237" i="1"/>
  <c r="O4242" i="1"/>
  <c r="O4243" i="1"/>
  <c r="O5012" i="1"/>
  <c r="O5006" i="1"/>
  <c r="O5010" i="1"/>
  <c r="O5009" i="1"/>
  <c r="O5011" i="1"/>
  <c r="O5013" i="1"/>
  <c r="O5646" i="1"/>
  <c r="O5639" i="1"/>
  <c r="O5636" i="1"/>
  <c r="O5635" i="1"/>
  <c r="O5637" i="1"/>
  <c r="O5642" i="1"/>
  <c r="O6324" i="1"/>
  <c r="O6323" i="1"/>
  <c r="O6318" i="1"/>
  <c r="O6315" i="1"/>
  <c r="O6316" i="1"/>
  <c r="O6319" i="1"/>
  <c r="O7024" i="1"/>
  <c r="O7021" i="1"/>
  <c r="O7016" i="1"/>
  <c r="O7015" i="1"/>
  <c r="O7017" i="1"/>
  <c r="O7018" i="1"/>
  <c r="O7809" i="1"/>
  <c r="O7803" i="1"/>
  <c r="O7799" i="1"/>
  <c r="O7800" i="1"/>
  <c r="O7804" i="1"/>
  <c r="O7807" i="1"/>
  <c r="O8491" i="1"/>
  <c r="O8485" i="1"/>
  <c r="O8486" i="1"/>
  <c r="O8494" i="1"/>
  <c r="O8498" i="1"/>
  <c r="O8500" i="1"/>
  <c r="O9168" i="1"/>
  <c r="O9163" i="1"/>
  <c r="O9158" i="1"/>
  <c r="O9157" i="1"/>
  <c r="O9159" i="1"/>
  <c r="O9164" i="1"/>
  <c r="O1829" i="1"/>
  <c r="O1826" i="1"/>
  <c r="O1824" i="1"/>
  <c r="O1823" i="1"/>
  <c r="O1825" i="1"/>
  <c r="O1827" i="1"/>
  <c r="O2573" i="1"/>
  <c r="O2560" i="1"/>
  <c r="O2558" i="1"/>
  <c r="O2555" i="1"/>
  <c r="O2563" i="1"/>
  <c r="O2565" i="1"/>
  <c r="O3233" i="1"/>
  <c r="O3228" i="1"/>
  <c r="O3229" i="1"/>
  <c r="O3226" i="1"/>
  <c r="O3227" i="1"/>
  <c r="O3230" i="1"/>
  <c r="O3930" i="1"/>
  <c r="O3928" i="1"/>
  <c r="O3927" i="1"/>
  <c r="O3925" i="1"/>
  <c r="O3926" i="1"/>
  <c r="O3929" i="1"/>
  <c r="O4664" i="1"/>
  <c r="O4662" i="1"/>
  <c r="O4661" i="1"/>
  <c r="O4658" i="1"/>
  <c r="O4660" i="1"/>
  <c r="O4663" i="1"/>
  <c r="O5327" i="1"/>
  <c r="O5320" i="1"/>
  <c r="O5316" i="1"/>
  <c r="O5314" i="1"/>
  <c r="O5321" i="1"/>
  <c r="O5328" i="1"/>
  <c r="O6006" i="1"/>
  <c r="O6004" i="1"/>
  <c r="O6002" i="1"/>
  <c r="O6001" i="1"/>
  <c r="O6003" i="1"/>
  <c r="O6005" i="1"/>
  <c r="O6706" i="1"/>
  <c r="O6702" i="1"/>
  <c r="O6700" i="1"/>
  <c r="O6699" i="1"/>
  <c r="O6701" i="1"/>
  <c r="O6705" i="1"/>
  <c r="O7444" i="1"/>
  <c r="O7441" i="1"/>
  <c r="O7438" i="1"/>
  <c r="O7437" i="1"/>
  <c r="O7439" i="1"/>
  <c r="O7440" i="1"/>
  <c r="O8158" i="1"/>
  <c r="O8151" i="1"/>
  <c r="O8143" i="1"/>
  <c r="O8142" i="1"/>
  <c r="O8145" i="1"/>
  <c r="O8153" i="1"/>
  <c r="O8883" i="1"/>
  <c r="O8878" i="1"/>
  <c r="O8876" i="1"/>
  <c r="O8877" i="1"/>
  <c r="O8879" i="1"/>
  <c r="O8882" i="1"/>
  <c r="O9523" i="1"/>
  <c r="O9518" i="1"/>
  <c r="O9517" i="1"/>
  <c r="O9515" i="1"/>
  <c r="O9516" i="1"/>
  <c r="O9520" i="1"/>
  <c r="O1788" i="1"/>
  <c r="O1785" i="1"/>
  <c r="O1784" i="1"/>
  <c r="O1783" i="1"/>
  <c r="O1786" i="1"/>
  <c r="O1787" i="1"/>
  <c r="O2476" i="1"/>
  <c r="O2467" i="1"/>
  <c r="O2464" i="1"/>
  <c r="O2465" i="1"/>
  <c r="O2473" i="1"/>
  <c r="O2468" i="1"/>
  <c r="O3065" i="1"/>
  <c r="O3052" i="1"/>
  <c r="O3045" i="1"/>
  <c r="O3043" i="1"/>
  <c r="O3054" i="1"/>
  <c r="O3058" i="1"/>
  <c r="O3762" i="1"/>
  <c r="O3750" i="1"/>
  <c r="O3742" i="1"/>
  <c r="O3743" i="1"/>
  <c r="O3754" i="1"/>
  <c r="O3758" i="1"/>
  <c r="O4471" i="1"/>
  <c r="O4466" i="1"/>
  <c r="O4463" i="1"/>
  <c r="O4460" i="1"/>
  <c r="O4465" i="1"/>
  <c r="O4469" i="1"/>
  <c r="O5230" i="1"/>
  <c r="O5219" i="1"/>
  <c r="O5225" i="1"/>
  <c r="O5220" i="1"/>
  <c r="O5228" i="1"/>
  <c r="O5232" i="1"/>
  <c r="O5843" i="1"/>
  <c r="O5835" i="1"/>
  <c r="O5832" i="1"/>
  <c r="O5830" i="1"/>
  <c r="O5837" i="1"/>
  <c r="O5840" i="1"/>
  <c r="O6545" i="1"/>
  <c r="O6533" i="1"/>
  <c r="O6530" i="1"/>
  <c r="O6521" i="1"/>
  <c r="O6523" i="1"/>
  <c r="O6537" i="1"/>
  <c r="O7252" i="1"/>
  <c r="O7248" i="1"/>
  <c r="O7240" i="1"/>
  <c r="O7237" i="1"/>
  <c r="O7242" i="1"/>
  <c r="O7243" i="1"/>
  <c r="O8041" i="1"/>
  <c r="O8035" i="1"/>
  <c r="O8029" i="1"/>
  <c r="O8030" i="1"/>
  <c r="O8033" i="1"/>
  <c r="O8036" i="1"/>
  <c r="O8693" i="1"/>
  <c r="O8684" i="1"/>
  <c r="O8689" i="1"/>
  <c r="O8701" i="1"/>
  <c r="O8716" i="1"/>
  <c r="O8723" i="1"/>
  <c r="O9372" i="1"/>
  <c r="O9352" i="1"/>
  <c r="O9348" i="1"/>
  <c r="O9346" i="1"/>
  <c r="O9347" i="1"/>
  <c r="O9357" i="1"/>
  <c r="O1874" i="1"/>
  <c r="O1865" i="1"/>
  <c r="O1847" i="1"/>
  <c r="O1845" i="1"/>
  <c r="O1864" i="1"/>
  <c r="O1858" i="1"/>
  <c r="O2538" i="1"/>
  <c r="O2531" i="1"/>
  <c r="O2524" i="1"/>
  <c r="O2519" i="1"/>
  <c r="O2534" i="1"/>
  <c r="O2529" i="1"/>
  <c r="O3177" i="1"/>
  <c r="O3169" i="1"/>
  <c r="O3158" i="1"/>
  <c r="O3161" i="1"/>
  <c r="O3170" i="1"/>
  <c r="O3173" i="1"/>
  <c r="O3876" i="1"/>
  <c r="O3864" i="1"/>
  <c r="O3858" i="1"/>
  <c r="O3860" i="1"/>
  <c r="O3870" i="1"/>
  <c r="O3872" i="1"/>
  <c r="O4592" i="1"/>
  <c r="O4582" i="1"/>
  <c r="O4573" i="1"/>
  <c r="O4569" i="1"/>
  <c r="O4579" i="1"/>
  <c r="O4585" i="1"/>
  <c r="O5296" i="1"/>
  <c r="O5281" i="1"/>
  <c r="O5286" i="1"/>
  <c r="O5284" i="1"/>
  <c r="O5290" i="1"/>
  <c r="O5298" i="1"/>
  <c r="O5956" i="1"/>
  <c r="O5948" i="1"/>
  <c r="O5943" i="1"/>
  <c r="O5940" i="1"/>
  <c r="O5947" i="1"/>
  <c r="O5952" i="1"/>
  <c r="O6652" i="1"/>
  <c r="O6647" i="1"/>
  <c r="O6642" i="1"/>
  <c r="O6632" i="1"/>
  <c r="O6640" i="1"/>
  <c r="O6646" i="1"/>
  <c r="O7374" i="1"/>
  <c r="O7365" i="1"/>
  <c r="O7347" i="1"/>
  <c r="O7348" i="1"/>
  <c r="O7355" i="1"/>
  <c r="O7361" i="1"/>
  <c r="O8122" i="1"/>
  <c r="O8113" i="1"/>
  <c r="O8106" i="1"/>
  <c r="O8103" i="1"/>
  <c r="O8115" i="1"/>
  <c r="O8118" i="1"/>
  <c r="O8819" i="1"/>
  <c r="O8809" i="1"/>
  <c r="O8814" i="1"/>
  <c r="O8826" i="1"/>
  <c r="O8828" i="1"/>
  <c r="O8832" i="1"/>
  <c r="O9480" i="1"/>
  <c r="O9473" i="1"/>
  <c r="O9469" i="1"/>
  <c r="O9467" i="1"/>
  <c r="O9472" i="1"/>
  <c r="O9476" i="1"/>
  <c r="O1872" i="1"/>
  <c r="O1857" i="1"/>
  <c r="O1844" i="1"/>
  <c r="O1841" i="1"/>
  <c r="O1854" i="1"/>
  <c r="O1851" i="1"/>
  <c r="O2537" i="1"/>
  <c r="O2526" i="1"/>
  <c r="O2520" i="1"/>
  <c r="O2516" i="1"/>
  <c r="O2532" i="1"/>
  <c r="O2525" i="1"/>
  <c r="O3175" i="1"/>
  <c r="O3163" i="1"/>
  <c r="O3157" i="1"/>
  <c r="O3156" i="1"/>
  <c r="O3168" i="1"/>
  <c r="O3167" i="1"/>
  <c r="O3873" i="1"/>
  <c r="O3863" i="1"/>
  <c r="O3856" i="1"/>
  <c r="O3855" i="1"/>
  <c r="O3865" i="1"/>
  <c r="O3869" i="1"/>
  <c r="O4588" i="1"/>
  <c r="O4577" i="1"/>
  <c r="O4566" i="1"/>
  <c r="O4563" i="1"/>
  <c r="O4575" i="1"/>
  <c r="O4581" i="1"/>
  <c r="O5292" i="1"/>
  <c r="O5276" i="1"/>
  <c r="O5279" i="1"/>
  <c r="O5280" i="1"/>
  <c r="O5289" i="1"/>
  <c r="O5295" i="1"/>
  <c r="O5951" i="1"/>
  <c r="O5942" i="1"/>
  <c r="O5935" i="1"/>
  <c r="O5933" i="1"/>
  <c r="O5944" i="1"/>
  <c r="O5950" i="1"/>
  <c r="O6651" i="1"/>
  <c r="O6641" i="1"/>
  <c r="O6638" i="1"/>
  <c r="O6626" i="1"/>
  <c r="O6629" i="1"/>
  <c r="O6643" i="1"/>
  <c r="O7372" i="1"/>
  <c r="O7364" i="1"/>
  <c r="O7342" i="1"/>
  <c r="O7341" i="1"/>
  <c r="O7352" i="1"/>
  <c r="O7356" i="1"/>
  <c r="O8121" i="1"/>
  <c r="O8110" i="1"/>
  <c r="O8102" i="1"/>
  <c r="O8100" i="1"/>
  <c r="O8105" i="1"/>
  <c r="O8116" i="1"/>
  <c r="O8816" i="1"/>
  <c r="O8807" i="1"/>
  <c r="O8811" i="1"/>
  <c r="O8820" i="1"/>
  <c r="O8825" i="1"/>
  <c r="O8830" i="1"/>
  <c r="O9477" i="1"/>
  <c r="O9468" i="1"/>
  <c r="O9461" i="1"/>
  <c r="O9458" i="1"/>
  <c r="O9462" i="1"/>
  <c r="O9474" i="1"/>
  <c r="O1654" i="1"/>
  <c r="O1649" i="1"/>
  <c r="O1645" i="1"/>
  <c r="O1643" i="1"/>
  <c r="O1650" i="1"/>
  <c r="O1651" i="1"/>
  <c r="O2344" i="1"/>
  <c r="O2340" i="1"/>
  <c r="O2338" i="1"/>
  <c r="O2336" i="1"/>
  <c r="O2342" i="1"/>
  <c r="O2341" i="1"/>
  <c r="O2954" i="1"/>
  <c r="O2948" i="1"/>
  <c r="O2947" i="1"/>
  <c r="O2946" i="1"/>
  <c r="O2949" i="1"/>
  <c r="O2950" i="1"/>
  <c r="O3651" i="1"/>
  <c r="O3645" i="1"/>
  <c r="O3644" i="1"/>
  <c r="O3643" i="1"/>
  <c r="O3646" i="1"/>
  <c r="O3648" i="1"/>
  <c r="O4347" i="1"/>
  <c r="O4344" i="1"/>
  <c r="O4337" i="1"/>
  <c r="O4335" i="1"/>
  <c r="O4338" i="1"/>
  <c r="O4345" i="1"/>
  <c r="O5101" i="1"/>
  <c r="O5097" i="1"/>
  <c r="O5096" i="1"/>
  <c r="O5098" i="1"/>
  <c r="O5099" i="1"/>
  <c r="O5102" i="1"/>
  <c r="O5753" i="1"/>
  <c r="O5740" i="1"/>
  <c r="O5737" i="1"/>
  <c r="O5736" i="1"/>
  <c r="O5739" i="1"/>
  <c r="O5750" i="1"/>
  <c r="O6437" i="1"/>
  <c r="O6423" i="1"/>
  <c r="O6422" i="1"/>
  <c r="O6418" i="1"/>
  <c r="O6417" i="1"/>
  <c r="O6424" i="1"/>
  <c r="O7131" i="1"/>
  <c r="O7125" i="1"/>
  <c r="O7116" i="1"/>
  <c r="O7115" i="1"/>
  <c r="O7117" i="1"/>
  <c r="O7121" i="1"/>
  <c r="O7906" i="1"/>
  <c r="O7902" i="1"/>
  <c r="O7900" i="1"/>
  <c r="O7899" i="1"/>
  <c r="O7901" i="1"/>
  <c r="O7905" i="1"/>
  <c r="O8596" i="1"/>
  <c r="O8591" i="1"/>
  <c r="O8594" i="1"/>
  <c r="O8597" i="1"/>
  <c r="O8598" i="1"/>
  <c r="O8606" i="1"/>
  <c r="O9271" i="1"/>
  <c r="O9263" i="1"/>
  <c r="O9260" i="1"/>
  <c r="O9259" i="1"/>
  <c r="O9256" i="1"/>
  <c r="O9267" i="1"/>
  <c r="O1540" i="1"/>
  <c r="O1537" i="1"/>
  <c r="O1535" i="1"/>
  <c r="O1533" i="1"/>
  <c r="O1534" i="1"/>
  <c r="O1536" i="1"/>
  <c r="O2285" i="1"/>
  <c r="O2270" i="1"/>
  <c r="O2269" i="1"/>
  <c r="O2266" i="1"/>
  <c r="O2272" i="1"/>
  <c r="O2276" i="1"/>
  <c r="O2934" i="1"/>
  <c r="O2932" i="1"/>
  <c r="O2931" i="1"/>
  <c r="O2929" i="1"/>
  <c r="O2930" i="1"/>
  <c r="O2933" i="1"/>
  <c r="O3630" i="1"/>
  <c r="O3628" i="1"/>
  <c r="O3626" i="1"/>
  <c r="O3625" i="1"/>
  <c r="O3627" i="1"/>
  <c r="O3629" i="1"/>
  <c r="O4393" i="1"/>
  <c r="O4381" i="1"/>
  <c r="O4372" i="1"/>
  <c r="O4369" i="1"/>
  <c r="O4371" i="1"/>
  <c r="O4385" i="1"/>
  <c r="O5042" i="1"/>
  <c r="O5031" i="1"/>
  <c r="O5029" i="1"/>
  <c r="O5028" i="1"/>
  <c r="O5030" i="1"/>
  <c r="O5038" i="1"/>
  <c r="O5726" i="1"/>
  <c r="O5723" i="1"/>
  <c r="O5721" i="1"/>
  <c r="O5720" i="1"/>
  <c r="O5722" i="1"/>
  <c r="O5724" i="1"/>
  <c r="O6408" i="1"/>
  <c r="O6403" i="1"/>
  <c r="O6402" i="1"/>
  <c r="O6401" i="1"/>
  <c r="O6400" i="1"/>
  <c r="O6406" i="1"/>
  <c r="O7169" i="1"/>
  <c r="O7162" i="1"/>
  <c r="O7153" i="1"/>
  <c r="O7147" i="1"/>
  <c r="O7154" i="1"/>
  <c r="O7158" i="1"/>
  <c r="O7845" i="1"/>
  <c r="O7833" i="1"/>
  <c r="O7828" i="1"/>
  <c r="O7827" i="1"/>
  <c r="O7829" i="1"/>
  <c r="O7838" i="1"/>
  <c r="O8582" i="1"/>
  <c r="O8578" i="1"/>
  <c r="O8577" i="1"/>
  <c r="O8576" i="1"/>
  <c r="O8579" i="1"/>
  <c r="O8581" i="1"/>
  <c r="O9246" i="1"/>
  <c r="O9244" i="1"/>
  <c r="O9243" i="1"/>
  <c r="O9241" i="1"/>
  <c r="O9242" i="1"/>
  <c r="O9245" i="1"/>
  <c r="O1419" i="1"/>
  <c r="O1417" i="1"/>
  <c r="O1415" i="1"/>
  <c r="O1414" i="1"/>
  <c r="O1416" i="1"/>
  <c r="O1418" i="1"/>
  <c r="O2178" i="1"/>
  <c r="O2176" i="1"/>
  <c r="O2175" i="1"/>
  <c r="O2173" i="1"/>
  <c r="O2177" i="1"/>
  <c r="O2174" i="1"/>
  <c r="O2814" i="1"/>
  <c r="O2812" i="1"/>
  <c r="O2810" i="1"/>
  <c r="O2809" i="1"/>
  <c r="O2811" i="1"/>
  <c r="O2813" i="1"/>
  <c r="O3503" i="1"/>
  <c r="O3501" i="1"/>
  <c r="O3500" i="1"/>
  <c r="O3499" i="1"/>
  <c r="O3502" i="1"/>
  <c r="O3504" i="1"/>
  <c r="O4275" i="1"/>
  <c r="O4258" i="1"/>
  <c r="O4257" i="1"/>
  <c r="O4255" i="1"/>
  <c r="O4256" i="1"/>
  <c r="O4264" i="1"/>
  <c r="O4943" i="1"/>
  <c r="O4942" i="1"/>
  <c r="O4940" i="1"/>
  <c r="O4939" i="1"/>
  <c r="O4941" i="1"/>
  <c r="O4944" i="1"/>
  <c r="O5606" i="1"/>
  <c r="O5603" i="1"/>
  <c r="O5600" i="1"/>
  <c r="O5599" i="1"/>
  <c r="O5602" i="1"/>
  <c r="O5605" i="1"/>
  <c r="O6286" i="1"/>
  <c r="O6282" i="1"/>
  <c r="O6279" i="1"/>
  <c r="O6277" i="1"/>
  <c r="O6278" i="1"/>
  <c r="O6284" i="1"/>
  <c r="O7048" i="1"/>
  <c r="O7038" i="1"/>
  <c r="O7034" i="1"/>
  <c r="O7033" i="1"/>
  <c r="O7035" i="1"/>
  <c r="O7040" i="1"/>
  <c r="O7736" i="1"/>
  <c r="O7734" i="1"/>
  <c r="O7732" i="1"/>
  <c r="O7731" i="1"/>
  <c r="O7733" i="1"/>
  <c r="O7735" i="1"/>
  <c r="O8459" i="1"/>
  <c r="O8455" i="1"/>
  <c r="O8452" i="1"/>
  <c r="O8451" i="1"/>
  <c r="O8454" i="1"/>
  <c r="O8456" i="1"/>
  <c r="O9129" i="1"/>
  <c r="O9124" i="1"/>
  <c r="O9125" i="1"/>
  <c r="O9122" i="1"/>
  <c r="O9123" i="1"/>
  <c r="O9126" i="1"/>
  <c r="O1368" i="1"/>
  <c r="O1366" i="1"/>
  <c r="O1364" i="1"/>
  <c r="O1363" i="1"/>
  <c r="O1365" i="1"/>
  <c r="O1367" i="1"/>
  <c r="O2106" i="1"/>
  <c r="O2104" i="1"/>
  <c r="O2103" i="1"/>
  <c r="O2101" i="1"/>
  <c r="O2105" i="1"/>
  <c r="O2102" i="1"/>
  <c r="O2736" i="1"/>
  <c r="O2733" i="1"/>
  <c r="O2732" i="1"/>
  <c r="O2731" i="1"/>
  <c r="O2734" i="1"/>
  <c r="O2735" i="1"/>
  <c r="O3431" i="1"/>
  <c r="O3429" i="1"/>
  <c r="O3428" i="1"/>
  <c r="O3427" i="1"/>
  <c r="O3430" i="1"/>
  <c r="O3432" i="1"/>
  <c r="O4208" i="1"/>
  <c r="O4204" i="1"/>
  <c r="O4202" i="1"/>
  <c r="O4201" i="1"/>
  <c r="O4203" i="1"/>
  <c r="O4207" i="1"/>
  <c r="O4877" i="1"/>
  <c r="O4875" i="1"/>
  <c r="O4873" i="1"/>
  <c r="O4872" i="1"/>
  <c r="O4874" i="1"/>
  <c r="O4876" i="1"/>
  <c r="O5522" i="1"/>
  <c r="O5519" i="1"/>
  <c r="O5517" i="1"/>
  <c r="O5516" i="1"/>
  <c r="O5518" i="1"/>
  <c r="O5520" i="1"/>
  <c r="O6198" i="1"/>
  <c r="O6193" i="1"/>
  <c r="O6191" i="1"/>
  <c r="O6190" i="1"/>
  <c r="O6192" i="1"/>
  <c r="O6197" i="1"/>
  <c r="O6984" i="1"/>
  <c r="O6982" i="1"/>
  <c r="O6980" i="1"/>
  <c r="O6979" i="1"/>
  <c r="O6981" i="1"/>
  <c r="O6983" i="1"/>
  <c r="O7664" i="1"/>
  <c r="O7662" i="1"/>
  <c r="O7660" i="1"/>
  <c r="O7659" i="1"/>
  <c r="O7661" i="1"/>
  <c r="O7663" i="1"/>
  <c r="O8390" i="1"/>
  <c r="O8386" i="1"/>
  <c r="O8385" i="1"/>
  <c r="O8384" i="1"/>
  <c r="O8387" i="1"/>
  <c r="O8389" i="1"/>
  <c r="O9066" i="1"/>
  <c r="O9064" i="1"/>
  <c r="O9063" i="1"/>
  <c r="O9059" i="1"/>
  <c r="O9062" i="1"/>
  <c r="O9065" i="1"/>
  <c r="O1323" i="1"/>
  <c r="O1321" i="1"/>
  <c r="O1319" i="1"/>
  <c r="O1318" i="1"/>
  <c r="O1320" i="1"/>
  <c r="O1322" i="1"/>
  <c r="O2034" i="1"/>
  <c r="O2031" i="1"/>
  <c r="O2032" i="1"/>
  <c r="O2029" i="1"/>
  <c r="O2033" i="1"/>
  <c r="O2030" i="1"/>
  <c r="O2688" i="1"/>
  <c r="O2685" i="1"/>
  <c r="O2684" i="1"/>
  <c r="O2683" i="1"/>
  <c r="O2686" i="1"/>
  <c r="O2687" i="1"/>
  <c r="O3362" i="1"/>
  <c r="O3360" i="1"/>
  <c r="O3359" i="1"/>
  <c r="O3358" i="1"/>
  <c r="O3361" i="1"/>
  <c r="O3366" i="1"/>
  <c r="O4118" i="1"/>
  <c r="O4113" i="1"/>
  <c r="O4112" i="1"/>
  <c r="O4111" i="1"/>
  <c r="O4114" i="1"/>
  <c r="O4115" i="1"/>
  <c r="O4806" i="1"/>
  <c r="O4804" i="1"/>
  <c r="O4801" i="1"/>
  <c r="O4800" i="1"/>
  <c r="O4803" i="1"/>
  <c r="O4805" i="1"/>
  <c r="O5468" i="1"/>
  <c r="O5465" i="1"/>
  <c r="O5463" i="1"/>
  <c r="O5461" i="1"/>
  <c r="O5464" i="1"/>
  <c r="O5466" i="1"/>
  <c r="O6142" i="1"/>
  <c r="O6139" i="1"/>
  <c r="O6136" i="1"/>
  <c r="O6135" i="1"/>
  <c r="O6137" i="1"/>
  <c r="O6141" i="1"/>
  <c r="O6896" i="1"/>
  <c r="O6892" i="1"/>
  <c r="O6890" i="1"/>
  <c r="O6889" i="1"/>
  <c r="O6891" i="1"/>
  <c r="O6893" i="1"/>
  <c r="O7586" i="1"/>
  <c r="O7584" i="1"/>
  <c r="O7582" i="1"/>
  <c r="O7581" i="1"/>
  <c r="O7583" i="1"/>
  <c r="O7585" i="1"/>
  <c r="O8312" i="1"/>
  <c r="O8310" i="1"/>
  <c r="O8309" i="1"/>
  <c r="O8308" i="1"/>
  <c r="O8311" i="1"/>
  <c r="O8313" i="1"/>
  <c r="O8997" i="1"/>
  <c r="O8993" i="1"/>
  <c r="O8991" i="1"/>
  <c r="O8990" i="1"/>
  <c r="O8992" i="1"/>
  <c r="O8994" i="1"/>
  <c r="O1479" i="1"/>
  <c r="O1468" i="1"/>
  <c r="O1461" i="1"/>
  <c r="O1452" i="1"/>
  <c r="O1466" i="1"/>
  <c r="O1471" i="1"/>
  <c r="O2204" i="1"/>
  <c r="O2193" i="1"/>
  <c r="O2192" i="1"/>
  <c r="O2190" i="1"/>
  <c r="O2196" i="1"/>
  <c r="O2191" i="1"/>
  <c r="O2844" i="1"/>
  <c r="O2837" i="1"/>
  <c r="O2836" i="1"/>
  <c r="O2835" i="1"/>
  <c r="O2838" i="1"/>
  <c r="O2839" i="1"/>
  <c r="O3536" i="1"/>
  <c r="O3531" i="1"/>
  <c r="O3530" i="1"/>
  <c r="O3529" i="1"/>
  <c r="O3535" i="1"/>
  <c r="O3538" i="1"/>
  <c r="O4316" i="1"/>
  <c r="O4307" i="1"/>
  <c r="O4304" i="1"/>
  <c r="O4303" i="1"/>
  <c r="O4306" i="1"/>
  <c r="O4309" i="1"/>
  <c r="O4960" i="1"/>
  <c r="O4958" i="1"/>
  <c r="O4955" i="1"/>
  <c r="O4954" i="1"/>
  <c r="O4956" i="1"/>
  <c r="O4959" i="1"/>
  <c r="O5634" i="1"/>
  <c r="O5632" i="1"/>
  <c r="O5631" i="1"/>
  <c r="O5629" i="1"/>
  <c r="O5630" i="1"/>
  <c r="O5633" i="1"/>
  <c r="O6317" i="1"/>
  <c r="O6311" i="1"/>
  <c r="O6306" i="1"/>
  <c r="O6307" i="1"/>
  <c r="O6308" i="1"/>
  <c r="O6312" i="1"/>
  <c r="O7086" i="1"/>
  <c r="O7084" i="1"/>
  <c r="O7082" i="1"/>
  <c r="O7081" i="1"/>
  <c r="O7083" i="1"/>
  <c r="O7085" i="1"/>
  <c r="O7756" i="1"/>
  <c r="O7752" i="1"/>
  <c r="O7749" i="1"/>
  <c r="O7750" i="1"/>
  <c r="O7751" i="1"/>
  <c r="O7753" i="1"/>
  <c r="O8489" i="1"/>
  <c r="O8484" i="1"/>
  <c r="O8482" i="1"/>
  <c r="O8483" i="1"/>
  <c r="O8488" i="1"/>
  <c r="O8490" i="1"/>
  <c r="O9155" i="1"/>
  <c r="O9152" i="1"/>
  <c r="O9151" i="1"/>
  <c r="O9149" i="1"/>
  <c r="O9150" i="1"/>
  <c r="O9153" i="1"/>
  <c r="O1696" i="1"/>
  <c r="O1678" i="1"/>
  <c r="O1675" i="1"/>
  <c r="O1668" i="1"/>
  <c r="O1676" i="1"/>
  <c r="O1680" i="1"/>
  <c r="O2424" i="1"/>
  <c r="O2398" i="1"/>
  <c r="O2399" i="1"/>
  <c r="O2396" i="1"/>
  <c r="O2407" i="1"/>
  <c r="O2402" i="1"/>
  <c r="O3068" i="1"/>
  <c r="O3046" i="1"/>
  <c r="O3044" i="1"/>
  <c r="O3040" i="1"/>
  <c r="O3048" i="1"/>
  <c r="O3051" i="1"/>
  <c r="O3761" i="1"/>
  <c r="O3746" i="1"/>
  <c r="O3740" i="1"/>
  <c r="O3739" i="1"/>
  <c r="O3756" i="1"/>
  <c r="O3765" i="1"/>
  <c r="O4538" i="1"/>
  <c r="O4513" i="1"/>
  <c r="O4510" i="1"/>
  <c r="O4507" i="1"/>
  <c r="O4512" i="1"/>
  <c r="O4519" i="1"/>
  <c r="O5156" i="1"/>
  <c r="O5154" i="1"/>
  <c r="O5151" i="1"/>
  <c r="O5150" i="1"/>
  <c r="O5153" i="1"/>
  <c r="O5157" i="1"/>
  <c r="O5838" i="1"/>
  <c r="O5829" i="1"/>
  <c r="O5828" i="1"/>
  <c r="O5825" i="1"/>
  <c r="O5826" i="1"/>
  <c r="O5836" i="1"/>
  <c r="O6526" i="1"/>
  <c r="O6516" i="1"/>
  <c r="O6514" i="1"/>
  <c r="O6512" i="1"/>
  <c r="O6515" i="1"/>
  <c r="O6527" i="1"/>
  <c r="O7308" i="1"/>
  <c r="O7291" i="1"/>
  <c r="O7288" i="1"/>
  <c r="O7287" i="1"/>
  <c r="O7289" i="1"/>
  <c r="O7292" i="1"/>
  <c r="O7975" i="1"/>
  <c r="O7961" i="1"/>
  <c r="O7958" i="1"/>
  <c r="O7959" i="1"/>
  <c r="O7960" i="1"/>
  <c r="O7967" i="1"/>
  <c r="O8696" i="1"/>
  <c r="O8690" i="1"/>
  <c r="O8687" i="1"/>
  <c r="O8691" i="1"/>
  <c r="O8695" i="1"/>
  <c r="O8702" i="1"/>
  <c r="O9358" i="1"/>
  <c r="O9345" i="1"/>
  <c r="O9341" i="1"/>
  <c r="O9340" i="1"/>
  <c r="O9342" i="1"/>
  <c r="O9349" i="1"/>
  <c r="O1921" i="1"/>
  <c r="O1911" i="1"/>
  <c r="O1901" i="1"/>
  <c r="O1899" i="1"/>
  <c r="O1900" i="1"/>
  <c r="O1907" i="1"/>
  <c r="O2570" i="1"/>
  <c r="O2557" i="1"/>
  <c r="O2554" i="1"/>
  <c r="O2553" i="1"/>
  <c r="O2556" i="1"/>
  <c r="O2559" i="1"/>
  <c r="O3208" i="1"/>
  <c r="O3199" i="1"/>
  <c r="O3198" i="1"/>
  <c r="O3196" i="1"/>
  <c r="O3197" i="1"/>
  <c r="O3200" i="1"/>
  <c r="O3905" i="1"/>
  <c r="O3898" i="1"/>
  <c r="O3897" i="1"/>
  <c r="O3895" i="1"/>
  <c r="O3896" i="1"/>
  <c r="O3899" i="1"/>
  <c r="O4624" i="1"/>
  <c r="O4618" i="1"/>
  <c r="O4616" i="1"/>
  <c r="O4615" i="1"/>
  <c r="O4617" i="1"/>
  <c r="O4620" i="1"/>
  <c r="O5329" i="1"/>
  <c r="O5322" i="1"/>
  <c r="O5318" i="1"/>
  <c r="O5317" i="1"/>
  <c r="O5319" i="1"/>
  <c r="O5324" i="1"/>
  <c r="O5981" i="1"/>
  <c r="O5975" i="1"/>
  <c r="O5973" i="1"/>
  <c r="O5971" i="1"/>
  <c r="O5974" i="1"/>
  <c r="O5979" i="1"/>
  <c r="O6680" i="1"/>
  <c r="O6674" i="1"/>
  <c r="O6671" i="1"/>
  <c r="O6667" i="1"/>
  <c r="O6670" i="1"/>
  <c r="O6677" i="1"/>
  <c r="O7405" i="1"/>
  <c r="O7399" i="1"/>
  <c r="O7396" i="1"/>
  <c r="O7395" i="1"/>
  <c r="O7397" i="1"/>
  <c r="O7398" i="1"/>
  <c r="O8156" i="1"/>
  <c r="O8148" i="1"/>
  <c r="O8141" i="1"/>
  <c r="O8139" i="1"/>
  <c r="O8140" i="1"/>
  <c r="O8149" i="1"/>
  <c r="O8854" i="1"/>
  <c r="O8849" i="1"/>
  <c r="O8850" i="1"/>
  <c r="O8848" i="1"/>
  <c r="O8847" i="1"/>
  <c r="O8852" i="1"/>
  <c r="O9503" i="1"/>
  <c r="O9497" i="1"/>
  <c r="O9496" i="1"/>
  <c r="O9494" i="1"/>
  <c r="O9495" i="1"/>
  <c r="O9500" i="1"/>
  <c r="O1703" i="1"/>
  <c r="O1689" i="1"/>
  <c r="O1682" i="1"/>
  <c r="O1669" i="1"/>
  <c r="O1687" i="1"/>
  <c r="O1688" i="1"/>
  <c r="O2373" i="1"/>
  <c r="O2366" i="1"/>
  <c r="O2361" i="1"/>
  <c r="O2356" i="1"/>
  <c r="O2369" i="1"/>
  <c r="O2370" i="1"/>
  <c r="O2999" i="1"/>
  <c r="O2993" i="1"/>
  <c r="O2988" i="1"/>
  <c r="O2981" i="1"/>
  <c r="O2991" i="1"/>
  <c r="O2994" i="1"/>
  <c r="O3696" i="1"/>
  <c r="O3690" i="1"/>
  <c r="O3686" i="1"/>
  <c r="O3683" i="1"/>
  <c r="O3689" i="1"/>
  <c r="O3692" i="1"/>
  <c r="O4394" i="1"/>
  <c r="O4382" i="1"/>
  <c r="O4383" i="1"/>
  <c r="O4379" i="1"/>
  <c r="O4384" i="1"/>
  <c r="O4388" i="1"/>
  <c r="O5130" i="1"/>
  <c r="O5126" i="1"/>
  <c r="O5120" i="1"/>
  <c r="O5119" i="1"/>
  <c r="O5121" i="1"/>
  <c r="O5127" i="1"/>
  <c r="O5788" i="1"/>
  <c r="O5783" i="1"/>
  <c r="O5779" i="1"/>
  <c r="O5778" i="1"/>
  <c r="O5780" i="1"/>
  <c r="O5787" i="1"/>
  <c r="O6472" i="1"/>
  <c r="O6466" i="1"/>
  <c r="O6462" i="1"/>
  <c r="O6457" i="1"/>
  <c r="O6459" i="1"/>
  <c r="O6469" i="1"/>
  <c r="O7170" i="1"/>
  <c r="O7165" i="1"/>
  <c r="O7157" i="1"/>
  <c r="O7156" i="1"/>
  <c r="O7159" i="1"/>
  <c r="O7166" i="1"/>
  <c r="O7936" i="1"/>
  <c r="O7932" i="1"/>
  <c r="O7927" i="1"/>
  <c r="O7925" i="1"/>
  <c r="O7929" i="1"/>
  <c r="O7933" i="1"/>
  <c r="O8646" i="1"/>
  <c r="O8639" i="1"/>
  <c r="O8638" i="1"/>
  <c r="O8635" i="1"/>
  <c r="O8636" i="1"/>
  <c r="O8643" i="1"/>
  <c r="O9306" i="1"/>
  <c r="O9295" i="1"/>
  <c r="O9298" i="1"/>
  <c r="O9296" i="1"/>
  <c r="O9299" i="1"/>
  <c r="O9303" i="1"/>
  <c r="O1477" i="1"/>
  <c r="O1470" i="1"/>
  <c r="O1457" i="1"/>
  <c r="O1451" i="1"/>
  <c r="O1459" i="1"/>
  <c r="O1465" i="1"/>
  <c r="O2155" i="1"/>
  <c r="O2148" i="1"/>
  <c r="O2147" i="1"/>
  <c r="O2140" i="1"/>
  <c r="O2149" i="1"/>
  <c r="O2152" i="1"/>
  <c r="O2784" i="1"/>
  <c r="O2770" i="1"/>
  <c r="O2765" i="1"/>
  <c r="O2759" i="1"/>
  <c r="O2767" i="1"/>
  <c r="O2771" i="1"/>
  <c r="O3476" i="1"/>
  <c r="O3470" i="1"/>
  <c r="O3467" i="1"/>
  <c r="O3462" i="1"/>
  <c r="O3466" i="1"/>
  <c r="O3471" i="1"/>
  <c r="O4184" i="1"/>
  <c r="O4174" i="1"/>
  <c r="O4175" i="1"/>
  <c r="O4170" i="1"/>
  <c r="O4176" i="1"/>
  <c r="O4181" i="1"/>
  <c r="O4922" i="1"/>
  <c r="O4917" i="1"/>
  <c r="O4910" i="1"/>
  <c r="O4907" i="1"/>
  <c r="O4912" i="1"/>
  <c r="O4919" i="1"/>
  <c r="O5566" i="1"/>
  <c r="O5555" i="1"/>
  <c r="O5551" i="1"/>
  <c r="O5548" i="1"/>
  <c r="O5553" i="1"/>
  <c r="O5562" i="1"/>
  <c r="O6239" i="1"/>
  <c r="O6234" i="1"/>
  <c r="O6226" i="1"/>
  <c r="O6223" i="1"/>
  <c r="O6224" i="1"/>
  <c r="O6236" i="1"/>
  <c r="O6962" i="1"/>
  <c r="O6955" i="1"/>
  <c r="O6951" i="1"/>
  <c r="O6949" i="1"/>
  <c r="O6950" i="1"/>
  <c r="O6957" i="1"/>
  <c r="O7714" i="1"/>
  <c r="O7706" i="1"/>
  <c r="O7702" i="1"/>
  <c r="O7701" i="1"/>
  <c r="O7703" i="1"/>
  <c r="O7712" i="1"/>
  <c r="O8431" i="1"/>
  <c r="O8425" i="1"/>
  <c r="O8424" i="1"/>
  <c r="O8422" i="1"/>
  <c r="O8423" i="1"/>
  <c r="O8430" i="1"/>
  <c r="O9105" i="1"/>
  <c r="O9100" i="1"/>
  <c r="O9097" i="1"/>
  <c r="O9096" i="1"/>
  <c r="O9098" i="1"/>
  <c r="O9102" i="1"/>
  <c r="O1398" i="1"/>
  <c r="O1397" i="1"/>
  <c r="O1393" i="1"/>
  <c r="O1392" i="1"/>
  <c r="O1395" i="1"/>
  <c r="O1396" i="1"/>
  <c r="O2090" i="1"/>
  <c r="O2084" i="1"/>
  <c r="O2083" i="1"/>
  <c r="O2082" i="1"/>
  <c r="O2086" i="1"/>
  <c r="O2088" i="1"/>
  <c r="O2720" i="1"/>
  <c r="O2715" i="1"/>
  <c r="O2713" i="1"/>
  <c r="O2710" i="1"/>
  <c r="O2712" i="1"/>
  <c r="O2718" i="1"/>
  <c r="O3398" i="1"/>
  <c r="O3392" i="1"/>
  <c r="O3390" i="1"/>
  <c r="O3386" i="1"/>
  <c r="O3389" i="1"/>
  <c r="O3394" i="1"/>
  <c r="O4100" i="1"/>
  <c r="O4094" i="1"/>
  <c r="O4092" i="1"/>
  <c r="O4089" i="1"/>
  <c r="O4093" i="1"/>
  <c r="O4098" i="1"/>
  <c r="O4863" i="1"/>
  <c r="O4858" i="1"/>
  <c r="O4856" i="1"/>
  <c r="O4854" i="1"/>
  <c r="O4857" i="1"/>
  <c r="O4861" i="1"/>
  <c r="O5502" i="1"/>
  <c r="O5498" i="1"/>
  <c r="O5494" i="1"/>
  <c r="O5493" i="1"/>
  <c r="O5496" i="1"/>
  <c r="O5500" i="1"/>
  <c r="O6176" i="1"/>
  <c r="O6172" i="1"/>
  <c r="O6167" i="1"/>
  <c r="O6166" i="1"/>
  <c r="O6164" i="1"/>
  <c r="O6174" i="1"/>
  <c r="O6877" i="1"/>
  <c r="O6871" i="1"/>
  <c r="O6869" i="1"/>
  <c r="O6866" i="1"/>
  <c r="O6870" i="1"/>
  <c r="O6874" i="1"/>
  <c r="O7647" i="1"/>
  <c r="O7642" i="1"/>
  <c r="O7639" i="1"/>
  <c r="O7635" i="1"/>
  <c r="O7640" i="1"/>
  <c r="O7644" i="1"/>
  <c r="O8349" i="1"/>
  <c r="O8346" i="1"/>
  <c r="O8345" i="1"/>
  <c r="O8343" i="1"/>
  <c r="O8344" i="1"/>
  <c r="O8348" i="1"/>
  <c r="O9028" i="1"/>
  <c r="O9024" i="1"/>
  <c r="O9019" i="1"/>
  <c r="O9020" i="1"/>
  <c r="O9021" i="1"/>
  <c r="O9026" i="1"/>
  <c r="O1475" i="1"/>
  <c r="O1463" i="1"/>
  <c r="O1456" i="1"/>
  <c r="O1450" i="1"/>
  <c r="O1454" i="1"/>
  <c r="O1460" i="1"/>
  <c r="O2154" i="1"/>
  <c r="O2144" i="1"/>
  <c r="O2143" i="1"/>
  <c r="O2139" i="1"/>
  <c r="O2146" i="1"/>
  <c r="O2151" i="1"/>
  <c r="O2779" i="1"/>
  <c r="O2768" i="1"/>
  <c r="O2763" i="1"/>
  <c r="O2758" i="1"/>
  <c r="O2761" i="1"/>
  <c r="O2769" i="1"/>
  <c r="O3472" i="1"/>
  <c r="O3465" i="1"/>
  <c r="O3463" i="1"/>
  <c r="O3458" i="1"/>
  <c r="O3460" i="1"/>
  <c r="O3469" i="1"/>
  <c r="O4183" i="1"/>
  <c r="O4169" i="1"/>
  <c r="O4173" i="1"/>
  <c r="O4166" i="1"/>
  <c r="O4172" i="1"/>
  <c r="O4180" i="1"/>
  <c r="O4921" i="1"/>
  <c r="O4914" i="1"/>
  <c r="O4908" i="1"/>
  <c r="O4905" i="1"/>
  <c r="O4911" i="1"/>
  <c r="O4916" i="1"/>
  <c r="O5565" i="1"/>
  <c r="O5552" i="1"/>
  <c r="O5549" i="1"/>
  <c r="O5546" i="1"/>
  <c r="O5550" i="1"/>
  <c r="O5557" i="1"/>
  <c r="O6237" i="1"/>
  <c r="O6233" i="1"/>
  <c r="O6227" i="1"/>
  <c r="O6221" i="1"/>
  <c r="O6220" i="1"/>
  <c r="O6235" i="1"/>
  <c r="O6961" i="1"/>
  <c r="O6953" i="1"/>
  <c r="O6948" i="1"/>
  <c r="O6944" i="1"/>
  <c r="O6947" i="1"/>
  <c r="O6956" i="1"/>
  <c r="O7713" i="1"/>
  <c r="O7704" i="1"/>
  <c r="O7700" i="1"/>
  <c r="O7698" i="1"/>
  <c r="O7697" i="1"/>
  <c r="O7709" i="1"/>
  <c r="O8429" i="1"/>
  <c r="O8419" i="1"/>
  <c r="O8421" i="1"/>
  <c r="O8418" i="1"/>
  <c r="O8416" i="1"/>
  <c r="O8428" i="1"/>
  <c r="O9103" i="1"/>
  <c r="O9092" i="1"/>
  <c r="O9091" i="1"/>
  <c r="O9090" i="1"/>
  <c r="O9095" i="1"/>
  <c r="O9099" i="1"/>
  <c r="O1701" i="1"/>
  <c r="O1681" i="1"/>
  <c r="O1673" i="1"/>
  <c r="O1667" i="1"/>
  <c r="O1672" i="1"/>
  <c r="O1684" i="1"/>
  <c r="O2372" i="1"/>
  <c r="O2357" i="1"/>
  <c r="O2360" i="1"/>
  <c r="O2365" i="1"/>
  <c r="O2363" i="1"/>
  <c r="O2368" i="1"/>
  <c r="O2998" i="1"/>
  <c r="O2986" i="1"/>
  <c r="O2985" i="1"/>
  <c r="O2995" i="1"/>
  <c r="O2983" i="1"/>
  <c r="O2989" i="1"/>
  <c r="O3695" i="1"/>
  <c r="O3688" i="1"/>
  <c r="O3682" i="1"/>
  <c r="O3680" i="1"/>
  <c r="O3687" i="1"/>
  <c r="O3693" i="1"/>
  <c r="O4391" i="1"/>
  <c r="O4378" i="1"/>
  <c r="O4375" i="1"/>
  <c r="O4374" i="1"/>
  <c r="O4380" i="1"/>
  <c r="O4387" i="1"/>
  <c r="O5129" i="1"/>
  <c r="O5123" i="1"/>
  <c r="O5116" i="1"/>
  <c r="O5114" i="1"/>
  <c r="O5118" i="1"/>
  <c r="O5124" i="1"/>
  <c r="O5786" i="1"/>
  <c r="O5781" i="1"/>
  <c r="O5773" i="1"/>
  <c r="O5770" i="1"/>
  <c r="O5775" i="1"/>
  <c r="O5785" i="1"/>
  <c r="O6471" i="1"/>
  <c r="O6461" i="1"/>
  <c r="O6458" i="1"/>
  <c r="O6454" i="1"/>
  <c r="O6455" i="1"/>
  <c r="O6465" i="1"/>
  <c r="O7171" i="1"/>
  <c r="O7161" i="1"/>
  <c r="O7151" i="1"/>
  <c r="O7150" i="1"/>
  <c r="O7155" i="1"/>
  <c r="O7164" i="1"/>
  <c r="O7935" i="1"/>
  <c r="O7928" i="1"/>
  <c r="O7924" i="1"/>
  <c r="O7920" i="1"/>
  <c r="O7922" i="1"/>
  <c r="O7931" i="1"/>
  <c r="O8645" i="1"/>
  <c r="O8640" i="1"/>
  <c r="O8634" i="1"/>
  <c r="O8632" i="1"/>
  <c r="O8637" i="1"/>
  <c r="O8644" i="1"/>
  <c r="O9305" i="1"/>
  <c r="O9300" i="1"/>
  <c r="O9294" i="1"/>
  <c r="O9289" i="1"/>
  <c r="O9297" i="1"/>
  <c r="O9302" i="1"/>
  <c r="O1619" i="1"/>
  <c r="O1611" i="1"/>
  <c r="O1607" i="1"/>
  <c r="O1604" i="1"/>
  <c r="O1608" i="1"/>
  <c r="O1612" i="1"/>
  <c r="O2289" i="1"/>
  <c r="O2277" i="1"/>
  <c r="O2274" i="1"/>
  <c r="O2268" i="1"/>
  <c r="O2278" i="1"/>
  <c r="O2279" i="1"/>
  <c r="O2905" i="1"/>
  <c r="O2893" i="1"/>
  <c r="O2887" i="1"/>
  <c r="O2877" i="1"/>
  <c r="O2885" i="1"/>
  <c r="O2895" i="1"/>
  <c r="O3600" i="1"/>
  <c r="O3585" i="1"/>
  <c r="O3579" i="1"/>
  <c r="O3576" i="1"/>
  <c r="O3578" i="1"/>
  <c r="O3592" i="1"/>
  <c r="O4280" i="1"/>
  <c r="O4267" i="1"/>
  <c r="O4262" i="1"/>
  <c r="O4259" i="1"/>
  <c r="O4265" i="1"/>
  <c r="O4276" i="1"/>
  <c r="O5051" i="1"/>
  <c r="O5043" i="1"/>
  <c r="O5033" i="1"/>
  <c r="O5035" i="1"/>
  <c r="O5037" i="1"/>
  <c r="O5047" i="1"/>
  <c r="O5696" i="1"/>
  <c r="O5686" i="1"/>
  <c r="O5680" i="1"/>
  <c r="O5678" i="1"/>
  <c r="O5682" i="1"/>
  <c r="O5693" i="1"/>
  <c r="O6378" i="1"/>
  <c r="O6368" i="1"/>
  <c r="O6365" i="1"/>
  <c r="O6355" i="1"/>
  <c r="O6358" i="1"/>
  <c r="O6370" i="1"/>
  <c r="O7055" i="1"/>
  <c r="O7045" i="1"/>
  <c r="O7039" i="1"/>
  <c r="O7037" i="1"/>
  <c r="O7042" i="1"/>
  <c r="O7046" i="1"/>
  <c r="O7850" i="1"/>
  <c r="O7839" i="1"/>
  <c r="O7834" i="1"/>
  <c r="O7830" i="1"/>
  <c r="O7836" i="1"/>
  <c r="O7846" i="1"/>
  <c r="O8550" i="1"/>
  <c r="O8535" i="1"/>
  <c r="O8541" i="1"/>
  <c r="O8533" i="1"/>
  <c r="O8540" i="1"/>
  <c r="O8545" i="1"/>
  <c r="O9218" i="1"/>
  <c r="O9205" i="1"/>
  <c r="O9208" i="1"/>
  <c r="O9199" i="1"/>
  <c r="O9204" i="1"/>
  <c r="O9210" i="1"/>
  <c r="O1812" i="1"/>
  <c r="O1807" i="1"/>
  <c r="O1803" i="1"/>
  <c r="O1800" i="1"/>
  <c r="O1805" i="1"/>
  <c r="O1808" i="1"/>
  <c r="O2505" i="1"/>
  <c r="O2497" i="1"/>
  <c r="O2498" i="1"/>
  <c r="O2494" i="1"/>
  <c r="O2502" i="1"/>
  <c r="O2501" i="1"/>
  <c r="O3133" i="1"/>
  <c r="O3123" i="1"/>
  <c r="O3117" i="1"/>
  <c r="O3114" i="1"/>
  <c r="O3125" i="1"/>
  <c r="O3122" i="1"/>
  <c r="O3830" i="1"/>
  <c r="O3823" i="1"/>
  <c r="O3819" i="1"/>
  <c r="O3816" i="1"/>
  <c r="O3821" i="1"/>
  <c r="O3825" i="1"/>
  <c r="O4497" i="1"/>
  <c r="O4488" i="1"/>
  <c r="O4490" i="1"/>
  <c r="O4485" i="1"/>
  <c r="O4489" i="1"/>
  <c r="O4492" i="1"/>
  <c r="O5260" i="1"/>
  <c r="O5256" i="1"/>
  <c r="O5250" i="1"/>
  <c r="O5252" i="1"/>
  <c r="O5255" i="1"/>
  <c r="O5258" i="1"/>
  <c r="O5913" i="1"/>
  <c r="O5907" i="1"/>
  <c r="O5903" i="1"/>
  <c r="O5899" i="1"/>
  <c r="O5904" i="1"/>
  <c r="O5911" i="1"/>
  <c r="O6604" i="1"/>
  <c r="O6602" i="1"/>
  <c r="O6598" i="1"/>
  <c r="O6588" i="1"/>
  <c r="O6591" i="1"/>
  <c r="O6600" i="1"/>
  <c r="O7274" i="1"/>
  <c r="O7269" i="1"/>
  <c r="O7266" i="1"/>
  <c r="O7261" i="1"/>
  <c r="O7267" i="1"/>
  <c r="O7271" i="1"/>
  <c r="O8075" i="1"/>
  <c r="O8071" i="1"/>
  <c r="O8066" i="1"/>
  <c r="O8064" i="1"/>
  <c r="O8068" i="1"/>
  <c r="O8073" i="1"/>
  <c r="O8778" i="1"/>
  <c r="O8775" i="1"/>
  <c r="O8776" i="1"/>
  <c r="O8770" i="1"/>
  <c r="O8772" i="1"/>
  <c r="O8780" i="1"/>
  <c r="O9432" i="1"/>
  <c r="O9426" i="1"/>
  <c r="O9425" i="1"/>
  <c r="O9418" i="1"/>
  <c r="O9427" i="1"/>
  <c r="O9429" i="1"/>
  <c r="O1936" i="1"/>
  <c r="O1929" i="1"/>
  <c r="O1926" i="1"/>
  <c r="O1906" i="1"/>
  <c r="O1916" i="1"/>
  <c r="O1930" i="1"/>
  <c r="O2577" i="1"/>
  <c r="O2566" i="1"/>
  <c r="O2569" i="1"/>
  <c r="O8" i="1"/>
  <c r="O14" i="1"/>
  <c r="O21" i="1"/>
  <c r="O26" i="1"/>
  <c r="O33" i="1"/>
  <c r="O39" i="1"/>
  <c r="O44" i="1"/>
  <c r="O51" i="1"/>
  <c r="O93" i="1"/>
  <c r="O98" i="1"/>
  <c r="O104" i="1"/>
  <c r="O110" i="1"/>
  <c r="O116" i="1"/>
  <c r="O122" i="1"/>
  <c r="O128" i="1"/>
  <c r="O134" i="1"/>
  <c r="O140" i="1"/>
  <c r="O147" i="1"/>
  <c r="O152" i="1"/>
  <c r="O158" i="1"/>
  <c r="O162" i="1"/>
  <c r="O169" i="1"/>
  <c r="O177" i="1"/>
  <c r="O183" i="1"/>
  <c r="O188" i="1"/>
  <c r="O192" i="1"/>
  <c r="O199" i="1"/>
  <c r="O206" i="1"/>
  <c r="O212" i="1"/>
  <c r="O278" i="1"/>
  <c r="O285" i="1"/>
  <c r="O290" i="1"/>
  <c r="O296" i="1"/>
  <c r="O302" i="1"/>
  <c r="O308" i="1"/>
  <c r="O314" i="1"/>
  <c r="O321" i="1"/>
  <c r="O326" i="1"/>
  <c r="O332" i="1"/>
  <c r="O338" i="1"/>
  <c r="O344" i="1"/>
  <c r="O350" i="1"/>
  <c r="O356" i="1"/>
  <c r="O362" i="1"/>
  <c r="O369" i="1"/>
  <c r="O398" i="1"/>
  <c r="O434" i="1"/>
  <c r="O439" i="1"/>
  <c r="O444" i="1"/>
  <c r="O450" i="1"/>
  <c r="O453" i="1"/>
  <c r="O458" i="1"/>
  <c r="O464" i="1"/>
  <c r="O481" i="1"/>
  <c r="O502" i="1"/>
  <c r="O507" i="1"/>
  <c r="O513" i="1"/>
  <c r="O517" i="1"/>
  <c r="O522" i="1"/>
  <c r="O527" i="1"/>
  <c r="O532" i="1"/>
  <c r="O537" i="1"/>
  <c r="O543" i="1"/>
  <c r="O547" i="1"/>
  <c r="O552" i="1"/>
  <c r="O558" i="1"/>
  <c r="O562" i="1"/>
  <c r="O721" i="1"/>
  <c r="O725" i="1"/>
  <c r="O730" i="1"/>
  <c r="O736" i="1"/>
  <c r="O740" i="1"/>
  <c r="O745" i="1"/>
  <c r="O750" i="1"/>
  <c r="O756" i="1"/>
  <c r="O760" i="1"/>
  <c r="O766" i="1"/>
  <c r="O770" i="1"/>
  <c r="O775" i="1"/>
  <c r="O780" i="1"/>
  <c r="O785" i="1"/>
  <c r="O790" i="1"/>
  <c r="O795" i="1"/>
  <c r="O800" i="1"/>
  <c r="O806" i="1"/>
  <c r="O810" i="1"/>
  <c r="O816" i="1"/>
  <c r="O821" i="1"/>
  <c r="O825" i="1"/>
  <c r="O831" i="1"/>
  <c r="O835" i="1"/>
  <c r="O840" i="1"/>
  <c r="O845" i="1"/>
  <c r="O851" i="1"/>
  <c r="O855" i="1"/>
  <c r="O862" i="1"/>
  <c r="O865" i="1"/>
  <c r="O871" i="1"/>
  <c r="O875" i="1"/>
  <c r="O882" i="1"/>
  <c r="O886" i="1"/>
  <c r="O891" i="1"/>
  <c r="O895" i="1"/>
  <c r="O902" i="1"/>
  <c r="O905" i="1"/>
  <c r="O908" i="1"/>
  <c r="O911" i="1"/>
  <c r="O914" i="1"/>
  <c r="O917" i="1"/>
  <c r="O920" i="1"/>
  <c r="O923" i="1"/>
  <c r="O926" i="1"/>
  <c r="O929" i="1"/>
  <c r="O932" i="1"/>
  <c r="O936" i="1"/>
  <c r="O939" i="1"/>
  <c r="O941" i="1"/>
  <c r="O944" i="1"/>
  <c r="O949" i="1"/>
  <c r="O952" i="1"/>
  <c r="O957" i="1"/>
  <c r="O963" i="1"/>
  <c r="O967" i="1"/>
  <c r="O972" i="1"/>
  <c r="O978" i="1"/>
  <c r="O982" i="1"/>
  <c r="O988" i="1"/>
  <c r="O992" i="1"/>
  <c r="O1052" i="1"/>
  <c r="O1057" i="1"/>
  <c r="O1062" i="1"/>
  <c r="O1067" i="1"/>
  <c r="O1072" i="1"/>
  <c r="O1078" i="1"/>
  <c r="O1083" i="1"/>
  <c r="O1087" i="1"/>
  <c r="O1092" i="1"/>
  <c r="O1097" i="1"/>
  <c r="O1102" i="1"/>
  <c r="O1107" i="1"/>
  <c r="O1113" i="1"/>
  <c r="O1117" i="1"/>
  <c r="O1122" i="1"/>
  <c r="O1127" i="1"/>
  <c r="O1132" i="1"/>
  <c r="O1137" i="1"/>
  <c r="O1142" i="1"/>
  <c r="O1147" i="1"/>
  <c r="O1153" i="1"/>
  <c r="O1158" i="1"/>
  <c r="O1162" i="1"/>
  <c r="O1167" i="1"/>
  <c r="O1172" i="1"/>
  <c r="O1177" i="1"/>
  <c r="O1182" i="1"/>
  <c r="O1259" i="1"/>
  <c r="O1264" i="1"/>
  <c r="O1269" i="1"/>
  <c r="O1274" i="1"/>
  <c r="O1279" i="1"/>
  <c r="O1284" i="1"/>
  <c r="O1289" i="1"/>
  <c r="O1294" i="1"/>
  <c r="O1300" i="1"/>
  <c r="O1304" i="1"/>
  <c r="O1309" i="1"/>
  <c r="O1314" i="1"/>
  <c r="O1325" i="1"/>
  <c r="O1336" i="1"/>
  <c r="O1353" i="1"/>
  <c r="O1376" i="1"/>
  <c r="O1399" i="1"/>
  <c r="O1410" i="1"/>
  <c r="O1432" i="1"/>
  <c r="O1484" i="1"/>
  <c r="O1524" i="1"/>
  <c r="O1552" i="1"/>
  <c r="O1587" i="1"/>
  <c r="O1622" i="1"/>
  <c r="O1639" i="1"/>
  <c r="O1656" i="1"/>
  <c r="O1709" i="1"/>
  <c r="O1750" i="1"/>
  <c r="O1773" i="1"/>
  <c r="O1791" i="1"/>
  <c r="O1814" i="1"/>
  <c r="O1831" i="1"/>
  <c r="O1878" i="1"/>
  <c r="O1937" i="1"/>
  <c r="O1967" i="1"/>
  <c r="O1984" i="1"/>
  <c r="O1995" i="1"/>
  <c r="O2000" i="1"/>
  <c r="O2005" i="1"/>
  <c r="O2010" i="1"/>
  <c r="O2015" i="1"/>
  <c r="O2020" i="1"/>
  <c r="O2025" i="1"/>
  <c r="O2037" i="1"/>
  <c r="O2065" i="1"/>
  <c r="O2091" i="1"/>
  <c r="O2109" i="1"/>
  <c r="O2126" i="1"/>
  <c r="O2156" i="1"/>
  <c r="O2181" i="1"/>
  <c r="O2213" i="1"/>
  <c r="O2250" i="1"/>
  <c r="O2291" i="1"/>
  <c r="O2326" i="1"/>
  <c r="O2347" i="1"/>
  <c r="O2376" i="1"/>
  <c r="O2392" i="1"/>
  <c r="O2431" i="1"/>
  <c r="O2477" i="1"/>
  <c r="O2855" i="1"/>
  <c r="O2903" i="1"/>
  <c r="O2936" i="1"/>
  <c r="O2965" i="1"/>
  <c r="O3000" i="1"/>
  <c r="O3018" i="1"/>
  <c r="O3030" i="1"/>
  <c r="O3078" i="1"/>
  <c r="O3129" i="1"/>
  <c r="O3150" i="1"/>
  <c r="O3180" i="1"/>
  <c r="O3212" i="1"/>
  <c r="O3235" i="1"/>
  <c r="O3259" i="1"/>
  <c r="O3286" i="1"/>
  <c r="O3438" i="1"/>
  <c r="O3477" i="1"/>
  <c r="O3493" i="1"/>
  <c r="O3512" i="1"/>
  <c r="O3543" i="1"/>
  <c r="O3601" i="1"/>
  <c r="O3633" i="1"/>
  <c r="O3663" i="1"/>
  <c r="O3697" i="1"/>
  <c r="O3716" i="1"/>
  <c r="O3728" i="1"/>
  <c r="O3769" i="1"/>
  <c r="O3831" i="1"/>
  <c r="O3849" i="1"/>
  <c r="O3877" i="1"/>
  <c r="O3908" i="1"/>
  <c r="O3931" i="1"/>
  <c r="O3955" i="1"/>
  <c r="O3994" i="1"/>
  <c r="O4011" i="1"/>
  <c r="O4030" i="1"/>
  <c r="O4039" i="1"/>
  <c r="O4045" i="1"/>
  <c r="O4052" i="1"/>
  <c r="O4059" i="1"/>
  <c r="O4065" i="1"/>
  <c r="O4077" i="1"/>
  <c r="O4101" i="1"/>
  <c r="O4120" i="1"/>
  <c r="O4146" i="1"/>
  <c r="O4185" i="1"/>
  <c r="O4210" i="1"/>
  <c r="O4226" i="1"/>
  <c r="O4244" i="1"/>
  <c r="O4277" i="1"/>
  <c r="O4314" i="1"/>
  <c r="O4353" i="1"/>
  <c r="O4395" i="1"/>
  <c r="O4431" i="1"/>
  <c r="O4444" i="1"/>
  <c r="O4470" i="1"/>
  <c r="O4495" i="1"/>
  <c r="O4536" i="1"/>
  <c r="O4593" i="1"/>
  <c r="O4628" i="1"/>
  <c r="O4647" i="1"/>
  <c r="O4653" i="1"/>
  <c r="O4665" i="1"/>
  <c r="O4690" i="1"/>
  <c r="O4725" i="1"/>
  <c r="O4741" i="1"/>
  <c r="O4759" i="1"/>
  <c r="O4769" i="1"/>
  <c r="O4775" i="1"/>
  <c r="O4779" i="1"/>
  <c r="O4784" i="1"/>
  <c r="O4789" i="1"/>
  <c r="O4793" i="1"/>
  <c r="O4799" i="1"/>
  <c r="O6488" i="1"/>
  <c r="O6495" i="1"/>
  <c r="O6518" i="1"/>
  <c r="O6594" i="1"/>
  <c r="O6621" i="1"/>
  <c r="O6630" i="1"/>
  <c r="O6672" i="1"/>
  <c r="O6703" i="1"/>
  <c r="O6717" i="1"/>
  <c r="O6751" i="1"/>
  <c r="O6783" i="1"/>
  <c r="O6789" i="1"/>
  <c r="O6813" i="1"/>
  <c r="O6817" i="1"/>
  <c r="O6823" i="1"/>
  <c r="O6829" i="1"/>
  <c r="O6835" i="1"/>
  <c r="O6841" i="1"/>
  <c r="O6847" i="1"/>
  <c r="O6876" i="1"/>
  <c r="O6894" i="1"/>
  <c r="O6909" i="1"/>
  <c r="O6958" i="1"/>
  <c r="O6985" i="1"/>
  <c r="O6998" i="1"/>
  <c r="O7022" i="1"/>
  <c r="O7056" i="1"/>
  <c r="O7094" i="1"/>
  <c r="O7129" i="1"/>
  <c r="O7168" i="1"/>
  <c r="O7201" i="1"/>
  <c r="O7227" i="1"/>
  <c r="O7249" i="1"/>
  <c r="O7273" i="1"/>
  <c r="O7319" i="1"/>
  <c r="O7368" i="1"/>
  <c r="O7406" i="1"/>
  <c r="O7427" i="1"/>
  <c r="O7433" i="1"/>
  <c r="O7445" i="1"/>
  <c r="O7469" i="1"/>
  <c r="O7502" i="1"/>
  <c r="O7523" i="1"/>
  <c r="O7541" i="1"/>
  <c r="O7553" i="1"/>
  <c r="O7559" i="1"/>
  <c r="O7565" i="1"/>
  <c r="O7571" i="1"/>
  <c r="O7575" i="1"/>
  <c r="O7589" i="1"/>
  <c r="O7616" i="1"/>
  <c r="O7645" i="1"/>
  <c r="O7666" i="1"/>
  <c r="O7677" i="1"/>
  <c r="O7710" i="1"/>
  <c r="O7738" i="1"/>
  <c r="O7764" i="1"/>
  <c r="O7808" i="1"/>
  <c r="O7854" i="1"/>
  <c r="O7889" i="1"/>
  <c r="O7907" i="1"/>
  <c r="O7938" i="1"/>
  <c r="O7954" i="1"/>
  <c r="O7994" i="1"/>
  <c r="O8042" i="1"/>
  <c r="O8076" i="1"/>
  <c r="O8094" i="1"/>
  <c r="O8123" i="1"/>
  <c r="O8152" i="1"/>
  <c r="O8180" i="1"/>
  <c r="O8204" i="1"/>
  <c r="O8244" i="1"/>
  <c r="O8250" i="1"/>
  <c r="O8273" i="1"/>
  <c r="O8279" i="1"/>
  <c r="O8282" i="1"/>
  <c r="O8287" i="1"/>
  <c r="O8292" i="1"/>
  <c r="O8298" i="1"/>
  <c r="O8303" i="1"/>
  <c r="O8315" i="1"/>
  <c r="O8336" i="1"/>
  <c r="O8359" i="1"/>
  <c r="O8382" i="1"/>
  <c r="O8411" i="1"/>
  <c r="O8448" i="1"/>
  <c r="O8457" i="1"/>
  <c r="O8480" i="1"/>
  <c r="O8521" i="1"/>
  <c r="O8575" i="1"/>
  <c r="O8592" i="1"/>
  <c r="O8627" i="1"/>
  <c r="O8662" i="1"/>
  <c r="O8666" i="1"/>
  <c r="O8683" i="1"/>
  <c r="O8754" i="1"/>
  <c r="O8802" i="1"/>
  <c r="O8821" i="1"/>
  <c r="O8859" i="1"/>
  <c r="O8880" i="1"/>
  <c r="O8891" i="1"/>
  <c r="O8913" i="1"/>
  <c r="O8951" i="1"/>
  <c r="O8956" i="1"/>
  <c r="O8975" i="1"/>
  <c r="O8978" i="1"/>
  <c r="O8982" i="1"/>
  <c r="O8984" i="1"/>
  <c r="O8987" i="1"/>
  <c r="O8995" i="1"/>
  <c r="O9029" i="1"/>
  <c r="O9039" i="1"/>
  <c r="O9060" i="1"/>
  <c r="O9087" i="1"/>
  <c r="O9119" i="1"/>
  <c r="O9127" i="1"/>
  <c r="O9154" i="1"/>
  <c r="O9193" i="1"/>
  <c r="O9239" i="1"/>
  <c r="O9254" i="1"/>
  <c r="O9287" i="1"/>
  <c r="O9321" i="1"/>
  <c r="O9324" i="1"/>
  <c r="O9338" i="1"/>
  <c r="O9407" i="1"/>
  <c r="O9452" i="1"/>
  <c r="O9455" i="1"/>
  <c r="O9498" i="1"/>
  <c r="O9519" i="1"/>
  <c r="O9532" i="1"/>
  <c r="O9557" i="1"/>
  <c r="O9598" i="1"/>
  <c r="O9602" i="1"/>
  <c r="O9624" i="1"/>
  <c r="O9630" i="1"/>
  <c r="O9636" i="1"/>
  <c r="O9640" i="1"/>
  <c r="O9645" i="1"/>
  <c r="O9650" i="1"/>
  <c r="O6" i="1"/>
  <c r="O13" i="1"/>
  <c r="O18" i="1"/>
  <c r="O25" i="1"/>
  <c r="O30" i="1"/>
  <c r="O36" i="1"/>
  <c r="O43" i="1"/>
  <c r="O48" i="1"/>
  <c r="O54" i="1"/>
  <c r="O57" i="1"/>
  <c r="O60" i="1"/>
  <c r="O64" i="1"/>
  <c r="O66" i="1"/>
  <c r="O69" i="1"/>
  <c r="O72" i="1"/>
  <c r="O76" i="1"/>
  <c r="O78" i="1"/>
  <c r="O82" i="1"/>
  <c r="O84" i="1"/>
  <c r="O87" i="1"/>
  <c r="O90" i="1"/>
  <c r="O96" i="1"/>
  <c r="O102" i="1"/>
  <c r="O108" i="1"/>
  <c r="O114" i="1"/>
  <c r="O120" i="1"/>
  <c r="O126" i="1"/>
  <c r="O132" i="1"/>
  <c r="O138" i="1"/>
  <c r="O144" i="1"/>
  <c r="O150" i="1"/>
  <c r="O159" i="1"/>
  <c r="O163" i="1"/>
  <c r="O168" i="1"/>
  <c r="O175" i="1"/>
  <c r="O181" i="1"/>
  <c r="O186" i="1"/>
  <c r="O193" i="1"/>
  <c r="O198" i="1"/>
  <c r="O204" i="1"/>
  <c r="O211" i="1"/>
  <c r="O216" i="1"/>
  <c r="O219" i="1"/>
  <c r="O222" i="1"/>
  <c r="O226" i="1"/>
  <c r="O228" i="1"/>
  <c r="O231" i="1"/>
  <c r="O234" i="1"/>
  <c r="O237" i="1"/>
  <c r="O240" i="1"/>
  <c r="O243" i="1"/>
  <c r="O246" i="1"/>
  <c r="O249" i="1"/>
  <c r="O252" i="1"/>
  <c r="O255" i="1"/>
  <c r="O259" i="1"/>
  <c r="O261" i="1"/>
  <c r="O264" i="1"/>
  <c r="O267" i="1"/>
  <c r="O271" i="1"/>
  <c r="O273" i="1"/>
  <c r="O277" i="1"/>
  <c r="O283" i="1"/>
  <c r="O289" i="1"/>
  <c r="O294" i="1"/>
  <c r="O300" i="1"/>
  <c r="O306" i="1"/>
  <c r="O312" i="1"/>
  <c r="O318" i="1"/>
  <c r="O325" i="1"/>
  <c r="O330" i="1"/>
  <c r="O336" i="1"/>
  <c r="O342" i="1"/>
  <c r="O348" i="1"/>
  <c r="O354" i="1"/>
  <c r="O360" i="1"/>
  <c r="O366" i="1"/>
  <c r="O3016" i="1"/>
  <c r="O3026" i="1"/>
  <c r="O3060" i="1"/>
  <c r="O3127" i="1"/>
  <c r="O3148" i="1"/>
  <c r="O3179" i="1"/>
  <c r="O3202" i="1"/>
  <c r="O3231" i="1"/>
  <c r="O3252" i="1"/>
  <c r="O3295" i="1"/>
  <c r="O3311" i="1"/>
  <c r="O3315" i="1"/>
  <c r="O3334" i="1"/>
  <c r="O3337" i="1"/>
  <c r="O3340" i="1"/>
  <c r="O3343" i="1"/>
  <c r="O3346" i="1"/>
  <c r="O3349" i="1"/>
  <c r="O3352" i="1"/>
  <c r="O3355" i="1"/>
  <c r="O3365" i="1"/>
  <c r="O3396" i="1"/>
  <c r="O3409" i="1"/>
  <c r="O3433" i="1"/>
  <c r="O3475" i="1"/>
  <c r="O3496" i="1"/>
  <c r="O3510" i="1"/>
  <c r="O3549" i="1"/>
  <c r="O3597" i="1"/>
  <c r="O3631" i="1"/>
  <c r="O3656" i="1"/>
  <c r="O3699" i="1"/>
  <c r="O3718" i="1"/>
  <c r="O3729" i="1"/>
  <c r="O3784" i="1"/>
  <c r="O3829" i="1"/>
  <c r="O3847" i="1"/>
  <c r="O3878" i="1"/>
  <c r="O3906" i="1"/>
  <c r="O3933" i="1"/>
  <c r="O3957" i="1"/>
  <c r="O3986" i="1"/>
  <c r="O4009" i="1"/>
  <c r="O4027" i="1"/>
  <c r="O4040" i="1"/>
  <c r="O4046" i="1"/>
  <c r="O4051" i="1"/>
  <c r="O4058" i="1"/>
  <c r="O4063" i="1"/>
  <c r="O4071" i="1"/>
  <c r="O4096" i="1"/>
  <c r="O4116" i="1"/>
  <c r="O4136" i="1"/>
  <c r="O4179" i="1"/>
  <c r="O4206" i="1"/>
  <c r="O4219" i="1"/>
  <c r="O4238" i="1"/>
  <c r="O4268" i="1"/>
  <c r="O4312" i="1"/>
  <c r="O4350" i="1"/>
  <c r="O4390" i="1"/>
  <c r="O4429" i="1"/>
  <c r="O4448" i="1"/>
  <c r="O4473" i="1"/>
  <c r="O4494" i="1"/>
  <c r="O4530" i="1"/>
  <c r="O4589" i="1"/>
  <c r="O4627" i="1"/>
  <c r="O4645" i="1"/>
  <c r="O4651" i="1"/>
  <c r="O4657" i="1"/>
  <c r="O4675" i="1"/>
  <c r="O6186" i="1"/>
  <c r="O6195" i="1"/>
  <c r="O6228" i="1"/>
  <c r="O6255" i="1"/>
  <c r="O6281" i="1"/>
  <c r="O6309" i="1"/>
  <c r="O6349" i="1"/>
  <c r="O6404" i="1"/>
  <c r="O6420" i="1"/>
  <c r="O6467" i="1"/>
  <c r="O6487" i="1"/>
  <c r="O6493" i="1"/>
  <c r="O6511" i="1"/>
  <c r="O6585" i="1"/>
  <c r="O6619" i="1"/>
  <c r="O6625" i="1"/>
  <c r="O6669" i="1"/>
  <c r="O6697" i="1"/>
  <c r="O6715" i="1"/>
  <c r="O6739" i="1"/>
  <c r="O6781" i="1"/>
  <c r="O6787" i="1"/>
  <c r="O6811" i="1"/>
  <c r="O6818" i="1"/>
  <c r="O6825" i="1"/>
  <c r="O6832" i="1"/>
  <c r="O6837" i="1"/>
  <c r="O6843" i="1"/>
  <c r="O6852" i="1"/>
  <c r="O6878" i="1"/>
  <c r="O6897" i="1"/>
  <c r="O6923" i="1"/>
  <c r="O6963" i="1"/>
  <c r="O6987" i="1"/>
  <c r="O7004" i="1"/>
  <c r="O7019" i="1"/>
  <c r="O7053" i="1"/>
  <c r="O7095" i="1"/>
  <c r="O7128" i="1"/>
  <c r="O7173" i="1"/>
  <c r="O7209" i="1"/>
  <c r="O7221" i="1"/>
  <c r="O7246" i="1"/>
  <c r="O7272" i="1"/>
  <c r="O7315" i="1"/>
  <c r="O7367" i="1"/>
  <c r="O7409" i="1"/>
  <c r="O7425" i="1"/>
  <c r="O7432" i="1"/>
  <c r="O7442" i="1"/>
  <c r="O7455" i="1"/>
  <c r="O7495" i="1"/>
  <c r="O7522" i="1"/>
  <c r="O7527" i="1"/>
  <c r="O7552" i="1"/>
  <c r="O7557" i="1"/>
  <c r="O7563" i="1"/>
  <c r="O7569" i="1"/>
  <c r="O7577" i="1"/>
  <c r="O7587" i="1"/>
  <c r="O7608" i="1"/>
  <c r="O7649" i="1"/>
  <c r="O7667" i="1"/>
  <c r="O7683" i="1"/>
  <c r="O7715" i="1"/>
  <c r="O7740" i="1"/>
  <c r="O7760" i="1"/>
  <c r="O7811" i="1"/>
  <c r="O7837" i="1"/>
  <c r="O7875" i="1"/>
  <c r="O7904" i="1"/>
  <c r="O7917" i="1"/>
  <c r="O2410" i="1"/>
  <c r="O2403" i="1"/>
  <c r="O2414" i="1"/>
  <c r="O3077" i="1"/>
  <c r="O3075" i="1"/>
  <c r="O3084" i="1"/>
  <c r="O3070" i="1"/>
  <c r="O3056" i="1"/>
  <c r="O3080" i="1"/>
  <c r="O3781" i="1"/>
  <c r="O3770" i="1"/>
  <c r="O3777" i="1"/>
  <c r="O3759" i="1"/>
  <c r="O3751" i="1"/>
  <c r="O3775" i="1"/>
  <c r="O4534" i="1"/>
  <c r="O4525" i="1"/>
  <c r="O4526" i="1"/>
  <c r="O4517" i="1"/>
  <c r="O4511" i="1"/>
  <c r="O4533" i="1"/>
  <c r="O5177" i="1"/>
  <c r="O5170" i="1"/>
  <c r="O5180" i="1"/>
  <c r="O5174" i="1"/>
  <c r="O5167" i="1"/>
  <c r="O5184" i="1"/>
  <c r="O5865" i="1"/>
  <c r="O5863" i="1"/>
  <c r="O5858" i="1"/>
  <c r="O5841" i="1"/>
  <c r="O5845" i="1"/>
  <c r="O5848" i="1"/>
  <c r="O6552" i="1"/>
  <c r="O6551" i="1"/>
  <c r="O6547" i="1"/>
  <c r="O6538" i="1"/>
  <c r="O6540" i="1"/>
  <c r="O6525" i="1"/>
  <c r="O7313" i="1"/>
  <c r="O7312" i="1"/>
  <c r="O7301" i="1"/>
  <c r="O7299" i="1"/>
  <c r="O7307" i="1"/>
  <c r="O7305" i="1"/>
  <c r="O7980" i="1"/>
  <c r="O7992" i="1"/>
  <c r="O7981" i="1"/>
  <c r="O7976" i="1"/>
  <c r="O7979" i="1"/>
  <c r="O7991" i="1"/>
  <c r="O8707" i="1"/>
  <c r="O8722" i="1"/>
  <c r="O8706" i="1"/>
  <c r="O8712" i="1"/>
  <c r="O8714" i="1"/>
  <c r="O8725" i="1"/>
  <c r="O9379" i="1"/>
  <c r="O9375" i="1"/>
  <c r="O9371" i="1"/>
  <c r="O9364" i="1"/>
  <c r="O9363" i="1"/>
  <c r="O9368" i="1"/>
  <c r="O1548" i="1"/>
  <c r="O1547" i="1"/>
  <c r="O1541" i="1"/>
  <c r="O1539" i="1"/>
  <c r="O1544" i="1"/>
  <c r="O1545" i="1"/>
  <c r="O2211" i="1"/>
  <c r="O2203" i="1"/>
  <c r="O2200" i="1"/>
  <c r="O2624" i="1"/>
  <c r="O2620" i="1"/>
  <c r="O2633" i="1"/>
  <c r="O3290" i="1"/>
  <c r="O3276" i="1"/>
  <c r="O3289" i="1"/>
  <c r="O3273" i="1"/>
  <c r="O3270" i="1"/>
  <c r="O3277" i="1"/>
  <c r="O3989" i="1"/>
  <c r="O3976" i="1"/>
  <c r="O3981" i="1"/>
  <c r="O3971" i="1"/>
  <c r="O3968" i="1"/>
  <c r="O3978" i="1"/>
  <c r="O4718" i="1"/>
  <c r="O4710" i="1"/>
  <c r="O4708" i="1"/>
  <c r="O4704" i="1"/>
  <c r="O4701" i="1"/>
  <c r="O4720" i="1"/>
  <c r="O5378" i="1"/>
  <c r="O5383" i="1"/>
  <c r="O5393" i="1"/>
  <c r="O5390" i="1"/>
  <c r="O5379" i="1"/>
  <c r="O5400" i="1"/>
  <c r="O6056" i="1"/>
  <c r="O6044" i="1"/>
  <c r="O6042" i="1"/>
  <c r="O6040" i="1"/>
  <c r="O6052" i="1"/>
  <c r="O6053" i="1"/>
  <c r="O6765" i="1"/>
  <c r="O6757" i="1"/>
  <c r="O6756" i="1"/>
  <c r="O6749" i="1"/>
  <c r="O6747" i="1"/>
  <c r="O6741" i="1"/>
  <c r="O7499" i="1"/>
  <c r="O7504" i="1"/>
  <c r="O7483" i="1"/>
  <c r="O7482" i="1"/>
  <c r="O7485" i="1"/>
  <c r="O7484" i="1"/>
  <c r="O8206" i="1"/>
  <c r="O8227" i="1"/>
  <c r="O8221" i="1"/>
  <c r="O8205" i="1"/>
  <c r="O8219" i="1"/>
  <c r="O8217" i="1"/>
  <c r="O8920" i="1"/>
  <c r="O8927" i="1"/>
  <c r="O8914" i="1"/>
  <c r="O8916" i="1"/>
  <c r="O8930" i="1"/>
  <c r="O8935" i="1"/>
  <c r="O9574" i="1"/>
  <c r="O9573" i="1"/>
  <c r="O9559" i="1"/>
  <c r="O9561" i="1"/>
  <c r="O9562" i="1"/>
  <c r="O9576" i="1"/>
  <c r="O1771" i="1"/>
  <c r="O1769" i="1"/>
  <c r="O1762" i="1"/>
  <c r="O1761" i="1"/>
  <c r="O1765" i="1"/>
  <c r="O1767" i="1"/>
  <c r="O2433" i="1"/>
  <c r="O2415" i="1"/>
  <c r="O2404" i="1"/>
  <c r="O2234" i="1"/>
  <c r="O2242" i="1"/>
  <c r="O2238" i="1"/>
  <c r="O2899" i="1"/>
  <c r="O2884" i="1"/>
  <c r="O2883" i="1"/>
  <c r="O2878" i="1"/>
  <c r="O2886" i="1"/>
  <c r="O2894" i="1"/>
  <c r="O3590" i="1"/>
  <c r="O3582" i="1"/>
  <c r="O3572" i="1"/>
  <c r="O3571" i="1"/>
  <c r="O3580" i="1"/>
  <c r="O3588" i="1"/>
  <c r="O4351" i="1"/>
  <c r="O4341" i="1"/>
  <c r="O4336" i="1"/>
  <c r="O4334" i="1"/>
  <c r="O4340" i="1"/>
  <c r="O4346" i="1"/>
  <c r="O5004" i="1"/>
  <c r="O4999" i="1"/>
  <c r="O4995" i="1"/>
  <c r="O4996" i="1"/>
  <c r="O5001" i="1"/>
  <c r="O5008" i="1"/>
  <c r="O5690" i="1"/>
  <c r="O5675" i="1"/>
  <c r="O5671" i="1"/>
  <c r="O5668" i="1"/>
  <c r="O5676" i="1"/>
  <c r="O5688" i="1"/>
  <c r="O6373" i="1"/>
  <c r="O6364" i="1"/>
  <c r="O6357" i="1"/>
  <c r="O6347" i="1"/>
  <c r="O6350" i="1"/>
  <c r="O6363" i="1"/>
  <c r="O7127" i="1"/>
  <c r="O7124" i="1"/>
  <c r="O7111" i="1"/>
  <c r="O7112" i="1"/>
  <c r="O7119" i="1"/>
  <c r="O7120" i="1"/>
  <c r="O7805" i="1"/>
  <c r="O7796" i="1"/>
  <c r="O7791" i="1"/>
  <c r="O7792" i="1"/>
  <c r="O7795" i="1"/>
  <c r="O7802" i="1"/>
  <c r="O8531" i="1"/>
  <c r="O8526" i="1"/>
  <c r="O8523" i="1"/>
  <c r="O8525" i="1"/>
  <c r="O8529" i="1"/>
  <c r="O8542" i="1"/>
  <c r="O9209" i="1"/>
  <c r="O9194" i="1"/>
  <c r="O9190" i="1"/>
  <c r="O9188" i="1"/>
  <c r="O9192" i="1"/>
  <c r="O9200" i="1"/>
  <c r="O1912" i="1"/>
  <c r="O1923" i="1"/>
  <c r="O1917" i="1"/>
  <c r="O1908" i="1"/>
  <c r="O1904" i="1"/>
  <c r="O1924" i="1"/>
  <c r="O2634" i="1"/>
  <c r="O2639" i="1"/>
  <c r="O2637" i="1"/>
  <c r="O2625" i="1"/>
  <c r="O2621" i="1"/>
  <c r="O2628" i="1"/>
  <c r="O3283" i="1"/>
  <c r="O3282" i="1"/>
  <c r="O3285" i="1"/>
  <c r="O3272" i="1"/>
  <c r="O3268" i="1"/>
  <c r="O3278" i="1"/>
  <c r="O3992" i="1"/>
  <c r="O3975" i="1"/>
  <c r="O3987" i="1"/>
  <c r="O3973" i="1"/>
  <c r="O3967" i="1"/>
  <c r="O3979" i="1"/>
  <c r="O4717" i="1"/>
  <c r="O4707" i="1"/>
  <c r="O4712" i="1"/>
  <c r="O4705" i="1"/>
  <c r="O4702" i="1"/>
  <c r="O4721" i="1"/>
  <c r="O5385" i="1"/>
  <c r="O5382" i="1"/>
  <c r="O5388" i="1"/>
  <c r="O5389" i="1"/>
  <c r="O5381" i="1"/>
  <c r="O5397" i="1"/>
  <c r="O6060" i="1"/>
  <c r="O6049" i="1"/>
  <c r="O6051" i="1"/>
  <c r="O6039" i="1"/>
  <c r="O6045" i="1"/>
  <c r="O6055" i="1"/>
  <c r="O6763" i="1"/>
  <c r="O6761" i="1"/>
  <c r="O6755" i="1"/>
  <c r="O6745" i="1"/>
  <c r="O6750" i="1"/>
  <c r="O6742" i="1"/>
  <c r="O7497" i="1"/>
  <c r="O7505" i="1"/>
  <c r="O7490" i="1"/>
  <c r="O7479" i="1"/>
  <c r="O7494" i="1"/>
  <c r="O7489" i="1"/>
  <c r="O8207" i="1"/>
  <c r="O8226" i="1"/>
  <c r="O8215" i="1"/>
  <c r="O8213" i="1"/>
  <c r="O8209" i="1"/>
  <c r="O8223" i="1"/>
  <c r="O8922" i="1"/>
  <c r="O8926" i="1"/>
  <c r="O8915" i="1"/>
  <c r="O8918" i="1"/>
  <c r="O8925" i="1"/>
  <c r="O8933" i="1"/>
  <c r="O9572" i="1"/>
  <c r="O9577" i="1"/>
  <c r="O9563" i="1"/>
  <c r="O9560" i="1"/>
  <c r="O9558" i="1"/>
  <c r="O9570" i="1"/>
  <c r="O1691" i="1"/>
  <c r="O1694" i="1"/>
  <c r="O1698" i="1"/>
  <c r="O1683" i="1"/>
  <c r="O1677" i="1"/>
  <c r="O1700" i="1"/>
  <c r="O2417" i="1"/>
  <c r="O2412" i="1"/>
  <c r="O2418" i="1"/>
  <c r="O2401" i="1"/>
  <c r="O2397" i="1"/>
  <c r="O2416" i="1"/>
  <c r="O3072" i="1"/>
  <c r="O3067" i="1"/>
  <c r="O3069" i="1"/>
  <c r="O3063" i="1"/>
  <c r="O3047" i="1"/>
  <c r="O3059" i="1"/>
  <c r="O3774" i="1"/>
  <c r="O3760" i="1"/>
  <c r="O3768" i="1"/>
  <c r="O3749" i="1"/>
  <c r="O3745" i="1"/>
  <c r="O3767" i="1"/>
  <c r="O4524" i="1"/>
  <c r="O4521" i="1"/>
  <c r="O4520" i="1"/>
  <c r="O4514" i="1"/>
  <c r="O4509" i="1"/>
  <c r="O4532" i="1"/>
  <c r="O5172" i="1"/>
  <c r="O5173" i="1"/>
  <c r="O5169" i="1"/>
  <c r="O5166" i="1"/>
  <c r="O5163" i="1"/>
  <c r="O5186" i="1"/>
  <c r="O5862" i="1"/>
  <c r="O5855" i="1"/>
  <c r="O5847" i="1"/>
  <c r="O5842" i="1"/>
  <c r="O5851" i="1"/>
  <c r="O5857" i="1"/>
  <c r="O6555" i="1"/>
  <c r="O6548" i="1"/>
  <c r="O6543" i="1"/>
  <c r="O6532" i="1"/>
  <c r="O6531" i="1"/>
  <c r="O6519" i="1"/>
  <c r="O7310" i="1"/>
  <c r="O7314" i="1"/>
  <c r="O7295" i="1"/>
  <c r="O7294" i="1"/>
  <c r="O7298" i="1"/>
  <c r="O7293" i="1"/>
  <c r="O7963" i="1"/>
  <c r="O7987" i="1"/>
  <c r="O7969" i="1"/>
  <c r="O7964" i="1"/>
  <c r="O7970" i="1"/>
  <c r="O7985" i="1"/>
  <c r="O8699" i="1"/>
  <c r="O8711" i="1"/>
  <c r="O8694" i="1"/>
  <c r="O8700" i="1"/>
  <c r="O8710" i="1"/>
  <c r="O8724" i="1"/>
  <c r="O9366" i="1"/>
  <c r="O9369" i="1"/>
  <c r="O9355" i="1"/>
  <c r="O9356" i="1"/>
  <c r="O9353" i="1"/>
  <c r="O9362" i="1"/>
  <c r="O1342" i="1"/>
  <c r="O1347" i="1"/>
  <c r="O1345" i="1"/>
  <c r="O1348" i="1"/>
  <c r="O1341" i="1"/>
  <c r="O1344" i="1"/>
  <c r="O2052" i="1"/>
  <c r="O2058" i="1"/>
  <c r="O2051" i="1"/>
  <c r="O2048" i="1"/>
  <c r="O2046" i="1"/>
  <c r="O2050" i="1"/>
  <c r="O2782" i="1"/>
  <c r="O2785" i="1"/>
  <c r="O2772" i="1"/>
  <c r="O2775" i="1"/>
  <c r="O2774" i="1"/>
  <c r="O2776" i="1"/>
  <c r="O3411" i="1"/>
  <c r="O3418" i="1"/>
  <c r="O3410" i="1"/>
  <c r="O3406" i="1"/>
  <c r="O3408" i="1"/>
  <c r="O3417" i="1"/>
  <c r="O4129" i="1"/>
  <c r="O4138" i="1"/>
  <c r="O4130" i="1"/>
  <c r="O4132" i="1"/>
  <c r="O4134" i="1"/>
  <c r="O4142" i="1"/>
  <c r="O4822" i="1"/>
  <c r="O4829" i="1"/>
  <c r="O4819" i="1"/>
  <c r="O4818" i="1"/>
  <c r="O4820" i="1"/>
  <c r="O4830" i="1"/>
  <c r="O5567" i="1"/>
  <c r="O5571" i="1"/>
  <c r="O5568" i="1"/>
  <c r="O5558" i="1"/>
  <c r="O5563" i="1"/>
  <c r="O5574" i="1"/>
  <c r="O6261" i="1"/>
  <c r="O6262" i="1"/>
  <c r="O6268" i="1"/>
  <c r="O6256" i="1"/>
  <c r="O6259" i="1"/>
  <c r="O6265" i="1"/>
  <c r="O6922" i="1"/>
  <c r="O6916" i="1"/>
  <c r="O6918" i="1"/>
  <c r="O6908" i="1"/>
  <c r="O6911" i="1"/>
  <c r="O6913" i="1"/>
  <c r="O7612" i="1"/>
  <c r="O7604" i="1"/>
  <c r="O7609" i="1"/>
  <c r="O7601" i="1"/>
  <c r="O7600" i="1"/>
  <c r="O7614" i="1"/>
  <c r="O8361" i="1"/>
  <c r="O8366" i="1"/>
  <c r="O8371" i="1"/>
  <c r="O8368" i="1"/>
  <c r="O8365" i="1"/>
  <c r="O8372" i="1"/>
  <c r="O9044" i="1"/>
  <c r="O9045" i="1"/>
  <c r="O9047" i="1"/>
  <c r="O9042" i="1"/>
  <c r="O9040" i="1"/>
  <c r="O9049" i="1"/>
  <c r="O1862" i="1"/>
  <c r="O1873" i="1"/>
  <c r="O1875" i="1"/>
  <c r="O1855" i="1"/>
  <c r="O1852" i="1"/>
  <c r="O1868" i="1"/>
  <c r="O2605" i="1"/>
  <c r="O2607" i="1"/>
  <c r="O2606" i="1"/>
  <c r="O2600" i="1"/>
  <c r="O2601" i="1"/>
  <c r="O2608" i="1"/>
  <c r="O3255" i="1"/>
  <c r="O3251" i="1"/>
  <c r="O3250" i="1"/>
  <c r="O3246" i="1"/>
  <c r="O3244" i="1"/>
  <c r="O3248" i="1"/>
  <c r="O3956" i="1"/>
  <c r="O3946" i="1"/>
  <c r="O3950" i="1"/>
  <c r="O3945" i="1"/>
  <c r="O3944" i="1"/>
  <c r="O3951" i="1"/>
  <c r="O4688" i="1"/>
  <c r="O4680" i="1"/>
  <c r="O4682" i="1"/>
  <c r="O4679" i="1"/>
  <c r="O4677" i="1"/>
  <c r="O4686" i="1"/>
  <c r="O5363" i="1"/>
  <c r="O5359" i="1"/>
  <c r="O5360" i="1"/>
  <c r="O5357" i="1"/>
  <c r="O5354" i="1"/>
  <c r="O5364" i="1"/>
  <c r="O6027" i="1"/>
  <c r="O6021" i="1"/>
  <c r="O6020" i="1"/>
  <c r="O6017" i="1"/>
  <c r="O6019" i="1"/>
  <c r="O6023" i="1"/>
  <c r="O6727" i="1"/>
  <c r="O6729" i="1"/>
  <c r="O6720" i="1"/>
  <c r="O6718" i="1"/>
  <c r="O6724" i="1"/>
  <c r="O6725" i="1"/>
  <c r="O7464" i="1"/>
  <c r="O7466" i="1"/>
  <c r="O7459" i="1"/>
  <c r="O7457" i="1"/>
  <c r="O7460" i="1"/>
  <c r="O7463" i="1"/>
  <c r="O8193" i="1"/>
  <c r="O8192" i="1"/>
  <c r="O8184" i="1"/>
  <c r="O8183" i="1"/>
  <c r="O8187" i="1"/>
  <c r="O8190" i="1"/>
  <c r="O8899" i="1"/>
  <c r="O8903" i="1"/>
  <c r="O8894" i="1"/>
  <c r="O8893" i="1"/>
  <c r="O8896" i="1"/>
  <c r="O8900" i="1"/>
  <c r="O9542" i="1"/>
  <c r="O9543" i="1"/>
  <c r="O9538" i="1"/>
  <c r="O9534" i="1"/>
  <c r="O9537" i="1"/>
  <c r="O9541" i="1"/>
  <c r="O1975" i="1"/>
  <c r="O1977" i="1"/>
  <c r="O1978" i="1"/>
  <c r="O1971" i="1"/>
  <c r="O1972" i="1"/>
  <c r="O1982" i="1"/>
  <c r="O2665" i="1"/>
  <c r="O2667" i="1"/>
  <c r="O2663" i="1"/>
  <c r="O2659" i="1"/>
  <c r="O2657" i="1"/>
  <c r="O2668" i="1"/>
  <c r="O3322" i="1"/>
  <c r="O3319" i="1"/>
  <c r="O3321" i="1"/>
  <c r="O3316" i="1"/>
  <c r="O3313" i="1"/>
  <c r="O3324" i="1"/>
  <c r="O4024" i="1"/>
  <c r="O4018" i="1"/>
  <c r="O4021" i="1"/>
  <c r="O4017" i="1"/>
  <c r="O4015" i="1"/>
  <c r="O4023" i="1"/>
  <c r="O4756" i="1"/>
  <c r="O4751" i="1"/>
  <c r="O4750" i="1"/>
  <c r="O4749" i="1"/>
  <c r="O4745" i="1"/>
  <c r="O4754" i="1"/>
  <c r="O5427" i="1"/>
  <c r="O5429" i="1"/>
  <c r="O5425" i="1"/>
  <c r="O5421" i="1"/>
  <c r="O5420" i="1"/>
  <c r="O5430" i="1"/>
  <c r="O6093" i="1"/>
  <c r="O6090" i="1"/>
  <c r="O6085" i="1"/>
  <c r="O6083" i="1"/>
  <c r="O6084" i="1"/>
  <c r="O6087" i="1"/>
  <c r="O6799" i="1"/>
  <c r="O6800" i="1"/>
  <c r="O6792" i="1"/>
  <c r="O6791" i="1"/>
  <c r="O6794" i="1"/>
  <c r="O6793" i="1"/>
  <c r="O7537" i="1"/>
  <c r="O7535" i="1"/>
  <c r="O7530" i="1"/>
  <c r="O7529" i="1"/>
  <c r="O7531" i="1"/>
  <c r="O7536" i="1"/>
  <c r="O8258" i="1"/>
  <c r="O8259" i="1"/>
  <c r="O8253" i="1"/>
  <c r="O8252" i="1"/>
  <c r="O8255" i="1"/>
  <c r="O8262" i="1"/>
  <c r="O8963" i="1"/>
  <c r="O8962" i="1"/>
  <c r="O8959" i="1"/>
  <c r="O8955" i="1"/>
  <c r="O8960" i="1"/>
  <c r="O8966" i="1"/>
  <c r="O9613" i="1"/>
  <c r="O9612" i="1"/>
  <c r="O9604" i="1"/>
  <c r="O9606" i="1"/>
  <c r="O9605" i="1"/>
  <c r="O9611" i="1"/>
  <c r="O1574" i="1"/>
  <c r="O1575" i="1"/>
  <c r="O1580" i="1"/>
  <c r="O1570" i="1"/>
  <c r="O1569" i="1"/>
  <c r="O1577" i="1"/>
  <c r="O2319" i="1"/>
  <c r="O2317" i="1"/>
  <c r="O2318" i="1"/>
  <c r="O2316" i="1"/>
  <c r="O2313" i="1"/>
  <c r="O2321" i="1"/>
  <c r="O2962" i="1"/>
  <c r="O2957" i="1"/>
  <c r="O2961" i="1"/>
  <c r="O2953" i="1"/>
  <c r="O2951" i="1"/>
  <c r="O2958" i="1"/>
  <c r="O3662" i="1"/>
  <c r="O3654" i="1"/>
  <c r="O3653" i="1"/>
  <c r="O3652" i="1"/>
  <c r="O3647" i="1"/>
  <c r="O3659" i="1"/>
  <c r="O4426" i="1"/>
  <c r="O4421" i="1"/>
  <c r="O4423" i="1"/>
  <c r="O4419" i="1"/>
  <c r="O4418" i="1"/>
  <c r="O4425" i="1"/>
  <c r="O5081" i="1"/>
  <c r="O5080" i="1"/>
  <c r="O5079" i="1"/>
  <c r="O5077" i="1"/>
  <c r="O5076" i="1"/>
  <c r="O5086" i="1"/>
  <c r="O5749" i="1"/>
  <c r="O5743" i="1"/>
  <c r="O5747" i="1"/>
  <c r="O5738" i="1"/>
  <c r="O5742" i="1"/>
  <c r="O5748" i="1"/>
  <c r="O6433" i="1"/>
  <c r="O6434" i="1"/>
  <c r="O6427" i="1"/>
  <c r="O6426" i="1"/>
  <c r="O6429" i="1"/>
  <c r="O6428" i="1"/>
  <c r="O7203" i="1"/>
  <c r="O7206" i="1"/>
  <c r="O7196" i="1"/>
  <c r="O7195" i="1"/>
  <c r="O7197" i="1"/>
  <c r="O7202" i="1"/>
  <c r="O7885" i="1"/>
  <c r="O7886" i="1"/>
  <c r="O7879" i="1"/>
  <c r="O7877" i="1"/>
  <c r="O7880" i="1"/>
  <c r="O7883" i="1"/>
  <c r="O8605" i="1"/>
  <c r="O8609" i="1"/>
  <c r="O8601" i="1"/>
  <c r="O8599" i="1"/>
  <c r="O8600" i="1"/>
  <c r="O8608" i="1"/>
  <c r="O9270" i="1"/>
  <c r="O9269" i="1"/>
  <c r="O9258" i="1"/>
  <c r="O9261" i="1"/>
  <c r="O9257" i="1"/>
  <c r="O9266" i="1"/>
  <c r="O1431" i="1"/>
  <c r="O1426" i="1"/>
  <c r="O1422" i="1"/>
  <c r="O1420" i="1"/>
  <c r="O1428" i="1"/>
  <c r="O1427" i="1"/>
  <c r="O2128" i="1"/>
  <c r="O2121" i="1"/>
  <c r="O2118" i="1"/>
  <c r="O2462" i="1"/>
  <c r="O2472" i="1"/>
  <c r="O2469" i="1"/>
  <c r="O3066" i="1"/>
  <c r="O3053" i="1"/>
  <c r="O3042" i="1"/>
  <c r="O3041" i="1"/>
  <c r="O3055" i="1"/>
  <c r="O3050" i="1"/>
  <c r="O3763" i="1"/>
  <c r="O3748" i="1"/>
  <c r="O3741" i="1"/>
  <c r="O3744" i="1"/>
  <c r="O3753" i="1"/>
  <c r="O3755" i="1"/>
  <c r="O4468" i="1"/>
  <c r="O4462" i="1"/>
  <c r="O4461" i="1"/>
  <c r="O4459" i="1"/>
  <c r="O4464" i="1"/>
  <c r="O4467" i="1"/>
  <c r="O5229" i="1"/>
  <c r="O5218" i="1"/>
  <c r="O5222" i="1"/>
  <c r="O5221" i="1"/>
  <c r="O5227" i="1"/>
  <c r="O5231" i="1"/>
  <c r="O5844" i="1"/>
  <c r="O5834" i="1"/>
  <c r="O5831" i="1"/>
  <c r="O5827" i="1"/>
  <c r="O5833" i="1"/>
  <c r="O5839" i="1"/>
  <c r="O6541" i="1"/>
  <c r="O6535" i="1"/>
  <c r="O6528" i="1"/>
  <c r="O6520" i="1"/>
  <c r="O6522" i="1"/>
  <c r="O6534" i="1"/>
  <c r="O7250" i="1"/>
  <c r="O7245" i="1"/>
  <c r="O7239" i="1"/>
  <c r="O7238" i="1"/>
  <c r="O7241" i="1"/>
  <c r="O7244" i="1"/>
  <c r="O8039" i="1"/>
  <c r="O8032" i="1"/>
  <c r="O8028" i="1"/>
  <c r="O8026" i="1"/>
  <c r="O8031" i="1"/>
  <c r="O8037" i="1"/>
  <c r="O8692" i="1"/>
  <c r="O8686" i="1"/>
  <c r="O8688" i="1"/>
  <c r="O8703" i="1"/>
  <c r="O8708" i="1"/>
  <c r="O8715" i="1"/>
  <c r="O9365" i="1"/>
  <c r="O9351" i="1"/>
  <c r="O9344" i="1"/>
  <c r="O9343" i="1"/>
  <c r="O9350" i="1"/>
  <c r="O9354" i="1"/>
  <c r="O1867" i="1"/>
  <c r="O1853" i="1"/>
  <c r="O1846" i="1"/>
  <c r="O1843" i="1"/>
  <c r="O1863" i="1"/>
  <c r="O1859" i="1"/>
  <c r="O2535" i="1"/>
  <c r="O2527" i="1"/>
  <c r="O2522" i="1"/>
  <c r="O2517" i="1"/>
  <c r="O2533" i="1"/>
  <c r="O2530" i="1"/>
  <c r="O3176" i="1"/>
  <c r="O3164" i="1"/>
  <c r="O3159" i="1"/>
  <c r="O3160" i="1"/>
  <c r="O3171" i="1"/>
  <c r="O3172" i="1"/>
  <c r="O3875" i="1"/>
  <c r="O3866" i="1"/>
  <c r="O3859" i="1"/>
  <c r="O3857" i="1"/>
  <c r="O3867" i="1"/>
  <c r="O3871" i="1"/>
  <c r="O4587" i="1"/>
  <c r="O4576" i="1"/>
  <c r="O4574" i="1"/>
  <c r="O4564" i="1"/>
  <c r="O4578" i="1"/>
  <c r="O4584" i="1"/>
  <c r="O5294" i="1"/>
  <c r="O5285" i="1"/>
  <c r="O5282" i="1"/>
  <c r="O5283" i="1"/>
  <c r="O5287" i="1"/>
  <c r="O5297" i="1"/>
  <c r="O5955" i="1"/>
  <c r="O5945" i="1"/>
  <c r="O5938" i="1"/>
  <c r="O5936" i="1"/>
  <c r="O5946" i="1"/>
  <c r="O5953" i="1"/>
  <c r="O6650" i="1"/>
  <c r="O6645" i="1"/>
  <c r="O6639" i="1"/>
  <c r="O6631" i="1"/>
  <c r="O6636" i="1"/>
  <c r="O6648" i="1"/>
  <c r="O7373" i="1"/>
  <c r="O7362" i="1"/>
  <c r="O7350" i="1"/>
  <c r="O7349" i="1"/>
  <c r="O7354" i="1"/>
  <c r="O7360" i="1"/>
  <c r="O8120" i="1"/>
  <c r="O8111" i="1"/>
  <c r="O8109" i="1"/>
  <c r="O8104" i="1"/>
  <c r="O8112" i="1"/>
  <c r="O8117" i="1"/>
  <c r="O8817" i="1"/>
  <c r="O8808" i="1"/>
  <c r="O8813" i="1"/>
  <c r="O8824" i="1"/>
  <c r="O8827" i="1"/>
  <c r="O8829" i="1"/>
  <c r="O9479" i="1"/>
  <c r="O9471" i="1"/>
  <c r="O9464" i="1"/>
  <c r="O9457" i="1"/>
  <c r="O9466" i="1"/>
  <c r="O9475" i="1"/>
  <c r="O1861" i="1"/>
  <c r="O1849" i="1"/>
  <c r="O1842" i="1"/>
  <c r="O1840" i="1"/>
  <c r="O1848" i="1"/>
  <c r="O1850" i="1"/>
  <c r="O2536" i="1"/>
  <c r="O2521" i="1"/>
  <c r="O2518" i="1"/>
  <c r="O2515" i="1"/>
  <c r="O2528" i="1"/>
  <c r="O2523" i="1"/>
  <c r="O3174" i="1"/>
  <c r="O3162" i="1"/>
  <c r="O3154" i="1"/>
  <c r="O3155" i="1"/>
  <c r="O3166" i="1"/>
  <c r="O3165" i="1"/>
  <c r="O3874" i="1"/>
  <c r="O3861" i="1"/>
  <c r="O3853" i="1"/>
  <c r="O3854" i="1"/>
  <c r="O3862" i="1"/>
  <c r="O3868" i="1"/>
  <c r="O4586" i="1"/>
  <c r="O4570" i="1"/>
  <c r="O4565" i="1"/>
  <c r="O4562" i="1"/>
  <c r="O4568" i="1"/>
  <c r="O4580" i="1"/>
  <c r="O5293" i="1"/>
  <c r="O5278" i="1"/>
  <c r="O5275" i="1"/>
  <c r="O5277" i="1"/>
  <c r="O5288" i="1"/>
  <c r="O5291" i="1"/>
  <c r="O5954" i="1"/>
  <c r="O5939" i="1"/>
  <c r="O5937" i="1"/>
  <c r="O5934" i="1"/>
  <c r="O5941" i="1"/>
  <c r="O5949" i="1"/>
  <c r="O6649" i="1"/>
  <c r="O6637" i="1"/>
  <c r="O6635" i="1"/>
  <c r="O6627" i="1"/>
  <c r="O6634" i="1"/>
  <c r="O6644" i="1"/>
  <c r="O7370" i="1"/>
  <c r="O7363" i="1"/>
  <c r="O7345" i="1"/>
  <c r="O7343" i="1"/>
  <c r="O7351" i="1"/>
  <c r="O7358" i="1"/>
  <c r="O8119" i="1"/>
  <c r="O8108" i="1"/>
  <c r="O8101" i="1"/>
  <c r="O8099" i="1"/>
  <c r="O8107" i="1"/>
  <c r="O8114" i="1"/>
  <c r="O8815" i="1"/>
  <c r="O8806" i="1"/>
  <c r="O8810" i="1"/>
  <c r="O8818" i="1"/>
  <c r="O8823" i="1"/>
  <c r="O8831" i="1"/>
  <c r="O9478" i="1"/>
  <c r="O9470" i="1"/>
  <c r="O9463" i="1"/>
  <c r="O9459" i="1"/>
  <c r="O9460" i="1"/>
  <c r="O9465" i="1"/>
  <c r="O1653" i="1"/>
  <c r="O1647" i="1"/>
  <c r="O1646" i="1"/>
  <c r="O1644" i="1"/>
  <c r="O1652" i="1"/>
  <c r="O1648" i="1"/>
  <c r="O2343" i="1"/>
  <c r="O2339" i="1"/>
  <c r="O2337" i="1"/>
  <c r="O2081" i="1"/>
  <c r="O2085" i="1"/>
  <c r="O2087" i="1"/>
  <c r="O2719" i="1"/>
  <c r="O2716" i="1"/>
  <c r="O2711" i="1"/>
  <c r="O2709" i="1"/>
  <c r="O2714" i="1"/>
  <c r="O2717" i="1"/>
  <c r="O3395" i="1"/>
  <c r="O3391" i="1"/>
  <c r="O3387" i="1"/>
  <c r="O3385" i="1"/>
  <c r="O3388" i="1"/>
  <c r="O3393" i="1"/>
  <c r="O4099" i="1"/>
  <c r="O4090" i="1"/>
  <c r="O4088" i="1"/>
  <c r="O4087" i="1"/>
  <c r="O4091" i="1"/>
  <c r="O4095" i="1"/>
  <c r="O4862" i="1"/>
  <c r="O4859" i="1"/>
  <c r="O4855" i="1"/>
  <c r="O4852" i="1"/>
  <c r="O4853" i="1"/>
  <c r="O4860" i="1"/>
  <c r="O5501" i="1"/>
  <c r="O5497" i="1"/>
  <c r="O5491" i="1"/>
  <c r="O5490" i="1"/>
  <c r="O5495" i="1"/>
  <c r="O5499" i="1"/>
  <c r="O6175" i="1"/>
  <c r="O6170" i="1"/>
  <c r="O6168" i="1"/>
  <c r="O6163" i="1"/>
  <c r="O6165" i="1"/>
  <c r="O6173" i="1"/>
  <c r="O6879" i="1"/>
  <c r="O6872" i="1"/>
  <c r="O6867" i="1"/>
  <c r="O6865" i="1"/>
  <c r="O6868" i="1"/>
  <c r="O6873" i="1"/>
  <c r="O7648" i="1"/>
  <c r="O7641" i="1"/>
  <c r="O7637" i="1"/>
  <c r="O7636" i="1"/>
  <c r="O7638" i="1"/>
  <c r="O7643" i="1"/>
  <c r="O8350" i="1"/>
  <c r="O8342" i="1"/>
  <c r="O8340" i="1"/>
  <c r="O8339" i="1"/>
  <c r="O8341" i="1"/>
  <c r="O8347" i="1"/>
  <c r="O9027" i="1"/>
  <c r="O9022" i="1"/>
  <c r="O9023" i="1"/>
  <c r="O9017" i="1"/>
  <c r="O9018" i="1"/>
  <c r="O9025" i="1"/>
  <c r="O1473" i="1"/>
  <c r="O1464" i="1"/>
  <c r="O1453" i="1"/>
  <c r="O1449" i="1"/>
  <c r="O1455" i="1"/>
  <c r="O1458" i="1"/>
  <c r="O2153" i="1"/>
  <c r="O2142" i="1"/>
  <c r="O2141" i="1"/>
  <c r="O2138" i="1"/>
  <c r="O2145" i="1"/>
  <c r="O2150" i="1"/>
  <c r="O2781" i="1"/>
  <c r="O2764" i="1"/>
  <c r="O2762" i="1"/>
  <c r="O2757" i="1"/>
  <c r="O2760" i="1"/>
  <c r="O2766" i="1"/>
  <c r="O3473" i="1"/>
  <c r="O3464" i="1"/>
  <c r="O3461" i="1"/>
  <c r="O3457" i="1"/>
  <c r="O3459" i="1"/>
  <c r="O3468" i="1"/>
  <c r="O4182" i="1"/>
  <c r="O4167" i="1"/>
  <c r="O4168" i="1"/>
  <c r="O4165" i="1"/>
  <c r="O4171" i="1"/>
  <c r="O4177" i="1"/>
  <c r="O4920" i="1"/>
  <c r="O4913" i="1"/>
  <c r="O4906" i="1"/>
  <c r="O4903" i="1"/>
  <c r="O4909" i="1"/>
  <c r="O4918" i="1"/>
  <c r="O5560" i="1"/>
  <c r="O5554" i="1"/>
  <c r="O5545" i="1"/>
  <c r="O5544" i="1"/>
  <c r="O5547" i="1"/>
  <c r="O5556" i="1"/>
  <c r="O6238" i="1"/>
  <c r="O6229" i="1"/>
  <c r="O6225" i="1"/>
  <c r="O6219" i="1"/>
  <c r="O6222" i="1"/>
  <c r="O6231" i="1"/>
  <c r="O6960" i="1"/>
  <c r="O6952" i="1"/>
  <c r="O6946" i="1"/>
  <c r="O6943" i="1"/>
  <c r="O6945" i="1"/>
  <c r="O6954" i="1"/>
  <c r="O7711" i="1"/>
  <c r="O7705" i="1"/>
  <c r="O7699" i="1"/>
  <c r="O7695" i="1"/>
  <c r="O7696" i="1"/>
  <c r="O7707" i="1"/>
  <c r="O8427" i="1"/>
  <c r="O8420" i="1"/>
  <c r="O8415" i="1"/>
  <c r="O8414" i="1"/>
  <c r="O8417" i="1"/>
  <c r="O8426" i="1"/>
  <c r="O9104" i="1"/>
  <c r="O9094" i="1"/>
  <c r="O9093" i="1"/>
  <c r="O9086" i="1"/>
  <c r="O9088" i="1"/>
  <c r="O9101" i="1"/>
  <c r="O1695" i="1"/>
  <c r="O1679" i="1"/>
  <c r="O1670" i="1"/>
  <c r="O1666" i="1"/>
  <c r="O1671" i="1"/>
  <c r="O1674" i="1"/>
  <c r="O2371" i="1"/>
  <c r="O2358" i="1"/>
  <c r="O2359" i="1"/>
  <c r="O2364" i="1"/>
  <c r="O2362" i="1"/>
  <c r="O2367" i="1"/>
  <c r="O2997" i="1"/>
  <c r="O2987" i="1"/>
  <c r="O2984" i="1"/>
  <c r="O2992" i="1"/>
  <c r="O2982" i="1"/>
  <c r="O2990" i="1"/>
  <c r="O3694" i="1"/>
  <c r="O3684" i="1"/>
  <c r="O3681" i="1"/>
  <c r="O3679" i="1"/>
  <c r="O3685" i="1"/>
  <c r="O3691" i="1"/>
  <c r="O4392" i="1"/>
  <c r="O4376" i="1"/>
  <c r="O4373" i="1"/>
  <c r="O4370" i="1"/>
  <c r="O4377" i="1"/>
  <c r="O4386" i="1"/>
  <c r="O5128" i="1"/>
  <c r="O5122" i="1"/>
  <c r="O5115" i="1"/>
  <c r="O5113" i="1"/>
  <c r="O5117" i="1"/>
  <c r="O5125" i="1"/>
  <c r="O5784" i="1"/>
  <c r="O5776" i="1"/>
  <c r="O5772" i="1"/>
  <c r="O5771" i="1"/>
  <c r="O5774" i="1"/>
  <c r="O5782" i="1"/>
  <c r="O6470" i="1"/>
  <c r="O6460" i="1"/>
  <c r="O6456" i="1"/>
  <c r="O6452" i="1"/>
  <c r="O6453" i="1"/>
  <c r="O6463" i="1"/>
  <c r="O7167" i="1"/>
  <c r="O7160" i="1"/>
  <c r="O7149" i="1"/>
  <c r="O7148" i="1"/>
  <c r="O7152" i="1"/>
  <c r="O7163" i="1"/>
  <c r="O7934" i="1"/>
  <c r="O7926" i="1"/>
  <c r="O7921" i="1"/>
  <c r="O7919" i="1"/>
  <c r="O7923" i="1"/>
  <c r="O7930" i="1"/>
  <c r="O8641" i="1"/>
  <c r="O8633" i="1"/>
  <c r="O8631" i="1"/>
  <c r="O8629" i="1"/>
  <c r="O8630" i="1"/>
  <c r="O8642" i="1"/>
  <c r="O9304" i="1"/>
  <c r="O9291" i="1"/>
  <c r="O9290" i="1"/>
  <c r="O9292" i="1"/>
  <c r="O9293" i="1"/>
  <c r="O9301" i="1"/>
  <c r="O1618" i="1"/>
  <c r="O1610" i="1"/>
  <c r="O1606" i="1"/>
  <c r="O1603" i="1"/>
  <c r="O1605" i="1"/>
  <c r="O1609" i="1"/>
  <c r="O2286" i="1"/>
  <c r="O2273" i="1"/>
  <c r="O2271" i="1"/>
  <c r="O2267" i="1"/>
  <c r="O2275" i="1"/>
  <c r="O2280" i="1"/>
  <c r="O2906" i="1"/>
  <c r="O2891" i="1"/>
  <c r="O2880" i="1"/>
  <c r="O2876" i="1"/>
  <c r="O2881" i="1"/>
  <c r="O2888" i="1"/>
  <c r="O3596" i="1"/>
  <c r="O3584" i="1"/>
  <c r="O3577" i="1"/>
  <c r="O3575" i="1"/>
  <c r="O3581" i="1"/>
  <c r="O3589" i="1"/>
  <c r="O4281" i="1"/>
  <c r="O4263" i="1"/>
  <c r="O4261" i="1"/>
  <c r="O4260" i="1"/>
  <c r="O4266" i="1"/>
  <c r="O4271" i="1"/>
  <c r="O5050" i="1"/>
  <c r="O5040" i="1"/>
  <c r="O5032" i="1"/>
  <c r="O5034" i="1"/>
  <c r="O5036" i="1"/>
  <c r="O5048" i="1"/>
  <c r="O5695" i="1"/>
  <c r="O5687" i="1"/>
  <c r="O5674" i="1"/>
  <c r="O5673" i="1"/>
  <c r="O5679" i="1"/>
  <c r="O5694" i="1"/>
  <c r="O6376" i="1"/>
  <c r="O6371" i="1"/>
  <c r="O6360" i="1"/>
  <c r="O6356" i="1"/>
  <c r="O6353" i="1"/>
  <c r="O6369" i="1"/>
  <c r="O7057" i="1"/>
  <c r="O7047" i="1"/>
  <c r="O7041" i="1"/>
  <c r="O7036" i="1"/>
  <c r="O7043" i="1"/>
  <c r="O7044" i="1"/>
  <c r="O7847" i="1"/>
  <c r="O7840" i="1"/>
  <c r="O7831" i="1"/>
  <c r="O7832" i="1"/>
  <c r="O7835" i="1"/>
  <c r="O7842" i="1"/>
  <c r="O8549" i="1"/>
  <c r="O8537" i="1"/>
  <c r="O8538" i="1"/>
  <c r="O8532" i="1"/>
  <c r="O8536" i="1"/>
  <c r="O8548" i="1"/>
  <c r="O9216" i="1"/>
  <c r="O9203" i="1"/>
  <c r="O9206" i="1"/>
  <c r="O9198" i="1"/>
  <c r="O9201" i="1"/>
  <c r="O9215" i="1"/>
  <c r="O1811" i="1"/>
  <c r="O1809" i="1"/>
  <c r="O1802" i="1"/>
  <c r="O1801" i="1"/>
  <c r="O1804" i="1"/>
  <c r="O1806" i="1"/>
  <c r="O2503" i="1"/>
  <c r="O2496" i="1"/>
  <c r="O2495" i="1"/>
  <c r="O2493" i="1"/>
  <c r="O2499" i="1"/>
  <c r="O2500" i="1"/>
  <c r="O3132" i="1"/>
  <c r="O3120" i="1"/>
  <c r="O3121" i="1"/>
  <c r="O3112" i="1"/>
  <c r="O3116" i="1"/>
  <c r="O3126" i="1"/>
  <c r="O3828" i="1"/>
  <c r="O3822" i="1"/>
  <c r="O3815" i="1"/>
  <c r="O3813" i="1"/>
  <c r="O3818" i="1"/>
  <c r="O3824" i="1"/>
  <c r="O4493" i="1"/>
  <c r="O4483" i="1"/>
  <c r="O4486" i="1"/>
  <c r="O4484" i="1"/>
  <c r="O4487" i="1"/>
  <c r="O4491" i="1"/>
  <c r="O5259" i="1"/>
  <c r="O5254" i="1"/>
  <c r="O5251" i="1"/>
  <c r="O5249" i="1"/>
  <c r="O5253" i="1"/>
  <c r="O5257" i="1"/>
  <c r="O5912" i="1"/>
  <c r="O5906" i="1"/>
  <c r="O5901" i="1"/>
  <c r="O5897" i="1"/>
  <c r="O5902" i="1"/>
  <c r="O5910" i="1"/>
  <c r="O6603" i="1"/>
  <c r="O6596" i="1"/>
  <c r="O6592" i="1"/>
  <c r="O6589" i="1"/>
  <c r="O6587" i="1"/>
  <c r="O6599" i="1"/>
  <c r="O7275" i="1"/>
  <c r="O7268" i="1"/>
  <c r="O7263" i="1"/>
  <c r="O7262" i="1"/>
  <c r="O7264" i="1"/>
  <c r="O7270" i="1"/>
  <c r="O8077" i="1"/>
  <c r="O8070" i="1"/>
  <c r="O8065" i="1"/>
  <c r="O8062" i="1"/>
  <c r="O8063" i="1"/>
  <c r="O8072" i="1"/>
  <c r="O8779" i="1"/>
  <c r="O8766" i="1"/>
  <c r="O8773" i="1"/>
  <c r="O8767" i="1"/>
  <c r="O8771" i="1"/>
  <c r="O8777" i="1"/>
  <c r="O9431" i="1"/>
  <c r="O9423" i="1"/>
  <c r="O9421" i="1"/>
  <c r="O9419" i="1"/>
  <c r="O9422" i="1"/>
  <c r="O9430" i="1"/>
  <c r="O1935" i="1"/>
  <c r="O1919" i="1"/>
  <c r="O1920" i="1"/>
  <c r="O1902" i="1"/>
  <c r="O1915" i="1"/>
  <c r="O1932" i="1"/>
  <c r="O2575" i="1"/>
  <c r="O2564" i="1"/>
  <c r="O2562" i="1"/>
  <c r="P11" i="1"/>
  <c r="P17" i="1"/>
  <c r="P23" i="1"/>
  <c r="P29" i="1"/>
  <c r="P35" i="1"/>
  <c r="P41" i="1"/>
  <c r="P47" i="1"/>
  <c r="P53" i="1"/>
  <c r="P95" i="1"/>
  <c r="P101" i="1"/>
  <c r="P107" i="1"/>
  <c r="P113" i="1"/>
  <c r="P119" i="1"/>
  <c r="P125" i="1"/>
  <c r="P131" i="1"/>
  <c r="P137" i="1"/>
  <c r="P143" i="1"/>
  <c r="P149" i="1"/>
  <c r="P155" i="1"/>
  <c r="P161" i="1"/>
  <c r="P167" i="1"/>
  <c r="P173" i="1"/>
  <c r="P179" i="1"/>
  <c r="P185" i="1"/>
  <c r="P191" i="1"/>
  <c r="P197" i="1"/>
  <c r="P203" i="1"/>
  <c r="P209" i="1"/>
  <c r="P215" i="1"/>
  <c r="P281" i="1"/>
  <c r="P287" i="1"/>
  <c r="P293" i="1"/>
  <c r="P299" i="1"/>
  <c r="P305" i="1"/>
  <c r="P311" i="1"/>
  <c r="P317" i="1"/>
  <c r="P323" i="1"/>
  <c r="P329" i="1"/>
  <c r="P335" i="1"/>
  <c r="P341" i="1"/>
  <c r="P347" i="1"/>
  <c r="P353" i="1"/>
  <c r="P359" i="1"/>
  <c r="P365" i="1"/>
  <c r="P371" i="1"/>
  <c r="P400" i="1"/>
  <c r="P437" i="1"/>
  <c r="P442" i="1"/>
  <c r="P447" i="1"/>
  <c r="P452" i="1"/>
  <c r="P457" i="1"/>
  <c r="P462" i="1"/>
  <c r="P467" i="1"/>
  <c r="P500" i="1"/>
  <c r="P505" i="1"/>
  <c r="P510" i="1"/>
  <c r="P515" i="1"/>
  <c r="P520" i="1"/>
  <c r="P525" i="1"/>
  <c r="P530" i="1"/>
  <c r="P535" i="1"/>
  <c r="P540" i="1"/>
  <c r="P545" i="1"/>
  <c r="P550" i="1"/>
  <c r="P555" i="1"/>
  <c r="P560" i="1"/>
  <c r="P565" i="1"/>
  <c r="P724" i="1"/>
  <c r="P728" i="1"/>
  <c r="P733" i="1"/>
  <c r="P739" i="1"/>
  <c r="P744" i="1"/>
  <c r="P748" i="1"/>
  <c r="P753" i="1"/>
  <c r="P758" i="1"/>
  <c r="P763" i="1"/>
  <c r="P768" i="1"/>
  <c r="P773" i="1"/>
  <c r="P778" i="1"/>
  <c r="P783" i="1"/>
  <c r="P788" i="1"/>
  <c r="P793" i="1"/>
  <c r="P798" i="1"/>
  <c r="P803" i="1"/>
  <c r="P808" i="1"/>
  <c r="P813" i="1"/>
  <c r="P818" i="1"/>
  <c r="P823" i="1"/>
  <c r="P828" i="1"/>
  <c r="P833" i="1"/>
  <c r="P838" i="1"/>
  <c r="P843" i="1"/>
  <c r="P848" i="1"/>
  <c r="P854" i="1"/>
  <c r="P858" i="1"/>
  <c r="P864" i="1"/>
  <c r="P868" i="1"/>
  <c r="P873" i="1"/>
  <c r="P878" i="1"/>
  <c r="P884" i="1"/>
  <c r="P889" i="1"/>
  <c r="P894" i="1"/>
  <c r="P898" i="1"/>
  <c r="P904" i="1"/>
  <c r="P907" i="1"/>
  <c r="P910" i="1"/>
  <c r="P913" i="1"/>
  <c r="P916" i="1"/>
  <c r="P919" i="1"/>
  <c r="P922" i="1"/>
  <c r="P925" i="1"/>
  <c r="P928" i="1"/>
  <c r="P931" i="1"/>
  <c r="P934" i="1"/>
  <c r="P937" i="1"/>
  <c r="P940" i="1"/>
  <c r="P943" i="1"/>
  <c r="P946" i="1"/>
  <c r="P951" i="1"/>
  <c r="P955" i="1"/>
  <c r="P960" i="1"/>
  <c r="P965" i="1"/>
  <c r="P970" i="1"/>
  <c r="P975" i="1"/>
  <c r="P980" i="1"/>
  <c r="P985" i="1"/>
  <c r="P990" i="1"/>
  <c r="P995" i="1"/>
  <c r="P1055" i="1"/>
  <c r="P1060" i="1"/>
  <c r="P1065" i="1"/>
  <c r="P1070" i="1"/>
  <c r="P1075" i="1"/>
  <c r="P1080" i="1"/>
  <c r="P1085" i="1"/>
  <c r="P1090" i="1"/>
  <c r="P1095" i="1"/>
  <c r="P1100" i="1"/>
  <c r="P1105" i="1"/>
  <c r="P1110" i="1"/>
  <c r="P1115" i="1"/>
  <c r="P1120" i="1"/>
  <c r="P1125" i="1"/>
  <c r="P1130" i="1"/>
  <c r="P1135" i="1"/>
  <c r="P1140" i="1"/>
  <c r="P1145" i="1"/>
  <c r="P1150" i="1"/>
  <c r="P1155" i="1"/>
  <c r="P1160" i="1"/>
  <c r="P1165" i="1"/>
  <c r="P1170" i="1"/>
  <c r="P1175" i="1"/>
  <c r="P1180" i="1"/>
  <c r="P1185" i="1"/>
  <c r="P1262" i="1"/>
  <c r="P1267" i="1"/>
  <c r="P1272" i="1"/>
  <c r="P1277" i="1"/>
  <c r="P1282" i="1"/>
  <c r="P1287" i="1"/>
  <c r="P1292" i="1"/>
  <c r="P1297" i="1"/>
  <c r="P1302" i="1"/>
  <c r="P1307" i="1"/>
  <c r="P1312" i="1"/>
  <c r="P1317" i="1"/>
  <c r="P1334" i="1"/>
  <c r="P1339" i="1"/>
  <c r="P1362" i="1"/>
  <c r="P1391" i="1"/>
  <c r="P1408" i="1"/>
  <c r="P1413" i="1"/>
  <c r="P1448" i="1"/>
  <c r="P1515" i="1"/>
  <c r="P1532" i="1"/>
  <c r="P1567" i="1"/>
  <c r="P1602" i="1"/>
  <c r="P1637" i="1"/>
  <c r="P1642" i="1"/>
  <c r="P1665" i="1"/>
  <c r="P1742" i="1"/>
  <c r="P1759" i="1"/>
  <c r="P1782" i="1"/>
  <c r="P1799" i="1"/>
  <c r="P1822" i="1"/>
  <c r="P1839" i="1"/>
  <c r="P1898" i="1"/>
  <c r="P1965" i="1"/>
  <c r="P1970" i="1"/>
  <c r="P1993" i="1"/>
  <c r="P1998" i="1"/>
  <c r="P2003" i="1"/>
  <c r="P2008" i="1"/>
  <c r="P2013" i="1"/>
  <c r="P2018" i="1"/>
  <c r="P2023" i="1"/>
  <c r="P2028" i="1"/>
  <c r="P2045" i="1"/>
  <c r="P2080" i="1"/>
  <c r="P2100" i="1"/>
  <c r="P2117" i="1"/>
  <c r="P2136" i="1"/>
  <c r="P2172" i="1"/>
  <c r="P2189" i="1"/>
  <c r="P2233" i="1"/>
  <c r="P2265" i="1"/>
  <c r="P2312" i="1"/>
  <c r="P2335" i="1"/>
  <c r="P2355" i="1"/>
  <c r="P2390" i="1"/>
  <c r="P2395" i="1"/>
  <c r="P2459" i="1"/>
  <c r="P2492" i="1"/>
  <c r="P2875" i="1"/>
  <c r="P2927" i="1"/>
  <c r="P2945" i="1"/>
  <c r="P2980" i="1"/>
  <c r="P3015" i="1"/>
  <c r="P3021" i="1"/>
  <c r="P3039" i="1"/>
  <c r="P3107" i="1"/>
  <c r="P3146" i="1"/>
  <c r="P3153" i="1"/>
  <c r="P3195" i="1"/>
  <c r="P3224" i="1"/>
  <c r="P3243" i="1"/>
  <c r="P3267" i="1"/>
  <c r="P3308" i="1"/>
  <c r="P3453" i="1"/>
  <c r="P3492" i="1"/>
  <c r="P3497" i="1"/>
  <c r="P3527" i="1"/>
  <c r="P3568" i="1"/>
  <c r="P3620" i="1"/>
  <c r="P3642" i="1"/>
  <c r="P3678" i="1"/>
  <c r="P3713" i="1"/>
  <c r="P3719" i="1"/>
  <c r="P3736" i="1"/>
  <c r="P3804" i="1"/>
  <c r="P3846" i="1"/>
  <c r="P3852" i="1"/>
  <c r="P3893" i="1"/>
  <c r="P3924" i="1"/>
  <c r="P3941" i="1"/>
  <c r="P3965" i="1"/>
  <c r="P4008" i="1"/>
  <c r="P4014" i="1"/>
  <c r="P4038" i="1"/>
  <c r="P4044" i="1"/>
  <c r="P4049" i="1"/>
  <c r="P4055" i="1"/>
  <c r="P4062" i="1"/>
  <c r="P4068" i="1"/>
  <c r="P4086" i="1"/>
  <c r="P4110" i="1"/>
  <c r="P4128" i="1"/>
  <c r="P4162" i="1"/>
  <c r="P4200" i="1"/>
  <c r="P4218" i="1"/>
  <c r="P4235" i="1"/>
  <c r="P4253" i="1"/>
  <c r="P4299" i="1"/>
  <c r="P4332" i="1"/>
  <c r="P4368" i="1"/>
  <c r="P4416" i="1"/>
  <c r="P4440" i="1"/>
  <c r="P4455" i="1"/>
  <c r="P4481" i="1"/>
  <c r="P4504" i="1"/>
  <c r="P4560" i="1"/>
  <c r="P4614" i="1"/>
  <c r="P4643" i="1"/>
  <c r="P4650" i="1"/>
  <c r="P4656" i="1"/>
  <c r="P4674" i="1"/>
  <c r="P4698" i="1"/>
  <c r="P4739" i="1"/>
  <c r="P4744" i="1"/>
  <c r="P4767" i="1"/>
  <c r="P4772" i="1"/>
  <c r="P4777" i="1"/>
  <c r="P4782" i="1"/>
  <c r="P4787" i="1"/>
  <c r="P4792" i="1"/>
  <c r="P4796" i="1"/>
  <c r="P4809" i="1"/>
  <c r="P4836" i="1"/>
  <c r="P4864" i="1"/>
  <c r="P4886" i="1"/>
  <c r="P4896" i="1"/>
  <c r="P4923" i="1"/>
  <c r="P4946" i="1"/>
  <c r="P4977" i="1"/>
  <c r="P5017" i="1"/>
  <c r="P5066" i="1"/>
  <c r="P5088" i="1"/>
  <c r="P5103" i="1"/>
  <c r="P5131" i="1"/>
  <c r="P5148" i="1"/>
  <c r="P5190" i="1"/>
  <c r="P5242" i="1"/>
  <c r="P5261" i="1"/>
  <c r="P5271" i="1"/>
  <c r="P5299" i="1"/>
  <c r="P5334" i="1"/>
  <c r="P5368" i="1"/>
  <c r="P5402" i="1"/>
  <c r="P5417" i="1"/>
  <c r="P5433" i="1"/>
  <c r="P5443" i="1"/>
  <c r="P5447" i="1"/>
  <c r="P5452" i="1"/>
  <c r="P5456" i="1"/>
  <c r="P5459" i="1"/>
  <c r="P5476" i="1"/>
  <c r="P5503" i="1"/>
  <c r="P5514" i="1"/>
  <c r="P5534" i="1"/>
  <c r="P5588" i="1"/>
  <c r="P5598" i="1"/>
  <c r="P5616" i="1"/>
  <c r="P5649" i="1"/>
  <c r="P5701" i="1"/>
  <c r="P5733" i="1"/>
  <c r="P5762" i="1"/>
  <c r="P5794" i="1"/>
  <c r="P5805" i="1"/>
  <c r="P5816" i="1"/>
  <c r="P5868" i="1"/>
  <c r="P5919" i="1"/>
  <c r="P5930" i="1"/>
  <c r="P5958" i="1"/>
  <c r="P5986" i="1"/>
  <c r="P6008" i="1"/>
  <c r="P6030" i="1"/>
  <c r="P6064" i="1"/>
  <c r="P6080" i="1"/>
  <c r="P6096" i="1"/>
  <c r="P6105" i="1"/>
  <c r="P6109" i="1"/>
  <c r="P6113" i="1"/>
  <c r="P6118" i="1"/>
  <c r="P6122" i="1"/>
  <c r="P6125" i="1"/>
  <c r="P6129" i="1"/>
  <c r="P6133" i="1"/>
  <c r="P6151" i="1"/>
  <c r="P6180" i="1"/>
  <c r="P6189" i="1"/>
  <c r="P6209" i="1"/>
  <c r="P6246" i="1"/>
  <c r="P6269" i="1"/>
  <c r="P6295" i="1"/>
  <c r="P6333" i="1"/>
  <c r="P6386" i="1"/>
  <c r="P6415" i="1"/>
  <c r="P6440" i="1"/>
  <c r="P6480" i="1"/>
  <c r="P6492" i="1"/>
  <c r="P6505" i="1"/>
  <c r="P6562" i="1"/>
  <c r="P6614" i="1"/>
  <c r="P6624" i="1"/>
  <c r="P6655" i="1"/>
  <c r="P6687" i="1"/>
  <c r="P6712" i="1"/>
  <c r="P6732" i="1"/>
  <c r="P6770" i="1"/>
  <c r="P6786" i="1"/>
  <c r="P6803" i="1"/>
  <c r="P6816" i="1"/>
  <c r="P6821" i="1"/>
  <c r="P6827" i="1"/>
  <c r="P6833" i="1"/>
  <c r="P6839" i="1"/>
  <c r="P6845" i="1"/>
  <c r="P6857" i="1"/>
  <c r="P6886" i="1"/>
  <c r="P6904" i="1"/>
  <c r="P6930" i="1"/>
  <c r="P6975" i="1"/>
  <c r="P6995" i="1"/>
  <c r="P7007" i="1"/>
  <c r="P7031" i="1"/>
  <c r="P7079" i="1"/>
  <c r="P7109" i="1"/>
  <c r="P7145" i="1"/>
  <c r="P7192" i="1"/>
  <c r="P7214" i="1"/>
  <c r="P7236" i="1"/>
  <c r="P7260" i="1"/>
  <c r="P7286" i="1"/>
  <c r="P7340" i="1"/>
  <c r="P7391" i="1"/>
  <c r="P7422" i="1"/>
  <c r="P7430" i="1"/>
  <c r="P7436" i="1"/>
  <c r="P7454" i="1"/>
  <c r="P7478" i="1"/>
  <c r="P7520" i="1"/>
  <c r="P7526" i="1"/>
  <c r="P7550" i="1"/>
  <c r="P7556" i="1"/>
  <c r="P7562" i="1"/>
  <c r="P7568" i="1"/>
  <c r="P7574" i="1"/>
  <c r="P7579" i="1"/>
  <c r="P7598" i="1"/>
  <c r="P7632" i="1"/>
  <c r="P7656" i="1"/>
  <c r="P7675" i="1"/>
  <c r="P7687" i="1"/>
  <c r="P7726" i="1"/>
  <c r="P7747" i="1"/>
  <c r="P7784" i="1"/>
  <c r="P7824" i="1"/>
  <c r="P7873" i="1"/>
  <c r="P7898" i="1"/>
  <c r="P7916" i="1"/>
  <c r="P7952" i="1"/>
  <c r="P7957" i="1"/>
  <c r="P8022" i="1"/>
  <c r="P8057" i="1"/>
  <c r="P8092" i="1"/>
  <c r="P8097" i="1"/>
  <c r="P8138" i="1"/>
  <c r="P8175" i="1"/>
  <c r="P8196" i="1"/>
  <c r="P8230" i="1"/>
  <c r="P8247" i="1"/>
  <c r="P8265" i="1"/>
  <c r="P8276" i="1"/>
  <c r="P8281" i="1"/>
  <c r="P8285" i="1"/>
  <c r="P8290" i="1"/>
  <c r="P8295" i="1"/>
  <c r="P8301" i="1"/>
  <c r="P8306" i="1"/>
  <c r="P8329" i="1"/>
  <c r="P8351" i="1"/>
  <c r="P8374" i="1"/>
  <c r="P8393" i="1"/>
  <c r="P8432" i="1"/>
  <c r="P8450" i="1"/>
  <c r="P8473" i="1"/>
  <c r="P8501" i="1"/>
  <c r="P8554" i="1"/>
  <c r="P8583" i="1"/>
  <c r="P8613" i="1"/>
  <c r="P8648" i="1"/>
  <c r="P8665" i="1"/>
  <c r="P8675" i="1"/>
  <c r="P8728" i="1"/>
  <c r="P8781" i="1"/>
  <c r="P8804" i="1"/>
  <c r="P8841" i="1"/>
  <c r="P8875" i="1"/>
  <c r="P8888" i="1"/>
  <c r="P8905" i="1"/>
  <c r="P8938" i="1"/>
  <c r="P8953" i="1"/>
  <c r="P8968" i="1"/>
  <c r="P8977" i="1"/>
  <c r="P8980" i="1"/>
  <c r="P8983" i="1"/>
  <c r="P8986" i="1"/>
  <c r="P8989" i="1"/>
  <c r="P9009" i="1"/>
  <c r="P9036" i="1"/>
  <c r="P9052" i="1"/>
  <c r="P9074" i="1"/>
  <c r="P9106" i="1"/>
  <c r="P9121" i="1"/>
  <c r="P9141" i="1"/>
  <c r="P9174" i="1"/>
  <c r="P9222" i="1"/>
  <c r="P9247" i="1"/>
  <c r="P9274" i="1"/>
  <c r="P9307" i="1"/>
  <c r="P9322" i="1"/>
  <c r="P9331" i="1"/>
  <c r="P9382" i="1"/>
  <c r="P9433" i="1"/>
  <c r="P9454" i="1"/>
  <c r="P9481" i="1"/>
  <c r="P9509" i="1"/>
  <c r="P9529" i="1"/>
  <c r="P9547" i="1"/>
  <c r="P9583" i="1"/>
  <c r="P9600" i="1"/>
  <c r="P9617" i="1"/>
  <c r="P9627" i="1"/>
  <c r="P9633" i="1"/>
  <c r="P9638" i="1"/>
  <c r="P9643" i="1"/>
  <c r="P9648" i="1"/>
  <c r="P9653" i="1"/>
  <c r="P10" i="1"/>
  <c r="P16" i="1"/>
  <c r="P22" i="1"/>
  <c r="P28" i="1"/>
  <c r="P34" i="1"/>
  <c r="P40" i="1"/>
  <c r="P46" i="1"/>
  <c r="P52" i="1"/>
  <c r="P56" i="1"/>
  <c r="P59" i="1"/>
  <c r="P62" i="1"/>
  <c r="P65" i="1"/>
  <c r="P68" i="1"/>
  <c r="P71" i="1"/>
  <c r="P74" i="1"/>
  <c r="P77" i="1"/>
  <c r="P80" i="1"/>
  <c r="P83" i="1"/>
  <c r="P86" i="1"/>
  <c r="P89" i="1"/>
  <c r="P94" i="1"/>
  <c r="P100" i="1"/>
  <c r="P106" i="1"/>
  <c r="P112" i="1"/>
  <c r="P118" i="1"/>
  <c r="P124" i="1"/>
  <c r="P130" i="1"/>
  <c r="P136" i="1"/>
  <c r="P142" i="1"/>
  <c r="P148" i="1"/>
  <c r="P154" i="1"/>
  <c r="P160" i="1"/>
  <c r="P166" i="1"/>
  <c r="P172" i="1"/>
  <c r="P178" i="1"/>
  <c r="P184" i="1"/>
  <c r="P190" i="1"/>
  <c r="P196" i="1"/>
  <c r="P202" i="1"/>
  <c r="P208" i="1"/>
  <c r="P214" i="1"/>
  <c r="P218" i="1"/>
  <c r="P221" i="1"/>
  <c r="P224" i="1"/>
  <c r="P227" i="1"/>
  <c r="P230" i="1"/>
  <c r="P233" i="1"/>
  <c r="P236" i="1"/>
  <c r="P239" i="1"/>
  <c r="P242" i="1"/>
  <c r="P245" i="1"/>
  <c r="P248" i="1"/>
  <c r="P251" i="1"/>
  <c r="P254" i="1"/>
  <c r="P257" i="1"/>
  <c r="P260" i="1"/>
  <c r="P263" i="1"/>
  <c r="P266" i="1"/>
  <c r="P269" i="1"/>
  <c r="P272" i="1"/>
  <c r="P275" i="1"/>
  <c r="P280" i="1"/>
  <c r="P286" i="1"/>
  <c r="P292" i="1"/>
  <c r="P298" i="1"/>
  <c r="P304" i="1"/>
  <c r="P310" i="1"/>
  <c r="P316" i="1"/>
  <c r="P322" i="1"/>
  <c r="P328" i="1"/>
  <c r="P334" i="1"/>
  <c r="P340" i="1"/>
  <c r="P346" i="1"/>
  <c r="P352" i="1"/>
  <c r="P358" i="1"/>
  <c r="P364" i="1"/>
  <c r="P370" i="1"/>
  <c r="P373" i="1"/>
  <c r="P375" i="1"/>
  <c r="P377" i="1"/>
  <c r="P379" i="1"/>
  <c r="P381" i="1"/>
  <c r="P383" i="1"/>
  <c r="P385" i="1"/>
  <c r="P387" i="1"/>
  <c r="P389" i="1"/>
  <c r="P391" i="1"/>
  <c r="P393" i="1"/>
  <c r="P395" i="1"/>
  <c r="P399" i="1"/>
  <c r="P402" i="1"/>
  <c r="P404" i="1"/>
  <c r="P406" i="1"/>
  <c r="P408" i="1"/>
  <c r="P410" i="1"/>
  <c r="P412" i="1"/>
  <c r="P414" i="1"/>
  <c r="P416" i="1"/>
  <c r="P418" i="1"/>
  <c r="P420" i="1"/>
  <c r="P422" i="1"/>
  <c r="P424" i="1"/>
  <c r="P426" i="1"/>
  <c r="P428" i="1"/>
  <c r="P430" i="1"/>
  <c r="P432" i="1"/>
  <c r="P436" i="1"/>
  <c r="P441" i="1"/>
  <c r="P446" i="1"/>
  <c r="P451" i="1"/>
  <c r="P456" i="1"/>
  <c r="P461" i="1"/>
  <c r="P466" i="1"/>
  <c r="P490" i="1"/>
  <c r="P504" i="1"/>
  <c r="P509" i="1"/>
  <c r="P514" i="1"/>
  <c r="P519" i="1"/>
  <c r="P524" i="1"/>
  <c r="P529" i="1"/>
  <c r="P534" i="1"/>
  <c r="P539" i="1"/>
  <c r="P544" i="1"/>
  <c r="P549" i="1"/>
  <c r="P554" i="1"/>
  <c r="P559" i="1"/>
  <c r="P564" i="1"/>
  <c r="P567" i="1"/>
  <c r="P569" i="1"/>
  <c r="P571" i="1"/>
  <c r="P573" i="1"/>
  <c r="P575" i="1"/>
  <c r="P577" i="1"/>
  <c r="P579" i="1"/>
  <c r="P581" i="1"/>
  <c r="P583" i="1"/>
  <c r="P585" i="1"/>
  <c r="P587" i="1"/>
  <c r="P589" i="1"/>
  <c r="P591" i="1"/>
  <c r="P593" i="1"/>
  <c r="P595" i="1"/>
  <c r="P597" i="1"/>
  <c r="P605" i="1"/>
  <c r="P613" i="1"/>
  <c r="P615" i="1"/>
  <c r="P617" i="1"/>
  <c r="P619" i="1"/>
  <c r="P621" i="1"/>
  <c r="P623" i="1"/>
  <c r="P625" i="1"/>
  <c r="P627" i="1"/>
  <c r="P629" i="1"/>
  <c r="P631" i="1"/>
  <c r="P633" i="1"/>
  <c r="P635" i="1"/>
  <c r="P637" i="1"/>
  <c r="P639" i="1"/>
  <c r="P641" i="1"/>
  <c r="P643" i="1"/>
  <c r="P645" i="1"/>
  <c r="P647" i="1"/>
  <c r="P649" i="1"/>
  <c r="P651" i="1"/>
  <c r="P653" i="1"/>
  <c r="P655" i="1"/>
  <c r="P657" i="1"/>
  <c r="P659" i="1"/>
  <c r="P661" i="1"/>
  <c r="P663" i="1"/>
  <c r="P665" i="1"/>
  <c r="P667" i="1"/>
  <c r="P669" i="1"/>
  <c r="P671" i="1"/>
  <c r="P673" i="1"/>
  <c r="P675" i="1"/>
  <c r="P677" i="1"/>
  <c r="P679" i="1"/>
  <c r="P681" i="1"/>
  <c r="P683" i="1"/>
  <c r="P685" i="1"/>
  <c r="P687" i="1"/>
  <c r="P689" i="1"/>
  <c r="P691" i="1"/>
  <c r="P693" i="1"/>
  <c r="P695" i="1"/>
  <c r="P697" i="1"/>
  <c r="P699" i="1"/>
  <c r="P701" i="1"/>
  <c r="P703" i="1"/>
  <c r="P705" i="1"/>
  <c r="P707" i="1"/>
  <c r="P709" i="1"/>
  <c r="P711" i="1"/>
  <c r="P713" i="1"/>
  <c r="P715" i="1"/>
  <c r="P717" i="1"/>
  <c r="P719" i="1"/>
  <c r="P723" i="1"/>
  <c r="P729" i="1"/>
  <c r="P734" i="1"/>
  <c r="P738" i="1"/>
  <c r="P743" i="1"/>
  <c r="P749" i="1"/>
  <c r="P754" i="1"/>
  <c r="P759" i="1"/>
  <c r="P764" i="1"/>
  <c r="P769" i="1"/>
  <c r="P774" i="1"/>
  <c r="P779" i="1"/>
  <c r="P784" i="1"/>
  <c r="P789" i="1"/>
  <c r="P794" i="1"/>
  <c r="P799" i="1"/>
  <c r="P804" i="1"/>
  <c r="P809" i="1"/>
  <c r="P814" i="1"/>
  <c r="P819" i="1"/>
  <c r="P824" i="1"/>
  <c r="P829" i="1"/>
  <c r="P834" i="1"/>
  <c r="P839" i="1"/>
  <c r="P844" i="1"/>
  <c r="P849" i="1"/>
  <c r="P853" i="1"/>
  <c r="P859" i="1"/>
  <c r="P863" i="1"/>
  <c r="P869" i="1"/>
  <c r="P874" i="1"/>
  <c r="P879" i="1"/>
  <c r="P883" i="1"/>
  <c r="P888" i="1"/>
  <c r="P893" i="1"/>
  <c r="P899" i="1"/>
  <c r="P903" i="1"/>
  <c r="P496" i="1"/>
  <c r="P487" i="1"/>
  <c r="P485" i="1"/>
  <c r="P486" i="1"/>
  <c r="P491" i="1"/>
  <c r="P489" i="1"/>
  <c r="P498" i="1"/>
  <c r="P493" i="1"/>
  <c r="P492" i="1"/>
  <c r="P488" i="1"/>
  <c r="P494" i="1"/>
  <c r="P497" i="1"/>
  <c r="P499" i="1"/>
  <c r="P495" i="1"/>
  <c r="P950" i="1"/>
  <c r="P956" i="1"/>
  <c r="P961" i="1"/>
  <c r="P966" i="1"/>
  <c r="P971" i="1"/>
  <c r="P976" i="1"/>
  <c r="P981" i="1"/>
  <c r="P986" i="1"/>
  <c r="P991" i="1"/>
  <c r="P996" i="1"/>
  <c r="P998" i="1"/>
  <c r="P1000" i="1"/>
  <c r="P1002" i="1"/>
  <c r="P1004" i="1"/>
  <c r="P1006" i="1"/>
  <c r="P1008" i="1"/>
  <c r="P1010" i="1"/>
  <c r="P1012" i="1"/>
  <c r="P1014" i="1"/>
  <c r="P1016" i="1"/>
  <c r="P1018" i="1"/>
  <c r="P1020" i="1"/>
  <c r="P1022" i="1"/>
  <c r="P1024" i="1"/>
  <c r="P1026" i="1"/>
  <c r="P1028" i="1"/>
  <c r="P1030" i="1"/>
  <c r="P1032" i="1"/>
  <c r="P1034" i="1"/>
  <c r="P1036" i="1"/>
  <c r="P1038" i="1"/>
  <c r="P1040" i="1"/>
  <c r="P1042" i="1"/>
  <c r="P1044" i="1"/>
  <c r="P611" i="1"/>
  <c r="P608" i="1"/>
  <c r="P607" i="1"/>
  <c r="P606" i="1"/>
  <c r="P609" i="1"/>
  <c r="P610" i="1"/>
  <c r="P1046" i="1"/>
  <c r="P1048" i="1"/>
  <c r="P1050" i="1"/>
  <c r="P1054" i="1"/>
  <c r="P1059" i="1"/>
  <c r="P1064" i="1"/>
  <c r="P1069" i="1"/>
  <c r="P1074" i="1"/>
  <c r="P1079" i="1"/>
  <c r="P1084" i="1"/>
  <c r="P1089" i="1"/>
  <c r="P1094" i="1"/>
  <c r="P1099" i="1"/>
  <c r="P1104" i="1"/>
  <c r="P1109" i="1"/>
  <c r="P1114" i="1"/>
  <c r="P1119" i="1"/>
  <c r="P1124" i="1"/>
  <c r="P1129" i="1"/>
  <c r="P1134" i="1"/>
  <c r="P1139" i="1"/>
  <c r="P1144" i="1"/>
  <c r="P1149" i="1"/>
  <c r="P1154" i="1"/>
  <c r="P1159" i="1"/>
  <c r="P1164" i="1"/>
  <c r="P1169" i="1"/>
  <c r="P1174" i="1"/>
  <c r="P1179" i="1"/>
  <c r="P1184" i="1"/>
  <c r="P1187" i="1"/>
  <c r="P1189" i="1"/>
  <c r="P1191" i="1"/>
  <c r="P1193" i="1"/>
  <c r="P1195" i="1"/>
  <c r="P1197" i="1"/>
  <c r="P1199" i="1"/>
  <c r="P1201" i="1"/>
  <c r="P1203" i="1"/>
  <c r="P1205" i="1"/>
  <c r="P1207" i="1"/>
  <c r="P1209" i="1"/>
  <c r="P1211" i="1"/>
  <c r="P1213" i="1"/>
  <c r="P1215" i="1"/>
  <c r="P1217" i="1"/>
  <c r="P1219" i="1"/>
  <c r="P1221" i="1"/>
  <c r="P1223" i="1"/>
  <c r="P1225" i="1"/>
  <c r="P1227" i="1"/>
  <c r="P1229" i="1"/>
  <c r="P1231" i="1"/>
  <c r="P1233" i="1"/>
  <c r="P1235" i="1"/>
  <c r="P1237" i="1"/>
  <c r="P1239" i="1"/>
  <c r="P1241" i="1"/>
  <c r="P1243" i="1"/>
  <c r="P1245" i="1"/>
  <c r="P1247" i="1"/>
  <c r="P1249" i="1"/>
  <c r="P1251" i="1"/>
  <c r="P1253" i="1"/>
  <c r="P1255" i="1"/>
  <c r="P1257" i="1"/>
  <c r="P1261" i="1"/>
  <c r="P1266" i="1"/>
  <c r="P1271" i="1"/>
  <c r="P1276" i="1"/>
  <c r="P1281" i="1"/>
  <c r="P1286" i="1"/>
  <c r="P1291" i="1"/>
  <c r="P1296" i="1"/>
  <c r="P1301" i="1"/>
  <c r="P1306" i="1"/>
  <c r="P1311" i="1"/>
  <c r="P1316" i="1"/>
  <c r="P1333" i="1"/>
  <c r="P1338" i="1"/>
  <c r="P1360" i="1"/>
  <c r="P1383" i="1"/>
  <c r="P1404" i="1"/>
  <c r="P1412" i="1"/>
  <c r="P1441" i="1"/>
  <c r="P1514" i="1"/>
  <c r="P1531" i="1"/>
  <c r="P1559" i="1"/>
  <c r="P1589" i="1"/>
  <c r="P1630" i="1"/>
  <c r="P1641" i="1"/>
  <c r="P1664" i="1"/>
  <c r="P1735" i="1"/>
  <c r="P1754" i="1"/>
  <c r="P1775" i="1"/>
  <c r="P1798" i="1"/>
  <c r="P1820" i="1"/>
  <c r="P1837" i="1"/>
  <c r="P1897" i="1"/>
  <c r="P1951" i="1"/>
  <c r="P1969" i="1"/>
  <c r="P1992" i="1"/>
  <c r="P1997" i="1"/>
  <c r="P2002" i="1"/>
  <c r="P2007" i="1"/>
  <c r="P2012" i="1"/>
  <c r="P2017" i="1"/>
  <c r="P2022" i="1"/>
  <c r="P2027" i="1"/>
  <c r="P2044" i="1"/>
  <c r="P2077" i="1"/>
  <c r="P2098" i="1"/>
  <c r="P2116" i="1"/>
  <c r="P2133" i="1"/>
  <c r="P2171" i="1"/>
  <c r="P2188" i="1"/>
  <c r="P2229" i="1"/>
  <c r="P2262" i="1"/>
  <c r="P2307" i="1"/>
  <c r="P2334" i="1"/>
  <c r="P2354" i="1"/>
  <c r="P2389" i="1"/>
  <c r="P2394" i="1"/>
  <c r="P2451" i="1"/>
  <c r="P2490" i="1"/>
  <c r="P2511" i="1"/>
  <c r="P2514" i="1"/>
  <c r="P2552" i="1"/>
  <c r="P2595" i="1"/>
  <c r="P2619" i="1"/>
  <c r="P2654" i="1"/>
  <c r="P2656" i="1"/>
  <c r="P2676" i="1"/>
  <c r="P2678" i="1"/>
  <c r="P2680" i="1"/>
  <c r="P2682" i="1"/>
  <c r="P2706" i="1"/>
  <c r="P2728" i="1"/>
  <c r="P2730" i="1"/>
  <c r="P2755" i="1"/>
  <c r="P2805" i="1"/>
  <c r="P2808" i="1"/>
  <c r="P2830" i="1"/>
  <c r="P2874" i="1"/>
  <c r="P2920" i="1"/>
  <c r="P2944" i="1"/>
  <c r="P2975" i="1"/>
  <c r="P3012" i="1"/>
  <c r="P3020" i="1"/>
  <c r="P3037" i="1"/>
  <c r="P3099" i="1"/>
  <c r="P3145" i="1"/>
  <c r="P3152" i="1"/>
  <c r="P3194" i="1"/>
  <c r="P3218" i="1"/>
  <c r="P3241" i="1"/>
  <c r="P3265" i="1"/>
  <c r="P3309" i="1"/>
  <c r="P3312" i="1"/>
  <c r="P3328" i="1"/>
  <c r="P3336" i="1"/>
  <c r="P3339" i="1"/>
  <c r="P3342" i="1"/>
  <c r="P3345" i="1"/>
  <c r="P3348" i="1"/>
  <c r="P3351" i="1"/>
  <c r="P3354" i="1"/>
  <c r="P3357" i="1"/>
  <c r="P3377" i="1"/>
  <c r="P3404" i="1"/>
  <c r="P3423" i="1"/>
  <c r="P3449" i="1"/>
  <c r="P3491" i="1"/>
  <c r="P3498" i="1"/>
  <c r="P3526" i="1"/>
  <c r="P3570" i="1"/>
  <c r="P3623" i="1"/>
  <c r="P3641" i="1"/>
  <c r="P3675" i="1"/>
  <c r="P3714" i="1"/>
  <c r="P3720" i="1"/>
  <c r="P3738" i="1"/>
  <c r="P3810" i="1"/>
  <c r="P3844" i="1"/>
  <c r="P3851" i="1"/>
  <c r="P3894" i="1"/>
  <c r="P3923" i="1"/>
  <c r="P3942" i="1"/>
  <c r="P3966" i="1"/>
  <c r="P4005" i="1"/>
  <c r="P4013" i="1"/>
  <c r="P4037" i="1"/>
  <c r="P4043" i="1"/>
  <c r="P4050" i="1"/>
  <c r="P4056" i="1"/>
  <c r="P4061" i="1"/>
  <c r="P4067" i="1"/>
  <c r="P4081" i="1"/>
  <c r="P4107" i="1"/>
  <c r="P4126" i="1"/>
  <c r="P4155" i="1"/>
  <c r="P4195" i="1"/>
  <c r="P4215" i="1"/>
  <c r="P4229" i="1"/>
  <c r="P4249" i="1"/>
  <c r="P4294" i="1"/>
  <c r="P4330" i="1"/>
  <c r="P4367" i="1"/>
  <c r="P4412" i="1"/>
  <c r="P4439" i="1"/>
  <c r="P4458" i="1"/>
  <c r="P4482" i="1"/>
  <c r="P4506" i="1"/>
  <c r="P4555" i="1"/>
  <c r="P4613" i="1"/>
  <c r="P4644" i="1"/>
  <c r="P4649" i="1"/>
  <c r="P4655" i="1"/>
  <c r="P4668" i="1"/>
  <c r="P4691" i="1"/>
  <c r="P4726" i="1"/>
  <c r="P4743" i="1"/>
  <c r="P4761" i="1"/>
  <c r="P4771" i="1"/>
  <c r="P4776" i="1"/>
  <c r="P4781" i="1"/>
  <c r="P4786" i="1"/>
  <c r="P4791" i="1"/>
  <c r="P4797" i="1"/>
  <c r="P4807" i="1"/>
  <c r="P4835" i="1"/>
  <c r="P4849" i="1"/>
  <c r="P4879" i="1"/>
  <c r="P4895" i="1"/>
  <c r="P4931" i="1"/>
  <c r="P4945" i="1"/>
  <c r="P4973" i="1"/>
  <c r="P4993" i="1"/>
  <c r="P5052" i="1"/>
  <c r="P5087" i="1"/>
  <c r="P5108" i="1"/>
  <c r="P5132" i="1"/>
  <c r="P5147" i="1"/>
  <c r="P5161" i="1"/>
  <c r="P5233" i="1"/>
  <c r="P5262" i="1"/>
  <c r="P5272" i="1"/>
  <c r="P5300" i="1"/>
  <c r="P5333" i="1"/>
  <c r="P5367" i="1"/>
  <c r="P5401" i="1"/>
  <c r="P5418" i="1"/>
  <c r="P5436" i="1"/>
  <c r="P5444" i="1"/>
  <c r="P5448" i="1"/>
  <c r="P5451" i="1"/>
  <c r="P5455" i="1"/>
  <c r="P5460" i="1"/>
  <c r="P5481" i="1"/>
  <c r="P5505" i="1"/>
  <c r="P5513" i="1"/>
  <c r="P5529" i="1"/>
  <c r="P5575" i="1"/>
  <c r="P5597" i="1"/>
  <c r="P5618" i="1"/>
  <c r="P5647" i="1"/>
  <c r="P5699" i="1"/>
  <c r="P5727" i="1"/>
  <c r="P5755" i="1"/>
  <c r="P5789" i="1"/>
  <c r="P5806" i="1"/>
  <c r="P5815" i="1"/>
  <c r="P5850" i="1"/>
  <c r="P5909" i="1"/>
  <c r="P5929" i="1"/>
  <c r="P5957" i="1"/>
  <c r="P5989" i="1"/>
  <c r="P6007" i="1"/>
  <c r="P6029" i="1"/>
  <c r="P6063" i="1"/>
  <c r="P6079" i="1"/>
  <c r="P6095" i="1"/>
  <c r="P6106" i="1"/>
  <c r="P6110" i="1"/>
  <c r="P6114" i="1"/>
  <c r="P6117" i="1"/>
  <c r="P6121" i="1"/>
  <c r="P6126" i="1"/>
  <c r="P6130" i="1"/>
  <c r="P6134" i="1"/>
  <c r="P6154" i="1"/>
  <c r="P6181" i="1"/>
  <c r="P6188" i="1"/>
  <c r="P6210" i="1"/>
  <c r="P6248" i="1"/>
  <c r="P6270" i="1"/>
  <c r="P6297" i="1"/>
  <c r="P6330" i="1"/>
  <c r="P6381" i="1"/>
  <c r="P6413" i="1"/>
  <c r="P6442" i="1"/>
  <c r="P6484" i="1"/>
  <c r="P6491" i="1"/>
  <c r="P6503" i="1"/>
  <c r="P6557" i="1"/>
  <c r="P6608" i="1"/>
  <c r="P6623" i="1"/>
  <c r="P6654" i="1"/>
  <c r="P6685" i="1"/>
  <c r="P6707" i="1"/>
  <c r="P6731" i="1"/>
  <c r="P6767" i="1"/>
  <c r="P6785" i="1"/>
  <c r="P6804" i="1"/>
  <c r="P6815" i="1"/>
  <c r="P6822" i="1"/>
  <c r="P6828" i="1"/>
  <c r="P6834" i="1"/>
  <c r="P6840" i="1"/>
  <c r="P6846" i="1"/>
  <c r="P6861" i="1"/>
  <c r="P6887" i="1"/>
  <c r="P6906" i="1"/>
  <c r="P6941" i="1"/>
  <c r="P6978" i="1"/>
  <c r="P6996" i="1"/>
  <c r="P7013" i="1"/>
  <c r="P7029" i="1"/>
  <c r="P7075" i="1"/>
  <c r="P7110" i="1"/>
  <c r="P7146" i="1"/>
  <c r="P7194" i="1"/>
  <c r="P7218" i="1"/>
  <c r="P7231" i="1"/>
  <c r="P7257" i="1"/>
  <c r="P7285" i="1"/>
  <c r="P7339" i="1"/>
  <c r="P7393" i="1"/>
  <c r="P7424" i="1"/>
  <c r="P7429" i="1"/>
  <c r="P7435" i="1"/>
  <c r="P7452" i="1"/>
  <c r="P7471" i="1"/>
  <c r="P7515" i="1"/>
  <c r="P7525" i="1"/>
  <c r="P7543" i="1"/>
  <c r="P7555" i="1"/>
  <c r="P7561" i="1"/>
  <c r="P7567" i="1"/>
  <c r="P7573" i="1"/>
  <c r="P7580" i="1"/>
  <c r="P7597" i="1"/>
  <c r="P7625" i="1"/>
  <c r="P7658" i="1"/>
  <c r="P7676" i="1"/>
  <c r="P7693" i="1"/>
  <c r="P7730" i="1"/>
  <c r="P7748" i="1"/>
  <c r="P7785" i="1"/>
  <c r="P7826" i="1"/>
  <c r="P7863" i="1"/>
  <c r="P7891" i="1"/>
  <c r="P7913" i="1"/>
  <c r="P7939" i="1"/>
  <c r="P7956" i="1"/>
  <c r="P8001" i="1"/>
  <c r="P8055" i="1"/>
  <c r="P8080" i="1"/>
  <c r="P8096" i="1"/>
  <c r="P8125" i="1"/>
  <c r="P8164" i="1"/>
  <c r="P8195" i="1"/>
  <c r="P8239" i="1"/>
  <c r="P8248" i="1"/>
  <c r="P8264" i="1"/>
  <c r="P8275" i="1"/>
  <c r="P8280" i="1"/>
  <c r="P8286" i="1"/>
  <c r="P8291" i="1"/>
  <c r="P8296" i="1"/>
  <c r="P8300" i="1"/>
  <c r="P8305" i="1"/>
  <c r="P8322" i="1"/>
  <c r="P8352" i="1"/>
  <c r="P8379" i="1"/>
  <c r="P8401" i="1"/>
  <c r="P8433" i="1"/>
  <c r="P8449" i="1"/>
  <c r="P8468" i="1"/>
  <c r="P8508" i="1"/>
  <c r="P8570" i="1"/>
  <c r="P8588" i="1"/>
  <c r="P8615" i="1"/>
  <c r="P8647" i="1"/>
  <c r="P8664" i="1"/>
  <c r="P8676" i="1"/>
  <c r="P8743" i="1"/>
  <c r="P8790" i="1"/>
  <c r="P8805" i="1"/>
  <c r="P8836" i="1"/>
  <c r="P8866" i="1"/>
  <c r="P9511" i="1"/>
  <c r="P9530" i="1"/>
  <c r="P9548" i="1"/>
  <c r="P9582" i="1"/>
  <c r="P9599" i="1"/>
  <c r="P9616" i="1"/>
  <c r="P9628" i="1"/>
  <c r="P9632" i="1"/>
  <c r="P9637" i="1"/>
  <c r="P9642" i="1"/>
  <c r="P9647" i="1"/>
  <c r="P9652" i="1"/>
  <c r="P7279" i="1"/>
  <c r="P8090" i="1"/>
  <c r="P8084" i="1"/>
  <c r="P8082" i="1"/>
  <c r="P8079" i="1"/>
  <c r="P8081" i="1"/>
  <c r="P8087" i="1"/>
  <c r="P8798" i="1"/>
  <c r="P8788" i="1"/>
  <c r="P8787" i="1"/>
  <c r="P8785" i="1"/>
  <c r="P8786" i="1"/>
  <c r="P8791" i="1"/>
  <c r="P9449" i="1"/>
  <c r="P9439" i="1"/>
  <c r="P9437" i="1"/>
  <c r="P9434" i="1"/>
  <c r="P9436" i="1"/>
  <c r="P9442" i="1"/>
  <c r="P1504" i="1"/>
  <c r="P1508" i="1"/>
  <c r="P1509" i="1"/>
  <c r="P1500" i="1"/>
  <c r="P1961" i="1"/>
  <c r="P2598" i="1"/>
  <c r="P2591" i="1"/>
  <c r="P2589" i="1"/>
  <c r="P2586" i="1"/>
  <c r="P2593" i="1"/>
  <c r="P2596" i="1"/>
  <c r="P3225" i="1"/>
  <c r="P3221" i="1"/>
  <c r="P3220" i="1"/>
  <c r="P3217" i="1"/>
  <c r="P3219" i="1"/>
  <c r="P3222" i="1"/>
  <c r="P3922" i="1"/>
  <c r="P3919" i="1"/>
  <c r="P3918" i="1"/>
  <c r="P3916" i="1"/>
  <c r="P3917" i="1"/>
  <c r="P3921" i="1"/>
  <c r="P4642" i="1"/>
  <c r="P4637" i="1"/>
  <c r="P4638" i="1"/>
  <c r="P4636" i="1"/>
  <c r="P4639" i="1"/>
  <c r="P4641" i="1"/>
  <c r="P5352" i="1"/>
  <c r="P5349" i="1"/>
  <c r="P5345" i="1"/>
  <c r="P5344" i="1"/>
  <c r="P5346" i="1"/>
  <c r="P5351" i="1"/>
  <c r="P5998" i="1"/>
  <c r="P5995" i="1"/>
  <c r="P5993" i="1"/>
  <c r="P5991" i="1"/>
  <c r="P5994" i="1"/>
  <c r="P5997" i="1"/>
  <c r="P6696" i="1"/>
  <c r="P6694" i="1"/>
  <c r="P6692" i="1"/>
  <c r="P6689" i="1"/>
  <c r="P6690" i="1"/>
  <c r="P6695" i="1"/>
  <c r="P7423" i="1"/>
  <c r="P7419" i="1"/>
  <c r="P7417" i="1"/>
  <c r="P7416" i="1"/>
  <c r="P7418" i="1"/>
  <c r="P7420" i="1"/>
  <c r="P8179" i="1"/>
  <c r="P8174" i="1"/>
  <c r="P8170" i="1"/>
  <c r="P8167" i="1"/>
  <c r="P8169" i="1"/>
  <c r="P8177" i="1"/>
  <c r="P8874" i="1"/>
  <c r="P8868" i="1"/>
  <c r="P8871" i="1"/>
  <c r="P8869" i="1"/>
  <c r="P8870" i="1"/>
  <c r="P8873" i="1"/>
  <c r="P9514" i="1"/>
  <c r="P9512" i="1"/>
  <c r="P1505" i="1"/>
  <c r="P1510" i="1"/>
  <c r="P1511" i="1"/>
  <c r="P1501" i="1"/>
  <c r="P1496" i="1"/>
  <c r="P1513" i="1"/>
  <c r="P2222" i="1"/>
  <c r="P2223" i="1"/>
  <c r="P2224" i="1"/>
  <c r="P2220" i="1"/>
  <c r="P2218" i="1"/>
  <c r="P2221" i="1"/>
  <c r="P2872" i="1"/>
  <c r="P2870" i="1"/>
  <c r="P2871" i="1"/>
  <c r="P2868" i="1"/>
  <c r="P2861" i="1"/>
  <c r="P2869" i="1"/>
  <c r="P3569" i="1"/>
  <c r="P3564" i="1"/>
  <c r="P3567" i="1"/>
  <c r="P3558" i="1"/>
  <c r="P3554" i="1"/>
  <c r="P3566" i="1"/>
  <c r="P4328" i="1"/>
  <c r="P4326" i="1"/>
  <c r="P4327" i="1"/>
  <c r="P4324" i="1"/>
  <c r="P4323" i="1"/>
  <c r="P4331" i="1"/>
  <c r="P4989" i="1"/>
  <c r="P4987" i="1"/>
  <c r="P4988" i="1"/>
  <c r="P4985" i="1"/>
  <c r="P4982" i="1"/>
  <c r="P4992" i="1"/>
  <c r="P5666" i="1"/>
  <c r="P5664" i="1"/>
  <c r="P5662" i="1"/>
  <c r="P5659" i="1"/>
  <c r="P5660" i="1"/>
  <c r="P5663" i="1"/>
  <c r="P6346" i="1"/>
  <c r="P6344" i="1"/>
  <c r="P6343" i="1"/>
  <c r="P6339" i="1"/>
  <c r="P6340" i="1"/>
  <c r="P6335" i="1"/>
  <c r="P7107" i="1"/>
  <c r="P7108" i="1"/>
  <c r="P7105" i="1"/>
  <c r="P7103" i="1"/>
  <c r="P7106" i="1"/>
  <c r="P7104" i="1"/>
  <c r="P7782" i="1"/>
  <c r="P7787" i="1"/>
  <c r="P7779" i="1"/>
  <c r="P7776" i="1"/>
  <c r="P7777" i="1"/>
  <c r="P7780" i="1"/>
  <c r="P8514" i="1"/>
  <c r="P8517" i="1"/>
  <c r="P8511" i="1"/>
  <c r="P8513" i="1"/>
  <c r="P8515" i="1"/>
  <c r="P8519" i="1"/>
  <c r="P9185" i="1"/>
  <c r="P9186" i="1"/>
  <c r="P9180" i="1"/>
  <c r="P9181" i="1"/>
  <c r="P9178" i="1"/>
  <c r="P9183" i="1"/>
  <c r="P1731" i="1"/>
  <c r="P1739" i="1"/>
  <c r="P1740" i="1"/>
  <c r="P1729" i="1"/>
  <c r="P1726" i="1"/>
  <c r="P1741" i="1"/>
  <c r="P2456" i="1"/>
  <c r="P2457" i="1"/>
  <c r="P2458" i="1"/>
  <c r="P2445" i="1"/>
  <c r="P2440" i="1"/>
  <c r="P2454" i="1"/>
  <c r="P3110" i="1"/>
  <c r="P3108" i="1"/>
  <c r="P3111" i="1"/>
  <c r="P3103" i="1"/>
  <c r="P3096" i="1"/>
  <c r="P3105" i="1"/>
  <c r="P3809" i="1"/>
  <c r="P3805" i="1"/>
  <c r="P3807" i="1"/>
  <c r="P3798" i="1"/>
  <c r="P3793" i="1"/>
  <c r="P3808" i="1"/>
  <c r="P4556" i="1"/>
  <c r="P4553" i="1"/>
  <c r="P4554" i="1"/>
  <c r="P4549" i="1"/>
  <c r="P4546" i="1"/>
  <c r="P4559" i="1"/>
  <c r="P5208" i="1"/>
  <c r="P5205" i="1"/>
  <c r="P5209" i="1"/>
  <c r="P5203" i="1"/>
  <c r="P5199" i="1"/>
  <c r="P5211" i="1"/>
  <c r="P5891" i="1"/>
  <c r="P5887" i="1"/>
  <c r="P5885" i="1"/>
  <c r="P5881" i="1"/>
  <c r="P5883" i="1"/>
  <c r="P5889" i="1"/>
  <c r="P6581" i="1"/>
  <c r="P6579" i="1"/>
  <c r="P6578" i="1"/>
  <c r="P6574" i="1"/>
  <c r="P6575" i="1"/>
  <c r="P6567" i="1"/>
  <c r="P7337" i="1"/>
  <c r="P7338" i="1"/>
  <c r="P7332" i="1"/>
  <c r="P7329" i="1"/>
  <c r="P7333" i="1"/>
  <c r="P7331" i="1"/>
  <c r="P8010" i="1"/>
  <c r="P8020" i="1"/>
  <c r="P8016" i="1"/>
  <c r="P8012" i="1"/>
  <c r="P8014" i="1"/>
  <c r="P8017" i="1"/>
  <c r="P8748" i="1"/>
  <c r="P8751" i="1"/>
  <c r="P8742" i="1"/>
  <c r="P8746" i="1"/>
  <c r="P8750" i="1"/>
  <c r="P8753" i="1"/>
  <c r="P9404" i="1"/>
  <c r="P9406" i="1"/>
  <c r="P9398" i="1"/>
  <c r="P9399" i="1"/>
  <c r="P9397" i="1"/>
  <c r="P9403" i="1"/>
  <c r="P1566" i="1"/>
  <c r="P1563" i="1"/>
  <c r="P1562" i="1"/>
  <c r="P1561" i="1"/>
  <c r="P1565" i="1"/>
  <c r="P1564" i="1"/>
  <c r="P2232" i="1"/>
  <c r="P2228" i="1"/>
  <c r="P2227" i="1"/>
  <c r="P2225" i="1"/>
  <c r="P2231" i="1"/>
  <c r="P2230" i="1"/>
  <c r="P2834" i="1"/>
  <c r="P2831" i="1"/>
  <c r="P2829" i="1"/>
  <c r="P2828" i="1"/>
  <c r="P2833" i="1"/>
  <c r="P2832" i="1"/>
  <c r="P3528" i="1"/>
  <c r="P3523" i="1"/>
  <c r="P3522" i="1"/>
  <c r="P3521" i="1"/>
  <c r="P3524" i="1"/>
  <c r="P3525" i="1"/>
  <c r="P4236" i="1"/>
  <c r="P4233" i="1"/>
  <c r="P4231" i="1"/>
  <c r="P4230" i="1"/>
  <c r="P4232" i="1"/>
  <c r="P4234" i="1"/>
  <c r="P4991" i="1"/>
  <c r="P4984" i="1"/>
  <c r="P4983" i="1"/>
  <c r="P4981" i="1"/>
  <c r="P4986" i="1"/>
  <c r="P4990" i="1"/>
  <c r="P5626" i="1"/>
  <c r="P5624" i="1"/>
  <c r="P5622" i="1"/>
  <c r="P5621" i="1"/>
  <c r="P5623" i="1"/>
  <c r="P5625" i="1"/>
  <c r="P6305" i="1"/>
  <c r="P6303" i="1"/>
  <c r="P6302" i="1"/>
  <c r="P6299" i="1"/>
  <c r="P6301" i="1"/>
  <c r="P6304" i="1"/>
  <c r="P7014" i="1"/>
  <c r="P7011" i="1"/>
  <c r="P7009" i="1"/>
  <c r="P7008" i="1"/>
  <c r="P7010" i="1"/>
  <c r="P7012" i="1"/>
  <c r="P7790" i="1"/>
  <c r="P7788" i="1"/>
  <c r="P7783" i="1"/>
  <c r="P7781" i="1"/>
  <c r="P7786" i="1"/>
  <c r="P7789" i="1"/>
  <c r="P8479" i="1"/>
  <c r="P8476" i="1"/>
  <c r="P8474" i="1"/>
  <c r="P8475" i="1"/>
  <c r="P8477" i="1"/>
  <c r="P8478" i="1"/>
  <c r="P9148" i="1"/>
  <c r="P9145" i="1"/>
  <c r="P9144" i="1"/>
  <c r="P9143" i="1"/>
  <c r="P9146" i="1"/>
  <c r="P9147" i="1"/>
  <c r="P1636" i="1"/>
  <c r="P1633" i="1"/>
  <c r="P1631" i="1"/>
  <c r="P1629" i="1"/>
  <c r="P1635" i="1"/>
  <c r="P1634" i="1"/>
  <c r="P2311" i="1"/>
  <c r="P2305" i="1"/>
  <c r="P2304" i="1"/>
  <c r="P2303" i="1"/>
  <c r="P2309" i="1"/>
  <c r="P2308" i="1"/>
  <c r="P2928" i="1"/>
  <c r="P2923" i="1"/>
  <c r="P2921" i="1"/>
  <c r="P2919" i="1"/>
  <c r="P2925" i="1"/>
  <c r="P2924" i="1"/>
  <c r="P3624" i="1"/>
  <c r="P3618" i="1"/>
  <c r="P3616" i="1"/>
  <c r="P3615" i="1"/>
  <c r="P3619" i="1"/>
  <c r="P3621" i="1"/>
  <c r="P4302" i="1"/>
  <c r="P4295" i="1"/>
  <c r="P4293" i="1"/>
  <c r="P4292" i="1"/>
  <c r="P4296" i="1"/>
  <c r="P4300" i="1"/>
  <c r="P5072" i="1"/>
  <c r="P5068" i="1"/>
  <c r="P5063" i="1"/>
  <c r="P5062" i="1"/>
  <c r="P5067" i="1"/>
  <c r="P5070" i="1"/>
  <c r="P5718" i="1"/>
  <c r="P5714" i="1"/>
  <c r="P5709" i="1"/>
  <c r="P5708" i="1"/>
  <c r="P5712" i="1"/>
  <c r="P5716" i="1"/>
  <c r="P6399" i="1"/>
  <c r="P6396" i="1"/>
  <c r="P6391" i="1"/>
  <c r="P6390" i="1"/>
  <c r="P6393" i="1"/>
  <c r="P6397" i="1"/>
  <c r="P7080" i="1"/>
  <c r="P7076" i="1"/>
  <c r="P7073" i="1"/>
  <c r="P7072" i="1"/>
  <c r="P7074" i="1"/>
  <c r="P7078" i="1"/>
  <c r="P7874" i="1"/>
  <c r="P7870" i="1"/>
  <c r="P7868" i="1"/>
  <c r="P7865" i="1"/>
  <c r="P7869" i="1"/>
  <c r="P7872" i="1"/>
  <c r="P8573" i="1"/>
  <c r="P8567" i="1"/>
  <c r="P8566" i="1"/>
  <c r="P8565" i="1"/>
  <c r="P8568" i="1"/>
  <c r="P8572" i="1"/>
  <c r="P9238" i="1"/>
  <c r="P9232" i="1"/>
  <c r="P9231" i="1"/>
  <c r="P9228" i="1"/>
  <c r="P9233" i="1"/>
  <c r="P9236" i="1"/>
  <c r="P1949" i="1"/>
  <c r="P1954" i="1"/>
  <c r="P1955" i="1"/>
  <c r="P1947" i="1"/>
  <c r="P1942" i="1"/>
  <c r="P1959" i="1"/>
  <c r="P2648" i="1"/>
  <c r="P2650" i="1"/>
  <c r="P2651" i="1"/>
  <c r="P2644" i="1"/>
  <c r="P2642" i="1"/>
  <c r="P2646" i="1"/>
  <c r="P3304" i="1"/>
  <c r="P3302" i="1"/>
  <c r="P3306" i="1"/>
  <c r="P3298" i="1"/>
  <c r="P3296" i="1"/>
  <c r="P3300" i="1"/>
  <c r="P4006" i="1"/>
  <c r="P3999" i="1"/>
  <c r="P4003" i="1"/>
  <c r="P3997" i="1"/>
  <c r="P3995" i="1"/>
  <c r="P4001" i="1"/>
  <c r="P4735" i="1"/>
  <c r="P4731" i="1"/>
  <c r="P4732" i="1"/>
  <c r="P4729" i="1"/>
  <c r="P4727" i="1"/>
  <c r="P4737" i="1"/>
  <c r="P5409" i="1"/>
  <c r="P5407" i="1"/>
  <c r="P5411" i="1"/>
  <c r="P5405" i="1"/>
  <c r="P5403" i="1"/>
  <c r="P5413" i="1"/>
  <c r="P6075" i="1"/>
  <c r="P6073" i="1"/>
  <c r="P6069" i="1"/>
  <c r="P6065" i="1"/>
  <c r="P6067" i="1"/>
  <c r="P6071" i="1"/>
  <c r="P6779" i="1"/>
  <c r="P6777" i="1"/>
  <c r="P6775" i="1"/>
  <c r="P6771" i="1"/>
  <c r="P6772" i="1"/>
  <c r="P6768" i="1"/>
  <c r="P7516" i="1"/>
  <c r="P7518" i="1"/>
  <c r="P7511" i="1"/>
  <c r="P7507" i="1"/>
  <c r="P7513" i="1"/>
  <c r="P7509" i="1"/>
  <c r="P8231" i="1"/>
  <c r="P8242" i="1"/>
  <c r="P8237" i="1"/>
  <c r="P8233" i="1"/>
  <c r="P8235" i="1"/>
  <c r="P8240" i="1"/>
  <c r="P8943" i="1"/>
  <c r="P8947" i="1"/>
  <c r="P8939" i="1"/>
  <c r="P8941" i="1"/>
  <c r="P8945" i="1"/>
  <c r="P8949" i="1"/>
  <c r="P9590" i="1"/>
  <c r="P9594" i="1"/>
  <c r="P9586" i="1"/>
  <c r="P9587" i="1"/>
  <c r="P9584" i="1"/>
  <c r="P9592" i="1"/>
  <c r="P1781" i="1"/>
  <c r="P1778" i="1"/>
  <c r="P1777" i="1"/>
  <c r="P1776" i="1"/>
  <c r="P1780" i="1"/>
  <c r="P1779" i="1"/>
  <c r="P2460" i="1"/>
  <c r="P2446" i="1"/>
  <c r="P2444" i="1"/>
  <c r="P2441" i="1"/>
  <c r="P2455" i="1"/>
  <c r="P2452" i="1"/>
  <c r="P3038" i="1"/>
  <c r="P3034" i="1"/>
  <c r="P3033" i="1"/>
  <c r="P3032" i="1"/>
  <c r="P3036" i="1"/>
  <c r="P3035" i="1"/>
  <c r="P3737" i="1"/>
  <c r="P3733" i="1"/>
  <c r="P3732" i="1"/>
  <c r="P3731" i="1"/>
  <c r="P3734" i="1"/>
  <c r="P3735" i="1"/>
  <c r="P4457" i="1"/>
  <c r="P4453" i="1"/>
  <c r="P4452" i="1"/>
  <c r="P4451" i="1"/>
  <c r="P4454" i="1"/>
  <c r="P4456" i="1"/>
  <c r="P5202" i="1"/>
  <c r="P5197" i="1"/>
  <c r="P5194" i="1"/>
  <c r="P5193" i="1"/>
  <c r="P5198" i="1"/>
  <c r="P5201" i="1"/>
  <c r="P5822" i="1"/>
  <c r="P5820" i="1"/>
  <c r="P5818" i="1"/>
  <c r="P5817" i="1"/>
  <c r="P5819" i="1"/>
  <c r="P5821" i="1"/>
  <c r="P6510" i="1"/>
  <c r="P6509" i="1"/>
  <c r="P6507" i="1"/>
  <c r="P6504" i="1"/>
  <c r="P6506" i="1"/>
  <c r="P6508" i="1"/>
  <c r="P7235" i="1"/>
  <c r="P7233" i="1"/>
  <c r="P7230" i="1"/>
  <c r="P7229" i="1"/>
  <c r="P7232" i="1"/>
  <c r="P7234" i="1"/>
  <c r="P8021" i="1"/>
  <c r="P8015" i="1"/>
  <c r="P8006" i="1"/>
  <c r="P8005" i="1"/>
  <c r="P8011" i="1"/>
  <c r="P8019" i="1"/>
  <c r="P8681" i="1"/>
  <c r="P8679" i="1"/>
  <c r="P8677" i="1"/>
  <c r="P8678" i="1"/>
  <c r="P8680" i="1"/>
  <c r="P8682" i="1"/>
  <c r="P9337" i="1"/>
  <c r="P9334" i="1"/>
  <c r="P9333" i="1"/>
  <c r="P9332" i="1"/>
  <c r="P9335" i="1"/>
  <c r="P9336" i="1"/>
  <c r="P1758" i="1"/>
  <c r="P1755" i="1"/>
  <c r="P1753" i="1"/>
  <c r="P1752" i="1"/>
  <c r="P1757" i="1"/>
  <c r="P1756" i="1"/>
  <c r="P2489" i="1"/>
  <c r="P2483" i="1"/>
  <c r="P2480" i="1"/>
  <c r="P2479" i="1"/>
  <c r="P2487" i="1"/>
  <c r="P2484" i="1"/>
  <c r="P3144" i="1"/>
  <c r="P3137" i="1"/>
  <c r="P3136" i="1"/>
  <c r="P3134" i="1"/>
  <c r="P3138" i="1"/>
  <c r="P3141" i="1"/>
  <c r="P3843" i="1"/>
  <c r="P3836" i="1"/>
  <c r="P3834" i="1"/>
  <c r="P3833" i="1"/>
  <c r="P3837" i="1"/>
  <c r="P3840" i="1"/>
  <c r="P4611" i="1"/>
  <c r="P4602" i="1"/>
  <c r="P4597" i="1"/>
  <c r="P4595" i="1"/>
  <c r="P4600" i="1"/>
  <c r="P4608" i="1"/>
  <c r="P5240" i="1"/>
  <c r="P5236" i="1"/>
  <c r="P5235" i="1"/>
  <c r="P5234" i="1"/>
  <c r="P5237" i="1"/>
  <c r="P5243" i="1"/>
  <c r="P5924" i="1"/>
  <c r="P5917" i="1"/>
  <c r="P5915" i="1"/>
  <c r="P5914" i="1"/>
  <c r="P5916" i="1"/>
  <c r="P5922" i="1"/>
  <c r="P6616" i="1"/>
  <c r="P6612" i="1"/>
  <c r="P6607" i="1"/>
  <c r="P6605" i="1"/>
  <c r="P6606" i="1"/>
  <c r="P6611" i="1"/>
  <c r="P7390" i="1"/>
  <c r="P7386" i="1"/>
  <c r="P7378" i="1"/>
  <c r="P7376" i="1"/>
  <c r="P7382" i="1"/>
  <c r="P7384" i="1"/>
  <c r="P8054" i="1"/>
  <c r="P8047" i="1"/>
  <c r="P8045" i="1"/>
  <c r="P8044" i="1"/>
  <c r="P8046" i="1"/>
  <c r="P8052" i="1"/>
  <c r="P8792" i="1"/>
  <c r="P8784" i="1"/>
  <c r="P8782" i="1"/>
  <c r="P8783" i="1"/>
  <c r="P8789" i="1"/>
  <c r="P8793" i="1"/>
  <c r="P9448" i="1"/>
  <c r="P9441" i="1"/>
  <c r="P9438" i="1"/>
  <c r="P9435" i="1"/>
  <c r="P9440" i="1"/>
  <c r="P9443" i="1"/>
  <c r="P1530" i="1"/>
  <c r="P1527" i="1"/>
  <c r="P1526" i="1"/>
  <c r="P1525" i="1"/>
  <c r="P1529" i="1"/>
  <c r="P1528" i="1"/>
  <c r="P2261" i="1"/>
  <c r="P2254" i="1"/>
  <c r="P2253" i="1"/>
  <c r="P2252" i="1"/>
  <c r="P2257" i="1"/>
  <c r="P2256" i="1"/>
  <c r="P2922" i="1"/>
  <c r="P2914" i="1"/>
  <c r="P2911" i="1"/>
  <c r="P2910" i="1"/>
  <c r="P2916" i="1"/>
  <c r="P2917" i="1"/>
  <c r="P3617" i="1"/>
  <c r="P3609" i="1"/>
  <c r="P3605" i="1"/>
  <c r="P3606" i="1"/>
  <c r="P3611" i="1"/>
  <c r="P3612" i="1"/>
  <c r="P4366" i="1"/>
  <c r="P4361" i="1"/>
  <c r="P4358" i="1"/>
  <c r="P4355" i="1"/>
  <c r="P4362" i="1"/>
  <c r="P4364" i="1"/>
  <c r="P5019" i="1"/>
  <c r="P5016" i="1"/>
  <c r="P5015" i="1"/>
  <c r="P5014" i="1"/>
  <c r="P5018" i="1"/>
  <c r="P5020" i="1"/>
  <c r="P5713" i="1"/>
  <c r="P5705" i="1"/>
  <c r="P5702" i="1"/>
  <c r="P5700" i="1"/>
  <c r="P5703" i="1"/>
  <c r="P5711" i="1"/>
  <c r="P6395" i="1"/>
  <c r="P6389" i="1"/>
  <c r="P6385" i="1"/>
  <c r="P6380" i="1"/>
  <c r="P6382" i="1"/>
  <c r="P6388" i="1"/>
  <c r="P7143" i="1"/>
  <c r="P7141" i="1"/>
  <c r="P7135" i="1"/>
  <c r="P7133" i="1"/>
  <c r="P7138" i="1"/>
  <c r="P7140" i="1"/>
  <c r="P7822" i="1"/>
  <c r="P7815" i="1"/>
  <c r="P7814" i="1"/>
  <c r="P7813" i="1"/>
  <c r="P7816" i="1"/>
  <c r="P7819" i="1"/>
  <c r="P8559" i="1"/>
  <c r="P8557" i="1"/>
  <c r="P8555" i="1"/>
  <c r="P8556" i="1"/>
  <c r="P8558" i="1"/>
  <c r="P8564" i="1"/>
  <c r="P9234" i="1"/>
  <c r="P9223" i="1"/>
  <c r="P9221" i="1"/>
  <c r="P9220" i="1"/>
  <c r="P9224" i="1"/>
  <c r="P9226" i="1"/>
  <c r="P1950" i="1"/>
  <c r="P1956" i="1"/>
  <c r="P1957" i="1"/>
  <c r="P1948" i="1"/>
  <c r="P1943" i="1"/>
  <c r="P1960" i="1"/>
  <c r="P2649" i="1"/>
  <c r="P2652" i="1"/>
  <c r="P2653" i="1"/>
  <c r="P2645" i="1"/>
  <c r="P2643" i="1"/>
  <c r="P2647" i="1"/>
  <c r="P3305" i="1"/>
  <c r="P3303" i="1"/>
  <c r="P3307" i="1"/>
  <c r="P3299" i="1"/>
  <c r="P3297" i="1"/>
  <c r="P3301" i="1"/>
  <c r="P4007" i="1"/>
  <c r="P4000" i="1"/>
  <c r="P4004" i="1"/>
  <c r="P3998" i="1"/>
  <c r="P3996" i="1"/>
  <c r="P4002" i="1"/>
  <c r="P4736" i="1"/>
  <c r="P4733" i="1"/>
  <c r="P4734" i="1"/>
  <c r="P4730" i="1"/>
  <c r="P4728" i="1"/>
  <c r="P4738" i="1"/>
  <c r="P5410" i="1"/>
  <c r="P5408" i="1"/>
  <c r="P5412" i="1"/>
  <c r="P5406" i="1"/>
  <c r="P5404" i="1"/>
  <c r="P5414" i="1"/>
  <c r="P6076" i="1"/>
  <c r="P6074" i="1"/>
  <c r="P6070" i="1"/>
  <c r="P6066" i="1"/>
  <c r="P6068" i="1"/>
  <c r="P6072" i="1"/>
  <c r="P6780" i="1"/>
  <c r="P6778" i="1"/>
  <c r="P6776" i="1"/>
  <c r="P6773" i="1"/>
  <c r="P6774" i="1"/>
  <c r="P6769" i="1"/>
  <c r="P7517" i="1"/>
  <c r="P7519" i="1"/>
  <c r="P7512" i="1"/>
  <c r="P7508" i="1"/>
  <c r="P7514" i="1"/>
  <c r="P7510" i="1"/>
  <c r="P8232" i="1"/>
  <c r="P8243" i="1"/>
  <c r="P8238" i="1"/>
  <c r="P8234" i="1"/>
  <c r="P8236" i="1"/>
  <c r="P8241" i="1"/>
  <c r="P8944" i="1"/>
  <c r="P8948" i="1"/>
  <c r="P8940" i="1"/>
  <c r="P8942" i="1"/>
  <c r="P8946" i="1"/>
  <c r="P8950" i="1"/>
  <c r="P9591" i="1"/>
  <c r="P9595" i="1"/>
  <c r="P9588" i="1"/>
  <c r="P9589" i="1"/>
  <c r="P9585" i="1"/>
  <c r="P9593" i="1"/>
  <c r="P1730" i="1"/>
  <c r="P1733" i="1"/>
  <c r="P1734" i="1"/>
  <c r="P1725" i="1"/>
  <c r="P1721" i="1"/>
  <c r="P1737" i="1"/>
  <c r="P2448" i="1"/>
  <c r="P2449" i="1"/>
  <c r="P2450" i="1"/>
  <c r="P2442" i="1"/>
  <c r="P2438" i="1"/>
  <c r="P2447" i="1"/>
  <c r="P3106" i="1"/>
  <c r="P3104" i="1"/>
  <c r="P3109" i="1"/>
  <c r="P3100" i="1"/>
  <c r="P3092" i="1"/>
  <c r="P3098" i="1"/>
  <c r="P3806" i="1"/>
  <c r="P3801" i="1"/>
  <c r="P3802" i="1"/>
  <c r="P3792" i="1"/>
  <c r="P3790" i="1"/>
  <c r="P3803" i="1"/>
  <c r="P4552" i="1"/>
  <c r="P4550" i="1"/>
  <c r="P4551" i="1"/>
  <c r="P4547" i="1"/>
  <c r="P4542" i="1"/>
  <c r="P4558" i="1"/>
  <c r="P5207" i="1"/>
  <c r="P5206" i="1"/>
  <c r="P5210" i="1"/>
  <c r="P5204" i="1"/>
  <c r="P5200" i="1"/>
  <c r="P5212" i="1"/>
  <c r="P5892" i="1"/>
  <c r="P5888" i="1"/>
  <c r="P5886" i="1"/>
  <c r="P5882" i="1"/>
  <c r="P5884" i="1"/>
  <c r="P5890" i="1"/>
  <c r="P6582" i="1"/>
  <c r="P6580" i="1"/>
  <c r="P6577" i="1"/>
  <c r="P6573" i="1"/>
  <c r="P6570" i="1"/>
  <c r="P6564" i="1"/>
  <c r="P7335" i="1"/>
  <c r="P7336" i="1"/>
  <c r="P7328" i="1"/>
  <c r="P7325" i="1"/>
  <c r="P7330" i="1"/>
  <c r="P7326" i="1"/>
  <c r="P8002" i="1"/>
  <c r="P8018" i="1"/>
  <c r="P8008" i="1"/>
  <c r="P8004" i="1"/>
  <c r="P8007" i="1"/>
  <c r="P8013" i="1"/>
  <c r="P8739" i="1"/>
  <c r="P8744" i="1"/>
  <c r="P8737" i="1"/>
  <c r="P8738" i="1"/>
  <c r="P8747" i="1"/>
  <c r="P8752" i="1"/>
  <c r="P9401" i="1"/>
  <c r="P9405" i="1"/>
  <c r="P9395" i="1"/>
  <c r="P9396" i="1"/>
  <c r="P9394" i="1"/>
  <c r="P9402" i="1"/>
  <c r="P1356" i="1"/>
  <c r="P1361" i="1"/>
  <c r="P1357" i="1"/>
  <c r="P1358" i="1"/>
  <c r="P1355" i="1"/>
  <c r="P1359" i="1"/>
  <c r="P2070" i="1"/>
  <c r="P2074" i="1"/>
  <c r="P2069" i="1"/>
  <c r="P2068" i="1"/>
  <c r="P2067" i="1"/>
  <c r="P2071" i="1"/>
  <c r="P2804" i="1"/>
  <c r="P2806" i="1"/>
  <c r="P2800" i="1"/>
  <c r="P2799" i="1"/>
  <c r="P2798" i="1"/>
  <c r="P2801" i="1"/>
  <c r="P3424" i="1"/>
  <c r="P3426" i="1"/>
  <c r="P3422" i="1"/>
  <c r="P3421" i="1"/>
  <c r="P3420" i="1"/>
  <c r="P3425" i="1"/>
  <c r="P4151" i="1"/>
  <c r="P4156" i="1"/>
  <c r="P4152" i="1"/>
  <c r="P4153" i="1"/>
  <c r="P4154" i="1"/>
  <c r="P4159" i="1"/>
  <c r="P4843" i="1"/>
  <c r="P4844" i="1"/>
  <c r="P4839" i="1"/>
  <c r="P4838" i="1"/>
  <c r="P4837" i="1"/>
  <c r="P4847" i="1"/>
  <c r="P5591" i="1"/>
  <c r="P5592" i="1"/>
  <c r="P5593" i="1"/>
  <c r="P5586" i="1"/>
  <c r="P5589" i="1"/>
  <c r="P5594" i="1"/>
  <c r="P6273" i="1"/>
  <c r="P6274" i="1"/>
  <c r="P6276" i="1"/>
  <c r="P6271" i="1"/>
  <c r="P6272" i="1"/>
  <c r="P6275" i="1"/>
  <c r="P6937" i="1"/>
  <c r="P6935" i="1"/>
  <c r="P6938" i="1"/>
  <c r="P6931" i="1"/>
  <c r="P6929" i="1"/>
  <c r="P6934" i="1"/>
  <c r="P7626" i="1"/>
  <c r="P7627" i="1"/>
  <c r="P7628" i="1"/>
  <c r="P7622" i="1"/>
  <c r="P7621" i="1"/>
  <c r="P7629" i="1"/>
  <c r="P8376" i="1"/>
  <c r="P8377" i="1"/>
  <c r="P8380" i="1"/>
  <c r="P8378" i="1"/>
  <c r="P8375" i="1"/>
  <c r="P8381" i="1"/>
  <c r="P9056" i="1"/>
  <c r="P9057" i="1"/>
  <c r="P9055" i="1"/>
  <c r="P9054" i="1"/>
  <c r="P9053" i="1"/>
  <c r="P9058" i="1"/>
  <c r="P1891" i="1"/>
  <c r="P1894" i="1"/>
  <c r="P1895" i="1"/>
  <c r="P1887" i="1"/>
  <c r="P1886" i="1"/>
  <c r="P1896" i="1"/>
  <c r="P2616" i="1"/>
  <c r="P2617" i="1"/>
  <c r="P2618" i="1"/>
  <c r="P2614" i="1"/>
  <c r="P2613" i="1"/>
  <c r="P2615" i="1"/>
  <c r="P3266" i="1"/>
  <c r="P3263" i="1"/>
  <c r="P3264" i="1"/>
  <c r="P3261" i="1"/>
  <c r="P3260" i="1"/>
  <c r="P3262" i="1"/>
  <c r="P3964" i="1"/>
  <c r="P3961" i="1"/>
  <c r="P3962" i="1"/>
  <c r="P3960" i="1"/>
  <c r="P3959" i="1"/>
  <c r="P3963" i="1"/>
  <c r="P4697" i="1"/>
  <c r="P4694" i="1"/>
  <c r="P4695" i="1"/>
  <c r="P4693" i="1"/>
  <c r="P4692" i="1"/>
  <c r="P4696" i="1"/>
  <c r="P5373" i="1"/>
  <c r="P5371" i="1"/>
  <c r="P5372" i="1"/>
  <c r="P5370" i="1"/>
  <c r="P5369" i="1"/>
  <c r="P5374" i="1"/>
  <c r="P6036" i="1"/>
  <c r="P6034" i="1"/>
  <c r="P6033" i="1"/>
  <c r="P6031" i="1"/>
  <c r="P6032" i="1"/>
  <c r="P6035" i="1"/>
  <c r="P6737" i="1"/>
  <c r="P6738" i="1"/>
  <c r="P6734" i="1"/>
  <c r="P6733" i="1"/>
  <c r="P6735" i="1"/>
  <c r="P6736" i="1"/>
  <c r="P7476" i="1"/>
  <c r="P7477" i="1"/>
  <c r="P7473" i="1"/>
  <c r="P7472" i="1"/>
  <c r="P7474" i="1"/>
  <c r="P7475" i="1"/>
  <c r="P8201" i="1"/>
  <c r="P8202" i="1"/>
  <c r="P8198" i="1"/>
  <c r="P8197" i="1"/>
  <c r="P8199" i="1"/>
  <c r="P8200" i="1"/>
  <c r="P8909" i="1"/>
  <c r="P8911" i="1"/>
  <c r="P8908" i="1"/>
  <c r="P8906" i="1"/>
  <c r="P8907" i="1"/>
  <c r="P8910" i="1"/>
  <c r="P9553" i="1"/>
  <c r="P9554" i="1"/>
  <c r="P9549" i="1"/>
  <c r="P9550" i="1"/>
  <c r="P9551" i="1"/>
  <c r="P9552" i="1"/>
  <c r="P1988" i="1"/>
  <c r="P1989" i="1"/>
  <c r="P1990" i="1"/>
  <c r="P1987" i="1"/>
  <c r="P1986" i="1"/>
  <c r="P1991" i="1"/>
  <c r="P2673" i="1"/>
  <c r="P2674" i="1"/>
  <c r="P2675" i="1"/>
  <c r="P2671" i="1"/>
  <c r="P2670" i="1"/>
  <c r="P2672" i="1"/>
  <c r="P3333" i="1"/>
  <c r="P3331" i="1"/>
  <c r="P3332" i="1"/>
  <c r="P3329" i="1"/>
  <c r="P3327" i="1"/>
  <c r="P3330" i="1"/>
  <c r="P4036" i="1"/>
  <c r="P4033" i="1"/>
  <c r="P4034" i="1"/>
  <c r="P4032" i="1"/>
  <c r="P4031" i="1"/>
  <c r="P4035" i="1"/>
  <c r="P4765" i="1"/>
  <c r="P4763" i="1"/>
  <c r="P4764" i="1"/>
  <c r="P4762" i="1"/>
  <c r="P4760" i="1"/>
  <c r="P4766" i="1"/>
  <c r="P5439" i="1"/>
  <c r="P5437" i="1"/>
  <c r="P5438" i="1"/>
  <c r="P5435" i="1"/>
  <c r="P5434" i="1"/>
  <c r="P5440" i="1"/>
  <c r="P6102" i="1"/>
  <c r="P6100" i="1"/>
  <c r="P6099" i="1"/>
  <c r="P6097" i="1"/>
  <c r="P6098" i="1"/>
  <c r="P6101" i="1"/>
  <c r="P6809" i="1"/>
  <c r="P6810" i="1"/>
  <c r="P6806" i="1"/>
  <c r="P6805" i="1"/>
  <c r="P6807" i="1"/>
  <c r="P6808" i="1"/>
  <c r="P7548" i="1"/>
  <c r="P7549" i="1"/>
  <c r="P7545" i="1"/>
  <c r="P7544" i="1"/>
  <c r="P7546" i="1"/>
  <c r="P7547" i="1"/>
  <c r="P8269" i="1"/>
  <c r="P8271" i="1"/>
  <c r="P8267" i="1"/>
  <c r="P8266" i="1"/>
  <c r="P8268" i="1"/>
  <c r="P8270" i="1"/>
  <c r="P8972" i="1"/>
  <c r="P8974" i="1"/>
  <c r="P8971" i="1"/>
  <c r="P8969" i="1"/>
  <c r="P8970" i="1"/>
  <c r="P8973" i="1"/>
  <c r="P9622" i="1"/>
  <c r="P9623" i="1"/>
  <c r="P9619" i="1"/>
  <c r="P9620" i="1"/>
  <c r="P9618" i="1"/>
  <c r="P9621" i="1"/>
  <c r="P1593" i="1"/>
  <c r="P1595" i="1"/>
  <c r="P1596" i="1"/>
  <c r="P1591" i="1"/>
  <c r="P1590" i="1"/>
  <c r="P1597" i="1"/>
  <c r="P2330" i="1"/>
  <c r="P2332" i="1"/>
  <c r="P2333" i="1"/>
  <c r="P2329" i="1"/>
  <c r="P2328" i="1"/>
  <c r="P2331" i="1"/>
  <c r="P2979" i="1"/>
  <c r="P2977" i="1"/>
  <c r="P2978" i="1"/>
  <c r="P2974" i="1"/>
  <c r="P2972" i="1"/>
  <c r="P2976" i="1"/>
  <c r="P3677" i="1"/>
  <c r="P3673" i="1"/>
  <c r="P3674" i="1"/>
  <c r="P3672" i="1"/>
  <c r="P3670" i="1"/>
  <c r="P3676" i="1"/>
  <c r="P4437" i="1"/>
  <c r="P4435" i="1"/>
  <c r="P4436" i="1"/>
  <c r="P4434" i="1"/>
  <c r="P4433" i="1"/>
  <c r="P4438" i="1"/>
  <c r="P5093" i="1"/>
  <c r="P5091" i="1"/>
  <c r="P5092" i="1"/>
  <c r="P5090" i="1"/>
  <c r="P5089" i="1"/>
  <c r="P5094" i="1"/>
  <c r="P5767" i="1"/>
  <c r="P5764" i="1"/>
  <c r="P5763" i="1"/>
  <c r="P5759" i="1"/>
  <c r="P5761" i="1"/>
  <c r="P5766" i="1"/>
  <c r="P6449" i="1"/>
  <c r="P6450" i="1"/>
  <c r="P6446" i="1"/>
  <c r="P6444" i="1"/>
  <c r="P6447" i="1"/>
  <c r="P6448" i="1"/>
  <c r="P7216" i="1"/>
  <c r="P7217" i="1"/>
  <c r="P7212" i="1"/>
  <c r="P7211" i="1"/>
  <c r="P7213" i="1"/>
  <c r="P7215" i="1"/>
  <c r="P7895" i="1"/>
  <c r="P7897" i="1"/>
  <c r="P7893" i="1"/>
  <c r="P7892" i="1"/>
  <c r="P7894" i="1"/>
  <c r="P7896" i="1"/>
  <c r="P8623" i="1"/>
  <c r="P8625" i="1"/>
  <c r="P8621" i="1"/>
  <c r="P8619" i="1"/>
  <c r="P8620" i="1"/>
  <c r="P8624" i="1"/>
  <c r="P9284" i="1"/>
  <c r="P9285" i="1"/>
  <c r="P9280" i="1"/>
  <c r="P9281" i="1"/>
  <c r="P9279" i="1"/>
  <c r="P9283" i="1"/>
  <c r="P1447" i="1"/>
  <c r="P1444" i="1"/>
  <c r="P1443" i="1"/>
  <c r="P1442" i="1"/>
  <c r="P1446" i="1"/>
  <c r="P1445" i="1"/>
  <c r="P2137" i="1"/>
  <c r="P2134" i="1"/>
  <c r="P2131" i="1"/>
  <c r="P2130" i="1"/>
  <c r="P2135" i="1"/>
  <c r="P2132" i="1"/>
  <c r="P2756" i="1"/>
  <c r="P2752" i="1"/>
  <c r="P2751" i="1"/>
  <c r="P2750" i="1"/>
  <c r="P2754" i="1"/>
  <c r="P2753" i="1"/>
  <c r="P3456" i="1"/>
  <c r="P3452" i="1"/>
  <c r="P3450" i="1"/>
  <c r="P3451" i="1"/>
  <c r="P3455" i="1"/>
  <c r="P3454" i="1"/>
  <c r="P4164" i="1"/>
  <c r="P4160" i="1"/>
  <c r="P4158" i="1"/>
  <c r="P4157" i="1"/>
  <c r="P4161" i="1"/>
  <c r="P4163" i="1"/>
  <c r="P4901" i="1"/>
  <c r="P4899" i="1"/>
  <c r="P4898" i="1"/>
  <c r="P4897" i="1"/>
  <c r="P4900" i="1"/>
  <c r="P4902" i="1"/>
  <c r="P5542" i="1"/>
  <c r="P5540" i="1"/>
  <c r="P5538" i="1"/>
  <c r="P5537" i="1"/>
  <c r="P5539" i="1"/>
  <c r="P5541" i="1"/>
  <c r="P6218" i="1"/>
  <c r="P6216" i="1"/>
  <c r="P6215" i="1"/>
  <c r="P6213" i="1"/>
  <c r="P6214" i="1"/>
  <c r="P6217" i="1"/>
  <c r="P6942" i="1"/>
  <c r="P6939" i="1"/>
  <c r="P6933" i="1"/>
  <c r="P6932" i="1"/>
  <c r="P6936" i="1"/>
  <c r="P6940" i="1"/>
  <c r="P7694" i="1"/>
  <c r="P7691" i="1"/>
  <c r="P7689" i="1"/>
  <c r="P7688" i="1"/>
  <c r="P7690" i="1"/>
  <c r="P7692" i="1"/>
  <c r="P8409" i="1"/>
  <c r="P8406" i="1"/>
  <c r="P8405" i="1"/>
  <c r="P8407" i="1"/>
  <c r="P8408" i="1"/>
  <c r="P8410" i="1"/>
  <c r="P9085" i="1"/>
  <c r="P9082" i="1"/>
  <c r="P9081" i="1"/>
  <c r="P9080" i="1"/>
  <c r="P9083" i="1"/>
  <c r="P9084" i="1"/>
  <c r="P1390" i="1"/>
  <c r="P1387" i="1"/>
  <c r="P1386" i="1"/>
  <c r="P1385" i="1"/>
  <c r="P1389" i="1"/>
  <c r="P1388" i="1"/>
  <c r="P2079" i="1"/>
  <c r="P2076" i="1"/>
  <c r="P2073" i="1"/>
  <c r="P2072" i="1"/>
  <c r="P2078" i="1"/>
  <c r="P2075" i="1"/>
  <c r="P2708" i="1"/>
  <c r="P2704" i="1"/>
  <c r="P2703" i="1"/>
  <c r="P2702" i="1"/>
  <c r="P2707" i="1"/>
  <c r="P2705" i="1"/>
  <c r="P3384" i="1"/>
  <c r="P3381" i="1"/>
  <c r="P3379" i="1"/>
  <c r="P3380" i="1"/>
  <c r="P3382" i="1"/>
  <c r="P3383" i="1"/>
  <c r="P4085" i="1"/>
  <c r="P4082" i="1"/>
  <c r="P4080" i="1"/>
  <c r="P4079" i="1"/>
  <c r="P4083" i="1"/>
  <c r="P4084" i="1"/>
  <c r="P4846" i="1"/>
  <c r="P4840" i="1"/>
  <c r="P4842" i="1"/>
  <c r="P4841" i="1"/>
  <c r="P4845" i="1"/>
  <c r="P4848" i="1"/>
  <c r="P5488" i="1"/>
  <c r="P5486" i="1"/>
  <c r="P5484" i="1"/>
  <c r="P5483" i="1"/>
  <c r="P5485" i="1"/>
  <c r="P5487" i="1"/>
  <c r="P6162" i="1"/>
  <c r="P6160" i="1"/>
  <c r="P6159" i="1"/>
  <c r="P6157" i="1"/>
  <c r="P6158" i="1"/>
  <c r="P6161" i="1"/>
  <c r="P6864" i="1"/>
  <c r="P6863" i="1"/>
  <c r="P6859" i="1"/>
  <c r="P6858" i="1"/>
  <c r="P6860" i="1"/>
  <c r="P6862" i="1"/>
  <c r="P7634" i="1"/>
  <c r="P7630" i="1"/>
  <c r="P7624" i="1"/>
  <c r="P7623" i="1"/>
  <c r="P7631" i="1"/>
  <c r="P7633" i="1"/>
  <c r="P8332" i="1"/>
  <c r="P8330" i="1"/>
  <c r="P8331" i="1"/>
  <c r="P8333" i="1"/>
  <c r="P8334" i="1"/>
  <c r="P8335" i="1"/>
  <c r="P9016" i="1"/>
  <c r="P9013" i="1"/>
  <c r="P9012" i="1"/>
  <c r="P9011" i="1"/>
  <c r="P9014" i="1"/>
  <c r="P9015" i="1"/>
  <c r="P1601" i="1"/>
  <c r="P1598" i="1"/>
  <c r="P1594" i="1"/>
  <c r="P1592" i="1"/>
  <c r="P1600" i="1"/>
  <c r="P1599" i="1"/>
  <c r="P2264" i="1"/>
  <c r="P2260" i="1"/>
  <c r="P2258" i="1"/>
  <c r="P2255" i="1"/>
  <c r="P2263" i="1"/>
  <c r="P2259" i="1"/>
  <c r="P2873" i="1"/>
  <c r="P2865" i="1"/>
  <c r="P2863" i="1"/>
  <c r="P2862" i="1"/>
  <c r="P2867" i="1"/>
  <c r="P2866" i="1"/>
  <c r="P3565" i="1"/>
  <c r="P3560" i="1"/>
  <c r="P3555" i="1"/>
  <c r="P3556" i="1"/>
  <c r="P3562" i="1"/>
  <c r="P3563" i="1"/>
  <c r="P4254" i="1"/>
  <c r="P4251" i="1"/>
  <c r="P4248" i="1"/>
  <c r="P4247" i="1"/>
  <c r="P4250" i="1"/>
  <c r="P4252" i="1"/>
  <c r="P5025" i="1"/>
  <c r="P5021" i="1"/>
  <c r="P5023" i="1"/>
  <c r="P5022" i="1"/>
  <c r="P5024" i="1"/>
  <c r="P5026" i="1"/>
  <c r="P5665" i="1"/>
  <c r="P5658" i="1"/>
  <c r="P5656" i="1"/>
  <c r="P5654" i="1"/>
  <c r="P5657" i="1"/>
  <c r="P5661" i="1"/>
  <c r="P6345" i="1"/>
  <c r="P6341" i="1"/>
  <c r="P6338" i="1"/>
  <c r="P6334" i="1"/>
  <c r="P6337" i="1"/>
  <c r="P6342" i="1"/>
  <c r="P7032" i="1"/>
  <c r="P7030" i="1"/>
  <c r="P7026" i="1"/>
  <c r="P7025" i="1"/>
  <c r="P7027" i="1"/>
  <c r="P7028" i="1"/>
  <c r="P7825" i="1"/>
  <c r="P7821" i="1"/>
  <c r="P7818" i="1"/>
  <c r="P7817" i="1"/>
  <c r="P7820" i="1"/>
  <c r="P7823" i="1"/>
  <c r="P8512" i="1"/>
  <c r="P8505" i="1"/>
  <c r="P8507" i="1"/>
  <c r="P8516" i="1"/>
  <c r="P8518" i="1"/>
  <c r="P8520" i="1"/>
  <c r="P9187" i="1"/>
  <c r="P9182" i="1"/>
  <c r="P9177" i="1"/>
  <c r="P9175" i="1"/>
  <c r="P9179" i="1"/>
  <c r="P9184" i="1"/>
  <c r="P1838" i="1"/>
  <c r="P1835" i="1"/>
  <c r="P1833" i="1"/>
  <c r="P1832" i="1"/>
  <c r="P1834" i="1"/>
  <c r="P1836" i="1"/>
  <c r="P2597" i="1"/>
  <c r="P2585" i="1"/>
  <c r="P2583" i="1"/>
  <c r="P2579" i="1"/>
  <c r="P2587" i="1"/>
  <c r="P2588" i="1"/>
  <c r="P3242" i="1"/>
  <c r="P3239" i="1"/>
  <c r="P3238" i="1"/>
  <c r="P3236" i="1"/>
  <c r="P3237" i="1"/>
  <c r="P3240" i="1"/>
  <c r="P3940" i="1"/>
  <c r="P3938" i="1"/>
  <c r="P3937" i="1"/>
  <c r="P3935" i="1"/>
  <c r="P3936" i="1"/>
  <c r="P3939" i="1"/>
  <c r="P4673" i="1"/>
  <c r="P4671" i="1"/>
  <c r="P4670" i="1"/>
  <c r="P4667" i="1"/>
  <c r="P4669" i="1"/>
  <c r="P4672" i="1"/>
  <c r="P5348" i="1"/>
  <c r="P5340" i="1"/>
  <c r="P5337" i="1"/>
  <c r="P5336" i="1"/>
  <c r="P5341" i="1"/>
  <c r="P5347" i="1"/>
  <c r="P6014" i="1"/>
  <c r="P6012" i="1"/>
  <c r="P6010" i="1"/>
  <c r="P6009" i="1"/>
  <c r="P6011" i="1"/>
  <c r="P6013" i="1"/>
  <c r="P6714" i="1"/>
  <c r="P6711" i="1"/>
  <c r="P6709" i="1"/>
  <c r="P6708" i="1"/>
  <c r="P6710" i="1"/>
  <c r="P6713" i="1"/>
  <c r="P7453" i="1"/>
  <c r="P7451" i="1"/>
  <c r="P7448" i="1"/>
  <c r="P7447" i="1"/>
  <c r="P7449" i="1"/>
  <c r="P7450" i="1"/>
  <c r="P8178" i="1"/>
  <c r="P8171" i="1"/>
  <c r="P8165" i="1"/>
  <c r="P8163" i="1"/>
  <c r="P8166" i="1"/>
  <c r="P8173" i="1"/>
  <c r="P8890" i="1"/>
  <c r="P8885" i="1"/>
  <c r="P8884" i="1"/>
  <c r="P8886" i="1"/>
  <c r="P8887" i="1"/>
  <c r="P8889" i="1"/>
  <c r="P9531" i="1"/>
  <c r="P9527" i="1"/>
  <c r="P9526" i="1"/>
  <c r="P9524" i="1"/>
  <c r="P9525" i="1"/>
  <c r="P9528" i="1"/>
  <c r="P1797" i="1"/>
  <c r="P1794" i="1"/>
  <c r="P1793" i="1"/>
  <c r="P1792" i="1"/>
  <c r="P1796" i="1"/>
  <c r="P1795" i="1"/>
  <c r="P2491" i="1"/>
  <c r="P2486" i="1"/>
  <c r="P2482" i="1"/>
  <c r="P2481" i="1"/>
  <c r="P2488" i="1"/>
  <c r="P2485" i="1"/>
  <c r="P3102" i="1"/>
  <c r="P3094" i="1"/>
  <c r="P3088" i="1"/>
  <c r="P3087" i="1"/>
  <c r="P3097" i="1"/>
  <c r="P3095" i="1"/>
  <c r="P3800" i="1"/>
  <c r="P3791" i="1"/>
  <c r="P3787" i="1"/>
  <c r="P3788" i="1"/>
  <c r="P3795" i="1"/>
  <c r="P3796" i="1"/>
  <c r="P4480" i="1"/>
  <c r="P4478" i="1"/>
  <c r="P4476" i="1"/>
  <c r="P4475" i="1"/>
  <c r="P4477" i="1"/>
  <c r="P4479" i="1"/>
  <c r="P5245" i="1"/>
  <c r="P5238" i="1"/>
  <c r="P5241" i="1"/>
  <c r="P5239" i="1"/>
  <c r="P5244" i="1"/>
  <c r="P5246" i="1"/>
  <c r="P5880" i="1"/>
  <c r="P5877" i="1"/>
  <c r="P5874" i="1"/>
  <c r="P5873" i="1"/>
  <c r="P5875" i="1"/>
  <c r="P5879" i="1"/>
  <c r="P6576" i="1"/>
  <c r="P6571" i="1"/>
  <c r="P6568" i="1"/>
  <c r="P6563" i="1"/>
  <c r="P6565" i="1"/>
  <c r="P6572" i="1"/>
  <c r="P7259" i="1"/>
  <c r="P7258" i="1"/>
  <c r="P7254" i="1"/>
  <c r="P7253" i="1"/>
  <c r="P7255" i="1"/>
  <c r="P7256" i="1"/>
  <c r="P8056" i="1"/>
  <c r="P8051" i="1"/>
  <c r="P8049" i="1"/>
  <c r="P8048" i="1"/>
  <c r="P8050" i="1"/>
  <c r="P8053" i="1"/>
  <c r="P8734" i="1"/>
  <c r="P8729" i="1"/>
  <c r="P8731" i="1"/>
  <c r="P8740" i="1"/>
  <c r="P8745" i="1"/>
  <c r="P8749" i="1"/>
  <c r="P9400" i="1"/>
  <c r="P9391" i="1"/>
  <c r="P9389" i="1"/>
  <c r="P9387" i="1"/>
  <c r="P9390" i="1"/>
  <c r="P9393" i="1"/>
  <c r="P1893" i="1"/>
  <c r="P1888" i="1"/>
  <c r="P1882" i="1"/>
  <c r="P1881" i="1"/>
  <c r="P1890" i="1"/>
  <c r="P1889" i="1"/>
  <c r="P2551" i="1"/>
  <c r="P2548" i="1"/>
  <c r="P2543" i="1"/>
  <c r="P2542" i="1"/>
  <c r="P2549" i="1"/>
  <c r="P2546" i="1"/>
  <c r="P3193" i="1"/>
  <c r="P3188" i="1"/>
  <c r="P3184" i="1"/>
  <c r="P3185" i="1"/>
  <c r="P3191" i="1"/>
  <c r="P3190" i="1"/>
  <c r="P3892" i="1"/>
  <c r="P3887" i="1"/>
  <c r="P3884" i="1"/>
  <c r="P3883" i="1"/>
  <c r="P3889" i="1"/>
  <c r="P3890" i="1"/>
  <c r="P4612" i="1"/>
  <c r="P4606" i="1"/>
  <c r="P4604" i="1"/>
  <c r="P4599" i="1"/>
  <c r="P4605" i="1"/>
  <c r="P4609" i="1"/>
  <c r="P5310" i="1"/>
  <c r="P5304" i="1"/>
  <c r="P5306" i="1"/>
  <c r="P5305" i="1"/>
  <c r="P5308" i="1"/>
  <c r="P5312" i="1"/>
  <c r="P5970" i="1"/>
  <c r="P5966" i="1"/>
  <c r="P5962" i="1"/>
  <c r="P5961" i="1"/>
  <c r="P5965" i="1"/>
  <c r="P5969" i="1"/>
  <c r="P6666" i="1"/>
  <c r="P6663" i="1"/>
  <c r="P6660" i="1"/>
  <c r="P6657" i="1"/>
  <c r="P6658" i="1"/>
  <c r="P6664" i="1"/>
  <c r="P7394" i="1"/>
  <c r="P7389" i="1"/>
  <c r="P7380" i="1"/>
  <c r="P7379" i="1"/>
  <c r="P7383" i="1"/>
  <c r="P7387" i="1"/>
  <c r="P8137" i="1"/>
  <c r="P8133" i="1"/>
  <c r="P8130" i="1"/>
  <c r="P8128" i="1"/>
  <c r="P8132" i="1"/>
  <c r="P8135" i="1"/>
  <c r="P8839" i="1"/>
  <c r="P8834" i="1"/>
  <c r="P8837" i="1"/>
  <c r="P8843" i="1"/>
  <c r="P8844" i="1"/>
  <c r="P8846" i="1"/>
  <c r="P9493" i="1"/>
  <c r="P9489" i="1"/>
  <c r="P9487" i="1"/>
  <c r="P9485" i="1"/>
  <c r="P9488" i="1"/>
  <c r="P9491" i="1"/>
  <c r="P1892" i="1"/>
  <c r="P1883" i="1"/>
  <c r="P1880" i="1"/>
  <c r="P1879" i="1"/>
  <c r="P1885" i="1"/>
  <c r="P1884" i="1"/>
  <c r="P2550" i="1"/>
  <c r="P2544" i="1"/>
  <c r="P2541" i="1"/>
  <c r="P2540" i="1"/>
  <c r="P2547" i="1"/>
  <c r="P2545" i="1"/>
  <c r="P3192" i="1"/>
  <c r="P3186" i="1"/>
  <c r="P3183" i="1"/>
  <c r="P3182" i="1"/>
  <c r="P3187" i="1"/>
  <c r="P3189" i="1"/>
  <c r="P3891" i="1"/>
  <c r="P3885" i="1"/>
  <c r="P3882" i="1"/>
  <c r="P3881" i="1"/>
  <c r="P3886" i="1"/>
  <c r="P3888" i="1"/>
  <c r="P4610" i="1"/>
  <c r="P4603" i="1"/>
  <c r="P4598" i="1"/>
  <c r="P4596" i="1"/>
  <c r="P4601" i="1"/>
  <c r="P4607" i="1"/>
  <c r="P5309" i="1"/>
  <c r="P5302" i="1"/>
  <c r="P5303" i="1"/>
  <c r="P5301" i="1"/>
  <c r="P5307" i="1"/>
  <c r="P5311" i="1"/>
  <c r="P5968" i="1"/>
  <c r="P5964" i="1"/>
  <c r="P5960" i="1"/>
  <c r="P5959" i="1"/>
  <c r="P5963" i="1"/>
  <c r="P5967" i="1"/>
  <c r="P6665" i="1"/>
  <c r="P6661" i="1"/>
  <c r="P6659" i="1"/>
  <c r="P6653" i="1"/>
  <c r="P6656" i="1"/>
  <c r="P6662" i="1"/>
  <c r="P7392" i="1"/>
  <c r="P7388" i="1"/>
  <c r="P7377" i="1"/>
  <c r="P7375" i="1"/>
  <c r="P7381" i="1"/>
  <c r="P7385" i="1"/>
  <c r="P8136" i="1"/>
  <c r="P8131" i="1"/>
  <c r="P8127" i="1"/>
  <c r="P8126" i="1"/>
  <c r="P8129" i="1"/>
  <c r="P8134" i="1"/>
  <c r="P8838" i="1"/>
  <c r="P8833" i="1"/>
  <c r="P8835" i="1"/>
  <c r="P8840" i="1"/>
  <c r="P8842" i="1"/>
  <c r="P8845" i="1"/>
  <c r="P9492" i="1"/>
  <c r="P9486" i="1"/>
  <c r="P9483" i="1"/>
  <c r="P9482" i="1"/>
  <c r="P9484" i="1"/>
  <c r="P9490" i="1"/>
  <c r="P1663" i="1"/>
  <c r="P1661" i="1"/>
  <c r="P1659" i="1"/>
  <c r="P1658" i="1"/>
  <c r="P1660" i="1"/>
  <c r="P1662" i="1"/>
  <c r="P2353" i="1"/>
  <c r="P2350" i="1"/>
  <c r="P2349" i="1"/>
  <c r="P2348" i="1"/>
  <c r="P2352" i="1"/>
  <c r="P2351" i="1"/>
  <c r="P2973" i="1"/>
  <c r="P2969" i="1"/>
  <c r="P2968" i="1"/>
  <c r="P2967" i="1"/>
  <c r="P2970" i="1"/>
  <c r="P2971" i="1"/>
  <c r="P3671" i="1"/>
  <c r="P3667" i="1"/>
  <c r="P3666" i="1"/>
  <c r="P3665" i="1"/>
  <c r="P3668" i="1"/>
  <c r="P3669" i="1"/>
  <c r="P4365" i="1"/>
  <c r="P4360" i="1"/>
  <c r="P4357" i="1"/>
  <c r="P4356" i="1"/>
  <c r="P4359" i="1"/>
  <c r="P4363" i="1"/>
  <c r="P5109" i="1"/>
  <c r="P5105" i="1"/>
  <c r="P5106" i="1"/>
  <c r="P5104" i="1"/>
  <c r="P5107" i="1"/>
  <c r="P5110" i="1"/>
  <c r="P5768" i="1"/>
  <c r="P5760" i="1"/>
  <c r="P5757" i="1"/>
  <c r="P5756" i="1"/>
  <c r="P5758" i="1"/>
  <c r="P5765" i="1"/>
  <c r="P6451" i="1"/>
  <c r="P6443" i="1"/>
  <c r="P6441" i="1"/>
  <c r="P6438" i="1"/>
  <c r="P6439" i="1"/>
  <c r="P6445" i="1"/>
  <c r="P7144" i="1"/>
  <c r="P7142" i="1"/>
  <c r="P7136" i="1"/>
  <c r="P7134" i="1"/>
  <c r="P7137" i="1"/>
  <c r="P7139" i="1"/>
  <c r="P7915" i="1"/>
  <c r="P7912" i="1"/>
  <c r="P7910" i="1"/>
  <c r="P7909" i="1"/>
  <c r="P7911" i="1"/>
  <c r="P7914" i="1"/>
  <c r="P8616" i="1"/>
  <c r="P8612" i="1"/>
  <c r="P8614" i="1"/>
  <c r="P8617" i="1"/>
  <c r="P8618" i="1"/>
  <c r="P8622" i="1"/>
  <c r="P9286" i="1"/>
  <c r="P9278" i="1"/>
  <c r="P9277" i="1"/>
  <c r="P9275" i="1"/>
  <c r="P9276" i="1"/>
  <c r="P9282" i="1"/>
  <c r="P1560" i="1"/>
  <c r="P1557" i="1"/>
  <c r="P1555" i="1"/>
  <c r="P1554" i="1"/>
  <c r="P1556" i="1"/>
  <c r="P1558" i="1"/>
  <c r="P2306" i="1"/>
  <c r="P2296" i="1"/>
  <c r="P2295" i="1"/>
  <c r="P2293" i="1"/>
  <c r="P2297" i="1"/>
  <c r="P2298" i="1"/>
  <c r="P2943" i="1"/>
  <c r="P2941" i="1"/>
  <c r="P2940" i="1"/>
  <c r="P2938" i="1"/>
  <c r="P2939" i="1"/>
  <c r="P2942" i="1"/>
  <c r="P3640" i="1"/>
  <c r="P3638" i="1"/>
  <c r="P3636" i="1"/>
  <c r="P3635" i="1"/>
  <c r="P3637" i="1"/>
  <c r="P3639" i="1"/>
  <c r="P4414" i="1"/>
  <c r="P4401" i="1"/>
  <c r="P4399" i="1"/>
  <c r="P4397" i="1"/>
  <c r="P4398" i="1"/>
  <c r="P4408" i="1"/>
  <c r="P5065" i="1"/>
  <c r="P5057" i="1"/>
  <c r="P5055" i="1"/>
  <c r="P5054" i="1"/>
  <c r="P5056" i="1"/>
  <c r="P5060" i="1"/>
  <c r="P5734" i="1"/>
  <c r="P5731" i="1"/>
  <c r="P5729" i="1"/>
  <c r="P5728" i="1"/>
  <c r="P5730" i="1"/>
  <c r="P5732" i="1"/>
  <c r="P6416" i="1"/>
  <c r="P6412" i="1"/>
  <c r="P6411" i="1"/>
  <c r="P6409" i="1"/>
  <c r="P6410" i="1"/>
  <c r="P6414" i="1"/>
  <c r="P7190" i="1"/>
  <c r="P7184" i="1"/>
  <c r="P7177" i="1"/>
  <c r="P7175" i="1"/>
  <c r="P7178" i="1"/>
  <c r="P7185" i="1"/>
  <c r="P7866" i="1"/>
  <c r="P7859" i="1"/>
  <c r="P7856" i="1"/>
  <c r="P7855" i="1"/>
  <c r="P7857" i="1"/>
  <c r="P7862" i="1"/>
  <c r="P8590" i="1"/>
  <c r="P8587" i="1"/>
  <c r="P8585" i="1"/>
  <c r="P8584" i="1"/>
  <c r="P8586" i="1"/>
  <c r="P8589" i="1"/>
  <c r="P9253" i="1"/>
  <c r="P9251" i="1"/>
  <c r="P9250" i="1"/>
  <c r="P9248" i="1"/>
  <c r="P9249" i="1"/>
  <c r="P9252" i="1"/>
  <c r="P1440" i="1"/>
  <c r="P1438" i="1"/>
  <c r="P1436" i="1"/>
  <c r="P1435" i="1"/>
  <c r="P1437" i="1"/>
  <c r="P1439" i="1"/>
  <c r="P2187" i="1"/>
  <c r="P2184" i="1"/>
  <c r="P2183" i="1"/>
  <c r="P2182" i="1"/>
  <c r="P2186" i="1"/>
  <c r="P2185" i="1"/>
  <c r="P2827" i="1"/>
  <c r="P2825" i="1"/>
  <c r="P2823" i="1"/>
  <c r="P2822" i="1"/>
  <c r="P2824" i="1"/>
  <c r="P2826" i="1"/>
  <c r="P3520" i="1"/>
  <c r="P3517" i="1"/>
  <c r="P3516" i="1"/>
  <c r="P3515" i="1"/>
  <c r="P3518" i="1"/>
  <c r="P3519" i="1"/>
  <c r="P4298" i="1"/>
  <c r="P4286" i="1"/>
  <c r="P4285" i="1"/>
  <c r="P4283" i="1"/>
  <c r="P4284" i="1"/>
  <c r="P4288" i="1"/>
  <c r="P4952" i="1"/>
  <c r="P4950" i="1"/>
  <c r="P4948" i="1"/>
  <c r="P4947" i="1"/>
  <c r="P4949" i="1"/>
  <c r="P4951" i="1"/>
  <c r="P5620" i="1"/>
  <c r="P5617" i="1"/>
  <c r="P5614" i="1"/>
  <c r="P5613" i="1"/>
  <c r="P5615" i="1"/>
  <c r="P5619" i="1"/>
  <c r="P6300" i="1"/>
  <c r="P6296" i="1"/>
  <c r="P6294" i="1"/>
  <c r="P6292" i="1"/>
  <c r="P6293" i="1"/>
  <c r="P6298" i="1"/>
  <c r="P7070" i="1"/>
  <c r="P7064" i="1"/>
  <c r="P7062" i="1"/>
  <c r="P7061" i="1"/>
  <c r="P7063" i="1"/>
  <c r="P7066" i="1"/>
  <c r="P7746" i="1"/>
  <c r="P7744" i="1"/>
  <c r="P7742" i="1"/>
  <c r="P7741" i="1"/>
  <c r="P7743" i="1"/>
  <c r="P7745" i="1"/>
  <c r="P8472" i="1"/>
  <c r="P8470" i="1"/>
  <c r="P8467" i="1"/>
  <c r="P8466" i="1"/>
  <c r="P8469" i="1"/>
  <c r="P8471" i="1"/>
  <c r="P9142" i="1"/>
  <c r="P9139" i="1"/>
  <c r="P9138" i="1"/>
  <c r="P9136" i="1"/>
  <c r="P9137" i="1"/>
  <c r="P9140" i="1"/>
  <c r="P1384" i="1"/>
  <c r="P1381" i="1"/>
  <c r="P1379" i="1"/>
  <c r="P1378" i="1"/>
  <c r="P1380" i="1"/>
  <c r="P1382" i="1"/>
  <c r="P2115" i="1"/>
  <c r="P2113" i="1"/>
  <c r="P2112" i="1"/>
  <c r="P2110" i="1"/>
  <c r="P2114" i="1"/>
  <c r="P2111" i="1"/>
  <c r="P2749" i="1"/>
  <c r="P2746" i="1"/>
  <c r="P2745" i="1"/>
  <c r="P2744" i="1"/>
  <c r="P2747" i="1"/>
  <c r="P2748" i="1"/>
  <c r="P3447" i="1"/>
  <c r="P3445" i="1"/>
  <c r="P3444" i="1"/>
  <c r="P3443" i="1"/>
  <c r="P3446" i="1"/>
  <c r="P3448" i="1"/>
  <c r="P4217" i="1"/>
  <c r="P4214" i="1"/>
  <c r="P4213" i="1"/>
  <c r="P4211" i="1"/>
  <c r="P4212" i="1"/>
  <c r="P4216" i="1"/>
  <c r="P4885" i="1"/>
  <c r="P4883" i="1"/>
  <c r="P4881" i="1"/>
  <c r="P4880" i="1"/>
  <c r="P4882" i="1"/>
  <c r="P4884" i="1"/>
  <c r="P5536" i="1"/>
  <c r="P5533" i="1"/>
  <c r="P5531" i="1"/>
  <c r="P5530" i="1"/>
  <c r="P5532" i="1"/>
  <c r="P5535" i="1"/>
  <c r="P6212" i="1"/>
  <c r="P6208" i="1"/>
  <c r="P6207" i="1"/>
  <c r="P6205" i="1"/>
  <c r="P6206" i="1"/>
  <c r="P6211" i="1"/>
  <c r="P6994" i="1"/>
  <c r="P6992" i="1"/>
  <c r="P6990" i="1"/>
  <c r="P6989" i="1"/>
  <c r="P6991" i="1"/>
  <c r="P6993" i="1"/>
  <c r="P7674" i="1"/>
  <c r="P7672" i="1"/>
  <c r="P7670" i="1"/>
  <c r="P7669" i="1"/>
  <c r="P7671" i="1"/>
  <c r="P7673" i="1"/>
  <c r="P8404" i="1"/>
  <c r="P8400" i="1"/>
  <c r="P8399" i="1"/>
  <c r="P8398" i="1"/>
  <c r="P8402" i="1"/>
  <c r="P8403" i="1"/>
  <c r="P9079" i="1"/>
  <c r="P9077" i="1"/>
  <c r="P9076" i="1"/>
  <c r="P9073" i="1"/>
  <c r="P9075" i="1"/>
  <c r="P9078" i="1"/>
  <c r="P1332" i="1"/>
  <c r="P1330" i="1"/>
  <c r="P1328" i="1"/>
  <c r="P1327" i="1"/>
  <c r="P1329" i="1"/>
  <c r="P1331" i="1"/>
  <c r="P2043" i="1"/>
  <c r="P2041" i="1"/>
  <c r="P2040" i="1"/>
  <c r="P2038" i="1"/>
  <c r="P2042" i="1"/>
  <c r="P2039" i="1"/>
  <c r="P2701" i="1"/>
  <c r="P2698" i="1"/>
  <c r="P2697" i="1"/>
  <c r="P2696" i="1"/>
  <c r="P2699" i="1"/>
  <c r="P2700" i="1"/>
  <c r="P3376" i="1"/>
  <c r="P3374" i="1"/>
  <c r="P3373" i="1"/>
  <c r="P3372" i="1"/>
  <c r="P3375" i="1"/>
  <c r="P3378" i="1"/>
  <c r="P4127" i="1"/>
  <c r="P4124" i="1"/>
  <c r="P4122" i="1"/>
  <c r="P4121" i="1"/>
  <c r="P4123" i="1"/>
  <c r="P4125" i="1"/>
  <c r="P4814" i="1"/>
  <c r="P4812" i="1"/>
  <c r="P4810" i="1"/>
  <c r="P4808" i="1"/>
  <c r="P4811" i="1"/>
  <c r="P4813" i="1"/>
  <c r="P5482" i="1"/>
  <c r="P5479" i="1"/>
  <c r="P5477" i="1"/>
  <c r="P5475" i="1"/>
  <c r="P5478" i="1"/>
  <c r="P5480" i="1"/>
  <c r="P6156" i="1"/>
  <c r="P6153" i="1"/>
  <c r="P6152" i="1"/>
  <c r="P6149" i="1"/>
  <c r="P6150" i="1"/>
  <c r="P6155" i="1"/>
  <c r="P6905" i="1"/>
  <c r="P6902" i="1"/>
  <c r="P6900" i="1"/>
  <c r="P6899" i="1"/>
  <c r="P6901" i="1"/>
  <c r="P6903" i="1"/>
  <c r="P7596" i="1"/>
  <c r="P7594" i="1"/>
  <c r="P7591" i="1"/>
  <c r="P7592" i="1"/>
  <c r="P7593" i="1"/>
  <c r="P7595" i="1"/>
  <c r="P8327" i="1"/>
  <c r="P8325" i="1"/>
  <c r="P8324" i="1"/>
  <c r="P8323" i="1"/>
  <c r="P8326" i="1"/>
  <c r="P8328" i="1"/>
  <c r="P9010" i="1"/>
  <c r="P9007" i="1"/>
  <c r="P9006" i="1"/>
  <c r="P9004" i="1"/>
  <c r="P9005" i="1"/>
  <c r="P9008" i="1"/>
  <c r="P1512" i="1"/>
  <c r="P1502" i="1"/>
  <c r="P1492" i="1"/>
  <c r="P1488" i="1"/>
  <c r="P1497" i="1"/>
  <c r="P1503" i="1"/>
  <c r="P2226" i="1"/>
  <c r="P2217" i="1"/>
  <c r="P2216" i="1"/>
  <c r="P2214" i="1"/>
  <c r="P2219" i="1"/>
  <c r="P2215" i="1"/>
  <c r="P2864" i="1"/>
  <c r="P2858" i="1"/>
  <c r="P2857" i="1"/>
  <c r="P2856" i="1"/>
  <c r="P2859" i="1"/>
  <c r="P2860" i="1"/>
  <c r="P3559" i="1"/>
  <c r="P3553" i="1"/>
  <c r="P3552" i="1"/>
  <c r="P3551" i="1"/>
  <c r="P3557" i="1"/>
  <c r="P3561" i="1"/>
  <c r="P4329" i="1"/>
  <c r="P4322" i="1"/>
  <c r="P4320" i="1"/>
  <c r="P4319" i="1"/>
  <c r="P4321" i="1"/>
  <c r="P4325" i="1"/>
  <c r="P4980" i="1"/>
  <c r="P4978" i="1"/>
  <c r="P4975" i="1"/>
  <c r="P4974" i="1"/>
  <c r="P4976" i="1"/>
  <c r="P4979" i="1"/>
  <c r="P5655" i="1"/>
  <c r="P5652" i="1"/>
  <c r="P5650" i="1"/>
  <c r="P5648" i="1"/>
  <c r="P5651" i="1"/>
  <c r="P5653" i="1"/>
  <c r="P6336" i="1"/>
  <c r="P6331" i="1"/>
  <c r="P6329" i="1"/>
  <c r="P6327" i="1"/>
  <c r="P6328" i="1"/>
  <c r="P6332" i="1"/>
  <c r="P7102" i="1"/>
  <c r="P7100" i="1"/>
  <c r="P7098" i="1"/>
  <c r="P7097" i="1"/>
  <c r="P7099" i="1"/>
  <c r="P7101" i="1"/>
  <c r="P7778" i="1"/>
  <c r="P7774" i="1"/>
  <c r="P7771" i="1"/>
  <c r="P7772" i="1"/>
  <c r="P7773" i="1"/>
  <c r="P7775" i="1"/>
  <c r="P8509" i="1"/>
  <c r="P8504" i="1"/>
  <c r="P8502" i="1"/>
  <c r="P8503" i="1"/>
  <c r="P8506" i="1"/>
  <c r="P8510" i="1"/>
  <c r="P9176" i="1"/>
  <c r="P9172" i="1"/>
  <c r="P9170" i="1"/>
  <c r="P9169" i="1"/>
  <c r="P9171" i="1"/>
  <c r="P9173" i="1"/>
  <c r="P1732" i="1"/>
  <c r="P1722" i="1"/>
  <c r="P1716" i="1"/>
  <c r="P1712" i="1"/>
  <c r="P1717" i="1"/>
  <c r="P1723" i="1"/>
  <c r="P2453" i="1"/>
  <c r="P2436" i="1"/>
  <c r="P2439" i="1"/>
  <c r="P2435" i="1"/>
  <c r="P2443" i="1"/>
  <c r="P2437" i="1"/>
  <c r="P3101" i="1"/>
  <c r="P3090" i="1"/>
  <c r="P3089" i="1"/>
  <c r="P3086" i="1"/>
  <c r="P3091" i="1"/>
  <c r="P3093" i="1"/>
  <c r="P3799" i="1"/>
  <c r="P3789" i="1"/>
  <c r="P3786" i="1"/>
  <c r="P3785" i="1"/>
  <c r="P3794" i="1"/>
  <c r="P3797" i="1"/>
  <c r="P4557" i="1"/>
  <c r="P4545" i="1"/>
  <c r="P4543" i="1"/>
  <c r="P4541" i="1"/>
  <c r="P4544" i="1"/>
  <c r="P4548" i="1"/>
  <c r="P5195" i="1"/>
  <c r="P5192" i="1"/>
  <c r="P5189" i="1"/>
  <c r="P5188" i="1"/>
  <c r="P5191" i="1"/>
  <c r="P5196" i="1"/>
  <c r="P5878" i="1"/>
  <c r="P5872" i="1"/>
  <c r="P5870" i="1"/>
  <c r="P5869" i="1"/>
  <c r="P5871" i="1"/>
  <c r="P5876" i="1"/>
  <c r="P6569" i="1"/>
  <c r="P6561" i="1"/>
  <c r="P6559" i="1"/>
  <c r="P6558" i="1"/>
  <c r="P6560" i="1"/>
  <c r="P6566" i="1"/>
  <c r="P7334" i="1"/>
  <c r="P7324" i="1"/>
  <c r="P7322" i="1"/>
  <c r="P7321" i="1"/>
  <c r="P7323" i="1"/>
  <c r="P7327" i="1"/>
  <c r="P8009" i="1"/>
  <c r="P8000" i="1"/>
  <c r="P7997" i="1"/>
  <c r="P7998" i="1"/>
  <c r="P7999" i="1"/>
  <c r="P8003" i="1"/>
  <c r="P8736" i="1"/>
  <c r="P8732" i="1"/>
  <c r="P8730" i="1"/>
  <c r="P8733" i="1"/>
  <c r="P8735" i="1"/>
  <c r="P8741" i="1"/>
  <c r="P9392" i="1"/>
  <c r="P9386" i="1"/>
  <c r="P9384" i="1"/>
  <c r="P9383" i="1"/>
  <c r="P9385" i="1"/>
  <c r="P9388" i="1"/>
  <c r="P1958" i="1"/>
  <c r="P1945" i="1"/>
  <c r="P1941" i="1"/>
  <c r="P1939" i="1"/>
  <c r="P1940" i="1"/>
  <c r="P1946" i="1"/>
  <c r="P2594" i="1"/>
  <c r="P2580" i="1"/>
  <c r="P2581" i="1"/>
  <c r="P2578" i="1"/>
  <c r="P2582" i="1"/>
  <c r="P2584" i="1"/>
  <c r="P3223" i="1"/>
  <c r="P3215" i="1"/>
  <c r="P3214" i="1"/>
  <c r="P3209" i="1"/>
  <c r="P3213" i="1"/>
  <c r="P3216" i="1"/>
  <c r="P3920" i="1"/>
  <c r="P3914" i="1"/>
  <c r="P3913" i="1"/>
  <c r="P3911" i="1"/>
  <c r="P3912" i="1"/>
  <c r="P3915" i="1"/>
  <c r="P4640" i="1"/>
  <c r="P4634" i="1"/>
  <c r="P4632" i="1"/>
  <c r="P4631" i="1"/>
  <c r="P4633" i="1"/>
  <c r="P4635" i="1"/>
  <c r="P5350" i="1"/>
  <c r="P5342" i="1"/>
  <c r="P5338" i="1"/>
  <c r="P5335" i="1"/>
  <c r="P5339" i="1"/>
  <c r="P5343" i="1"/>
  <c r="P5996" i="1"/>
  <c r="P5990" i="1"/>
  <c r="P5987" i="1"/>
  <c r="P5985" i="1"/>
  <c r="P5988" i="1"/>
  <c r="P5992" i="1"/>
  <c r="P6693" i="1"/>
  <c r="P6688" i="1"/>
  <c r="P6686" i="1"/>
  <c r="P6683" i="1"/>
  <c r="P6684" i="1"/>
  <c r="P6691" i="1"/>
  <c r="P7421" i="1"/>
  <c r="P7414" i="1"/>
  <c r="P7413" i="1"/>
  <c r="P7411" i="1"/>
  <c r="P7412" i="1"/>
  <c r="P7415" i="1"/>
  <c r="P8176" i="1"/>
  <c r="P8168" i="1"/>
  <c r="P8162" i="1"/>
  <c r="P8160" i="1"/>
  <c r="P8161" i="1"/>
  <c r="P8172" i="1"/>
  <c r="P8872" i="1"/>
  <c r="P8865" i="1"/>
  <c r="P8864" i="1"/>
  <c r="P8863" i="1"/>
  <c r="P8862" i="1"/>
  <c r="P8867" i="1"/>
  <c r="P9513" i="1"/>
  <c r="P9508" i="1"/>
  <c r="P9507" i="1"/>
  <c r="P9505" i="1"/>
  <c r="P9506" i="1"/>
  <c r="P9510" i="1"/>
  <c r="P1738" i="1"/>
  <c r="P1727" i="1"/>
  <c r="P1718" i="1"/>
  <c r="P1713" i="1"/>
  <c r="P1724" i="1"/>
  <c r="P1728" i="1"/>
  <c r="P2388" i="1"/>
  <c r="P2383" i="1"/>
  <c r="P2381" i="1"/>
  <c r="P2377" i="1"/>
  <c r="P2385" i="1"/>
  <c r="P2386" i="1"/>
  <c r="P3014" i="1"/>
  <c r="P3009" i="1"/>
  <c r="P3007" i="1"/>
  <c r="P3002" i="1"/>
  <c r="P3008" i="1"/>
  <c r="P3011" i="1"/>
  <c r="P3712" i="1"/>
  <c r="P3708" i="1"/>
  <c r="P3706" i="1"/>
  <c r="P3703" i="1"/>
  <c r="P3707" i="1"/>
  <c r="P3710" i="1"/>
  <c r="P4415" i="1"/>
  <c r="P4407" i="1"/>
  <c r="P4406" i="1"/>
  <c r="P4405" i="1"/>
  <c r="P4409" i="1"/>
  <c r="P4411" i="1"/>
  <c r="P5144" i="1"/>
  <c r="P5140" i="1"/>
  <c r="P5137" i="1"/>
  <c r="P5136" i="1"/>
  <c r="P5139" i="1"/>
  <c r="P5142" i="1"/>
  <c r="P5802" i="1"/>
  <c r="P5798" i="1"/>
  <c r="P5795" i="1"/>
  <c r="P5792" i="1"/>
  <c r="P5797" i="1"/>
  <c r="P5800" i="1"/>
  <c r="P6486" i="1"/>
  <c r="P6482" i="1"/>
  <c r="P6478" i="1"/>
  <c r="P6475" i="1"/>
  <c r="P6476" i="1"/>
  <c r="P6483" i="1"/>
  <c r="P7193" i="1"/>
  <c r="P7188" i="1"/>
  <c r="P7182" i="1"/>
  <c r="P7181" i="1"/>
  <c r="P7183" i="1"/>
  <c r="P7189" i="1"/>
  <c r="P7951" i="1"/>
  <c r="P7948" i="1"/>
  <c r="P7944" i="1"/>
  <c r="P7943" i="1"/>
  <c r="P7945" i="1"/>
  <c r="P7949" i="1"/>
  <c r="P8660" i="1"/>
  <c r="P8656" i="1"/>
  <c r="P8654" i="1"/>
  <c r="P8652" i="1"/>
  <c r="P8655" i="1"/>
  <c r="P8659" i="1"/>
  <c r="P9319" i="1"/>
  <c r="P9315" i="1"/>
  <c r="P9312" i="1"/>
  <c r="P9309" i="1"/>
  <c r="P9314" i="1"/>
  <c r="P9317" i="1"/>
  <c r="P1507" i="1"/>
  <c r="P1498" i="1"/>
  <c r="P1491" i="1"/>
  <c r="P1487" i="1"/>
  <c r="P1493" i="1"/>
  <c r="P1499" i="1"/>
  <c r="P2170" i="1"/>
  <c r="P2165" i="1"/>
  <c r="P2164" i="1"/>
  <c r="P2160" i="1"/>
  <c r="P2166" i="1"/>
  <c r="P2168" i="1"/>
  <c r="P2803" i="1"/>
  <c r="P2796" i="1"/>
  <c r="P2794" i="1"/>
  <c r="P2789" i="1"/>
  <c r="P2793" i="1"/>
  <c r="P2797" i="1"/>
  <c r="P3490" i="1"/>
  <c r="P3486" i="1"/>
  <c r="P3484" i="1"/>
  <c r="P3481" i="1"/>
  <c r="P3485" i="1"/>
  <c r="P3488" i="1"/>
  <c r="P4199" i="1"/>
  <c r="P4193" i="1"/>
  <c r="P4192" i="1"/>
  <c r="P4189" i="1"/>
  <c r="P4194" i="1"/>
  <c r="P4197" i="1"/>
  <c r="P4936" i="1"/>
  <c r="P4932" i="1"/>
  <c r="P4928" i="1"/>
  <c r="P4927" i="1"/>
  <c r="P4929" i="1"/>
  <c r="P4934" i="1"/>
  <c r="P5590" i="1"/>
  <c r="P5583" i="1"/>
  <c r="P5580" i="1"/>
  <c r="P5577" i="1"/>
  <c r="P5581" i="1"/>
  <c r="P5585" i="1"/>
  <c r="P6253" i="1"/>
  <c r="P6250" i="1"/>
  <c r="P6245" i="1"/>
  <c r="P6242" i="1"/>
  <c r="P6243" i="1"/>
  <c r="P6251" i="1"/>
  <c r="P6977" i="1"/>
  <c r="P6973" i="1"/>
  <c r="P6969" i="1"/>
  <c r="P6968" i="1"/>
  <c r="P6970" i="1"/>
  <c r="P6974" i="1"/>
  <c r="P7729" i="1"/>
  <c r="P7724" i="1"/>
  <c r="P7722" i="1"/>
  <c r="P7720" i="1"/>
  <c r="P7721" i="1"/>
  <c r="P7727" i="1"/>
  <c r="P8445" i="1"/>
  <c r="P8441" i="1"/>
  <c r="P8440" i="1"/>
  <c r="P8438" i="1"/>
  <c r="P8439" i="1"/>
  <c r="P8444" i="1"/>
  <c r="P9118" i="1"/>
  <c r="P9114" i="1"/>
  <c r="P9112" i="1"/>
  <c r="P9109" i="1"/>
  <c r="P9113" i="1"/>
  <c r="P9116" i="1"/>
  <c r="P1407" i="1"/>
  <c r="P1405" i="1"/>
  <c r="P1402" i="1"/>
  <c r="P1401" i="1"/>
  <c r="P1403" i="1"/>
  <c r="P1406" i="1"/>
  <c r="P2099" i="1"/>
  <c r="P2095" i="1"/>
  <c r="P2094" i="1"/>
  <c r="P2093" i="1"/>
  <c r="P2096" i="1"/>
  <c r="P2097" i="1"/>
  <c r="P2727" i="1"/>
  <c r="P2725" i="1"/>
  <c r="P2724" i="1"/>
  <c r="P2722" i="1"/>
  <c r="P2723" i="1"/>
  <c r="P2726" i="1"/>
  <c r="P3405" i="1"/>
  <c r="P3402" i="1"/>
  <c r="P3400" i="1"/>
  <c r="P3399" i="1"/>
  <c r="P3401" i="1"/>
  <c r="P3403" i="1"/>
  <c r="P4109" i="1"/>
  <c r="P4105" i="1"/>
  <c r="P4104" i="1"/>
  <c r="P4103" i="1"/>
  <c r="P4106" i="1"/>
  <c r="P4108" i="1"/>
  <c r="P4870" i="1"/>
  <c r="P4868" i="1"/>
  <c r="P4866" i="1"/>
  <c r="P4865" i="1"/>
  <c r="P4867" i="1"/>
  <c r="P4869" i="1"/>
  <c r="P5510" i="1"/>
  <c r="P5508" i="1"/>
  <c r="P5506" i="1"/>
  <c r="P5504" i="1"/>
  <c r="P5507" i="1"/>
  <c r="P5509" i="1"/>
  <c r="P6184" i="1"/>
  <c r="P6182" i="1"/>
  <c r="P6179" i="1"/>
  <c r="P6177" i="1"/>
  <c r="P6178" i="1"/>
  <c r="P6183" i="1"/>
  <c r="P6888" i="1"/>
  <c r="P6884" i="1"/>
  <c r="P6882" i="1"/>
  <c r="P6881" i="1"/>
  <c r="P6883" i="1"/>
  <c r="P6885" i="1"/>
  <c r="P7657" i="1"/>
  <c r="P7654" i="1"/>
  <c r="P7652" i="1"/>
  <c r="P7651" i="1"/>
  <c r="P7653" i="1"/>
  <c r="P7655" i="1"/>
  <c r="P8358" i="1"/>
  <c r="P8356" i="1"/>
  <c r="P8354" i="1"/>
  <c r="P8353" i="1"/>
  <c r="P8355" i="1"/>
  <c r="P8357" i="1"/>
  <c r="P9037" i="1"/>
  <c r="P9034" i="1"/>
  <c r="P9032" i="1"/>
  <c r="P9031" i="1"/>
  <c r="P9033" i="1"/>
  <c r="P9035" i="1"/>
  <c r="P1506" i="1"/>
  <c r="P1494" i="1"/>
  <c r="P1490" i="1"/>
  <c r="P1486" i="1"/>
  <c r="P1489" i="1"/>
  <c r="P1495" i="1"/>
  <c r="P2169" i="1"/>
  <c r="P2161" i="1"/>
  <c r="P2162" i="1"/>
  <c r="P2159" i="1"/>
  <c r="P2163" i="1"/>
  <c r="P2167" i="1"/>
  <c r="P2802" i="1"/>
  <c r="P2792" i="1"/>
  <c r="P2791" i="1"/>
  <c r="P2788" i="1"/>
  <c r="P2790" i="1"/>
  <c r="P2795" i="1"/>
  <c r="P3489" i="1"/>
  <c r="P3483" i="1"/>
  <c r="P3482" i="1"/>
  <c r="P3479" i="1"/>
  <c r="P3480" i="1"/>
  <c r="P3487" i="1"/>
  <c r="P4198" i="1"/>
  <c r="P4188" i="1"/>
  <c r="P4190" i="1"/>
  <c r="P4187" i="1"/>
  <c r="P4191" i="1"/>
  <c r="P4196" i="1"/>
  <c r="P4935" i="1"/>
  <c r="P4930" i="1"/>
  <c r="P4925" i="1"/>
  <c r="P4924" i="1"/>
  <c r="P4926" i="1"/>
  <c r="P4933" i="1"/>
  <c r="P5587" i="1"/>
  <c r="P5582" i="1"/>
  <c r="P5578" i="1"/>
  <c r="P5576" i="1"/>
  <c r="P5579" i="1"/>
  <c r="P5584" i="1"/>
  <c r="P6252" i="1"/>
  <c r="P6247" i="1"/>
  <c r="P6244" i="1"/>
  <c r="P6240" i="1"/>
  <c r="P6241" i="1"/>
  <c r="P6249" i="1"/>
  <c r="P6976" i="1"/>
  <c r="P6971" i="1"/>
  <c r="P6967" i="1"/>
  <c r="P6965" i="1"/>
  <c r="P6966" i="1"/>
  <c r="P6972" i="1"/>
  <c r="P7728" i="1"/>
  <c r="P7723" i="1"/>
  <c r="P7719" i="1"/>
  <c r="P7717" i="1"/>
  <c r="P7718" i="1"/>
  <c r="P7725" i="1"/>
  <c r="P8443" i="1"/>
  <c r="P8437" i="1"/>
  <c r="P8436" i="1"/>
  <c r="P8434" i="1"/>
  <c r="P8435" i="1"/>
  <c r="P8442" i="1"/>
  <c r="P9117" i="1"/>
  <c r="P9111" i="1"/>
  <c r="P9110" i="1"/>
  <c r="P9107" i="1"/>
  <c r="P9108" i="1"/>
  <c r="P9115" i="1"/>
  <c r="P1736" i="1"/>
  <c r="P1719" i="1"/>
  <c r="P1715" i="1"/>
  <c r="P1711" i="1"/>
  <c r="P1714" i="1"/>
  <c r="P1720" i="1"/>
  <c r="P2387" i="1"/>
  <c r="P2378" i="1"/>
  <c r="P2379" i="1"/>
  <c r="P2382" i="1"/>
  <c r="P2380" i="1"/>
  <c r="P2384" i="1"/>
  <c r="P3013" i="1"/>
  <c r="P3005" i="1"/>
  <c r="P3004" i="1"/>
  <c r="P3010" i="1"/>
  <c r="P3003" i="1"/>
  <c r="P3006" i="1"/>
  <c r="P3711" i="1"/>
  <c r="P3704" i="1"/>
  <c r="P3702" i="1"/>
  <c r="P3701" i="1"/>
  <c r="P3705" i="1"/>
  <c r="P3709" i="1"/>
  <c r="P4413" i="1"/>
  <c r="P4402" i="1"/>
  <c r="P4403" i="1"/>
  <c r="P4400" i="1"/>
  <c r="P4404" i="1"/>
  <c r="P4410" i="1"/>
  <c r="P5143" i="1"/>
  <c r="P5138" i="1"/>
  <c r="P5134" i="1"/>
  <c r="P5133" i="1"/>
  <c r="P5135" i="1"/>
  <c r="P5141" i="1"/>
  <c r="P5801" i="1"/>
  <c r="P5796" i="1"/>
  <c r="P5791" i="1"/>
  <c r="P5790" i="1"/>
  <c r="P5793" i="1"/>
  <c r="P5799" i="1"/>
  <c r="P6485" i="1"/>
  <c r="P6479" i="1"/>
  <c r="P6477" i="1"/>
  <c r="P6473" i="1"/>
  <c r="P6474" i="1"/>
  <c r="P6481" i="1"/>
  <c r="P7191" i="1"/>
  <c r="P7186" i="1"/>
  <c r="P7179" i="1"/>
  <c r="P7176" i="1"/>
  <c r="P7180" i="1"/>
  <c r="P7187" i="1"/>
  <c r="P7950" i="1"/>
  <c r="P7946" i="1"/>
  <c r="P7942" i="1"/>
  <c r="P7940" i="1"/>
  <c r="P7941" i="1"/>
  <c r="P7947" i="1"/>
  <c r="P8657" i="1"/>
  <c r="P8653" i="1"/>
  <c r="P8650" i="1"/>
  <c r="P8649" i="1"/>
  <c r="P8651" i="1"/>
  <c r="P8658" i="1"/>
  <c r="P9318" i="1"/>
  <c r="P9313" i="1"/>
  <c r="P9310" i="1"/>
  <c r="P9308" i="1"/>
  <c r="P9311" i="1"/>
  <c r="P9316" i="1"/>
  <c r="P1632" i="1"/>
  <c r="P1627" i="1"/>
  <c r="P1625" i="1"/>
  <c r="P1624" i="1"/>
  <c r="P1626" i="1"/>
  <c r="P1628" i="1"/>
  <c r="P2310" i="1"/>
  <c r="P2300" i="1"/>
  <c r="P2299" i="1"/>
  <c r="P2294" i="1"/>
  <c r="P2301" i="1"/>
  <c r="P2302" i="1"/>
  <c r="P2926" i="1"/>
  <c r="P2915" i="1"/>
  <c r="P2912" i="1"/>
  <c r="P2909" i="1"/>
  <c r="P2913" i="1"/>
  <c r="P2918" i="1"/>
  <c r="P3622" i="1"/>
  <c r="P3613" i="1"/>
  <c r="P3608" i="1"/>
  <c r="P3607" i="1"/>
  <c r="P3610" i="1"/>
  <c r="P3614" i="1"/>
  <c r="P4301" i="1"/>
  <c r="P4290" i="1"/>
  <c r="P4289" i="1"/>
  <c r="P4287" i="1"/>
  <c r="P4291" i="1"/>
  <c r="P4297" i="1"/>
  <c r="P5071" i="1"/>
  <c r="P5064" i="1"/>
  <c r="P5059" i="1"/>
  <c r="P5058" i="1"/>
  <c r="P5061" i="1"/>
  <c r="P5069" i="1"/>
  <c r="P5717" i="1"/>
  <c r="P5710" i="1"/>
  <c r="P5706" i="1"/>
  <c r="P5704" i="1"/>
  <c r="P5707" i="1"/>
  <c r="P5715" i="1"/>
  <c r="P6398" i="1"/>
  <c r="P6392" i="1"/>
  <c r="P6387" i="1"/>
  <c r="P6383" i="1"/>
  <c r="P6384" i="1"/>
  <c r="P6394" i="1"/>
  <c r="P7077" i="1"/>
  <c r="P7069" i="1"/>
  <c r="P7067" i="1"/>
  <c r="P7065" i="1"/>
  <c r="P7068" i="1"/>
  <c r="P7071" i="1"/>
  <c r="P7871" i="1"/>
  <c r="P7864" i="1"/>
  <c r="P7860" i="1"/>
  <c r="P7858" i="1"/>
  <c r="P7861" i="1"/>
  <c r="P7867" i="1"/>
  <c r="P8571" i="1"/>
  <c r="P8563" i="1"/>
  <c r="P8561" i="1"/>
  <c r="P8560" i="1"/>
  <c r="P8562" i="1"/>
  <c r="P8569" i="1"/>
  <c r="P9237" i="1"/>
  <c r="P9230" i="1"/>
  <c r="P9227" i="1"/>
  <c r="P9225" i="1"/>
  <c r="P9229" i="1"/>
  <c r="P9235" i="1"/>
  <c r="P1821" i="1"/>
  <c r="P1818" i="1"/>
  <c r="P1816" i="1"/>
  <c r="P1815" i="1"/>
  <c r="P1817" i="1"/>
  <c r="P1819" i="1"/>
  <c r="P2512" i="1"/>
  <c r="P2508" i="1"/>
  <c r="P2507" i="1"/>
  <c r="P2506" i="1"/>
  <c r="P2509" i="1"/>
  <c r="P2510" i="1"/>
  <c r="P3147" i="1"/>
  <c r="P3142" i="1"/>
  <c r="P3139" i="1"/>
  <c r="P3135" i="1"/>
  <c r="P3140" i="1"/>
  <c r="P3143" i="1"/>
  <c r="P3845" i="1"/>
  <c r="P3841" i="1"/>
  <c r="P3838" i="1"/>
  <c r="P3835" i="1"/>
  <c r="P3839" i="1"/>
  <c r="P3842" i="1"/>
  <c r="P4505" i="1"/>
  <c r="P4501" i="1"/>
  <c r="P4500" i="1"/>
  <c r="P4499" i="1"/>
  <c r="P4502" i="1"/>
  <c r="P4503" i="1"/>
  <c r="P5268" i="1"/>
  <c r="P5266" i="1"/>
  <c r="P5264" i="1"/>
  <c r="P5263" i="1"/>
  <c r="P5265" i="1"/>
  <c r="P5267" i="1"/>
  <c r="P5926" i="1"/>
  <c r="P5923" i="1"/>
  <c r="P5920" i="1"/>
  <c r="P5918" i="1"/>
  <c r="P5921" i="1"/>
  <c r="P5925" i="1"/>
  <c r="P6618" i="1"/>
  <c r="P6615" i="1"/>
  <c r="P6613" i="1"/>
  <c r="P6609" i="1"/>
  <c r="P6610" i="1"/>
  <c r="P6617" i="1"/>
  <c r="P7284" i="1"/>
  <c r="P7282" i="1"/>
  <c r="P7280" i="1"/>
  <c r="P7278" i="1"/>
  <c r="P7281" i="1"/>
  <c r="P7283" i="1"/>
  <c r="P8091" i="1"/>
  <c r="P8088" i="1"/>
  <c r="P8085" i="1"/>
  <c r="P8083" i="1"/>
  <c r="P8086" i="1"/>
  <c r="P8089" i="1"/>
  <c r="P8800" i="1"/>
  <c r="P8794" i="1"/>
  <c r="P8796" i="1"/>
  <c r="P8795" i="1"/>
  <c r="P8797" i="1"/>
  <c r="P8799" i="1"/>
  <c r="P9451" i="1"/>
  <c r="P9447" i="1"/>
  <c r="P9445" i="1"/>
  <c r="P9444" i="1"/>
  <c r="P9446" i="1"/>
  <c r="P9450" i="1"/>
  <c r="P1964" i="1"/>
  <c r="P1962" i="1"/>
  <c r="P1953" i="1"/>
  <c r="P1944" i="1"/>
  <c r="P1952" i="1"/>
  <c r="P1963" i="1"/>
  <c r="P2599" i="1"/>
  <c r="P2592" i="1"/>
  <c r="P2590" i="1"/>
  <c r="P9" i="1"/>
  <c r="P15" i="1"/>
  <c r="P20" i="1"/>
  <c r="P27" i="1"/>
  <c r="P32" i="1"/>
  <c r="P38" i="1"/>
  <c r="P45" i="1"/>
  <c r="P50" i="1"/>
  <c r="P92" i="1"/>
  <c r="P99" i="1"/>
  <c r="P105" i="1"/>
  <c r="P111" i="1"/>
  <c r="P117" i="1"/>
  <c r="P123" i="1"/>
  <c r="P129" i="1"/>
  <c r="P135" i="1"/>
  <c r="P141" i="1"/>
  <c r="P146" i="1"/>
  <c r="P153" i="1"/>
  <c r="P157" i="1"/>
  <c r="P164" i="1"/>
  <c r="P170" i="1"/>
  <c r="P176" i="1"/>
  <c r="P182" i="1"/>
  <c r="P189" i="1"/>
  <c r="P195" i="1"/>
  <c r="P201" i="1"/>
  <c r="P207" i="1"/>
  <c r="P213" i="1"/>
  <c r="P279" i="1"/>
  <c r="P284" i="1"/>
  <c r="P291" i="1"/>
  <c r="P297" i="1"/>
  <c r="P303" i="1"/>
  <c r="P309" i="1"/>
  <c r="P315" i="1"/>
  <c r="P320" i="1"/>
  <c r="P327" i="1"/>
  <c r="P333" i="1"/>
  <c r="P339" i="1"/>
  <c r="P345" i="1"/>
  <c r="P351" i="1"/>
  <c r="P357" i="1"/>
  <c r="P363" i="1"/>
  <c r="P368" i="1"/>
  <c r="P397" i="1"/>
  <c r="P435" i="1"/>
  <c r="P440" i="1"/>
  <c r="P445" i="1"/>
  <c r="P449" i="1"/>
  <c r="P455" i="1"/>
  <c r="P460" i="1"/>
  <c r="P465" i="1"/>
  <c r="P484" i="1"/>
  <c r="P503" i="1"/>
  <c r="P508" i="1"/>
  <c r="P512" i="1"/>
  <c r="P518" i="1"/>
  <c r="P523" i="1"/>
  <c r="P528" i="1"/>
  <c r="P533" i="1"/>
  <c r="P538" i="1"/>
  <c r="P542" i="1"/>
  <c r="P548" i="1"/>
  <c r="P553" i="1"/>
  <c r="P557" i="1"/>
  <c r="P563" i="1"/>
  <c r="P722" i="1"/>
  <c r="P726" i="1"/>
  <c r="P731" i="1"/>
  <c r="P737" i="1"/>
  <c r="P742" i="1"/>
  <c r="P746" i="1"/>
  <c r="P751" i="1"/>
  <c r="P755" i="1"/>
  <c r="P761" i="1"/>
  <c r="P765" i="1"/>
  <c r="P771" i="1"/>
  <c r="P776" i="1"/>
  <c r="P781" i="1"/>
  <c r="P786" i="1"/>
  <c r="P791" i="1"/>
  <c r="P796" i="1"/>
  <c r="P801" i="1"/>
  <c r="P805" i="1"/>
  <c r="P811" i="1"/>
  <c r="P815" i="1"/>
  <c r="P820" i="1"/>
  <c r="P826" i="1"/>
  <c r="P830" i="1"/>
  <c r="P836" i="1"/>
  <c r="P841" i="1"/>
  <c r="P846" i="1"/>
  <c r="P852" i="1"/>
  <c r="P856" i="1"/>
  <c r="P861" i="1"/>
  <c r="P866" i="1"/>
  <c r="P872" i="1"/>
  <c r="P876" i="1"/>
  <c r="P881" i="1"/>
  <c r="P887" i="1"/>
  <c r="P892" i="1"/>
  <c r="P896" i="1"/>
  <c r="P901" i="1"/>
  <c r="P906" i="1"/>
  <c r="P909" i="1"/>
  <c r="P912" i="1"/>
  <c r="P915" i="1"/>
  <c r="P918" i="1"/>
  <c r="P921" i="1"/>
  <c r="P924" i="1"/>
  <c r="P927" i="1"/>
  <c r="P930" i="1"/>
  <c r="P933" i="1"/>
  <c r="P935" i="1"/>
  <c r="P938" i="1"/>
  <c r="P942" i="1"/>
  <c r="P945" i="1"/>
  <c r="P948" i="1"/>
  <c r="P953" i="1"/>
  <c r="P958" i="1"/>
  <c r="P962" i="1"/>
  <c r="P968" i="1"/>
  <c r="P973" i="1"/>
  <c r="P977" i="1"/>
  <c r="P983" i="1"/>
  <c r="P987" i="1"/>
  <c r="P993" i="1"/>
  <c r="P1053" i="1"/>
  <c r="P1058" i="1"/>
  <c r="P1063" i="1"/>
  <c r="P1068" i="1"/>
  <c r="P1073" i="1"/>
  <c r="P1077" i="1"/>
  <c r="P1082" i="1"/>
  <c r="P1088" i="1"/>
  <c r="P1093" i="1"/>
  <c r="P1098" i="1"/>
  <c r="P1103" i="1"/>
  <c r="P1108" i="1"/>
  <c r="P1112" i="1"/>
  <c r="P1118" i="1"/>
  <c r="P1123" i="1"/>
  <c r="P1128" i="1"/>
  <c r="P1133" i="1"/>
  <c r="P1138" i="1"/>
  <c r="P1143" i="1"/>
  <c r="P1148" i="1"/>
  <c r="P1152" i="1"/>
  <c r="P1157" i="1"/>
  <c r="P1163" i="1"/>
  <c r="P1168" i="1"/>
  <c r="P1173" i="1"/>
  <c r="P1178" i="1"/>
  <c r="P1183" i="1"/>
  <c r="P1260" i="1"/>
  <c r="P1265" i="1"/>
  <c r="P1270" i="1"/>
  <c r="P1275" i="1"/>
  <c r="P1280" i="1"/>
  <c r="P1285" i="1"/>
  <c r="P1290" i="1"/>
  <c r="P1295" i="1"/>
  <c r="P1299" i="1"/>
  <c r="P1305" i="1"/>
  <c r="P1310" i="1"/>
  <c r="P1315" i="1"/>
  <c r="P1326" i="1"/>
  <c r="P1337" i="1"/>
  <c r="P1354" i="1"/>
  <c r="P1377" i="1"/>
  <c r="P1400" i="1"/>
  <c r="P1411" i="1"/>
  <c r="P1434" i="1"/>
  <c r="P1485" i="1"/>
  <c r="P1523" i="1"/>
  <c r="P1553" i="1"/>
  <c r="P1588" i="1"/>
  <c r="P1623" i="1"/>
  <c r="P1640" i="1"/>
  <c r="P1657" i="1"/>
  <c r="P1710" i="1"/>
  <c r="P1751" i="1"/>
  <c r="P1774" i="1"/>
  <c r="P1790" i="1"/>
  <c r="P1813" i="1"/>
  <c r="P1830" i="1"/>
  <c r="P1877" i="1"/>
  <c r="P1938" i="1"/>
  <c r="P1968" i="1"/>
  <c r="P1985" i="1"/>
  <c r="P1996" i="1"/>
  <c r="P2001" i="1"/>
  <c r="P2006" i="1"/>
  <c r="P2011" i="1"/>
  <c r="P2016" i="1"/>
  <c r="P2021" i="1"/>
  <c r="P2026" i="1"/>
  <c r="P2036" i="1"/>
  <c r="P2066" i="1"/>
  <c r="P2092" i="1"/>
  <c r="P2108" i="1"/>
  <c r="P2127" i="1"/>
  <c r="P2158" i="1"/>
  <c r="P2180" i="1"/>
  <c r="P2212" i="1"/>
  <c r="P2251" i="1"/>
  <c r="P2292" i="1"/>
  <c r="P2327" i="1"/>
  <c r="P2346" i="1"/>
  <c r="P2375" i="1"/>
  <c r="P2393" i="1"/>
  <c r="P2432" i="1"/>
  <c r="P2478" i="1"/>
  <c r="P2854" i="1"/>
  <c r="P2907" i="1"/>
  <c r="P2937" i="1"/>
  <c r="P2966" i="1"/>
  <c r="P3001" i="1"/>
  <c r="P3019" i="1"/>
  <c r="P3031" i="1"/>
  <c r="P3079" i="1"/>
  <c r="P3128" i="1"/>
  <c r="P3151" i="1"/>
  <c r="P3181" i="1"/>
  <c r="P3210" i="1"/>
  <c r="P3234" i="1"/>
  <c r="P3258" i="1"/>
  <c r="P3292" i="1"/>
  <c r="P3439" i="1"/>
  <c r="P3478" i="1"/>
  <c r="P3494" i="1"/>
  <c r="P3513" i="1"/>
  <c r="P3547" i="1"/>
  <c r="P3602" i="1"/>
  <c r="P3634" i="1"/>
  <c r="P3664" i="1"/>
  <c r="P3698" i="1"/>
  <c r="P3715" i="1"/>
  <c r="P3727" i="1"/>
  <c r="P3773" i="1"/>
  <c r="P3832" i="1"/>
  <c r="P3850" i="1"/>
  <c r="P3879" i="1"/>
  <c r="P3910" i="1"/>
  <c r="P3932" i="1"/>
  <c r="P3952" i="1"/>
  <c r="P3993" i="1"/>
  <c r="P4012" i="1"/>
  <c r="P4029" i="1"/>
  <c r="P4042" i="1"/>
  <c r="P4048" i="1"/>
  <c r="P4053" i="1"/>
  <c r="P4060" i="1"/>
  <c r="P4066" i="1"/>
  <c r="P4078" i="1"/>
  <c r="P4102" i="1"/>
  <c r="P4119" i="1"/>
  <c r="P4148" i="1"/>
  <c r="P4186" i="1"/>
  <c r="P4209" i="1"/>
  <c r="P4227" i="1"/>
  <c r="P4246" i="1"/>
  <c r="P4278" i="1"/>
  <c r="P4317" i="1"/>
  <c r="P4354" i="1"/>
  <c r="P4396" i="1"/>
  <c r="P4432" i="1"/>
  <c r="P4447" i="1"/>
  <c r="P4472" i="1"/>
  <c r="P4496" i="1"/>
  <c r="P4539" i="1"/>
  <c r="P4594" i="1"/>
  <c r="P4629" i="1"/>
  <c r="P4648" i="1"/>
  <c r="P4654" i="1"/>
  <c r="P4666" i="1"/>
  <c r="P4689" i="1"/>
  <c r="P4724" i="1"/>
  <c r="P4742" i="1"/>
  <c r="P4758" i="1"/>
  <c r="P4770" i="1"/>
  <c r="P4774" i="1"/>
  <c r="P4780" i="1"/>
  <c r="P4785" i="1"/>
  <c r="P4790" i="1"/>
  <c r="P4794" i="1"/>
  <c r="P4802" i="1"/>
  <c r="P4816" i="1"/>
  <c r="P4851" i="1"/>
  <c r="P4878" i="1"/>
  <c r="P4888" i="1"/>
  <c r="P4904" i="1"/>
  <c r="P4938" i="1"/>
  <c r="P4957" i="1"/>
  <c r="P5002" i="1"/>
  <c r="P5045" i="1"/>
  <c r="P5074" i="1"/>
  <c r="P5095" i="1"/>
  <c r="P5111" i="1"/>
  <c r="P5146" i="1"/>
  <c r="P5152" i="1"/>
  <c r="P5224" i="1"/>
  <c r="P5248" i="1"/>
  <c r="P5269" i="1"/>
  <c r="P5273" i="1"/>
  <c r="P5315" i="1"/>
  <c r="P5355" i="1"/>
  <c r="P5376" i="1"/>
  <c r="P5415" i="1"/>
  <c r="P5419" i="1"/>
  <c r="P5441" i="1"/>
  <c r="P5445" i="1"/>
  <c r="P5450" i="1"/>
  <c r="P5454" i="1"/>
  <c r="P5457" i="1"/>
  <c r="P5462" i="1"/>
  <c r="P5489" i="1"/>
  <c r="P5512" i="1"/>
  <c r="P5521" i="1"/>
  <c r="P5564" i="1"/>
  <c r="P5596" i="1"/>
  <c r="P5601" i="1"/>
  <c r="P5628" i="1"/>
  <c r="P5669" i="1"/>
  <c r="P5725" i="1"/>
  <c r="P5745" i="1"/>
  <c r="P5777" i="1"/>
  <c r="P5803" i="1"/>
  <c r="P5808" i="1"/>
  <c r="P5824" i="1"/>
  <c r="P5900" i="1"/>
  <c r="P5928" i="1"/>
  <c r="P5932" i="1"/>
  <c r="P5972" i="1"/>
  <c r="P6000" i="1"/>
  <c r="P6016" i="1"/>
  <c r="P6038" i="1"/>
  <c r="P6078" i="1"/>
  <c r="P6082" i="1"/>
  <c r="P6103" i="1"/>
  <c r="P6107" i="1"/>
  <c r="P6111" i="1"/>
  <c r="P6116" i="1"/>
  <c r="P6120" i="1"/>
  <c r="P6123" i="1"/>
  <c r="P6127" i="1"/>
  <c r="P6131" i="1"/>
  <c r="P6138" i="1"/>
  <c r="P6169" i="1"/>
  <c r="P6187" i="1"/>
  <c r="P6194" i="1"/>
  <c r="P6230" i="1"/>
  <c r="P6254" i="1"/>
  <c r="P6280" i="1"/>
  <c r="P6313" i="1"/>
  <c r="P6359" i="1"/>
  <c r="P6407" i="1"/>
  <c r="P6419" i="1"/>
  <c r="P6464" i="1"/>
  <c r="P6490" i="1"/>
  <c r="P6497" i="1"/>
  <c r="P6517" i="1"/>
  <c r="P6595" i="1"/>
  <c r="P6622" i="1"/>
  <c r="P6633" i="1"/>
  <c r="P6673" i="1"/>
  <c r="P6704" i="1"/>
  <c r="P6719" i="1"/>
  <c r="P6746" i="1"/>
  <c r="P6784" i="1"/>
  <c r="P6790" i="1"/>
  <c r="P6814" i="1"/>
  <c r="P6819" i="1"/>
  <c r="P6824" i="1"/>
  <c r="P6830" i="1"/>
  <c r="P6836" i="1"/>
  <c r="P6842" i="1"/>
  <c r="P6848" i="1"/>
  <c r="P6875" i="1"/>
  <c r="P6895" i="1"/>
  <c r="P6910" i="1"/>
  <c r="P6959" i="1"/>
  <c r="P6986" i="1"/>
  <c r="P7000" i="1"/>
  <c r="P7023" i="1"/>
  <c r="P7059" i="1"/>
  <c r="P7092" i="1"/>
  <c r="P7130" i="1"/>
  <c r="P7172" i="1"/>
  <c r="P7204" i="1"/>
  <c r="P7228" i="1"/>
  <c r="P7251" i="1"/>
  <c r="P7276" i="1"/>
  <c r="P7320" i="1"/>
  <c r="P7369" i="1"/>
  <c r="P7407" i="1"/>
  <c r="P7428" i="1"/>
  <c r="P7434" i="1"/>
  <c r="P7446" i="1"/>
  <c r="P7470" i="1"/>
  <c r="P7506" i="1"/>
  <c r="P7524" i="1"/>
  <c r="P7542" i="1"/>
  <c r="P7554" i="1"/>
  <c r="P7560" i="1"/>
  <c r="P7566" i="1"/>
  <c r="P7572" i="1"/>
  <c r="P7578" i="1"/>
  <c r="P7590" i="1"/>
  <c r="P7613" i="1"/>
  <c r="P7646" i="1"/>
  <c r="P7665" i="1"/>
  <c r="P7678" i="1"/>
  <c r="P7708" i="1"/>
  <c r="P7737" i="1"/>
  <c r="P7763" i="1"/>
  <c r="P7810" i="1"/>
  <c r="P7853" i="1"/>
  <c r="P7890" i="1"/>
  <c r="P7908" i="1"/>
  <c r="P7937" i="1"/>
  <c r="P7955" i="1"/>
  <c r="P7996" i="1"/>
  <c r="P8043" i="1"/>
  <c r="P8078" i="1"/>
  <c r="P8095" i="1"/>
  <c r="P8124" i="1"/>
  <c r="P8155" i="1"/>
  <c r="P8182" i="1"/>
  <c r="P8203" i="1"/>
  <c r="P8245" i="1"/>
  <c r="P8251" i="1"/>
  <c r="P8274" i="1"/>
  <c r="P8278" i="1"/>
  <c r="P8283" i="1"/>
  <c r="P8288" i="1"/>
  <c r="P8293" i="1"/>
  <c r="P8299" i="1"/>
  <c r="P8304" i="1"/>
  <c r="P8314" i="1"/>
  <c r="P8337" i="1"/>
  <c r="P8360" i="1"/>
  <c r="P8383" i="1"/>
  <c r="P8412" i="1"/>
  <c r="P8447" i="1"/>
  <c r="P8458" i="1"/>
  <c r="P8481" i="1"/>
  <c r="P8522" i="1"/>
  <c r="P8574" i="1"/>
  <c r="P8593" i="1"/>
  <c r="P8628" i="1"/>
  <c r="P8663" i="1"/>
  <c r="P8667" i="1"/>
  <c r="P8685" i="1"/>
  <c r="P8755" i="1"/>
  <c r="P8801" i="1"/>
  <c r="P8822" i="1"/>
  <c r="P8861" i="1"/>
  <c r="P8881" i="1"/>
  <c r="P8892" i="1"/>
  <c r="P8912" i="1"/>
  <c r="P8952" i="1"/>
  <c r="P8954" i="1"/>
  <c r="P8976" i="1"/>
  <c r="P8979" i="1"/>
  <c r="P8981" i="1"/>
  <c r="P8985" i="1"/>
  <c r="P8988" i="1"/>
  <c r="P8996" i="1"/>
  <c r="P9030" i="1"/>
  <c r="P9038" i="1"/>
  <c r="P9061" i="1"/>
  <c r="P9089" i="1"/>
  <c r="P9120" i="1"/>
  <c r="P9128" i="1"/>
  <c r="P9156" i="1"/>
  <c r="P9195" i="1"/>
  <c r="P9240" i="1"/>
  <c r="P9255" i="1"/>
  <c r="P9288" i="1"/>
  <c r="P9320" i="1"/>
  <c r="P9323" i="1"/>
  <c r="P9339" i="1"/>
  <c r="P9408" i="1"/>
  <c r="P9453" i="1"/>
  <c r="P9456" i="1"/>
  <c r="P9499" i="1"/>
  <c r="P9522" i="1"/>
  <c r="P9533" i="1"/>
  <c r="P9556" i="1"/>
  <c r="P9597" i="1"/>
  <c r="P9603" i="1"/>
  <c r="P9625" i="1"/>
  <c r="P9631" i="1"/>
  <c r="P9635" i="1"/>
  <c r="P9641" i="1"/>
  <c r="P9646" i="1"/>
  <c r="P9651" i="1"/>
  <c r="P7" i="1"/>
  <c r="P12" i="1"/>
  <c r="P19" i="1"/>
  <c r="P24" i="1"/>
  <c r="P31" i="1"/>
  <c r="P37" i="1"/>
  <c r="P42" i="1"/>
  <c r="P49" i="1"/>
  <c r="P55" i="1"/>
  <c r="P58" i="1"/>
  <c r="P61" i="1"/>
  <c r="P63" i="1"/>
  <c r="P67" i="1"/>
  <c r="P70" i="1"/>
  <c r="P73" i="1"/>
  <c r="P75" i="1"/>
  <c r="P79" i="1"/>
  <c r="P81" i="1"/>
  <c r="P85" i="1"/>
  <c r="P88" i="1"/>
  <c r="P91" i="1"/>
  <c r="P97" i="1"/>
  <c r="P103" i="1"/>
  <c r="P109" i="1"/>
  <c r="P115" i="1"/>
  <c r="P121" i="1"/>
  <c r="P127" i="1"/>
  <c r="P133" i="1"/>
  <c r="P139" i="1"/>
  <c r="P145" i="1"/>
  <c r="P151" i="1"/>
  <c r="P156" i="1"/>
  <c r="P165" i="1"/>
  <c r="P171" i="1"/>
  <c r="P174" i="1"/>
  <c r="P180" i="1"/>
  <c r="P187" i="1"/>
  <c r="P194" i="1"/>
  <c r="P200" i="1"/>
  <c r="P205" i="1"/>
  <c r="P210" i="1"/>
  <c r="P217" i="1"/>
  <c r="P220" i="1"/>
  <c r="P223" i="1"/>
  <c r="P225" i="1"/>
  <c r="P229" i="1"/>
  <c r="P232" i="1"/>
  <c r="P235" i="1"/>
  <c r="P238" i="1"/>
  <c r="P241" i="1"/>
  <c r="P244" i="1"/>
  <c r="P247" i="1"/>
  <c r="P250" i="1"/>
  <c r="P253" i="1"/>
  <c r="P256" i="1"/>
  <c r="P258" i="1"/>
  <c r="P262" i="1"/>
  <c r="P265" i="1"/>
  <c r="P268" i="1"/>
  <c r="P270" i="1"/>
  <c r="P274" i="1"/>
  <c r="P276" i="1"/>
  <c r="P282" i="1"/>
  <c r="P288" i="1"/>
  <c r="P295" i="1"/>
  <c r="P301" i="1"/>
  <c r="P307" i="1"/>
  <c r="P313" i="1"/>
  <c r="P319" i="1"/>
  <c r="P324" i="1"/>
  <c r="P331" i="1"/>
  <c r="P337" i="1"/>
  <c r="P343" i="1"/>
  <c r="P349" i="1"/>
  <c r="P355" i="1"/>
  <c r="P361" i="1"/>
  <c r="P367" i="1"/>
  <c r="P372" i="1"/>
  <c r="P374" i="1"/>
  <c r="P376" i="1"/>
  <c r="P378" i="1"/>
  <c r="P380" i="1"/>
  <c r="P382" i="1"/>
  <c r="P384" i="1"/>
  <c r="P386" i="1"/>
  <c r="P388" i="1"/>
  <c r="P390" i="1"/>
  <c r="P392" i="1"/>
  <c r="P394" i="1"/>
  <c r="P396" i="1"/>
  <c r="P401" i="1"/>
  <c r="P403" i="1"/>
  <c r="P405" i="1"/>
  <c r="P407" i="1"/>
  <c r="P409" i="1"/>
  <c r="P411" i="1"/>
  <c r="P413" i="1"/>
  <c r="P415" i="1"/>
  <c r="P417" i="1"/>
  <c r="P419" i="1"/>
  <c r="P421" i="1"/>
  <c r="P423" i="1"/>
  <c r="P425" i="1"/>
  <c r="P427" i="1"/>
  <c r="P429" i="1"/>
  <c r="P431" i="1"/>
  <c r="P433" i="1"/>
  <c r="P438" i="1"/>
  <c r="P443" i="1"/>
  <c r="P448" i="1"/>
  <c r="P454" i="1"/>
  <c r="P459" i="1"/>
  <c r="P463" i="1"/>
  <c r="P472" i="1"/>
  <c r="P501" i="1"/>
  <c r="P506" i="1"/>
  <c r="P511" i="1"/>
  <c r="P516" i="1"/>
  <c r="P521" i="1"/>
  <c r="P526" i="1"/>
  <c r="P531" i="1"/>
  <c r="P536" i="1"/>
  <c r="P541" i="1"/>
  <c r="P546" i="1"/>
  <c r="P551" i="1"/>
  <c r="P556" i="1"/>
  <c r="P561" i="1"/>
  <c r="P566" i="1"/>
  <c r="P568" i="1"/>
  <c r="P570" i="1"/>
  <c r="P572" i="1"/>
  <c r="P574" i="1"/>
  <c r="P576" i="1"/>
  <c r="P578" i="1"/>
  <c r="P580" i="1"/>
  <c r="P582" i="1"/>
  <c r="P584" i="1"/>
  <c r="P586" i="1"/>
  <c r="P588" i="1"/>
  <c r="P590" i="1"/>
  <c r="P592" i="1"/>
  <c r="P594" i="1"/>
  <c r="P596" i="1"/>
  <c r="P598" i="1"/>
  <c r="P612" i="1"/>
  <c r="P614" i="1"/>
  <c r="P616" i="1"/>
  <c r="P618" i="1"/>
  <c r="P620" i="1"/>
  <c r="P622" i="1"/>
  <c r="P624" i="1"/>
  <c r="P626" i="1"/>
  <c r="P628" i="1"/>
  <c r="P630" i="1"/>
  <c r="P632" i="1"/>
  <c r="P634" i="1"/>
  <c r="P636" i="1"/>
  <c r="P638" i="1"/>
  <c r="P640" i="1"/>
  <c r="P642" i="1"/>
  <c r="P644" i="1"/>
  <c r="P646" i="1"/>
  <c r="P648" i="1"/>
  <c r="P650" i="1"/>
  <c r="P652" i="1"/>
  <c r="P654" i="1"/>
  <c r="P656" i="1"/>
  <c r="P658" i="1"/>
  <c r="P660" i="1"/>
  <c r="P662" i="1"/>
  <c r="P664" i="1"/>
  <c r="P666" i="1"/>
  <c r="P668" i="1"/>
  <c r="P670" i="1"/>
  <c r="P672" i="1"/>
  <c r="P674" i="1"/>
  <c r="P676" i="1"/>
  <c r="P678" i="1"/>
  <c r="P680" i="1"/>
  <c r="P682" i="1"/>
  <c r="P684" i="1"/>
  <c r="P686" i="1"/>
  <c r="P688" i="1"/>
  <c r="P690" i="1"/>
  <c r="P692" i="1"/>
  <c r="P694" i="1"/>
  <c r="P696" i="1"/>
  <c r="P698" i="1"/>
  <c r="P700" i="1"/>
  <c r="P702" i="1"/>
  <c r="P704" i="1"/>
  <c r="P706" i="1"/>
  <c r="P708" i="1"/>
  <c r="P710" i="1"/>
  <c r="P712" i="1"/>
  <c r="P714" i="1"/>
  <c r="P716" i="1"/>
  <c r="P718" i="1"/>
  <c r="P720" i="1"/>
  <c r="P727" i="1"/>
  <c r="P732" i="1"/>
  <c r="P735" i="1"/>
  <c r="P741" i="1"/>
  <c r="P747" i="1"/>
  <c r="P752" i="1"/>
  <c r="P757" i="1"/>
  <c r="P762" i="1"/>
  <c r="P767" i="1"/>
  <c r="P772" i="1"/>
  <c r="P777" i="1"/>
  <c r="P782" i="1"/>
  <c r="P787" i="1"/>
  <c r="P792" i="1"/>
  <c r="P797" i="1"/>
  <c r="P802" i="1"/>
  <c r="P807" i="1"/>
  <c r="P812" i="1"/>
  <c r="P817" i="1"/>
  <c r="P822" i="1"/>
  <c r="P827" i="1"/>
  <c r="P832" i="1"/>
  <c r="P837" i="1"/>
  <c r="P842" i="1"/>
  <c r="P847" i="1"/>
  <c r="P850" i="1"/>
  <c r="P857" i="1"/>
  <c r="P860" i="1"/>
  <c r="P867" i="1"/>
  <c r="P870" i="1"/>
  <c r="P877" i="1"/>
  <c r="P880" i="1"/>
  <c r="P885" i="1"/>
  <c r="P890" i="1"/>
  <c r="P897" i="1"/>
  <c r="P900" i="1"/>
  <c r="P477" i="1"/>
  <c r="P471" i="1"/>
  <c r="P468" i="1"/>
  <c r="P469" i="1"/>
  <c r="P475" i="1"/>
  <c r="P474" i="1"/>
  <c r="P480" i="1"/>
  <c r="P476" i="1"/>
  <c r="P473" i="1"/>
  <c r="P470" i="1"/>
  <c r="P479" i="1"/>
  <c r="P482" i="1"/>
  <c r="P483" i="1"/>
  <c r="P478" i="1"/>
  <c r="P947" i="1"/>
  <c r="P954" i="1"/>
  <c r="P959" i="1"/>
  <c r="P964" i="1"/>
  <c r="P969" i="1"/>
  <c r="P974" i="1"/>
  <c r="P979" i="1"/>
  <c r="P984" i="1"/>
  <c r="P989" i="1"/>
  <c r="P994" i="1"/>
  <c r="P997" i="1"/>
  <c r="P999" i="1"/>
  <c r="P1001" i="1"/>
  <c r="P1003" i="1"/>
  <c r="P1005" i="1"/>
  <c r="P1007" i="1"/>
  <c r="P1009" i="1"/>
  <c r="P1011" i="1"/>
  <c r="P1013" i="1"/>
  <c r="P1015" i="1"/>
  <c r="P1017" i="1"/>
  <c r="P1019" i="1"/>
  <c r="P1021" i="1"/>
  <c r="P1023" i="1"/>
  <c r="P1025" i="1"/>
  <c r="P1027" i="1"/>
  <c r="P1029" i="1"/>
  <c r="P1031" i="1"/>
  <c r="P1033" i="1"/>
  <c r="P1035" i="1"/>
  <c r="P1037" i="1"/>
  <c r="P1039" i="1"/>
  <c r="P1041" i="1"/>
  <c r="P1043" i="1"/>
  <c r="P604" i="1"/>
  <c r="P602" i="1"/>
  <c r="P601" i="1"/>
  <c r="P599" i="1"/>
  <c r="P600" i="1"/>
  <c r="P603" i="1"/>
  <c r="P1045" i="1"/>
  <c r="P1047" i="1"/>
  <c r="P1049" i="1"/>
  <c r="P1051" i="1"/>
  <c r="P1056" i="1"/>
  <c r="P1061" i="1"/>
  <c r="P1066" i="1"/>
  <c r="P1071" i="1"/>
  <c r="P1076" i="1"/>
  <c r="P1081" i="1"/>
  <c r="P1086" i="1"/>
  <c r="P1091" i="1"/>
  <c r="P1096" i="1"/>
  <c r="P1101" i="1"/>
  <c r="P1106" i="1"/>
  <c r="P1111" i="1"/>
  <c r="P1116" i="1"/>
  <c r="P1121" i="1"/>
  <c r="P1126" i="1"/>
  <c r="P1131" i="1"/>
  <c r="P1136" i="1"/>
  <c r="P1141" i="1"/>
  <c r="P1146" i="1"/>
  <c r="P1151" i="1"/>
  <c r="P1156" i="1"/>
  <c r="P1161" i="1"/>
  <c r="P1166" i="1"/>
  <c r="P1171" i="1"/>
  <c r="P1176" i="1"/>
  <c r="P1181" i="1"/>
  <c r="P1186" i="1"/>
  <c r="P1188" i="1"/>
  <c r="P1190" i="1"/>
  <c r="P1192" i="1"/>
  <c r="P1194" i="1"/>
  <c r="P1196" i="1"/>
  <c r="P1198" i="1"/>
  <c r="P1200" i="1"/>
  <c r="P1202" i="1"/>
  <c r="P1204" i="1"/>
  <c r="P1206" i="1"/>
  <c r="P1208" i="1"/>
  <c r="P1210" i="1"/>
  <c r="P1212" i="1"/>
  <c r="P1214" i="1"/>
  <c r="P1216" i="1"/>
  <c r="P1218" i="1"/>
  <c r="P1220" i="1"/>
  <c r="P1222" i="1"/>
  <c r="P1224" i="1"/>
  <c r="P1226" i="1"/>
  <c r="P1228" i="1"/>
  <c r="P1230" i="1"/>
  <c r="P1232" i="1"/>
  <c r="P1234" i="1"/>
  <c r="P1236" i="1"/>
  <c r="P1238" i="1"/>
  <c r="P1240" i="1"/>
  <c r="P1242" i="1"/>
  <c r="P1244" i="1"/>
  <c r="P1246" i="1"/>
  <c r="P1248" i="1"/>
  <c r="P1250" i="1"/>
  <c r="P1252" i="1"/>
  <c r="P1254" i="1"/>
  <c r="P1256" i="1"/>
  <c r="P1258" i="1"/>
  <c r="P1263" i="1"/>
  <c r="P1268" i="1"/>
  <c r="P1273" i="1"/>
  <c r="P1278" i="1"/>
  <c r="P1283" i="1"/>
  <c r="P1288" i="1"/>
  <c r="P1293" i="1"/>
  <c r="P1298" i="1"/>
  <c r="P1303" i="1"/>
  <c r="P1308" i="1"/>
  <c r="P1313" i="1"/>
  <c r="P1324" i="1"/>
  <c r="P1335" i="1"/>
  <c r="P1351" i="1"/>
  <c r="P1369" i="1"/>
  <c r="P1394" i="1"/>
  <c r="P1409" i="1"/>
  <c r="P1421" i="1"/>
  <c r="P1482" i="1"/>
  <c r="P1522" i="1"/>
  <c r="P1538" i="1"/>
  <c r="P1571" i="1"/>
  <c r="P1614" i="1"/>
  <c r="P1638" i="1"/>
  <c r="P1655" i="1"/>
  <c r="P1705" i="1"/>
  <c r="P1745" i="1"/>
  <c r="P1760" i="1"/>
  <c r="P1789" i="1"/>
  <c r="P1810" i="1"/>
  <c r="P1828" i="1"/>
  <c r="P1876" i="1"/>
  <c r="P1918" i="1"/>
  <c r="P1966" i="1"/>
  <c r="P1983" i="1"/>
  <c r="P1994" i="1"/>
  <c r="P1999" i="1"/>
  <c r="P2004" i="1"/>
  <c r="P2009" i="1"/>
  <c r="P2014" i="1"/>
  <c r="P2019" i="1"/>
  <c r="P2024" i="1"/>
  <c r="P2035" i="1"/>
  <c r="P2061" i="1"/>
  <c r="P2089" i="1"/>
  <c r="P2107" i="1"/>
  <c r="P2123" i="1"/>
  <c r="P2157" i="1"/>
  <c r="P2179" i="1"/>
  <c r="P2207" i="1"/>
  <c r="P2245" i="1"/>
  <c r="P2284" i="1"/>
  <c r="P2325" i="1"/>
  <c r="P2345" i="1"/>
  <c r="P2374" i="1"/>
  <c r="P2391" i="1"/>
  <c r="P2423" i="1"/>
  <c r="P2474" i="1"/>
  <c r="P2504" i="1"/>
  <c r="P2513" i="1"/>
  <c r="P2539" i="1"/>
  <c r="P2572" i="1"/>
  <c r="P2612" i="1"/>
  <c r="P2641" i="1"/>
  <c r="P2655" i="1"/>
  <c r="P2669" i="1"/>
  <c r="P2677" i="1"/>
  <c r="P2679" i="1"/>
  <c r="P2681" i="1"/>
  <c r="P2693" i="1"/>
  <c r="P2721" i="1"/>
  <c r="P2729" i="1"/>
  <c r="P2742" i="1"/>
  <c r="P2786" i="1"/>
  <c r="P2807" i="1"/>
  <c r="P2817" i="1"/>
  <c r="P2853" i="1"/>
  <c r="P2897" i="1"/>
  <c r="P2935" i="1"/>
  <c r="P2956" i="1"/>
  <c r="P2996" i="1"/>
  <c r="P3017" i="1"/>
  <c r="P3027" i="1"/>
  <c r="P3062" i="1"/>
  <c r="P3130" i="1"/>
  <c r="P3149" i="1"/>
  <c r="P3178" i="1"/>
  <c r="P3204" i="1"/>
  <c r="P3232" i="1"/>
  <c r="P3256" i="1"/>
  <c r="P3294" i="1"/>
  <c r="P3310" i="1"/>
  <c r="P3317" i="1"/>
  <c r="P3335" i="1"/>
  <c r="P3338" i="1"/>
  <c r="P3341" i="1"/>
  <c r="P3344" i="1"/>
  <c r="P3347" i="1"/>
  <c r="P3350" i="1"/>
  <c r="P3353" i="1"/>
  <c r="P3356" i="1"/>
  <c r="P3363" i="1"/>
  <c r="P3397" i="1"/>
  <c r="P3414" i="1"/>
  <c r="P3434" i="1"/>
  <c r="P3474" i="1"/>
  <c r="P3495" i="1"/>
  <c r="P3511" i="1"/>
  <c r="P3550" i="1"/>
  <c r="P3603" i="1"/>
  <c r="P3632" i="1"/>
  <c r="P3658" i="1"/>
  <c r="P3700" i="1"/>
  <c r="P3717" i="1"/>
  <c r="P3730" i="1"/>
  <c r="P3783" i="1"/>
  <c r="P3827" i="1"/>
  <c r="P3848" i="1"/>
  <c r="P3880" i="1"/>
  <c r="P3909" i="1"/>
  <c r="P3934" i="1"/>
  <c r="P3958" i="1"/>
  <c r="P3988" i="1"/>
  <c r="P4010" i="1"/>
  <c r="P4028" i="1"/>
  <c r="P4041" i="1"/>
  <c r="P4047" i="1"/>
  <c r="P4054" i="1"/>
  <c r="P4057" i="1"/>
  <c r="P4064" i="1"/>
  <c r="P4072" i="1"/>
  <c r="P4097" i="1"/>
  <c r="P4117" i="1"/>
  <c r="P4137" i="1"/>
  <c r="P4178" i="1"/>
  <c r="P4205" i="1"/>
  <c r="P4220" i="1"/>
  <c r="P4240" i="1"/>
  <c r="P4270" i="1"/>
  <c r="P4315" i="1"/>
  <c r="P4352" i="1"/>
  <c r="P4389" i="1"/>
  <c r="P4430" i="1"/>
  <c r="P4450" i="1"/>
  <c r="P4474" i="1"/>
  <c r="P4498" i="1"/>
  <c r="P4531" i="1"/>
  <c r="P4590" i="1"/>
  <c r="P4630" i="1"/>
  <c r="P4646" i="1"/>
  <c r="P4652" i="1"/>
  <c r="P4659" i="1"/>
  <c r="P4676" i="1"/>
  <c r="P4699" i="1"/>
  <c r="P4740" i="1"/>
  <c r="P4747" i="1"/>
  <c r="P4768" i="1"/>
  <c r="P4773" i="1"/>
  <c r="P4778" i="1"/>
  <c r="P4783" i="1"/>
  <c r="P4788" i="1"/>
  <c r="P4795" i="1"/>
  <c r="P4798" i="1"/>
  <c r="P4815" i="1"/>
  <c r="P4850" i="1"/>
  <c r="P4871" i="1"/>
  <c r="P4887" i="1"/>
  <c r="P4915" i="1"/>
  <c r="P4937" i="1"/>
  <c r="P4953" i="1"/>
  <c r="P4994" i="1"/>
  <c r="P5027" i="1"/>
  <c r="P5073" i="1"/>
  <c r="P5100" i="1"/>
  <c r="P5112" i="1"/>
  <c r="P5145" i="1"/>
  <c r="P5149" i="1"/>
  <c r="P5213" i="1"/>
  <c r="P5247" i="1"/>
  <c r="P5270" i="1"/>
  <c r="P5274" i="1"/>
  <c r="P5313" i="1"/>
  <c r="P5353" i="1"/>
  <c r="P5375" i="1"/>
  <c r="P5416" i="1"/>
  <c r="P5424" i="1"/>
  <c r="P5442" i="1"/>
  <c r="P5446" i="1"/>
  <c r="P5449" i="1"/>
  <c r="P5453" i="1"/>
  <c r="P5458" i="1"/>
  <c r="P5467" i="1"/>
  <c r="P5492" i="1"/>
  <c r="P5511" i="1"/>
  <c r="P5515" i="1"/>
  <c r="P5543" i="1"/>
  <c r="P5595" i="1"/>
  <c r="P5604" i="1"/>
  <c r="P5627" i="1"/>
  <c r="P5667" i="1"/>
  <c r="P5719" i="1"/>
  <c r="P5735" i="1"/>
  <c r="P5769" i="1"/>
  <c r="P5804" i="1"/>
  <c r="P5807" i="1"/>
  <c r="P5823" i="1"/>
  <c r="P5893" i="1"/>
  <c r="P5927" i="1"/>
  <c r="P5931" i="1"/>
  <c r="P5976" i="1"/>
  <c r="P5999" i="1"/>
  <c r="P6015" i="1"/>
  <c r="P6037" i="1"/>
  <c r="P6077" i="1"/>
  <c r="P6081" i="1"/>
  <c r="P6104" i="1"/>
  <c r="P6108" i="1"/>
  <c r="P6112" i="1"/>
  <c r="P6115" i="1"/>
  <c r="P6119" i="1"/>
  <c r="P6124" i="1"/>
  <c r="P6128" i="1"/>
  <c r="P6132" i="1"/>
  <c r="P6140" i="1"/>
  <c r="P6171" i="1"/>
  <c r="P6185" i="1"/>
  <c r="P6196" i="1"/>
  <c r="P6232" i="1"/>
  <c r="P6257" i="1"/>
  <c r="P6283" i="1"/>
  <c r="P6310" i="1"/>
  <c r="P6351" i="1"/>
  <c r="P6405" i="1"/>
  <c r="P6421" i="1"/>
  <c r="P6468" i="1"/>
  <c r="P6489" i="1"/>
  <c r="P6494" i="1"/>
  <c r="P6513" i="1"/>
  <c r="P6586" i="1"/>
  <c r="P6620" i="1"/>
  <c r="P6628" i="1"/>
  <c r="P6668" i="1"/>
  <c r="P6698" i="1"/>
  <c r="P6716" i="1"/>
  <c r="P6740" i="1"/>
  <c r="P6782" i="1"/>
  <c r="P6788" i="1"/>
  <c r="P6812" i="1"/>
  <c r="P6820" i="1"/>
  <c r="P6826" i="1"/>
  <c r="P6831" i="1"/>
  <c r="P6838" i="1"/>
  <c r="P6844" i="1"/>
  <c r="P6853" i="1"/>
  <c r="P6880" i="1"/>
  <c r="P6898" i="1"/>
  <c r="P6927" i="1"/>
  <c r="P6964" i="1"/>
  <c r="P6988" i="1"/>
  <c r="P7005" i="1"/>
  <c r="P7020" i="1"/>
  <c r="P7051" i="1"/>
  <c r="P7096" i="1"/>
  <c r="P7132" i="1"/>
  <c r="P7174" i="1"/>
  <c r="P7210" i="1"/>
  <c r="P7223" i="1"/>
  <c r="P7247" i="1"/>
  <c r="P7277" i="1"/>
  <c r="P7318" i="1"/>
  <c r="P7371" i="1"/>
  <c r="P7410" i="1"/>
  <c r="P7426" i="1"/>
  <c r="P7431" i="1"/>
  <c r="P7443" i="1"/>
  <c r="P7456" i="1"/>
  <c r="P7496" i="1"/>
  <c r="P7521" i="1"/>
  <c r="P7528" i="1"/>
  <c r="P7551" i="1"/>
  <c r="P7558" i="1"/>
  <c r="P7564" i="1"/>
  <c r="P7570" i="1"/>
  <c r="P7576" i="1"/>
  <c r="P7588" i="1"/>
  <c r="P7605" i="1"/>
  <c r="P7650" i="1"/>
  <c r="P7668" i="1"/>
  <c r="P7686" i="1"/>
  <c r="P7716" i="1"/>
  <c r="P7739" i="1"/>
  <c r="P7766" i="1"/>
  <c r="P7812" i="1"/>
  <c r="P7841" i="1"/>
  <c r="P7876" i="1"/>
  <c r="P7903" i="1"/>
  <c r="P7918" i="1"/>
  <c r="P7953" i="1"/>
  <c r="P7962" i="1"/>
  <c r="P8040" i="1"/>
  <c r="P8061" i="1"/>
  <c r="P8093" i="1"/>
  <c r="P8098" i="1"/>
  <c r="P8144" i="1"/>
  <c r="P8181" i="1"/>
  <c r="P8222" i="1"/>
  <c r="P8246" i="1"/>
  <c r="P8249" i="1"/>
  <c r="P8272" i="1"/>
  <c r="P8277" i="1"/>
  <c r="P8284" i="1"/>
  <c r="P8289" i="1"/>
  <c r="P8294" i="1"/>
  <c r="P8297" i="1"/>
  <c r="P8302" i="1"/>
  <c r="P8307" i="1"/>
  <c r="P8338" i="1"/>
  <c r="P8369" i="1"/>
  <c r="P8388" i="1"/>
  <c r="P8413" i="1"/>
  <c r="P8446" i="1"/>
  <c r="P8453" i="1"/>
  <c r="P8487" i="1"/>
  <c r="P8551" i="1"/>
  <c r="P8580" i="1"/>
  <c r="P8595" i="1"/>
  <c r="P8626" i="1"/>
  <c r="P8661" i="1"/>
  <c r="P8668" i="1"/>
  <c r="P8704" i="1"/>
  <c r="P8764" i="1"/>
  <c r="P8803" i="1"/>
  <c r="P8812" i="1"/>
  <c r="P8851" i="1"/>
  <c r="P9501" i="1"/>
  <c r="P9521" i="1"/>
  <c r="P9535" i="1"/>
  <c r="P9555" i="1"/>
  <c r="P9596" i="1"/>
  <c r="P9601" i="1"/>
  <c r="P9626" i="1"/>
  <c r="P9629" i="1"/>
  <c r="P9634" i="1"/>
  <c r="P9639" i="1"/>
  <c r="P9644" i="1"/>
  <c r="P9649" i="1"/>
  <c r="P7265" i="1"/>
  <c r="P8074" i="1"/>
  <c r="P8067" i="1"/>
  <c r="P8059" i="1"/>
  <c r="P8058" i="1"/>
  <c r="P8060" i="1"/>
  <c r="P8069" i="1"/>
  <c r="P8774" i="1"/>
  <c r="P8761" i="1"/>
  <c r="P8762" i="1"/>
  <c r="P8760" i="1"/>
  <c r="P8759" i="1"/>
  <c r="P8765" i="1"/>
  <c r="P9428" i="1"/>
  <c r="P9416" i="1"/>
  <c r="P9412" i="1"/>
  <c r="P9409" i="1"/>
  <c r="P9411" i="1"/>
  <c r="P9417" i="1"/>
  <c r="P1472" i="1"/>
  <c r="P1478" i="1"/>
  <c r="P1476" i="1"/>
  <c r="P1469" i="1"/>
  <c r="P1933" i="1"/>
  <c r="P2576" i="1"/>
  <c r="P2568" i="1"/>
  <c r="P2567" i="1"/>
  <c r="P2561" i="1"/>
  <c r="P2571" i="1"/>
  <c r="P2574" i="1"/>
  <c r="P3211" i="1"/>
  <c r="P3205" i="1"/>
  <c r="P3203" i="1"/>
  <c r="P3201" i="1"/>
  <c r="P3206" i="1"/>
  <c r="P3207" i="1"/>
  <c r="P3907" i="1"/>
  <c r="P3903" i="1"/>
  <c r="P3902" i="1"/>
  <c r="P3900" i="1"/>
  <c r="P3901" i="1"/>
  <c r="P3904" i="1"/>
  <c r="P4626" i="1"/>
  <c r="P4621" i="1"/>
  <c r="P4623" i="1"/>
  <c r="P4619" i="1"/>
  <c r="P4622" i="1"/>
  <c r="P4625" i="1"/>
  <c r="P5332" i="1"/>
  <c r="P5330" i="1"/>
  <c r="P5323" i="1"/>
  <c r="P5325" i="1"/>
  <c r="P5326" i="1"/>
  <c r="P5331" i="1"/>
  <c r="P5984" i="1"/>
  <c r="P5982" i="1"/>
  <c r="P5978" i="1"/>
  <c r="P5977" i="1"/>
  <c r="P5980" i="1"/>
  <c r="P5983" i="1"/>
  <c r="P6682" i="1"/>
  <c r="P6679" i="1"/>
  <c r="P6678" i="1"/>
  <c r="P6675" i="1"/>
  <c r="P6676" i="1"/>
  <c r="P6681" i="1"/>
  <c r="P7408" i="1"/>
  <c r="P7403" i="1"/>
  <c r="P7401" i="1"/>
  <c r="P7400" i="1"/>
  <c r="P7402" i="1"/>
  <c r="P7404" i="1"/>
  <c r="P8159" i="1"/>
  <c r="P8154" i="1"/>
  <c r="P8147" i="1"/>
  <c r="P8146" i="1"/>
  <c r="P8150" i="1"/>
  <c r="P8157" i="1"/>
  <c r="P8860" i="1"/>
  <c r="P8853" i="1"/>
  <c r="P8855" i="1"/>
  <c r="P8856" i="1"/>
  <c r="P8857" i="1"/>
  <c r="P8858" i="1"/>
  <c r="P9504" i="1"/>
  <c r="P9502" i="1"/>
  <c r="P1474" i="1"/>
  <c r="P1481" i="1"/>
  <c r="P1480" i="1"/>
  <c r="P1467" i="1"/>
  <c r="P1462" i="1"/>
  <c r="P1483" i="1"/>
  <c r="P2201" i="1"/>
  <c r="P2197" i="1"/>
  <c r="P2198" i="1"/>
  <c r="P2195" i="1"/>
  <c r="P2194" i="1"/>
  <c r="P2199" i="1"/>
  <c r="P2851" i="1"/>
  <c r="P2849" i="1"/>
  <c r="P2850" i="1"/>
  <c r="P2846" i="1"/>
  <c r="P2840" i="1"/>
  <c r="P2848" i="1"/>
  <c r="P3548" i="1"/>
  <c r="P3542" i="1"/>
  <c r="P3544" i="1"/>
  <c r="P3539" i="1"/>
  <c r="P3533" i="1"/>
  <c r="P3546" i="1"/>
  <c r="P4313" i="1"/>
  <c r="P4311" i="1"/>
  <c r="P4310" i="1"/>
  <c r="P4308" i="1"/>
  <c r="P4305" i="1"/>
  <c r="P4318" i="1"/>
  <c r="P4970" i="1"/>
  <c r="P4967" i="1"/>
  <c r="P4969" i="1"/>
  <c r="P4966" i="1"/>
  <c r="P4963" i="1"/>
  <c r="P4972" i="1"/>
  <c r="P5645" i="1"/>
  <c r="P5643" i="1"/>
  <c r="P5640" i="1"/>
  <c r="P5638" i="1"/>
  <c r="P5641" i="1"/>
  <c r="P5644" i="1"/>
  <c r="P6326" i="1"/>
  <c r="P6325" i="1"/>
  <c r="P6322" i="1"/>
  <c r="P6320" i="1"/>
  <c r="P6321" i="1"/>
  <c r="P6314" i="1"/>
  <c r="P7091" i="1"/>
  <c r="P7093" i="1"/>
  <c r="P7090" i="1"/>
  <c r="P7087" i="1"/>
  <c r="P7089" i="1"/>
  <c r="P7088" i="1"/>
  <c r="P7762" i="1"/>
  <c r="P7767" i="1"/>
  <c r="P7758" i="1"/>
  <c r="P7754" i="1"/>
  <c r="P7755" i="1"/>
  <c r="P7757" i="1"/>
  <c r="P8495" i="1"/>
  <c r="P8497" i="1"/>
  <c r="P8492" i="1"/>
  <c r="P8493" i="1"/>
  <c r="P8496" i="1"/>
  <c r="P8499" i="1"/>
  <c r="P9166" i="1"/>
  <c r="P9167" i="1"/>
  <c r="P9160" i="1"/>
  <c r="P9161" i="1"/>
  <c r="P9162" i="1"/>
  <c r="P9165" i="1"/>
  <c r="P1699" i="1"/>
  <c r="P1707" i="1"/>
  <c r="P1706" i="1"/>
  <c r="P1692" i="1"/>
  <c r="P1693" i="1"/>
  <c r="P1708" i="1"/>
  <c r="P2426" i="1"/>
  <c r="P2429" i="1"/>
  <c r="P2430" i="1"/>
  <c r="P2409" i="1"/>
  <c r="P2406" i="1"/>
  <c r="P2427" i="1"/>
  <c r="P3085" i="1"/>
  <c r="P3076" i="1"/>
  <c r="P3083" i="1"/>
  <c r="P3073" i="1"/>
  <c r="P3057" i="1"/>
  <c r="P3074" i="1"/>
  <c r="P3782" i="1"/>
  <c r="P3776" i="1"/>
  <c r="P3780" i="1"/>
  <c r="P3764" i="1"/>
  <c r="P3757" i="1"/>
  <c r="P3779" i="1"/>
  <c r="P4535" i="1"/>
  <c r="P4529" i="1"/>
  <c r="P4528" i="1"/>
  <c r="P4522" i="1"/>
  <c r="P4515" i="1"/>
  <c r="P4540" i="1"/>
  <c r="P5178" i="1"/>
  <c r="P5175" i="1"/>
  <c r="P5182" i="1"/>
  <c r="P5171" i="1"/>
  <c r="P5168" i="1"/>
  <c r="P5187" i="1"/>
  <c r="P5866" i="1"/>
  <c r="P5864" i="1"/>
  <c r="P5852" i="1"/>
  <c r="P5849" i="1"/>
  <c r="P5859" i="1"/>
  <c r="P5854" i="1"/>
  <c r="P6554" i="1"/>
  <c r="P6550" i="1"/>
  <c r="P6549" i="1"/>
  <c r="P6544" i="1"/>
  <c r="P6542" i="1"/>
  <c r="P6529" i="1"/>
  <c r="P7317" i="1"/>
  <c r="P7316" i="1"/>
  <c r="P7304" i="1"/>
  <c r="P7300" i="1"/>
  <c r="P7306" i="1"/>
  <c r="P7302" i="1"/>
  <c r="P7974" i="1"/>
  <c r="P7993" i="1"/>
  <c r="P7984" i="1"/>
  <c r="P7982" i="1"/>
  <c r="P7983" i="1"/>
  <c r="P7988" i="1"/>
  <c r="P8717" i="1"/>
  <c r="P8719" i="1"/>
  <c r="P8709" i="1"/>
  <c r="P8721" i="1"/>
  <c r="P8720" i="1"/>
  <c r="P8726" i="1"/>
  <c r="P9377" i="1"/>
  <c r="P9380" i="1"/>
  <c r="P9370" i="1"/>
  <c r="P9374" i="1"/>
  <c r="P9367" i="1"/>
  <c r="P9373" i="1"/>
  <c r="P1551" i="1"/>
  <c r="P1549" i="1"/>
  <c r="P1543" i="1"/>
  <c r="P1542" i="1"/>
  <c r="P1550" i="1"/>
  <c r="P1546" i="1"/>
  <c r="P2210" i="1"/>
  <c r="P2206" i="1"/>
  <c r="P2205" i="1"/>
  <c r="P2202" i="1"/>
  <c r="P2209" i="1"/>
  <c r="P2208" i="1"/>
  <c r="P2821" i="1"/>
  <c r="P2820" i="1"/>
  <c r="P2816" i="1"/>
  <c r="P2815" i="1"/>
  <c r="P2818" i="1"/>
  <c r="P2819" i="1"/>
  <c r="P3514" i="1"/>
  <c r="P3508" i="1"/>
  <c r="P3506" i="1"/>
  <c r="P3505" i="1"/>
  <c r="P3507" i="1"/>
  <c r="P3509" i="1"/>
  <c r="P4228" i="1"/>
  <c r="P4224" i="1"/>
  <c r="P4223" i="1"/>
  <c r="P4221" i="1"/>
  <c r="P4222" i="1"/>
  <c r="P4225" i="1"/>
  <c r="P4971" i="1"/>
  <c r="P4965" i="1"/>
  <c r="P4962" i="1"/>
  <c r="P4961" i="1"/>
  <c r="P4964" i="1"/>
  <c r="P4968" i="1"/>
  <c r="P5612" i="1"/>
  <c r="P5610" i="1"/>
  <c r="P5608" i="1"/>
  <c r="P5607" i="1"/>
  <c r="P5609" i="1"/>
  <c r="P5611" i="1"/>
  <c r="P6291" i="1"/>
  <c r="P6289" i="1"/>
  <c r="P6288" i="1"/>
  <c r="P6285" i="1"/>
  <c r="P6287" i="1"/>
  <c r="P6290" i="1"/>
  <c r="P7006" i="1"/>
  <c r="P7002" i="1"/>
  <c r="P6997" i="1"/>
  <c r="P6999" i="1"/>
  <c r="P7001" i="1"/>
  <c r="P7003" i="1"/>
  <c r="P7770" i="1"/>
  <c r="P7765" i="1"/>
  <c r="P7761" i="1"/>
  <c r="P7759" i="1"/>
  <c r="P7768" i="1"/>
  <c r="P7769" i="1"/>
  <c r="P8465" i="1"/>
  <c r="P8462" i="1"/>
  <c r="P8460" i="1"/>
  <c r="P8461" i="1"/>
  <c r="P8463" i="1"/>
  <c r="P8464" i="1"/>
  <c r="P9135" i="1"/>
  <c r="P9132" i="1"/>
  <c r="P9131" i="1"/>
  <c r="P9130" i="1"/>
  <c r="P9133" i="1"/>
  <c r="P9134" i="1"/>
  <c r="P1621" i="1"/>
  <c r="P1617" i="1"/>
  <c r="P1615" i="1"/>
  <c r="P1613" i="1"/>
  <c r="P1620" i="1"/>
  <c r="P1616" i="1"/>
  <c r="P2290" i="1"/>
  <c r="P2283" i="1"/>
  <c r="P2282" i="1"/>
  <c r="P2281" i="1"/>
  <c r="P2288" i="1"/>
  <c r="P2287" i="1"/>
  <c r="P2908" i="1"/>
  <c r="P2900" i="1"/>
  <c r="P2898" i="1"/>
  <c r="P2896" i="1"/>
  <c r="P2902" i="1"/>
  <c r="P2904" i="1"/>
  <c r="P3604" i="1"/>
  <c r="P3599" i="1"/>
  <c r="P3593" i="1"/>
  <c r="P3591" i="1"/>
  <c r="P3595" i="1"/>
  <c r="P3598" i="1"/>
  <c r="P4282" i="1"/>
  <c r="P4274" i="1"/>
  <c r="P4272" i="1"/>
  <c r="P4269" i="1"/>
  <c r="P4273" i="1"/>
  <c r="P4279" i="1"/>
  <c r="P5053" i="1"/>
  <c r="P5046" i="1"/>
  <c r="P5039" i="1"/>
  <c r="P5041" i="1"/>
  <c r="P5044" i="1"/>
  <c r="P5049" i="1"/>
  <c r="P5698" i="1"/>
  <c r="P5691" i="1"/>
  <c r="P5683" i="1"/>
  <c r="P5685" i="1"/>
  <c r="P5689" i="1"/>
  <c r="P5697" i="1"/>
  <c r="P6379" i="1"/>
  <c r="P6375" i="1"/>
  <c r="P6366" i="1"/>
  <c r="P6367" i="1"/>
  <c r="P6372" i="1"/>
  <c r="P6377" i="1"/>
  <c r="P7060" i="1"/>
  <c r="P7054" i="1"/>
  <c r="P7050" i="1"/>
  <c r="P7049" i="1"/>
  <c r="P7052" i="1"/>
  <c r="P7058" i="1"/>
  <c r="P7852" i="1"/>
  <c r="P7849" i="1"/>
  <c r="P7844" i="1"/>
  <c r="P7843" i="1"/>
  <c r="P7848" i="1"/>
  <c r="P7851" i="1"/>
  <c r="P8553" i="1"/>
  <c r="P8546" i="1"/>
  <c r="P8544" i="1"/>
  <c r="P8543" i="1"/>
  <c r="P8547" i="1"/>
  <c r="P8552" i="1"/>
  <c r="P9219" i="1"/>
  <c r="P9212" i="1"/>
  <c r="P9211" i="1"/>
  <c r="P9207" i="1"/>
  <c r="P9213" i="1"/>
  <c r="P9217" i="1"/>
  <c r="P1913" i="1"/>
  <c r="P1925" i="1"/>
  <c r="P1922" i="1"/>
  <c r="P1909" i="1"/>
  <c r="P1905" i="1"/>
  <c r="P1934" i="1"/>
  <c r="P2629" i="1"/>
  <c r="P2640" i="1"/>
  <c r="P2636" i="1"/>
  <c r="P2626" i="1"/>
  <c r="P2622" i="1"/>
  <c r="P2630" i="1"/>
  <c r="P3293" i="1"/>
  <c r="P3280" i="1"/>
  <c r="P3287" i="1"/>
  <c r="P3274" i="1"/>
  <c r="P3271" i="1"/>
  <c r="P3279" i="1"/>
  <c r="P3991" i="1"/>
  <c r="P3977" i="1"/>
  <c r="P3983" i="1"/>
  <c r="P3972" i="1"/>
  <c r="P3969" i="1"/>
  <c r="P3985" i="1"/>
  <c r="P4716" i="1"/>
  <c r="P4714" i="1"/>
  <c r="P4711" i="1"/>
  <c r="P4706" i="1"/>
  <c r="P4703" i="1"/>
  <c r="P4722" i="1"/>
  <c r="P5394" i="1"/>
  <c r="P5387" i="1"/>
  <c r="P5395" i="1"/>
  <c r="P5384" i="1"/>
  <c r="P5377" i="1"/>
  <c r="P5398" i="1"/>
  <c r="P6061" i="1"/>
  <c r="P6057" i="1"/>
  <c r="P6054" i="1"/>
  <c r="P6041" i="1"/>
  <c r="P6047" i="1"/>
  <c r="P6059" i="1"/>
  <c r="P6766" i="1"/>
  <c r="P6760" i="1"/>
  <c r="P6758" i="1"/>
  <c r="P6752" i="1"/>
  <c r="P6748" i="1"/>
  <c r="P6744" i="1"/>
  <c r="P7498" i="1"/>
  <c r="P7501" i="1"/>
  <c r="P7488" i="1"/>
  <c r="P7480" i="1"/>
  <c r="P7491" i="1"/>
  <c r="P7486" i="1"/>
  <c r="P8211" i="1"/>
  <c r="P8229" i="1"/>
  <c r="P8218" i="1"/>
  <c r="P8214" i="1"/>
  <c r="P8220" i="1"/>
  <c r="P8224" i="1"/>
  <c r="P8923" i="1"/>
  <c r="P8931" i="1"/>
  <c r="P8921" i="1"/>
  <c r="P8919" i="1"/>
  <c r="P8932" i="1"/>
  <c r="P8936" i="1"/>
  <c r="P9579" i="1"/>
  <c r="P9581" i="1"/>
  <c r="P9567" i="1"/>
  <c r="P9568" i="1"/>
  <c r="P9564" i="1"/>
  <c r="P9575" i="1"/>
  <c r="P1772" i="1"/>
  <c r="P1768" i="1"/>
  <c r="P1764" i="1"/>
  <c r="P1763" i="1"/>
  <c r="P1770" i="1"/>
  <c r="P1766" i="1"/>
  <c r="P2434" i="1"/>
  <c r="P2413" i="1"/>
  <c r="P2411" i="1"/>
  <c r="P2405" i="1"/>
  <c r="P2428" i="1"/>
  <c r="P2419" i="1"/>
  <c r="P3029" i="1"/>
  <c r="P3024" i="1"/>
  <c r="P3023" i="1"/>
  <c r="P3022" i="1"/>
  <c r="P3025" i="1"/>
  <c r="P3028" i="1"/>
  <c r="P3726" i="1"/>
  <c r="P3723" i="1"/>
  <c r="P3722" i="1"/>
  <c r="P3721" i="1"/>
  <c r="P3724" i="1"/>
  <c r="P3725" i="1"/>
  <c r="P4449" i="1"/>
  <c r="P4445" i="1"/>
  <c r="P4442" i="1"/>
  <c r="P4441" i="1"/>
  <c r="P4443" i="1"/>
  <c r="P4446" i="1"/>
  <c r="P5164" i="1"/>
  <c r="P5159" i="1"/>
  <c r="P5155" i="1"/>
  <c r="P5158" i="1"/>
  <c r="P5160" i="1"/>
  <c r="P5162" i="1"/>
  <c r="P5813" i="1"/>
  <c r="P5812" i="1"/>
  <c r="P5811" i="1"/>
  <c r="P5809" i="1"/>
  <c r="P5810" i="1"/>
  <c r="P5814" i="1"/>
  <c r="P6502" i="1"/>
  <c r="P6501" i="1"/>
  <c r="P6499" i="1"/>
  <c r="P6496" i="1"/>
  <c r="P6498" i="1"/>
  <c r="P6500" i="1"/>
  <c r="P7226" i="1"/>
  <c r="P7224" i="1"/>
  <c r="P7220" i="1"/>
  <c r="P7219" i="1"/>
  <c r="P7222" i="1"/>
  <c r="P7225" i="1"/>
  <c r="P7995" i="1"/>
  <c r="P7986" i="1"/>
  <c r="P7973" i="1"/>
  <c r="P7971" i="1"/>
  <c r="P7977" i="1"/>
  <c r="P7990" i="1"/>
  <c r="P8673" i="1"/>
  <c r="P8671" i="1"/>
  <c r="P8669" i="1"/>
  <c r="P8670" i="1"/>
  <c r="P8672" i="1"/>
  <c r="P8674" i="1"/>
  <c r="P9330" i="1"/>
  <c r="P9328" i="1"/>
  <c r="P9327" i="1"/>
  <c r="P9325" i="1"/>
  <c r="P9326" i="1"/>
  <c r="P9329" i="1"/>
  <c r="P1749" i="1"/>
  <c r="P1746" i="1"/>
  <c r="P1744" i="1"/>
  <c r="P1743" i="1"/>
  <c r="P1748" i="1"/>
  <c r="P1747" i="1"/>
  <c r="P2475" i="1"/>
  <c r="P2466" i="1"/>
  <c r="P2463" i="1"/>
  <c r="P2461" i="1"/>
  <c r="P2470" i="1"/>
  <c r="P2471" i="1"/>
  <c r="P3131" i="1"/>
  <c r="P3118" i="1"/>
  <c r="P3115" i="1"/>
  <c r="P3113" i="1"/>
  <c r="P3119" i="1"/>
  <c r="P3124" i="1"/>
  <c r="P3826" i="1"/>
  <c r="P3814" i="1"/>
  <c r="P3812" i="1"/>
  <c r="P3811" i="1"/>
  <c r="P3817" i="1"/>
  <c r="P3820" i="1"/>
  <c r="P4591" i="1"/>
  <c r="P4571" i="1"/>
  <c r="P4567" i="1"/>
  <c r="P4561" i="1"/>
  <c r="P4572" i="1"/>
  <c r="P4583" i="1"/>
  <c r="P5223" i="1"/>
  <c r="P5215" i="1"/>
  <c r="P5216" i="1"/>
  <c r="P5214" i="1"/>
  <c r="P5217" i="1"/>
  <c r="P5226" i="1"/>
  <c r="P5908" i="1"/>
  <c r="P5898" i="1"/>
  <c r="P5896" i="1"/>
  <c r="P5894" i="1"/>
  <c r="P5895" i="1"/>
  <c r="P5905" i="1"/>
  <c r="P6601" i="1"/>
  <c r="P6597" i="1"/>
  <c r="P6590" i="1"/>
  <c r="P6583" i="1"/>
  <c r="P6584" i="1"/>
  <c r="P6593" i="1"/>
  <c r="P7366" i="1"/>
  <c r="P7359" i="1"/>
  <c r="P7344" i="1"/>
  <c r="P7346" i="1"/>
  <c r="P7353" i="1"/>
  <c r="P7357" i="1"/>
  <c r="P8038" i="1"/>
  <c r="P8027" i="1"/>
  <c r="P8024" i="1"/>
  <c r="P8023" i="1"/>
  <c r="P8025" i="1"/>
  <c r="P8034" i="1"/>
  <c r="P8768" i="1"/>
  <c r="P8757" i="1"/>
  <c r="P8756" i="1"/>
  <c r="P8758" i="1"/>
  <c r="P8763" i="1"/>
  <c r="P8769" i="1"/>
  <c r="P9424" i="1"/>
  <c r="P9413" i="1"/>
  <c r="P9415" i="1"/>
  <c r="P9410" i="1"/>
  <c r="P9414" i="1"/>
  <c r="P9420" i="1"/>
  <c r="P1521" i="1"/>
  <c r="P1518" i="1"/>
  <c r="P1517" i="1"/>
  <c r="P1516" i="1"/>
  <c r="P1519" i="1"/>
  <c r="P1520" i="1"/>
  <c r="P2248" i="1"/>
  <c r="P2237" i="1"/>
  <c r="P2235" i="1"/>
  <c r="P2236" i="1"/>
  <c r="P2241" i="1"/>
  <c r="P2240" i="1"/>
  <c r="P2901" i="1"/>
  <c r="P2890" i="1"/>
  <c r="P2882" i="1"/>
  <c r="P2879" i="1"/>
  <c r="P2889" i="1"/>
  <c r="P2892" i="1"/>
  <c r="P3594" i="1"/>
  <c r="P3583" i="1"/>
  <c r="P3574" i="1"/>
  <c r="P3573" i="1"/>
  <c r="P3586" i="1"/>
  <c r="P3587" i="1"/>
  <c r="P4349" i="1"/>
  <c r="P4343" i="1"/>
  <c r="P4339" i="1"/>
  <c r="P4333" i="1"/>
  <c r="P4342" i="1"/>
  <c r="P4348" i="1"/>
  <c r="P5005" i="1"/>
  <c r="P5000" i="1"/>
  <c r="P4998" i="1"/>
  <c r="P4997" i="1"/>
  <c r="P5003" i="1"/>
  <c r="P5007" i="1"/>
  <c r="P5692" i="1"/>
  <c r="P5681" i="1"/>
  <c r="P5672" i="1"/>
  <c r="P5670" i="1"/>
  <c r="P5677" i="1"/>
  <c r="P5684" i="1"/>
  <c r="P6374" i="1"/>
  <c r="P6361" i="1"/>
  <c r="P6354" i="1"/>
  <c r="P6348" i="1"/>
  <c r="P6352" i="1"/>
  <c r="P6362" i="1"/>
  <c r="P7126" i="1"/>
  <c r="P7122" i="1"/>
  <c r="P7113" i="1"/>
  <c r="P7114" i="1"/>
  <c r="P7118" i="1"/>
  <c r="P7123" i="1"/>
  <c r="P7806" i="1"/>
  <c r="P7797" i="1"/>
  <c r="P7794" i="1"/>
  <c r="P7793" i="1"/>
  <c r="P7798" i="1"/>
  <c r="P7801" i="1"/>
  <c r="P8534" i="1"/>
  <c r="P8528" i="1"/>
  <c r="P8524" i="1"/>
  <c r="P8527" i="1"/>
  <c r="P8530" i="1"/>
  <c r="P8539" i="1"/>
  <c r="P9214" i="1"/>
  <c r="P9196" i="1"/>
  <c r="P9191" i="1"/>
  <c r="P9189" i="1"/>
  <c r="P9197" i="1"/>
  <c r="P9202" i="1"/>
  <c r="P1914" i="1"/>
  <c r="P1927" i="1"/>
  <c r="P1928" i="1"/>
  <c r="P1910" i="1"/>
  <c r="P1903" i="1"/>
  <c r="P1931" i="1"/>
  <c r="P2635" i="1"/>
  <c r="P2638" i="1"/>
  <c r="P2632" i="1"/>
  <c r="P2627" i="1"/>
  <c r="P2623" i="1"/>
  <c r="P2631" i="1"/>
  <c r="P3291" i="1"/>
  <c r="P3281" i="1"/>
  <c r="P3288" i="1"/>
  <c r="P3275" i="1"/>
  <c r="P3269" i="1"/>
  <c r="P3284" i="1"/>
  <c r="P3990" i="1"/>
  <c r="P3980" i="1"/>
  <c r="P3982" i="1"/>
  <c r="P3974" i="1"/>
  <c r="P3970" i="1"/>
  <c r="P3984" i="1"/>
  <c r="P4719" i="1"/>
  <c r="P4715" i="1"/>
  <c r="P4713" i="1"/>
  <c r="P4709" i="1"/>
  <c r="P4700" i="1"/>
  <c r="P4723" i="1"/>
  <c r="P5391" i="1"/>
  <c r="P5386" i="1"/>
  <c r="P5396" i="1"/>
  <c r="P5392" i="1"/>
  <c r="P5380" i="1"/>
  <c r="P5399" i="1"/>
  <c r="P6062" i="1"/>
  <c r="P6058" i="1"/>
  <c r="P6048" i="1"/>
  <c r="P6046" i="1"/>
  <c r="P6043" i="1"/>
  <c r="P6050" i="1"/>
  <c r="P6762" i="1"/>
  <c r="P6764" i="1"/>
  <c r="P6759" i="1"/>
  <c r="P6753" i="1"/>
  <c r="P6754" i="1"/>
  <c r="P6743" i="1"/>
  <c r="P7500" i="1"/>
  <c r="P7503" i="1"/>
  <c r="P7493" i="1"/>
  <c r="P7481" i="1"/>
  <c r="P7492" i="1"/>
  <c r="P7487" i="1"/>
  <c r="P8212" i="1"/>
  <c r="P8228" i="1"/>
  <c r="P8216" i="1"/>
  <c r="P8208" i="1"/>
  <c r="P8210" i="1"/>
  <c r="P8225" i="1"/>
  <c r="P8929" i="1"/>
  <c r="P8934" i="1"/>
  <c r="P8917" i="1"/>
  <c r="P8924" i="1"/>
  <c r="P8928" i="1"/>
  <c r="P8937" i="1"/>
  <c r="P9571" i="1"/>
  <c r="P9580" i="1"/>
  <c r="P9569" i="1"/>
  <c r="P9566" i="1"/>
  <c r="P9565" i="1"/>
  <c r="P9578" i="1"/>
  <c r="P1690" i="1"/>
  <c r="P1697" i="1"/>
  <c r="P1702" i="1"/>
  <c r="P1686" i="1"/>
  <c r="P1685" i="1"/>
  <c r="P1704" i="1"/>
  <c r="P2421" i="1"/>
  <c r="P2422" i="1"/>
  <c r="P2425" i="1"/>
  <c r="P2408" i="1"/>
  <c r="P2400" i="1"/>
  <c r="P2420" i="1"/>
  <c r="P3081" i="1"/>
  <c r="P3071" i="1"/>
  <c r="P3082" i="1"/>
  <c r="P3064" i="1"/>
  <c r="P3049" i="1"/>
  <c r="P3061" i="1"/>
  <c r="P3778" i="1"/>
  <c r="P3766" i="1"/>
  <c r="P3771" i="1"/>
  <c r="P3752" i="1"/>
  <c r="P3747" i="1"/>
  <c r="P3772" i="1"/>
  <c r="P4527" i="1"/>
  <c r="P4518" i="1"/>
  <c r="P4523" i="1"/>
  <c r="P4516" i="1"/>
  <c r="P4508" i="1"/>
  <c r="P4537" i="1"/>
  <c r="P5181" i="1"/>
  <c r="P5179" i="1"/>
  <c r="P5183" i="1"/>
  <c r="P5176" i="1"/>
  <c r="P5165" i="1"/>
  <c r="P5185" i="1"/>
  <c r="P5867" i="1"/>
  <c r="P5861" i="1"/>
  <c r="P5860" i="1"/>
  <c r="P5846" i="1"/>
  <c r="P5853" i="1"/>
  <c r="P5856" i="1"/>
  <c r="P6556" i="1"/>
  <c r="P6553" i="1"/>
  <c r="P6546" i="1"/>
  <c r="P6539" i="1"/>
  <c r="P6536" i="1"/>
  <c r="P6524" i="1"/>
  <c r="P7311" i="1"/>
  <c r="P7309" i="1"/>
  <c r="P7297" i="1"/>
  <c r="P7290" i="1"/>
  <c r="P7303" i="1"/>
  <c r="P7296" i="1"/>
  <c r="P7966" i="1"/>
  <c r="P7989" i="1"/>
  <c r="P7968" i="1"/>
  <c r="P7965" i="1"/>
  <c r="P7972" i="1"/>
  <c r="P7978" i="1"/>
  <c r="P8705" i="1"/>
  <c r="P8718" i="1"/>
  <c r="P8697" i="1"/>
  <c r="P8698" i="1"/>
  <c r="P8713" i="1"/>
  <c r="P8727" i="1"/>
  <c r="P9381" i="1"/>
  <c r="P9378" i="1"/>
  <c r="P9360" i="1"/>
  <c r="P9361" i="1"/>
  <c r="P9359" i="1"/>
  <c r="P9376" i="1"/>
  <c r="P1346" i="1"/>
  <c r="P1352" i="1"/>
  <c r="P1343" i="1"/>
  <c r="P1349" i="1"/>
  <c r="P1340" i="1"/>
  <c r="P1350" i="1"/>
  <c r="P2053" i="1"/>
  <c r="P2059" i="1"/>
  <c r="P2056" i="1"/>
  <c r="P2049" i="1"/>
  <c r="P2047" i="1"/>
  <c r="P2057" i="1"/>
  <c r="P2783" i="1"/>
  <c r="P2787" i="1"/>
  <c r="P2777" i="1"/>
  <c r="P2778" i="1"/>
  <c r="P2773" i="1"/>
  <c r="P2780" i="1"/>
  <c r="P3415" i="1"/>
  <c r="P3419" i="1"/>
  <c r="P3413" i="1"/>
  <c r="P3412" i="1"/>
  <c r="P3407" i="1"/>
  <c r="P3416" i="1"/>
  <c r="P4131" i="1"/>
  <c r="P4139" i="1"/>
  <c r="P4133" i="1"/>
  <c r="P4135" i="1"/>
  <c r="P4140" i="1"/>
  <c r="P4145" i="1"/>
  <c r="P4826" i="1"/>
  <c r="P4828" i="1"/>
  <c r="P4825" i="1"/>
  <c r="P4821" i="1"/>
  <c r="P4817" i="1"/>
  <c r="P4833" i="1"/>
  <c r="P5569" i="1"/>
  <c r="P5570" i="1"/>
  <c r="P5572" i="1"/>
  <c r="P5559" i="1"/>
  <c r="P5561" i="1"/>
  <c r="P5573" i="1"/>
  <c r="P6263" i="1"/>
  <c r="P6264" i="1"/>
  <c r="P6267" i="1"/>
  <c r="P6258" i="1"/>
  <c r="P6260" i="1"/>
  <c r="P6266" i="1"/>
  <c r="P6919" i="1"/>
  <c r="P6921" i="1"/>
  <c r="P6924" i="1"/>
  <c r="P6912" i="1"/>
  <c r="P6907" i="1"/>
  <c r="P6920" i="1"/>
  <c r="P7611" i="1"/>
  <c r="P7617" i="1"/>
  <c r="P7606" i="1"/>
  <c r="P7602" i="1"/>
  <c r="P7599" i="1"/>
  <c r="P7610" i="1"/>
  <c r="P8363" i="1"/>
  <c r="P8364" i="1"/>
  <c r="P8370" i="1"/>
  <c r="P8367" i="1"/>
  <c r="P8362" i="1"/>
  <c r="P8373" i="1"/>
  <c r="P9051" i="1"/>
  <c r="P9048" i="1"/>
  <c r="P9046" i="1"/>
  <c r="P9043" i="1"/>
  <c r="P9041" i="1"/>
  <c r="P9050" i="1"/>
  <c r="P1866" i="1"/>
  <c r="P1869" i="1"/>
  <c r="P1870" i="1"/>
  <c r="P1860" i="1"/>
  <c r="P1856" i="1"/>
  <c r="P1871" i="1"/>
  <c r="P2610" i="1"/>
  <c r="P2611" i="1"/>
  <c r="P2609" i="1"/>
  <c r="P2603" i="1"/>
  <c r="P2602" i="1"/>
  <c r="P2604" i="1"/>
  <c r="P3257" i="1"/>
  <c r="P3254" i="1"/>
  <c r="P3253" i="1"/>
  <c r="P3247" i="1"/>
  <c r="P3245" i="1"/>
  <c r="P3249" i="1"/>
  <c r="P3953" i="1"/>
  <c r="P3948" i="1"/>
  <c r="P3949" i="1"/>
  <c r="P3947" i="1"/>
  <c r="P3943" i="1"/>
  <c r="P3954" i="1"/>
  <c r="P4687" i="1"/>
  <c r="P4683" i="1"/>
  <c r="P4684" i="1"/>
  <c r="P4681" i="1"/>
  <c r="P4678" i="1"/>
  <c r="P4685" i="1"/>
  <c r="P5365" i="1"/>
  <c r="P5361" i="1"/>
  <c r="P5362" i="1"/>
  <c r="P5358" i="1"/>
  <c r="P5356" i="1"/>
  <c r="P5366" i="1"/>
  <c r="P6028" i="1"/>
  <c r="P6025" i="1"/>
  <c r="P6024" i="1"/>
  <c r="P6018" i="1"/>
  <c r="P6022" i="1"/>
  <c r="P6026" i="1"/>
  <c r="P6728" i="1"/>
  <c r="P6730" i="1"/>
  <c r="P6722" i="1"/>
  <c r="P6721" i="1"/>
  <c r="P6726" i="1"/>
  <c r="P6723" i="1"/>
  <c r="P7467" i="1"/>
  <c r="P7468" i="1"/>
  <c r="P7461" i="1"/>
  <c r="P7458" i="1"/>
  <c r="P7462" i="1"/>
  <c r="P7465" i="1"/>
  <c r="P8191" i="1"/>
  <c r="P8194" i="1"/>
  <c r="P8188" i="1"/>
  <c r="P8186" i="1"/>
  <c r="P8185" i="1"/>
  <c r="P8189" i="1"/>
  <c r="P8901" i="1"/>
  <c r="P8904" i="1"/>
  <c r="P8898" i="1"/>
  <c r="P8895" i="1"/>
  <c r="P8897" i="1"/>
  <c r="P8902" i="1"/>
  <c r="P9545" i="1"/>
  <c r="P9546" i="1"/>
  <c r="P9540" i="1"/>
  <c r="P9539" i="1"/>
  <c r="P9536" i="1"/>
  <c r="P9544" i="1"/>
  <c r="P1976" i="1"/>
  <c r="P1980" i="1"/>
  <c r="P1981" i="1"/>
  <c r="P1974" i="1"/>
  <c r="P1973" i="1"/>
  <c r="P1979" i="1"/>
  <c r="P2666" i="1"/>
  <c r="P2664" i="1"/>
  <c r="P2662" i="1"/>
  <c r="P2660" i="1"/>
  <c r="P2658" i="1"/>
  <c r="P2661" i="1"/>
  <c r="P3326" i="1"/>
  <c r="P3323" i="1"/>
  <c r="P3325" i="1"/>
  <c r="P3318" i="1"/>
  <c r="P3314" i="1"/>
  <c r="P3320" i="1"/>
  <c r="P4026" i="1"/>
  <c r="P4020" i="1"/>
  <c r="P4022" i="1"/>
  <c r="P4019" i="1"/>
  <c r="P4016" i="1"/>
  <c r="P4025" i="1"/>
  <c r="P4755" i="1"/>
  <c r="P4752" i="1"/>
  <c r="P4753" i="1"/>
  <c r="P4748" i="1"/>
  <c r="P4746" i="1"/>
  <c r="P4757" i="1"/>
  <c r="P5431" i="1"/>
  <c r="P5428" i="1"/>
  <c r="P5426" i="1"/>
  <c r="P5423" i="1"/>
  <c r="P5422" i="1"/>
  <c r="P5432" i="1"/>
  <c r="P6094" i="1"/>
  <c r="P6092" i="1"/>
  <c r="P6089" i="1"/>
  <c r="P6086" i="1"/>
  <c r="P6088" i="1"/>
  <c r="P6091" i="1"/>
  <c r="P6801" i="1"/>
  <c r="P6802" i="1"/>
  <c r="P6796" i="1"/>
  <c r="P6795" i="1"/>
  <c r="P6797" i="1"/>
  <c r="P6798" i="1"/>
  <c r="P7540" i="1"/>
  <c r="P7539" i="1"/>
  <c r="P7534" i="1"/>
  <c r="P7533" i="1"/>
  <c r="P7532" i="1"/>
  <c r="P7538" i="1"/>
  <c r="P8263" i="1"/>
  <c r="P8261" i="1"/>
  <c r="P8256" i="1"/>
  <c r="P8254" i="1"/>
  <c r="P8257" i="1"/>
  <c r="P8260" i="1"/>
  <c r="P8965" i="1"/>
  <c r="P8964" i="1"/>
  <c r="P8957" i="1"/>
  <c r="P8958" i="1"/>
  <c r="P8961" i="1"/>
  <c r="P8967" i="1"/>
  <c r="P9615" i="1"/>
  <c r="P9614" i="1"/>
  <c r="P9608" i="1"/>
  <c r="P9609" i="1"/>
  <c r="P9607" i="1"/>
  <c r="P9610" i="1"/>
  <c r="P1576" i="1"/>
  <c r="P1583" i="1"/>
  <c r="P1581" i="1"/>
  <c r="P1572" i="1"/>
  <c r="P1568" i="1"/>
  <c r="P1579" i="1"/>
  <c r="P2324" i="1"/>
  <c r="P2323" i="1"/>
  <c r="P2322" i="1"/>
  <c r="P2315" i="1"/>
  <c r="P2314" i="1"/>
  <c r="P2320" i="1"/>
  <c r="P2963" i="1"/>
  <c r="P2960" i="1"/>
  <c r="P2964" i="1"/>
  <c r="P2955" i="1"/>
  <c r="P2952" i="1"/>
  <c r="P2959" i="1"/>
  <c r="P3660" i="1"/>
  <c r="P3655" i="1"/>
  <c r="P3657" i="1"/>
  <c r="P3650" i="1"/>
  <c r="P3649" i="1"/>
  <c r="P3661" i="1"/>
  <c r="P4427" i="1"/>
  <c r="P4422" i="1"/>
  <c r="P4424" i="1"/>
  <c r="P4420" i="1"/>
  <c r="P4417" i="1"/>
  <c r="P4428" i="1"/>
  <c r="P5084" i="1"/>
  <c r="P5083" i="1"/>
  <c r="P5082" i="1"/>
  <c r="P5078" i="1"/>
  <c r="P5075" i="1"/>
  <c r="P5085" i="1"/>
  <c r="P5752" i="1"/>
  <c r="P5751" i="1"/>
  <c r="P5744" i="1"/>
  <c r="P5741" i="1"/>
  <c r="P5746" i="1"/>
  <c r="P5754" i="1"/>
  <c r="P6435" i="1"/>
  <c r="P6436" i="1"/>
  <c r="P6432" i="1"/>
  <c r="P6425" i="1"/>
  <c r="P6430" i="1"/>
  <c r="P6431" i="1"/>
  <c r="P7208" i="1"/>
  <c r="P7205" i="1"/>
  <c r="P7200" i="1"/>
  <c r="P7198" i="1"/>
  <c r="P7199" i="1"/>
  <c r="P7207" i="1"/>
  <c r="P7884" i="1"/>
  <c r="P7888" i="1"/>
  <c r="P7881" i="1"/>
  <c r="P7878" i="1"/>
  <c r="P7882" i="1"/>
  <c r="P7887" i="1"/>
  <c r="P8607" i="1"/>
  <c r="P8611" i="1"/>
  <c r="P8604" i="1"/>
  <c r="P8602" i="1"/>
  <c r="P8603" i="1"/>
  <c r="P8610" i="1"/>
  <c r="P9272" i="1"/>
  <c r="P9273" i="1"/>
  <c r="P9264" i="1"/>
  <c r="P9262" i="1"/>
  <c r="P9265" i="1"/>
  <c r="P9268" i="1"/>
  <c r="P1433" i="1"/>
  <c r="P1425" i="1"/>
  <c r="P1424" i="1"/>
  <c r="P1423" i="1"/>
  <c r="P1430" i="1"/>
  <c r="P1429" i="1"/>
  <c r="P2129" i="1"/>
  <c r="P2124" i="1"/>
  <c r="P2120" i="1"/>
  <c r="P2119" i="1"/>
  <c r="P2125" i="1"/>
  <c r="P2122" i="1"/>
  <c r="P2743" i="1"/>
  <c r="P2740" i="1"/>
  <c r="P2738" i="1"/>
  <c r="P2737" i="1"/>
  <c r="P2741" i="1"/>
  <c r="P2739" i="1"/>
  <c r="P3442" i="1"/>
  <c r="P3437" i="1"/>
  <c r="P3435" i="1"/>
  <c r="P3436" i="1"/>
  <c r="P3441" i="1"/>
  <c r="P3440" i="1"/>
  <c r="P4150" i="1"/>
  <c r="P4143" i="1"/>
  <c r="P4144" i="1"/>
  <c r="P4141" i="1"/>
  <c r="P4147" i="1"/>
  <c r="P4149" i="1"/>
  <c r="P4893" i="1"/>
  <c r="P4889" i="1"/>
  <c r="P4890" i="1"/>
  <c r="P4891" i="1"/>
  <c r="P4892" i="1"/>
  <c r="P4894" i="1"/>
  <c r="P5528" i="1"/>
  <c r="P5526" i="1"/>
  <c r="P5524" i="1"/>
  <c r="P5523" i="1"/>
  <c r="P5525" i="1"/>
  <c r="P5527" i="1"/>
  <c r="P6204" i="1"/>
  <c r="P6202" i="1"/>
  <c r="P6201" i="1"/>
  <c r="P6199" i="1"/>
  <c r="P6200" i="1"/>
  <c r="P6203" i="1"/>
  <c r="P6928" i="1"/>
  <c r="P6925" i="1"/>
  <c r="P6914" i="1"/>
  <c r="P6915" i="1"/>
  <c r="P6917" i="1"/>
  <c r="P6926" i="1"/>
  <c r="P7684" i="1"/>
  <c r="P7681" i="1"/>
  <c r="P7679" i="1"/>
  <c r="P7680" i="1"/>
  <c r="P7682" i="1"/>
  <c r="P7685" i="1"/>
  <c r="P8396" i="1"/>
  <c r="P8391" i="1"/>
  <c r="P8392" i="1"/>
  <c r="P8394" i="1"/>
  <c r="P8395" i="1"/>
  <c r="P8397" i="1"/>
  <c r="P9072" i="1"/>
  <c r="P9069" i="1"/>
  <c r="P9068" i="1"/>
  <c r="P9067" i="1"/>
  <c r="P9070" i="1"/>
  <c r="P9071" i="1"/>
  <c r="P1375" i="1"/>
  <c r="P1372" i="1"/>
  <c r="P1370" i="1"/>
  <c r="P1371" i="1"/>
  <c r="P1373" i="1"/>
  <c r="P1374" i="1"/>
  <c r="P2064" i="1"/>
  <c r="P2062" i="1"/>
  <c r="P2054" i="1"/>
  <c r="P2055" i="1"/>
  <c r="P2063" i="1"/>
  <c r="P2060" i="1"/>
  <c r="P2695" i="1"/>
  <c r="P2691" i="1"/>
  <c r="P2690" i="1"/>
  <c r="P2689" i="1"/>
  <c r="P2694" i="1"/>
  <c r="P2692" i="1"/>
  <c r="P3371" i="1"/>
  <c r="P3368" i="1"/>
  <c r="P3364" i="1"/>
  <c r="P3367" i="1"/>
  <c r="P3369" i="1"/>
  <c r="P3370" i="1"/>
  <c r="P4075" i="1"/>
  <c r="P4074" i="1"/>
  <c r="P4070" i="1"/>
  <c r="P4069" i="1"/>
  <c r="P4073" i="1"/>
  <c r="P4076" i="1"/>
  <c r="P4832" i="1"/>
  <c r="P4823" i="1"/>
  <c r="P4824" i="1"/>
  <c r="P4827" i="1"/>
  <c r="P4831" i="1"/>
  <c r="P4834" i="1"/>
  <c r="P5474" i="1"/>
  <c r="P5472" i="1"/>
  <c r="P5469" i="1"/>
  <c r="P5470" i="1"/>
  <c r="P5471" i="1"/>
  <c r="P5473" i="1"/>
  <c r="P6148" i="1"/>
  <c r="P6146" i="1"/>
  <c r="P6145" i="1"/>
  <c r="P6143" i="1"/>
  <c r="P6144" i="1"/>
  <c r="P6147" i="1"/>
  <c r="P6856" i="1"/>
  <c r="P6855" i="1"/>
  <c r="P6850" i="1"/>
  <c r="P6849" i="1"/>
  <c r="P6851" i="1"/>
  <c r="P6854" i="1"/>
  <c r="P7620" i="1"/>
  <c r="P7618" i="1"/>
  <c r="P7603" i="1"/>
  <c r="P7607" i="1"/>
  <c r="P7615" i="1"/>
  <c r="P7619" i="1"/>
  <c r="P8319" i="1"/>
  <c r="P8316" i="1"/>
  <c r="P8317" i="1"/>
  <c r="P8318" i="1"/>
  <c r="P8320" i="1"/>
  <c r="P8321" i="1"/>
  <c r="P9003" i="1"/>
  <c r="P9000" i="1"/>
  <c r="P9001" i="1"/>
  <c r="P8998" i="1"/>
  <c r="P8999" i="1"/>
  <c r="P9002" i="1"/>
  <c r="P1586" i="1"/>
  <c r="P1582" i="1"/>
  <c r="P1578" i="1"/>
  <c r="P1573" i="1"/>
  <c r="P1585" i="1"/>
  <c r="P1584" i="1"/>
  <c r="P2249" i="1"/>
  <c r="P2246" i="1"/>
  <c r="P2243" i="1"/>
  <c r="P2239" i="1"/>
  <c r="P2247" i="1"/>
  <c r="P2244" i="1"/>
  <c r="P2852" i="1"/>
  <c r="P2843" i="1"/>
  <c r="P2842" i="1"/>
  <c r="P2841" i="1"/>
  <c r="P2847" i="1"/>
  <c r="P2845" i="1"/>
  <c r="P3545" i="1"/>
  <c r="P3537" i="1"/>
  <c r="P3532" i="1"/>
  <c r="P3534" i="1"/>
  <c r="P3540" i="1"/>
  <c r="P3541" i="1"/>
  <c r="P4245" i="1"/>
  <c r="P4241" i="1"/>
  <c r="P4239" i="1"/>
  <c r="P4237" i="1"/>
  <c r="P4242" i="1"/>
  <c r="P4243" i="1"/>
  <c r="P5012" i="1"/>
  <c r="P5006" i="1"/>
  <c r="P5010" i="1"/>
  <c r="P5009" i="1"/>
  <c r="P5011" i="1"/>
  <c r="P5013" i="1"/>
  <c r="P5646" i="1"/>
  <c r="P5639" i="1"/>
  <c r="P5636" i="1"/>
  <c r="P5635" i="1"/>
  <c r="P5637" i="1"/>
  <c r="P5642" i="1"/>
  <c r="P6324" i="1"/>
  <c r="P6323" i="1"/>
  <c r="P6318" i="1"/>
  <c r="P6315" i="1"/>
  <c r="P6316" i="1"/>
  <c r="P6319" i="1"/>
  <c r="P7024" i="1"/>
  <c r="P7021" i="1"/>
  <c r="P7016" i="1"/>
  <c r="P7015" i="1"/>
  <c r="P7017" i="1"/>
  <c r="P7018" i="1"/>
  <c r="P7809" i="1"/>
  <c r="P7803" i="1"/>
  <c r="P7799" i="1"/>
  <c r="P7800" i="1"/>
  <c r="P7804" i="1"/>
  <c r="P7807" i="1"/>
  <c r="P8491" i="1"/>
  <c r="P8485" i="1"/>
  <c r="P8486" i="1"/>
  <c r="P8494" i="1"/>
  <c r="P8498" i="1"/>
  <c r="P8500" i="1"/>
  <c r="P9168" i="1"/>
  <c r="P9163" i="1"/>
  <c r="P9158" i="1"/>
  <c r="P9157" i="1"/>
  <c r="P9159" i="1"/>
  <c r="P9164" i="1"/>
  <c r="P1829" i="1"/>
  <c r="P1826" i="1"/>
  <c r="P1824" i="1"/>
  <c r="P1823" i="1"/>
  <c r="P1825" i="1"/>
  <c r="P1827" i="1"/>
  <c r="P2573" i="1"/>
  <c r="P2560" i="1"/>
  <c r="P2558" i="1"/>
  <c r="P2555" i="1"/>
  <c r="P2563" i="1"/>
  <c r="P2565" i="1"/>
  <c r="P3233" i="1"/>
  <c r="P3228" i="1"/>
  <c r="P3229" i="1"/>
  <c r="P3226" i="1"/>
  <c r="P3227" i="1"/>
  <c r="P3230" i="1"/>
  <c r="P3930" i="1"/>
  <c r="P3928" i="1"/>
  <c r="P3927" i="1"/>
  <c r="P3925" i="1"/>
  <c r="P3926" i="1"/>
  <c r="P3929" i="1"/>
  <c r="P4664" i="1"/>
  <c r="P4662" i="1"/>
  <c r="P4661" i="1"/>
  <c r="P4658" i="1"/>
  <c r="P4660" i="1"/>
  <c r="P4663" i="1"/>
  <c r="P5327" i="1"/>
  <c r="P5320" i="1"/>
  <c r="P5316" i="1"/>
  <c r="P5314" i="1"/>
  <c r="P5321" i="1"/>
  <c r="P5328" i="1"/>
  <c r="P6006" i="1"/>
  <c r="P6004" i="1"/>
  <c r="P6002" i="1"/>
  <c r="P6001" i="1"/>
  <c r="P6003" i="1"/>
  <c r="P6005" i="1"/>
  <c r="P6706" i="1"/>
  <c r="P6702" i="1"/>
  <c r="P6700" i="1"/>
  <c r="P6699" i="1"/>
  <c r="P6701" i="1"/>
  <c r="P6705" i="1"/>
  <c r="P7444" i="1"/>
  <c r="P7441" i="1"/>
  <c r="P7438" i="1"/>
  <c r="P7437" i="1"/>
  <c r="P7439" i="1"/>
  <c r="P7440" i="1"/>
  <c r="P8158" i="1"/>
  <c r="P8151" i="1"/>
  <c r="P8143" i="1"/>
  <c r="P8142" i="1"/>
  <c r="P8145" i="1"/>
  <c r="P8153" i="1"/>
  <c r="P8883" i="1"/>
  <c r="P8878" i="1"/>
  <c r="P8876" i="1"/>
  <c r="P8877" i="1"/>
  <c r="P8879" i="1"/>
  <c r="P8882" i="1"/>
  <c r="P9523" i="1"/>
  <c r="P9518" i="1"/>
  <c r="P9517" i="1"/>
  <c r="P9515" i="1"/>
  <c r="P9516" i="1"/>
  <c r="P9520" i="1"/>
  <c r="P1788" i="1"/>
  <c r="P1785" i="1"/>
  <c r="P1784" i="1"/>
  <c r="P1783" i="1"/>
  <c r="P1786" i="1"/>
  <c r="P1787" i="1"/>
  <c r="P2476" i="1"/>
  <c r="P2467" i="1"/>
  <c r="P2464" i="1"/>
  <c r="P2465" i="1"/>
  <c r="P2473" i="1"/>
  <c r="P2468" i="1"/>
  <c r="P3065" i="1"/>
  <c r="P3052" i="1"/>
  <c r="P3045" i="1"/>
  <c r="P3043" i="1"/>
  <c r="P3054" i="1"/>
  <c r="P3058" i="1"/>
  <c r="P3762" i="1"/>
  <c r="P3750" i="1"/>
  <c r="P3742" i="1"/>
  <c r="P3743" i="1"/>
  <c r="P3754" i="1"/>
  <c r="P3758" i="1"/>
  <c r="P4471" i="1"/>
  <c r="P4466" i="1"/>
  <c r="P4463" i="1"/>
  <c r="P4460" i="1"/>
  <c r="P4465" i="1"/>
  <c r="P4469" i="1"/>
  <c r="P5230" i="1"/>
  <c r="P5219" i="1"/>
  <c r="P5225" i="1"/>
  <c r="P5220" i="1"/>
  <c r="P5228" i="1"/>
  <c r="P5232" i="1"/>
  <c r="P5843" i="1"/>
  <c r="P5835" i="1"/>
  <c r="P5832" i="1"/>
  <c r="P5830" i="1"/>
  <c r="P5837" i="1"/>
  <c r="P5840" i="1"/>
  <c r="P6545" i="1"/>
  <c r="P6533" i="1"/>
  <c r="P6530" i="1"/>
  <c r="P6521" i="1"/>
  <c r="P6523" i="1"/>
  <c r="P6537" i="1"/>
  <c r="P7252" i="1"/>
  <c r="P7248" i="1"/>
  <c r="P7240" i="1"/>
  <c r="P7237" i="1"/>
  <c r="P7242" i="1"/>
  <c r="P7243" i="1"/>
  <c r="P8041" i="1"/>
  <c r="P8035" i="1"/>
  <c r="P8029" i="1"/>
  <c r="P8030" i="1"/>
  <c r="P8033" i="1"/>
  <c r="P8036" i="1"/>
  <c r="P8693" i="1"/>
  <c r="P8684" i="1"/>
  <c r="P8689" i="1"/>
  <c r="P8701" i="1"/>
  <c r="P8716" i="1"/>
  <c r="P8723" i="1"/>
  <c r="P9372" i="1"/>
  <c r="P9352" i="1"/>
  <c r="P9348" i="1"/>
  <c r="P9346" i="1"/>
  <c r="P9347" i="1"/>
  <c r="P9357" i="1"/>
  <c r="P1874" i="1"/>
  <c r="P1865" i="1"/>
  <c r="P1847" i="1"/>
  <c r="P1845" i="1"/>
  <c r="P1864" i="1"/>
  <c r="P1858" i="1"/>
  <c r="P2538" i="1"/>
  <c r="P2531" i="1"/>
  <c r="P2524" i="1"/>
  <c r="P2519" i="1"/>
  <c r="P2534" i="1"/>
  <c r="P2529" i="1"/>
  <c r="P3177" i="1"/>
  <c r="P3169" i="1"/>
  <c r="P3158" i="1"/>
  <c r="P3161" i="1"/>
  <c r="P3170" i="1"/>
  <c r="P3173" i="1"/>
  <c r="P3876" i="1"/>
  <c r="P3864" i="1"/>
  <c r="P3858" i="1"/>
  <c r="P3860" i="1"/>
  <c r="P3870" i="1"/>
  <c r="P3872" i="1"/>
  <c r="P4592" i="1"/>
  <c r="P4582" i="1"/>
  <c r="P4573" i="1"/>
  <c r="P4569" i="1"/>
  <c r="P4579" i="1"/>
  <c r="P4585" i="1"/>
  <c r="P5296" i="1"/>
  <c r="P5281" i="1"/>
  <c r="P5286" i="1"/>
  <c r="P5284" i="1"/>
  <c r="P5290" i="1"/>
  <c r="P5298" i="1"/>
  <c r="P5956" i="1"/>
  <c r="P5948" i="1"/>
  <c r="P5943" i="1"/>
  <c r="P5940" i="1"/>
  <c r="P5947" i="1"/>
  <c r="P5952" i="1"/>
  <c r="P6652" i="1"/>
  <c r="P6647" i="1"/>
  <c r="P6642" i="1"/>
  <c r="P6632" i="1"/>
  <c r="P6640" i="1"/>
  <c r="P6646" i="1"/>
  <c r="P7374" i="1"/>
  <c r="P7365" i="1"/>
  <c r="P7347" i="1"/>
  <c r="P7348" i="1"/>
  <c r="P7355" i="1"/>
  <c r="P7361" i="1"/>
  <c r="P8122" i="1"/>
  <c r="P8113" i="1"/>
  <c r="P8106" i="1"/>
  <c r="P8103" i="1"/>
  <c r="P8115" i="1"/>
  <c r="P8118" i="1"/>
  <c r="P8819" i="1"/>
  <c r="P8809" i="1"/>
  <c r="P8814" i="1"/>
  <c r="P8826" i="1"/>
  <c r="P8828" i="1"/>
  <c r="P8832" i="1"/>
  <c r="P9480" i="1"/>
  <c r="P9473" i="1"/>
  <c r="P9469" i="1"/>
  <c r="P9467" i="1"/>
  <c r="P9472" i="1"/>
  <c r="P9476" i="1"/>
  <c r="P1872" i="1"/>
  <c r="P1857" i="1"/>
  <c r="P1844" i="1"/>
  <c r="P1841" i="1"/>
  <c r="P1854" i="1"/>
  <c r="P1851" i="1"/>
  <c r="P2537" i="1"/>
  <c r="P2526" i="1"/>
  <c r="P2520" i="1"/>
  <c r="P2516" i="1"/>
  <c r="P2532" i="1"/>
  <c r="P2525" i="1"/>
  <c r="P3175" i="1"/>
  <c r="P3163" i="1"/>
  <c r="P3157" i="1"/>
  <c r="P3156" i="1"/>
  <c r="P3168" i="1"/>
  <c r="P3167" i="1"/>
  <c r="P3873" i="1"/>
  <c r="P3863" i="1"/>
  <c r="P3856" i="1"/>
  <c r="P3855" i="1"/>
  <c r="P3865" i="1"/>
  <c r="P3869" i="1"/>
  <c r="P4588" i="1"/>
  <c r="P4577" i="1"/>
  <c r="P4566" i="1"/>
  <c r="P4563" i="1"/>
  <c r="P4575" i="1"/>
  <c r="P4581" i="1"/>
  <c r="P5292" i="1"/>
  <c r="P5276" i="1"/>
  <c r="P5279" i="1"/>
  <c r="P5280" i="1"/>
  <c r="P5289" i="1"/>
  <c r="P5295" i="1"/>
  <c r="P5951" i="1"/>
  <c r="P5942" i="1"/>
  <c r="P5935" i="1"/>
  <c r="P5933" i="1"/>
  <c r="P5944" i="1"/>
  <c r="P5950" i="1"/>
  <c r="P6651" i="1"/>
  <c r="P6641" i="1"/>
  <c r="P6638" i="1"/>
  <c r="P6626" i="1"/>
  <c r="P6629" i="1"/>
  <c r="P6643" i="1"/>
  <c r="P7372" i="1"/>
  <c r="P7364" i="1"/>
  <c r="P7342" i="1"/>
  <c r="P7341" i="1"/>
  <c r="P7352" i="1"/>
  <c r="P7356" i="1"/>
  <c r="P8121" i="1"/>
  <c r="P8110" i="1"/>
  <c r="P8102" i="1"/>
  <c r="P8100" i="1"/>
  <c r="P8105" i="1"/>
  <c r="P8116" i="1"/>
  <c r="P8816" i="1"/>
  <c r="P8807" i="1"/>
  <c r="P8811" i="1"/>
  <c r="P8820" i="1"/>
  <c r="P8825" i="1"/>
  <c r="P8830" i="1"/>
  <c r="P9477" i="1"/>
  <c r="P9468" i="1"/>
  <c r="P9461" i="1"/>
  <c r="P9458" i="1"/>
  <c r="P9462" i="1"/>
  <c r="P9474" i="1"/>
  <c r="P1654" i="1"/>
  <c r="P1649" i="1"/>
  <c r="P1645" i="1"/>
  <c r="P1643" i="1"/>
  <c r="P1650" i="1"/>
  <c r="P1651" i="1"/>
  <c r="P2344" i="1"/>
  <c r="P2340" i="1"/>
  <c r="P2338" i="1"/>
  <c r="P2336" i="1"/>
  <c r="P2342" i="1"/>
  <c r="P2341" i="1"/>
  <c r="P2954" i="1"/>
  <c r="P2948" i="1"/>
  <c r="P2947" i="1"/>
  <c r="P2946" i="1"/>
  <c r="P2949" i="1"/>
  <c r="P2950" i="1"/>
  <c r="P3651" i="1"/>
  <c r="P3645" i="1"/>
  <c r="P3644" i="1"/>
  <c r="P3643" i="1"/>
  <c r="P3646" i="1"/>
  <c r="P3648" i="1"/>
  <c r="P4347" i="1"/>
  <c r="P4344" i="1"/>
  <c r="P4337" i="1"/>
  <c r="P4335" i="1"/>
  <c r="P4338" i="1"/>
  <c r="P4345" i="1"/>
  <c r="P5101" i="1"/>
  <c r="P5097" i="1"/>
  <c r="P5096" i="1"/>
  <c r="P5098" i="1"/>
  <c r="P5099" i="1"/>
  <c r="P5102" i="1"/>
  <c r="P5753" i="1"/>
  <c r="P5740" i="1"/>
  <c r="P5737" i="1"/>
  <c r="P5736" i="1"/>
  <c r="P5739" i="1"/>
  <c r="P5750" i="1"/>
  <c r="P6437" i="1"/>
  <c r="P6423" i="1"/>
  <c r="P6422" i="1"/>
  <c r="P6418" i="1"/>
  <c r="P6417" i="1"/>
  <c r="P6424" i="1"/>
  <c r="P7131" i="1"/>
  <c r="P7125" i="1"/>
  <c r="P7116" i="1"/>
  <c r="P7115" i="1"/>
  <c r="P7117" i="1"/>
  <c r="P7121" i="1"/>
  <c r="P7906" i="1"/>
  <c r="P7902" i="1"/>
  <c r="P7900" i="1"/>
  <c r="P7899" i="1"/>
  <c r="P7901" i="1"/>
  <c r="P7905" i="1"/>
  <c r="P8596" i="1"/>
  <c r="P8591" i="1"/>
  <c r="P8594" i="1"/>
  <c r="P8597" i="1"/>
  <c r="P8598" i="1"/>
  <c r="P8606" i="1"/>
  <c r="P9271" i="1"/>
  <c r="P9263" i="1"/>
  <c r="P9260" i="1"/>
  <c r="P9259" i="1"/>
  <c r="P9256" i="1"/>
  <c r="P9267" i="1"/>
  <c r="P1540" i="1"/>
  <c r="P1537" i="1"/>
  <c r="P1535" i="1"/>
  <c r="P1533" i="1"/>
  <c r="P1534" i="1"/>
  <c r="P1536" i="1"/>
  <c r="P2285" i="1"/>
  <c r="P2270" i="1"/>
  <c r="P2269" i="1"/>
  <c r="P2266" i="1"/>
  <c r="P2272" i="1"/>
  <c r="P2276" i="1"/>
  <c r="P2934" i="1"/>
  <c r="P2932" i="1"/>
  <c r="P2931" i="1"/>
  <c r="P2929" i="1"/>
  <c r="P2930" i="1"/>
  <c r="P2933" i="1"/>
  <c r="P3630" i="1"/>
  <c r="P3628" i="1"/>
  <c r="P3626" i="1"/>
  <c r="P3625" i="1"/>
  <c r="P3627" i="1"/>
  <c r="P3629" i="1"/>
  <c r="P4393" i="1"/>
  <c r="P4381" i="1"/>
  <c r="P4372" i="1"/>
  <c r="P4369" i="1"/>
  <c r="P4371" i="1"/>
  <c r="P4385" i="1"/>
  <c r="P5042" i="1"/>
  <c r="P5031" i="1"/>
  <c r="P5029" i="1"/>
  <c r="P5028" i="1"/>
  <c r="P5030" i="1"/>
  <c r="P5038" i="1"/>
  <c r="P5726" i="1"/>
  <c r="P5723" i="1"/>
  <c r="P5721" i="1"/>
  <c r="P5720" i="1"/>
  <c r="P5722" i="1"/>
  <c r="P5724" i="1"/>
  <c r="P6408" i="1"/>
  <c r="P6403" i="1"/>
  <c r="P6402" i="1"/>
  <c r="P6401" i="1"/>
  <c r="P6400" i="1"/>
  <c r="P6406" i="1"/>
  <c r="P7169" i="1"/>
  <c r="P7162" i="1"/>
  <c r="P7153" i="1"/>
  <c r="P7147" i="1"/>
  <c r="P7154" i="1"/>
  <c r="P7158" i="1"/>
  <c r="P7845" i="1"/>
  <c r="P7833" i="1"/>
  <c r="P7828" i="1"/>
  <c r="P7827" i="1"/>
  <c r="P7829" i="1"/>
  <c r="P7838" i="1"/>
  <c r="P8582" i="1"/>
  <c r="P8578" i="1"/>
  <c r="P8577" i="1"/>
  <c r="P8576" i="1"/>
  <c r="P8579" i="1"/>
  <c r="P8581" i="1"/>
  <c r="P9246" i="1"/>
  <c r="P9244" i="1"/>
  <c r="P9243" i="1"/>
  <c r="P9241" i="1"/>
  <c r="P9242" i="1"/>
  <c r="P9245" i="1"/>
  <c r="P1419" i="1"/>
  <c r="P1417" i="1"/>
  <c r="P1415" i="1"/>
  <c r="P1414" i="1"/>
  <c r="P1416" i="1"/>
  <c r="P1418" i="1"/>
  <c r="P2178" i="1"/>
  <c r="P2176" i="1"/>
  <c r="P2175" i="1"/>
  <c r="P2173" i="1"/>
  <c r="P2177" i="1"/>
  <c r="P2174" i="1"/>
  <c r="P2814" i="1"/>
  <c r="P2812" i="1"/>
  <c r="P2810" i="1"/>
  <c r="P2809" i="1"/>
  <c r="P2811" i="1"/>
  <c r="P2813" i="1"/>
  <c r="P3503" i="1"/>
  <c r="P3501" i="1"/>
  <c r="P3500" i="1"/>
  <c r="P3499" i="1"/>
  <c r="P3502" i="1"/>
  <c r="P3504" i="1"/>
  <c r="P4275" i="1"/>
  <c r="P4258" i="1"/>
  <c r="P4257" i="1"/>
  <c r="P4255" i="1"/>
  <c r="P4256" i="1"/>
  <c r="P4264" i="1"/>
  <c r="P4943" i="1"/>
  <c r="P4942" i="1"/>
  <c r="P4940" i="1"/>
  <c r="P4939" i="1"/>
  <c r="P4941" i="1"/>
  <c r="P4944" i="1"/>
  <c r="P5606" i="1"/>
  <c r="P5603" i="1"/>
  <c r="P5600" i="1"/>
  <c r="P5599" i="1"/>
  <c r="P5602" i="1"/>
  <c r="P5605" i="1"/>
  <c r="P6286" i="1"/>
  <c r="P6282" i="1"/>
  <c r="P6279" i="1"/>
  <c r="P6277" i="1"/>
  <c r="P6278" i="1"/>
  <c r="P6284" i="1"/>
  <c r="P7048" i="1"/>
  <c r="P7038" i="1"/>
  <c r="P7034" i="1"/>
  <c r="P7033" i="1"/>
  <c r="P7035" i="1"/>
  <c r="P7040" i="1"/>
  <c r="P7736" i="1"/>
  <c r="P7734" i="1"/>
  <c r="P7732" i="1"/>
  <c r="P7731" i="1"/>
  <c r="P7733" i="1"/>
  <c r="P7735" i="1"/>
  <c r="P8459" i="1"/>
  <c r="P8455" i="1"/>
  <c r="P8452" i="1"/>
  <c r="P8451" i="1"/>
  <c r="P8454" i="1"/>
  <c r="P8456" i="1"/>
  <c r="P9129" i="1"/>
  <c r="P9124" i="1"/>
  <c r="P9125" i="1"/>
  <c r="P9122" i="1"/>
  <c r="P9123" i="1"/>
  <c r="P9126" i="1"/>
  <c r="P1368" i="1"/>
  <c r="P1366" i="1"/>
  <c r="P1364" i="1"/>
  <c r="P1363" i="1"/>
  <c r="P1365" i="1"/>
  <c r="P1367" i="1"/>
  <c r="P2106" i="1"/>
  <c r="P2104" i="1"/>
  <c r="P2103" i="1"/>
  <c r="P2101" i="1"/>
  <c r="P2105" i="1"/>
  <c r="P2102" i="1"/>
  <c r="P2736" i="1"/>
  <c r="P2733" i="1"/>
  <c r="P2732" i="1"/>
  <c r="P2731" i="1"/>
  <c r="P2734" i="1"/>
  <c r="P2735" i="1"/>
  <c r="P3431" i="1"/>
  <c r="P3429" i="1"/>
  <c r="P3428" i="1"/>
  <c r="P3427" i="1"/>
  <c r="P3430" i="1"/>
  <c r="P3432" i="1"/>
  <c r="P4208" i="1"/>
  <c r="P4204" i="1"/>
  <c r="P4202" i="1"/>
  <c r="P4201" i="1"/>
  <c r="P4203" i="1"/>
  <c r="P4207" i="1"/>
  <c r="P4877" i="1"/>
  <c r="P4875" i="1"/>
  <c r="P4873" i="1"/>
  <c r="P4872" i="1"/>
  <c r="P4874" i="1"/>
  <c r="P4876" i="1"/>
  <c r="P5522" i="1"/>
  <c r="P5519" i="1"/>
  <c r="P5517" i="1"/>
  <c r="P5516" i="1"/>
  <c r="P5518" i="1"/>
  <c r="P5520" i="1"/>
  <c r="P6198" i="1"/>
  <c r="P6193" i="1"/>
  <c r="P6191" i="1"/>
  <c r="P6190" i="1"/>
  <c r="P6192" i="1"/>
  <c r="P6197" i="1"/>
  <c r="P6984" i="1"/>
  <c r="P6982" i="1"/>
  <c r="P6980" i="1"/>
  <c r="P6979" i="1"/>
  <c r="P6981" i="1"/>
  <c r="P6983" i="1"/>
  <c r="P7664" i="1"/>
  <c r="P7662" i="1"/>
  <c r="P7660" i="1"/>
  <c r="P7659" i="1"/>
  <c r="P7661" i="1"/>
  <c r="P7663" i="1"/>
  <c r="P8390" i="1"/>
  <c r="P8386" i="1"/>
  <c r="P8385" i="1"/>
  <c r="P8384" i="1"/>
  <c r="P8387" i="1"/>
  <c r="P8389" i="1"/>
  <c r="P9066" i="1"/>
  <c r="P9064" i="1"/>
  <c r="P9063" i="1"/>
  <c r="P9059" i="1"/>
  <c r="P9062" i="1"/>
  <c r="P9065" i="1"/>
  <c r="P1323" i="1"/>
  <c r="P1321" i="1"/>
  <c r="P1319" i="1"/>
  <c r="P1318" i="1"/>
  <c r="P1320" i="1"/>
  <c r="P1322" i="1"/>
  <c r="P2034" i="1"/>
  <c r="P2031" i="1"/>
  <c r="P2032" i="1"/>
  <c r="P2029" i="1"/>
  <c r="P2033" i="1"/>
  <c r="P2030" i="1"/>
  <c r="P2688" i="1"/>
  <c r="P2685" i="1"/>
  <c r="P2684" i="1"/>
  <c r="P2683" i="1"/>
  <c r="P2686" i="1"/>
  <c r="P2687" i="1"/>
  <c r="P3362" i="1"/>
  <c r="P3360" i="1"/>
  <c r="P3359" i="1"/>
  <c r="P3358" i="1"/>
  <c r="P3361" i="1"/>
  <c r="P3366" i="1"/>
  <c r="P4118" i="1"/>
  <c r="P4113" i="1"/>
  <c r="P4112" i="1"/>
  <c r="P4111" i="1"/>
  <c r="P4114" i="1"/>
  <c r="P4115" i="1"/>
  <c r="P4806" i="1"/>
  <c r="P4804" i="1"/>
  <c r="P4801" i="1"/>
  <c r="P4800" i="1"/>
  <c r="P4803" i="1"/>
  <c r="P4805" i="1"/>
  <c r="P5468" i="1"/>
  <c r="P5465" i="1"/>
  <c r="P5463" i="1"/>
  <c r="P5461" i="1"/>
  <c r="P5464" i="1"/>
  <c r="P5466" i="1"/>
  <c r="P6142" i="1"/>
  <c r="P6139" i="1"/>
  <c r="P6136" i="1"/>
  <c r="P6135" i="1"/>
  <c r="P6137" i="1"/>
  <c r="P6141" i="1"/>
  <c r="P6896" i="1"/>
  <c r="P6892" i="1"/>
  <c r="P6890" i="1"/>
  <c r="P6889" i="1"/>
  <c r="P6891" i="1"/>
  <c r="P6893" i="1"/>
  <c r="P7586" i="1"/>
  <c r="P7584" i="1"/>
  <c r="P7582" i="1"/>
  <c r="P7581" i="1"/>
  <c r="P7583" i="1"/>
  <c r="P7585" i="1"/>
  <c r="P8312" i="1"/>
  <c r="P8310" i="1"/>
  <c r="P8309" i="1"/>
  <c r="P8308" i="1"/>
  <c r="P8311" i="1"/>
  <c r="P8313" i="1"/>
  <c r="P8997" i="1"/>
  <c r="P8993" i="1"/>
  <c r="P8991" i="1"/>
  <c r="P8990" i="1"/>
  <c r="P8992" i="1"/>
  <c r="P8994" i="1"/>
  <c r="P1479" i="1"/>
  <c r="P1468" i="1"/>
  <c r="P1461" i="1"/>
  <c r="P1452" i="1"/>
  <c r="P1466" i="1"/>
  <c r="P1471" i="1"/>
  <c r="P2204" i="1"/>
  <c r="P2193" i="1"/>
  <c r="P2192" i="1"/>
  <c r="P2190" i="1"/>
  <c r="P2196" i="1"/>
  <c r="P2191" i="1"/>
  <c r="P2844" i="1"/>
  <c r="P2837" i="1"/>
  <c r="P2836" i="1"/>
  <c r="P2835" i="1"/>
  <c r="P2838" i="1"/>
  <c r="P2839" i="1"/>
  <c r="P3536" i="1"/>
  <c r="P3531" i="1"/>
  <c r="P3530" i="1"/>
  <c r="P3529" i="1"/>
  <c r="P3535" i="1"/>
  <c r="P3538" i="1"/>
  <c r="P4316" i="1"/>
  <c r="P4307" i="1"/>
  <c r="P4304" i="1"/>
  <c r="P4303" i="1"/>
  <c r="P4306" i="1"/>
  <c r="P4309" i="1"/>
  <c r="P4960" i="1"/>
  <c r="P4958" i="1"/>
  <c r="P4955" i="1"/>
  <c r="P4954" i="1"/>
  <c r="P4956" i="1"/>
  <c r="P4959" i="1"/>
  <c r="P5634" i="1"/>
  <c r="P5632" i="1"/>
  <c r="P5631" i="1"/>
  <c r="P5629" i="1"/>
  <c r="P5630" i="1"/>
  <c r="P5633" i="1"/>
  <c r="P6317" i="1"/>
  <c r="P6311" i="1"/>
  <c r="P6306" i="1"/>
  <c r="P6307" i="1"/>
  <c r="P6308" i="1"/>
  <c r="P6312" i="1"/>
  <c r="P7086" i="1"/>
  <c r="P7084" i="1"/>
  <c r="P7082" i="1"/>
  <c r="P7081" i="1"/>
  <c r="P7083" i="1"/>
  <c r="P7085" i="1"/>
  <c r="P7756" i="1"/>
  <c r="P7752" i="1"/>
  <c r="P7749" i="1"/>
  <c r="P7750" i="1"/>
  <c r="P7751" i="1"/>
  <c r="P7753" i="1"/>
  <c r="P8489" i="1"/>
  <c r="P8484" i="1"/>
  <c r="P8482" i="1"/>
  <c r="P8483" i="1"/>
  <c r="P8488" i="1"/>
  <c r="P8490" i="1"/>
  <c r="P9155" i="1"/>
  <c r="P9152" i="1"/>
  <c r="P9151" i="1"/>
  <c r="P9149" i="1"/>
  <c r="P9150" i="1"/>
  <c r="P9153" i="1"/>
  <c r="P1696" i="1"/>
  <c r="P1678" i="1"/>
  <c r="P1675" i="1"/>
  <c r="P1668" i="1"/>
  <c r="P1676" i="1"/>
  <c r="P1680" i="1"/>
  <c r="P2424" i="1"/>
  <c r="P2398" i="1"/>
  <c r="P2399" i="1"/>
  <c r="P2396" i="1"/>
  <c r="P2407" i="1"/>
  <c r="P2402" i="1"/>
  <c r="P3068" i="1"/>
  <c r="P3046" i="1"/>
  <c r="P3044" i="1"/>
  <c r="P3040" i="1"/>
  <c r="P3048" i="1"/>
  <c r="P3051" i="1"/>
  <c r="P3761" i="1"/>
  <c r="P3746" i="1"/>
  <c r="P3740" i="1"/>
  <c r="P3739" i="1"/>
  <c r="P3756" i="1"/>
  <c r="P3765" i="1"/>
  <c r="P4538" i="1"/>
  <c r="P4513" i="1"/>
  <c r="P4510" i="1"/>
  <c r="P4507" i="1"/>
  <c r="P4512" i="1"/>
  <c r="P4519" i="1"/>
  <c r="P5156" i="1"/>
  <c r="P5154" i="1"/>
  <c r="P5151" i="1"/>
  <c r="P5150" i="1"/>
  <c r="P5153" i="1"/>
  <c r="P5157" i="1"/>
  <c r="P5838" i="1"/>
  <c r="P5829" i="1"/>
  <c r="P5828" i="1"/>
  <c r="P5825" i="1"/>
  <c r="P5826" i="1"/>
  <c r="P5836" i="1"/>
  <c r="P6526" i="1"/>
  <c r="P6516" i="1"/>
  <c r="P6514" i="1"/>
  <c r="P6512" i="1"/>
  <c r="P6515" i="1"/>
  <c r="P6527" i="1"/>
  <c r="P7308" i="1"/>
  <c r="P7291" i="1"/>
  <c r="P7288" i="1"/>
  <c r="P7287" i="1"/>
  <c r="P7289" i="1"/>
  <c r="P7292" i="1"/>
  <c r="P7975" i="1"/>
  <c r="P7961" i="1"/>
  <c r="P7958" i="1"/>
  <c r="P7959" i="1"/>
  <c r="P7960" i="1"/>
  <c r="P7967" i="1"/>
  <c r="P8696" i="1"/>
  <c r="P8690" i="1"/>
  <c r="P8687" i="1"/>
  <c r="P8691" i="1"/>
  <c r="P8695" i="1"/>
  <c r="P8702" i="1"/>
  <c r="P9358" i="1"/>
  <c r="P9345" i="1"/>
  <c r="P9341" i="1"/>
  <c r="P9340" i="1"/>
  <c r="P9342" i="1"/>
  <c r="P9349" i="1"/>
  <c r="P1921" i="1"/>
  <c r="P1911" i="1"/>
  <c r="P1901" i="1"/>
  <c r="P1899" i="1"/>
  <c r="P1900" i="1"/>
  <c r="P1907" i="1"/>
  <c r="P2570" i="1"/>
  <c r="P2557" i="1"/>
  <c r="P2554" i="1"/>
  <c r="P2553" i="1"/>
  <c r="P2556" i="1"/>
  <c r="P2559" i="1"/>
  <c r="P3208" i="1"/>
  <c r="P3199" i="1"/>
  <c r="P3198" i="1"/>
  <c r="P3196" i="1"/>
  <c r="P3197" i="1"/>
  <c r="P3200" i="1"/>
  <c r="P3905" i="1"/>
  <c r="P3898" i="1"/>
  <c r="P3897" i="1"/>
  <c r="P3895" i="1"/>
  <c r="P3896" i="1"/>
  <c r="P3899" i="1"/>
  <c r="P4624" i="1"/>
  <c r="P4618" i="1"/>
  <c r="P4616" i="1"/>
  <c r="P4615" i="1"/>
  <c r="P4617" i="1"/>
  <c r="P4620" i="1"/>
  <c r="P5329" i="1"/>
  <c r="P5322" i="1"/>
  <c r="P5318" i="1"/>
  <c r="P5317" i="1"/>
  <c r="P5319" i="1"/>
  <c r="P5324" i="1"/>
  <c r="P5981" i="1"/>
  <c r="P5975" i="1"/>
  <c r="P5973" i="1"/>
  <c r="P5971" i="1"/>
  <c r="P5974" i="1"/>
  <c r="P5979" i="1"/>
  <c r="P6680" i="1"/>
  <c r="P6674" i="1"/>
  <c r="P6671" i="1"/>
  <c r="P6667" i="1"/>
  <c r="P6670" i="1"/>
  <c r="P6677" i="1"/>
  <c r="P7405" i="1"/>
  <c r="P7399" i="1"/>
  <c r="P7396" i="1"/>
  <c r="P7395" i="1"/>
  <c r="P7397" i="1"/>
  <c r="P7398" i="1"/>
  <c r="P8156" i="1"/>
  <c r="P8148" i="1"/>
  <c r="P8141" i="1"/>
  <c r="P8139" i="1"/>
  <c r="P8140" i="1"/>
  <c r="P8149" i="1"/>
  <c r="P8854" i="1"/>
  <c r="P8849" i="1"/>
  <c r="P8850" i="1"/>
  <c r="P8848" i="1"/>
  <c r="P8847" i="1"/>
  <c r="P8852" i="1"/>
  <c r="P9503" i="1"/>
  <c r="P9497" i="1"/>
  <c r="P9496" i="1"/>
  <c r="P9494" i="1"/>
  <c r="P9495" i="1"/>
  <c r="P9500" i="1"/>
  <c r="P1703" i="1"/>
  <c r="P1689" i="1"/>
  <c r="P1682" i="1"/>
  <c r="P1669" i="1"/>
  <c r="P1687" i="1"/>
  <c r="P1688" i="1"/>
  <c r="P2373" i="1"/>
  <c r="P2366" i="1"/>
  <c r="P2361" i="1"/>
  <c r="P2356" i="1"/>
  <c r="P2369" i="1"/>
  <c r="P2370" i="1"/>
  <c r="P2999" i="1"/>
  <c r="P2993" i="1"/>
  <c r="P2988" i="1"/>
  <c r="P2981" i="1"/>
  <c r="P2991" i="1"/>
  <c r="P2994" i="1"/>
  <c r="P3696" i="1"/>
  <c r="P3690" i="1"/>
  <c r="P3686" i="1"/>
  <c r="P3683" i="1"/>
  <c r="P3689" i="1"/>
  <c r="P3692" i="1"/>
  <c r="P4394" i="1"/>
  <c r="P4382" i="1"/>
  <c r="P4383" i="1"/>
  <c r="P4379" i="1"/>
  <c r="P4384" i="1"/>
  <c r="P4388" i="1"/>
  <c r="P5130" i="1"/>
  <c r="P5126" i="1"/>
  <c r="P5120" i="1"/>
  <c r="P5119" i="1"/>
  <c r="P5121" i="1"/>
  <c r="P5127" i="1"/>
  <c r="P5788" i="1"/>
  <c r="P5783" i="1"/>
  <c r="P5779" i="1"/>
  <c r="P5778" i="1"/>
  <c r="P5780" i="1"/>
  <c r="P5787" i="1"/>
  <c r="P6472" i="1"/>
  <c r="P6466" i="1"/>
  <c r="P6462" i="1"/>
  <c r="P6457" i="1"/>
  <c r="P6459" i="1"/>
  <c r="P6469" i="1"/>
  <c r="P7170" i="1"/>
  <c r="P7165" i="1"/>
  <c r="P7157" i="1"/>
  <c r="P7156" i="1"/>
  <c r="P7159" i="1"/>
  <c r="P7166" i="1"/>
  <c r="P7936" i="1"/>
  <c r="P7932" i="1"/>
  <c r="P7927" i="1"/>
  <c r="P7925" i="1"/>
  <c r="P7929" i="1"/>
  <c r="P7933" i="1"/>
  <c r="P8646" i="1"/>
  <c r="P8639" i="1"/>
  <c r="P8638" i="1"/>
  <c r="P8635" i="1"/>
  <c r="P8636" i="1"/>
  <c r="P8643" i="1"/>
  <c r="P9306" i="1"/>
  <c r="P9295" i="1"/>
  <c r="P9298" i="1"/>
  <c r="P9296" i="1"/>
  <c r="P9299" i="1"/>
  <c r="P9303" i="1"/>
  <c r="P1477" i="1"/>
  <c r="P1470" i="1"/>
  <c r="P1457" i="1"/>
  <c r="P1451" i="1"/>
  <c r="P1459" i="1"/>
  <c r="P1465" i="1"/>
  <c r="P2155" i="1"/>
  <c r="P2148" i="1"/>
  <c r="P2147" i="1"/>
  <c r="P2140" i="1"/>
  <c r="P2149" i="1"/>
  <c r="P2152" i="1"/>
  <c r="P2784" i="1"/>
  <c r="P2770" i="1"/>
  <c r="P2765" i="1"/>
  <c r="P2759" i="1"/>
  <c r="P2767" i="1"/>
  <c r="P2771" i="1"/>
  <c r="P3476" i="1"/>
  <c r="P3470" i="1"/>
  <c r="P3467" i="1"/>
  <c r="P3462" i="1"/>
  <c r="P3466" i="1"/>
  <c r="P3471" i="1"/>
  <c r="P4184" i="1"/>
  <c r="P4174" i="1"/>
  <c r="P4175" i="1"/>
  <c r="P4170" i="1"/>
  <c r="P4176" i="1"/>
  <c r="P4181" i="1"/>
  <c r="P4922" i="1"/>
  <c r="P4917" i="1"/>
  <c r="P4910" i="1"/>
  <c r="P4907" i="1"/>
  <c r="P4912" i="1"/>
  <c r="P4919" i="1"/>
  <c r="P5566" i="1"/>
  <c r="P5555" i="1"/>
  <c r="P5551" i="1"/>
  <c r="P5548" i="1"/>
  <c r="P5553" i="1"/>
  <c r="P5562" i="1"/>
  <c r="P6239" i="1"/>
  <c r="P6234" i="1"/>
  <c r="P6226" i="1"/>
  <c r="P6223" i="1"/>
  <c r="P6224" i="1"/>
  <c r="P6236" i="1"/>
  <c r="P6962" i="1"/>
  <c r="P6955" i="1"/>
  <c r="P6951" i="1"/>
  <c r="P6949" i="1"/>
  <c r="P6950" i="1"/>
  <c r="P6957" i="1"/>
  <c r="P7714" i="1"/>
  <c r="P7706" i="1"/>
  <c r="P7702" i="1"/>
  <c r="P7701" i="1"/>
  <c r="P7703" i="1"/>
  <c r="P7712" i="1"/>
  <c r="P8431" i="1"/>
  <c r="P8425" i="1"/>
  <c r="P8424" i="1"/>
  <c r="P8422" i="1"/>
  <c r="P8423" i="1"/>
  <c r="P8430" i="1"/>
  <c r="P9105" i="1"/>
  <c r="P9100" i="1"/>
  <c r="P9097" i="1"/>
  <c r="P9096" i="1"/>
  <c r="P9098" i="1"/>
  <c r="P9102" i="1"/>
  <c r="P1398" i="1"/>
  <c r="P1397" i="1"/>
  <c r="P1393" i="1"/>
  <c r="P1392" i="1"/>
  <c r="P1395" i="1"/>
  <c r="P1396" i="1"/>
  <c r="P2090" i="1"/>
  <c r="P2084" i="1"/>
  <c r="P2083" i="1"/>
  <c r="P2082" i="1"/>
  <c r="P2086" i="1"/>
  <c r="P2088" i="1"/>
  <c r="P2720" i="1"/>
  <c r="P2715" i="1"/>
  <c r="P2713" i="1"/>
  <c r="P2710" i="1"/>
  <c r="P2712" i="1"/>
  <c r="P2718" i="1"/>
  <c r="P3398" i="1"/>
  <c r="P3392" i="1"/>
  <c r="P3390" i="1"/>
  <c r="P3386" i="1"/>
  <c r="P3389" i="1"/>
  <c r="P3394" i="1"/>
  <c r="P4100" i="1"/>
  <c r="P4094" i="1"/>
  <c r="P4092" i="1"/>
  <c r="P4089" i="1"/>
  <c r="P4093" i="1"/>
  <c r="P4098" i="1"/>
  <c r="P4863" i="1"/>
  <c r="P4858" i="1"/>
  <c r="P4856" i="1"/>
  <c r="P4854" i="1"/>
  <c r="P4857" i="1"/>
  <c r="P4861" i="1"/>
  <c r="P5502" i="1"/>
  <c r="P5498" i="1"/>
  <c r="P5494" i="1"/>
  <c r="P5493" i="1"/>
  <c r="P5496" i="1"/>
  <c r="P5500" i="1"/>
  <c r="P6176" i="1"/>
  <c r="P6172" i="1"/>
  <c r="P6167" i="1"/>
  <c r="P6166" i="1"/>
  <c r="P6164" i="1"/>
  <c r="P6174" i="1"/>
  <c r="P6877" i="1"/>
  <c r="P6871" i="1"/>
  <c r="P6869" i="1"/>
  <c r="P6866" i="1"/>
  <c r="P6870" i="1"/>
  <c r="P6874" i="1"/>
  <c r="P7647" i="1"/>
  <c r="P7642" i="1"/>
  <c r="P7639" i="1"/>
  <c r="P7635" i="1"/>
  <c r="P7640" i="1"/>
  <c r="P7644" i="1"/>
  <c r="P8349" i="1"/>
  <c r="P8346" i="1"/>
  <c r="P8345" i="1"/>
  <c r="P8343" i="1"/>
  <c r="P8344" i="1"/>
  <c r="P8348" i="1"/>
  <c r="P9028" i="1"/>
  <c r="P9024" i="1"/>
  <c r="P9019" i="1"/>
  <c r="P9020" i="1"/>
  <c r="P9021" i="1"/>
  <c r="P9026" i="1"/>
  <c r="P1475" i="1"/>
  <c r="P1463" i="1"/>
  <c r="P1456" i="1"/>
  <c r="P1450" i="1"/>
  <c r="P1454" i="1"/>
  <c r="P1460" i="1"/>
  <c r="P2154" i="1"/>
  <c r="P2144" i="1"/>
  <c r="P2143" i="1"/>
  <c r="P2139" i="1"/>
  <c r="P2146" i="1"/>
  <c r="P2151" i="1"/>
  <c r="P2779" i="1"/>
  <c r="P2768" i="1"/>
  <c r="P2763" i="1"/>
  <c r="P2758" i="1"/>
  <c r="P2761" i="1"/>
  <c r="P2769" i="1"/>
  <c r="P3472" i="1"/>
  <c r="P3465" i="1"/>
  <c r="P3463" i="1"/>
  <c r="P3458" i="1"/>
  <c r="P3460" i="1"/>
  <c r="P3469" i="1"/>
  <c r="P4183" i="1"/>
  <c r="P4169" i="1"/>
  <c r="P4173" i="1"/>
  <c r="P4166" i="1"/>
  <c r="P4172" i="1"/>
  <c r="P4180" i="1"/>
  <c r="P4921" i="1"/>
  <c r="P4914" i="1"/>
  <c r="P4908" i="1"/>
  <c r="P4905" i="1"/>
  <c r="P4911" i="1"/>
  <c r="P4916" i="1"/>
  <c r="P5565" i="1"/>
  <c r="P5552" i="1"/>
  <c r="P5549" i="1"/>
  <c r="P5546" i="1"/>
  <c r="P5550" i="1"/>
  <c r="P5557" i="1"/>
  <c r="P6237" i="1"/>
  <c r="P6233" i="1"/>
  <c r="P6227" i="1"/>
  <c r="P6221" i="1"/>
  <c r="P6220" i="1"/>
  <c r="P6235" i="1"/>
  <c r="P6961" i="1"/>
  <c r="P6953" i="1"/>
  <c r="P6948" i="1"/>
  <c r="P6944" i="1"/>
  <c r="P6947" i="1"/>
  <c r="P6956" i="1"/>
  <c r="P7713" i="1"/>
  <c r="P7704" i="1"/>
  <c r="P7700" i="1"/>
  <c r="P7698" i="1"/>
  <c r="P7697" i="1"/>
  <c r="P7709" i="1"/>
  <c r="P8429" i="1"/>
  <c r="P8419" i="1"/>
  <c r="P8421" i="1"/>
  <c r="P8418" i="1"/>
  <c r="P8416" i="1"/>
  <c r="P8428" i="1"/>
  <c r="P9103" i="1"/>
  <c r="P9092" i="1"/>
  <c r="P9091" i="1"/>
  <c r="P9090" i="1"/>
  <c r="P9095" i="1"/>
  <c r="P9099" i="1"/>
  <c r="P1701" i="1"/>
  <c r="P1681" i="1"/>
  <c r="P1673" i="1"/>
  <c r="P1667" i="1"/>
  <c r="P1672" i="1"/>
  <c r="P1684" i="1"/>
  <c r="P2372" i="1"/>
  <c r="P2357" i="1"/>
  <c r="P2360" i="1"/>
  <c r="P2365" i="1"/>
  <c r="P2363" i="1"/>
  <c r="P2368" i="1"/>
  <c r="P2998" i="1"/>
  <c r="P2986" i="1"/>
  <c r="P2985" i="1"/>
  <c r="P2995" i="1"/>
  <c r="P2983" i="1"/>
  <c r="P2989" i="1"/>
  <c r="P3695" i="1"/>
  <c r="P3688" i="1"/>
  <c r="P3682" i="1"/>
  <c r="P3680" i="1"/>
  <c r="P3687" i="1"/>
  <c r="P3693" i="1"/>
  <c r="P4391" i="1"/>
  <c r="P4378" i="1"/>
  <c r="P4375" i="1"/>
  <c r="P4374" i="1"/>
  <c r="P4380" i="1"/>
  <c r="P4387" i="1"/>
  <c r="P5129" i="1"/>
  <c r="P5123" i="1"/>
  <c r="P5116" i="1"/>
  <c r="P5114" i="1"/>
  <c r="P5118" i="1"/>
  <c r="P5124" i="1"/>
  <c r="P5786" i="1"/>
  <c r="P5781" i="1"/>
  <c r="P5773" i="1"/>
  <c r="P5770" i="1"/>
  <c r="P5775" i="1"/>
  <c r="P5785" i="1"/>
  <c r="P6471" i="1"/>
  <c r="P6461" i="1"/>
  <c r="P6458" i="1"/>
  <c r="P6454" i="1"/>
  <c r="P6455" i="1"/>
  <c r="P6465" i="1"/>
  <c r="P7171" i="1"/>
  <c r="P7161" i="1"/>
  <c r="P7151" i="1"/>
  <c r="P7150" i="1"/>
  <c r="P7155" i="1"/>
  <c r="P7164" i="1"/>
  <c r="P7935" i="1"/>
  <c r="P7928" i="1"/>
  <c r="P7924" i="1"/>
  <c r="P7920" i="1"/>
  <c r="P7922" i="1"/>
  <c r="P7931" i="1"/>
  <c r="P8645" i="1"/>
  <c r="P8640" i="1"/>
  <c r="P8634" i="1"/>
  <c r="P8632" i="1"/>
  <c r="P8637" i="1"/>
  <c r="P8644" i="1"/>
  <c r="P9305" i="1"/>
  <c r="P9300" i="1"/>
  <c r="P9294" i="1"/>
  <c r="P9289" i="1"/>
  <c r="P9297" i="1"/>
  <c r="P9302" i="1"/>
  <c r="P1619" i="1"/>
  <c r="P1611" i="1"/>
  <c r="P1607" i="1"/>
  <c r="P1604" i="1"/>
  <c r="P1608" i="1"/>
  <c r="P1612" i="1"/>
  <c r="P2289" i="1"/>
  <c r="P2277" i="1"/>
  <c r="P2274" i="1"/>
  <c r="P2268" i="1"/>
  <c r="P2278" i="1"/>
  <c r="P2279" i="1"/>
  <c r="P2905" i="1"/>
  <c r="P2893" i="1"/>
  <c r="P2887" i="1"/>
  <c r="P2877" i="1"/>
  <c r="P2885" i="1"/>
  <c r="P2895" i="1"/>
  <c r="P3600" i="1"/>
  <c r="P3585" i="1"/>
  <c r="P3579" i="1"/>
  <c r="P3576" i="1"/>
  <c r="P3578" i="1"/>
  <c r="P3592" i="1"/>
  <c r="P4280" i="1"/>
  <c r="P4267" i="1"/>
  <c r="P4262" i="1"/>
  <c r="P4259" i="1"/>
  <c r="P4265" i="1"/>
  <c r="P4276" i="1"/>
  <c r="P5051" i="1"/>
  <c r="P5043" i="1"/>
  <c r="P5033" i="1"/>
  <c r="P5035" i="1"/>
  <c r="P5037" i="1"/>
  <c r="P5047" i="1"/>
  <c r="P5696" i="1"/>
  <c r="P5686" i="1"/>
  <c r="P5680" i="1"/>
  <c r="P5678" i="1"/>
  <c r="P5682" i="1"/>
  <c r="P5693" i="1"/>
  <c r="P6378" i="1"/>
  <c r="P6368" i="1"/>
  <c r="P6365" i="1"/>
  <c r="P6355" i="1"/>
  <c r="P6358" i="1"/>
  <c r="P6370" i="1"/>
  <c r="P7055" i="1"/>
  <c r="P7045" i="1"/>
  <c r="P7039" i="1"/>
  <c r="P7037" i="1"/>
  <c r="P7042" i="1"/>
  <c r="P7046" i="1"/>
  <c r="P7850" i="1"/>
  <c r="P7839" i="1"/>
  <c r="P7834" i="1"/>
  <c r="P7830" i="1"/>
  <c r="P7836" i="1"/>
  <c r="P7846" i="1"/>
  <c r="P8550" i="1"/>
  <c r="P8535" i="1"/>
  <c r="P8541" i="1"/>
  <c r="P8533" i="1"/>
  <c r="P8540" i="1"/>
  <c r="P8545" i="1"/>
  <c r="P9218" i="1"/>
  <c r="P9205" i="1"/>
  <c r="P9208" i="1"/>
  <c r="P9199" i="1"/>
  <c r="P9204" i="1"/>
  <c r="P9210" i="1"/>
  <c r="P1812" i="1"/>
  <c r="P1807" i="1"/>
  <c r="P1803" i="1"/>
  <c r="P1800" i="1"/>
  <c r="P1805" i="1"/>
  <c r="P1808" i="1"/>
  <c r="P2505" i="1"/>
  <c r="P2497" i="1"/>
  <c r="P2498" i="1"/>
  <c r="P2494" i="1"/>
  <c r="P2502" i="1"/>
  <c r="P2501" i="1"/>
  <c r="P3133" i="1"/>
  <c r="P3123" i="1"/>
  <c r="P3117" i="1"/>
  <c r="P3114" i="1"/>
  <c r="P3125" i="1"/>
  <c r="P3122" i="1"/>
  <c r="P3830" i="1"/>
  <c r="P3823" i="1"/>
  <c r="P3819" i="1"/>
  <c r="P3816" i="1"/>
  <c r="P3821" i="1"/>
  <c r="P3825" i="1"/>
  <c r="P4497" i="1"/>
  <c r="P4488" i="1"/>
  <c r="P4490" i="1"/>
  <c r="P4485" i="1"/>
  <c r="P4489" i="1"/>
  <c r="P4492" i="1"/>
  <c r="P5260" i="1"/>
  <c r="P5256" i="1"/>
  <c r="P5250" i="1"/>
  <c r="P5252" i="1"/>
  <c r="P5255" i="1"/>
  <c r="P5258" i="1"/>
  <c r="P5913" i="1"/>
  <c r="P5907" i="1"/>
  <c r="P5903" i="1"/>
  <c r="P5899" i="1"/>
  <c r="P5904" i="1"/>
  <c r="P5911" i="1"/>
  <c r="P6604" i="1"/>
  <c r="P6602" i="1"/>
  <c r="P6598" i="1"/>
  <c r="P6588" i="1"/>
  <c r="P6591" i="1"/>
  <c r="P6600" i="1"/>
  <c r="P7274" i="1"/>
  <c r="P7269" i="1"/>
  <c r="P7266" i="1"/>
  <c r="P7261" i="1"/>
  <c r="P7267" i="1"/>
  <c r="P7271" i="1"/>
  <c r="P8075" i="1"/>
  <c r="P8071" i="1"/>
  <c r="P8066" i="1"/>
  <c r="P8064" i="1"/>
  <c r="P8068" i="1"/>
  <c r="P8073" i="1"/>
  <c r="P8778" i="1"/>
  <c r="P8775" i="1"/>
  <c r="P8776" i="1"/>
  <c r="P8770" i="1"/>
  <c r="P8772" i="1"/>
  <c r="P8780" i="1"/>
  <c r="P9432" i="1"/>
  <c r="P9426" i="1"/>
  <c r="P9425" i="1"/>
  <c r="P9418" i="1"/>
  <c r="P9427" i="1"/>
  <c r="P9429" i="1"/>
  <c r="P1936" i="1"/>
  <c r="P1929" i="1"/>
  <c r="P1926" i="1"/>
  <c r="P1906" i="1"/>
  <c r="P1916" i="1"/>
  <c r="P1930" i="1"/>
  <c r="P2577" i="1"/>
  <c r="P2566" i="1"/>
  <c r="P2569" i="1"/>
  <c r="P8" i="1"/>
  <c r="P14" i="1"/>
  <c r="P21" i="1"/>
  <c r="P26" i="1"/>
  <c r="P33" i="1"/>
  <c r="P39" i="1"/>
  <c r="P44" i="1"/>
  <c r="P51" i="1"/>
  <c r="P93" i="1"/>
  <c r="P98" i="1"/>
  <c r="P104" i="1"/>
  <c r="P110" i="1"/>
  <c r="P116" i="1"/>
  <c r="P122" i="1"/>
  <c r="P128" i="1"/>
  <c r="P134" i="1"/>
  <c r="P140" i="1"/>
  <c r="P147" i="1"/>
  <c r="P152" i="1"/>
  <c r="P158" i="1"/>
  <c r="P162" i="1"/>
  <c r="P169" i="1"/>
  <c r="P177" i="1"/>
  <c r="P183" i="1"/>
  <c r="P188" i="1"/>
  <c r="P192" i="1"/>
  <c r="P199" i="1"/>
  <c r="P206" i="1"/>
  <c r="P212" i="1"/>
  <c r="P278" i="1"/>
  <c r="P285" i="1"/>
  <c r="P290" i="1"/>
  <c r="P296" i="1"/>
  <c r="P302" i="1"/>
  <c r="P308" i="1"/>
  <c r="P314" i="1"/>
  <c r="P321" i="1"/>
  <c r="P326" i="1"/>
  <c r="P332" i="1"/>
  <c r="P338" i="1"/>
  <c r="P344" i="1"/>
  <c r="P350" i="1"/>
  <c r="P356" i="1"/>
  <c r="P362" i="1"/>
  <c r="P369" i="1"/>
  <c r="P398" i="1"/>
  <c r="P434" i="1"/>
  <c r="P439" i="1"/>
  <c r="P444" i="1"/>
  <c r="P450" i="1"/>
  <c r="P453" i="1"/>
  <c r="P458" i="1"/>
  <c r="P464" i="1"/>
  <c r="P481" i="1"/>
  <c r="P502" i="1"/>
  <c r="P507" i="1"/>
  <c r="P513" i="1"/>
  <c r="P517" i="1"/>
  <c r="P522" i="1"/>
  <c r="P527" i="1"/>
  <c r="P532" i="1"/>
  <c r="P537" i="1"/>
  <c r="P543" i="1"/>
  <c r="P547" i="1"/>
  <c r="P552" i="1"/>
  <c r="P558" i="1"/>
  <c r="P562" i="1"/>
  <c r="P721" i="1"/>
  <c r="P725" i="1"/>
  <c r="P730" i="1"/>
  <c r="P736" i="1"/>
  <c r="P740" i="1"/>
  <c r="P745" i="1"/>
  <c r="P750" i="1"/>
  <c r="P756" i="1"/>
  <c r="P760" i="1"/>
  <c r="P766" i="1"/>
  <c r="P770" i="1"/>
  <c r="P775" i="1"/>
  <c r="P780" i="1"/>
  <c r="P785" i="1"/>
  <c r="P790" i="1"/>
  <c r="P795" i="1"/>
  <c r="P800" i="1"/>
  <c r="P806" i="1"/>
  <c r="P810" i="1"/>
  <c r="P816" i="1"/>
  <c r="P821" i="1"/>
  <c r="P825" i="1"/>
  <c r="P831" i="1"/>
  <c r="P835" i="1"/>
  <c r="P840" i="1"/>
  <c r="P845" i="1"/>
  <c r="P851" i="1"/>
  <c r="P855" i="1"/>
  <c r="P862" i="1"/>
  <c r="P865" i="1"/>
  <c r="P871" i="1"/>
  <c r="P875" i="1"/>
  <c r="P882" i="1"/>
  <c r="P886" i="1"/>
  <c r="P891" i="1"/>
  <c r="P895" i="1"/>
  <c r="P902" i="1"/>
  <c r="P905" i="1"/>
  <c r="P908" i="1"/>
  <c r="P911" i="1"/>
  <c r="P914" i="1"/>
  <c r="P917" i="1"/>
  <c r="P920" i="1"/>
  <c r="P923" i="1"/>
  <c r="P926" i="1"/>
  <c r="P929" i="1"/>
  <c r="P932" i="1"/>
  <c r="P936" i="1"/>
  <c r="P939" i="1"/>
  <c r="P941" i="1"/>
  <c r="P944" i="1"/>
  <c r="P949" i="1"/>
  <c r="P952" i="1"/>
  <c r="P957" i="1"/>
  <c r="P963" i="1"/>
  <c r="P967" i="1"/>
  <c r="P972" i="1"/>
  <c r="P978" i="1"/>
  <c r="P982" i="1"/>
  <c r="P988" i="1"/>
  <c r="P992" i="1"/>
  <c r="P1052" i="1"/>
  <c r="P1057" i="1"/>
  <c r="P1062" i="1"/>
  <c r="P1067" i="1"/>
  <c r="P1072" i="1"/>
  <c r="P1078" i="1"/>
  <c r="P1083" i="1"/>
  <c r="P1087" i="1"/>
  <c r="P1092" i="1"/>
  <c r="P1097" i="1"/>
  <c r="P1102" i="1"/>
  <c r="P1107" i="1"/>
  <c r="P1113" i="1"/>
  <c r="P1117" i="1"/>
  <c r="P1122" i="1"/>
  <c r="P1127" i="1"/>
  <c r="P1132" i="1"/>
  <c r="P1137" i="1"/>
  <c r="P1142" i="1"/>
  <c r="P1147" i="1"/>
  <c r="P1153" i="1"/>
  <c r="P1158" i="1"/>
  <c r="P1162" i="1"/>
  <c r="P1167" i="1"/>
  <c r="P1172" i="1"/>
  <c r="P1177" i="1"/>
  <c r="P1182" i="1"/>
  <c r="P1259" i="1"/>
  <c r="P1264" i="1"/>
  <c r="P1269" i="1"/>
  <c r="P1274" i="1"/>
  <c r="P1279" i="1"/>
  <c r="P1284" i="1"/>
  <c r="P1289" i="1"/>
  <c r="P1294" i="1"/>
  <c r="P1300" i="1"/>
  <c r="P1304" i="1"/>
  <c r="P1309" i="1"/>
  <c r="P1314" i="1"/>
  <c r="P1325" i="1"/>
  <c r="P1336" i="1"/>
  <c r="P1353" i="1"/>
  <c r="P1376" i="1"/>
  <c r="P1399" i="1"/>
  <c r="P1410" i="1"/>
  <c r="P1432" i="1"/>
  <c r="P1484" i="1"/>
  <c r="P1524" i="1"/>
  <c r="P1552" i="1"/>
  <c r="P1587" i="1"/>
  <c r="P1622" i="1"/>
  <c r="P1639" i="1"/>
  <c r="P1656" i="1"/>
  <c r="P1709" i="1"/>
  <c r="P1750" i="1"/>
  <c r="P1773" i="1"/>
  <c r="P1791" i="1"/>
  <c r="P1814" i="1"/>
  <c r="P1831" i="1"/>
  <c r="P1878" i="1"/>
  <c r="P1937" i="1"/>
  <c r="P1967" i="1"/>
  <c r="P1984" i="1"/>
  <c r="P1995" i="1"/>
  <c r="P2000" i="1"/>
  <c r="P2005" i="1"/>
  <c r="P2010" i="1"/>
  <c r="P2015" i="1"/>
  <c r="P2020" i="1"/>
  <c r="P2025" i="1"/>
  <c r="P2037" i="1"/>
  <c r="P2065" i="1"/>
  <c r="P2091" i="1"/>
  <c r="P2109" i="1"/>
  <c r="P2126" i="1"/>
  <c r="P2156" i="1"/>
  <c r="P2181" i="1"/>
  <c r="P2213" i="1"/>
  <c r="P2250" i="1"/>
  <c r="P2291" i="1"/>
  <c r="P2326" i="1"/>
  <c r="P2347" i="1"/>
  <c r="P2376" i="1"/>
  <c r="P2392" i="1"/>
  <c r="P2431" i="1"/>
  <c r="P2477" i="1"/>
  <c r="P2855" i="1"/>
  <c r="P2903" i="1"/>
  <c r="P2936" i="1"/>
  <c r="P2965" i="1"/>
  <c r="P3000" i="1"/>
  <c r="P3018" i="1"/>
  <c r="P3030" i="1"/>
  <c r="P3078" i="1"/>
  <c r="P3129" i="1"/>
  <c r="P3150" i="1"/>
  <c r="P3180" i="1"/>
  <c r="P3212" i="1"/>
  <c r="P3235" i="1"/>
  <c r="P3259" i="1"/>
  <c r="P3286" i="1"/>
  <c r="P3438" i="1"/>
  <c r="P3477" i="1"/>
  <c r="P3493" i="1"/>
  <c r="P3512" i="1"/>
  <c r="P3543" i="1"/>
  <c r="P3601" i="1"/>
  <c r="P3633" i="1"/>
  <c r="P3663" i="1"/>
  <c r="P3697" i="1"/>
  <c r="P3716" i="1"/>
  <c r="P3728" i="1"/>
  <c r="P3769" i="1"/>
  <c r="P3831" i="1"/>
  <c r="P3849" i="1"/>
  <c r="P3877" i="1"/>
  <c r="P3908" i="1"/>
  <c r="P3931" i="1"/>
  <c r="P3955" i="1"/>
  <c r="P3994" i="1"/>
  <c r="P4011" i="1"/>
  <c r="P4030" i="1"/>
  <c r="P4039" i="1"/>
  <c r="P4045" i="1"/>
  <c r="P4052" i="1"/>
  <c r="P4059" i="1"/>
  <c r="P4065" i="1"/>
  <c r="P4077" i="1"/>
  <c r="P4101" i="1"/>
  <c r="P4120" i="1"/>
  <c r="P4146" i="1"/>
  <c r="P4185" i="1"/>
  <c r="P4210" i="1"/>
  <c r="P4226" i="1"/>
  <c r="P4244" i="1"/>
  <c r="P4277" i="1"/>
  <c r="P4314" i="1"/>
  <c r="P4353" i="1"/>
  <c r="P4395" i="1"/>
  <c r="P4431" i="1"/>
  <c r="P4444" i="1"/>
  <c r="P4470" i="1"/>
  <c r="P4495" i="1"/>
  <c r="P4536" i="1"/>
  <c r="P4593" i="1"/>
  <c r="P4628" i="1"/>
  <c r="P4647" i="1"/>
  <c r="P4653" i="1"/>
  <c r="P4665" i="1"/>
  <c r="P4690" i="1"/>
  <c r="P4725" i="1"/>
  <c r="P4741" i="1"/>
  <c r="P4759" i="1"/>
  <c r="P4769" i="1"/>
  <c r="P4775" i="1"/>
  <c r="P4779" i="1"/>
  <c r="P4784" i="1"/>
  <c r="P4789" i="1"/>
  <c r="P4793" i="1"/>
  <c r="P4799" i="1"/>
  <c r="P6488" i="1"/>
  <c r="P6495" i="1"/>
  <c r="P6518" i="1"/>
  <c r="P6594" i="1"/>
  <c r="P6621" i="1"/>
  <c r="P6630" i="1"/>
  <c r="P6672" i="1"/>
  <c r="P6703" i="1"/>
  <c r="P6717" i="1"/>
  <c r="P6751" i="1"/>
  <c r="P6783" i="1"/>
  <c r="P6789" i="1"/>
  <c r="P6813" i="1"/>
  <c r="P6817" i="1"/>
  <c r="P6823" i="1"/>
  <c r="P6829" i="1"/>
  <c r="P6835" i="1"/>
  <c r="P6841" i="1"/>
  <c r="P6847" i="1"/>
  <c r="P6876" i="1"/>
  <c r="P6894" i="1"/>
  <c r="P6909" i="1"/>
  <c r="P6958" i="1"/>
  <c r="P6985" i="1"/>
  <c r="P6998" i="1"/>
  <c r="P7022" i="1"/>
  <c r="P7056" i="1"/>
  <c r="P7094" i="1"/>
  <c r="P7129" i="1"/>
  <c r="P7168" i="1"/>
  <c r="P7201" i="1"/>
  <c r="P7227" i="1"/>
  <c r="P7249" i="1"/>
  <c r="P7273" i="1"/>
  <c r="P7319" i="1"/>
  <c r="P7368" i="1"/>
  <c r="P7406" i="1"/>
  <c r="P7427" i="1"/>
  <c r="P7433" i="1"/>
  <c r="P7445" i="1"/>
  <c r="P7469" i="1"/>
  <c r="P7502" i="1"/>
  <c r="P7523" i="1"/>
  <c r="P7541" i="1"/>
  <c r="P7553" i="1"/>
  <c r="P7559" i="1"/>
  <c r="P7565" i="1"/>
  <c r="P7571" i="1"/>
  <c r="P7575" i="1"/>
  <c r="P7589" i="1"/>
  <c r="P7616" i="1"/>
  <c r="P7645" i="1"/>
  <c r="P7666" i="1"/>
  <c r="P7677" i="1"/>
  <c r="P7710" i="1"/>
  <c r="P7738" i="1"/>
  <c r="P7764" i="1"/>
  <c r="P7808" i="1"/>
  <c r="P7854" i="1"/>
  <c r="P7889" i="1"/>
  <c r="P7907" i="1"/>
  <c r="P7938" i="1"/>
  <c r="P7954" i="1"/>
  <c r="P7994" i="1"/>
  <c r="P8042" i="1"/>
  <c r="P8076" i="1"/>
  <c r="P8094" i="1"/>
  <c r="P8123" i="1"/>
  <c r="P8152" i="1"/>
  <c r="P8180" i="1"/>
  <c r="P8204" i="1"/>
  <c r="P8244" i="1"/>
  <c r="P8250" i="1"/>
  <c r="P8273" i="1"/>
  <c r="P8279" i="1"/>
  <c r="P8282" i="1"/>
  <c r="P8287" i="1"/>
  <c r="P8292" i="1"/>
  <c r="P8298" i="1"/>
  <c r="P8303" i="1"/>
  <c r="P8315" i="1"/>
  <c r="P8336" i="1"/>
  <c r="P8359" i="1"/>
  <c r="P8382" i="1"/>
  <c r="P8411" i="1"/>
  <c r="P8448" i="1"/>
  <c r="P8457" i="1"/>
  <c r="P8480" i="1"/>
  <c r="P8521" i="1"/>
  <c r="P8575" i="1"/>
  <c r="P8592" i="1"/>
  <c r="P8627" i="1"/>
  <c r="P8662" i="1"/>
  <c r="P8666" i="1"/>
  <c r="P8683" i="1"/>
  <c r="P8754" i="1"/>
  <c r="P8802" i="1"/>
  <c r="P8821" i="1"/>
  <c r="P8859" i="1"/>
  <c r="P8880" i="1"/>
  <c r="P8891" i="1"/>
  <c r="P8913" i="1"/>
  <c r="P8951" i="1"/>
  <c r="P8956" i="1"/>
  <c r="P8975" i="1"/>
  <c r="P8978" i="1"/>
  <c r="P8982" i="1"/>
  <c r="P8984" i="1"/>
  <c r="P8987" i="1"/>
  <c r="P8995" i="1"/>
  <c r="P9029" i="1"/>
  <c r="P9039" i="1"/>
  <c r="P9060" i="1"/>
  <c r="P9087" i="1"/>
  <c r="P9119" i="1"/>
  <c r="P9127" i="1"/>
  <c r="P9154" i="1"/>
  <c r="P9193" i="1"/>
  <c r="P9239" i="1"/>
  <c r="P9254" i="1"/>
  <c r="P9287" i="1"/>
  <c r="P9321" i="1"/>
  <c r="P9324" i="1"/>
  <c r="P9338" i="1"/>
  <c r="P9407" i="1"/>
  <c r="P9452" i="1"/>
  <c r="P9455" i="1"/>
  <c r="P9498" i="1"/>
  <c r="P9519" i="1"/>
  <c r="P9532" i="1"/>
  <c r="P9557" i="1"/>
  <c r="P9598" i="1"/>
  <c r="P9602" i="1"/>
  <c r="P9624" i="1"/>
  <c r="P9630" i="1"/>
  <c r="P9636" i="1"/>
  <c r="P9640" i="1"/>
  <c r="P9645" i="1"/>
  <c r="P9650" i="1"/>
  <c r="P6" i="1"/>
  <c r="P13" i="1"/>
  <c r="P18" i="1"/>
  <c r="P25" i="1"/>
  <c r="P30" i="1"/>
  <c r="P36" i="1"/>
  <c r="P43" i="1"/>
  <c r="P48" i="1"/>
  <c r="P54" i="1"/>
  <c r="P57" i="1"/>
  <c r="P60" i="1"/>
  <c r="P64" i="1"/>
  <c r="P66" i="1"/>
  <c r="P69" i="1"/>
  <c r="P72" i="1"/>
  <c r="P76" i="1"/>
  <c r="P78" i="1"/>
  <c r="P82" i="1"/>
  <c r="P84" i="1"/>
  <c r="P87" i="1"/>
  <c r="P90" i="1"/>
  <c r="P96" i="1"/>
  <c r="P102" i="1"/>
  <c r="P108" i="1"/>
  <c r="P114" i="1"/>
  <c r="P120" i="1"/>
  <c r="P126" i="1"/>
  <c r="P132" i="1"/>
  <c r="P138" i="1"/>
  <c r="P144" i="1"/>
  <c r="P150" i="1"/>
  <c r="P159" i="1"/>
  <c r="P163" i="1"/>
  <c r="P168" i="1"/>
  <c r="P175" i="1"/>
  <c r="P181" i="1"/>
  <c r="P186" i="1"/>
  <c r="P193" i="1"/>
  <c r="P198" i="1"/>
  <c r="P204" i="1"/>
  <c r="P211" i="1"/>
  <c r="P216" i="1"/>
  <c r="P219" i="1"/>
  <c r="P222" i="1"/>
  <c r="P226" i="1"/>
  <c r="P228" i="1"/>
  <c r="P231" i="1"/>
  <c r="P234" i="1"/>
  <c r="P237" i="1"/>
  <c r="P240" i="1"/>
  <c r="P243" i="1"/>
  <c r="P246" i="1"/>
  <c r="P249" i="1"/>
  <c r="P252" i="1"/>
  <c r="P255" i="1"/>
  <c r="P259" i="1"/>
  <c r="P261" i="1"/>
  <c r="P264" i="1"/>
  <c r="P267" i="1"/>
  <c r="P271" i="1"/>
  <c r="P273" i="1"/>
  <c r="P277" i="1"/>
  <c r="P283" i="1"/>
  <c r="P289" i="1"/>
  <c r="P294" i="1"/>
  <c r="P300" i="1"/>
  <c r="P306" i="1"/>
  <c r="P312" i="1"/>
  <c r="P318" i="1"/>
  <c r="P325" i="1"/>
  <c r="P330" i="1"/>
  <c r="P336" i="1"/>
  <c r="P342" i="1"/>
  <c r="P348" i="1"/>
  <c r="P354" i="1"/>
  <c r="P360" i="1"/>
  <c r="P366" i="1"/>
  <c r="P3016" i="1"/>
  <c r="P3026" i="1"/>
  <c r="P3060" i="1"/>
  <c r="P3127" i="1"/>
  <c r="P3148" i="1"/>
  <c r="P3179" i="1"/>
  <c r="P3202" i="1"/>
  <c r="P3231" i="1"/>
  <c r="P3252" i="1"/>
  <c r="P3295" i="1"/>
  <c r="P3311" i="1"/>
  <c r="P3315" i="1"/>
  <c r="P3334" i="1"/>
  <c r="P3337" i="1"/>
  <c r="P3340" i="1"/>
  <c r="P3343" i="1"/>
  <c r="P3346" i="1"/>
  <c r="P3349" i="1"/>
  <c r="P3352" i="1"/>
  <c r="P3355" i="1"/>
  <c r="P3365" i="1"/>
  <c r="P3396" i="1"/>
  <c r="P3409" i="1"/>
  <c r="P3433" i="1"/>
  <c r="P3475" i="1"/>
  <c r="P3496" i="1"/>
  <c r="P3510" i="1"/>
  <c r="P3549" i="1"/>
  <c r="P3597" i="1"/>
  <c r="P3631" i="1"/>
  <c r="P3656" i="1"/>
  <c r="P3699" i="1"/>
  <c r="P3718" i="1"/>
  <c r="P3729" i="1"/>
  <c r="P3784" i="1"/>
  <c r="P3829" i="1"/>
  <c r="P3847" i="1"/>
  <c r="P3878" i="1"/>
  <c r="P3906" i="1"/>
  <c r="P3933" i="1"/>
  <c r="P3957" i="1"/>
  <c r="P3986" i="1"/>
  <c r="P4009" i="1"/>
  <c r="P4027" i="1"/>
  <c r="P4040" i="1"/>
  <c r="P4046" i="1"/>
  <c r="P4051" i="1"/>
  <c r="P4058" i="1"/>
  <c r="P4063" i="1"/>
  <c r="P4071" i="1"/>
  <c r="P4096" i="1"/>
  <c r="P4116" i="1"/>
  <c r="P4136" i="1"/>
  <c r="P4179" i="1"/>
  <c r="P4206" i="1"/>
  <c r="P4219" i="1"/>
  <c r="P4238" i="1"/>
  <c r="P4268" i="1"/>
  <c r="P4312" i="1"/>
  <c r="P4350" i="1"/>
  <c r="P4390" i="1"/>
  <c r="P4429" i="1"/>
  <c r="P4448" i="1"/>
  <c r="P4473" i="1"/>
  <c r="P4494" i="1"/>
  <c r="P4530" i="1"/>
  <c r="P4589" i="1"/>
  <c r="P4627" i="1"/>
  <c r="P4645" i="1"/>
  <c r="P4651" i="1"/>
  <c r="P4657" i="1"/>
  <c r="P4675" i="1"/>
  <c r="P6186" i="1"/>
  <c r="P6195" i="1"/>
  <c r="P6228" i="1"/>
  <c r="P6255" i="1"/>
  <c r="P6281" i="1"/>
  <c r="P6309" i="1"/>
  <c r="P6349" i="1"/>
  <c r="P6404" i="1"/>
  <c r="P6420" i="1"/>
  <c r="P6467" i="1"/>
  <c r="P6487" i="1"/>
  <c r="P6493" i="1"/>
  <c r="P6511" i="1"/>
  <c r="P6585" i="1"/>
  <c r="P6619" i="1"/>
  <c r="P6625" i="1"/>
  <c r="P6669" i="1"/>
  <c r="P6697" i="1"/>
  <c r="P6715" i="1"/>
  <c r="P6739" i="1"/>
  <c r="P6781" i="1"/>
  <c r="P6787" i="1"/>
  <c r="P6811" i="1"/>
  <c r="P6818" i="1"/>
  <c r="P6825" i="1"/>
  <c r="P6832" i="1"/>
  <c r="P6837" i="1"/>
  <c r="P6843" i="1"/>
  <c r="P6852" i="1"/>
  <c r="P6878" i="1"/>
  <c r="P6897" i="1"/>
  <c r="P6923" i="1"/>
  <c r="P6963" i="1"/>
  <c r="P6987" i="1"/>
  <c r="P7004" i="1"/>
  <c r="P7019" i="1"/>
  <c r="P7053" i="1"/>
  <c r="P7095" i="1"/>
  <c r="P7128" i="1"/>
  <c r="P7173" i="1"/>
  <c r="P7209" i="1"/>
  <c r="P7221" i="1"/>
  <c r="P7246" i="1"/>
  <c r="P7272" i="1"/>
  <c r="P7315" i="1"/>
  <c r="P7367" i="1"/>
  <c r="P7409" i="1"/>
  <c r="P7425" i="1"/>
  <c r="P7432" i="1"/>
  <c r="P7442" i="1"/>
  <c r="P7455" i="1"/>
  <c r="P7495" i="1"/>
  <c r="P7522" i="1"/>
  <c r="P7527" i="1"/>
  <c r="P7552" i="1"/>
  <c r="P7557" i="1"/>
  <c r="P7563" i="1"/>
  <c r="P7569" i="1"/>
  <c r="P7577" i="1"/>
  <c r="P7587" i="1"/>
  <c r="P7608" i="1"/>
  <c r="P7649" i="1"/>
  <c r="P7667" i="1"/>
  <c r="P7683" i="1"/>
  <c r="P7715" i="1"/>
  <c r="P7740" i="1"/>
  <c r="P7760" i="1"/>
  <c r="P7811" i="1"/>
  <c r="P7837" i="1"/>
  <c r="P7875" i="1"/>
  <c r="P7904" i="1"/>
  <c r="P7917" i="1"/>
  <c r="P2410" i="1"/>
  <c r="P2403" i="1"/>
  <c r="P2414" i="1"/>
  <c r="P3077" i="1"/>
  <c r="P3075" i="1"/>
  <c r="P3084" i="1"/>
  <c r="P3070" i="1"/>
  <c r="P3056" i="1"/>
  <c r="P3080" i="1"/>
  <c r="P3781" i="1"/>
  <c r="P3770" i="1"/>
  <c r="P3777" i="1"/>
  <c r="P3759" i="1"/>
  <c r="P3751" i="1"/>
  <c r="P3775" i="1"/>
  <c r="P4534" i="1"/>
  <c r="P4525" i="1"/>
  <c r="P4526" i="1"/>
  <c r="P4517" i="1"/>
  <c r="P4511" i="1"/>
  <c r="P4533" i="1"/>
  <c r="P5177" i="1"/>
  <c r="P5170" i="1"/>
  <c r="P5180" i="1"/>
  <c r="P5174" i="1"/>
  <c r="P5167" i="1"/>
  <c r="P5184" i="1"/>
  <c r="P5865" i="1"/>
  <c r="P5863" i="1"/>
  <c r="P5858" i="1"/>
  <c r="P5841" i="1"/>
  <c r="P5845" i="1"/>
  <c r="P5848" i="1"/>
  <c r="P6552" i="1"/>
  <c r="P6551" i="1"/>
  <c r="P6547" i="1"/>
  <c r="P6538" i="1"/>
  <c r="P6540" i="1"/>
  <c r="P6525" i="1"/>
  <c r="P7313" i="1"/>
  <c r="P7312" i="1"/>
  <c r="P7301" i="1"/>
  <c r="P7299" i="1"/>
  <c r="P7307" i="1"/>
  <c r="P7305" i="1"/>
  <c r="P7980" i="1"/>
  <c r="P7992" i="1"/>
  <c r="P7981" i="1"/>
  <c r="P7976" i="1"/>
  <c r="P7979" i="1"/>
  <c r="P7991" i="1"/>
  <c r="P8707" i="1"/>
  <c r="P8722" i="1"/>
  <c r="P8706" i="1"/>
  <c r="P8712" i="1"/>
  <c r="P8714" i="1"/>
  <c r="P8725" i="1"/>
  <c r="P9379" i="1"/>
  <c r="P9375" i="1"/>
  <c r="P9371" i="1"/>
  <c r="P9364" i="1"/>
  <c r="P9363" i="1"/>
  <c r="P9368" i="1"/>
  <c r="P1548" i="1"/>
  <c r="P1547" i="1"/>
  <c r="P1541" i="1"/>
  <c r="P1539" i="1"/>
  <c r="P1544" i="1"/>
  <c r="P1545" i="1"/>
  <c r="P2211" i="1"/>
  <c r="P2203" i="1"/>
  <c r="P2200" i="1"/>
  <c r="P2624" i="1"/>
  <c r="P2620" i="1"/>
  <c r="P2633" i="1"/>
  <c r="P3290" i="1"/>
  <c r="P3276" i="1"/>
  <c r="P3289" i="1"/>
  <c r="P3273" i="1"/>
  <c r="P3270" i="1"/>
  <c r="P3277" i="1"/>
  <c r="P3989" i="1"/>
  <c r="P3976" i="1"/>
  <c r="P3981" i="1"/>
  <c r="P3971" i="1"/>
  <c r="P3968" i="1"/>
  <c r="P3978" i="1"/>
  <c r="P4718" i="1"/>
  <c r="P4710" i="1"/>
  <c r="P4708" i="1"/>
  <c r="P4704" i="1"/>
  <c r="P4701" i="1"/>
  <c r="P4720" i="1"/>
  <c r="P5378" i="1"/>
  <c r="P5383" i="1"/>
  <c r="P5393" i="1"/>
  <c r="P5390" i="1"/>
  <c r="P5379" i="1"/>
  <c r="P5400" i="1"/>
  <c r="P6056" i="1"/>
  <c r="P6044" i="1"/>
  <c r="P6042" i="1"/>
  <c r="P6040" i="1"/>
  <c r="P6052" i="1"/>
  <c r="P6053" i="1"/>
  <c r="P6765" i="1"/>
  <c r="P6757" i="1"/>
  <c r="P6756" i="1"/>
  <c r="P6749" i="1"/>
  <c r="P6747" i="1"/>
  <c r="P6741" i="1"/>
  <c r="P7499" i="1"/>
  <c r="P7504" i="1"/>
  <c r="P7483" i="1"/>
  <c r="P7482" i="1"/>
  <c r="P7485" i="1"/>
  <c r="P7484" i="1"/>
  <c r="P8206" i="1"/>
  <c r="P8227" i="1"/>
  <c r="P8221" i="1"/>
  <c r="P8205" i="1"/>
  <c r="P8219" i="1"/>
  <c r="P8217" i="1"/>
  <c r="P8920" i="1"/>
  <c r="P8927" i="1"/>
  <c r="P8914" i="1"/>
  <c r="P8916" i="1"/>
  <c r="P8930" i="1"/>
  <c r="P8935" i="1"/>
  <c r="P9574" i="1"/>
  <c r="P9573" i="1"/>
  <c r="P9559" i="1"/>
  <c r="P9561" i="1"/>
  <c r="P9562" i="1"/>
  <c r="P9576" i="1"/>
  <c r="P1771" i="1"/>
  <c r="P1769" i="1"/>
  <c r="P1762" i="1"/>
  <c r="P1761" i="1"/>
  <c r="P1765" i="1"/>
  <c r="P1767" i="1"/>
  <c r="P2433" i="1"/>
  <c r="P2415" i="1"/>
  <c r="P2404" i="1"/>
  <c r="P2234" i="1"/>
  <c r="P2242" i="1"/>
  <c r="P2238" i="1"/>
  <c r="P2899" i="1"/>
  <c r="P2884" i="1"/>
  <c r="P2883" i="1"/>
  <c r="P2878" i="1"/>
  <c r="P2886" i="1"/>
  <c r="P2894" i="1"/>
  <c r="P3590" i="1"/>
  <c r="P3582" i="1"/>
  <c r="P3572" i="1"/>
  <c r="P3571" i="1"/>
  <c r="P3580" i="1"/>
  <c r="P3588" i="1"/>
  <c r="P4351" i="1"/>
  <c r="P4341" i="1"/>
  <c r="P4336" i="1"/>
  <c r="P4334" i="1"/>
  <c r="P4340" i="1"/>
  <c r="P4346" i="1"/>
  <c r="P5004" i="1"/>
  <c r="P4999" i="1"/>
  <c r="P4995" i="1"/>
  <c r="P4996" i="1"/>
  <c r="P5001" i="1"/>
  <c r="P5008" i="1"/>
  <c r="P5690" i="1"/>
  <c r="P5675" i="1"/>
  <c r="P5671" i="1"/>
  <c r="P5668" i="1"/>
  <c r="P5676" i="1"/>
  <c r="P5688" i="1"/>
  <c r="P6373" i="1"/>
  <c r="P6364" i="1"/>
  <c r="P6357" i="1"/>
  <c r="P6347" i="1"/>
  <c r="P6350" i="1"/>
  <c r="P6363" i="1"/>
  <c r="P7127" i="1"/>
  <c r="P7124" i="1"/>
  <c r="P7111" i="1"/>
  <c r="P7112" i="1"/>
  <c r="P7119" i="1"/>
  <c r="P7120" i="1"/>
  <c r="P7805" i="1"/>
  <c r="P7796" i="1"/>
  <c r="P7791" i="1"/>
  <c r="P7792" i="1"/>
  <c r="P7795" i="1"/>
  <c r="P7802" i="1"/>
  <c r="P8531" i="1"/>
  <c r="P8526" i="1"/>
  <c r="P8523" i="1"/>
  <c r="P8525" i="1"/>
  <c r="P8529" i="1"/>
  <c r="P8542" i="1"/>
  <c r="P9209" i="1"/>
  <c r="P9194" i="1"/>
  <c r="P9190" i="1"/>
  <c r="P9188" i="1"/>
  <c r="P9192" i="1"/>
  <c r="P9200" i="1"/>
  <c r="P1912" i="1"/>
  <c r="P1923" i="1"/>
  <c r="P1917" i="1"/>
  <c r="P1908" i="1"/>
  <c r="P1904" i="1"/>
  <c r="P1924" i="1"/>
  <c r="P2634" i="1"/>
  <c r="P2639" i="1"/>
  <c r="P2637" i="1"/>
  <c r="P2625" i="1"/>
  <c r="P2621" i="1"/>
  <c r="P2628" i="1"/>
  <c r="P3283" i="1"/>
  <c r="P3282" i="1"/>
  <c r="P3285" i="1"/>
  <c r="P3272" i="1"/>
  <c r="P3268" i="1"/>
  <c r="P3278" i="1"/>
  <c r="P3992" i="1"/>
  <c r="P3975" i="1"/>
  <c r="P3987" i="1"/>
  <c r="P3973" i="1"/>
  <c r="P3967" i="1"/>
  <c r="P3979" i="1"/>
  <c r="P4717" i="1"/>
  <c r="P4707" i="1"/>
  <c r="P4712" i="1"/>
  <c r="P4705" i="1"/>
  <c r="P4702" i="1"/>
  <c r="P4721" i="1"/>
  <c r="P5385" i="1"/>
  <c r="P5382" i="1"/>
  <c r="P5388" i="1"/>
  <c r="P5389" i="1"/>
  <c r="P5381" i="1"/>
  <c r="P5397" i="1"/>
  <c r="P6060" i="1"/>
  <c r="P6049" i="1"/>
  <c r="P6051" i="1"/>
  <c r="P6039" i="1"/>
  <c r="P6045" i="1"/>
  <c r="P6055" i="1"/>
  <c r="P6763" i="1"/>
  <c r="P6761" i="1"/>
  <c r="P6755" i="1"/>
  <c r="P6745" i="1"/>
  <c r="P6750" i="1"/>
  <c r="P6742" i="1"/>
  <c r="P7497" i="1"/>
  <c r="P7505" i="1"/>
  <c r="P7490" i="1"/>
  <c r="P7479" i="1"/>
  <c r="P7494" i="1"/>
  <c r="P7489" i="1"/>
  <c r="P8207" i="1"/>
  <c r="P8226" i="1"/>
  <c r="P8215" i="1"/>
  <c r="P8213" i="1"/>
  <c r="P8209" i="1"/>
  <c r="P8223" i="1"/>
  <c r="P8922" i="1"/>
  <c r="P8926" i="1"/>
  <c r="P8915" i="1"/>
  <c r="P8918" i="1"/>
  <c r="P8925" i="1"/>
  <c r="P8933" i="1"/>
  <c r="P9572" i="1"/>
  <c r="P9577" i="1"/>
  <c r="P9563" i="1"/>
  <c r="P9560" i="1"/>
  <c r="P9558" i="1"/>
  <c r="P9570" i="1"/>
  <c r="P1691" i="1"/>
  <c r="P1694" i="1"/>
  <c r="P1698" i="1"/>
  <c r="P1683" i="1"/>
  <c r="P1677" i="1"/>
  <c r="P1700" i="1"/>
  <c r="P2417" i="1"/>
  <c r="P2412" i="1"/>
  <c r="P2418" i="1"/>
  <c r="P2401" i="1"/>
  <c r="P2397" i="1"/>
  <c r="P2416" i="1"/>
  <c r="P3072" i="1"/>
  <c r="P3067" i="1"/>
  <c r="P3069" i="1"/>
  <c r="P3063" i="1"/>
  <c r="P3047" i="1"/>
  <c r="P3059" i="1"/>
  <c r="P3774" i="1"/>
  <c r="P3760" i="1"/>
  <c r="P3768" i="1"/>
  <c r="P3749" i="1"/>
  <c r="P3745" i="1"/>
  <c r="P3767" i="1"/>
  <c r="P4524" i="1"/>
  <c r="P4521" i="1"/>
  <c r="P4520" i="1"/>
  <c r="P4514" i="1"/>
  <c r="P4509" i="1"/>
  <c r="P4532" i="1"/>
  <c r="P5172" i="1"/>
  <c r="P5173" i="1"/>
  <c r="P5169" i="1"/>
  <c r="P5166" i="1"/>
  <c r="P5163" i="1"/>
  <c r="P5186" i="1"/>
  <c r="P5862" i="1"/>
  <c r="P5855" i="1"/>
  <c r="P5847" i="1"/>
  <c r="P5842" i="1"/>
  <c r="P5851" i="1"/>
  <c r="P5857" i="1"/>
  <c r="P6555" i="1"/>
  <c r="P6548" i="1"/>
  <c r="P6543" i="1"/>
  <c r="P6532" i="1"/>
  <c r="P6531" i="1"/>
  <c r="P6519" i="1"/>
  <c r="P7310" i="1"/>
  <c r="P7314" i="1"/>
  <c r="P7295" i="1"/>
  <c r="P7294" i="1"/>
  <c r="P7298" i="1"/>
  <c r="P7293" i="1"/>
  <c r="P7963" i="1"/>
  <c r="P7987" i="1"/>
  <c r="P7969" i="1"/>
  <c r="P7964" i="1"/>
  <c r="P7970" i="1"/>
  <c r="P7985" i="1"/>
  <c r="P8699" i="1"/>
  <c r="P8711" i="1"/>
  <c r="P8694" i="1"/>
  <c r="P8700" i="1"/>
  <c r="P8710" i="1"/>
  <c r="P8724" i="1"/>
  <c r="P9366" i="1"/>
  <c r="P9369" i="1"/>
  <c r="P9355" i="1"/>
  <c r="P9356" i="1"/>
  <c r="P9353" i="1"/>
  <c r="P9362" i="1"/>
  <c r="P1342" i="1"/>
  <c r="P1347" i="1"/>
  <c r="P1345" i="1"/>
  <c r="P1348" i="1"/>
  <c r="P1341" i="1"/>
  <c r="P1344" i="1"/>
  <c r="P2052" i="1"/>
  <c r="P2058" i="1"/>
  <c r="P2051" i="1"/>
  <c r="P2048" i="1"/>
  <c r="P2046" i="1"/>
  <c r="P2050" i="1"/>
  <c r="P2782" i="1"/>
  <c r="P2785" i="1"/>
  <c r="P2772" i="1"/>
  <c r="P2775" i="1"/>
  <c r="P2774" i="1"/>
  <c r="P2776" i="1"/>
  <c r="P3411" i="1"/>
  <c r="P3418" i="1"/>
  <c r="P3410" i="1"/>
  <c r="P3406" i="1"/>
  <c r="P3408" i="1"/>
  <c r="P3417" i="1"/>
  <c r="P4129" i="1"/>
  <c r="P4138" i="1"/>
  <c r="P4130" i="1"/>
  <c r="P4132" i="1"/>
  <c r="P4134" i="1"/>
  <c r="P4142" i="1"/>
  <c r="P4822" i="1"/>
  <c r="P4829" i="1"/>
  <c r="P4819" i="1"/>
  <c r="P4818" i="1"/>
  <c r="P4820" i="1"/>
  <c r="P4830" i="1"/>
  <c r="P5567" i="1"/>
  <c r="P5571" i="1"/>
  <c r="P5568" i="1"/>
  <c r="P5558" i="1"/>
  <c r="P5563" i="1"/>
  <c r="P5574" i="1"/>
  <c r="P6261" i="1"/>
  <c r="P6262" i="1"/>
  <c r="P6268" i="1"/>
  <c r="P6256" i="1"/>
  <c r="P6259" i="1"/>
  <c r="P6265" i="1"/>
  <c r="P6922" i="1"/>
  <c r="P6916" i="1"/>
  <c r="P6918" i="1"/>
  <c r="P6908" i="1"/>
  <c r="P6911" i="1"/>
  <c r="P6913" i="1"/>
  <c r="P7612" i="1"/>
  <c r="P7604" i="1"/>
  <c r="P7609" i="1"/>
  <c r="P7601" i="1"/>
  <c r="P7600" i="1"/>
  <c r="P7614" i="1"/>
  <c r="P8361" i="1"/>
  <c r="P8366" i="1"/>
  <c r="P8371" i="1"/>
  <c r="P8368" i="1"/>
  <c r="P8365" i="1"/>
  <c r="P8372" i="1"/>
  <c r="P9044" i="1"/>
  <c r="P9045" i="1"/>
  <c r="P9047" i="1"/>
  <c r="P9042" i="1"/>
  <c r="P9040" i="1"/>
  <c r="P9049" i="1"/>
  <c r="P1862" i="1"/>
  <c r="P1873" i="1"/>
  <c r="P1875" i="1"/>
  <c r="P1855" i="1"/>
  <c r="P1852" i="1"/>
  <c r="P1868" i="1"/>
  <c r="P2605" i="1"/>
  <c r="P2607" i="1"/>
  <c r="P2606" i="1"/>
  <c r="P2600" i="1"/>
  <c r="P2601" i="1"/>
  <c r="P2608" i="1"/>
  <c r="P3255" i="1"/>
  <c r="P3251" i="1"/>
  <c r="P3250" i="1"/>
  <c r="P3246" i="1"/>
  <c r="P3244" i="1"/>
  <c r="P3248" i="1"/>
  <c r="P3956" i="1"/>
  <c r="P3946" i="1"/>
  <c r="P3950" i="1"/>
  <c r="P3945" i="1"/>
  <c r="P3944" i="1"/>
  <c r="P3951" i="1"/>
  <c r="P4688" i="1"/>
  <c r="P4680" i="1"/>
  <c r="P4682" i="1"/>
  <c r="P4679" i="1"/>
  <c r="P4677" i="1"/>
  <c r="P4686" i="1"/>
  <c r="P5363" i="1"/>
  <c r="P5359" i="1"/>
  <c r="P5360" i="1"/>
  <c r="P5357" i="1"/>
  <c r="P5354" i="1"/>
  <c r="P5364" i="1"/>
  <c r="P6027" i="1"/>
  <c r="P6021" i="1"/>
  <c r="P6020" i="1"/>
  <c r="P6017" i="1"/>
  <c r="P6019" i="1"/>
  <c r="P6023" i="1"/>
  <c r="P6727" i="1"/>
  <c r="P6729" i="1"/>
  <c r="P6720" i="1"/>
  <c r="P6718" i="1"/>
  <c r="P6724" i="1"/>
  <c r="P6725" i="1"/>
  <c r="P7464" i="1"/>
  <c r="P7466" i="1"/>
  <c r="P7459" i="1"/>
  <c r="P7457" i="1"/>
  <c r="P7460" i="1"/>
  <c r="P7463" i="1"/>
  <c r="P8193" i="1"/>
  <c r="P8192" i="1"/>
  <c r="P8184" i="1"/>
  <c r="P8183" i="1"/>
  <c r="P8187" i="1"/>
  <c r="P8190" i="1"/>
  <c r="P8899" i="1"/>
  <c r="P8903" i="1"/>
  <c r="P8894" i="1"/>
  <c r="P8893" i="1"/>
  <c r="P8896" i="1"/>
  <c r="P8900" i="1"/>
  <c r="P9542" i="1"/>
  <c r="P9543" i="1"/>
  <c r="P9538" i="1"/>
  <c r="P9534" i="1"/>
  <c r="P9537" i="1"/>
  <c r="P9541" i="1"/>
  <c r="P1975" i="1"/>
  <c r="P1977" i="1"/>
  <c r="P1978" i="1"/>
  <c r="P1971" i="1"/>
  <c r="P1972" i="1"/>
  <c r="P1982" i="1"/>
  <c r="P2665" i="1"/>
  <c r="P2667" i="1"/>
  <c r="P2663" i="1"/>
  <c r="P2659" i="1"/>
  <c r="P2657" i="1"/>
  <c r="P2668" i="1"/>
  <c r="P3322" i="1"/>
  <c r="P3319" i="1"/>
  <c r="P3321" i="1"/>
  <c r="P3316" i="1"/>
  <c r="P3313" i="1"/>
  <c r="P3324" i="1"/>
  <c r="P4024" i="1"/>
  <c r="P4018" i="1"/>
  <c r="P4021" i="1"/>
  <c r="P4017" i="1"/>
  <c r="P4015" i="1"/>
  <c r="P4023" i="1"/>
  <c r="P4756" i="1"/>
  <c r="P4751" i="1"/>
  <c r="P4750" i="1"/>
  <c r="P4749" i="1"/>
  <c r="P4745" i="1"/>
  <c r="P4754" i="1"/>
  <c r="P5427" i="1"/>
  <c r="P5429" i="1"/>
  <c r="P5425" i="1"/>
  <c r="P5421" i="1"/>
  <c r="P5420" i="1"/>
  <c r="P5430" i="1"/>
  <c r="P6093" i="1"/>
  <c r="P6090" i="1"/>
  <c r="P6085" i="1"/>
  <c r="P6083" i="1"/>
  <c r="P6084" i="1"/>
  <c r="P6087" i="1"/>
  <c r="P6799" i="1"/>
  <c r="P6800" i="1"/>
  <c r="P6792" i="1"/>
  <c r="P6791" i="1"/>
  <c r="P6794" i="1"/>
  <c r="P6793" i="1"/>
  <c r="P7537" i="1"/>
  <c r="P7535" i="1"/>
  <c r="P7530" i="1"/>
  <c r="P7529" i="1"/>
  <c r="P7531" i="1"/>
  <c r="P7536" i="1"/>
  <c r="P8258" i="1"/>
  <c r="P8259" i="1"/>
  <c r="P8253" i="1"/>
  <c r="P8252" i="1"/>
  <c r="P8255" i="1"/>
  <c r="P8262" i="1"/>
  <c r="P8963" i="1"/>
  <c r="P8962" i="1"/>
  <c r="P8959" i="1"/>
  <c r="P8955" i="1"/>
  <c r="P8960" i="1"/>
  <c r="P8966" i="1"/>
  <c r="P9613" i="1"/>
  <c r="P9612" i="1"/>
  <c r="P9604" i="1"/>
  <c r="P9606" i="1"/>
  <c r="P9605" i="1"/>
  <c r="P9611" i="1"/>
  <c r="P1574" i="1"/>
  <c r="P1575" i="1"/>
  <c r="P1580" i="1"/>
  <c r="P1570" i="1"/>
  <c r="P1569" i="1"/>
  <c r="P1577" i="1"/>
  <c r="P2319" i="1"/>
  <c r="P2317" i="1"/>
  <c r="P2318" i="1"/>
  <c r="P2316" i="1"/>
  <c r="P2313" i="1"/>
  <c r="P2321" i="1"/>
  <c r="P2962" i="1"/>
  <c r="P2957" i="1"/>
  <c r="P2961" i="1"/>
  <c r="P2953" i="1"/>
  <c r="P2951" i="1"/>
  <c r="P2958" i="1"/>
  <c r="P3662" i="1"/>
  <c r="P3654" i="1"/>
  <c r="P3653" i="1"/>
  <c r="P3652" i="1"/>
  <c r="P3647" i="1"/>
  <c r="P3659" i="1"/>
  <c r="P4426" i="1"/>
  <c r="P4421" i="1"/>
  <c r="P4423" i="1"/>
  <c r="P4419" i="1"/>
  <c r="P4418" i="1"/>
  <c r="P4425" i="1"/>
  <c r="P5081" i="1"/>
  <c r="P5080" i="1"/>
  <c r="P5079" i="1"/>
  <c r="P5077" i="1"/>
  <c r="P5076" i="1"/>
  <c r="P5086" i="1"/>
  <c r="P5749" i="1"/>
  <c r="P5743" i="1"/>
  <c r="P5747" i="1"/>
  <c r="P5738" i="1"/>
  <c r="P5742" i="1"/>
  <c r="P5748" i="1"/>
  <c r="P6433" i="1"/>
  <c r="P6434" i="1"/>
  <c r="P6427" i="1"/>
  <c r="P6426" i="1"/>
  <c r="P6429" i="1"/>
  <c r="P6428" i="1"/>
  <c r="P7203" i="1"/>
  <c r="P7206" i="1"/>
  <c r="P7196" i="1"/>
  <c r="P7195" i="1"/>
  <c r="P7197" i="1"/>
  <c r="P7202" i="1"/>
  <c r="P7885" i="1"/>
  <c r="P7886" i="1"/>
  <c r="P7879" i="1"/>
  <c r="P7877" i="1"/>
  <c r="P7880" i="1"/>
  <c r="P7883" i="1"/>
  <c r="P8605" i="1"/>
  <c r="P8609" i="1"/>
  <c r="P8601" i="1"/>
  <c r="P8599" i="1"/>
  <c r="P8600" i="1"/>
  <c r="P8608" i="1"/>
  <c r="P9270" i="1"/>
  <c r="P9269" i="1"/>
  <c r="P9258" i="1"/>
  <c r="P9261" i="1"/>
  <c r="P9257" i="1"/>
  <c r="P9266" i="1"/>
  <c r="P1431" i="1"/>
  <c r="P1426" i="1"/>
  <c r="P1422" i="1"/>
  <c r="P1420" i="1"/>
  <c r="P1428" i="1"/>
  <c r="P1427" i="1"/>
  <c r="P2128" i="1"/>
  <c r="P2121" i="1"/>
  <c r="P2118" i="1"/>
  <c r="P2462" i="1"/>
  <c r="P2472" i="1"/>
  <c r="P2469" i="1"/>
  <c r="P3066" i="1"/>
  <c r="P3053" i="1"/>
  <c r="P3042" i="1"/>
  <c r="P3041" i="1"/>
  <c r="P3055" i="1"/>
  <c r="P3050" i="1"/>
  <c r="P3763" i="1"/>
  <c r="P3748" i="1"/>
  <c r="P3741" i="1"/>
  <c r="P3744" i="1"/>
  <c r="P3753" i="1"/>
  <c r="P3755" i="1"/>
  <c r="P4468" i="1"/>
  <c r="P4462" i="1"/>
  <c r="P4461" i="1"/>
  <c r="P4459" i="1"/>
  <c r="P4464" i="1"/>
  <c r="P4467" i="1"/>
  <c r="P5229" i="1"/>
  <c r="P5218" i="1"/>
  <c r="P5222" i="1"/>
  <c r="P5221" i="1"/>
  <c r="P5227" i="1"/>
  <c r="P5231" i="1"/>
  <c r="P5844" i="1"/>
  <c r="P5834" i="1"/>
  <c r="P5831" i="1"/>
  <c r="P5827" i="1"/>
  <c r="P5833" i="1"/>
  <c r="P5839" i="1"/>
  <c r="P6541" i="1"/>
  <c r="P6535" i="1"/>
  <c r="P6528" i="1"/>
  <c r="P6520" i="1"/>
  <c r="P6522" i="1"/>
  <c r="P6534" i="1"/>
  <c r="P7250" i="1"/>
  <c r="P7245" i="1"/>
  <c r="P7239" i="1"/>
  <c r="P7238" i="1"/>
  <c r="P7241" i="1"/>
  <c r="P7244" i="1"/>
  <c r="P8039" i="1"/>
  <c r="P8032" i="1"/>
  <c r="P8028" i="1"/>
  <c r="P8026" i="1"/>
  <c r="P8031" i="1"/>
  <c r="P8037" i="1"/>
  <c r="P8692" i="1"/>
  <c r="P8686" i="1"/>
  <c r="P8688" i="1"/>
  <c r="P8703" i="1"/>
  <c r="P8708" i="1"/>
  <c r="P8715" i="1"/>
  <c r="P9365" i="1"/>
  <c r="P9351" i="1"/>
  <c r="P9344" i="1"/>
  <c r="P9343" i="1"/>
  <c r="P9350" i="1"/>
  <c r="P9354" i="1"/>
  <c r="P1867" i="1"/>
  <c r="P1853" i="1"/>
  <c r="P1846" i="1"/>
  <c r="P1843" i="1"/>
  <c r="P1863" i="1"/>
  <c r="P1859" i="1"/>
  <c r="P2535" i="1"/>
  <c r="P2527" i="1"/>
  <c r="P2522" i="1"/>
  <c r="P2517" i="1"/>
  <c r="P2533" i="1"/>
  <c r="P2530" i="1"/>
  <c r="P3176" i="1"/>
  <c r="P3164" i="1"/>
  <c r="P3159" i="1"/>
  <c r="P3160" i="1"/>
  <c r="P3171" i="1"/>
  <c r="P3172" i="1"/>
  <c r="P3875" i="1"/>
  <c r="P3866" i="1"/>
  <c r="P3859" i="1"/>
  <c r="P3857" i="1"/>
  <c r="P3867" i="1"/>
  <c r="P3871" i="1"/>
  <c r="P4587" i="1"/>
  <c r="P4576" i="1"/>
  <c r="P4574" i="1"/>
  <c r="P4564" i="1"/>
  <c r="P4578" i="1"/>
  <c r="P4584" i="1"/>
  <c r="P5294" i="1"/>
  <c r="P5285" i="1"/>
  <c r="P5282" i="1"/>
  <c r="P5283" i="1"/>
  <c r="P5287" i="1"/>
  <c r="P5297" i="1"/>
  <c r="P5955" i="1"/>
  <c r="P5945" i="1"/>
  <c r="P5938" i="1"/>
  <c r="P5936" i="1"/>
  <c r="P5946" i="1"/>
  <c r="P5953" i="1"/>
  <c r="P6650" i="1"/>
  <c r="P6645" i="1"/>
  <c r="P6639" i="1"/>
  <c r="P6631" i="1"/>
  <c r="P6636" i="1"/>
  <c r="P6648" i="1"/>
  <c r="P7373" i="1"/>
  <c r="P7362" i="1"/>
  <c r="P7350" i="1"/>
  <c r="P7349" i="1"/>
  <c r="P7354" i="1"/>
  <c r="P7360" i="1"/>
  <c r="P8120" i="1"/>
  <c r="P8111" i="1"/>
  <c r="P8109" i="1"/>
  <c r="P8104" i="1"/>
  <c r="P8112" i="1"/>
  <c r="P8117" i="1"/>
  <c r="P8817" i="1"/>
  <c r="P8808" i="1"/>
  <c r="P8813" i="1"/>
  <c r="P8824" i="1"/>
  <c r="P8827" i="1"/>
  <c r="P8829" i="1"/>
  <c r="P9479" i="1"/>
  <c r="P9471" i="1"/>
  <c r="P9464" i="1"/>
  <c r="P9457" i="1"/>
  <c r="P9466" i="1"/>
  <c r="P9475" i="1"/>
  <c r="P1861" i="1"/>
  <c r="P1849" i="1"/>
  <c r="P1842" i="1"/>
  <c r="P1840" i="1"/>
  <c r="P1848" i="1"/>
  <c r="P1850" i="1"/>
  <c r="P2536" i="1"/>
  <c r="P2521" i="1"/>
  <c r="P2518" i="1"/>
  <c r="P2515" i="1"/>
  <c r="P2528" i="1"/>
  <c r="P2523" i="1"/>
  <c r="P3174" i="1"/>
  <c r="P3162" i="1"/>
  <c r="P3154" i="1"/>
  <c r="P3155" i="1"/>
  <c r="P3166" i="1"/>
  <c r="P3165" i="1"/>
  <c r="P3874" i="1"/>
  <c r="P3861" i="1"/>
  <c r="P3853" i="1"/>
  <c r="P3854" i="1"/>
  <c r="P3862" i="1"/>
  <c r="P3868" i="1"/>
  <c r="P4586" i="1"/>
  <c r="P4570" i="1"/>
  <c r="P4565" i="1"/>
  <c r="P4562" i="1"/>
  <c r="P4568" i="1"/>
  <c r="P4580" i="1"/>
  <c r="P5293" i="1"/>
  <c r="P5278" i="1"/>
  <c r="P5275" i="1"/>
  <c r="P5277" i="1"/>
  <c r="P5288" i="1"/>
  <c r="P5291" i="1"/>
  <c r="P5954" i="1"/>
  <c r="P5939" i="1"/>
  <c r="P5937" i="1"/>
  <c r="P5934" i="1"/>
  <c r="P5941" i="1"/>
  <c r="P5949" i="1"/>
  <c r="P6649" i="1"/>
  <c r="P6637" i="1"/>
  <c r="P6635" i="1"/>
  <c r="P6627" i="1"/>
  <c r="P6634" i="1"/>
  <c r="P6644" i="1"/>
  <c r="P7370" i="1"/>
  <c r="P7363" i="1"/>
  <c r="P7345" i="1"/>
  <c r="P7343" i="1"/>
  <c r="P7351" i="1"/>
  <c r="P7358" i="1"/>
  <c r="P8119" i="1"/>
  <c r="P8108" i="1"/>
  <c r="P8101" i="1"/>
  <c r="P8099" i="1"/>
  <c r="P8107" i="1"/>
  <c r="P8114" i="1"/>
  <c r="P8815" i="1"/>
  <c r="P8806" i="1"/>
  <c r="P8810" i="1"/>
  <c r="P8818" i="1"/>
  <c r="P8823" i="1"/>
  <c r="P8831" i="1"/>
  <c r="P9478" i="1"/>
  <c r="P9470" i="1"/>
  <c r="P9463" i="1"/>
  <c r="P9459" i="1"/>
  <c r="P9460" i="1"/>
  <c r="P9465" i="1"/>
  <c r="P1653" i="1"/>
  <c r="P1647" i="1"/>
  <c r="P1646" i="1"/>
  <c r="P1644" i="1"/>
  <c r="P1652" i="1"/>
  <c r="P1648" i="1"/>
  <c r="P2343" i="1"/>
  <c r="P2339" i="1"/>
  <c r="P2337" i="1"/>
  <c r="P2081" i="1"/>
  <c r="P2085" i="1"/>
  <c r="P2087" i="1"/>
  <c r="P2719" i="1"/>
  <c r="P2716" i="1"/>
  <c r="P2711" i="1"/>
  <c r="P2709" i="1"/>
  <c r="P2714" i="1"/>
  <c r="P2717" i="1"/>
  <c r="P3395" i="1"/>
  <c r="P3391" i="1"/>
  <c r="P3387" i="1"/>
  <c r="P3385" i="1"/>
  <c r="P3388" i="1"/>
  <c r="P3393" i="1"/>
  <c r="P4099" i="1"/>
  <c r="P4090" i="1"/>
  <c r="P4088" i="1"/>
  <c r="P4087" i="1"/>
  <c r="P4091" i="1"/>
  <c r="P4095" i="1"/>
  <c r="P4862" i="1"/>
  <c r="P4859" i="1"/>
  <c r="P4855" i="1"/>
  <c r="P4852" i="1"/>
  <c r="P4853" i="1"/>
  <c r="P4860" i="1"/>
  <c r="P5501" i="1"/>
  <c r="P5497" i="1"/>
  <c r="P5491" i="1"/>
  <c r="P5490" i="1"/>
  <c r="P5495" i="1"/>
  <c r="P5499" i="1"/>
  <c r="P6175" i="1"/>
  <c r="P6170" i="1"/>
  <c r="P6168" i="1"/>
  <c r="P6163" i="1"/>
  <c r="P6165" i="1"/>
  <c r="P6173" i="1"/>
  <c r="P6879" i="1"/>
  <c r="P6872" i="1"/>
  <c r="P6867" i="1"/>
  <c r="P6865" i="1"/>
  <c r="P6868" i="1"/>
  <c r="P6873" i="1"/>
  <c r="P7648" i="1"/>
  <c r="P7641" i="1"/>
  <c r="P7637" i="1"/>
  <c r="P7636" i="1"/>
  <c r="P7638" i="1"/>
  <c r="P7643" i="1"/>
  <c r="P8350" i="1"/>
  <c r="P8342" i="1"/>
  <c r="P8340" i="1"/>
  <c r="P8339" i="1"/>
  <c r="P8341" i="1"/>
  <c r="P8347" i="1"/>
  <c r="P9027" i="1"/>
  <c r="P9022" i="1"/>
  <c r="P9023" i="1"/>
  <c r="P9017" i="1"/>
  <c r="P9018" i="1"/>
  <c r="P9025" i="1"/>
  <c r="P1473" i="1"/>
  <c r="P1464" i="1"/>
  <c r="P1453" i="1"/>
  <c r="P1449" i="1"/>
  <c r="P1455" i="1"/>
  <c r="P1458" i="1"/>
  <c r="P2153" i="1"/>
  <c r="P2142" i="1"/>
  <c r="P2141" i="1"/>
  <c r="P2138" i="1"/>
  <c r="P2145" i="1"/>
  <c r="P2150" i="1"/>
  <c r="P2781" i="1"/>
  <c r="P2764" i="1"/>
  <c r="P2762" i="1"/>
  <c r="P2757" i="1"/>
  <c r="P2760" i="1"/>
  <c r="P2766" i="1"/>
  <c r="P3473" i="1"/>
  <c r="P3464" i="1"/>
  <c r="P3461" i="1"/>
  <c r="P3457" i="1"/>
  <c r="P3459" i="1"/>
  <c r="P3468" i="1"/>
  <c r="P4182" i="1"/>
  <c r="P4167" i="1"/>
  <c r="P4168" i="1"/>
  <c r="P4165" i="1"/>
  <c r="P4171" i="1"/>
  <c r="P4177" i="1"/>
  <c r="P4920" i="1"/>
  <c r="P4913" i="1"/>
  <c r="P4906" i="1"/>
  <c r="P4903" i="1"/>
  <c r="P4909" i="1"/>
  <c r="P4918" i="1"/>
  <c r="P5560" i="1"/>
  <c r="P5554" i="1"/>
  <c r="P5545" i="1"/>
  <c r="P5544" i="1"/>
  <c r="P5547" i="1"/>
  <c r="P5556" i="1"/>
  <c r="P6238" i="1"/>
  <c r="P6229" i="1"/>
  <c r="P6225" i="1"/>
  <c r="P6219" i="1"/>
  <c r="P6222" i="1"/>
  <c r="P6231" i="1"/>
  <c r="P6960" i="1"/>
  <c r="P6952" i="1"/>
  <c r="P6946" i="1"/>
  <c r="P6943" i="1"/>
  <c r="P6945" i="1"/>
  <c r="P6954" i="1"/>
  <c r="P7711" i="1"/>
  <c r="P7705" i="1"/>
  <c r="P7699" i="1"/>
  <c r="P7695" i="1"/>
  <c r="P7696" i="1"/>
  <c r="P7707" i="1"/>
  <c r="P8427" i="1"/>
  <c r="P8420" i="1"/>
  <c r="P8415" i="1"/>
  <c r="P8414" i="1"/>
  <c r="P8417" i="1"/>
  <c r="P8426" i="1"/>
  <c r="P9104" i="1"/>
  <c r="P9094" i="1"/>
  <c r="P9093" i="1"/>
  <c r="P9086" i="1"/>
  <c r="P9088" i="1"/>
  <c r="P9101" i="1"/>
  <c r="P1695" i="1"/>
  <c r="P1679" i="1"/>
  <c r="P1670" i="1"/>
  <c r="P1666" i="1"/>
  <c r="P1671" i="1"/>
  <c r="P1674" i="1"/>
  <c r="P2371" i="1"/>
  <c r="P2358" i="1"/>
  <c r="P2359" i="1"/>
  <c r="P2364" i="1"/>
  <c r="P2362" i="1"/>
  <c r="P2367" i="1"/>
  <c r="P2997" i="1"/>
  <c r="P2987" i="1"/>
  <c r="P2984" i="1"/>
  <c r="P2992" i="1"/>
  <c r="P2982" i="1"/>
  <c r="P2990" i="1"/>
  <c r="P3694" i="1"/>
  <c r="P3684" i="1"/>
  <c r="P3681" i="1"/>
  <c r="P3679" i="1"/>
  <c r="P3685" i="1"/>
  <c r="P3691" i="1"/>
  <c r="P4392" i="1"/>
  <c r="P4376" i="1"/>
  <c r="P4373" i="1"/>
  <c r="P4370" i="1"/>
  <c r="P4377" i="1"/>
  <c r="P4386" i="1"/>
  <c r="P5128" i="1"/>
  <c r="P5122" i="1"/>
  <c r="P5115" i="1"/>
  <c r="P5113" i="1"/>
  <c r="P5117" i="1"/>
  <c r="P5125" i="1"/>
  <c r="P5784" i="1"/>
  <c r="P5776" i="1"/>
  <c r="P5772" i="1"/>
  <c r="P5771" i="1"/>
  <c r="P5774" i="1"/>
  <c r="P5782" i="1"/>
  <c r="P6470" i="1"/>
  <c r="P6460" i="1"/>
  <c r="P6456" i="1"/>
  <c r="P6452" i="1"/>
  <c r="P6453" i="1"/>
  <c r="P6463" i="1"/>
  <c r="P7167" i="1"/>
  <c r="P7160" i="1"/>
  <c r="P7149" i="1"/>
  <c r="P7148" i="1"/>
  <c r="P7152" i="1"/>
  <c r="P7163" i="1"/>
  <c r="P7934" i="1"/>
  <c r="P7926" i="1"/>
  <c r="P7921" i="1"/>
  <c r="P7919" i="1"/>
  <c r="P7923" i="1"/>
  <c r="P7930" i="1"/>
  <c r="P8641" i="1"/>
  <c r="P8633" i="1"/>
  <c r="P8631" i="1"/>
  <c r="P8629" i="1"/>
  <c r="P8630" i="1"/>
  <c r="P8642" i="1"/>
  <c r="P9304" i="1"/>
  <c r="P9291" i="1"/>
  <c r="P9290" i="1"/>
  <c r="P9292" i="1"/>
  <c r="P9293" i="1"/>
  <c r="P9301" i="1"/>
  <c r="P1618" i="1"/>
  <c r="P1610" i="1"/>
  <c r="P1606" i="1"/>
  <c r="P1603" i="1"/>
  <c r="P1605" i="1"/>
  <c r="P1609" i="1"/>
  <c r="P2286" i="1"/>
  <c r="P2273" i="1"/>
  <c r="P2271" i="1"/>
  <c r="P2267" i="1"/>
  <c r="P2275" i="1"/>
  <c r="P2280" i="1"/>
  <c r="P2906" i="1"/>
  <c r="P2891" i="1"/>
  <c r="P2880" i="1"/>
  <c r="P2876" i="1"/>
  <c r="P2881" i="1"/>
  <c r="P2888" i="1"/>
  <c r="P3596" i="1"/>
  <c r="P3584" i="1"/>
  <c r="P3577" i="1"/>
  <c r="P3575" i="1"/>
  <c r="P3581" i="1"/>
  <c r="P3589" i="1"/>
  <c r="P4281" i="1"/>
  <c r="P4263" i="1"/>
  <c r="P4261" i="1"/>
  <c r="P4260" i="1"/>
  <c r="P4266" i="1"/>
  <c r="P4271" i="1"/>
  <c r="P5050" i="1"/>
  <c r="P5040" i="1"/>
  <c r="P5032" i="1"/>
  <c r="P5034" i="1"/>
  <c r="P5036" i="1"/>
  <c r="P5048" i="1"/>
  <c r="P5695" i="1"/>
  <c r="P5687" i="1"/>
  <c r="P5674" i="1"/>
  <c r="P5673" i="1"/>
  <c r="P5679" i="1"/>
  <c r="P5694" i="1"/>
  <c r="P6376" i="1"/>
  <c r="P6371" i="1"/>
  <c r="P6360" i="1"/>
  <c r="P6356" i="1"/>
  <c r="P6353" i="1"/>
  <c r="P6369" i="1"/>
  <c r="P7057" i="1"/>
  <c r="P7047" i="1"/>
  <c r="P7041" i="1"/>
  <c r="P7036" i="1"/>
  <c r="P7043" i="1"/>
  <c r="P7044" i="1"/>
  <c r="P7847" i="1"/>
  <c r="P7840" i="1"/>
  <c r="P7831" i="1"/>
  <c r="P7832" i="1"/>
  <c r="P7835" i="1"/>
  <c r="P7842" i="1"/>
  <c r="P8549" i="1"/>
  <c r="P8537" i="1"/>
  <c r="P8538" i="1"/>
  <c r="P8532" i="1"/>
  <c r="P8536" i="1"/>
  <c r="P8548" i="1"/>
  <c r="P9216" i="1"/>
  <c r="P9203" i="1"/>
  <c r="P9206" i="1"/>
  <c r="P9198" i="1"/>
  <c r="P9201" i="1"/>
  <c r="P9215" i="1"/>
  <c r="P1811" i="1"/>
  <c r="P1809" i="1"/>
  <c r="P1802" i="1"/>
  <c r="P1801" i="1"/>
  <c r="P1804" i="1"/>
  <c r="P1806" i="1"/>
  <c r="P2503" i="1"/>
  <c r="P2496" i="1"/>
  <c r="P2495" i="1"/>
  <c r="P2493" i="1"/>
  <c r="P2499" i="1"/>
  <c r="P2500" i="1"/>
  <c r="P3132" i="1"/>
  <c r="P3120" i="1"/>
  <c r="P3121" i="1"/>
  <c r="P3112" i="1"/>
  <c r="P3116" i="1"/>
  <c r="P3126" i="1"/>
  <c r="P3828" i="1"/>
  <c r="P3822" i="1"/>
  <c r="P3815" i="1"/>
  <c r="P3813" i="1"/>
  <c r="P3818" i="1"/>
  <c r="P3824" i="1"/>
  <c r="P4493" i="1"/>
  <c r="P4483" i="1"/>
  <c r="P4486" i="1"/>
  <c r="P4484" i="1"/>
  <c r="P4487" i="1"/>
  <c r="P4491" i="1"/>
  <c r="P5259" i="1"/>
  <c r="P5254" i="1"/>
  <c r="P5251" i="1"/>
  <c r="P5249" i="1"/>
  <c r="P5253" i="1"/>
  <c r="P5257" i="1"/>
  <c r="P5912" i="1"/>
  <c r="P5906" i="1"/>
  <c r="P5901" i="1"/>
  <c r="P5897" i="1"/>
  <c r="P5902" i="1"/>
  <c r="P5910" i="1"/>
  <c r="P6603" i="1"/>
  <c r="P6596" i="1"/>
  <c r="P6592" i="1"/>
  <c r="P6589" i="1"/>
  <c r="P6587" i="1"/>
  <c r="P6599" i="1"/>
  <c r="P7275" i="1"/>
  <c r="P7268" i="1"/>
  <c r="P7263" i="1"/>
  <c r="P7262" i="1"/>
  <c r="P7264" i="1"/>
  <c r="P7270" i="1"/>
  <c r="P8077" i="1"/>
  <c r="P8070" i="1"/>
  <c r="P8065" i="1"/>
  <c r="P8062" i="1"/>
  <c r="P8063" i="1"/>
  <c r="P8072" i="1"/>
  <c r="P8779" i="1"/>
  <c r="P8766" i="1"/>
  <c r="P8773" i="1"/>
  <c r="P8767" i="1"/>
  <c r="P8771" i="1"/>
  <c r="P8777" i="1"/>
  <c r="P9431" i="1"/>
  <c r="P9423" i="1"/>
  <c r="P9421" i="1"/>
  <c r="P9419" i="1"/>
  <c r="P9422" i="1"/>
  <c r="P9430" i="1"/>
  <c r="P1935" i="1"/>
  <c r="P1919" i="1"/>
  <c r="P1920" i="1"/>
  <c r="P1902" i="1"/>
  <c r="P1915" i="1"/>
  <c r="P1932" i="1"/>
  <c r="P2575" i="1"/>
  <c r="P2564" i="1"/>
  <c r="P2562" i="1"/>
  <c r="B5" i="16"/>
  <c r="B4" i="16"/>
  <c r="B3" i="16"/>
  <c r="D2" i="16"/>
  <c r="B7" i="16" l="1"/>
  <c r="B6" i="16"/>
  <c r="D21" i="8"/>
  <c r="D20" i="8"/>
  <c r="D24" i="8"/>
  <c r="B31" i="8"/>
  <c r="D22" i="8"/>
  <c r="B6" i="8"/>
  <c r="C31" i="8"/>
  <c r="D23" i="8"/>
  <c r="D19" i="8"/>
  <c r="B5" i="8"/>
  <c r="D15" i="8"/>
  <c r="D11" i="8"/>
  <c r="D12" i="8"/>
  <c r="D13" i="8"/>
  <c r="D10" i="8"/>
  <c r="D14" i="8"/>
  <c r="F3" i="16"/>
  <c r="F5" i="16"/>
  <c r="F4" i="16"/>
  <c r="C6" i="8" l="1"/>
  <c r="G4" i="16"/>
  <c r="G3" i="16"/>
  <c r="G5" i="1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81147D1-A1D9-4460-BD07-7835355CD520}" keepAlive="1" name="Query - Dim_Date" description="Connection to the 'Dim_Date' query in the workbook." type="5" refreshedVersion="8" background="1" saveData="1">
    <dbPr connection="Provider=Microsoft.Mashup.OleDb.1;Data Source=$Workbook$;Location=Dim_Date;Extended Properties=&quot;&quot;" command="SELECT * FROM [Dim_Date]"/>
  </connection>
  <connection id="2" xr16:uid="{A0125D7F-4967-4962-B5A4-D0078C0B6F87}" keepAlive="1" name="Query - Dim_Product" description="Connection to the 'Dim_Product' query in the workbook." type="5" refreshedVersion="8" background="1" saveData="1">
    <dbPr connection="Provider=Microsoft.Mashup.OleDb.1;Data Source=$Workbook$;Location=Dim_Product;Extended Properties=&quot;&quot;" command="SELECT * FROM [Dim_Product]"/>
  </connection>
  <connection id="3" xr16:uid="{882F6F04-270A-4470-9C65-DEDD1BC61242}" keepAlive="1" name="Query - Dim_Retailer" description="Connection to the 'Dim_Retailer' query in the workbook." type="5" refreshedVersion="8" background="1" saveData="1">
    <dbPr connection="Provider=Microsoft.Mashup.OleDb.1;Data Source=$Workbook$;Location=Dim_Retailer;Extended Properties=&quot;&quot;" command="SELECT * FROM [Dim_Retailer]"/>
  </connection>
  <connection id="4" xr16:uid="{E1D4E4DA-1AB8-4B83-BA07-B7CB5F2DD9CB}" keepAlive="1" name="Query - Fact_Sales" description="Connection to the 'Fact_Sales' query in the workbook." type="5" refreshedVersion="8" background="1" saveData="1">
    <dbPr connection="Provider=Microsoft.Mashup.OleDb.1;Data Source=$Workbook$;Location=Fact_Sales;Extended Properties=&quot;&quot;" command="SELECT * FROM [Fact_Sales]"/>
  </connection>
  <connection id="5" xr16:uid="{B7E07844-4E2F-4DB8-B15D-BE8AFE7B014E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xr16:uid="{00653518-9EC9-4A4D-BC64-46EB3B4BA76A}" name="WorksheetConnection_Adidas US Sales Dashboard.xlsx!Dim_Date" type="102" refreshedVersion="8" minRefreshableVersion="5">
    <extLst>
      <ext xmlns:x15="http://schemas.microsoft.com/office/spreadsheetml/2010/11/main" uri="{DE250136-89BD-433C-8126-D09CA5730AF9}">
        <x15:connection id="Dim_Date">
          <x15:rangePr sourceName="_xlcn.WorksheetConnection_AdidasUSSalesDashboard.xlsxDim_Date"/>
        </x15:connection>
      </ext>
    </extLst>
  </connection>
  <connection id="7" xr16:uid="{ECF49D16-EA9A-4B02-BC3D-50058491EE8E}" name="WorksheetConnection_Adidas US Sales Dashboard.xlsx!Dim_Product" type="102" refreshedVersion="8" minRefreshableVersion="5">
    <extLst>
      <ext xmlns:x15="http://schemas.microsoft.com/office/spreadsheetml/2010/11/main" uri="{DE250136-89BD-433C-8126-D09CA5730AF9}">
        <x15:connection id="Dim_Product">
          <x15:rangePr sourceName="_xlcn.WorksheetConnection_AdidasUSSalesDashboard.xlsxDim_Product"/>
        </x15:connection>
      </ext>
    </extLst>
  </connection>
  <connection id="8" xr16:uid="{E5EE3F30-FEA0-4574-80B7-A5E902365C14}" name="WorksheetConnection_Adidas US Sales Dashboard.xlsx!Dim_Retailer" type="102" refreshedVersion="8" minRefreshableVersion="5">
    <extLst>
      <ext xmlns:x15="http://schemas.microsoft.com/office/spreadsheetml/2010/11/main" uri="{DE250136-89BD-433C-8126-D09CA5730AF9}">
        <x15:connection id="Dim_Retailer">
          <x15:rangePr sourceName="_xlcn.WorksheetConnection_AdidasUSSalesDashboard.xlsxDim_Retailer"/>
        </x15:connection>
      </ext>
    </extLst>
  </connection>
  <connection id="9" xr16:uid="{7708DE28-4F82-4CE4-94FD-A9798233BD4D}" name="WorksheetConnection_Adidas US Sales Dashboard.xlsx!Fact_Sales" type="102" refreshedVersion="8" minRefreshableVersion="5">
    <extLst>
      <ext xmlns:x15="http://schemas.microsoft.com/office/spreadsheetml/2010/11/main" uri="{DE250136-89BD-433C-8126-D09CA5730AF9}">
        <x15:connection id="Fact_Sales">
          <x15:rangePr sourceName="_xlcn.WorksheetConnection_AdidasUSSalesDashboard.xlsxFact_Sales"/>
        </x15:connection>
      </ext>
    </extLst>
  </connection>
  <connection id="10" xr16:uid="{51DBCB14-89E0-4CCA-807B-C356B6CCEEA3}" name="WorksheetConnection_Adidas US Sales Dashboard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AdidasUSSalesDashboard.xlsxTable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9">
    <s v="ThisWorkbookDataModel"/>
    <s v="[Measures].[Total_Sales]"/>
    <s v="0.00"/>
    <s v="[Dim_Retailer].[Retailer].&amp;[Foot Locker]"/>
    <s v="[Dim_Retailer].[Retailer].&amp;[Sports Direct]"/>
    <s v="TOPCOUNT([Dim_Retailer].[Retailer].Children,3,[Measures].[Total_Sales])"/>
    <s v="[Dim_Retailer].[Retailer].&amp;[West Gear]"/>
    <s v="[Dim_Date].[Year].&amp;[2020]"/>
    <s v="[Dim_Date].[Year].&amp;[2021]"/>
  </metadataStrings>
  <mdxMetadata count="10">
    <mdx n="0" f="v">
      <t c="1" si="2">
        <n x="1"/>
      </t>
    </mdx>
    <mdx n="0" f="r">
      <t c="1">
        <n x="3"/>
      </t>
    </mdx>
    <mdx n="0" f="r">
      <t c="1">
        <n x="4"/>
      </t>
    </mdx>
    <mdx n="0" f="v">
      <t c="2" si="2">
        <n x="1"/>
        <n x="3"/>
      </t>
    </mdx>
    <mdx n="0" f="s">
      <ms ns="5" c="0"/>
    </mdx>
    <mdx n="0" f="r">
      <t c="1">
        <n x="6"/>
      </t>
    </mdx>
    <mdx n="0" f="v">
      <t c="2" si="2">
        <n x="1"/>
        <n x="6"/>
      </t>
    </mdx>
    <mdx n="0" f="v">
      <t c="2" si="2">
        <n x="1"/>
        <n x="4"/>
      </t>
    </mdx>
    <mdx n="0" f="v">
      <t c="2" si="2">
        <n x="1"/>
        <n x="7"/>
      </t>
    </mdx>
    <mdx n="0" f="v">
      <t c="2" si="2">
        <n x="1"/>
        <n x="8"/>
      </t>
    </mdx>
  </mdxMetadata>
  <valueMetadata count="10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</valueMetadata>
</metadata>
</file>

<file path=xl/sharedStrings.xml><?xml version="1.0" encoding="utf-8"?>
<sst xmlns="http://schemas.openxmlformats.org/spreadsheetml/2006/main" count="98870" uniqueCount="185">
  <si>
    <t>Adidas Sales Database</t>
  </si>
  <si>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</si>
  <si>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</si>
  <si>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</si>
  <si>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</si>
  <si>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</si>
  <si>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</si>
  <si>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</si>
  <si>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</si>
  <si>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</si>
  <si>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</si>
  <si>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</si>
  <si>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</si>
  <si>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</si>
  <si>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</si>
  <si>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</si>
  <si>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</si>
  <si>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</si>
  <si>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</si>
  <si>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</si>
  <si>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</si>
  <si>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</si>
  <si>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</si>
  <si>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</si>
  <si>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</si>
  <si>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</si>
  <si>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</si>
  <si>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</si>
  <si>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</si>
  <si>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</si>
  <si>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</si>
  <si>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</si>
  <si>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</si>
  <si>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</si>
  <si>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</si>
  <si>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</si>
  <si>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</si>
  <si>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</si>
  <si>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</si>
  <si>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</si>
  <si>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</si>
  <si>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</si>
  <si>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</si>
  <si>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</si>
  <si>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</si>
  <si>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</si>
  <si>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</si>
  <si>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</si>
  <si>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</si>
  <si>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</si>
  <si>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</si>
  <si>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</si>
  <si>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</si>
  <si>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</si>
  <si>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</si>
  <si>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</si>
  <si>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</si>
  <si>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</si>
  <si>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</si>
  <si>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</si>
  <si>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</si>
  <si>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</si>
  <si>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</si>
  <si>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</si>
  <si>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</si>
  <si>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</si>
  <si>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</si>
  <si>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</si>
  <si>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</si>
  <si>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</si>
  <si>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</si>
  <si>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</si>
  <si>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</si>
  <si>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</si>
  <si>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</si>
  <si>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</si>
  <si>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</si>
  <si>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</si>
  <si>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</si>
  <si>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</si>
  <si>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</si>
  <si>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</si>
  <si>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</si>
  <si>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</si>
  <si>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</si>
  <si>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</si>
  <si>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</si>
  <si>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</si>
  <si>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</si>
  <si>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</si>
  <si>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</si>
  <si>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</si>
  <si>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</si>
  <si>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</si>
  <si>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</si>
  <si>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</si>
  <si>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</si>
  <si>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</si>
  <si>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</si>
  <si>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</si>
  <si>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</si>
  <si>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</si>
  <si>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</si>
  <si>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</si>
  <si>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</si>
  <si>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</si>
  <si>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</si>
  <si>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</si>
  <si>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</si>
  <si>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</si>
  <si>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</si>
  <si>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</si>
  <si>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</si>
  <si>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</si>
  <si>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</si>
  <si>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</si>
  <si>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</si>
  <si>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</si>
  <si>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</si>
  <si>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</si>
  <si>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</si>
  <si>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</si>
  <si>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</si>
  <si>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</si>
  <si>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</si>
  <si>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</si>
  <si>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</si>
  <si>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</si>
  <si>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</si>
  <si>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</si>
  <si>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</si>
  <si>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</si>
  <si>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</si>
  <si>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</si>
  <si>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</si>
  <si>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Month</t>
  </si>
  <si>
    <t>Week</t>
  </si>
  <si>
    <t>Sum of Total Sales</t>
  </si>
  <si>
    <t>May</t>
  </si>
  <si>
    <t>Year</t>
  </si>
  <si>
    <t>Gross Profit Margin</t>
  </si>
  <si>
    <t xml:space="preserve">Men's Apparel </t>
  </si>
  <si>
    <t>Name</t>
  </si>
  <si>
    <t>Sales by Product</t>
  </si>
  <si>
    <t>Gross Profit Margin by Product</t>
  </si>
  <si>
    <t>Year-over-year (Y-O-Y)</t>
  </si>
  <si>
    <t xml:space="preserve">Total Sales </t>
  </si>
  <si>
    <t>YoY Growth</t>
  </si>
  <si>
    <t>Operating Profit per Retailer</t>
  </si>
  <si>
    <t>Total Profit</t>
  </si>
  <si>
    <t>Percentage Sales by Method</t>
  </si>
  <si>
    <t>Method</t>
  </si>
  <si>
    <t>Sales by Region</t>
  </si>
  <si>
    <t>Percentage Sales</t>
  </si>
  <si>
    <t>Adidas Calculations</t>
  </si>
  <si>
    <t>Day</t>
  </si>
  <si>
    <t>Quarter</t>
  </si>
  <si>
    <t>January</t>
  </si>
  <si>
    <t>Wednesday</t>
  </si>
  <si>
    <t>Q1</t>
  </si>
  <si>
    <t>Thursday</t>
  </si>
  <si>
    <t>Friday</t>
  </si>
  <si>
    <t>Saturday</t>
  </si>
  <si>
    <t>Sunday</t>
  </si>
  <si>
    <t>Monday</t>
  </si>
  <si>
    <t>Tuesday</t>
  </si>
  <si>
    <t>February</t>
  </si>
  <si>
    <t>March</t>
  </si>
  <si>
    <t>April</t>
  </si>
  <si>
    <t>Q2</t>
  </si>
  <si>
    <t>June</t>
  </si>
  <si>
    <t>July</t>
  </si>
  <si>
    <t>Q3</t>
  </si>
  <si>
    <t>August</t>
  </si>
  <si>
    <t>September</t>
  </si>
  <si>
    <t>October</t>
  </si>
  <si>
    <t>Q4</t>
  </si>
  <si>
    <t>November</t>
  </si>
  <si>
    <t>December</t>
  </si>
  <si>
    <t>Top Sellers</t>
  </si>
  <si>
    <t>Row Labels</t>
  </si>
  <si>
    <t>Grand Total</t>
  </si>
  <si>
    <t>All</t>
  </si>
  <si>
    <t>YoY Increase</t>
  </si>
  <si>
    <t>YoY % Growth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</si>
</sst>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11" x14ac:knownFonts="1">
    <font>
      <sz val="11"/>
      <color theme="1"/>
      <name val="Calibri"/>
      <family val="2"/>
      <scheme val="minor"/>
    </font>
    <font>
      <b/>
      <sz val="22"/>
      <color theme="1"/>
      <name val="Calibri"/>
      <family val="2"/>
    </font>
    <font>
      <b/>
      <sz val="18"/>
      <color theme="1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b/>
      <sz val="11"/>
      <color theme="0"/>
      <name val="Calibri"/>
      <family val="2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masis MT Pro Black"/>
      <family val="1"/>
    </font>
    <font>
      <b/>
      <sz val="14"/>
      <color theme="1"/>
      <name val="Aharoni"/>
      <charset val="177"/>
    </font>
  </fonts>
  <fills count="7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</cellStyleXfs>
  <cellXfs count="40">
    <xf numFmtId="0" fontId="0" fillId="0" borderId="0" xfId="0"/>
    <xf numFmtId="0" fontId="2" fillId="0" borderId="1" xfId="0" applyFont="1" applyBorder="1"/>
    <xf numFmtId="0" fontId="4" fillId="0" borderId="1" xfId="0" applyFont="1" applyBorder="1"/>
    <xf numFmtId="0" fontId="5" fillId="2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4" fontId="4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8" fontId="4" fillId="0" borderId="0" xfId="0" applyNumberFormat="1" applyFont="1" applyAlignment="1">
      <alignment horizontal="center"/>
    </xf>
    <xf numFmtId="3" fontId="4" fillId="0" borderId="0" xfId="0" applyNumberFormat="1" applyFont="1" applyAlignment="1">
      <alignment horizontal="center"/>
    </xf>
    <xf numFmtId="6" fontId="4" fillId="0" borderId="0" xfId="0" applyNumberFormat="1" applyFont="1" applyAlignment="1">
      <alignment horizontal="center"/>
    </xf>
    <xf numFmtId="9" fontId="4" fillId="0" borderId="0" xfId="0" applyNumberFormat="1" applyFont="1" applyAlignment="1">
      <alignment horizontal="center"/>
    </xf>
    <xf numFmtId="0" fontId="0" fillId="0" borderId="0" xfId="0" pivotButton="1"/>
    <xf numFmtId="0" fontId="0" fillId="3" borderId="0" xfId="0" applyFill="1"/>
    <xf numFmtId="44" fontId="0" fillId="0" borderId="0" xfId="1" applyFont="1"/>
    <xf numFmtId="0" fontId="4" fillId="0" borderId="0" xfId="0" applyFont="1"/>
    <xf numFmtId="44" fontId="0" fillId="0" borderId="0" xfId="0" applyNumberFormat="1"/>
    <xf numFmtId="14" fontId="0" fillId="0" borderId="0" xfId="0" applyNumberFormat="1"/>
    <xf numFmtId="0" fontId="8" fillId="0" borderId="0" xfId="0" applyFont="1"/>
    <xf numFmtId="6" fontId="0" fillId="0" borderId="0" xfId="0" applyNumberFormat="1"/>
    <xf numFmtId="9" fontId="8" fillId="4" borderId="0" xfId="2" applyFont="1" applyFill="1"/>
    <xf numFmtId="0" fontId="0" fillId="0" borderId="0" xfId="0" applyAlignment="1">
      <alignment horizontal="left"/>
    </xf>
    <xf numFmtId="44" fontId="0" fillId="0" borderId="2" xfId="1" applyFont="1" applyBorder="1"/>
    <xf numFmtId="9" fontId="8" fillId="4" borderId="2" xfId="2" applyFont="1" applyFill="1" applyBorder="1"/>
    <xf numFmtId="9" fontId="8" fillId="4" borderId="0" xfId="0" applyNumberFormat="1" applyFont="1" applyFill="1"/>
    <xf numFmtId="44" fontId="8" fillId="4" borderId="0" xfId="1" applyFont="1" applyFill="1"/>
    <xf numFmtId="0" fontId="9" fillId="0" borderId="0" xfId="0" applyFont="1"/>
    <xf numFmtId="0" fontId="10" fillId="5" borderId="3" xfId="0" applyFont="1" applyFill="1" applyBorder="1"/>
    <xf numFmtId="1" fontId="4" fillId="0" borderId="0" xfId="0" applyNumberFormat="1" applyFont="1" applyAlignment="1">
      <alignment horizontal="center"/>
    </xf>
    <xf numFmtId="0" fontId="0" fillId="6" borderId="4" xfId="0" applyFill="1" applyBorder="1"/>
    <xf numFmtId="0" fontId="0" fillId="0" borderId="4" xfId="0" applyBorder="1"/>
    <xf numFmtId="0" fontId="0" fillId="6" borderId="4" xfId="0" applyFill="1" applyBorder="1" applyAlignment="1">
      <alignment horizontal="center" vertical="center"/>
    </xf>
    <xf numFmtId="0" fontId="0" fillId="6" borderId="4" xfId="0" applyFill="1" applyBorder="1" applyAlignment="1">
      <alignment horizontal="right"/>
    </xf>
    <xf numFmtId="10" fontId="0" fillId="0" borderId="0" xfId="2" applyNumberFormat="1" applyFont="1"/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8" fillId="0" borderId="4" xfId="1" applyNumberFormat="1" applyFont="1" applyBorder="1"/>
    <xf numFmtId="164" fontId="0" fillId="0" borderId="4" xfId="1" applyNumberFormat="1" applyFont="1" applyBorder="1"/>
    <xf numFmtId="0" fontId="1" fillId="0" borderId="0" xfId="0" applyFont="1" applyAlignment="1">
      <alignment horizontal="left" vertical="center"/>
    </xf>
    <xf numFmtId="0" fontId="0" fillId="0" borderId="0" xfId="0"/>
    <xf numFmtId="0" fontId="3" fillId="0" borderId="1" xfId="0" applyFont="1" applyBorder="1"/>
  </cellXfs>
  <cellStyles count="3">
    <cellStyle name="Currency" xfId="1" builtinId="4"/>
    <cellStyle name="Normal" xfId="0" builtinId="0"/>
    <cellStyle name="Percent" xfId="2" builtinId="5"/>
  </cellStyles>
  <dxfs count="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0" formatCode="&quot;$&quot;#,##0_);[Red]\(&quot;$&quot;#,##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0" formatCode="&quot;$&quot;#,##0_);[Red]\(&quot;$&quot;#,##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0" formatCode="&quot;$&quot;#,##0_);[Red]\(&quot;$&quot;#,##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0" formatCode="&quot;$&quot;#,##0_);[Red]\(&quot;$&quot;#,##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2" formatCode="&quot;$&quot;#,##0.00_);[Red]\(&quot;$&quot;#,##0.0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2" formatCode="&quot;$&quot;#,##0.00_);[Red]\(&quot;$&quot;#,##0.0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9" formatCode="m/d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9" formatCode="m/d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fill>
        <patternFill patternType="solid">
          <fgColor rgb="FF013693"/>
          <bgColor rgb="FF013693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color rgb="FFFFC000"/>
      </font>
      <fill>
        <patternFill>
          <bgColor theme="2" tint="-0.89996032593768116"/>
        </patternFill>
      </fill>
      <border diagonalUp="0" diagonalDown="0">
        <left/>
        <right/>
        <top/>
        <bottom/>
        <vertical/>
        <horizontal/>
      </border>
    </dxf>
    <dxf>
      <font>
        <color theme="0"/>
      </font>
      <fill>
        <patternFill>
          <bgColor theme="2" tint="-0.89996032593768116"/>
        </patternFill>
      </fill>
      <border diagonalUp="0" diagonalDown="0">
        <left/>
        <right/>
        <top/>
        <bottom/>
        <vertical/>
        <horizontal/>
      </border>
    </dxf>
  </dxfs>
  <tableStyles count="1" defaultTableStyle="TableStyleMedium2" defaultPivotStyle="PivotStyleLight16">
    <tableStyle name="New" pivot="0" table="0" count="10" xr9:uid="{3EE895D1-B238-4301-91EB-7A154A3C6D99}">
      <tableStyleElement type="wholeTable" dxfId="44"/>
      <tableStyleElement type="headerRow" dxfId="43"/>
    </tableStyle>
  </tableStyles>
  <colors>
    <mruColors>
      <color rgb="FFFFE699"/>
      <color rgb="FFFFD966"/>
      <color rgb="FFEBEDA5"/>
      <color rgb="FFF2F3C3"/>
    </mruColors>
  </color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b/>
            <i val="0"/>
            <sz val="9"/>
            <color theme="0"/>
          </font>
          <fill>
            <patternFill patternType="solid">
              <fgColor theme="4" tint="0.59999389629810485"/>
              <bgColor theme="4" tint="-0.24994659260841701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New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olapFunctions">
    <main first="ThisWorkbookDataModel">
      <tp t="e">
        <v>#N/A</v>
        <stp>1</stp>
        <tr r="G5" s="16"/>
        <tr r="G3" s="16"/>
        <tr r="G4" s="16"/>
        <tr r="F4" s="16"/>
        <tr r="F5" s="16"/>
        <tr r="F3" s="16"/>
        <tr r="D2" s="16"/>
        <tr r="B3" s="16"/>
        <tr r="B4" s="16"/>
        <tr r="B5" s="16"/>
      </tp>
    </main>
  </volType>
</volTypes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4.xml"/><Relationship Id="rId18" Type="http://schemas.openxmlformats.org/officeDocument/2006/relationships/styles" Target="styles.xml"/><Relationship Id="rId26" Type="http://schemas.openxmlformats.org/officeDocument/2006/relationships/customXml" Target="../customXml/item4.xml"/><Relationship Id="rId39" Type="http://schemas.openxmlformats.org/officeDocument/2006/relationships/customXml" Target="../customXml/item17.xml"/><Relationship Id="rId21" Type="http://schemas.openxmlformats.org/officeDocument/2006/relationships/powerPivotData" Target="model/item.data"/><Relationship Id="rId34" Type="http://schemas.openxmlformats.org/officeDocument/2006/relationships/customXml" Target="../customXml/item12.xml"/><Relationship Id="rId42" Type="http://schemas.openxmlformats.org/officeDocument/2006/relationships/customXml" Target="../customXml/item20.xml"/><Relationship Id="rId47" Type="http://schemas.openxmlformats.org/officeDocument/2006/relationships/customXml" Target="../customXml/item25.xml"/><Relationship Id="rId50" Type="http://schemas.openxmlformats.org/officeDocument/2006/relationships/customXml" Target="../customXml/item28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9" Type="http://schemas.openxmlformats.org/officeDocument/2006/relationships/customXml" Target="../customXml/item7.xml"/><Relationship Id="rId11" Type="http://schemas.openxmlformats.org/officeDocument/2006/relationships/pivotCacheDefinition" Target="pivotCache/pivotCacheDefinition2.xml"/><Relationship Id="rId24" Type="http://schemas.openxmlformats.org/officeDocument/2006/relationships/customXml" Target="../customXml/item2.xml"/><Relationship Id="rId32" Type="http://schemas.openxmlformats.org/officeDocument/2006/relationships/customXml" Target="../customXml/item10.xml"/><Relationship Id="rId37" Type="http://schemas.openxmlformats.org/officeDocument/2006/relationships/customXml" Target="../customXml/item15.xml"/><Relationship Id="rId40" Type="http://schemas.openxmlformats.org/officeDocument/2006/relationships/customXml" Target="../customXml/item18.xml"/><Relationship Id="rId45" Type="http://schemas.openxmlformats.org/officeDocument/2006/relationships/customXml" Target="../customXml/item23.xml"/><Relationship Id="rId53" Type="http://schemas.openxmlformats.org/officeDocument/2006/relationships/volatileDependencies" Target="volatileDependencies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19" Type="http://schemas.openxmlformats.org/officeDocument/2006/relationships/sharedStrings" Target="sharedStrings.xml"/><Relationship Id="rId31" Type="http://schemas.openxmlformats.org/officeDocument/2006/relationships/customXml" Target="../customXml/item9.xml"/><Relationship Id="rId44" Type="http://schemas.openxmlformats.org/officeDocument/2006/relationships/customXml" Target="../customXml/item22.xml"/><Relationship Id="rId52" Type="http://schemas.openxmlformats.org/officeDocument/2006/relationships/customXml" Target="../customXml/item3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5.xml"/><Relationship Id="rId22" Type="http://schemas.openxmlformats.org/officeDocument/2006/relationships/calcChain" Target="calcChain.xml"/><Relationship Id="rId27" Type="http://schemas.openxmlformats.org/officeDocument/2006/relationships/customXml" Target="../customXml/item5.xml"/><Relationship Id="rId30" Type="http://schemas.openxmlformats.org/officeDocument/2006/relationships/customXml" Target="../customXml/item8.xml"/><Relationship Id="rId35" Type="http://schemas.openxmlformats.org/officeDocument/2006/relationships/customXml" Target="../customXml/item13.xml"/><Relationship Id="rId43" Type="http://schemas.openxmlformats.org/officeDocument/2006/relationships/customXml" Target="../customXml/item21.xml"/><Relationship Id="rId48" Type="http://schemas.openxmlformats.org/officeDocument/2006/relationships/customXml" Target="../customXml/item26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29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3.xml"/><Relationship Id="rId17" Type="http://schemas.openxmlformats.org/officeDocument/2006/relationships/connections" Target="connections.xml"/><Relationship Id="rId25" Type="http://schemas.openxmlformats.org/officeDocument/2006/relationships/customXml" Target="../customXml/item3.xml"/><Relationship Id="rId33" Type="http://schemas.openxmlformats.org/officeDocument/2006/relationships/customXml" Target="../customXml/item11.xml"/><Relationship Id="rId38" Type="http://schemas.openxmlformats.org/officeDocument/2006/relationships/customXml" Target="../customXml/item16.xml"/><Relationship Id="rId46" Type="http://schemas.openxmlformats.org/officeDocument/2006/relationships/customXml" Target="../customXml/item24.xml"/><Relationship Id="rId20" Type="http://schemas.openxmlformats.org/officeDocument/2006/relationships/sheetMetadata" Target="metadata.xml"/><Relationship Id="rId41" Type="http://schemas.openxmlformats.org/officeDocument/2006/relationships/customXml" Target="../customXml/item1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pivotTable" Target="pivotTables/pivotTable1.xml"/><Relationship Id="rId23" Type="http://schemas.openxmlformats.org/officeDocument/2006/relationships/customXml" Target="../customXml/item1.xml"/><Relationship Id="rId28" Type="http://schemas.openxmlformats.org/officeDocument/2006/relationships/customXml" Target="../customXml/item6.xml"/><Relationship Id="rId36" Type="http://schemas.openxmlformats.org/officeDocument/2006/relationships/customXml" Target="../customXml/item14.xml"/><Relationship Id="rId49" Type="http://schemas.openxmlformats.org/officeDocument/2006/relationships/customXml" Target="../customXml/item27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gradFill>
            <a:gsLst>
              <a:gs pos="0">
                <a:schemeClr val="accent4">
                  <a:lumMod val="5000"/>
                  <a:lumOff val="95000"/>
                </a:schemeClr>
              </a:gs>
              <a:gs pos="74000">
                <a:schemeClr val="accent4">
                  <a:lumMod val="45000"/>
                  <a:lumOff val="55000"/>
                </a:schemeClr>
              </a:gs>
              <a:gs pos="83000">
                <a:schemeClr val="accent4">
                  <a:lumMod val="45000"/>
                  <a:lumOff val="55000"/>
                </a:schemeClr>
              </a:gs>
              <a:gs pos="100000">
                <a:schemeClr val="accent4">
                  <a:lumMod val="30000"/>
                  <a:lumOff val="70000"/>
                </a:schemeClr>
              </a:gs>
            </a:gsLst>
            <a:lin ang="5400000" scaled="1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E699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>
            <a:gsLst>
              <a:gs pos="0">
                <a:schemeClr val="accent4">
                  <a:lumMod val="5000"/>
                  <a:lumOff val="95000"/>
                </a:schemeClr>
              </a:gs>
              <a:gs pos="74000">
                <a:schemeClr val="accent4">
                  <a:lumMod val="45000"/>
                  <a:lumOff val="55000"/>
                </a:schemeClr>
              </a:gs>
              <a:gs pos="83000">
                <a:schemeClr val="accent4">
                  <a:lumMod val="45000"/>
                  <a:lumOff val="55000"/>
                </a:schemeClr>
              </a:gs>
              <a:gs pos="100000">
                <a:schemeClr val="accent4">
                  <a:lumMod val="30000"/>
                  <a:lumOff val="70000"/>
                </a:schemeClr>
              </a:gs>
            </a:gsLst>
            <a:lin ang="5400000" scaled="1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E699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0">
                <a:srgbClr val="FFD966"/>
              </a:gs>
              <a:gs pos="66000">
                <a:schemeClr val="accent4">
                  <a:lumMod val="45000"/>
                  <a:lumOff val="55000"/>
                </a:schemeClr>
              </a:gs>
              <a:gs pos="85000">
                <a:schemeClr val="accent4">
                  <a:lumMod val="45000"/>
                  <a:lumOff val="55000"/>
                </a:schemeClr>
              </a:gs>
              <a:gs pos="100000">
                <a:srgbClr val="FFD966"/>
              </a:gs>
            </a:gsLst>
            <a:lin ang="5400000" scaled="1"/>
          </a:gradFill>
          <a:ln>
            <a:noFill/>
          </a:ln>
          <a:effectLst/>
        </c:spPr>
        <c:marker>
          <c:symbol val="none"/>
        </c:marke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E699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308528602599374"/>
          <c:y val="6.0465116279069767E-2"/>
          <c:w val="0.74304272206937994"/>
          <c:h val="0.89767441860465114"/>
        </c:manualLayout>
      </c:layout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gradFill>
              <a:gsLst>
                <a:gs pos="0">
                  <a:srgbClr val="FFD966"/>
                </a:gs>
                <a:gs pos="66000">
                  <a:schemeClr val="accent4">
                    <a:lumMod val="45000"/>
                    <a:lumOff val="55000"/>
                  </a:schemeClr>
                </a:gs>
                <a:gs pos="85000">
                  <a:schemeClr val="accent4">
                    <a:lumMod val="45000"/>
                    <a:lumOff val="55000"/>
                  </a:schemeClr>
                </a:gs>
                <a:gs pos="100000">
                  <a:srgbClr val="FFD966"/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FFE699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6"/>
              <c:pt idx="0">
                <c:v>Women's Athletic Footwear</c:v>
              </c:pt>
              <c:pt idx="1">
                <c:v>Men's Apparel</c:v>
              </c:pt>
              <c:pt idx="2">
                <c:v>Women's Street Footwear</c:v>
              </c:pt>
              <c:pt idx="3">
                <c:v>Men's Athletic Footwear</c:v>
              </c:pt>
              <c:pt idx="4">
                <c:v>Women's Apparel</c:v>
              </c:pt>
              <c:pt idx="5">
                <c:v>Men's Street Footwear</c:v>
              </c:pt>
            </c:strLit>
          </c:cat>
          <c:val>
            <c:numLit>
              <c:formatCode>General</c:formatCode>
              <c:ptCount val="6"/>
              <c:pt idx="0">
                <c:v>106631896</c:v>
              </c:pt>
              <c:pt idx="1">
                <c:v>123728632</c:v>
              </c:pt>
              <c:pt idx="2">
                <c:v>128002813</c:v>
              </c:pt>
              <c:pt idx="3">
                <c:v>153673680</c:v>
              </c:pt>
              <c:pt idx="4">
                <c:v>179038860</c:v>
              </c:pt>
              <c:pt idx="5">
                <c:v>208826244</c:v>
              </c:pt>
            </c:numLit>
          </c:val>
          <c:extLst>
            <c:ext xmlns:c16="http://schemas.microsoft.com/office/drawing/2014/chart" uri="{C3380CC4-5D6E-409C-BE32-E72D297353CC}">
              <c16:uniqueId val="{00000000-B41D-48DB-A77A-DE58C21E0E6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385626224"/>
        <c:axId val="385627184"/>
      </c:barChart>
      <c:catAx>
        <c:axId val="385626224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FD966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627184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385627184"/>
        <c:scaling>
          <c:orientation val="minMax"/>
        </c:scaling>
        <c:delete val="1"/>
        <c:axPos val="b"/>
        <c:numFmt formatCode="General" sourceLinked="0"/>
        <c:majorTickMark val="none"/>
        <c:minorTickMark val="none"/>
        <c:tickLblPos val="nextTo"/>
        <c:crossAx val="385626224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[Adidas US Final Sales Dashboard.xlsx]PivotChartTable1</c15:name>
        <c15:fmtId val="9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Final Sales Dashboard.xlsx]Power Pivots!PivotTable1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General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General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numFmt formatCode="General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D966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9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10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11"/>
        <c:spPr>
          <a:solidFill>
            <a:schemeClr val="accent6">
              <a:lumMod val="75000"/>
            </a:schemeClr>
          </a:solidFill>
          <a:ln w="19050">
            <a:noFill/>
          </a:ln>
          <a:effectLst/>
        </c:spPr>
      </c:pivotFmt>
      <c:pivotFmt>
        <c:idx val="12"/>
        <c:spPr>
          <a:solidFill>
            <a:schemeClr val="accent1"/>
          </a:solidFill>
          <a:ln w="19050"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'Power Pivots'!$K$3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17F-4B85-A540-D165FC43F0E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17F-4B85-A540-D165FC43F0E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17F-4B85-A540-D165FC43F0E0}"/>
              </c:ext>
            </c:extLst>
          </c:dPt>
          <c:dPt>
            <c:idx val="3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A17F-4B85-A540-D165FC43F0E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A17F-4B85-A540-D165FC43F0E0}"/>
              </c:ext>
            </c:extLst>
          </c:dPt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FFD966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'Power Pivots'!$J$4:$J$9</c:f>
              <c:strCache>
                <c:ptCount val="5"/>
                <c:pt idx="0">
                  <c:v>Midwest</c:v>
                </c:pt>
                <c:pt idx="1">
                  <c:v>Northeast</c:v>
                </c:pt>
                <c:pt idx="2">
                  <c:v>South</c:v>
                </c:pt>
                <c:pt idx="3">
                  <c:v>Southeast</c:v>
                </c:pt>
                <c:pt idx="4">
                  <c:v>West</c:v>
                </c:pt>
              </c:strCache>
            </c:strRef>
          </c:cat>
          <c:val>
            <c:numRef>
              <c:f>'Power Pivots'!$K$4:$K$9</c:f>
              <c:numCache>
                <c:formatCode>General</c:formatCode>
                <c:ptCount val="5"/>
                <c:pt idx="0">
                  <c:v>135800459</c:v>
                </c:pt>
                <c:pt idx="1">
                  <c:v>186324067</c:v>
                </c:pt>
                <c:pt idx="2">
                  <c:v>144663181</c:v>
                </c:pt>
                <c:pt idx="3">
                  <c:v>163171236</c:v>
                </c:pt>
                <c:pt idx="4">
                  <c:v>269943182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17F-4B85-A540-D165FC43F0E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885526705855988"/>
          <c:y val="0.27675991720547127"/>
          <c:w val="0.1933945033730288"/>
          <c:h val="0.457320273990141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FFD966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Final Sales Dashboard.xlsx]Power Pivots!PivotTable2</c:name>
    <c:fmtId val="5"/>
  </c:pivotSource>
  <c:chart>
    <c:autoTitleDeleted val="1"/>
    <c:pivotFmts>
      <c:pivotFmt>
        <c:idx val="0"/>
        <c:spPr>
          <a:gradFill>
            <a:gsLst>
              <a:gs pos="0">
                <a:srgbClr val="FFD966"/>
              </a:gs>
              <a:gs pos="100000">
                <a:srgbClr val="FFD966"/>
              </a:gs>
            </a:gsLst>
            <a:lin ang="5400000" scaled="1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>
            <a:gsLst>
              <a:gs pos="0">
                <a:srgbClr val="FFD966"/>
              </a:gs>
              <a:gs pos="100000">
                <a:srgbClr val="FFD966"/>
              </a:gs>
            </a:gsLst>
            <a:lin ang="5400000" scaled="1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12000">
                <a:srgbClr val="EBEDA5"/>
              </a:gs>
              <a:gs pos="34000">
                <a:srgbClr val="FFD966"/>
              </a:gs>
              <a:gs pos="100000">
                <a:srgbClr val="FFD966"/>
              </a:gs>
            </a:gsLst>
            <a:lin ang="5400000" scaled="1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895297462817148"/>
          <c:y val="3.6626476994666791E-2"/>
          <c:w val="0.82686351706036743"/>
          <c:h val="0.6835887890149634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'Power Pivots'!$P$2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12000">
                  <a:srgbClr val="EBEDA5"/>
                </a:gs>
                <a:gs pos="34000">
                  <a:srgbClr val="FFD966"/>
                </a:gs>
                <a:gs pos="100000">
                  <a:srgbClr val="FFD966"/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cat>
            <c:multiLvlStrRef>
              <c:f>'Power Pivots'!$N$3:$O$27</c:f>
              <c:multiLvlStrCache>
                <c:ptCount val="24"/>
                <c:lvl>
                  <c:pt idx="0">
                    <c:v>January</c:v>
                  </c:pt>
                  <c:pt idx="1">
                    <c:v>February</c:v>
                  </c:pt>
                  <c:pt idx="2">
                    <c:v>March</c:v>
                  </c:pt>
                  <c:pt idx="3">
                    <c:v>April</c:v>
                  </c:pt>
                  <c:pt idx="4">
                    <c:v>May</c:v>
                  </c:pt>
                  <c:pt idx="5">
                    <c:v>June</c:v>
                  </c:pt>
                  <c:pt idx="6">
                    <c:v>July</c:v>
                  </c:pt>
                  <c:pt idx="7">
                    <c:v>August</c:v>
                  </c:pt>
                  <c:pt idx="8">
                    <c:v>September</c:v>
                  </c:pt>
                  <c:pt idx="9">
                    <c:v>October</c:v>
                  </c:pt>
                  <c:pt idx="10">
                    <c:v>November</c:v>
                  </c:pt>
                  <c:pt idx="11">
                    <c:v>December</c:v>
                  </c:pt>
                  <c:pt idx="12">
                    <c:v>January</c:v>
                  </c:pt>
                  <c:pt idx="13">
                    <c:v>February</c:v>
                  </c:pt>
                  <c:pt idx="14">
                    <c:v>March</c:v>
                  </c:pt>
                  <c:pt idx="15">
                    <c:v>April</c:v>
                  </c:pt>
                  <c:pt idx="16">
                    <c:v>May</c:v>
                  </c:pt>
                  <c:pt idx="17">
                    <c:v>June</c:v>
                  </c:pt>
                  <c:pt idx="18">
                    <c:v>July</c:v>
                  </c:pt>
                  <c:pt idx="19">
                    <c:v>August</c:v>
                  </c:pt>
                  <c:pt idx="20">
                    <c:v>September</c:v>
                  </c:pt>
                  <c:pt idx="21">
                    <c:v>October</c:v>
                  </c:pt>
                  <c:pt idx="22">
                    <c:v>November</c:v>
                  </c:pt>
                  <c:pt idx="23">
                    <c:v>December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</c:lvl>
              </c:multiLvlStrCache>
            </c:multiLvlStrRef>
          </c:cat>
          <c:val>
            <c:numRef>
              <c:f>'Power Pivots'!$P$3:$P$27</c:f>
              <c:numCache>
                <c:formatCode>General</c:formatCode>
                <c:ptCount val="24"/>
                <c:pt idx="0">
                  <c:v>16253746</c:v>
                </c:pt>
                <c:pt idx="1">
                  <c:v>14997988</c:v>
                </c:pt>
                <c:pt idx="2">
                  <c:v>17660577</c:v>
                </c:pt>
                <c:pt idx="3">
                  <c:v>24607006</c:v>
                </c:pt>
                <c:pt idx="4">
                  <c:v>16918014</c:v>
                </c:pt>
                <c:pt idx="5">
                  <c:v>8829819</c:v>
                </c:pt>
                <c:pt idx="6">
                  <c:v>17146013</c:v>
                </c:pt>
                <c:pt idx="7">
                  <c:v>19877980</c:v>
                </c:pt>
                <c:pt idx="8">
                  <c:v>18304436</c:v>
                </c:pt>
                <c:pt idx="9">
                  <c:v>10836269</c:v>
                </c:pt>
                <c:pt idx="10">
                  <c:v>8622300</c:v>
                </c:pt>
                <c:pt idx="11">
                  <c:v>8026527</c:v>
                </c:pt>
                <c:pt idx="12">
                  <c:v>55225396</c:v>
                </c:pt>
                <c:pt idx="13">
                  <c:v>46102165</c:v>
                </c:pt>
                <c:pt idx="14">
                  <c:v>39148532</c:v>
                </c:pt>
                <c:pt idx="15">
                  <c:v>47732964</c:v>
                </c:pt>
                <c:pt idx="16">
                  <c:v>63589681</c:v>
                </c:pt>
                <c:pt idx="17">
                  <c:v>65917553</c:v>
                </c:pt>
                <c:pt idx="18">
                  <c:v>78334681</c:v>
                </c:pt>
                <c:pt idx="19">
                  <c:v>72288221</c:v>
                </c:pt>
                <c:pt idx="20">
                  <c:v>59357023</c:v>
                </c:pt>
                <c:pt idx="21">
                  <c:v>53074764</c:v>
                </c:pt>
                <c:pt idx="22">
                  <c:v>59235040</c:v>
                </c:pt>
                <c:pt idx="23">
                  <c:v>77815430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E3-4A8B-AE8C-5457E23A24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345030240"/>
        <c:axId val="345030720"/>
      </c:barChart>
      <c:catAx>
        <c:axId val="345030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FD966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030720"/>
        <c:crosses val="autoZero"/>
        <c:auto val="1"/>
        <c:lblAlgn val="ctr"/>
        <c:lblOffset val="100"/>
        <c:noMultiLvlLbl val="0"/>
      </c:catAx>
      <c:valAx>
        <c:axId val="345030720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FD966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030240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Final Sales Dashboard.xlsx]Power Pivots!PivotTable5</c:name>
    <c:fmtId val="10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gradFill>
            <a:gsLst>
              <a:gs pos="29000">
                <a:srgbClr val="EBEDA5"/>
              </a:gs>
              <a:gs pos="81000">
                <a:srgbClr val="FFD966"/>
              </a:gs>
              <a:gs pos="100000">
                <a:srgbClr val="FFD966"/>
              </a:gs>
            </a:gsLst>
            <a:lin ang="5400000" scaled="1"/>
          </a:gra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>
            <a:gsLst>
              <a:gs pos="29000">
                <a:srgbClr val="EBEDA5"/>
              </a:gs>
              <a:gs pos="81000">
                <a:srgbClr val="FFD966"/>
              </a:gs>
              <a:gs pos="100000">
                <a:srgbClr val="FFD966"/>
              </a:gs>
            </a:gsLst>
            <a:lin ang="5400000" scaled="1"/>
          </a:gra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gradFill>
            <a:gsLst>
              <a:gs pos="29000">
                <a:srgbClr val="EBEDA5"/>
              </a:gs>
              <a:gs pos="81000">
                <a:srgbClr val="FFD966"/>
              </a:gs>
              <a:gs pos="100000">
                <a:srgbClr val="FFD966"/>
              </a:gs>
            </a:gsLst>
            <a:lin ang="5400000" scaled="1"/>
          </a:gra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gradFill>
            <a:gsLst>
              <a:gs pos="29000">
                <a:srgbClr val="EBEDA5"/>
              </a:gs>
              <a:gs pos="81000">
                <a:srgbClr val="FFD966"/>
              </a:gs>
              <a:gs pos="100000">
                <a:srgbClr val="FFD966"/>
              </a:gs>
            </a:gsLst>
            <a:lin ang="5400000" scaled="1"/>
          </a:gra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gradFill>
            <a:gsLst>
              <a:gs pos="29000">
                <a:srgbClr val="EBEDA5"/>
              </a:gs>
              <a:gs pos="81000">
                <a:srgbClr val="FFD966"/>
              </a:gs>
              <a:gs pos="100000">
                <a:srgbClr val="FFD966"/>
              </a:gs>
            </a:gsLst>
            <a:lin ang="5400000" scaled="1"/>
          </a:gra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>
            <a:gsLst>
              <a:gs pos="29000">
                <a:srgbClr val="EBEDA5"/>
              </a:gs>
              <a:gs pos="81000">
                <a:srgbClr val="FFD966"/>
              </a:gs>
              <a:gs pos="100000">
                <a:srgbClr val="FFD966"/>
              </a:gs>
            </a:gsLst>
            <a:lin ang="5400000" scaled="1"/>
          </a:gra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gradFill>
            <a:gsLst>
              <a:gs pos="29000">
                <a:srgbClr val="EBEDA5"/>
              </a:gs>
              <a:gs pos="81000">
                <a:srgbClr val="FFD966"/>
              </a:gs>
              <a:gs pos="100000">
                <a:srgbClr val="FFD966"/>
              </a:gs>
            </a:gsLst>
            <a:lin ang="5400000" scaled="1"/>
          </a:gra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gradFill>
            <a:gsLst>
              <a:gs pos="29000">
                <a:srgbClr val="EBEDA5"/>
              </a:gs>
              <a:gs pos="81000">
                <a:srgbClr val="FFD966"/>
              </a:gs>
              <a:gs pos="100000">
                <a:srgbClr val="FFD966"/>
              </a:gs>
            </a:gsLst>
            <a:lin ang="5400000" scaled="1"/>
          </a:gra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gradFill>
            <a:gsLst>
              <a:gs pos="0">
                <a:srgbClr val="FFE699"/>
              </a:gs>
              <a:gs pos="50000">
                <a:srgbClr val="FFD966"/>
              </a:gs>
              <a:gs pos="100000">
                <a:srgbClr val="FFD966"/>
              </a:gs>
            </a:gsLst>
            <a:lin ang="5400000" scaled="1"/>
          </a:gra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>
            <a:gsLst>
              <a:gs pos="0">
                <a:srgbClr val="FFE699"/>
              </a:gs>
              <a:gs pos="50000">
                <a:srgbClr val="FFD966"/>
              </a:gs>
              <a:gs pos="100000">
                <a:srgbClr val="FFD966"/>
              </a:gs>
            </a:gsLst>
            <a:lin ang="5400000" scaled="1"/>
          </a:gradFill>
          <a:ln w="19050">
            <a:noFill/>
          </a:ln>
          <a:effectLst/>
        </c:spPr>
      </c:pivotFmt>
      <c:pivotFmt>
        <c:idx val="15"/>
        <c:spPr>
          <a:gradFill>
            <a:gsLst>
              <a:gs pos="0">
                <a:srgbClr val="FFE699"/>
              </a:gs>
              <a:gs pos="50000">
                <a:srgbClr val="FFD966"/>
              </a:gs>
              <a:gs pos="100000">
                <a:srgbClr val="FFD966"/>
              </a:gs>
            </a:gsLst>
            <a:lin ang="5400000" scaled="1"/>
          </a:gradFill>
          <a:ln w="19050">
            <a:noFill/>
          </a:ln>
          <a:effectLst/>
        </c:spPr>
      </c:pivotFmt>
      <c:pivotFmt>
        <c:idx val="16"/>
        <c:spPr>
          <a:gradFill>
            <a:gsLst>
              <a:gs pos="0">
                <a:srgbClr val="FFE699"/>
              </a:gs>
              <a:gs pos="50000">
                <a:srgbClr val="FFD966"/>
              </a:gs>
              <a:gs pos="100000">
                <a:srgbClr val="FFD966"/>
              </a:gs>
            </a:gsLst>
            <a:lin ang="5400000" scaled="1"/>
          </a:gradFill>
          <a:ln w="19050"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'Power Pivots'!$AF$2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rgbClr val="FFE699"/>
                </a:gs>
                <a:gs pos="50000">
                  <a:srgbClr val="FFD966"/>
                </a:gs>
                <a:gs pos="100000">
                  <a:srgbClr val="FFD966"/>
                </a:gs>
              </a:gsLst>
              <a:lin ang="5400000" scaled="1"/>
            </a:gradFill>
            <a:ln w="19050"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>
                <a:gsLst>
                  <a:gs pos="0">
                    <a:srgbClr val="FFE699"/>
                  </a:gs>
                  <a:gs pos="50000">
                    <a:srgbClr val="FFD966"/>
                  </a:gs>
                  <a:gs pos="100000">
                    <a:srgbClr val="FFD966"/>
                  </a:gs>
                </a:gsLst>
                <a:lin ang="5400000" scaled="1"/>
              </a:gra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048-4D89-AB09-8F9E70B09481}"/>
              </c:ext>
            </c:extLst>
          </c:dPt>
          <c:dPt>
            <c:idx val="1"/>
            <c:invertIfNegative val="0"/>
            <c:bubble3D val="0"/>
            <c:spPr>
              <a:gradFill>
                <a:gsLst>
                  <a:gs pos="0">
                    <a:srgbClr val="FFE699"/>
                  </a:gs>
                  <a:gs pos="50000">
                    <a:srgbClr val="FFD966"/>
                  </a:gs>
                  <a:gs pos="100000">
                    <a:srgbClr val="FFD966"/>
                  </a:gs>
                </a:gsLst>
                <a:lin ang="5400000" scaled="1"/>
              </a:gra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048-4D89-AB09-8F9E70B09481}"/>
              </c:ext>
            </c:extLst>
          </c:dPt>
          <c:dPt>
            <c:idx val="2"/>
            <c:invertIfNegative val="0"/>
            <c:bubble3D val="0"/>
            <c:spPr>
              <a:gradFill>
                <a:gsLst>
                  <a:gs pos="0">
                    <a:srgbClr val="FFE699"/>
                  </a:gs>
                  <a:gs pos="50000">
                    <a:srgbClr val="FFD966"/>
                  </a:gs>
                  <a:gs pos="100000">
                    <a:srgbClr val="FFD966"/>
                  </a:gs>
                </a:gsLst>
                <a:lin ang="5400000" scaled="1"/>
              </a:gra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048-4D89-AB09-8F9E70B09481}"/>
              </c:ext>
            </c:extLst>
          </c:dPt>
          <c:cat>
            <c:strRef>
              <c:f>'Power Pivots'!$AE$3:$AE$6</c:f>
              <c:strCache>
                <c:ptCount val="3"/>
                <c:pt idx="0">
                  <c:v>In-store</c:v>
                </c:pt>
                <c:pt idx="1">
                  <c:v>Online</c:v>
                </c:pt>
                <c:pt idx="2">
                  <c:v>Outlet</c:v>
                </c:pt>
              </c:strCache>
            </c:strRef>
          </c:cat>
          <c:val>
            <c:numRef>
              <c:f>'Power Pivots'!$AF$3:$AF$6</c:f>
              <c:numCache>
                <c:formatCode>General</c:formatCode>
                <c:ptCount val="3"/>
                <c:pt idx="0">
                  <c:v>356643750</c:v>
                </c:pt>
                <c:pt idx="1">
                  <c:v>247672882</c:v>
                </c:pt>
                <c:pt idx="2">
                  <c:v>295585493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048-4D89-AB09-8F9E70B094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053213216"/>
        <c:axId val="2053217536"/>
      </c:barChart>
      <c:catAx>
        <c:axId val="2053213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FD966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217536"/>
        <c:crosses val="autoZero"/>
        <c:auto val="1"/>
        <c:lblAlgn val="ctr"/>
        <c:lblOffset val="100"/>
        <c:noMultiLvlLbl val="0"/>
      </c:catAx>
      <c:valAx>
        <c:axId val="2053217536"/>
        <c:scaling>
          <c:orientation val="minMax"/>
          <c:min val="0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FD966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213216"/>
        <c:crosses val="autoZero"/>
        <c:crossBetween val="between"/>
        <c:majorUnit val="1000000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FFD966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series layoutId="regionMap" uniqueId="{050FF6B6-403E-4176-94E1-B42E63AFE42E}">
          <cx:dataId val="0"/>
          <cx:layoutPr>
            <cx:geography cultureLanguage="en-US" cultureRegion="US" attribution="Powered by Bing">
              <cx:geoCache provider="{E9337A44-BEBE-4D9F-B70C-5C5E7DAFC167}">
                <cx:binary>1H1pc9y21uZfcfnzUCE2Arh181aFZO+LNi+Jv7DassKdIAnuv35Od0uWRLdjTUVTM82k6GaTYB/g
wdkPoP/edf+5S+535bsuTTL9n7vu9/dBVeX/+e03fRfcpzt9kYZ3pdLq7+riTqW/qb//Du/uf/tW
7tow83/DJqK/3QW7srrv3v/Pf+Ft/r1aq7tdFarsur4v+5t7XSeV/od7J2+9u1N1Vu2b+/Cm399/
zMLq/tu722pX3ev37+6zKqz6D31+//v7F0++f/fb+H0//Pa7BMir6m/QlsgLZhLGTWa9f5eozH/4
3pDywkSCUGQyeTj4449udyk0fDU9B2p2376V91q/e/j3h+YvuvDD3VAr5zgajtoT/fH20MvfXo72
//x39AX0e/TNM0DGg/SrW0B6GmZuqKsyvKvQ7+//SHZfd+nucVSOULx46P8UCnzBLYtiy5Tm4SAv
ERHWhaAmIdjER0Tk428fEXkFQaex+N7wBfXQw/X7X8zC/y+BcXZJ+Lcqs/AtseEXmFHLkugBG/QS
G4TkhYU45oiiIzgvsXkdTafhed52hJDzx1kidBknu0C9Ke+wCwbCilrsyDrmCB/JQcwJYpqcn+Sd
11B0Gp2nliNsLldniQ0IAx2/IedY9AJRyhBokSM0eMQ5DF9gLgEbCfLuqNa+y7NfUHIakccejPD4
40zxKMNBZW8ICKEXWBKMBaJHVgDF/lzxI4QuQA0xaTHrgBiw0gtYfk3QT3B5bDgG5stZMsqn+zJV
WfU4OP9e/1N6YXKG4b+R4ucYAMGWtAQ5IsYef/TIKK+g5DQi3xuOEPn04SwR+aOMd5ne6cfR+feQ
AK8IKYVJ9uJrf4iXvCLxBSUSMcbEUbiNkHkNRaeheWo5wuaPm7PExlFZdn9XhXf1W3IMumAcVAsh
D2p/pPWBcTgRIOnwCJdXUnMamheNR+g458k5iyQJMxW+IedQ8wJhiihj5knOERLMAmERJh44a+TM
vIai0/A8tRxhszhTd0Ylqtx9U28o1cQFSDJAhuKj1BqxDbj8F4xyQayRRea8gpTToDy1HIHiXJ6l
OHPvk127K+/fEBSIt5iCW5g8McRzs4yzC2oJixIEGml/jETaayg6jc1TyxE27uQssZkCv4Tf3tBi
xuKCScYQJiCknmMiQP0LTijee5b7Y8Qvr6DkNCTfG44QmZ6nCFu9tVkmYNwpx5Lz47iPBJgUF0RA
9BICm0deGcUuf03PaVge241QWd2eJZ/M7lXpv2mQDPwUCuaWAGQOx8izFOSCUko4NR+s5RG7vIKg
07h8bzgCZvbHWQIzB9UShm+nWg6xSdAtJhnF+MFxuWCY780AemAk4KPnrv6vCTmNx2O7ERzzxVnC
sfgGwcrHgfn3PiW4+URIk4N1fOSSkU+JEL2wmCQczLPHXz36+b8k5DQaD81GYCzcswTj804HkHer
VPY4Nm+ACL+gCEESTDwEh0dyC2HzgjEQbSZkw/bHiE1eR9NpcJ63HSH0+Tyl1yL7Fu7eNGApLyDt
Irl88CTl2AqzLsDFF6YlH6IA9HFqPLDNrwk6jc33noyAWWzPknUWqt09jswbMA2GaCXkWzg9qo69
7fvcNpYEMi6maaEH1WKC7nmuW35FzU8gOfRhjMd5MsoKhqO+i/vHcfn3mBDIcmFOMDiKL8EQDFgE
jGVIkB11zohFXkPKaUCeWo5AWf11lkyyVnWo31h+mRdSgOIQ47i+RBBdRgJSMQ+SbYTKq2g5Dcuz
piNc1ufJLJtdmL1htIWyCwLpfMqeeYjPpZclLzCyEAURd5JhfknOaVgemo0g2ZxnnGWzK/tkl317
Q/kFgcm9AGMjDc+tC24iyFrKBzRGjuNrKPkZII99GGPinqX42uy03t0Ftb6vKv12wFB8AcUt4Lnz
h0AXeqlfOKSMTagjI2IUaXk1PT+D50V3xhidqSgL74LQ372lAwNpSsBGcnHapQT1D8CBBb23o/fH
yBbbvIKinwD0veUYm8V58k8IaUqtqt0b8o4FqkYiyBM/RL1GvCOhQGZf/gIlGY8/evRbNq+h5Wew
fO/GGJfz9F02odb7//M8fBykNzCXIT2MIS72PQU5UjuQo4QaGAxxmIc82Q9s8yqifgbRs8ZjkG7P
lHm0VnX5lghBIN/iUFzxEHgxR8Vj+/oLziFPyR6SYicQ+hVFP4fn2HKMzXkmLDdQqvSmURnKL0Df
MyQhnH84Rv4/MoF7oO4PW2Tk1ryClJ9g8tiHMSQfzpJdtvdfy7ettaRQDwMlyITzY+XeD+wiL8AR
3WdnTpcrvYai09A8tRxhsz1P32Z73+zeMoUMyywIRJDBDjhtQCNkga5hZJ9mPnATGAnPo2W/pudn
uBz7MUbl05lyTPtuvktzSAG8ZekFJReWYBaSj2VkI1EG3g0DlsIQgD6KupGhtr1/JVk/w+hF8zFU
87OFanlf6vv+cSL/e3ttX1NGAARGjjwyFm8cEmdgzMGSrKOXI0eKZ4/Tr2n6OUiPbccILc8Woc19
F969YW4T6mUpBv2D6IMCGnESMq0LBOswpCl+EHDtu19T83NsHtuOsdmcJTYf7rs3LWNGUDtGBBXo
gXHGLihoJ1hXBuU0D4UbkD54rn1+Sc5pXB6ajSD58OdZQrIXHn+pMn4cmTcQZ/gCIpqY7lf0nbKg
oeIPnE9YmPm4UGPk3LyGotPAPLUcYbP96zyxUWUVvHN2pYIy5t3bIUSgPIZAJQaD4NnhGBUGcChi
FowiDtnnwzE2DF5N109wGrUfo+WcJVq3qv6/gxa5kCakCPCjlBspH2FCug1qz2CB0xHNET+9nq7T
aI3bj9C6PU+0toc56O7itw2KQskNqCQA42FJ0yj0BnoKVNZ+mdqjLffI1cfY6GupOo3Uy9YjnLbn
mfn5WO2CxzH697pp769CvgfE2lMF7fP86GGRIIfUNbZGXPQrOk4jcmw1QuLjecZ1LoPwDU1qcHoo
1GlCCuGh1nks1SCIDUtnmfgJp/yKmtN4HFuN8Lg8T1f0srz337RcEPQMEbAWgzwU04xl16FcENQM
Gfk4vybkJ2A8dGAMx81Zqv+r+yzTfdLs3nSDBmATIWF/hgdD7FCj+VxgcX4hiBD7FQNH5T9ycV5L
1WmEXrYe4XT1x1nidBPAXivvFvptSzwgRG1hgeVjwma8onYfa0MCijlhAfrhAHH33BV9LVWncXrZ
eoTTzeIscTqanW9uoEEkh4DnCYHPIw4j12dvoGFiQkDbGkXZXkvPaYReth4hdHueptkHkHiw+dH9
G9avgWcqKARrTGCVR8/zubiDvYIIJbBlzU9C1q8i6TRCz5qO4PlwnrUFn0JYBvWmymhfhwvlaube
3TwcI5uNiwsLNJGgjwtw2Ush9xqKToPz1HKEzafzVEKf73X17qlTR03wBu4NAEAxLPgAlA7HSLpB
qMCCMDbEqR8CpiMt9GqyTqM0aj6C6vN5Juc+h/pOZTp827o2C+IDjMCWaMfjZdkhFOhAtTvkTOXp
9bevIuknED31ZgzPeZoJn3sF+9f5j4Lm3/MQ1IQCJrAvzU/2RoFCA1g1td/7yXxA7/G3jyGcVxD0
E2geezIG5q//N/bbz/cY/L7xorurdpPDjo3Pthn857uHvsNekqOmD8bwSfiO0nHxDXZ1ZIKC8/l9
J8j9S16Y0c+Xnf3Q7H6nq9/fG/uaBKhXYJYFxjphsCPE+3ctyOP9LUyB8yzysLVKto8R/v6e7rcw
wLAiHtY0wGZ4YMa/f6f3wV64td9RgkGwjyBYbwr7gqDvm2VeqaQH//z7aDxcv8vq9EqFWaV/f48g
xpQfH9v3jkLBngWlrlCeD8uLLAwbicD9u90NzO/90/9rUENRG7q2rmOThW5Wxv1CV/6i8s3W8es0
m6SEObBU2bcrieKZ1apVZppqqlqULnUuiqks5TxKanNjJPHfz0byBHUYlMOYun2lLcRrJLVg7xnI
CjynzmcdTXhQ0WsLKbsYFN0k0ijsShhsESboWlHvhiFl2ZmKardXRuJwC6F57Wvq8FSEk9hH2vaG
0g4Ei9beUEvb7HlgE9QGl7UXTtM0s9VgNQ5R3tdfkL8fvNHgyoNAFcLiUFq3H/xng1v6VdyWCtHr
QXb5X+Wgom0xRIUT8zx38oFi10eBvApMuybtX71vVlcVwqvU4sGaBDRcYz9ZFpXItlwljjDiSSUq
9FHm5SJUhnCz1EunIS7KRdPoG8yxXnk+spWXRi7JTb5OjeT6F33aD/nLPsF6WwypZwmFgrCb06hP
mIR+JqOEXMNEz2alNrnTlNyfmq2/qHFW2zxAbB3D/JjmsRBzTxXGkqGgX3fUa2ehKD6Kri9WPCVT
GRVoS8UHHIa1g6OY3lhJqWw/Q3Yn/QoKor7z5YnZtGeaH0kH3tmnmYCryGg2ZXnm1X4u8TXKhWNa
RnTTo1mbFqWdpKHncL8JVtlQBHbYx5umTrovuXYq0U4ZM5p5FCI5AfYNZ50/dFNSq9Ru4zactUHj
FNCFlRHhjdH4odNzLW1cZsGlMMikUq25CqjULue6d6IwlktP8WQKc6O2LRoMNmy9RGBK6m5SpVhO
inCInLgNgmlhqXBmtLmac3LJfGU6CVX+fPCG4Dr3PLfwqtyuDYkWRe9vw8CSm8MpjlzeWOmMWUHt
lLG56bsiXLDQqKYo1Tb1TGq3vuq/SGVVtmjDz42h6k1k0GQCoqKbadMjtohQNKVm1VwePrVxcxVH
VTwxiaFvIOOgtmbhLRSSM1FgV7atZbdW/MEaaOmUXYwmBqKV3Udlsei0WbqtkX/rrU4u0lD/iTO/
tYdO0OsA5XOW6nL+z3jvq75/wNuCnCNUHkMtGKHmS/YTrSB1xwN8beB63fBa2Ikoy5mnEzuuE7qA
3Re2LaFioXr9MQgZmcSpGGzlK98ZsIc2gcpntTQcFJfDOqnRdWu4flx2NpH94A6l3EiWyc+/IHtP
1pjDYAWuhAocEMnw70uyLcPkUcdKdD0wwwHBHdz4sXVJeJy62ErFtMhwBMD70oaC7GxDA70MjfhW
yx24sHhlmeHfwlflvBWULHQqbYMG6YQU2eD2QR3O/plcdGKUYScdWK8CpiWIhbGMbqTM4iLu0HXq
ieLK7LUj+vhL2CbroFa1I0RWuFEmliKjazRk8Rr50ccwFhVYh//E3vti2PG4EdhUlsPqcqCGHdj/
mbT1el6BagKU6qy5LWJE1+XnJIistQqJHZhG/Slt/opVRm/DId74uJNO1WJ8eRjKXlfTsG+TbZlV
1B362vEdw4zwIi+y3C41Ym4YGWsAp7WDLJs3XcoXOGxumpiqbVb0y9ZDcup7SDslL8y1YWT90oiS
P6M4MJx/7io+MUUIhIzApECQUv9BkmFqKFmYnnmtoSqJ1m20aoWJ7aEk3E0idtPr+G9LiWvDKKJJ
7nXJl8giG9Q31gSHZJjmUVXPejGUi4DjFa5Ss7EHo5sNMjPcwsh8+58J3m93NcYGSpn2OgP+g60Z
99g9wwblkRkapMHXpa6Ei9OwmYGQng28vsv7il9CbQCxiyQM7JrHbFJzU63SMqILTbBbx+wKBQOa
UNXdMdGINQri2GVCfaEmahwIHLQgQkm8CHB02Q7EsLHVkIWgn63KF3MzIOUyVkFuZ/AL81qTZSAt
6u7LI6elSQq7QTxd12mfrs0cmNtXK467m9jEYl3FjZyIqERzo+OpHTfTbBDNthDNArSCuIy6oXLN
DF9l2md/G1HtZGGOro2aL0lU+0sVoVskffIx7YzSRljRJdPKJlnabTyLGMs0KCd03ylckmb6z+NO
97JiJEtgYQYUlkP8kcCqppEIjBLfq0Uv0bWUeTI4fGhu+mBQq4GX5dwyrO7GkE3rhGBfrPt+qO2g
7ReW6uWkMdJynprUm9aaLgeBZjQztnVNKofRrnAi028WURG4vlD9Kvc/1o12PNivY5oXde5apA5t
rwLbMOvprZ9ZctpE0WVsZNYHIQwnyfBqIDXeCJWbdtF77QbHdDq08TwXKrltioE4sqLTNKizaQd6
0G4jnk9SFssFVmX9ixmKIFD0w0jBtsewL/h+qSp4Wi9nqNHhurE8iq67PPtMCz+0RR38GScwEXWB
qCsso7e9tiwcL0zTFesrO6jT1o5pl696L9E2yftNRngPodd/kmv7FecvKIP1gCDTwHEwEey8DGGU
l5SllY8jM+71dZsTtYraWF+BI5/ZMv7oFYZYl9xYdwbNbCMPSxdZSTbzioHZwsoN5zB9cxI3c9aX
zK6wQTaloMoO68Zc957cDFgZju9ZyYzi3JjSKg6nsR5it6qDfpKRuV9T86Yln1sL9KLRDsgecovO
Y17tjCxpF8izM2MIZ2nCiomime90ST7ri0HaQZEnNtWmw/R+8hMrc8wmJ04a5m7nBbVdhTKYIq5K
J6MxcwJf5lOSmp3bMuIShPptHO+iuK/XYT3JExDNYHsosNXxpzhFaNoIUtpNnqdT6belE0jqO9rH
2mGKDhMSKt/lWZj8Sv7CatkxKIADMNS+QBNTbomRQBtELHkR9v61EbdqmxpDM6VGwh2WBdxRxpqx
4lvoddWUD71YVFG4lCQLPlSDUS5aFidOwL+Kroy3rK8ptTEfBpfmBZiNyFxwXorAaau+mjKfaiey
vibaB98marxJL1tzq3Q4ras4vjLRX1VVoJvY6z5WjWVuanUVyfjSbAzfhQEzZ0FU3oW1NUvtzuxs
2MwwuGkbbN2mlbGMiV/bOMLNJKOTrgm7qQCWtokK603WQ5caisBWjXynlr7pgsaJVnUU+W6X3PAw
SdwhACupseTcEr4TiTJf5oGIbUv02cwsc9NNO4odnfF2Tay4Wx8/4fq6S+mSex2Z+KHnrVGoJ2bc
xZesaCepigubGCWf8SRzc78ubM3MbJKLDs39GN/IofWue4dY9TqzWs+tiugzank5j7BadqVUkyH2
qF0OPcy0ZNCzIEvtpODhpR8IaRdR3sx4pPkMXktsX0farVoPnLGaFnbMusg1VV/YHRi92yL5sy8R
WtTgXjuDNv2J1eFlUxj9WuYonZR6oiXYA6XXdteeyH0HRXW07YWK7M6T1oR06d1Qx/08KwPoJ6Pb
jtZrgwE1iZPWfnlJwqBwzFgjtyEtsTtuZXZqVmrSIeGkrLmPcJuszFZv0yYxZ5bwOrese8cajPqa
tjB7AN5klqf8G4oMb1YGvbEZ2sJhntlso0aSq6aKvmgy7DKRBdMoTqzrPutt0Blo0Qjripben2UU
DFehaqcUol9uiWBCRNSYGrlW8yK2kilT+htNMF50fIjsshHmh7JSC6XNYQWwhY4h1BIMYzQnjPhO
ouNtaHTDJMqH1DbjJF8lvXWVA6vMu1xWm9wF/8ebySxYC1XfC6QExBJ0tElQP4ACJ3oaeFpvvT7U
26SU7pDW5QK2r0lXWPYTCGcUTuKBvpWF7O1Bt+nGy/WmDrlpm1R011xbtZtjw2ky6JYFfwTkUiS4
sFMR5NMwDLKpYiq3eZuWdtvXltt44IX5wwJW0MfbNvlbJcBgXcLlHJnFVgLNHphcytfdpiee79bw
dw7cEENMxy7AAgeBXArXINaqspp61pay239VXgaDry9pMlT2ADuOTKLATFZlkvsTxWjuBtSCqWZ2
nyi0WhummUFowBCfOwP63wzzXMvKjgdqXiVVZV71Q99eRQuWpZEdVjBIOsozu04JtlOZZ04MK6a3
eeMtK0XZOg2sXe3F4YTxYR5WnXWJkqaYJUpntscM5vhiyB2Lk3yCS3nXB9RJGvKl84QxayLttW5X
1YnNYeZPui4elmTwQdYG1T2vom4r9yeem5ldCAgKgW/HV17gxbOmS771qe9fDVVbLQzsXSnhOUYx
0A8QwNqUpedvQosgu5ZlM0dB+SktYnxr+XgVGP2wDc0Zh9iD3RAc2wZM26/hMHzrPYPP1JDGNqpk
sx5yZIMxFjgIld0qZx+DHHyheAhiJ6XIpnLgVwdbxo/CS90Z4dbj5dYPvGDu56k382Oe2RDKAPuu
KagDgsCaBLpRy5Zzp7A8flWr7kthVcuk6IJbGtOJxyw9acjwJwv6YpoWXNqoLmK3aLj60NLLPOI2
iC90CXIqcOs8mmvMfIiJaG/K48YlVpo6FVRf2KjpynnQGPdBhciiLr0rolRga1nTjwjhj0YwdJNO
eMruQ1Ymdg0u3fLZR/De4XrW4TRbgjdbLJuwLpbgFuXHS6w7dfBzi6WI5CVI5WFKZZgvWSYGczJ0
IKuP12Zg2V6ohSNzSy0L3D2cgs7YYK75tDNgWOuClc9OpVyaYc4WPKMwPzqQshMocvvmmbJcUgJ2
kcW9yo0Z75fh/sT9oV96ObcNCzfzAoVOAepuGbRNM8M4XUS+0U/Svtkdvw7CdWDheJZXWb0s96eU
eNWyDlMMERMWuUmR6mVKPZeDSz8Pu65P7N6o9fJwChDRS8OEU5UEd1ballMrSRLbk7qfYGX20zZL
PvrU/1hadTkTTQzmVJYmk0iQbJn0CSigIJAuaVC44hkwy1A2pp0P/S0OQFCnOE3AFFpmdccWja4U
dDJ+OI0uhzbK3MEomM2ljiYtzTu70dknbLQZGAeeWh5OA2/y46fDZdkbdN7oyJFRUIAbCSfQxfny
cHn45LckS+zDddSpaYkM7RCeXZYduo0S6i+MClQyT7gxa0HYuzjo7TLA0q2teJgpS31AFOKgjV9r
t4n7KzOMStcQ1aoslDHh6N7MrU3bRpFNoLAefNoGObGwWrsqhsKhfuG5HaxdmVRFa7pJ2zqijdQ2
kR8q+LM/U5978cTAsPWv1LOhDZkNsrKz6ya2XK/Np9zyDDvIPacOWG/rXlFbQ0W63RYpDBTEK5Zt
af5tSGMnceyGBgf2DMDDjatkUUbtpKz8eadj6vpNO+Fg4qxF3GcLpoKFKED3JxQVc6hwz4xw2oqs
dqtBp2BG+LVjqGaNu+TgqycOSoxbi4WxG3gVhDP9nLkp4o3TE72C0NA8SwRMiLSVMUQFB2C1/QnU
10L6pZ4dvoqMIlsenjt8Onz39Oyx7U9vP72BBRAcrBojcMa/mWoQqfbTz+SFGc5k362evTs+PIOL
JpmhjC/zvocmTy/P91aRFxSwzizHw+RwQ4F4Gpy4qQCRAXy9wxsOd57aHUg5XMZ+jsHm913k94bL
yqi2k6ybRhFwiIINm4D7wEESqvoWRd7M6Ihpg502uFh6JLEtL6yXh9OAcenUkUkcFlUg8Hs0xX1T
ORkShdNJhB3BYnAv4Q9trUwrFm4sG/A4IAdtODm+C6LQWoRmwJZZU7Bl3LIoszMmzalRBbetEMDJ
h9uHUw1+0BL2KowdXOTUkRkJqXO4A1qQLfsoWpVRNMwOzx2+OpwOlynL6NxgzNX7lxy+Z4l4+JQn
JkQNzEi6Tw3Akk9AE0PmIc17MWdeakfCqBZpXA1LVoLy9AxTYycZDEekA5tHf/qtd8tSJiYQflJL
z2fV4Bw+ZqmhB0fnIgSxtr93OLWWmZuTyAczV+VghNUFka6HQAMcTlI1D58Ol0HkpaAQKEzdp2fE
96efvju0Ozw9ek3n62QitQDp05oDdWuOIYiA9ywRUyKGvc3+wa/acIohBwAGUNqly6dTVljW8y97
xp7fHl0e2lWQFX/2Br8PRO88vfFUEzAHGpujuHCDGmIdx6fTVMmHjwPpgIqnljqMqxkDlcNoDVIe
e3NPhI/EPz329KNGCOP4dHn4NHrukA17+u5Zxw93Rk1aWRiTgWwkya9KCJ9W9DhyXc0Jyp3De3Jv
0NWtuR8xL43TdH4YmTxusnQ+mNzWKWfzA2ZPiB4uZYXBAUtVAufj58PXT48ePh2ADlXjDxBk2Tdo
GmT0TsbTYUaicN6YGOz+dpD5RNfKLcARr/diruxbNkwOM6AbcKT/7PbyUB5Eh1WCd4SKFhwfrW2W
Zeki1mA8Zbh7OJVa4MR+uvaYbziGDpidIyuf8IGBhwGT6/DSYK9RGUY+xCW8VWKkoc2MchqaonUO
o3rApQTDd4oL9SEHr27h7S0YvAd4qD4mYTU5DOBo+A/fPYMoP0zT46g/ffTiHKZNWNdfRO3fcSOE
LBYL1apXQ2cPtchtWXD4u4Wdt+o8o3WTgXU3Ko5j387B4zLFVBhaTMMo5zPL82qn2+cwadzGE87r
YJLDtlOzRtaZo8CUtCM8lBtIQWy6Ahef2ZVheWQtsmsPMX8Ry37hmz53BuX7dh2grwPSdFso8wNr
m3CBq20dm+VKpvS6ECWeQ6DlazgNNeu3lMfJhIIIBp0HWSJdlBOFC2sT1sGHoTQ4mAj0Q9QW0cwq
xFcFwsquk8i0w7YJJkYIur4L5ZeizNBW1S13Okq8hdkbq8TLITRmmV9kIKxpg6NhXgn0F4v9YdK3
oV3j1HCUX+WX8VBMyzprHc/0umnWgkNv0H4XDt2XzGjUKowgAmWa4DxBhgmDbSCtaalj8PBjju2O
qG4hUXc3QAJ42qaGnHm+9q9MPQm4qzNaXkd+/4lZii/6jH/LvLSfmrqWc4+1rQ1VzDcF/LHGG66H
YpY30ccmpdUEksOJi/rcd0mvxCRKW7bDDQTMCBr8mfbDRQvMcOkriFaFQdJMi1BtZGR+Zj1loGI9
6YRp57sw7NusF7UTltmdkZnZpsm7CFRjNIc46BUIpGJFBytYJGGyjSKrWSRWfE2lmX6oG5+AWUS/
drg3P5XJHDZhVytlcD6VhqlcgftZbTUCbJcmWnjCn7R9DKowKuRSE4gZAB53AyfbRuZsFXqgB70u
nkJ26O9UQZwyNlPLMXWGHFb4ib1MIQ+0TmuRfRIx+GLkQ6dLsUv80LB9XOM5Un4y44WTV129ji0Q
Cgzp4grrvraZRrNEI7kulLBFZXRgZ3vDpFDNZdPXxZyjrr8Jg3LOatM2OKuvcdVBCIX0kKNMRbzy
q1DDVIvA0QNFZwi+HajnL7IIkphR5iMnSGZ1dV3VUezWDRXrpMk/+Q1HC6rCRdF4ybTuIYZosly4
pRenjmh6tupa40s9T2J63XexXCdBWttmGjSrEH01DKN1jAbSCb32e5sOlXQ8q2ALYrGZvGqkPWBh
gLjItxKC2BNPCf0tlX64jST6BPkbsGDBQ58i1E6Au9W2K2Bi9W3qkLTMVqjkt0FO8DrdDZBy/lTJ
rzjvb/ow865RSL+QgnZXfuexper7DaTw0i3jEQgxaTaLUnWm0yv9qexKdouLeJPgMlprs7vLSohR
+XVgbfr/zdi59kiKc1v6FyGBAQPSaD5wiXtk5LWqsr6grK4sjA3YYIMxv/6syO7zznnP6IxGaqUy
qiMzIwKw917rWRuvt+Vs4SNlvik3mOuvqddV1udrNfRiOgxafrNhqo7oT4+AIvx9G66XJXLwL9rl
qOCbUDlM5yXYsooQjleHDzif6sg7dG5746qbXsWa85qsjyLcNbTRT2nfFpOkJ6+NO0jFcEWDLkGJ
1JGCb27dT23k72HarAWKzSZnXuNfUkblXnbwD8bBNeespcUQhytkTZFPwsRlCPTkbLbs+7qQ7hLp
bSsWMm+lv0EjdP7WlWEdhWcUXmsx9IQfgjEsrEqKOhjmIu75D2fxytHte3k8mR+etElOlq6+esnw
6czwg6lkh6cMu5DUOLv9WZ3HdZ6fgR68kIlAT8DDst5UCLfFM/Dif2XdFjwMKn2YmdBHl3jvPrri
B6NMmztGChXS9iS6rb/Adv2L+PI1W/WraVy6a1RykPF25b36Ib3pgcbTuvdreK3Z+u4bEZQIQLuK
Z1Nd3u3HIPz0+dEG2fQR/CD1sF095lXTdFTJHLy27mebhOFRLtFPS2Z6mPnybGL+JxZ8OqwdfJNY
Qs3tWbmgl33VcKhzOA3TsXfPaTv61bJSWkR02F7sAoUxHHAAQqr3CbrWjnLvDZO5D0lyIR0nryxM
yxV2wCUeyZzfox5F73lN7tLFP7vGP0o27ZbYfd+iUVeq0eYhXgZeSTlmVZa8+DaaLs1gIPSztVz5
ku69Gh2g85Jmz6FH5XRt8qG1l8HvvGs8l5GZ1QvRKSStUN3YbPsybYP50m+/pHXTUwq5bib2BaUc
rSzcg7Wz7keoxTUMu4sOOXvJGsr2AePjadST0vlg2ZsX1stT4kMI2zLgPxudnxb3V0ui6Zen6Viq
cWtzI3DSQo0c0EZbkifJ6oppaSw0IKGenMGelnZaFfPd6MMFMR3m7Wkx0Xz6+pc6bKZzuA6fgmfd
gUZz0TtJ9/46XNIo9g6bRg1FtpaVusYFoyTftwp/J+KLujZ8nXc2trgu5l5AGhb8zRmaT41khUt7
fjP1POG07uF4ZBO+rMNt7ePuNLXdVOGcKDQl51ljY0io0qUy7jeNzYOTQZA3rv3w/Ck5NsN92e6h
RbshwvWNohKl15TtOrNCuneAHmZz2FBDPSbU7E+hL+PjmnpJ5S+jwdYbeS+doDkw6z+Dm+03FfOT
8GkLUKRrn3XXyFy3zd6XfHtkmfgImZNXvQx+ruFTn8yTl8AEpGO041jo97Bd0MpHyX50QwO9u8ce
BlWU0OMiqX2DtILT1zNbPsVhIcMmOqWU3msl+wFx3t93HC18OtrsGvEM8NBG8mwV68Nknxr1jj+5
HS0+hZ0Lth+MTlHufKYK4S0azn3oijqCZFrjkynUkLwZKVBeePFU9lOd5IEQ35vO1HD0yFYwS/Ru
og7SnA9vV9VsyH3Nig2V6o8o6t4WG6GChcSa1aMpXWsp6oH1VcQDAVwWiZ21zW2doH5yihfBvTAp
2rQ72NCle8jCEFcaefLpB8y74MFP5j0+yLDv7Xs46KCicfPZTHDmJHymp3X1UFYadkmyx7VZaEmG
7kU2OJWXNl1KHWD5RwmDs8Jtt2AL+SlDr2xNom9bEOuKNuu3Fl0zFOStfa3pfG2aOi7G2G37zWVF
WkeHkGe/23Ht9v6Cy9UAIKp4oh88YaZydWHFdZR896M/qOq6Q0ZsUg7xgNNlVp8wc57jmfi/Q6+F
kJzR79i9VCVcUmLyAnlSXfLGtn77YA2t85lvA86PETXjItJzJOiUKzJ6+ywJWO7FNjvq5oQt1P/m
j8OvRKkqa7U91W2w5S7aPMhs9XzZGpZdFO1vAU1Q14Meqdpubg9aoNOYUEtf0IrPmUiePH2vvOru
MNez2IsgfdrGYTqYu1ziby1ctkDJXdeNamdXWrImmiELU5az3gKA4AKNsuD0PWu6nynr+zzu6Hix
wVJauzZn3ziWC2H9gxFjVtgmfEyHPn2MB7uvEygYnW3PsAQPkLKhq0Tb+5j18jxiMdCwY8pghgwn
MZEnB9tWn8Y5fOZgZooupuYwehrVMhXdEWYVfnqFYdeh2GdduBZ+Ri6AEqAXR6uf8zeVeHVufNNV
JvEBImXpo1ozdxLEf8fN2VXZBdhQEpiqw7pcUCoYvAIVHlSy/h7j4La6nbIUa3Wf1OdRZI+gQG8k
gNgSjMNRbIkoTK/Lto+Tx5HLdxWIczsrb4/Rwjr3tqTOOdy3vbZ4OSirOJgIsxxZ0D9z5y3HLJ1F
uXrpHxQ84dmbdJ1PWbQd18AeKfa2G27ReZxGi6piSQdIuOsH1TBgIm9u32Jf3PpIn9a1RtlE9bZr
p1FUwiRQl8IYF31kCtPRh4GFfZ6Kn7Fyyeeg649Ivrehvz5T7t+6OXyXQEtvSaa+D5kIToZEfUWU
dqg3bQ0XMI4PXjCfpbCqYi1QPzYE/ZWO6ICxsQC3XPoHsFgndv+dfWy6ghR0zILXpVOH0Kt7OG1b
ejIshvXlp88C62/n5vjcSTMV3IGdA1zY7321kH0QrWkF2vYPtPFnxgZ8WDLB4dM8p4q6w9YE79LW
V5RH+oT7ye0n3mwPfgvaYFofF3FJmv59jGzwSFim8mAcVRlLud1WHIlchVNdpR50/HDOZWDCfe3M
ozPpfBRxfZLRCx276BoYExdrE8grYctTx2kuJG2vWd25QoGa2nWBOjVZwIokTdn+C89s2o5Ukce6
HdbXAnqJhskRT3CDYpVLtqhyuhfjwlsffi0h/JuZN/kXXtIzWSBzlTxYp/8KUllEMKgvS2oPfqq3
40ylLPApOFjA24Df3JZf5zgw2VI0vTra1v4BhrhnwYifFRHcfpg1+UpgV7crako/Oo9z9zk2ZiuB
4fgojqQ4UdCjtO6DZ5Y331jqXeDSyIdm/ekpgJopRMhHANG8bEbs919fBGDX69i771Yk8wGVX3/Z
+vjQpyP6s4H1RcRBInWpKVjk+gPam1edShQWP/QUAZXMgiavqap3EbiRylr0IF+2kyTLids6vPJ6
/PaPNNB54bER3lniH1dxwfOWnQNuusUquwzoR3KOxrkU2GwOIkt/w/E/YDGYz6MWT6MQwbnhNNrV
3J1dmOCA+7F3jTK7FfVIaBms3nNk3Sf6a33wXPyLrENXcm9gB8tkkKMnOndx/AMGX3pMBcsA5Pq/
5aYs2KDB2/lRrM/zzAzcCnVQixRwxDx9t1bq0icGlG40V+EQQReS0OCjqcuKyI4i77J+PEICJsfR
4CFTawSOwPknL8la7G5CVnqQS8FhfOzREU95j4urgGzTnQfp88r12yPteq+8gzbzBO9maEeZB9kK
GKkaQF9VepkPMCLC77H87W+oj5y0F4Nu7Ig6/DvOGX3W4bOBqvEkRPbgKag0xvf73cz89dERlhvD
aIHTtM2bJoqe4sw7Q1/IdcSHa2fC3dD04YH6NccanbLdpjKUCPXcFwTK64lwby6WTqOeB9a1a4be
lDpqv2M+rbjG01AXcWPMXeBqq44l2Z45XxTgMO3eS1BnKlC/Z/wyF9W4xNzoDlRT0G4TqXPvLpB0
Rv9W7VJfV9U8kmbBcIE6+7aaAIjy4Adn7Lsm5yrVeYtu0QcYeBqiACVpF/UHjN8JqzDpwMnFcwXX
d3zoOznujQh54TnVV17I11K6nHqGPEeOf0oLj7XRw7oXdTxfsl5khxhGWTGY4I+n/fCa6L7a5mm8
WWt1Sdv2tOEsLdYpnQ8DhX0u7uY2q7vgwesPQkt2UbC8AEL6fQ5/aD3JJLOPbOMnCn3GY/ZmNX1T
yrvS0LW7KAlMOWf+EXCHuxqeRbnpm/maNN3NGye/oPeGpBlj/tBv8/dtZrtkEeS3XZK87zOS19FM
3iyWxMzQ9nWZDIzfJXkYNRl/Zv2ym6LuL0KyBv04eRljrz2IGhQFRuS3eR/O/dNMUZGYpdnVnqor
mW0albnKIFYMj8Avw2M94WroFKtQjOmcG8qrBNpDAVqHl2Ap7y2DndsJlqcmAOiS5UrWEVCUJFVS
0/owqTqClgXj3E7DhjPSoVu/FyU8CPipUegRYF/CaVfTYWSAL7cWsKMK7WsYO7xD2PwwDGpSrRxZ
DCNO9cr0jtRpGZG53vM5mOFgIMKgTdTCv/M/MlRQ8TjhMxbqxyKEd5pjwp+DEGaIqtJocsVXJCFN
0bz4UUdxvTZDuTTNrygWC2zG5wbLxQPzhj+9I0UcoiVPxQqUh2V95RYAl3oesO5vnV9MaPUK+Cje
bunaU8O1KJLB8kvqbp5jA/pGV+eUBds+1W8eH7JKpK13hAUfgmbaktzUxJxSCc9e91FyEsahTBMz
2RnZBjCcoh2u6AGgJC7UCV5e7d3IsMK6mqKq4f589kWaxwx0U/fYmJUd1X2ZtS6KCpMwtZfL+CK6
JAUEfg1h4R/AefcwfKPd3/qar595hop6Upm7uQ3twuR1fLcN9XenJlU1JG3yqFP6FtpH7EbtxdPJ
jy8JpktsVMSMBAfxHsougIcLIEgWBpfbFq0wERe/1I2Y99702U5xBznVRo/DsvyOe3rOutpWmvsg
9TsbF8kav8R68IpRxsAmRofqQGZPSxa4o1ATetZwraGSqj9420/h2L71Q0NKDcm0COMJnaSKURwt
UFHsHeFgtf/TBJyXaSN8YLemL/twxbnDBnojs39qXbRbt6ndK0DcJd2GbeexejyQREL+S1BZh6Hq
nknQvaVL+5ytTXRsmnatogUFCPWXfudnMtrJPn5YdTKfFUwE/yGStTvFKvycgVhcgj4u14CbEiE4
XbX+hNMto7bgvbfmjcAO16JSKbc2WdEnB6JAVgcFxgLGUav4ysTSn7mob3bwd2ki4w+rrmRj6SXs
oSP1HOmTmG+/hTc1Re/POJ+mbTzObVuj5pafXzB8vaa/BkX19xxaFc9ZnNZ7H2+yYrjgb9S6MiZv
8braP1soC4eOCXBctByW4BcKrvZmNgLdb1q7a5jKx4W2EBtlF+64BJ4qcDUXUJuL3s7TVdr0EjfB
8AzdlhRBS5MS1dSb4WO7h90MeqCN0wuAo/dIqek8NshIzEnUVlNXk5zrzlRu1CAe0hXWx0QvtKaF
83swSVye62X24Wxn8Pazhr06WBJAdcGHDDIo+EjjElTxfNB+cNk6FV1rYNErkiqRe3EdU8eYTc0O
slJcfEmPvBm33DOPRKxQ6T0ndpHhP0Y0wxdOvW9LDf8lBfN5boS66fYOL2ZeSUK4p4MNmpPNnlXC
k/PXl86LcM7p/rlL6hDkZvTJ0KMCHAY9l1tv+HD8AVWyvAyCrt9Fm4A7ZdUQMMQbBpG9qih76XAh
nBudVVRn96taQIxbO0hcgpkbSDh9IyrdZ7XfYY2v/BSyq4eQTZJ1f8Zs8atEbdjItLqGovfPMFnM
0W0TChLJzCkG8x8I7zJ2c/fWrlw8Tb+IHvdDK8UbdufgMjjW5tO4jzzCX3yQ9VUfOFg2QeSuWTAV
3ib0ftVdCohj2vZf2kIwPaNF8Q6+Ve1+a0EYMvgffjq1B//3yjx2Hhes9iL0XgaDR2SOS2eC7Op6
cfRkmwC5n8YTAnA/23FOq6CfcEWlI89tCpW3XUluUdQm0bAekHGAhsVIWAgyFhBs2oPjvcQSFNQH
ECLAhVwPbalP02Khw1CiGaGlV48vvg7XvQ3YzrAweR4Stw8NWD2ZBg/9IH6a7U7QLEo/DyKBumYl
sNOZn5WM0yMfIBQGrTTn0WN7uRL/xgb5DR+BqqINJbgLg8eQ4e0PcCgLwO39bkw5LeYhicoQFfEe
jO50SqGwsFUC2aPk4jrvl2cXuh9Ste0SOQ071X4zTb8eWG1dbga6QFhtr/UgWNF0i7l0aaPyep37
h0n8yuRQtinpPzhW0zwEvoLET3NVwthqICHfxQHHakRbWcYrQhyeDcIf8QJxWJjvQnb1qdPea6iM
etAN1q0kCur9OAUlW7PtaVqX4bFe/www5auFobuA5OMeKav5bRU895Phx+QrfZKIjAHN84HRtNsC
RnYw13lQpFpi9A8kzQO7xFeEjuIrzcRffTN2R5k67waz/yXrYH1ArpseVpunfp1vEINesOdkuRv7
5KxJVWvW5R5Smocle4buLV4870/njNzDM1yK6N7qWCUuK5SRa+d3IHGaFmcbb9mFivDGIylvWZD0
D51++/sBWXBeAMkuvBbAHo2G5OyFAFa9wUZVG0X4kNGcvbbE4iQJmuUSmtjky+xUbqctOXwFLohF
BUU0OkpYRXKf+sAbOU0v4wLLijSevFjHv88WSh5mAzxKGFaazbTq1tErEhVMUKLI4atTxFsA9cu9
Q6INji/Hep/GBoAtTfak3eYi8V2NHh3i3crXx7hBx9nUTxML1hteASr01O06S7pK1HKtwPzuJQ5W
gZomKEGHJle6jR9bz5fdOgPhGJuA7qJJvDf39SRJ6qEYjffU6IWDT3frARyjV6KMTA6LGys01U/d
ENorfANvP9qVweaA7ag0tn2bgdmLVA4TCxXrgLIYSAzP1YzNAWJXmnvIX+SDEShLtTz7HoX4hH14
DDSYrGSoeK3PYzxnlVbA5pYFeTO8JzCJZtmnMwS5Zg2+LRJt2Wj/goApDi5ybFfbPi0CNSV51ALn
D4kJL8oGZ+Vv/IY+WaEVaOMiZTG8iEFJhEUbCK4mDl4h6C9QuqGxHuLEuteIR/ypwZLVOAeoJXEv
Vsd4ht+m4MqCYlH38qwNqnojF4gLCBpxDxaJdGlZTzO4HERoXMDIaxLinQLh7SOCeE0Imdem6pOG
Ijp6qIsfBqsKCHGl8Fr6M0RGMaFrkcyhwcI0p+fgvnj2iT8ffBw3byTFpBxF8ReIcuLtdCAygX7X
nxfQfEjRshiM9D0+2UIihIl1ks3IHxfoGQVdIfVqw81JAbeAp0kfVGrackPDdZko+V7Tn2tDzTcc
rLfWphZ+xWTzOJxBF9AVfafPoh2LyNsSyl8RGe1Dne5Jn2n0z2iAVJ2h/qD988YQSF6n/RDP6p0k
XmX79qUndqi8mZrHTfbHaOSFjFlXfDlzosOlrgKbHkzgcPRI22DDIcEDifg5ca9zBADdyS7DAtm5
m2QrAC1q32MMg77wrC6JDA8eOqVLF/3ygOPum7kpYUqM2DbnpISD2RSuo+xspI+VIxD1t56ZKmVI
jwyBgU08brZqpxZqSAOCuduiptQuVPuhhwRr7Hl2i318bQArneOI5T3/htJpLAEzc2zIk1/NdDuk
dQirxKPhkQz9G1Dp9ZxFqz07OEWrjsPTbMV4nQCs7LN0+5WEzXD2Sdifv76TsRrOVgTfmnFSuzqU
26mJ8OXru3ULkQz1HLSkTl8TD8I2RdDWxOAEpqB2BSHAxtK2ATk9y2eL+BCcZBzmYWHAEnnm5zIZ
kFcQW/DqpmYqRtwqrZiaNMrXga3XCfb9V7xsgL36svG/AGLdxqim7xr9CsuCd7Um83PYteqc2BHh
d6tyRb3kHIp7qKCFGKjldiWLsU8h/wksMX4xkdhHLlsAmM1+0Z+l0nMZSEIKYf7Itv/BUPnvYT9A
1QW9jk15S3aobU+wzFB/9e2pbdYfkd9jmWPpWuJWR2gie/7xxUesjYM8bdvxukW2yUFKgy63A4TM
NFX7lC2vLOPk4jGslJChPma8EA5WLwdN8Scw8ZjHMS7jyad3XsWclyj61gfrM/C8rGy4/Iu3W78P
aq90JA5O8RZfozqVpTZI72bRXPLWoTFMl/MEu+ic1f1FzY0orUKMN5KoukMzI66RyRM847cGufcT
yiRaGrjcUE+xO5hky7842WUiD61y4a69g8uDlyrYgZ0purnXhUKOrgLfne50D/WktaFXuIHBS1av
c5eOVZNilRj8GsFzuFMFH5wpxNw3uV4hmE9ZAFnRmhqxdMEr3c8LrD0ZP7Ut7cCnxkd+BQNZv4V6
hBmP1b7IKIiUNumgjQ7uA2j4ePDjU+N59AopC2U/8apW++Qt7ZLPfgQXhX1z38N56Wc9gnpPW6Qu
oelucYx9wMkDwCp7sEAQBgbheVwOofX9g9f/QtBF7hfZ3hgE2RzJEn3Qmlaa2r2YefKXPWg5VXaz
87Mk0y1ldiqn2OtKO0P/xGAJmrdiCUsmsgCVNglu42KuPEJsuZc/ekhqOeJECdYXpXKiErOzNbq8
BNCEy4axOmSdQe6FJutubbIVRF/fXddh/mvlAXTJWhxDl7yNASySMRFevkYcaXHT28qoGIIq7EpU
0qSkuB3nFQ3K01QH00nF03sT+g9E6v7RxGQXtra56jR4dDPbINR2dYmF0J1Yg0C9P/jww+A/of+7
M4/2wYsS/zht+vkrT2Ci4BWApzwag7ooivgLn+Ry2Ab6zURJh9Y6cUipeL9ji52iZ2KsPJdliNtY
xPTgOhW0C8LLYMxHM43m3C7uDpDGfwef/5lB8vh3ivLvWRp/SeWmtmHmvz3836+yx3//6/4z/3rO
17iR//MId4SbpJZ/zP/zWftP+fDRf+r//qR/+8346/+8uvsUkn97UP33kSj/w9CT5089d+Z/+J//
fxNRSICJXP8lwvh/TUS532Hs7xs+fX69qvugkX9+6J95KJg2hHtPZFFC6D2b/69hKBnurpdkBCNJ
Evzjf85CuU+QwgQVnyRpSHyMPfnXLJSQYkwKJn/dZ3r42P6QwvvPt/Zvxw/DX/55/F9noWDk7r/n
qmPc2C8BiAIAME0hliJt+e9RyymgfJzHhp2IQXI9ap5UMJi9uAO3HcPq6UQX72NR778efX2BrlVN
vs8PvhPquAS/41aBW7x/QTAWEO/Xt4DbVOGb7UG0fVnfRz5gC6EHjgiz8SEGZ80wIR0fl/C0PqmW
BeasTVd/hNC7ZHbn+mwtJn/K8eOYYgLurFlJudA5uNX92IItbMaLj0VymFBhDdkMOT0AAJ7O2wvO
fuQotg2yvgWILWC9gUOOsW+ALgrAdmqGgB1FwH3Kuj6fCGJ4QlTUJqdxyrbvkHARb7dIAHYXifBt
PdS/tKK0bGR9QcZTh+28o1pkOYrsHrSLCAuC/F+JkWE0xwQGeyJxveZ1rZZqhQSdmyYLD+y4YCsH
8A9WCFb/jnhY1SE7FK2uza7LhEI2Yd0HpL6tDfsIWiHhCvChWJX/GZLXTAduxx1ceA3VAiso1EES
I/q9wXyE3wAnpuNgZdXypkCEFaaGpgSkbjfLswqV2POG/6E8eRYjMm1GNGW7RBiwEiaPHWseU+WO
UM7W0qewxMTdgRr1OUBIeA/uWacbuzVdW7UVRCRyr77OI3LfJXXw8GxNYSaSpq74mDwmKF9RFRsI
jkLfJo8iz4A8fL4IvOIE+kiOZfd1GwDUt2gVUQTwUy+feTBvH5og+mw/16ytj33toyqlpgQw05W6
8+MKCtQLbPQSY3j8ArmqqBwR2oV1wfxcZOiE4NRiusfE611vpiVvPbsemdedtvXJIQp46JAQzUUS
vWb9NJ1q4x2jJb32k/KO+GjOySgh/MTh57KhNZlrE5Q2wOH1Yu+xXfAy42BA4b9ffby7qeuWQzJp
usvmZLnrevxQR8lQNspHdLIZ3NFKh4k8EyZbbAFSspwwAG1JNbhBF2QELzZ26CJ7Y7ybT/BholQ6
xv7yvs6xwy5C4ZWnaz4EdAAKWaJ3W0rMuBjyxuuwqyKjdUJU53fbPTnWgaETvrttFsQO8+K3BW5w
aUl88jkIPhn6Tbms92haUJgwnJ5pA6yCQVNhBtdZOll84nHsnhU1xZxGvzsg0z+ZPuoxPs9Rf4oA
fSLEJS7RHU9J0tdmG94BqwVl3bbRAcbNttPyGcJCu5ORhjsDWmb0ZnckFCRC6Pactf0uZiLc9wmK
PWxeI4MgavyFlRmTsIQc2QVsPi9t7fK2Uw8SmT8zTrCxnEasR6LE2c9b8wjCfUdiugOdBD10Qclu
hghXOGH+3vQgURMCWk+6HVP+WA1UDIWFCgigrFjmCPhSmB3jjokrCdobWZWskJJoQ/vQuzejvW0f
q6mHyX0A0tu8hHj6laf8ATfqfk+W9KjtDLrBSy6yjx7XHicynJnlrEj8y4dY2G4Yo0I1jvGlBbxS
tPgeOWQ/OzYtWi8957OY2K7pNWhnqPt0K5qG2SrcJNikAXpSN3vdHhg8zo340S3bdlu0/uEt7DuP
RA1TACbypkd5nOp0J/E7VCx/TbC3UWZ3u61LK4L4WYUpBDMAPf+jCSwUlaLuWx+Ek20qbfo/gHxP
c6Z+18LVDyTdsDYtjKDfQd0zIZRbKLexkvho6WsX0WKcwO1jksMyD8hDRR4vjUqnAobA1cBlijee
7KIuOG8b1M22hgtBQbiIWf+Keg8DtLLssx2jH/PIJ3RQmHzREnULXNgWDFJsyeA47kOLcUiogMoB
SxvgI3pkfPZgGLsPiAAhZJTtUC+JPvi9XCq/ZdewCc92aULsRCsGn8ykGAdrdqnoTwRJS4Ss/oO8
89iOXMe69Kv0C/Bf9GYa3sulTGrClSnlJUHv3dP/H6gsRV7dWlXd455ABIhghCJI4Ji999FvK31d
Gf4uQmQDgh3BnnoMNnoRjBdw6M305AwgLHwiyGt3ct/7sVuCGF/UGmCcsC9vSycod1GevJedeEPZ
JSImDZU/VwAQhOOz08TuuhrdCIGOgYPGX5jW9KMSaDZoFajiWrO9baGAuCn02FqAdOt3sdr/NQ55
vtZi89zX3rgRDbSyaChh707KOhvwQtha7lTzocxz693pn2yRvDROHD/0wrMWHqoaZKLxfRO1/9WQ
+rvLQFGS7XFXrjeMi8zwjvUEHZgKma+iOhFbPUeZf1BzMIxNzm+cTqvW1w6aHWBjJgVQosBbOZpk
MhV8S03XvaUWaeYgeFDDbJfXNatKehk93QBfNGrQl9Qno75rjSpZ27BGFsJrizWe27TwfmrY6Bqx
qGXg9t12FMaDCtr+oochC3MZ7xpczo2joZcA7YbHr9TWQV6+KuOIkEGi20vP6/0N8gkxtOfcWIf2
8GiH04sgi7AkMbvSeguZs6h9zVGTWudq872xiQJPNm5yozk9oJloU2v5xgHOyMNvQ9IA7L7UiNhD
MiWO5mnixXD06GjZWNcuSk+xBcy+igzECVxYcZZXlhcxKkSmA1+cey9ZW323d9PGuM21PgWJyM/q
ELhpM7tejZETr2xCoXZcdwfLnGTmFL5WXFgS3iRJ+XB3AgnyYK+F/B8e3IJsK6Ib4UHVk73SGjCQ
A684FU6Fj2bVu7IKIDm3iU3EWH1q1e7FECpbSJ2tVSNRF0MMnTWPjbcQTJ9dWRelLghBwiXNCg0I
j816Dipw77TKve12tz23EfIUR7WqeYxFrbx50dIwe+Wbp0Y3gdEFZ5g4FwDYSTM1B0+IkUiky6oz
Ti9xwcNr6p23C4JoXBRZ/cKuY22yEdwvpG4Sxxap0kqdlEUzxci8kcln2QxuciAIddEufKcGmFoN
1kLFYc6apN+oSlZvOrvYV0P96k85cOzREYfK0n6JBjvDn7JdhLDP1iLxVYIqhDLmqnsrSKe1lSKG
V7pZLqPZ2q0GshqkXfI4aGmxAdelLR1d9QFSZtMaF5skkjPFpzhS4hVYMCKpLwpBcj7luKw9RMiE
pgRPtVWNJFi2ZuAYILYwIqsckrqjhus4BSnK45VAuusBzOXTXk0kDoLdelWnKSuYa5zM1EdOJRbs
ggWMn1bEWKS9Ht/lhX6wJPdWRR8GQY9NCr4PO9QmKdCsW1SXdnVnaDtcEkD5Qj+qg48vbJnvgORz
0BPA4i0sltb6xv2pr1FaixajrcYrM08PALgQUOhbbc/mzZ1hNKtSR1YOiSLCruXO6NTw6BnIE6Rt
iQGj6L+C2KjJ+NivZmOWq6GqV0MW9/syGFZB1uHdk0dD1y7fsOeEQNwIVRhRSlKT7xM4PyxtuXQi
GbCA6ndjFObroHOvCLM6Th6qfGlsvWauzPA5dfetUUOysi3b49wtO7I8sO5TNnmVHcTzbgED6Xuo
SXsCOPDJI+hCUZI/qJWZbVJHTKdelet34hGRNKWshU0O1Ozz+9KQYi8xqK2uK5/SADydXVhrq2xG
jOM6OqIzcI4aDHYEQUA8lKuyvEPcCuxg5oQbKyYEJ3BTgFFHRztzbjV8jKWvVGJt8JOnESt3Wgif
m5A8UJna58kXNyRknwvFrNmEFfOo9SuS06ULk8ztdXi6NhxOJ4q3NYiahZf70WnS459DNPlLhLqQ
DRkAhieefjS1xoakW9x4YVevNS+1VzZ8PqNNiPq15dkW+nRTl6dgsMt1XBtbEwUX8BfdBp+jfp4S
gKBxmhxHT2AUqPlDPhj+WguNhkhedmyQjDz1MQT7Oq62psPFrZhUjX6PCtD3Wnh7IvPfR/j46HKE
xrLN4bfmOgonPcvooHnLwIuMTVeEq4nYM5/0XJEYvKga/4g7pcCAJm6zul5PwWsIFxcK+zLy8WBw
HF6Q34m2NaTXpd50W5bGN1FB3Eq09FilngSz53ujGVKC35l9MK1iB0q2dgDCBd0bSszuWWNjX/ph
tIhAEj0oUfeeeASiBks0cKXvu6BqnkIL+T8RvtfKoG7ashpO0xRBo9OP+ngAmYDSSfvds9LuBldG
nTxxdkpC352CvpnkElUofCzL6aXjVyNvizrXEGd/BWs16s785siPqMBOvHK6KRqHZzp0SwgZur5J
hokwu7dpYc1kDgoBap8vkkoP9pUtEHdqgzU/uL1QAzgVNkDWXtFN8HOsjGVXPwZFHe2sAmVMHtIw
Q/dDH7mPJu/eCdF7CUg8ROXEPuCg22dq49Z063uU2kgqDp75I42sdR7la8Tasnc9Eku703i0i7LE
ws3Aq4C0h4sD8q+PL8M4nEAz3FSNnnwDPsQCbfH/F5pSHYyhg+Kv+3ugJNa6ylRsZb6Xpc7TvZrU
QiymRMu3MZI/aN7dFHb/0AoAhrj7AOXV7uTHg7GrU7bVMW9uhn76bhTp7aBKLUITmpvQiYmmsIVR
o5eGVZ2BW894HLVpHahiWMAHv9ORhAFQkTylDjlhG+cePR3YcdbYrDOn2w9dYW+EaQ1bAqA9YXL9
uTEEqAa/7/dKovcLT3urXTfhOU3/iuJyE5JIOWsdGFycbaxMgnxtpNf7zu++AZO1j5UJnDKM2eMH
1OQC7AJwiZLjn5bJ0jB8TMucLGtR/yIgbq9Jq6+txHkQLV92ZABQj10NTk9BBMDLivJcRuFy6Ksn
RELF2mMd2KAbYGw0tdPObkVGSlWXXSkhM+BeUFsx12jBL0Qtniu7EstJgdGgqPpD2MDHrDsH5pnT
rybHwdZRMLFIDywCPhs/W/erFtojYWBz78AwqMBs+6bAmMOFUdcEiJUQvjaLSeG11rbVY0Bw5lE3
kfLoBUA3YhDN0vaBeWtDRq4urg/O2CInE6s457lWkjoe2fkaRCis7FHPxS9gITaZrhH3GMxwMiQ/
sXx/6LoVEXFoTkHPvZ3lPG1q6oFMqwoTshmXx/62R6K5GcZb6bQ8Dg7/Qhag9wG9/xmISgckC+N+
LKDvVTeK+030UNkiH67hqLW3ma3rh1JV9APrFMJ0c39qc+MwH81NkS78Fu0M1647IJx3ZZVHK08h
Jj03pVVqh1w2c5fFW1uqaA3BwEr0QyGbMOlNtqMqvNi2HW11M7Sw2rxb24/9/fxutfwIc0MWsD50
kFQ/P4TaqAEger1eD44/cY5mPvp33bqvFnmm1HtHfkA1tdRD7fzI1Uzbz515eNCHYQ3u65eKQtEK
EwTXe5wwnOSHnY+MDmElzPwNzFzw4fMYNFbwaSKAe8mXBrwQ2KQ8MqLMXGoA35dmG7kHu2k7bBHD
iQ5teNs0JvGZhkTmqKjNrq2ydcnCc8hlMx95xOc+jip+pnlGgwGgr/XKFyu7N/UF1mxzIGbSHIwa
qa1OzfuVAvFTW05R3x4M+bphQENKSpyYvqfuoCaRry27w4Su7EczNLGX8N38a7BjR+EugU6Mr3ur
VDGcCdXpMCM58mRzHcuw1neQgmRCtD80tva7SZSu2gDD+zbYMtzmaPcBGnsHon/5oQt7jQR2J1b6
gErMtdEStThgZBeHkjThylWDetGDIN9rXgn+UomL3cj2fABdgxQNNjo3NEhKs1LI8qRZtsTwaj+6
SkyK12vLcmHKCGGU2j30BXPca/b3Ngj6g6oF2bZEBwZ8bn8gCdsf5nE3B0hJHLRTFrk7Wcu8kcCn
cWxJTjm48GXitdzPcbOOp/S7Fp0hq7WHeLCSeleIqAWP7EZL0KzIKwRFc7g2ieSpx/Y4bPIhu5vH
eX8oNh5ih1OvLgOpKoPoVn0oMjUkioda1zhqxTbIEXu0Ytg/RQgYV5Ler00m37Q2GyjY8+CtIa+g
gVo/CHnBUn6KdgS5QfyPfqUgPpolsDf8Kv+WAytGiMtLF8ogVoHDMumQqTdU3KQsU+FsBai/hM2T
1xeY6x66mKFmvnZDCVA47omLTPYb/FJv4URAImPl7Hf13q2QflH8ESZ7TELYUiCs9HlZLzvL/w7E
7i4Iq22ndtamRb4SlYnnMc36NWrTiogAAJFlJxs44EqXzRl9btKdtv0eKQ+wgMr1kIbeEin0p9EK
TkZkQt3FWl94Ye9t0vE9FZCPXJ5j5Mw8iO9k5RTTgjm2UHd91sUroBbuLjJRZLPdg6KnMA+N5Clw
h4xUFFHUJN00LYS/Og06llQYUoVrrIK0+QuTrt23FlapEj+JGDk3O2K9VLddMlorE02CpS3D5WQG
FlPudxvEStubKOeyLvJlRCnzszEo2TIt+3gTVZm9SPpuoULZG1rjvTH6RdIgtpyA5OGTK99Nlfsi
H22HRwvckw86s+uB/ZB0/aEkT3XqTGil2LC6EhwuHTw68jsK6unOvvYitEkQFl3ESWWfnazax1H3
5GXduavy8QDTGlOe/2yR1GV7W7fhslaMR3gKEL8xltNeec6N7JvS5gBrG+llZqiqKr4F0gTJcwvg
7ffOSxuYoqAmDmlWPUPpbQ/E7oltKPre0bTvLbJ8Cyq2O+s8G/R90D9FTV99I5K1sHWSkh7oGy9B
9b30k7shsCTjHmSVw/4GFWZYO1r70lmofrYlAajG/kHCJvmJktn3zIEcpDnhz2ZyBNJJCpCmnh9D
CdoBLFb2ky/8GT7qmqzqBhEKlNiMfBt0+nuXdg8kEBdoAwDT928nH1HNoSXu6WnWtkHNJSEssRjs
QWwruEhxarqs4C17cJR7a8LvN1m/81U4XsC91K2RO/HWM/sIBEAVbpMh+GXEtrUwMMjJLcjoWgdV
DGE6TY+XCOLj2akFWXgpimpG5cqovUc8hGExDriYDTaCqF+JFbz2Q4QEkQWirSfCSCpEgldFfjuS
GCPKUas7wyUbMoaPXQVur3Yg+iEFn6OIGB5T7ba6Rw4HDL3bnzHBv0+G22zsgnQlWWsCoSByh7yH
A0si29I7lLzPPFrcXagIRiM0k8CyvpupSHcZ+eLUnjDZhidVS81N0DWvvtImK8VSE3x7brM6Colc
RBg+OTzcMPse8MPgh1urPADrEjUqYRs8xtqN9lVGcjwbJwSSSpmESv1v08gn9RHd3WgOqlCaFZ55
uBYylZE4bQOregThgioylN1ikwhkxp20je7N2yIV8LudAAgUXzexGOOglu4POPfqyUezBvfcuil0
sItW5JOtJ9Q32kpwLKPXEa42smFQjTTkqwIRSjEG7U7z1Rc7il8JbKNjF0gl9mJfuFpwZG1dZ3kD
/4l/tmrstTLg2oV2AawP5a2WvXdrNQK8kl59A+gncE3eFYW/fmiAfhoUC/2LcgX3wd64ifJmmem0
gEb9V9XXy34Ci5WLftqgpAX2wUy/2X0fklWDejr4cbt2TMQrUl+y+zviz5A5WbOIJXsEusHAp8UN
FM8ESn8R2o993Oi36q4uIdNw5/kF4gR5XgdQWe0fkPsfsyFZobOKkFpppJvALXelZWbLLLa6lRgz
mMos7HoCJTIL3LURsJ2KnhW8DbuN24wn3bAuLFigigXOjW60vDehSZzLS5g8WR0AMbsqn/Qp8g/I
M29KmInEZ8X01HdgP8DlE1mbrH2l25d8NAjR6hu4ZuMu0cTJFN5TjOQsEvkmBDc4Q8RD0u04ijOc
Vw2nCwZIgqxLOP4MkDPaSsbTIunsbxiez2poKISxhq3jsf/DOF93TdOhxI8woIBJp3rPrT9GS3h3
Gs9M/xT6BdFk56D2Bs5IAf7BGZ2H3tTW06huTX00FhH5GBw+q8BVzn/kSfcMbDIBTRMvQJ/9QN1S
x6/V7usBZipSuIu09Ktlmgf9qVPbmzpNfhEMNDt7GUpZm84kLkbeEuGw3Bf7SI7NJ+ZGSD2cVMrV
REHyRFwz2qCs3B/mpoR8jgEEhjsNCYtBg94J25RMuAUKefdpWvfbAERS2aMsVbVbGxn+w9xAW0Yp
S3ZHv/FVGHLC39S+tiqGtYs+rCh0Uiut0iE6bILNJjHharDpBOI7gpgkaTpU8Uh/lguflN8MqnLM
etglfnxOEzYepKBvwoFt3Is0V1tmfTUcCuTwY1UdsfDFcBi8HkwbgVuJHibm6To1FgpGrO2gIxPV
+X4eL6dE36JHgFPv3pWE72EKkZ4U8X3vN/ZGNVLvQOVPDOtuOTSWOBR6S6QwnfBKSWXtHRdDyK6B
VyWNBWZXybOFrqrFelTB+BmTmxwnrU2PZtATEcG9CkaBnnBvN0Csg9wCuENuxtaR1TMDzE5bNvPR
3PRRgks1H2aoJx7yTReq8TETBIaG2NDID2u/ihZVvdHl2U5MDLhRQ2eYaNl7oEbVoVHs8oDuaXWY
u7h6AGOVZocKEvEP+Rs5s67ZfNRN8NoQoisHp0S7BRjnVCFm4jrOSMBexEsP5w9qOG9lDhmxczjy
E19HFPR3aiqUrWHa6S7yLWQQMQOvjZFhKtbgYBNUwzmcz4x2ufEpnLaL4zA9hg08ni4TcGKL77G8
J0d1KKERi+oMqBeY2XWsseszgiARDyqenz01wWaAUdnLu1uT0+Yj8tENordPPcLxcLQH45B2AU8C
apwS2jArR86NJl2EaTLjZIGE3sozUmIz0ov4oiZpRcDYtT4vVnVfi6PeKdsoI04toorSF8TzDkq9
zXwY4cKriOUZg7PUi9Il2izNerPxAyBgFfeYNPXnxhGtt9ED55JKZ64R7i9ke8MV2/reITXfGiFm
OCZcJrh3cmmGO0ENGUOFDyEkpoOEHfpqg9RXawvHWWr2aC/0LMPn+Wyok5rstAAXNgtRkOR7hdgj
lL9mEcZZmHFurjqNRulZKDFyj1pN6G4G0V5iqV35gRZpyzVKC8WOUgyToy5RdNN3jW0uO+kjptJb
9CwDfyYgjjv/EIGUwUomKedXV469cklfE/loepL4mORFDhrZrTLrWBrasSEFRIASqfktWLQULtZE
PBUmZ+g0ZN6CIu+27WjuWimzlhb+ve952WZ+nz5NEQlCTo8lr659KKZGf9e4E+kcp8VW93MCv2bD
h+3Mnau3y352hBTLWXdx/lJ3PGGGvDVUYWG3es6EHjRimnKDP5Ty7Nw1s6rZGugnNtLJQ747W/mG
qi76yWShNKQv6IWlYOdAl7OrJzJDIYkntyMobLQ/bX28j6YIBpP0Qme10wR9BVYl2UcygZhnJfgu
urw9Ogk1TwrCCjMEZ8iGMPk4zOX9WdXgV8kerOaPHpYvI8VnUBqSK0VCcHgJpBr6Iz8hfMOINMqs
jgpNbyrRjuRNkBE19qG9m68+Qjf6ffW5r8bi471JVZX/UGSdB7vOqJeZOd0pbfwaBsbW7kN3W3fA
fomksixxh2jQTydl5w9ycZFjlWmXSBabwB/kf2w6LSqg8/cQKfXLZGouVOhhocqT4SkDjHNwktY+
NHW9hDtgfDyb80cE2g5RGarRCiwItmXq/vTH/DGR4ZG6HIOtLUMpsocE8zsFLzoU2tAr9UkfLk20
mZcIZfKoyI81Py9zd25mNdO+DdsV6tNYQHLKMCrlxkAvyautS2AmoEv4dSMHYDQbZAiIfBMLnMCu
b/ddmkLkRmMZQ5h8eDG+sINBjbZTdK7j6k5JNqg4PBita+y8uL1omYb7EACXxadZDcRaKFdVnTuh
3mJBEIxk5dKTJllVXaKTbQUWS8nWdltqIc8gGlA536pedG8Fcc1F7qX3bqG/QPX8bifupSw0b4VH
aW4RWDb5tq1TEk3TtogAR6oqtCKphOYU362WahWlpd4rllkDZAeVA50IkZT0NfAQG2k7PV0nhVhm
oU/GlchiZ7gxKiHmYzsejdI/59Apc93qkZVuL1GfvOZ1wmJrnpHMyRZOnL8Rjq/vO2KVXTKQsw7H
+8RHkQJ7zA3QcsEq3Dul1DeCTbKqEvtMmP7Wjajm49xpKK6vCzMe2dzFzZBgGQsUdtfuaK4NHccY
IxVDpen3RZW/8UROC6DC3UIXvsvOXA/4EKh3ujXwB7IF2RGeHCV/jAzhtbL9mau3luObb6FfjaQm
ZIonx0bt0gBmjvoUmMqNR+BiHYGB3tt985c2KxkgRTCUNZomueJt5oeRoLOkUUQk3yp129vudl5F
vAqRueV8GA8BRPNxDwyBdQ0yFXIkk4IwdeYdBhgEH7VlfqMp/4YV/ERu/n+E9XyDpNhU4/2vQOSf
RSdn2KZJXYPPYhX/QHo+ZqL59f5/Hpofza/6XzUJP1/3G+xpU/vOkbUSSMHp2ozs/Kh9pzn6/3Dr
Op7tWLpEfVJj4Tfm09H+h83EudbFA1Aqi99pLgXjgZ9TFE53qAunO/8vgE9Dk1Ua/iiPAvwB3SvP
1gzdsT2KbH3BeyYaIR6NsPov0uhnK1ONx6FM9FURTt5W62yI5SaFrdKp8rbzWdWFvjmfpbqX8XE2
SeLfZ//da6+T/91rNe+HQAoKFeMC9oZsXClPs7j2Qa5QK002X8aQBwHi/TGo1Cc7a4ZdYE4Ic302
OEl/dgW4I9ROdujlG88B4C/4K9BIFdlFqEld48nCt0LF6Vl3mvc4a/qbYAC0Eobr3KmiTTz146tV
QLOAvPgMOnNjeVEDvkd1EIdN/Mk/YlOi1SmP7MLzj5kfIPRw7ce+Zhy6juTsiLtiOuDamsqgnsRM
MUWg0ik3lBHSjnM/tNsbJffVnwUbAzRHMztFU5ifEtmEPgYiu5y5/HJi7s6NLar8FBcxCaL5sNhR
JCQ+zecSpJbWAW7QOgiQ4BjwNi5RXXUou/nuJZRH08BGWnlSeU3b5rVRPxHwV26bJEdcSAmJHaGP
celk4ysxjVOOC2gt/aJp+qAtFmZqp2iQBR5My+aiIVNyCciOP5C+rVm//WBTSfW/MCj6M2lPQnsp
IhuhanX3cRyRsUckQq72rZo09/wf3S4TQnyMzSfks0JkIQr2c9ee9OD+P71ovlBiQUeo8nzfE1mH
FSLYesBC/dnMY4XuDH+cmMfYxx9//+aucRmjbmdqfXJTkQR/8H3F2rIzwGc07fBhqAljdX09rCDt
NtsybowjuvaEH52+27laKS5U2rDXqNHn9/pAmIwdNnyGpo902CDhg1mprrDUErLudfQ0HyWfRzUc
jI+x6xFyGDqlKEMbxUIyh5qTofOIegcFAmSf2LK1DaBHQeoesUwmcM9K3YcPDpntHQLv5S4Y0PEp
6o6aMkoavYcDvIcyTF8bfyR+ZCribDW6fwogtK38ZvQ3eQvOEkOacAdWLDq2np8DrdLzSziGlMfD
YbmMsimd3qKoIVyn+UTljqHGc8MZJWyo1VMWb5jZZ6KsrzpipJhDiAQfZDeD3Rouc2dSDtQcfOXx
5B/67FYZRETUdDRgLMfJamDiSamcY5RhF6+aOG/WBureH4Mf56Na+2kXabhzUkuQv1Wg6XZK5BI0
f1MaylLFkr2dQpV2IyeZnroE3LhaisAFthk0xFOsYiT0iGi8h+jtR5PB9yOa9udIMLiLvIQk7WNx
UEdjkLnrcZuQB77L/Vxf6GOVvhHo3Q1ROzxbdXVxshIlElaPuWHV84+WXEfmbjovJtc+P+ANWCix
ILgZnRry/OewkmAOx5pe0B852bVuv4diejAnSzynrtejBwzoJJ+q9Cw87/dUAIanyEzz/1LHT9O+
FD2zPXS5TM+yCfnZbFjqlxpBjpYismuH7q8YjNme3AxehC5LMMyuRHP1Kr72v079o/+Pw6+vJQQU
L5VmMNemMamPsBnuETMYblIhosccDd60TrGhYInNJP250ajYyBqWxqcMaNI8lOp5SOZB3gmufAXF
ywDQyHnXl32+4jpu6ROitvMr/vt7IM52Bp2aPYwuBH0Kb/R3Qq+qk28Tk7fspvgBiPwQDEbwlHqK
2JsuCagAJsWP7tiIIP5Rp3m9aUTu7uwkrp8UJd0DTMKXbB6o0ZndKnZj3VNA7ByMTvsCjCrcTbZt
rjWnaV8yUEsLNBPDm9TC6q0CR1tqFWARrxrD185HjT9VVeRUM3dEmLK8deR47Q7hWk0nf18KK0OP
Rl3O460H3HdsIl3ilMNXrbnpx8F58ccM3naLTsk8HHTmvokK8Rh4VFpoTKpsAT8Wr8irrP4wxP4N
mYVCwV9sG7gscFh0dNgNLBxuRc7/UXJvigy3ttFwfMfcNmLqbSi3lBGbXk11sgkt6NgMhW/ct5PL
Vk4lUBU9P5IzTX2aIIPeh4HyPPLAbojZwEcleniqQIyc0qL6fTSPKW56G2cTond/H5/nDq09oB0l
X3s9HdnlbQU2Y/fvLjePqXW0JZF6h3Y9RZDI65zUJqWmbOWixpBPwUtjRzeOfLgt37otbVN9nqfq
ofl7ajfpf0xFdcl5zxXjNipS7Rl8BzDjQgtXFWEzsPKKqUxFduu2/Z5HctPDhg4W8kglJBhIKd7f
R38/+3Ue+dnNEJOdnl97PYuqsHbQq9Zcupmnnqhu82fjFdo+Muxq/2X8Ojf2CwR25UttKz8Rukcu
JSbfvbhOub52HrPy7AYYx4DSES+dT87jX1+WeniqsQ7CNo83/pSM39g8oyVB4erFHslgIcvS/yQ9
fZ7iAC53BABfCDT6FtRvWzQWgWxNpGhigIWBKhPdwDfQHz97k6x6CI75Ue8QOtVkT56bezo71XXm
/9XrJvkOn1e5vl/AO8y9z3PX95Pnrr3PT2aRXkdPR7RkDMDMU7XLXA6WnpMnM4PzPDYfXRs4MpwI
EnNpa8Pvef9ucjj4/n8pY2t9qeGI72RINwnMkKrD+XW+PMhFO+YOd6/7rgSJZqF/rJUSYoL/kSPK
3erKt7kTx7veKpRvhbDzBzH+IBV39OsoONt2hT3x2S2oChZiU/kfZz3hVHdeMFLDUoG0UOonw0yC
XV2o+smSR4Ycm4/msevZvPCV7XXefIRm372WTeLUOx7Wq6kPGwgrNRLwwe9mPpG33oA78a+xeQoB
S+waeaKwEvDQlXydJgfny8yz54lePHqL/7xaOs7fF0v5HRumiw9oayaqkF+/4yEUih5WhvIuIvWh
mSr3ziXJea5j8pHzqonZ9dZmhnuHeSnO5ee4y3j9Od5NKGHlpT5KM+1tcIT3x/x53Aict8T/ISoP
sqsUzGYB1U7+58rwcSTHVBgta6qdUBwirMGfzc/xfHpu5id6PponYoGYBM1NrjgPflzc1aS0xQTK
WMlxPMoEVl3WeRnS2DgeKSyobagaYjV3VYDJd+DwP3q5nEEErliIARVTYb1OkN5dH9H1pGzqG4B8
xbIRcfpW8hNFvj28prgi6+sM23pH/LzuXHuPkHEMB8Hmxrv2C+O/WFz2P39FCmXiH+qeabk6Pv3f
t7yAhKaiDqHxbklx6loI7URY9ndj1/DyF3MfaBerKQXYDFTpKSrFlHmozHi8EtEZRPhJsSsgSC4x
1aIjI6zPJoUaL7ps5nEBrmVNtTtz+eXEfHYAsNVUulgDVFGafY62VXJR8y4isJe+lIPQqFVk1cjP
tsDE5ZEcz02UQD/mxjCbbsw2hqff6Y/U6PRuHQdxt74wHtEgcG/luVJ1/zhXy55p9t/yPBkp8qCU
MLOK6DgfRYixfByhrP376Hr2ehT0TnSM9bra/ucnzP3HKmbptunCrJWUX9hKX1Yx0LVqNMaZ/waC
cqVpDgVdW/iix0nFcbE1qvrN3dLyNRTeyVsgSsmc+fSXiZEbkqz5mD5PGuQ15pnX6fMl5+58Sbew
bhLUJxCZbsaLMI1CR3YuaS8F5ScYmdBrvlDUhmGngC8Z9OqwoKpZSbj48zxxLOrbO0mMDLEYLx+n
f19Fw68muZwCPw7WBfKICOYoLaTeKAdkPx/OTa0k/jENqK/LyVlJ/Y/J12mj1FgPESY9gqgVRcHl
5qGPQ7+lVGfjGP4GXSGUuLMMVgJWDJ+9y6XW0O8GhghA4rnv9s6pUJGMt8Mm/D12nRh6ze8rzGNe
YXmH/3wDaMY/7gCqcru2CfCLOuQGIN6/P52hg0pkNKrVO5CzqTZR6vI2c61KRB1uC2WgKkJI5cqP
IUfzUavJ2nEVUFMYVt3c/zwfxYKK205F4NlVzkYaWlCqvPyPy8wn5msJGwxnA25n4RdVtIzySflu
6dl9XlQItxIhowA1fwPjdtCz8rX3KeKZNJkKyQuGQJYr/rksUO/XRVbuXTs0zjFW01rro+rBSLMI
+k0YvMorhrED4LU6UdkivncNMHSmUhhQDsr0zVTVbTmgai+61F9PYJgPWmL7t/MMAGD9JSHiTUFc
uV7J9YkyoerJmRetvkR5yTICgHSfZ64Tcx2YjxHAk8x62Gce4jXUgwgfzNKj9EHf6ivhuTUJE8Y+
Z1CdI0Yt1r+flYysiWqY1E0QH/VU5jGROIh4eRj/zhxyCD77Ga76XS0DD/OY4hGpn7SovptPXK+V
zpGLDAS0VivNwSzDddm42aUFsniZjxw9zS8F8uJH8JDrL+PzjPmkfOU89foiS76ykq/8vOw8Yx6f
p+li+LjsPPTl5X+/LIKN/8Vo08wvzr+jUsfDxP3C/+cGNdwvd3sAe8ryikb5GdewyoldGAulcuHJ
5u2wmveI617idt5wcV/nAZEVTJ33lDE1ylU8Tb/nz2PzK9EHHS7dGzeSvKrcpT6u9ffrf7ypiJy/
HBa4eIBfS32u+q5z7kPVLG8/LD9p/uGCX0cCN41vi+iEriq4fX7k/6XsPJbcRpp2fUWIgDdbes9u
sv0GITOC9x5Xfx4Ue0RN/xPfxNkgkGUASk0CVZmvEeI2jgQuGdKTvvZcx7imowktCKuiyZHPuPYK
wpXTBN3layCayLgyoRtBL1bpWqxQJUp18BvsbCNCQPsNVUwl28jTYhaPu89ekXm/94rMu+iVp8Ff
5iqRnD5nCdzDMe9/uYOaPPiwM28HyWt/jnmkbEWT6GzsGN9ytfyVKFX6EMvquOghcPIvSeBhrEIN
Xvi0qglbZEwHdTDOxYDCqFUhdG9UrvdRwXYpAYu9jaO78LwiWyNI5y94tvjXttD8qxL1S3BU0lk0
9UGfsciCKkRtnUdc06loLCEa6UsBbBElcxAecuyzNZ3lBgo2ZFPi7b0DXxv9CDgRw0yG3dvFRZo6
bf/oIFeIGpYssdgIXH3ctwj34pjOmjzMswdZMn/Ug9W/DW2G96RiDGsoycOb22Rns7G7S+T7//E7
sL74ZFNu1WQdT3WUcinbaOaXHFiDDGkp4+ryvS/J9MuzFHTtzNR748g67TEzEjefW7X+S2t9Zz+G
cnslbVttIivpgMgTikObP+FtUlxEoCKSuNBRbVuJ0FdSA6MN41FEjZu2V4g6v6K4aCaUSX4it/qZ
tRoGaZl1HRLYU17rlquKbRzI/TaOUKH4e5wmslhO4y7BcizQSxCLsMRhvxPlsbwQ667sn6EzOMmi
tnLQkapx1CDpieS+OORR8uC1ZX4SkcufYBlrlrm8VQNC0L+/x2cwwOcg4fSdHvbaQpwlZm8/Ffi1
4Pk6fIh2fYj0nVO79lNt51/bERvibYhe2rxTZM/9j5WcYkxVMZaMXpZOtT2dv6lpQdGBk4m6gk5+
858vcrtAn26ozOx7BaB3kbpuua0TytX9MFWWJ30tvAp6ZIU4y6K02ppldWKvUaEZOg2ewqRDwhyu
xQXcu3V0kMfa5I7jA7nCx9kKR3NppUl/ZR3lwBAPkm9W0u+jBnEohCZsAJloQFsD+ripbJxUcoJH
kvgpGS57oK7EC6kYZduemfGQPqSTu99kYYSG8sxv1Sj4C8J9vUDrM5kjEFEe7gfTDyrsjDjc21rE
I2Wlx8ZXdRTYSa5XX7LW3KYurplqr73iT5MBMtANOGaS9grt+gA2K7808dBdwtrd8wiMXnILqUHY
tnwU5Px/H+yxBBUYtvU+q2JlIzpKB9qjqnq4fYstHYWnJ+SH8dWcskdigyf2jfdQtIk94e+xt2HT
BFPKcS5u620FyX9/P4wwSfbwsDdJUmMap3k5NP/fQ26x5VOwMt1xa4T4G48mjlRpUhy1KRJNNW+d
vVz3RxHxjPlsbzM5WA2h3OG98nebGEIN50NphmrdkeMtv4ca3u5d3ZtbXIvYfuWD955oqTYndzns
M4gHrwq6c6I9c91sO/ghgD8yUgguV+SiTFwe9CQ1HzGGeDandoPN+ypyenedYg9FEQmwVTdzCyTG
923fmdcUh3t8YdBBJmGlA3idApE/0v1JqvcziKdhXvvHMC9YFaHjL//32hjH3P/zk+LZiBwSHsms
HDC7+edPqte6NHfSUfue+PxeLF22D+Ig2WO4KgZUWu5tul8PYDJIhN/GpHEsH/jlGb9nibFfQjEe
qmI6QWzblVXUV1/CkzkEofMgDoMho2PBSuTeBM5dRohUTYENZfptmA9jYGXK+EWLNq3D7MoonGIl
O3Y/z/sq2Sp94TwVpiQvTS2nojuF+aiXm6i2fVadhCj3UA/M8houHCGqnMq5lbGomKIIDO2TZ9wm
ipbEbDduGFoPnoPmhJyke9Du3qbRe6xFppXoMK0/v7TJU1v0z3H3Nsmgcn2rtX2Z12j2sDfgp89G
yXtvoiR6qdpWWiqqzytl8NyjOcotCqqR/C6P3haEjfnzn0Mji7ePPg01ihasdt93a7v08TPLWv9k
T4dCJp0ryz6EgRh6nVEk8kz0iriz+xNrfXQzS4BeUHIZ47SGfyqhNmGWMUCOvc8rJNVaxxhOHgrf
j8/aWH+MFmIUIaS9vZ6QuBFhmSNAaEVIHIqwUlEw0uzOXd8GxwhRqcCR9yL0pOINcFZzNr1SecEh
bW5rxl9Y61BMNDTjOhhFcMxN5U28xUQTtTnU1pLgbGWOdfAi/YIVHXVOsR5XkhEHbYWM4H2hfl+V
i161IPv3ZbkuIXuEcUxg7xxYw92iboZwB2Jq6/c4DITo61KNRGZ9OggHCBGOGSDQKkfZcDKFEE3i
TAy7h6JNxoVl77pKtabqDrvYaxD6dPFSyLIgeEMIF/GdcRiPEZoXL85wBo8YvMmu4e5HF0KRCFWs
NxeWKSdbEUJK20Pmdy9hGb67lfktQupzgSlSv0PZJ3mu/Xhfxu3wIdqDqV1F+PHf2i0eUbtA0uB2
TOXQHubRUoSiJiqqoaLjXja9tzVjvclHeSvBZji6sg8CWo3wZ5zC+8H5HWImAli90IO16PXY+g63
0WWhhscxwGC1wM4EY5il1+spEj2afezZhc28rive2TeOEDRMd9+SX37O8QxR+qB41yNJR604rlcV
zOn3QtWPAW/2q637zm36OA37Mj1ppIVoZ6mkL40gPASFjYDABIkQBy2De4KHERDHqY2VgHKuRoW/
AxFWoPXcQABrBeM8OlsNet+uZc/IQbE5oNi46AMJ0kFIAUu0GSYSJKr17DTZP4alxlvUsfPBIkFy
HvXhMpLcy+aKk0qLSNWCFZqx/lV2CnfqLCbsg9ua5//9hlCMKT/256JLJWEFRApWvWaYBrvKf74h
rESC/5m2+QdmEi0edJW5l1tE4sBOKxxv56ZrGPvWyuW56gMqNkTXbYDouh1KCBJhB1yV4mexbpM0
vpUT8im0+W4uxZbLRbBonUlYQIsNmdniJSJ60WfOHh1+qgK/IPAM4qypmufSaoLtvf0OhUDn6dYp
xgtMxH2YI3fP4ViheQkmPo2C5wiLS6tNxjecB/hNBdjC4MM3vGF0g+wpOd5T5HS3YdhRtUcQz+pc
LHhYXcgr11AQHJmS6qLtvhL6km2/D/6ynPoS3q/Mewqq0O8riwWYislWrYX22enrk6hLJkH3qEhR
96qXRrHUw7g+QEl1DhKG1ktJCpM3wMcnOO7Dt0YkiMH1excQ19FMyevirBusfTtV3vHWHvBBNJJN
NSDbJEIxDEeT7gDjPZ1htYD/GUn6h/t32RuSZ3xo5d3ty6yZeb/REva4Yog41NMXH9vO56bL5N29
/T5WXPP2o5GM7Ha9EAW3eTX65ZxNanQhEw3ctjIwTnSM8CIOahJ8jIk+7EXkdor94EZvIhBzfMtV
0bdwKsAyzPm366C5Iv/HEsuYZCW//IA0+BCGA8hIm5LQX3YtUR9Vietn+Uftq8mOLLR/jHXHO/bV
kMwjNh8LozLSaiEa/61bdCCD+l5Ver4XG83aOTem115EEJXIxeDK4q9FKPWNcsTw+HLb5EaR/FeR
Wd6hxVN1MygG1l54aHWL0EG+WStQ6O7KwdwUYfMasPVZZoEPgGccnbOhd4pFtlx7tWFy70QbZtLO
GbM16kRusRbROGBoDtYObFM36fijC1AhPuA6+qPtjxgCsTNOVDIPcmT6S7FbdrPGf6RUDZnFQ79i
GlHqMWW4NM62IiwsOLjdlOgRoaLF+qyIgm4d62N6yPV+UbNaOkFaJIde1KTPgVR3S6+REBOyUYFa
iK5Kkj+c3NY3gwNTxUPfbZMNaYuMZY9Rl4WQ30hy5+JFiDb101k4tWWurR4lsWxHusjhHRlQSo/9
BwxXKJtMB/ysq7NoZ9P3IKIRPSjq2M7eNiPrYZTad/HoqDJvXOHwjMhx2Xn7pg5RU8Ort4776igg
a7WaRlsfy1YKaTzSxUFKXLykrAq3IpruIwTkTcz6fQ0xAglnsOX84mf356J42KlK5R9r9+eXZhFa
reofSVWJ4P7IFM9H0ec2P+8PS3FW6Me2sktoebyscjuMDhoV1x37RsAwoQGfVMkmxmDck+/DWq2X
jfCl8WEGJ3WRfSuS+sGJdfeXWX9v0wEPREnJlxkIwp9VrXykpgM9NELxJyXfvctVNtQqzpbHQQ2t
Y2jV1hEtrmybKtGjHaXIg0Ew+exI7Ss8x4DVvDRtwHsvRJZb9WBkqp+pOSzJkL9r8ab0H22opz9+
n8BkvLUgznnvQrzsLPlttDfl2MY4t2rGWVeSWkStpWQrQqOjgOBcFLWb4y9uBY/QXI1dLvfBzG9q
GbFu3fAWkhw5K7E44OmDa/hwjiU8OgGxHe7PP4v/jRXrvWR+e/S11aXGRQ6iMzBLuG3xE+PfFGyn
vjeBmcxahVy/oTvVzpJzbYlRevFhwX0VI7JGCRZ1WcK8axrrZLo6NqWFpW7hPvPStR1jn7Nz3ZfT
QYT3Q1kAfddif3tvgjverTWkiscXpawaNF0A0eqyf1KpRj70VFkfbGmSPexHa91aOuI6mY3pgV+Y
8lx069PAoPcxD5M9CpmoiNkBLHyt1Zx1GJfjTkGn4RBHtbJqlJIvj46JUmW41mthGT/60Uj/yiO4
BA4wPswqhg0mXf139PybmdpULl7OOvivNiuvmQRfW1XNx7iyi2sWNsFSbqJoJTq1oLbOLnh/0Sma
cMxBJI2E5FaEEk4We8Mz2OBDk8U2oIuf41CLj2ORo/xhgMddFZWcLIOE4p8fU0qUdZOKoTgVjeIQ
Td23M1k1UFdJKTXex4iQx625tvVe2kWur1qoXpfBDqr0W5/1ztktEufcTmeFGuAkG+XDUnR0UdZv
3NKTZuxerHnkBjxW7H54QwWJnYz1mrequ/d6rCXRp5sViR6OL2MK26kxcOMSB096btzCfZBIOl9q
I+33ylB+3Pu1UreXXY7ar2iDhPHNzvqQhQLODfgaD/gwdF7+rcZNauGYanYIOiwXFQXFXr4pyY9/
GZF7srLqcv1NY3t28ch/alMeRESh4f0RTX2sNCg5TyMzRVreo6lvMM3or4QkLp6XTfjQgJm7/d6K
mKR/Tyb0tlwXwOO0avcu2mD8SBFNrBXpxbCreVmO7ZMrVe1FVmCCx5n0oqdGfyg0eL/dNCrMO2sd
Fn6+FL0orVcLv8pBF+cAQcSl1SyOHxQ0m8WvWxzars3WpRt+foLQ05J17WHcUkUo0vWjemkQZ0Dr
ZgjiZWtS6cOSobqIA+WyEyx9Y1m71dkQGbiyoh7sBzXJ+2nxd2tEVALdWdQ1Fq4X8gozJfZmapQ+
5BrmMc4odefQ34qWe/N9qK8YyYPoiFHin4bKluSs2xxuxCbIZAzffK2agS6NETZa9Urm/mUldkCF
oK6fjdgBso9K8KHPFWVvIdaOMlCpSosb0CQOdo45ts+yZ5W71rP/aNd7LTxmY/Y98RLtwstnLsea
8yQyLZntziGr5xcRha71prSue8vLqCRBUYwtsp3obL0a7WFpjNciDDS8pcPAUhfiauZQDjtLlawZ
XlsIGmKZSEpzssxzS+Mg61RWSkuBPuTW/nd+e49QIL1nXeMFlquJtpKDrDgOU4WL3fS6KqXgpxWj
6MMjuLm6oyetG38YNiBk2ks8IsYrhoQR2RZQIB9xJ/EXaX3Aa2rS/kcOXP+XxaQlW5Zia0juQ8j8
shvTwHV6sJfij4lXb7ZF86BoUnWJkNzb5VVUoJZW1vjt0ZZblcJDP27WIhQdo2Z9ndVLymbIENG5
GmaLI/jc7rFjhAZ5P6G0njwiXIy1UIufI3oZdYWbBgc3MYpVZsjfRkmq9qln9aj/WyqqltNBDBGh
ntbME6f3yX/MEdfph/L9P3avoraf/VEyUC3eQ7B/wEHroKy+/n9VJZ7aXaJ171gPJavEwyEHk13r
qEwHcZb7Ma/1QK4vZWCFW9EWTIuKDnOcESVzBzd7CbVs0dhEATrVqmYdotZiC5R5bEZN5fzlrFVj
9dbW/z77/x/XqeWqRtJvLeqUBoDgma+TWBPbYhF6ehjt1amKKcIIC5c/QtF7H3yfW2etPfsy+B56
VcmNYsmdy71iHewMHyd7iDbJVMgXB/L1mJE4mrYmAetf49FJz6alzXVVLr6X0SChmJrWj/A01E0e
sYn0bT1iX6AhldC35s9JO5m/9k8zQhgiQTRxlys8ks28ymd2H6dv3sAjX/J7Bb0ewrS3niScVR5T
lWIcyLGTBt/7LYizauNLaIDcQriRM7Nzh2MXtsOLlv4VJmP61sVputdwquALzbVgGgSLzJYrtJ/o
HXRpDnuvBDAq92wn+ATiYjDjPSwJ+QS3UHeeMrtNHxsnLS5Va5wSDxcgwwiDbQM8coFSs0FJI3cf
gnDCyEZF8J0fx3tgZ9pVk9FAMgM80CojLD9s67uEP+T3LxPdRnn9j++/pmv/fGIYYDcRIHVg5Mga
IDX7a4ZfxuI8swK/ArFJ6a7pExVp0kBCzsLw3oIEXzr0e55tqwT2pbNuFe1e2FhI/gYKukup/+bI
MJ3BFZgnoCPDc1LGczEsxe1qj006TuHT1XgQII4UdvLWtAN06DAW3Y1y9z1DjuVXkp8cQy89pLm0
B6tx7fckqfK5SjH+oruk6BK5KA513Fo7pSq6dV3q40NWIMuK5476Ol2nrd3g1zh+XkeVWFGaM8nL
czhOvsl7OQvbk6uNR1wnMzZtCm2FrTcnS/Wa4yg9l13TnMQo0SzCoSnGjd7K30S7aBKd4jC0BanE
2jDntzuIxmq6ZKX07axJU28t2v64mY1bPLniav9HW8LT51DLxcLoCuvzQ4lbGWmDJ2xcJrcPemsT
YySjzBatEbcL0fjlU5ddS8YYwNM6rbxii2XSgxb3VroKdQXGkR1TfYpYdx7CSbajiBQ3n6FJ0u5F
nNkZUtOeEixtbVjGJIoz0JrRMO8cO9hYZp1crca3cPxxzyb8+KtoalCzxdpKNrboXidXGbnDvaQn
v+4jOkP+VaQhmk6NzutpmqmaKPPUMGVm4hrOdO2YnFFjNvjSTSN0xJg3BYtKFlF0ijZ4Trg2S/7D
7U4JutwJetRkWBnhBMXWhYx/tsp1UEU9SVla1QrdTgW/ueXtCplbPGpgue4XhdTOLx/Z6rW4qj7m
7imIPWyDqIggb1aHcyd30ZiRb/epPVc/9HXyKoaL6/Qj/4+13U6ZX+7p8lzbSQovPRGKQ+FBckTv
7yBmebYnbcqcv4n4VKJNU9Ndasn2SYwP9KBcAz5Ee3+65NC7H1N58WBDQDiXxVQE1KlnTAcNbyoA
T5qzrE3Dx5ECyQQrsJJHMaQaUUm2pCkTrqrZEsPseu1g8m1U8TeYVPGqH3W4LJKav8Sju8EGPv6m
l261MOtM3Wtd21+ktv2uFG70zUs7sGjQLU+250Rn1R3Z3E0dqdn/agtLegzcLIKwAbVd3KA1sM5r
nbcha4eTFUvN1uLdsRQ3id2nLHe0975Gfy3OO2ddAT57AwWHu2jpIqlQhSvyYPoFe6gOkdVi3vQh
K+TMCLcK0LYrhgTpLu8wMsj7QJ4E9Em6otP3KHoVM0BxO5A8PK4Y7EuOfqiy+ON2qZLvcAGE7GQ7
jXxVZWwRXHXMEGMmhAkkn8PA2NzGYuEbzwplzIA3aj/E1azcwqZZxyOXl7ByVaVevyRUEKc73Vqo
8iPb5ke3j2pLdbojMy+j8sUQLUbIonHY32qsxvqg+vsz55OzlTv6a/E5mkzWwb+nn58Z5vm5buL0
9pmnrwPsPWMSqeeSsYH2LTKkGxGJu4jPratdd/tc/+szi0l9Jf2fz+zhrwa3IvPPddqvOiky1k3p
bPMIMDmWcrm5k9BFS/EL53SIoRbNmxrKcmAZG0Ba9NhSlvGliZX5LZZqihehYQOwGz2mTxM7uU5X
bmC/Rpqff15MTqvaP4juWyvbV3lGFdRNkQcnh4TEUnQNq4LUQFn0i1IO4yvAyPhaJK8236dHMaCx
UJ+XbWysRJjLkXphshgopiQxvoGd36FBP02ugFSSv0boSRu2GaK7n9OmLr9GP74pEPVA7uAqe0Z9
HhRzfR+RFIglOkjgbcS1KHg55PJIOM2LPKdWywcWU0uvt1CR7autaEt7uZuk3d7HYmy2tlbEC0W2
caqtewxCojQ5emh/z1H9dlPyEVFWPo9ymsww0B3wtF0hbFz9GuLxRycn6ouNnN8iLN30BB3M3oJt
tfCtqb3H3vUxIEX04YOl8T6dJpEGWfNEUL+FBq7suC0kF3HnfsiMXRiCgoCOvc5ts1xH6mjt69D/
S+sQVfQNSd60pm0cWcp4Kz33lKWUuohbRIUzl13bfsYnr9ARnoiDTvlmezJ+Idg7zHr5ATs5/pNx
U1j5gZr9lBrvRyG35pvZY7ijd4N7rTxPItscyWdbGz/v7aUqIiL/vG/QePaja4z4o/t+99IEJDZU
xf1yv64IEJjMqnzlDLmyQsFHW5VoPC3c2EXltlWshTG0yjepUWZuq1bvTpVaSBNjvSlHWfbi6Oau
SKarlo6CaHPWIMvYKmf0TIzZbeaEW/OL4eo6CkIwetQuxYQkXcP9sj901Y9XSt1V2wmC9jQ65oPo
B7eY4iGInaNPevBkSST6bhMd73FUdOuJn1297WU/WhXouH645eo2UbPbpdqM7H1lXJU6v3y7fZBk
NDBO5T8uGjqc361CmWfTRw/QFUGnO30ZbX/YqDZpxaRumnfSRzMxQNJKG16Gkkz01uLi2NDOxK0q
o0KFjVXDAxo5zcFsUfATHZJRrRyemq/onuhrrBKGtR/1yEDq/OWne+ZFVixwxo6RtR7DR1NqIXhP
/9Es+UkUsey7mJLd7DFt026XLMOEH1zlv9f4RKz7EQt6s7OHlzFTt2JmlOCcCLwyAfQgOec0CrH/
5JX0bCTpM75Q6Sywi2STeVF9YzMISgN+fwjz+Qha3WkOimddpd5Wt9PbtJRC45JPBztmbVdoIbml
6eUagHK45PYPH+rg7YWaJwF+rjn2PGKSGNXG/nVgOXkUkdk3yH7YU1Isy5AkQ7QU1RuUi+Lcf451
SXqMvHyvuK332luIOuIfi48expuvZakgnS1TbhG9JhpIC0kfWpI29Lad/ivObfkkoumKamd7z+l0
xXZEkmEaZCAVOhuT0qBGAiIjQgixtQ9UouxDY7SsTtuiVzcdOqPq1IFFjYSV5r1b6hF4j0oT/GoI
rkeJEtBjBvLwt9PBJ3dbj/1PT/nodA9PpaZFYD5zNKQmLb+GkoP+fQEKE9qvF69VNJVOlZHhTFrK
+MEk8vlzcCoBrsA7eXGL1RTDJbUo6i1oDS5WpVfPlMPHOHDiS2cY3t7wnb8aM6ZPbWwUZ9AQWt5u
RDn8R5PXCulAQD5BE4BZzMzwNfZQBE8kZ/I4JCw6xEhdP8oPIuw1dRPA37lgDz9BiCk4DGn0itZs
dNRyjENYSEevNuZs61JG7U/0hnEfwU1z0XqZelvZ+ob1QnkWnZK3HDW5fykRzXgAOIIfC7dNUr3Y
iQ+VTNeHyvPvH0r0JqVy+1CShMCnFkUFlYoJZDdxsESuT4RpFwwzl53MLf8n2mx/4mXZgsYlRnrS
5HM2DbJuTKzfF7oNEtcMpkFGgtlMUXvLYeznTeKEV89IxmdgYEuS3c1FRAjns0QLjEcR2Yq2hdEd
3SLgcAfNy7oH0edSiIyHzD6LCNzgFbhodotcTXtteks5ib7Uw4TSN4KTNY7js+yCN65iHf2J6fa2
XMaoqZruQfQqiVfOUmdAxnzqBSbcI1Ec23vRm/KeJ/GNs8Wt1zTwuVBjawfeQn42qRDAnz7WZhlt
4YRlT6NphehmIPssQg+rL/Tf3TcLnB/f4gJ5ssGVL6JTrrlVplUOhl5S9tRHbbZKQ3SyRW/naskB
jjLMfzEXsaPIjp/EUKoXCF06Hgv36aZ+07XollFwEr24JGQ7cLExYp6nWNORg8d1ZAGVuDoZGGQp
s2Y6DX0bvfQQ4cVbY+FD9JoVlfIQ4q61VfEyQ+9kuoaMeGFCCgSG5Zaiy4j/uZteFadLTkXgn2RJ
kbJ5GY9s2BTN2opeA0n9vTuQx8W7L7uKNhLYHwbF2YNoCnD62YiNEAVeLjBMNqFqVvH05eq9gua/
64/NQoRihoquRNTKeLdPt/dZ6w1GDKl3uoE/RN1D0w634WJE11t87XIj2ojQ9uv2GGbtZbT6j9TF
aF0016R0ZnxB250IvarQdy5vmJkIxaEr1SetjuOjuJMzIrJNYbBGoZTPIQ6ysZhcPfiixA+d3stL
TW7aJU+aYpXWmbUQE1tKC5fur9u/tqIih+a6Nq7EBSCyq+coRnwe0NtVDDfSESMGeVQ/P77t6eyB
jFf4BR6VotFcwRLHzOfvolgEFg4Ahr27N4mzCMclqpL9UUS3pg5hcSfv+7VfNJ81tSoKNJBLGHb0
HgXivLeWMbKSNyjRvXLoVvZFDnCUuoEukgqiQ9+nn+M0p+lWjWU1S8fPg0WHQupRMeL6aCDguIj6
2P/hbgVT6N4v6+3/7BfzeTUnbP7ibJW0gMyKINMpbuvjTIBb76GgY99DgXbNpsG1KTN4ImTfe8Xc
qkEDtgRts7X73DmjbvyrQCT3zbR9fyWVpYkvHMswVm1HLAmdC06Wthjlhtbz0CmgwhIkv4EyMkdV
ntsmqB9RiSoeY/S8/Tga3vLQs1dWDhOs4dX5ho3YQOZw5k/WZOFUSUHJD5aGVCYHn21LFAWUge5D
gqmCEvU+Vj1+2y+HLgMHaznpgyup4dagrne8tRUpEstmXwPQcEq/2eY9LtYqCJl1a8o2/2khBJRR
l9d2int97bbas+iNLGRQcludxaD/sMwlT5dLHd58iprJR1x4l0pZDw/adBiSYHgAUfh9UMtoJyLR
bjfq51TRJg6yKfUgxgOL8hIWWEEPJ1d4ABkRAsZozlSrDgTEky4p1tYMvWAuejM9pApZ6lDf6BRN
OfBSVNWURxG5ud/OnAHCblh57dP9alT8Aq80H0X5QYqOjZoCUZrqEx3yVlvHrXEn/F2zMD000OEy
kxD63eZEx7psVErlyek+Ebl8VL6n64jDfaKWGtTdmdRNd8IN8fNOYkKYpO4mU/ElOaW8sNOOApaE
vdRGklIV1ajO/D9nrPChVrgvo4yLe0YmjSyFLl9w+Lp2RWscRNQg37z3Fe2biMQBH6xhHsqpttaS
Trm0re1dWvKp02RxGTeopenXHSxg/ODdM12x9g3jAFHEv5h4IUlxeqCC/KKKf1I4qOZC900bvzH+
2eIQluU+1jTpKCJYEcmh75QXEZXoHR1KvArWMQSYAzbDyu0AUv3zzMAnbl1HxbsYESvFZ7sIkYOc
G3oeHmE9Y9Y5aXCNAOpRlJesU4fdwVmeOlDVHT4y3cXrTKYA7GcdRete+ZwRhs6vMVc3rWvE27YO
6oumjPojjuXuqFaXJG3qi8WjHd4/aRQxQLR1PWL2kp5/TkKiT3+0nFVqHU2jn5uRGhwMvCZP4tA5
PeToMfRWbYkWuGjzbQyUZsPUo7fKstdIqYlxolfqqqc2dflro65+TB0TWSHT3ncmUkhovfNjFh0i
nnol1/thG1776PtQrlLcZK73M08afJxdaENi3l/okfNn731cnxkHCm3f/QmySnK2n3X8+U+Y36mX
InceRXsJYZ60WZVvAJEU7z7bpKTPzZe2YcFDnY4t99R+n57mrQc924oeapW6zQg375WNBALp01k5
tYkz0SZ6xbiuLf2vvQgVfc7NSvSpnc5X19KoeUfQl4DWfPSaBzAIouneLs4ys/aOja1Xa/Tqxyc9
do9SXvQ/p5MI+LQ48YvPFqvU7JkTeq10dflLYC/mYx2iPMQue4hA/OXEKVZwBSCjAQ3S6Y9tTgfR
oY0qmKO/Z9j8S08mJuRsKUyn3NgWmBw16+t1ZxfKE39KTEtjL12IMK6M+mCQtpmJsOojtmmsFJBW
RV1Wk9RV14Xho+h0pAx3KH55e6nWlCdx4TIsSKxOoY+lwtpJybW7ZHif1BF6vAFdL/fV/iRYjoL8
KAMBavWZFOdod+naqxyG476Kkhwsb6y/SmZKthaU7aZ2C+21zKv3wdDiB4/859O/TJKUQV6kmWoe
02YhAepEh3KEENhyIumLQJx044I3lrkxNdNYJZKarofETciPg6kQoVbp7Kyml68IsTwv5mPiF4/D
EOtg3ZCRFqBPWW6we22MBEWDoX1VlGOq68ObGOXnFM/K3OnfHHsggz6N0lpJjBKT/22UJhXKAitd
n2xI1L7qEK+nK+R183lbEX65LaMqzCBWhdQpi0FVwXH8PoTaOiOnAkTs7+ZE4T0+g/MGyMPID6ID
mkR6qpqsOch5iwhTwm+Z98yzsMNO0BNdRbpsvLVAKeOqDL6HFggqJGjsQ2hZ6rlvMbdHpy/4Ps10
Edh+Ro3C3IiZCuVrMVMMgDL+ObNQE+02M1Ns/3sRUxLN6k3ghsW3CaZiuP4voHxkX/LWfDYqp1pm
bRccy0KK9qWE5j1w7OxKpoXaltUiBILKhpgVZcM7DvfBa00yfpEanX/ydTffKQb5OxfHg0tYQarw
krj4HsCVI3cf/IpckAFSjlpv4BSL0ECBKmvw8rLL7J1Ff7IoepzH4Ra0c68e7A8WnJsAfeFfuCBi
1Viq72mCfbKbGQGYF1fd2HZkbjJNoUgUkAs01K5/183s6Di8WzEEeW94ITSK4ZxcTIOeWitwMbON
kLVGoPVJplS14W0x4iDo50/d0MnnGrAdP9nsSYwwenvjjUP8IJrM0qmQdrb9rRg/eqjqFYkSL0Qv
SXykDnvr/1F2XstxI126fSJEwJtbAOXJoqco3SCklhreJTye/iwku6d0FP+ZM3ODqDQAyWIVkLn3
t9f3JH+U7HKTOQSbNzzJVp8YHvY9anyW14b1r+ztOrNC2bRjQJxj3HyTc+e6FNcytVTfpeQBbVVa
vhK6uo5FVX8zMAoPTYp4z8J123dtrfYd7qbflgi2GZ9iPhTY9Hw06g85XdHc9DC7LOxl09XwD+2n
r7UxtEeAkghUtosuYxH2ZlZ+qUSpn2o9wZphu+ioWFChPYUy1N7bZYZ5gpCbP+e16QSpWbGAcEa8
B+ox4lHY8qwmmvzc9HXxgA3pjqj8hDFBLIajO04KCdKt/T88+fNS20/7jxfQ4hGnn74+EfAgJNpP
QaaP3lumVd39oDWWL/srJIFhE0/G5zRRzb9N693i92k2i6UTKCJxj0kt6w2fJOLPNAdo3uH2cjf0
q/kFBT6RgS59V1UvebDtNvHX7SbK+mDEV6CCcLA17day/JxAAUbxNCPjbYxtvAlRtV3nMgb6tl1s
xIvFofgbN9XRt8tl+KvrRKjqFcEJlv+XDB7sN9Nwso1TqD43Nj6Pc94rl8ijykoQk9tDHlcQdGoC
/VmefbPG4arL89fc9YcpFT+bCvHf7PTT22xgYtlEXnV1mmU4KTi6gt3v+odyUbCOzpPonQTRrzIb
k79j9WjpBr9Hq+lvLu7jH8723VOa2njMshZVgmkP5z5Zk/turKxdCsz0Vd1uFKQx5x+K3e2VlpiY
GXvjMTfU6Lgo1MX3nW5scF332LQEIWRzMQr7CFkCH+ltFOtB46h7Xf7ZnGK+pWWlFKFaZ+Zboc5k
y42q4vlKs4euT9PGsmM71yFdfWxtnGvkKJ6g/RE4Ke/pNjmpHdZ5RdJ/jjY22RNgnThvb+fiYVTi
2454Sp5bWn1+HFwVnfc2Cks+PcaasnyOFlsNdDzi9ydH1yKLDqTYUYBtP0g4JELS1jA+R6kPtw5Q
tqzPZpKq2Cb3tv3Z5NmmHdahcz/PrTBMPOhW5H2OaqM+w+5sTb9Y8GB3m/6IBOtN62cYre1Ydvfy
wL/3n1eZASFune/+nCGnJQlwMxJ5xUE2u6ZTQXJbRVjPkfdQmjqC4rUPirGJHijAQKyVkNzct3Gy
fnbKefIQ19kPJ7W0k2zJM/C0JPRbTvtsO/82NcNKaod6ke3L9mNuh15XX/Wq2KxA/j2hw2Lg4ibg
k6jjR+C0nRBllRe2IoKous3TSm4+CHzqa2nF3eX2w6K6h4Cv1I95r/7+86echyqq/Wwn595+mKPn
J6SYzd2tf4iV8mxHyrv8ybdrp5XuBgTGtM9rOC+RozXEtPPh86CkJl6WXgJlt4GS8G93USRW78u2
3qi3lxaptJoHLwANpQxVZCF3ny/l1L4pFD/pO+9z5L+5XF+klOyBBJdzlu06mIGwK5Jtc1HcIK48
mC2Zy9osX6kj0jxcffmUy6Zt5Q77pqS+p4AkfhcUO8p+DS7tqcW+OdQxSfjQOizf7c4d7pNmMN9w
uQ9kf15682lNqNf/vDjsanIk6eQTA2FBS4X9nTw0febdie0gm32Pak+NwPbIvglTQTIMW1sFJkpk
6l+tfV504YBR8YWHsElsbBuwI2fcEfjiuSIF+FKUL0c0Stvl7Jsm/3YpL9L+OU2e8HmuiK0zaA/M
K9Ht4guiK3dIGgrXLO/lYTFTDEu2g3wl+1ISRvjRqUAG/u+BhEfyb6dlCiwCFV+IP/rlReSppMmj
vWC5/PkT/9MPk+dqwkMnqm6ROUK/BQKzvboV70su0o2c9IlTKmzXO9mxuhMSxXSbMxmxGqieMh30
zsl8i0KcF0UX8cnB8PIwJXj5pFH+ZFBC9dfaRRkfi/73GV7S/39mRErbh8vaw/z09PLOG3qCV31c
3emqA5Q1M0+3LqfIsGG/tW9nCD0fjgCa793tIrL/c7KzqE44lngLWMPQPy4NT2jEl8QaiZ1gOrII
51iDgfLbxeofPzubimp7nRJO2VdvA52g+Jc9thrKy3wOaLiqUjTT7m4crVlZ1KAooiG49X0CuGT7
T0rXn2Sv38bl/K6DmPrH5f68kGz/90wvCf+SiC++dTzY5Slu1c7BiIsEcQD4qvgjwDIADLFoJZmd
ulVxFANWbiQ05cgQdfoQxqDxfYv/8l522sI2CIssRhbmAuM6Y+qeW3SpPjg35+R6OeGSSeRPuvsh
x2RP60UZ6AYPc9htvuyzrdT006rYxDOWeE7QCjzXn0NyHMk1y3bVdT5/huwzEzULcifpjnrtTket
VNHAlCVVD+lU3HfEPo7JsHxpo1qb+Oy6HOWInEOVeR902miE2jZbDjiUoOzr0cA0cLNIrS2cyl6j
Mit3VotFOxbwL1Cg569ambNNs8qePHQr9nNBeeFSdct5aXP7wMIxfty8vgCZmdp7ztbZn6jx+2lk
4Fs8a8LCCXyqMxsemiVzszRMh1clIok3GqK4To5anNQiz07Ktu5S6xY3GdyXX5sOJkxqI8LU3Pz0
eSUYkgRXov7nOPD1K8rqGq1lWBt9czEsnTyusxQN2aF/2/KVPHQpVuNmZ1yxv4rv7f86EFqL76mh
UO7K1NUPqtt9lYO3/j/mrnObbNq2/3iN26lJ7o7nvtR38tq3fvnq1rdiM3SXui+3ntvUW5/8ZfL1
XldcCuu2X1bOouQvPbQ4sJN8sLp7N8FJU3FiYz+7+M4DyqvDtXzynN56UerefW0q/bFxlvxBJZH6
2g3a6q9OX1zGqfRe12joQuIuDu8Bo2Y32XuD5T+lSDS9ZfFO1Mvhe71dKRuFdu8lyXc5aFFF9hzx
dWHNfSdyqzmVS0y5TS6PUVpSVZOPaBlkW74s+RCdUbT2F2uevbcycr7xpZzgvtPSB+2lrNTp4bOV
mAS23Pnxs2U7x3Kt1SfZ8nIiJHZhPleG80XV63VXTv36IA+UB4OQjwwMSLe+qjX/GRAoKkEeu+6u
Vy3slQs5ouEhGcMePN6u0OYZ0rM4OVSAH+9u/cPUeLvKQH2JGVoVoj80dz1MnMce0c2jWTs4EpgO
no44cD+228EgKnJfliSqInYjrErpG4z4YIgVsPvWknOzFF9gYaf50R6y8XEYQhsbvDs1xea8JLL1
IwvZO9s/xNAPoZqXAFmVxrkuI2k1OdBa3JmMTv06TpZBArn/5ZXUsS2bjVUZjRg5/PYy2+yjSOt2
2DHFm+WVZjc7NijRaUNG9NRSPNqWaF4hINVkzDAhJbjXvJYscA4CI9tQjpbObN2LqXwnGF30wUDt
nTuk1DZs2dkpxSfGciZoRbFXHuoR4q5fDZV67oD2fR7yavq9+UNZ7TKoNEweiQrFF/kqWuvkt6Yc
+KOv2M5o3CqrfXmKtvY77i3WUZCHmpOEjMdSwopLVHEZ4zR70iw88JK2a390+A56s2q85sNswpcy
o33RjNEXqOeEBRrxo11LfHfHpb/CFzHuZ7KdAbVt1cOcJmp3oGZ12VWovB5xfIxOWgfo2ez06FHf
Duya2utkmGGbEe7foYFlkd5NVzkop/GI/kX4OjvLa8gDJFlE4PGeNBW6tMRc38Xa7mPTWL4ZTTPt
BhLpp9kZskM6ogiPNvxHZmTptW6TOABGZhOJoHkbSLZmafZIn4wF6cV/naHAF8EJTvWdtgLkUXXO
hxFHWMsnwsGqo2m+TJhrbd0QX+3TsAUHyRK0Pgrm+KippXKHxaxy14DouetQXu+mGF6JHJB9ctTS
2OZSYccc5LAtxrHAJiiNe/B6FOKuY6Y/1KV47toWTDHSrmO3Ahgv2kr5gLwayAnQZvJwaHPzTp4Z
VUh14oEHhKJWz6Wmkt/91Np4vUVdJ2zzh8y29AciktM+LpXytz45KrKkxdbcE/vFW8Z8l7MzGpfZ
5YPJufJgiUK/evWrbBg1Nwi/RPR3mmvnpyOWId+x7i52Zu+W4e2sdjs/NprR75bIOcgB+atEaB98
MtAp3ufgoICooNbskvel6fOHsQE6SUKfgLNYl4PTds5OTnMjUgR4CfDc3Ub/12cBv23fhqHzFUMf
HzGBGR+pRhgfQfCcPDJJd7f+Ia1IFK+ry3aQaXIgL1Rwk5SmypNkP3/vclz6aQtxOcYD4Awi7JNr
f1Et9aMsavPvzMP7enF+KXGXIA1xm3enU2xMv9DXGXHSn7rKHY8os4wHq+n+OZt39AP18N9GPPzi
cvE9JLts8t3tpdOWyX1iCTdIowLzxK3vNtCP8wO+FupGDUQM3Ln3EvsjmT7UuBxilaog2ZL9W5ec
5a1JdPhM/OpVjeBvg3Q0ix49KeUzIuHkRR4on1HCDDjvXjaRixIRiNrl0GbUKFLNftdp/fJgreX4
OpB1D1yUgCc5mGLRs18x1d3JUdUp5ktZGVvSglNFOSTPCzouOSi7qLRAamsuD7JlRcQYou4uYntT
YTg0lWdJGxgRlGLgZxOL2FAFNyoBtD7eMtmetzkdll/BGpmVrzrufBKQrl5cF3KkruguTpzJ+qKo
YLtcb35btpbsUnX9vWrr4l7O7/jIHoD08NTZZrjIiJ7GxCSAz8U8iimEHqIU04Nk1tOrDSpnKmfu
Pk3xtKg2q0czvScvpYb8QtPTauHwAfyU++bTLMYGcSUWt0u5gEtUxg/k1h8xCPlHfN642Tw5EIWK
ZSHbWpTOAT4g3Baco/ZmXSASaBRE+rYSJKQnj6RjT4oj0idvMzjFnmD65hLoNnt12Wn4IYQ1W9mr
fIX5sRa2ja7tdZt/awZcLhAG9cMFaX3iTzylCcUSOeORPKkRNs44H4ZurRPFxaNMy4/O/LR424rI
AwIX8/P9Cqnu2dDFGrzhi3Zxs6zAqtWhOlTkf22AsudGNeITGM2v3hh/T7LYO0Sp5kHjV4htsR3m
KZnyKVrfrHQpDvYmeHC7+ZSJhr/Vw+IxvSJvt/ylbJLHpjW8fTI86pQXU8itvQ6G9g23EddXUYSF
5hAR7aTIUmAOE6gLwh+8h4Jx4ttDlKBKwrXvMswLB/XR8/CYV8kT+voKzh91Tb9D9Owo5wZsV0im
AwuogeeyWmSXGdmin9T9PY7JDZ4G6c/cqjQEg0a/i2ut3cM2xXYZi3ULZlSgNylCp/SrZg/r974d
DpGVnrrVejAaoV48OPQ+D6dx56Wi8oEn/x0N30VVpgF731/ZrPFedF8r7F8yr/oylohJ9GbYG1Qd
66jV/EngDq0rX+IqDywq43322PeiTszvlJLZTb43eGcqT5CXcbpfKsuE0DLfqQZoz0iO2Z0IbPhM
ytH2qqJMgb5WBQIr65u+GY8iOV75xWow5uPyFbbVrql4wC7l2J3aJr+mNsrqFffTnZV3ezHXlHJG
43c8zKvXIfq79XICiaJ7U4iOsk5Yrw2skYDCNRh2c8HDY3VCVdOv6DH5S9Y2O8LyXZBITr+KLBZX
bTGmcCxeh3HU3gznPKKgDJQoedWoCwlr0FogSu0t4mmealFdzXXGMFlNnte8vE7wp3caJTK7Neef
QaJ3POCNIs5pfMJ9eufojXmKamFQ+TI9wSMQLD779pDaSeOP4/CI9CM0cbRFhWyetdpVfBXeIkq7
4cVZaxKWS72GwD/EOcmmkxjQ5qpYDQArDjJlUI/TRI1ZbVYIX9F1RTU27+Rc3+KasvesH1yMY62B
27l9dZ21fXbMXTK09qEfqE+uUhWQzBwklWsf15U6BhMuC+yESjuzLXeDicJE9MEbM5LlVtsvqDjU
cwYR/8wqItV3Lf6V5yG3ZwGnlZctdW+F/9vYqqt0VLU9HlBrnuqGQBfqSKbKq2hy+PMCcSUA2et+
ubltUuyBFa4wBW5eUE5mkNXnxEv1vTWoD6retGeE5CvfsNQVDwX747ADaXcY9OUXDzGbMpnVe+ow
GAsUVgY+T7/4bOv7XKlijL6dnZsU7s/nah6+Zi4buMXZDNf1HyACX7Cs8nVyeqfYAJrgZNhSdvx7
Em99bEw7PasNkH8y8FBaAmSz3oMo8HfpMSqt7eS1Slc8ZgeEyGL4VTo5IQwAGjDDmma3Kqn7MIro
VK7ulvPHsndJL5oxvFUW0MOsab72VQHsIsIuNCs1NA/ReK/ayUgKn0S11tUvXTp+i4XZ7wsrtQ+5
TUKlmYZ9NIoq4PfNL2U5H7yUN6RsStzJS2u8b2veLK1IXsuJvL7esnWJkkOelfuVgPLRTrq7sqzF
Hhu1twl6VZJF5Xl1Sa4VsdeQ0cz3fR3diUa8LNi57VRtfGwi7SPVHUI1nbio7Dcgwo/jjspF66zo
wCcSLTdPRaJOoejbvxOtrn0TdJ4q/tYx6gHykM1B2xWhF8VPfWVox6w8i3iwQtH6tdO9qEXy3ppq
CqV0ZuvrltfUsfFsMyaA1jHaVOGVJ0risWh3849eeABJcncJnO6uwSXLtRfbT7wKoHzZuPuadM91
QLIo4q6/VtQ0X9ay2UczayjqblTfUyBkEdPPQJRaH0YdU5FFyOkhUb3jVAQ9EfpzrSy/MFvUMWH7
ak3lc24Z0wmuAiL8hHQxD+c5WCzkfDVOIgFhaDxgKj7+zlaRXpTtJZt67sHubO7tyNb9QZmnENDC
e1E0M9pV0OWL64VZM2IFnFOcmkzZRR7GxMouZEcvRSmoO6KcEBnv+OLmFFgQWYLCqfhDL/7ODOvd
mpa/hN6TA0vNO8TYFyxHfWCt4CVtCNhGJL50oIYhvBavbjpYVzhIEXYJhTg2cVc+lvi5uxBFnhIK
v82hLHYli7pQpzArBBmFbZc2oaUt8S3TunLX6huipnbzoyjd+C5LyLJ1k5FeVq+0ThErNVgeuXbO
JoMKzbRaL3WWT8dqzhZ8TWwD6/pkuR/TMmYxS1kr8ph2P06TjqS603ZNBkWo7ON0F2NXNVDWYyY2
ydRlsJ7xg63CqjWqYwoVAvpC4QV9rpI3N5HEW0livdqGNwUTXnNvXXccFRvz1ypz33qS9oFwrOFd
ZKniQ1VMvhjLaPkZivova8vOSWvH+kNpyYl6eT+fGsu0QkpeO7/ndvkxW1T6pNS1fFBW3CNORvuA
ThWe5gCbmgfY4PeUan3M9jDATEjUjzq1BlgMCDhjq0TfXK/TB/F0Nmx5O35oXgQbCJXUh2d1xBZX
V3zENbeIOSraD0rIZl8bTfEYK8Y5XVghYVPoEZBwolA2s2TVr5VCFdGcfqx9voFusCSJl7jft+bM
Q9Y0z6nNnjiKzfHa9+l07fhbL7Mr9gjO2CvzAAobr6TUsnCse9baRJS8R2UVymuf85ZN2GTb/JZN
lOXBkM+T3yhavhtiY4uCDog0E1yzzRiPb3s2tcBGMr5XVaXbxz3YlLEgxdwB1m1V4MzquuzHLO4B
kjd20BIiBeVjFA+tNTn+kuTGLicE7BsYC+h17j3BzJn2a3Md83Y5Dl0WXVf+Fmg7d2gW34o0Sh4J
pALgYhPBckNRH7R4EHzt10fbXHhg1wI4igpUfEy2RXXETlYdsyGgmKHfG64VxANeAqZq5A/2NNQn
b9Xcs5auRjg167d6qPe9qNdD202sKBrvHXFwOIgpo/CF73+0ovhdWjfhT7HRhrgTRSOotaFMR3ka
+1FBoBVXy4VbPsVYWUbJUBJRsoJ/4yPckqu+3brjgsCVXQ5ig/yGSiMsHtwJhQ8EBIJqiKxg8ErH
V8uaRCSPhx7fl+ep8QiqW+W+G4zGn2qCGrUXu2FexzZW4ou269LGxmRajGfYhvZ9loB/aPIV3UJH
uEwzuaFWLKHBhmZ3lYEhNYKBRemt3WjhVUJtR4vPkGPxmz0o49wetSW/JkoXXXq+qvg+N3+ZzjoE
FlnG46gad2maEUJeHG2HO2l9qOOkCMzsrbO19jFe8KEnovaNuzcZ5ilZzuArx2XE6KaLlQfQA8N1
tnGbrkjX34OtAIqK6+bgqd457annqwnz5L14JNqNuGFA+FMLzzxWVhMdHE2DwwAYw28of1e1/Ep5
456PxHztO7KNOarEcxy5VVCW7n2hsgqMlcIfXRXmXxftDHtZfK1Xzr1XvyWJ7dxVvfJLzPyjZksz
7s2mrXbdkv/sDPQ7AteFMB8e60Fkd8U4zb6SLeCLvOmh57nvUHoOLNEuz6VqRrsFH8YwGamUHqLo
XE1NCbVL+WXO5nSB228cZpyp02G2gi7hczI0YPLAblECahAYXeb65C7jRJFO3d5BpLuqgi2VgVTE
ABGlKxksP6oLd0lpX8TszWc8CIWvibE7UGS7S2cYoG6brMfSKjqklc1r39VPCuDMwB1IOzpd91VL
Cj0whGbyDSv48nkQp4eZKjkou27cXu0tJjqAStpNm36J0vkF2MwYNF6anKlRUslerd+6zkArx7Ig
5EuBPcfCXXmd5yS0B+9rEWHh3TsjsY5+P82FuMydDdO1n68zIsOKG+y+cON3B0zybvb0JsgAYq5z
bLMZHnmDcOPc29hL7hKneK/LeQ5bQma7QqAoL1LUhLUSX9dSb+6qOV13XcQjqrShYjmRV+yVbHSC
vsyg40XpgRhccc7X6mSrun1hjY85rdUfTVB2hqYph4Yvkh8tjwUCjqnMkqeO/WxskWjGcIJnPnUl
fduxY1WBQzo6O7vGiOdD2dhamCGw8RM3cKzsAaNbi+VNBzgUhWRoOflT6iUX23LFrvd60Ghmqe4x
AbWOq6N6VPy2WKZgOYsRfV7uQU/t1sGu9ymZZz9WeOeiRd11jit8ypWLPZYQ3EmiJN71Wf9V2/iC
7dBNL1pJWAi+KKWUeuKrnhcFvWETe4qyOSx08cK/yt0wf98JfxZYIjRhvBihU6CRiQnKodZ3xG4q
BFbgOuaPBuiy95T4DHWugYI2EFF7L4KRJcW+tSCatpAgUIfX/XNbUMJlkAj0yPmLGQV9MZuLr7KS
Nget2O4/P8AsTJckK56UqF2DUdWi+6QzvtomefgVa/tsyJMTlHjTNxXkXDXZjMa5OOwyKT29jIYa
aivh8LbVVO57EaVzETqlvDv3cEwhhhU+0v3Wj2xLPahw685ja4nPg7WigjDrcgxhCDxFXr7uqdGc
A4x4SxayCjv1ucwQAnjtScum4TxPyXiWr26H2DaHM46XRGwGvpmzQ7gdffthqQr3wD+3ORuF2pxt
4l37fsWJds7Xc9LyYMhKNm0edUmBvJrbkwwYivnQkmA0Xe9C9ML1CfVfE80T57yt3oVbEkCpzEkc
1xSXIx7U33S3WM7ARpbzZAzVbsStxq9trQQibFU+b4J5GpViJLxwmJe1OvMUqdgEzdHOGup3O0UV
0OM9yfUJtXQW/GazDpS0xoZmcaOzPLB8ZR2a5leLsPs+UlRxXgeMdYrJOghuh2cB1Q/WAstSvxX1
KyaFf3V9NXy+V/KVfJvS1dJYqUSr6xN4TA4RoDt2tOwz5Ct3a87sOPh/h6KpZn5pDvYcTWc7fqOo
qeFGt9OG2mB3QVbWczLQNnGlBZ3a5qe+X0m4ryFu4k+a4mW7auYPI/lmac1GgmAF33VRFHCT2n6B
FqBcd80VbhcJnvZpvkSQrdQIFHfRHqeu3Wi2keuDtZl66hIVFmvIYGfjLH8DYB7khZ31jbRdc+bB
sFF1tpeg7Bu2v5GBdyMiSlAhlH+/1pXH1moyidd0rnZG6KCfE2rMg8ahjq394a7FD+IuLu9sNPPJ
1S2X3THtSh99vPESoDn8rxp9rs9iO8imPJjAPPiY/7+Go8b+fTbmf91+wXLZRQmtNVPQjvZXNicD
gMZCt3e2YgIYqfIj3qweSR0mxE1/XqEY+rjY+sIT6DMTp0Vyx2FE8bdffiYRvCgAh5rS32HplZ4K
pUx9+2FooNIP6fhURc1dzn3gXJVGERRN+X0psXNQYI35gBmV86o/dKWHq8iquDsnFxD97IR0Qpyt
z+D/Ku7da4kTavzkkBWLypfUGd+E6hqHcQsTqJZVnufY82ch9MuirSEl/N7kvAyC77A3uugly/rV
k2WQDiHEmELKcToptZ3z1YGfmiwpUBpH6Vg1EWf0gDe0Y3GG2a0esZJhWUUx1oW35gQLRrH8layz
r8yItFxD93MvNl9my6+aJj979fqTf7YTLIhWT+YErcrVsz5MSZHpU+9dp2Q1DgSVG6rGgowtRGiJ
rn5QS4oaR7ZRQVLA1R6KuH6wMjLOdY1f4FAdKLRfYWgiQhvrNPKNOdECtSN1vOYfqP7FJaogyUaw
NcJOWdu7HHCGocHza7jN7p1ZuKeip3bDU9gpr9ba/zXnycFZ+8OIWObFcZL6wFegOkbE0d/rCvv4
KlO+Dxs003S1EcVoUlwVlX1P5427pkiT7zFeukSSgtqZza8jPFE7Sp1fZUI8jeeCXin2QxGxfKni
rPWFuhxbs7N/EJl3iQVwj3LUfjgSLHkmNUiNy9BSaEW0JKzjLj/pCjlNpzTX4xB562EldRCi0jTC
Vem7HcvHsG6m7KC2W7wDAGhXEWntk8G+IvQHjJmMz7g6PBlZnX6N8GmmEpxkgv6SN2q9Fa8AxDTs
9bmb1K99p31UU99eopGCSbL95GHqkpLnzIMDNFVhnFP5m2R5SXFrvnCT2vVLWVzasoGSuUXvFqS+
kyHaozcK5U1dsl3iGYRUqdgLo6HYwWGN31AK/kh6d703Bbahhord4TKC63WHEmWjVaf7QszuV0H8
Wngu2vouWi4EPmOoyOCURjLIR2MhQl2xoeq8yQic3NEe2AEYJ9Gk3aGj9uwlNXuq3smE/xLq0bS8
7KdY+MAQYjGevLpoIKaU5tHD8ufJwOE86JWk+qtofoEVSMmRpo2/Ctt7QW2MD1/qUDDcrhUL6nx9
IMTwc9H707ok/cvU9e7TANgirdAzLyOPhSIV3I5k/rvglz3LnHdOLq3wb+3PYTlTdsq2PMjpt7Nv
ff/xEnLYXiN5n4/0UjnhTuFQ/ZHyVPl8WU8ai+itLV/J582YqkyS7d9e3sZv02WfPPzRJ68j+xat
r0JDbWafvV1R+EiCGx6q20vVYQlDOPXfXmM0WRBs44WCZHenb+Oy/Xnq5zFZSAMqlrKP86Q9y0Oz
PWYnE1tJX7bNbvm3rSQeq8gRT/VFj58tTeXr4JZGgIgofpZ9TWlzd8/M6SD75EGlNl1Np+jus6u0
88eY29jtpH7yvJOpI/O5nVR1qyC/w4b/t75MgbSrjerp1seOE1st23iozULbpW4TH6wmhmmttNZV
bUz1GmFUyqNv7r8LV3svESK/6Koyn9coKXd2ldhP9bKyfYoXH8J4/TVFcXHIjCY/khihapnqxAnU
nKZ7YziKglhKVN3b9djdwX0+uDxjL8KeWSKteXGicuyQs+W/VMLpDsBd3ipROJu3h7pT2HZxW4nt
+6mfM1b46n0+92dgKOXFm1h7tmxujqioVsh6oDIXpYQfV6/fE8eIA95o74WA/n3VC/UrvLUqTCa7
2qmrBok1GdhiDk1g1/mMFWpbHUxRk+lRATJpOoVyLL3DfBzVt9aZEIz2+VZNQSSpKC308GZsfGTN
T6MbOnbKCBqH2HpfJ7MJS2rnnosUSEEz1z+I5WMhtHWJWB+uHrR+2ZIHCoXjfUfpdyjny75+0N88
axR3sjWm9UqGab7v+8VDp9YnYV3m03OVRBVlsOm0U3CWeJZ9ac1iF3HUVba8oW0vaVv+AkPzz4R1
thxwGCMalO0a8lDqf6eTlTzJy3jNmp5ULGz924RxaLblvShOsq/le3vXK9HVw/e1XnCJoHr3UVtL
rLIhKu4dN97CE9y2ZR984qeyIoMqu6x6XGEL13/J+7rsSqd1CdRG0w+ymS1d/Qy19p8rVPle0REq
Sc2rFLkiB33Mmsw5Zh33V5At/4puP6d0mN6YWvTl1v/nPEL8eCiohr6X17tNHLX0ZSYbx84GbzUI
TvU9yEDzZMwbP6fFJ1T2ycNYq/V9vx3iTMGoVV/W/R8Dt8lavjogW9XHW5d8he97fX/rc7Pyl+oJ
Vj8i9XxXdCBodVLGyZz+8+rWZys9IgLhneUMhQzT57QqboujoiOG6fUIdH5jRhu9pX+LCQTtItYM
e9nUEuDn7Emou3asDmvBaBP5bLHCbXI6JeUxS8AIy+aUDM1pTtGZgGpi75XYb4ZXoG/DjvezaZJU
P+odyv1+Guy3uRLTEfu+NpST4cfnx140Sxib1MqPve2cI8GixM6JzqmKlgBJK+xXZ6zYgnnJu2xZ
pZa/bHkC2UrdyH7Faw1KUl8+ya56iFlNlM16J5sopswgn62vLZyHUJ+xSbJSTImUIVV2lue5r/+H
sfNqkhTnwvQvIgJvbtNnlrc93TdEW7z3/Pp9ODnfUFE7s7E3BBKCygIhpHNeozE1Oqk5kzopFki9
oL/GJEcaGwwXjzAYbuSgD6Lj9YtOt+63w2TwXpXlo7pcNGmZ7rael99KwwpB160/dR4vlp1upG7g
y7MP0dM/eKzvvajsIdHwiRvlwybfJld3fMKdy/Kq7aGLbA1bn09O2hzwx0nBfgbRMUct5DUYnsqy
zg6eUiWHdFh0Lwf7hSCBRfJX6/YFqKw3JemJTqXqF5xc+LpPefZmaePEPJ9RznPslLm44dzMEXRn
Zyn2Ck4cnee/I7ubvgERxq+kM49SqsqhfnWMM6NjtLfn6uiACkKoWPegbyXaacz98K0ZiWSlFSkp
aDT6SUNSdxuSE1iifM62B+myj1KzOxDGWmJjLtN5NAM7I0d7NQtOnr6zFxaqrfb1k2z09GSYyoOR
1186XYlQ5q+mB340MhzFSLw6Ze2iGNAiY5LH28AuoRrqaAiimlV8x+Tx0fcr9TUOUJoEcbOpTc9/
yYhrJRVzdVWpuD+TBrpo2cheuMwx7MK8C/IgvVZpox9dFKN/jpv0Z2m7xqkxDKjiFvpwE1Pcm6zK
/mLu3fx0zfC+HzPtd41+Q+I1Foulh2aaN0zIc3LYbQtcwsJVT0d9Kljw10i3bgJXs97MuDlHAHl/
ahnCcMpj6lnWs24XN7Wm5odCI06bK3G+B8BSkvSOvjDpw4QGYdpt2HrhxofZ9WgiIE8gwI5+1uF3
NZjto9doCzo/d1GYJ0aY47iHYa1L0FYFGYtvAfaPQ/46dPHCLkzDixTxgLwj9aLdwry3H/1uIg/V
DRVcDWN8jGpz4ZfFzQFUcHxqKjRCLCU/GX2Sb+PUrk8E/eq9udDKWZkbz0z9+fMzOUgSFDtAUPtY
IdFPUguLcL2NCN7YG1N/GpT2OZgZgQyG2kPg6wVKuDmoLzwW3nSnbR7Q+3+yWK299bOrPbWNfpBj
iIt6Nx12upvR/tUxOL+ZoeO9YGG1sW3deustY3qZUfWXYyNCcMSa1a2UVPQWn6ueyP1yHm6a83Ou
53spoQNfPjdecgj90sLdrlKeiO8f5VjnWeqTg5PhtVSa1VM7zGdTTVRkLfRTUqXzfbZsWnXAobPV
CddQKrumP/SuYqNlpNv3o645rHmnbENEB80AqcRyxr6PLb4x05TdZDp2FeqgcdSf2nlvRhigXsty
SDYkMM2m6O+lcL1UVjWIuDcFYdRsCE9Djyw2g3GBz4BVhxCGUA6TYrH8AZIANmcvsGeyFsCJKI6t
TuvZVeczmuGv16Ic0eqyv0RWcp+l/V9mERfnjIjXfd9Xf29QwHT2ZWJX208HBtUb73R+ytq2NRzN
QFFZqzYAyJEWWa4StQSDRj1GMADjyAcjccdD2EOm1FI1eOBNgiRg9/N0GwGvkjpp505l8CBFtzIf
YdwRZVjOX+vnqkG+qLYVdBmDmqmcr+3CyQ9hnLLJ4zYHYAzFckhLkshLXWQyeiIEFADnsNvXzMrf
Sr8K76XkeZO/QCtzFrscHNpYOSqDHbOQzrtX1c71O7t0voAYaQG90ALrCECeJq4xFMKaHFNWJ/Ot
FLUWKAdkvBQrHI6WUx6f/cEDObwUkfHMHuYhuv5hqbKtaRvVaYCTDg2sbCDEOqCJIsVowA3KNpdA
tPwt2yovcDFsLGlonOqO9VhDwZWS/L420E+pndWP8tuzBec1WrGCow3tqwVYNOnYnUixDNWZrpkv
BjfLb7MzZJBihKCWklwt8vvHtCTES2KZ1Jql5epWqZr6YpMsIJA8VYzVJhLYqk1mKLC19M0ZGaPj
IHC+AyC+qdkLYZg8YuQ0/yFu8T4RCf1aomG9JSkfvuToum2wVC02PeuVexAc6aksbP/SGnOINZ0S
nchD5qcCEc8HPYvfU+TZfmHli79eOL47bvkrzwp7U5jJeNHKyH5wY9A3xH6iX2cS8Q0RfBYGWuDG
9+mYxyBxguCGFOkxHudXe86NDXKcwDfK1L5r566YN1ml0b15U/s0e5CNgg3BA9FQA0DVdweFx22f
wEB3h4p8WlD1AK6AnsOhU9HY7GCxeO14A1h+PtdN9aNsUgVT42x6tbqKbjc+an6tv9tz+DOfXTwQ
k7t+Kv1DaIe/qy5LHiKcBPZa6igHaPrqe2nFGpPW9qC5uv0W2kdSYukXY56Hg6FE8d5V0ptA8X4y
XVcv2Hf8NqPiRzeGJumdyjlpIEbJsrn7uERobKzjFAUmyA9eaCTfBpJEWDm4QJEqkpUOL3ZSjd5O
D0kvVQABnoviSEQ+JuWH50Wbxy9pizoxWQLtSzUH3snyyHwCfE/3VYg8pukAVhrAwjdN799a31xY
3/dDrj0byJ1DRK+wacpRrC+IiFnIXRJ4GYn3qszNa8d4GMdvessk6alobfc0ZR3yhyMA5XpLnFE5
aQp5NThN1QHuvI48iG9cfgL1UO9TImA79JXsXW7nGwO1yjOfRyQ27eBrlbn1y6zz0aZKf3BI3APu
dkIipmwUcwxvRy/+OeVKdDcOaOfOc/lnhgZTtrr3LeiCZmvhpvBE8lZDbt4KL4GVE5WPSncX5Krx
DvLzBxbX5R8TFUxyQb+jrsMe3AkJ1hcl4hBD221UROrwzQ2GZ7XQoscKlIqUZFNZuM5AnCc4trSQ
jV/qIF1Gb3EOGZ6RUdGA/cUnsBH72B6Y8Gim+jKRWt17OrluKVoIKd5nsXcnpR504ctgQMYe7f5W
qgzYB0cnsqtd4ybai9cbLShPAERLSaow4UPwrU2Ti5ywfH3OBl9m5i7RqdD8Re2z7F4mH0irGZVP
UioyLdinrp8fpDiysiFf3eI1RlNP17qXSElBCDj9dK3TJ087915ug+SliWyYlBx4NbJHOSFwlWmf
VNihyUFm1bis6GQflqspy2YcCPwpkAbO0oJQ93DxC1Sg1kviAnVBfDW5/ma86Ypt5E0vU0y4Y7I0
/aXxHbTl6vCSZiFfuqKN/9itja40c6dnJ7Sf0+FX6c3GKzHN7WRY4zPfCeO1HMufYYLQhBwjRKtu
Eaf0TiBGzVdba8Fz9d6wl7a5oQeXCkfNrRwdVDI9ahNZR9985HtfAoapp+zihcwgoKJFz7JBHKXY
V4lf7JN/6vQpyjZB5SHebevR8xSMoLx8D+1v85iGkfHiFp3xkswKgz6YlrMUY8XrztoMPESaaINt
vPABm5wsurbPG9LIIyqtJ3s5vQrqA3B3H0F0uG2V0jnPsknihtGuGcazE8TOc4s2+v0YK9DMMVYD
BRnAjs5m4jzLGUQEwye05FjT+G2+BfXb7LlB4x5g89/Xq7s/Rab4e5j9AKP0SXmGS6cfFK3prkWp
a816V2t8z6SkBk1xnCsAdtei7nPWnB19gBsPUoUXFum8Lla3+NoHL1I3zf5Fy3kxpFS3Sn9qrbqg
BX9UNr09PZSAQ+6uVbAgzwPz/43h5NGj4/Kat2hn2ZNubsjtkik2huBZNp4aHtXCmO+lNPrY50S1
eyz0NEq2c7NEgevK2cjRIuIrn1o6obMmiQ9rneElvz1V5aPXl82TFsEt++10B2ts1GfZ0I9Q8OjJ
Vq91vjm81ThG3KLooz73gR/f1pr919ogYZ2C8kbTHNc6d0fYf7xetOkHBCuQEdpaoz3dYqT12GK8
cs83MMPRPLv0kCAuUrKxl8K6aTngpeGz1prt+UOdnGY1xY+69YOdVlYZIJ/ceZKNWxMldCAEwFCn
rlQVQLrkYuphl8BRfaljv3zxk5LwmhdHR6nLopxYZQzEPMyLcjtVPl7MUeafpbFpuN+CApViwwT+
U6p2u08ZZnHei+qXei6fWwKFd+i94sSVIHJrhouRCHRQvB6GG6cze24AB0PgUzsSqSClNLt+Uac6
fmhi9ywHpQoTHI3gfeOdtWko7ydzvLHrENuVeTDeGnMoL95Yd6CCpiC7q4Nyn5d7RR3KXdM49U7D
OAXgEQ5A5uL10i/GLXHvJ7eZqe4tu/rSGH4BH76/9cv+zuoDFNtDclLwEn74XXywQgQPEouVTsEM
wCu16jRG2C27OQi2+qz2AcwJJQTTrfb6rmUOsm2YfeTetybWs80MSniL0ytEUp+vuWT7wMfArjfB
oKvKcAEx8abVTnQM+CAQ4FaBpANS7nv9Rp3RmsOCyiC5ADvJVY7pqL+z7mKwAb2wKw31PuvS86Q4
ym3VldBj+8E9Zz0EOMN4i5shZvnnsk4G7Zn1ofsyZ5aGartyId7REkw0ik2WTy2cqY06Gh2aNETr
oRM1O6/sk007841kMXyn9k9a2HiPiwjfBInBnioT3mNg3JoNfqfKgFxwEb2j6fpKRmgXtVp5KOzW
vekzXMAIBLC7bqYBBXjbqG4QLfsCwmI8+2rbH0on9DcgNfz7Pv/FZcILcivGBt3nYetgzHSYCkW7
zZirZtaoPhkpVx6qbMamTX3BhkXfZ8q8LxIdTh4+NY021Je68+u9arrDrnEwv0zdet6prf4lGPEP
ADHV7QMceyt1Lp8s4B9PlW6+KXFUnTLUGm+RSQRXwjdlnzZOe1sWBVESfYC/NfvboJr6W4AEp65G
kLGtk21el0cvG71zbkwV/twAouzeDLHIhRtR993JqhZEYNBpe3PAxRyA8A+kmr4zymUnkyz5lrvV
b4HDdVvU2Yjg0W/sRgGul7TtjcYWnQTgWmhJsGLvDL72hg3bRv1RJfoEr86sbwaABmdlCXgYzZPM
qLVlWs0UhW7UkQfBm7JCixXJiGho1Tc9+97byn2awvNFHGWbxk+gl//MrlFdyL+pfAmTGs019TIV
lfZswvAw6fake+16SMDfONXWyMPotsur4BKMzDAyjfd3Cost9M4Sub1h6b0lVnlMPdCkcKK3CX+A
vZEQQ7Wruj6G9vTDXezjRxd3cUKBbUgo9Ap2aCC41b3tnIM+xBEigEyjocupFfUSKfkCESDfDnH0
q8nKC2Fk88S3vE9ArCBvVR+4oX/qFIuYkTA82QdMOdrKeiQwom9i0GU7P25e8FuDY+Y2Bi+xUZzD
mnEwVkw8//pmW3bEBOr8EU1T9baPIu22XTaOOVmk6qF25JtQD/y92YHUCzWdFYridIy9VrMPksTd
Aso6REXwSyHzgBJDhKIQoYyfvTWU7y2y5ny0T13u43viwmnSA3Ig6gg91WN6fBc0AHnmJ1Yk7Za8
Z1Wa9/WYZhuVGGQaqyF/3rEWCPVuglz8MHoE2Gu9m8gKB88Iq/D5bCsQSj5K0SXKUrcjyEuspMFm
EYwFMK7C4TFbgtdzGhxsb1GfrfpfgetnCJQZwBtdPQXEYOYAD/1jODvo7UOY33QaVKb29wBpMAL2
u2884Hy17RB1djb4fKlbhKaLvVp0IJQ7BQMWTVWQj0QvJgh8Egul+zJV0/MY2s0tocZsO3cTomhZ
+wB7+ZlIc7Ox0JM/exMufpHuW+fFClbxe++iJL57sRacDm613xvXuy0jhlmzURjG0qo6zSgstVr4
bQCIeqy67hveBwacYDvYK2Uy3Q14Fd06BI+LhUAcpPpL6rg34B8mZtmjzx0cvo2s2oluBMCXYpzj
jA6zqgISRRZXBCrawCTrVlqnyq2KjZVgPQd0vQAU51mAbvgYHCAzX5ycpJReoLmFdOxLaXUuUZ5C
2yVxfCyn1jz2deX9lXqvcJk6tfV/zna9g/POt9RbIDLKz8jot7mVBRd9DMatXqnNjpW6d+oBnh0t
cKDgTkhJKT6Ltw7CvYMlYOer5o4Z4J2Hwe9jOqBR5FBCTCbZt2bwmmeKfbNuqqFwrkWbmf/ZrqGI
1bN1b/nMHb3BAsfoZgA9K887+IHvbUMP9TWNoW/LknmjqwGvom8aN3MdkzZl9vErzfV9jpvuRZ2R
b0Io6gn70t/W4hAFVecWC3TpjKzO+BAvm0U8x8xH7ITNun0a+na6b+Nl5KbklUH7VEdMdas6PZaB
o4bb1OExggk7Ky3rj65PmXlY0XuS6ugcmsWjZYz2Ycwj1t/LxnfvZq+Dh9Zq8b7pnlKnSS4hy4NL
6jvRziggAMDGjm4s23zSAwP2hjfSo7BwH0BcEd+L94NSP826T3CNGAz9H4EzLTsJBsxeMtJQhYEl
mtbidQUC85+N0pEvwrz8VHjYZRghklp+CVJjzLyWMAt+DQ6y50siQJmx2PYvSoXhFhyJbp94cKyD
HjTWFAwTK06fcwmN3CIofaajFjeNOT2q4TxC7fDt3YgqzXZaisgUTNve5GGZqQvQzAlTeCUd0pOz
BrrIM4sbEBmnYYKRAlzpvjO7J6XF/wmH52SndxUOgIKZCxcCvwX+bO8MUw6nYHbvx1TTmAp22YNH
au4SN9X7DNzoDa8N0IbF9xBz9zc1xwvGa3+5hU/nliiBs4QK6llnpZPSoRzP1e5kM/EJA2DlKTtf
WqMBHjCplK0C2NMHKTDVuXmRyxSz9hrVQX7O4pIhe+ycXW3FwENIKQCCK+ZtgWJa5BS4Eyv2FjM8
827QoPTWAAWUDmBV0vD3kBzx72ICrKdkDt9DpOAQHz1MgV/uHAejyQU5twOgvUs0ni76v6mC+lb9
h3VNe9MO2bEeaz6ToAITJ/GPKt6yhB2hCtZnJ/xa5KXxBQl5FDnHZz0JrFM6KM8zQYCF3qoeK3Mx
Hoi/qZ1xir0xJFu/8+LZw2zeuo9JpW1THfnSVs0R/jNAjNs3rqlPt1oav44qq9SwCpBRDKEMLyZN
lY+uTdLw94ACvV8VIIKs7g42CW+wXKV9FY5Ipz/d4GgvwHZdpLGViYWAyTitLbj6PO2bXZHa3iMs
AOdBnV5nEHyPBmAEOw/wu42TLyUTA+QrI6CVJclUKc6pnjHnKzMAmopyTDo3ZP5kpMBfrF0edMYW
e/H+BDuieO3MujmNsEW2UtTxtgZvXFubsFEazHUr/p+2s3d6GfyabGU6FnE63yD88djPgL1NTLUf
AqRcHoJGq8kMI4Xp9E66t2q7OpbQwI0AdoaSIDGX8fMWpoY7IBXshCQZi2DjzGO2ZxX9YBDnYBTf
ZdlDFwIWw9PqFdOy9pwtmJlywdWFICzOpvMQLbjR2pjUM8CIcEGSymbSo3dFMfx9/E+V1EvzbHnt
6ksZcF+9FjrdJitStgL0bHSQ01pdBTv/MKkGE8PwNW5ACvgvYxOkhwA6r90acIuG8QWhctQN8by7
6moIRkhwQ5nJgsGNHZS8F+0NOdD5KSTJ8cfkNsEFXJY175ms8ktkV95oq4JLdpLdZCaCBAuLf2+o
C9C+bqujIFQqx2mBFDKXBTjUA7cOGrwe/E2iaEscgdoALNaerMpXR8l3CR6vT9Mvsx9AMS83rlmu
KHsrPtHWEnXeC1RRKsc5m7KTtMRSkzuDLCLe7HKsXS4ie7i5TxvbydKd/MoErWkSsAifLa5+x6BR
j6Iw4nhbSO7DGQznz255fqMZOaccNWrJAcsmkfsvuzFLZFJaGN9JMcuqY1gqOv4zy2/KwX0GOGyc
5E/Kz/CChzCqBsRJ+mrvleUvOS8dAzjmy2O8PmGpFLwUrvcxq0tIo2vdWOrdEakVPJkAfVyxv9Ib
oN2SoR6ndNyrev1d8MCyGYBRdzX8OuKpSI5k1WBjRlQ5KWO82+wl6X3FeYVq8K2Hubj3mpAnaiMh
emiT5kWevZ24DwNxn8NcGwzrFi7iZ8JxS6asuKQOy78WZ2FAk/97aGCHdSDUTbCTxyVPQ/aw5ySt
K7vSC6xQ98krdxuv6PMLvo4e6DPZXTYQEegbyrHSWEWhL5jMABGAOaesaOb9h10528GRAiSya+SX
6+6c9qCh7Ogkf29sGmLUzS5uky/zqF/kzl3vEtTSTWGl007utdyVpC1Y/7ca4isLBkCeiZwhe1J3
7Q5Slo2R4hjSdCEQTUQfh+5ZHvy1a8qtWXuDHKmJfG4qMOw7uRXyI/W+5v60QaFviaAzy7WqH+1i
G4Lc5fX+mrnTzwCvjEPGbIBe96JVeQvTNjzkM0TnVp+e9WXokM92FtvOcQ5mkMC47m1U6Jwo4Tbo
CVlJXvxff/jDb5BdbK8gu+uhfm15fXqoyeQgTQx9J0OAfN875MZPNoCs8TmFy3u9uVc4xYe35gOo
4vMdNEjjFRGsybnBvjvX5n3sht+ULlP36x1mELzojgulex1c1P4xw8TyIL+l96uH1J7VAxqN/bxt
svC2HXQFmMcyDi2vtZwpe/9Z53XljHBAmOykJ/RxemAKw9Jl6Qj6iLSTCcd67T5LA7uaaWDq2wEJ
tpP04LGzhtOUWyxLqn3uDBgfuQu48j//rl2kZz8EK+zlBnCFBZCy9r05vnP1BcBoFHa9yNswvC3D
svQkKa51BdGfZUSy9NnZ+041gFlJH51AYYyU9rJZ39YPXfS6K8fnyhtOXmNupSdcT8FW4Ki8tw0J
AhkLWbA3RxS6z+sbvvZlqZNisPRCte8PDSC9Y+hEBzlmSmeXFuv5n7uglOWpyd71HClfdz8dl+Kn
umu3LSu83q9DD7ZyJPhT8xzAldukwGOKFJBbb4NwXj4cugfRNNBZqE76AR8K8vTMC+SJD7aOMajz
kM/tk8PcgPXhrU7EYlaLTQt1IgeUMtTdjbVgVeexfMoHtzuY5sxUotHVnRoUxG56BGY2JHgPwjuY
8sUu0pyHehdE5YOTVR8evPxV6QfX12ktS+XaTda+Ik2KIW1PPfaD0hllUy/DtezpCfQlM4bzJHdf
LlKAZ5zArNDteh9a/VbeEljt1Mruh9rBNf7KLUSUZN0y4Rq8h1T31RYuRcgN62IlPRMHhxoSL/iG
MdHfoh64OzIme7nHspHHHi/TE4RyWSNP6Y980i9ebGQHdR5vErNEoMzrTjLIaIzaLZzdEvXcXVgE
1y+A0f6ClJ+d5YLy5GWPkb5d2DB2NPyaB+8Rezn3iln2E/vFx/PskEuPWAcDVVOdM+etv09vR23X
TxDv17tYZg4jabJ8ZjI3s3a+BV1ISCXwAv4Cl2wwE/eQH5Um5NagnBjoooyatb/qmMlkC7xudZxc
5zwBzCGfe4QeiUZxZG8zHMOus6vrKirSgoKcm65dB2G41Pe1kRgHub78Lt+OxnOrP8xG3h5U03iS
p7o+WtnLu+5nbEzRZiwKlP6hkP+9QFsHDkW+/VK+TuxYnpY40rB8AOO/1zI7h53f5sMdguzmCWha
dRHWzhB11YW+8KcMs+z6fOVJrGPM+mD4QP9OoWeak1fvLAjSyGJg+R2rBS+Bywi+QyFwX3LL5MlI
tw5UYo8W8GC/wDfkn8FcGqwj+vokrx16Ge/Xm7AelT1p8v++FHO1EfbSnbxPMlOQHyPF61x8Lcve
tXKOsP1gQoswg0x0lc4+qXgsShP5s9cpl+zisMmrdt0lr/03rP76oZTf+WGWcT23zN0tsIBbEoLY
Y/Chl/kryRFC1/KazAVyMNtgMr+htUI8OeyTU9GEobqX5tddf/mCRoBB8A6/zuOkp8qMbt2sddOc
kXLQUIrUgIktkzD5d9bNFSUp5Q9z2euvL+cRJs7dWKDr1rPfAE8/2GSp5i16vQVJqB+u/BCzvuiu
rp7lZsukTvbWe7/WkQhC8zqAALI2lr++FtdzZW99jOuB9Xqfzo3ytw6hDsYwxkwZOJFwA1skZXnz
uOMJy/jl+PXHz6VWbCJlUD9MI+URXnve/D2AaH+W7hrpqgNoenkGYdchuSE95d935ezrUAUopzm5
Zbr7TAUJYIqsS7hPnBAheMjR9cC6BpQDslnbSXHwfw5anZ+vv37pyVeyx/rOXOcz184stZ6ed+RP
/nnvZO/aSnY/l+Wk61U/tPr8Bz6fpWgkNlr7VZuRmpVxZZ09yLn/Vrc2kaPXebbsrht5HmtR9uS8
/7zqh+WMtJaGn/7Uv9V9uuqnvxQsAz5Gc3UXwuhbXnE8nMlVVPN1rSovvGwIpUDOhEbE4n0Js62b
tW7O8ASFfkebqjXYvTaS4VYuvjb9cER2fTMAIUQK/tqj5WVZ3/hPL9X6Aq0vmtStp8kZ/1n36bR/
u/z1dZ3zhdxfxKD9xp2LQxvT2mUuLB+udXNdya7lD7GKf2v+qe66nlgue/0Lcp1Pba5/YUi8W00Z
/qidF25laJA1qOyt32gZQ9ai7K0TsrXxp7pPRWnn9wgG9D+1GkmEpLAh8vFykntneitd+LortVKe
CWWzrM6q7KB7xcs6vAOmgja+lpV5oZFLWUZ+5kIBESUrs9xr6MgPrHbeyvBA9B9J1gZl4L/patdB
w1aJIcjoUpQzJEzE33byJGWzDrdSlK7gyKJ/bbN2g7XuUxdaLzMGTUrIwoXpNaizuescPZ23sv5N
ABgQLkrG16AdosP1jZebsm6uw+paltv1n0U5sL66UgwIpPw9fEv50xWkbs4SsBNawmu0DvbXifX1
uDyf9cwGrxIWb9nZIjBiLBGSDyvHtZmcKxuZGKxF2fvUTgbRte7DPy5HPp0yeJWyn407UIGPNVQK
XAOkBZFyQwPJsXy4Shzx2hcZuvwsybKT3Jky6fPsNKvOpskc6yRPeH2i13f/QzDzw1RhbSp78vCj
oieid210DXLlDqInRhwhk6KjlT3MXkk6BjUXbbqXV/Qap5QeMM563PwlL/LfUa1aDfZYZ5M6aUgO
5nl2TpAIhiUOaU02dUO2crOWfStQ0D8LrU256A47s4UBGQPyGvmwdC04mrp/I5xtiwRApKJdI3dV
nkudQWXSq+K1jOGZCJ9cXx7w3CK6017jmZ9uv9zUD4/ounS93nVZs8ju9TWPSE7Onjnt5S7Ln103
8gPWotzYT3XXVZ0c+UzmXFvK4fVf0sNQ39pY622wMcQqLsj9966Ix6OBEOBehzFLEeoZAqTFGZ9J
jlo6uTPDQaZnOep5wDz1JMG7qQ5eIi07ass11KTO7sqgbjfSau6y8aTMpblT+wyQ3jAUmybiVZeN
l7nm1vYAeGpgim7TxD2oUWjleySDMFxmZb8nKglqeHLOjR40D3CyyDUjGgvxPHNwL4rV29QfXxdE
+3MAKeUZ/k29QzVuRJWDotRlCB5lCemJekQFIrar9Dn2HJQFze5uitFCcIAtHHRy+0fP8ufHtGp+
wnc89aZWvo+5iatW6n/LS6bkNT7wFz9QQYpnzWvvzdZ3j2g9mV0/IOGgtajjDMMmaOr6Sz2D6WVJ
Xr7pampvUdQBXhUh26UWiy2ASSh5zq0K/SZVRcooJsnUlOC4MWKs7sflCKEkzAQGHAXCRDs2hV3e
z1NS3cuebLKicNA9y3OEhQnCW0Uc7MoK+SF/Gr6aJM+OrbpI+WVqZWBHghLHbgkAb1yflVtcxKhe
qxA+DR8jURUFw12bFWCCvHZgPdwU7gWkBuk1j2B7i+rX1E/R47BsILpEj76afENWUzlLVZlh0o3u
IqpcBcJnhkW2xgkeG9SwH1UyoY+pomnbaRwDVhAciG0PaFVqcy9zLEXxkN1Mw9Dda0nnPczLps6A
7dn0LdjVtFgPhHqWbrXSwRVtIDtjTpjNjaOOLoz/e0qi+f5aAs2B8q9Dn1vPryLLe0BlJtpWYbtB
99TYO5pl7qapydF4A0xfGJp5sR2gzsBatZ1u60m7wQoeGQwcwEsvLG8rqHa3zbJZi/TPY1IQQx2Q
NrLhppX6JZ/N1NhqpqFdZFNMwf8qi75StpMHy90LU4LNiBq89j6AUdce+6/JkP9lkEoHFw7dn3fL
hM8MMhG0QlGhEtPPv0l3fgnzRP86NQloBQRxXoMxA3aNDtbDrJFLtqbEuqncvL/ofdye0jQu7nkE
GpT/Vn1uRoXOlaXmnWr0rzWqQXdulDwMdtVAfVXq57gnceQg9riXohwgFfqG/Hq+r8dNj3HHZlqa
x1qKKV8Mlms5jww2VY4C7ZYxY/fhZCv/5qSzeSOXqhtTu3e88AQ5DKfODFm0Ax+carf+gjZI/oTh
nFyvWxtz+9B07T5XkbXZ+lgs90H2glHhTNC+aFgr2+YNRIvmGe55f0/o+CwljHbbZ0zrIENlI2JN
Swupc4zy80mJ+6q66HHhGghQG9oPEYtlV4FBd4t+Wn9bD4SVyxS1EzngoGRxRgYzAc3GrdBNpT0i
tqltpSi3J0vV5VPlgAlb7o89jgBdqmWiFx/t8c/130mT3D/aRQ3nbLl/CE6DyMsmDwd6+sw4mCin
yK5sqmCG4b6WpbeNLRKSHyrlsBzpIHfshgeAMyDwAnSuidV/Rz+UQUmv/6rrIDz19hCg8R5W38ry
IMfjIawPqY5qUzUrDgFrxcUtnHjguQmi4LZbNkOC7olr+McPB/o+xU7mPfDteA+FIb4pxwwPw2Uj
e1JnssouIAWgqBZrUYPf4H80lFOurdezuxFzwP+fU1J3AF+hasfPl2m7ApHbp/G+VIkGbj/9Omkt
f2QqSr25TduFR0Ha0bRaGLAoUt5FyyZHYOJOipPvo1gY+QPkdTUmuL4cLlWUyzdrI9nDQe+GD19H
HpmTY5eoSlhWHp4Yk6JcnHcLKD7KUnL006lSlD/cojp6chACv54qf+3DGZlu7rsSgMbnA8uvmsoY
suPTXNh/pdiTglya3fSmnar0xh0jACcayptdRp5RJVuxT4pQe1HLcLh19fpHHmrqy2AX6ose1vcd
A+w9uWmYLogO8vXrDfS/nLrVb2ygJe9uxqVI5pR3KWoG71GlfIGPHDzIQbMM7vwith/lGEjhfQqh
7jlfWo71ezJo5qvmR8WblpylCd+c7EVtGuiX92GdTrd9oKV347JB3E8fNmZSs2s384YxGzTeUpQ2
EE1J5PjubzUZcC91iV3CXErfM69GR1sz2q0Ujb4ZTgauqbvStFDE39hW1z9jeoV0kTXq+whC5XvT
Y4ugwtc7LvzKd6Bg5c7OfPM0Ypn5WNrjKxCa7qtVfp/dxv1iKW57ycoI6SRb7742M0AK1bHyR0R0
0NIN+z+BY7dfgWzpuznGRdxu/FcN8Bkatu0A3pO9OGz3M9aw8IX/VwUt8u+Dn+p0ywEVm8235eDV
e/zaShTmnOI1Uyz70qTdhOZ2X7zqMKafsX7fyEEFGNsrCIwvMHnVO6my/Yb8gjuURymOqEmcNW9K
tlKsY9d8nMnS/R/Gzmu5cSZrtk+ECJiCuyVBJxqJLa8bhFpqwaPg3dP/C9A3o56JORHnBkEYGkEE
WLV35splbXnFtlfPKqw3HUf0MRgndAnSDI1jBSsGW3TlQ2Gz8jNF97j10OKB9QQtuyn93r5Z9nSN
726E1pt870g7mXzuPABjoqdOLbs1Hp/oZlm1I9VCphB1x2XVIoiIHEjdPy2rkzK+O/zmX5a1scvu
uF/nd0aMvscfgn0Y9co1zRr1HPnYiEOfuKo+L+8Q+mzATnTXwm0ek7hRj4gV+quuN1wqMVT5MnFO
ywHLdriI20KpssuyaVkIKEeRhYGhanUCVyXpsZkVXJfDY+xod7m41rXcOq1TElhYbcCYF0drtOUx
ajHLzbDg4qioLOq2dMDMqqMXu6Ro6VZU34aaTRT4aD5ACEtfVbN0N3Azi/2yikcHSb0unwoxgKQ0
OrQE82FaN/ormH6oavKBdGW1QShepq+oqLMddnx7q9P7eLVM45g7inkvwsw+F4mJwGI+rBnVPyNq
yQM/bdqZYZ1GGhGPnHkxaam/poJXo9/917afQ5ZHptL8KTtd2/2v5+sNApjWim+rYaovg1Iil5YO
6DtUXYJfoj+56j+KobeeanuAD5Tr8pSFhgXZuExRxPXTc1c61+XQwUhPVWS4L1Wdq55TxeY5LVwC
WKoKWgpc2EfsSB8K8KtNLNcOsqGTWnBROUP83moIxEzDqW9d0QY3imUnuygN1XuoKtVqeXl7elEL
t/5o6RshIxIxHMbR2FOzLaDuFubVtWCOc7nbgC21fJVklYSMC6PqVHBPPVlF6HW+Ht9UwMn/2fF9
zLK7+NmKjwTxMxh/T50CNfaW/SG6x9PyarHtsNEqsROWtjh8ry67dVdLhi2XdvR9ZKDpV1Mk5k61
erzbPy9h2uJoIS+/sUNT2aSa1Iml6u29id73QNZNfdIMYW+tJBvvRnJcvK5R60euRhXpj2O/MXa+
wuZRvmr3wekThqSDNLfXe6uR4gNPIrBIwX2ebx8XbZbYmFSCaVOVZXWJ9abaC6PsbyKnMUn39Qti
CVobPhZiVW58ODP1AiyW3/mvcTA8JpFQ/igoLb/fKMs1UHHS/BzT/j1UFPtFs+oM2rE23YcWbHCG
KMEtFmpnl81QcVXx02OXxuaOckB662AFQuNcm9TPuJFZ/hS+cgN+w3yofOoBOciokxhhMwhPAkf8
ySAj6233EBDNUTe/uhbNMpzi+sFtmBO2XandottokeeQsITvyvYorvn+XtcNMqgGe0YaqGl2nLQ2
Oy6PbLuiBQgC4dwmYF3Ir/ml2b37kKfuizbGyll0rss5AN9bhWl1s6y2BuS53I7bgx53gKk0xmWH
tkDqJmvHfQwwpK/KPlTPXVn4j1E1vepmoF+WtWlWgNu6ebsc6mr2MdJM/25ZC7tg16RF+ktI3X/0
J3qJ0qzvC8O2H/3d4Gf2a8xP5a4Z1GZnN33wJvVd1VfWW4Eii8icstr3QS9fiLlbd2bk/GIeeSLk
QV4qXwGeH2DeaLtQW31vm3dEko4zybqzk2XYATsauYgArxmR8WeJOzSBqYV20D7+HFAbleGVVmtu
eyIFL+284IsxejXZyN6yuuygYSsv9UTaFpHVR8ROvHPQlqgbCBxdUbuTF2NeWKB4j45inHO7nH5R
BXhpi2h8G6NZ6NHg54ADBXIv1V/iqR/fhioy18O8PZq3/+fxDsiln+N9x+d1kKet68AB+Pav1//Z
/v96/f88fnlfvexxbrtiI3IzXvdM2K9FP1ZX3Rb6zpq3gcuorsuOnMnv97blEECR9bWYt/3Xc/nl
BGeluLtY5zdxWZiz29Ita3XLNyP7Z5tKfLSbi+3PYcvOIXbdVVXhNwiKWyVrTAyTeL4GreqDjc21
7nVwbLxs0OTtshgE/y/ZPekrrS43epiop6DEiMdNalmB0K6emnmxrFqGgun+ez0rvY7pGqzHf+1d
tv+sLs9YtsG2O+YRgrafTd+v9LOectObBue24HS9d8R/QCRzXxP8THypivzg+nhJ9cH+NVqd+24A
oKNa6Pa3puMQOJrAW5GpGtF9xU2M8fhQF8rW0N3pGSJDv2t51QV4+oQt67C8R5gh5+vKxjyThO1e
/Faj0TW/NuEVtzpn7RHdiEnqgGFs9boZbvQqhNn974Sd73AdM5SYc5l8LTuWRQere+MgssKJ3tkH
kYoCuE7jXzM7Ua4AoltP37vEiCXTBNPFgB0DhNwWK4Yg+GLiodopZdbtmPyBxTe+StG8gRjpn6OY
JPikbbrbqO60vRo32cEfUnEJA51MDKWYntIw/UJ0mH3x5JA4+BtFCOhYRP9eyZPZGUMbXEpZ11c5
LwyV4WEowSXOBxj6bEWqkWyYTXHRUnzxIJPVTe/K9rIcvxxGwNOG0MiRADTgNMmcyY5knizZLrkG
wDo25FKmd0CHCIgwCUYzWnXYkoNWXcygTXYl1ppzkmGqMAYxnWwHZTHueOtoZ310kKCMj66IzANl
D3njjlN/k5XDcFDUqDhmhiTYx++iU1L7IJ562zklxUjWa0WRJGoTfxs3jUoCg1ptHVcOGF2BLgOA
6u7oTxSbNLbbqw/tCW4w2kHuOKiByq67n1qifgh3Hh4iEzxyK1ZdG1KUCqT6WNODXoeDajwNjgPL
G+7pM9kz3aqMxuHsk0MFgjpPvXIMI0hY8OP4bcLw4afT76R2Nj55ZC90r2u4NtHstZ+ie7SkX5Gl
Tr+VxPhN4Rd7uRlQKA8cfZs1/Dj7vdh18ys4Mfkd6MAKIh4GJlTWCKQTiclviS5Rb8W7i9aAKWDW
H2GjDndVYuszjX8CuladXXNsQSFzBTAzKvZZrQGSAd43XGJoLQzKh30ulOjBV1z7Ymu4aZcg+FB0
WO5Mv993aT++CIu5k6YFD47kStHGXIINUIeXCAHgJij6br88S4+TQ2X02k1ua71HLVHe4AiKmarO
ymDTJZDDb1bfm8QIEHE5ZHn010Zr3rNs/O89P4cP2cIn5A1+XmfZVpYOPjQaeOuMxMCLWTREOTZK
+9QSYHkz+GoGvoJTksHbpm7Z4/SYVyHauZuxkeRczqu6GDEtCVMellU/rbQV7sR4RcgDJjnLZlIw
L/Q8JO+pEGNxHNykJMGCR8vi55jl0bKNpHGOrnUkSn2OGuv/43kTwKgCg/p/vPay+tdb2+QIHBgJ
rf7a9vOU5f2HqJhusvSlHsPwgXuuv5KxbR50H29Flxv3qmv7O6MPlfWU82+2XRnfWaXcL2vLk4Th
3jdt5p5NU9mDLpoubltjKWzy5rkb7HJl9Hbw3gTKA4Yi91No2jZ3uB3AAV8HWq5HHACUt83iL4oZ
t9BB4t9lVMX87NTNyxx3v07MtjhT5z6qQNzPGAXKc66V4Rac6bRKhFqef3Ysexlg/XOcIJJHNvZa
bZ+QyJDcPL/C8pTlwJ/Vzhrsld1X9Cz//Sb/9dLKkOAX0v2nFI0qwMz5TX5eYFlNe3VP8yu+8Zxe
sU/tEBBARHQoiS9KF2Ih0e07AcnxLrXmu68mURiI0PnehtOXSKXU2duUCs62SnBJrIL6/16dt5HU
3Z+jebFsQ4KpbchFowsy7/3ZsRy3bCsrNduKnlSAZbWxjHwTgYXx2nikvF9WvyOMC65Uq1ctGLG/
dcX4ZBdM2qux9u/zKe88pGLdVW9jaJj2kN06BlCVGIjbeTS7fi9R1UJwjNDsE1t1MFMXJsh8F+9t
NbrkqVpuM+a6dyqsXSoGVK9Ts1IorMvskU8Xrql5O8+JBQHFnIR4I1P0xa9T66Mw/RuVQmYACQdf
U1IlDKUfZdFY4PsoMtDQaL+G0T35eS4/jDp+VwRVau6WCOhRDZlmRxqWALVggvTMpqx/9Ku+hmnO
BGLZO9hhcQwzrIDL3pwIz5PfTfVq2RunYUbmJUy5Ze/YWOmlUsRbMr8SHY/8Nq3K+2VfLBxqToCW
GJNHt0WjKpeYJCEeB+YU3S6PloWaBa+TrpaHn03LI9JQQy8mx+f7WT97VTuzdzGNqNWyza5DcJNO
je8UOOj657if91H77FwLad34k86xU0wqFU6k+yFxC1pEPs0TLdWOrtNqRxUfFZ71SNulE6iYZcey
GByoQWtlPqZSlLHc/jxH85WPYiog2/37Zf46xLRjPGTLi/+8WkdMx7qzx8L7ft1lt5/GvMVfR06W
oqyJwxKeYbkYweaXV/oKiyAO1r+euOz4fsvlA4aZ6m9dIZ6+txnLJ/h589FN+Ar6dqse6rDx/uff
9HP0P6+rfWYB3IbvzzCfheXRXx92/nDfn2nZ8/2mbZHdxoBdsYrvzMZRj3I+bDnAFxVlnuXhsmdZ
jMvpXx4KpwXd0P926QidlbbfMtogTm2oz3USleuKAIsgwmoW1Pm7KesRhh6axk49WKE/7Wy3/YMs
d/RSwIpq9NHpCdGRwiKPwoUP5vbtIUybzyrz3S1jpqMDwjQq9cjTrHFG2boflkJEdtyulIobOaBZ
AQ7fcakx1qRbOVXyxDxzjwnvUdSdu+q47OB6jA+VXyIubh+1YODFsPlBxE4unVqf7Bj/ZYnqiYLO
JqW6JYX+Hsr+pND1HCWRiCMIhmJu+EmFpkOC33ePj5hpqpscI0W7Vk2i3KkxU96CPKO70j8KxiLE
y82b+qHDJpUm5+9tGiEuq0n22eHnWQGVPC+rQC6Rm6rcLTvwoL03E46rsumwck73dXlfp6K/6xkI
NXYFCz1nSt5PSEaAl8V8kOBRKQhZISGH2IOytSE7NMNqwGoqXPSGZnrptIEEsHkxpv616vHxZ/Jo
B72J6p+FpFq8xmM2bHUJa2zZlkNg2E2krFEw/de2dmIgAdJU35Wk6EnH9G+zeQGOwi3s8q6xwDWl
DVycgTHM3TQvotQo9s5oj6tllTuIcRdDo8AwVH9v+tleW+I5MhvjZtnkKKUOl2yYiAut5WbZtiwM
3ddpE8FsXA75awfEPGOsv9942Wzqkv7uKPPD8sbLNj/sV5bbGF4zVnSs5w+57IwSNT+aFgDCeZNJ
Wf1i24rXB2F8lcVGYgi+azQtutIz/xqi0j/0mnEGRJ6eBsKq7paFM8H6B2tlbn+2pWOXE+IGmT9R
lVjB0ugbZF63N4mZmHcU+83v57aRtZmkT/pR2NTrPHeYtPkpGUOTWTi773USksptJVOxRufL/rAw
9eM8eI5r53ZyGR10U0mvqGzFnesmyq0ZHYN5xYjifxaDWb22VC1vRpHO00L8PqT/Icz4OW5IoByl
E7fe5YVsVVpkV0R3BN61l0KO3vc3aiqiAK1xs4KKXN/KKguugiLZVY/lfeEHw3E5bFkwJNNXxAIV
+2V1OVaDsu6ZJcrx5VnLNhwVKZaE5Mwcbli7auDepbnh3sHlnm4Mo30L/ApKyLxdt7OOJKl45ccO
zv/lMAiYBzr34Xk5gpHfnRppxjGa+P7JMWr2SuBad5hF7TsSxMqNFjpkGQyTfbfs0BrgnmpBc2ZZ
XXYATBGXMmXASPKGAjk2bGglG8a6i7j/Jp15+jk2pHZKmFlt71K9jLfOiGICnGV4LXBDeMSzJBvD
hoy2tpvS3xquATkcfssV1HN0FU2NN9RIqB8M1EMdIyVUaM4yWRaMXSbSskjz1KeB0UYREIenEBbi
z6Q+H/DwP4/mVfh6z3lDlh/ZGi76uzlaxScc+mZ5RFxzRv/6ppldQu0sYVweLYt+EUrOCya1CCeX
jaBr252r0/EeYoAvcnwIv4VXs85bZdhdvaj6RJmlYRY7Gx9+FoyRsTos69nieuhE9ixm41E7O2mq
+SOQTYTzyFr8R2YJ2A0aJEUBuLs3y0Ivm2Ei4Kia+Rv/fqin7keU6DAw6hzs47K76yYcosvDGOwM
yP8kps0BOJ+mHZS97zPmjESQJHBGYseihbicxe/dwF6Oc1VmB/uEuAMcZtgXxEYZDQWLXftnbMWn
Dy0ileVuIP7LM7X7gFzHG9l2Lzan9RgRB7ZtNPEWjsLdDLOqNuFlpHvkjpNtlr/352wvj5b/AD2s
cCMCzpVCStpRbXWvSgKxbwhqu7EMWRwsJglJGVcrRW13vbAeU/5q0xxw6GPqUPkP8xXQKsbkDkD6
STG9uMLEPJvS8llxbc//rOVRBrRhU4IF4Xe3025qyBZBadHoMgpIfEk6nP46MViUOW+WW4NQtLW1
omQ+9X4KbmVofogsVDaGeZJ9NdzUodV/LwwRDTe+Pp+5bHzLNL28wfJb3rh5CXR8eZg7bqdtlodL
9OryaFkktl+idnKhYczaeTnHsRRGiUGHQcf//GIVrp0fogwQwOwRnf/MZbH8wT+rbWZAltHIzfRn
D9M0axSX0yEXz+nysJkoeOWZPXo//5nle/qzujxytZ54Kwy83LwlnEAWxiz7+1mYrQh3rTCPyay9
X74HyyKaV3taHNspqk/LpsI3CXcIHEYjS6xBtyQaWErH/7eT8leq1RXpo0aOB2x2jX0/tFu9PyRA
vjDJc05nPkQpiDFYFstqHEEh1iLlq2JI2R8JhmxWU213pKIo8XC0HekZxHQ1chhXQUa0bkg+tac6
JbMYXfV31H4+3XR40IoZrMt4hNxYSeAcVvqR1vlGzzp8o8k5k2W4glFGo3QqwpOFFuYc+O2afnu9
6sfskmn8RORuaXoulNWjWjZrbhkFLXQqi0XZHsANzFPbSb3ivtf3U0+CkOWQSWs/N1WTbwVNGFTs
bUcWSx1so4YgSpLAlS6jP4JM0OMHl5tGfCt0zVqP2qhsfKUhFqbTt7D/wdNNj4ZID3lRUL8jkiiq
xWvZl2QWjukW/FK0MTH6yaY9hUGlrvhxxJkcSunVGDLC9gT4FT1JTEtXUWm9BjFFFbxUa6Bs0bYv
54zoxkCFS4mC5vR6KvSefGOn9goQFbVDrbEbvmqbE+N0LlEpPH/q3FMwJvE6ImDLz2MVrikRpZFG
ubpTAd8a5J+PhGaW3Vfs48hWUVKth8l0dj6sG6Vo9o0echLg0EXC4kyLEK943Qt0Mf2T68ylS4Ig
GY/VnzY/3fO9RdNgx9jWIU92hjJiBFbQ+7e9smNEMa3pP74xeA43zoh/v1CsBDYRMh1nYuwp8OY4
4NGQb/KHB7k77hPnOoBA2tPxVE+IaUnPcEhgUHP+0QUuXTzzbQAw2AkclaytVsCcwvUUKl+NT7ZM
NZznb5AeW805Dac/JjvXec0PZckkW7H9i9TbjzKDjqRzia61viOsaezpN4Y2iTlqLDwKoieZ1CTg
WvjEcHB7KeUEQ2AKnxI1XVvNjBSBtbwa9ObZ5/fCg/K6IpeZfNCMFo7De1mlG8GEmLo1qpwRopd5
bktlmwW1fx0hrk+l87tISdUL1OB97JRt4zAR7LXOmweAnWWER7RyW9MNPxU4rCs5kE2sDdOLW1Kw
oACpKX9sIhLhGhnRwdCo5LmxeoW44KyNMfX8sHsYNWdLEC7ykRApliJUuq3MkJTkIym1djuVQ+uN
YVpsFecpVPJ8ZcaZv6nSnPpMl29NS5GnKeQF+4bKYKRpt8EQN6Apx0OrvjPzD9fuaHebtrqvE6Ja
K/K6qOdvLLd41ZoOPAuAJMcg9LjpnlDkGsCO4nBNime2YjSorSf4qyuXwNRVMw7ZKrbDvSkUddWB
7LJi8QRIrBSIJMF8pYyPStXLY9JXHIihqtbuNSMw2Tc+B2737gdlBdRJfsbTy6QnwNfS8ANxbubV
+iMRio8dekm6LtBS+6MLMnXubTRD63jU2oaxtSmZIQK2fP2L8g0IE+s17s2LHGjap+5J6ByWaf3Z
UBn9c0+PNx2pw01Rn/ypJUA2H3fE81qky+bhfvxNcjb16ockb9+0lkB5tRnvRMzIv51mXK+kEEg0
Oo0+wR06BzLZohkGbBjwnVhXsgUIFr93nKRVVRAKrBjKoRgYZIVCK9fNjnOveqlNwZ9IgaNRbKvM
9K9kGzYbWjvxeijtR2vIPCNvuREoYGjT9IWM+9TTXBreddVEq7rOntGLYnJsmEMPSUReEupNqyJI
eM6JRRk9bGolfQLmfwWd5qzq586CQFdGCb77/uBE+qdUks8s0j/q0iAssILMrzKHosK9y/t23DoZ
zYJIQ8vupOiIwjF40aiCDhmwv36U92pcXsq5UJWPcyP2j1HbRC/0fOAQqWzdiRXcu2ozKNZsdy5u
uzBeRdKiWjILdctgOEiNH4UMjZAFvA/WC3dNK1jH2qHKolsbIcaqSOUlS+RXZtiHsrTe64iJ1yDu
QifNPKGme4Qq1IP8hryW3sdX7/Q3DWlmAahqr0SBvmmNGCJP3yWepZBGryvNuFLMfPB8Q/lwIBuF
focQPTI2glApvbGt3ThUD8S80YbOxI4qwM6cqGSG+WM+qFtBqvfWCS30w2hWIpOvmSJfXFXGN906
CJ2ZIfarM0Jo4+nTODWpB38GXPj0IQfrWZfjtbPWemaVWysYzhNozsSCPFeTP6lZ1lmCsXZkDWdQ
6nTURH1IfB+ZtrXrI8VzIrLuX8eoeHOD9MEq2tNgoWlU+6ewSfc1Gpxk4DsRN/UWJBtomu4UAg5E
0AYYrUpNLymYgSuVZ1Rcn1DlzXRf1rKniDvCjIMPDTSA7IrAfBub4Y1s6mxlp8pj7QCyaSL9tc6S
jx6cnlEOr/jL/iDbRRdr7KYuOrQiexixka9TVf4qWuDlERymLkFRzfm4F4SI7SRtADR/BrWjetrR
gASmVh+Ctr2SaUSGoEN9vG/sP7WoQVPwC0vGNlHvuQD5C0B5pYieyEs1B9uUnvQmvyageVba1Jsb
4bq7wXIPr1kNoA/a0EEOZgNvP0EsPyKPCMnRJI39SCiGvOAbRsJng03XuSILn8oOVeHG/FCz5pSo
/UvLh2Lq9xwhwoD0mT65lXLkznePuKxYta3NqQ8uGsn00tR3TdzvB+lv633d59ua08JNgpk/vcNh
RW8vYvzfgwK2i0tElWrfkKem1gSLDe4pkbA+WyOhn5Jv+4irt3f8P2lKhHKCPi0fqmerbU6629y1
Tromz+FaNMGbmTFvxEJGdEOfvtp46uGTym5Na4aUB0H058R3g44A2PicYUOl9Yxoho1jqAiM251g
nnFwmS3L7EL0aMU4IFKpVXG5tM9WQ1F5Sp1hBYfnNo2HelXaEAFVgeDIyIIHaaV/imaoVlmT9l7p
tiRGYjqsQvXQqe4v22AQOYaQs/OgOxo1o+yi9d/ahutuavWtBczbrruzQfUOckrigbizlJRuaOmD
EkU7BXL3GQYhQqeAEppB7bDqDE6yzWkk8mTihq5lXqvbLoZ/x1l1cZ952X2dwYjqEkXd6gbMhrqK
fhEA3/iw7fmBYyR5dT/VoW1PGiAyZmPm3vGbB0WMYDfd9k00kMZHJUL30r5VtbsNOpCidURGsZu4
XkqJoKLBkSKM93JV4eJhEFaKeF0GVARaVc2oWCf7bOqcAyGTz3YEvIdf8LYrPrWGsfHYc3lK+Dpx
dBKKJGGuh6EY83Upo18atx8PdxKqJvJ7pqg8BZH8ImQ0XAmtpa1kPPq1Q1BJ/luDXOdMFS4JjUQw
P3LI58zPbVAeLQaLQZNfOpemIfkioK7OGIieGGs/OTQt1mYwZ0Xow8doMgNInG64OC4/NdboJU47
Jwzya24RIBXXcFTL50QvuTr6tVVN6q3ZZQOD8TRZCYcxmJWi2wiir456dnM05UzIMgd4b0P/aMp+
o+nmwMCK0IzIhu1gtXdKPxSHSEnujIABOZm0uW7mO4PKVFlOPQPasNth0jZqK/MoCD1aYfAbvhXs
1ATNXqiVXAF8aZQvin7vkUwOvmUMJAM3dCsvWQHGDMS9WKWobfeTGVReDRHT7eN1PJnnqnXRprZ/
TOWGqOVTRDBrThEa4CPau6TYYGW8izshtmpevgJZuGnzCeKznBHNb6UguHpwNcz6MnwshM1ICA2U
Q5FgVaoB404ZgZlEgp47O0RLJtGQdr+OLcw91ogrxHyPWxCQXT+S2W7pW2GMD7pqncqYKzDkDCeC
UAm6kn9M2++8tIE4nG1CzdpF1vA2DTcoZx5TFKkrckHKTaZxnogSv+DEQDYyMV+38Co141yCN58V
yHyztm0NPeRFr4+KtrUIPFq5pnIvpNh2AG7nm5RcwUHFCjUioN7NdDnSPxJubIpxBB342oXGb91S
xq2vd8CSsZBCNGR6mqbg7RgRmi7ffqngHWBgQmxiiH+FMX4ThTCSEuPLsJp8ZQ2U+02oSdw3KSGa
4AV19Ro5qg5VzvYSUk5Xisu3xDb1dwouf8hQLo5dQtdap3E/ElWU6NovgH2Zh1QGA6WheWoizfkJ
m4gasafrNPadZCdMuLTaMOxtrXMYB8TFGtRcDT2leYm1Ehx1c1Qivm2yEqs6LR7jNMeOZN0AxvQm
yfi5b1xSfSlSrKw03PUkjkPtnC4WEvZCfI6a+1FkU+whZCv4mrZXO+9f7br/gCS6n8Zxbenamxwi
E1pyD6IX84U/VCZ8kj5f0wdRC3HfJfa1rR1sGXF27pyWBkqp0sh2X2OzIdE+Mx785lcrVFDdMERJ
ECNxR7V9bwjzc2qKk9AsLt2gIc+JPkal2rcFs45O5r0XRuodgSOPekcqptvm2yAcf4W+2aEFtK80
VAhwiX2YzdOL4/5yLAWRiD6z+LJmWDdNzACbASb4usCLdemNUGyJOV91VUu/IdwpRX7O00eweS7N
Tn/Pd3JdFaGxGWKNmVincage5RtFt4y1c1MHADsp+qFdIBvcbdGc5PamL9UXJU1ptbT6zh9g7g0+
YXgpGLTSbtdB13yEJdJ70zgwvqjzlAFGb69MRpXMvvpbNTkwkjahDqekVEXuWpOdxduQh5C6ytpH
m5uXhrZ2nPhztMOXkD7lOLbZWulgA8auPh7s8VmKKN34+i4VNKRzfKh4UIONRQ6MFO1LkgdzhZqZ
vx/zX3Otas0PAr2SSqPSSl6dsosxkY5W8jgM/HqbpHpvi54hR2c1tAlr2sMhIdGu7cJQ/ix8MjKS
sLg0Qbg1CBLZuuNwLBL9d6pg2A1jyO8zb6hsPlAkPdIQl1sFjcqq5IrfuIrN3NDlUur7+pKPWxcK
8DhSbkfPVXp+EkBnk9gCS5wIKV2tuMb7l/rUQqLoU/rpSbUVoOZxQbKQb9J6iup9CGBjhWjJXlVS
/+wNsFPpo2bZOYlb2putKXt7GqifuKh5jOJTSlCn8Lo/4c28M6Lut6UeXiaQw5B9k2RNGiwUgum2
ColwvRv4NeVSxHCYvyOJQfrdfZFvefFdIpYj7lEaQedZZz+52nAcK2AkcObIkjeq264S7zn/LJAo
1yhx9Z0yRy6HxXhKTRXqe5S32yhinqYy9i+K/olrFBkIovr5dmhtqmDc8Ty64G0A+DY8ECv0mGi6
4pGAtXvCSOqv+tJHPfTpDs+lYzxT236ws5bRJsJUc0JxRnQ11oljmrhMU7lF+QYDXq5NRLbUessK
ec2raulvpYaWKkMzQcH2l+TkrfLeuCppQslQGC8dfUst6DuP9J+Zp+IGp9AUD8Fk7bWUAboICOXj
7sQIANIec1hHh91atgZCY0jCFKzu3DC4Fn+48fp0fnqclUPYXVPBTM2q8NPEPbEoQn0JK4IaRl2S
B9U/ACBNt2i47mK7O9FWwOinpBeRBo3HJPDUz+TW0bjX3oPcebfb+qlW+WIm5hPZF/e6lXsiIKeQ
CGAo4ATJjjd1xdWCrQuF+L421Je2MX8rdkddGaVbbZBdF6sUY2J+/+0pMnBMdIeyvSQlHHBuAMjg
Zniz9urPk1dHCU4TpEKQ2qdEtyYKd/VHUQ7b0laeUiKJV3Zo9OteMvBWTdQMPt8WRjFtLl2s4kJd
mSK9kX7zOxdYKMJ2AkqJ/Klq7+1UHI3Mqte60jKmypHfqwCqh1hRPDHn87autsEKThR9LD/CLNwD
rriponCrJuZn6FTUqSq6gCSpEqUY7fSxuCQWgaJVmR6KjsjUVi02qMLfE61GLqqT0G1Gmzih8Rw3
6N/8HHCwueEjHNvw1o5yRML9KVc0+E6WFq4wPfq98ctvsFD4/teUKw86UUKDJcMHJXmDmZibk75W
AhU1Vq9fRthjntFoH3bbHHQ3upc9nXUcgJ+NP5/sMH0bte45yfFVk7YA/UryN0f9ZUz6s4yR5/nB
O0OId4JVw5Utu61ZjG9tMfvyVH7IlcxFEThJ2OM6ajvG5nOlctjRxQs9Y6Q0q0Y6AfA61YTwzTVJ
pEjq/JSlxClJ81fm9IIOuvI6Bf1JLUFIu/lZ5xYubGfXSOmssx7IXd5soj56idJKrL9Ks/gwjfS3
XxRoLXV5zaA1NnbGzcWqSFsyG/B4xynvNz758f9H15k1N4qsafgXEcGSbLeS0GJJlryqXDeEq+xi
X5Idfv084D7tPj0zNwqRJEiyIcn83g2WE1ptrTyiM3rSlQ5yOspfVBb7sceWMCQbNI5Vinpt3nE1
wjmfhLFRwVTx4ArQguT9Wl030xCTlBgl2ymwjygo3y0hf6bTdOnw+QJWs87cITcrwa1NaTduXsDB
dIKdXsVru28hHCukRcXTPeKlO1xrp500Dc/E3oDnj0YeZbp2dO6ublK7PZkOuOhDAx+cFpN1flRp
uI+DTfHGpp6yMpjRcRXnZyN9bUWyIUD1WoXNj7ADAp8vwWkkYgpiiboNLC4U9BP3U+rvqIj/8O3m
nsrtxccon1UCOrRUah4pRMdUZE9NqL9lgyVY6IVMa9FTOS4uT6LhwZhHTwtVIFApylA8Lvesxp4I
1f5RNvFvVr/PqECbA7b5ZCpP/gbdyw+zPFWl/8b0AD5GyBTFp1B/UgByKo2wlXY0E8/J9D0sI8p6
8WgwZZAB+ZDKqbBL5Z615m3IqO1Orb0lLzvfFKbVs6Yf3G02YUUziTTZ59U5LxQAAk7gOYnym3Xv
akQLISLf2Q+Tgm4yw7KSkKxgcIK7LupZNOKcALavrMvYJLZ4NHdjnWl3SgqCJVEigETYLNScUEWe
oe3G0ZUH5HHRqhrJYBo0I3tUxhrTeDupd8vmVxs29DH3ZZ36GxsJB0b8pc6zqiFs3M4Ksgzm9Kfh
hyMizLgJsLDsYVxLdzwUNpJ0RE4/LerImoB/ahutsuf3bCeNiWorfCp9mNiztHmd0qredczQq55n
WFdRgIyaJ/KF39smnZVdPH0mpT8IrXN3tv/HJrNzPabaOzwynjU1dLdYFQE5x+mb0mKoWhhM7a1e
+/Rzh5uGGXbm+7+MWLRrSkTOBtsA4RqYOKs5v8liWHLkXdTPU7ZQOYY2HD7f/h26+u+uhr49Mgj7
rX/AiRmDdCpWjavf3ATTb3NbjspZzh8XzQiMYUGf6nG+d51X/POwPcxJlpjydTfGp0m1HrPyUsai
W8Vp/5QHoM+p4xyqUlDStC+Jjprcdj6qwcTEP5DX0Uwf4hk6cJWMsuFQHYUa9Ou6MrgjXFLgUZXd
kY+Rb2QgBzD8ZsPkuue2Ng55JwjUMVm97Y0gFJhNwOxQLRwJNLvEEzUxbBwag8qLzfJSxd2PIZuD
Foe42/lG9qePpvrc4LQRUN5WTVbKRuDygB0N8AHD8NxQ/RGN9tkN/ui1ASZbkYfmsOAsIydneIyf
sv7VNyLchRzWaGFgBCsk1quhwcthKIa148asnW2zX4Gp7uJI1W6Jy2iNdyyrW0osQ0Y+lBYdRUv1
xerEPWvsZ0vNbnXmpJ5SiQiiRfADjxEk7I6+Q82kriF6MAzOpEOb2CEqhxSp2vVc9vQ6HbG6zv9Y
n9HWSSEY0kySHUGmHKUfDbCwrepY7xNK/qynVOl3gCtYqCBxB3Hvm4E1nELukpOnzjqxLA1FU/es
pRgCqgaWL11RQquiYGWWH0ks8X7J+306UmfWUtM96OLQZE27GgOAqXqi+GTbyXtLkY+nTaGsckgP
dVqEhyDu5gm0/mYicVlRrQywOxmqq5plACu6+auYoSf/p6TCstYShblrc6qpWUKTre4CpIEtk5EH
3+KqzAuKna2K7qS779DXreGolJ6bm7ikj8Ae1pxY00oqftHU9uBlXDA4IyS7KsSlgundaqiS9kGS
mb6piTeaDfmP1OXPgSnXaUvdZsBRQ+spazKXKg9xJ3H84IkQSuGvZRup56ZXtxlzytVoo5yOJhLL
hXpxS2HshNrKLQ6Rh0nG9spKci/UCWyZAh4OQSDqY0+9PXEguMfJ8GrlkEzV5gXUjP9/PkH9oSLr
R3V8lxaU1Vm34lMbW0SvdFu8GHCRkHl0amzwU1lRtC+NQUEUix9k6mbe1Bg8jPv6BxY9Xm7O888C
adzUHcyEkTSNitfcmoy9rRewmUUx3ol6xoQq6DTEb8Dhs5OKeW1KnjjaDU+EXBZKLxBg1xQCudFY
Zlnma5ZW2drWcn+N5UoOlxPVaxmviWzLMYCab8lLOvARycgtbKSVuRZCzHkK8mSK+NZY/G19rbH2
cZRAYOK2R+bzWln8YmnykeiJqMQEFsMakIzldDfTNSEWJ9kJq8/hGBQPKiUUrqh85fNf8cKkxu67
rlju8dlaOW4JGulAnZll2WA9nuWUxToOur1g4U68cEbEaivyHWCxgUfM1u3ORUh4C1rZd9USzWOm
+14XjzejR3XZ2d1L7aP1hAZU7XKCaBiim8sQTXRS/ghSgijrBL9Kw2o3ttPeBWCoFA5dHWOUYKRs
bpUf+DfzJxrja6e2CuHTDgqYziF2I0eYIEv4tDoVOp2wkZaEzZwr2fSxW+NGQvVfnsXYMNwMuX7A
qKSYmFaYXHOi1D6GwHxX9T/dMH1gPUO4BUbhprxOtaXijONTh/bfMd/iaKFbWzVFQQFkiHtNjciE
uofSd/c9GLNFik8cdl4dKm9uJRyv1SoC16KkOIP82V46OaTjCTAdYK+1qjHTYZ2DuJcZK+vaHcY+
Yo0nRrLhsX2IDX+8s3wVbIOlj8ih5NhBMWwVvODhIT81SqpuK+eKxwUTQ3V87QZtP9UqVeGhemk6
EBGrb9Z6kNfroXc1JorpxLcPzmHdvKUWEJnxR++iq8Nqn0UwT8WuG6AasRxoBwDo0FWYs+8rdOOX
gDwSpSDMmnCnTV8rH1XRvRkBuV6pf05auJWi/egdCvplTAkeduVzQ1GAvDcX39/covhhvHQ+y8MY
9wYPgc67MqvXQns8DjbRBVkcPyiixD3fHLnkprJYFVBRNlrHms+ePfHrMv9Ujf5X06nMWKx+rzH2
7GbT7b5If8HdIL0S91PwXlbGul098otirqowpvxiprsQC1zIhptEifeZSqBz5RtXWbvxXVFzbRty
E/BHXo2lCz0QEFyTrumFTd/fl45nwJ7dOIMgbaN9H8fiwhM2ZhZsrESJfK4qcngg5XaMZ8Fuw7qD
0DYI8lP5ESOyYqkQP+mq669DSek1LMyIdxRO0qBoL7mFMlf5Ta29/6kEe9BXFWsncd/VwGzTkP+2
7dmbRbA0qmqIdR3/FU2ddoE71ZdofjGpvmUwae+WJiuVRBlReSgTi19bzxE0/rDPoD/CydUZSwlW
dxQXF/+qGzelZBz2S+05bqOY60C91dhLbDRdt9eBsXcsy9yIyb0FUShQuVHTLuqs9yqfhUzWo4OI
V9VQyIMc6ufOLqedHhuR11Xp/QBlDOwYdM6oUrnj5iHY2GkTfIQHsFqQOKZwjLGo9LGpoDrsGVXd
3nel85jm/EHzKV1lpVbdN25TkuG9dXjoOyWeLA3wBq5jl8ofKfJTZmzC4VffariI28Dycau9GhbM
wrL+WUqcXFB0MRXKPLeyLxmI2KacRL1m0ur5SAc7IFY8c+agjf4zrsaNb3UN8YV3SdUOW4y/YS76
9+4UnAOLtQrLsm2il+G6VxLqMVp/p5E/wCRn+GTIxTzKdq6aUT3INqEMYwWv6Qj+KXguBThIV8r4
ZyA/OPYN7T4yjW7T5FmwVVKSEaTm/LFNOJpZ8zo0nb8S2CCv7VFd2/XI+GxMH2Jw9pVBTHb8x7a4
QKcs/S0HtLWq3TD3Uwgxysfg2BvlS5VApmi4uPT6GR3H0a1g+AR+6PlRhYtHq69sV/yeFSdMxHEn
qV3dWPu6fdJhXqfgL14XWAcXys8dQsUXbY4ZD0oFtL3gD2CLjzpFbImOqKD4uh18B1ObOCUvGZxa
t8kowgvkzirGS2eAHpjCfwuvMFAYVdZ+P3mtDnW/q85jm6Q7aBmHsfMvxIUgfaEWkWgDVB2bcwbj
eMty87OahrMQ7YVZKrbF4THx6cHVqUAIqreJaLm659kZOMrFikPBdLbOqJwYe2k2B20gBz0bnpRx
0s4tXCAdHvC2iPZZxRS3cY1PPTHaVW7VN6VoJupcCQ8D/m46ykwJ6alywmMDlkbN7V0XTXPSCIuN
Q2fcKk3jbuqpWLsi5GqJHlKcGdYBY31R7bBVOsCZ5FGeqDr6/vJnahEn5g8GidPKZ2C274lIfjVV
OHH167te8n8REeGF5K1vran+GRgUIeN4ltPHIGgGGU964QRrgUUZFQYQW5M/c1d1W4hPjLB3cRO/
8P9/tH9VZeVuAuoFlGkp+teuulJ6llVm8DnUw2Ot259l2tycsX4ChfDXeqzgk28TnOXiKCV9lgNC
m9k74KgKqcGWgJJN5IGzarNJsuRXQZ1t3zhilPZL83tnLXN4YjOalTfI81mppRtidw7dYGH+cDca
487mDsqDYpcxcPuW8sNooz+Ym+VUnuWwK1Robcjfw+ozt+sbOVNUo/PiIsVW83lyMqbjruzuM9Hh
fpz/0hMHbvrgtU4EpU4VJbkM6E7LOX5GGSHY+dqHrX8CaDpeOLnnAUraJtewRoB6HUkVTq8b3g3m
pK3iKDyXhUJqpZGdLNRqSS6zXTOaqgdtzmR20a/b3Npp/RDgNlZKIljko86JcVjj9k/EXcWiNEDR
SbpjiPDalQ0j/G4s48+wkLPpVHMwcoXfTSqnsKjiML1lETZnoI39qzaF7pHKxnqoyR53zEjzBjt/
DsvqarQEQWBTzdeINn0G19WhWo7e2zxbCUshCVy+jkaV4CojOeGp9wD9G9O/oQSxGgAxBsKdYE7t
ZKOUXl9emknVjnnWbftcCTYyYVJW1vsi15i3UhOO8oj/3pB7Tjido4wByA9l7qllcxc4BLcHKrEL
MI40V6k9N1WQK3c/0qHyqq5mCtAEV0Vj0t/nxUcAoCdjwijdQIk2yqi/W428CLXZZ246eo3GfDdt
Eot6kIFYKMWRxe+vTWD8KsUxMBg1yQm0gcP+uHAcCmEic+/cTzJS3il+Cem8gqDsBmLg0LQcDRal
YcA0Ygj0C4KVS9irl6hvYXtohzJIs61GecDKrOuguzOVh+loKQlSHOG6lpV+q4foGYYl01F8qMym
Q6iRW/f5ZDz5RvwoGFO2jt3ukmrauaV25/MkRyy6bgsAMqIpvTimGkliZxxVK10OxgYaJVtOwGSn
hBdTZ1TN0XJHRbgbO21rNw2zEoqNLpkFq1JJT2KoPvy4+0hqsIp4WmnyMZVty02D5M8vfuih9REN
5mfbFfj16xtDTcsd5vfgZSPGCpJVuxX+oiQLYF/mFcUz5WIU03No2q+xPexV3TjIkKmq0ugn7HeQ
ewg4Oi0PRLN22tXpjyYUT6olDwysITpXbE3JE1btf1U5toHJL2EIctiSA0XdB8umEpc2xW3y3U01
TmIXNtqLSw6rlO5b2M6M+Cg8KT1ECoh2pEBkw8nMyD0tdArcmfOi4uLW+sUFw6MO5lX3JDtqMU2A
GLawrTPCMQLt/PIxQ8iwcqfxlLfuJppMUpToAmJyMvBJAWZ1tqZTPRpm9l7VZJUpqo3XPoQ0tXt2
BeVlw0VWYDpPfaMxYTM3DLkg0HgkQMMVLwkBnchNsBczjeo9V9uNAktVkho6RPrF0mwyQ/ENjKm5
t6W/nx954AK3KU/MlQhztOlIfXxpPkijvjerwVmDNbLsJrRupUjjmrZW7eVwenoH5uPQHPUWNDgA
TqmU3zg5EPVIbXXVVzhIwkvVbf61PXh5mmqsS+0DJXjGxkgrea5Nu1ZrXzOVEhiuSLMifacg7K5d
i0kJE8UetcoMA+InFWE7oQYjxQFmv379Uzratq3EqbVt/FBKkiETxmwMLeyCgmbbnPtSNGetiNoz
BYgJWK9X9tBH+lWtlMMhq0X5GAsleWRZPb9fGooa/SM+RTw2LR8vSD8MtHVlqvXur910VIbOI9ZQ
XpYm6ADgEKZ4+z5J3Acx47gzeOZUl4/UYeQjdLGnUsW8Y2kyiHe9l666/+ow90oJMN3ybcPN94ko
pKPS73XlsPSDbD08DJL4+vmsywvakn2IoBLYmm+2tNVW3axh2JnYuPynLY2ctYapz2XpgXfXCNsl
pqBtJv1FDN1fL6ztHhyR93f/ahfMDbDS6QG0/tNfkxYuFuIETqrffzenRKvdBzCMlpMu7WkxEj0V
mlfWIttSl/41JtPzWfoQp4qyb+6WTcstkjkDbvKiIW6f3SpIj7qklpgHfcuTo3EeyEBYp8hvmnVu
D+deZfBdDh0rt14HkPUOy2acuvEOYYPYfJ048PsTWYUUzeaPrVJc5xLtq+vyUY5b3kBdxHn5pD4i
snHynYCCBN37VmZ7ltPKetmMUJ6ee1d/yaTC91DViyG1+mk5j8aRlDIqeVpOZOaQ+mTu+ttlbxOb
6xFOL6qatHhYXsxUVtuk4tbCKisM161V4HXRZ/V62Q2juXjgA6N9RQYzo/jcJ4umENYVoNb3eZJ6
HFgP5DuKFPq2aYzoQok93Bb9kF6B4GfmQFk+YFFnb4og6h4TLDU3Na4KT2MlrbWP+uaZuVe1Dnor
fW2ovnHfmf0tnPCzs1PT/pEPZr5Klbb4Karyk1BZ5JJVfnO6OPs9lDmywdj4yCeI7KlT/GkGZhQZ
mAoIR7Hu1JKBY1Kv/sCMZlWdqFZByc1woRFWDP2AaGKmOx29p2IXgoV8AkQcjWaSH2llP9gw/H9F
ffzm5GH1rrImYPZWu2862O0qidNxG5UB0SiuJh8Ik8dXM7UZgubA5aUtSEoklZPC5KeT8mHZoQWa
zSDhl96yueyoIopDcZAqTHc41Ve/Mhg8C4rZZtls5hMUtu543eDgqPf3Z5D1XECfBkcze1mE66my
1a1iaLgQz32W87tggrtBmt3XV1125LXf7vIaTGvpspx/UFR4/l0I3l9I+Gwo0vdTlxAXCQR6IS0o
27fSjIkELcMzt5niNcoQP2FiEK0rzWx+Zqlyr5tlH4ARP0yOH/6RmfkOwdu99ZbuEIHcIJvt7ZSq
iiuPSl4YR1vvnS2L1477P9PBxY3uR+93P8wCK5fQ9FAP8A+akukht0vrbbD0Yh0E/fToalGxda0M
u52s7u5g9zs7Upv9C7Gm9caQifoKozDGMCm8SjV5zCddvzfKDKMFw+qBJsAC2ySU91w4AEVBkdwn
LJ12Bl4L5yQR6a6VuKSkOQBXlvTjOTGNZmfksApyAfjfCi07a+2o73C2Cc6aq1s7bhT7lCQIAQoG
XO6yuxzSya5E2r83zDh8YDbClE6zrd9BeoevhPXRsA5f1U0wPi5dI3NSqMr8p+vQ1f/qaiBzflTJ
+N51jcno2yZPsKfiE9lnu97H2xS3ZcoZSxsFz10nyz70euJCN2Wlgvr5/UOm1yQrx/7k6dHUPywv
xMvaawM7ie2yqc39tA4lbmCU5q5kaCO4O6aWjatPcNAjOXwdF8YUlR3dr+4AwT8m0vwwqqLSD9f/
2pQutjfolFgNOvuCFBU4lj1iYHQJDwauwhtIO4O3tPWF4z8wu4ejj+MmmBD9lja7Nzb9iD3TstWH
fnaPRdl+2VpOhD7N3cek50Fn5hzLiylMn+Bm7qHvNvicFVCupR/av/uBf2x0rO0uS1PpOjmWbtW+
qIhQH9K02ah6D7uCAkqzVWLB/444yNBDjYgeU5kSall6fbF5LEAEmBupTSbrr+1aVhjwUcf96rls
YpxPqWl++T7FsqMwg+ZiAanjOe1gA9PXF80f1f1SuM+VlC/Bhfn/NAampe4VjRL/cuDScXlZdqBD
BQ6eD56mEvp44lqHYF6AyrAy7jvqP5cgk9BacA38SdWwBuQxi6teYlRhTuhxihbA0bDzz1wv3Ico
QHjjSurpS3tmu0/YfahP7jzdlRJZjBK29M+LY1HiCmWOpE37Yy69pb0NWRH1bXkDxbExJxqIV42B
LjOTyFkt7JVjbXM1rZa3zUhyaT50WJmbynFpquKEvcv219ul9Xt/5yJcSzPlz7/al81/tZm6ox0y
mXi9Qw2V3KvxGOrjXy+qWj9ELb91EvDFs9A2f2gx4gO1TMqfgHYfpiitd8XOXxtNaw7CMsTO0eLQ
czMD1w884F9FoQGfofDIdYfxNNDwZarS6EbiJaHGDJiwMhSvNsajg8uWP8bGBlY4418+3I9SZp9j
ialnW+s/ArNWYZAWDiv2Xrnrb3td67AVVYHuV2pvBHs/y1laN0i7HD17L13tjXxy5RHD7OKY69gM
RvYEIWFotzIr01unAqKNSqptFSRcPy1/zQkyr711VVDeabJKtyoCsUPRBtmrM44HipH5u9YbBaon
3z9mYRc/+iL4s3zcpDv8B+VQXOwi6+79AJRhmA+YvwcMSjCtGG5gbgVih53krxhL0vPyYuRDe5ai
hV5rOlgcKKzSJQTJs6FHYlgtfdByzm+haaOBE8e/Nv8+xdI9K8tblqXF/vvUqQEtWChd47USacAw
TAd8W9z7ZStPEKDZHbb3y2ZcwWKBnnronfreBhBsDjUVENhharQupFLdxg5cNc6FfLMncOtoSOv3
Is1u0Dz630Q0n1vmo591ZyHJygMS7ItpVTjIBFYKC/m5HO0G6FuyAYaME4hZbp+hE2/QKc/mcoUt
cZjTtXIVES29Wza/dySpkpGDDM+yo9x9iV6VjhhxA0Pqk2OF0t3WJRTffrDqQ2i0d8vW8rJ0Med+
y6ac1UWiD6iXNfZDNKjKIXfQdWWo1Fmld5go6IivNtG8e+lTKb66TlNqopVp0ofH6m+W9Mrd1yG6
lq4rPTAvX535P91rJEuYlWk/IBjiJH9/xtfxvZ9VXFl8Rg2l4DiUTb9dN/CwH4Mkyx/9eckRqRVc
nb/bnLptNgklMKg7WMKhXNGvleo4J6nH1Qkty401sfmsIqvCb8y6lrWNpWwMn9zmQjwtO01c7Tfw
QMq9WsITbDqj3OU2fNe0MYKXyC9sr+wwR9DjAR0V8k7CczqkbkNmPU8pLBu3CJTPLfia/5l3TEmN
qjGfM87lQZBNToNphJsyThEQwRR4oprpDZzrapiG+TRVPoVTW2eFiciOtTmm7oZo4tWy1zZAOsfG
9k/A8xiMRlF6X9ZWdW/DWANCr6Jf0s7uqjw2XyujtNFUBNiBTFl0KxUKCHMH+7+PBEutKao74S/4
Il9HWoxY63Ks9SvYEhV3W6bPfYpCCQPP6CH2fXyjtKYAIkntXT9a+jHmGQEdJmtBtOPixPjW7MZM
te8Ffx/PThLjoUiJv4tUxX4eZssi/HhXUgpnV7f+NK6yOYOhtUftDNSZUrjEdWtuymHwn8v55atf
U4mCbAvlryOWPc04kpDcC58IQsTtYNwejMT20TLa8Km08KyIMHrzls3lhQ7CttpHZvazCgjjoe8O
SxsdNEE5kApIf/DdVpBM2wVHK0+rcx/2mZdkafOqR/Hv5V+tGX8isw8/Yq5ViukjQRfzMQ5WRUcx
H5Pa1BSqWNSvkzHDB73/KfKvY3I31Va6k/11jLTgpSRpfkRS5R61ZnSPQJ7gW70OICHjPNgmPBsq
0rDZlS+7/v2WSbCxUdpomw4yawkpEOj4SNVd1fx6XJ7JUR8DTBhWpurwms8N3y9NGhEADOv1eUJI
67UDiet1NBinItcTLzJj5YZI/tJzFX6YUXcVdW/c0C3kwOL1/+rqZ+1lmbqKcLiWbvRX13+dVUwq
GeuFTCgjvutVbryoflU+B90/NqLuXess/WuP5v5jz7+PKd2y39WVDwllkh3J4rU68IxF8Q8gqgpv
eZtoGAJE80vpxjhMOhcV365jlczrteVtjgetQqbqf7cu2zjDV3eTQcnaHZW73AyOSEbELgUqvgOV
V+6WdoTvFE+XRi0bHHyR596Afm6+Wnq1ltaa+6VDvbQub5cX6ZhgZXYbr0qcM/7qv+wZteBn61bh
cWScvwbcGvt0oDCnZTK/+rmWX5d3zEJfG8DUu+/2wQ+0vWMA3C+H/ndf2KZ/9W3w7l3hcdBiO+wE
5+XFxOiT6ygTni0zvEuaFu338va7Tz0Cd/y7z7LbUk3MWjqCZSJohsGzgvn7Mc8blfr0/FZXYHwt
75aXOuDZBT0pXH23dbozyvP3dmJNyTbO8DFbDkbiiFPTv85DuRKQpq4thisHjOwf52DiZK/zcVDh
15RotbDr69zoipFBfg3UML/KdLTRiPvGxh317J879k2Hgd93a2kY9gak1dgsBy4vWCvn13pfzT2X
hrqHH2Yx5dih08hImrlNwI1nwhDkatlEylTsagOnpWVTF0hGFbSap2UzsqIND0j9uXR1/Zpk4nlp
7iO8WxtBhlw85uOt1oB6WULYh2WvYqoXkjSnB4KyxVOdT1+ndlPRHvu4LfFT4iAQj9HDV4j16Py1
tBQ3wcJUjPueXKWb7pNM8r+/rZi/LdOwcAuSNNy+v+1yyoRvm9UYNEtU+rvFCT3jcbFtigBe9GyW
/uWOPvupf2/KOkSJ5kKhWfYuO6YhZWRftlM1f0u1NN8vW2MmjwyVSHxSzXNj5rrIAqPoirfbsKmp
Z3tDbY9QmcJs7WNUcF8wFSI6yTeBHyrss5beXwfaRgh3Wjpzrkd0NZU6usI3C1ha9A8J+RcnDOSP
rTI4N1Xn40d3QHXkulfZJS/13Jy76GyqBDi9aRPnNjRGvKYQH52WvY0Vk4kxJq+BBnu6EUTsDL3i
3CpEY9u8ioftcpSu95Qj2zi+d5XUfZ3i0/KRjtKpJ5xeQQDnj/LjGCC3ypXdsjkm49tE7iweVnX5
XAe+t3yk24CNaRPJ122X6q8C1VgSOecmNUA8VBVxMUFWZ5Ky7XMvTbCXWLN8eKHiaRxTgd3Q37sH
BQ7D9yHTNI0MoljsmzxaDRPVSdg9BWHbPRG0ROkwhRzqB2xieUOATD++f/fQWv+lj430vPQn9aTe
GR1Cy2Wzmk84o7jzuZZj+ioz13iKuDvXMHdNO1aXIUdvzwQAqn2lcLeqmGS2hhV8hA9t2BUfZDhl
8ASDOWtAoLadGgehfx+/mFb9yzWU/CPxdegvlvxh6Kb0GpwJT1QjrXM5aZIMJNf+GStys3SVDjif
3qvO45SSDTeqEU8Ss+ofp9LtVsvnWYgU086S734JVVGRA5MxJTGPNaJKr4gs5wZx4Lx0bWL9rXNU
NIi6pfGlqOgsv6Hwe7m2WUf95zckrKG+fkORMadafkOFauglyuUv6Lvd1peJ2KZqMu0hB2QbHWOP
l2Wzq5J8o4eq/iKa+q+9kxsY/9hUE13uAY2yLWpncBJDiV9VctI36qhW95Dh+4PUknqPbTI+okqU
bmx8836MY3eDAi3+OPWxTpXps5EME5iQxwjKOXpy/eq+pp5ZtBgu9Eb+3mcy3OGXlWF/l/blicoc
kVHzu39ttpg8EzMsmjXrAHpL2Y+oI4iB9pvMuk81w/MHJToBGznrlLqrt7RLR4cLhNA5Pxlm4RVN
T2RE0HKE4UYEv7iD83WC/mDYglQtbY7Xs231JARc0HlLxgEsnqIav3Z2Vah5VdXhSDDvWLose91O
L44ACLjoxwBUOIFt0yowz4L65tmaX5bNMO2t40S45LK1tC89tAz8CNDHxpk6j5G+z8f2BRlHoZlt
Q1Jv1osBO0rXlxKj/6cogDBZa/AsFiN0e6pfLNdJnoDTw6/2MrXXrabXP3HbQG3efeA2zjMM+stD
UAp/H2AdtHPCNH9KekCORlG7D6NX1xhAt+8qrk0bbBy1e6xTSUBr02g7SKV+rVTtJaiSHksdgrLG
3L2ZMRkqsWYnp7aUPRkgxohr/xhcWWMgxs6DB2Tl/cnQG+vBnF+EDm/RLB7GOLJmR7H2DAXziP4P
rmUlkuqgT0wrvvu3dR1t1YYl29K2HNaFsPDHqM12y+ayQ42qT2zrzbvvbjZMKrsusgviTeshlX59
cTpl/d0BZxmmZvH4+/s0tWHLXTMh6lsOWna0bTRskjT0kVxwoqVNa/KBsOsoOyybXeFb2zwqYUOo
ZOO4gXlzWNIdexcSwLJZj2Po4VSj7pdNOyleGuCuK2Iq/wmF+rZuWvNWjgECNvdRG2JxBrrAgj9Q
/0DDUndxVbKkWdqWlyjK6xOaK2TL9FWnwtj6U1Uemi5/gwuM9Nz19Y2mOvFjP+bmVei/WmoLCGeI
qzhgY4bkdd5ZVEXyqIpI3aigQ97S9rXDL9+MUdeOyxZWiubVzX8t3ZeWyNTUA5PWf54nTgsVVkSj
eJXddQhJm/otQEP1dQ4WF9C15fSG+MVZVy7IdAz0r80DUITf69P3lu9/bS1j1YDLxfe+7r+2/j5u
GeT+7rkcB+bUP+k9WPU8AP7d8+vz5n2z4c7/cZw7BLAfg/4Q9GNyRtmYnM3Ef2yzsdtjx5Kcv9uX
d/9D2Hktx61lW/ZXbtRzIxre3OjbD0zvDTNp9IIQJQree3x9D2yqRB2d6qoHIbANUmQyE9h7rTXH
/OgrehJmHZUNTP/sTkvu9A+iXY3tt9ijMB9/hoObGNlBnIlDVQwwVdS4wUDsnwOuIgf9b23dCtaZ
7CXbsMOH8uNlPl+hraRhoYQTu296fXEQr8WioH34x3/97//7f771/+29Z+csHrws/S/UiucMnlb1
P/8wlX/8V/7Rvfn+P/+wqG50TEe3VU2WEZEaisn4t6/XIPWYrfyvVK59N+xz55scqob5pXd79ArT
1qudl0Ut3w3quu8DAjTOxWaNuJjTn1QzQilO6cWrOy2Z/WkZnUwLamRmN4fQ3zYSa+1UbVseMJTX
iiniYCeFPUtL6n2LBynoHBYqmATESy+M9GM5GtrHIRmVo86tdUtumPcaWpJ+pCo/X0mK1zx8zhMD
5Nww0MwCkMl5QFDUSNdFancHI036gzjTfp1NMyCnpCzjqDv12ZocXFXZ1EGTXfKAUlpXH35rOam8
MXxnWP77d95w/nznLV0zTd12DM22VM22//rOB8ZAHZ8XWN9LbFwPpppkx66R4yPuFtM56u2K/MbU
UyyMAWcyyjZ60CHT4Wd3WDpgA4vKPUgkN+eJLhsAb/rq4gRWCUKBvt41DcpJ5dZH1ffPdt6U34q4
bHCf8Z8KyvVPAdnwJ1l9iqO6uWuIpq4Rtdyi127q8KC4SAxFM1ZIqvSaBDx/usZAe7Dw4qpEvN8Y
T9RaxLPRSuOdGE2z6LfX7/PfXl/S5E3XlAgtXQXXU9etgXVU7YHo879/ox3tb2+0qch8zi3dVpB8
6fpf3+jGTm0WrF76TkSkgxfD+yfeYS9xeFMNUBYI+6Dliff4c7jLwKJWabr9mOdXDUphOKJbXx/L
PWEd9LARH7jEHBpMM6fO1p7qh8Wp6+rTqaX+nJUb5ntbsO4qvNzZwKzSFq1dj1/r+mGoiIePGMQs
5URtNk2i2zfDVc5iPGGXQ8RczVFyuuaxBG88q1p7/OpW0a0nxnzjHvDHC8aUH1xlR6PQcNbHcEtH
oz+3luXvmy4/iBaQwOH8s7894/MMga/NU/eh1SA/UuaizV39cwqX1nr6cakq6eV8ZH2yzkKqPHzQ
ISDsg/4qu8Vt6BUFg7eWWJJdT7+LJ71Y1mJoDPlVhv6/pljI/GiaQ3BM0bA+ajYmQUFmJBimcvW/
etXp8lKDhfDvPxqqKf/ls6FbmmWafM1M1VBlVbe1P25/5JRhq5ErfsLzNBmfdMXWl5UfUhbixfOm
bdydZGruzm+Li49AZiVaor9OGgv65TQq2iHpasqmc23ddTqLCShkDyl1MEhRKI8j4jxWG601+mtR
mPkZ+cwM7M1wFV0keNtlK8GfFU0xoKvOo1k26l50WVbX7iu8vURLHHpXydHYh/KSfK+zCFXXW7J+
tFYZQVYkAbn2nNkTNE0msmBw93zukUZLdjLcgxYv1iK02Lq2yMpXOo4n1MRaNrkg9om5H7NPFNvI
oM5Wul7uvAZYhpF4ySqcksjEy38eqMykpDZGAvA5gHSbNOZ0hTVdISanufmmaK7JGionKNV6TbGT
JzuG+tdZKUZEG/ch24afYFHKgXOumCj18hG22llYw0RD6h/E2edB9MHKGdkM70V35lJW/jm1xvhq
hyAckQCFG3AlbOkJIukXndD8SbSa+oRbin1HX5NcZMs/YTYgYYzl9zuZlRVlV430pAxNsEKOsqg6
xWyvBWv460j98KXiD4Lvj/GIzbHxWPi4fiJ3KXaiL8mdVVYnw8rFWHsnuVKD5mNod06s2vnDZ1uc
fc6xp9mi6UXm0XeihQqyGD9xiUiWT93z1nfz++fzV5zpfkORZoYnycdT2HOq3+YZGXFzBIPjCoyP
flJ4FkLXqdWFNjXFQa7J3KR6fslIWmyH0gish7rF46Kkbv6PaWEB00wGONNe5dHVd1FV+idxgB0V
He3hLBojEjl3buv+U9ao4yYdu0R/ECNWYPtzhSQzptBc6vBh2tk8c1BLhFdCO2TMKBkQrRyrtr0X
BXfREockdool0rJiUleEV3HQc8r5mhz5d9T6h7Qcvlduq90BvdmiJZ7yoTT+1vL/2arAbd/xuP5t
rHUxrGQhlMy93By3iF7krTiru378OBN90djBHuhidstNXGwtwwY5mCmuvDCtBs3YxznKtmiVwH1B
Pt+qG7sghwrDAaAYLKhVIQ3usemSEbcLx7uivw/meurX99RgQeh2Zfjat8F7aEvhNyNV+Dj3KK8Q
6EBjDQbQfEg+rchLqLSJIYUWkv1m+tUPCFT2S+pkYClzJbln3P/nLpKbxb+/oVIu9Ncbqq1pYHPU
6abKzZTh6Yb723oyMl0/7YrKukNflh/EirHLG9K8qBe2YjHZSwAuCDPFW7HOFKNJUP0clRVIVmL0
81oxCsppg1w/v/yr6z8v8NXaI7pQqsMuLWBEpjXiz8TSvUOoUIMuzswG2yVwrC3W6kWvkGQPHQry
1KCaSUHT3XPScjPI3N1dD8GXNcNcktSTrgf582gH4xaPURnNIE0XNPbC9qi8F03Ts1j2F3VxGGsl
ezaMbEaNK/VCBmk/r/bNtWZXmFW3qnlHy3zVhjL5NtQY8dl1UD1CjTTWlYdYzatD64664hpIZr32
DF9fI3neylWWvhoSAEfW78pB1+DXIpo2Fk5mtk+EYZ+sSjW//5qaTA6RYioyQ+Vjqg10JOtyaW7U
qnXQyTiPc6CC6OezZke9/nTnB/97UNUwOWh1Z7+pyXg1+VK+Ibp9t/zefKVYqnlwEnd8dlmfzHLT
bO8ABtDXOWrzGIcoJoum7C+yhEwTgqZ+SlOCWZ1V+kdyPfKqb/R6b3a6tVal3tk6NtlITcrwHuk6
GbNEHHMGEz6tE2TBqulz64jOXiLeMIxnKGXeIstwnUrDLKai0q5vFaHpGcUM3RM3Lg0BRa+8BBbA
rCrvJEpXxhd+k/IbC4ADSXrr3ehweWkyf+uxTFsXHb9OS/LuNGRDcUnz4g1FnYLDiy4jXVeKLRn2
KVzeEayiP+lrC0Zt0i17ygBefc9YI0X1b11zwgUuYks+hGvCO+MFKxXEaFUbfdML5KmAy9+HgiLE
xmxyksuxt1QJv++Q1ZN78Yxkgf2Lh2+w+dQ5Y/MuReGyaVAIm1morgd83yDURM01yVxtqTVyu7PC
IeKG6OXUHfs5/DlkvTFivDejGJdKTuACLBjMMgqoiaFL1sdBNJGeUaNaGj6GgwwolkJQWpzKScip
mPRx6kyXU/2Y7qLgt5cRk+2ghpgqZ/FGlXB27jvWuO5E7WigKyMYsZMbLioIsCU9fdf81270x28p
D2ZWtal8UYsxXVNAZa91yVPPEhCUicJUvFVeSWiUa1Lb/tGocnbPEz1aNnz0doaWdwdJSa05Ms9+
nrmlzGMxTKhv6B9FlZvQ6mnTKkX0l834+Nn12V+NyqNofRTIxUH18Rr/3z7xIuJ/6Nv4JdFIbpuB
bcwtWfNuTVtUxzpBNSqF/k10mUa9rSJlOGG14N9sp0zmBqDDlRgMDTvZ6iHEA9FEKVo8ZuZKt+Sw
mlWUdKNlOGrxSP1XLdXgNTBPAO3zQoUP4EwFBEhr98ML+5OQfJdTnQosCR7VxvttWjO01N45z1pk
DeucgDyuKWxX1MJmD2MMPw+imUQDfz82xvPBNLWzq2Tg6IKtbLho00QXytwvmuzUP/vwaUbOB5EI
2TUXsMrId//+eaKqf90l67Zu2AQnCD0YfDkVwlF/fZ4UbNvHLEwB8da+VhAC1YZ82432ymwM9VJM
2/UR9KZj1z9b09hnaxoTM+vpsd7/ZebfrxMzyc5q91//w6/rgkgqV12Zjg9Q7XLYXA3Ofaazl6vW
OPS2OWB8SI84DHE+rCRCaA9/DFRmzC5gKIPxybYTeU6JNMWehntADhte+YIDUCrdtWiJg17BZOBG
Uc4Uwyfk19Z2g2rEHqhKhoJsWjbGRo1zsobA3QZaeAnS0DmJLnEmYXA4b7wR+NSvAcWg0gZZJBWY
TrWghk3Fz4IFK3k27L0jCaMVKzUefWqTdqwfIgiK6ls5dvEtUOz3EZHrvVTgbw3ov7aKGxlH5PP+
XI29apNnnQNs2ttYWm1cobnkj1GerqLEzJ7NtAv3RoMVjmhSrqxy14K3U/Zp/jyMajDDStXM8uYo
xSnJDlJ2c3AKJl/zzsjAhGLeVenHuJJQHxC5QjqmdNlqGMevhooOfYgo6fKMwL43uXoVHqtJa06m
vWH5iDW7uSYpxsP17zNiKLoAXxXKZ7pcWY444OyIESSHEE7MAq5j8sSz7Lso5lDV16ZuqjOFr5a+
di3ozqqeG4hKYuPcxZmyDcvAAnBQGS8yAli/N5JvikQtj5jBTy9vm4G6Isu0YCXmSIP8JGIJnufD
S0f8hayBZezUPAheBm0WSHa3c8UyxfUbb49V4r6XvQIUMzXstVRNPGYIntHQqT88RT92shW9lcDX
wPU77rONRnfGojS6DW2gzF1+mXMcOPUydaT2YPjJsO5rWd0O2FDv3N7I1plNNSGFsPEyLL3gwl+s
mbfaQGGwl5jVkjX4eNCKYZxnaqZtPFkaXoA+z6y8d+6N65aHnmwedHL6dReQrub3TJtuXH2B4PbX
NDkqEP5NdzASELxaDW9PTIsisM6R84NHe/Ss8xYq2li+enEXL2LTJhQRYrAcK5E78+JGfYPjFXuy
+S2Q4cuPWIycTM9Rt1VdBvywavGMp+MxMSPzWxLH76nUlTerKPL/tPQ1/hpnmm5VjqLpqgL+HcyL
ov9xq6r7SLGA+w532Ugc6o2ebK3hxpuigDPayXA0jorXJAjzB1Oqm1MLTe3Sq8qz6I/GCM0V/MS8
BLWX99FGbEREM6iM35ti1MzqXRHkF2e0472rBN3SL3skO8Q0Zz3RjlctGalSzVF7OfYmN6ziR2Xm
X5Ep2s+SrZDq75Rkgyr9R11X8k6Sq3SeN8C5fCu9VrqjPpZTv09MF+m+NnxpAYUiJOtkki9iR0+1
AaanwFJmYr8vtv9g5vtDgPp3Y2JDW1MPIKPBNLRwZcUtK0uDWvIDRlblqs0RKK2tDo/o2m2xv0oJ
6mLM2e1F2/Wybu/1RrOsXdhZfwyIKWZucomYWKOoXSR2TyLGPMMVqy5lqpeXBigDcSvzLIVtdfHR
re4zEKPzXFblg23ViGzlaTMky5M1ZNB/r7GcDiha/GHZxTV0bekloYpgFoWlch6tqf4N8NT283LK
A39ezjv3cblpePqPEkXLqA3eCepSt7YCzFvBVlBrARj8pSwDVIlULK4kHNxffMt8bVwstYICO1MH
JyzRPTipvY4jHEnFRenA7k9XS3cPvr1+DrK1rrnJi0Mh9W4w/RK6Cc1eGh6lMT+JXGJaukcrNIqb
B1tn1ymI4UW/l3onV6mKmwa8PXUQ56JxXOp1zRKclfy+GrrfD599iOC7hZ6V2oOY8jkgmo2NjUuO
N8Q87SpSh2oSXxzERguWGzIPyokdjlUqpsjgZ7BnTbYJVis7jS/oWgub5uCXKDBkr0URFgKeHZKw
v8KNcWe5nVZ3KEXuA+HB5kX2oakkcJG+qm51rf08Q5xTLQdI5ejyyIUaHgRVbXCJYHkQbQF376BL
1d8aL3jU2jENf4B4ZLk6Jav6KtqilIku8tTK7AAAgRldxFhCS4xpU9Lp15g2Jd3/fp0TlRjfd6mK
jyu1nDAHkTFlREn1qdJzysBss9zHU1WUgUKVptw2zmv3gU9k84hB1IZlvPfD4sR3s+CVWAiacDw0
j7ETa1tZoxAgCVXr0S7Jx04CrndY2Xz7SSAosNFGNZWutkKtDvydYNt7rn30CtabhRoPr1nh7QIn
rg+VHGkri0jeA4FP7wc198lkjYyBx2sW1cqz1UT5vLCb8aRZ+bAeNTXfaC4FjpEUgwUISSDHfqXs
tFIJDujd4oWMv8QznqSIaviZxqFBPKP7X4fIUtgZDj7mBT13moIqXK9stYvlRzBmgR6/Wd0XlsyQ
TDDLwo4TNgvUjD7vdhamRl3q92hsGCDU9/NMV4b+oTYooJYHwzy3Xf1a5k7/0lKHvrRSnVijVw4v
taLPodg4tyHuYPrYWTCTaz14aTJsFDQ+HmvRdMaS2myvuwLlrVGHRI/Yswd8p7R4ndRUdYhZBO+I
fEr+t9TomqNOjmoZ5UCp8mnFZo5xdB3BclGRF6gkhOkTB/hxc1i13Um0kH0gmQPna2cIm+KoN7ap
ZzkrPa+4M8jouyjnam4UX5kPKHa7L7WXX0I+HR6i5QWyocx/AJ66G7TWe6tHBd9BL9Dv8nj8WBjg
y8GN+smF+fmc18q4bpIUEsXUdBxwXBLcwN3HKL9Wl3rm8d+v082/PftMTSNAjGOzpTiyav0RR1dA
lZiDWUg3at8AvboYkg3F2J7kLom2VVdOTlx+dnPxk+M2lljfc7z5vJov8efcwSD7MSC2KgymU+6G
VtyPH/JMMz+nJzKWxOKlYwm6zMfc6aUNyIy4L9bqDMq/FaMqB6gax/GuJuL7TuZ62zdZ9KWuWn1G
TXt6pkRBXWfsO9bwZinds6cwKNDGL8kQ7jwW5eIiwL8RUVBTxsPK/0gx50YS3JAXPojUtI+z6y3C
9VQko8XYrxZY7D/Hputqp7L+QyZD+/tGCRmJZvDkMjX+6fIfWS7CN65u5r1101QJpnUzRPlzbIDt
8cdo1RUguKlIGnMYrpyWjVTt6unwMZLiWTsTnV1cgQgaB3vmJUaP18l4UElh7vIkNXfirPx19q+a
XWcAJBxrfGZqvk0bvZlscrLWfkRzzaLTbpudIhXWHioBMCdT0e9BAo112gW9Jzngxsz4Li5KpICL
LMjEMCN+XoT7OV9L39buVpyz1I9PKqyY703XLWy14ltSYH1LfUP6HgAztFDQvcCTplhek40rdXnG
IosC81Ajsl6PeSRvIjnyD8ZgZEt9RD7j+PqTj6XaIoYutSdEh1HaFISRkrG7pQnWCzI23u+gj8Ja
5wOSEdUlMwMSBFLvAvehnxcRCA8+LmLbWvy6aFAy990qgdqWlF5+XAROp9xP26aP/8lVpe4muyYp
EjuIV60OOA1hux88jbX3VTFsZd9pUbgd89BhsUuUsXJZy1Z9761FDLKghuHBKAbnIwaZ4Jky7Tfv
Of4bnRzJkE4UUOLtjypuhy+U4/TLknjK2jZCa+outDA7e3r0AkLOPZIcLjdVpT6nde8eRZc4iKaT
xEsC7+H+j369UtVZk3TlIh2uUYOKSaREyYCUe3H2eRB9kdfm6yjdc4eyW/Zt8mMKpxsDCNfYK1OB
uGW2eLvYqYkZFaUJYnRoZGNfOo9e2VcbNYm052h0liTpzEcZo+JL6XePsdqTBEOZu1aobKX+WNUW
UtMHyywv03VH/H0uvrWKPaRrZ8BTVjTFaGIivFKGlZHXP4xpa4bnORlaKTTpoimFyqFAsHl1s+/a
YEn7Ckejg1jg+soysOTi8LHmVW3sLIjOq+2c4DTLGejbiw54OZkS/y6WZOwyPbBkvr/PQz95NMbw
93440vs+NZLHab6Bdfirru7jQbMPSS2n96jBqk/8REGSb1j62/NOa+W1ORr8ARIfiVpdUxAa+dld
qiGMT3OHtMk3CfHhWRepzePQ+/kqt7VwKRKFbpRolCrruIPwlj2n4TmXlWFK3t8+1u1jkWvzUcPn
grWxtU3cRsJLrGZ7GdbFi1FHZ2+KdbZhvjXBC712ESpThCbBqcDubgPYpFoFnqNf4zQGK5VL4/ca
R4Ko+pG6svGaZleCwSD6fp0gWPuj5/chqkxS5FS/zUmL2noFNvokUg5UU085ImoWRVIhrUgZqQGM
ZTHalpu6yIY3G3r2wF7d5c85oy6uPsbgWfcNRciLGE75a5OU1CBDQ04ylBaOQrl1zCJpw1+YMkEq
We5J3d7EDCyE2LAG8b3OgXNRghCAAW+KazMF38QMC9BabrTDIeeeNsdOqjqV06GTzQ63t0SZ24qP
uDMyQzotU4P+aIX3pA+OmhoXZ/HwAfTPfp98svjcTmOfLfRLv7V+XQe1t/0PDx9Htv7+/LdMQyPz
o5CoUxxL/WuYTjMkSnHlfriNDi6aCgbKQdJ7M8fR2zmF8eYuGSooRdOZ17hsgHQ1DuZh5UoPHcXx
yyZ1jS0mKsVcITaxKyBxkT2Xb5EVQYDkVrVC2BIuTRd37k+9bDh61QkDF1CeOeUp8ljtTO6sTxSD
PKV2BFlkaskemMc0vEUIJs+Kmbpb7tuQD1PLeB2oJLYSI7nkTiUdo7HtJ70p4GtHAk0V9Re/bqu3
xG++GxDBXksia9iGtMNzCFoJC4r4HA1ed8xguqIrsrNj6VjuOlS6alOyO4XuLFHtULSPvSqP+zjA
02vEyWIoUnUW4vexNB2yCjnPuu8OFEuN924dKSHWLm79NgDRuyZ6gnpW96gFUpzyq8K3PVVz61kf
dJjMupmuzCJvLr6ZH2JqsV7jBCzOlFeS686fDV3mn62wuHSSH276PjB3bmoYHwcen17+FYQH60yP
R2iWBe2PTuV5S4YmKJwXn4rlRa3J5Q4FbH0iJcajtAmGBQJKfH8jVz+V3J0o4SnsJU4kJB9sxwco
0UTW1XZBUSjN+FXxEB5lk/egawHdZnGxzGT7GbBl+2bbQfZQdGW1CMcmXKFPU2bcAbpnx0TuUep+
+80zhlXpFZ3/0Gi3NtWdH0YrXdhJr2uy8/PBcrChidRZXSsgWRLfXiE5dHYZEK61aUv4umcYTyKg
GmP8G2QkEXBlQM+1gWYuM7dhB57WJzW3iaOlQ/DWRN3ZJtn6TsqJmI3lzMC6YXADiWxLFfrWaQ3/
yIQEHnXW+tghjC3VbtguT9bM4lAUAKCkSLu2U1ckSSUQQpRnQsHWCeFbl7/0dn7GXza/tVl5U0on
PlHAJN8zSXnKPMU6qmFeHQajPHehnu5zII5s4d5DuUn3cuBdwfkOG89KMCwvg0zfS8SencWIN9hr
ZxI1xhStXIqmNJgnO2d7aKptd2xM/Lg9TPtedSmc3Dsaf6c6zUGpG3tDeYiyd1NH3vsOZ4WvfY9y
31tR+vizXwxGBDEJ10xTRNvxqy+SBaexdYc7mZH0VMThndVJdRwQXM5YPilb0K/tk2xzpzblOFkR
JPnOc7e7JHarHfreWhux7sMSMEsCerp/EYN4vnSXtresbT5Gb+QYmdEpxrBxggiUpWgHKl5tKBhj
yG/gSnMiy08sY5qFZjk81qamqZkgPRyl2aTemC8DJx9mXV1JGak4Ld19nFI7zjaJFRe+hVMvjrfX
2FalmY/6vvOdbVoN52IIjZOd1Ct2n7h+ad+xeWOFF9ZvnW6057HG0BOJSrksg9ex5HsYstMZmrD6
0emPyMm7exX5zr5wR9Cb8CbnfYQrTRNySw+kxl3LXZA85Hydz1gF5ed0OrN05Zxw09+JLjHYwolc
dei7Z6JJcVNylJTyjbK9XTbpXMtIbjcdclGIkjStwBuJvEVfQyk1b0EzdNcE2F08tfIMW8XAayEb
yL0ENptDZqU/z+JIw5HQN79+dn1O+5zraHlBaoP//deVFjYEQxD/AGpib/uiCjd24zo74pfJOtAV
79AFQbXySy06kkqEiptrxWm0SwulvIxuqfPODk/mdZZkyS61x3rr8/VfN0Fm77VswNVjwPCjL2pY
XdR9XMEKguPRO/mWxxfwbVQd2GMC6iQM161elpvQc+oT5eZQ6py4fFXd9CDjkf0OEHvTKGn1JSwx
aDEtLQEKx8aQQip53eZNNMMvPF4oRFE3Cjb3686QpkcGcg4buuNXimEXqlya73aePCqsIWYVQcVz
h09zBxz/h66VR5974avX8hN2fpSdsTJo1uVQH22+SqtItbsVPonDWbZsYgumrz7LRvWmmkn4IzUP
MuQSWCe+eTbJPb9aPiS2olWq6wh5Y1mACNvbwMrx8UBB4UnVGc5Sg3spmYAC9DesxPhdhnoBCI01
iQlQadnCCNyNo2YckDMqc9/plBcdmAkxEJtEpaNwy15WMoKXwDdGQAhysSVMaV3TqntXqMF5A/6Q
sCOuzEtSNeFOC0BM2Uk7HBNn2r4Yxluo5N7NQbK6xnO3WZkeSyQlGC7NkHrfHMrkAJgmw3VIkKLE
MRCSMm2bZ8ITJEiYEUwLZ7vIkgvUCzRofbWWLS/eWCOgCmVEe8zfMloNcm2eHB1pStAVHiJWClQH
NYBllneITAPHvRm6Xp0t9J9RHiJZgepVTFyOvo4PwVioKzLI9UIUd0ERzeZmFxQbUfrVhFNxBpWY
RzFaNWizLEO/yXKbUvCI0XIOwtoo23im6W23aRocRkdbSV+d2Hon69KfCyfUz5nmfw+me66BM0ze
Spj+qsRhUVGamzZoh1XfRunVUzuHeGVTfTMdKLdAJt7xKXov5MC6F7I+wryJXu0Bh5BscqFPpsOg
oM5UQz6oAB9VCY4JCJextPKFP3nTi4mOY4KgCHXn4bMvl8BGlgY3lulVxLTY6M2z/fHaHy8Wm8rK
o6qh7cZnaB148WZ5SrExAUBCX6yfWy3eO6HzxYo05xBo7K/96nHUcPRUR3U/Vs5OT0p3azk2yu48
0mYjtnyUntT92okrFWh+PJzy6RCs0yFJl2yOg3XOTmFO7bf6bEIi1Mq+/0F+bkSMzUKF3XYpxbgl
1U626Ih9c7uMvRHvBW7UumRceu4ja3mQwnlcmMrdDD1r7UY4aPCR5/uqxC/UzMTz0a5YcMn4+owu
1SOJZljLEDe3eYeBNnruAS/fomnaB1JyjwZ6+bXo+zwolf3PKZWtElcDSAP1tQKGXVXPdoU1cGrp
wVNbYt3cJoZ2jhyfLSq1EJTzr0JtHPe91qbU98TeulOLDhsfGHGlxhaQCNVjQp7poQCdsBF9GD6Y
D+0ICIfivzMcYOudXNQcnH3tevbV01glB6r8VZakgSLlbNzqEgtBAGDc3YcpNFFIHQvB6AXZY/za
yb5KAQFFgvA5bALg/la21HbXjJo5i3q7XJiYCRh+QELSSzBiyHt8zfGoZb8mS4B4R/CIvuNeB6u7
eqZ3cAzTgzMVSgRYomYFdyy7EE/LLqylIQYqtTQfTVZNXu2Vd9C14QG7PRZ5cV3eozyzj06k3/j8
AFYYZjCk07PdeNHJagj2DOm5De3k41Cwi5sXLQngYZolBkKq4I91/k00TN+XF5nVRRPEYDxHnotP
gFL3q8bXxvNHn2yYKzW2qb2YpogBdgv6yZD2oifvADLJBj4wtdRQJuFYxb5p4p9nsZZHi6wl74qC
oZrQZ8z5OOVOxOcqlttlzJPwUBqYTsByhRWlOO5BHPgYOJumtk7ABceDUZo8AJLwAtwUZ4OM26KA
ZihjDzuad2ZjTNQM0Vfb2VaNEPxloa1i/VjhYRObZOF7HBtluM5ZgfRNd7WzPAzGTAMWePH5qVeD
NcRria1loXrj2QYVSgjhRAXrvDVkncc0lZtOrsJkDXVc99ro4LffBy0j0dogaHFsArd5EFnbyq1Y
i01naAcrrBmn089DbR3J8g7LtgnqBWFTUhS5ZT90UvzqRn70xZAI8gP1q5+43yuzOnS9R2pRggWE
SvdkynwogugrmysS8A3MUbUxeLRMTXEAdEdVreEQHXgQQ2pvmVt856QuVs9adQ30ygtnshnLhJOs
U+iEIMplHP5wasSuJh0VmGT5SDxAj4wY1KWkXcSh8BWWBb7ZLOHy/+wr6walSa8Wmz4u9Y95nQJZ
uicUBb3GWebQ2SB4KPoWEOf44LhDdlN8s7p2FeYffZLddGyunUiWLtNC3W0q5VmjYnVPgMD9aBp5
AlR76MJlouYhiIa2lxZ55gOil+OYXGz2DdZ6tgtTBP581wJ2zHp/MdCSYY4WjyvDce1dVEpPfogA
rMOWQm/K6gbRtLxlVCPloASPuSeVN0fD0bXFio47LE2bPPBKaQnNuLV7hLPbHdqc8tM0NL8r4xg+
e0lYbgIZ3G7heBH+RKR79K4K1mI00nvYx76eU73CqCsZcyIuEtAnXb7y/KCMhe7eatN97KMUMNlo
7ixppGCwNbS1oVXoaF3ZvBvkOdcJBUx4j2fmPSGUsKYSX54T12cU8u4qz3i8S5FlEGLxS3wslHgh
rlWd1lvlSt4sPq5tKDrjaU+cb5rMCq/CjoDKeDGK732w1FGxfjQp0+KBBRhgKSanXUx+s8coR0yW
PewxSljDq49r+x5PHhLaKzFZa2sVyKntfozGZoW3Ar6yeOnxM8sBdrBFS0pI/ArRCMibDGu0Agq+
NiynPbXeYC1BJ+Z7O9pRfRLccK5uFbm7SYrV3pKyf/LRKB8yPe3XRatTua/13Ql/ng0gDmdnaVJg
fvTVyldYgvnxo6tFOHTUSTa7/4+2M1uO21i29hMhAvNw2xPJbs6URFk3CFm2Mc8znv58yKYJqm3v
4x3/+W8qUJlZVWCzB1TWyrUgtEEbjB0zQPPwCDnD8CBz5DWlvuyfoys3H7cZApI84kUOfC1xegqC
UXvOtPFHTnLqe1mG+gaUh/WQ+VZ8HY3usW3n7LGzks+dmgSvtpdT6mWiSRhTa/daJzDukmufDuIF
PABzZJV6R/EWZv2SNUX/GESu8aX73lRZcK2HFBqWAyTmMDygl6pU8HrHHHJChjRPR6+EVQfJHOfP
S7gfp6MJ0YW+/RDw4dLMNBjUJ9IHgfXsT0PwxebP40AWGO/oBV8M3m1PflocpadYg/kQQ7InvXjO
i3s0u35Ir+aPvjWcCK2hEdKuua66kztyRiezxu1MoSbIlF2MiuXD5KtvjancOMoQPKxmHvjLY+oH
nyVotcPOoO3DiZPiC0cRxCoU4VQLrMESQj6CvY7tIqL353J+z4bRqjXtc5I4h2hop1/c2fZ3cwuo
edJy9U7VSXeBnd65MXvkcKpD6KzD4l6aKkW1T66gxXL5eOf8hjv1mw2ZxD+9RQZ1UU9BiQSvDglO
F+/QKcEHb0qxFEfYQ0NWgtzredamgZG6gSgr7qDPJ8EyzTlkt9FbQ0V+fkyXRq5Wxxq3Oi7i/kXI
Ov0MID6BopaF13HSXWPWlf5FyMVU69h/vMt/XG29gzXkYvoGgtS32//HldZp1pCLadaQ/+71+Mdp
/vNKMkxeD62fqkMXRs9iWm9j7f7jEv8YsjouXvL/fqr1z7iY6u/u9CLk71a7sP0f3uk/TvWf79QN
wAwZvlFsy2nRf4mWj6E0/6H/wcVRFKPQ5Xobde4jJ1icZzn3zwM+DPvbFcQoU30c9c93tK66xqic
O88IyP58P/8367OZYes9mDFP5+uK57kvX4eP1v/Xv/u84l9ek5YaCKsaUNx6/2vXu7qwrd3LG/3H
IeL4cOvrFOJJl0UvbOL4F7Z/EfLfTwWmvoPNBdI8M56a+24MnX0NIh4JD7poWDX3o5k3IHfogtGC
G7Ny/Z3iNgXay3A5UjLl8US5uCVwnAIwcYBXoCFp66NetKO5E3eA5hgiundgfqmgE1M/e+mp8ngK
LPVSR7AVfiiTQyWUmqotxwxAL0lOnywSrqdhhPVsA0M95+HI3LxdWuOcoDK3WKXRnbeBq+k8eonw
0UlQtnWTfkeFTbmBQ9za5lmWXHEmRT5KzYpnUJnXZpW394Zr588K2Zdby2sfxSdRFZ9c6JHrcact
ERKmwx2yCUm2HCUEqkcekXIeTZlVAtKyAMNlxoAFl0XE8S9Xh+H00bF0nyTq36zsTcFtr/u/BrlB
Bm4p2Z9BYoEDW8r1pY+IXUgZs/fmXh3me4htKoQUIyEwjJ+HyVhpJM57n8VCmPFQmBTvItkMALGO
OQWQS2nIEjoxpTO41uYclLguWu3tdPVhDMjTP8M/WKnWRyhuNFQU/powZ69p2veIk8ORuFylTbrp
e7hML+w8EEU7nk95D10MGNvwtk+CwzqHREhTsr3ddMgqXa02uQpTp7+mDPL3C7tMUjbuqS5n+yhO
MTnpcMjUaaEFGiwwk5wTWktj1PCn2bV3totT7HK1NsDr7JN05z7KqSVaZnE5TPHr+G2sDGsQVt1F
Ro1SUZaNByAAkFvGs+5tbCTWHxlHkgRiRIV3LRBq0nb2eIi9on0cArV9rLXSOTq9+0lMq72d50+Q
CrnsNQiVJgOOfLDNAPHSZaTYzmvITKtR1nGdYDqvIw61nL/CCdTAzUmZrlyFU/j0Vq97Ubprg7Uv
N2ff+VpqdqV6N2wn0A7tzqtQteYM96i2hpHCBVdlzVGpUJGvNr6i1j9dt4hcqVsJ99u6H0+tBpUA
BAnwo8bGW+10onSoyapLGfXaGGUzHiyy+WL6EHJZeS3+IHYpx/4Qaij+IMOlELvyoI72u+gb2bsS
kDGF0k3q2qdwAUVAjq9+ywoF7ZGKEof3iNDWNLR4BpTibi5AP0kG+PwgRmcOi1vqXy0SIDuUPN+w
QY0FXaAdcHK05Pb4pDxHnKKe1uyfoxXZtZ22/UZs5QzjK1uK9LnlNOwcB9RiQBq2bXZWUzZPSJBn
h6it411oxRBhgBTMgYOg2jP4Xv1UDlMNhzw2bbF1FHWH24Yc7bkv7ot5RjV+gKM0uOntZrjtqX2+
9YaFiEf6sR8aJ1dH9gVFxN3ZQfIJPMDodL+GRhtxcK/3W1UJyt06Q5fHb3Nd2BDkMk6+fn9httVI
uVJ0tGnefzw+/K6cf22oJpq35BC0D78w8sPyH36Rzj8ygx+p2wDQE3rerbP1FU5MMyiqoeso0DOq
E45XaNL3qwm4fbNZ++Luh+Q84sIuXXbQ/RXI/6/N0LmQIpvsd1HOQ3LdjJS7tcn95q1rBu2mAyZy
K06xn8f2VONsg7me9+swsur+ri8rbWsKtQfaP5DSgk7f6aYRRYCANajHneYXY4Kn4tjmDlLpcc7G
NGqqm3hOq5vESF31ebDIHaiQem4lpl4CEylVmBbq145Tt5M+3ovJDZEh4GF0UPxto6nZ1oMqZzOP
znzNz5z2QDGr/iBXSOXt9BkpmNWuW3wKMt26EpOnAqrdaGNpXaHkPlDix/i1Ia3HXwLqexcp3nIy
sLgjE00g7X01sTXLkmOB5Puy2noDYQ3vFHrL59U+2PMUuUZ0a6hg1W/mNKquyFPD495liEUrSBPo
sBmFXTb86sKqt60p6n9EdO4tNjKc+SJ2cL7WLJNW4b0daBwBdI0agmtvSCflwbUBif1wdld2REYS
pMObraCwqhir9CAjzoNlHuj+SepVIVyQy1x1AY5yJzPaY3gtIZdDlrkprY1OMkK8EJDvUt1xRhue
6oV/vkH9g3+d/ZuNSmOpJdX30I7h9bCa9KGqk+Y46iGSTdS5fJLYeOwvY9V+tjimAfqg6BB7Oho/
SVIz0Oi9QjFMQncpKFBRKzt7pdpAvI4L0EG8MrboOId8I3LxmWdrck6OEpurUzxskoGvwE+tXfFW
UJCcvVlRnqLaBNDUaFcxEA/ofuD6h6iECp7lanWstnDxguDQrpD5Q3h0iZNmaJ03B7Ubv82c8M3D
wCHqOkCWuJhJlpgWsWBxSPC6drrcFOir5q4C1mQ4JuInE3C8yB7jX6iD8tpJ/SXgBeCwMDL3APC1
XypLA2RVTi9TMVCfpyQpJ+EBpDO56nD4qfp3QTqrz1rEG3YZLrPmbV7fjOR7/92sPrpO2qgojoM0
bHZjDS7C2H5PZTb4LGSylP420qPgFfa6m6Ai29+68fypqIrt2GrKF+rninsdek/UWYmiaJFnZxt1
FvF60DLypzCleGVKqvKGW/FGpvphyhypVFnJbYvfOFJAmNxHTtnUne5ZVZL2pnND+5CRsP+izNG9
/A6vESnAz5sycqxD2FhwLpq9AoMZzFnVlTwnzwgInUx06i+elSmq5Al8VlXjZMVv3jebeKKm/uCZ
Rn5+NudHdQ58rtEhQc0IrgWU2mDRMZsj6mbKcP/e5VA0uJNmzp0biqPLO1vxwKqNbnHdaG70LI0H
wKNMwOJJD24LHTmA9mT0ZoPi9ZSNV1k39HzJMmDm8//swNO9baNIuypiaoS2U6sey7Zz7iRk0v3h
3nbnq3WADq/wNd+gVNXLAEqZUau0qugcc153Th7KogjPkxha3TyEEwefchcOMPxrr/KtjcRKA2o6
3YFtGg7mMv2suPA3mUnwoqQ7NVb7l6Jrhhd04PVtNFjhtdhGELe3oKJ+g2J8eBFTVZhQBWXqnbOY
BtDpCDPZPEUu3ZJNH2JsX8Un4SaE41svo2SnVX3zOGX+L3CHDCcPSZzT5I+g0OVSGr7eFaU9rQGX
UShBvA2VGOn6RRtUG+mrvHP3uoUAvQxcY7IinlAhfx8tbque3iY7TyH9MnM+qUMdXF2E2I3KL2rg
fQ6t2jx6nWce3V6JwA7OKpfSrH3xS6S4nRQy0XOk9O018uySUA4kJsS34RmRIJlDrtYl7TlQjO3f
riaR7FHDTQiF2xWaduODYyvJDlGGZC/d3gux9cb4AFEXqnNwUBwuHP6QwmAbpzeX9mI8hmWmIbFd
oyItk4zuiz6Vw32gBy3gpMw5eOwsn2w1qzd+PQ830pUm6VwYIPv4VnoV+ilPnTXu8iQMH4ql55lB
8ERh5jqkgoXjroOa3J9gid16XQvLgJd91yj/jrZwvMx8RHToV2X4svBohsOhiTJwSlUNuVg7PNWO
Gr5QCACu0n+RxojtFgSR5R/TxeY2AFXnGdY48XJa3z3kgX6sTO9tgN4DYUAShg85JkrRsr0z9+VB
4sHe5rd94fyxxlMaCLzLbp4koOqraRv04XQt3bktO8BodrSVruKmxnNefsmS9G01eMAr0pe2c2Og
jwnqpjBI2rgL36IegRwp4YXdKU1a3IktQoVnZCv/Z9+8MSiUuxODvwySKOlKY0R2DI6mCHYXjrUL
C7N5CC2kh+ovhuaWdyMqmU9UFXPYBK/b1gL4uGuHZj5wCh+++GiwPqmRu4HDPPuLV8aanbeR2NRw
gxcZT3H/5XiJCE3+XxcrvK8vznUOQMEHzuWbB8+KqA8I4fBKIB/2NzbFO3eu0u6pzAggErCGH3Ub
B8d4wVhvJLqzI9RFQ2N8lKY1avOu9Ju9XrfTY25T5JHFPuSvy1+YTP0vfmPVt+eeyzFaoyDUksjL
8e6Vu8v+xpuSEvswtlvGokoTvuTQ3V9zVo2ka4dcaJ2U9RG4INxSAGCfx3CbRsuB/2Ip1Ng72mP+
h7jOQYviU1q50X4dEyCKvpn64G0ecajp/8951rXH//1+un5Wt6iKVfsqtdByaPSrHnbPm9Y3eN5K
+964nSqm4dErNW5T24iPIyXA+eIQ0yDec4yEVxTl7LXWo5ZkGSKRMrd0lXFWgQgEED61STXtxSju
84oSPlKEtKf4ChkvN0KZV75Hywmcz6Y0jem6m9u9aqKRuCWpYR4jBOKAbvOd3wb85N1K35Pvd/GT
y5ncfVm17fXbc40/Rjdk+ZR7PiDBg9ulLroCLSSt7zZ1cdhRTWVOrZ/tOcw75vkyK+avvW6VNzJe
RskAjbfPjncKtCjLeHEMfebe2vqkIEswUs8B1TVYiep2fme+vuiKQ2zTbCGAPFNa+7/HysRpFHx3
bBjRavulhMR7K1cmoJXzVb7YylSxXuTqX8S5jouuOKSjoZvuL7ixpKsD41XyCMDsO2eW2OuwDz7w
aKVAC1JUExIozu80JyhfqTXemGYGxnk0DQDM8YuxmBEGSZB5ISUqXaui9B6OJAUA81y86hpJeLJA
zp14eaI/z4Eko/kYO+FLQLHSK03CxxbZWM8jqYdUlXpVlM5z49v1zYcu2mo3PaqO4DQa7+wNICt7
im3TuhXGS7Q8nqzJ6E5CgukvNJdNpER7tYr03ZkFc4zt5BatmPMAGSWNa6TnodKT8aOVxHsHKM2u
dCvUWetuuiq0yHgqKbTadyV5MtOykMRZbL4C93lZ2M05RBwTE6Ai5OXHUp9+7wIEx0kNG09qnR/V
OFTvtK510Zp6nagVe2oX19S1yp1mj9et4XjRlq/Q6Zgo+h/nSJNiLdDpZrGVNdebSYMOQAiwmBIM
+0nsaestyqxzc3Wear0ZccsNxk56vpF1uuJV8xLnJo+RGY6WHaOoyLmR0l8D9adua9WlE6M2zeBu
Zb8o4WC+iZx0lI6WDeY6xepYbevc8zLNzOcUwZvxCym0VwoqlU9tMaEs25nldZvVKYojcJYBfPzx
c8AYuY9+HZCWESqgSaVOxoDIS8gA1dA2dnaVfeyaS1eCxSvBa1e8F2MLG3h6C8Z6K8TeWQIeaPTd
r+BbNf8YaG1J7QIFnWldwgAudN/kdo07iW5GxKxqYzgV7R9pYZnHEIqnE5Wk/KsqpYRgRxkKeJQX
q2twqERKSLzTEiJX0tQNRVJnz2XfjlrjaPc/SmS3qYte4mQ66ZNE6iiFhm95CuxiEyR9Rhk0jTFr
oXI9ViTsZ35Htr0FofIfaWpm6PjlJanPKMtODYioLUoyyDosgxo39fZR10U8W+WOYt5VpUrV+jBR
AbiQES9dWKOmBy/0u3DrICcjXkvt66e5VdM7CvBe2XUWX7tsEeouIv+164AjaX0xvfpVZG2gZM9f
fSd1N0UReF+6sEFHxaJmtzOoaOLYwDtqziJwvTA2mHHsn7uaUD2U8M6JV7qrV4L/7dg0DaKtM7Al
b5fqT6MDHmPUiElFkefc2QvbCcdnoNgnzgxPQ1DtxTYCuZxRb1ncy5CsL5AjWGYwKejae5pe791a
Ka+hT3H3CWW7v+hJ/KWhxOBJ7Sv9AcWFdCN2ZObNXYbc3423gHopf+bRTPvqz1V75AVodsC1kl+o
bms2TeD592AB5+dSaZ/EHuhZhYyyaZEYY5GoaQ+dCZyohWfzNfpmhPH42zAH/qbga+2pL9v5OoLw
91o1s+CZ7SAYejtHMf2b3sJ/IpHQm01PdgwtzNuTNXyTVD7lU7iDwiKlBiola1QvEphipNQg3U+T
k96BxnMe8gqNBCWw+DV7vwpyUqVii96vVu/5Kh6Luy6HHCsK7KeQp9cb3ovGvTQUsZv3VuyrV3Zq
FIvc0UeHdNE8fSrLzL2R2DUiNMid2RaYU/T1niH3y1+0Oo33vgrsv2goHIuVstxavZP+aMd4O5vT
+C1ANHA/14iDrBHNckTyHyOEJypFTDWLwumbGSgUfORQbV7BbpPxKVLU8MFfdiBN6Dk7CzZllHzb
kEysbE6cZRsifh/Be9CB1smDM7RD2AiHeL3U5UODRNmklDVFIcue5sOwZW7OgMdTU9+1UZL90HsS
vkbllc8TwEQUEBX9MM6l8oUM1jnCoOhnk00QD9kxJVE558OaoTTPEJh/5+hZO8Gs2z7DozjdB854
beTc9lYtpuIA+/mwk1hpDDX9DoUd8gLL8KqLZmoq4ehnU/rI5nLbz4izAYgzd+3kjF/bhjxcYZAd
mZt2+oyC3k5KoKFHZTvcheZOqpxd3dE2rm1D8A7lPDLbvfIS+dO0D1ylsKmUgRZXmtBW1aNiLQ1Y
84xvES7B1po6JQXdrxnfjZwULB4JX2ra/+kyDyZIXiiHpe61msanaPm+huzL4gwH3WS+cps2/332
2xxtxmCCwJVmBnd7mhGsSN3JuRaTYQS8thcheWyMp3QKzc0MC8duHbvGyVWQNFfx+1QXYYn7oHha
hj4XlCt6vGsza4fYcP5olSkbTTNB0lFH46bRI3aaakrhfKfON5ZZ/zqUmXfQe3XeCsN8MmbNk9ha
r5+3K/X8P9rUZSwVfpSmrjEyV1o3w7aDAXwnB48rQfT52PLDOWbY5fbBH4bPcmp5dp+5o/96fT7e
NA2DImGZsis6+9AX3Wc32kF+ubH0Mb0bpr4P94lCqSfU9ZfdZKkyRm8ju4Xd/Up676Ht8j0mX2bv
dplRemKXiPd4saOr2jy8x8uSEup9sysImMqFtVqaovTtfdPXM8Jwf9rkauHPvNMLDxpbibFceAmp
138b17oDRUESOSRVcDcOibNHce9jzDpjC/HaFadRv9l9ZR+ryro/vx7ShfWKsmhegPUv4pTtHCYm
VySO34eeu+K5sJHx/e4HaKBpCC3tm5ZvNmEXKBvjNwD1/UMAtBgMK5T8C1l5E1QZ+j3whEqUDHKC
HvaFxfvXQW2T3L0dlWiRhvq8mVPuVibTXW0GxbRJSntES4N+MHPO308cJYpNWWwfA6m63vNttchv
4BE3OWGNk0Xyb2CvDYiH4t9NTt5ulHwyHqWZ297ZOQNiZKutpryOI0Q12GQ5UoQZeuW7Aeb8B2nI
VoORqMl556MPg6NWeA+hnRj39fhNAj6Yu147QGebbcW2zkFODtxT4zjnOcRh55p3pwc8ai5Lde/r
gQJKD/Nsorjws4Nnjh8cvfboKXMf4qw8Pgal2fHm8/RrGJSghFlo1SA1rJ8MvaDO2jEfmhyStWpp
lgAxSYA0sfPRJKHLQMDK1nngz3Ot0/8811S0X70o1o6uHm4c22qepYm1wrwKNL9DfI2HxW1bQIqk
z55506lp+9z3mffYZ+GSo5rT7RAM5pWvEn3uk7jiLD7X3qIdynEeC7Yyl9HrejJCXeYX22SO3uPI
/NLrSu01ysJX0bUdBx73qsQIb6QrpTve7KCaCtuj1PBksYeYknaSjgSFMNNTy2h+ihD0Oxf6EO1f
JT2oqdqiGGzbuYCltYZPjoyQsVQgvy21TrUs5ZDEvZMwlPjCJ7+mzm+ZQ6Xy6nZgmcxbTraQcUZR
KgRkAU7/Mcx6dFfS6SQmaUpYna6cOdEhcyTsrJ4YE6da3XRKFKc6VqMZO9VBK3r7WrYSifzEyaU0
cDj6uxaBrY1sU8Qm2xK5Wm3riAubTGBy6rdR3aLbhxSAAhmCFuwDaRjFos5NraYoMSx0YpS7vhGG
FVO9tywdisw+1LODQv3koV4OSOekzA6UGSSHajlNXb1ToP8YNRA0HOlFW+qUnP0FTF664i05cjx7
VzS8wOk5pQ3PYy8c56kWbzLzTvY8fuw8qojKwvqCBHu39TUY/d1es774nf7Nh3XpQZxdq28gydM/
VRnaHpMeXok5zFz9zhiowx31yP4yFmpzk6NDvhOvFTTKPvBiztGWBXynelvgPOXoXCzAYeKHBSK3
cQ9QmYJ6pcylvbXCZEuXtIt0MwtA36Tp2zTpj8qUu7edP0W7xoqQJaaQY9bhP+0sxTwMemFDalEk
n0elfpIAAJQOZBeB8bCOnCk0+rXS2AR7vvk1nTPr0FoBbysL1npUT+GHiXjb9QvYZW3Elo9keWMv
v1rtXlQPhwqgJHmuiOKbn4dKVxEw5TKWOt3iw9jpOY54M1ldUJebbtGnkMYuOhJVclnHQLDapVnd
YpvmADnpgUSQOC6nOM+DKOV2JAu9M/TaRlHtz2bo+ubYl0CX3k0BaKRbY4Rob/fnJSWH/dx8iCna
aLxKWu9X0a6BK1m/q5Wzzs1ZusZe9ITEXmVXEiQWuRJNIaSG9DuebVZzoBkpnHYcsv406Yf5VvtP
kwaIvPV5E7nOVqdyatlTyAbE8l37ahyTb+ctymKXq4v9B4XCX3t7Bk+7RIAv0w9RPJItXrprrLPM
VoXRt/MOSLzn/UxfDTsATu4pNrKKlE5evzQpBXyqMlOMklUOPMKV82myqUyHsOaPpC3dzxrfn+Tw
NP92juv6pBsAIZPeMV54zYdNqLTqb0r7gBq7//syxqr0tzG+pvi3SInWpzkpEO0apu2UFeyKyWh/
a/l+3vSQuDzUTQ+dhxqw+wqz+VvjwP0AX+S0TRu4HJ1hKnacqMQPQI/HG9udlCsdubsnV/Mqdj7U
YRkedMvL8lM0PI59o3+9GKS1tQLbqlk8tTW8B+6kOzfm4E0ZqhM8QFIfVDuHxMqNL0k93qeTm/5I
jIRKSp7enuHXrKkxJSJUVONLPfT3kj/7u4j3Of4xgiI25L2oAt65XfIZXgqEixcYRLdXOd36Yk1N
TQFY+EkAFUWo2scRjq0zzCErDaCeqGEcjBH2qg6+3avSyHvUDE39KEiIOI/Ok8r4dieTTqAlZVLB
UFDY6Zwn7TRkwWJES4AW85iiOgMSvVV+i7YBOxAUq85dauibJ+GN1TCRO4FhZTGJfTHVsZrfyhTv
84gptuA9jhWNlxn6fhvQI4VXkHwEt7OtJw+N5TbbLgzzH92yT28979uE+vUuZaN1jrBatd+EgHQ8
kHYHu4kpoHrPp0IH0DwUZarhcJTNJPnT1WjBg73pNYWti4zm0Kba6HA+LD/Igb0rxpn02pRlD2gj
a9RZw/fWVfEIoOqvjtpW2EssjoCM2nlE0nu8ixdHEJfmrW7AQ3w3kqrKikZtXt7yO4PhZIeRA+rb
sdRgAOsn9XubvMZBDAdRH6rbyJuQ2ATfdEsB+xqQ99G+ThXwfErsXk1td7DU1jnZk285O9IlySGH
SBGUkRad3ZGiO6eIvwf6oSQ5pJTe3aQ6RezylwGz3hug/1+7EaaP1Q43zt5Mk/D1b+Ltxa5HXgGy
sYGLrIDeI01qPqVLTlL6qhvUG46NrevlN2Hrldq4Me2sReyyMl4bTl7qliQkyYH7sO7KjbBsTm4C
pZUC36F0Tdv8z4MqzQScl093JKkK6G+XRoGnEngh+hnt/KdtccShaaMIMwB7UlHSgt241NzqNkaW
8ilcmny09k1ZwO6+9KQB8G9GDQ+di8VDJv6h46xYenA4wscBsu9O9YPTaorHOjsNvfqLmKSxO6+4
cVW9PY9sojq8yWvrdyR6uhPcn8gYdWPSn6yg6LYQoVucMQ0l+fbFKB6JlKtzuPTNIPs9T1UVvEwy
3rJl0vbV3A8bwVpqA9U3PJfjkb7EyJU0sKTBW5DcrmboewFwll33NqBuSupnZ/Uh0R2kjJTWc/hO
VnReua7291MVuLs4MaZPTR+SR7W8J10FyxWOJeyhtqacxDkPqkpBZVFdidd1reo680N/K16Xn5o7
e3K+U1k8fbLggn5BDqCo67rbFrXyUA1wi0lkYVGdXU0oCso8es1Hp7GGaS9evemQZafeFTZM7ggc
R/wY6+VRppUIkJAQ9inVs/SiHCJKtpzVrcxGzqqDxL6aoNGyi9vIREja0nq2YXOof/YpZuXAI4Im
KhrU64E38o0Bje4dVdl8NddB+amCHGOjDlX0a8GL5pPwCZALanZqEI/XXZADuFhSp2ynUUeNwgpW
PLqZXoTGBjRDcsePEnwtpUmxjWI6u7iNtW3qZz8Fhg4iAH6VHdS8ijbhokOnLEdw/iJSl5ID8vqx
vReTOO0GAhvVMwdEUYkQh91B5CTjxbZOolkdGN2suxe72igDkjRoZlGvr93WXZVfl6H/5M+KCfWX
UFoFmQ6RlQZH6uzHPzJ+yyFXWTxh43GJFkxysOsc4NNihLuZcLk8h0JdidRdx7GUV/s7z3sNi3Z6
WFMAk2JSFuBHyrUkDsQRNea4h0S53vEFazyKI9UbzrwL7RWCjPToFEXOF5+nX5lZ592XLboGmRUh
qODP81atnfi1Hdxi48yZ/71yq/thICG/GedvJRs+XtWipYKkr35PzOyLNST5t07hX0v98vSZ/UCG
6GXaPHV9QULAtBBmD8f5egqc7lip3nCKOCC7XLkYzY8rW8vKSljel1NBnqVIv3Fo/3Hlvku+xGWm
buPc7B/mKD9AYgYb92wqV2YxKd+Ngfe51yX6C3Qg7h6Kf++Wmv/+yDm6dmUMsfqYQGi2dZqq/Go1
3esC2mb8H1AbcdI5J98VTVFfg95Jdjof+scg9ZUr6rfjY5TEzd3Yop5ueXPxyQl9CKNDU/sVIY23
29C4DcUPgl87gyTgxW1Ms/eX24hMt/jpNmoebO4MnpO33cjnuRqQr+AQIvsEFWzxZLR8rSw901Np
wPLlSNTfi4mnrWbnNUZ3JV0ZHs5glaTbGuN5OHXdTrNdhlIYQI05pMjObEa73gitF7/Qsie2WgAT
WusFPQHrpQ+WJAwiSCex1UGwoH4XritIjl9AGGVPtv82HEkwzhMji2yC2am3XWu+Nc1ylQB/t5Ue
dOnSs6N+JreSGiROFw/kPKj2oBiswlK5E8EGUyO7wBHIfAsbLJp66g8xN0gPHiVKdGokKp+n6bas
1CeeW/xtVJbwYU6DWd/2C4OKNHrbI52JktRNBP3jzepAGoFo9T16Gut90frXbcHO2SB/diOHd2kC
9xUMEy5kqOCsxQvntXcjJ32ZPndbJAg21Mj7+zNwYB7CcIOMsHtVRFpt7KjzKe61xYimgnulOhTB
T0sjV+LVYXHbtIu3asHOdENb3OSQhD3MofFJF5bapTfZ6iehsBXf0lt9S6T6HvnzuPHPWUqjNigk
AxbmD9a0T1o4lOQR8Pw0KMYxKtEJWR4W5ahcmnO02RpU+XLCvjbehLrwVPL0O4T2dWwqBiCFaPoG
sGtXpl7yOkV1SakfduGmTSIPJosqPdvdaWEYc/3p22Jf4zXd/J3Ht4HvMHIv48LYLk2b6FSLDF1E
ug3b6g2WuMxpZ8AOslvM0yy8DzR+uNp2oNJiOebxPD/YjUamH+V0xyke53lqXi+iBidezhaPKbv/
J4V/WmfYHFy4kWPu3DzkgLNa9vhGMz5VE/9SOdbodfZscryGlq3zlJqq8QLLzl7h9wbNFKu7VVL2
a6JUo6caj3N6SBHRomOD7EsOND1sTuJtkSqfoK14DoLQlDnE3CMtehtmzCFTGuTBwCMl2SYLiwQF
qy58Kaeqgn4HoFJlROFLAXE/ZC3udh5hn91WRo+moe87h8q037wJ22oZKqa/G79EiNOhwG5voUmD
CGzttOXypzRnAnOnMKtb/pTmzFmuWmF9K955ORkXL6fjBC/n5qtXPk3SDR3949i/C5bPGt9qye1w
yiNn3Oa2p3xSgukvV9Oov9mG96uLOCUOlM3Y1ONVkyfGKRxdSHeWNy04iOepHKcXq2+NU9lNqJIv
b84aum+D3csHu7yZ/T/jhxgu0LkvBlvdl7ZDgggSk9PchPpp0lsbKeXY2Ihtdfxdl1wCKtYybnUb
+Wzv2hDR6guHtsyf8ou7a10DiS9FCx+kyYr0E/WrDojHP01yBa+bt4VTPt0XopcpxjJuoE2xXSjQ
fo6OQsDuqf3rajamIFpXyJzibQXHAru1sMZ5Wz0I072MWINtJXsJhuxGUWDZpHop3lTZGB9QUWYL
5Lj6TTur1b26HNUqYead1A6IwXLSyy9t89wgq4zMQoVu6xIhjqwxbzRqyM6DKC/udg3iZpM2+/fI
kbYbJfXKX9qS40hLz8JT5vflK3pkZ3s9oVKEIJG5r5K6+qXkWVXTiuLZyH3YirIJpPFi75fhVEAF
6/AKydWXwO6+IHJR7NDeS14GlXSLXIltWGzTYpOr/5s4pSC9kKtQl49jqG09Y4Zuf/lGs67mfmq/
mno4nSYVzLJYkzTTtuPAN0oZGuhX7LsZEmwPER4FgrxD3cTalQhdzI5xb2mF+pxkY/IYNfpvYpYo
N3LVq9w0p69LlOo5V0YGHqZQzBeeNalmtvgS4DzeehFbEYa7kSLHJ8NCnyS2oIJ1QF1fSYQMMCfS
nYsA7IvYlgG9DXvrOQ/g6kEEiC/Zw9odvgKXrm/8vtb34ZL6crBbrfXRXrAt+rbE/519mFPUZyt/
E45hd5/kg3tI9L7YF3mYfYbG0LhGl9Lbhn6bfR7CmqJlJ3A2ikc3nn2SEovOkQRrBnw+fTbcizMp
4/k5gYQs4NFpQGdrlwX/w9qXNdfJK13/IqqYBbfsefYQ23FuqIzMoxACfv231DjGT56cc+qt+m5U
qNUSO87eIHWvXqsyP5lCJveSdXLfZ66nIwzndscaL8s8kEYUHmxrZzic9z9oQKtAd3UqzKE7zu6Q
7YPeDESogJ5qwMIy1cPVTirx0q3dwZYvusY7CE4NOdRM0I1qoRgmNcjAqi5USWuIK6CUhbrFAAWz
yJGPyEz7955wL2TGXxcMRRFA7nXWYkkPKmgFhGD2NMqM8QtU6rttluN8t7xuER3JxyBBhARaAB9e
w/S2XV6+4bBRRb0fHGgsJgUWDE6QeZnf1TTRRAw6ARnS2Qa7O86QBlTUVZatEEP3kEzhthNxdCOT
0D3oHcftDxoj0zJpsf1zUjdMzckQ8gf5/18nJZQApLsI7iFOyoabn0aAetRcWs23sY1OWord5mMZ
dtWnMgt/GWrX1bA2CTxsJi+gE7TmrvvPLo0uzohY8cvSlRkqzow8ata+dghtVVk8WN50h15Edcb9
X3sWK8tA5m7zAEiIuXKK2Lz3TGPcQla6PYMIrj9KDrEcn3n8hviytdYAmHiaGghpjFXTfvOa+MAN
4G2DCnBukBRAKLSwvkF5J/7smsxcZUi3zUv2mqJ9ZOXbknICYElI521JlJSfI3x3k47Lz1pl9qBm
xNWIGrwAOgfyc8lxT7qSyvZXv8qaQBPrg7B0NXRFvCVtsBBhlYvLQHHRgDh5Q91WtBAKhyInKYWR
ZlhdmOzybidpMRcBDLyMsxR7wYtXQjY4wIUd4v0TQKpjvvg49F98dAB+jv2UWNtIWGIdTyw8JL4/
fmaQsxayqp+5UaWXHAzRwQBdj8/klkDp8QCOYOhs2iyozd7fp5kZ7mIUK65RmGxvElnj/7rOJ7G2
qhy6H9QfO1uAVsS2NwNEhaAL6k4bS2c7YJl+hM4YHYi3HqCr7kZX7/bFRPbJMWZ/S8FEyOSoqwF2
vFWjA9nJRIP/0/7H+viOf/g8/1yfPqdPiI73taXpbH1UtW0NzYVa+HvTg8h2NMVNlBl43xvpIXVR
pt9ai4XZBth2xH9aAZIRNWH2saYUQi8pgypMiqf0v5daLO/LzdNTUPq6QwGFcKWGYFeO+hbxeuUb
Xr4lG2knCDCfXmWuB1Zvghcbr1LLjowDUqP6jBuTXm4HDvfEhYFl/ilprLcXcFq/uc0wMuXmd5W4
gDXEfcp+u03d8K/V/ulG06swwv+bi2+/NeFgDAWmW1c70KS3Gnaf8MS+B9pTon4YX/RKP+cdmC3I
k9tWt3ddywNXoolDifJvpwRUh3ELrlvyGTXHDVoONJ2JHMvso+4A9mXnwx309eyey3A6gzbijrxp
2cHHc8uak0M6H44DA2rFDrVin0MH81mvkZIIWRhdqAuqv11bdMmjBkW6x2K01qOqcc1yy7x4Na8C
6k6TYe1BxqzPo/kQAwgzlOWeRmnJGIIbF+qqJcccnHy0ZAl6nVxE3cWJQtCiaD6CFfHKpLiJanhb
ACYOObgzxVJEVE/QxEuiLXWNLJYnU4dmUd/E5acIeaNHO59DKeTQNqB8XqZz3ugrn4mN0VlQKYxS
/35oUKpmRmPxvZY9aCdYB6Cx6MH+8G8P6XWndsCr/g8PIKcQFlcpj7+swXB+Xw+JBX147FkKcwMk
DkIqrmWjnRTtfp9qWyLSn23zOEj1QbLftGCBdUrN2DmNjayECVZTpNOaM6MuUiZzlxA2hKmJpTOb
FkzN+yRC65DXu4l65Po+0UQ5wjmOUEqdmtVN5NkJ8oPsEdBg9shM8xllXO0FJLEMkuWNt0F8e9jQ
YMc0/zIiZNWpQTKVZX6tWG6ClRazs8RJNyipb7c03dO5gZNo+22erSZBSmMHeH9yRybd67GpAvHz
jj7B0HviFEMPOKBRWsNEDq7Uzf6eTLLWUEEkWbanjwB17ebomK4OAMjvTwRmH6h+aQ9k6fQCqk/T
tzBN+gMF4DgIcndTI+o5gCcTq7viRXtPg/QlQzYWou9pfE9fsDjrUPbxz+m8qOt17Jqgby4z75Dg
PQDsrnfo/Kb45Jhp+anAPskasuEWNRa+445prxwz5nsaBEJ62lsgSljRhPfpeF4VIHEd2cZzq/Rq
WY8EmjDxEloD0juBfQd891mDpHIrh+QbaHC/ugL6PiAa8Q9FDDVGlufGF0ykcZo41pq3dlKAZsq1
pqfmwVEQfENrxj3S4oaCXvB75IWdIKzbfOuBtUBCBumzyBILbKc5Mhgqs9gpKRdlB7LW/GD/pz9y
hhfTb2NxQOnyAAhrBqSCivz9EQOsWVKvrAQJjWXgQ7CwpUggk2DVLBM8w/u+ApeGDO+h4hXeuway
LNge+7seMrb34AhAzN9F6Zf0/DN5mGFq3A3i6zQ6TrrK/dhV9OE/QybddOUoduBWLUm+tAYt6TQt
NPvUHZreRPBWQL077FH0pk52eC65kPGLugN1W1Nfx2CFfUpw8sC25d9u9KroHSho+0X3V7dGrUZA
5nc3dY6ZVyM73VQTNl9uSquJHozKfSYBnIAw2a6bsuwEXbD8VBiavRuBQrjFsgKMvTK8RxEidN2Y
TvVqJvFrEsv6Z5NC7y5jQxxYAyDQbVz9FH7zOmpx+Vo0ZQppnIw9jiZ+zLUW5zcIVLzdpTGGj3dx
7STdIA/Wgv74S2Ppb6wxUJqWJ2C2iCPmgxnakDOtzN9sNElRcHiRAYkN39vkiL09QiSmOjrIzkCY
x7EfyRbxz520+wdp4HXgO5AdbidwYS3+kL4CpJHr2KW2Rns/Ny99N0G0tLLvnHFwj5barLrAbmyN
bEyRxp74Dcn2wQn+MM7i8WS0lGe6sY8D97wfVaafdbCcLBfMNWaL//viHz5V6o/PSdd8oT0y7ZZp
ozz2EJvnoX4gu/S9W2x5wD7k06uIIDuwhHcpDKzstgmxc9uNtlR5MMrnOoJSBaQijHWCPCMk59Lp
aoVcX5GD4z9nXWOv4hLF6i2P8hWf9Gg7JY591YC4nRvDN+Ozz+1NX4QIb9EAuUjILa1K/Mi2ZOtR
/7fWnSSCMJ3gt16CLqRzsmFblRx/v6bSEIDk4xGbxvEz2HMZJCod7ShU1zS3jT+wlxrkNSfHg3pf
rLSjjWJiK8FB4T8xrQQTVv2zHi3ti7rwsvrtwgA/bsYhCOIYyC6WRm48N17XrWPB7Zs0oC2QtUlx
RMIAjA7h5G9qE6oIqRGWq7wG+U5kTy2+gbgSHtDeAPKgrxtI+qWDbmz+sw85UpOmYDuJlfeyGF3F
xdey7Hwct6wzHTn7Kp7uTG06kwxZlprjnRqjEyaNtSa+Lepw+j723+aBDwUs94P9pYUsQwDio/gx
tkJvO3rA2EjQGF7M1E82ouHGc6WJr0U1hD/NBDx42NV9B92zFQxqkmb+ngTw7XBBQU8KZk1Nf56G
YZ4EWdV5UlshoAW4iRb22SlpHG2VTzJdIeaUnaJwAEk7jXRhOr5d0tCU6QigOMV0tAYk0EpVVllp
KARPDAivQwssOfshGDS0grcPmp3Wq6rm8ZexkDfmoNYr6OXXnnvdT5RM/Yo9x3tmuQUeZm+wbxnT
M+g+8fiIv2x9yUbL3HDbY49myl+SMNpNKn9EjaxGH9iaGHXj1M8tpIszZzgalIH64PM+HHvxeKRe
p0Nxvhv9aUeQoGqATnnfIqI3I4QUfAiULH+3cRcMFCRKTc7kN7zPJdQRrUd+/3E9cHtFFy/rzuDf
QHmKzrT1EmHpbf0TWNKBuVFBmtIGKLByXFCVKXS0amhSCG2nzWKbUv9qaF8aHLuPiefXOCXr2oC/
YbSeu4Ms3NsoixSVu4mPcAGIkxLV0ACY7MLAcsp498Ebu+V1O+b9ZXF2mCL2zurHD24Qck82g1O0
4AJ/AUGMf+FV7VhBh3jAwbfCl9o0w+vIcW5ZA36/dS2Qj80uqLmagjQJNTxdxmINPBFEDZbn02Dm
NQiuN/Rg6shuj8K+lnlXrKVyppEwRwYu0DkAgimfnf94+NHqhWkZIFtEWbpiO3QVPWJklqjLpEud
iA+XITJKI7WB6gM2Q00hDbwPfnFvVPGaHJ3EQHmQVTPrYNpyts0rWGO9byHTZsdBUReQmzAM+y7J
pmbvJF1+KC1nvE0QgoRGXNq8DpB7ZFqk/fRks3crk33pWDGsaFLhps1e5gaYR3wx3iwsOU8qdPdC
TwS77PaIEbnzpBC4tjs/HTcmFPqCQlUIuKpSgZp6aFYIWvkXy5YGcDXqaA+ujRj0Vyg9ACHjmx9O
TWAu4XUDvDlCPsH7ZL1K5A76aJA3RjrnBszwcCsy2VxMFwr13CxciO+AR0VP2vFY+fo99Vxloivw
luR74aryBDWVFqGBUouyrV4DfsfCtnxbxc/zbm0KRFITwwuTTWnjoDlkJggJl1sht4RPAwTNnlYb
xnQfpim/cpAqbDxPJhv6RVXqZ6Un5aMua/NMvTb0u0vZCPD+YYwav9HlxgXiYpNW/psNlav3YaV5
828RVbXlpZ6sG/nTTxHk8XwTxbLZLAvJkN9ZkC2+0DoIDoN+Y2QpgkygVKkV/5WRJb+4TNmd00O8
m4dgrSc7dx22MlrDPLVROTyZabzrRs94zaUBJeuyHXfkliGFnhs42LdTbx7/07KTqdWBK0HDRcsW
oSyPFsECW01Ye1QNhpvCmbotsZBRN0Vs/UM3Vl2iLNPbJtwso6FEUEIvf0V4LTz10BQ68gz/Sura
MaLlleuhEEGNpo7iiIxr4BJVV0+BPeSKpp+6SBkkl6zusrkbjVK/RLX2c14JGY9rGpVfqRdxx7n2
nf7Mpml66kre3TToiNFYbFjxXZv7VxobgFy8a0cLnAG4Ixg1mntssPYhCFaeEm3SgCkatzRW9Kbx
4IIwkOYJR7SPY5esaKyeouSTW/yq8c3byRRYdxGW/aMsygy0XHl/chW5E2DD1j417RpaOuCLml1Q
TdNYjnNPvbTMTWAAE2NL3d4YqmuZ+Vfq0aQSG/QAAYL+RF1aknninmXpp1HRnuR9mz1oKmpb1rG9
wwajh9xNXB8G1O5fyQVJmfgKDYrDMqEruL5DIQAQFGoRakSR8HmRqGj6gwXocgCGCR+p7NoN0sYH
mrm2bS0wNSeGyBb317aYwrs6r8I7VEvm+wTyRoFOPo2JMruyFlcapYacx2PpR+7d7JS1eLi0+A7M
62Y+mJJ0J4v2y6TlXqW6jZGCwtbPSmeNgitgSPxIN08O/jjve4FCJkBrU//D239IxnwjGILgdafv
UpH3exfVQo9R7PyI06n4Xuo+MgeseipAl/Y3h6xlT/5Y1bMDXrz9vh5x6FIr5DgsPTDwyASJC037
0ojqC8s168Xk2ykskpe6GZrrkETAaSuzKGW8ywAc3yIZZb0sk9662K2niGRNU3Wa34yD6eM3ksQV
yvsgj/ShESEAb3E/QuUXA616t9IVZN7ZFQeexBr8NVl808Q+J6uqXZiXUMNzbB+yrjnfONxMn3iB
rWDSRd2PCrEqzbTtXxxprJqN6avTIaiRA5+Nk7bA8RDb76NRtyi2U9NDiN3M0ydPb5+Q8ug3aY7d
fquwEK7CR/DWxuuSiSv1mA42hanL+MoYDeA71Kjw5NtoFKFcvnEqIKbU1Pf5vjeUW90Hg2kCCmvE
AlAI36saldwCrQp+II/I23vgisJZoGem/kXITzQegtttbVr+dKKJuZrYUXHLNHxq8mQ8MlVW0XRe
eXXUFXUjN8TvNOzPxgStbbBwgJ+xqeSZ3Mhj0qJq1wmQxR4APhIrzykaZDxHba4NCPO0ChJDl3dG
79VXYF80oFmROnVlXeH7WStx0t8zrCjz70EICA7z3P7OuMdP9HISbeJfIYO262K86VetGfVbMOm1
62Wrpya4Mu9OZJKg6dvqngWQNMKjPHWHL2FeH0C8o/00HOMM4dLplYNZYMVQ738Db5a2d4Te71Fe
CtSmmsQc1C2menOYhri6TaFdBtlYxpdcVaVmCeDREpJAc+/d7nCn5OtCFsfSApfiQjIDWCh0fTTB
wK6ql0cayPH12lS5jRy/GULJVejjpQFD2ov4VUtDvETmEIEjF6xofuNbLxz8X9vUkMOWnMDa+jbH
dBv7xfhuR/leNmVyLxorfjQLC8D4XAd9VZsmjzmv2jOeOK80OMVxfQFF9aUc3PxsjVm+hjIuBBZV
1xd4AwZ0SU2opXiEqZFxyDDCINyphHrcDRl75xsgcfm9PbLmmgM/GnS9r3+O20FbV41ZHqibIWMB
dUz5lBnqCAacbRCDGeZzmDYDsBW6d2Cxl55QdequsB0KRMb581RE8UXXRh8EuoABQEi2W2uVFx0r
1VVuXLnpURNfEK+EJlrUIhkGFNYaVDbxkbrvboZaDWAxcKMRqGBqv6GyAwxbdfXVdxFTVxHzVG8l
kFbCuw5+WZ1REeeu3z2QkkAJQCrlylUeYQdKefKAJlH1NWre1iAPDYpz4CICRzIeSPpDh2TaZmpQ
AzJUjfGAUnrjIef+tkWU8kYeRZJaQBz4Q4DoFHh2WepOAZ4244GcbQuF2XxsgbnCVJrRqjURjmw3
diWnYlW72nbonVcTmlqHDHRMQaeYYZwprE/UhUiN9eQI/taNhjHZJihVXg8Nd/d1CcEwOqu7+Ffv
eSWTNR3kaZS6dFpfnO1OhicEddKAslqd3YEqOC37bdJ6GkDKhThy2/JOOlBbc3YsC0HJNSDDShPI
TqmzdhyS3QgM0LzSMuHPNREpgirhOoux7TFzAN3ios/u/AxvtGFi901YwgQMwWkwvS+LqU9dSCLY
hVxFXS7SFYsLvk61LtvO/TqaFGd5Yh3mvhHi5dtU5ZWWqAo3uxsHgfOhmgy83bx+jhJbkNQNxzw5
FZHMztjtvDWTlwLs82c/rmowr7cnstOMLvQt0KjqRDVjXZkCm099CMFghlpKK9TMgGyOGsB/f7Uq
AYraLDQgdIUwOtKoQNrFSfE4OaPzaeCAyYzJTYBy7hNZLG06gD5C3HFl6i29CdJasBN5lMhIrFsO
JbRWa13sqFAqyRtwSNHUGFKyRxRj+QF1URJrXP/HnZjViLsEEJcWWXhf5A4qpaemOHWqSQYLfTHG
BTBDU3GiKxqubDGAnNgawNv4Picidxonz3qqwefz5yWNa23fbCCllezsPMrWpBt+KFR1WI3vydps
dXkRAOBfnDzP1rluWqfBrX7yMBNnQ4q3JkptcSab64Ffz7HzEw1OykOArQFxtHcXGhlQQQdKZ/Cq
Fdr9kqaaehaf9LF55e+V5TbSDGSiNBU1WgeKSuVFPXKliVPczRPnjNbvtZbl/7kW2d/vuKxl/r4j
rWyWpXVCLTYen3gYNRkqbwnB6713cdwxn9IOj5VlFNuJj10aRUI8zs32YjuavAwmDw94tR07MwVi
h2zzpQeAyiE1jCPZqCndGvXMqkGZAUhKX+IOJwjwdnE2PmmA33up9lJ3TfWttLwXD1+Eb6CCni+A
J50v/jGkhwN7hlTGUQ2Xaub/WOL/uw8kwFDlBf7ujSMc59wMrh0Q0UMR5/G2hU7tzA5hMSi71LXu
XDv8k59N71MymdbL3yaFntnO7BD/njSktfUSWXZyliWKL0WhDXfUdAnLoZW5WiwTAnF3bqI25Fms
RF91xWZZ1sbOSHBGdaUxfpiai5UWNlU4L9kb4OrQBxWUUHdQMb27JoyNXRaCCJZsNjKUQduxEtSg
Zb3pwUR6CBnPn0dt2pWNCVCrsutW5i92GVVvdgbGtkMDfN2zU+EM+W5f/P9prxrUr1H2ak58qewV
KC+hyTzOybIGtLVn4beflvxZ3pvNrne8YbXkzyRSmIjCJt52SYoJO3rNI3s4kWm2x6sqREUZ5dwm
LczOsVV/Wm4t8MDZNU08rpZl2rD/uDQNjEY+L00L6aByvhOuuZoMVAhyd0JgMAck5ZrXrrvSWl6g
DmAIr/MInlDjAXUtT4WykV9rhlBQBIJkRyvMc2mB91Uk2H1Q0KQWfW+wPZ1XWkzLmk2S7fC+YSca
BA7sIXVyce5Rxr8eCoYdt9rIzDsPvPjq0UZqVpk88Ezvq3wEVZfq0nbFKSPk2mSYncjmeiA4ACj8
RoOzm1rXRSp8u9hK89eyrDZ6H5elSb6GYFYqeYZzFLZBtGwPRmsapKZ7XzbkOCqMNXZVQ6c5h7rD
zo72M14EHAR1aT9DXdfrJQqRkJpYujSKWjb8XrKzF+HU06OCeBcO01e/w5EoYnp/BqE49njUZ8pI
V9QkYQmJ2Kzd0dQQLOt4bagp1F9WCCsQ/Ft9+/CHfV75w03G3E8C5pVyixBHfxhY9Gjavf6FQYjV
D53keyHSftUOqXeFBHB3Bo0HygnHyv9qNBdycKBKvKoYOOWboa4vJXRE1jTg7ixoTH2DsnOzdhuZ
XPw4Kq7xBOwBUlvJd9f81NfG9NVCUfoaOral2jaHO6SIEXvgEO7EO3f8Uug2D5LMiu7K0rWvNIAj
AGor1ICGErt5oNbAvxyaqKMYmiMz4hG0RQoCNXD5QDbZOUDZjf340CAyuLUiTd7CPDZvRqvfc7Wp
TZFKop7stHirgTEfisAoaIkYM4+IqhyoqGUpdKEu1J2dI8jP50HyJzs1I1JLRydx93/a1bJgh9aO
ldHtP/i/189kkxafUJAzD/4xHdW7yB/rcv54S70NuQESWZ6mOt8ty5rA1F9ST64ajQ8X10VCZwAm
/9aHeF2j0Cx54JkP2G8FxYah9cuVYRv1C+Mtyvhkm3/xPKAApCy/+xnIk0pX/BJ2uc6ygkE/9AHJ
oBSnlJyvat8KfyF1Bhh3nn0bkh+o0WuebCHGTYxH47nRy+pkILu6nTwbm0qQDwRR4XXfLTNaaVNe
/AIH97NwRvvF1wYE9xF5v7qarh+giqrtGM5k92np9SvZ6caX0e4P0jXyXzqbjmL0my8AbUKgC+yH
TPAglv30qJtlugvtJjs2jGc324ujteH38guQ9LuxzvKf+hh/Fnk6PvdyGHH6NMqzbwj7jF92tWE9
q16YQDhQuVrddEiYF5+aNnFWdZQKUGA7/JR4xvTYceMRPB3OF2g0Q80ptLsz9MPqB9C0fSM7/jGI
yvSNvJSgrbtveQwgdeKtNR/FdSDAjK5aUSaXxohx2Les/lvrbNw0Kb8DXAOZLOVgcnfcoYYy3qRm
Vt6h+KW8q0IUeCHgUCNe7xR3BrTXvKAu8Imn/EYm1HBpyExL34qDQav2kdalW6lAH/iv1u5NL08C
hI3l0VLvvXkgRLXAFFZ31IvdsLoUZnxZJuUV3vpjnIDE832hEgnjNX5M6VYjiAg21G8Lkw+LDR4U
XvudyN4mxcdZZ2I8dUVQOorybSZ+m1vyoeZDvx6i6cSBdRWGd4SETeC4YPGocus6YxYmSGMgOJBu
CeMQlSa/oEDjmQbJ5MbGxbT6N38OhDvSZJFz0lrPWREdhV21n6vENh5MBM3Of7H3TfnRnprdZyfn
b/4NAEArYq/A9+azH6bmwxChmmqOZJVhz9/4XZEEOTMX3KCESaBStQL8C13bgXsitO/wh6meekgy
7TuUcG+70TI+T3jwRoLF3/AKA30Kz7TzKJzpBpVqD0QZKEhWM5HTrZ4GNZNXCAxFbj3PJAcnRBEY
zbSAqLiJFKLj7PdMuqfOAFGkmU7s6Z85wEfkgJ0eai+iTRG19gMQ4ukW/xn+WWYJ+IYhXr23uFUj
LxBbUAsXOvSoLdCrWmb2HdJF27FmU4SaxHgDji7je2qjshCI2fTZmXS59k1p3ioZabt+6ruj23Tj
GXl2iI+zqnlo8JhHeV5fvmIb8SnMAO4N4odJtGAMq1mtVEXsV67p5epvn20S1r8+W1TrHz5bomkQ
2VW1X1S6FQ+8WHEr7o5zcZbqAtDfHansi5vaA+pI+KGWWSYDRFZBIUfhOq9lzcZKwBgwG12kbTfe
EGsB0tglTq0d2w4QM1vFQ4i/Ohl5leAdHTnnSal4Daophc62PILYOauHnTWw8qgBEnKRrhgudEWN
SCswlIWuu14Gmib8lnA9DIqWDVsrjayDx+r4wRtVSdsIql8gT84o8axfyGO0LRP5TesJ1T9yBT32
6DjgUWItaf0PMf75kpwmOFEKgKWJs5VDjGM/2OhGBHcd5qEGJcw3jYIVc4t3gdEBGdgDFvTJdQCR
trPpM7mFOmhOnbpGBK7HWSNJuu7aKbc+Qi2fmv43twG//F0JKCJkrJh4aotih1Ju5PXwy9uaTjzt
CtWVeb1KoRvykpWNfsxMF7Lj2qS/6s7wc0x97w6J5uEGNm1UrCt/y/DdFRcMmSu1bCHKHfmPKXtb
tkLceD8VqGwHtTYYdrceMGMrZBeTAx1tqVvraXqYD75qFBUbyYcuYpnJIW10ZKIbVJd6BFyNEqcP
DKN3Nn7p62eH0K54SfTuFuUZd293hDrNKeoQp8knszujyAT0EgWIqs8Q6AzNbVSjqLxig9zSODUa
S76mbm3uhtIUqGFBk5RRf6l4U6GUP3fAIOO5Q0DGpOJvPpYrxKrmHNlf5U0DgkUD+C+htJDVSN5C
a11chAwBJoS+FEjlINEoM6D5kbrHJXZe3RaMb13gITQ5BGRs1QhdeUDKHKqG3RZ7bZig/phHhbU2
agANB+wMHLzGT5x+aPgJxZcus/Gbo8vYe6ytPIXCGeLm1CBHlUuEdH/3O/ALleD1J8uHmdSfssSA
ZvmK1lrmQEgIoXjVmAWzNvaQu/kV9GDdVgcX+LU2QuuiiydDwb2oITNdTbG0Vm46lpsEOxWGM0jo
naeoWJFLRrbRL1vo98T2ZlmhTfQnnE5i0PR5ogw0qJIdfdXQVZQ5XQkmBRdGnOf8DVm7qbUB31Ve
DrOhdM7HPfmQyXaq37NpyaVPPtStqsKxV8uIa7BqbbgQlGwlEkayTN6aFNHIFvXy6OeD14BwKPo5
23IaIXenZdW2L7RfFIH8EKTMkgQqPzHI0zug2c84O36MZv4R3KTJnhM9aYn2DBS0dTE18ANKKx6h
FD+ml2bMS3AvCe0eRWjmquliEzGePArAGFn+GKJsA5BiCexHAuEaJ4x/irT5VkVu97kdkbfX3Fh/
wIbHA/ck1/H/WGUHvLR6sOC0qOZn2cbFyxW/B6fE3yKV43m+1CyhHY0We6oya1BJpEaocSWQWSNo
8QacBrvERNEe6DBeAby8h1hn++hNtX9GsWC7IrsmQL5YtXFzy0JruvOdAfsXNSEGVwAyRpVzslFf
/MmrIKcr9fIpqqY2GMDId6ZmlFpx1lWz2KgrpOArJze31QRAuCz5hbtR9eQDBfvAvXClm20MXMu6
dcv8yRm66gmRV8Aba/FAjlGVX4GS8m7Ua9P2x1A247wI9OpAq5rH+B2qNSt1oMWDSB6om0/OtAYW
yN5Rt/NqpAcR4N5Sd0xCjtNY660tdVNwhSYHZDesFY0iE68dmwr0FjTquX1y6TrsUGlUH8z2hpDB
PQ1i65oEtTPq+0LTrAlsy1mLgoz22GFzgFBSkYUXfLfCC11psv4Mvmy5N43KmQKzCXsE4EcwwRsF
DoYFlJnVFTURVAGOYYJm6f7Nb5lGM8iFpi3d//tSyy3/WOqPT7Dc4w8/GmBcikNvPIYxRJY1qIRU
AV0uDYg/nHVl1UMAoYT8tAywBJT0TVX8nkL9ZdhTKy5duvrzBnmHjKTBwHL435eJm/cPRnehTzIb
l7uS0W0buwpc27ifRIKzm/oQyxTqzi50SVPqOn2B8mZz0KykuusgDekgFXQuFWMnNfXoAAWihfVq
NK03m6SrNNtqEDW6jOoXAGy04NtWZKiVeJ9LM6oUaLmBmZfFPumo3Z5yPInorsvACHod6crsWnox
duYi7t1NVif+ar7j+8KIUqFwGxzeku6dixKn5MZI1/NSNDkWrzmT8W1eKhdGvYkTrZldfM2/WiAh
2oFhQhxdoYvjfMXy/u3qLzZyGTyb5fhhYx415fvVYnPVMsuqNLDYGrCErlIbv3jQu/kPdc/ATRWD
SZ26oZP5D8KEhLbMzFusPBrIq+3jzulXNNjYnv9QId5SNFK/zJOkgFIgingQ+QJEtBS8vHmWdQVN
SvOjnpyr5ur1D1uwa8xwUcLihSk/syQHN5OvhwfWDk8ESCcYeqSw6IgEzPbFRB5kL5rphirzQB9x
IMid9A4EevZ9mqTsigfShnrUaBPYnHOr+9GPUYZMXwdEXu03fOW5IVgMWBGd2txW5/nGfe3er7LU
eLPRVZ/b7mscj3mgVwV7nUejnW74j5kQ2b3jONk9eK/dM++mE5kgDpHddwDi30I8y6CaN0Qrcuv7
+xhkTHfkRU3X8n1mVfJCvSFJs/u2rF4qVoJJQ61MpoGDs8LVzOiw2PrKaldeqmc7cqGBXBQouqhQ
xEM2WjNuICcadXa2Xu4aMWHtsgEM1Mt6kZWbB2YMwGsZHj5wWk3eyXa7e5pG/yTgIhrInNYfVjca
0PCm80dY/gkZTpQS7F/XxVSG7d3gs/i8fDLBwiQwQJOImlT8wciXu20YaJrLPvyrGjMEjNQEXRW5
UONP4ADhBjfmfxUtynofontFIVbLbfWu9Pb/j7Era5ITV7N/5UY/D3ckJIGYmL4PmeS+1F52+YUo
u8osArGvv34Oyuqustu37zgcBFqgMkkQ0vedxSqBW3//pl3VWXsi+8/vFw4BUuj+t+nu/dMNWnhX
efhkznX5Db2hmKOu49WlOBV8D4WNfibT9DvXhkmClWfDc1I393aaqfsElo17lxAgdOd6+NkxK2/O
E+bhAH/Ket1Aymgns4I/tBC6M52IY9Nl45DqFDNh+ZbIs0ULA767bqCPfTPqUz+XnMKb1sCKQDm5
9Ohd5QzVtYToVSMVvTNVHYW0V5iF8cHUDV1YbLM4J8vLAcIO7wa6DtqWQokTED3Mq7tkZ04OTVy1
R1SELkzRHODhZrEcOtyYqm5CKDEdumpjTg62SXZMmH41jebjWjE9IIUbXl3+esN6oM1iZ2VOJl3V
nwkvzqa/2XhJ8pwrlx5NacD0cBO4dgc5EXyhyRrCGyBVfNNoqnJYZC54FQx7U1RTwbZujGCd6WI+
Qg9mHJnuTIXlwuPFKyeyNR8Ash5kH7YDlpJYU/XxJxKz7mbibntdTP1L0HveZ1i7jys4Ao7bcEAx
ai0folvAaCaedyyqDA58YFB/hk4hhyRu1hyKLgZ0zb65VHdw4GvLEnohiNEs31bckFDbXnB679h8
hdTHodPF4gNQjyU1zMQpu7XwsYsw+GTy1yHRX9u6ze8LJNm2bQ2LH0Rpvfu5g0ltYw74lddfLAQ5
vyYCAEjV8++KpVdNOtpPbdKM8AO19Y3D4m4jS3vYB6WjEKdQBKqBfLhXI5xxNQw6v82Hw6OUf49x
uJshGIxbNFgHLMWtkRJQEmYeeSwtKFtQBfJZGg2P8KiAljPq37v1M/s89VykERFQu3RzwL033cCO
eDvbOHd7P1ucfAuM0AEsj0fIfIPeYS2y8SVzI6BLPfsTbIdLgBJptq2HRj2WHT+6BY2+gs+TLgvA
o8+ta5NTTkek1tgYf/3zyD6FGYU5MndCwLYZI76VJEgQhTp9NHs6dNRlr/9F3a/6hYQSjJtF+iHP
ZjlsPEAZbPshq3fJsYnxzhKTszPptUuriyzZSlglaCZ/5uhMZ3OWtKy3pn5I0oWekNg9F11RbBzI
D3yys+KiZ+Wkkq4Uk9UOKCSY86b5Rc8Kc2nUJw0EtG3Pepz7S8TJwFIDTEEYA3G76O3VjJ1fRo4H
HewyUv+m3C+TdhHEbXDwFGxHAJVR+TmbBBIutPdNA/KE+TmGhyDzk2nwgaEKDu/dglFE6zFM3eXA
websAdQ4tFnX3Ue9rVdQKRvWl+IEITbuVPhIttvdtz2dIOCaHk2j2fQuBMNA6roxJXO2QdG3s3Ha
v50tZFa47lrdIOIlbbUwmlmwHzr2klZnU6pJWm8TL6uWpmg2CPJCmDOsz7z0ANice9QQEFvy2UrE
1P3iHJce8wE/nuNXf4WV8H4tOmhPRiMv7ixFD0abIYA76VaBa7Ua5ocCHn3xHIvur0qYdt/xfjoQ
mL+uMDi6h6gOo2UjJ36sVc4eCeTSL7J1rc73UKEs/BCouc+mW5CW/EhJuJF23oFU73w1T0xdw7ii
RMzipiGkOTRhJ30Sqvhrm53yknlfOgXZ1amZ4j3JUn03H2jaK5XDQ8cGXIjFytmpFOdxatt5CRHw
iaKm/4psab/suBddK0kpzFwnqIyyfIKJsnrrK+DI0sKOUfsUydMOCr3Q/uDEH8wew1K1161EuAB7
l9Z5j0XPohng4i5BE5o3EMVsw00NQO9GNBxJ2RYjUYNpBPT93WnjYZy5KV2k1me9tMuPETWjXzsI
uprfMo265AbOcrMH17XwiPiSQmsXZor9F3sayLJVSQ8vvbDfNk5nbQkynVc9KOFL5OWmp3IYjkZD
29NQ74zz/gspU9hBgn9h9Ul2r0G9B3Ube2FVwDYUQ/K9lbRvde+tZk8TUq96XUEZiGOgBEUj25uP
HDhpenTK6vnyieev4hQQ+zI9sqjdwrEgefCy4pjnlnefQPBpjxFlfgr78ctcnxK8Lewo4nvHhVTK
j/UTEhmLnNblFsPfcMKEfzhNwunhD83zjbKLeFGSASYEpsWN4mnRlCLa5P0IXzMLPgjSm4Nac/G9
zlXpuAW2rbrp5k0NYX1kL1BniqbhvS6v3XpdBna3NCg3g3fDGvjG5U6wM/i293rLTaYNAXZ4kRqZ
1ndnK49VN8it1SvdYvQILWpfaSWsVTzvhc74tmfqftUKYCnkc4CV3CS4e/YSqYN1PbnFQ1XpF4Yo
40tc1msE4vovNAuUD/zUeG6lRGSP5vVap66ztPVkLQKZ0aM0iggmUGzKAhE5zHPCvakyG3eOIps9
pCng5VpMMKIFeHWduC3YyjPhzoC4TB0EAOB/w5wTAjn52ZuHX93aTzac5bYJFxiSC2tQO04svCVK
BQ/0rg45zHRo8hLgqZC2I54LL0p8KkR29hSRh2jK69XQ6hZcb/DF4eb5wuvs+5h3zb2M4mYTBHm2
CzMBp7T5ZKbHxOC4HtfiGaH9xA/cSfsukeMWEoIGo242ntblKnCFvTLFHuS9W+etA2di42QZ4OJj
czfpANR+FWc75DRAMITDww2cQd7qSvdkBclOR87qV54VAcOrdm6c5lS8qyPiA7LYW3eIruEq9HFY
+Ib7r5C62iLXa+MV5lY3EFKsbiIEYy51pmgagG5vtmxpuRBA6HhnP4AG3u25Xcza1BLhwwrWEO9F
BwKKuK7slLAQCGnpeEs1K4zDqvXRqavwzhVNeuxGFSyNorfzR32bs/SYs9meCRH4FbR8U5gSFgs8
tvQr9DZaYP7t9NptnRFaL/ghUhF3d0RWEByah9oxeuvbRVA0ZnYb3UYU4tVtgEQW1obTF07gzDO0
4yfYxbzVGyAGNDIv9ab/pJNgFVoTOAZNo7a8j6M1khzI68kJ4yJy5VC3ASlEpemWqqz5bHpETcw3
Ccz5FphsZcuL9HxjkWHzy7IRnke+DCwZIb2t7UAaLnJquJ+ZS9pWH4umFRH/fmeufxn3f2n96dj3
zt18qlJa7WYKp30/IukKK/TyMCACsNYVZXcakDDYHOvpJQ+uiqEPXtlUfmdCyoc2pVhZhkNwBAq8
uhzTZoW10iOYSuZ5IyOvNokV5Yg9zXOgdp7w9PMm9Sa2JOT5nTP9zqsuICaxy0qY+3Awr3snq2FQ
PLZvTOz3fvBkwNy8yx44qQnu076CNk3G1qkAuDhWZXECCV6vAHsqHyuXfjPURsv5hmFLvbwfQ+Ip
8q1APLUOfkzDWgPCuFy/F716KNewR47WqRuGRzGCeiWGTwb9nucdrOmiYDxLLvuj3WIhE5cBfa7V
pQMb7shAF8gWlECI4JHIMcNEWJgXR2NDk81FMRdNK+vA7TStWCvaD6b1V8cqJ0LmItMQULX0GdME
zCthQGuXgzyULcFUc67vKweCAWPzVLYyZ99b5cpb+NH6ULgNs5sonAkMbXyEUrfg3zQ4xD5kNfiV
VcD1b7Rc9RCmebWCk9R0AuUr3TuFcjZTkbNrlhRi2QkneupsfZulOf8OYj/wjV77EpV/HO5GLeAb
nbIh5I93BfQRPIRivOwomi4AemB4NI+/qbe5djZuUV3ch7zRzq7B7T5oDWOkd0OirIiajWgjiOFO
MCR6b6AFh+GHdQ0FGyhRFUDtI7iyKEXcH0yxGfO3oqEe4u3wsXX8sWhaEwJ62L89Np+A0Sl15kPa
9ihqV++8eYIFNCIc2WSZRSdTNpu5S5BPepcoNz5STD6NnkHS9q+ByKNrpx/4LZnU2YghMN2zDWCj
ydr0GrPpFSy98Bpz20svU22PDL2GFL3mmeuf54J+xaWXrgtn3cqarRChBEB4qMinmEEbDs91cKOj
GnrcGPxP4MggBxV0EYIuPTtNgIrDHLFmt01eN8uc6uFz4rHnznPVq102OHzOQ4m0xFKJqBfHg9Hq
EAoCQ7YQz3RYQxulH5Em6Wh8Cqj1nFoBv0woO0WzY55Ez2aaZhYIEizXhWSd2pvJmsdxD4IMX6yM
mpfR9WqHID1ZFV4Vs/KXqW+GFtSOuZ73cvne1dTDpjPFi8ErFxDsnTYgzWSfXNiLayqjr1kAGrQL
LbZzkkb9WYJADahBE31NYA0gCLQ3bDcONj8eqWg8XeuMfdKY2ZwgwaRPmPXqE1YgyVYM1qNkcXxg
SbwO7ay8S9Oku3aUC0BLD2fQATGXZRUQsjWtVieaYxjKL5dWMjovNcgfB0yOsGpxuAXLS0TITF+z
gXDdWvTaujKluPQc/7d//Pe//vfb8D/ha34NGGmY63/oNrvOY93Uv//mkN/+UVyqdy+//8Y9yaQQ
HBoWwoP6iONItH97vkUSHL3pf0UN9MbgRmTf8Tqv7xrbhwFB9pLoIAQ3LSwRuvX4lnmzqgKY9LeN
GkHDbVv3BalzpM/1t87yL+vYsI/UAYyVjTIzrF6IbguomUjPzhRlG2l05WCXyhfRWMabi8ugipsf
yuARnyMAYd6nGYkSiY9sTAaDECgTmU2ogo91pnOZpT7BPb6HPTHQs/NG6Gw4sXkzJE21zjHoQZHp
j9a0aj9DTD/bio5gxi4ypwIeSXaXLuZY09mcAG4KZPH3l57bf730jsMd3FlCIAft8B8vPeTxcquv
Xeeu6eNxiyRwCNQUnVYZt8qnSiFpMk8n+gk86FLy6tr0cMB5AlWbACb2616VDqx9FskP5+nJLLPB
hhZmxdZeiDp6SuPK9hOm+pMLS8xDWUAnY0Ru6nGC6DMur/Myd4X+NDDec1cSwGkkTMejecxoNV61
UcL2nNsYc0FpcP/Dfemxny8OJ4j64upwQEMc4YgfL04vVSkBndd3l0m6Uwjw8nP+iAxFfgNH2e4G
VP0HMxzGtbbWZsgzxbkX4Fr6ZizgVWxH3jNiwO3KEZmGahoGpkjXMGsQovlst9XJneeIeCne6oTk
n4RVwDKo6NF1zPmhdq8jK6+uAbRfI2Ev7vJZTb+Eti3kDlRwMHWQDFObpoD+o2k1B1TxsBazLj+i
ZnCtrWIO3h7LlghOJbvJ1VDtDzQoj0MAzQzWq2pZB2ARRs0dvOvF3U99Ob2uHXsn4dzx09TeOMzZ
rfD2c6Oxn5u6EOykHkEPTH/JkfL4teq97L6ZN4gUFpVIIACGQhY73aID9XCfeYW+t1tarS065SvT
ao7u+/RydA7x3qtLvJEXNlnZvFEfxOW7xp1HZdqsTUNpk+g/3BHc++GOEIRIiv8CjtkuaMgumx+n
DyMVRhZ7hJRMeCfwioJ9HBnOPYW8suEZxuUj9Wr72UzCuNUNx1AEw9mKPEzRrApWkIk6GQvYi0us
MY+92MOa3corimLRzG5vMUCA8N4pE5jLqPJgDjINpvhv6y4nC4kKNnUtgbIZmUy3bj/RA+GSHswe
HxQrFzoegbZCoohsuUx2781/6XOp4FW7+Q9jz4/D/nwxIQDlcOJIz4YQnef8eDFVVBGaZiS4dYd6
RCo28xYU/IVrO7Y8gL4zuupSTz/lRKzMXNf0qKoILL2e91C4hfAs0oiFBPe4K7Y18gzzOFvNo+uH
DUhGp66FeRs6mGp4fCDoRCOE08JJLytFIe9qk+yGeipemGCLaSCZ9daA7EyMKAFk3S3e6mVSFNCy
Cbz0xgHO5e+viuf+5RZj3CXCpTYkdwlnP10VzKh4qJvUuSWwyz2x2TAD0iYKEDYXulVGEzV0ksQf
ipvYmVL/g/RyDkMDI5ds6qCfB2KshJS8kVYO3BE4uMFp/LpKLGhxZ/XSQAFzAXkOWCGHBzEjBpNw
47aF++m9V+0AneYSWDf2c2ioCBKIYsRWuDXFdq7rJRhK0cj+Umf6FXOo6dJ57mfqxlpiqs2tp2qW
91644cTvMAzDV8QOEyh1OeXOtMQlPLaCCjZcpvVDb4/XNQxyuXeMWnu+BcYvuJ2KdWLX01YLAFXm
epIPDsYIBBWhmoIVPwT7JcD4Qi662hvu7JlAUoCIjNQtVkpzaW7rRzgopQ3CcrAIi0IN0fmeBjuY
exfntokhMz81wUFm7udUt82tqcrx6vJT5DDWpmgaaAoKFaHPf3+P2OIvj44Hvw2PwlzAExyr8Ln9
wzg0egSvu5GVt1FE56iz/pTUVfxV9wAdBoNDrpH5iQHPAwAY+nrR1wKKGMjvB08F0kpr+KZCJcN1
4vsfj/SqjmABMx69zIrBcYUWi9MnFWJSkKs1RRlPq6hop7sucqEqEup1PBvrFbmVnyATC6jpXMQK
o9lKd1a5mYtZBfHRUopha4ogGr2d0hRhhbyKATVbSYa73DCC4sCuV/HkNB+o12CLY2ZUVRfiEAJV
0y7loLpdqNcig5AEnMDohXoNt7n8KmDiA/W6CId61fZZe/kT5u+MIOYA920r98m23fbGsb3wSnXg
vw4g8Tyx1oZTOCHZEQgF956G5S6ICvoEVZFmjTE12JhuSQL98wK5rr6RwDt1WEGYeoc3z++nZeGE
CPB8uDlt0eYhQvHFsW75BNworBvHsovuobnOgc9BtK5y691YIyMAWoG7hPpF/ILpk15kUxk8qG6y
/cAa0isNbOi2zTt7Z84kGmQA38/Ukyy89YoB5GT4ZHXBsLRhGofgNLjJct6YelE146oWrF1SZ3qr
Mw2m34CjGCHscg4Zb2BiVV/JEBEUzdvsCwTg98YZskmagxgm7wkgRmeZuGME/gTsU92motshRsCe
2ozhE8jsi4zrfR3oB5AZ1BXBcHgzYmEEzwsYXIu8u0eeK4SdXZjf59lUwyag6Dam6JRpu6s7AMdN
ESbM7LquyTppWX6DCDv1c5K6t3aZp1ekdDd0HNxbUzXEQeMHdjCt2Vxn87KGc8ele9Cn+mwXemeC
tTANgrph6uxMwCgyGbK5rhlcYKM7AkI4JksS0m1PlqY3cSUQ1MvrHQuq8ntnq2eWTBKc1zpYYpnO
r0vK6g1Pawt4oAlyDWBxrou4zW9/dZ5U7YasKDcIWHSrsoMlno6L22JmowAGCZfkmYiirRymjXWq
8UihzmwEjANMX2fCKCXjEjn5Yfws89yfxnx8SBQIGrJ0KHItWLFjdstB0MjxIp3FDUVa+CAWDfu+
aipk4PquV6c6yctlTYl3A33SaMNkEcNxJh+PykZ0HpBE986xkShw8kh+BadqlWYh/x623qFrkJEx
hwMO4N3wMIo3ADRN678fCdnPb0vMGjhhBC8Gh1KKMeXHgRBhqLKxB6uDYTxFiLUPkF4ylAHITV17
UUu3kApDRMTUdfCOiprufmqcEoY3UMl33ILeJJ3GfKAvs2857kqAy/in9x7A8IdIVAfx1p0lVozO
SguRVax/Om9lRFXaEOJHZg8WjjDGXYZ1nV3mEQzo42XLR3Vuo8a+Ng0EGZDrv78M9Od56XwZBMG8
Yf7nOGaF/eF94A4DcN6StOc3TLvrzUxSPPIEzscQ8UIYgNkT9DLfH/o0ZD4fWPnzYGCOKFKA/M3T
HxXQs0OmLFn+/Ufm9Kd5jksllRK/nMTgwf+y8gTTlMJoME7Olwn9FLgVlNDD+AtiwukclIfajtqU
XkA2f1Sbd3xFAaX6a3UI3cZLNWFt/AVWG++966RxfRGXGhpNKxPmzFwvfrAFtFzydDVGNYSDkfLw
taLRrRWWb3swQuB+34LmoUPK/XHee++nYZH3H5bjZv3wHgkReKdjGcyxsGCOxwnKP97O/TgNcTUJ
tR0DUL3EksGUpZtgte1iookAknvbTz0MdWfCSd+qa4Deqsf3HoHFJ+SH7GHRhwFcG21QGeJhgJVT
BIHpFO8csEDz6E6QrNz3c6spmk2IRPDoDOEx4gReVX8er3uhwBOm9CvpD39/D9hzdOHHr4uHV7pQ
CeG264KT9ePXBdUiG5HJCrcXDhcrlpeIDGL73skONRKX0FCp5o2awho64KjvRg1OGwSqF8qBimPY
dhDmIy7C1qHNNiO0nCOsF0Dd/VB+bzecMFld7ub//iGGVZuY1re8GKs4jJqfiv/Cmwj//3c+5s8+
Px7xr1P8rcK7/Hvzt702r/n5OXutf+70w5nx198+nf/cPP9QWGnMQMeb9rUab1/rNm3+iMXNPf+/
jf94NWcBk/H199+eX7JYA7WOGMG35re3pjl2Z3OMux9+9PkvvDXPX+H3366qV0T/fnHI63Pd/P4b
ss3OPzly74Q50hE247gF+tdLk83/iZiLcFyCmCChAmM7ZCybCCFD55/IfjrCYwwzKME8fAbw5kwT
/afnefMjJB2OfDPxfvvj67+FIi+/269Dk6Ai/XSP4iHEuwXzSQFpEUy07Z+m2qpuJ9W3Xnytgy+S
lDXgGhPeEuk0QLZ4DpmF6yBvHyNWBqCxyWbJK/UgQc9FbgAQVnigwiMCuPj3jcw7vQ8SyOo48OFK
Bxhw4hHbm03F1AFiGOkmcQUorFACyvdDU7hrOlgnkJLsvdnkoM0upiyxQQuqVl5XwS6R0nzVREj2
JqnjbJxhkgvoJ4Hwprp+VdSZ2rasOwQMmDGExK9L3DjrhnmPWgKsNIll6QTuteP5VdhDXqIs4xsl
M5AKQMcZpDzadXYSrap2umNfYyfaFzAxxQqudxal1et1idEJRl3IVe8rq9R7s9fWsd479vCIHGno
l7lzhXlMsRGpOKuOqIMVJXPeu34JhuAbiZizH1I5rvIiV/AQcvo9l0he9V3sIILdrjXtwWudN7Bo
ZZDHfu7BSzwAOUv8ild6GeLbWAlI4UW+Z/OmhiflpWj2qNb3AxwM8ZPhNwB+zNo27rDoyjCE4FLd
+FMLHwfdUaRVQGMw38HD+3Y7ThwSdJj0Ls2XI/hrC6sCjqzrm3gFlsd9z5KjAcyPsCTxxxxSkXal
AEtoI+G3xL4CdwlWJFC8pBX0fS3EsElop34GqnK26Ajoq7Rzar8HRLvFKn4fN84uDCRoHkJX6YI2
OZLjLQjYQ+9Wh2Bihj2q8CPLtZ2F7oa4Hd0x7+Ol/+mXeP91cgDwVlbVfmdcb0gxBlvqVVCFkgNS
H41u92YzDLxayVy8EjcHsLrt6z1iDxVWAKLaO/PDYPbeN4MV1XsbeocbPoo1w5/fm435Qj8VY2aX
+woybVAcAjkqsgpnAiI4LfeX3Wmwr/tUpcuY2k/ci4s9yJHF3uy9F+lcN7kV38osXZofPreHt9/c
FN9vBrM3jUMJSAXwOOaJNA8jMBGeWkSSvT2m5u7oE/GZZTFbQWTp7Zqa62c273UMePmdSpC+nvQ+
nB/kdBoDBcq+1Hs6b0wLVKkDXxYwE4pDO9+rPzcDtML35jnP4goperh6grsE2M7K7nixr1gCa3fq
dsX+QzmFJfDY3CAC0k8rOVNsIoB4J/iQPyN22+6bLud+bMkB6oowuGTg0O/FvDFFs7G9pF5wyJIu
MvGUAKBJsaAFzE1tw6JhvhzyHA6ockoX8ORq9oAyYLcEi2+jBziQ9MEnmcNzI4fLgBuDxQUywf0o
p2zdN7ZUSJ7gQ/EVkNXpnswPm6mg80hoNvCWeNszRa+GloxXkQ118SMA0KL3dlDbmyyJT3hB+Gmp
6U41YX4AGgFC3sSCuwsgavje2BC47uw9qGDATHj4HGeVt49hw7nn0wOurKKgn2ORCrArzJgi0DJG
PPDrIBKfi7oBucDl9zJhgIbMn7mcf+0oI8NicOzMH+YBzTRgrpqVn13ilbuxxzIK9qyQLhibCU80
qX013dTw1phjkwWY2PUZmMqvTQU9DuQ1+wVUROIQcJD5TbeE2OVL7EEBeSoLui4zaAIH1V0qASgM
VftIeLn1JDiPtvaes4IKH9aLN94aGjnpPs7Isc/idK1L9CjjZhtO+eS3gNsu6jE9FdLVGzkMT0M/
+aAJPIUctrQMPDq/zuSEUMXkp/Z8KwzDFSSsoUfRkqdgpMEKjr72EkqZ59jOw3WeSLW3dess4i6u
NyG+HYLTBV9VoxP6AE9fqUgf02LKMER08RHB1wUkhjIRZqcW1uvELqBcCWz8oHgM6JB9ouVwJ6Oa
LnsBnx2CSTiA6y2SPuDSUyEHqGf2UIvtwZuReQLnW9gRemp8HKpIL8fEqnwZ6RfFOGTiZfvNIiHf
TwV1V4hywz+rrqdl2d0EEgtR2+se4qlUmyKBGXYimx1UeCFzN2jgrtIReoBWdMVYMitriWwHeADM
c6CXAQnupc4yZyUCtakFhPIgg9vsxzE/IAXM4PBXAvQ21OWmblW2ZHUAi9O4tf2wBwkhsVeCI0fN
uFoOVRws5TDBllhgcoUsKjDDCTASAmCiZcUZWzPWsqXM1CtMKMkm9Mb7Nh2v0srp71PgiVYTs9ZN
zlyEwRoGmuy0GB3S+R7MAGC9FBTrssBJxzq9biahIXmrh4OtlXUexggHhy/RmDpnmVqpXwZFu9FB
9jAUzQAxugSo9Zx/yZMiRCjLgvjlVELdowmR4SsOrJFkPVVgEliVdW4BO1+EvayXAPCKRQfAIcD6
Vb0WvB39MAPBUrYILRSi8DOKgBUC7OVXqIXBK5vic8WsTdc2YMOIRrNPSJiD8QglbShma3uXR51P
SPyiwqhd9Bl8siPXOrVwz6IjeEod3ufbZsAD1Onoqc66wicTMn3wFqA7S8PtnaXeylaOhbz4+OLy
MVl0NrVWyDbWfHqhml0DqH2jC/c0G0atHJJ/abz6SZY9IqUeVDcwTLl4bpVdVvsoCc/Ip8mtnbpb
TC6BZQKKyo+iyF2IABJzGRUPMHGz1iMEt2wRIoSgiwdYbuza2T2iAlUDKfQWQnXJ2k6S0u+jfpm3
PHrMHe9baid4nZCQ+lgYW+cJNptZnmzc0cEzCXuJZdQTEPfBKCXt2F57ELtedZ5wMDPov4UaHCiV
Bsl2SoVaNgDg0U99DREJGA49DQ5eNK5nQ2LqoYnTyR8sUAoqV9zo6r4ao2PhhcPKDRu1q5QzwqRU
23uIiuDjJsG2ZgwJDqGyVSEhKGgP17by7vBBr+M4bJe1BUH0hEXLeDaRy5zXZGSfpyK0ESMgR0YC
ueJIjC9DBqGUiJ9byNCs4XDoQc+yhdZYRqwTKO5QZQY0irDyO1SNwF/qSLTOU8eC+wX8NBj4qVNm
l6uqcr8OIrhKLA+4J1Ke4mBKVnkXOcAy0GPTDmc21vESlm43tqtuK5KqZQ0IJLKfrI6u0iauDpGT
LZBYB7BY5MOuVx0wULSecKtAXaaSvYD7axgiqVPSVQmWyKIb6k+9gqFecRXnagRgGDCTkY9069Tp
hqnWOknBnoX4ghB/cKgChBPEzDKEYdGqgYorXrXquncxlSEcUUyKmbeuv8KFPoVruvU86Xodtfpz
FMaYiU+wUU8jhl7ep0hCNaCNa6wfOBywo77dtgU5AB3q+h73oB1plSDkec0OFyKFa8NVISDiVFjV
9QQL3tRaRm4iIM8XL50JITZlwVzQUiWiAPkw+iwNvX03xHBNRarMxhv7MNJ+heGpPeNdiuhWe11J
ZHdoEFu+rW1c2HECy5JWiwwgadB1EixzSLdSQ76GyAkmaD3TWJzM8xNTNnuhQosp9vCVq0cLU7J5
+WI2mJsWlz1TxCtRryG4/AjgGabfmU7g56LFgkCMFCRHTKLMpp/nRj8VoUgvduGw1zbmewxvE7+c
xjuGXCzS4YUGyb6OD27rSr8oIciOQKneQ18+xSpJaRCg22oT8fBhAF+b5WRcWwBDQzcRM6+SFtW6
TaNvIeK1+3jeTFb7tkmGATNgiWnQVuNXgthIvXc5YCF2Hdtw1LYbjKFBAx4jNlR0ahNH8bHiRbnX
Y/esQqhSAJO8i/uu25jqikKTHeyALXwPFiwvx70TIp6BNca4j4lofOTq59vLq/ZS2i9jOtXQjuUt
ZoNxIXYd2be0rz5smnlWbofAI2NZd3Lm5Y/ZFPN8OCu0XHqOB+WG0sHiaJ5PNxy075Upe2kwriE5
dQUrkwKzRKxoFmaXpaTYJ/Os3BSp4XSvIbmAAJJqYrK0512MXRFZEkwM236TDvkEnwxyCKD1cydY
/hikCrLlilA8ZSQ8hV15mnjG73kYLBMmr60sx82dU+sqceOXNoJmW9nn7mEEiWotCwITqSYZznLe
BFHzOkE7AjhLd9xbfUZWtML6aIrAvfDTjlqbKCBfYo3pE3W+xeFYrADVKJZZ7IqlmG+RKM7LzTgb
idBu3AYa8wWAkp/bnIsjIu57GAOGZw04wrLLmL1QVqoxb+uBLq/s5wF+u25f57dHvBpABynzZWZV
n2iThPeOtNxFU8RQXKPUWnChxUMXOApLYDAoefd9TCH21NBmzlcW4UpFoIxDyIevOEC8C8+l1VXU
htVV70DcYyB5u6kSccCdJzGuYsh0jD9HlsPdO3ZE6HMLlvY21A6HtAb2Lz/jh/Cg7Ae2LaevrK4U
aDG7RE9s0Uf/x955LDeObGn4idABj8wtQdCLMiXbG4RKVQUg4b15+vnA6rmmZzFmPRH3MshiS6JJ
ZJ7zn9+QDmYVjPNGjvhNvbg5oROYS7RyZhK+hl8ojDZ2BrkXEOVIxy6n6THvmQWYU303jDn9Pwtm
48C59qvaJHjDmwJ9tYOFZ94cJ8wIQlxTr3JO2mtfTi1DjoHzHK0mhgex2Olj89OZAQ1kFO49v6uX
7q5rreUwzTaiDVGerYwEIYWFb5C3vHQH7N2WbMGRZC1T3+OeouNS1ZWMgIT+PHsEg+POYB7dsv1R
m0vG9DctD8wBduRk4dVdx8l2ZnSoSWN+GKX37gn7Ie4J0QRqZV7gOKTqxTjOpNNnI6M/tWK2HjoG
aNeC9IPCK7Q7R7fCveztHwncxj2iF3sz02M9WvrEeehM25yqBd1FfUXKmZ0LZ6CeE36hkwE1o28g
g3O0NkbKTqW4uPzeMur73I9cL7kHyIPPSxSMMrUzYkdY+VP+1QEPB7PMFC2pUlc8xCJ4stlErl5U
HAYO6ZEbuub54k2Y51FRBAPUO39pkO802fssFO1JyfeaYR+3jXsbqgcZYdu4Ve224x1h2Np6LK51
rBYL7LprXk1CBV+wzezbZYZKiePVZm5kGaQ0rCagw6Gv1Vvp0sguZP64CBiItbMj/akGpTnwa4ug
hr3CKV+wMhtvX5SrfqgeAyOdUhIhWwT2YXgR4QQ1JbcxjGgfU30aL1ijj5fbPVoU4oM1pePy0hT7
jI4azpWq6HuYuYyzPND13WlxlG3n7GlQCsu5UFdnNMXoA0uFVHqwjVM5Dzu7TPo7qep4Y6D+3ZEg
g65iCPRaElHgypOd1+63lMyaJyOaNm9oq/ZEqX5lAmFduvY46DPve3k/dYjodWN4wV1Kf9KLj75b
1ewlbO0h1/F7L8OA3ZX0sdWffOXmu023QyvikZWZL8exhdlikomynQgguG+zKL8XVZxes/b7qJNz
NnVWw2DKi56J5yAGsBbHuuFXYMT/YzQu2SCIDy9iz8+bbthlEdoJ3Xb2amD0Fjd1dy677tPLDAv6
vFowYm7srTIcvtUsrAKwjv7glNoPWB3zrsebwNcL9zVtyuHg2Opb38nmasROeext4/m20bZLSwQJ
uIZGLPjVUDnt/YyA3QuXU4fPjl7m88nWMxZCHy/MGY0HOxmju94xd1bZ5g8YEl45jT7a0GhOhZge
SeMwMDxiBXZhv+lXJp2DMxZqVlCIxku1DbPHaud58oWNJjuiBz3SApMJ1mR3cyTxSFo1YGGGlva4
SMQqyqvEthzNkynifpcJ0vRyXXh8s4nBinknUwF2wNDdJa1p3CepNPYqHawtqLG7KaH27DQ3xUwz
Hgl8whBlwisazjF27wcsw72vzh33XYtUpTHaQ8LYmWoqWddwuY+K7/YIn7avh0NUxsZpQgQyMIcn
RKE86A4pRSoujosrkm3RtzXs89qftGTCXbc8yMz7qSjbX2yq+76mi4wR0t8ZzimuyJeYi/lTeZnj
hy6XkjvMExw6kuS6ymTuf5dL56gSrJOGtHQwL+jxa2xSFZAdEvpIOkof1tWvds05xvUaujS6IAxw
oPhEGiYcYUmB3RvFc21Fm3mZNV/EY0pHixt2l7skRydkqcAm7PzFpZp313KgJh1lNzbm9VaK6Z2H
MbHT4WFctq9dJtwt2cDGSTrWS80+bUMq2Tr44wE1rGTXHltvjrLLECWIF8bpnCYzYAzFeteBWzuh
KLf4L90tpmMA+pCwnCz5Puqzr6mZiQCZhyevM18z1+zOlmafpeq7Ez7WNVSIZuN5pEQIR4XP2HFM
23j8RHmJuWdWsz/NxsA2luT3w1JtjUjadzKfKepN2D953Gx1I11OnjwXetncGS1i3RIqlBsOO0cM
87fI8vZpqzC7CVt7Y0pvCEpijfBsJ5Ymc6i9PXvBhoP2tU5WXXGs+X2V/2J0FylUduOn01RPSVrl
gVNjeJ+4OD+KKXxeUBYCa2oEitsKpj6jsQAx44VA7jDQPS0+LpQ/fpJIulbzG53Ur2HRp4vXdrQZ
pWr9sjR/yc4ENjGtI6HqgT5D2YnSHCazKI3A6gA6etOxgspOpnPfazvZrNIjQxQvja5P970V3rv2
Z6dU/2b3ipNtQQrZifbrt1iGXfKqdTFIVEHCWNHOO0u3h8e6wapacwrBDmOHeydttK1dNYCcrYEV
LBBKnctLNMRvmN9SI6KA2IwaN15Y1udcx4NosDWCEbNFh5aXch4ynwxiM4ZC0WcanEnCn4nWbg65
MR4qLDd3xbpgLRjAqT2hvcKF3Jattk+L6l2vRXNhOh2fPV49TJnS793c3A7AZodsCT/zqKpeZi7E
ZEBwHTtyeoIXh4hEi76psDiMrcMaw+7EN5RBA9qKco/0b5OgTd2O+UgyNK1tkOuR43ccNAG+4LhS
t3a0ScfBOoyyGM5xk+brMa9tw45Q6mT9Ky3I7aYwVp1RSTEvrHmT5moAXXeMZ4sB49bFPdcXDGto
H+r+lKin0iUft+CP+mJozUOMePUmrcGddMoa5wztJGQmmmXHLs0eDaRzeMDwBXiyc7Z4PNIC9ZID
gBYbeorWHxPyb+Iozu4AJvajLbXDUJvt2RqLbme3A2HX8aQYBXnGsXPLL9OhKCL1BSGh5oRXVwJJ
EBEUHaiKdtYY8YksbQI1C/KrbQ7V0SkF/VrZNFswyGELX9vaxoVW7G8ftBFDzzWM+arVhIVZoX72
EKcatGcDJ9FSJDtb1QKlbn65qfkM3YSIWLHdQuieXciWsiaasXzWM7UcHATiJxXJzTCb3V2Zjx9D
thjsshHQxWSDKOb9Yu6olQFI2/Tdrqdl7+SLdQnzXO7rOf/e5SleNLP0DpLQGfDIgsmJVVwSl+Ii
BF6FEdGoczmWO0OrNKBvJpbH1Kt0IokZOpXqnjM5OosO6Yeb28FNZkYWxM7ine2rKaExdKKnEGzz
rtD5pMb3pEjGi0ixwHRDqw5sCJknoiJo0krtyVHKO99uRDMofl2jfN2y83unqtKdPRIyJCJKyBpr
1z3e796dmbjFHW9b9Il2byv3w3F6eQzXR52nPibWw5mmfgDAZy8YLfftpsSqV02WsswneHDNWSXd
4M/0rIGXTkFlzrg4rzeTbAN4i09yoFMtJtXc1/Zr5cn+jIoWYyQEmZeb1nKpS8bvmarPS2KoYynT
cVtkxoMZa7Aol5i1Pi+k5EyLtcfu2NxkfHF+3FbeUeuV8BPd3lWocINhaRKyGqldJXuXX/ehOqX5
grE0129ZTt/toU4OJl/qtYhqX8tnnK6jXvh2jJA5U/3XODm4CrEMJUfytyGsEDfpVyKOjCs973HR
PZo6N/XtYaE4z4726lsNtTLbIfHWN0XbY5sR1ucxSmbwbWJDXewUpQNwm82yvxMNGlWLw4DWdJNV
KSQRpzlWOZtwnmndnZzoWECcHkTHIsIVPKXMvGC4Xd9Bg9wmzmhus8p6Hh3zXDW12GsqSo6RCHPc
0zqGJ7XEDX0e7hcvGk4ZcCB20VCZZZkc87wAp4HaONolLurMV1tjJqWgSyWqyB6QOWfEQ2pDEhhl
YQWOWw7sH5LrenB/Jar5qSu33stCfI9n7zS2Q34tO8KARtX2fh3WfeA0y7WBE+IvkuzRGHB6UzEf
3s/T1MFZ46hXtE27MSc/ty/qapdoFbJHz9jGZtS/5g45tXhfQCdl3rwgvdzPOZRUPRvjs5N1T7ro
K38oIepPE2V6JfrnKpRED1b1c2RwlmQh0XNJYsgAi0DMCCHS1dXRnR3rSM/N4ujp3man36NqZkC5
1A3nWq7RPYrHbgKeGlHabTRNg6DTOlQ9PYhSbbQ/LWhZ56L2gkh3ykOiisDSOWTavn0r3PIDm/XO
D+fxs++pbMWkgtv76EXt7K3FexvjggWcrBFNRv8SC+QbcYm1ztwRLfXqTjZmFVq9sAVCqY4lk1uM
1JpT2dnPVXo2bH16h7ibbMfGznea0/+e8d2mfbfh3z/nfv/8tyjsn+O6KHaguYC9+YolVes0lgSU
AOvX+lTGtr+IIfYZPhGWTuYKO4HaoDZIwYUKUogyb+Ug3B6rtvUZWkVHwEP9NEvCuC23C7fGGFO+
4yNzUp3MMNVMho3Qo8eol9Gmi1Wyvc3tu3WMTw01HpAqb/U+gZqg55+5JXpgWe0gm3uFQTTumkBU
44qU6RjIbMKoktgQGuMpMtEnkkVmbJTqxtPtJs5gfBGfsteAak7tbA9YgbK4c6ZY5zAlho+S5pGL
pdkMbo2H8WjSsyTop+llyrPKoN4x9M8RRghgDNeoqjO28xtyu+djZhFGE1lL6StTNSdP05sTSt+Z
RDpJNFMkXwxFfCShUDDHLY6/sG4ZtMeR7dOCwExf38ntRq4/mq0g3z//TbNMtUvn8uVvc+jQokpK
6UacKRxPt3d+u1dWxfQvD29PeNWstg0O0hvaQ6rgJh1Pt3viH/duD+P1AytNE65ijRgtt/y8mjLi
iQb4ak4cnjDgDbEmwDsqszRnO6DPON1usDsoj0uD5nm1mMMKHi+6m7Pc38znFpNiVBHmubHz6TKI
dD630aJTB/BhrK9tWTFN8PyVhpHeSAopuzOoOkNjphUUvMpq6PtEvG8r/d2YLS0gsrI9aTo36Q0v
pQZpT9JzXnupyFRhsnzKzak73e6l6724wC237dT97Z8YJE7H2Hvt1rdTJuqvGyIiUMEPGZnSKyJ8
Y8pELjbl5YwztVYRc+TW3wco5jQ95Jll3QxR5h83g1VeetNo9kOcwhpxBqTAN0SY4aARSEulBw0f
QWNFMpPJfrDxsvpNVP1/gth/QxCjYYfD+A816H/hh/llUfz86pKv/t94Zb9/7C+OmGf8ATwACcwz
LdcyhYHq6i+OmGf94ZkAEYgqhc2sxIUY+58cMfMPOm0DGYO1kgtvzLL/5Ijpf0ghaV0tpC3wYqXx
v+GICW/VAf4bjRG+pjR1EwmVh6zp7xQxx5xdiR0/UtNMPwBwRPiM1RdsdmkVYZb49MrvncY0znoS
+kCYUMnkr+gnJMUK54xCZPYm0VrhD6JAS2Hf6514FlySp6iowvNQ/5p6bCkEkRye5l6TEjNmPTlm
OlMzTw3SB0GcNjKSPITjv0ENvy/oefzCDRt8qF4ScKENQ2ZgHgx+pQaOanmf7ZS+MDF8BDjS4SKN
d2B2tLQPOsPvEUoC81ujhh0VGau9R55fxhFfMeNTGQVen2W61aeXEN8J4tXsRzk/odZ6bhisaUvx
3Czxr7hxr66jvvejxP6WgIMmvExdcUr15poay+BXXb5s+t7V/Wpo3pe4eo7D8mkISd/Kmv2sT8xK
6cLy0Hu1icLtvfTX0PDiXad6z8oES+QOJkDJx+y55iPyzDMKkItZ8DmlEa858pp3uwwqfBVIscQc
pQ3UWFzBuwLdsPcCp+lBqvdsIBfFYDwNA0zfYnds1YohpDgmOh9b2EJFsPgRFTrVZpD4b3S5tfGy
NLDc+c5MtYnhAN+qnR6ETXEW57Wv17wGRGmEyqrsoGPCF5FhOsWuCCqSE+3J/TP0uq+Qoh92BUYi
mdL8ciRorcgdP0b/glxnXSlaCwa0/IkuY6vsptqlFLebdIqObs24b0jtx8XLFr5O87D+YmWD8dy+
7bDVftjVW7T601eYawb1JN4gW8ybVk1iy3znsY3qk1NPg58rP3HHZZNWhXN0RobWw7RpbUjsSTte
+wLihwXE0MPDxSXP5YtfopcUwdQm9HqxlWXxCxRfBpkqDiWjk8Rj6fD/PWiCs+k9GB9d6b01nRjO
Mou+wgyOW9dgfeRhKJUwEMIkt80QxseYBbYYvftxrpad3QniBb35QRuML7P5ImBaeyK2bIusKkYB
Xuk4TG0RpIe+E0L20dNd43nJgXy/UVBJWC2vdXS84xB6x3go/NvFEkrUy3o8EO5oUEzpvypv0Lcc
X4/5wDXT6PK5nqK3ZMmuacL3C4aU6w7mKo3JRCl6rDsa13QOM6LjWtKFC95mtYsUTP85rKajCXA1
hH5VFcPWLcwnCcxFkIs+9p2vS+9q0rr6Ajyxz+RP6CPk8j1VphUYxYx0Qf+F6em0Wcz1wqvTYxZP
EZwaB05H+muSuEaYJp9KY6ITHg9xhiGxnXIl6G8GYz3WKONUpulbu7lAzeTKGEpGXznfVVRQFCxj
9I75kYA36oKN1RhiNG3zPipkIdoRKmGxGTIuMY2LzhcYzFX05hbLIbGevZUhOFQQxGAPLel3phE7
KKI+xAniP3kVuhH9shsDLhIRXQkxadPOSI0HgQTEFx4XTTNQm8fEo6bYFNX2pPEgPHcW/uBZzPOu
UN8tA60aeyMivDp8L5p4PvR8hZ7tPZuNBV5JhCbPYMkmE7lJ6olUQJf91CpA5nBzqBlQMez12ncv
5e+6Hmb37LX7uJ0vgt0zdQktH6uHomIHylf7xjofm02V5t81NrI1j+KYw4DbFAhSfRqjzGydABk3
czDmJpUeu7smM556TBF9FdX9IW9V5ZsrtW/EDN2X5nrN9sQfzIl3nRSbJQDJp1nKX+YEU0Frs20b
E6Ia1vOmTAllKm3tLFpt2neR9ZDGy6mJYapAKE7IO3ltW7aj1CtNfx6tS0Ldz/sp223d9jFmvvaO
tFiESzpiUT4IPATEXRSe9QSoUCbWN81GRtdBQ8N9bmMbabnVVfrLKvMQ3LnAWz52rpj7UVrZDina
ERasQ1F4m3gWL3rvHEpBRD3JpDUG4M0IRkc6sJ737VZ6OJroOVCNF/WkxevFHicLG47GEDAJ07dD
KkgXteWDYZk727rX1kQijQRWswq/UhNEGpvjbVypH32RfbMYUPqp8z52jAAXL112ZdWssE31vUqZ
ABet8zxw+PquFXPpZWLeYLQL1Yrlsu4lUWs+ziDh20h2Tx7ef3rT/5j66aVxM3MjOlpty40evPTH
bZVP8tCRh7RRDfG3LtjYGLMaZqzQvfI+sZKdyEe2W+aZxxp3CsgjLBdq7sRH58Q3qiHuQk/EZJpG
wldO8t0aqvtpZhDTF79iO9+rpf8oa5aBYWQ/dI1rMbc6DKTMfJ/baE+SwT6GrT74QmoOubHxuVar
+VELqjo5+5rdfg57RjDgEqHpXqE93Y2j7uP6wQ4cwpCq4zDoE9TRnuCcWvSfutu9ChLegUDmx8UC
616K+iPpoeVVEYeRtvr5WRMemJ7LtbwMsBmICrlqreR9FaB6nso/9TF9ayr9ZCxwtybOSXgTla7/
dOxY+czu/uzQ6IJcM5V0o0/6yMEfKpD9j7griSQgX30TGjXDl6nTQdPZbCS+gxKzBrydu2KHSfch
yhMo22Pra1nEJoV6J+irNbjG057bgXF1Q6rbJuzNR0yigIWmabesG6Q7YTw0QMwj/wZRLoH19YQ1
RaSWDUm8BCb15CCpeCRczPY2mXG1GMLlGQhd7tE+3I5DLh6IfFQc2Vp9qQT5pmbs4ZgPvhZpgPPd
O54p6WmCt8VMj80WhEnXUjKgICzJnpMytu6crlzrN8oGzYEGMPJeYnlntUbI7pbp25g8rktrwA3X
YkxO018JonGvRWrkmcZ1XvT328qRVgnGJ5ETQmEFOnUDjxipDQwqucORCEXsAtW80dr7cQjf6OYP
me1gGHyVHiyJ3EZe4EzEJ09x+GCuZmHdilPFJNUoo4oDjGwxfyt+itGgt3FcOIN6+ElihBMMQxyQ
J6M23obIkNe8pFRKNcosN905Mtx4JbmXbjWoXWfYT3zkxcF0XZwnadt+39RAKOdmHNqNMzcgVU3g
ToM8WUa7Fx34HRX4R1y7nBIRqvM2vxXH46lppBGMZfaW6QxstHb9bU9O7H1GnkO8VFWZ+SZsFuMU
tdz8fqy3SN0LQoE3sErDU4y6Uyl7glapfyNArQWnoOk0Chr2EmhVREzEemMAOKORdBgNnaq1m7w9
vN306xMhBqct7u72dxT2HXiBh7KjJhPZncfF7xMzRu4o7m3QKLIU3e4kRUOMhzKIfLTgppqN2BFg
4orRPCxeEkwtYok8NvY67IxNnOKHbdu1MnyV9nKfm8W+tTsLa9j1tRRr+zvl2YvTyGxX356oU5Yc
YKJG5R0Ri9ThPzj3QQIrhe8ziriSQmLSWrkRfZOe4+IKN1sP8KiC+Dcb0cVzu0vVxz3+dWFN0d5G
lxBLOw2a9t5a9RUi692TtHFlcu3p4CKTaoriW+j8dKci/NauZoGtHL7KshkuMNuHy/KYxe61qq0b
pd1B6hu9uPGfFbj0yQod6OxDdsw6RS5Rw4IRrY7V8xBqhn+7m3qgzLGb/bo9SqospeIHVTQW9U2t
0IJa5RC3exkcy8KLzgjHq7NieL+bTO+j0ODk1SxWf+ld6Nduu8PZ3jrh9GOhQbAklOt/PDanCIpn
Ef/I1+ZfTya8rn7ftVPbx2WL2jHk7yDdMNFghJAEs1ieczhjW8ocgMhJLPsyNy+kZ2jnRsFwi5yC
AAYemWNCO0Uke+FPAiLqALP2fLtp16d/PxyrVwuOw84tOw+/F+YdZd6N5052RmCOFbRnzx2Ygw30
hh5FQLqOB9wQfqllOivfIsKll1mDIaRzrvPC/X0vtBtva3capmHrv93+kx7FUdEuJ8NVdnD7F2v9
IbfAY8FrqsnvW/3OsJy7cFTDz4oXW01688EMieRXR3evYwgIPch+OI/16JK0rl0grfveYo/fkq7V
rl3O5G9ETlhbY3auvd541lp8ARGVRvvbQ2eJr1YeV4E3UptVo24+Z4kyLu0yxRsQm9KfDTwZiM2L
tl1ijX/CcNiTVoKNvGOmeG9MH3nv5a9VLx1GDxQIaeFQnruxb/V82rHnPv8LvvCXxOtf3aaMv3kn
2Pie2BhKWa7LYhHy7x4umdTMhSS6/tDlbbE3w2DtVZN0JkqlEM99Q1Vj6bQlw1xu7ITT6//y9204
0MgedQ/x67+LHiXj51l2VX9ovQl5Qn1tPIpJmj3seUna2ZgtKXw9Ait8mP4by5VVPvo3oMJ2Pddw
TduQAKR/+9MU/5qdLEV/yGb6xLVhbHv5PGXwSLAz8hdbPyBai/5fHPk/EkcaJsLmf1kc/wX8QujZ
RAnmH79/3Sqo/Otn/kK+hP6HwBcNOaNuGrawLb7Qv5Av4fyBthFbGrgBlouYmqf+Qr4s8Km/kC5L
/8NyUEHiJCU8JBTm/wboMj3z7wtIrhAbv013DZsa9e+OWNIsCxGWeAq1efWzVNDml36jY8kJSf00
aQiKe5m+JHl90S1KsBjuiYiHHkmUcTe3ECfjbAgigUYgn1Kd2Q9NijB1bGM0eih6ziBs4LAbrYxR
VxqPoteuYqRci0oLlEhYv5pZr7YU/T9BfE+6q0lcF4dkhy80uc/KvmpMPrbtashsTFhJTdhQkuVd
X61UMdvMsyoYIR4FS4tEwurFNTffR2M1nMngLFNS4GXgPFSaBo9gNX1zrfaOoaPYNSSorpQlmgCl
GFOH1jEjlotD3vxRTFAx1YLAJj3EejKyrZlXLMD+xKMM5igeEDzr7malf2K//xBm4bBp2wLHqxwa
4thRRvYAQ6W4HxiEYtLt+Z5RBGIeR9/zHGOfUEVsVRx/G3IYGCHjEiEx9W4S8SVzfWs6UxzoQ5hv
u9aGA1A7C6/SeVLpKlapXvpuGIlBPJfFshztcUBz2LZw7WcryCo7x6oXxgFT1ZGEjPiREddPGyKG
iiCZOljp5dEOm+R9grZhVDb02awiIYNANf7HZPYxxeSTfexY58YCXUc86OXySr6ROoVzfXL7pfGN
iMFk00FjGvWu8uvM8Ps1OMtzY9gPFqdEN0F4NcWPfEiuTar9Modw25Hgq6u9ZcZ7Z3G+pBkesqJ4
KyLBenChCDlfqReNvtZV96h7tuHSPHh99xbmNnKHwk+AYrduSgaNEi1dxORuqSrwwJ6zrcrF09jZ
HxrOzXZT7i37Ynb9j8qDk9P1b9TFl5lzAhRAIACw2gAEGFKqfbG10UYxAPY1N3ttTn6S2bATXgzx
Jk2f4Nj/oBHZ23ZCWldOova8MMfOoc3ZaoMUP9qiyo/OI5kVQhhy22Vxs4PtcUSSFp3drP3mhIZv
6/OX5fycezibU6zLwFogTkS2HqQhn3oG83rnGd1dW9nVcba5ZHAwQfpFdKjZh8YOLr25ax2XOrGc
n1Ss8h36gviu19XRTuf+W9ZuRZfWBzaW/HGsf9fzXTI9kz+SHTQ1I22C5jvjYHakGXhfOmQGYnZQ
n7a7rGaOKhRcLGHirTWQy5po+dZRbbRdPCpBi0j2TZkk2kbE5lnX+pC5onYih97bt30vAwLigEfC
9rlFHnuM43qGKIdNNwhaVAQps11foV/wYhfbrlT/s9AieZxn40VNlrFJPCAYS8FLW5aL0hJ81Fm7
EyDp3hiWj3jA/SIemkvR2fOuxb7G1cbZ72z7vkyR/nvjmG7k1B9CBA9ByC61A6N8BPwjdeSHNlcS
ek1EYos5uegy6oEcyzDAe849FwApZ1FND6JQUKXnYaBLwIg9r8OD5gqEzbHcj3C/t3oPno/oCQIz
VsB+YVjLM8AFy4jwC43BbDXV36ZZpPc4DM0bgrhOiHWqR498Sp6z2q1S6XnsHNQxZVjvXO89hcR8
dSrERa7aQeB3Lo0TfbVdOuyh9b2ODVHYDP/QcaHepifuKSdHpgMWBIytaEexy+EFzXlJbtaA/KmL
YN5NZvWR9Z6zs7E2O2MCMzUgTcv0ZS958uyAri1GowIXxvEGaz3c4ia3DtCSen6be5cbcuQuGu8n
SjtfQ9LtMbDAKTNffmDp0QS1QdgTDlt3qhvQVE0mUIXKmsOo25hv6zGbpfva2ZYHj5qROuHjm5Zs
q6mLm6cyMo5RKmGZVxkT29HNwHC8M7ALMpiKtD8XZ6E2Kl6Q/dDLSW9vuQz9y7k92nHyJwdoHthL
+JQAKZmGNz3qNbP6xZJBShDPZbRbb7MshKEzsshfu6L49PTpTk32eG+sQ3Yhw68cOnqgN+lWgEUS
wPldU0UL9LNUlPeN4wvDeDFb9Zo3moXiJzn3LP6gTdpkL3WQyFyv7gXLwHSH4jg2lS8J7DlgDz5v
gaRNfJeE3JlzfybMKdv1YdjttBpxXBJ/aMI0H2YlTvEMX0YOJCRKKeBGttNH7PWw/b3odZi7ExF+
CJ2act5WSsS+Y8A76EjTdRZKySbS7w2JVdiY9ChA2vHdxiHtSkPxNJROgb0AL9WImdJbpKFtDdEs
ZDcmy0up6Q+izqfzlIp0G011vifNaFsiE6CWH6b3uMIfL4vbA8BscprBVOEQBnNqG0Q5he3Z7flE
zBjwbAmBBAZso+LyaEL4WOn9Ej0iTtzK+ezNHq6LyILe6poPZ4QEFRcGeN3M91fM46WPkHWF0Xw1
sYIOiDlDneCU3zlr3LfFs19muo5umM4ZUAfNsPyGjLncmKJ5S5fsa7BCeYJ4jiFuKg+LWHbumou8
CODT3Nk3uvejLZtiY7vuu4oRrRmVuo4IFE/jye0WGPKWXFmjWnqJWtvHH2Q549AJ3W94ApKYNmYm
70VcDVtLTmovjRrFMIdxlvfpVSj7jomQPLFVm1Qi81UvpNj2CCufdS5oHwXxh/I82F4ARvumTLst
7vwWHyztvo3YfAthGJXOArkUl2jYL9UMW7SiDcvdJj71KmbchTe/csy7qRn3bqntQ1bVsYEnjfFk
llwJpDjUA0gmQ5qq5DgxcVI6TwkouvuRl8AFaVl96DLrr+Z6M+v1p2AAY4S7qcJ2AE+rKnC4aKu8
AoC1G4jtDR2+HqL0mgV2aE0Je6uU5uQvVZ7tM0P9mWpAlItbrudSpq2KXZcMe6B+C+fHk3LdQAsX
dktd1/e8h/gtal77+Ffb/Ul7BEotW4RSHiwhz5RPWIvJ2IKcjaZvX5YUEmZsREHDyM5Hz9IdKjci
gT7fE+cqjkVB+IE7WRV85+VV19trPyjQ/hmbUVyc7gycqPwGX7JzWnqfcaQQv8Xrd4wjGyjst6Qh
mxEhPSRHl4FOxNL09MoI3Cr7STkkT12ER5CeCrA+DCn9RRkcmov51pjFEHT/wd55LDeuZWv6ifYN
eDNsEnQiKVI+UxOElFLCe7eBp7/fZlb1OVVxo6t73hMGRTlKBIG1fmui9zRpvt72PW8VywATpcmw
x7RVV8mdhoX4N2njge7ux66Mf6C/0HdOkVi0zCzMWJWDoDFUmcb2KKkMMsN9YjFnGyGI9GDULaBB
9yv1SFs0a7veE72KPmtGNemitranc06wtO7MRy0svAd1yNRZbj/I8XFqRLFplqwNhNMroGSh9CHE
Oq+wXGtIQIYM2mHmMX8cUAptYqZbVBvRWSqHrCHD3VQ7+XrQXQRiGQX0sedu65lq7RaxVOZ1D+Tw
dNfCIH6Pui/svxAIKDCfPXN4zpwkWrVzjU1FbxoEfK7c67kJ6OOD3lZ57290tzXX1MH0O8fBJN0N
9Mu1bv2J7z87SsevVlPCl9km4a9WnOG6MIyL77wXmCeCsDbIOi2aEp2h/BFV9WkujJ+2yZmgR8y1
Tkck2FlfQGtF3lrMXKTxZABTYVraoDpFr64VdyRgXKpCsRez+z7O/lqviaFalvQS9Xkw6qOxslts
2355kIwuokg3ZeI/ZuX4gQfpIOIwXQ9zeBZ1+a0V1p7w/0b3P13siW45EOxtHLLJ+wyn6jvuJdXe
P31vuMyELy8j68Zr61PiWH2MiQ3y35MwaB6QE5+ZTS9CgzAInfUY9hcpp31LfUbk1vx5mTibDBED
9a0eAb/t3G3nGPtC4q0b0e3EQqq06He9s7zassMTSXCMZsbkYfl+oC/L3jLtR7zsWHdc99PGqeJF
/QkN5hNfKKjWiLe1UT94hfPMlVYVin+PDN7URXdvYWduW9LNcHWHxwxptdHjwuinTEnx9HMd1Hbz
qr7IqLMXz/Yxe1V3fTo9NhZOoMLGIoFLsNLbY2dYVATrWBSThiut6R/z2XmoZu+OI/v3QENzRKP3
Oqu3dU02ztjH61EbtnVO4c1ibb22fuqr6G1qH6hh33HEPmNnt1ONPGFvsyzRsTGtbwenmQmWqX5h
Y3Z7HW5T+suRksWjPVJVmVr5awOXr34vCzXET3fG1ftiiDkKKuupnQWCRh37qoiNjSfpLtKmGt2E
SSGiF26KyaHQrdHUG+SMgno90TzozIieE7q54Qw88kTXc53siUSApq0OET28VPZUOgCMv7N7B/Y3
ORdW1/8iDDLxPHtFoe/rKPEZl/pPcg5+TG13kuCjevPRteMLtoMue3RD3bivBbSRLX8Jfz4s3jtB
SW9hHIermnajIXkss+69swglZrpOiuUUt/XOoju07qpPc9auo2GcnZaBZWhXnhOnK8Odn0rpPTtz
ae5EZPxwo+zszOY+1YdDMT6Brm4GRhwGepUUg8/QnNcqk8Eu82d7zPfxpW65uFLTsxWFOQeixTos
ygMbmSr9wQORVjXAaw3JZqf9lv5JQfdCF3Kk1AbjoYaYoHfhPDrpX4o7m5mSvHDeTkN/tFDnrZ11
hSdxJR7HWr0hDfTsxp0DyRVxiqCJ+hzPy6amLFRroseuoNSRDISnwpufiSvBU5HcOdmwTXFT2ANc
aNkjJagJj5wvreEiqKxIIPCa+8aFymMNc5IkcIR9Ahp4G22wZCJ54skuOXLMu6JLfg6Z9gBJ64J8
BuDxGJitR0cMP7psPHISWo9j943I+2iJ8uxDC4K53vOX0rmX7yXGKE0v3mfXvBezd0+cxHcmn1u9
uDZaAWpg3EXLS691uxbCkvluZXneF+x0YJr61XeiFziMQ+KmgV/4dxVhxTPOd2a3bUoZ5krjmpoX
xbWV3j4ilTUi+GIdWvPPMU5vp8wyt7Zd3v3shPboePGH1gdOWOxTe/hVRclGc8ynouqO81R9auSr
ou8L2rF79owd/RwXUN6tRoWg1bFuFcXBs5KHqszUwgjS2f2mOfzBGUJat1a+J9/dvnmNOMEtmQNR
5Ty3ufPVxxqxEYb3MhbWi6Z3X34vPqN+vitpUa9CLahodUx1LEMkIkClaikMlzpYIjv9iU/wo/cY
3sggKHoT7D/+YYfPZadDXmjtroVylU10tqqaFshJrOXkt2RW8bafi+6hMj0kT/NvY+It5zbaG0k3
ySqz1QRcBbWr/+h7j04Ue9PRDiwZJsoawtpsAs5p66ge74cMw03+cxDpB3L1IPSzp6GKNynentki
sjP0y92AYEho7Oj28MQJI1pFQg9ELTcYju+EI6luaFFsoKo0m73WzzTYYL5IdQxIIVHuMSIffRcZ
M247Dm1HbuzhKpF+lQtPcYHBZSUyhDot7t2x2cRZA4YguqOw3t17gMaLZzCNAI6NXH0mMg6S16Qh
GaDO6bjBDfnVGhHORgvPHAZQFt7gFrY3My01+bjHQOSsrCF7bDi70p1LXquPNEHIryJPX+u4TXcR
irtVlpZgJNPDXLac3TLx3HLZXIVFfZ5bChI0c1vp7utSc1TPdbErE21LTMWh0h0EWg912sAQmN2q
q8ufnVlt3bRlaVuuCxIrI0McMmuPE1E8DVU5idO++bJ6aMy2Afgq2UwtFQzS1itrTlJsvtM+EnsQ
ORJUJk4coBNaCkQo66nfib571yvngcrlpdTvyyS/FH1xcARhRP10KUdxKewCHqPDxspqRHyUnb1Y
U/VSOmiP3fE0mGkALbZOu/KHPy/PaaE/kWvgrZr5XC8Ca1CInBlVGeatlJWosjezRNemBr0G73DF
Gmg5+56TiZOGgeFUO+CcIELdYLgn4oF+xOZOypYdzHq0zenauuRIFBeRlMfU4orL9qchepqnbN9C
JQ/mDz0fGJOtY8cxYmrOtkEglcbtD0RlzzgkWtqNOEeM0j0DPd4viXrbKzcf43mbdO+eQ1dflDFp
YQ6kfbIcnQeKtFHZ8LNKbT7FoBQlcZGQleLBcILCrb5aZCCpeTvw3SnaMzjxquQtCizrW2OjRd3+
uzNcOCuTtKSKjJ75LdOnh5G/buBCoZdHaYwbT2u+owxmfjZ0IjaWt7Ypz9JcNti5GHHGK8QO/zdR
z4z4xTqNo7Ur5Um9Xs1Q/Ryd8dU3+veiy+9JRKC/O98N1cYiRNeokS97GpiaM7fncv7KrQiXRLbq
tfwjdLEtLC39y745PNKIyOS+IIUnhQq5VkhMEglKeAIybJN4FayBiR4LXSTcp3IKH3TE0pi13VUq
kT6Iqnrq26cFYVoPuZILwYUUW6QhqZG2Ssq5km0Hkr3qyFNb2UgKtmUNPNnizeCBqFqaLYBKsm7s
gRKbSSP+HWUlC/pTar3T2Hxhc2VgQv7lufNDvhxcv3yqOvLriYb+0aJ4hr+vd1oUYQopL8hPfvYG
oXqyH4PZLL6ybr6Tw3fUlOoE/pqPjkVQiDA4ZPPdZPq8N3Rw02aAdhfYfNoQXGHwMBW2bPW0rlAO
5hj3gzURTEeyc9WNtFBiD85tFvRMNmsXw92dZZNggdSDnhzsjw0p11NDIDRSjk1VMWPRxbQ2Pe93
3pdgYL2x7/xlxIgRaqeF86ejMxnZBKcg//SvvaWB2/mc6rolKVYNK/w2o1N35duhsRrmMuKsNh/Y
AFZeMPY+6Sl5j4Cw655kZbQb+pHijd1F+wG+ddXF0TMbwecSW9m26dL2MIxA5lFurt02NlYmxtmz
Ec8ZVLz1nDr+FVGLgVDIvDqTdelwPuAhEK+NnxPLH0XPi5BXKyxfQ9utedkztJJyEBieG2uf1pnc
5XkVUYKoMzeXKNdS3CyuH2/IWfHW2dS9khTjB9rsvhlVaG6TUh5arlut5fywhcn4w6qXMMuhjYjE
xmoebaHB89cpUt1hRGJYtNsiQhTTduxTnlFWK3LQo9XooaJqOv5DybwFZu/vVyGeLpzPROzTaPFS
5b8gGT7a6d4aUD1Y7ktbDzg0E29furyEBZ5UQ4i1xRkNF7iJjOSEpp9JSHE4kc8yXiK9ATTIUHBG
BEpX6QdeZt7BxXCwUX8xv9X46HLdXpOhdjBxuAe4FTd9SJZ0SvwXrwbGI7/zCGVKw3d7YjyNkhod
YtfauxjLOqkv08rMLGOFcNFihsIMZSu2dHSKo11lT/mQf6fjssfm0G0RfyccqT0XNecat/J34VGq
Y78VVcUGUOFqNF9Ear1WsaGtySh7IjyddogWWqT3Eq6JulUho/YM2pR70uDxRFSlhqTJ3aLqMFbt
guwt5PJUDHHAphrLglre9pqm5rPUq9d43kTWtV1qHI/lhXCADR1OBYk5NgF/4fSTgIivxdo5XrF3
coooKhEq+vWwVPk3YpUgJ9dioExkNdtRhd63JEATb5Ow58NgWMe6bz65xJ21CXc4ecgQ1e2E3rlr
aVI2GMF/EaZnWMQD1Z+F0QWDJ8g8HDkxIYzZZWH3yH4N9d/nr5R9Ax3W+rLyYz8g+eYrr+HDcpMU
wlqYG7IIE3ufezW+MjfQYrGzEGb1vAQFb+DCNw4S0sESYjdJ95kOwJ8humESVlZLTbulYx+cSH8J
Ewc8TugHLtn2iiPmfiIyDAFfvzd6JKyT/GKtUvbV/MPJyiCrJqgiIrFWWlb+1P3x4C1TQIfQ45Qm
X9pEfAZtVVFqfhrtfE7DjFmrlL80ae8zb0KBwVLiEpy0dC/axNXHb6ndezNHKz6EXHm73iGlgXcy
kLRY9QB2W47GuI/AZe2V7rFdNEQ62lwVUyo8yYATn26k3SH0fLSJGQUEWcUjgTSx/4YDCSWdI7/j
uH1IQP0m7xEOJUBntdVEm3C5aJ8imT8bxXDRqdrR0vgBp/PR7sP6NPXaAYQZE7+bNFzEMfwp730t
HEIQJVSI0x4Ap7+wbe2RfROMJ/GZkXLkT5TAOsa5GYl8ZL5fW6H9MGXTTo6UZWvIYDX9IJ3pO3ey
n3bY/yBk/9KT+LmJi/wJzR1tZl9z+U1mnVLdLCurB0537aNb6GfhOxvDFCvTXKgfmIf7VvdxHC7z
Pm/lh463jahBzJN6QlwWCve1M3pPXULbj1t/oC/kzKgtzDE5B90i1cF5jqZxJr8C0ZSmy11R198i
ae9mOMV2Me6xNz4kvfvTH/0X6nN3i41OqKiQ5mkTw0hL66korp5ACkcGxmvUQCmm4655iQpJZtBI
tFEb76lDQVUtq2+EJAddltexpFuCYPA9iU8rt0caCKpIXSiNhqC9XRyEmjJhqRtf+a/++lDc7Fj/
+ti/fcm/fdvtO/78ANISs9mEeio8RlHnKUkrfast/AvbZnTXoYq+9G8BtHAFUMzLI7WexQpNK6mX
6uZ276+b/4vHJOQJdjZgEXdKskOvYm/nmJggZAHKGFj+PX3r9iGhA/3BXV5abRj7Y6rySHOt4gd4
0o0COy7Ipw3pK1gnKhb1FqNlYTddNn8StQqXjNPbXURql5Cc3m1IBxoX6EIWd7cboeI0/9yjWKpC
174nrK/faXVDYsPA8709zT93M/Vbbh/Xc68AOzRMdUvMXUOolVR5uH+lXd0eu314+4TrIUHjdPnP
MKxO3cOfQTxYRg58ZXkVxdDqwbp8teTYw2iSfvWPCCyDC5umcgtUfBl0anN3u/fXze2xgqZXJKyf
Xj1eQzF95cRiHZy2CuLQy05eBBznmsnnAn2D5JT4OLuPe+zfEUr8febPrKKAb7nGKc7rwKqM6Tvr
vYktlRuPvSfviEeo9XkOfF9s5oXTpGmXBI3Jtl1nGeUzaPMvY1LPd6017/VWla7P433Wktjr2q5c
l7x/JBGMesRFkG15VUn7TRvn/I7ExnOqWojdYsat043zZsGyvYucg8iR7buk9ErPukPaSo+oXB69
dCL60wr7Y1xFd9rcfLbEvu1HisLZrVdph4sGl+5w31sN5nPpHGEZqhXg/Kayx4OLXHEtsSpvFgN1
q8h4MauiSLcRzCUzKYrtyBPdfTUXAfWqBciHQdbMpD2YEykco00YR4VqZKmcQ20s2BnZnF6cMM/P
Gu6+iIr4+9Ewzfu5j3j3m/IuFM5lMevfbpElG76FZDs7I9bBOrdJ4uw4sK9JL72Dq5sh5RUhE5Cp
+lPedR8YxauN787oi3NZMb+TfXRGWd/Tr3NOSesALaAmRM984N+45Uztdx+TRD49mVV5Ed1SXha8
SEhqV2NLCIIHupgSbr1RiTVruwsZcbV+2WRZUd7Hrlvca+IZdkme7SVq0b/nUCrAbeWiy+2oo7Fn
P3fPOYj0GYz0ECXloxHhYwZim08OybDabxOIgB4YXEINVlJaciMyWOo+mLkwMaoWS5A1rBLgAMVG
r1k342ImxhtCuPTnU6KeCdyTgJ1jvNE1Fxm76w07SaXzPQF7/dqvC1W86uOBGY0fXO8ora7qZwaQ
jaZeRBgllCYQKgWcHF8VlxxZWeOYm9tjfz59+4xduHEgaagJPMIC9mWN/rWYijfT974GZzlVBY7u
KK2erFYCobUEvDl3qQhfJAHrQn44jfmND+t5LqJzVswoKvDqS/056aNi1Vv6a2Uiahd+/e4a9IzS
nmxAcdCTMA7HIqfjQmjUvTIp6s50Ilg82VOn0zT5XW0mp65kzksp241zoGeTfF6X5JZEG+115Y5v
VmXsx6zviPM0aGbDP+bHsbl2QuZUSuUfmwjTUkXiJSkVFIJb+vjsc60S0nugyxo+aZqvWNFJOjXu
WG+R3leMYL39OoXTmUSln5OwGFNZPJG1XvUC6Qx5SfkeapuxRPqb0Ca9CrO+tbLN+kKoRA+NSojR
6KPAp4X7qU7CIB+ArUa3ofGgzKgp9utfU8MQ5hba+1DXuwIjC3prcwyEfvSUmp/w8N82ux0+eczp
diQfw4Qz/ywrkL6oo/RIP+jONRwjd+3byVYYlTwSjukRODD+GBzz0Voel5jDhhKe6yCM/IR1wVvn
MlwbBr3nI3G5SSKZIO+1gsDZZCIRl9AI8nnFW1jDvBpxCbdLVltrLx9hyNspG9tHT7c2U/qI3Ykz
/rPfl6DDbvlC3UUgZvPUNHqxGWznAU/Koe7TX5Z+nUbSJhIPzqLy+vcSxUdWOfN2dln9Bvld1qQf
tzAkVyFjN6gHKDXNMMjI2GIHqfdLRDO8zZ6HBiS9LItmBcXEvyGfd9I2TpRw7LPOOAwQYbLUh1XX
+wRB4enRJXYFkyXHTMiNIZQMaYZGgmsynUkIcZniKFTQynVeZM0GgMJYm0Xz7UbWp+simx7gKrXB
BJNM/SfSTOU+plsGMbatH5voY4x1422wAVzs7q5w3eiQDNIMqMh+08U9ljd4XBQoVtt8EdDCaXq8
q+r4t65z3nc1ikna/OoznKkyq2GO0IqJRCeDh5SiigVakMySt1yBY/TDapTsTO0421B21M9WG6cd
9HUrQSKSuftIPdrVo7rkuMFdFvkw5NGX1znl0cUoxMpHAkbkmNVFAiesjNnbu87S7Nl2y8e2q19Q
TH2OVvqdDl+mZdvb0ZhDEp+iPedd60rvnFugfCZ4FLkeGz98gHzxyCMMcgqYwc76fvuh2eWwbYCX
e4eKk5mcqXXfy4sey2HTOJCPTYguMMtM+2R/xMJctjYbJS/3pY50+2do699NvFycpDAOpdN6m1Ri
doKhX7XUM26WSeO93YMVOgZjM6BHTHMnjOZAPHofWkFsYjInfIGM4rAj8m/h6HKops1ZPTfCIBKo
DOFnWncmxKX7ZYzlLhL58iwWqjYJNyJGoLy3K3IPIk1/im1mZqMo5Rptz7h2hwbbMIEPYV5+S5Eh
wU8RH/uc2YB0nXNqI9GpwpPmWfeY71G++SRS2h0xb6XSftmxt3GN9n2YNX/n1O0DsCw5eR6xZ5BS
rR0/5lmYrEyYio2vRY9w1nuQIe8+ckXEEU28TRrX+D/nodj7NFxvPJvwG8pxinUnpztyqn87zfJa
TOXIz3bubMc4DeGcvubDJbY6enjH5wbtAYNaG4yThqaa2p4hDa+gLN62iRrQ535ec7axdiOzMSER
+mcr5LQqcEexEDrfFQgwCZjutJFGT76E/6X1aDLHQUzMP9qvsCE1ipidvVVa3irp0TgWOfBEyEpN
PJu2bcpDxl+2bpW/d/b08Cii77Jzkdd5mUlIcm0cE66720zCN2Wx8M6xp3nnOReBPlnuWqOLYFMV
xPNqRItCFZtir7ndEERek676UpvuXOxAa5J+GGFwhgK5ptF4D/qS72xibe40LM6bpsmo2iER3+pC
BxstUi4cvnm5LahOCNyeZ09Cb4r0ICrupupNko51/POIenhp1RYQP5smf2GpDcM6RBx2dNqGS1VU
d3I7tM3bnw/RnOxai4COOZysLUs25KIa/uYIxiKLj7d7WOoRGtjpn9yIJPeRcN4iJJYWwLkgjRDh
u/5aLm4Pc0iqxO0GI3m1TcvhBx/1e22K0WgQVtpFSCNidS/xWF1wQh9m8FTeguVBq5fyWHddFSRk
pa/KcGG17x2n4aTi1BtjILrGteGFXbm8z0VcctpqyiMnd4wsbrrhBTrV/PVHvNflsRHhtI1t8XZ7
KIs9LLVFjhWjt61MZSomh0bYG6cz/L0XdVvUzN3xdjNOobaWtY2zySco3ekIyGoJUQpp172bsE+t
cmAQilcMoCp09+Vs7yJecfSAAhlWyRekaTEF/RLVx3wc6ByIGDEGToEc18WnHrWCS1e2HxLvnshv
yMVCohVpUivItKw7InfUgqFFKlAkHD62hhIviWRyNKMq4Tmmv1hbOR5QkR4n1pN1KSEuUpxmuU64
Mfg29JQ118dbukmvDSg6amOnm2bFKHErhK21JgBdIPI/oi7WkJO3q/ro1KdMR4PqRCntjgj1LlJn
lwgi5PagS2YMhxQgeOKXbO4u7R5EEkJVYnTyLLAdFafCSQprin1XSbM6juqfQGaUtSMT5txE/nBo
se7dnnsK/HS83esTrq2EyAGrzu2FnPnkAa+vqjr5ZUTacvDhfHMjaXfV6B76SpNbrZmOsWX5JM8y
z+DxufQFTyAhNseAgqcvsj3VZUemkDY66rL93hB4u+oaG5N3xDg3GyT2htGW2Mb8DK1dB55HZ0F/
jISNUsoDTaLNCrtPhD1tmiRSiSlIWo3QsQfrMZyY9SjYJaXZeTfH7jUtEEILrdsWNZLLEd8kRgwA
czdNf980/v8/CuQ/RIHopHT8n9wQ/yv/+Pwo/tUNcfuWf5ohrP/yfOwQju8ZlkGbEDaHf5ohvP+y
CPIwUSsbjs7t380Q/6UR8UUMCZQ67xyfBsG/zBGGYZk+3gTHsTXVIvX/UhVF59S/mGv4MR7GAxwc
BvojWAs+/7cOvlRnmulMC7FA0aPoJFFqTSgCczDjJC0L2KDKfddEyBK6Ai1tTmzFMjJ8/u1/9j/Z
m/6np+H6FMPybGhYvlk4/vY0Fr3DhL6MYt+g3CNV1fCORK5+up325Zd9EDUAfklXEz2aeWQwa4J8
YEOa+//wNP49E4X/hq9zRrIM03cdkpr/9b9BWkuKjxDpGlVJdRDmFsJQXRgHEZKR5h6miYRWJ7w6
if8jn/E7xqRx1fSP4FguBdT3SKVjQszrf3halqUaIf/ugfJt1/Qd3dYw1JAOo6n/39/+PzLr7Aad
WQg5PtOmihJ9RwrhRafC8lS4hOZSeiSDKo4F5UQGMhMwykCmhkVmNp0fKlmtglOznB1dk3cj68VJ
h+U8uWSFytA7dXgl9rZfXKfKsE7z/77Ja5dl354Y6WZv3pQTFSmDH8vL0iQEvov5LWyK+iiJl2Sl
oE83mgWB35X2LRrPubMe7OiRbEEkvHJC5dgzxC+TODBX/vZDj5BYs9OIdEs3Xd/t3SaHNsw76i5o
bSCTrse9332N0odQnXDaaEN51tLlyataorLnXyGgs0lfJ7prSiJosYUYJ0CqCkimO0bZAQUVATfj
uncKc9uI5t5Nv1DEX62UnDegNn/nN/3Cbp7Px9KYnkMurFuPbJdN52MAgKY1DMpiNMvZ6n46rGx3
72GbPdFDlR6odwmcsaPdYvYsLuToPIg1iwnwVHWwWfF7RvtyoB8K83rsf/fqBSkJPp+St8J2WNT6
oQiWCB+yQxx0tjS0NXfAWZ7JDtZ7u2mk2qjBqlEWzLuSsNXCb3675XKt/Oja0ElLbgrOhrF5SJ/K
vPmc3KKlUYKkY/KxgrYaemqHMdPXNInK0Q+6yAbhM+t+7WKTjRhqOxELQh8WQgksi+Ir47qE7d4t
mXYQtD3puBF3BkmJIy74XTQC8tTxHNjF9OIZcC9iJopPIAC/wxbwiXZpSxebvrjvEdUR2xrBIytb
CJ2e5EGtE/IrTI30u/7ezfJv3WKwYhJD6l0syPJNxmqNtTgo3Z96/ZToBeFA5ZxcUu0zGmuTlIXA
JRxZiwtAdk3iDM6mb1kRA1z38FMdUcmQPaBYcOdbcCGMWaU8Dyggtl40mFeLvNQgb2OOijneAVDW
Kwy8v2Y2LWp69H5dzdNv8noR+OtzuMoHAQvrOGHQDWjI9TwiLzOJXBJtavtchu3JzsgUT5rO5hRg
tCQkm0iXTDvAozzcCZsbS7jM+be7mioI+uum6OlXQ1oBVaA+Iezmc6b/ZHPLGatlfAHTsv8WPUab
r5Ejiq//kUJGWvGL7hvEQaqH/i2d7K8Pb/duiWX/9nUtlcdIdOw98xGVcsaY0J0hrbcIHGtze2xQ
zWC3e5axuBtrzt9AP3R4chWwNyUWgqq/vpBgP1av1nWwP/Hp203l6/GCMJaPOWSoKuNfishQ6CXC
P37rnwf/3N6+KvGRyCyTiZlcfRPBZv/4SbcPF4fwkml1+9a/PZNZ0+J9SCJaT6A846ye/nmGfz03
LxJABH9+z+3R+fbkbz/evT2x293m9nQ5hSC6Ze+0QA+R9vnfg8mOC6aHJoD1b1J7oKE2wgiRxLpl
SezVtjiqtZH1kayLcDOzULZqs4xZMRNWTUi0UW2eDitoySpaqp3UZTm1WFJ7ltVaba2+2l9Dtcnm
aqc1l24B4pCAzJzYMVKx++YswSHLsKW2YjtB6ji66WPKwpw65iXMNH8/N/0D4m9/N5bDe07PkEs1
xcpRezcrGRu42sV1lnLQz/BUlu8666SsMUv0an/n/A2d7dffsIx4/h2aQ0zMgWiBKA5QCEAMFOAT
E8tUXN8LGcZk7hFQOiIhMkw0QAAJHYDCklggC+VEP7ZCG1xgh1LhD1IhEbXCJBKFThR+ageaOwtA
G7CLGRCDpAkKHEE1NIVvdArpqBTmkQF+tMkMaqDwkBZgRCiARCElzXBxFHKSKAyl/8Jf55ycxKkD
NijKThTeMgC8LAqBGRQWQ1DH1sPUtW0gHFTOhgJtfAXfZOA4swJ0TAXtjMKzECQcOxnbVxf0Z1Iw
kKEAoWT4aqfi21qWz1FrX2wkoo8CQHNvCH/vZ1zqoimpL2WOVsyMOjZ1QmiO1m/mPZ9mEFJ06N8h
ynjO18Rsk2sGcOUqCMu8gVkO11GtNY5xNnAy1u5kxzuspUJpRFfOqA8PvRQ6BE2Ka0oBZiEMcX71
FIyGa4hAVJC1BIStAGmzQdx0r55IjsCy2VwaGf9IfMMMWOtimI8BtG7ADZ+Yb87wQcExUKNnk6SV
N3IvKvGkK9BvBP0zdYxHpe58GuCCjgII66RpoH6I9BAoVwJEirojz7lnLWs0C/eLUA1JpKvYBsFv
UBD1WktRv2gcAUaDrsw1Dzp4JS69UwZ+yYix1xSgyYF9cRTEqSmw01Kwp0HCMShoo+DQaGZ5w0Ym
rsDj/mGU30ABgBRhtEB/L9uon96TCkLXivIZUe1DnhS/eIsfRpDYJHOLjVvbpwWMNgOrDRVoG4Pe
OvZ9NT56lo1Iun8sQrLUBP0p7IV7pOcsWwoGJj3yh5kQ06TRn6CVi1JB0kOSEzkAhmyCJRdgypkC
l0cFMyfgzZoCnu3lcQSHnsGj8eJ6LHxSHhHfb4UCrQ3nyuR3yBSYvYBqCwVvO+DcrQK8HQV9CzBw
X4HhkXGUChxXeU+bEbzcAzeXCkCPQdItBalPClwvFMzegLejsnqaFADvKyieWjX37IDOSwXTc/mJ
VXrVRo+ADuUB9BvHiXf13OZKAGhC1Iy1YnD6SVToWbPc1zbj1OQXHIf4I0mV4Kw9X6UiD6LZewhh
E2xYhUrRC+TY0ZWpKAcP7sENISGQAyE+QXcn8Q6SZTR3JO8TBQd3kSoSA5xDpXSSpaoIjqzZ9orw
aGA+HKe4g+eNnDHZxxJeSVEkKIpOJZyJVORJuzwaikyBq0SjGtbvtSJa6Ih4TRX1ghDq2V2OnkK/
kSWdNS1/nlPn25PaB6oU4lRfBExOBqNjM9LGMDyRT/RXmM4nC+6nhAOqFBlE6aF/nBVB5CiqyFR0
knujl0pFLxHkjwpF0Uu3z9we+/NpXRFRkTNvMC89N4qiyuGqbl8VKvqqVkTWrCgtocgtrPQUSivC
KwqhvlJFgpHOOJ8MeLFFEWQGTBm2OarTFXmW3Xi0BUYtUdRapUg2wprJvFLEmwUDF8LEAa0pWs5U
BF0MU9fC2BWKujMViTcpOg//t9y6MHykn0D1KdIPsFqedfGcKDowV8/EUhSho8jCQdGGOCMzkkkz
IsWgFGtFLmrJ76iHbASV4UYRkLjcPyZFSQJF5rzw0JSZIiwHRV2OvN6KyqzgNHsDctOH5TQU3Sng
PQX8Zw4PyooUnlJFjRZwpJ0iS0tY0xL2lDqd4Z52QlTfMKtUVFwyRbUucK6TIl9jRcPq8LGuImY/
NThavqU6aLC2hqJvJ3hcSxG6kdQeaOnRDq4ie2tY31jRv7oigmP1ItZ/yGFoYk0RxlQJ4I5WJHIN
mzzDKhMXReknPPOgCOdeUc+ZIqEl7JgipTtFT/83e2ey3DiTLtlX6RfANSAwbwmCMzWlptQGJinz
xzwEpgDw9H3Av+pmVVlfa+t9b2iUSIkaQCDic/fjFAZ+pejV5ipc+6uE7aNlR6uojXXNOhno3HGZ
/5U4/IzI3+YqhHurJJ6v4rhCJacPal2C229yFdDtjkCwkFtQLj+9VWLH/UIObpXdBfr7mOsHrktg
m1Dmi1WiZ47XBrQ+0YuyCvgRSr5cJf1yFfd9VP5qlfsxJao7HwcAlYrWrtSBkK/egNUkYB+y1TLg
rOYBa7UR6KuhwMNZQHufwv6H2cDFdQDRqjlGYvlFB+uD7X856ZbDgvn7eoP5U2HYIH8Q3O52g0HM
6faQGQ+I4JId3b+ZHTJy1sXmP8wPVtOCq7k9M7k9zkb+X80R//nJzvK3OezllU6ngp4R4snpAADc
7qUCHvP/+OHtKe36Fbd7f7729mV/Przd+/OtPGvmXFUwwLx959s34Pxta713jDQAzrfytNu9Pzf/
4+f+7lb7P30duhMSA8DTiGDI5s+3ckUm4bGtr3S7uZXC3e79/b3+vFQq/H8+00rOZUQOQeKi010Y
CeuX/8vjsTWAx7p9NvccjC23u7eb2/cbhuGj9WYRslSCr1avjOpc2pyob3cLUAJFLF6o11gTg9k9
kL+ChadZvDl2uScgZdwreG+ExuYuEGzxjlmMib/K8cMDO4i2azF4mMeU+GTxIwQlhGYIDvTODRSE
ljVF23V5xbPZYhkrO0S5qLh6Zdfu6H7uNrcPx9gorjTwluxa7WmnGmVdjM58zXTb2i8mW+kCy25o
FQq/iuMMh7RqqTSgHvSy1ngsevsDAYYUR3bA2Yq4TOPKhWhBQjkC1zAjcYIFmP3Ra3X8HwA2bxmO
y8yPt4l1kRAFP7j9Ul8omnlhI75cRjBSl9s9r4XirdU+V9r1AWO9qUzvRII8O1K084+nxYuxXAC8
tgyxDaJs5l42/CSL/RMgdnXN6IgEd8+eADyB3DQm5c79YoR6Hwet6YjTWESM49cbg9lFl8XU9iBf
kxSynG1xh2Hyinu7hPArzbOIHwoubPyN+IZs57m8LPV04Ww6XajTfZbCpkxrfQbWX4qyCDTgxAV1
1RXoGppL3N71CiYMU/qKENhcF49+gyzCooXa85340CCiAbe538mDl1h/86O0sT9Ekp0hdXoE4vys
BK+XfkaSmsc+S99bwklkOWr9oq+dGrd7txuT8MUFSMwSiALWFPDDHbMfShLay7hQFoZgxhc1s1/t
mMxgP1uxVDdulW0aByQ0l7iE+w320Lq4dktDVNyH2vrRsB4p7C+YU1orju+/P5e4jFaILnajempw
y2HTAfJxO7Bu97xRxTsS0Cs5T8wsHPvLoAbncOv/QOAGY5Jlb4tviWaLTTyHE+yu1SC3xx3VmBev
J1BJE3si+FVSpagNqKH7N+woV8wd1UqYQ2yNMl7eJBehl9rldq+IPeRIk+C5T7YlJVDWpzSYDDaW
W9PWqrAo5NsyiBO1vtSPSkWDXj7mF0cU+cV0+5+tufctfJC3z1IT2eIIpPdDq73s4v73M29Pv924
3jlzhmfLRwkZwL+dzLHEjT9zJaZCT78kpdUH3vo37NeD/nZjDGlN7NaA29w1bARtdMZE/eNGA+GG
XXf9+O+7hPLmddcO4UVbXm8PUGJPL0o24NL+lyfe7t6+2+3x24eujn/azE3j75f588CfV7197s+H
fi+x6Qwsef987s+LNmZXwsB7M7Eh1Kj1tBDcHrzdNLHDFsCiGvvPz/fnFW9PuX1PefvJi5HJWYQW
ENweIZdy8a1M3/953u3ef/x4//Hh7Sn/8WPcXuP2vBHUeTHIa4uhc0/rOEIkRVsQIvMf+eBePJWQ
+2n7HnZwWj3UDJzJcJvvdWFpdxnp8SBm8kPM08Kg6yX21U/ynXLBNUS1fzZ1LM4t8dMFRyFuO3vY
VnZB2R0NiBeGjw+xvZCuwAtGK/l9nL11rr4vmFmEos2/Bevc0HN86Cs9O12r9iL8K8XGIv6+acBp
rnvL5MOr9gDG3Y1HFVKIbracrFTo+7Knix5zxN4avJ9RNetXZyjeyX/LPdONteRwgmjnueLID9Fv
3I7lIMFu+IjGA42m8XWJqo9Sn723MflsegLFVBLdE+Qp27E9aO34WI2cZ2mGGIhaMeam5YLEV5X/
TDQqTxe1qIslGSSpwfwerO47HwrruE46wpH6FdxSGW7EkcY576G0SSlBvCX/2Z0z4419mk2WuAhp
q7Nx4lN1Hq0+ec1T9Vl6AISGxIeBqAsQUjNnopJmuYScV4SQzrqfYgjAmTAs2Dr51pfd+H0gdXWs
eAs+kaqxmaAnZdDHbQ7zo7a3jerup5ZPVXWvmAZj0reAbAAwzLFf6l/Ysz563TZ21szGYrFIezTv
C9arH3Ax9p4vnB0HyVUB0NvUVvYAFQXeTzvda2N0N66RNt7KFkaxZaKvxoOzM/RO+6j7PUSEdK2f
16oDmCl1tpeFzPy9huF9n+nRqfYt5zJ5M26pWiQMoIfmrv/IIse7qHFunns/PfWML4/1mFkAniJQ
JxV8gUQjFGA0tXNvDWyXoD3Ay+iW3Tg29pORxTtSfs5mrJ2r0pRxjfRonzWleYLXNG2LKPHOMlW/
RRXPe27MkHX2fKBYETt6RcTG9ZdlH5VCIx0xdFSMU6zNgqQOo0TDxa9wHZZ6H2QutX2JNUo6oBZI
9jNkVaLKdHCXTDkGwIz20Aii29lfVgJaR7eot/A4opi0mQz51L6Y42HnayPWggL3wFCoL3Z9hLYc
DJqeLYBYecfcoNLlJjz9f9H3/yL6stTREUL/5wKIt99d/79eGdvQg/Vv2u8/vvKfHRDuWvRgslLQ
OUWRMEDW+6f4K/7LsU0LSh7HLmUO60P/7IDQ/8sxdfyrHnKo6TkuzRH/FH/d/zJ8z0EbdhiQCaB2
/y/ir7ANdOR/0xUBSiI8W7brGoblm8aqO/6LrhjPliqqLE6OtN0hfYn6dzlKVti8+7qVNKJYgoNb
q4mWDAMEXg/2m3bJKRe6G6E1WM5RASnZVDGNR3QqVBWsUtuCMNexsmkc9zPNovthomO1dqZoTZyB
H5bQw4sMA6SKo2vqnEHTONtZPwnQOYyKfMAAnPrDSC1v6hOVtuEUKHFqLAdqmRQxvgYOE5gWsDNy
h/Iejr25XSTBMG+qj5YF1WucYcSKSn26cYJT26NI1SFpZ0TTmZjLclEszMB1kx2Cx1SOC+haWtsK
w4OHxu6cvNvRh+4C7Ke6arUht1a2dq2IH0NSplszp95Jt8ZroZvLwwS7BgMxNZSyY0lCLUxLHjv3
g6Zv/HCihQG2UVLucfQzbV4TZEXKULcRE1dX29sBk2hHZgJzJdNADJ/tTLOGlfbzPQlsCtcF10bS
OvMwqdCZm2urpmFDAErbOjJ3N4Y2kb0seolKDvVLDukOZlK2g1/P6BsNP1nm6dkcvafSoyQTf9xx
AgkIf6+7emSVjEPZiOdmpe0RlHo2hBHOfffqJOrRttpgVORw4ew77bypWsYK6RugB+oa6B/XtbNq
/HtYgZQi+i86ORqLpfXYzEzrTfAdOevCdV+7PkqjO5MskLFx1X2ojEm8XREW7ktim8jedwCEUQCd
ngLmgiHqNBkBvdGoLkiqOfVzCpTJZjbHU1zbxdnTx6sY9feU+OhlmYVHShV3LLDgDRgLFpVCw2Nc
N/RTQ3bak7EDwOix9og4Te4zCx4vvTqbsiO7W3OAb3q77KgWIEs0MPV+pwGx7atz76J/u3FcY+3R
e1TMRQVSlGiFIoZJQCLJm76pUHvWBcBYw2opGwQ1IVqUmUg3n1AGLzkZpxW2VOeEfqX6YCDthq2R
vUs2h/e0r2ymdFEHzYRuynKL6NrkhQOpo5Ad7y5tDYf5a55cOnvE+EYtiKqMfa6z4mcbdupGPJCW
8vfmPMxbmTtJSOWg2g8xVI9heBNFUR7jqKYpLKEp0HZ5m03M4CEubBq6TaJWexyFLZkSUuNtqmvU
tXuDHQvYENPmmlkDoHS90EiTHzmgxoAgMYp6Z+CBclm8lDTGUVU99r16SZ7ZqTylOKK5KO5rq2L+
1yy/sr4k6F+LXzZACsg9O+Qj3otUdeyHAp6GOzbDGjhTIWbo5F3ZwCadnkKMFNjN0pkkLt1DMga8
bd6zDD8B7JRBAXhyRRqahn3ntrjhKacM2vmtMqbfMzrMPhntO+lMx8Foxc41JLwNj/7GHAoDstzD
PAPkH0CJ0V8DAbQl9IoSe4BgLvdOFD+2rPZ8PXrsxvsI8ljYAvfkwLtzK5ZKZu6YlCeIZkPDgwzG
hUJtYJ+rhDf45Agh0nafhOrp5+w+pwmhn3Kq7Rzrn/qy/oPgYgWGsHZuNOzdMeFUlpHw1bwK8mXc
fg9CLwDLWda+AGsmhS8uBQudjW5GT5P0oxfScCdZ/KCBsw77tPqch8Qi0ZnEp47+XNzSye+m0UNy
IuZ9qgCXQiy6N+NoPE2JesWIU54S6zVatSNnAkqjqI3BrPg4mhN9KmMZTOMCcshvYXfHdRMWCUtQ
1fSX0oO5nf2Vas5rsbCALaFeARYQvxWAR1Xq7PCdGTuBrT+7+HlD1X3HAJTvTDTAAMA8SaISDzt+
KJoYvoAyxPCtvIT0Oies3gzYL7Vbr+HMJOtlP9VjTOGIFT+iWDKLvvbaXKIoNPx327TcR/bM1LFl
6aX5FNdL/ZK7CuyMeZ4YPp8T8r1tYr2UpP3wYDRy22WgS4v0FFUQXNmAhCYUTlzO+KXB5O8oB+Rv
7A5XWcYvUj90ngRgTzqxaWAvZVW8xZEK6yUSj6WvB7nVUHLZlOrU2dq4NezQBnwGZUNsRoFCpUba
1fDthtQl4+szyLXN1Y+2aOkP9Im0siH6cHx3PJR/oZy9Zx5xA7eQj91MIYtxmNh8bGg4u6cZ0qJw
lTMcp5celGJiMQRve9PbpnqLFhG3IASbMoh8mWzTAmaQHekPxeCHGSaMS5G+ci2QAfJwvsc8bdwB
LziOLZc1VcoHM++8h5pWmRKBzrGgNEwwjc5Ookmukelx6Cuq09q+vqCoXjvGcg4lnn1MY4Ez3rnW
wBVy1M+W7v9IOw0TxKjlDxBKuSkUDpjMOSTUo9qZGxr98GNx5Ytt+c95xIES528JdF44a+rNNzgs
DaAvqhnmYw1nPJCOuS9jbdkS7j/KtFkODAo5r0oYLt0pXeQ9e9PxMffOjfICU7rtna9m0tZkiGEM
8Dxwcrt59OmV0ObHaJDtyZqXX7CuEEgm6UEm0z+aVj0N/awdu5jj3wc/WwJmC1hzrMNrQan0bJ4I
1wssNSHH770N1QASQLOlZYgktWpAdkAWxvKxYwz1Ww6zEzgSNvcanwbf0u5SWxm7WjGwy+fqNHbJ
z3Iyn9vBy3ejZT3FLEDSIiP14PtsLqJ54w+1F7B9OEZzf+nosQooRz6nrTZvEVkCLgrj1R3fU5Ee
ooVqpJJaFqckCkym8l4nKpCkIv6QrtvtUkPDHD4i8dVL8jLWEX6XUnzQCrJXi88FPgt8v5twZ8PL
EwCojNx9sweikWDVnVONo4HtvpGEdAiJg0PF8A57bXeoDWPcMXqzsXS9t3r8Tak4LEAPjUKYZ0eq
jjcQfzFdg35qCv+FPRkxYM+5CAeqoB8rY4v1kcuYLV7LgnWX4xSfWa/3VOERBJIxjitZ01oAsrCc
e3z7IztAMK5oG9HWBd5Lx3p/IabMVtsdX5C5oPAwWQs6peXXOjP5Lu7SXOuJYqsBukDzpUfSvDMr
DS8X26UpnbIT1RnHMiXKS+bsnDf2Z0NrUmi0yyOtoZvUpjBkid8BrHJGlB8OCMQ86wFPJMSiLRKo
9Phq3WF2k2tn5as2tKA12wOCZWY/Rp7xF1gcnCnOuGH5sAIOBacl5WbHpkvCwsvw7UVv+XqgrkNe
l//zcbXeXzyDIF7FuS5VEZAEXJh4XFQTerFdw1se551EaiT/T3OOW+wW9yvLG6xeqmj2CudyLr4Q
zag5oeUn0IT+1cXiwxIIXZ2W3hdcRc9G6ZMcWqh70e6pE8+DSkEI1ebqiRHrPZ1GyElD9pQtd5Ks
M51NZdgDxGMbirEQImQaGCjoVMOVz8BTNnVnreQcMG3Un2B/g7HW6U/1NFJftgJPVnaDTwUO6LEE
P8B6cs8suV/WXcPwZOsKwaduH13yMF7ZXyNaRDZ0K0J+15gYq4hAg7VSaOm5RUKZsItyRhpCfDLt
z9KSbyx5Wdt14xCYI2CyqukehgqBShmajxmB9JVlyuccHtKmGrPhahTIB52pwSoV/L1dN8E10T3E
/jTtrXF4meDasiwHBJaiUO6WvpzPowZexTJB/jMjO/bLpLZRJoCFa39xjgGGJ4fy4xYnNU6ROby2
uLO1zGWRaom7MfbMwOJ33qilhhjetMd5RMWffIqzOlg15OxIGqwMhUZbvF03ewgumpvfZxEgB9ZJ
8gP/PWg1sxkOSwRwwdTggzilhC4RqVfq+/aLW11nHOAYTEr1HjXZ9+it+Np8uu+S8fdgEibP8FNs
ZWk/6Gw2LjalvG2abSdKhjZm5MCvXR/i+Ksjqzs6Kv3qzPGsexyjZPvBgxTiK6Ggo7R5Ka1OdzRY
vc32/FvI/KnLQMSwYmUQO4lLd7U0e1/J6loZwKTrrgPNlLWUAuOvc/XkK87xNbASgX3THj2HAcvy
QDnUqRuaT3ZRj844vwLsBUuAfw/3R1nIj17D6RlXBo3ni/9UjvHejgjLJ/0m0ckzLHExBsuT0/hP
0DY+PWocJuI1rd3i59cRg+JPQhNHvzUC2zJ2Mdsb11JkY+hcioxh648140mSMYV7TEuYEmJ09hQJ
bZ3OOYBh+fKNl2lZwoXd2zg1PxuAoobjv1julG6IZE3+czT736w+f7oj5xCLaIfW/BTG1YfUQ7UT
+UB18PSCvUH1sPSc/tzoYcHTUSXNa6qBHtbUZvG6B8tnQN4X7pOdYV5MIKfpxupUAZK+waq9DpdJ
S5zWb5UV5WNj9VsMJiejzNFvI6J5QpvubSe5NArOxyLeqVNDrVWBPfYn5mSHTotC4mBnvYrvaiap
AOgFxLi1ei3pORwduaOd5LHWjVdTttT4EHyKc/srB1xe19dF83QQOfkz5SzXrGnvZ1d7EFERds7P
oalDLa+RYKLAJc7StFa4NE16eQd4m+0MU39OKv0wZJyVcXzVAoRgZjGCtD4k3gi9E9dYRtDJQqFp
LAoR1Kf8w/bxEo3S/hpK/8L6lwLEBMSLYQ3fkwRXzxKHBhssmQVpYkhL5Fg9B2MOSzsnq+5cMYDx
Tb59e3osgGwbUca2T7gPtudQE4hdL6WiqmRosP5rqpThnA8WGnvnCjwp2Y4K+YM29Zz0FRPAyfU3
gllso5U0L4lT75sHUncBQ7k3bxnUGpV7U1yR1r+5prznlpZLP06eo+Y6qgZy8z6lxJwaKMfZ1La7
XWb/YRDqFctr0HRj6EcZfvgKfK39wrLilelFwTKK3TPW2ofcGenwg6xhjZb946lxEjI0moGzps/X
9Ez+kE9aekT6OtZMXK5aruuX1O72qEQdvAVOGg1Oa7Wwj6I/hh4cjdSwc4xHH0Nh17BR1iSsI6AV
a6FzbPbXFDDzNDAB4MKVATorr47SfqS1QElNmYlH1kPVd+2WHWCz8lGnkNbBcxVPsPxdzrvAkdta
/q4dfoCI4jmT99AyucV9J903vxzHQ80uIkF22kxDh0aa+cNm0RaYy3BrtQhwbMP2VU/wZPmP6Yid
CEUy1A0PO0uzZ3LFMi427+wkG3buneNdW8myIAPp3nOJZu345Y7ml6aO3Vr7mSmuFk7vZwFHz908
m8NmYotG0iE9LE391QCEOpZWMwYM+FRglMxg/e4BdmES9NBZHCc7Ty4guogJeQux/VlP75GT8VlF
FbpNbz9bsXfl0vcwmhlua93d43Z8dgC0DaZ6FR0jmBpqPTtlf6el4h7LMNfFmvrMXGIdNxOLZqiZ
d9tw4Ljc4eEAtV7Sea2q/JrqnneXxsYZvk9CC1VCL0yanLS82JHSoPFNQuEC7vJsG92wTxrxQXMX
i2gsYmMP7qB1tlld2EdTd8NM0FZR5/VnDUFjQ5dqsbiXnPaMOz1O++cKQkfkZ+B12/5cMPHc2joJ
0WVPzA4tcaTFz+1wRjl5vC3M5lwZkb+fYnrWCkP9onm+oeUbrFyytIeu4bRhMOoMy1xdTKzuCJTi
LJAfN/X0I0twD/l0/ZVV/0F6hhwjCxu1UtksbQbO1AAutPvznDBg64foHd11I9eSVZXru8rvuu3S
ItriY7qrU/xrms1wMl0olZTOX+XIG3RwJTtJe3x3+pz9gvpRFPj947bFl1qjAnXUz/OKrnn2W1ow
RKM9DoWotjw7DxPBxq9E3Z5MMC1CROzuFvvANdUlpScYCIwduwQWZ37GxVa5fYGrD4/j5NCSiFdA
ljiqrYg++I7xRgmS/2kaftUmgS8F1Zsrt2JaZV7lYHlHI9Yhf1tdWAtUBlJ7l75hUAlq4U5l7YM7
1XuDUexGTdgipYb0L7/tiFFgBixnmejlyNnQ4fsyvslw/y5p6dipIkJ+8dzsPDb6j9bvDrrWdKue
+dDTqU6U4y7yRo5qH5aoNeMVYJfDWnCCOe3pDk212UNTWN+UemVbLxsvWJiuC+TtXBBSEYNZbltX
ZmDHay2Ic+1YieeINtZldPnGRRdMc3FH+6O7qbL+sajN50GrGQ7MGq0J+FJLV4er4lI4LilVinXt
GlFwFIGJTXVHBg7d751OlZxdjnoAbjnqX+suZh4bkzHHExBa+RiQ8iEuXTIZrWKBlz1MVOv/0nTx
4ixMpIhd5JiTx2XPQPUQjeWBdlvMHyl+UWSr6hSTKWyAPLAgK2WI0zLsp8ELEtoJFjSX6FLA5ulb
+d1qeJ0jDuV1y/ToF7R4uetN3DUgFDK6wh2jewCYaxyomQItsqZua8elDqz7x702bheEy2o9b2ja
iTcKO0L2OlvbY/Z5uylxnZ1mSzgnMUsOwNsnkb7mQJi81TvOmachpoDMZGB1zEyB72mgtG/tgbu5
bJpKT7aMZmhdS5sahZQbM44xmf5N3qkm7uJETGkeadlsZMYBEuW8Z5wMZGYZD6os5725YnmAUnGz
3lM9ixqPFvuGC1jhJMehfiwNmRLpydtzpHy2IrdXT9aa+sYiRF/VGP+YyXvB7XVvP8zfEB0xQVle
KUB/PscqlCAT+lhn808cS3xTynejLRbDtaqCuQ9jaHGqHPGPmwQ/boCy8mauxKLJtpl1lbU/B7e7
7g33I9f8gbeSfohke7tK2BeZ6oRHOss+j1S473nnNScCovJEXDnawIyygltR3+1m4F0TKqF//vmU
sL0Tq9xmL8XASO3PA386/m6fy+bS2M49p/Y/D6gaAcOkwm8Dpv/IBLDbs5WsT39u/NaEe3D7OE2p
RaZJN8h83gVe52PyFYO2dwlvVx0Ahz4W9D6U8odbRCVYB9bDo8bVlBIblvzRuXQrfYXc0t45LqEx
GMZWH0tz2/ZtUAyoyEkO0BSUG32pAOTYrGS+pnHiyTUwOOkjBAAwMvOgPxVRewfvjsAE11KKcBbB
9VSlFzeLlw3dbuycRR7RauL8XoQG7r4aj+wJ7Mswp/u290q86DjRph+QYvqgZHXLFNKh1ct7VrwN
t4bGVHFOy5cZeM/eWimoHJTQQ83vVHBhmXAZU2qcPVOP11y0hpSa4SYh5+jTHE/rRSBGzxcKl1k0
PFgw9s76koRGjUEKMsRu8SSMn8nMDoQNuaqSIVuI4YHtGzCejINgDKMTYMAyCT50OIE9+AmM/kWf
OhFCma4pLx5U+cg+EUOz3bjHIkLXVe3aQowBWHZ7LRu4AfG7EfEXe9+CmiYwmmCBfESbYKgstW2r
5pcU9X2n38WWOACEDVuTWmWXuWdpv+awKiH2m79LzfnRsqkuJAlvnAFHk7zGqFlRYBXZ1TTFSy6x
WOC6LXPvSAqpRTwBDReP0zPks1OWP4/k/Daxqe6jwXry2wa0XXanE3toZP3KMJ79PoYttpLgSyzO
uAvUwZEYc1L6D+vLNp6BVAI/hGw8baFp9qsCqD8ywUeIm98jqYdlhOFf08sftuW+QYtWPAw8MtHf
q4Eza720v1Rrvvf8hjYY1E2PUcIcRPczmZlh1+JH219qqP5r3MYFhdu9rb9dYDFuuOYObTn+Ql3t
GD/4GovzFd7NaPekWE/0410We+zciGzo9nMTsf5ZeHsUcAz2UaO/yH7ajwKjR0J4o1M9yyv2uUzA
uVaKY6PTaNz1zyKbotDGA8/5zDsKme5TOJycG7nKS7zgKi1/5xZpb4hR9RYEKLa6Fj87LnF2FRQE
tUQKjfm5Ef63g6/k3DXMoIxBVQHuxf5emx1FLYxk3dfb7O6TlokDKAbG9B6BMfhf3niQSeo8VEwx
a3uBJ4iWUdRVFWKwGAIKsfpNhbK3/ukQisxPmc/haGofd/ShJlsRIUK4g/2uURkS9w7pjWyPSmld
BRJcNvYacR5m3hjK4Qtg+3FMrCj8P9o6XXvHCOhrdXc1VttLq39yrjS3VW3+HGvC/lbE7yzbkaL4
+TunGWGjFWEs2njfq0LxcPvsgDqIEURZ2Jj3cdU0O6UkmBTmwgBE7QsRwfHguLV+ooHza648tJDu
MXW6vyhQ1ui2gVZbwp2ObSgaqb8UQY4QQZtOBZwUV2NifiwNjvjapynA8i8LPTHRYP5SJUDRLmLm
WneU//bE9y3urA+lKRz0PO9+iU7f1J716qS8SaN05O1Yv7auce/P2Ctws6mwJdFfyFc2WbQQod0H
cWE5gUXBy9GP4qAjtb8pS/sZRZ3oRMzw11cuOzfQg64rQzPLIdB0I0tnmOvypz4ssJdLImVZyr/E
a8+2W7/pmn1npWWB5zrMkuWtG+VRWOqe7tRd2ju8svBIIqYDhDHbOIxO8pwlttyBFVyXqYh3cAX3
cTyzNtYkJ85sXbuz2/LFfu7InKZUam28A9Psdy0xYzh3XMzPuWtc2tb5kCzBOrsCfO9jEG68J+A8
X56LcsNhU5nDb1Evj418cEUdzhZjQELCTPx4ILNzhGBKztcDnhAWXc5+qFnxkRA5IaWa4cRgPea5
C/so++zG+OA79Y4fbdkODrM4X+kPc8QkhsWC2Nrz9JLUDZHVXHsqc/yy45cWR2D8Ad4ttn6c4VME
ThubG8tAPLS90OywWQHiCwUNLRsJEzYCeZI78x1zqkeKJB/Mon+sCLJUFdVphXl/e90ZLgtczjxh
t0ds0q2fkk4H74krwVhYclt6ytHpwIFngcSKKIetZBUvcIIIqRVxh5tg/q0BAoSvmnDlWfeIlOpx
eZFhNjx1VPZtRt2lFrkFkF9FTw414eas2n1pffrMcTeObX83nLcU9vKulS+ZzPZdm5ztSruDXXxK
E86Kk//gMU0yewZFcb92dlvmZ1fMJ41mjx7osFd86TUWWbSz5wrvA/V/W71yQZfXqO4t5v6WlGTb
MmGd9MOi2g/GuGwWPRqRvX5fcaLVKvmZxeUTZop7mjsC6vSWA+23oOJKdwlZg1zg2Z8ocny2deut
oU7eKfkFWFse09kttoTlPuYYN8PM5L3BStEgw+DopQXAzEPUV9oDnBA58FMfGBkPRfOSjdNpTJ90
u//WY9Y41Kj2qtsXvE+40O4pQrrXuRgYCZKNNVM5w5jYWJhLeo1RBtJAbW+JQWczmliTiX2rY+8m
p3710jScdetdLvqqXkXnOuq3BGRC8iQAoGy0FN0OXNn8zIbxrctxn4s0vTchz23wCz+S9/zleUyQ
cmt49woZdn33JWfro5TVa4Urkq60F+mMP0k2kKOvpkfWGtWO/aPLBSAlXqHyz6Q3qdgeqfNehYaq
/bL5f5Jvp2MBQX+qjdArjPzgzdBftf4xW43G01boNMqg9Zn3RWSAVpJptWXfRg0ib6Xa3KYu/1Hy
QBO5e9JmNSk+dMrmnYH+FmOSjuDVo0sa+WcvcQREXCiQxcyd08urXqIXW/xhsBNklI8r9FsR/+w0
Z6fPkko4Vj6Wx5USC8mZyeuDrekJ1XXHbLI+1Zhb/Kmfvdn4ZGhWBIYa95qPp8EsMWbz/o7qWAZd
71BPWBLMF/0STJbzbOnucUxwuqUOKpwy54tNzmbjtVQWO8KdOZUOh9jt7XugBGxAhfZdS76Lrb1W
nDX1jrIwp2TdYrfWG9YAsElOG9LrOR8TRsa35b7b/xIO86k+1ug11oz10gzvPmKhIjllklqmFftb
W/12nWZ8dW0cLJraLn7J4VOFDkYeeqBsH1sHWTu+7kCGzUhfcgGsi8oem43Vg55n6XlAKaEmmCXL
giJTr/Dg6NlPnXc9QReIo+k659Frr49np/Py0JDdORrotcqq5vcsK04ZYnmssmXvwi7cdCVdlmyH
mCoghdDNsXHNDFeT+2nSW7bJXfLtU2YwSKK4Lp8OVWmEFgp/YNSxEySMQeBPmmpfawR9llQdCfsx
pQPhDrX8jRDT/cAich/RTLrxRf7IEgiPwuy+Y7w5EIbwKRlIiH/p0AhrE417mEODWqdwrc5iuDoO
4Ksn3fmYGFeA2uS8wj/X2lVa8iSBYYVGVEdg/XZOHd/XSfcuKJAKFYz7rYYxqSNjJjw3BviDuR/1
5OTHfX9CvQlcFFfEIChL7Crqzr4zopHSO2964VAAISkfhK3UEdvPo+ZmL0rHmYt9Jw7SiguZBOCf
TareYg8Drj6tLZwVvzmnKLys5F5n5j5dR9Cj4b2ymSXQ8tGloWV2/IHuz0oCMjkuC2zmmA2hLsES
jOp/s3de240jW5p+IvSCN3NJ0EqURNlM8QYrpUwBAe8DwNPPF6iqVVWnps/pvp+LNJIoEiYQsWP/
DrjU6G1Jn8C9BFhb7CtH3OX0rQ5gzvphNLInp7Y+sLNPz7pzCrL7lk32I6Kk2ymJrROQWa8v3JIe
A3PsL8hIIIjbiX2ySusFowTd2Sw15H2Tbl49FNSRCTZ2wfTa0xaSZvnUV/LcjKYbguG/9V2FoZXz
He2m23vdVuuEkpWJp0Lgs2vRpmvBLOculpj8P/p49S30RDyNtlhF9x5Ws9zni/bVLguQkpAu0/IU
hJU5nhxn+DKDAv1GNGMaouNsd80z95eOQFeWZnlrlTBniKM9L5iw7oLYdCjfUS+iVDOX/M12GNZl
UINgwCdYui2Zd+VecxN3P9QIorv+fjQmHS6/SXMQ27soMcSOfrRP5AXm3YulMyfOJW50rCHcNWob
NCvDrPDAJJzzKMTXFRGH7R+r0jv40xvtGXqErubt/X78KE1gmaKOnvHq/m6Y0xvtiNehxOgfLgxp
poV7P5XodLv5p9HSkc0HShq47uyvyKkpBgKiAu1EZsdwwBpPbgwZIzmvWEi0vLukLvlNKH/LLbIF
lKbOqQno1cd++mPJ2bUNxXeZQ3+KhitS9H3Z46Wm12RbomS9AxC/myeQA72J3UewWc8qf7klzs5Z
BOoxDFO6lWw/46U4dov34AucCIplJECPJRvrZ/PBiW0KLVqdjrVPoFuPEvlwPeE0MJfYiOTGtojT
I2tffKiM1yGwScoyKfayvCj3lkaobl5cUgeDgNIaH4PSfB5JBkwLHHkJP6Ba/6j74bubhlHdFnc5
Cn6WPfByKEsY1xEzEUVIhvSBba6JEqo07Rvg7mMmIPQHC7105ITs+jT6fpjFp3fttMOF/VUIhFUF
0V213VpbjLOnLclW0VB+Nfhj7oIhNra+cD/seao3WZG6u1EYTwmC0dMksanqZvc7xsTQuY9ZA5pE
i3HwDBwX5px2T8+Wq6z3ScSWNpOvvtPcJSa6Ht93N6hJ8SBpXkXUNQdMY59dU8tuBM8vBV+O+4NZ
29thSrp9mw+ET1k+4V49yFp5NKxehuBbz/hnYkAYPzho0jDbEj9c3xSn0RwfOnztwnYaRpzWChId
xTRvF9s5BOXoPWkYqLiuTnqrJXcJ7RXolJhZEMseismGrohmDX+AHU4i49HRjmY9Do+EsgIgpiMM
vREMN653KCJ+ruzj/0/U/g9EbVO3fSjN/z1R+06xZX+UXM5fZQ9lVqWV//5Lf3C0nf/SyRPTuW82
xl0rEft3jrYX/JcdsEqSQ657vmHiFvVHWHkAsdsyDM83YVDD7MaP6U+Ktg+zyPBcB+6f7unW/4ai
/Q+CdqDrrq/rvh6Qagcvxv47QRvfu7Qtkgx/RNDELSUmDih2d4OPPc0EEItqotmX5XB6moZSfpxk
dJMroM2nZmYJ/Bko/jOi542FWeFfLuX/yLULIrrl+bpjcpq+7f6LeVifB0mvLUD2WjfcmB7bYYuM
OVzE5cPcs4myi/Zttr2DXYwHA5n8pnZJn/j3B6Huwt8o7FwhP+Bu2Db+Vdg/6H+/Qj16Z+DgZCKZ
jlYN1uFw1WuaznPNRfGilxoLngJAMGrdXx8pJrg7ByRuo33TMw4RucnGDoznih21Ca0n1H0BMKTn
17y/2lodhXjvEz6Y+Hn4nw7c+eehG65u4uhk+yYjLYDo/1f2/TDMPom6Xn90CBKOguEboiQoWJZ1
RIIJZjwh+vILQviSlNBEvWXZQkTiLu9C5yx7Lb/ISY7EkHMiC+J7zITajcn+NuTzjplT+VtLFq+j
ob9MJvGlInCpkqN3LhJReEWPFS4f0yfisQ9GeaxHZqqpwWJdH9hpDCbIQuOLo/BJZVmOhtfSWAP7
3ekWUrsZfhVJJdkC7PiEY51JJJuR7d3F3kZJKncwAXDkJlPC0peGmJDQB6+cYFZFOjaVoBxsK+Aw
dcB78HajcRs75cke6uc4VrbHzJNLxWvyglAls+x2eeZgmCHMI00nnfuGgHHK8c9W3O1J8ZfH4pAW
Osvbgg+AE8gbd0iUmlFdSfXqdRMCbBUUeAssg8D/KCY7rCYOubNJMjGy+Lb2rJ2BYnmbdC6thvx7
XHpYTSTkc+aRjSOFGX/BiE1P9JoKADQnOdBtu8bS/l75lIMUj90mMmlM5KLUMfi2xjBI66sUFdcu
u6Vt+omfGJ2BFMOdmYDwTeI88OsECdlkaDZILbcY3ofTQlvdteplL9I3YLmG3aB2jIKZp6pCcJxS
JXRLfQEeo1vX4ZPhp7gg0CxT5j1pSDoYUT6J/4AcYtM03Ux7rmZjAOjiqFTBTLlhAE/9cj14OL3G
Lg3nOZLMaaSuT6k26l8auVGdz4fwOMS+89LYWgWtUn7r3PTqlMk9GTFbLciurQ6Q31h01IrgZbCA
xZoEWyyP3TDC6w3EZ2yJuDVzS4j86BLrnrLXsNJvk5Nd158UBrdplHI/Ofbz3HDPgwFXCUowGm6L
icxpwA5EBQa5bPtK2b3aeie3c2q/aUR+NTTU92M5qpyqaotBChEMXDuv5rFuluTLq+PzlOavpo0D
suYk5H7iHeD6gXKtEvvMD3D9N2lr9w+51GYic5g8WsTgWO7SdjIYiKUEEDbcZtuTJRPmYCiWCouT
lcG0XMPAVGcQC5TnVTk/26CxYRwwUtPW4cEcxSVT930Z7S/pjke7BfdO5QvcEFLBITLJmFtXZWjE
u/Jg1ExLrUY8pmzCJAIB0xLvVEqJfsFt9/ThdDJT60vXYN/sef6WMKk7PLy4wj4ZvYS347uvBgaB
p7tgITnOi4uRNmqF44Zc3tNxliGWkGU4JSNBAIG/weEIRGI3EOJwMD2n3kcNqS2BNj+MbAJSx3Bu
TGl9mAbUj2aes31cVK+0EkNmjl/x0NZECGrWCfznDWtaktUxZwqThUAIHQJ5CkORXSejFw9XuS3B
dCCn5aEg7m5XlDMFLkG1TRdwS/0GSrOaxisdqk9XkKuu21FOv6g64x9Jr3NkKHGbVWzTZp38gD3Q
XUcmwWZvtu5/Dg6eXbntn4kuCRNoXmxp904wvA0GM5ufQlNY7009MD5AI6/zokdbDTtaC+ivM2u2
bDwkUqTBBl8CHMdd8jyN2rhDqfLRFiwReBXhMsOzM8yqfTnxOKcPIB3o/XqWXzvj0V7vyNAzMUuZ
7JZJ++VMyVM7MUfMJVO7zVFPeVqE4ugb9RCiyqYCp5OBIRsBTjnvnsjsUBQRGW7co8pMv6p6HaYu
47jnokC9xJ+43U7V6yKTnzayxEVmV8Nq6t36QVQpPNHTjTNYRAww2MmVEG+K2W6lLC/rMGFtYI8i
46fF7ATwAo/G2BEpFPxIZXJTNfH3dYgsktkMiP2rg5tcgOjAvsNGy0AA5omnRHKEXl1eg7xF/mtk
X1Dt/G3dsXgM6TRtDDPjETfyB8eBGUNW8K6LM4NwN66v5RYcL+ZbASZmo4LuJ4LA9G2g1gqtmLe9
YX7Glo7cV6BQVWPfisBiSjvH0avigvpYAm6Wnv2dtL91WBKzKhBDoQZmNLN4izj70iLCh7Wk3M3W
lO2hQH30IqJ9b7bbZhye11FkBUwrdrz8sJLsAU/nnYfLJFtxbmejBniXOXloE8FK0N8IRxwRkVvN
G6z8GbAtY7ultRpqbnVF85OHU4zz7+i+l9y6wGRSKdQUXbUL+g5ohzps8LJhq7z+rC7qmyxuPsvE
C8ImpWFtiC66kYTUFkzFKBdCPeCaar16o7GhIy/ekFDrLMa4gw/ZQ2GV15pldYPdHEhP9DLq3BWn
UFys2lJRnkzJusNqCFcswAsKY4octW0cs+7QkAZyXR4Mm6QAkt5+2ph4QzptXjuubeRbLbbMcMQb
hy97Mz6Dql7dBJc1O7NCQFFSycivW1dssJFsi1PoL0LS9x3me4ixRBo6GHFifv46cvbb0S+uax1A
9ERH64llknuyWQqT+b68p8OMjbgnKWKmb3Q4aaxltLbnLvvK6uG9tj000xoQYI9h6RimBrPLkmZf
5fSCH08DoSu6ahODa/ZQDQ7jeaymasdSyzLoIiug808qfbY3l+IEvBsmVC1bdc0snSgDuGzriWj1
Lms0FBskpe8WnUK6af3PKpxEAA6hZs5Fck2FaR48ZptN3XFxfytBDBCFsSnoRjOP1R3DokfdMtd0
7fE2q63o4Jps+hMe81g2z2O/vAXuDT036DX2vZWVO5QucPtwCiYs0qG6DxpIRsm263p/27YMpCHS
kK/R1cMGqLXu50b7yaYEAYOS2gxRnx3gI93WdsAzaE/f4rzliVTTKm4kHbUPV6et6muA9Ql8dX7R
vHeVgbSVLMxnXIsOHce2LpCmVVAlQw0oF24w9YvDIaQTDofeiLCER9YkojhOnSbsM55lLebNbG/+
GftYurg2E2nPVgQWku+EvaP9gglbIHebjjifEnwYqVIXM3tYDqaRI56xtbdK5l9YYkM0Cxg/lUDX
qQVf7Df2iNkTOmLAQ6X5vceydFYgKXh5l3QZdKF2Piyqjof3vy/6/KUm1WBvzZxkWcXHBHkJuj/K
M0QAmJ9jHDLbR1oJlEUqOnGcyXxPM7qcLpiCWTBgyq74xC7wyWwWijTBY27BV6tT55tGuTFaC376
752a2FMICjhaeKE9DfNhkG/ZYEFOG7+inEdnsZt4Q8LiLY8gVopm/9BT6EFhTL589fnFmAW0gqEJ
4uWRu8VlaPNrmpbAlB/5JJrQjBASpus6Wl36ONGPHoketptdiRL0gWlZh7QWS9A00SCf6uauGOzb
WWA/aE/6PjYYqzS19Q3BqTAMq+s6/ILRrrZwP0Fdd+7S/CiWWOXB3HlqUl3ruWoqiJKkDBLmey6N
KFwn49TwX9YaZJ3EU5xSN0aqP0ZWz69ltHP0rL2aKBHVrRyG7jVo4Q6UWGFjr+i/1IW4TKhB05pd
jUnXdsIb6xWtyTZWGtMgZnUudLRaUZd9rrUvog2YVrAEfUu7hSyK9sBuqiPzATRfkX/pNeNeFdx5
l70HbG82xkgJ6WIiIAbxJYwM3UvLfOkWj01kh6TUgLDdGHN78ZdoX0FMIRWHnXYKX3EzZb0Nypdd
FzX9L5jnx2QGhKxHVBt+u4H38R6NTAFtOx6TzrlmBQupPbvPeZDR+edajyK/eh0xjeSrW5bauxuh
Dh8T1PRlKonKGHr3tp+d67o6AlQw/l2CoKS4aSjB2VCIfps6F/gGV9FR1VTe8pMCZeupKj4vohes
6ikGOfdJJucgHi+jqhuCAn5MjDetX6VfVIlsQ1j3CCFAZ8wJGWoJCCBn0/mgCGjObefucPfD51s4
P8zy1wBLeEOU1W2Zm5fsUGvZr3Xse4CsBxGJgGBOXpGjhaBWhiNCFVMO3TO5SHdeqdaXbKFoEd9V
vaDkXrnPpnsU1MOWS8iVuja+XPBbMklQn8aPqr/CXsnRsKlpPHnMYDtzJ3FzJArkEhv+UbPzs0yU
x9tQXs2OY6UResBF1Dt0Iqj2dfepA+bOwmCyTr/UFokmqJrQnuXCbLeOY7UON7Z91GcOC3PEbZEV
F/SPZ2k8zjr0fT+lRJrN4Rel5hWvzmHfjda+cPKv3oIINuK+NpNwunfh7m1FjGEdWz6csKcnmWT2
SfbnWi/EXV1nt1rNjcCxZN+4i3bUtObdEs5rr/s/kiDALbC65C7PV2V08GPc/GfpeOMhZeTuHzKd
KaaBjb64tE8T4Df7pKkrQwoQi01FAGgksZPamqTtTAuUPdMr8WiMoCmD6K9FpeoBwPqF/OQAwthG
/Nums4r3bpEElHkUhEYt3jIn+u4RaTpAf9/6GqWF6UaviMlUg1gjzypjkVRaRLTA4tDYFqxicz7U
wsD5iLgePaKD3iCxOQKM4HcafI0RTIKMMOg0w+4n+DAB+Q7RyFODKhkeiC7CaSjPLNaIA6jEuiU/
mbHEjAj2Mnk9xG4SJAtXyJh/6C03SY1zzxtPzZgSGo2uY4M+6JmHsbpZU/F6D9NnCuYqgkEE9KOX
BeSPaSF9PfUhHdHoHm8yCzc3eSnzpNJ3Y+EbWGq49yvT8M+/akVB1FcmpDQxWa0Jv9gyNfBNSVaW
sr6BJJPs7WZ8XbP41oOITIqVY6t+d/3mABubJxUcxMTw9CYf4YSPsYJeh/EGM+vxxnPw/4rRmuL8
PQPnD8rseP1LN8ydyP3k+Oe3fnuJv3oVr7GK6480zL/wiDUFO2AwDtQOf32b9SV/vvjPN8OEBFrk
6u6sPnP9cv3pn98L1nf+85t/vua//d6/vKso6PGPdGp+P71iPUnUs1CA/vyc9fA6kqW2fQ/8u/5g
/SvSc3izM8TmQmu72/XNsx7s468XJfhZBWI6WThZ3hhQOdD+axlijsJOUe9Z5RK2ikpqkazSERRC
UuP6dey5j0PtA+CsiZYkZaOWm34TOOjJdehJlOFayhuc8msCARGJ5Ip5O3h2BcNA0XE5budm/eb6
F7lsygE0RVSI9P6GLhgkJcRru66bvJs4h+27/o/p1LsRNQQExQSGkX/p68jeVzPEVq1VVGHFF0YU
8WjOwQjExg4ToshnRulbR2w4TugyyDaCg0w62s5VrGQjxz1O6umB55YT1NmKFJosNpFbHqtgPEaJ
tRxccl9CodTKXmC/IqYLUMDuUlStbQumGqcYQyAOh4ZVFzvHLdydnYq7sWIrf0Jrp8NmjLJDg8nw
HEWqBoGHDdxr98k9SYE0U0qNcKQOtzAsunnoBQUEPCv6iS9pNj4SrOZtjK681xTzu2yD+0ivdp54
jWGZyBw6moXPLhOaX2w7Y0Ft6msIfBPofvIsOpFtc8/97KLsUpOWgTGbMcAcXtjSQKU3sxgIxlmo
w6P4YdLFowWJfVFsdg3JBB5mz6hss1uZCyXp9QHNLP+XOduffunZodYQrDfK4mfQDXDKm/4Ts/dR
MemnBnaE5tSHSvQXJx3uO8W6r6Dfxwled5PLxNs4EptTOPrABHclpH14/2xKLcXjH37mitffKYY/
5p4aog1v1yj2v8uA8HPvWMH6wItDWmGfquwzFUZWYCfAAPLomXnHohUG0geYI0UaHHoXMpvjE3Y/
VB6p7G3yNBWuS9GS2bc6UBZ0nALU0x6A5rq0DKX/7Ch1Q1DM380EVX+plA9g+cgZUWMsiO5DGUME
nrCRHQvNOHopXryyMfbNkKah3WNG4cfv2IoEO7sbb4Ogr8JqtObTiBajA3zWlTgjssYr1hcRHZhx
K4NnU9CGlkrPIRF25Cg8alC4XV/7kDQVHG/5KlmUTWYd9T85AvYrSiySoRohaWlbjijk8CwGO1bS
Eg3YGqVJpiQnsRKfBKhQCLw6LUqWkiqBSoZSZYT2o4QrwI8/6MfpaBx97CZ7wHuoOpaSuwzoXtga
HmN0MLYSxGRUYqWSyAxKLBMp1Uza8lGN2NFOTfYJyppESWxGetcMIORxSn7TNGJv6kB87rL1ZGXv
nQ4u6eAYV1+Jd9rYftBltC+VrMdQAp/ekm/Yo15oI5AI6h+GVQqEJqhyg7vC8F4iJRZqlWzIwHlH
yYg09ERsXGmpoDBCHPHNSIYkDLzhUpOm5SgxEiLckSBHBEpl0HzkMj0aMsBsW4mYaKHee0rWlCmB
U6+kTvF0YqfyQWvoI1nSu9GwCEB1GQzlvXtvK7lUq4RTBgoqEyWV30VnTUmrXCIRy0l7hMDyw1Di
q66LGbb4sLnGfTkpgaJLuypWki3ixliax/HYouaalazLhF+vunO4xXanBuVXgQJsVHvexZzPWUkX
ocBAOwpIkk6Xqd0ukXtprbo9NoO1n8kU69GYBUpsNivZGTb9eDKMdzNuHXhATgdLYGpM45sHNYe8
l/onv4t3S1STHa+EbQMKtw6lG1Tm7pSgfcMGQRlGI4cz0cWlSiDXo5STSjLHQzBgVYSM7hGJg/NM
HiSMWVR2EWo7XcnuSADOdz1KPAdF3lSGvhLoVSj1tKEOe5R7Mwo+KjlEpEj6hOPAlvQPi+h+RMud
U6QvDQpAproX3BoxDqH3h0LQU1JBD81gP9LvbZxjj4hTqVAJcICaoQUbB2kG2WuQAq3muUaHSJYW
1JdjL6o9pnwgHOwRlWwR3X8I7vxiw0pY0DXqSuCYsYj5SvGI8tGyx52IqnuyzOhawY6jiofoA8cO
xaQhwsbPDxIlpY6iMlXSyliJLLHpOQ+oLjFwBA2jw0hrHaREQxCFJ3p0v3TmXY1qs3eNa1mYD2Bb
xMj1J2Q1HwEIoaOGtBGn+/Poa8m5ryzcbVBxxBGrdIGiqWK1fIfHjxBMuwiUpD6K0gRl6awkpgFa
03Tc2iO6Y5My2ESLWurGm0Sb6qFRjdGqOlYME9F1cAk0KMu7RNxPXXOb4fPmoZa2Ubyqa16ggBUo
YY2pvpDqcTaFfDBhnOAIQKMdWfZNhYpWoKb1UNW2qGs9hBmYJMRKdLso+W2mhLg2itwOZa7FnguK
+3DJl2kjkmmXtu0bBBp0FvFjadtv6taotxJofjH83mDzweRNSu93O9Mx24NYK1oS6H0XBav3ggor
GJiTJ+8153YMU/0+8wxJiMK+8eqgPnZQIQdomqPcAfGC6GKgU44X90apUAP0y4YSMrsomunBb2wU
zj4tcHzFT3hoTzOkdYvWae43OxyJtjYKafopT/PTHCObjpWAmo6nrQTVOcrqBIW1hqIHNh2ia3xB
2areLkqMLbnwc87MJrzHzi9+lEt801cXn6ZOjpbbQdON/AEyfKL9QPEH74TOku3jeoepJ7kvc35n
oQ3H1gWdOI4NrIFKOm6gIZ/QktMT+0apsm3q+rMVt37KMCxZrkL6B6e5MjLocbfYXRwnzOV1tB3Y
V0corbKRna3/ONPg8KSTsMOWx6G1LdLvMEHJDe9izyXZ2mwlaYoW50gJ1XSEPy7tNSVSQn+tSfu2
T31vV+b31NXxdna7ZeuI6NpMza+aJAq37zArM2K4P8auKTTndpqJG67hOFUYZoMy1dvenz66rPlw
O1b90mYQ6hkQKyRmrz4XxrQjFGfjE6mTVN556uRXMtbFoTRMuNkq7rms2UY58bvUGGtyMQBWKQ+m
QO4kgQEQsZxlqw/IdgYv6TbcjpPiz1lYVaAwNA/FZLO9SHBvwYScdnoLmUta3q1r0DlOtSc63I+u
poKEcM50XJwMcpPcAHQ2N0ZqPM0USarzgtTZNmgosx1MvBCWsTymmn6bTpl9YPb7xJnyDetDcejr
8X0o4ZrTX5o2kGiuFQBqAgHIEJeqWt71CTVIX7Km1/N4tmVxcDRWbHyOtKr6Bq0VhC0tvg0BjdPM
cp19KWDtubTbWFzvzNlizMvhfU6S/aCTtuAhkCOgt2EzK7RXaPpck7x51cb5zhXJK+aLhIngrIC3
VLvBtvE2NZ2DdE08h8yHLKJv4ulxDYQndqBlZL4s41cQ0FfZOmBd6ASSl8YJLrLwkfazz88+7IX6
mlrP9ehK4eFKLBGpgenUHGRkH22zfh+HB7KEHN/4aBaQV/7M8CKo18NBolVv5d51xmcd9H3jE8hh
IAEB46UrpgijhQMh17IxyIBGza/5rN3m7z8TZG3YlPct+aKscoDPStzO/M1HuLy9ejdRsROvjQNu
pe2obf/4VTOpmY0gi6iXYGOSTcX6cZUTHNVbDCU4ZxSFMyEgWFRuqOTVl6aF4EK8LstFvW8MZdLk
X/XiiM8YEt9DQoLjiTqqySrflgweVPbiY7BQ0ZijdxaU2d5gQaoTd1vzfwwyduv/1c/4UweKwisO
uFls1u9TpBqESrUpDQscR49tpSkJ9Pov6rEjuwroOIdWYzBCBw/4ffWS2vD26v/qcQz4rLQM7tqx
O1rV3u5uTfuBeQgCG/h9r3+pAyv7OQOipM0r5CN8cnpzkP/4DSPFhN8MxyKghVPy4BxqkjXVK9Tn
1SiN8Csiv8bdOl0DTbaIrpYg74UPr9thV6sTALi2sukEljw15Va9nTou9bFEqdD4RAShzp33aMjw
ZLelfptU14cWJBvrhr36cSsJEvj99NQl/ONUA47KnKjm6Js1C5sJxO3QiyEC2Tvm7z16iU3B9zoQ
sNkrtur/6jXkttI5+cBgb2dXdDN4aQfhUb0cSf9BF1EY8XZZgGoESrFBH4sORZN4e/WtmB9XnY/X
EOfZi+0CrX3WUU0Y+ad6K53kosLgaGi6z237Qdj0Rb2lek1Q3efLg3qFOqay+pXc/3FQpA1v1BFg
6XdSH8VH3MkxZaZGFdMZ68ept3NxZuNtLDjgbFGeguUoE/JAB5jSZXUu2u/4GZBRXpYXlM5wDuLl
prdA9UoEGuWAa+FognTElvjyKLYtnqpUaga2Am59SFAXs9zPlxXAJ5/7i+X2RZsYrgWCmyUpXuLU
JA+uwKsCxBw5IXBwili5pxetlwxFP+nv8C2fDtARvmrE1NMEmr1UxHZibbNxpdMcnRbv3iY9E5Od
0tBjsTEf2S18FONUALh7DysNwsbzmcFHggWbokGBInbzQtTWBAwBLbjtZqx/EDWdiOtLzCI5WXH5
XI0l4moftk6PKx81Du2G/Karxkf1h9Q4c1crmpiignWQhsxUeeDu0YWAYLGIhDJJvvRorPbC+0Ti
0oStM3/rIzI6eocWNcqY7LhQsTkWdAOr9V6tJX238N3H5QrNKBsGmbBC1NfZ6Z+zmHpocWiyuyZo
kzWzZthIyTWSNCbotbNasNqUABZSHYvQrak9/Vh/WdvdPiErPCUC9dC2LYqzpvBKQyEwNOzysMXA
1xTWcdZs8lewuYOUzOxn0RSei/nSDxnWKjkphDmFrasgM72HQdGV2afdChT0MbtHU3L85a/KrwBr
rfwd/gQeVT0VE+D+SbbGUS8AkEyBzxZhXk1ffytrozyTBp+ilRKb1rL3i6ECs3x0ovagP9d40W8B
0664NNC9bvAOUCBFFUcCOSd7nRWcpHY+lh69g5IgLjQIFOB9ZB2WqAeJzVmGA5oqs5wxc6vKvTnh
uIPG/lS3+m0b0IyYyWfCTAAwE8v489rCz09FxWGuzKsKqthGryX8v3Evpo5OaUQvG0dDkgUNeG85
YTYI1HlQgSJ9lE34l7k4UQbOzp6iYV+wk5m9URzKDtCvLOqOCgvceVBDvtY8/Fkk/ndOc3Znx8II
lrs6wHWWGXWj5vvH0pnlnUe1BKziPOjeTVBpb0s0fQqflAERpPv1o5tptYnQBKHZJfYjdlyedOpr
p8SkkTWVPZlV3f9kK6j2lR48Rh5WaG6KDlaSYoD4gTBD/7YQjAupY0U4+W1YSxqnA1r7MaBuWcQD
/jTzQcz8ppc6IaounsSBiGrFzJDM0anY95NmrEyGQ+k0L0VJqzmRnraBxEsgi5lv5XjK8b/eim9O
VPmbhu6GO7XLvjSSEtuATypOBHLpbB7gNNz2pCJFk/ldNwAnEpmf2QditjYteN7L8mIl1Sd4d7KB
eRPsEgTmcNMvQ5ecDTwV/fwuCCiNmry1w1mj66yehWhgbGsFKrlYDmHtMgcYmYshEZsIQ+/PgYE/
BH3CKYG9VWC4ic0tLIsVTlWA4sqSKiqOhyIv7BZxdaV1Z1Dve+h5d72kPOqJW4JCdipo2yRBom8y
hR7bLoJVIKjbFMPEwcckDrhoBQ3aHFyO8uOaUTAhJQUxUF/hW31xFuepgEEI2ANwwwOMs/V9P1hv
TsoGjoxUHcgxG6vz6KK0ImFIT10wHzlkZEeCCFQIvvtqn0WXCd0kHZERgSS8uNKiKlMfIkGiy8j4
hmXrtcud5yyBB6RYXiwdVI+AZUuPTFbwABcuwywnUiIq9F8KP1uJOZDvTXb0+a1jwZugV0xkaQRO
yx7NTtDNizN7D7pIap87xfTfcM69bdLsahrFxaoZC3j+vWsyKTcdoLY5pN4+lx7P84T6YdC3DnZg
Yb8Ew7nr2YHq07ckRtys2kDOCJNHJA7yRsWRgYTyYiz0iErOkJCeiT2JlYWIolmyY4iVQSx+QhCz
AFUNIr9okWmxy4MwwIlwW3mUA9EP+MsH50Lz97VjnrG9eFqAvmkdMkDckZMQ6ibZEfIRg3ipqqm6
nV9Zz3UXNDeAbFtRDRPmlDA9qtTJT4FrP1iVc01d87MeOhKSwJCJBI7o7fShGLkFgc3+AgNXz/sN
ZsSW5gaqPhroAdtYOD09lh9tvBmxpdqsI2Zo2T3Yg7/3wKQKwLk27t6yKTikDleu9cC0vf6rTP2X
38hTsvtRkt4kH0V1Ku3hNssVL1ZBfrlw7xbTuNEVrbNTTM+MHLhe4O+KUQOEmg4yfhTj2g9i5yqQ
HRtNHtFZfClQ0PXrt86Uz5kR0KxhvzGiRQ1pBItQ1O4j4+apJNdX12wKV4WdDbBE6ir43srlu5yY
gDCH4eyDhEnYILBwzNPDv+cFW//I+tUNvEDZmFisPBa887+zgluTBw0OLDEnNRyKeVhBUZBf3ycI
nRX0eYEceiw62oi2pjJFgnDlLqQDFwn3p9+ogXrPxDexsCuuUiMYDVVbXTQF4XsxZRHOLqf1KyfC
rqKEA8c1we0iJpAl6d272WKHo9c3aT6wfxuBIwMF4DVYgbABfUJB4fwHQrTzjxBoTlydtuU5Buce
/IsZOTSuqsCntD+yTTvmTBzTgmOaB3lUY2neLO1dVn9V6G22poHJQeMb1oZ3gnNRpTwQ7ORgBVCu
VPDvZkXzSWAC4AaRflGE/Gg6VYAtwYff4Ms6+nvCToCLFRBOgy3MIBSMOcuamRTPYxvxIEBBjjTx
pcqmRI3TTFGR8fMmsHHl2iuCQ1nSCoqa+UKV9Y69jA/loboWLp5eUCtPvt6IY5bc1r/I6Hlotdz+
DxfNChgNf0uG5qJxoqbl+k4AuPsvF833/MwbNas7asKCAFdHLwsYJRaKzGUKy53a594EFlvJlCs9
AtTlVNm049TSwobl7FUBrtmOhkGndh835n4lx6y0pmVh8vDcmeBFkd9mfceVcxlCiZ480iZ9/43N
ZluvGN4CErNFUuSGWGKelbWPPcYTRZmc2mofJzSl1RP47x8W759jxnKYNFBh+DAZ/yFBiIcmMwMR
41+EX9wezxAt8pXTJMsEscngW6OAuc1coZvIYDtf3K4kPc3iVopCkcAVmzyaowenRgdFHh6T33Fx
meqK8dTVUCzXgmFq5scJpkGlFpXYLq6zz5Upg+ClxAY89AzaLXAgmH+026iQYEQYm67UIVSXUObY
VuQ1AbWFxBTZq26mmCDEOJ1geOTT0dPLY7rMKw8plXZz43T1yfUbuIVqbbPxzjk4gnwLRcTylTec
kQMDWbSPBFvwQ9DC/syuegT3KJ5fM6gJi9e56AFYXYGragryDNskNSrMNNjC46YBRpwXTKzfMiM+
p/8T/6r+H6IQAgj/OYF5uBMgpkGYQb6AilL4q6zBGTSrzmfZHtOq+L/sncd25EiWpp8IfaDFclxr
OmWQ3OAwgiS01nj6/syYXcyIquk8s59FIqEc9HAAZlf8ghGSYHXbCplTHX2NLB8u9myjatk6TKU4
j9p2pa/qPvxkTi47gM16GzxOAlOHsgxQ4SpHyDk7uxYsWPzhiIai/EctjCxz+ldfg1Kj7U27WzR9
Fa8VTX9Th/ndiYJXsGeboYkedC/9dBMGjky5p87ChIomuESVJbWtwuJyzrHZvc5ZWa6nCpd11X6p
BI4T/ly0VvowWuPTus4cBafQEG2bshtuPGdctzMmS1WrbpJeX8H8t5A9G6yjBdw1SYxsV9MmCbn0
qc/Gg+/1NXtyxA4HfRVl1U1DrW5njGlC4NVoaNE0KmhysLOrcqDciHXsmqEN8kbxKjD4TmVT7GTA
E8gwCWczWhDolvEuALF1SowkgjS7Tj8RmIbvz9hkmUSBEkklj+sEcgaS72offOb46CixAecPXQwR
UAZZebUVOph13gVIzvBmCOBW7VgP2I6dRF4clNGzE9d7r/AfGSlfRWpKFm0sJ1EbCpGxHjzr2Vcx
dbQ6IL29D3UEliZlyFM1E3F52JiQGsOfnosXAQwi4l+aSkiYZiWfZj/eVll21NXQJkkEQx8ZROGz
9z7lwVNQpzuJVG3DtyLofiq6uFZIDuGZSyeHEmFlGaKlprLuE56UOaRjp3ZChpJMNKryU207D4kC
glegukTE2aRI+cjcElD5yU3DvRvggah+4ds6kXfALWdUz1ACoBm/i8CQuhQRnJBShwDQmSFtp0Sl
epjzdfUmmzf0nsDem+VDp4Hnr5p+6YpUmEh23QCM3DSdcev6xbMvRiFnJkhR2+opqvRn+YIjTYDu
F0oDYdyDACgDCDCVfi3RpTkUNTl+Q+EhoKMXufUPNxiuloG+k07es7CGeGuRk7tKTSiXEf5pHmmR
5qh3Y1XclVFxnQRvoqWV3JIeo/sMpshPh1Vk+g8KxXMMEjTM4CrvK+1u8a9d9BqlgJnwXhPwRwjo
FoD3fRgNpy54o9KvKPKxDcOjptXMHvSMUgNNbhuEf9wa0bHmR8aFEJBEnj8P2byuXIhsyUDjms74
Y5cU2rEDnmYpxXIYkuga68N+mtxhV0BdhnKS2Sjm9v4GQholiy65K/Ke+UT1rK05h1eL3HKvJDY+
875KA9AdTsM0/7SSSb9P4NYbSX9CL/OhnCGxtM6jG1YMR3WGdlxLxSkC74mv/Kp28ItAN4aCbBvB
fA8bfYlraL8mQ3dXCcSKrku3dqtYtP8R9S88bH51oyVTNWnctSXAHkCa+c5prLUEBiE1hIQaRvNW
sx6t0D+AKjtAJK82iYKF3RxB7B5VA7nc+axTNce1QAHIkuf7rEVAbvbmc5ibCW5C+lXpNPjTsMtR
ykq2szmrALqeywkpMbLXYDNYzScaXGQgCjWGQteMA5A04+A4zV9rtA21BNEzRVdvZ83WN8DXdqVq
6HjWGw+2V8wHr30aqsimvgQUBaUSTKDlKrLEaYceXhEmI3jFSjnqDlqj7TDuKn9WjpETO4d6/pQb
jdgj12DU0QStcQ9MMMNdM49jW2S45xnw+s40HQ/FhDneurnxI6q85DQGGKEYM+xlLbNoTU3qMWiK
c0f+syuG+RI4TrxLYzQAorQDbp5W2TFVcmVZ9ChkUEZE9b/Xr4DorK38lvJbGA6+yLnRfBY+GBa/
yGvADxEtFQQulj5p6LIYDGuboXOq4yu9t9OU/k6VnFI/RjYh4s+pRXTMVRUNs5Q6vUbzcG1o4Hgb
EIJHN3uqOuB1uhXsE6fG0UYEIb5WgKcbm3EL2ezWRA1hN1ju1tEoqSTEnTRaxicvVjcz+lujrr8b
Q5ygJaPXR7PCe2cMtV/IOqA+OxbdMSxxfQEhE2wKYR489treMXOaOVQJj4NuOss4oG3IWHzvB+5T
EvURJDsVOAu+rn1mI5pADmkY8XGYbq12uuQNr0voaVf8q1yXign4QaWJd+N9kM8a6nj4umu/ujnI
KQz52haQU79ttBRRwandqplNllxVc3PAXrChkmFgSi4cF+JJu+YgnA4A7OM9+rdgj2EuUCNEl+NA
WphAMjngLs4t0RHAkNcIgPLuBmgZS93BVgKXk0sktJJ1wVEhGYPbTWiWN9pBIoCTBiZKUbQgsxAB
q5uAsroT7iSFq2hbKsBJ/4msM/UppTrJUQsV72EFvPo9De1HM5sfZXSBSgq+tKO5HXTaeUHbPPcB
aEeXdh9I7vTVRXMumcd2pQo+AyYWlI1MbCP9tYRGp+MYbUMIVZNVbIY6+TkFeK8JeDaiBTaqx+Bu
UZ7mZYS0NtgKxl/GRn5LCZgWJaLZz65juALUeNBC7aKZ6PTTVFnOHWIDUfMg46R6YvoYgmwbxsCt
Uh9LIaUjO6NMg41Ig0z8fCumT4khh/wCqr9m7OdfgSxCfDf7VH8xaXsdBDRYBXZOmF4/zFX2KvCw
An1uGyDQITbRShxXDZSACBKkX2CMK6rmQzCtmPUJpRH0IzYBmlOkp8YnumwhIRoJfbiyWiZVeoip
Ky66jr/TAn1OhFCl0lWkVuyRJBm8A9TFq8T29yGZu4NJXAoUFfnMLSJpD9iK9Ps8Q2wnMsJznQ7F
Bgl1ydmSAGFpUVer5KI9OPs1Ojyisu98GmUApqShzpkZ5LfVOKNKi1+41sJ8jQvBQfX03ahUl1r1
HtBlo1epY5IhuCH28GCB3MVd53OuUt5VWlAdOv9oJgpTAkpZ02vvglBp1WqtT9W1csxdPtkQTayd
TKAdgTbuGucGtMTNkKHC0zeguFqn3qeymib4gMhQ1H59VRHkRdVhghKBhWmHzqNXrubUuE9FQbMU
7Bolph6jVt5xCDuCFiw/dXBTwq2hgfnC/6OBWuXk4LZEI3QZq1WyqXyqaPp4MHwjoSEDJSPwP/pw
IC4WT8QcGtQiCSMXsV5eCKKHhSy2jD75idOnPxwP8fyofoaatg/or8ArToaVGg8wifjSzT7rgKuY
I9FTHhAX2RAGjG6eoehmr42ibJpU+SH/AKpLAHp4C4x8bHFabR4EacdkfGC0rX6I2FPWD3zED9vK
ClYiPm+q+j6hdQ1Jhtg3o2gTx6T1oYLviLCPdAfnLp2MS6W058gBBe3XIJ2b2ntAlBJQLf1b2+On
89QS4kx8sXQbkVy+mtpZD4OVIiM7/lA1ajq6w8/RDtwepBl0cAicqFF9XqqT805xCzz/IEhgqIZy
hzCH771i3duRd2oFFTUSVCRMSPhqJn06mSIqXMJDXhrH+3clOGMUtKBa/Yhhz2epzOjZgZ8soO+s
RqcgJh/m65DzXf0pRvQvdNql2Rc3Kf1WRh+oLmO6jpTgp5bzG4oolQl7bSO6NQ/VK0aB3ouaZZ+a
DllAvLdYC9/abrbr2/Ij8ZO9JgogGZVfeL3qPpnq957KqSG+I2rAD6XTxasYFUW+ogdyKCf7yObC
P8x1uc8MHbiYbaokGrsBbcKD55vWSlGGVdgbkBu7ytxaIWhdY4w/ZUXEBekQKHguOhQCVyh8rORu
JRSy5tq9m7hv7uhdqEGhjO8jn9ut1d71BdaKX0BQh4rgNUdeH5s3VHubGTFrUq+vsSzgRg9F/OqN
yZsbhB95aFdUo0uY1B1qWY6fb3ChnUIyeUDiDIcNvImJbqgxEFQb27LoSHAE565RgDT2lbMRpBWR
j4uUxJpIr4nJ+CMow6HteZgKfFskvz423qJkgjAoGB4yPypDZu0gxJK4wIvM6b0HSZySDAxNPFTV
pDzmOtAk6NSyACfr1rqImp0GUgqSZ4sGQQVwpQGUXwK/TNSZTaS8lwYvakIhcteNGjT7JPxqAEh+
jgrPceGD/tKcHiityDpMhAmjZjOo+9q2iHuJ7HtNMeE+39repZvbbVbo+UIDe7KPGjzEGtulixOl
h2gKc6aWx85EVqq3kFMN9pqpIzzZYCMS2zb5GMB/SLrKpZ/tu7bM/aUlWGVK21P1Nn5NYpRNyEGH
FssKpQZ4Tr4Gn8wueYnynTluyhBIq4qe3to0VnrLXZSMWKRGmYlybw2dFiWnBk1dEv1sINuTX8GM
GXEx+ngxQxV+Oi+3Mpo3zYhidc2IFGOKtaxMWPsOBVq1IThIBnz3/OmqTRoADFgX3ezle6NUnUUx
QSSCrHGQBNEh2JkWviRuu4LqqeQ3ssEpk1wdG5DScE6dktBnp/peZ8WL0SqboJgvzcCLKlm3vkO/
0qpGFJZ/dt744CkNqjcmBLVozM19rKL0k9jvBTSITZs5pzIHQDuhabkpJ9XYF/5PPEioPeDYmgb+
Tsp0TJ0ynXXzKQ0sdZkhvLaRFR9UgeD8NW5+ojZ9cDy4ByNDaD0Nn0WigP90cB9Ch2CZptc4AiXk
EjUVgmIoOcuSeRJikMOI9uCZ1YtsuU0Tc53bTi+zp51idb7tszleAIWnMOYlAqWQryovfpFlK5ii
zKth99Px55sR3PZQOA9tNT6Zab52Evth8PtzXVhbV+SvHaUKUGNwtoSugx8oBeKfVFZFuxnR1JMY
/2UbV1HRaxiUAJnIIqHkExUAzhFoQlvpa+bDROLadHSP6WZuBANRvl2JMW1M9NXcXAe6lDyaAf+U
Iq72XgeGzkfjVYR3VcvwLF+5THRkZFNDNIq6/qdj4/tWAN7FTPUpRXkTTKz3YMTXyFLf8473UlHC
TW8zcnoZageicuw6YF1VlPbllOwmwU8lLoAq8yt/taTRl18AibIFJ6qblZOvWPey0yvvIVALevUx
ReeaZn6N10vn0JtonAcaTcwsIkYqVEamzoUuB/56PyI5hIF8+Kmoykdv9s+tP9xSDqPhgOD6KsTu
htejpIAhnwalxjVXvheyhqDQYKHlwwWpT24n1bkTMTOgzWQlOxeygdVab77b3ksuETLauDwDakQd
v1mNbjBRSJyfwlEB0uCHGwzORe2R72pSNFykqbWk1cjlE0pQVYqihRr6sAd4PygkImMgyhnjfArE
A1l25M4ilu5w3lqQg+6VOr96ruD2MvBqKYNvQ8wUBQqIB9DeBELjzhAzngvkEyp3ehXxmFGMqwzp
GsEXRBtC1L5EpKURespfOQ7NHwNxpztS8JEUL+3Rme2Yb4nuY9cozGIJTomkvn53nMzgU/T6ohB8
ylxdyj7eymtZoqs7l3RS47p6IPH/zBUo0aPiHFzu/FISi1HuwqzQe6Bsh3JltJU1oBHUiaw3jxir
jQ09CdF1AX9mL1WiPTq45SaGe1gN7bwRLUygZvS8XG5LVl+hNz83JLdz5T1CfaBxQS0DRL1+TtLw
Wb5DlaYNG2esIaw4xTooprXbwjARGjWCEmePBY+/G1wlkdYVBHzB5nWU95QiBVJz3hZuCWGGeDPd
Pn2lcIRyXf+lbtDR0NYmTDoIlEZ0NfkxnmSLY84QJSjt+yl87D6sqcCE0mTu8Z0LvJzXnJR64VG6
QJ+B9lKefhpO/hplwxVjUOiWgSb736azqQywx5I/qbhEt3rJzJk1+WkSYgKZk+SbErMl+ACFSd4g
HlYk5wGeiOqUCFvokUUrZJM3klUo4rlISCFgNn9tBQNRwkYsI9ukZkzJuKKpDXwKtqayM1BjtWEF
rfPIp2wc89SKF4u2z8EazVs9oF+mKtOwMSE7D6W5M4LiUwIGgNjTM83b1WAgqP5a14oGojy7RnNH
gBKgn6sjNcJ3YaR7Vj3UAymTRoJbi6nlNXSIjkXzW4x6MQZVoP3Rfq4CYzGM6buoQQ4dMaRkcDN/
PAVo6aDkwHPtJlCDVbg+Ik4vKf128ERn39oPNmZb8p8Q9hj/eMh4Y8llgwu/lx2MXDybo+s/SF0L
1OcQNKXNhkrmrkATIEH9bplY+ivSrTTFea8wbLDB3cx3IxLGi0rn55aCQaQhpQ5fNUAqFDAwnBYT
tjkpRLUItOpuSu2KjJfkr+O2eCX82M6igQaRmMdCBiswoa45os65G36KX1T8tdCoycgEo6PREXkT
NenM1Fd0z3CVsJJTTgV5tvJ0I8v8Komptsrr7L1Lo7OInOaEEI3YdpPGEaxipO5ok5dPqkYZxocj
mmnDsNDnH1UHAReDCzg2jJSWbmrod8xHOWY0gpcexwCaEviTGIsZR78eN5TF13xdEj2a6V+0eCKb
sXNInV1quWifLmtkJxGKn6cl0QaKdD3ZbpCthPIFZSLaO4LhgDb3h0rDAzlmb4mtbFxnn0BHKe76
Di6kHvUUMjBTEG6ttl+BJYsXNtJeoDH6X3Ycb8XjLsdExEf5c128kf0QW4X1nzq0lAjBZJipYtVJ
heuXW0CB6LJTbIbh0nVz/0BPczlUCrrH1MClZIEbWRvyqIuUKtAEKT6cqPIWqN+NGTGkfH9Cw4HA
QZkXqePMwEMmOInYy3Toh5bBfBmHBK27qAbF5zxOVYOllfsoiwmyjqE0E5Y1vX4vxTHqdAJtmzSg
PeED9QnDqOuF5NCGcwjR+DRCnpyZyQZt7WDTPMwmU3eSwMzK3A66xudkIoCU4F23rCzrPqQDvsiV
GeN1noE8Z2JXvR43xWTXCZmXzCnOSoe1GG3KN3f4kCx1v0qAl3j85h21Gpck1cJ4KoSp67o9U8EM
r8sbcGoRwICWjIgyPP40PS8R4sqnMWQcMvyK6TpqaSocQq2jj5avRPdddag+9mKqG8qnliFZVFay
gnqMVu4qMiPHA/QHePhTJtDt3NwbGMH1GNQvcbhZJkmKrwisYWj/7bNC13bosLMbRsQwK8C3AwmG
YycfSVnsp1QlBMRax3QE1FcU6kGXveCJ8KaHDBF05/rlMKuMdUC2dAdwhgJJJ6rWZgmQa0jtY4Ti
K5A68zYTiA98ZC9Vrc/0a6KL6YLBqmdwcJkAT5UBwbvFW0lxFgHP9BRMtrlIZ6pvFVXSler5Kwm5
aG2XzNMKTjZByrJCaXLhzx8OgS3YHFgvuZPnKHQRJ6lz9pxVsDGsGhWg2uF6Y4zQrZYD7ErstQQP
hTZYuikgPW18BiUzTZ9Hy/gSONL6t7ht0GDmKzv1q4G3GLeS4FjM5KInJpV3IpsGSGVxUcVUPhVT
XcsCCre6Iir5IcVVoqQSRqX3Yt6swKBTuO+OKFRBIxcpfEx3yNF4zZsg/VV0P+QQKsezPH6NbJIC
owRLaf5IvWjrR9QH7H7EhK2uzw691w1p/quCS66Wlbdh9dG73VuJqDp8cu5ZqhOyRaDqlqMDAdNI
To0pwEkMNFIqhGC8XKDmR/31VWR3eeDt3AjnBIA6Rm5T5Am21XzS+1DIAzTUa8Avb8zSOyqKv820
5KcU5cgURrhMlKbhECxqAfoIfPfBwzaXkIIIzGU4F9UvB1EAiekY5vAwuNEziEOKe+NCljlLWj1L
+IRbr3einRSGkkivAb+EgHlAAgdE8y+xAdG6QfIB5InIyEdx3qySDyksZNnMKB4q1szAP7B5/Iib
9FEIGIlpUy3wOvWK+t3FZwAQ5bts14H2Q7u+/DG7xEGo7pRouwjdBqqcAjPUt6AtGzq7oXj58KN9
gKK5lw1gzaFjR4FmYXreFS3AGx+43xpSBkNtAOa99e9F+jSOhPeYuIJPFXSz3hEKVkSHmYD4dSZW
ZthdoSCtfMjisG4LOvHYU57qlnRIALJa3HetAQmf1y4YayGu0+MxotKfg1TUbfCnIZMXDymNUcyc
e3uZNVhm0Ii/60LQs+LX5+EG10MDMmvLE2XCk8AqwV7YydhP5m6Fcokyfz279DRRsRWa1A78rxrg
I8BsA4EmILrRdjSTbRvbP/BPgHYS+D9DAakNtXrtNTotUuIQo3bvXHLaQ9SXP1rNrVa0d5ae3V7A
mgGEF1JiIksbhSQSfD9hPf8iar59hj8yRax5I8rrRfPQmGCuZXrTCqUx2UbtOly9zTxfddZ7ao0w
CoWchMhsRHU0YgbMG/QYjNGBlkjKlnLYEfRZAQUxgYbEvXszdeo5LGagAgb5mWlVB9Q6GUZz5028
EHEGNA052IWIoiUADh9y0TeNXqqbuCahyMQ/NBQRQNvdKDu7zvK1P6Kw7WrNrdTvSmam68jdgJt3
yQAxRmSM1Nc20PCmMELeZV/Z5BPEaZ2W1bLsIG7qCOzzvM6F854r9ZtQtBI5I42PRzgtuyqtrkJT
pIis00zRgyIyMeNo0j317pEtfYZFCA+TkZzhjnHlms3qg9Q+TMXX95TTqCrqukrgEDdCjQ4lESyt
DWC6zZEi5pussmgjI0fYzCSi9SNu5TPE0wgYYGSsxE84zQkaxXF/5wowT1H4SH4j0C9SLSPNn1JV
dtUlhFIknvLNnYW6nsjBZO2JGsXBIHpJzeyXIeqn4ld2y/mcle7BKWnXzfavbKigyQDRVbPPSWge
Oea7Ho234vYYlp2gXLweGe5pBuACJe6GQpGJnk2F+n3HPTWrOyh8TOi08cRhnRBthKWxqERkJX5m
GRGLcrrMr0eHl16qFYmzJ9ThQIsTMssMEMc3HeZxcpzEQCFmcDhHSYvyHnrLgCRKvIsm7Bhg8DIU
KmsrIx8ma3iFl/xiCY86pUYQuUSnhl9iFqG2K8r3aF3e2CN8NYHynPEdX9SVeydnkh6UD3JHKqE8
/f24JBLhEX2xESzM5uxgIlYu/hF9d07y7kWMNXLut/z5YgA8WoMTNaeNkGLrgOPgBRR9+uhg4DWB
CW+JtmGUl89tcT8Z1oNUkBJBr23Mr2nuHWHgCflBTFrmIPjRXlTso0vFeC9vzU1iYkdfl9xQEVXI
yUZxYYNO0wZIpOuLUFU0FPRLg1jCwuz7fZwPe2hSiB+rT82A0Sfs+od8uAszOslQIh4qXTdoJMYM
XcmrjG+V3FSWmb+IGuuxqKvhqxqnaRQDLAtmox4YXyjI/69o/A+KxppqImD7fxc0/j/pW5O8/V3O
+OsTf6kZa7r3X4jhuraHBrEKHA7s1Zeasebo/2WaqobKrKV7OlDBf6kZO9p/oUDL6Y7pWgZKjgC6
/lIztjhkqRi4GaAyTRWV3f8XNWOCzt/QiuL7aLqGpy6tV/6hoPZ+h4a5Tj9lWaeaH3PTftbjFJyQ
iIwufZfiKlJr81sUYy6otfF7lWO/ZYeacVvHTbwHbNxvQbACaR3G2yDEuazrMuxuLKu4B+XX3BIi
olGX0v4Wi6BrmYjSzILfM7FZlea5w9jBof0OT7vHFqpJVGHSIU6mNHFAH43BAAEymHRpuTGiPjgT
lfkNfJLvhYOYxRm+D03OKQI22gwIvH0flmvyHLnWY0Rw8gn0xUXk7lz3n2on6zZmQEulCSvtOXW0
C5id7kMDWjFpHQRH3AdXPR4zlzRI0kOiGtkWv8vo3sSxbVE5JJfOnBNnq0V9znQsnMzWL3f4Mzx+
75L75eJ7H9zudQOlEV45H1KwXDoN3a1iFLa/hA4wHnOxaJJgPMpNnrQUnk32b/uJS+hfFCXRoDxb
Lr62izHhmLxQ5A57GrjdDh1tUWb8+lSej/vcAg7q1E0Pfa9pbtGeRFwHyQ/IGJB6lb6z0HNJ+uyY
kBf8+yoeT9nRRNVtj5kAghh17g5nO8/Gs1ybhyJBkrFp4qM4Kg+0VRHA8mhdKAdQMOqkrl4iGuMr
v++DAz7L7nOJdFzmlS+eXwZbTFtwEezGS4g6xmJAiuFF0yKYpjWMQjfuzCcNDz5nKKuXUUdsxTFq
IDjitCFSbwtse+6c2B7+9vEqQIVAMYJwS76JQABQbXAQbnX92vSjxLzYgjaU+XaPZouq6KTZN7at
+7wgaDORbygrDK/cG0dDKNMSC89GoaLTzOP3/i6kEODowa3cJRd0ab0bE14QqMPhr2uEHiZ9RTBm
myaPQXKJRa9a+PFkfYr6G8/XHwfkKd/7migT3O6mWJeAf46NYYZbYuMfcqubTaw95Oqf26GScqhL
WwcXO7SY844W0feZlH104G+97qDGzHXlAmn3tV8FaPOh8n4nF2rabmtHcS7Qdtq7rtTaY51HoAe9
+L3XmssEouvNQKVqkZYeiNIGi8OocPQbvQyRxBm17OjHA43EKBi3VuF1x0AtleExJLxApFrPlEvY
oP+nVJO2G9EEvH4t0pxyVaod/rZLHFTcimQDbtH6+0DUe9H1XR/H8K/PihNxwvXXmOqYy1iHJlu1
lbuONQ+lzpR/mViYOve5s0MT+ZL/2YcaysnDd+CcweO/q820O6mu8vUhP4qDvYPkEjKgunnyujk/
JXQAxEYEWwrZnu9Vgm/zROHOXQc1gqDyyCAOx7oS9pT7/RF5VM1Z1I0aXtwpQCuwMs+YJwHDSqvw
0or9VqCx33fRCMgnwQOX53Wz/9fxrFHfjUw7TH3YbpXWVO8aykJ30PrE+tdi0MttgC8haPpE+9o3
O4yOiV+fCrGLiDI/ARN+/v4QWA5S/98v6n9doAj6mypA1CRQKe67aYtap96dffCh169dSdds4oGC
idyk+0g/glTg+9zv/daUoxypKORPvNOHbIYMAcbPPw9QQZfhaGUU3+iKp/NPtUUTWumy5Iy7IydY
f80K/3yCFa+K0gr+QRBfU/+cZD3VM3RYAfxnmYIZ8PskWzT0uloKNR82cjG7ll/8NBq1dtJxpbIB
21j2tsraR0XXkObM6JmuSeiKbSl+885VVtOoo0necaO03iroIYIMq8VBuQ9NHGo3Yx4esNSxzloW
449dJ4jQxPHPdEZbW1HrbTkHb4nOE5r21XhbTjnOwGzJhSDVAZ/8a4O6nBrO0bUNB+XBoo+0wAmh
O8kzyywYoPzV9V5uqhXtZxtUhhO7+Q39KOVgzJOyLlMVpx3ysSDM4ndNjZ6TpNMeCzsyaHQnzmbS
3FNG2WBZDrF6jWI8CZBbig5+02tnwGDl2vbV/BGSJAjLZky2Uxp1K6B4yUEfqCqFfW/eKR0LfCKw
Pswcfz+Nsdjs0wtqmSe5JU9zKZWv0pI/PTWOefd1GvVfNA1C3ciuhduYuDHGytYD/PRIY/3GRmXk
J+19DWiON1/nqp6PnRf4Kxfo30//Mjio0mhZ44ASKgl/2sS+/C2I/E+off13HonJo+B4GhQKy7Vs
w/W0Px4a8EtjVmCW9T44gHnTvk7u+kCbb41gnVDdSZaIQI105aqr7U7ZZvKblmRozB7UMmtPjgCM
D7QCjwY4waUyY8TGeKIciUVpZwH1WFVF7x+/D8g1uU+eJzf/2Pf92T8O/KeTv/cRYeLwNGLGionM
uoxM61yaWFADufS3CRXLa6ZU2DibivmM4sG9ZwzmZz3QUWuM4FcXwmOHbGdYiE2CnrUkerZWXVyb
xHZIiJCJfub/rMq9NjYU8KYi/M44IHfJBWRjmABRh3Ilbty7SgdGVfpZeeOhQY72pOE9u0V7M2mF
/xEpCL9Tet1nnk2HGaPES6p3uELHPWaNfcZmm+ExIFfHlNoHeepBnid3Tb5NMz2LmeYSJ2NqsH6O
VeKdWoN3bS6ycA0d3Fj7sZrc0hxNbtWyVdlHVFCbRYLgkZLcuhR5tglumXCt2SfPMxFJ2wGOJQcX
H5OLwa2UQxdPz9+7zLHPqIUae4OfHHT1gFUDPmoDDWvjMamxiRtt+ygXplENaz+l35CLKf77gFyT
+5qoQ7TjPx3u6kRf4GeBXO2/LijXWj1okCBoDJybhvpke8GHmY40ZSmOPDkp+E4jiGBcBgNNBcr2
saXclSr4stIzoDO2ofbTBtcHfFZHkSmzNmEfpPuBvss9k8sveYKepB+lZTX3nhVVe3MyVSq/hvKj
7tytCQX5JxahMCx0b7ixE7c8MfvMK3kg3QY51hqzjg6badj0GebgnEx5eJ5svWhWVqjvh0YPLoTG
4T2uZ0J1Qz1XCD7fayC1drHTh0t5UC56pb4CblHPcuv7jMqI+Lj41L+uIc/Q89z/ukYbB7jF6xl6
8H415wuXWvfhazUuNPegGC57/7Y6XudhEg7TRoj4d6c8+X2InadqWjsjdJUn1cDzzaTTdJZH7Xpc
KY6r3IdJrtwNWQdgjLP6HGuBfxq2fs8nHbDppJM0GFRL82zy2t+nOh80eqQkaf4BC6y/YncmylR+
87OEcyfkJ9E1uWhRVuOAGPQn8I76I+Vm89DGyilMXfCMkYF3GbpxUNTEjOcmqXFophCYVI9P+SZu
h2kzO+gK2Ek+/IOBjsjG/0beQ4mbtNoyTc+2NJie/Ct+//ro9VXebI/+uzLE58rLi6dxQs0Qrdzn
xii7fT4EQDoMw3yOVTLWvq9IKEiYH6oi2yNxZj4broFBS4G8ntz0qaVDEKqvSCgqt44V3H99usyd
DXKN4VZeu/KK20Y9m1F3yIfXaATEDfWnOaq1DlVMrn5tt05zlGuJVZUZsttTc2yLDs3xKe8pN1LG
vwkpjjcWrei4s/gSZrdPXAujjrFP3GOUOs7XIkbfqF7I7SGmCg2/AMmIDKyenP2ooK2jtkUTS0Mw
HsLTCMWoBBHqlu/yhJq3G7kexYXfjNyVX9Toxo5e85JiC2NGXvLWNGGyARiPTsXc6o8zxkFI8JUG
aEP775voM6P7Yij3mWMG51iLwrNck4uwJN10XbcDJvjbAawOssP//vTawrzpm7spbz85r6Ey8xiO
DbP699uvIVimemNsv/cNFpkXC0+1oLfr85ipN00UTWiLtSwQ7cRqWw9hrLEpD6QKpoi6PX2dFjSD
vw8DLBBh3Cw8Td1T4mx19xa5Vf82qUPUS7rsqS9c/9acB/920spkawWetuzTwkH9iuriMrFj4YnD
J+SJotbI+God5SfkfgSZxVXlDpS4XHlVuSU/Ia+aaaG+/L5KONUIW1g4M8nzIlztq4DWsFFZB/gA
ibn8WhXbck0uBje0DoNN/L+Qqx36V2ptWLsuATDyv98FAPH/dhsofJmaZ5jUMwzKZ7/fBj3KkWaP
LP09LZt6GdE7vkEr685DVJsKeJDcyEVP2/wmjuAcFqVbbuQ+ea5cq1ucgwbNow0mPvF9YAT3gyfq
9PzH/mmsk0s53P+xOxF/XQ9iFPKmkN4tW/IMuQDCislmaihff/37gGP09Lu7Vvn6698HGnTadnqb
8er86x8i13K8N84B+c33/u8/pmjIP+aacpQH5f7IbOmCu3W6Rdm3J/QPWbSJR/9dbv+5Kk/wbY0T
/lz928dCxHs1ZKz/uJjYbumDrexS8VZdPTpnW03ds1xzsqVuduMZSdb7aAzujaB2T1XR0O0ZumJj
he3UC6Eq9ySPAGV2T3Jzoj61aQcafwnmSzRgwuGx0bUfs9cEd1SgxotTOEiCKbP6kmYe2NQ+0U5z
4OYPZaof5X6S6XgztG65Q3dPe9FtVNL6+tmmSrUvtVpZybP+w1XRPZ3/iWkr/dV+Hz88mN+qawNk
oaArE8Ffb3dRHvw3Yeex3Liypet36fFFBGwCGPRENKLoSZmSaoIot+G9x9PfD8nq4t46p09HVGQg
VyZAlkgCmWv9pv7v/9L+X5TnGlgUPf1J0oNPWHgUL6jIOYe4r9bAWwHDzr08AiuwRC4IccXRb6jP
EfzbCMKhg5eUt1AzqiFmnrrjsgQFn3+fPEy+e5tTFzHgpsh7aAKvfVR77lt63D6G2tActal3LiCq
Wf/YNnqlmXuRoazJ6q1pAY8wkYe/6HNTTJgZpRG+DjIm58WI6iyo/7WPMoZZLvbEcLLu5Fp5dG8k
4VYEYJq5RQNzm0m4to6Kyu3w3533t2Er7scN1sbbKfTMG3n306Xv3X93qbLmkTiKpXwXn6a6cHe2
CX8jzFoHZY9or0KlkKMwrN+62FIeP8URC/k9Q841KlbAbm7OSxPyyPfzP83rQcMuql5Yy08DeV56
1Lrnq9Z+1i4d3i20qT9BeUVBimzjkkcLWsvceeCpd6Soot3kQr2Lq3qtNMTlIFrtIRAhVOxv8+5n
kH27eABNHu+h+2nymoGJbcAz2V117/BeZsWl/q3RrQ9jTn3Hg1g25Bm+iS6CamoF5aNH5vI8+Mmq
gggPEcuZlgCL2GG0pb0PahtSgumJD5dEjdz2iwTcjAIo5nnQ+3iDqGOzyaJg2Seld9KxeS7A874p
de2fiqT5gGBSvkV+XCBril+O7LYhLltpXCFYJ+digfdYwU9cxfPkHqKrvU9DrGUCEMNnCBB47api
eiwsJXzuMVVmv5LYP1X3I4L3R0YdFAYKEtPVKSfnqYuo81UgmXmit9O1MNFPEVGlbGTMQpTrPIaz
cBQnyBDJ/hYSatkufT+arnLA842LiyP7Qc7ohpz/ICmuFQrwPdr/EVliTNaq5e2ON+Cs8GB7ZIFG
rWQrz51SNnL0fme8D6CCsbZ08tL3UC8vcr+h3l/pHpOztT+X9zbak3xu+1Set33jIu0pn+u3/vxw
HzWLmobmHe6h++MfieJ/WQ3IeffFwafL3c/lT4B9tOybWh/8H4sF4596EyzZrFlpQsOQUVNt1u6f
VuyK5it2ntjGD99QdgI/NbQsw7gDDOoUeHzMfTcMApzZqPFjZJuDRpiDTukUh2GqVjNyB1uvwAjO
kzqJ5TiSG5GnNDG2KlWOUyJ75+hU4poJBlIflzB3opOMyUYk2BfVoVo8yAFrHrURRAA/OHnwFf/z
8siYVz//eMhYbK7E/E93LCqLn9QcjCoBChjFNQpq/pOOU8I+KTx93ZbRr6FyJxU9sLrY3w5990uD
UNiWZ4P6A07QS85z600LDBU8huXuateuDyzpTaDPOaoP8AZ3NpDjB70W3WECePwiUmQ80Nx+h66a
bTrbxJfEDtz3xgRQ5dXinOR+cvFd/4O0/uU//1/nGujn/6tmuaYN31VTNfE5c6qhG6sPupoBxwSs
h/6AwG7bw/klQJN67qkInj/C7pktRrB4X6Qiv+BNUhzkaNqLapvoiOuirkNtvowCpJcnD2nY0oPV
xFFh9CdsgElEzT0qngLNxflQNhby62Ia1S0W1R5FCeHNLjDVrokbPMlhtp4wJGaRQRbiBQ47gvYz
AretUEAIajj/eGeE/t4XNGRSlZ08krEJCD/8A+/xHrpPk3PhXvk1Kt6cq1TztcKwO/pjWL6y7LTW
wLCz9RSVylszwptPTK/eyq5paF8UxbVOsqfqS5iXzRtIEuPcltOFFWi0+c8fE+oE//I54csrIPCp
rOZ17XOy0oM5NuDbqXwPZ4H+NlO+GkmXXWTjWQPCa0l05m26pHXCVD2EMz5nFNkltKLsUrV+eoqt
FD5mCXCjAXR4Dh3opF04UlX+ZvWKd5LX0uarOmZLKcGsjvfXQAh4NzgsMeX1ZFwJq1dfy5YI7k+X
tvBbPn7P3bWepcEIBvqfeEK/YvYXwN3s+m89FhApcCt03/rHLBHON70XODBarv88RlOzxknX26mx
3aw6bOiWpsiP93KQOZW8VQMN5HssrMTVdS1jL0tEo5u1h0Qr/+1JYduoWDlxgj2fIK+hOEN7mF+l
CaCLLoox/vsrWApoJwv57KLMm2ualu2hCqtjGKvNVYb4UYzYGxjxSnY1OJPQ8hJ/yJclIKi96VW/
MiCtZ3As7mUwnGcYd+K9Qld53Q487zOvFe9l0B66zo2ehzRITlWPt1Uxx7t0CFcmPn5PGdAWGEAY
D5G5y3fmmKxF0yuHexOo4ne3aoZXCIbk2J8DHbg3eezfje6Zxi5pLRcRdb82nxIodDImp4xNauyC
OtAeY5VcQRWBB9V/VHZnfEGoYzykpUrheu4qSgGC3BjFWlSh8aViSfDQd5l//H1O7pfmVfMDAWY+
KI+OUZqLhP/GjxoZM/jbUCagQwml23dVmz+LkfSGGmVfy9HC5DxU4H71zfgK+GGTUnP5alB9WSlG
nD7lbRi+o8/O8o75aYAC7hQVJktKui6AQU7+yFCS2JDIbf8P1SmQPOrnJyG/OtuSz0BIO86tCvW3
zQe4yqJK2yr/7tTs4YzCESeQTOKE3eqwaFI1WstY3xYVxURV31SYTuzv8wIEi3de4u3L3mh2Dskf
HOAH7dEH7/2l8/sV4ifTt8hNcaRQHX9v5t4IUi178hW9QmFf8EDKxBMcnPosQ42JSQaKd9rDPSYH
rEnwA066g4dI3bmsYApD8NPWYETZDKZo9e4oF/Q7LXBMCs/gSGTX9xEj45k+9rvboYwKUev4Xc3z
/xYtCmo+EaIocqCZR2+z57NdiB4PkReLXWcCS0O0rXg2hwBobeywckCM/OpXAhnACSKwFdnjOqrz
YC8bj4n7sUAZk0JGtrzH5JEzj/6vMQOBlZ0nXu6z5FRqZCOOLh0mx0WtUoJs7RXmVChwwjLAxkJ4
+pM1b8+8efMmimZdowlzlCHYI/lJSacldCznIkM12LgthQmsXXUvOut2z2N/RtHl9fhRVgm0SzwL
1m0hxo8gDHbYwZUvmOGZlP2MciGn8cFY2CTE4bHPPOPaVeZVxkHD9KtqtH1cfriazp4umtKPWf4a
ABP2YHm8g16OzRqa4C/N3OA4MoDueb5FAsQT/WRAtVlU1ilG03QXWM1OH9qKj4BGMflskqCPtgii
VM81asBbxGkh8syjwdSBblDHAui0Zi1hawOaH5Vqi2wOolZZjCPgpMLUd4T3vS/h+zWm9wtFqy/U
tKsvsMjhWs0nlYGCZLwvonXih2hc6lXM1lAe2jMC89Yo1OHRMZoRmarnPRZRhYz6GJQwaC3T2faV
u/HNJlYfCx8REkdJN7K2k3VUHC1wTo+y8KOisfUEAGbrgMr5wiJi1kB0k4MXONMzKdxjNqcufC+z
VnGjDEtzciIIUZN9DszGRVdWeZK9ssjtszxy1Hzhqrk4OklIVcIZ1rE6QuaR91wHutam0cMPed+1
Mg/hMzkg+3h7LEH+6rtP9+fQMq59O1gPaRQWPKMAOwdu3l9ApudLv9LD18Sl0IuXZPBh5uKnHavF
jyEft5BkYC26/UWJIWu0UMV5tc47ysYpBWwYT6xUu4NBIGOKYnnHPNPew8mgmC0HlBZfuKLsHt3M
VffeONE4qbaXXQdHVFgjcx9XvHpT2sX5Nm8O3UZln5+HejtFzuMrdpaXGurkFFZJvtSQ/oI5qHbP
stFY6AP7uoqcCpQXlQhbibh6lGN+HuSHQuteZa/1su65rKLvyBaoCw0r0HXhWN5JNm4JW9MBhrK6
x1oRK6fec3FlrsX+HreRo2HX2v3ilZSTrpbsObmXo+0wWNpaBuVkNeuipyrKjrGdN08AQZL30XA3
jZVS+yKpfG7b6LsMR7AKHuO0adey2/FFf4i4mZ1EdqMaYLDL2Y2DyB1VdEgpmpO8x4jZLMY47NeO
5rPRFbn2NVcQe8C31tzj9eaeiywFUob/wje8eBAiVgP/AvYJ2IKBFPo4dPD0RkRtBk9pdrKJdWFg
0vinj4hStvD7EiD5HEvlsA8BbxcLvQFnaydPLVSMVQkf72y7EC7qSgl/NlBLhmb4QY13QPEtbHHY
rAWVVRhYRpzYb0M6XOTMUFffInyOXy0NgK2SeMnWDdRP1/IdMyaZXsDtnDR8pzS7XMtDc4iN8kEe
DiYUoKL1n1TT0Xai+9HafDK1K7on2xfla5lqzVKgrL3p2DS+qtCQVj1PkDXLVnDgKGOtHRTjVnLU
TXue+1Ae0Fxj1Haq+KkWmQmhj26dckszwZFjJUE36NRs32JzdOtmDduJxBRXf4IGbmZd8GtWmm+9
vkYTyyNZ4zj2VyxM/EWoOdnzVNcAqj3N47eBP43iBP6m1xaIRqBIaB/LsQhWvZvrL7AnYR/axfit
btRdWxnK11g3nyiJ+S+iDpzzZIwr9tuzAacSf3iiTg86WOsXVNO7ldWa/iLPzOyJEuy4yy2eMCM2
MXODuwmwoD/dVrPTfT8395jiCcw1rIzkV+ODhM6iFfanFLjmhsx3s8PviFJX4wgKWqmjPCqV2W4M
EgYn2eRuGj51WfPtHpJHk1JpazPMtY2SprjEmMb4NdXdE0Cc+KWxw3In4/4cj1TlpMTj89BVxq4H
srNE3x/9izHIjySU86M8Uu0Kffxu/D06zl0Zk6NuAhSm96rp3ayDYqGPqnU0xFAfKkpeiJ/X5feu
UhZTIdKPEbPrda0jW2kVpf5cGP43fWIFDFx0E7hNdczHqDrKI51835JNtliQK+Nzghj0e8QRCNDX
vlVxOyZ2H5AnjzXuOoY9Zo9yQMZuV7D08BmDPO/R1Ou9y2MMhG54ivqCmnXpGLfuWKMrI7soPuez
Rcq+r2ZRu6kad03Rl2SE7Pg8Fcj6mbrKW2e7jGj30J7rxo5meyK8GMLIeM0cqyQnmVqwnP7RBdnf
r72RtF4K0R1FBJxQjBdVz8OPzjAHJLJBFJtNItZD2Zi7PFEhW+D6ik+yWlyAa8BDLQUJ8DDAfdAu
k1Pnmm9ZiNewMfdkiAR8ckqQUVmINqrWmUUpnD8Lw2kQY9atzX/Yqjw4hQiu8EcnvNtsdQ2kuf0I
0gQ4mWhftLBDIkLFv1yHIffR2IkCVyIcDiFuRM+Nbh5c+JAfepan6yHUAY/Mp4PfeVC6LLqUCrJp
c+GeBIWDvhF1e9nYOMXfjuRALiv89zlm4gWwGDEOhDP5rJvRuku65kvC73OXArdCSj5ovkRGX6x7
TLpuo3yUiA6Wvb2Xo2qGi5+ROi9mU3rnrATXF43qIcdqCihWjna3W0eHXFC/nnsyJJsM5uIgjJMJ
UPA8KW7xFCfuWY2zcFnqaf7klXX9ps8mKE1a2TvZTfThWzP21lH2Mk9H6bWMrrLnKCvfHtpnxMjQ
HSvLJcwNsa/HXuznGl33UM6Hsi+bsEfNuazqZHWfKAc+dVs7N8CGoVf453r3i3yK/btrNiU1ULVv
A9YhiXVqoXtsjAomaUhiJV4lrJtnZYh0pcZfRtGKn03Hz8o0kCEkmXYqw0T5qF0LlTrD8K/9/G3t
enXcjUlB5j3vtbU2qvHGg5a7GbQs3VkF5fiKu8hX34qwEVGKFxkPg/B3PNOSE6xj76p335o0DM7l
QNqtKIbqe2OVRzsa/DfLq1msZ+zB6tEZ3yryD3KCIpL57m8Op3CMtL2Y2oLfh19/zzAzGsCmfU0V
YWLa4uRbLUj6qxgQ4JKnOrjI+3paPA9+bTyZLQIzEMeHDwRAF3KCUSneYoA3RDHStI+FAag6m99V
Dx8uyOFAUtqMHpQILLgEhMtG4r8lVFwe3Qc+zfvUlZPLMIgXjhj85f1S8ujT9e6vobOgB5mHfmUo
1HhtIUG9gQPYfDjVOu/a+GstDCCwCR9TpDk4ccPBmy1wyYUaExiOslzJaWmOXj9JlBd008JtZijq
Q9iMCP31SCniNlHv7t1ujsUOpnLQjDmU/dvEP6fcY0U+9A95XHnQiP91ctBUIbqzs15pjmBwbPAt
0F3tpa2jH0FhZQdz7lUjTiBxb02bRkHMTwl5ZGFii5DNQiaU+PNYS0uE3t9STs4Q7qATBrckk+OS
eYvq8Mstg3Q/4daPFH9Xz5Mhu6pLftIBTlvqggpfG7B3nH4fzTHFjMq/TMwqAUG4ezSG2ZbMjeze
G6hk2HRpv+6RT7Mmc7AWKIn0wNxwGKry+hrP2LgRLBFwvqbdyq7WKCaLy9hdun2WvYjKycBdKR9R
T+a+NGa5tTzRDooWowaVu9lHUlbbIPbETywO3wzhY5TqC1w0qlrfRamtHmAXqrjDQYvvi1TZ6nYK
QtvTkDHEpPYkzO53M5gmrgXsWh4FXnRnOdAofXNCuFh2cJTx7Ad7xDeKpN22xtExa/wKIq4a/9Ka
bYGYyF9dGPwKVaTtFSVmVxBM0yGgGIceZ58+Tk5fXIEm4pTFA/p7graYPIk1Ev6zrnhXazNaunh3
nFoBkNzASEgLq3XguTUSZ1PzvezWEvEclo69GNIyPKKugOcStJwRhcCLqSRQL81M/95MyiloYu9V
Qz/10VJRs6KGXr2ajnetM1F8HWzrdVLT/GrHXXZVbYeFQmkkj7IrB/D73aRwMo4ypNgp1XsKgY3x
hd0yuAet+Ik84pcq9SC72OiC4L83bNUpnk5sDZHCQ4vph5nvnCkuf6ZdSZHa1eJL4inlE2+9htSs
py9BE2H1PU+pR/FoNFr/AZVDLP3S9vboBOIHzuNu2XZT84Frw0a+LglxvqisUa+FVYlVnXn9cRDT
7yYH3rVLfWyV/sRdB0mVhy4C4T8r8C/uk+9z4JyiDzki/tzG1gWyfvSInVjwxlJPXRZDkG5uXad2
ZrXLEnMURicNf9fIS6at7FoxKgIddOQdybTgzWrAN5RajMngPBn68zsJafvIrTR8Yxt8LAa7Pd8u
RKHdT/34Kk/UDPHg9U16acdhcXtup5Sw+hiet3xoy1jbR1RNK3G4h2QckFxfkk1uBDKoQxDBZKja
4BG45jet6YCPlmNSPuXJ9APg8LRp1To95SU/lDI3yrd2xBMwjmukniky6yPa4fz26mNLJhnNl1me
byrbq+fNG0EFqK3w+mznkrx4xJ2nuZBVVxcqgNNlAoF8KbwRLE8J1rpwregqG7dNnlSQUMdbL6zJ
0wrlSUxJfJvgKNb0aET4Q82ej36rbxUrHg6y8fQGJ3F5OLrv3RStp9r33nLPDnZ9DanMjCf3LcS6
ea1ndrDW567be/aCr5f7JEexG/pZZCZqHPOpVtI9tBjFvpD4KK5GYt0m4VGhw/FGt1ieg05LssHP
3F+pjb/yTJYmSPNX+x4dQJTvCrtcDdydHoyoxtLcIR26V6McVpocyt0c54R5viE/gnQsEEVLUiwG
WQidtNbptpGRXmQPUZDm9M+4qvejxdqPuXqS9HKuEej1bRqY1b9dQ8ZlaAjHfk+q6jVHwVxuhqhi
obPdUkO39TT8MkzJLY7mMTTsPEdRfI7/c76Md1Wev1Q+Ww5heLu2a0GRz0e4XyFCnMDVUWKS5cOI
REheTtyY/iw6sWg19mgm7mTIsR33LL+ylbdtqPA9lUWpVJRX+i//6/JODuiN9auotYB10T/Wk/el
YBv3uO5ZmD/V4p2kSf9BBhz3bStyV/bcRSz7RH6UhVAS6Qe/ptQj40aMBKNaTTzbVJG9dKzzK/Yb
vm68KkEaQnIzYZekqvIR68rXyuusi+EaMeq4+D3LuHBYyLE1L0houd1Kzzux7ZHq2PLVI9H9h7dR
ayinJPHYbCTQlfWGcvZ0VH1m2KvkfhSRWq2nXh+WMobXvb6aorZeaWWH7Veln6uhQuEssYul5VYz
Vd9An8Ux1V2JOeKDXyjms5zy5wTo8AFb5QiIpqumCNnXq0m3w4s+92I8ajB8il4iBevgura3nZhI
22XN4B1TO/WgGaHEg3/AFpzDNkuSZtf5uBpMRXMYZziebPR54xVb9rvXdzWq4TNMb96gBXMjSGot
QHyiq1dRwlMmT4HjjPbqMstbDa3U4XDrylyhGRcHfGD0rexVE7ZvpYOOAHVC7B0G71k2QDq/GIMo
oRW43vMUa9OKxbu9quZu67FiMQvlqwkjvVr4RbFmdTWe5dw8dN1FNLXK7WpGOOed7ciCS1oqz4aO
hM70A9FZgb7vmCNJZIbddmh6a+1Wrngyo7cMfA5ebXBVXKt5R4vSX9qZ+CnC2kQsGSFFHBgbihim
OKpaVF+qzKwuWEffQlnWsR+fZzRDYx/loJw2hxxP28LtQJdbQuigAzt7W+RBtQy18Fmt1HzDgmYC
XDcDPeTwbWapTdNyMIx68bcz5STL93/GfassBtJq16o2Lqlpju+Tylaf9FG3ll34Al8Tbl7nOpxu
s7SGnJrTADsP2SjODWsavoxTB3D4TyzzEZCgQlpCY2xMXHuS6aHDYwOvaJalfR3uvEEEGJXSlc2U
+xllpSRHO6tgKSyDWqLgJyoPYzA4YiEP5ZnNmvpmsWlqUW5Qv66vfon5Q2na3U+/5glr6t13NVEB
A1RGjZ5k22+RKyD/0AughZ2CmlPd/dQjnU26dknRAd6mftr6j22H2iNqv+RxsyqAuYru5UPXTmej
V/uVXmXGaweDIU0s9WxlqvE60IvnnhzrYdzIMXWeOY8VVYyQ978/T45pMwb6z3mmm4AmD5A8reOi
Rp4jo6I2eu0TKPP+kcdA8ZwbLiLyM5xJ4OpikhOMsI5s09D83oOLwow7RZJ+qvJdH5f5SgMP87Vk
bVZMiGP680euksvoujA+AjNFXHIe0IwAVUZ2TFXPj6aqA2MbWg1f0NLmUThfO4n60+Ar4VugkTbR
ey3faE2s7AExxSx6TWsblam1rZPu9xHOthsPO64N5kEz8Geech+VR/fTUM/HcTnzoiPL9YehNMS7
b+vjYxHHw+PgJt77kKJcl5npNx5TzUrHjXMruD2/8Gc6C258SGKi7VpGU/fiVQHgtLhV1y5WeC9K
hOenEtTZQo52ag0fkXQEPoleQ9ILBc3WiK8W9NoXePIkglVzwlnsf65UI3mxzucu83F5Napd5cUt
Kh2usfC7SFkUslvbfPhz0znCaNDS4/A2cT6KlehN45v0KOP3ppz8C2g7qPZF9cZtv/6rmnMOMBt+
suTFwDp0k5dC2D4A2rbY10Oo7swQxdxCGY5xZQ+Xzk7Hy5Bgj2wBFJAh2VhDudCDuj3JHhns4XIb
lScEFSuEDuew+zUql9s3luPb+zVC0xl3blC9yVDKreSooRaTSiowAHUb/XDows3c3LsY/HwJVUwJ
sBGFUSwHwPWrzdqc2cOyL5sa5TjISjg0zBf4fNW/9aPQv5a66UBIt9KNBogYxV1FfTN1YBgCR61H
ZIm0t04rS6A3g7UtJy15Gufkuq+DVAoy7NiTLEhfA9udHrEO1LBWyJLXKCv1JwRh6sXYq8lrZ8XB
XmSI4t26ASwl3c2xvWGwVEDvumXVLCY3LndVZJQ7eXRvlNChRCL7EbUs5zaz9hFajxrs/MKi1VZC
aV88FwOH1G/617CO6m01OPFCdtHVT3aZjmFgqeIumAdIMXimCR90nmwPirPvhmSWqLL61z50sF92
xY9s7mWkO45RNL7JsaZMjJMbFmd5Yux7xnn0AxT3mInOqnUpbWUtx/KisK8ehu9yzM144jXZLzk0
oDL6qnE38hGzXUQxNpmp+SLnZWOL/DgZUfnadm8uKbMjC97WaDS0Inv1+vEJ5UL7DFsgf52C5oua
u/VRjqGHwlYCp+q9HORnni5St4q2clSxw3yJz3m+kd28I0+QDYO6NiONun/h7DLsPg/FP5txXHZq
r+1leGqrggy1Of2eFmnkYZFwWLZ+qNe4kXC+GinMmZpp2iR6dfndlSfKcXl21GIE4QUIYZKRcbeF
6NUtywFyTjyygfRYibE3WmdYKBTTl9iGunxUc7AvKw/cqZyEut/SVCeSi70+He7NNPjqQY9MVFIt
/Umbe3JQxuOR/Dc8cLd67CczeJDBTIPF/nCfRP48XGGtNy9olL+6AnQbJV+QurNXUT6IZC+bwAcY
3t2wj7J12ia9DaVldg1He9bj+DNHHipKhAUZf+zcHodTbKNFpId+sS3NqMYTh6f74Fo++Ri6lV5e
p1iNzrJntpjsGt34zOqFrUa+j2eP6r4q86WnUyAPJ8WY71gmgmzxuEY0z0f3PAoidHFAahldjtOk
yXcOHVIq7b5K3ezW1yr3FKTOtEek0rzI6ziovyWZcZ7m62EC2Byt0QNyzkvIEISraTvGzV8ydItP
CZolAf4M8k3IWOfk0Ho7DAaCTsNVze1R2553UShU1Sd/gi1qesahmTdc1dzIuIIERaCpxkFONcu+
t5D3/B27T5Nn/Zkr46kzYoCh871vi3D86nkIGmi5+j6EdrMZWrdZR3D7ZNz3xPTuVFOzsdSyXSMb
HT6wUAn2mBL3i6ZE+L1Nu+6KqzRiQdomcBrzIiOsUPQNeU4FUS531tLLUG9SHAvFOd/uriYgvrPG
/v82CiAI8lEYuAt5cpDGvzqgxEvRjvFbO5RPQ5bqF6NNYoiFAuIKNwotDZ3X4JsM1qHTPlcdusvz
CTgMpFjRNTs5Jljvn1xl/CLHfNK1B13H6wjrGv3qdNabP1U/dS/vXqLSF8+FWNdK4zYLLveqoF19
wPCLx3NS2wsnzpuNnNo5xvSIWEnNzYLRdPLc/Z/r6GMtrxMhwX3uQ6jDtaafjHlnVM67pSIznrWo
Nw6y56sNuaBm6FdYgZvPbuhVx3m+HMzn+WptfZ5P/rZfyUHPmKqjPZonOw0ALWFP8zA5g7MVhRU/
FH1hXnlImVfkCtDtGt38qakC64oYoH8ai3AjB+W0QBtMPHRJx9/PsvrnHLLaRZ6jF0b7OMWjtbif
NGjV1fH06CDP8ZTc2TrzC5vza356YdnFZ3IfV+GrEJ12qqyqXqpx4L0hl/KXWxnTr8B4yRUjgXkN
81hz9OmjCf0WtIoB+IjHzLqsLNwAco/EmsImKAcheQntsVn0tmO9eUW68TMEKMshfa7npvJ7OCcK
CJksT9Jn12EhoaPPJntyhl3ii+y6ZvMkz3K7NNpXo/vdRusU7yk7Z8scly1ILbt/gg2MulocxMfO
GfSn1O5OICJQ06pkG3quf9DUDznjFoJ6GR9lv6TKBDJO3WlzSMbFxOYki7CeUvO2O+VGzRYkicuP
qTaqZalq47auDe8L1ixOqhcfU696mx7Zw5WFeCU5yARSTDzV3EIVFdnNorjmc2N66IcHU1A8yZih
aSR82Qa1jn+FzpdfPZKwoDswXZNjclaB0APEjPJg9Z1xMubGmn1oe6vB4nnu1lpsnBCTME52YF/Y
uOjbe6g0WvMYahe9Zl3wIE8vgIrzg0d/MI2h1PycRIwy3twojkuqSx7mXclhbmIogycWNjd/JtVD
+3s69V6LFej/dAO/fRqozD6ZXvSD+8avAbEe8p7TtNe8IOQXPKt6YgNLOV/1vmXCftR0Q/nL6tw1
bmvl91EIjBaa1ELMOnZXE07W+8jASyhET2mGVfsXJBe2keWD07KWBtbZH0GSOmstsoZHbe4qFO9Q
SbK+OAZivlGn+as8psieB0hSJJNnbKxEQWjUz16hGFpnfcgihG35S87hOg6inRJkw0J2fcNzl2mX
mv/xJKOIs4U1VaC3SE4XWvBdBIizFk1j8GsY/ZOf+Q90inf2lR+4fUznzrSsa1l6exmuNHgJY1XV
qxafrPcsFsNDMfSCAvMQvlGJuZ2N8xRpRDttz4mTbgeKMR+kYlDwACe0TorR/zDG4Oz1YPIUbqMn
0vglkjrEUbvRMLjS5+SmH3yU07qPrOI9yDTBQmNCsD7H7wPVI20F3nKveiRQOnaMh07TEbOeq9tV
Twpo7IzoAHI2fuHxspNl7ioMuvXkNNajLI7Db8PYIBzfGlDvu7Go/KWcZsD+gfdWZScTJY/LOFrv
8rIlRk0rJJCAMs2v0q4cnLY/6gQ9KvyjopWsrHeT90Fluyf3WdfcUafyQV50KjDftkAHPNXjd6tT
o/FBM8bnKA6MTUFtMn8MdCfY4Anf7CeLOkLcNu6j2gQmtIama45NB4VhiPodyVUNL49bLA8PjY+s
89yzzK5bsx6OnxQxKruqyNHR6lP3JcRB5GS5yGvPvdgwp5dZ82TuOF3f7vI8xVBniGATQdHb5xV1
+rCFv+hppsq3Kw/eU8f9UXSW8tPDkoViRYjLPAsdp6/GH+iMINwZ9tYb2jHhDDAqgeYO3aoPh+p5
UoYRKa0SyYm5i864OLtqsBw1DS1W0wCtmUFYWAWG5x0L3elQWdvF3Miv4dDT6dNyGRuIHMgxJSiG
Q2CWkDQZDOqYGbH2M3bHeB9DKVjzuhS1Ykxlio79xVSm5qloMfqVIDB9KP/K1DFFP4Cims0Cdynj
WjesMzb9X7SqLjaGaYF5GwzxUeWkXOv6G7/iYZUE0Mm5tf6le8EIL6ZMkHBB72hZG0i3RggaK9pg
b2UDfQNApjxkIof5KOxtOTefx/829X6+0bS4otz78vRbt2rIF5SZfnFa8kZDEXffbBVYiK3ilRkf
/z9n57UkqQ6t6SciAm9u0/usLF99Q7TFe4R7+vlQ9u7ap2fPxMTcEGhJkBaQ1vqNW6EtAVA7vEae
En7VgxyviA5LzLqC8Q0SRr2SHte2WPUkKLDVzVGJG+zxVDs91Jnl35Cc6rY4tjNjHlr/JmM9bAgM
AisMqHKVxHDa8T9M0d/Jy6naCiDP72Ntf3WLKnmooTA85ZmxDblBsFrFcT2ZbJDI3PfstRhIEoFi
ECdfb3r3PJbAGKTx9UgBMgf78dgCktjhJ1bswN0ojzihVah9FO2LkeC9phlNRm3Nr9+mchgQLraS
szU3FU/BvbmIXpD8AWLaOY8y3OaDt09KTIR85gpvPON9QPlGt5O9rmf9gpbrXWSnDMlmW/RHE8b/
yzD0087rE3dtIib6QUbsLDrfetJzLTg7YYOdl4spjNrFM8iBF9e1eIPphLfW5yYYO9xZ/TyBjEoT
YoJyUHwq4QhcRS9GVAYXLSSvr1gfeRG+qdZoPTdNrm/AihXrhi/g2fBnJK1Th9h0KdazS3HiYpbx
S9o3OMW3/bBRauMkLEc8dTPCM0egBoBvjJLpDBJFTSrYTykq0bJXjovbaFkzAbzJVj/q6EGgMQyf
zLsBEi4P4OzshxAoAP/bZviuiYrlRY4zgYnsKHN7pje6q15EaelLOaJEVU4p4u8tWatl41KP9ydQ
HU7t6Cv8JjH0FA4OLdPFrqKTXzc5fq9aCFosEQfL8LP33nSXPY+hF+HY3aUvQ2oIfBHvuGf7a2ai
+tbAr24RBuRHEP0KFpMGxKXownVa8TePdGhujmkolxhk52Eoecxw/VvPeqAhsl2V5c1Mw3iXGYpy
9nrt90ZNq0cLTQ4cqv6JtyAvU3No92Pe6zAQhuFDmYqrAOP8y8+SFda+6fc8IqNn14CdYF0mm06w
TlQHtT/aEy+s6pmNwZHuL3SEW745pb6JdWtEUNY/jGRjvjR6US/VMfBOloVXl5Kg6atCr36NjDw+
IM0zLmWzDm0buXWTKt3cqycocoSZb23Ap9WvFG6LlaM57g57r/rV1kkY2WZFcmfuZTIEb7nll1BI
Trxib4/+WZnc5JlKAQehaPpnYDrj82gUM+KNFzD0HIP4wr6KYfgKoEv88t29qbbNT4rB2WJItPLF
hk6zbkYzP2cayX0rzPLtSJ73pgKXXI6hVXxN3HoHR6/9lVWYTJBo+RKHQb3Mo3q6JXoEqVvJ2kNe
huPZxNkcgQ+hv2A9HOPSErk/bbFk/tf+4hbwI7MT9bVNUwcwgVfwj4MTn0K+3Q4oNzxYHghg/B43
VjN7npHnPCj5M6BRLdpXDnaXqNUgYj2NDpabsZnU+FKxkV2fTVuPAFW56Jb965gcB9CFVnnKjsdH
cannTQPmZIU/D+LdpKcv5JeAsMlurUFt/rMH39uCGTtjZC+slhePlUQ77At8aK73jVUEzI76dlP1
OCHJWF/5ADPyRv9AMMvfC9mscVpAhRDA6nysak0m8piYIFidFuHnGdfFQu6OgTbvTnmzLfzucu+p
Oj86dp1fhRu5+6/xISLZJFhuntlsIrIjb5Nq5GdqikDK5mbUBs3OMLg5aH4XvKlCN1YkTaad7OVJ
jbBvIfqz7KWojnKXoj5ZWMc+zaccWk15laeMBLZwsilP2VP9WslmwPTmfkrZRB1ia5mVs+MaVA9N
S7YKzyfKABlGyJ8xudfjIHWw+nrI7j0y+NeY/4oxYdk1XnumwmMiJvDSlhmEcKNzH0TguA8uXK7U
LqbTZ9wcBh0HCzATcgTrW/chnVGJLZlYKlT/HKrXfDW6jRGEHDccTIOiLPfnZNuHwj3X857mxr/3
ZIyl0u/ev8b9Vy+gBPd+viINzj5qrkmiO4d2gE+IEhEMWdczTXMpd01zYtYhd+8D5FiKefoidLvm
fqiM1fJ4ufuvgyiXOIdSs9rVGDoZRAGl3kUdQN0srYOHKQsCOBsa08oamE6VexQf/3SMiRNcoM9j
qsywz7iXoDHL/QK4Palq3Jjm7tbUz6CK++PnOCXWo0MTje+DZTn71vfUjdOow0FPvOHQoQyPVNrc
xiNsPERq4Zvrz36zzOmXQ2XwPv7e1s1ABxcICBTVp0WsXnM3n74GhV2v1TRvD2EU9U+61r7LuF9j
IzOOA37NYc40L9WDAL8LTXnI8Rxd82dvV3VjK0w7QqPZUXrEdCMYEJ2dqtY+grK8j5aHMLn0rkn5
LBvU/jiqt5SNR4nrLGNyY6Rgi4HwclfBBWvRuc2cPJ1Zsou+yfGkQxGFKytXDl2fQE0NxhffyNpb
qerVLS2TV7Msx3c0E1An3FRhqb60L7XvdC+N3xns6xgjvkis8+9920B4MgumKzRtFL7tQt/0Rqmz
vkIoCsjSz9oQzkmP0gHdfRCaocrqKYr94ZmpbrATzMBXsldpivTcTN432ZlWhsYU6QguIRXLaKo3
mhFcjbED0WhW3lluMkGRe2H5GP92ihdjmDC3P/vlnlOJnWqm+kHgySa2rRL5qzInu4qXWne0OnIV
C99XxFG2nTko9/6KuakOlZ7MJBMxAwkRzIg26FNHp7Zzgqtw+98by0EueIinavNXB4QBdK4qV118
dpDfC66Zmcdn/i/Lv+LynH6I+jpaHXvZGmy9p6pGInnmBkm2z6T1xd4yC7ha/9B+ZNxikQYV7ZNI
xJi9wbjP0H3PhT30eToZk+f8M1aG/jq7HgZHza6anTlMiQKbGbEOyxc7L8niEiaCGCnT9UWx79xk
3qUt93KUUhdGGp30sOTu4/jGBQkv82LqEzZUiAponVJe7NFHiFiLcm0VKzH+5rLXZP7Qd96imfij
gFXm09Vj9Dbq/I1ys8vWspn7FtbJMYg0cMPxm6HFP/UZ2iQ7E+uRq8R5YYz/QIHxodKU6A0so3ew
O+QM5aBgqGpuV5UOuoHzc1mnS/CQzVEOHkL/XFOOvrm2TT2N/4QMN5lVI0trYzU4H6SbrOWUL3fo
Q5l/VImdPEhIA3OU5kYEBk/68Il0AIP+V6TQPuKkSx4ACzd3vMT/+Tz312ms989z9ANkMejKB5GP
YApINIfHWvVHewmAHmjYvIHZ2K7yKeU+kZcCuqIi4lMGYfUk91oZnCabxbnehqzc5kGyP2r09vf4
+yh5QJJRUUfqDGjuXyeR3feDcGJOTuJQsCI6Jp5otp3wnknwKsfQHKz6LHejPg9gWBEcuSC5aUBq
AO3ndGDsIDryP4h8siGxj8U72ZFFkV8G70fr+vFqTiNihToXHWUl8r+LkrILQEAF74aNYoSbtq/z
g+kNCKRAUK30GU1asz6/y7Dd23+6G7VX+suf5hChU40LCdpsGvpHzSpNhmVfWclx0OI22H4qubXG
eH+B2KLKcvnTvJ8BBaMBuZysh9Q59TftA7sa4yY3ta2LM5ZawO1D7l5d2Cj7yKkzfjth3PImNW94
ucEYUTCd+Yx53INXTeJQeJ1PJTsKB3/UUafC+BlTVfvdS6b2KM8k49xXVw34cWhEHGloRfygOPX9
9WSods2c8qx4lMfEDoTbrtX3EWssyPvlALiP+1Xnex0z1Cpe5Ah24D2i9zFbtbYods0DRj9YKWU8
HIL5wFIOkrs+jpELLXab9edErJ5ndp/N/4cJ2/99SJM0WGkBf9kMHQufCXxDIIL66gNnRm143tj9
QzBaA36tdm0BTCNWFc4rGVhzL1tOUtdXDD6rq+NVPwarAlX9JyRHjDr2HgJFX8x0kCJOulI5o7Ia
LfywG9/SCTrlIPz2cegze52Win/22k7bmVqTHnQEnE94vgVbo2jrB8XEmSXOouxlmioWzZ3lvqZi
6I6KwH18QYHEBabJJsiG7FRWRy2PvJPuB3QiFfy7U47Q9TE+mXq4UFkYq6kVPxRzYTGOYufi2t1a
tuRG4S5wSI32RzcGSbx02qjfll7VwFjw7VVjp+ahCSCbB1GobM1xcp87pWbRmuvH1gJTSEn7wYsu
jmUlyD+ySXga31qkezPXaa+ydY8H3oG1oHKiADHNXLvmi4/R0EGOUNM0vbmILy8oXVs70wnUYAlB
A0hCU4fbz7OrGUKgfU7h/DNW4AO+ngwMU+Rp5AlFJcYtZXU+0fymrHkz5Em7L8OwWNzfgqdiyOXZ
2rPZTGOwtFGmOIdtt/18z8I28oeC9On//HT9gKNKkwGan9+2HI4O+/3TfYb+fMLPdxCbLiWROLB3
95fMWW4AVGH68PmaseOgwJNTgft81S5S/DVUuN+fUJ6wjvLfn/D+bUWhi9Tv/Onu59atgPkOn06O
lueXn7BBOO3zTfbzJ8za++93/1r6EhJ4Mvz+dPJoLAQPSuCCipq/CHl0keVfYr22Dp+ndyg74k+m
xCtgeNUTuKOZ76qW59IW7iOlsqdGd7wPyDdo7OU+AEvNr94KLV+WtpJdCt3DsHvCSgCPuys3Jusp
18nIhZPPXSZKqHqmpn5SNOOr7JSbCjCGYXnjfXzdQZpvSYBuZD20jzGzd8vkx+d4D8s8PMdcJpyu
in2rwlyvmmXas2FYNbGrPYZBoT8iiXVyh1Y5x3NrrJz+EMZ8tbJTDrMxR10w2w7RwWSI34bIUbhI
Hs/nkBu9LYd11jnlv2I+LoWe7TTX+6uMcUPO39cX8mXkUa0Z4Qpil9lBNgdtbC6Am+8tedTQImdU
2RVypH/eb6j3oA8090GGYgQfdohJFMvP94tm+K9CTWGjzgelbRyeHb25v1MZQtudPCg24FT7+EAy
ZnwkQSfuXwlg/3KrxhkwfuPL4J0NP88vjaJBYB2D6Cr3rBQ/YdBE5U42HStFyb3SQSBEZhuv/hrt
Jeqwr2E7fp5AjpAbXsHPx9+v8Bm2E8yWvD+v8NmRVuL3qxSQUNCPZz6kdmgkq2G2BspMaptJx0a3
FANKfZDsmc4jZj15w5Gqs0u5va4unodVwqCG7c0AXbCinmM/K6EbLDsjH94tnBIX2mCM3+KiPddu
5//yJmo1eTgwJ+yoKjM1C7DG1ZmfqOF3x9R+YhKlvIcZDlZYMuYvOrwe3IU98wZ1iaWpYagX3q62
tcPOOTpK5+693K33g8I/1ygcacPCzEvzv3NxjSegWqXAPm3eakz5W6PL9rJnMLyZcZRTS8Y7PhtP
96hjeIuBB8EaREXOT9DyK+c4A7bk+xUt3QiN6QkuWXM5W7vlGJ09VugPbaOm3Ee1FpEz9YKr6oEH
AV+sIEDZpctEz9rz1NjqY6w2LzLu4tG8iqe6PXB31+BUGqu8dJQP8KzaxtN9m0Iyhw/9udAForu9
Ge65NLS1DLNCPPbVoD7HN2sKXWhgdtoi/urBs8T8qiMJScU3PeJomR6bpmzhKM+7k45qhWtph14L
CvKLIZZrXbmexjx78fAB3IkBcwTXsdOXUsFWwS7Ad8hmJ6BcxYX6S7YmpXWvXuyd5ZFovliPqKQv
0UbmWTxv3HwHsqR9lo0+Kbcot7c3eWwWT7iDR+pFtvgkKBH7YXySQ9MeEKAgVb8nfaA8Z6w/91wK
pbowyyYiV8/GGLRoqTq5sZ6i6HcMM+SKMW4DUNgi7ScHxsNsoTkfIgfaYioP/lgANf4TL6050dCp
CTfS6TXBbQXntCp965RRR/6fJ79sGiU5TyM2g0MASOuNOcCralXxA3T16VVglzkfo+VeejWwipUt
V8f8PLM1ZgLzIalrUc5XfFAC89hR4+bY4wp+lr0T9W9wSMHLCLrqZhntpW7T7M3EDvY4tVFNOp6D
im4qNjYYi408yCpVBZRvxOIBh5Uj6v3+JkigYcpNLH15vAgfnnS27JFBAywh2VGkYKagrp9i0lpj
IvSbSIwateUoWRd8XRvZ2WPedqXOeG/JUC2wuc/TkUtoPtyjpH3UWouK11BSgEQI9UURQcwygTOR
CPb2MeQCEMy/NKv5hrIDsJ9opoljlvqQmJW1tf1p5swNyB5ilLn2hN3MzGr8ZElGfG0c6FOY3gcL
TWAWBXTpu+1jdJdkhfpShjalFlPXSWSb3q5HIWrvKdOMJymjNVqyxUuTsjTjT9l/J7+2up+pypN9
2Xfm18SEqWBDDH8SLVmvNo2ys6EWVO6SIdhFquNfQ8coVq6WZG/4l/7IHMf6mQ63+3kwvbopWK18
CKtvAV91ys1D9WHlTxMuTUP6goFu+YwPY/ncNThBJU7+KENxY+KyHAuQ1XNnJbJqU5BJX8te7o3J
qTN7IKJzb4me8nN7/DwX9bg5q5W0J9nveFm2Fg5/MuUj90T3PHbZqkLA+U1Yrgb8IjIWsmmUlrOx
Q1Eh3d02b6zEsHJKBugT82Aj8zcUPronzc/qR6hV9/BgZ+ExL2Z09DwqLbjmoI8MeNcL69grOIWb
ltKfZ32KFaZ3/dK0p+EsY3IDFGE4p/Nmilt7haUTQ+YjeqR7R7Cr9Mi2riLR+tktY7IXOTjQU7l9
VJs0Xop+8i+NHTjntnCG5WhM7ldScIcA5+rXElP5XeE31RZOZvQemBPeEqn7VZmdsHN9wmun03C+
pnwDrVd3vubx+KZhPhFQ2ViEft6Da+yjh8+N0/rnhonOETJj5S4S10v2+O+FCzkkjZzfg4MI1WVT
zc+JDbVpYZOqW1RW23D9yzari02V8fVEVj4+4KGLMl8PlEeyA7ox/V5j4XuR7ICWFpCeEDUnWAWj
F31XbRFdJDtg7mvnkf8fx8mzmNawd7U6uqoTVAGloRDvW4n3GFq99+g2wEdc+yYjo0rSB5mcdiX7
ZMx2283gtRPerRyTWkmya3qUy0JM4PKl7TcPyPQO53g+WeHr7mYC8x3plv0Y4rGChGbGwsRo7Ue9
mLDHdoC50CcjjW0pax8++wpvTVQb4yReGxBAzhqobLeu42UcJ/WrVuS/92TMMxLxNA4lTuNR9MXr
f2GSW787pZ3vHQhuaxn2g+joOcKk2MvdCusYpAyyPvoST+p3KPvdLUxEcRmN0VnI8U1uIBVROP3F
M9Ts5usY486nt7zSZx5Q2cjWcJ15bnWSce6tLdqZmdjHVha8xybF+Xm80ivpNkWCbSubvDvrz7vr
e3dYF/O7QGHmWAnn97vrmEote93fNKioxFVf/Kwc7UpGtnifYmwk7WRQz37rVceqQOyx76PkZeqA
KJCnKX7CBl8m7WBehaFnK2EaPlKXASYg897nJhMKzt5dcvJs8e+4HGuq5mtguuFL15lHDVf2d3+o
0CHLk/BcaQJ6vOoXaz3znbdBT69+5Go/YqN4BBWXvRkBH6uvC+UYG1N/Rp0C5qgZNh9g5fcB0+gf
ml9+wZrLfFFrJd+4Jcl3I2rVSx9M0Sya6X9JlGAthyKHhKOTVzbPBezvTWeK4KBCZb+iHjUsdW3k
Ih5NXNrr0QfVNpnO3oi9HQuMRIoFvU153S76aUy/WGX0rcwa/xuZhEuBQMfPSp/WKrf9cOF1Z0RP
CgxJbeRvYIwsoH5szCKrf3qh+oCZmvhmdNHPqQutnWJ7/UbFeeTJB7xXlE/IRRRPXV2xAB19bSNj
3WTWV4hju7zoi/sI5AqDpZeapDFwmBuL6DHMY+9aRhYo5nkPJn6zEmkRrVsXOZF1iMIYv4B3rHWK
0jxeWTdaVfJ47219eEmx20brxEG8iHK34Dz/HHKP8a3eD5HnD7VCW8dD1G5St1MWsZIqV9/t9WM6
ApRLgqL+2sWv4I+db2kt/CVi49qZH8w+mwgtL+u5Q4zfM3jIX2O7j9dBzTrAHoGolGqPvFoSO98m
s4SRIcL3sk+6TeTG6l4pLRw7Ykyx5Yihs58NOJgvUW4GO/RBXcB7dv0iMu1JDkCSKFsg6gfkrGnq
ra5EOl8B9SKgmMDrmncHTPZOSbNyU2ME44gkfEXxX9+nptev3UG1vtijWEVOPr759WDuXB3fEBmv
1W/tEKUfAju3rQB+tNW8yP6SZpn1xXDJKAyp6mwr0acfY/pN9iVwnDcsq40dli3T22g0KxnXLBaq
cZPp5LyG8JWE8k6+BPkdZxUp0dawU2VZWyFWZ6wljnKvnJufMdlhhvX/NqQ3PRM+hTBXfx07gLQ/
oGOPoyUSf3JTx+CUq6g0/hXLs7648ibiLXUEvIj+DE7nDvwJXHS2rR9/xfUWym0YtOe/4n5Q5GcB
4r9L7HHZwFpe9n3/lltNfatm5iIGvyxF/gnBem9umNPcQ1TZapJIsGKxp12E5qitShz1bkFhGevW
HBA86TxvUxpmefZY6e1gxQ5HteX3pCzu7wPbK49ZEXa7BpXPs+WjqNMmJRUMBRe/BC3khzBu0ATw
6+Ap0zoUYmMmo7GuXoABFNfaNtSNrXX+Is8tn4X1/btQxx0aCaxMbTu/ypjc81PPOsAMusiW4cUB
UkZZWJ0bClJR2ufXeyyuMywEMzVdheOoPkEGDw7tVANg9c2xYq0XLgFA9zfZa6VttXIi7EFl00jc
/lSOxbeiztSnxqzFBbHFUxr4qPbqcURF10p2smmaWr/Iy9i/90b9tDW9xH+keho8t7pYyVHuxPyl
NpnHq7AVV7jiZcfRmqgT9n58CmuzfY3MepmMBnLMDpnCyezEWjZFm/yAGz8+uFmX3HLWnlabAhL1
TGNd2lWL7iUHZbhVFVRMdmqBv6tjW81j7ZIFNtPoLFTMD5PWis4dD3/ZJzdB39ZroYf12ra1KQUI
LR5My1a3AQiSfR752VVuNLzoV2plY2hnFPk9FrVTBlspCHEBtYEzzoNlTO7B4Kx3qqDA+RnzldBf
ofaiLUAeltO6SwdqI7MGT+aJ7BBDatqmtB84Djm7TghuUN6Lpxv+ryg98MBwf8aV/0sXg/qa1coE
LKkJr23RuDsU4SO0Fm3z0mvwd0ujrF61uIyob1TdT7C8lmF4v4w6fo6f81o1eUKN9n3TZg4KdV12
q5ICS9P/Ge/mzr9i5DZwXBGL1Ap/VVbQ6BcPPDOUDHVamwALzsVkaGAj458InI+ouozjUe59bhxL
y7ZaImBRY+/mzZuQeQisx3k3NurnTqdC/Gn0JuO6Ak9fxu6D/4yTvZ+Dh1qr1qlq+jsFNtoWs9UR
tJFNiU9TFLQDVWsfN0H0FibZ18j2misP7ujNnKvgafMa+M5Aajh7kodMVaMfKBn2SzkoZQUL8gu2
B1lYnikjj42ph1lkDY7xYsemtsqSsbmmmp7uNLXKwC8Y9qmK03QT1oP26EASW/bQST76yXkkyT4D
+Zl+UbRa+DDZI59pSGga9RK6Y/toNjxBskpTTxpatYfcVYLdVKnTtQzzcTViZPra96ySy3fuOdnJ
tEpKAHHTL0hwqckKeGt6CmaalCegQi5kW26A5MUgHMSER2PyT488hxwux9yPkW1dcW9j332MjZnd
wln6Whv64jTk1VWG4jkEAsE6x327lSG56U1dXMkVLOQxn3G5p8+a2PcYI+5D/5wfabDt/YRqRp4u
S5qrG+bFSY5Xp0jBj35qAGIZ3tYisXWcqrg6tEXvkYIX4dltDGMDvi15QBffXbFwGZ+K0WopGBvV
/MwtMWcygpUr4J2ZiakdUWxBxCCb1UK0uk02MhhruVvdd90AhWafbNp4VEcdCJrGeroIRPPU9SlI
cNMnWZ2p2VYVPcKIQ2nux6yu9vmcmYxRZNxMXp0+lIpMZevBs6kW2dJWm+odH+EQnVBSix3CpLA5
c6bK49afF1ELgIXrrq+QGvMLZ+u448KaAR9dpUQHFuD4vc1NJxT+Ar6EcorTrHv9M0w4oAvdAcZM
ERq/h/mN7WNaxjCPs8m4PJs9DwPX8u9hzEJscAJTekratt4qqUtxPxn1p8i261vIHdxuQ6ta+jqk
gA5FgkPtpfqTY+f6rggsmPzzYBdzm6ccas881CyzYqmBddvJoZrapgehANeWTdNpMbz0Kn3XO5SE
kA1Sn7IQZU3Ls5LXMmDVIybdfm9jJsP8/NrXZEJKImy1H0reMedKEdomV7FwSXPFi6DesszAdBU8
zbpJsuqmKI25bARU8zru0GgSGalDigBfIZGfi1CQt4jdXVAX7i/qcy/+EFcfZWaVS0epzEcDlNym
RUf1bMeJsRdjZuywYOgu8oxI/eSIcvmoZndD+LUumJ3y7Jpzx/czVhnonfmMZueVy3EWKTSBRe3l
Gue/VkF/xaiIVYcwI7U9WbsQkmJcmEOOw86YrTP0h1DpVowyu0VtWbxUonopekO/jH6Xv/AuC8CN
FhmZuXNSCqTuXKM+yF5HNDH6nVa3k71UPSrUnXwbf06OJQ1rbRpy3UMjLmBoKvDvRvrhRurJml1X
bIflSeB777lpz3Kjkbh4cQMws9N8lucthLCk6haN4bQ/p40fKOXPOk2HhWkgiaWW/QfUDu/kK/Xv
TSuacZ0WqbH4q+Ovpl03rLYgR8r4FBVoh3hYCGaT6Z3CljQ04ussWmOLFX4VDT+YkSHIPPS/UD58
xVA8fPcydILhFfXXOB2sXQMvB66LW14zCsIrZLbtrW2O3pLHG1/7vBEQDI625qIjNxjYi8tggSsq
xtJjQmXa8nl+TdEiMgPz1DeN/+wH/Xyh6C3GjDSzzqvXtbCwvJgH4xJgbyfDRG5jbobCQ8cZM+T7
qZzSE5dQES/y0IlV8SOCR0tnHmq3ol8y9Yk2KesJeJHBlKzKlIVnYSiD8SYybj/NinXDEC6AJA84
P0SIDlirMhn7n2qpPeVUGb/6nd0sdMf2XnEwG5d47mZPqlCjNcLTRy9z0AkMRzRb46nYDyBxUD7R
lGLZ1t2BqYYLnp1ezTHTrWK56apI/PwpmzcjlQUqDTcZUf3g5DnTXqXrHIa2d9a1wprw7YY+rdp+
tgIi1Ksr2V+PZISLDr3iRvjnmLz8sjIHd5GH6nPiwL6ykWTYjpSfNraf10upLCSFg+KZANsW5Wwd
D6xVnRr8VVL91TH5eG6iX2VLJYUO8voZT9XmQUNz+FAXeb0Kcsf6GLvih5NZ2a30GuWCPDRFb6vn
OsLnYc5G3qgmN9+yUPyw+M4+eLgIvC+BBcSGiJYoNj/gNt9fCkhM68h1QRJ7DpaZWt/s6wC6tY/e
5IhbEAZD6nTiavmiTdwg8QHB8a7tgo3tgbBE7y364fHDGLWi7RItVnYkAL+NNcLmmYkAeYUe+m8u
CwqRuV46b+Zo+lusTvKtXZXiFtrlOfVHHRsyg6V/nX1XW5RdSDqHD05c3XoljPfDENlHRLxRhJw3
VnoNyq9FFbbBIujhixZR96vXN6qhboeo8t7Dwu/XraHWR5cFxDXgLS5jwSTLQMFhg+u2ea0nESx7
cpGwhaoYpWgvTBatSBxon+rV0MT0VZstVhFPyRe+U5b8o8ZNobpvIVq731w3Qlmlh3DGAyXe2jXK
KL5q9W+eDVyrNsPue2CN2zqoKNwJ47nLTQ+WnnIL7HzXmogtjA6iI2OiL9sWk+k+C91tgib5sRia
YWe7ysGfinytjd5xSptuoZL0IBEjhk0XGfam8MV76OQtDu9utGjyMfqGLtODa1XOz5KLBylnPGCR
Qd94StsekH49ePCbLwyYzcxhKFzyEVx6AgxkCML4JjcIlGlHJUGVfg4lioKsWOZaa2o72rl3Ru2s
9uX74JYPlZ2TjS/qZ+jj6RVhZ/WlULRXVAqdix6XzXm06oc+BspTZnF8jLyfsSryk4rohBcP4z5w
UEAB3l+YJ+XiC5iKoZ199KAytmDTkWaam8poX+fM1qOtd/1F2C3EdQVQm6nE0apWRXjUPXHWWuGi
WT8jDmdgYuixxxThR1KGYKRG5AtkXG4gY4Gnl0Nk2wubL0z6c1S0x5cBN6VrlcYvrVY0FxKtXElT
T4Wvb7pX1c3jBSSLbFtH3Q+XSsgNm2DjPAwO1EYzjJbMNooTezfZiWh8f8MXAbjylHwjrc+IXrPG
vRcl5eLejnRnWIyNngKqy7t1ObjVa2XEYo0NZrmVTduwefx4GvqywQT/zSvHZd9CAyXLZuTH+67D
qvXomzD9ljOo4pgE5iOlYGUZ9tguht4hb8aHaoytq5uBau3btekZP1jXVQs1br/1ptU9TG1G2alA
5rOOPqaa6zBW9OUo4uZXbz71roPKTxJ6p4oy0wIVqm41JJBnRIwVeaQIf4c1HgknLueHDCXPh3ze
owz9kOlpBYmTkOzsCohSfc+9UjZV3cwuilZ/S0D1FDidPdeJ2vEMQhZKNp0omM6jS7KM59wzmM/+
MRPFEhqE/VwWaraIgAlQOB/+7SY3zc00MXjqhvbX/zKTkyNkh8fjYW+MvPofzzoHpewxSn9Vfun+
L9bOa7ltZunaV4Qq5HDKHEUqWbZPULa3jZwzrv5/MJQFvSp7h/p+H0zN9PQMaIoEMd2r1zr0BdyP
doO+DVU3yS7QqbCiPpPK5BJuMo7cw0bLteIy2qVFsaXcEMPxrk5dZLuMR/VjapOX8/n67/gNITmX
QaUA4eF4gZQ5W7tBID80Y2ShMtTJT3l8X5Y8gE5yvfdtG4a7VkcRPvSc+jIEU/LFicsvqpue5YJv
ehT3qK0DZyLKpS1NC8l1rTH0XeOO8g6sNErmmRrDDm4Ve8VkN8Dd009GV5CZ5rmUguS1KpfmTztP
HpUBmaAqk2Vka6R1Z4T5L055dz73wi9eyyvs/CiDoiloduVQ39l8lbaRanfb3rCHq2zZ3goOaPVF
JkGpmkn4KzXPZLKAjvNlvpp9bX2xfHhOi1apHkgwNZsirjOwLiXYaMJYPHNV16zSm2VaWdH3IuuX
flbGP2W/RAQhDeJnE2jgpoX65DiOGiwtBlhe3+kUcvrDWa11+8l2HIVb9oYoV/Et8A3KO225OLh6
Z4En7H4qXsSN0raA4huVCRC+CY9QEYdrIjfDXeKY+aI1jO+hkntPlCIOOwXi1C2kp84zZ3SoIlPv
BzQWAAjTZHgYEr2j7KeUN2XaNi/woh6ER2DWIMYL4nNqV2Xbpq92suXFezghzL1C/uHE3zIi9Veb
F6gnnFUAkf+66Qm6D2ownFLCvos+cNwnQ9cJB5X9YcKedBoMwUUPWrCv43MAUI+KmrJelwYy1R7v
5cpE8XPPj4v0qQlHf2G3NunvabZqbBRnDP1JlicuUjfjoajmh7QEUqHpbbdvGqLXo62kX5zY+tmB
NL0WTqhfM83/F2LtKQXQziIHR72kjg+GBUc294hIDdu+jdIHT50i11lT/TAhz0qCRvnJKednIQfW
cwH101pRoi/2UOYr8p7ONZkaMMswqZI72rmmpEpwflTKaizBLPlu6VyFo+OYQPNDktizLZd6k+gv
N5ZpF+EWE1e62re9b5vFJuI6zaVvO4LNkuev7SxPz5JXIUAwxhA/tVp8AnXx1QIweQ40Y5351SMU
1MFSHdXTWDlHPSGOazm2cs4RdV+Og6+sjLrud05cqXt0SIZLPjXBLh0IuYAyCHa55wQr3WzUF3OA
T7/s+18Uw41+x4kdWqvnknj7oqqdbN1BkMTtMvbGAxmEpa9LBkJRubaTB0BscWEqxGo8a+dGUrrk
I8/3VYk/+44KDYyNCIwm58NppFh1mWiko0NT61edERGhlweLkrqmaRdR3TxCFpTshG1uqAr77VLZ
arfurE5b8DRy1kkVvNhVRxjG0oNPExvlqk0M7Ro5vrPxKc52E2NLRmo8UWCU7jwDxZtOLWD8Cepz
V2rJI4wKPFejsgf2Su/3wqYkQF9glwUOKtlXjgLWT0UlDDVOcmT2g6fxlIzaxDdZkoaDr2fjATw2
745LBiOgqP/UgD3iQTD6LFWkHTqKcNctBMy7pOjtexlBU9lSWw49KM1T90qsNOCM4wfNMvaS4ARm
ON0HIwELG5jHqrBGdaX5jgu5S/fgEQ13DJMU/hhK5rkGoehSr3YvZV52z7P0VO2MbMRo8tTkgd59
NhECQNzQ5yEPIq5nVL4Iokf6E58fE4zOEob39Go3k5Jy82xRjHwl8pncmoK89KqAIWw9TF5iIiwq
967Of4gB0q7ymoRptLKscrzCMOUsNKXuybJo4/Vmkw1zq8a2Dv4VFzHBaUG/GEAkJ0vehdFSNhBw
r6WmPPWOVZyaJn7txVAtwNANDSOk14CUhc+ty52Iz1Ust5uYX8JzaaBnLMlGvk0Ux6WqkoaPgbNv
aov4fTqejdLkByAJ7+tCivj6c1vkCdZCAxeGboRNKCEpDete2Go7I9BYQVsa2irHpMolSUdUF9Tf
dpTTdJUVw10DHdBVhtlgqbm+d+/zqreE5mKyhR2s+d54tQETnfjSVZ2ygldQ52fa1Y9OribbOtS/
tH4bnf32XwTBy7u4GfKNY7uwxQQoEFUupJuiB6cyNDmiOze1ddcX/UDoFPmR3pRNhCYs+Kql+IsL
K8pXA3mLhaFL9Sfu98qyDl3vsbBLlNrC0r2YMh+KIIK0J4iOZoMasdoY/LRMQ9F0kHpQBelkfbYQ
U2pP3DrtVlIXq1eteggEOZNsxsjz8AbfuJtkwnF7qsJIX4wUlXDqVadQHwJugmBJNIWv8Fjgm81G
8WTtRuBU1g3yq70Kv9BE4ST8OnSt4Is2T1EGj0AeevGqsRT9UAfU6zuAuZ4U36weOE4v5D7JnmB+
XAOTlO6nB3W3qZQXLXaKU5kE7m1o5EmyDIcu3EDggsZK2vbSGrlWaRsD032o9OwHpRNgxNKuO/Bd
CxYdmap7I4vAyznxuDUcF8BVKX3y0bZ66IZkqTdl9eQNQ/mUJfY1h0z4Lvek8snROmPZDkPDHZah
bSvulhRFuHJr987I8u7c5oN7lyIvDz9n+OIlYbkPZD+ncMOLXsyI2CRxyGAnZiPqqMHIkyoTs66E
cFUaSY+yrcsP/H7shLm32vQU+xnIJg6aACRHH/IGMpiGVsUr6iHMZyOOIPBW4Q6nosp8Tipi3wDN
5JU9DY1BVrZ5xs+7FFnGc0KVEpBQJV6LtarTelsYvpv1bW0Dcphfew2GX5x5wqs22eh68KSxVdT2
AaTt1H+JoYpI5RpmfnkjnNMOTLoO7ehtVvailNCNn29va/veXUH4I2+Fs0Yxxar0bfc2G5tVs7Io
s98JZznoAD21UxpWXHf0paVe19EW3OjOsJz20nqDtUmCMT/Z0TEjQveE2leryN3TVEnzlJT9J/Jz
zjmDWWAHwwPs+lrfXZo63lPS7hwtTYKNRdhq5VsxUpl1M7VaF93pIBVcOVcDqEtT/Uh25GB36GsL
/7QM4hXn5wDBdtRNrLTjES8gTyyHMQJ15C4Spf+R5kb7Lc99FWF0zbhQlx7uAnijatJh18aInhsZ
qTDTSdUDMfV2GTq991ISOt5o8BxsxKxSIftRFzHqItNspgPpq7L26gW29qn5VhWJt1P9DNLyjrBd
mJjlqpKKcgtymd8t2xuHg4NMhbEODet3N566upIU6vKdw7uunij5JpqqvTzjAXFb75PJf4+i5WEl
QQP0SePTdu/GCBFNI8no9EvoDQ9iFI5pdleAzhMjMFbGSUOhZxFMnOhjCcmT3ffwnU+7ItCpbSZ2
rVVoStplcOXXRpf2lkTJ4WzmgT8/xC5gyslptsc6nIv+EJjLDxOZF8qLwk2G7ewsXIhHcNYx4Zp/
u5zbcmA0SkV5RphgQ3338MUeTXc11k53GpRUPssq4a5GBTgYckb2B8gmgklRSDTFJCskerFmTDwY
CMOOFopCwqa89eJsSjK3yNN+mBDOYhbWXkQ/pp3FMjR/PXgUILJYj4Cob7tWxJaBPZGUahYgmVfR
MKaHrApeG2oD0wOR7/QgevPE7DdPfPD7L1zm7YGbQXgv9p/XieHsM1/pv3D5sNW89q+v8q9Xm1/B
7PJh+8qTfr/8v15p3mZ2+bDN7PK/vR9/3ebfX0ksE++H0g7oO/rBgzDNL2Me/vUSf3WZJz685f/7
VvN/48NWf3qlH1z+dLUPtv+Pr/SvW/37V2p7fsnToZYh2jvwaBdMX0PR/Jvxu6mo8lmVkiO8rbqN
Gz3K3o9vC94t++MVhFFsddvlP/nPV51ftdyhQrOeZ97v9J/2+0/X5zDD0bvTQ57O5yvedv34Pry3
/l+ve7vi+/+JuHo9jFej6NrN/L+dX9UH2zz8+EL/ukRMvHvp8xZiJp7+5B9sYuK/sP0XLv/7VrZT
Qp1bat8GyQiOjdRODImAzY7xWyNmomEoDqp2FWZhEb1KLJh9TbcMj2K6JIG0d2Jk2bTOe8i0Rl96
lUFtVW1I91kQQ6BW90+cgiGynUZxTiVhC75lmhdrxkA3D2Tff4l5YXfhidqMpd8BYWKNaKoetgxT
BwRWQ7Z/gi76AqlHfClsKd53toPgc0edr21GtwaGyvicpzCQTl5aFKEkJ2YDSwLO5smnm01Mq5H+
swVAReSsgVpGbJX7PXXOuSqvb44urJKryghseJIN6kuyEYkdTvbgMBFT3fgRWq42fDcG9fNdcdEJ
GpC3D6numYZDYBWXQomLi6I02tbTC6DrYnWrVcPOLUA2vFtt9Q7A5LT5ArkgO4qFlZkjS2TU9/Ne
Ymu/0yqCmt7xtl+QFM0pTGNoeX9fUrilfdefVR4sbm76yBHNUneOXPYUMaMX5E0K9TexeuiRKVF/
J1zfyNRfjUO3Nfi7HQHleie/mrTsXYNFwiiWz9MFOBFHcvRD0jWgKuy8oOg0hekjs/Z5Yfm3gaME
DmiYyZ4Dx4XgiuDVbYUwzsska4yWJD3q9bs1N89qKNddnKTHjwtHZfD3TSjdf9hLDI3MPBPpNvZK
ZaBVHyO0Nsqddxc0iXcneoC9PHRbS2/rApklr83sPCH8OmeMziOVpZPrvPK2kdY+2HYUEzcN9INo
RkJnB5SR9YPoIZg27BMpWYjJ5M1NDF1d91IKTliRURyN2Ky0aB0ZeBlqYz7EY02h3rWSpNwJa4uY
3BpMrbYUE7fZyV30ulEm5K16J+E7e5BxMjdSDqUHeI1X33k2UvxHRIZUArb/mNTGTN/pqv1ttpvg
CVX4tNKMLI8rb8XMfDEHDUNQdR0UJtOrfntdt2FKqR6lhvZavAjD8lTekTKBYct2D6IxsgzF+ls7
W7vIxJpRE0K0cPJNQLYgfD2gfDfGnfRuA73ICRjEXSzdNrwterdh2cP1KsHQsFJhRj/qUxOGeXMU
Q9Gbmw826vSgjeUgtpwn/qcN5mW3a6i9s8mgtks5+JT9KeGIiAKymlx92U+voZFyugoRlBATxNsi
NKgRqZ20KuGltQ+UAozpQozBnr4aLcN/QmhB3gg76DHnMK+YfUshbCm2EWtnnw/D3OupxnDq/ShH
X6QmJZORGzC56WH0GABQ29sWQQOZT9hL0Wo74UEBl8OZ2/Gv1gRjTzOq63IzLoFUWVD4T3CSdoKT
NAOgnnzMTVKPU1cY62lG9GYfsaTqN1aPfNPsKsx/GgYCojLvFMvjndvWw/3oGFe9TrqnggP3IdfV
cj2UcfrN0w1SSgCsCJ0NkLxNKSg5cj8XBsDVqIB+LaxrdyHVw16AjQUKWTR1ZbtLw3CS9WwTsOWU
qrp1An5rKSZu8GTXccOtZvPRfwd69uo22sO8+P3m2FDFXQUw5iJw5R6cwnEOnFz1dCG6ooGL3QBC
UKFpf7OWVEH3hWpstNkTslMXGc7Jh7wRMrFTI5bbRR0AsCQskJtVD2NoCqG6PHo1sjlBdVfm8D6L
nmjyIaHaNtVBdbjV60T01os9QA4wOetb4SxrGnLQkQ8nam1Vlz6NP4WuY0E+HAM5leIB3ZDftpBU
1kVM+FPvb/akTz/Fb3tE7RNhy/xUO3l0hvs/OjeltaocQp+Qer2axORYdCN4kkrJ95DQnuTRHrqF
8Kk6ENTkPVGGT52I+sBpr6Stq2ArunFj/LQDNdu+s4lLhb9yeMFPoi8RMu17LYHoTncOydT0pgIj
5TwWPXSC0SUxq91Hu9Q6hz/ZesN3DxKiT2i6Tz63XYVVjMUa0bQDpSdLMVMUg7wjq9wapnLVdT//
VBNv9mWA7Gbs689EPWqzyT95XiqjoN6B65ezTwoS8hejMx/FijC343OZ89CY60RrzYYbjU7J9dFP
ffcoekmXfx0829yIUTcU7tGrgCTz4/7bJXzrzbYOmCkCIy7qE9PsPHFbLPYRO364XE21ziqtk4kT
/x/rZufXtYGMCoUVbGQ/yLbFqHv3klzCQl848Weid1+MXld+Ia7tGDqpX9sLH2Mrqr84bURKJ2z9
Bz+0uWcaoXQ0azM+ftingfTr6HclfDd8iE+KXFn7TsqJP0E7sKgRzzkFyEsM5wZWwE0bAr0Ei2CW
L2EkOesYtq6FRaCchGkSreEda07N1JCse9/MNuGiyMo6Km1pP9vFgnko3IQtzTVzN0YOWm3/2NLI
x/dXmNdrIemIOkmurmFQCBUj7mDBSr4Vw1jOkzsnie8A2Eb5sklRs/B81LZ8rYbnq0eBS9GCfgGp
Vkfi/B9Nhl4veq8G3N4LMRV2CjzWopt7CSqwBWG1d0a3yMy11oWg3Jyq2QRKpEwlB/6jaBodAgm0
7u/FyCsgwJk9usmtwyOwxt8ePDWBf1SQ91aKtFqRdvTOpSBJKuqYx3Y369fCCHWmfx4EIVI8OQnj
333mNbNPNdEuiYkw1LydDFYPBqFce4YrJHKV/LmtUKL7Pfg9U0iFtEmpjqIYZrrvaV62DqFyWIrb
4HxXzAaYcf1pYrbd7qPThD64BNKn26po5q3miXnZvNXsnCHYRLw2Sbmv1+Mjtf79wibjfhgj9GLU
xPLItVJSFFtuUywruEr8Rn3op0mIMexlo4DMFr69ZBrHoJr0bjOtLUirBEe7VIOLmA1y/iJpAo25
GFpk5u90r5+EhOTHcli31MdUIOmALExy53amrdzG9PcpQhenxIKFizNRHq1EF2LxoVrYGchOylDL
TT2kfbUoNPnV9TY/LxW9Lpg4GAbOKmJIlJ1qph4QXiRlDzbVxndurSlPA0nPpRZZ+h7UlPLkl5YN
273nojidQxUm693SnLKvBpKve0MrfhSjbHNcnWxgGj1AYE25H6c8rGh0T9H3QV3/EKNmytkK34DS
nT/6TnvOy0VP7KtkUrmHpSs+9lFXUL/O85TC+3DRSwAzwtYqVGvWjutsxyKT7nLqdNdD3aI213v5
sq8S5TCKJq4AOGWTnOBCGN5NTfMZXB8HL2lfe8LlnbcWBZ/TTC53oHfKgypDLPmmNigkB8UwC7Ij
aRH/KEy1UCWsElJnppxOFPy/9QmFc2lSOSf1KtBjJAvfreiV/GiYlne8bSBm5l3GFLrr1dvLGNqK
RPnoxUsjyH+SSs0fyUAVj5IUfyXX3570aaTIRr8DMomU1eSRF2rxmAXNCurz8Sr8lWJEiLinREpM
SoZZ3as1oftpuVjkurEC4Ait79sF7Dg5J6lBbb+W58uOUMnCjJzsKJxBEYx7daBSSFwfhQh5P9ik
JSGutlrtpalK7WxJwGPF0PIgVR5rqnLEsHCsaiHrkXVOPUl+eV3Ttop2lhJ4xt3C0V7mNTzEhldV
Re3Ph9MysOLvCRicSzY1pDCVi68mxrqf1Etnm5hI9AydhAiVHzEUjXDx9eCxB514mE2iR81obxKc
mfchd2gf3BTK37fL3TxVas3d3gHrOr0E0fSWDoN66m87V6qPBmfPHLYBtT6qfbkzO2/Y2UpdQ0+L
KVZNjaoVMRZdYb2tEcvNiiQiUNyiWvsj+Oemzv6wIJOp+YwCaac0HCFEE7eeC+pqGleypN6MlLu8
Ts+OH2zjtKIxG+d1sZjWtVjdKuDyP25txI6doO35j21zSl922gB/I7wg8SpCceaz0jgdv7Q6Ip2m
l31W7GdIka1PEJ2V5ypEMtDq4/Rz6g752vYoL+eIDdFzKS+sTFZWzoTMRwo6PRoTclP0hG0EiA6s
eJoRTfbWE0No0ph2jBhanm764c26vcwz8wle6uaq+El7VRXDXXUdijezzZQL71zl7laYOoouYZmd
KF21we73wiiaEGKIrQmgY+K5bq5zYz6GtZtdQWdaHBUNijizqnQA3HPBIjTlc2KAZqPEdBVCr7nL
yVZ/aireoSo0kByelJip/6W62m3qoz4NuxoEKxXC7knMmrb/rRuc4U4sBQF7SUq1uIo5W8+3jW7G
D2IukOoFCJz4SXEU57lDfhiGF8eUngKY8q4ANqtj5oJInUYJ1Aa3XuPEiBAobbUXE73hlVentJsd
TFo8j0zO80TjS3tZ0RsEL3ATvuDYvE3jAUyZfcXuiMgVke/fVt/m/BI4hqQpa8nz3I3T+fAQxF52
EY1sIA011gjoiiGCxq8TVV5BTSPL3mZ2TqdZJCe6lR/lUM+97RL1SnbxfNVZd02OQNDbhFhhdETt
QsmCjEmXNiZM23uuY+5TBdWYiZdSnqT2kOVCK1jQWs7jeRrhQggvxXio62JX6RQv+9G4zcj/w/Lk
tVdXU/m8TT0tOodoAF7IKb9aQjfrpqgPfyDhME20eV1SwQCYlGjx2pVi6vRDB55ACGj3nVNb12Fq
qMpFBbgkOhYrgXX1E8O6Goprbes+shazTVck5USF01GYxFLhC43Nok5VH4wiu4lJxfOC22Vm23wZ
p6XiuIWb5uj4VrunMJvi9DgfX0weuVeJ3hCPnIY2bFSU7ev3fStVj5FubT1ZHcGatN4xBmG6DMRQ
t6J13HjVTswGRf8tdKdUPeic54JPr/CCWwXiew6EiFawdVEp6QZajmArhmNYgKJUfOcshkoJ4lNK
X1LNb+74pYpvi9BngXkYpoa18Mo1Q1qUJXh+MUwtCDtVBLf1go+tmWcoLUAHtK9yK91y09UeSTZw
J4dI4F+BCf02hPjf4QjslxZ63ZcPvjo8AWix4JvGqLzz+LiieNdZ1fKoHdupET3RBEhRHa3Cdws4
0JmRgFstWi2qIdxkGJXVg+bU4UsX1U74lKdN/ZLLzU+lCTa2VRT3eSerT5SlA48sK54UA1976kF7
rDyjc7diNtA576NaogHAwHlA+fsYucCkosm5JIZ4pQT8ICbF+rD4EduchoTFz8MvXinBcD15SznE
/iPE8rJhyKuYr9qDaCi+kg3/oTPa/IFizpFYkgzZ5ehG8dKOOa6mug4x6pt/3WZbzTeMO9VSf7oJ
gmR9p8SXLuNOyeMk7PigES/N1IiJPk3Nvdcnz7VZ/DZNC9LUzs+lGS5v/o3pHUJ/PDeConQinxe9
uan/YBsS4z/5zcvCkM9/JtX9So+9CKy0C+POoFMxPNWcqpWvwhhEI3ptTp5kIcYfpsGCBjs/cE/C
fttBLPngN9ve+eRwdWz4PvxU5ELlIYMLv7vSvET0Pr6aVCc21PNYt/iro9hx3lv4ab5krAvuKjB1
oxGw7GxYpfnURvnGmLilxRhqkwDwMIDG2db1GhpG78bTwkYYxZq5KW0rPOR5J90DHDQe2yr9IWVG
dxIjQq7qhrOZsWr53DwiHLILoqw/pY2toJJDpcZghir6pql6ETbRtKkByaWtZmsxzKUR7G7Rjnti
tnz+m9L/BBo6oEJNadAKzNKN7gzNOYoqhzqVwDtIE/MrmxK4BiDkj6UHBt3zL6JnqPzaZEoDO/I/
J1AZI3rsGi/Cbo5JCA3F5KLEv6qORJLYI8lsH3KIXuU2J5koyFIbettY+JYDCQP3R4wwyTGp4+xo
9eF9oBvJNnwzCXthln6++NjtqWjHyht9Wy3m3zm97SZsf98yd53fu9e5twXkZK+VzknPVRy0EC1Q
aZBTY7IIzNb/mQLzpIjoF3+ZzxrcWC+jktUrV7HjS5bBJAi5n7obzEK5mDyjrcy2yZeU7jskH+rx
5OvAszelTymRVVn96p1RdEWjeQDU21pzgWuB2QbbrY6neXqA4r5ZNC5vE7rJ3+aJAHpYJNfQvJST
7IFfW27H0JGKEZUS+rHKxi9iJJou16cPTVeu1WrIHoRNDiCCKUebLzcmF9FsUrXBWszpkwn6E3U7
SlqznG1JUtuLoQWsPm/UR99dBe3y266Ugx0okwsXYg9hSx24Zd24DzfCxsNRsCzUoN7BM3LJ8gGJ
D2SWHlrH7M/wZp7DaUSZfPEwwMK/gTRtXImhaIjh/wQoHxKdxC2uDOfikvEWi4Spptp6C7NBuywh
hqZOuB9AkrlIM/a5eolBx+v5GNzV00jYVd/Ujzw7HMTIlkcdlKI6FFsLya2FMN6aSlYvropUmNbA
NCdsfidrd/oQLqqkDNemIxV3QW6QnYWadxdbinbH/9sG8Gwpz61JAkVudf9fQ64sE8hQKOZu9UOq
B9k3v6Bw1YaVCrIjSVpHY2GddBhKDk4l61uLoMi1pR5yBQWL/GJkwXcyXOUvK9yiqOFtuM+UW4vq
uWvjqOYyKzxsZtM4i4xn81NTOwcxa0oRjPfxwEccrVFzJ4OF3MdI3Kw0tTRPlM3/hFLBp4BCQdJ7
Ms3NbDPhaN9lckO9OR7CLvVD3sJl/XsZtZv/l+3+dFVhm14h5y517YGUL6f0ZT01zZR5FQ3FRqsQ
wO9pNgkPTx2UTaPK/EEnX2ET68WQQtAH8O7GXozmfamSSeEC2WaUSx0aYOWTzHLyVLQxxaLWV6js
nUtFhm2o0mKXqXJwl3Y11b+GZt4TDUJ5ynEhV0KHdIEshvG1N5rHLuITLPXV0ujIcXLKP974Vd9R
rYru4CTquix0SmUmZlVVM2hEb2qEyzixszZT1DoYk1+jmg8X7mjQXPd++51ilUNBWeWLB7nRlvry
dlcEboiMjfzd4DO2S20L+p3Myj71FCBtHXsc1mJY9XW7Rqgp3YqhO3bhSja0cC+GjjqRXyF0cRy4
VX7yYLKi3AjqrUKWpTP6z+CaU+jXCtlWn3slfR2WU7xVDJ3IcaEia19nxTC55vp68OSf7Tg6ML+a
MqpDsQ7Wt04j0NEdJxhTQbGE/8wqkVr5LEaiSfxkIrJQf4adlibr3tqrJoF+wgYa5TCydutND+sU
xhQdSSAKzcSErqb6bZavmk6J0uQdl4a6ztUO7tm3aacwtHwldrxtS2XtYkhdaV0jFbNs4zY7GFGC
TiBysasR/Pl32YCEQXW+SmNnrEfFDw5NaaePWqR9R8Qz2eaeB06n8bKzaGy3r0+dfRGDoSqKZjVP
apKnLI0SiaW+KbodhIaf3LSgmNAp1YWjWtJdPQmGkA3wLmkM25KhaO/seZF6+qKzIZ8M6oa4AW5i
FQy07X5sUbokfRF+aVQ4Kk3D/lZ3Hj90UQ5PfEtdRtPVLZwRmfMNmqBvSt6Wj7o2RAcelZQ1FM/d
t4jH41hzvulE6sjU5jJYWFV50Ef7p1jHOYCfb8pO7nsqHslHNDq/u4FxoyST+0ddMZWvVJSi3QlE
ZC+OjqJJOAr5Vs7P1HSaFE1QUPYp1wUC4allwzScj9Y5d8yVOITa4STXlnpLxa3lSxWF8iWr3C9l
4Cl7MRKNmAwjd9FRG3ee7Zqq6qcm18YCqUq5cj6ZozaeTTcYFq2MqOAIydzaUXt7K4aJZDy3arZE
jRVNjIm2RldCn3dN9U+iF41+Ui1E1/PsqFrMU7Jdc2gpFZDhLHnn+NpF9m+h16YDm+PYn8Kp8YjC
pKtS6z5bmdlsxQTqWy7SJ0H2YuopFYd56Vf8rTvQQ6LrT7Q74SRqMf3gnG7NxORzG9+cGlJuClpf
EGJNmGmBiq7gc1M4fvoWGqPwUkuEitFzHdVdPWn3VMDl+VUPtV2dqOqz3Lqvs1DfhYehQxmO5wR7
QS2d9320om0Z6vovGPb3VdgQ5IOkgeOjuzcrK7uKQH6sFuNC9lL/KIae4vvrQoaazI6s56of0UeK
xq+ma+ebuO4JPjpW+XmyZ4U6fKVkFlpWPsKkd5YFCKlDJvfBZ92OIDN2qqdmgAUyCdqfwmwnnb/N
tX5hJDuTM9oB5m6Ymqee/s/hIPXdJF/I9K17c/eBWyEdDnnu25oP+9y8FeQF0sW8p+dY9xZ1ENsy
tbqT5GUdgvdIWRmdcmnQMtcR88UmZiO5706iycr0Seo9axtVoemehQ1qEDA0al4uxApAJgHh6WnX
Ih2jnUL+J0f8Fa1vapLyuNtEb8Vc/AGtcSFmjSD8klVysxtrRaWqYVoR+DWZoNwMqNJ7cxRVYFD6
mADMvnGMjSKoLVseaHIeQsqaJMZWKiNzk8NnBtu1qsgrz6t/5TmhfCku0Amk7oXKit9i7/xfkX1v
utcJIQB/s00MGR8m7NSi+HXeRngLlfibcPw/9//TNrPtJh//tiI1YFbhu8urCaZXE0zy0MJ7fq2G
rz54eqotFKkqVsQYsisKY+nVmnrgCyhgMi/CIprRR0Wu7EzrnasT1wPnod1tydsOfTEk3MbcZi1W
iq11W27vBmJZwqQnrY/ihaETRg78cDOGhucsFH5Xz7ndrRUxFOuSPM5IZ8r6RvYoG6fMr21OAYjQ
+ZWJq1Pva3HDH9vtPOHUTXusCDreXoYuTyJg0gohZ+s+IezUOARKVaOw7+PK0c/gXg5iTp5MWWdB
1KENPB1NQzFR5023LhXHWakhz+FLTnDuomJ+UoO2bj78US8m5D0nsQt3heYeNZt5HuxfvYfV5WzZ
0c4OGuOuNrKY39eEFKhSyUB0YDa4C0fduBM92yu1vVfXjzc/scTr4n+lbjruEv5pBL5ZYfGV2NWV
FizMaVfhN2814UIHK88Ot0sqcGUEVGWtuinb2LWNRwlenu/EEK1zhIANSpHE0E6g+iibRwQD7CP6
Etat+TAUE8LWOmGwyQc/hHkQ7J8WdvECfZvyHo258j4IyXnpuUrFVzeUvM001Jm8twlnfgXrVdzB
1iGGwk+srUOePXQCzLe1H/arKr/e5hW12Aqq50c9a18bp7GOHQ8NlMDDtEQx1e+JSbK8QAgBOk4j
rLJyA3c5nBPQDBZK4a3EDu+6YlvhLWZcGET4oiGNNMqIRyG+iSRmnqAJX4fOiZJpgmydgVp63iXy
6jamCtU+3bwGx4PBwvS/v5sxxKJsWg/rOcdv6gR5DI95XtFLVzqOVBXyfEVjRLmEDDNZPwh9VOUQ
9XlwCqhzhX1eO4RJvPGIce5Ci7KqMS+MAzlbc+fp3YOkdVRZw4q80Ma23nCAGr5GRBGoPx0+qx6c
CHxC6k0Ztzd7apbjzd4l6ju78B+Bk9z89biRzqgqQsnSQ5/UFcVdOanrxhHH4zofgsM4ae92FtIC
CgJ6m2oS29U4uOz4RvkrMetBzXpyzej/EXZe243r2Lp+lR59fTgOc9jj9L6QZCXLcnbZdcNRrsAc
QYLh6c9HaK1y1eq1e9+wiAmAcimQwJx/4AG1zG3Kyb3TtWTfL2OxPvCPfhS+IGE63wtXWivRotqD
Fhw2Do71xTJ67DEimSBnbkNxNYW5ytMgO8ukzh9xXLptUBN/A2ZVbt1IaAisBfVbAJOZ/FEN2Q+P
dgr+uCYWN1A02xukqzEQajABGvz2EorcGIEiKvntjdFq5NIK4NlqsBqjOlRTHWoPHnsY4cgTxYvm
y8dAdaYtks7V8PXj8iqsLvIRG+Lkc++95WM1b1tLRMa2mV1IixrbtQ1GpM2a+6hgGbV0OWnWnMbe
4i5eBGm+JYFUrP5tFliq9GgF1uZyEXW9yyA7k58MzWr3qZUm54+DW4GiHqb1RwR5pOSMjiVeCXPi
PJGSjA4q9jFEnYnan9ehYWibjw5j8plG1jTaObKAd7i82CWoTqsWZAfqTRsrt3/9KyyPVFxf91/8
NhuOUTjJY6B7fxxUTDVVx0fzlyFpo+WrX9o/L6PNob0OsdVaq96Pyf/jtbzlhbWujvd4Nh+Q9ph3
yejFq3aR0OpQ9kcKwK83tRZY12UcIL2lpLYyRKNuMuo768lJSPaG7aTjcskcveJDmWbzWg1BfiBB
WQkDpiiqnf2Yex6rx1Z7GwbjAHMONW49Hil+LdrlS7yZm+9WhlJHksbmue7so4j77aDJYyqc6j0u
fMFT0tKek9RuNqPQhjtXd5Kdh7bGtY/1xLrPpxprOxPx+677UggvfbZqzburIBKXyL09h9Rjnqro
qLrUAekHIM26wDeQ0awr7oWwV3jufm3wCn7KLJPnp6WtVcvBzOjJG/mR+Vm/mVhrbzxr5WpJ9hjF
vXzMxiLd+EXY7fLClY96VaU33AFfVKc6jFH42We1eFIt5Di8nbDhbqY6aaE1F/OXiwVe/MfFZpH3
OxLBN1PfUfCbK9Ywi4iPRCEbzMnSRPnkyuvMXZOjBpQk2sBD+E8nHmWMY+QCYWcHfOlHRyPqL9i8
eEgskwXQipgq05jdKaQVKMPbpiuyOwXCWvrE0lJ9UZreCj3XV1PHqsNzuppyYaavwOrXD15lVw+s
pSFLlHO5U03VYVXwhNPUO6uQcGR7Mjvv6TJ+mRRpi11qxKYnn2Sarwe7e0+DqL9WQ6hk+Lfd7K4/
Jhh6t9a5SZ6EYa8yj0VwVifSQSo4Dw9Bod2mbaSxWQL4ecayTJ6LQVD/13NIKyFSnjvLg7OAR1G7
C0PD4k0MxbpxYkpky8M0NzO0jVNsf5aWOqjOahnxMew/xyaJC98oIPdm2lXl+qgTsqf2kRu5mtLC
vx7HuLnFo6RZ49JafP3fRxRcY/z9Gr3R4EliVdG+yfLuUUzaa8jfeKqWVlv28X4eRmOtabZ4tKqx
e8zyV9POswcVcfAYwcnQGbaqL5kC72yP6CRForvPUxNYc2Of2ZvizF1I+T7wyI4dLX3tvMDaisBK
DlWmu+eem4E7+OF1y2Ouha7L6TgH2pVfA4DE9d1HDnPGbGnuzOcJ6aVL05Su+dzL0Pul+dGrBv/d
3JLc3x7N22I2u5M6BDrKBzx0K6Qc/4ypM71H8YJUcEgVpFwAnlOBra6OsuTmEuwXNGnae/vCtebj
XKOOrUTZexyQeCZ5T9KYtf0ke6D6pZm86Y21RvQzfgc4CRws8Z9NL8UisQaDk0mEXa3k7Ayaec5Q
kIHcxM/kVET11aXTTTvv4Eb6pxhKA6We8KUS3CICd+53EgObTRXM1lMT2+Ka8odcqaaJOPhdIjJM
elqtX1vWJ8Os+0fV1yKwkGlNfFYto57qtY8tELfyOzRw/Osp07I1AADsRSZ3upHNbK2xW4rfPcvb
slJyPsmuRlXERCHLnbT4pV4MwZYBama2GJO0I4pOaiZL6+R9bpxtOXnOp2EY6p3MruII6e8ZxHD7
LWnwOZw6Q3tx5fDeOm12q1q6+SL6Tn8GUtffU1y7yfMK5+8+pJJp5tFaNc1yKHZAgd0rcHqvBfz4
Q9O65QzKXpv3NahrMyc1pC8HJx7RnPp5NhYoZbAZGLaqQx2MOncv4zwEP64RDVt/zM8FRRTsj3qB
AkQYb70SF63R79kZt1N2Dnrd5I6ZGw8oNQ/rrBY+b/ocrYTX2shxWeO69qPq2u2bxr+cFmFdXRu+
Qwraq1Fk1L72FurcJNwqrIZGYOATT6nKGrDF6bvh0QwXz/DCTr/mYbgm9dj/KFJ5ZyNG9TZP/GBs
q6nvuiCr93JwyREahXm20kbfxAYFezS7v6hJk3+oUSH67jlDsYr1sn0uJUbrrRfKVRvhAE59UKIo
ym9OTHa77zK3fyInsXiNgW1XvW0VRxR57K+q06ui4JE3RnWpA3bnL/h3BzeqZbnCX1v+AOJsuTTS
xX97LdXZaLP/+7USDE9sywhu7GWyulZqPkV5YW9U2k06fY67UdL9ka/7pS1HzV8XPYpDYllbdyba
HzN6MHu0Ipyn3Ei9bSPL7Kpb1toybZG+1bgDy6Wpj9Z8JmtN3ZeWZtTm45jdq4nqYp5TH3DwGHjm
0Y9BUANbqwiu1bV0a/z7V4qe6yjh0WNF4eUQmZ0DdDTOkm0vRb9SPYFs/uhWzcsYvRDGAZzH4WNy
WrOziNAPWhmTxW20BeN2bbp4mwFjpRaYc39dQuEie67HxpRgy8TpZXSRAK7VjPQ4I5Gn+8abo8fA
jLs+3A5RNX22ZrSn/gz3DUq7Kqx7fxv+bbS6SLnk9H4brcJxmn4LKrSNR92Xe3ZOzi5Djf7JnqKv
0m2nr4iEPGgIEL3YZupArnJ0mJst259+nldqBDKL20EGsDnDuAbQ3n+yUmNcW1Tgb1hNoryqa111
o9o9uPFh0YUKhq8srbHtquwfZVSf8ZXx3wazxe2oIavtkU/dtejsHD3RaycpA/NqrgbxhLD5gK6c
GL9WrbXceOwfJIZ2qA6v+jKYnyTAFvRJdDBey7vmtMA9/iaOh9pNZ9f6U+SjBTs4zh/jE4yiPsZ/
xJfxchkfeoxX11dv6O/jP1434jp/Ga/+nt/H/8311d/fLn+/N1VXIwWUJytwvsdWP3ztUYGesxx/
GH8Fky5B8N8p96QMzK/4p38bU9s7InIrWXA6zh71oHQb+uH0Gb02pNha7ZNnonncLHHMi6fPKPKs
7Z/xEqLdJb6Mn31b7smedKsCw5VrYWdtu8oLzb1uBsvDwEOaG9WjDqrjo6nOWmEx5S/dVdof+3gc
9x/xyRgcMmWx/oitM7pMRWa+1VI8+1RVf6C3W2geemP9POxHPGrWIzIs27wOWqT9OOCn1Z5UU52p
gzZQLo/sTqCEwiNJg6JVz92NOmR10N0ky0E1Q2d01ki8dJuPWGv35LFVO9LmdGvZ0bxS89QU1THV
qMrC6WyR9/f0NzlbWL210XPlO8lJDp5xiU8pEidj7mKnqeNIwt7APssB+ZcsL46N1+OinoPm2gUl
xt1ot2snEr3w5jyoyLO16N+V8+OYsL0JKrZb3vSIO8j86ONdAKVUYr64xKDdTBi7suBIXGh+rnkH
uW167MYACVxgGSgfB22zjkYfRkFunlWvmyw8K1BiV4YVz489QlzLbpjFZLe2dCt4TePpk4Eu4Y88
u/NQMoxWrgs+Yl54gsjqX/U56xazAnYg9f6zCcNt2OE8F5+RgFq2mNaAlS9KXONe92KQAQbCbnpT
H1VrJDVyq86aWyGb8XKu8YzdOGbOezYCBILDD2uoiKCeNzATb9qyHqtdKyeWzLKt1hQnxxsH2laJ
FhRKP5Z8D0W1HuvJRu+21q4ivUiOmTHMD8JJkZxFWG4/6k5w5Xex2PojjrGGFo0vXbYIPnZlfDDT
fnyZ/NRYsQEs8WGgd24ynigY4NlFMuJS0vDE+HnABPKPJvuj9KgFDXr0aAGdoUHJZ+H1a9YiVE1S
g9tGFuGJszTh2SN6J8tNOlr8lyxvUdeswBKTgr9ya2G+1triIS6y4JaCW3ttgy7BG0qT8CXjeMvF
u1XTwY4ofd+8VwcW97eWbiBlGKFddokjO2Br9Z0AuX1f5RBTEnNGdvvPKXbSDOQN49eP0IxI5163
SGh/XIY6KcY2PBkvUwXClOt87suNEWKE3ALGuclm0/qEFH8T6d2nyjGjs4+Y50qF9czEQcN2Xw1U
Lan3+1ss2MFNZSQUN5q5wJX18tBmbaBt+rRlj1SV9naWRnHrZ1F5ORRYnWAMjQS2CxTlXIGs3OkW
PmyO6KfbIpIu7BvD+4xE87a2o+p7NXSvVWuML7anD1eamYoTDm/DqeqqZjOYffckmyLcUCJP9sJI
5hfyC8BoohbyxWBML7Hff9bAmkATpKVHDuubYni0y85+0sFO8fHOLyXOPHfxHDyoQc3ylYHzYKy8
BKVls+x3mj5m28ZGvw/uy/hsyeCk8dz94vroYFoj4JwkwXUSSia6dOPQfWkmKHSVl/v3I8pi14MB
DmACqf2lIflmBV79CeX9fB95UbITndO9LSUjNQCXXjRwp1IeW2maj2bSvPTkXXcRuYB9uwi/doFh
PC2Io23WeskR019IkIhZrTH7Mt9H7UdjatM3AKXc/eCLP8SBl+ytOrH2vgj1+y5C2xvhsfkb+CEE
tLSvbeTn4G6EeRd52FYL6WE5C9ShrER6HSwK0uoQTrN+AvtTbKcFWvERu5z5iEz7HV+oS4+zDIwN
3mLPsgl6P6/De+NihIq9WlOX4zGaPVKLfz1VbXUwbXs86tBI/n2Q3mk6ZedoGI9O2nAVAIwxGCGk
EnRAZlZiyHPUJs593Y7yLg2+pLaFrXpexOUpmsIH1ecFnXMf11LftyWY1AFKQbrOnNi+kpVrUMNa
2hEqs2tuzRWybwwPbDQea39XNKj8TbVp7OeWkjRkdo91sEHFR8zgvzGwlP2dEAmwf304qxaCt/1d
7fpkmMvMvFIxdVj0FPAqMM4YmXApFetC87UwtO54GeG8mkV0JEMxoyUq4W5VYC3wjlnwj43p3VO9
T29zPcBkJvbvC6vx7svC6Y54aicr1Yy80bzFTZEUnvTnL8IYjqMJ0kULsnnfaba9ZdGhvwFARP5U
O4hRuyfzJO9Hr8mOvmMGqyiMfth1tiz5Fg9r59FtWJt01M1WIwrKz2aW5hsRNoLXzzECACV44wkW
LJ4HZV0vWv+6j3VBxbaSt+FiV4BE7PTY96AEJ1srXqMI22bPQ6jOdVEXgOd9X4cie8fFL1rJwsbY
Y0BSLfOFiRlECjTDk8UTcrF4YfWpd9+T+LuaRuCH0MaNbdcI2BgAD/ZuaVrXkkXvIZK8jb6+3CN0
t9vb85DdQP/mVuSO2S1WizwW2QXcT4uZSRPV8yP2ZjrpEQzZRs930F4ZjVf8EzIYh/yoPYRsu9hr
vtn6dKjLRYQ/dGAM9zMWB0U8rVxpeM+ziz1u0rdsqqMWhrSZbQIRta8gkHCGsCrEhy2vfa3zFXuh
6HXS3eqElEi+VqNyD863lfvYjiyTkHzZ+HmJLKop5NkRYctv2m2xQm20Fz8OIEUGZCcqUz46kbbW
p1PsnGVeJ3jWjOXRxELpq1WX3xzdSd90A/hikvr4yhouddc8nwHKukhdFFF7VnY9JqL9nus3tbXS
ByFv/YVGppi0inELFlMihy8f/IWOq0JDFqHOkkvzGPh5/TjDXTxiMi1XTZvJ/Qgmbos9kn6bdUmC
foVxVi2QsgBTlgPKhd0uQ5+YJ2Rkp1eNNZgrrS7cB+RYzNU0uuFn2Te3uED40YpHrbsI2vKqN0mZ
wRxpymRbWhVPysHKNMBROZ6uZupBzOi8G9JU1ryJIFyxTuxPl2YjQ3PbOQgy+ZSl+RjSdOtnhq4f
9Uzgs4XM6Co3w+ZGHYqleNPyzo+XYFbuUa+xT6pTL2zUR8iRXTUOZh65Dyqks6P0nFvF1tWQvp/A
gfEzruy7VAbWXVzJ5gzBEFXXP0NiOetQmAzHybv+iI+ZZq9dIeutkWQROtEYdu4vl+OOCHZnci6X
UhfGcrQ/iXb4YYgZbf0xrr4XZzH43Xctc/qV7TfTo9/OAf9Teziysw02Q1e9swJwcdGghCz1MqYS
BsVONT86Lk2KV1kgypu/xEe71zcputobNezjUFWkMOzyTkVsv6j9zTgZ/dq0g/JqDI+6GckHdYh9
3trQlPpBNVEqN1D8RYlnFPJB41v4gMxluYt8H3f5ZZaKoaYJe91Ig6MaN3QQX7I53F4mLMMqMy63
Yg6njZo1tLZ8aFv9BUvS6qRCo4/XrBTpWU0Cu1fhNhLvayoUZ2MgETcZOFda7UAyFll+7p7mmxYV
0dZ2rehIWtl4MGbkXdWI0RPvZLf0R6H77aF1xLANO7yC9So9iKp2LExezPDcdPD9+8A5oUqChCte
AhvHXkSqsCbcIAPbHshb+q8uD5ek9uyXODHS0wAGbV2Hrv9qxYJbod6m7LIr58UJsT8p/HjdVSDm
DcPPDqKwjBP4tGSXpulwW3VdfYXaqP5Att5d20KkL02TGOjLFOjSu9NnDUOIr0KmhzqzLJ5t/rRL
wjmEV8Khj7k5B+VksrshG++GCOvn01vo5P66m4P5usmk95zk7lVcz8TRX9kZM7qpTmmNb6VJVloi
6xqSicCF3KIEskyfKmBhcT3Wt309t/dhPHxR02vfdDeFgyy7SfU6S4obks3WIQiAmvf1KM+W55VX
MW67T05jOFBYy+SLcHGPVluedjgkcnB/IHLw7LhZ9ZZUVbPWhWE+lOMUbdUVB7Yelyt66LaetWLA
fGp0q6dmHB2g/UbyxYnljZmZbKK4Ygmq4ptBxWv6unjPWGbsv7mJxecxuNbJKmL7MR6AYQy59zZY
QFk01AcONirSj3qUs4tEoGCu9RJDr/KCootKu7/mztGvFYoOVGu/nsr30G8SDKhCf90arbmPApqD
zBFLGgZck8nXgKHu7F2iYRGueseMHVoMJHuteq0GUrsHtRBvP+daC0x/g2Zx9J7HVzz8jfemNzpM
uwr95CQiv500u1yoauPTgjCrK/PQCnd6Zq9fHyMzja8UsOz3eLLEFRDt93jNeuHv4mq8NtYtFcnC
2et5Gm2LwIixoLfS51ha2q7P0D/wwjR7HkytProm5peqtzJyjX3HxBNp6Q0CEzf1Mb+ZjaWI04l3
BfewNZkfhwGZgg/0h4pR76Qc/xP9oY12flQxBRBRHcKhLiAAh3oWQscBDm03/mxRRtZS863xubML
08XypH7rcLx+aRcBfZKAKJwtQ/PvTrbtK1CNKlNgT719Vmfmcoag/+2ozflRhT7iVel2u+HnLNVB
QfyPqWHn/DLLjOdv7SzsvWkY6W1fZN6mgu6zcWpU1lVMHSKoDXuzDnC1gsRzK1rZs8CF+wfPy17L
OZP8D39OwR1sFzS9f30Zp64VhpAmu4W48ktQ00N3483gHXpHJNpG2lW7bxG6XeWBiDHcXF4h4xXU
tdV1LrOXV7Br6W2K0CDvZPXBvTsbMO2Msf0WWN/rKh3fnbq01rwNxS2lZecYYxC2NbHbvY2NzMEj
TXhXWhGwszRk+eLqEnZOY/b7cWmWTov0cua3R9WLmIMEyhQPp0lPyhenLz4H6eCe4XSXL3bKVp5f
1bGL+droOa8qZr1+A8OHvFFsp+dUC4pHmEO3Ku74VQVCA9LwjKPSmzfUmylwyxds3+3rekj+mB4W
SIwlqKifLTf/2+kRoJY3d64u0xFht68jLzDXXmGBxrCScJ0FZHsya2Iv4PfpJ9G/BogaPXet0O6i
nEJ64aefeiv2j6R4Ojxt6uzTyK51q3sCtBSfySrQXLEzpxCHOauNz2OHO/uIPvReTFgkadEkN11c
Oy9z4v6oc9wpmvweajJL7IWEAV9jlbrV2bfs8aScdpUf7xLi+44dh/OnRe/PUNvgWTgUaQiEte0P
bd48pKhT6zs4Ad0vTbxj+gNWUQ9Nr1fnOGthGIZBsbFsGwXE5VAU/eccuZTDJBuMA6cuLW4NFMfX
qef1W9VU4/Slo5hMioitVV4u0I7tJrByUHjSmp7GkCxCaolXHAgbKuSTswGNtCQUENxGkzu/GXmo
vThdvsqcrHu1LVc/hqOvrdWsKDL7deFgE6169dcJeb9XEi3JqchxUoPj3bF6T4vNJML6KBLd3ZDW
jLcy5wmOxoB04TGyA/Psy2mFULcAkHsCP0SWRFL9z2JRHKxFJmfD2ttfdUPL8x2NsjXZx/TZ7zKQ
WXilfi8ESL3Q/ZYCQyBt7M2PVokN7Tja0bXtwGdDKiK50jw4905b4Vc0k26mmo4+ovM+cBemNBgh
bYltwm4Ma+8Ad9s9iyRoNsGUm6+t6dyqF7KTeJ/BhcQajgdprc9ADaowvVVnrmi+aVrsUQj8Ld60
XYCBPe7iBanP/aix4ZS6I0/SFcNJnfVl+seZNzjatZ4AFWfAR/gvQ3FHHy69vVx0VdyaxGRG2Szr
42IfYGV1KZsNfEA3jZm+qs56gYtUyWrK/fxJFb88zf7CUqm8UV34B5QbE3+LnepkCZJfrtUkgXYs
RsrJcWZGd5jYORuMmoA2JbDZVSxczsi7X2m6SbkYl8JLvAlNsZdUb1dqxMeEPEFaKvDGBpTmnxdJ
Cv4UP0HkZ3kZFVezMunbmyDDjlx1/HJ1XtC+TVK9vmcr0T+L0r9JJgkSZGn5RvGs6UlwVi1PVN/C
YtHkmAr57OHojtdkPZ+cpVmDZ141tj8AnWCmjmjN2owCeezFLJ8zGU/rAp+8g5pLxhtrydSe92ru
qHPDnobY3l3+BgOFkVDimqDm+hS5tr2l51vVO2ShA/Rx8ddrsOBsCxcLRTnUL6Gb7mfd9D67tuZu
csAPkIfi+gn+4N0ljirHJmM/f9LHsnvwbfOLiqvrJJNAnTPo5ju3hHstu9n/PPa2wd22a2/jJAvO
rum4pCEMNAS7YtyIEVvJxo+HO1iYw5220PNbHpOzHgA5+xl3TCfeULh0WKExQnVEjoFZRYkCyxKK
al0LEHadbkvMSq5VrLCzdMUd09k0hy4F/G2wir9qAnM6ZBQ2n4Zqvu/aAZ+gjlzg5An55HqQEXEI
OA1L6xKKUTNp0Y9VrRS+Gl7m+XCtmlOYlldRHk/bMAOD6Pe9uy0Vc0ePw35VL6eYx2/tVsbLEoZY
v7B7DHC99aZLY0A4Cw7XmLNdEczHsva0t45bqlOwImdrvUdklG8XiMi3rgj2mKhVzzwkxDUKsYvD
LnE0gr5OuN7oxqMzlFW8me7ipjGuE5bZ1xY8Gb8nQ25y0145w9g+lFoZ7OMpHXdjmk9PhTl+JfXv
fk1d7iPoJXyqajvf+iAvjiTTkzskcJGTcTP3q18+uPrYv3cmFr9e6ObnwAAUIASoV80r7Gu0EcQq
ZN3DbY6mOoTZYF8viRng/kvwl9NARa2+KbbUh9F8XPo7x8jWwbLVZHm/xpAgPJG/tv3N4OnJJtE0
b9MXnXfGwbtnz5Pya4nrZi8tywNfQ0fkCACj0hkhKXKz3qsgFS3/0u3EMWSTwJWrEaWuTW+gd6Jb
7vyAd66zW4ylsPCauoK78fgdc5cWm4Z0fogCNpyIrJxVS02geqhvxmWrqmt1X7Cw7ddNLto7NSTk
GXaYK8NdWagBPzjLITIR34jKLDiopiWj/BzrexjPd1DuSeu3Lw7qC9EK4vyDzp/8FkdZhl1SUj3q
cFeu9AKLgRpVloMXzvGB3VJ0zoMEPyRyL49x1GgrfvjdZ9nkf1zRpAby5xUFulm7YC71K6xCzb1t
ZGhatG34ihDz99a12rsYJgF2j8GLCk+WTnqlmIOdv4yqPWvnmInxxG57xvTddPisiUv0cTcjWO4j
zlTitSw26t8kPw2ja7HlhU7nVTVc7Hz8tYm7pbaiCOWui2nGaGmw21OqQTjdTsupXKyA1EEYjYd3
CGNqBFC6lQp+jLFQ7t05daGvk5K0o3IGNsxpX3YUqlJ+kysHjObz5OUmdaAZHnBURVdD2/kvnbt8
g6pPGIsF52hIflxagDb3gtXeJrb76tPUFB231rA8RKGWbPwwlFutAXdtBjh1FZInVTjIHV/Z6rVE
9KRfErc2FJhNVmfYfyJEe+9EXrbC2mz+0oMk5QlW5PdmluWUTyPYij+lGtWZEly8qDJeethos8oN
tx/jZDoU68QtrHWJN9/Ql8PdtBzyxiePHtXf+wINENVScStKYJE2E2tR9Jcvw4K8bW5r51WN+gh3
Ewscx6yK/UdHU5PASj0AjOpq6vWELg3wrlaZfamH6Mrm1nDOxYjPVT8lDyVYnrXpgkKdWgAMQ1w1
nw2je8H0MvleWlRDzZ67bmDsyt6o2QLa0dH0BaZSmvPdmmLrNWimmAxOMT6ZQzZuyrqx7yQSMFtT
pOKmN2GUmIO9EDoHufnAy8t47Nd+HUDRo2BGhWWIxY3qFvBBcYYZvgs2iLuGdDBSPFWGTVx1P/cu
PjoGMK5Sq8m9ZybmbxhN8mkn3bEHj/cKM08NT8mzHDIp4nUrhmrPXQrZRZHam3i54apD16V1fGln
Tlu2K0vAJP/nP/7vf/+/r+N/Rd+rO1IpUVX+o+yLuyopO/Gvf7r+P/9RX8KHb//6p+0ZrDapDweW
HpieY9g6/V+/PCSADv/1T+P/+KyMhxBH2/fcYHUzltyf1MHxkVY0NXGIqna80RzLHjZGZYw3RpWe
RVB2h4+xKq7X5jNfVHL3fsjn4jQ6xLPRe8ITJd9TQM43qtkbjnndYr7DW04vyITw1grTk2oNIvSe
oL2DN7r0Wqwskby8VR2VOUKtaip0zXyEumyZX/WdVb9GfuIf/DnvNqqJ1mC5bv0iPY12Xb/2GxDV
xWtmUQzKZyNfq0F6JuUmIBV6sMvkufTL89yN7Z1hh/U+iCq5MqwK+rgKlo0PXS0OT6pFSrW9aw1t
uipFkG38pmjvKk9++c+fi3rf//q5+Mh8+r5tmL7nmb9/LlONGgqp2e69QzkHTF11X0+tvB+06lmZ
wlslmKJydtytsphPpf6iRrGbyNlMsyOIjPJ7vXBm1MGRRo+nT/YdaF57z0dOPM36489RzpIp+RnS
I9dGlVfv13WUji85uhVzSLlAtcAGQ0ZJXuIu7x/K2YfMy5hIC8U5dWyyInf/+c1wvX/7knqGb5qB
5Rum4Vv68iX+5UtqAnqcJVvF97kV3daw+2JrszY8kMbMn9OhuvXtVP9S+gUFlt5JyGfH6W0c5NpK
ddS+/Yy2bvgI3Tg9yiKYrrKxwWav7R4xH8Wycs7jB9ml+eHSjJfSgaof6CRkd72WYjwT5z0czJ89
qsYwoeeeDViVfVQc1JmpWd7Nx1w16+OivwxmvnpdNeIjHo7AWZEO5PsOlOO6Lqfo2oNpXl3asYWN
Je/WTvW6y5CPcQjkxZcZgZrx0Z2nRemuMZ2P/pe7iGkut4nfv66B5RmWY3rL5tm33N8/IaEbAj1z
yN1SS5rtUOgB7kHo//gBhErSDOxLsUY7p2ErT3UXQNKXVffqCTO5tnJZ3idOWt4bOe6f+RDYBxW7
HCTMjyiuMSRdxqkY4rYFuQvZ71Szn9zyfqhNnyRq3m0n9eJhWFPUrRp5BSUkRAYDmnJmW2W3GlsN
XWYr47QBUU+K1BfrzDPqU5DX8GB+Oe0QHN6nc3gX6gK0e1ryjg+5s+e36Z7mscl242Alt1Wam1fA
Rof7lF/EBiPG7CmSpKjYpYcvWj1AMRtn7S2P43dNB3yumf4Jven5CS7WQ2sb3X4GGEWas8/uTHKd
d+oMrsw3LoAy489Q1SFymHbFix3Mo3+ZUDcRzMwCXOjH/E5CKwxJwyUav8ZqEXyb3arJvpBWgZjs
IbIU6Y23tp0Bn1/Tgfa7nGXejFS7OhVzElyCqgnQ3D52P5yM2m+0BqudLenA/CroYiDM6hBle9uf
tAPFzQwFa01Ya8OPsQCARH9CAj885Vonr8k3Q4CnpeJu1LKG/uUUUPMVauzz8WNMFbBo26i2a7rv
qR2JXVh1h0Sv4+dY7+uNQ+79VM22fw6oD6+tJdndF4uhZO688oiptlQP7QOG3NRHw556ZetOF5i+
QuaPYYRFnw+VcwHyTzIgzyqAG6lOwLfp7dDC93fCuV7bbTGtJj3F/moZbHUBZdYy+QzGuzvNwaCf
QUv+cShLDGjY63o79qmzuRKy0M+pASwP2fatGuca3/Wpi2+9LvNvphJr9jF048/BAOsjmxy2G1I4
d96IjltQWcnnVlYQj0I/Bx9ja4+Umc72/+fsvJakVrI1/ESKkEuZ2/K+2jfNjQI2IO+9nv58ymKm
oZlgRxwuFOmkoqukVOZav+k875mYTLdwowM5ovGieJXqrzu8I0lrAiNzy+JqKPAGkKTFOjudyqNs
y8ByonWpFVciFc99gXZExQ7UX7PFI7ADtnM3IlLsrwvBok3JwEXI8+QpsuQGEUSahL/m/VqTgyB8
wsOyToKELzYCW7Y2Jy9Y2SyX11qj8+ZGNf4CyyE/Cq+yrrWtW9cxAk339zeHaXyclwxDVzXT1VTD
1GBwm7/PS0PlpY3f2+LL4HlrY/ZR0OYDkbeWbT8lgbidBzbtP42lMwSrivT4L21ydAs67Bjniona
yHy2rMtSMCArr04pyafJQFqwaTdEvxO2kFZ8qQKmPXnohizCL0OWkVVQVYR4GCXrfuXCKvK7ozxH
tt+GACF6Rs/KR1Gn1tRFLjL4bAZG13//nuRy4rf527Bsw3WE5biabjpymfjLG1aUEe7GilV8Ucwo
W9pEhbZ5WeAtCpDprRMo2KFr95I7Tnsknox+wdzuRCglqoWYrsmkeHe+ML/1hTXiU8v+heVEfRD6
oL5GZbGQ7YFnhDuiocVGVrUMi1AQHE9E7YyTGQzV7bKlVrAgb9T0Mokg3SS61mO8kIQb3fEd5t7Y
fu2RN4pnUOyH9tRfmkWbf/bH2Fn3GAPtE3QXX0M1vwGMI7RKb+24mbevCfFkCfT9MD6jXQKG3VCJ
0HE4hpWTP855yVWRheZGVpWxya+wUncx8a4C4WUdhnfQ5fuozYtHDLLJsDT193FUtPXffy3nj/UQ
71qbRJjg9xI6aYzf7+qqrA2HLGbwpQtanKC1/HWyau8+Skv70udVv2hE278NbQB+wHct2MqO9oxG
zgZL7P5NdEOydVo93AozbdZ1ANLFAF9y1OaDQ2btKKuyJNsCoZOrse1DpMfZHesdJF1UHpsSL+Q7
xAKxix2YXPpSLU6eNvanArOM52YU16CKpiuiRPmzq4vv5Duas6wFc5CyKYL6KKtpG/bLyrX7fTWf
Wfps1fzJsLeyNwQ3vjbSqt74rp4eghlyBgayPXUzn8iatePbZVP39QnUHlBL2SL73keVvY6MuMNu
IatRmmqj/huTvjXn91LdIj9GbPOB91ixi6OaYEqiEsKIVYYacTcPrRt/Z3uQM2t3tM82Um7TQpi5
fc4r81LlYtyXc4fsle1aY9n/8sPLH/bXx1QnRik01TZUk82a9nEh3CNF3fWub3wedb9a5VYBolYo
/e0Qc8OjRuK+5FVkbdhSRGerdKz7dEJ410ZgUdbIgydX0ZnAQdkCz6ZS3Tr3zHCR1eBqxh4pM3lA
Kyq7ODZzv9+YCotRPMcdVKcItQyXjiXx/u839R9TtS4MldvZUGHCGoahfVhCxqYoHUOLtM+25r3W
kJrPDbPML4ehR50PvqPGQm6yFyni0mdQI/3KzDz3rkz1fBOzvcdICQ1SkeXeoXRC66ACodl1yTSd
vW6oNgXWzHfQz/pFb4zNsQg1YvFmUe8AXYMSSqa146Xe3gS/d5ClQo26Wyn7b+l/9b63vY8jsRb/
yyvtj4dfF66lO5rpGMKdN+8fXmks4Cb27GP1OUrT71l2JTzvnYcosi7hjOWR+Byhp/EKxSOxem+T
pbh19JOGwdbthBKNmoUsRtMMIjbKcSMvIAfLDpRs5uiHdxxJWo8/od4dCgNlMAZorTj9+Qb/lkV1
qGeppjFZ98RAwR1AGNUB9MAN0+urLXVM5jY7bLXzbQior1vVmIf4aK4s0JodkYGts7uqTp90R5gH
aTaEE3F256ui2QlEdCFgUZUHOTZP49vYFLy/sxBl0O58Zdj0kV5D93VabdEO5RmkvPM5UBPs6R3A
eERIbDax4pPZ+O5nq7ebJcwF1EW03rmrEsRY9bkDsSHCwXmQXUHW+Ndi8hDdnDuykTVe442YgYsg
P7eDOoeH6Iim4tUEEPn3x8SWz8Fvc4DFmsYF2GrbDiBE42NkAMnKREPL9rM1gBwv65DgF+4C60jp
7ZfS9PqVqGtrF8xVpQfDrRpNdpa9vLpx7yUqPBZCPGUsMWXzaIGd4uX2FTVQ+6XVwH84uakuZaer
Y8Pi8ahwmHud/D7o+yfcicqLKIV9Fn6oL1uUlb8Cc4dRZYyfproA9Ydryj4L/eKpUqpXOaBTsnph
tWNzj9xjfAz8KVkn3qB8acKFHJDrmbsq3GA8ekXm4hPv8eqfL42f3hP7AOuJVYyxGwwFNzJJvHRS
i7Cf3/P7InO0VbWovh/nA/Sfn21VZlb38oBUyq9tcvD7uUrU1bdx7216hFISa4rfrvXx+qUNKojt
pE72/NG21UsAJ+QtMbAXissh2+e1Yn/qI3Tja/uta+DQJZ1aodbkWW92iR04lEUW8B24EgxGEDmj
HXol1IQ6s+66bEDzOoEa6rrlvitI/CEUkvCYGD520dD9I+hz1dgfWXj0wYubN4+ODvZFz+sXF4LA
eTIb5xE4m7HuXcTdQtyIH0e/6rC5w/coQrpiycIFhPnQXuXYYcLBK6kUD9YqY32NZFiVT8lC9t4O
ebM03Wi6T9g4nsSgGVv9v0IpUu/kg/zJu8gKRtrTFivmu/cmecKH8z9UP1yuhdG3KoVuLeS5Umbl
/XoplmMHtcDSKLebddfnxp0otIYEBx9rzKVhbpO9auHqt9Lfx+Vohm9clRybN2PcLQl3l0U/956N
1jJvHcSmtZMrEfKy15lHy1Ix+IBTGBeTI5oMSBATazFQ1Gp0Lw+51yBm4IXpckbT3NoaYU57O5vh
wvO4dj6oTQu/Jdav76dGdqtc9Kld9tGor1E3ejYdd7y31alean1Xb2VVHoZMaxd956T7rimme9mm
pcCDFUhPsibbi9Hd504xnt+bWhGhn99Gd5khmjuRffc0UsV1gqMRodbxE7Ze38k3+neuopkPgxZc
mtEePonSMkDToN6EQ8qvo/qYmQZq5WVMC3D5MAaX0Wik5TLxLx7SZg+uqgyPtR8RbSBluPW7aXjU
y9E4zfxDx+2ykvgkHlDgXEAKMrbLFQcyCi8nLX7UeUegyz/es10uHtUhbdeW1utrWR3dOLzPxnIp
a7cRY6ktTV9XtjCWCTH6xBIQ9rKrjeGZxjHUO1Z/fbbDJtLeCdPq673skIekB/a5cYUxa1n11UKO
lj2NrZ6DpCgfNBfx7LIR/Tm2He3itQCSAJGWXxMEyFJkHV/zNM22GXqKO6HmxTPWX/dywOdQ9+1D
YNdKiBodvA63Mc+D4wzEnsbhCgU2vUAGWNxGaKxkjkpsnt5HyGF+keGiZjUgk03VYbFcOUQRAqzJ
BzHM31lSHTUfEfkgpZpYjbfPst5Yo9ZQoqxJQMcevPSrgYBOGVvDN4yKABZjqfnQTT7yOGlj7bxI
HZl7Hfs2JOGZcy37H4uksmRX3GVZOu55H6coVry2ML0w6RsQAKzznwd3rr63FanJzzgTLTcg3NxF
QC73E1Z9S6kckFY2unsqQMyozO1roPJalooB05g82Gmpn4qeb3kqehSfUW38PDkzZUlThkuqEtIz
MRPRTTapIL+XRaOVn+ENgT4K3BwuTdu+Qc21kqz8PAHy33r1VGxlNdEPxeABDxvGcjeNZr2RJyMJ
uczhub32ioK8kxePa9ke1OGuiTTxXExqd0h6U6zkZbTKvqgJ4UIv65EOaNGdTIRlwhb0hjcTG+NF
aUuDomm8x8j9s2zXfLDb4LulscHwKR6OwTxcbxR152LYt5ajClVczdoi5QsC+mxYhYJiZz+8jaJB
AqBcxPitLfvYEc+W2tqLoamnT41fx7g9heMXEfnw1iv9mxFlO9IkPiBM5UcONzIioHMt2bEHC9Lc
mz5Pq++xn94rQ2fcT36YwZgWw10GbH4JYcLbxLE+a/sqrbcb9SZnrTcE9dqLkkWFfuLVFUrmLQwN
hmDFV7qJMx+V/OhND1SXHVZZKWev15TzYKMDFuvlUTa9t8uS2ns9fxQLzg8dZmAo64kP21aDhUPX
FF+dJES2x1S85zEzEhDNrnLn5oV/zw7HWRhQOMjE0mb5fXYRenBPivIUqUZ/NAbNvKqNL674hcSz
LNtaNslDCtAGm5ahPZCKJILdsmRwVS147mMAt0BfYlAkbfiMUod9jbuS+YpOy4uHR9/4npdh+Fyo
erVyxhTPI3dozsN8KPQIeYes2qle1pxVx+Ywl2SnHFaaRrEUkPjWsu3DuDIZsL20niDtaKdKV6dj
76YlBjp19DQNpMF9wBffQ3wzGtP73okgXHhIT5Fv9ae1D2LsdhIEvnITJdpCAJU+2jrCsRqMtA7B
SqPbKWZzd6uiKm+exhp1mIW9NuHbPTcZBgZVwWMSibR6LiEKrjEGC7aOb5XPmYGcJbO6jVsMVb00
MRJ1ckQv52po2/YuQEt6KatO25UHFpjRrYqionuElwj+aB6cTpZ61gv/W6I/efGkfgEK/k8ERPNt
qEtv4VfCfkoqvV7ljhXcw/7LN1E/qOdBKQeC/KN6SEZ+pMQqkFjBz2dpqXp7B8M23qn821va2Fwg
5YmVX40am+zum6YF/Q8eDaVKkh8RK7tFjDXCSxmOwboqgAj/cDI9XcVWwhOgRpZ76kt9h80iD0Bh
Wi9ZmRmHwhvHu7lWNgXflB9kz6CAk4WiGRMipmr6bPsmkGhfqQ6y19UyNBfRtQcST6/eDT0qd+60
kVWyxtG2J6C3nsYsfUaPylykrRKf3LwOrrqu/WAy7F7DIM13BTybtYUw5aufuxphv0JFlYVetwtO
etDkD03GDCJ8hG3mZrs0qyNsZjmhdq8NerfrYqjVrezlZkHlPqkS8Flcsu9XFTClFxMZvavdm798
LqTAdC3PMdpho2PPaKld/YDjWA40ucSyK7bCi4/U4sqp0voVufRXmEncn1G/JOPtfnUmD6DWfJKA
e7IdAoFV+HxS4IDUMrA1fp2C5HaS5fRLpyqcr36fIlBhR/WDP39Sqge/fhIguPo1q/xXS/GV72nZ
/fJJsHp3k2ItmEsFKNE5GS9T9PJQpc3mXzZ5c6wjl8n6W1aeNJpuqhaBMwBIf8Z52swrAkWFT2FH
gYHwZxsf9SrTX1I9epv8qL4i/Ke/BEYMgrWunoaSpU8/eis5CC42tsZArW+nBM14iExQRbI6Aya3
qNAZ/HBcwhmUfoU2ibGTV0QiEpRFEZOkm3vHMLrGWNDcaezKD0R/wkuee9kuSPBZYLWG8IeYwpPv
JvkiiNhS5uEAuzQdcMZKrCc5wh9e0XzrHmV/gO0In91cZC3UeBWlo5ocRjd4cWrXQjDFYDeuWluv
MpQZSOic4JZCD5qrtZJFuziOIvBGVN2kHJDXdO2drJqNBTO0aPRj4IyPTMQvumNlD3bcZQ8xWw6Q
mGQyuoJnYelHPLxhlh5lL4iR9vz3X1AzPmYe5kyo66qCWI0FS0h8CGdFNrNJWTs9O7xh3BIgnAyy
txMTo5cijtVgph2dW6GaR6vKuKn4WyHaeSSarVHcedlXXXWih6LK44cSE+u9E4uGNGIEsdxFS1RF
mHhbq6GyHvOi+6R2vJjb1Giufu2gtlJM+0TRu09T10+7SQDjDBCH+1QaKG9MhMAulolDDvjw2+nQ
Q5q9U/Po9PPVihaGrOtY5bnHnuRlBJ4tT6+LKT8UZNEx4GJYOcMpMjOtTino01fn52e6bh0fHTcz
l3KULxD005gdj/IaaCKR1BxXihMNy4FI4J2OwtxdgfmCz/R2eW9yBZgYY0C0TbbJg4cVz8ZEXfd2
KnLO2sksrVcVE92Tj7/iLjdS9N7m0nvb/yr9fZwduT+v5/639OEqceiKLdBpcq3qfd0p3jYKwnDJ
Bm2ad2nTvZYGyUa0Xb56b/O1dlp1rWas5WmyozP1cmmmdrd9b7OFg2DaqJcb0U/fwIEjj1lrgifP
V/fCIIw1iR6l6jp0HtB/z5dWFrRveieewI8FgHCUNQ0QmFSnvBhlV3/++/39R8LfMNgjkFazYKET
tpX9vySMMotNTqg3wRtCNWF8sOxdbWRPELya75bTbsVYa59V3xHLQLeNa4mm/r4KJmsL2T8/5ajf
L3KAgwsQVtzk80FB1n9lxSBBZVWvm8vf/8vGx6yJYbvCNghuWoZjOqb4EDizNNUPA7JSn6dxWEXu
VAMR4WAmBZ7Ptt3s2CbHi171frapg43FN352Cz01uzc7q49Q+4Cba1CsSCNAnkrT/s0Hr79IRaqe
ezTDHpUxvVqp2r8VFT+QjqXMLg1W0KYLP9PPY1MR2hxM/LXzhJe85Toaton0yJI8yIEgFXp8q8L8
X6AahvNhYuIPd2wLEWXLNsmKkmf8PXkEix4kRjbbD1hMmCIp8xP5GX828qZoz4dU9/OTV8A5J4C9
/9Auq3LE+1jZlogcrdbExOtvvsiHce/V93NzF+IOrKYITVizfzAQNz8Gwn2DOEAMpDZHDBpsX2wc
s6Z3HgITdDnAnL+TTaC1hj0z6YQ2LZ3yIr2KjVPthOYOObrhQS3KHjGNOxHlXFLpuDf9qkW1ZT5B
XkTxymABfMI/yovAMBsvMdZxslPUbbz2it6UiZJjQoyQJScwhng+yFJTm/kCmeV2/aEjS9FqX8iB
Fo/KUtcQkq3awkZOL56WgRF2T3ZijRe+kIc27VD3mg/l8AZjKn689VuERlkk1yfZB4hFz7LmlCd4
3lhlg5arH2h4NhjqKdHKnyXZJg/x3PthsGyTvXVj2nvho07TT35xVN2W4MOY3AutKIiL/+cgOycH
wftNbo7FUdbfu9UISWOSBgNJWhe/XWVSNsb85tXmgwp+JdLa9OLM72FgNPF5arJrf3sNA5LfYNba
glOYe2c3HyQ4MzKJoCrkRboyVe9Fu5F9clSYTtUe1dWRhcr8Lv9fn6p14z70zJ+fGqWDunQGAWQj
nSYUdDFoTJDce6tB/MBKK9wrxE3nKqu9Pipvek8U30CA4dQNenZNs+YL/sLGBVV58yJLlmeyA8Ql
wyoLk23iBAhHdkTs87GRqMu1rL4f5BkVuq7vTSrJh0WrxcikNL1yBgiEGJueOZtAtZSzbHs/BJYf
LP0iTA5Ej+MjGl44AM4leagVb8wXskjWKtmgjXqN2iA5RX6GApZTZGuHn2FVRUW1TpHZQFUCPWiC
XAPEt/aHX+boZ/Rd9lg3xK37UVfXt2rdtvcutkG6YXr5UmQVoZey6PCjY3Dg9u0li6YTwZ/k7JPD
Q/ZUOAuvMY3XYdCtdSvqaSurOeaAC3Ma42sZ1P5LxYpFcxPzNZnGDsLyb2dZ3V0KSYblZhMRF9Dr
rzzNhxFw36tn5dU279n+5HlQoGgZPsgBKL2NCzvwrLshdLujKHIkhAe3+AoadL6AUyjOKgM4dURY
SL9rR3NayA6gYvdESprnzvML1GUQlI0z0Ouhox/kAFGiSa0QdOkc/FSLZZx6ZvfUu2xaPTTa2DlX
m5mE82VYIZwIyCqGwMaS2dh5oW6+mDXQrLk7cmLQ3Bb7lbSvrLUTiOEwg4vhfSE9pwTKsZSKc4O6
ymzEsyQxwy/ifVAXKbxctzkOuf+TsKEP3TfyCcU9HmjjpSpL0lNAMN9qc1prYaNc0VsYH0aXuFIB
hnQXZ/rwoKOyeN+aJ9knWyrNLkAnBdZSVold3JumaR3wVAz2dWgYm1jV8k9jVm/kd2ENbbcMmqm+
pElJCm8U4vb1IsS8yrI8e9MMHmpcedT9EAzlo8DwSZ6ZaTESaIWAk1ADVFJM3127wxh8hqtx+yF0
D5G93kGj08Cr46omZba0KoQRlA7Jy8xE27Qu4clBbi3dW2GUBZyEboX/do3q/2fMnx/BdbK6reZl
wftHKL4u/uW1rP/5VsaZylABuZq2Ybkf38pC+I2bWu3wbJqTc42T9op9R/mmtfhjdmi0bGU1Q7bD
qnQCZhWZwWXfEoIc+5WX+0oX8/XYxTJDEA+SoBIBif9PSTFtl1XGGG1l6dZbWv+SmkSm5Pdt67yy
Ii1p2RjkAiEyPu552DvUZQGG+smseoQ3Ud1VK0Pb2SZinLL03ub+jzY5zs2vuIYuRiUlK4VmTLIP
CU4fuqkk8pi43qHTi/2YTZGx1QbP3owtb55bHXeaDXrGaKIMyVvXNsnKqCv7ULoIior6MbKVhFWZ
le3DIEyZnqlGY/cN90XtDiqTAekv/CZHEQFI14aDk5msVt6TDaTltQBWuelqp7IuyZCVaM2Fxave
sv6ogwb/x7kaFvnKN7zqyU8n857njzXfDNAZbZyXchfHzYCdnhN7yTZAyenak+U92d6wkbUxbt2r
LFWto6Iyhp9ebCM/vZCNipW+oaDl7d8Hy/OJUm3U+dTbWHlu0vI2lo3dgOt46BuwZA3N2/qhWrJW
6YtXQsA2SIAiOci/JHLdBzKXJsHbsHvumowIL3+RhV/BEk75gOJWZou3Ig2/BNGU/hNO0ZtZ5SbL
/sHjBnVAgGIO+TQPCHlPPIeiZKrrXSBz83LpVpRrKH2M+WW1sa2XpsF/4n1hVWlt4S3fl1IolOK5
ADtuO7VmunHCqdyzHneeSBPfG0ZofCmEF6OY6BsXwwiKi1/WvITmjjaYLgUP1rOrZv7eDqtuU/ZM
OHX0j+wn9RyspwRLerNRZ28Gr18bLP8vScK6otfc4ovuRq+wvDpk/XRxIJGrrGQ73/oywh7406yl
uu1bu97ahat8ChCvkQMS/KPWem9UB/TVo6csJEAzX1D1zWrpjJNzhj1sXOuiIyUzd7QeCV+UrJR7
3au945Sm5cpKhXsX9TBc0CV9qau8Rr6s8J8Fe4PC18bXzraL01iZ6CeN2fgKzSPcNKGRgcinNywQ
VlWwfrrI3grOk21mr6gsDZcK2wS2JIyKw2najr6CGFIbTq9N1MZLFfubozzJdv11i3Tbk1L3yp2d
4SQrPxjey952g24lT8J0MVk1nmPtkTSrz1WENss0TgA76nnXFEbG83sVn6if1bLwqiOhpV+rsjes
CDnIc5vZXSksfUK6KblH1yTxLwLvEPqd+Fnk1dfN/tSld9CgcSvrP/rkGYon1kZsqWBC9nHmeeJT
OdQVkh0IzgFUJWQfk6DpdGuf5LM0nVeo+ErZ0bEYPfEYT87DrT1xLaJuIImdZvDuWU1/l+01S5Jl
WiMIAGkpuUubolkEM9REGbFrSQPHvFpT2V/AyeIHESGr27UAaxDnXdtZYx9uRfxq7IOseyRjtthu
opHDSxYxHPOcjchY1iVWPbe2srTOoToph1/ANXObr92PQNo9JguWr6Dcuij8WvX+gx154feuL7c4
FefBoki/phiER4uivbIzFsEijyMULfzpez16V6ty+q+473ybqlx70ydzQBUMgbuBsPcClXhkdj3b
RlIwYQcBgc3lPaR66Gl2DkGuuSgHyVJtNHhFOU66lG1KBWVmoQRcI5XXIIMQbtHv/CG7389zeqzH
gmDK152XDgsXmXO4prG/VqzSvLDHVWGzato+c6P2DG4LmTgR1I9KwFrZmaruM0pxV88HrbhQVn7W
dTd2UziTmiSzSbKYfD/VjsEE8mfmPzUj1hSWkeaLrhpsAGgcCPZBEynwrHP9iIUIZFady9+hoNYd
/KD+pM3+bPLgzkzi1k/PGMQrR9kkh1oBopAeOqer97F2gPOgJoJdElVipeujf9XTZsK9yhpxpkvM
cxOp3Vp38+wJXywd7q3hfzUGIDA1a+hFFxerGFmff/IhnhX4NPPZDRE/lFeqfO3nlfLZoNWwFH1r
KZU4E9rKRRicnbmSsAw9p/2UIOzWl+GmtpXZF4EeOzEjeIj4cy5BQhI1iZodhfQ0zKVIK9OTX1TN
LseB8FYK/tv2oTf3636tQuUHHaAeXGKjsG/mYmCp6kERHGRVHoThZNb6NghlQ6FjtMFQJ7a0Za4V
4V2H9GbiGMkrkB/94JhtvdItqM7oZaAMFhAdgK6W3jmJgQ/r3IEeWrHq3dY5lH7gvlRJu0wsc8Aj
BYpE1nfjRlbBfe1xkhNPePtEpIshgCWob7f4ufJVs/rOw9r7jGl7uEzzWaBMMapNloTZCVlesMzI
7m7Lye/uNXcal0EAe11NSD4Yc4TJn2NNTR+aeyerXt+bZMkpe3MVzm6GKoY/Wpw6JxzJHTb98OZQ
mhNLfa7KNnmYClYuCziHWEQ6iPOhGHRfEQBbauTDENItkFKQ9WmuD7UPiknWeYv/p+6n1aupZmh+
ZeonFfxwWqnZDzaIiHZmgv0SQIMgNq0HsMLWJnCK8GjZqX9unTnhpDTVc5tnqF+g7Pu9/Zokcf4j
08GQVpXuPCtMewAHkubs95V+yO003iZlWz6w60TiIy2Trx2Gm/IsrSuu/shsBXDPWzK1bv8e+dPF
7/QksoSma+sqYWFXCEPldvo95kWMMugctfD+EfksfzAZ/jEl1gcH5ode+/XXNJ7Wn0SLzHWEwfoy
Ds+jjjWeVkMrVoQWXlt92OOEhOVf6RmsyPJLGFX1vnVXhl2E27TIg4cge0ji5pobvnlQFWEciBZg
6JIXyTLsWhAwJqQMdk3mKldHVL+GRGXq4HIwaNH43LSvmqmYq2ZEv424XbOFfkI42aig1DQBthba
wZrBN7YKewpB6U+6hrhWZnyKvoOcNe6m/BkzOhekDwrGOvlNnKOc7KRqnrZNq/ZZcSeMinwSmHDt
xY5sarqEWKkc7eiRoAeq3npfX8WIE5fXQUcKUZE+KqpNyh2F1EWGT+smBZm66j38qZwgWXpCyzdQ
3dRN7yXGZhL/tKae7TtCLWub+PhSIGS6IQI+LO2qYO0t2r03hckOLi5YmQncUCzyBRK9EDrxUFNC
/st1To4nFmg4p+ViUMPpsUc0OlJwbxwD3vnQe9EU0WN7DY5JWQO8Kzaj4eiLOOhJ3cdNuVIRZMP5
AS0Zpde/xDmSfZ2VlevM97KFopTpKvX14iECDQikQD8jYq2fG7hgsRa2ODIESxRuhgOAY/eIgyHC
5zVEMnKGwWMMaXKZDDohR3zdACGW1R4dvhV6mCTzo2Y/oWOPWEOxsAYiBtHU/pOqpXECPvPVD4yt
HbBmsso8yhZeN5YHouF+46en1DBfhsgyDn6j2qtYIN/LqsVfRprb4B1p1eRYntjVpSfI/OmpZJIe
A0RfWxgZVeQVj4FZPAnRpAcRkqr2zCPh6yuyWNYn5t594GDuju+4E2Tn3LCi10pJtprd95hahfUy
Jx15bwKm6ypzkQQ26IciwAAOBz2YstGi67rm3FqHCRjEelbz3GDqe24TZzoHOQAVxSYrDoXtVHi4
zKow1zb2YIpDUUYveer1Z28kKBujmeFolbdrR/3eYT+6YEp29siWIgqtD49aVLUXedBtlBOHMsOC
L6gAXZWqcTTGGqicYZ8KsrHXHiTKarQC5PttbGgB2y57b1o06tkvHfECTXPhBMGxJIp9UFJl2I9u
95bCHz+b+gA22uBnNAC4LnUDY2F29IAbwU+uugqBBG9y9O3ASnaV6vYyVIx/1L5c66HO62UchrOa
pXcN3EXc6cHXQpJHHmM0mlWctRihp8GagIW7TXw7XyGivLIG/4ulG92/TGva7zEDZjWoAIbQBGBw
KAp/kC6JrLl5DB/tW4q81gEFQOsIfmSFq3mERVCCOhPWId4ig6W6IHjo4cOdYLCtO/AFhbP8+yTr
ar9t/uX/BpdwBFtdVyP1+ZFJPgA51ztu728ua2JUONoKO+n8e+cEM4VmbFaT6cYLK0I3xBmcH4YS
/9M2zXBqe3fa56azLVWbFTRBrB0rleHgKQHwpya0N1pQonI+oW3YdsEnEEnqpZ6CS1zbGlCDLjyn
rZ5sW3whxFpuxjFOfFXy0FvoRfQUtuUjc6q79os+xV8rEdtKNV7DBNvByERDzLRiNMzmcHfUui1f
F5I4bWmpa83v9mla68tAqN1y9LUK5ygbUstcrSwrWde9ffQhIuFCkC7SAW9CZCN/uE0YbEXYvOnZ
hNBfkT/kjukedF879KHyiFJV9BJzDy00x/2a5kjXGWOrHkGJmLvMZzrLlSTaCk+vjpG/rmaUbdv+
EKN55e6Ek1Ul67FHzbTy4vakq00DwtPFQkAtjk3ZNuckxRzY8vN2iXpuvIhVJyRqod0h5a+QTQjx
zazH6cfff3/tj3csd+J8P4JON3Xbdj68Y3N0O+1S+Nm3zFaHu65yC8yePLNfkmV4rAOdRXpBjFef
786izIN74UT/wo/Rfg9AyXtQ2AKiOHE0TJE+YuPR5stst3KzbwDx9Nd8BGGIm5LdKVDUGlshDAGN
H1W1deHxzZqdKH7gJGNvA9Z4OAfFJ039P/bOazdybEvTrzKoe9bQG6BPA0OGj5AUsmluCKVSoveb
9unnI5WnpFRWZ3XP9QABgt7F5jZr/SZJDgm4kzbqRnj0tHa/f03qL5/JnCwF1MG3opGD/Jg4VSSr
GeDJTt+VIn3CBk2cgDukyLFlAbBOpFWWbK6a1BcgI7YMWYJ9OCrDmhgweOG+sDeRoX5Dyb+9GHCX
RUtllI4pJPx4zOVV33fqaerx0fz9bSsfYnu8WqS6ZZiUtqo4c/LwA55BSRh/AQSyvkc134ecGI9O
26srnPpQ1fCDap9bJpiSSTwY4Zpo9x61ce1rYQ972jpYsBj30WqX/aXUlS7hSufQWGPqxjZi/qj/
ewrFir6jrdxFlSKvx7DYIagkr0QTHBUbsQYfzz+zyVYYjpj7IZiaFaFGe9vbBMd6kSJMkmGwiZvR
rIudfvKlId9YPfLFIcndYwXecl35PtIlQdSdLHMkAULeFY4vHp5tETduFY/fcp1kYAiF0EuksV2P
wWBtCsMOGbgV3aqJuwr64OhsglbbhIVRX2u9yCDlp9Z6wOhq4+t6TBPu0L0zgp5w2CQgiGnVqtYD
4fklPT0nfoRJFzbVN0nXjYsqpUMmSfjdKjZOmxX8d9eKo5HgkX8Ht8zZ93r00tJRguazdDaHcY9m
bbkrGwH8ljDFliZWOSA6G6Gy+yRr+OCiqKHVHUZUhQj35pyc0hmfYhcZYckY6vumD4Z1j+aX55hG
fusgY75zuvbZQHswoxegKjsFBtm5bOjaXYHYYUAkAzQ9+OPJUctkF1a94o6dHk2EF3LPqFJvxCv8
rFkSPqwV4o+97IS5S6hfuo7yz7lOxh/rBiU7YlBJZypXVkH/gjp3dtsUurnTu2byBDFb2VDOKMLP
vkDQ74pJNP/QUn1g0LwWZR09CYt4tYNO3QcGVSv7Dt+l5X836yik+9HlbmJJziYBsrNR5KglS9t1
l6ZpdJd6oGCIGQfHIoUzT92yGfTutpsd+qD63WX8Kb//0tSfsV/L3RFAh+GjqCTvLf0DuVOR1bTO
qjJ+HjBTxAUDm95eLq4pJwU272O/Uy2Mx0pSJ15JuHWTKo2r9YCTF+X9ckLIKh7x4dDSjaaYzQaM
ApG+SGTXhZw7a3kK1c00D0/ypI/4+1NtrWcGtnlF+ElQ5fzD4/xS31kkFwwHwIFiqtYvAjOa2k9T
MvTJcx+1V8CGlVvFAe5egzD2fFrK1djW6VmghgZOovMUdYSRptiKJwwqbEnD1btplOLrYLcgaBNL
AwQZd7dWf+cU9rcxGMu7gJz/P4FFnI+9GV68ppKJ0TTb0alIfh4xmkrUZA2WBc9SgPDNhKRiX1j3
Io3pKiBfujEHdXBDyS/2cHZIDwGLvUVt+GylziFXTGO/DKY6WbuQmgG8Xr5Xe9yyipbxjoI/hRuA
rrRE31xoSrmPCRxuFTuYBUsg1qCY5hzqfpJdzW+2WAM9jSDFvmiJDXBF1Bdx5tdbYsPJXdbVhM2o
TEU7fPr9P/cBwbYURFtn8GbLhgrW1fmAl5myFuWEIYmf7Uxt1k5iBrTgPrTvxr7WojI5moNiruFK
PY8SRlHtcJDGxjhmQ72GvYQAcR9eaINcn4wsLNG3Vj5bGNefNVva41jYSUJ/gOyLGyRkjRXoxcit
mrTzCKqgfRIH1eWU+19buaWO9hlUwXO99+H1HOsWLfLfPyvl55f/G/wPnRbVppCaivmhTqj7zGjs
IM+fU8OQVyBp+0vYwA5G211g7SO6mVdZlKzAyeQXzhTc6iJ88atJ9RJZNTap7gQXy6RwCO2i3IPY
gwGyErpV3LbJNTWvvy/t5gsWzMNJItxri2wdSfUlhsoDQhWER2E3Xurc21lHcCiibO0cPcDTPpX0
80C67zLJv0TWnnY6xc0SHwdUDXJHc43Shu4qa/eV2a59cvRaoitHTMnB8otORmkXl7AW3EwOPb60
aBqJe+38IA69FtMQtwnyOfnBEGu6MbLcHXVTwtQkQyoFgs4Vsg/5ScyqR0HmVFjYIwgOloYbM1rp
QRrTakWK4gr8YnGpDndCTNGOIWdAnN6E1J3lJS7DXeoBBFe9SbunSwjEs+mfW7M9OlWNlw+ND2Lg
LknF5CqlG+1OAFrXMY4nbjbr8JtGjVVxlV/SZ3eOtllER5JYhSsS3dgpoT8cRnt8GaJWJeuQKwd/
dnT11fw5bCukLohjupgGDKcSlw6/wpdSoO03ULNvDHpdUOQIeMiI+8yhUN2YI3BdZ7lYzxyHrkZU
LE4fTL3G03J24FVtYm5ghuDGKMcmHJsLvXshQS+uUjpDLjIie7Te+q3u18kDQP+DXxMjLsZvdioF
J2rwajMEqHrXQOvceEQ7gti4fDTmCQxpF4fW8hT45Tc0ip5reOA7pTAuEXbWb/S2HXYWaqo9urRX
agSkcjCyp7ytL3QTVXphB+cen60zYqleo2Q3OEcUL1ZA025eEtu3PuXKZLojqYdjLquXg6Got6MS
bke7TM49Y0w0z0axo1oivt2HPRZCIUxa8Ho7MyL0jzwpfYsyc9YxPZMjiPfxImgJVU2205wD/M/+
oUdv/TKqsEzF0AwaQ8tRwBt+qIc7nCkpdXr7bGIf4yXhSC8ug5dlOy11KD2gK9uuKJDNRsXLvXTj
AMETUwlWIcaMWzOanrIhMrZpguB8bCA8/pWoh+Uik+Xsk3iOUDFyojk/4RAJGQQpPKq44AJuhpuY
eY/7i2+6qgZNOuhHe6UEI/L9WT+e5OZrkuY7DdDnDRIBBQaCeXuBBomxiQvlZVHNgTWyxbtE2xsD
OSDky5IvWdOlK6hjtCJtyDCEa/VZZGzgxKhbyANwQ4OoOPaIaiWz32fe1O1tG6uKN3V3GZkvdNeG
eC3nSCiFU/482CCNzKET28AnoZTMRdivo8su7saLyDTOYirr1zHM//5JNa5ZVOSeCmTFAIOJD4v/
eVdk/P5jPuavfX4+4j8voicyksWL+O1e2+fi8jF7bj7u9NOZufqPu1s9isefFta5iMR43T7X481z
06bi3+p3857/3Y3/63k5y91YPv/rj8fvWZSvokbU0ZP448emGZevOLrxrl2ZL/Bj6/wE//rj/9TR
VOSPvx7y/NiIf/0hEX7+U54HUSAwdcaAOo0MOoHLJkX/kzCOiVYGcm+ObNLY5kUtwn/9oVl/yrTB
Jn6RyPWZlsOgt8G1dN6k/Ikjti07FspoqAHYf/z74X9I/73+a38vBaiYGk/zjnZgyAjAkCNycBST
FUVHyevnTk9G8LUZErNHnnyGM1ZiOiyTYUimg4Ib2UGdhsLLy6BDf0uuD37VMEFs+cfcvBhN6adc
UB31ghw/ihJQi31n7A7LHEnGDK+cg5Cq/NCO0HSXuWXSz4vLOivD5xpBevaREBjeOiqW6cgRbIJi
vMNCJZg8R8mg+OZKUH+W1Wlmq/ib2Nbyw9tEQZ2FNnBeifwos52efdLVyVpjlJQf6vn0IS0vUalA
YmpUZg4fSsLrwonKwzJRYTRN3jTULL/NqqnzRKq2WQe4OxE5nDd33dT/2BOdtXHy0iQeV3GH3JSp
xpX8+sZs2ssdfLp1bJsd3vLzW3zd3FfZsckPA8F02syDMfrFQZhdidr6vxdT8tQpOuFhTCILjVIh
DvmUGLK3zAb9RBRzmV0mkqOIgz1UMPn9vJW9CQtCr5if/G2iYA1PHgQCA3Gi+fUbE0xj1MTQx1WG
4hDSQztA4yvlNfSAKHWNwFQggMyrlx3e9iLN80B6ErodhXczVtXNiPMgFpdZc1jmlL/molarsS7+
ebMcDb6y1rQ420iDcufbbXNIBBJJ7rLjsqx284t8t+nt7O/OmWvzq4V+UbkkGpXVh6uXr5vnqy+3
tJzj9UrL7Nt9Lgdm5bYcKWuJlKiHLrWV1zky1ioouZQWY5ldNi+Takq/2rrsr99WLXPZfIJlzqgk
hGWL+HWPt/VvBxi03oei3GaSglVybvPmsYNi+jq/rH6bWHNZed2+rPzb5XenWmajChvvxICQM19j
OWSZez3Px1O8u+4vs7HzXcM5a//xCu/OBMzZpCtNNP3d0e+2/+bm3x3wbvbtpt8d+rfblz0/3trH
PSN6r65ODssip0qylc//rXgvc//lutfv4uPmCG2p3YeVUsFXs3w6qAi3k/fhCiVpZ3ktTSTIXB26
6lalSns75m3vD6ddNpjTdRiVBjqoFIU0UIvDMqfk1B1vix/WFfAQ4CDMh/wyu+y6bFrmlslyouWU
b4sGyMMUYhPnyJbTLbNGj5qm+/urLzsuk+UyAEXvpLZHNHw+l5rA0Py8zEJ87uR13EzKVibDp6Uy
LjGGXR4I6mdEEAGIHZaVy8ROVX0iFjVvWvZa1oqoNybPmqrGbaoYySAxI/mXTRPEzOl2mZWNICuu
3p1GNQPZxXIbjnkSFKn7ei4JcFJ8rGu0lGe4wGpMFTQua+yozOFbVOu4IAH+yRRGDGGmekPdfksY
g3i1GIZ1l34fexkAQRiusxlHgtSr6vV2dCxT+BPgCkF7zVyug2YFT9rUdRtUn2DlETrz/BoN63d3
+foYow7uYYzqcN3OTVo31+PdXM8vi//lumZpgv+aLEcsx74eMZ/gwyK2LxDUPpz6v3EakJQtnVt7
t5zZWRrb5dSvs8va5TT0rGn3f38nmRwdwniEKfrubpqh2JTqeFMuLZlsGNnByQaMCOc5MT/K27qP
+7xtftvnbV1ZmSDl3pb/7rRqhwyBuxz9dor/2WWW075d5e00yzonZuSQ2DlESfoLw9x0qXNruswt
65ZFWvCzggDD5m19FzYkA5ZdXmeXTfHSri7HfDjjspgtLeSy+XXP5aBpvuwy97r9bfn1nKGOJ5CE
guqkwKO2CglaRGkcFfkreacMfFUG9UJGWjkbA3do+2HbyL0G1EEh9IpfbGEn8mryNfLrull6ccgQ
uDMnGPFO5NE+i7UZWmDQjMTZ1lmGrCUiDZ1Qtk5JPi5J7K+aDjq+xES4+WpK9l4BQrDv7QrrBR9T
Kd26gfE/gvqQyE821RMeIvqqo4exjrRL2wymc1D526YcUEKt4bqnUXUn4yuyRa3ucxpJT0uYblRa
Z11MBkrvMiBQdfIC4xOK2M4WeQpnbfSWZyThFs13r0VFzu0gW7mmGNe4Zj8lPkzwsTd3WiMJzwBw
GurJJoNEvUaVr9/klr4rk+qMRPxLkve+y4gDlSbTPDFEwNMRMQ3y6FAMUviBhp3kRzzKi5VtWodU
lT9lGtDOLCpP8tisC/rupMitW3Rt4r1B5oFcOvZtlbPOME1Y62JMvK6PbkxlksgXpon72OVFtgrb
2f9BkpWNXkTxKeqnz0UaPVpo9qyV/ovcIKRcnivd8IIK9JecrUtrrudwsZtqDcMKbEvcJMIK0YCL
4rZ+bLjWBAbkWjfTHVEqSq9aqx4+abmHoNTXoh961xYYWGaFPwMbtGtV+57il3jI/LC7Ty2y+Yz9
bzJhnnJg8Qa+d6vW9qEcXePHhy4hydtyeCkzZR4x1D5BsarlvygJ6AsE/zDXmFwfS589wvQ+Xd0a
NGVy6AWVKpGvfIMvngcYslkT7GxxlXSeYgWIJMbX9glJmpVjVsHKcIpoH1rqly68xrQg83B1x61B
r+1VWYqt4svwGw1rrXlkm+j7G1G5aSMey5z6/YBkTR6q8VXXorrTfrZvkbTptlY09q7RSM9SuPMr
gmVpKD8UzoR1NmafKXIA+FUhWpQKlEU2gVGi1eGUjofTk+4pHR5yZTi5el7nnrBROcl1MlN52uyr
OA2RKo3CVWXXFjrys3heZK18nNp6I6t2miO+BEn7grr0sNIqkklZctXJxCVH4rhXBpDIApctx78s
NWEebQQfRycFl1F+l8wAvwAn3aQZEqBVgU64aJWD05QvOQL7Rusrm7KkOKwBADWIv0bl1iFlEncd
6nBqiq0l0UkjJKSjZaWzyvwoWjVwpHlxjGwA7SmIOnR8PJNyU0594xIY5Tw+2YC4/yKm4doUZr1u
gKC7rdqSw+eIsQzRy5fHCxyNz+Qkyy82tj+RMh2FZQFdkj81SVavYG65TRxft/T23bJJ7aOJjsPK
tzNS5W12dlT9UBWjclRjbK54HjLFgfI0GOTdoSaknkHS4Tzk5n4cnHFXp468Km0Nr/u0vS75qrw2
ygAIiCL0wI5l5xGsgTtDJiC72/dT39GGI9DrlS3GVegpK9vK0O9UxOlOVSxuaxy/dtPEmBVitDui
neERAWRARhe6win1QrYPWRga20FLz0PP8K9L9HFdFMZ9KLVQDKdx1/VJsR9gOHUtgnwiqBGcsMVm
irtHEPuwzCDYuA0fvleAxd0AlMyEWq8NWMwtls4bdD4xK2zLewmdW9cQmn7yqy72nPErjGzX1GC/
6hbINjSjqN1qThB1tYEaWec2erVR7GNCadwb9eS2YJlGgyrBqMvIC9v0E/g3T+vbwi25s5WmNxcV
qt8kEkXlyiFY3SlXcldWhs9CAFIz4n5X8ue6ahc+T53/DMX5AmfrnRkPt35eEdQlxG0LB35mZW1K
BY9gIWkS1uTiroBYtQrxUXFlCRKB0LTbjuz8Cn1r1OnsfE1VOJ77uEE8IJIIuVHphmGabEQGWqEs
ZukNq9xg0dxuoA9uAySNqmq49DXzc+bA9dMTfKgydAILJHFXY67eVFb5wNcXIzXeIn0L+2CVsiQc
f1P0OuPRJEIMaQqOsVpthxrLH3nMO2/IgvuIzxQky6OC1QIBlKHycC0htggKDjgZNsBdiMw5Od0u
BuGEkvQpCZQ7paVbhoPsSTa+OqkP/B8fZCSisDXzU9tVyLFqfjahgZIEnpQnlRfK6dZ0hHGbll7X
2eqxRR20ko4k6Vy+NG2LIPDo2g56VWNJBo78izpC2kaxwl4H5jWSLcoqKvkmex+XabCB6n4wzviq
XFZDUq8qi7LXJ61NjDbZJ+ITcBkoFZYn+1R3QiRfGSAU3tg1riMcZ1Mgfe4aZjmT27QaiEscrelJ
72sZLI46NucEfYAx1mMA93i756Sjp3HUj1EBrIkPb9UGluz1FWhbPYI/Nm1JHDteC2vFay19O3b+
w2SOhacPzgPcxmmtpzDIUtIiYvQf69Y4djBrkVXJiG8l5nNWp9IKdafI40vJdz4jATco1dt8wDoV
enANf+iomiEqzhVSJGJw8KAOq4SsRQTpwpz9I1sc9moSDJbNqrqU7d1oSSVD+OILEbUMgDc9otaM
NpJh3g+gkE1cvvJp0Eki5MSB+YctZPVdaOonzEYEo/XmLm/JRLQamSdHAwNlF/26G43ErRQcBRs7
t90JHxUtj6/qG9JQwyUAi40VD+JQ8G1Yid9vqEjESnSPXYvmgq8Pq8j0Sdyj1c0Az6BAy4cqEfka
/5JDn0TjLmpBNjdx9OBnuEtMsXRptfo3vYO0RGr0INvhXDIwM1eRNZxGcg0zvHDGBiBmcfLnN13i
0V7AHgLrQc2Hm61Sin6dz2pcmh19L5UI+QudjkITwfcRsl6s6qKsQaI7kqd25baN8zubAFFLfXxA
1XgTNkp/kcezoIahtmsdtaY2lM11oJUqrssFmKPuHjpEvRJCnB2tqt2gA2wr1PLKMNUHTKmPhb8d
TLJGpob/HvI3zaqV3axKbttEObETf5t2TZYk9aYsOCHp9q3suZQc25tcTkbPMqwDMIvqpKjhjT6k
4BpigeBo+D0ZHswexqo6vKS9NOJeLmE3GSj7BhEuT9MTC/AZgnSZ2dTe8KKNVCByhY4KqIV72wmx
HZbDS7/DpDC0JcyxrW5EhDd23DaXIvhRub+v6ELLdYHa8pSvTVmHEdt5qWWjsSVpe8i/+IQlJ2g0
vYd1TezhltGs9EqT95U1bKZC13bUcetMAcRg5jF0+O6ptWbeqZK4kc2LC1HdjluppufTHqvQNInz
mseq3OXpGJH5lldBs4d8phyFM+X055Huiwe3VBPJc4pSQ1Wq9FT9K0YM2lWjzFUnKamtOQwrQJNP
OdSbwAw93ri/mgL7jhFbybBuWzQllCSdVJWT3Qx6TnI0Ly8CTb5R+wx/Vjm/Ndr2e9B0cJVK2S2t
8HMawzNDvV1FPK5ay5Ha7tCxW0/VQNUcxuER6B7Z1sOIFQNpduUz4A/HpTI013FSnmgH6W6ZNq+7
jL22gGMAANot9RDNf6D926oCXY9LCgGEHoqf/LUT41fJ6DaBhowWfjE3mWNHcGkzf5Ubwa6F17yS
1bqkzkOuuI3iaS136lVs1uc0oDFGmmzfIn5wUcZYu0ffa1u9rHvV/KTlEOKiQynR3x4SYt1T/Ay4
pvBEV9M5guGyto2JMkrWSbJmm7VUd+miSW5v+yF4J6UFJaXw8SHij8EsPZNrRe0LL/bVS6nkHIWo
iXT7hYkArAlxOPbXAn+NTd6TQmvhlEeiDbZWPa37YCSfFMqbPEg/he0UbPN6StyW8Y9KvOJeIBmp
InLM50XvQGmx3uwJdwwCBfgkfMTE6U4O0PPK/f5FFcrJcjoF3l/3Ygb3hOOTTd+ML302aMDGKgCL
Ujl3LAdt3SsWGVlsGC7MVayozi6AJC01ZFBFN62dVg62tnSROf03Z2ySCyJHAOM0/aAMzUWTRBX+
pME+ICpMMjp/NIoGvQAxGdhV7s3Qn7aW0z6XZDuxJV2HcvQEorx2K90kaONEqN/07T5Mxfc6850N
ztBHGxJWhBDVSjFpFErLeTKlbFXELQw758KAAKiDW7CdVCDUGVzbJH8L1d/1in2vN53jdgySXc0a
72rskSBh3Csw7xHhBg1nyQnu682JWjryKkHoro7XqVo8AMt+DIv+BLHXHQty6CNOjyWEvUsQoo2b
CCXcdaqubmu0ACJJua5FIp3l2PDP5VSlZ4S1dMkBRrOs6oduXw8I172uU6ygRBGvz/ZvRwUqLg1Z
PSDCMp9p2dBN2qOYrGFViW6lhdNtU92SUu/PvdJvhQVphYEqwGhshhGXjGNuJLiXSnC8rk8vNq5a
aw18HNeP6GjAVMSSJL3slCG4FvNkTP3rGoGuPCuOVtDjdTFPCEdOaIFO9EQL68e63BwrSKAhn/xf
69oZTarqkbqtbEALtuFfwYfxr1oKY2lVZz4KlSpfoLabqep5mieEZsudPSIgsSyid6Cd49qKrnrA
3Muqt/WNqX+K6P4ellW2VKnnFJDjKuubYv22r6b66r4JcL9adnm3AS4VwPXXCy+rZ080NxqLfL9c
eFmH/zlKMEKD+1GXq2XVsjECJXw0zPH29cisjC4tCwZqEMbXxAoLKxnPQlGi674agD9U/r5XtAt5
jNMTXuagRuaJPfFdFcIkx/zXunTsctQs4e0lsgQ6HDlr7aRJ7SExEuMczZNl5zYySef4CXBMYHjY
3oT8qWmAkqJR2shOz8sIA1ebukh1r1yWw9JQ6RkN57ixryaHOgTuds+30+pnx0mkKwP0xrygMbx5
nTC0+tLG4XQY9ZQzpjO4c8ihGrztN4CT2aWTXL2eyJIL8xhk0Tkrs/ayRA3ltURNZYSDSihcJ81Q
9aH3da1LdnCtxhBX/WA4LrstE0gYquvbeblbFpd9FTsXK6PqZfhNHLWsU0c1XUlFcoHw/YCkY+Cc
MZF2zkHCDWta+zXwa+e8rFetrLvCdMn1Y1vmOebd/Hbcl5YaovfIkYwCz3KkICY7Uf6KMRI7KXBM
AI+FdYbohXNaaE+rWfXqvGxQRNzs8dhAD3Deb9kACU+/rFDh0+JESHT8Q7FpMk3zumik59YZ8Bn+
vW9YVZbrAJXfpmqFD+MYByvMOsJrEJb2atBHNCwtH1c6C/rzBnHt1muqKrpu54kuGrEnppS74TDI
r5ir/48i+AcUgSobs/fBXy59v8AILh6b5vEpbJtnIZr3YIIfR/5AE5jOn0hG2AoOcZZJX5Rk/g8w
gaX9acimqdH7nLH47PEXmEBX/7Rt7OSQZwB7pukam36ACXTlTwCnDso5MEmgcMjm/wRN8DMS39Bt
YNczLgFSgG4DfPgAHnS00ZSSUip3ct1fIia/8mEWWWGpbYgYENa0iYy+e0k/8AzvrQz/7oqqLOua
bJmaClz8Z/BCmuu5zqi03MFu8LXOnezyXjVPs8mA2/th+w8o4p9huq8PyIXo4+ogiHV7xlK8E0AL
hORPaHyW+JJt9JRApmSND+WUPJrV9PD7J/ubS9kQ2HTAIUiEcLWfL9Wh/+AU9VTu6Oi8JGnyMkeH
I21tJ8G331/pAwBk/te4kkHvdxEh+fivCTOcGlRpyp0vIV7m2GTQm9CklQBb9w/v7wN7aXmBKCMC
DJ5l2Wx8KH9+qgDtUr1AzmCHLbrqdZr8YFc1gbTZHItggFmRKsAjU6ETQkVZbazOutSCaj2p+T9A
rn/G+v64ExgjKv8myE/7w/u1usyWhNPj/OhIyGgwGGpRzgmGB0UaH4ZyuGl069mnYfn9y/6AQ/9x
Xc00TctWTQcz8p/fgKQYhWYpBUVISvaxLPYqpPi46G8AmtyAcoWrE5zifHqIbQRsCyl6rFEaKjGR
ZWhSg2C08ck0k7v/l9vSIfI4cD5M82MhMHFMUtOQdlHoTeUG+N2ZFlcTM85ZtsX3Vr5oa+SGROyn
nmwKTxTp9ZjA1izb7tY2sEeb2k1vBiCl/qoF/+YD/9u/ybCgp5mWLFO9/Py6pjZmNFFk5U5qq3pX
diohAhxhxhF/vZkjEWHdYaniS6kW1T/ULcrP8OAff9W7a8/b333tNhhx/ILTcjcY2lUvz2KbQQIm
cMB7uB4eBtnhVcTDrjfNbyg55zVEk98//d9VAgjC/vX0H6o3AlPgnnLuAPx+QpSA+MIQP04MBLyY
KuH3FwPv9evbdlBJtCmXljPz+j4UzsInNICsZzbTyjZWZR3NInnpsT/A/K4jM1Rl2ypfdWl03wpE
18eQfBZk9xuj1naEIhkiyuPR5pgxHY+OT9nRJAdKrbMpG/kBp27PSTrcatobXWtvingzGMWngQrO
ieJHU2k0t+mGhyndIGh5KoNta2YZECbOM+/fmiN5Yg2QarEtRu0WeLVXFuTiGhtpxgm6DwU0SdjJ
EIR0NETKprpyYVRSVgzygQQe5w8KO6UbXTf3yH54IaOplHi9G+Iuxj+aX8BCRTNQV4pVNT4C8T9H
le5JgXbA83tfONwj3C1vSvKzsMhgYUdDBivDUNwMk31WBbvR1zZNPD2Art7pzfekjdGRk4+JFtBZ
czYEGISLjtoamZmXzEhfCjV+mcsTgg8V6AmeIcqvNaN5AuSKCg5vRk56+IgqevOQnaxBfZKsDjXY
LnxBX2ILL++iach39TyXMpg7xnx3qSATZjSrmve5VB7ChMlTE2uXaohXw5g9KlxTr3lBKjVe75Ah
68fxRolwuZbbx16a03NTi9iucNtZ5tq3KAe9cMhJKUPiZhZ/SzHks7D3ASGbm+X1+0b8gkw1GpjS
HaLzvMkie0HOeePU4YuwggtVs8iLjJlErlc+MhJ+oifr6gOPKvVUPcYkP3RRdxk7wFxB4Bp2/xD2
tBMq7k0EnB7i0jlAHrgqi7Z3CWQm9Oen60GzKbDTg2N3N44z4ayAoXIC4huDGGd9jdMArUsZPDoG
ryD3q1Uefa+64ajL6eN8iXzqb7C4oaDBBJqvF40VmkEBYL30UZuAas9vis7P5YBUuJXI2OwwQtCl
F5jmj0qcPXYW/XVteKgqgt1diOticK0Vak8yR7mJCazpMqy3KjCghAXtNTFnTq7NWBCH8qk3PupU
xanLgbg7dngka1qtfLoXE3fk5fT2qzKS6KfHj3ESIsc3Vldm0D3bcypR1fizwJaP2yq5LJ4zZa2c
DUv44O/NA9/Vabl7K+H5BqW7mdvduIKAHT2qJbHjqnrsM76RUcfDxJrFNlMyPSrihqQl56Lcz40z
OPVLqQXgMvkZSiD8NxE9i61e4W7tdw8aIhKbWa4IiPV4j9ByfdIH7q1NofS2YBSpsHCLLzeV7A+U
D011Ay2+WoojFNKXeP5wJ1isLnHkz5oaXFsCkIxvcemlKgEP99Kbw4OT8q0UO6pb8gz9g0aCm6QI
dXHlVzOhAjerwo8ZW4ePoqMfQa6Gj9NJtuN4C4W49ZZqq5ub+hBR0J6wPCIvuGMNKaExMT4o8x/l
FYH8BLm8i6xreUIPtrXaG69NwhcM6cEYylR9og7WVpncY376KFX6rorEVyMCQMM30FFcYMc+2hKw
IFketmZLk4VLaE8TDr2sh82/XXZwUCetej4yq3uw5zpTSNzWYHLrmsalFK7i0w6takm7bOxKQkrq
OIziVBJqJ15WQw7ZTPVwlOtIWpG6nU2IfWRzpHbbyzvD6dZDbamrXItIL6XU25ITRBsDNRwgOhAx
B/XBTOevyyxKToSxkMDSwij50oc6zLwaWUOydogWRcJfFZWfrnykiAPjlEi8mNK2uzXeYNhH9QdE
F3NPDnsGyWhFCWrRppybyWLwXQkt3o0pS3d8W9E2NqXNKEm2pwpSgaPUwN3PM8Qu9duwI4gpDaWz
Tsv4fgg6JGuRnF47KS8uhSgaS3xXaci7MvvxQU57m3AhBXLpvJht/DI3B3KWvoBc3UlwGGWqOCHy
CoCo/L3y5duYFHsnK7Mp9hHu9yaF9rTyTVv8X/bObDlSJFvXT8Q2cMCByxMQo8ZUpobUDaYcBM48
T0+/P4+q07t3dVu1nftzUWFKVaYUAY77Wv/6h/CPW7QOr2NQHhnPXa6LH50pjIuLPRr+zlAsqCqr
PiyLrA+rgCPWrznsV+JOiO6ib57qfb2OxG5PcENq+bWtgvU843ZhBdAOMDM1IamS9kzqU3+wExIS
Rq5I0qsD0eK3Q2B4UddaP+RImFu8EcNqBfkQ9QOe0TJrRWTOrHmb+JUWWQw3EHtGVxh73yt5KBvG
RM1CQlZnJxdv5vFxDZ5DJx6iKSnsHWr5WjuURGLdyECwFpZnv0at5WMTXgVnRewf+hh81ksvDXmQ
Bbr3+g53MOyVUImy/H63/nAvRvatlTMTU4vf0iyrfalB8okAk4YcLEgeS3OwXX7ZxGbeZna7w1xi
7+bt8Me9q8kGDqdt+KwcfM7Gh2VhuQyku0R2gIMHPlpRjtk5fACsNjq/CNOC2+551gf/8F44yOcq
D70tmT1gmtREuDz8DDKXJgkDb8gsEhDEHsKmgDBQY6wB+YD+Ip3J/isHIxx1LRuPKcj/78UsFwh5
0C34UJlTP8Fmf6kWHgGyg79uiEKE3stdeb+Z6Gzcnkc0me03bLuG3XULcscSq0uCLtIGigqyJ8XZ
1vTuy+L5vwvc+kPbN5/RocB3qph52Vtjhlj9Mb2Z+Yq7gpuav9y2tAcHpykvNJoDc/IEuVkyH4Zx
vE18PCiHpPo2yIZMoHgYkVGVHaSeYIsYwdWnLbntPWHxhFMYkF7DOdcu7u1YqXRXfRWDP32tWsmF
qvs7RPk/13L+YnlYfmUJQ5BcXhI8ed61+5t36Adj/pbVzu00gZ3SfCs0X+rN7wkGYwgOQu1jYa+K
+GjX5Jwxw8Z4Q2HFgZVpIFUTDiJxIsA95v5p/ZMApZajJsuPlcGkxnrBVGsHrB6EYimeFUdphMWI
t2zteUUghitScTTbDdfCZlPMWit17EkJ2REOY0ZStWu0CggQucRjHPyzZ0w7S2yo3689ucOy19rL
YfSOfg8zhYCCLixsmESSLdMVj+7SVZFV1w85dstH1/BPTdpEaBaqfVqk6PRW/8UCsz0P+G0xGoXy
VY6PpjXxl70WjRoadadsb9AptYdRWjBPh3XaV+Sc77J2+GXMRIpU2RguYjgoWwXHpSlvEM1iIenm
T5pU45Yv/pzAR9ElQ7ewgeVmbyBGMoodUT9YKU2ojyjzXO/nsHB8mOPMxJkRe1jUD7hs3sZ4++FV
Qo6OhT7fp96aFufNQd++I+yNkiphKJclNCatPfDoI/xlvOZo8ROJSASyeHDSwqB1gx0JASMjRo6A
CVbKboYmEWYe63Ldu0HXs74C/+itCn8rvJthFaCYHIgJnKWrxdImPvUkbc7e2t6mVo/2LcEGo1sY
PPfT0Q+6h3xmcIdd+BpVA0mkA2Y+uAG41LHT917xpG2wZHAz7iij/AIVmsrRgFQnz8eUz/PSDq/2
bN+bedj2Mzk7UOOP84gFhhHHYccJw+iSjAHZmHi1MT1VCZWfZcQ/cHhnOXFRQ1R2/AXy1ga3VXtX
pp82XqE8gwWUDE66yq5pMvE+GyQMmpiM5/PG5OuYgBOwnQXorasn0TJ82ZCzKD+xT2Ngw50z/ONi
JFGyaMxXjkh4k+cibssDZIcfRUuo3prgCI+L3XtdDMHeLt7QnTCjEZOmQVIUDSo5OgazhEF+Q5ih
DnRveDKp6U6u/XPga+JEORFopdI6wjqUKSO1wTb6GKskFIgVZbo12iHiGFomXVL6lpiOE25GLu0D
QyrrpRI5oUwrHYZBmewqm/27KT70gfkHuoTdXaKdsKh/sprlw7Pu7EzndXLFZa21q6AuCkiMh9C5
GTe10XK+C+osadKZMacyoQ4Qv5YGGF9RtuapjQPLyjvrX4th5YSlm8lImjt05fy4BLIPTS84EkLI
O7W5QbOxy6nxwus12Wz/W13Vj+xJr7Wf3F9L3SGjzfQFoyUcJl/QZcI6TIYn3IRr8XtY+dyd2X7g
Q6IrZSigLzrx0hFNQlqCOR2VyRBUGd9x0KAGpWkiBr7ab7Z70v8Fgg+dd9nn1o2kxqRZtSeE8QEO
kb8LKr7V4MURle14IN/0o6soNEo3jywyZ08G9lhdd5v6e4fG9NAojGNINQsnZ+TnU134I/1dGRv7
GOu8mAk9aT8Yhhvcxkw3W6PGWkZ9FVIYEpiReM9xn/2AC/riZhhwJ3b+IRyu/0y8X1nSpxkST+WW
OwbvPtsVdCTHqzNWXTx603K/ee7X0pf3Achh4zRsS8N+IhqijvUj5m4vLuc0dMaWiWbThyueOa5u
Q+Yl/9aYVXsy2qKA1dVvkezrGxtJMJPn8pC0/rKPVfV91Sbo9Jeeu9NWIVc0NCEIfmfrK2vkvPxR
Ug3VFy9jn6tovtbWXGHgxWGwcaDqtlQOwbtgJkIeca8cSIB6hSYjLjYdxt1ZWUR+Ey+7ruRe67c9
+rLZYT0TThbdwmRiLWabjGBsVMU+7YtUODgLOLCqCE55w0ltldOTzdgYS07rlNjkCswr+d4Ux6PH
haeyp0E7lEp9GgHK7GycnvKWuqcskgvqgDtZj3Sm/XSzCfFyvQew/XS2/HbSauPdpPdVCGr0Fro/
NtP11ZHrByZR0N06fD38OLB2nr0ybdYghV1sp8Uz7k2XUkuagNUosD4shEbR9U2Ivo6IxMP2WpZ3
upjiOrE96Wa1ybab0X3G863D+3m9VELcypZnonfXL61R3XreeqMt6QQwxGpt6PP5l3nF39A/WuMf
bjL9mOtnxt6wEYlbQJV2T7QbgWjFF1vIUz36783kIm2wlltro9hdPfVB/ki7mxNKsvj1Cr9d3zz+
BTBiNRlWlAAVGYcUmsHPQUKrqvmXRg5JeArGM/bXut+td1vPgs+VvI9LsBSLIXtpfVksJYFgljs7
48Q0XNy/y4gr/6w3jLFq3gr0bia7jYf9wE7ZHYuUy3Nl/fpFf0uhQRFMrzfqXPP26xVNbhMudee+
G0jMd7hjslM4Kw4F8l4MyW5ASNtNPNO6qZ9qSnYi3Kgu6+AWixZOgCENh7gm9jDx95QYgTYce2EF
8y8SW2G2cbRMiGb6qd00Otaaxa9mGNzwuuZ9u73B6VY/aAd/IR8O6TD20Tu90TavlZp+de30pLcS
fVfTbTzJGm1/kX5k1k/Mc8KkhzxHaAfbjPGw2uLODJh4boqPrSGIqefpSZbliYSzfEx/ttZhq0BV
OikgcdjneGTL2PQ1meIvy7a86Y8pDY0psyk2hEa7PmCmZ3DvNXA59ni1ULVykDwLno5WAlTMjpPv
l5KT6zobsAfmivGw8CliAhYNa3tpjf5zaYqnNqgP27xEuAOzp1Ko7yAxn5e2NkI9wMgs6P+QHi+Z
Ceg1VW+rzLaQkMc10oAPHkOfqwOqIWfeddobZ0Y9R4si0dNL+/qi0AJbaqfKGocwUxFxvKYnWcj7
ZWEJ9i0DJgYWezkvj54s1v0VWEi/Fe7a7GLSnsJ2ZuFhIaBhpJLgRxa4tR5qgbpSVwLjaFlUZuDs
OahHSUDjFfGwg/KjwqJuKsRhAjvBloDemlUplvLYG/KoesC55QqfZXjs2vku9eO7GQ7U2rOrB1yc
TPAx+YhLN/8APNy3He7Do2bJWxR+pVW+DZOFky3PwxA73EIItLgtAK2RXiBL+QtHIXqhFj89+sBD
skSJ67/aUpx86Pk7BgQ8fr33zY4nekPdaseQD2EKXywwxqmmZ1uXoggFC1q395z3U5vAxmHjdgk/
H7VCQ2K11s3jUwHBbG2EvTcA/3er5aA5n6B36YraBYW9dlqJhspwlMCEHenoMJR+5OvzkYHL7oqR
lganrgJ0q9zb2aBbzVJ2A5RVeVjBiZ4aiOUkU7OrFixJPDXYSEHuyhTnX4XNUQ1IGVsz+rwlPeLW
Qw8KZ3TXruprL9vgmJ1nO4X2nMPYtGiQTZuIakK0dtUwQVfo71Hfou1le52y5yGB/YzASO6I3/lV
dZN1f+09q03uFQYQUdFziQavfO6G9XbOYNSv8WjAISkJyHO9D88qqRjuE9u5d5by84rSGAYfuitU
1DZYeUnT97F/M/EW4GirgCavhx2lYg5zmGXr0hoHrsBEAX63sXq/vNSHB6shORyMWTSZ/5sQN34k
Gfe7JsVwVANiTQMa3dlcO3TVwE7UyHCVHuus9A56K1l139sEzJBSqyJ6XH6OUEkDP6iBur1I2eln
1jyWK0dItoEobfVbvw0PjUHrHZPtjo7NZUPleLOT1YDRpm6uPTNEDCBnfbblkjJ68OTvtseCRYPV
m4amhCZ3V3buUTGS9DfuGFaXO9mPpBkGB6OnIBFuxpk1lh/dpAANDqnhY7R5PasMQY/abA/Xau76
QSm91qhxHfZmmjyQ2TLQN93GaUs6ULSJvf6SWO1T7zc/AgaMGMveWav5PXYptxuGAHFSvHuq8aEr
2TGQg/UHJiAdqmtI6TVctlCv+iV/anPYDYZf8FS2EBir9buB/TqEQnW/BV9mL7G4AfGAVJA+dMAY
9zLe9ZylbKWdOBEhd8n4aBdnOZt+Q1PQrb9i23s1HJQctOdHN0Ho6QQrMpGgfGva4ZI05aHAVWRB
wbO6VXEo4X6n7c+mMHDZdR/iqT4bZkPOn++Fq0evGw/9be8kzbnCpmrHdjlF7lrczBhS3i3mNH5d
zfK5hH5llO5yyhEoNLhZkcJKslZq7D3gu1CZMI/HtXGhNhrdS78dtgVD+7j3I5LtIbDaZLHGtXNT
gj2MC2R3c2rvkXbOO6OYmgPejv5Bjj65gcnohm1b9DhPUTZk4/LQK/KHoE8TzptuB9NnMtfE8XRK
svlbN9ryXOIxOlNu0x59kCjsILZ4dhE+uWUPxbkx3geioMBIk+y0NX6wb8z8FVKodtZ3MeWLZ7wx
3Oqxmv3ECn0iRCQ+hwc8Q4dLSXILgi9e3M1tzxlupYlYvMv1Jbb4avxeV5N1YS0Qa3J9cWvvMmQr
5b8ZGAAdle0dprX5UrSFvFxfMNqVF+Q+VDlJDbOr4ccX1UOhZLJfCVfLMRWIUmsGP0jBi2XKTmO1
yQBCyG4X54GIZG32h74ofvamIS5jaX6vGgYKRaasfZnik1zPWuOtX1Qefw+6lbgwu3UvCx4e//Ry
/V7WUHlAL/+hagx6SH86czWdy1DOeA3rr/7yRzvFcDhxcWOo2+rGccZlL4MGJLXK8Nv+x0szJ6h0
gwaHzjYGwmkX1Z8z0i3ruEEMMo0nbDprnv4Wd4Kdxy5gKxQH9tdyTv0DjtqHxV4WnL3VbTms4nJ9
gaGHSVevnysA//3//A9sauE15iAalmFbl+sLcL/446sxz22Sb/X/wbYPgMIUDk+rah8Dw2S415hP
fW6ZT3WbJaQEa0lTLAnCqLzbXKhnW3btrQPTj8ZRlSejMJMLd+mp1hmTi9l8NWV3y/9e7qU1pngk
Fdk5KLBM8VWlQkleIRxE2N4u/g9fVGo2e4m1yz4gUTka4P0eHCoCNp016Bn++gMLSv8RoL19nPkd
1z+hxrH2IPxw9ILKP44jbwffmOZpQ+b0tDqOBzQOTnH9nkcbhlOgfHSMhyXH4m3D8goTwoO3qe+O
WRcPKlpoDaUNBDSB7m9OTg6Zvs79aJDddv3SrdJf8CjFXno9nm5gc5frV5O+C//0PRMruClx3vx5
S0NELmM0C+879s7DYQny9sapPEyxXcRlarlM+uX61TKlXwHOSDhpOMG93lwuiSTslkH7PmdseLl+
6/pi5sGff8QVPiMErin2bHrFWTBnEGCS5BS88wa/5BOrXNRDw4nv3K9fAiIgmDbx4q/rT44jpEDe
Fn9dBTlP3VfXGMj/rNcTbmV7oR9g1PPyMiBVPY5OdtuWsILLId77RgWreplu8bDmOyIR1P+uuR8W
9ApdfuNq1YTdBR1M+ASHoFbXp92efJYEUzke8V51OOUODcHYyrTOjvpSqmy8TDnmLGGpd5tCbzQ1
CU6KtJWj7bQIgBJCCyMUN8TD0lMeMYcmhTbbM0oUJwRejUfMVmz3N/xdSUEHFzjXP0qi8T1kpQ9X
dUhv8gItltZygoIbJkVE9bNt+d3r0cEC7TI53XhBjDmyr+XUGNcvMYxBbeUnGTkxmFJVsXIu3mY6
l+tX15fY6f78o3IbcYChzsk5nlevWY/Emk8Y8Dv8Eu3Rcv3q+j03eZ4TcttAj+EtxwvweKo2vBwb
hT4h9oe9MFxn11v9+2pxWZXHEb1Oj02q3oq07UN76aK06daTlQzPOHVz5zHLW1dzn7OYAR7m5DZW
/kWM9hISM99giwW7OsFhzqHlqYosj1Rj/oh955h5Nz3pu2m9vAdt80KW6Wu+UDFaq32aqUvpfEWG
zoISnlTfZ7RizOeU1geR/GBWYBiEtoB7OO9w8cEJpv5XS1GOie6IQ7No9p820ejKcnlmZ9/FbFXI
PaFYMLdzrattojpHiBl4/Vvmlj966f+gMdm5ltfv3DH5sbTxx+qg4fD6pyrRGRqaGk+scWKkZ/0B
TDEfqct8HokFA/Atp9bLVorbEaEBVbL3bUB9CMgSwpk+KDbkLlvY27TcwPawPGO36+Q7rOXv3cYP
6bb001845uYRHUgK1Gi55WvSJDUzDf+bCAiI8IYfdmWBe31RuVwg1FLBoYTHf63s3mbCoDcYzS06
TFMw75Vld3Ax26ONGgQ+4+qNXeguN9PujKcReXVtcxTj+CjapiRHb1xPGyz3sjOcvT3FPfgwB9xG
YBmzOOJAviyVO++pZrvbTYKAM4r6zMQEd1ajPI4xRlVt3uiPkepGoMi+TV5X7iAkUlEX13kdxpAi
zOoTPodfLHM6jx7t0xXRy4LkU0NBy7WhMkFY/BLlq8Dle8rLMHPnlw7B3c4l0CeDbmEOMQ2kHbo0
OsKgb3Ey1Ei91z3mLWk/Mv9QgfnVplgEO6Rn9sshVB4u8xO4AD5OQEhQCUZgoUIVH0KzzE9OG1z+
nm/jaIrZ/wQ+wy8i8QtepklAAa6TlvMXflG/bQkxFsBXdu2eKmTqAC5murew4V+YkXhEtVDpIWtu
C46zEnxCQ02ohKNRlLuAOOV9T9UNQKGsHSGHXGd9KXFk2zl+VNjzOcFPFv5BpWHh/h6reabMV3Vm
TL/duDBG1k9pswhGeNuR6Z1wtkC8CNqDr7h16NvvGBt/LG5mYKqvoYPisLFdU/JnaHmMWwmN5e8v
ivW/vd/+vChwSC3PcTX/8a+8vEQkK0Y6xakrrZcROlGX07Lqt6QW/87ybrb5hCUr+r/Rj/7+d4t/
87stXLj4pRYEqOCvvnM93tAlUH9xavTEGxc6EEiSb9IXF5jBEO59jduEhC2yLtaL74lzMM9YlqtP
xqJPcYC3feeYuLCbjJSHOzTCqHGBfP7+Xcp/IYXhEmt6Lo5dJkalDA3/Ny2t6paKgI6cZePzLtOB
BtHv+3nHNkwzuWp4jdi9sJFjsEsCeFVQxto5/9RkDoVeYFdWTEfw8T/UdMRwDT5s3cv5mBDvPazO
sq78KIAKWRMHR1CUYRr5jnsUxe3jlYKYmLpv13DgQB5P+5atSPWXhKbwytOgTfhkECwjDwU0Kj6k
fHnRHDMO3GRbbkhs4JfZqQh7jB44i4u7JXNO5B0RKOROT2uZ/lbV/PAdl9on3bCB83zIbn4qun4K
neVVaJBRSXTGCOAgeSBFmI6dvX4tlvT099fa+qs7mn5GcTgXxNp5nin/hbDaLKo2CJvJT0rmLkIA
Zw9Hle5X8006vZM5vWZFlc0ZjGZCFbOWUVZIcW9NzkEuZs1xAKLs6zANg0iYGzzp5hPJ0cdCn9zr
DJ6zlYVXXtIE/ITgwycnZgDcWPXt1gflAY/Kz3IzyH2BlXKQ7Xq4gs1JCmJhE3hUph8JOaBhY4FX
K26dHihWCpAsm9n7O3oUE47Kzi6puoTGnjNxIjJkC4EZ6g64TXKE7rPhcU4ZTOXWjLC5Lt68jY6Y
mfZHKRqIQtsYNis7Txd777iqUxXq/58WvFznraPxu8jm5gDmYFhDs8+q4WeJ9gm4viwFlYK9L2Z1
TM3qYxTAjaVtHv10YOSFk0SVTCYW1WQ6xKnCQ64ynyn0wKtAfByguVx06PtQjWKvyZkWDE9XrL0x
6nvHIymzMX7XpFyCXSZWVMfud2ui3IuxBBqynAbLhFdG4gtElprQiX4+GqVAVp+1DTY7nMdG1pyJ
fbOz9TJDmwrzwn1x+Z9MCC4kMP1wyBeiOMPoe7yzG+/caJKAVJwTHfH1dme8JyXPuX6r7Tmp09/G
vDyNeT09rFJLsfFhI1VjebFjpLBLSz7wPHSXou6f/8Ny/TcniuUKaZkoAdzA1RqAf2asJiMcE8fo
85OtP7I+DTy+Rw0X/DKGm8rLaFpT0CWGz4R16eGdHpjVmknnaBpVOxT/gb/7r4zvwCYYUrg8Rzgr
C/GXtzSscpaNstSpcJPvTZk9Uj6fNfRdzCtcxPUca8ZZPU8vmnpV+sVHbLavtu/+h2vzbzZ3O4Bv
LZBIOFAi/0o9H9U4xbKq1WlIF/TYI0/ViEauJz2zgc8MU/wnxquQTdyfsmP+kkA57zW+ITV/DD5F
SH5ChWuF/80c1TeM69c9SBixhXiQ/P19DOx/qQwckz0HhnxgWbbzVx4uBbbDGHxOTzgxx5HBFB1m
RWROPSGSsdDDbNr6rZDe/hqVUpk3qYjni2c63V7wDwGobzEcmPej8jFq2ZQXCo1GKfyxSPdWETir
vTN7iHn1GLwgXoTwYM4lzWNVG7tmCvrznC/P5ZrVkbnBihUlCtI4d6LAcIOXgF5IoMvtvhp50e2v
mHiC6JRaYzsJoo1B+oL9NAOsFa+NO2Bw2lbjvhlVeuCxCAeYlc+yFAdZBvcSm5a7YNoQyDG3IHCJ
VJlGXrKOx8bGFJ4MbWs7qMB47TDuiBT0XVaw+bYWkHUN+6QxxytVtAJT88mKSxngmpwRqUgfJ8mG
vFW43adwoxKbvPkSCW5guo/VmHy6uJgcJcbIWdGd6t4H0K6X7NDKDgeIDWuOoGmeipWMWJmzW5Xr
sJw6pX6T6fVnSPv/l0b9B2mUFbgUvv/QBPyLMur/QJ6s+o/+n0VRf/ybPzVRfvBf0nEdkgkCJ0D4
5CFw+VMUFTj/ha13IKXAMtklGY4N8/86rEr0Uriv8oiRXxugm/qHKMq2/8u0LP62z7e1Mer/k8Wq
sP4S/+FaFj/OJIKMZG/Xddy/+owDZwmnEaNzdgvfx/zGCZht9jepcl8Kx1PnUSjseaSD89vB60OJ
YIV5affdW/BWHhlcnBL0oD5haX1QpJHcfMA61PVAaslzgPqzLmd1tjcAP2EreUkVI/PkjuqZWbYo
pyiLcVqZRu+VOODlGBgZDlREaSS5fxkS1rzrbXcR+MVyIDbJh2K5ugch7JxUXQgCufUDpCHOUCub
DC7DtDSX3eDBYSstNFdt7X3CtJZfezWHs3AigazzoXDjU9HDFyUeSScXrNjnLaZ7LAm94LYAAZik
7Xhr+uhUgThrb+y8fD93TfqMtQHOQ62/ksiDC9BE/DrEr+0xU5kV5f1mRj2znnmAgEYKr0k8HVcj
D051cVlVnp1VnanHzTVCNRPcDVKwPLj1A0669YGg02wfmIx1hCMpLsp4CZOx/l25iH08uzjCPHsL
Vtqrcq4qUu9v1m1zUddXZmgW9GLUdSRr1eOlCWIBoR7dOaQczFxJ+cqg0Zfia4m6PqrK9DUA2Nvj
/+wcoLuTam2jSN7mT5zYH4YufgTwiCOKSfyjJgSw0AVBisrylI/KuZGgzG5rBg8INfqQmTmdv2gw
s7VeGduo/VCZXRjn8SGGU4vPSnuIcSUoW2K4nWAiHWR271zLh0+aHLPAv0y13R4avJd2S5FB0OgW
xte5j/8EfEDc1iDpJW7wrXEr+smu645K+x3IBmx+rt5rM3+q++4MbP/e+SOm/WWw3ccGdX8/mHAP
g06dAUnvRdJe8K0DHJcpnnBm9d4aJyCc5LnPjl61RSKpfsKOA1xanmBOVmhTT+Qo4djrLu+pX5uE
NFokscEFKU0LdXZyXmVjnQbpv5mdC5TeYZA9BNYvo1XPWHfFQfOtK3zMTIuSz2V5H85CQrGPXl+O
3N3WrT+8iWlUMucVIwgDHZVheCfC4O7KGjM0fCjjGxxn8gbJMzgblmUDkAEWut/NRv3eRFdGosZx
xG6AphmoDFg6FUVDzBsFf7YaGW83+ZhE4p7z+NHICFkJyvUts8VJlPK4iiGaW5AqQm2CJ8TCwOu/
3Y0ct35xf06qcEieT05Z1f+KU0AhAklSLqj40s/+1wJH8/1LnflUqrxr4CN4vfCdwwUIuctJA4f5
1wcqMjxy09s8u5kcfFbsrIZrhfMcYYY77cHInYQCKOx33FbA/ePZCWvoZVZDUJKVU9a7OolhYPRR
PdV09Ue5TRLymHpJCf6pJGb6Cw90KooX6HXf64KxQDdgyA+noyEzWqdWz3d8JrQ6d0hInjKeuMH3
b10l7uPO08NAEmOqgAn+MmHmURBe8kehYJynApM4I8Bwaw7XdsxOi9OOu6W3AJAx2EzN8qeYEFiv
ZfnYeoO/Xwv1DaRtokab72hxa1paS8DLukY3wI6cq/nTsLeFlgvfuJEo6w2XYaPLLj6YYF+khC50
3Tn+3soFG4MllRcH3ok9qPGkFtp+a3A/cSfyd6JY4pvkCQISCoa4Nb464uIJ71dRYQdTMsvdU1Px
6AwlggEn3ZtJm9MmkiEWF9g1dsN+CZI3PTm6cAawzJFf7Wpcs8B9ve9ztT4ti43dKM3TuUkqmrbY
vssAtfk0kC5tFqg9EVsr4JWsDZ6IAmn+ycPuA8RHu4ZOVsZepkgbVsv7vBp5ZOJZRlP2w1F3ndv9
wqklAa5m9Os1VVT3RXnoUmEduWtLgNSqHLMHO2+Lw5qTTyiTvqPGzYwTQlNoe2agR0OXlEcFa6dE
QVMlsHEg6lSy+zB3bKtd8ateSHFLmNbXif8olITlU5iwgHPhh23hTfCMJtJ7A/9mJJFYDLWBUYgx
HfAmCU0XO0bjbjVXJPC4TYcKQ4yksUD8S6QTq+whZ7qsjHohN7i/S33mHqSTN5FfdIpZVGYchxUe
foAMwmogkVgpsCTVc3IY2vIldiuTw2yBbtCrvR3PmLZNEuBjy0RUK35D2hUHUQrjA92LOOHUxBFr
EsQeDNXDtDTfMdDzb4N5uIfOgo1Hv7wx4zLPy/hmDFWPAM4k8g8VGM3tFmJH54eulTNUzx+6JHFu
2AzYlCvwSAUq7OIhGPaSHQ+mRLfkRHh1lMrdMoDYuS+ohl5aaXj7duqMCPBZI70gg1kMMRdKstzl
4z34gn2cizyJZslgTXMRGzU/Q9ncXjb/1BPoFTG0Q5eT7yd7Jl8uG/El5voMmNSwZnDCgOLrLO1D
NW0F/N5LYvctFlseVDeYhvhTXWLfPnUVL3mjTrOamUtZwcsk02eCpPEkRGkgg6Pp2LhdNNMt5l28
1THhzm7E3dDddMADTIRiTtXJjfmt2ExxAk37uX1pfY4XGQdx1Gz8xWYzPAztSgumDhFF69e8Eg+o
UHiA2UgIOFDGSWnfTgJo76TWD+Tx+mUtoaq3aHS6ZT5vyoLpSm7PUgfAdpjNMZZHoAaL3GrG9C7O
5K1ay+G2d+k/zPrUMCuJZtV+0CCUmbipgF0SaC6fgc2MTjOD0rR/TtvuolF2s1jwL50DsFew42hk
ziC2qbgjDYTo7x0zePsu3uwTWaKSpBs79GsuqBqDk7nFv4PhtcxcmD3Qn0M4sqd0sKEXFyV2pXO8
B0F5dB/GlYWXW+07ZFothuOAxkRq57GZRVmH2GcgDDsfcxR/LDiGeR17i/Oj40GMCnN8m4waEidI
mxwLGW1vnjm8r7VT3pqxD2HE7G+KciXaa3ESKMHBu6XxjxZRKU9u/i0zjCD09Kk9JnF79kGtLxkX
0Iudae8lfRzZZf/GpNY8pk5z51kLJm3JN5wn0oNZ/hZtricc7rGe+nM8Fx8OAreobzhJqxw/ZQNO
A+zOPjt55nb2neALVKElZBa4hMpZX1dFXprXQ+utMLHBFas30FkyZuYJA28exBkKLMtjtOIwJtg0
EikE0KBdzhu5J8BXMHSdOj77zFHDeoMhuwXsXVSBI8Tk8wLEGearnpsQYrubSjsKJjXeNv2mosG1
yqhLcxElcXAaQRGApxooznb6UQBX4rTfHUjbu+dcWoBI7TVKPDmwIlmgRRW/CtrDbfw2LVMQxv1s
3pEMF6cZ/IKK/hkFxxuKgWZfSXfn+z16G11z5QbKndnnUmc9qza+9MBQ6HKI6SzGE7zd28b2oDmR
V4YgsyULJKWy6IhXI8YBdM9Fj4EsD1pFs8fb4yGYJwbSw8pbas2nDdEwZK+nVNlJ6G6Wv8NLO2q5
CR32HqNlv/bjsJ6trGkOWRUXe9OWlBIz8N3UkuM2BtOpGEgaBFGJJDeTeboMiMNNirN0mOltbwW1
y3HKsiESSzfdeZv3bpXtj5FcwKirkh9ghnuhR0VW5lfHRZtLZsUCNJ4ExAC4HsPV6dPqExhEFcY6
ns2mvM4EChLHp8s2h3KTUhOJ5/epnu37+XO2m481lYe2tu9A8LCfLHACgp/w1uKdN+bICpxsuDSk
27K5+QdKRNK/a3xTSWa6yhNn0DthzTBxxpHgxHR78vB5ioqyyw62V1/cfvmWTw2AQsPEyB0cDPEW
36brYDLXmSQMSC9/QkwqEVVlXzdvcgnnGgi1HSjBS5F9KNN8+G/2zms7biTLol+EXvAReE1vaUQr
vmBRVBHeBvzXz0ZquqtEaajV7/OCyiRVBDIBBCLuPWcfiFpMN4sF4ZiIcFLilgaqxst8L75LEawd
vTVgdOXcJySwyV7fu2l3LLLvU+jRZOxKsXClPLJy1e/Hfg9QFnF7Xm+iQr0xV3phppfPQqKiQFpO
8W3lJLpY12Or6HoTNEzmKDqtwJ8NfVAfAQ2ihq7WndvBy4acl4Gf0lm2rMDQnoJR38dG655byGDL
vvffJrcvNnM3qhW5tc7jzF0qdD+NRGnnA6uzNgnKhI00LLyrdPMWWdpc2zYtgamTDHFNRB6Fdky4
Afe1ZV6Tswk0OG6eyOaFttrFLxndChFrJchGuqxZ5VLddnKiFtv+GPNgvG3H+KyFqIYH0XB5SPjD
Lbl1FtWlurTeUyu96yqGUtc4S2rQNMU6l9YhfsFEvw7URgcLQBaTOuVuyTKmtuQaxtq+G2ta0P5e
w1a2lZX1GIiZZNviJ3dTbAI8QydWYQvRHV3zuguYSwQ6gQ/54C6DWgdGCeEscLQ3q9jqDVPZHH/E
WiUZWCYu5I3t+6taU9sk0r7FvUEQvQNB0icyEuUkcxIWO7AMicvdmAhV7HXDYr4ZyVwmBHYBgQcx
V8glZhqhsQiZiGH8oh2tUOFUOVpdO5PxksfpO03Fq1CJDWFZ3rZIyoHavPc1ss0nQ/ebO+BfX/Sc
6Mq43JFPZmMAehA5Zy6JAEEGLNnzkbVJ9cUuWc17Uwck3/XdVVCOC1MvX40EcLYbJd7GVcyyYqqe
sd2iQimSe5SGJ5DXFMta+x6XGfyHetyMWLpb/T6OMfAPRHlVLXxZrPVHKqXoG6m0LuGKPI4jqpZx
pD0QRM43TTkPZYyuTZnPnpPFqzCm0zdPoyyDCGgjX/d9HK0MQE+bKnFXHTqtJIEd2yqKl6GDNodu
xbIrvjZzA6SI9G5j9i89BpljwVAQ5Ugy49C8kyCcUp2obJs0Ut0EMgpHhynCja6kWGFA5JmXrAbK
lGsvUMSlxG95ED4B4HBONHTPk0ZuKM/LwXiH+P9Cn+YgG31j11O1BV4fAYzu12ZmYVY22hPIjxEF
O/dw2BNUzTECK6YjPgU8UcDg7AN1kycvfTOmJ7On/Dz18ZXQ++9t/m72nrcqejq5etuStJ7g6+x7
Zz0QfjW4dg4pvScjvBGb3B1QlBGKuFDFlXB7/xaF9gJUen1ITAubgUGOYivPBKysWb1pxA6Y3KFS
fkn9OYxbRcusYVUpK53l6dj2u7F1V3iTTg35pYyp1KgUAlvS8+7NvhJ7aU1PaE4LLfGXGY4y1GLG
OQEgvGuY8bgx/rOuB45XBxC6a1le+fO8JPBZN1kUapFa2NtGjgbjKSSIznuoLe40t3l0Kzlt6By8
9QWMMTfmWrarUz8nP7YA0eCyDGvHDM5Av+47yAt9NFMzO+S5QRbfDajUSFygLAMRI7hL5zSbJhvP
TUVpqIF8wOWkm1/yKXpOTF19McIsW8R5/zo5217R9xGW9eyiSDlj3LiLpvAe15HFGWUAi4iKb7qA
lJWWc/3j5eV9nEF1kCg2oybeVdq0RvvEY2feGK7cutxz28u7S3ZGZeTNVtr+jak3eLiEvvfDnGTo
dNI2xKpfd5FOPy1r9yqzjb0/Rxw5o4xQtM4v+1RuG2pv29CIZtddu7ssJmVte5s0GKxl6KruNpwl
y1X/nluQd0MDSnZA8Rsr6GOr6mBVym5OLWPq0EEUbRiR33rtxg2d9luflvsq9UiBV05ObJ7nLvUW
iWeGDhw4si85soGBqUr5PoP6zRXD3tUmChYOUhQSqtZ80/nayCSrZjO5nm9X4LUYo7U7XYTYx/T+
xvLFGd8Fc8gxaVcRqla9aSkCGUgIfR0ufjN+8TXi0kBW4+dpvmhO9cZQBK/Scs+2zA5Jn764PVSp
QOtXBdpAqMZXpjjWkf3QWzLZThHID8DAC4B5SyJx8eF6qIJ1/QUCKnzXdm4xpshwRml+SUk8XjWi
/Mrj4WjozaGKY7XI4mnaSsc5+eVc8NeQotal4dHHlldJ4371SvO5hE1alaWiGgQ3dUDA2hcAiTN9
aSMx3MYVIgDS3hChpQwrU4nIn6neLC27ab0axXIHGrgQBvVZ1PK5UWL+VFdi1K0dWtO7SVszJbvt
HC3ZkvQE5010zxlmaoGjkDZzBr4eSGUaQaaorE2dI+sTINUXspp8MNUJIZHWlW2Zp3HUqo3T2URJ
eRapjm3YIvAgWcr8z8aac2Ks+Z9cfkbOnCKIc0ATOYex9EMGo0Rqb2WWmgfihK8Vl9L28g5n4wNm
3G9RR9WEAE/coWneLi43B87f4mCjB2aQUUs5q/aKCFlic9AHErNyXFjabNjHT/R8iVbpL7EtzCHL
QzfjU5XtMlLNh6UNU7+NJtZ+k0ApdznUphsxbAikqNsoQO7a4ai0p9s6ZsovHVkeLpsfyS1/vzc4
UUS+hPvLIV42Y45N5cch0xG3KacTSB8cGyv2NmD/a5MkrNhLSLTpBldsAPOfA2XSN4/mYg6rzWrf
yKfLzWgJKlrkgezs+bNf/jpaw3//9XnfVhJRIA1kBlGXnaRanm0vn9gRbT6PkMTbXN7noVdvhDl+
wWrxDQX8sQ0pn/SKs+u05P2G9PB41g79YZhsplOsx/RFPwuT2yDoD9gD932UNFsNbhAGVY70Mopc
3pJJPS3lvG6q51Htcuj17ETlacUjhugtjxiE1u1sMqztZpf7BcIFht+QUFhW5u0tqQo2zJ6YWDVc
QajWBlqiBzxz+QbEwRc6FXN8jE1UWIHVklId45rnlbswnihLkcoyZoO2tVwF/JNYyaNOk/5o1C0r
siHs116d9Ac9QPLf1MJdZdMI4jwknIkEEvYzBWj58KsYDBxJcxCkqh8czVoWmjJ3rma7+pLi4ggy
jRnGZfxNQrM5eLm6og09n8KSkn/lMRtNQiI6YzaXV5fN5YoDN/A+6QNpCPmcumaSY+DLWaF1uVX+
szHnZCvm6Wj1FejWtpyzuuI5gMnjfybFQIlVOQs3i8jCDaJywCKtxUQvWkMj2Zek37LCcP7Kghb9
dOpgbW29jT623eGysURdrJ2GW16ItDtYZSW55q1BLLH9UTfyFWSHlNFmDutTTNVZXM3JI/42GeII
nRwrSaNh1XO5GS+bcr6eL69C/OK7JmjoK885do5H7lUASOLHZpovjbcW8VCGcKGwsC4M1qF1H3Qc
xvvLeTBTQml+nBGqOdLU3rTOYSnoRt+q3htPLPUmvAsNWskgJqpYnx4GkywDJ8qucTRh1p83Fb3g
VjPHjVLhow4V7TzI8X9/Z9Ta1olduRdD4ZxSH4UhAtm1LFkwZVQkTq6k0oUwf3v5B9C1FfRR5Inz
74ysPynXf+9tPPtWpcHo7cetnnTNwuwDDM1BVndbixsNPnueXXW2tetST+0U1VCjqwsGKN8Jz5VD
DcIZaGT3yfypIGZQvbqjtkAFt2aSZM4Hrdf0uKA2d8uMicY5HFiWah1vNXuCUtzyeLTaUyPsY6fy
XTJl59ZLKV8QdnD2x/eiNcKTC0tgAGNkLaZwTPYIWXcycPVN3MxCS7A8KCWUaRCsXJnnrm7FypQ0
FOwkPYVJNe3aSkuWZpduGpZYkOe1r1UgWE3FVDmL7Cj9HEsNTJhqVQ7OrT6L2Y0heylHqj2Onj63
1dSvnZKLwejlGyKim2zON8C4H2/bijm2fopkSa6HG53Qn5THdmY2mSgIV8CFMPZWIfgI3K0R2lIr
O/69AVblLiw5GbCgT2YnMLtI75bCLZSjbqzSY2aMy6KdGuYg5Eu2+JWWsOuxupjmQSokppdXNvnK
moE1VdfT7GhNMv2xAbJPEQhFI7z/vwZcqqvQgdzgFYC+xtljYGMsuLyq5reXV3//IlSleRh8dFMJ
HVOISvwTPbSZ/ZUOlOf//IHLX7n8Y9uIHhX1dbyeWEg623SRtMfI9S8vPWFoO2yMq1Rz+gNhh5ef
/r2peywol7d57VKadLJkaXQWUzQMK3BEdHhb85OEOvkh8An8GHQTVnam72q4BikzwlFxcfYVTtqu
br5RXJnTYND6kTzsgbs8liN3jFdiuu8PnBeGx8DSDjoPzn3JqNqPDJuZRppJlfbuUgRJfzRGgudi
nJsKHvcS181+Vs8sGywgG6xVs4TLeIObwu2tnqIm/YvqyrJwm2erqLi9QJq3hbqPEta4ifSe+kT6
YDbKBd/jjnIrDDY//J6WNqp79IBLC5JCFqBSUZl7qWEeMGW8APWPx546BpW0zsXNqJnp26BX1dri
K0P49+YJet6I0L3Buo+9ZwBiwSpyyFdr7PGBR7a5ELN8eOypdBX1nZA0vqQL2LxuWGdnAq0bNPcw
ug/1lJTORjpLlkfrocieUhUj1SfZPbdaHrKMeA4Z1EqVfAsO5bY8vpEqPPjgEemwhfdd9kLUi2Rc
u7ZGrVhKPbsuTKAkZeY/wGThZi/Wup0C/M7LvZEPVIcqJgtYMIxYoPQWeXklKWsbNTJtLFMHaabN
cS7LzrN+mE/vJEbQ/BI7t4pvrNF2VqbgUYoAG5V33W+keZ1qw4E+/g0Zw9s+Dp+rkR6bl943NE65
sGhnuYu6z+9r4UNui4gAmQquAEbKLQ53jJABMSOWH19P/LGO6mI+IMcuIKHg+aBijHSzXuvKPgoG
xQCbqOmQ0F2OV1kC4Dy9V01UrzoLujYDIHewvwa93i1NFGQLfdLPle9/bQzKlFG1LqpsP5BiX2bR
a0knQGThpsirKwRw51C70czy4NMncb30tvJXTZsSqO3nWHY8vORiHw7e907kV5Uf01Lo8K97nLh2
3ZZWxxPt1pcyWSbKWnt4/NBBWkcNt4eG4Rh64rIHi99SM5DdFh0epANtYXv4nGzzRCGQlBWpn3uf
/JWe6aelr+lCnCif24RopO9I23eR4qw69dtQTmeZp6ukD47KDB5r17gzXEAOzveamPasohBmsiAF
0cfiJtlXgxcfYRANK8clO3AigObI3W4cL68um9YKzOOIDJIjjV/KifwbJFCkjtpTuEGE8GQ6frGI
yZWi0h+GdNbDRTYPAfQcKu7xFg2lItOo2nmS2dslkU2fI+Lc2sMRcXmvlJhWUcGsu5/llMnQDsuY
CmPb2xVrOEbeHqjl15C5xw9vEcu5lTWvM6lVcDIbqqWHet6YYU9Zqhxj7k5Vr6NAXLVajMXUrA5t
UNSYjVnHRi7BDZdQ38tGCHGrsgmCaUPpeAFlvCC33SqBNg7f3EmPl2nGIgbnT3HoOhDtIO+2EJRm
OUGxSC/hkpdfDtek9ZBDMq9ejHkzXGZomd4hJp3lqVkVIz0hZCeOuVcI3cK5b5PoLXLu4YtrSXMx
eDk06KCJOcsun8CKZYm37EIHq4Q3RdGiH/Scjq7bg31gk7HkOegv1jzfbibtTgKUpBE/P/Iu/6gm
KGAXuvmSiK/6oEJRHVisKXhg88shLknurtdGQtwAlp0nk/yblEbtnOnqzJ94+DF7pBlkA6NiXSSs
9jgETPbMNqMUP89QLTVWPDUKKGN/v88NZ6/3QbP1mp5u79+7j+cDobFHp5uxRffqQ5aQ8O5WJJpj
qfvf4ObLq8tGM4tTwa3P/AgjF1MVAZgiXPvp9NWyVcPKNX90OiM68iwwKMHNFuBc0KQrLH+Rt+2z
rvAHWd3cLGT6686+pYt5KRAWDKLIoQnkGjyN5k0wccMG2rDNqQ2TYszGCQVwDC3eNZdPqMjaJkwC
aWitYizZgUYZy4ijTVRaD6nGsLgeUmwhhijABtc643Tbwd+c59qsvVhuzGZNpRhReckP09m7BbTy
7iJB+3+x3p/EeujYgND+32q9TVrU0XdEwj/C1S8J6j/+n3+r9fR/Ub+Vrs68wcGd8h+tnhT/AuGN
bNlDQIezYRbk/VurZ5CGDqZcuiaiMAdl1n+0eqb9Lwdd8WyGcIVrup7z3wDML1Ttf1pyPNcC1G4j
00O1bCFZ/iCg5v4HIV60OydJm1WV1dG1FkM3U2V1TW/FWLloR7YR6c2nyNdZiJpVsSyqhFL7jV1O
4RHL1JXW0AuVJWtc4dT5yWFewuw2XHhtrvaN0Z2VU8ldTRdwCy7jTy6WDwxfB4csikX4GDpKSPcX
wXVVBRNi2qHZ6pyqJR20TYLcnSUNDE5gMd0SD9ii9QAQgA74g4Pmo3vnx85JlNd1oJOckg9q79qK
O8PInGZbV+FGdsW2ShkG6jEk2gSlOb3B69ItgTzRw/ItCFH/uNZ+Q4v+7f45bR60aK4x+2OY/QSY
lvKxjVJXqhvL7mEz9axf5gV4JshkrHkuR/1KjzK1lg7d0D/s/4MA//L5LT69zeWNxOGjAH/oePKn
Dl++44CPievuS0CNbmGNjrHQbXrUltUEK5Ytb3UH0BDgrr3I7C1ikzyz5qIifozPD+n3RzRryLm5
0M1+QDo3QwirBSwNFSGilYx4CNe5QYH9870Y3Jz/9LLxwR140kxDpY34RH5UrKtAWnQU/XY7TEAc
R0nOec1S+LH0aZ+7DXlhQe5fTYrpstkZu7bX+htR1zRmRGXS6bZDPLSue4wj0A6fH9t8zf3jnr4c
GnEILDoNk0vyo6PMqTrTCo2mxRn5XfjIXV0tfCOTg06Ufx/Zuo6UiYXC5zv99Wt3TBQMJoY2wzYY
tX4eSPwwianKFVSEqXvh0sXNUgLwWX++l99964Q9eJ4Uuodfbv79PwjluqQgaSQJHy0Y5IpYnLlT
7KpFahnVH66j332L/9zVh+uInn8Auxj/LMpK8shSxHdt/L0kRWuB4YKyuhWuonD8A6Xf+hDwcDl5
kuQKvIBA6d2PA/IIk1L2VHK2ptDbRYjgaudl+rGJRLaZynm56F0TDN2ey7K/p8oSr8cKeRMtmEWp
iYQZCzjQHokY7QcTuZrwOW5IPi7jrmxxEoxDcqocgk46JA9wdqP3OiBJUPNNyjNDt8zr4F0Z7rQb
k5taFshkE4fyyWhGJ4TSQXNrtNqLXTnR7vNTexmqPly2FjETuuHiODV/uWylClzs8ty4qdkkG2OI
bq2GSl8Y8KloE982Ol2+HiyF6Lx7spkoQNrjTZ93Am+k063d/A79dUUCJuixVoA0kUVPAyZWqyCC
VtZxsZhdpy8Ufcxl6hRXaGd25RAuqkpfGZNpnRzTjs+DegNFRLcNocLOB9xE9ciM25Nmxk+ff2Tj
I39+PtsWonxrHqxYFX0MvYi91E0mJ222RSXwu7bTsa/iv4ZiLBaK3nxcJMupldqyd2CeXByzmvM+
6471JtqUZBSeguJ7nvBfXf866xBXNHC+kvxlkPZMAx4rAjwTp0An49IIT8W91/o7T/8WazJ8yAYE
vb3gOalVQONMRrOmy8al7VNj15sMJI3CQDvTme04ux06eUve3QMrfiOh15+PABMtcTYbMAIsMOzh
GE9oXaxQmEgLqkPfdrdB2T/I7pgMLFGLrI1WhX2n684DobV3deyAIHQ1dA2YZZqOSkqRH9KE9VFt
a2KDgNNaQaHlOWpHj9GylrSPZEOqnwyogUQ3reiua9h4KX0ZKHr921ia5VIj63dtBBVYyBZfd3Iw
5Y0gIzrTdihd7m19Bn1pzXXQR8dEwfcbyocqgv5AMJOFVjWlm4Pk7oIPGh2iv9JO+2IURD8W3ltY
O2+FqG8c+94tFI6AynkxDffenuxn1vkBJNphnxlIe5DXu4tG4hKtu/bBhROIvBGEJ+EOmBINGEmo
Za+hxf7hqvp14KJlx6yVodj2cHF+mNINJHS1Ts991BKmWWbDVnYwUY1ouPcHKk1BqC/9FG3S59fy
b/eKKcV1dEfMD4KfR2av5urwprkRA0Hd6m/bIn1va2Blk/ZQ28lT4rnPn+/xN3MfSd6mFHjGPM8l
dvPnXaIu73ItbZl72ZS68yRjbIvvaq1R6/rVEXOAHh2XBsFo6Uw3n+/810knvTRznp5jm7asjw6X
gLjfGII2H1cUz2VtbuLR1Pb2lGgs/KmqNjuhQcSlDPf5fj/aCxkx2LGNwdCUeKH5qn/+0JnuaxlA
XNQ+rbgiv69bWxk5zGkwDvskj14z1gxLp8NqkIbTFWIznLA5yFPshg4qrD8cza9PfY6GWBv8jsIQ
TIl+Php0P5MBIlVtLyhrfR42gvKiKsHOIAHRpb0yrpTQu0VgQx5GL5QiYQMN1N8XcKa2TqqvPj8m
83enhvmw4dCLt5AGfrgsqor2aNQJtTUt1Nhpqq1L1zY2ZCwQyDG+Y2dx0R5BzzMQjvHcS58yYi1H
4esnlRpfkwFVLJLi5kAk6Yj+dIYk4gtZcF5XjR7cG7F5bpAwQFwzui1rc7/xs3M1kx5sQP8UfPw/
fM0fTdmXk05OzbwitDzWah/mIgF8YxSPltoSOOxtQfUE7ZUhoH7kHeHDKYaGZUfhkXwhG7FHOiS7
SaFPS535xgcxtVK6+2pOTF3cDgF3olZ9WTYrd46KmJCGgiJKN+At9VUS+ISq2lg+zULMsaXTJT4N
n/bJQ5u2cwo+cGDvA4vHKoi9XcB3VEQQNz8/ixcWxM+zAfxosxnUEpbNcPaBFeEbNTJy2SuyqhVK
9nAXUkkWoQaWozJOXVPhQQjtfdiDg2vzfEAK8R4TB+CETPi71tbwnFe0kfwBaXAFkoPvBrhQNxKA
EBfP2VBRq50Xsw36yib9psn+oQ5TeUghRwAInOc/2JqyEpewOeMCaAOReN8lBxkQPVz6CtFQNL5O
CpxQmsBGSYkaXCG5uQMF8P3zb+My6/vs2/hwn/VN2ttBMaptQCcYzfNY44swMMWJDKoKtqY140K5
7Gkfu8acYG4qcymE89DFzfXnx+L8bqRnAs5DmlHIEB+HPjniuBmdVm29THTbHufREejfU+t7oAKM
8RQ5nQCyO5v7A4TQempcZ0ORYOwq956dEvpuoErEYbUA2dawVB2PwsOrWk9AvLNZhxnnqL/s5BuJ
x5iXquKVwnq393DJLkjmhfTR2/f82XucWfFqEkDtww5imCETkPwyek9z4ul9YV43mPLAr7nPWUm7
RnroVlFgDtsEqcJo6XtqpkwoLJnRFZQeiKiWOqf+ZNn+KwW3B7eNebaTykBs4FNLNqRFQ+UUVVQv
6+C7NIiJ/sN3y3D54TS7um7YNnNgV6ek8fNw6piAsP2Y4VTaySsQ84J0Dz2cYTvWHxZSvxkkXSaf
tsdCmb/6C/kjTdy8RsO5xYMDMLFaZqLcMXTeyB6RRUgMfZ4RCk/a3P3nH/E3U15qYab0MK/aRFx9
XDhXZMGUwncYnnMHrycyJEDj9j5p1JtpiYFEO38lTMKGXRLKaaijQs1GVvI+83pABUD3hPxuo8Xa
ToQ+IMglRraINr5L6fvzQ/3NhU6etOmiiGNywcL257PRBNhYZxPoNg8Djy7ksVDxK2qtm0FzqMBG
70oAx/58nx9d+/NQT8XP9CTdXSAcH5+oXqepIYq4u4yuvcJju2LsBwYfrSZXkIcAScJEpLrRPHzg
DdYiX+5JIOlAsYE6twriUK26WYVh083yDxrs0XgfGf2x0f40BZofOr9crA6PTsF5wb7/4TkbtU3n
hB1jUi+LZqWXgiZbQtYRbg5I/2H8/vk389srliUS3HbKbVT6fj4bkL9BF7WD2lo5sFnzbNvs1czB
+nZIhVOuXzoaAxFFf7pgf12RSxdOis3lygn5JTgvVkZQGHapttnUPKFNID+C1aEf4gAjAOCa5crS
CFh/JgPyaTcAUROTQwUrkXW4D6lXAm8k57wDGZkcpskt//Co/E0pigOcQzB1bmYJWunnbwYxK+5K
lXBHafYro0rHQqaJN0mpzqwb/wojZsedDdgSQawU411pBytYIeWaWOOJCln6jkrR+sPNY//ufDFD
5kyxupX2xwu5CTrftDDtbvE/xBs9G8O9ljv7VE3xahiZvKoG3wkmKn0DDSVYMXHclyZFxDaW2c2Y
bXNoZ3eAF//CXd3ftUZwi15PXQX50cPqeKxkeDUx0oAsqIgFwfUGmVjoVznPBS82zo2kuxh5oXee
ytnS2TGFi/TRRdThdU+qIt+FFUI0UOHZq6Z5TQfneWpTRK5WLB7NKvg+EZmQdEa47fNwOKcGjzUE
+YSolytVMQf4r69viXEfYLsOrOMXXAes2AhQqltBfnWW1hTF69ae8I7lcByhKd5HYXvravV7TAzX
53v+mPs3jznQSmxBKqoBoOtjETuKCWSoalERWZ+KXay39i4iY2ILUT3B1+Ua+76u6VZm/SH1qW9a
FmhDgBr//ZqKtZQDAm3uRvzyZCjzcmpKaVfYCcbr2s5w2ie6vo56pF4iNF4HmRtXY5GfYttUf7hc
f7eYZOdUc1nECGr59s83kTn5QYzEv9o2AqhyG4RbUxbfIJLCWAwqcx1psDODaYK9GuArx7Hz+Un4
zSgDf8v1UM26hu14H4Y3Zko5EcdOtU3bCcC8t0dHF4O5WkRxZq5q/Y+fmKWQ9esIzgxbn8MPhcQp
/mHgkIldtMFksM8u874VJricvmzcm4GizSZq6rs079KVMVTeveYAh0T18J00u/AoBr/aBoPv3cTa
K5zVcN1myA/6KJqpm1Zw05r4Do0K6VmBbr0hYnBFq1d7kChuy7GGlKmr5KQlg3hUlJiU7pd3Zpg+
qbEblwLr0mszeBtrVOkt/t2eLkLh8ATUWfbmA8mTTdkTk5MFO3iV1lNi29/waTrr3hxy7nRsAIEx
/yHb8F+hCW/jbmmYuv6Fao52b/tMI0XvPEaIXfeUv/yzH6UzUsHWbhy9q28nExF/24NJHZrqoXm3
CtkuwLC4TxLx0mTEf3XU9eveXNSAcQQriFvwA9q5r32cv1nOmluGvvclFh5WvmA8hi18hmk0HlVu
EEw0Wt6zr+J8iwOLEpFp29e5lz4yk2n3dRxMV4NJ/l7ZGoeGpAgWQcm5xH54kpiMFzwh88dhjO/1
OmiJaJ+8jWc049fZazTjWl7twkkZO8xkRQcfa9Lsnh/HtriLI/FmhuX0pifGbS7Tr00WafCF7eg8
ijY6t0PzvRwVDoK2R/xOMGa7RlxORIqNJhMmLyuwJp3qVZTU45z8NEATh3goUktBRiyZ1bfpU6PF
7Za8V7iI80aEk1xOvp2tLB3cNE/26KopiuYAhfFw+ZEhS+fQSBNUZ9STBMum0O3ux6vLz/wEtVZX
+1uIeJs4sZwTpUf3dHn19wYoQbcue2py0oE+PSLHXRCfGp39fiSlyUbU3wcjMhI/KY7hoGtghbSm
OFaifhlcvFSAEZpDhMoE8TevpixL12lq6li4gulaw2x8jUfDLPzq+vITOn/jdZTCcpNTsitq99Tk
vnPz9wYEEEiOxrwSmQpXjkoQAlB+3ymk2MxxS/thSKxw14hs2zctdoPeRzaWsKQ6eB3uIc7AJhQY
6FLD8e9scB7GmBtPWlgURwVbkyx7ovbKUvvSlIb2ZSiqW+xyzbmIc+3GqKkde1GzBW1qQeN3/PsA
8eQhVApR8fw2Y4p/HmcSthr2cNMyDcla0t8wTUBAmqLFj6P2RiUroRN3pUL/Ft8EAgQy8PZdWUEn
RUS7iXU3vrWLLr6lwETy3hhdorkov7tdeLT0qDv6U4luDfTMYzrG6RbKscDmavqPbkwYU243GXMr
uVXuMD2OtkEJI+imc0729KOZZAeySb3bTK/rx+wlnX9oqzDFjZ5zM5RiW7F8ecDIOt65WPxrYVQP
1UgQmEqCnBq5Fa9JM6FFx5L42gXifX15xdSVEBKJeJQQOqNvmCPFo8X1Wk2CYM3kxUqlcxCycQ9Z
iBFrwrFmE49x1Q1ZQIpqU28dI1wRHise5hrlwkykWIREjWAvtYw74uGI6+hu2qJUa2/iY3ud7z10
Ye6u9EGKrZWwYyy5KTbzvjxrownvswSmbSIQhzxA99y/bbqufQkG+7nDKWiAdSL1xbSuCsV1UpAF
hKQ5a84KWZftluH30M1wtNmBQw1CrzZFgDi0U2o2ADXZ3ZS1t6Mc3K8Z/tS16sphrw2aenaGR8cR
2aMVgTotNQrHedxt/aySX9vwUJkEpNH/HTYDZNadImHr2cEvo+afuxaz3LREd9wNDKsWJvAH19bG
pVmb4w6gLm65KX7Mx+iFgSR9yS2ff57cxWZR30igAY8hPtQgyh6Htm9vLRmdw/GxtCvjXtZecS2z
4SFAyPvgRFNyFTfa2+VdakfROVdpDrOyMFd9rnE2qL3e8pBZiMD177x5MzY2qtNwso8pLdBVGZs1
wva2WU0Ul3alaYwPnu9inENsQ7+tGB9S20nWhNd+G3CDLCukrnftEBpnz46+1KpTd828MWYjxVBI
EvGCBDFg51B2xudx6HOTHtX8Nm6b+C7Ky5Xb6y/erL+u5CB2ves9D1aesF5zuRdNKBWaLXbEYkbf
1F+c6H7XaT2Usl7aN74rWI87qzpVDpklM+ZwSCQ+zoY2RV9X2OE690SQGyKvJkJgHwXjdSCr8fry
qguZyBQzKH/S4s04WPTzBpXcDFkZXrvpo1cFwSbrHOjHsyxPn6V6pUnFRlQo6FzNxQSDtBwtJ/Gy
Hj6uozXHbZYh7h1RHAMjKY92memoj2Jv24+kCiZOvqFFq27NSE8wvNjiWJmyPGauzVUqpvD68rAr
bH4bQv4g10ufri4bh76BkQC71jHdnGyvWkPBN/c4TF+nqDm6YZOt4+qvQuveXJ+QipQ6Gx/g6GG/
B8Beb1hRYyUUwzqymwCPE+xrJ8eSmhfZYQ5+rFlGLBw7WmsdTGur/B4lyZck8bH9piSoTtFf2lhv
63LA6Nzb61zZHAXzvm5Q60LI3WRONF/9+KRC9YTbDn9I/T3uTjbP8RnnODT21y5yv+gaCUOUv26Z
zq/yAUmKwF66GDsnWFXMIbXMPsn/Ye88mtvW1iz6i/AKOUwZwJxkybI9QTkJBxk4AA7Cr+8F+ta9
3a+rq6vnPWGRFC3RDMAX9l67797NqbvPmBsZh9xyDxLMYlKrIixYZM44Xvbuozu1gfOZptgt0Y+j
eSRec+GIfJQqgW3p/5q7cVHxVsQ1Qx/vPX9Yy9wg1rmr16xCMWrGFTADchGRhwIqEkF6NCpIv5N7
x4Q8bwzMcJmcD9aUP1SJz4aWKa+Hw5jamNdH8mHKedcm2nZS5i6L3Y2Ts3L0poXn86gt9quTJ8ED
1TYTyIV5WbaUrA7/rbqkVtazk+rUcHbrtyxrFFmezktq66jXW7ixhoqoChzmtVEB4irxf/oGkR9J
UohF+vsog+jFncjC1MYJzDPUgPUCz2TI6K0HpnFN5d/yFFEzJOAO1E5x6NoSPSLuapsIoWQcvyez
GzoVanxdTvyHLONbWetXRiWA8/xdqZsbb6b3DNr5lwDwzPLPxDHF54tzklrjdES9LKUf4i27mBnQ
JBQh1bqprbtOOO2qdfJ0rQDS5OYXs/evU4vwR+HH3GZFXgNXStttI5rr4GllqI+GDFlV4SyC4ryJ
K/PqaPQRpayTsFUmuawuhwTb+611CiC3b31opaVj8gLHiLn8mqn5obcBHTKeBILGAAeYyLGzsov3
WYQLncG/vo5Fg1o+0frtopCu3ZmAb9UfRwHQcbbiXTNUCIGTt26eu0UXemQS+LGEIcRlgbiw+O2n
6Ye1xEcPM4zPnspi5SkZZgXvsa3az66yvjVGjcBAYvN+sW+JxjI6DjDiD8jqRzSYq8QEMu3XOgIG
sGR12p1AqFQZ7mp96POLiuJwNt3vqDhIB2icLJQunJamV5x2DXdjpINP9E13tlKbuC59/EJggbbz
huEma2VtEjafK6MZTn3FealW3qEwE8xii7MM982hbfqfJSfAtJ6SRzfJm0rRdwNj9IgHrUHyDtN4
el5rEx0HL8Z7rFx4WSRhHHNcn+rRwuXo0eYyZ3SMuj7lPqEsYMNOQYnwudE9ucUWDl9IZ2bsp4TE
o/I/+X0sURm0KMMrhxH8886eJNhT3cVnaxzwtsZ9czI0XE1DrTcbfYklMOlvaghstblDTwprhD/Y
2FN98lyPo6cxQtqCBotulcF4hbz1+dxFMZZAHNKfrAaSExiu5OTSuwPDBRCppDI5XMU6qJSsPTmL
WLghIgIjxThvVeJfqyzbm7HUtkTg/VBxXUI9gcNSqL469cuLkKUsF4LSJj+ZOOaTcLxpX0E8ESzb
i9EcDgVUfpZAywOWsA1fuuUKr5u28YN+j1kGevsQwbT0zPb0vMBtDu/PDPZSw+PdFslBdiSkHJqC
/G0yB6N1I/3ylDigLzWs++1y63kXLfg5gee6nWWB/ZS4DwIpy5M/zt98h2LJ6hGWMYiqtz1sOAxj
M2yvdHmVmxa2qVHP5YmnVx7miO98V1iH1OfEjznihMk3B9LMNWMQu9kR3T4r+y/E+pHwhUf0+Lyo
ZjIk7NIgXjEuOJzgd3/en+YBh8rn1QHSGGM6b9+UU3yaskycntcCMe+1xKULGuywtY1hn9Rq58nG
xhMkm3dRt2P45yYMiPzER6pf25CEUVLQ5eE9y7UkxUPJxaQ52N2q97yKiz93+53tE5uXys0w13kZ
drbV0msgfy76XjtK4lQQs0dblhlLnLPKOY6rq7Won4XX4krbkQjis0PTBzaenNdg/vebvLO0vcE7
vsLEkO0NOritOdjeeiZ/KvF1/5Izsbrk44L4CnS4Olpt8iUHhVq1ngxj8Xv2jejEkE8CqQABJctD
6jZ66EQOzbXlHyctmNfYZ+DYsHvQGnpVaBY/h14b1kbHgXXSg1/A5EKiYsZtBq9tGLoSArEhENNr
TXmERQD66Hl1TuyqxXGGH9N93hvEGqp4tdgon/f2yz9wGiOFiMWoQsOYP+u62D/vJ1nL4Eux/Gvd
Jf4Hwcny8OfF89c/r+mDBVoiAJL2vPnn7/y5fP7TSjPKNZR4uf5z5/NR9fPpPq/+ub0YPc1hcdn+
/dzG55N//vjPMyH46N0xZ+/PU/rngSIS7nYc7ffKVDhnnn8105x964ycpmPCPZ5pQc9ruUn8xj83
n9ee9/3b45By5GHfl2/P+58XQyyRk//zb6EhOWEzitvzrjkhQU0W1Y+2K2mVfRwbReDZm+fNfy7m
lEYaVDnv9vMqx3SU8sHogDGzjpVBLU6KBohxOPsbWTVnpWv2BQ2luyCy2jDr0iWO3MBsOHr+Sl92
gWM6kVpidx9japDVHhtQ5Qr3JyciPCgcnHeZFAerALsIBtq6k6UAxyUqx4vr04nXLLmLguGMbANj
Z9eYPQYEVmY2/M71Ud/NAkgZRkvm9xsNsw1xUj98WpebYNRBn/2p8L5SsYmN5EAOEXL21m1hpehc
OfbAp//djt1VOuYDwQqyzxEoaSSi94qJPcmlwA90iEGBd3cMPazG5gdxu/kxAgC4JYOE7j/q3nJC
MbReksiNuXRHSMVByNndEajwqewQF8GK2tNa3efJAhAM2qAFOIEd2txZRnfOZU5SBBTUdYDaz3Ij
+Ow2UIOBJTCOmI1UpVwrr1hgB82P5NOgiM6wI3NVw2org/huVePdTKsPkBjboiCcl/Pnb6WMaCc6
Gg/fIlG9tY8pxKq1k7JFGFFY0NgxLGLGwkRMUiEtPltNbUGP+2ewUl/H/tbr5UuUNcMOWIa/YRgZ
3D1V/YAWJQiZan6RtvWqdc207fWhXifleIpT8b1IobNKj3d2kSX2mF2kkGSu9zuo/cEplmgTlmR6
oxy0fW/+dsvI2Av1JpBvvcQG5UydRGcNfQqmv8OkKtRIln4OAtzSWZCSK9ITJq83BV7yJDE4PV/T
+hee+HHb0gKHhhPHq8yp8jWsNezPuvJ2hDDDTciWOHtiaA2g42YrM8ZaRnbVNBnv22j+jcYxu3r2
ggWQ/qlQI9ZSRw0PC+FZUtTvTy6+h6mdXQcQEsNuqktOCKCjbP0AxnrP6OmzxlM4OYw+VnWkWANG
ZNDOdm6HlZdG+9asv9Pdqg07nGoXe6a6kW2g95R8pcZavu5JaypHD88a600E6Q0bxcKjIazo3RmB
FVvJdIAfJK80NNMuYU0EdM9pT5F6oGMKqEyoDZAanFzpvikCJVfZtJq0HImLvkn7Qjs8kxGTsbQP
hVvWJI2TL1KCorhOGSNb0oCIax5yVFHiq5diGspnEF5WSmhw5xpk+qDMAvFDKKuD7dwf/C+jUedH
/0dW9fLWRLs0kul6Joewj5kwtIAY95leXXUD9YdyDA79QmDumlQRuk4b7NC+BhuR2d+GXFdrsApi
LUjYIZWcr05C+Wsk7xZ82jApezBWFY2TqChSZVzmaxLRQk3LW6YfSb3xqmHYzFM57aq6vzsm0G/B
LwmYcx36HtqWDsOsB8eFcR6rce6b15y8oHWm25T2wOoJG+TAnOvfFw1YrUmKEV4d+jom+vn8UbJK
1qrkq1bVHz2EumNvzADgutjdFS5yrWKucSEGBV8j/n0wdosfWPwUSRSOpdOQVQmPWySBdxED/q7c
ShqYScg5HclOmrnfGZ2Tv6kRbHPqtCPgPeO0l1U179IuyTaROfxKkmp6cARECAMdbCWbEU9Rljbh
tASXy7lwDxrd3IKUJjBP3GK3AR6iKMAs3fxsa0UUFvhaDpXRL15JLdhPKjrBMwVojnPvUzdavyLn
UtXXNmWPg2feWibB6X2ujOBClsS6gJy4MWTBV3v5Fg1WM2AjNG5eLGniAgVnyvN2rjUhy6RQvjTL
xbBOhc1oruy8YwcteKc18twGdXb5c2FybOys4CNqBAUWS4itjhkwod9klrrzGnGuSmQqTpKuPdaB
HitAhoNgPR1y5k8twvkTDeW4MX32F0VMKBcKOiAUJMjzGretuXNkfADdQF4D4ax44UsfUsywLT0M
rFOphaSlHTpwhaTafLcNwrNqq05Ykwtz87lVpRvmiLAYbUVQgX0RYiWMkblytNbwGjIiGva23n+f
ylkcvEjxu0iajkD/cl4xt9wLFyAB+NCbMUEoIFJ1r8tPiUXoeymS0E3i9udQqJ+mDmowo9gpdfx3
pKgY1IkTyREWiGFrN2WTyyzUX41Sq8+onHeKCvZukHqe0suseqSb2PIs1DVy/pKYsR2mSfk+d+lF
RCw14qFId+xyND5uGD2Ift7HTL1ClFdyem0jjrK56Jwt6+avDBvxHwswnblJLsg4m2xzAnkqSbyX
5q7sTI5RPd/MgN9pERtyw8MKqPRGmTqEdY8BHDdUui4ywwvb9I2RN+ajIOxL6xbMfoCy1ssZqeNq
9+rhOiz5pzoiiy1mcnoski+PQa6tPa0f76I9EbYBJrvzb8Q/7eNckw9p1T8BgPGhs1V2GbP2S9ak
CSxjE+tur0KHqdmWOhkTdoUwTk61D6PLuAibLqSKk/UACPjksUzf5hy0N3BQ53CQ6qjEaEIR1Pq1
g/r51pKN0lrqxZhj9HNpIzjFUj0oEiO209eFI/CiWCBt0qy0115ZluuKkVdY2QjYsJ6fRzTiBxVn
vwYjrteW4cIbCjIWPLn1I88DEiQHyTGWWdfekHO07bwBpgYka+Yy08HpCYhrJejRDqemRoQSqqjx
BwkH1qnp0uA8BkFM4iXDGTmbLNtGPKkeur8rowD9DPx2bfRRem9sethoMm9GUI3EsvdVen9A3poJ
fXPMfeykaiEQ6yC93dHc49ySIJFelLSKT3Ueb3LQIXc0CuUntPFZ6MMC2Bj9V9lH9atDIPZlFMlX
vm7Na4fP94TOpCQC4sNUafEl6VVz0mttXOvLTZRxxaZzzQywTzUegOPVm8YjU2UcjA8tyU9+3W1l
MG5U43hf4IECJmM1GAvirywQuzcfTx72BoKwFn+8E6Xp3jSbYeORe3mzeJlXTmoXh7ykhIRcu9Dk
QQc34pszqkOe+upRuyK+sjO9diPIrgSYJSMoAzla/tE5nVpbvQSVV+gfhJSniPjPzfCDgUR7gT/M
+i9HWrnwsdIC5Bx2fHObJgStQrLm26Vj39B6dUpZZg0oYHYFoh52W5SdU0OCXqAGliQ0L2UcJXsI
YxzaKVOeEAnd/Jn4/daZFNEXeWxs7SSiwY26b6ZVXV2zqK6OwbgwKrrx4LTzYUjLcEwwK2XTHGq1
cO8qdXb2RLYpS9u96oYXx3a665RKnTOIoULYVwRfw6NPIsc7oN0TO/g8wTlvqGGH8os0xUiFlLDb
M4J9UZs/vE63DkEK/MRijGCN1tYd4Pw8KTCkhvYrqxU08b59Lsb4N9Y6BqKeR9JaSnZxXpIyp1fu
oRNJGcZ51yPxd3vADgSYR9GUM08Y7b1VhZ4CA8AeJb0pjroEazuPJHGclR4VHsSs1A7NkokIWCIb
ocm0dRPbAlTb9vtZ5piYBdUNod6b3M+RVXGkGKQbWoyqNk6l1weZOdPKjabPojGck4VjAS88UmYx
FkFY+jJfj21SfzJygvlcRsoV6pZd7RZgMqMgIaWq4LjFeHxlNiSCk3c7Gnp74Ig0Iv1wFYMPJV58
G/Q55rLWCX4bdqQOymIy3FrOqpsSir4B6I1Jl72uwTCFsJbsjV7Y2ta0+4uRaROk60ZfLf3naaad
Re5KhOPoJN9MRqwHkqC+xYAAYGZvDZGKezxiFsl7nzrJ1QuKC4+JSk13R0cr9zpibXAs5XmYjgin
afzSFliucOQOiPUOESaKc3c8RBmJRU3rTaQaBdlmyO5p2nhX2YDfMPTxTW8JVpDauzGylfHkI52a
KATC9XOiVjyXpJMvw7Wzn0bzNkOOs+ONifbSJgXAARycRBpYtF+RV7rvRvqznopoGzjjdLZ9qLey
BFKDhJmTeiYugvCbtWGXb0U5tpeoy4wXNbzWYPEoznrtQgJ1di06jiSM8ncZgpNHIXrGQ3B2Liq/
Oj69XOyjmvaLuKWybbtHRAXzMeXSu2rJxATbQbzqkuia+Jo65jXjBdDPEuLDjJtouSDSuAslrNgV
ZWNwDfQHa69zMen7WFbZXs7zay269MyKYnqRJDhps0av0aesnxz7S9PO/uN5wdhun2bm77qyWN7p
AOlt6SVranfMQPH0OkfpeOF8oF5spR+Jgvk2MCZmaq3Y0AhUaZ4WtJeZFHb6Ak1uUAPxslrlo4LY
uNa8fmA03LNjn3MIUznaZ+hD/oGKoWYqF8m7OW96JwSPC7i+tKat5+pl2IsiPVui3XaZPxO4pOAk
mLq1GnVmnrqmWOc4rJsbR+yMKRoeGbqRgSVlk47+Ge/oeAxixNtJPfxOmqFhZzTbWzJwxqNDw1ol
SbtRosFWW5B01QszDg0IuINBlGhcfyqdhFdpbWFaOk9EPUxWKULp1JDmyB8HHilA4WpRDM2nvGfC
SvaCBQMTUGjuVv2F5TtHEbsEqp6mxcZNuulmVROcPuKnQzOP+m3Zp3ItJpZBhvMDLap2cETt70Yj
OaI3kKfnhSaHYF2PvDA1KfYP8OfktBnGK2hVkrMVZJas1xVZHf7XMop/a5g377lFQjld0wExVUX6
OuGFMEDq7ZwVBZhkq99U0mRz3BAXWnTxSFIGyRbeDPvCqUFwRi6Tu2kamb2KZcdPbABJq10atTuy
euotJOAvcztf8r5C9m4N8jQSFs5SpPyCMbbjIxEkW6EZPyayBzfTlA/Hjp6Y1Dq/2aRu8TDnXl4L
lYy3KKpO00TewFRYTlhyFNqVQ6ZvFOQn1EPifWohVVtd3m4tDQFf5KeUQungrWomEjcn/h6YH42n
rPegGtD1ufnXaomTG5fgCubq9TriIzbYJGhnOvFiFYa/QVgNkgFLhqIYXgsjlZeKksIpkl3vdi7E
sSg4YIFhOrDLOpXs8di/lgJIfhSYpER4S5xI57shbLj+kIL7X3WB3lz7k154v/3eRLzZkE5mOtOr
7Rb2oe/g5+gtYgUA4cQrlLyjHcGrlY9OoEfwhtSmI75Vc2PWtfMv10aFW7Ecp3uEYW0CrdhVZMyz
n0D4jhmkiwHYP2OWZvjS+UBXlHUZohxEeMy1ZlhlZQQoT/blJkuM7w3IDMOk0tdY+3WkrOcQzFZR
ALjdniqEBoJEOnSm5OjNe1XWNUA1RO9ZvSEvnO0nGHS7sj+AK+MfAXuir4i4sO6aYagjOQ57wPDb
bEFJmCPzHzfqL7LQvo7F+DM2mYUUfdyvyxmadj1D5ay06TYrL7jUGgmnRtX5G9RUBQtNlqiNYYSl
BVeW8/3y1S3X2Ui6qjV+SSuTMsU7Nh0QZc+Gi+02Dad6LwZCA53XopxKpmFbDeW47ywc8i7xXgeN
kQy1BPq6elh3FdvcggiQVbZwfnqNSS0zfppU9DwATlFi+ddcztORAPUdXHzvFDuhYcAZn7W23Hgl
wy/y2bq9FiTmqqtKi8R6uJSKc9SxcrpfzMMByVhNu8IoPWwHlmx5Vn1nTUZ6SWwx1tKw1lAFLVDR
BfuvnwqHpO/R6qOXhuHSNLKv7XEvnDTVEadRdi+AkqAMkBq+zXvN/tSV3z3TzkkbYt8Hn9XYNKJ2
9v3S12sM1lSXgIvC3rsmRazcOozC8dwSxKU1VI6F9y60wGe8WJe7RhfjpqlJXSS8xws5Gp54s0Z8
DZLeRG+smyqNI/Y7KCy2DipkQiQusZFBgJrtNVB/62yjyjkUQ3EPvK46lzCuGYJKefU8ak63G88c
hImmJNKd9HfmIAmztSRtCMpuu1cqqCUN0EIsI9oDGabpxsbLz/Iz3sadDHazTooPVY7fVDBcikZe
ydJ+NdiULRMp72iYebGx+2qip+aFG4A3X4RLME0XGQD1ZxhdGObtyc0w3Qzf+8E0gNqQy9BajPfE
1o4CsTUbyre4Mn4IQKNsOcpfLU37biTWYK0RaJS14ozEzg89J/01OMuoy4zzfYrl3lnCF0xchKHt
Rz9Ms7xF6XNuyyB7MtmTtQLzb8+nGkSMC8FKOOsxYP9CLmS7jrtaO7VOSiGLtXA9xyWxEmnxmz0v
TVZB+RLNS7qkYljkaymDhXq8WN03ZhjrlELk3RsOUye9Y2Z0xtpwUt4dv2ErKooG3qh+DGbru/RS
PUx0kR1HwvkQ8htbE9z+oSlTkmEkhxLqyEcZfRiQEh+67UyoIXy5LQFK79yYb6YXjCtmjgENNQLV
ANtIbC0n1iI4ZPnwtSM75BR306MuPdjeTX3OcRasU7diQzjTD/stMqyBlIu4oh5IcoZBU2b/jAxG
NHbW8S4Pzr7yAGO6zkg2jAqso+NrP3KMxDqe1pCRI+cDNfmn0eK/B4/exT/SdKSr2HITs3K8BZPY
Wx6SLia08cZuIkKkWLZkxNHEJF7BazOqg6+5kB4Z+4WKRCL4iadm7IiJJpHj4NnXiiGLpXHE0TRS
vgnBHMyAT4AJknrI5bvlkQuIsa/a1TPw5Ir102iTsGSTrIeKpOa4b3fB6XmRD86vmtkas7+kCRle
AGGay3vk1/ZZSOsHNaX+M5f2w4l0cRVT44eGSC4e2TycXxU86sxXIenbfJ97mze4JVdgSchk3pK8
p0F1nYclMYEhWFov67Eufu2Qs1Iw5SlhOcWBEIn8GOuxPJSj87BKb9yZDQetOWtY7605ZQgo2jk6
j58d5Vov/fcoJ59JDFZGwoANCS8ALwRn/C31yn3Rt9/Nqs1ea0ZCO9ZlKDyU1VyLXr5SVE2HUQdI
P5f555IaaSKU46ACCY1r7LaRR9BGXguQuAlpSQqA63ryMdg3EXzjzhRHqXMW7ceI3rBxMJi3Ga0A
lLWNEafHBqDBGclcuAjZtyVMp0crKqiQY62H0xR88xCurXU3xjg+4j3AutUDWO/2jVlZp3GKnVVA
L9aljN8ysAgMGgYjlBY9zVzpl2A2OA969a6I2cVMmbYErSjSW4Js11YBrQ7+ct7j6OWaR7kbpkFv
bu2GbznMQyY0oowupLjt9dEO4OuNDFGA8+Edb9E7mfkVDL22H+OQ50FfrqUvU+WBklWTuJKOthbE
GIVmbOQ7EscY9thje5hrm1ZZu6RVS/K2bqcby5jrQ1d2AOuweG18PSLIg76tGd0vOd+VO/BHSakg
DiUKqltRa9dikgR/u1l7DWLoVrz++WXgeyms0Tg6RYXYZIwAIaCFE9lVdHa/bnMnOWcEYq4n1Zk7
WeYcrUrAYs8Dv6/oJsHp5auqM80D545rMlEq6k19r2KSj0yGvrOtYDam6sSbSSwFn8ttXNf6vs76
C1P5Zi0b6X6KXJYTQpqfqpIaBRB7sFEZmyGVGD/KtC7viQe9uiI3zGfQssYKxFPC37Etm8L6rKt9
p353dWe/Npbe3f20ey1b9FP0wwAogaORMi1+V66rflcV8z1nClazRA/raLTCyTydFcFyh9Ycswu5
2bs5GOuvnAZLNIhmus3cShx7C4hf0E/EA2RoSqK4KtYjcVux0eQHjVV6lJivbRK8iGLmQ6TTnU+V
Va8xSE9IFgvr2knOH1HaOTdVAzEVgAgqRnm3ZrmYdLKuslaOd3uEmKYPuv02oxpfieEzPrlg6XHB
agz5faqtcd+O9UdRZ83aT73GpelHUGRP430IjPgqdb1g3fBSRnS+jG68k8Ock7QBG8CAJQi10kux
1WJgp7TWzqFpiZhDLlklc03dL9HSphS16OAIX7I7mjpz0PDxxtk3wzFuuJM1SIeMk02JyI3D/TcQ
0g4VedUREDjEGwCG2XYm8A0HlWj3Nl6nT1kxf9R8vhN46a920Fv7hj56lfFdnnWl34aRw0/qEUag
zwP+xySrLoVchC22TzRdNEenQtZsWebkjKExu5rGOZYst6sOLGqWBo8uj6vb4FZg+hWfOhxD7cl3
I/2ibDDFZpsf9Kb6ZDka42ecOQdfSgoawr9Mj4rLCGLrDazfC8P+7qh8sbGxCJBZGkef0Ah/tgef
6ICsyU6NG+UPs+ULX1nEw3lWwoSMad6FtDSGfyYG3VGYxZkdLT1WrfZFQORRn3bmoxqfpmBn05Aj
dB5JBLv2un4xOGZs2r4yt/lyFtFyRrdunKC8Q9s0sMCCzFwxF+y7l1ir9EcggL7tMFvlP8GrEn84
6u29Vfeqy/MzgRcajWdmfEGYiIHbkAjMWTO80y+q4RLVtv/VSruK7Q8nRYPxD9Whx3YpjoGgxv33
Es7xll2mfSyM9hsdgX4yJeeEILG2OnZwb5iqU4eenHeFg1OWK3EfYIdWPrUeWEAmJMuFz4IK5Eb/
SDl/37FBPAyLUDUYIRA0W1REKeg7NQWgQBv8Rq1D2EAUD3xquYg7+m1tHoZ93vc7pTLjAFw6fYkQ
xrl6s/U4LpIkpOaTywBjP7nxwEimOA4atsA6sGBIJoxd46KNzrzrJQ7GhgG0nZXf8ohCBFhH8ijK
3ty1bEc/s9tGpvdgskcez80sENwVpA74Xv25AC69wm/IhH2vYRu62LH+FrHQ/CD2kVOg59xdgIIw
/nV+a+RbV7ZCj2ygGCJDftpOUKI2VV9cq1kl1E+06MSK6BedWT8pNv2nDoEyr2uZvIuG8U7j4xcb
JhnaxmTR0RprhyJUESxzgSIMoxlVJnuogINw6kR3WbjfARpXO+GqT6YW36RAcNtn5biLXOi5WcSf
kXb+IPfAP7Gnh2WdDilzkjzal2Rb4deb1GPAXTLgO/jiSgafWZY8DNyGLEpgDPOdxOURHXD/hW5r
ur9IA8jcaEt0k3d9XqSO4V3t2NYv0Jg28UZjH/Qltxt5cnM+8EZW6l86qXpEasI/WQPyvh6M4y7X
VHEB5o1223H6N8GHm2Fv9hkxVbpjfEhLNcfeoW5jYxUQOPqDkJP1lBj6WaSgD2o/cI6mBaCyq1z0
nS2requwfvpIhd5aRjhUA06z9ha+rV4P48s0udVJ66LfI+OglyRK57AuESoEz3lVica0rIXF7obx
lSvb4uxPH56nkWJkWSg7gcoYawh3/a7p+FLyxK03Zx4E4XPKOraRst4ag0DE50235nwHLW4KZa76
vV4hC8/LsThMw4RZoIi/TeTIveX1S1AH1WdlRvHLQKCcKdP0EQxCuwE+2NUiemWqM51bKxDI8wLv
kUH9/Ww8dxH9CFg1KtcBvs9Xkc/nLnA8xinZ9JpVTNowmZ0kAUwUroZ1GjwsUXEgmy9zxAoLc0F9
xJupdlIycwhQswEWgJWe9bTQDiLscpGXkyE37tpi8PGX5OXVmfBBlhab3Amp+VYBFgzZ7qKodEhL
Mavig1GDv2tMHQWDOVgHKnK+EhQbq7FgwR8RFMapGyWv3o1zCO2aqb7hTITjecO6rgZFfacZ+8Cw
uxv5MXybs9j8PLF76Hq/f+GJfUxSBpsZeci2J0JsXyJDW8kui87IvrstW00WrJF0b7DSd/BrO9VH
JxVT8BZt/8HbyYAwJj9hSnorJB91ORUb1p1O177TVvZYfpxToTkEpI1VtrXfJ1Cmr02syVfqt3il
a7nYOTX10VDSYw9zN1+dkUFZN3nvvaX3b0hsaXG9Ynqw2jGu4EhJwfFSQlFrhw3k9E26nXF5XmjK
YNmDB5L5BfexJtvLJlA7cMUn3qv8iFrPeImcY9L32aNuI+sUFSPHNIO2xvWs19n41AWa+W78zNv+
6hOJ+VloZnyDKPI+ukG9yR2vwt8mhlsv2+FW+PMZB2wUHEHepMBzmRuE5USJOmN8ZU1MpGNLPuaT
aHDSs5mzstV2a6dOzHtv59/TAO0l/FXrHZ2UQGT3qVN0JKlrxGFlKXkRbXnzbKXdaBgQAQnFjGdO
5cmItWNb884DTXl3Z6Pf28oDoeipr3QWxgHjmHViZBfvx9EowmDEMyNJndkG6EAZnGS2Swgzytot
AVzNpsI7h9tMfhZMxdcsu7/ntine5v7udqLYYvwftnPb/1Z19zLVhr8ZbXJUIVUsgb0O8Lj4LQ4a
/dQXnb1yJo0It6r0d4Npqz+Gy/8nmv4vRFPWEXhL/2egKbP9Sn7/Vf1noumff/MX0NTQzX+RcukH
gWO5BnZD0Cx/xY8bevAv0H86pBrHXDy8/KW/kKa28S+s5y5ABUvH6MoO4G+kqeX+a2GgclDyMP6y
BQr+L0hTnsZ/tbWCAfV9j9BCz4dISfTQv3Eb9ELU0FBm7ZRLuDQoASGRtXlzdP6+9ue+egQxnE7o
ApFiL9efj/pvPxsj2mg5ATv7Tz9fft/z5vMCNSPKfWZbYTwE9y7Dub1th/xBbFwXlkt6BNMp2Cws
4SmQYlZszzuTRQH6vEAEwI//PEiWaUboyvKz56MAJv31qH/u+/PIf24/r/1zwfwS0Hc/fFW9wPX+
95/5t786kJMFwPrvHz+v/dtj/jyzVvOIFArGZPPPY+DkvOuUkVTG3aH2sDi1USmhHIPO1m0XK8KA
K4Gh5HLv88Jz2/9yO6ucv35COvR/sHcevXErbdr+K4NZDw9YzFzMpnOQrGjJ1oaQE3PO/PXfVdU+
br/+zovB7AcQClWM3WqywvPcAW93Ozyqs9XB2SDykwBHwtnXA68Xux55OVze9rcb/NPuP7aFRent
2tTBxjlc9WhlH69XUjUTeJWr13g4SJsbCFQYAKiqKhK58do04EQvawth8MtGxhxntfite/kpr7/i
Hz+qahbq98fod0GnzsVy24G4gQieV53gQNcnwg/IwJDB2SZRyJOqHlKCboQwRIU3lDxQbVO1y3nq
kTbwi9kRd/ygntNZbVO7cyHOtRmle9XCHQEIeExi5bdzVRXQN1Npd4S58vc91KVU83JR+QGZjk9C
+zBaDSDf2HB4mWRVFfEoiHFk74XUp54VtpipUcc7QaEgxaqJtgV2YRqgvFhAKHZLWF0HVe3mDnpK
HR4xM2Pt5JEwVF4+qujbqUeBH6MUEfTxwfVmIKXSsEgWqqanSBkUhPwbaQkTVDi/gOJmkXptm01J
4N4pPpMcqS7GRKhU/qwpsyI8tX42iZa+LuB/tkij4b4UYuAGSeJwcQkKNJ1XyoujgTise1AeQAqm
HbrSHOi3qhk/TOC8V+081Zu0zNgbJUF+IuZM1VNWaDUQEzu/d0If/LWt36qvg4w4t1BVz+7RmM/y
fCTQGSTrwnCN/E5zw7WbJM4BfUxf314/PvAknFQkbMSRzy75pfKkzJtUUxXK0EnVEPi/xQbC2ym/
nM4FPY09ORYsK2VrleeoCy5z+6D+C0nPM6Bq6m56j04X8IZ1IprpNPsxSutLEa4ieNvbaXT/tnRC
YYeqjREhIlaF1NEy3JNHvgxQMaLJSHeC+7x8LgHsnH8QT2hpsDpVH0r9JhbTmT5ojYPapH6/628V
oJmKLxSBCjr5NMtfKpwEZNyCZiY/8yzTDE0g7Sh1AwX1IDyG8ukLXPvFn2pwRBaSD3U57BcNxwG1
T9UsoHgkeLIDv3hz0qTwvKoRpMLRUiN6c6ojDcye2X/zOqlZ30VI5JspxnKrRlZVu1iSJ3Srqh3Y
X/y/BrT6VqqqzJpUzYMnI4P6N8pcT0hPppSEMP8YqaivrMvCBraLI0kFNubruha1sCsoVO3a9BaM
IEDj/lCb+j787GH1tY3KnkfCle5SXgao0wyX2/6X4VQUEmREWfQA9/S1sjL6+19f1issKR76qz2B
ASO/qFW4C//9DS9fE4gAT51U9q86aJ16fnO1pFLf8mpJVVlVfYImB+9DUv4zDHOQAwDJIb+5+rou
/Dm+qirVhrJGQpQA80FZUvUT6cbeSNLtb8+rejpgoPng4nF5Nls54F/eYPka+722zyNTYIcnX2pZ
WFb+oY5484xGoweWrg/XIsSMCbVzSBjqVym9esQjZ7hPpN/D2OKRZclhWzUTvWShpdq2sBCaWIZk
66sJgeJ8qEL38orHph52mPnGa0h2/gY5HJDI8pl3JrIaUBfKdZIPkDwlQEJtC4r5zS1BXRq9DUlf
Fk6WQiYodUESHUiQudhouJLyPE3Ss0LVXC/kIS3SBt6/+yRG7D7dgnQNDjftqcpz8juMe9ijyWKY
IOn52HxtQ5DXvEbScUE94Je2VXdYfvmgoyMwGk7V8G6pn7+RP6QqltljY437M4AnaUe2SHs7ZcKn
jMY6eJ3EDDF06cqYEY9/n3q4Ve3a7BpHbEsYhFsPL1p3XsRJFWEoXm30HbF84WXXZdepCjemP71u
U81yAZa0UlV1jNp9baptZiLlX2bnrFoWIzReNPLSl6ra+tt1LlUP2XWno99z5gEIcFvfkOD56VFi
tDD49PahNJxh0/eQZSwBU2rQiO6Vto+hHSvejVHxnGVyKgkShImRKOg1LLnxUlX76VTugnyBdZI1
Dn68UJZGaTTXKL6TqqqNqqjkblXTmDUzaEhW0/Uc1RwezN4GzSIvonaprao5O3LMSg1WmxXpR6Ym
sh3Li1yvFAUJJIjYLjDKkC+e2l2q+YyqRmp6Kc9JZE01U0XRurbVgdfmZXeu5s3qSHVSpt6Y6zXV
8dfmZfcfd0uu59gEgvddX10+gTrvt095OfByDRe4Ezg96P1NyqBfIkXIMD0yMVDtgLUoPq+4valt
qujl3mtz8bCYUwer2vVc1eyXOjplNuoTHGWFLgOrqiK4uEBzkJfSLDncqupl6/U611sxIkL3zWSQ
4Nf91Cn/dPBvV7zu/uMjqpN/u768qto2xfQUXnwwZBeszGhUcfWm+aNpzrm/7qfRhkyIc40hx7Za
zjauBSGjZhvY8ze1CdtkhndfTs2uh/zRVDv+7bayjNJN3MPMUceRiuOCf1zrcpd/3N8D21vXDoj/
yyf+9UXVZ1fbWtVJqer1GLUbFwi6r8tG+VWvx9gowx0H7Iqq0TyMKLSq/6Aq1D8PGWp+cuJR+U5L
naeqKvD2zvqBOIqc5OXDcBuFuBC30qQQYEF5ctWUT7WvxWVjU4hAOm+h/PnHQaY883JJdRHVVqdf
Nqq2PkPtESAoR48UIuK3RP5GHXrw2PinLkOSXNfsbls3+N94yBRtLRt/TcB6uKdZpmYzuZXD3mQt
IwoZ7caFc3SA0ZRsetFIHVDeJUt6L/ZqLrmomXYU8f3J+cCQEnq5JdJpnfxFt06qFtW5falZKPru
Weofrs4/FycgINQI/5lGQ/wyjPW1dgZEhQqAmuJNMWv/qIDas1KuTaEcxNVGR0N5ZjBaCwlV8WhI
E9JMDyd9HUfeSZ+6eY+KlH2aZNFbZXWMQVCC9OpOiVy1qFqO9ESCpsAeZxP91MmCaO5yahtTbMPS
/mJB5j4Nch10LdQ2hxkC2WJz5n/dxittqYFEtTjXGS2maZkGfUjUyael8Tx4eHI49uRIrIp2sYdj
Wb7qdMF0EXKeZct5lfrHqJoq1I6sgoiOnkEhaZLj6VIYWYTzo7cLVN/YqZ5ZGY+Osn9OVFVt1Qty
XRbusPMYDSffET6T5pjvGzbz4c+Dheyt1Wlqj6rZxIlhY57KpgN49avIf9X+2BbXolyhn45uRlGD
WvPnAZixRSgdmNZabbvuULVJ/qt8WAsgLJnNq99X1a4FEjs/f3O1TTU7IYM+1/altvQP0UI6Jb2s
FuQF1Q71wKjzpAVY5yAmvcjREk/x4sTcEKPWX01NDZGRWuy1cn8t5MB7PZTMoIWWKYCb3w7KzHgf
x902Gliq+gt2pwckEvHJcxHe8jEhYXIkAFilDnhYFhgRAEe3xI6u6m9U0dd47xCKP7j61DIoCJYj
quhz4lAry/I2g95Xlw68Vo7C1z4sB5e9rYY+XvWFN58ys96MSHtAFp/Gk5DFtdkrE95rW9XUMepo
1awCDGRVCPL/grX/Q7DWhElHePPfR2ufvxfF97b9/v33cO3Ps/42oBJ/ObaLqqQhEA24mEn9jNf6
+l8mIumuQxCXmK0K5f5tQeX85Xj4uCCIqOPnIqTealv2XfTf/2laf6FDjvA94vs2guSe9b+J1xrw
rv41YIt9E/r9wrdkgBg1wj9NhNy5MbVotItjJFxtrQYGIUeH0TK7Y6e/9DVxwtI0iHQtuocKTA0n
t5Ub1R5VaPnMkqaT6xzVnuT697pb7VDbih5y44R18MqFU6OGQzUSkpdnlabal6pnNkcj8zsAy4Fz
wJkPM0lCkq5cXqiaKnqU4Hm/+2QGFWXeJTLqJNqWwVtVx6D0l62q1sqDGiMNoJ5mZeBaqTU7UNz9
CRHzY2054dqYQlJbXgoyBuxknfPK205EvvUM3msLxrY/CZ0+YYWUxLia8NQFhY9eBihsfBLreRP7
Na4ovrEDN/YuJvTQ5qn62AhAdl3qftXuTEv/nM9OhHxQcrKjSdvhvRgcIqaHQICtdldV2V3HQna0
IpSw5rFcz8TV4P0i+wclL+tDE7XtUN/2TbLXjTA+2FaDah7iI13n7nAkCDYAWfBEMM/AZBMgl6ZY
WSUyNGEWnzWzf5gg2SLShGHIfqqXZWeMH9NoiHa5XSF8NcFoG6udkVuvuoPvJiC2rRP48HczYw2T
w0XRPn8Aa5SuWxeGr6VV9s7zn5CLQnptwdB7Ed6nAnx1VTVwlYF6blCSuJkHoAAi97SDPmPWFON3
iqClL2Dpgd/T6mSLZUZS4t2sRY9jBzJ9KraF5LZbWbuqMT/bpOYARBSeCmBLlCCihZSAB/Sd8OiN
EdroAwgL7B8QLy/G66C3dq5ARi+Mu00m8IxHhhUWTuTdgh2fDkDEEPjRnE0RG/6pzqp7M23qB5hs
9tC4MK8BB8+Ym4S6a+2QumhW4WxYm0KQm8R/+dH1W9DxbbHVZk8jTgIjvnPRSGgIqfXmhB1MFa6x
NRa7SWL6i8D5MsqrODPEs+kTGeHuUMXAk7ErfosDAxk8b1mrF2V5arMSGoIx3etFhSaUHVoQgkaE
zyPra9g5M5phoPQzAKeAp6pjERfGntzzvu1RY++wCRYWoeU885FsGh99vZlWUx20u7H2qlURztu8
NXdT1PkbJ/XSQziYW6T2SBwM8c5uxuPiMPtsnOkm1lBnDx58Iz3aOKgU3oCMVGM/GfHwBaR1spmX
8qFj8rUWywSFD9Qf3dquQn/uGJngH1N9KwIEzk3NIGITt49Fg0XqPGHqO6XNSrNhgmstLyL+7w7T
b0KZeC6WULmrWpxRu3tudBg3sSbO+nKoLetbbPTopae5fQCzciO6sJDAawLgMYIMeGB94ekA5dKP
8VaPHXOFUkCE7tCMT7YP4hyYG08xonPNp4F5+tnK9ppc+AgCQAG0T7TLYBx080jcHseOsgRYbQOn
KAz4YIaXbpHgg6XjH5g1YHfdNntHz/wdD9BDiS4nCZtP7egD8LagEsLuwN+oKK013qsI30Vhe8wt
CBXOW+oG1U7sYtj8Y52/OYhirAsRIfgWAAEzd+OtabrfexvXB8cjG1E1QbGxDAuPobR9BU6cH1xz
ALwAKq1DORkRIP0MUnvcErAE7nMLjZSfB3ze0E0rH31mAmHVPvL9FizKlBDTZGrijuJbPR/DvPmU
4qqyFpWZHOhA9sCTQR8ialpHqB7Km2Cru1+GUdtHrtNtgJDpQsvX5tTY971ufcsQxSrDftfH0/00
xNAUMwuQXwNZu/WfApmDb13ceNG0mA5Yzx4bnjEdqs9uybABiAytxr8zZOafoO3TAFfwUUEYgQAb
Ka1cD9+loV5shespjTdBU8DhxhYsiB7nMND26NfedQOY48pGrr3LtiHQ060VMcuvA6yYLOfFnHTe
g1gjVR+GEGC8wtigPgSbpYf4UUBbdQu8lJexPjod0hpzkMUYIIzBGUDGUMCosUco68PofbcmupfB
mbPD7POeV8d+HtI3UhjHCkUQKIj5J9v6ARi/W5NYYxWQxcegxD0cwQGvLIwTGmgHrSHfH47Z85QH
yQpWWLNHmxDFrQzup03yNClaKTgXHBecvvX+W4XZ4iFYzBd/dofNlKINlrYjKlgFUnk81QPB0lUI
MHYbZlhzu4+JR4oKK8a1B0EDGyvgSwYrSwCwRKxzkQ83S/JlqUyuY3b2mRwGBjZvw1C/mU1iAlzr
W2B5JiHgNNJWflJ8mfzxfZrB6sT5utemOzBYWIjr8GeRkzmb/h38GghVRZodXSP43BAvPHpRzygT
iWOQAxKxDdAOHTB4rBqzg5bNwb5hTTSiTL32wyW/1yoNwRlbztONYJu7ZXuMZqffRF1z8qdzK3gl
zckBHRIlD3gOoTXx0uToQmvMQVCvka5a5ryf/Gk6BXaNrJrtH4gRlDzC63Qxm7siGnUQZ9FznTMW
LcYYwGvNcWYp6DTG9AcyolhZjBJY1c6kUfTeOLavxBYOiL7cVn1FRzPPe2fJXj0d7muFBHpmoc9r
x4i5YaklTeJhB0S1tykYVMJ2vpvT5bkhA7tLnURiawNJ3qplss16DAWZRW2x0cFCWT1oP8ROFe5s
s35piLjsZ935gIbk0GbTXmv1uzhpItaV9YJdOe9ES9xw71jOo4bkhW/XuBGXxk5OX3CgDzZOmJ8T
oX9wC/uJN+eTouPXVTXtmzQ6+WqNIwtMVMgJJt7WNR4rG090K63xcxmZPgz2RD9QtpsEL88cCbtj
Ls10iV7opB6NNyh3CTR/7xZVWBcLHjr1JSX/XlU8eZH/NkR5vq1SkhihDRso1Cf6Oqv2VnFuP+sD
blhRAP3eIzA/Wv4GczRkiyo9N7ahV7yDKetPvVrHp5rJLDPPH/U0GXZzm6zDBIZeDLen9rrV4pb1
LvC/BXNbb20RIPbhi3iN7hs2PVNxANr9hT6/hWhS34UYKOxCNHRPjgb72BmR9ksdizHLz6CV1V65
tuaEx3Re90Y87xO7fSikdkeuZcduhRnwsKx12X8nI/JxKptpFEO9I/n0CAiWCTSxenyBB5hTQeya
LOuYVafmIzqM4AEBKjFIEKPX0XM4FtyzlTGMvIOlhwlx3+4de7yLdUI5qPIdLrnUong2EwEorYlv
R5nYc00DF6Q2OWEWZEO7j+7QzhtPs0VIBlp9DXY+Mw4yQ6MyQSSMaqiV3mNBbu9oxk9z9AJiGB2e
HhSk+jgOrjA8J4hf+Hm8ywZYcqKe4FYH6SmBXVxgAnsqZvQMcw2iQC4FrLSuer4kdWdm0rt+0m4B
atvHvEenTqb3Sjl3D6UXtj7n6RZVju9A2jqEGp3oWCNOU7s1KNaaEFoWoHLcxQPCEXHrbqKgrxgY
ZCRJho/y4M3CIT1ZmCxjHhdueEkQln/MO7M5jJH+YhpOu0NOANqUTAVlwaafe2gXrtUdEtFvFyhj
O1IZn7yw1U9t4Y6bCNUJUFXhcip1HUkSL3/DNLvdLxmxBZl3dJlHddCF7LB4q4cnBHy/j1i6riPk
cIpEaHt40ye/BisdVnjNps9xrQHSrjCM71uTdFfivPuYdV2E6tArRhFgBq4VY94OAKs8CuD4i98L
Pri1DnP/E/PAaOcbCWIpDnCwUt9lxvCd+IS2JUoUhFJzQoflOCGbB0QMLt5zBR7nGHbmfCJ6fYe/
tbaLQBCvM68iRVvOA7NR3SVVVNYrHiMbrMS20JmDIWGNMOOUPsArqfd2PmxRm68Pl7xiVqKVMgzV
mtjofMz9xwaExKmSxRh+zcj3o+m35DvIYC8mMbUcMIAAnJaGmBgoadSoWXsAIfcyFGVBLN25WfWZ
GYW/snM6G7IxXWeh21uhV9EgRL0Jp+JjTWe7gwSN//twjuP6aRijbF/27nDWYOnP8O7Bxh1c9PBO
bdy9M3t4yWr0pDQA7rY/rf0ekYE83eljNJ/wcQae61c1HGYbsR9UFOM6gzFg9xO6MT1CnXlmnLS0
dI9u+QrLdEJHJAbrK6Pm1ggdtzaIg02E4FQSUuUkIXzCAsoQ6YP4INA8eHMTFHSCKkdaRycvHvYg
z2UwM3E0n27FKAFfT7zdCFYi782/KOiwxvJhJh8aP9zkPalmVla3cTCSh7vP8T9FapXLuWb4XM4h
VllJF4HOW9BgWOSUL9FPgZMADIzcl9A1BWGthQ5PhhLt+uyQ3z5hfVxkMffuK2vV9XNyDCEbrcrW
f6ljTKyuSfU50sH89y0Ocs5nNzbeohRW6DBXN4khzo5p9lscOM4ZZCF7tMUqrpZmkyyLDTeJKbVr
T82qGm9q0O/HyHrLCx+KZ5kPm9r7odQQVYHsHzOwwDYfxhxVtkiuXZWEpiqyqn8ZShQZRym1qDbV
6CGszGiotqpAl7lZIQPZY7ppqEn6djHFg4KqAADtSPL3AoWm+t02F3/lx2g/Thry8zqp2E0uQ5ux
Y2HVvkQE9uCxHKTeEiTkbgc9HYdgjSxw9xrTGZ0CGQuPVRhc1tLRwY8VJEzBOASO3G6bbYi8D6Jf
PTJFyFbgDTf2hxbVI0AHLCut+t4vSGfqTu0eltrZuLXvnwa571qobVlCygmz+grSOYfUZR4QfU0e
C+G4u2kuUViJHwwrhxVbBPNXJGDs9Szj47iUMoCWjv+hJqEJ5l1nZPYxnu1qA81qGe1FB83bWmn5
aZS4ghkuMNJ7UQqpT/9eHarA/FxJlxj4dCi9ANvjYfa8hyuqRCXkAzlKiojZblJ3y0kVANCWA4wB
cOZOTrdBDnmSMXhVaMtDbWrOUQ1r181GxxSdnnzObf2ky2Lpq+eis3yQQ329mWPrPUA9fidQyTov
Lg9VstD5LnTFhzAvj8uSjmBiB+T5EWkrttUEZWp2sp1fDMcQ9lZg+MBmJp3RJXJ4cnLrXhW5pn/R
cWKwOxdTO198rH2zZ+AMtjFKpXOaxOeysWEqk/jfQ7M5kUKz9i3i8a5WL8guOaRaBPwRJBusGz1x
cT5OXtLZDD9PxSOcOMgojpx9hZvIFfG7NcAKgC+GqNsSPEQFyf6qYmqgo9oXIUnVSr8CBEnoV6Ps
W9do+wDlwFNcIU1XW0u5cVBc3DopuAP0kIfnPjLPthviUQB5ZzMZZXhujDfov0cv9fvPRZsMq5K/
KjFfW+TWV5YR6NCm4/KcIsfbF2GK+x46zr2nIzlj2d+7PnuOoGUd7F6fdxPSAtHI8iyIyulxieMj
kvfvQZ6Lr6junggKvM5Gbj42mYO6d1KgGwZD+zR6w4rF0/Shiutvuu/BXV5YWpYdCCQCO8N5LP0j
rvTu7aB3JRpTsNxzb/Rv4gpt1Mw8V3dTlluPrECwWilzwG6xv7EiesRyhtKHcEqxCSuBoWyIxUEY
Mp+YncLYNaMLD6abNk1d1Ggwo2w3BlNwE1rJoz2+wzJJ3wwUGDu9c7YJbBzHhxjyihaP/4FRMdw0
nS2eI1uD2OIbR7jMLJwBSd1gs9HuFs239+7c+jdRmVorwFBi3eDW6JMRhCw1narKFpuhSmdYtD+a
qFiOjp2M+4XpCAsQT9tmbfBcLjOzWBA08Lis6bZGB2prduAQIm/8gqZse2cX7WtUelDFZdpAoZh6
P0SDymMwVYOwQnvMcZofQr3dBSaMi8AH7+DL7j8dnAXt377blVryrDYxF5pP97hF9MS1KGaZzEiQ
d1tlxqKTDyRKix5Tc0JQBywJinV+i06d57dg4pd0jaIc3SAJwV1ihR9TpWM7IIsWmtFOk0AMdPiK
02w096zqx8smQwVdK8P52EnclgKXqEKXKWjPwQ6hQ7YSoUeG+ui+RfzueEGgMNKfII6RwkVAAm0E
fQJNZLRMrhUIRQF8VGGQ1ZwDHl9dH7CtcyLIhzYRhJOa9AQtX1rVMmTAdilawWqlU7KscfMI0YdJ
FIeJB8UR4pvAv2pfocOTD45/UCKVRtii9jUQMETUfh0Ig3DLXCSHKuTHGyZYrVqHsDJfj6BIj1I0
kuZOENF/aPcTeJL1EHRisxAvgGLrfB/mSZxnyzt7XiII/0nMG9CZrHyM4OtGAlIHV0f8L0ifHWwy
WLwQPY4NRIrMQIDIK+u7pOZeQ20JCvs+BOK/HWAwre15DG55WiEyQDtj1WNs4C6m8bbxEAr0OnxY
imEPF+scehlaqBJt2ASoSVeyqwnve9O9TwYrhSuCGlgNUdVN3Mc0TH4Q1Er36BanE8LekY548IKp
0FwNH5GjhlVSh9vZw4aFtIa2avgJVo02p9t4Loyt10Lpa5KPJCm/9zPaaTp8xdUYRu+s4+/QTNin
Pmo+Edp0O8hMyPexzm8zkGY1Q7TbTnjCwqoW5gEdgATdowR3XTuYVpZMggFhpy/35gJ1f/7Z7lJD
um9Tf9WZcb9DlQky4k1q6c6mX9wvReofOz+7yUE9kdLg6/vLqz1CyUi3IBAgmPoI1gBosjdVGyGU
gJAgQd4Nd2Zyk8KE7NDOBCu2nPtZpHtE/J8mAUicyWuCQhjR69YMV1ltVjdGmhPa1BJxVyI0kaO9
ruteDMucYK+Aklc7BpRkk5lW6te3yPYwxcBlXCemO/r1zUQ+YG02+Vs8+vbByOF761m2kQwa0Wrn
2fTMVd1pTwT6n7Y1/l9aJT4NLWFfOY0txned1TXqUnr7mC/xp5BZ0WOLUAcpmoToOeoXt3DOT3gs
PbEQSMzbbsZWIoyjp3apEAoIGPHIoK4L1NNg7t+6zInBEkS3k/yh69mqb3CmmsrQweXE+OrW3rJz
uxcsk2AA5u5HUj8vttWKbdRb1h4txFuyo6BJnCBl4ld9qLFNJLGg4fKZiIT1nHtsI2EckIu9RYmO
aJmWIsWo77xmeu1xSTpqYn72vGwnnBkUHn0Wo1pzUw+2dK4bDykiogTzRbXrBRKjGnqsme08GgYJ
gXjwA4iDsFyEc+sQimtbfOszfGRPpGJXRZ4FD2lw289av1qMRmx1siY65GrQVVaxmbWaQMBobzUb
CpSOyrEVkurJfeCAhvkdoZRvphF9MIqyWkPMy5gYfw6j+6gPg+MMV5eoIVwopgcrAicEsJAp92xn
XnPvG5Gb0P7QScA0NkZ4Zqn5Z+l0KsHJ05o3u7F+TF8LsoSrLCwwpNFtrM+i1yL5ykqVlDMwXWSe
eLq7bKM7Bku26h4lOjwmfaJWlrab8rZ6bi0eEHd5Aq/ssV4yN1AQi3Mfv5Fc5E0bHSS0nE+JGFH5
lkqdLeKeCNs1G8i3p0oyjaty3iGxEDMCi4KhyxSbgDBLg3uhnSebxvhUJglm6qn50eqML7GJbFI9
6sCDl/KlyAmViz4GpyaiM4oJ5Q6TDKbKRBOLWTwvhMMb/D4C3rmqt56D2G8OgTvc5GX6nFrIofhA
lTfOwOQnx7QgSuaIjqJ4D8WE/IyNBQZymGsEPfEUqx9dAiMjs562M8edU2TlKmbAgpSyRs93KUoY
z672qOtB9xRZxms5+5+LtEKXU0T+vqNLbyPngxHEP8LEQvF8DM2VV6Fc7CUJOSNYkHnEDCoJQc+2
Ho54LkRiIONQjTNyCjhMaMd+JG7sz4nYOiaCZxqkitUIcXplDlYCYEP70mrt3sZ6uxJtiIZnharq
JKytB1F8hVYw84+vvOxQ/fFatYrJIaxgsLjGztI17uBxD4I3rU6wVYKm4TRVuS91khUQQF/crIul
edNx8SpEZOyjhToPAbwU0ZCyuUn9BR2KbMec5q41vG0DaHGtAwbmMrcLqzv+EelTXZk/jGY5kFnj
87vj59Ht3BXiXf0xr7Pb6BmbHHrDs2NjdFpgXLJyfS4xRFV9G2jjqtWyNz3F/12Lu1eSCPa6No27
hODgEXj3ucYdZ4WXogdNlBlI1t1hhlGuGODzdZqX7m7ZVjagpsoysC7Idg1sXTzrCnM7YUYMJrfc
DZn/FfMn/jNL5dyGCfIR8oVqiREFWlOtsLxw64rlgF3xijBOtA6h3oLxcmUb8GTbiTXo3LesgXR3
6+FhPBaoi7Es5yks1n3mvhHd/ArXDYpxXK2m8egKX3+OS5d0UOayhmCSGJpf47k7p5C/j/Q1mwXi
Ko4P0HDxCPO+uXs0r5EyQod2pSUyZDQQYx9RK9D1u8xI3smw1bu4wwWZ6L29sbTkCQ06THbd9BH1
BonsJ2FX8EpjHTcX26zCwyotUuw12+nZcstTnjfJzqvh3k4RGUiIVlCfu0YqNdGpujiUoYsYdx60
Rds9hY27y1zk8KyZeaXOdL2e8gOz3091hjlEZiAgVg/iFqXBHTTWd+trYmeSlzp8RgQ9XjV2aR1t
LFKW0XW2QBIcGARtubWRlsE1uP1BH+OukQvEEGMazl0oNZroM/Y4y7T0BuCEc3wNCVGhnzBtk7Eh
2uN9IJfr7IQMHZaDBdtiD1Uy2gcSsn8tXAnrTyTU+Y9t16a2SDg0y7FwXRctmjkS+110KFuQMKUa
K9w3UYQadTMkzuY8ZxcjW3kyFafrenwToDOL39zHSp2ujvmtermcPBxFPIfJKa+HAlx5Zn8nFrGQ
xZM3lIU699q8fIjr/X679B+HX+43j5W+DcVCVx0kWH3KD6oQXaG8OALBIBvUrYUTiQOqGj0aycZH
HWnvvYuJ5Q69w68ExXD/6qp0j0dPeSiYXW+rxPkK8v4wDK9YejMamogXzlGJBlVzyuric7KM81uE
tVURuQhAgmU/aMZCxEquSiCaMxv6s4rQSHuqPRY4Xd+/BZKHwPzpZ5F4DogQ1QZ14IutqkYG9FK4
5RzV6m5yku7twWAdyxxbWTb+tl9dz1UUB7Urk3dTNVU4RvL3lS4boW2vIqdk5swYfD3u+rEu17q2
/+mYf9pmaZ13dNt9/QvsNxJqRO1pxtjvF/ZPIf5UU9WueEDVVIW6wLX5T+de8ZXXSyHtjOi2yW/R
yOQIiTbiSuQNQr4tMUDZ/seNpuICXPeX8qT4epJqq90OHjhh7x0VfqxBC12QryaLEJTu/LOqdqnC
xkwUu5Dj9fQ/bqGaJnYdF5PY/0Oh/Q8oNMN0DPxw/z0K7QNAzeg/Nu9p2b3/DkT7eeJPIJrv/GU7
JmIH/z8QTegWnGIHG2LDhr77L8RhKMUkPXx24zFOhw6d9ycQzbL/8k2hYxypG54JpVj8b4BoIN7+
1YQXxVvXAgxnwpITtmfBbQao9vX9MS7C9r//U/yXhYoiJpSucWOuUPMFuC4LZjgmuBhz2QP1MvaG
TKwpwMagsmvXttrY6SErZg2XR4UqA9pWLGuCHEMuVRUVqjtrggCbXOa9pEAwY8oU40/hypo0xmcR
iocCjKpiHD09P8TmgI7bfOmP8aCoi4PqvlX/bBvB2ZzqaN+HeYgkC/CRdf5YDOjD42nykpXeG27N
j3qY6Ydi+DBVYoFSG2+dWdjHYLhLNfxIi2RhuVhXH9twec4h2dyMY37URmPrpzHTvhmSGtglgbWK
hxOy5T2M+BFZQdSv3MUsEaLEStWfAWbw622nwDp0Alk6HFfLdZljLhEV9Vep7bkyHPe+Mp1PtZc+
tnX4MOvda2YjkmnYZAnNDA1db4HCmIt2r8XojTh2cMMISwYx9n840yYHWLSCb0lUMvYQta+6W7It
G5bPt8DKtC2J7Nc6n+9AGzwgb/NmV06GAmf+UMg8E+a+h0V/dDCA3Xn92+DjPGZaxrhB1BEltGTZ
ywt2uPxNdgSZNQVDh76znec4YIyT9Fzx510eI7VHwmFZQQ60IPA8lhrqHkFJeIl0jpWYN1FXvFUh
/1VoMcw0HakkLZZzFDefK897xvnlSdTNvdfiIBqJl9Zz6xWizgc/d259ga5xSgTVBRGGe4TWMslC
A2GZqvM4YrMShfW3ukPhDzngb561wmiQyDmK7xIC0o3j13Fsv3pmQPqXyFyY7iMC1Qtqc0ELoj1E
8lardrizThufRWrqOsdGJ1LZigiWaoHUcmnVPwzyVqtZX5Z91M8ICj74LAiyTny3M36trHqGjEY6
nHXVKorsH0xvsIVxzkkXYhzngvpxxoq1PV9aw1PHz7DskE7DW6eJCDbU8woUMxEboyMnx8qpRtR4
HP0vlU34oRmBSRSfRp0gpF/FJJN5HogTlE/iFZpojbB1jnUlyV59CPBuAQHF81Tp5aHUPZQBZ2Lj
OstWY8nu4+z4/9g7r+3EubVL30rfgP6hHPqQjMFg41T2iYbtqlLOS/Hq+9Fi78/etVP3eZ8wBAgB
ikvvO+czyYg5J5NJTJt9ozj2WWfAC2vbIiswUrY9OoUFPLufkzacUnIuALfFZ6rU6lZACV62Fp/U
snvIwe2iUpPnWvNfjNw7iRatBZW4dRDhgOgzcH9Kqf80hXqntDeOIBGKmADEU268swyosxi5C3YI
beOW5ZPVw+1BwbVKMiKCOr9fhHX6gKJj2lhkU3vTcCayPKN5XVTc/kcYRPtlVdkOgnLzLkfAtYAY
dLLSapcFyQvxkpTWgUobDSSX0dhqenRbu+KxT/pkmZImYubsyQwfJ5Ig0mcy6ah/obhB3JkWjPZE
Ge/qh74jV1FwEwFUad2P1q01VUTkJLay6K3gnliPA0HUhFovLVaqmsPTdhO9XKTl+JsveM0i804J
K7FI6ujDzGDZd9nab2qAcvEH0xHGJnvnKqjhhjk0dM+9dLIxQMNFVXABzNS1274DW1zM/wd+NBtK
h/NlmMmwpAFVLcFIrLIxpNWdx+dGQxcYVL9Jh90F3in36kdRqxcvgPUoNI7pLjbu2vAWaDcD87S5
t43ouTe7jdIgK63AA/dKT3ZO0d/p+Xihop9ylWD3it86A9g05vTfjSuwAAqKhzTIcFiqD17MzgwD
o1o5ov+lWifcCqhL3HOTRr98bYBElPYXNAEhP1I8aoXRchtEKLc3gXkLG+5nJi4pYes/AGP5hHR6
UcvubSj5kcaUn0ydfrlQvC3/nBqCeRd6OYD+npS+NntXhvpJ63EQ6uZTgU+hMUnZJryv0kij6VL1
4nMRcLrxN0Xkx76vtmYU/x6C/BCD91F0IhHagKsJfW97yU2iQ7vDSQmTJo1hEVckVxYnhZoofxBt
E9lgKovXXeL3VF+jZWmouzSz17UPdGlaep92zLmiDe9i1/qcRnNYDyGhtGDmbz03HddWzvlvmuaY
lMk8RZ15CNJ8l8RA3en/Ob5+M2evrwnqbdeh6Rx9vQM00x8Y+/nQqaa7yG8PA7Vg0+zwGlrlUs0G
3Dvpe9hvVDW4qD5hLJk4GsZ+SLI7k1Tgue7CdbC01nXrEV5uLnWhbdM0v0+79FdAFXKy0c963fDu
IstbuUNx11XcxM1H1zBVG5KNycILybGziIbrua/1BZkCsUfQHgmvBhx6tErI3zyUP9UcANOtEoID
KW84Jzf3P7t8ypeNNmciTR9CD56HIboE7shdJ0g20VbGLrJnl5+jIsYVGO2NUCwU9AxDhW7Bcbq9
TrLNoCR3Y8hwoveXlsNJnlzsVWj3W9WaLlrWziz1bkco+RK5LMtNzFs1H9xVLJJtDwSgBKNJ9MXL
MKDZmvd2Ty9JU3V9YxUgWg8GCog9usCgMT4yo4ZGF1CbRZ2Z/chDdeeMwy8QqWslc27T3ngqNaLI
BjDOztC+xo4vtpPb3zSTsWxbEESF0lyqgJIZpwbq3zutQQA4DMW9UegXrOcH14MepdFO1yvSXmr7
TtNrf6kzk5s/0njeNGXybvY6rY0ofi4ndkSV0h0k9QMGvJYef8n5bsaeFw7E7ZycUm5CKaxa7Dcd
9a/aJ3KjnajzuWn1w+ozausWr5cqey6Na//IkIK4FpWrG3uIYdZb4p92M1nPpsPe2fxgIs2evCE7
1L1ZssVfI62L9gRQ/AwTfWs7FQrJXvnwIFbQST5bcejt+4S6NrLJRVOlb6K31C1d0K3bGNsu6V0K
8om66YMq3ZperpNwqeMDRhJRRvmjXXKI21n1bpjxYz5yyqnr6pcxNiSjVE9GonrruOxDJAfpsRSM
h4iW4nAwnoqOwxUc/TNeIKt0n6JuLuQ7/kuS2OGaOuWr7qZn8GrlKijii535uElqkphQkQxOPFNt
XvAr3fiEwBF2F3G+6WEPZ8OHgQ1gSRb0qTQ+SGuitZE+al5JuPZrdupMaB+o7WfJEmfEzGwe4Z0S
gpupL4pCHdbo2BN8NUAwyEfUwn0ZyoLeiQatneSZBWdM3PUDtvQWnDCUuBkaCAah/LS8O7rTb73l
/oQey+FDlS1pXJ1Ynvh2DLOVXhRPaIyHRRuqd41TUhsFjO3OrQ5d2LAge0I9kkFfDG5w1ol3NNN9
q0aMj5LgNTWSj7gK3kFOn0Ijvgg9PmnoiJ3RpuyVqQej0RaiyVb1BFK20UmPtsPhecw9ELlT9TC5
xhuC/UNhEZqtpekDJesjxiyCgAcfbImyyeL+ri+CF6sYxnVOAKhVGZx3Y+KxKCorufmo6NRQFduE
Exw3SP+HH1Y8+Zy8yjufgTV/pSUs2q7FCo76Alf9ubCQ6AwZ4LadlSY/0f+LBUoxmsBctNzxc05W
UwMsm7WTpxt3nBZjQyYJTjrC1ahEFZv5OKcC9YiajXxAoaIzB2OsegEtiNCildXdFwa6r7jhBDeG
6cVX6BtAheULLAyhSee/B2b4aLsTw5TcB3c75lzOmuIl0YoA7fwncdmXWEGciR35fXD7H07Y/Rxb
8UufqOgrxQdZucQJqqwrDOMXEOmElrXY1qGqdSQB7TCZXDQ9244WddXaP9g6hlxgMW+oJelmW/WG
yBN0CGVDQA89mh96nB38qvqNKJcfraVvve6uLM2lP8qAHs7pvQahHW+p+xkKskXVvL/V1OTsaZ2z
cEL7g+r70kd7NeNAueANS67jkDBcBO01uk0bUYOt4GpQKy7/7YNZuB9GTIIK4sUtJ1wQ/gtdI28P
oibj/7ZxFqM7fHLCuVCsRUR/T5zvMoF3not47aN2AeUaJysnqe4J2vGWhlcQgaklDJmfBjN/BPXJ
5Z80HpjWXjYRPQg3llK8wv4SmwcGBJua2jZMv2EfuZDdi1Y/T6FzJmP3rJewZDHc7kU1cBPU2CBd
s02nt8eq6B/0Gh4i1eBdS/CWq3qfZjBeGiO1QEpXd2NPp7p0X/0yPiqxzfkFavACDuzKzgl1acAY
TX227BV930UcUyKxf46Ndp8o7rbGSQVROjqGOWeoynvWNTi8ReOSsxqp6hLvyrmm0pcI7TlxwrXt
WtvK72il9NkudjIIxI9xT4Kwnc6jWrNd9HbMBTDq4XtEt20D4z4yhnZJNOXOGDlHEd/oLvxXv9fE
vsW5owVhvg4fAbfT5HaEoDviIlzKjkYPAJS4nyfDDJ9dUKJF75xK1muAKFgU6a9WV7da1R1z/cVE
2xiF/s9g6n94jvXRhvZzYDLe9lzUJeqdWTq/q6S89113WJGjsR3C0l82jJBCD6uIZn3Ger7XtOFY
R+cB49U68IutWxAolvpbzWjBXDNYGMg5phNJPkhk52QBFbTLqvJGxLhYE1qDYDaqejk56TsplzTk
8Wdxxxe+hvXZTFBSBiWXeU8Jj0T4XfTJIB9kDH+RZLxpg0eL655urz/hZmc3gxk5NDjNK1NIgoW+
MYZi4QNcthF9X5FDWbUNS/b1YcpGmuyEMAT+OAG3xtsqkUVecA7RFQC37qq1V5Y/5efSIcBlVcM8
9Og7/o1fJIW2EEfjtWXXMEFmppF8bSj1dhsDesSUMWMY5jck5qjrNGVEMoj9XNXrd3822MmHniOt
rfOGpo8d08qoUL+5U+Wgig/dZg4DQtLrRZQUIHi9dXPl+opVsXHZbUTSPMjoXBxG577ths10Lcb0
EV6inpbSbMhDPSlA82DRav76t9DL9YVlNcFKnY29YvbxyqlSmnnlpJcNGQY63d8Z7LRSj+JZJmiR
L31KoaDUggtbaXR58rSH6ib/Vtoo8OG+TcpPOyN0SY5a/IPXySnt1jbi2ytEapjRcT4CeJG8TIN+
XXPXtRQpJWbCdFzJVSrXSiK45qMXoury1/qX61puCfnadXeQz+WDkRLJAp8Vi5O3En17kRs+ujqZ
51XztTfId+oB7TAihmklV4VcKTrGNdZrUOiMtil3jFb1IQayPedupVy/JhFB0xoh3ybzfKLES0og
udjPwp58KqaV0McLJ1iEuvNDFtvOdgqmTRBUSB9U7oF2AfhIWlZJXvzTF3/7DXLSSQ3kpDoBYPIn
XrdeNGtMCbHR6eWjSgjntkZbK8XObozVcEnTJLqu3EE6O78dNa7u+CNydva6P9egUYWngiRtBdkW
oULksWF8eVPaTF1/rWEOkRu83DnXOPYq+ZMKtbvL6p5my/xbULqfU3vCvSal/U3Ggd7rCoI19jW5
HPlJOfVvX/PaEkr4TMOQewJBc9QSChJ859+tD7azmxN/5c4gd595BruamMFkWFwG407uwUNr9bsx
t+jkVSiUKUv57nyk/dvvpRWw90P8gF6OLkV+t/xK+WunGIR7QbPAIH52f92T5D+eDy359Ou1wjGB
HqAD1wnA9h3ASqGT3jmSbyP3PPnwdbR+20Wvk/L9iTLozpvrIPPKvn5EhNZWeRZNjp59ZvrkVdBs
9aDefx3h8u/Jj8jX5FMcHs5WBUjVgLPFfBYhWuBnm3Jnl3N8ff7PXVA+l1tNTl0/I59fJ/94Xz79
47XrbltWNspO+RbcP0rHqbkPSrjVmCu0AouI2tEelf9T96x2EehIn0d9ExN46FoNd0PzabVHtrG2
nXM+iXsnTihXukc9ZRioFgvRJ/e5C6akbg8SyUWt8T7PDmihW0DsOibWIlHrnaGoq7JCCquMJIzL
h8IrYGJotQ1/Y37RIQ939s8EOGULXNZAYbWlm8MtSOyKd+T8/3oyd3ElEmj9kKTltE/tRwgU4QFS
ZXjwo56rgHzu6zbNeDnZ6jWYwFrd9qRyI4Sw7ADVG7MHkHWWBH9vUFbTpJyvivLBmy8bX0+/Xhvw
dLGDz29fJ+Vbrtztv+b/D+9/LTkanGJn1no8HNGkT5uvj39b3HVSsqe+vXr96m8vfP3Ar6X8q9e+
vl2+O9jWW+7XbrA10Fb+8ebX569fp887xx+LxwJJkEwknq6L+1o5f8z37ad+LYZkn2HR69xLfX0V
etIdaL7XK5BFojW+TUrKhp6N3q71yWn8q/0iSQDyQb4mp2RfRj5thmTT+qqyvbJ9/sADjRIrFCQY
ZRscl2uK5lxGwvkaKy35354nWWkvKVQxCJXn/S+Hvyd3gGA+fXp1WYNT1u5lZ8bKeq73V1QKF7i1
1XBTU8tRxBRT05j9VXJGt6/im+Ha07nyQETSBTszcdfcL9NQzwmyVteyoSPb7PATF0WU29hLQPyB
HsDFBXAb+s/8XJUIwPnp6NVvGb2D9RXmMQtZ5RQjiW0fTjWVyggilzpFhAzPkL86VxESl12AjGZq
rkCZ8q+pP16ra9XhLrTHvyi1urNqF1tQjTSI/v31tVhFVJkVS3XC2iFlvWiftmHFWHJ2TEnqjpzS
WDE3X69FvQ69xgLjNo5xvm/qhtGvNWP3hsljUm5h+dyu9We/KMh+nE3SstsWSXqn5Dh9dd/Gsk6W
3F1TMZ7HdZK2IKfklv7jNWMeP3Lv8xnLC8G1A3edlhu6y6mpCdfDu8rIR27ir46cLS9F1+fzRcye
GHrlotpdVRZS9SEnvwk+kqj61Unl1bwFTYku/NqicrPGeUFtlrFqK0FTU4gBzOYsL7vZ5rxtfYmH
lM+DMSYsDMGI7NKnHZ69Q1nEgmTn1/9bgQEVmB36b20bahAvEST+7UHAsqcqCXHi67Vx9rXEEHO5
RfHNleQfTdGHEXglHrvRWvdN98OS0C25nQK5ieRkyynE14Nwo0mF9teWkBvma+uENWJKxRkJ552P
ta8H2Rn9eiqPTE/YxToZk19yM8gN9K82VTtvn77Qyx2arZXcKKVNDFiZ2Vt5pF03kTzy3LhDgzoz
CqVCopsr6qMzIuvP4axJKdA8Ot8TVbIAkYlcKkrKT59Owrqf110w61RSKTqRz6+TCOnRcYbcP8tV
qM7r8bq+5yn5VDM77h0RoMmjJYrRyTWwNr/YQ944kA8nD57rsVTY0d4uqJ+VLq1pO3OJjWXrX+li
4axsQjPmc1ekJwjO+zX9SwrNX9gxnwTQtT2Vz3JfklqOLzGFfCrfkK9ZikLjgQHEl1pEmRX1/x/w
k4tIjP9FWkGlEBrOv1dWLN/T6Det2+gfdBXXT/2dx66Z/6MZAHwsz5aAH1QNf+ex6+b/mGgmIPUg
9NatWTvxdx47EHfNBbyjqdxzzOKJv2QVhv4/lmG4VK9xTBuoMf6fZBV/0n1UfhbhmyAiHEOlj27O
uPZvogqBOAB7ejuc8t7w1hpO0lIM5rFTMYBjyO2eCnPI960Zuasqmm3fNQJWTVBkoe3z0PlFhhwh
/cR4dewGL8R+kmNPDwlUJPWdLL9M9ZQb3xzfUPODlyDYYz945q7xyids18M5j8fhTNHI3nzbEHcM
mYMi/195m91xpRXoPywkMOX15f1Pns5/zFShb+EQVWEY2XDwv/8xMx/LxAvb7hToBtF5s6FAmJ+T
WVu7ECjIsXCccEWHJt7mIBDojzTuse4H7VSG5i+BkvTgDd25sIkL1DUaYkariI2rd/ZtTUVSZRx+
50QhgmSzT3bagLq7dv301nf9n/QUqAvg+SIZQ3t0soL2OI6VNSwW3KpuLmCC5L9J0uwPtU35fCTx
Vckp4MAViA9G28eHRDTtcnAah/S4JFjbmAsOYNbufEVxVzI2pR08F2mpGR4Y2+QKpkNAMw+cNgx8
GHQng6CO/ss6tf9RgXNdp7aDEIibFGeOCfhjnUZO6NqoSE7BNIoN+PqIFh1tQdA2wSPYoaVVEvyp
TCY/NlIipBrxG9c+FBDcykE/0g8NUaKpn6jnriPOShSCEF+70+mSUawEHBPDx71oAf2CztafoFFV
i9q3fgSp6G66lBZCBzH6AApwjcZlyokzpVkeqT3hLXM5y44fhjQktz1NAvLywlJbwNwuTuaghduK
hJMVB51GFYjOC0zJ2dYu4lWlQUYd9V57NMAT5N5054Z29kza3KpDjb8SVhneUks/jx2qAfwlMzRe
ADu0Lgm13l1M7NezLk6V1VZ0OdOH6IvnN091sxOfkVR0Dcn4HP538Kv4F/u49geai30cSZTqsJfb
HMPGLAP7vo87BMP0hMk1p9z6SIKpOLhJjTiqi5VdTe8a85BOXhRZYrdDZ0bbpKbE6+c4XMKDqOo5
5NA6tcJUj5HIcc8SUSZWICrV5/98LAIj+4dD0dEch9qbQbavOj/Mu9W3c4ylDoFJIFF+UnWlwWJj
3eZ2ZtEC6yPc97b3X75OnyMkvh/68/chOqN67QIuc9w/Dv2S/X+qasSrVLW08KxovyqRjAtF0a21
VmvmaRSkuqIb8x4qDqiFajYr22uLg6fSvGlN9eJcAAEFz8LAPIlSkdOZQ2+K23kRKc/worsFmbXl
tkA2vW6grdwWExG7pe5MUBp8+/a/rL/5B//jH+JY0yGfGCZ1X64m/7gCHceIwiDPopNlGm9OGoYH
J2TnH1yt5nQVVMvABqTkOFa3brpSORqciQ711FJgsKsLHdVg1anhWmh8CPrrtm9K7U4+YIb4pRHf
BuuBQ3DUJsKd1Sk4DFMulg1RvzoejWOn8e8cAho2fcsdil/1N8SbZnArOw0EgqHdqFFlbho0HCfV
gQhB5qrz4pGKTMDtDTqB8KTFrUP7LnXbVSaIVJoaTgFlswlKhnS+lQy3Sp8uNWKg17mmD9wplcZS
IXxINKR7KrUqZs+dueKeUTu6ro+CA2TKLrBT7LMFeOMSaMzpP6936593JNeZL4/g9HSTC8l8/H3b
cVWC13LL8pXb0V0Kn74lsJ7+3rXqH4RNceLtYopyNf1hPRx/JmSf/zIybaXHRU8X08EPmpj2GQeS
uk960tbxuPqXeFQIfp3nxUY4GMr4s22Tk5kgjkBx/xYX7oj9dQzPSTiOd1WaJSjtU85EuW2+m5pP
66+8AEexVmndeOuxm5ylXo13cUl06ZRM7YpCt7IPcu2h1xNzM+qVuQsnF3VapeY7xcLqm8OB3XEH
yw1u3u8GTIlrE3vMKQBG3vn1a5cM5TlFIPxsOve13gwvbmMJiE7r/7yCYf//065tmAZnBHiFxFNx
VWGg830V27UbqXUoaM9nYJgqLdUOnttC82oGFcFdhCpkst2dfEM+DK7vK0tlnqdWlBGeyl+f0Xzl
s5woAny99G0Wy4kB8cmFfy2ta7J42Tkjed1yufJtP435im9zTja28Txy4bXbHna7+RsVyHR7BbjJ
tw/KN65fKX9gmKn+xjPN5+trhvwFX18+erPv2ndadd+EAq7Nv/hPX3P/bbnaTyJqxpvrb5g/Iae+
/dj5x11/k3zn+qVtmZ3xmRJd2G4t4aqHYp5NzkDamKtc17x8Rz6McvXLSbIkV0l1CrnGY92geO43
wVEx/ENEatDOWkVF0952Gqe+zhsMQEWlvxFdC5qCcexzZ02/p1Qkm1E8jUr/uytQ2raJcYzN6Tco
X3vVjdGjSMJ3UBi4nJLho8xUqG9tFy97hyyyYTi0nlo++a1zihs9mXuewZb614seMVwtrOk2b6nP
1FqwbamIcsGHVKhhHAWjsTZ0f25qI3AoCRNdBBXDhMTXT7o+wxOH+56EbxKXyeFJic7r4Uj1Ptm6
k/CBXjnmInDNdKP7NVRldXjoc06jbccyItehrhL/YnQ2LStlMtZZBIHeWTa9br8gijjZ0U+0P6du
TjGLDGXPZpvpTvWd1unYXT2SUGKYYarIgTvaYlw5c8oBh8GK2NJoq6M5Cw1UX4HdbTh838z0zc1q
tCRjWWJkdJcWQsJtZYblMjaRhRZwdiO3nBldCF+ghS2SpDwWSWWvmyiEdGFqP6ZhUhAxQBlyTgG2
QZL9gGekxbh2LczLtV2vm7zWj1aFRpSC8o8Ef1vYAMDQ0uFnbJUPRHW2q8LWL3FQ33oVyfNUhC5T
YLKCm3Jb0eLbQotCh/Doe6UPrQWUn9oT2N59OjiT6jRPtkJLBRQ/iJyG+ZYI2upFaWzFiN80RDTr
NsSBKna+JaVRO2CnGnSSBNMx2tflTqnsAxYw+4Yr9iFpEUe2YRptYrdeWQmqP/LRllM8fKJXvWRO
rtzCdVyPhWnsSmfYBJqi7kenAnI3sINBYuuXvjjioWhpO1n7IQTRY9LpqwOxIy2Sy3tYHSsLmtfY
+fu2imPO6jlrGg/WQhvQAOtNGKymNmZ0k3EqTpwn4m0LquqQB7G2ZelQU/lq2rUzFfg9DXVY1p1O
tIMCLKuntzrpw2+nT27S4dkkHd0u2k0xEBRowSnIKeYdSZ0DPYQisADQiFYEa5refRhOeEwV5AhK
dKFHXS1I/DzmVfLQqRgUERxEJgYx4iMAPcxBKNpBpNbzgB/k3JcmiIkWHEvT3dWVXa8Ed3q0GR5C
A1lES+zvOqjLk2LpBO7GyMMpRBEEF3ibrjKDG8/X1l2cPxpducXLHKyaokRYrUIfFFEKqG8gLkaY
nFrjKf1JnjHJEqWg0iGWE30HYEEOea5ad2ozlJtmrx4DY6JXraRbdbRPlq7CXnVQ8bgh4qLEDW56
vON57HwQynDmhJXeuE3yPLYKKjpc67tcN25GH1OclYDICnTopQ6xg5Ed3JuFjyigjdeh/46WFrI3
gw2EdS6mcIsaz1huXDsYT92jE6dnow/XKifExYgFEFUkfSjkJT2mtviEqheeFaSxBayvx6rjfhAr
zFFxChRADofykOMqZXy5sL3iicHWJo69p55QbVLGiqOmNtle6NUr+1C1MHLX3RkJ+jcrK4mC7DHV
TJX1qqCLQz3fJeuyTPSNWUQ+GvEUTkdydG1iT5000xZFaz7ojFCxXOf5rlOBZ+qYblaxB3qqQdPP
L0TRFDkHboc+rDRD5M+ajsgwgMCpPCsRGsbRDl46xyQqFp4DXDyPlMGtFcW3Q+X2S9IfVU6QiOkK
RL/qOJoHK+c8Cd5nNWGHvU9JEu/0kRRdQJJxbe5bQGFsAAPkpV3is/Lxh/vC8zYTPIZBYAhoRfKW
dB0EBH3Z0DFbpuIlbBJkoS25hY4J4QnqJ7ma4CGtuwJK1n7wG6ifpd2s+2nQkFbei4kSnDFy0ygy
71CPJQ1+ModGFUTakKrGFiwhwvxKOXRnxNL6ISuXjiesh0hNtwHnw2VYJwHG9lkiVGcPuZ8yAp2z
u7kv2vmpj0PRemu97khY4+ywNB4t3T2SXA94UoR7twtn9qOXrJpoetArtPED1IelXmjDpjPeOcC6
bdpGYHObbjkCiiGkAwkHo+opIXm47EkfR/C2zVJwOJ6KrbyGYUYuM9JC0nOrRL0symJ6zcGE0hwG
H4Sceangyair4RRy6iyzadv6ertxnHJTFSYS+MxCTRamyQY1uS9V80PcZAtfGUZKKG6+ViNkkIbG
CNowHrQ5jzPyC84AOiGrYyEeWwVkwyyGWGVK5Ww84R2ET/YmhYk7Jx4eZpQPMQ636Pl/tXnyS2up
OmrdsLMmnLqIa36ouUZDH7HHIjJ7vPYlQqt4aG8rgX/c7EEgBS1WHSt/waXMSZqdfNFZ3cquuWsK
rWofEgAN6p8TTFQa5mcfeTuSSrQfOmFCayxI/aELPOWEyZQkgHkO+SCfgjAIzip6wINvTd1afmz+
vMaKwSDPd3cAgi5iaIcdEVDONgBn8RgJ9bdcRtOPtzTW25eK6+nGzGaHteco51FJc3rsLCN377ss
FR92DF20sLTwNIiiOaat4a8Mr1ZeOxIz5LIcZDoE9ngu1pCh2HMrlm3brC8OMTmhi1k+5Chl/VPP
YGZFjfihmPjoXV0pjpRd+lsFedfKU9vsTbEhjs6zsurTBSwOyiNhN3L31id7khnq+xodxuK6tO42
xiP8qaOrXqZYtlD+u+LGDZVuo1FqefJL74c1L0xtk9vOd8IfY6s260ENwmPfCus2SLhklKY3vk1B
uu41u/o5OFgtxrZqHxjyHAbumtej33mYRDXtXm3RL8nZVPPFMEvzY0QCTAh5Xp/HYNBurEZUm16t
o2dHd5/lnBYC8zgL9Zc2cId15JC1nilNcAoR4oBX0LxOecvnBHU6Wj/dAFazahvxg1fDPtLHUd85
wlbuzUoHoDD/F5P8ROIdmo+hwNNfT254bp3Cu7HJa9x0ai24g3cf5QrS0uqOy1WFl6kx1hwH/aFK
qvpkIZ5YFbOyCZQvmA6WWtoR8smisC5lghvJLswOiFVUXVIDc7acxWO064au/45/GBWjppgnz7CT
g6Kkyho0pPWMDPZBzhq0hBTHc9mgUrHYl1ZxyNjvTrWRKQzVWvNdpN7fVqSL5BldenfR/KnZuUFY
7rRe4BcokPPKpfVdtixb11u0AcuwmgyeiQaBrVEr8yTGAQWMmhWfvfmiTKn+3vmhuqq6Wj2SKypO
OtXB6wy5cqgNM/2II9GuFKX2QY4qcMf5jUt/NPJPr+D+stc+ADCWK9Psi9vR7I3brtDClfyKbDlA
HP1E2AcLwRXTLfir5rZvSZWu4tH5wBJy/Sl1S3VVON6tK6BSaiXM2KyYhXpIHBGF7+RcDPmspeC7
TsWgGOAemEH1Yvd9VC7y99g+yQn5GKmnJDXFESIRwMxpat67jrrf/J+zcEJFSNLeiejamLhfx1vl
wnLfHDaWnIM6BLBBN6vOnDytQwhlfS2KUbw1A0Sf+V9bHq0gbjq1c8rt9EF4TrkOOeO9huyVchlN
HURLZg3vAtfKDtl8appv7l/tqGBWfsdEZ3Khe35zlwSGe4MZZwY9p+FrTnqF/BafgFbId/YuilFR
RkY13XRRTnSbFY0/4oEO7bwcoVjaonLs5N4aa+y8XHM3tq3EP7og38vlIEAckJDVw31DjPnNiPpu
g9wdkEVLRMv8f5JAtIuIQ+J+qkpzr0NP2sRoM1rdKZ4LsouxyA3vEXywlaWOETAGjABWpX72yLTf
OXhU6gG2f3ZDRvtqSEnDmT+g6umRuqT1lOqGvyOmQGz8UO/ftOYgP6hbMUnQ1DVuuJ6na0MNQXi7
+ZN8syzQ8EdjaZ8Qkgv8jhYxsPNSCVa99L3aPsZ1Y0MWSM11kUTjOyBonXPhuxjqbNOqYbH3UrV6
0inwyZ+v2gIr/JgZt3ngD2ctjSz8Dyyw64Y3AT7hAcqmgcsE2at8PceblDaify1HlORTHotdP1j6
8+SYMGD544UxBqs+GLVjjL30zgqwfshPIlaMGOul7n2EFPfQjZyrr28Q4o5UJ/zhDhhZcqWetqpn
Jz8Qt6/kIjuUlSt3iigcqLV/L0ZgYp7NTZriNt5dmSMbr5pKuyubyDhOoleW8r8PZbinzDM9F7nF
/Zk2OJuYduNrqTK0p396R5ujXdimTwABVPWbKDazh9ZVXq+/SmdH86OiPwOiNW9dCMjXVd2E0ykJ
nPypm+wSJ0jCPe7QJu+CsLN5BbQTkJuqiax9mBJUXgCKO8KIvFzXDp6jJT3mhnO575ysEB+f/Lpa
a596CqMPDtw2VDopuTnzBkyVg86F/s0NKlBMRs4uMxT2k1tH3J7yvgLuARAwu1gb9P5Z7najy62h
PocYhJ9Dx6U70JLhxjP1eg3/6ofwXQeSHeIoGHXlvo7tN0WLy11mWNVtEQYMTXKjA3tcOLdga8gg
cEbSqruOq2oL8d4q9rFjiAVgmg4avrbt1Vke4rXpkpGfe47FdBlFbd4WXrNWXdykOXewXGI+sNoq
d3qERtToEQZDGjFX3mCPK9ovb45b0p7RIo07O7d4KlxvH8U9PDu/Mm6GDo5nzj0gQjiiaw3uqgOz
1ZdeRONt0rsHJTXfKGPsUpxaz60eEjmhd92uhTaOyo5jtLHKgRgagiZwu1UI7J3y+hBkekzknge9
aha/OVIUIyeHWWDXdvqhni3I7iyf+nr9z/nkzPLBmCVH16ct+I0gBzw9L1kuQL4+SYGdnPx6kdO4
tywc4NytTC9uoEqCoAvmpDxn2SkN5QK3GeHcRcVysJV03SX5c+6AwonIyYDWJKZt4Yrn6P+wdya7
kSNpl32VRu+ZMNJoHID+e+GzfNIshWJDKIbkPBrnp+9Dj6jKvxIooBroZW8IuRRSyF1O0ux+954b
fSGt6bMgzgmbOky0dYfHol4OKTEAVpc9a/4ipQMH5ttxIGt8aISxUd6scMc33S5zPt1WTHeGby79
RhlGN7ustn0HNZXJY7L1ejrXO+fXP+gn0Jck6FsqXjncPkpPAnHqIMfF7zas8elpiqR+lobBE4r+
WTA8AWablR+tmMZYdGzQFNTB4Yzr/kusw/LkxmwAiPpqF7qTrer73JVnl5j4/vbycJZpUEGQYMqU
aju6r6xVUvevtyeHOlrBdVnlolokx3I+tva3FA/vyWCnsivc+NXsQcdp3b6IJBrXOuUbgIvyWplC
zOukNc+xCez39rnbVwvNEt2R1YbYcLopRkR6F3xTUbgbFgohpJH17RcjhONvyopdXJktbJQ5MYDr
OzQDNC865dNSGw9RHvTb0uqvNkiovGNr6fqSojJgHJ6H76KacK+UITfeshD9OnC64Bik+F9Rr9Tq
9v/8+umKllSSkrxf8tj018mITTKy2zszSA5gmlNKATp4U1yqGLGIjM1yB/lGITkkMTUeanaNtdMn
et23zWNnF90eX0dyglI67i3tnh1jAggY06uwxHgZiFS+ged8eIvtmHxz7R3KELAqm0W7pXExEsBl
gPw0x6YfESF7yC7KIziaLBO9qiLZZibWtDUjSWR5DL4PWv8gcZevva5JGa/JK8aRat+Uzn02Y8K3
xuHtZgC9uURvBtnbR83Ntd4YQ7FrI9wq5DdgpjbybY595xJkZ0yS7oNR1tFptjLWh0nlEZpS6qIH
2jYy7du7pjbYpyfK3iZunGxiM+72gdsc8GKTF8SOubZ6OJTKpA+clpTuasQznN+5f2tVN5/aRGYn
MkLV0zzV9PRBEr4op5S7RBq4+YEikxTx3V1QBvLYd6Y8BsTD8L2wthgDtsbcGtY+5dB73ATFvdep
XVEjEIcpK+uqJt0zvYT2EDykJcEDmWVAgkQ2PxkFKiP/D22MHZptGiXx0ZyYcCSqnlfZYJqHG3g5
sv3L1Fbu7kZ8TF1FFVBHy9AeePYpWSzit0M+ygdf0wQzldb5Zqj9yw3+yxJuEPiGNtrwdIzvYRq/
giNt1yzAAjCX3ZsT0aeXjgwbEETcpdPtVsULuVl5qbmbRushIhl5dLFsVjmZ8Uiy0dnWrPw5r/t4
NUQpL5BlNntQKOe8nSx47f84lA4egRlk9Ir+929BRD6+KKdiHTner9+f2jl6zHsYOx0lYnAM4dr/
BbeP3TeSCOOd5gQ9tuTf4yJTYL8x9N4+davqvn3U+wk+DFe9zYvxKRvJbhAI5DS8MZCtSRpb4Y5f
wpSZOGrNQw7nlzMxBBfZBYRf6dkEfnh7n7uQB7kaGkvXG13l6zacxd3gpdNJ5eM5TUp/BbyRxdHS
EPAXUfT2UOBhITOzfEUgnzsLyHxAPf5VO57TSbgJqIlD7IqC47wc6MPLtnlBZskUkVwTObiWvXjx
G67yNAD0vw4eyNBfHwX//IgfBpmoZpafJsQXW8ccjreP7KWa96+Ht48EnAmyC7jOFrr/7XDj8ad1
/hraVrK7kVZvh7zmOnZjrv71OY/GDXqCSOTdwKuBhGMUJeAnIs8FMSSd1y50ZkagVIt4C7QIEAnk
IgA9a5UDkDZsd7ybKaNxzao6mWSwIYrlYb5h6oY06nFtt8SADM0I1NrNQ/lm9zNCjS0egxbkWR7A
8hjMjOapietFuMxgjRbQG2RmBqW8VreDw2p9VYo4//WSdHnqI+L7qJTLu+L2dNKGcyhguy6MQyHx
Yo9x+ik6WooVHtR6Mof/FjLqODsB7joY1kXwgLzW0Ywo6VGJhvGoCIweMboETAMGcsZL80OSgDtJ
NTjSm58ydznVrELkvx/DBKHGtcvuLPJ2tENgP7cXMnrt00HZgDeTAffiyOLN3lnUOmRuWOyg/b/c
YK/Tcq781UL8t8+FDmhbv62ZuPK+6NrS31a4DS6AopNtFhG1TqFin5kVgiA3PcKYERUQMxWTezcX
LdNdNmNWab+AV6t3Yky8+9Gxdh3b3E9mMNimfUJxfgqpIQ+C4W6ojXPNTPrS4QBEAg75vAwPjjun
sC9c3kK13sVjVH/1c+sSM2J9yVUznrxeZpv0OVL+SOPCDB4Bj0EpDXC8PgNBGTFbshmJr5wQ2spS
f3M/1NW0NBkXm8BzAHhjg6q32hoY02Q94FxsBGdTlfuckPFDPqSETEsrbzcRCAooX8t2xVVXHC/D
o4XCux29Wmz6bBgeXaXYRpmCvjFn2lmzURB+KVCJHfkQeGDiLZ/RTRNHKxfx5QuNceRu6+VqnYzW
GiBmejbxia3gRpY7x8rSswtfhemMZ8H1CP2XrE9+NCKoLrdHaPEsAUsuKhnVEGvtK/t9LOz1ZLjm
1456oa20TdwXVh6/j3aN25XPu1XPFMGiK8ahjuutodOqLBP15A/lRzOFRIlSiaZUt87BmjDAWLN6
Ia7TvNvM+SFZmNmmCwEql+YMLTQsGAotX/VSsa7Jra9k5Rc7nYeTvcrMyLgTCxEHUkPz7jrBkeW8
/622Tf4eVKtirE73QrQRUs4uzofxqb1S3qLvbwepqxjzxOjTT5/ilKhK87M1GswDuXoJu6BjY8DC
Q5MMe+gYt7P3eKtbw3sjWR4figHKf1Z3W6OMrIdw+WiK53wbxWN5aOwlnaja9KhTe3qMssZYWwqM
6DRPgB2nvuWl1vV6zBKawBKBza2aA9zpXIGybmruRKSsgy6yn1TWCWolq+rNB5e0zmON2GbPBjQT
TGeeB4aDdUO7Etwrv/Xhs5/2h7CS4m304iPm/mhNvUr94lojCJexb9Y4uNCTxRUvseKXcLmNmA5t
C7aesf2N7QWn6wiynPRZlqTcCv1WPzZ1DkDCLIOfMm3zrQa1wwpSQ/5o6uqtYcDRhWV2b88Jpq9R
Xh0fmrqyrJc4ku2LE3NpIMINezG5I/Cq7wGdPzsuUclWtsX5dqbHjidPcbGjzHCDK9SJ+atxqyue
siLrLvTTXm6PTHcBtYuayY1brwwZEtgPQCYfjDGz390x25M9z78NPjpb0Cfhtc/Gj3qspjNjUbRv
JSmI8JT1qJbD3M9nlaCj54IwwbLrW2Or5zknWfuA92ndYa1YmU0zbOLAmR6lgmbeR0zbAkmPTIlZ
pJgYaAMgJQvdF/KLhVi5iujBdSsz+uZplhLwG5lrdx/4rpwNMUQaef2wfPF9ZAun9r6Gi5SAVAmH
2Kg7sE2+s6tSJRh9TNN3L1tIJ9H84ftUGsUZGf7Qk90GUI/eGfbUPrd5zRW0nuPvYxhvvMp1fhpJ
Ta4D2E24Z3nmHUuAJVzIog8MkOEu96L8OHTCf6RLgn3R+A7tVL7WSsQMEFm9WxifX1VQ/354+yoT
ToakiqViqYP62Rm5OI+T/cWWeiaRHGJZWR7Wzfilb0wcd9bwp1ZivvYU24e9D0cBM8DJS3wWuDYK
sHLy9B7VMl8Tc2VWGk/oJsi7wvnu54zvsXhEL3bAIIApyQQ43XOfZpPsfZPQf2LLeXgp6KIK7T9F
238rGSa/F8UEBtgY8/ssZJVEZB4wfBMzx6Ea4MsQNzu8ickriNUPkdJ0wPnhfVrae6w9q/45OCWj
mQDv/lyS3IsDQi8pjWGV4rJcZkikKoX0NIXY/F3HeQnmIdwmrAj24HrpIXMNcyvHnsafzPwgNzLf
2bNuL/bsbkwnqd4qrux5Yr+SMxuec875QtrtfUzIldAXbSi8iWz+Gl65bUSabzrdLU0PjjpVfftc
1gAkatluwQh+zawygnNrsa/RbfykDW1umq4H3zNX/Tvf8yVtFmp+zYnRMCpe1wQk1lOLvkXZGVs0
2/be53L0VjaVWVo6XyQT/rwgNy7Me1nrfRZGYlfbIFYjER0kUtIBmSleK2ewQaAVYEt9u9wabaq2
0dKrByhL3zMVZsPYW+PaToN2S0ua+9xQVrHSlOAcs1Qy01Ole2zTLrxDPZr3ROgvSSpIaIcJgKDM
+BaZBjO6ZGTvGk7GZuKK/F2PP2zSsiFQ/uoiDbtcF01vXnXSvY2GFay8MlfnpNNfGzJ0z1lYEfVY
9E3Ha9Sn9zGWVbjXrTJfBtPKTn6bm08FN88VV9OMlW8hX+fZ/Uwqc2NEpAIcx7G2M5GLO4jlMDSS
JNnrGWHOK+v2rle0AyTQJ6jq8bI9YxFuYiKczlhl0BUgzu6ZfpUXu/NnAHXGJcGkvWVeXD1VjWx2
Xku69/dfsLUA4YTWi5PrceP5qf7UMS0eJcMURV3OnVcur4qQz3UayztBpO9UBcxx6YLbyF6NT9E8
Glez7fe3R8rp6a/MEn3RRYsFBFLSiuHWRrmx/JHO5Y9GmXTq8Nffhjoe2Ua4nwOWWAgVLMXWLnVn
17ZlkFHX86seMV6YXmx/+P1rAcb57AzehKFSGxcp7Pw0TXqxEomTBiDz+9CUe9fofjLJeBhgPRCK
ISfcx/N4MsrpnEVm8hobk0sFEDi0qEh8WtU6/56zcsL8bZZ6hWfr56iWwEhkzwfGVMlzlt81jfaO
t+KiUBjPgNt5F2qNQupY87Us0kuh2IppchrrOaAeiuwHvajEqFa3zbSG4XYKMutuGKgyzOh7yvo4
fuhybA+j4+srlyi39K7ZwLaqWp4h/ifjUgcssKgWT4bXXEzdBfHCu+rWpWuw7tVbE0X73IcXMgZm
dcfQuNrMNXjduOB7W1X7R37cayqG95hN1Zs1AqcOAFCNQV19LJPHzzgCDGYng7Od9MQKLWeAwLPJ
LnYF2KVFXzgaw9TuVVV8R+G9p4TQehzS0NulyGOA7xOx7zxwHQrqw6p19BHAv35zBFp6mEfrfDlN
ek3qyIrr8TGd1DdBdGfZwg+PWOzzk83Sfh1EZgzhRgPyReBNZfAagkPkpp1F34NlRWmMdC54FgAO
qBneo5S1u2r6vv/mcWNxOj/aohdl2IPM+GHul/l9YGyENXevRpBQVVrG3Oqgyau5DNdgiIkkF2ly
Vlo+Q0V2Dg7VWveWEWebARM2FLIx2GXMPhjh6898YAjUNfmfaDRM1Uw3Pw8eqyXLiZ/A0wMztZPy
QLkppBDJBXt2VHay83KixTWERS+y8qA90+S177CLzcYw09IwyoMd2ZvKLbN3VQgkFvT6ok255zut
/40W2p2Iwvy5cpP7xtViY9MzcR9bst1XsFlOE12Qp9wMnb0JdPre6phlOf1HXtYhw9s8O40ulCi/
5R4Wh19U6A78wgGub2MD8UZf4kRuM0HiZFXLvniwEgVUQ6TMn0y2Qjxtfin5GrYzGLgifKyS1Nzy
q2dbBCzzKa8T8cQJ3NBp3jIZtW02fnZzvlnF8yJqgDvodOPMvcl1JSJ1XYl+z/0DWxSB35Os2+ZU
xdzly4byUAz4e1Yc1DfQBbcVRdasU75yaryxObFXvhoOnqygHV7HJrvUaSfvWJsUm8K2kPkSWm1Y
ZnF30x9RWycPZN/rk0iNSxZZ6dVLs5Y7nB1dUL7occtEdE4zQE55q09mHNyZIjeA98zmauw5lTPU
sPeG6oGk6N7acBdncX5tPZmBVJvNu1ZF8Aj5VJ6a2GlzUAlVNl0rK30JSZ6+9KIF2GX6733cOI9x
/d6P+xHp5CmJSwRg8tP7fiz1tqI9wyvRSVzz0EbAn8NqphG+KfahwVInV3uLccVX6TDxTUr1VTld
/ZRUXO11njvfBKwzyhvDZzJu1lq2xGjC+GvS9XAUlVMc2rAd34Gub5Ni9Nd5DkfJMGz9nC70XcYf
B88PIcOUKkT6y2WN26V45tVAlIIVe8IJQ13xt7Zbtrvy6xhCDEvGIDgMsz8e4zilj5l1Ttl4LtWe
ZfPZYivuRVpgsXOtUxfBqfN7Xolk6sZ3gifzUhIARcBwx3fWLBgpg+aps+XGqsL0kT1EAVK98bfk
wpuDQsBYtIPwcjvEo+TnFmZPdU5Lx2DrvtwOKdLuRGEpVXrj+5BjhqqTMNnHAB/D0PGJ4Bi0m0Vd
dtEBt2O7wAED2yU9ZG1E700wWBugoNVXlKqHVgZfDGUc2Iv3LK24FCQd21ev87Jr8dWiJZRPhHDo
HSDpmnEOhpTMwLbVZxQn04dlMPZ5aWcGNT47gb42VtylzGtQGTmKvc1ePc5fDD8tTwK1Ngmxbrds
aPzUmI5xRymNB235ZBkw0ONQ4CEfbHkH8J2LgmleJs02s8zcmrWJkewx2Srek+zbxiF77By7vSS9
fw6dMWJLWWIyyxk4L51iros3u63q/CgQvn3NiZb28minMatrjxkVIqb/5Ol27WfhVy1d/60rXai5
LEfwiJbB2zyqYvfGJr8g3ZIV9xhMtr1rDedoT8NPeB9GdfqqohjAphguNaVSqzLX5n0T2u5d7RVf
zCYy7/GxnAjc1Xeyc4pXtzCPxVhDqyRBSfnLWCFWJPG3cQKmswcfELzUwzS8WMDBrCb9wRyrvRiQ
JB/ZAefM9/xgMwYG8kJeloR9kvriDgxehR6gZqqOEYRoqSrUbnxIy6lZcfHIDm3rNywwODg6RRyT
44lkUH5WaZMcWAPhih5H5LMSSpM7CPUSte19WNj5p295EvMXhpQmfK6onQWBk5YfRRUywHHVT8mY
3Sn8ioUovK5B+fu68BY4eUlFiQzEJWfUcsGO1x6Hxji3BUwOBKoPt8dYW4OvOZVh8N6iCVMpWCH3
sX1Hc36Iob2Ftcxf6PnrHqXhrVReMKVnHZqLRnx2BrQ5SqDMU2cKzG1MTe8ANCMZ1bl8E56Md/Fk
IP+nynqzHOwC4+Rmz0NuItV7+kc8Z69uhU2n7+KZ7auG3YC0sUPXa0wrOGuz955zt7pEab5FtFLH
sUQkm5oJfDFXuhWiB6s3EcqdhapzP/YiZE+g3x1d2ve3T0WR9rYUaVQHVdFrVnPXzGJBLS/Zg3Vb
Daia2CzPk6W+20ha67Iz3vOaxp2gq4eH2A7HB1NRZrtwo5jcdJiImCYnysP3P4rsjR3flahSvWli
0KnMY9xVi/HywPRdonyEzjmx6nsXC0TrUU4zENd6atEzSDQary5s3VkrmphDkeykId2L08UnDM7V
k6M4mQqj3FgGDb2WnzEUmRAnC0TVg7f0f5BttDZGVr7CqOXko3m4JpmytW2fa6xnvjr0Th7CMGXB
YJZ4GabqwFQMM2ITw+cN5vCS2f7vAzUm/jEtZnpu7aL6zHM4dbeDQZPOOiYXiOTiZxvs2MgIZf2M
2d98dLsyPYiYcHAVZg59ROxDMUDAPJ5Hz36cEmYHTfuYLAeaoGoqeU+GS4tgy1R1Y5oneozTDxNG
/nqaTHhF02zCS/LMY1rLBBenkeC56cKVzBPQPTa9iBldnOsGGNR93NBvTNqvPfQGsuE0GMNeT6O7
bVBSCfAU3hGomLcz4/q5c1zvhKTtnfwwSjY6meut4ZTAhVNdnmnUnp918mIv1126jL19nw/NC9YQ
NvK6tShP1T9yB5uJPUXzphrG6qgyzBqOp+k007QQV4sLpvjUQR5epv5mBp26+yHmxAzEq+y79gJk
1NimtWXQDxQ+TbPhXseyg1DScr7HBMV+7av7aJrXTKTRqPHAtc1Xv+7nj9FhD6oCmexuDzGInB14
R8aIRLASZRHB5jHt+0pOwFrN2V4XqvoiqZV5GIYfw2B2D7MOiTKUuIE6JNgLe8ldarrUDYAjZXfq
1wsm9qDsKHhP7LHfpYOgJiTuHjjRmORbgqryDr+o0wQ0hSxv1YjWYKY783Hoa70N+mWAHQf2abwd
xiuqT31sGa2Wqwg7Dz2N3dFJLXGlP6jdNEPxlltDvcZoLD9ACNEGIZ1H6lk8TFJ3ZSmdH3YY4ivu
kvFpcOszqwP/MMQCu22ZJq+MA/1rvNjJ6aY6qoa1tQc94gl4GE5tNL1URiCgGKYmwcoNEryQsur2
xQTddLaKHzHFTtcs1tcMgtyK90V/ZyKoHN2uB+tp+U/4ppO1mUY2jC4eYvbqNy7R3IfZM8+U7eFZ
6xu5Tj3OFag2F9zMQAVGQCD9lIkLcCYB89Tiip5wSzRlqJ+BnuaGFT9ZrtbPJUtkI7Q+CkeI19jh
pQiN4vdHt88Zvdes5lzSs2RgnyR09Qxm64KM0n/MExIX5bIYm8xmXYyN7wCE45Jh4kEijApI1g2n
rwijz3Joxue41gMyekoAwMGw3A15c6+0Fa+SDPjqrHv1anuYNafSab/wlBiMxUn52bXeaxOGjzGn
Ok0/M/qiaB/go7boDkSgNm3gAKiPRu/bkpK1EheHdhRmd5nA8yQKzDuoccGLrfFOW5FzdKNsvEpB
2CyK9ZIcgPtEyLY5WsIMjukuk/ZwTrK+2HhtF3y2KsEbXzlf+kS5u7J1fgwuyq/ZZThfLAxYdSaM
JyRkoL5zkX5gXHwPGU6eipkfMbAbv3Po2wYZZISPXD+x26fE+DLsRmiUjApoTI2ebwdjKonfzL57
tIacdhzXnzdD5cbn2yHuGHDUkfy8KbgRPkuTttJN1XU/LS6Rd3X40HL1OqTG2B0S9Ffm6b23DRzG
zNIwtiWTNuzVJilIgoy42c18jxML5jJ93Fvdt0vDT2qwwbMRtlu33YvEWHjGhto7zL4OCtl3nTaM
8erIZwvEZPLgfSOD5j+2CFxrnXn5nnGA3nJJk+tSISib8qQWebi2B+v/l1n8/E+ICxZeK3od/j1y
4RIXxU/99yaLX9/1G7ng+X/YnpTMq2wKKKAAkEf+jVzw3T8suRRYeKgUylQO/9c/kAv+H1AVpHJt
xa3WYm/8T+SCLf+wEcyVb0rhKZ+f/H/TZMF/87c4r28Cb4Dr4FpLQYZl/i1GL6PUz1u7EKdCMN9B
la9crnQnfMa2RKvxWgCrVSt/BtQ4ocOw4qPjD5x35L7UiZWHf7qmHNQPQVeL8WoHyPxvQ9W0+k8W
d1n5OWMtM36gJjEbSGbdHEGZa3SkqmflUHvcCutVOdJIiLmH+Oxzo9zJ2gil9VtsFSRPEk046DDW
bZ0ecOWZlLJ6FL1/V1HHhDqjBdA6gYbIqKbwsBEFgxG5O+59bb6yRTdG5873a/omCrK6K+FFU3Uf
dnUgAeYwF9lbXR8sXGyLgYLosuIroAtS2OQL6Zdr6OrDTOIo317VBZRPsc8MOg3Yo6Ua4jAEs/WI
dMKkvSY9SKum3ek1jm3tnKesS3ss4AgHEFQGfNUaglyXTELfRaGiuC1PMhWbn+6SAKFXnqY6NhUZ
i8p6SEH6DxELkz2cvCd7AJKMGo4BvuRG0uIvtSpj15RB+s3SQ0fzmO1n0aUNIeZjmQCT3hyEbeP1
zwGDMklUjh98YIPSMQWCmvIhHMvMt6fYnOhLGll/9X7OHMZ28O1xyY/c4VUOXi2f+Yd+9YMsQ/Qa
0qv0XZDawyuW1mguSUN0YtcqGzDwpGT71YnSLthKfwiuud+WOAYD+VKYilWlCTBrW3PLQHUqROmt
+W+tYwoE5JF+AdwJpqjpQauQmJi/Msl97dgtDLuiBwHy6HdWthjy0Kc3ljUJ89g0PNUQ3Sulc8zU
ll1t7bl1qod51CoGmjrBBW9qXTmbSVodKXCdUCARddGs6R0zEKL8rDa8P/HcS70y/HkAUM2O3Ucs
L0H1QbpvKONY9XEYG6c8dOREX6ZDYMyuKirsNqAiGKJ1viaK01uu7e0TD4kZmD9BuG1AwCq8wo8l
KEAFZ24xhXY0lOyqN58Tu8JNOqRqqC9Zq0PEhzEc3bdCGaCbp9r3IG1zRZH2GkmqmyktFRV/FSj1
qR6uzkDtpTXVLEqtPj6mc2h8qex8eu5dKZ/MRodbI+Cmx0R2eBDuFJ45A7gPsfi8NyuRRzzPLP6R
2QhJRqOH/VBYERDFIf5W98RZmTQo5oRedSi1TbmIlxd7q4JU6xq8zDPJr2o1i6LZEv+RJ7sx60sc
UnBFA7O8N1JGtj6L4RcK/Kz9EHtkDNzaPY+RSPd+wC4sNF0HF4KN2K3C4dmpw2DTtIrqSUo3D2En
rTsRhOpNTDUjqsiP1RVq/E87H6bPTmfNFSiW/Vh2A+DkfrbWcK6Lx6roQZOQf1wPUa8fvTLsvvUZ
ajV7FPkcpULjfOzc6OLBot06We3s9TiYX/KCEbesk/TOmThVsE1TMOHH5SH1Fh9NDp//oOMwPRh+
M20bvN/nsAxixMzSTJ4yrpD3zZwUX4vRTrY1bcgPjtO4wGiTYOsqt93FZLW3LOFwwDFiPdhdVTz6
kqsLM9jmApoErLWh5509p+qhtwPj00Kl4EeV1VsfV+2D1yXdrimMiYa8pL+fE5ZcTkJ+LIicdq0U
HRpCtRbYpcjOr6znCvCuifgzF0nxjJlNX83Ri/yl4FVQhidy644RuPEuqllf2t7N9Bot2qF0npZF
TGWZ++ij6+6macQpKHN3E0q/3+aYFLdJabG4M3p4whJAO4tATvPObKngdvBTO4E0KSUNJoEfiChk
EFq0QWSDv8f7IYG7KgOiP/u9Vdy5NLioufjemVbCO4Qy3EZ00XNfNs61GZW+4jIstwF/n4MVV7QP
5el4R3LT2NlpYtD4i42+js3xgB1WbbzcgtqQMPRyqomwbht2fK9PiQ/Fpt+bgdKIdK7js5AQzvOm
MrYu0gb6T+kgl/n12nOd5uo1rcUmqYpeA51Nl6jzpq1lsV9HJRj3LXvUrV/m8qg8uBFJzjnm2I61
yTiV9l1ku5csn7w3TwPyGb1EndporC8Q/MTemofxMUBJufIauFySC0Zt6VCWyEci3iCBOYdhmqlQ
CjxI4k3tY5WZq53IcToVDUEwIzSLOzSviRlr0F7BBHSgPafuiGCCjTRTw67lurkdQ1duRNmbh5kh
2aUzw343SZRbbgjefuSMJtQGxLXGN7oObJFe2qmxfmSwzK8qIdhSuQpnJ5PGvSci2hBo39gY+awx
Kg/jHdXNODuJGK+7RNZbCVVo7UxTfxcZgzoUeVfgqpckUYUr4L0l/rvr5s5r2njWvRG4HXWQobsg
kLJdTqkIhraU8OJMjUrfTnQSIXrTlBCBobel92dkixDlXDDin43myfOmBTSPNpAM2t5AAKg3IXvJ
TTp74TpHOUSm85Mjm5Zmk/TdcM/uptpC1+0pKM6a/RxQqpwhJQHL7sN9YmMaK2K32OZi7nbKiBI2
4zIeD3Eo+zVtXwlAWGYYlZ/hKDZxI0QxwsHo04khS0wgPmm0ZZw7zKewdLLlhiu2pH2onnJ6rKWm
M991yRDAUDOZ+bcZexw/abajyZmRA4baJXmjN2Ph8x6Om2bXJoypHDw36yoR3R4c3HIDIbE3cb/b
mKFQ67EyeZfmCX3YI4T9lPpS7J4KdnzC/n1dNSI7x1PXPRlGYjBqmwv8yqVz105xuzPUyJ8dii+g
AS4zWvrGwV061ZUfEIMrnG4/p07vU0HDaKZsqnqTiN7eF+UoMSKN3eAyE6yix94h65B5XhSsAqz2
71UHlFAOc3W12WXTam7bFP8m4YAPXWO9Cy5jbNM6LuIw67A1wnc/wD8fZuyxDjLnWM9O+zJSjRjt
WF9Sa2A31XDhpk4tuDQjFnGOPZGrzWurI2Nv+yZDT8bjExr+qgk7tnznDqH5G15i26JE4ba0/39d
6bf/WV4/85/6fy0/+HtZTbguovZ//+tD/esxZKXNZ/v5Lw+2t53JY/ezmZ5+6i7jW38xmJZ/+Z9+
8X/8R/sbkG0QUP799mbzM/scPpuf/72n79f3/N7cuOoPwbaGfY2jgCmJZQfze3PDl9hTOApRbrmt
WGw7fu9tpP+HR0ugwnpvK1fIZYulaXSO/ut/Su8P2zZNJfh5yNwWpLl/PPuHXwgiXrh/S6QCivOv
exub6Ixjmp4tTM9fNlp/29ukSR8l5uzXhz7lMu8R3JjNviZiD6p/8fjGOWmH0J6ouF6hpFLW1zvb
IaYxz+wHzmBGAauQanLoo3m4Tgy9mhK8lqXZMQ1K3frEKD5b7QRK0bbSbXjqKWwSXtmvqrTnFC2t
FrdAs85StiGa3IMRfvUcoq2tYregHaeDwBYyJ0Zq3Zg15fO+4+21u6TRpvwuBn8QO7Y6sVgoInCs
iqscI4zyZ1oSura1omGXp4iE6G/7Qn+xR3UtK56WyRaty77aRuNt2JPsR/ZPG+7xLLsj922SImSM
HVwR01ArmERuGwBW26BBWpmD/8PdmS25jWxZ9ouQhnl4JUiCY8yDpBdYKpRyzHCMDuDra4HKvMqU
1b1lZdb90P0gGslQRDBIwHH8nL3XXqfDTkS4hPNcZ8VZF63aaIPTs71JlrM7i6ha7IhuSXNtDeLf
Zj/Y+GR3+YO+HDwdo63d5Q8mGRVuXBjPfspsKPcviNraU7nMRogCfwCEsNGYugPUx+5h4RYM7YyS
YGqw9S9C/7zQ+/OrOoBI4TyzhsjdZOf5cyy8z6nct8XVamk4qb5Ldq1t/LFUHsGjnrwzCtNA/x+Q
EoC5E0qwvmm79MuAWEFoJiomluu6ZC1mMWSir3bsVOS+LEuElP2eY+j7elUOLelM6K/6Z4nGkNKJ
z36vmz1tTEHe/YR3yMFDn7hs+nzxzdEY8lQxlbWRmI/tiOguZycYBHmyVUMCsoLorP09mUB3aKLV
llbdd8jT28I7LaMOBN2oy+uQkiBmo7aKEbN4nduEXYu2nYShfZA134x1VuQ0s7fNQRoQBVI+JPwi
15r0Vc537esGcZxpPsLf23DBx846XI2Y/UwyVc9j2qdhGuOoRUMfIjFimJNX4waN1xGmxaPpl5d6
ZkClf21l+SCb/DQBtEUVjZsvy/hQkIN9CVyy4zFLwkZZ6vxYWBZKi/xL44w4vur6eWB2A7a+eCMH
JpzoZ/bAHKwk2ULZa7elpx0IwOO6upIH4nUffj9ZMeT2zIWDw18+slFzqWXDjtmFLA1jX45EHzEN
h6KjC0YHxcESmtyVqHzRe0nGNIK4B87xjcT+Xytlg6j3DoPE+xVo1CtMiikRgH8ZjHYjqyoAMDTo
IyVurDQTL6g9JgaffbPacr9n/hNChnPH3ndXBwZ4D+3UC/A7Q+u5kLeeB/ZL925bXkrdjbxFPmPl
6Z/wPzGDZoDKAPLNksVuUul3LtJxidSM8hQi/uIDV++b+84NDtn8PM+U0MVk9OR8+y9kznkFvJsi
j0NwK2nUF5KEooAKDSbUBUGJtxNWToRRqVe8/gYFRke6e85Sk7ckTsmv9CriB+cO6WN/CiztzmPR
2ct1bcNfAyM6Ftk2Nt5nNZHyo49PZeohrfVJmfaQKrBN9TeYNyorNLy23cbs8ba2piBduM1jQ+DG
xVqmlOQkAo6afgaQbbEBrFJpR2UNXMaYWZ3G4slvAGqWKXEu+dzt49wiXG7o2d0k+n0wLsGejr1i
bxPGafJMv4lM06R6pqvabLK+/A7syoj6BXX9nBgfHrEqJWMi9czu/TASg0oyOM3YjQiMBw9g1DaY
1d04P5pWdu5X4oNlEcguwRb5sf4BK4aizcR7YlbPqRhS9um2FzpD7FJKVB4Rd6NxrFyGzH4poL/h
ISqY05yluZR7xQu4iUduMhKMAfmu15ZvGCO2+D/21jy9ZQZjftdAuTY6fmSJvj/AEX9kuDlFgVGP
2zqmLM281j2bpiOOchBIR97adeE3jWk468Ykd3VRsc9EvH1Y6vRso6kM8zgLQo6W/EK+ZWiQkkal
NUZ1rhxUUIpEO591dA5SIjXQ5IRVbI6o/LvvDBtWWdeinQl71s5kGDqRGM0HDXTcuWI7GZLgCtiI
gOpzUgw6xSO/TnO9DJn3ctdnRnXQ2vpqTbN+xrbkbHkrcB9P7MObABV9Zb0Hw5JFlu0F53ls5MHC
GVZnyCGzagZs09rsbPuVwLS+ina9ud1rlu+Jl3mn24OyV9OBA+3Hq6wAbUFPwjVCAkG5SPM0zo1D
g+x2l3DBIyZMJ8BvSBfmpdYR2mmkj8wGNojWNh8nC38obrRxdTxh/Mf2tN6rYOnBzybds88cfVsv
4/cSltS+nhuiAbGuFzwbU7OjaF/ClhYS3jD7gSk8aIlgoTODW0pYFcTlQoTD4E2R0pZrQ57a5v9K
aXlNP9q6q7/3/ywmbyXRz0rz/6EC1LBch374v69AD9Sfafr3+vPPb/kLaOzYv/m6a9Alt9dO+F/V
p+Hqv5m2a9OK938Umf8qP02TrrtBt9sBycnm3Iej+Gf5afi/BXrg+DpoUI/91/+OZmxY/6T+EgEN
OgGMII09msZITdfW+z+IjUTeZI4wn3UJBLWgI3xghD9zohjXPM219wK+xkaq6mz0g/3qL3oCq6Gd
TyQMMPI3ljdazMYWCBBW3RQvob7gbAKStsVwrZ11ncIKM04bIbbhctsb5U72/ZGGcIn/zAH1QS/o
YuXdSyr9vd6nB8/utdNM6XfS40JtNdcI+4DLqYdvbkenQDvEIyAWoTrOrsn9gqCOsRmE07AIJCw0
X5FEuabCzZXyDpjnq10wdgtNV66oOpzxbZ0wq8z94bERIM0YIOJUUgXZByRgXvtBECzsvjYV2WhB
99yQ1GW7MT1FrXdwaDq7aRCHhVb3ARh6t6m8jZys+mzYdAs4lvBKprGgTvWwJHigxRJb2ffdqD66
Vm60mYtRmzH3LaUiF1YjuM2Z3/3Kbu+U8B6xRcj7sYenVRCrpXDCPM5Oj/S486jpM3r8dZ86T5RG
W5vKH25e/L2RTIhdRiT7CXkccFa6CemAzBy0Jkm5tKaCYd7pRlcdpoxN6agGuKjiWk7xiKm/2RqF
a5NZOn2va5WTLaV90lLiCOntPJUOzg0auuK5QoLZe3hTksbGkdQKA0QZPP+s0r8r/sYzSUQfmDdo
jFEyb+MpI6ZR52rTLMtLQ2Y0vd2kiiQ5lw9Yq/4ntO+6jfsb8vV2ILuuD8aWXlTgG78iX8vFxkAf
d+5zxTgz1+Ph4FgDcviJxNbYAUXnGKhj+b0JGKkvBAGSMVkCKUSuugZfQVcNKCcIvfa2rqppfI/o
SarJoe8zWg/NpnYDQe6tRNE6+0zl5fiY5qg4F7TYFEnD3jSqNFKDcUcuNPpjRDIBA57TxPxFqMaL
fKwwG6Px0q2lyeUyBgpvNJgpraONWHZRglWCnu+Q4lYrPjxyQ71x6d6xFETB4r2NxeA8JRKO3KK+
mGWFIbvjUA0QLA7E7QKrJAPPxjJoDbTfPKHMl7bAmlFZYEGZOQfPf1vk/tzJ/p0Xbq5TwX++47YO
A90zfHKjbduxVxjs35YOyRZVxLqsnj0kqNtk7rESJPNOjYl1tUQZkoj1XgkiH4vLlAPyBuT6wEzt
S69r2jZPMWA0M9sKObQfzlC1G4yvUMMh515myhkQAFd82dk+80E1kMCDBqwBJUOhsew6qYxTNimk
N/EQanT5HoysPg6Iq07p9HW9PJ4KOb53DNwOWZE+NDTXNzo4bnAKFDcYUqkX0lcTl9mZd6m6aKYV
+YPwTkB8Qks004Pjx4TmTWbUMpc7udJQhNopeCBwF6BSyc9KR8JRyCoqh0WLbP/SwYTDS932uyYg
Cnr05WfUIf4DLo0Tm+byoC/WN5pXF9WaxsFjcaPATiP8qE3YVFn9Ngt1senaOSU73d5e2XsEXw7+
JPdJBg/CQlgQ2qKmqpnLcECstE2T2toUZWKfMtM4ch26K8hHodR1gq3VE0lmqiNldGiMtbtvJY6E
Lgs+ec7wURNzmCdWfJH266oJf3bs8ZhDD8YinxGgaxGyXidPva/5IS0JVEcqQ0Q6CP1QBkTfwZ/q
+qq9VDqJ31mhYS1axxfZgkXGRe1VLfeDrXCD4hDfztMaptmlah8kfn5I0w6ybOKVHM3zWcfkHSLt
8bdSNoemyO27tQhtZ3XGZ8qVZOSUXkY5n5tU3wBcJDnGlVtfieFoY4qMgxW/V4DqaTwNlZWVp/i3
aT0vjP2eoSoc5DjMAMXFdRwdokdr+a1H+bNpzZFdE6ErYeznH1XSdYeyaIHC6Nui7/Urx1XoOznj
PHypILaYWejyzDSWHv9SXZWa2QOwAYwbIfZNt+T3E660pLQf4oHtI219cmPIWyZRREYubKTr7car
5EY2iJFm/rKNqHJJT9qpNoGDP6mI5+2i/C+WmYq9Dhphb0j3wEmQH4C1splwukiL2WJUypwOGS2v
EGNdfrI6J1SmgOa3QOeeF4/LUy4uieLqaPryATvCx9Am6vCflwHD+ufC6+hg7QPX0OmwWYFlMqH/
5zJgijGOxeiheilaMuNpmhLNwWgg8KBhQLM9LoHdPuaNf5on5W9bb6BfMjAo9dIjJwu0mDyYEWmB
IYHkheGuGt9E28nQ4PJ+HMX0jVYLMMIS7TKLxTBdOgc3pNOcfNJrI60lFLuUePy1fgjLxAIr78tP
ZCagWV8mTJEOR7Im5jRUFMuXQBTpjgS05B5JrLcjLy3kIzcudYq/uu66fleahrazreoPJkXDORGD
j14M3FAt4xGkBHCIlmT1kEiEhtHJHlLKtEGmxs+fUmIidZN5ThiY8ddp9TTjZSzPLYOAoZ5oDJDA
SZiJeW3Age6UNmLispz5Ivn1G6en+UP3jnpIQvTodTxv2dATMEZwTtRrHja0qScK0srJbKk059zM
+ttYJl9GmX51NRFE5ihCmoyrFwIH/CiM3eDMzrmj8ZT07rKvgsbfrYqOMEgrdWo7gCcyY1TKCXx2
A9PEHGiN+xRzAczt3r6qypIbfyb5D28NdZmTizOD1GDTTxkxz9ibWADyqGv5RM1UHbpAMqzB/L3F
K1+FtVBgOEX+DU2AGzXzU6qReWF7jhbqFuHaJvODC3POFwvfi12XF6Pyo7qR5WVYPMGUn5vDNA7f
//NR664H5d8B8Wh9KZ493cc85iAB/oWwrxqj08TSxk9dPAXbAEziOXZlcF56xp+6bb7Jtjxo2jI9
jYShLsF8tZ29gcU9tNKl+V1Hm6FVRb7DzkIVbE7AY80a6BAW3QsmcoLPoXXMHTlZAPjIEfAfAc/O
n/0KZTld4ORJgtoN00BPI7un9dZ05c7xzTGUztoU8ttxa1fldG3gPW0sj8y1JZ2KiymGYANPJY54
GV/dVMGodfJlN3XLru+s6zg9VrHnX6bYReNRDd5G6239yYmxkAAWxZPU6m8YUFCToQ1T1sJs1kYT
7Khdz5nzkBHNSEMAl6fndOSXDNr+P7/x9rqf+OWNt9e9DftenYGe88tqUSFwJRhJeE8kQ4I0zozp
rpGsnp/sYYkfMGfAAbPhA9e+s1c90BSw8XWXDhfpGHjdbS17Ip6iShywgX0x7+eUxvOQyzc91p3z
2AgNR8QY3Gk9O2USUje1bzh3VatrK+3zjLY3P8a1QKnLkgGCtPMO6PbYE+AIPBezlb8YunNf5P7n
tsKGsoxJElZmXF0gmW2AC3XPtNq67aIXYk+VfMREEv8ID/q3MwFE2P/Nm+TZnmGYJlkVSFP+uaSi
hUzbxVarTd/gionx+z41HrtFH05twqCW3/nJNQk8dMdpOOnDMrFdycawGQ37WI4sdVrgVFGOZ5Xa
d1LQV5mQuzZUHelJxPZ5YGzpo5xdQQ9BD0i/tuKyZd2u6GPIdDzlfXr1mgwwnm6jsLgk5XjRPYnX
Q8ISUOYa7S2Gfe+WQRR03tc5KZ0Dq+LywpwOKK0VHLG9n2FXpZdxLLeGhNLf6tmyl1SM9PTKaQvS
f74jDY6iIR31MxapvUZzY41TtE9NX/n0L4G5dhjFjjNJVhs/v8sEoCsNXeyhSt9HbWgv6QCyf8hp
TrqWIB0jsV90Y5ahlS9Ixjsa4xQSLCQnIdIxzNKS/ZWZkyQ7KhWZ097WSEpoOgN+vczoLzbOJ1dx
Wir2OrtJwWVu/cQGb9mJgypJZc6qlbF9RKWGJyhwtYNG0fQAHzMliZ62pNYX5VW1OCgTXCBdTaY6
BK2nlCBUrYf+gErMvVvqmLljivcqcNJPg9WxbJCIa9Wopaap/92HLpD22ITIYPEPJTWhohR/IDLt
GykI81SCyp7xklYlsx5jaO3odgWyk+qBtLzmUuvNXSq1e5hAaD8aDaMrjuGdbW6XivgT21HHRtfc
E/1j8GO1caJ7VDvkiqOY1U4ycY9oZ8QbvGWyrOd0xrmVnFoXfGg66+9lj5xfgWrIiVQAiKXN7DpB
0uEp73YjU549YIbqnPneQy9fS7PM7puGXY6JF9SE3YEThZVHlFFqjtYZnyjz0nE4Kxs2KEqJPzxj
8JAHgHOVWD5IminzFwvEVKolYENEvZddkQIU46FPUA4C5A+rLusjkrcPXM4B214Te49Px93Pedvt
wrxQLRWbSfXPFuTDfTID/fV6HIwISHTU57r/o1/2b89iFrNfz2KGh2xHDd9xbg2bX0JI/Moohy4f
myfMlmk4MfPfSmfwaGAv1R0XJeQoLP1OW9n3Xq49mwlBkSZqsF2hpiaa44Z5QOZSUbC7mywHm2BG
dFAaP2hl9Qh2p3px0o1r9sujbmbJISWBhWZDYr4GPkGxKPgxpY96FZEX99JDyIv0juv2bZ0FUoQh
v+jUkTYxn4RYVQg5QUz++KQXVvAi6G5DwPah8cfZButdu49poIRcM/0dzhUJIMufIipcfUt3BrQN
+Qj7TqG48zQ3PmDBTZAdgvUJNHBHhfL2Lbb6s7b4/l3c1OIwgAraSLcBf5WL6t4ZrLM2YwRpgtWo
XYnhs0diagbjkvFHM+4KQZJAM0Eqr+TjCKeUhkydvKI4bA756q4stCl7KeNnF0cCXs5Fu4LaKo6B
3RXHIQ2ITIpZ3VChP5LOol/jQF+2mPkuWQwRQ/ktnQ/Heu9cowgBneYXt6HOH5ErbcWsryIK72Od
IjyJQWcumuA39aB9bWR9qAJLoW2mnBGZPdO5QdLDpAdSOSXTE1zzsKeHEGGT6yGKc+VKq+Fo5Wzo
JgOhopZqzb4oxqii2NuUXhnfmQ2gKNgLDvDZrI/8BBJbD8PmDkYCfQ2lvTGsG3dVLPWonZmkeijw
dgNFR12ji6vMF11PGP3WIzjLmM5xDPRlNxAzhhsQ+F6pCNdFB7aPEX6VG+W2HDpN0+986HWHImBY
AgLgHaUJLhl6yYCuOuhbwgCOUwTsYTv4txkIDt6HrdPlH8phiopUP4+c2lpx1FV37+LD8eoey4xq
yo/VDSJ7AMB1N2+xn5kXAfTyCK6bAKYgPsd2md+lYFLqYiheC8P5SsPGuDbro74JMMosT01TWCf0
ruZLgTd4JwybSVr6Vnaaed/pHdidxPLQlkDn9DuMQbFe+nyEQf5E2DXe3Jrtt51/j1v1FQ2w+5i9
mRYc2KRTy346QHWrH1PtG6wT0mva1mf6gJlbME+IZoYnW/x9/qu9IFmli4hhJyuwDyr2XVwG3rQV
LZysiGsoti6kLh0cEdffCVwGWJ0yfSlmU4b9VIEqcKpXKeohGvRKP0n9BaMrJQ+ins/+WB6a9sp4
qb4swvH3RH59M6zMP8+lSaZQD10GKvpeGEl6p6PTeFSiJ8RxdPfC1iqWVzm/5TGHHcVRkvTLp2aa
OXhy7AelA85tZhW/lIRKHOzqs5xIYEBQ6x1wPF9GW9YP3lSv4rmpeJB2+zz0vthjxtGIDQmK6zI0
4yYghhfJ6URNpnXzSQzZe5WSFAXFeQxBLaPorcArVWJE7mcayafS8JpQqRGfpyPpOYCqRo1xlwgZ
bCfMs5sqT5gfM12MUHR3YZ8a+1T0/suhojZ6olo54ogixchOXrO413ZSHIqsbw/NDIt67MAKI6ij
DGT/tBkgQBxKILE4T8CoW5kxPhkMzyGY7nQm8duiSlJwU238ADFx3AAdLIgaGfvtYFvxyc5LhsAO
ObMwWSHJd6nJqqPGbd+oZ6g6BfEY8xRZ4wxlkuSBW9k8OzCpZXtk8/68xHOOeywgJk+bzbsU71sw
R3LIPm6KI73w9YvZwDXHTYMhJE5wF3XkUc3xRVPNcqfGXJBYxJx8tG2KWXQjKKOsz17lHYgc/exB
Pj3o5TwdA4MiISfJIsxTTxEY1XxZaBbvdAudwOirJ2YIAW9a8MDJ0p4yfVB3hYTc3FTW96IREJkm
Y3635+petORG2LJhTbPz9ilvXQyGb0bQVZ98eudbgjAwPiVDd3Cp3X9cKf9Pi5b+v5ssmSxUVPb/
frL08EdVdXMx/v5LXuaf3/iXwMn+jY25Swfc/mG3YMTzp8DJ139zjMAAE8B8J3BuMqa/3BuMmFya
jjoHgYE8yvk5YkL85DGtcuns0tJxbd/+3yicDFQ4/yyEbJ8hFvYSnBvrnsbl5/2jUVww9F1KtAyH
qZDPJDCTiFRmz/Y807pDSNkRYSs0455cWighOpmFvml3cJH0EOaWcwgar3iSZL90UKuWXtn0w/t2
52KG3ZWuILti0imEinEio7J7VIHZ7Ur2f6g4J/ILiZxkwRtdAjOQOpANwj+L9GxhTU/TqjQIjPfq
pjy4aRBWNQKZisneR6BgrkoF+65ZdQv112xVMbSrnsFB2LCogKIrEe7OLlwAeRVama7JkSTkgx/N
ng2rJhfvgVUYeJKd4TSgz9y0oEHOQ9e/ZslTmrUymgOsZz35zML0PoPrayOjp8LvxHfVIf+2jHiX
zE1YzDK42Mi56YtP2kYrilOxJHPouWrtIENoaVyr23f00TZ6RaKcSCvANpmtb+LBoKWY5G6oa1N+
9Mz2qzWn3xMYdVvYea+uNza7BQElCos02IyFzx4SGEfqmlcPaC78LT87pnZ3za2rmnpvk9ukZyb0
rqwqIA7IXSYWT88/TrkJ2ToYmuMCkXHXBnl6Nycz9EdAsbU7IsG3+7PhfgUMDOhvtK8/PMYeeStT
RuJPS4ZL1BYIS3XIENtx8hC6d3iI3ZjO4Nz04SyJdgl65nYjKaYbIAZaZGXpu82+AhERxWwtSItJ
ZdIxTS9VuHjdCyGf57FVTOykf0DplNPU3eha/xEbNQY6yuhpce+HwCvvHZuLtOeiYNJ0+NU9yKgF
s8QRqve9g7PlQIapeRfgopxqm8W47O9jIbFfBvKssdElWcU4aDqYQrUgt6i1+QUfEmYWBgJZrujc
L463UXl7LASwiHiIX6eVoe8Sr7ojcb3czfBM91VP9AWCLbUxoYaEviCAKXfJVSh9ur5DgfrL9xBa
NMk3pjyYvZGXAm8YI3gse9JN/2jyFSY1LTS5BV8SwqKTv0+U5h2zZdy2ZjZcqk50YFiYLuhuYVz4
liYMwOmGJHCo0KOfSs+AJtzIpQInzHCEZ7VKlr0vfZJgtIbjtimkK3Zd04tw6XW6rqg3RhPZsI2o
XPeab6QC8S1T9xy4tb8VXfyl1BQb++p5SQyOuCq92r4gGKP0KANyd6ebOjrD0foUtMUzLQ/0cUx8
tkPXHtsY+3lbyC4Cq3mF17O48Pomto+z+UzSAd7nSj0GGnNkozkMrmluu7kUUZHGL0Jpf/ggyDb5
pNDyOfMRGnHE5Op5dpNmV/bwIKRRfS9XpXSHaSZZYovjhTgv3dv7JKxeHL+n69EagFY71q256s68
WNRl0/IVaPmprlIjrFiQdoXpfSXmJqrLoLm3guAFENala8F7uB4GUhc327nPX4O8vaiYdo5ccOm7
S/mYfzGm8Vuu5tWxPjBMQg2ZpPSulKTgRCIw0RAmwXVZluxT3BiUng725DCpkOEPFSqxEQBX6drn
2EfNh7QNxEGeM2hq7K+WWywnFJyg4caG/gY88JhCfO+YwQv+XiCyXgqIGBf2XrdTsJGMnnJkKClg
bGIkUbYtZMTptfPYWmK8k1NSHkyHxciwEcsv6aFrEigp0UQ9X5F00AXHumwiuqr5QJwPcBwNOH0I
DcL2TfPQmgsYv6zclX7zyfFVt1WF1UQ1QqNGt97rgizaHqnSfhjnZO1V5khcnfYwTDmekzHeqo6o
J7fK1G7sjnNDlNzUO93bYrPQqf6ldyA8ZsoXB2NZx/xlQnvQiEPXKoHf2Y/eaO5VreYQ9aTHbH1+
lQVKMGSK/tOnpQArlrNzwkp0xNWcsy9D1M7AzZuYIaNOzUNfP1lZoV8IN3Ns66RUnt0R8xtvBvCL
19xN4Qo4H826XAeDxeSmzLdB6X3Qm6NVVsaRhvJzQ9aIuet6QDYNsieMKSf2z/RnnW82ZCGQRM0G
yLC2az1j67oLPsA6/br0VrVhxPTe7/rU3GiZBxFWECxiGfAaY9c/xgdv0L/qI0mVvZVE2joUktI4
iNrHXA5NU0twOzrZwgrDmFFY3xu3essdFoy5JfHXagkcMvpsb6zRoYOD0jVhAxAv+RP2Dg6F3gzC
uLWemVNdHbKhNiiW0I5UnMcUItGou/YGb8JWdis5YZj3eKf02aK93NCalWVO3TuTftjf9WP82LQ4
PkoT933AQSTdiMbU5wZSJ/unOdmLhOGMZo7HXlfzaZ3G7Bx8FKrwn/Uas2Hpmcue8ckE82M80mMw
9xadzq1dgHJAaMd9jBK8x8Ktoyan8HBj8QgY8YirbEci4ONULMcahwuqESINmOZ8GVdkuND0XTbk
/CmMqMMWBhf74ZK+n4V7EBlaly+hZbABx6fNx9wT4hIo9eGvE8vWj8ws/l3M3itaX39jNe1OANc5
6QgB8mb+YDgttr0lUj4eFcGH3faCrXTgHQe3RL/hvKezj4kUHcfQvnW+hiqhXzuN74Kx6TZrunst
o7s4xaGB0q13s/uYF9hXOCrs4arZJK9prnVt8IkeoWIQGzL2kFYaLHvM0ri2zbse+tmGaiMqZHxM
x6OzunqERn/An4kJ2vglpnQtdwE6tP7FkA3liC32g5kJeN3WfT2Ob/lcMsKY/Ct7NhuOjHWt4wTj
ygSdVs/Mo6jr93aA2NOyuoUeSL7U6F6DAHi/NeffTOLT9oTY3GOPe10y0NeZkaOPdvqtmjzzLPo5
4uDe+YkgcEtKPveBeqUpttgYn6o0ea2a5tu6A87Liiio2I1EQFZf4b+gfMo2nHNRrM87F7z9xko4
+tjj7AHuSWoraREpwvCV08nNik2cAd/2q1fhk2KMNUyKXa2M8nS7UT2Cv6EooSrkRH1tUO9wbjbF
MRYgnVtZ/f3m9py70rRvX+AAoOR0SfBCjt+c6Gr8eeM7Pjh3DNhHTeyB4PzJZk+9Fdp+e8zJWRzH
NRnxX3DtBWPLbpCMdgkrmY+ZfC7zwQ5hbGmbn1zzG9w871w0s4L56O0LjlTu9vaHaL1JWF+85lbA
Sa9ON+L73FfHzgYtcHv+xoS/3bvd3P5HNzQfTkaJ/fOp273bz/jxM3/+OEPGXCXljCAma74umWud
6vFZpHpwdD0zj6SW0wao8OYSZmufbv/BW2Y9Sv34SCpGkNNY5LWRXM7dH79ifRxjNyRZgVSD3Leq
UzuK+tSWHulzt7u3J3/e/PLc7Sf+8lycErLUWe3hl+d/PvRjJvoZ9nDWLRbyJNEIYGTLfGrXG5En
zUm6CvDB7TETzrdCzsFOrZ/oz481E4gXCp1EbJj9cPjJumwXqn3+kzuptxLQ7w54Bs/RqIR+ZAfb
n998u/fLD2zzhP2Kl6Q7RKDy9PNG97CSmOvN7bmULgmzd6xJt5dw+1E/ggFuP/DHXRG77yY2lN00
L9VpQFuPfIl7+UI+2Kboy/ViMjCBINgEM7eBUEFxtrqVB0vZITfFhZ4hjC4DGJVZ6ebHxyZEw3f/
uH977zN3HbU7PSmJhGmwYK0fnzSn+nS7565BIbcb1V9zWYJ9WWw4uPpESMePu2IF0Re+iJxGy/mz
+vfbaXS78VDwLqFcz6jKISXWT9nUGDJwQiDrLe8GhHr6M7j814e3e/r60B4z/MG3x8GY5exEGZ5V
nnuwZP1ZIy/4XKdgcCaewXXWPvB02BF/9uIA72pZSsx+/oIrPMpnxsZGd7HnlsZj6kROG39qYzI4
PY0hUUMpvc9hNO0lFJhdCgOrsuVLVVsOosTykYE7MVOiypDfzFwuB+QLrJds5tx03tXLWnmYGimg
yK43yUCB1vgFkR+L+2EaeJPHAbdonpcbY/FwgWb6XTMUxjZILR+zBqBUY6KKELmGqBCxWQf864wc
c80mjEtifrF7Nu5C7eKxtZZENZxiD5aWI+S97kwkiOgA7abx82hW6d6WzE5BHsAeLUxr24g5P7mq
+s4Z/mJzoT+2AfsyTUsTXBU6dsphmLcIn5KKmdmaVL6JXVccZ4CE18BHNsFVgdbzmN6ZFhUhrOc1
JAIy0iE3sT8sGVtNEp+qU7muymo95uZbrs7t7s8nf/k/t68Ga5bPz/9Xd+5nmrwybK3gevsaOgSX
VWb9b8sI3b+ezAeCkJkC+/iugK8Csl0f/rhhWwIkLuc6v2bsZGxnlpDgEveY6JErIeZyEQoAfHEG
amPwMOnLGkvMz+jWsJnbvTbXSedpl+noTlB8/vramvKwHbVcbW7PNesWX59dHB9847De/PwRPx9W
nUOjGQcmMZsml7I8TgqIrfBXCr86yVsize3uzxuYUV2kXHXMCrgNtlNZ22k9FTjYOUcKsibYgpK9
uT738ws/HzI2UMWmrYQkSNr78V9uXxX5/LsJDpWF5K9vlR0ZugZ1Hhoe3q/b+4KmLY0yEE0SVCRH
tGsT0Gv4e2/9CG6fg3sLZrp9rhhkAuz36+durhcteCXvhmURDqxrJldQbuahtk6MXUU4km0I38+L
t8yZ6k2LwvmkMmkefAonZ11gqMvr0+0esKw/7/18zjYNTOEKzNm2tgllNvgzqvXyG6jbn5y3Z5Lm
kPvEy2NdpulRW3ATpBSRBGMyRmehopt+ut0by3KGyaEOwiILxaZVHTmjeWDjKvDqM3Nlk5MWm9tr
WW4LYr2+ttuLwRRubmpCtLe33z65s7OvpXWHKa45odnpjv74Zc4UISEDXWapmxHZh9UJGiu5oL7/
aK1/a3e7PkKc/C/2zmO5cW3bsv9SfdyAN43qAAToJZLy6iCklBLee3x9DSDPPZl1ou6Lev3XYYBM
kUkDbLPWnGO2x/X+iIMEQo9PuEwMpRxzvQYfxAjm6aACMd2byXe7DP7rDZpeNdt1yzwgZqAYjkE8
LY7w9IAXPP9107QokmqDr1taTrb1eeu/ko3BUJWu80e83nZJPW3CjHPrj79aXuj3/7j+X+vT/+Nj
ZhMyp/x+hfVofd7vx37f/f0yv9/e78cWOrvtB9TMGiN+9n+/8vrHAPJYevx677+fE6ZmSFledn8/
9OtPBBn7uK6hXOlKpT/MU9cf0GHBkKfBKKdc78VkRG7H8o4tPpeysJx9FK/CYqdSPTmsDxYoOlC/
oJSKY30H2dwBGV4QC1VEOI4VyRbXU2Y9c9fz5PfNaJh3tR/hOpnjUnSHa6yQpgISpz9EJtP/MBsF
IoAsT0nTEcAUL/NwGRtMJtLyftY3Idb9A7HsuWcCFwgiJdvpAqkcCBeNjWmWGdsCKUI2bSN2bQ9K
VkX7UK1jXNeDH+/BHLSHaJIuUtqirWTKtluJtLD1NZjFCWcdZq3d1lLKuBT22whXVb3Yq9Zq+f80
Fh6n8vt//6+PryzKN1FDCuiP9k//CfU1nXL+f24s3H1/1h9N8vH/eNJfTQVL+xeRrouqG2+IqKnL
6/3VVJBE9V+UHTRdMUzJUEwZ3fe/mwrKv0ScTXTvfvUNlD+QUOJ/r4lg8B/+X8IxPDIiEi/FMkRc
FLy1fzQRlA5xkB/2p7xX23EKncqvz/kyG/jLbLEe/b757z8WxMucs043//XLwLmgG0r3tgbuAAjS
W/+vYl07rM/sVdghvRGpUwk9xk+v2FiKY2oheoUTu62A6CWEyz2Gw3NhFvI+nwfD7Vlo2WCxFx4f
oCUd5qmWdoc8r1+yg2qQYllWra1+dJ2QswhkPRbptqJ3/Zb4Y3tW+hleRfnom+ErvUb2QdnktILy
1HZwx5sKbGK5MLEKvH5DXUwHP+/Padw/mzmVaCg4ZyuuqbdZsXYoB2MvM8EQHiRQqSlEV6LyaotT
IOJSfTYs/WMY6E+q/sj0CpKf3qtx0MQBp54svGU642XWWtK+o5w2dcqX1IK8gKAOyJoNsyInnjpS
6hKpklGsLcgWUlv4DEZ3LxZ+77VIpWx9Ruk+gZmIpQYPhmfEZkcBXWXaKPNnqg+7RtcW+Xf/c1jI
4cGQPyRiTEW5szqsvCll8JaEKYrDpZI+B/xQuH6BOfkyTY/B3I2AuzaU6iO71ATKnkN+l/cEC1vj
iGWU5JJ8+vLDwfKQEbE2itXUm7XgZGjmsxVkhDbq2G/7msqp/oWOSHRU3JFnqtAjiWnppQ5Jj1xw
qvTCXVaYL30sPcx6oXmqWmKfz65zab71RdU4Kjgih2Q3WFBdT9pJbVBxoaQ5JsLZjJW9UiWWjfb6
B8U87BXY5JHmqu+EAOEwwgnExuCZakUBqx52jirWzD0GvevQINa+izcCQVC4fu98wgqbFNpkrM6A
v0uLjScIP2giwCPdSrQ+el3iw5ehTOwuiybkGmgeflDiyTex9iEYpNKmYlbSGUI3VSfVyezTbEPP
vrWlBHdVR5x6GxXlfUlqygbkr8ApTXUdQMD9PBI6kWkdqpmlC9cqiHKG0u6h21AXKZ7J+Sx3nVwC
bCXw3ivpueiZQmsBAmxFNU2etds4IUCB3wmuB0keRXwugbE+lFVNA8UYQB90UDfx7VcERaPZodx8
l7GqsaVU2JH60Tm8VSjRlfGZ1tknJDlWdygaetW4xW36LYoCedDavstL3dUB1B4E9SM3mK+MJtLc
Xp5O1qDtm2kmYnyEItZe1V7BGREXBNSn5lVizY75/h3+Poar8ZOC+RsacRDe5D3YZZt/mCUUWsq9
tqAoT2bpa9g4+K0EudKohR4F63OUMGwzvlKAUy1+NJWqXX622DbuWlxd5mKjFQZV3OajXxI5H/3U
k+zG8OjOFrjvguKzGw0WhlnIS0OINR1nXqc8ynn5WCeQogTwLL+LI4mBFT9TX6Js6lAkype41q9J
K1gbEiMqMjyx/0kdtW5AWbEvRBcj6beDip4Kg+ORTITOAW0NCJlrgth7duM5Gbp5d47R0rZZ9yPm
6lKF2WMAgDB4IzfQVrrMQWWvHivBVeboRZsRws0tzL24goZJLvsxxYixiQ7BLIO8UQbNFuNhOlGu
3vJZcAQsvcNsvIPtyqkh0+2hqAnj/VKlUMmNAFmvkSmRYyRPk1CWiHhKZRNZFHQN89OoxOFUQ3Yx
k3gHa45ELt28FSyPvCAlImyoDJcYjohCNjnA5LLEvT67QcJaSNB8LjHwbNeoH/J7H/iv2G5KkbQv
BLlvqtUTiKkQiS1MaCJhc8XthIhLxSmfmb7XkB3Evvy7RC2r9x2A4BGuj6yq76VPFGl3Bt8VV7Wy
AYdfbkoUntjVtAshYZ1UG05EmYFdCaqVJtEyNgHRTdI7pyL71yFFU9vUs/DZqZC/Z/A7Dl10sp58
JCgyQOtNaaIE8Td+j+QpLUjIaxVgEAbRNJIw6TjlstnpOwrIhM3I8xKnhiLGmWLfWy6tce6GE9qr
yU3iL5mijK+ph3qmoSPp2Da6gp7j0L8yIPFo3HtWh6ciLL5KwpSZDE51YFLzChl0QzW9sn1oXSRO
FnsJ0Ls/I1lmPZrV36EeolbyaT/K7c/JBx0Fm/wxbpuSwgb9aimYUR23P+MRbINgmpsW9cEpgi6c
a5KbGFHKtBexBMeQuxjHRzBz5s+5zYg7DLGnQDLeN22/ixG2ZgL5SRICXAYu7Z6IS/0O9naGvDYs
zqEqfVKpuZGscGoDJMhhP+Wn3vfagK4pwQzP2COo/CSkJre5xVAbTRfTz58qkZwjvPFcOzSitRkD
+ORns62zbEZ1em7ZjzaUHUx/oE6jjW7RAon2s28cGTR5IeX3BngQfLRHK+Fapqv31g6JSPCg8uFX
PqV9Xjswup8llW1bVqNTQfPwNDfRdcqeoXpLaOguhgquxECm7iaT/lNLCcLGE4EnRAacHNZ8TZpx
4yW3VZcw6A1ifIlEoB6SHJySJZ+v78KjWNIxrbLQ2qlLSkEBQSxZ9BFVNR3N9jaUrDIK7F9g1wwn
S63UEbme7KpjaxAV/V03WbSdJOm7gv5CFnXpDHr5mlVahGkp/2n1ktMMIrGDLOmcWaP1Y7XBrm+Q
CDZZP8CTihyxpgWm1oSlJbQgHEkgoLEBq2BWC/2ZgS3IIiwpkGuipF620a7MG0b/3V9YRzY23PJo
Y+XhZAOq7108aLvWHD/8FrqLif7f65XhOzgIEs39Bq0ZsgHhTY7jCA6Z0R1ZK+h2mwIV7GvL4sMo
7aYaCT1Kk+pTIvV+X5vtzhf0BJxYhlfBvJ9aGd2Bkllk58HX1fFHdxmVXBVzwxRkLQHJ2XZq0Z03
/Fh2TzXRNomrESecOCkdCvptIXIBs/ruICramADNjUFHgDQtWu7ZJIV3laZwolQV1iOFBITWyIpz
i84AzKBBK0PkBBrj0O6V7NvA1XAiZ5GxaCcO0VfOL1nN8sT6Khv2BmZLb0hBZpijP50Gg3A+k2Kf
rQkyl9HiSKomjf4uM2sZGHBWMM4BKKbPtWC9pwaHn5jTaR/ydNOqoI21UbwKDbYhtQpbr9YX8zdq
l5wd8IkgRNmD2MhSVu/OnAOsQdJ9RVHThbDI6Zn3X0aTfCFH+Wxq48HHv+uU6siSueveq3A23YmI
nUMd5609Mb+7mjY9CaS+7vTFL1MD8wSTWSKmBD5BO0/ze9KqLLKxiGpjUG/Qt3BTT+GWOWxARVQc
c6X7IbeBdm+xM88sMmX0UnjMMrO8ajFAGm1vVhKo1rzOvcAyMeVEhChLTOQzbOeNYuZwJZWgOzXG
6EE9xM3ZGPUmrYByptDTw3RAWJKLw1YzCAaaoKYSjM6aPkAE+CiMGsEh9V2ShrSqCWPbiXDwiS12
ZNEv0HCiemr9NrqLC10FaYMC2hBCid101jtiKXHxFiBxk5CVjaKHihPnJcmlFNBPYgxXjwCgb9FK
qmMDC++4HnXycK9oIiFnxB55BXRRytp0woeQTkxQDC/ClC3Nxumkap12Fxpc2FoEOCSe8NMxbdqx
meZbJEMY5ab4bswShRy/ZdluWILNzrHcEYomOkLgnyfCgRGNlPh5aMYhkPZ3TBSnGpHFEbMjsgFq
aFPc+7sxwR4xiBQSjVZBqFER3t3jFOpxjFjRYtyhQv8MpPES4wVCu4ifWw5CF8+CO0mV3U+icuzK
MSYqyjxnDCSdVJwaSuYXstzp004grhT9DQd9gGGB+JZkLB7xbZrHrKweNIvEKBGZpZzdGtGEGICT
1q3mDBoX7XrXAmOCYwGcUiz6hkfqERA/XXgQ4cc7PjsLQLAYKFJRemlll8xSlW5UNtwNcl7c58Mp
8IfGmU0Wp0VesU5YbmZAoL9u/vEYMT0/ooAVx5rZW4LQouvc+eix17Da9VFxyeUtGM/KpfW49hpF
hL3I6v++D2w32uvysn+QUXj02YT7Jw9+xuLMdm3NO15vCiI8U9K56LZWykdElwf7mAo4bI3staxs
ORQpgv6631YfAbkfrg7B5SAlQkVePXMtKRjhpg6N6rD+w3oTKdVG6INu16kjQU0M5NpOw7pkjNlA
wXzph2WqT716PSTp1ATy0LyES3cMGGT+x83aqVofmwThWqla7XWNL8KfzQNnzbZdX2O9ERnY2YAY
ZOctHbe/b/oaVJrUhwJVbYqO66uRV7z0U5b/7PeDlhrhDBOn7drtQguQHVhr+YgYlsMaOTqdrlNW
pFwNa2PUWvup6+HaECUkboQQJNyvTS02HsLi0SMOfqR+sHZlrc6nJ7c2EslFE6mOE4iSk36FyGBp
2Ba+hrixCzHXL/Xn9QZAP82xU1LBLIAWyorRFy1vTUy2KtDV6xHG01lyIzJ3mLUP9VJNBhfLwmw5
KkWtJyV3NF47RnDSxalJ6ksTmuT6JWrRnJ0Ac8SOeaEihZmSdZKn/MDrfXmpO7M+mXco95wxKOoD
jim6A8uRWidQF6h/dtJQH5rlZj1K61Z1W3l865c/9XGMtFn4K1x7PfmiNWsb3xIn6IizVorTxFnP
toC1juSuH5wficaERaZMbCjAhmWqmu1yqnWWNpZYs9ItID1a/0sndr3Rlgr82qId8OgNYkBA5fIQ
6YLFxmIbSpTXE8p5Wotri5QUs+Ig/d1FpSmH+oR2JzCW1rMmIkPQavzVt41/t3DXPu4UgkAFwYFU
ZimcW4HAadEsh+v99Wa9Oy8BpHh+rPzUZWzDo6V/DdcTf2Hmk51AY0Ngy+CGfvYa0viivfK7v7wc
jbeukJIDfNqM3yQnH9Zeu7xrvzem4bDVO/1AZCDl2qVmW0dWWu9MFUqFL980lSBsdJ5UY+OC0i3R
gC2/rxlj142lRe6eH9Ybrum/jia95bP8vr/+s7g+SAju4FoTe+S/n6eLiTi7631iqLP69R+vNjdK
tm/E77Ec+WyVynn361CtrJRRnHCV9cG4h9mJD5Jx/vdf9g2qiXG5WY/WP+xH5mGqNxiyRU4JdI1u
qelIAZd7wELqw3pkKfVr1bUgypbH64RSmysGeESGudQ2pZDDty1IjFBYzv56hrYc/eOuLuVbS2dU
GVDH0JH+++UVpYFpoZbJr+92/Votk69//arXG0R97R93//EnYTFru36pr+MMKw+UmWjcF5IvukJQ
6zuDgifbbJWMsZDBc5Qq0iyCgOb52tuB58CZuR5WE9wMYHWeNV6KSetJrVwEE+vgZC2nl7keUsYl
U6JiTmiLq7D+mt3yI/5xOC8DnVmvktd+a62DJFM4Q2Vh5eouUeGsLDIWhYgUtxTEl7W98fvtr3ej
5S/Wo/UmLKu3mW6zC3Thr95Hz5DFOfz3fX9A/2F2wvbXx1laV+tRzvg59nK0o0xcb2RN7H594PUf
tQZ5YUkNCg7YxA4Pl0y4jCpcQGG9Ww9RGOHeXkLV00USszYp4uVovTsGNTvQLIq7Q5t+hIPU73u1
7g7rjcKsz9i03B8kVOHAyf9xEi53UX5Wh/WcxOU3EBqlXv44v9fDNqIUmgyoOte7YAeTbUru0B9/
t57ZYivdSZqgeH+c/Ovf/P4/KijpTp5hs1sfQ4jO9ZSPrGAj1fzrDa5PafSSSJRRN/Dxi8O8idcG
V7zMfhjP0P0sR/+4u/6DkhSG8z8dmf+flA4UsNJ/afXYf32ExZ/tmL+e8W+GmCT9SwSlr0ALUyDP
qnhJ/92OkZaIDkVCmI6dw/jNsFUtmjGMQIZpGRZ7Gem3w0OV/mWhu9DxfizeVDoq/53mDNixf1pd
l5cQeV/gxMCZKeY/IbaSz5bf8PU7NkX9LskLthJRsO/kmYuKtrjC8i6UudSWmzJqe08PwtvaD0yl
CIH/erjexA2Y7SZuTKdbVgvrzSyEDahPbta7BegJzvU09IgzAoy/rEnWG0qf9SFalix/PIYkdRv4
9TGnmIIqYhmP1kFpPZKbZRpSFxmIb7AyX1ugf3RD/UrOHJxruOSKl7nSEacIdcZetU6PjNE7vQgv
vmqNLom9dwj5YTWFGahZE4ZjY6BP/MXshR0F+dzMzmFDYto4JpSd6BwpbYeyGu21Tf2EQSv5tLBW
4lBjZxDqandgq9ijHgExU8nNRdB4qG7zDmKgoeE+r8rbFIDrICEzc4PYfKLegr9DR7ItFntFniU7
IWni15QyzhYrhnV4buqGw3VAVqQRFpNQ/2o+r83otQMckZy891uPeup8WG+kmY4G9QNS7ZpiF5F5
t7bMkhrhMqtMtu/RbpSx3pZ670kLD/EjjpJjiNdebBtaSuUAUHUo90GAw0c1xr0aqA9ZFlWbBE7W
2khfpyBpIFNCgBVjK8uS/PdNsOwJft+dloFrkw/xdTSlzkuWlfF6Iy5ruPVo7ZqvR7Ip6ztgA/Y6
B67vfL0xVv3juuxCwSGPwG0p96bdL20BoPPeC5KtDBrvger0UqxxEObZQexUV+VE8DMdiepJ1h4M
ZuWvmmDa0QbsW7ReLnpUtXvBkzaEEKQeqa+O4GQU/qaPBYsmPFTEf0BA5wiekoUG8rnH4EQpRfcm
kW3DYA/gSdH9GMdEwglr56/JT0R3dv1CfTJysfQqCiYjLK4btEpOM98r44NaftFlMpMdjUqbFTlM
Zbuk6dEecL4MTnWEB9GINjYo2ZF2E3LpT/GJyhEuYTWxoxtoZQOTJ3nQIqL3I1GzCN5F1hMQLesN
ICTqrUG+6TkLc1f/ji9wRdBOyOjQ6PMz87R2/pA/EA2nP+sdsVPL11bh6U4cCkbUAhB6psM2BmEA
AYTSIrUk1vutaQ+jXRksc+5K67P8gg3F13ffP0ZX3LU05gK3PbUPPZgL+jFYSey52+JYkS2qAGBv
4cfYBEdeS7JZbjxevpGP4n4k+9jGmnOXjY6q2uUbkGWYWimlq56K10ZGEIlKma2UwwpKPTS6Pfbb
KbqUjUM1dPrukBvXP2K00+iiGzh7+6Jy5h9AipP2hgaFb7eVbZ5G/0P8ADpFJa1K3eZuDLf0bkaI
OvIB8W53W/I1L/KT8gJtW9IYQ9g3osbcNFdFtCFslw/+Yd73NYm/7uI+CDyda/OGZYn4V1jIaITA
Kg6imz7oJwTL7Uv+aTzlz5ab3seDDSaacqVVv1k0QHZI3AV+RYT6/pZ2MTwF3EZN/4OMBSt5MrfR
OWUre5mqTdZucmtjPion4RUfGx+G01b9UL/Hx0izg6N+KPftnl1hD+ACTxZREl9FQ+3Kjv1t/COr
bFijUbzJzjJhF+lOfUZPiHKM4JtrUjz0p+p5vMjv4M/q10XNZzmcbP3JLO/4UbufenpQZ0ThttUQ
9ehqKb0Hh2pDZRxRapu6E7zXRzfai7pbPOLUj/glHJqYkHJhSUouLTigbj+tAyGkjS1j/HYNBxHi
T+tH+Ahc4lv9QgX5EX1ZV8YdQtL1h8ClI6RhKJyf/BS6kC1Duy6O5aVRtmPrSC8+tTvHOmh0W2ks
wky4z3ewAO6n3C2ZDnSblPHmQ/5ACV6kO5PzIYNU4YZfVeMNcJc2X/0Zx0d/LiH6vagnEiqqzOvP
EJEpTm/IJcFHgtj8FQNL7KbnoaR9aVdHUggfyeKYjxHkLNA81s78mc/e9LxsqVraja+N8sbY4U9w
C4lK/wJOkBo3DQsDhQTKfXv5g3oj6clcUky5vBwmHnh59ZsEOG0X06ne6o4EcWVX3KRww3fefMyP
uDw+i2/KCIENL2/SPcDyPUNU7cSv05N2CgLKtfawDVx1P3iE/cLH1p6iNzoMg1dsGS2H9z725n15
ocaMrav2t/yWWPB8/47YRnQJB8nf5u0uvQg/qmr5fQcB2OGBay9/HAGQcyVGcCjs8dQ9+/Me46Y4
USndWIJn8jkKW6xtdlzCeCSZGxZazkTHuAO45DHmpKw3geAGYFNwqdgSqT+FTRlXjHcJqRZXLu9r
do4/KapbP4Jb6x+0e4PWAIE9cNXwzNMr9+3xteifiM5NpK31IFSbEQVEYfulQ994Ek6G8N5M9EJH
6ten+of00L76Z5wyxnRJsPEEm+B5ELdZ8ayh5CjrXUHNWgWisW2lZ3g0onhtxntD/Bl2fPxNEFIy
5GR2UT+i5c/S74xeJMVksJrX8bVEPM2Oj8Dih/nB79/l5rthkOXqrUjyM3C32D29AqAMVHttPbvw
GmpgoZF2CS1nsEBDwG3QwjnEfWk3Fr8MlNb3sH9R+00WH+h+FD/JRdynvT16xGrwwRj/xS1rs0P4
A3GrZD9S3r0G6WuinuW7nLfbOvN52DvImQ+0DpeAoaMIuwJ0N2zR4EdPuiyS/Gyftxu6CjlfbbaD
eyMXrhReSDAXIldqz/2w5e3V+GOnTZTtJcxSUDXvebNSt6e7YlMEAGi0pzYdM4xt1OZqJHQpy2Py
Zh2UQ3zTj9NOvVPu53v/yTxwRqN2PgqvBuRFhphEwgPrlK+8BUjTNS6ZiAqalyt3cGM2aexK/g6F
cS4/yDRlNGo+jn9L3eGx8LSN4iH3SPdS7kUlQpDnqL1LxtOgnikzTMfcTbznFmNcutG+pPAHmTe+
vMPhpUCaKtDmOSYalwi4DEmhc3TUQTjZUXOkSll9tgEmptxBVBOSrE17stjF8bbC2RIwfW6H+HEu
vE47S/2uVzdmeiYChr8nViBIrwQgoMdOIAJwdt0YiJ6Wl6KtfB/SPWJ1a1v78rsg+PdJuKjVVtId
uHTAAfiVcGfF31FylWOHQ/RC+bSFn1HKRzA5Q0WzG3PpVlDpPrpV5cYKncdnY9jJMqVqUIp29EN9
Kc/WW2ba+ZVHJ0LfjuFxFO5MVhqO+VKRNeaWN/nYz/Z0Grfmp/pSbMRTepuAES7DaftTMDb1XYDz
w6u3WEv7rbyxtoqbv7dXYdtf6bBfBOnQ7Zv74ai8VburHtj5d/1OoPHsmvclrzG74VHdUeIqNlRF
4+FML/BV3OHvrAuHnpd55DtCSEOgAnasiKAmVK4bmeWqxV5hn5tunzwrFxQ0NToRGRAWMet2vRU/
rTfxpWteesQ6T/So+yuppWT+PExH1kq8iy1rdm3aEqWNZh3v9TmnDXBVj+l1ehle6ie+f/6zCC47
1RQbmG/m9KPrFPvmcXgkGo8zlu5C6S19TiLUD8az9DR/h6OrRLssP89P9YFtAI0rrIYYAoMf3aX8
IKm6YWq1dZlzaCPCRAVaRMTgrdsHD8Kj8cWJg1/8SWxf0Flqz5KylUZW2w6bCF18MeeHlkUJ7+SD
op/0nPJiJfwpTC63gTC1Yqs5tIQMxYM2mCSe39snED9E/JG50Nt+/h5fUapU6BbwtCLg94oOWuMt
0l10ZzoqBAj04Ah1T/lIl0wiW/pAsHNffDFPW1QnM095hioWbouv2RW27V3X7nvLkf0ndlXVffsk
fmab2Xo1vUj0ktyTWHoigyDKKLD92csGVreX/lbfavks0TK+KQiPkz2xqqTMhZz11WWSibfzqofk
Bx++UtwBjq+DmgHCmxUdqgtIvXZ0G90VeL5xJ4sbITpAdGzul1bgIuNycUXmN7XdpySkp66JyA0w
7/vUOP5dcu+/8I464GOEAubBfV9sFzFU67Ftsn5qLM+FA5+lVK/JsK2jB6OE+rjrvirwScMr1L1E
2UAvg25y0KT7Yc93jtJaPQ2zAjhrrSeHSPDsWpnVDdsy86B1sXlQBvoqZbePC8mkUMuNEebWgawk
tpb1u6+g5oVr0x3mDn3xerQ+tt4EKv9qiSorDLMOsO0UWLBQDimtT5m3kQd7VJKK1T7bZZha6MPX
o0GiObAeZYLAWjhe/iVVGyLA0v44gioU0RHxlFFT2pyMuP/wbLUsu42mk/Daajtkew6+1teqDnpX
zlkpas2KWUb03C3/oby4HiKFr9qKmm1G1iMqvHanItNv/JyKf14x7a+HSsk+f1qs6fIFthUg77Z4
Ib7oO5KPCZf/mS1aw/DoRAH4Hlw3WwJxCDiIaIijXwHuzJWMnAGz+TfeoGNNjvK+Nw5maeefumSb
kCzpkdvCHTE2kWqLbxozhSMbJ8iOTQxv1maDee5FwkCRfHkWrRwspvodjWybHOMH/UGh2+kV8REL
Oi7/UaQ072bf+ct0EVxidr4toOes9d3yhRKdfwqd4Ny9yW9skOYjn/4OsR7wHafd6bZ1ncJN56lv
3bl6Z9cZDK6pboj7jlBXmhAR6JXb/UuFnfwtOIgX6V1/aD+FaRN8Iz7ni1bfii1lSDlBo4nQD2Kq
Kye2/N1/xRc2qWV60z5JiLmOC4R3l4Q37Y6om/Ez9/I9Cw8wWOWpxcTEKslpfgqy074mu+mbROf3
mHXfm3FVN8hUczKa7+IvFsXs9AbYAW/Nd/FeBY7QODE2emMr0XneVN8sLsk9fAuofWACtWz5uX7A
xY2bNqRdz+h6Uj5l5r9rs+UXgTJRnTN3gDCwCT1+7pJ+/2WK7XynXdtDAHzXVu4miVKRi+JBAcSO
4OoLhyfeMgSo6n0b70Z47TYdd4KFrMIF1suTeClAUpvm1fdK32mLTStjvi+dInVi1PFecFp6ZLQU
PpFPsKfqX9BjiAQ3vAjuD6JUGceik/+IGMshjnE/i3Zy9j10W40XHZRdjbqNXf22/QQRoX7xqhVx
1pOT79qjRdrOZy7ZwkMbuhnP3/HATbhVtFfOagnnk/n9xv5ZOVJHkY4SA8tDfA8dAZ2MNm+KwYVQ
qL418L5u4uBwrhjIEr7KXfpSI9VkViODlZ2j7KVM5E8FOSQb9RAcVTeAC4rzmjV8dcM1SiQqpxFm
XR7S4V1vldpmsLXOeO1iG8DEUwztYmO80N09muM2vS/ew4cEcAKhUl+AqK9+7xqxEzy1ZLTBl+Q7
d/tP2EIAvUMCXNha6ghxvlQ23+yoBNQyDp8DjBnMdf9B3te78YVfo9paXnnvUxB6k1U7eYJvnp3Z
vXTLInAXvaulZ7ERSBiDC09Q9tKNxfm1zNwm2Czk/WKDeQURHq185HroDsFaSdS7MDd742Tr6g2x
3DJxZg4FM0G6dvjByXRx4w8C42MnM3+OqqMIZ63eQ7GzfrD4Y3uqb8v9UixDP9LZNSITdijVWjGg
RoD9/1n8Sbp1f2IfSdjq8D4TZPRBwwrWDIol0iBVaUs2UsGylKm08boP7TNDkUj8qD1TnYw9Q3b9
4CFPH7UXT3we9+V9RJlpZBGzG8kxEeljODmyDK5x6mAv+RsGvWBGfoXYkL6NO35K5UY6gstc6i0E
/b4vZ9G7+U0VATb0AydGQnhxQIsGrypbcaoCwiubb+2TkyR8nVt7FJzqXZk32idyxiy9C2MvpSDx
2n0zxIVvhOrpyaZIWasd+0tzB1uLNJ7+BRNVjK/8jvdFcWKvXzEUU+WKL8M7MElKGTr2K5Zg2ktS
Upkk5cEVvzHyN+8TjAq+tOG8cHyYvmnaR475s6H+leL5srN34MjIvrOtQNkniA7D2WIzbWyaTx+m
B6f6Wens7BkayDa+J/csBvH9kr1bt0m7yxJ3IGVXctL0miaP2LPzlwAyRoIXbBsM52ZcyiwMoTp6
FZ+5l+JQcPIFT35AD4soAHQe0kxbpOhAnWDBXpzml/5SHPqd/zDB/8L4a89XylpwJlx+3foruXKR
BMqDoTFxnmdlp5geXi+a2xbWSMTJm+ZJdtm9UEnbVciTn7KrFDKwlcMzVS9mIl+7hBZLBZcpp/40
XOOOClp0BH9BLQ3y5bm81y/TBRqgjjaOUQmMCCp+Wz8onoKNx15e7hqVN37HathPT8tIETvhA7/8
0kR/6c7IkiNimxlhTS7GT2aNZtrGKM2IQUXyWyTH4ik5DxfjHUa1hSJjQ3dWBbNB7sMROam2SRRP
JMomRNrqmVRCI28EmMEywrqAwuUyZOyijogCdP2++WFUV7z2DALm20YUnbDdLrKwI/tsf1veN6Wn
SU40Ogw+lgEi8ID3KSucWnYlNp+AKqrpgPCCEpb5zVRrDk40bYX0FXISMxSjKCdWNJwNMojQij4O
N/m75Wd+4HJDnJMNLiVxancx2VEo2YkHGlz+QxW7hmEDl6SBiYSNwT68K/ZQx0Pdbjouazv/QGRT
0gl4RTebvU7vw5krjQFbpNbV8aro7jFNPAEaThUn3dd7hLoTpDhOp2LPDpXvCssFqwUMHSgkXkgx
8uOtKtxgtlo3hf0t753vW31ohh3XhV6c0pbqpPKODBSER0o4yrxfxFzmtho9M7vvOBu/IpftsadB
gkfMmbm69IgK16h3k8a850LeFocNI8jD8pkZWaDZ8NudYceO9oK22WmfKesUBPOS4/fnsNwFxiWJ
oM9zKrCrZNoGwZfbgu9EhaMOTiqj2HeWE0WlnOK16RUiVdMwrQ1npo0aQT/7ZEgquWfdMfwiMNef
gf2FrKFkjC4e193wLTUPluk1PbvLO/GJSZGiYMcu6au4NsG+2MZehLJZ3Sgv6lNwDZ7UL6BMxl1/
7FtKm6PdkGthBzvrXlpqvxvpR3wJYMU6fbHPki3XqMoEW9rFlroIomzxqeDCXDgvPHv4Zu1V4RWh
OeRAoLRuauDU99Ln1NNPt2dE9g6TTnFtHzUyQJ4nFPObOdj414aBZClHJ+wWC8AKG2+4NU84Fz6S
m+jq71Wx0eGRENi3FvS7YS+9oGz7adW7YHYkL3Ro6+R7YfwBGLTZBjvzg+EXJE32xCQ5q574wBfr
d8u123yzFgdN07KLK+kMnIUPpvTk8H/oOq/dxrWoST8RAeZwKwZlybYsWfYN4cicM59+PurMoAeD
f26MVrBbYth7rapaVYyE7MxjeZekVfCnG3TbDA5fWyzZY3Te5LvjYMU5tP1dAhDGU+oCrCI7tDow
nexEz/9hGDBuVHtoOOvSYdBhuA5ucMu4AyjwBjY+LyNCUrMz3EJX+l/ICmytMCgjJAuMlEqt5p0r
eTce5D9WXYQC0WwL52DPVdZe8h8V91GSTZ2RK2FVHqZntBX+L2YErOBE/5XgQPFuhvwYfhVn2sVP
1QszO279zYf0K69pD4ClZXnmJFc7f6tSuq215CjTtn+Yt+qkuuM+Wqce3tTMBSiY3PiAOt0f2zJq
xPRVvlJ6ETtJU7JLD9JZm58mxoPByG3FoTh/YY2qlY0seZgW4RuFypIz7kv7wDyEJX2P16KRLQ60
dv2X9cXNKRCk/sbFIv/giMPxWzXH4ebv8jN3b3Md36bY4YZyOHw/H+nrfKgvzZVFMQY/Ab95jSgT
XGKr3+cv6w1b1+maEPf7wb6kqee0O4XTNxsN5b9/UD78ygn1vflNdSJgMJ6v63gbvmSUD6/acwmg
c0lkPvIKby/9IL8yHJ2+9ZvuF28wmrJzchyfxbtWr4ptipflId+rhCr7cCcrHLNJDGgRGVHsb0vX
OgZPKM7Dzeiq5yKnAmfQ5IY/jsu9c8A2YmN55Mzvx834MtyltXlgfqikWTpNTPZzrs9A4hAVocfZ
qFe+TCHlUl2E5kr6IrSiv7BGNsu6sUq/pNqe+g3lO04t4oI5mwzV0o2x8lFNlm5dYXWDkNaODtra
Wi/Gu68kS9NMY7YAqK+Yjjl7THrJHRmD+wnTYDex1ri4Fli6Xrpule9Noi5zBixWicJkDO6ajnye
bXODs/KkXEsW1gQsCrSBUXlbkDep5FIglu7wLe2QjH0Mr33jaYMj30dbdzjpVMyd7Gk0h2e6PgrT
l4KEwQ/N1bfFlY5vDyGwpbEwrljjWMf0VJJ0J9rgfMxQ0Go07yJIK4t+sMGTl2tH+PQ3w338w5UQ
ewzhWN2F1uu+25svo5repAjJ7A4nMuxRb+Ze/AK40npXfRN2tbQOX8bbULta6wFdFD8xFRKfCjRf
pyETN62yI8YBCzAZ0zqApoYT7mKJ04Uumu0GGo+Bt9GWDy0TaYs14gdZ1eIB3Ic8x/mguAQRXap7
AKIEBUUxbkxuBhgDTPKiJh893yjaDvdoIA4G0ZvNHFgINn8ASf/eNAKYV/vCaav8FYkrAG8Y4DDj
5eAINbGMkIu1En5a2/hTbpAe5GBhv6ZBsUmb6EmZj8j2Gy4LGy+xyrw23bpsvJkrnzaYCMF4U8Ls
TWzQDnk6m8UFMF+lOTG2NojiN+J2O7iT0yUigwaZlpfjH9VOUqzGFywOQ59KY8VdQA8/v0zn9NTq
CyhVPJnfQ73hzfQFTEAbqZscWbVTuh36vZ/JU7mp4RafqhMGqCQSubJX7jJuHkplNpLgqLmlV3x2
N+2rPcSkGOIJ/SkCJdfL8pv8FYjy/9p3E1E8hk7MR6ybXbMPj3CswZ/yGq+t12ZHRA0N//Sh/i0Z
lbhrMZbDemKTEojNL3ca6TsvvvA00/ajIE9Xs4+rwdNM4iGzfN1uvPv5fsTgVudmWrFYxx1BMDsz
2THLr6kHFbgHMyomfnpbwkhzWkXLnnWVvkTGC82NZK0hLZVgjfP8kDmCuZ6bO6Jq4i211IYmqldj
t86DtbzUEXCipj12yL5X1YtKUY7NPBzdnZl2WFOSKIvRaQSXbaEZHfOT4tg/4cZX4425HXYUBPCF
NH4OLnTCd/6OzXAuOKyWufWsaesovWmb+iJZ3mRSwKzi7zBfLVuWk2yyTyzUAuybRCeBDU7PEByD
BSgN+7mhcalcHMmNU+wRpyYegw+ZdYzq3pUbGC7OHhVwQjSXM0vLJ5jNVfaMgST4p7wKiUg7yG53
DM+xdmz6rYGtGjWo3YPErFmyT3xdKuP4TrWclYd8hCMqNtRo1qdxzTD+uyU/GH5yqWeHxLZc8x0k
wFhNLEYfwEzZ83gI8DOjKCWNwTRwg1z3r/TwEIrWe82cH4BJ/FZhdA0IVfANXOEXt7B3NjlZc5YN
qd9YFBsfMwk3GATQN+hECFDbDif1N3uuKHG2xnehryrCkb1J3vr+oaU5WGt3xeGayNlhuZMSD65/
nLwod9vaWQLcOS+s1Zx8yt5XB/MZ2GT4MsM2mPr9ZgNlbuBnuhamK0gU/hxSTI7EGy6AZ4HliKEh
hYlcxvNWFqZtwspQmJNxOu40rmthFV4jr7kk5kpkCKvZm/km/CDFtnoqr0WxMQhJwNwscXGoazFc
7TFffJqGG/4TfkHtzEJBscFH8bqvBJxnrQPvYN8KckUr0RynY77VVsIG6IhrgcqudPoruOzEUBsF
08V4Yt5IO8s7tkf1pni117wxD1sKRFfY/VWW7DoGtyUrIkQQY8e921KLXYLbfMG6rVM+Iny2+YDQ
EFBZGxOcnIzg1o41OxIYhOWj6dsg9ObaHRCkhB/6SXebHSZlHfYv9wixQXytls8afTKv4uOraOMe
OanrfnqCMIcwGjpPNxwgS8oNFdJXPUCezjeQCxca695BU16lJ2GbnavX9IVNHR8cfS84pJj+QBgt
lqb1StlCOEQ2a/FFVM/xbjjrDE77dvrrv4lvDLyQQk+wwzujGTuSHlxQHeUTsLv9AP9H4C3YnWTL
+/ojd31X2LbX6MLXUcncdWE5lG24xT0GyI3vHR6D83jM14xDwqfEC0MXhTYXDbVd+lq/cmuOr1xk
LHhy5WkX5U7Ah3AmnVbaWq2tyIe+eEegqNx0wJh2PRCmkXvpCCdrGy0+mKvyN1f2deKaYEJwZWzR
HHvKnWzTTBvGWNIWzoXROVdjeRkcnGCLZBebW6M8SoETYpJXrkPD7dT1PMJleKjIUFDrCVc/rmgL
/0B2m9nZKfmPyVuKcLw19r1wko5sLARYQn1x9EjhWQ6vhn3iKjHgo1fKe/0bXbKvkQCvXwjhZ/48
V8zyrl3DvOTAUmdHb82+/q1FLhG29JVxiK+lujJf8Czm2ylY88MsAW1VKyhAgqd7UL9Xzg7fkfzY
mTLsDRclxzjqZ2RCNjm2L3CHY+0aP1rsOj44RG2j2AwJVI/3+r7/xC5Q4h5cxX/wHNv2VI+rtlqN
8XoYbkF3khQX1wHGjvPn4E6qWAGyaxyNtQg3IlLbqhCd67lzlM6h3MB90VymyFfTV/RGU+Fn6zp0
UEI0kCduh2sUeMdK/jL3eFGFz+U1Ranu4RhF4JGnxOuayc3Cm4cNE3uSy21QORgCyK/qU/ArvUzw
zd8mE4Y2sohr+iuA3hbAEo78xv/Xe3x3MKtj8yZulCuUouAUF+Fdfxnfg3jDUJK2Jpnnu6FE+ekc
dgqAuKsQbFvbWsMtXo1pzZLRXJiIYPrtLbiwKOgiPkorTXVL4gDPwck8Dht4hlK3rSW+wq686Ela
D9/JUwv5Jjx14oorvrwq7yokT3RJVae8ml/IhjXAn333CnkyE7eduPWacdrplb/RPtfP4pe6T84W
37W2GwjOhx5lvM0f9VoJFqq1AWgAF71AMpOE7ruo3+S77GSX8IPLLriIgM22eYbyKScnO3x+0lYn
IAybcZ1Qg/0aw6q9VoBCdsh/xGeMLioL3iW+zhe0AfkiIV8hSyBBQuhtnP2rL4vfsQ5/KQfUOqRr
ovtYONEuwI1eSJmGVoa4RTflpr/TRffC52a/VMgjGy9CgBUSkiuA5b49ZWf9JDic0vij5MbaR179
Uj5bW+2JKLWncY2FLIThsEIWspc32pNpue09euPWZZrDyZ/T0+DALk7jXoxcdC/A8pSdzw751Wuy
d2RPQNJhbNDhAbMAzL8Q2MNIKF+ie2s/+pPOt4W+/Vkg24BTDUs5O+Fe0Jg9gVNfFeEqv6qb9AXL
4YP2V4V77i99oxZgdVvO8w9YTBi4QrPutBXyDoRuXL4Ib0AdIBHJsX9W5K1+psRMqldrJ+4zlk+2
nurAdVnu0iv2Osan/sVzHRaovywRXCjSe4ychsr+rT7KjkTFFlEROZX8NLRuDFMzrXIUVgReAotO
KzVYY8RdVjaw8xAul4j4Wj+j+xSg3OiomS+OP6neS+WVOZx+diV5rdC7M+L+XR34S4hlTcUWmau/
DRcd5Qs3Qr4wweYeX9/Q0T671+w13nN9Ql4zTi+AbGe75NIehV3y2m1RUekPlp+u8UU+hJMzbKnU
S5Y+PiI7Jg1iuDHfoLCrxM6P0ju47u9IVXUIbvlhkYgFjjl++NPWOlef4ZZbawZPvaMJgbfB4ZkM
8oPAdo98zi2ts48iFj3crb43i0MXtqsO6/Z4r2B3Qad2wQ1Fh3DQn0EFCOnzP9jpXpNkZz4jLHtG
5vrcvldvolNTR6de+cmKLZBEZPcKl49yZgdhp9F3qIbUChkaQLhNoSlVx6Cyp2eqbOOJMciRKAXK
4/p5em0u2tOwr9dpsmWCxKCyvdVrFpgzYVHC3npNg61+EhGQsDMDf8zfQrQOHEQxxK3brHwMaEU2
MAtVL4MXCnbua8thJbjXhjPe4LrrW3yzrjSlrQniv7KuAW0Q5ZdLBNXunvpH0oMN6loQY57FIBj0
HkL8j4Aj6x6/0jAwranhukrT5FZP9Smm5qCtqWy/cQuZStnNftpPOtWoX8cn68O/MNvMkijW2zZz
QnHD6Dr1pD/s8/IUixv9W/9O8GTgUHEQDwZzJMkGGj2601N1d3WCDnF1iCvxbFDsZnbyNPwQ515c
SFU/KdyYuNN8Ck/sdJlyzoL3Cg2LwsWl0k8NG5Eh+GFj5S9R+rwYo4bEXSJPsvvfCv7vjRoCm1jK
jAIYi9w4r70G32Piyj4wh83tw0qdmm5WbIbSrSR7TNZd/ZZgS0KrpzoVcJqEWnbDVVYXoMvwroBX
cE0BA80r+Vjs27WdfvC3Jsoqnmdp6V1d3xnvmeSW6+Erwre0AQXQ95puh+PSUBMpyDgyC/IsLBVN
gNM0m3W4bMDBZdq0v+Na3kfcQZhaZyvttXlLkKgGm7A44ESI+yy2MoWyKdIjqaPIqFj5CFgpEPEZ
NG229I0T8aEEy5iXEpbuBtwysJvKDdmrCN59JpSJIndsz8bWhDbtN4qCDPXAPg0t7QUsOESKTS/B
7CjjDg/cSN/hdkFFwgfO0rvkIxklMlqgEO23XeFIbCqQEdTW8nL4KwYAzyXxrsKe3L+2eIlwGMuO
Wblh0EUiTIweSLgJw3bon/JpZ8J2wUEWEBO7sT8q6dek71QTsdhtMoFr8g1lCXUZtRBFAu7xNWAI
JTtlt+yakcdayemYY7R6B0vAURdjAVueSOPGbMFBdpfe1RfrCXlS16KNJfWHRBgyFHFJXeWlh9N+
oG7JOdNGNBw3FuZI3/ZX/avHSRNiv1vY/n88/+OhpLCq65kk/KcFeLwvNIMFHanRw/ELox4kok2Y
C7PVcrh9PDf5uuoZrfGEn6W1Jb3YzTqAsbjhTsBw9jEqij9ZgGkeQ6PtzihR1A+TpG2r+mDimgwI
sTz1eFHGKs1pWqDtx3PSnPOytbz8eGzVqmdWlYWDAQNbWYwvrjhGP9KwaO0fz9XLC9Vi9Pj4wdgY
Q0LLw38vPN7336+YaocxmxD1rdOr0FuPN2WpqbDiLX/o8dY2KGhMYjnZ9Vpan4N+y5iQ06gkdU+d
v1H4sIx/m+t6aArPD9r1hAZIjtvWHgd9cvTcja5JNx3rYHoe/aZ1AtKvVkWmaGc9j85pGn5aCpYy
qvApi33r4aKt2hb0RpRM20iI3Zr7tfPPYz4qmJRKMWjv3RcI/jMYAvZS9HRJ0I9rHF0CL4sLmjwQ
BCuHakyRxU5KLJISJtHSmAZtcodONFXikxAl96wvhm0fUZ8yccLWp7Nv6l0EcdV04ybDSyONhs9C
LOS96iOLIpRvMlWXs0IQOcdIE3uvIZGNaxBodHjKWlnak4wCu4GjuinCxZuKVxrwk0njmPX0wVRI
g0EhBUfX69nKR5ImBBRGaQRlGaHv1FBbNARLYjyArLEZ2AgT4uSnQRxJhQjvfSzvCtSpyyAJyWZw
aGXJjBp5sQyTeRyQ3NbIDUPyXSG8tCpyXiNEXrMaI6br+2Ogy78Nfn4wfCj8G8mbZ/jyEkcOPI+M
H4xKPnMLPCONNJ+MvsTRDJQJo4n2pQa+Id/IJnuDFgMfcofkWhY8QSzNlS4MOR3rOQsR2yEInPIf
3LBiHInh3qKXkv6hQS1GpglypylwRnUeHK1afh2nd+Lcb1Hd5y9+kSB4CuVnSWTjeITVGiGD8HmG
Ib/YpNmu0b7GaUPoxG4WWAOnglFYDrnbjEjcJTwx3Sjr7r4Yltsy+xNjlA9+jWDdGNOBLCttZ8EF
9Aw9RBKYQ91G8SluM7drl7UmzT+jimkL6RRj8wRoYiJamFs68sT4CA2jXcu+/mWF83GSU0ApU0J5
LGreFCGvTfhGAQZPRDHq4ynTKlQthb/RllDplFttayidW/QjzkrTjJo7tMCD4RQV/KgqrkRXGiRw
yGrLRBTiyITFDOODv3oI631pTmdiGELgWUJH4pz7wx+wPNAIovfElNqVmIzBLf/ULPiJ9RpoLWVv
I10BsoBLtgVDkyuhP8zmtDNmhbsEC13G6Jt3bG0Qn4KgVS0EUa3qgit3OouBnH5qVQbUVcd3I5Ip
5Hy0zkZ5ERNagl7IwZWxFKNIEJ+CmK0tVqxLpwbAfmWCOxBLWYz10BmzYkEennwuJOyAACPkwHSq
MkCdm6L+zv8GIekOxNiTe4mrL4EuVORRFi0Z1tquo6SJ/WBc+3OR2BWi20JW0RkSNTi2qbgmbU5j
Qy36tPAmTd/rHACSF4ij6LjM+hkUPBhCdWPKSPznOj50EYVK1lD15WVCntln1Iw7idw+hIgmQIga
bFRiLiYVGiJKhp8s7aFIo+AeYoaxKgwCdgrMxCel6eyoTua13Km515gTtwlK1aAnafm7ntWIBjh5
q+f5piZPYwk11cIhjsmE+LnjCg7JNUsFQCwMSlaRJThZMonPhkrGSyHTwiTjt2iI7+PIuSYObXKF
KXGRZX81Bb098dQyp3ZSzqYK5CioN4JC2asfEqAJwiUmYmTI8PXwtfplzAT1PQFulBW4SgMsOAh7
L1WF3UARIY86G05jMpvdRx9pZ+ITnSp7pQkNVJFEamsYxTVjwFiCj0okmqpnS8LBpYvTfaFAE+Np
ioZKUkSnr4raI4rsjD21S+hT4CQmiYxLdAMm9EtgHJghoW9ExJMd5HVzzfiNEZ5zKZBPotzda7m7
FjX3Ce4AbjuKtPEG+EQYNJirlTSgGqT9rIkrVUwA2+nmjKEs+busb7Lgvwh+AE+BT/cOLWLVantM
RtDuWpDk1sFniSzMu5gAUxIKBYHPhIIUT+2mGQdX0NOrNS7jCnr30ZqhvxUNyuFB/0r17HdqdWtN
ui0uQCIYfOaGuiE7iY+0RMYCyGH8TTp3BVJzSyoSx1Tpl7oBSEsO9PUcdM9R2YSuFVo3tcBJvk7B
KbjNUMo1OAOp5uwEXOUo/WxycrBjYxwrj/Vtanp9gN4wF5vcZje6id3LNDS3piBhJ/Rxyw65qEJi
n5XJX0mxonGdpLfIUkIvxKRqR9I9mmMCbaFx0HhgQIW2sOVWTIsJo4GOYjqH+Oh1oUMCTQiWNAn2
HAa+R3r9OfGpRrHGL1yrnredFJa4cKTPGSbDZOICj5oEoqpkq4jhjLBhHphqziYfoT3W8rqBf3CW
NAyI8EdGOhz8AaWsPucBl7wRN70zLTB1QyGuRpxTS2wzxhLQrgiY6eg14HKJN7YtTGBfsi9CQrTa
WyoCGmTmYV48LtQK9USBVwfKpRlrkj7eFSPO2VqQukVOCWlljPbFASh/qfndqveJGPTpwhIhwnKj
p4VBeDIgWQhMUEMFo0HPqJ8VqRTcUBMhCUca+1gF9Wh0er+eHXZlQDxhU0PEmJzCYQposVGOVFPf
ryq9KdcB7jsrQ9dO0whmXOwsAh3tvIPfjwzVlln6vbBmUCYhntIJDC3eRBDt0pgShY5Avg7lN8kE
XRa4vl2cm5a8mIgmUbhaaWM6vplBcg4a8IeaXeQ8vgkVZj4jC3LQNQM4PM3I4pLUBQy95E3M3BKb
SVYbbzi5ybdMPU1KrbGRlxuhA8CcxISJrbb44YjTspvWm25qwx3vo2/CmS4jqa+nrOub/RBslRE+
AMPnYa/JOD2Sf4oYJgOFqi3zYOXZp+YTV9SLsPhF/DSGprFT5u66RCpzsVLWUN2VQ7NmshXoFaYx
xl3Gzqi90HHNzN7APxEpdM8yiCxC6O2YVDB8HsGwFDFNUaNJPxiZ3Yq6wiscz+FxmA6Rj+izp39x
tL4lqUNS1zkeZmnYvOB8tI30ypEiRA2yVK1NfE/sLGDmRwn0D6UZsE5rWzfFPyXMCD0ttZFLb2Zg
DPKgzGTPEiTh3PH5CdgJ6lMx1SdfCN+nEVNmfQCNcaY4U5/VVtwEGDCvMhnnrcroFwsvkFXcARxV
TNfj2MRbP5p3ajNgHFhE65yoHPKW2AdDVPwFVnzgN9j04XnlmkKduiG1QNOzTUfWKRikaWt0oC81
/o8JJu+eWELSp2Hs5OoRf6aY2XzoVU1nkFGU/rSh/cZLhLcFT8igpz31HQesvGIPZ26rA/mw6mWW
deZuccIi/Ho/U5ys5xvmIqrHBDgBZhLj05A5qs9VK83aAcsmyBRM4yQDrRDZbttIA6UfG7nCEuep
DDIGbidGSYkpxftgQlubhTYWKOiuhuNosUsMcD9NpZO4MqGGHLqboigxprDZE0KEUa4ZuERQX0mc
6qgdFVcUajdn2hefusrYTka1V0c1eCnjxAmwA2xqpIqmouqeWrUfhlUS92VZ+8miXbG0ct2PH7l2
lMsIM9ISXb5hQgFNhGtExlsoaZc2HTO747NymGLUhJmP2wsB0FNgfkUa7kHKpFhek7cvEs46h0xl
Kcun5F1LhN+k5YASP7SyML4ItfK9JsSXmq65Z3IEryEWpwjPRkTA427gznUyvV5NbctRiDSBpiRl
pEnB0Ul0SEE/E1A6raR1FZiiZxY94WhUTlU+HwYt/DGGzGfK8ctPQHb8BM8WijGC28rpRBbiKQsF
TD5bVAqeKpVIjktAtY6ul8Xfqp7x4QIJjopmXS7K3rjqtpZRCXagoP9iYFObe0CMgNqzYUKk0qab
OmYMK5pRy/BxI7mWVu0rMXMxnHsn4RnXylRYJxLYUZEnKIUwTmXyV3iqGS14xZsXtKh5z8a4sUNl
QDc5JMZaQ5if7PVepoWW+72OOTy4FAliBsYShG+hnRMDpcZ7Dn2aptRuFCHVqLHisvtvkQwyW2hz
vulzWzEDPTBSFkpT4Ooaw6FDHyFTnAL8kX1avVlJMHPTSUPt4Go5G4XdaYlLcGHjShmMEV00eL6Z
OBFtx1YR9CdSY8G7Gi8Rp52AbmLMoIdMSAqFLhUJczYTmEcKeDBsuZOtl6Y81CnJ3t2CuKEV5OZB
41SSyRcOWwXvQhKvoJWnsH0GU7gKKQZxaiZsFJ8TKEg1GMjYfSRdnti6arpU8wJOreIBjzKGAbQM
FSRw44RYWtOfdbqhnaQ9DyKEWDzdYhyuLPwmV0ZIEHYWCBwwbnbZdOPhTZMEQih9CVmttczLNjeG
u8e9XKK3Oqt5bu21Yt5US1iVjoXWWtHH576X6LxrihlfiYFCK/Ok6GCvgRAcZ38pliUuTupSBDnN
kes8c8zAgt+1vsy6q0Gj4r0k9E/EvRz54vPKbGjYhKFhhr2vToYYfyRKkqwbjSPUYSNG8hoqQYN8
rxH1eK+0SEsmjq+4nHcfPSlRlHvZt9I3USepPBTafdwuc4pZDwNJWgT5RMI6bfEKHEV4l9ECm+ZU
qmQP2xrWjMdxwfmaUjjV4Vc3YuI3tcmesHKuDlOF1qkDpnyQtJq0FcGkQFrPTNsOirEN45eCdFCY
jfY7FNFU1IADVUvTY8Grj2rriAaz/fnA0cX8rPOCDsFOS17LWihoLvSKqa1pGusNuwAD0HgcZhN6
RL3Sh2NYGB7xMMMCZTDjLSOKi2S/c3VC1xlDkvNtt8SQdOqc022r9qCgJhf90lx3aFzqJeW4UHWG
quq/iaVXs8LpgF/azGVR64gYUR8NluY7GM4NJ9xMN30/H2dRTva5ie5vnMu91bX4ZNY+2kE/crXY
f05qxNfCLO8xRB8gtliY1Ky56akBBSc6+vA2B4GIr792w28cMVePjS0fSl9xPsONKuA3PI5Q7jnp
yEreMSjVop2ecIEaMsFTNOYappuS6oyiivNoxyXKqobtIOCqx+xR9MY89B264DekGaVYy99zdQnl
SHKXVd/ghDJgajcEtUQRs8FK9Fwg7ChlFIblVG2aJHUqSfAvIn7AJB0g+ovcVErfUl3x+nmrNMxW
CEq0pyx8BjGZEVsM61yU/1gof8K5wrw0p7vLu0HiDsgcv1GFVd0q0GsyboQ5ttF6ZNHQmqQXTho3
oc6FakAWDvTwZ5nFhuEs43uOIjQhCN87EsE9WR/emaDCGJncr8Ok8WVDFNUVhnmeUMXwHBhFPk/6
lxm8MOJQgkk9clxcY5A/xBYyZVjYo+luDHQuqd58EFdJcqTX+OrdL5gtZQRrJ7boPNIu/GxFQKEY
z4C4iJ1IHiirYkjKpqru3HIATL7EvIiovtdKN6wkBeGpqOcyMnfxS9GHy1zDabT6KakLpAC4xnLX
IyAbkp/QiPKnGam+XECVFUsfq9HCSdRw5RAcBAYnzAEIZCTY058j86LVECID5NUE+BUokXQyCskp
NMaomh6pZlKOZHIq4pdZSuEXvc2P5nNLS/prbmmgmkrzw/6GuzvYi4YhLmo5bCfrDXCmNgajF1TR
uyqq6LK23cCGGqkM8zYdsBpLwyFD4TLlzO23MhH0pEJqAUWMgVdDrQweWxfUhFrsDBL97Fzqv3w5
Lm0ZpXjhU51MPvGARdNvsA6WvBGrYyoG6TP1rWs+x8yvpI/FCvLJH094t7+bUjOsZz1rDli1mvBd
WLDqkYjtm1V99oO6XtoMu6i12Z10dd5bFg7GMXULtsi510v+kYUu3puypa6CMgfcMKXX0qroDbNR
QOrJUJzW3dm8IuI/28nWTOtiGoFFHoyP6r9qrmaeO/pUqc5YVIylFspFbVn/cknFGZTAHAM/rTUa
Vblk/Mk38atPRDCekbUvH8Ua1xEC7bIaj+Uix/8L5YGSGt3aFyhCTSY5FT9nFcpE5hGoksSoYE6e
Vq8PWVHMVt0KKuFOQlASTBxbG4XaYhcU6neUCdY5issnklU7d5CV0bMyur3ZZOIlyynkVazPY83z
K9HrpxbO0srbk/I1IDzJWPjxu84W1/jEyQhbbgv/DfM815wVRPo9fEYYf9ZlYTyZwNF0DdNK742b
hfguY9SPmRd1crVS+MNccj3opk7nJpyNrv4JAN7cokYrMZTKvLZQYswlYD0xD6m7oPaFmBVegPff
aggDYzP408kcR2XlG3Ckmj9RyFUUB4aAotgX0CAQ8klZDH4VzLWMlHUUbKPr3oNAuMUFZrqpTpcc
lvldnuaMJNNk7/sNCWAD44dKt4gs29bJJub4hYGFtJAAm5XmqRZMrBgCTOyNINS85qMTun3dEAov
zwNDHXqNX0HTkekeCo3TS8zyiPnckDqUw+3PwBEjO5wdS1a6iWXRcCuZoyqM4rfeaS9Kk2nvloDG
yozLj1gfP8UWx7FaP7DXPg2c2Rum8btRVLAGzxsUKw33YJaqXpzfR7rijV/jIyOgZsjxcWaQP0b6
ng0s/i1jWWwk44p+hP1Zr77TxTgzkkzkxcVi/vY//zOc6mfCaBioWgzhRksr4vPj7UFlmBNE9dJE
9MPk0PjjoPl40/Lj38OMQAuGkZaX//vn49f/x9f//frc13yuf48NE4ZxWEvC8Md/GTIjgXPiwz7x
n5n9/xPt93j4eLVebOT+Pfyfnvuf3uLjNlP23+RfuNOSi2dlI3kjScm3eeTd/ffPx7OPx7My8pKQ
4fYhW8Xl4fz5+MHVxcTtv8fC7P+fx+oyZ8scTXQ3MjwAk1mw8doj7w07zXmXJu3MtxTa7ZKxSqSg
ufFHBbccE/Y06yttF4qhtptJ83Ysk5Lm8bCt5v/9QrK8xdBVmAdB2fz7hcfbHg8FQKG1PoT7x1OR
pmLmLy+p6Z2YqMwv49vzeN/jlcePgpBksOVKeIkjhcFtPWegK14+xuPlVta0bSF/T6qsIRjG5Hs1
62gFIlzE9hQOuGwtbkVGBZnvp+zFVQn7q8btpY0haPp6qm29wJjv8UMeWwQRYVHP6BtnFCK4zhhF
+zMKaC2IGgD9jKVon7CBk0DUrcKmgS4UBBs/ZXnzMLJ7mNs9fCgfDx8/skesU2fURD4GrVNIPeMN
j1f6IJdIqC/z33QAlf/3e+nDOG/q9J1Pcs06+S8YajGhKoPF7jMU+j1fh0Sz5bnH7/33vzz+7H/v
ebw0tjAp0mJZ+e+PP/w1/328xwuPN//3e//fl//9hdKMm7XVNdt/7/2//k/SDTb4o+9TiQIYzyyW
PzPDSEGzYvL7rMugIlyUJebsjKk9JEDP2EnhntGbOWSYEAFdfiYqsdpG5cMKFOHWSKZ8q4dxfRC6
AVYpgcdfzNvDniCLlDRTdCtVgZUXFiuObwmfJB3/6SSc7/oKIr5OKfVrKhc6zv/F3nksOa5d2/ZX
bqh9oYA3DXUIEKAnM5OsNB1EGha89/j6O8AjvSPpxgvF678IHSpNVSWTBPZee605x9Q4ZUMqILGC
nhgzS9nn5GnlyggBBgZRb5FHyuyDYGT67cQhuYl1pQArTsnAkmZVEGUlUVwHbUKUVdBXmJUY1vek
MhLCy1lEHYEaNDA88uzeB5FAzjwaKGoBB5z9paNF52CXR12kF9dWZ4BQhZBBJJQUPV0yh6KbeXeL
XzFKSb6vRulFNvIz5W1jj6mIEAH8eMoWvOmBnZO/C4NH4lwm+hFyKhM/V9FdUgmAehX53WmUGCx1
TDAlhTFdt6jB08Da9cU4EVyDaSsW0BJrczlzawHFMdAqw/2YEEqapVBfSM4kX+Ac+nNqZ7OFhEZq
fzTiKZZQXMORLWlfhEOH/NRHjA76NjAxgIiG9Zogq2yZgzhBEOEg6lD05A3Ne4FYoSR167z5Iuw8
SdOWQaPGRD9JLk3FYTvWSjTUIX5dHzUoIYP+XtU+DE35lJMO82xDM02dpI2mox0PC4QBxbmHTuwY
afWKyyBbWSDU1zXZCaRV0ieVkkhjC2xmgBysD4JajNvK4OwQMINN2qjeG4NwYk5Q9+21EqmLJU6m
bQ7DZGoIrezG05BIh0ExNfRjXbxuzeIotEoFZNw/C7L6lVdL35anI3AJ0xyRBWKyO5CBOcaYxM9/
G2kEf3zAOB5UwjHM6aGxncEUigRek1Q+BVBGFJHcgbqhHVAhgZnKQLYJSH8TW+WuJ8ImDzBX8FeP
tAO4YcL5kgn6S6/X44XeoxxQrCUaCjBdM6yNAY+mohlCqIw44ZpKkq1kcgrKLWFv+C+J2mtPbSr/
1mRc/FF6CyhQcNTn6HbV974RwaW082u4EQKJY8Isx4QyLLpevf1mGLgc/AZhbVac9doCE5/Spesy
ZlVTMmlmuELNquSMtJHANrkhOoyx5HWRGN9BX4e/Ctpbvg8BPRwitxoAt/n0dV0/83diAkJcyG5y
pfrbildIsBSBVmeh3aSiPaRk/fD2soiqhDNCYdM2vRKam7b0j00Y1TtVzVlHCtK1RgzmmLDGpn+v
0vpDLHkGWYkINvOfykK6NOHI0Y/XG658r1EKKt30IyW6cKwjfAJyQwsP9D1qGnRYSYQMPNb8tzBC
VD3nIkydkDyKDA9wG/rHYtbp9XJ/QI8QvjmuoagQt7mFwTfo9ioKuwFjT1ODVGI5d5UBGl8pZAGa
2qz6ynTaBg1sbIdgLumoom+TaO0hfkkIo5rV4SVra1SGMUIZXlsEzG0onKjpAfhJiG6nfN8aUXAx
OvbkgLGQqkaBOyrShxlbImqYHP2lnNwmNeq8JuEYLoWGdoJ6/N3SQuskDSSGjLxr7HheVUc6R1uC
D5wV3LN+x9099j2ymGll9XSmtADRVD/4rjaP8ro02uHaEbxSyMO1ahoRbWl4l5VOgTurKG6rofkd
JVmihucfZUqMxqVbnIiDZdk1num0yVp4J7G8FvozT1F25MZvUYzS+lDHpvKIKOWCqVHCjhMJCsFA
yLSOmhQhhzcLgrYeYkwV0ICyBKWx3mgZmWKAhTQhPBcplWg4LiQEpneuH5vttg3EczWjC2NYdevm
FFNT/zQ0zWzLJr2PqZSwF4qBuhtMIoUgpdJoy3/GGCThUIdkkPXiL0GsGl71Gg+SBimzaqe9qJkY
2zpCPuKOFn6h0OBRjAUDmmO2qMaXsZXRg6vkF9L/neVy3reIa1ItyI6LyIwr1yj66JCUc7aus+xA
n/QsiA8BeqSui1ivOHYYtde16P+HcU52U80bbc3NSQ0i4DRlT8i4ML4bCRqQdBzPCX373VAyWMlM
bFxjrGAaLqytOCbvA4JXYxzfU51huqjHx24W0EdPWC10GQuTWJPPoCGFn/rp0NVxuqvcacie0lJi
Tc2tzzJvaOa3WHz1+ldiihGaGeKkGGrlcwRFVGdnzgTjR19uVV1mhJNkh3rgBqJnR7U3j1++WJ0G
cSqB5vDbxzjeJRFLtplhQa7Cq2Q1moRU16q26HKyCiECwXmPWNZBB27HmBkb1PK1xzdmEzZeZajX
ommDvRVqb1EK2TCuxW7XLQSbYXmQhgQzRZDfQiEMd2FWW7tJHd9Cgj3o9CvTTqLaQ17CQy1owVrL
kBPE6KD2SZVL28qaHXnpHvqN7I0L71o0OBxUnCPNppA8ceF7Ph7+SI79P5/+8RSXv9BEEYO59eML
/YOQPS7P3Bykq5CkQH6MQXRMvOXoIl+zsd2X+ZR7lI9A6x9kb3IS+ZBBerEqdIJ0JUsAQFJbXg4T
MavflQDtv2Sh83yU9I8H1eRSkJeHx6ehYNJB58DmqC2o6cT/CNRunP94UkrTDAQITM1TuFzhicp+
0MYJuULcLRwuOUQ8QkD/zI79t6+RY8e+qWMwquWY5uRyfBKEkh5RoHSoLxPtFHQdB7o/4w8fHzXL
sa0jMsMWmTjbKtka2ebPHNUgCTiz5CJpOYSY98tD/Miuf3weLVDWuaIbY6XKRn/A9ucllPxBZs3q
5741JbLgIRY9IkrnFCGv0FapPYjDQqoCFrvrSlxndaEdSbRjgdDlvyf9Pj6ql+BfQu0Lmhm0YoOF
EVuRmEMtpnHk4LPHc3h8pHPUdXQVCVcYHUqtknZtY0o7dOx9qPtbrYJmIieIfoMyxASfSuq0DZXn
R2ZuLpkVCQMmULYGhDl1Hme9zGZsAN/cLETHDwQsO0aj7EpZUnYNsatOxx66anXUB4bMUrmgk2Fd
WkYOLQDiTepDUygRlJZM66ZGlW2l5yzDHPNS+n7kSZnB5WRx5F23kfD7z7zdR7StNPiI6WeFxtA/
MLlGHplOndIQqWsz3+e9hH1JYEOD6kUoTDzGEQpnHuivbot2lrxxCaidl4fH6//4VKGlmGY0c3i5
AwB6y3tA5fb3B2uEoWKiFSBPXUCBm3IgkkMFUelA+ByKl4qC11pSbf+8AB+fElOMYXmaCY1szBdF
Gd7LEk9dPy9ayXiOGzcUxy8FezzrvkHOTLn/70ztm5DojPEkAyOcrS3NHeCbATsvPWvgk4lXJOtk
beAOEz/mn5ADREybcI28Gp7j2rpWX8K12DOaEhGpotReakGYyzEFsY2jyTiEt/kdvNjPeGZi4d/C
a4bWwzMmCKd29huI4nJTjh5tTyaIJb4kRgFkSalrhiDQrWPAkUzD3/IFOAaCxGVRn1+WWPEB0Kvb
iR5Ux7DfiM/zuf0u+HRCNkjayLoAccQM8F3m9pUchDntGz9KZxaH/Kteic+Y0RgSZrjBEd7oh+hL
4hSDPdXiL83IGfAbC3u8U228pnKuRw9HiKy6ofaNGAa8bQlo9Cq9PwGwWkeXjnHcCpsxQosrMYeQ
T7CdxwtoyjxM38FFPqBOA1ywxh8LkSBl9PpTsp2ltv6i/2gn+UX4UHb+C/14ar0GO5YCe3flhwdq
BpYV+T1+nc7+z4g3/HWAgd16wUGKtioG/s4eWLR1DpKuShwMUyzk5Afgs3PJoXtVvHEd4ICfmU4w
NTqk+/gLx2Vp5/5aUt2gxlGAIxa9BcZeAA+dsKoiRlg28jhAUcOFSox1A0m89XRAbeGNXwHRa893
q3XbCan8YcLnbVZshhu12ljGi5B6/xSge6EiCYr8v/IuuxQR0fR/+4tswnOnLly+vv35218Qnoia
SDmhGSbSVEnTdL7//fkcIZ3521+k/y6rcYhTRcKoKe5KAcnKOvkt7ItN8tXtgmcopym6BVf0L5Hh
TJlHW9E4mMf5myuEuhaNXrqwXSbdkVxC0jPeinThpMaBF5pbP7/A7BxKGKqOIniCRQaBSd3gyUj+
3iCaoAz8Nf+G7udmbvYOheOIB3RT/uqf4ufsWv5q6TjYslPf4x3E2rf0U8Xg4vWndMfejw5T5ILF
WL9RvImJhGc8sZihNdggm8FOjXwa376CsWnyyDZTHe4OG8wbytJZxR3V/jKOYJhHutkHvV9bnXuv
+x/9mh3A8Ya/MSZgaDB+44DSZlvfc0pzAKa9x1+IIcUf+tbIX4cXBgvXijcdqw2sYr7DXQ2vQUDW
j5Rsi2HWP2hPXLIt48dnxGbVKxIL81S4J4wSeHXpDae8fjskUe9GRJG9Sb/Q6rvCk/ILCqZrrYP7
/KVj7Fa86JounEb5zVTW0aHbihsSwU74QtWPprSxT62x3rdPYAARPGevBWQRXC8om9bInTFHcp8a
uAG+4rUdbXMNXOuKO2w6LwiAqyLad8BkkbGmOnBaO3I2wCyBfTLBDjEQ7rvFeLHHpwBOfS09M6yU
QiqdAy1y6OILvYHLFhnfaXKoMhyh2kBk2PIrBq5ykX6ybFttxk+O4DxVNnBP21Xv095651zpUbm5
1OYbAceQs4AWTu/aB0pCFKLrXeyZ6/9w5S9w//914euyKKm6oVuW/G/JzIDsGxRd8nCSzf6EZyl0
ljWGy+tmWG/yojBdRdC6PrDNoGzCaHTDkdQsxO9Fq/wfngxBCP/ryUikQxumqJJ98O93oRa3o15b
/XCKZHqF/NeK2zBfT7xEINpw2LB/OPjsiEjmXBWcy/YcMMDFZnnDPxKdH0/n/yeQ/4cEckk1RbK/
/+8J5MiHoryImn+NvHj8pb9HXpjGX1VLVwhksURdJtbi73kXlvRXTdQ1nS+buiWpIuvsP+LH5eVb
fF2VdINnoBp/+a+m6Nrwb39R9L9aumGY/BVdfvyL/y+JF5op/dtqT2UuG4rFim+ptLko2f51tY/0
iMAzqQkBf92awrK2k79Azxo0MW+TWiOdy1SZmSOHSI6HKpYJvaE5I5qumkQ/+lj+nqtWWDTHFWJK
vAYBiOAhsi5T05O6A9mZIyUSSoGTECqVgyk3sH6jDpJesC+lWPslMueTvgNlMF7GSjvMwgiwQTPm
56GZkTBnLPB0IvyL1k2IMYCwZlXaunoFC6yuJ6bIhO66SoN4On0birKi4KK+6eXDmCbiOq9TTxri
V2uC+5+YAQzftKSM1dSKCCV6sYjRWbMiBBalph2aOP1lTsG8FwkCzHPZHRkFtjJsRiRAb4O+Ezp2
54k484uc5fakKRYetXmb+Ww/TH1BCyis3sEIOyLtFnpJo1za3PSBrQBs9NFzalOfewE20ISo8ldx
xJ5UjIz70eyJnlIyaew0hXM8XJPZiNcmwuzT46HVZQIcic5ORGQcQIKsVB7ciWzATULvCnxBrKyz
mG0VEiv23Uh4VtHknjR+XlOXs6dJw76sYYFEE+c/aSYKUNcKdPfkATAdLeFmdGgFoMBM+SwRjDTd
62HaipYyrNOGUsBMC08vxrO6jIpT+PbIbMZLnfbGKh4Ee+wLhiC9wMk9xs2eoEOmK2DtZvo7UUCb
CLhPWTbXbFgAkSOwn5xBY8Tx3w11zIXKUJAcYJ05ysh1rgBGYrRLMl20VjV9ExcZIth2NnkHqY61
OHslLOhspmHvFEEJxNl4E+EiJUOjPgkDmAgK7qVh5ysXXWbxzg3zw9fCAYC2AJgnLcHTEzNUFZSe
j8AkxRpA6ehlih1UaI5JgfQGrZKTY/ZpxwhuYNfCKBr19I8HfjVtCtOXPkpprHAgbuqCvn15DuT8
nRksYRY+vEaZ0AjBZK47+OUmq8xoY0YMRpWQ2ieXu+JS9BQCRoMkWIO60+ASGpMEU6goPRt6jelj
bs8mFERJkaNjghCvCRQJKwVzhVagMWZMwYlR3VZIEsAwhKx+JZRXTLMOWak3kKvp9yHYCtjHHaWS
t5gY4rtuhsfcl77UsEDx51OSC7h4zlWNp7VCP0RjbyJGEtJES3/T7vTId8QRsahu7fIsemKKHK/H
jr5R30rfZhaAYmHqLCYaLcsx3QiWheBO6NjJLbIOZkARwX5s7EItJHvw0x4TDVT0qJ+T9dzS0VPj
2iXiVzuYUtLiGwwh7oJDmIJkCY9GetTvBqIb5ln+1urkynopwNQEJz7XIs2r0nyNe6q0qvATO1TN
rRmHIJqqmZJHymE1UX1PZXERB6BaOWGOYxGBTU5oZhTLSXkyDA+RKTPDdYUgV4oyYPIRCrqM9z0R
zqHO7LuchltfkIs811iAhYZfUY9gpRO8oMsKiEdp+JKV4pdMIwsZWbvhbI6oUsV/qgvjYuismhPn
65MCYqVKdyEqY1WDIzUk6H2ZMmV2aH7V4buh6qN71zMY5YP8k6MEwtu0Ui9tm5/TsRzspKneiDgk
dcHssfjOSeGiVClXfhGOq77JOT4xTdByWvlinv6uguGFxl6FKsLJKg7jFcdX0x9BFncjzScOLZ0S
fqVI0Hjxkq86rbZBiQxBboffTB8iR0yK7zYFgoq8C/lbPdL2ohxSEBGS34uSco5yr7MMZB8ZhLuC
k2ocSshO/JcsSH/3vcLfUid6GRIIyLmoL/k8e8JQXVLrGpqc1EJtfrVUAclw6iPflzcV19vUdCe9
bG5RWn3kY3RpUh8tui4ENGFgVpUz0QG+2X1kqBt3JRQLU5Mn2g/I+HqaGGtTBnJhMPEac7KPwll0
8n7XArLNOFl1dfmT38MhuKRhOu7kSTzprcaNPCr7ODOPMuE+YYYWWEUtGYeaDMy+x4JY4rIzRJrl
uqm8yn76kZJOTp7O9FNG4rYcpveppL9d9cpbkJQApKvodRSlUxh2mie9leJATHAdkJCjYsvOInT4
VWSAgdOb1wjsst8RHD4EeAEqEWWi0swvc97/RnFbIUe3Fd9/0iQRWa6M7Ev+XcxhsbS8CVhp4+Js
NcQb6+lMNzKEb2m+yakeHwqDmRX3uuWOITAptKRn0TqZLcZvXUYjLBAK0pf1DxLG0c7juF63/KxV
2xFRifCxj8zPKIqOvURzXPLRuLO23IS6eZEHdlY/bu+qVu/NOmbcZQjuaAXnQNv5FX2/MmfljrH9
7ckI3Qx5DS5BJkU+7cU9OjW+x/1RJhngqIknGf2OGu1T7ZZ+RaTeKrmViRhoSDTu5W2TMciy3mJR
fZ6CSj12IZjOfip2kxC9sPSYDf96o1dgS9g30GDvc2u+TUYBDADneDPpZ2swP4nL/KWLeNUU9W6y
A7lyCneV3iCzH1STE7ZxRXDKZKodQZa2qU5PtGHoQRlRbLv41Yg4TZLREKzzykjwccvvmd+XJ54e
NCdlIpeTjQORwMFQ8FciSEFbsqzhQzfdVG4MB3NAG2Q/3KrzVggH9mIVtA5v8ZTJlDKV4Vn1QBoF
dA6qpT3zbU7+fX4flHRrVRxuu6hH1qmLb42vEXaEgjMo1e9qfPIrRXdmHf9tl3EgiKiigkYL951B
s2/WjUPZzQHZnbYUnqdZ5WgRiGCaFJauWLp3GVtpiW0LhqoihesyYnysdoYdVtmXbKXnVlOOiCG/
5Fb7CJpfY4+aNpK8HBIwyn641ebVTzYMw289Jrx1t9BedYMDP0BzAkjJNsQsmR2NmrS+of6cJ9yv
1XixUvWZ4NgjPcgfudK3DfBUuaWpSV5Fp5Wv0sQBV+cSEysEE5Ww4Wp0S3EOPRwhvcekJccEb37l
3e82hMhWNJyLsqEGXZYW36O/m5Jv1FBemKDTlwLjrcmZ6wXaD2YrEIW+cY8g4g29QG5ND34wpv+T
atY7/WWf8SmvGOOksi61zaAJAVPs/DKlrWELvvER5SXh28waKRCOQakxoUks0+ZVKuiSyucQ23ND
6ccFa8v91wwmmKHek1EHX0Hf3vRY2JlLXSlWyg4ipYKtQuKyjsglqEJO1pBb+J3Q0mFamWNZtaVG
2Bas4IUATkoI3Sh7E8oExlqHQhFTpLkp+smRgL76mJjGYd4z2n5hAA8aOBBvrbTMNjKWljETr91U
bytT3ybDAo0YX+cMkhnFqb8xceeCM5MZSNKPm3UN3G1reXT/4bJZQw52w+Jd5SQAGEenvjUJ/82h
cvqh9JrWAjLuHmqhpcJQ6L1WlT+spD3GgfBlhOazRhIbOkJQ68PSnJ2Rciwg+xKjUFOYmzl5kROC
QRRdu0p1XtoDyS9+3xzlJpa8NuXtZ0C9yVUw7wkLnRrBB4tQFOpYrKCexQMwKBodcRN4XDIRORDL
JrPEpnaCjki/GkBRPD7UzI4AFXwJqH/4thkI1d+/8/g8qqrQMTtsU48//Xh4fEPmtYflufxrfz48
vvPnp4ZMtIpEPPi/ff2ffvzjDz+e2L/9mSSJ94rc5R5jvlZaP/4cOyyuiceHrPt4S//8UZUmbUxl
CCnWSQYqupfCgDD8+IcfD9IS8/rnp4+PGKn989c6TC+7Cvev70+0v8zP7PEzHn9K/dc/+sfX1B3p
syyQS+u+UZlSdMvDnHW47KIF8uKLNHYeX3z8mceDVjNdob+R2Y1+LcIZxvO//v0/P+0TGqLk3Yb0
TakjAEj+4wdJhZ54Fa/QQ4T30NeFFdMIaZkdPL5m9GNiDyla62SMfLdh5vRHYsQjLCLMRozqjw87
Ibjk4EiyzquG8CAcG/XEbjVrR84TcXzD/KCDglj5a3bqHQCK8X14Ul5oRJ0LmwTbfk/lwpj9lnm5
b5ev8ysVKQD64hs9GR4jm0p6F10l6NzY6swDnsqYiQOnIBsg0D0+WydYgDOQ67E0ntKreVHGefVN
n5IggXo6YInNbCbr4qqHBTW43Z37l7MKfDsZUskH2jMS43TYAJvoc2DhydZi5unEUOwAw/Bh+50T
0wNQZcJw6BT9B3RJGqEhW4ujfDVHHw6V3XjKK0sJ7gOXJCwkQSv/V3lN9ngPidgCtYh/jh4/eX+4
JdnSjqmHuUm6IrQLGcDgqFHXOq0z0iou6dm8AC6MqlXitZ0r4pwJOMyG52xXPAetWzwvPDrgO0he
Dzn+BxzoW1l+gyY8ojMxJ6juRx4lY2WCGrvjn551ZhL8M/245dyj7yIv82juN8KGtj1HVryU0Ljq
ZMc6SggfqhaF6IKCsq4j24Bd3VavPoyB6/gcizfh84JAq/WdeaNB+9+nL9kHC3R6iVbSprBTkv+q
J4IOVyiI8W+bDlOklUyRu2KS8Wm5b4Z1BtUD/sOHmgi/ErNM58A8bEVyO8DzySjNQOTZHDEdnCnx
J/SQTb2e3tRzuf7mYBocrGM7ONNbjg31g1H+AZip9vQK9PQMpPhA83SkA4zoR1Ucjoer1LcvcAvr
jelcMC7x5ZWKvZXfkbgNW734P+aWLEAH2S84R3MLzdfTL9FR3+o/+Rf/T4LTvX7F+fsV3bAr+j9C
57avKkboeOVfgjUDnxXlFy8AMN2G6yrEGrsjk0p37uIlfwVhcWFXLAif2AprvOMcRp3ow3//tm7m
xbygIFtElutR3frBzsJLKIODvNBEIpXMcNGHpyuPMQrN8mBd3IjS+GgF2xUTR3E+itM5eH7TEBUz
+LP3BuyPM2l6KUlQ2kYHsk7L2l/RkTVhV9mjDdfMk54nnPQ3uumnu/L8HPVbwb634E6/Soh4hROf
IyhaNoD17naNHbDm0n4mRHK11CJPY+ilGBacjHspt+nmNAMozATSZyXcCZo4TwQ1lrgDVsSK3AaE
eHuyDSqPWLuRV6o4ps5IEpgLXbelmfSBOukfX6Wh4QY7gBs9HIn8mcwHEdGCEjvQkVYBye0OqRbc
RufKq+54fbiWCUtBSpYPzmiXv5oDJxQZQ7dHn4VeD0GNXGzfx/gwurXTuxhKIuJa6jNaU4UlZDqb
xxHiOTFfGwRodujeVaIpYNmBFY6gQK//uFLuie1ZdsoZdWVMTv36nXj1hrnElZ4P+zdhAsTkZHYG
Vc+ZIEUchRN+H2HFOI+u3XI782Zyle0xkwdEahAfeN9KfHu4Mb1k5pWfy/zoB1uDHscuyPbiTvtm
ZDWSMTI/Ye7zNx24YX0zVtvoFF4C+K+GXRzHVfBBk4TZxCuDgxUTso9onezQEEY7zjnFEwUTr1zh
ITTssycXLZLxhUg2WYvHeRuGe7cgjQs83emjKC/yU/c7B6EwnWvBJTmy2sAB19G9WLxqhWVXn80p
emb8io0Rrlz9If8kTI6kX1S6tLKqfh159CdnRyphsMLQJSBnPsATtdTP/kdbAo+OFaY2opNWHxjU
oTb/jsRzrKy+mCnqzC6hTmuVm9yIhXmFWQ752BEWf1W+xbBKJ4pU7zPgaWIGSie7F14t2NRWmBPu
ubadIbsyKDdXRGCTscDFUni8Kutgh2ByuoVv3dPg9caZV2feA6y1kyVzwXSMecXZSM7hfLkoH/n3
udLxcKn9e3GUeIsghr4lvZMDUMSss8p23IX4EUBazQfukWgt5s/KBurcTXLQSqjmoUU39RzTrwEI
j94fuzgafA9+wshbP9zxAq3A3xPToXyxWbIFVva4x4nF4oChu/gARAGvI1jzGlRe8ESgUeqOXxOV
Kro90nLY/rC3L+89rZriM9vNhLaAqhF/FDAlXCjH0O036nLtlQywul+ElfjL2x5R4sXyM43L9PpB
XCZQpqdHsu35maco3mHyrobllz6y9Iz+Ngo33G/bmOnZlmzLwIFGvIFv+/gvGMiOZaizD9ZucxvF
JWkJ6/U6OaH7tP2n/AI/+0ayaahukP3xSpAyMBQ21IxR99JvEZ63eZ/Vs0axSx4AzwDtLYI9CnCg
t9g+8Rgndix4sH2HW3ZnZ2AZeQXRsBBy8A0xhDxznbO9+btqJa7RAG+4rOIf87cO5BsBcs0e5XIJ
NdwrlccG5bKT8guOK6I4yDrCQQrj6ku+o1diOU+tbyMjtNX26c8xFo1fsGvP2jnabVU2IhdxLAlW
Ox53euWRnboC54EGBx4x8bQisWVP8za6ax3Us6ZkxH8qUZuhTQuvFgoCroFTcuXg/dW+ijdu1Hvo
kEcQ7JR99UFIks3iyZqBih9X55exH6DbBis32HefSwwrt8Fb8Ol/CHtcwvvABZzJK2j3Llvsrmgu
EPXpyqcX+TPYM1Ad6YAQa71+LEwOi5MzGi6OsvTXBVYIhpwVBluGZSfenOYGOYeXEPzn8ibC9Of3
jR2iQbmXvJ6uETkV5iK2X7M6Ll6QVYuQ4RN59MxaR1KfS25TjNHfRryyR6loc2gQFvo+5dBcfKC4
oOBZdBfZZsouap/uyX5wBKIWUkf3D7CaZYLoSMnpXgzTK4cXfCcwZxFCiNuAt1aPt5q6jxnrPkOH
su+eqdvCZu+IHtNgaISWBcKavM01PGQgSrzlCsqBVfdRn0M3ti7lxlh7vks3y/FdJIk2V/mz4kRo
UtbD00g6wDmovgiBy74r4VqngT3+KJwmZcU6Csi9xB0yQ4EcPiO4SF2Jqilb4ySaC/IWuJYzkh4w
ZiMGQYexaY3PFN0j9R6JfhKGpPmqlula3KLEZruiTTUaL7Q4Nf/A7FiFO+EJ+bd8rScbaDlSOxl5
pbnof/2jv7F6slnoJCBv2rHsSBtiEc4xo/eN8sXaxn5CIS0B5Wdp4/bveOeyJ2yXteVSrlQ3bL7V
SGNsS6HKjXdm5QlxUe26O6DxG2ZznNAlCwdcbwJLGAKxeDw3qqM9V/jyWLc10PpUkOvved/7jGOW
6KgmcSTN65dEk/VMrDG3NtsVmSZU3C0pkaDw7PplLjelq97Vu1BuAO7eB08xKSPeyzP3ufGarNut
SBDflo6JDOKH5zOv6K6ssmcJOA4y0XZNk7iG1yZ5SU0HejXSgg6w1rFW2OQQR6xi3PGw+dCpoEyi
3pEhYTCLoBPEsD7fytyt8rgb1TMtlTlFS+wKz358CogaPCYfxptP2KZ6GnuXl6//wSr4x+vB2ocI
rEvWKs/ZY08oiy2vdnoWOHiQaUbiCqUL7Udx2FYqdgNeOBtdUCKsuf275Be44tjlfp4gRPC7VKur
Omy04KChZrD147QT131H4suhSC7jHksYoajErVS7LMWMcxfUQxyts9z5iERbkNYiZRGpUQAqVuS1
sD+/oevqTvVluoGqGmRXLJ57cr9gKyYOTRXx1kQbCAQdz0CnSNsq+lFpXibhlz++m5FdQDymZoAA
+9GKKyrC15YOMyU4NsjGltErYU2wXIPozGpNgTF5QXemQJ33qFe45rUzjUaDlIUlBI08F4cMn+ro
L68el1JxS1+E5MpQZzdVwHO2xEyxEwyX1CXYB756wyEMTXbpSJu+3NTZkx7uRtiF/jWNwShwhLNz
Z2ToBsOf1Yx88SWvpvhaNMdiij/ATZVLJ50pZ5bAv3LHYkew350oYdzxJALHk2sZXqW6CZSYtLiG
wFFCwS1Je/JtsVyrvDRnhrQBSCGDtc0mrEGB4JCAEt4Y2b4KwOM6Y/ebcwLEBPOFXggmc1qNyAqY
0QHDHTSa304eO2IJa9T1rTVBwfCURjy+hgNL/7xcfmTYgH7JLY9xTJI52ncZPsfb3NhIro5YJT5M
gPMpwthHNIdJz/QUEKobHmhHk8wNPyPBVo41EXbBc5ZAkeBAIoD3EHubGpH/xSlGTGpt3oD5i2qQ
qC+dbBj25Sq5EJZDzBM0+R5jd7In/sdQP03jUqNSF3ds2ZIMB+Fr+FDpbX2VuM84y9zZlWTNvsvg
BEnO6zbihTwMhl8HYFysXgFv1Y7ON/nosBGwacTuoLhs04yOIauo0WaiXhZumttmLhnvOtS811pa
Z+GPj3jrzpaEfq/YRuOVJ82ag8ZbKXcBvRC2Igom1ro5fRoB017ZHtifVu2Z+4ZoTEbY7pnYK+rX
in64S93RvgANZ0Ungv4UfCaf7eGj3Barj/JHIWbuG8WYjqfSbn9KlRWcUDyi5T4jFqbpyJvwalDT
cIn+oi3QrOoLZ9lNdMyeYtib9NjpzHK8+xReiGofX3RepE/F6c+jvo6/KbsIw2MbMw7XEt68g1Gl
upnb+qt/ZS3NHbK5uPYkLuKx9hoSxNdMk5giU6XymJ+zY7LjF1q1L9pmaR7AbHSXjZeu+1csuCw3
nPQSMmjycjM8jz9dbVPSRHJPvvAG371GM4KrulpnzcfIVVnCWnQtmb6HuR5xfXBlNssLSleCz1DL
qdvIPCTMcy8QjIfjspGML9xb/CRO7l51YxkrnjqPGw52wBnsg8madchfuHm5I1OXWTn9Atb0kTVo
JVM+DRuSqhmCb6UDgDausumOev8HJwXaHyLNfAcvKNFOLr2o3+JNeuJ256dkHBou7f+wd17JrSvb
lu1KdQA34M2vSBC0orz7QchteO/R+hoJnXu4367z3H9FKCA4wiYyl5lrTiqwvkAmZd/RbXZrHQrP
cjHvzNNyPUF/jj9ldz4ikSbcZoz8ErHDs9+d8/h1tvYN+l4Dvjf1h2hy2PF1QQgBs1gkTLtHDYPK
eY5f8MmtDUJ8xlb9JsAkfSSun31a5bq7VV0sHTrIHBnjNe8hH29oWu0ZT1V5xrw0V+0rJGpUvGmb
s7zjjVtefSZWsqipzdFGqNth0fJwKI+OVsongaOoabBFCVaT0U99HBdqt+2NqHQDkvRmvjbo4JHg
o/8D4HnCaDKch28LRlhXfRyHDU57r0GVtYbYxVPWYFGLHW6GnCAbf67Nc5T9guDmmZO3w8ahRTMc
VwIWEreuwJoGrvwgbQrwaQzVBrImAQKodwPqnhv0IurwCmtW124gQpRfTWIf5g3UZs03DWjne9yD
CqvDii4LFZ5516+T9/pYq1flA8Qk0qeQQ9dWGcCF3qXM4Qat5Elf+UReqnVwRBHsufqEAeQ4PIQH
/7l+HBgwcTrhTqMg2r4Kb1dwPd3X1jOIadiC38c9pAuEE6+yzbqY1pDewE2OdN2awb6iOuHd/4Ww
m3OkPkwpYai9SqL7gVpic82XWJgPkbO2YDHuj2X/MrwznnGat8wzsIXa1+fyV4ZUn0G8CZ9Nl36V
DUnVVfKW3j8USKEcm1uske4N1biuWKnqQZAyI9FabEFcEGZssWOJDjTfU3MVgle7onJthgrxWzt4
zh22+SFz8TDJi647YpiqkHLd8CLl5Dq4noYdskKTegAWGc9HoCLqBmeC4Tm/xxbI3tTJe7DIhtFS
kYIQDh1GmOinUWkmDiKCHd8xHNYbRHNOU+KxVlYPEm1o3EkkNJqTPBNrduNjkzQ07sx6LH130G+g
DyqfifmWEKfQ8WCH2s0he7Lb81jf8dZPMgng7pD03OrZqbEE0o+CgaAiBhcHJbjhQ2Yd5emFCF1u
Uktx9HMKiz74IyLjAMER/641/wBlLOX6j451OzYHU9ihZnQDQc8W8bMHCn3t8CvN1r104BwdEX/P
/5WfafWfxEYc3Ru3aLDYiLD4azq0Iz6+iI/AGLD1IUOmY6WcExW1O8s/UOen4V1R7v9KnA4THpbk
ZyxevCUCluUe8Tow9aR7rqpHvyV8vmqf22f+iYjb1nh27qr8Dr7qA7X25msnbXG8rmn3aK4kXk/t
ids+93Q/c+lihtFrnPE07PxdHqAPQ4Mw5wbWY3qiR+U0hK/x2viYQ3p1zF+Y8rfxRrDJUbeKHoPb
fuBcAnEEwtOdkcMTAV31gDIjcmA4n8/SNcNQsaZTNUGckPjBiEJ2KNhmRG08FYEYmFD7zbgVD+SN
K2oGOlISYVR+Ci+aERF0GCRKVH0uPWB2oru9x1cv72HuXUQuP3ha/TO2Ft0aaGEI8kTro9PDLvVf
u8fwE9cFu5hYLh0khTblxtqq8QHH4vAN/Z7/Gun3mJgxQT9yQg35xw96t/ElU7yefUxYpA5A+pHr
pi7vnqAGn5ZQ0El3TXCCaaYbtgqj9LNCTd2HQhIbGlJCM76ySbwdrv3VGIEV8WQdVVEZVDFe2CGx
nKv4gVq+KEGy+9ygOHHNQ44qtGfcQKcYwu1Ow6PuTnvYOLCrN3xk2kd7D5bsSMCjIlqDAWq/Yt1D
p8os0X9cIUwKhZgVNgJSfMlTgK8IqsPFGFG0rRKfOyEnB1v4L+QLsagSc0XInWqzwYW5p/IwS0BG
QLzWE1X6HoxnimJBWgX7ePci3RMTpcvwknBPSInL4gUh/TJ8B4RzfgnW0grYdLFBpwmzCp07nijA
lAQXKdnjJPmv03DSnvNz4jK2vfLY5PjZx87C/7aJ0CSwVCBe/TGikhtBWLyjaxB0S4/jB0eiW4FB
jLgUI/zQnVPQUw8mTu3KhhKkOGofunpQ6eAQ8AUVO4oWmDwhS4lj45/i5GwZHgdLG0hkr1WeDL7F
vbbt77MnMsnGdETr+QnG+Df2L4MjjC3tB2wczj38VXzEZNldcHYnGjiRJpvBpyiJKLo8EPouBEMJ
9uCoC3cE7MbgOvYV1J8okMrJk1E/o5ZKqo1kKP5r8sC+BHYqjAuo4w0YGT3eRm+QXHJHQkK41UhP
WjcwajDD7wZ4RNfjlgoQPImBx1R7HMrJd4gjFsYz2Rl0vp3XQvrVgo6BjZMIU7Qn1j6ab7mzMYNt
qe+wnBvtkBnPEl0/1yyh5ll7U7BNa2+UJ9F4IuF50GXjWgsNy/VAq8zJ/bq8B4Sy2vPc47a5oQRj
05qhPb3HMIF2Q1sw6Fw918qRmdEU2jPxdN5uRYC0Es+G+221R05IT8bzKOlSxge2ZkiMGOtcdYkm
Mo/LVTzK40pXHmIEu3TYcBIkaVdF+FWOXzzUbnjl55xHuCuQQVxBxYWdpR14rNwR90URN9KoE8RS
2pZLUsjXkwJj8wy8RuRzrP6GsZAnzvPSKW92NjFVb0D28a9gEFxbsFB1BHvwi0veIiHKN1onx4Sw
jHGPcqZCfuGuU4KNVfJE2J8FLp/IOqJwPszXm1Qlbk1PyciHS63AD0k200BAjqimqDomL0fFdXZL
qT+WIy+VcZ6nCoeAREADVDlfPBlvoC1wzFKBAEGH6tK2qON1fJjoYTkUr4hegabkG/Rwt1JzT8mP
V705aHRs0BrbgE/oi60s/dIJ259sqDqJofUb4iSEKjsbsg/Xtl1TeaGtsEjIFXkuYSUsZ+YMVN1z
Cch6EtPQr7gz2iTuSakJdVT6ai6Ue51ABMGFn6ATv+Pxc3oG/hwdvj2Pld+TGRcvFGlStGBpy5Gg
xeV2aPSay1XxEbGFXXgdgzeGpIbFbXO3KEVzaRAY8uh4BFwjPAnc/wyFWyD0tvkR10sjEC8JKqUO
ibuQFBIvEB8U0UmRvpGn5ujvcTagZqUz4jZpDna3nk7DGyfu78kSSHhMG87L7fA3N/cc0CTMY1zz
eogLJ3jNuo4E8pmvwtB3fPKZdmiNXUdWwIAVmCSwvAb/xkvkYOLDiFZ8qJWBzB3JugfroOP/2Bte
LB8I52BHXjt3yG0KEqB1b3rVbaCiJUB0yJ2RQQMmKfIHwECxftcQb6I5rTjbrFzN/mYkq+uslQcz
PRA8kRKCCfe0eU7ug3qWgHK6k3UTtysU5iAq4n4GmhL24Naaj7wG9qWeVLRFgCmEn6EqwTkF+krE
HXOHtgqs83H4NmpIoITiMFfBfrwGxYYBhQJwGGSvaqEvvnG0R34QysfBOZKvo33wKkeqMzKvUjzO
RM49TDG496gVc5zMdQ6D+Pos3D6uisuejyQ2+CySctV2BxpZe9PdkSANagQe11Cjtw9UTxL1KFvo
STFbQOl4pNjgskaJN19r4TvFxFwd37ERuliOY7ehOEV2VmWmUMSyu5udNd2J09327WsMTKyhhpU6
Yf0EpE1WN7A0NeoJRtZw3lD0Wsg7UuPIwIEYSxQ3MDay8cw75jJ7/4Fvz2ruWeR2BYILfZ9oi13u
K1urv6qltdLTbklziQdLRTAQHdXFeQLhOKMmLh7/FfLuuQuvNW3Srh71cffzhAFsS+0WTCXPB1J6
fOGkXg2QTz2NO7Bu3NmEXCjRYFivdVgRPT64XGSdVvUNsnA2LMBrGCeKZKuoa1ohmAIIo1XJ5YGh
2Y46IK+OByU4hin/mTcpgE8eLD0Qy7XhCkcqd0uuOwYmDrPWnmcKIyCf8s8H2cA+eLUhJvfF/fFe
aZY+eTtdxCeH9OB8VLc+94TjRGOM9jxY3DwuifsXgCALcNEqNF2fYP5VUAjfFHxkBAdY9jjPB04v
GkFPKHMFMZENNzUFVb6nE+XEK7sic6Gi6+RQlkxI7arrp6vBqVYevecKBucM9sjhLjJf+BidQ/gJ
SjW7E+0V1lGcVHsH9XucvwnyUYa8BDfjSsdrK4aHxKHo/yiPkJ9KzzIYz+Wzs/WN2YsnDccLPRlR
PgrRaw/TQmuAwq1L2lgOHa0HXQAqLeKBm3BErEpE6J9CfAf6cuBdZBhBT60nPorp0Gu3QPqrB+Js
IDkcGwpLlBNyIkS3Vup7fAbi+9FRDwVfuC6B391QKV10R1bwqqvqUMM92K8dEudgWK79J56orJ5A
dsVE7tU1X0BBH4IQa7M1DeoftrX9Idq1dsu7JNAqkxAl7VlR/EWgHpImCUWi1u2aDYBLIrn0QDlh
UuBcmSOe2zTZe/phVXXo/XHxodYE3w9Xh4ME4Drrt4buZe06CVy650Lf0wy5C4gpcaAlDHU+0NpF
ngZpaSzSeOeE120AAHwTyHw8bht7lFLwpYHItONdMbxLnyBW6Mb07wpaVBhh77LCbXimmDfOC0zZ
ZbMGgyhaEgR8qCGL8qaVfILPvuHxzActuCazF1SHPjxMOfzML3CsiKwXoYTQDZEE5gut9/RVKiGn
Vgw0fIvIrOjvhBEc0jReWW1pmLwKmiyIf0JSeYR6Jl+gQawPI8uCpBb+iEcGI7jOaO0k8Qb7wCa6
dmFzoNVyK32wbIdQMMOV9mByCyWsQitG8lxmtN9LyV1KzmwSd8GeBcqDLJrrEikEgJEwVgG2tpCh
h2llJb57CeznKxERTm81a748jkzGiXE7ZThdFSqtkaT/JDoQMWanRNJ29CQAlGcEzJAzJxhk3PJZ
Ak73m6eKjh4pr36vciiK7yPYhz5p8ORAfO2WT7dFL4xyhdmFoHTkhgA78FVA+zZXaxP+8HZPbcnV
3PPCwMB0B83YBsNWmjYyofNgXVKYSCIGnpb+ALkzgRwet5Tf+lhcdCxLZ8THWt6kr7QZPimujJ5o
hk+VK1i6czojeg5eUUBlcbrjpdHzZIBWTChiSC8B1Fo37wBC6KAY7yRjx+5Q7+E3Yy9DIARmLVsV
yplurItOtQ3OGNscUtAVZgMn46yMfQTLWOQZYpzxtcgjPuoNGRzDIWwvkgy8Vn6VBRTmgBk/OQqD
HSU58QhRpP4EMw/5TGHvcShMkMSjC0lnWOUFaUKcEB3uaf3BAJvcjm+GeFqqvd+BCSAlgyXG3Vuf
dPI3xEZx1vFXxfAN8oTwJ8gi+EAFzKBtQP3tQFoQTGZwrokwQf48owAvKfbGHiE6XDWw0cBqT+dh
OEi+BRV16lrVjjxMsSzVOdmi3jBjDk8HW1Vzs+/qSgUlHGMhmcP1bKcUUeattTfgfgm0GFWXBCQn
gjCRV5o6sgKjtofgSds7QvVCjgFR5Xq2o2DtLW4po8jaSd0nEIxDtZHs5CEk0S1R1BKZNcLVdQIt
OzoH+6DzA2idVYTQ8kGTVz30JjR2Ame1qQzwjKD+FJnSRpl5I7BbPQ7mkK4Cv7EorBgFvZyuQWzw
UOk2jpQgYrBnH47N2fiqs+B98BlkSo3ROZwzr7PcGLsmCGy4CQBNXw2tA3mRpdyPNlKqaCH99XPf
NKeNn9jnZVWdaBlGjny/HDpDMGM7ErnJo7jb5+rY7rMGIrehinhkXX+MVGCiyd8TNZgBYi7LbWgB
BlVLaHYqPtxaL6t9kIT/nmiNZxgFQ8kwVZgb8t1lh9iMP+3J7ND7ykkCiUndT9QUX5aXuR4KTYg/
st0kOCqihaNimU3lAkAjPMExrDbzQapAdkpJPaGIM9ZUP1l8IxF4/3Xro/20XK0tgQitq6RFqk/M
Lit/fih+DbKTLZeVZeLv+hofrIX1dlWj1gPbAxexTCBoRmR8uZxldllplNWzI5NJHDWqlYJMhqpM
Z6SD/P2vySAW/1i3bF3WqahKa7EZeZoF/ToKKZu8DyqgLhVC6JC/WWEg0QNUT7WsNlD5hRZkIpQX
BM2wlnvDWKkmKHPn2MW2iTy0VXgNlJJIScozYDHDFuHtmMhAPv6CJKnG8/M/oN5IsQiqfeE7rTtU
BomRGUxbTAgttiAzKPs8OOdCnlHTZ1w/UUgXNsQ8oa7DJG+obBLCTNB9wbDbCd6b4aZsGZB72UAw
PS3BNE+4RCnip6Ka0NYTuGsRmXBG+yNr7muDgKBRK/mDTCoEznhoUTMUvu0qRh2sJBFCkESvzdtJ
VW7g8yo8TQf4Wg3+VTtinkxgDj2jhj0DjgsTl4D4XDFttBBa30hnSCv67q4BV1kStbITVP7KrNvB
NC9HikYSrq7W/tiRNbTxtWCg3zbpQByq1F2H4j43G3nSwUSZN7yiNQRE69o6JgGk8VNSfY2dxAAN
VT8U4ANa7iTTYykhW88gRO2htSKrECIBh1eItgR5bKTTIeXhofb2euiJjzoyylYDiJBMwcOA0fup
kNsdePrIhP69iPGfC8uKdsoMBqkgymwTIDQHOPNQYXnrCx5aXQ06kdcnzcF3yEesTRlyL4oV131G
Rdv4Rn0g5B5WD+Jfuwq18KWaIJIIuzCAW7XQvbSAuYEIkKEkxnbUkK4rU4zHMCcB0xGsMn3yUTOx
HTlCPbYz44CSpi4/ZZV6j0jD2qQUYmcTQgTqRQWtBfLIgZcDmr+6lyxPDofXouOKJSkBFCjZx64d
jWuZscvqEBcf0dLTI8CeZZi8Wi3WqGx8OLFjHIOOAS4zKDQto+BZMfEMwTEjoqqi9hr2IxqEeX5w
tJ5CCcS8esso1qkizHul8N1gyNMT5WBDMfSwNPTaKVfL23noQEiR6KUEZT4olvFSqRpQgl7yyi6C
B2dAVclG4zEIbof83Gim8xyJEKLhOjDXHbIRQvGoaFEyNqCkK4uDIdUnyzKGbYJ0ghkYymYYKrAq
fLyrSrJuOyVi3IvQvU4DOxKNCD8nsnqiOdZXXs4DvP7UtsW6/lVBOS8FUIO1JvaI1Oc5SlUWYAaE
lmBukg+hheIdzE/reEbTpLBQ3Fbi7hVNE7JAc5tsYoXxd9K/rMAatkNNYR9lH9dan6h7DWbSoEix
/if/3dAQRJSSAUH1AC7qh6yyNr2uOMe6rI7U07QH6lag2lN+aVNDAU1J4IwhgFwDgCT0gAxDiT0p
7iH7p/IoU6q9PN+1JsWzDexs+xxwBGV+O7u3QLGpE05SGQu5HrPZUyGFvqhvfMENnHlZYXq+kjIS
1M3jUOdvg5lS0tYp3qyl16KlU6nryK4hperRCqcPOykRXopC1w4peRsoUamUxhuxv3VnK2nKdogg
BJNNSm1yB6xHPQ/w5zCOOG0frWefYm8kYOF9MypgIFZFBWxlWDupw94yVDjU1cDaZyjgUOXjT+uk
C1EKD5qdIkvzbtDy6VYPw21cGgeaSPaR+urJRh9KbYvxEVEEz+ooczMHMmtDQ9gwrF/1Ztzqdisd
5giYBrSJFICNM6QQdvM4yem402TtWPFqCDmC/g5C9Jw77dsY8G+ouILqw8EqUpTpeiS/O0DwBleX
MZ8NXXuuHaUh8jFHuxqKbkKLBKKg6McnpAjLLGHtkup+3BUKajNFSBYZBhnYudeFRpmOXJn3E/Wv
+ynQBy/yIeid1DzfzxgyZloIjS/ttqviB19xqg2dcbJT40czKOTr1i+PTjBrB5V8lplE6kM79SR1
gGI1NQQgCKmNk/MFNRFsZkP0awpRaFO18LFYB5Sc7gr7TYrm/uiUxcmvptSDAyKiekB+h0YNb94n
n2WX9VEu0RxJlBBdrh4/j0zGlConRZrpNu1+2EiJFbpKVj7RSldlJZXwEra45z3MX5JjpG7USGQB
A+NeRwElnQ3TpaT0Ox79Y9yoGnDaLF3NJWZnMUTwIuLtpglpl0onDWQninno/P6hRSNyF1ChQ+JB
hEioHQ7qODpFSbXRrexXYynUByjI/EBuE/jDIARAEshz1Oc2CwY31I3RG/oScnCr31XGxFCrq+bG
GHCPLOQoMzl9UnoNjEYz3UpWQFJMQ2U4Q/POKYqcwkf09tQRKsCKrqXTe3UzyGp3REPkBv6517Fo
z3XWECNIRg3Kuf4IQ3HgtVHYE4MekKOemnNsrXh4hSepGeJAbWCtLdNA9jGZgLhISF75qr9Txz7F
tZDqfWtQkNSYBBWqVk0fKP85D9N4hA7sWopNx7XmjCoIDPqqhJjKoFgS4SwiKLGUf+UISKax4WK/
6+++TO0zjf0u1xVC5Za9i7DQt+htCP3E7gjv951CGXKQ12j5yXYOgHuNplO8Lfvm0RH0rD3soOhj
4mzNgf0ZzVibhd0BlTGJU9VqsDNlQppJbhk79PsmZ5OMOIdKD9SkDUGaFi2xObvim5GVztOtApR5
3J+oehyT/BeF+1cdz+K9nF+qurdXQQSNft5z/yYVL/PsRKcpPNtGBrahe4XlDjDrhDegHqY5PrRV
PR5ryMDBDX8FholhHtTtUyjdDahGrhOnqeBL7L8iyF3vHTJLchF10AnY9ikI+s+gsXxP2mlGuUXS
AF6udiQMMBe7KsOkT5TsENYIIxlJ86m0vVermBuVTRC8tucXFBOFqAZ+3zTxGb9ZTePqwdy6htKT
blZ8hqA5uVbG06RF4bErSaHasbYZFIcEoYWTgxsOeyIOryCahQkPzqHQeq0jZzeo3SsDzp0JGTCi
JTBKINrLd+rCc2YcS/QmR2VuqTYXMSa5uB+dqNjF4OCmdOQmVQp8DQL0mqOTHmw06p9N2F2ro4EK
4hli1eoEMQFhfejIHSIEdtgjKzOWZ02BOCtxSL2OFOIkIbQvQzz79E3Jh1348bH2O9BBceKZpkHI
dTRgeBhkdIqtdaiu8ZGMgzJCCGtNyjNMoOe5G8yTktZPlK0zTtqgN2MK0lWVLmecCO5NuXOTmLxK
iCJANakaVD4heU55KNemckvErE0zmGZa9HlmOT/lehMTAW+J1Zml4aZBs4/7vnpqgC1uSvLrsDvc
mWZN+EIveWUpBl0vk6WvFISI5hqlwyiFajzucIchaET/yNhB2KnudMeBvRcKyA6CHmF8Ezmzmv4B
17T0GsqwgQOzmNkpWluJ8TbB5IPmcX0YKDImaKm81Xp1zgRnZjfP7Up8PGYyQYMZ8HANUxeYXExS
Kdvk5jhtIC00qMfGjJDomVJEGoaCOIgf628Ftq+rZfJ3VsMpOcoDtJrQdh4i+KQdPtJSDejGNBq4
EMlJh07Z+X2GbGUB4bxJN5kPVFpoNrWyfvOA6ph9QjEU2WW12BaRKEMA8JkrhnIY/flalntlq0IO
scWf1oZZWAVA15MAURN9Bs4IIAyHeq8kdXLbRU7shR3JdQQX6m1RWJCMmZN2lP0EAr7eJGoW+ciz
jztzoPzItjqcPtgQ9mnah4xXCTEpSBR1ZdYwTzxbSydKv6fgyYbBdjUn0HzHhfISvKQWJfgxRv3a
tObk2MCZSxFczpinyv71ZCWiXoD0iW+kj7JMXMTUFeWmtCmG1TFtEJZH8WhsbCrlNbggdCvYAAOM
vdKfkZlsiwN1jN/VZEV7Zy4iIidIE5jlbpbgeM7adNjMhbL3a5DbjtXk+5owWh5ws7IdnFuNlysE
gip5xjE0oP0abBkY2QQ2Q4oRVC3y5kWSoMDT1N7BZonrXT0BR8eLIOQUgfpv53Y/U//StNeS2gcn
W47Pqj5ID7i7GmPn51w31UpvDr0ZEbGxyTV20l2RW7Cb4ShYHVlN2Wf4Tluy6Ll1jTO0zhPtc0hC
E1wzuoexnuWkHaBnz9qX3h+fCDsYuE82vZzRbAurriigcMqj32kDCYl0l+Dc762ypm+pwn1Dpl+q
Zd9LqqSnJpLXSUmzJ81ZfoV8n/BC5R63XAM4GZAz7DCd8xRkqKJRfaIM2c7KWu1GH/pdT3ikRwXt
FE4S0Ha0Qa5pn3SnsTZDS4ysFXYa5rYpfalUFhxsJXoZI4ZVOeRrpLXwQWPCCimyfFMrxaYB9too
dKOTiWBmGeg2O9SvhTZo0H7Wb/JgQAsWRXyiZUkmZ35RIvkxjEkVzj1peduB/ldNSfX7E0qGUl69
hRGk29oYkKQEa96UwP/DiuxHGPa4XVlyPUbavWQNvSc7k0XeA5WojyEAfj2FJVANCTLuVkN/ow5v
03l6mueJEjKHAHBXZNd50zzOYb6V0iC4T43npu8/x9gBRBviSpaEOaAlRVFMJXarNvK+GTOqQ0CQ
QP8PXsHe93ZyCuujpshv9QwlQ6Y5Bwu2AdTbTBvsbX/XOFl/m8jDtzZQRmIjmgehgmNcNVaS3KNz
92IOT2VRGF+zfp9HyW021tDS5jNpoHgUSWcyQY1DuDXRTyMDEpy27a++cvpt65DLg7emZ6SfHQ8G
JajJFBCN8Le8SzOZBQVq7h6t6rUEhs9Vkmc6rH7TxYinEiaKD2UffUZF+lVaQUVUt7qpFb875mAp
e0ZVa7a/nEZWUJHSyUe289N7ZyvjtdxJqEjwkOCtKLxK88EBuHDhqzdK3W+tJMOnGdpNTg++6pTx
2PcowqmBhsEfnuYMdjmnt0hdlPN2hF1jNU4TZQcdxBGRuctUEXMRhYlDTRBjaksC4l0F5dyMMaWW
Z2p8SV2gcwR2Vn/JHedby6RiE3fNR27yxtXIL71pNs9aqhCRjq1NI2EVWfh2pU0pjS5RDdjlFSX6
AMZHHSYQh7ot3jqfjx6um9EC65EYhAr6UKXDplRASib/unfKr4g0ZdtmvwwfMsjOpAYVaUGJnsZ3
5HcpA06kBDBATil55IhknKRDTtnUH7lCFRTCBFNTFbtaL+hedVw5vw+fu6Z5Gft5PqfGjZNRaQwb
ferB+ZGDXYRUSZKwmBti6Q7HkNLmtk1qlD6Hprv6/0RveRu1039D9KZqiqb+V0Rv19/D/zl9j9Fn
8TvV218/+4vqTZG1f8mybkL6pcmmuVC6/cX2psjOv2RDs+DysyH1U80L25tmiR9B8savMBJsFcK5
f7O9Kf/SkDmARUZxLFmFje5/w/ZmO84fpIKOI+sK1J46oQjTMXTBgPgbtWcV6+k8BPBCYQqAwTN9
+jjIQLwkHY8ESPv0CsUW6ABUpChWptMQGgOwK0kIRIZRQ0lGaHzqCEK6mnEshnrcN6E5/Ew0PRr3
vhAEl7LpLVPUaq+VUAo7eUVofJnNbaenGxdrOz+vf7Yvi4nlwx6XkLUi9FLsF+rnUqtuqqxDXFgQ
PC8TBUkUeJDEMtLOpGSzL1twXjuCB3uZWH/PLYtdpgXupEhoDwoi71mo+Sxc0AUEyuDDMFPAvFIa
m2eUw7ZSBUG00DzpBFX0ZXGZQ7AM6cNppkoXgoOFnvnCV7zMGZ0eep1uHBIRCV9ooy/c0YNkSJs5
ao7LKqSPRsDWpLiqJcTf5yGB/h9a6b4o7mDkIxbda3C46L2O6PAya3XqADj0zoCGhGfaTNW+EvmF
ZbIsxlGcuwoUy4g7dcMhgAP2am4s1JANKR4PQqI0RWGHfJqA2PRfbTbdSMLEMGewfoxSpzbsznUs
B/RSPdkhSOEsCZGcuotaLx37Bx/5BcWv5a1iZw9dCMi8DOvrgTCph4KqK5dxcEOsp2rrw5yj04JH
UB+6LCgApyrvaEW4liZFbj3oeEEo0dOtwkhfDPC3aCqx56bYBTHvank3sNI/Qu9X+TNxSv1peX8B
gZ1NgpJFTRatGKBJNSHWgVcHAmNfB8NdyOZ3i5Xnmn7U7WnP3X6Zg/zir7nLOq0cSIVclpd9LouX
3y3rZAdRvKsq7d166hA4/vuA/81h/ty8HBaJWRACy+zP9oScNlmlyznRweDiLsuX8/3v19UIQ4Lz
YBhbfrtMshru+sviZV2fxjBzwRSFoOSy9vJYfh7BZfmPzcvimIMSkbsGQLB4A+GglF4NI8lC3RGJ
72uZ5ILJY5lLFkGiy/Kyss4hhf/hBVm2/Ox0+aUezd7UwgsSqi0F9P9w2D/WXU5PXABH54/Ny+Jl
n8vV5C3hJYkc4HrZZdnwT/tdjicFnbOpE+d4WXX56WXdcpDLeZYNSaNSGkFm8ud2VdN6LOo8gDuB
/K5UMCmbopbR1RiLfa1K3Sysq/8wizwd+d8pICyjKBvVrBpKmZQAmQQJ23M5xuVofywux0qsJBZ5
RE4moqgUNYiTT/i/29aHy1mc759+t6z7+fGyz3IhP0e4LF9+/cc6XGswDLVc7IYh7Pel/6a7A7K3
+9bsy33kpKP8sxylJlnuZdNvs8ZEYjeFxg2iYvGr3zaV3TbTInKWdOqRJTqLKQf+EUU5NVqiz+/F
lnoZEn7bKVh2XbbJYuC47Losdni1eGzGddwhHZmKiW3Y5c+kUSJ6aCKG3WaGdWbZsOy3zBnNKOQ0
//7J8uPL4uUwAwGhnwOGMjJGDkKiq1k8nQzVkv0yt0yMwhHxrxkP/rKhBRAYJVNx1cGnuKeH/n3y
T+tQncr2dQChEM9kXMZBMaeK73RZl8ziu1m2BMoI5riH9qVNHNhKTL3bT7Ztb7DMr//c+ed3y1pp
+dQh8dygfkrKIMN+WCZdTyVEVgY9mjdk0E0xuC2TJdW+zC0bFFTBqAgpnuV6JGEphc1+maiWPMCh
GiNUbDjByygeFbx5pMkaDcVIWUCv7YbCR0WbiNnQORkd3d+Sfb5MlnWQ5H3I+SiQXuq8Hy1/3vdi
khPP9fK+oSqghIZaAAKWubj1IXopyh25XmM/iIkCQapnIigQytkgr/xehbxLn+9qn+qpKS5glxBv
f3m/k3jJqT/TYJaV5MaYRTs326eHOQ3AcvmaCkYQz2YFzSykVcuTWB6Mr9tbXcktz59lfe90jr5f
5kIDxc1lDkRB4SYd5cTIYiLoBRtnuVdnHXgIFmCxh4CW5bBAWFuX47U9Vc1WHZF5JMQ03POg0D/Q
JHTOSstaGQYq3GRTIAlAgJMiplBu3VGCMLyZI2efZniFiPxRFW5bEsTU+OEjog+LJKG+WG8XxcJW
mHo/K5fty5ZlgiOLnVcSAyBwNiKHvCxftv+203KQZRlSWFLdanv6OeSMZQh6jkL2WdLubUIem1Fq
ZxI8QrXjAqkYqcjwSQJvqdg3lcDYqWL7MtGE5bXMoYEBN9iyvPzysk8ryWz5Y/fLPrVJQbU6yz7J
cIRNlsncIdECApplWhmIjVKlQ/3H7URQSHgXgo7gP+6z7P0/WLfs8nOW5Sd+NHwFTlC7l9Mtc5db
7ceBOv4JTOByU8vTutzuH4vLjVLyb8y3rRgVLhNFDEKXxUCMIL4YUZTW32g1tBn+MrQUy2h22XGZ
G9HimAnf//s3l80/h41SLd/+sdISwjdXf5x22ec/XWdiyCO5SyGuHIArq2npy6QNag715+yynEvK
Xzv9ubkxDF7lf779t4P+uetvyz+zvx17VCnMNSRIc5ZD/z/bl13nqCh2jfL12zn+efafz3S56GRS
Hiay0pvfrmCZvezy2yGWLX8uLyt/+/nP9t8uR6OqusHvIn6s/jZJ/17MitjVIezbLntc1l9+YOky
WlRz+nZZ5eutuleNFP2NZXbZ0qW28nOKYsJDzIB2YrnulwmZ2Bq9GCZJrBMJX2aXlcvmtC3xhi97
LnNhGiprVKAhbrpsNjvhLC/bfzucmmfNXh3KEm0PMbts/znTshzX88NMumjTdB2lYJefL3O/HfNy
ScvRl8287jtJyeFeQ8QZhgD1aflWLl/EsqgHJiI2P9+F2ccwDV/2klGrW/tE/aBJY4gfFonacLGA
BmHrXCYABEMqkTqqcMdKZyhyAIPGRfvXROoJTsPfynI2IxFIioBZ57vujGg/Oj2jTCq+GV2YZ6Mw
zC6L2biJ471h27k3IXa8b+zwDduHCMKk/V/2zmu5dWzZsl+EE/DmlSAIeivLF4SkLcF7j6+/A6x7
jqorbnd0v3dExS6KnsDCWrkyZ46JAWAN5a5V/3gs5EleukOc+yAZbj5+4wiluzd8LtNdWI9YPknq
PRhVi6IC13DM2+TWzmoUiE/zr3ts33//eezwp7AKKAqyzAh46OzEFkuR2CfADWJlqyss5npj2DEZ
RnaHyExV/Tnht2jasKvVZiWKBGGMHalKUeTqMCwEbRkhZPzduz5SEY9dbPooxumqT562k7b/P2H3
f5OwIxdm/h8TdpvsT/iRffw9W/ffr/m3MYP6L8NSFQ3HKgvJqm6Sd/vvbJ1p/kvEdENVRcnUtL8e
+rc3g/QvQyMZJyJfklRdNXEJ+Xe2zviXwQMWbg+WackY6Py/ZOso+c6GI38zJMGbQZFM3s7SFJmC
8pwY/Hu6rpWxnZyCQcCTwZnU1k10Ze4sDtOTNwbxAgcJO6Hid6wjirZ6hMhTHcntjBL9C2okL5VB
dREj9PTthP5CaCikt33ipsjVUKR8NHUKyDyWP3UDQLyaSZdKl9VtF4cfpREESLYC2p2p/uzyHDUg
wR0N4Cmth71OIxAJdWfK6WooqZ9smuGtaaEdi4CvilbpdmPvY/csV8s4LXEBMqhIKGm+t5KMvPXY
7bvRigG90HabmOJBw+2CRgg6jcsy+hzZ0dsC9ox2PUd/HtW2ommvAnZClaXWCyOkmuml9MS2uHg2
imLanoyXVRDADdeMey4MwWpMwWMUVbJDQLbgKUCz/N4VfPqO204CnVU7VcV2OlKzP5quvUdJaqOQ
LZx4Kn46RKvSCl10smtz5F0k6q0lCRsHCrPBbBVF7KbLaoENPId4oM+ik1BdAQZJUMThqAVEMC/S
jdh9BK31jWsliCpjnyb0aGfSSfQT2S1J5+O/Wb5oZbYsinjdJk0AcHRojmrU7qu2A2EXBue0wmNL
ztVPXw2aU0D6GSGjXq5zX7wJtzSQKJ/WIOSVtFhUTdZuzYAFRc6so+UN4qVsf6LmZMmy/9qD812m
WBQuFUP+alXD2GKQaiMbp85hhdNRBYCaTsZ1DJHjj6mqn8rkEgNVNzopolsuoQgxgY2qAR9v0ka4
Cgr2k2Ue/9FLklndRCuThY8xis/ed0MjveYddJ5AkibanVCURPDLl5KhXGqTnm+w5NS1iuTLy60E
t73CBVotLqS+h4xuCPWarcRzCM/YyirlEgSARdouBfI7+hnFV750RhdL/ZIPub6RgcogEJKWSt7X
G89AAybrxV4aKseqSXkKStni2KrRATn2u1Hs/SNaOMtpvbGFeKbf+jgvXqlnjQChzMRvl0WSq+gd
WCM69m50QCbNcgpozaNyjjpypMO97deNEL7ERX6rpyJDNgtLTq7rlZAYoIdETV/r1ijbUpyVK0pW
oqbCKlAEsmKpCoMkmI465ke9Ojy1NLFaHuWuyZfHTSRQnG8FcTnKgltTlcMHozwZaDLtIQOC2Kb0
qsiGsZfyeAXbWYP5mvTLXkyDfSjWH+GkU1Qa4S31EQjq9i5H6HRGGrHMEBJM3BRXwfS1fVJejD4y
j3FEU2UUJZj5dewCO+M79sNo06cd/rmoASTKF0uh8T8F6BtxPQauNaVfGE4cA0UY3Wyo1jLnm/7l
gJkGQLeiIaIQ0exmNIjHBVxSiZ4JRYp05CUqAtkeu1Wt1c9jJsLmU3PssfNGX/Wh3Te0VuAq8xaN
5S5qTfBVNPK15vRFskwFWasfcAGku3koaJ32m0urtd+x6GO8LTe0cIUj4HVhgBiHJKZB75zgsnMt
DwqHS22AiHZZCwhdwUsbAZlcH30JVwB/PDZlh79TjKg3hfhp4EQf5LhTGMVc7td800FHu+6a6CAo
eAIoegFpucP0UwTdV0hs6oUUM76230uMjs2QDWsoFDCMfB1xagZONjNGuzOp1rdYfODyclATpvbQ
UoRFgwKlk5SrWBjv+OJ6aOXTXS+8JnIbQpaNXwUVuRf1xM4e+xFoRIzJiVX6TH8Y08TA1qwBZbjY
ZMwROpAo0XoL+kFzMgk01SR3pktN+cMv5WMXBlSE4xyjm8KgyQzD2CCGTduH31Ke9xfLynA8mMyn
tBO8lSo05i2HleGjQXexVDx7U3sdQihPvg5BX6qafmsxj0vUU2FKRBRTUUBZ5o8vhTQAyu1z0cxa
rfDbbIbGxbF1UfRa6UTCoLnE3m9TCq9g0t/YeBxyMbmiGrs2YvlHNckrhF3arIze3HsJS144ts12
HE6SWK9MSaTvpRgoygtFR5/zAE6zdf1JRPKLfrkQj30dFqdWMp6zQJoOpoQ/3VTQXaWU75moIoGV
hL0S42YX59PHUEaFO0nBtzLllMOMH6QNsHKtTSZg8GfqymYsJCeLpPZiKAmIsOmkeNF0VT3mUDn2
nBaLY45CNK6rCTebsg7hdvbaKbJGbaEZANTEBBTjVOFSUqOHwhTVHsDn+XjsyIIonnQSScqgoe9K
WtR+rYC/pziV+9qcPjw1i7ZxEb/oJLqOVqFhz4FkUSuG4poO1LZjk42VymyANB2FtK8dqjK79HIA
J6KmON0iK11kFU7etVh8F1Ym7qtYZvYPZQ9pA2DGSmdvBNrDTOXoQPMKUGBTbl2tZXuUALEmz4Wh
uKaMtuRZ+U4R+89JQbQelcKLoldOq1qfHTpNpylNzTUiGfl8qoL5yLOzoOlbyWe9Da3pT9y1nxGx
PTQK8jMlPvM7JqVt5LN5k9Ngl5nabYysYSl4In3gSNDtdpJAJTflkxgT4lBkBzVMJqqQaIQbSBgu
yTXhuTcj65rkXKSshcJYz70PIlBH6SnAotu2RqazphiiQzWbTuiCvhmqlPaxKBjtgpoSAkgo4IP0
I5MUc81CPxiNiL+8oS9HOiPw4SkWMaa5R7wXJ2lcx4qPWrDQib4U0XAjLLzwyI4hUzYmDSIZqvvx
ra6wxml0CpehH2MxT8c68dMOhc7ZR4BIeqjDrw+vhI3RyR9eibRcN1rj4HdisFBrQXIxSrZsUW3+
kJ8a9iXa4SU7Xdoh+SXRU15ahS3l1Z+BzoVVLuXPulrem0JBTV+zjPiqojsNgua8SW5hUwH5Uq8k
xEza9tJXpDUqyABMK8YEWk9HTnzAwZkGXbaWsjB9hjXmIlKUHTGupRFfAzQjheqL3Egy8meok8mq
s6qX4ix6gpubKT2HeBUsQeeqK7OBXh11idP6wEXFfPoKepTaMpEeILuW/lsocIWRMsMX7EKLuHSL
EahPOknvQtvUBHEVE1vs046YQEEZEWZa4WhzoZC1g7kwSWDIcqEAatOJGOOAm8shIbFEtJtOC3tb
z2RmWhHatkAMkk/Ri6mU4ilKD4Fg3cK4QWQaNh2KxpGkAxnkqd6lkTltmzGEDTPREzegArHQDDHR
D/gn0LjWr7DyXlHPhIwmRPKqoicFRAlRIHvkTUOX3abxDkGeFkfsjVEvkeobifIXWkrdIVJxU9t5
gcaeVhDpmMpuskFr2pCZpJ2UOQ1lzLtlSxbZsxc4YTsDuLl03kbrSUX/ZOs9hWrwFHqofsau6mii
mP1tTbXCXzWHOGfOdbdH8U3LyVKv/lE5JMaWKLVclX52rK1UqhZlzGTKayPHp4OL4k+IFl5TB3a3
/QDWd344CxtxRYb8VLYkRllFqDzPt/6nP/+n+4YOO0wrpqn18dqkSio690lq/2/f5fE8r5QAY+pD
m4B0wBn299lanFIg//27IYZfBmZCv+jvI3+7+fulfF2ZFqVZ0efwn18g4Kaz8P1cRj82J3V/n/37
nH/86N+nSD64ZQq2sE3M9D6WOiTg/xylv37B47VxAZwvVQTrrw9+3EeBjxZKIzZp6kRaYKE/L5tc
WT9cEoxKgYD1eCCfR8DjVp0guqVBcvzbA/RWYck8j7JExXVMappZ6foo31lzPa+aM8iPf7wowywg
xhcv4azOU93f/nncZylDgPQ8lhdpRim4aZP136pACQyiJkDFXRtyQkI9K4NVkibP8nxC8Tynt30u
qFnpkG4fpbLHrX/cp1K4EKOuRTVA3LKTSy1z8aAjUZQQAWoF/Ni5PvDITstaTBeoWLH7Dea6TgBq
sQtDqH059aLHu//+M875q3xWdvzel+uIZekXRT9LHlCYNSP+1Akw9+J9OMtJfu/vusFajbkMApAC
TGsU7LiRo1E3nYUmgX4NpAxomKZauPz5JfWwxyOKgZGC3FXrxxf+R2b+9095HKkIqjtG9P7Rpzt/
g6Ru4I3P/Za/nZa/3ZgBVoaYsoLDeBTBqrk69mgaffz5132MOyAfCzfenMfVtMX7d3EmG0VDw1ZQ
V6+itXATpMp1cK2cfhXvs4VxeB22+IZuxlW5pNjjdngjGeu+tSNtdZ62r/3KRU290Cn3OZSjxmhv
4WE8bbyb28XbdJ+YtuvdKke74ECy2uMBZgNBtZF/u9O2XtL56rzPH7ZncoYVfI6r5Wtk2vuZBP+a
GctXU1jpp/GLO9olHwgY9KaR5sj/SOCI4xsXtpvuX71bk5A+AHHfAjS3cdHYEAVf+G6wu/hwl/dm
bP8gbwXcJ20pDC/puOuXCMjzallYN9KSYFqo+aJ+xb75LSwPanbisNAsXE/nXPvi8IzgPqdpY2lv
SKAG2nROmdWDQ4PSIW/LGisshwZKUSBdiyGmY42ncjrrCH4hnU8bZP0EOUc+2zskje8kROr9uV9x
SiRAdnSoRPskXtMZ3v1g9kDOwsDMI7BFoIg9djtuvG9Nl6+BN0I1IuddAE9kUaDjlJ81IWhW7BYj
at/hBn9a6qqYMJm2h4AMwaJJHfUU0O3e7+gbSLHdRXlaoN86mGyYv5Dey3Q49WyH19K98xzu1Qq7
6IE3kfS89cgnSuz3amrmKyM7EvzPHzYcJaToySJ/m9QV80fc2nw6NlyCvgw3ug/paKEkS/E0sa4d
6DuxQshlhButnY2OTq8XAlME9ubNPJUb0zwlOEZ7g8P/1NfckV3mO/ky51SR1ifLqXHjl3G0wxfl
BE2ISqeNZbl6zQ6yZHeHYCvwS0HSLwAygmqnZdf8FCGvg6VA4e0Gn+I5gVPdL7vvMrCzO0cnHV+8
K7PiwpJhRn60zrQKnjpq4vb4ua6fxJUzMLPugbdWh2ZWs34XORSVTWorkLmTzyw9RD3tSfELra0V
/UdxeRCv7QJHhaW4sH48XDyWGudrso/FIYC6eMyek2IvbH5ULpyyf+82A0RbeW2A895ozBiFB/F7
YER3AZ2aXuOkirIkxNGSrfIz/Ch8c2zDow+GQIteTDQ2CKyXkdPesFXBXM6uXqRoYzYudY4CMB1N
JC96cbHm7vPiSUpdv7zU2Tsvb6oFdiIcD/WEQx7eh5x1iT027hx0vyY4GZ4Yj5yy1n6dtuKXy4Pt
G7mSuxStsXtj855gMugwkJJpnf1YkHjgFVylAo3Bic/GjtAkKfjD6S+AyHHd4HgtXdTiwODyg2Vg
zB9JO8Nk3rLpELzw43hLLoiAE2vU1waGLHhhzHkUeDfY3OABQxdJt5h5fBpbFVgAO1Wgne02yj8C
kMem/WAk19VGlpaWsA/8A4MywdMSGbm64k6crPgyO7PeJo+jNCOQzeeyeLKKr1b5Q9ciKB2c9zZ5
tRGBSJHYqla8ZRjtheoTiZLKG2jmTalWqbzvCO47/KQyyZX6cS21H4p37hRCQBh95SUeobIO9zJ7
F0WaWfOzXBzM2yRtS6gcAmekT3J40a9SBj4i2nTsxbHJ4S2C/M8r7Ib8hb4kvyIQW3LtkQukxs41
Ga/MBee9VWy8ar5MaYEWqNq009m6myfOsIz/S8ts+xHa5qlZHMPgivTuiytYl2aDei4TpoW+WtP0
YKxT69SrzodygXUC9YUu5kW8R3AnudzidBhut+2cee5mjn1nKPEZrrRtv5hXBzZFs4yZWTf70fjD
4avssxfyTCMCfRv+Bb/Utz4KfGJuwndFou7OpYLKYvwSV4UDaq1aqzEx+ZGumpt+AiX1mJrC1lVI
GKSOsmUQ8k2G7fgGK/nIMSDvRhbDndS3VlrqvuOdxlUvL/wnZs5wz4nDVYejZbTPfAWVJ2uG3Tk0
AL6Zw2pcJSMfzuzDVDpwrbV0aLEsemtpK7nzyqH6S+w9bNz4Uid7YbJEkz0P1FlYSncGv8FwzXCv
Y7jKSsqoF57Vxs1+hHvO4i6sOiQLxOd49OgSiDIn3WBgwuvT6P6u3gQkxJhEfXHo2iXfYpSWXElc
jvPbR69kUph2tXADMYArmEeZqh8fr6SuYNj53ijsD+OOielCeDYu4EjeYLTdjQvLH+fRcDlAwUf/
xQ2X5sBqXkVAdtBhhZifdZiFXeREzyuhCjxnIW2F5y7gTDE2lOxcyIxIeh4h1K6my8QZZWjxXYGT
2+mejT3DocJRYdgC/nAJJePN/JNt8euDkcdyYdggBrblnvXLPHGWrAtX/cRKXK8mG6/DS8r7sR64
r8adbdi+4I2DHheNJZOC4oon4SA8S1tOEv+9Ri+D/cVB0G8zPA5bXxYSjjg3+f38LAY/S2i3na9T
bVc4c4F9IV1YXjR9qeUvyYt84zTme5Zn72YcwAbTJ80c5VoRUxbHyjiw+mkXrjKgmj4mTEG2kzl/
tuxTZVzziZPLUgbwDsab21uMGQYLe1JeyVRJnnXFLFq/vfNiYpSUIW2lO6ZKf5OhBN5z4pl8khem
QWnLlUe9ZM8vYw54Y3HXDnShL5Q7v4b+JNZQjix2Ew5WynyUcX+v6n3IgnrnHzKeI1yapf/EsE83
o+/QJS8woAuH8wL9EEPXj0zb1ayTm8ZR4brNg5WaD1/AcDnCabVUAK7PrxrmQYqBLMMs+eFrsfjz
EWzFp3VbrQvvXH9xWXuGy1nBfpIle6RlEjgU8+oBnFO4IYoS9rxyxKrHvM2jVHUSyZUZ6HtFxIsB
oMFxIFhQV5Dwf8jFm0R7/hVVNbLMabiRPwhIvLbPc98uc2p5pxZL/bQ/cwjyfXiORlD+bgvgAdMq
qFIZrqebOafPqG/guKH9AesCaNagRaM9CFd60TE34hBrsOYthNTRoSNXEtQ1z0Nop3b6LgnC9QS1
K900xoqiFpX5oj5XkHP0p4LyQYI8LJJs7fBh3tikL+AVMDUM8yQnw6K2ewyOjefzWL5lmIthKXif
rWJEsgG2Dyk/FiDgoqNtmg2CsP188KXsEaKtwv72mqRkFleETYXDsmp2O1gQ0l5PT0xRBmmJ/mvY
4mZnhXMSoLCpiLyznPa8TR8CYotmrNwei2DHW+XWochftANmy7CQEwoikut5qyw7WoOjdvMwMPND
ATaWT3r2awnvxWMAgWM8E5mLPZjWQ8BwJSJW8ScR4XAz+RO5cn6u/gHXb4Ue2vTbZK//wtJqPEfs
KBnAvqNwneJLcSqJaeYBti+ZR4j1vxizc3figr+NdD1Yy/5Mm3b93o0I3OxGW0iim2grfInbjbiB
X8hk3q4jlWbFFWsgWIrAPDb8eRnMoyTacb/orKWuOK7rMsk11VV4rqBlq07+xnzFCBiAOpHTHlat
dUgJh/xlWBzUcIlLl5vThMwswLRC3zIJMGytdTiOc7Qy2CLcOlcRHUF86rsdX5gdB2PLDUChsN9h
eZ0d2ORiYT7BKSDvSJDOilG3a+mI/SSxQUKcQiDcs0DZymEYQXMt0339NdQ/OIXpwoXqHj2zAB60
rfwk3cslFyUyPGwnsKuudrTwmITGTMig0qDEeGTZE3E4l2Sk4e+sjU+rktjwB++lDIH/w8fPja1M
aN0SNBHNS+zyQp8tKt6e16nacSjMTXrHumMwtuosNnCCdhE0Nq5cyATjU3gRHGJL1I92tCawrRwG
YINYMA33IgGJcqjfGy53LApNm6i1uerrWYcIVAzK5qI4gtj84pJDfcNFHEGnEHlvDZQs1yNlBgI5
C7TYhszXAFeafNNIPh42LNmhr+aHZcrYWZkDL0jAOX3ByQ1Ut4kPebT0hXUi2emhP5B8pNhZX8TQ
nlJMCBfllkoL1ZNgJZJAJHRJBRurVbGj4dABvYBSjZJYT7pW30DxbnvsUYaKQu3RVM7ieynMQwjh
MGeza/+YVrA4lwLw01WKxSJ3BGdY4Fn70lPp1tACvcGwAqQ1KAehxN9xO7Lzfsn7hXYcsxWcO5WZ
H4+24W3QYCE2dr0UW6B03zQuL8b3VrPRskcQpHiE6hHOtNlKxIavvTTBie4vCur8FHBFRbb2iZ71
pZE7uriiq/Hpatn1Kjg+AhOZXRt8f2wf6bC7WpqbfvvP45kFz0IyGe5UEdvJp5wevNhfd+QFWHVT
0ABtto8UwhAXc4I/Pkn6a4tL2y5jGcSXAjs/C4u1J2/Nphs4Zhso+TLXk60YGdgFND3Fnot2rUkM
q8sImGHDlQTLvy7vBvNPeceLnXPNzinAdIQYdmFVtnb1LrRPKn9oH01fUGXTTQNYuoJ/fKM3Nlto
V6v1F8UncI0u2xSl21OMxFEGveSSaUy6e3vr2pSSnc/S68rp1hH9Acqd06x2m9A15b3XML8MW+Yf
hgKOj4SqAobE69LYa82xotBe7cbuEmpnv3+akje1c/JgdIPgXeELkNFdgG1O1RKuEqKDvQSL+pR8
TcqyvWTv/b1M2MrPVmXMkjuAcctwPy6hKFvbes+qjGNa1yyqT/4fnJKT/NycKcRAIoQvSzJa705Y
SyF78NQlEP2B+SJyhEMqY6znlGTaEB58MGPUuGzhCA66mxRtDUTAgeC9R0jkjtu59ZYuAu8+rYa9
tg+Y3fAW9CVmQlqDCQ8+TPfgr6cnmNY9e8sgc3yOSLcByuPrd9QLICFBRm9pWCZWZr9nT8EH3KCz
SIJwWWxoe7lbK+T+nHesr8oX31yaB/2ZJIsjkxoWDyrScaYqRu1rA+EYkBaVdhJ31FGtFU3pBfur
dbCSiFHADwuLKgHlMTvx7XwCeusk7HZjuqGMoV/8HWZuz3K7LoHIuwCMNBJzJ2ZT9T0+DDtgucoa
Oreyhht5RXGHrVXAdAaWZ4GR9UlakvFmVoh52rDPM2qdHxhyYW6a2dVbtgEsHAFtL11x9kt152bX
beGq+3ZD8295vnlHSLR74ySQUlgYp9zJd+K4GG4AAgQnIAqV9+nPwPYOh7zl8BQ60LygiExv+rt/
b5/ppRWDLSZlQB3XzD4HTha+BrhfYJpXzvYcxat0xTwzx6zgmMu73HQq/BYwXcZDBIMDSPKQMMIV
pa1eWFd07vsEW25+AIo8z4lwIpnzjwWWWxvDqd+iV2ZRLCoqx3cBgjTKJoyYv3c5vmHG7DbYlvci
fNLDJVexdC3V81jMxqeTujGlH6Ius1oTI4gVkCWIkmz+U7yaKkjp72ydWP6IEIRu3sSkOaKPCpwq
JeH5/znuIwJB0TLamw4MG8eHUb0BSx0zZ+6CYZGQV+G7+JsU90cThhWAbLvd928GEgRiWvM13eNN
qZkwFUe3ekWjkGNAkUBuwMKzEHYUs9hVUdKh1GYiDFrgMNFeVHM5HmQLCa+d0yOuL0Rwrs0ma1GW
z8jLXuJqjZ4JN9mhj28x2MrRIdQvHMPCNvZCql/cZPOeHSWJE/IhOKsIK7IZwmFcfTAKZCxiWAVc
yjZjdKd1LbEBGB2Ddf+H0h+7JrTpBnWThf+cdOw9DWwRMGdFYrEIX1oDnvBaPeSYMMyzt/+M8wbz
1Wp4i3/C1/aThrec9PtS+tLIniytNda5HhzUEY+vfTzeoevDx1VQTDCP46rGz8HG6OJj1rdgjkNd
QMSxl8olZXEKUHK9Jx0gk0YJnHKRbCgzoQ8ifYACiAiBWR5FB6Y70Vtxg4Veu9jlaWtzQ5B/m0rI
+uBtZ5DMyis+8gvGJ1As9Xg3ewJMS+sYnPALQOqZvJqsVT3t5ZDNFt6fKJOceJOa7b5WNMXmMGZY
P2zDd1qIyRQp8+4leOkkF/GjhvXYFSoQqN3RKt+LF1KqX010IdIS3FQ9t83SV48W+u2alDA413xa
M3XEW6tbeHg7dJv+KL2aGFIscEhle4/tBge0uzWv+nvALEpJHF9E8HdQz4e1H51jJKUJTpTs3L85
AuwCf9KjnH9rGC806l65DsQTzwaOgN0h/pDZ92JQyxCh7R4rv9T2KociQU55+bX4LD7zL+ugbSt2
9uQ1TsgFUAso5S3hgm7xoVkMDqHKdzS3/RBtn3H92DE6wjWsBtPVTkNx8ckvbJutKP14+waH3OK1
cOao7OQ9Zcrab3DVm307pAHuhfdd1iC99XkyYElK8M+Rn82wWXw3C1ybp7WPZ1VqOLLhCA4OvWzR
59PCltHtPmnJxDOCHY+yDii67YZ1sx7QItjzccTqFqNMwtuDdcSBATem/BgbbzDHzRUGE7SELxBv
3K7W0b9Trwow/RTfxRs5tpcPCkD6PNu+BK+EUDT84/9gY4Nb4s4LBw//DGwbmPY7nKLAwpEXPynM
5PHCIvmJkafMPh6MvPY6/EHUm9+Va/7sbfABMF4R8z4xEr/L6NzRNl9GL6q/Na5PqsBv+yptDIUX
xuy/CNJUOMZbKF+syAwF74yLHg4wbofZymxpg2RxcYqDNRZwsviG+4atbwnOyG7E8qXpvXXcbxrr
yciFfSP4Z38unvog7sgszzd7Za4FVTRVIdGEC97nCsYFuGs+JMtjKxgIvDpKHz0VoMd9VhnuCnQ8
dDnTyBTMfU1IJEjIyBUpyWjqceD7zyPpfOv3T9UHWBeJT42YAXeeq3OP1z/+eTy1UVGaM+trAWrL
knngf319LFfSxu+3oUhnZzP7xD/+8ec/H/fRekKIHpjah4VmyNHZDs8AwN+n/uOVjwe02Yj99yk5
XUWrJK5vmmYi/kPYTKF2DUGs3D7+8R9G94+bGgV7yXncpAG6lhwDWiA2DXgc/efp3X++5u99lj93
Xf3+/XhOmlQhDGB/9Y/7f//861aQBkBf53f9fSRWAwWFDEvT7wOm0vAhj7/znrhMKgpr+XjJ3z7+
8bNRhOL4IIxcVrVPAMk1nRZW56CMIvk153DDbFx1BczHqkw3UVeuNc0IVlT2RVdWyoOfUvMKI3JX
k/JESxnxaH+rIe+3Bdu/WFE3AtidJRCGRYXtUtOwtOuBeQ19Adhegz+8fLeMxh0zdJSNSBpNgKPd
YkupVL2tULKwBOz9AnXm6QoqpGK5zkA6wWIPI9PtUkkiY9ypqw7Cj1ghK4g9w1orGjLZIH5N+gjb
gxpw11ihwROfiofWJ+6gLavDs2JJM3wkuoE526Ue4ZlYOlk3LiMJ3xtk8CqxJY55Ufrm+8QpZDl6
Nm+aaW2EeiBUxAwn6BNcKKuQ/Up4guSyUiWcLBTFP08fIAy2RguZVIuErZpWz0UofIj6dMk0vAH9
z75TqAVl7JuZcCz5NFWgfdCo4GOeazIOEM3BaAFV0FS+8zyod8hF6QjLzkjNoMVUBfToGHUkOwCq
r6wi2Fj4PmK9QiWhA5pSOATJsfeM77EZYGwV8h+UJAfRN978GAmrDLJgiL8kaev3yVfWV2CQMiy1
6qBGv9r+BJn5SRk527Wi0oH5nwK8JkNs7dYTfSUkodhONzIy3SZ7NcaIWrkEBHfcIibZpCl1lsnb
D6F8BZB5HmEmhn2FOirbjjEVoQqbOrFZpViIV71OLMZ071WoGlX5ubXcznzSAY5AKMVyU5tc4A47
n5xno905TJ81oj/JSk6SHH2qRFvJYA2LScIxTbX7gqxHyjFTIum7iFp8JkWPYoNKtMcaj3NKyxEb
dWPfGFCOhEqDHD7haEz/A3dTq7NKBar4cCn9Qv2aYspFnnaF0vyWFhV5UKslm6ok6Iyyb8kHYBW0
wq6vcwDBeQaq03CHlDSYhjOkqc51agLLKBJGICvRnzy1VdkQl37aPxcmq+vYaDPuuh42XYwvOXqg
Za3hWSlUxQJ2X3EMa/F9KrB+KGVTWHYK+8lUfhlaiWaldLoDF2NKkSW0MnW1RAYgLNEGvrPXp/qE
DUaC8jLEj9FS1G9GkiNJzYvXmx/NqJ88qtKTgVRjEofnYeh2XQJTQMcVyuxSfymJh9Hwb0ZA04+k
YE1mkf5Qevk6vFQpCZ3E6uRNRC2zkBtMEEL1WWlNfJU1+aP8EhXrp4zTbhPnHK6h7Fhkx52sSd6q
L3lzaxxZvDpv12hAUIVygJqubSXomfT5rVD4ekfErzsrar6l3pKXHpuHpNCfUZNXCDFR346lf5g6
7UPPkC8MOXE0FbEptUqg2WDHjTH/E4EyHT2lPcVibuIQe0T8fJLKmPijAuWn+t6Pp/TRvm/fNIlp
rhSHrZbouiMpVLeDUYJ/XlkY0KU/FUiwxupZxU3zUnk1QUZGQN79qPV0Q+2MIb3PttDz8FSK8min
w6gLW3YXqdzjuIail4o1xY7ExGeqeEmkFFsdbToWgvAScG1ydLW3ULfw4RHIyITixvRHapV4rbRt
dB976bULkH/JVeO7osCOOQw0mhNGhfQQXFBvdnStcUo0JVzXoDgro3hMg4RItffP+XdXFX+8hjoP
yIwp3SrBJC5LNcRG2ADWK3t2qwM9lTvMnwxNnkNCKi7eCD3MbDGBoPqpCaQ94W/gP5CALkMueQ6S
8q4V9XOZ9UeO+XGq5HVJQDu0EVVTQXz1TZJesfXkAURKJ3AIRXEOVSj3QsbCUBmTuPDS8EcdbrSo
YoKo6DRH5MFZVpUYaXBCRl7EcwW4y0JGYWoLGg1Dsi7iYRDDzuqSLyE38ZWcmh9VJ71VJngAqPFn
PGOWGiX4NKFBbJAGQ+3w2PIzfyclNh5FDI6TOWk0mlvdhj8NiLazBNG/mnzU6qoFn3FeBZE95KvU
7ELSgy0k3bp8i4cCD8AmOylnhUyIUKBgSb+1VJbtP7pKuaAM3pPmUw8mLnURamc+iphWAGtDqL+V
04vgVZgNl/URdfWsKiWhLuUjOxuvwksVd1CvSV+EoP3UZAVjJPyONfwHjFStwC4nCb60GZ6pY/9f
7J3ZduPItW1/xcPv8EEfwB3nnAf2jchkUhJTmS8YSpWEvu8C+Po7g1XlqkrXLfsDrodNU1JK7IDA
jr3Xmus5dmdQvswmkX2aiwDhXMXcs4J3ORI4n4EvkAJIcmkzBgYRMpZ0zKuOJoiHtldW5cUqmH0h
xSWfLBhB9fvTIraJKy0DMh6k2aKpdnCI61TsesFR23c0Qpr0SZ/NtxLaXdn2iHmWMqRZWzlUTxni
EoFFfpFMrvNgJXTSO3afER2xdZnD6hyCbNgXNry6sV1a1kHrH4QFDcHSGTOEgY/WRGY7MCjBKaTl
6OeIPoU1vfkZ3Sm9pWWU57RoBxr6qXfO+zJYRUPv82yZkxSFnKh0DBrtVXHtW/LPB5vYA7elBeCZ
Bz2AsmbEUq7iAKpdYxCNi05w3fbVm5G6u/9vKftPLGWmgNn0VwyoK5P597/tW9Lgf/q9r+yXX/zF
VyaMfxgmsCbXcnEteb4O6ukXXxk/8rB56b4hfNcTzt//9qurzPwHv4E/zfUMF26UyY9+cZXZ/Dkb
BCsmMINv/+9/v8n/E76Xl5+NYu0PX/+t6HPkXUXX/s/fUYL/aCiDwGDptrKa8bwsgYHu94ayugn7
Jvd94ocAJy7MMPo2HSJXf5q8ztzqQXlpWvz8kwXPbChoRo2+dAEmJnuQysamz8SZjneYX7x6INBv
Psam8+KFDFYsRqEtWHQHCUKavsKRPAmw0SPWKy9hEMUVv+SqGH9WOMQxYWjsjHI7UMX4Pr3XuvRI
hw3mayxd72BU7APp4M8RqVHlmCKiCndhnp0zfehWnVeqLHvcWnUKJzzr9Vs/n0SjnCEofWG72ocU
diW7aaLudIvBgOF8dLV+LJjhp/eml36D1nv2iw4RKA2IogMpmtDtLPG+0bhNPpKJvA+vFecqYy9p
SuOSZtkOL8lPwyRWDTS/RdyOhJ+39s638hPYz2Vq0s/Txm3d9E+dzWMT1OOL/H2cpitesfUche+E
QwmrK5gGMQtlmCFi7VEo2X+guhxBSa+Vd1OVQkUxfB51erBddioLwtwKtu8Oavha32vjdIkbcdag
n8f6fCx9/eIHOnRdZweM+xLgdCJGvcmNWwPy1UkbCOTTNnbJjO/iD4Meiq/FX9CPXmOvf8LX9tIz
gQVxErRrUXpnYcltLtOTmyavhjNj5uNlpsVpNIZrpANEDklf6QhAY+pqpicctRc7mY6JO8LpSw+j
Hx+ahNHMnJxijxmeEZ8qQJ8ki4uh33Q2KJ2SiM5s3DpdejBy/zya+rIULhh+ELXadNFn99RNX/SM
iYRvRx8WtjX8JuURNfY+IKE1qG0SXqB7JeQza7bO3sUzdj2PXLYUG5k0aM9XK6OzXtIhew2d7AGE
nu8ZlypydlVHB7hoiQwPD3qTntQnbATjrW/NRTqn36FjfDhh9EGgylW9jZU232qPg9qen4x626T6
26QTJGBkhNFItoFsND1KpCLd12iSQmu84lkDm1WOx9kFwgjtCRWff5AGA/DZ3fXUJwRHpYZzLmfn
bEa8g5U8GsT2hSF2iCj78EKSUXXa+bG0aP2kSBnmmzom59rZ6ToxRlis4Yi9eRW4dcL9UvnkRtN1
rOyXyErBwxjklKbYQJLX+2NMSI/lZF1ahiXhqEHyqcOPoPUI9SloOsnsVejy6NoQP/lUIlGs0oHA
F46/bkL3RFi7Hr84ffLRMNmaLPZAIjlgGzixwT1YnOc5GSxBmSK8nG5yrpc5iQ4ymS/xnJ5SYJB1
wrGqNY9puR4SuW3q4Wpn/VOj5adBLQfedxnNNx97EaEMZSivJh9J42av7fAVCOShG+ebqOeb+gR7
fTpqWXqyo/xVvTHqeDTC8Srg9mrlfGsJYhwYzQxoh9RLopaGKMzAXtg7x+Sj0VBwjq1+6cwRZ+jG
lPk+tBr+XkMMAroxnyAZoOfj6Ly0QH/92dlRYnz3Se2JWBMCu3/sSR9Ux3aayqN6blnIWjYSQhUb
lNKzuU2S4pQAzlv0EY0upwe1z7ne5/2G4ulD2vY6jl9GhXgmP940uo06mHyu/nVs3oKOHJP81vFO
WYN4kVWtwqvmm27vW7wLIbkZjZPQv282pdWzTM8X0chL5MinXCdNERpxLqG7TTeRjKDc8JQFZfzq
hdqXwQ8/P7QETtiN/hY11TJG8zKYYUw5454tId98J3gunBGCafKh/Dlmr3ye41ELiTaYDmXonknM
q7RLMBLNCmrFHaEhmd2untND5rln2xme5lq/VCBwwcapYxbDztH6DqP6s14mB4woIEMzEjN47pLT
Y4o4JHinAWoum2+t1XzqSaPwq+6pbefNnBHVHcgj4JqT+h9yUBqaB83i8JKu2DihATe4f2sDeZEc
m43dP9UmpxhKC6by87oRzk4tVqBracBiVmPSmR0MMTypBduWzSosk08+V7YumVFZ5q9dXT+bwa3P
5ZMVALqLbflmRu8tGPBQuoR1pCe1Jui+OEcJnx0nUWtyjhlGHC+H0Hvp+4rGdsGVxrdf6t7ZcU0k
Fltn9G5zzrNQLdLhEnXJa8djZAWrm9+fItijYJ1dTrX8NfFHzo/ooYnO6rFyU5zvZxwEVsOEpR1o
9rdO085GEeRrQEifBrbMcMAZMUST9UxCCdu7ykwOwG/IQZusXSbDYKk73RcvqV8nvxt2TmK8JaEb
7tnILYRKMbB6Sy7NUUXnFOFDGk1kBkyTvmaPY6UCHHvYPWfxDKIDeHUe1SRV9elLLuXFL9PpOJX5
sTPab5bmYL0OvG4N6I+LXoFxketspy0LR6J2NtGTZ/qTVEQrIxn7wx0jdb93/940M3Qac3JFhPs5
jnDazIlrHfIgtg/3e/cbzQZ1dL9nkzG0JH1DATfY/LVArGA0+CL8MtgT0S9W90BzNTgAsWO8DA53
idcltpZ+g3rrfkMqk3HIEwgPwex8MaDkz1MfHAKCcEB2YZZiaxF2wXjw/IqhGW3nPhvqzaTHN0MY
0X7KRzI4ZpaQXt/V2FkNT1vTs1+pfURha+uxJ/rKYGulvXjtB5Y7qPzZeiqcZTJ1K1oQAtGg4Dud
iXIenyYpJyhu4DcfKwxcP9/0wOiOPLl5N4v2LKJG4j7qmOwySo0momm16FJgqV1Tf90QZmTO6+z4
O8ysDghP77UpDA97yuAd4qL/FktviY2JyAgfQHoiUBm4qE3KzL65UnRY00fIXJqbstwwMu6YKYYF
B/acmG/QWQ5D4Zw9m2lnRBpFSvBaWU0vfcVWeeY0TxoWD06BYuqvuY/2qJmWnGw0Nyh0bMf7mul5
90lPSJJZ0NZECMfyJ02YARNjD6G5Z0xTT2YzPaV2ec5cJCOBhwwyfo3tnTY2R9tNf0Zq/KFu/n2d
bPxrmeybkFiBO8DXc4RBAf/7MjlOoJkl2MF3vUhpBe1HI3sqxPgUIIpvIlgf07GmjpLwLn+3nfil
Yv/DIxv/UqD78F5N3XIAwhqe+wOg1bfHvnAnUeyC0LhMVkWKVIYHlcYY6wuFTpy0d/m45rtnVSr9
m4f/F+CE51uW4wmegW4qyMUfX/gohLQS8nt2ZkcRz1pTRN1Gq6Ev69fUGK+uFb8C6OwkUoz82Nis
ahS2UTJt/80TUWSLP5Av1BPx2FdRtPnq///4REKr8COvDYqd+vAdOVwdKpNMO3pC/zRVFAZZdxVk
bHk1E0WjWRdZfy0mmuAGV5+MgtW3d+D91pX48tfPTO3R/vWZ+YDjhTAcQ0Dk/cOxQXoMwUSTV5Ay
yxZKp1kbWQQzx8ROjrTLLMJU7LT/fj+8q5b6PJveqMSewharSfKq+/LNilgA7uWh58yXcGu62pcq
m28dly4LWaQ7UYZQ27mkYIuakBRKENcfEVo4u4gTQFXpeseZkslrHiUHL9cvGHF36GSQYHoraDlL
yOjXpG/Whv0CX2NTc/ELvH5b9EzxSR2hCbPLOpSMNnzwLObURVvoNijs2nVNjqfMw5sWTm/prH9x
JYNf3DPCahAo9degyj9qv+fPJ69NWTNoH5amLYaF4KhZZJDvlxn7v7yUTMLH4SlqyuJnSvX/8wz9
s8PDNnR6rq6hO6b5w3FqIpPLS9MmLcBsN3apX3r4EXn2/V5Zy5vRNfu//tgN688+d9iAatfuAY1R
sJjfrwn+aHjsTTkzQ3c6grh/TPKNm1i3pByvLRe+DSFurxMkEBprAQLC4YntLmReGpbU9dng7I35
MSKyqijBnw9X38f8bdKLE+pg0ClIs2G6WES4NZ75qTWPcQfF3i0QlBBYX4zFw8x62FOKqb87etUG
aIAzuND/4pPaFWQcCX6UHwxTHv0RIpWYbwO7qtzB1JHQw82/uS0z5h4TfzNs7YQgsHgAHfLdi5hu
GSlR64BgcD+TWS2qXTyhS5Sj5+wTA+2iXWGOXOShWa37Jus5ioJT4KHZYK//ZnQ9noXhySSVL+/J
xkvlbRS4VJGtD2zBqMCtFzNTKisycBwL4fO0LbP4VRWtXTVuCYI/51P7pemnt8GkHCvobNbRFasG
sz2nD/cD73HoJKdUx7rr2S9mCW8FEKY9PUgt+dDMCoWms/LCfjNV2auRBQdB7qh1kRVj9snZTaza
Q+e9uINxUds9KpbjhJlpbaPOve+TSnfHZIllNzrgnJcmFy1eBwktZ98Nz6OFDRqXnzCGI5ESb4Fn
n4VBm+Cvj7QfEN1QjZhnCM8Xhu4JkwDCPx5ns9DK2garslPbN7Wlk3zsxk0E1Rf1kmFA7op/s9r+
2arv6JScnieE75jq57+jghOeE4vMnlhsUzZkRHjn5b+/pP7JKStcw7RtdeubCpv0+weJyWvoMl1H
duMxfhidliZONj81Mt3WkDvUQOtzqtfXeaY2AJAgDf3YRumHqrIbfz4mnbuOLYQKqF7otOx8zTyn
bHsG034RLISigCCDrR6eINLM5Lvn8jD1kJ48Kjobob9aiPHu3/rQvA0JS3UD8AtRDiqS/NS6SP9F
f7X4/PsAuYk/HTHQHkv42WpfJqz5Fvn2Oa3snbQoydvi5IjrPEoGy8OTepIOdUjtuufJcp9KmhZY
VwaveiYRhmJxMcfyklrJyR/7J0M4Lygajp6bnADb4BzDjNBOR7Vtwld70mfBSLRBx+Yc5/CTh0d0
0dIvMBt2SXT3FnIovxi9oLmNTrCXlF66GX84XC60iT1JnJ4GmRLl42OyTw8eQkrVV1APp+MSXgyJ
81K4/VPeNmuGfi96oTJZu6svMwgqOG4CFC2s4Db7tb8+uA39TwocDjHf9tgV6bbt/NCBLMyqkwrG
tzMyLp9FThSXYqzFHfumRqAU01L9WGbEqBgRn5Em4+3YVnsgWMQqLvGGzMO5YZs3sDXsbffc296h
7W5OOcPjcHZq6zYMlzaX10gLAWeYBGonX33GRxUcZwSa58SKv0xe+pqo6ZYweUvHot/bMZp7Gn+F
0y96kzWvpgUwcOZTjaqiom/ktQ9QCbOq1vPwVgZk/urtMQ4w47Dy5yxmmPhPNrqwiiRtzXYoPiTG
sa3q3gWavPrecDX6foX+aZOX39QmFdDyodEk/MxuU9EcaS3m1w7VDv0Xt5K3OtIvbPDkaMOpHEmK
Zl+SDquQzdyCCEMIgKHRH+ymvebD+Db1cquKIKdVLQvrxU/QupK66mL06Mvx5jq84h4GBTP3zxUt
us77njraldq9W/31B/0nqxiFm/qPYfl0tn/4mMewFlk3DsVu9JB7oxGzK3B9Yhy36iC3Onmx3UNQ
hf/m+DIdi2Xkh8LRo3zmCm0YJrDAH5bP2masaNo9eNDIueVoWNV1zmsXA2mKI7aIMstPwditVP8s
JfE4sOxdQ8FTTTRe6HCanCgWcJZ+NlHL0bKiyE5paza6sVS1mOF+d2mk2CXCPuolj0apkBfV3ShS
72XwW2bEzMpYMsb4RBLqth1cIud46eyHMp8qLJ/ewsA9RxBqbJp7CWoV8hZPTq7jRkvJzHLPSUEL
sRgXTe6gDV230Comv8erO15Dih7qibKe30x1MSr4NBP7wR3n9dClp8JiPw6TRmbTMResG+ocDq30
Vb1ma9Zvs6Hfklk/1T2fS/pdE9kJcOKi53dT5MyRaNamy+rbZAdV6AipHzsO+5ad64yjrM7OHVZS
J3ihH8gZO3gvqkMRIgftoojLrX2u5vxDtUO8QX4qqMx/KmtUEbk8GV25MsaPhnigbsxPLuizxTTP
b7m+thDz0SKA1rHUYoaxHWelKuvwT7zOOjOFcfoURgTc6faI/KJmeomerWW7m6TZYdJtFFT6qcro
xCbi3Mv0tZ/EWXWtDfp1qtvEyH2jTfZaNeHYe72pF01I6pOZGhgG4oMu6KYl/VVd4WPOjXFwzmHA
ZJWvK6JV0XfHtIuIQTgVtJMH6Z6iltSBaMaRlLbLMoggFmT2Tq2+qrNGDumT3Q2fjHF938RO/ZM3
jW9KtTPTnDF64G0Hter2NMn1IDmZjA6MOXm14+REfg+bzejVtnlWmsMKTfc1x2cDhN3ZpCFRo2S0
0mnLicRqOHsLHee6TQc+4/JBdVlFj0ntPqiCycimm53ZL0nI2DMwCQCa34aISx3VxFDkB21IDpFP
H9HHCosgNRRI6MON6rV1XUZ7sV6H5Y7q9lBV0/F+wDP0UGVkzGVYjryfrF42XQG7IKWQq2BWibMP
K40e4tLMx726+BR2xw7SOQ8tevfwTSeAD4dft1bd14SLaiXZO7Q13RqZM4KgvUBqxS2bmfBEM1fS
msV/HrZDTdeZ5Vj1CecqeP/rVcuwxJ8tH8JxfN1xWUT0H6r8jJik2rSdfNeK6a1oeSNnxAnBM30u
Gh7ke8DcGa5enz/QxmRGM2KLL1aq96wOrDZCieF17AE6yKcImbIreXT3Zfv+B4T5vU4ocJv4o/Sn
t8RTjjh55uL96MMX1F0U2NmYNg/0g8Z1+5kwxQFqTryUxKof7IFrDgAn4upwuvuyn3ZWXWFW7/tL
TmbrNjQRCjkVJbOHkbqMXwzVRUI6g4jIzZsNmSyvVeND9gAGuyCe86kB1rroSnqbOhkUi3PBUrsk
fnIhzXI7QiQjEPgx6aabX7NFHD4QnaPo5gRX60s0W/sSEOJYIeRlVXft7rg2WZzUmvMYavpZr5tF
2WCO8KhChvFm6fIKH2zXoTyIjMNQKmaUe85AiQRWuwFVs6pRtKkl0O+zk88Rqc6/VviPhvU4MNfI
EmxC/DVVJoWm2hrHh/ST1gj8IGyAOSpSYZ/VH/Hp9ze0l1VnQGOckJryoHYadjsg+HN3Tjm9QRda
9/Tt8wkDu29sdk1FFVT2V/0hrpE6EcAJ7AKNW4ESuEb03fVP6Dwu6oTuxK+l/3/9YVv788D2jR5Y
E4dR98OX//tU5vz3v9Xv/PPf3Ee8v311it8asNgf3V/+q+17eX7N39sf/9Ef/jKP/suzW712r3/4
Yn2fmH/u35vp+t6Cnvx10Kz+5X/6w7+9/ydzd8P2PU7E//r9I/zym+ol/M/f9+X4A8f1/gu/zNt9
/R+GQzfGZl+u2jW/zNp99x+ubbqGawrCk0zXoYf067Td+gf7HWjGtuX5dPkUePXXabv+D1KefQoH
eLDsVfitX5/WL/27v5q4M9ZX+5rfFSS6aqgB2DItkp/AOFmqYPnd5mrKu24oROwdaiv9gkgOMAMY
0bbQmL75JTmByc1jA/bgaZgEYuhTUeXgCZvMV41Kda2pHGA6chAP5+Gh8r5FtG721ipp0/g5Jv8R
weoHUJl4N6loYYGLkqRhm8jhfiJ7WKgUYos4Yll51rHSm4d4QF3Vj89E+OANIKFnAxL2iX6g9XkS
sCtatEY0fA9xyBDDLbgouUWAZmX0Hu2KGPGmAwSZgiEIG+8hbPAZNGQpOypV2VLAOgf89iZsrLVW
inxZGSLeF6loMXe7X7jM6J9KMzfxdmVrkoLmM93XVeKiGw8q20Id4L4Ll6D1NhreY6fDt9U4D7Hf
yb1NMDRSu3AjshbTdQD+zC4t7Wjb064fu69jbGnnuEdpBPIOdUGwDQpDPqdo6ivLPlET5t8t3z2W
bbwLy3n6LINC3xt9tyfoskaklM6rgB3ANqB6J1NW34QDjuOGGGyP+myVwaJDnfOJQquI7WRZ+zJe
DdhnrcmJj00liEYeTRPq6zQfm9Ta2dl+YoKHKLzdSmfnR4jUiJvFgUtWtxdN312V3j2pHG8KNQX+
K8720JOoQdi3JPSbsv55MuMeQimkvCzC7BI4P9UqKbzNyAwPVHr4aE5iQZJevp1UtniZXjqVNd67
pI4b87VXKeRtuU5U9LfheMk2iwUty7Vp0qz3ae+sBZwlhLf2h2XRzKRORCfRPCRS8x9QW27cW9oV
4Xb25SmTIArmLPpO5TawuOpcklLz0LETsZ2S8FQnlru4fId9gak0RKqVYufc6kn/le45FnSVzz4Q
1M6wipwFk0RswuqxuIXZOrGaApyNIqw6rbWJEV0PA1Hw9EzXwkaLpofBT4YbjzsrhdOXqtT4VOXH
dypJvtLEZ0dlyw/KZeeE5M2z//8GWVTuMrs7peFcokSGuViO3Z6kwL0jQv840+GawJiUZfClnD6R
aB5+dpOdhaXUoGt5SDnAtrVh4zL2XhxGjcep8RCsEwmdm9Xnphms04Bc+SExPuxGZjDl+mDtFMjd
Gy3AaozCoBJ2c3SNESU0OkNsX/oxt6t+X/lNseo63EZgRJd26troGXMXG9qbJttm6w/513DqkIjA
M1spq8IBRyJNe4CLZkC0coWDLq4DjroJF2TubbOOhDJUjp/G3Bac2mg3Fbcp0rEA6at+sGEq2cUp
N5gjeK477grf3bhIriFGA162PSzzBrNBP0XB0E0tA9uu3kgBCMcd7C3ZJCHxyFkIXCF9odQFWTYg
B3TwG36L6chSj9P2QCTfjCxcxjS5CwbAC1KAjk7LwK0OOGqS4pvB8GY3JnABohyDoGlma71sP2fm
/GEH+spLc3LLMMX5Eu6yo797TCbdUnOWZgD0NZjqnUzyN563h4VQ7KuSLFdC5vA7F2QUi7LE1zsv
S3K5V2XfRuy+vkrcbWnAJqZVkoRhRiyhR885i/bCnTpczhkWYJD/8aJpMRVdmxIv6Rz06cpxZXrW
riF1pyiKeG9W2Se7HcnPdFzK6IiEKoMwlMCti43TI7Sf0t7cg6Gf2Q2wi3GTS9MCq/SztFrbQJGL
DiyIMtSNruZhjv/k+g1pusS5L0El60u6T6S3atHGr4l37vKXam6QzbgOcookZuIA88+u54fWBOqQ
lTMBqdNPTuji6EuhHJthuKEniv/Obb65kuPHlrzKugMsArr5S/4ufRDgadHM+wZ8EVw/ov3K6cGP
SYHr4+KtlD6RwSI9pz1a+c7otJU+YGuHzhBHPOVyGDHuNiVcVCZEOPGcatNr7zPi1k0so3pRSh0S
xfhO2qa/nKTfLtrYCm9cczfk2V/mxgef1BkNFuPpIUnIk8uK/Dv5ss+aHhyNEXZk6ND6Dk2gAtrw
pZY9Pn5/ieqRDLHGEOuCHOwoa8NHdFjXmvnjZpbs4S3bSddDX+PjiwZcxFI8ToECxZZ4HEWrm5+g
Og23yfKCQ59gSWhNIVfj5MKpqUhhD1o7P+uiA6VtkmBNjozObgj8YmnPlyBturXf1w8Gipm1dPAN
Eis6Xcgih4E7MYqPMZF2ZY/LNxT+wbOx7JHL3OGWI8zU9GHjiVpDBeXX5jZCKWHPFZnP/R4HTb7S
fQ+TVAt9pYgURLtNusOAb8odUFpDGq5Xg4vjuAKaScuJa4Inq42vZc/e5NG1G+pnXYek4oVttBaI
1mkYymHV6yZHuMlAopt53xhzK75zmZ0JH2XxDehSuM0p7quH3A3to9VAyghxK7otp4kj0UOMGcTe
0DrPlT8eTFKEQdLjN49zHAvxbggEiDitM9bSx37Alb0+yBGQX4VflaoFKibYVglFiyuySt4uo8+x
jrAIXvkq1er6KLp8h0FrXMgYlbLXCH9r9HjyMy0mdQJfA1Debk+0yiqLof5J3+ZA8OhjRaZ36ivb
3DWPWoyzI7IsXONx+BSIqELKMddbN6iG5RjJctf02GOxLGSOazw4ATOrKEkcmnUDCWDVpq40+ZA7
oMfVnKZPS2ftjmA1eZb5pzamDPBTZ6VhlQsz7dGLo3Cvdx5gQM2F1drP2QOo7S0tBgIqMpjbtaxh
+SgD2h0iCLo06R87sAMCKcYunIUxA5ZqIHSFCAKDym1XQYQWsVFhjn3j/WR2E4YJcx+mUf0z7O9+
z1ahWAJmLzqtYp21w+M9nMrrQQvXNBw4yjSs0qZrLh0S4rHxmx19ROtbktJlSgrsQ1ZlLRoWsZ3e
6TtH76fD/WbOemMN0/A1zUcUDs7wps0BPrs7g1HP1aed6bjzlQMvd+Z+p3AWroTAakchFKmYbTtz
qgKiq1dtO/queHTtjrTEVHAdSB106JrSvYfatAZN+b2jBl+EKQCK+5OUmHg4Hd2ORgriDtk7iLOH
FCN5+9zkLqajVoeG0TwHaQfd+Z/JaQYcmKSc8IA5noJBew/QdDEKWxyIU9zXh/s9E/TMz/fuX95v
ciafVhXj+DLG5nC/af95bzItbQ8KpRmCGGgJ4MzSv1qBnhzrIEj3A+tJQQry0inSZFkktPpLB8Zs
R/26Mezqcn+6I8iXbQS/wZ1VNJ3KBL3fWCOc0sVvX7thJHD7u1+ksibaykA4VGGGBkCd9jJuwMKw
l+Ha2gx77EfN9p5EZw8N37vfbW3e3lTP5PJ+vOnGF2MwYO4p2OUwGBpgIXU3c+hY1XPtrX5LzfKY
rcElut/eY7QMu7zMLhylwpRfQxUQxvGJA1Pd++3mHiJ2h4naer5yySgG3oaR8p4UZQ1AYR11c/+y
mdJ3vSI99rdvpRVARtvvqbNIGP35baE5zdtyf69a03lwiHDemE9F082HyEHhE8xMB7w5KbhKmdHx
ftOqe633QTczWURjOXE9s0E0h+xRSpWEJwe59Ch2dgHjycNvN6hUx4OeiXKT+vNzrlXaoYoi7UD3
hWMu5vyscSvNKpXmfuMNNEZ1t33P9JnZ6jzW8zaCl3mndgbgdQ/3mzu18+d7hQoVwm5gE4/Wfb0H
tt1vBLk9xtpz6w2FI2sfYn9WdagfSc0rdeP+HDRNuCV8DT8cxqirL8Zpc//hPYTOqqG7dbU0IWbN
uMp7RWPVS8DW99XDVUtEE/2aoGdMHn7o+9dDF95ib0TpKAg4u38W9w9qSC0m2YV4/DnkLEhYcmp4
qSI23O39KP3h+G1HIgUqMkewr/96YAv8GZTNe7OvMSHfD2TJqgFBaSJOrqEg8O5vCNfxX96q+7sE
sp6UpTzpoz3biZ/fgvurvL/ee/zeb6+cZbvYeE20z6dhVQ1NQqyJ9VOZeRi0JDMW0RmfDXbEaDbA
MpoNtbfF5EGf7a+tCl03BzDYXQIiqXzWij5eJh6yb3Omg+t73TsR557Xos7KxumlSVMWWC/Exl8g
j0gbH0zjRJP8txup+D3CiI8tMB0fHevanbEZgYPQRYkMLXauQ4TDB3RRrdVnMwwujcveTYu40JOW
GCYG0QCmu7db+1p25WMN1bPUcLjbs0nCB8W7kcOg84uTHE5JUbyhMLvpoTEgXcO2QuvrCzODJIJN
kHnVSzgUL6YI3GVicQoYeYJUqchIVpCfdSgujNk2o4TmQJYE9jymD+5gfelbdp6knbG0E1rRCyYV
+ozJM8z63RhMlD5M9ZPKrI5h0506a/R2YRY91wYqeFWoMvikvw7SeW/oXF9DHa2eJ4qtYZF5MSEH
zL2nxMoJj0rjo/ddo0+wnvJ8R1LieHV6j+rLGw6tbZ+y5k2an735WmW46YMIvWCdpw+oWb+zIcEz
hshRY3i1MO08gWnObt3DEJTmOc7cQIT0HDQ+seYxCZ1PRXZhxPcTJrCZaVzEApqFr21PsaJNGOz0
Pn3wHGRvUij1Y3X1mj0ZDNvaJIMSVVbJ29VdUpFTJ0hA0TYhTwEji75EWD8nw0mXt0AIxUVyTxNF
Rtc0nBIGfmQsfhE180pU1bOXca2zIATrCXWVl4L960rw8spI/to6w1Pret8G3oQ5wunfjzoHous8
Nhnd0ly/1hkDS8ZZ66qZ31KTPfWQ+Ognx/azHSCGdekzN5kPGjEDaSGtlRzM5ykg0zv0ma3mznvD
ZGvVW/W+NyMBmYM+cTWsoxJnJ819P9mSavjRxvgR/I62MPERdEmdhzohI8Apl2Uf2UujjhFCO2AG
Kp0xY6WB+MBkjB+J1t/32UyvxBtYKBXcUzbBNvLS4gHDmvIhHEiXPqYYSdOBSfuAerbojTOA6Oe5
EY+p4X/1maUtTc6jGWniXrfgRlU1rIIKSJWOAzgdGYI1zbZx+5eyzK88y4UxYPYKDVzUBUSIgNH+
RlrFvJrwytIpURAUdu4inlcaH0OI3D6zKRzTNZHVw0y/ZkAtjKN3YdkMVJy7+iP3ERG3L8SbwhoM
wJm17UvDwGkxtsD2GIgtc88j5KsJxaKTKWC3uI63xax9bQoa94GBm0ED2Tm+i7IVm8BDKBvVw6sO
I6fRtX7tmNh8u5nlwO0NAoyy7tK3HrFFKnpDAQBCamUti49uYTy1XjEsPWD0BBPkq8RsvCWKnYaH
Z+QvacvhYR2PPZaOFSbF3eTUeAvsTuJH1uutNxCLlBQfWe2gQnarF882of0O/ro0jPcOdhCpJsO5
osRaYFhtoVP6WAEqMJbhALHk/7J3Hl2WGm2X/S89RwsTBDDoyfUufVaVqiasLAeBt4H59b2hJKWk
fr/u/uY9EALqZl6TlyDiec7ZR9DIStXzhOr32uca+bA+OikM+CqPg5OZSmyWnoEyuDZuph3dYrMg
9GAwk0fQ5sDtGufYIo0I4ibblvhkMbxAO8pG75BM8iczCwhzva63XKOeHVmEwn3Eg/rEuni+WQLC
Z5Azs5b9T4dgvW1QU5BonLfRbczj3JifC5WUoJrFtfdsa0v0xGb0iRvone8iow0wJ/O496NhR+bM
dhSALR0fIG0O1IjAEhzXNtieehMk/O7KxI7ohcUHpabHtqAam6f4xc1OWBcmsB+5awCzCSkETsWN
DB6Wat5wK3vzGR//V2k6tItdNycPaOkHZO6DGaC2zgyM8yoH5oq0WqcamXBMWaBDih6G/k8ydmC0
ScvdEqDV75DbZki0LCzE1e8tFesbwxpGJv6abtT8pOwxHZqx2jkirU5mGL7UjEGXIqh/xtmATzTk
9pk3P2KqKACHf/rJVO6M4ubTItpHIkM1rVNsHBK0Zm7euqZ/EHX2nVvMrWUgO5DLzpyj+x0t8A9u
6XrrjDhyA1dgyjHPSfI9deVE65dMGzlwb0yYk/XC2dqt31K9OiQtCeXIjZesgFbC7R4peCUw8MoF
U62NCLH2rvSDR0v3hFYYjDLMamFimpinOuEr5qPGV69vXIDEPiSPJUqlUc9N6ub3shjAvuUSh28/
eNiHkCp6jxkL623nVwSkiMHZabFv+rsyHLeWEF+a0SuYZ9KcLHNMMvOPxueSz63gEJTkzjiol7c+
L63s9LSxqZ/j5uwvdRl/Ls2aUB2alihKYz0gzJvb6Sl0aTpHuZr3zhiBCEcrTUv9QfSz2ugauEsK
XKs0LTIwbPncJsDLBj9NTugBHKcebob0v8aBe2ewCttJAZqoEK9FOuMyS1KPYikDWtTrxxCiQt9U
p0GFCT3T8X6KtLhDhv9dzcNxTobpJpzB5fZl94f4koLe2I2EkylGia0hgRdZGUb1uYw+KXefdy3Q
xx40TdVvhGs9R3z1M+vgZPgkvOFb6qSvZX/XkrOCGIi4q6yPg63ubdZMiywxRzOgpL0pAE1jOFWP
kz6O1mxeKJMhHzKx78H1B4PdIMtX9mOcY7bJxKeU+vam1Xyn1o2nJR69AsBmUaHos16x9+Jtx2IA
WC+hOFT1UbmnFqyOCSjTSaXc/KOf+RhW13AQJo5A+p9tL5fBcDwZTnbHbW6bxn1wj78X29JYvCT6
q+quoV27+44p0carQpe8ZOdD0+F4r6A7dF76FoQAl+hFNKcp059na/zKvGlvRdkXE1DhAPDlKUzK
naOZtzTqycl4Pa03fB9jcaZSeTNyYilzbwEWiDfXncD2EPvCQvk8myyvMOn9IE7tuazB83RLtrST
fK1s8XWm4rGrOuRMo2Cp2fOt833jzlY6AaFEiMnYA5bjb8IwnIKY8SJm70Yv+XPGAlpPuR2w8m8o
mT47pHZsoZns3dzZd1aAC44gEjtL6sM8L6WkIf/YWHa57722opjpnKWT55Q8+us0kvwXS/GARYEg
MR9rXpkHcteqEhglrjwzRRbGagBBlCZCY2zS+hYjiUNsWe0oqLQH5b4VWhfoZr7VVRcCQYDIVcX2
oZfgUyszeBuqAlgEMMh8S9WJnGmTxAF/KZj31nTz6vthpmgRNOVrnnkN66sJor/ltJduykxCkKOq
u6zHZh11lJpYen3MloztZq0j5CrpL+vx+0ZVMcOFy0hvFB5mD6s6Iq3GOkbhf7dGihomT4BFkjWb
z/cN4uqlWZ6oGIsneiLjgQkPz7Ccet9osCrAcf1kWy5Pmoxu1p60aHo4infJnH/2KWXsqywgas/L
WGROvb7gIcUbXvgzTg6lua+USyRLFwH/6ek6wC1iwwu4Afsojut5U35ObDGd1RKC7vQjrpKeieA8
udZuiEg5xWrf03CjM7IeYhQl4qysAHAtpQ21FDlis86rExAhwrzJa6PdBb2ymEEuLwURgEAswteU
j782WWeq3WzPIEGXhb1Y4sDH0Hm2uoyZmspe3YGwcnfE5LJu6qoYLzNOl0RJ4xQuC+ckIfILjc8f
e+/nSnN4xLpL28zDelcsK3BENIAPJMyTX8fvJ4uGiAY3g3+zWH+yuds3KepWw2VxNI9VzN2dtPNd
4yY9KgJSZbOlnFUXPsSAOgE6mCXAZnq6W5h5K6CYXnup6rm9rHtiOVz3lkfUtt+dnAAGYduJBq3S
o+9gXnS7HpWo0yf+xbQt3qJsxJYJm33JpW1fqmVPJ3V09uh86ta3LmE6iHzjDmSGecS9rueSiJFz
3bOAwKD9lhQ4i/6HhR1pX7joT30DuYMINak79df1YD0tuqI7p/zFwEuZl3XT/LX3r0MmvIgbKmir
6+szytHhK7uzWt6w2ZfOr816euq68DyWT307Ax5kmZACe0/uLRFzSLAhscvLJmWSsMWBYUFAWDSy
EyYouWzWw3Uj6w5OYvOcVtyJyRfsL3gu1uf/24tYPiTpux5A2OV1rP9CvCJhD0yZ4yF196H/KuoG
iuZUbfu4ilhzbcra/JRHLFZmD+iTiglBSAhwcyfMb+bohCe0ME5TiXu4KFBxSkrahqaa3YbdDZ98
Ak8oecM79ZU50DZzpoFwqFzurFJBkCs+lB3fkpScvLgkK2JO0W/JqTeJO+XjGnHaMc1nLWHQPNSq
zfFJTPXBmcS1Y0XTjYV7TDW/Duvd7qe5G1lvHudQKCYn0ZWib8OZc6OsD6WlfxgZ70BqVIZRYvAp
wKyjU8o3V3uXqJMpgypiLwP6ZS0B1K1KiD9kGf/QHPwlAfn/opH/+T9wftiIi/9r0cj1rWjf2r9j
Gv74kT9lI+I3gFek+Jq+K0RgW2hY/5CO4Cz5zXSFjQaEDF5Uyog2/pSOmL8hDTVNT9oBGAWYDH9J
Rxz5WxCYvuVTPJG+JYX135KOmOb/Lh0JSI3zHUu6Dk60f5vBaM/4GZMPebXC8OwkmXkbRG/evG5g
QGZAikwlEfxWQDD7Wl/VUhUXLT7FzTr4994SBEs2/KaVCujTci9Il8ese3q5hbwfosrY6q7Boro8
rAi/qFBU52GpSFtLRXrdc5a9pu+dM0C199Pv/7aey1hGY4L966e6smUActJrs8ZFxUzmDorkBBcs
L0zjzzovrUMWbHRYG+eZBdUlNWkVOLLJt34b87v6JU6qsLUCUlnG+1nW1akJTHzCoNGKaBxPljB2
Q2zE18xW415K+VN3fX3EqxGLW5O3RGY0wBNz17ysmzZkIKNz9ollDuwsZ+QqNfm8zxWI8fUzCosD
wZfGkfzYP26hPF91+dch5pIvM5guYnHHBy8jUdSNyQDM5v5unaZYZIpA9WqP61103WQuq9KChv1G
gGnLQg/PLYr5bWLDBFw3xsy9eLPu0pypThnvucwjmkQa4NT7y1hfy7y8vnVv3fA6ukNrDuQycHOv
l8yv9816ritpKtDWOxWE8eJRBTW6dHUSqpiyBELkb6WbkY1u0DZ2fJ8p73oXXTcmPWIUrPo00s0i
QaMCydllxmHW8csYqPFSjpiTZvOgrGZkYUkZmirDtPh7wUs1kE4rQlpmxD/jjK8Hj3h69GnhrDMA
lTsHeiblaXyIDB1caIAnrNgSvS96OLlOiaLCbDVIbJMYKEJ+rFx5m2IO0KHgcOaOAn68WNpHg4Uo
oaqtr0Hp3xJ/yfda0rvWjd3n5sn09XY9UmXpH/w+vkuoI1O/XDK/1k2o/twrJ1cDHn6m//DJm+jL
Sa4qYrmpz9bA3c7OkhHaH/w4VKcCGeYpSPp9EJYtFboMzPQykR2qAMJfKYjQXSaksQ+9vbODn0FN
CgixkJQA5uXG++vRVR4BVVofKdofY/s5RGPcms5JJyLk0+2fBIUupJGeube0/c1onYlZXoPeAbkk
OSNMzGokJ5c+n6ddRYAgU/Wk2uVhg5p2+Tjk5HMt1ctKbf0Y3NSqDmZVPf/rva/x9RELgGMXNgYc
dtYinVEzCCybdW+9NnFpUvped2kMMgMqADR423xpCQhlfG80EXEGotl2Jmu0Yyo+tAG69zgI4PGP
rKogTe3nEAFLZsBXijUyHtnHNEf76lWOCXElGt+51+gPmSGJoekDYsSL+pimCgLziGM4RLTbDeYF
3xl9lOzYmtD87KW9NC8ND2losqbsJd7Pn6AF8yW3iV4AtuUX5HOEExL0sKdUpRIIELV2h5NHa6tZ
eoJC2IDySYxFDsEhWAUCtvMIh+yfiwe7CbKDMUZfo4kvaKkDmFmdpEGu/FOqFUstiJRMYFrQaajU
raUh6SybdRK/7q3n/MHS+1Qm39arHyt0c6kX49Syskc7Ja1oE1eaIgr6Rr4Ti8XJwf5qWhDR/QZc
9q+XlGbjqYaVs45B6ykvAIMnDFQXqNetZa2xLjjoMkCX36QiyQm4rtry5NUugu6CP+f6Xfi1K5Z+
di/1KVj6iFYKa7xQzj51wg5QBozEyKbGPFODQl0idp07Vwv1bGSiqe/jihHCXlrNaQSUxfEfA6uy
WcIunyzZ2pOwr4NayIZu9EHaT3MO8hmMAONLjCg6IxhqXcKs4xvaqusoZPJrXPZjVtYEwXPHa1Rx
Mq3KOGLQfTLQXgxkGm9EVd2pEnB3pXqxBRyQgkb2JuqpYErMWUU7Kkb1zk2aG60YtI5LcCbtvD/S
MwExkoljdKe8D6CbL9hVC68mqy7G6vWQ3PnvtVn2hEVU1XZanqrD63ZxPefHlDrWvlR5dh0gIF8h
+VLvuLgRN94xWeaM6+668ZaTv/bsNkFOxLDZRKW7HVnzLZ5+uniCiW5ELfvs2GR3zGaWXyerz6/9
IKt9aWCyzTtk47IAXFdMDDNj3SfnMKergM6ARLAQhyiBKLOTBxfTZISN+BYdRJo/Fy0pSJ3DOglE
IK14AowJqM9Rh1+cBMO3R+cETx/3gvUcihl7F2TQ1fKBcZ6y5XTEp3v2ioVCWGs8Fx1X/DEMKlox
g3deyEOaWNnTMIzzhRDPzTBRhdWhCFGyTqRjOG6091PrjBccnKaIjiAP9JXOk74GxHfU4z4FpWiN
VXiQ1MrN7fqXyhvzj7/UehgzETo6Huk3wTbvKJy1Uf88QiTH0H/fKR2d+hpezKZDmHChDg4ceris
m8KvkgN2+4/9wvhVy7QnWyYw64bU8eLiV3lydmExeOHCDv71DwEAzwKRVvajGYeH3KuGm20pxq8u
wqRoQyRtrGccwmTQevrNpkPW9CBlgUp9UlH5NrVM3pyhAV5s9ITeTSZ9X9qQk/cCznZJHXPMXTth
yAirfTgOHzOX5IBQ9gnZKZ+mNGv3br9qATUYVwRwCDovKX4yK3YA07v1p1zL1zQckdsb7XxcVKdu
Vu1b6uEDFyOlBnWHvSc72jHOMBoFxwxA8NZVwcfcUjeYNtNJOs6hmpyfqDPuy4k2TY+JZNRgWJFe
zh+bIMKLJvTBmZFneU39UWoiclT20evG/J7OWe4Q5lCoJVo+iR3AhN59m5o3U5W4j0GQeSV9rhls
rcP8aQ8oA0R7kZ8Sj/BdQBQs4fz6lNV0qTMPq0s5Zjvk8ct94K0q22hrVDWg3NJOaYvvrdOYdvZj
HcsPOR0ontmL8+ohVFTY3G65+wTcWmZNYGMI5MIXaCCZrvZknoAyQaVKAJHIX5UdpLtKDcQ1zKP1
seWe5GvzJxVc0gQz41tnOvKgs3pH44/s1lkSXhcy+xvld0vzfyTLrxYlWSLrdHSMKpo/hUbpPDPJ
CHCp7/NZ7cuyO0bAf2rfiq5jdQ4TQLZZRINFmYSjtM7v0zRYTxp+8hbMZj+SiyHtLKKe96V2yxgm
KX3LiZTjwGtLpI/egw2W9yyGiY83CN/80r0IguVp2CTYUXKV7ZxHetDJc6rydoGoId3LvbPjk3+E
pK3bj4R+SxcY/Zjc4RmBCsrE4WC4kF4RM3+w65qAmGnOtm1Bl6PzibUje4zQPntbFtI5ZKPYxbOn
jiouPmt6Wkol3PKAixReY1EWIkAIGjQ+TkN/8XvCgILY/Di4i/5BPg80ak6i9D+nU058gyvgT0BR
bu+krfstYE20wGM53PVIKAskXZR3LZwrfnew5uBz5g93RsAr1a999JRKlDuyQ2FvanoxcWPTS40/
CJoMGVyG00z7cqNU+dg5FH7KlKaiGHj4iEFl56r2i8d/A+KzJYPGrcDGIff7gOKh2lVzcutceERO
W1HdRWHuDA7h0rZ+mqIYqeFCuWlsgsnd4HsbNQyEAsmEKL30KHVoHg1zlLtyOI2hfNBJGXAVw4LL
cgFAmX5859FcrPqR5lOQEnPtHrOpxKITetMuRkYQDSVd4Ggz5PqFNsd3w6iOlcUbN1ufGj8RzkH5
KRqLr1Hc87IHyjB0WTD58YfZ2F78tcTWR1Gi/2yZIvtqdfJNk0IxsFxGr9f/3gSUdAGjUDovkEtE
rrejfBdPJB5ZKORJQBtzKm2SNdMatqvHJDkIbhsssdyKlKr34N11b33Q+7li/cn3hN5//fN/+pH/
h3O5au4Co1JL/6qDYvWLFu8sd1xrXKRsv0Dyy1JHLZv3w2Elyq/HkjnjAY31XRMWzQW8YHNZ9zpp
VufIpO5Dm9vIWTOsp9dNvjzq/aHv59Y9KVtmb//lP7//mqR0/3iy6SXVSAfff5FpuNF5ik3y3nhV
7w/82xO8/x6dhst0ER8eq+O/3kDJzPkYZt2Zpl+Ac67+lCz3OLVM43sA4ru0gTKdravt9eS6eX/M
+7lyWlb378f/eoyHYm5ToHgCGUte2/L73zfvj0VmyAzz/Xh9zErVfz9X9FiiyeBZHvkfX1kfOMje
/ILMvvdfB+2kO6RD8lSJxpn35eA9WvSDMXFTLdct5Y/3jVxmXethPU31ZggR3OIpYK6lq6WM8v7v
v47/87+Jv37L+vi0ielPjiVrWQH7maZNmktzo7RJf2BdCmf0/oaHdXcWHouKsSbUCs34xV0EVeve
+0YtwsH3QxMRfcZgeno/te4VBkh12Y4D3oh//MD68//pHFeMovL616PfH2MGwVNFZMLBNBzrEuea
TVP8MADS7PvK8H/xJ/5/CfN1qnCvvX3PVUG+Yteob93f65G2BZn7/1TCxOkXq+it+A8/9EcR07d/
E+A0ML+hDPIxvlOO/NP/Zv4mqEbSq6cVSjVTUt/8s4jp/2bBf7UDGTjIFNwFcPWn/836jYh40LC+
+JNR+9/xvy1P8nf7m0310sFI6+GyA/fArOif9rd6NEZCHVrraoTWS9fU5V0I+fxSOi76x+DryKJu
6VzERIQSo1DSkn9o6im+BrNF9BJH0OJ90D7B05Q14imP89/rch6u65E7wpw2rDg/WFX0TeTmj8Ju
n0rDELcYsMZ2tjBu0YAGnTHIfT/FOEtS6eIzXqJQcqbck5tbuGiL+nkc9ecqS+XVkxrwfxs9AIl0
PoTJ7EChMFu0rP6IUTF/4LN+bDuADoUn1UHKpdTDopAFW58DhU9AgoAlehB2J++52edYMp4oSOnd
NJHuoBbySTYP8Zvs6lM+6uHgxNrcTaNVvNQpk7Up9O29QtF47uKQkDLPEU8UfdQWcd+jDm3jJU9c
mJet+TTSlbwq1+BF199kGQ0vwLYXvUCGsoTMpLK2py+RSZp20Cv6EImLeSSHWyCABGGyh4JHiQCG
qqlf8qg6RbUfkAq0JHfGaX4OtTGf+POxdnQc796fKClgf3C3wkrimy/0QyXcbVN00xmbCBlp/Xio
RFT8YF3q3XpqPC8+GQe9jZtY69SDDbwaAENJMBKjpNJpuo8oY9xkJ1+kGYfHRd23pWJaPOBF3iLB
kyQLTCdce/5twJtYxA7EL1f7B1CK4T1RtohMmkdl/yxmujnbICEb0Tacdsu7O5vAiR/lzJ8ldqMn
fzDBUnn6eUYI/OwOxHdIu7sXdTTuERf4O4O8mKeAwC3tJlCLO+NLNs006rugvmIL5DZUf4zyrrwi
JJu3sVk9D3Uw0L6HSDzp1L/C6sGmNHpkUeLEOPk2i7mEhYmYTOuxZXW2HTTCNa/gFjo5fLer4f/G
rlv8pH/zmwLW4TrzGRJMH/ERnYh/XnB+i50zbObmOkjP2OuwlNT99A3kBgII6AUt2Nqz66iXLo6s
c6HazyIEVByLhAypKA/3fxuw/uhO/Z1oZ1v28oz/fEXCtCCluS5464CR4J+vyFCZUxnIHK5BFA/n
LM2TA+sJCmrV8NynuTibmqC9tm6JSOrll9wyjaewcq+NtjZ14DSfyqSWW+joZEvm/mOdBfNW5WH0
ZRCokjC354LYCI+/G4TdJHoNvlWBO7HCgOGje6JO8D2KjcD0fSwSn0SLBe/RaYN+Bz9RlvGdzCSJ
w8F06Hp+MJIViBXM50B7l2iCCiSM8Mj46tx+fvAmYmf7/FRNk3euNT6ZonqwMiGvscb2ZlK63yZN
NN4L80xrMv9q6NndmaHhHaUR3zVkg7xGfXebrNiD7O/5W9/UCyDTcs7CknepYUV3UM/IR6kgqfVV
3N3lDYF5k/FlCKIJraqzRwz3MbXhfpSUefD3CFxV4TEGUrp1E0ybQLV3HcWTV5P+Z1oQLTvidY2G
55FC+SleZJRRkomziMezZRDmqoefeeh0xzrpP1iN5OJWVLJqh1i5NojJxjS5jD0TPnWUgD5YFuv5
5zzvor0aCqxSWQCYO7cIMUJBDdRLHtO+/+RJqKqoptMzasFdlQfZ2cB6gCyH+gh9kp2Rt/N+mvOr
WAzRPpqHE9ZZ/VR4BJnZxZmXVJ7iCU6An5I4n5BV4SIFuo1zb+9p4ZBe09dEzHrouC393QsG8nkT
TCUdijTLisTezqn2mYaHkDgpr7rJTr7XYrJO/V2r3fRsuXxB+q757Pmk1xrIE5cVuDyKuCfRtZuN
rWukw67q+aXJco00LikyJqqWNpzItcC5pCeAJlqQzom4srzWIkBB05JLMRERmgUVEZutrDciFuJq
z9Mr7+lh9sIXIZmKJ0Lpu9YCgrD4MrJ+JH92Ebj1Sxcv8E04Nh1K9UCoAykL6mgBr6onEom4Orbm
FHrIECiGNUSR2mXQXWPTPJW+E+By8p5iIBWHhPUNTlBElXUYYNl21UNjBQaL9w+1y3cgC6aECM3w
zaWUcIyCaNtUVkztSeHbCV+M3qC/Hns1bqlk0+dB+uxSkmFlTW5kGRyDUVe7wkHD2/c+MjFR78uq
fW07a3z2vWTjGdwBsF5OdxPVnUKMxdkQZFfjintxRks8zP2hskBJtA6djBqp6jjzPlMVvsJJ+1i6
xNSAQzvCvVD7OinL20TUAnxli8YBYkC/Jbu6uK+SxtiFthnsw0J9tK3C2aJ95XKIyZ9JwLnvvRjk
SDtpZ1M1lGJRUO3jljKDoRWGNZu5gF9Ry/MJosAWH29b7lL12LgvUZM1J+wgBkjUJ+YkBGmzbt4F
qoY+jr9x71ONQiP6FVtvcxIkKCU0JzddbVIGga4wqkIda5F9CQyh+a4x8tRz8yU2fTDYsYFXy20+
6iL40Pb0Tiz4OcexMMRuWD6HsnGvZmKMu5SEniSDKe2Gr96yRtfJ1rUeO5OFvWGNHjJCCnFApXww
fh2GbxtbvImcNqY6HmcG6eZkAlUqE/fOt3y2S+YMOUCfAXSL9XNQOd/FNty6bfxdtUrug+ViLMLw
MZYNAj6CDh09qGOv4u06xpFDwsUgmGS0nnOrRt1dp05BF2Ytk1suneih+VJiFTkZ+VZWrTo2Zvel
yuk+gupH9oGQZ5No+5hOibENJtdBbspFhiDqAnkQLBsW4U04YKvNn93Q8Q692ZKJCVqnGwrCvZcr
MmcBGE9xee95tGVaJlRNy9JINz1U9bJ60g0lczE3t2qqiDDvgGNx45B0nrofue235HD09NF6dE12
hfHGojdhRsGjj25tW0XUDMVA1JZ2eoz6O8gwxEDOuXORtfyiJiSFfuikz3ICQ1BN7TWjEVyWKia/
Dhexl8MoqBGtbC1JjkzmyFNR5RRoZu9WE8oH43vnJYuVLCrsu3BKELfM8R997JTSWu7PhBakg3uY
eu/nMHD9xR2YAmSz5lUXzg/JaHxKR7/eC5RHWxlE6DsHHsGsJEQ95VLAjogdpAryPYVu9VSnivpx
WX42Q4ESzumfqElh+GcwuW8yF+hkPxvowjoLaXdwzsRIZdUk2Lvtgn0RdZQCoSGWxX1qIjZrTbRT
eXZpMzvcD2Iqr50Q4iCd7M2Y++kgpIOtYfaiR8z2d5MymZBlsr1pqOoTQcPcjB6KmOSTuLUxLJtU
veqeyJcZOf+2yCeCXa3qfjDjGry9L7ZIsN8oGdq0KrgIddfZezcCeqT87iYZ00BODTTg+cTI15mG
A1IhaFh+vGSQU/CqHY/3ZnAxCoOKsdcgUIdu5CyVYH0zEtpGpfJ269GQGu1WeJU6cqvBp88t9gU7
98mdZ7jOuBmP+II2RE2NG75jtJI0Y7kVjeekt8OniOBf0zzSPQ8/5VXvbGkK5pifzQeUJUQkJjY1
GNd/y7wq2+sp6vfNxLJEtx3vOxIfpuZLFQbdvlwGWLUMtT3IHvxFLswGLiWwFdPvDvkYN9sPSTet
rMPQwp6IFi2vpOtzIgRwggH73HX+jzTjvp3aBsYCFvI9jOFbxpSWeUvz3UqqLVRI675yrFdeTgLG
TP1A6tw9aumeHfyn1J0laaFR/QGTtDwqQT6XGElsHup23gHWLq9qsNU9LMSP6dCT+4MNSA1EzbrB
fYeko5zqB2q3PxWMoVNMbLPJd1XQZHsa4/hetyk3g9n6Fsns6qZ+fXRiMoC4yLgId7zQcT8tH+5E
jTHzCuOZW5eQk3VfNKCAGHbxUbcUlUcD/2yceWc3yD97Wd1cayWfcNYUz5gNuQOOPbnyeV8z76xY
hQXjszKheVsJg4WT9YhdDSTPfgQFK4icD61nI1YFWhFgBcpHzLpaJuoQI/G9rpu+ML+DP+LhRswC
rCG1ISYkFdnYNekDl7u/R4L4rM99VzdbYxQh4zDv5DTWIyXxFo9HJ93y9msB2Shvfi4y6uXkjiPL
EedqobvU8wyPjNngziywakyNI/ZhnI+neKbOlvg26eBh95Bh9TpUA90Rr0ppvVK+3+aT7E4zrakw
lMhGtR54aIqgPkLTrDx0H6MNRgrz9+f1W5nTJHzUQ3xLTfchqOrqMa6XuOARf7+NCytmhbRNuqY8
lI1pH4aAmXclpupQefUnm9XddlBIGZldVxefnisJMlK88cp4eYCXyEiqCFSUoGMSPRFTnU3xYXaG
i7cM/Z3fkni94PILOz2XwSBZhla7eITjMlROCYjTmaHdVQSFx+XyTZ8hgOZfQzNo7+kk9lBH7xv/
PJlpvXdSpuatls+OofCUGxkBfMG3sV+AJY36IVT5lSWuuI5t7Z0sm3WDJj4jqWriMZok22E7kvQl
nPQLqOdtNgFrAK3lcZPjUua8PDYdNgsZ9tamcOjn1W4f7GmBO5htb8jov1oTs5yILqQz2UhUK8LC
VEGob0Ge185TIW7+WPhIPJhbuX6sCGknNxy3TLaHz/4UCg/EwhDkx7bV4c394jOy3Q+F9exQiDAW
LH0WFtHBLP1z5pYl+Euy2+DZNBs8Qs7DOH6xYec4T2Un/RO9lPlIwsJ9QGfPzY2TZSCBnay8PqiG
6Qf3CufyzbNG8z7TUbwDUCB3BV0ox+7nM3b9peUYfa5zzHX01l46fzr2kABv0TR4N4cPC5pMae/s
BHdelBTNxsPbeMTU95O/CgzkKrUIcHbgjjVnMVsDfXBIHXZLY9mN86eeMNlQlXJra9wZCTmGBxUA
ooOPPu2CvP4apq1zc3ss7K3wrlaaTPcd6LrCv8uGDPsFPaKTSdDNzXLtuxKABnk13ls4zkBhQjs/
9jOhG7ntmncmc+5DWjO3jsRjR9MHDQVxqW7N5e3kSnxklvuSERri2c15LLp75gCLVRBNuWofJstB
dOKm06NJIcdCt3qhW0pIGEFkW76brP8XjmNTXWlopbs8GK9uLdw7QsHaX7O5wg6JrUuiO2Rf5gFr
TXIwYLBtOubu+9x01NGbWvAboBCHhDi8dUOnsBEifQhjy9w3CcTanj6VT5bESRYsagGZfk9trqQB
sBwFlJK+U2w8QzUtr0PT6mO7lN1UtRS+5iBjrkDxJmg8eCqE0xrlpK/wTvCi+WnJOCXjqxoTdV33
aitfVGd0y0VHsmQJBDr2y/rGDM0/OZb1oMinfaY+WTyQVsEKjYFgG+HIp89kFTtv7N+cMEkfuVbS
R5grgEF6Fo+EQh48UNIPdTqEt9AmO3KjYSkfhBFnV6b6ICZ8bnaND+/eMufw0mQWoiG7a32m6Mm3
WSaYXI0if6YAap3o+1t7u1vCRYetqnOPdlT4Oey7/NbFy5VVyGAH09+/9C7LCA3Jcysa23gd0uIT
M93+qNIpzEnxPpd8JcmHLMN9XanpgfQ7YtuzECvdXOdX3OKE+4zps1GWE7LjFMtS0IybIrCufmzn
D8NS9DJG514vwZ7A/KOj6iP1SjvOxSPAayG0KX5llJ5vUxl9R9KpvBez9ryXuG4YEogLOYOrJqMd
m8yR23jyVE7pVtmOvpplxkqlYWyckh1l3Zp4Q7CiyoUYVkldHtG92I+9H77gWDMPjhskp4yMTygs
pXFOU/+8vunESYniJhxyauw7x2+su/W70lnWmdXw08Bc+H9Rdqa7cSPptn0iAiSDU/zNeZRSky3r
D2GXy8GZDM7k05/FrAPcKvvAxkUDguzutlKZZPAb9l77VgGkX92HkJXtpeeZUcbGCe3vIdv9FXVy
dtBh/zjj2jGL4Ub3tVKLtNpKAH/EQzBRL/vJhmEgZXBjXiP9Nvv1fPnHPm14zwBmhrV2cQYi5thZ
WjoXfW3bv5M5Ki/xwLHkO2bLcM/mwVvnyb6m9GIvC72qdMOaRMpj50p17cmpZEqYAkvGkJ4GaYil
Br8c8Y02FTy/0hKbtyKWhMjaoHktKCgOQKfbQ1PPD57ftOsoC4drPuNEdWwdPyCUIM4E4OZVmIjm
2KmybJ5hKrEtbtZzHz7nHcPI1HHqQ8aBztOW0J5otv4uclmdmyHDtxnTJmWQF/ZIysgplPkZm37I
2BXROdpL/3z/4pR2u5+H4cXtbf/cDzBlAKV2h3sBEhj1aVZ1vmma0TrhXOOHz9axtMlGbXDHbiAy
cF7YTGISawN94e9KFs+omc5DYYg1J+pXJch2jZmNb22eUDvZsgmGR9Ew9Fg5vQiOBqr9g5mMPld3
T1CwcPUhTB5whTefZKbf6sq8gsaQbwURZx4+ahfY0UNeWNbVNeKdicz9wCPDxpfGCarTJrihB02o
d4OnzpeE0/tzepFY8NwgFmddV4/Q74i50c27IBGsDuRwRSaarcNFUO868wmS2GuI7/3eSJZNTt/Y
5e8toSrrpqG5ZfsKjBRGD/CQeN8sy8jSK7/Gzfx3GQVEGjefjXFezZ6HrkHE11CZ5LMElDt5NqIf
TjyU/KXhrSdMb4eZbbBq5JYP2cD72B8rZJeX0uif2gLEpKuK9yg2BipP+dVdWryccIOllB6LHptZ
nLNRSLa1B5eKp/ypAAYwMFNI6NUdbTNvCrloc4WDzWGc3bGq2XHQNLuMY5w8oVadnZgEenJL9Z4+
zt6Ba6ADzIxtR6X8lpDlk1j4vL1SmK/KrRS4mqJhQlOa2/vnT+lGcqQxy7XnVJ8JrS72gT3TCmV9
srM8WOpkFEw5RdhEgF7PFPQi/YDuXtmXOWO9ME0xMRlZI65TEeysbnD2hiwcmgoGmdgwmZlYDVxA
B14yz0qiZbdDarO79Rb8Z22OOGe50Y2alKUagGfuTT8G29PXhpOp6YJyZzHp3PfKUPAaBveU4wKD
0JAcmCWBcBg4COvO56gUwaqDbrIx3CJgRoB5sA8ZVFaxePUG2pmxAhyUGFG0VrDP1yqwUfNEe9qE
YaXrnEldmtRLbAGz9XLVmRKwQIiAwUJNjFURyO9WWKY6Dr14D9AQP9SO91zkac08T31yI9flo5Ww
BQ2me22Js9ppwu8LJJp+mGeWmbN0jRc/sqvHVVgw5sK0nxlwpBG8MLKgyWAy/MMvLH0xMmW8dCx3
vHICWr8MU7pQv7P2eK4wkG/nPusPiH5XSV7ba8Kbk1P+yYuYhiveJZwvlFaOV34XdXyaJhvemKC7
KAzDR2AHt8uKEBrPJt0AorsDqpCEEsu6TRqHrYfDb001s8/GZl75HmMbz2G+w/y92+Z6cUtDeNwa
3kc6NAI8IOfOYPvFUz/onarQDFmBs8tClNdmn6MuWl59YjnFdtBxuCq/Rm0/fMjWfS05OeaCRVQS
XsXUF09Eem+6AOwPmgpJm2lVXwJ7wIgpi4GQFgtkYq8opuzXtsLCqJw2Po8dbN1wmL0T1+k7uVAg
oK2H++RecF37jtYQw+PnxqPRljPxly1trizBPEZxKD/1MnioUzQNiJU4QOvBOHdlM6/vE4lOcIb7
CdVWkMwDQlLEjQP7L6U+E8zmofEFOhM4IxPvuZoJsZCIdlFanmRP4cfxxYzLi14KhfJZaKFoYxQq
LNFFL80EV2AYZLl1rao6+8sXN/avmala5JAULZE9PgEEMHYy89WZTKN1awVzz9SozSG3NyA6aHhR
Ocb41m0k4mx5U1iaYD+lnV/k8qXwjE9eWcIdqCMyYEn2eEDovkMbrQ8txJPUSqNNI34ERivQn/cf
YgFzGpRHm0j783ZobfggjfLPjElJa3OK05hWGn4cPqupUkty1odpKL0vS5CCnh7Dpwa0CM//b6Vu
5QuxS1BmWu1vHCrKQzo7zZqpTfbqkfBntHjGYfIs4yNp7yv2plBXeKG1D10kmtu/UvJACdFrrJMN
J2nj1Pm4H9OOKMYRwWrQBahWrYbnuJdvnXrSG1xg+ets5vgWgvzYGoQVtmPH/jdkxZpWpftGCXTo
Mbluh74PtzOJM9ekq5nP2MCAuwEnNTC11yag6IdNsU0klI/B9YNbm+QfdTXsgIXbr9r53kCBBRHh
AxpP9EUOcbbTdpzv4D6Wa9Rg1kXM7ZvnFuEOKxrDDgSZZyy2b2bA5SzFzEazA7qnxvk902DThfsu
SuDC+Bkq1rXg260BUk8+UaAAdNznLANPZlPhfi52wjY3Hkb055kt7WWWzo18S9YPZAB+hs32I0xn
2kGmbhdQ6juTo/S9qOxnlTC7SYsKH8zAg4WPyNhDLG9uvUMoaexeuDssUgeNbhOGwLKigqp2JueT
qFSyzgsAjaNCuCp7U+3mlCCZZJwmXAPRu9FC0vJ7ja0wy1IYPwJE+WLWvZ+SRMWVwGDjYIeeqvpS
dVlwliFW0/t/yzOTvSixM4lTXDxjSYFk+biuZvoJhzjSQEyPXU6TlnTlXruElHZRf1RGZF/7LOJx
Mg037sN4z62+mG+Jt4RK9RZGX3EKt2vbCp0jMWwA3ZJgYazIioykiTm1pJbvigioRtgkn93y+xSp
hF1byRAc3R1nhI7Oqos0z35CN8aBjtHQwRPtG0NYVoBzPcHuyWfnWnikbA1hMhGDhtvB8U0fL3R+
mSYrZWUzcXDNCQWJrpvHIc/FxbR+APb7Z62dJlT4MgXc3sb1SzB8Nj375nUo0RuOkc0UB3/1EF02
dTwHq6gW7cvoaXlmmHMzpvk7wV/tsxJbBvgSQr0ewIWgp++t5MfIQbWptfha2Oarp/Blu6ZMd5vR
UbgNpaHXk5oUmiMBmjLetVlk7uNEPSZu9+LYMMNoPuAihhAZuMw9z/gOnwydpgENkEkiDk+Xntxo
ri29Le9ls7OMg2l6WKobbp/ItM70NzFvG9nTpZPuAgL29v5wqMP+iQiLFglAwivp8++WaSl2D+tl
leJZ87CzimDcYLL6aFE2rlm+A90hPmuVxz3rAyPLmYl3ELt2ZZxVH+j3ANSzI0eVvk4qV668QV/M
PA2vEX500PZ8p5RxSZtBHltv7MyNyER/QN/xTvTV26CYEriQ2taejhSrfb7cv7t/MWYocr1tHIqx
Vg+qyCOMTNF3LQTUL6Rh0UMVDiQV9wRc3v8OJ1j0MDR9u28dnhNsW5M15jJrO5Q+CHVBBf5w/4Il
UO069Dj//F04T9YOAAH0VmdMHkwVJA+U/vNRqfyWjkXy8P/+/v6dZZYeNQEm2MDfmbHBOKWrAgzK
XnmBnk2HVuq/eZBzxGof+wtlL2zMwtgkyOpJ7QoWeEuXHQQD4Y0ORc+MJTVP5E5+2BPYWMtKNUrY
7NAbiGidoCg39kxcGPw8uTXRu2+NoLS2kGWHl5TR5KWPyc415bPnQfqZyCQ42JwIYcu8j1n8Leed
xXQPpD7IHuKCCZkIvY+BzmsFj/WtNKsfxRB/EkN0oPM/MU9uWUpMNM+aUU47iX0tAJ8YtXO2sM9v
ctwpRBie/DJnPT18L4ovntd/tVj+daq2DoPe21a9TjL/c4YeNq5BEtTKu8iJYTG9HVWb19WrqFDP
DXvU1MUHpSTau5nJ2cqii/PRvwKYX00GTLAIvGCZml+LhU4afXTWN599EZ2UcyqHEcCoNtna9Fhu
YN0+CLsI1k6PiK/oMmNlJzBfZGJb5PAcHKccH53aMhlKf5ktwij8ICdeNEdSEfhPmQfa2KnqB3fu
d7StXQ9uy2S25oQ562hpHMOwiihWmURHbvcUMhJfB23Y05V2D8ZhzMbos3ArH90K9UFC0WhgYF+D
xr74Ef8gGoYvBVZpcyrAdhp6y0NjzejYJb2af9PMlq6wOaQGBpCi/AbfclglriiB4BbtxlhwYf6W
1+FukEGPK3+6jfJbOsp8pUrsClNZepDxPVLvZcrYZsfWino497ON3aEgZ59HkyO+z0P4Rp03r+ze
fZGVD+s5/j5aK89f7ovajHC5RRj+Kv+vOdbOqszSbB/BAMuq9KHMwyd2x3ptt0uCQTrqnVeHZ1sQ
4NUpmjMnIPliUQBo7b4GrImkD6vYgfWw9iP3b5l+TzsI2GOjloGeIBawg7HtkueVKzFtRFjsPeJ/
UF+CAjC79sT/+mXodUMamj7bySRXoJpr+i7nJbJjSNleY26rpGcEiukL9tBnu0yheA/xmmfH365v
Hijbd3YK9HFo0yMnPMP4aIfdjE+gsAr0/frZrl1Nirm7C0IWSQJGNSw/NgqKlLUew4XqVbWlz/xu
jeLW1UwfnbDYCFJ+tqbbIryK//Ydiw8SThDLymDnjwk4uUZt2tDE9+TXe9stHhsGPKQSYEWJchC7
qfnBUvIL72tcPYoRjGHkcVGVbUA537Kg74wtW2ueMSVjlKpxEDyQOlcafD4hkghw4wWrgbQ5Rm1z
oOcEqKNcljAVQ/u0t1dzMRywG2W7YUpujbf0pCmhXJXGzMcEjQeOvYS2i6Z+8WzK5qbfFYnTbvu4
ZG/oNBvcRiVeXIRJi4FiUJCAE3wH1cijQvkaqnycbhfzZ4rlF7/rOteetUFTt42RN22ToFpbRvpU
BomzxrwyE8gpt37MWmfqDIeDkLgGr2C+RTgRDLEZG441I+9dwEODNL9BPFnFlqa0B73FQhiLiVF9
n5JSrPOKof3sYWDKw7dS2ocsZ5ZSW5AWWLi/dBbo2Jr0Jucv4IZsV6avKJu+ppxo2BU05jwENVlD
qusQmh96YuTDBAP3kvjUDaRs+K95RzTQXOxCOxgPvt9ewRKF69BjEOdM+bqwyg34AiZFg9tim+rh
E1LEm8GQ7vvqo0bysh7aKODtaV6mIYaRAP0YNJo6AV+XG28xdDXpkcbuc5Kk3wjRwhjCYVzU01bG
Q7Q3A/k6jWctwi82J9EG8THpsaPzbDKujwKGy05A5xun7yB0IyKe7b+qUn3quOsSiachgem+dcr5
I5f5337fYD0Ard4HR1XVX3KvU5tZ9Kwa5ktZw2RmOMQwAmtqhzlt1xv9zWryiDY+jAlONr/lYYJN
0WFvXiXlhXnpd9QBHwrI9NFrgx/9LP8OoWVtNR7CoQ7MP6Tt3aNc/ytO833Bf4iIkBj6f4511GVO
cHlWAYROU7TfwefKw/KBZjQDXaHE3hZRwVgC8AT52Vt8lSS+GNeURn/T+UzmAbeD7uEO2yuqo99r
56yf0mhsAijIokHX6yHy9WEU/Fc554Rz5EfsEk5JE4hjvYy/PBlDIo+giiYx8/xMXgk6iZeJVrbu
g8jfgZbKsdluwE2062EGFNjk1qXtUKLa0/MfXiDq4p+kfb7v+bw8idLQ/odg8K9wiz4qva6RKsTH
2YD4K2uqiSLawbcCpsgLX0fNMIJeY+NoZgP6Jg+0tigffv8yftEY8zb5pkmaD2LjgGy5/75NltM1
hkJ6eEJNw5Jixs6D4xZnzEfpUXRmy4dZRYhJyiz7g7zxp1RDPiGC7DCJoXM2YfAuGSP/TvcgudCH
HW16J7GspEGq8ZyLgy18mIykBH5j5YEwbPwy2Pz+d7aXz/6/F25guZyfXLmm5/wSdGYFZVIWWe6y
gor1I7KvUzsYGxk21qFVMWkQOcdWM74Wc/Cj9EmkDpwb7D+qvRziJFAvOFtZuplkz/ytGAkVnLtz
ltT91XXLr7lHEY/W4U/y1J9jVJc3TJiBGfi2cLhkfpan4pp2WklljP24Zr5izKdhURCULB02KUTG
GzgaNgX1AYGeMwu9Du05uyDArVGA9tMOVWIy2OVFpezcDdKLatDbh9Sun6q2as+ducSTot/zwXmy
N0ZEPn/PcUDthyZh4cBqYpUjuLhUgIMjKB9rRtGAUZvE3rOavlJ4W6+//6R+vToD16MhC0zft1ky
/pRIVxaONnmnvVPH3BgUh+SRJvRW9917IxavX80A2PKTzzWWnd3vf/av0lt+tm+5kp7EtZEE//fy
zEJ7QP3eeCfL9LbFPDY7RJodwYThxl/Gpr//ab8eV1B+pBW4riclx9ZPP81rAVKhlvROsW38PZTV
Gxrv1X26n1pERv0xrstelMM/3QNESQocfkiLsSz89NamOtdMPjA5pmHob2OMeJTEewts+6rslmHH
siKIS8b+yniuqhqkto2JOiwDhoDLelTXvnMUqnq+i0bx3ELzFnRVQ7gxStfZpRxYM/kmj6oBlmIw
yf39O7YQa37+DTyX44s3jJAgfov/fkAE8IbTkHkONC2yVZhZFPukqW9WF6jT6EvAJpbxLliEeZKX
i6CqW9x3zNgWOeIQoBCpin0TdmAnnUmyzvCugVF9suNKvc7FW+jCqf79S/4/LmcJ+sayeNt53v/8
nkt7AKdWufaJUQMDfpdthxvoJZQQSkZYWhvC7ifUXYHKzT+kO1r/x5nHlQySigE0WaA/Pw99hrf8
7Nw+jYt7ANL0tLIClDt9nZ4twTafLKLpagGHXDlJy65r0dTW+M5XaPz6P1ztP6fEL0eZ/AcQRFgc
iJ7l1f774WfGhSDwzTplnua8WtRD86L5uXH9Rfu5eqMr54ajPjQI9f3Dne3/emtLXDqQixyfhc2v
xwq7rgDyqnmqTPMLM8EK5YiY3t1gn4vsGVCleBBuzgg0XFY4ZoIpOVMsSSLvw4/tQ5gZ1rfa8g9z
V7qPPfgw+vzYqqtNPaNmUB5w0JjF5ePoWLc5osSoQuekZGedU8yikOVmclJ7c9+6hQdPjZVbhab2
QUHNF8xZVhhG3F2uIY40kycBOmRykzj5cy9aXPiyOLOUWBZ/7mRXq5AT7OBUqGatSUUk0NlIvxrK
dBjbPMus4iMx1bM9B80ukSwKBys8KMgdXCib2IfPqBLb2w+jrlaqMi6W6CdCU8XBSFAlGXn6XBsU
bhS1l6bH040ek2VnQ0eVdCZozKAPLoWfvbQqBcsbWXRnkMF/f9/8Hw9saWKEIvtY2DQQ98PsX5dL
EdM9TkbontTgBOeZXECUBmAom+Cpb81zoJBhpAQ5dIlFI9OQp1gkxWs3EpVkzjXLZRZVSqMrtrts
L62BOQFaRpYlVX3stPsGqYNAcHJL//DC3V/veGmSlEaSmZSBCO5X4r9euMp6ZCvUgKe7TNRFYzIb
049OKfcb6NmPwJjAJLj+NZ3nEOtTxk666G6tdMB0VzxOkdAQBMYiD+XDJcziNdNngXqwHtcsO8Ux
hedATs4nxbZq27Pl2zshSOS2YtfQsNay5LtIBuT1lpGTUZKxyfeQqZ+AQdzulVVL33/JbzimOBjl
aG+BQDFDZrd8dnLxNBrsQsCL1yGi582YxWwKOTIPmglePUxyZ3wEAvyDm8cwWpdt2Ux1L3iHH/Nw
zFc1brBD2aLzcu3hy++vCutXuw7IMBd3HAcqN/HPSfambqIZloJ7yoKDZNjz0PhQDJCz4S+SmVgp
GNoM4lgJgg8iQEL7pIJHiCJSWal9nf7hdLd+eaR6hKBx22Ah4mwDgfbfQ03HDYvLeppPfLzD0W+Q
VPj+dizN+iEmZdVrn4gDK9d+he5xNKtdNKNUL3wWb3FUNpcutqI/VLq/nvq8JFxNeLY9GVBJ/fSS
gtlGk83w8GRHMUE0A9xX5hXhwL4hjSzGMzbyOt8zpyvz/unoZS1YsN4+C8sX6z98XL/U+8trQWts
mWIpXt2fzvwcd07VhCapKcrCF4g7gawnvY9ZA66Gjg8ttG2kr+w9N61nWBu/47UZQ/Wo0gzgmM5v
7PVD/j+dsyG0AocFEsXzPM4ff3ihvz6dPAqKpSnB3ESDcIfL/euuzUQUj17lDyejXnLAsXcfc2Ve
UMdK+rQ0ODCAHThimvAxDOXBkHtdcmvLOI8uRvwsZkwog+++RaqujzW0OEDsQX7JpuEa7UaEvs+V
HnMCyeyHVrbVCydEfmZjieFoqLY2NuFLmTYQrZy03s6l/BIWZCzMyD/LSYQ7w2xzdFZVITdRgSDc
TRyGi4uwOtJhvusDF2Wh1+wFSn2n8d2jq8W4qqfcB5wFhKLCLHR2oRbbKNN2DqED+67JFhWZXxwY
FgjkQYRYzGURb7pknh65pzHpzsOJ2WiIvNEI1qXjFmf4/oQPLV+qdmp3/VQ6+3sDUrLQQ/0q2suM
WxJ3SOE9zhMShH6bwx5/sybK+SRVxIhVX/Cns7mPs63htNYRB+eP2kQP0os5WDN7uarIJf2o6ySR
yGjtE4aGZyBkL5PuvpjljDeCgGWUVpfYMp4bu8WIM6Kl8B11VdVnFv4JngMpT149He6ddBzWP8YC
BXsie94NngTrYlbWg5XFPOPy8NA4xIz//qL69eJ3LTp9/MbSBUz4c7MbFzhkUHMB1E0F3Vq9vtfQ
1bAN8ADvDM0CYZj+/+9+1+K2xwfPksIXP9ebrTLtth+j+hSkpOwaJUkRXS/PiVFkx6T3QNkGYk+O
HlMaVFnw6hn7LXoFt/OCy+9/f/unBoc4UEotmychZjDX/OWeKrB+WLoGjq6RDmo/KC7cRDyCXQa2
yH732DecoxeFV8Ppps3i15h9rkS39OWnJDV2UT2wKgNTEsfFNwoRBseAxSqEjqORUztJVvlz9CRY
/21KlNnEIkDiTUnhGEf7Tyd98PN4yeF38YQH4NVlPUWPujyb/nVEOBmbSgfR9ikaNZGUC6P2DkfM
m4S59v3PWBb/l16bFkBfqik+3vlqSYsTenX/NgiRPJFAkme7SRifxjGdT/cvMVU8EveRwhO8+/2v
XKNkeMjoAloxaTf2mLJQaCHzIoRjCaJJFk0xUDx207HWM8uUxBOn2F2oqlEF8PZ/vzVRphiKwTPO
cXFKomDaul7zI5eTcYrLGXR+s4CT8wYUeD6CThFhj2wpE9Bl3PSQGMT93Fl6GXLtEN7lnI9BASCL
byfMQiwkTsXy5f6dbGIaSri8fF2yR0JujqfCbTHL1MlLGxIKnYVaHehFs8PoOXs7MJHZjNGLhnlm
c4qhmNOveQu6WxNrwspq3vvRW5Qrd+9r7GzsEtCLGx50ljp6vTsz79dwgV4Qy53q1oSVJMduYi1T
ZY6+GfFXqyVIR+T6YXYiCvA6HncCmxYMmFId8pCAGJiWR5vlxnNCGtQrsXKbBi3LdgxTVgUZC1Zr
cmroWmkMX4Y/TmRcXHwiGZk9h7vKsXb38mwaqpuTEOVTqTTYkaYZHVqMYvdXyQ78WrB7P3awJNYE
u7kvbWrHBGJzNdC+sJlHIrTxMqO9GKLsLgniJ5qLCsn9wgivW2ZNkJFuYajN10SZcq/QDteODF/w
/K9TzT1kGlrwXGoqsjJIvELt51xVobJHnSCYLVMUWN7gkaOz2HV4bBmkUbC6MmqihbK2WCI+scvj
1jpwDarVWESIV4VR7CPQmSvV0E5LV5W7pvkL7+yhFYP1OjgpiZFaGXhAGclPpZtfULksaieiqVKU
Zwofxb5F5EpgbAI1sKV/kppMyjT0XhGM2dsEdQ0xBPgh067Ebhkb7H/UJ2ZEj1itGENZziHIIuto
585B0eyjUZ/h4oU1GP4BLPEqLbT1XuTuJ3Lo3oNGISztInyluOJJWqp3Ru+TM6AsrHyqPHomFv8q
wtVX9/ZnhLPUziR+bofaiQ/EAg780KSrxxsvc9V62OP/mVCaKbLDoH4uNSp1jGTPd2PqtMhyRy1f
bfRdLGGYZbqUfpdi7B5La+7WhZEU22BAXtVn8WeUsHrfkxKPrxfRHsix9uYQ8L02Yo88azLA1ezt
ZWNl+yFC3zeZ4BeLhCwam7sO4JXP9ToD/0MZ8zqgEScdPosQJ/HHTHdXjDwWp63poRthuuB3A6KW
SIy3uKbqF6QY7PI4SA6NNi/SNYqD6PE9JxnmxRHDHzjTKcKFDeccvQA/fq5fJjvzN6ZrbhMjxezl
AfRMePIS1MPKszw6UO5eIDOodVVriJ6xk63FzIa1yBb9EdbbzUJ6NbGcIiDIDo4qJaIhtTx6J4XY
1kQCWUcXhiXR0YFbSxfODVGQkryrRUp8BjCETc8C6+rZDcMcn/ppCHjg+2yoZSlQ6OEsOA978tOq
FKko2r4KbFq8KFMwnGQIKy+yeKJTAYndjNmWAaRcaz8Ru6B0fFCapToGfUOV6Sn9Sl27LoPCeaJi
wrIim2vRkscjhZHgiXjGuJODreo4Y5pmzjZ9KxmoOONw5vePTl5hr2MzGG+JW0w3FFQRV8C86gdf
71wnCm6GaqzHipsJ8CS5mYgxTzE++GWAO5x6wmKSAD+xYknWme9lNTKTK4bX1JYhT8pp2rSVekRA
HLyk6V88GNiwNiIgQoiuh05SKxvbJmJeB4Dm1e3DHiHUTY5W88pY3tqZmhCilMCr0wggLSfEmlAq
rCXt12wiMQ+2rFqrKiUTHlnSGerrc2OOLm/p16hTR4lPBpAlIrgJ8fsuZq298jJgm27d5295+tY1
RBzhtjrHqMkPPTxRtozJ2XB5xNXSDfGAVOgafYeykhjh8dkgD7sy0H9YpXwsW9PfjaSg7cnMenIK
Rn0tfPtjWRUORFg8aR0Kc3IASKRWU/7GI5+DCo0q77bJoE+SgYGG0LbX1MQSCxLRnhnL4L0iKWJU
5XDfpiYVKiInaM4VHtx41cm9oSvuZtN9kIn4kSpvM4mIfazNFiB0R3cbo5oqFPtuhLPlecoplwkU
9grnI9TkRUNDsHdt4FI3Z+kjqns+hqSCSAjpgQ3wgPPL2KsMowBusfmBlSSDNnMm1A838S7CtrzF
FZPvw1njlZAWBGjzanemeKBtQasGn+ZxqAVOfmStaJNssQ2Y2e/Htt6Uvh1cENB12xLS3Q7plrnn
fT30bTbtSp2OR1doPOfLP81SOF5bC60F6Q5YZX98GTiFtj5HaMAZ9KJtBaNNdWSIcCq5wn3RHJW5
3xS3eSqL/UAoNelKHoaTPsXiE3bBWocEwvFOJlvXd/FSTs1iGYGJSAQy29cx+WrKT1764MSd/8WD
t9HAs8avVTqrZBz6F1RqxJ0yMS7TmDVL5H7NfYLFkBFFR2m0Wx0azjUvnImQyfpGS/mdTKlDADn2
aJkbh1KKxmj8jpwD92HePPk+uVEgpNyD0/kPWaoebGbcAP+mL5NDLnKmsovdmPJg18StzQKprcKe
SA73YO0p0bZdPHuHBvPEgqOPmcXRdUQQ7b2JMUPb9BFds3fMU21tSu283NcyXSvSo2fUHq+7+BBL
Amjbe5e20GdnEVuPSgCzSS9l4tRHO+1YJ4cKo3XfOgjzyGwR/BQrrwZyrcp9rCLSV3vvPAfZd90m
8iFEFiQY8OzBSd/0KEiiIS+CDNC5O8VWCErwXEyyekBfhqTYqYwjm2cgL2YttylvRwykgVEQBIEp
eS5lEF1d7BMWkSkXXXubYBbupg6Hr3dneRujMdJ5RAxuc9FBG6xcCUFGtu36vgxpK2GsOuKStLas
zYi0dTvGzIhKBtFb9vloWs2BuAaYf0FuPVVMR5LuL9PdacQITh3KY4ymZBWFFaRLmG17p8B671VY
34fFwohDFJ9wLVjURd+QFo+HqhU3FK3FZkrqChFAF55o8tDJY41eWzqoL+Boq31su1/jUIirOzeL
USk52mb2Dg/U2bEPtVZRjnnBx+sTm0ULZd17kVm1hulrnMKcQBGvpAMlwuGlEI157hy1YYk6rdvJ
KRgWNwcL269Naf7MbO81n2zznM3oVQaSTrM4c1lv9/128kX0gJxkN8zYmwGU+BerazGeDH18Yv5o
bTFlZCfGgjkNs3vzjPgTx3h9GhgePc48jAXyVlCTEQdImz50sysfGZ14MQLKmI0gAkvWfkQgfzD9
q568pzvghITv8XavQxFNQ4kX0YV6nzDGEkm3odt6C9O42Bj1DO6OtDf2gVycs7MBrt4dEXk0GyWC
/smQw9HE13xtO6NBCQ/csHK9lAw5/zExnXpv5BmmmRnhHcwChCpN/M3v0/k4Dh2OVZk/11bKAy03
XkzlVPtENJLjHkDd7A6YwePwKEddPRcEQwmLkDyenOoQVvwscmw/96J50fn4ybOG8JlpEXqoKrUf
e0zWjIcAzExJg5gvDYBYp3QteJuw5vXzGe73/Gh3gAfqfDA+JpE94kTqoLH/AOfLb1ubX+mHjU1t
t5e4ZjuqISlXbWod67SgvnG4NrLFVIUDrKlwHvVeM1wE/tCDp4Nv0AFsnGNn3bIlm8MJ+H6pSSp3
pcC4Ad3pHxFwA5wA8SjrVMxFK09PcGbz5E0TwBLJqnhCjV0SDx7AOY26p0Dk/teBG0zO2IK6rClO
CnHkc+WhueE0IVo3wH48AiIlqmR5ZtBqjXl0Spx3TxvUg0WDJLlqoMW3SNZOTaXjIylTN6Xncuc4
c/juRahtRm81gKO/qR6QtJs04sGfeSrXSL+nOLJvoXAepTviARlEdpnwUss4k6+BwOOIvO/aaedc
DVP95DZV89T3KCL7anYIjUazvly3JEqRtFnDcGk6lL+dL8bncaiZ4HRCfuLpI7fuhB4eo89uqgAS
9OhjNzWBZhs5TMfZoM+jw/7kgMU+G7mJwdK0C+LX/c9jXbjs6Dhtw8RcVxJ1aFHn6mlBylT/w955
LEeOrFn6iXANWmwjgJBkUMsNjJlJQjng0A7g6ftDVM3U7bvottmPlVVYJlORQcDxi3O+0yKOn4vJ
BtBkTU9lD7RAFePBFRi7GRv6T8L/iBcHAIoRPCnwK39xRbitiVFeMh7r67pgMLE9cbVhXpQxa8QK
cEtn11FeFe2GwRmaq2o6ljokVL8l8d4er3G5YyQH6gGQuwAuRLHsA6GgGwhp3/ComeFDmAiQ6uqH
UUYQsVUxt11bkmxqTvMRFLnEzeVYuxyR3q0lrR1inuJcsmw69l5/Y5IRf5pYsvhOe89fh/g3n5Ew
E9i37wOkGpPea/t2nvu9jPWnih3AeWYgfR1vLV36uxrZ4QY4XzflEOc3WKw5mk33mRX8s6rmS6vh
6rKp4Oaqy3E8AkbVurQ9yBavp0G0uA6je2UZdbnzmmV4cJoOknK8upqw6nd3dTN2+4oQTRQU/pmD
ZNzjr/YJzkXVmQ3dl9kPFkiycWGbgHJnMybrGVbN2ouOfHnlpfburIfCNy8sy6YP4WBBmXelEC6l
LWzVmDwqO6kr+q2qu6i+L05GH5/KXsiz3xS/kr7RyN6dcHTYbMGkxT7sikjq0c9GyLbSTV8E24wR
1AUmzq5yuvbByikkYQj/mtNgptRGl+Vn5KfFJd5Pk72Lm4FOBpDSn8ekt05l5jAwk85wohzObpzy
XMdLcjs1qdphAggIF800JOBgTlyWrE7Ke1ihotoyt8BuNqnj4LXuIYunS4Lg8jCZ5o/Xzs5tqfs3
s48vglBK69DMuTqkyDJDaJKfNorjyKWjoGka1xR02zh47avyORpMi8f6oNTjFQRFbaRz4wdrkshf
mAmk5saFTNfN2KTtreYMzw2qxS3gxTKqfTemYc+GaEwMccsIOVZyulHOdPLpIU41CLABZR1B9XDG
htptz15u3hnK7x7pz7k8V4NsmV1Gvzz5RWDf4cs9S9KVEd3ayT3z+5D41SbykkQPew9Z5aylzU3b
1MNWtM2dUQ/z27BDU76p9aS96xCir1Ga3rh0F29wzsmY8p0HD7GLHfmpWn7j1XroqKUKp6G6K7AK
hUaC+rLBVbEp/P61GaznERsyNqMZ2Im99fIYTBgMoi0n/69SS/GgCbO5Vfybx0A5r5oMPqlVNo3t
iz22Wspchhp70VYYaER+23Tl5tplthVZneugVNSudaw8Y9cZrF4Xh2eXvk4tg1FcGjOl4B3EU2x9
G8C4sIc3hI4uRCs20nzz4y8oir+SCc+M7ak4Sk2BP9Kg7Z9My4+wWRph3PXJDmfbIcEdUyxWF9kj
7Jg0SAkgzP/YA4Wcx2Bg4xqNs4l7HEEIpnGrmc+FxUjMMAb3z7J1q09tsZJbmVZ0O77xHAh30yXu
hzU6451JwE2re+KcN+Vj0tJ42ZYN9yWeHtRsayiwtCLqC9ffdlntH7PePHdDMkedspyv0SAzUZud
o1tU1h296A2XvHS76YiWwwy1DI/xtYKTnK5GxvYiQ3XMlxQgaAPC6I0VmpI+2S+695MazKNwZWL0
HpAFqJl7tUOxmnr0r1Jx7ASd9d5xrW/SZO6P1jJOOKs0ovH0OeKYyHZZr87mzAp0NJrLXyDIVUAG
/GkK81i3MDgwlZhyW5DyxuQ9nrk2xwGdMRF0JFwxrCzzp8Bd7ZUdwkHUvnu/ISEH/Vu9tbSYwPCM
XEsvzm9xjalNEi8V6B0sQssyfXsucL5FzwMmghP51TVQtXjq/tQ58YmwRLCej8svbQ+XB8dPcFHm
oE6uMtV2stIxvOK7oArATpqQ7SdmX5+UybD2KppkUVycXIaXm8IB6OIk0972WqawtHU+ARR7SNnc
o4J2ikeQO6LnrTCWb/qxiAjvIM++L74GojVuKeWbTetaPLuom46p7B9UH1hHq/N4pMz6dWjKJG/9
mN7ON0ZpJKHlVOMuUeOHstt+p3ro/UXhMvv0yHcPfEWjB9p+O/UKoU0KJvz6xB96SBISXH1Lt9VY
+MK4JrGhArWbRKne3c48ZjauZ0+/YKLVHWDuFRl9HBHgxbBqADed7pF4euRUsCnV22gaTOsYc8gO
vtudF11/WIg/uKg1aHxoNRzbSnHv0Ij6a7Mj+vhXq6Am+AQIbLoGyIbvwHzXA5WfABAn28UnrX1d
Jup482ijFHJ62RA0qFvHGnsQzPsK/dOCscqIm09+DfOLOUR9lhk3nSKgXE3uUZsxgDNLvw9O8m4L
scVlWlQzncLpcswLvQs7o/ZD0+2eamF2j6LN7WNpw5UWWnnfXlzl2A9Okdy0vvyt+8KP6tEmkxhx
AoMKf9gx8TWeGx5Vx4qth2zlvXBguakMN1/MAwGD+RFJ8/yYCfAWxeyv+o3sNn8Uje+c3UEYIcfH
vefO4AJUk2xN8nQ3Szq7N1Si43zHDDm0WhgeObTTBzSrLOka8PyOqzruxmK+s3C5YRyG8owP0nrQ
fA5b2+z8QwxkhkxSHI30yg6riPXKbaDCYPUd9sBPAXQ5VcIivLO3kkcuPmyVRuVkervCGHiuadDR
9SBzP9T8x09xZ2ng0C+5OYmL3pZfcVB9Dg5Dk1k8d6VpvpjjgtsU/SNYjxqc//iHnj8NMU2V7CyW
9I6nVWi7JvHDgEp2Fq7tDWNtmAqJ/dg6TrRwcD5JDqM59U8ORdMunexfdTNnr+gN3n2jjsD8tt8O
886kePEr37oZBj29JQbjYKApuzEH1gc+45aDUy3fKpMp1gbB5oo40Nc4/qAjei6ZGD3KpLDCLC3u
+kHobDIyMnnSFIOpyooDBf2Nqhina3k8P7U1cXtBPxMCVDYDscfKWQn0GfqBpHvA4/VqUgLdWjWh
K5m+NyrAuKc5LQa2Qc1r4Qxd2BRt8+GvVoRY1dNd00j9QRnVO366+n6W3U81QCMzVS72hdK8t2U2
V0LdopFRgfejUIu9I3N7PHRDQDSUpXWXZLofoCDJvSfikPRHRMGM2LYQSDir3BVU4PRNcdOinj7F
BMeT3mSeFiwy+HmQyR5RcjLoIvZkk5rVk8qnt1hq0y4FoXtDctHZWkcj7jyOVNs0c6Vs5ws6uvli
cpSF2jQx1R3ml2JI7Ptx5i/e2HxqTaOodkXPEnpoxqcUy+bBHXVujvWncx0PTzohSq7Q78gB20tP
Gi9JqiLP1MsPko+8vQBTsWul0b94TXmk8A9HF7f7JorxKnM9QqgBFal9GfX8oYCevKYBNnA/8KOx
JESzL27KBRlZUDpHr4c+RRfvu/1ZpgPwYf5tHCDFZl1JE306g68b3Gj/yH/f3/fjZtzgf+c/ntcR
Wss93KqzczHv/Wfx5v5hGmzWm46EXQuDPyQX1kZhTwWRhdnWxqITBZzC0AHmA3jj9kb5d5l6Qsde
wypuQ1SzezuMokt0+bjgLNt8EYW7jTdTNEXmzjk1x+w+ux9f/XfrB+wNVS/ZqLiSV6gqDRhnwGPT
R4PD6iMqyp3/a2JdddCP4jzfq3vzuftoEa3jM8ETRWZju2VwHXchTjCt3w1qzywf9ypKEBwk+iWd
S/Li6/Q5Heod2eANbikWlUPtk0Znl/D188HGit+S5UbkydFX1QXbnbyQL/ahZDlxoxKRXQnrV0Eh
sKGc1UCDEgOdVPJGFKP6kjUwgGHS5O2M5O5+UPrrklS7To3ijR/kKJNkQo2ZiTcmyVunRYJQOGmD
t9y236zRZWKWU27m1dnC8FHxSTy9tRFhCHBYd/ekqeLIPN0XgKvip3vvATdlUys3dLqZ+KH1pbFr
XsB9/vVTL82ZI9a4fq6BVB7UtlO8plJdf3r9UdFxaQxleWOwTjux+brR0puSye3uGjx3zZz7jwi6
609btiOHxRnDfE0kk6UHySNNGl4N9mW7SfiP119ZCEPaZk7LhHgNn4pz68ZjQbi7/uI1vaxZc8zW
z0ApU/u3j9eVxxAOD841xuyvLLM14O2a7fbPx64/AmuzHvs8swWuZWP9N7uK53W8rNkR10/4GpNn
s9PdJkaNDWeoT3GXyP3ci7Y767U57An+4ksiwfD6d3bX2EJFlsN/fCxvADgZrWiJBhAvS0U4WnvN
RuzSrA95oEGEWpMTrhmKHbZOEgOWPTpGk6PHTHEIsai+ZmL983L9WOK1gpGePF+jfa8v7GOZnWZB
wevkTuBuNCQSls6pPzqEwFEHyRP510Q8st7/Szv4/8n+/wvZn/DPVajyP4STfrNb+13M/072//sP
/R+yv/EvLEkk2ULMxufh/F+uvx/8y/FMD0E/mg2bbQWa8r+5/lbwL8M2A+SAOroO09CRcv7N9bfc
f+ETRsKJhMdwdawj/y/hpFdt878p71EH6oZr+kwBkQsa5n/KBFGepa1P4hHTXaZJa5YZq3qiHd0J
3mMd38boMx1cJyfh2c9lLYhc8qv0oE8PmSZOuaamYwXCGH1vHu90j44E5BbHek8QkAskhfatJEeu
ZpUhJj9Mi/yp0HoO8qkUoQ5mRsQ6cYQBY1fVqG+8mJkxLF//9i25/+vL+W/scltf9Xz//evknSIh
VjddE9Gf+R/6/KlzZrb9vnsEqW5Q8/W7KSvKw/Xggz3YnjJmnZse8GoYrGdjYvCxRPp06mzTmR+L
A7Dg1wrCHvBOvHItS9alAK8GI5hyKI4o+AegnMaL26O2NAb5VGn6L8oz+/76IkruVDeY9CgOsAWC
0JhMVoXamoZVN2tCD2ZTlwzV3bwU6qwJeaS2GA7QIxuG9uC4dFwgNJ0sJKfM/iqsGtNlwWKKz/f5
H5FPwIlz4gF3jZ2+vlzTFOdCeowxH/75cOCxB1zKhLT33gq7wFwOVmYup+sL51dCYlHALnZNUb2+
XJNmrTh+mKBCMvxYtVoG2VI7GVsf8lB75veI1xiXOfzAa9B3MjfvUs8gEq+J3+nAe1YFeFYSF5tT
rSXJHp7bhYxA4timwXcwEzUOK2ex/DZsMkp6+SCKqTiRsuDvyN97dMX4t5gHC0UdOQWcjavAZ+n1
4PTPy/VjGvZlVvjeoS7R8WdWdz+tv6vj8oNAC51rAtKbE8mEi5nus6BVj4C/lJhOijk5FpD1Yiir
p2adXF9/NAPuOnVvhdaMu94Ypq3rsMxIVkWVaA51wj7s75DUYAZaxO0QKo1y0c8yNm9AcBiLNF/s
13DoNwnviAH2fbaMB50FfrRA4yyJ9b4JXI+xbjoiv1xfahcVl5XI7DxqTnaGiUPcfT28Xj90fUmY
3JzHcgFQ41hkTKSok8QwaKfrS+3/GLJc02YCkq3tz7oQFMEg9x0uKjxNq8l7cU5pjbkMyRCVSOIg
YGJnYVFgjo0FVrC9EeTaMHk0P333QwcsFk0p2OBrKiqoLRLbMR2s9fmr1Hj0U4zkx762gXVlpmQ8
vaUryU/teL6GDCdYLrfseA0UXsFr4OYM06qcMeGCXrxc3GOX9ykrw8TdWQHQvZzaVzhi2FL6E2h3
wliMfBCmWLNu2abGB7WGIZ5740DNRLOOv7Okg+OfJuwezMrUz3sNr73QNUbsCJFAFszqSD7yYA/G
bon9GfweKbbkTLWna47npNP3GY1ZbeUkH67P4DpA/Is3kfmffOPPe8drCvuyauNaZ5iitCGwk35p
36eoC3Poq2E5pgb73gYFWUNCbQ6RK0BMwbCAkjILzbp/bbP+y6XxPrHznBbfgI+CvmTwxvOgkOED
PnlKauiOjhXSha/s5uqlKRc/rGtcDx0cAdoeNmUlhsUEAbMr6g+IDdbOpM4iB7Tbx0naUjBAw0l4
i7iKAwyxBicePuhXaIYlSmCxHMfkt5zBhTTriwgee6XPx8JZiB0RstteD0oemM2BKjmKG6fZL1P5
0HmDF5Y6qwjbHpKorJ5bAQmqSx3kEVApkZ7XlOTT5DAVGLWdVYs7rSPqVqLRPAbJy1USOBXV2e2L
nyABKDiTZlXEWoRx/DuX+rqrzHe+md90qPl3mgjeU4+BkmEgGEnEqyWVPEIgo78Dyer7HhB4J43B
16JsAVf01Xew84faGk9po5ns1opnldRska2XyhSnZSYgmpxpgk9gCZR+/D17T+SffMJ3aiKipK+X
+SzAcLOa27t++VnBVcHMnCCwD+D1tJWnIBCBJcE0/q65C5+lOUa5Z+P/n4cSJjTN6pCa8gRZyWTu
sks6E1yq1h44Jx4967Vbzemj0LpdIJlpcEE8EkXC7/Wc82KyWeGTiepKT6PVOQJztjoGLaPRtNCx
i0K4WZrBuRgpG4mSvXde6ejdBBNpL1RO4RyymgJ4QIiBqNrdVsFibtvZPDRe2x+RuY7nynok9m9C
U63flqn1Ye+DHPcQg9Z1LHGxfXTwSZeDsJmaY2BUzq3rEJVasq1AB1+HzAWbDbCFnTX33sWwtDSC
DdKH8I+Wrdm2sAl00EomEcX+tJbkhdns9ZnwIDYfGViZBzCJw0ZP9DgMmAXXsLYsvTg2JNDuyGCO
rqlakKyrQ2dWh3Zm7lfPh7xkRWQE8Z2I8cHKrHkzjZQw7ICe2YIIAaeHoNex/eWBMGZ5bbH4mrQ6
KrW8jzIxLkcsX4ec1JzUUnPk6yi8EFkaB9QLt1OrVvVi0YZOA51r9LZW3U0RoALOo0XsUd5KACW0
ESJoIKwN9m5c6NwlOyQvQwKJmUd7cLv113OI63jezHrB8SNCzf0dx0gBOVnoUUwi95CZbAzkUxsE
L/PBY307wJiJEBl2yAI4tzyfJWZTfWSQsmJCQLiZV6JgQ7JmfK9cs3lya3GLqIyEFVSXrW+3UWtp
u/Uo261xFRPi/pdq4J8r3rAyUu25ahXw0M+ObXu/gPgOZXFKlxFGSpHcLpDElGeU3OfDg67TlGgD
66hh/HR6dm7CWnigFB7J41yWhl1ood4bzGMCQMUJmN8MPpjs+fbXWW5FWe/STFYUhToiyWbuCuQb
uvkm5J2TPqIhUXewfz6aFeHRLeUQsXqhw97h+X8nf6PfMl5vIyRcSHNnf2E84L2DW0vIe1aresI1
7me8A/dlqvY2i9I0K/19XavnRuXrsNv+EavudM66m8LXcaBRkaE8GZCFMgWGRzOHnQe2NSe4O+x+
tKK3z0OVbPI+3iOfMo7JYEUVGK7NktnyS9L4Qg3B9JC5OThwibDHKWJG5YLVVKlRAg9xfWoTyF9e
0PAIebbN0jy49dpjw8I3eWOyvAFU0TFkgH5L6PK20xP1Oeu3NvDVV1+WR38FnqN2CBlocZ064Mvw
g5w9sg+NQMA+q7ekr1TvhLADziOBx7XlbS8w1FQaMG6IYZJFmDVHgZe6X96GTdfGW5KDNHGCmV0H
PWMlb8n5Bjtxsaf8W71rJAQ7vGh1W956OXSy4V22JXIXH78atXve/eGb/iSt8YHBRUqYankP9Hcj
RMmcw2QTPgY2djHjBU8/dR4BB4KZ7zSDbyGp5NdCPiwDgnRfsWFuIOq5if3gLebdwgrrgIDOYKBP
Pi8ImztWaQcAuaCv4KaI2I+BNDPcZ9zwPTEXbRL48JPvhgPxCxqqfN8tWoJBWlTraYAudfhkCEEt
VbzPgsmml3+5fQdQzLaOIwOink85LFzk30nZ3RuSWaWpEoe176A2OiPQfawdoUY0G5mZGYUDgBVP
DEVotvKtn/8w9EQHX7kXoI3tHpMdFLSheTHNCRG9917V8ZM0sbTAXfuFmYiklwUCZTC9MtfYe5MN
gHmOCVrV0NEO6baQXNntkeksi2GrggIPu9nqSBGFxbhsFAyBDWr+jNup3+G6zCMF8pukmv4y1gkC
5NTdVb6ooDegmUHYQMZ8DTC8O1uLeG2a+kIQGTNFGCBAvha2eNmNXbEynCqzOhuoudPA/5bDl+rM
F543eysA8eI6w08NEgbFHNdrhnmrW5b2SM354w1C7ZKSUZUq2ZaB9woIiUJLtVBmP3aUY9JCxFVl
y6NhZo+E48YbF7ZimDq/l+qjhu4cZjFl0GgSTkRhCqvmMc2JWRf6Cwp48iz96qibAp9Anb815FhI
FxqUi/jkWOUjdCOQaGlftkSLYJtEKQU6ju+tsZx57tcPcXExnGOTFEQe1dYvZRSP7JtIdCPQal87
GZkd/ow/w703QX0xCG84hxuLIQ31k74owC/Jccqr5rBg32bOqdE4IV3cszOemNtJRuMGEj0PRESf
Zgjo2AfNAllj7FtNiLkLem8yRu4YNCTX57zVOoVk4iO8ERKbiFLH1rhXBfV4y9fstBbeycqDvoK0
w5UOYyDzz9KM2zjpe9K+x+E01WTdu1m697oAdyEtN96nkOxmxI5p9+7J5A65jBnLeNOUFDFtyhc9
lTasec7CXgdJGIjg07Zq85bs5WUh27qUkH6FuKum5tUkRoDBkjZt28ThJGc0wBPzm4SV2Vojlas4
2DOF30DyN9Dx2Ss6W3tMY73dsVr2Yc+2yFA99pRtaz8XzfqWcha6fkYgD/OpAFuUV6G9YlmP4gRP
ltQIgZkENfHQtcxamapNQ4uVIjO/kmqcIssgZmTh9GLBdm4050W41i0JTr/jRD14ee1tXcEpYQvo
+2iPc8NzQiKsPxxb48pJYREHsL4TY5KninpXb5lGLtVhEBUr7WSLjRSHC6xWNMjJBur/eOFwXBIq
R6ChjLr7CzRpSsG5Zn3+M8zZBxsTlq6m8Rq0zEDm7jSk6je83Zr92yGwbGx4WDCQ/yfbqM8z+Dpq
LUoM22ZULX5jUb7BxvdbxjhbBlpEKWQSyuE4IF3bwgMkj5DjzzSss0cCvCF/lOjmZ02j5tBNHNMd
zAOiu0qSAFk9yN/Oqg8t3Pme/CuLCQDYym7lRiGxJVnZ3bvTyhNbTXAD5g5UIqvMDjtoG/tpmOXZ
0TIz2Av6CBYXme+GodWEjJ4S3isbubGcIoNLVuz7Pu334zQhSQzaB81NXiorI1QChGpXFI91VX+D
cfs26UVsPDGRjqpg/hwnDAhdDjmsUp9i8J+yFvuIVlzMfORzQNqwsWQQb+HZelTwurJ4hE0eUSmx
9i66BT0+jQPZIcw6myf+YsqmnAOs84t3vVNRXXTBluH1FOo+RR6xAOkOSrh7lv1HJlSFb3I+4fYz
I27jilaXGjq5cQt8sVU8exRFCWpGd9oC/Rw2FVTJOkWDB9NqO+sW5K2mT0GLp6yCaS7ZKuVcJara
6lTYTlCDeHL9PJQTEIdlqZ915vw7t0RYZ+QIAdkDbEW8XNb/y6MIMlbGE0hVBOfFrnc+mCByuU4Z
ck4AWOtaeia1IdXTd5BAPF81hFx+4298nrG1QNs/yYKKgduBsmDY9AK4GDw3bv/1jSxqVB03aOB4
Mzy32VgsyB0z7rZ6UbNv6CaOAMvdgKf9tJdCUIsLmFqyPsGlbfgrgh+CI5/qbFen4htR5pmsExDW
lomWF1EomBS5qUaUga6zuBuz1I/U9q+59FgRxy+klc4s//3niiJya7VxvUll/KA1PMiwLRG0aGP6
H3D+LP4fEDbonB+DMdhimT/Fs6TcUJW71XM/oQrtYuKHCRKyhR1s+oNujnLbMXjk4fg7M7I4lADm
EIuzoOwKk16e50Qyoe6PXd43FFrcbJJUhC6Ot2hIZuZuDR15DUhgalxntwwWEIHcgjDgpMk+RlRf
W6W+Cdz6V2DyBQNUe4zXOzIZO0CCdX5GWG7hMEgZn5g8kPLXOrFfxWiAlguam1ppvwHl8oztP7OU
JOLaO4CHvcVwuC3mW86QcdCeHHhAyDfK5zm5q104UGWPJW0M+G3qYA7xpZ1iBnZqFxe+9QnUChbk
Uszqh9Ii1ZpHJx+wFjioPVlsoHhdg5EKkKOdZtGHnFvwCLPFG0iV/0Ik6amzobf7PCh56iFtd/ne
tYklULhZt0vMSYfomVzMAt+MnA3IKT/UVeOlCmZ2b3FyEEVcnErQcA08+wEnfRewdIaQsRFynA6B
sbxYzfREBvVd79t6mLrpd23be1d2aDBn59EhdJPsvAeSICxnIBDOvut0F1tciYIUPPQkzrZXPPUW
d8tI1Z+W5mPZYsPyZFSVcRDGsI+hAmzbZVuuOWamIBqC7kYbMkZVZHQQPZil/bfRKroWHQ+dVR4H
ORAw09/p671mye8G8SDMz367kHDvjP1viFsoCwwTNK3p3vcDOOIx6J/bynyJjSfNxZVEtMFP18+3
fuITNa8N9parZwoFrjkWctNvmNUHb/GS7WiIjdFqXxOu6I3XaRN3hvWLgo1InRoCZpe8N252nAfi
qVqYp6hhsvtuCIE0/ZhjcfFkwazMSL5SK7iH+RJmsr7DxvGjaeWTXL9mTfUvrsQQNnCQ++j4DQ/d
IvIpjmh0RLwn8kQg260ZbIwJ/d9o938MG5Yd7+KFEIAJl8gRlPaxoEzdVghsdy1M2J2HpnpLH7wT
daawuDA4Y75PByImhyTbhfjIGWCkyP3lBD3fahQUBWOOzKwfmer3GgTg4CmjV7Aanad0/kpO8HIQ
lBywdg2aDlCYxE4Px6kFm4sieJfohX6XVPV2xAaHzBpgXh83Wx+V3GQSNyEomf0CJfhUglMlAwTa
/mJ8SKKBiPUumn1Rs270YL9mZsE0Xe/OsYs8ZfXrr0Htv8seLeI4FBFYhoqJJL05RHUsKVlO9arT
012UjUxhxxawpfE2TIit9qvvUNFoI0GZU41yroA/CAjll6gneItcRptsREBg0EqQU4bjLWvsXbAU
bx0uxlDrHhsS4kC3p+Jp0k8cRG4kOpgT6/Tp0Ej5KfvyJWil3JGH+cem1t1q4EXTW9T7vNNVm2Eb
GKcbP23/9GmCFQ3/LV57snwbq/BuY4p8aq3layKX5hgjarzYCxdC48/3sI8XvGcJ4QpmflvjX+jb
pAzNmWcIJ2jZ+3dpSiRiMeB487CG72XtZpGwEoVk3pgPqAjLqb9kS88szbA2KQCL0O/1g65sHD8o
ew3xY6WyDIO+srdiZlAJz7zg67YY2vYjX+aUU08zbg6w22+VfDb1IQ4XW7g7A8bJpkT1A7s1pgOZ
nhUL6lAi22NPtEQx+4+IM87fNBV/rlaETVVxBceRaMopD6aw9J0nYOqovhPievKcNXU1n6mSOb7m
wd4TGvgrK6c/NWOZEy7Wk1eLe1EZ+YZcDBKuYh2nruuqKM69X1A9o87z41fENBcvGX5NzH7OpFLP
YDitbjcpbRN0yPdic0Q2FFvEa7Yd0ktqJNck75pJ/FcOwnczmtOwpXFcbjq//M5nR0RYeuXG9OkI
7BhtvlaLh04z7FvYYJQvWbFDAyv2fCmHfhL1o2q5uScEnNnYqIuupa9xRdCBX09ffd4gT60Q0/tJ
XYdE+ZWhh9re0nT9LkWcPk/rsNIetkikrH6FxZqp2oiWKs7KR4dkCOsua7xqX5nYMR0Dw8rgNZT7
KaJvRH/wtO35cZZ3GhzAba7Xw0NW6ZHemkceE03o6Me0sh1U7T9toqkbvnl/VJPjnZALy4xAY2en
3Xj6mJ09FBzsRPZdQYnvac1yO3TOizItSRLZpYI2YNM47wjE0nXWCSUpayCYWTX5aVefprHlDr1r
fNGfYmILKDhdBMhMRC0f522nN3+8YX5M8AjVc3rbL+67ztOjsIf3QiOLrVF8Rz160KCfegwp3w2K
4Qf2+S+0y/EJmMO4sKBEcAlKMyPIlpZ+0gt1SoB/RnNWLhvyDh9tmdwzOlJ7jsKNo/X+UzVq8c5Z
/GeEXylyPKlWtP53VlSHnh4JhQqPeFXIV5Wh6JHckqijv6rC8vfrtjDM1GrS04P3zJXPRl/1d/G0
Cn57Hn/WnLwn2M7h5doPi5rhbWfpyBIMVGWcZW81W4JdMr8lS3HuE4aoS+19DIb12OVpmGL6pLab
iW0cHOuWCmLwqQ2TirDcrGoecktX9EDl+pwAru2DVRnVjdczxxS48be1T6ZDGncnryjwU5lzuvWM
9HZS88FxEh8bX9dsceIXkfBiH/73cpCFs6t70PKtUEhGF+7J5uKcNBseXh435G/19JxIJG/q24K1
xCNZX2SfMwJ3124yLaZwSWp7C4LO35Zp902I40OeIn2SY45pUbdvW4Np6Ogvv0uUkcXgpwcrlqDL
m3dbES4CNCYfShfSeeFwJnYpTjr33lHI76jvltA0cpdFnkHQb0FVnqJ68smQT6SDanPelDpIfmmU
EeGCBwNHDvO64kIc6G+aq3SfZ8nOc4MvQi0ttjPSZJRICHuS5Uev/RYwzRES4zokV7PnHrS9ixPf
t6Vl3+hN9VgUNHgFYJT11rvzg+EzwekxdjNAfc1/a8rxS6ZrNh/b7hAjDq4dWews3q0RxhZ7j5rh
Tq+PzMvlXUHbHDVdvPdTFz56j5AYzeOxRsK6IX5jwzdvevaczyJdLllpix3rt+FkODb+33Rj4jrf
eQERfZbuuIcEm+TW6rqdNiXq2C+YFkQtnwbsXfWgDjhO7A2DRRTINYdAyXgmH9a5PXJWYidSGHox
63p3qorwA/2TfEtHmz8Nx7fViXXMwBtcSh2HYN/bYd4SrJYqlye9anBkyJvSUAiyMgmNGFteaGbq
UeFkPRbPUHyXKG/IxlFWeY65SHa9nkKjMzTzYSZkzJ2Dl0LYHaEtLZmhegqJZ5Z7E/PciSffb8qG
JeyJKtyanvVQNCi/MsbNm8ygAqkRWiEKKx8LTVHcO0EDTHVoWevj6Wtl8SexK2Nb9dpjT5wT78ua
cloIWCgQ+6l3nP9i78x2I0eyLfsrjfvOAmkcjGzgvvg8apZieCGkUATnyYzz1/eiom4jSlXIRL83
kHCkQpKL7k7Sjp2z99psTO/nwoEZkwBOLmcC5wtWgyCZodKzjI5et+4dKU+OFD/KgUJ9HP2KCGMR
fcnaW9X9CqnN72dRBjfamLelHbYcNq6WDF5xJzpON9Jbx0dYZySBhLTl4NXq28603oppyrdJZoCG
7pFBp92FhGDafHkbo/dCX9iUGMOG5kVBLLKiXOzJFrwt82yvhLzkPc6ELviZxa+DzLAHcTXVDr6T
qDa3soJVMFADdhZJQZNAiMydluI/LeTeit1t7GQB6Tkp+E5H52fftHbdl3QGQaw6SmRChXJlfwvc
qnwn8uPkFluC/aprGktSYe1uL2erWcKeAX6o/DwX1gbAKkmRrmRTFFJ6D9OKd8rnAgBuh4Jmbcxg
jPvKpyOdGKsc/0gVcvtpRyAN7kg8NO4xNn3Rm5xSqPm9JTZ1OhO0rmnDTwQpkOR7ccE5EIRRoI4l
j5SAA3aPrNWbKTKOed31ZwsfVNe52aUbv6pS66NJbQSDP9mOXmxesqKK1kVBX6+uYCDXjt+ehx53
SjNIPinC22kZO6ehmO+9IZs20F/eqDYMqEqvKCrTdTssU6HSg5WfADTIy2EjRmePi5PFb7KKe3up
bzyE86ZWyZZ0ZHnj0S4PJxa8tMcXOIazpMdAiDux54SQMFv7kaLu2kplwaUNIddjXt9YmHzWgS9O
UgPSc5gE8+f1ri7zB0K07uY+6287gyaFA1udC2x+Y1x5lW6e/pyleWSPx2JG8nXMq6DA0Q/TFF/M
Wm9q15VvqUYE0Pm4hs0qunGdjrVvBtwU2dY2zeydSavoyqqxYtbW3noegIjZ4pLOmqtK+JuCe4U2
fSiSrQsPo6vuREzrRCaGvUUCTjhPWB+YujM0FnS1yzGExc+VS27etyAlhbAqqo2Gj5a26SUfrexR
midoiPnl48Ew0uLiypCdRS82cc25oNFwUMRqppJ4fDDqMUNP0u6kKjbz5OklTI786kxi+xpgRL+T
NdnPlWR2G882cdENd03miqgGmESAnzi3o/s1astzgG92k8bRbUmq3peC5ADVMnwvPUxZUeuiI1km
nRbzKtF74jlrT0SkKEaEp8Cn4JoCn1QMGvg8c1WeOw8qRdI82d0kt7rG8UmnruiCk6FpevmuIFTF
s9dDX7Vr8vPWqE/kypbZeJeJmWizFu0qUQVQLqp9RiTRHNjDtqEMpIj7OZYzc0v6mEPX9Vs7YHrg
gTFYgWOrtrVFzF88UaAoOkQOSmd0KZgCS1KBRZ/eRIb/kJkFXeu5NyiTcUubrUPzi+DiA1jQYQfJ
SIsqIbssm7adJ46BDpubjwdTpltCa7a9aydHhzxZmv7El9Qjt1l6csDpg1R9WTyRKKvLvRnSxWni
RU3shzedqe27kVibC0Gxp4zIDiTgsO7LEDm1L+fj7NrBxS7YCpSlwiXaLMXyqfKoncaWCcgUHfyy
FDsLPcEUzec2zV+ixnUvoOYieAOCyF4zf/UBMm0LogqY7WDiDqeAtNMh/VIx2JzyjCi2XlzGkRtT
VTdH4yUlmgAmVwH4fm6GQ6JZ3AHPcpHNfbzPrZHJWx3eRSOVN2YURM1QmAGTtP7amu1L1GXyMSjm
HxhoO+G81DZlLZ4cs6yH1eR1oGhakiwBj/tATwmILooTbjU8aosRkjTwAC7Q2oCCdsCJ8svOknfZ
mP6uMYkoqqVytm4ykbhWEKUdE5O+nzmbKuG+5UWA0KZI6WIiPzMNedEKKUoZySNQlG9lktBdaoNr
V8zRY8rgMS2LxYfEnTF/biw93CD+EmlF3GB0yySEHV3pH9n7s8pw42cMi/c+IrqvXpqFFSAHKca1
JguuFnzomt3CKu8ZqCWKX+kiLJejt4Osc9cxIKN9N2ljrxvkgSUcJlaxGzVg7Yg7fY5msSMZOAQu
0scbFdNDqVvlUNRtctsXe2OS+U50I0fq0H0rpiNjQIbVlAd4lRL08w9REs67IEmcA/Gu1saYyCDx
n2yL0ZBJGFiVY9MOF3E8ffUghT9RFt+LXLDbpgeE2+GBLX94bFOmMVaAwAHe5LoOlXpYwozSVB/p
tpCslELmHoV7GqqAVjzjCPbIHfWtCaMuzgPshveVLtkpjfEpRs63hxxMh5sUGqagbHo99H74rGcP
9Eiekv5n5e03L/OJ7HGpH7rEuCXPpwVTxX13Lmibmb63rRyE6703yLVfz/fOqJOtbYeoMKse6IGL
b7yYgzPJluFhaXmPmL32Seu8BxN7+zwoDxgnrH3pkEnp59MJFtJLZqX5jg38dMLRNnEf4sExQV7B
FlKoHE3AdGPIwNQa9SaLkLB8PHyoMZAmYPYh6YohdIzGSNlpQRcKldKJHQcDn6SiYI3ZT6EOK9sG
y4vXMBfiWx/f/3jQYxPtWsN/5tAZ+X4IwkkVo/VpaQg1qMo//imiHd30wXBIF2lb4iAcyiUu8hxQ
mOKeQSMeshxV54IphPsQa1wfPKApRACSuib7MJsd39T1Jzrc3e+Hl7zl9fqL+gwS0pNUXbuDRzf/
/qcAQOtv9uT/11L/nZZ6gev/IdzdvLav/wv5dNJON6/Fz//+r0vVJTp5LVH3/v7n4/t//5f1+7f+
R0zt/8NHr7xAtslUWPTU/1dOHTj/MJEz8x+6aeu30vp/5NT2P1D8ChPKsydkIAJ4gP+UUwuekKAB
SIAC+qhpB9b/i5waIfG/6owRnC04fMdyYRU5kj063/8DxZdMaugqzvVj6fZsQ2Id7H01PTUzDZ+J
2acnPINkBe72E9hcdyyGnchRcDT9BhvmfI1heE2SVSfwiC1EkbIvm+sIwOdehcUzFypFG35CYp4N
5rct8KnW9/ch/jdKqPhYWMxyHCpH2t4nT6hvQOaKnVaiXye10eBIZNiqvvi3Om6yvVQaW3nRUup+
zb1kJt7F7hEeWgAZETiNLvoHI5RE2g3dbgSn4NcY5zMMphu/M/e4VAOE3xxEU7w2udMdPEc9qUYD
86dTvq7MNmBrROPKscQ+ohNFe4AmQml0P1vYNccOzVXOAr2Vnc1Qy5h2bD5aNuz5a13wBKqeTmMD
zghhRUX2cTOeLR+tY4XJyR9u1aQPjNZxWNEF2SY9NwZvRA/zLbbAXweSFGkn9QzmGcImCpBpZUHn
dz1YS/oje6PA8dSusOiFlHSQV5Q/86FDye1HUnMTcr5PmWsf/jij/4MU/TMElxPEwefnuJwlnHM0
sP71BEknX/VVX9fH2g6ezNbq1x8Pua8Z0Hkajt3UIbDIu1uz46AcXGpzIv/5Zv71sXziQX8cSgD9
3YEr60vrc6iAMCya/tAajoOxmFnr8huZDYQhV0Z3F4nimfjYn8DS/u4d+EQmXv6sROQHehPbgfVv
yRFzR56cjr38qI2EnklGR+b5Yy8Tp2rbtkLtJwOzUormE35Gw5BVD+U+HNoTL8M70p99+ev34TO8
/+OInECaFhxg7gUmHo0/L9rUFHooSp0fnZg3Av2ws9ZBK5ByE7NUVfCBAUQiq8q9rZdmxDLnMxpU
ZHIp+LzR9ggoGIKfEK+hKXiztQ+WeO/lqQg63Y42uC8dpo9/fdCfAzg+DtrFAuJD33Q8+TmkIeIK
SKieOGgyenYJ4RltCj+z7UFwqRS/PuDXZGMPzTfPop/URFyHScjAzQnMilbfO2baEm1PS9lgVPce
G2WExs95aG+bEVxlFdPDgE2RN+lbS6gPeAKdnXocEyyt01vQ6RtaKLwRgoAwY2wXGgLt0lg8ULli
1gPP8jev+BMpf3nFgaQriHzXDBay9b9+TDAfCcbKzATHyXC0Deo/1STsXYZn4o7EBeDzNigRzJjC
SU/omMy1YVjhKp+BD9TL7r222cD2gBuoQeKVqVw2NFhh8WGsxBg89czm2F7fdCFdaa/mJhDUyFrL
PHwNaouGVNdkJzezTDAd3WtDHMUBCA5pgmYJBUyuk8hBTBX+3fXyCVbLy3ZNclakY8qAR/npjpFb
WqKxtZHTq+CpCrqBt3y+VWH+ZnRht29+lVO1KYVlbEfqamBhLqLPrdQRRbBGUowAArC6ty5oDP5N
YI/9n46N4xM4iIBp/xtlXOGitVuF1L8BZ6wyeZrz6iupHCwJGnqmwY52Ntztx3IgeoRbHpaAMmLH
g/2UCFDwr+wKVnUnvmsZvznzBN0BOR+nJeHGfQPosIXwZM3ql+uY/qoUTzMAcXDPvu/eNZGlDoYY
CJ1CVLah832nkZJsjChBeFgXJyQt3xMn9K5/fSZ+hqt/fCQYtywC8yAJ05L+1zORHu+QRF6dHmcv
ZGyZp3eOJuEYPxOe1Tm5LwHgOmW7H1p2GCFfzBNCJquJH9LCISkzQTD4N4f0qfAA58xhUI2alDKu
ZTqfDskh3Nzq4wC6UogZOQc2hTPQ2auiPJZ4t45x62eHqDfPIvDdTSvBwEu6C2RK/d2RLJfhn1ar
5UhgS3M6+NJ03I+krj9KoJSxq6EMLtM2Cdcu4bwxXrLF17JL0mFYC+5DGfq800zzkQ3kpqqIwG6L
GtQjCSpru5XPAHfoVKDF2bnC3Vbe30Uh2Atq/t+O0fbI/WDl426yvJt/HGPnLdlu1citRANVbK3g
pIyMnlH1YhDQ9x3R3hyZxVmSEn6o4zfYL/XKHYR54ybFDQUlaeIaXkX9nrlB+jhaiFUIyOhTv7gT
JIZvwoQJdhWQtE20S39OhfHcdSTXVpPQ13yk2vOhuhqy/tt3f1mrPr0yMNus6daS5/VvOQQ9CbdJ
gzXraDpAK2Aykx7dT+fE90kb1CX0vRapHtSwVWs1lBV5lzKrBBcGhYLGohxOQ3lYHM1/c818Tp9Y
TlBB9BmYarInhOl/OkF7Ns0VKWZwp9NgL1v6kjqtUtb66ck1EdeMKb6PJJsf/NAGmJHQLIx53DkI
CgWtkhlv3orcPHejR/S4bpBsqtqWQHQm6zDnmjA+a+3JIb8l65zBR4/Drk+g6vmo+xPUUU/20qbp
5tR4rYqabX+vGWC372MGScuZrW4dOt1lcAQ6KLcAOQqucqpoWCEkow0nYAAF1aAusd++h5itzlnX
3ZQio+He8zli92/cun315/Q6ihNvNcp3CMVBzuw/iIB4ZjPCywpNwodvOeRA7v/6JiD/w00A5RXb
I+hNLOPep4QFylXi16VhHBzKjwNAP1Zv8ETkf1n4wVzvzi76+zDwwrUf9iWyaz/fYS+sd56FSNeK
IJ8rIJJBNoIQcOyNGxcM631zA3S5Pqqq/FnZDqGeTvQlzAN94Hr2SQGBCi4oM7FxDsnRbx2aR1kY
0Kaqb+teOd/q8AnTH7J9cancPN+pOfiaRrHHmGiBPZRheJx6uzrNmkDRmOjQ3JjW1E7L/WE8D3TD
mFD9GrRsNy5xilgOcDt5pA6uBrQXgmv5NdZ0XXKwL8pnv2BLTBk6iA5txoY/MWjsRKSOH+ymPVh+
BefUM3pSQoPvbsSQqaymW44YmK6qdrNRQWKZwU3VbvB76/9j/N/Rz+o/Vf+f1ksuAp+QK9tcIt98
z/v8AZlB2VY6510ykrbD86lvs7A0aa7C5ZqsaZ9CoK8GeiCNzyzXHMsnL6fHLv3qPnYtOudSMO+o
ABhnDmw4rdu/CbL6nKP4cYSs49Qb0M25gX8qshJDcBIZmh7uUsA2Q/9YhFG0rUzWdgRHKyBXQLJh
hgxhNe9yRf0TNdX3KaFMlpOtVxUadGeWjP9nNmB/fYJ/Tln5ODoJ7p6tg4sLevFm/3nfnnztaoKY
OctIctwnjNTXUYeYNJUZSZw1iGdG12fDaaczcAWbkdmhmFOx+r3oxUyt//qA7N87+n+94fo2ShkT
Z6Vpc2if3rBc1Ri9GhEeRhvGlGvr7KEglXpj+ceyL42vfGuHKLy8RAlq7aL+Cf+3frWrbzQQYZLa
tvrR0Vc0DEAuw+wTsl79pJzpzqEcAPYiYtwRl3IXFvO4HeLG32Fs47ruuSoQuNuQ116iLqxOPWmz
fTZGd0ombKm4qo98lNd01O9VXaVXL63qg27nO9JzuM4jjLSQh5NdHEX+eg56e++p5E2lcXwZXdQh
WaX6bZBSBZPpdLJTeddRYZzAfRWHnnkaYb4/zIlWH6MEeBGOPQYHQu7PXc5ToQTW0KRls1ryngJv
9o+MvQcEH4tGLSySU52Gw9qG8b+Pe/2Lj1uvG6ZfO4w977YiqzbPFS+qYKC2yNxKLEkH0zbXAgnQ
uYoSIlliJ30S/jfe7Phql8NDaDrhTg4oLqM2y9YeG2gWOd9C9I/lNwSl9BLSPO4087KgVBuCqyKx
8UWtziyo3w05zPf2iBRJ0pJw54m82iF2T/nSuUBzkuytKv8mLWM8J3kXr4akoJ4twvI09843KHcu
tR7EmkBuapR0Vywp47lA5bpqWH0PQUfGxQeHLohD+C8q9L7Ogrmg2Ku4n45tIX7h/BYPXZ6+ynka
6ANNxt7HwcysY1lDPH/PiNzZfOUmeFNYRnBFWHzUQxve5MuUvi1pxcIs5pP0e6A5qUA3URAEBouG
cUEwYMsfm7VDU/SuFgXGBGcJ0kNdxu5G7FuxkIDKDpy8AwwevBgizkq+RGQObqa6vCECFKmPZyPP
NRnHIir45rekVKdgTyDdB+gYB/9H7CCMww2ZXegBLQbTHMkpvXSQjnmx8xiJ8JsTznGj8ndhz7kc
l1V79NTwPkh0VhGsOcQhNV5k/L8bjQKS5sXVcYlLTiTSwxHffjANz86M0YOiKtp48ED7xmpXmsp9
22OYRNrgnZ1A0xYaNIZFLffCUVcTaDOiFGB6Is12nUdCoGW1BBm4DOWcuhgPXuLcC7snmrUcqVM7
ZkFzhfcqHdGo5SHxvGPR3M3d8ic8eZE5OCOzsc5xz7YRbOjvolsR/JsG3bxprAIRo4fZkTDpPVsc
cazyutiEytpGBmKkWoEy9GUntgok6R4DFkZ3ByqMVTId1Gilsz5I7vKcKeqsWb5s/6Vi/HWvLLhD
XZZjxK/M/hrASn6xoU8DFnkWRjS+iGXo5Wg0TYKCCRFzLMg5j8QOIN4efnt4QfrBfsxH82lDicnG
x76cvCs1UJ2SO0OU+IxhAO4q+v6rWfzoTUw/sxMSAQJh/SqXg050cGvlCHniCumrRnRDOE5Dr9Oe
43UPBWYTxJiPaqwydhzdiOmHhxBgQgFyzWA8rcDpE2/qMM4jhMC9mPj22Qxa0T6Z+ycHr1yMW+XS
jxiWgE42YIzQy2nmJXhUL701XkNvaLeijM17Y+w21vLCsakNe6v3yQpIu/HFh6GL3G9+zixxoX40
Drh61C0M+IZhRhJ+idv5BelBgF4tsK6z3zDEMfsjDgl3Xwyz/VJLHDtGFffn3maXy2oIPStfc1nt
ajhiF89WyFWTzPlSCtjstg21ZxIIFCtDm9+aEEp/irdII4jcs3XnffLpT1hMrBIyRbaWBXHPGv0f
1WD3zOigHOJMRSXoyQcFh+LRM/CLqCkVZ8tNv8PgYKLJ5UopeTPJZEuhwda/mb86iltP06HSzRG+
qPBn0dM1YNf4DiROE8pkd0D1jP4WQyxvYRHc95n2OPuQlrLNZodTRocOFP+mnBw8peXBlfFTMYzq
1qyqduPgRmM/jmcqG64yvOWjzI/WgLE2wNpdmVZ9xNWBONfo7RvaJF8tCpnCbfVpiJMYRnp+Bgaw
n/Pm3o25BsmVZvgN1pd7ve7XKtX6lA8oKZNub6vhtayclxYd9xVUt9j0ioAC5CuEFoG7pTN+8/Gs
o8adaCY+mc7wfAnYtuOdY313RsW9anAB5eZLYLLSq7406+sM4c/+QJJg7zJww55qEZxwFnCK409Z
+dZQ4nk4z2mq7vExAc7VID+s0MIf3j8q8nR3eWQ36yIgHHyyUtRslYccUVm3Me1wCXxxzZQiPw3z
wuy1lXm0gso8RJgH8JsMW2PIKb89fC65B78qqfFk03QNKwLLQV5P16FSzyBBqKHt/mvevbYFzRt2
LPZK+dnNGKOsShUfcAJTZShcD0NirnbcLzDz5Cn+kTK9rZR7KT0vvQxxoSjXBoaqNqN8LDGsaiyC
TVHZjzEjZcc6GwHeULNRx9SotkNZ+ARPQTux5cFpFinfnB/zWHydA2ldYni7xDOcTEm6nVVQAuIO
BMEdVC3byK49wPM91/5TELN7CKb2VBgQQZ2E5dY0YWSnKXBKtqBy29c9yrSiU2fTWzSPytiGsbBW
5VTbB2xL0WrIgJkGs/+MBxThZ1xeA4ckkYImV5dCa+1QdkVZOJ3nQcP97tOtmaEb61PXYx/TrSsv
Gm9zpwxwYeHq79Hwm+ldNhsPuaPirS6YoUzYycGTTesaSPhJaaJVipH0Z5nORweUzV4yw1kxTYl3
flGhdjGH+oiS4cVPhu+D8WUsPNhoCU4acFINEUqP2TLw4D4O9RutYhJQGboqfK5JjGIWDYrqoJF+
rEXkWBdRbH0/eUw62oxccppFN8GfjGSbsc4Mub3ee1n7aiJmHlmJx6m4Neh/r9j50XbC42rkzW4J
NKMLzYBEey/RAPQMyaBLzyy8l00A3hsBv9caBhYRwBzTGO0g7t3YsmNMQ+20U5azTh33kZIaWZ43
EN5O8g7W6d3Uzx1tmPxt2oZl91ZHEFFQuGB0s79FEh/RGOYH38meIFriZTG6r92AR6dnGTgOKCxW
fYtAjfk6fJSJEDay4lH+LekRkP2KWe6zBLSEOafwP6cyWI0Z0exMBcjCESYcOSgpI6aV3uw39ZcB
zT/raYZvLWdpTiLxNMxfBebRbRZ1ycaxqx5DsUO+hyza7dBM7/VgQzPIPRwQ9Us6qJiBm0Z4Tk6K
QQoPM/Z2Bxdnm/vmtwRcRpPhIoMBhgaUKGc6rPVqQBEdi/GCYR2W6mB8ddoFKTK9srdH89H4+1iz
3c7Ho18KtKYZ0iNsyCSc2Po5ZgNHWSG3/Nyu741qE8X1m+Vh5/MKuMMscjRg4mtf0rJLPVj02KJ0
ExdblQanMvAArzC4m6OZKArjNgMti/h3jZBxJWWRrDPUICuG3u56LPD/h9ij+haFWJsPm2y2sCHT
+QfAF9/a0X4EuDCpjJRFZ9/FqAOXZlBQi1eSCa7NROx8i0xTGfkPgaQ+iC6TR05WOeGYt0zySanc
btAftyzXylzH4Vvmw+ORxSMIZkCH9XNLv2E109bYNAGbdAdRRwbHoizMQxBx4wtoy6zCnMsF8fiP
rBWbYijpTaDObtEU0Uu0NjYGdI2TBIJvZG2+66oo7yEcHmJuBRsvw2ibLt1Asxf9XtXxY60mPBOh
q66MALkkmtFYIoG+UxyxZPdutvHi4NlLTJZOq9wDfsEItTz0C9LNx/a3JqyFUmX58uMbHz/y8eXv
h2kuT4mkebrqP/4XuOkWFsDrx895xcA69vGDAePDf/7Mx9dTYybLXej88dXvH8TxFeyC0bz8/vKP
P7U89ZD5EYS6OAwPloGRohrSfd2QJfTpmUVbC/JVlyP+59NOWmxoxJe/j+TjOP84pt8/9MezRIGA
xo7moxI94LiPwzAx81PIp3iYlmP5+PVPx/fHU376mU9v3Oe35vfzLE8bdeVzoGlGTaQjuWzXndYs
jq7W/S1T4UOfog4Y5Pga5IBw+qjbj9hwEanH88lQckG30tlHO4sEjjvaLsUQip+3H+5Iu92LFIJv
EXe7OEteCY265oo2qK5J5SvanXKgnqo2fhna0eNU7/yt2WbtKoHDtLXG/ksUl8FVQjZozGEJ9oxL
ljYHQESBMLDMar0ijfiO4EtFaWUURxXGJ+3X5aVi9u7J+uL5RXFnB8fR8zNUvmzB2IDEWz9GpOgJ
8xek7OghNcH/IokTWeIfSgXsMgyccecf55L63BjnV5Xk99kYb9GTwdmsR4LXUcrR7dvYxHMvUMEr
0v3hCJ2bLInBBEBm36tpmUOEMHr88dKCY6gTsLtVP8t1M+Vspfy220OV2seOh5Azxzc9jWvpIvHS
DlI237hDidxseNWb0iZvbaglA3L7ELmG8RBtFTu2dVQ54boxsMs2+NC3OgTFPXYo2x08NuZjQqub
0Gn5w++JbG/tALV53KLqPnqcOisp3nNqNmHzbrQ40yy3buDj5BEjt/aKcMJeS2Ek+7Hs1JXGBHVP
j7ezMG6KsQluDf/YFMOVvsaracHxN7sNMXZErWn2QfHgTivZPqd26F/ioNglinfPDqZvtRXcoR1s
9yq16OQWxq4f2m5DqaighqQJPdrsvsZesJJRIA9jON0B6nd5SdEZWM+u99TNQPwLpCjYo8r+Inq8
XB7atlMjMyKOStrpdqovih31rY9tMWpupBmCVJhsF5fYwkuu/GYfFs54ijTq8HlK+d0ASgDd16Qe
w7U9mc8ZUra1D1v3MIOAi8slJ8NzOoiO08qi9wCY1t8D5sUMNakjJNIrjG6UERiZZYmfrehYAyej
AzZmgif4qBc9wwPrOll6kyOy3rhzlBxqK3kHKlPuCtN+J/Eu3o/Tgh4hOOsmRkNl9RwxOhNsFDIh
faOr73hp+lowTSiZK98YKUbTRP7UOQIXI8QHKJLOWqeu2x26ON0inS9rdJWhgYbabpqjlYx4Nzix
/CZKH+X47pjaPPJLZB+MoHKKxXtTed9J7RgIvXlL50dUg0T7obHtE1tfYUfXfUL4LGJc1MLzq+tQ
SZbJcJuX4VMWOe9MkRwlAVfIBVdFWk7ccpBFHh566ROV7iRL6iHC8oDMRzT8QQ1DvvoKrJ9Tf3Gu
o9eGStc2t3aKH4rOEeiHLIMGXG1jxUTAdCULsQq4czXqLJwKEfT85pu0zkpraxeIGBR+i52Zyy8g
VRAG4ptk3XSetM7ul/HA1A0jq7aX7OxEP2U6urjuG65yUpwm407N6FrIkcR+sxA/iDpzVqY5wieK
+ltoWtM6h+XFR1tbh6ZxvwMH46bhgGiwXChlEpn/WgwokO26/QpV5dxKC4mkPb+b6SIenB5x0+2T
X10YETuNdLbvlvgGaf3iBBzWw5hTQ6TOiyUR3VHno2B3EPQbctoFtsBdPk+H0BacgEhRACWTfkeD
n20ypsTJoj0n8mKbv1FjjG2UnHFAnWYPfn7SIsRbhs+RUA9BmVZg/vCUunaxy5KXAAR+Lcr6hBkz
3SepdcUHse9nGElOQBfV6Y/ulDwZQLLWzBSjjSRsi3mOU+wV9Jlh61U+RShZ6ZsyFUSyFLbcdkX/
lNK2sJv0V2H49z5mEhJBnRHGhbNNHnTRNLu80VwjU35fZMV1coW5ZVhgS+u9BRK81W17KaLmSzDh
4UsXj1o3FE/1jGU0LTBEwF9DoBW2ZHDO9YIDyXeymqlnbCwlDs0Eq90SgtAg+dLVHYq16GqYN4mJ
T7zWTCfs4TVENoFZ14KW2E2MrueIYFnnp2imcKeX1tM8e4gzKSkAGskHu4130l6bgPghdkv7orkC
YmW8afiFxLd+NVTJhgXb7rVv22blui/S6k5mA0nIbNbY9ntuftMx0sad2ZDw6Fuo6bPFDT5LyGKS
2Vkcqm5vlP5LvNAEG6jUHoVe00IlFJ2khMeRuIEt/wQr5ECIxEKAISVzhl/kGem6SioHcszAfrZg
Tlql48FM+42XIxhOuvA1dvDtZHbbA9yorknnfu9o4BKvmDH6kHuaol97q03OWSB+erAFccaRYlGx
SUzCYK3rtKH+pi/sJ5yZceBC6hJlQ6qEXR8KsfNK9ht+MsGK63S56+UJMzF6cbTEG8r8xgeqQIDb
dBkW6oU1VFCjmvZBePQ0Gid/0t3O8Ax7ZXP3ZKuK0j3v1TFPhXVW8bLF01qc2qp9qgP29T5gLsJH
XDT2ML73iUPFz1J1MjVgqzSZ2A8qAoVTgpsMs88Pbhv9CtGxI1SRe0oRbssDk+1ZQ8CI2sW6STdx
tXSoBofIk6Bi4TTj6TymxaGK+mNd9qQwAH0wiUUnna3MEOJB43hGpZ2tSzFio0nGO+FMIBd6msI2
Lu7KpJvH7XvAHA6xkvSCyEbdG2MjG6uD8oJ26xYotTOE1v1ykZqk9mz5izhRIH4FUUK/rVg5fnTI
0rjgjU0xLFmYHXwg7VvgQe4WSNS4oVmhGMPAgumGSxP9LJPc2cxK+lto+Ngu/OwhRee/7yCXb3A6
zWRivtMXzxtgdcgsyO1lQPsFmtmXzsETicaa4shqzsZiBC/rIwlJ1ECI9F1MKLe4nzDQGPLMRfTu
VtgUiXmyT1NpjtgBxY0xkA1HQCW3hl58jaxk558iLFwHdjs06nT9vdCE94iqvkkCN71ppHdUadSv
qOaHnZaA9byG6M300NZ9etqwccMEXZjQB3BVT3ERHCZzehjDPeo5Y6uV2nup6tnO4NtMvmNtw9C0
TeqJt8fq6hU+xYeiDfqNsruaqHTnpQkG/Lb6pYkZZzex9wXXtNgZ823nhIBPRHs1Y0oSp2ivjhOc
zci+w+TEOzBIgGPxLcQPd83A/SZ1+4KLnbBHgl+3jtZfws4bubNJfMIOvraRpbFhP8Y5gluBbLCt
qxGtSavsT1Z0qcb2iTlBuvaNoMCknT7M1l2rikWyieKpAYi7cqZwgzOzWnWYXGdDEUAGkKwfe0qu
AK+06zU3oVkT2VcMD53V0/us6EcyebeMW1wGj4X22tOHFYfWLU3pMvGibVrTTfn9j13PeF0hDhKy
YrAEunNVGEbNElvbz5FgRtVFBmEZOhVMZLCNtaTBbzqnAv4KGiY9eLHcVnNgnj4eZGSQRRJTOqUt
ZpLlwSMPjsxhaHVuZ3YnuTxgZDnJ2bQPAKogvnbwzSpsmzC5xGnICZ5p2yW1bNDJefCe2+T/sHce
y5Er2Zb9l56jDMKhzLp7EEBoBrVKTmBJkdDCoeFf3wtRz15V3WqzGvS0B5d2k8lkkAHA/fg5e6+d
MCfQCvULde42twb3YOT+fGrmFgWaVd9EV6L6+kFbccLXP7JdORwdhEdYGJ+DFWTPMjvlZtaeepzv
p3T9PzwuDFGNKSYnC0yVWOntMW2p03T9Df/xZ2soXXxsMGbxclrD2R4yrOdNb9H5gf3tKKaAFfnN
aDwmDDCb3ovfzLyIkMNvl6zB0rC+ZmUlHX/33y+f0n3rwGvAUXSmEy3rjGChSsHSUtqTGPDjdL8Y
NKOgX//++kXzjOJtNqG9KQK5qfU70lKRb2DxrezAaTh/xK7ebAujZYxeJRW7It2IdlxALyY25h7I
5ZXMxMoEI4BYH3ucr5QV3AEYA/T1Q96VuDtvYVPXp1KAOdgokDNpE6VHP3KXPe2gw9//cj2/cyEZ
FM6fyrOgK2ZwgU+yt8i67kt+E4bdD/N6/rx+yNgqwpm21cZsQSUv6QAvGSYWat/bzCnRoDZ9FlLF
ASeKgcGSy8q10zokM4zL+0Ob4XnuiZSAODBuJs0zf4FI7Y8e8RlouWEO5PFvSfzd1iLJFGBXuSPp
uD9dP9DPDo3BpVSepBsswOzoaMD0uv7l9f+K9Y+t1zBJ6X0sUANDz4Q4l8Bae2vuOL92RcMoR0Kl
Wjs4ZtJQXL7UjrXQSoN0lC+/WAGxom4QQCGiGUl+ZNqPXABQI1yLP3HNp9U4PRTeOY/0V8A6TDOj
kS4vMQWcazdIVu/N2XozTOPVHgmp6qF3QIF7jNJxt6gZBJI5HKmJf+qYuvkjtod3KGM2qj6+tV1V
d642PaDAfO3gtCHXeZkdKhB3/I1VmNc2ZB9q8tMV4jfiy4e5JVvJb3SCWYlbKL3qrNHkD7yJlrlp
YgqGajByouT5FdBSxpKSkVWphv6x3GB+5lC3fuofHzr6UQwdhuRYLf3m+vnClXKvZZzZ17/7y5em
xXrzXb/l9a/1oXe37Sze/vJ1oz+ir79+8vp1qrNJCZLiUuclU6GqhCRGsmPAqOEP3p2LKFC7SD99
h+uTEmC6BGWzgkGpADZu6fensdVDTzuXWeSdCQRCdlrAaIGDETAXfNA67y6CfYLIAsaLJKJ1irkg
JUC6dIwehbVOwmxtF+c+Z1gMoLbFX3Ueo40xBbg29437xCNn6H8G7ISEOgdpNU9bu24vBovHjYNr
mWDE0MuTkGSU7BFoBUkmBBYGVU3uM1zj89yV860NHDpo195dXFTMMZr+UyLz3NdIPjFhHWgkmPiv
5DPHfpeaTu5tG76W3es7E41yWKaV2jqD8WRkcsauH1N0R+zFHjXGwna9t5xbQuMORAp29zNcVdnp
4LEj89jaCXQtD7Bi5s2HhCMLpSKK6wSR+Z5OJGf93vjjwkc/5bCdupxJUmZl781c06IRauuy5y/T
m05S8Qm+zm8jLfqd6ThfXeFdXKd7wJR07/Txt7Ar/Qw6O4xjEE7J+DLl5l7POxvjG35MneJ36fa9
7Y1HjrMvZeuZzIYZ1Bnl8l133qs0rXgn10FAV7u3PB0vqZ+gNzDiflNa3s7rE2y10zurPb8iweSW
yVkiSZ4BQt+7JHQOzPtVAdGpzHnO+qnZjbWcmLmoYY/k60f75pw1kb/tPBtODKgwBVePd+IZx0l/
ssWiAhjXCShN909TT2A4FMa9DtkaYbXMMUufIOeOhEs7V0+Cw0ppm8beKN8sR3y5FaTTFdIdMFdb
tqsWumcaO7v8PFaUrloqKLcDQ6QB6+6eBNV7Wr1UuRzOrWQ7aeZh6AZi5Qn2JLedJUKMgdDTe80y
PsicvZ/i8T5DDGAXHCgnkQB0imDETr6kdZ2HtqZvcYtz0tzK3DkvDY57i+FVjpLEtImwwWL4HBsM
gas2+dYsZdJd0M6VxOXlDZe5nH8J3KubxJruYd0/tA69it5+1KfxLSnG9ypJMD/Ph4yevZ0RR5gt
5Yfnoj+DDLOxNB4LMZGuWlW/ufo57pD4AYDYF7UWaVZVcjSX/IaFXmeu9O109c3gTD+zIX4GRvIs
0L/nAkFbZwMETId7VZVEzPUdwGHHvHHL5bPsvD/YPimIbUwzrc7Tadxb3TcamM/RcD7MZ9hTGe0d
Fkol669FJ69oTn5mL6d5BtgvgCRxm5TWr1ytrQCTmUU3vi6+OXMmyhALeDGPaE+HAhwaAvdf3Jfp
NtNdmuy1dbvE+mvvOUmYoROmD6/v5Pp90IsAFjYwti5zfra89snwcD10TBNpnZSBHQHtQ6uzygBd
aj1ofHplMrvFL1CY6sZyLYb0/OB5B+gEGMFzJvtmX6mKUb88J0P/qy/0itH/W+rlOR5sY1MaJc2+
MYJSBs4rJ22q1+y7ZLYkEVImbVBJjwINuVFNfjgZ86014g5FYJAtQ74fW3njzAw2OFzfJbHJrg4q
GtuQkC8tTV4ntm/6hd6Vu65Zpg3zPkqOeiJA9nkxrTXxNelkjZmZDBfPSEIzHqh99eHZ67LHiZAj
QJvG3KwU15oJiEbrFycPqxU3IKAw2n+lPJBNe+ApXXXCx2zqHgZLIxbMe+QdJnthZm8f75eYpads
iCSETQuOXBv6O7Dmpzq2D7VJ52syt3U5vdJgslz9D+LnavCZELj5Y10vT2Ov3poJbphvFCcgLjcg
HoeNxuUZbfSPBg0sI/1CGJIX1oOVY1Fxe/8TN0EXpCMg2WSydh2xXLFmj0FTpWShWjUq1w4pye8Y
Ld3GH6MPNenj1uDnKHgqE+3eBoqT60CGJfPKwfqkNXFWNj4lETVf4BTfBH2drOkcThk/zYAMrXUi
ZldE9Gh995qkzgtTC5poAx1ksIs/fU2qyGh4D/AQ9oP8FekRXmFXv9VL7ZIZuKNT/3WOGYUyKUQQ
BzbPJlQ4ql61lt229puvOMloBTbRiiOWu9GLjF1HYz9YfI6nontnmETWb0Z+E1YFbF7jiK7N1Kke
CLI1zfE76jm/5IO6bx3IbFFS6iGyGZrl1R+dtiib6/gAW4eHEjXBkknssMmz6r60FNvRkLfcLX1/
NsaImwhB/64on9YcXIpYRG11QjAB7u8gg+6yxG56Sf32La7AQYNAAF9MN3XDLPnTYChwwP0EurcE
7JywlgiNQQTChJJcMRI5lcb7mUFOQw1KC1SZ1k2t6LPqLmDuMdFv/VVGrzfRKfbsW292xJNcIIfk
KPVq5BUGajwiKTLmFM6W3xLdz9peguL1FVHUnKXqeIsnvCJDNO3VEMuDxUFs6+YpHD8rJk6qQb5e
O5wvCacxGD93f3JjOhQ+sicSU1hfTbMJXbSMG9UiraqGsj+lEP92s9dIAP/+c+QVzVOf5bRQRDfu
KTfTrT8AAbP7PD2TCfggmefd+KJ3b5xUEgDmUTUSGlqT7eg3YWyYF98sPuPRVTcRPorjzExs8l15
M6wfvDrtt7PB5cW755zM1XeyzMW5nmmR642qoAFyQMzztbO0xgC0xeDvVhvmUpTGgf7ZnZOhnrt+
8AagT2YZltL297ntLqe0s9AE0daPCUGktGYTNQT4oinv6I+xldxePxgLyj3NR2ku1L3H4B6sw7S6
EhF9ApPzb1aC1a5wZpyFGZivEdWvKYlentkM8ZMPkC/qGdbd0OlP1Krjk4tRWldPnk3wZ6HbJimJ
tUliCNOvsZza596Yyx2uCKrELDP3XsYtF/e29mDVL/FQww1Y/+DExrIz1hl+rYEJEjaEJ5PHKxQm
iu6869RtohL2VYdqptFBLfg9bw/ZhOImGaufThADZpmtc1MonFVGmx4cJnSBIzsV6AniHzeybn13
RjY3ENHg5NgiCjrBAcmxYgtHuN+bEPg3fQYZdBrx7i++xnC97PluI4NhVTPlX3R6Lr1/O3v7yWqW
J75LaGY9dGHJpDsDESRGo0aGR5K1Mzl8zz00LOMmXtjiwNcjZjQ1MgfyWcOZN3BkIHdbLYN+iEbr
qPlYjBLKiSIzsvMwj2xYsNN9+dgrK6ERaEDfo2eOiY4hhtLg/NtD6CXU7s6A8g55TB/ymAmW1Oig
zZniJpULgtHtmiwdpqQRglVa83CBWTQOjXitoa/Ydb0XTiPqC8QDmCgFGWUIKjuro1Z0T3Eh7qFc
HQ0af1RQGswC89XTOXtcDb1DI9JAj0npVJz8gOjgz2MD3Qov2xoiXghtaS/xLN1Lks3FXvXtXaPE
jepArs9u+ysftW9fTAItKbDJeJW31GBdu5I3Ar0OR9coPxcV5mOKwHLjzawwavgUy3JLqCiAyREU
lQ9up+5ispqo4ayabbPC1JK62tZu43TrlYRuwnb4k0dTe+jp5iFxmkmqi8hhjtgp2H0zF5yg9OVb
gkiMsWbSTgCEIvO5WdLlzps0Tp+s/xasq3lJfsFGeCRocTOTmYyQJUfhtZBMkFKmCGZnwJxYqkUN
5AIBVADOARZsP6yEsPizyOCq+NZCa2Cp1SVLv4rK9klOqmigOh385nZpYGkjw0wjLMWaY1/yinxi
t8WSHfs0wdr8ROMVgKCVQVyBe8wKqjMjc95wyWT3fTy9y4jyIxmGQxVzYFNTduNnoGDHUpyXeVgt
07AJfUomxwCVQr5mTDXTJwdr5mSdkcvOVCLemXKKTpZT8FTqRf8IzvqQie8o9xNqcBTXM6PVc5Ql
94M9aseImXQfG2RrpBU+pcQ4d9nshTWZ2gEBPuW2pEe43uP6drBoDSs/l+elN3ayYsNYZpJ0h6Y9
6pivMlsw7BnVQ2EU94ksnQNJQLCJXCO9qexGA7Lv3rEfvuhz84tHCN6fhtbTU61/dI0Ydi+dPNOs
X02mUHtn6D+rLJtOg50+oipe3SbzzZLBNhxSj1Mw9UVXTa8tgTDKmVCdMPOYHZqzDpErCSTcwMmY
kCj1Icd2oK1o33Q69gHRcKIi2gRdEpAerJTZifuLKMqkubeBvs7kmxDQQGytV4njoJDSxA9VMwr8
4/bZA6xiI1pmKmG/FSgiLHv0cJiMGLor8WkoQ9tVuUcPnYnENp2bMPL7z6s1/vqOlVU/bvP0LsGY
FHXYQtVLQzw2eMBN47nnjrc2rNq6C2tBiVgYaxAylRUKc9yfKEToA9Ok8AQZNb79MBKoElwtFFez
nz71hN5ygweRPQ8b17bVwUbRf9uIx+tXtX2LQtPH0wqmALF3RQ0yJh0KqET6XPQo5TCNEMH09u7k
+HtsGFQFmUfMSleHvoSFIqrs4urMTaSDcCQnW8lHHHep/Y6gaVazpJe7qzVTj7XPeCmfOeszM1PJ
gdnLOTdyik3cNHX+mUyxfjAcmsGdMra5nX5WAhErkhbI9avX3hjFbpoY4FYlEqaIJwCCKudO1Vf7
ZLuSX4JyRQlgAMekiUxPEzaehQ+rmeIgQTa6rRcIehEDTq/CPBe7vwqacQEnzGcoNGMAmB8EooyO
hcU7ji7qVGK02nQ4YAcHzWxaPAs589I5VmN6JgfRjPeDRcUFJ3xklIVaMmqbbedHw+b6lW7Ogfa6
pOa2LINYRL+yMXqO+4WVjhkS8jVOuwOBOZOv/bFGaNSlhIozKiY0OQbqFmsIOiu4wRq9K2gxEodO
l+X3RkMvzpwqa2N4vEYuSetOkEJMJtT/bLxJbeu3a7AeQZy/rRMqah3IVmyyzifMj5Ez8izYd9ok
uEim/UgWcrTwU3md9gwa1A+abPnVD5zFCA5ht0q52AKCW7JkFEYaKrOONGfeGYaRsAc9irtuhuQ2
o/Cgwbl3ERdaZeGFg5F8XvcTJdfgquq4ZPejaX8BaENR6/NPru271kITxJfO1JJzNb4nimtn1Bpo
obrCDo0IBajLSm2/E4ZV7Z1mLs+ZD0aoxUDQDf28KxMOuZ5JOe8Vk/biJP18mgxxkLp+qzqnu7Ry
6C81M3cQysXRzav5uNbATjHJe/DUHBwW8WuIJ3E/Ukbqs9li+Cu2mmWO93m/TnhUyKytCqdpzg7V
4PzqYihz1w/aOHwkiRafFq2xt+QJ3GjxoEcBnbkxNDiEnIH4vSWThnyW+IzLMuspedo4wVlHHxm2
j3tl6o+N3Ts71hL7bA3RGTEK9RD8m4Yj/kF68sMvDDOQnfGQgIElC1fbTg6b5HpT6SvWIRnEu0ZS
RJj16/tHe+1kLzjTRHRSgiYov+XN7BNr0fv79cy/zL27QeCkH3vv4MrC39PkJzEQfR+wQj0sJr09
wgwEcb/Kbo1hJA7YhI4wcPUoDMhgpEyY1pOa2ZrxtmMA09eM/ngQY+js6Xs2ogTNXdwM1I+EexME
MsdYylTY4u7pShe1aZtyL02EL1PJIHGgaCqc/En0doUM5weHnRc6FgJsg9P6BvAc2GnZLEHdAqqc
nNe+8VqOQZRLMeqeqpOvLZVxIGfWoOtCRHsF/JNv+SCg2Y6jQrN52D9VtZ5GB5ezfwo/XPL0u8wl
mN1T3MqNnEHKoYw4li5TfzprI5jXu1IHWULoszzoUCLWSJhwNAWKDjiAvBqr8dCNb4aG4TqiLCNw
k/43x0MilgKiXk+4XlDbjmyq1/fJcd61CW2aIF5+NnEMXX9gCPpkHFFt6VP8oigEQ0pX9noYKAak
o5Qh+i7hFkCYYvxA0JtDnslQqwVurAGxhDdFFK0zjUxcdXQUeFZT+E4gWjN6BixYpsFSkyP36ftx
oOph6JAQ/OS5R1IIieZrklPrJp+r+b/vis+y4m5CSIvY29AgO6+2c298io3+deG2wqMESeW/bkG9
Zeid4fkGDvxskGLJipXD8g4qoN/yNvcX9kfvmBrJOy76LqwmjGhQIShL+KK6d/dLaXP0jUhCprf2
o2Ngp1vmhXrLkh/dlmphTXamC63rJXDBwZCo0W/sGJEJ+oBuxdnzDmB1McpHzvG3WoxB0AUodl3J
x243IopAs89K3i0c+HK+XLSUfBhEaFWa2affLZdrSx0bibUpOcUjk6hpwWVLqAnnxl37lCztahc1
K+UiL+8bd7ikLDIbrfwkpFFiI+a3afRyq0BWS6EOZdSRvUv7nCwgruPf18RhOmlGPu38Kfskbwbg
o4VZhsii1Bytc5EhoLAnnxRTnnZvueNMktxKplCbkr7t2zgmErcIoc6FC6y3xHOoT97azhh+Uho6
Bznb+r1X6z/z/BT7tflBowLFc6XUTSqc7GBbqg1izOqhRoOq1mGb1rI+prY5XKx5PJYjhz+f1NgL
LGIY/gqddU1skE+UBW5eCCkV8k20/dzODciDjXQJUImnIiSxDqq6Vn3alQHAo+B5XO+Q1hi+en95
Mc3qAlPgdqrBgUTtmmbFvqu34kjvm0POYDDWo888rXePrUsWKapEfV0JZj9nm2VRsYiU45HiiROx
96FAh7kFPmdH5G/reshzgurAJZgm/Uzc6LnO5UOlxHu/JN9F4RySqWJVy8Cy0dUgIoEWPuTgJ0l5
bU10CK107ewXlLtifYjkzAt1NY09Za9WyLK5ixug5ih+yL2g7MB3S07tQvNNZ0X2C5DqhXu4btgR
Z1vdPGOaI7KJoNEwY+AxZOfxbLbeZ6N7x1z4uAPNI8ho7Fl98xV1HvcsN5c+2M+zx5ycXCv8zJVf
LptKskTDHiXnjc2XADzKWAYpbH7Zp4OZehMr/7A+u2bWqV3JjzNr3vPcs9y1epZvNK2HfkitOKzl
xGyRDCtxK3v1XdTwMOgVbumOVrcdi9saHd7m+pO3Iy7tzFlAZWtPwyg0xvHY36giGuXfmqs3eFFs
BHCFu03vs8gleK1mF5o9t/8VRHV9XGLwlBgkLhraaXqLXN8YE8IwkGVkNyxLgHu3GDZenfXTPA/z
ZmwtwJfsKjX+2rAE/FEbfrAs4hZMIe+CcFsWMAjLqVDVfv28viC1onT1wmJEKoRkqI0kV1IwMV1I
OYuG8Ppa69d2LHDgkTZ1DGr3etxpXN0MTIsnaUgvOKLWLj2bTlIRKuFZPRoq2iGVxrTEYbFtBm4K
D09T4bRcvJI9bCiLT7O0Tm3uYR9bOVlZWh0Kl44iAHoEdg6/tvKzZbuUZ9uDT5WsZ/tSAyxb2192
w0klKtmfE1rQbtL4+0Ij+ZHK53UEYq+1HO64+8k9wzJwteZ6sNm5gdZOIeF9ERF9suMoXhaUCC4B
HS7wI4Y7GDK0yXqSpp1ukLc57OLt2q4gpAPguVy3TW6OGk+62mPR0LZK4j6D3M8991Fz5cCw+i8d
xhoj1R4gvsZI2X2mpgJIJ7q7IGqFvjeA1YekezyJaXjt11NW0brnfiQfJ43Zpj2dcXky3Wd4u8NC
pZ+TyUPfCmc/rLhXJ6eslbg4MCC1hxiJPxpLhaRE+bSM1/txuvKR6lHw0/65rt146Wg0GCjY5/ow
wuenbuSSzZb15Mkmu3UX8VOUn2DM5nfGoPoCndKuEOIXaHpxMh/hXC4nabQ57mfhhzbRTgGyhvwu
o/cAKrGhCeO4ayyZzwy89p4Y5wTVlJgh32KHURh5EO47gyfoKLJiO/nzSz4sSei3OSKcpWPEr/dp
QPMQBjf0UH0yooumWLFMd3n2LDRRPPy4NQid8qSvDmPX3Rv8jOfMRci22O1RpJPctctdR8dLoVvy
sujVr4wWOHe7Q4fj7McY16Bq4GnAjDAghmM19dtdbw3ssTEFEOaGGu59pXaz7O/BHmFqWfLi0bBQ
3tQs3xhpCKcU5pBdOk7wRFeWIZnS1f3MafFRIeAc0JP8Henz/+mE/5FOSCjNP5n//41OePmdVj//
Sia8/ov/IhM6zt9INbKFY5mgHSzbh28y/XT9//ofmmv8jeBxD6e565gOnIB/BL0L92/C9kAtuL4O
HRFKxn+TCQXQQtt1bR0uGflpK7Twf//PfyFNdH/58z9HoP8b1wGNC6w3vhFwGN8xnL/gV3o307V+
1iDcLRt7s9aFBjONEKWz+WWc2o/hmQiXULEFHLEX/dMb9X/DXvAL/guUxnOhNtq2Z0Amgc145Sn9
E26nruxawusgYHyGgoyFoz8THoDOnb4u5n5M6Z7zgz7///Fl/8J1Q0xnj23Ky7bvZNQmJTjsPWCy
YKGr3p1tsCflf3jJv7KP/vqL/oXVhbWcKLWRV0SUNagHw0U3uo2R0adhn/0HbB2Chn97Oc8A/oZ4
x9RdBHl/pU12hdagW5TXlTk6IY7YQ21ZNXeUZJUnKYNJdbBWorrjA/RfOLld/HIidMy1yw0jSAwv
CDMyLYLQSx5sUC1MZidJAoBqSxuGhYVbs9MHiK36W+SOxqbGU7ZbSjyR9C7Z0DczFx7BmVvRHF0t
NlbZ7wkXIlFMwnDKpruIbgmVAmoYhxyWVHVZiA2vCp2rKW4kWYh+Y1/rR1Gbj8RvCxw+M2j4BduJ
4vgBXf6WmN3kFKEOBFz7lvts/lo6v1ge50SAwE+zW0RPlyE1Oaw06WGalL6NXB3MI70ngzbawWl/
d8vMnWexfmPBrqvlxdaBQVYDsbKFvcqC3IBm2sWdyBGw7RMRwEdmGV9E0t2aEWGlfmX9gP6/pI38
oA/xMi1N2HXdRbOnt8UEyOv2vLMEMJIkR2cjN5irT3TenY5oJYVUuHA+AaA2nLDg0KlRSGTE08vc
sXs1Tfuhx5ILg4y9SrXdsoCcL2sAGg4YidCqDzL/Yjj+Q+KEhK/PlTCxQjom38qM8ybwvDIwKvVQ
G/W+mYpl2w5TtOVtO2hyea+0k4NGCbyiYhTd0EIocNqmxkq5T7dC1B8ubeUsZRI4LD+5ml8SBwNv
jGConV8WYk3IrmvINkVcmrvqBwv1S9x8V2X3e+hkwRx9ra6yTsNNFix5Vm7dqfmIsD9qrrMzK8aD
ljO+2E35o0/1mlxahOv3Ka35RV/su6W+dySVdd4JTpSk4jY2DTCqH8bpjzjFGkAJOK0rjS+p660w
OzDwJAPh15rCQWuY+a6DtsKixVN2vGsejvHJwXSF7HVzJJABJ3otfjQALntU5oEgr3yTa8BQSA52
s/RPt9aHZcfEJ9H6m9wycI1ZABrMon2n/4iqu+6+/RrxpZa4M8HMhKHlfLWmrB+9INeoiLnnTOUE
pNmjSq9hunr8IFJAW1KVKgN9RPWqZ+alwGiEPjAPEsnP7HbVg2+0jyCHKG4M46bOfFx4Gu0uS0fh
WmjJEQXFFgEvTVfJ/SNzqOgJAaJEYVEigXRMctlyy/APRkngGhfa91h0ZPQbhs493wsYWc8aH/Fm
TAA2G6YGvHofGsl0odZ+gCPw99u3WlNNIuQnZKjAqfaKB8gnpCfFndr0Aj48rtg1pBN7umYgbVY5
KD9bYUFx8uN63xDw+5yX0+1i2iT/Ff2HIZ04gDqwrWsm9sL1wRv4xLCMJrbeGek4MMWfQsPVviT6
YRzQmU/q7JpudiTNlea7RTZ13t6jXIOgMXQXgA4vWtXiJSc/kdAKrptO6gbrbrVOGDhY8xgWqSz3
WRZt0zaKt/b6xNUIuwN3TxNj5494QvA94Y4TZnYY6ccMZoOPGBE4SBOezjwm+EPTf0qjf4IQf0uw
YLBiUQJj/WBhYAm6gTVetO3Od6aX0eU97uz2w12t7q4/YMlzCB7xFzC5MYG0GrKQ8TUaScMcbGTc
JcQ7OtyzCFg/1+wOhR25PK63k1cDp1pMFrO4TxHXpy+F9dpKk+xWj0gvu3Qe7Br3o8MDmRCBs9QL
jTe0RZHOlafbAcWFJf+6HCEnWLrVZYKUfLCHfDMUWOTLiF+KLFrd4UWyWPyg4CX9ZeGKACOug3kC
KBk9Qhjnr7moQpk/xP2wFvv+QVnOY2IxC+UH62c+Wfn1QypAkozTfmirF80kfpleMPYBctXWfz8r
kord+s03pxc5Li+tvzayozsmdPi/U9QycTa/rDMy1BNPg5JbFlXk4ROOmJqfE7Esa0xbfrSp/SKr
7Rg3ZAq1FqAkGhg2dyNrGaMu62ESxYOhlw+lL//4yg1HDP2xuT7HJK1t1Mzb1Wn5TowoaXRmmQHD
APrtCIqFVp4i1V0GnbeinLk6A6OchLcViaobkBi/aeBw8bYm6ORAUkD8J1gzZf8J2mW+tIXGrumj
aKP9+sO8lLUzS5+L/g6ojVS053I8rayfms+vFntEls3acuz8ljHY8rKAiOaHpHWAVWFTYvuD/KKu
v6ChoeCVQ3K63vAw5j5wL2EPp1/rk37KawaLwT6a1oSbdf0vdmQiTEzynDIuuE+wyFbvygdXdBe2
9o/Eit/bHPd66go8oSq/Aa+8GVxIJH5KQ2lOCIU0re3QFp/KcJogW1c1ZqL1ZjJytA2tkkBVCTBJ
p3RLMGZQT1P+4E3tcqgblAJ9EyEidLuHbKloFPiwbrzWWUNlcEmS92ck7RIYU/nQVjwU5jzdizoB
n9NdZGVrm1UNX6w7X9IXF2ayD0KrBzSryRN79JlLGIXZWHOgR9jpTS8Ndv+dsE21ybOaIJfZ/9PH
1b7EtRiigGlCg3iAzuNXgMKFC8BGj6VoM2k8sScPzS466+WFbPQgwye+ZZXV9k1TAoZKE4hD+LGW
7txOzwqFku7md72JEa1wpAq92XtvJYjTwSSCOcG/IN0Rywf2WRfeZ9DHXbHVbb4Vm+p3Z6ttQxoD
0g2DDXC+yfmv7pFwL1FPbsJoviG/Cj273BcjZU2UDecp64dz5iCrkfZuZIh9ozRQUGIArEK+AVFG
9i/H5VaW9cRLzebHZKDXr7EEJU1HV14Nx9GRIOVi/0618wPKD2zWA7LriKy+nCFQME4dKJKiYlZj
8UsllcfbWTglAKP8eVR0302cBYyc4c3WOZE6jmKvQBlPXIOms2ivmUwCGERNGuasYrE6K6BwTP0x
k5UV+IySGfA9QNb+FIRsBIRFfmg9bGtEk7wby3hI3aCmw8R0bfI2LHyP2ugdW5+efWYyR0LphQpv
3rlAmLjX4iYsW1wg+qC8gybaG1PJO2tyqnOn8tdYY/EZ0YZsycLekjM226N+8HwD9pTRkFudIi4E
CUpZFmEXMtZoNAZch9GbvpRLomRmtfTxbDhSxHYu/fiMdVrQz1t1wURX9InubfjvtFjs6a2YaMx0
36x209khtTG2mJj2M+YmbxpQCw41LfHoNx7xefP3HyKV4AYW+yCWO1NTN/6cfqB6SlfbOX54q4AF
REYjQCXM3Bb4EIx18S7T9DctjtAn9M3BAWR5UMRMI8Vs1hldgpaxR4zNIXSTJ+J5sdJHK3HXmMAx
PrWEtOJ8h4xl+VEVGjXlD5Lddk/60q2gkViltMfYezNJ8yXNmD7Y7hHeyGfkCTBXZEnuoXEZav4e
XR6qKDGaSwp4mgWYoqCPepTNmN2SuNEPvVk/kj9FlSS7r45Hky7RN2o3DLVj8iXwyNKZBA6YFfpK
SVGhT8UbZksfbZnI5/b8rfTR2M5VgUUOrQD9vZynhSVXagTMQRtO/35HsVCkrpfyvESXlHFA6M+7
yG0xYLF6xMuNMTXkEg8VzXFhQjSl5bWeJIxNQnInpAMc2rMW3Rf2d1xwsTtCVbcYFy5Io4stthdi
yjFLzbWdbhcvklsrTT/zfizI6U05gWQID324S76tmDURIxwIL4+IFekhHku48i6hM9vBQEigmfpL
akHZjk1i9Dh9BX4hYZ9M9u+SmEyKrSPu3/G+TBeWARvJbRztI7bwXbZOMayp/0NmKoXbnH9yKkKb
atKUa6SgFi7h3li0K5smZkdH/81tDGTUItwNDvSu0s3XVREZ9Abz3yuF2ahvQVVpgZXQHyYohclI
QmK3jrV6bdWD2Ej2viGHTYs4EHSYxAOfsR71ZuATToAPjgC82rZuRIpQoGLuINWRwV0ZDGv/fxbi
lsD674EDK6NBppjMzdcpP5u+cL/L2PxTETh9am1KW7CE5JaaXFdHEJQwO/KI1CwPOp0GNK3Ot8IZ
H92GHrZRu6sUOTnGHiDlwoz6hzYhfMs1pm3iZgyWhj92O0dbu+k42C7Zi6UXCaDsaTpSo97a9NHN
AgRN6ln1zjBHee4oLVDLaLrsOWzm2ZaakpjZpsPL3g0cNoiTSpwB74Ke75wF9WzsRjurnVEndN57
nxt22Art6f/wdF7LcaJrFH0iqsjhtqGhc5Za0g0lWRI5Z57+LDRV52KmbM/Y7gA/X9h77ag0bnLZ
63QTWeOlyiJ6gzWOaIWqmf0ecjGK2KlsPD/eWL0WHRXNv/tHdErarYGyiFoB+wV+PGI4EcwXGmP3
nt8bQ30p4MzhLcq3/OzLmNvQkcjoHSw0LwEuCwcNAKdN7ynqEylbiwbdumMEardUViwCR91HzLSA
Vi1Sr7jiDhTCmdeP3NfWYJ1B7NORMzIIuwHialPnbFFM08Xz+0DuAHRh/FLrFNMmu+4uDU4xDslt
zmTWT/UBmOX4tYA6ORS5zyREPOvBz+ndTfZrfLpc7i1pUwSoO4YaWNt2wE9tqjU7CX2ki2vawwhA
cK3G9bDRsbXCSjZXfztNuk0uTwsX0BjUWKw1weuH5UpLiZZG4uwplYxgWHOHkI6xliwm0ZyWDFwR
rpIxtkPzR3o2tT7IzMnlqwqLwGECsclNEY+aAZCnYd6QJ2uBPAaIawYQAHHeENa1L4by2KYYqy19
8mR2jkYEeyhUZyBWoUv0s+joufKeS+W6lsBG9ewYDCH8GGIERP9qcd6pVDWrUqs+CxUIajNKSMzU
XSUC3YP5NJsjuCo2aX6SXcW5+kmmCdoUn6FV4/4PCQPi/Of6ZV640Zv8XZwgAxS5tJ2K8lpEwmeJ
A5BdNs1Xhr27n1Q77yWeaZQ5LGStWwtU0zlLBGRxxdbf4pDAMIGbtJJzMDhgrYkSN0je7QjeLopb
p9HJ+m2xZJsmX7ESNCsxVwd7UpHQ89fcc5XJYbJAAPx1Dwne0dldH3wD11IuIkd/FUYj92ZdC8ns
yU6yyQgsQrIMeTJdZzm5YGj6iX+ZXbXsfgjNuvVZeDdysneXraWeVrTsYa5jL+JQNYS9ImqCk4Vq
zQa0eMLvlB2Yf4Xrm2uZedSKqFcsY0Zis9eZ9yUc1DTgFfDpHsZauTaRelT0GoiTCGM6LskuTJVx
q6q8mlQ3N6qmHqwZERaLlKPgM0mJ+dqoapVLicnTRWy5LMwyuFSC6ql0KI6RZG6WVi9kSpX2iErM
X1Sh2I1UJyizi75oISSmSeuppL1rYTo5HYU9/BMOQb9EKFv1l1YZa6ZDy75P1F91iiTAbYKd1Usi
pdrpGDDELZYZVvqbCdUM5MzuVw/1yom9v/16XvJxyU1AjbSsruF+LhmDYLTrjAVlJfm7FFXVCrF1
mpFOqxeFYTN9fkF5ablLf4f6qV5P1ZMwZxCprCiIR3XRgxAiI06s+Re9aVWeOoPbMZzS8JDGlD+T
KuwKUb6lQ/Nm5C24jQmjUJ9Np8SoLQ4UiC9KpHuTkcxuiDuhk6TcHppmcqaII2xB1iZkdLFrT1gq
jT2ZNiMmsyjEbMBIcDNlC/BUKsaNoNQ2gk7s62mpPLvYOHSI7F2Mx7mnoh3eF8mIAJr9tyKWwrbX
4huO32xbyNpVqRRln1ME+ctRn8AsFv3CRb7bcM8Bn2D5LKE0YPKrBEFmVwJGDEVE1TPNylfYwCht
yrNs4DhTFs2DNU1I6ofalQ1D5Xa2juiO6m03pNtels9pVWj7Ee6DGlSD95dYk0HDqfuQgRPWF2we
/z2r9c5K7YE2LQ7pmiyLB7bWhJS6vmExThNDZ5irZzFnXtaBejRR6oGJoYWXFp2FrJtUcoZ/sZQC
y0ij2H/Cl1JOMYQwyQQocx6H4ekTx7zSZRFP4BTu/vRchaHU22r4OxfjF5jl9ZY8K3+nk0HW1EXg
4fps7V7O0nWtMmqttCdUZ2UtA6Wp9fq7zIT3FFQStroRN27CUyHVLERGfIAyWzAJDx0FpemWLB6D
ZFIRz0WWlxtxbfecvVLoa+AsrFdTQ98L5pAJMwr0tUYi4pLEDqdjl071Xoe3HpLoiF6PJ+YwFlQs
iRMzaeOTyd0/YRVXzUqaEjaRi6BRFQWdAPDJnfqucdTl+mo7JfKIiEKqm1Vs/bhyUoFV6tT8032V
cZ0mv2KfOEZpvm6CKHSSOqA1etdraTgEDh336I11vS0y2BjtwPARMxz3ConnfxvvJIw7V9Moy+HG
IfeUuOa5uMc9E99vskEYCqa8slpQj6kinPuYMOtxPOS5tIgG5eSilsIX6blRkBiOLJafVo2JaUC3
xn6xkHbBhy78yjMbZqBImJZQnKKWDS3caiBelJ6lgoFdC4Jmis7oKNWgIRYNFW+FKqsbruA5D4JK
A2HNkmZXVvKdj5zvk1XFXv4CanmNxMu3e02sV5VRQVRYhBQJFuSRRaKtLEKkxiBW0woZz2lcf6Dz
8TEuO3M5Fx5/CqtIGTQbpEq4nn3oVQYBE6taZxJkgaoTq2BgSosYdfmTxdZ8NOaEVwNGbyIn/4Zh
BI88Zddo+pwbK/aYohx1AatCiIhgeYpGYAhsEq5WAspTmEaaxUp2GQLOzMaLoToPMmtSmr0WEkDx
MrTAUoOadQCknid6rqW2lnWQhvp5EBhAt+IW442d9dlD+NZ89Olza9ioZwx7CjUAn5HblgpaKkF1
tT50K4KZOrX6rLTtVCdoVSta8kbzv3Q/cn3kthRXrqXCIrJQqxiRxAZaN5/KqOyJlGBhOxFl2koH
GMarBuZqRjStNfAuzKL+TGoyDcACo/HVgm7VrIu6/yb+DBWZlJ50cPdaElC4x820Lm6jflD0Ca2e
PArrVssoEQ2eeS32zVJvDkHpsz3upIdQAsU2oRnCSuKDFAj+0cJrgGFRqwuJyQAEQzFRnj6qPbWq
Pk15YmnTCVcq1M8SASEAmmccmAf2BNdG4rAbhF0ZsX6e5fpzTKbSHspio0e8tXosPhkMPqNRecyC
+hgSCFbtcBTYOa4SxULuUoKO5or/xDV5V4X8Xa35hUSo91bTkSOgQbYTwC/pQnlLS2CkDQ/LZNaw
KqBgYY719ifTKSPrkHEtoJ8q/hF0j5SxRhDxJyacXjNJ+oDNyseiygTI8Lz7k7wYBSc5kZZ2Rcyg
BqroPz1GHdEDpwSe01+J2Ik8tYqRcGXgCoIxPC4qDom2FsjS6GSot2xNvRW6at0JasbLSROI3I4o
UliLY2MSrVxSc2usWfS41u2+lXF2byduSfJr/Z5g+9pcDWZmoNuNhyuw5g3u5A+ZbHMa7XPDfGkd
qyZYO51IVwDrzM8RKGbMmmT9mDS4GKbGeM4a4fZ6HzlyRukUhsWwhqgYLgqMP8F4H9O5i0FH0Qlk
8U+nES5Slr8mLw2YIqg9JZ0Yu6EA1j2ZxlOjcexHWOtXWRDzGuj95glhT2sYJRi64i71iokulIne
hNcUnc8EQ14uCXzwW+s6ZJ6Y/Qy99ZWb8EjwC0GGr97HntOixcPZmw+hHvn7YqQsqUXAhxYg/aEw
IvFCTE0buzLbxHhiprw0tq2y0XzyJSVuq1SRkJNmV3OJtOtiDsgxLHZkldLtd5QlhmQ8eim4oRtm
gNoP2NXL3V/BUiGgAZ7Rp3u8T00e14izjcsY58UBaUp51cVtr4iv2QAGpqlFfaeN0TPuqgC1H6Eh
RLW7QiGG+4JdHZFQ+otWDeoGnw5jgcgD0u7vM2oXlRVTVZXyps6SG7qM6qSb3bZARurNpMJ6QNSJ
RxXQDCmPcBq/GwGVNkz/aU+xV+81LF/CmFnoN1jB+HTz3TjzNGkKHroBX4Ts65xUfGamUSAx6snR
014yIQq2qFGCjfCsIKNgLtnOtblD3Q7ebKlT/56FgMRR+co3FAA8DUb9FGg8skEUnYiD58tmqLpO
tWOlmNgBNeAXQmk8/uSP9RiCa8ByGvkNu9GRNaLIl/d30KNYyFfN4F9bDWVbhXTv79KF9ESLL6Ya
MKclCJBILgUIxm+KNNFRSekVM/MiInd3sqQ/wS7F+IUMy0DnBWy8/1hUaGaPmu7vPqdf+VVqvnfk
cnUkMVeuyt8uCNemzx8LPhGaaVkoJPUi612uhp5YMWt5jcUSEFgls9OajC6qgtaCQ8uu4qJwirxg
JzYxCEUGpZesexFukB6P+ulPARZiX8VUMGPNN3U7It9qJ8fWpzWwJkVytC5Tc9rECRVAbBCfIkq4
/wqo3o6vMu9Ie//aqXeFwSJAgZkBXbpGcYeULMVLyHQ4RJG7tmaeynPTsfoGwOTyCcX9MO0kcCNO
ns8OTHjuQSWbqU94kTL9hgxfdtMCo7EWzRG9F1xJUVibo/gbSeBwrNAydr2xk1r9mwQ9a6c0gbhC
FaA4odGOp78fIXmWHC5UiYX+GLkkEgCkJakR4SrqXJFHRBuQlKgSxrIaqI7tEnEdGbnlC+7MZCsl
G2O8ygL3bNxm5B6ETUmy5ATg3+S0DqSnHPl79pXpTuoF7mQy8BbLinTGSojMfOjJJEccGcYk3vg8
Hze1MF5IRQGCa2XRuRXTn1TlKTPqNQRnykfdl9O3Kla8WrQ8JVXfYVSP11mbaCWjS8hkxg3m+DsX
DdakssnWRiJcq/M/MEkZrPsV6IDZxzQEHaPslKrROOahg6/NWgl6G5+sxU9TzT2ej6h65sS8rE2a
KVhdIL2wfsRvE6+cexIVqFbT25WB5eB0BXlrggPQmCzIlYKQsCojzyj0fwMLeE1OuWdLyJwalvJ8
iAmGKKrLsDzQUGEqZS3ywIuxTikxKRoRedtSNP12LVlQLQZEdBGXnj5ipUXQdfLKY/T/7ZfRUWjz
JehYZPQWIgzMLPYaUYA02Aj8ZwDF+WNJLlcIV4/nR1GhGB+N5sdiL+8IwD9V5r1liwaTBT2S9Lin
QGa16qhxhObQ0IBTyfNOTIqZF0W7T6z1WYqqQ0kSPDvCvtlWZXLKygrUnwwIX0saostZYEl+/wn2
Ln+MHaNYK4HQUTcvsLqL7RCh0KRiXax7IOqsJVlDEXd+A9WfwdjJSKZF3hxMHtXNMgUf+4NaqiFQ
PUiRqv8i057h4tLIGg0fklr7Dg8+kzJwUrc+/xR1fmI7vvN1EXawARo5yM0jBul2X2bSZ9qiiRxh
3nsDVyOoS2o5VJfzmmz32ssElp9qnhyUZPqVWYg4HfTancxsyVOT/C0ncRwR4MhwiC2/G45uT6bA
HnH2tgkK39O1lupIlr0xFrj45pmEZZ0AHinoWe8K+E2HIQKAHizaCQl1qsGgdMqHeykSy6drPEIp
bJBUsuszjbm6GSpI7Qp9ZWFdBplBp058MVsXTHmCkrht3J8TdZB25ZwRq5DI6xym8iaiHyLQ3HRJ
W4B2EEi0HVbY7P7+VfAU3ykSBFkk7vP/fyiLXGASfl6R+bCqu1XenP77rewP+U9//2/V1rPy9vcn
ROIj9uVViliBzgK8cKtCdK75HpnH88eS7Ba5Suy/iEGpAaw9PvLIrM/pQJ6qlAeKR2eT2QChLBQo
s3W1uANspZQmMBaltZEsNxHyAM5kcLZgF37e9LmoscxaPjkGXCy5/JW3xk9ynQJB2kYtcSHl5J/L
ZtgnoTVfeA/RTiwxdMUaStqoWyH5t86iXJYYeYP1FMhE70Vsj4lnSRDA/Gga51gmqgbCtoT9Pn/f
XeKBPiOb9uEjJal1wHe1zbW2cOOyfE/CpGWSMLzHmWRno98fRRy+3mDCHCQsAo+8pRyDWoUbnvId
KpgEx3LoXPb6OVL5KNln2ehZEZ9IBm5lJWdaf6wKuHlwNjclOfMbmZIpi3M3spR9HfkJlTV4uKyo
XSEpXkYZYUbsZzBNVCpIZeQbzLpnWwDrScr7BIdqLcntRa9hFw860Yd+U++ZSUHmm7HFtGmv7YQF
zRVKibolTA8pNx5QflpwILQww4tfRosU6Vr6tAqM75HhDppf8vXuoPgxKa2IAov3Yrbc6QBcsNeO
0Q10xKkfDGMVMjlcS6Rr7djibyuR7TJONxeNO63PEDhxhtc2EHUkfWAQQ5TQJOUMpmsYSnPqZiqo
oGlPiiiDGJwtQOkjeXANazWmD1r3gkonpvGeCD2Syy0DQByZorUZwJPTkcInm34msJhPBBUrvIM7
QkYIP2/QfkQh2+Yqx/U2aczy8h4/p27JnZvkXOyotVZVCpGka0JWX2USrMFWyKtO4P5PyvJ7DhXD
LUPzVpYDk4mSLW41sZqOFxlSH2rxXh01wA+1vpvIjcACPvzK8UAKAfYGi92dMRe/saK9asP0j1ga
ZEWRetAMbc/uzWEwxDASes0yWXoiywPw3OUPLmLtpE6klLZ1ip06nNW7fjGFqLt2EdwVOWBgKUqx
A90pJwvH1+F+DMY2hxAlGBnMVbZb0MIUjVulN47ApAdPM1KGZjTkm7rNzD3+Y1jCjWDtepAr2woq
827QeBtc/tk2sMDRF2LR0INY8kHv/NkbE1k5xn5pkuPSa6fCZ8Meh8emUv0TeiiyauRYvBiSn69J
usw3M9seFC5o51uc4zeJOaSjSVp/YwLbOYOgCTcFu0gvUMCZQTbeW5XVei200aNSCdsV6kp8dFY1
Ycs0shckO7AOjYICmJhgXKztuJV8GiqVO8zWc79+HWhjsJgm9SsoHa5wLSpfA1CA9ih2+WtbsUQq
CU16lUwc44S4JK9iXaY248v4Ffl9apMIEr7+OUElKQle/Yn9UkuR+jLmiAjS2DJfOJgYyDel8YK8
qrDxvNYXzNprjOYyE27kUWaNIvHvp3E4yyf42+J6jN66lDShcmC37lsCq8VKuJA+r20jvRlOfqD2
p7aNBrDSpXLoQvaYy6+31UBIk5X17KkM7dhI7R5X3kbqdPO1TcyXdkAXmc9f0BEjB/ooMxHsSuvM
DN7jucVEF9asj4PGcPQR8KOex6NbDFCTmw7svtnzRQhjQWoWFnn2lZMb1TXm5V5X11XBbrQWpeko
U5cwGEmUddJmn8I0H2CAFJdYj4GFlKdhUAovrRLjMvOKhVg/5EG8s+IqvWUaxzEb4IzZq8V51ufo
onj9foLdIBlknwcRG0G1RCmh4jlfRI4t5JSaAbiwrqNQRxdg9EdN7dmeDL65Q7SD1aTubm0Q79u6
mL2qGdjWaMkF6NSmq4d4Ny6aL3/mkO979skksB38whzsdt75laFjvoio7CineAi0H7lYzBuWbM06
m+pv048ZuGFjXU7tgPRxsD5dTXgDKJay1tiNLn0tWxIbUqvG4c4hgrP+UNU8GvSwYuune3OAEAsh
WIlAQGbKEyrYMkj1AZyAd9tKe5GryoSSpOn6MabYpGkCRaJM3V4C1LDKGQGfjSI+sPnaAxIFcOeb
hVuaEYbBtB43XH5LyNhZ6McKESt+xz5ieG4AYcgnOI4qbDBbS0Nt0+k6Pf2YOxgqpDUuCDqHmMWi
Gr80ulRdgmkEM8RQjGObaJGiwmOhoB2NXue5n28BYwTcdGhbckX0j004hLaCp7sjs2CHJA4gHNFj
fphylAS1nXQVLMqRmQBvcoYcSLCcMUsyk7qjKUrJqSFXaho69ZASzL4m9sTcqT1BzF0UZtBNJvwR
wtKXyWe2gghVFeUpxOXPlNYvIUJmriw8diXL8lGTlMWckWHM6Ymr59TapIHG0LJgVov59SD6DUOB
eAI+bQ1nhBajwXFswc/a8ez315Me5jYeq2cxsh+ZRAuvSZeDXxnVYQ9aUvFk4wyEt3CakIVNV8rZ
Tgh7kVO/O4zIyzAqgTGMzaI6UJmdgtnv3Y7rjdV6AgUkLB60dRJqIwI7RmvctaNaM7vv4auoILmn
tnPpTNKdZgj1ephQ4hXBuyBayN4ZGXtTV12mccljw+ez4Rn6Jsu0QaFiLsOfTW3UJ0vGraw2aezm
lZl6RANVa8tfPJp6sOvMjIdnWV8bhQ64pyCAqT4wQ80J4ZnHkV2sLx6obABTGf3BMFoX4HcN2U8/
/zWOfJKrOtMFL6zmjZGCMkw1FAS95qFJ1a+CXuN07rR03fF+XHjUR81Ajpvmvb5ORProSpRRhgvB
ac7k8tDMtBeCMoGo0FXGOuQNUO0wch0ydON9HL8qgZ/ukhnOrijre0tvwUdo7UaN44tWTExJ0oAg
4Erttvh96YXaIJX2QdFJ+7lnPwhDkUHo8mt//+qXH/mzhSxNqyeG1VmjOZkOmKzWGxIMDNI/yDkT
bDxWrupX2VYZJ3EfLf/h70dyzpo/txbG8NiC0j2aeHiufetpsj1DQ+I63UXzCpWoee3fBuTuj8Cp
tpEjXfI386P/Zx3IT1VDvMauwOAXmJajvtIuqNeKC0FdD1esbv6nghFuuDaVZ6ElFFbLWAVWoOqG
1kp6D3q39OKNuEm9fK3/4xfOxV3ntyKjl+g3ilX2KuPzOs3vRgyMyEZkp11IzSF4uH4xDpE7HwXR
FTavNQY6nKAU+GeimawHK0Lxy9jKp1ixlXvypRuuWjgzyANvdKrEyb/LR8KgrToa5RkWtH4NXkmp
bqqvvjxyICyoEJ4jrDLzvdSsYbMostPhdMU5eUQZnUGFzBnYOZbpRSUdQ+rG0I88pDDyrfoqQFJs
svRoGg9B+MdbR5znKi9JayPtYcY0fFdbhCUtq8hPGKvjSUWmVdvlrvSq5JHdqbpVWAWgMJArcnZc
8ZB02/w1fhU+kBIwSsL2sC68Tlsrr+pXKu9lcaWAew9/2qPyYu0gVKebLkN7vAlYJq76PQC5DAb8
Kv7oP7N+pVxDx7zw5iZb/Td6w5MsargHj+5VcomlQGp7JFKhBMp156mGhMij45TWyEX6k2qsoF+n
qDBW+QupTKhJhEcMzAY3Z7/uW8dvT/O5GRyYMTn7HBY+jCtX8PaH2AZdeB822F8Kl2WPEK/Zbu3B
pvHdTLv8kL1KZ+2RD7aqXzt5k6LwPao7AHR9B/TOte7i1XjIkyNz4QhbklQoL9+6Hd6AmdlwbAuH
bG8eGRzTSD7ibTouV0BAxzFtgicLu97Nf+pj9S5cRyLQXMXLtvNa3b8gnFyT18abecJ+RVDDNPlf
Q8n7SZLISTxJ3yPj/hXoamwOZyDx7Qd2iCcHcKZsi3ItRd6geigxWh6qJ2sbIr5ubGM7ZStR2cYv
pmh3dLLjzmDIzK3qdI/KzU/04WgJJmDJu/CVSDNLd/hGGlYstdMc5FW8C+7ji+DFJ82LtsZLnV+0
aEvMsx84T+kqX/wttWkCIPLZQtv4qfeZzTHYMCxhtuoG0KBQgr5DcHmr9z6KzWfnEhZ/Wzjt6NhW
7SZcsuNW4Wn8THf10biU3ucY2s1B8co1qtzKwfP8TD4whNyNKxqX4m0JLIbJvFYTl9DQkCSJ3/gX
gg3iiaZaIUI8icql3Uh7hj7DB0eZ8sWebxHUowD3mH6nyPJOCh8MSs1Nfre+tMTG3/ki2KxMIBc9
2r05IHfYSF/Nh7hw3mxrLRyrrdjZqEAte7TNt2pr3iWIUf+A8jm1152z++LoQYpLVtgmuafDRngw
K4pbvlLGQeID0Mu/5i3+BJdTrQ1Pu87Gqn6WoGDv9InzL7DFNt1kB/GuXK1rGG8Zg/nbmQHyiU+I
Zh2MtblqvgTVaT3KjXzNmkjfhbvirL8NrvHhH+p94OWb8rdxQ9+OvzBnT93KIlSd7Ql/+KpUV524
8osNe7p9Z9zSK5i8yO2FVfrC3P5NVGwsn6qjLa5up9ngtkaMjLRu+A3EI4iZuOORuDK+0XFOZKeY
pwFpDT50TqAHnoWKZw0XDazKCboJ0jySyECqk8y15ZNfla/hp2DgNbKbf3Ss47qdCOlcsYxNV4TD
baQLEStoR4iQ2neHqObL5mIiJ2F5NC3ah5V5Lq8Yzc0CkhC7nb0weFBcEUAjr9PXzc5/IfpShcpc
3xBEjvNFuMvsHW/xC3pugVHwKs08DKTScdpgvFM37Exbm1P3X3AyjyXIQ0dctwfhPl6sw3wWWKJS
MRytQ6Ad/Z8B3uCBjEMmwGxEHzwR4Vbkb9rDuBjvwZ1HwruxVb6FQ7Ph/otp6hkYZPjR7HBTv9Y7
xEARSlFbPFtrzAx2+K7/Bntk4gHL15VMPLENwZeNBCxFLmDIg6vIY5Fr7ZoAnQJpQNzMjmWtzXtN
7s+vGKyFXfwBgMi/SVvpXHWf8SF7whljakfw3BKkbtO1IZOBizPwcs4pR9nkbyrOQ3Hw1G1TOcE2
m9z412pJ0ViZjjbwyFSJA7JZ9AqWE2gOdxYZwtBs3rNtU25YKaGpMLjOt8KRFSwq68lREMuwANnM
1zD3RHmVrwNI7na4NpBmX5VpJbvtq3WURK/cY4LUjFXljQfds7hNpLPwlqzbDaW7fIl+gmNcOOa3
2G91ztQLwAu0C51jZB46YYog9V++affsODPeYvUC324abDm3x/0SgLouTvm79UaNLh0qAQw3cEdH
+GTOjxzX/9ZOCUTYS0K8pz+jZ1m1X5aITg+B8bH2ORYceH73oL/q427ep07jNXaAAcirjoTrfeVP
+TG9ZSyNvhj9hDtzD6VFXTfv4Ws5rZt/3HLQu9q98iXc+HRdiWAchw/MGM58EHNlA3uJHkm4saxr
PKw6aSuzRiOtVOBb4p5eKU8x2unmetxqyQEc+kbyZkQab+2mRblrrmCk6t8+rLbRARAo7kkMNo79
bwuEj9mXzCzIy18bBIN2/yK8z3zS/ZrQa4KSQDSyb1rn0w1qZb4nbpbef1Udwo36pVrXDmgmypbJ
Bij0z98qgm2RAnCLtY1AQsML4ZD4F1uYPni2+PD2GBSnNYkqQbkZzlp30EMPNwbg3V/yZQmf0gC+
HdnJa1eQ7Ypwn6g3Ilt7ra8DMvkvqPVY+XF6XIBpI6lBWWugTAbQuObGBPDnmZsMfB7ZExAYLlm5
lXInFG0WVsgfun3agtBeTflOvvH/GyQl4Tbo12RE9HuSyRdtZQK6fMUeSQ9dJXehxNOzR/qVSiEu
XnT12LZOYz5oJIXuSMFW/tS31oKiufEpQz/ibCtdOaCQP8nRC0PB/Naco3OOp3I3VOvg3j2TyoPM
yB3DumZFVM6W1AG3/Ae0N+Sh/6qdRwWfiktXjDJA3wQFMIgdwznKOVRI0Sn4ND/kI4dE+hNf+w+D
2d2GeJOP4lBtw123b9/VW5l6ExthNKV3yIBE1BHSYoczibpOua6MjfXRZp6JoijbF6QS5GfyT7AA
hgBKzsF8L77LjwVng3sTzYNJaf5DhAh2j/wXb1em/uAtm97wLmLDSnVgSGjnsTDa1IwEMp9rmCo7
xqSP3Iu6fXNn2+k/BWCCx/m3OOj34i02bX9jPgLKr13+igfVVlp7xJt3LDWn5MvCOqLbFTcr3xIX
27WS7BoFip2+UMe1+WdAEi6j0ePIXO/J68QcinmAx9cO0gkGHfPGxs0vn1p/FS7ZHafMCFqR24yu
A6noF2LP+YcHW4UxYg9NlRmlvxef6FbuDV3HDlCExq79ZG7IiOLjI7Bbu2pHdPTx6+T61KhfXPgC
lJYddSuGH/KA7fwjqpz6pztAROaW4fGEqg5B/ivAbrKuNtQtTnYF3lw7mlvsUhekz9E8lHjBTKpg
G1zkmcoh+OCeSfd9sSuxwKgeEVnlXZ9JYncXv22Cgn0NqIToUNR0krbTTgYA6j1zdeYUKlhNpPwu
QBA2nuWd9W/wIXFgUVHFDsaSfJ+YXvrqS+Thfr8LH+X4IRbXnji9N6bOATxDlwoq8pAoIKSmPCMR
fFQJIrp1JWEtlPUtXDFqH3FlffNl8FRNKONpaLZAoY7ZY3wxo1X/QcRxvQMQxpT9e9JW2gNDC9tJ
icCZS83Kz62ehO0CuL6RGkTXHjX7kMJPJsPINcmTfuEGLVCOuyDlroGHyNbk/NwRcXsoPntzFezT
R3AqaaEsaqUOwc4Pg4Cb+sV+hkaUgtVcY5OxDiiWIQAiFt9Fl/zGy5Yu4ge4qgfDDP5a3FH0CO94
faCBUouL+8LhyxX26QezOxqF9Kfx9whIli37I/jmNCY/CEVVezKfGHa/4t96E7PS25Zr9Z9/MDFr
+vR81Mir4mjd8DIy1ysPwy5rbLCI6/A7i9lh0Q9tSDXkPqp38ZpnFNdLR/7A8rzu3hh9tJVN+jNN
gxOc1ZvwnrniP3FywRmCBhYuCechwk8+8vaT0A31Xw1cH0u408425KNhG/YOiOZ//r55BvU+Rsy7
lQ+CY+wybG6hU8H9MLfAxd8tsk9G7lA+7F8k9ALY8x0+EAOthOOPruZZ1/raviDmfJowQvA/Ivzk
XkUR6k6HEJLyOv7l9JNSRwfg8zUx4AtWP31pUyJQNqHP5infPrtrqBzSb+2Nq/MWffoe8fC+M0aO
tTdOEv7Cb3YLiC6s+RUidrE2FKTwK/VDOIibCqP82oKF4nD663tWJ05INAFCn3W8bXYhFviLdF8O
m0UkRg9nbKVLuTSxJhsGj3lecJpepLe3SmIt7zD2YWmL55wHY/WRomW3R1c9ceHwJYVXeR/+YH81
byBAo9/40f/jISDcJTd/zx9T5pFrqV99b9wad84obgrjm63bQTlMO1BBxjspc0BmZgJ17PG9DZwO
OgiZowpVmh1uqYj9H5TjtOtob+MflRaDykiF0LsKj9irxBunfLAasVscYzwwj+JUfCJHt4iisxEG
EGrn34J7yP208p/pD9dw/0YJPUGissVrdOY4kjlysJytWHc1z+apvTdPjsfwRgzlKrpU7vCkd1WP
+UFyjf02uYpr463mbqsQlBYuhyeHpfZObf3SfwwbtjHP8gWBGqmt6Eh3PaW0O73RsMO7bA4lOsnK
aVyRlR/Lvldrx9X0VV8rongDGx4kR8bwMN+mcW85/cn/9z/Szqy5bWTNtn/lRL3jNIDElBG3+oHi
AFKUrIGyZL8gZEvGPM/49XeBru62aYZ4h4gqhWQNBIFEIvP79l67H56jeq2kG1Pd5KTL8NS/alz7
lrR2tn6zw4dNXI+NcaF+mW+gAYLXdfGDQATdnYx1ygqgJc/D9Tf8YL4xr8fb4hOzIJpDuRs52GpT
PZi7YcMZUPdiVdMQfMJjHCyIJqYkQeZfTl2IByXNrdt5+YyX8FvGsixYDSv1jeiBuF4xgT8rTOSz
cGFRuPZN8Vq/YKfQ2Xhq98pTaF75ZtNxK7XGxkYE3csEeDytmd3xM9C0HQ7UQi5rYm+WdsUtjXgf
Q9PXOQ47p69JCjRdNw3a9gpqeHwdHv89RoSVxk3JUJHxda11BHRVPMfxPHmgKjFMiSl5URJRr+3G
5H1btaLvVDPjU9+By2tQOysj3CUhay9UyihE+/YuVqNykxD6uAyKDqvzyM3Qzx8iZDdXLZ0NPN6T
QAZX7w1tYLk05P98GJzqpjUKaxNbQbIbyAM2GoMFZVIl5U6+y/e8lt1eAkkHTp/nFGHRJ6zSQmGn
cvxgTWSlK/6G5gJFTATGJDtWIcuHwHlGZFm5QcHCHN0jFkQKzwbeU5QclGhHohHN6KDEdz4Vi77w
HUQDGtbn6rY39Dc9Bi+eRTP32rn3eL+7EIIbWqZ2mZfsuch3aq8k7u7SH99F4d1AmNdZwvot5rGX
yNJrbhUV/zEXojV0F71ySubbxONxuLdrYgwmrBZUZmicecVno34eDdSr8+ehM8AoDOs3JYoOEpR6
NdQPjTLFzJHGVT4kr71VUEIdn8dCEZvGgH7aWWtttO/i0XcLRb8VbDxh+z9kmvFokzu3sHVSAggO
JUpGEFLk3Xs0d1Z943wu2slcxz5qIG+YnvpJ/8TlYAFD1it1ouLNUcAp2V27hPL83dEJ15RegKMv
IA+y2tfZUG9bXFbMM0myJfKNSWtwe3UMbisF0wlmjHHjle2mU/3waoaCwcywb5xEDtddxiKTVOi1
gA5GG2gyNlLq38mdFmT72d4iRJwBDd7DP/o8teYPo68EIhHuurhN1mbCcmFO8sLAfhuVAbthzbn6
61//8RE2BwTQ7+QaB/GSbVrSwJ3Ji54AXawh0bNOcSq3N+AM5BJMQcfzQieGqk6JdUnLTWVEu0LA
lSSM+unjl/+T7zK/utSE6lh0iIwTaI89mENj5nYF96v/4Q3GUq19SgcRVQxlFigRDkS1S8Ur/fHr
amCH/njbmi5s6Zg0twx9PrBfgD1qDdRVH7SKTgs5HxVOscrahHZ/N1p44ScVNX1a3WDDu7Ekek7a
yexsc7E1ZL+7cCjze8yT0c+z7dvff5mGwxXQdAI2SLqTHNHJFdBiUx2Rh1aup4JFiEoFLITyHsDB
dpVPAeQ/+pMzEIbhO9A9654IsJgIx1vnnT9eGA72mWPR4W8J4RimLk+PxQw9TVfykF45aGCmBx7w
M1YgGYvXAC+apzjGhSshzg1AHYuHjcVEtQzr5ErEdOymolCIWM8o99l9+mQLE50kK612grU5n35b
a74WBYnnabapcaKWA0t75AC4TJKdIIYAiXFErCAbGDD7nCWTX/LiNbZbHFdV9dlBA1KMKFOblMtb
EHuCtJKybkZaUrkKneb+44t67prqQthYZJ2ZenUyrkffIOkg9mvXSXkQkscGJafsL9w8x0F6OnKE
zr1jqvC3bFv/fRAPOJ3HRuqV21XmATbNfZfa171N8bvhjikowdp9dj8VHTgGySe9sx0i8wb/B5zD
Prm3AkZUUhd3PSkUDmHA+KAd4102M7Ok+JqU1c00AtAorHKj1t6d2gY/8iqt1h+fLP0PehZ3gNAt
U1elo4H4nIfILzejNA3A4bpgOyBZmvp2Dq0AxGFLq2VMuaZTFaYusODtAO1JncvKzjqrks++BtM1
iCGMWMM7oe/vTlwBDIS5IHxoBVPv33kpvN6PD/fs3CEMGnc8vGzdOn7/l8MVtbRyO+RwGVlXrQbV
BsPV1TRjp7S0e4ppqc+e/q+DeR0Japc+AjhqMovEUZtLx3Lu7hFM3KqBoh5h6MkQ8BGWaIozVm5s
0j2xy3hczrSRMaAmVOrlxje5n5qOFrtPG6MP0rePT8bZ21dIUzdUOG8WA/Hk2uE3+TkGBwRFy0rT
KTJ3ISLR8ckBs7nQRb6o5zsPX1YMEGS+OJ3+GDnUlWaczIBNDhv78E4AFFcasf9VE2nvjR1TcPVv
iqSA3ZOwyybMlbzzQxd43+BEXGOjpGAadbuZstTMGKqP35h2/sw6ls3TWDecP+YlNKgMILVy6/za
bCmxWwJXIKq19QBqhvSXeDtpcptQOI8gv3z86ueei4ywmXimAtwTJ88EY/CM1kh5Jowzp0ehNNHP
7POujzaabz9FZkaBpG8uvOdzs5ahQkwy4PtAsjvBycXEhXdj0lfuNHAtEdx8tZz868fv7NJrnLwz
8Mk6PlEGLCK/m8mqNoaTXph8z45JbgZNSO4LmtynY1JGsFr0hpui1NaipwUwMovIgQFm5tk9edoU
voxwZZbtDX6Ze0xNNOPRDyfJPvHK67DqbjoVf6ija2TiJXSpbCoGwRh8DQt/3cxMUiLhRlhg4xMc
EiqjMzDKtx+K0Ps2A8ccD5XGxydOm2/l32d7oaqmI8BzqhLJ/skzxTCLVijAglwfcfqi4TG+MAgl
1xFBQSTnNrPr5Al3Ny0HcDe+UtI1KVj6FlDkPz4Uee5IILmyWDV1zT6ddErLVp2xEKVbZj8Un2Z7
oFO/thuNPu5I2GXjXQuAFYG4/vh1/1ydoJp0ENbZFmx953iGfpl4pa81UxUnJaEuwdLWuSdrTvZV
XnT40Zh05/zJj19xHvEn55z355g2xnlTGKerY1mH4URUAe4wA0JvhDKbpexLUUWf/x9ex9BVjQvM
bG7M7/yXd0buAeayys5dh9rN5JG7BIkbTPWFtaYjzr2fX17nZLGliMQie5PXAUnRKNJYovlml28t
lAFZgJYb9BUfkjDfEng3MG8XX4xoa5fRgbdPraFru7UiZ82VSFcCPZYmAnUdsRJaTKRGE75JrINB
CYrQzdAtDQA3rU/NiPxH7PeFSpaCjrwFUjiKXug+rXQQVXj+ow9rWdc9tvmR2Jpl7a+nbp2nQUpc
OB06YrDyK+kbCODzZhXk03d85sq2Z0OJZ7JHHkkvv2i/d46KvCAOyHQuM1w7Q/za20u2p7TaZhay
TJwvmo1SAuxjgbmpb5b5FhmSdsDHuHP84EufWirCVeg65mDcQ93+ocLEW8YeHWzbdKhhTpq9rkzz
heDPaLpj01xuPCqsuaQB3lnYbaIY8YAzBJ/DaTr44aePR4p25sHEgtI2mQxUlGHm6WopSSZFsE3L
yTMGCKAH/WOXZPei1x+dSn6jGtEt1DG+x87zLNPorpaBAaSpx+q/z0NzN2bGI+b1F1MrV1pQPE1K
8lWzyMrURUPGe6JvpjGgsFNacPz9z1VnEa8YeO0VpsTNQHBQVeOvtuN7bG10qYzgc97ROlUAggr5
Len7R5PUq6lpH3XI0HUH8DvKaIik8rYqg5WBjbAx+IUoIY5jaJdBj5czuk91Y4+X5F5vukcsc371
Fo3ZVgjtbfS1jaeA9jYodIhKf20zbVMMtB5DTrtHmq8RhgmlphUkacQVeBau5uPUjT5e1nb7GFja
2/H3Omtf5/U96ttl3UGo0JHzNYncQSV3TdqCbaW+1lHnegNzmma8CD3b4rPYJWF2MwX6nW8an/wY
NkRQPSlTfoPbBeZOEDwFffylIkF23wQweTxfeWiy+sZo7TcyzKnmO9Vzjh3xLu6IusngG09t/sAe
lDE1g+0vjJAzDwpdQkul+GSiyrRPJhMvhVqqVyPqaDBkuV+NuwZy6ZUlqUOmlbmGov0WImBHklEh
Z1G57HE90AT1RO9eOJb5cX4ygQrdNsBNSFge8nSLQpWl6/oizV1wIMjTiZlWwtmoRhgiernW0jry
ukm/Uor+dbCb71quPtYVypogcIxV3hV0Ex3F3/bNcOEhpv256xDs0FTL0jUHKubp3F75Y6cErUWi
MZYB6l2Fg1SWxgvicv/aG6ovXjpBJ7T1xK1tOFuB0m9bclYuPNRmOPLpKYJvy/PMccgBZMXy+9zf
jDERGmMLXtZ5ggiQbvD/pcrqyA3B1LEYomG8zhLEiYLE35mm0cyec6OTyIoTeOiq9d1MrxPsBJTl
hzt4f9NN7inInzCW6EZ8pUuUs17VLCdLuRNdwnsJGx3iHGwtg6gVr7UWWDaSCw/PczMV+yPyX1WT
2oaun6zD6rgpkhhPFYTW9rbRJa336hUG1aJLqkPZZ4ekHZH+iAlYTP768cj7cwVtzE9TzQYJbUvT
PFlnxl2Bu0mLsKM4tJvwKy2HcTxQrVuHVrnv9fRhUhAPffyiZ8YUq3Zw17bNwkio1sk7Luo8b/2u
Tdw8RvKJlrCI69fJaoF+RJ9MD510hkdueE0j+x4V9dvHL39cAv5+txmq4G3rmqFZlnm6MPPDpMiM
pCT1zmwMeosdo8PSkd6R6TsZn6LEuu8wB9DeNulJK6AteqoTZWcsBtV5rlpxaOdvE/T+aazx8heD
Q8Ukfx3HB9HegPHbRTkWfbu6dLX+nCY4cDYdLNpNk8Ofp7Rf1j+lSd3aalMOHNN9IHADT85bhAkf
BOWF3cG5gSEo+lmcJlZC5slLBUiFPaeRsRvHcA1sHB6+vUnN9sZG541ljB1lI58/vjB/Lph5exDT
BZDzebI5XXYZBWBNxSEkhfkulsVrPmoHkAxLtdCejqc89tKVodsXxuOfy1dDZUsu1Hmxzguf3ARm
TRGj8ezYVdp2NyYdQXbxp9BS9x+/Pe3cOTVVyl2C/BZO68kUxrJrCEP+tutn5r3VsYcnkHsuuPGo
zL+UitjHhr6OVHPtwBYwambZSuC0asdtiCgQSBWxFoLQKsW7NLLOTEKcA01l/e7oqsWO8PehNSj6
QJgftt8KH9AUBo/CHJgDvH0TNtdt90UjkHBhRTCitEtDzZyftKf34zz12SaQMJ40J6/NA4QAmqCJ
XWkClzAw+lEBgbWg2jnzet5vG5huCwya4BogkWRkMPMOUBWn5CvOEW99502ERIU3R+Cto2EEdLip
hYb3eEhjiDU8CYiY57anYKbp1RJnHKKQos3WXp09JAYm8mEmyByhY82cv+njJsEnlsyOtsORZaCU
zsrsgRcdfxwgnoSdBPQJEzmlVnBwff+1qc3dMZVlytXZFE/OtCPKK9jHIDnCb9T1UL4NwP2UvHMB
cckrXStfATyvi3kbcGHAzTfpHyfWkXNpRnOkcTrgpgiGa2Aw0Y298tWL0MsF5soad2mFGq0EiOKZ
7S7PIJFgmnrDnbMSRX338UGcvbmIHKB9IXX4/ycTSWqULB78PHHxdCKp4m2rsXZw7ObCpu1MvZER
LC32vUzqFrW+30cwbjeRFWWWuL2g6YQ20WlBdjBP12W3Ywl1gHmAHhxcRiNM0tr0feV1+96ZLh3I
nyuVuUKv0SZyKH5y9n8/kClSsRGDZnW1Gu5Fy4flUG1q/zVOxxdztnIe821K83Y2wqfOt//7E85Z
MHigG46qnlbkuA2sLg6YzcbYe5vPd4W+LK28C5O1/ucmmSIYMyN9Bsr3+uldO9Rxpk05M4YV02KQ
cP4XSZGgzrLv45HoEos5KxKNG3aWXPQNoxwgOZGn41onyoi1NEpziJyTZMk7t+9CQz6nMHN0j7CB
AXlgrSFwujwNn5ttiKEwNNoOZ8oyjlU5IPy6GGVnu1PI9VaK4pVTeUXk/H5UL876Z8+TLmDdgb1w
/ujcJJwk26L65Y7DJ0VrQSLHxWtL2RQkpIOyJgm/tck3A/BLr4Cr6lmRWuUuzBDAfDww7PkOOJ0O
uFA0eQ1NEE5y8pyTrQ7gyS9jF5MxLh1A/w7gBwiUhFfFIdovTFJ5U98FrCZYEtxLp96ozhfbMQ4p
2pr8ffCxroRp59YslyIekKCmyWic+NBJEov6wbwxpXczNvrBGShmFAwGVRSvRhN/lqJ5TIv8VQ7q
vgBUTxYYXqbqS+WYq9IneQob5SulakqQ8jBp5YOA1kT41Qwefg9zmu2Bk4pVrlt7PMYPnQABU9jV
ddAK8BYE/hAc6dk2wFPrOQvZ5jLsVRSngwrWUt8HDIcFGaawdr4eP7etlJBaznJRUlEJ8m+Reump
apy99jYVVuY/vH2nS/vKq+eSQsqTrax2GbAlJ+52PU3O5XxDVH2PPigYXVMjBXwgKYwzHUntEFXZ
a+RX39ug3k6qcVBCVplNz4RdVuUjLI67yah6lqXyKq6C79E3TYIcaQNECdZ4h8PLzWGRxTNnyk4s
lNGK9dYxuJzCrK86ge5xnouFzbdUCPjgpQrcOh1Ogtx/aGr6WbZy4TFwboGhqQbbSAzect7G/T4r
JnY7RCEAEVdptIU2ZA/+4O1I/dP88imvxle1QKvjJfcyHy/scfQzjyCNyXBeNNOsFafrfV3jrjaw
b7uTp72Ba3sB9v/Z1oJVKbPHqPjaasIV7vhuzcYyE+FO8KLm9j73xKvTNY9ZCVDPKej6FXOlalMP
CCh0L1tT78FSJZvHoEq2H9+r52ZXalqaxXqf9dgf2+4O2upQ+Xnu9hGKNjvbli31nbR/rOJsOxXx
Tu3ttQhwaKHSHDMODh3Jolfbx6RBHWEHWGeCT4R6fo8G4yV11LcJFlzkPGnp+BrX6oU91dnLq2m0
JenFsKc7ffoaiozCyqlzFzvdbWn1FaKhz35TXKtqeO+z2MqSYTVG/mZ0zIu5QmcW1rz2XHnWNVMy
V/8+tpjy+qY2SsYW4SlX5MEzwIw9d83GzJemEj3irN8Fk/pWJOobdeo1xLZN1nu3pt4+Ys1fxI2D
jBn4tFCzm4+v5LnNLgfHdkawBmPndjLrpuSvAZznSk5N/gJubD1O5ktkMl36gb1gf7pXM2pLvmne
Wr7cGYP/+cIRnNlXcWVUKRyLDZZzugwsbCNs0ozqUjl2j/P16S3p+jUQ8+bFkN0j4daf89TaD7Fz
S3SvROeRR+KFpMK3xvbvCaJ8yYDsK0TW4im+cHeeeRxrAlWNFAbPpD+68x18SzIgywwldMu+On83
zfKQ1Ayg0C/vnTa71Aw+N1gEMVu6qelISk4nIkaGl+v1lLlUB9YVAXEVPJMF5NVlYQWPUTDyj8OF
23m+xidPXvr1qikEHWhDl/MM9cvGvZj6oVI9ilc4lp8ndIwD3nC7uUH9cqnwbZ+72r++1sl4k0oU
R4YxF8okfKw69DCYapC62OFo4Ws55ADYHGSNhtgEank7FbmNCce5dkbJTWstsawfZqJvathrn35e
VYxbNTeeAdWndPJJJwG3lEybYo7N7W11WyvFAUtsAEJfNBRroUhc29dFWx2O5GMkmintR9h8xbuR
aS7xy25kdmBXomlbB9q2zOxVlnefxvDN1+2VrDOUdPbOwYNNyUUnPbDJx41ayuui6m5lCvRFGTfV
VJP/XB5iAD6tgtUUA2jS3aTduBUtLrWy/RFFzaGrOUo/ux0yCCapNz2aCZ0SXRJplGPSvgptEDYJ
2b7FN2cbzMGzuSFhvnjqC1E2X+LaIsSwXSijGK8Aacth2amE5AiINOsSP9qRcCl5K2sDlSRuPGNn
oQmyI79cpwNKaTV9LZBmUVmsycFqrid/TGChZjxHrJIkn5wRCF5gYwjiPR3phzvuYJygtFo2kd8j
3Gx62HSAovoxIiCijR/alEWikAZgkERN+BMzdR9ZIqwE8zYY7GADWQjJOBXsBSEML+RsDsQ4iE1G
LJCjFPdg9PDoMOonJ7sHdb4UBesxWx22dcaj0IQaF+MX7sgOkvG7xB5kh/XB8Zw5GfO9C/N7v8ru
lbpBS+GheTKwtOffa0d71hN8i1mcf46GLSzDhW2Bu6Vx8GwDR/IKTN5AimXgBiZ/K/ZuVEKtWsAB
IjDXjbKdh8RglfdytK8da8REykHO8wCQ9A361o2I4R56wb4P25fc9odl1o6bj6fLs/ePZtsak4NA
tnKyYbXKumxGiwlJr71lZTEjk4s5FiReoBIyRmvVTvKat3hhHjy3SKH+we4VMQVapZOXNYMRhopP
6HJD+0dT5W0Wp9Tzswsz0dnHkckKU9CxpY0oT17HQBwEvF5mbj9Kt+1bPFGQ4FPculRTcuR0iyIM
7mWl34TE4pTa5ZXCuRmfh6ptcY6pwp5uHGWRlmnRm3QU8HAkJYrTFv17r1h7/vkWoQCbPmfh+dMD
k/8qIFp7CRJxr1YAkh2Kj+TS7pumuot1IrUc69pLdTpYJrBkjyCaHnLmItUybsHac/0ke8v95qEN
/B1c8Ws5dsAUSJvqzAqHQkY13ycoxMdAnPbtcsytg2jBwMVMl+049wgT5UqvoJUG4+x0UsdXkU0u
cc2Ivu0rjcDkNFAR8r/pdYwwp8OAT64XIeXhQ1ncV06Oht3ANKA20+t8NXPIYPi/hnjpRNZntlJx
SkZzMYLPiu4reEuQe1mJfPUIhf3ZsQuYNwQcvaXmhxRquujGYZFKVkEEToEqVJ3azVKPOtLKKzCO
GgjhhHhjIj9IIUCg3iTFO0YqwKQqbO6hA8uPMKL3DSINGuNQDCSYjmj+7aLxwTtIHNoaHAp6j3Zn
7WoVE2VS+Yt2wGPbRZ+nuIC+kc4icTyfoccLzFjBj+/Bc89LS7BFl+jdGKrzPfrL8zJUazPN4i6D
fkiPSX9KreR67NVNrBFX8//1UqdbtK6AN5yDfHQDG5JiBl84o8YOJvGqb5QLb+vsKtliX4UuBTka
27nf35da6kVeGhXvK3brgDQ9P1sFQ76e1+2RNn7RSEyfcLKDG77wNs+teqjSUJJiqcU+7GSJbFXI
CrKE6WWg7QsBPU2xvDTNrR3Ia63g+vL1xyf2/CuaVPLnYNM/qg3AqVG3wDF0q6jCAFYdoMq8at74
nCfVe8MzBKrT6uOXPE4dp+usWR9LrRO1sn0q/pnqAqo/CQpuNCTBlUHIYYfGEbOlJGhUrRZTYz3W
sJnIguuTR8c5EISNIGZkjVD1c6svx2Pe3Cs8qGrMrvhM04YVaTht5Ii0wVRyqBMkj9ipeR0jeqPQ
5WGKm7ZWYVtXExHNvlc0V7bD/dbjSiNrgNr2dQdHd8m9ch2G8KVo3takEj9WCca4BiZcKoWbp/rT
IMu7TMnGhUclFkHzMmgCaMJSiZc6+QnUZntcx7P7vKyBJiEAJCQsv2L3mV3B8f8SOVAnTOB4H5/V
s6OWMStoBdGaRoP6+6jtB4+stECmbl8W78lIwDGVFG/agq+71Y1V0y4j/I7TpULmuQEED4hCJgVd
44+dQd0pY1DoVupCqH6PJi6fnOrXMWle01mDMVTFPdyfw8dv9tzTn84Tind1/nBcXf8y86iyihEk
Qz6MeYTk4GquJDqt+dFf5eYucrRPSV4e5vXJx697bsb75XVP98/RZCRdbqopxuZh4xBVD2eovu11
7bnKu5/Zzr+FAv8ra9O7PMya+u+/5JkKNSnEFiIxtqXMCiel8qZ3CPQglMkVWfQwDF2/DJGt+1Rj
9SppiHEpfpiEudF9mjajGuBld2BmUDfUuNCeV9sLs3aF/5bk0I8sa/gU+eIeVuWQegBORYLIT9He
fAsvVm0Ay/PMLxEayZWuI8sbiN2rYQwGEeAcc3pqWpAmU/zI3Ai7F/LUOsi2rGmxReM2qXFrk9z2
fDSXWE6kEvuE7U7exjlupFJhv6GBv16w86JgnLPWV7IDMRs1lhDqzp628TuTjLumJk2PYEikVKvM
7L90k9ETAse2R2vMDXKvW8/yITn3wC/JNOER3MCYiK98HYZwLIZ7Iwl287q5rMSzw4p4qBkbRCqs
/GB4NvyJGKzmEOXtLXEPxcqOleshNlc9+NlQCX4oUzWuzKDZkTHb3JpVQFoU5lcSei88Ys7dNHIO
oKbxwN16KupMkqJGd1lQVy/YXeXiuQNH0ajGs1mY1zR8nxsiyi7M9Pq5wSvRZOCGsGkVn44n9pc+
uYVMEFZi3+oA75HdevpSq69KSLjhnA6lzS24OpSu5UVEGqbe7RBGketH6WPV0tYsdNq+KakdevQj
84oX9PaEW3XTjJaIr2HxwktoAaqDzVolHRZgzYQG8fE9eMYpYOCxQOehM91Qqzy5L3xlTNBUJjCP
vHSNfgqHu0rFe6i0WyPlXZG/RTg7pj5lhL8eKwFhe1IizB5zKuQ+RkRFNpuuZRZuskdS9dBvYXXa
kFqAExd+O5EeyedOrD1LAI8vIF42CgEUiTpHQ6vkvoZd4H78pv5M/Ab9iGhAmxdTDuWfecT8MqNJ
a3TSRheJOxBxX1JUB6XmHJrc6q4qfVhr0iuWeQo6PNW1QwBfgT18hr3XJxukyeJNGLMNgFrpBM6F
eeicEAPRNq2jeZVg/1GY9QdzKryOybZwgn0bJq9KUt4HOcZo08CI3JBxUsHxrs3hAPzxUzA0Nyat
r0XnsfNsavtzv06D7L2JuVBQ6pG5pe8jaQV2z59oM+ea0BrUPoby48I5Vc/MoGgjkAogcKOxc9rV
VCPPtygbpeizK4KUYvx+7ci04ak7kp/RiHB2hykPt32wkz3ogTyKpxupwm7ogzd1LPVPNNDobicQ
g4Q353O2Jao3bXz1J26XMflGPmS26rPmE3RUuCckK8qCGkdmcbeYYacsI7iq5HZys41Qx00nfGCy
AlCZ5babxNIgbTdjL+WIXa6TkCMC6sJz5wtuSrADoAakL6FA0XUz19R7x6f48FyXIkBrKJWVWhYo
TxXx4Jjhc4YMaSFaQ1v0BWslR3H2sfxu90zBVtS++aa69ExWM1nnImRbltZXiKXvvufvBh/2kx+Z
S1/k9/PzpLOfiMH8Oi8Km0Q811V10Nr2TafX1/F1F+oa3X/+sFCbQ8Cav++7rSwaGuTBNdT6bumH
/Y8bTxW3kqeBb0TxhmohlvSqJDJF2vfEIbN9hAjIFNvB/Coad0pm7uiofs3y8fuFsXBuKCBIEyqi
FTa1p121kWZCUjcidYcoT8BCigV434fUr4cN+znOTyjvO0MhxHOev/DZxKl2QVlyZtGCQdBBZ27O
T/TTAi9x12WZzgs0mXP5+qT4bNkghjtZcm6Qk7pyLFcTPtJFCGv50l18ZvanVEJPhzIuK8TT6ntG
j73t0zBz45YQySKLXCOHYWYDul+KEntVjhlp75iPJvfAOvUC4KG16xU5uc9B42z0LLr12lLfinGO
AOwkEEJyuVRz27WDdwMtc0lg0iF0CA5lbbFhVcOasKp+PsX+47dlUX00fX7PC4JX/aA5+fI/D3nK
f/9r/p3//pnff+M/b0huy+v8R/PhT23e89vX9L0+/aHf/jKv/s/RLV+b19++WGXoasb79r0aH97r
Nmn+y6w6/+T/6Tf/9X78K4exeP/7r9c3LgE0YmzP35u//vnWbK2kZaKyov9vO+z8Cv98e34Lf/91
AwB//q8owjO/9/5aN3//pTjOv2nv0eegCaNZ2DMZo/378VtS+zeWVVNoc2Muy6sm+PsvYf4bYbaw
bVKtGTOsVP76V523x2+p/+ZRZWvYJmjQW8jF//qvN3/3c6/386r57/k/X/+61tVRuvCA+3VTiKwR
WRdHZom5KHpaWQuJucMlX8dbVtihK/vma2uAo0uhsRsZTUg0K0updNOGqozjRiEpi8MYX5mwqN0K
RSqKJO4ce7yLK9FcSzl9ktjst0TXvOJgZ4mote+sfCXAhynfxSkqh97vf3S5nu3xBtCEi3K4/Yx9
cklgmUTEqoxEpFXtKlC6WxG9gIhfxzoBqBPJMku1shOCAKgDNeJHRal9PZj+tdGnQJnuWh/DtlrU
X1MylsAUlPZ6ZMG6nIBFtd/9gICRxjEerQxBUhUa8ZL9LzGNE2ViFX58Cs1yaIt4I9UKxo0TKq6l
5fJTFHeQEpUsA/BM8pLiJbfxjNgdzLplH93Vm3AIi8UEsXVHofC7UmkURtNGHJpGhNQsvS/I0sNb
0p+CW9vzw2WjqciCB2/cR/bUryrIvIs0TLdGKvAUZXUBPjpSFKK+WOhJ24dPN9Qs+EObgyvrYGWK
AOQOT8aQLd+NHqc3o2xgnMQdwThAsvO42KRe2N8lwfRITZXgDNxmj476bejybQcF/L0Cqz/V3pfe
aFV22dBrFc1rN2MEmLrkMYVtheo525lwIFsttvTPGVm3SxrGB63Ixo2sK/4Q0cflnO6dex3cILNj
N9gPd9MccVdgb9rkQ0weCwhPE5PAntBUHgD8YQTZYhWS9yQQlB9/emyCWzOnegxHPfWSa8czStQn
c54AfzBKSxOVsoyXvcf+YpQE1YlCkS4JVDuY3NXGEbxJVWhoFK3gGo+9v+6b8PsRSt7MZHI16P/5
QHEp/uXL43ePP3f8kXNfHr/hGREw0Hnynf+SQnOSzCw6RlXUQik6eY3j3yuO3zl+OqWGXJe+9XBy
GD/R6VP7DHI8BdT+24Ee/6bJqCakqBTLjw/v+LvH3zBiQZq4CnHj+Bv/843jl35ERPPP7/xyfD9/
Upk+m1aSLXxy6ha//OAvn/7PQVBQWikettVBTym0ODn83PlDjS1vDl1kj9iP6r73425hdOT6dGPc
7Expsqjzh0OWQuvv4l8+KKMR79HK828KMHE/MaqlnP9t6OlGCm9jl/2X4+8c/7V1pnEhHH0i6p4m
S18/V2qSr0pdh4UporJ2x24fKOVNOORUEiVDSUMVv2d9rOyPn4kgdYhoo3jS6ENzndjDjuzWaVtF
er9qSnVBJwM0n+Za6ST2bPLEnrmez8xQ3xMniuEY6GKbPLPzE5vj93W8ia5dd+R+KkjuFXi4KBj8
dVf0xt73LWN//KxJMqiSaKJlR4IPsD1PYWBNemTu/UzprjyVc/g//2YHIJJbtdqxTSGftvK+VzJA
QhkLN+x7i4gPyvdBT8iVFsT52pjP+zQEZCFGhVNhillkMiKbraLfWZvT1YSPGEwzP3X8oFqJ9vMz
4QQRwRTxC5p8eKsRHA1YwBuRSuABRHbsJrt1qaKa17XO/6NaumkA8knz2bcZ2ffYg2IoyiglVpkE
7NSOP2dFY22qsk/XNZKSxUgxb6W2Ki3OKR/2NEIGwMaBs5Ep+0SSCfb5/GGIdPa9WiVX5vwTenXX
s9+l79qngPmD2+Au7A1rqXgIZlSKQ1sMIVvaRMEez0+w74ZI7EgQuFIHgquJGlw69f9m78yW21ay
bftFqEDfvJIEO4miGkuW9YKQ7W0g0SS6RPv1ZwDaUXK56t6K834exGALUiCYyFxrzjEtMBAeG+wF
0DICJcqLJd9w5Oa3c3TQB1BADW7i/SBJHNdIToGZ3cy3bVrg0q0WiQR3rffj6a03iGbS/XoT5rX+
8cD32j4jcytvp/w0aH4C7rRmnKr5CmQwsPLNKvMqbTiJlSKcQAehbLCo3fYoWm4jMnhuYyaixx4Y
o6OeehtTDePG7TTOpNoWBBKBsq52TgB7XlYDBz/ZnIfKcl7WA6uxyH8HEYNLy4/yS22XxWVue2B8
9tTs15u21pL1aEdAi/SpuKigKXeDB3BKa4C4tCh2RBo/wLO4b5h2haVHGlaZQRSn7Kcgelb5qcsm
yEoaxFkA3cbVo0FWWlb+VWioS60ovZpuYoBP8eV5dFJwDImTlZB4Z0l5hzunCHx+3Az9fh4qPayV
BUwwXZ4ztKo8r9c+7vy8vb4QBVry9zP/ePp60+Tr2QdWd13f2jMVzGEhsNItm/58wW+b/rgqi/y5
jcxkX35+kvX91refi4KP1wwRVTtX1NvfPsRvz28kgdgmFY1trBtqzXVvzlq9+AE1frTrtfUiM9N/
u299oOvt5GDbSZ4z5dcIkm4i3d1jK7izujqk9DKGZZTyg3O/1zL+rqK4pnlef3dn780Y8Rrjk1c7
XPP5IZ1fMfyFI/sVmrHLD8gmccbGf78bU3J6TQPVawS7kfAHXmECllJE/o6zqPYtgc6nojK+akFz
clHIiXbGsG7A8EgMQv88MolxOyUgKRW+j020RFnFWnLVaJF22NoyxxK7qkThSi1lo8XuELoxWQC2
T/VRGXN6KnLnFkaIOhLL2npRuTMM0hFgP8+DX59yTex0SD1UV9h86QId8OoqdGLzdZBARrUk9faF
FxZNoV88sw62tWq/GDZU2uhrwpKIPCtXEelrTbsB4TlxNv5diqQzyxLYpoX2RuQMvU1BIHc8+rDN
MpMSilHsyhanlt+L7rYrONUyECL/o9tEy5DgOMCpDXglsg2CU8klVuUZNmYZnTKVLFMUR4RRPZ4S
Um22poB5aNY0YK14Qev61ilxEGwgTBlDo26hiM01FpkWHnYdjPUSk/IVKSwguJyM0czyHjS+h0a0
kC09EDZFBhQsJfWd+kjCThjy94oYqmxyDuTAtZRgf5IAnewL/ck1CCUEHXKZNEs/mAXQrJhWPeGu
PaEcsE2mAEIYCS2nChs0SYdasNX67Ati1JGiTFrt1ey+kbYX3yR605LJVrfMxdz7yemKW5k1b/LF
I7xjN7PYHDSQ1YXevbZulO2C0fuO5KUJzZE0S5Zah8oFWhGgZ6ZFMOzMQWNSMcYHT0cOvdAtTD3F
u3vx/OG+InU1jLogPxkTQPkBBTJSYEJGoGP56us8R38lXXD0Svi3XoQdX3TuKQCYxR6zLo2Mxw0E
+7nPLxQNr0oE+m5AE8rHHFljw/WD1g85UG+eE1jLAeoLVf7y7Ab2a9TpNxOVgUG+lzISOyLaj43T
b5OJlXlAgIdedclF6vkhaNiDljsCfYEXF4ieDloT3FiiP9mmi2bZsN5IGp4eXKvdNEnWXMTAseS7
0REHQEnhkwPUr/QrPfOnojt7vTA22DuZPs8OWLyIQq5rL2Ny8BwkWhfW2CG2aRpByLTyA049Svk8
EQc4Xcq00CBfSojH8XibDR54TTc4JACcSWbZG2b8bNTei502/KSiGMALQendYB4xLApC+TTiP70L
oop6F4AMXZpopVFevYnP6KBilkgRsZlDfIvT7tjh6yRKpbMiZtl4PAjbOfZpRL/LUc+uJd5HF17p
mGeEOrmmdci7u9qyMYUrhhVHQAaVPnk2rpuDsZscL9S14HlsrZc0gz3eVzm9goaKTAWCC45fMMPD
ZRZ2cKRlbaOCNWAbx/ZNml1dA3lYjbeTpD45byvMjKMNFK8RkCCD+DXqcv00tOPrUJd16A/qLhGe
f9uN1TdSEK8Ouv1Q5SpBIazMozsG2vtIl3AvYVFGc0oW4cTnJv3Q2jp1IcIiGEjRwaPuxNmLA0gt
NBMaMGaVIH6g17rvpimcrFQ7BHSm9miGK+qKMZlkUXtZpjhL0Kjr5EQWeEDP0ZATlOASVR/HOVE8
07zrKu0yOzsBHK3JtH5PhKUGijl+jOjIELrZE7bocTxqrk+MPeVE18BtKmP/Hs/jRo4kvI/vfowp
0tX8ABsyS7nUFEykwPMaOlN5aZIUQFr3ydd/mZEXHWm1kpUZx7DkMmw8skuvRq8W7RW71kT/2RIs
NnkEXKCYY+ghK8QSFbXM21R99y3SHuzRJRVBjG+sWKEr9aCw5bzkASYE6jK1i2iyLH6eqOQItvpL
Q8iWSerETrNdtop04mJ09KcCtz+pYNZJaxgek9n7JiERAUHz/U2xjHhtH5dnVaevhmzobpCJ4TN/
mlHqM/8mIE+zVcHAnpMjBIbAaXwPOrr9M+7O/hxFTy07fRPfFyQi3URTTJ54bP9KKGFsTCW6owUf
fUjcMyMVcvPgm0W2dZMnLNM1+83UmvRMpgILZLCRef2tkZyUbKV+VaS0bgt29IZxlSSAZTmamMMl
IRKFIUd8aTzFyqIo7i14KxuhFz8IX15SwkCgNvDRaqdIjwNZXKXvUwx0HuKAInRGaCPslAN53bsy
MAiCmWBIFi1pX7T57jgKbi2/uOrCf5RDdqEmHQ/dRd+Neb0QhImYaBQ2X4YT3f4Wm/kLmWXH2aXQ
GoD6THMIx5S2D9Id+kMvHytCu2oHiiSkJtgHUM/jzN+nhmFvBy9Kw0m6b3YB3hd3/jE1Wsj0yQ9z
CQ/t7EGRhSFuIq8mNqYNxK5Hf59Z26Fz79u2X4rjGPRS0H0kd1X7+8ovrdCv3Sfp6w+Z5OenJQmh
YrL9mcv4OIgc2O7o/HBnFEO29peP+qdr4+BxrB2keKyG3NE5WLVxrJz+tUmZWPjT/WDGzPyL+F12
HF5ahiaJVhNTZDisqtqYlb1nt6M3MMGvz5X4a6jtb66ibsIgMm7TKsqAV/N0Uq/zkrpWHpt8iZp3
DHwtIkQ3kzu3Z9itnPIdNxK6SJd4rTJNvnnCQe2EgNSilXE2LfkFvn+Txs9VMf9MEKGTdzp1+871
X2e3Mo4lDN7InFGR8b3SDtvGLBtgN49vSgIlKHwCIFvyFZLxUdSK6ET5wyUCtUkPfl2xVQi+unxT
NXoHR2mMiTCKRdrc9X4KZi/pZ+DqqKdqe5rv+ogWOQGWb5IajdSzx2mQbxoRtUQkVrsJdM5BTY1D
JS5+9lOUbOuUy8xQvtoNJ2gjZXWaL2vf2Qlqcmn8s1fHMGlhZg2QmINeJ+JKw+TnQC113XqPNHMf
ZBHjB66SoMxEiI3paylpCfYuS6ARVUeuquA6+RBXcse66TFhCStzAegHEW6fgEg1otd2bRPdB/l4
nYZfDkoGSEmaRG2U2Xt/rtMQac7XDiAIGFn7SXb6y0Tn5uAnLOHT7mLkpXUTW2fH0ofTWwaycxO4
QKtEYzvMQW/McZA3pBUVm8muXwOPk2rheH9p6Fhik2GTsLtgUyXC2CYtJNSkILQvj+7KwB6uU0Gp
QwuirVvarD4TX5xs/2RXvn/0YzAVEDxmOF2Dum0eUIfrOyFSYkr9cr7vZnvJLkMjVi8U32p2b+oq
eT5ibXyr3DCec+ukDem9sGMSXIpghLGwLNk951BS6iDjHdUA50mSRPhBm54dXwfLIpGv37Zk7T2J
zv5lFjrqNRE7DGyQ6xiK+y09oPaWeV2ZGd8TJk1dNGYhtiBnn9YeqgUWpfuNsMf50sUWGcuZj9Gs
pe7Avz6l0Fw67ytRZcyuzaKHpNsyn7ZuDQJkC99xzuXcQGgtBnGCKnbRtfhZljXw7tmHoRlA38NF
9E1zpifVt4Izba2HTtB8oxjunlwiQtXezkx8PIG2c8xZnJRlvsBEvQHBEeyMhtBaR7+SmWxsJrp9
ZtLdBGnHSVGLLyqu7vqWHBTSophYO6WNAqi+RdRx7NKoRPoTkLyFsXQoCdRwspTjsL7vTSC8gV0g
LzQ5XY3qix7fugZ+bbslfqAd55A+L3vf1JytF5DFHhfone3RZ5/QyqZU+rWNCJdUw/JVsMKJHPfO
a6kEDlV6dQvdowpMtkXs3EOzuHGgfBkJH4dJ1YX9BAY9upoJPmZXQRQYiWBCBf1SBcNjVtkvNUQZ
fiVBTwJ29pgbtGeTanLCnLCYIdokb/mQgHvHZL7LoMmWLqnsuXWYxuFRpJEP1TRBM1x7N3OXujta
u0V6bv3DlJl73WrlqfPMYY8RA/th45xqo0/vuk7e5e0Id5fRoqomVnNWZB1bqvwJMWrmaxDXaJOH
Igkry1yE4mD/ksxiKh2T36yZPytXI7xOQVABHn2tGmbJMyFR4P+bkc15SXWjYZM/Fgic8XEELz21
669uoqrzaPnzlo4psi7508qfugU9Z8Wxf1A+lGqzEuEELTUsODnsqvivouqG2zru0HgRi5xW405H
a4Zxy2fx1eTIWw0JcnmUxb6UIEKQtGh0GJkVLSUsdfSpk4eseojRY05sI7zf1G5AajEqeoCpJFgx
dER1n237hJgRGx6/Z1+y1CdN2C2cUzQOX9CS3mPl8bfRRJJiHmhfvCBud65esphuT2VcMHcFxTyq
05AWxzmZbvwSkVBvo5pIDfN2zpGdaq3dbae2oSc+mDj8bEqkMTSTA8vKk63iX5He50dBMgAjOc4B
CV0Dng+Tjzk4190MDsllDO45F4YYrcctaDu0vyUim7Y1z23CoqegR35T9M2JXgNtCl1jXejB1ido
rZ7SL/B6SG6s1ePoEcoT9yia2s6lFmcUwPeLfe8Red1GnN47ArW7VuILmpgES0TQkOJ1w4LKbELt
jjGmh8R4FuE0VJwCq7QGZhht+wAIfsfZss7hSvuG85enm+KGzMdvIj36Kgs42dnpPumcN5WXjB/A
BQykcxvheYDNiaL0CWRUgzcQZDjdoW+jCNOm9nYiuUu382DLHmNpY5GCMA/HfnS/NJHUdkbngfJR
url3GPorvfgWxyNTFekTf9l07GMCaswAxYmFh3CjS/OcdRWcwzZ5qIwZxwPJK6Ou19u5frMoWRvt
C1LsGr52W15mQUixrV6zCftH3GjfG4oUhj5a1L3rmiDirQffzS/IPtTQ+/NrIcZCInKwalwRWQYb
c45fECWQKpsQKMBvSGxMa3gvq7bYJzoi4vouTlV8aRJZ3os8q/czc/NQNi8SxBLnEwo5HqYOZdfw
fXXOH6M0NlmR+rt61qNDPxRfCI/D4K2Ylpq6/NpCIYbTSfJxNv9kKTg7ph4iob9UU/6Q8I1R4045
z99bA1NopVODIBFv0wXug12nv7LRvvZFD21i8ELPpeVhqGre8atEdhGTf/HeQhI4aLWLnEGwIJ0t
t9nak/iSszI74cZ+7GbzLL3xIHzzgtknPdD/q5jJs1YVRIxaxZ7m5AtVUfJ3bfWolh8p9cjdxHoR
d5x9HlQs4JJusu9z3yyHmo3KaZho01lRsBc5qPaO4JwusQ+jNh8Bqi7OTg/DluLIBFRoHHRv2A+p
/TK4scMR2rIqS+Zf82C1odJsfvi+vq1/RHF/sABi+T0qmXj86czdeEgm7dz49WuEdx07ThWQFxJQ
v4qCX0XnjSjznLfZyo0jp02YlHk7bemyXDksVFhAy9r42O8xBxN73y5nR3/S7vHrB6TYf8/b+Lbx
qy9Wr4u9WGIau8qgFJ096Lr9ZcjhpeOVL6jZe19rM6MJaaOCLdCk6zFr4Pm7YSNQH2vMvk1AqpnD
UjFuFla1LsPcdtPbKSFRAKb4dhjKa8Uhwu868EAyxAnV4/y1sawqTCrD2nKybTfge4HoRuTJ1DII
jkVX6Ru9iM6xh3uo8Zha62ha7Z+O5n1p8u6aayZI92x8l36FwnHy69C1tl6q2gvlyZ0Wt/lRK576
9jsA6uGmtqy3QpGFNdJ7NQTpEZbe6id3/MkcM31CY1bsnK6/mf3y1PWwLdjdLMoHIO1pmDkOizbR
MX2mCoZ8v2+XruhfpHNip7GdOxMktlW3LZUXeW8GNJ4TW5t2SYNGx2DErvzevwus0jg6Kf9+rls/
0SfJPTzEnyqjBZ7UXbQDdk2TsYtoXDG9xPxDtN2oEYuTM6DtNEVOg0ucXzOXxT6bYwKwJ3I2G+aH
xuADwI0P/IA2Rjp05yAX4qQlxNkIWxyxTnBo1NPzpNpoS78+30+Nf1KiTon+JLiisOlBlX59SDo+
cenMzqaXhri1tQtYMboqTXG10/Z2khQPGy8rDx6l47OFg3nTWl/LaHAIInfoP7jNnWD66uS0xzsC
hJU23GvC8I78YqgaqOwh6FLOmUMD7X1Ap9wWBIOkxrDBqq8OpRHcq1z/Bq+13xpJuUcKFdxa7nMu
YHvn7bI8Sn0C/fRux/h0KHT5zsrqMusnc9b861AHd+NURZQFtTdVUQvrqRTgcC2AvOXtRXMTzE/k
4oaT4wLqS3SSh+RdL3+KCWivM5zMlvNmawVbr+9MTif2D0SvJJyWT1Z+P3STTpFcYz4bxYQCa54X
4sWMtrUzSaISNFvTHn3rOKygGIMUWCcjQ2+sqJvr9z7V0oPUAskBNTCpz62LsN0vntccHF91h4aI
1R0CS29bi1w/dlhHArKvIsqdfYdt1qqMB+lPN05KwEY1ev1J5OPF9Gu5q5Bs7xxRbnW9ohrdM0Uf
RWgJ2MmZ+U5vytwQM1lO475oSDIxMjJ+6gGWktC/N0kQPzI2//KSiCJKQKM/Tc1+n7NQChvjJHwv
vxdFeVuivsxULG9lF5/baMmimbPmaFr9PZ3/li4ONjuINcwaIlIcQYtGp54USy2WwUUf+69JzU6b
VcYOzjofG91I5I9KXpiJWHiAEFzoZKzXuTjNLSXVCUKK14KDsftXb3IPmt4P96K1c2idSttPOqkc
Yw+8Pmq87lD6yXwetJgyQh93CLY7yp/t+O5xJNCQOCo96Tk+WvQOdg6uxrx1rAG5/lQ+d0ufSGm1
PHetkGenGGg8ft5erzXLw5/3rS/xY9BI4ER4zXp7vfbHcwRd7O3sCJjdyxak2YsZFiNOIc03n37b
zMe7/sdN+nBUNjpgq93Hk9b34WxIE/rzzT9e6aXyRpXQdmn4sqaMomOf+TET3uVf/Px8H9uRsD2g
kAX73zbbNN0NayZx+HPL6+2PJ67/Ses778kA4HfddELpiV3xz3f5fKt1x603k0ISeSRhna43P/co
GCSCoywDfq32HPUOxYaAWiW5F285Ti/yvFwSL+OhoXhH5kGfa6xces6Yo2myksw46ZoGSe49i2Lm
zA93SAL1nT+awSklKNDVybWJieFgxtY954xwqTJ3thH/YMkPBagkgo9T7BCmxG9agnjWIaB9b5L7
GXWQYiaQ1K6Uz+hBscqiZ3FAjfbfgVfqCEwKtQXLe6frS8tk8kDqap6E2nlryOmmr9MfSwujmbRl
rlBdKmvG678k/9QOMDdyFdCS4NmF0bnXpEawHHawfMaKbmE1hfaoCDTkfDIUUMwtBtTUQyFgOYKj
nrxSf668LT9YOQdXrOrUXEFGzKVzU0N8RWYIT8Mi5Em4h45ePIlDyWUU6E1dl7zfChr1oIrvc8Pu
LWlx4fENY32UVAzbZyVNLPAZ7RqPg3Zj5eOJE9sR2uCBQhoBWi7GO2p5gIxe0enASDHHW6Q5W4ua
7QayVr51RHOAIzeESWLtnXb6hiyHlYPaR35LXKFG5u+IlU4MpFnrdvVS5O7PcrAw9NbTT5SsigWi
zcBtlf0mjTkHGp0qwn5+TWLzS5kzva0YyZDLViRwfO10qqDjjLfIwNagi22jCec4ZF0USiOFbNrQ
QE/FTEoRcbi1XrG97CaKyIduJioDtiXzJROFeOWc5UbnGcaJbPdgM2vdaz0QXevZ2ZchYl7hIv2l
2fNtzuFwysKjHdV8nwjwIwuJk1oIDNHfK6kRFuIOt15j7oTtPNWUOGsQEnvToytfzPKOYSwMRsQL
jtI0WMhQW9w6OOtz9FC1S9wXISXh2LovpCNtR5/sOokee69IWULcu0OGPKNSLq9qDl7auTo7GU6c
UdzPE11LO+m+6WPnho6RA7FVnrdfNU8Yo9r/ZjdAnfiHoM81cQWCcsdKhxhlEaT+pmhPInvKRUdx
appouhS9Fpy9jM6CMPL7XEfdIezoi1PVVkg6BqlhKon2fkxVuOhKY6tZp7YxD/RQjG0XxySwF1rw
YI/TZky84ppxIJRe+8RQ8F85FX8CeOhzIXbncLB8B2vxn7kRs5CNO1GjPdEIzk6ai41TUs7bjB6d
sy5VlAbJkqgE5A4nTcR5soLyv+y8VZn+r2pIl/oHf4sU0meW9687T9QidUe8+mCB1XStcvOUGWly
YuZnbAO4L8cSrfQ+YnWg1UwZOv3sXudEVt9+k5D+B12m9affmX2BVNRetPM6XqQ/DYlZOU12k3nx
qauiCUpaY586RXteZxAc2vS1n+PyUObuF8OP64ufGeNRUGzpK/tU4Ue79IGqb5nQE0HlD5cYwQzn
q5wzupGQdBwzTKMINS7RQim1nbOvhvaCLYjQOo9+eKPRk5Z5VILHNd5dv++PY0lyYgD3Zb0QyzWV
z6///3/b/Pdjd3HQ4WzF8YDDzFse/+3Y7XRII6pP4pNrmMQSQ+YO0yCbwOAQvUHOOAL95rYH1mxP
/Xx0zOpUjJL+fk66Yj3eyiLuj4U+2EfDKfpTBFqEDGGCwxuMFIcc/O4Rp9RTF5XWfv3k/yeP/q/y
aKiQv33J/y6PLqV6l7j9P9TWH5Lq9TV/S6PRRf9Dx+eCMRU6DgQQtM5/S6OhwfyD+Qb4VQuqhImt
/58KaTtYFNKBrpsuhWYMu8ia/1ZI2/Y/LBZ61O6hcDl4I43/lUIa5/+/Dqi64wJ+XFgHoB1MAjL+
sCVXc5mZUTQlV3dqHyLK0ktnBYBIPZPqrumnGUvJPs3RpnV+iv1KvFEeVGdrxJxXokBz6uSm0yVt
3TlOd538Bb8SGJxyvpm+erQBwbPAsdvt1Dvm3mBy4qlAHtEuv7S4RorBuQYJiXKomHz9C0ax7/NM
p95LZ6rClKDQXX9LsvGHNCGjIzq+5tmkPyw1ddlSuNcy6vxR52N9nY+cfUbm+gQgDpWxs7L7ep5f
NKf4ak2aOJS/4qEMB5pDjU9hxehsuU+abD7UObWDmLD6mJehMKTglYr4NV+gWMKbfo52sqTn+FvG
KYpLBETqNguuKZjOcf8+koT0gFM47AKc1O3cEBBoejdEZtnHDk49a+qJktHAYkgE4mfdkdDb50tv
SYeItzPMVge0xnA3BhBJgi4s7JYKbV6OB7Oic+Rk7hkbpjgkAf53LEk7x+c/t8euu6X4W8WOu0eb
IDANF7Dkhyw0Wf3tUhMYGJ1v6itXgop2ZpU5O2UvJRUreNKEAFne6PeqR+HcaYB25oxgerd6ajkG
Qg1zJrlG+avR0BSpzfzd6ACGWQKopQjIl00qd95Gvr+30vZbkDI7cWeg9nSszmZQDrdVnexRV4Sp
QZZ0kZP7J1xqkzF7IKfvO4Qjwq68f3RnFAb0zfWttNEB+72pthPZBTSOp2s9JM2N8PNfKUxs8MvI
s+3plKjARvrKNlgTvtDDx9zpIb9NcvM9Lp0RhkkfjmnSn/IskTs0sxEqGuLUEne80zClbNMZ1LFY
lJwS3qocfYNcq2LPL+VSzMF3A0HIwc28NzkruS0Tek79hOlYv2NZCcIPph3whJQ6iQw1vU3vaqMh
IZy2154yKSk+Zy1mTYRzC8t2Xottbv4KkE2ckqJ71UU+h81YM6N2rHAsMcJaiFM2yo1vlEuSyo9M
U8U5lSYizqSUsGEc+Be6xyolMSGk0bJNGrrbQL6iJMhv7BpxnhLOwOeh65wW+FdbwmRqAr9H8TiS
+ehSWartH059kAmFEL25etog97FRwS6mF0jlPveMneMB6c+QgyWNnZ1AZX0NLMgAFaukQlDxbgLJ
Etv23gFK/lQMYFt9Nsion8y9mCnPTKRK2hN1cDleYGmx7ZQ4kaLuQB6JgUOddvO2bwmmrETa7Q2H
tkFQVUfE0MA3kDFIVEWGdcb081o7PhGYrGHumwGnXCfVrunrOLRRNDeCOiBOoiacJVl8oKT51khR
HL34oNcNgYS+/iYEwQUsjybf2jMCbyPP+ckeJ9ydFdxNNtwrbByN4fPdKo/Ihlgnq9g+jRyzTYzQ
E4ec1EvzJhPDew7xsGy78eh08PRnl2ol7DZmbaKgpd4DqU3N5LUKkju99Jtd4lOiRLNbb0RWEYiT
Y9Hw6XUHNFZRfJUhxbF4r9tyPFQBNNguGvYYm1uSBV4XIPd2kKN1oE53ZQGW0KzsmnY6jVRMctve
Gnqv9qatvftW8ZjlCbRwQqALy7lq3rLAi9AbEUj4kHbTJXkWIsxzY9oZKZ7mUcfeEasDrdpyr7sC
LSbLK0Uh8NiQUT/QcdK6U+fkzTVJzeysXBXQiwLWvZFi6olknIfmDPeR5PggaREqL+2wWL/5vGt9
Rktt1qzPH6/5eGx54W+3zSRBnzNTQUoJFzxnczngr+eaMVj3M8RCK4sOaWIZBzPXqzMSUJYcjl+d
15vrRdbAcHRQu6h+HuZt7eG5m9rgCouLwmlWYglHG73p/CG+tnOL3JMmVB+BTawTpOgM1JCXPXML
9l67SyjF6TOVQCEqYjSMQjJpNKkzrFfXixZB4XZmN1BjcYrzeiEHozjjnkI3/s/7DDUaO4lYfauN
s/eA7JFFNy20ZBkJ07l5tATpy0XU47mfv5RkplhZ6d/NDpO8VoDrtburrmH0WC8qpKFnO05OXVug
bGmM7Fw7RHkCAUwc996N468qKh7aMVa72BiRXsYXX/nBCaw/BeSmiotjk5khcla+Oceo942Kn0a3
pKKw3tfWy7fZTAO8oeeCKsWZvpiftSSkFTS1TRnvx9F/V4Kdmlo1KA3nF9N3J9R8Nz2kXntFXYIA
ukXcnOFBPevenZT4z21Lk+XR5PrZM38E/SISROYWu/G8oxRHiJkRNOf1IlhUxF3R8oHXq4ZieASA
qLAsT95Ra3J01C6r4jHgBJ7BIKvskhH3syi21omsLMvO9gN9xCdbL/pzUZ4TxPX4HpP8EBn6bZwh
xuLH+QaZqNwXyj2JoSb7mMZGIXtzWwwttR07zjlOMiwm6xFg6R2CSJvALmPRd6/v9Hnxx31mDEqu
HWjOFNQ79FAse6QgKGYLai3drnupwWxHz7f+a903nxez13N8L/vrt4uUKDnP0R8Ry3fn9YIwMWr3
5C9xMJXatLUpdW5SWq2VPbgjtqhg2PTLtyEWZfh6YUVkqMO8epXZmK+Hw6zx841t+iK1bv4yJ9rB
U9zRUYkOgz+J5Dvs6B/amPjYv5fDe1wObyAmxfnzZgGjB+Pr8sjo4Y4P14cK9DILC4naPbIANDYf
z1gfA+e+t/s2SbftZB8/t4R1uNihqoRCu2zNWn5+67WPzXy8xfo+y8Vvb7M+0hXdsz/UHKf/fMp6
bd3Mx8f5fKvP56z3lZFD3IpGQ4O4gbc/Hvx/3lwf+GObHx/14+3Wxz/uWPfZb//Gb1fXZ0V+NzMD
GTN0lI1W/razftvIevU//ie/be63x3+7ur708+KPD+0VNq0zv9vbORNzLFrJzWinyQ3s/THe1zrU
0WZujusDETo3iujLc4oYdwmdSa6utwnQ40fCTz5xnkjYqvfxPKqzn/smJ/X/eLWtmOJpdWpupRGR
kR7k2IVHRf/XK12ozGbuYe9eXrreXi8MXH0o+43daPTEvlU5cehVOyJGqG/ksPwTNnKsqjX1nc5p
NCRWJQBLTX/AZVA/TxIgOgKDocFEviQ61+ck5YAulzHcXw659eYodI7cz9vrndpy5K/X/nhJOeTq
2CumRWUvz+tFswg612tmRoi1nTIPCIqxOK8bKQsUT9v1ah8lFKjXty/We9erv907+NardJiQuO1U
nxG2ozAs62+uMTMYJ0R8d6mWn1RfpfM29bHtj5n5jN/mPTZd1kHL73a9UMu1lMnwosBOQxO+gJxM
XAm0pfV5vMnsyty0QQeYjxHDGM2z6gM6iZWiGRWH0bJvLPUT8GBxWjfIwhQv37LVqN3hOPVOrhh+
zkNAsErkb9b/I8rcp6gesj2AaQaE9b51NzD2eide9/n5zOWM2U/wlz73YlV4zM8z+srnwi8cCAMF
vh94kGdmSq+9oVthNQNH+niKvXzBDa3eajScUG/ydkZ+whioU+qhJ+edpsh6HBEbMiUYdwrfDFku
43G17ZhdjapBGIuI3iPNbv2UQabuGgSr+/UjrJ8rcsV4UuZ1tqRi9mY9fDzxn1/telN23Y/UmsRm
LEsK9Av5Ybu+S7f0ZPqla6G1Cf/aejubJ64aMDDKjIDbTTvooPhcSfteyeHS6Z59zDtisLG9V2e4
h/WZY+FXBcHr4/tdv4l23fTydXx+MZAf/soXTwZgz50D25JfiWf97e8B7lgj6i3RPOWv6zezHtax
3qMJZ3kRlfbHIbs+tl5My1f+eXP9Xz8O6OXn859urk9en7I++vnaPzalZD/+D3vnsd241p7pW+kb
gBdymJIEs6hUkkqaYKmqTiFt5Iyr94PN/5hl+bi7PfcECwCRCOz4fW9g7HEnq5wsa/Jh5GZWCMZg
t225dt05I02yUkNHXL9XqHT2XiWbLA+Rt2WuSU2Wq6OsatdVWb/l0zDy+7sCpvJGt0cOS5zZR8aJ
itd9k3QpSbGKlECZfVlNCJsU8zqczI+izktkLRGVL5ooUn15+HU1WN4a+RM4rgyfloZBllS5dlvc
9k3Q4baTpvulFq+/tEHyj7W9RpcvVz05OpGr16dH1YnI8d1YgHPvWW+Kad6C/88YHIsGzrr5w5UP
YtZHpOLUg3zZkLapxksVv7372z64c8zMQ0tBTIlD5A/ylrfN27ly7fYZbz/crvfl3Dh/6VKloQ3j
1ciGs3MiFPLktqx5vPG0Pcnt68PPJeHyWBnUjbyW/Ka3suXNn6Gi5AdZxmJddSaqEt8g6jqGMrIg
/vOqvMS1qRqLCVPiEnfPZfCWLAvZlshNuSb33TblPnsZBf+PjpMHD8HPAcQ82lN/V6NeFtBbnQnc
pRhfC7Pc6+l5N/u3E+Ta9Si5+nVbnnS96h9Hfb3B17MUrY7XLRH4WQWNtrxD2Y3INXnuP+27HSJ/
1eUoUK7eFvJ73Dblmjzvv71qiX5QCimIZ5ALeeCXW/3Tvi9X/XKncGnwR9WvO6TzZZ1tiSQYfTXv
bpxKuTa7Ronc19KffPnltu9KpJTbV97l9UjJ6ZQXvx36xy9yNTBR6ESKliZ5GY/Ycw4m4FZR/ti+
rsp69cdeuS2P/7N6AoAasfzr0lkjpMfguPqpNj4uBeYDgms2k6cWsGOJCFVF8M0bXtIxh3bWdOoL
zQlexGPpPBIXBtw7d9ULydWDWUHvmDV7es/NfG9XhvKia4EH7LioNnrQPwNDjreLsrKvJml0IHM8
qrb1lI+wBDUDb/KiEeV5ntAqccIWrqSZnWcnJtxInAQ+WhNi3ZNVu8EhWgfecavINu7rH742JzMo
sW6ZVM0Z+ooSSCG7V9mx3haATP7ubf/ocuXqPx3+ZZ/suuW+6x3+6bzrHYbUO9tYZmCpkC11WS5c
WXdv294yjhwJnRMWkxV+2R6Wgn3d+Y+/fzndttoJ5LlTkttcGjV5euY6eXIvj+zTqtnqY/Uof5hk
Ffzn1TgEnWKJ4qcW1zbKlPCcmmkAN9dCmAarv06G6KeTnzul5EMXr4ALHUC739NMmNu4wdw7b5zj
oBoCeQzr2Lut+dqU8YNW22d39C5G3n/GLtCKRQxDbzLr3eqsp2BUf5Y6KeelefZjhv77QXMLgIPO
YlOZD2D70bXqtEgFz6M0m6rp0JIjv7fJkoVRSpwR5bTuVH/YIcrResjIsFLclls8hEIN9wF0Cl9M
BSryc9tuBsxQQVA2ew9HjrVmpSeNfnZPF7+gCcB5Fo61UZTg1e66dwT9wBeIDACMAQ6VOBtRPlSJ
cgLhq8pdIvABDhCYr1MxxtEgUjBdSOkRpbAN5GPVrNgGabiGjSb8qWTNQhjJDAfUQRdHILMJhJ+b
xS9F8+5NuGJMldudXSq/M2Wc/Ay0rF/C9oiF9SpscwIJwBQcmfYH4IGf0dSHe2c21kQI/KYI3jq7
enSzBMA/5G2May0SB3D3fuB+2l66qUXBsgLUnFhbpw6wv8pyLBDKg6X0qJJF4whcPuv8Kc0fqkJF
+X/SfjowM48q1HjIqGiX6MSvtUGYCOhE5Rqb8VWTl9sK/fFmtpMtVhgZVB/RELkRPtM2IucNxiZF
bu9FbR7xdLHRQlfRHUAtJ1FJIniI7G21EhohYJS8d5VdGhK20FDDMBZRCiU3noeiQiN8qkwgIeAQ
q+bFmwNj4zih56PJ9pyMLUKCahM/Jlb3PSLtn2aj8g3r5wpdc+2bAjdwTTLWXNFAJadOC+7yuc63
XWgT0DYG3N9j9ZTX1uznvWatu8HcuV71CQkGphhINtjjJmQ6wCtnR2uGna3k7517ySegr7pomxUp
CQLlmvOSTdons09mlabQtnlDMjmoA/7uSNA5J8zUKdAFtP6HPQh37ZnFEVSRfa4MuApOma6X1j8y
llaPeNNmzNcC/lw7ifxcd+EuMrUObAhkL+NAdlHxlTJ+xyZi3KYEWKuu3oOXbFEDEja5Ck+r32ej
+ZV5VoPXmf3NRJNzbvJfTqlFPyZD/QGrIH+u+zQ55lYB6azQNhQ57dJOxMrJt2DKM5y8OXafBzQz
nIG2MzDLbTGE5xEZgP1g0a9gH7Dq9AI/j+6v0Inzh3RIf7nasI8bt/STGnpn3tqXCbCNbg/Peqf+
mO1cv6OlSIkgdAOobfM9HaGuQIKo/bqqvi9MaD/G4HmtQF7om+RgTRS2tIs+Ee5F9NMQDD9F4teB
+b3Y6sUAD8VuPuyBVEIyfQ8HZ0LiVz/bg/6huJ3nF0pM/Lb31eZpKn/mlRU9JmpWr8oyH7dhg4is
BcUVhnN9dtwaSpo9vOuOTSEhRjzFcUiRdn5qQWTDuMwg5i4gRtuofafQyjWmP9/gWmYIXeoACYJR
rBWY3V5DiwEmHWIbgE+cJC1yoVm1LkvvV0aoLRuHHZiH+SwiTNWr9EQ4dvQd55DazDU18ebF9Ib9
ys1rip9SK89uyD08JI904p6LFL5ppI+6K+xVHV/o/mwrxbqhcg4h39GfqmdI4PrPMEdAs3gb8ijY
mC7s3kEE60bwIhVNIEeH4lPN7Tbh9Kpb/Zs3AI5FtdkHi8ZHybuHDL/UYaQhNbDxRQUri/au2dor
raLWdqZh8NAWZJdCPVYB/HXSR8Lxjax5BfSInoLnDNCN9ZNbw+gzk+BRD2K/qINk63Ytgn1zearF
EiRXFV5Cod25XYywWzleTPz/QDE19BAT/VIWVvOaBMB0Zjyzqvr6t1mY9r4CntdGMU7gwMR6AwmI
GNBTi+Lmoa2hB6Lojm+OyYwQwU9wUhq1PAT0C7ljQhSVjzpVw3CHYjNcfZLM25KkTeyV9T7u4AYk
HRR6Wn5qYAfDVRDY3dYLfG92TJKyo9luXO+9bMmZ6jWpoFAN8Xlvf6IsMK9b47EfDOcAmgxlilrf
jmaarqMx4/tF4R1mDy+WWoL/mdL0BJP0aEyfVVMqF4ELtygjcTcoCpyWLOkPJOWASff2ehG3gJS4
I1CAvn3Ww0Dpcd1o6+bkho61QnJGvNE+nmzY/wh1UFDzyVx1Bo2VriFgYTjpE9HlDSSEeKfyxjYY
qie4KkQfiVZcEhdiMxA68Kg1KvrE8u90pX+Y2+TkLQYpXWD/YMa8ayqCtV58R1JcX1sAGVek9UiE
BuGdbuvluqvcS6DCVTBqEHIgi8hW2eOjFVug8QW8IOx090aee6ejVpILHqmOJ1V5EVA0sCLU1JUX
2ObaiN/UZnB98RkEZPWVuRPbMWEaDTUZMNBrr9oI+SuPlUjjI3Kdj+Nk7EjM4WxubAkeGStXn87e
QBWvXM9vAD+u57H7ILtNBQ24UGFmUFYBglmZ9gLdpX2EPlOv9EKHb4mPseAN5TQutTcmJ02tPECa
fl2eB9R/n8I4HA61iUp0Nvu6DSLTAU45ZJCHA2/YJ0ilpWSUBRC0BLbchCEezbiBikRVHfXMa9eD
YDwOAtXPddDUUENGH4AgTd8cP3f6VK2mzGY0XSnkMHPwlprShL6uIDnRVNVLoD04MzptA1aXzofh
zekabxVCW3rlG3BhfNUel8CPZZGLgh1oxdNSbJUladmdrF6HOZSeTOX7NKTOLjTwgtCFgmNa3LzP
+O9VyHV+G6FxxE3Fa8jTYUUh0QEsKjvY9qjcudb7BFJjzMrToAhEiBDNWRkjBrVxP7y6TbTXnLw6
tEk9rvFCn+nkDtCpFTL7UXdAmRbobciAOY4cuAcPUZev8CCgnQw3hlbOTwmKS+1KRIq5mkMVwnow
XgLsCgBMWb4Obgrp9k8ibcGqt6JfZT6fR8MJfPK1vIlY20YHPEJmPlB/P2fqpjSeQUm4eOJYymZs
6VCFvaBOEQ+tyvlIr0QmuKuogjFqVeiK9KAvNsg5v7sWGqRgNFcq+nyeF/3OpvQdpAmsEeIS5zpv
n3TAels0UKz9GLo/oiz9ZmUL9TpE8q913BbhmZFhkmY9R85bxvyHdLSLpIOAHauV8Tmz7hzlwwmj
ahd3zB0m5aQM83AellzVpNjbpmDcErYMxWhNizyNnuK+OTnF7BwQ3CNrH7XIn9AoV3olNpPmkPUd
4DV0q1RkD7phJIdh6F7dyf1dV7a2LjMoLIv5Yh9Ndz0wgBQI79p2W7x1IHtGM/AFSGOHWHlAphHC
m01f7Or1AUAprE24SCid2FAYPLDFlsWcAdUZKziOfKo9nGBzq3zPB52BeuEVJz0mmZ5hsYN09XNM
6+C4B1r0l2x2NzZhqpOKoccIOlxkw88Zsm+QQ02JgQDBAE9wELprRZRs5hLzIKX3YHEUGxvfHxpG
bzoMQXBRG0SlwuoAXVb4MfnOOe6GXZ5UNapyCsTMWI39zFhaIBo/oxkeunE8eoyDGFWJ3dxMLbIr
qNBU3sAgPFV3yggdxmhVlF0z8zGbN4BeSIQip6pE7/lUXxorrC9tPgEliWrlXoQYSpU5AlVleWmZ
QAMBzC84K24RVGBqMiCuNLkfWYYBbQPrbl3asGCQOniJ7GozMQIYg/IpcZAU1FAx6lux6QyEZqIA
C1EBtlfksx+SltwkSBVOlfbLmUOxKa2EyYITCACERrYWWbJj2vC9KvDO6cAcwJ9rEA4YnLWLBsFK
m6u9l9fIQIIk8ByoNNOAc1D3MgBaOObJQ6diwOm5YOLdPPsEcHx2YgJA0OSh8k2gLDrN6uGZI4ze
hwfRUQoHvZ0vnsiex879abnW8L1wvbeqFrg8GuJXnCj2Jug00DZOuR8NypcwL3Vq6a+idt4akD0k
SDW/DW1xnHPUJnKYm0rbDFsA4u06qMK9lieQ58zsGdkka5MJZKxnwE5JrLzkyRQDHEXbpJgyX4XA
wFxtfrOjuvLVUQAu5VvaVkLJKZpNWKOgGYxdtMWmA+RKUW5cgGnrgtidFm16xbgMBlTRatGaLae+
R34EDjbiD4MukJN3vGlvzxi7CrDrtY3AR2wy0NHHcVgjhOxuHHQt0et71OlvtoqDd3gv6HJTMF+a
tVIJbwJWgcU2o5lXWJhLxWEbrMaqcVchUiD4ODqpPxANFQu7uR4mYOVlS9WHMzS1BJ8F6stqhXIV
vjlvGdOlJCSVX4BKW1t1jUwIELa5rwDBqC0a/7Glrhbh8rEeoBYkTb9BnNiE71bftwmaE4LJBy2Z
SBtsnCZri9IIpOtswv1oHsRqjmZ0pk1myb3b7DLg9iLLpv3UJI+Z7RSoDo4HKjU41gCPzqR17vMg
A3A9wq5DYh2uaN0/JrAerUVbE+tNMic16DTVs5INs3MqHCUQlThaf4yxtWPkGdE2mMSrmhg083Ra
yJcgPeOg8de4UXCsi6dxaF7d+Cky29ekLSDwhmmxRtmjzxP7wNeow8ZeBehlLEZfGAbOMJdHAFZd
RYVGRsgopKK59xqVEBrIez8iJmQj3Y72toMliKUl6abDuY/qomn3YHWB0wUMZjQUYTdD6E9O9Fvw
LtdIg3q7Mk7/igf7B/n73fKIh8TuPiyiXKvAFi/1OBANm9q91YZoACYZWkd5vRm673rQwEL2zrGH
BZHRbdKqtU6/KxQwjgEK4yu6iCedKcgKla1ya8K8RlN7kR/gk0KM3jKvQMiyiS5d4cwra4ReR2AY
DB7aspXevcx69z3TQh15BwfJqLm+YEG+ZAQKvIusvPHTTuQY/hnPWMGSg7Ud1MDaJQYx3XcVmmKN
ZqDyUEF+yA0t9J0uQbZUa6+g9P/FFv+/sMWGuuDi/3vp5ctf/eev/wwtvp7yN7RYA1psAC22NbD0
NsION2ixDvvgX2rLpg6WGJ7EYouDJTQu3P+BJZZCzCjZ8zveBy7e2f8TLLFmLWDmP8kZAIkdVJ11
QO6Gh2/pV35B1JpjjwGFcRcR1EgQOvKdGg+FkIgthpcddhDgDmGfUICjz66bE9zvIuuMeibCEnr9
EhQI/fQW0Q1bCSD/6LWPNlCpAB9tSXuv2xpgUKETilO08VOL+m0UDI3fAXhcD3i2zyp5rh5+tOi0
fFuMzkudBZPvJQEhbi1/CJrC2mnusUbv8a6fbAb7lrOZ63JC3ClOaBfnY2NE7r5O2mejG6tzbZnf
XCPUFjheC4sWnwZ16HH00/uD2ioqcxir2GoYZL22Yf2NegyXXi3eDKRHjHy8eG7QMHoEdGD0w7iG
aAvO2azuQZ5h+wB+DggbMTeaKj9g1LOOB0c7Bbp5FCoeLwqKNXjVDhtPBzZMsA+11kQ8KiaTtBSF
q1zHHAW2TaLNJ88S+yIIy/eiaB5idbqbywjVt77SmM8PRzfSEWqiafRHdX5Mh3eEkVAO0ezGr2ak
W4ZZe4LsPqzkGWQHAKjauJzobo6Us9V5oOXod50GvSzYlAJZYLifQfpgIazIMC9rfGOrDfFOy5BP
wOiKl13+7jqNFlvt1sixl4zC8M018gAy/C8UtON14wZrERn2ieh5cGEaZGPCOzXW/UDnBYP/3qwI
R9BFgKPwht9OM7yPVlbtmWz6YRI7Gw/dPebrziZJ4oiYi6BjzAXGyYG5tegnodyiMOUs0w+rIF4H
D47RR+etCxUBTXqjvAEv3bo9EhAMnWIH4haDPtr7mRa5V7SHskaJypjqxHdr784WEwFKB4FSgS4E
M/Bj8BAmSnwn0p5xHe+mmBPlG0o2pYCeAn+63DIQpx64E+hnRu7lxtGFeCgr9QSxqj07z8h2hIsj
K6DS7jfOdMFdpRU/ctiGu2bB1TPXsVeCKekxKNW30ESaNHQHk9cTnGbVKw5IpQKdCM1V3/fGxWia
9ZCF9QljgE0B/f8tLV2UWgnd18S+RySqheMZJ/iK2ToPzHmjLYR7Mw5fPISzCBgbFNtWLTdBpl70
aGx2UaNnwEBGVM74isAQkOGLdSaLSjpuyAOJPZG9gz3QMQVN7T7w1HvXhsoXDsLyiVmnDDDytwIF
u7Nb0GM3xjdDQBqrOumU8qKqSr8pemHtvXhs4Nadxn4ITzVhiwMCSM52iAN3PWnD/GrHMUqCYa18
KkZ8pw0oawrVa8iY04a4ARIbinKAy6de6mUKEMyKAzU9e9OdrLjLdGZdZcGwznESayeCyLi4mXuO
TD3bL81VXq0zAichOrXvwALvWtXt/qpIM50dNTjPbtFv00SAMiAseGpU3sGEWt5GRWHpLlYYaoKd
eNetMjiFVTz6hApIADSEagO3NfDats3NrIziPvDSZm87cXCIS1PcERcdGK4zhgtrhmhw9HrfQulk
E/UFnbkd6Qil4JSq9AQZVGwkd3WPlmKSoVvnBMFrCxz9W4dKNWFze93rsYnRhO0eC1XZNThaPfA/
28ngTejTtIp7wkxFkp0jYdnXhUiSu9wKDo1jUt345IqtoZQwtO29Z4x/gS2xntMwNpcUDESDqT91
+bixLFRuKtX+wEOc+HmYnWj7cZZHgBelACgaWp41R7kwljXkSBhT3rblWm6gQIa6VPf37xOQFd4X
2/L32+b1SLkTnWOuJH/6Y1X+NFo2pMVRe5CXkIfI/V+u2IG6PRoAptxP3Y3LY6ct2KJZQqtK++9V
pWA1WrblmjxILm7npA4lAuQSx7hNzBzr9tPtnNs+ebb8gVwKZMkOYP3kiG7Gf/0/bivveH0YuVeR
zyVXr7eTV/lj9XqsvMt1lcjeieoudreH/+PPySvJa3y90x/bX/6nPGesA+ihDlbAt+vejmvq/nmy
QgaVt/coT7v+QXng7da3d/L1cHngH/9OnvOPT3Y984/Ly4sCtybzdXvCskTE0GpEAYJM4U3L68uF
aVeN6svr//EQXx609KAdCqsGQzy+h8TOridcjxpJ4aVEK7BDAJGctvnMTQLrLilQ4UEDE3nXKEaS
aCwfM0Urjs4ETgShaRBqcPsoLnLv7ae21gWWZMrxy365aS0nyyvcfr1epQlrrvXHFQNky5PSaI5j
lVYncGWJijZz3ANsWclVpQJUeN2eYmIpUR67mz925kHaH9Li7XqI/EGeF0STth3V4T5IY492QLGr
IzJiAC7zaabpR/VEuN6pSsHt49VQHeVabQJgMzoD8nMrEiQYjsCnLrEXANpf6rusoqVsCkr9gsq8
To0sTsjm0V2lfDPGwPnBbbw16ot/Oc1ftOTmKs+nD6GgcrjSHJCC87KYFkCTXNgd8+h/2rwdJ0/j
ayDL2kNLcVB/H8fyNDaNg/RdjmjF+COPvHpb1w1sfW+ODNjbw3uQ2c9FQDcf2ySSygWXKEGmEqgk
N6uxXcQjcPsc0NsxbOCwHUQuT7GPHu60a4IQiHyF4XCUC9RfGaMVKbO8LCPJi/4YL6brOVj0R3VZ
k5tlO2u7HukYZcQGQi5IrCL2PNGbF6DDihU9cH4i1YMt9/JJJfpELkgcr/QhcPYS0CChDVdoYqz8
LjVr8MuiBITpBUa8s0f7oR6a+DSRrcC+bKzWY0m0TgTKXozA6iwSLaaJnhdEcYt0oA0gv58ZbLZG
Um8qHR6P4zQGVCilJhmTgNcC4nJMapivKpAnvH6qdxDFdzUjErozPlUyPpEFhuBFBkT3jRT9Mrtq
g0XANDgA+LSmGS1tJdKOmnlyzKFkbOwy9FtQqxKSJdcG29qg+FNc0ayjTp5IAPf3c+YtxyzsdHos
5V9raD8wyCosQqBGf5TfgJJdtfuwq8SaAQCYseX9O8tiaF38ysUTuqsLywGwPoGhlK5LGHu1Ikd8
g4qljgXWWEJ+rpCwOWdowDCvW6Ca+sIjsKoAJyMSe0BPF1HtG1hJQpnkIpwWAL6RmZdByTV4ACZR
b4lFtSYXcQ9Vn4iIRljZLPjXWwGUa1/2TaCbNuimIVa9tIaeUySMGbcNo0CBmLkJ62D5S39s204U
+8zPYsg/S+PyBeF2Q8d5JRmybEYzUBYn+fdkgcskvPUmkO8GQMQxjb8hsW6grtu+NlV0f8E+fwE2
XcFAN1QknCAIPS2C2bLWySIk126LG7KS3oThamLuLY/O3lgWYUV/Kxe3zQlFIFRDxTqf4EbGA0Kr
Enp7XTXM0Vv1LpLd0wLFRSWAAi1L9bL4slk0SEujUwbACoZNt/Bvbotp4V/IzRBVHTzsgfgOxki+
e9D/atWJ3J0RtEe5iCKMSMaA70XiJ9ibZg6UpEOjNzV9Cf2Vr+4GzP4CB8aK49joqOsEEI13HWxR
8nUUoxl8yzQ49cnu4LqNZVJukoHsASKGWrOb6PPkHzKp0lahkbFVsVrIkRFE1DjUEYAn3U3Nqsej
Dq0jAb3Rq/q9Gzh46PQOGtATGl3zpBPYilRxGo3kHMbJtwHXGj/Eq9fXapMI8VIhOikcs6COcxd7
Efl/rrVAUTeQQ4g6zrDa4HiEJ+TICPBNZO4WQCrWa+kWXP83CRaVH16u3QqDUxlITz3nI9KJNRH+
DXK69ckUn6NWGEevzq2TsyzQWd4qVYv1U4GvQSt7NW+IjyiT5iGa8jZD632sRts+6l670lO2YS0w
axYGebU+qjOSrNY5JjC8mxf/nNbMu53TlI9VSlrNRFyBei6UFXRv2I5wIje1ShhScWlBegcDl2bG
BTNS471WNgcjgULU5QARUkk6MmniTLKq4N2XbQ3VaRI0dLWe3QXHPIe5ZmputfZchs3qMtYel151
sYL3Rae8Ys9EsKC/iAydfKfxHtwErqCL/95g7wymvahBLlc3C3aLNHDxpeQ+w1wY+D+eM5QaQ6eu
VtkYIY4H38FGyCVrVGhaSz+PB18JbbNQtjFCP6WmqvNa7pO/zkkE2qBpv0Udbc08hy9BIIItGoDF
qTF/zAiYHfUmRM0Rp62Yy42kG49x1b9YaDaswgy1Xuw6UPFLZ6KWy4PlbtLsulQ/k166r4kL+Ors
MAr/DS2iOEVV/11rwmlRR/eDcNC3PRmNFRbLhCBoKeUiV5QQMJP6l9lQF90aXl+jPrtBFe/rY1K0
7VEsC7nWTcgkBp7WHm0TXX6nv3fcMfGTKOrWOW0JMVekz68HUHsBc3w6fd1tIcCSVUSQrm+RwVKD
Zrj+t6jsHaxbBheBzqXRXRZ9BvOrJ8iyER3NzIS88FS/hko7M9mesQZ30Ll27PQV7ALQsjTI1waS
lXdJm6NWjziP29I7yLeTTQutwIx1UqdK4cFrA5DIZPO/ohLlTok6VJrpBN0/2smD9aVy3YCHck0e
Zt8QjXJbXiCNczJrGh9wudEfx8lVRA5SHyWD39dz5b4sGQ4xys3r3PqZqkDQCiGqzVC0IQxvU8Gy
InlGNnq+82YtfcIQaN4nw1NSQ3IxdHLqtbOE0JRpi5prA/gCSf/J+xEO2etcTmT/FsvHbuztVTn3
CkWuAj9hl28o4e0yV4NWKKD5Ruhk46ygk+3B3CusxxM2a/XPYMTRYSi9j0KSWSZiSkFfOWuz6YYV
gVTgqmqKil0/K0+zHv3UYJXgjPfRGC7Z3nAI7p0orO8CTdHWeRpPn04d41ZU2C+oaEOCDCu4z73V
f6TKSf4+GAIbEUB2R4StA8R7uhd7nMdPM2ogfWeBc6nCsrnkTQd9mpDLZ6QXT7keQGgURQjjKbYO
7YwwnvyxQYJ97NLPxkvFtkOb+5CETv5SR/NFXpW3RlGPLfPOi4vh3iIuvJI/tK7yHiUk2Yay1o+W
SQI7m8qOpBXj+kLFi2305vdKG51tniNTWDXe/DqU0UH+iQnXKfC9sXEum0p7YPZDhWC8/uDagCqa
CYQERlTBI74i2gmEzUR0jb8yE1OYPTv9nikYqDtjq+000UXfYSqRneIldFM0Aoy2EZByhPtopdj/
Xt8OFo9YO8fGQx9O2jk3UFmQl5wgzfSjRZI0T9p9MRXeFm3p4T2L8KteLhkVCFm0jYGDkuWkz10/
fsj9qoitVRYG470+ZcbdbLcosSwnIA94cYVavRAZLA7NWINfVOzwE209+d/NiuIU14196Ae1+xan
85O84FBa2bpHce8STaV9KUA+XD+g5eYvuopTRzWmwm+6Lj1qVkKucHklanNCEWP4mEnHI1RnBHsd
bVzSOeIsrzpHjobuMEUMSE5wL4udPNGsQNZahf5kqlN8itzU28jHz7G2aXWneI0LYL6ZOgJ9Ks1D
5BTeYxISYMXfPv+Zd+YR7p/+NiJEvmWiHB5DsBuP4aiABl+O6ML8YNlK8h1wMIJaU10dSxqkx0aB
Zx2CfP0Zj+YuAGryvYtzz4+MaoY1R3RUK+y9hy7S9ToZuvEjPrTvjLZ0H/tw94gRcfMwwVu+Xgd9
QT8ZlP5dgFT1FQcs2mjk0UNdo8En7xRmxQa+UvDeeE7pp2U2nJgYaPeEieG4L09bo3wAtqD9CCe8
j9sAPy8H2dp7NYjq6zXwz2Xabrkfc+V4m7HUknNeEIfGUxCJ0eX/dGRk+xnjebexDAwGzPYMekO9
WAuSWN5lpA3wEvdTFO64yUfFODcgANDMJs0tL+H1e5s0+FkegNNKs3GwjrlrW8e7o4sIrkeRtSyT
yfnRdzbgKttp7lK3nSmC+J8OfSN+in89UEGWejQH484wh+IOK0CsaOpB+0Fc8/o8lepiTqBEl0Cp
gzMqCN0GoxLxI1NO8nm0uTRQnC3aS4ljyrkLgFnjEKl/9uabPAB49bSu1QpJd20qzya8800btuql
6Pg8YM7WhO7rX6R0CEUOrfoEbKWkb5sbMtt5/zS7CgRkza5+NQK0nd2Zn5WRKdhbc42K8nnKeUa/
J3n/qrTh0/VqXvRcuoX1GihC8clmpSdHU8wLhQkcb+QGny4fSx6aGvgoZ11cPaGK3uMEiUyaURTW
U2GT0JCH5MW4zgnOfpKbTzZlWtUXXTOHU2o1ANH7snpTRfUgD6X2fOvUun0ltJJuW6rEsZrd6H5A
E5+RT978MBB/MZd/bDCpXdmtrTxq06TvGTwpu9k2kHQNCUmDL61/weMktd0rH4li5ptwI8BsXSJn
NE9t6I5+nFG9TMTy5euxdRcUWx2/mk1bbYH0akcdkTC8oRV1rZvlMjJ6k0fOXQCQr9e0xzHAqgIb
9NRv+/o0dlX3DFkCD+flfU8hwjmmN30ouLtsegACd4MaRuexA2nWBU70fe7SO/lfvNL7rvad8eJE
GLLMOYI+KYIe9xrCIMAuKXBafydfUMVMDhLvXD/2YAMPcdRPuxYB+Oe4R/NDHhLY4dYlXfURqLTV
ru4NWFcpxTkwkbW34qb9rmXaSR5KpO4zjnL6yWwoTsBWsp2mjHDTcs99tOdsQljGMH92We3rXq28
4yocbIa2aM6AAzDQTBDhYxDZ/sjcx6nLrJ+jIugUPUe5N4DXHsvKBD5Q9N0b0Ik7ea2oVX8rSZh8
I78AenHsRmR56LqdEFdLntr62eNMP06B9t3DPsSf7Wg8JXMe3mcNDhbXaywPJTc7jEwurkph0pam
SZ62nC8PM8Lj/+pu/X/ZEhu2Rpr6/5IbX5yE/8/6sy5E/EV+63rqv3LkjvVvpoWPsOnalqPr9pKR
/pf8louQlq7Zpqpqpo3slYHG1t8Gxfa/Wa6r0SGh0K1zGmf9bVBs/BuHathtGwg0aZ5l/E9S5oam
/xdNOM1kEobVBdUd1rJj/GdNOCcdqwy+MtYlqmUSditfLHfCrzHp/bzUu8fEcKLHMBmOeaaJndqG
CFuVqvGUd+jYp9ncHa0M84wht59KpfL8udFz5HiU/DxMZURa17Qeegy2wrJ/ICC6xRMpeS5we1sh
A5+dm64s34z6ztPSdRqr80fQQbjAOKMiCJuXp3QmVhAmzbRq0VZ+rLwZbLwVZM9OysQ+tEOyclCr
XaIB/87YeSxHjkRL9otgBo2IbQJIpKKWxQ2sZEBr/fVzwB6bt3mLWTStq5tVRSaREVe4Hz8C1jGv
Tp0iQZ6g8BskxAVm0jrHZqGzw1W5/B6kdpcIQ+Mrd0EXVW5x2pa4jCZjnT/1rgviPl1+pAKZOmqY
kLiFIcpKt/7gxMX6k0AitgpoI8zx3paV/ItEW5u7cdiGt74UIyztwQlwriNa0o3krUIhVzpFVJRb
ee2X+n7dntY4sc+TaH9KT1YBqcGR0aITg3AkbhnxPFE3asd5H4YOxr2FDFk2CQp9N4E+X043Wd4m
ka9XMhWDmBfrXR86YuZd65xJcC5uCXjSYRcMue2vhn65rvnrdAA0QU6ZQX+2oC4jAYMh56na5ucx
n2TomRzjMCzxExwJFu2Pmt3XEUdo1o/yXb9mTwimqkc1Lp9kVcwYaoopXGmi/LUb65OM8llNx34m
3gqZAyPsyXhEivFcdZNxX47ZcnDLIokk34LpkvHKBpNbMRxqsmeGTi9PlF7mpfdSibS/y94BqgV2
ulUIEEiKZgRUnxr7D++j9pQjhwTk4uoPDO+LANbga59rMa4IlAUi6R+EWZq+58TNWTZ7nLuDCrQx
h+Xo8MM5DpIcSH2dji4h1OdiQQ+ssNIgD10L4FXteALdkxy0xkmuxqz9q3v9V6PpSM5Uaz3pGsS1
2DobZiVvaBKa88If6hdxaoWD7qqLZZK3IVI0sJOVakctzjA4ugLNySStRwtX90FOJdN3q/jqLD2/
NfsHbxuubDuAo1djc9XzguceTizBtRdkvGxc5DN0evNOgOq9g6NXBn1BujZV8EtO/FvKk3UR8SqC
OVtRd8Qk3ez6N3axT4vFwhVyBb/scVJ1ZQdFramKUOppHCrGxnBbVgKgcbEFJZTvizbp/PjLkX0g
AocEJGww1Os7xAYtYOkLPy/d2iiL958pqu0szrbILLEgWCucceS5KIqz8fA6LxV85S75xSCxOHct
Lg7HHXwmJ0WARQSaHWaCjVXead2e53S4tm3jPXp6SSKXsX/7bLYRftXdadHaLRhsMXDx87A28ZCi
QWaV3RvEQK1gn6/pnH/oid09ytp8cVV+SWPLujOVeMfAXQMNSoK+30iLcFX9WdZG5HV95VecwHe8
dz7QxqWcXIZ3NIrtiSSH9UzLw8OdZtcqbpKjpVlJSF5EETg0PdE4oKPIMpTjow4ZX18LEmyKnDea
zTHR1Y0bECxg3ltp2t5lyH6zrvqy7RZBhKizC9EX/fIGFj0c7HS8q82MCJ4OTj3EeJp7a7iQfrTr
07f3aqlghdhkuBsUA/28sIzZ5KeQAPm2yoNC7pQ/jJgYWdeOj63QatI/rMOqe8extZo7RRTAvSuX
5blJDfS5XpPcvBVRZQsKlMgmw/PdyiElSivHh8HrzCc71x/MliQ/MXtP25YDWKs3xDjKne5boqRK
EnB+zVMStqQCqyZ7V7PaQlE2IqzQUGTZeQXZi043T88TK5igLz0ZEt2XRmnCMD81ieDNGu2Xk9Xz
SxabD3XhHO3EGu9c3ZV+Bqwv5B6qb25nPVXr+KGjJ38y/oKgMx9I4y1DppT6PdJvMM/C25Xg0072
Y08E/agKUrJgLh2wVYgTP1Uay3crXuN7sijRXVnIpZuYxJNMGw5zVkKdx/MIYd2RR4S1ODd04tXJ
2f7KnNl+8PAYrzrsSbS2b7UX9maM98zwRGAaxAXow/gvS+V41HTmpXlfJzenark89C09kRe2XluR
fxap8aLSRSPnE4lvXuSv3fq7meKHMTHFGzn0n6U3XpvGQ2Keu8klN9FDEcdk+qbDS1uWHjfttjcR
SXlRK2nB27x+bcSVrS6fOZHZdRy7Vp6Vg+tQKQKEawYTJ5JB82CIZfe0h9/Z1h9VJ/K9Va1z2nT1
CNgQt0wukpeMCCN/XoH1kRwK5It/qky7KxMrKBcKYKNh0Wr3ZnJK2+ozTpzWh4IFRSwnL2kSWxkt
mwaIPW7Go0u4d4Rg5NQTU/Q6wp7zq75cIteo5YOwppNuIBjzCPDz8SvoN9kiL661QURiI3TOW8rt
jKJ4DgTWQywWlWL5JIkJqt0vGKZA/FzzbTbqhXQ243Ej88PvbEzeNs+QmucjjsLpMsRG7I+O6UTc
1E2As0Qyvd9BU+vPcsyN99W46lMl39difqYw+rlVSeW3a4+7M+/f1CSZ1Qz62N+2VgubXPxMbITq
tTZ/Nv1FMyyGQ5hi/V42+Z1pG9f/LhJvzc6JENyKmQf/p+30U9dzJ47jYFIDDAa9Mmm7CT0tGWzo
0zfzp9nqDnI43Tgz4LFuZm6lpIdxUyeAtbDrVogBhxERNUOgVxRMWygF1/qI6+tQMqE9FVbPntrE
YVGXCt5cvl70uGBXYGD3iuffbvFcxFt8bRdiYQYDxCI5oMZzzvLAGyZ5tdo6muZOMoxiReRZD2q0
9edhuF/6hmgLI70gU0fklSMgGmvtOi3xdoRl2R+cvumfehlfJQfQrY4tZHZ5yUKTSdRtqpKL2+oD
IYD4BtGa/G3Zzj7aGmT8cX5qS57sRvXLs9LHl4ERzmvHxK4YEG1XBp5hgVxZ8xColdlXAc3xjDfk
T6c7LFJlPITJzo3E3H1HrjJ21b5r+HpyVUVkJYzsyIqY8TwGSBbaXwSZi6PJSoBsJOG7uanfpwXP
ft2A+kjWRT/yk4ZtpH4IHEEcjfWImHDQ1HneMgbfQgZTLcaHyR0pHrP5FmN/wOVNnDdjFpigohWH
jvCzm+vUf8duiZF+GjgxiKruWZed8ZF1j5amfcw1QFG7fRk8rX7Jou8yIifaykf8mJWsWPWWFIk5
H6vPqSU3i6NN2x6xjP/2MsoO28QsZDfenaAuJLGr6aJkQ4vvyR+V86wl9vxgx/ZPx07GqNxOumiB
bxpZj77cPeA58q6iKI4tHcyNzclgF9UVRs8/i8SwG5HX2DvVxqXgpXhzUgSYpFzk18FogjFFxVrh
maZay4ZHtJYLQ6BdAzk+UrOWTKUWHZfVshEvpIpTAgoPrSn43Ant6rHw3PfS7FHN5pt+Kkld8U0v
dw7LpA8MRQp/skh8tRkmn8gvfGPQjUfGjF9x06QnLNlp5GTzQ0Ltdqi67Vw1jK22gff8wFfkmtpr
Nl7MWHSfXtvwJ5AskrUPjV2FlpqfpJm25xyG45jVJyj7JKYYq35xzEu9V9ht5sLcm0eiILHPIJmf
UAFA6E/A4eej05whQnB3YgjLDaIpQALf1YxbGJcsj7VC/I/Xi5GsbaGIkKGE5h1YGkV4N9fY6/pc
PyZF9aequHJjFIO3vFrxEK4NgaaDx4xLTCO3nbtFdF1o8+HD0magGezFhpJtv1H6fPoou8w+fxdD
fL2Hpl4YYA2wctMRmWQ8AoVSDTEJm7x5OfYR8gzTqDObF2+JlY+rLzu2SfGUl3Z2x/+/FK4wEAvV
7P+IHvRTZ+tCY56wrtgrsVx7UUYs2HLLEhgloEjbQzNk8qrP5Rf7KEBYhNHf2jFrz1OF19jD6Xxz
5iqs6IlC6a1NKNwW3TNC7dO4ZBliizzMWsVftRTOS2eJFuv3CqeD2xJdRRya8B/mZ0uuxn3n0T3t
/xPlT8KX1Ry2slmjKgYwJp3ymQkI712O48TVBxLhZA3bmT1BS7F9HB0EUClrZKpKedYsCt8xpabW
OstHhlmflpKnstWIykEPcvIGcVfJbiYpx+kD0KYhFrUqrMcvQMA8dvQBB9dBvGQv/zyBAIWdA/qi
If9tA9qHMYkEwGsa3io5Rs/KxuykemvDXkw8t5TAWLnud59GCbF0OpvIZHwGUngimPYigmyT+GRp
Jo9AAn+lUNlnxi46jHtRcMVyDPCjC/viPXPbDYqo6QQD+VbnATfUlijGyvU8n9wOKLNpqns5V9Wr
AVdCdlTAe6qsomAMzIWzPl6X5Govy0upu1NUIyxFfmqBk6BcGRYaFr1ovBNzzdetz1c/zdG8O54L
nFkSz+i9NG4/Esq8cYrmY8kFjnsRpmYXeZoG/D1bP8gaMu4JXyj8oo+RjO+PZWcSwTOjbSnznDS0
5iNNpMvjB2JAVFZ6bar1R19iWZ7stb5mdeweRb9kjA2wJrVp/jlKga5YummACAu/inDvHFNDvgKh
gZ84aPDCzdTFXnA4mXZ7Nlrnj8EyFcECavZauRXqkULDFwnkNmt7i3hWQBDwUL8b7lQQShsP5Qtp
Drzik/Gvpn5hOAyxGA/B79UhcKNgjuy0trgNNJ8kl9p8cyXbeHK+5U2feaulhLQf5hU9S9d6eD3z
CktkPomgTkrruJqih2ksTn3fVCfbkEmQerp3yhuTws5w73Ijre8027pggWlofGP9aNgkzx9653dq
EZuqt3VozsqM1njoTm4k2S7veh7UTpzbx9huf7rO+rvfIFlZ6YkgUXnXTDlJuvic79pYOzcLgt9u
yaxg9Kzl2TCh23hQV69r09OWDxzCDUzxytziO4a8X3SufEIxxZdNDB8wS91zYzrDY1c/VukccYsP
DzH3UWQzysHByuvC0CoarcDaCnnb8Cj4AwG76A3Agel4/YEiLjJI++0vQa5AFNuFwJmGJgxb4q0w
NePVVa51S8VGErvXtD5ecKxHBqTpuDtbjgl6HWcnihtyxVyB9ECU/bmr7pfatG8m2zk2unHfkruD
mtDwcLT1K/t6AwPpoe7LNCrjLI00G29k3pcz7ofKuNeJfSB6NBjKJH5PEJ6MepMfVSbHwLCoduoK
DoDcbgCeo516e09HMESjBDjeFEoPkUE1/rCKzncB5vvGfgUunanfwH68ud2woEbgnlvz07Z2jyTe
s+UuZn/L4v4V63rZWwP7BYn/Vl+ifZX+OCz6c1MQFJLJ9xwk5UF3hXseVVxTE5UcqgnYBJnlLWFk
pMLEBGCNKRB5IG9h3c+cL505wU7JLiUU4LO2iSej7NmIiq+JiGls+vVjY7BB7AcYFRtsQ43r4Ayf
3+9G+wrAgChkTHGktLpQPhqGVJ6tSd7G6Xk12Pk1yV2az5/FoPXvrdgYGFS/Bk1LX+wi/Yyzqbyq
OPn6vrEyxDpxj3DcMFr8MJv2NjGIAeHUvSQ554vVWXe5uUGZHocp4pAzzxwrlOxPlhqK98SyEqyp
wWyBpa+7FdO0KnEBTiYGDXtm3RurCNE5PMRZT2AT1oDTpGG8bivwcggYmGV5qLmr7839u2U9ptM1
2+lZZvOALNJrz+nK1pd6T80GXsd4cIDlUM6BBmXWZKh/ROytj0WBKsjS+ueFEtBcn0tnbH5kWh2I
IWN2ZOUsICDb5pldX50q+4caSb/D/B46JTJYvE/mOTOIKZTgLaKh15N7N7TlKM4tyS+9C482bqMy
mbVzn275NWXZSFa4HI5qab27qq61UyvGl1rOfP1oWs5T2Z0c1vnRlOw6/HwPwQEpcwcd2cRjjKZH
7Ws0udj2r32J2KIgdub+08C8YZPFNyBM2B5s5DSnAusk7bIXiFojvKz+I5YhWpaWJVw/CBKp5I9E
49USzGd8ij1S0LndHvvSeNa3nPDUkW6GymZ+bL+EvdXH2epaFJAVgqG4vpWl5sCKx9HS6x/JNFhf
SvuMY/hJqeVcpIG0EieXumYC+UEi5we3R/llmF1kZwIvd8o5zy1O4pymMYwp9SctIzyoSb3pfjam
c1bMTHMtkZNW3UaStAhOzWYJJxKFQcQyrLXm/pl8JoaZAqF/ViUemeQmYH0bt4WnV+99/rS468Yo
xf1tWvhcJnKtHmy7Zho5v6Yq9x7s+ayYod9gB/mmMccnp8dQ37srrY20Ydy4GmEKJZqcUog4YnDO
FKvy+EuyYrwsMVstNZMjqymlnVLWjmDNV3XEQiP8ZiJ82NyR7E4zscjeJxbThiG1JBgq0lJkaWTs
DOGktPLYdvh6m7SWEatF8q+YlXtl8lhr63Nt0Y1jvr4fsY6/I7/aztzP97Mtfk9OLaGjGfKF+Dxf
LcwmhP04u7AcDUOT+8g5O7JoJYkHg5mGCOklgY6vUdzdzSr/6AvaXo7LlODsVj4xH/HrpcYovC0l
yHoCypXCGFev1gnpVKCxIMDPvKqDtgP8U+KBxWz+MJmaAzZxQ8RU6YeLGxvwyXvLAgyC+j7hEEj4
9H9uTn6XsY8/hKJyThZ5ZsvfXuqmvXddHF6M7oqnbKlf3G3wIqqv5VysaFRJyDsrPcciD5DpgHWl
v8UFaVNFbTJxbU3kEZopycw1Lo7CXzrIDgPElHUnbTp0EMyoj7grMpNdRM/mdWrgtM4NkuZpNR6X
Elyt0KqfQjMPyZariPjHCzfOSjnMkfwtOx0Wb4U7ZSKb4z5yIam2ytuVud69h0b3MnU+21CsxBlj
47x4RgUJfl0uF2P/oP9ZwGj1Zb6evsWwpCq86IxQjkMcf2nQM0K75phEmI7GHySg2zFxJfrrRasy
/SLG5LSWhKx2LXrYftIfqECs47yTu73ebn0xogTse60+OSMZogPXl9eTDwrznHC5TFL5u+PDqKiq
IW9D7QJuQKZkuFjQ8b9V4guufsHLxuwWnZ7XJY+0FeCxHC3aVcI6nrSjnrn3JB3n0by1T3Zs7mJH
whW0UtUkSPJ15pO78f1CiLKKAZWzxesv6zdvrO8yWxn+0rpBMYnlREnN4Vqbjm+kYLFAyiT+74FD
e4fQonwllTiChXFu262/fH9QlOt5jcJ3bRkOznPeh6UKp2aIj86Uf9SEkKIwTzmL1K3sAT1XBEFc
LKf4B2iUiEE19rTFaLpzqBpBMuTtIV+9aAZeuCDN6Vkc1Vp+Qwf2Y4s/v5mHJkCeUw2Th7jW/uLt
H1SOH04lqxmAmWkuuib6AyOw/0t5/FYmM/IdDpL9S6DJlXh0p84JBZtuuYlJYl3MOayT+dewK/+V
mb941EE+5V6P5WjfS9j12UZnoQiHp2nYZWaGwU+6ArCDVm0PCXaCHkM80toL00HCRXneLzAibyvW
+IhS11oQvFcruBLiZBYzn8MUWTnBfKjY2uJPbW/R0HivpDf+RZh51OsJrenGIoNb0uVZOX8riA1L
JUcz0d9BakwX0+4IyZvWLwdO3KGRAVVgwcZbe+wXpOsrmSSbIL6QwA/tshLYdogVIpl25QfRVm+6
tdnBqOvEa6JyvIjlkSeXKxB5/Lds3bWz8gi/7lrPIyrQrNki5hM8PEq9T/ZkvtXbQFhf7p0cDoGz
13rjUTV1fESS90YEKSEY+45k62u8idX+d93fDDK37zUx5j8ENDJIEXj7vF67YEd4TbSFHG7NsxC0
ru/mvLihng7kwOwCbGK6o1ybObNHZX+urpnQPZImENsBQCNuRX4PiBvWJ/QyrvBt0nN4CBoVGs5S
hmONk75lTr/ruDE0gtcm3+FIq/n833Npgh5fmTMeQPS92SnOx9V7LeUfZ3jv0uRZW5P4ABfzpyeN
mcmFHPGiuA+i1B0fkcW/RV8DWwJqdFGZHjSpYzW2xZmxsHbo+8FF6B0P7HVs69RUnnnR+M0JWQsM
HPkZu9Xg7ZcxEKR6B0CYGMxsZohHEAaB+5syRbpWKHvSClLNvkHne2bi6H+TojVb/hRm86WnCB+r
6jrlFMDuy9I/bmr5sqXBUeA1NDjz9KlVzUf/WyT3peGCyIpvep8heBr3ptp86/T+xUbIjWX7EK/T
cyPGoDQR43El+DGzIBcRs26M3aEt5VveJWGsQTPhUy9eYoSzleX/qe0Bm8ynedP8crlXbWud2W6M
F7QwvMRuZTOkI5ovGql4NyZkLdnAFRNtlsy+O6SALG7zQDvYGjCRnLV+EvlCvjmbJHKUISkFNKz6
ARl4sinF7C7Jmb6r59xsmUZUxuiXfX6/Q9k2rvA1fVGMnyhfMGZJrh3IRxvOlInV8Sb1faShXzwH
eBroP4R5y59sd5dUpyYB+NURgsjKlO8+UUGzWuW52+xT0jkyUjREBoLBk7UCXU0UGW372fNtktAz
+zK2zcIUzdROnmYRYFkc3YwYLFyuCDjbljbJAhCXaH1oKiJpD6U50+Qz+mI+4GtuRlMp5V3qep8U
xCpY4vbh24cyNruHbHGMk+qUHqUGjq8iXn+wmaDFyETqO6vivRHr+AHZ/0ONxBU9lbN9kQ3ZF9uq
3ybURQv1JDO8UYcFVZNmAmmjbCmrF89WqCaXj9KQ09ES63uz/7ZY9Vx4LT+dXnuiQiBFoIgfQHsc
vq+77w97yA+866wKM0c8tjrZAmbC90fK8KGzm/aCLO6ldRyO2NiiIK4TKPC2CjnrWnoVk74Q1w1u
YbRCNpA5XvdEbby1q/IB1QJOXYKBD/Wo7nWdP0KqS0N0CgapPHJz3uh5vf4UcxOqlD3aAPTmv1t6
/8q//20ufk4p+Vxev5gwDbVPFpjEGlfl+/K0B3S6vLANYtbjSuHbUM4wnsWvblY9HLbOb2wQB6X3
zH01h93QPss6s480pdvFQTJ70Q0jZXLm3cnFWPwpm3YL8k8AlAsCKwJrEC7xLZimTYds/ZJ7deKE
0uJ4tiqWasKWgUZ5ik8OYEHsTdW5ww5gY6yKMI68Ow53Bsd5fdggZANigQLYAY05lGigoMQIoD1F
hgRNxlxdBZpflF7yUhjmv9Z2zjbktsOyWdH3vc0Aazxr/U9L117tdHlI9idFWLiYFaQ9w37u0eHg
ZvBivxnyjWnZnq87wQkBbBXB9IPzy3KycYETtu/rlCke7+4+H5arxUToautwVqzOfrY6WIgZsWYU
u8uNn+SAEGB+hTvwQGX7RLcmAgHHJiylq2Frqv45BgcEvXIgddvxYZ59CN5JWLKhdE3r3Ww3p+Ej
10fzvPWr51eIqX1XTVVo63+BLlE91SkEpKqJo3RimAct6qWjBSQ4oO8emIh2cUrL0otTbJIkJosG
afe4ROjROQX3wZzl1eqYv7YZSL4qSZ44J2LGiowx0DIW2BqNxuBkNFR/Hrs5DvvcPkDCEQeGt+Vj
XZKTpYGw6aw2jpycsHhlpKTTZ6vtm5p2RIGGI0r0x0r1jAtK8SMFen/WjR29vD5MrESuXSqYJqC4
GdP5YSCqzqcwKbrxZ5xVv3R+xAdXrKvvGMhL0W+Qfze1XxjeUAL6hQVWRm8sDXTEr8pAwoIoFrUA
Ms3z4uS7YsTo/YrOGlkooRzTc23OZzoeg1vykEl9OtqpZYbcj1UgcyKG4tWbAirndznb68kY/+iG
duoNMz5bDVoYnHOVNJzHLOPFG7y8i4zSAwLSZq8eC9tTv46nfIqNy+z8jetYY9Omzg69pN+5xeDL
+l9Xx8WnxPXRkKFNTHr+JaNWAivOqCBPs13ZYCScv7Lp3TDDqnlAEcr0Pr6mCYl47rYIOHbN2eqN
PWBTJ2vLZUBmOwQyCABTLEBzf5AAT+0F50Bsu+88BHh0GAjhtTLpjxAGEGbo7Jv5WJYP6Vyokzk8
6xPSHQ2ixIoOsd8RyfvUWVc/LQrWfZ3y25WornV+MWcgTVK1RsUgOHBjsGm53oG0VjNv8PIsHXdm
Q2TEvJyzYtL00nWZOiPBWn2UDP39mE2PilDyJjcPpTT+ML53HsXolbRSd7hAh2BSjRZB9YrSEccC
K7UHgwbbKV03wMoYcUBlJ1E3jk8r/VmOeJj1P3GHb15ZC6wLKdEk6XWDYruKYgZDnFZUKTq4sY00
BlwP0sMstK3XZekoQOCrathgfRzPKG5tZGMmViaQnhWJhKQBDo43ENHu/Z3utnABBXsAvjIdVtvG
CO1mLMu3YAl1FmjHOLO/zO7V8qzuPM5oFFLolvv+CuUP6o9Q711cZgy5ajKB3Lx6Qlwhjl5eQC6D
eZmW4pTbGtdRHjJ8pINyttFnK0MbP7J0HEBKmfrMuquyr4u+d2sodAC/ZV6hrq5ef3qLG5TuKA+c
gl47sSBJs4Suw7SYWXBoaEhXiY4vf8m5I2Zi/8IcstoO7breTKAZkG7bdg/k+yOYB8Py0JylClWS
vxZNa1zX2vGtVqO/m3Kw0RpFMtech2QGOVgHVjjxs6wbg0q1z3R5XNIIkknFI/PSXgPyjdezXaAD
6nojdJBTJyXYnHQrn4AJZ4GVTr+8znnZBkxLjPmDpsnO8YMrLEixFmsj5o5+Icez3iVHYS/dpe7N
0F31/DSMlUQpYx6zeGZ76OCss63+SFo2u05jftY6JQGVZoRpO0Cgwby0cRNltkYSkIH6f9FhQJtm
jhvMXA+qN36z+rV8gp4t6CclgxhzedSzrAyWZzqc7uJgU0Vjkh5tsX21KZrxOsZfW2TLp1vfKYl7
2mvsX8UMrETMnn4cU97nZT39QPxT7ju6+JAV8soiWIuKrgwFv+VYiOW5q0jthFmODGn/U2ZXt49t
3TBqQ+U01MBoIQ5mltY8uWX1mBWDvLC/cQP43f9qhMonq3LvLCGrAy0E9sa8Dywz4eLNoReaKnnI
5/YQxwMpnsjzymK6qUoYB8uGmljxtDZtMwP+qFk0s7cI1Mb9yyDl0MxlqDT1ozOfKmgAb00ZbTxR
9kxpPZumcUyzuvF7j7vIKXVmvd6sk0Mgb+jGrICd+BKWm3mYKvezKtbRF/2I0GV5USUUb90xE1LE
Ura75f409B5b+AIOK8Ht3Txsoa4DAnGND8H6qLQH5ivIRIVRo4rO3iCObkckGrTpPB+IyKz+CdpR
cmVNdTcjPDy0BcxRSUCicOOPRNZxMA7ghdSSXl27A2nqJKd9ij/0LsKYUZEoQ/2/aV2wGWyMynUG
D2EneYgu67FtAJ14S380DB4bYXcx4r5WO7Zleim7ObmHu/Qju4dF+NsqeLuuTfXWkIp+0Cf5ldrS
PCY49sqkWJHBga3h2LyScgxoYBp4T6AGmw4DzdtFWVnYtNdhx+KZ3MuSVRj1fPoeO25G4WEqv1DM
OXVnuMzV/k4kKnI/+zBpfye0tfo4DdfGfSO0eTjre+Xu7S7v7w///dKjcXJX2w2cFAehtrYkZGKW
ncsSF6G1exK/P3znwf3PL/8//ltJ6MNhoPHcZAEiTzC4RcBeXaZM3z2C9JmrOxpH0YkXnZYwr0nM
HruBZC5Mklk2gAXa/y35f//2/cv/7b99f8r//I7/7VNse6FZSJ0x6G0j56Rp4df2XfKQYHIJFWGG
vl4PKPPWeAu0nvFMsmVhlXRv9mz/UaPqHtIsncOY+NSDDcO9EgnTEVevjjZyZN/ls4jSk1ACUqIq
4XsazUWYEwPBlbXrODAtnKfsxpMXccRCTsZ+548yWR5mrQX4XNpB5cBgQlHKppIxh8Oq9mCP6VXx
/4H4wus1Bn/csNp38deXkRvyzi7+cWYufq1zzI09/Fi4ApGDV+hgGj9VBuppjXsVkD3gaEbGKWl5
lFDjgeG7calj84fg6DjHLg4f64vwgsdVxV7k0cLvS2xtnH+ZDeiqmMxRY2AJ6nrMhdaZ9OLkoZOZ
xcyQcICJANOD6QLH3itKGB/vY/lP7yWOO+MHZpu/DFeTYNPjN9UOUEWsNbL6obnUeQ5xckFXs3Xw
qzoR5c1oE9NOZz8v9Z9tzXAKEWks9f4dPTRz6Y2jYBXFPeVCiJGIPBEDrmRqjM9lTMaG9oyKyAr4
pt7mzo3wxKd8ht75ppn+7hlQHKBqLsdFTuXJ7MRrpYFfHOaZHNExHXz65QdrK3+IcX5ZSgoH3SFO
eC4lQRCNzbAFnzaQXytKt825wKEiHGIUzsWuxWuhGSM1Lx3dUi7DPi5aAm9ZxXHpuvtiHLVLK73R
j0d3ZjH8p3V44xIHqa51b2mXeskYZD0pJrAtPqprjVePXfWBQ3PswoKLJiCTNTlg+qvCZCmftnV8
SaToWa+bU9BNuIhAx3kXt8Q1I9ayDXuH2NeMdUueMk6dZRHlnIJ8dczSYV1GsoNILaV5Fnva7kpq
Fui1+WTvPd5UA/BvJhgVqkMrIWteC0OV5tX2tg8aRYD00ggVFOoTgRCXpsnRfC/G6fv7N7oHy/UY
oSz6PdtyMKyrS+ddfng5VLXFesxmdG/Jux2jAhJ6oyNLYLDMUPp5zKh3yC37+f0HweC1XL4nQpEe
cmiZx4GZAZZ094RuY8U7zyxWegZe7VXEWNvNqFxgVLcJwffT6kSWo68srYBClDV5tw7H2X1WZZe6
HPl7J2b6xFAoz/U1CL8QnHlwqIfRuNL95/JIkfejS+gFba9HnQpCDLNjiYuccNf0TjjGx7A4mJVl
/LNvjJuVudFQeD+2qvhcuglN41KfCBr4QUBMzBY7G18mKzmQxpoAjCrpaliZ/R/2zmM3kjTNsq9S
qPVYwbRooDcmXGu6k3RuDJSmtbann+NRNd3ZUYVK9H42RGSGIF39/yfuPVdVVCTPacWoyH+Vqk5c
GErMcD+a7klZTmz8mUf1sZB4fuzzwoqh+FRo1beYGcs6TOJLh5DBFrEBx0O6HBI1uuThI/l6Tp8N
EyuekFKv0z5AtRcBbmsmaSpJvBIFP1wI5PZis9at9ZhHIhDPTVcO6o7AbmHVRTUbx9piJFRpaLzD
o9RJtDPvupwmu3x+z9EXTZVxGRnlBGwcS0Qdi2YKz+mjixrI2GAyhW7BZPPA3jHGZThczZQ5R9rF
htM8tg5FaX3EuA9Qc3W5J5kpfvnH26/VGNVbDU97QGQK0crdNpTh+wQJ0y2RitTxqTOWft4cwkBn
b1XGL3FZKrY1xLmLm6ICmdNyi2UToazwmjn/JD1z4gAdMESXgVG4l2JecWbSB2lpNOiHaGbY7Qz3
HlTbRunG4e9frBIsLsGngUeiwz6X+n4psYkwFURBabXO0zne+C3ZjIFYnnsJx/KDePPrS/eAr2ii
IKIb9J+JwtRtfAfQXbSo84CaE5wAstS0kDpX3bylZIJ4ww2StK4qB9c8o1DEOYHrkIH1Ru9Exk6P
LzP4fVdr2Sx2j3A8SY6e55I/mzXAonEUd1s5fzQ99ZccJZCbH38HBQCN1eNM00lrsEwTUHukPqv1
aEe8NVbQ8dh59vXeRN90L0s2eCVCs9wfcZwxmy/MJHFF4jCQS4Xr3izFI7650DVw16YBlkf0itns
RydExgQyC+pAd5Goi6EBxOjrwGLBLYODN/OOSKUu3M7Cz8S8nk5C3epNpB+tlpV2Pkv1N1kbpIVo
PfCGQeJWUV6HjkWxiMvU1gYzOiZqtWN+ni5RZOTUZd0+46cnxru4EIf9MTbKU6CG810oiq1lDON3
BlLPOkE9Ce91xk57FjSw2UGJOhnggsvW7lkOJ/LTtWHRx0zwJywDc8gS1ZLL6FXurLsy4IOcmhcj
LEgyEU9BS1hD1Ayaq+bKj28gRo2LQCCx1ow9v5fpDXMEWwpeFFcKg5CZt/+dzCo66gfDa0IGGBRz
vp+ACXm1NFtPxkMCbhW1+SYN67ZsTq2oXfQq6lytDpJ1Qyg9Pt8bMyoWV+nDLZA9Ilandy0+qWMU
XklRZoweabBtzY5PBiebUcXvcloHW81HTdm2Cg7lhhEC6csiJVfxVKCRK32xQV/cgFvWq8uAbFS1
lP6TuGW4AOx7r2TabAjs5VOUX/Spa3e+NHvVJJG+GUk+WgGEXVivAxwwEqYoXkcSqMt1YDKDladv
Ik52eRAvi2RQf+QqXJs1km+ad30RDTxRVkfId2dK0pqjsFuqKCye8HzR5+Jp+taClTQL5WqmwnUh
33fbINRwzHTSqdaQao81a0VD13dyVyynYqj2fUi8eqd34TKRQ0bAjNv2pi6eW+TSyJebfB9UhCzW
McPUvhZhkYJVvTfyHC1ArBsb47Gm+PUloyfcJC9D2Jb7PInLfVZHumeWTFf//p8M8pdNS5SRQq0y
qfNwMtvwNZzweBFdpXCgyhcoxJqrWD16qgqkRipUD5uIJRDpAAVc0AzOuxGSxNjWTuLr7bo1mlfD
mJNdoD2e85LJjZpI6g7iyk3rZMtjDpB7bfgjGfrjipyeWQf19Kg4iXsVtbTGOrjzWTdRspZ2UyaI
XFMIsKHmH3r0AHAZNlE4JSfzadATJEQaEBmz6BBIWOS91LnkNcQ8Yw/OKIlllVlSiWmm4DBeCVlu
eiZ2ZucPPscTYzUgoH/BvHcqorxt/vOvGiTfPzJ22dCoGn5GGdugbGAexLZYfr5fIsaD//lX6f90
oZ9GZRvFK11uMPHMjbzvW3ETya115ulawCqJNgAw89ZmbuPp6kRAiMjmHwaVQWkQIGZPpyhF0RI/
941JgQuxdRMlEWSvQcsyx9QzcuRL5R9WKEidslPUJG0GJdDKMYo3EyU8ioFUv7ap1eD96KStkqDD
LyRZZJAgzh7zpHBFhMI9zZVh31hVvJY75Vj6c7D/7y9mRqZQGnTXQKrYa6nUST0KOHEydGi+HeCj
UpQunWH5f/I0qqCWf38aTUV6PJuGqfBUAk/+49MIU0xix9AGq3Ywvso+kO4dRFsnUWLTxnSjM+Ho
o9f5tZwaND9GqhA7PCoX1I4acpC0WHdqqlzYvzZHQ50XaBYwsKgZ9heG3U98cDHjdMZVnBpwpFZt
oy8JTmMS62R3p41X6Pon8KRmgzg4PMvYEJFchG9pnaIpAm7/LEVj7pJ0w+AUZhZpAY1/MMiCMsep
2iIJPbUyPj21IWGDvTP1WSM9myr783//dlOw3f7+PEFmoASUdWyyhvHwr/7h7ZYrnV9ABQFdJsP3
yrPe0/1mWeKPZ8QvT5SSWkzUS9VuexEpK0jmmPfAclC6aM14+ODnlrgL2VAYU1qvfhnYYq2tVlqg
WR7g/8D50sosOJpeNc7TLRujwyiS6Odj/XYFP7sLcdw/CYNKIsafvAf4vv/ywek8QB25sKQ+fv+P
D27CxZr3M7J38i3WyEsZn5LcpURvoOGxQAZFxUeJF4LtlbpQqma0SyESPsxK4u4qKIKJ8FipsUam
m8mylf0piQFTJ95qSxtco84YdfO2IiutQLzCxvYYKEb6h18lWniA0tQepi7ObUFO2s+eI1IXp/xF
b/16YS4R/4wbXLnSYS4aqAKBaNz9MiM9kW1cPorPYhvfI7mPblQ33TLFAbNSjU6+pAjBbbRICDGH
SUeiLrww9dGfsEqQPxxHIHDoOcg+sCSnYm+ymlJ9rSvwgE1pK4en2oQTWwWS+cSlB1CKDcFQpeGu
BJt3oJnlQCAoxanj0d82Vf7SwzH67ll2+Wr7VnTThMYdKaisXdoeHQNQPGIdtVZ9KpnlL8tszDcm
DbUrSBhJswo5n9H1+ms1FkepnrVvjtYV009/qz+ybPTI9+22M4Nr7Kup10kaCWMi0jC2gERTMcBP
MBnG4YJ7u17MAhaVYdHMZXPH9oZwvFnz2cW/O1jtTo5xuag919FQl6+5oVu2hUgBLZa6iUMtW7VK
PS3JYBZWfSwbKKtaOFqUGeB9pfuffML++STSDEPSDMWSwbNLv3/CWPBEgoInd2UxMF2JSJcVRpt7
o39Je/lEtgcop6DWPYaJ8jaVyDoII1CCSOjp+E0IV3DI5k0kyh+ZxpxXZXe3NET25OIEfAoWFIAd
7B1yg1Oge6jq59a0jbbJnGxiBgku0lMKSN+tH94RtiHaYDpK+NS8F1v+ZGoO2ipjV/knD/txT/39
elt/ca1x8qKmwPWmK6qhSKL028EiaBWZTrIRrmajOBLmLEPdiQJHT4XoEGjdNsthMudBfi1kC5l8
D1iHjuYoDB0NZt10p0bFY9kbMtsfLdgLfqo/hpUKMhk8y2WP+jvIepSDDyHkA+KD+89WBByAQRzf
+BCVrsVOLKmbg66EG0jwK8bRySIdffbTRqW5qZxpi0pbNuy/3Jl11p88BTzgf/Ec6Kpm6fg9mD7C
3/8f54/RiyWO4CpcETbUH6c0MPddrbAvk191o23Pc6CHmyqIPg0V7YYalS9DRDKH8QDkGyIDucwq
72lyJBb6KZ0SVMyZrFwzAxZ4lRPYwyWy1aqafLfo7iNTOPVD/1GNoriSK2JToJSIz0psuChS+KQ1
oEzGqTi2io98nzV2WKTPOYu34xzVL6SbRU7kkxzYCHX3ZBmkVOTltWMi5FbZWK66rjilJWDYmhXy
bgymN1NsemSm2aIpJ9Thmv7cTLF2bGVVPXJevqZqJLo63DxWNlF7QT+k7GANHOSq02gNM+whg7Dv
cBU5c6BqXkRq3LFhVeO2k7xnalVuOLPXTUrL34ujiTykmi+lJl1MkN3brqovitKaO4L+0AzTDJbg
ZNcRekkIigCDCjApUptHS7PTcFPM5rKbrW1L1NdmHsSIIw/glNQl0LBbSCBtoHqDgCAVm2JQQjcs
jdLcyVoD1Q8tngfTiNZj6L+MyRI93NSEFptV7gxd6p/STDoycUiXcZ/WXmmiJG7yoPYi2ndPlLLK
HU24TiMBT4tIJpBTjLoVklPkexF9OYgeZp0SJPVfdEE03Q3wFYbmWmj6nlRJ8lKFClOnzxRX1H8p
Ez0hxPjcfGhSyeRrnpByzf1dNJQGQiEiFJyR1H4dBscyh6TQx/QNRLb9VKl8Qre5l5BsHYeM4aiK
w9REmGNXtF2nOiVcUTc0xSMfjKHiJCWs1nO0gAZqiykSr/jMi3MajpEz6PzN0Nep1WfzGaWYrRj0
fShM9V3WTSx4Sl+4/fuTRZKtf/5YGTKRGJKpSirBF7+VyKEkMBjqDWHJNnV0HibCYwom3UHRLQPW
U796muhLXsY+UVlN6pWGCuswlN763AigJzC4E2K4EoVljadGkMN1Z3GtZaF11SwTPiDIgkVvDNKK
eI6XlvydsZyyvVZozbGdBKR7VU8WWpi2B8sXHEszCxq80xgm4emx7jtTkOKtkGTyb3NUvz7LeVOU
46XZty1Iqp6/FzBOGY085RZSkr1eIH7otaFzB6zSe43oOjssJInNcPHO2pxJtVnsuzAsUffzfow0
yTjIaVs5ih41i3CoY3uSsG5nU/uSDbJxGpLIU3CbPXx6iyzcZELXfBpTs44s1LeScJLlD8YX/Uoo
2JYX8WKmiDgYVLjcJANRn3AoYOWAp+JA9gZy41BK6hp7KVh9ih6c2jxGckMLxmoOImI6au4vH7xm
bBWdsV7ql/MqY2IDI2qwnrHR7pOpgk6hnvMZzRWFt7IJNQs7YGtUK+zzJCsHluKp2LDtucqVYwJV
d0aYtEOH6UhCSbGB0asGpo/MozC2eh6IC2TsD1HbQwmBuBq9i3aNcd4w+TIzt/fRYsagqFeWmVSH
CD3IDLbCUwPMeKgk4QZln1aCMMB6ZFjXvrwlAW12f71j/38Ezp9H4FhEyPwbzM/38JfVe1Y2YVR/
//Uv37/YQY/yQVbEx9/8f5Qf8W+6JHGFqqIuc8f+g/BjyH/TUB4A6pF1JumS+d+EH1X7myLqkmZZ
1B4E4zzann8QfsjL0S3NMMmwoSoz6Qv+N4QfTfntLGJjyL+km6opiqaJV+h/XvEqgY1BBbyM6q5Z
JhEr5yzEteQJt2qXrhg9IXSruEtljxD17tq+q5/BtX1WUZvlLulSbPvG2TGEl7bcdv5SIoE1X5YW
YV+RzTgyBhri0v+Ft6Tlzl+X/iVdZq68yN8J3lEUD2ho5rvhTfqibXSNteWyDfjDa3L655GE9Hsb
9esxEgpnaRrHt279VsrxqZgkOTNxPM/GcydJl7DDEGU+NhiwvOruB+8InJMkumuRdPn331y1fi8k
H99d5ZUyNFU0RE357btD6RwrIILzyrxZw1b8KS71UYVf8tYush/Wpw967I/xpF7YZqvbxwr1SViY
e+vJZK59xP+qnqV6L+0gOL9nh3mdnBFaNQdMxsO5Y1PvRQeEhCqEEFt7MuLlHLvYWD+L53CnnMRl
aX4H0E09AVpI8s3Ro5/UO3oCpNho8/g7eyZEs2FD27a7t+qW3Xr0aMpaYxBteIAHldmWSgci+lzB
wrGbXbYj+u5rZNq/IqQGqy70Xdi8pls/VQe8EdK2WZob2BBvxY241PAzvvJwFuNL/jMv4REyntv7
Kx0gBjKC98BcDbvuGHuiuYi/p1Xmdu48eeRmJqX9I2/xqLcWBlphjSe9+cAJ0hm24GYf6KoQVwjr
+o1SOpO9+vaYAKq2LHsMuYLrAxV/YxaQxufpNBtOsA90lpPX4px8U4COmS3si6u2nC8mJlBunSvl
SkHtxrR+N73m7/piwPwZ2doPpbWx1/GHSJsk8PKY4e+qN6Ew8YS446NosBHV6dNrn/Ge3s/s4kkc
zcWzKi4mtKfn+m3Y6h/FyT+2xQGYEumvRLMXKxoKhofWBd/hIdsMh2DTz6vgpG9J9EOcnZJE45Tv
6QbHGUaM8Fy4yk/sBQu5W5AULRJz+tFSrpAzlbAxcDXHf5Ub0FCn6NqGe3OLWscAAspayWu9fDsv
1UXoqY1jxdzstnaXvvx9Kdv6fn5tyJN2syOBR2/hHoxQwFPblC4EpplrXKPCs+OlsRsl1CXLaWvi
58UO7k6Fm37XZ1QNmOgiWz2Kd7n3tEuwNmobAI6CyZTxPNPhKwtrdHZESxrGrmpteRW/d+vayY7y
RUIEcgs+9EPXbFvKgxf/Zp7ZMfHWZlXYuh1Lv7V+yI4DqVZepuyMc6N6JLqXq/xjWOQ4z1bVClGe
y3kC7a5zYhYF1jPpDAWY69IZvdYBCkZS8nd/IDmd3Up8ZZFRHYH7HZt0QRAzHl3EW0ayGdgU8KKp
jUvGpowOwEVw986aAPGgLeGwdGavgSa7sM7ahslluG9Kh5WiNqzBeqDw+yR35/EA9UXuGWvkW6yv
yMmVcPrsp5XPSMawa6c+MMzs1uE+iR0c2uFNaV1MAX3v+SLrLRpBLwCW+5XeQg9F2x0FbbqkQFyN
Jwx8+nIKHW0d39q3yV1Nq/CmIuQkCy9wgqPRukFra1dWmj8CJHdig/d9v55egFd7rCysc0eq42gL
y6lei4QcL8fAgWVtHpXuZp37fXsPNw/t2X26iC+im7kM4MWLdGSQ/e/Px99bTDh2sqaa7HcliWtO
+63FlNPZ1AYIAqsmaOG6PVhRxosZNX8vYT7H/wi+i39xB/zTIfz4NpolG5bIZSfrv03SYGEy9fIl
5nrScH18C2sa11Mwfs8NGzd8t444V1zx/1UL/IvvKcv/fLuaTMBFDB+MJlFEi4/p5R8GeEqA2mtk
rLaShOzlEQbMeiCPV+UYQOTUFeFN0ho7tdKFXz7HgaW6kvleKEPu+pAC6BB0Uj6ma+GTG/XQUmM1
L+YFDAO27Iq4S7rxONKCOZVZo2JSJiLJRcZm5iibi1qWKLbngjl41RzakSMjnXEGF+qWNKz4mM9K
tVMHHC902JtEZ6vRNM9y2bEmNiIkoSIxZGleQLQ250ubEZvJu9wQAsxncAEms7ihqOyeAoY6ewtU
SBXTx2UJ2vBaDaCrtc2OBiFaTgEXmS+Wd6svQBCRRJvhytfA9Q5OlRObXetIY3D7CMwgi6rdiFki
LRVxXhskxC509jW2+pDH6z4DPqJ9gNvTuZFPTanRn6Kch8DL3nIcmHZuNXggJZQYIkpuJBEvclkL
LjktpSvV0Q/KpOQgDyT0RYX4lOi+uo/6CrD/rPccVBjuC03YJOa0Yi5x1tOHkm3KFvju4MxpucIP
af7IV/K1OFMxmpB8hwIwSNuC7aNEfokwk45bZehF0BQxL2Wmg1Bq3zYG7rUZr7Q4cPEZ6nGq0c/o
gvox4MIl0MxTmeeQt2Skq76Xmfy0WrNOEFiOQ3zCav5pyfxkuTZfNfmdfTqmdTP7qrGWrbRS5z6b
5WPct/tQAOrcFrq2kCP9uYPd4akZF4WPACfVKRIYg9IpPNIIdf1Jm4Mnhjz0GHjdzXAlTNpJGr+q
UbvMpaAs1WB6gUz+XI7pe3jsxBDXyYjPOcxBcwVXOWq+YnMkdp438Kx2xBM0L49fq4OHIdwk5xjn
qJYpbjBi6meJzkNM4F9zJeSYtjUAtQ6rJBblQNazOMZkHoOkLbVbJM97QSCaT7V4pcH/FXEhLIVU
FVZ1UXtxPzSOkqDxqLvhOUc/LZoPcV8ZmAth/Cb6G/Fjeh1L+cs3ps0w5TUHX0JAIeOSpJtsPehq
Lgr9RCQlYhFuhvbQ8wpMYHtSnh1ExvCF0a4GC2REpYqNH16liba0JKkEN/UyF7vHDM4WfWExpt8M
jRcG+fFKqLkDnvZ6Th201Sv1pAOOyZCJoO5x8gIhbYKYFIKehrp6GFk4ozKu8c4OkeNLb1ovOAai
noTCK9e+4/B9Hp/mnt3j2N/MZtgRQbs2kaKqJBQ+kgObGZM4JVo/Rvo2M2p9q5DrBHQiO04hFDVy
WQ3ZM5En23rdKTvM1WZnYzmdYUYDSlkz8/bxkmi9O8FWWhMXP61iVgNN4qtEs4Nrh4lcX4SCtBCC
f7D3JHHtFBpJN4S3SfhaLBRvCioms5dZVhA7KHWNiodsxJBR5h5k0Yiko2iBd07GbMoXfWIlm0Y1
NZvMtGNZtebJbwk5Iq6ncWMJyaw6KaU3hCKhgOqQbAz9PU58itZf/ysyX/KeEAAC7tPtr/+j4TH5
+696+ZNPRLxlH4olg3Wfk1XkSgS1wiCiTTk+Ryv1N1iIv6tAFhYyywnvFDkpUurjfGngLxjIl2wM
yG6zL84WMcpLgBWUjP5dvs0r+R6XXuPW+3Q/7qX3NLGbbZM4uuVap1mwObuT+/TEZ7/aEUgx/mAx
8HoqhJ1yMO92cQ7R+tzBlqvH8L3ZqYtxz9LTPxQf2ZaSXbQ1thKvvEb6q7ltntixs7UjEpBz/miU
+FwQAAFBdBEbwp8SSR5RXYTvxkE8EbEgUZ4mbq1vKGex9qMhNY21dCY8K7BF1a7v2CkmYydxJqiu
QYHo6LGtfZgn8wvgwHfU30MSiWNXBfXU8Rf7n4pso+eBxTyxM5gFgcpT9TjIW9IDPvPn4kohH5zw
iT4jOlxC3mQvDmbD9TFvnJWf9G2OlyymP+Y3mDbGEjdZIVNp28xeEq48+N3bdiVVtCqLnuzuTRFs
0p4D1HLM+GCQQ6+BhyOD0wsg8Q2r0Vzgx8IDqzRbSV2z35v4tLVblrDivu5tzlJNtLHFo/8sKy9i
KUaAvGoL3qCfNGaYPLxzxdm0zTz0LOYCVTWAc2aMEhksCFEq9jROgDPrBbxr6aJCNw8mPzle7HUJ
H+1VLpeKtMghTEyOSSCJ5ggI8I/yxozWfNmTAIGJTMD0y8AVFYU7vPIcJ3y+piWZ0rWygi9g6pCv
F/LgxAyOwKUKwFrsyIvOBc8W1eU3yXtKva0/0IHx8qAtw52Q2Ej90yOQHLzHdCF6fhn69WjdhQNH
mHXQtI1+F0qvX/G2yIQ1T7ERMJd6Mg6MFVtOP4+WDNEmyjYbRtpMzWhejUNOBkJ8MJFRf2mecJ6f
/SP9U4PMhq790l5ZcPG9gzdK39d8V677L3qynLS0b2URHfQ9zjG8aYgwX4ZbhINMd6wDHxs44MXK
HHCMOsWtXID1oNVqbfPOJ0D5yGjWYreXnK7iRaPddKpbFXiqqx2Sm0apOrsyYO7Ys0qPtcJLb8CW
WJX8/Bt+XrHbExnLZ5ISSvDQahqifa0ThzmwUS2rG/O4KVjzMPmn+/5USK9FgS/XNk0EGW4EcAqk
MH+WRvKQ1I62kyrP2Pobxm7gZaeCVwqOnQ1wjRcod0X/uUueg3mZ6TDilmm3FT5AiEWXAL3kjApw
iemuOljHR8w74P5xP64xbDf2w53l0XDiJCJIbNsRCLQBZ77H/EZlk35NMC1f0denOz9Hy2/rPrs/
G6Jd8VGj8KebY2sNqsg2XnlfTeTyRXhgoW7awgpQ1Ef3EXvqiplwswPZO9rAJ2FKgpV1KAZowAZv
fCYYnS3MEsuqMLiJgvuf6TtqWoRsSKd4iziB7g071NR97pJqwruGFpW5gAeHVqBxcUbNCc905Pkm
Sa49VCfbupqo8F6g4Srj0nSUdeNIr9ICuuMtXTLMuROjPHN9rNN9tFBuOXMFz9ghwfDmJzwII5ZL
uzqlZ/qZe7uI1xEWp33CMYZ31SW81vjCJx2ssoPKv9u/EuD5xmM40+maYPk2/RIzQ4AsZpdmLtTD
dVG44xEf/FQ7CEnyYiEe/EuLKNuBuUsLOLi05e2lOQr3aqs9dfzHq3m2CvstXDdbn0EKZcLZHz3c
ohjIxx7uJettZI3+2lpYH7KXPXOFtqecpPXduCgOwaH+BNAA5EPeA1OyjmwtVMqtW/mB2GvPCate
lUN0S7bBSpWxAWzUyfMnG2vKBLoEum+7LsWTflb3xlPxnJFfpZAPjO0GeYEbaytiDNIFXvZtvZZe
IQfMR1q6AzcMoxB6xOijRWco24Qzh3xYDfbTpAc7kHpLf8Pznrnqa7Ul2aRklf4qKZ6i8DYwD1rr
1MS1CRA5VyHsK2nB64SQlMdSJGdx3BUoiGKHJrVnotAt8j1jlaGgWNjRVUpfTfVBVWFBq2136jm8
Crj1bCwAZ3lpPREAgWKz0EnKcNjjqyzlPIbo9ZqQWKWzx120iqgIrEN1YA8qqgdEr6gDzR+g1Mqa
t13wMn9mh1/HnOoFm+ztIXaH+PGWBauH1tmbTtmy2CTnINoo0gcOt9g8B8M+ekPEN6TbmXisEIfj
1kRnmOp7Dn+0qEGy9Qe2gbzThR+7r5am4RXxifPHemiQrWuyIRzUIy7nBRgoHcGwT+8PN++rdGQA
wridJc16XlRnMJRIIbJz8Ma9xGGgKO9Yj7t9fywuGI61TxZZjZO94KuEDAmv0uIJGOyYq4zzERUc
97AueeltLG8BYh7dSbSlxd1SLLhUJE67e/zWGk5ylKlLzyC1/SchYhrmtGuFd2xMVmjtdt4MH+GN
jRXSHIRe5Ud1K94Kf6c+l9ElPpklidsrbRXfH4UnwVfvY2FjVe0jt5bsZBMfZ2U1c1G8SKtyoS47
57HtYiCyEpftmva0g+LkhvUSk0P3bQKWy0lec8mfFhH73zF7zAf/KV8Znn/vviEvlVQBV0zIRGgp
D6ydje/Zy26G6Pin4oxe8lLustlJ3vXErn6URfeGbC/4mTbZu6ycM8K2aeoINtr322HgLW2nT9x5
0Rme+6kXl1q0bjeRN72pBIbcONUV0qH5V5mNHZJt/URCFbeIsjKfdcaUGGWPDJTelYX4zX9I2nII
1iNzZkasD0OwHVdeKjn+FapevtUuMGa1EBLjOftG7Gn2XvatgbtMMNNuE2kheGa+UIwDXvj+BOrM
51qcxDeiKmgVPvpZpDkRUUG8zsSj1AkXlOoVzaLgoxfR2A4qJ90A9KXDfkoJVEU1jbpnlAOXLv4x
QJ+2uid1Jn1FwOfva+WnqT/r0K1PPCawAgZJ5uvgmxomP9YUCfi/YWM4KVXCxkBgUXssxSBOddS4
toprlcZ6o2Ei5a1/G9jJYp+49js2v5/Dm491I3Dmj+qbrhGPZVE7/k+jL0Aq2wM9M4RwW3sJMNw9
biEHkeNm3k8uEM8lujvJHXR7OCSUGTX6XnVJqJrUu+W27W0WVB6wLvJX1S9xTYkIiydzgMTuqxUD
P46XygsO6T1fx0skHM0HMHCDsea1wj2Bscbmpjiay+pgmltxOX733+aBd6WA4e4678N9/mldg2O7
h9avfljr6LneEffC/Lx6HqfFlP9I8wlNCd54Wi9Yu7CeonoxfhrmsmRNAaUPfBI53ZnQuGOUKbCJ
AzDQ4yRuZ5ldoz1i59jAx3BCzRC3Q5BKMAEevyGJ7R7VtbAUG7IPiSxs7O7xu7++/Ppzv371668Z
Q8BBnsCWCQt0h9YY4Q379duFMZcbH1xY0K6GLA7PjYgxDyuF+4jmijCR2W3VqK4p1rJnyDxfpRKM
ywzvjhtDKrbhKhlafAzCkQ82MnEnK6XIJSTqHFnhVtdMfjaLjDL47OKClSIgZ0O0bD+vVBckeWLL
fZIxPyKBDPk8e3xMBYFgtAt/Er3GMGs7qUWGUZbGQwYi4bVxe5cSHZh31wxP0gPWlOUgYmUm7KJF
wd2y2HIha450wvVTQ1yNW/hEVocqF5dQusGkuAbCZeLLMHDIllF7Q1ozNJf9bKFEY/gcRQvgiaoj
wEQmBh7xbK+gK6s08AZVzlVYVEV7qaiOTGhvWOfw7Y7ELKWjSruGTELtuNfLZGaQYg7bME7Pgl9B
jBQlfx82yl1X596eOR/iDuxLPjHJVIX4UmIfMEuDdEXO0bDa9grw6BmDd1VRIQ+Ff04j/01VkmbT
yjnDetIv9ZjzD3D1Ik0Ww8M+ilNqnQRb+utTW4pAnkjPcSc5AzsfZXQiE0VF1qrrYLBuYWZgq426
RdibZBkEO7/EZJrk8rofcM1mrX7y4/e0q+tHlN+3Wqa0ZXCOoILE8VL0wRIxAInRdd6JE6EAAHYP
fLgUyDZtCX3zx8scnDOyzzBTv4JxYu0vtve8mxkvD24U+9dK+2ENXYNNTJ/7MOVerYCODbX1U+XG
VmrG2hYQKrlizs+Q4bCvRiQlsinQ+s4vQLj7VTvijENu+DMDcZdY29cmIRbhgFHGZ5aHAeJWIQ9+
ANRB9wjgpAN9YMMQDC94EkdqTrpTcmtlC1vhCO3VrmfkGmG7AHxJBmWMQLcBDy6WjKcjxVrOCdSL
BJ4kLultN78MlfACPBrUFz21hTKh7ouXtqUZ+/V3caH+iOY6kYCulqTsNczTImOk5U/NY6oDF6kn
8dqK6ms+JqsH54okA8KQxIpbB8/EM6dyaCPj4ycwPiW/eSk03IuYbdwyp0RVivaWV8imc1Wh1h6s
j3rEkeh/qDqlcdR3W6OgYC4zNgiA2Sz1bqXSa90xcUxAlTQktZKGMu3IAFoEJS0DhgUqqypCa5Gm
S6nOgvUl1FgqFRMdXRJWy0KKaGZAQsj/l70zWY4c2a7tv2iOMjh6mEkaRN+zC2YmcwJLZoO+d7gD
+Pq3wKuS1c37TGWaaxKWEWSxIhAA/Pg5e6/d+k/h5H8yMs22ye+op038Rfo9w/hDVRwRi0o/qJRH
N5WnboHMhZmCWJi9kiUL287mllIgXt4mfVFviG3cytKesABY8oDBxwM5lXonJVgA/Pg+4JTd+/Z+
EX1kUkGvNMynkWWq70O5NtJ7lGTApBcn+uLeC6Q8WoWdYwpsWBetMFzbir6FEdsgrls6egRDLHfW
rT212IExhps287Z4aB6wOT+lunsV7bS0yaZgNfWwmoR8DjVc6NbUr7iFM+yzHjsZ4j1WyAVJ7AMf
rmvGySa6GGxWboy7rBE1eMiGO1hnVYfOoaR1OwcOfj58zuqCeqRgFsM9vAQu/wmPfs++P3vzZcj4
Koumm1MtFqPgrnR2mb1+E1lOvgvQctQ1e+lRJRamd2MCq4gosGEOaICE2Xlh6q0K30bFAwPRAZiQ
BfgpRRF+awt2rqBeX0eIFUiRqCpDG5v9iIPEQdbR0GaQMvqZYMC3yYZq6gzk44S22isyrMMTgzXT
GU+9OgW99TUZKWQb+WZ651g0N+Yah8ZvF/Ja/zMcGdyX2AnhwvhGdQW5tySUxtf1cx24x7JtX8ww
uI2gwZX2mLRJUx/LrvvRFKdwMr/FcclyWg0IflIUPuAxaTb5xVtu7Pqc6W/nJteixp/ELIGChy3O
9PbNm0JscASTpn3SrsnDpTozrIsc6Ip0xrJXDfRzGlQUHln6ZHYx6BdErHbL2HesBzCF4UvcQe8q
homFNW8OhHEcpadOUdaZ57ozQF2bxfOo5Jtq8E635Ux5YkEk96iJyko91YbxbVysbAmAelWRzuY+
6DGM+TYGbI4ZW0noaIHhj7uiT3DGuDz1Sqs7RDnR1z574iqOe+qowt/UYflaj5qXGtpqnVbnIolf
oSxs+hoJfu+KfauLgtGqpvurrH3P3WwFc3aJPbNvYrY+wU339qmTY2soTi7Q6W+zm55FPBvHzBRP
ZUANWsjmVY/FYmWTL6NNBzciUmPgPF1j5MaKG+5tp883wVCwb2LWGmO14epA8Rk1u7y1N1HaIPFC
R9bQ6LMLdNIpFASbfBgVpC8Gn/9TSvM8r/MvBEzj8ioSqkUWMgGTdElRMo8IV8+kvuPys0tayJnN
fQqB5C6BdwR6qGODGZFNmxpDfYQJsRnmtFqbcZbuokqphxxwhcog4nkk/PCVhFjhtdjZzHXWEw0g
xIFsDb3pm4Ombq3HcrHg5sfZFHDeg6OTyWEbGHDzkgEkfFV7G/AoG41iY6NxcuUzaMYeisHaI1XA
TtiXCUQs6ygzHidHlke3cbJNhxttNZQ1fAW/2pMS/Uu3ijZu0a/1XRmmuw08b91OGVuHfrgSVEFK
Gwkls1MdpkC+9GVAX1N2R3KFDoUPj8fv3CddsuQ283AkV/SWc4hQl/qXBl80aH0WG4ZWRZG+kArB
FdO7n60RbIGZl295ZGJbThBoey6DuvCzj71lZykihmwdrdMQaoyKvS8gJ+g6ZMbGFXbOkKbyV7hB
dnzdeodR5YtUMXRxj55AsPSsXat4ng3jnDTzS5czgeDG7kJnariMSwdTZgXVIw7Ej6EcuqtDADF9
fBwPTtPuVCSf4f9AnXj3LEStfeWd4nL6hdUNBIeHBD/iCNWOsx1G+msCzgYtZ3w1Xj+tW5xgONC+
+23LyuZxSiR9VG7k2HubfCfKvF1bqiJM1hKvkTnEFzWwUXBQR9QwCyEJpS95mQ07BjRkeQJtDVtG
2Qt8cjXv0oIk1ZGJBswpolqkfyVRFAWGaK4gjyfw4k9R1NcwlOd5n1bqQdk7A0f+yloM3HNXOSdg
zc7p41+/PR2LejomNRvXNn9PmQxBMcPrrYPkrw8frwXdApQ3468xuAOCRXloFVcANyyxLfEt7CJh
vZlDTSirV313a7PfgdKxNmrxhZptLJEjKzp8oNXWkEoQS0BK2IzKAKHo0dMs2LnFjTypOAbOSNfJ
LYAvfli5Px6wKj6RC+Dv5tDwTn02weix3No/WYnt/eOhqtCfyDeknj4ZI38+pMgLnNltj9kCrCyW
Byh4vJ0WOKIPt6HUAV0xm3wuM9LWXg1ufina3Nl/TLv/TyT4tyJBIf5WJHj62fU/p39WCH78Z38q
BO0/QpMcwBCnuO2Gtv8XlaCLSpDXF0edQET23ymAjviDJA7fD6xF1+DbDhaxP1MAgz9C/ppp8hPT
wbzg/W80guh6F7fZP5khTJdAq0BgKOaH3GL/WcdgtV2F0NrtDv1IVHoyGddZElwTh4y3so58hD6m
0qs6W27bkoZgR7SewQCSaxPxTh619ziUz0PcmptMZhjPe92sU01hmRMuCDKzX4KdUPH2I9CIYPC+
wp6OAFaYt64e3Z2YZvsELeUozB6ga+gxgPmS6bI7h309reoSwCo4gBS5vAICOoQlsJxlIJLa00v7
LRLZe0eyFqIhizstDf+qnPWl7vJPFtvLNQlC7bnoSdmmtG24Y8E9S7D77QnKeAwqwm5AQ9+Dhj6I
q/o9+8/+GIN4N0zzE+pOvDx5mK6TcfqVVh26HQYaA+s3Mg/CaJ2TxAa3anFy7uOxfMCbGN2Hyvlu
6Oxra4f1vjYDaDQZk+VW1kcJ3BYIBPbCiaFnzu3ftNJsfe3KelVbdnbNOgO6l9kxbu3recUSXO4m
PMvHzqnusPP9Xevk5dalxIT8P29CRML7Ltav09BhWdH7INLV3tL85caj6xKX9JwnFOlYrUzg1vGX
uKHrzdp/7zxmBIl/r9sMGL1OLyW3/hMTFgD/6d7DyFSCVYBzIEJ85hAsMxXd0XYzkdEoF6vBXWO3
41mHPiOZBFGozHIqDiKsC1rDRVwp1mTrK97ebGWCNR8m+CYg1DiE1Pu9lBCGWMfrTK+kP8KcbPjj
RZSfC9t7kyGB6ba9rolgfa7NlONWKpwDnVpw2KxBJWgI4E89Gm/f2GaR4a0CkC6opXmtHOt+g8ri
UcrpYFocjo7c2TVA2nQN6HEzd59MY+RLYXGSvE/broPNGDqHeSB4LQFk4M7FNsho686T371IF2ZM
Gl3F7HuXIJcXrUW9cyZLb4ikpEATbNhzWDhWPm4NtDH7SXF4Vflq+eNz2EFfQ9XPBCA/TUFIG1UJ
uZ01l0bDSQc686L6FFV8dPhgYeNBqZP5kzVyqnVOseccHndWYUXrCPHIHJxkmcltjKMEZvk6G8MA
IyxWczZhjPkXYBq9I6vGR+gPxBNo23iYSNSo5ocaxPG5aJnj+bK42S4mBRe1pR6pmXOcsjQzU855
pd8970uTCfUyGJ9dgfCUL3UGbmDwpYIUzLoMc4vkIOVz8mWg1AG2jru5m2KETez9tqVV75PMqj+1
fr7DI+rtx1QTEFnzFXht5R5r0b3EnAqXAAURo+5gJ9gTPBEuvy47ofZeKZ/qbrD2kQXLbXT6bOWX
JFMXRQ7g0DNh3xoQ5JhhhQRliJQ4zZpMyD0+Q9DdnDzl1lGgdwxLzIeubC5ERTJuo9FW2COtZ4zi
W4kWr6nDA8kVG7RlX4V0nzqbG0naFS+ULbCiO3LyYuIbQDCCRuhfAptx3QR2Q/iqgBs0Ec7AV8q2
bPjp1VQ8sOs5WVx+TVra3WHoRUrNkGpmb1fEBQX3CIssKhK0mmnIbbFnNiMU0mqneRp91LtjBW5T
lcV7qtjPYJX7UccICUknuOc9co7IpZc1m3y9WQfBi29h2Ph9Tr+FGHAq0bWCdHNwfsUBuoxI8z0H
4XyYSHmefSYEBFsXl0ku+lM/Yfvrq5eigNFS2A3m6c6xNySGfzI8/H1zIOanvNpqbfzMzfw1nlFk
CYMo1JKJc9L35rby93Fb/wxqSLVR5Z4tk5Z6kr4bI0w2LykAbzVkOwBEXFl1/t71BmaqeIdtw96Y
vkGSt4S/CP8+XHdW/lBLsiqdBE+lGom0dodgl2MlKzpwQt7yS2PM8HKsqkM8l5TPbUEEqSs2bEFp
EujM2WYHHDDVV8tmfxFTSa6wLTsrpGn3YBGdaXtCZsOpUAElP1YR/Y42RTba+e1AHEt4g+AQr7SO
kEnUTQTI109XdQpyv6h7xNVp/DODdTAMy001/REn6kpHQq0RNAFoBPvYBxD7K6Nkm7PEgvejs5fK
oViMB25bBtk0VR3fcpjXK/IX3Z2XBr9Sn021V1uKjArvrW9M79KK3toVEDBW5PCB6UlbtozEb3Ul
PCdMw+ISpTOAKluRIGvJ9hEP4xo8vgGOt3lChtY8+MpILxWG16QvbXpMC8p09p/GAbKO5oeXIG5P
pejyp65v0Cqxqhi10aIMM6InJadbaGfMU/0031Vp8GM07FNsWNF1ksnCQbV+zVbmXqKSD1FZtDSt
tO2vbU+Hcc65NUkuz8oiIsFNCUkFeHHu6/ENUvy0y2d3OQ0OJRHZ65FBSamqfI1hkqA55jFh1t+I
JkX3F/F7U8u9jrrYQFmQ1N4t8Qb8BVgJae6+s9qrhQqCTKBUL2P3TZlMcFROoyZQI2Nqs813QzeK
tV+nz+EsF4HLlQSGDvaUwwdOk9e+hVZYSmRbsYnV++NinBFlq0Zam4WrOtbIAV3SmZrcmQ+OGpFk
Y43wRvFWWHG494rw5kcMKsLuk9Ub/lrDw0KiUAIv4FZj8mc5i5dhzXgbKnM+kH3xPXCYHaFwpPGo
A7wCumea5fiHkOOJYIIIE3psz9IINp49YI/0wW7A25MaDJYTut9mK7izDBHoK7F0TYFm5zuM4zZw
UAoQl6o2EO/YFgPX2Qa9+MXC7Agx3bJhMhBmDrcyEwecToDoJJNmUXZvWBY5Mbjb5lFz6UU+7RwC
lUDwiHfSaD+T8G5dIsrCZSmzk0qSGo/QuKFAcnXrb0ZWc2B1dE9Ma1/ZXnQScI1XWqIXmkKkNuTi
ptkbePoWpT2zaTkk9xDgKPLZZKfDiQ/GwQWxsfgXavpwReN8bgy2Qdqo3VUauC6ZEw8dTfFrLdzd
lFgnM0nIUNEFtQmtDm4MAIlJ1Sqao7A2kAONTcIQiLUwXWcebaWm8eqLMXl8oYOGKechgULErI8s
iqiw67R+IEE0ogs2hc+0EL4Hs/PiNZF6FG4GFjMLnsvqpcZst2K/3TNDTPVZ0xcLB/dSszaXrI3P
SHA5RLkMmWsX9j6WO+A6ISJ0P31snBZwYD5zR40XNiEplR4D7C6wwwutnx9ZVM0veX2Zxt58GcYT
kQXq/vGgm+x1GqfsBrhU3aED4HqYYnWIAPdvoQbN+CwjfCEd8vc0Qd5EDNOLdJrqyTBY6GvUmKhH
BffAlAOBj+0YNdLFLWKyaLvRnSWxvpHdAtRaJe2WXjUYidjyj7lDtleQ5YzkZukf7cjCW9LOb94I
SkFUk7HtBy2eqZVXYVm6d9OdkDPk+c6sRI/IbnkpJJmj0mZ1nmhduIl07nnMxdG3tTrUSUXnQrfE
XNF+JR1iYDSdyPEVPyV9iALOs1vyEZLR+e5OCdNrzZdr4Sdo2u99E7oba7Sqa2XCd44bL0WgZJ06
d5Why0Soc0pn/B7eiJJDm/lmiFFTq5bhuonasp63Bt/b6kIubvAsxKxXjqdei4IhSo0Zf203Yses
8Alkw4M/0OYxZmIC8DWuq1jEh971pvWs5R032DpclNaASvx1lx+9KsSfOADInIcmQjOXfipicjsd
i8FtaWC+ZolLd+idBZpl8VmbjHgT3e4ZuNGbHmpmSFGxNeylY6asA1GimGkTiG/wzYi8qUNScdr9
yKp1FGH1Co5n3Oe0F2MSvt3BQ8LAERKUC4eKkcGNDcdTRb+qFESwtqEyUUOVqGgKWtAMxrNm8Hck
azq7zKGRKJV/B5RQ7HTaYVeSdbt3S3BhaTidWku842tFFO4QvFCSQ4ocwzkD6liBsaKBW83NrmL6
Ap6pFRBq5jn7ksKOIyF5wF4EaxM4ukmiAgEJ0zgQwKAJbjJH9SP7CuCzfKIWQaPCyUxQzMW1754b
9mefEelGLhWKMppLZ/kQuML2oZ2rPZFL7xTnaK3nkDzKcTjloX7v88Z+4nZz7lrAt4CvAMYGyB1C
EXcXdlMj3njqHss+KMPCRoKUL/TzX+QxARv2uAS8Nn8xM2tvudMxoDZZBSH9utgOfroe14bJbrIE
4r7piZ8MDOYFpX4aU2LNR4tLl9lUmtjTyvkSuw6+m7TfK8+rN5BrjyKeCJ6kioP1nL0guP2C5RU7
Rp57WwWqyg4WYZmKr2D7KBdV8QKb87KQJQOPzUo69i+qirpNP8kfMevurP0AXj1+GcAEX4KWDWre
0J6aMQgzdkvyQ6r8r1ODFkfhGDjSgpy3roMjyZDDJizwsQYy99D3sYswC8BQFoUEny5mSGNlwyWd
1SbWhg/malfEsf3cUpuwDCJc06TcwZL41cT1zupntW/TCBwug6gm+eH72t3LAoVeEVjjIfMcMsp4
x6hDWbqjPNGMtSpztR4LtmkOMnR6Y/5Wh7qEOxW95ovJQOXdcZwRbpA/Fp5Js+NHBPVaLBL3xT0f
YXzYLFaUQ4TZXjchGpm4uXiilA+6dt4Cywa0nFg3h0nPIa9jkAcFLqheXulrIuAlz2njOBZKnNDH
izR7DwjlU06U+hvlwffcR/CEUY4Mw4M/Ytpl3n82/f4e50z9KOE6lLqLZiQf5Dp2BZe8A3GtcsFk
c3EhP+B2kZKXsoLsyDLX4UkgNBGhouAm2TNAN2JkxlWT5nuRI5j3RMKoyqdpOlvWtZ+XmM3uHWij
PJPxerXbgBRknD6VBRGlsgYks07ZHsOU+8NAXMtxACW/obWk1z5QqyVy/VBbVHm5vGLKuCasR0fO
yIgzVFwjWG0bX3jHQUQ4LUjoWE0GAtt4CF8FYP0NBdbPKmveZ2OEPptwnlhcsZtEUYVpmVrrAbgA
lnAc+O33oGO+FZFjdWAoRdcfv6HR8ObA2e7r3mM+NQx0/dmnzozr4hlfWSXC0xiiS3W1be2I/0Ha
PlA1Emprnyunf4ytAVRMV7zB0iYho14bXV3vvHhjBc/T0HtQMf2arHGk1U0yYkpHTDgQTAxboZeI
dqiz57g7jQpcL+oCyFR4taM1VZgwaROSuGh15IdriUCMDV7RM54OkUlUGdEodS+utHLF062fRoa2
3SdWrl9q4iPQKX4iVpcJLB4z+rT1JooHWlSaPtWImrGv8Y1LXSLGNZ2XskPb4zuU5LOZECUyfi4S
09wPctwLoo83nWSsac4/HQuZcOqlXyMK8Iponj3lyDcl0dKQ2NtsnsjLxE2A8TaoEEHZBZsJtw+4
a8zOd8U+fACOvLW9hhTg5N0RpVhZwWhsBoMSLUDvsLX7dDdLSkO2flvio8udGh4W04/s6rNXjNlB
UAptMqfHlCfcx3lECJYx514nbfYp7dnL4Gm3VgNBZuiRmArU/lckKd1b/lA5JuLCGpVT4dGpno3v
AHGqfR9/FTZ/IKTORwZdb4RGJxZCgvMrfJ4K9QFeCO7QlsfmIM5mBNYMTjLaWdulh1+NrkO0Mp9A
zBRNdm8ydTKMbVxk76ApwrVl0oqZarLiPBmuy4FhA/012mhNdJ9cwH4oNz5/7OKyFh2wYd8iFrP9
HE9oOpG8Oxznj61E0Ef8VSrGpH2VnQmOtibIXsfjKZmftEXbxqgHY93jSpp0CtWRiWmcwdugmuig
YcAdXur+Jps5i9rozPbM3UWSy7elKlx6aObc4fKnVVP6VXOozQI9LEv/tm81mTmlp469dN4zQ7G9
1+bJSdgjV1Zdotw9+sWLIdwv3YSmz/TZElct9gbP2pAbmK4n1aFwNRGQz6X3Esrc2OSaqW5ctCS1
OO19CsjcG7LykSxrlu1kkXT2ZbNJm+ihYON0VfVU7eMo/q6LITlFffHiDFOBqzJ7kh6GXqbkl65H
AybZeG/pkmBmIblrHeYL68ROPw/kV9jLVqPom3OfjsG5BvW3nupW7wYxQG9pinVSosB2mvElnQPS
5IzvPak0l3iqkJ0I9/x/E4wPIsHfTzA8jIn/bW3cfJPf/otlcPtW/vyPf7uBOXijGf7b/GL5j/6c
X4g/AOVaASZH4Yfex5jiT8pB+IcP2970HFzw/wVAqOpOJv/xb1AOTIzxrmlCP4Bx5mON/5NyYP7h
hCGjEGFjn/wYiPznv/+T27P/7flfoYRi8Vn+dX4RuAvGyWW2wkiEYe9v8wuhvJZFiMnbZMbFgzIL
+RwRTZOxf9fgNxc6/My82lmTo/rL9cBXzQXiob8ctP+PH1T8PkVZ3gX5oiaHiWPxwXv4qxtUMcgm
xJAJfQXnbNe40YsKy+usJnFzZzBEdBuvnUcdkyyCKcFNy5W/prFJ9omLGMOxuu5v3LcWk6rfD4xj
Opblm75D2vbvg53OAOLYBJgNLIo+iImG3JjDLNbsa36UMjMfi3E4tHVPGqodvzuuX68HlwAPEYDO
dI3nqKIKGyo97G3XxbJfoM30ycAmdYRcPp9Oyb6x26WvIknsaSBo1j5pE7o/QAyNTkY8vv7NQV4M
w7991cyqONsCTijst78BLVrD7Onrd9XRDGfzbPujoNOIYbBJsdM0dO+tiOztPh+tg2icPWXUiian
V8vmEozVPa1966Gygs+RZYbbv3lvDOv+5b1xotsO0A8ukuV8/+sJIHtJLzbwy6OM9XOk8QXZZnFk
Yz3tYzP0Vn3I3XqyWzTbA7Nc18Icp1vAcKhl7SifH0rjITZZ5f7mff3LiekJLkLeleOFJl/Ubybs
jDFHYzHvOTgM12Tlr22TW7Fr4BZtRHWRrlzQ9eF2Rii1t2L9qSmxA9RVC57YncW1RI/9P78l918M
24ymF6c2CBS+SytY3vJfnNPIv8w5jkZ1sDOhyZqMjLNHvIaJGBG3cdq9FBHRwHb8hBInu1fC204u
w8jZISCi7NSIK7MZb5VTsz9XdLjUWDinyY4RBc/m505Tvqmou852gdUTXdDazZ27R/v74imWUvj1
lcjAbowP2UdDaWktzY01s6ei2UhKIgmy0zt4KrUOCIje9XV9YbBIUGjTH127fkuWfhlte1AQtNAI
B74B8zN2NTnFN5KKgolhYdaSJUOncjP6eKehPNGTW7pzXtilUPFoMuhK4xqjifc/H17L+WC3/dN1
4rtC8DrXvcnseZke//UAsycOmAuSd2ShyvCssr7ZcXRuqzBkESf3hjwf5Ictk8kxGm/Ij+bznFck
lSTVozFgz6BtgIYIN8M5VN3PrvSRYLccoGn4oRMMfnTUo3NOLOA5ifzvTUssR5pOIccXA4NHSDoj
ueYtkqitkwCr+UhaOFkG/klbzmMeWPdwStQx6X0SGDsePv6Vh3F8kt7wSOY78Khk8ra9IZKHj4ci
CW9sTeqjrkW0ReF89vvqma9xuBVyHA+9dMVdOdX0lEQPiDeHx0qWYm/ms7jPPY7GvksewgzpIBQr
A3F7PW+IXfCsuli7TNP2jel2a4G0lDYZAjsCtCDaVNnRceb8KsMmv1ru+zRYCD9GEV8t6nYs+ENx
ZIHbmHSkd1zc6dq0uvyQTL1zQTW1yS65wEjjYVa/ATtPrwIBUmnFaHmzz5PRD4QZUQwmgqSjqlPi
hn7QMqbphgDgMXBbY6MaMtaFVYUXnbQdTTpkI4U5IieqG3FkYacfYiJHhndan0WwmJ+TtL8MKUN3
OU8nI3HGCxhPJgmDfWB6BBUeq3FTB6eP78grEqxtiS1QvPVyZ9vmG2ZbzL9tQbafdt1LxtzaLo0b
CheIF0bhX1hVj2Hrp0++DM60ze1LIvL0KTIUCsAMGn5ttje7o19kAFJ+YYAScWdewiVHZycsL764
hAPc2qCabkziNdLqaVwNBflGfoayliL1KQS1d6T7xt6okV9TGVeXfhQLlmjo14NPgmLujqfJx4Bo
T6zymRETN6EcZE1jkV3oX2WXfjLtQ0TYSz770S4UMlknteA2S4RPpqvqZLgifRjNJN5lChP4PDC4
q7yuwFnIpgSLh/kYIUpNyRU5ttPwbeza6XGgD/moZPkpzPPzPEisNgud1zFbg7Auh3qDZ7Zj3unb
cJBFjW2QopatWHhyi5k499AnaZcHN+6IIw+YCH48ncMq+McPcpfPIZXGx7q8RrKYJtGrwS5g1fPl
45ft0MQdEFTONiyxuZa+qdZN3MdP3fJQlEsDwEPk9PF0armZdnYyXuk7IBfgNxyzSuK1FqfepvGD
bjTZk60Uv6DGZp6XwxvhBmM8fzyYmXtKimm+mctvJIE5HIpARisbHVdve48fDwjpq9PkTN8/npVd
MN/4eJuRwvE09arBnZQULx8Po4pINfGr3cRNm1gFOUZA74gA8vHWdAXSknlsm8ew0Fh3xlC+xFju
WWDni9HAMx/sEESx6SNawLhg12oj6vhTU5X+AQXydBjcTGJS6wemu1h6zbA3YM8g1xxmC4pA1DZv
AfO61PuhIU+/yomT2ASM5BTuJ5gdOJPrEle1g650aB0sENb4vaiH8LGDSOpbXwNI9o9gQRn9fkLe
eXY8MDRJQhgXDF9cDeowSTpFOC022UBuB83r48h1sTXwzTNzKI5IZAn/0BDI09K9DB0N4tTvun3u
sBeP/VmvpwAPaNhqMtzKnK6+JixO0Ss6mk36y+LWtgsb7XDnYhtbIJvfdFaA127P0ISdFeq0shuj
p6Qov0p7SHYON99DibWt6obgVhsygW+MQ8lU5d5sMhwak/VKzAQhdFPfPsKvp2mq79FoYB2NwwCL
KKmc9MIqMCUhaatBfC2SdPjH0QSpYBxnbLvCtXBR5wQLpNlndxjkoyk9BPDo9T/uT3MR2PeJc7nr
vwQm8VisVLfSnvWZQTh2pGB88Qmi2Q/uGSIl+KaCVyndvW1nj81Ja0ikPcRrJyWjztJocTQ3CS8A
l0xE6bpv6Bg62XwAQ9weBJHRij/wFhfziwc14fJBz6wqu97nmHzMUYdbM0xJfUG6DpRgHSaiPPP9
PQYxIx0Z+49+gxg5NyMfHX1uwBwhYLioGRqKgGQg0j6rqCLKL4iQhwf2tJtLkFljGuPfTcgM7Qzx
bhpVR706bJssKyFjDPU5U2RtjKlMLiiDzzIJ9IXsUVtU800M6lzVmfF5Zl4fAgHQeAjQ7xf5wU6b
27wMR9mQFXu/rQg2MxJooROEKPWZuF7KlTG6m3aODcN0X/KYIOCBjiOno/GJgKRgk4z1PgRci2gl
nh+D9mnB87PDT8FbNGPD/x7sMkoMFlY1n4ORGUYyMQoYtSgezDLwTiHsjBQJexwl+pi3pXtqgpIK
fBHlTygpLslSB5RQM6TbnTzQqae5h69gxlVWf4cUuURUNNnBHportM/6ZoY/E00IRxRhxwT0c8zd
7ic5Zca6NT37aMiQWBPbP7nT3G0rr3SXdo/GTG2Pz9h/xLnyHZbjgNb8bOUgCuTYPXZL64cYM+cb
c7/mLfWTTyrX5AH1HaZo4BqboSiNtSds++iQHHUaolPndc0+6HGtBKkiBLMlVpQMQuJ6McMjRDN6
BFa59yiyskaQAz2kqZGr0VyXPv14P8syaAxRd/x484aM+6dmCK913Bgns4WJSoCwuZZDal7DMqfp
VApCxu7ArCGxliplXo77m2qZ0Q1D0nZR4kkMDA6fbDI6+eBkCUZwJy3PYzIGm5DuLzZEtW4HaG2h
3T4UneoOZJ6R894cawVAU40/O7eqr7oO9GaOul/NjDJXxyzgmdsQekxgVEYsWoDh6VDUtn1iUSO/
lC9vHYo+ZatatUtQEpzenlvhQNaIpRqbcAw+Qo4KcJOjGMBRzNm0/A3S6sF8QBohgQWRyGC7q3DO
bPa3sUTdRLNX5+52jCVrTxyGO10AY63aLR0h41IoWaDMchnQ9f6W08TaSIka2/sJrXd+RN9uEYRy
tCRypy5D0uFMwWloBmRsaUCqJL2KlWKC04co+gZNsxMSRNx0La7TjV8n9r0bUCDioySRvf4czbrZ
oeG+WwNqEDLQN4NGMMjbwUkTVvDPvSB7HSbzV4f5ZIkezZ47WrukeNnflDJm6GllsxOGBIttKGzA
UjXngoHPHQsErrwBKoSQ2c3rfWpTu8wORjLmm4+nw6BGPPl84yi0z4lkjVIuxpKhLI+5EW5Vq71r
QJriufFcRWqCFwHzwx/MHKL8IpLoEYmh+mn7/ZHew5XMGvxXQHDWXVl5Z4spFfLJYdiayoK1ILhA
eCXV2jsHFs3CdkaWnpHmAD1s+Unz8V8NzblTIR66xc5WVKm+dEPcbAYTgzJ5uXDu/ClmXsA2yeks
nhrRj1AQKK01sd6pW37t2JCdVZzGl49/fTz4aK422vSB4sS1QWS36RjnMIM+YSnn9PErpAqexhYP
5jiHv3xJlJYyp5vhZvbJMzyIMstDRQTIqlVtRJueLC3CZejiVyuyUs26IJI6fTORMuLYuYnRwJbc
Po6F5z0aLqtPHTXPxHC5h5YOzspQU/P88drgjh3jVBXs+8Y2KKUNEAZT0j3XecI4DFXNxzME4uLk
BegQPp7GB7dios9pDJ7fK9OtF7jNllPGfso9HM//j73z2nKbubbuE8EDVSikW+bUOesGo1vSh5wL
8en/Cco+suVz7Bf4bzhAdjeaJIBC1d5rzTWlMb62DO5PRAgYWaQ6OdYWjZnREeOtOegLpfP6KeR/
cNt4dIUXnsqpzg9K8XaaRtQXz09fBJ6Ri9De0VMDzSkTXJEZRuJRp8J8JERiTW2+hqzjq10J0zmO
ZbilNDWsZLdcPl6xpd9zYLlRXkjhKNa2b9NfMYw70ZI3Ps3kjQ9ziRz0+tytkKOgGoJfhBUlYYF0
NibPW8s8m6DyAuVWRvhodV6zny1KunRZhlPPxA4VxXy6PpSZ1+X/9DyaAFN54KG2ku+ZW+bk/IxF
O9HcOlAKp39X2w9Z1ZHazkV0Zl6OmxO0Tp5X/oa/SM5uFJK72ta3kvAOqFf2u2Fi+cxIygJeSYpw
AUIEbRJQ/jCHYpO9N6XzFTRmeDbIfDB9QHd5Hl96FKQc2PDBHJJbf45vG2AwjpbPzPAOieiQV/FW
J0GwNrRshkjycDR3AQB25AVN4zfCB8CPyOSNLs5KzCbpk0n87BBKAfLlaDFH6wNHrVsN7r7J/e90
Gz7d2T0MXv+CoLZb9zPQDGJonSLGN/0MfBrUh07KPZI9VoAebv8BQ4Zoh0Oi9AOTk7doucNkaiAy
Z9ea2Nmr+iBFgjz5KJvoPi2cYK8xG5kSwKNY+kDBgCOCnBdIxtMRjQht6f5ktuZn2T0yzw+2AZaW
1TwyqxGNS5gPQo613Y+HXim4J8gGD5nDNVWL+BybuMdNr/upDLfbOXb6OaZztQKp9SZLRx8LhGkB
M3Q8os6RUhuNhwzqCYlD7jJcXh9ywMtN5BxE4v9sZz5n0rV7umVH4Wlzq5T94ODAWWnQLrJEu0tW
NrkykDWHHpFfahn4cRJgko7xaFgRrvu6dxFjZV/EvjOJX8o7ubeuU+/VlL5BiJWHgbUdQTNg91zZ
uDJQ7mFI4daJ4IPlUJmLvwK+6mogOngG+IZij4kA2aCf6YeVVPl9tcDlwho58lJBLqpZ/2DguGME
guxvSdgDBtadYnDrg5WXfw32qLAs2XInRt9+DR3r1q/RtsZkvhqhIxi1IgLR/Mh6cfwKs2icnWLa
8heFSXYdkYZ2kTWEKZDtaPaW2VfRfIuLsnrjkBANF7w2dQ9qoKk/aaVhLHPqeU+kFRraPsNwFEEk
sBlDWLSnZ2S/I4Yii4KZa0W3RuZvaM02txrn267VxmvP8FPErNqTqfe2VcXtywsIzibZHVJAE0QH
nRm0rEyEcrddFZf71q2qhzimYojmJO9SB22M67Iod7CbiGlVlUF+6bMKG2P3YgptXszBqmgbajSY
Rc2XKMHI1+QlVgiZN3bW1IvXtCeEWn8rKByt0A6cSjlGO8Y9xi/bvLMy4d5HFKgLw7n3kmOvcC9W
JgCDOXTVmUxeGGZm8a1mLrXHa/RgzlBOCWCEtgEOgvxoscp6H+ntgFg8ex4oKh+MOOk3VKmhgtbx
k6tSYsQD78JRoxFvU08KwD5vvZSScoLtFNK2c1YpV//RHdMaDgLczet9AwXkiz/Z1pGJwqVMQ6A7
Le8+U8mD5wzBS5kUu7KaXmEzD+BeJClrE15kL2rK9RwTfieG9EEYYFoLYopPgsatqGa0AQNI2BZU
PJocCEphfdeX7W1qYN2LEn6eEjO+is0gYFlUH4a2luugoFlPbWLQBB6iYRqISRotAG1YmZzcLXeB
O794tledbErX8/q62YoYeXtLZzzW1TccadBCzeey8HdGOijIYUsuU7XkMkUVa8rKVaBRv7w5+6I/
54FQCFC19NL2TtfnBX6tMYqjo7OE01ZL2nWzPFyfXh+UmPH7/58/DtDj/dNvDy6Yx2mInjxZ7EUF
R7J3Pty07tYtFEVni+lil09FeujrHHHd8guL92ousaPXNpFhfkP0+5IveH3oE5AV04+INbiF0pTJ
2oUAs/iYGfBgnbuuolvTxf1DgeARG6N3wgyTrbMq/5xyjNqGRZZ4vkSDgmBsc38JJDC8Lcnyi10u
GnYhberHoEbq7BLfthND+EDsIx66p9jtXxrTw2O9JACatp2fxtBfkTUqz5Mgdg6U9uA+daTdrfze
ezPRgj37KB+fZ3dBvWKR74ejUTpAay1vuo2muN7YLnyLtKyw58A4qfvsFJA3eQiR2nLgOioZU3Gc
yaWhoq1zXCwjVHpCqND2h+ppZOCqqvTkl/MPDrbLkG3YR7rxMHpkoukAT+9kA/q3QzRb+wwrDgtF
uAYzd+OmLVkBTmrTkzO4jjIqK10Wlnd20t54ZQkjFL+Gz5m8MUyCvvsSZYk1onEw26305vTdybH0
BEt8dRCTJdTSL7ukWXFridJ4reA77FzmCMdMh/2DD9F6aT/o72OKT33WAKG0enJJ9iNYAZZWEEXF
a1kE56JIjM8OluFaeaK/HYlsvuUWzUIJ6V3FZPwzrKjxdKCK3VF99GH04ASx+xOF16YHSIHOwrnL
Aqtf4u8ACJjToVat85UXcI+URuvlmhTSaYQ/+iMNnb6jyMuCGicxep2jNAZ0MzmiYFR+M+Jtho4J
NQb3Fo3jmMJkWQ0QHupxT4mjPbUFLgYNmvI2rOHbUEwQG8PpjIvbGOFmasHEstj/y6rbAwtKIpFq
UOqhW9ylohfPFNtOSIm5xef+dLZZwU1WSeKXDsBt8gwXJ8A1MgtutbQE/LQZoKbq0MRNxXPEGmGd
dKyCwwYkT+L15V6ZGh3OlKCILI2HMbwhIwWYaYP1yDRAHRNzfLS/FSMuKUBbYhxxldumPFcW2EvX
F+o4JDgOmqp3b4Ymv/GSIr5gi89oD45nupPlkTHzpidZ9UHmzifhp2vwIfmmpOJ7n5iQlmXETUqM
3qp2useu5WbchiZeHG/+0dZ5f0AAhFed4ipQuIikTJMGboNcO2mQ7Lhj3N5g8x+QDxK/aUCoGVIE
lojzP6JIM0UfGnF7LUv5trWnbeQ8CvOzthTqxLLkFqa9d6dKq01URRbMyhkxbFXtOgleIBgbup7h
/BpPdXGQ0/DE0ZoWUSdroLQn2FF2oBs9OHzEBst9GprzTnCCMURkgBcheKRUhxEAQXexmjdfo6Ht
aSPVk9md+0xfKHPaULc/3C6/K0hDeohm3M4kougbI8fEpLilNUM77u3pY/KHW38JNAsJNLP5ek9T
TIzNDBcFSeE5kSSeFtPwFiKsAS0UXNwIdZhFeCBJ3rRsUmK4/AqsUCrx6s9hezdT2g5dOjZq6NAC
Ea561nH3ODsYzDz7R22NuLmAaA2hwWQ7gW/WWsWyUtdUJg2P+XG+7QbL3TuODTd00N/NYVpSQ20s
bD3Jush6GzKf8nLsbqIaLixJ6O7WmG+G2iP6F0ruxqwqIgmWykGb584mWHLU/RANlDsUxz6FLxB7
yFamlK9DKXUbE9n40bwAkcjtQN9Nsm9IBEyfwlHGt8jS5TnVRH/VytyOk2/D2KhKxG1r4bOA9KV0
luyqXTSx8Iwo6A1dR4xHy/KfUnH1xmjPLNwkcISE3296Pk5xfOosFd86Br1mJknwdc0mAIMZMhNy
6TzdRy3DodVo44J3j53KkBBTigFjM98QDQZAEKkUTmpWiSFdibUz8/0xsXXOUYkjoiv9F2AGQA1l
E0DiL6wXF7I7Aw9/hDYbrFXn93RUEnkeg+Rnb2XODnwMuODuEWVN995P5nunucO6BTLYSHCIVaYE
IvA5AtSE0570IFA1tMZIxbX2pdsDzDPN/pZoM9TwTPwSrS5zWJHQMJavSiTRBfDzYiUjyDKrAguv
VBtyEhrpg8cuNrE3zkAFkmBvRuQWhVh13EPM+v/c6giipT8555I5Y6ApHKW91HtWuPWNDfL3RBLN
vrBLcRNHzquZqw5Vs/VKq4IEFQC6LUprphaioeErvZb6kuTskx4QYH8aQCFjf1jyDgxN0ySlcBII
8K3L4hSoMLTatN+reLoIphsX8meqSywZkZuwAxHHjLAyAY91tKVOsUOzmWSX5yEH0QF0IN4Y9ZlK
an4GaiLW7WD8lQXYIYl9rp4t9NF3Bg4z2/u4atsJonKeZ4r+ekg/YrPXNy6Zihe7Cw7uAGQIx1xw
4hvBosk6UU+VfVvXM/08NLawHfL8nGcqP0eozNZFg7G8FnVxHg1U7QV8SZIHSaA1FyuW7aDjlGH8
00nqDFG8rU4O8lwg3K95WNI5EEmwdtwU94jDjZ1yq2TzVzBbWkHXpGSxcloGDN7geCpaugKwwZC0
9yFFPzeZ1FoaIdHC1IWaoQ6aQ9W19Sbo7RFm4Cix73B/mWWA2k/pariNbE/skoxGfF/oF2nh4ymw
S010tGkxXUM3Q6R8PkNy2rp3Td2QTbQ8XIedjCsYHUp6cMc7mpbM1WvtFSQR0qZW2BBvbILVQzs6
kJ0D669A1EOcX3oXLVtujA+tZNFd6ME5oJunN+r3m77JeC0oCCvq24tKsr3HNPbcYE/YVnOaHSNs
smkfRXRZXVagPszKJuM2qUxza6iAZI0idG4GjewRqeZNisneb4v87A9wpWozw2JBZtDWIlmOYmxO
8kQ5f0auRSi1l/tPnYhvCt2YH4EFBzwanAJOqLjvWhb+ed6RIMAXCQWvLvaqKTEPmNm3QcgIZZ5/
rgq7WLrm7qtPcBrz/ZNrWuFzowUFu3E6hwTKbqLEBbBged9hXDX7KSiHrRHJc0Tf6AOx32Z2EB02
TElvRRUGN2okeKi2SROigHLqmeoJtxRf6VDv5jine8AktPCo/uWd0dDblFR29r0lMR7Vrf+cIIT0
Sa8YmLtexox6Qo+fQogGrb1Z3lGi36aprMCymIT/djATivIQ+O30TMj1mdLCc1xZ8WHQFJeu58P1
zMDmuVdMObYVavCNBDt/zEiZW3Nyc8a36YtqasCKlDPIJ1PNA4iWDQ4fLK8WzqCaUhl9qG99BNtW
cN9Y0YxvCG0TzzTAzU2GaXLbs3bbUdli2Ue7c93F7SNYNHWssREvWvV01WM6fy18+6fRzryUZfAH
Zw35uWPWSszhDKeJQRg/MBp7bJN7e9TfB2QpBAsTxzr1dQlKm85mk0hj3xmufTO37mtETuNzYfrq
JrLka1o/OPT/n5zUjp/9RlChLmKBHdZHJuCbzUkNVWVSFmDz+txC1vRrC9dRc7o+JYAamVUc4xqy
NbeEOPGPlvIBjaddRjjo8lAUwxv+vWwzIsFQSypd51Z07s3M/MdmSlv7OEw3FJtLfBs82MtKzV+W
Xdcts4u5e5SaAjiXPPxE6BYnz6aYTLlkiYD8tQ0+Co1qYyU2EoXsGMRwNIpB/P2BbDI3XTn1Weja
PLZW9yPVeb1N5okdDNNcnLQBuPC6RY7kklnjvCWuHYGtpGh2+rU5LptxKHmjLqNR1NoAoIqiOuG1
rTCv8nB9+vvBdqN4W6f0amOb5K7rDq47/LWr/3mtUf5mdsPykLMAm9dZmi15DcPr9dfS62vXHaRm
yVu6voU/dphWiLOgO7zW1EhPpTNwIIwkqk+/ni8vhpEB5RJRxqboLXTWGcjHtmeRT++uPF23fj8N
IoOJKskYf7x+/fr/eO33099/b9HmSclg+cees9DOqB0U5KMsBzD6fRSvzw2j4kjEbXji5DdpXMbq
FKhGnTLyiK21tnMEGX66HwbPp3T4dP0FIgx82VaEd49Ve/YFUPbrft254Oy4bmJKKegM85PrliCv
dWsm+vvvl66ve8uvXbda32v3E3C937u7vv5rn+VI4U9V6OeupBMqeBr/G+CT69b14fqDLmYFjtlC
rePqyaf5SRx7RAW3d7Ktb3BZZaCyTsyLVjK0suP1MEfX0+33YYX01y8X1fVKGuOuPl0f+mVLOdiR
6jmOtkY4jKe6KsaTpDxPUY+nvx+ur+XRzMoQAEGSanwvOsvL7fWD/CbOABEAiZo2I3IRr3iB3YbU
Cb0A9J9icZk1WMCDLcYFK212rgNlbYop9/nmtPVyd4+1DMWW92x45L3Qbt4neUFQce/scFj8yOPo
RRTFo5VSgh3G7UQrf0Xp3FjNoUB2MJHr7Mqzh8Y9FikYZVZ4RIXjcYvlXS4Tbyen9Ifns96hEf7i
lPxDogDpLHJNG0X55k3WsS9aBZAzCvetZd1gYWCpVCPUCxF7UwV9lbVNvGYSXkIV7iBFUWyOg0uQ
OtHJ5Q2u4E5P7Re1OHrlNEZXCMDQ5XNk2CGajBVWnGlLEOwqx65NdROoRJbliFpSoKyOdRMo3LpW
dzMuveFOA7FwkjvT9QlCaoM11bpe1/RIO1zgbfemsuaeitke/5AwQ4EH1Pte2W8aaf261P6xDdPv
jNYbmoB8njDeJ4aHXquevpOrsgKyyeGmMetNvrcKK/tFDu6nYcIIzZP16GIK1fRZJt81VlLQLwja
dMaoTwcnkiwWuI3HAHkjG0xf3MExMwJz21EDugmD+Fsd19mSzClWQo5HrI9wf0M8X6wtg+A+9ugn
IoPfRwXkE5egzzVBXRnpE3RzKMiAcdkNFFCVJmUAPQrUh1JopA4eLn7iPyy+uZaVGLlu/dEIsUrT
V4h2VUT2Z+GLj9LZS59llpUzxa8aol/64CHWtwU8uW2Z48L2O6y6zGs2GpIAa9qs9ZIN0y8agWBl
lSX2AWIbLE01kAFFVVLK+MZvrKdJS38dOHA90EY8UqK64bO3q2qKURTjN9q5wE7GxherxMY2VjnF
K1fnX0Jv9EydNGlpcDPBP6qQk0sIeQhmgppaK9rPfbzgHM0vFhD4BI5SNBvO7WTD/BCTGQWuEX9F
9TZp8LlVGYOEGiYsdOYGhWSwxTgGQDgXj5Nr/wgA2MB9rFLyrxriMVZdY8ptIPOJJkoe7JtRHQi5
xBq82E7NxYCqFyuqXEyp+E2mLbNk/M2LZbVZzKvJYmNVi6F1xNmaLxZXrEOoARbb63w1wOKEnRdL
7PUlbBqrZrHLmotx1h6x0LZ4aeViqoX36R7dxWibLJbbeTHfhosN1+hwI1qLNZe+IoJO3LrjYtv1
FwNvuVh58c/ANV7svWox+gZ8gnax/qrFBEw8JzRgbMHGhKeSGs688xfTcL3Yhy3aaFQmsBSPi7kY
Dt8LN4r++fqgx9O4GJEhhMeLMTnBoUzAns8aC9Oyu9iXE3zMRjL/JPm1wxI+xPexZXirAQxsFUjG
qsw/uC6AyqA1gOpH7ilS1qWkMev1dn+uZ5segQZMmLuPlrbcx1HEuymb+3uzk0910XyPzNznRxO1
6skq7hylicgzxXD0RIq9KmgQ25QCWmcOuTj3m32pWmh9rOz6stBnhN+fzHfSXUIZkbrfSNxXoYaL
m7zmVQIIvhiabUAIQyCHZ4QeRFD0MEOF5zN1qpgWZuZNTdDijS0nRQQEcsURXcPOwUfOlZzgdgK3
Q9nfXcdhJC5KqIe6x9NkOOEIw5nzujTeCHkhg1F7lxHd1WGe63iT5wtYgLLppon1olYnoRF9+M8p
k08oK6InTXk+CnT+4gznaW59jKIO40r6lotpuAQ+UbGJgfF6Ud3UDVVJso9O4dwceod//5+VxeLf
whY9VFeuhbNVCtzkf1ot5l4mfuxa1SEVXnoYepreOif7AM3gi4do8WnM2wZP67SzF3HH6Oj4v7wF
+W9uD49UMYwjwhYmjUDrDzm7H0S6SxD0H3IDuVPQyTsX6trGGOD+cSP7yCTzcwQB1c4v++hWgYn0
ZS5ITwPv2NZWjjIujM6L2NTsBcQmQt01zeUjy1XzdlGBXqtR//mLk4vg+l8E2bzrBdnlOOjwFar3
fxVk42bIrKQkqDr1tbPNbOEdwz64FdaM7L3M1N7uPSIOenHsHdKHWDalHzDchYJtB1A2aJX/OW4r
4UVfjjRfS4o5FH/snwhUbMX4xRSYasx9W+JYzWGxnv7L+/83cwPvf8GNOZ7v8DGugvN/UewneGaE
UzLUFUzdFd69WLd8CLuhyTaZR1QZxRrJU7+bM/e9d2KGB3WTQKwmD6ZUW7T9l8H7sgkXOsyO9+4v
FRBSxT648u6Tsar2IMpBjeURVuFE3Sqddb8iz/8/xO55qjByfTLLKzZxq5v4u/4XN5eSFhfy/20B
u4vi8n/5g7/bvzzzb7Yg5MkEtGsLquRckX+3f3nqb55gKOCEvobVCjwv/7B/ib/5ri0dHzMjdk3+
7H/sX5b3N8t3TeEpS8K4W6xSf9i9/pP9S/0Zcuv6PoYk215cZqiR/zSTBAOlqwiMzrGI4I54aroL
/BEisE39PA/tL6ubWBB9eb14rHwEeJlP67dvvffaR0tpwxtZ6yEMto3qj3VIQ7vh53Bv5l2KPyIr
cxvC9hicsKTPhwJ5p+03DxXXwgo88JL7mMs1ved0Y7HcDePIP87Jballup4ymFq2+ZGmZrR1C89b
tc9FuUdIHR1yIeH0t9RU2k7+F8uP/F++EmnynfOtSAtW9h9WJB+JTiAGXx1nw/UPoYwtshSM26yK
pz0wXdihkoJEW8G1ma1bJEUHOaffDOEgWK4IOZj4pLpCS9b5NBOZ0fsV6nKmXSvJyn3n9cxvQ995
n1inHP/pzLv/NST+i5uPw/fnWImTD2+XYztISRxl/WHyCiKZVU4X18cgDN7zmupzZeUP+Yi4L9cQ
9aZZ3FH1KGIYFlMFbbp2a6aMjfeGbnagehNCfEKTssQIwjYt5dYZEIWTUO+MCTNPF1ZIiyk4r7/6
qnI3loT2WnohMTwsv1o7O1vwo1d5QiVIzg8Q/lEyGM3P3EaMWQX6jI+DcNJyPE99+KbkfEPbvF8h
yXyXffjiVlrBhUKpPVOi6pG6wBk9O959GGEzaquu2xFz/jKjdiSt3OjlMTeAhsUeYSFGu+UOBE3O
Hzcp9XNzVl9NNKPAdPrvU3Hqao8IGP5uPUToUESzbYmIpBHd+ytH/5ARkv6M0CoP1DUqIZjHkcwP
mXLe6oFav2jrjoou6GkarjUhQmQRfkelCKHX1fZdlHUHV7rT2sS6CBo4AtXamRfSLchJjXrq+qZ7
hF78XEjg1s2IMEGzE6LjahY56gHK7XdkwWCgBkKEEqIa/El8ptPz2LMCSkf16UUIf6xoFdT6PraJ
sDUrRU4xfSr6O+eUZEW0vR/z7Gx98GirslEEfSkyXOK8vanVTORHZBEKNcu9WxSfczp5a8fGWs9c
atP1zXtlE6tUDnHF0hWvVV2S9KY8iCHROfdnVmiaZGs7IXw3ppp4J4MONQrZNYHAeFx3D6kB3o2p
TUZIw5JGkM+U7ih0n3JXoyrDjhBhdtYzUbtx8Wk4+cgu0eYFZl+wDJsfQo9A7KmaPnKa//1Ur7O6
eK0m9a3R7ZebURBT3bvr0e7sdfGjBZkto6ZaiTi+a1JQWHHXvzk1t0VixxRxQtqdWAQY8zb0sKir
4FzNJrx7U71TGEQJJW9qnOQgFOU+npDXoktA3CTCvVsJYhOXvIuy9NB7ogczI4q/EaEyur+b+m4f
SX3BPbnX5NN743Bs0+a7Kx8svz8B2XxB8pcRUjt+4jXf1h21fCvZzuT6oCXmYZ7A7qMMD4kw8yb3
WwRKfGNE3dEGQbIqy2hN+/fNS93nLI2RDs6XpIpMKhwJgbNJaB4K5dCrnmBmlo+J036Wsv2IMto3
YbazuZKYVXbftHew6FisSnwBq8I7tEIQsekHgv50QjRowMBKH6aktOVmX63n/YVM91uTTScY/p9G
G1VrqRnQXVLf0IXdx739nnA86XHdpUF8Tutkr5v6BUPbqe7De9e2vwc2H6BQn2oamr0raNcUwaOX
MNFeQNHwsakP2I+ZIpBDod2gARERw0gde877fR6KnxDX4JFHCNt6lb10ULSYTAOIcIgTtc2YqI4Z
D4GF6yVuzSXcqXwExrgTKXrQWcNRYxKYr6rMuisLZwNoYMWeoQ959/GYPiTOwmUz4MKTiFx5iGDt
Lty6Wc9w7W/Lob0F9QjsJCwViQby2AbdMVlWIFnwJe38ghrxCdIWWMhpfKkysAHEPWBXGcz7X/83
1TMZteUOQMwhnImtSN3Ncn1PbQkknksJ+cAxoH5qJeZW4COdVfhBWXyC3jD+hFgHEDUgLcgg4lGL
+6ASD8sPEt99T4EnOyN5Wzp4DJ0M4hMUhDgg7dPzvnmjdQm9c5Ae3dYPyazt3+nAmqz5auET9xfs
y2wetzF4n4jMEpBgxBWZlbMvZdCuXCykyOFs5DxO9BwMtjgQyHGUCOppgDq4Q0S4E2q4M/3mWGjx
ZtlblaAVQtyO3a58C/3mnCIw1dmydJ8V4JJP0y3iDVywC2R04FU+FZQOAEYSofcvWoKROo/pt3af
wZLCtBLRmgJ3chzwqaOAgMdjI4Ph/vVqxdEB0AZ5bYUcdpay7rKqeQ2i8d5xcUdgcHoVrUn9sCUZ
jVqF31k/LISYpaYlVLDR0DNc9XnfXH80+fVjpfxLgTVnqjzy9SLrm0SvNFdZsUEasYl8cnKYqJPu
lpfAXOh8OOkMsmzu/xqtDt3lQlLMvxxzNE8obYdD7DgXf6ATQDem2ZVWX1EVtO9Cjf1mQpVeZt0z
umqYsubE+MK9Z0Kxaafie16TzGgF5cZFjLdi/fiRYo7dJAGLbiN4ayJwNXSxVzhvCkTTJhxDWgmB
eZO7MVBIaRt0ZSaKetjkfJ8FdiWpQ0/eU2KPG8Nz32G4+6su96PNt6SKUWbNOEBt69NmIpJolIOG
1PBwRwidMSbFtCER0cNgPXecipV27mePD0hTDUZFxcgyYNGMdXOviHWITEqJbowbyqssfRdJcpFo
6VU3CHXNs27DH7NnPtcjiXR8BnSznPBGi1vIJTmsM8sNVAKKrk75Mzbpp2WixHBjtdt8SvYhXC4d
Eo+UaytAU/GsF2V8HyApzNAN5+69qQYOthp+zLGlEcRPe4kTK2paGoXU7hhcatyO7vNA4Q0O0klq
NE7EUUXVySltCirUsDzGrWDWn4jd6VZxStzs7Cy5GYLubfYUHukyd1bgJQcUVNlob1yd6o/lq0M7
TOYFxwOb53tYdz8QxE6cSub74A4IxQuCM5X7For8KXeRv3ZabFuyFt1GVjuXMHStsh99Qe+tYrat
Y9TlKBnOfmbcD13/TXFDxLSNmDooXuDVj9QoqTvXdfnqEZqOxBqSY31EFP5oyOEuQbCAruaZ6ecJ
EzIJJLG9shX17mBe8Garlr+ioG2/XD8dt8c17WMyySbK+/xby1E7mfpPKBR+tglK8ml0Xytcqj2f
0FHtdiCc2Atunam+M/yGN47zNEKpFGSLAtmLd6PvZ/dd/zX3OcqYFKly0+59XEiAR+mg2u1w1Pnk
HvVIw6QfYJSV9NAY6sUkt3VB4oOePuba7VDDi8NoKJz92SRXsMNIpxxgwrF4OwGPqteK7OQDwq9g
5TflrgJTuMPAsFVVTrHKH+6p68qtUSKPrQvZbiqJqrOh09XkaGi7Hq2iyp6xBvS7RLKCSZVFRToh
SDUfqcpT06bL+yKNjrmCEZPho7znJKVyVMyEcGgQVURjPAlCXwsC+wI72XdlyOVPQY15SXdAaPQz
DptgW8wLojDhi08HENGTnCVy14ZabUVWRB40t4TGmI9FQd9QhPFDnafGnkAFuHyFImg8x61bCWTL
7XEM4dUu+CHkNtYGaanYjJB5t/gPOYjEVdSucc4UPQpUiRBlQrVxsiC/cfOa6qVL7C0JTpulh99l
dF5b+s4rA4UYQxo0qCxYSLOkXsFWhvKzKVu0oHpoKprfPJgerdHfT69bApVKs9gNrz8cEETS6yjq
zfWHv/7Aus+aeWRmRDf19y6uWxM+hB0M1fu6U9UJ/4W/mWpyVKW1j8LZORqdK0iqimkQokFKoBCH
E3NlTpjrg1ze0HVH16fVKO+LJOl39SIWHfuGxst1E/Mh64ugIv3B+xgXEWkRWRBk7YF8NTrQx0oK
Ql5IY7Fct97HmPmPboOHhwUcphJdIHUOoUFNwbOyKQFfd7/s5rp1/RehID96dd13tvRo4cCQhhIw
MIVGiillcjCCiZw8s7EeLtSE3WPvDts6x0gFIbo4+o1pngMfVnUWYftNYCAy1ttw3I0W7yJ0gav7
HjdkdDd6EZl7k+syDrQF6iIUi6EgnzYKwmw7DkC4KmqHXJUkiY7cFMZAy0dqfBkNd5yszGCYzWU4
88JhsjfKKQl/NzAS2FLEJ9K5SF1TSKOnReXkYuXYAl1b5SVmOsLL8PXDoF63aWLewRjbOn35jfkI
qQ2hH1/iqHnVi7ubHJ8t5sTdJPL6xtR4wQ3Ah8LLYYvSn98ZokJcLvj/rT2GFwqhH9QXvs/NnB7z
nFlq2wSnzqBxAoUUiy8h90alHiORnPyp61a2PccXp2V8KCpuFTonnq+NbMKUuSF5CcrTDEzfGZEG
8Y1eDzs3bB5y+l9n+h7uVgzNk6J1dDPMLKYQ5bY73RWk6VLqiJwmvBMjogEJYps1vjrS3wHcROGR
UGGywQu3+OrRHuIyO5WKG1hr5MW5EMzE4EK0LyGNx1Vk+MwuceWsg6jP3l03fIClRhhqmpCOGvfh
8zAXyFQZv4e2Woux0Ud/CCzEeMNHnebj3qU/fsMp4m08qQsW40uiscQ4DdnlPDiGe0YISVfzcdIV
xZOseKcKw3Kv8qc75fT3aZoAdu7CLxvU6rEq1Vc2uhHQiT7djg76pApBxK0OdHxrWAjDgnAkwUY6
p2mup2fDMcQmLWiH2pl8BETiPYdGW6BG7WDyEr7Jqt65H5Egrr20wlHUJ8xYi8STF/oB8tKb6n5C
x4dDQ6RE2SMQwV54TyBXfoi78aaFjndPSN7tkIjs4Fm6PYfj8JK5GamNPl3F2b33NkXRYRkU9Eri
zDlEuFGi/8feeS03rmXZ9otQsbHhX0kCdBLlpZReEDIpeO/x9XcAebpUdaLidvd7PyQDtElS4DZr
zTkmW5N7cAA6wfCGehpK/Vdk1ogKs6T3YIbbxxBXGUj7QNKsY1YV1S+f1ciOSUw7Ngatr7QvXJ02
x6WsyBLXs0A/gmvbRoZ2i7lSHKBKkG3ipO0hbZB6Do8qZWHW6CbiqDC4gRfUwAIDzo7+6xTpee6F
mf+F2am8V0cyHPLe2iMyAlasGnxh6vza1yPwyHavjKI4wns7a70ozgZnLnpI/HbaUxb1pzDEE2EN
+E+tMMdcqSb3Vt7tVL9uwOOyBRUZmTsWJ0Q/E+3WZcE5oCpjgVjEvdDm/nAxaJAcbXO8iybV8Qpj
JmZOT4yDmNnHq0ZJUmkDx1EqoXL29XPb25Pb1SA7gq77HadteNON9qufac+9w0pmnOs9bcAa9IG1
CasgO6m0CiD8a0cy17yyD1FnTTOLI92X1CGiNy0qerCWgauAicZJGdyhKb34wM7dKG+BF9KQpte/
03LlXNpQ41Rcna4+P88iJUeYpvw+ipF125LSC5kGFBQ2QTHBCBiS7owXKa/vjCi7jVjSEFFqE1hq
Yrjf2p1WEpuZi3OoTDesp2OvqHP76Ctk5HXOjRAl+DfY3tABpgu0IOC2yAc5baSzx2pkXgxzYJSp
82kvhA/jxsyfDGX41faquK5fqppIt27sdglVjlt6KBs5smDMhHEvAg1HWJDqMFEIBZT43S1W51AA
axbZQ7LLtEa6o0EqUDPaX0GWTft56KrzmM47y5g9uahUqZV6hPBQWjP1J4zr7YHGHtsjKnCQOJxD
KWBs1m1+VSdPtYyvAfQgh2gHH9HT1m7Lc1agn5nT5iyLRtxRs9zYDScnveOBjq5TOc7JWi7Woyi6
KiumZKVSLLZGy+FYX7EF9pkdQ+UU9Mj4JnpsMfZs1xfUkpQaexapqshjJq2jbKNgy4Z9950rKsJm
ochTTL2YNFCs+tHqtVltNH8Oo8VWw4ImPUGxtIEY+zcyXVT+oN5Zf/Bbw5vlDRjkTrrDBh6nbkab
x5pOIZmfoUUTnh0GwQPLTesFUv9n0h1SL2mLYc3Smk+9Jfu/DhNMSkfRo93ODKyay8V6hI8SSV3f
ggRcr7dTGu1EjKI+Se38pNfop9ajnH04K3wdTZQ5Bhr7nRxHKg/posDeFiO+yHpZuFTmoqmKTWcn
0C39uc1fly4/d5vM/S5uhzeGeROYkgPA4Z/PXV9gvfjbbT9XhaADvIGXLLd1wB705ymVxXo2AIj+
9xckpoanrA/8c6iWlGyNMMh2P8/+lwetN9oKUFV+TinB1svi6+cdrHf/7apjk8o2BuBv1jvCyjc3
rRxJPFm+kv/0jP9028+LqiO/3Ihg+XJZLTIQkhSI4Nv1i0hDKWYa4aYpQiL/lrsrHVOWhBHKBra+
jwJLHE1MlWzquLB82ugUTxGhrtfx47bIHmBbQoMuXNg5bN6w0/Q7s+8WO4HykOb2o+lkxVYuZwC/
q0+Hkg8gXZgDZBGomLKWU6ENajb4dMvJrJApcMj5lPkjnB76ztM5BROGRRnZfLCoymJdvI35fKz7
4SvMisGT4dZEW9rJEpeUhYes95kgJwNzgQW7k7NoA6hiVxv9EyE10aZOyocosr7DorwhdnYXaM5t
oQbvNOKLjdonFyqx33WHAC66rQgl2IxdZO2gdx/Zdv/qoxKwqWFv1Uz7MBvELhR82o2o8fvAzTRR
88H9Lw9KNX4mGVEQAHLGXaggCbMCfKB1O11rhfKNLTdgjnnIB/0pTobHsJpKt5P27dpBQOZGhTcd
PjUSxoOCnZEpy5da/w0wLtkYqL5hwxwkqW5iSbGpSefEWPJbB88aaiP+5OScKcFeqsEbxvyIote2
hDknVfsMq5rQISPkfxt2Leu/uAMk2i1JbkH+oCT5GeE/xGaMrhXCDUO/kUYHWRX0FcX0tHruJ+Me
GBUyTF3ft5Hy1dAR3zlNdCOr8YFkjqekwLur6qTW105x1dbNoVSQvrF2SxI/OZWtHxywCt2Xgdlf
ev/bKiaWRRUY9HAh/PoNPimkVRUSuV1ktqw7Uw1LC36IWp+RbGHmJdrkadRs1MQDPNZzzWJrWyak
n2OHYlyeNWKLiUJAeAV2XKnu2+ppSqbhW7I1pZGW2NrbpAxeNfpHtfMvlTEcnN65bvF+blptWZ5f
hB0/khCL+5ywSJIYY8SqBlqztr/GKHIwo2nntG/90JC8PSiIcTGO9SppL4H+XMbPpYxfRj+sKcJ2
2t4u47OCj8h1BiI7KCLc21L6O9ssPwot4y03qIQZSPZarGGA6zT465VpeJw9w2aQFTHSqCp2Ps2k
peW17UqaEBk2K1SJxnjQyElJkCigsWEhHywbGbMo/F2VfdUKcQKz7Ittc0CvhcJNyWk5wNwipJIv
sBxQ2TgTe0F26icbbut07yiR2ALl+LK69Ea39HYrRz/ZYijkZPTv8IQgKMrJ9Kak+Ghr5uRahv8E
yHCfi+aZTdmRvQQWd3xMG10QPQdwBfENH7gcUQz69XxGz/obyHwSJg9F6nzbA+ELfVFC+oA5qyGO
h1Qk3xqkFhu9GXdzUpI0Q0V1K9N8C1G9gmysQ5Kmfi9fipTsOlTBFILSiI5EY3YbAaxpw5CSHJIS
awH9p1Hv7E05w92AuoGfJ/mFyPnYjdGWQlFJskO8LXPF2I35W8ok58nlt1aaGZuWU2mol+UffgIy
pFi6UuDU3KRlflWM+pETnpHGJAHAqYklT+Af1QUlO+DMFKdnJsclmV1f7COjgAAEPWRLlFJAiQHN
wlB2dG9MxEIyuGS0CpjNgFz6IrhaIjRMh7DgSYGJHDBzp1iQ8va1odxDcEkSejOIHz4tocBFAiZq
bga3tpNfNeURV8tqAxtQ9eCnFrIyPb1Jmplyk/IrGy0aVAO/K9OiYGe+yYJw7Wr5ImGk0P9Cectu
ha4WzFB9emsM57OmHsJfQ30j16keEaeR3BrP4++WPmSdJPeRU7g4pGzEdsHT0pCm24VTBZna3jbT
Pfo0mBQZdF8rgQqE3Wrc+j5LejWZYeMZaBgnyEkaMT07cORExbfLx2+taGdXrNRrsC2jY+3TymfH
rLMfHPGUW+xPto0hbltFGVywq5+yCpt9LKfAXTTfNNKwYXAKSp2en/7d2+yGK+Ns9MrNuBTs2+UX
mXcgUguw3V1kLnLSTegonzKElJcWn9CpdKRXkHRKSoXnaxv5jtE7Ps57Jdpb5sEZ2/Loy+mz4hdU
U3ZWVPW5jyjdtFP06o/fozKVREprxLnWlwGbpqZQ+k446QSlU2F+J5QMvLKkdUBFZktUMNCwOT+w
c6q3GZsZ9PF2QZ4DsdCeTg1200XGa6TSNY6TTy2VqWukMxXBGK2XEwx3c21/JoyhpWI8WYl6hqkD
ll6VN0rWj26n6u9tg3eS33e9bRveEwkju1zRItzb5g1CP0joeeNs7LHd8Wvn2wdisGWJEFfrn0J/
pLFGfKxTZwxUEyeEL4hmc5R7m5/lJitxQ7Q9DjGSjPaj5iS7Vjmkyu86XdR9CHQ2nYESUM2gHmRj
9ZykN2nhgHKcBwkdbqtppbzuugpFW2m5SXcRAh5P2U1ujtgW/TEDX8wiqZpZHMg0OKwN//9T5fz3
qhwH3cb/R5WTpO9hkb3/TZmzPOkvZY6j/wOtLWceXl4H0YSDquwvZY4qtH8IYZqo9aRAoLOoYv5S
5mjWco+FLMdGeqNbJgq6/4qW1P4BLNYwbFPqcnnu/0qZI9ka/buUgxs0yyEMXOVtqNqi9Pk3Dmnd
J3YO8qY6KRGhcwWl8GFiaWwlzo567fOAEaMcZ4X1BAkanfKQ2CqBfx3lxzDJCEqAOMTEwTCh6Ol2
nJL2VNGsEbGuHx1fAauld81J108Y6GqNNd0xHPLozCKgFAamzN7Xt0PdfoyVoDPW0LrKoplW47zT
J/XgQMzwdNMBaaBlzonuQr+LQxY10E2sU2kazyW1xm3d4HSocUOf+oZc1vXo50LRtzhP8eIuNEbL
wW69PFJS0WRfuhxWA8DOJAtglyjJs0M74FROwV8XQVPKE9gNdm/ILjfrVZay8AeQBm1/HrzesV5E
yzPWo/VV1qMpZxlHKomrjkGMvPE7bAY2HHaGwkik2Xm9EGqXnevZNw9GjCJmkhKDG5veP0dtQe4I
zCfahD3lWKslLnlmdT2nZ3ph9KgdR7nD+W55hX9FtrGKgsqkVKkF+fnngrRAsCRmQk8y8WNoNHTb
dz0+MjogsjzjH7qiMTy7zSUzDbgNjYz3eVJEbIGyWznYnzixsQPRvnBxOOJtZnMYRjAqFvCSM1l3
/kBKNVBdG7y3nTMpEzteB9bOtpXXzsb+sWSh9ZWS4Pcd50NhZleajSRyqDv4SWMlr4NWqtfjAKcS
GQRdYycwBVby+CDCKTkqwNEsYDojlQs1JCTqGydoft077Gp4N9dDkwOe0891rHVX/tS5cSs/goEU
k2iEO5YjoruuFK6qWPJ3mlEwLdTGDG9qsNka9Q8T1eoxcaYrc+wctzYaykOKEV5jY+bsJMcPIJoD
P1vXDg1Ay4seOkSOwDzea2RwAx5KSN0zarCQegUsS0eHY4Mv3chsuIKyqmN5BX1JDQ52X2FckSpg
7i2bRMvlPoiRfHuKcDOcAcw3PMCMTRuWkLJX+ejXEzaPa3V5120TPhOIMxH2EwI44z6oF9q1GWVY
rg1rF4r5yQxitCML52VK8vmqJr7risA7vg8j3Tsoi6y5Dbx5YqYecMNiH+6uzW4xXzXLVjRm+e01
ZvNvtw31ax0mF3Cvi0UrzM6KdMQB+p0nAW6d2OS0p4b/PF32O6SPLTf+XCBDdpWMoigDYAvtig6L
qvM/x+10Xq/JkVZQguqe0qBFrBotGYwavlvVd7MRPI0R60TODXlG6ICwpT5hh6OzB+I0xUICOHuC
3ZMS5Rb0Fy1xxlNnQERy2lrfySpC4mFSQzva422Ctua0FJLd3s7ewiVyepATfniHHUArWSIXA865
P4cLYaXGE3cAa53O28/UTnsqeNC15HIxpO+6wV/OdugQ59TtTtnqh+pxjiXpeFhvcmq2Uyr4KkiZ
yMIYEnJszgMbcqqcdKfZtYgCQm5dJaQ90aCpT4mM2Sqa8Wcy9r2La7E6xcvFtNif1qP1ttHu93GS
EkyvKnhufGp8s2oestaMDmXvzK5ekoBr+c67Vjup1yyGrfUtzVnwrka1Cu1v+SY7avSFPSpb/HA1
tTQ2nNo4HLDQVDsJaJw1E4oaJ2fROnJis0Amoly04Jm1oJBbgiIZG8TiANQWQ2ArKhO7DChQbN+N
yMWpjbUMSObgCSM4RDkhWp0TepliTl4ft0/aPDEa2/boySJ/NH2+9KhfWvMKUU8CvSTOCJHT3+74
M7aasxsozG/kpNGLamZSxQAQ91XoGezDc613jhHC0C43DsoiX1jaamY2MFWsh5AH81OzXKxHLMDx
okRk2hQKjnknG+m/LSfAtHbiliMY4/et6EqyyLHSRYt5zyQ2cd4iY8c41y2TV4rEwvFjhK0WftAo
boeTUpM5q+d6RwQM+5Kg1aaT7OUnodLCxYyue9rc3K2V0WpotAN71ql5NZrfgao1J1p4U7qZ2S6f
rK00+KXmjpVAyQkhPNrmN1TF2l0fmRZY0UcEtH8enZgpW2S/aDZ+3LlWFhN+NcjoYGitV0/HilRD
+l4DNSKGQ0xUkwJtSX+R6f2AkuL4t8++Xu0h+rJQn2GQNKH952to4n7JdJkP65eyXijL12GM5lUq
p48hp4U9QyQ46T1oCoNKAMI02HYyi8iNqcDrCc6OZDlBE4PS/zRTupRUeP2K0IVQ6Z3TfBktrTiw
A/MaWt8nG0/xYBTQ0GgzbDpo0m7nxOrOV5GJRqbe4URELwJfKF7s9IJ6HzlRlLFZBYg+fBAQtLwu
W4Jt4oEG6Wh1B2EQmlvNfOHLxQwaAr9tDkjOMlL8HgsrpDyGPQ3rxSyK8hQhUOSDYmMuKPHXrFSl
FaD0c7He1szdnQjq1luHt/VCW4a9n6tsV8tTFinUKgKr3oVFwNzaYURYfv0BwK50sx6uF5Agic3x
rUV30V7FAQrIUqiwqwG9UUbmolVRRUhyotcxKJsZ0sMWTFruRJtGgkgozRlZnHhb/991vF3fy9+u
ElKo7IG5egjLWRCSpeuDOfST0uQHVE1siu30pTGo/6+l7vWiUVJ912R8I4UA5qsCu9nL1vjOWH+5
Y6iEZ6kruzkvx4PMHxXfTATQSs7MELhuIXt+S+tv02lC1IL6IhezW6I0VzLT4Fe00pe8QNrTkIVf
0wo+Jk8EPzJ4jSUZmCstAdfRJPtxsTPLpZierfbm9VBfrq/3/NytZoem60DM/vO+9aHrA2KYRUer
f9MWp7Y1xMZh8Bnrlmsrpite7N0/V/8caWZy1AaG9srE2LneBoGsYMRavscSjFl/jiu4PrkFYIVP
nEt8q/AQxFW8JCEanXPsS4VNpJVNZBznvyHPqidV0dRTRci3pzoOOj9KyOliwl6P4uUoj5bC8Xq4
3vjzmP90m9WMpKgqARr45bV+LrKchBC1Ivbgn7f/7fnrHebs//WsbqyUraJQPFl/emWZRcPNeljV
JpQOe5TLgn01Zeq7jrp2RbvnMGoFw+I/p9Cfq+tRPxMyt1nvXq+v0+zP1Yy4s6yHnQ9JGB68KkZ3
nXLkMvkg6kX1ul4flt+Rgby4z5oBs6eKcX+9sAV+OU6uzgZSNmwHreyu1ovRsoAHMCNvUzNC1aOW
44ZUBDScDkP0aZogYfqIWZsDBGJ/PyHg7qqDDu3hZJZgNBE8cQixjqkwXYr6f7/rXx5F2OIABAcx
7p9H5S5itfI4W4w+7urbb5ZJ68fB32Wi+eueMjHn+rzexa4FCch6OC+TlRqaBd615XDSRn6uP68i
qXWDixv79BwUFOiKir0Adf5Fy/Lnxf/1lp+XXEkC6yuut42NtI+dBSXsvwAD633r1XAK7enPPX8O
1//9zxtZn7xejyqLR63X//yPPy8l4rzaSsds87NlTQwQy9z78/o/7+LP2/65++fV/we3Fdk5tipR
9x4boePsT1PDfjSC8iLNHeT3UpsPYqBIliMBmSOiTEe1uuixmBEf4Qfv5/w5jux+Vzjlc1JqxGM7
MxnLtdD3qm/dknBT/mIr/M0S/b21MIbOIaAm+DKgByUPVwti1jK0MtuoCZ9GA6dqF5PTZoJVIz0Q
kZ9vUCJrqCenkdN6LfAKrYiYaeymoxuM0t3s+8d5ABvdVeLFLHRk7ypZP711huR9VsKo3sQyJ/R+
+Zg6jptp6BovVZj4TMtrSfN0K9an27GNa34LbbOLmxwie12m+zJvfyOYJpRwJIIvFP2rbEcqluYv
O24tPM9xAsGy3+p17U2j+qYpKVoyrwckxUKb8thsKmgNOpPu1VyQapGcqLWDRWv0MxwOAoui6DUk
5/MShl/D9JE6/j7Wch+Vh9J7QR6+tLRzUKqGR71iQ5oX4ynQtL3WljfgU2BOB/DGSDj7IqRwVwrH
2EufikRs5l5Qs3Pr6vZFscwvA/C+uRQwsom5laduUHvfJ6PvaYln1MgTmxKimZ6amNm1D9p3dw6l
iec++6Ah7nYsuW6mLn3Pata6FdwILRK31WRNSAXwNHNUbylDs+PQgcgE5tvsYGkmpq45FgkSUpHq
ARDXkfRNSr9LPMUmMxV6B1iHEQgAcbHbdzE34W6sg2cE8PE5ofG0pXDS7kq2j26u9ntFB2Y1QlYf
qVt7URmC4tfs95gz/RQzU28xSc1YL6LHeVSffGvpLkjlGuTMcMpYreaGqe7H1j/hfAZ1Rq/8MATq
gz3U+l5Li2OYVfo9EesPdpleBlIEmEiShPMpuOka9PfVCJxcKq5DOQPluZ/uI9PZK0NVukHWXeVR
7H8pcH34VxGrizca3TjM7YgBrtHVhmItw2TE2mqD+TMucO4YOiqMWdw4US2OSdDWJ2HFOD6n6cYB
Y4XnJkU/A06q4XxVVb/Y6gjJe9Iq1SJtXH2g+WAjFPFGabUI64dbCbhQR1p2atr2Qy6LLFtYI+7g
F0JuGVZp+6QawJqYyFticnXWRK1xbc+g11KylDfSSeKzLnttD8P2Pt9q8SQ8JVV9aFjJr0ozPozG
uNdtIX6VTfFSMkSBZ4TualfdknOIlkXOQ38txHWEJ2ZrjewidQmjF6ED0wGtBfq6FxIayKOA3JOo
d2bRNbdT/i3m6KGYGroY0qZ/ETL2PVpXlXCS+3ph2AcjER1C+ZqppeeR76VheHBKXA1mTK5rFpjt
PkkhaUxJE23zvvlCa2nsfB0zslU1h+rcxY2+10lWpXiN9g+BFBYoJV3kwz4/NyIAqGqxzCPnT1nU
nr1PJA0ZbUiUf7PIJf5shJUKQJHWUo8eLgXm3tE1yYhMyTBSIAWKL5Wvtq4ZJG9FIpgDsEhBsqoX
iwNGkIpFKJlFIBLgtieh/5L5fbytzTjZEn4cDuKhtBT/lLaJBwXEcdtKPyfCqu6UEYFyDJLVg6D1
Bfuy2fuMUVsxkcEatexx9ZFddNtc8ni4DXrNxF+wh6f/OHQ4qRwzbxG4ia/IlGdj0uRWDtH7DMpV
t0Ox9SUIKzwrvkcS9LUv62etNui0iInwk54vWj73ffpdRigswW9YB6T6S2SsoZfvlCn4TD2NCl1N
Xh1/xDhbPKohihe6UV9dQf+7mMN0H+sjgj1dQ6Vt2p5D8xcHdYeE+Ao7ublvivSeGLocXaSpk+bR
pm4L2ddzJlS4cQlmQ51LNxrfu2B4G+0KdsPw1AKnpH6Fv4f0Ryfqn5BsElkt0d414XlSRnLUzA9M
Ty2St21kIWzs0UlX9PEKawDfKL6HsBS7Qe2/ScU7JGFPooxj9R6QurMVlQT5NiV5F8sXlNthQqJw
hofOgSed6L6rqBmt16TMYTvkcuewPtqhDvgoB9dOC2xUXb9HUgUEDq4YHafoYDNVpTBLu+tUE7ar
EUe8KSOdKONc/ZpytHdx9EvXK/xfha5siqb/6Bp6J4Kk4EYCHY9Anywsnp18660Frlsm1oE61Goc
Nzv9EjTR0inEAjTBH6R3aLb0T5wMwuKshK86IKjMv4ylTfl6IKWWgJhXXUtOBbthrx6Mc4c9/KLm
4XUtwHQHjt57SHIu1Jttj7guUrMDGpAd5eFNNJV3tDQPzMKV67QkcluE4RKz8IKEBGx6jI28Nwmj
Clk0bgb6uZtoSHB1LB5DauzAr951iVog5i/SNOkzNkJoIYr8LYvbwKAMpRfTQDrPxFD4bCby3LyX
Yfykz8p760SQcPyOOKwZBDrb1QvWMgRyQXij9eo1WaTEbZc3Wa7e2nPd7nInrrxeGd3ZWdAlbaBi
E2QwDukekk3xBNSx2HQh8zIFhHtdAXHoM0AmUSnuyiDv9nUea5R5lHu9QBCeYRXpe1R9XQunNCww
V47xuAEUCquxbW6B6Gykhap97OarSGS3cDAoVvMny0iHmIKJ0QECoqta1lnJg/BYFKVx0OvU80mN
9lNC3Ce4p4FlPZVJfe7y8NaKYHAXvf6xSCnUskYYG0XbqEXXD3QRvnFsQx8h49ZXRY4U0v9Uw/Gx
m/keFfp0qM8xNjCPLToMmIVOxQq2l/eqoZ2MIL7MxBVIRWsJhLMIgmniYIcBbaf3+UdaDIVnVPWA
qwj2vNPgpDHsdz/uI4qoLAE1p7kRU53RnsN0AG0zJqk9MIrgN3sOqvh60DkvtZLfO2XQb1Tgh5SE
y1sRnQbMxkNupci7IpZPgsxDUvW8shvu2eUyUfOrq1WMZLoBq2MCezXqgUC6Mj2y2XvAj5dcDZHq
DugEMoX8OsL8rsNlGzJn90Q5YJ0SBFzYJMZOWnlHJJN6VujJ09o/N1j/QcyX3VYswdn4M8s7p6+p
NdsELARoSOBN0oavijMlcbRXCatbi52i8gvaPNIi9l64GvBNFIntUW3Kb4OIyKwJl0ZbOG8MRwBd
WMx79D+BVHajeunr5FwLccLF0biRGozMtDkt2DSiAzO41oQ+tZATxinYs5YmQC9god1RA48AxZV0
walMHnQzjj21O8iA0leeFeepSb7ROcI3Z07aiS7/LGL9K1JYa6UWIm90x1SNyWS7GcbBTYbHnCXh
XhYlrOq0O5aDCLdFrs5QVkqbAdERd3AGr8KkkjezbRzxfuzsFHYdyySFbndCr9Vn7jOAf+sAJnNe
dlP0FCgdC504GZjRvgesEUd6fRzUOt5rZp3SyS7pkI94JjR9S4KG6RV0bpg7PjoTzPuaeRpJLBhG
41/FyDJYaIXf4HPjXPUy5leWkf7ByMp7zXwA7as++rUK+3VoPMeGQaQlO6OqXpuewnnXymddsrh3
LO0Ok/0LKvYdBbw71TaxXlR5647qDBO2cXx0hfN9IaF1jBmyX8E3PoXoylU/wO9WglYez31HOhdM
W4rJ4z2iU7KyEUXurPFkdSFqlEzetjQ6t60YP43cnna9PSAO6bhJ8RX4gPX8TDAr+wJfuuhFEYAg
/EEv1rx1AZ05qNTtzipJd8OCYSP4ygg53OYTs83Qpo8TYVmA9rIvLbdUkCyWyX7MJp8+UgRoHUnZ
7rcMs9arDH/ctUl3grYC2xa/fG1R8k0QuB1UH91hDC3fTUG7s8tB4k0oIL3F69Tkf04LA5BTg3xs
0G4EaghWXYmLqjHG6k0SMmbFt46xf6t10bwPE/O1buOOAc9GQYiLS627d3NsH5ED3+kEx4/VTI0B
U9DWn9Fhq2h5pvF9yjM+nXRe+gzvkLAEqrjKJPkMa1pMaA9nNuDIVD9biw+bFhMlfQpAGcw3rMPL
pyQo2ohv/HJv9RjDmqw/Fec+ij4M9O/Y9FBSG/J5iIfvGhc0Bj1y1YP+t046XJYsf0CQAPzN2Lbp
+TbN6skbnOKJHG+5mTLnJZkB01r97y6DpxQGRyRce5b1734S4lh3WCznjnkvmvw6VMbHJPY3Jrm1
p9bo9nlhTJB4PCMRWMBxS22KUScoRhvJWBpOhe+jNbbe5QyQqhwCEk1LdP4RjvRnRMsN9rlCJXdF
AuM0q/Hc6hdaQyRAkny5CefsSSSQoGYy0viTabspncghKKgEGQouQLdlFHYo14i2e54xMl7YpUjM
CJtm5isrJ/yDea17Uwj5Lp2+ww5PQTNTeCS3fgPc84lR4gvOJgjaTNurfVDxwyALuHUYtX3D3jE/
Yw1UeibRwN7FdNY3QUtrwQHi6SjVsxmI3ltiDu17fj2DUSbsUhDqTTYNvTT6EnNIJk5mvCJeaaYZ
+Rzs1Z0TfVi1QdGPc7Kx0FCOtKsBy+Pyz2eItyrFxKYuvoEMLFmdEzrh6UPNWwlbPj76/vIGRJ8f
1LAmxwYJcaX86oIRNT6uWdYIL+CaHmpsHSji72zSFJ2Yv1IWB5RSM0SV8DOrlvmJjXzVabgUovAp
sLBvExXmaUFin8IJzJ2phOyQw+DWkQWYzCxk3QdwbNsR+eNCI8hZgeM3bBjVJlVuR5RPGikQ2CNZ
vXdjzhfiM0XCFt0NhdEi66V3ExJZuhFT0W0iLE1XCRWGyACZmFrDO4D1V5sE9wwxGD0yHObpED+D
Kwil+hpkCJDaBtsOQG180DAGe7W5qHhbU9Jk5WheS0CQZ1ini9TN3yCnQMEszlSfcP9XTor1QlSX
HluG3nVP0WT41/VwSm3EdL2UH0UHyi7p+s5T2MZzNNxPpeWRniHcPkm+nZr+tFKJk2/lgQf/LHBD
K2WtqQ0I0CYswVmrUkmcrF2qFIXXGfdjoTx1w7cTUvU21afBIDAhxVS9qJIsk1lO68nGK6yDn7Jb
pE+EIokRwAr4/+s0hmlPUHRYWhejFORsFIF6lU89D2KlWsU6KwdEo2NRRlsSalyEuNY2s5vbUKEp
WCU6w0N868AYgxjxoQY+iFreAtY/Rj7ec6jZhVvRM1dZjtaOuF72qPg6/Y3qqxU/SD7SKMaXroPq
aArowoqUyGQNlt8g8Dcl1veWBB9lSHedE5SuOjtPmMq+2yWChfWukUU3fV6oG3YqPn/jpoqeQzST
OxnZ2yRKWZ0rvzBhYyPGGHhtRZ96mt2CZzaOCJsQeLLuxJYybWSlXYOlf8LcTJfYBBfR+9CcnzOf
sEO2AgzGEH7VNvxUiLnyquQwsrtHxVs+Mmlea+V8ZwWcnpmrLX8n4B8OFF2NzwgGYdtXErt8sMS8
hGKjWJF0A1KQegHcbFBfC6JNyCkddyTklLEZIzG2HkIK0BvQY4mBxCD1aQ4G4S31OBy6QwKwgPYp
MouqGR7NKX6M+vl+HKO7IJqO5Htc2iYjWOViJPK14CP4fUBKwGcJ6SQYlNsG/0ajKVfjorXOZ8tb
NqZzV0AggYLIQv5GS4J36WtPOHBU1KLdvour7zi0yNRhl9Bnre0ZypNNIktpiOu+g+1XR4sczefj
GpWJC7i/k/y1NF93MWiLUH+w5/mx0kEtq680FdDUJZyQGHHjPvPajDOm1vOCsJIaLKDjRqJ+my3r
DT0jJQT1WqjZd9c4b1rXfeT5x9D4iKdpcGQC1KPf3lVKtc3M/FvyZtO5/A4QvqZG8QiSdd5SsSTu
KrfAmiZLUnj3mrPA3swRQ1JcTfBU2+I9jetjXYNAJanJ1lMKBeNRn4i+lOWDYcRnOMAvlto8DFbm
hUjudoXt34FEp7Lc19+Jndw5wfOgdzeyUa5Csr86kX6Wgq5SvVhclc5DMrJEIoa6VxNjgrMYh5dU
qxclui3n6DVpm99ZcNGaGilTWSJJbu1rMnI2RRfe+HBCK0XDQmN8G2rWbAN9KVZJ7dL35JvSQ6OK
xEob3TmCzpPfvmh6g/nsV/3/2DuT5baZdcs+EW6gSzRTEuxJUb1lTRCSG/RtIgEknr4WfG9VxZ1U
Rc1rojg+/m1LJJjNt/dee06MUzXoJyPmKuiTgCyz5yU7/H9DX40OqP8vhj5HEDD/Pxn63rM+yers
vxn6/usP/Zehzxf/YcM9cjwb1SiwwVn9L0NfgDXP910fvDP+PAHo+38b+sL/cIVwLdPEou39pwvv
fxr6vP/gb3MYRHo+Lncbr9//A2rL/vev/HeOHf8+OWL+Tr4NEwDffzf0BSNe90Yn1nFYuicvtLqN
W9T5zr+KIcPfm+T1NqQGZpVmy8W/DBN3uNE6eBXzWEz08XDWOVT4yYIna/sPDdMWcqzTkWARGeqW
6uyxgLxj+uO5almEAdsRBn9bLCgAQinmQGzUDtuqMnVUeiOq/Py8QiQSFZw7U754gLwD7tCw21Hp
m1tpefgTaID+uyz9jzaeP2LuAXs47nBTkvlzko/ZOz4sVq3psmSjgf+r/cxl8v0PBVyl4TbhA5XZ
3jWQ0iJGQDm8caLfHdAh5krGm7JmC/X9UR99qs6zYm05X6dECcYkkPQeEBffPssGT1fgk8ATsUds
M50pEFoHx67rYQzPQMi0CzkHTX9OXf/1iebRROnduz6kwp1gPt3r3Vc+g4McC0Kl5nsZ/sYT+upk
4y3PwreZmCknf+xB5WoP4u17zphk7pPV04OY0J0r4O5G7mxMMWMEqhh8N4pAMBxZAmEpuSzQF0hi
zMKIsZixG83hGf5DGtGV537A1sLNBWUcTrjLlsr3bzu4wnse+7c47T4aESm3rC/al38xj7fXNvMu
ZceP/a8/ieH1hslb9mgr2W9FXHOtENgSrHRMmI4mR0cnGWGb4Xc7rXCiOV8w/8XhO1496x3o16kl
u2J3ZgpfqqIShMaBHXaRKkK9sCgLeHLoT9tUIVmTIHXvo+7jE106xGl6NeyLkDxvCtmIjg9O+Isb
tfVbq3mlwgT5xEvhClluwlUHKMG2C6dNPwfWqZ8N/txYHpowcqkN4aGxPhV2HKIVOG8qab+LrE4B
/HTyDDclPM3eMYMzDvwbKn8VJAedl3/EFL5OqXWYkgaciPGdInDvJ5uphBkzS+xdujhXjjeFPrVw
DnVAUJKU99m26mafpcGZETMNpVJECE08AXXx3FiWsxrRSK9W1YQ5LdiaE307MxUsRQ91d+xpiMIC
+dIuOe5TS39z9p92+Wr8CNV4JRJUHIDUjNhpIGHUFECxF2Ni+PelpyI1wvQnyZEjIRuJtqOkQ7oh
eMN9bP3iKoCtq3EhXC1Lc/kz68Ofrlld455rA/Mftxp+kZU5JNTr4fFkUi7dwMehilqIlrm2QpZ/
qyxX//nIQha4srxkvNDN79KvfvRs6fsVQqU6yX2XPEveEJSbYsGFwZfnf19iWPQZZvaDkDCc5Fr8
BbOaYDzzhhVJY3g0WHFM3cCmmZE1/MhZXxiDZH9e9W9FPhzznl4WsxByl4/ecqajipM33Rq7iZII
lLiE2aApn3rlUdtLzU7AyGg/FGujB7N6D/wLqsYjnQqcO0UqtxNayZBwJ51WG4LtZrtyoPidudV+
SMzhpD1Fp3vI8ZiLw2ZsGRtqWid2JRDaXhrNkbESeCbJ8Hp0e3XOx8DhoGDeu24iSIr1Y8tc5Pif
32cmXjgQToijOHbxFHF2a8ZD3M3GLp1SkGtS7SX/0T+Cfl8V+jhlHPB/m6t/EV7KjOPA2QTTczFR
tjsp09lAk65Xo5LjBw9t4vPSetz8mrw6zSUJkJmOdWt9UDrDKqMqlnqjFHmiqQcLZNgb36i/psqp
9kpbRNIzGkJZCrZ9Lb+1b2f7tvF1JBVdE6PVPQmLlQYtVWy7rPDPvlMQYrRz/czt5eqpJY1EZSyH
gVGBB7HHDpwHsqEE1fzlYuU7j4d3T1G1f17a5LUnQ40GgIoST5PPisBNetJ4WwjQediiz7YoftPk
hEZNszEUaN1wuSdC22EDXh3A/zYiZNCbTHJY20k9Xee5eKkLavdgfD8VDYfp2TKb5z4M4fv0/bvu
G9Yt7pP/fpWkEsw11pvIGX5MNW5j25KMGkTGWK8kKdgAYMeGlySEXxJedXTwKAlNI7ILC1dTZ/8Z
xvRc9U3/VMBMdWnMGoNh+bLT5iElUQnV0iHFNvUyiukx+cFLuwkUEXNttvMVzzyG9GK4qTRz0FoY
PvQhR0h2zYwBbmyhLbhTTsPlKhNpm8brNYNUkEKmjyVOohpk1N4sjfi4ikdcBPHC8+AzBJQoUZKL
ISDDbzdexKXpUIt131pA3dQj2auAJZ/gUTpB7KMusrw1c/LdxnmwdediWqHBpNWww1PV6Z2R/6+U
MgQHv5+aqJ6LHxLf2FXEjdgbXg0eemAgrhZZYO9mzkPNtLuDOuahyzOPsWX+7uky2eQOobVJxIoS
gpJxTVoGhMTTH3AB62ui6Alqs3jYQW7wjrMO7DNeh2Azj+HwwqTCjUt5j+v2noYNbAPf9A7FYAPU
SRfy+TQlnqsSuye7CKrIEtE0epkyV52Qp16zyTKPEycy1gla3ZfAEgRvwEhQxVremL150b/f4CWs
d37LLM/hEwni6DHN7Md8UeNL7dTgy2TyrIx42ODo1A9k0Gpc4/wKYPpzqcxsH5vha5I4J3xQ7/FQ
xETE7ImZRNHeems7jnnxwt2Gjgx3PHMNgUowW8M58LPhq9eH0pzopVpIRDqyxAfhBtzMqlJhY+vi
vdnncBRcgzLa1pufJ0eefN94zKeGMeOEH36gn/wiL6GT5Fs10o+FXVIeG827uiiqb20rPE7B8EqZ
VQXDvlA8VuWXobjRwke8F16/VWLsILv5+lq3V26IIN9EbNNUMt/8YfSiFF7NnkngffHltM8KKA5O
QunxmOz6kf9o8TiXtfH0Uy1B8mjBYajtLtyJgeqklkc2Hp0X3qLzknpXTqfDMxmwZe9ZBhliGsqt
sK7eUORvZc7ADwLxNabVB4ClXC5m/5IuPVle2jcfGBqbka6s5mJL90WYHuND0Dr3lBDUzfBYWoNP
lMTkkUOEuSVhOx+Vmx4ofgcby3hx06JdvI00tG8VqHXYrpl6U4CxWTMnKLELhbUunzYdNN1bZX0s
yuqPycTb0zCBSHv/ZjVCbIxA83bYPqFLqNHeMRfLy5Bl1nUosuIwmI39I7MPgaO8CwFuvBr+LK7Q
UC5GaLP5oppdaY+6xfVI0ZBk3jkCg9vTuMS+jwGV8rG0PbRu5gCuSQU1d+EVCJxLXmFw3jqer20Y
Cr1LveSr5zJyz/Kp3oU9GlqeNAOM8qlGAM/WauIqeIJVxNBPP41L2FOIZUPd9AmOFb6RnNeWPqO8
tLnO93ab+2+9YzORB3AKp+0tmwdGgBrUasoTxyms2jED7fhlVl79rvqVr00PjtEG5GeV+MBRU6wp
63q8k15WOy1RVqreHRDTxgAfjfMc0vm2Y8EnB9Awam+BpWPYbrHGoNAdDIlopJfEPSczQ0LDHfqj
lSQFmddVuGfk89JgioEbI+OnuRl+EINoNmbit2+mTb6yGt30t4ArlI1t8NaTjd0QEDJmv3+rMQNv
q3lmVe+W9qfM6UesLSO5EEewtzWMZMo6mm+/6sdzoh2gVU2NoUt2b3WxDVor/cYsfBe0R9JDTQ9W
g1Es1m2JBoFUoAIPLEHZLpsZU+E599Q78UTzFDs1gBvRYoFaYJyx2rFM9TZoPbncMvVHVp5J0pPK
ZIKaZ2egzzobPZ4OXlfDSMN9XXFIjvsfOrb6K60LXOUUDqnR8Bw4nto9GhjN7TwFlEWjQ5RUK9RV
+cEHyJgLTBvxpHGfEKnqr0Uj6aIFaHAo/A4fSph/8bdQ0EmecYvvUXyNYWLfnRSDRxZOROZRy5Z4
tj6gyNG0kjwncCo2y1jXx6ZKcZabpjxZFq97nrhURvn6kT6dldElmYSSz4zM1lk9FL51EOUA1RBc
fgFmduv44IGhFoAu4XBoxk70j5KzLM4tsNJhjx2Jx1iEm2XK4kdqlJ9oVRN8coy/8Jjyk2ecFL6Y
JMfpVVcF3YQD1lgeNHI+g4HMnEyQ5HR7bGNp3GxDX3O2T8lif/dzAtt5kKJUYIChnqvq4CuN+8z0
jBunrzud79yM7MLd9IE8sUkQjlNNdoJg/Z1OCyZ0MKEbpIaSfjvpH7IRpctQVXObS+8pU8PrFLbF
keNvsJtHatJLuqTbDmVxsO2Gv5nEeZ+ER7nwN/ud81fEvqJc0Oyj0K3zO8sN543Wks892PWNTtNx
WyHW7lglh5UICELFoWbET6oRca2jSjtOqFUN1EP8kxHEBFpI9seKIcZGzma3qSvXOQ2EszJpDMd5
rtEtxgxznddiHMOperXL2yK6jMwNqGupmvQUp/6HdtJD1fvlW02dooEVoq7S6ooOoXh/igO5HZLB
sI1yYjTUIc6YISeCqQKuwcansONMUuQC+5uP+sSWP1XFNcTXe1HFwovMTNDIC/Vk+DyYuQW9h4oP
px3+LMrtLqNd8N3X3lefYCab3LED5zmYZ2PBSYPnEdwg7iHKewjxkXB/wm7500ptvUVjTTj1Yc3D
YVkejDwhCK1HeN4lgkeRO0e9GiuDFiyDgO6Gg696zNK1a5u20b3lBcSCluDXoEMAStpQW1Xbl1iQ
XR+6gj6KeLq7qKews8InQDLqNjbFq4Hc7qj0xQuSDAyy9WgaCV2HY/Ns9BQAEpKmlrI33NtcjVd0
vxk3kH9tUi+8p4I8TT3uw6rLDnpw3Yvh/zYhal1sXHEbP+94LzGam80L9k3nXIz8Fq4l0D9lsrrk
slNgT1y77eQCaxr5RTqQ5AIFMpoM+ry0nwMjyCq3HtHv058jWlhPXfac2g/gQcBlwjHC4WLmW8ck
wRyKArV73XERgTxWzGo+DtrEO5eop5mgzZYbJX3GAcNZ15PgzHBAtsT3APLaF6qHh0ueOZj0LA6I
gXzVocYNMaABe3gnIgIY9s42RbarC0TvwSmP0g9hhIr8k63a3lVWrc8ePA5Sc+q0wnlyboEny/Xe
khQnSqEbBAi7hoJuGqQj32jTnOeGk0tXlvs5dJoNshohriJ9R3XnWEN9VmTzeu/ZAjbt91Qk89NM
pn+7jONvax5fU9QeElTi6Eyd2OnM/YPz7o8oZ/tQWdUv4RX9KV2GfcjE/8ZlGL0F2YEQvme/O+4J
R3n4Zof1FxTA4LiEC4dXjKb7gKaVxesAaTjM4itZX5QFt3iUqv3CyfTCK/Hhymqiiv7CUTB9qglE
gqldRwnlRzo8dHatf8QJCgifOQTPzq2eKwBkYZPok4FbchzVu8XsY0cBANtBStczH/EL4X+C471V
79Cmg6eGlIwMbaog5PCLL9HSFsiELcJFTjVyOe7p5uD865PnFzA8tj21hzPHpXuWSbpnRywdCWMn
z5AHoJbdVU+MDWOv/+n5qNNpQQgjxf+f+BRt10b2Mo8cPXVv0O30oUkIcX1noN6vFSoGIyEGbXJr
1C3FPXtc9jR0k/xhgE7r6jBky84gaJfa44A9Gk9cTIIDJRTHGm9TtZ09Bn6j9dUtNHg92v78Y5wa
1pu5YStUNn1tiO685fpBTYH7yNIvHsvKw3dTslF6qn2KZRNcINvT1mQEnMjEHHV9m/200/HEhar8
rKAluD68BxD36a0KnYyTuiw4InbkdbvU4bVlEiNnJe+Wyfwl4MeKvDT+LQrCcEvvoeP1mkmqUeUn
km1PdbA4j9JwnG0X4P2dVxKvGUp1XHD30btumNEsNLXhtZUeex65rumxBribyWmRGbj1W6jRlisJ
KTFgfcRRNB2msh/Y/cFCmGEmbqFnwZvUyt8Ngf1VLhQYdQlVn+VMIyIpBcGqHADI8dYWT3RxgHcg
4gjpUq6lqldBJtYxvWyvlPuSTeR3u8G+9JlC3BWvTUf1IO3oJM+8Ln2GLJE+p1792flD9SQqHlBu
fV7S7stpHrYBcVxUPOseGhGoVZkXWEu6WG8QerajTm7EkzaVXpEQHkWssnHqrVHwIfXCatv3YBsa
gycMKfObXC7O+u6HhbuvU/przuxPqmIPfSwoourrez85KqLSPMDZBisWLxuv8tgzJrkLu/05x+6x
AJ9UVtnTwj7IOQfvSU1SVoBHZ5TxLajJqjgrivCxDdJXz56cDbwVps+JJ//CH8bF0NCAbOJPLDnx
oDjb99mzaWkWBzWpC2NrCt94EkkX42FZ5XO6HOuye0vxflP3Y7zVJSiZulMUaRY4FJY05SOnfjra
SSh0ROvk0NRQysQMAM7NGKJRA2H/MdkcrJO2+SGYjRicN8RUHTo9XjHEBRtr5k+RCPppZ49pykmh
LT94Jj/dCjVyrJ1k33ry5wAcBPZR/E4skRxp4R4Kw7y0Wk00tPuI8jj1XAtecsEhm+okGFHWs9AM
TplRbDwP43dRYvhfH143ZbxiPPsW/AxBrTRVreV7or0GqmhNBxNKe9RX9sHVbbhJAryKjTzZZQkj
UWAWU41Brp8XEhwopi/Cl1uAA3Re8faBbvqpmA9ugH8A4xmpO5z4YYdq+VtSZE3Hd0QvJgf2eRe0
Vy/YWfR2Ql3CneTLknLoovtWwfztGyQkasYHGFM5O2nz2FeGuFjQcKzEA6wMFaZjmtzP3R8viz8X
Ty4R8ETep/JB5YG/w/Rz4cxgExXyww50kyC1RnrJXYqrShBCha7xfln+Iz0NjP96F71hmEhXijRa
GvkZF8ETTHqs/wu3dyuUF40cYvnF0Q2BDQDHbBizcJnOtmFOblZml75tfyVAKb0ly/Y9nrib5VNs
u3wDBzAipinh3szVRUzZd+JO8lQEZJYqh3p2bZ2sLgDVmuWRS5WADHzn6vFbDoHiKE4bB7lR/ok7
Md2XHmO3lfyabHf84KQCLMuvb7iGDlM8vfucubfQVFIG3pzsGiJRx57g5GZqVfdZxBDgqFIt7oNm
5EBmNNgH/GxEq5PNIJh4ExPmyR6dMbLb/jQvGIVEDmB4SiiFNV37ISn84lqjdxiOeqcy/OyNJ79T
1afpUBRQGX+N3IbLvPDElet0QThwqY08i8yh0ixURDaWGiSP9q1xI0b1loYzBsJWPoa+z9DGLq8D
nWbE/lZxe+RkVg48CMgb3avgSDtbBjtHzW224c+4Y2NtC7nWl6fcPiEH/uBK1v/MvZZ76zwax1gs
TiQAiQO4JbpNTBnW4Tiro1EsOBGr4RY44hrW2CYTaW3Vo7HQEmITijhYPlMYaVYp/FSqHby0O0mK
P+p5rB/qVj/jEkMZWPu7uXtGtDY+UUW7UsBfqYrgtk1VK3uYC4x0CoydbTBh7xrjEU+TJVl4bUyG
SjV3TOzPizm0u3wqim3+UPUVFSC2A8/QC1Icnuk96RIPvOzyGds089ntxJPPJYl7zDfLjTXEzcEw
iQE4EiqABZohvWWjWjf1Ue99TKxbKeEYl7KDIBQ7/T70Uv8gef7yMimvtVlCYOJ8EKD3793pR4rN
KiolXYkYtQhConsPdc/jXo8bUFl/42z5qwvXfRLgLjZhDn9TcZPMCjaFdWrleiRy/Iw1wFxqNxK9
8ep3n8SakeCX5CMVCVP3djN385OlA4Jatv0FT1dcCNA+4qeC/N3k55LULBkc9Lu4cx5Cu/3miags
FJe4bW80XcDAMq3iVoecKBCWEpwVw9s04nXQahmuDlBgggbRNAQkh4itRFXTv+fh8Ox1jbcNOkS5
Cs4JShAndK/8qkEhbJjMv+vGYwSwdFakMm3vx157V78domXw32RnWpsibshImI089pl9ccz8wF5X
Hxwj/A6bavoozc8mHce9wzzgqLta7YEHWlTRjSlLk4yP4Ni9iWsOsL/C/+F01avPzHlHtfP8Y4Le
NC9InHF2wPT2OTWx2LYL1aPk4slQGMWx9325zzI7+bR6HNNzVd39KjkiS+L/xnuq+/RYZx+YWREt
QyhUBjPYxSsvzOAreKj9dQFp1lqc8CB3klJz1K5zUAmnAACWZT8brJHcD63XPI7Zj9r6TPPGWaed
haZLbUE7M0tw+ZdasPLAZZo/cPXUvvF+Ty1Q96p1U+Bd1JdZM0f/rrqrjldsoCoSJks2UzMNEHY6
qgY2lFjtKiO2+SpuDdQb9TzY5qfmm9vHI9F2159+V17an43K1E/e4D+NknWrm7u922MeE55axZCp
fygtfxvoi5na6knbDaOq/hzn/Hd9AfYxXY7uynpdxBJ5kw3xi1qZKaEOVMh23+KKOVuT+hH2xLFd
+13KNShOI+S4NG/2oF683N9hYTtSlHpMqqmiWs4sHtvRKB5zjoVnYYYvSTual8BlLpdCAhQsq43j
GXe0L6+l2HporuPAJmv62clPDaZkNldp/Aj1R22wMFks3oUMHueqe+So3UVT6pwCI7EejMIsDlnL
XlVl74Vw7Cv2fcgmsfnIZ5gDcMe+xUazVlFyuiBR4njzeqGn1kOQHbDbSkUTwI5ItA+QVe/Twq2b
jVW3M1zj7ml0TM6FbvehfmUrirFevE8RigwAXkVVkSpfMFXyumV4nbmn74yR3kPFGBJqJtd0Dxl7
wZWNV6DTNNsEC2bCKieaI7T91NMzmddZEhGpRaWgvyUweHvk0YvD18KdAWAhMVS9MvdTTBlrXxL7
Kgxrt3rnqA5Oz9JH9s+7qGyRR7rUfQMkvmVTY80oHFKgHL1MfV1WSESXw0vgJBchQpaHgSTPIRXr
pSMs+pveVyzrT+QkWduzdDlA1bstITh0ygVYnVABkA84w/NgpsN33lpWBGd538wTHl+qY7aNJSfS
dd8kJxAyF/1KGJxDsTNN9FTUvDj2nxLHc1QsyJOp4b2L/K/KnT/T0l9bn2jQXGbtLkjoeYU+jvMp
IyG/ELzoJsvH1LZGKzBxLExow+6d+Vp1HpzhnaKh8TwLcc+4laK1VM49pJ/DmeLfhW8PG5c806kz
fPARU/FFhgIjoHi2QKGXcorfgiV4nuNeI6yb9pXszMn2JpebMehuq29+LQoGBJTC5Ijx3CLPPoB0
dng3OO7KkGI1wmZfo+VF1kh1Wet/zb5i3l5+hZY+kmYKqa5aKmrAzDkaFT483NUttkZAU46Tiagx
6Dut0i0119iox3tgxk+8gvu1iVekdncYC1jGKo76acGxmFj1lucXHJAeHmmBRrkSAYCRsCUkWECM
76eTtTgPWoNo9AP1xyh+dERZaj9o973nPCyrDVUtTYTnA83FeWL2+4EFEhcbl0vp7II5M6Kw9PhX
xWMdDOnHvPQTpPoVXVhi9De51R+Cml6GSsz7IWsf6LX/TVcEHxs9/eYHEhvTUcYh7Z8hIz6HT8uS
TG8IXnvhBfSaDOJBICHqArx54HKhFXH8XFR+wLATtDjr0CbNO4Y+RXfg8bl5XX9Hre2ieEifrSy5
BZ0hNxZxhq0j/POQ4oTBMbuzs7A8qUz+iINgh84xEeLjDYLIQCXzFB6GkQF2WqPPryVaTbwcKs9n
kEGOFbhTwsWfpF1OCVi8RjAtrwtId/L/QDJjOtZPR4P2IK3t7j426QeSn7fLMtKAoYHNxr+XsXjq
LPsKj/xZdWTzmNDdBF5lLEbMglSVvIbzLxjPUCi1jS8D3IJVcgP0TFA6Dkk+Avl83mq2I0MTPnLa
D1zp4rJ6mzi7lhyL5DTuGnD6G0P3e8UTcSBwoiKnU4RY/IkUbFByr0lpGPZ9CKtD6m0A6Dd7hiYB
hNWsuMap/pDBcGvqqbx0FX3GeB835eCdk4zKIotrlzvPWFDK5mJ5g9yrjLoN0D4PFOCgG6A/bec8
JP5ak25IuTylWBr7EnEl9k5zjC8JyPe+D0C9wJelIKn+Wn83m+ab2/v3zggvXLwIAWSbxHrP+c49
B+CVx0Ri8kAeYs5Jp6d5kO+Q5QiWG6/NME7XsrVfzaMkBa3S/mY5SBWyoB+Q7OeWgvbnMKvobIFQ
bqVFHmF+yvcduJwkoKEjSTDSE09iPjAmTGYHy4jqnG/Q1+1tAdOwW4/Atv9Py8sirubUgnkpoljy
1XG53joapr1Haa8SwX6Yx5fZWqsMQtfcuSbZcMuEellKQWQNw+2udbE0ySLBHV/J9W0zSYNNmYEB
VS6PRaJuwDPHfZytpbH2i8D2sWMm3kVNXN/iVKboRdRqZBy7KlzfNlaNesQgNRUNjePQ62au91NS
Llc7ni8F78lWBNM+SJhgO/X0NWlkZ+EyjJFgtk5j0JyYfUeFQy7RCel0MAirOcQiZVnwOeuPBj1p
URaSw0x+xgU+aFJq1Gu5BmeiAT4MoKZUeexyhO+DW6rpITL9ND6sn9qt6w9YgmbgRXke34dafJmS
twFQEbkrLg0aK/+2F/tmlDnRUxD7/a4oevXgWde0N6tTFvRfs0XUmPt6uStcQnG2mdxVzmQ3iMs1
3JHvXXP+jaXUpRCc4NUYHiiAJ3PSjurJI0OGSepIuCrerX0IOSLM2PRqOzT0n/tlvC3ABu98z8R1
RDqPioFn0xWHjBNXlCpKwQkwjpFJgGC7iOGOmTE72XHG4Zuwz9Dfa4e5GJ/8F9tZRzdpfXSGAdBf
cJCkgHbjDM6f+4cbNXWZ7/K1Bte3jQIXz/KSx7I7eN2bWmoN3dUnd57mDHolPm/9FlbiDY5Bu9f5
AIu/jEafoVE5anCq/heBlPQ4fg/a+9CoD5uMhMGJTNxzWeXeTmjmImHmfadBaUVZ1jU71XR/MROt
3T80TM9OVAqO7B23Eb+hUg9QDc1MdrDrAgutLpHmUYXLCUwb9H0GECRyFvFFx4beGWwS5xzFa5cO
s8v4q75VNdgSEtKbeK3LKIoWim7+uwbF0U+Jf3E8VKeQQ+DMdiWZg+64E58Iuup33d1kr8dPkcLd
MwsTm+WJs1jI/x6X7SyaG9U1V5eZPBPmlzpsnhxly6sNvCUmzbZxk6aAdupw+VzLVbXvB0fC5VTL
484meNQ2XzQMdJuG3kTB6nUysvCgnL95kLsX8xcNfklkKkOcSBcwJ60giWdYEFgE8HIVdJEnqeiv
abeWTlh/szkms5WpV8uMGR94/ody1SGrPOvRMhSNcgK/5pgwGHaQhVH2l22MJHdgvt7v5qnEAjOK
DzOjTQf51ky4cqc1m9QkflYW/JjSfppDIHO1/YN9gp87X0MgTkKT3qKYqYBtS3zcVEXWTDt36Dal
qQ9Fw/vaFsxiqWzlthSykOE7WzZl7rwP42eMZHhZzL486Fk98RRV/1J6Pmm70ug5nNKakw8ITbKl
X4aKy6AnK9lxv9sUffaDhJ1lDNVbP1f3gTnxvp4IjbPN7FLkPNAPwy7T+Y23oHvBGfWoY01Su4T9
V5XP2gtuY1f/HEDJbL2Q5KSwcawUc73zgCgYtoccpXHEDm2pEfCdKIZvuZKe6NLpf8m8RJ3WW47h
ZyGFYGEA1KEX42mcC46QbYjYDdBlbpy9GKpp63pltrWb9WbgyhKGI4y0ppp3Mu589tQIeBIpP4iA
2zZeSEVj1zRdShgGq+PBJkErtThqv1pOVRpzWLUFw2XFmjpiONwOfvM9suGflyAgsgxZStFnytWn
/gFAo2C2Hd9xo4APANp4ZGoge0pO064+/uMGwSbbdWA9OdjnJ6vB+xIOd1PymXCWGvxZJ5DW4mqP
8+q7otb0QCgWKlhF353Ly+30jJtsLuqwrw0YPalHeW+a+w8hB6hgASVW4KeKdNAyYEn5COqQRvi8
PTV+CEF+pNaKlNFNdtWfeC104iY9mz+JX6POLTNe2meh9Hjp/X44gX849s3I+Z4c0pa1bZc5gKaS
MHCPJcYYzQCXXpqoEaMVCWDio5eLh3QYMTEyR2NL5QJXY8vjsduUM49lRbofCYjb2MDJZUE303P+
TM6Pe5eM32z5ZfXGf/mBy1KDRc5IiUlIeHSEcVjRrQC27Hd4J1bPX51lp8wt1c7MrT+LropdQohm
gzIK/oc5Vae96WRQAHKq+vQBf5u3x8BNB1dv9q9laJd7MEW0PgCi5AuC2oiBMIFwfjY7Km7HmBAv
zpV9WXbpSYRQ/9y1BkQB0zA6hnNz+u5mL75lLSjy8bMDE2v/z+JZdy2ha2kfRTAT+3NtZvKr2ZKd
4E7vnCCzWpw9xx4PzLvnM5+wG6NnhitD+0rGvzmPerCOqSmxT0x337PAPsQMwDdyrdbo6Q5bKKQ6
/ft24pXb3fHLqMhfph5AFxqOG1W+HkC2ru5vIvLtORuHZ4bd3R4GGiVfNrWuJtmhaBwXcKwOMz3M
CEtcRIZQTypu9UFwCNA5zo4uACpAbHAj4dlEnoaM44H83borZiSpCQ0GRnd3MQTsGzP71QbNcZr4
cHiGIAabZgMHaAknIPw9yrGDLIFlHEbjlGcMJmk+XQoeRFlVz4p9eG0FwVTarL5b6lO+GrMCMB5Q
P7UZ3TBagjHfJbH+uToxkGn818VUAa5D3JxwTRP34IvmqNKq2snF+LSYQCCv1E+DFYtoUrW/42N7
w4eeI4van/WK40Mv4gso3NP/YO9MeiPnziz9VwpeNwvkJS+HAryJeY5QaM4NIaWUvJzn8df3Q7kN
uOxCG73vzQfY/pRWRpB3OO85zwmJ5BUqr1dWwBnGE5NBb2PMwYsEpC3uVGO468iqGInBw/r5Rxmr
Ay/csAUJNx76OHyzMyyvhn6xm/jYj+jabTAcotDYwDliVofnJOC/WmN4vFauep6cD+oLOlwdWIZp
/96a1E6wcMl9bIg/gQYDMEqgpM+tspB6yObjWY7QwEqLEjCLEmTu53QlxM0a+2C+sCS27cboX0xh
AHNhkQNrke0jdPeDH/vugRDHSmSOBh4XYhKa1OylVaP9mQgxWxghUKmRR6IJANGLpvjgivvqDsaw
HFPnzAZIfFlvx0OeMOV3CZtvyqa8Y53u12Hq3D2uA5IbSdo3tM26/jLJUDXHMSFJX5fYnXj7NK42
j/WQv0zKypd9rr3Z9SC4+9Jz1CUfP85hh9PH37zOIyLq1oq8By4OHJ7GDxnP4YBmomKBFBNVYMFh
0jdUn15wa0Ofm5pyGXEWDgJSuIWfDUsGzWCYM7AsfG/YTje65E1oZ/JeroyVNrNLCymrTWUmjz9v
FcwdKlwFJSWFro40MN1M/uz1z2P543r++ccEV4EWwGswEINotAenJGeCIq6TFinTjXDHl8Twug2H
jtfeoeiDrSfYjFL5vIE48Pz2J8RsHEBhzgObE8s2xuT5t61y3Cvl/KTovg6aZwwUTTpo44Pdz7vD
+K5mRqZWUh85t8k2BWmChTOj6aAFXiX9I6sy998yUzv7dhTuTNYku0vvCfmEjRFMNWuyotKbxtFv
L+vZ52gKoBuUAXQP+rCzEdUioe2acn66I+sQz6Q9/YduqgJrJ6h+1m2GPz2w1EYG/racLJyXZrr3
OE8hzA2AS9tp4fnNytuFzIex6g5fCOTs+xLCiM2G/vMCBiZLAiWbTDI1xOqZRBZ08yIn4sfWaNcE
85M6vrSGbAkPDxjDwuDeURmx9LoEIkq5AemH67ioed2sHO+VE3NH/Yc41P/U/T730v+tEn7/9de/
SMvTQVsQvTFR5QxyL/+ECw+8vuViPlQ41KPvibbrVSSBHGWQhjEqSQL1Hc+vcKV1wHgikFCYmo32
h4eM97cU2+/hv4Lv/H/4Xfihf/llLIjlkgCxw1VEyPmX/f1xD7Og/utfjP+VgOO0pV5D5dWxTzuS
hs5kBAeB4HkWRfnIjWSl6NdYaLivkILoHzEaM1vVhjvhW86Dlzx/jHm1Tk4YZ6fZCY3UfC9UHF9s
lDI4SrCiRoX6NPjrXrnZyhFKu1ocJyNqG1ZM68xDk6TNimBBffItBxPljMUwqK5dNm40wirl4NTH
6TY0rPjeNMLCGHcpfD/8w+T+U+90d2eIQuHLxWrEltPywjOP1dPMXzY05TyPckMkgIrPGHqDBi9n
i2wh90nM1EDmnO0tyfknSNg2A6sCExIZGx5H7T3Hw2uW+3xWUfpSu4iBYWGqhhDzkx6+TnBkQVFk
a6wjJFRI+ke22+1bC7K4XthXKyzeRNWnp0Bp+TE0udjAmLlrReVSnkozNEZJ4wIYKFgVVcgyKYd6
3Znzjjm55lWf54vZ4J88AvEviChJwMycW7e5cUFZ9I6DClMzlcBya26TxMfQlkfuXpf5xFQ78baC
pXSN8NNsMT8YwNn1t0TCNdGke6fnazrniNErWnvgP8NQvrEu1VvsWbMWXX3GfhYcB9y+ZCQyAqUi
0U4oh19sFcYhphFpGUeIiL2RUnLvm9vQ6YeTk7EIUgY3nHEKEj235FXvy/xzUHGwcB/YJbIPjAYh
NVdqx9RSfniYHqFLFS+hP8QnjSklrjZqUR0/PilrYqNHWsxTIZ6ERs4pmaJ3Yic7p0ggbVkdFI7O
ml5TD0gY3Oo/ZiHElqbB+kQeZcQ/HVcvntP8MuZi6qpDCuvHRCebXaV7y09v7fyfIrsjwP3zP2Q8
UGdTUFXuwmBdUKeZlDwv9Dy6JdN+fWgJ5AWOGGAY8ZM/P0NtHorRmKm//Yu6ozkrGwzbzrdRJbCf
xQcLHNWiJctGBZ/gSCppvwqw0e2V9IZ7PVRAWYy5IAM0YeC+WBH+gYxBtHIdMGOBM+GZBVcz5uUZ
vra+0mn35K1ES504SeECAfDAO5k91v0R71B601Mn2BV0+DKSH0+e13uLxMY8php7bxslsHFqVkoN
/rTn1OwAOSoGaa8M0Ghl3Tlv4qr2r5SjJMu29fH9KmFtqOshDsUHe6V9C6BnH7tnHbARJ3HoHRKx
8I7/nL5i1wOsYNUMvH1Se10mlgYYrmss/5RB1z+7OGmk0QTrOkalw5kpj2GkbxKf4EvsNgbbIQ5f
x47QAkfn052ZNa7orJMftI+1FhTnobOZYxoDJD+z3zQFGBe3nZDyctrO+cyqjW9NjHIRcjQ8FUSJ
prU/2AtGHflBZeYlsvX+YOb5Oonz9hiZ1Y/G1HBHBKMB2hO+zND3R8fDVMpwutpgGJ3bWaZPJN5q
idkv2cJd2LmJSytCgCzzbzYK51/WZkfaluW6LPU6sdh/2ijiyhC+Xev5DkcBjUrkCS0jiw66SKOT
7AWw7ij+rniOScwkWAZccGeM/ukMknp4EvTRGCUXpSwjRMKs5Q9q4r/5FcWchP3vexm/omdbpHgt
1xT/vJe5lY3IhwdqNxiRua4Dghq9ywAPr5c46gm8tzZNo2+fpdyKUwACieB0Kk3t1kX9ytAfkgzp
XSEfLrvJbbZdNThnG7NamLtyiS/JQOhmXoVmWCxqDvRInbn4N7ug8U8FHuzIrm66nmdTLOaZnqQr
5B83wULDSq+PQ45tLCvPViBvBPAWNpePlaQd9FynB5gIJzhJCzSs/1M/bKP8bVh9evztxbNVhSFd
YR+Mk3DN5aWGXzclE/Z/fyQsalD+6fN2sXnoricMx/T+5fMmhqj5ORSuXRzZGKHKgLBhods7ARYu
C0oSMnX/ewiqh7Jxq7fG/g2EuTk5dk2HQUaww/XTow3WdzX4nbYFnfSalc4xpbX85GLiXlcxW72s
So8DthCLwU+5sGSFPFDZhLGRAeiiSB1z2/UVuLo03QruFK++PXx301Ub3eGhKCDSDYm1A2Rlk5bF
6q83yDuxgzECZT9ETdpVOpO8n4/m/zfs/LtAvmEZ+j88RauP5uM/vn+i/JeP9Puvf3mkzU/9x/Kj
ypMw+++x/L/96N9j+e5/zvF6x7Yhj0jC+f+YymfC5dqcEb2/B/b/XrMj/xOfsUHTKyFoi04M1qi/
p/LFf+oY0SQReup2MMxY/0+pfFP8y1vqSF3qwAFc3TYNU+dv/Y9vaRuSiamikLc0bwIAwZ1zCsv2
KWVxAhP6WvVdfQedCjt16Dp0HkOeovHYQStctIwEt3g0vHxj8QpcIGL6gDJXHkZjvCMG20AwEMj1
/bU/Xgj7VTtgJSRzcO1RrBWtbPrllyYNUTy/aGO9PeSr4OKmSfToxfqaHdB85ozortLB1DbGhAw3
oGXKMTaJMlHHKwOXXtTKDTBNzDXYBjxeHdPIQmZZtBOc1TYFFxJAOPLoSbGwcX3FAssdIGRtUTUq
n7NJ2T73w4M70ABZcagi8x1426wI1/FoeRu/CdgTevtSkzOo6yJBUsLWl0Lz3JXxtAtJ7a1KBthH
fYC/V/buPgXasxVqePaUC6ESJMhJw5E5uOGRrnZ7OXp9/a6Zw7CYIR1BFNEKnoTWxW/m4huel4Pd
Z19VPJIDwm6/6nJhzLwR4l0GVkPDlmJthfUbbWAnEAfqZW4iixBsFmZYmltqbveCpwrgvGMckt78
rGALLd26zPZGsHdCQz7R4kEhYljuMwF56ic+gbS2a7HvH2gCCZb+Os2H8WMCnZuaz5gmvKOp5cY6
8vs73qBsNyUWYzU9cYGJkNqg/s2z0zuV2pKBTW1d6UJJ97XH2B+kqoXI7uhH2WpMvMbkoGKqtxkE
DWvSKs+M60hztWPJvUVJpoX0LysFmA/WKzNJTpAQsmCO9RtgAtSt5MZrVkzlSa+clyGHsWtKooOj
rzv3Pm5WSafltCC2I/4YDEnk1aP12FPoYEOYhNYiX8i5LRrINCAFgzsEFHNTJhHmKW47ZZrddPB2
TERKrvMijEHO2dNxjBn9D418qLDm3vlA0SXs3dTX/VOhecnsJ2iYi8LRSrrIxshOa08c5zSDxIEJ
+PmLnBkVhY7t3CzGjFho3ovUKD5GYL6nxO+yB63jImPpNV3HorNfVQjVP0Lrzgo9W+VOgtLIwRub
SsBzj22ctr3zT/qt7p4AfBVHNaR3NxO4GppHC3nsgGNqzS1IHQvDPnk1Deuh1ssdGTvqkDD9FCIN
9gROSSKW1SkcYAWaDYkc8qv7KCnbdeO6+nKom4o7bFsfG216KPMuZs4Tl8fpK9Ly6eCEes0DlD5i
HbyIJBwf8sD/Sls3XQmHhguzzdwZh01VeEkZX5RiWzbCuS8em59rceDXioz5vAEBUvhHQ/vljN5T
GVblNcbZHZVyyxel+hYHWOSeNA+EFHYVFDKMfYiz8bOeWkuNmvbTmGTXHwmEfON1EENyzbbBBYTV
MbeH6DiYeObCAE4W0smhNVwPOFrNMUhhWZM546qBoG3cRWqN4FXhJhoo3Ck3npmpp0pgWyF0QgnM
KtON8BIEjrGMPIBihubc/Nx+Yglybn3f0qFlcuvPqMEMc1wRdorVbqZbMyYw117bAibVLXvLBSbj
8swFAb/CZQhCcjcNtPHE1frlGFIF3TatdiYwc0+LskemJO7t9mOGwas118BDSV4UXsjnI34R4LWW
CFjeVlftV23Hm4Aahq0WJPGOmHM2C7ffDncrhlyxsWp0Ta37+UKzAhRNMLnSnpPIF5vQjPGxFXPP
oI2YyM0I30Wg3SYVjetpUHPbj/vH8vyXios3kK6MRC751m3+SiQpvIwuEc2o9H1+7+HKRwtqe0zv
ZfbN/aZ9rlpjRu+hXnhUs1P8urbmOzBJqgHnJhCYbs8BPV1rPn7mXs7GG0hoIDIJWbhNsnLGb7/I
CPiUeHorQ02bpi5fI2mAyO8qG0dusiIE/caRq+S8DEujtIbnzNEhng3g4Wvpn0i4COZV2e/JLQ9t
jiFTy/rf+I9TTPDNnvhtR1wBdmSeJGsTxyxXM2Nr6LTHt4QClyF9h/CkmYgF40aMIS+l0l+KEfN2
buKuDidm/zM6ZcOvvhs8tS8Z0Z8sSxtuZAixAkz7obJ1QsygNDN8sgyO5ulj0Kcs88y/J4uGjVp7
tcLgeawx/cjCM/ejVzMx6j9BsAxL23SHrWfX6d6cyncRTJ+uIoxYVXt7sLp7DdkXk84DB98Q+imG
L6/p6gWAUrkipsR6ZYUPlQJUO4y8mlWK37+dNKJP1tn08VZ3meNtjDgolpRCLTUaqw6J0eAutrx6
Pc3Kkq6f3U5O18aB3BMUmb4jxPE5TTIAVIplbbLIy0TeNtfdfuGUI9VzMrukFmSKJk0nSpHoOU9t
MLROBrVVZpFk1ko4xZ7KNRVL487DTrCczApQoK12ogkN4vEhVoU++wCWSD0A1+FpiiX39In6eIk5
UPGAJaVggXVqb58XN9uOaOdKtR0FljhSgol4o/XFFFqdpwhnQGJSw2Q0f8bUNZ6yeqfn6Zvh9MU9
7YJX0iW/M5O6+anhmUlHrqS5rK+c1xNKBADa/FQJQhh6d+243JVJ0OPQ65EyZBQtHdJeW8+Z0kcm
HfvYx/kUsn7PKFBx8/kLcDs2HjzbXkeEk95ASESzjxYaU7wWWAk2FjLVQdpB8xp3oM/C4aEmh/PW
Ccxscp6GEG1+oif2mWVpUfCRgBYLvpTVAaWJ4/rihC21WJxglkGT67u4tPNV3GB7tELcZy4xnVWp
s+bppZkCOqn9t8Eef4mxaS5GiMnZi052IKyPTg+gzzq9f2xs4+KWoX5UcNEXwIKcD6ncN7/wP6hW
6/e6lVpPWYtGmQdAxFU1WU+dU712ls77YgTdxsWjfOf6CyRHKdpAxsRYNyFdiIUzxIdWDneslN3Z
7KpsJSat2NkBJG1fIaqUDC/sKnpkkttuO0DlNA2a8hr1fB7Syu0N+WXUL8aBRdxbf/IgYmlMTrSn
fStXPznKKfZwlmf5wthAFQ62vYpHRvWA9Cso5wcNkh9BpeZkZ5jamJWUCjbJSDjda3iIQWt1vwds
1oVd3kOXnhZguzVsIX+dINjyUZGYrsNij/+rxQU44ehJquDoltFHGJD8i0qisM7sHJx9sHIISfVE
t/mc1aXTRgCo2OLLlHDBy2f23g3+8ZgkAmXJrS7vLeEA0e/9vHJ/uT7wyhqS4SPcA3OtAAueQ46r
rNX0+iUT44HQB8kaqKXV5BrJExM41PzgxJUL+ygPNBCCKeJShtOipr9cNRbNbJl+cxWnpPoVx0P1
Zbbeuy+K8E1XvstYv2CDQ0SMJ9lvTDUu7SB/Gdyo5ppc0ELBSHFdp1FOZmxS7/4tM8Ozj3z5TVTo
yIx4eicC+qg58rP2svxOFRqw7/bMesQK4prYsKzyZPduSHoNy+LQMqay+zfZY6RKJafSHGv3Op+M
CvGD79GpQ/vqdtaRRLcGkfmPibXzWLpZu4r0iDkwISGg8zaOQCcGsKpZ/YIJC4iayQ9v2Hsx9Gkv
bmsdOMdRdYf8fEWKU3uY/l+FS/CoBje2y/3htczrdYmmgWQ0ee9xV50x8Hf7yHH0naxgo4bWC97F
Zuno4k8/A9k59xC6anV0XkT8DdeELxMQdmyL9pjVhF31mQEqRPjSzWU6XD0gO+ZdupLzz/z8YI82
c1BWihE45d/lhP5Y9BgLJoyLC+5YUTIdARm8ZHrukJceviispFhSQHRPysaene8vtg6ImIMH+KoZ
K/TzD9bnvdKLBw1TOvGiKToosroOT5wAUZQbXbflAHYeBAMuHwTU3/qOrHZuFJxH4gTL340cidwC
lU04D/mVhlka0as1lLeeYZTtLZNO4AEOQHdlIyEp3WlKposzY4kqzmyFE4LJeBG9GhSHbtqmvIBY
CLeGHLIlojbcVEGurK/bI36aGl8hWCo6T2zcC8w3xc9Al7Ml5dlM3i3d/mxmbFHaMhP3EkaLnd88
lcMYrWoXZpE5BZtAYMNMR6dbNaN6KKUD3yFo3T3Hk6l07jlYCEd92nEXn5ovBXGA+0N0TSWe4CZk
VOsbsJwGos2+Jq3TQOdSFuogX2xvj06pzobmq00WR7tJutHVdWiJiRTz8DRy0Igc79xNyUuu8nJB
2C2EmZRsjdJedq3HARnj491InW0hy2+syfqjFvm4VCItXieZrUhnRNT2Td271mtz4iTTAXi5b5mY
nVMNBiZP4sHklayjWh0iUPRNbzaPU+R5S7i/7xFC3FiRNtez5K1NnHeMS9umME5Orz4RyzFspNar
Vp0VxdBlgy3ULw0a9CI2rc6frm0zvjext5l0MnM9xnaMvOYqsP2DO69sYE5m2O+ei8kRqt/BSi5J
KBc+Q6+SIJElcUH13Ior1WHDH7x+12piW4+uD6eWlEs6QehquQMuKkS4XTtbNJQ9A9L1q2XTnevL
UzdPXk1Idh38G+bR8q7VMK08vaCu0E/jY6he4t6FdG3eeHdvWRu/+mZhH7yGFMSgXywbhh4H+58/
KKePZleCQyj96mDVBRtHYRqUNEALdKZXEaSE63PeY4URYF12jc8snHiynB+/Nk57bkHIB8pLjr5H
htnHp5Wn6bgdU3NHf7aNsc4DaBFr164flo3MrL03ogYSZyNTLPg71dSqkf4VHfZNkOH62D6y8DyE
LX2EUTobSH0BpLriOrI2yTYs+vQazg7L2cA0XoshAmwHgvXQlkFwrJjy7rXmS5tTOJVHiviHnTcC
nXKBF8HGIT4wplAKfv7+qWa03HrmLhJXHoiiyQOdvfLgKTqQJX9eUdBGg2zLINkA1DvOa5rX9o/W
lL5jMb+KlgK8tu/HFTFuc8FZ5sko6feiBhIKVEB82FfBb05DDBwD5EtLya0u5HM/ANXwOu3OHDEy
2rvhGvE6bnra+xwoLm5y0SfKhYKpiJZsry86npaFZqszxURfKW7JhdtlFm3r5MM4K4OSx6ycqGjh
WDENre2wtcAR4d3zn50+VKvWGL/77L0uh/RRiG978l7SIQwIKTGS7MpgEbcm7Fb8GdtEXdORiRUF
1/1q0IA6JZCy1GAQxmg+jdLYZYoj0yScbSPcWzTz/IxVnbVyb7X6e4MGeAAzsJDj5Cyato12VG9O
fh2syLNj9TYwhdqcI8pm22BjWwNQ5hYzlgPAx+9CK73zpR097xeu3g4zGxFE0ukoY4EbHO16rnqr
wQiWoqHUZtSBVGMlCvAYtrHZX5tB4YzUI7GRvrsdQuYZgqP+sqkIvekJ4PmuBpRpreEdLyh/o4ZE
Gl/9kNAoV813AJQRnkv76GuzPTGiKiI3jfKKf+ErkvmzXjTRerIpEEkJG2EQkRQFdcMSDwUcDYuC
D6cGZ+6afUxaQrQrKL7hIs4JemrhiPOCG3DJY72rkmFdTMktzso5FPddctelJoPiVadzl1oyXItn
5TTbnmkZZKMXT7Mq3BDJrZ7LGerwF6NuvJkyoVQGm4lMnWfVsKCRQ6wnceG93kRgneFDfBcNj4Mw
Swap5bik/Bg0fDfwXmFIFIzJu5EoFiZ3nTKWsrQfS8ZPS5UQdPFJOQiLvLK0Wsj4w44BsrfwzPoi
2EvgDEH7tOVaa6az48AzG3LOLCbRBO4fofXlRuoL3dBT0eMQ0AYUmyZfUPUW2/F7b89N7Hur4psj
sLyxgKxIAgjUYyCzYrHB9XLuhobG3oHZCLHFWGl7jNq7QM++3KrcDznuzKSRTOTpn40Uo3JOyotU
t7tl1+h7q/GLE5eqox5ptyL3F6g916CaCc/Fo6sYmbLCbyLONxyO7rwjTVA8ZGH3bTMF41hpvwYd
GJ6ZNYpEUUXFHYHpEArtM/QZyVOQsiliZmZuizeVZT5ogp1Pn5aBP4ZFTVuYlnmrGhgcHhEKBoxg
W3Lm+tXvqbe+o6l+Ti2bKg9mlG7/UlMs7mXD79DHzGVU41kLzU9tKB+nPl12UfjV6cbdmeBueN0e
4v57lxj0qeXoRzKm84YOtEErZq7d8GU00DUF+ReX74GLysUSyKZcE/Z4rfOFDIxnguz7sYj3AehX
ClcWVdG856V86rkF9Hm0wXq4T/J4V3fQgGaqkNK29DqQ0SDggiinFrlm8oUyHo4LI1qSGflylQdk
zqDnjnZXZJvkhTpNfke/vjvcQnR6yRckNol6iXq2f34iA9/U3kq/cgjlWlWdzapnY9VjSnL7kZfK
Gs95U35iywDxMu7zXiKrDNnLQHkKFynyzTHnsoYACV7s79HaZ5rPE46VdSHddDdaW2oovirAZ1aH
Oy8yOD/mGbnKIrtCmTpq5o2am4ZygIy/ex43N49nKgA+XobAARuoSj1fbIxpRtKUPGPHGzDcS4EZ
SNb0CYEcpm15duaWVV0vqpaztZLaY6a4BfmR9RKbz3EMT0+if+T8+IQG3WRU5QbV8KcAvIojGnOw
Bq4+dad3NYc9pG9OezPScYihtni9+lMzU24klQMlqnbrtms8g9HKVJl+LvNvuF1rJmlYXxXk09bV
dnZ7L8Ep7ME8QmgBI45FZW318zfS3msPH3bidv6+8dTZj2vFrRyfKbHBtRaGV8rFOJgi5mT4Njah
xtJrSMOmsrPfVp1u7gHOVhSFDJ+gmH7hI4VXTtQRUhNZh9k3h7/ZHQl1Ip4eE0YTaocnFR+p7mfc
FYMVqYhwq1XIUlbBWwcWhI7iiNZEYGxrl/AyB2T4sCGwDOqy8/Gk8VqJpCT/k5ZosgbxNKew9taM
ERrSloMnY3Utiz5sFfR4eWliSAkRajz6CznA83cd8gwilPZpiLfmAA5NaIDRZIrA71Du63IGahko
d/I5MPiU+4stDVLDv0vIeM+uYkJQ4Z0Qs80NyJmBs1n2GBaDjNYtPWG5rjZG21ULPxScMQx0SdNa
q4yTVtZF5qYWcMKjNkcux78TlIifJeZ6rwpgjPqK0iNZ7KqORIm8Tu1vsFzWsp9yl10OwqJUNOpq
Y77qu+5pFLq30LT7VBDFqx0kCd3x1FpF0SLOvHmwA2AqyQHvFfEAOLbEBje02spq4prp/dxD42cv
9I/dqiB4KjywSyoKX+MGA7TsrWvHogWWWmxpELzppfVkQPXEMqbCs11RtxEGGJCbTt6LGsj7qCyu
LXH3WangqaEPZ2HVBA3J8az7XFRrva4fCXS5rAaes6JsocwWXCbBXZH4cVGAKLBhhygQ6jfVxNvJ
KJ0+DUvnLGIq72Zl9UYanNZGACtAivQTGLWZVyR2GKw4o7junwxm2jJjrbInkDpdae9UmdPNG71W
o1YAY7EXZKmXSZMBZUrCeq2nVLZhkA49/YUDbrV0Cic+CDQRTiDJbzgYYpGLZ4AI5T72uIRJj0ym
HkxgI1Ob55qgf6eqDdinZxIA9caUGFnkSE4/64uVlvofRTslCIBCLTqTyXQx0nVCdxgIXe7bZfeC
2k9ot/2O6vEwmCm1ed2qFoByJs1+t+zsOgUQVnMCvx3ApKib3rI6DsFYZ4+Dwy+lP7gOZYEDqn6F
/Tq0fgmnf8RwJVeQrvV1IREUAjCVWjbhaCVYS8YrLQYbCkXPRx3QhFCNOgZr4rtWlsAPr3eG0/Li
A/q1mtHATbasq0cfSSekKQfQFRc4XTSHtPcfNN95BGN15ViA9E/FADJmvNBnXBHvuFcD1zQhXa+8
GEGBOcR9rCy8Iw5aeq0nH4p/GSrRn3T8kmN1dnRfrLDwpEzuirsIIalFHL6tbTpGlyKtflV9wxOb
vEuOu/YwnEJgDei/y0Ij4i7JgbIqd7d4vhuYtFCMyblJX+2ByaGKbc5cevk9JZTAqJRbCnKXuY31
9gF83ivTxXVam6tKOAfNa/9MfCSdtL7dIalWesGf0hO+59kLzQ+ToIWI06/UWA2B95CPmI/xBi4d
rz8JneBfBSU17eyHSlK7AJDIC+K1YwdnHLe/aideV3n9winP2oSte2lxo2g2Ob+KW+tCN5Knrm3e
CA8c5j+rktAPcpI/aHyN+VaSSGFiwWVrOBjsrSHRUD/MjkF6LUmYe2K89ToJwrZeNf7Wnro3IZwT
36RH3YcYcSJGBJqkwzmF1cdcj5mxFSyRlNmAhMnlmgjOpmrm+wmECxrgueoUI10cLJVhShHpOD2F
dfaGzWfZmNFqcMCk2cXR7PPnxMLfXuBmGfZEmdb42pmSe1fZQ/jh+2o1BN00uvJ/eSGHruf2g9/U
v/oCVWuKQIHYLXftoV+kNHIsoObCHd6ZYxgtREIAoErZGS209cKsiCmM5QOVYK+lW/Fx1+wA4o6T
hTwk8Dh7utkR/Gcz3zDOfo+kWS/yqHyovYfMsC/lqPaE4Ta2Im/DsXjRl/IlbMUGk+rBb7NzWbX0
pMQapcLAY73+IYpQqjQaMxa5oiQsSaKXQRu+mCrSy1Q3y6IJbmYb33U3ww6fdLuhqY5Wwtyg1mB8
xBimi866Qn7bRK36yhMGrgrQIDIZoQxAtr1RURAj6AqydXG1L771C2HriO8F6siAaN1FO90Ltlkv
djm35HRa9SyPVnsLcLY1PCOaMZ5Dy9iGkSJHqp6IaDCIMjdTQ96qLna+r8H8rKCBMXWB9eAX5FZ9
Y+W7Pk5v2T76iMANrUYsu9vBAvvMongSebhOw+xxfvAbLfrIE1QP9rS8u8B7XlLGsqpM5w2oxrHS
vEsSy3XduM8M2t8IeOI5Ho7csFmuSv3V6F3S1OOfjAgBm3X9MPLKM70P+HK6Xlv2Rnbk6HEqO2sP
Y3Gb1gatrP6TQH0oOL9gzrwMYUh5aPHB+Pq9HnDkRvAmlEhxRP7OrIzMnneCGrKqOLhorKhuo31O
Rv3VpvhzhftcK3R3xIivrLGfxthea5rY2035whzz12zka/1fuvQfqFz8E5fqOcviTSzjB2bO+z4l
xjYyaMVf4YF/1Gn7zcsnW1FEADibxPan0JkD2+ZjFsz9SO1vZJgddWljG5Pp0+9VUr+nvPUg1U6t
it6gvLz3DTVIgWWuOioyqXa9TYxgwW8ibwqKnoArMjNduql3UE60Yo/Zu3bwLEzjlvOdmK77xe8K
V0AtFf4rgpE6kzSb/bM00ls0PDFf+oaLfykDKIJJ/CspGMY5ESGv4BROAwB2PCdadp5M61gBMQu7
GINmd5Ra+2byUtlg/e3RwGHFzDTGS1eH7xSjHXBOoudxwW1ZTHjBXqUmTxJ/Gg25c+ppoUjTK8fb
mR3DFL3pr+ZUXHtRHRoy/VpqID+zX7rBocaB2xo90ejhsWJPwWgcgOQH6zVO6ybn0Wb1lCRJqeci
hSpubcH96Z7JHjL+EkoHod62Odr5fPuqqnVy0CfnCpKCgiiJ+cWj/BUknLvzRXrzgR771UZBR1iE
6FesMxpSSQ0MwM8QregZ8lNzxD1RbOCTY/y/Wl2y85rsCXMitmnagnMJypni1EYvrrDq1q3zaEb9
nspazAko/IF4Az1lbtMBCcgZHx17VmP6FiWtuk6ddY5GcaOH7NMc1C6oiv/N3pksN65sWfZXymqO
W+jhGNSEYE9RovpmAlMoFOhbR//1tQDFC928L9Oqap4TGACKjCDRuZ+z99q7MJuufLqocpqT3+Rb
1kZ3IIbcMPRXRIg8j+LNd8fDYA0fhVLSSdF0woiSO98T0/DYa9V730KwkVe9lC+hOb7CZNhkifsU
ovqE9rhKTYCCox6dTargtEV2pQpUScFZRJ2KnINGX0dKsE8cJ6M1RmcDXQwk/FPvUovLaEYnxTkG
pOEnjJG4Y2yg0TIxI+jIGUCsornRNyATZwJO6eXmvabMdjtHe6S7dXbJq0MdcGSOs8cA9wSmsKbn
G/DpQKMpP5B4uM+1mtOPwpNlXhjzfoIWPvmawIc1bgftxoaeU6Q1DAWAkNGz7Ot727K2LsMIugOU
y8mFLEndjEvwACEFanKJbc38Nf+7yWjfqoZ7CmEEhhp14Rogy2r+BzNTuyfmLVoTZoWroL1zw/zI
tAPgWvSoZ/q26Yonx6u16Wxp2EP9AfmxDLtdaokTzF/pzX8EyOW5dQKme9GnLkM4Q5n9UOjlbRtu
ndAjjTkt8nuBpMRsp3WSuT+g6mHWM6w7dZp4kmMUYwK38ouYyjCWYGlPTwaJS7Elt6Uid5LcLRvX
rqWQx0xXvmyIQKXALBPljCwejCZJJyRb7munu3F9mzKhefB7eTMqznkEdh6EzS6ejIP50rUUsUdw
N/gBo5Gg3xb7wGswlzL74jPuxQ+qrQcbeic1d4zSzo+KcDBb3wd4131T4Ogn+HW0q4NQ5TsswTs/
izd9Gx5ETgWnRQeu0cpRZLrG6H7DuCnZUcLz2tF5y+mmYRGcbtIUN1HS81MmrbmZeGp5Dh6vtUNb
1YubDOkCsgE6ULlH5i9j20x/nW+ZgRxe7KzKkemTgaDIGxCwBmg26Lz4gFyyq31UE2drDPcN44kj
WKlF0/jf8s//B/knmsv/9a/Ao/9C/rl+T4rm38SfvPG3+NO1/zJNgRxPuAYpS7bgpbm097//J2om
8y/VRt1tzo0x3Z7V0b/Vn6b1l2uaKg0hgR7ZcQzk4b/Vn6b+l4mtyHZsnE4Uk3nXv/6Lv31J8h/b
/yNvM/wleTMbj3Aj/Ufls+ryGbqqahqW0FlyOovl/2ZUcgnLbMi+VE6xEvn4lf1yk3ONeK1O7W6Q
yUEG3JIhzb0wY4WYNPpHJAovU6Zc0tF3aGgTpx73WH0629nq3UQC8n5MNmOKdVAE/SVo16lD+IFv
ltAAQP9OKkA+I6cZbQLFLeZ0QqBYu8G1xlXrEitaZHdgk1+MSe4CFAUUlvLrOZkDo+tFm68OMmGt
g1ETsWC3GBg191WtnXuXpFD6F9e9OXww3GOIB7qrBc9nAu0V0PZdjFRWAkwBzdw5IcDcU/Xkrmii
H0Y8QU/lUabYq0qVdwn9n5VeRc6mbGe/Aqi5Ok43qQ4qH8BfKXnoiwxLR6fkv8IUv4I5nHAJ5CUB
nLK9tAMCVz2Vh24Q9donZDDkjyMISYiwzMe2N5n/Jk+KQ3GRBLmQqpezSnqJsJHaXtLSE4R2/jFp
5mZsehSrlX5XpclR2NY9DuNhtj0DNm/dtaiVt8bqHsoqf29QSjVAQ0aM63Fd4wjHDJIUQGuH+hHG
CYIdPEkTDxALQaQH3dZrA/uszHYnbXhS4w5edIXTr8/OVsbXTfgVJLN1NDfdBb1L4ZU6U9wyCvfg
422Kwg1lcTEhFNba5Gpi7OuJ2b6i6NE7U44O0E1E2U8kjP8Bp1g3dFvvzRY+Ep+xTdqSxkUU1eue
JrRulDEq0iBZxYpy7ScIwiJr+AH1/EoJYQVAUI62LjaY6K60P9TBPvdl2h8bfgQAEsPdOKCAHSFY
uj+wo53wgqle2foP1jBdQo41QBACraPuYCGSxw5UOXCbE4YESbypNbIwwzR8bI1e7MO6OSelXp5K
pyOYwpSbMG332mQl285hZG9JSSYOAJxOEvo6xtpzBhQSDs7Sp0mu7KIiAxrwtIlaJ6S+YMnw2ui0
kpENj6qwy18yMdOBoCPk6pPpJM9lUqYeCh9AhI72lOT5x9idVTc/61myFQl9n8qcZh6Zg6hr2JZN
cV/09t2UQS8Eoorxvj/WgbqWdtZSsvYvNvnPen7tKMHMwrDuJqcYvKrYW5PLgINMq43KI9UokhNm
HM0zGiM5fy+kHS0wFJK7ReDy0EpyLuh+fKFJCbuJHqloPmk5oWUQubaaUoSyY5U9liWHCOnqhnaf
p03mazUXgJoQ3VmOrGVdpuiZO+M2bTqMDCpm0ojSedXV8Zq40LVbM8q1GhpRaq6imUDA2jv+9LX2
vU+pmJTOGT6ECC2L1sS7uqzJeW2+GW8GU7z8fpEOOmdPhg65Nb/XlakkD6sFafn12t8+LuNZbJYA
c0lYgrDU4/XnxPzaSmp+po0W0Ys3dPIs9GEOZKsyx4G4CGzHZLB0FG304ahMU8tWrQgACJD2jJSC
QbB4Dqlk+xC/N728gpkGofbNMQAd/7XWG+VlHBNq5H92LX8R1/p1NETO9vvvmcv8fufIs2QNNTxb
KQX0ABxL5bE0IGRNjr6roxmpsOyDKU8Y1/wnyyLHJ3cI6KL+2fP9V5GT8K6ooH6imhqNHt759UnN
8nnLji6K7wKC2bcCgPbK6op7Cct5C/jBfOgz5TSO4NaS+J1pv0Pfg9uNMF4pm/gTvRm3isSuKpzq
os2Dwx5OzQnd166tmvjUd8UDQUD1uQUDsLe1/HqhcyASCWjX5NEBblTOsAt90/SOJvUOlTZ1VMqE
1MW2xswaHar4GpMCOo2xewDBWWzyrgCo5UykJU1A/2tHr/Z6UDzKWW5LpPuVUgJYbeLS2aRRvGlC
IEETdR/KDmKU6BSmFwbsTP+U14nYROqV9bQbhri5LhJ5SHS1AM8v3yupOXslZ4ifjcUPczAo0VlV
uA9lJx4j1/cyG+Auijd7UyoiOygieK3G9jMPW3lnq35x0TuHVAw0qErTPoAdiY5TkV9af4AuT4A9
5b1kk43hXRaH/laRdr0BNDJHNKsvXcOkJQkqcUxcHrhSa9fhz7Yc6ms9vMX4VW77zKVJOZI4B80+
Xo95C5uNkLU1pUQu4xLgX4Aq3CT1Y2ejxzbn6yye7eFhjYFgv2yLzouNzj0MvVCz/SJfWhaI62+6
jvY/owmY3BG8qxVUwp7ehjlXmDrL5xKRXJGO02mHND7aA8A/LxFGfpzaCJDj4CISAqh8XBagZgAZ
ufPJ+L09lqq+K9txFw70lTx9AKCxLEBqiA6Yhk5KnT0nug1kM9uKkh9K2jBHejbVsf6ztuz73nSm
8glXPDIyh8/AzVWi7+Hpvhpz2AmMFcgtc3xKTDBJllfNsogRKRFMnTUR8bBwQFYlxNlDCmnkuCws
zRCo8eZtYQnwj4b1bNskOoxRWx2t2RVqgn/QcJwdKQI0R/onHJg/m1pIBxTnBDEbwu5okiutJG99
XmViVx+XbaU3u02clB/mgg2wmd7H/J6ckfwMZP6mqpeOxK71k/CaWX5VjHgT3Lgj224+riB2uDmG
86pVZvYO/s12OcohKYr8wuUenE9+/D7KrVLlRxjZ+XFZW15Ix+QTSQKCGOqLx4JZ2tdiORG+N5c1
IgNGrymH8Ou4U1tDeTkvovk0WM4F7HCMXsBHBdvMrh6XY29qEzqBZVVj3EC5RJEvNMCtDRq88qBG
PySik6M/p08mAb685Red5p9sWTQYNzZtTqPme9/yewexJAVmaPa+osJW/bNQVH7i781lbdk32a9V
ETcH0fS0jpbfdDndljV0ozZqLYxJy/n2vfg+B79PRCelU8mFteswZPKNUnGT5OTFiJkUsSwQ8XNc
FLJQ8CHP+IioBHocVZ89wTK/j93XNUokPP36+XJlOsCtDQzA94FzAjBxDFkQGi6L72OIxJMRvNMi
VeGgdcs1+3Xlfq1bcfnhxLrcLAfm+xAtR+wf+5zc7YAPEkv0fbXaEeGU9nLslqt5eUVXQoKIabRq
KUicr4u3lvwCy7aMHa47guazA8O+VQSxnstwvmSWSylEWv+19r1PC7Qd7li63niaqbAZjKNzz3Lk
sJMaYZjmTC5aXvv6g3lfEWAv76yWpHuV+yGOCHl0/qz9Y59CZsFaYey+MoWY5mcj6CEnjajsEgJ2
IuBtpy83jo6ZzrKWuyG+abd+Ww6hNt9Qvo9oZvrc05btMsrtvYyVr0twuSQLGYbqJgjAIiNxEBva
jAE2WsHtdDl607XbV/HXkTRmwlA/xfSs5kvSltR6NJmGm+UQ21QLf78Jddstkvt6uxxoopXsBK4Q
V+uy8AXPfIIZfE7elt48OYg5vXuTdy9H+m/bUtg0VVOyttHFcM59HeH5MJfzjVtddmZdo6CNjLfq
n9uzNROJls1lbVksh37ZR3YfKM7K3X/fLlN/QgK63Dm/Vvn8V+JesWYk0ty680Mmm89ae0wQnonl
KwzGMH+x5TU9qKfN8heDxvhov6wuLzEO+/3eZTPQVSQGuq1AwC3D8AdJedkumL9Sh+MOuiZr34v/
bF+uYLVZff9NkM0/zX/2EQNzlU02hb+Wj0mX9/mBerIsI9r97W3/2Xv/sQ8YKlYzCZYp+vM/VFPn
3emtfrP8bTE0ni2LEl1N81Pr58dRrnH5kNPxe9FJnk7f+3qMX4wXCUBR6QzuIOKd4H9kO8Oej8Xy
tmAECEE9kY9Z3rzs/MfHLJt/ew+Q1o0VG1d4ooES1sYzkUhUl+d/++vjvv62g7rNEefX0AwSZpfX
lwX5ZPxry6vdZAIh4URRzJLbBKVRhrskXANFCqv+IO1yhPFe5PW+m5NmF3RTRAxuRBjtbpqvUW1e
DMvDncgu7joNwZrH6Z7QBhK1YkYJC2UoCG3+M4GfvdRQXjb+fEXgsfAhWPQ0bQAe+Djo6NNFfn41
Kn4NO4krEE3N78WyKZY777KTbr3G7YLu8MLb+Vost+1ltWwMTiExNreYdZttb7Q/M7OsN0uI7uJr
WwBCy6a5PBHi/JFUBbSZTPDW5nznwamR87P56Pz4Lsuu5QstiyDW7F1HyhpgiKHcLzC0cB4lRPOj
Ubh0Stz56RfMYwuyENxZDssqorjEa4d89EIRce9b2Ea4vSBTzeMV2WThEcLoNN9ArVR9tXq8Py1A
xaOcF8uaZnVrPKvtHvrVPHDhT5c1WAfUm/1p38437iVrOul1TsFv1hzMGIpKqIrMxgKKEM3DKWce
TmW6ZXKX9F+aBZO2sNMWnNrXmmqRIojbKjMAWMTz9xSVrI/LGsYNBHBTe44ri1q+PjcxuMTnL74s
7JYuV+5b7aqcBxVUcvne6jwwK5jLY/wIlQkHop+tY0wwxz5UtkCG7N2U9gFq5PlqHJXgUlnFAJJ4
vpVq5Bwj2+Z+uqz6CEjnbt9V5QbTYbIAcarUs0YYpqy284M6p+a9yxGRGvNDvZ8HYcsax4jnwvdO
gquUdVuDwV0gUN+LTMTObpIORXS+3LKw5jFEA6fba6RPicQEqzUoyu3yad08pFjWvhfBPC5sNPkM
A1lsls9Il2fXsgqlHxiZGSeeUXfWvjGZjJ38Lmj3IZ1Sax6DLwsQL9UxJIbEiLHEqQl4CwopvKoU
yBZEU73786FZzjbhZtjBlm0006yGuGk8pTTe9U4/kc2OZnM5+ZZFRI2Q0JM8+EWxryIchYSqlYX/
a0LDdajKfDi6QT8cVdUEP/y9TYOXVFmi75Ys7jhuepS7swNXq5BzfSV0RxGZT8LKP/K86o50pMhf
9Fksm/+2L649BWM3bLWrTs+LmwqZ9TWIF3Ml9Q3jGgpFXbTC00ZaSEYwX2Mr953AexFBKt2Gug1h
0C3yHVAgH31sBouP1uKmVsV00bK7Uc2dvemWANar+1JO4oSk/2EyfdJ2I8SBjWG/6toYXs1O57qY
1EvbasVVCq3GF2eG2/G5HVXjNGiI2qD+x/qsVNJGuJEQ+lOB9olq7pNAYH5IuhIYVefckTMwV2Ea
Y9WpDgA9CpUDIK197U+3UM6ifSWd5lT23VVn2P6+B8KqIFXc4rIdyGZQzq3D9GOUcbW3HaQrSo+s
FgosrRmZXue+BtHDlfnOHDmj7cpuD6im926AoC6ogIkC6LmKo1ahFDw+9wZYw97pCd1yepKmlaHY
6li5Do1OhMxsSa5jpL7LWptUn9LIgLtVsrwywmWQmxE5owxEGFLn9KZylru1dTdb6bRjHjgWmYUo
HK3UjK7TFNQ/CNliS8AOVnd0KoZZ7GO6yPscRf3UOTSSMH8bbSS2o05Igea4GGVytd8R8kV47TiR
DFvPZZAAUiRNG692hi3BSu2VLgjq6UqQR4apxx5uW/RxkA8NUmS2Do3sVUhtxgQkSKnw1ioVeJhG
syOKbYPv1LrJDFrtUXECZgL+egx3bUpPnG4byZcNgDVjcGGxdz8LDYAA6EVB63JNSMqDhfzj7JdR
vDet8XFQdZwNMdmNw+wBKMMJgGLbvhXmUGNf0lKvprI+xuoPW1LEzbufKNYIqptUKvzufhoi2JR2
eyYmBtWI0evbmsCFqymN7ypbq3c48ZqtP5uhc2tQbyU8xLondXRSc50weoCDgicFgW+kQjWES6cE
sBJMAaO8wipiKVAOFHTkDhigFUkIBNNkxXQVjAGISob+W2Mkoq4kG8rLhoD2LErhdN909HgZwpKb
EH+qWhACy6HGqWqES8oQ3o1DHqYBIotSE/9wCTZnlY5aeI2GmECcyMFIahSkTBAfvopE9dlY83jT
oM+ZMMHEVFys20TysNcDnuaN2lCBgKJmNM0+QFzk40RfGwWmFz/SNkYF9Y52c+/lUtz4anYivzq5
qkSzV9MyOySkQ5WoT0hgMJovjtB/d+/+b907QzPhrPzX3buHz+Fd0qVbeC4zPtD4ese/2nbGX+Rr
gjb4IqwYzje0hT7JX7aBgkwVmr5gW/607Qyafa5N6Di0F1dbenP/atvp1l9UdiwTEBKlWOGq/19t
O8u0tP/YttM0Bja6cB2QsFBbzAXq8re2ndooSlcVBUL/uO72tuzuqzlduwmIqSkc+2y7yBV0Hw9z
wKjUnYigpFESTVxeI3+ip9wS/alA3Sm2lqjvkAO/4xLJV4rq7Alu24Zq9+CayJFoT92WlrinCn6F
Wm4Ni9jy/C5s8a2bj4liF16iQvumqfCeI0ZXIKxUgDyGCFWX5iBr1I5ajOUNBO++FukWL9/zlGPZ
NsP8iudvzJPeuq3wVeCiFB7JBr7XukO0UioU6i3WzVxOu14Q4Dw0J71tgnUwTV6tfOBso5WU6M6q
rx26epSDHU1fky5Nc0DDSeQcUGerZDYRPyiSaddq7VPGrHWiF88Xy3eKEj1IYqN4qBBoiIiMklFP
iGtEvKYajDSQsq3w5RvA9W1bm1ftInnXwwP2oIa2Se90R406QueMxyitslPRK/wHdNofZRfoZ9xg
6skhj2jZoqSqn5c1jTCPQ6rin3dM7Xoa+Z3zAuh5ASqEb2HKK1q1w4n8HTDOw6TN8YPKTW4VwQV9
fHApKmWXF/10NY1GvKnThlgYq1IvASlAG5Ehtl4228KvLuTmJWrkbg19JO/EojTvdFI/Fg5Z4lZG
qFZX+M+Bnys3yO1IugiiznMU4d8sC1SDyk2pF/ed8SNzB2fvT06Dxye1Ee4EAN5QRu1KM2OfWlfo
6zjKcQRn0DMyPFhTIguiwQsS/2Jdg0MCes+DyKwDkEzEVZ87zlU9IsNWhpKAz8G5QpVRr1M+Zx2l
XXgZaie6jvoU632bkuQRti0saH3YpX1+gdennO0E15wco3A3BpFct47V3Oe1Zd4C+aVCDbCoflSV
goX6FhiTf79s6Ax7zb7oLo5FtaSP7ccuI4F6duEzf05JvwJtj4A2fplKFJ6jauHRl8bLUMjxwSe5
pmNQT+w2nYZhIjOsQ6J0LKp8QNOu9t6ARuc0ck7TgVM+K1vhBB7K667STBC6otgAlmdKgG/sQSfX
xbVpIsDNg7lR6/f4zsafoiKKqS9bfPS5z1DHDl+Lnksc+mSdkEhNC9O+C+muvGkMopBTFoIHNUTP
gGyHrextmIfETlBix5pTcZxv8TgQQZ0I601MwaHsEv9Hpzeer0DpGJr+UTrFtA/DQdkKaciXZALh
59v6jeUP7UrtARUNigXcaeyDJ3wdOICQrW7E4MLQTAin6KxA3S6vuuRQaXTlvNh0BGPsdnx2pPY8
Ep11kSao/KFGWSB8EtNopnY/s3dFA9CdUMiAAlKd0qxzr+WASy3QbLIihkjA7NAjD0l8+RDaCINi
/ulUMnqs4qmDgFDLo93pj65unikKBO/ZHCgAb3q6FJo6nsMk5CmdEYUguNhOVWk4x4EkYW4U7nBf
KP1wn+v6vrUA+fSSdI943t+H4KSaaNQ2y1+gmXNxKtDmZZrgUZwcbxNGdLeW2fRnYOfH710cy4Qh
a3SKbBtKwpCXzxgbst0kCgUzJ5tE0TD2CH3+VxnWTZJyn2GY3Pi0km4JEkgeRxhIdtK/kWQznRnS
5w8yT68j8stvlq0h6GHrhgzvE64JakrigTsQZBn44ldjlKjPGXGWorash3Ho20ttuU+MldEc2Sli
Qz29JV8Dea2EFGBjRWSOn53NekjPCpmohdHGW4EZMFmVdLBIdX4wdYMpUiScbeH41n0JIXE1pn71
GZLWUMXMACoHrK5SuoyXk/ycM6G74fgptPW7cOeAaEXRWzwFpiLvlVzLTi2Py3Xm47RxaB3vgWre
BGoX/RRCuxGpqnwM21azD6kTjM+KmVvH1p17GfPmuuhCc123lX6opYkel7MqDbXk2XRd9+RMpBON
WSZeUNxhkOP0WkU97B0k6cULyBnDqV+YN/onCukVCM3mV6dwPem2dlP2WfdkK/DG1EjLDnXno7pz
SaswA8VHTU0esCsN+FKN46xFV5mXepS516lcwlVOOG3rZjn+x9rf22ZYPjlot7wM4cBpiPJrvyhd
uEIEd4WBExDMosWPjpUSp5iOL7rv4qUxg+g+U4v2VnQZanc1vK96k3u1b5d7IEVEosfNVVKJ7oLd
VeEyj9vn2lK2MNyo/oLgeRxkTcyCk0OmqCJ0fXWV0MDiGy2vEjLrJMTO5yQoBIHakn7t1NOFwLlb
uNO47Zd98yb+nWJTZuoTCIDmLObFstbn/H8g/YabZkA4Ozh6h46ANdysgQcnS1sTzYBlOeDpO+Tc
ntRa2msRASiDf1iuY2S/qwzIxQV47N5J5C/Kd9rO7Vpc3yauD2prPAbtlE6GH2w1iHCM7k2T80fs
jSBzPU587GHVq2Fr/SGJgn2Yqu0hKyJEtjEP9p4IPb12/KsSPYqWN/G1fiyT+pIRk3GrcJddtQFd
dsX+1CYGRCYPhV2mEiKR6JKI91mPYUfqfe8TL6PFc7KJ4ZPRKmp3WyTlwTCq18DNdvBM9M3QJf3e
6usf3ITJmCIj6SYYgRWgz32u6KOfO3N4NyvEAW3ZeuD4EN4ktuOV433U4Z7SO9TyzB74Z+FIgHFq
AAN/OGP8MMXAp8bE65VQAxU33GokTbJSEVZJrGdbq+vKVsl7brSLQmDmytC7n8YwHtIaVWWG5wSB
u1URZsX8m1oQc1sT8ZabrfCcAQJVU33r2EQJ9lHpQ1wjuMEl7lXSa+JqfcJaAPAYYpVlkG0aZBs3
cp+MSv/QMuXcOOq1ovqD15qvogx3vSZuIXSiSE17OFPEnlYEVHlRZD8GrXxKHGsnbfgmVYsprRw/
k1LaK4uE9LYZni2//KA730GgDk4MNRyj17DDq2sss6s+DG+DqcB2uFV7tdv4nf9WAO5a5T/pGHMy
EyIAxQ+5WOt3nlpreLNhffSIoK3Ukl4XBR96QsKsmlm3xP+CofiI4vplMq013phdPgJA7aPsytfS
YzVrfCdLey4a9Z6Ik7uidV16kFxP6q8eokY/PvmjsSn1ZF0GFhJr5Rh0zY0/KccaGRFnE75W5GTd
ZZDCEzU5g9iV7zpDeZ8lXmqgHlCBrmPFJsQE4ih3YiKahwdYkOBNIA/Tfilw77Rz63oCUYzKpkvv
qHg86NGUEbGgzVW0as3Vj4hV2B82Jvet0Lkk6/hQ6ZZczQbKoYfQaBv2VZWAaTArLAow71ye9VDg
yuqmCpAb1aG8YvyEh5po09AfVwQJIBzq3XVKmO+a2gh1CB0XkV/tQte5kS4qptqg/pL7J71ibR52
R7gON1nwgpcgv07d7tXJqhNAmo8cwfhOKuODyvW4bmoyQE3H2Gf6dNWXFRmOFRciEkVa55bj5e54
0UaoQkac5F4jYP7hLIEY0d6PSXbKVHx+uVBrbzQQpfk1qZ0DZIBWQEWbAvVJLYAckxu8GshF31RW
/DpVhLNIQtUaKWD9IuogFBHPseyeZGa8UpigxqNZr0GdXhutD3QN7Ri0+M/K5BoxlOqjK6N+JQkr
8uxHJ3PfiBH8EYufPAEufg3wwShxP4MlYnL/S2TjD9PWCT7CIKPmWQ35rL0k0up5TtrrSIHyY4in
UTM/OxzgY1RdmeWnxPHnZUV2ZeakmKCEnj28H6EV3UJESFaFVb5rCHSAF408viBcqzyLuqh8Q4CH
57ESO2EN+yIkHTftXshGfQ5aCwWlfS1K9zbFHoUBf6Y3DK/Ytc8FjU4TvSdDI4wWdfiTCj6gNE5A
3Eb+Ki3ktmvjejXBWa8TGwXMuAksRBS0I510XQh58XMiLfo65ySZqI8bBltKf1G0+BKX5huU5EvA
89dWYJAUpC1vO9kiZTb3GPog64EcU+N1XGeXjszbXTs5QGJwIdTkvZK9wS0r3NY18AulBeCOz2Nd
ijczQRZSTdNnK3q8xpT6pI2nIsb86fsegwZ8rZOd7I0+upEpOY+21l0EDDQ09FgJ2kOhQMA3O8IS
U/R7+RCd26rDSNRo2s4mw1MzK5VQW9w8SvFe5BQiTWegegbS6Jr5Pgbosma8QSi2aTM/1gS/gQsO
72zGiABdGV6c2n+IivoX4WCIhDpQAEYKLNsUH8FdfC9a4x4LY/SQFMazDwyb9JdSWSs+sTOWzLaM
siQhNpxSJP8O+0nPb8yqoUtmwq+CB4m9dsSZA82oXuOMDfeu0pMTFKt3SvoQ0dZb6Ras7NRAsNp2
QIwqyBAjdxOM/OO6cqMjcQEA3WwyP4h0s3bKIELu3fZT2ETFxhL5DbkBMTBhjHTUo08JR+2k8E1l
Ex5Gows2pZreEEWorytL3PS9kGj4sq1NFC+DltpdI5kjIoJbP/aa4c2unfbAPPEAkN6H6oEnHWff
a0Su+LHOmMXnUsWtT0A90lLgYi6aPnwQMQPicQtprnqRtKqbGq0ME//7JIs6SBr2u24YvRcU3Pve
KBCanoBlv28E82abg7+qDMjkReTcEve8ZVorvKoWd3TBmUzUxpOq2zwu6xTFPioNnB83MOluR58b
PIXqs2yVbpPHvqBKBxJRRebrNkeBg3NFEKXyKOnPkPkSrWs3erFSBMxYUCHyq7/QmAJ0b6J8XyZZ
sNEqk4l14G5lS1OuJoCTnJhZTPS9vewkOfKZCDNns+zvMzQCKEn+/e+Wl2M1OjIbq3bLW2uwJ0VE
MeIfH7m8qPqMCM1BvVo+ctnVV90a2essyOVB6xtBfqLnLbE0IWPCVCkN69DXxXU8UkjK+88wYzDb
jOrLoHNvOUgF8I+uNIdCNjdmU+OH0MHZEUOWt/aLFXU/knL6dOLxszIQxbQjrkuYhUbff04Jmhui
XB54iJ2IS63cBh5ONreAIGzACdQ/RyhsiQjXdamdizHCaPdzmgqHbCeeAp2lXVUl/t2IkJiiNVTP
wb7vSVFq3DmbBjMEi26k2busTfDuV11PnJjeomtpe3KU5heXRdg02Ra0wWOVoPXqkCpnIaweuJH7
rjcrpqvOnIY1gH5tXCATcOpUE22tlmfyWOlou/HD0flctkvm+MeyxZCd3hY4tnYyBvCTS6gvPtWk
EUPTMZmTLLBJo0fSs+fUnMLt5KBzqiYNOWwYv02C0nJHhjTeIEP7Wuh/1mzqfwylAi7iAcSR6HTS
93oq6np8n84kIYm5zLF+6jY1OPW+0YMnWpAnsjbX8BLPrlV/wPV7dKJhD7DC0ofrzF4T+3FFJ2aj
K/nR1GDpxdPZ0Hrickz9KlCqjQm/UW/VdVR0OzzQzGfWKVg4n3ODScosT4eNRBNRlvoGomOCrvV2
YYyNKChtZ9O4ylulBTwZnBzhqvuzHMUhkjCjGSJYuPpXNSmnbnrbatbJyfHIVbf4kc5lDgYMNg+i
DLoviNuBn1D7Y4hfbSwsmlUbvmkTQRIg+HGPBd0s8qaaUjcUG9SLyF2yyO7yRPf3RttfuwOePYUA
xCndTtI8QR8kMnuVKOWVSb55NqD/bSuN575+o/vxTTITWIa4tVc1xIeOCfVKIQDekw5ncF6lD0VL
4bJIjxazKJE+jKPJxFD3nzWl2+GrY35Bu1G/MZ0aBFLa/PAFfa2aoMI1komLHh8MlRQG0yh/JSUo
uVQ5ilHIk960YB6pCAhka93gFtclN/7VwKjFIv9Tz4dxRa5yecCFvxkEqXxNe1Vl/mNRzpkVZnIT
Vw49hPJmJA18V5uvo+/fQyOeHenhsYgvrYXhqpGl49GFtRg3augtm12WT4wvZbzti+zZb8Vm0AzL
S8k18ICDPpTmrs0cRFIYpylS0fwQsCDKGjILRD7hYt+tbVwM0hwfaX9zH+lqVFLVa0jZQZAMwYyJ
BGz5YRbOsSGraxNH8UdczPz7hBFrMpJg2p/NJH0b/LY+GpKTMw9qgB3lHuZnCInW9In7DX+Oo9Fe
RyajR9pJQzJHVwn3OU4syBNt+xDDlHBsgvfMvH+pSIyLm/Szt+WzZo67OJk+GqjYKxzZxdbSHe4M
fn8g3zPVZ+K+2iqeOUBPURX0FES0miFy17HVMZ9YJzXC/xzdZY56E2AXzpvxtgtK5aA1L6Yp90rz
3DrR0SDftG+rg5qadzGhWp7qaNc9QkUPeTxRqJ31q1YMXMv+BoPAzf/h6zyWWwe2JftFiIA3UwIE
SVGkLOUmCFl4XyiYr+8FnX7v3D5xoycKiRKtgMKuvTNX1i1U6zI6kUOHgt6YDXoo2FXld7tgT8tu
AS89F2g4gqrBjqhWNrHVNiuaZYlQjsm1J6P4ldTIT83OD0avXE+EbUXxEyPCO9CZPwjziBpxozsy
N70gphRBnvrQ9uqzaWVHGHsPsY5ZpBi5RufHpQUIy6ivhGsBLvI9b2eYBimzvtqANCPy4TUxvWTX
LOZHlNm4ILHF+6VVPyZJ/lAuzU/CQqEv7Q8QK3KlxF2x0rcc7RqeqUML82NJp4+IRUHTyh/X005i
QF7rOG9z1rwNUBRYp4LerPCY1PT+pVaXBOCwrORLjrZpo7925pTtvWV57F3toWh9MyIOzVUutTre
kWn51kCb8vsUV/2IboUXSLDMhOtnvgylcMN4rq+qtVSFHvwjFLFTdUToRmSgLU3fh1i7Mb0FbxHw
FW0mGX1xQlROEHyW+MSlL6TbdldoeOKtT51LWBMNEFb1V0M7D1Rv9lyd62WEZhXfQay4t02KsoVO
MaoYl/Bre8xvzXoceSvKzQSNrrcMwHXmKdWw86SG89BmNjm788HCPUnH16U7rb2OqnefMLKM3VTf
OtSG6orhGVsdHnfB24XcyKcNY9fXZyroYkvQq+sv9XS3fsRD2Tx6BeHiUPop5ZNQF8knxO5qdcxQ
5vAWktdsAZfLBB4koobBMvMu+qSdRpsfKmCo3YJ8wQbOd7CK8tZNP2VvzSczTbyNZSkvRVq8Gpg1
2VphRlrypy5G1ThexorJs12mN78nkig49Jsfio9LmQJRiqciyITKHs29bW34R+Ps0W1XdN138OTT
O1M2szo9OzZvSo+o2RX4FnSkuEzmy0knsJ7W6DXjMR5LAvDliOGK3vo6065dMqgfUYLgLU9u01H7
KByXRd5rb2NNcN5DD5/JiPYLnQ+wy+hgr9vtGqyaWsfatd0wp9dy78x//0CIYYqLjXaIMqm4yE3a
RqsUPXZJIOXa4WPUw+BlXcBSvk0WogJHu0QJDQ45/lDjPg3FA2arOkxndCYj8F2OLaQtBog5xk5c
V1IX5Q7oM+rIGX8cwAc2fT/WaKtbggTCfJrv44bnB4U/hM1gckHV9Q8U4CQMAwSfrehkDcNlLBCh
92p7XlqPCTi0f2AjR71YE2ZtNtqwMDblQKjnYFKX9jSfVHeTSI2hG1GlZA+HSaEzOqxIxkp17XXR
3ssxe5oZwWzKPKLPsK6QLaEFk3y3DYRL7pjANZfatVtQhxYuvngOlW4z1ZZgHRVEoXBtlVNF310H
VQtZcOb6Q14l1HTGXqE94ETrLBIBZYF5mwY3niF45EEjEqAOSXzrKAkh7bNYW69wpETihmPhaBty
DsCII7vvOyIBhfe8IJMyRvE5tK4JkWqZOefiG6fw7nqdLqkwHkQ7PTeGd5Yxs4yiVV7o2Foqga5T
Ulf7UqFFaUNA1SsuaGk6f6Rkw6YLLCW2eT+LvVSbTrJnZc7nz0QCQPniQjB6GTm8lneI0g/a9g6n
EGIGE7isob/2azeFy8bX5Kpbs3T4xxHetl0aX8aac7+xeyHR/NRPiTlsa8ELkImKsbyjq7x4wxaX
c0xohBsMHoe4Vq/TTQn/oC2JjTSlFQrN+6S8ucQLu1zCNIN4IDoOKurPlIjPklAHkTrUrl6qAyu3
2UBGoVqB79HE8KR57J+G/mYCwJ1HRxBlLRix8UapCaYbJIPgfiDXqssvpOTRjCLbcDeYZ8dup6NU
Ab+Q9kT+dwl7Kouj5EltdCgTY+xtmbCVNMjfzcUGKSTh2EbyVE1mGpgunARBRsFm6UOW5zmwVrov
Mygc6B6+iulRzZuTE7PmEZ29UfJkPjhe824SPIYZ/SDKiSaW/HYbFUIT+yYt0zeofy/gYeYwbVW6
8EkWWnZzqHJ1ISSA0JG6/66U1sImY4QmfX6tedIEc2l0HjTz0vSjOU59iWdLYoQCTGBlN3YJgyKf
3e+hd+n/M9cj3QDu1LoClCYj6BHe+1yGZVt2GylLBNOVusKcUopyD3cOn3gXy/dqmFPkOFtP6xJf
GIPqM7Hf9r1zx4b2MYnGdwiUZOwKd2uACt4J1XjtSmfeRWKIfTl1b31Bf0tL4Z0lk5lvtQH33azB
lwFDThIeakxWPkMBGIHzjvRaMu85JnOmKVs94pJOyY7K00Fy2HQ2JWjh7nEoXc1AtoNSQqOw7a/R
VNnBOOpGGwxYl6pmB5kNLl722VfLyMwfq+zRgfe50ekE+B0Atw1AtI5n1pkIBJIxF6jM/s2CIbCZ
DApjmEZbzyEMU+uWp1hRItYe1Juji+jNrghlH9Tpc3C4yQJu4QIG8d3pKmbyEtAY49bpXlgDJO4E
mUFSH6VHVAXwq02E/93XNOKhS0Q7ja5In5b7/dx7UTBrCx69thJb3bXLgGzxVVRAMWk9R45xZ04x
wIuULqGrueCYqtc6TokGeRoyyE9J7c2EJkfa0eh2CIXaEGwgte2j0+hOIFlgrsoFvZogH4GxPria
gjOZyZOxzxyFWJbYVMMI8Ec4TFxkGrubuf5o3ymbPz+ZuNB6VtjVkJGz1V9bHPJ5vk7GftyXxYLV
1rQPI9kYrIbdgVr6rh4Y9mRjcoK73xzSAr5QjjZKLdRDXGggFFzKEELOfAf/00Syx04ZcjRmRkps
FiWC2U2hiwaaCwwZYZnNhnzplZe6c67SNsrDpgn6tj4CaSUFNKahsoLot+ZMLIYsJODWHH6prL0+
nMX8gVB1ORWqDJieFYFa3qfxtPgtrIVoyCeGtJwYiF7rOsuvqyh9iIaRwgOlOe3Z1bpqgTfWlH2a
5GHGdHIjuuGefWw4qKq31TImtYQNFFeyqndLetXr1a1VMVho2GdvFLe4H2XsPUeIbImjaCzli+4c
PH57B2Da12YuM0QS3ES6KwMlk+mO53tPZMOqCapQOCD5JqxaoSGrD1CZQd2T0rskDmusQmj2TEfE
jLOzVelXXELvG8c+SCSYgSWGhKsJqLHMpt6MbBPzrjPQbHM+0f9Ue2soiahIMhdNXsa0B5VnrUcM
Hej4jMwjY0f7qJS4Pw6NckOo+TFxnIs7oxeLSCK/UTJ4pEXY8Jb2cR0nB7YlRNkCZVxi2iFIIw4Y
v30kR4ufqeUtqeLXhpMSkM6USBX9bdnljDpw4WrYTbg64MJ1kNExXGLH1DnLlhiKB8OtDL+N4Vtg
PwedFsWMEhXj0nr1vUzEwLYjYcspjUsateFirjJCho4H/Mq43r0RQ7vXhGpP3kNULbeFcjYV4j05
7k5GrpwRFaD8WO2Fi6QvwR4O8U6K6HdR3tsku7gvNPSPhfI0mvPBwHgWjLFFWrnHpUf9NkZgKKIv
sDzjc6EXxMRheFfZfNkNCiHkDXdSwjL3cv6TizFRubqlvTVt8K9Mo5+l7jJ+q4xwXpoWccuCBby5
kzNSwiT2ALqVcD6M2nbpI7nnxFsDnFSqPb1KTmVXOGcld2ApW4igjJzW2vBKLEK6m2HlcJhHNCpO
mIJe6Q6yExEgYskJzfUBFr1wQXWQrsPkwzwXcvBHmAn4YvZOWZITwXBZ8VublFah08nmcntEW635
TS8/7NpUNpbZVoEhX1jbG+aT2pfWu8QiOxmea0N1t6U3nMqdG8lg7BJ8aVXPnpf6Nx/kzitA8bSU
sUPKloqmfGsgp2RmWQXs6UiURmG81XJWbAvxdCdpfBO3wPU5IoXLqGATZHF5nBpN4sFvIUS25d50
+p9Yy2hz5T9m3bnkBVDjSdvY2m16BS4cXQTK1MT8mNPxxrOUK13LSPXCMuSm8iLq7CGD58C/LMMn
O15m3o0uxducvgtLYFhDh7JNVD1IbKci1qIqtvWscqjLcf03ZffCwHlYov/RtOEWnjbpM9AkTaN8
yM2J+OcFdJmsHWTrdf6lJ0x5VLt+jOA6IJt4HRi/41NnIfJaKC1ZsqeSVp3F2Rcxmmt4gT8Mqp4W
Cb6c3Z1J13ZD5OWTo02nlUEeRjPtulGWKjTFErR48W7Phs7KqR8RlH9FdkVFS+1Pfes+SnuXIHcO
62zErN2ePW+FDKUJLIR42EY0cSGF6/3OzfuvHKA3m08q4EIlH21ozSMKU29bijxsHSUiVEV/QDkK
eDRnUKgi+U2iZwZTXUizgv+NgCtZQ3rJe9IxSy6eJh0NP53KN9t1BFkIXJbcZGLdJ4qc67g/FNmu
KWWPsJrQwYn9ZEMECpb5/ptRHHRcA+EV0MKNpE9XzV6B4cFYfbj4whh20dE0fVtywPHQrAxZb+66
o+20dDpM70FJCtIrZP+FtItNVAEQQbdnsZsNA0Z/D6je0olATCk2Ne1pUZWvLp7Mq76pD53q5ffu
NYioKamOfQx9u85s+p3xg21820XW39bZchfjAPeJH4qmZDpPy4ZThB1XD8nNGK18M9vkWKrtiXAN
CSEXBJhrNKqf4hnatLYAs9rXz5arqi92b913hvVRW/lLXAL3JfxVDVnVpHNv0WDdGfiK8ZxDzGXr
zzSsEtbJLlkgc8DntJnAIDqwMmPLPUzNc94v0+HXwaha7Ufdy/aqbMD/RMOtaAzBwkCJWa/hTk2n
wOITTRDH1i4RSCTnnkz0tjU3lVKcI7TuB40Y2xvNIforFvge0g6ixqLe0Digh50tuw6WHKG+G8Kc
WmwVGlFSKXBLQYfeB8iAPH7sKbDH/ppw4egrKRmxTW2zzWxvp9hRsYuYLwWqrmyHdhpXFPdusqIz
ZjOuWQaHgSuz8zzbD1odGfdmUR+8ERzjFGsPKbOo/bTmVc0CH5Fla0ADsY0y2L8iMwtiiB4F6qRd
NDqElikX8s5Vxc+rUbvSDfc9a2g7Qr0swrkEcW7l9oZECXYtIG41c4CtXTYVfDK62Z6aPmlLnwDl
E+89KvtdwkpT2UoZzB0dMjJydnAmel8rTDRreQEhuPL6AzoQlaXkDcZLg9+iUkJm7yA3sA/B9nTA
Jqbqbd+WObtuiLUAoqXVajdwardj+RGpVv5URMVdWhgfVgGvoikVmrGypiu9zYnpHJLxvuBQQFEr
Osi16+5XgUVnf4lOPCvt4G1TuwojB79IUesWaRkURk33Zcclhann9OwDgb8JnSulvBrrBjZnGx9Y
p9hNVckzuQ6svgbSvpLAr2ndcX6lrqjOZpq+NjXX5ZJ2dapU1YZs9auSg3pvuCYWIWKHjJbaeqxX
fuXWIfEPbcbyZrAZhk3p202Wb9WaKUYqXiK9S7deLl57vYv8iBaeT4X8PXYNwQQ9OAoPd37gpTTt
2ooCeRhh9zhOWCocr8s4QKBFSFKoHS9Wrzw/TtOO158xhnCODYuNs5IrZas+q1T3gQOkV40hSLZr
m9is0yYYagF9wRPEdNkzPSfLCKxkmDcOi5PM8uhqtoBkEVlxqXSL/K3aRDurG2TgLUoVqrjTkHQm
7TY25vdOlD+C/CSEUs5tjSdvZ3uLFRZkm/gIV57ylBJwXKqnYeRzMw3gY4UDr1Zt6fHqhLnh23tU
pVz2bQDJdIbm6yJD6C1CpvLokHjEx8vQTI6/hlh19WH9fkc/BbHm6pT9/9+ms3v/v5ba3z+c10f4
e5eGUsi3sURURy2rWkJ+eMTfv2n+enHp47uY4//3GaO8QYP3+3M6J/zq9w7/8e3fx//zG4vFRncP
f1/uP6/iz4v884xc7/pl+5+3xFi7AqfFdXW0yXf78xp/n/3PC/l9Nh1fZLn/+8SNklNC/D5jm9ur
GXp9Z38e/Pfb3y9/35PqTNhyJQfpwZNvMaS3K7fs6wPeFP0gVr+ttvJGfr8jV2+1n/0/t7nLCgL4
+zcZIiu6av/7l7/fxSs54u9tPZjiCSr5/vf2P4/w+9s/d/77XH/v98/DWMoq68Fn7ms2fXRSFjWN
uiG++ftCWl1hAvH7WP/xbd1zrOIe5fX8PjgeH8InJutChghbc5mrc+gO6g1nIdb99Uu2Wv2S9cs/
t/398fe7SjjXDuhrSOX/c9ff737v//vd74P8/XGhCmXvg+Hnv/3dP7f9/ljQyKIDvz7+P4/1e9t/
uwuRiTjMeivx6YDs/j75n7f7972REpYt/j8P8+eP/tvD/j59vnhXXj80O3uF5/QVZZmGFZbdFz86
EeHv1vrlnx/VSWCR/ufXo4r/0w0zb+24qOQs/d7p75d/biOZCTblZFr+32f452n+3vefp/pvf6d5
RJOh6vyfV4u+EDjJ1fJ78+8dzAbj65939vcB/uP3/zzJ74///lrxymY/k7L4Xz+Cvw/793X814f5
/cN//ub3tgQF2XZ0jO8hHUwfnS8ywl9MQTUKRh9aaXTiNhZjGv5ZLkbjSbF6zPynRG8uv+tCvRr4
ISLVB9iHDmyHtftQgpvOFVqKbNlsQ1kvYrA7NO1d4DrYMf3tjjMypKO1fke3rjPZYtvNFse3teM9
n6FfJBvVLR9Vcnn2xHDs8kk+Qp+n5ajQ0nTAMWwmyLOoF+KwieRNr9Un/LkoywZq5r6cb+dGfmGv
JBAAPYGRCfYezGHpAcJ6LeY5UF0st5h0o12pqV9eMT1qjZcTc4ooopxqxEWdtZm1KN3qJVVSnJ/K
NTOrS9Ua90yTXMNsLk/xOoepATaPc3kuNbQADLFhmdsVggBKYabozdbMRXTXtAOE/9kBrbqoeMSh
VC6QXAyb7erkPFOasLURQM3GnkJHd/s4JKGHSowZuCzZ6vOZBjV7FXZ6N6auEUSszco2UoDUr/0Y
TC0I/ZeLYRaHqmlOqHQbP+3heI1AY+q5WEH/ZFFybadCuU5iJlJAUuOAHXtNCg5I/OGargR7jIw2
oKLWfRBDZVYNpgCRMNNwbPnsLGHsIzdJHsHd4sLEGqdEpB81bMx7d74hUuand/hgXOm9MlNnPCo9
TH85sJ2Cx6ky9UprmmnH7Oxal2qC6Clj39Ilz638ySIKSFWlIphI4dpF0NuVRuyFzvhb6dxdatp8
0ibt9KYfzS218RO15BT2rVrDye+/nPS2jBnaowvkvjat5J2hzPO9vuIdhlGhMi8WHzrNWy8JH2B8
X+4BB+YIEeDiu4s27kxRhC4aja1u8sZjdI373L2bUq/buz0velrQfMZYAUBl8I8GWAU2GDqWZkA+
cFXGBpxLQmdnnyg/IgJ93U2n9QjSM1uciBj+ZoRNmdwzHmjNN3jK0bnWh8+21Cdf5/TzkQHKzTQj
lUsSYg9Mlcy+CHcNY4ox6PCGAGGaggL5lmHmym7JCXKwBcGyNGSZ4ejiOUpzxPywzdCsSdSDGi+Y
57JRkgWVWCQ4ADlfdYOFjk4Jy7iP7mZNbJbW/QDzZm5iNX6fpRISerKCrqnLNONEPyE5JhCmLS/5
gqNUoA9M6GtPy4vXkmdkm3tN+XY8OKZ6aqQHQ1PLFXd6twjSB425IIuJGAjNxZ/mXQ8u1Xet0Hkl
jW/TKvln3hJptbQUxjQeAeO6T8laQVsZhuquIHYA2BK9EKW+XtY4w1GQGZBq2k0MxGtbMn0d1Her
NSl7CInbDt1Dn7cXxPSF79GptL3mVRPyzAyNuA9DhHDsnmo1MkBaZXTGMXfSpJHsN8ga23gxsTti
ZtyROcneMtcQvla7twlGAdDUmtjWioI9Ul+2agDh+8pwNWKatGGvGQgui2J+hq32HsVtx9S4/sqW
l0XPAZWhDlVTPL69fnHb5CJxHxyrVGjhePS0ULWl9y6w8wa0q4h2BdFZU5Dbkf4DCIrYX/s1G60z
usxnWYAO1/mzUhtPhor+TixmtpVIWkTTX0NpAwxZAVNPEptM2yrZzx82WSZR8ZhXw5s2VMyFxHwL
VQ+eJZ5Bm04iJgnWbpNBWAv0QKsGGqzdGMQcE5jSB9Rx2TuwW/Q/DUIYbBaHZsKChU2LVFj2iIlK
ze7g9+lxNzdhV8ImR40itmPkZfiCnQvIgcCoBhYChY5DUbwQhlwEmkckXd/Rjuj78rkBvOVbJKcX
U54GcT4ugd2pNGSA7auo7Le9UjzZmX4np7U5/Sxtpr5tSo5GjyAi1b9qJf8qU/2zbw26HB0qdxWL
/eCUOGYGyjUCpPxUQ0jjrlGDyRy/aKgUphJdJ5j4BzVrz22PLbmar4EAfhs9DSsdwD2O8NDrsd6p
goiQSbFXIGpzw9wKoBD5GIYTs2+NpwO06oT/SJXbYLlbQiMsYcfEpR2gjdyQK4t5qKhhZ9PYMpwD
0VXvfUoy5mTeJm5RBqZa7BPNITksEiIYoHKGtjteCSbrsU2wa8tVdzsYGbr2UeaBrTC7Qdw3o2+o
piAylE+3ZcAXyWlnkPVjziMaJcJsmXo/wuHaOaIk8dnUd9YynvKkulSTGppagRA9QR4yt8Vrin2/
VuoXT60hFflx4m6spr1HA/xYWsXTvJDUTJDBIxGxn/VkP+s1uhpaw/C+QjueTosbOICYfa1HyqrZ
9qlukNHUGK9prjmBbcLci1CopDZcTwV3CUq1V6b2b0TOP9rNcD3ZJCOoIwLXYt+bxWs+cUxkog/1
gdrAkNfJgohoxuemdjS1YH7epkoXGB3nJ7EvVgHcACGfLJj1paONxL4mrD223mYxvcU9M0GnQBLq
EjgDFPG1L/PP0UkvRju9Evf0nTGklbGxW2R6GMzykfkqEzm1vm9wlQ6pwnQ8x+jP50GiHoKUeknl
NteIiSsxvJpe/N67/SEesOXQ3QTLS2TyKJzv3uwXoi4YnA8CCUNlMn5SkVso5C+1FVHx0eoREtVd
TjzPRkMYscUUtZts7/Ba9sRJtIw164kxPSY1iAyzWQPy5tqs6EQ1DuyXIwTtpqPvVx1120TVhoyY
o7A+1RLjkTq+DLyog9o8E7PTbtS5ePKgHLDyPaRd1GyGweGjj88aAa61pe9ENu6nOgr7fU8Luedj
YZFAKpFiudqMjAnfkpnB4OA059Rd1QuCmJp+toPJuyY87qEYgKQzFMKkwtlLoul3UUxXdT5aPkER
z6hCrnVP3A5u4TvDeNeI+M0CB8IcgjZUNhavjuehP8Ds6fcLTS3DpDe8cGzkhIZCOaBs6DQCVsW0
dVcIJPZCc5iXAzCHqC7PeANQ22AGwjPD6TI824K2HABJ6PVxfVOAQ97g8uHTNNFzGmX8SGwauXMY
V0pRjEivh0tKI37fJUxVEPQ4uBbwGKA7r2J5RLqVbNAwvmGDCVhyyeQA/OH08mR03kkA7IfbgJa+
SPF8MVo3SPlicv9c5qhTSd4kam0B8C4NPmSHj9FxcBCUqKyCQXdgt+Jhp8/CZLV8QE9NwkuOmAkN
9cbqu/ReyK2IbPHIBY5K8s77UqdhuIYJ4kOCsfYuEaqKObOb84Y3NL+beVZS7LLDW9d7YSxdphrp
zG+RzBE8tu2YihCE3AbI5jl5KMJaNIFtzPiMWR+C1DLfl4t0DwDUnmFZABxCmiMbdODUxvPI6VlL
LoYpkRb1TsbjzeRlHC5teq+x/AT9wLkWRTljwvaa+LYf8n9pj2uMy3PjEvXuGcHJhzahSlm6ntIb
k1AEnoNx72mI26NNsRjTZCPa9UwJssk666Sn+RO19pNrG41vxUS4Lfr0SVeKYYtLCJ7rcamx5yB3
h/eY4LzMse8UiIGb2m6RbhPq1Iy+3dG7tWTJtMkmlRBCnOPb5F5kcfpD1pUpjlatgdSwQHhq03ix
6nGr6dZEYQVzOnXYB9vDLTZUhr1KfmvQG2fm+kFLrNoxZrtpCWOjoAXEjy7XAPMbaG51QUH0wU65
9a28RfaqMfF3OGiUHz3S39M6P0Q208E0AdBinstGNX0vQUxclBSiixUjuMtd38OUky3WqRu8R0Bf
34x2DM+8Tqdoi+Q9mHFKb7AabYWMbzNpmohI2tepy66GarlfDJozsnlrTQW1qodoDJrVpTGRjE5N
dHFHBLStGlN3YspHK4sB3EXLoYIQQJzCeGXZS3sG8Ge9Z0NJYhRsF0Kr9NA05kddxbyUcQYmfMIE
5sar5OzbQlASFMLZsEdMwFmlNjkm0xVznwugcXVTlmO7Ldf8eXM0z/FUnmaszOsmSacc6099bj0r
MAbAo/BFEhfUH8mks9WJMQDxdWZthgSBYZxQEFeDaccHOj+5q3d3BMuT5yxsinE0kv5VJsYHyLg5
jHT5ABodWjdxgHNcFH7aURFCfs+wdM3elsIk5gzJKahI0kiR9NW58WMwroDoOnwz1P5dNzdpa+k+
pKu7FHX9JmmdIPeY3SswQzaOpb9brvudMl/CKlgfDH2EzKl7TB60+9bykE5pHqJiA+tcDkyPO2zT
1BIBAqz95OYMxiGlaIgiHU261AFZ42seEh7EHS+Z1h4IcToqCBTbGtFfXzSXrKhOiWpfya4lcnqN
7RIEJ2Eebjd2sVr+smBT98uZVsBLY37NSJKacskCBlb4xPrhzqnGV6cfP9NSEPROXLiuvaHvtIKG
kFBCuFsSJjpsfcvIQICDpzEfSIW5GxiGQtYuTxLHksKMkjAj7zWz0J+gf3qMxP1gEkbjsXXfVJ0L
mMuJAoZKp4JcZlNj8pnHYmvDpwk61blp2HVIwBJBwlTAM8eLLpWL6hF5GifzPQ432NOTc1dGHoPw
LDqw1XpxvXsohyBr9RK0M3NkX8Al9jQKzBVkFJCxHcyjdYVsbEN43U44CfohXM/FpcUBCjIt2nNM
+l2TGNspAw2L3I4/1VOSBnWbzvMVMBlE7j0+vxjMlDfgPa2c7diqL0pRXLndoO+iad7VUxTWssD0
0hLpG0vxmbRkSFrGgfoCTzgFBskSFlUlu6/xRs0PVNLWQVmVJzL1UMhIUuB6e0u9r+D78F6q1kCD
52Zfs5O8JCLZzjOGZEUSZpGRp3Vw5ufaTIttRCAuGJJNJaty0+NqsTNGe+bwkldM2COmnQGh1EjM
7A4tjEf0YUfYhufs+bNsFV/Z+WWa1oiTGkFrM1JySFv4UMShRSdEd3uOd2XWX03kEMKbNGcRJ6GR
W1DE5+nY5PoHIAiiSTJyimmC0wz5TMf5kqNiC5Xa80B3rxcRxWFvSF4N3sz+XM2hB2Z8ntMYraeA
bZzHjELriHzXaGsWstkAbGMwAGI+SNOvOiquVQdNE1swi2291ZBT2e+TCbi3S5296Wr9azQwdRQX
+OvVDuHbm4OaxVkm+iceBB+j+aqZAYVOXXxBN3unoh7DVk/OS4xQteWL36/ze3W56RJv79xOXE05
Fc84ld9TPYJhJX9Aspwj4OlEP/Ynzem2pXSePG06zp2CkqNlF18b3Y3sTHRlTP8cple5p++UtRWe
NPN1YakCLmw1hCkCRpth86ZpxifOUdQgWoPIZSRytYvnHfcjTmuIg5zkLLhkFzyoSpAy/XsydbQj
YxvdieTLm55b13hGP/PolAPVJtQVC52F30dRukHUgSIJLaXDboGCl3MTzW7d7trODo1X1dbxfxhP
UzkofKDdfc2Ht6lG404p4NIK03iRcD+0eJQB3CYkkoUXX2MheIwXG9AyBTqBwj2lMKBiBCMue1hM
ivi7BsKVRI3rURIplMR3zTcLbxQj5muNa+hzd4XJTs3udHQ7Y4uEQH2Br6tvZr0+W8X4OKFTCOck
vc0IcgMoRrwVM1mTMWzAJvB6xOY9zcaD9o6U+t3BudyrHJi59eQk9oNuVwH+/FPiQdkWWFCK+arv
OFtirNPutO8N9WUQ1ofiIAnhfR0wVYW4cWnGZFz/nSU1NqouD+1wzlv71LMAeCass05or9G6eXWV
+Hrp0GpAbst1m1Q42X827bRqBZ6KoUXLkCDXGgHqqCrBnmXE0UIVM1Q1PC4VN5XFBLmOxEdlyrsm
GYAUZhZ7muEB1PARkQURPgomFvjIvsvEkhemAHMts28KAI2hjC7InKs/kzLZZ1YO9D0J1dz6StyO
PlXXNYBftTic0p0+N+fczie/a4tDIyf8JGqzbWvrPdd66N1MYj0rBUyN/zYTxkcSVXddam15CceB
rGhoCP0yXlcK9JvcRrqRgr8YjftIKLgzop+lUh711bOGY+dRyd8kGgdr0QmzVxtqLh1tZ9kEhtA+
nUEcdC99gIgTH+oq/xLR+mEnxdusyee8wqpSGTiN+5r3nI7nOR9PdZY+YKF4p4R4V1eZs1PDimvm
t6Eh2MhV11zf0sv9ZKlNf9Ed5M3Db6dy2k0smYEx05pVU/0K1TrdhOTNwxK0zlSvyyI+ooK+L93R
3DgqsPh4vFZb4sw8Ah1YwoGi7ERdIzEYdVQ18PfG9CUtOtP/aa3m0zKKj6hpIgr4+q5U2g0SNhYX
G3cM6QihDeAOIHmE7dWmo1fkWnM0CpLNmYJUDhqSCvXLPGJhSrToOctQxVoD5JdldI7pQuya2iCm
V+p4Z7fV6Ku+WCbCupw0D5fYOZLc9G6b7RvS8RtZRu425TjlDHnG7UDK9xB4VX0ixDHe6V3mk/EV
bx2l8olQOSsRyMpCLrvWMrZQlQ2uPxBayI93dc4uVJRyb0kU5queenKx2K1vqjG8+8mheQOmiV05
FR1HcXUyiicIMqRy1LddIl4SifZ1PQSXudU3FeVRGNscKPTyz9j9dnTEXyJHnOnc3kSALdkl6COr
kwZ0tjkWZvkgEv21nGyTjV5CWTs2O9dbtokpuDBW6QPqBa7D6prbqhrNnt3Yg5jLFyLPP9n9Po6u
EAcHPwjJNVEAQeDFaq67JnqlPBgOSUKJEtGov1ZckzgR7PeI7SGqlvqefGPaetn8f9g7r+VY0TVN
30pHn1OBNxMzcwBJeiebkk4IaUnCe8/VzwOr9lbtmu7pmPOuisoiEZAkCb95v9coDBlK/5iOwjE3
CuHMXPM2pGC7U2sQ2hhmK5gWPXN6iDgIakDG1STGapAsTIECAQfAw0r4xbzXHtvuUQ09cztMwrlg
Vr7z0xgQk2i5LuyZNBKbpYy14BQRpPsCK72xTiXCW+Eyl5iiU4kwmKiZgbhJPWkzjla50wQTOv5o
mQ4KsPReGGs4NThzkCLN29/ryPaLeC4p36wwvsbjOytk+qpGYxqf5pskMFd+NryYanii8NOudQNN
VUmOW26kxF+axpsOjiwhoLYNpRW2fJ/1JDFQbbHErFIpdZjaPE9JVW86RuhVTx/WVQCQYfOA8+97
22ABFer0PpPQ71SpszaG920YI2YvCaWhEtx4qkuyCVBsQn1NXoV2bJAwMbTXe+kLNTAPDSPs1PM+
lEjFNofophWuSqqFRD4QZ99ynWbJLPcoR2bwXIC0aW4Nz/gVWDLiF9WORhphr/V2yhQeRRXEqrHk
mxWfW6gIaIRP5fxx4VyBUXSsNvvgrbfMZ1PFEcMkPgH9jdON0XES9fu0uBQRNgwwa0hQROGOkGlX
FSqQpnFBw2hXBhHeg0Z4qY+Tl5bcRXPpwBJSYMOhOqii36OCUHgiyPxzW7HZtx28x9LH2DAfoaxB
dOOxVnZZp35ZosbsDf8UeOJlHICE6l5rS0ZRc2cpJBaNCO+wkLpUUfdCXCXDIbw+N56SfvfhVJ+a
uNn4wNuixkxZ8S062BETFlRVrhWIL+FonCz/GxZUdBCrWYvAhLMIzYzmMXpI+2dPQZbSmczRAh96
bI70mzQLWMJk05hWxNzZgJaHh8wmCkXpFlu01nGDSV0MxIIblLaRwsPical36pk59qMuprc6NRNX
qBAYkOH3ovmkcKcmEc4zFS6CkcmPSHC6IW5VkENAKniawJ4If6eEWgmS5gJjeKKHz4MWxxuYQewl
HxRqYWvR1N8nBIlpD1TpdRRXOp+96tnjrRmYwwkKDksZOd+xrmOVPHWPEsHx1LtKlMU4/dgKgJVW
fMZRea2srN8m46wuStCMyOquSRvifHwKU/UE+GQY8XsLyEdvkwuITUHMkjzY+VE3D6DlV01H/wpa
6W/YurqKKZylXobeNpeevLcShAXhksDYtTkiHEA0iKDST3DTYzBy52HzgskcYGcrCtamO3fCbEGT
toVrZVrFmJ+yh9715q4tQfzCqe2pl3HDWIof48FRrSDPkUxXxe1dSXwukbo1P02fEyscnXwNX4UW
3GZIoCP3wJqMpYpd1M1x5PQIQaliO9CG4qmh7I6ilEbMkA00NuEpU8WLVajKRhXbct2N+W4qIwQa
hA4Fc27h5NM5+L5aH3rw9thE0hDFw7OeoQMVmyeqZvz+2YTZHIisF9bRPsmB1Zm3EkEBv7BSunUm
KpXTl1l4bAzqpyV525gNDMKh4i7GAwyzwAa6JxOIF9Jg3Uybx595ox0mAqNiWtIkzJ8zfVK2aM4i
mrB83Kv1XBOqRMFupRTdlhFXjGvJFM9bYDU14LYgmUM+UG9MGx40plm69pwmyMYMKfMcU3UyGZcI
rS/QzfKI1oU5P5KXZOAj4pFHWEkqzVFVVYFFVx7R194anWvrSY2Oy14Mh4bHfpUOz5XONy41PlKO
EZgNvk6zRklGN7ubZmnEECD4NgElD35+JwKhcEdR6OZXcYO4xuURSwTX47OlYlwrJU2oNI+yDGo9
rm7CBI/8bqsycbdFIRVcuVWzDcViJdCytQUNMwjI8G7LdxLvmvtU9twuGm/YMRyLzuhwTYhy+JRI
KwgmRQaPgQDOsWwkfKspNtqa5n8U+MiuDLPd+9RQAQ4t2aowsAA214tPuUm4RGN07WalrumZz0nQ
mVt0SuShlwWxanBQV3JZbtvsUGXcyZqHaooHCWeW4qSODc3NkMk7Q0bZybBC455TC+lz8LV3Uf7u
humzzco7q4hcTSuvU62L+zpEWF5773D32FuVdQTdjx7OUquhoMlMGPHoQt+de2rMOvqpKOjcOhBe
rYrY1FaqRIf2DkqBKpAnNJm/gpjYx4CyF1a0jHSY56j2yIiVee1Gzmkr02GMV3Tbu0jxxr2OFMcO
mfqoWctg1sdHXCiETVKED42QiOvKvMqqwMBQHJ+7AYOqWgQVJuqt6aiI6D26Oz8jw6+3sNcZkomz
909B3bwmOiUy5VvuwqvJbJ9JML1i1w03VWY60KJXswNLYMy+rXItuPg5qoRcoWwwRzDX8Hnz7hXz
CDjd3gmbXbKy2s/eBNAvIiD4zhceG0CBXE4sAn0zHfBDeepwJaaXa1Li6/t3gal7FRgjzmGhukuj
6A4nf0xoNNxtSOHJ7dwCv5Y65ny4xgH+F9mXqPQfTScyYtH7rUTbsyEnBa/P5ANFuce+iEsEk5mx
bFT3fKOIuwpdUVVoySZQsPGcylUsRNtUxFuo8pQrvrzRPoeX7GBU7nORSVGzDtxHmSOVaG2Cpu/P
BdIstYLIMmCdFbTv45hf6GEjRsGKjagkxBM1gwdSrMcor48oy0D9rai4ilPxGdVwQZogepBFUp+C
Eug1yDUc+kqAEwR07SXTnTAVfoG192+k0VJ9hcYuqOeupsw2Ddkvw8Af1FCZGlX1uZyVOZEkThsf
V7tLOL9ooG+pYBn7ZRU6lV+dBvJQxDrftjYfMS4YyB0z8TyAAgFARJ6cYOEsWHXjqihph71Ceoza
MOI+EG91EfQrSZYJaFa2po5mTJ2smx8GmMpUYNp5nfZu5TGRwfadsZBdDXm5K4f6sTOKaSMjQHI7
zJQGIu6pHVOdwwuk3PDwoCI2kSg1pMujMRgoyAi0sTose2Zece4qVd2eu8K8TzIuaDahVy2k6txY
TWHHIZaU7A8BXmgob5R9dKm8EZAfmBFF4UffSniSGpTlo1Z6VvTSgN3xVpSZR0QUAusc67LKuKRU
xFZI2KETw5z3CmHdUWKVEqFe5ZiWRYi2PL1DGo5XftUO6zQtMQ/zzpiSnXyduQrTMniwBX6xQgwe
I8GHtoqCQc7wRZOLGZsxR1RWd2UbA8PoOHGM1D9V+iU/aZgJoM30umvkoRoPNaVbNZjZr4UE+7dS
Mr8NrUN72DwPDUwzlZgcxxhh2NYj7bMyfaoEOlcK7qzRt6Fzg05p8qsccNIQjTmSGT9rwqf8Q68U
T1UMmaLh5pLrxyGuD1YFwwedpgvP/EmK8TUwLPWX2lXo5BUJazlLVhxPNo4y/tYJ9Re38/WdBeVn
X0TDkzQh4fMLgWp7zgUw1E98AzZtIDgoRZL14JnRitiQRxwiqJsaKPmhkUOnGy+dQvVAU73X4AoD
hVbF8cgCa+VmJXTVCeOxZAMtYzd23qWoKRAbYBGxNEDVMTgmMqhbmmlf1TScVOwNGKWuAi84IEgm
kk3XBQhB9TpW0WnF8+iMOspFjwIk3XGNYLNTtqXW7CQck9p0eBDGSTq1cIHkQqMbCLf4UpCbbClf
cqxgZ4xXhJCTithOMZ0B100unbSE9FSZwaGhlgbm9i6rTXOE/0lrb45roWmsVY2PsqUG3C3hXZLj
y+fT1ufVplalnd4ldOUYJLuJVLwleoi0bkCuJAtfvta+x2r80eCozN0vb/qS30UllRMdVLzWpxq7
WkDIKEpdQYiooCno+eQcSxAVFRsIAxVbjcvcwVmG+EQLu4+a6Inf/974qNBLrsj34/NMQP/aEtEd
Mq3S/K+hHu5r2fgqkuZGrt0DVQhcSCPB56I31J1Rl+EUz5RDmtk71FEFNNe6ir2RGFim3aZTyZRf
pOpseMqhKKUPyeuxWcrgic3VrKzxIb4kJmZhWUEEqn7oqv2ojBuDJyiDvZfScHu68IJz/nclo8TG
y3rY5Bg19x7q+eorM+qbVfig0XOKgrqWPHpO2nRyWqxtqnanAUMJtLM9xRO3NUModaJarH0GqmVh
JK42y1xofD4N+YuCpukGk3UaoKStMkn9RRTkHWLhYI+H0H7QpkVQfiowCGPgnh51jALjrEw3zaiJ
LrQ5jdEFjo2ZvpH6wT/WTVGu/bq8RwfmilrO4x+r+4pJqd+UAkJ5rAdSq2xo4RGSRV8BjmuIFpqd
kgl8b+wUVR0Uh+EtkzDdd4WxRwIRWAeQDRJ3s7kfxDd+MLLHoKiuSqusBkwdOI1w1aOjXZmg5U4F
5qdjmGuXlMudcMRDz1DiY6SXd4SLzbmUBRWrgSLGkEaAVcmmbAQMSopLM4kSrs3dGtUE9moxg7Ki
3ubkeKJd8Qm9x3mnIaPHDKZTiH+14wVl5ooFWZNmtCOnCIY7jCMJA0YX/5pbyGQxGdC7dDVDgMbH
B45BPwYQnz4FvZJMVqhQQrgSRvldb8qLKjbb1EpGt5EY7yYN6hDG1YKTJTle2/218ZWPQj34Cq3m
EPYG5bBvC45Drmo4VnbWlzE274Bfamk+U0HZDJlPrSQ+KExKA59hxODLFyMaLkEPpZqYeLmVdoWf
pGsJeEBP9esgI4YDnqo2RSnu8ZXB2qySb/WA300JYKql2Kw0RORamX7OJuXBU6J7lTZlbRrtJib0
0SqkvUdPrpqR0+YUyHQsk6IINBIJXIREQi5JhIVGybs5QZUiED0YfsZik+7CHKvqTlobTcOoBLDR
Ii/LLoTkqA7Vpxd1n3FNrSKaSCK5T8q25aEZkcLkL/DuP8NB+2q73PVwOldIENiIwkC9bMTIsGTW
rgcfQLIU7BGQAZ4JFyWfHgPNeI6MYSvKyg5RZrkSGvkY9sJsLwtHp6VD1Gq0tsdvuNRuKRZ0GHXl
dJa61kp6WLH/gLJ+TeIPVZkNDuIdoO4dkjASG5r8NnnWqsL6AKmT9GTlFWwk65XADWQLYXAUsEmw
Idq1EGeHo5aaD2itALhT80msumPr5ZfFyv+/Uw/+i9QDS1JI9/7PQw9WYd1U4a/m3/Lvf8MZpk0/
wn+JLv+9/58RCIb+B5RG3TJhESsyWQc/EQiG8YckEWJgiIqiWxIkmZ8IBPMPy4JMZFJjNkG0dP70
Z3K5Yv5hipYi80ddM2TCbP5/ksvnjy/yZPTzbI5r0FSL6oaoKpImq5qiK/M3/2tu+ShliD3HQdwK
Fkzewk79b206tL4/S5VtiXGtqGLYYWK7In0RwGzX3UOLgYM4feJ5hjmK54ZEhvhptO37K2ZTYnhp
yhcJenITXv9ymf+MXf9rzLps/kdnqwABKQqXR7YkYuD/erYAu3phIlDcYiOzlwIGs3XKHAERte2p
L6NVHGuSq/0ptTWiY1Px3sBhpZjOo9ltS6H5kCmDdSps7xQXzj6mWOadwhw7FEXfjSrGrz2PMr5m
kJls6wIbvybJJIZ6GjCumrClxlSWJpNJ23U+3KgTKjqvY4sYozK1zH/N23QxDvtFtJo/LtesLZYE
DkJmDm2uGx/fL+WIqcCyat5kPmRZgB9zBmbRr+dDgXbtaUroL36pHP0fJ1WqxAlxTvMJLidc9utc
1FzdIOabEw85nD/r/XqdLpJtc2H2mYMFLDvzcslyDSQMidyeM7FrH0drU7zM2wQowisUeAG78meV
WjVjVTpGNvVZF8GoQGxt4loYDzuZKWLZ8R8Z2PPeamhtkXq/6XWZuPMxcNFelQHZuQyISvbFvsCm
aFpyVn1qnebDydGh7eqtCrA0bxGH/V3J1nmDVfP8sX0jfssYn/kxadwqc7SDmq9r9kCqc/L4jOW8
+PBSMtb/+Krz59Uw4sgW2TRIWbNuO/9JVYLl/+icxY86ah25bN3lC3AcFYqdJ4Sb+fLM333+8Pk7
qELkltCs5+X5EqItXs9/q5nuWAhL40eRUxuV7FlldiSj4SASRAUBJg06BZptmb358mDrLHf5NZIf
PShH+IE5IMxEGNu61rjz23njGlesvDa3o1iBDuH3QBSSGnXrNkJIDR4zr/em2SnFW0XTG8lQm/m4
ddytQ3SsMYebDyGzbEHrIe4YvjqfLWPL9+euptw4ZYQut49gtKjIC4BO+Fs5H9YtVL4ZR4MihK5J
ah6o561Tdp/PYN6th/xqvUqK4MZkVHXluAY3Y/ba5e9pRBI1bAwVMJRIQW5/5kC+IyrB6r0bKMy2
8f0geI8MYRqMpoo3ZhaM5XXbGnEATpPnvtCZOmsKzsTaxq+NQw0MDqEQT9vWachFMwL51A4hYXJm
K0GMBTejbiyDXscZ3CPmB0Tklk4cmbACxf5Xpvq4pyPP1n0eGEEK8EhX3LqD4ha2LjZHWKsx5iQX
pcWHNozxzE8j3/nvPnQJ+/kv+lAFf2b6rP+8E31q3oN/CQ76vcOfvaYkWn/QL/1EB6n//m/9V938
r38XJEn9Q9RFGbBVJCNIVI1/9pqq/Ico0SGaOj2uRI9K2s8/ek3jD5F/FFGTDA1vafrB//0/fw3/
w//K/+x46r+9/5eOSDOVf+03RZNKliIqdNpzapCu8GX/pScq8zDIR3M86RK80yTG0AWemFns/7Ko
Gy0YchcSuPl78e8bqMmGcpnRrvsapZaTG9M1DGYevZU3m4wKNxid9dzl1J7aXEW6U4Ygv8I1MHD7
r1rzWFVCv8fAz3QFafoeciG8ZuNUYeYyhpt6iKN1Xgm6I+CVyhTPx1C4klESGv45RZRM2GL0Svzi
C+EJiCi8nugIFcVO3A8bOaWGkIJuMCWX6k1S6vEqxXHersMeq7Plm+Dpy7xyWRSITZkelkUVg5/u
YE55vwKtpPZHhuSfOyyBk78vxV8Os+z1l6v0E0spYrgX1pO0IVGoE90ltFOC79G9LIvY4yRrVQ0e
lyzGZdXysgQq/sR8/m2d2jeIXJeVv/MXl0V1iQFd9lzeL7v/vF3W/XxMps6hw8v7/2vx//3py4F+
jku0rLYbw2rYNX1V7MVFrjsvdfPLsu7nD3VMxPPP22XJ1+bo1mXxZ5efwyy7LG/xTA7gWZD78R9t
LGk6rKS/H/H32mV3DdAGeuB8fiGORlMZ/D7Zv53Tz+ctx/rbRy1vg/mmwHCaQsc/vw/BbXjzLe/R
E8lOVoDcFeOMWWfLazhreHsEMkho50VsaLI9BO994lf5Zln1e0OKiIh9/7nJ72MsW//eaP7zz9u/
/Dle9LlQJcAsl8Vlq78dbnn7n/95+Yi/nKXfeD41gJDqCVy60o5m9S9xhn+eYenPUeJWLxQreEt4
8i7v81myvmy0bL68JRA22vf3y9plxc+RJr3hIMv7ZD78svSzZ7ZIo3/2MQUILW0qgzgHTGrnmm0j
ZVBjtZ9FrIWrfQo5db/8fciwfyg0kK9+Vm5jE6OsutZQV70gdKtYvUs1TdstNs7ebOichfURKoHA
xFwYt/iVOsWS1mrOSdG/F6Ulw5WrSY13znTVlsVlbdAYBzXyg83ybnlZdly2+3n7l0MuK5c/Lxv+
7Les8+Q5hSfKgnXpTzBcuzT/6MaSpAOvOkxtrqAdTADVNQM2QtK8mXMjvrwo9RyhTJQYr9AbSDuG
94/1XNUQQDL0+94Kh71qePo2m8QVdcbzpJaPuZZQQev+aWCga8cqrccd/vrpHh0v8u956edlWYct
bbHK8X6CUMT1mCroMYyjsMQSKuWmRowFbUPSt0FVKhs/IIbVm7NYE4gR63CSHsOUmApkDLW4h44N
gKzdUXYDR6ow9G7CSiG2pwxXy9u0Km00CNS1uhaW9RBPJPn2JLiHpkQIXcfYWJ9jd8kIz/dGVVqU
SVpMEMt+J7XPwO3vCiOwdVojBIAmCchRV7GDdw89hKh460GaHjwqqEiHxC2E+3pviYQlaILx51Jt
Vir1X8b0S5R7iP2Tptfw2qnf8ECTsEsFFzbmsvizMuzEi9IH03qYn6DlJZgzdX/eLkvVCAtdSefi
Dw/S8hJDXCQNVtph8jQymdNFcS/4l1IkWV2v9GIlFD2PwJjWlPj8unYEPNqyqr3KVtf/vhGV+Zf7
uf2WpWVdmVSYcHQqdmKGSIEvTzbYrdX7xdFcw/jrT5vz5f3yl9/e56NVjVtTSVZQHIc9ZunzL6wU
NHhYmbvh8j5AN7EfSo9fpZeJV1WNRnVrr8VjksqOTYSDAItkUof978Wm3JI6IO+CaVp7faXu/cpE
uVYgzwHTtc0gszDFkczfL4ig1X5kbNJGmIJWNURqZVJXEE0qpmBzgvYwYfxnUFmBP0YKEQ/yQKGK
Ec1WGu/wuh4fcGFRMM5/GN5MslMpH+Z2mDnTc7IVvoHnfAWfTQcGPrdi/BkCCF9RlxX+C5PHYoBT
vh3bF/eXUpxLyp/1VkYIGbjdIDuugUBarl3ND5zR2ALchtPZF6/S6JbqZ+u9d+l8aKKCFZjZmZsM
q+aZiItKcMXgPVWOLSaSkL+HQ2tuE38dZCucdfX8BS/MdPqCaxjBkSkC+Elrzd/BPpqdd3BSip3O
BNNVn9DQqhoBRYfOvxlferEbtSf8pvIWXtq2ik45iQ9YiCZHykFIItLxoOLaF5wwICrErYkoBFOp
zlGDDeaxE249hbKpuZyygCSA6TWnBb2LcoS1E+BdT47wPRAzYWC03rcv1bDCNZgjesUlIOMpQ6nr
CO1xNO9hqvftLRVqu/WvRfOJlJRA7oOBwAlfcZQtIb4XUI5WWbILBA2C+hZjELyS/fjeQHqtOp54
9ru9bm5r8AuCoN57f4LTshFbsp12cnxM611XOrmI1ZsDHT7g+ir49UEps/HPA4+HA2pR3rMb+NaO
+FI9m8IeEEn5jqDIM167SKe0XgnJ1gObIC4R6jT5c5PTPUcHInX7ix+upKfmFK4IvPPxfIKar1Ba
3Y36blA2RUA129aqLzwgpwSuxcmMHSncon7Tp6Mpf0QTQ2qaydmx9Shad7mwyvWNiWnxtK+Ma9we
ImLkJp4LxR6YGkbxd+4/q/XJ5z46kKzG9QYYFv1NxHfTbeEbQRuBtbRhArfpEOwLn9KtS8CD2m0m
MhW/yStQoe9CdRxW+OCYzV76zqu7LCY411GQpJUO10nAyQCHRe5OWDmluYsEF9txLMQxjuVgzRtR
jxoVtmGdZ3hCOtBSNcvJIqigLr5APU6U5gFkXxpW4rG41wScnvCA3E/wroJVvUP/4VEWxPg1PyST
25Ol0hwhbSLZxZ4MjyNbPU7xaLvD2/AUVJAPJMtNtLtG3hGtDnZwhPpKPAmq/wjlClKgBI7mrp8O
Osj3V/RGMVDHTJAalyySwHnfp0cDxsYjzHZVeIVQGhqX8AXFlTLhObuXdEbgTvpqKfuaR8HHweFa
zBFR4f0EbjWhieSpJU9JDAukq5iMrNUWNoKDtrZHC+uvOg0eDkk0e5YJkh5xAsNtUjhG1UeTbmIf
fEF6bM0L1LEK2oFlY1umf8IgtZ4wMdVc5YxXGqkCM7HfIs1oT0pKoa77VwieuoFtCmDZei7iVE7+
Ai6EX1KLqEZfieWKo9RILNCpJyuu+ZmbGe7dWTkgT97myB2a9WzM19r4V+HpbVNKGwyHMwlRj+Vu
1zwxcQKDKQ7ti6a8lO2Wqlmzbe/lT09x42rLqWGLWVCYxjexKjack4efXXqUFUAhGyOop+JG9VQN
MVE7JAcRMA1rNfkBXlMjUjipYIEdu/6oi+vgow3Pk7VCMyq8J/xcJfDWKGzq8ExpqKIWjbHDU3ZL
TyTEX9RHwW2m+yAkJIMyypuiXAKo0DmJzxCZJZi0q67cKMlJGo6Ceqq8g19CFSAucV2a1CUPZErA
5h7gnd2FIMHqFuE9uscRYenVuqVc/1/5MzxnJFFbuLoPIJKFuvPvpkOs2hOFt5uFzHjcIKQFaUUn
RTUId+XoRcQkb3JD/C47a1sn9HWI2FDUreKZpW9TeAqOhfCokWg2PaoThaW7nklp/W6JxwajLrK0
IlvR+JEpeNpatPZJskKWkT88tsHjOO1Nk1Jj44RI6xKinnAmefCj73587YifYT6Jku+W1sC0zUn2
kYxj3cobEWNTR6SObt6TfJMQYOId9WHb0bKE+4IEj/K9L46SQCLIhiuEX2tl2hj0hCQZUH8DGUf3
hnEDy5LdfWKdGtmX4CVUDxw9PjChCRTE0lD07eBRd8Cv7nNsiOXV1JCUgzE52VebZIVCBsJa84G1
cr4Jqg0RZ48itFtH30PZt6O1AVF19Usj7PyGrFC/xi5RA3cKrPN1tAIlvOqVq7x52wbJHMxTlzvN
cPE7ED8LmoNnn4QHR3wwzkCAnDngHpmJN6INPHRWgMdP6tX8LLYQNU5f1Q3RiXaOUNv5OLo5UHoE
7ljekDbvYIt5X68Gx9umDtfUDhzJDtba/S/7q3DbX5gir3aBaMtX5Zxt5etIo8AA4Al1NU9Mdotu
ItHzBJnftHsUhBTKUxVGmOuhOUf06AbJiU37GfDd6XjdbRSqvlfPgHH6lEBkiTYUbDUPpw3Aftsf
nGBF1hiZ4viB+727g+KM9CLAAvGt3hSX0B1IXxWBFu+ZLs1l7cnxq/Xohnt11TkIvGXKokgWs/O0
VwAxpdUHwigHK1QZosVauu1UdHtv6J+UI1FeW4PEmLPwS3yWMHfELeHd5zGAKXmnbdM78cnfxyeM
FiClEonkRecO/vRTvok4q014Z76CUvM3Cf0xUg9n+jA4axeZE3L0IN9hlujjSs2wjTgfri3Q6B30
QmgIhM9pN5EnDJiI2dOT9Cjjcf0gPyPZWmXr7qoh3rG7a3zQHQVOhb1uCUzkojnaUTnW5+5a7bzN
G8av03E6lmdljcOov4XwfcSF5cTjjTw+Rph9HIi1e2w8+gwb6jOBjNkDW+Q2JYHzdNTWwWuz0zq+
+Oiae2//Vr8Px/Q8rIjAMzeMPo7yPjsG6D3WVNed2BHcZIVgym7t6ATibbPJKj8la2uNP+i12emm
UzzG5+JReAnvh1X7Hj2SG/QIm+C7fO7dYqfZBWkndvPq3xD0YPjySPYDaigtWvGaNna1ktb0Gjda
Mm4drjAOHAkOIpAwqWbPbXh/ne6rI4FdxS4+C1ttZRy1x2KF9srJNtY1c8K18Sqwb7MKTqjxplcK
BQ5pFQ4tFIbaCKJeBWULoZrO5RXQ3dn4GwYlu+TA7fAcPTbH/js+m5vuWL4njHpAvl7E75f0HN6P
rvcdvGafOL5xJWhjtAM5Aie0hLMt/kP20J4y2Vm3b+JTeIfXJdEE3FY8VKH9KH5lsH4ccXDGJ2hG
g/1ofbRvmOyrLim8d+nWfFefqlekgnjtMGZ5r16jX6rTn7FoHh7iQ3yQn3Snu5Z3ZI27kKFscSOf
eHWmFXUp+6NAW7fBRMXJsDWztaOx1R2iW17mm24r3OAJ0by1oBWNXb5R3GtPqBxYOdjpnbTNLnSJ
+/KLezV/QjW4mw7Run6aDj5tTHPLYzc/0TvFX8t939yiS4BVCb0LT9FqOKT8XtGqIV5QR5tDIcsp
kIEQucOc9IsstObG33iYAP916WAyR+HS4NFOh8VlEmxEXMPH9BE9CJ5DpcDrbSx5JdFWx40Gfws2
8JPwIZ5ol3VHWw87WFg8LVd972+H3cAPMp6Hz+oVqSyRj2vu9wydiqP8Qgw3OvmzcCG9be1vc3qk
SNpCfxefe+UFkvvO34W7waUv7vB8dpW9cFKQjYSucZ9+IffX6lVgfcaIN3w7lekyh2t8w6pet9bB
3XgvbozLdGyJPz5VeFTa2kBFzhZf4UG53da7foV3PZeaSApslCCNMlTeR5fwbroNSwO4tBIwNGlU
sEStn/IvH9YZeU+29tGyIzVYEjloP+gGP/qTTkPw3Oyy1bCTmKq9N5dyb32ksL4hwN+j0TLfWape
gxftCINumM96OvqRU993DbxFqCJ292DcxKfqAm2PIPj0bh4fvEkf5RunCG8DRXL51Y3H6UaH2H1M
/IzUZbK5MaZhY4hA1h7N0uhiTIQLwn50P+BDw2i1h3vljOzFpljoBI7vVhfaUrrJtyk99eMGUfqF
Ji+59Ceua7wVHULSqVPb0kXeBzyhDIEc6U3cYTKhHy3X3PHgqzheO0jpVtl2oLnRN9ZF3IjnHGuM
lfbo36o1ieTgVUiKeXj97UewKlwNXRp92nCnHzs7p8OLLpz3ULoSjSRxoGtmYzeIkf6H8Tm9Nngt
fEqv2sWk747W1jm7FQd91xyC2rHu5QhPN7eNXLo0+cpwEByGm/Zp2Co0z9WudzBFPUgP5qbcMELl
yJurudLuGVP0X+b87VEiHXBz37ZfHe3ENt1CaXGkbbSOHsK7+E47YOdxv65wd7nJc/XOHoSV/NTx
ZN7xzHrPYIv8gOqXAmcrdMXn8X18L67VY3yfnptjRiuICfsleDQepEuVONPO22MffTbvRJey/+tH
tBLuiargcVa287/6gDW1HVaO/iy/J1dBc6OCuuAWblbTOQKh71sltGOGUA4OFy9mcKKnEZ9r72g2
a8bFe31PxXlDrbLYMV+4I/LwzDCTu1Z+Im0IEiT13343PPp7dWdNeFisZdOdjC9xnBNk7mJ95Fck
LsF4bB5xt/b3OvdRxROb31s3TuIDWYfdRnPddEFbCUWhBGoozI2YHy2wG3VC7i3EFb9ffq8jUk0x
ZR2sAPzJnLw/kShphqiWdb/RKBNjrLyP7piFAEKpM5y8vCxI1M/bZckfe9OWe6g+Cwq1nI8pJvs2
sIpVb0gP2CkNuwDmUun1ZCHjziCR7LLDFwSpeHiohbcOMEea3baTjmK1HFIczqFp8VTPpx8KULiN
ON+Kon+RweQ3VeIzAZ5fmLrooqDv/BK7TDiweGbOSzDW8azAl08eKDDU0YzqI12mrlDVhEMvizGR
QvQCPc1lMruJBjr8ARME03zyzQqJh0/BHmfY+3xCKoEklAnvFFFPGhXkOSrYYKiDOEjzqoHs930Q
SBi4j/GH1OigL/LsdseIuhh8ClTDMA/KU2eIk9NY6AyD5vME1aIiIEYiFLI4pJ7sFRgvT/lZVhQa
3FK4gNFuK0xlaDg5J8VXIMjmt6Ejk6yNUe1o1mx9aszlkWWxHXQgjVDF53iBdBeMd8F1lyVjKdb1
ZXlIPT/dRArw9/IyzvU7uQIo/z/sncl220ibbd+lxoV/BZoAEIOaiD2pvrFkTbCUtoW+7/H0dwPK
SlnK/O1bNa4JFyU2AMkAEPF95+zz/r9Ca0M4NBgAs7GjpKL3c/CerI7dfLP8udwIMB1EGLECW+qg
y02haaUBw5q6qO1hEG+REC512bdarTEb04wy5LYPbMIeCkLNxZxzOMyV4fGve7L1qX3O/1tuPv25
PG95GRl9tFEAaD3rbk6hu/4Rixo5pwtox+EEEENa1QTXmUbPT3pjGEdVXSZNwecaKFIeRyWqIxZ0
3GQ5GnnvgFUVaUsLpry0qIoXcxdnqJPy7V7sosDMghiJwnCNpC/Dz1VSZUxL7FMnqExXLV39La4p
3GJGUR4JfymokdpfHMNtD29/LQ8ojI7r0Kdm/9M/l9e9/b3c7QZsVw7O3YmaK4ERXFYoIjd+Rf24
xrlAb2y5v/x7ucEnzbE937z/+f5oWXtUXLtktzzt/f9v72K2VTWt3h+y++zGbZ0Gshgu3Y6geyyJ
Ql6EaNUJkkVxTpWBxKDBsvl6OQYXeK1mEXYOkuBrnshqlyscbH89ttxb6LY/oXUR4sPJXR5absoF
j2thayPHozMAVXHELC+iet1Mq3eQLoZgft7PnN+3v5cXLC9d3vQf+b1vz1wef3/T99e8vf375t+e
Pkg/I3m4u/v0kmWDvVPhIKuoab+/zfvzPu/ZT38vO/F5U+9/lxINvKEgar9Djd/ufv50P1GOveW5
y5v8tKW3u8t/3z6galln2lAGf2Ij/9vvZPkw8JQYgMtb/PS9vn/OTx/mn/fgfRPT89RYD7TpvtZz
UwNAfHqcZij2cvPpf5/+/Ken0AOgrvXpbfSlafX+9OXe+3OWt80XwPb7c94f/qf/fd7M8haf3vbt
OY453Tb027bt/PncpQHrR2O+K7EhNvOFHJIYN/Ojn/7EA4lClvPzn4+4Sxd1efrb3eX5ObUm9Iaw
W//hLZZnLDfvb/O2lfe9+bev+7Rj//Ztlue9b2l5v/f/DXMX7P+0R/9f2iMpDONX2qMvP6qUDIoP
8qO31/y3aFf/l+WgMbXNWU+kpImQ6E/5kWP+C222Ixwb/JFAAMGWMlq+wX/9hyWRH/Fv15JIehel
75/qI4RJDmpVRMBSurqQaJY+qY1+pT6apUU/SXZRPkldKYcdtEzHsgTaqJ+lRy5pTBNKUsKObPWN
q8+ZyYoQSwVpNKV59tMX8w+SW3N+s582hmpZN/mkKK1MhdZJfFLcem1XGmbue/ux0mOm4rPlqYP/
qJc41ErCbcX3uhaHliqWGC9U5j6V2nBIUoiJYZc+41A+5gkMraoHmNs3/ZokRn9txYj53Sx8QHt6
XwCaWdm2eQrxc68Lo+zXbQXwyQKqNgwOK0cZnue+u+9r/D8axmYMr9VvtMUOsrG/fVBpC7TV/FLA
/T59qwGndwhLrtqPPhXtBmmxGbnxug0lLRVCNXVgZBKQKUDQ1yQ098VsHQ8zGDoeFs6waAhJT/eB
SF9TKz1Pkq5fuzGsfLuSmzgz0tVoE71soCUw8ro/g9LwGLcBkxAqvIl1MFyTJiQGgsm3iL9qTPL7
4oskKuDcmATWoVPQDJFD4Iu+LLPrZIJPSgmRVC7IWGJlJfCbK6h7mqPYU4vdbjp8pL0jqIDFaLUd
v3kaS1zUgV/uA1d/yLC7wK8JgPCqaB+BuT5D9CZ5SfiqR+M+K/prsm0IuKzNeG0QmTf9KJPyOhb+
KxQTaoRxeFe0yB36ocNRVbvr0Yq/5uUMFwS5y2Q4QsIGu/HXg9KZB93nQenM+m9EJ5Ij9NOgFJVV
mGkzqT1cCRe/hncfmfGzaijEgk+F9UocSJW1QL4smD2kapzFOexcWJX7WqNu67XNDsTq3o9Nl2Tc
QOwrx954JIKi8u2PxK7YG1m6T0MN+8vAdHkmupE1CzJYz/Z3eMIo/icNDuvxRn/sBNBTA0ChjOh4
FCGaX2aDAUVmxn3ZaZuq79VmstQfSUCr3qzKJ/KkzwlEc5GsUrx0Q0ztMj6lRjEnblynOQPPYVkU
j915qAPIltm1V4+EiBzzrj+MBmpkPbmMPO0KC+C5dFYJORGmqGkwdgXKcINlOlnKr1YmSP9y1Y3Q
e0oxo86PH0VXSo1rh2TdoY5fsfzMq5bbVDFifvM7/cPP5GKhxMIwexiMT94CQv3adnR6tQ9Z2tLs
p3vs+nLc4vrHCnZHjPXTrzeo/9NB7LrClBZrNgmSkz369nIbZn79X/+h/6ckiBW3K1s0Bxx1tn09
uUChrPlgsLP2ETjMJSmPyORd2GsjIxhWMC2/3ICJn0EMCf3XWscJ7++79uuv9+2fxqwSjstosTjF
mFw3ft41QydjIdUSsGXGuarRRjgBu8aVDKqBdCT2J9rDGSWg//FmLaFbJqJXyhfoVT9ulrag4Sa9
5u5BBb8O0r0XBecDN49e65LAd3+IYS2597/eqC7mt/10hEqDfzv2fJn62zUq8nVD9Ry4e4GwbRX6
V6iVcBj0lHwK0a2cQqeb3gF7taCNOvcxLLGzckDjkjviVdcVaVIT7AIuSxx26YUd5acy4iTjiRju
Gm+T6Go3KnB3WTRSJxBg3IsEjSphQ9cWk294xOFjVmk3mWUfKaZw/nX8ZB3bOXWUGMDbQFWDuMht
VPQNY/PaNhGsOjbeuzhJD8rmAuCbp0zkhC49+yPLcSfz6eQHBNsj4jwrc1InbLf61sB9K2KSoVry
3DwygqWHVADQ3HPT0++S7FkfI86ImcpyWowpwrrW69DKk442bR2F1M2KFGZuTKUKeqXNwmGcTzzJ
MJ1bPhcDYQHhH/nZMExqtuvTcrTlykzGe7PLH1p9fi6XVqT0463TcM0ptU6ctaG6t8gCXXuKL1eW
5pNNcyAu56vD6MDuLzFzGAo4SxDvK2o/2BYFOY0+IA/QGr8ZEcYsvv44JFwhdJ2BaDiurZScj92f
jk3P8JI2mKph7yuDbHFzG2XdFRPgaad5EFA6dUN8wAhsq7gwTQC9CAEvph7XTELe0zhYat1tkg49
B3ghjBCu2OsuhbIkhWqYAiEjSbyDowLTraUWrYkWWqqhP7QRoi6sLnBVti0n9HXTRuSUWp0CDUN7
kxzy0IGrOwKMge5Em8ztMQ4k9NZzR2IPpN9qUnmOSZbcBun42mT20TFCsbak+iMXh4qIK5XPhLxO
B2VTNzsjtqoL8BjfIQcAaPXGexiuOFBcSbQn0Ah4icV0Z4oA1mB265aU8+yhApGZk9VY6MaTapN+
a1jOFv4ywmwcgJsGNrykLEkGF1MsX08PzaSDpNExT2ewCoNOe7RtCVcmGNEXmA+4qb96eUtPs5aP
1Uh5M03CuwhlKDpTIhU9WvGeQ+o0lXy71i7LiUyM1IP+0zg3bLdeeY7a+20FXgdHRRn0d2ZU7KFd
bFyRhjTi+otqjNq1yzfkJHxV9Bb6BFBG2d1mpXxFrI5FGdJYVlTQkQpgD7bDfntRcBMwsUZD3lCO
ivVtrACoJpPBa4ORcCFYGkAh13xXa3z/AK80ybcHSWcDdPOgQVQokCkNQ8pI5rUrWBMvTM3cs4mG
UdSMyTw71beWTpgtNlDECAC13KA8tr5NPEk9Z/xOyNTiqFqXkZkfBkcFjAaGBLpHitHVnLARmUwB
TYI74pgStx8bAFEk2q754myiiHCToNm4VoFuQU+f8DifRUMZfIGycxdJlJER2B47wPcUk9RK1PYe
Rf0+KU2Q48W2dwi0sxgMIwx54aDKiGj+MOz2pcBU67k5fcdR3Sjfpl6pdXcYpWll6NVDyuF61unm
TdA72qGr45NOUC0sy6Md8zZcSuwdepMvspSXNqmam1oPNE5D5i4TXF3KoeQsaPjGTgRwRiXh0Tmi
kXg4RXpXw0MU5lkOsXYwAFJOKsGbPKDMSlt95xBpsbdirqVBTE8bXOiwpRdAEB64xYzWWT8Gwaqb
nCvyyk5TYF6NXbuh3PmS5sMNk1aa9DFpaiaGqGqgead73dfOyG59we+fVkKcZDUca0ccjI4ZqmS2
kssi3Watdmd6nJnh9V0py8/20KpXSRTeRG7G8eT2tzXQ1VXbYsWwNAPwI0ZFW+eohiO8H+MQ1MXZ
AGwFucEQp+hxELBpfXQRRxGn6HRXlvnXykSOUYcoo23Ycme5B1NySMwX1Ry9oP0OWKI/VD3HsRrq
XU0EYFKWd5iVDjfbXgUX6DtBZ2jZBSGuWztC7ucEX+K0+1E6cM464e05s13W6BHt8mtTtveqNp4x
vMfldCxHIzwLVU7k9Ohg8q2yaDU5/WMi5bptPCbdzQ409eU0UNybMjLQI1B74OtyFIzpQ5V0SHwS
9RK7dOygfN0lkDbOUkqSNqDKmcjYbRNO9ZnmGldNlUzrsQuMjR8jT48HfYcaPybwAnFikpx3mXeP
pXnVD5R7uxrMYGEkXyEI8LtbXwqBICytQmQANmmRTG0flcHVRItEfFNoKqOjOwthdDrNvq1tc1YH
4FExbDaQ1MeVx7oRithIK8agKZZYJP7yng9ujyBHmd1tiWIgsjiYi9xAf2E1D8SY3GhNcRWbDQIX
kunoK9AQcN0NZHQoqpPz4LC+OUxZap0VA266aapxshItscNCeXCbINnoivAe0otevPC+qlWz6kdO
moF5k/ngvvCYIcfaNQNqTT1Ac1ByJo0qelVzImlYeM2+INl608SUYbsyX0vHQojSmvTzXJTDff9Q
KDCstdHStZ5aWgAHEnC53KLPCgd+q1iNf2jhM0d5vfGiPlpLpb60tboZCCU481X8UBfVzhp0fn66
OWc3okr9g12jgCtDZ2MGY74OipJoxq7dilScC5eVH/NIMDctXITJfCqU9dXFqwmLjAke182wQ2to
Z8fC9L+ZBNsm/rfUMunYl7DdmE09NEUaombDqVrI/mh49aPQ1DcvDfd2AcVx9LQvxND1KM/zNWv9
rtzkQ7xvhfUETfA+5fSCHMy9whKfAddM9qpT67hnGRnT5FLOaxTR6pFuxY52+WOvTI0AAH3TZ8Fl
bgZPnv8EIS7JwCyI2IKNZaqdXgwoBgJjv7y2hz4MSaHd1pPajANMMFMxNeh1Oa4CuYLCA9vF7x8D
u4eSqrlksUZkg1QO6tqqnR60NiFxogv2mUqS9cDjmeCc28SvsrNBwCYxDbRRf8wnSNQlPlqjtJDG
WfVx4hxHLQJvZOi6p6FSr8O8scnNZ3dn8iUooPiXBdGepf8QGCzXzGhFx+tro+WgHpwnw9flk1bd
gOC7hfFTbYCC0PTWplnkySk+q9L0a5xrO2Kt1v0YRagp3WGDnYeGudJ/BBFtl3Z8yRr7uu81wgSp
Ihy0YnhqHP+8CTxiviHiZ1qAzEt7GEfdItOKGO6+AJLLhAfhKGpuLgPJGrPGdVwQPJIdrLmRpbFy
ra2tZ0va4VpQv7WtWAVW5E2jMbLyFKYOHgKmqxPCXJTf7txSayeNug4gDNi7oC7fG3zLvfcbf27/
pRHSNdF2/dngeNOxg3Q6YvPYLS03c2452iXz74ae3uJBIO0LI0IagotIJrIB5+6h2xjOrgVkWErU
VXSWfDdFBJA0l4FOayousy+Vm5LVPtscQs/gytFDZwqcAI1AhA7ZNC4KKS5EZq6z3kDp1hgXkREw
QtMHhjiXXSs2aRGh02xRmtoSmVap4XcRRnOaEIKXNVRdYKg/2iq87qfURGyR/ZB6cuEEN0XI2mMa
/Wviky+YJg0wu4PrPq8fsjq+K+PwlLb5j6ofTqFB9IprvLit/WwhUGT52SGladP8h5H41wZaT93o
ZwsgAVYRfHNmGRdda3Ndbx+GlhyMqj115TxNQQYciYlLH8UwwMOwRpEzaWPMybRhK1NIVmyh0mfW
feNRinYkQx1EeEdLgqgFHeGmlByuRmYdOkimxwL0x1JbnyvotkFcgWzzL4sDhKgC3FD80HEtT8S1
oYYICRSeg56Py03WJ2RvhfEl826ynzWG7NRyGkt6uaNIQw6fiBXRhGlln5VVfh/Fzbe6Ya6y/LrL
vWWshJPU1+HoMc82/TbYeX/5ZJZ7rtUiFSxtggpmQXql7m2DaG2ZTn8YeapDjQwOYSW++hHVn77L
vniut8vmgoZA+B1hiGHBtCebFzdjJs+Nxn9QQHN2o61m2LLchwNXtwwA7BkRGEd3pL7jNz0L164h
tELB6UiZxGGwxz7N1G1lEVOskTm2kQY8qbE/LDXMBkwCNu+V8mvgejkynCKUW0TqT6zamB4JTcDS
v7A9gJ88YHLe3PQ2yxOPr6dqotfOoiA3ZzMMXQTspOIDNNgFZDGQGjZBgbGYYh4dlpeV483t2ZFG
sv0az5f1ufS3LBI9KIiFDfzNQitOx1eHTMaSe6IxeaaHhESkXXOAxu+uh3lzoWc+6LgqlEvu0lzC
W8pcIJvvS5E8lxMSnoic4TORRN9qL361hmnjNMnBHvh8UXUZCM1c9T64SkPg3QgbcRsZ2EA8WJ/A
MK+0jjRglXN1tQM9Q0AFoxyjiFbQK0UAMG1bUr67BnmTbqMBto1rD/Ael2emcFFYvLiNdyerjEB6
y1lVZozCun1JbdSkIeKIhBL5uRGeJ23irlMPSbGLhi6wSXRwqKeShZyzgppHDKEf9rqc65j2ZGzS
YNvpVA+qJkXxI4e1VaEv8YUrKSNQjgagAx8sE8lhkBzj7VxW7PMAfXk/3DQOeBmbikDWj6dC95mv
dxQq7Kh+9NxiB2yMhajIv+jtRHxx6VHDiPtTZZH2DLmPBWplbXKTSRM192ydVg7oA42dsrXmeugO
OVhvnYN7+XkCzjRhQPqg7UXPDT/EppuyL4bgUhZRGexlfhUppFUx0Q9rzetvJ2tAYz4VHB6xeamZ
KHkkhZOwZDbtKvdWm+nQA0aoVcO34kRUMcBpfQ3b8EbzqPUuoy4eAqI/xNy5ZnbSDwI5rHidJuYP
SKWWQkhcMXgm+IUML3h4c30R6+Z9Elk1w4LHWLWVDKiDKzGLsCkzmJfUcyUGDPdNVQGQKuaUA5KO
KCT9CDVxmVl3QQezcwzUdvlKw6jsNwSHzYVKmCYz/ylE/si75fELc9uciU8XnDvpXMfVphh1g0BE
1ZFy1sR36TBcRrCzNt2cCpmGlnvWisRYg+RuIJboF0kBGJpiw5nkQkE2wHxxa/hdl+J2RjGOynaP
MxfBdEyFR7PTbJNDfUMimzJfQEFtEN5HD97CEdWQqZiMKGf9VB7apifpcYyefYsqjK6ddzpFiSpC
eZBat54LPpDyPZfjwDmVvR5sYFpVq6gjYicN63VN3uFeeXcBHdNd4E0ctHCtWX5lbZ6uCfeJt0nP
SmFSSPnC8VBp8smn9cCqALlb5iGAiP/o/bg7xC2GlMSdXlPx0MwDWAYU1jQVP4c9AUiVx/I4YyMx
dTNQmzd94exSk+qciCgrTRKXCKvKeh541C9IiopPS08m0aJXyiv8zL17HybGZTJhOfQYtkyg6iRt
Ng5MDXQKMbYExthkERsCwRIGGXiSsKuMDZTam7pGGRHk8auYONO21YXJqRLzSIqoYZRUw3TjZBiW
tqZgL1L4ngZBHEOX4DSsqatpuLJisL4i4KdTef0NmvvFXMX14vOmHG8DvFsi5aAebPwriSpWqqvn
OhqzYJ/4JNuTwXrkeOYT1j/KIsZJEAYnCfWJVYmJzs6iQKoI3tI4p6yCYNKpP9BqS/2uPqtU4W36
8Da2h5eq7I5cYteeNR5Y8J+rHi4s0e8p2h1miQPLnNoavZ3RaFc+8LU8POTlvhJGCYEO4ka/84si
P9ApeAyt5kbU/T6nIqUbERpMN0T3zbJjp+MNPOPi3OApgtGDQcf+WukJjY5kfLAnZ6+nzkvnat8Q
wYSrStcsOLbTtjQPts60MIxCSlHSXFWsbwojeiyI0gF6NjwDjMaW1sWHzkzO41RnXZPhSCbKHRmn
Xc+JGnvZGPdllaEmCS9FmVyaY3gDtCvcJGl4PimcX15S7VUl/FOZ23/obfLU+CwWQ7jSak5eixLG
ozMHqwmMrnoon3Rv8oEflJeassodJdvoROyNWmsQhqymxQ2r4vw0jExT7OYmtKhnnoXtfpzScWNI
84c3GSU6Jq+cUMewqx6UruNy44uyBfD719/VzCcmrO+o1bl7qkq92pmaf1uxB/h6E/xyFueQbtDG
Uz2B5Jvick1qJgXRCbNoHpgjYXxAio/L3woekG6SjBEDmqa6aGbnHg3ZqQfSrbfORlAsIAvO8DdZ
D6WlT0yMOqZ+bOIY4ANXTP1YSN84LveWG0J66Zhy7d4kzWgclxuvTQLWuADumiA23/63PDAF4Tk1
/2HjR9QJK6hCkW/e+a0JJ3jtl32ZcuTFOepwyiL7zKM/ScmUpXE9Q6ldeRKKDeVctVFZR1iG/7qR
imQu02qHDbi97KRZ1XEpBP8fVOx3QBSwJLSU/z0Q5TGsv+WcabMPsoS3V/0pS3Bt0F+2IYF1SRdw
mEAZ8KcsQRn/cl3dhgrGMKXXJnnov2UJoE9c07BcnUcMZAPsxrsuAYyJI5S0LaYM6BP+J7oE/SMT
heUXRX1pCsMyeTv9b0wUrgZB3MrAPhHZWsH6b4YrKNYSvMBelgNhn3kXXEq8ToU+mYfML4ZVJjDg
OKbYtVZ/8dPXd/3WbPoZ0qJ/7EG97Y5jwIKxdFAyts7n/rnhEPOlFBRD5MmUBp3pIii2EdEDo1Nc
ieyFczcxdS5Tfq0rrnp82m8j/QM05uftqw/9jj83D+5IKGIRXfdz95Pz4QQO1rFO1eB9zd2uvZOD
t7cbmI+9AAfecxZfdwWMedmFu9989o8akWXjDBXGikTT4Ajr02enJxH4baxbJ2Lg5UvujfFuJgSn
I3m2URUa91rknygHxzBnjloUfbfTBFd4lJ6i2mp2Zh1C3QpEsEr7etr/Zuc+Utzedk5nmU9/VugK
bMHHH6YvY9YiJA2cEq8mKKEuv8qkLLZl6c1UAXwQbc0K3YffRIiqiyE33SXt3LzrjLuEGDgI7wSa
D+721/tlfWzRLvvF0aArQ9q6a9Oz/rhf0B7q1Bkw7AWdZ+380hvwcKNTzjz1ygQQa5yIdqaR0DmZ
LJLNk04ekzKlKV81zKD2dQRazqwJWk/K8TQyr9hqAud77/jRldCPSnVra2irOzOH+Dg6FkHNfqif
env4bgeVzdX0K0pPZ69iC6L/SBRh6OfPdqMetMiwbmElX3OQ4SvTQTs3kX5ji2iLLr2g2jbetL73
WmdWdeORFoukGkVJEOFmso1HYWTq/Nfflv6xnzd/W2ASgAMLGjw2aoxPvfZID7g++Z51CvOcEBmv
tta21DHq8TXicJ/DRYYSz06OyRikwLcc/in97v/djgBSRKXFkc4B9anF7UfgO4NxtE7SbfpjK4KL
lCzp26kddoXR3I1TvJPFCDvOQ2gLN5Qk7eH+11/G30cOWjDathLll3SF/NTcD5ui0mz4n7g8g1fN
2COsJo6jHQ8wHq+tEIuqUfzu9Pb3sy3bBN42/w5kqBufRqvoInAQ0OZOQK/2Q5XLtVYbd+ikrnMv
1baREtMpldGl0TCbjyfnQtAGZuJjfmGJ95tDZ2Z7/dTcfRsMpuGgxTHhSCL4+HjouJC4u0nTzVMe
N4RU9iaJYM0Fmc4rESXqVrjjN+kAr6WfSWuekux26rILVM/TgSxZKABBAVO6wfFYj1Iee3dkzmgn
tyZFlgPrKEIZqtijlJ/TfKjHbQwuWOrgBznc2t9IJoy/n7ltkJjCEPPJ00Ig8fHDeIZObJYdW6fe
GvNTNhXeVVX5JL0OQbobIpiCnnKxKFPlobpqHZJa0poc7WczL8rbGtxDT0vjrGjjDDAtXRizr+J1
XgTdoe3hSUhDu0xqH6d3oNYk+aQshWIsUaPvbBMHc2xj4+CXBcsyFEXV/tdj9aNG5u2nIukC7cQ8
XJ1FuvFTHz5OlD2kMWRgAgLL/aAVqFAEu9uztjyVHaHEQ/6mRP23l0J9Hv/vcpC3baLgc6GvMQ0x
Ph8fQ+FWeeWUSPykGm5T3x+vi7C61osSRyGQFFa98EOCxHRPy43L1NX+Tnk3/c1FWf947eFCjxgF
GY6ymKE4fz9Si6DJ6dsV2rHxCE0KdXFHYF6yc2yfiLIhBHzWR2ILZNRmjaeZF0aN3c8nGmjvGnW7
Ixx97fuVf8fqqPrNRVt+PKPO+4ZIB+mobXNII9n5dF0s4gnxkO6oY6nSOanY2egSF3fcpZILBZot
eD1wU1z3AuJpjVejXRckiyHn6tZ+nxh0Lxx6SZ2pnXoJcsMewjknjDW3KmG9S7WrcoZxlgFHHTAT
KmZlZ6Ffq81g8MJolHSPRu806C0m4pKYCxWV+qUb2uV+bFxFwdC7ET6tOd9Vm6yWmIYKf1tTisYz
x1rJned9cZCGuzQethR80w3TI7I4ptBYR1G+0TVk2CzixHW/D/U8P/16aPMTfhxpKGtth2s4B66a
qbrM/j4eu5k7sGRPTdA3vk7CkLQfxAQyKA/pRdpZemUOXs9FuxXrSGtQMLLvq9y28cq7HZwVr4r7
YxRxHSkF7O6QOIwzwhjHY2qOVIGhsi8LsBBpD4Eh1jNaz8NEdY+xM6d/F4N5HCPbPCrHvhl6Ee6S
mO44IczdWh/AnJD9dszcOtr1dn9Z+vAmqSQY/NiwkQLLH1eV8uj9LuYnfcChFWHcmVbW7GVa/h6i
BFc3OcxnYmFEFY7rbqGCAjQBmkI9v4NNbuanMKDP6oaVOvbDHmnSeJn1QIGgGZ+M3s9WjQE8nekB
Q6gnkxzM9moaAcWYCu9xY2q70qQEHWaP1Mi6wxRg9nLlLee1YD9Pi2g5P4/hsBmToL4LDMAzXUDt
RyH+pfhM/g26J1STqXXdcA696rUmR4c5BRtbFFTLCb4vo6CGM+PSjYctt4mRM4EFqdU5ThtkNIqi
Wy0NAFtZCx13SgCjDKBjRaplR5OaeVQaT46g7Bz6bbIyu+GFBqp2lyTPURY9mXJPEylkMQ6sA5TQ
cF5bPTb7Xjzmne8fWl2+tA14iKKOcKjPnPtc9/Jd7STYYx2yiJq0M49AWso5n4R0Fdldhq1J1KSK
4MHn3SlDo5w0yrkDnqPorHjbkmy7nZo8+zhO4wOY/P6citfekCI4iNT+kQ00lOpAlZvEqUlSzgmL
t/SW1l4A7r1DvHgm8JWZSR08x9l4ZRFzhiKnu3UMfvPeZCLftLc2Ba9zL0H44Esv25RR4jCND+6t
uHQQ1ngVNkkmHmla7frBbg6hi+IjzJLX2q79W63zXqnSUbeScbrpgkTthgZZdi2T6SLzv8QFfTVa
3esQxPBl4xHIZEyu+9QXhGlG2UUZEX/oBVaBMwNAZew5BHAnnTlnTFT3LYIPBeakxYhtuvV466bB
TubBcKkh+DGJHttMhcDFz7A+6IpyW0Nk7MYtLo1yAo6fyGnPWDPXedUyn9H5bUwFJC4wMvy18ZwC
7xO0tYzwKqMXn3qMVMU9RMCvKqzqE8lc35XPNVipKb/u3fySM5mxLoguAEeFO1zWYjySeKyv6/oP
jUPjwTORNyDiikOkIz0zC5OV9K4IiNnus47c5GTbY2G7q01/51u9d93Ao4jGGmZCBCZC2T/CzG02
Mq2qLQmW+krFXX5I/elUJ05P0yYKwBZF/s0YlS+Ubeo9CoRiX/vJi4cmkBOGuuwsC2F10ud4Vyvn
gFruxVLeeGrS/BW/WH/h0xPA6EWRSvCrnllVG977khGWhceaGvAXy7urjJBR0bbOd0TBFMZvc2Ou
diJ9WuF3qK7qLEYEnabHhIYofIFX1esaWc/1S53MiQJOh9Bn+sMXWX/M2hH6VmySDxRWTyHGaiJq
H+u8eg7RVdVzopGdoxr0Pd9aj66KLyDSEfzlmEcw4SQwkFW4akpOgVNJAQCR+2VLk4V+M7+WINjh
TFG1XWWOFp3npfalYjm8kyQVripEZJwI8m8pUwpQFJgXdb24LsgfPnQucKo89C6MABKEMWV3Ygjg
LyiTZub0HEjSHaOSZDJdc5JD2Vlrr+yeK1pJbVrvVFY7K9ZGlU8cCDnQSCfPgd7tUcddRMh6bkw0
MvAnt3aDnMiSVcRhBwaoqhuWoZS77zNn79N/v291SC4yQXtDS+6c5FXvS2lZP/xZwehOY8wymj3p
sta8SYrChQECyBUdX36JWRajuJMAmAsQZ3OxzvahYyHcSwgq8MpHfLAK3I5foWBoIWp06j6Ywa9l
3e3MQbeuKEXTG6J/R1wQGCYy1u7980F0zK4tAUDMF5dhToG/88sVqcU+emvW1OkgD3VdIhlr9OvS
K3m51Z57de1eaNNF1bn9dlmcZayMt0Yzx0xVVUBvxkXGV7WZs+pJ+mO+eDfVFD6HwSoPirPTDUHH
TZ4NG506+4mI+OsMK/GmMlAnkORSARqq7ylzOTSQXcS3sXr2Uju/TSeVrchZ6Td23/dnmTGYj50F
t4GgnM2gcXIyp5grhFH/mMbap31vdofMA/QEIpigTAm+G2RZz5phHQTWuMnJa2CQGDe+VkOIkqwl
lOEFHLqxhAIEOa/IkntHG5Jzsz4fu0rbq7xs16Ri+eOpnQpWi8VwXbt4ByzoX0HtyfPC0B5UpWP8
0zp0Kb4PHaAtWMbHiFqCyoFp0nJOsSusKpqWwkBzzCujj8kgd+otVhb1VNbjU5eE1X5IrRaHYvlV
K5lm+yOuErrb9kb4SE2yEoVYPEFLKObFhWv19fcxAu3SOKE4xTitz9qBqhEA+Ne0hqrtatI8LwPn
prHL9MqtdYRpTQGdACxw1zXVDfPwic0pf6M8uU2KKjgltUVEl17lR/LOClQ7Ry1g/WKOGykmc0s+
MEXozAwI6DDFpg9i+9CPA6tLs1lbSut24aSL7YBiVBtAqxjNMJx3VRShTo0qfkfUpuR9s/q3qN/o
pVudl3Dh5DAUJ5q1yaqauv7IeVhkLIkVAYKsx/HJ2DkhL7qyr6q8JCiKRGFkGcHMgtPFyeiSS9VW
37Eh/T/2zmM5cnTrrq+i0BwKeDPQJGHT0LNIFicIVpEF7z2eXgvg/Tv7tq5CobkGjUYiSVbaz5yz
99oLzPNtASYTo0g+6NypAPLS4bYL9YR4gswiO8W6TRuFQh/pZ/5cKoRd95S8ZGqpTP5y6vUzeR4Z
oayskzMzCCuU1yBBJ9fsZFgMpA4cUqUIvUJJUmA4FBywbkM52P/FtIkHv9ZplGfazzySpksaQoWh
kofuQk61C701oqSLVr4QHo1FRbX7ctGItS1NNxz0jMCdfvAVvbP4vpvwtHLBY2ZEErWSx9Kbf+LN
39GZ6vtYwjirU7a7quiWIXpCyRJ/ZUKYsCUpYtir4/1Y9JpHzBCff8R9dau0btiCw1PG21IngiZS
+5+yYB1JKySzqQbNVn+pmvSuWDLfLhm1cDinvjQnzB3q7wo9jKuOxdtQZXEwZvTpYQ0cOkl/nOmk
evQNaKCX8buun7di2BwrmBiqeWGX8mcuV8w3cvHLNIZXrcuOhqh7egJWqq4KUA4lOogpod++dk8z
X1m3M0qa/PV7Z9aZX4AMdZdiJLpg7o8EmJNiS9BBu4CJDGPpRm2AT41pdyPIZIOLJYpQicyX55HO
KVJS5cXk/4vE2zb1yztCWt1L4pnOM3LIXOsX3uvqQyyWjwE56LBIvzV3lBpAS2L+NC7IvWszJY+l
VomyesHaT7BtZll2onW0yrRPGZm23WUkO6ZSA1wih7LBm1HhM6ClLjc0gIE21rN2i6yyIh6zr1kY
Z0j0667GoCDwtiCfmxb0J3FUPoxiQ8TWMriSQnqaIkiOicoYwAUvT3qI2yRzY6O5NLM5O1mq0zmc
ohaaY8PqV3eqbqicHI2aMyXVbZWqPZJEz5Alevdz/zTUtMHzhmx0x7KS0AGiLtmdhChPnfL7qB9z
xM9zIOlIYNexZu8RkdGn1Wx2+i5Y5IxJltxSYSR2uRZiPs7RFB7WmsReKe1bu5lDR0qIo2bTV/XJ
xFoWsHRq0aLU17sGqpKS/Rwy8b2IC9NT9Zlc30GwFa28E4wWRqjYo/VnQGen5rBGpOPdwfUx0akM
TfLFjjdQUQS6rRqWztiqL0wM96xFP9UV78aEVjCNjNph3Tk5JEI+mEJChDpqNqXVGq9cifop4YGC
lm3czIw9Vuh0X7NjUdF5G8gMo2IfwDr+WjS2GEpFe7evX9twUg8WpSRNIRqkjwTpUEXykxgzWhQF
ctMV3qKaFp1dKNkTu4rTOnUVPe4SC0tY+mWkLIxjOvzVOnHSTinxcOBxzAej8MPs04y1r2nWmDMU
kaiKJfWX2Xgmr2BxsyZmIkhDOJGx4uhRdBElpfGUHu0kKNIGc0j4UNTZbWJOjzWLYMYPhPMqSs1R
YKgcW8r0tH0izyLsgd7v3OiOMmpPyqRCuCQKbGqVT6UuqrMyUDgvDECKTTICsfRmnAWhpBOysBkT
oorpp+t1aH/DL6W8X/MYDo0laE5muBEc+Wktqe9qgNiKEXpqVf3KBdQxPfarIJM/s3FCLl4BdMxJ
9zWIcpKWsruQtHaYegmptwY2ps8vEQtBXDZjUBp0ZVWtNhhp5/h19fumuzVDDZ/PZEV2rnYPsszf
FDaJCQ/kqIU8iw6oxIEQDGJ1bR02SqbW7S02Q3brxkM5xp2jK0DhRCk/afpPrUWkoKnVjBo9IHSE
JMVUAxw7ooqfjA1FYiUmr392K49R4bYS23GVYpWrFgj1tpzfUfqVvFczcDx1nj9ypOezYLFSJkwD
NKSCpMIueyydqlakNt5E1Ldo5/GkPao6iaP1FooXLuitu0iHasnsWkian+XGqyK12CX8MYIoKxO3
YujjR6u95XL/SeOb5Ul/2qYweV4GJ+rUc6ckuc0uR/GrVbokKFztWIRlhMripE5xYBTRSynWf5Ak
IRqcaxa5FtthzbR7M7+NmOVCuYhJCtHvhX6pPSXP7JXydGDoa2STrvk4JbWTd+V4oQQ6PRFNLbns
LVZXtqgSKWvTupq5xYUKWepKG+tHgsdvK4uFSk59p+IpkuAGHYZ2QejE45AHUkTcZTbOIjyeEg0G
THe7aYzFM6ZE9ueq+cLHJ93oenUZGYZPUsJC27EMTxxRxcn4rzBZzOktfye93c/yuUxv46i4V5Z4
PV6vd/0GfVsXnB96BRNTFfGGynwv9pv7gU1JTTweCUNurXRkjqkbeaojqnLMG9I+FYWEg74alxNE
nmO/XWv3a0sff+K1jYNqbqPbSRaCSIS1bTRxdLsftL/OdCWEEhXBJJoj84cy6W9qrozBoM8UnfJu
siD+CBd6Ptw0puaSgVY/kJZdWxJ9AsAvbp3kZBx6VT3Uh07Ii6BMUNEu6WIeSmMkwk7ICBosxHd2
xbNjSOvkWTV2Fp23UIrcpKg/uzLFoZKlvd2F44M5BVbJ/seo0PljyKC8gsQU36t0Xjrmb1E3Tjyl
sey8QYNWRmn7Zgs8j0cU9znNQwZO4IyGLnxqWntZVXJusoj6mMY0k2kDtqLoDrGC6KsVJilRuqMo
s5F22c1hi88PB7q0mZekKPrbcXnuGuVjSfBisT35M2zAG11t+AJtNcZYYfUPnr3QqFLDGOM9rVuj
PXZkWDzifb90shLfD9g2pCS+mchPnlFo3xB4P162kXIih46ZO2JZW6bKGbUOaj646EctYzdYrZCG
KHog6a6H/mJ2DSK2obzrVvDShNtVPpMUbFyFL0+YJsKjNkiBiqh48w/Jx06ctXNerJ+LUsVPdC9u
DLmPL6bZCEFbC6wLltC608E3aV37IGY4qFqWFiRqS8aTpDGZhJE0OgLi8nOnFXcQapiso3wKEJgW
QZYtFiN2PwMrR+q7kJKqxE2EwlZKj3OV2oKAwB/CC6KcLk78ViZUSKRUhsS6QlZndRfi7lxDnl6L
mFBC2hvaBd/pk940d0i5skvVkgLcGPrNVCdE6aESOZSRbPrMm5OvN/el2BkuOj7pQYsfs9xs3ClM
otexAwlWS/EvYktJnqXopieGUzea4ggyId18W35WQg47Mif4M58bgchVxECVASC3Z3if5vWGfyvP
pMprZ+aBaEjapzw95rJanbW4+t02bXeHRDcJ1tEkvhiXvyFr87s1Gi+rjGUIalBx5qnHfl3IozvP
Efgu5cRClVh1U9XZoaj6eS5Lz2Bzm6Gxhxt3L6+wPOdoihClhdbBqvXBTjqcc3QEJwhB7fJYs7wn
las5V1H1ip5YhM6cawEx8sLFbMona8k8S6gaz9SZ/wkdKi5VQf0kGtn4zBYYuTr8QIKbkNRqPi6T
2l4QXPwgnV46SzPRZDo1OoIPhB8iqd2PkqIc2W6bTtVIqr1vPuUKi2M/6jdUiqL7oYtieE0hA7US
wYWjfniDghd+oZpKN50I9Yd+rOXBXUAYuF/cf2YqtfHGfCqhSQqq3j3Eqhg/TRNxiwk9YApWLAHs
KWZlUhb9A6GERGmm8LuqOa8ayMCqdqkIVXULXVkOVqGW42HEpnpRhonqSBn5hvks1UJ7UlPKGGsF
GrGswLGz/SH7TX+2cOcFTVvg3quA8FEW9euJKChTpgfOQ6evJU8Y6FK2z3mImk7DDcbn+BFV3Zs4
v6VTOBD8mKCZJYGzE8WR94CY86WeBVsgdddRSpaeDFgi+1C3bQFf8G3k0TLIyQWcu5CVnZkEU6pD
Jaziz0Qhp8vAgaSWN7TzyfRKyFkvsJIOLV5dkjAmtGWY4rL4t4I82V0FYTmliW4PsW4FZifIJ1Ue
9KMYveC7WU77ge/RIwnTv1XBZCQ154Zhl1ILKj368BM1+/2smjeAWZ3CsCfIldppH1VnkU2/Yykh
NEJDX1iXa7wquUlJM17Rpo25YLMaO61Sl5zHcWvKse+fIL4OAM5HUyLjfoTKFqFGBvyVssGgfmIq
FyhbxVlkaBYjYfasWDoWSmwcelwvx65lEyIv+tMy6b+7CPV6qu/jq/Q8NbPm41p9mNoFizHDtTtr
812SYrFLRvS8mOFbZdwkoMhPyfYGaq9M7P6H9BQrCDANpe/cePgqGnU+Gmp3FtaJXhVLdUdHBZtl
VKObqPqjtZlwZvQPqMLB3h7UJciI9qnZ8i26MkFobmH119aPejWSh8TYcsijr0FtdES0POJZI4ht
7Bkd2ZIhRW+jG0knabwukHSmQsoqq4TpW1ShErCLjXLCPBpGTgT4JMDHzUxieJvfUGgCfop4kuYJ
CkS8CS/KKMhnXAxPcytuFRCSkyPdtQyK+2bUwwedYEZmFKisvH0f2UseiSX1JwkoG4pM+LQLCtpB
dYcZtfPaETg85Kjl5VS0lylrELVQBlvkBSuPBI80Xe8VJKQTFkKq/D7mh8ealpatrQM8ywFhCZ4+
rU8soJFAflNVj/1CoI+h1Sp+3ekoLni3JANnTygoPxNJFn0hb296tS2O+Sw5NG/J6q7Jau8j046L
Wnfl+TelOYHdGiU9nWUo9UVMU2QNrs2nSJGoyAlzWZqt5DMj3I3rDyOT49t4fljjRQ3WjNiFqEaB
awErmErzNsFGdqzkjScuDCSWTMMWi0IbW0rdWm4jl2IIENWkcOJVrM6jPvDcTPjMRsl8U+tfjVoM
nmFlYKsti41PaudC9aozMYBuZtcDbTzUwp+FJU5uI1kT7uwRQ2OGMrNiXLJXtIwk+zrzwr6aP0Yz
hZRpR6urh5E0RU+qf3UUwwPdQkYbA5ss9MdIRTbcy+FnqwtfWqTk7hhCUGHh956g50FqyuJazWml
NQb7oCQ2TmIDSJ4B4kcsFU+ibEZupIc/p0JfnRSjgYctDDdXh64hY9j325I+TV8YQQ6yxSqVlzCK
flqtAqFFWWq7xLrvEMwlOZWVMCqwW43xUeZZSDNVCR3YUCNKmTl3V/btXafIt8aSvvSxQscjax/T
dviNA5SP4p8pYbXQ0HYCV1KfAdAYjBSemVIUIUdgFd/WFo5JmTTNFk3GMETG9mph3RbwVBtRgWlY
cPV5+m3VW4mDjrQzqRlpGsQ1C1XEMj2x9VT06Qgz4+Uz4ixpuUiUKDxkZD+0ucydqctfNL3dmK8Z
uyGNRbNVY3VNClK9s1x/WAX1HSsEscSqKZ+qpHQXXa1cItJbm7rzhDmbSEhd2T7eAvCURXTalvBI
fVFJoVQHSh7SuVFDBUH6whi/NJ9IxPh6mN2nGHayM/dYHXpQktAIcZFLFIEm9uOWwQJ8HSlkiKbX
TLgAi+rBWk3fEghW6PpJPDU1XsZaXeb7UcT4zEKS4hd+viShR0pVm0bc3CIBk9KnmS38eaocBe2c
s7D0PinowQ+1Di8XZU3qMKxqNjRD9aQlEFTVZv0Jaaf/geVbu9NjGAejFT3IHXh1bcqec9uksdpi
+blMOWNCKNSpL2NG9iZokXahLuN5Ym0nGxE0tOKI0JJU08bHzvSjNM0Pnej4wCQSpcl6465GnG9R
p/fWpE09MWdjUUCxsaQuv0vWEf+ZMj8VtAwhrPbPaySE51gtzYsKesjdIpzwU/rroFp+bbBQqosu
peSksA+W2R0VNa4IqEVVp9POX7Cx0jfg8zdIP0iLm91OzZwyq0/CqEZP2pp8DYJCKadayxss37ca
qTREhUC0F+vid7mObDHSrgsUwfxAsiWTTKOIL3IE1aBPlINcZl1Qg+4Y8DHTcJ/vSxZcp7ik8qJa
r9XW7Ajl6F2Zq9diaoHFGlMUsCr9LVc8m2qE/2AWBS0j/L9+nxqYNfoeO7su3YtRLZKoV8wOK8Ae
qKbgSeAk4gzv4OYMNiNCLEpyQSxKTcQRVCKtYLpEI//QMzjDz8oYfquNmPl9KN1olW5elGQMMtQk
x9asiZ4g1j2PK8UHzINlRWOGpodkOl1cwyON6ygo+XXQRCCZyoEciUk0O2pWm6++UX7Rj+5t2oMP
JmOxr5g5wUx6UxNM0KI/LHEPpPpyW+SCRXplyNtD9TLRajpcs/qArZ0kUHaiRZMhXmgdLWF0G3Bx
YuHFyUlrEbO31fQsevFEJtbj0GqoviMgRdFswjqaQ7triptSmzBpLhkRKk0EZMsoDlU50JakHy7F
hXywIibdMF4MT0nkn+HIOxcjjshJSUdnkB1FRk4b5I60hddkGg6wdXOyEX2gzi1VSNbQVASdLu2C
sBHik+LCwxJz+pkY2+KXeoBCKrIUqejc2CK6VNxOGfUCY1yYanTlqJWR5OHKHeAMII+yVr0+4+o+
ZwZc67F9a42i9MetN6hiTCEeIP2zJACj60n5NWuZGAzmCrB3YYfeRJHTd4vfRE1+aTOoTeasGgcj
iaOjIGTCU9j4ZqY5bQIxinJ0cacbRmuXX4ZQ2tFcq5eqn3UHiYp6KMmOzXRNxiXulbxLdzA5HElp
mbxRz5AB1AYCPCa6ZxPFVmhQC521vutAXes1n9AYyDllUHy1AvkuM/YLpDml25GyqlRY2NOMDZXA
tiiSaYkL6JRsauNsEIAIeUnB5jMyVFduM+tkUjC+R0T1LKJKO1QJzpxJFTyzZwWXyk3oS43k6m/y
XEgY2NnLEMjOX0x/sss2mV0t0Qtb7Q9QEslNTSSDxO4USQGQO062aaNDSW1NJybQ2xEsgcq2lGDe
kf6o1F3kFrhnrkdIaIf6MurtzdiEvadUhCONVQ5kBDdtt0oGlQMg7D1acvyr8+gQOdOwKOliJq9F
csKx+WEsfFVMIf9Ri0PtxeFEvVzszmuH27pCl+Foo7beDrxy6Gn6k2rwT9fd2B5Wy1xxD0U01ZLh
iC4miOQ+UKxGZodLYBYFCQik2GBQQmcYa1RgHlaE7GpTzcPHooOytBEu3KJyF1AF95MGFIMZx3TN
obmgWiCwQ13vBb3sXIVdmC3LNcIGo8f736kFOS/S4o8LeINWNsilSkkxmhU8sxnxR7beifKdUeHo
nkORHJ8ZBUkMwGEYGgXoC2X3ZaaTU4/0TMxifIyQCj4VlnzOWl63RkrDUyjCApkHF+rFK+4dYksi
bSXnunXSyDpPs/VDW1MMOHHAunBg6k3/ftivjf9+x35NyInEmXB7H0wxE1z8u6/zFsmWbEjs1Nhg
uvvpfnE/NIYJHb7TJ6xbJShbJJph07WnVE7bk7DiiWPG4Pb1orF5hBvmLnhK2+n+k13I5yzuabIX
hsH+e2K0OIQ4DOne89tFuZ7DimkyEysew/4vx/vD2U/FoiyOeA+YQGB1Xw/NuMB+vt4GOjG4iZ7+
FlJYMA1PD3yq+NiSgeapWqWBwej8/b7rD4hNCLlXrk27oyXz/WilaO3yw/7A90O8PVljGC9jk6Qs
6/X+VMgzh+1ln/j650W2BHvwJ21VbOFK4e3RoVaGdk/XKYVuuPH90mQqBJ5E6pNapAUjKKltUZZV
x4QKa08Rfi38Ct9VMIa0WZsi+tBX7XP/9T1TtFbNFpPYc6cqVE9mFseCheRhV9n9fwvP81J//c//
/vG5eSmTrm+T3/2/m3Gwa+wv1bfw1fnoP/7b104kvf0o+M3XpeJXo//wO3/FGqvEGiOPVjUwk/Rk
0Gz/y8AjSRJ3GWA2ETRhWka3+l/+HQ2sqKKiCd1UobDjkDz+l39H/B+YSwxsaHxwxC3W+P/Fv/Pv
InYN9KWGiF0hWFlW+XeUTTr7N2GwBIApa61mulWaN4zuBtNHI3jlTPfkHlft316Z/+DO2QOSr5Lg
//1f+4fYtYkUsZ4n/rXwZvlD1Iz+UoF8Yrx4gE5AsohGasg5uqHV8ZzUB/UND9tX5CdHFYXDoSWA
xY4v04t0oQB+xKW3VbbQ8bk9C8H/i6oUruu/K8J5sCjaed9kWHYW6Mx/aqYXqaOahxjgxuhgs9Qb
u73cDtakYManDQlCI4pZP/eAa5Ty2egA+wvFzoZvoGr0EoD4YTtjgMZ7zObCiWWYB8g54IQPzKz7
YZTW1AtV8b2pyxlMBxGfCuV9u0jryt6vleFEwp6+1JCriD/Iki6BqUORYTUpO1zxwt8IZdbcKYZc
1jbKnou7j5/s16rTfnvcR/ftJvXF+9JsJm8fRnQNYlIl1fRHN1zI9QByHiC8kepeBLYDTVdz2g9F
G0o+Os5N5vWvS60EuZ62KRM+L5KF/JXKmLhhPwZjY/IPQw3VbMaDv88pmjHJQcmKdx/MvtOY9T2T
eb+wxzGvKmCAOCckbjLb0FegGlXbKK6OKnuQbVDfz6ztbL/ZtazRJPmosXdkQxEzbO/D+H5AO9Og
qSUgA50usXDbbMTEylBeqgNu4r9uVyjE4QWGr7BPAxRtMiWzjOF9Y44wgdyISR96+6V+56OAYQQm
aiY/TZHY0wjYjDmmDcpXbu2X9sP1ptSkb9pEI0poIJhe5wIqhjP+iW1S298Vs40uRoe4+vos97Nw
VIgZ309FM6s9HLRP12coZ0Lzr6dtkL/MclsZPutYAEO0za3mvIH+r092P5NUSvl8HdxFGLqTICrd
aT9Lmmr0R3U9UvSk3WxoL/t9eRJGx4517Egf/qBvvoh5C02IkSzwt8FteCZIke+bikmUweLL2ydB
00wm7O1s/3RQ6JaDiYrDfn2/xDtO89LiMw8iiZeo2YIsGmTMWKNjeDpmN27lfcE49RaeZlXbAhzj
hhWdskf0grItQNwujZusJDzOFpG9idTOZEnTlazKNTC2x7B/bPcI8u+zdSDUmIXr3z6v9XdUxvYp
7iC3el3Y3uyPptof0l8HDYQchRCA/Pu9YYf5PalWLRgXPjShyVBRsC097Tf3w7zdcb35jx/JVTJh
sbwQv1jxfolbJAMFHNZPtJMMX7dwhW8JDfu963b2j5vlBjuz2F04ajpquNbQJsA8kCV3/xVdWg23
zoe365/fz3qsqsFA7Mh+i64137p5ScEy83pR+2lOy3bYz/ZrlOkZvss2UWn3xpuIjh9c4amwl7Fy
9/vuv/1kL34Jo1Agqoc7c827RlhWt2/7xSUq2Ubup/uhMbWPmCmDRrrApuV6x/7b3+nZ+8XrX9tv
CmZBsaA0U2d/5bO/Xn5dpZBLFvnjEBNu3DDP/lsGulQ0VjBRGpz2p2bQI/p+vvuTlpUR7Ugknr/v
VfWV8S5etlHv+/6Y4Bp69a/VwlZOT5VLuLDv2f7I98/uP7XfriTCRq4397P92vef+9vvlMJQ+MuU
nyW2Fr4iCh6GAL5k/+nPXK/Jk2Kuttz2n+jOawdrlh1vH1Nz0jb1tvGx34K2Qu7K9nnNYwr4+7Vp
C6bYz66Hf14rZhbluqYkvsCrUQgCBcf9Z8o1/rNsT/4//u7+a9d7qv33rrf3s3/+U9sjvF5DRxKL
Fi/DAjgWlMIfmjHAPrZpVqGZY8w1McSl+KaG6M7TbZrbD9M26zUrWLNcoHDhjxukrKHYk62YS20q
abQG+gV91bZH2g8m+wQlLVpvT6y+HkRjrE/Xm/sZVdevLqmRgG3/jljTti27dLbTbRdVkrONvmiS
hw101FLU2KINtoO8TdDXm3+7ts16bdbMjFdbYHpKeZP9Jy9yOXUSTL1Gpo9ETOHUFJ5MmIiZDxAl
WqJmTWgygiRe4FDmfqIb5D2yzxCLkTF9fFLv1CzLvv/NPaDI2L9WjVplDpREg3qIVbmJxsvTtuxK
tYYc5iTpXbmns7LDnsaim1iybVNlvAG59kPbx0Cn9YiNOWGi87SEQT3+3l8bDbVzFYBkwfZHYWJ7
RfZXSd82QChmYdmsKRGNnebiW/4zpEpzHhJ4uLP50XTk7WClxR3bLegZnEEiCkmFvgYk5thtK6x5
W55YxsAWcqzDx6QilW2/tn0csMjnQTunPOAOCttxki+TxBRCO5yUtjB70CXrpWetuyxRRiz0uYJ4
T354ofuEUB8hkMknaSM37IdVHe7o8mYBXalAzSrztgbjGsvrc1OEo5cuxWmc6sdkgwxVkkFNjlTB
NiyNh1QlRV7u6dXgPyxO+2EbbE9WAcT7ek1MKIRleYkv7a/A+O9PwH47AfcJlW2DVKGJY7ch3Box
JCGxowzQxuplQkNlGzKl337dhPNTdNfP2tZCROMyy6xb9cG401foarWojUyohfSnm8WChhGT3H7Y
46D29KT9ZqmMkr/qyAUq9RMo1X2JsuWUmcJ42s+atJgpFMatE1d8CQuewWY95Z35221L3JKVvi9n
VkyBd/tZk6Fj1Nrcv17af/H7bxQYS3jb9N46dBGppt02tzTbIc9Nopz3U8Q8FCdBdsE2H1gRiZOF
P2H/0T2jaP+hf6QVXe/Yf+77V9Y5+cy3xu1+zWgayzdJBtVrwGXmdhDXkoLFfpsPu0Q2XwmVZyUG
a79mCCp31+1lXCTtuF/a7yTpa9i2+f2pEjJCOxseXj7gqzFM0QUtah7LQbufQ131+KQwpcsxcXbh
5E+4E2Ft7tf69isyo9aV0TCiteLHtEISHJGuBCFZ3Lzecb053dWscFFw0vQiKo+eseDwAZCwXPmS
Od7mPklcvXImK1oz3em1/DIlYvfwmzA7+gjqnvNbth2PKFkt+HrOWDwuEJpnquzodg9yeKZTS09y
aR+76dLCh2GXRH5cdFrGl0H+GGGAxRnRum4mu3H2oqZ3UupvakrhTP3QIMtV5jvjG6Q7AtYR6JWU
F1RezXzBAoEoNrSge5174WhaSPsfIqBUZL8lx6yAtlPZLfJknpcH6vti2sgeaVL3v1cYTW7xp4nt
tvcHRJLCe0v7iOf/1BtHLUWtt9yh0yqyV8IIyRKNnPgHbvXmF2J6NbVHmUBhF1egSkruYSZ0WLZ7
bIQUlxXfED29ONK5jxKPKmKj3mFlS3+06X0n/spv8JAeLtoJftkhvZ0PNV9RIkRJlj3Rf39fLp1D
ZdpT4JMdRrdyhHsQx115QO/iA1s8yp/SQ+lOx+yNmLSXxgHWFhBcHd8pwRj0B4r/9wa8sIN+z6aT
PMojpbMbKah/JWwse8RyBzTIGanTCVS+I0oX/aKMTj14Eivs3oEOGjq/4BvflUeU2c86FkM3exBu
o6/lkzr8n+rSXJD5QI92i7eSLh3b7B996Wi38nP3pjpffbCej8N7eORRYfHxE5sHzDrkVN2flDkw
/Ho5LCreBpDXTFkOnVsIxIWrN299GiTxI4ocOrY4pjCXhh4ZAoe8QAjeHizD1p/W3FF7IovV6gGm
8PKTXpgAPE9x1sWZKddSwB2CmW1tas8GwZMu6/oekQX5GUj7JICi7Xt7vhgPFk+rPOo2Gqj5ZI6u
5SZHaSOlvSprUJEViAAXBBYfjh+Dt4aXOLAeZAe5iDe/97AGP2UCMA9k2WfAsBOnnp3lKc8cAjz7
OehJsg+PKZhi/RH7Z/mh1Gdx9X4C9khlkuFpB9xOnvi7Ftx6dd2YmXT7L0GCQ3gkHs5xAt5J8+Jg
iOeQpfBkK3eSdchemsU+a88jePKzREhl9UryPPMgksWOT9IlhJnsGD/H0l5COyf5whGU7U6VTlmA
M/PZqi+yGogX1l4P+bv0heiayoT4C89Nfho/UEamzUUiZ9UffUxhcLEi5AMoQzBw2OgMEyhrFFRf
S7/HW4zW4UX/NT4U9+Zbc5zhK9BQQXJx4esvjEekntMTfd4iPAyfkd1+WXx9JLck95h0V8nLK09V
fR4hf57mWD/b0o1yAr0L7Jv4tgLBDjmv4s30IfzO72Hj2WzSnuW36DN7pqHc4IkbbMqwdnibvTav
yGgekNZEXuwOZ60+6AR65tAm3vKjevuyPGpPQqDcp1/l1lGwFVJYHfEPJT/9NHsYkOg1LX77A8nn
A6CGs3jEoNu+yLGD9pbZ6kik9UF1SbJEUefRlT8MzvCcwNSrDpJN4SJd0Aw4jeT09F8YstlAPIzv
xRE9EvJGKFhqchAvkcOY+qpKJwq4T1Xo8NQrt0C2fJDZ/U4H+SB7ZlA+WD8zx3oh0dBZg+wdB5wr
1HZi3im0oBFT2wyaZFxCY8cmo9oECl/4utErvlVIL6FIxufw0icHiURuShLTgW++jEH1lkx7c/Zw
Kz38DgN4sacwKIOVLyqSX/O+D8QjVsOx9VSk7YyAii0iJnCaJ15TwkvnQwYosbJLPqlRkPAcRiwH
2Nb8+h5HE9qWGX28TcOC8rjCJx+XzK2BZsOGz9/5sCkHnzRru/HTn9NN1f5g75USHc5ftDztFexf
xWcPesOFyNdjc8Fvc9JfVB6zT6cxIFT2DvcgaLzaqwOFOcVWmdXtiHIkzPvU/Vrusov1AdX2B0Hl
fvyLHHPtds6BK16nP7NsKPjsU6TCsFHQrgooHp1EWkV+rIS31zi2cAvQU7e90TBNsM+6rVMgm296
SuEfcuiGF1bqGnnaFro4bpui/SzaNiT72aQpfRl8n1oi3hlgZ+dMxemdbD+T77ub//NvK2DA7aaT
2ZT0JMJUg27TW+7OpoElqDS2LEgLqvRfh7QVh5OgwEXbz/Y7uq4m1hu+sdCYuCunFhP8unoxpvNj
R+XKnGh+rSsRNN+ns0jtsdPqBmGvipeqi1lwTigs7Mgc5xONa6RxBcQ5xl1qEOl+OzS4y1ByZ0Gs
Gugt3CQwd7TpLZNS0X7Wx9um4Hq7pWnjJ7F41kc1d+q8xVK88V3F7WBsWaz72fWaZI0TyQHDfSiO
TiLx4dcX3mC2J+x0m1IitDeVBD8kVQREzck0ctYgSOCOadx23wFv32ltmXbbLILkTRvf9nqItq3g
9aY8AQiIR/Fur7LtLaX9rEVLyICwbVL2i2gqQUZvOW17T0mXBxI0VzXYy8H9VhLcz3Yvf5LJYlAA
q0XO94QcKPRMi9JUPY+ZvdRME+FQN+cWsIunKozHw8vcgJGdkgk/2Gz51wKSaJaDvZBbwpcxAWmX
bJjkYqUSo/QtozpGWqQUrDwHDKAzIMvvm+KUoIZgqWRBv6WxKp7iYp5Ys63Sc92aDZ1GPgj0AeYT
SZSKryRmEK3bO96q2mux1KY75gic7XSr1wFJBvsJ3BRxB4Gj1vbOXQ/Xa2gWl6McXvZYwO88QXUA
Ab+oDf3o7tZg16MYoR6MWyFuL9FtXRBbG0dGva12rBICyJd2Lx5fi8myPL5rGqK+/8Xd2fa2bSRx
/KsYfR+Cy2e+uAIHB9fkemmL68PhXh0YibWJyGIiynV9n76/2V3a4kpOfRqjXdwiCODIGXGXs/M8
/0lfMcL01QjMwvZ+/zW+L2DI1af3IHpTZX4HgMzfxok+0qkxeG78lYJVvU1JHU87av5tis2+S/vX
44/gygxsEscwxSa3r9eIa//qnur6S/OpBRZWhvne3zeEd2zq0P0lMeTyowwwBW/i9U1L32P+af+f
y4Pcp80Rup8ZcHLjoFX+b5JxfiOSK6POddgDQ9VTU91Pt5v9w9A7+fQ7CsD2P4zn/dI8Te80IZ+k
+530Hqn1CkSWBUKffSj7xJ+jsenY2O2aDGCRJ2C9VQ3YdyTmZH1xsRm3V/7jV5RjJgSvjZGJgnzT
wek8tf/Pb80d5Od/53OP7tKXb9d/+QK0owKIKd32s8SARVEDJgBkEItdHm6/NklFkhH4BJdH/eO3
vxpvaT+H/66GcYG0iLh73uYDCo/vPm8TtlYCAEYq83DXbUsCt8kLkzLTQdaftfknM9uAypMM1r16
kwD+aErmA55+9YzAZAAZKWrSynFxfm54Ncrt51x8QiyASpEkkMVVOuSBJk2aloYz0vyOB+CRuE4B
QyTTir+8SQDBqzOGk7pTCO5/2yR5w13gmrhTiO8mWNRS1U3gENoWKOy0APBeVnAIiIGkFKSvyonb
P14IPikHSEwbNQ+wu1wguHIBPmXxjg9vQt0mpikLU8MGdlHOEtdNyAwVMFp5AKdXpI5TRMu8y8NT
AK+3oP6HRmRwNGXFJw+sDNPdBGR+VRUZ9TTuEEKhCJ5xgTWQMS3GrehYochyrWoo0gQA4pLKIS8U
w1PglFKqrRqB8rQrtlMwqWCqqlihKhJTgC2C3D95H8AvTTKpfuMkots+QJnK7edFIiNfMX8AfJUV
CEWp/uOmlC3A3fZ8nBSOSDUYygL1h4CwQ/kLF8jC5gxlYs5MZxwkxyPRWYq8Pe+5PFaA/s8uYpak
dVGVNUCkdgXioM1xI9K0kktnV3SaoeT1aVmhTrKyAOeUWiS7QhvJtEmFK1ljmjteiU0oNI134c/n
BBxGCnfrKput4SBYUJdJQSihoF7YnUF09wF7MXum2xzYnI9uc1EnRVHluEa522VwCthPHIMIz2jV
I/2LWv2Y10mZ1ZSgyCz7Q6HYlEnW4E5xRu543HnHpBlMKsPMVeZB1iRlW2J258Hbb7CTG+rkMylw
lxWddYCB6AM650sCwoYV6GkGK/Bhl4dMQNwMpG6me8yGdHQ+E63fjXs1559CTjdDw3VvylAlGoIn
TEfMGu9SxncHcPW1gjDPEmmEbhriJ3YFNmKTIyjpDCGK9MAkcTnOJrdzZ1SSwCp+tCIo6EtBiF0o
IlKCKs4wis9ELmqjvQNFQYQMfPpstnsCdWBMkVQl4RWiS7GZRBgDqTaMTPCMgEEprUynL0GKXZjX
eZs+xlnjugQZJqtWHRZVQrhAerH8VQ/M4xZvWnxljKLYmMBgC2mZgIgJLWiG8RRe3geXoCGEWJBj
KxvvSDp3JCabqGDgk9Imwj3APWprlL5fS4HYVFiGBFGr1hsN0WlF5ihlaoEoiRMcRX8RjqLpdZ00
TNeSjIM7Jcd8MfEC/Zxa96AoEQgSIJpdxcA2qNoEHBBTEFlwpxAdLwAh02gtJJRjhZNY5gSU3Qpu
REuOMcOPaON1FkDd1sqFIiHNyJyywoUKw1QjaI2JoSG4xaWOTTtkKd6cdv/k18RXLgNXsa6Io2M2
yGQju5zoiUgS4N15hX2+k8QdSGvmPzLddMn8Ne4D827aijdvV3zRIsYwqpmfZAlWZv2g+QMmwDTA
B4HNMp98jS56SoWAT/apmKChyKbFTHbvOjSQSgQhYYlWDAhZ0Z1Cnqe+EOT8U8hL0oe4CSljJO2C
uQ6jJhhIecGwMRn4NX8ema+Qo7SV4rDIKDlrmblKGtWuUC6UCfeBoqQ59RQdLzDFq3EW/Pm8QBSZ
RHLJNNHTWRWTIhjIP8p8wuiUYtZU6v0TISRbkhMlfOD1w7tADRqhNYks+bsSnXbAmyvUd4FcArWV
hA8QfbICM9mVX0q43pdlxGcg4dS7V3P+XcBxZHYgCC7mdBWmMRVKkiIdAu6WWSI8BWO0ZqIEEbCB
8RZ8pCjQDjXOBGYEiOiOVdr45ALKTes+oyNLSk/JNzuxEBajteSdHHiQvzFOEEVkNGdSQqTVkVRX
ZA2eoU+khpUHkl8B4SeVCgy74nMdiCqqw2o4jhT4FaSS3C5D6UimlWwWcsMfeERckFOkq5aLhkQy
k/sownWXAbkX6MgcK4pQko89RxdKIgYkk5dVCRbRDpToYwZ4Xg+5QEqRapJtWRWdpZgT+tHKAsm0
EyVIpRzbrtBeJgMBCzAn2NvT8VlK1TEO3RlVSMgAuOmJWixsRRpVpGQv9bG251vNzxAbD50/4Mxs
1rbnZ+inU61BT/3C3PJy/Llvd7E9LTR1LH5RWoDcd7vGF/n5y0Vpim3JOfhwbtGx3+P/u9/g8Vcv
vmve1fyPb4Z+1+1W1/f2g3v/mA458K+b7n130x0iByKj4MzHJzkCJnyQAr9DePoQ0JVotJrubvjv
uF0StmWSesIfui3zRudHlNfoag+1lC8ZzfTzuNsOi6d2xWxq2uNm3HXr8fCpa9tKoKe83far/bC6
3S+I244dLfHX/aa763b9IWVX2Kam7PEzL8afLy5Hpkq/Xx67+Cbzt57sy3sWd4McsBvWi/eJbpcI
u/b5v+rH3dXykXEepcZDS/kNJz4MMx3L3q5sQkv47bq7XjCgcfUIarqbzbAdh+WNdFleNenteugC
KeIyp2rK492SLVzlrpbs18eyybVNqQlD4Hb14X7BF66uUEv6HwxnmY6O2dVraWm/64btQnpQlvAS
6uVdt7vfdNv14XH43JH+kaepW13fTv1+v+Bp3wCrpj+sroerbtlc6mL+etLogmncLzjb15voaU/T
wJ+PHxeyiV4oydm8BPXxdheSlkIZNelxuw9kiA8oayl/07/fdYH1RA2ixGr1pH/plnoLx1sCf3rC
dxdvupuP0/WwVOu+TPUl6P+93039QlJljHnEjXwJ4u/6X4fVQo1B/CU0+jf93cW/GW83P6b1D1z+
Rf3cQFRcX1x2uxFNubycrqHyZb7gdQcyaUhe6u+15L9lzNBMxblNcMv8D+dbZ99+2GCRLL2azMU0
1U8MyF3Yv2/RG7SEv+u32+l+80sXuAm+lElL/p/X47q/eDsd6TYX5NSS/54BFacZ0fe4v8wXHDOi
kCdapiX/A6ffT1O/MCl8qlhP+9elV+lDilq6P+6763nncnl8jE5L9qd+d4NmW1B25SNqygOeTcDe
PrCmJf2vDr2zvdovr6bP7KmJ99P+4qdTD+/qjtX0h2k1bgFaXZy5K1tT0356MoQFxXlKyJ6KND2g
xhzHn2Y0mFP/bRlck99Ybfpu9+VvAAAA//8=</cx:binary>
              </cx:geoCache>
            </cx:geography>
          </cx:layoutPr>
        </cx:series>
      </cx:plotAreaRegion>
    </cx:plotArea>
  </cx:chart>
  <cx:spPr>
    <a:noFill/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>
    <cx:plotArea>
      <cx:plotAreaRegion/>
    </cx:plotArea>
  </cx:chart>
  <cx:spPr>
    <a:noFill/>
    <a:ln>
      <a:noFill/>
    </a:ln>
  </cx:spPr>
  <cx:clrMapOvr bg1="lt1" tx1="dk1" bg2="lt2" tx2="dk2" accent1="accent1" accent2="accent2" accent3="accent3" accent4="accent4" accent5="accent5" accent6="accent6" hlink="hlink" folHlink="folHlink"/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plotArea>
      <cx:plotAreaRegion>
        <cx:series layoutId="regionMap" uniqueId="{050FF6B6-403E-4176-94E1-B42E63AFE42E}">
          <cx:dataId val="0"/>
          <cx:layoutPr>
            <cx:geography cultureLanguage="en-US" cultureRegion="US" attribution="Powered by Bing">
              <cx:geoCache provider="{E9337A44-BEBE-4D9F-B70C-5C5E7DAFC167}">
                <cx:binary>1H1pc9y21uZfcfnzUCE2Arh181aFZO+LNi+Jv7DassKdIAnuv35Od0uWRLdjTUVTM82k6GaTYB/g
wdkPoP/edf+5S+535bsuTTL9n7vu9/dBVeX/+e03fRfcpzt9kYZ3pdLq7+riTqW/qb//Du/uf/tW
7tow83/DJqK/3QW7srrv3v/Pf+Ft/r1aq7tdFarsur4v+5t7XSeV/od7J2+9u1N1Vu2b+/Cm399/
zMLq/tu722pX3ev37+6zKqz6D31+//v7F0++f/fb+H0//Pa7BMir6m/QlsgLZhLGTWa9f5eozH/4
3pDywkSCUGQyeTj4449udyk0fDU9B2p2376V91q/e/j3h+YvuvDD3VAr5zgajtoT/fH20MvfXo72
//x39AX0e/TNM0DGg/SrW0B6GmZuqKsyvKvQ7+//SHZfd+nucVSOULx46P8UCnzBLYtiy5Tm4SAv
ERHWhaAmIdjER0Tk428fEXkFQaex+N7wBfXQw/X7X8zC/y+BcXZJ+Lcqs/AtseEXmFHLkugBG/QS
G4TkhYU45oiiIzgvsXkdTafhed52hJDzx1kidBknu0C9Ke+wCwbCilrsyDrmCB/JQcwJYpqcn+Sd
11B0Gp2nliNsLldniQ0IAx2/IedY9AJRyhBokSM0eMQ5DF9gLgEbCfLuqNa+y7NfUHIakccejPD4
40zxKMNBZW8ICKEXWBKMBaJHVgDF/lzxI4QuQA0xaTHrgBiw0gtYfk3QT3B5bDgG5stZMsqn+zJV
WfU4OP9e/1N6YXKG4b+R4ucYAMGWtAQ5IsYef/TIKK+g5DQi3xuOEPn04SwR+aOMd5ne6cfR+feQ
AK8IKYVJ9uJrf4iXvCLxBSUSMcbEUbiNkHkNRaeheWo5wuaPm7PExlFZdn9XhXf1W3IMumAcVAsh
D2p/pPWBcTgRIOnwCJdXUnMamheNR+g458k5iyQJMxW+IedQ8wJhiihj5knOERLMAmERJh44a+TM
vIai0/A8tRxhszhTd0Ylqtx9U28o1cQFSDJAhuKj1BqxDbj8F4xyQayRRea8gpTToDy1HIHiXJ6l
OHPvk127K+/fEBSIt5iCW5g8McRzs4yzC2oJixIEGml/jETaayg6jc1TyxE27uQssZkCv4Tf3tBi
xuKCScYQJiCknmMiQP0LTijee5b7Y8Qvr6DkNCTfG44QmZ6nCFu9tVkmYNwpx5Lz47iPBJgUF0RA
9BICm0deGcUuf03PaVge241QWd2eJZ/M7lXpv2mQDPwUCuaWAGQOx8izFOSCUko4NR+s5RG7vIKg
07h8bzgCZvbHWQIzB9UShm+nWg6xSdAtJhnF+MFxuWCY780AemAk4KPnrv6vCTmNx2O7ERzzxVnC
sfgGwcrHgfn3PiW4+URIk4N1fOSSkU+JEL2wmCQczLPHXz36+b8k5DQaD81GYCzcswTj804HkHer
VPY4Nm+ACL+gCEESTDwEh0dyC2HzgjEQbSZkw/bHiE1eR9NpcJ63HSH0+Tyl1yL7Fu7eNGApLyDt
Irl88CTl2AqzLsDFF6YlH6IA9HFqPLDNrwk6jc33noyAWWzPknUWqt09jswbMA2GaCXkWzg9qo69
7fvcNpYEMi6maaEH1WKC7nmuW35FzU8gOfRhjMd5MsoKhqO+i/vHcfn3mBDIcmFOMDiKL8EQDFgE
jGVIkB11zohFXkPKaUCeWo5AWf11lkyyVnWo31h+mRdSgOIQ47i+RBBdRgJSMQ+SbYTKq2g5Dcuz
piNc1ufJLJtdmL1htIWyCwLpfMqeeYjPpZclLzCyEAURd5JhfknOaVgemo0g2ZxnnGWzK/tkl317
Q/kFgcm9AGMjDc+tC24iyFrKBzRGjuNrKPkZII99GGPinqX42uy03t0Ftb6vKv12wFB8AcUt4Lnz
h0AXeqlfOKSMTagjI2IUaXk1PT+D50V3xhidqSgL74LQ372lAwNpSsBGcnHapQT1D8CBBb23o/fH
yBbbvIKinwD0veUYm8V58k8IaUqtqt0b8o4FqkYiyBM/RL1GvCOhQGZf/gIlGY8/evRbNq+h5Wew
fO/GGJfz9F02odb7//M8fBykNzCXIT2MIS72PQU5UjuQo4QaGAxxmIc82Q9s8yqifgbRs8ZjkG7P
lHm0VnX5lghBIN/iUFzxEHgxR8Vj+/oLziFPyR6SYicQ+hVFP4fn2HKMzXkmLDdQqvSmURnKL0Df
MyQhnH84Rv4/MoF7oO4PW2Tk1ryClJ9g8tiHMSQfzpJdtvdfy7ettaRQDwMlyITzY+XeD+wiL8AR
3WdnTpcrvYai09A8tRxhsz1P32Z73+zeMoUMyywIRJDBDjhtQCNkga5hZJ9mPnATGAnPo2W/pudn
uBz7MUbl05lyTPtuvktzSAG8ZekFJReWYBaSj2VkI1EG3g0DlsIQgD6KupGhtr1/JVk/w+hF8zFU
87OFanlf6vv+cSL/e3ttX1NGAARGjjwyFm8cEmdgzMGSrKOXI0eKZ4/Tr2n6OUiPbccILc8Woc19
F969YW4T6mUpBv2D6IMCGnESMq0LBOswpCl+EHDtu19T83NsHtuOsdmcJTYf7rs3LWNGUDtGBBXo
gXHGLihoJ1hXBuU0D4UbkD54rn1+Sc5pXB6ajSD58OdZQrIXHn+pMn4cmTcQZ/gCIpqY7lf0nbKg
oeIPnE9YmPm4UGPk3LyGotPAPLUcYbP96zyxUWUVvHN2pYIy5t3bIUSgPIZAJQaD4NnhGBUGcChi
FowiDtnnwzE2DF5N109wGrUfo+WcJVq3qv6/gxa5kCakCPCjlBspH2FCug1qz2CB0xHNET+9nq7T
aI3bj9C6PU+0toc56O7itw2KQskNqCQA42FJ0yj0BnoKVNZ+mdqjLffI1cfY6GupOo3Uy9YjnLbn
mfn5WO2CxzH697pp769CvgfE2lMF7fP86GGRIIfUNbZGXPQrOk4jcmw1QuLjecZ1LoPwDU1qcHoo
1GlCCuGh1nks1SCIDUtnmfgJp/yKmtN4HFuN8Lg8T1f0srz337RcEPQMEbAWgzwU04xl16FcENQM
Gfk4vybkJ2A8dGAMx81Zqv+r+yzTfdLs3nSDBmATIWF/hgdD7FCj+VxgcX4hiBD7FQNH5T9ycV5L
1WmEXrYe4XT1x1nidBPAXivvFvptSzwgRG1hgeVjwma8onYfa0MCijlhAfrhAHH33BV9LVWncXrZ
eoTTzeIscTqanW9uoEEkh4DnCYHPIw4j12dvoGFiQkDbGkXZXkvPaYReth4hdHueptkHkHiw+dH9
G9avgWcqKARrTGCVR8/zubiDvYIIJbBlzU9C1q8i6TRCz5qO4PlwnrUFn0JYBvWmymhfhwvlaube
3TwcI5uNiwsLNJGgjwtw2Ush9xqKToPz1HKEzafzVEKf73X17qlTR03wBu4NAEAxLPgAlA7HSLpB
qMCCMDbEqR8CpiMt9GqyTqM0aj6C6vN5Juc+h/pOZTp827o2C+IDjMCWaMfjZdkhFOhAtTvkTOXp
9bevIuknED31ZgzPeZoJn3sF+9f5j4Lm3/MQ1IQCJrAvzU/2RoFCA1g1td/7yXxA7/G3jyGcVxD0
E2geezIG5q//N/bbz/cY/L7xorurdpPDjo3Pthn857uHvsNekqOmD8bwSfiO0nHxDXZ1ZIKC8/l9
J8j9S16Y0c+Xnf3Q7H6nq9/fG/uaBKhXYJYFxjphsCPE+3ctyOP9LUyB8yzysLVKto8R/v6e7rcw
wLAiHtY0wGZ4YMa/f6f3wV64td9RgkGwjyBYbwr7gqDvm2VeqaQH//z7aDxcv8vq9EqFWaV/f48g
xpQfH9v3jkLBngWlrlCeD8uLLAwbicD9u90NzO/90/9rUENRG7q2rmOThW5Wxv1CV/6i8s3W8es0
m6SEObBU2bcrieKZ1apVZppqqlqULnUuiqks5TxKanNjJPHfz0byBHUYlMOYun2lLcRrJLVg7xnI
CjynzmcdTXhQ0WsLKbsYFN0k0ijsShhsESboWlHvhiFl2ZmKardXRuJwC6F57Wvq8FSEk9hH2vaG
0g4Ei9beUEvb7HlgE9QGl7UXTtM0s9VgNQ5R3tdfkL8fvNHgyoNAFcLiUFq3H/xng1v6VdyWCtHr
QXb5X+Wgom0xRIUT8zx38oFi10eBvApMuybtX71vVlcVwqvU4sGaBDRcYz9ZFpXItlwljjDiSSUq
9FHm5SJUhnCz1EunIS7KRdPoG8yxXnk+spWXRi7JTb5OjeT6F33aD/nLPsF6WwypZwmFgrCb06hP
mIR+JqOEXMNEz2alNrnTlNyfmq2/qHFW2zxAbB3D/JjmsRBzTxXGkqGgX3fUa2ehKD6Kri9WPCVT
GRVoS8UHHIa1g6OY3lhJqWw/Q3Yn/QoKor7z5YnZtGeaH0kH3tmnmYCryGg2ZXnm1X4u8TXKhWNa
RnTTo1mbFqWdpKHncL8JVtlQBHbYx5umTrovuXYq0U4ZM5p5FCI5AfYNZ50/dFNSq9Ru4zactUHj
FNCFlRHhjdH4odNzLW1cZsGlMMikUq25CqjULue6d6IwlktP8WQKc6O2LRoMNmy9RGBK6m5SpVhO
inCInLgNgmlhqXBmtLmac3LJfGU6CVX+fPCG4Dr3PLfwqtyuDYkWRe9vw8CSm8MpjlzeWOmMWUHt
lLG56bsiXLDQqKYo1Tb1TGq3vuq/SGVVtmjDz42h6k1k0GQCoqKbadMjtohQNKVm1VwePrVxcxVH
VTwxiaFvIOOgtmbhLRSSM1FgV7atZbdW/MEaaOmUXYwmBqKV3Udlsei0WbqtkX/rrU4u0lD/iTO/
tYdO0OsA5XOW6nL+z3jvq75/wNuCnCNUHkMtGKHmS/YTrSB1xwN8beB63fBa2Ikoy5mnEzuuE7qA
3Re2LaFioXr9MQgZmcSpGGzlK98ZsIc2gcpntTQcFJfDOqnRdWu4flx2NpH94A6l3EiWyc+/IHtP
1pjDYAWuhAocEMnw70uyLcPkUcdKdD0wwwHBHdz4sXVJeJy62ErFtMhwBMD70oaC7GxDA70MjfhW
yx24sHhlmeHfwlflvBWULHQqbYMG6YQU2eD2QR3O/plcdGKUYScdWK8CpiWIhbGMbqTM4iLu0HXq
ieLK7LUj+vhL2CbroFa1I0RWuFEmliKjazRk8Rr50ccwFhVYh//E3vti2PG4EdhUlsPqcqCGHdj/
mbT1el6BagKU6qy5LWJE1+XnJIistQqJHZhG/Slt/opVRm/DId74uJNO1WJ8eRjKXlfTsG+TbZlV
1B362vEdw4zwIi+y3C41Ym4YGWsAp7WDLJs3XcoXOGxumpiqbVb0y9ZDcup7SDslL8y1YWT90oiS
P6M4MJx/7io+MUUIhIzApECQUv9BkmFqKFmYnnmtoSqJ1m20aoWJ7aEk3E0idtPr+G9LiWvDKKJJ
7nXJl8giG9Q31gSHZJjmUVXPejGUi4DjFa5Ss7EHo5sNMjPcwsh8+58J3m93NcYGSpn2OgP+g60Z
99g9wwblkRkapMHXpa6Ei9OwmYGQng28vsv7il9CbQCxiyQM7JrHbFJzU63SMqILTbBbx+wKBQOa
UNXdMdGINQri2GVCfaEmahwIHLQgQkm8CHB02Q7EsLHVkIWgn63KF3MzIOUyVkFuZ/AL81qTZSAt
6u7LI6elSQq7QTxd12mfrs0cmNtXK467m9jEYl3FjZyIqERzo+OpHTfTbBDNthDNArSCuIy6oXLN
DF9l2md/G1HtZGGOro2aL0lU+0sVoVskffIx7YzSRljRJdPKJlnabTyLGMs0KCd03ylckmb6z+NO
97JiJEtgYQYUlkP8kcCqppEIjBLfq0Uv0bWUeTI4fGhu+mBQq4GX5dwyrO7GkE3rhGBfrPt+qO2g
7ReW6uWkMdJynprUm9aaLgeBZjQztnVNKofRrnAi028WURG4vlD9Kvc/1o12PNivY5oXde5apA5t
rwLbMOvprZ9ZctpE0WVsZNYHIQwnyfBqIDXeCJWbdtF77QbHdDq08TwXKrltioE4sqLTNKizaQd6
0G4jnk9SFssFVmX9ixmKIFD0w0jBtsewL/h+qSp4Wi9nqNHhurE8iq67PPtMCz+0RR38GScwEXWB
qCsso7e9tiwcL0zTFesrO6jT1o5pl696L9E2yftNRngPodd/kmv7FecvKIP1gCDTwHEwEey8DGGU
l5SllY8jM+71dZsTtYraWF+BI5/ZMv7oFYZYl9xYdwbNbCMPSxdZSTbzioHZwsoN5zB9cxI3c9aX
zK6wQTaloMoO68Zc957cDFgZju9ZyYzi3JjSKg6nsR5it6qDfpKRuV9T86Yln1sL9KLRDsgecovO
Y17tjCxpF8izM2MIZ2nCiomime90ST7ri0HaQZEnNtWmw/R+8hMrc8wmJ04a5m7nBbVdhTKYIq5K
J6MxcwJf5lOSmp3bMuIShPptHO+iuK/XYT3JExDNYHsosNXxpzhFaNoIUtpNnqdT6belE0jqO9rH
2mGKDhMSKt/lWZj8Sv7CatkxKIADMNS+QBNTbomRQBtELHkR9v61EbdqmxpDM6VGwh2WBdxRxpqx
4lvoddWUD71YVFG4lCQLPlSDUS5aFidOwL+Kroy3rK8ptTEfBpfmBZiNyFxwXorAaau+mjKfaiey
vibaB98marxJL1tzq3Q4ras4vjLRX1VVoJvY6z5WjWVuanUVyfjSbAzfhQEzZ0FU3oW1NUvtzuxs
2MwwuGkbbN2mlbGMiV/bOMLNJKOTrgm7qQCWtokK603WQ5caisBWjXynlr7pgsaJVnUU+W6X3PAw
SdwhACupseTcEr4TiTJf5oGIbUv02cwsc9NNO4odnfF2Tay4Wx8/4fq6S+mSex2Z+KHnrVGoJ2bc
xZesaCepigubGCWf8SRzc78ubM3MbJKLDs39GN/IofWue4dY9TqzWs+tiugzank5j7BadqVUkyH2
qF0OPcy0ZNCzIEvtpODhpR8IaRdR3sx4pPkMXktsX0farVoPnLGaFnbMusg1VV/YHRi92yL5sy8R
WtTgXjuDNv2J1eFlUxj9WuYonZR6oiXYA6XXdteeyH0HRXW07YWK7M6T1oR06d1Qx/08KwPoJ6Pb
jtZrgwE1iZPWfnlJwqBwzFgjtyEtsTtuZXZqVmrSIeGkrLmPcJuszFZv0yYxZ5bwOrese8cajPqa
tjB7AN5klqf8G4oMb1YGvbEZ2sJhntlso0aSq6aKvmgy7DKRBdMoTqzrPutt0Blo0Qjripben2UU
DFehaqcUol9uiWBCRNSYGrlW8yK2kilT+htNMF50fIjsshHmh7JSC6XNYQWwhY4h1BIMYzQnjPhO
ouNtaHTDJMqH1DbjJF8lvXWVA6vMu1xWm9wF/8ebySxYC1XfC6QExBJ0tElQP4ACJ3oaeFpvvT7U
26SU7pDW5QK2r0lXWPYTCGcUTuKBvpWF7O1Bt+nGy/WmDrlpm1R011xbtZtjw2ky6JYFfwTkUiS4
sFMR5NMwDLKpYiq3eZuWdtvXltt44IX5wwJW0MfbNvlbJcBgXcLlHJnFVgLNHphcytfdpiee79bw
dw7cEENMxy7AAgeBXArXINaqspp61pay239VXgaDry9pMlT2ADuOTKLATFZlkvsTxWjuBtSCqWZ2
nyi0WhummUFowBCfOwP63wzzXMvKjgdqXiVVZV71Q99eRQuWpZEdVjBIOsozu04JtlOZZ04MK6a3
eeMtK0XZOg2sXe3F4YTxYR5WnXWJkqaYJUpntscM5vhiyB2Lk3yCS3nXB9RJGvKl84QxayLttW5X
1YnNYeZPui4elmTwQdYG1T2vom4r9yeem5ldCAgKgW/HV17gxbOmS771qe9fDVVbLQzsXSnhOUYx
0A8QwNqUpedvQosgu5ZlM0dB+SktYnxr+XgVGP2wDc0Zh9iD3RAc2wZM26/hMHzrPYPP1JDGNqpk
sx5yZIMxFjgIld0qZx+DHHyheAhiJ6XIpnLgVwdbxo/CS90Z4dbj5dYPvGDu56k382Oe2RDKAPuu
KagDgsCaBLpRy5Zzp7A8flWr7kthVcuk6IJbGtOJxyw9acjwJwv6YpoWXNqoLmK3aLj60NLLPOI2
iC90CXIqcOs8mmvMfIiJaG/K48YlVpo6FVRf2KjpynnQGPdBhciiLr0rolRga1nTjwjhj0YwdJNO
eMruQ1Ymdg0u3fLZR/De4XrW4TRbgjdbLJuwLpbgFuXHS6w7dfBzi6WI5CVI5WFKZZgvWSYGczJ0
IKuP12Zg2V6ohSNzSy0L3D2cgs7YYK75tDNgWOuClc9OpVyaYc4WPKMwPzqQshMocvvmmbJcUgJ2
kcW9yo0Z75fh/sT9oV96ObcNCzfzAoVOAepuGbRNM8M4XUS+0U/Svtkdvw7CdWDheJZXWb0s96eU
eNWyDlMMERMWuUmR6mVKPZeDSz8Pu65P7N6o9fJwChDRS8OEU5UEd1ballMrSRLbk7qfYGX20zZL
PvrU/1hadTkTTQzmVJYmk0iQbJn0CSigIJAuaVC44hkwy1A2pp0P/S0OQFCnOE3AFFpmdccWja4U
dDJ+OI0uhzbK3MEomM2ljiYtzTu70dknbLQZGAeeWh5OA2/y46fDZdkbdN7oyJFRUIAbCSfQxfny
cHn45LckS+zDddSpaYkM7RCeXZYduo0S6i+MClQyT7gxa0HYuzjo7TLA0q2teJgpS31AFOKgjV9r
t4n7KzOMStcQ1aoslDHh6N7MrU3bRpFNoLAefNoGObGwWrsqhsKhfuG5HaxdmVRFa7pJ2zqijdQ2
kR8q+LM/U5978cTAsPWv1LOhDZkNsrKz6ya2XK/Np9zyDDvIPacOWG/rXlFbQ0W63RYpDBTEK5Zt
af5tSGMnceyGBgf2DMDDjatkUUbtpKz8eadj6vpNO+Fg4qxF3GcLpoKFKED3JxQVc6hwz4xw2oqs
dqtBp2BG+LVjqGaNu+TgqycOSoxbi4WxG3gVhDP9nLkp4o3TE72C0NA8SwRMiLSVMUQFB2C1/QnU
10L6pZ4dvoqMIlsenjt8Onz39Oyx7U9vP72BBRAcrBojcMa/mWoQqfbTz+SFGc5k362evTs+PIOL
JpmhjC/zvocmTy/P91aRFxSwzizHw+RwQ4F4Gpy4qQCRAXy9wxsOd57aHUg5XMZ+jsHm913k94bL
yqi2k6ybRhFwiIINm4D7wEESqvoWRd7M6Ihpg502uFh6JLEtL6yXh9OAcenUkUkcFlUg8Hs0xX1T
ORkShdNJhB3BYnAv4Q9trUwrFm4sG/A4IAdtODm+C6LQWoRmwJZZU7Bl3LIoszMmzalRBbetEMDJ
h9uHUw1+0BL2KowdXOTUkRkJqXO4A1qQLfsoWpVRNMwOzx2+OpwOlynL6NxgzNX7lxy+Z4l4+JQn
JkQNzEi6Tw3Akk9AE0PmIc17MWdeakfCqBZpXA1LVoLy9AxTYycZDEekA5tHf/qtd8tSJiYQflJL
z2fV4Bw+ZqmhB0fnIgSxtr93OLWWmZuTyAczV+VghNUFka6HQAMcTlI1D58Ol0HkpaAQKEzdp2fE
96efvju0Ozw9ek3n62QitQDp05oDdWuOIYiA9ywRUyKGvc3+wa/acIohBwAGUNqly6dTVljW8y97
xp7fHl0e2lWQFX/2Br8PRO88vfFUEzAHGpujuHCDGmIdx6fTVMmHjwPpgIqnljqMqxkDlcNoDVIe
e3NPhI/EPz329KNGCOP4dHn4NHrukA17+u5Zxw93Rk1aWRiTgWwkya9KCJ9W9DhyXc0Jyp3De3Jv
0NWtuR8xL43TdH4YmTxusnQ+mNzWKWfzA2ZPiB4uZYXBAUtVAufj58PXT48ePh2ADlXjDxBk2Tdo
GmT0TsbTYUaicN6YGOz+dpD5RNfKLcARr/diruxbNkwOM6AbcKT/7PbyUB5Eh1WCd4SKFhwfrW2W
Zeki1mA8Zbh7OJVa4MR+uvaYbziGDpidIyuf8IGBhwGT6/DSYK9RGUY+xCW8VWKkoc2MchqaonUO
o3rApQTDd4oL9SEHr27h7S0YvAd4qD4mYTU5DOBo+A/fPYMoP0zT46g/ffTiHKZNWNdfRO3fcSOE
LBYL1apXQ2cPtchtWXD4u4Wdt+o8o3WTgXU3Ko5j387B4zLFVBhaTMMo5zPL82qn2+cwadzGE87r
YJLDtlOzRtaZo8CUtCM8lBtIQWy6Ahef2ZVheWQtsmsPMX8Ry37hmz53BuX7dh2grwPSdFso8wNr
m3CBq20dm+VKpvS6ECWeQ6DlazgNNeu3lMfJhIIIBp0HWSJdlBOFC2sT1sGHoTQ4mAj0Q9QW0cwq
xFcFwsquk8i0w7YJJkYIur4L5ZeizNBW1S13Okq8hdkbq8TLITRmmV9kIKxpg6NhXgn0F4v9YdK3
oV3j1HCUX+WX8VBMyzprHc/0umnWgkNv0H4XDt2XzGjUKowgAmWa4DxBhgmDbSCtaalj8PBjju2O
qG4hUXc3QAJ42qaGnHm+9q9MPQm4qzNaXkd+/4lZii/6jH/LvLSfmrqWc4+1rQ1VzDcF/LHGG66H
YpY30ccmpdUEksOJi/rcd0mvxCRKW7bDDQTMCBr8mfbDRQvMcOkriFaFQdJMi1BtZGR+Zj1loGI9
6YRp57sw7NusF7UTltmdkZnZpsm7CFRjNIc46BUIpGJFBytYJGGyjSKrWSRWfE2lmX6oG5+AWUS/
drg3P5XJHDZhVytlcD6VhqlcgftZbTUCbJcmWnjCn7R9DKowKuRSE4gZAB53AyfbRuZsFXqgB70u
nkJ26O9UQZwyNlPLMXWGHFb4ib1MIQ+0TmuRfRIx+GLkQ6dLsUv80LB9XOM5Un4y44WTV129ji0Q
Cgzp4grrvraZRrNEI7kulLBFZXRgZ3vDpFDNZdPXxZyjrr8Jg3LOatM2OKuvcdVBCIX0kKNMRbzy
q1DDVIvA0QNFZwi+HajnL7IIkphR5iMnSGZ1dV3VUezWDRXrpMk/+Q1HC6rCRdF4ybTuIYZosly4
pRenjmh6tupa40s9T2J63XexXCdBWttmGjSrEH01DKN1jAbSCb32e5sOlXQ8q2ALYrGZvGqkPWBh
gLjItxKC2BNPCf0tlX64jST6BPkbsGDBQ58i1E6Au9W2K2Bi9W3qkLTMVqjkt0FO8DrdDZBy/lTJ
rzjvb/ow865RSL+QgnZXfuexper7DaTw0i3jEQgxaTaLUnWm0yv9qexKdouLeJPgMlprs7vLSohR
+XVgbfr/zdi59kiKc1v6FyGBAQPSaD5wiXtk5LWqsr6grK4sjA3YYIMxv/6syO7zznnP6IxGaqUy
qiMzIwKw917rWRuvt+Vs4SNlvik3mOuvqddV1udrNfRiOgxafrNhqo7oT4+AIvx9G66XJXLwL9rl
qOCbUDlM5yXYsooQjleHDzif6sg7dG5746qbXsWa85qsjyLcNbTRT2nfFpOkJ6+NO0jFcEWDLkGJ
1JGCb27dT23k72HarAWKzSZnXuNfUkblXnbwD8bBNeespcUQhytkTZFPwsRlCPTkbLbs+7qQ7hLp
bSsWMm+lv0EjdP7WlWEdhWcUXmsx9IQfgjEsrEqKOhjmIu75D2fxytHte3k8mR+etElOlq6+esnw
6czwg6lkh6cMu5DUOLv9WZ3HdZ6fgR68kIlAT8DDst5UCLfFM/Dif2XdFjwMKn2YmdBHl3jvPrri
B6NMmztGChXS9iS6rb/Adv2L+PI1W/WraVy6a1RykPF25b36Ib3pgcbTuvdreK3Z+u4bEZQIQLuK
Z1Nd3u3HIPz0+dEG2fQR/CD1sF095lXTdFTJHLy27mebhOFRLtFPS2Z6mPnybGL+JxZ8OqwdfJNY
Qs3tWbmgl33VcKhzOA3TsXfPaTv61bJSWkR02F7sAoUxHHAAQqr3CbrWjnLvDZO5D0lyIR0nryxM
yxV2wCUeyZzfox5F73lN7tLFP7vGP0o27ZbYfd+iUVeq0eYhXgZeSTlmVZa8+DaaLs1gIPSztVz5
ku69Gh2g85Jmz6FH5XRt8qG1l8HvvGs8l5GZ1QvRKSStUN3YbPsybYP50m+/pHXTUwq5bib2BaUc
rSzcg7Wz7keoxTUMu4sOOXvJGsr2AePjadST0vlg2ZsX1stT4kMI2zLgPxudnxb3V0ui6Zen6Viq
cWtzI3DSQo0c0EZbkifJ6oppaSw0IKGenMGelnZaFfPd6MMFMR3m7Wkx0Xz6+pc6bKZzuA6fgmfd
gUZz0TtJ9/46XNIo9g6bRg1FtpaVusYFoyTftwp/J+KLujZ8nXc2trgu5l5AGhb8zRmaT41khUt7
fjP1POG07uF4ZBO+rMNt7ePuNLXdVOGcKDQl51ljY0io0qUy7jeNzYOTQZA3rv3w/Ck5NsN92e6h
RbshwvWNohKl15TtOrNCuneAHmZz2FBDPSbU7E+hL+PjmnpJ5S+jwdYbeS+doDkw6z+Dm+03FfOT
8GkLUKRrn3XXyFy3zd6XfHtkmfgImZNXvQx+ruFTn8yTl8AEpGO041jo97Bd0MpHyX50QwO9u8ce
BlWU0OMiqX2DtILT1zNbPsVhIcMmOqWU3msl+wFx3t93HC18OtrsGvEM8NBG8mwV68Nknxr1jj+5
HS0+hZ0Lth+MTlHufKYK4S0azn3oijqCZFrjkynUkLwZKVBeePFU9lOd5IEQ35vO1HD0yFYwS/Ru
og7SnA9vV9VsyH3Nig2V6o8o6t4WG6GChcSa1aMpXWsp6oH1VcQDAVwWiZ21zW2doH5yihfBvTAp
2rQ72NCle8jCEFcaefLpB8y74MFP5j0+yLDv7Xs46KCicfPZTHDmJHymp3X1UFYadkmyx7VZaEmG
7kU2OJWXNl1KHWD5RwmDs8Jtt2AL+SlDr2xNom9bEOuKNuu3Fl0zFOStfa3pfG2aOi7G2G37zWVF
WkeHkGe/23Ht9v6Cy9UAIKp4oh88YaZydWHFdZR896M/qOq6Q0ZsUg7xgNNlVp8wc57jmfi/Q6+F
kJzR79i9VCVcUmLyAnlSXfLGtn77YA2t85lvA86PETXjItJzJOiUKzJ6+ywJWO7FNjvq5oQt1P/m
j8OvRKkqa7U91W2w5S7aPMhs9XzZGpZdFO1vAU1Q14Meqdpubg9aoNOYUEtf0IrPmUiePH2vvOru
MNez2IsgfdrGYTqYu1ziby1ctkDJXdeNamdXWrImmiELU5az3gKA4AKNsuD0PWu6nynr+zzu6Hix
wVJauzZn3ziWC2H9gxFjVtgmfEyHPn2MB7uvEygYnW3PsAQPkLKhq0Tb+5j18jxiMdCwY8pghgwn
MZEnB9tWn8Y5fOZgZooupuYwehrVMhXdEWYVfnqFYdeh2GdduBZ+Ri6AEqAXR6uf8zeVeHVufNNV
JvEBImXpo1ozdxLEf8fN2VXZBdhQEpiqw7pcUCoYvAIVHlSy/h7j4La6nbIUa3Wf1OdRZI+gQG8k
gNgSjMNRbIkoTK/Lto+Tx5HLdxWIczsrb4/Rwjr3tqTOOdy3vbZ4OSirOJgIsxxZ0D9z5y3HLJ1F
uXrpHxQ84dmbdJ1PWbQd18AeKfa2G27ReZxGi6piSQdIuOsH1TBgIm9u32Jf3PpIn9a1RtlE9bZr
p1FUwiRQl8IYF31kCtPRh4GFfZ6Kn7Fyyeeg649Ivrehvz5T7t+6OXyXQEtvSaa+D5kIToZEfUWU
dqg3bQ0XMI4PXjCfpbCqYi1QPzYE/ZWO6ICxsQC3XPoHsFgndv+dfWy6ghR0zILXpVOH0Kt7OG1b
ejIshvXlp88C62/n5vjcSTMV3IGdA1zY7321kH0QrWkF2vYPtPFnxgZ8WDLB4dM8p4q6w9YE79LW
V5RH+oT7ye0n3mwPfgvaYFofF3FJmv59jGzwSFim8mAcVRlLud1WHIlchVNdpR50/HDOZWDCfe3M
ozPpfBRxfZLRCx276BoYExdrE8grYctTx2kuJG2vWd25QoGa2nWBOjVZwIokTdn+C89s2o5Ukce6
HdbXAnqJhskRT3CDYpVLtqhyuhfjwlsffi0h/JuZN/kXXtIzWSBzlTxYp/8KUllEMKgvS2oPfqq3
40ylLPApOFjA24Df3JZf5zgw2VI0vTra1v4BhrhnwYifFRHcfpg1+UpgV7crako/Oo9z9zk2ZiuB
4fgojqQ4UdCjtO6DZ5Y331jqXeDSyIdm/ekpgJopRMhHANG8bEbs919fBGDX69i771Yk8wGVX3/Z
+vjQpyP6s4H1RcRBInWpKVjk+gPam1edShQWP/QUAZXMgiavqap3EbiRylr0IF+2kyTLids6vPJ6
/PaPNNB54bER3lniH1dxwfOWnQNuusUquwzoR3KOxrkU2GwOIkt/w/E/YDGYz6MWT6MQwbnhNNrV
3J1dmOCA+7F3jTK7FfVIaBms3nNk3Sf6a33wXPyLrENXcm9gB8tkkKMnOndx/AMGX3pMBcsA5Pq/
5aYs2KDB2/lRrM/zzAzcCnVQixRwxDx9t1bq0icGlG40V+EQQReS0OCjqcuKyI4i77J+PEICJsfR
4CFTawSOwPknL8la7G5CVnqQS8FhfOzREU95j4urgGzTnQfp88r12yPteq+8gzbzBO9maEeZB9kK
GKkaQF9VepkPMCLC77H87W+oj5y0F4Nu7Ig6/DvOGX3W4bOBqvEkRPbgKag0xvf73cz89dERlhvD
aIHTtM2bJoqe4sw7Q1/IdcSHa2fC3dD04YH6NccanbLdpjKUCPXcFwTK64lwby6WTqOeB9a1a4be
lDpqv2M+rbjG01AXcWPMXeBqq44l2Z45XxTgMO3eS1BnKlC/Z/wyF9W4xNzoDlRT0G4TqXPvLpB0
Rv9W7VJfV9U8kmbBcIE6+7aaAIjy4Adn7Lsm5yrVeYtu0QcYeBqiACVpF/UHjN8JqzDpwMnFcwXX
d3zoOznujQh54TnVV17I11K6nHqGPEeOf0oLj7XRw7oXdTxfsl5khxhGWTGY4I+n/fCa6L7a5mm8
WWt1Sdv2tOEsLdYpnQ8DhX0u7uY2q7vgwesPQkt2UbC8AEL6fQ5/aD3JJLOPbOMnCn3GY/ZmNX1T
yrvS0LW7KAlMOWf+EXCHuxqeRbnpm/maNN3NGye/oPeGpBlj/tBv8/dtZrtkEeS3XZK87zOS19FM
3iyWxMzQ9nWZDIzfJXkYNRl/Zv2ym6LuL0KyBv04eRljrz2IGhQFRuS3eR/O/dNMUZGYpdnVnqor
mW0albnKIFYMj8Avw2M94WroFKtQjOmcG8qrBNpDAVqHl2Ap7y2DndsJlqcmAOiS5UrWEVCUJFVS
0/owqTqClgXj3E7DhjPSoVu/FyU8CPipUegRYF/CaVfTYWSAL7cWsKMK7WsYO7xD2PwwDGpSrRxZ
DCNO9cr0jtRpGZG53vM5mOFgIMKgTdTCv/M/MlRQ8TjhMxbqxyKEd5pjwp+DEGaIqtJocsVXJCFN
0bz4UUdxvTZDuTTNrygWC2zG5wbLxQPzhj+9I0UcoiVPxQqUh2V95RYAl3oesO5vnV9MaPUK+Cje
bunaU8O1KJLB8kvqbp5jA/pGV+eUBds+1W8eH7JKpK13hAUfgmbaktzUxJxSCc9e91FyEsahTBMz
2RnZBjCcoh2u6AGgJC7UCV5e7d3IsMK6mqKq4f589kWaxwx0U/fYmJUd1X2ZtS6KCpMwtZfL+CK6
JAUEfg1h4R/AefcwfKPd3/qar595hop6Upm7uQ3twuR1fLcN9XenJlU1JG3yqFP6FtpH7EbtxdPJ
jy8JpktsVMSMBAfxHsougIcLIEgWBpfbFq0wERe/1I2Y99702U5xBznVRo/DsvyOe3rOutpWmvsg
9TsbF8kav8R68IpRxsAmRofqQGZPSxa4o1ATetZwraGSqj9420/h2L71Q0NKDcm0COMJnaSKURwt
UFHsHeFgtf/TBJyXaSN8YLemL/twxbnDBnojs39qXbRbt6ndK0DcJd2GbeexejyQREL+S1BZh6Hq
nknQvaVL+5ytTXRsmnatogUFCPWXfudnMtrJPn5YdTKfFUwE/yGStTvFKvycgVhcgj4u14CbEiE4
XbX+hNMto7bgvbfmjcAO16JSKbc2WdEnB6JAVgcFxgLGUav4ysTSn7mob3bwd2ki4w+rrmRj6SXs
oSP1HOmTmG+/hTc1Re/POJ+mbTzObVuj5pafXzB8vaa/BkX19xxaFc9ZnNZ7H2+yYrjgb9S6MiZv
8braP1soC4eOCXBctByW4BcKrvZmNgLdb1q7a5jKx4W2EBtlF+64BJ4qcDUXUJuL3s7TVdr0EjfB
8AzdlhRBS5MS1dSb4WO7h90MeqCN0wuAo/dIqek8NshIzEnUVlNXk5zrzlRu1CAe0hXWx0QvtKaF
83swSVye62X24Wxn8Pazhr06WBJAdcGHDDIo+EjjElTxfNB+cNk6FV1rYNErkiqRe3EdU8eYTc0O
slJcfEmPvBm33DOPRKxQ6T0ndpHhP0Y0wxdOvW9LDf8lBfN5boS66fYOL2ZeSUK4p4MNmpPNnlXC
k/PXl86LcM7p/rlL6hDkZvTJ0KMCHAY9l1tv+HD8AVWyvAyCrt9Fm4A7ZdUQMMQbBpG9qih76XAh
nBudVVRn96taQIxbO0hcgpkbSDh9IyrdZ7XfYY2v/BSyq4eQTZJ1f8Zs8atEbdjItLqGovfPMFnM
0W0TChLJzCkG8x8I7zJ2c/fWrlw8Tb+IHvdDK8UbdufgMjjW5tO4jzzCX3yQ9VUfOFg2QeSuWTAV
3ib0ftVdCohj2vZf2kIwPaNF8Q6+Ve1+a0EYMvgffjq1B//3yjx2Hhes9iL0XgaDR2SOS2eC7Op6
cfRkmwC5n8YTAnA/23FOq6CfcEWlI89tCpW3XUluUdQm0bAekHGAhsVIWAgyFhBs2oPjvcQSFNQH
ECLAhVwPbalP02Khw1CiGaGlV48vvg7XvQ3YzrAweR4Stw8NWD2ZBg/9IH6a7U7QLEo/DyKBumYl
sNOZn5WM0yMfIBQGrTTn0WN7uRL/xgb5DR+BqqINJbgLg8eQ4e0PcCgLwO39bkw5LeYhicoQFfEe
jO50SqGwsFUC2aPk4jrvl2cXuh9Ste0SOQ071X4zTb8eWG1dbga6QFhtr/UgWNF0i7l0aaPyep37
h0n8yuRQtinpPzhW0zwEvoLET3NVwthqICHfxQHHakRbWcYrQhyeDcIf8QJxWJjvQnb1qdPea6iM
etAN1q0kCur9OAUlW7PtaVqX4bFe/www5auFobuA5OMeKav5bRU895Phx+QrfZKIjAHN84HRtNsC
RnYw13lQpFpi9A8kzQO7xFeEjuIrzcRffTN2R5k67waz/yXrYH1ArpseVpunfp1vEINesOdkuRv7
5KxJVWvW5R5Smocle4buLV4870/njNzDM1yK6N7qWCUuK5SRa+d3IHGaFmcbb9mFivDGIylvWZD0
D51++/sBWXBeAMkuvBbAHo2G5OyFAFa9wUZVG0X4kNGcvbbE4iQJmuUSmtjky+xUbqctOXwFLohF
BUU0OkpYRXKf+sAbOU0v4wLLijSevFjHv88WSh5mAzxKGFaazbTq1tErEhVMUKLI4atTxFsA9cu9
Q6INji/Hep/GBoAtTfak3eYi8V2NHh3i3crXx7hBx9nUTxML1hteASr01O06S7pK1HKtwPzuJQ5W
gZomKEGHJle6jR9bz5fdOgPhGJuA7qJJvDf39SRJ6qEYjffU6IWDT3frARyjV6KMTA6LGys01U/d
ENorfANvP9qVweaA7ag0tn2bgdmLVA4TCxXrgLIYSAzP1YzNAWJXmnvIX+SDEShLtTz7HoX4hH14
DDSYrGSoeK3PYzxnlVbA5pYFeTO8JzCJZtmnMwS5Zg2+LRJt2Wj/goApDi5ybFfbPi0CNSV51ALn
D4kJL8oGZ+Vv/IY+WaEVaOMiZTG8iEFJhEUbCK4mDl4h6C9QuqGxHuLEuteIR/ypwZLVOAeoJXEv
Vsd4ht+m4MqCYlH38qwNqnojF4gLCBpxDxaJdGlZTzO4HERoXMDIaxLinQLh7SOCeE0Imdem6pOG
Ijp6qIsfBqsKCHGl8Fr6M0RGMaFrkcyhwcI0p+fgvnj2iT8ffBw3byTFpBxF8ReIcuLtdCAygX7X
nxfQfEjRshiM9D0+2UIihIl1ks3IHxfoGQVdIfVqw81JAbeAp0kfVGrackPDdZko+V7Tn2tDzTcc
rLfWphZ+xWTzOJxBF9AVfafPoh2LyNsSyl8RGe1Dne5Jn2n0z2iAVJ2h/qD988YQSF6n/RDP6p0k
XmX79qUndqi8mZrHTfbHaOSFjFlXfDlzosOlrgKbHkzgcPRI22DDIcEDifg5ca9zBADdyS7DAtm5
m2QrAC1q32MMg77wrC6JDA8eOqVLF/3ygOPum7kpYUqM2DbnpISD2RSuo+xspI+VIxD1t56ZKmVI
jwyBgU08brZqpxZqSAOCuduiptQuVPuhhwRr7Hl2i318bQArneOI5T3/htJpLAEzc2zIk1/NdDuk
dQirxKPhkQz9G1Dp9ZxFqz07OEWrjsPTbMV4nQCs7LN0+5WEzXD2Sdifv76TsRrOVgTfmnFSuzqU
26mJ8OXru3ULkQz1HLSkTl8TD8I2RdDWxOAEpqB2BSHAxtK2ATk9y2eL+BCcZBzmYWHAEnnm5zIZ
kFcQW/DqpmYqRtwqrZiaNMrXga3XCfb9V7xsgL36svG/AGLdxqim7xr9CsuCd7Um83PYteqc2BHh
d6tyRb3kHIp7qKCFGKjldiWLsU8h/wksMX4xkdhHLlsAmM1+0Z+l0nMZSEIKYf7Itv/BUPnvYT9A
1QW9jk15S3aobU+wzFB/9e2pbdYfkd9jmWPpWuJWR2gie/7xxUesjYM8bdvxukW2yUFKgy63A4TM
NFX7lC2vLOPk4jGslJChPma8EA5WLwdN8Scw8ZjHMS7jyad3XsWclyj61gfrM/C8rGy4/Iu3W78P
aq90JA5O8RZfozqVpTZI72bRXPLWoTFMl/MEu+ic1f1FzY0orUKMN5KoukMzI66RyRM847cGufcT
yiRaGrjcUE+xO5hky7842WUiD61y4a69g8uDlyrYgZ0purnXhUKOrgLfne50D/WktaFXuIHBS1av
c5eOVZNilRj8GsFzuFMFH5wpxNw3uV4hmE9ZAFnRmhqxdMEr3c8LrD0ZP7Ut7cCnxkd+BQNZv4V6
hBmP1b7IKIiUNumgjQ7uA2j4ePDjU+N59AopC2U/8apW++Qt7ZLPfgQXhX1z38N56Wc9gnpPW6Qu
oelucYx9wMkDwCp7sEAQBgbheVwOofX9g9f/QtBF7hfZ3hgE2RzJEn3Qmlaa2r2YefKXPWg5VXaz
87Mk0y1ldiqn2OtKO0P/xGAJmrdiCUsmsgCVNglu42KuPEJsuZc/ekhqOeJECdYXpXKiErOzNbq8
BNCEy4axOmSdQe6FJutubbIVRF/fXddh/mvlAXTJWhxDl7yNASySMRFevkYcaXHT28qoGIIq7EpU
0qSkuB3nFQ3K01QH00nF03sT+g9E6v7RxGQXtra56jR4dDPbINR2dYmF0J1Yg0C9P/jww+A/of+7
M4/2wYsS/zht+vkrT2Ci4BWApzwag7ooivgLn+Ry2Ab6zURJh9Y6cUipeL9ji52iZ2KsPJdliNtY
xPTgOhW0C8LLYMxHM43m3C7uDpDGfwef/5lB8vh3ivLvWRp/SeWmtmHmvz3836+yx3//6/4z/3rO
17iR//MId4SbpJZ/zP/zWftP+fDRf+r//qR/+8346/+8uvsUkn97UP33kSj/w9CT5089d+Z/+J//
fxNRSICJXP8lwvh/TUS532Hs7xs+fX69qvugkX9+6J95KJg2hHtPZFFC6D2b/69hKBnurpdkBCNJ
Evzjf85CuU+QwgQVnyRpSHyMPfnXLJSQYkwKJn/dZ3r42P6QwvvPt/Zvxw/DX/55/F9noWDk7r/n
qmPc2C8BiAIAME0hliJt+e9RyymgfJzHhp2IQXI9ap5UMJi9uAO3HcPq6UQX72NR778efX2BrlVN
vs8PvhPquAS/41aBW7x/QTAWEO/Xt4DbVOGb7UG0fVnfRz5gC6EHjgiz8SEGZ80wIR0fl/C0PqmW
BeasTVd/hNC7ZHbn+mwtJn/K8eOYYgLurFlJudA5uNX92IItbMaLj0VymFBhDdkMOT0AAJ7O2wvO
fuQotg2yvgWILWC9gUOOsW+ALgrAdmqGgB1FwH3Kuj6fCGJ4QlTUJqdxyrbvkHARb7dIAHYXifBt
PdS/tKK0bGR9QcZTh+28o1pkOYrsHrSLCAuC/F+JkWE0xwQGeyJxveZ1rZZqhQSdmyYLD+y4YCsH
8A9WCFb/jnhY1SE7FK2uza7LhEI2Yd0HpL6tDfsIWiHhCvChWJX/GZLXTAduxx1ceA3VAiso1EES
I/q9wXyE3wAnpuNgZdXypkCEFaaGpgSkbjfLswqV2POG/6E8eRYjMm1GNGW7RBiwEiaPHWseU+WO
UM7W0qewxMTdgRr1OUBIeA/uWacbuzVdW7UVRCRyr77OI3LfJXXw8GxNYSaSpq74mDwmKF9RFRsI
jkLfJo8iz4A8fL4IvOIE+kiOZfd1GwDUt2gVUQTwUy+feTBvH5og+mw/16ytj33toyqlpgQw05W6
8+MKCtQLbPQSY3j8ArmqqBwR2oV1wfxcZOiE4NRiusfE611vpiVvPbsemdedtvXJIQp46JAQzUUS
vWb9NJ1q4x2jJb32k/KO+GjOySgh/MTh57KhNZlrE5Q2wOH1Yu+xXfAy42BA4b9ffby7qeuWQzJp
usvmZLnrevxQR8lQNspHdLIZ3NFKh4k8EyZbbAFSspwwAG1JNbhBF2QELzZ26CJ7Y7ybT/BholQ6
xv7yvs6xwy5C4ZWnaz4EdAAKWaJ3W0rMuBjyxuuwqyKjdUJU53fbPTnWgaETvrttFsQO8+K3BW5w
aUl88jkIPhn6Tbms92haUJgwnJ5pA6yCQVNhBtdZOll84nHsnhU1xZxGvzsg0z+ZPuoxPs9Rf4oA
fSLEJS7RHU9J0tdmG94BqwVl3bbRAcbNttPyGcJCu5ORhjsDWmb0ZnckFCRC6Pactf0uZiLc9wmK
PWxeI4MgavyFlRmTsIQc2QVsPi9t7fK2Uw8SmT8zTrCxnEasR6LE2c9b8wjCfUdiugOdBD10Qclu
hghXOGH+3vQgURMCWk+6HVP+WA1UDIWFCgigrFjmCPhSmB3jjokrCdobWZWskJJoQ/vQuzejvW0f
q6mHyX0A0tu8hHj6laf8ATfqfk+W9KjtDLrBSy6yjx7XHicynJnlrEj8y4dY2G4Yo0I1jvGlBbxS
tPgeOWQ/OzYtWi8957OY2K7pNWhnqPt0K5qG2SrcJNikAXpSN3vdHhg8zo340S3bdlu0/uEt7DuP
RA1TACbypkd5nOp0J/E7VCx/TbC3UWZ3u61LK4L4WYUpBDMAPf+jCSwUlaLuWx+Ek20qbfo/gHxP
c6Z+18LVDyTdsDYtjKDfQd0zIZRbKLexkvho6WsX0WKcwO1jksMyD8hDRR4vjUqnAobA1cBlijee
7KIuOG8b1M22hgtBQbiIWf+Keg8DtLLssx2jH/PIJ3RQmHzREnULXNgWDFJsyeA47kOLcUiogMoB
SxvgI3pkfPZgGLsPiAAhZJTtUC+JPvi9XCq/ZdewCc92aULsRCsGn8ykGAdrdqnoTwRJS4Ss/oO8
89iOXMe69Kv0C/Bf9GYa3sulTGrClSnlJUHv3dP/H6gsRV7dWlXd455ABIhghCJI4Ji999FvK31d
Gf4uQmQDgh3BnnoMNnoRjBdw6M305AwgLHwiyGt3ct/7sVuCGF/UGmCcsC9vSycod1GevJedeEPZ
JSImDZU/VwAQhOOz08TuuhrdCIGOgYPGX5jW9KMSaDZoFajiWrO9baGAuCn02FqAdOt3sdr/NQ55
vtZi89zX3rgRDbSyaChh707KOhvwQtha7lTzocxz693pn2yRvDROHD/0wrMWHqoaZKLxfRO1/9WQ
+rvLQFGS7XFXrjeMi8zwjvUEHZgKma+iOhFbPUeZf1BzMIxNzm+cTqvW1w6aHWBjJgVQosBbOZpk
MhV8S03XvaUWaeYgeFDDbJfXNatKehk93QBfNGrQl9Qno75rjSpZ27BGFsJrizWe27TwfmrY6Bqx
qGXg9t12FMaDCtr+oochC3MZ7xpczo2joZcA7YbHr9TWQV6+KuOIkEGi20vP6/0N8gkxtOfcWIf2
8GiH04sgi7AkMbvSeguZs6h9zVGTWudq872xiQJPNm5yozk9oJloU2v5xgHOyMNvQ9IA7L7UiNhD
MiWO5mnixXD06GjZWNcuSk+xBcy+igzECVxYcZZXlhcxKkSmA1+cey9ZW323d9PGuM21PgWJyM/q
ELhpM7tejZETr2xCoXZcdwfLnGTmFL5WXFgS3iRJ+XB3AgnyYK+F/B8e3IJsK6Ib4UHVk73SGjCQ
A684FU6Fj2bVu7IKIDm3iU3EWH1q1e7FECpbSJ2tVSNRF0MMnTWPjbcQTJ9dWRelLghBwiXNCg0I
j816Dipw77TKve12tz23EfIUR7WqeYxFrbx50dIwe+Wbp0Y3gdEFZ5g4FwDYSTM1B0+IkUiky6oz
Ti9xwcNr6p23C4JoXBRZ/cKuY22yEdwvpG4Sxxap0kqdlEUzxci8kcln2QxuciAIddEufKcGmFoN
1kLFYc6apN+oSlZvOrvYV0P96k85cOzREYfK0n6JBjvDn7JdhLDP1iLxVYIqhDLmqnsrSKe1lSKG
V7pZLqPZ2q0GshqkXfI4aGmxAdelLR1d9QFSZtMaF5skkjPFpzhS4hVYMCKpLwpBcj7luKw9RMiE
pgRPtVWNJFi2ZuAYILYwIqsckrqjhus4BSnK45VAuusBzOXTXk0kDoLdelWnKSuYa5zM1EdOJRbs
ggWMn1bEWKS9Ht/lhX6wJPdWRR8GQY9NCr4PO9QmKdCsW1SXdnVnaDtcEkD5Qj+qg48vbJnvgORz
0BPA4i0sltb6xv2pr1FaixajrcYrM08PALgQUOhbbc/mzZ1hNKtSR1YOiSLCruXO6NTw6BnIE6Rt
iQGj6L+C2KjJ+NivZmOWq6GqV0MW9/syGFZB1uHdk0dD1y7fsOeEQNwIVRhRSlKT7xM4PyxtuXQi
GbCA6ndjFObroHOvCLM6Th6qfGlsvWauzPA5dfetUUOysi3b49wtO7I8sO5TNnmVHcTzbgED6Xuo
SXsCOPDJI+hCUZI/qJWZbVJHTKdelet34hGRNKWshU0O1Ozz+9KQYi8xqK2uK5/SADydXVhrq2xG
jOM6OqIzcI4aDHYEQUA8lKuyvEPcCuxg5oQbKyYEJ3BTgFFHRztzbjV8jKWvVGJt8JOnESt3Wgif
m5A8UJna58kXNyRknwvFrNmEFfOo9SuS06ULk8ztdXi6NhxOJ4q3NYiahZf70WnS459DNPlLhLqQ
DRkAhieefjS1xoakW9x4YVevNS+1VzZ8PqNNiPq15dkW+nRTl6dgsMt1XBtbEwUX8BfdBp+jfp4S
gKBxmhxHT2AUqPlDPhj+WguNhkhedmyQjDz1MQT7Oq62psPFrZhUjX6PCtD3Wnh7IvPfR/j46HKE
xrLN4bfmOgonPcvooHnLwIuMTVeEq4nYM5/0XJEYvKga/4g7pcCAJm6zul5PwWsIFxcK+zLy8WBw
HF6Q34m2NaTXpd50W5bGN1FB3Eq09FilngSz53ujGVKC35l9MK1iB0q2dgDCBd0bSszuWWNjX/ph
tIhAEj0oUfeeeASiBks0cKXvu6BqnkIL+T8RvtfKoG7ashpO0xRBo9OP+ngAmYDSSfvds9LuBldG
nTxxdkpC352CvpnkElUofCzL6aXjVyNvizrXEGd/BWs16s785siPqMBOvHK6KRqHZzp0SwgZur5J
hokwu7dpYc1kDgoBap8vkkoP9pUtEHdqgzU/uL1QAzgVNkDWXtFN8HOsjGVXPwZFHe2sAmVMHtIw
Q/dDH7mPJu/eCdF7CUg8ROXEPuCg22dq49Z063uU2kgqDp75I42sdR7la8Tasnc9Eku703i0i7LE
ws3Aq4C0h4sD8q+PL8M4nEAz3FSNnnwDPsQCbfH/F5pSHYyhg+Kv+3ugJNa6ylRsZb6Xpc7TvZrU
QiymRMu3MZI/aN7dFHb/0AoAhrj7AOXV7uTHg7GrU7bVMW9uhn76bhTp7aBKLUITmpvQiYmmsIVR
o5eGVZ2BW894HLVpHahiWMAHv9ORhAFQkTylDjlhG+cePR3YcdbYrDOn2w9dYW+EaQ1bAqA9YXL9
uTEEqAa/7/dKovcLT3urXTfhOU3/iuJyE5JIOWsdGFycbaxMgnxtpNf7zu++AZO1j5UJnDKM2eMH
1OQC7AJwiZLjn5bJ0jB8TMucLGtR/yIgbq9Jq6+txHkQLV92ZABQj10NTk9BBMDLivJcRuFy6Ksn
RELF2mMd2KAbYGw0tdPObkVGSlWXXSkhM+BeUFsx12jBL0Qtniu7EstJgdGgqPpD2MDHrDsH5pnT
rybHwdZRMLFIDywCPhs/W/erFtojYWBz78AwqMBs+6bAmMOFUdcEiJUQvjaLSeG11rbVY0Bw5lE3
kfLoBUA3YhDN0vaBeWtDRq4urg/O2CInE6s457lWkjoe2fkaRCis7FHPxS9gITaZrhH3GMxwMiQ/
sXx/6LoVEXFoTkHPvZ3lPG1q6oFMqwoTshmXx/62R6K5GcZb6bQ8Dg7/Qhag9wG9/xmISgckC+N+
LKDvVTeK+030UNkiH67hqLW3ma3rh1JV9APrFMJ0c39qc+MwH81NkS78Fu0M1647IJx3ZZVHK08h
Jj03pVVqh1w2c5fFW1uqaA3BwEr0QyGbMOlNtqMqvNi2HW11M7Sw2rxb24/9/fxutfwIc0MWsD50
kFQ/P4TaqAEger1eD44/cY5mPvp33bqvFnmm1HtHfkA1tdRD7fzI1Uzbz515eNCHYQ3u65eKQtEK
EwTXe5wwnOSHnY+MDmElzPwNzFzw4fMYNFbwaSKAe8mXBrwQ2KQ8MqLMXGoA35dmG7kHu2k7bBHD
iQ5teNs0JvGZhkTmqKjNrq2ydcnCc8hlMx95xOc+jip+pnlGgwGgr/XKFyu7N/UF1mxzIGbSHIwa
qa1OzfuVAvFTW05R3x4M+bphQENKSpyYvqfuoCaRry27w4Su7EczNLGX8N38a7BjR+EugU6Mr3ur
VDGcCdXpMCM58mRzHcuw1neQgmRCtD80tva7SZSu2gDD+zbYMtzmaPcBGnsHon/5oQt7jQR2J1b6
gErMtdEStThgZBeHkjThylWDetGDIN9rXgn+UomL3cj2fABdgxQNNjo3NEhKs1LI8qRZtsTwaj+6
SkyK12vLcmHKCGGU2j30BXPca/b3Ngj6g6oF2bZEBwZ8bn8gCdsf5nE3B0hJHLRTFrk7Wcu8kcCn
cWxJTjm48GXitdzPcbOOp/S7Fp0hq7WHeLCSeleIqAWP7EZL0KzIKwRFc7g2ieSpx/Y4bPIhu5vH
eX8oNh5ih1OvLgOpKoPoVn0oMjUkioda1zhqxTbIEXu0Ytg/RQgYV5Ler00m37Q2GyjY8+CtIa+g
gVo/CHnBUn6KdgS5QfyPfqUgPpolsDf8Kv+WAytGiMtLF8ogVoHDMumQqTdU3KQsU+FsBai/hM2T
1xeY6x66mKFmvnZDCVA47omLTPYb/FJv4URAImPl7Hf13q2QflH8ESZ7TELYUiCs9HlZLzvL/w7E
7i4Iq22ndtamRb4SlYnnMc36NWrTiogAAJFlJxs44EqXzRl9btKdtv0eKQ+wgMr1kIbeEin0p9EK
TkZkQt3FWl94Ye9t0vE9FZCPXJ5j5Mw8iO9k5RTTgjm2UHd91sUroBbuLjJRZLPdg6KnMA+N5Clw
h4xUFFHUJN00LYS/Og06llQYUoVrrIK0+QuTrt23FlapEj+JGDk3O2K9VLddMlorE02CpS3D5WQG
FlPudxvEStubKOeyLvJlRCnzszEo2TIt+3gTVZm9SPpuoULZG1rjvTH6RdIgtpyA5OGTK99Nlfsi
H22HRwvckw86s+uB/ZB0/aEkT3XqTGil2LC6EhwuHTw68jsK6unOvvYitEkQFl3ESWWfnazax1H3
5GXduavy8QDTGlOe/2yR1GV7W7fhslaMR3gKEL8xltNeec6N7JvS5gBrG+llZqiqKr4F0gTJcwvg
7ffOSxuYoqAmDmlWPUPpbQ/E7oltKPre0bTvLbJ8Cyq2O+s8G/R90D9FTV99I5K1sHWSkh7oGy9B
9b30k7shsCTjHmSVw/4GFWZYO1r70lmofrYlAajG/kHCJvmJktn3zIEcpDnhz2ZyBNJJCpCmnh9D
CdoBLFb2ky/8GT7qmqzqBhEKlNiMfBt0+nuXdg8kEBdoAwDT928nH1HNoSXu6WnWtkHNJSEssRjs
QWwruEhxarqs4C17cJR7a8LvN1m/81U4XsC91K2RO/HWM/sIBEAVbpMh+GXEtrUwMMjJLcjoWgdV
DGE6TY+XCOLj2akFWXgpimpG5cqovUc8hGExDriYDTaCqF+JFbz2Q4QEkQWirSfCSCpEgldFfjuS
GCPKUas7wyUbMoaPXQVur3Yg+iEFn6OIGB5T7ba6Rw4HDL3bnzHBv0+G22zsgnQlWWsCoSByh7yH
A0si29I7lLzPPFrcXagIRiM0k8CyvpupSHcZ+eLUnjDZhidVS81N0DWvvtImK8VSE3x7brM6Colc
RBg+OTzcMPse8MPgh1urPADrEjUqYRs8xtqN9lVGcjwbJwSSSpmESv1v08gn9RHd3WgOqlCaFZ55
uBYylZE4bQOregThgioylN1ikwhkxp20je7N2yIV8LudAAgUXzexGOOglu4POPfqyUezBvfcuil0
sItW5JOtJ9Q32kpwLKPXEa42smFQjTTkqwIRSjEG7U7z1Rc7il8JbKNjF0gl9mJfuFpwZG1dZ3kD
/4l/tmrstTLg2oV2AawP5a2WvXdrNQK8kl59A+gncE3eFYW/fmiAfhoUC/2LcgX3wd64ifJmmem0
gEb9V9XXy34Ci5WLftqgpAX2wUy/2X0fklWDejr4cbt2TMQrUl+y+zviz5A5WbOIJXsEusHAp8UN
FM8ESn8R2o993Oi36q4uIdNw5/kF4gR5XgdQWe0fkPsfsyFZobOKkFpppJvALXelZWbLLLa6lRgz
mMos7HoCJTIL3LURsJ2KnhW8DbuN24wn3bAuLFigigXOjW60vDehSZzLS5g8WR0AMbsqn/Qp8g/I
M29KmInEZ8X01HdgP8DlE1mbrH2l25d8NAjR6hu4ZuMu0cTJFN5TjOQsEvkmBDc4Q8RD0u04ijOc
Vw2nCwZIgqxLOP4MkDPaSsbTIunsbxiez2poKISxhq3jsf/DOF93TdOhxI8woIBJp3rPrT9GS3h3
Gs9M/xT6BdFk56D2Bs5IAf7BGZ2H3tTW06huTX00FhH5GBw+q8BVzn/kSfcMbDIBTRMvQJ/9QN1S
x6/V7usBZipSuIu09Ktlmgf9qVPbmzpNfhEMNDt7GUpZm84kLkbeEuGw3Bf7SI7NJ+ZGSD2cVMrV
REHyRFwz2qCs3B/mpoR8jgEEhjsNCYtBg94J25RMuAUKefdpWvfbAERS2aMsVbVbGxn+w9xAW0Yp
S3ZHv/FVGHLC39S+tiqGtYs+rCh0Uiut0iE6bILNJjHharDpBOI7gpgkaTpU8Uh/lguflN8MqnLM
etglfnxOEzYepKBvwoFt3Is0V1tmfTUcCuTwY1UdsfDFcBi8HkwbgVuJHibm6To1FgpGrO2gIxPV
+X4eL6dE36JHgFPv3pWE72EKkZ4U8X3vN/ZGNVLvQOVPDOtuOTSWOBR6S6QwnfBKSWXtHRdDyK6B
VyWNBWZXybOFrqrFelTB+BmTmxwnrU2PZtATEcG9CkaBnnBvN0Csg9wCuENuxtaR1TMDzE5bNvPR
3PRRgks1H2aoJx7yTReq8TETBIaG2NDID2u/ihZVvdHl2U5MDLhRQ2eYaNl7oEbVoVHs8oDuaXWY
u7h6AGOVZocKEvEP+Rs5s67ZfNRN8NoQoisHp0S7BRjnVCFm4jrOSMBexEsP5w9qOG9lDhmxczjy
E19HFPR3aiqUrWHa6S7yLWQQMQOvjZFhKtbgYBNUwzmcz4x2ufEpnLaL4zA9hg08ni4TcGKL77G8
J0d1KKERi+oMqBeY2XWsseszgiARDyqenz01wWaAUdnLu1uT0+Yj8tENordPPcLxcLQH45B2AU8C
apwS2jArR86NJl2EaTLjZIGE3sozUmIz0ov4oiZpRcDYtT4vVnVfi6PeKdsoI04toorSF8TzDkq9
zXwY4cKriOUZg7PUi9Il2izNerPxAyBgFfeYNPXnxhGtt9ED55JKZ64R7i9ke8MV2/reITXfGiFm
OCZcJrh3cmmGO0ENGUOFDyEkpoOEHfpqg9RXawvHWWr2aC/0LMPn+Wyok5rstAAXNgtRkOR7hdgj
lL9mEcZZmHFurjqNRulZKDFyj1pN6G4G0V5iqV35gRZpyzVKC8WOUgyToy5RdNN3jW0uO+kjptJb
9CwDfyYgjjv/EIGUwUomKedXV469cklfE/loepL4mORFDhrZrTLrWBrasSEFRIASqfktWLQULtZE
PBUmZ+g0ZN6CIu+27WjuWimzlhb+ve952WZ+nz5NEQlCTo8lr659KKZGf9e4E+kcp8VW93MCv2bD
h+3Mnau3y352hBTLWXdx/lJ3PGGGvDVUYWG3es6EHjRimnKDP5Ty7Nw1s6rZGugnNtLJQ747W/mG
qi76yWShNKQv6IWlYOdAl7OrJzJDIYkntyMobLQ/bX28j6YIBpP0Qme10wR9BVYl2UcygZhnJfgu
urw9Ogk1TwrCCjMEZ8iGMPk4zOX9WdXgV8kerOaPHpYvI8VnUBqSK0VCcHgJpBr6Iz8hfMOINMqs
jgpNbyrRjuRNkBE19qG9m68+Qjf6ffW5r8bi471JVZX/UGSdB7vOqJeZOd0pbfwaBsbW7kN3W3fA
fomksixxh2jQTydl5w9ycZFjlWmXSBabwB/kf2w6LSqg8/cQKfXLZGouVOhhocqT4SkDjHNwktY+
NHW9hDtgfDyb80cE2g5RGarRCiwItmXq/vTH/DGR4ZG6HIOtLUMpsocE8zsFLzoU2tAr9UkfLk20
mZcIZfKoyI81Py9zd25mNdO+DdsV6tNYQHLKMCrlxkAvyautS2AmoEv4dSMHYDQbZAiIfBMLnMCu
b/ddmkLkRmMZQ5h8eDG+sINBjbZTdK7j6k5JNqg4PBita+y8uL1omYb7EACXxadZDcRaKFdVnTuh
3mJBEIxk5dKTJllVXaKTbQUWS8nWdltqIc8gGlA536pedG8Fcc1F7qX3bqG/QPX8bifupSw0b4VH
aW4RWDb5tq1TEk3TtogAR6oqtCKphOYU362WahWlpd4rllkDZAeVA50IkZT0NfAQG2k7PV0nhVhm
oU/GlchiZ7gxKiHmYzsejdI/59Apc93qkZVuL1GfvOZ1wmJrnpHMyRZOnL8Rjq/vO2KVXTKQsw7H
+8RHkQJ7zA3QcsEq3Dul1DeCTbKqEvtMmP7Wjajm49xpKK6vCzMe2dzFzZBgGQsUdtfuaK4NHccY
IxVDpen3RZW/8UROC6DC3UIXvsvOXA/4EKh3ujXwB7IF2RGeHCV/jAzhtbL9mau3luObb6FfjaQm
ZIonx0bt0gBmjvoUmMqNR+BiHYGB3tt985c2KxkgRTCUNZomueJt5oeRoLOkUUQk3yp129vudl5F
vAqRueV8GA8BRPNxDwyBdQ0yFXIkk4IwdeYdBhgEH7VlfqMp/4YV/ERu/n+E9XyDpNhU4/2vQOSf
RSdn2KZJXYPPYhX/QHo+ZqL59f5/Hpofza/6XzUJP1/3G+xpU/vOkbUSSMHp2ozs/Kh9pzn6/3Dr
Op7tWLpEfVJj4Tfm09H+h83EudbFA1Aqi99pLgXjgZ9TFE53qAunO/8vgE9Dk1Ua/iiPAvwB3SvP
1gzdsT2KbH3BeyYaIR6NsPov0uhnK1ONx6FM9FURTt5W62yI5SaFrdKp8rbzWdWFvjmfpbqX8XE2
SeLfZ//da6+T/91rNe+HQAoKFeMC9oZsXClPs7j2Qa5QK002X8aQBwHi/TGo1Cc7a4ZdYE4Ic302
OEl/dgW4I9ROdujlG88B4C/4K9BIFdlFqEld48nCt0LF6Vl3mvc4a/qbYAC0Eobr3KmiTTz146tV
QLOAvPgMOnNjeVEDvkd1EIdN/Mk/YlOi1SmP7MLzj5kfIPRw7ce+Zhy6juTsiLtiOuDamsqgnsRM
MUWg0ik3lBHSjnM/tNsbJffVnwUbAzRHMztFU5ifEtmEPgYiu5y5/HJi7s6NLar8FBcxCaL5sNhR
JCQ+zecSpJbWAW7QOgiQ4BjwNi5RXXUou/nuJZRH08BGWnlSeU3b5rVRPxHwV26bJEdcSAmJHaGP
celk4ysxjVOOC2gt/aJp+qAtFmZqp2iQBR5My+aiIVNyCciOP5C+rVm//WBTSfW/MCj6M2lPQnsp
IhuhanX3cRyRsUckQq72rZo09/wf3S4TQnyMzSfks0JkIQr2c9ee9OD+P71ovlBiQUeo8nzfE1mH
FSLYesBC/dnMY4XuDH+cmMfYxx9//+aucRmjbmdqfXJTkQR/8H3F2rIzwGc07fBhqAljdX09rCDt
NtsybowjuvaEH52+27laKS5U2rDXqNHn9/pAmIwdNnyGpo902CDhg1mprrDUErLudfQ0HyWfRzUc
jI+x6xFyGDqlKEMbxUIyh5qTofOIegcFAmSf2LK1DaBHQeoesUwmcM9K3YcPDpntHQLv5S4Y0PEp
6o6aMkoavYcDvIcyTF8bfyR+ZCribDW6fwogtK38ZvQ3eQvOEkOacAdWLDq2np8DrdLzSziGlMfD
YbmMsimd3qKoIVyn+UTljqHGc8MZJWyo1VMWb5jZZ6KsrzpipJhDiAQfZDeD3Rouc2dSDtQcfOXx
5B/67FYZRETUdDRgLMfJamDiSamcY5RhF6+aOG/WBureH4Mf56Na+2kXabhzUkuQv1Wg6XZK5BI0
f1MaylLFkr2dQpV2IyeZnroE3LhaisAFthk0xFOsYiT0iGi8h+jtR5PB9yOa9udIMLiLvIQk7WNx
UEdjkLnrcZuQB77L/Vxf6GOVvhHo3Q1ROzxbdXVxshIlElaPuWHV84+WXEfmbjovJtc+P+ANWCix
ILgZnRry/OewkmAOx5pe0B852bVuv4diejAnSzynrtejBwzoJJ+q9Cw87/dUAIanyEzz/1LHT9O+
FD2zPXS5TM+yCfnZbFjqlxpBjpYismuH7q8YjNme3AxehC5LMMyuRHP1Kr72v079o/+Pw6+vJQQU
L5VmMNemMamPsBnuETMYblIhosccDd60TrGhYInNJP250ajYyBqWxqcMaNI8lOp5SOZB3gmufAXF
ywDQyHnXl32+4jpu6ROitvMr/vt7IM52Bp2aPYwuBH0Kb/R3Qq+qk28Tk7fspvgBiPwQDEbwlHqK
2JsuCagAJsWP7tiIIP5Rp3m9aUTu7uwkrp8UJd0DTMKXbB6o0ZndKnZj3VNA7ByMTvsCjCrcTbZt
rjWnaV8yUEsLNBPDm9TC6q0CR1tqFWARrxrD185HjT9VVeRUM3dEmLK8deR47Q7hWk0nf18KK0OP
Rl3O460H3HdsIl3ilMNXrbnpx8F58ccM3naLTsk8HHTmvokK8Rh4VFpoTKpsAT8Wr8irrP4wxP4N
mYVCwV9sG7gscFh0dNgNLBxuRc7/UXJvigy3ttFwfMfcNmLqbSi3lBGbXk11sgkt6NgMhW/ct5PL
Vk4lUBU9P5IzTX2aIIPeh4HyPPLAbojZwEcleniqQIyc0qL6fTSPKW56G2cTond/H5/nDq09oB0l
X3s9HdnlbQU2Y/fvLjePqXW0JZF6h3Y9RZDI65zUJqWmbOWixpBPwUtjRzeOfLgt37otbVN9nqfq
ofl7ajfpf0xFdcl5zxXjNipS7Rl8BzDjQgtXFWEzsPKKqUxFduu2/Z5HctPDhg4W8kglJBhIKd7f
R38/+3Ue+dnNEJOdnl97PYuqsHbQq9Zcupmnnqhu82fjFdo+Muxq/2X8Ojf2CwR25UttKz8Rukcu
JSbfvbhOub52HrPy7AYYx4DSES+dT87jX1+WeniqsQ7CNo83/pSM39g8oyVB4erFHslgIcvS/yQ9
fZ7iAC53BABfCDT6FtRvWzQWgWxNpGhigIWBKhPdwDfQHz97k6x6CI75Ue8QOtVkT56bezo71XXm
/9XrJvkOn1e5vl/AO8y9z3PX95Pnrr3PT2aRXkdPR7RkDMDMU7XLXA6WnpMnM4PzPDYfXRs4MpwI
EnNpa8Pvef9ucjj4/n8pY2t9qeGI72RINwnMkKrD+XW+PMhFO+YOd6/7rgSJZqF/rJUSYoL/kSPK
3erKt7kTx7veKpRvhbDzBzH+IBV39OsoONt2hT3x2S2oChZiU/kfZz3hVHdeMFLDUoG0UOonw0yC
XV2o+smSR4Ycm4/msevZvPCV7XXefIRm372WTeLUOx7Wq6kPGwgrNRLwwe9mPpG33oA78a+xeQoB
S+waeaKwEvDQlXydJgfny8yz54lePHqL/7xaOs7fF0v5HRumiw9oayaqkF+/4yEUih5WhvIuIvWh
mSr3ziXJea5j8pHzqonZ9dZmhnuHeSnO5ee4y3j9Od5NKGHlpT5KM+1tcIT3x/x53Aict8T/ISoP
sqsUzGYB1U7+58rwcSTHVBgta6qdUBwirMGfzc/xfHpu5id6PponYoGYBM1NrjgPflzc1aS0xQTK
WMlxPMoEVl3WeRnS2DgeKSyobagaYjV3VYDJd+DwP3q5nEEErliIARVTYb1OkN5dH9H1pGzqG4B8
xbIRcfpW8hNFvj28prgi6+sM23pH/LzuXHuPkHEMB8Hmxrv2C+O/WFz2P39FCmXiH+qeabk6Pv3f
t7yAhKaiDqHxbklx6loI7URY9ndj1/DyF3MfaBerKQXYDFTpKSrFlHmozHi8EtEZRPhJsSsgSC4x
1aIjI6zPJoUaL7ps5nEBrmVNtTtz+eXEfHYAsNVUulgDVFGafY62VXJR8y4isJe+lIPQqFVk1cjP
tsDE5ZEcz02UQD/mxjCbbsw2hqff6Y/U6PRuHQdxt74wHtEgcG/luVJ1/zhXy55p9t/yPBkp8qCU
MLOK6DgfRYixfByhrP376Hr2ehT0TnSM9bra/ucnzP3HKmbptunCrJWUX9hKX1Yx0LVqNMaZ/waC
cqVpDgVdW/iix0nFcbE1qvrN3dLyNRTeyVsgSsmc+fSXiZEbkqz5mD5PGuQ15pnX6fMl5+58Sbew
bhLUJxCZbsaLMI1CR3YuaS8F5ScYmdBrvlDUhmGngC8Z9OqwoKpZSbj48zxxLOrbO0mMDLEYLx+n
f19Fw68muZwCPw7WBfKICOYoLaTeKAdkPx/OTa0k/jENqK/LyVlJ/Y/J12mj1FgPESY9gqgVRcHl
5qGPQ7+lVGfjGP4GXSGUuLMMVgJWDJ+9y6XW0O8GhghA4rnv9s6pUJGMt8Mm/D12nRh6ze8rzGNe
YXmH/3wDaMY/7gCqcru2CfCLOuQGIN6/P52hg0pkNKrVO5CzqTZR6vI2c61KRB1uC2WgKkJI5cqP
IUfzUavJ2nEVUFMYVt3c/zwfxYKK205F4NlVzkYaWlCqvPyPy8wn5msJGwxnA25n4RdVtIzySflu
6dl9XlQItxIhowA1fwPjdtCz8rX3KeKZNJkKyQuGQJYr/rksUO/XRVbuXTs0zjFW01rro+rBSLMI
+k0YvMorhrED4LU6UdkivncNMHSmUhhQDsr0zVTVbTmgai+61F9PYJgPWmL7t/MMAGD9JSHiTUFc
uV7J9YkyoerJmRetvkR5yTICgHSfZ64Tcx2YjxHAk8x62Gce4jXUgwgfzNKj9EHf6ivhuTUJE8Y+
Z1CdI0Yt1r+flYysiWqY1E0QH/VU5jGROIh4eRj/zhxyCD77Ga76XS0DD/OY4hGpn7SovptPXK+V
zpGLDAS0VivNwSzDddm42aUFsniZjxw9zS8F8uJH8JDrL+PzjPmkfOU89foiS76ykq/8vOw8Yx6f
p+li+LjsPPTl5X+/LIKN/8Vo08wvzr+jUsfDxP3C/+cGNdwvd3sAe8ryikb5GdewyoldGAulcuHJ
5u2wmveI617idt5wcV/nAZEVTJ33lDE1ylU8Tb/nz2PzK9EHHS7dGzeSvKrcpT6u9ffrf7ypiJy/
HBa4eIBfS32u+q5z7kPVLG8/LD9p/uGCX0cCN41vi+iEriq4fX7k/6XsPJbcRpp2fUWIgDdbes9u
sv0GITOC9x5Xfx4Ue0RN/xPfxNkgkGUASk0CVZmvEeI2jgQuGdKTvvZcx7imowktCKuiyZHPuPYK
wpXTBN3layCayLgyoRtBL1bpWqxQJUp18BvsbCNCQPsNVUwl28jTYhaPu89ekXm/94rMu+iVp8Ff
5iqRnD5nCdzDMe9/uYOaPPiwM28HyWt/jnmkbEWT6GzsGN9ytfyVKFX6EMvquOghcPIvSeBhrEIN
Xvi0qglbZEwHdTDOxYDCqFUhdG9UrvdRwXYpAYu9jaO78LwiWyNI5y94tvjXttD8qxL1S3BU0lk0
9UGfsciCKkRtnUdc06loLCEa6UsBbBElcxAecuyzNZ3lBgo2ZFPi7b0DXxv9CDgRw0yG3dvFRZo6
bf/oIFeIGpYssdgIXH3ctwj34pjOmjzMswdZMn/Ug9W/DW2G96RiDGsoycOb22Rns7G7S+T7//E7
sL74ZFNu1WQdT3WUcinbaOaXHFiDDGkp4+ryvS/J9MuzFHTtzNR748g67TEzEjefW7X+S2t9Zz+G
cnslbVttIivpgMgTikObP+FtUlxEoCKSuNBRbVuJ0FdSA6MN41FEjZu2V4g6v6K4aCaUSX4it/qZ
tRoGaZl1HRLYU17rlquKbRzI/TaOUKH4e5wmslhO4y7BcizQSxCLsMRhvxPlsbwQ667sn6EzOMmi
tnLQkapx1CDpieS+OORR8uC1ZX4SkcufYBlrlrm8VQNC0L+/x2cwwOcg4fSdHvbaQpwlZm8/Ffi1
4Pk6fIh2fYj0nVO79lNt51/bERvibYhe2rxTZM/9j5WcYkxVMZaMXpZOtT2dv6lpQdGBk4m6gk5+
858vcrtAn26ozOx7BaB3kbpuua0TytX9MFWWJ30tvAp6ZIU4y6K02ppldWKvUaEZOg2ewqRDwhyu
xQXcu3V0kMfa5I7jA7nCx9kKR3NppUl/ZR3lwBAPkm9W0u+jBnEohCZsAJloQFsD+ripbJxUcoJH
kvgpGS57oK7EC6kYZduemfGQPqSTu99kYYSG8sxv1Sj4C8J9vUDrM5kjEFEe7gfTDyrsjDjc21rE
I2Wlx8ZXdRTYSa5XX7LW3KYurplqr73iT5MBMtANOGaS9grt+gA2K7808dBdwtrd8wiMXnILqUHY
tnwU5Px/H+yxBBUYtvU+q2JlIzpKB9qjqnq4fYstHYWnJ+SH8dWcskdigyf2jfdQtIk94e+xt2HT
BFPKcS5u620FyX9/P4wwSfbwsDdJUmMap3k5NP/fQ26x5VOwMt1xa4T4G48mjlRpUhy1KRJNNW+d
vVz3RxHxjPlsbzM5WA2h3OG98nebGEIN50NphmrdkeMtv4ca3u5d3ZtbXIvYfuWD955oqTYndzns
M4gHrwq6c6I9c91sO/ghgD8yUgguV+SiTFwe9CQ1HzGGeDandoPN+ypyenedYg9FEQmwVTdzCyTG
923fmdcUh3t8YdBBJmGlA3idApE/0v1JqvcziKdhXvvHMC9YFaHjL//32hjH3P/zk+LZiBwSHsms
HDC7+edPqte6NHfSUfue+PxeLF22D+Ig2WO4KgZUWu5tul8PYDJIhN/GpHEsH/jlGb9nibFfQjEe
qmI6QWzblVXUV1/CkzkEofMgDoMho2PBSuTeBM5dRohUTYENZfptmA9jYGXK+EWLNq3D7MoonGIl
O3Y/z/sq2Sp94TwVpiQvTS2nojuF+aiXm6i2fVadhCj3UA/M8houHCGqnMq5lbGomKIIDO2TZ9wm
ipbEbDduGFoPnoPmhJyke9Du3qbRe6xFppXoMK0/v7TJU1v0z3H3Nsmgcn2rtX2Z12j2sDfgp89G
yXtvoiR6qdpWWiqqzytl8NyjOcotCqqR/C6P3haEjfnzn0Mji7ePPg01ihasdt93a7v08TPLWv9k
T4dCJp0ryz6EgRh6nVEk8kz0iriz+xNrfXQzS4BeUHIZ47SGfyqhNmGWMUCOvc8rJNVaxxhOHgrf
j8/aWH+MFmIUIaS9vZ6QuBFhmSNAaEVIHIqwUlEw0uzOXd8GxwhRqcCR9yL0pOINcFZzNr1SecEh
bW5rxl9Y61BMNDTjOhhFcMxN5U28xUQTtTnU1pLgbGWOdfAi/YIVHXVOsR5XkhEHbYWM4H2hfl+V
i161IPv3ZbkuIXuEcUxg7xxYw92iboZwB2Jq6/c4DITo61KNRGZ9OggHCBGOGSDQKkfZcDKFEE3i
TAy7h6JNxoVl77pKtabqDrvYaxD6dPFSyLIgeEMIF/GdcRiPEZoXL85wBo8YvMmu4e5HF0KRCFWs
NxeWKSdbEUJK20Pmdy9hGb67lfktQupzgSlSv0PZJ3mu/Xhfxu3wIdqDqV1F+PHf2i0eUbtA0uB2
TOXQHubRUoSiJiqqoaLjXja9tzVjvclHeSvBZji6sg8CWo3wZ5zC+8H5HWImAli90IO16PXY+g63
0WWhhscxwGC1wM4EY5il1+spEj2afezZhc28rive2TeOEDRMd9+SX37O8QxR+qB41yNJR604rlcV
zOn3QtWPAW/2q637zm36OA37Mj1ppIVoZ6mkL40gPASFjYDABIkQBy2De4KHERDHqY2VgHKuRoW/
AxFWoPXcQABrBeM8OlsNet+uZc/IQbE5oNi46AMJ0kFIAUu0GSYSJKr17DTZP4alxlvUsfPBIkFy
HvXhMpLcy+aKk0qLSNWCFZqx/lV2CnfqLCbsg9ua5//9hlCMKT/256JLJWEFRApWvWaYBrvKf74h
rESC/5m2+QdmEi0edJW5l1tE4sBOKxxv56ZrGPvWyuW56gMqNkTXbYDouh1KCBJhB1yV4mexbpM0
vpUT8im0+W4uxZbLRbBonUlYQIsNmdniJSJ60WfOHh1+qgK/IPAM4qypmufSaoLtvf0OhUDn6dYp
xgtMxH2YI3fP4ViheQkmPo2C5wiLS6tNxjecB/hNBdjC4MM3vGF0g+wpOd5T5HS3YdhRtUcQz+pc
LHhYXcgr11AQHJmS6qLtvhL6km2/D/6ynPoS3q/Mewqq0O8riwWYislWrYX22enrk6hLJkH3qEhR
96qXRrHUw7g+QEl1DhKG1ktJCpM3wMcnOO7Dt0YkiMH1excQ19FMyevirBusfTtV3vHWHvBBNJJN
NSDbJEIxDEeT7gDjPZ1htYD/GUn6h/t32RuSZ3xo5d3ty6yZeb/REva4Yog41NMXH9vO56bL5N29
/T5WXPP2o5GM7Ha9EAW3eTX65ZxNanQhEw3ctjIwTnSM8CIOahJ8jIk+7EXkdor94EZvIhBzfMtV
0bdwKsAyzPm366C5Iv/HEsuYZCW//IA0+BCGA8hIm5LQX3YtUR9Vietn+Uftq8mOLLR/jHXHO/bV
kMwjNh8LozLSaiEa/61bdCCD+l5Ver4XG83aOTem115EEJXIxeDK4q9FKPWNcsTw+HLb5EaR/FeR
Wd6hxVN1MygG1l54aHWL0EG+WStQ6O7KwdwUYfMasPVZZoEPgGccnbOhd4pFtlx7tWFy70QbZtLO
GbM16kRusRbROGBoDtYObFM36fijC1AhPuA6+qPtjxgCsTNOVDIPcmT6S7FbdrPGf6RUDZnFQ79i
GlHqMWW4NM62IiwsOLjdlOgRoaLF+qyIgm4d62N6yPV+UbNaOkFaJIde1KTPgVR3S6+REBOyUYFa
iK5Kkj+c3NY3gwNTxUPfbZMNaYuMZY9Rl4WQ30hy5+JFiDb101k4tWWurR4lsWxHusjhHRlQSo/9
BwxXKJtMB/ysq7NoZ9P3IKIRPSjq2M7eNiPrYZTad/HoqDJvXOHwjMhx2Xn7pg5RU8Ort4776igg
a7WaRlsfy1YKaTzSxUFKXLykrAq3IpruIwTkTcz6fQ0xAglnsOX84mf356J42KlK5R9r9+eXZhFa
reofSVWJ4P7IFM9H0ec2P+8PS3FW6Me2sktoebyscjuMDhoV1x37RsAwoQGfVMkmxmDck+/DWq2X
jfCl8WEGJ3WRfSuS+sGJdfeXWX9v0wEPREnJlxkIwp9VrXykpgM9NELxJyXfvctVNtQqzpbHQQ2t
Y2jV1hEtrmybKtGjHaXIg0Ew+exI7Ss8x4DVvDRtwHsvRJZb9WBkqp+pOSzJkL9r8ab0H22opz9+
n8BkvLUgznnvQrzsLPlttDfl2MY4t2rGWVeSWkStpWQrQqOjgOBcFLWb4y9uBY/QXI1dLvfBzG9q
GbFu3fAWkhw5K7E44OmDa/hwjiU8OgGxHe7PP4v/jRXrvWR+e/S11aXGRQ6iMzBLuG3xE+PfFGyn
vjeBmcxahVy/oTvVzpJzbYlRevFhwX0VI7JGCRZ1WcK8axrrZLo6NqWFpW7hPvPStR1jn7Nz3ZfT
QYT3Q1kAfddif3tvgjverTWkiscXpawaNF0A0eqyf1KpRj70VFkfbGmSPexHa91aOuI6mY3pgV+Y
8lx069PAoPcxD5M9CpmoiNkBLHyt1Zx1GJfjTkGn4RBHtbJqlJIvj46JUmW41mthGT/60Uj/yiO4
BA4wPswqhg0mXf139PybmdpULl7OOvivNiuvmQRfW1XNx7iyi2sWNsFSbqJoJTq1oLbOLnh/0Sma
cMxBJI2E5FaEEk4We8Mz2OBDk8U2oIuf41CLj2ORo/xhgMddFZWcLIOE4p8fU0qUdZOKoTgVjeIQ
Td23M1k1UFdJKTXex4iQx625tvVe2kWur1qoXpfBDqr0W5/1ztktEufcTmeFGuAkG+XDUnR0UdZv
3NKTZuxerHnkBjxW7H54QwWJnYz1mrequ/d6rCXRp5sViR6OL2MK26kxcOMSB096btzCfZBIOl9q
I+33ylB+3Pu1UreXXY7ar2iDhPHNzvqQhQLODfgaD/gwdF7+rcZNauGYanYIOiwXFQXFXr4pyY9/
GZF7srLqcv1NY3t28ch/alMeRESh4f0RTX2sNCg5TyMzRVreo6lvMM3or4QkLp6XTfjQgJm7/d6K
mKR/Tyb0tlwXwOO0avcu2mD8SBFNrBXpxbCreVmO7ZMrVe1FVmCCx5n0oqdGfyg0eL/dNCrMO2sd
Fn6+FL0orVcLv8pBF+cAQcSl1SyOHxQ0m8WvWxzars3WpRt+foLQ05J17WHcUkUo0vWjemkQZ0Dr
ZgjiZWtS6cOSobqIA+WyEyx9Y1m71dkQGbiyoh7sBzXJ+2nxd2tEVALdWdQ1Fq4X8gozJfZmapQ+
5BrmMc4odefQ34qWe/N9qK8YyYPoiFHin4bKluSs2xxuxCbIZAzffK2agS6NETZa9Urm/mUldkCF
oK6fjdgBso9K8KHPFWVvIdaOMlCpSosb0CQOdo45ts+yZ5W71rP/aNd7LTxmY/Y98RLtwstnLsea
8yQyLZntziGr5xcRha71prSue8vLqCRBUYwtsp3obL0a7WFpjNciDDS8pcPAUhfiauZQDjtLlawZ
XlsIGmKZSEpzssxzS+Mg61RWSkuBPuTW/nd+e49QIL1nXeMFlquJtpKDrDgOU4WL3fS6KqXgpxWj
6MMjuLm6oyetG38YNiBk2ks8IsYrhoQR2RZQIB9xJ/EXaX3Aa2rS/kcOXP+XxaQlW5Zia0juQ8j8
shvTwHV6sJfij4lXb7ZF86BoUnWJkNzb5VVUoJZW1vjt0ZZblcJDP27WIhQdo2Z9ndVLymbIENG5
GmaLI/jc7rFjhAZ5P6G0njwiXIy1UIufI3oZdYWbBgc3MYpVZsjfRkmq9qln9aj/WyqqltNBDBGh
ntbME6f3yX/MEdfph/L9P3avoraf/VEyUC3eQ7B/wEHroKy+/n9VJZ7aXaJ171gPJavEwyEHk13r
qEwHcZb7Ma/1QK4vZWCFW9EWTIuKDnOcESVzBzd7CbVs0dhEATrVqmYdotZiC5R5bEZN5fzlrFVj
9dbW/z77/x/XqeWqRtJvLeqUBoDgma+TWBPbYhF6ehjt1amKKcIIC5c/QtF7H3yfW2etPfsy+B56
VcmNYsmdy71iHewMHyd7iDbJVMgXB/L1mJE4mrYmAetf49FJz6alzXVVLr6X0SChmJrWj/A01E0e
sYn0bT1iX6AhldC35s9JO5m/9k8zQhgiQTRxlys8ks28ymd2H6dv3sAjX/J7Bb0ewrS3niScVR5T
lWIcyLGTBt/7LYizauNLaIDcQriRM7Nzh2MXtsOLlv4VJmP61sVputdwquALzbVgGgSLzJYrtJ/o
HXRpDnuvBDAq92wn+ATiYjDjPSwJ+QS3UHeeMrtNHxsnLS5Va5wSDxcgwwiDbQM8coFSs0FJI3cf
gnDCyEZF8J0fx3tgZ9pVk9FAMgM80CojLD9s67uEP+T3LxPdRnn9j++/pmv/fGIYYDcRIHVg5Mga
IDX7a4ZfxuI8swK/ArFJ6a7pExVp0kBCzsLw3oIEXzr0e55tqwT2pbNuFe1e2FhI/gYKukup/+bI
MJ3BFZgnoCPDc1LGczEsxe1qj006TuHT1XgQII4UdvLWtAN06DAW3Y1y9z1DjuVXkp8cQy89pLm0
B6tx7fckqfK5SjH+oruk6BK5KA513Fo7pSq6dV3q40NWIMuK5476Ol2nrd3g1zh+XkeVWFGaM8nL
czhOvsl7OQvbk6uNR1wnMzZtCm2FrTcnS/Wa4yg9l13TnMQo0SzCoSnGjd7K30S7aBKd4jC0BanE
2jDntzuIxmq6ZKX07axJU28t2v64mY1bPLniav9HW8LT51DLxcLoCuvzQ4lbGWmDJ2xcJrcPemsT
YySjzBatEbcL0fjlU5ddS8YYwNM6rbxii2XSgxb3VroKdQXGkR1TfYpYdx7CSbajiBQ3n6FJ0u5F
nNkZUtOeEixtbVjGJIoz0JrRMO8cO9hYZp1crca3cPxxzyb8+KtoalCzxdpKNrboXidXGbnDvaQn
v+4jOkP+VaQhmk6NzutpmqmaKPPUMGVm4hrOdO2YnFFjNvjSTSN0xJg3BYtKFlF0ijZ4Trg2S/7D
7U4JutwJetRkWBnhBMXWhYx/tsp1UEU9SVla1QrdTgW/ueXtCplbPGpgue4XhdTOLx/Z6rW4qj7m
7imIPWyDqIggb1aHcyd30ZiRb/epPVc/9HXyKoaL6/Qj/4+13U6ZX+7p8lzbSQovPRGKQ+FBckTv
7yBmebYnbcqcv4n4VKJNU9Ndasn2SYwP9KBcAz5Ee3+65NC7H1N58WBDQDiXxVQE1KlnTAcNbyoA
T5qzrE3Dx5ECyQQrsJJHMaQaUUm2pCkTrqrZEsPseu1g8m1U8TeYVPGqH3W4LJKav8Sju8EGPv6m
l261MOtM3Wtd21+ktv2uFG70zUs7sGjQLU+250Rn1R3Z3E0dqdn/agtLegzcLIKwAbVd3KA1sM5r
nbcha4eTFUvN1uLdsRQ3id2nLHe0975Gfy3OO2ddAT57AwWHu2jpIqlQhSvyYPoFe6gOkdVi3vQh
K+TMCLcK0LYrhgTpLu8wMsj7QJ4E9Em6otP3KHoVM0BxO5A8PK4Y7EuOfqiy+ON2qZLvcAGE7GQ7
jXxVZWwRXHXMEGMmhAkkn8PA2NzGYuEbzwplzIA3aj/E1azcwqZZxyOXl7ByVaVevyRUEKc73Vqo
8iPb5ke3j2pLdbojMy+j8sUQLUbIonHY32qsxvqg+vsz55OzlTv6a/E5mkzWwb+nn58Z5vm5buL0
9pmnrwPsPWMSqeeSsYH2LTKkGxGJu4jPratdd/tc/+szi0l9Jf2fz+zhrwa3IvPPddqvOiky1k3p
bPMIMDmWcrm5k9BFS/EL53SIoRbNmxrKcmAZG0Ba9NhSlvGliZX5LZZqihehYQOwGz2mTxM7uU5X
bmC/Rpqff15MTqvaP4juWyvbV3lGFdRNkQcnh4TEUnQNq4LUQFn0i1IO4yvAyPhaJK8236dHMaCx
UJ+XbWysRJjLkXphshgopiQxvoGd36FBP02ugFSSv0boSRu2GaK7n9OmLr9GP74pEPVA7uAqe0Z9
HhRzfR+RFIglOkjgbcS1KHg55PJIOM2LPKdWywcWU0uvt1CR7autaEt7uZuk3d7HYmy2tlbEC0W2
caqtewxCojQ5emh/z1H9dlPyEVFWPo9ymsww0B3wtF0hbFz9GuLxRycn6ouNnN8iLN30BB3M3oJt
tfCtqb3H3vUxIEX04YOl8T6dJpEGWfNEUL+FBq7suC0kF3HnfsiMXRiCgoCOvc5ts1xH6mjt69D/
S+sQVfQNSd60pm0cWcp4Kz33lKWUuohbRIUzl13bfsYnr9ARnoiDTvlmezJ+Idg7zHr5ATs5/pNx
U1j5gZr9lBrvRyG35pvZY7ijd4N7rTxPItscyWdbGz/v7aUqIiL/vG/QePaja4z4o/t+99IEJDZU
xf1yv64IEJjMqnzlDLmyQsFHW5VoPC3c2EXltlWshTG0yjepUWZuq1bvTpVaSBNjvSlHWfbi6Oau
SKarlo6CaHPWIMvYKmf0TIzZbeaEW/OL4eo6CkIwetQuxYQkXcP9sj901Y9XSt1V2wmC9jQ65oPo
B7eY4iGInaNPevBkSST6bhMd73FUdOuJn1297WU/WhXouH645eo2UbPbpdqM7H1lXJU6v3y7fZBk
NDBO5T8uGjqc361CmWfTRw/QFUGnO30ZbX/YqDZpxaRumnfSRzMxQNJKG16Gkkz01uLi2NDOxK0q
o0KFjVXDAxo5zcFsUfATHZJRrRyemq/onuhrrBKGtR/1yEDq/OWne+ZFVixwxo6RtR7DR1NqIXhP
/9Es+UkUsey7mJLd7DFt026XLMOEH1zlv9f4RKz7EQt6s7OHlzFTt2JmlOCcCLwyAfQgOec0CrH/
5JX0bCTpM75Q6Sywi2STeVF9YzMISgN+fwjz+Qha3WkOimddpd5Wt9PbtJRC45JPBztmbVdoIbml
6eUagHK45PYPH+rg7YWaJwF+rjn2PGKSGNXG/nVgOXkUkdk3yH7YU1Isy5AkQ7QU1RuUi+Lcf451
SXqMvHyvuK332luIOuIfi48expuvZakgnS1TbhG9JhpIC0kfWpI29Lad/ivObfkkoumKamd7z+l0
xXZEkmEaZCAVOhuT0qBGAiIjQgixtQ9UouxDY7SsTtuiVzcdOqPq1IFFjYSV5r1b6hF4j0oT/GoI
rkeJEtBjBvLwt9PBJ3dbj/1PT/nodA9PpaZFYD5zNKQmLb+GkoP+fQEKE9qvF69VNJVOlZHhTFrK
+MEk8vlzcCoBrsA7eXGL1RTDJbUo6i1oDS5WpVfPlMPHOHDiS2cY3t7wnb8aM6ZPbWwUZ9AQWt5u
RDn8R5PXCulAQD5BE4BZzMzwNfZQBE8kZ/I4JCw6xEhdP8oPIuw1dRPA37lgDz9BiCk4DGn0itZs
dNRyjENYSEevNuZs61JG7U/0hnEfwU1z0XqZelvZ+ob1QnkWnZK3HDW5fykRzXgAOIIfC7dNUr3Y
iQ+VTNeHyvPvH0r0JqVy+1CShMCnFkUFlYoJZDdxsESuT4RpFwwzl53MLf8n2mx/4mXZgsYlRnrS
5HM2DbJuTKzfF7oNEtcMpkFGgtlMUXvLYeznTeKEV89IxmdgYEuS3c1FRAjns0QLjEcR2Yq2hdEd
3SLgcAfNy7oH0edSiIyHzD6LCNzgFbhodotcTXtteks5ib7Uw4TSN4KTNY7js+yCN65iHf2J6fa2
XMaoqZruQfQqiVfOUmdAxnzqBSbcI1Ec23vRm/KeJ/GNs8Wt1zTwuVBjawfeQn42qRDAnz7WZhlt
4YRlT6NphehmIPssQg+rL/Tf3TcLnB/f4gJ5ssGVL6JTrrlVplUOhl5S9tRHbbZKQ3SyRW/naskB
jjLMfzEXsaPIjp/EUKoXCF06Hgv36aZ+07XollFwEr24JGQ7cLExYp6nWNORg8d1ZAGVuDoZGGQp
s2Y6DX0bvfQQ4cVbY+FD9JoVlfIQ4q61VfEyQ+9kuoaMeGFCCgSG5Zaiy4j/uZteFadLTkXgn2RJ
kbJ5GY9s2BTN2opeA0n9vTuQx8W7L7uKNhLYHwbF2YNoCnD62YiNEAVeLjBMNqFqVvH05eq9gua/
64/NQoRihoquRNTKeLdPt/dZ6w1GDKl3uoE/RN1D0w634WJE11t87XIj2ojQ9uv2GGbtZbT6j9TF
aF0016R0ZnxB250IvarQdy5vmJkIxaEr1SetjuOjuJMzIrJNYbBGoZTPIQ6ysZhcPfiixA+d3stL
TW7aJU+aYpXWmbUQE1tKC5fur9u/tqIih+a6Nq7EBSCyq+coRnwe0NtVDDfSESMGeVQ/P77t6eyB
jFf4BR6VotFcwRLHzOfvolgEFg4Ahr27N4mzCMclqpL9UUS3pg5hcSfv+7VfNJ81tSoKNJBLGHb0
HgXivLeWMbKSNyjRvXLoVvZFDnCUuoEukgqiQ9+nn+M0p+lWjWU1S8fPg0WHQupRMeL6aCDguIj6
2P/hbgVT6N4v6+3/7BfzeTUnbP7ibJW0gMyKINMpbuvjTIBb76GgY99DgXbNpsG1KTN4ImTfe8Xc
qkEDtgRts7X73DmjbvyrQCT3zbR9fyWVpYkvHMswVm1HLAmdC06Wthjlhtbz0CmgwhIkv4EyMkdV
ntsmqB9RiSoeY/S8/Tga3vLQs1dWDhOs4dX5ho3YQOZw5k/WZOFUSUHJD5aGVCYHn21LFAWUge5D
gqmCEvU+Vj1+2y+HLgMHaznpgyup4dagrne8tRUpEstmXwPQcEq/2eY9LtYqCJl1a8o2/2khBJRR
l9d2int97bbas+iNLGRQcludxaD/sMwlT5dLHd58iprJR1x4l0pZDw/adBiSYHgAUfh9UMtoJyLR
bjfq51TRJg6yKfUgxgOL8hIWWEEPJ1d4ABkRAsZozlSrDgTEky4p1tYMvWAuejM9pApZ6lDf6BRN
OfBSVNWURxG5ud/OnAHCblh57dP9alT8Aq80H0X5QYqOjZoCUZrqEx3yVlvHrXEn/F2zMD000OEy
kxD63eZEx7psVErlyek+Ebl8VL6n64jDfaKWGtTdmdRNd8IN8fNOYkKYpO4mU/ElOaW8sNOOApaE
vdRGklIV1ajO/D9nrPChVrgvo4yLe0YmjSyFLl9w+Lp2RWscRNQg37z3Fe2biMQBH6xhHsqpttaS
Trm0re1dWvKp02RxGTeopenXHSxg/ODdM12x9g3jAFHEv5h4IUlxeqCC/KKKf1I4qOZC900bvzH+
2eIQluU+1jTpKCJYEcmh75QXEZXoHR1KvArWMQSYAzbDyu0AUv3zzMAnbl1HxbsYESvFZ7sIkYOc
G3oeHmE9Y9Y5aXCNAOpRlJesU4fdwVmeOlDVHT4y3cXrTKYA7GcdRete+ZwRhs6vMVc3rWvE27YO
6oumjPojjuXuqFaXJG3qi8WjHd4/aRQxQLR1PWL2kp5/TkKiT3+0nFVqHU2jn5uRGhwMvCZP4tA5
PeToMfRWbYkWuGjzbQyUZsPUo7fKstdIqYlxolfqqqc2dflro65+TB0TWSHT3ncmUkhovfNjFh0i
nnol1/thG1776PtQrlLcZK73M08afJxdaENi3l/okfNn731cnxkHCm3f/QmySnK2n3X8+U+Y36mX
InceRXsJYZ60WZVvAJEU7z7bpKTPzZe2YcFDnY4t99R+n57mrQc924oeapW6zQg375WNBALp01k5
tYkz0SZ6xbiuLf2vvQgVfc7NSvSpnc5X19KoeUfQl4DWfPSaBzAIouneLs4ys/aOja1Xa/Tqxyc9
do9SXvQ/p5MI+LQ48YvPFqvU7JkTeq10dflLYC/mYx2iPMQue4hA/OXEKVZwBSCjAQ3S6Y9tTgfR
oY0qmKO/Z9j8S08mJuRsKUyn3NgWmBw16+t1ZxfKE39KTEtjL12IMK6M+mCQtpmJsOojtmmsFJBW
RV1Wk9RV14Xho+h0pAx3KH55e6nWlCdx4TIsSKxOoY+lwtpJybW7ZHif1BF6vAFdL/fV/iRYjoL8
KAMBavWZFOdod+naqxyG476Kkhwsb6y/SmZKthaU7aZ2C+21zKv3wdDiB4/859O/TJKUQV6kmWoe
02YhAepEh3KEENhyIumLQJx044I3lrkxNdNYJZKarofETciPg6kQoVbp7Kyml68IsTwv5mPiF4/D
EOtg3ZCRFqBPWW6we22MBEWDoX1VlGOq68ObGOXnFM/K3OnfHHsggz6N0lpJjBKT/22UJhXKAitd
n2xI1L7qEK+nK+R183lbEX65LaMqzCBWhdQpi0FVwXH8PoTaOiOnAkTs7+ZE4T0+g/MGyMPID6ID
mkR6qpqsOch5iwhTwm+Z98yzsMNO0BNdRbpsvLVAKeOqDL6HFggqJGjsQ2hZ6rlvMbdHpy/4Ps10
Edh+Ro3C3IiZCuVrMVMMgDL+ObNQE+02M1Ns/3sRUxLN6k3ghsW3CaZiuP4voHxkX/LWfDYqp1pm
bRccy0KK9qWE5j1w7OxKpoXaltUiBILKhpgVZcM7DvfBa00yfpEanX/ydTffKQb5OxfHg0tYQarw
krj4HsCVI3cf/IpckAFSjlpv4BSL0ECBKmvw8rLL7J1Ff7IoepzH4Ra0c68e7A8WnJsAfeFfuCBi
1Viq72mCfbKbGQGYF1fd2HZkbjJNoUgUkAs01K5/183s6Di8WzEEeW94ITSK4ZxcTIOeWitwMbON
kLVGoPVJplS14W0x4iDo50/d0MnnGrAdP9nsSYwwenvjjUP8IJrM0qmQdrb9rRg/eqjqFYkSL0Qv
SXykDnvr/1F2XstxI126fSJEwJtbAOXJoqco3SCklhreJTye/iwku6d0FP+ZM3ODqDQAyWIVkLn3
t9f3JH+U7HKTOQSbNzzJVp8YHvY9anyW14b1r+ztOrNC2bRjQJxj3HyTc+e6FNcytVTfpeQBbVVa
vhK6uo5FVX8zMAoPTYp4z8J123dtrfYd7qbflgi2GZ9iPhTY9Hw06g85XdHc9DC7LOxl09XwD+2n
r7UxtEeAkghUtosuYxH2ZlZ+qUSpn2o9wZphu+ioWFChPYUy1N7bZYZ5gpCbP+e16QSpWbGAcEa8
B+ox4lHY8qwmmvzc9HXxgA3pjqj8hDFBLIajO04KCdKt/T88+fNS20/7jxfQ4hGnn74+EfAgJNpP
QaaP3lumVd39oDWWL/srJIFhE0/G5zRRzb9N693i92k2i6UTKCJxj0kt6w2fJOLPNAdo3uH2cjf0
q/kFBT6RgS59V1UvebDtNvHX7SbK+mDEV6CCcLA17day/JxAAUbxNCPjbYxtvAlRtV3nMgb6tl1s
xIvFofgbN9XRt8tl+KvrRKjqFcEJlv+XDB7sN9Nwso1TqD43Nj6Pc94rl8ijykoQk9tDHlcQdGoC
/VmefbPG4arL89fc9YcpFT+bCvHf7PTT22xgYtlEXnV1mmU4KTi6gt3v+odyUbCOzpPonQTRrzIb
k79j9WjpBr9Hq+lvLu7jH8723VOa2njMshZVgmkP5z5Zk/turKxdCsz0Vd1uFKQx5x+K3e2VlpiY
GXvjMTfU6Lgo1MX3nW5scF332LQEIWRzMQr7CFkCH+ltFOtB46h7Xf7ZnGK+pWWlFKFaZ+Zboc5k
y42q4vlKs4euT9PGsmM71yFdfWxtnGvkKJ6g/RE4Ke/pNjmpHdZ5RdJ/jjY22RNgnThvb+fiYVTi
2454Sp5bWn1+HFwVnfc2Cks+PcaasnyOFlsNdDzi9ydH1yKLDqTYUYBtP0g4JELS1jA+R6kPtw5Q
tqzPZpKq2Cb3tv3Z5NmmHdahcz/PrTBMPOhW5H2OaqM+w+5sTb9Y8GB3m/6IBOtN62cYre1Ydvfy
wL/3n1eZASFune/+nCGnJQlwMxJ5xUE2u6ZTQXJbRVjPkfdQmjqC4rUPirGJHijAQKyVkNzct3Gy
fnbKefIQ19kPJ7W0k2zJM/C0JPRbTvtsO/82NcNKaod6ke3L9mNuh15XX/Wq2KxA/j2hw2Lg4ibg
k6jjR+C0nRBllRe2IoKous3TSm4+CHzqa2nF3eX2w6K6h4Cv1I95r/7+86echyqq/Wwn595+mKPn
J6SYzd2tf4iV8mxHyrv8ybdrp5XuBgTGtM9rOC+RozXEtPPh86CkJl6WXgJlt4GS8G93USRW78u2
3qi3lxaptJoHLwANpQxVZCF3ny/l1L4pFD/pO+9z5L+5XF+klOyBBJdzlu06mIGwK5Jtc1HcIK48
mC2Zy9osX6kj0jxcffmUy6Zt5Q77pqS+p4AkfhcUO8p+DS7tqcW+OdQxSfjQOizf7c4d7pNmMN9w
uQ9kf15682lNqNf/vDjsanIk6eQTA2FBS4X9nTw0febdie0gm32Pak+NwPbIvglTQTIMW1sFJkpk
6l+tfV504YBR8YWHsElsbBuwI2fcEfjiuSIF+FKUL0c0Stvl7Jsm/3YpL9L+OU2e8HmuiK0zaA/M
K9Ht4guiK3dIGgrXLO/lYTFTDEu2g3wl+1ISRvjRqUAG/u+BhEfyb6dlCiwCFV+IP/rlReSppMmj
vWC5/PkT/9MPk+dqwkMnqm6ROUK/BQKzvboV70su0o2c9IlTKmzXO9mxuhMSxXSbMxmxGqieMh30
zsl8i0KcF0UX8cnB8PIwJXj5pFH+ZFBC9dfaRRkfi/73GV7S/39mRErbh8vaw/z09PLOG3qCV31c
3emqA5Q1M0+3LqfIsGG/tW9nCD0fjgCa793tIrL/c7KzqE44lngLWMPQPy4NT2jEl8QaiZ1gOrII
51iDgfLbxeofPzubimp7nRJO2VdvA52g+Jc9thrKy3wOaLiqUjTT7m4crVlZ1KAooiG49X0CuGT7
T0rXn2Sv38bl/K6DmPrH5f68kGz/90wvCf+SiC++dTzY5Slu1c7BiIsEcQD4qvgjwDIADLFoJZmd
ulVxFANWbiQ05cgQdfoQxqDxfYv/8l522sI2CIssRhbmAuM6Y+qeW3SpPjg35+R6OeGSSeRPuvsh
x2RP60UZ6AYPc9htvuyzrdT006rYxDOWeE7QCjzXn0NyHMk1y3bVdT5/huwzEzULcifpjnrtTket
VNHAlCVVD+lU3HfEPo7JsHxpo1qb+Oy6HOWInEOVeR902miE2jZbDjiUoOzr0cA0cLNIrS2cyl6j
Mit3VotFOxbwL1Cg569ambNNs8qePHQr9nNBeeFSdct5aXP7wMIxfty8vgCZmdp7ztbZn6jx+2lk
4Fs8a8LCCXyqMxsemiVzszRMh1clIok3GqK4To5anNQiz07Ktu5S6xY3GdyXX5sOJkxqI8LU3Pz0
eSUYkgRXov7nOPD1K8rqGq1lWBt9czEsnTyusxQN2aF/2/KVPHQpVuNmZ1yxv4rv7f86EFqL76mh
UO7K1NUPqtt9lYO3/j/mrnObbNq2/3iN26lJ7o7nvtR38tq3fvnq1rdiM3SXui+3ntvUW5/8ZfL1
XldcCuu2X1bOouQvPbQ4sJN8sLp7N8FJU3FiYz+7+M4DyqvDtXzynN56UerefW0q/bFxlvxBJZH6
2g3a6q9OX1zGqfRe12joQuIuDu8Bo2Y32XuD5T+lSDS9ZfFO1Mvhe71dKRuFdu8lyXc5aFFF9hzx
dWHNfSdyqzmVS0y5TS6PUVpSVZOPaBlkW74s+RCdUbT2F2uevbcycr7xpZzgvtPSB+2lrNTp4bOV
mAS23Pnxs2U7x3Kt1SfZ8nIiJHZhPleG80XV63VXTv36IA+UB4OQjwwMSLe+qjX/GRAoKkEeu+6u
Vy3slQs5ouEhGcMePN6u0OYZ0rM4OVSAH+9u/cPUeLvKQH2JGVoVoj80dz1MnMce0c2jWTs4EpgO
no44cD+228EgKnJfliSqInYjrErpG4z4YIgVsPvWknOzFF9gYaf50R6y8XEYQhsbvDs1xea8JLL1
IwvZO9s/xNAPoZqXAFmVxrkuI2k1OdBa3JmMTv06TpZBArn/5ZXUsS2bjVUZjRg5/PYy2+yjSOt2
2DHFm+WVZjc7NijRaUNG9NRSPNqWaF4hINVkzDAhJbjXvJYscA4CI9tQjpbObN2LqXwnGF30wUDt
nTuk1DZs2dkpxSfGciZoRbFXHuoR4q5fDZV67oD2fR7yavq9+UNZ7TKoNEweiQrFF/kqWuvkt6Yc
+KOv2M5o3CqrfXmKtvY77i3WUZCHmpOEjMdSwopLVHEZ4zR70iw88JK2a390+A56s2q85sNswpcy
o33RjNEXqOeEBRrxo11LfHfHpb/CFzHuZ7KdAbVt1cOcJmp3oGZ12VWovB5xfIxOWgfo2ez06FHf
Duya2utkmGGbEe7foYFlkd5NVzkop/GI/kX4OjvLa8gDJFlE4PGeNBW6tMRc38Xa7mPTWL4ZTTPt
BhLpp9kZskM6ogiPNvxHZmTptW6TOABGZhOJoHkbSLZmafZIn4wF6cV/naHAF8EJTvWdtgLkUXXO
hxFHWMsnwsGqo2m+TJhrbd0QX+3TsAUHyRK0Pgrm+KippXKHxaxy14DouetQXu+mGF6JHJB9ctTS
2OZSYccc5LAtxrHAJiiNe/B6FOKuY6Y/1KV47toWTDHSrmO3Ahgv2kr5gLwayAnQZvJwaHPzTp4Z
VUh14oEHhKJWz6Wmkt/91Np4vUVdJ2zzh8y29AciktM+LpXytz45KrKkxdbcE/vFW8Z8l7MzGpfZ
5YPJufJgiUK/evWrbBg1Nwi/RPR3mmvnpyOWId+x7i52Zu+W4e2sdjs/NprR75bIOcgB+atEaB98
MtAp3ufgoICooNbskvel6fOHsQE6SUKfgLNYl4PTds5OTnMjUgR4CfDc3Ub/12cBv23fhqHzFUMf
HzGBGR+pRhgfQfCcPDJJd7f+Ia1IFK+ry3aQaXIgL1Rwk5SmypNkP3/vclz6aQtxOcYD4Awi7JNr
f1Et9aMsavPvzMP7enF+KXGXIA1xm3enU2xMv9DXGXHSn7rKHY8os4wHq+n+OZt39AP18N9GPPzi
cvE9JLts8t3tpdOWyX1iCTdIowLzxK3vNtCP8wO+FupGDUQM3Ln3EvsjmT7UuBxilaog2ZL9W5ec
5a1JdPhM/OpVjeBvg3Q0ix49KeUzIuHkRR4on1HCDDjvXjaRixIRiNrl0GbUKFLNftdp/fJgreX4
OpB1D1yUgCc5mGLRs18x1d3JUdUp5ktZGVvSglNFOSTPCzouOSi7qLRAamsuD7JlRcQYou4uYntT
YTg0lWdJGxgRlGLgZxOL2FAFNyoBtD7eMtmetzkdll/BGpmVrzrufBKQrl5cF3KkruguTpzJ+qKo
YLtcb35btpbsUnX9vWrr4l7O7/jIHoD08NTZZrjIiJ7GxCSAz8U8iimEHqIU04Nk1tOrDSpnKmfu
Pk3xtKg2q0czvScvpYb8QtPTauHwAfyU++bTLMYGcSUWt0u5gEtUxg/k1h8xCPlHfN642Tw5EIWK
ZSHbWpTOAT4g3Baco/ZmXSASaBRE+rYSJKQnj6RjT4oj0idvMzjFnmD65hLoNnt12Wn4IYQ1W9mr
fIX5sRa2ja7tdZt/awZcLhAG9cMFaX3iTzylCcUSOeORPKkRNs44H4ZurRPFxaNMy4/O/LR424rI
AwIX8/P9Cqnu2dDFGrzhi3Zxs6zAqtWhOlTkf22AsudGNeITGM2v3hh/T7LYO0Sp5kHjV4htsR3m
KZnyKVrfrHQpDvYmeHC7+ZSJhr/Vw+IxvSJvt/ylbJLHpjW8fTI86pQXU8itvQ6G9g23EddXUYSF
5hAR7aTIUmAOE6gLwh+8h4Jx4ttDlKBKwrXvMswLB/XR8/CYV8kT+voKzh91Tb9D9Owo5wZsV0im
AwuogeeyWmSXGdmin9T9PY7JDZ4G6c/cqjQEg0a/i2ut3cM2xXYZi3ULZlSgNylCp/SrZg/r974d
DpGVnrrVejAaoV48OPQ+D6dx56Wi8oEn/x0N30VVpgF731/ZrPFedF8r7F8yr/oylohJ9GbYG1Qd
66jV/EngDq0rX+IqDywq43322PeiTszvlJLZTb43eGcqT5CXcbpfKsuE0DLfqQZoz0iO2Z0IbPhM
ytH2qqJMgb5WBQIr65u+GY8iOV75xWow5uPyFbbVrql4wC7l2J3aJr+mNsrqFffTnZV3ezHXlHJG
43c8zKvXIfq79XICiaJ7U4iOsk5Yrw2skYDCNRh2c8HDY3VCVdOv6DH5S9Y2O8LyXZBITr+KLBZX
bTGmcCxeh3HU3gznPKKgDJQoedWoCwlr0FogSu0t4mmealFdzXXGMFlNnte8vE7wp3caJTK7Neef
QaJ3POCNIs5pfMJ9eufojXmKamFQ+TI9wSMQLD779pDaSeOP4/CI9CM0cbRFhWyetdpVfBXeIkq7
4cVZaxKWS72GwD/EOcmmkxjQ5qpYDQArDjJlUI/TRI1ZbVYIX9F1RTU27+Rc3+KasvesH1yMY62B
27l9dZ21fXbMXTK09qEfqE+uUhWQzBwklWsf15U6BhMuC+yESjuzLXeDicJE9MEbM5LlVtsvqDjU
cwYR/8wqItV3Lf6V5yG3ZwGnlZctdW+F/9vYqqt0VLU9HlBrnuqGQBfqSKbKq2hy+PMCcSUA2et+
ubltUuyBFa4wBW5eUE5mkNXnxEv1vTWoD6retGeE5CvfsNQVDwX747ADaXcY9OUXDzGbMpnVe+ow
GAsUVgY+T7/4bOv7XKlijL6dnZsU7s/nah6+Zi4buMXZDNf1HyACX7Cs8nVyeqfYAJrgZNhSdvx7
Em99bEw7PasNkH8y8FBaAmSz3oMo8HfpMSqt7eS1Slc8ZgeEyGL4VTo5IQwAGjDDmma3Kqn7MIro
VK7ulvPHsndJL5oxvFUW0MOsab72VQHsIsIuNCs1NA/ReK/ayUgKn0S11tUvXTp+i4XZ7wsrtQ+5
TUKlmYZ9NIoq4PfNL2U5H7yUN6RsStzJS2u8b2veLK1IXsuJvL7esnWJkkOelfuVgPLRTrq7sqzF
Hhu1twl6VZJF5Xl1Sa4VsdeQ0cz3fR3diUa8LNi57VRtfGwi7SPVHUI1nbio7Dcgwo/jjspF66zo
wCcSLTdPRaJOoejbvxOtrn0TdJ4q/tYx6gHykM1B2xWhF8VPfWVox6w8i3iwQtH6tdO9qEXy3ppq
CqV0ZuvrltfUsfFsMyaA1jHaVOGVJ0risWh3849eeABJcncJnO6uwSXLtRfbT7wKoHzZuPuadM91
QLIo4q6/VtQ0X9ay2UczayjqblTfUyBkEdPPQJRaH0YdU5FFyOkhUb3jVAQ9EfpzrSy/MFvUMWH7
ak3lc24Z0wmuAiL8hHQxD+c5WCzkfDVOIgFhaDxgKj7+zlaRXpTtJZt67sHubO7tyNb9QZmnENDC
e1E0M9pV0OWL64VZM2IFnFOcmkzZRR7GxMouZEcvRSmoO6KcEBnv+OLmFFgQWYLCqfhDL/7ODOvd
mpa/hN6TA0vNO8TYFyxHfWCt4CVtCNhGJL50oIYhvBavbjpYVzhIEXYJhTg2cVc+lvi5uxBFnhIK
v82hLHYli7pQpzArBBmFbZc2oaUt8S3TunLX6huipnbzoyjd+C5LyLJ1k5FeVq+0ThErNVgeuXbO
JoMKzbRaL3WWT8dqzhZ8TWwD6/pkuR/TMmYxS1kr8ph2P06TjqS603ZNBkWo7ON0F2NXNVDWYyY2
ydRlsJ7xg63CqjWqYwoVAvpC4QV9rpI3N5HEW0livdqGNwUTXnNvXXccFRvz1ypz33qS9oFwrOFd
ZKniQ1VMvhjLaPkZivova8vOSWvH+kNpyYl6eT+fGsu0QkpeO7/ndvkxW1T6pNS1fFBW3CNORvuA
ThWe5gCbmgfY4PeUan3M9jDATEjUjzq1BlgMCDhjq0TfXK/TB/F0Nmx5O35oXgQbCJXUh2d1xBZX
V3zENbeIOSraD0rIZl8bTfEYK8Y5XVghYVPoEZBwolA2s2TVr5VCFdGcfqx9voFusCSJl7jft+bM
Q9Y0z6nNnjiKzfHa9+l07fhbL7Mr9gjO2CvzAAobr6TUsnCse9baRJS8R2UVymuf85ZN2GTb/JZN
lOXBkM+T3yhavhtiY4uCDog0E1yzzRiPb3s2tcBGMr5XVaXbxz3YlLEgxdwB1m1V4MzquuzHLO4B
kjd20BIiBeVjFA+tNTn+kuTGLicE7BsYC+h17j3BzJn2a3Md83Y5Dl0WXVf+Fmg7d2gW34o0Sh4J
pALgYhPBckNRH7R4EHzt10fbXHhg1wI4igpUfEy2RXXETlYdsyGgmKHfG64VxANeAqZq5A/2NNQn
b9Xcs5auRjg167d6qPe9qNdD202sKBrvHXFwOIgpo/CF73+0ovhdWjfhT7HRhrgTRSOotaFMR3ka
+1FBoBVXy4VbPsVYWUbJUBJRsoJ/4yPckqu+3brjgsCVXQ5ig/yGSiMsHtwJhQ8EBIJqiKxg8ErH
V8uaRCSPhx7fl+ep8QiqW+W+G4zGn2qCGrUXu2FexzZW4ou269LGxmRajGfYhvZ9loB/aPIV3UJH
uEwzuaFWLKHBhmZ3lYEhNYKBRemt3WjhVUJtR4vPkGPxmz0o49wetSW/JkoXXXq+qvg+N3+ZzjoE
FlnG46gad2maEUJeHG2HO2l9qOOkCMzsrbO19jFe8KEnovaNuzcZ5ilZzuArx2XE6KaLlQfQA8N1
tnGbrkjX34OtAIqK6+bgqd457annqwnz5L14JNqNuGFA+FMLzzxWVhMdHE2DwwAYw28of1e1/Ep5
456PxHztO7KNOarEcxy5VVCW7n2hsgqMlcIfXRXmXxftDHtZfK1Xzr1XvyWJ7dxVvfJLzPyjZksz
7s2mrXbdkv/sDPQ7AteFMB8e60Fkd8U4zb6SLeCLvOmh57nvUHoOLNEuz6VqRrsFH8YwGamUHqLo
XE1NCbVL+WXO5nSB228cZpyp02G2gi7hczI0YPLAblECahAYXeb65C7jRJFO3d5BpLuqgi2VgVTE
ABGlKxksP6oLd0lpX8TszWc8CIWvibE7UGS7S2cYoG6brMfSKjqklc1r39VPCuDMwB1IOzpd91VL
Cj0whGbyDSv48nkQp4eZKjkou27cXu0tJjqAStpNm36J0vkF2MwYNF6anKlRUslerd+6zkArx7Ig
5EuBPcfCXXmd5yS0B+9rEWHh3TsjsY5+P82FuMydDdO1n68zIsOKG+y+cON3B0zybvb0JsgAYq5z
bLMZHnmDcOPc29hL7hKneK/LeQ5bQma7QqAoL1LUhLUSX9dSb+6qOV13XcQjqrShYjmRV+yVbHSC
vsyg40XpgRhccc7X6mSrun1hjY85rdUfTVB2hqYph4Yvkh8tjwUCjqnMkqeO/WxskWjGcIJnPnUl
fduxY1WBQzo6O7vGiOdD2dhamCGw8RM3cKzsAaNbi+VNBzgUhWRoOflT6iUX23LFrvd60Ghmqe4x
AbWOq6N6VPy2WKZgOYsRfV7uQU/t1sGu9ymZZz9WeOeiRd11jit8ypWLPZYQ3EmiJN71Wf9V2/iC
7dBNL1pJWAi+KKWUeuKrnhcFvWETe4qyOSx08cK/yt0wf98JfxZYIjRhvBihU6CRiQnKodZ3xG4q
BFbgOuaPBuiy95T4DHWugYI2EFF7L4KRJcW+tSCatpAgUIfX/XNbUMJlkAj0yPmLGQV9MZuLr7KS
Nget2O4/P8AsTJckK56UqF2DUdWi+6QzvtomefgVa/tsyJMTlHjTNxXkXDXZjMa5OOwyKT29jIYa
aivh8LbVVO57EaVzETqlvDv3cEwhhhU+0v3Wj2xLPahw685ja4nPg7WigjDrcgxhCDxFXr7uqdGc
A4x4SxayCjv1ucwQAnjtScum4TxPyXiWr26H2DaHM46XRGwGvpmzQ7gdffthqQr3wD+3ORuF2pxt
4l37fsWJds7Xc9LyYMhKNm0edUmBvJrbkwwYivnQkmA0Xe9C9ML1CfVfE80T57yt3oVbEkCpzEkc
1xSXIx7U33S3WM7ARpbzZAzVbsStxq9trQQibFU+b4J5GpViJLxwmJe1OvMUqdgEzdHOGup3O0UV
0OM9yfUJtXQW/GazDpS0xoZmcaOzPLB8ZR2a5leLsPs+UlRxXgeMdYrJOghuh2cB1Q/WAstSvxX1
KyaFf3V9NXy+V/KVfJvS1dJYqUSr6xN4TA4RoDt2tOwz5Ct3a87sOPh/h6KpZn5pDvYcTWc7fqOo
qeFGt9OG2mB3QVbWczLQNnGlBZ3a5qe+X0m4ryFu4k+a4mW7auYPI/lmac1GgmAF33VRFHCT2n6B
FqBcd80VbhcJnvZpvkSQrdQIFHfRHqeu3Wi2keuDtZl66hIVFmvIYGfjLH8DYB7khZ31jbRdc+bB
sFF1tpeg7Bu2v5GBdyMiSlAhlH+/1pXH1moyidd0rnZG6KCfE2rMg8ahjq394a7FD+IuLu9sNPPJ
1S2X3THtSh99vPESoDn8rxp9rs9iO8imPJjAPPiY/7+Go8b+fTbmf91+wXLZRQmtNVPQjvZXNicD
gMZCt3e2YgIYqfIj3qweSR0mxE1/XqEY+rjY+sIT6DMTp0Vyx2FE8bdffiYRvCgAh5rS32HplZ4K
pUx9+2FooNIP6fhURc1dzn3gXJVGERRN+X0psXNQYI35gBmV86o/dKWHq8iquDsnFxD97IR0Qpyt
z+D/Ku7da4kTavzkkBWLypfUGd+E6hqHcQsTqJZVnufY82ch9MuirSEl/N7kvAyC77A3uugly/rV
k2WQDiHEmELKcToptZ3z1YGfmiwpUBpH6Vg1EWf0gDe0Y3GG2a0esZJhWUUx1oW35gQLRrH8layz
r8yItFxD93MvNl9my6+aJj979fqTf7YTLIhWT+YErcrVsz5MSZHpU+9dp2Q1DgSVG6rGgowtRGiJ
rn5QS4oaR7ZRQVLA1R6KuH6wMjLOdY1f4FAdKLRfYWgiQhvrNPKNOdECtSN1vOYfqP7FJaogyUaw
NcJOWdu7HHCGocHza7jN7p1ZuKeip3bDU9gpr9ba/zXnycFZ+8OIWObFcZL6wFegOkbE0d/rCvv4
KlO+Dxs003S1EcVoUlwVlX1P5427pkiT7zFeukSSgtqZza8jPFE7Sp1fZUI8jeeCXin2QxGxfKni
rPWFuhxbs7N/EJl3iQVwj3LUfjgSLHkmNUiNy9BSaEW0JKzjLj/pCjlNpzTX4xB562EldRCi0jTC
Vem7HcvHsG6m7KC2W7wDAGhXEWntk8G+IvQHjJmMz7g6PBlZnX6N8GmmEpxkgv6SN2q9Fa8AxDTs
9bmb1K99p31UU99eopGCSbL95GHqkpLnzIMDNFVhnFP5m2R5SXFrvnCT2vVLWVzasoGSuUXvFqS+
kyHaozcK5U1dsl3iGYRUqdgLo6HYwWGN31AK/kh6d703Bbahhord4TKC63WHEmWjVaf7QszuV0H8
Wngu2vouWi4EPmOoyOCURjLIR2MhQl2xoeq8yQic3NEe2AEYJ9Gk3aGj9uwlNXuq3smE/xLq0bS8
7KdY+MAQYjGevLpoIKaU5tHD8ufJwOE86JWk+qtofoEVSMmRpo2/Ctt7QW2MD1/qUDDcrhUL6nx9
IMTwc9H707ok/cvU9e7TANgirdAzLyOPhSIV3I5k/rvglz3LnHdOLq3wb+3PYTlTdsq2PMjpt7Nv
ff/xEnLYXiN5n4/0UjnhTuFQ/ZHyVPl8WU8ai+itLV/J582YqkyS7d9e3sZv02WfPPzRJ68j+xat
r0JDbWafvV1R+EiCGx6q20vVYQlDOPXfXmM0WRBs44WCZHenb+Oy/Xnq5zFZSAMqlrKP86Q9y0Oz
PWYnE1tJX7bNbvm3rSQeq8gRT/VFj58tTeXr4JZGgIgofpZ9TWlzd8/M6SD75EGlNl1Np+jus6u0
88eY29jtpH7yvJOpI/O5nVR1qyC/w4b/t75MgbSrjerp1seOE1st23iozULbpW4TH6wmhmmttNZV
bUz1GmFUyqNv7r8LV3svESK/6Koyn9coKXd2ldhP9bKyfYoXH8J4/TVFcXHIjCY/khihapnqxAnU
nKZ7YziKglhKVN3b9djdwX0+uDxjL8KeWSKteXGicuyQs+W/VMLpDsBd3ipROJu3h7pT2HZxW4nt
+6mfM1b46n0+92dgKOXFm1h7tmxujqioVsh6oDIXpYQfV6/fE8eIA95o74WA/n3VC/UrvLUqTCa7
2qmrBok1GdhiDk1g1/mMFWpbHUxRk+lRATJpOoVyLL3DfBzVt9aZEIz2+VZNQSSpKC308GZsfGTN
T6MbOnbKCBqH2HpfJ7MJS2rnnosUSEEz1z+I5WMhtHWJWB+uHrR+2ZIHCoXjfUfpdyjny75+0N88
axR3sjWm9UqGab7v+8VDp9YnYV3m03OVRBVlsOm0U3CWeJZ9ac1iF3HUVba8oW0vaVv+AkPzz4R1
thxwGCMalO0a8lDqf6eTlTzJy3jNmp5ULGz924RxaLblvShOsq/le3vXK9HVw/e1XnCJoHr3UVtL
rLIhKu4dN97CE9y2ZR984qeyIoMqu6x6XGEL13/J+7rsSqd1CdRG0w+ymS1d/Qy19p8rVPle0REq
Sc2rFLkiB33Mmsw5Zh33V5At/4puP6d0mN6YWvTl1v/nPEL8eCiohr6X17tNHLX0ZSYbx84GbzUI
TvU9yEDzZMwbP6fFJ1T2ycNYq/V9vx3iTMGoVV/W/R8Dt8lavjogW9XHW5d8he97fX/rc7Pyl+oJ
Vj8i9XxXdCBodVLGyZz+8+rWZys9IgLhneUMhQzT57QqboujoiOG6fUIdH5jRhu9pX+LCQTtItYM
e9nUEuDn7Emou3asDmvBaBP5bLHCbXI6JeUxS8AIy+aUDM1pTtGZgGpi75XYb4ZXoG/DjvezaZJU
P+odyv1+Guy3uRLTEfu+NpST4cfnx140Sxib1MqPve2cI8GixM6JzqmKlgBJK+xXZ6zYgnnJu2xZ
pZa/bHkC2UrdyH7Faw1KUl8+ya56iFlNlM16J5sopswgn62vLZyHUJ+xSbJSTImUIVV2lue5r/+H
sfNqkhTnwvQvIgJvbtNnlrc93TdEW7z3/Pp9ODnfUFE7s7E3BBKCygIhpHNeozE1Oqk5kzopFki9
oL/GJEcaGwwXjzAYbuSgD6Lj9YtOt+63w2TwXpXlo7pcNGmZ7rael99KwwpB160/dR4vlp1upG7g
y7MP0dM/eKzvvajsIdHwiRvlwybfJld3fMKdy/Kq7aGLbA1bn09O2hzwx0nBfgbRMUct5DUYnsqy
zg6eUiWHdFh0Lwf7hSCBRfJX6/YFqKw3JemJTqXqF5xc+LpPefZmaePEPJ9RznPslLm44dzMEXRn
Zyn2Ck4cnee/I7ubvgERxq+kM49SqsqhfnWMM6NjtLfn6uiACkKoWPegbyXaacz98K0ZiWSlFSkp
aDT6SUNSdxuSE1iifM62B+myj1KzOxDGWmJjLtN5NAM7I0d7NQtOnr6zFxaqrfb1k2z09GSYyoOR
1186XYlQ5q+mB340MhzFSLw6Ze2iGNAiY5LH28AuoRrqaAiimlV8x+Tx0fcr9TUOUJoEcbOpTc9/
yYhrJRVzdVWpuD+TBrpo2cheuMwx7MK8C/IgvVZpox9dFKN/jpv0Z2m7xqkxDKjiFvpwE1Pcm6zK
/mLu3fx0zfC+HzPtd41+Q+I1Foulh2aaN0zIc3LYbQtcwsJVT0d9Kljw10i3bgJXs97MuDlHAHl/
ahnCcMpj6lnWs24XN7Wm5odCI06bK3G+B8BSkvSOvjDpw4QGYdpt2HrhxofZ9WgiIE8gwI5+1uF3
NZjto9doCzo/d1GYJ0aY47iHYa1L0FYFGYtvAfaPQ/46dPHCLkzDixTxgLwj9aLdwry3H/1uIg/V
DRVcDWN8jGpz4ZfFzQFUcHxqKjRCLCU/GX2Sb+PUrk8E/eq9udDKWZkbz0z9+fMzOUgSFDtAUPtY
IdFPUguLcL2NCN7YG1N/GpT2OZgZgQyG2kPg6wVKuDmoLzwW3nSnbR7Q+3+yWK299bOrPbWNfpBj
iIt6Nx12upvR/tUxOL+ZoeO9YGG1sW3deustY3qZUfWXYyNCcMSa1a2UVPQWn6ueyP1yHm6a83Ou
53spoQNfPjdecgj90sLdrlKeiO8f5VjnWeqTg5PhtVSa1VM7zGdTTVRkLfRTUqXzfbZsWnXAobPV
CddQKrumP/SuYqNlpNv3o645rHmnbENEB80AqcRyxr6PLb4x05TdZDp2FeqgcdSf2nlvRhigXsty
SDYkMM2m6O+lcL1UVjWIuDcFYdRsCE9Djyw2g3GBz4BVhxCGUA6TYrH8AZIANmcvsGeyFsCJKI6t
TuvZVeczmuGv16Ic0eqyv0RWcp+l/V9mERfnjIjXfd9Xf29QwHT2ZWJX208HBtUb73R+ytq2NRzN
QFFZqzYAyJEWWa4StQSDRj1GMADjyAcjccdD2EOm1FI1eOBNgiRg9/N0GwGvkjpp505l8CBFtzIf
YdwRZVjOX+vnqkG+qLYVdBmDmqmcr+3CyQ9hnLLJ4zYHYAzFckhLkshLXWQyeiIEFADnsNvXzMrf
Sr8K76XkeZO/QCtzFrscHNpYOSqDHbOQzrtX1c71O7t0voAYaQG90ALrCECeJq4xFMKaHFNWJ/Ot
FLUWKAdkvBQrHI6WUx6f/cEDObwUkfHMHuYhuv5hqbKtaRvVaYCTDg2sbCDEOqCJIsVowA3KNpdA
tPwt2yovcDFsLGlonOqO9VhDwZWS/L420E+pndWP8tuzBec1WrGCow3tqwVYNOnYnUixDNWZrpkv
BjfLb7MzZJBihKCWklwt8vvHtCTES2KZ1Jql5epWqZr6YpMsIJA8VYzVJhLYqk1mKLC19M0ZGaPj
IHC+AyC+qdkLYZg8YuQ0/yFu8T4RCf1aomG9JSkfvuToum2wVC02PeuVexAc6aksbP/SGnOINZ0S
nchD5qcCEc8HPYvfU+TZfmHli79eOL47bvkrzwp7U5jJeNHKyH5wY9A3xH6iX2cS8Q0RfBYGWuDG
9+mYxyBxguCGFOkxHudXe86NDXKcwDfK1L5r566YN1ml0b15U/s0e5CNgg3BA9FQA0DVdweFx22f
wEB3h4p8WlD1AK6AnsOhU9HY7GCxeO14A1h+PtdN9aNsUgVT42x6tbqKbjc+an6tv9tz+DOfXTwQ
k7t+Kv1DaIe/qy5LHiKcBPZa6igHaPrqe2nFGpPW9qC5uv0W2kdSYukXY56Hg6FE8d5V0ptA8X4y
XVcv2Hf8NqPiRzeGJumdyjlpIEbJsrn7uERobKzjFAUmyA9eaCTfBpJEWDm4QJEqkpUOL3ZSjd5O
D0kvVQABnoviSEQ+JuWH50Wbxy9pizoxWQLtSzUH3snyyHwCfE/3VYg8pukAVhrAwjdN799a31xY
3/dDrj0byJ1DRK+wacpRrC+IiFnIXRJ4GYn3qszNa8d4GMdvessk6alobfc0ZR3yhyMA5XpLnFE5
aQp5NThN1QHuvI48iG9cfgL1UO9TImA79JXsXW7nGwO1yjOfRyQ27eBrlbn1y6zz0aZKf3BI3APu
dkIipmwUcwxvRy/+OeVKdDcOaOfOc/lnhgZTtrr3LeiCZmvhpvBE8lZDbt4KL4GVE5WPSncX5Krx
DvLzBxbX5R8TFUxyQb+jrsMe3AkJ1hcl4hBD221UROrwzQ2GZ7XQoscKlIqUZFNZuM5AnCc4trSQ
jV/qIF1Gb3EOGZ6RUdGA/cUnsBH72B6Y8Gim+jKRWt17OrluKVoIKd5nsXcnpR504ctgQMYe7f5W
qgzYB0cnsqtd4ybai9cbLShPAERLSaow4UPwrU2Ti5ywfH3OBl9m5i7RqdD8Re2z7F4mH0irGZVP
UioyLdinrp8fpDiysiFf3eI1RlNP17qXSElBCDj9dK3TJ087915ug+SliWyYlBx4NbJHOSFwlWmf
VNihyUFm1bis6GQflqspy2YcCPwpkAbO0oJQ93DxC1Sg1kviAnVBfDW5/ma86Ypt5E0vU0y4Y7I0
/aXxHbTl6vCSZiFfuqKN/9itja40c6dnJ7Sf0+FX6c3GKzHN7WRY4zPfCeO1HMufYYLQhBwjRKtu
Eaf0TiBGzVdba8Fz9d6wl7a5oQeXCkfNrRwdVDI9ahNZR9985HtfAoapp+zihcwgoKJFz7JBHKXY
V4lf7JN/6vQpyjZB5SHebevR8xSMoLx8D+1v85iGkfHiFp3xkswKgz6YlrMUY8XrztoMPESaaINt
vPABm5wsurbPG9LIIyqtJ3s5vQrqA3B3H0F0uG2V0jnPsknihtGuGcazE8TOc4s2+v0YK9DMMVYD
BRnAjs5m4jzLGUQEwye05FjT+G2+BfXb7LlB4x5g89/Xq7s/Rab4e5j9AKP0SXmGS6cfFK3prkWp
a816V2t8z6SkBk1xnCsAdtei7nPWnB19gBsPUoUXFum8Lla3+NoHL1I3zf5Fy3kxpFS3Sn9qrbqg
BX9UNr09PZSAQ+6uVbAgzwPz/43h5NGj4/Kat2hn2ZNubsjtkik2huBZNp4aHtXCmO+lNPrY50S1
eyz0NEq2c7NEgevK2cjRIuIrn1o6obMmiQ9rneElvz1V5aPXl82TFsEt++10B2ts1GfZ0I9Q8OjJ
Vq91vjm81ThG3KLooz73gR/f1pr919ogYZ2C8kbTHNc6d0fYf7xetOkHBCuQEdpaoz3dYqT12GK8
cs83MMPRPLv0kCAuUrKxl8K6aTngpeGz1prt+UOdnGY1xY+69YOdVlYZIJ/ceZKNWxMldCAEwFCn
rlQVQLrkYuphl8BRfaljv3zxk5LwmhdHR6nLopxYZQzEPMyLcjtVPl7MUeafpbFpuN+CApViwwT+
U6p2u08ZZnHei+qXei6fWwKFd+i94sSVIHJrhouRCHRQvB6GG6cze24AB0PgUzsSqSClNLt+Uac6
fmhi9ywHpQoTHI3gfeOdtWko7ydzvLHrENuVeTDeGnMoL95Yd6CCpiC7q4Nyn5d7RR3KXdM49U7D
OAXgEQ5A5uL10i/GLXHvJ7eZqe4tu/rSGH4BH76/9cv+zuoDFNtDclLwEn74XXywQgQPEouVTsEM
wCu16jRG2C27OQi2+qz2AcwJJQTTrfb6rmUOsm2YfeTetybWs80MSniL0ytEUp+vuWT7wMfArjfB
oKvKcAEx8abVTnQM+CAQ4FaBpANS7nv9Rp3RmsOCyiC5ADvJVY7pqL+z7mKwAb2wKw31PuvS86Q4
ym3VldBj+8E9Zz0EOMN4i5shZvnnsk4G7Zn1ofsyZ5aGartyId7REkw0ik2WTy2cqY06Gh2aNETr
oRM1O6/sk007841kMXyn9k9a2HiPiwjfBInBnioT3mNg3JoNfqfKgFxwEb2j6fpKRmgXtVp5KOzW
vekzXMAIBLC7bqYBBXjbqG4QLfsCwmI8+2rbH0on9DcgNfz7Pv/FZcILcivGBt3nYetgzHSYCkW7
zZirZtaoPhkpVx6qbMamTX3BhkXfZ8q8LxIdTh4+NY021Je68+u9arrDrnEwv0zdet6prf4lGPEP
ADHV7QMceyt1Lp8s4B9PlW6+KXFUnTLUGm+RSQRXwjdlnzZOe1sWBVESfYC/NfvboJr6W4AEp65G
kLGtk21el0cvG71zbkwV/twAouzeDLHIhRtR993JqhZEYNBpe3PAxRyA8A+kmr4zymUnkyz5lrvV
b4HDdVvU2Yjg0W/sRgGul7TtjcYWnQTgWmhJsGLvDL72hg3bRv1RJfoEr86sbwaABmdlCXgYzZPM
qLVlWs0UhW7UkQfBm7JCixXJiGho1Tc9+97byn2awvNFHGWbxk+gl//MrlFdyL+pfAmTGs019TIV
lfZswvAw6fake+16SMDfONXWyMPotsur4BKMzDAyjfd3Cost9M4Sub1h6b0lVnlMPdCkcKK3CX+A
vZEQQ7Wruj6G9vTDXezjRxd3cUKBbUgo9Ap2aCC41b3tnIM+xBEigEyjocupFfUSKfkCESDfDnH0
q8nKC2Fk88S3vE9ArCBvVR+4oX/qFIuYkTA82QdMOdrKeiQwom9i0GU7P25e8FuDY+Y2Bi+xUZzD
mnEwVkw8//pmW3bEBOr8EU1T9baPIu22XTaOOVmk6qF25JtQD/y92YHUCzWdFYridIy9VrMPksTd
Aso6REXwSyHzgBJDhKIQoYyfvTWU7y2y5ny0T13u43viwmnSA3Ig6gg91WN6fBc0AHnmJ1Yk7Za8
Z1Wa9/WYZhuVGGQaqyF/3rEWCPVuglz8MHoE2Gu9m8gKB88Iq/D5bCsQSj5K0SXKUrcjyEuspMFm
EYwFMK7C4TFbgtdzGhxsb1GfrfpfgetnCJQZwBtdPQXEYOYAD/1jODvo7UOY33QaVKb29wBpMAL2
u2884Hy17RB1djb4fKlbhKaLvVp0IJQ7BQMWTVWQj0QvJgh8Egul+zJV0/MY2s0tocZsO3cTomhZ
+wB7+ZlIc7Ox0JM/exMufpHuW+fFClbxe++iJL57sRacDm613xvXuy0jhlmzURjG0qo6zSgstVr4
bQCIeqy67hveBwacYDvYK2Uy3Q14Fd06BI+LhUAcpPpL6rg34B8mZtmjzx0cvo2s2oluBMCXYpzj
jA6zqgISRRZXBCrawCTrVlqnyq2KjZVgPQd0vQAU51mAbvgYHCAzX5ycpJReoLmFdOxLaXUuUZ5C
2yVxfCyn1jz2deX9lXqvcJk6tfV/zna9g/POt9RbIDLKz8jot7mVBRd9DMatXqnNjpW6d+oBnh0t
cKDgTkhJKT6Ltw7CvYMlYOer5o4Z4J2Hwe9jOqBR5FBCTCbZt2bwmmeKfbNuqqFwrkWbmf/ZrqGI
1bN1b/nMHb3BAsfoZgA9K887+IHvbUMP9TWNoW/LknmjqwGvom8aN3MdkzZl9vErzfV9jpvuRZ2R
b0Io6gn70t/W4hAFVecWC3TpjKzO+BAvm0U8x8xH7ITNun0a+na6b+Nl5KbklUH7VEdMdas6PZaB
o4bb1OExggk7Ky3rj65PmXlY0XuS6ugcmsWjZYz2Ycwj1t/LxnfvZq+Dh9Zq8b7pnlKnSS4hy4NL
6jvRziggAMDGjm4s23zSAwP2hjfSo7BwH0BcEd+L94NSP826T3CNGAz9H4EzLTsJBsxeMtJQhYEl
mtbidQUC85+N0pEvwrz8VHjYZRghklp+CVJjzLyWMAt+DQ6y50siQJmx2PYvSoXhFhyJbp94cKyD
HjTWFAwTK06fcwmN3CIofaajFjeNOT2q4TxC7fDt3YgqzXZaisgUTNve5GGZqQvQzAlTeCUd0pOz
BrrIM4sbEBmnYYKRAlzpvjO7J6XF/wmH52SndxUOgIKZCxcCvwX+bO8MUw6nYHbvx1TTmAp22YNH
au4SN9X7DNzoDa8N0IbF9xBz9zc1xwvGa3+5hU/nliiBs4QK6llnpZPSoRzP1e5kM/EJA2DlKTtf
WqMBHjCplK0C2NMHKTDVuXmRyxSz9hrVQX7O4pIhe+ycXW3FwENIKQCCK+ZtgWJa5BS4Eyv2FjM8
827QoPTWAAWUDmBV0vD3kBzx72ICrKdkDt9DpOAQHz1MgV/uHAejyQU5twOgvUs0ni76v6mC+lb9
h3VNe9MO2bEeaz6ToAITJ/GPKt6yhB2hCtZnJ/xa5KXxBQl5FDnHZz0JrFM6KM8zQYCF3qoeK3Mx
Hoi/qZ1xir0xJFu/8+LZw2zeuo9JpW1THfnSVs0R/jNAjNs3rqlPt1oav44qq9SwCpBRDKEMLyZN
lY+uTdLw94ACvV8VIIKs7g42CW+wXKV9FY5Ipz/d4GgvwHZdpLGViYWAyTitLbj6PO2bXZHa3iMs
AOdBnV5nEHyPBmAEOw/wu42TLyUTA+QrI6CVJclUKc6pnjHnKzMAmopyTDo3ZP5kpMBfrF0edMYW
e/H+BDuieO3MujmNsEW2UtTxtgZvXFubsFEazHUr/p+2s3d6GfyabGU6FnE63yD88djPgL1NTLUf
AqRcHoJGq8kMI4Xp9E66t2q7OpbQwI0AdoaSIDGX8fMWpoY7IBXshCQZi2DjzGO2ZxX9YBDnYBTf
ZdlDFwIWw9PqFdOy9pwtmJlywdWFICzOpvMQLbjR2pjUM8CIcEGSymbSo3dFMfx9/E+V1EvzbHnt
6ksZcF+9FjrdJitStgL0bHSQ01pdBTv/MKkGE8PwNW5ACvgvYxOkhwA6r90acIuG8QWhctQN8by7
6moIRkhwQ5nJgsGNHZS8F+0NOdD5KSTJ8cfkNsEFXJY175ms8ktkV95oq4JLdpLdZCaCBAuLf2+o
C9C+bqujIFQqx2mBFDKXBTjUA7cOGrwe/E2iaEscgdoALNaerMpXR8l3CR6vT9Mvsx9AMS83rlmu
KHsrPtHWEnXeC1RRKsc5m7KTtMRSkzuDLCLe7HKsXS4ie7i5TxvbydKd/MoErWkSsAifLa5+x6BR
j6Iw4nhbSO7DGQznz255fqMZOaccNWrJAcsmkfsvuzFLZFJaGN9JMcuqY1gqOv4zy2/KwX0GOGyc
5E/Kz/CChzCqBsRJ+mrvleUvOS8dAzjmy2O8PmGpFLwUrvcxq0tIo2vdWOrdEakVPJkAfVyxv9Ib
oN2SoR6ndNyrev1d8MCyGYBRdzX8OuKpSI5k1WBjRlQ5KWO82+wl6X3FeYVq8K2Hubj3mpAnaiMh
emiT5kWevZ24DwNxn8NcGwzrFi7iZ8JxS6asuKQOy78WZ2FAk/97aGCHdSDUTbCTxyVPQ/aw5ySt
K7vSC6xQ98krdxuv6PMLvo4e6DPZXTYQEegbyrHSWEWhL5jMABGAOaesaOb9h10528GRAiSya+SX
6+6c9qCh7Ogkf29sGmLUzS5uky/zqF/kzl3vEtTSTWGl007utdyVpC1Y/7ca4isLBkCeiZwhe1J3
7Q5Slo2R4hjSdCEQTUQfh+5ZHvy1a8qtWXuDHKmJfG4qMOw7uRXyI/W+5v60QaFviaAzy7WqH+1i
G4Lc5fX+mrnTzwCvjEPGbIBe96JVeQvTNjzkM0TnVp+e9WXokM92FtvOcQ5mkMC47m1U6Jwo4Tbo
CVlJXvxff/jDb5BdbK8gu+uhfm15fXqoyeQgTQx9J0OAfN875MZPNoCs8TmFy3u9uVc4xYe35gOo
4vMdNEjjFRGsybnBvjvX5n3sht+ULlP36x1mELzojgulex1c1P4xw8TyIL+l96uH1J7VAxqN/bxt
svC2HXQFmMcyDi2vtZwpe/9Z53XljHBAmOykJ/RxemAKw9Jl6Qj6iLSTCcd67T5LA7uaaWDq2wEJ
tpP04LGzhtOUWyxLqn3uDBgfuQu48j//rl2kZz8EK+zlBnCFBZCy9r05vnP1BcBoFHa9yNswvC3D
svQkKa51BdGfZUSy9NnZ+041gFlJH51AYYyU9rJZ39YPXfS6K8fnyhtOXmNupSdcT8FW4Ki8tw0J
AhkLWbA3RxS6z+sbvvZlqZNisPRCte8PDSC9Y+hEBzlmSmeXFuv5n7uglOWpyd71HClfdz8dl+Kn
umu3LSu83q9DD7ZyJPhT8xzAldukwGOKFJBbb4NwXj4cugfRNNBZqE76AR8K8vTMC+SJD7aOMajz
kM/tk8PcgPXhrU7EYlaLTQt1IgeUMtTdjbVgVeexfMoHtzuY5sxUotHVnRoUxG56BGY2JHgPwjuY
8sUu0pyHehdE5YOTVR8evPxV6QfX12ktS+XaTda+Ik2KIW1PPfaD0hllUy/DtezpCfQlM4bzJHdf
LlKAZ5zArNDteh9a/VbeEljt1Mruh9rBNf7KLUSUZN0y4Rq8h1T31RYuRcgN62IlPRMHhxoSL/iG
MdHfoh64OzIme7nHspHHHi/TE4RyWSNP6Y980i9ebGQHdR5vErNEoMzrTjLIaIzaLZzdEvXcXVgE
1y+A0f6ClJ+d5YLy5GWPkb5d2DB2NPyaB+8Rezn3iln2E/vFx/PskEuPWAcDVVOdM+etv09vR23X
TxDv17tYZg4jabJ8ZjI3s3a+BV1ISCXwAv4Cl2wwE/eQH5Um5NagnBjoooyatb/qmMlkC7xudZxc
5zwBzCGfe4QeiUZxZG8zHMOus6vrKirSgoKcm65dB2G41Pe1kRgHub78Lt+OxnOrP8xG3h5U03iS
p7o+WtnLu+5nbEzRZiwKlP6hkP+9QFsHDkW+/VK+TuxYnpY40rB8AOO/1zI7h53f5sMdguzmCWha
dRHWzhB11YW+8KcMs+z6fOVJrGPM+mD4QP9OoWeak1fvLAjSyGJg+R2rBS+Bywi+QyFwX3LL5MlI
tw5UYo8W8GC/wDfkn8FcGqwj+vokrx16Ge/Xm7AelT1p8v++FHO1EfbSnbxPMlOQHyPF61x8Lcve
tXKOsP1gQoswg0x0lc4+qXgsShP5s9cpl+zisMmrdt0lr/03rP76oZTf+WGWcT23zN0tsIBbEoLY
Y/Chl/kryRFC1/KazAVyMNtgMr+htUI8OeyTU9GEobqX5tddf/mCRoBB8A6/zuOkp8qMbt2sddOc
kXLQUIrUgIktkzD5d9bNFSUp5Q9z2euvL+cRJs7dWKDr1rPfAE8/2GSp5i16vQVJqB+u/BCzvuiu
rp7lZsukTvbWe7/WkQhC8zqAALI2lr++FtdzZW99jOuB9Xqfzo3ytw6hDsYwxkwZOJFwA1skZXnz
uOMJy/jl+PXHz6VWbCJlUD9MI+URXnve/D2AaH+W7hrpqgNoenkGYdchuSE95d935ezrUAUopzm5
Zbr7TAUJYIqsS7hPnBAheMjR9cC6BpQDslnbSXHwfw5anZ+vv37pyVeyx/rOXOcz184stZ6ed+RP
/nnvZO/aSnY/l+Wk61U/tPr8Bz6fpWgkNlr7VZuRmpVxZZ09yLn/Vrc2kaPXebbsrht5HmtR9uS8
/7zqh+WMtJaGn/7Uv9V9uuqnvxQsAz5Gc3UXwuhbXnE8nMlVVPN1rSovvGwIpUDOhEbE4n0Js62b
tW7O8ASFfkebqjXYvTaS4VYuvjb9cER2fTMAIUQK/tqj5WVZ3/hPL9X6Aq0vmtStp8kZ/1n36bR/
u/z1dZ3zhdxfxKD9xp2LQxvT2mUuLB+udXNdya7lD7GKf2v+qe66nlgue/0Lcp1Pba5/YUi8W00Z
/qidF25laJA1qOyt32gZQ9ai7K0TsrXxp7pPRWnn9wgG9D+1GkmEpLAh8vFykntneitd+LortVKe
CWWzrM6q7KB7xcs6vAOmgja+lpV5oZFLWUZ+5kIBESUrs9xr6MgPrHbeyvBA9B9J1gZl4L/patdB
w1aJIcjoUpQzJEzE33byJGWzDrdSlK7gyKJ/bbN2g7XuUxdaLzMGTUrIwoXpNaizuescPZ23sv5N
ABgQLkrG16AdosP1jZebsm6uw+paltv1n0U5sL66UgwIpPw9fEv50xWkbs4SsBNawmu0DvbXifX1
uDyf9cwGrxIWb9nZIjBiLBGSDyvHtZmcKxuZGKxF2fvUTgbRte7DPy5HPp0yeJWyn407UIGPNVQK
XAOkBZFyQwPJsXy4Shzx2hcZuvwsybKT3Jky6fPsNKvOpskc6yRPeH2i13f/QzDzw1RhbSp78vCj
oieid210DXLlDqInRhwhk6KjlT3MXkk6BjUXbbqXV/Qap5QeMM563PwlL/LfUa1aDfZYZ5M6aUgO
5nl2TpAIhiUOaU02dUO2crOWfStQ0D8LrU256A47s4UBGQPyGvmwdC04mrp/I5xtiwRApKJdI3dV
nkudQWXSq+K1jOGZCJ9cXx7w3CK6017jmZ9uv9zUD4/ounS93nVZs8ju9TWPSE7Onjnt5S7Ln103
8gPWotzYT3XXVZ0c+UzmXFvK4fVf0sNQ39pY622wMcQqLsj9966Ix6OBEOBehzFLEeoZAqTFGZ9J
jlo6uTPDQaZnOep5wDz1JMG7qQ5eIi07ass11KTO7sqgbjfSau6y8aTMpblT+wyQ3jAUmybiVZeN
l7nm1vYAeGpgim7TxD2oUWjleySDMFxmZb8nKglqeHLOjR40D3CyyDUjGgvxPHNwL4rV29QfXxdE
+3MAKeUZ/k29QzVuRJWDotRlCB5lCemJekQFIrar9Dn2HJQFze5uitFCcIAtHHRy+0fP8ufHtGp+
wnc89aZWvo+5iatW6n/LS6bkNT7wFz9QQYpnzWvvzdZ3j2g9mV0/IOGgtajjDMMmaOr6Sz2D6WVJ
Xr7pampvUdQBXhUh26UWiy2ASSh5zq0K/SZVRcooJsnUlOC4MWKs7sflCKEkzAQGHAXCRDs2hV3e
z1NS3cuebLKicNA9y3OEhQnCW0Uc7MoK+SF/Gr6aJM+OrbpI+WVqZWBHghLHbgkAb1yflVtcxKhe
qxA+DR8jURUFw12bFWCCvHZgPdwU7gWkBuk1j2B7i+rX1E/R47BsILpEj76afENWUzlLVZlh0o3u
IqpcBcJnhkW2xgkeG9SwH1UyoY+pomnbaRwDVhAciG0PaFVqcy9zLEXxkN1Mw9Dda0nnPczLps6A
7dn0LdjVtFgPhHqWbrXSwRVtIDtjTpjNjaOOLoz/e0qi+f5aAs2B8q9Dn1vPryLLe0BlJtpWYbtB
99TYO5pl7qapydF4A0xfGJp5sR2gzsBatZ1u60m7wQoeGQwcwEsvLG8rqHa3zbJZi/TPY1IQQx2Q
NrLhppX6JZ/N1NhqpqFdZFNMwf8qi75StpMHy90LU4LNiBq89j6AUdce+6/JkP9lkEoHFw7dn3fL
hM8MMhG0QlGhEtPPv0l3fgnzRP86NQloBQRxXoMxA3aNDtbDrJFLtqbEuqncvL/ofdye0jQu7nkE
GpT/Vn1uRoXOlaXmnWr0rzWqQXdulDwMdtVAfVXq57gnceQg9riXohwgFfqG/Hq+r8dNj3HHZlqa
x1qKKV8Mlms5jww2VY4C7ZYxY/fhZCv/5qSzeSOXqhtTu3e88AQ5DKfODFm0Ax+carf+gjZI/oTh
nFyvWxtz+9B07T5XkbXZ+lgs90H2glHhTNC+aFgr2+YNRIvmGe55f0/o+CwljHbbZ0zrIENlI2JN
Swupc4zy80mJ+6q66HHhGghQG9oPEYtlV4FBd4t+Wn9bD4SVyxS1EzngoGRxRgYzAc3GrdBNpT0i
tqltpSi3J0vV5VPlgAlb7o89jgBdqmWiFx/t8c/130mT3D/aRQ3nbLl/CE6DyMsmDwd6+sw4mCin
yK5sqmCG4b6WpbeNLRKSHyrlsBzpIHfshgeAMyDwAnSuidV/Rz+UQUmv/6rrIDz19hCg8R5W38ry
IMfjIawPqY5qUzUrDgFrxcUtnHjguQmi4LZbNkOC7olr+McPB/o+xU7mPfDteA+FIb4pxwwPw2Uj
e1JnssouIAWgqBZrUYPf4H80lFOurdezuxFzwP+fU1J3AF+hasfPl2m7ApHbp/G+VIkGbj/9Omkt
f2QqSr25TduFR0Ha0bRaGLAoUt5FyyZHYOJOipPvo1gY+QPkdTUmuL4cLlWUyzdrI9nDQe+GD19H
HpmTY5eoSlhWHp4Yk6JcnHcLKD7KUnL006lSlD/cojp6chACv54qf+3DGZlu7rsSgMbnA8uvmsoY
suPTXNh/pdiTglya3fSmnar0xh0jACcayptdRp5RJVuxT4pQe1HLcLh19fpHHmrqy2AX6ose1vcd
A+w9uWmYLogO8vXrDfS/nLrVb2ygJe9uxqVI5pR3KWoG71GlfIGPHDzIQbMM7vwith/lGEjhfQqh
7jlfWo71ezJo5qvmR8WblpylCd+c7EVtGuiX92GdTrd9oKV347JB3E8fNmZSs2s384YxGzTeUpQ2
EE1J5PjubzUZcC91iV3CXErfM69GR1sz2q0Ujb4ZTgauqbvStFDE39hW1z9jeoV0kTXq+whC5XvT
Y4ugwtc7LvzKd6Bg5c7OfPM0Ypn5WNrjKxCa7qtVfp/dxv1iKW57ycoI6SRb7742M0AK1bHyR0R0
0NIN+z+BY7dfgWzpuznGRdxu/FcN8Bkatu0A3pO9OGz3M9aw8IX/VwUt8u+Dn+p0ywEVm8235eDV
e/zaShTmnOI1Uyz70qTdhOZ2X7zqMKafsX7fyEEFGNsrCIwvMHnVO6my/Yb8gjuURymOqEmcNW9K
tlKsY9d8nMnS/R/Gzmu5cSZrtk+ECJiCuyVBJxqJLa8bhFpqwaPg3dP/C9A3o56JORHnBkEYGkEE
WLV35splbXnFtlfPKqw3HUf0MRgndAnSDI1jBSsGW3TlQ2Gz8jNF97j10OKB9QQtuyn93r5Z9nSN
726E1pt870g7mXzuPABjoqdOLbs1Hp/oZlm1I9VCphB1x2XVIoiIHEjdPy2rkzK+O/zmX5a1scvu
uF/nd0aMvscfgn0Y9co1zRr1HPnYiEOfuKo+L+8Q+mzATnTXwm0ek7hRj4gV+quuN1wqMVT5MnFO
ywHLdriI20KpssuyaVkIKEeRhYGhanUCVyXpsZkVXJfDY+xod7m41rXcOq1TElhYbcCYF0drtOUx
ajHLzbDg4qioLOq2dMDMqqMXu6Ro6VZU34aaTRT4aD5ACEtfVbN0N3Azi/2yikcHSb0unwoxgKQ0
OrQE82FaN/ormH6oavKBdGW1QShepq+oqLMddnx7q9P7eLVM45g7inkvwsw+F4mJwGI+rBnVPyNq
yQM/bdqZYZ1GGhGPnHkxaam/poJXo9/917afQ5ZHptL8KTtd2/2v5+sNApjWim+rYaovg1Iil5YO
6DtUXYJfoj+56j+KobeeanuAD5Tr8pSFhgXZuExRxPXTc1c61+XQwUhPVWS4L1Wdq55TxeY5LVwC
WKoKWgpc2EfsSB8K8KtNLNcOsqGTWnBROUP83moIxEzDqW9d0QY3imUnuygN1XuoKtVqeXl7elEL
t/5o6RshIxIxHMbR2FOzLaDuFubVtWCOc7nbgC21fJVklYSMC6PqVHBPPVlF6HW+Ht9UwMn/2fF9
zLK7+NmKjwTxMxh/T50CNfaW/SG6x9PyarHtsNEqsROWtjh8ry67dVdLhi2XdvR9ZKDpV1Mk5k61
erzbPy9h2uJoIS+/sUNT2aSa1Iml6u29id73QNZNfdIMYW+tJBvvRnJcvK5R60euRhXpj2O/MXa+
wuZRvmr3wekThqSDNLfXe6uR4gNPIrBIwX2ebx8XbZbYmFSCaVOVZXWJ9abaC6PsbyKnMUn39Qti
CVobPhZiVW58ODP1AiyW3/mvcTA8JpFQ/igoLb/fKMs1UHHS/BzT/j1UFPtFs+oM2rE23YcWbHCG
KMEtFmpnl81QcVXx02OXxuaOckB662AFQuNcm9TPuJFZ/hS+cgN+w3yofOoBOciokxhhMwhPAkf8
ySAj6233EBDNUTe/uhbNMpzi+sFtmBO2XandottokeeQsITvyvYorvn+XtcNMqgGe0YaqGl2nLQ2
Oy6PbLuiBQgC4dwmYF3Ir/ml2b37kKfuizbGyll0rss5AN9bhWl1s6y2BuS53I7bgx53gKk0xmWH
tkDqJmvHfQwwpK/KPlTPXVn4j1E1vepmoF+WtWlWgNu6ebsc6mr2MdJM/25ZC7tg16RF+ktI3X/0
J3qJ0qzvC8O2H/3d4Gf2a8xP5a4Z1GZnN33wJvVd1VfWW4Eii8icstr3QS9fiLlbd2bk/GIeeSLk
QV4qXwGeH2DeaLtQW31vm3dEko4zybqzk2XYATsauYgArxmR8WeJOzSBqYV20D7+HFAbleGVVmtu
eyIFL+284IsxejXZyN6yuuygYSsv9UTaFpHVR8ROvHPQlqgbCBxdUbuTF2NeWKB4j45inHO7nH5R
BXhpi2h8G6NZ6NHg54ADBXIv1V/iqR/fhioy18O8PZq3/+fxDsiln+N9x+d1kKet68AB+Pav1//Z
/v96/f88fnlfvexxbrtiI3IzXvdM2K9FP1ZX3Rb6zpq3gcuorsuOnMnv97blEECR9bWYt/3Xc/nl
BGeluLtY5zdxWZiz29Ita3XLNyP7Z5tKfLSbi+3PYcvOIXbdVVXhNwiKWyVrTAyTeL4GreqDjc21
7nVwbLxs0OTtshgE/y/ZPekrrS43epiop6DEiMdNalmB0K6emnmxrFqGgun+ez0rvY7pGqzHf+1d
tv+sLs9YtsG2O+YRgrafTd+v9LOectObBue24HS9d8R/QCRzXxP8THypivzg+nhJ9cH+NVqd+24A
oKNa6Pa3puMQOJrAW5GpGtF9xU2M8fhQF8rW0N3pGSJDv2t51QV4+oQt67C8R5gh5+vKxjyThO1e
/Faj0TW/NuEVtzpn7RHdiEnqgGFs9boZbvQqhNn974Sd73AdM5SYc5l8LTuWRQere+MgssKJ3tkH
kYoCuE7jXzM7Ua4AoltP37vEiCXTBNPFgB0DhNwWK4Yg+GLiodopZdbtmPyBxTe+StG8gRjpn6OY
JPikbbrbqO60vRo32cEfUnEJA51MDKWYntIw/UJ0mH3x5JA4+BtFCOhYRP9eyZPZGUMbXEpZ11c5
LwyV4WEowSXOBxj6bEWqkWyYTXHRUnzxIJPVTe/K9rIcvxxGwNOG0MiRADTgNMmcyY5knizZLrkG
wDo25FKmd0CHCIgwCUYzWnXYkoNWXcygTXYl1ppzkmGqMAYxnWwHZTHueOtoZ310kKCMj66IzANl
D3njjlN/k5XDcFDUqDhmhiTYx++iU1L7IJ562zklxUjWa0WRJGoTfxs3jUoCg1ptHVcOGF2BLgOA
6u7oTxSbNLbbqw/tCW4w2kHuOKiByq67n1qifgh3Hh4iEzxyK1ZdG1KUCqT6WNODXoeDajwNjgPL
G+7pM9kz3aqMxuHsk0MFgjpPvXIMI0hY8OP4bcLw4afT76R2Nj55ZC90r2u4NtHstZ+ie7SkX5Gl
Tr+VxPhN4Rd7uRlQKA8cfZs1/Dj7vdh18ys4Mfkd6MAKIh4GJlTWCKQTiclviS5Rb8W7i9aAKWDW
H2GjDndVYuszjX8CuladXXNsQSFzBTAzKvZZrQGSAd43XGJoLQzKh30ulOjBV1z7Ymu4aZcg+FB0
WO5Mv993aT++CIu5k6YFD47kStHGXIINUIeXCAHgJij6br88S4+TQ2X02k1ua71HLVHe4AiKmarO
ymDTJZDDb1bfm8QIEHE5ZHn010Zr3rNs/O89P4cP2cIn5A1+XmfZVpYOPjQaeOuMxMCLWTREOTZK
+9QSYHkz+GoGvoJTksHbpm7Z4/SYVyHauZuxkeRczqu6GDEtCVMellU/rbQV7sR4RcgDJjnLZlIw
L/Q8JO+pEGNxHNykJMGCR8vi55jl0bKNpHGOrnUkSn2OGuv/43kTwKgCg/p/vPay+tdb2+QIHBgJ
rf7a9vOU5f2HqJhusvSlHsPwgXuuv5KxbR50H29Flxv3qmv7O6MPlfWU82+2XRnfWaXcL2vLk4Th
3jdt5p5NU9mDLpoubltjKWzy5rkb7HJl9Hbw3gTKA4Yi91No2jZ3uB3AAV8HWq5HHACUt83iL4oZ
t9BB4t9lVMX87NTNyxx3v07MtjhT5z6qQNzPGAXKc66V4Rac6bRKhFqef3Ysexlg/XOcIJJHNvZa
bZ+QyJDcPL/C8pTlwJ/Vzhrsld1X9Cz//Sb/9dLKkOAX0v2nFI0qwMz5TX5eYFlNe3VP8yu+8Zxe
sU/tEBBARHQoiS9KF2Ih0e07AcnxLrXmu68mURiI0PnehtOXSKXU2duUCs62SnBJrIL6/16dt5HU
3Z+jebFsQ4KpbchFowsy7/3ZsRy3bCsrNduKnlSAZbWxjHwTgYXx2nikvF9WvyOMC65Uq1ctGLG/
dcX4ZBdM2qux9u/zKe88pGLdVW9jaJj2kN06BlCVGIjbeTS7fi9R1UJwjNDsE1t1MFMXJsh8F+9t
NbrkqVpuM+a6dyqsXSoGVK9Ts1IorMvskU8Xrql5O8+JBQHFnIR4I1P0xa9T66Mw/RuVQmYACQdf
U1IlDKUfZdFY4PsoMtDQaL+G0T35eS4/jDp+VwRVau6WCOhRDZlmRxqWALVggvTMpqx/9Ku+hmnO
BGLZO9hhcQwzrIDL3pwIz5PfTfVq2RunYUbmJUy5Ze/YWOmlUsRbMr8SHY/8Nq3K+2VfLBxqToCW
GJNHt0WjKpeYJCEeB+YU3S6PloWaBa+TrpaHn03LI9JQQy8mx+f7WT97VTuzdzGNqNWyza5DcJNO
je8UOOj657if91H77FwLad34k86xU0wqFU6k+yFxC1pEPs0TLdWOrtNqRxUfFZ71SNulE6iYZcey
GByoQWtlPqZSlLHc/jxH85WPYiog2/37Zf46xLRjPGTLi/+8WkdMx7qzx8L7ft1lt5/GvMVfR06W
oqyJwxKeYbkYweaXV/oKiyAO1r+euOz4fsvlA4aZ6m9dIZ6+txnLJ/h589FN+Ar6dqse6rDx/uff
9HP0P6+rfWYB3IbvzzCfheXRXx92/nDfn2nZ8/2mbZHdxoBdsYrvzMZRj3I+bDnAFxVlnuXhsmdZ
jMvpXx4KpwXd0P926QidlbbfMtogTm2oz3USleuKAIsgwmoW1Pm7KesRhh6axk49WKE/7Wy3/YMs
d/RSwIpq9NHpCdGRwiKPwoUP5vbtIUybzyrz3S1jpqMDwjQq9cjTrHFG2boflkJEdtyulIobOaBZ
AQ7fcakx1qRbOVXyxDxzjwnvUdSdu+q47OB6jA+VXyIubh+1YODFsPlBxE4unVqf7Bj/ZYnqiYLO
JqW6JYX+Hsr+pND1HCWRiCMIhmJu+EmFpkOC33ePj5hpqpscI0W7Vk2i3KkxU96CPKO70j8KxiLE
y82b+qHDJpUm5+9tGiEuq0n22eHnWQGVPC+rQC6Rm6rcLTvwoL03E46rsumwck73dXlfp6K/6xkI
NXYFCz1nSt5PSEaAl8V8kOBRKQhZISGH2IOytSE7NMNqwGoqXPSGZnrptIEEsHkxpv616vHxZ/Jo
B72J6p+FpFq8xmM2bHUJa2zZlkNg2E2krFEw/de2dmIgAdJU35Wk6EnH9G+zeQGOwi3s8q6xwDWl
DVycgTHM3TQvotQo9s5oj6tllTuIcRdDo8AwVH9v+tleW+I5MhvjZtnkKKUOl2yYiAut5WbZtiwM
3ddpE8FsXA75awfEPGOsv9942Wzqkv7uKPPD8sbLNj/sV5bbGF4zVnSs5w+57IwSNT+aFgDCeZNJ
Wf1i24rXB2F8lcVGYgi+azQtutIz/xqi0j/0mnEGRJ6eBsKq7paFM8H6B2tlbn+2pWOXE+IGmT9R
lVjB0ugbZF63N4mZmHcU+83v57aRtZmkT/pR2NTrPHeYtPkpGUOTWTi773USksptJVOxRufL/rAw
9eM8eI5r53ZyGR10U0mvqGzFnesmyq0ZHYN5xYjifxaDWb22VC1vRpHO00L8PqT/Icz4OW5IoByl
E7fe5YVsVVpkV0R3BN61l0KO3vc3aiqiAK1xs4KKXN/KKguugiLZVY/lfeEHw3E5bFkwJNNXxAIV
+2V1OVaDsu6ZJcrx5VnLNhwVKZaE5Mwcbli7auDepbnh3sHlnm4Mo30L/ApKyLxdt7OOJKl45ccO
zv/lMAiYBzr34Xk5gpHfnRppxjGa+P7JMWr2SuBad5hF7TsSxMqNFjpkGQyTfbfs0BrgnmpBc2ZZ
XXYATBGXMmXASPKGAjk2bGglG8a6i7j/Jp15+jk2pHZKmFlt71K9jLfOiGICnGV4LXBDeMSzJBvD
hoy2tpvS3xquATkcfssV1HN0FU2NN9RIqB8M1EMdIyVUaM4yWRaMXSbSskjz1KeB0UYREIenEBbi
z6Q+H/DwP4/mVfh6z3lDlh/ZGi76uzlaxScc+mZ5RFxzRv/6ppldQu0sYVweLYt+EUrOCya1CCeX
jaBr252r0/EeYoAvcnwIv4VXs85bZdhdvaj6RJmlYRY7Gx9+FoyRsTos69nieuhE9ixm41E7O2mq
+SOQTYTzyFr8R2YJ2A0aJEUBuLs3y0Ivm2Ei4Kia+Rv/fqin7keU6DAw6hzs47K76yYcosvDGOwM
yP8kps0BOJ+mHZS97zPmjESQJHBGYseihbicxe/dwF6Oc1VmB/uEuAMcZtgXxEYZDQWLXftnbMWn
Dy0ileVuIP7LM7X7gFzHG9l2Lzan9RgRB7ZtNPEWjsLdDLOqNuFlpHvkjpNtlr/352wvj5b/AD2s
cCMCzpVCStpRbXWvSgKxbwhqu7EMWRwsJglJGVcrRW13vbAeU/5q0xxw6GPqUPkP8xXQKsbkDkD6
STG9uMLEPJvS8llxbc//rOVRBrRhU4IF4Xe3025qyBZBadHoMgpIfEk6nP46MViUOW+WW4NQtLW1
omQ+9X4KbmVofogsVDaGeZJ9NdzUodV/LwwRDTe+Pp+5bHzLNL28wfJb3rh5CXR8eZg7bqdtlodL
9OryaFkktl+idnKhYczaeTnHsRRGiUGHQcf//GIVrp0fogwQwOwRnf/MZbH8wT+rbWZAltHIzfRn
D9M0axSX0yEXz+nysJkoeOWZPXo//5nle/qzujxytZ54Kwy83LwlnEAWxiz7+1mYrQh3rTCPyay9
X74HyyKaV3taHNspqk/LpsI3CXcIHEYjS6xBtyQaWErH/7eT8leq1RXpo0aOB2x2jX0/tFu9PyRA
vjDJc05nPkQpiDFYFstqHEEh1iLlq2JI2R8JhmxWU213pKIo8XC0HekZxHQ1chhXQUa0bkg+tac6
JbMYXfV31H4+3XR40IoZrMt4hNxYSeAcVvqR1vlGzzp8o8k5k2W4glFGo3QqwpOFFuYc+O2afnu9
6sfskmn8RORuaXoulNWjWjZrbhkFLXQqi0XZHsANzFPbSb3ivtf3U0+CkOWQSWs/N1WTbwVNGFTs
bUcWSx1so4YgSpLAlS6jP4JM0OMHl5tGfCt0zVqP2qhsfKUhFqbTt7D/wdNNj4ZID3lRUL8jkiiq
xWvZl2QWjukW/FK0MTH6yaY9hUGlrvhxxJkcSunVGDLC9gT4FT1JTEtXUWm9BjFFFbxUa6Bs0bYv
54zoxkCFS4mC5vR6KvSefGOn9goQFbVDrbEbvmqbE+N0LlEpPH/q3FMwJvE6ImDLz2MVrikRpZFG
ubpTAd8a5J+PhGaW3Vfs48hWUVKth8l0dj6sG6Vo9o0echLg0EXC4kyLEK943Qt0Mf2T68ylS4Ig
GY/VnzY/3fO9RdNgx9jWIU92hjJiBFbQ+7e9smNEMa3pP74xeA43zoh/v1CsBDYRMh1nYuwp8OY4
4NGQb/KHB7k77hPnOoBA2tPxVE+IaUnPcEhgUHP+0QUuXTzzbQAw2AkclaytVsCcwvUUKl+NT7ZM
NZznb5AeW805Dac/JjvXec0PZckkW7H9i9TbjzKDjqRzia61viOsaezpN4Y2iTlqLDwKoieZ1CTg
WvjEcHB7KeUEQ2AKnxI1XVvNjBSBtbwa9ObZ5/fCg/K6IpeZfNCMFo7De1mlG8GEmLo1qpwRopd5
bktlmwW1fx0hrk+l87tISdUL1OB97JRt4zAR7LXOmweAnWWER7RyW9MNPxU4rCs5kE2sDdOLW1Kw
oACpKX9sIhLhGhnRwdCo5LmxeoW44KyNMfX8sHsYNWdLEC7ykRApliJUuq3MkJTkIym1djuVQ+uN
YVpsFecpVPJ8ZcaZv6nSnPpMl29NS5GnKeQF+4bKYKRpt8EQN6Apx0OrvjPzD9fuaHebtrqvE6Ja
K/K6qOdvLLd41ZoOPAuAJMcg9LjpnlDkGsCO4nBNime2YjSorSf4qyuXwNRVMw7ZKrbDvSkUddWB
7LJi8QRIrBSIJMF8pYyPStXLY9JXHIihqtbuNSMw2Tc+B2737gdlBdRJfsbTy6QnwNfS8ANxbubV
+iMRio8dekm6LtBS+6MLMnXubTRD63jU2oaxtSmZIQK2fP2L8g0IE+s17s2LHGjap+5J6ByWaf3Z
UBn9c0+PNx2pw01Rn/ypJUA2H3fE81qky+bhfvxNcjb16ockb9+0lkB5tRnvRMzIv51mXK+kEEg0
Oo0+wR06BzLZohkGbBjwnVhXsgUIFr93nKRVVRAKrBjKoRgYZIVCK9fNjnOveqlNwZ9IgaNRbKvM
9K9kGzYbWjvxeijtR2vIPCNvuREoYGjT9IWM+9TTXBreddVEq7rOntGLYnJsmEMPSUReEupNqyJI
eM6JRRk9bGolfQLmfwWd5qzq586CQFdGCb77/uBE+qdUks8s0j/q0iAssILMrzKHosK9y/t23DoZ
zYJIQ8vupOiIwjF40aiCDhmwv36U92pcXsq5UJWPcyP2j1HbRC/0fOAQqWzdiRXcu2ozKNZsdy5u
uzBeRdKiWjILdctgOEiNH4UMjZAFvA/WC3dNK1jH2qHKolsbIcaqSOUlS+RXZtiHsrTe64iJ1yDu
QifNPKGme4Qq1IP8hryW3sdX7/Q3DWlmAahqr0SBvmmNGCJP3yWepZBGryvNuFLMfPB8Q/lwIBuF
focQPTI2glApvbGt3ThUD8S80YbOxI4qwM6cqGSG+WM+qFtBqvfWCS30w2hWIpOvmSJfXFXGN906
CJ2ZIfarM0Jo4+nTODWpB38GXPj0IQfrWZfjtbPWemaVWysYzhNozsSCPFeTP6lZ1lmCsXZkDWdQ
6nTURH1IfB+ZtrXrI8VzIrLuX8eoeHOD9MEq2tNgoWlU+6ewSfc1Gpxk4DsRN/UWJBtomu4UAg5E
0AYYrUpNLymYgSuVZ1Rcn1DlzXRf1rKniDvCjIMPDTSA7IrAfBub4Y1s6mxlp8pj7QCyaSL9tc6S
jx6cnlEOr/jL/iDbRRdr7KYuOrQiexixka9TVf4qWuDlERymLkFRzfm4F4SI7SRtADR/BrWjetrR
gASmVh+Ctr2SaUSGoEN9vG/sP7WoQVPwC0vGNlHvuQD5C0B5pYieyEs1B9uUnvQmvyageVba1Jsb
4bq7wXIPr1kNoA/a0EEOZgNvP0EsPyKPCMnRJI39SCiGvOAbRsJng03XuSILn8oOVeHG/FCz5pSo
/UvLh2Lq9xwhwoD0mT65lXLkznePuKxYta3NqQ8uGsn00tR3TdzvB+lv633d59ua08JNgpk/vcNh
RW8vYvzfgwK2i0tElWrfkKem1gSLDe4pkbA+WyOhn5Jv+4irt3f8P2lKhHKCPi0fqmerbU6629y1
Tromz+FaNMGbmTFvxEJGdEOfvtp46uGTym5Na4aUB0H058R3g44A2PicYUOl9Yxoho1jqAiM251g
nnFwmS3L7EL0aMU4IFKpVXG5tM9WQ1F5Sp1hBYfnNo2HelXaEAFVgeDIyIIHaaV/imaoVlmT9l7p
tiRGYjqsQvXQqe4v22AQOYaQs/OgOxo1o+yi9d/ahutuavWtBczbrruzQfUOckrigbizlJRuaOmD
EkU7BXL3GQYhQqeAEppB7bDqDE6yzWkk8mTihq5lXqvbLoZ/x1l1cZ952X2dwYjqEkXd6gbMhrqK
fhEA3/iw7fmBYyR5dT/VoW1PGiAyZmPm3vGbB0WMYDfd9k00kMZHJUL30r5VtbsNOpCidURGsZu4
XkqJoKLBkSKM93JV4eJhEFaKeF0GVARaVc2oWCf7bOqcAyGTz3YEvIdf8LYrPrWGsfHYc3lK+Dpx
dBKKJGGuh6EY83Upo18atx8PdxKqJvJ7pqg8BZH8ImQ0XAmtpa1kPPq1Q1BJ/luDXOdMFS4JjUQw
P3LI58zPbVAeLQaLQZNfOpemIfkioK7OGIieGGs/OTQt1mYwZ0Xow8doMgNInG64OC4/NdboJU47
Jwzya24RIBXXcFTL50QvuTr6tVVN6q3ZZQOD8TRZCYcxmJWi2wiir456dnM05UzIMgd4b0P/aMp+
o+nmwMCK0IzIhu1gtXdKPxSHSEnujIABOZm0uW7mO4PKVFlOPQPasNth0jZqK/MoCD1aYfAbvhXs
1ATNXqiVXAF8aZQvin7vkUwOvmUMJAM3dCsvWQHGDMS9WKWobfeTGVReDRHT7eN1PJnnqnXRprZ/
TOWGqOVTRDBrThEa4CPau6TYYGW8izshtmpevgJZuGnzCeKznBHNb6UguHpwNcz6MnwshM1ICA2U
Q5FgVaoB404ZgZlEgp47O0RLJtGQdr+OLcw91ogrxHyPWxCQXT+S2W7pW2GMD7pqncqYKzDkDCeC
UAm6kn9M2++8tIE4nG1CzdpF1vA2DTcoZx5TFKkrckHKTaZxnogSv+DEQDYyMV+38Co141yCN58V
yHyztm0NPeRFr4+KtrUIPFq5pnIvpNh2AG7nm5RcwUHFCjUioN7NdDnSPxJubIpxBB342oXGb91S
xq2vd8CSsZBCNGR6mqbg7RgRmi7ffqngHWBgQmxiiH+FMX4ThTCSEuPLsJp8ZQ2U+02oSdw3KSGa
4AV19Ro5qg5VzvYSUk5Xisu3xDb1dwouf8hQLo5dQtdap3E/ElWU6NovgH2Zh1QGA6WheWoizfkJ
m4gasafrNPadZCdMuLTaMOxtrXMYB8TFGtRcDT2leYm1Ehx1c1Qivm2yEqs6LR7jNMeOZN0AxvQm
yfi5b1xSfSlSrKw03PUkjkPtnC4WEvZCfI6a+1FkU+whZCv4mrZXO+9f7br/gCS6n8Zxbenamxwi
E1pyD6IX84U/VCZ8kj5f0wdRC3HfJfa1rR1sGXF27pyWBkqp0sh2X2OzIdE+Mx785lcrVFDdMERJ
ECNxR7V9bwjzc2qKk9AsLt2gIc+JPkal2rcFs45O5r0XRuodgSOPekcqptvm2yAcf4W+2aEFtK80
VAhwiX2YzdOL4/5yLAWRiD6z+LJmWDdNzACbASb4usCLdemNUGyJOV91VUu/IdwpRX7O00eweS7N
Tn/Pd3JdFaGxGWKNmVincage5RtFt4y1c1MHADsp+qFdIBvcbdGc5PamL9UXJU1ptbT6zh9g7g0+
YXgpGLTSbtdB13yEJdJ70zgwvqjzlAFGb69MRpXMvvpbNTkwkjahDqekVEXuWpOdxduQh5C6ytpH
m5uXhrZ2nPhztMOXkD7lOLbZWulgA8auPh7s8VmKKN34+i4VNKRzfKh4UIONRQ6MFO1LkgdzhZqZ
vx/zX3Otas0PAr2SSqPSSl6dsosxkY5W8jgM/HqbpHpvi54hR2c1tAlr2sMhIdGu7cJQ/ix8MjKS
sLg0Qbg1CBLZuuNwLBL9d6pg2A1jyO8zb6hsPlAkPdIQl1sFjcqq5IrfuIrN3NDlUur7+pKPWxcK
8DhSbkfPVXp+EkBnk9gCS5wIKV2tuMb7l/rUQqLoU/rpSbUVoOZxQbKQb9J6iup9CGBjhWjJXlVS
/+wNsFPpo2bZOYlb2putKXt7GqifuKh5jOJTSlCn8Lo/4c28M6Lut6UeXiaQw5B9k2RNGiwUgum2
ColwvRv4NeVSxHCYvyOJQfrdfZFvefFdIpYj7lEaQedZZz+52nAcK2AkcObIkjeq264S7zn/LJAo
1yhx9Z0yRy6HxXhKTRXqe5S32yhinqYy9i+K/olrFBkIovr5dmhtqmDc8Ty64G0A+DY8ECv0mGi6
4pGAtXvCSOqv+tJHPfTpDs+lYzxT236ws5bRJsJUc0JxRnQ11oljmrhMU7lF+QYDXq5NRLbUessK
ec2raulvpYaWKkMzQcH2l+TkrfLeuCppQslQGC8dfUst6DuP9J+Zp+IGp9AUD8Fk7bWUAboICOXj
7sQIANIec1hHh91atgZCY0jCFKzu3DC4Fn+48fp0fnqclUPYXVPBTM2q8NPEPbEoQn0JK4IaRl2S
B9U/ACBNt2i47mK7O9FWwOinpBeRBo3HJPDUz+TW0bjX3oPcebfb+qlW+WIm5hPZF/e6lXsiIKeQ
CGAo4ATJjjd1xdWCrQuF+L421Je2MX8rdkddGaVbbZBdF6sUY2J+/+0pMnBMdIeyvSQlHHBuAMjg
Zniz9urPk1dHCU4TpEKQ2qdEtyYKd/VHUQ7b0laeUiKJV3Zo9OteMvBWTdQMPt8WRjFtLl2s4kJd
mSK9kX7zOxdYKMJ2AkqJ/Klq7+1UHI3Mqte60jKmypHfqwCqh1hRPDHn87autsEKThR9LD/CLNwD
rriponCrJuZn6FTUqSq6gCSpEqUY7fSxuCQWgaJVmR6KjsjUVi02qMLfE61GLqqT0G1Gmzih8Rw3
6N/8HHCwueEjHNvw1o5yRML9KVc0+E6WFq4wPfq98ctvsFD4/teUKw86UUKDJcMHJXmDmZibk75W
AhU1Vq9fRthjntFoH3bbHHQ3upc9nXUcgJ+NP5/sMH0bte45yfFVk7YA/UryN0f9ZUz6s4yR5/nB
O0OId4JVw5Utu61ZjG9tMfvyVH7IlcxFEThJ2OM6ajvG5nOlctjRxQs9Y6Q0q0Y6AfA61YTwzTVJ
pEjq/JSlxClJ81fm9IIOuvI6Bf1JLUFIu/lZ5xYubGfXSOmssx7IXd5soj56idJKrL9Ks/gwjfS3
XxRoLXV5zaA1NnbGzcWqSFsyG/B4xynvNz758f9H15k1N4qsafgXEcGSbLeS0GJJlryqXDeEq+xi
X5Idfv084D7tPj0zNwqRJEiyIcn83g2WE1ptrTyiM3rSlQ5yOspfVBb7sceWMCQbNI5Vinpt3nE1
wjmfhLFRwVTx4ArQguT9Wl030xCTlBgl2ymwjygo3y0hf6bTdOnw+QJWs87cITcrwa1NaTduXsDB
dIKdXsVru28hHCukRcXTPeKlO1xrp500Dc/E3oDnj0YeZbp2dO6ublK7PZkOuOhDAx+cFpN1flRp
uI+DTfHGpp6yMpjRcRXnZyN9bUWyIUD1WoXNj7ADAp8vwWkkYgpiiboNLC4U9BP3U+rvqIj/8O3m
nsrtxccon1UCOrRUah4pRMdUZE9NqL9lgyVY6IVMa9FTOS4uT6LhwZhHTwtVIFApylA8Lvesxp4I
1f5RNvFvVr/PqECbA7b5ZCpP/gbdyw+zPFWl/8b0AD5GyBTFp1B/UgByKo2wlXY0E8/J9D0sI8p6
8WgwZZAB+ZDKqbBL5Z615m3IqO1Orb0lLzvfFKbVs6Yf3G02YUUziTTZ59U5LxQAAk7gOYnym3Xv
akQLISLf2Q+Tgm4yw7KSkKxgcIK7LupZNOKcALavrMvYJLZ4NHdjnWl3SgqCJVEigETYLNScUEWe
oe3G0ZUH5HHRqhrJYBo0I3tUxhrTeDupd8vmVxs29DH3ZZ36GxsJB0b8pc6zqiFs3M4Ksgzm9Kfh
hyMizLgJsLDsYVxLdzwUNpJ0RE4/LerImoB/ahutsuf3bCeNiWorfCp9mNiztHmd0qredczQq55n
WFdRgIyaJ/KF39smnZVdPH0mpT8IrXN3tv/HJrNzPabaOzwynjU1dLdYFQE5x+mb0mKoWhhM7a1e
+/Rzh5uGGXbm+7+MWLRrSkTOBtsA4RqYOKs5v8liWHLkXdTPU7ZQOYY2HD7f/h26+u+uhr49Mgj7
rX/AiRmDdCpWjavf3ATTb3NbjspZzh8XzQiMYUGf6nG+d51X/POwPcxJlpjydTfGp0m1HrPyUsai
W8Vp/5QHoM+p4xyqUlDStC+Jjprcdj6qwcTEP5DX0Uwf4hk6cJWMsuFQHYUa9Ou6MrgjXFLgUZXd
kY+Rb2QgBzD8ZsPkuue2Ng55JwjUMVm97Y0gFJhNwOxQLRwJNLvEEzUxbBwag8qLzfJSxd2PIZuD
Foe42/lG9qePpvrc4LQRUN5WTVbKRuDygB0N8AHD8NxQ/RGN9tkN/ui1ASZbkYfmsOAsIydneIyf
sv7VNyLchRzWaGFgBCsk1quhwcthKIa148asnW2zX4Gp7uJI1W6Jy2iNdyyrW0osQ0Y+lBYdRUv1
xerEPWvsZ0vNbnXmpJ5SiQiiRfADjxEk7I6+Q82kriF6MAzOpEOb2CEqhxSp2vVc9vQ6HbG6zv9Y
n9HWSSEY0kySHUGmHKUfDbCwrepY7xNK/qynVOl3gCtYqCBxB3Hvm4E1nELukpOnzjqxLA1FU/es
pRgCqgaWL11RQquiYGWWH0ks8X7J+306UmfWUtM96OLQZE27GgOAqXqi+GTbyXtLkY+nTaGsckgP
dVqEhyDu5gm0/mYicVlRrQywOxmqq5plACu6+auYoSf/p6TCstYShblrc6qpWUKTre4CpIEtk5EH
3+KqzAuKna2K7qS779DXreGolJ6bm7ikj8Ae1pxY00oqftHU9uBlXDA4IyS7KsSlgundaqiS9kGS
mb6piTeaDfmP1OXPgSnXaUvdZsBRQ+spazKXKg9xJ3H84IkQSuGvZRup56ZXtxlzytVoo5yOJhLL
hXpxS2HshNrKLQ6Rh0nG9spKci/UCWyZAh4OQSDqY0+9PXEguMfJ8GrlkEzV5gXUjP9/PkH9oSLr
R3V8lxaU1Vm34lMbW0SvdFu8GHCRkHl0amzwU1lRtC+NQUEUix9k6mbe1Bg8jPv6BxY9Xm7O888C
adzUHcyEkTSNitfcmoy9rRewmUUx3ol6xoQq6DTEb8Dhs5OKeW1KnjjaDU+EXBZKLxBg1xQCudFY
Zlnma5ZW2drWcn+N5UoOlxPVaxmviWzLMYCab8lLOvARycgtbKSVuRZCzHkK8mSK+NZY/G19rbH2
cZRAYOK2R+bzWln8YmnykeiJqMQEFsMakIzldDfTNSEWJ9kJq8/hGBQPKiUUrqh85fNf8cKkxu67
rlju8dlaOW4JGulAnZll2WA9nuWUxToOur1g4U68cEbEaivyHWCxgUfM1u3ORUh4C1rZd9USzWOm
+14XjzejR3XZ2d1L7aP1hAZU7XKCaBiim8sQTXRS/ghSgijrBL9Kw2o3ttPeBWCoFA5dHWOUYKRs
bpUf+DfzJxrja6e2CuHTDgqYziF2I0eYIEv4tDoVOp2wkZaEzZwr2fSxW+NGQvVfnsXYMNwMuX7A
qKSYmFaYXHOi1D6GwHxX9T/dMH1gPUO4BUbhprxOtaXijONTh/bfMd/iaKFbWzVFQQFkiHtNjciE
uofSd/c9GLNFik8cdl4dKm9uJRyv1SoC16KkOIP82V46OaTjCTAdYK+1qjHTYZ2DuJcZK+vaHcY+
Yo0nRrLhsX2IDX+8s3wVbIOlj8ih5NhBMWwVvODhIT81SqpuK+eKxwUTQ3V87QZtP9UqVeGhemk6
EBGrb9Z6kNfroXc1JorpxLcPzmHdvKUWEJnxR++iq8Nqn0UwT8WuG6AasRxoBwDo0FWYs+8rdOOX
gDwSpSDMmnCnTV8rH1XRvRkBuV6pf05auJWi/egdCvplTAkeduVzQ1GAvDcX39/covhhvHQ+y8MY
9wYPgc67MqvXQns8DjbRBVkcPyiixD3fHLnkprJYFVBRNlrHms+ePfHrMv9Ujf5X06nMWKx+rzH2
7GbT7b5If8HdIL0S91PwXlbGul098otirqowpvxiprsQC1zIhptEifeZSqBz5RtXWbvxXVFzbRty
E/BHXo2lCz0QEFyTrumFTd/fl45nwJ7dOIMgbaN9H8fiwhM2ZhZsrESJfK4qcngg5XaMZ8Fuw7qD
0DYI8lP5ESOyYqkQP+mq669DSek1LMyIdxRO0qBoL7mFMlf5Ta29/6kEe9BXFWsncd/VwGzTkP+2
7dmbRbA0qmqIdR3/FU2ddoE71ZdofjGpvmUwae+WJiuVRBlReSgTi19bzxE0/rDPoD/CydUZSwlW
dxQXF/+qGzelZBz2S+05bqOY60C91dhLbDRdt9eBsXcsy9yIyb0FUShQuVHTLuqs9yqfhUzWo4OI
V9VQyIMc6ufOLqedHhuR11Xp/QBlDOwYdM6oUrnj5iHY2GkTfIQHsFqQOKZwjLGo9LGpoDrsGVXd
3nel85jm/EHzKV1lpVbdN25TkuG9dXjoOyWeLA3wBq5jl8ofKfJTZmzC4VffariI28Dycau9GhbM
wrL+WUqcXFB0MRXKPLeyLxmI2KacRL1m0ur5SAc7IFY8c+agjf4zrsaNb3UN8YV3SdUOW4y/YS76
9+4UnAOLtQrLsm2il+G6VxLqMVp/p5E/wCRn+GTIxTzKdq6aUT3INqEMYwWv6Qj+KXguBThIV8r4
ZyA/OPYN7T4yjW7T5FmwVVKSEaTm/LFNOJpZ8zo0nb8S2CCv7VFd2/XI+GxMH2Jw9pVBTHb8x7a4
QKcs/S0HtLWq3TD3Uwgxysfg2BvlS5VApmi4uPT6GR3H0a1g+AR+6PlRhYtHq69sV/yeFSdMxHEn
qV3dWPu6fdJhXqfgL14XWAcXys8dQsUXbY4ZD0oFtL3gD2CLjzpFbImOqKD4uh18B1ObOCUvGZxa
t8kowgvkzirGS2eAHpjCfwuvMFAYVdZ+P3mtDnW/q85jm6Q7aBmHsfMvxIUgfaEWkWgDVB2bcwbj
eMty87OahrMQ7YVZKrbF4THx6cHVqUAIqreJaLm659kZOMrFikPBdLbOqJwYe2k2B20gBz0bnpRx
0s4tXCAdHvC2iPZZxRS3cY1PPTHaVW7VN6VoJupcCQ8D/m46ykwJ6alywmMDlkbN7V0XTXPSCIuN
Q2fcKk3jbuqpWLsi5GqJHlKcGdYBY31R7bBVOsCZ5FGeqDr6/vJnahEn5g8GidPKZ2C274lIfjVV
OHH167te8n8REeGF5K1vran+GRgUIeN4ltPHIGgGGU964QRrgUUZFQYQW5M/c1d1W4hPjLB3cRO/
8P9/tH9VZeVuAuoFlGkp+teuulJ6llVm8DnUw2Ot259l2tycsX4ChfDXeqzgk28TnOXiKCV9lgNC
m9k74KgKqcGWgJJN5IGzarNJsuRXQZ1t3zhilPZL83tnLXN4YjOalTfI81mppRtidw7dYGH+cDca
487mDsqDYpcxcPuW8sNooz+Ym+VUnuWwK1Robcjfw+ozt+sbOVNUo/PiIsVW83lyMqbjruzuM9Hh
fpz/0hMHbvrgtU4EpU4VJbkM6E7LOX5GGSHY+dqHrX8CaDpeOLnnAUraJtewRoB6HUkVTq8b3g3m
pK3iKDyXhUJqpZGdLNRqSS6zXTOaqgdtzmR20a/b3Npp/RDgNlZKIljko86JcVjj9k/EXcWiNEDR
SbpjiPDalQ0j/G4s48+wkLPpVHMwcoXfTSqnsKjiML1lETZnoI39qzaF7pHKxnqoyR53zEjzBjt/
DsvqarQEQWBTzdeINn0G19WhWo7e2zxbCUshCVy+jkaV4CojOeGp9wD9G9O/oQSxGgAxBsKdYE7t
ZKOUXl9emknVjnnWbftcCTYyYVJW1vsi15i3UhOO8oj/3pB7Tjido4wByA9l7qllcxc4BLcHKrEL
MI40V6k9N1WQK3c/0qHyqq5mCtAEV0Vj0t/nxUcAoCdjwijdQIk2yqi/W428CLXZZ246eo3GfDdt
Eot6kIFYKMWRxe+vTWD8KsUxMBg1yQm0gcP+uHAcCmEic+/cTzJS3il+Cem8gqDsBmLg0LQcDRal
YcA0Ygj0C4KVS9irl6hvYXtohzJIs61GecDKrOuguzOVh+loKQlSHOG6lpV+q4foGYYl01F8qMym
Q6iRW/f5ZDz5RvwoGFO2jt3ukmrauaV25/MkRyy6bgsAMqIpvTimGkliZxxVK10OxgYaJVtOwGSn
hBdTZ1TN0XJHRbgbO21rNw2zEoqNLpkFq1JJT2KoPvy4+0hqsIp4WmnyMZVty02D5M8vfuih9REN
5mfbFfj16xtDTcsd5vfgZSPGCpJVuxX+oiQLYF/mFcUz5WIU03No2q+xPexV3TjIkKmq0ugn7HeQ
ewg4Oi0PRLN22tXpjyYUT6olDwysITpXbE3JE1btf1U5toHJL2EIctiSA0XdB8umEpc2xW3y3U01
TmIXNtqLSw6rlO5b2M6M+Cg8KT1ECoh2pEBkw8nMyD0tdArcmfOi4uLW+sUFw6MO5lX3JDtqMU2A
GLawrTPCMQLt/PIxQ8iwcqfxlLfuJppMUpToAmJyMvBJAWZ1tqZTPRpm9l7VZJUpqo3XPoQ0tXt2
BeVlw0VWYDpPfaMxYTM3DLkg0HgkQMMVLwkBnchNsBczjeo9V9uNAktVkho6RPrF0mwyQ/ENjKm5
t6W/nx954AK3KU/MlQhztOlIfXxpPkijvjerwVmDNbLsJrRupUjjmrZW7eVwenoH5uPQHPUWNDgA
TqmU3zg5EPVIbXXVVzhIwkvVbf61PXh5mmqsS+0DJXjGxkgrea5Nu1ZrXzOVEhiuSLMifacg7K5d
i0kJE8UetcoMA+InFWE7oQYjxQFmv379Uzratq3EqbVt/FBKkiETxmwMLeyCgmbbnPtSNGetiNoz
BYgJWK9X9tBH+lWtlMMhq0X5GAsleWRZPb9fGooa/SM+RTw2LR8vSD8MtHVlqvXur910VIbOI9ZQ
XpYm6ADgEKZ4+z5J3Acx47gzeOZUl4/UYeQjdLGnUsW8Y2kyiHe9l666/+ow90oJMN3ybcPN94ko
pKPS73XlsPSDbD08DJL4+vmsywvakn2IoBLYmm+2tNVW3axh2JnYuPynLY2ctYapz2XpgXfXCNsl
pqBtJv1FDN1fL6ztHhyR93f/ahfMDbDS6QG0/tNfkxYuFuIETqrffzenRKvdBzCMlpMu7WkxEj0V
mlfWIttSl/41JtPzWfoQp4qyb+6WTcstkjkDbvKiIW6f3SpIj7qklpgHfcuTo3EeyEBYp8hvmnVu
D+deZfBdDh0rt14HkPUOy2acuvEOYYPYfJ048PsTWYUUzeaPrVJc5xLtq+vyUY5b3kBdxHn5pD4i
snHynYCCBN37VmZ7ltPKetmMUJ6ee1d/yaTC91DViyG1+mk5j8aRlDIqeVpOZOaQ+mTu+ttlbxOb
6xFOL6qatHhYXsxUVtuk4tbCKisM161V4HXRZ/V62Q2juXjgA6N9RQYzo/jcJ4umENYVoNb3eZJ6
HFgP5DuKFPq2aYzoQok93Bb9kF6B4GfmQFk+YFFnb4og6h4TLDU3Na4KT2MlrbWP+uaZuVe1Dnor
fW2ovnHfmf0tnPCzs1PT/pEPZr5Klbb4Karyk1BZ5JJVfnO6OPs9lDmywdj4yCeI7KlT/GkGZhQZ
mAoIR7Hu1JKBY1Kv/sCMZlWdqFZByc1woRFWDP2AaGKmOx29p2IXgoV8AkQcjWaSH2llP9gw/H9F
ffzm5GH1rrImYPZWu2862O0qidNxG5UB0SiuJh8Ik8dXM7UZgubA5aUtSEoklZPC5KeT8mHZoQWa
zSDhl96yueyoIopDcZAqTHc41Ve/Mhg8C4rZZtls5hMUtu543eDgqPf3Z5D1XECfBkcze1mE66my
1a1iaLgQz32W87tggrtBmt3XV1125LXf7vIaTGvpspx/UFR4/l0I3l9I+Gwo0vdTlxAXCQR6IS0o
27fSjIkELcMzt5niNcoQP2FiEK0rzWx+Zqlyr5tlH4ARP0yOH/6RmfkOwdu99ZbuEIHcIJvt7ZSq
iiuPSl4YR1vvnS2L1477P9PBxY3uR+93P8wCK5fQ9FAP8A+akukht0vrbbD0Yh0E/fToalGxda0M
u52s7u5g9zs7Upv9C7Gm9caQifoKozDGMCm8SjV5zCddvzfKDKMFw+qBJsAC2ySU91w4AEVBkdwn
LJ12Bl4L5yQR6a6VuKSkOQBXlvTjOTGNZmfksApyAfjfCi07a+2o73C2Cc6aq1s7bhT7lCQIAQoG
XO6yuxzSya5E2r83zDh8YDbClE6zrd9BeoevhPXRsA5f1U0wPi5dI3NSqMr8p+vQ1f/qaiBzflTJ
+N51jcno2yZPsKfiE9lnu97H2xS3ZcoZSxsFz10nyz70euJCN2Wlgvr5/UOm1yQrx/7k6dHUPywv
xMvaawM7ie2yqc39tA4lbmCU5q5kaCO4O6aWjatPcNAjOXwdF8YUlR3dr+4AwT8m0vwwqqLSD9f/
2pQutjfolFgNOvuCFBU4lj1iYHQJDwauwhtIO4O3tPWF4z8wu4ejj+MmmBD9lja7Nzb9iD3TstWH
fnaPRdl+2VpOhD7N3cek50Fn5hzLiylMn+Bm7qHvNvicFVCupR/av/uBf2x0rO0uS1PpOjmWbtW+
qIhQH9K02ah6D7uCAkqzVWLB/444yNBDjYgeU5kSall6fbF5LEAEmBupTSbrr+1aVhjwUcf96rls
YpxPqWl++T7FsqMwg+ZiAanjOe1gA9PXF80f1f1SuM+VlC/Bhfn/NAampe4VjRL/cuDScXlZdqBD
BQ6eD56mEvp44lqHYF6AyrAy7jvqP5cgk9BacA38SdWwBuQxi6teYlRhTuhxihbA0bDzz1wv3Ico
QHjjSurpS3tmu0/YfahP7jzdlRJZjBK29M+LY1HiCmWOpE37Yy69pb0NWRH1bXkDxbExJxqIV42B
LjOTyFkt7JVjbXM1rZa3zUhyaT50WJmbynFpquKEvcv219ul9Xt/5yJcSzPlz7/al81/tZm6ox0y
mXi9Qw2V3KvxGOrjXy+qWj9ELb91EvDFs9A2f2gx4gO1TMqfgHYfpiitd8XOXxtNaw7CMsTO0eLQ
czMD1w884F9FoQGfofDIdYfxNNDwZarS6EbiJaHGDJiwMhSvNsajg8uWP8bGBlY4418+3I9SZp9j
ialnW+s/ArNWYZAWDiv2Xrnrb3td67AVVYHuV2pvBHs/y1laN0i7HD17L13tjXxy5RHD7OKY69gM
RvYEIWFotzIr01unAqKNSqptFSRcPy1/zQkyr711VVDeabJKtyoCsUPRBtmrM44HipH5u9YbBaon
3z9mYRc/+iL4s3zcpDv8B+VQXOwi6+79AJRhmA+YvwcMSjCtGG5gbgVih53krxhL0vPyYuRDe5ai
hV5rOlgcKKzSJQTJs6FHYlgtfdByzm+haaOBE8e/Nv8+xdI9K8tblqXF/vvUqQEtWChd47USacAw
TAd8W9z7ZStPEKDZHbb3y2ZcwWKBnnronfreBhBsDjUVENhharQupFLdxg5cNc6FfLMncOtoSOv3
Is1u0Dz630Q0n1vmo591ZyHJygMS7ItpVTjIBFYKC/m5HO0G6FuyAYaME4hZbp+hE2/QKc/mcoUt
cZjTtXIVES29Wza/dySpkpGDDM+yo9x9iV6VjhhxA0Pqk2OF0t3WJRTffrDqQ2i0d8vW8rJ0Med+
y6ac1UWiD6iXNfZDNKjKIXfQdWWo1Fmld5go6IivNtG8e+lTKb66TlNqopVp0ofH6m+W9Mrd1yG6
lq4rPTAvX535P91rJEuYlWk/IBjiJH9/xtfxvZ9VXFl8Rg2l4DiUTb9dN/CwH4Mkyx/9eckRqRVc
nb/bnLptNgklMKg7WMKhXNGvleo4J6nH1Qkty401sfmsIqvCb8y6lrWNpWwMn9zmQjwtO01c7Tfw
QMq9WsITbDqj3OU2fNe0MYKXyC9sr+wwR9DjAR0V8k7CczqkbkNmPU8pLBu3CJTPLfia/5l3TEmN
qjGfM87lQZBNToNphJsyThEQwRR4oprpDZzrapiG+TRVPoVTW2eFiciOtTmm7oZo4tWy1zZAOsfG
9k/A8xiMRlF6X9ZWdW/DWANCr6Jf0s7uqjw2XyujtNFUBNiBTFl0KxUKCHMH+7+PBEutKao74S/4
Il9HWoxY63Ks9SvYEhV3W6bPfYpCCQPP6CH2fXyjtKYAIkntXT9a+jHmGQEdJmtBtOPixPjW7MZM
te8Ffx/PThLjoUiJv4tUxX4eZssi/HhXUgpnV7f+NK6yOYOhtUftDNSZUrjEdWtuymHwn8v55atf
U4mCbAvlryOWPc04kpDcC58IQsTtYNwejMT20TLa8Km08KyIMHrzls3lhQ7CttpHZvazCgjjoe8O
SxsdNEE5kApIf/DdVpBM2wVHK0+rcx/2mZdkafOqR/Hv5V+tGX8isw8/Yq5ViukjQRfzMQ5WRUcx
H5Pa1BSqWNSvkzHDB73/KfKvY3I31Va6k/11jLTgpSRpfkRS5R61ZnSPQJ7gW70OICHjPNgmPBsq
0rDZlS+7/v2WSbCxUdpomw4yawkpEOj4SNVd1fx6XJ7JUR8DTBhWpurwms8N3y9NGhEADOv1eUJI
67UDiet1NBinItcTLzJj5YZI/tJzFX6YUXcVdW/c0C3kwOL1/+rqZ+1lmbqKcLiWbvRX13+dVUwq
GeuFTCgjvutVbryoflU+B90/NqLuXess/WuP5v5jz7+PKd2y39WVDwllkh3J4rU68IxF8Q8gqgpv
eZtoGAJE80vpxjhMOhcV365jlczrteVtjgetQqbqf7cu2zjDV3eTQcnaHZW73AyOSEbELgUqvgOV
V+6WdoTvFE+XRi0bHHyR596Afm6+Wnq1ltaa+6VDvbQub5cX6ZhgZXYbr0qcM/7qv+wZteBn61bh
cWScvwbcGvt0oDCnZTK/+rmWX5d3zEJfG8DUu+/2wQ+0vWMA3C+H/ndf2KZ/9W3w7l3hcdBiO+wE
5+XFxOiT6ygTni0zvEuaFu338va7Tz0Cd/y7z7LbUk3MWjqCZSJohsGzgvn7Mc8blfr0/FZXYHwt
75aXOuDZBT0pXH23dbozyvP3dmJNyTbO8DFbDkbiiFPTv85DuRKQpq4thisHjOwf52DiZK/zcVDh
15RotbDr69zoipFBfg3UML/KdLTRiPvGxh317J879k2Hgd93a2kY9gak1dgsBy4vWCvn13pfzT2X
hrqHH2Yx5dih08hImrlNwI1nwhDkatlEylTsagOnpWVTF0hGFbSap2UzsqIND0j9uXR1/Zpk4nlp
7iO8WxtBhlw85uOt1oB6WULYh2WvYqoXkjSnB4KyxVOdT1+ndlPRHvu4LfFT4iAQj9HDV4j16Py1
tBQ3wcJUjPueXKWb7pNM8r+/rZi/LdOwcAuSNNy+v+1yyoRvm9UYNEtU+rvFCT3jcbFtigBe9GyW
/uWOPvupf2/KOkSJ5kKhWfYuO6YhZWRftlM1f0u1NN8vW2MmjwyVSHxSzXNj5rrIAqPoirfbsKmp
Z3tDbY9QmcJs7WNUcF8wFSI6yTeBHyrss5beXwfaRgh3Wjpzrkd0NZU6usI3C1ha9A8J+RcnDOSP
rTI4N1Xn40d3QHXkulfZJS/13Jy76GyqBDi9aRPnNjRGvKYQH52WvY0Vk4kxJq+BBnu6EUTsDL3i
3CpEY9u8ioftcpSu95Qj2zi+d5XUfZ3i0/KRjtKpJ5xeQQDnj/LjGCC3ypXdsjkm49tE7iweVnX5
XAe+t3yk24CNaRPJ122X6q8C1VgSOecmNUA8VBVxMUFWZ5Ky7XMvTbCXWLN8eKHiaRxTgd3Q37sH
BQ7D9yHTNI0MoljsmzxaDRPVSdg9BWHbPRG0ROkwhRzqB2xieUOATD++f/fQWv+lj430vPQn9aTe
GR1Cy2Wzmk84o7jzuZZj+ioz13iKuDvXMHdNO1aXIUdvzwQAqn2lcLeqmGS2hhV8hA9t2BUfZDhl
8ASDOWtAoLadGgehfx+/mFb9yzWU/CPxdegvlvxh6Kb0GpwJT1QjrXM5aZIMJNf+GStys3SVDjif
3qvO45SSDTeqEU8Ss+ofp9LtVsvnWYgU086S734JVVGRA5MxJTGPNaJKr4gs5wZx4Lx0bWL9rXNU
NIi6pfGlqOgsv6Hwe7m2WUf95zckrKG+fkORMadafkOFauglyuUv6Lvd1peJ2KZqMu0hB2QbHWOP
l2Wzq5J8o4eq/iKa+q+9kxsY/9hUE13uAY2yLWpncBJDiV9VctI36qhW95Dh+4PUknqPbTI+okqU
bmx8836MY3eDAi3+OPWxTpXps5EME5iQxwjKOXpy/eq+pp5ZtBgu9Eb+3mcy3OGXlWF/l/blicoc
kVHzu39ttpg8EzMsmjXrAHpL2Y+oI4iB9pvMuk81w/MHJToBGznrlLqrt7RLR4cLhNA5Pxlm4RVN
T2RE0HKE4UYEv7iD83WC/mDYglQtbY7Xs231JARc0HlLxgEsnqIav3Z2Vah5VdXhSDDvWLose91O
L44ACLjoxwBUOIFt0yowz4L65tmaX5bNMO2t40S45LK1tC89tAz8CNDHxpk6j5G+z8f2BRlHoZlt
Q1Jv1osBO0rXlxKj/6cogDBZa/AsFiN0e6pfLNdJnoDTw6/2MrXXrabXP3HbQG3efeA2zjMM+stD
UAp/H2AdtHPCNH9KekCORlG7D6NX1xhAt+8qrk0bbBy1e6xTSUBr02g7SKV+rVTtJaiSHksdgrLG
3L2ZMRkqsWYnp7aUPRkgxohr/xhcWWMgxs6DB2Tl/cnQG+vBnF+EDm/RLB7GOLJmR7H2DAXziP4P
rmUlkuqgT0wrvvu3dR1t1YYl29K2HNaFsPDHqM12y+ayQ42qT2zrzbvvbjZMKrsusgviTeshlX59
cTpl/d0BZxmmZvH4+/s0tWHLXTMh6lsOWna0bTRskjT0kVxwoqVNa/KBsOsoOyybXeFb2zwqYUOo
ZOO4gXlzWNIdexcSwLJZj2Po4VSj7pdNOyleGuCuK2Iq/wmF+rZuWvNWjgECNvdRG2JxBrrAgj9Q
/0DDUndxVbKkWdqWlyjK6xOaK2TL9FWnwtj6U1Uemi5/gwuM9Nz19Y2mOvFjP+bmVei/WmoLCGeI
qzhgY4bkdd5ZVEXyqIpI3aigQ97S9rXDL9+MUdeOyxZWiubVzX8t3ZeWyNTUA5PWf54nTgsVVkSj
eJXddQhJm/otQEP1dQ4WF9C15fSG+MVZVy7IdAz0r80DUITf69P3lu9/bS1j1YDLxfe+7r+2/j5u
GeT+7rkcB+bUP+k9WPU8AP7d8+vz5n2z4c7/cZw7BLAfg/4Q9GNyRtmYnM3Ef2yzsdtjx5Kcv9uX
d/9D2Hktx61lW/ZXbtRzIxre3OjbD0zvDTNp9IIQJQree3x9D2yqRB2d6qoHIbANUmQyE9h7rTXH
/OgrehJmHZUNTP/sTkvu9A+iXY3tt9ijMB9/hoObGNlBnIlDVQwwVdS4wUDsnwOuIgf9b23dCtaZ
7CXbsMOH8uNlPl+hraRhoYQTu296fXEQr8WioH34x3/97//7f771/+29Z+csHrws/S/UiucMnlb1
P/8wlX/8V/7Rvfn+P/+wqG50TEe3VU2WEZEaisn4t6/XIPWYrfyvVK59N+xz55scqob5pXd79ArT
1qudl0Ut3w3quu8DAjTOxWaNuJjTn1QzQilO6cWrOy2Z/WkZnUwLamRmN4fQ3zYSa+1UbVseMJTX
iiniYCeFPUtL6n2LBynoHBYqmATESy+M9GM5GtrHIRmVo86tdUtumPcaWpJ+pCo/X0mK1zx8zhMD
5Nww0MwCkMl5QFDUSNdFancHI036gzjTfp1NMyCnpCzjqDv12ZocXFXZ1EGTXfKAUlpXH35rOam8
MXxnWP77d95w/nznLV0zTd12DM22VM22//rOB8ZAHZ8XWN9LbFwPpppkx66R4yPuFtM56u2K/MbU
UyyMAWcyyjZ60CHT4Wd3WDpgA4vKPUgkN+eJLhsAb/rq4gRWCUKBvt41DcpJ5dZH1ffPdt6U34q4
bHCf8Z8KyvVPAdnwJ1l9iqO6uWuIpq4Rtdyi127q8KC4SAxFM1ZIqvSaBDx/usZAe7Dw4qpEvN8Y
T9RaxLPRSuOdGE2z6LfX7/PfXl/S5E3XlAgtXQXXU9etgXVU7YHo879/ox3tb2+0qch8zi3dVpB8
6fpf3+jGTm0WrF76TkSkgxfD+yfeYS9xeFMNUBYI+6Dliff4c7jLwKJWabr9mOdXDUphOKJbXx/L
PWEd9LARH7jEHBpMM6fO1p7qh8Wp6+rTqaX+nJUb5ntbsO4qvNzZwKzSFq1dj1/r+mGoiIePGMQs
5URtNk2i2zfDVc5iPGGXQ8RczVFyuuaxBG88q1p7/OpW0a0nxnzjHvDHC8aUH1xlR6PQcNbHcEtH
oz+3luXvmy4/iBaQwOH8s7894/MMga/NU/eh1SA/UuaizV39cwqX1nr6cakq6eV8ZH2yzkKqPHzQ
ISDsg/4qu8Vt6BUFg7eWWJJdT7+LJ71Y1mJoDPlVhv6/pljI/GiaQ3BM0bA+ajYmQUFmJBimcvW/
etXp8lKDhfDvPxqqKf/ls6FbmmWafM1M1VBlVbe1P25/5JRhq5ErfsLzNBmfdMXWl5UfUhbixfOm
bdydZGruzm+Li49AZiVaor9OGgv65TQq2iHpasqmc23ddTqLCShkDyl1MEhRKI8j4jxWG601+mtR
mPkZ+cwM7M1wFV0keNtlK8GfFU0xoKvOo1k26l50WVbX7iu8vURLHHpXydHYh/KSfK+zCFXXW7J+
tFYZQVYkAbn2nNkTNE0msmBw93zukUZLdjLcgxYv1iK02Lq2yMpXOo4n1MRaNrkg9om5H7NPFNvI
oM5Wul7uvAZYhpF4ySqcksjEy38eqMykpDZGAvA5gHSbNOZ0hTVdISanufmmaK7JGionKNV6TbGT
JzuG+tdZKUZEG/ch24afYFHKgXOumCj18hG22llYw0RD6h/E2edB9MHKGdkM70V35lJW/jm1xvhq
hyAckQCFG3AlbOkJIukXndD8SbSa+oRbin1HX5NcZMs/YTYgYYzl9zuZlRVlV430pAxNsEKOsqg6
xWyvBWv460j98KXiD4Lvj/GIzbHxWPi4fiJ3KXaiL8mdVVYnw8rFWHsnuVKD5mNod06s2vnDZ1uc
fc6xp9mi6UXm0XeihQqyGD9xiUiWT93z1nfz++fzV5zpfkORZoYnycdT2HOq3+YZGXFzBIPjCoyP
flJ4FkLXqdWFNjXFQa7J3KR6fslIWmyH0gish7rF46Kkbv6PaWEB00wGONNe5dHVd1FV+idxgB0V
He3hLBojEjl3buv+U9ao4yYdu0R/ECNWYPtzhSQzptBc6vBh2tk8c1BLhFdCO2TMKBkQrRyrtr0X
BXfREockdool0rJiUleEV3HQc8r5mhz5d9T6h7Qcvlduq90BvdmiJZ7yoTT+1vL/2arAbd/xuP5t
rHUxrGQhlMy93By3iF7krTiru378OBN90djBHuhidstNXGwtwwY5mCmuvDCtBs3YxznKtmiVwH1B
Pt+qG7sghwrDAaAYLKhVIQ3usemSEbcLx7uivw/meurX99RgQeh2Zfjat8F7aEvhNyNV+Dj3KK8Q
6EBjDQbQfEg+rchLqLSJIYUWkv1m+tUPCFT2S+pkYClzJbln3P/nLpKbxb+/oVIu9Ncbqq1pYHPU
6abKzZTh6Yb723oyMl0/7YrKukNflh/EirHLG9K8qBe2YjHZSwAuCDPFW7HOFKNJUP0clRVIVmL0
81oxCsppg1w/v/yr6z8v8NXaI7pQqsMuLWBEpjXiz8TSvUOoUIMuzswG2yVwrC3W6kWvkGQPHQry
1KCaSUHT3XPScjPI3N1dD8GXNcNcktSTrgf582gH4xaPURnNIE0XNPbC9qi8F03Ts1j2F3VxGGsl
ezaMbEaNK/VCBmk/r/bNtWZXmFW3qnlHy3zVhjL5NtQY8dl1UD1CjTTWlYdYzatD64664hpIZr32
DF9fI3neylWWvhoSAEfW78pB1+DXIpo2Fk5mtk+EYZ+sSjW//5qaTA6RYioyQ+Vjqg10JOtyaW7U
qnXQyTiPc6CC6OezZke9/nTnB/97UNUwOWh1Z7+pyXg1+VK+Ibp9t/zefKVYqnlwEnd8dlmfzHLT
bO8ABtDXOWrzGIcoJoum7C+yhEwTgqZ+SlOCWZ1V+kdyPfKqb/R6b3a6tVal3tk6NtlITcrwHuk6
GbNEHHMGEz6tE2TBqulz64jOXiLeMIxnKGXeIstwnUrDLKai0q5vFaHpGcUM3RM3Lg0BRa+8BBbA
rCrvJEpXxhd+k/IbC4ADSXrr3ehweWkyf+uxTFsXHb9OS/LuNGRDcUnz4g1FnYLDiy4jXVeKLRn2
KVzeEayiP+lrC0Zt0i17ygBefc9YI0X1b11zwgUuYks+hGvCO+MFKxXEaFUbfdML5KmAy9+HgiLE
xmxyksuxt1QJv++Q1ZN78Yxkgf2Lh2+w+dQ5Y/MuReGyaVAIm1morgd83yDURM01yVxtqTVyu7PC
IeKG6OXUHfs5/DlkvTFivDejGJdKTuACLBjMMgqoiaFL1sdBNJGeUaNaGj6GgwwolkJQWpzKScip
mPRx6kyXU/2Y7qLgt5cRk+2ghpgqZ/FGlXB27jvWuO5E7WigKyMYsZMbLioIsCU9fdf81270x28p
D2ZWtal8UYsxXVNAZa91yVPPEhCUicJUvFVeSWiUa1Lb/tGocnbPEz1aNnz0doaWdwdJSa05Ms9+
nrmlzGMxTKhv6B9FlZvQ6mnTKkX0l834+Nn12V+NyqNofRTIxUH18Rr/3z7xIuJ/6Nv4JdFIbpuB
bcwtWfNuTVtUxzpBNSqF/k10mUa9rSJlOGG14N9sp0zmBqDDlRgMDTvZ6iHEA9FEKVo8ZuZKt+Sw
mlWUdKNlOGrxSP1XLdXgNTBPAO3zQoUP4EwFBEhr98ML+5OQfJdTnQosCR7VxvttWjO01N45z1pk
DeucgDyuKWxX1MJmD2MMPw+imUQDfz82xvPBNLWzq2Tg6IKtbLho00QXytwvmuzUP/vwaUbOB5EI
2TUXsMrId//+eaKqf90l67Zu2AQnCD0YfDkVwlF/fZ4UbNvHLEwB8da+VhAC1YZ82432ymwM9VJM
2/UR9KZj1z9b09hnaxoTM+vpsd7/ZebfrxMzyc5q91//w6/rgkgqV12Zjg9Q7XLYXA3Ofaazl6vW
OPS2OWB8SI84DHE+rCRCaA9/DFRmzC5gKIPxybYTeU6JNMWehntADhte+YIDUCrdtWiJg17BZOBG
Uc4Uwyfk19Z2g2rEHqhKhoJsWjbGRo1zsobA3QZaeAnS0DmJLnEmYXA4b7wR+NSvAcWg0gZZJBWY
TrWghk3Fz4IFK3k27L0jCaMVKzUefWqTdqwfIgiK6ls5dvEtUOz3EZHrvVTgbw3ov7aKGxlH5PP+
XI29apNnnQNs2ttYWm1cobnkj1GerqLEzJ7NtAv3RoMVjmhSrqxy14K3U/Zp/jyMajDDStXM8uYo
xSnJDlJ2c3AKJl/zzsjAhGLeVenHuJJQHxC5QjqmdNlqGMevhooOfYgo6fKMwL43uXoVHqtJa06m
vWH5iDW7uSYpxsP17zNiKLoAXxXKZ7pcWY444OyIESSHEE7MAq5j8sSz7Lso5lDV16ZuqjOFr5a+
di3ozqqeG4hKYuPcxZmyDcvAAnBQGS8yAli/N5JvikQtj5jBTy9vm4G6Isu0YCXmSIP8JGIJnufD
S0f8hayBZezUPAheBm0WSHa3c8UyxfUbb49V4r6XvQIUMzXstVRNPGYIntHQqT88RT92shW9lcDX
wPU77rONRnfGojS6DW2gzF1+mXMcOPUydaT2YPjJsO5rWd0O2FDv3N7I1plNNSGFsPEyLL3gwl+s
mbfaQGGwl5jVkjX4eNCKYZxnaqZtPFkaXoA+z6y8d+6N65aHnmwedHL6dReQrub3TJtuXH2B4PbX
NDkqEP5NdzASELxaDW9PTIsisM6R84NHe/Ss8xYq2li+enEXL2LTJhQRYrAcK5E78+JGfYPjFXuy
+S2Q4cuPWIycTM9Rt1VdBvywavGMp+MxMSPzWxLH76nUlTerKPL/tPQ1/hpnmm5VjqLpqgL+HcyL
ov9xq6r7SLGA+w532Ugc6o2ebK3hxpuigDPayXA0jorXJAjzB1Oqm1MLTe3Sq8qz6I/GCM0V/MS8
BLWX99FGbEREM6iM35ti1MzqXRHkF2e0472rBN3SL3skO8Q0Zz3RjlctGalSzVF7OfYmN6ziR2Xm
X5Ep2s+SrZDq75Rkgyr9R11X8k6Sq3SeN8C5fCu9VrqjPpZTv09MF+m+NnxpAYUiJOtkki9iR0+1
AaanwFJmYr8vtv9g5vtDgPp3Y2JDW1MPIKPBNLRwZcUtK0uDWvIDRlblqs0RKK2tDo/o2m2xv0oJ
6mLM2e1F2/Wybu/1RrOsXdhZfwyIKWZucomYWKOoXSR2TyLGPMMVqy5lqpeXBigDcSvzLIVtdfHR
re4zEKPzXFblg23ViGzlaTMky5M1ZNB/r7GcDiha/GHZxTV0bekloYpgFoWlch6tqf4N8NT283LK
A39ezjv3cblpePqPEkXLqA3eCepSt7YCzFvBVlBrARj8pSwDVIlULK4kHNxffMt8bVwstYICO1MH
JyzRPTipvY4jHEnFRenA7k9XS3cPvr1+DrK1rrnJi0Mh9W4w/RK6Cc1eGh6lMT+JXGJaukcrNIqb
B1tn1ymI4UW/l3onV6mKmwa8PXUQ56JxXOp1zRKclfy+GrrfD599iOC7hZ6V2oOY8jkgmo2NjUuO
N8Q87SpSh2oSXxzERguWGzIPyokdjlUqpsjgZ7BnTbYJVis7jS/oWgub5uCXKDBkr0URFgKeHZKw
v8KNcWe5nVZ3KEXuA+HB5kX2oakkcJG+qm51rf08Q5xTLQdI5ejyyIUaHgRVbXCJYHkQbQF376BL
1d8aL3jU2jENf4B4ZLk6Jav6KtqilIku8tTK7AAAgRldxFhCS4xpU9Lp15g2Jd3/fp0TlRjfd6mK
jyu1nDAHkTFlREn1qdJzysBss9zHU1WUgUKVptw2zmv3gU9k84hB1IZlvPfD4sR3s+CVWAiacDw0
j7ETa1tZoxAgCVXr0S7Jx04CrndY2Xz7SSAosNFGNZWutkKtDvydYNt7rn30CtabhRoPr1nh7QIn
rg+VHGkri0jeA4FP7wc198lkjYyBx2sW1cqz1UT5vLCb8aRZ+bAeNTXfaC4FjpEUgwUISSDHfqXs
tFIJDujd4oWMv8QznqSIaviZxqFBPKP7X4fIUtgZDj7mBT13moIqXK9stYvlRzBmgR6/Wd0XlsyQ
TDDLwo4TNgvUjD7vdhamRl3q92hsGCDU9/NMV4b+oTYooJYHwzy3Xf1a5k7/0lKHvrRSnVijVw4v
taLPodg4tyHuYPrYWTCTaz14aTJsFDQ+HmvRdMaS2myvuwLlrVGHRI/Yswd8p7R4ndRUdYhZBO+I
fEr+t9TomqNOjmoZ5UCp8mnFZo5xdB3BclGRF6gkhOkTB/hxc1i13Um0kH0gmQPna2cIm+KoN7ap
ZzkrPa+4M8jouyjnam4UX5kPKHa7L7WXX0I+HR6i5QWyocx/AJ66G7TWe6tHBd9BL9Dv8nj8WBjg
y8GN+smF+fmc18q4bpIUEsXUdBxwXBLcwN3HKL9Wl3rm8d+v082/PftMTSNAjGOzpTiyav0RR1dA
lZiDWUg3at8AvboYkg3F2J7kLom2VVdOTlx+dnPxk+M2lljfc7z5vJov8efcwSD7MSC2KgymU+6G
VtyPH/JMMz+nJzKWxOKlYwm6zMfc6aUNyIy4L9bqDMq/FaMqB6gax/GuJuL7TuZ62zdZ9KWuWn1G
TXt6pkRBXWfsO9bwZinds6cwKNDGL8kQ7jwW5eIiwL8RUVBTxsPK/0gx50YS3JAXPojUtI+z6y3C
9VQko8XYrxZY7D/Hputqp7L+QyZD+/tGCRmJZvDkMjX+6fIfWS7CN65u5r1101QJpnUzRPlzbIDt
8cdo1RUguKlIGnMYrpyWjVTt6unwMZLiWTsTnV1cgQgaB3vmJUaP18l4UElh7vIkNXfirPx19q+a
XWcAJBxrfGZqvk0bvZlscrLWfkRzzaLTbpudIhXWHioBMCdT0e9BAo112gW9Jzngxsz4Li5KpICL
LMjEMCN+XoT7OV9L39buVpyz1I9PKqyY703XLWy14ltSYH1LfUP6HgAztFDQvcCTplhek40rdXnG
IosC81Ajsl6PeSRvIjnyD8ZgZEt9RD7j+PqTj6XaIoYutSdEh1HaFISRkrG7pQnWCzI23u+gj8Ja
5wOSEdUlMwMSBFLvAvehnxcRCA8+LmLbWvy6aFAy990qgdqWlF5+XAROp9xP26aP/8lVpe4muyYp
EjuIV60OOA1hux88jbX3VTFsZd9pUbgd89BhsUuUsXJZy1Z9761FDLKghuHBKAbnIwaZ4Jky7Tfv
Of4bnRzJkE4UUOLtjypuhy+U4/TLknjK2jZCa+outDA7e3r0AkLOPZIcLjdVpT6nde8eRZc4iKaT
xEsC7+H+j369UtVZk3TlIh2uUYOKSaREyYCUe3H2eRB9kdfm6yjdc4eyW/Zt8mMKpxsDCNfYK1OB
uGW2eLvYqYkZFaUJYnRoZGNfOo9e2VcbNYm052h0liTpzEcZo+JL6XePsdqTBEOZu1aobKX+WNUW
UtMHyywv03VH/H0uvrWKPaRrZ8BTVjTFaGIivFKGlZHXP4xpa4bnORlaKTTpoimFyqFAsHl1s+/a
YEn7Ckejg1jg+soysOTi8LHmVW3sLIjOq+2c4DTLGejbiw54OZkS/y6WZOwyPbBkvr/PQz95NMbw
93440vs+NZLHab6Bdfirru7jQbMPSS2n96jBqk/8REGSb1j62/NOa+W1ORr8ARIfiVpdUxAa+dld
qiGMT3OHtMk3CfHhWRepzePQ+/kqt7VwKRKFbpRolCrruIPwlj2n4TmXlWFK3t8+1u1jkWvzUcPn
grWxtU3cRsJLrGZ7GdbFi1FHZ2+KdbZhvjXBC712ESpThCbBqcDubgPYpFoFnqNf4zQGK5VL4/ca
R4Ko+pG6svGaZleCwSD6fp0gWPuj5/chqkxS5FS/zUmL2noFNvokUg5UU085ImoWRVIhrUgZqQGM
ZTHalpu6yIY3G3r2wF7d5c85oy6uPsbgWfcNRciLGE75a5OU1CBDQ04ylBaOQrl1zCJpw1+YMkEq
We5J3d7EDCyE2LAG8b3OgXNRghCAAW+KazMF38QMC9BabrTDIeeeNsdOqjqV06GTzQ63t0SZ24qP
uDMyQzotU4P+aIX3pA+OmhoXZ/HwAfTPfp98svjcTmOfLfRLv7V+XQe1t/0PDx9Htv7+/LdMQyPz
o5CoUxxL/WuYTjMkSnHlfriNDi6aCgbKQdJ7M8fR2zmF8eYuGSooRdOZ17hsgHQ1DuZh5UoPHcXx
yyZ1jS0mKsVcITaxKyBxkT2Xb5EVQYDkVrVC2BIuTRd37k+9bDh61QkDF1CeOeUp8ljtTO6sTxSD
PKV2BFlkaskemMc0vEUIJs+Kmbpb7tuQD1PLeB2oJLYSI7nkTiUdo7HtJ70p4GtHAk0V9Re/bqu3
xG++GxDBXksia9iGtMNzCFoJC4r4HA1ed8xguqIrsrNj6VjuOlS6alOyO4XuLFHtULSPvSqP+zjA
02vEyWIoUnUW4vexNB2yCjnPuu8OFEuN924dKSHWLm79NgDRuyZ6gnpW96gFUpzyq8K3PVVz61kf
dJjMupmuzCJvLr6ZH2JqsV7jBCzOlFeS686fDV3mn62wuHSSH276PjB3bmoYHwcen17+FYQH60yP
R2iWBe2PTuV5S4YmKJwXn4rlRa3J5Q4FbH0iJcajtAmGBQJKfH8jVz+V3J0o4SnsJU4kJB9sxwco
0UTW1XZBUSjN+FXxEB5lk/egawHdZnGxzGT7GbBl+2bbQfZQdGW1CMcmXKFPU2bcAbpnx0TuUep+
+80zhlXpFZ3/0Gi3NtWdH0YrXdhJr2uy8/PBcrChidRZXSsgWRLfXiE5dHYZEK61aUv4umcYTyKg
GmP8G2QkEXBlQM+1gWYuM7dhB57WJzW3iaOlQ/DWRN3ZJtn6TsqJmI3lzMC6YXADiWxLFfrWaQ3/
yIQEHnXW+tghjC3VbtguT9bM4lAUAKCkSLu2U1ckSSUQQpRnQsHWCeFbl7/0dn7GXza/tVl5U0on
PlHAJN8zSXnKPMU6qmFeHQajPHehnu5zII5s4d5DuUn3cuBdwfkOG89KMCwvg0zfS8SencWIN9hr
ZxI1xhStXIqmNJgnO2d7aKptd2xM/Lg9TPtedSmc3Dsaf6c6zUGpG3tDeYiyd1NH3vsOZ4WvfY9y
31tR+vizXwxGBDEJ10xTRNvxqy+SBaexdYc7mZH0VMThndVJdRwQXM5YPilb0K/tk2xzpzblOFkR
JPnOc7e7JHarHfreWhux7sMSMEsCerp/EYN4vnSXtresbT5Gb+QYmdEpxrBxggiUpWgHKl5tKBhj
yG/gSnMiy08sY5qFZjk81qamqZkgPRyl2aTemC8DJx9mXV1JGak4Ld19nFI7zjaJFRe+hVMvjrfX
2FalmY/6vvOdbVoN52IIjZOd1Ct2n7h+ad+xeWOFF9ZvnW6057HG0BOJSrksg9ex5HsYstMZmrD6
0emPyMm7exX5zr5wR9Cb8CbnfYQrTRNySw+kxl3LXZA85Hydz1gF5ed0OrN05Zxw09+JLjHYwolc
dei7Z6JJcVNylJTyjbK9XTbpXMtIbjcdclGIkjStwBuJvEVfQyk1b0EzdNcE2F08tfIMW8XAayEb
yL0ENptDZqU/z+JIw5HQN79+dn1O+5zraHlBaoP//deVFjYEQxD/AGpib/uiCjd24zo74pfJOtAV
79AFQbXySy06kkqEiptrxWm0SwulvIxuqfPODk/mdZZkyS61x3rr8/VfN0Fm77VswNVjwPCjL2pY
XdR9XMEKguPRO/mWxxfwbVQd2GMC6iQM161elpvQc+oT5eZQ6py4fFXd9CDjkf0OEHvTKGn1JSwx
aDEtLQEKx8aQQip53eZNNMMvPF4oRFE3Cjb3686QpkcGcg4buuNXimEXqlya73aePCqsIWYVQcVz
h09zBxz/h66VR5974avX8hN2fpSdsTJo1uVQH22+SqtItbsVPonDWbZsYgumrz7LRvWmmkn4IzUP
MuQSWCe+eTbJPb9aPiS2olWq6wh5Y1mACNvbwMrx8UBB4UnVGc5Sg3spmYAC9DesxPhdhnoBCI01
iQlQadnCCNyNo2YckDMqc9/plBcdmAkxEJtEpaNwy15WMoKXwDdGQAhysSVMaV3TqntXqMF5A/6Q
sCOuzEtSNeFOC0BM2Uk7HBNn2r4Yxluo5N7NQbK6xnO3WZkeSyQlGC7NkHrfHMrkAJgmw3VIkKLE
MRCSMm2bZ8ITJEiYEUwLZ7vIkgvUCzRofbWWLS/eWCOgCmVEe8zfMloNcm2eHB1pStAVHiJWClQH
NYBllneITAPHvRm6Xp0t9J9RHiJZgepVTFyOvo4PwVioKzLI9UIUd0ERzeZmFxQbUfrVhFNxBpWY
RzFaNWizLEO/yXKbUvCI0XIOwtoo23im6W23aRocRkdbSV+d2Hon69KfCyfUz5nmfw+me66BM0ze
Spj+qsRhUVGamzZoh1XfRunVUzuHeGVTfTMdKLdAJt7xKXov5MC6F7I+wryJXu0Bh5BscqFPpsOg
oM5UQz6oAB9VCY4JCJextPKFP3nTi4mOY4KgCHXn4bMvl8BGlgY3lulVxLTY6M2z/fHaHy8Wm8rK
o6qh7cZnaB148WZ5SrExAUBCX6yfWy3eO6HzxYo05xBo7K/96nHUcPRUR3U/Vs5OT0p3azk2yu48
0mYjtnyUntT92okrFWh+PJzy6RCs0yFJl2yOg3XOTmFO7bf6bEIi1Mq+/0F+bkSMzUKF3XYpxbgl
1U626Ih9c7uMvRHvBW7UumRceu4ja3mQwnlcmMrdDD1r7UY4aPCR5/uqxC/UzMTz0a5YcMn4+owu
1SOJZljLEDe3eYeBNnruAS/fomnaB1JyjwZ6+bXo+zwolf3PKZWtElcDSAP1tQKGXVXPdoU1cGrp
wVNbYt3cJoZ2jhyfLSq1EJTzr0JtHPe91qbU98TeulOLDhsfGHGlxhaQCNVjQp7poQCdsBF9GD6Y
D+0ICIfivzMcYOudXNQcnH3tevbV01glB6r8VZakgSLlbNzqEgtBAGDc3YcpNFFIHQvB6AXZY/za
yb5KAQFFgvA5bALg/la21HbXjJo5i3q7XJiYCRh+QELSSzBiyHt8zfGoZb8mS4B4R/CIvuNeB6u7
eqZ3cAzTgzMVSgRYomYFdyy7EE/LLqylIQYqtTQfTVZNXu2Vd9C14QG7PRZ5cV3eozyzj06k3/j8
AFYYZjCk07PdeNHJagj2DOm5De3k41Cwi5sXLQngYZolBkKq4I91/k00TN+XF5nVRRPEYDxHnotP
gFL3q8bXxvNHn2yYKzW2qb2YpogBdgv6yZD2oifvADLJBj4wtdRQJuFYxb5p4p9nsZZHi6wl74qC
oZrQZ8z5OOVOxOcqlttlzJPwUBqYTsByhRWlOO5BHPgYOJumtk7ABceDUZo8AJLwAtwUZ4OM26KA
ZihjDzuad2ZjTNQM0Vfb2VaNEPxloa1i/VjhYRObZOF7HBtluM5ZgfRNd7WzPAzGTAMWePH5qVeD
NcRria1loXrj2QYVSgjhRAXrvDVkncc0lZtOrsJkDXVc99ro4LffBy0j0dogaHFsArd5EFnbyq1Y
i01naAcrrBmn089DbR3J8g7LtgnqBWFTUhS5ZT90UvzqRn70xZAI8gP1q5+43yuzOnS9R2pRggWE
SvdkynwogugrmysS8A3MUbUxeLRMTXEAdEdVreEQHXgQQ2pvmVt856QuVs9adQ30ygtnshnLhJOs
U+iEIMplHP5wasSuJh0VmGT5SDxAj4wY1KWkXcSh8BWWBb7ZLOHy/+wr6walSa8Wmz4u9Y95nQJZ
uicUBb3GWebQ2SB4KPoWEOf44LhDdlN8s7p2FeYffZLddGyunUiWLtNC3W0q5VmjYnVPgMD9aBp5
AlR76MJlouYhiIa2lxZ55gOil+OYXGz2DdZ6tgtTBP581wJ2zHp/MdCSYY4WjyvDce1dVEpPfogA
rMOWQm/K6gbRtLxlVCPloASPuSeVN0fD0bXFio47LE2bPPBKaQnNuLV7hLPbHdqc8tM0NL8r4xg+
e0lYbgIZ3G7heBH+RKR79K4K1mI00nvYx76eU73CqCsZcyIuEtAnXb7y/KCMhe7eatN97KMUMNlo
7ixppGCwNbS1oVXoaF3ZvBvkOdcJBUx4j2fmPSGUsKYSX54T12cU8u4qz3i8S5FlEGLxS3wslHgh
rlWd1lvlSt4sPq5tKDrjaU+cb5rMCq/CjoDKeDGK732w1FGxfjQp0+KBBRhgKSanXUx+s8coR0yW
PewxSljDq49r+x5PHhLaKzFZa2sVyKntfozGZoW3Ar6yeOnxM8sBdrBFS0pI/ArRCMibDGu0Agq+
NiynPbXeYC1BJ+Z7O9pRfRLccK5uFbm7SYrV3pKyf/LRKB8yPe3XRatTua/13Ql/ng0gDmdnaVJg
fvTVyldYgvnxo6tFOHTUSTa7/4+2M1uO21i29hMhAvNw2xPJbs6URFk3CFm2Mc8znv58yKYJqm3v
4x3/+W8qUJlZVWCzB1TWyrUgtEEbjB0zQPPwCDnD8CBz5DWlvuyfoys3H7cZApI84kUOfC1xegqC
UXvOtPFHTnLqe1mG+gaUh/WQ+VZ8HY3usW3n7LGzks+dmgSvtpdT6mWiSRhTa/daJzDukmufDuIF
PABzZJV6R/EWZv2SNUX/GESu8aX73lRZcK2HFBqWAyTmMDygl6pU8HrHHHJChjRPR6+EVQfJHOfP
S7gfp6MJ0YW+/RDw4dLMNBjUJ9IHgfXsT0PwxebP40AWGO/oBV8M3m1PflocpadYg/kQQ7InvXjO
i3s0u35Ir+aPvjWcCK2hEdKuua66kztyRiezxu1MoSbIlF2MiuXD5KtvjancOMoQPKxmHvjLY+oH
nyVotcPOoO3DiZPiC0cRxCoU4VQLrMESQj6CvY7tIqL353J+z4bRqjXtc5I4h2hop1/c2fZ3cwuo
edJy9U7VSXeBnd65MXvkcKpD6KzD4l6aKkW1T66gxXL5eOf8hjv1mw2ZxD+9RQZ1UU9BiQSvDglO
F+/QKcEHb0qxFEfYQ0NWgtzredamgZG6gSgr7qDPJ8EyzTlkt9FbQ0V+fkyXRq5Wxxq3Oi7i/kXI
Ov0MID6BopaF13HSXWPWlf5FyMVU69h/vMt/XG29gzXkYvoGgtS32//HldZp1pCLadaQ/+71+Mdp
/vNKMkxeD62fqkMXRs9iWm9j7f7jEv8YsjouXvL/fqr1z7iY6u/u9CLk71a7sP0f3uk/TvWf79QN
wAwZvlFsy2nRf4mWj6E0/6H/wcVRFKPQ5Xobde4jJ1icZzn3zwM+DPvbFcQoU30c9c93tK66xqic
O88IyP58P/8367OZYes9mDFP5+uK57kvX4eP1v/Xv/u84l9ek5YaCKsaUNx6/2vXu7qwrd3LG/3H
IeL4cOvrFOJJl0UvbOL4F7Z/EfLfTwWmvoPNBdI8M56a+24MnX0NIh4JD7poWDX3o5k3IHfogtGC
G7Ny/Z3iNgXay3A5UjLl8US5uCVwnAIwcYBXoCFp66NetKO5E3eA5hgiundgfqmgE1M/e+mp8ngK
LPVSR7AVfiiTQyWUmqotxwxAL0lOnywSrqdhhPVsA0M95+HI3LxdWuOcoDK3WKXRnbeBq+k8eonw
0UlQtnWTfkeFTbmBQ9za5lmWXHEmRT5KzYpnUJnXZpW394Zr588K2Zdby2sfxSdRFZ9c6JHrcact
ERKmwx2yCUm2HCUEqkcekXIeTZlVAtKyAMNlxoAFl0XE8S9Xh+H00bF0nyTq36zsTcFtr/u/BrlB
Bm4p2Z9BYoEDW8r1pY+IXUgZs/fmXh3me4htKoQUIyEwjJ+HyVhpJM57n8VCmPFQmBTvItkMALGO
OQWQS2nIEjoxpTO41uYclLguWu3tdPVhDMjTP8M/WKnWRyhuNFQU/powZ69p2veIk8ORuFylTbrp
e7hML+w8EEU7nk95D10MGNvwtk+CwzqHREhTsr3ddMgqXa02uQpTp7+mDPL3C7tMUjbuqS5n+yhO
MTnpcMjUaaEFGiwwk5wTWktj1PCn2bV3totT7HK1NsDr7JN05z7KqSVaZnE5TPHr+G2sDGsQVt1F
Ro1SUZaNByAAkFvGs+5tbCTWHxlHkgRiRIV3LRBq0nb2eIi9on0cArV9rLXSOTq9+0lMq72d50+Q
CrnsNQiVJgOOfLDNAPHSZaTYzmvITKtR1nGdYDqvIw61nL/CCdTAzUmZrlyFU/j0Vq97Ubprg7Uv
N2ff+VpqdqV6N2wn0A7tzqtQteYM96i2hpHCBVdlzVGpUJGvNr6i1j9dt4hcqVsJ99u6H0+tBpUA
BAnwo8bGW+10onSoyapLGfXaGGUzHiyy+WL6EHJZeS3+IHYpx/4Qaij+IMOlELvyoI72u+gb2bsS
kDGF0k3q2qdwAUVAjq9+ywoF7ZGKEof3iNDWNLR4BpTibi5AP0kG+PwgRmcOi1vqXy0SIDuUPN+w
QY0FXaAdcHK05Pb4pDxHnKKe1uyfoxXZtZ22/UZs5QzjK1uK9LnlNOwcB9RiQBq2bXZWUzZPSJBn
h6it411oxRBhgBTMgYOg2jP4Xv1UDlMNhzw2bbF1FHWH24Yc7bkv7ot5RjV+gKM0uOntZrjtqX2+
9YaFiEf6sR8aJ1dH9gVFxN3ZQfIJPMDodL+GRhtxcK/3W1UJyt06Q5fHb3Nd2BDkMk6+fn9httVI
uVJ0tGnefzw+/K6cf22oJpq35BC0D78w8sPyH36Rzj8ygx+p2wDQE3rerbP1FU5MMyiqoeso0DOq
E45XaNL3qwm4fbNZ++Luh+Q84sIuXXbQ/RXI/6/N0LmQIpvsd1HOQ3LdjJS7tcn95q1rBu2mAyZy
K06xn8f2VONsg7me9+swsur+ri8rbWsKtQfaP5DSgk7f6aYRRYCANajHneYXY4Kn4tjmDlLpcc7G
NGqqm3hOq5vESF31ebDIHaiQem4lpl4CEylVmBbq145Tt5M+3ovJDZEh4GF0UPxto6nZ1oMqZzOP
znzNz5z2QDGr/iBXSOXt9BkpmNWuW3wKMt26EpOnAqrdaGNpXaHkPlDix/i1Ia3HXwLqexcp3nIy
sLgjE00g7X01sTXLkmOB5Puy2noDYQ3vFHrL59U+2PMUuUZ0a6hg1W/mNKquyFPD495liEUrSBPo
sBmFXTb86sKqt60p6n9EdO4tNjKc+SJ2cL7WLJNW4b0daBwBdI0agmtvSCflwbUBif1wdld2REYS
pMObraCwqhir9CAjzoNlHuj+SepVIVyQy1x1AY5yJzPaY3gtIZdDlrkprY1OMkK8EJDvUt1xRhue
6oV/vkH9g3+d/ZuNSmOpJdX30I7h9bCa9KGqk+Y46iGSTdS5fJLYeOwvY9V+tjimAfqg6BB7Oho/
SVIz0Oi9QjFMQncpKFBRKzt7pdpAvI4L0EG8MrboOId8I3LxmWdrck6OEpurUzxskoGvwE+tXfFW
UJCcvVlRnqLaBNDUaFcxEA/ofuD6h6iECp7lanWstnDxguDQrpD5Q3h0iZNmaJ03B7Ubv82c8M3D
wCHqOkCWuJhJlpgWsWBxSPC6drrcFOir5q4C1mQ4JuInE3C8yB7jX6iD8tpJ/SXgBeCwMDL3APC1
XypLA2RVTi9TMVCfpyQpJ+EBpDO56nD4qfp3QTqrz1rEG3YZLrPmbV7fjOR7/92sPrpO2qgojoM0
bHZjDS7C2H5PZTb4LGSylP420qPgFfa6m6Ai29+68fypqIrt2GrKF+rninsdek/UWYmiaJFnZxt1
FvF60DLypzCleGVKqvKGW/FGpvphyhypVFnJbYvfOFJAmNxHTtnUne5ZVZL2pnND+5CRsP+izNG9
/A6vESnAz5sycqxD2FhwLpq9AoMZzFnVlTwnzwgInUx06i+elSmq5Al8VlXjZMVv3jebeKKm/uCZ
Rn5+NudHdQ58rtEhQc0IrgWU2mDRMZsj6mbKcP/e5VA0uJNmzp0biqPLO1vxwKqNbnHdaG70LI0H
wKNMwOJJD24LHTmA9mT0ZoPi9ZSNV1k39HzJMmDm8//swNO9baNIuypiaoS2U6sey7Zz7iRk0v3h
3nbnq3WADq/wNd+gVNXLAEqZUau0qugcc153Th7KogjPkxha3TyEEwefchcOMPxrr/KtjcRKA2o6
3YFtGg7mMv2suPA3mUnwoqQ7NVb7l6Jrhhd04PVtNFjhtdhGELe3oKJ+g2J8eBFTVZhQBWXqnbOY
BtDpCDPZPEUu3ZJNH2JsX8Un4SaE41svo2SnVX3zOGX+L3CHDCcPSZzT5I+g0OVSGr7eFaU9rQGX
UShBvA2VGOn6RRtUG+mrvHP3uoUAvQxcY7IinlAhfx8tbque3iY7TyH9MnM+qUMdXF2E2I3KL2rg
fQ6t2jx6nWce3V6JwA7OKpfSrH3xS6S4nRQy0XOk9O018uySUA4kJsS34RmRIJlDrtYl7TlQjO3f
riaR7FHDTQiF2xWaduODYyvJDlGGZC/d3gux9cb4AFEXqnNwUBwuHP6QwmAbpzeX9mI8hmWmIbFd
oyItk4zuiz6Vw32gBy3gpMw5eOwsn2w1qzd+PQ830pUm6VwYIPv4VnoV+ilPnTXu8iQMH4ql55lB
8ERh5jqkgoXjroOa3J9gid16XQvLgJd91yj/jrZwvMx8RHToV2X4svBohsOhiTJwSlUNuVg7PNWO
Gr5QCACu0n+RxojtFgSR5R/TxeY2AFXnGdY48XJa3z3kgX6sTO9tgN4DYUAShg85JkrRsr0z9+VB
4sHe5rd94fyxxlMaCLzLbp4koOqraRv04XQt3bktO8BodrSVruKmxnNefsmS9G01eMAr0pe2c2Og
jwnqpjBI2rgL36IegRwp4YXdKU1a3IktQoVnZCv/Z9+8MSiUuxODvwySKOlKY0R2DI6mCHYXjrUL
C7N5CC2kh+ovhuaWdyMqmU9UFXPYBK/b1gL4uGuHZj5wCh+++GiwPqmRu4HDPPuLV8aanbeR2NRw
gxcZT3H/5XiJCE3+XxcrvK8vznUOQMEHzuWbB8+KqA8I4fBKIB/2NzbFO3eu0u6pzAggErCGH3Ub
B8d4wVhvJLqzI9RFQ2N8lKY1avOu9Ju9XrfTY25T5JHFPuSvy1+YTP0vfmPVt+eeyzFaoyDUksjL
8e6Vu8v+xpuSEvswtlvGokoTvuTQ3V9zVo2ka4dcaJ2U9RG4INxSAGCfx3CbRsuB/2Ip1Ng72mP+
h7jOQYviU1q50X4dEyCKvpn64G0ecajp/8951rXH//1+un5Wt6iKVfsqtdByaPSrHnbPm9Y3eN5K
+964nSqm4dErNW5T24iPIyXA+eIQ0yDec4yEVxTl7LXWo5ZkGSKRMrd0lXFWgQgEED61STXtxSju
84oSPlKEtKf4ChkvN0KZV75Hywmcz6Y0jem6m9u9aqKRuCWpYR4jBOKAbvOd3wb85N1K35Pvd/GT
y5ncfVm17fXbc40/Rjdk+ZR7PiDBg9ulLroCLSSt7zZ1cdhRTWVOrZ/tOcw75vkyK+avvW6VNzJe
RskAjbfPjncKtCjLeHEMfebe2vqkIEswUs8B1TVYiep2fme+vuiKQ2zTbCGAPFNa+7/HysRpFHx3
bBjRavulhMR7K1cmoJXzVb7YylSxXuTqX8S5jouuOKSjoZvuL7ixpKsD41XyCMDsO2eW2OuwDz7w
aKVAC1JUExIozu80JyhfqTXemGYGxnk0DQDM8YuxmBEGSZB5ISUqXaui9B6OJAUA81y86hpJeLJA
zp14eaI/z4Eko/kYO+FLQLHSK03CxxbZWM8jqYdUlXpVlM5z49v1zYcu2mo3PaqO4DQa7+wNICt7
im3TuhXGS7Q8nqzJ6E5CgukvNJdNpER7tYr03ZkFc4zt5BatmPMAGSWNa6TnodKT8aOVxHsHKM2u
dCvUWetuuiq0yHgqKbTadyV5MtOykMRZbL4C93lZ2M05RBwTE6Ai5OXHUp9+7wIEx0kNG09qnR/V
OFTvtK510Zp6nagVe2oX19S1yp1mj9et4XjRlq/Q6Zgo+h/nSJNiLdDpZrGVNdebSYMOQAiwmBIM
+0nsaestyqxzc3Wear0ZccsNxk56vpF1uuJV8xLnJo+RGY6WHaOoyLmR0l8D9adua9WlE6M2zeBu
Zb8o4WC+iZx0lI6WDeY6xepYbevc8zLNzOcUwZvxCym0VwoqlU9tMaEs25nldZvVKYojcJYBfPzx
c8AYuY9+HZCWESqgSaVOxoDIS8gA1dA2dnaVfeyaS1eCxSvBa1e8F2MLG3h6C8Z6K8TeWQIeaPTd
r+BbNf8YaG1J7QIFnWldwgAudN/kdo07iW5GxKxqYzgV7R9pYZnHEIqnE5Wk/KsqpYRgRxkKeJQX
q2twqERKSLzTEiJX0tQNRVJnz2XfjlrjaPc/SmS3qYte4mQ66ZNE6iiFhm95CuxiEyR9Rhk0jTFr
oXI9ViTsZ35Htr0FofIfaWpm6PjlJanPKMtODYioLUoyyDosgxo39fZR10U8W+WOYt5VpUrV+jBR
AbiQES9dWKOmBy/0u3DrICcjXkvt66e5VdM7CvBe2XUWX7tsEeouIv+164AjaX0xvfpVZG2gZM9f
fSd1N0UReF+6sEFHxaJmtzOoaOLYwDtqziJwvTA2mHHsn7uaUD2U8M6JV7qrV4L/7dg0DaKtM7Al
b5fqT6MDHmPUiElFkefc2QvbCcdnoNgnzgxPQ1DtxTYCuZxRb1ncy5CsL5AjWGYwKejae5pe791a
Ka+hT3H3CWW7v+hJ/KWhxOBJ7Sv9AcWFdCN2ZObNXYbc3423gHopf+bRTPvqz1V75AVodsC1kl+o
bms2TeD592AB5+dSaZ/EHuhZhYyyaZEYY5GoaQ+dCZyohWfzNfpmhPH42zAH/qbga+2pL9v5OoLw
91o1s+CZ7SAYejtHMf2b3sJ/IpHQm01PdgwtzNuTNXyTVD7lU7iDwiKlBiola1QvEphipNQg3U+T
k96BxnMe8gqNBCWw+DV7vwpyUqVii96vVu/5Kh6Luy6HHCsK7KeQp9cb3ovGvTQUsZv3VuyrV3Zq
FIvc0UeHdNE8fSrLzL2R2DUiNMid2RaYU/T1niH3y1+0Oo33vgrsv2goHIuVstxavZP+aMd4O5vT
+C1ANHA/14iDrBHNckTyHyOEJypFTDWLwumbGSgUfORQbV7BbpPxKVLU8MFfdiBN6Dk7CzZllHzb
kEysbE6cZRsifh/Be9CB1smDM7RD2AiHeL3U5UODRNmklDVFIcue5sOwZW7OgMdTU9+1UZL90HsS
vkbllc8TwEQUEBX9MM6l8oUM1jnCoOhnk00QD9kxJVE558OaoTTPEJh/5+hZO8Gs2z7DozjdB854
beTc9lYtpuIA+/mwk1hpDDX9DoUd8gLL8KqLZmoq4ehnU/rI5nLbz4izAYgzd+3kjF/bhjxcYZAd
mZt2+oyC3k5KoKFHZTvcheZOqpxd3dE2rm1D8A7lPDLbvfIS+dO0D1ylsKmUgRZXmtBW1aNiLQ1Y
84xvES7B1po6JQXdrxnfjZwULB4JX2ra/+kyDyZIXiiHpe61msanaPm+huzL4gwH3WS+cps2/332
2xxtxmCCwJVmBnd7mhGsSN3JuRaTYQS8thcheWyMp3QKzc0MC8duHbvGyVWQNFfx+1QXYYn7oHha
hj4XlCt6vGsza4fYcP5olSkbTTNB0lFH46bRI3aaakrhfKfON5ZZ/zqUmXfQe3XeCsN8MmbNk9ha
r5+3K/X8P9rUZSwVfpSmrjEyV1o3w7aDAXwnB48rQfT52PLDOWbY5fbBH4bPcmp5dp+5o/96fT7e
NA2DImGZsis6+9AX3Wc32kF+ubH0Mb0bpr4P94lCqSfU9ZfdZKkyRm8ju4Xd/Up676Ht8j0mX2bv
dplRemKXiPd4saOr2jy8x8uSEup9sysImMqFtVqaovTtfdPXM8Jwf9rkauHPvNMLDxpbibFceAmp
138b17oDRUESOSRVcDcOibNHce9jzDpjC/HaFadRv9l9ZR+ryro/vx7ShfWKsmhegPUv4pTtHCYm
VySO34eeu+K5sJHx/e4HaKBpCC3tm5ZvNmEXKBvjNwD1/UMAtBgMK5T8C1l5E1QZ+j3whEqUDHKC
HvaFxfvXQW2T3L0dlWiRhvq8mVPuVibTXW0GxbRJSntES4N+MHPO308cJYpNWWwfA6m63vNttchv
4BE3OWGNk0Xyb2CvDYiH4t9NTt5ulHwyHqWZ297ZOQNiZKutpryOI0Q12GQ5UoQZeuW7Aeb8B2nI
VoORqMl556MPg6NWeA+hnRj39fhNAj6Yu147QGebbcW2zkFODtxT4zjnOcRh55p3pwc8ai5Lde/r
gQJKD/Nsorjws4Nnjh8cvfboKXMf4qw8Pgal2fHm8/RrGJSghFlo1SA1rJ8MvaDO2jEfmhyStWpp
lgAxSYA0sfPRJKHLQMDK1nngz3Ot0/8811S0X70o1o6uHm4c22qepYm1wrwKNL9DfI2HxW1bQIqk
z55506lp+9z3mffYZ+GSo5rT7RAM5pWvEn3uk7jiLD7X3qIdynEeC7Yyl9HrejJCXeYX22SO3uPI
/NLrSu01ysJX0bUdBx73qsQIb6QrpTve7KCaCtuj1PBksYeYknaSjgSFMNNTy2h+ihD0Oxf6EO1f
JT2oqdqiGGzbuYCltYZPjoyQsVQgvy21TrUs5ZDEvZMwlPjCJ7+mzm+ZQ6Xy6nZgmcxbTraQcUZR
KgRkAU7/Mcx6dFfS6SQmaUpYna6cOdEhcyTsrJ4YE6da3XRKFKc6VqMZO9VBK3r7WrYSifzEyaU0
cDj6uxaBrY1sU8Qm2xK5Wm3riAubTGBy6rdR3aLbhxSAAhmCFuwDaRjFos5NraYoMSx0YpS7vhGG
FVO9tywdisw+1LODQv3koV4OSOekzA6UGSSHajlNXb1ToP8YNRA0HOlFW+qUnP0FTF664i05cjx7
VzS8wOk5pQ3PYy8c56kWbzLzTvY8fuw8qojKwvqCBHu39TUY/d1es774nf7Nh3XpQZxdq28gydM/
VRnaHpMeXok5zFz9zhiowx31yP4yFmpzk6NDvhOvFTTKPvBiztGWBXynelvgPOXoXCzAYeKHBSK3
cQ9QmYJ6pcylvbXCZEuXtIt0MwtA36Tp2zTpj8qUu7edP0W7xoqQJaaQY9bhP+0sxTwMemFDalEk
n0elfpIAAJQOZBeB8bCOnCk0+rXS2AR7vvk1nTPr0FoBbysL1npUT+GHiXjb9QvYZW3Elo9keWMv
v1rtXlQPhwqgJHmuiOKbn4dKVxEw5TKWOt3iw9jpOY54M1ldUJebbtGnkMYuOhJVclnHQLDapVnd
YpvmADnpgUSQOC6nOM+DKOV2JAu9M/TaRlHtz2bo+ubYl0CX3k0BaKRbY4Rob/fnJSWH/dx8iCna
aLxKWu9X0a6BK1m/q5Wzzs1ZusZe9ITEXmVXEiQWuRJNIaSG9DuebVZzoBkpnHYcsv406Yf5VvtP
kwaIvPV5E7nOVqdyatlTyAbE8l37ahyTb+ctymKXq4v9B4XCX3t7Bk+7RIAv0w9RPJItXrprrLPM
VoXRt/MOSLzn/UxfDTsATu4pNrKKlE5evzQpBXyqMlOMklUOPMKV82myqUyHsOaPpC3dzxrfn+Tw
NP92juv6pBsAIZPeMV54zYdNqLTqb0r7gBq7//syxqr0tzG+pvi3SInWpzkpEO0apu2UFeyKyWh/
a/l+3vSQuDzUTQ+dhxqw+wqz+VvjwP0AX+S0TRu4HJ1hKnacqMQPQI/HG9udlCsdubsnV/Mqdj7U
YRkedMvL8lM0PI59o3+9GKS1tQLbqlk8tTW8B+6kOzfm4E0ZqhM8QFIfVDuHxMqNL0k93qeTm/5I
jIRKSp7enuHXrKkxJSJUVONLPfT3kj/7u4j3Of4xgiI25L2oAt65XfIZXgqEixcYRLdXOd36Yk1N
TQFY+EkAFUWo2scRjq0zzCErDaCeqGEcjBH2qg6+3avSyHvUDE39KEiIOI/Ok8r4dieTTqAlZVLB
UFDY6Zwn7TRkwWJES4AW85iiOgMSvVV+i7YBOxAUq85dauibJ+GN1TCRO4FhZTGJfTHVsZrfyhTv
84gptuA9jhWNlxn6fhvQI4VXkHwEt7OtJw+N5TbbLgzzH92yT28979uE+vUuZaN1jrBatd+EgHQ8
kHYHu4kpoHrPp0IH0DwUZarhcJTNJPnT1WjBg73pNYWti4zm0Kba6HA+LD/Igb0rxpn02pRlD2gj
a9RZw/fWVfEIoOqvjtpW2EssjoCM2nlE0nu8ixdHEJfmrW7AQ3w3kqrKikZtXt7yO4PhZIeRA+rb
sdRgAOsn9XubvMZBDAdRH6rbyJuQ2ATfdEsB+xqQ99G+ThXwfErsXk1td7DU1jnZk285O9IlySGH
SBGUkRad3ZGiO6eIvwf6oSQ5pJTe3aQ6RezylwGz3hug/1+7EaaP1Q43zt5Mk/D1b+Ltxa5HXgGy
sYGLrIDeI01qPqVLTlL6qhvUG46NrevlN2Hrldq4Me2sReyyMl4bTl7qliQkyYH7sO7KjbBsTm4C
pZUC36F0Tdv8z4MqzQScl093JKkK6G+XRoGnEngh+hnt/KdtccShaaMIMwB7UlHSgt241NzqNkaW
8ilcmny09k1ZwO6+9KQB8G9GDQ+di8VDJv6h46xYenA4wscBsu9O9YPTaorHOjsNvfqLmKSxO6+4
cVW9PY9sojq8yWvrdyR6uhPcn8gYdWPSn6yg6LYQoVucMQ0l+fbFKB6JlKtzuPTNIPs9T1UVvEwy
3rJl0vbV3A8bwVpqA9U3PJfjkb7EyJU0sKTBW5DcrmboewFwll33NqBuSupnZ/Uh0R2kjJTWc/hO
VnReua7291MVuLs4MaZPTR+SR7W8J10FyxWOJeyhtqacxDkPqkpBZVFdidd1reo680N/K16Xn5o7
e3K+U1k8fbLggn5BDqCo67rbFrXyUA1wi0lkYVGdXU0oCso8es1Hp7GGaS9evemQZafeFTZM7ggc
R/wY6+VRppUIkJAQ9inVs/SiHCJKtpzVrcxGzqqDxL6aoNGyi9vIREja0nq2YXOof/YpZuXAI4Im
KhrU64E38o0Bje4dVdl8NddB+amCHGOjDlX0a8GL5pPwCZALanZqEI/XXZADuFhSp2ynUUeNwgpW
PLqZXoTGBjRDcsePEnwtpUmxjWI6u7iNtW3qZz8Fhg4iAH6VHdS8ijbhokOnLEdw/iJSl5ID8vqx
vReTOO0GAhvVMwdEUYkQh91B5CTjxbZOolkdGN2suxe72igDkjRoZlGvr93WXZVfl6H/5M+KCfWX
UFoFmQ6RlQZH6uzHPzJ+yyFXWTxh43GJFkxysOsc4NNihLuZcLk8h0JdidRdx7GUV/s7z3sNi3Z6
WFMAk2JSFuBHyrUkDsQRNea4h0S53vEFazyKI9UbzrwL7RWCjPToFEXOF5+nX5lZ592XLboGmRUh
qODP81atnfi1Hdxi48yZ/71yq/thICG/GedvJRs+XtWipYKkr35PzOyLNST5t07hX0v98vSZ/UCG
6GXaPHV9QULAtBBmD8f5egqc7lip3nCKOCC7XLkYzY8rW8vKSljel1NBnqVIv3Fo/3Hlvku+xGWm
buPc7B/mKD9AYgYb92wqV2YxKd+Ngfe51yX6C3Qg7h6Kf++Wmv/+yDm6dmUMsfqYQGi2dZqq/Go1
3esC2mb8H1AbcdI5J98VTVFfg95Jdjof+scg9ZUr6rfjY5TEzd3Yop5ueXPxyQl9CKNDU/sVIY23
29C4DcUPgl87gyTgxW1Ms/eX24hMt/jpNmoebO4MnpO33cjnuRqQr+AQIvsEFWzxZLR8rSw901Np
wPLlSNTfi4mnrWbnNUZ3JV0ZHs5glaTbGuN5OHXdTrNdhlIYQI05pMjObEa73gitF7/Qsie2WgAT
WusFPQHrpQ+WJAwiSCex1UGwoH4XritIjl9AGGVPtv82HEkwzhMji2yC2am3XWu+Nc1ylQB/t5Ue
dOnSs6N+JreSGiROFw/kPKj2oBiswlK5E8EGUyO7wBHIfAsbLJp66g8xN0gPHiVKdGokKp+n6bas
1CeeW/xtVJbwYU6DWd/2C4OKNHrbI52JktRNBP3jzepAGoFo9T16Gut90frXbcHO2SB/diOHd2kC
9xUMEy5kqOCsxQvntXcjJ32ZPndbJAg21Mj7+zNwYB7CcIOMsHtVRFpt7KjzKe61xYimgnulOhTB
T0sjV+LVYXHbtIu3asHOdENb3OSQhD3MofFJF5bapTfZ6iehsBXf0lt9S6T6HvnzuPHPWUqjNigk
AxbmD9a0T1o4lOQR8Pw0KMYxKtEJWR4W5ahcmnO02RpU+XLCvjbehLrwVPL0O4T2dWwqBiCFaPoG
sGtXpl7yOkV1SakfduGmTSIPJosqPdvdaWEYc/3p22Jf4zXd/J3Ht4HvMHIv48LYLk2b6FSLDF1E
ug3b6g2WuMxpZ8AOslvM0yy8DzR+uNp2oNJiOebxPD/YjUamH+V0xyke53lqXi+iBidezhaPKbv/
J4V/WmfYHFy4kWPu3DzkgLNa9vhGMz5VE/9SOdbodfZscryGlq3zlJqq8QLLzl7h9wbNFKu7VVL2
a6JUo6caj3N6SBHRomOD7EsOND1sTuJtkSqfoK14DoLQlDnE3CMtehtmzCFTGuTBwCMl2SYLiwQF
qy58Kaeqgn4HoFJlROFLAXE/ZC3udh5hn91WRo+moe87h8q037wJ22oZKqa/G79EiNOhwG5voUmD
CGzttOXypzRnAnOnMKtb/pTmzFmuWmF9K955ORkXL6fjBC/n5qtXPk3SDR3949i/C5bPGt9qye1w
yiNn3Oa2p3xSgukvV9Oov9mG96uLOCUOlM3Y1ONVkyfGKRxdSHeWNy04iOepHKcXq2+NU9lNqJIv
b84aum+D3csHu7yZ/T/jhxgu0LkvBlvdl7ZDgggSk9PchPpp0lsbKeXY2Ihtdfxdl1wCKtYybnUb
+Wzv2hDR6guHtsyf8ou7a10DiS9FCx+kyYr0E/WrDojHP01yBa+bt4VTPt0XopcpxjJuoE2xXSjQ
fo6OQsDuqf3rajamIFpXyJzibQXHAru1sMZ5Wz0I072MWINtJXsJhuxGUWDZpHop3lTZGB9QUWYL
5Lj6TTur1b26HNUqYead1A6IwXLSyy9t89wgq4zMQoVu6xIhjqwxbzRqyM6DKC/udg3iZpM2+/fI
kbYbJfXKX9qS40hLz8JT5vflK3pkZ3s9oVKEIJG5r5K6+qXkWVXTiuLZyH3YirIJpPFi75fhVEAF
6/AKydWXwO6+IHJR7NDeS14GlXSLXIltWGzTYpOr/5s4pSC9kKtQl49jqG09Y4Zuf/lGs67mfmq/
mno4nSYVzLJYkzTTtuPAN0oZGuhX7LsZEmwPER4FgrxD3cTalQhdzI5xb2mF+pxkY/IYNfpvYpYo
N3LVq9w0p69LlOo5V0YGHqZQzBeeNalmtvgS4DzeehFbEYa7kSLHJ8NCnyS2oIJ1QF1fSYQMMCfS
nYsA7IvYlgG9DXvrOQ/g6kEEiC/Zw9odvgKXrm/8vtb34ZL6crBbrfXRXrAt+rbE/519mFPUZyt/
E45hd5/kg3tI9L7YF3mYfYbG0LhGl9Lbhn6bfR7CmqJlJ3A2ikc3nn2SEovOkQRrBnw+fTbcizMp
4/k5gYQs4NFpQGdrlwX/w9qXNdfJK13/IqqYBbfsefYQ23FuqIzMoxACfv231DjGT56cc+qt+m5U
qNUSO87eIHWvXqsyP5lCJveSdXLfZ66nIwzndscaL8s8kEYUHmxrZzic9z9oQKtAd3UqzKE7zu6Q
7YPeDESogJ5qwMIy1cPVTirx0q3dwZYvusY7CE4NOdRM0I1qoRgmNcjAqi5USWuIK6CUhbrFAAWz
yJGPyEz7955wL2TGXxcMRRFA7nXWYkkPKmgFhGD2NMqM8QtU6rttluN8t7xuER3JxyBBhARaAB9e
w/S2XV6+4bBRRb0fHGgsJgUWDE6QeZnf1TTRRAw6ARnS2Qa7O86QBlTUVZatEEP3kEzhthNxdCOT
0D3oHcftDxoj0zJpsf1zUjdMzckQ8gf5/18nJZQApLsI7iFOyoabn0aAetRcWs23sY1OWord5mMZ
dtWnMgt/GWrX1bA2CTxsJi+gE7TmrvvPLo0uzohY8cvSlRkqzow8ata+dghtVVk8WN50h15Edcb9
X3sWK8tA5m7zAEiIuXKK2Lz3TGPcQla6PYMIrj9KDrEcn3n8hviytdYAmHiaGghpjFXTfvOa+MAN
4G2DCnBukBRAKLSwvkF5J/7smsxcZUi3zUv2mqJ9ZOXbknICYElI521JlJSfI3x3k47Lz1pl9qBm
xNWIGrwAOgfyc8lxT7qSyvZXv8qaQBPrg7B0NXRFvCVtsBBhlYvLQHHRgDh5Q91WtBAKhyInKYWR
ZlhdmOzybidpMRcBDLyMsxR7wYtXQjY4wIUd4v0TQKpjvvg49F98dAB+jv2UWNtIWGIdTyw8JL4/
fmaQsxayqp+5UaWXHAzRwQBdj8/klkDp8QCOYOhs2iyozd7fp5kZ7mIUK65RmGxvElnj/7rOJ7G2
qhy6H9QfO1uAVsS2NwNEhaAL6k4bS2c7YJl+hM4YHYi3HqCr7kZX7/bFRPbJMWZ/S8FEyOSoqwF2
vFWjA9nJRIP/0/7H+viOf/g8/1yfPqdPiI73taXpbH1UtW0NzYVa+HvTg8h2NMVNlBl43xvpIXVR
pt9ai4XZBth2xH9aAZIRNWH2saYUQi8pgypMiqf0v5daLO/LzdNTUPq6QwGFcKWGYFeO+hbxeuUb
Xr4lG2knCDCfXmWuB1Zvghcbr1LLjowDUqP6jBuTXm4HDvfEhYFl/ilprLcXcFq/uc0wMuXmd5W4
gDXEfcp+u03d8K/V/ulG06swwv+bi2+/NeFgDAWmW1c70KS3Gnaf8MS+B9pTon4YX/RKP+cdmC3I
k9tWt3ddywNXoolDifJvpwRUh3ELrlvyGTXHDVoONJ2JHMvso+4A9mXnwx309eyey3A6gzbijrxp
2cHHc8uak0M6H44DA2rFDrVin0MH81mvkZIIWRhdqAuqv11bdMmjBkW6x2K01qOqcc1yy7x4Na8C
6k6TYe1BxqzPo/kQAwgzlOWeRmnJGIIbF+qqJcccnHy0ZAl6nVxE3cWJQtCiaD6CFfHKpLiJanhb
ACYOObgzxVJEVE/QxEuiLXWNLJYnU4dmUd/E5acIeaNHO59DKeTQNqB8XqZz3ugrn4mN0VlQKYxS
/35oUKpmRmPxvZY9aCdYB6Cx6MH+8G8P6XWndsCr/g8PIKcQFlcpj7+swXB+Xw+JBX147FkKcwMk
DkIqrmWjnRTtfp9qWyLSn23zOEj1QbLftGCBdUrN2DmNjayECVZTpNOaM6MuUiZzlxA2hKmJpTOb
FkzN+yRC65DXu4l65Po+0UQ5wjmOUEqdmtVN5NkJ8oPsEdBg9shM8xllXO0FJLEMkuWNt0F8e9jQ
YMc0/zIiZNWpQTKVZX6tWG6ClRazs8RJNyipb7c03dO5gZNo+22erSZBSmMHeH9yRybd67GpAvHz
jj7B0HviFEMPOKBRWsNEDq7Uzf6eTLLWUEEkWbanjwB17ebomK4OAMjvTwRmH6h+aQ9k6fQCqk/T
tzBN+gMF4DgIcndTI+o5gCcTq7viRXtPg/QlQzYWou9pfE9fsDjrUPbxz+m8qOt17Jqgby4z75Dg
PQDsrnfo/Kb45Jhp+anAPskasuEWNRa+445prxwz5nsaBEJ62lsgSljRhPfpeF4VIHEd2cZzq/Rq
WY8EmjDxEloD0juBfQd891mDpHIrh+QbaHC/ugL6PiAa8Q9FDDVGlufGF0ykcZo41pq3dlKAZsq1
pqfmwVEQfENrxj3S4oaCXvB75IWdIKzbfOuBtUBCBumzyBILbKc5Mhgqs9gpKRdlB7LW/GD/pz9y
hhfTb2NxQOnyAAhrBqSCivz9EQOsWVKvrAQJjWXgQ7CwpUggk2DVLBM8w/u+ApeGDO+h4hXeuway
LNge+7seMrb34AhAzN9F6Zf0/DN5mGFq3A3i6zQ6TrrK/dhV9OE/QybddOUoduBWLUm+tAYt6TQt
NPvUHZreRPBWQL077FH0pk52eC65kPGLugN1W1Nfx2CFfUpw8sC25d9u9KroHSho+0X3V7dGrUZA
5nc3dY6ZVyM73VQTNl9uSquJHozKfSYBnIAw2a6bsuwEXbD8VBiavRuBQrjFsgKMvTK8RxEidN2Y
TvVqJvFrEsv6Z5NC7y5jQxxYAyDQbVz9FH7zOmpx+Vo0ZQppnIw9jiZ+zLUW5zcIVLzdpTGGj3dx
7STdIA/Wgv74S2Ppb6wxUJqWJ2C2iCPmgxnakDOtzN9sNElRcHiRAYkN39vkiL09QiSmOjrIzkCY
x7EfyRbxz520+wdp4HXgO5AdbidwYS3+kL4CpJHr2KW2Rns/Ny99N0G0tLLvnHFwj5barLrAbmyN
bEyRxp74Dcn2wQn+MM7i8WS0lGe6sY8D97wfVaafdbCcLBfMNWaL//viHz5V6o/PSdd8oT0y7ZZp
ozz2EJvnoX4gu/S9W2x5wD7k06uIIDuwhHcpDKzstgmxc9uNtlR5MMrnOoJSBaQijHWCPCMk59Lp
aoVcX5GD4z9nXWOv4hLF6i2P8hWf9Gg7JY591YC4nRvDN+Ozz+1NX4QIb9EAuUjILa1K/Mi2ZOtR
/7fWnSSCMJ3gt16CLqRzsmFblRx/v6bSEIDk4xGbxvEz2HMZJCod7ShU1zS3jT+wlxrkNSfHg3pf
rLSjjWJiK8FB4T8xrQQTVv2zHi3ti7rwsvrtwgA/bsYhCOIYyC6WRm48N17XrWPB7Zs0oC2QtUlx
RMIAjA7h5G9qE6oIqRGWq7wG+U5kTy2+gbgSHtDeAPKgrxtI+qWDbmz+sw85UpOmYDuJlfeyGF3F
xdey7Hwct6wzHTn7Kp7uTG06kwxZlprjnRqjEyaNtSa+Lepw+j723+aBDwUs94P9pYUsQwDio/gx
tkJvO3rA2EjQGF7M1E82ouHGc6WJr0U1hD/NBDx42NV9B92zFQxqkmb+ngTw7XBBQU8KZk1Nf56G
YZ4EWdV5UlshoAW4iRb22SlpHG2VTzJdIeaUnaJwAEk7jXRhOr5d0tCU6QigOMV0tAYk0EpVVllp
KARPDAivQwssOfshGDS0grcPmp3Wq6rm8ZexkDfmoNYr6OXXnnvdT5RM/Yo9x3tmuQUeZm+wbxnT
M+g+8fiIv2x9yUbL3HDbY49myl+SMNpNKn9EjaxGH9iaGHXj1M8tpIszZzgalIH64PM+HHvxeKRe
p0Nxvhv9aUeQoGqATnnfIqI3I4QUfAiULH+3cRcMFCRKTc7kN7zPJdQRrUd+/3E9cHtFFy/rzuDf
QHmKzrT1EmHpbf0TWNKBuVFBmtIGKLByXFCVKXS0amhSCG2nzWKbUv9qaF8aHLuPiefXOCXr2oC/
YbSeu4Ms3NsoixSVu4mPcAGIkxLV0ACY7MLAcsp498Ebu+V1O+b9ZXF2mCL2zurHD24Qck82g1O0
4AJ/AUGMf+FV7VhBh3jAwbfCl9o0w+vIcW5ZA36/dS2Qj80uqLmagjQJNTxdxmINPBFEDZbn02Dm
NQiuN/Rg6shuj8K+lnlXrKVyppEwRwYu0DkAgimfnf94+NHqhWkZIFtEWbpiO3QVPWJklqjLpEud
iA+XITJKI7WB6gM2Q00hDbwPfnFvVPGaHJ3EQHmQVTPrYNpyts0rWGO9byHTZsdBUReQmzAM+y7J
pmbvJF1+KC1nvE0QgoRGXNq8DpB7ZFqk/fRks3crk33pWDGsaFLhps1e5gaYR3wx3iwsOU8qdPdC
TwS77PaIEbnzpBC4tjs/HTcmFPqCQlUIuKpSgZp6aFYIWvkXy5YGcDXqaA+ujRj0Vyg9ACHjmx9O
TWAu4XUDvDlCPsH7ZL1K5A76aJA3RjrnBszwcCsy2VxMFwr13CxciO+AR0VP2vFY+fo99Vxloivw
luR74aryBDWVFqGBUouyrV4DfsfCtnxbxc/zbm0KRFITwwuTTWnjoDlkJggJl1sht4RPAwTNnlYb
xnQfpim/cpAqbDxPJhv6RVXqZ6Un5aMua/NMvTb0u0vZCPD+YYwav9HlxgXiYpNW/psNlav3YaV5
828RVbXlpZ6sG/nTTxHk8XwTxbLZLAvJkN9ZkC2+0DoIDoN+Y2QpgkygVKkV/5WRJb+4TNmd00O8
m4dgrSc7dx22MlrDPLVROTyZabzrRs94zaUBJeuyHXfkliGFnhs42LdTbx7/07KTqdWBK0HDRcsW
oSyPFsECW01Ye1QNhpvCmbotsZBRN0Vs/UM3Vl2iLNPbJtwso6FEUEIvf0V4LTz10BQ68gz/Sura
MaLlleuhEEGNpo7iiIxr4BJVV0+BPeSKpp+6SBkkl6zusrkbjVK/RLX2c14JGY9rGpVfqRdxx7n2
nf7Mpml66kre3TToiNFYbFjxXZv7VxobgFy8a0cLnAG4Ixg1mntssPYhCFaeEm3SgCkatzRW9Kbx
4IIwkOYJR7SPY5esaKyeouSTW/yq8c3byRRYdxGW/aMsygy0XHl/chW5E2DD1j417RpaOuCLml1Q
TdNYjnNPvbTMTWAAE2NL3d4YqmuZ+Vfq0aQSG/QAAYL+RF1aknninmXpp1HRnuR9mz1oKmpb1rG9
wwajh9xNXB8G1O5fyQVJmfgKDYrDMqEruL5DIQAQFGoRakSR8HmRqGj6gwXocgCGCR+p7NoN0sYH
mrm2bS0wNSeGyBb317aYwrs6r8I7VEvm+wTyRoFOPo2JMruyFlcapYacx2PpR+7d7JS1eLi0+A7M
62Y+mJJ0J4v2y6TlXqW6jZGCwtbPSmeNgitgSPxIN08O/jjve4FCJkBrU//D239IxnwjGILgdafv
UpH3exfVQo9R7PyI06n4Xuo+MgeseipAl/Y3h6xlT/5Y1bMDXrz9vh5x6FIr5DgsPTDwyASJC037
0ojqC8s168Xk2ykskpe6GZrrkETAaSuzKGW8ywAc3yIZZb0sk9662K2niGRNU3Wa34yD6eM3ksQV
yvsgj/ShESEAb3E/QuUXA616t9IVZN7ZFQeexBr8NVl808Q+J6uqXZiXUMNzbB+yrjnfONxMn3iB
rWDSRd2PCrEqzbTtXxxprJqN6avTIaiRA5+Nk7bA8RDb76NRtyi2U9NDiN3M0ydPb5+Q8ug3aY7d
fquwEK7CR/DWxuuSiSv1mA42hanL+MoYDeA71Kjw5NtoFKFcvnEqIKbU1Pf5vjeUW90Hg2kCCmvE
AlAI36saldwCrQp+II/I23vgisJZoGem/kXITzQegtttbVr+dKKJuZrYUXHLNHxq8mQ8MlVW0XRe
eXXUFXUjN8TvNOzPxgStbbBwgJ+xqeSZ3Mhj0qJq1wmQxR4APhIrzykaZDxHba4NCPO0ChJDl3dG
79VXYF80oFmROnVlXeH7WStx0t8zrCjz70EICA7z3P7OuMdP9HISbeJfIYO262K86VetGfVbMOm1
62Wrpya4Mu9OZJKg6dvqngWQNMKjPHWHL2FeH0C8o/00HOMM4dLplYNZYMVQ738Db5a2d4Te71Fe
CtSmmsQc1C2menOYhri6TaFdBtlYxpdcVaVmCeDREpJAc+/d7nCn5OtCFsfSApfiQjIDWCh0fTTB
wK6ql0cayPH12lS5jRy/GULJVejjpQFD2ov4VUtDvETmEIEjF6xofuNbLxz8X9vUkMOWnMDa+jbH
dBv7xfhuR/leNmVyLxorfjQLC8D4XAd9VZsmjzmv2jOeOK80OMVxfQFF9aUc3PxsjVm+hjIuBBZV
1xd4AwZ0SU2opXiEqZFxyDDCINyphHrcDRl75xsgcfm9PbLmmgM/GnS9r3+O20FbV41ZHqibIWMB
dUz5lBnqCAacbRCDGeZzmDYDsBW6d2Cxl55QdequsB0KRMb581RE8UXXRh8EuoABQEi2W2uVFx0r
1VVuXLnpURNfEK+EJlrUIhkGFNYaVDbxkbrvboZaDWAxcKMRqGBqv6GyAwxbdfXVdxFTVxHzVG8l
kFbCuw5+WZ1REeeu3z2QkkAJQCrlylUeYQdKefKAJlH1NWre1iAPDYpz4CICRzIeSPpDh2TaZmpQ
AzJUjfGAUnrjIef+tkWU8kYeRZJaQBz4Q4DoFHh2WepOAZ4244GcbQuF2XxsgbnCVJrRqjURjmw3
diWnYlW72nbonVcTmlqHDHRMQaeYYZwprE/UhUiN9eQI/taNhjHZJihVXg8Nd/d1CcEwOqu7+Ffv
eSWTNR3kaZS6dFpfnO1OhicEddKAslqd3YEqOC37bdJ6GkDKhThy2/JOOlBbc3YsC0HJNSDDShPI
TqmzdhyS3QgM0LzSMuHPNREpgirhOoux7TFzAN3ios/u/AxvtGFi901YwgQMwWkwvS+LqU9dSCLY
hVxFXS7SFYsLvk61LtvO/TqaFGd5Yh3mvhHi5dtU5ZWWqAo3uxsHgfOhmgy83bx+jhJbkNQNxzw5
FZHMztjtvDWTlwLs82c/rmowr7cnstOMLvQt0KjqRDVjXZkCm099CMFghlpKK9TMgGyOGsB/f7Uq
AYraLDQgdIUwOtKoQNrFSfE4OaPzaeCAyYzJTYBy7hNZLG06gD5C3HFl6i29CdJasBN5lMhIrFsO
JbRWa13sqFAqyRtwSNHUGFKyRxRj+QF1URJrXP/HnZjViLsEEJcWWXhf5A4qpaemOHWqSQYLfTHG
BTBDU3GiKxqubDGAnNgawNv4Picidxonz3qqwefz5yWNa23fbCCllezsPMrWpBt+KFR1WI3vydps
dXkRAOBfnDzP1rluWqfBrX7yMBNnQ4q3JkptcSab64Ffz7HzEw1OykOArQFxtHcXGhlQQQdKZ/Cq
Fdr9kqaaehaf9LF55e+V5TbSDGSiNBU1WgeKSuVFPXKliVPczRPnjNbvtZbl/7kW2d/vuKxl/r4j
rWyWpXVCLTYen3gYNRkqbwnB6713cdwxn9IOj5VlFNuJj10aRUI8zs32YjuavAwmDw94tR07MwVi
h2zzpQeAyiE1jCPZqCndGvXMqkGZAUhKX+IOJwjwdnE2PmmA33up9lJ3TfWttLwXD1+Eb6CCni+A
J50v/jGkhwN7hlTGUQ2Xaub/WOL/uw8kwFDlBf7ujSMc59wMrh0Q0UMR5/G2hU7tzA5hMSi71LXu
XDv8k59N71MymdbL3yaFntnO7BD/njSktfUSWXZyliWKL0WhDXfUdAnLoZW5WiwTAnF3bqI25Fms
RF91xWZZ1sbOSHBGdaUxfpiai5UWNlU4L9kb4OrQBxWUUHdQMb27JoyNXRaCCJZsNjKUQduxEtSg
Zb3pwUR6CBnPn0dt2pWNCVCrsutW5i92GVVvdgbGtkMDfN2zU+EM+W5f/P9prxrUr1H2ak58qewV
KC+hyTzOybIGtLVn4beflvxZ3pvNrne8YbXkzyRSmIjCJt52SYoJO3rNI3s4kWm2x6sqREUZ5dwm
LczOsVV/Wm4t8MDZNU08rpZl2rD/uDQNjEY+L00L6aByvhOuuZoMVAhyd0JgMAck5ZrXrrvSWl6g
DmAIr/MInlDjAXUtT4WykV9rhlBQBIJkRyvMc2mB91Uk2H1Q0KQWfW+wPZ1XWkzLmk2S7fC+YSca
BA7sIXVyce5Rxr8eCoYdt9rIzDsPvPjq0UZqVpk88Ezvq3wEVZfq0nbFKSPk2mSYncjmeiA4ACj8
RoOzm1rXRSp8u9hK89eyrDZ6H5elSb6GYFYqeYZzFLZBtGwPRmsapKZ7XzbkOCqMNXZVQ6c5h7rD
zo72M14EHAR1aT9DXdfrJQqRkJpYujSKWjb8XrKzF+HU06OCeBcO01e/w5EoYnp/BqE49njUZ8pI
V9QkYQmJ2Kzd0dQQLOt4bagp1F9WCCsQ/Ft9+/CHfV75w03G3E8C5pVyixBHfxhY9Gjavf6FQYjV
D53keyHSftUOqXeFBHB3Bo0HygnHyv9qNBdycKBKvKoYOOWboa4vJXRE1jTg7ixoTH2DsnOzdhuZ
XPw4Kq7xBOwBUlvJd9f81NfG9NVCUfoaOral2jaHO6SIEXvgEO7EO3f8Uug2D5LMiu7K0rWvNIAj
AGor1ICGErt5oNbAvxyaqKMYmiMz4hG0RQoCNXD5QDbZOUDZjf340CAyuLUiTd7CPDZvRqvfc7Wp
TZFKop7stHirgTEfisAoaIkYM4+IqhyoqGUpdKEu1J2dI8jP50HyJzs1I1JLRydx93/a1bJgh9aO
ldHtP/i/189kkxafUJAzD/4xHdW7yB/rcv54S70NuQESWZ6mOt8ty5rA1F9ST64ajQ8X10VCZwAm
/9aHeF2j0Cx54JkP2G8FxYah9cuVYRv1C+Mtyvhkm3/xPKAApCy/+xnIk0pX/BJ2uc6ygkE/9AHJ
oBSnlJyvat8KfyF1Bhh3nn0bkh+o0WuebCHGTYxH47nRy+pkILu6nTwbm0qQDwRR4XXfLTNaaVNe
/AIH97NwRvvF1wYE9xF5v7qarh+giqrtGM5k92np9SvZ6caX0e4P0jXyXzqbjmL0my8AbUKgC+yH
TPAglv30qJtlugvtJjs2jGc324ujteH38guQ9LuxzvKf+hh/Fnk6PvdyGHH6NMqzbwj7jF92tWE9
q16YQDhQuVrddEiYF5+aNnFWdZQKUGA7/JR4xvTYceMRPB3OF2g0Q80ptLsz9MPqB9C0fSM7/jGI
yvSNvJSgrbtveQwgdeKtNR/FdSDAjK5aUSaXxohx2Les/lvrbNw0Kb8DXAOZLOVgcnfcoYYy3qRm
Vt6h+KW8q0IUeCHgUCNe7xR3BrTXvKAu8Imn/EYm1HBpyExL34qDQav2kdalW6lAH/iv1u5NL08C
hI3l0VLvvXkgRLXAFFZ31IvdsLoUZnxZJuUV3vpjnIDE832hEgnjNX5M6VYjiAg21G8Lkw+LDR4U
XvudyN4mxcdZZ2I8dUVQOorybSZ+m1vyoeZDvx6i6cSBdRWGd4SETeC4YPGocus6YxYmSGMgOJBu
CeMQlSa/oEDjmQbJ5MbGxbT6N38OhDvSZJFz0lrPWREdhV21n6vENh5MBM3Of7H3TfnRnprdZyfn
b/4NAEArYq/A9+azH6bmwxChmmqOZJVhz9/4XZEEOTMX3KCESaBStQL8C13bgXsitO/wh6meekgy
7TuUcG+70TI+T3jwRoLF3/AKA30Kz7TzKJzpBpVqD0QZKEhWM5HTrZ4GNZNXCAxFbj3PJAcnRBEY
zbSAqLiJFKLj7PdMuqfOAFGkmU7s6Z85wEfkgJ0eai+iTRG19gMQ4ukW/xn+WWYJ+IYhXr23uFUj
LxBbUAsXOvSoLdCrWmb2HdJF27FmU4SaxHgDji7je2qjshCI2fTZmXS59k1p3ioZabt+6ruj23Tj
GXl2iI+zqnlo8JhHeV5fvmIb8SnMAO4N4odJtGAMq1mtVEXsV67p5epvn20S1r8+W1TrHz5bomkQ
2VW1X1S6FQ+8WHEr7o5zcZbqAtDfHansi5vaA+pI+KGWWSYDRFZBIUfhOq9lzcZKwBgwG12kbTfe
EGsB0tglTq0d2w4QM1vFQ4i/Ohl5leAdHTnnSal4Daophc62PILYOauHnTWw8qgBEnKRrhgudEWN
SCswlIWuu14Gmib8lnA9DIqWDVsrjayDx+r4wRtVSdsIql8gT84o8axfyGO0LRP5TesJ1T9yBT32
6DjgUWItaf0PMf75kpwmOFEKgKWJs5VDjGM/2OhGBHcd5qEGJcw3jYIVc4t3gdEBGdgDFvTJdQCR
trPpM7mFOmhOnbpGBK7HWSNJuu7aKbc+Qi2fmv43twG//F0JKCJkrJh4aotih1Ju5PXwy9uaTjzt
CtWVeb1KoRvykpWNfsxMF7Lj2qS/6s7wc0x97w6J5uEGNm1UrCt/y/DdFRcMmSu1bCHKHfmPKXtb
tkLceD8VqGwHtTYYdrceMGMrZBeTAx1tqVvraXqYD75qFBUbyYcuYpnJIW10ZKIbVJd6BFyNEqcP
DKN3Nn7p62eH0K54SfTuFuUZd293hDrNKeoQp8knszujyAT0EgWIqs8Q6AzNbVSjqLxig9zSODUa
S76mbm3uhtIUqGFBk5RRf6l4U6GUP3fAIOO5Q0DGpOJvPpYrxKrmHNlf5U0DgkUD+C+htJDVSN5C
a11chAwBJoS+FEjlINEoM6D5kbrHJXZe3RaMb13gITQ5BGRs1QhdeUDKHKqG3RZ7bZig/phHhbU2
agANB+wMHLzGT5x+aPgJxZcus/Gbo8vYe6ytPIXCGeLm1CBHlUuEdH/3O/ALleD1J8uHmdSfssSA
ZvmK1lrmQEgIoXjVmAWzNvaQu/kV9GDdVgcX+LU2QuuiiydDwb2oITNdTbG0Vm46lpsEOxWGM0jo
naeoWJFLRrbRL1vo98T2ZlmhTfQnnE5i0PR5ogw0qJIdfdXQVZQ5XQkmBRdGnOf8DVm7qbUB31Ve
DrOhdM7HPfmQyXaq37NpyaVPPtStqsKxV8uIa7BqbbgQlGwlEkayTN6aFNHIFvXy6OeD14BwKPo5
23IaIXenZdW2L7RfFIH8EKTMkgQqPzHI0zug2c84O36MZv4R3KTJnhM9aYn2DBS0dTE18ANKKx6h
FD+ml2bMS3AvCe0eRWjmquliEzGePArAGFn+GKJsA5BiCexHAuEaJ4x/irT5VkVu97kdkbfX3Fh/
wIbHA/ck1/H/WGUHvLR6sOC0qOZn2cbFyxW/B6fE3yKV43m+1CyhHY0We6oya1BJpEaocSWQWSNo
8QacBrvERNEe6DBeAby8h1hn++hNtX9GsWC7IrsmQL5YtXFzy0JruvOdAfsXNSEGVwAyRpVzslFf
/MmrIKcr9fIpqqY2GMDId6ZmlFpx1lWz2KgrpOArJze31QRAuCz5hbtR9eQDBfvAvXClm20MXMu6
dcv8yRm66gmRV8Aba/FAjlGVX4GS8m7Ua9P2x1A247wI9OpAq5rH+B2qNSt1oMWDSB6om0/OtAYW
yN5Rt/NqpAcR4N5Sd0xCjtNY660tdVNwhSYHZDesFY0iE68dmwr0FjTquX1y6TrsUGlUH8z2hpDB
PQ1i65oEtTPq+0LTrAlsy1mLgoz22GFzgFBSkYUXfLfCC11psv4Mvmy5N43KmQKzCXsE4EcwwRsF
DoYFlJnVFTURVAGOYYJm6f7Nb5lGM8iFpi3d//tSyy3/WOqPT7Dc4w8/GmBcikNvPIYxRJY1qIRU
AV0uDYg/nHVl1UMAoYT8tAywBJT0TVX8nkL9ZdhTKy5duvrzBnmHjKTBwHL435eJm/cPRnehTzIb
l7uS0W0buwpc27ifRIKzm/oQyxTqzi50SVPqOn2B8mZz0KykuusgDekgFXQuFWMnNfXoAAWihfVq
NK03m6SrNNtqEDW6jOoXAGy04NtWZKiVeJ9LM6oUaLmBmZfFPumo3Z5yPInorsvACHod6crsWnox
duYi7t1NVif+ar7j+8KIUqFwGxzeku6dixKn5MZI1/NSNDkWrzmT8W1eKhdGvYkTrZldfM2/WiAh
2oFhQhxdoYvjfMXy/u3qLzZyGTyb5fhhYx415fvVYnPVMsuqNLDYGrCErlIbv3jQu/kPdc/ATRWD
SZ26oZP5D8KEhLbMzFusPBrIq+3jzulXNNjYnv9QId5SNFK/zJOkgFIgingQ+QJEtBS8vHmWdQVN
SvOjnpyr5ur1D1uwa8xwUcLihSk/syQHN5OvhwfWDk8ESCcYeqSw6IgEzPbFRB5kL5rphirzQB9x
IMid9A4EevZ9mqTsigfShnrUaBPYnHOr+9GPUYZMXwdEXu03fOW5IVgMWBGd2txW5/nGfe3er7LU
eLPRVZ/b7mscj3mgVwV7nUejnW74j5kQ2b3jONk9eK/dM++mE5kgDpHddwDi30I8y6CaN0Qrcuv7
+xhkTHfkRU3X8n1mVfJCvSFJs/u2rF4qVoJJQ61MpoGDs8LVzOiw2PrKaldeqmc7cqGBXBQouqhQ
xEM2WjNuICcadXa2Xu4aMWHtsgEM1Mt6kZWbB2YMwGsZHj5wWk3eyXa7e5pG/yTgIhrInNYfVjca
0PCm80dY/gkZTpQS7F/XxVSG7d3gs/i8fDLBwiQwQJOImlT8wciXu20YaJrLPvyrGjMEjNQEXRW5
UONP4ADhBjfmfxUtynofontFIVbLbfWu9Pb/j7Era5ITV7N/5UY/D3ckJIGYmL4PmeS+1F52+YUo
u8osArGvv34Oyuqustu37zgcBFqgMkkQ0vedxSqBW3//pl3VWXsi+8/vFw4BUuj+t+nu/dMNWnhX
efhkznX5Db2hmKOu49WlOBV8D4WNfibT9DvXhkmClWfDc1I393aaqfsElo17lxAgdOd6+NkxK2/O
E+bhAH/Ket1Aymgns4I/tBC6M52IY9Nl45DqFDNh+ZbIs0ULA767bqCPfTPqUz+XnMKb1sCKQDm5
9Ohd5QzVtYToVSMVvTNVHYW0V5iF8cHUDV1YbLM4J8vLAcIO7wa6DtqWQokTED3Mq7tkZ04OTVy1
R1SELkzRHODhZrEcOtyYqm5CKDEdumpjTg62SXZMmH41jebjWjE9IIUbXl3+esN6oM1iZ2VOJl3V
nwkvzqa/2XhJ8pwrlx5NacD0cBO4dgc5EXyhyRrCGyBVfNNoqnJYZC54FQx7U1RTwbZujGCd6WI+
Qg9mHJnuTIXlwuPFKyeyNR8Ash5kH7YDlpJYU/XxJxKz7mbibntdTP1L0HveZ1i7jys4Ao7bcEAx
ai0folvAaCaedyyqDA58YFB/hk4hhyRu1hyKLgZ0zb65VHdw4GvLEnohiNEs31bckFDbXnB679h8
hdTHodPF4gNQjyU1zMQpu7XwsYsw+GTy1yHRX9u6ze8LJNm2bQ2LH0Rpvfu5g0ltYw74lddfLAQ5
vyYCAEjV8++KpVdNOtpPbdKM8AO19Y3D4m4jS3vYB6WjEKdQBKqBfLhXI5xxNQw6v82Hw6OUf49x
uJshGIxbNFgHLMWtkRJQEmYeeSwtKFtQBfJZGg2P8KiAljPq37v1M/s89VykERFQu3RzwL033cCO
eDvbOHd7P1ucfAuM0AEsj0fIfIPeYS2y8SVzI6BLPfsTbIdLgBJptq2HRj2WHT+6BY2+gs+TLgvA
o8+ta5NTTkek1tgYf/3zyD6FGYU5MndCwLYZI76VJEgQhTp9NHs6dNRlr/9F3a/6hYQSjJtF+iHP
ZjlsPEAZbPshq3fJsYnxzhKTszPptUuriyzZSlglaCZ/5uhMZ3OWtKy3pn5I0oWekNg9F11RbBzI
D3yys+KiZ+Wkkq4Uk9UOKCSY86b5Rc8Kc2nUJw0EtG3Pepz7S8TJwFIDTEEYA3G76O3VjJ1fRo4H
HewyUv+m3C+TdhHEbXDwFGxHAJVR+TmbBBIutPdNA/KE+TmGhyDzk2nwgaEKDu/dglFE6zFM3eXA
websAdQ4tFnX3Ue9rVdQKRvWl+IEITbuVPhIttvdtz2dIOCaHk2j2fQuBMNA6roxJXO2QdG3s3Ha
v50tZFa47lrdIOIlbbUwmlmwHzr2klZnU6pJWm8TL6uWpmg2CPJCmDOsz7z0ANice9QQEFvy2UrE
1P3iHJce8wE/nuNXf4WV8H4tOmhPRiMv7ixFD0abIYA76VaBa7Ua5ocCHn3xHIvur0qYdt/xfjoQ
mL+uMDi6h6gOo2UjJ36sVc4eCeTSL7J1rc73UKEs/BCouc+mW5CW/EhJuJF23oFU73w1T0xdw7ii
RMzipiGkOTRhJ30Sqvhrm53yknlfOgXZ1amZ4j3JUn03H2jaK5XDQ8cGXIjFytmpFOdxatt5CRHw
iaKm/4psab/suBddK0kpzFwnqIyyfIKJsnrrK+DI0sKOUfsUydMOCr3Q/uDEH8wew1K1161EuAB7
l9Z5j0XPohng4i5BE5o3EMVsw00NQO9GNBxJ2RYjUYNpBPT93WnjYZy5KV2k1me9tMuPETWjXzsI
uprfMo265AbOcrMH17XwiPiSQmsXZor9F3sayLJVSQ8vvbDfNk5nbQkynVc9KOFL5OWmp3IYjkZD
29NQ74zz/gspU9hBgn9h9Ul2r0G9B3Ube2FVwDYUQ/K9lbRvde+tZk8TUq96XUEZiGOgBEUj25uP
HDhpenTK6vnyieev4hQQ+zI9sqjdwrEgefCy4pjnlnefQPBpjxFlfgr78ctcnxK8Lewo4nvHhVTK
j/UTEhmLnNblFsPfcMKEfzhNwunhD83zjbKLeFGSASYEpsWN4mnRlCLa5P0IXzMLPgjSm4Nac/G9
zlXpuAW2rbrp5k0NYX1kL1BniqbhvS6v3XpdBna3NCg3g3fDGvjG5U6wM/i293rLTaYNAXZ4kRqZ
1ndnK49VN8it1SvdYvQILWpfaSWsVTzvhc74tmfqftUKYCnkc4CV3CS4e/YSqYN1PbnFQ1XpF4Yo
40tc1msE4vovNAuUD/zUeG6lRGSP5vVap66ztPVkLQKZ0aM0iggmUGzKAhE5zHPCvakyG3eOIps9
pCng5VpMMKIFeHWduC3YyjPhzoC4TB0EAOB/w5wTAjn52ZuHX93aTzac5bYJFxiSC2tQO04svCVK
BQ/0rg45zHRo8hLgqZC2I54LL0p8KkR29hSRh2jK69XQ6hZcb/DF4eb5wuvs+5h3zb2M4mYTBHm2
CzMBp7T5ZKbHxOC4HtfiGaH9xA/cSfsukeMWEoIGo242ntblKnCFvTLFHuS9W+etA2di42QZ4OJj
czfpANR+FWc75DRAMITDww2cQd7qSvdkBclOR87qV54VAcOrdm6c5lS8qyPiA7LYW3eIruEq9HFY
+Ib7r5C62iLXa+MV5lY3EFKsbiIEYy51pmgagG5vtmxpuRBA6HhnP4AG3u25Xcza1BLhwwrWEO9F
BwKKuK7slLAQCGnpeEs1K4zDqvXRqavwzhVNeuxGFSyNorfzR32bs/SYs9meCRH4FbR8U5gSFgs8
tvQr9DZaYP7t9NptnRFaL/ghUhF3d0RWEByah9oxeuvbRVA0ZnYb3UYU4tVtgEQW1obTF07gzDO0
4yfYxbzVGyAGNDIv9ab/pJNgFVoTOAZNo7a8j6M1khzI68kJ4yJy5VC3ASlEpemWqqz5bHpETcw3
Ccz5FphsZcuL9HxjkWHzy7IRnke+DCwZIb2t7UAaLnJquJ+ZS9pWH4umFRH/fmeufxn3f2n96dj3
zt18qlJa7WYKp30/IukKK/TyMCACsNYVZXcakDDYHOvpJQ+uiqEPXtlUfmdCyoc2pVhZhkNwBAq8
uhzTZoW10iOYSuZ5IyOvNokV5Yg9zXOgdp7w9PMm9Sa2JOT5nTP9zqsuICaxy0qY+3Awr3snq2FQ
PLZvTOz3fvBkwNy8yx44qQnu076CNk3G1qkAuDhWZXECCV6vAHsqHyuXfjPURsv5hmFLvbwfQ+Ip
8q1APLUOfkzDWgPCuFy/F716KNewR47WqRuGRzGCeiWGTwb9nucdrOmiYDxLLvuj3WIhE5cBfa7V
pQMb7shAF8gWlECI4JHIMcNEWJgXR2NDk81FMRdNK+vA7TStWCvaD6b1V8cqJ0LmItMQULX0GdME
zCthQGuXgzyULcFUc67vKweCAWPzVLYyZ99b5cpb+NH6ULgNs5sonAkMbXyEUrfg3zQ4xD5kNfiV
VcD1b7Rc9RCmebWCk9R0AuUr3TuFcjZTkbNrlhRi2QkneupsfZulOf8OYj/wjV77EpV/HO5GLeAb
nbIh5I93BfQRPIRivOwomi4AemB4NI+/qbe5djZuUV3ch7zRzq7B7T5oDWOkd0OirIiajWgjiOFO
MCR6b6AFh+GHdQ0FGyhRFUDtI7iyKEXcH0yxGfO3oqEe4u3wsXX8sWhaEwJ62L89Np+A0Sl15kPa
9ihqV++8eYIFNCIc2WSZRSdTNpu5S5BPepcoNz5STD6NnkHS9q+ByKNrpx/4LZnU2YghMN2zDWCj
ydr0GrPpFSy98Bpz20svU22PDL2GFL3mmeuf54J+xaWXrgtn3cqarRChBEB4qMinmEEbDs91cKOj
GnrcGPxP4MggBxV0EYIuPTtNgIrDHLFmt01eN8uc6uFz4rHnznPVq102OHzOQ4m0xFKJqBfHg9Hq
EAoCQ7YQz3RYQxulH5Em6Wh8Cqj1nFoBv0woO0WzY55Ez2aaZhYIEizXhWSd2pvJmsdxD4IMX6yM
mpfR9WqHID1ZFV4Vs/KXqW+GFtSOuZ73cvne1dTDpjPFi8ErFxDsnTYgzWSfXNiLayqjr1kAGrQL
LbZzkkb9WYJADahBE31NYA0gCLQ3bDcONj8eqWg8XeuMfdKY2ZwgwaRPmPXqE1YgyVYM1qNkcXxg
SbwO7ay8S9Oku3aUC0BLD2fQATGXZRUQsjWtVieaYxjKL5dWMjovNcgfB0yOsGpxuAXLS0TITF+z
gXDdWvTaujKluPQc/7d//Pe//vfb8D/ha34NGGmY63/oNrvOY93Uv//mkN/+UVyqdy+//8Y9yaQQ
HBoWwoP6iONItH97vkUSHL3pf0UN9MbgRmTf8Tqv7xrbhwFB9pLoIAQ3LSwRuvX4lnmzqgKY9LeN
GkHDbVv3BalzpM/1t87yL+vYsI/UAYyVjTIzrF6IbguomUjPzhRlG2l05WCXyhfRWMabi8ugipsf
yuARnyMAYd6nGYkSiY9sTAaDECgTmU2ogo91pnOZpT7BPb6HPTHQs/NG6Gw4sXkzJE21zjHoQZHp
j9a0aj9DTD/bio5gxi4ypwIeSXaXLuZY09mcAG4KZPH3l57bf730jsMd3FlCIAft8B8vPeTxcquv
Xeeu6eNxiyRwCNQUnVYZt8qnSiFpMk8n+gk86FLy6tr0cMB5AlWbACb2616VDqx9FskP5+nJLLPB
hhZmxdZeiDp6SuPK9hOm+pMLS8xDWUAnY0Ru6nGC6DMur/Myd4X+NDDec1cSwGkkTMejecxoNV61
UcL2nNsYc0FpcP/Dfemxny8OJ4j64upwQEMc4YgfL04vVSkBndd3l0m6Uwjw8nP+iAxFfgNH2e4G
VP0HMxzGtbbWZsgzxbkX4Fr6ZizgVWxH3jNiwO3KEZmGahoGpkjXMGsQovlst9XJneeIeCne6oTk
n4RVwDKo6NF1zPmhdq8jK6+uAbRfI2Ev7vJZTb+Eti3kDlRwMHWQDFObpoD+o2k1B1TxsBazLj+i
ZnCtrWIO3h7LlghOJbvJ1VDtDzQoj0MAzQzWq2pZB2ARRs0dvOvF3U99Ob2uHXsn4dzx09TeOMzZ
rfD2c6Oxn5u6EOykHkEPTH/JkfL4teq97L6ZN4gUFpVIIACGQhY73aID9XCfeYW+t1tarS065SvT
ao7u+/RydA7x3qtLvJEXNlnZvFEfxOW7xp1HZdqsTUNpk+g/3BHc++GOEIRIiv8CjtkuaMgumx+n
DyMVRhZ7hJRMeCfwioJ9HBnOPYW8suEZxuUj9Wr72UzCuNUNx1AEw9mKPEzRrApWkIk6GQvYi0us
MY+92MOa3corimLRzG5vMUCA8N4pE5jLqPJgDjINpvhv6y4nC4kKNnUtgbIZmUy3bj/RA+GSHswe
HxQrFzoegbZCoohsuUx2781/6XOp4FW7+Q9jz4/D/nwxIQDlcOJIz4YQnef8eDFVVBGaZiS4dYd6
RCo28xYU/IVrO7Y8gL4zuupSTz/lRKzMXNf0qKoILL2e91C4hfAs0oiFBPe4K7Y18gzzOFvNo+uH
DUhGp66FeRs6mGp4fCDoRCOE08JJLytFIe9qk+yGeipemGCLaSCZ9daA7EyMKAFk3S3e6mVSFNCy
Cbz0xgHO5e+viuf+5RZj3CXCpTYkdwlnP10VzKh4qJvUuSWwyz2x2TAD0iYKEDYXulVGEzV0ksQf
ipvYmVL/g/RyDkMDI5ds6qCfB2KshJS8kVYO3BE4uMFp/LpKLGhxZ/XSQAFzAXkOWCGHBzEjBpNw
47aF++m9V+0AneYSWDf2c2ioCBKIYsRWuDXFdq7rJRhK0cj+Umf6FXOo6dJ57mfqxlpiqs2tp2qW
91644cTvMAzDV8QOEyh1OeXOtMQlPLaCCjZcpvVDb4/XNQxyuXeMWnu+BcYvuJ2KdWLX01YLAFXm
epIPDsYIBBWhmoIVPwT7JcD4Qi662hvu7JlAUoCIjNQtVkpzaW7rRzgopQ3CcrAIi0IN0fmeBjuY
exfntokhMz81wUFm7udUt82tqcrx6vJT5DDWpmgaaAoKFaHPf3+P2OIvj44Hvw2PwlzAExyr8Ln9
wzg0egSvu5GVt1FE56iz/pTUVfxV9wAdBoNDrpH5iQHPAwAY+nrR1wKKGMjvB08F0kpr+KZCJcN1
4vsfj/SqjmABMx69zIrBcYUWi9MnFWJSkKs1RRlPq6hop7sucqEqEup1PBvrFbmVnyATC6jpXMQK
o9lKd1a5mYtZBfHRUopha4ogGr2d0hRhhbyKATVbSYa73DCC4sCuV/HkNB+o12CLY2ZUVRfiEAJV
0y7loLpdqNcig5AEnMDohXoNt7n8KmDiA/W6CId61fZZe/kT5u+MIOYA920r98m23fbGsb3wSnXg
vw4g8Tyx1oZTOCHZEQgF956G5S6ICvoEVZFmjTE12JhuSQL98wK5rr6RwDt1WEGYeoc3z++nZeGE
CPB8uDlt0eYhQvHFsW75BNworBvHsovuobnOgc9BtK5y691YIyMAWoG7hPpF/ILpk15kUxk8qG6y
/cAa0isNbOi2zTt7Z84kGmQA38/Ukyy89YoB5GT4ZHXBsLRhGofgNLjJct6YelE146oWrF1SZ3qr
Mw2m34CjGCHscg4Zb2BiVV/JEBEUzdvsCwTg98YZskmagxgm7wkgRmeZuGME/gTsU92motshRsCe
2ozhE8jsi4zrfR3oB5AZ1BXBcHgzYmEEzwsYXIu8u0eeK4SdXZjf59lUwyag6Dam6JRpu6s7AMdN
ESbM7LquyTppWX6DCDv1c5K6t3aZp1ekdDd0HNxbUzXEQeMHdjCt2Vxn87KGc8ele9Cn+mwXemeC
tTANgrph6uxMwCgyGbK5rhlcYKM7AkI4JksS0m1PlqY3cSUQ1MvrHQuq8ntnq2eWTBKc1zpYYpnO
r0vK6g1Pawt4oAlyDWBxrou4zW9/dZ5U7YasKDcIWHSrsoMlno6L22JmowAGCZfkmYiirRymjXWq
8UihzmwEjANMX2fCKCXjEjn5Yfws89yfxnx8SBQIGrJ0KHItWLFjdstB0MjxIp3FDUVa+CAWDfu+
aipk4PquV6c6yctlTYl3A33SaMNkEcNxJh+PykZ0HpBE986xkShw8kh+BadqlWYh/x623qFrkJEx
hwMO4N3wMIo3ADRN678fCdnPb0vMGjhhBC8Gh1KKMeXHgRBhqLKxB6uDYTxFiLUPkF4ylAHITV17
UUu3kApDRMTUdfCOiprufmqcEoY3UMl33ILeJJ3GfKAvs2857kqAy/in9x7A8IdIVAfx1p0lVozO
SguRVax/Om9lRFXaEOJHZg8WjjDGXYZ1nV3mEQzo42XLR3Vuo8a+Ng0EGZDrv78M9Od56XwZBMG8
Yf7nOGaF/eF94A4DcN6StOc3TLvrzUxSPPIEzscQ8UIYgNkT9DLfH/o0ZD4fWPnzYGCOKFKA/M3T
HxXQs0OmLFn+/Ufm9Kd5jksllRK/nMTgwf+y8gTTlMJoME7Olwn9FLgVlNDD+AtiwukclIfajtqU
XkA2f1Sbd3xFAaX6a3UI3cZLNWFt/AVWG++966RxfRGXGhpNKxPmzFwvfrAFtFzydDVGNYSDkfLw
taLRrRWWb3swQuB+34LmoUPK/XHee++nYZH3H5bjZv3wHgkReKdjGcyxsGCOxwnKP97O/TgNcTUJ
tR0DUL3EksGUpZtgte1iookAknvbTz0MdWfCSd+qa4Deqsf3HoHFJ+SH7GHRhwFcG21QGeJhgJVT
BIHpFO8csEDz6E6QrNz3c6spmk2IRPDoDOEx4gReVX8er3uhwBOm9CvpD39/D9hzdOHHr4uHV7pQ
CeG264KT9ePXBdUiG5HJCrcXDhcrlpeIDGL73skONRKX0FCp5o2awho64KjvRg1OGwSqF8qBimPY
dhDmIy7C1qHNNiO0nCOsF0Dd/VB+bzecMFld7ub//iGGVZuY1re8GKs4jJqfiv/Cmwj//3c+5s8+
Px7xr1P8rcK7/Hvzt702r/n5OXutf+70w5nx198+nf/cPP9QWGnMQMeb9rUab1/rNm3+iMXNPf+/
jf94NWcBk/H199+eX7JYA7WOGMG35re3pjl2Z3OMux9+9PkvvDXPX+H3366qV0T/fnHI63Pd/P4b
ss3OPzly74Q50hE247gF+tdLk83/iZiLcFyCmCChAmM7ZCybCCFD55/IfjrCYwwzKME8fAbw5kwT
/afnefMjJB2OfDPxfvvj67+FIi+/269Dk6Ai/XSP4iHEuwXzSQFpEUy07Z+m2qpuJ9W3Xnytgy+S
lDXgGhPeEuk0QLZ4DpmF6yBvHyNWBqCxyWbJK/UgQc9FbgAQVnigwiMCuPj3jcw7vQ8SyOo48OFK
Bxhw4hHbm03F1AFiGOkmcQUorFACyvdDU7hrOlgnkJLsvdnkoM0upiyxQQuqVl5XwS6R0nzVREj2
JqnjbJxhkgvoJ4Hwprp+VdSZ2rasOwQMmDGExK9L3DjrhnmPWgKsNIll6QTuteP5VdhDXqIs4xsl
M5AKQMcZpDzadXYSrap2umNfYyfaFzAxxQqudxal1et1idEJRl3IVe8rq9R7s9fWsd479vCIHGno
l7lzhXlMsRGpOKuOqIMVJXPeu34JhuAbiZizH1I5rvIiV/AQcvo9l0he9V3sIILdrjXtwWudN7Bo
ZZDHfu7BSzwAOUv8ild6GeLbWAlI4UW+Z/OmhiflpWj2qNb3AxwM8ZPhNwB+zNo27rDoyjCE4FLd
+FMLHwfdUaRVQGMw38HD+3Y7ThwSdJj0Ls2XI/hrC6sCjqzrm3gFlsd9z5KjAcyPsCTxxxxSkXal
AEtoI+G3xL4CdwlWJFC8pBX0fS3EsElop34GqnK26Ajoq7Rzar8HRLvFKn4fN84uDCRoHkJX6YI2
OZLjLQjYQ+9Wh2Bihj2q8CPLtZ2F7oa4Hd0x7+Ol/+mXeP91cgDwVlbVfmdcb0gxBlvqVVCFkgNS
H41u92YzDLxayVy8EjcHsLrt6z1iDxVWAKLaO/PDYPbeN4MV1XsbeocbPoo1w5/fm435Qj8VY2aX
+woybVAcAjkqsgpnAiI4LfeX3Wmwr/tUpcuY2k/ci4s9yJHF3uy9F+lcN7kV38osXZofPreHt9/c
FN9vBrM3jUMJSAXwOOaJNA8jMBGeWkSSvT2m5u7oE/GZZTFbQWTp7Zqa62c273UMePmdSpC+nvQ+
nB/kdBoDBcq+1Hs6b0wLVKkDXxYwE4pDO9+rPzcDtML35jnP4goperh6grsE2M7K7nixr1gCa3fq
dsX+QzmFJfDY3CAC0k8rOVNsIoB4J/iQPyN22+6bLud+bMkB6oowuGTg0O/FvDFFs7G9pF5wyJIu
MvGUAKBJsaAFzE1tw6JhvhzyHA6ockoX8ORq9oAyYLcEi2+jBziQ9MEnmcNzI4fLgBuDxQUywf0o
p2zdN7ZUSJ7gQ/EVkNXpnswPm6mg80hoNvCWeNszRa+GloxXkQ118SMA0KL3dlDbmyyJT3hB+Gmp
6U41YX4AGgFC3sSCuwsgavje2BC47uw9qGDATHj4HGeVt49hw7nn0wOurKKgn2ORCrArzJgi0DJG
PPDrIBKfi7oBucDl9zJhgIbMn7mcf+0oI8NicOzMH+YBzTRgrpqVn13ilbuxxzIK9qyQLhibCU80
qX013dTw1phjkwWY2PUZmMqvTQU9DuQ1+wVUROIQcJD5TbeE2OVL7EEBeSoLui4zaAIH1V0qASgM
VftIeLn1JDiPtvaes4IKH9aLN94aGjnpPs7Isc/idK1L9CjjZhtO+eS3gNsu6jE9FdLVGzkMT0M/
+aAJPIUctrQMPDq/zuSEUMXkp/Z8KwzDFSSsoUfRkqdgpMEKjr72EkqZ59jOw3WeSLW3dess4i6u
NyG+HYLTBV9VoxP6AE9fqUgf02LKMER08RHB1wUkhjIRZqcW1uvELqBcCWz8oHgM6JB9ouVwJ6Oa
LnsBnx2CSTiA6y2SPuDSUyEHqGf2UIvtwZuReQLnW9gRemp8HKpIL8fEqnwZ6RfFOGTiZfvNIiHf
TwV1V4hywz+rrqdl2d0EEgtR2+se4qlUmyKBGXYimx1UeCFzN2jgrtIReoBWdMVYMitriWwHeADM
c6CXAQnupc4yZyUCtakFhPIgg9vsxzE/IAXM4PBXAvQ21OWmblW2ZHUAi9O4tf2wBwkhsVeCI0fN
uFoOVRws5TDBllhgcoUsKjDDCTASAmCiZcUZWzPWsqXM1CtMKMkm9Mb7Nh2v0srp71PgiVYTs9ZN
zlyEwRoGmuy0GB3S+R7MAGC9FBTrssBJxzq9biahIXmrh4OtlXUexggHhy/RmDpnmVqpXwZFu9FB
9jAUzQAxugSo9Zx/yZMiRCjLgvjlVELdowmR4SsOrJFkPVVgEliVdW4BO1+EvayXAPCKRQfAIcD6
Vb0WvB39MAPBUrYILRSi8DOKgBUC7OVXqIXBK5vic8WsTdc2YMOIRrNPSJiD8QglbShma3uXR51P
SPyiwqhd9Bl8siPXOrVwz6IjeEod3ufbZsAD1Onoqc66wicTMn3wFqA7S8PtnaXeylaOhbz4+OLy
MVl0NrVWyDbWfHqhml0DqH2jC/c0G0atHJJ/abz6SZY9IqUeVDcwTLl4bpVdVvsoCc/Ip8mtnbpb
TC6BZQKKyo+iyF2IABJzGRUPMHGz1iMEt2wRIoSgiwdYbuza2T2iAlUDKfQWQnXJ2k6S0u+jfpm3
PHrMHe9baid4nZCQ+lgYW+cJNptZnmzc0cEzCXuJZdQTEPfBKCXt2F57ELtedZ5wMDPov4UaHCiV
Bsl2SoVaNgDg0U99DREJGA49DQ5eNK5nQ2LqoYnTyR8sUAoqV9zo6r4ao2PhhcPKDRu1q5QzwqRU
23uIiuDjJsG2ZgwJDqGyVSEhKGgP17by7vBBr+M4bJe1BUH0hEXLeDaRy5zXZGSfpyK0ESMgR0YC
ueJIjC9DBqGUiJ9byNCs4XDoQc+yhdZYRqwTKO5QZQY0irDyO1SNwF/qSLTOU8eC+wX8NBj4qVNm
l6uqcr8OIrhKLA+4J1Ke4mBKVnkXOcAy0GPTDmc21vESlm43tqtuK5KqZQ0IJLKfrI6u0iauDpGT
LZBYB7BY5MOuVx0wULSecKtAXaaSvYD7axgiqVPSVQmWyKIb6k+9gqFecRXnagRgGDCTkY9069Tp
hqnWOknBnoX4ghB/cKgChBPEzDKEYdGqgYorXrXquncxlSEcUUyKmbeuv8KFPoVruvU86Xodtfpz
FMaYiU+wUU8jhl7ep0hCNaCNa6wfOBywo77dtgU5AB3q+h73oB1plSDkec0OFyKFa8NVISDiVFjV
9QQL3tRaRm4iIM8XL50JITZlwVzQUiWiAPkw+iwNvX03xHBNRarMxhv7MNJ+heGpPeNdiuhWe11J
ZHdoEFu+rW1c2HECy5JWiwwgadB1EixzSLdSQ76GyAkmaD3TWJzM8xNTNnuhQosp9vCVq0cLU7J5
+WI2mJsWlz1TxCtRryG4/AjgGabfmU7g56LFgkCMFCRHTKLMpp/nRj8VoUgvduGw1zbmewxvE7+c
xjuGXCzS4YUGyb6OD27rSr8oIciOQKneQ18+xSpJaRCg22oT8fBhAF+b5WRcWwBDQzcRM6+SFtW6
TaNvIeK1+3jeTFb7tkmGATNgiWnQVuNXgthIvXc5YCF2Hdtw1LYbjKFBAx4jNlR0ahNH8bHiRbnX
Y/esQqhSAJO8i/uu25jqikKTHeyALXwPFiwvx70TIp6BNca4j4lofOTq59vLq/ZS2i9jOtXQjuUt
ZoNxIXYd2be0rz5smnlWbofAI2NZd3Lm5Y/ZFPN8OCu0XHqOB+WG0sHiaJ5PNxy075Upe2kwriE5
dQUrkwKzRKxoFmaXpaTYJ/Os3BSp4XSvIbmAAJJqYrK0512MXRFZEkwM236TDvkEnwxyCKD1cydY
/hikCrLlilA8ZSQ8hV15mnjG73kYLBMmr60sx82dU+sqceOXNoJmW9nn7mEEiWotCwITqSYZznLe
BFHzOkE7AjhLd9xbfUZWtML6aIrAvfDTjlqbKCBfYo3pE3W+xeFYrADVKJZZ7IqlmG+RKM7LzTgb
idBu3AYa8wWAkp/bnIsjIu57GAOGZw04wrLLmL1QVqoxb+uBLq/s5wF+u25f57dHvBpABynzZWZV
n2iThPeOtNxFU8RQXKPUWnChxUMXOApLYDAoefd9TCH21NBmzlcW4UpFoIxDyIevOEC8C8+l1VXU
htVV70DcYyB5u6kSccCdJzGuYsh0jD9HlsPdO3ZE6HMLlvY21A6HtAb2Lz/jh/Cg7Ae2LaevrK4U
aDG7RE9s0Uf/x955LDeObGn4idABj8wtQdCLMiXbG4RKVQUg4b15+vnA6rmmZzFmPRH3MshiS6JJ
ZJ7zn9+QDmYVjPNGjvhNvbg5oROYS7RyZhK+hl8ojDZ2BrkXEOVIxy6n6THvmQWYU303jDn9Pwtm
48C59qvaJHjDmwJ9tYOFZ94cJ8wIQlxTr3JO2mtfTi1DjoHzHK0mhgex2Olj89OZAQ1kFO49v6uX
7q5rreUwzTaiDVGerYwEIYWFb5C3vHQH7N2WbMGRZC1T3+OeouNS1ZWMgIT+PHsEg+POYB7dsv1R
m0vG9DctD8wBduRk4dVdx8l2ZnSoSWN+GKX37gn7Ie4J0QRqZV7gOKTqxTjOpNNnI6M/tWK2HjoG
aNeC9IPCK7Q7R7fCveztHwncxj2iF3sz02M9WvrEeehM25yqBd1FfUXKmZ0LZ6CeE36hkwE1o28g
g3O0NkbKTqW4uPzeMur73I9cL7kHyIPPSxSMMrUzYkdY+VP+1QEPB7PMFC2pUlc8xCJ4stlErl5U
HAYO6ZEbuub54k2Y51FRBAPUO39pkO802fssFO1JyfeaYR+3jXsbqgcZYdu4Ve224x1h2Np6LK51
rBYL7LprXk1CBV+wzezbZYZKiePVZm5kGaQ0rCagw6Gv1Vvp0sguZP64CBiItbMj/akGpTnwa4ug
hr3CKV+wMhtvX5SrfqgeAyOdUhIhWwT2YXgR4QQ1JbcxjGgfU30aL1ijj5fbPVoU4oM1pePy0hT7
jI4azpWq6HuYuYyzPND13WlxlG3n7GlQCsu5UFdnNMXoA0uFVHqwjVM5Dzu7TPo7qep4Y6D+3ZEg
g65iCPRaElHgypOd1+63lMyaJyOaNm9oq/ZEqX5lAmFduvY46DPve3k/dYjodWN4wV1Kf9KLj75b
1ewlbO0h1/F7L8OA3ZX0sdWffOXmu023QyvikZWZL8exhdlikomynQgguG+zKL8XVZxes/b7qJNz
NnVWw2DKi56J5yAGsBbHuuFXYMT/YzQu2SCIDy9iz8+bbthlEdoJ3Xb2amD0Fjd1dy677tPLDAv6
vFowYm7srTIcvtUsrAKwjv7glNoPWB3zrsebwNcL9zVtyuHg2Opb38nmasROeext4/m20bZLSwQJ
uIZGLPjVUDnt/YyA3QuXU4fPjl7m88nWMxZCHy/MGY0HOxmju94xd1bZ5g8YEl45jT7a0GhOhZge
SeMwMDxiBXZhv+lXJp2DMxZqVlCIxku1DbPHaud58oWNJjuiBz3SApMJ1mR3cyTxSFo1YGGGlva4
SMQqyqvEthzNkynifpcJ0vRyXXh8s4nBinknUwF2wNDdJa1p3CepNPYqHawtqLG7KaH27DQ3xUwz
Hgl8whBlwisazjF27wcsw72vzh33XYtUpTHaQ8LYmWoqWddwuY+K7/YIn7avh0NUxsZpQgQyMIcn
RKE86A4pRSoujosrkm3RtzXs89qftGTCXbc8yMz7qSjbX2yq+76mi4wR0t8ZzimuyJeYi/lTeZnj
hy6XkjvMExw6kuS6ymTuf5dL56gSrJOGtHQwL+jxa2xSFZAdEvpIOkof1tWvds05xvUaujS6IAxw
oPhEGiYcYUmB3RvFc21Fm3mZNV/EY0pHixt2l7skRydkqcAm7PzFpZp313KgJh1lNzbm9VaK6Z2H
MbHT4WFctq9dJtwt2cDGSTrWS80+bUMq2Tr44wE1rGTXHltvjrLLECWIF8bpnCYzYAzFeteBWzuh
KLf4L90tpmMA+pCwnCz5Puqzr6mZiQCZhyevM18z1+zOlmafpeq7Ez7WNVSIZuN5pEQIR4XP2HFM
23j8RHmJuWdWsz/NxsA2luT3w1JtjUjadzKfKepN2D953Gx1I11OnjwXetncGS1i3RIqlBsOO0cM
87fI8vZpqzC7CVt7Y0pvCEpijfBsJ5Ymc6i9PXvBhoP2tU5WXXGs+X2V/2J0FylUduOn01RPSVrl
gVNjeJ+4OD+KKXxeUBYCa2oEitsKpj6jsQAx44VA7jDQPS0+LpQ/fpJIulbzG53Ur2HRp4vXdrQZ
pWr9sjR/yc4ENjGtI6HqgT5D2YnSHCazKI3A6gA6etOxgspOpnPfazvZrNIjQxQvja5P970V3rv2
Z6dU/2b3ipNtQQrZifbrt1iGXfKqdTFIVEHCWNHOO0u3h8e6wapacwrBDmOHeydttK1dNYCcrYEV
LBBKnctLNMRvmN9SI6KA2IwaN15Y1udcx4NosDWCEbNFh5aXch4ynwxiM4ZC0WcanEnCn4nWbg65
MR4qLDd3xbpgLRjAqT2hvcKF3Jattk+L6l2vRXNhOh2fPV49TJnS793c3A7AZodsCT/zqKpeZi7E
ZEBwHTtyeoIXh4hEi76psDiMrcMaw+7EN5RBA9qKco/0b5OgTd2O+UgyNK1tkOuR43ccNAG+4LhS
t3a0ScfBOoyyGM5xk+brMa9tw45Q6mT9Ky3I7aYwVp1RSTEvrHmT5moAXXeMZ4sB49bFPdcXDGto
H+r+lKin0iUft+CP+mJozUOMePUmrcGddMoa5wztJGQmmmXHLs0eDaRzeMDwBXiyc7Z4PNIC9ZID
gBYbeorWHxPyb+Iozu4AJvajLbXDUJvt2RqLbme3A2HX8aQYBXnGsXPLL9OhKCL1BSGh5oRXVwJJ
EBEUHaiKdtYY8YksbQI1C/KrbQ7V0SkF/VrZNFswyGELX9vaxoVW7G8ftBFDzzWM+arVhIVZoX72
EKcatGcDJ9FSJDtb1QKlbn65qfkM3YSIWLHdQuieXciWsiaasXzWM7UcHATiJxXJzTCb3V2Zjx9D
thjsshHQxWSDKOb9Yu6olQFI2/Tdrqdl7+SLdQnzXO7rOf/e5SleNLP0DpLQGfDIgsmJVVwSl+Ii
BF6FEdGoczmWO0OrNKBvJpbH1Kt0IokZOpXqnjM5OosO6Yeb28FNZkYWxM7ine2rKaExdKKnEGzz
rtD5pMb3pEjGi0ixwHRDqw5sCJknoiJo0krtyVHKO99uRDMofl2jfN2y83unqtKdPRIyJCJKyBpr
1z3e796dmbjFHW9b9Il2byv3w3F6eQzXR52nPibWw5mmfgDAZy8YLfftpsSqV02WsswneHDNWSXd
4M/0rIGXTkFlzrg4rzeTbAN4i09yoFMtJtXc1/Zr5cn+jIoWYyQEmZeb1nKpS8bvmarPS2KoYynT
cVtkxoMZa7Aol5i1Pi+k5EyLtcfu2NxkfHF+3FbeUeuV8BPd3lWocINhaRKyGqldJXuXX/ehOqX5
grE0129ZTt/toU4OJl/qtYhqX8tnnK6jXvh2jJA5U/3XODm4CrEMJUfytyGsEDfpVyKOjCs973HR
PZo6N/XtYaE4z4726lsNtTLbIfHWN0XbY5sR1ucxSmbwbWJDXewUpQNwm82yvxMNGlWLw4DWdJNV
KSQRpzlWOZtwnmndnZzoWECcHkTHIsIVPKXMvGC4Xd9Bg9wmzmhus8p6Hh3zXDW12GsqSo6RCHPc
0zqGJ7XEDX0e7hcvGk4ZcCB20VCZZZkc87wAp4HaONolLurMV1tjJqWgSyWqyB6QOWfEQ2pDEhhl
YQWOWw7sH5LrenB/Jar5qSu33stCfI9n7zS2Q34tO8KARtX2fh3WfeA0y7WBE+IvkuzRGHB6UzEf
3s/T1MFZ46hXtE27MSc/ty/qapdoFbJHz9jGZtS/5g45tXhfQCdl3rwgvdzPOZRUPRvjs5N1T7ro
K38oIepPE2V6JfrnKpRED1b1c2RwlmQh0XNJYsgAi0DMCCHS1dXRnR3rSM/N4ujp3man36NqZkC5
1A3nWq7RPYrHbgKeGlHabTRNg6DTOlQ9PYhSbbQ/LWhZ56L2gkh3ykOiisDSOWTavn0r3PIDm/XO
D+fxs++pbMWkgtv76EXt7K3FexvjggWcrBFNRv8SC+QbcYm1ztwRLfXqTjZmFVq9sAVCqY4lk1uM
1JpT2dnPVXo2bH16h7ibbMfGznea0/+e8d2mfbfh3z/nfv/8tyjsn+O6KHaguYC9+YolVes0lgSU
AOvX+lTGtr+IIfYZPhGWTuYKO4HaoDZIwYUKUogyb+Ug3B6rtvUZWkVHwEP9NEvCuC23C7fGGFO+
4yNzUp3MMNVMho3Qo8eol9Gmi1Wyvc3tu3WMTw01HpAqb/U+gZqg55+5JXpgWe0gm3uFQTTumkBU
44qU6RjIbMKoktgQGuMpMtEnkkVmbJTqxtPtJs5gfBGfsteAak7tbA9YgbK4c6ZY5zAlho+S5pGL
pdkMbo2H8WjSsyTop+llyrPKoN4x9M8RRghgDNeoqjO28xtyu+djZhFGE1lL6StTNSdP05sTSt+Z
RDpJNFMkXwxFfCShUDDHLY6/sG4ZtMeR7dOCwExf38ntRq4/mq0g3z//TbNMtUvn8uVvc+jQokpK
6UacKRxPt3d+u1dWxfQvD29PeNWstg0O0hvaQ6rgJh1Pt3viH/duD+P1AytNE65ijRgtt/y8mjLi
iQb4ak4cnjDgDbEmwDsqszRnO6DPON1usDsoj0uD5nm1mMMKHi+6m7Pc38znFpNiVBHmubHz6TKI
dD630aJTB/BhrK9tWTFN8PyVhpHeSAopuzOoOkNjphUUvMpq6PtEvG8r/d2YLS0gsrI9aTo36Q0v
pQZpT9JzXnupyFRhsnzKzak73e6l6724wC237dT97Z8YJE7H2Hvt1rdTJuqvGyIiUMEPGZnSKyJ8
Y8pELjbl5YwztVYRc+TW3wco5jQ95Jll3QxR5h83g1VeetNo9kOcwhpxBqTAN0SY4aARSEulBw0f
QWNFMpPJfrDxsvpNVP1/gth/QxCjYYfD+A816H/hh/llUfz86pKv/t94Zb9/7C+OmGf8ATwACcwz
LdcyhYHq6i+OmGf94ZkAEYgqhc2sxIUY+58cMfMPOm0DGYO1kgtvzLL/5Ijpf0ghaV0tpC3wYqXx
v+GICW/VAf4bjRG+pjR1EwmVh6zp7xQxx5xdiR0/UtNMPwBwRPiM1RdsdmkVYZb49MrvncY0znoS
+kCYUMnkr+gnJMUK54xCZPYm0VrhD6JAS2Hf6514FlySp6iowvNQ/5p6bCkEkRye5l6TEjNmPTlm
OlMzTw3SB0GcNjKSPITjv0ENvy/oefzCDRt8qF4ScKENQ2ZgHgx+pQaOanmf7ZS+MDF8BDjS4SKN
d2B2tLQPOsPvEUoC81ujhh0VGau9R55fxhFfMeNTGQVen2W61aeXEN8J4tXsRzk/odZ6bhisaUvx
3Czxr7hxr66jvvejxP6WgIMmvExdcUr15poay+BXXb5s+t7V/Wpo3pe4eo7D8mkISd/Kmv2sT8xK
6cLy0Hu1icLtvfTX0PDiXad6z8oES+QOJkDJx+y55iPyzDMKkItZ8DmlEa858pp3uwwqfBVIscQc
pQ3UWFzBuwLdsPcCp+lBqvdsIBfFYDwNA0zfYnds1YohpDgmOh9b2EJFsPgRFTrVZpD4b3S5tfGy
NLDc+c5MtYnhAN+qnR6ETXEW57Wv17wGRGmEyqrsoGPCF5FhOsWuCCqSE+3J/TP0uq+Qoh92BUYi
mdL8ciRorcgdP0b/glxnXSlaCwa0/IkuY6vsptqlFLebdIqObs24b0jtx8XLFr5O87D+YmWD8dy+
7bDVftjVW7T601eYawb1JN4gW8ybVk1iy3znsY3qk1NPg58rP3HHZZNWhXN0RobWw7RpbUjsSTte
+wLihwXE0MPDxSXP5YtfopcUwdQm9HqxlWXxCxRfBpkqDiWjk8Rj6fD/PWiCs+k9GB9d6b01nRjO
Mou+wgyOW9dgfeRhKJUwEMIkt80QxseYBbYYvftxrpad3QniBb35QRuML7P5ImBaeyK2bIusKkYB
Xuk4TG0RpIe+E0L20dNd43nJgXy/UVBJWC2vdXS84xB6x3go/NvFEkrUy3o8EO5oUEzpvypv0Lcc
X4/5wDXT6PK5nqK3ZMmuacL3C4aU6w7mKo3JRCl6rDsa13QOM6LjWtKFC95mtYsUTP85rKajCXA1
hH5VFcPWLcwnCcxFkIs+9p2vS+9q0rr6Ajyxz+RP6CPk8j1VphUYxYx0Qf+F6em0Wcz1wqvTYxZP
EZwaB05H+muSuEaYJp9KY6ITHg9xhiGxnXIl6G8GYz3WKONUpulbu7lAzeTKGEpGXznfVVRQFCxj
9I75kYA36oKN1RhiNG3zPipkIdoRKmGxGTIuMY2LzhcYzFX05hbLIbGevZUhOFQQxGAPLel3phE7
KKI+xAniP3kVuhH9shsDLhIRXQkxadPOSI0HgQTEFx4XTTNQm8fEo6bYFNX2pPEgPHcW/uBZzPOu
UN8tA60aeyMivDp8L5p4PvR8hZ7tPZuNBV5JhCbPYMkmE7lJ6olUQJf91CpA5nBzqBlQMez12ncv
5e+6Hmb37LX7uJ0vgt0zdQktH6uHomIHylf7xjofm02V5t81NrI1j+KYw4DbFAhSfRqjzGydABk3
czDmJpUeu7smM556TBF9FdX9IW9V5ZsrtW/EDN2X5nrN9sQfzIl3nRSbJQDJp1nKX+YEU0Frs20b
E6Ia1vOmTAllKm3tLFpt2neR9ZDGy6mJYapAKE7IO3ltW7aj1CtNfx6tS0Ldz/sp223d9jFmvvaO
tFiESzpiUT4IPATEXRSe9QSoUCbWN81GRtdBQ8N9bmMbabnVVfrLKvMQ3LnAWz52rpj7UVrZDina
ERasQ1F4m3gWL3rvHEpBRD3JpDUG4M0IRkc6sJ737VZ6OJroOVCNF/WkxevFHicLG47GEDAJ07dD
KkgXteWDYZk727rX1kQijQRWswq/UhNEGpvjbVypH32RfbMYUPqp8z52jAAXL112ZdWssE31vUqZ
ABet8zxw+PquFXPpZWLeYLQL1Yrlsu4lUWs+ziDh20h2Tx7ef3rT/5j66aVxM3MjOlpty40evPTH
bZVP8tCRh7RRDfG3LtjYGLMaZqzQvfI+sZKdyEe2W+aZxxp3CsgjLBdq7sRH58Q3qiHuQk/EZJpG
wldO8t0aqvtpZhDTF79iO9+rpf8oa5aBYWQ/dI1rMbc6DKTMfJ/baE+SwT6GrT74QmoOubHxuVar
+VELqjo5+5rdfg57RjDgEqHpXqE93Y2j7uP6wQ4cwpCq4zDoE9TRnuCcWvSfutu9ChLegUDmx8UC
616K+iPpoeVVEYeRtvr5WRMemJ7LtbwMsBmICrlqreR9FaB6nso/9TF9ayr9ZCxwtybOSXgTla7/
dOxY+czu/uzQ6IJcM5V0o0/6yMEfKpD9j7griSQgX30TGjXDl6nTQdPZbCS+gxKzBrydu2KHSfch
yhMo22Pra1nEJoV6J+irNbjG057bgXF1Q6rbJuzNR0yigIWmabesG6Q7YTw0QMwj/wZRLoH19YQ1
RaSWDUm8BCb15CCpeCRczPY2mXG1GMLlGQhd7tE+3I5DLh6IfFQc2Vp9qQT5pmbs4ZgPvhZpgPPd
O54p6WmCt8VMj80WhEnXUjKgICzJnpMytu6crlzrN8oGzYEGMPJeYnlntUbI7pbp25g8rktrwA3X
YkxO018JonGvRWrkmcZ1XvT328qRVgnGJ5ETQmEFOnUDjxipDQwqucORCEXsAtW80dr7cQjf6OYP
me1gGHyVHiyJ3EZe4EzEJ09x+GCuZmHdilPFJNUoo4oDjGwxfyt+itGgt3FcOIN6+ElihBMMQxyQ
J6M23obIkNe8pFRKNcosN905Mtx4JbmXbjWoXWfYT3zkxcF0XZwnadt+39RAKOdmHNqNMzcgVU3g
ToM8WUa7Fx34HRX4R1y7nBIRqvM2vxXH46lppBGMZfaW6QxstHb9bU9O7H1GnkO8VFWZ+SZsFuMU
tdz8fqy3SN0LQoE3sErDU4y6Uyl7glapfyNArQWnoOk0Chr2EmhVREzEemMAOKORdBgNnaq1m7w9
vN306xMhBqct7u72dxT2HXiBh7KjJhPZncfF7xMzRu4o7m3QKLIU3e4kRUOMhzKIfLTgppqN2BFg
4orRPCxeEkwtYok8NvY67IxNnOKHbdu1MnyV9nKfm8W+tTsLa9j1tRRr+zvl2YvTyGxX356oU5Yc
YKJG5R0Ri9ThPzj3QQIrhe8ziriSQmLSWrkRfZOe4+IKN1sP8KiC+Dcb0cVzu0vVxz3+dWFN0d5G
lxBLOw2a9t5a9RUi692TtHFlcu3p4CKTaoriW+j8dKci/NauZoGtHL7KshkuMNuHy/KYxe61qq0b
pd1B6hu9uPGfFbj0yQod6OxDdsw6RS5Rw4IRrY7V8xBqhn+7m3qgzLGb/bo9SqospeIHVTQW9U2t
0IJa5RC3exkcy8KLzgjHq7NieL+bTO+j0ODk1SxWf+ld6Nduu8PZ3jrh9GOhQbAklOt/PDanCIpn
Ef/I1+ZfTya8rn7ftVPbx2WL2jHk7yDdMNFghJAEs1ieczhjW8ocgMhJLPsyNy+kZ2jnRsFwi5yC
AAYemWNCO0Uke+FPAiLqALP2fLtp16d/PxyrVwuOw84tOw+/F+YdZd6N5052RmCOFbRnzx2Ygw30
hh5FQLqOB9wQfqllOivfIsKll1mDIaRzrvPC/X0vtBtva3capmHrv93+kx7FUdEuJ8NVdnD7F2v9
IbfAY8FrqsnvW/3OsJy7cFTDz4oXW01688EMieRXR3evYwgIPch+OI/16JK0rl0grfveYo/fkq7V
rl3O5G9ETlhbY3auvd541lp8ARGVRvvbQ2eJr1YeV4E3UptVo24+Z4kyLu0yxRsQm9KfDTwZiM2L
tl1ijX/CcNiTVoKNvGOmeG9MH3nv5a9VLx1GDxQIaeFQnruxb/V82rHnPv8LvvCXxOtf3aaMv3kn
2Pie2BhKWa7LYhHy7x4umdTMhSS6/tDlbbE3w2DtVZN0JkqlEM99Q1Vj6bQlw1xu7ITT6//y9204
0MgedQ/x67+LHiXj51l2VX9ovQl5Qn1tPIpJmj3seUna2ZgtKXw9Ait8mP4by5VVPvo3oMJ2Pddw
TduQAKR/+9MU/5qdLEV/yGb6xLVhbHv5PGXwSLAz8hdbPyBai/5fHPk/EkcaJsLmf1kc/wX8QujZ
RAnmH79/3Sqo/Otn/kK+hP6HwBcNOaNuGrawLb7Qv5Av4fyBthFbGrgBlouYmqf+Qr4s8Km/kC5L
/8NyUEHiJCU8JBTm/wboMj3z7wtIrhAbv013DZsa9e+OWNIsCxGWeAq1efWzVNDml36jY8kJSf00
aQiKe5m+JHl90S1KsBjuiYiHHkmUcTe3ECfjbAgigUYgn1Kd2Q9NijB1bGM0eih6ziBs4LAbrYxR
VxqPoteuYqRci0oLlEhYv5pZr7YU/T9BfE+6q0lcF4dkhy80uc/KvmpMPrbtashsTFhJTdhQkuVd
X61UMdvMsyoYIR4FS4tEwurFNTffR2M1nMngLFNS4GXgPFSaBo9gNX1zrfaOoaPYNSSorpQlmgCl
GFOH1jEjlotD3vxRTFAx1YLAJj3EejKyrZlXLMD+xKMM5igeEDzr7malf2K//xBm4bBp2wLHqxwa
4thRRvYAQ6W4HxiEYtLt+Z5RBGIeR9/zHGOfUEVsVRx/G3IYGCHjEiEx9W4S8SVzfWs6UxzoQ5hv
u9aGA1A7C6/SeVLpKlapXvpuGIlBPJfFshztcUBz2LZw7WcryCo7x6oXxgFT1ZGEjPiREddPGyKG
iiCZOljp5dEOm+R9grZhVDb02awiIYNANf7HZPYxxeSTfexY58YCXUc86OXySr6ROoVzfXL7pfGN
iMFk00FjGvWu8uvM8Ps1OMtzY9gPFqdEN0F4NcWPfEiuTar9Modw25Hgq6u9ZcZ7Z3G+pBkesqJ4
KyLBenChCDlfqReNvtZV96h7tuHSPHh99xbmNnKHwk+AYrduSgaNEi1dxORuqSrwwJ6zrcrF09jZ
HxrOzXZT7i37Ynb9j8qDk9P1b9TFl5lzAhRAIACw2gAEGFKqfbG10UYxAPY1N3ttTn6S2bATXgzx
Jk2f4Nj/oBHZ23ZCWldOova8MMfOoc3ZaoMUP9qiyo/OI5kVQhhy22Vxs4PtcUSSFp3drP3mhIZv
6/OX5fycezibU6zLwFogTkS2HqQhn3oG83rnGd1dW9nVcba5ZHAwQfpFdKjZh8YOLr25ax2XOrGc
n1Ss8h36gviu19XRTuf+W9ZuRZfWBzaW/HGsf9fzXTI9kz+SHTQ1I22C5jvjYHakGXhfOmQGYnZQ
n7a7rGaOKhRcLGHirTWQy5po+dZRbbRdPCpBi0j2TZkk2kbE5lnX+pC5onYih97bt30vAwLigEfC
9rlFHnuM43qGKIdNNwhaVAQps11foV/wYhfbrlT/s9AieZxn40VNlrFJPCAYS8FLW5aL0hJ81Fm7
EyDp3hiWj3jA/SIemkvR2fOuxb7G1cbZ72z7vkyR/nvjmG7k1B9CBA9ByC61A6N8BPwjdeSHNlcS
ek1EYos5uegy6oEcyzDAe849FwApZ1FND6JQUKXnYaBLwIg9r8OD5gqEzbHcj3C/t3oPno/oCQIz
VsB+YVjLM8AFy4jwC43BbDXV36ZZpPc4DM0bgrhOiHWqR498Sp6z2q1S6XnsHNQxZVjvXO89hcR8
dSrERa7aQeB3Lo0TfbVdOuyh9b2ODVHYDP/QcaHepifuKSdHpgMWBIytaEexy+EFzXlJbtaA/KmL
YN5NZvWR9Z6zs7E2O2MCMzUgTcv0ZS958uyAri1GowIXxvEGaz3c4ia3DtCSen6be5cbcuQuGu8n
SjtfQ9LtMbDAKTNffmDp0QS1QdgTDlt3qhvQVE0mUIXKmsOo25hv6zGbpfva2ZYHj5qROuHjm5Zs
q6mLm6cyMo5RKmGZVxkT29HNwHC8M7ALMpiKtD8XZ6E2Kl6Q/dDLSW9vuQz9y7k92nHyJwdoHthL
+JQAKZmGNz3qNbP6xZJBShDPZbRbb7MshKEzsshfu6L49PTpTk32eG+sQ3Yhw68cOnqgN+lWgEUS
wPldU0UL9LNUlPeN4wvDeDFb9Zo3moXiJzn3LP6gTdpkL3WQyFyv7gXLwHSH4jg2lS8J7DlgDz5v
gaRNfJeE3JlzfybMKdv1YdjttBpxXBJ/aMI0H2YlTvEMX0YOJCRKKeBGttNH7PWw/b3odZi7ExF+
CJ2act5WSsS+Y8A76EjTdRZKySbS7w2JVdiY9ChA2vHdxiHtSkPxNJROgb0AL9WImdJbpKFtDdEs
ZDcmy0up6Q+izqfzlIp0G011vifNaFsiE6CWH6b3uMIfL4vbA8BscprBVOEQBnNqG0Q5he3Z7flE
zBjwbAmBBAZso+LyaEL4WOn9Ej0iTtzK+ezNHq6LyILe6poPZ4QEFRcGeN3M91fM46WPkHWF0Xw1
sYIOiDlDneCU3zlr3LfFs19muo5umM4ZUAfNsPyGjLncmKJ5S5fsa7BCeYJ4jiFuKg+LWHbumou8
CODT3Nk3uvejLZtiY7vuu4oRrRmVuo4IFE/jye0WGPKWXFmjWnqJWtvHH2Q549AJ3W94ApKYNmYm
70VcDVtLTmovjRrFMIdxlvfpVSj7jomQPLFVm1Qi81UvpNj2CCufdS5oHwXxh/I82F4ARvumTLst
7vwWHyztvo3YfAthGJXOArkUl2jYL9UMW7SiDcvdJj71KmbchTe/csy7qRn3bqntQ1bVsYEnjfFk
llwJpDjUA0gmQ5qq5DgxcVI6TwkouvuRl8AFaVl96DLrr+Z6M+v1p2AAY4S7qcJ2AE+rKnC4aKu8
AoC1G4jtDR2+HqL0mgV2aE0Je6uU5uQvVZ7tM0P9mWpAlItbrudSpq2KXZcMe6B+C+fHk3LdQAsX
dktd1/e8h/gtal77+Ffb/Ul7BEotW4RSHiwhz5RPWIvJ2IKcjaZvX5YUEmZsREHDyM5Hz9IdKjci
gT7fE+cqjkVB+IE7WRV85+VV19trPyjQ/hmbUVyc7gycqPwGX7JzWnqfcaQQv8Xrd4wjGyjst6Qh
mxEhPSRHl4FOxNL09MoI3Cr7STkkT12ER5CeCrA+DCn9RRkcmov51pjFEHT/wd55LDeuZWv6ifYN
eDNsEnQiKVI+UxOElFLCe7eBp7/fZlb1OVVxo6t73hMGRTlKBIG1fmui9zRpvt72PW8VywATpcmw
x7RVV8mdhoX4N2njge7ux66Mf6C/0HdOkVi0zCzMWJWDoDFUmcb2KKkMMsN9YjFnGyGI9GDULaBB
9yv1SFs0a7veE72KPmtGNemitranc06wtO7MRy0svAd1yNRZbj/I8XFqRLFplqwNhNMroGSh9CHE
Oq+wXGtIQIYM2mHmMX8cUAptYqZbVBvRWSqHrCHD3VQ7+XrQXQRiGQX0sedu65lq7RaxVOZ1D+Tw
dNfCIH6Pui/svxAIKDCfPXN4zpwkWrVzjU1FbxoEfK7c67kJ6OOD3lZ57290tzXX1MH0O8fBJN0N
9Mu1bv2J7z87SsevVlPCl9km4a9WnOG6MIyL77wXmCeCsDbIOi2aEp2h/BFV9WkujJ+2yZmgR8y1
Tkck2FlfQGtF3lrMXKTxZABTYVraoDpFr64VdyRgXKpCsRez+z7O/lqviaFalvQS9Xkw6qOxslts
2355kIwuokg3ZeI/ZuX4gQfpIOIwXQ9zeBZ1+a0V1p7w/0b3P13siW45EOxtHLLJ+wyn6jvuJdXe
P31vuMyELy8j68Zr61PiWH2MiQ3y35MwaB6QE5+ZTS9CgzAInfUY9hcpp31LfUbk1vx5mTibDBED
9a0eAb/t3G3nGPtC4q0b0e3EQqq06He9s7zassMTSXCMZsbkYfl+oC/L3jLtR7zsWHdc99PGqeJF
/QkN5hNfKKjWiLe1UT94hfPMlVYVin+PDN7URXdvYWduW9LNcHWHxwxptdHjwuinTEnx9HMd1Hbz
qr7IqLMXz/Yxe1V3fTo9NhZOoMLGIoFLsNLbY2dYVATrWBSThiut6R/z2XmoZu+OI/v3QENzRKP3
Oqu3dU02ztjH61EbtnVO4c1ibb22fuqr6G1qH6hh33HEPmNnt1ONPGFvsyzRsTGtbwenmQmWqX5h
Y3Z7HW5T+suRksWjPVJVmVr5awOXr34vCzXET3fG1ftiiDkKKuupnQWCRh37qoiNjSfpLtKmGt2E
SSGiF26KyaHQrdHUG+SMgno90TzozIieE7q54Qw88kTXc53siUSApq0OET28VPZUOgCMv7N7B/Y3
ORdW1/8iDDLxPHtFoe/rKPEZl/pPcg5+TG13kuCjevPRteMLtoMue3RD3bivBbSRLX8Jfz4s3jtB
SW9hHIermnajIXkss+69swglZrpOiuUUt/XOoju07qpPc9auo2GcnZaBZWhXnhOnK8Odn0rpPTtz
ae5EZPxwo+zszOY+1YdDMT6Brm4GRhwGepUUg8/QnNcqk8Eu82d7zPfxpW65uFLTsxWFOQeixTos
ygMbmSr9wQORVjXAaw3JZqf9lv5JQfdCF3Kk1AbjoYaYoHfhPDrpX4o7m5mSvHDeTkN/tFDnrZ11
hSdxJR7HWr0hDfTsxp0DyRVxiqCJ+hzPy6amLFRroseuoNSRDISnwpufiSvBU5HcOdmwTXFT2ANc
aNkjJagJj5wvreEiqKxIIPCa+8aFymMNc5IkcIR9Ahp4G22wZCJ54skuOXLMu6JLfg6Z9gBJ64J8
BuDxGJitR0cMP7psPHISWo9j943I+2iJ8uxDC4K53vOX0rmX7yXGKE0v3mfXvBezd0+cxHcmn1u9
uDZaAWpg3EXLS691uxbCkvluZXneF+x0YJr61XeiFziMQ+KmgV/4dxVhxTPOd2a3bUoZ5krjmpoX
xbWV3j4ilTUi+GIdWvPPMU5vp8wyt7Zd3v3shPboePGH1gdOWOxTe/hVRclGc8ynouqO81R9auSr
ou8L2rF79owd/RwXUN6tRoWg1bFuFcXBs5KHqszUwgjS2f2mOfzBGUJat1a+J9/dvnmNOMEtmQNR
5Ty3ufPVxxqxEYb3MhbWi6Z3X34vPqN+vitpUa9CLahodUx1LEMkIkClaikMlzpYIjv9iU/wo/cY
3sggKHoT7D/+YYfPZadDXmjtroVylU10tqqaFshJrOXkt2RW8bafi+6hMj0kT/NvY+It5zbaG0k3
ySqz1QRcBbWr/+h7j04Ue9PRDiwZJsoawtpsAs5p66ge74cMw03+cxDpB3L1IPSzp6GKNynentki
sjP0y92AYEho7Oj28MQJI1pFQg9ELTcYju+EI6luaFFsoKo0m73WzzTYYL5IdQxIIVHuMSIffRcZ
M247Dm1HbuzhKpF+lQtPcYHBZSUyhDot7t2x2cRZA4YguqOw3t17gMaLZzCNAI6NXH0mMg6S16Qh
GaDO6bjBDfnVGhHORgvPHAZQFt7gFrY3My01+bjHQOSsrCF7bDi70p1LXquPNEHIryJPX+u4TXcR
irtVlpZgJNPDXLac3TLx3HLZXIVFfZ5bChI0c1vp7utSc1TPdbErE21LTMWh0h0EWg912sAQmN2q
q8ufnVlt3bRlaVuuCxIrI0McMmuPE1E8DVU5idO++bJ6aMy2Afgq2UwtFQzS1itrTlJsvtM+EnsQ
ORJUJk4coBNaCkQo66nfib571yvngcrlpdTvyyS/FH1xcARhRP10KUdxKewCHqPDxspqRHyUnb1Y
U/VSOmiP3fE0mGkALbZOu/KHPy/PaaE/kWvgrZr5XC8Ca1CInBlVGeatlJWosjezRNemBr0G73DF
Gmg5+56TiZOGgeFUO+CcIELdYLgn4oF+xOZOypYdzHq0zenauuRIFBeRlMfU4orL9qchepqnbN9C
JQ/mDz0fGJOtY8cxYmrOtkEglcbtD0RlzzgkWtqNOEeM0j0DPd4viXrbKzcf43mbdO+eQ1dflDFp
YQ6kfbIcnQeKtFHZ8LNKbT7FoBQlcZGQleLBcILCrb5aZCCpeTvw3SnaMzjxquQtCizrW2OjRd3+
uzNcOCuTtKSKjJ75LdOnh5G/buBCoZdHaYwbT2u+owxmfjZ0IjaWt7Ypz9JcNti5GHHGK8QO/zdR
z4z4xTqNo7Ur5Um9Xs1Q/Ryd8dU3+veiy+9JRKC/O98N1cYiRNeokS97GpiaM7fncv7KrQiXRLbq
tfwjdLEtLC39y745PNKIyOS+IIUnhQq5VkhMEglKeAIybJN4FayBiR4LXSTcp3IKH3TE0pi13VUq
kT6Iqnrq26cFYVoPuZILwYUUW6QhqZG2Ssq5km0Hkr3qyFNb2UgKtmUNPNnizeCBqFqaLYBKsm7s
gRKbSSP+HWUlC/pTar3T2Hxhc2VgQv7lufNDvhxcv3yqOvLriYb+0aJ4hr+vd1oUYQopL8hPfvYG
oXqyH4PZLL6ybr6Tw3fUlOoE/pqPjkVQiDA4ZPPdZPq8N3Rw02aAdhfYfNoQXGHwMBW2bPW0rlAO
5hj3gzURTEeyc9WNtFBiD85tFvRMNmsXw92dZZNggdSDnhzsjw0p11NDIDRSjk1VMWPRxbQ2Pe93
3pdgYL2x7/xlxIgRaqeF86ejMxnZBKcg//SvvaWB2/mc6rolKVYNK/w2o1N35duhsRrmMuKsNh/Y
AFZeMPY+6Sl5j4Cw655kZbQb+pHijd1F+wG+ddXF0TMbwecSW9m26dL2MIxA5lFurt02NlYmxtmz
Ec8ZVLz1nDr+FVGLgVDIvDqTdelwPuAhEK+NnxPLH0XPi5BXKyxfQ9utedkztJJyEBieG2uf1pnc
5XkVUYKoMzeXKNdS3CyuH2/IWfHW2dS9khTjB9rsvhlVaG6TUh5arlut5fywhcn4w6qXMMuhjYjE
xmoebaHB89cpUt1hRGJYtNsiQhTTduxTnlFWK3LQo9XooaJqOv5DybwFZu/vVyGeLpzPROzTaPFS
5b8gGT7a6d4aUD1Y7ktbDzg0E29furyEBZ5UQ4i1xRkNF7iJjOSEpp9JSHE4kc8yXiK9ATTIUHBG
BEpX6QdeZt7BxXCwUX8xv9X46HLdXpOhdjBxuAe4FTd9SJZ0SvwXrwbGI7/zCGVKw3d7YjyNkhod
YtfauxjLOqkv08rMLGOFcNFihsIMZSu2dHSKo11lT/mQf6fjssfm0G0RfyccqT0XNecat/J34VGq
Y78VVcUGUOFqNF9Ear1WsaGtySh7IjyddogWWqT3Eq6JulUho/YM2pR70uDxRFSlhqTJ3aLqMFbt
guwt5PJUDHHAphrLglre9pqm5rPUq9d43kTWtV1qHI/lhXCADR1OBYk5NgF/4fSTgIivxdo5XrF3
coooKhEq+vWwVPk3YpUgJ9dioExkNdtRhd63JEATb5Ow58NgWMe6bz65xJ21CXc4ecgQ1e2E3rlr
aVI2GMF/EaZnWMQD1Z+F0QWDJ8g8HDkxIYzZZWH3yH4N9d/nr5R9Ax3W+rLyYz8g+eYrr+HDcpMU
wlqYG7IIE3ufezW+MjfQYrGzEGb1vAQFb+DCNw4S0sESYjdJ95kOwJ8humESVlZLTbulYx+cSH8J
Ewc8TugHLtn2iiPmfiIyDAFfvzd6JKyT/GKtUvbV/MPJyiCrJqgiIrFWWlb+1P3x4C1TQIfQ45Qm
X9pEfAZtVVFqfhrtfE7DjFmrlL80ae8zb0KBwVLiEpy0dC/axNXHb6ndezNHKz6EXHm73iGlgXcy
kLRY9QB2W47GuI/AZe2V7rFdNEQ62lwVUyo8yYATn26k3SH0fLSJGQUEWcUjgTSx/4YDCSWdI7/j
uH1IQP0m7xEOJUBntdVEm3C5aJ8imT8bxXDRqdrR0vgBp/PR7sP6NPXaAYQZE7+bNFzEMfwp730t
HEIQJVSI0x4Ap7+wbe2RfROMJ/GZkXLkT5TAOsa5GYl8ZL5fW6H9MGXTTo6UZWvIYDX9IJ3pO3ey
n3bY/yBk/9KT+LmJi/wJzR1tZl9z+U1mnVLdLCurB0537aNb6GfhOxvDFCvTXKgfmIf7VvdxHC7z
Pm/lh463jahBzJN6QlwWCve1M3pPXULbj1t/oC/kzKgtzDE5B90i1cF5jqZxJr8C0ZSmy11R198i
ae9mOMV2Me6xNz4kvfvTH/0X6nN3i41OqKiQ5mkTw0hL66korp5ACkcGxmvUQCmm4655iQpJZtBI
tFEb76lDQVUtq2+EJAddltexpFuCYPA9iU8rt0caCKpIXSiNhqC9XRyEmjJhqRtf+a/++lDc7Fj/
+ti/fcm/fdvtO/78ANISs9mEeio8RlHnKUkrfast/AvbZnTXoYq+9G8BtHAFUMzLI7WexQpNK6mX
6uZ276+b/4vHJOQJdjZgEXdKskOvYm/nmJggZAHKGFj+PX3r9iGhA/3BXV5abRj7Y6rySHOt4gd4
0o0COy7Ipw3pK1gnKhb1FqNlYTddNn8StQqXjNPbXURql5Cc3m1IBxoX6EIWd7cboeI0/9yjWKpC
174nrK/faXVDYsPA8709zT93M/Vbbh/Xc68AOzRMdUvMXUOolVR5uH+lXd0eu314+4TrIUHjdPnP
MKxO3cOfQTxYRg58ZXkVxdDqwbp8teTYw2iSfvWPCCyDC5umcgtUfBl0anN3u/fXze2xgqZXJKyf
Xj1eQzF95cRiHZy2CuLQy05eBBznmsnnAn2D5JT4OLuPe+zfEUr8febPrKKAb7nGKc7rwKqM6Tvr
vYktlRuPvSfviEeo9XkOfF9s5oXTpGmXBI3Jtl1nGeUzaPMvY1LPd6017/VWla7P433Wktjr2q5c
l7x/JBGMesRFkG15VUn7TRvn/I7ExnOqWojdYsat043zZsGyvYucg8iR7buk9ErPukPaSo+oXB69
dCL60wr7Y1xFd9rcfLbEvu1HisLZrVdph4sGl+5w31sN5nPpHGEZqhXg/Kayx4OLXHEtsSpvFgN1
q8h4MauiSLcRzCUzKYrtyBPdfTUXAfWqBciHQdbMpD2YEykco00YR4VqZKmcQ20s2BnZnF6cMM/P
Gu6+iIr4+9Ewzfu5j3j3m/IuFM5lMevfbpElG76FZDs7I9bBOrdJ4uw4sK9JL72Dq5sh5RUhE5Cp
+lPedR8YxauN787oi3NZMb+TfXRGWd/Tr3NOSesALaAmRM984N+45Uztdx+TRD49mVV5Ed1SXha8
SEhqV2NLCIIHupgSbr1RiTVruwsZcbV+2WRZUd7Hrlvca+IZdkme7SVq0b/nUCrAbeWiy+2oo7Fn
P3fPOYj0GYz0ECXloxHhYwZim08OybDabxOIgB4YXEINVlJaciMyWOo+mLkwMaoWS5A1rBLgAMVG
r1k342ImxhtCuPTnU6KeCdyTgJ1jvNE1Fxm76w07SaXzPQF7/dqvC1W86uOBGY0fXO8ora7qZwaQ
jaZeRBgllCYQKgWcHF8VlxxZWeOYm9tjfz59+4xduHEgaagJPMIC9mWN/rWYijfT974GZzlVBY7u
KK2erFYCobUEvDl3qQhfJAHrQn44jfmND+t5LqJzVswoKvDqS/056aNi1Vv6a2Uiahd+/e4a9IzS
nmxAcdCTMA7HIqfjQmjUvTIp6s50Ilg82VOn0zT5XW0mp65kzksp241zoGeTfF6X5JZEG+115Y5v
VmXsx6zviPM0aGbDP+bHsbl2QuZUSuUfmwjTUkXiJSkVFIJb+vjsc60S0nugyxo+aZqvWNFJOjXu
WG+R3leMYL39OoXTmUSln5OwGFNZPJG1XvUC6Qx5SfkeapuxRPqb0Ca9CrO+tbLN+kKoRA+NSojR
6KPAp4X7qU7CIB+ArUa3ofGgzKgp9utfU8MQ5hba+1DXuwIjC3prcwyEfvSUmp/w8N82ux0+eczp
diQfw4Qz/ywrkL6oo/RIP+jONRwjd+3byVYYlTwSjukRODD+GBzz0Voel5jDhhKe6yCM/IR1wVvn
MlwbBr3nI3G5SSKZIO+1gsDZZCIRl9AI8nnFW1jDvBpxCbdLVltrLx9hyNspG9tHT7c2U/qI3Ykz
/rPfl6DDbvlC3UUgZvPUNHqxGWznAU/Koe7TX5Z+nUbSJhIPzqLy+vcSxUdWOfN2dln9Bvld1qQf
tzAkVyFjN6gHKDXNMMjI2GIHqfdLRDO8zZ6HBiS9LItmBcXEvyGfd9I2TpRw7LPOOAwQYbLUh1XX
+wRB4enRJXYFkyXHTMiNIZQMaYZGgmsynUkIcZniKFTQynVeZM0GgMJYm0Xz7UbWp+simx7gKrXB
BJNM/SfSTOU+plsGMbatH5voY4x1422wAVzs7q5w3eiQDNIMqMh+08U9ljd4XBQoVtt8EdDCaXq8
q+r4t65z3nc1ikna/OoznKkyq2GO0IqJRCeDh5SiigVakMySt1yBY/TDapTsTO0421B21M9WG6cd
9HUrQSKSuftIPdrVo7rkuMFdFvkw5NGX1znl0cUoxMpHAkbkmNVFAiesjNnbu87S7Nl2y8e2q19Q
TH2OVvqdDl+mZdvb0ZhDEp+iPedd60rvnFugfCZ4FLkeGz98gHzxyCMMcgqYwc76fvuh2eWwbYCX
e4eKk5mcqXXfy4sey2HTOJCPTYguMMtM+2R/xMJctjYbJS/3pY50+2do699NvFycpDAOpdN6m1Ri
doKhX7XUM26WSeO93YMVOgZjM6BHTHMnjOZAPHofWkFsYjInfIGM4rAj8m/h6HKops1ZPTfCIBKo
DOFnWncmxKX7ZYzlLhL58iwWqjYJNyJGoLy3K3IPIk1/im1mZqMo5Rptz7h2hwbbMIEPYV5+S5Eh
wU8RH/uc2YB0nXNqI9GpwpPmWfeY71G++SRS2h0xb6XSftmxt3GN9n2YNX/n1O0DsCw5eR6xZ5BS
rR0/5lmYrEyYio2vRY9w1nuQIe8+ckXEEU28TRrX+D/nodj7NFxvPJvwG8pxinUnpztyqn87zfJa
TOXIz3bubMc4DeGcvubDJbY6enjH5wbtAYNaG4yThqaa2p4hDa+gLN62iRrQ535ec7axdiOzMSER
+mcr5LQqcEexEDrfFQgwCZjutJFGT76E/6X1aDLHQUzMP9qvsCE1ipidvVVa3irp0TgWOfBEyEpN
PJu2bcpDxl+2bpW/d/b08Cii77Jzkdd5mUlIcm0cE66720zCN2Wx8M6xp3nnOReBPlnuWqOLYFMV
xPNqRItCFZtir7ndEERek676UpvuXOxAa5J+GGFwhgK5ptF4D/qS72xibe40LM6bpsmo2iER3+pC
BxstUi4cvnm5LahOCNyeZ09Cb4r0ICrupupNko51/POIenhp1RYQP5smf2GpDcM6RBx2dNqGS1VU
d3I7tM3bnw/RnOxai4COOZysLUs25KIa/uYIxiKLj7d7WOoRGtjpn9yIJPeRcN4iJJYWwLkgjRDh
u/5aLm4Pc0iqxO0GI3m1TcvhBx/1e22K0WgQVtpFSCNidS/xWF1wQh9m8FTeguVBq5fyWHddFSRk
pa/KcGG17x2n4aTi1BtjILrGteGFXbm8z0VcctpqyiMnd4wsbrrhBTrV/PVHvNflsRHhtI1t8XZ7
KIs9LLVFjhWjt61MZSomh0bYG6cz/L0XdVvUzN3xdjNOobaWtY2zySco3ekIyGoJUQpp172bsE+t
cmAQilcMoCp09+Vs7yJecfSAAhlWyRekaTEF/RLVx3wc6ByIGDEGToEc18WnHrWCS1e2HxLvnshv
yMVCohVpUivItKw7InfUgqFFKlAkHD62hhIviWRyNKMq4Tmmv1hbOR5QkR4n1pN1KSEuUpxmuU64
Mfg29JQ118dbukmvDSg6amOnm2bFKHErhK21JgBdIPI/oi7WkJO3q/ro1KdMR4PqRCntjgj1LlJn
lwgi5PagS2YMhxQgeOKXbO4u7R5EEkJVYnTyLLAdFafCSQprin1XSbM6juqfQGaUtSMT5txE/nBo
se7dnnsK/HS83esTrq2EyAGrzu2FnPnkAa+vqjr5ZUTacvDhfHMjaXfV6B76SpNbrZmOsWX5JM8y
z+DxufQFTyAhNseAgqcvsj3VZUemkDY66rL93hB4u+oaG5N3xDg3GyT2htGW2Mb8DK1dB55HZ0F/
jISNUsoDTaLNCrtPhD1tmiRSiSlIWo3QsQfrMZyY9SjYJaXZeTfH7jUtEEILrdsWNZLLEd8kRgwA
czdNf980/v8/CuQ/RIHopHT8n9wQ/yv/+Pwo/tUNcfuWf5ohrP/yfOwQju8ZlkGbEDaHf5ohvP+y
CPIwUSsbjs7t380Q/6UR8UUMCZQ67xyfBsG/zBGGYZk+3gTHsTXVIvX/UhVF59S/mGv4MR7GAxwc
BvojWAs+/7cOvlRnmulMC7FA0aPoJFFqTSgCczDjJC0L2KDKfddEyBK6Ai1tTmzFMjJ8/u1/9j/Z
m/6np+H6FMPybGhYvlk4/vY0Fr3DhL6MYt+g3CNV1fCORK5+up325Zd9EDUAfklXEz2aeWQwa4J8
YEOa+//wNP49E4X/hq9zRrIM03cdkpr/9b9BWkuKjxDpGlVJdRDmFsJQXRgHEZKR5h6miYRWJ7w6
if8jn/E7xqRx1fSP4FguBdT3SKVjQszrf3halqUaIf/ugfJt1/Qd3dYw1JAOo6n/39/+PzLr7Aad
WQg5PtOmihJ9RwrhRafC8lS4hOZSeiSDKo4F5UQGMhMwykCmhkVmNp0fKlmtglOznB1dk3cj68VJ
h+U8uWSFytA7dXgl9rZfXKfKsE7z/77Ja5dl354Y6WZv3pQTFSmDH8vL0iQEvov5LWyK+iiJl2Sl
oE83mgWB35X2LRrPubMe7OiRbEEkvHJC5dgzxC+TODBX/vZDj5BYs9OIdEs3Xd/t3SaHNsw76i5o
bSCTrse9332N0odQnXDaaEN51tLlyataorLnXyGgs0lfJ7prSiJosYUYJ0CqCkimO0bZAQUVATfj
uncKc9uI5t5Nv1DEX62UnDegNn/nN/3Cbp7Px9KYnkMurFuPbJdN52MAgKY1DMpiNMvZ6n46rGx3
72GbPdFDlR6odwmcsaPdYvYsLuToPIg1iwnwVHWwWfF7RvtyoB8K83rsf/fqBSkJPp+St8J2WNT6
oQiWCB+yQxx0tjS0NXfAWZ7JDtZ7u2mk2qjBqlEWzLuSsNXCb3675XKt/Oja0ElLbgrOhrF5SJ/K
vPmc3KKlUYKkY/KxgrYaemqHMdPXNInK0Q+6yAbhM+t+7WKTjRhqOxELQh8WQgksi+Ir47qE7d4t
mXYQtD3puBF3BkmJIy74XTQC8tTxHNjF9OIZcC9iJopPIAC/wxbwiXZpSxebvrjvEdUR2xrBIytb
CJ2e5EGtE/IrTI30u/7ezfJv3WKwYhJD6l0syPJNxmqNtTgo3Z96/ZToBeFA5ZxcUu0zGmuTlIXA
JRxZiwtAdk3iDM6mb1kRA1z38FMdUcmQPaBYcOdbcCGMWaU8Dyggtl40mFeLvNQgb2OOijneAVDW
Kwy8v2Y2LWp69H5dzdNv8noR+OtzuMoHAQvrOGHQDWjI9TwiLzOJXBJtavtchu3JzsgUT5rO5hRg
tCQkm0iXTDvAozzcCZsbS7jM+be7mioI+uum6OlXQ1oBVaA+Iezmc6b/ZHPLGatlfAHTsv8WPUab
r5Ejiq//kUJGWvGL7hvEQaqH/i2d7K8Pb/duiWX/9nUtlcdIdOw98xGVcsaY0J0hrbcIHGtze2xQ
zWC3e5axuBtrzt9AP3R4chWwNyUWgqq/vpBgP1av1nWwP/Hp203l6/GCMJaPOWSoKuNfishQ6CXC
P37rnwf/3N6+KvGRyCyTiZlcfRPBZv/4SbcPF4fwkml1+9a/PZNZ0+J9SCJaT6A846ye/nmGfz03
LxJABH9+z+3R+fbkbz/evT2x293m9nQ5hSC6Ze+0QA+R9vnfg8mOC6aHJoD1b1J7oKE2wgiRxLpl
SezVtjiqtZH1kayLcDOzULZqs4xZMRNWTUi0UW2eDitoySpaqp3UZTm1WFJ7ltVaba2+2l9Dtcnm
aqc1l24B4pCAzJzYMVKx++YswSHLsKW2YjtB6ji66WPKwpw65iXMNH8/N/0D4m9/N5bDe07PkEs1
xcpRezcrGRu42sV1lnLQz/BUlu8666SsMUv0an/n/A2d7dffsIx4/h2aQ0zMgWiBKA5QCEAMFOAT
E8tUXN8LGcZk7hFQOiIhMkw0QAAJHYDCklggC+VEP7ZCG1xgh1LhD1IhEbXCJBKFThR+ageaOwtA
G7CLGRCDpAkKHEE1NIVvdArpqBTmkQF+tMkMaqDwkBZgRCiARCElzXBxFHKSKAyl/8Jf55ycxKkD
NijKThTeMgC8LAqBGRQWQ1DH1sPUtW0gHFTOhgJtfAXfZOA4swJ0TAXtjMKzECQcOxnbVxf0Z1Iw
kKEAoWT4aqfi21qWz1FrX2wkoo8CQHNvCH/vZ1zqoimpL2WOVsyMOjZ1QmiO1m/mPZ9mEFJ06N8h
ynjO18Rsk2sGcOUqCMu8gVkO11GtNY5xNnAy1u5kxzuspUJpRFfOqA8PvRQ6BE2Ka0oBZiEMcX71
FIyGa4hAVJC1BIStAGmzQdx0r55IjsCy2VwaGf9IfMMMWOtimI8BtG7ADZ+Yb87wQcExUKNnk6SV
N3IvKvGkK9BvBP0zdYxHpe58GuCCjgII66RpoH6I9BAoVwJEirojz7lnLWs0C/eLUA1JpKvYBsFv
UBD1WktRv2gcAUaDrsw1Dzp4JS69UwZ+yYix1xSgyYF9cRTEqSmw01Kwp0HCMShoo+DQaGZ5w0Ym
rsDj/mGU30ABgBRhtEB/L9uon96TCkLXivIZUe1DnhS/eIsfRpDYJHOLjVvbpwWMNgOrDRVoG4Pe
OvZ9NT56lo1Iun8sQrLUBP0p7IV7pOcsWwoGJj3yh5kQ06TRn6CVi1JB0kOSEzkAhmyCJRdgypkC
l0cFMyfgzZoCnu3lcQSHnsGj8eJ6LHxSHhHfb4UCrQ3nyuR3yBSYvYBqCwVvO+DcrQK8HQV9CzBw
X4HhkXGUChxXeU+bEbzcAzeXCkCPQdItBalPClwvFMzegLejsnqaFADvKyieWjX37IDOSwXTc/mJ
VXrVRo+ADuUB9BvHiXf13OZKAGhC1Iy1YnD6SVToWbPc1zbj1OQXHIf4I0mV4Kw9X6UiD6LZewhh
E2xYhUrRC+TY0ZWpKAcP7sENISGQAyE+QXcn8Q6SZTR3JO8TBQd3kSoSA5xDpXSSpaoIjqzZ9orw
aGA+HKe4g+eNnDHZxxJeSVEkKIpOJZyJVORJuzwaikyBq0SjGtbvtSJa6Ih4TRX1ghDq2V2OnkK/
kSWdNS1/nlPn25PaB6oU4lRfBExOBqNjM9LGMDyRT/RXmM4nC+6nhAOqFBlE6aF/nBVB5CiqyFR0
knujl0pFLxHkjwpF0Uu3z9we+/NpXRFRkTNvMC89N4qiyuGqbl8VKvqqVkTWrCgtocgtrPQUSivC
KwqhvlJFgpHOOJ8MeLFFEWQGTBm2OarTFXmW3Xi0BUYtUdRapUg2wprJvFLEmwUDF8LEAa0pWs5U
BF0MU9fC2BWKujMViTcpOg//t9y6MHykn0D1KdIPsFqedfGcKDowV8/EUhSho8jCQdGGOCMzkkkz
IsWgFGtFLmrJ76iHbASV4UYRkLjcPyZFSQJF5rzw0JSZIiwHRV2OvN6KyqzgNHsDctOH5TQU3Sng
PQX8Zw4PyooUnlJFjRZwpJ0iS0tY0xL2lDqd4Z52QlTfMKtUVFwyRbUucK6TIl9jRcPq8LGuImY/
NThavqU6aLC2hqJvJ3hcSxG6kdQeaOnRDq4ie2tY31jRv7oigmP1ItZ/yGFoYk0RxlQJ4I5WJHIN
mzzDKhMXReknPPOgCOdeUc+ZIqEl7JgipTtFT/83e2ey3DiTLtlX6RfANSAwbwmCMzWlptQGJinz
xzwEpgDw9H3Av+pmVVlfa+t9b2iUSIkaQCDic/fjFAZ+pejV5ipc+6uE7aNlR6uojXXNOhno3HGZ
/5U4/IzI3+YqhHurJJ6v4rhCJacPal2C229yFdDtjkCwkFtQLj+9VWLH/UIObpXdBfr7mOsHrktg
m1Dmi1WiZ47XBrQ+0YuyCvgRSr5cJf1yFfd9VP5qlfsxJao7HwcAlYrWrtSBkK/egNUkYB+y1TLg
rOYBa7UR6KuhwMNZQHufwv6H2cDFdQDRqjlGYvlFB+uD7X856ZbDgvn7eoP5U2HYIH8Q3O52g0HM
6faQGQ+I4JId3b+ZHTJy1sXmP8wPVtOCq7k9M7k9zkb+X80R//nJzvK3OezllU6ngp4R4snpAADc
7qUCHvP/+OHtKe36Fbd7f7729mV/Przd+/OtPGvmXFUwwLx959s34Pxta713jDQAzrfytNu9Pzf/
4+f+7lb7P30duhMSA8DTiGDI5s+3ckUm4bGtr3S7uZXC3e79/b3+vFQq/H8+00rOZUQOQeKi010Y
CeuX/8vjsTWAx7p9NvccjC23u7eb2/cbhuGj9WYRslSCr1avjOpc2pyob3cLUAJFLF6o11gTg9k9
kL+ChadZvDl2uScgZdwreG+ExuYuEGzxjlmMib/K8cMDO4i2azF4mMeU+GTxIwQlhGYIDvTODRSE
ljVF23V5xbPZYhkrO0S5qLh6Zdfu6H7uNrcPx9gorjTwluxa7WmnGmVdjM58zXTb2i8mW+kCy25o
FQq/iuMMh7RqqTSgHvSy1ngsevsDAYYUR3bA2Yq4TOPKhWhBQjkC1zAjcYIFmP3Ra3X8HwA2bxmO
y8yPt4l1kRAFP7j9Ul8omnlhI75cRjBSl9s9r4XirdU+V9r1AWO9qUzvRII8O1K084+nxYuxXAC8
tgyxDaJs5l42/CSL/RMgdnXN6IgEd8+eADyB3DQm5c79YoR6Hwet6YjTWESM49cbg9lFl8XU9iBf
kxSynG1xh2Hyinu7hPArzbOIHwoubPyN+IZs57m8LPV04Ww6XajTfZbCpkxrfQbWX4qyCDTgxAV1
1RXoGppL3N71CiYMU/qKENhcF49+gyzCooXa85340CCiAbe538mDl1h/86O0sT9Ekp0hdXoE4vys
BK+XfkaSmsc+S99bwklkOWr9oq+dGrd7txuT8MUFSMwSiALWFPDDHbMfShLay7hQFoZgxhc1s1/t
mMxgP1uxVDdulW0aByQ0l7iE+w320Lq4dktDVNyH2vrRsB4p7C+YU1orju+/P5e4jFaILnajempw
y2HTAfJxO7Bu97xRxTsS0Cs5T8wsHPvLoAbncOv/QOAGY5Jlb4tviWaLTTyHE+yu1SC3xx3VmBev
J1BJE3si+FVSpagNqKH7N+woV8wd1UqYQ2yNMl7eJBehl9rldq+IPeRIk+C5T7YlJVDWpzSYDDaW
W9PWqrAo5NsyiBO1vtSPSkWDXj7mF0cU+cV0+5+tufctfJC3z1IT2eIIpPdDq73s4v73M29Pv924
3jlzhmfLRwkZwL+dzLHEjT9zJaZCT78kpdUH3vo37NeD/nZjDGlN7NaA29w1bARtdMZE/eNGA+GG
XXf9+O+7hPLmddcO4UVbXm8PUGJPL0o24NL+lyfe7t6+2+3x24eujn/azE3j75f588CfV7197s+H
fi+x6Qwsef987s+LNmZXwsB7M7Eh1Kj1tBDcHrzdNLHDFsCiGvvPz/fnFW9PuX1PefvJi5HJWYQW
ENweIZdy8a1M3/953u3ef/x4//Hh7Sn/8WPcXuP2vBHUeTHIa4uhc0/rOEIkRVsQIvMf+eBePJWQ
+2n7HnZwWj3UDJzJcJvvdWFpdxnp8SBm8kPM08Kg6yX21U/ynXLBNUS1fzZ1LM4t8dMFRyFuO3vY
VnZB2R0NiBeGjw+xvZCuwAtGK/l9nL11rr4vmFmEos2/Bevc0HN86Cs9O12r9iL8K8XGIv6+acBp
rnvL5MOr9gDG3Y1HFVKIbracrFTo+7Knix5zxN4avJ9RNetXZyjeyX/LPdONteRwgmjnueLID9Fv
3I7lIMFu+IjGA42m8XWJqo9Sn723MflsegLFVBLdE+Qp27E9aO34WI2cZ2mGGIhaMeam5YLEV5X/
TDQqTxe1qIslGSSpwfwerO47HwrruE46wpH6FdxSGW7EkcY576G0SSlBvCX/2Z0z4419mk2WuAhp
q7Nx4lN1Hq0+ec1T9Vl6AISGxIeBqAsQUjNnopJmuYScV4SQzrqfYgjAmTAs2Dr51pfd+H0gdXWs
eAs+kaqxmaAnZdDHbQ7zo7a3jerup5ZPVXWvmAZj0reAbAAwzLFf6l/Ysz563TZ21szGYrFIezTv
C9arH3Ax9p4vnB0HyVUB0NvUVvYAFQXeTzvda2N0N66RNt7KFkaxZaKvxoOzM/RO+6j7PUSEdK2f
16oDmCl1tpeFzPy9huF9n+nRqfYt5zJ5M26pWiQMoIfmrv/IIse7qHFunns/PfWML4/1mFkAniJQ
JxV8gUQjFGA0tXNvDWyXoD3Ay+iW3Tg29pORxTtSfs5mrJ2r0pRxjfRonzWleYLXNG2LKPHOMlW/
RRXPe27MkHX2fKBYETt6RcTG9ZdlH5VCIx0xdFSMU6zNgqQOo0TDxa9wHZZ6H2QutX2JNUo6oBZI
9jNkVaLKdHCXTDkGwIz20Aii29lfVgJaR7eot/A4opi0mQz51L6Y42HnayPWggL3wFCoL3Z9hLYc
DJqeLYBYecfcoNLlJjz9f9H3/yL6stTREUL/5wKIt99d/79eGdvQg/Vv2u8/vvKfHRDuWvRgslLQ
OUWRMEDW+6f4K/7LsU0LSh7HLmUO60P/7IDQ/8sxdfyrHnKo6TkuzRH/FH/d/zJ8z0EbdhiQCaB2
/y/ir7ANdOR/0xUBSiI8W7brGoblm8aqO/6LrhjPliqqLE6OtN0hfYn6dzlKVti8+7qVNKJYgoNb
q4mWDAMEXg/2m3bJKRe6G6E1WM5RASnZVDGNR3QqVBWsUtuCMNexsmkc9zPNovthomO1dqZoTZyB
H5bQw4sMA6SKo2vqnEHTONtZPwnQOYyKfMAAnPrDSC1v6hOVtuEUKHFqLAdqmRQxvgYOE5gWsDNy
h/Iejr25XSTBMG+qj5YF1WucYcSKSn26cYJT26NI1SFpZ0TTmZjLclEszMB1kx2Cx1SOC+haWtsK
w4OHxu6cvNvRh+4C7Ke6arUht1a2dq2IH0NSplszp95Jt8ZroZvLwwS7BgMxNZSyY0lCLUxLHjv3
g6Zv/HCihQG2UVLucfQzbV4TZEXKULcRE1dX29sBk2hHZgJzJdNADJ/tTLOGlfbzPQlsCtcF10bS
OvMwqdCZm2urpmFDAErbOjJ3N4Y2kb0seolKDvVLDukOZlK2g1/P6BsNP1nm6dkcvafSoyQTf9xx
AgkIf6+7emSVjEPZiOdmpe0RlHo2hBHOfffqJOrRttpgVORw4ew77bypWsYK6RugB+oa6B/XtbNq
/HtYgZQi+i86ORqLpfXYzEzrTfAdOevCdV+7PkqjO5MskLFx1X2ojEm8XREW7ktim8jedwCEUQCd
ngLmgiHqNBkBvdGoLkiqOfVzCpTJZjbHU1zbxdnTx6sY9feU+OhlmYVHShV3LLDgDRgLFpVCw2Nc
N/RTQ3bak7EDwOix9og4Te4zCx4vvTqbsiO7W3OAb3q77KgWIEs0MPV+pwGx7atz76J/u3FcY+3R
e1TMRQVSlGiFIoZJQCLJm76pUHvWBcBYw2opGwQ1IVqUmUg3n1AGLzkZpxW2VOeEfqX6YCDthq2R
vUs2h/e0r2ymdFEHzYRuynKL6NrkhQOpo5Ad7y5tDYf5a55cOnvE+EYtiKqMfa6z4mcbdupGPJCW
8vfmPMxbmTtJSOWg2g8xVI9heBNFUR7jqKYpLKEp0HZ5m03M4CEubBq6TaJWexyFLZkSUuNtqmvU
tXuDHQvYENPmmlkDoHS90EiTHzmgxoAgMYp6Z+CBclm8lDTGUVU99r16SZ7ZqTylOKK5KO5rq2L+
1yy/sr4k6F+LXzZACsg9O+Qj3otUdeyHAp6GOzbDGjhTIWbo5F3ZwCadnkKMFNjN0pkkLt1DMga8
bd6zDD8B7JRBAXhyRRqahn3ntrjhKacM2vmtMqbfMzrMPhntO+lMx8Foxc41JLwNj/7GHAoDstzD
PAPkH0CJ0V8DAbQl9IoSe4BgLvdOFD+2rPZ8PXrsxvsI8ljYAvfkwLtzK5ZKZu6YlCeIZkPDgwzG
hUJtYJ+rhDf45Agh0nafhOrp5+w+pwmhn3Kq7Rzrn/qy/oPgYgWGsHZuNOzdMeFUlpHw1bwK8mXc
fg9CLwDLWda+AGsmhS8uBQudjW5GT5P0oxfScCdZ/KCBsw77tPqch8Qi0ZnEp47+XNzSye+m0UNy
IuZ9qgCXQiy6N+NoPE2JesWIU54S6zVatSNnAkqjqI3BrPg4mhN9KmMZTOMCcshvYXfHdRMWCUtQ
1fSX0oO5nf2Vas5rsbCALaFeARYQvxWAR1Xq7PCdGTuBrT+7+HlD1X3HAJTvTDTAAMA8SaISDzt+
KJoYvoAyxPCtvIT0Oies3gzYL7Vbr+HMJOtlP9VjTOGIFT+iWDKLvvbaXKIoNPx327TcR/bM1LFl
6aX5FNdL/ZK7CuyMeZ4YPp8T8r1tYr2UpP3wYDRy22WgS4v0FFUQXNmAhCYUTlzO+KXB5O8oB+Rv
7A5XWcYvUj90ngRgTzqxaWAvZVW8xZEK6yUSj6WvB7nVUHLZlOrU2dq4NezQBnwGZUNsRoFCpUba
1fDthtQl4+szyLXN1Y+2aOkP9Im0siH6cHx3PJR/oZy9Zx5xA7eQj91MIYtxmNh8bGg4u6cZ0qJw
lTMcp5celGJiMQRve9PbpnqLFhG3IASbMoh8mWzTAmaQHekPxeCHGSaMS5G+ci2QAfJwvsc8bdwB
LziOLZc1VcoHM++8h5pWmRKBzrGgNEwwjc5Ookmukelx6Cuq09q+vqCoXjvGcg4lnn1MY4Ez3rnW
wBVy1M+W7v9IOw0TxKjlDxBKuSkUDpjMOSTUo9qZGxr98GNx5Ytt+c95xIES528JdF44a+rNNzgs
DaAvqhnmYw1nPJCOuS9jbdkS7j/KtFkODAo5r0oYLt0pXeQ9e9PxMffOjfICU7rtna9m0tZkiGEM
8Dxwcrt59OmV0ObHaJDtyZqXX7CuEEgm6UEm0z+aVj0N/awdu5jj3wc/WwJmC1hzrMNrQan0bJ4I
1wssNSHH770N1QASQLOlZYgktWpAdkAWxvKxYwz1Ww6zEzgSNvcanwbf0u5SWxm7WjGwy+fqNHbJ
z3Iyn9vBy3ejZT3FLEDSIiP14PtsLqJ54w+1F7B9OEZzf+nosQooRz6nrTZvEVkCLgrj1R3fU5Ee
ooVqpJJaFqckCkym8l4nKpCkIv6QrtvtUkPDHD4i8dVL8jLWEX6XUnzQCrJXi88FPgt8v5twZ8PL
EwCojNx9sweikWDVnVONo4HtvpGEdAiJg0PF8A57bXeoDWPcMXqzsXS9t3r8Tak4LEAPjUKYZ0eq
jjcQfzFdg35qCv+FPRkxYM+5CAeqoB8rY4v1kcuYLV7LgnWX4xSfWa/3VOERBJIxjitZ01oAsrCc
e3z7IztAMK5oG9HWBd5Lx3p/IabMVtsdX5C5oPAwWQs6peXXOjP5Lu7SXOuJYqsBukDzpUfSvDMr
DS8X26UpnbIT1RnHMiXKS+bsnDf2Z0NrUmi0yyOtoZvUpjBkid8BrHJGlB8OCMQ86wFPJMSiLRKo
9Phq3WF2k2tn5as2tKA12wOCZWY/Rp7xF1gcnCnOuGH5sAIOBacl5WbHpkvCwsvw7UVv+XqgrkNe
l//zcbXeXzyDIF7FuS5VEZAEXJh4XFQTerFdw1se551EaiT/T3OOW+wW9yvLG6xeqmj2CudyLr4Q
zag5oeUn0IT+1cXiwxIIXZ2W3hdcRc9G6ZMcWqh70e6pE8+DSkEI1ebqiRHrPZ1GyElD9pQtd5Ks
M51NZdgDxGMbirEQImQaGCjoVMOVz8BTNnVnreQcMG3Un2B/g7HW6U/1NFJftgJPVnaDTwUO6LEE
P8B6cs8suV/WXcPwZOsKwaduH13yMF7ZXyNaRDZ0K0J+15gYq4hAg7VSaOm5RUKZsItyRhpCfDLt
z9KSbyx5Wdt14xCYI2CyqukehgqBShmajxmB9JVlyuccHtKmGrPhahTIB52pwSoV/L1dN8E10T3E
/jTtrXF4meDasiwHBJaiUO6WvpzPowZexTJB/jMjO/bLpLZRJoCFa39xjgGGJ4fy4xYnNU6ROby2
uLO1zGWRaom7MfbMwOJ33qilhhjetMd5RMWffIqzOlg15OxIGqwMhUZbvF03ewgumpvfZxEgB9ZJ
8gP/PWg1sxkOSwRwwdTggzilhC4RqVfq+/aLW11nHOAYTEr1HjXZ9+it+Np8uu+S8fdgEibP8FNs
ZWk/6Gw2LjalvG2abSdKhjZm5MCvXR/i+Ksjqzs6Kv3qzPGsexyjZPvBgxTiK6Ggo7R5Ka1OdzRY
vc32/FvI/KnLQMSwYmUQO4lLd7U0e1/J6loZwKTrrgPNlLWUAuOvc/XkK87xNbASgX3THj2HAcvy
QDnUqRuaT3ZRj844vwLsBUuAfw/3R1nIj17D6RlXBo3ni/9UjvHejgjLJ/0m0ckzLHExBsuT0/hP
0DY+PWocJuI1rd3i59cRg+JPQhNHvzUC2zJ2Mdsb11JkY+hcioxh648140mSMYV7TEuYEmJ09hQJ
bZ3OOYBh+fKNl2lZwoXd2zg1PxuAoobjv1julG6IZE3+czT736w+f7oj5xCLaIfW/BTG1YfUQ7UT
+UB18PSCvUH1sPSc/tzoYcHTUSXNa6qBHtbUZvG6B8tnQN4X7pOdYV5MIKfpxupUAZK+waq9DpdJ
S5zWb5UV5WNj9VsMJiejzNFvI6J5QpvubSe5NArOxyLeqVNDrVWBPfYn5mSHTotC4mBnvYrvaiap
AOgFxLi1ei3pORwduaOd5LHWjVdTttT4EHyKc/srB1xe19dF83QQOfkz5SzXrGnvZ1d7EFERds7P
oalDLa+RYKLAJc7StFa4NE16eQd4m+0MU39OKv0wZJyVcXzVAoRgZjGCtD4k3gi9E9dYRtDJQqFp
LAoR1Kf8w/bxEo3S/hpK/8L6lwLEBMSLYQ3fkwRXzxKHBhssmQVpYkhL5Fg9B2MOSzsnq+5cMYDx
Tb59e3osgGwbUca2T7gPtudQE4hdL6WiqmRosP5rqpThnA8WGnvnCjwp2Y4K+YM29Zz0FRPAyfU3
gllso5U0L4lT75sHUncBQ7k3bxnUGpV7U1yR1r+5prznlpZLP06eo+Y6qgZy8z6lxJwaKMfZ1La7
XWb/YRDqFctr0HRj6EcZfvgKfK39wrLilelFwTKK3TPW2ofcGenwg6xhjZb946lxEjI0moGzps/X
9Ez+kE9aekT6OtZMXK5aruuX1O72qEQdvAVOGg1Oa7Wwj6I/hh4cjdSwc4xHH0Nh17BR1iSsI6AV
a6FzbPbXFDDzNDAB4MKVATorr47SfqS1QElNmYlH1kPVd+2WHWCz8lGnkNbBcxVPsPxdzrvAkdta
/q4dfoCI4jmT99AyucV9J903vxzHQ80uIkF22kxDh0aa+cNm0RaYy3BrtQhwbMP2VU/wZPmP6Yid
CEUy1A0PO0uzZ3LFMi427+wkG3buneNdW8myIAPp3nOJZu345Y7ml6aO3Vr7mSmuFk7vZwFHz908
m8NmYotG0iE9LE391QCEOpZWMwYM+FRglMxg/e4BdmES9NBZHCc7Ty4guogJeQux/VlP75GT8VlF
FbpNbz9bsXfl0vcwmhlua93d43Z8dgC0DaZ6FR0jmBpqPTtlf6el4h7LMNfFmvrMXGIdNxOLZqiZ
d9tw4Ljc4eEAtV7Sea2q/JrqnneXxsYZvk9CC1VCL0yanLS82JHSoPFNQuEC7vJsG92wTxrxQXMX
i2gsYmMP7qB1tlld2EdTd8NM0FZR5/VnDUFjQ5dqsbiXnPaMOz1O++cKQkfkZ+B12/5cMPHc2joJ
0WVPzA4tcaTFz+1wRjl5vC3M5lwZkb+fYnrWCkP9onm+oeUbrFyytIeu4bRhMOoMy1xdTKzuCJTi
LJAfN/X0I0twD/l0/ZVV/0F6hhwjCxu1UtksbQbO1AAutPvznDBg64foHd11I9eSVZXru8rvuu3S
ItriY7qrU/xrms1wMl0olZTOX+XIG3RwJTtJe3x3+pz9gvpRFPj947bFl1qjAnXUz/OKrnn2W1ow
RKM9DoWotjw7DxPBxq9E3Z5MMC1CROzuFvvANdUlpScYCIwduwQWZ37GxVa5fYGrD4/j5NCSiFdA
ljiqrYg++I7xRgmS/2kaftUmgS8F1Zsrt2JaZV7lYHlHI9Yhf1tdWAtUBlJ7l75hUAlq4U5l7YM7
1XuDUexGTdgipYb0L7/tiFFgBixnmejlyNnQ4fsyvslw/y5p6dipIkJ+8dzsPDb6j9bvDrrWdKue
+dDTqU6U4y7yRo5qH5aoNeMVYJfDWnCCOe3pDk212UNTWN+UemVbLxsvWJiuC+TtXBBSEYNZbltX
ZmDHay2Ic+1YieeINtZldPnGRRdMc3FH+6O7qbL+sajN50GrGQ7MGq0J+FJLV4er4lI4LilVinXt
GlFwFIGJTXVHBg7d751OlZxdjnoAbjnqX+suZh4bkzHHExBa+RiQ8iEuXTIZrWKBlz1MVOv/0nTx
4ixMpIhd5JiTx2XPQPUQjeWBdlvMHyl+UWSr6hSTKWyAPLAgK2WI0zLsp8ELEtoJFjSX6FLA5ulb
+d1qeJ0jDuV1y/ToF7R4uetN3DUgFDK6wh2jewCYaxyomQItsqZua8elDqz7x702bheEy2o9b2ja
iTcKO0L2OlvbY/Z5uylxnZ1mSzgnMUsOwNsnkb7mQJi81TvOmachpoDMZGB1zEyB72mgtG/tgbu5
bJpKT7aMZmhdS5sahZQbM44xmf5N3qkm7uJETGkeadlsZMYBEuW8Z5wMZGYZD6os5725YnmAUnGz
3lM9ixqPFvuGC1jhJMehfiwNmRLpydtzpHy2IrdXT9aa+sYiRF/VGP+YyXvB7XVvP8zfEB0xQVle
KUB/PscqlCAT+lhn808cS3xTynejLRbDtaqCuQ9jaHGqHPGPmwQ/boCy8mauxKLJtpl1lbU/B7e7
7g33I9f8gbeSfohke7tK2BeZ6oRHOss+j1S473nnNScCovJEXDnawIyygltR3+1m4F0TKqF//vmU
sL0Tq9xmL8XASO3PA386/m6fy+bS2M49p/Y/D6gaAcOkwm8Dpv/IBLDbs5WsT39u/NaEe3D7OE2p
RaZJN8h83gVe52PyFYO2dwlvVx0Ahz4W9D6U8odbRCVYB9bDo8bVlBIblvzRuXQrfYXc0t45LqEx
GMZWH0tz2/ZtUAyoyEkO0BSUG32pAOTYrGS+pnHiyTUwOOkjBAAwMvOgPxVRewfvjsAE11KKcBbB
9VSlFzeLlw3dbuycRR7RauL8XoQG7r4aj+wJ7Mswp/u290q86DjRph+QYvqgZHXLFNKh1ct7VrwN
t4bGVHFOy5cZeM/eWimoHJTQQ83vVHBhmXAZU2qcPVOP11y0hpSa4SYh5+jTHE/rRSBGzxcKl1k0
PFgw9s76koRGjUEKMsRu8SSMn8nMDoQNuaqSIVuI4YHtGzCejINgDKMTYMAyCT50OIE9+AmM/kWf
OhFCma4pLx5U+cg+EUOz3bjHIkLXVe3aQowBWHZ7LRu4AfG7EfEXe9+CmiYwmmCBfESbYKgstW2r
5pcU9X2n38WWOACEDVuTWmWXuWdpv+awKiH2m79LzfnRsqkuJAlvnAFHk7zGqFlRYBXZ1TTFSy6x
WOC6LXPvSAqpRTwBDReP0zPks1OWP4/k/Daxqe6jwXry2wa0XXanE3toZP3KMJ79PoYttpLgSyzO
uAvUwZEYc1L6D+vLNp6BVAI/hGw8baFp9qsCqD8ywUeIm98jqYdlhOFf08sftuW+QYtWPAw8MtHf
q4Eza720v1Rrvvf8hjYY1E2PUcIcRPczmZlh1+JH219qqP5r3MYFhdu9rb9dYDFuuOYObTn+Ql3t
GD/4GovzFd7NaPekWE/0410We+zciGzo9nMTsf5ZeHsUcAz2UaO/yH7ajwKjR0J4o1M9yyv2uUzA
uVaKY6PTaNz1zyKbotDGA8/5zDsKme5TOJycG7nKS7zgKi1/5xZpb4hR9RYEKLa6Fj87LnF2FRQE
tUQKjfm5Ef63g6/k3DXMoIxBVQHuxf5emx1FLYxk3dfb7O6TlokDKAbG9B6BMfhf3niQSeo8VEwx
a3uBJ4iWUdRVFWKwGAIKsfpNhbK3/ukQisxPmc/haGofd/ShJlsRIUK4g/2uURkS9w7pjWyPSmld
BRJcNvYacR5m3hjK4Qtg+3FMrCj8P9o6XXvHCOhrdXc1VttLq39yrjS3VW3+HGvC/lbE7yzbkaL4
+TunGWGjFWEs2njfq0LxcPvsgDqIEURZ2Jj3cdU0O6UkmBTmwgBE7QsRwfHguLV+ooHza648tJDu
MXW6vyhQ1ui2gVZbwp2ObSgaqb8UQY4QQZtOBZwUV2NifiwNjvjapynA8i8LPTHRYP5SJUDRLmLm
WneU//bE9y3urA+lKRz0PO9+iU7f1J716qS8SaN05O1Yv7auce/P2Ctws6mwJdFfyFc2WbQQod0H
cWE5gUXBy9GP4qAjtb8pS/sZRZ3oRMzw11cuOzfQg64rQzPLIdB0I0tnmOvypz4ssJdLImVZyr/E
a8+2W7/pmn1npWWB5zrMkuWtG+VRWOqe7tRd2ju8svBIIqYDhDHbOIxO8pwlttyBFVyXqYh3cAX3
cTyzNtYkJ85sXbuz2/LFfu7InKZUam28A9Psdy0xYzh3XMzPuWtc2tb5kCzBOrsCfO9jEG68J+A8
X56LcsNhU5nDb1Evj418cEUdzhZjQELCTPx4ILNzhGBKztcDnhAWXc5+qFnxkRA5IaWa4cRgPea5
C/so++zG+OA79Y4fbdkODrM4X+kPc8QkhsWC2Nrz9JLUDZHVXHsqc/yy45cWR2D8Ad4ttn6c4VME
ThubG8tAPLS90OywWQHiCwUNLRsJEzYCeZI78x1zqkeKJB/Mon+sCLJUFdVphXl/e90ZLgtczjxh
t0ds0q2fkk4H74krwVhYclt6ytHpwIFngcSKKIetZBUvcIIIqRVxh5tg/q0BAoSvmnDlWfeIlOpx
eZFhNjx1VPZtRt2lFrkFkF9FTw414eas2n1pffrMcTeObX83nLcU9vKulS+ZzPZdm5ztSruDXXxK
E86Kk//gMU0yewZFcb92dlvmZ1fMJ41mjx7osFd86TUWWbSz5wrvA/V/W71yQZfXqO4t5v6WlGTb
MmGd9MOi2g/GuGwWPRqRvX5fcaLVKvmZxeUTZop7mjsC6vSWA+23oOJKdwlZg1zg2Z8ocny2deut
oU7eKfkFWFse09kttoTlPuYYN8PM5L3BStEgw+DopQXAzEPUV9oDnBA58FMfGBkPRfOSjdNpTJ90
u//WY9Y41Kj2qtsXvE+40O4pQrrXuRgYCZKNNVM5w5jYWJhLeo1RBtJAbW+JQWczmliTiX2rY+8m
p3710jScdetdLvqqXkXnOuq3BGRC8iQAoGy0FN0OXNn8zIbxrctxn4s0vTchz23wCz+S9/zleUyQ
cmt49woZdn33JWfro5TVa4Urkq60F+mMP0k2kKOvpkfWGtWO/aPLBSAlXqHyz6Q3qdgeqfNehYaq
/bL5f5Jvp2MBQX+qjdArjPzgzdBftf4xW43G01boNMqg9Zn3RWSAVpJptWXfRg0ib6Xa3KYu/1Hy
QBO5e9JmNSk+dMrmnYH+FmOSjuDVo0sa+WcvcQREXCiQxcyd08urXqIXW/xhsBNklI8r9FsR/+w0
Z6fPkko4Vj6Wx5USC8mZyeuDrekJ1XXHbLI+1Zhb/Kmfvdn4ZGhWBIYa95qPp8EsMWbz/o7qWAZd
71BPWBLMF/0STJbzbOnucUxwuqUOKpwy54tNzmbjtVQWO8KdOZUOh9jt7XugBGxAhfZdS76Lrb1W
nDX1jrIwp2TdYrfWG9YAsElOG9LrOR8TRsa35b7b/xIO86k+1ug11oz10gzvPmKhIjllklqmFftb
W/12nWZ8dW0cLJraLn7J4VOFDkYeeqBsH1sHWTu+7kCGzUhfcgGsi8oem43Vg55n6XlAKaEmmCXL
giJTr/Dg6NlPnXc9QReIo+k659Frr49np/Py0JDdORrotcqq5vcsK04ZYnmssmXvwi7cdCVdlmyH
mCoghdDNsXHNDFeT+2nSW7bJXfLtU2YwSKK4Lp8OVWmEFgp/YNSxEySMQeBPmmpfawR9llQdCfsx
pQPhDrX8jRDT/cAich/RTLrxRf7IEgiPwuy+Y7w5EIbwKRlIiH/p0AhrE417mEODWqdwrc5iuDoO
4Ksn3fmYGFeA2uS8wj/X2lVa8iSBYYVGVEdg/XZOHd/XSfcuKJAKFYz7rYYxqSNjJjw3BviDuR/1
5OTHfX9CvQlcFFfEIChL7Crqzr4zopHSO2964VAAISkfhK3UEdvPo+ZmL0rHmYt9Jw7SiguZBOCf
TareYg8Drj6tLZwVvzmnKLys5F5n5j5dR9Cj4b2ymSXQ8tGloWV2/IHuz0oCMjkuC2zmmA2hLsES
jOp/s3de240jW5p+IvSCN3NJ0EqURNlM8QYrpUwBAe8DwNPPF6iqVVWnps/pvp+LNJIoEiYQsWP/
DrjU6G1Jn8C9BFhb7CtH3OX0rQ5gzvphNLInp7Y+sLNPz7pzCrL7lk32I6Kk2ymJrROQWa8v3JIe
A3PsL8hIIIjbiX2ySusFowTd2Sw15H2Tbl49FNSRCTZ2wfTa0xaSZvnUV/LcjKYbguG/9V2FoZXz
He2m23vdVuuEkpWJp0Lgs2vRpmvBLOculpj8P/p49S30RDyNtlhF9x5Ws9zni/bVLguQkpAu0/IU
hJU5nhxn+DKDAv1GNGMaouNsd80z95eOQFeWZnlrlTBniKM9L5iw7oLYdCjfUS+iVDOX/M12GNZl
UINgwCdYui2Zd+VecxN3P9QIorv+fjQmHS6/SXMQ27soMcSOfrRP5AXm3YulMyfOJW50rCHcNWob
NCvDrPDAJJzzKMTXFRGH7R+r0jv40xvtGXqErubt/X78KE1gmaKOnvHq/m6Y0xvtiNehxOgfLgxp
poV7P5XodLv5p9HSkc0HShq47uyvyKkpBgKiAu1EZsdwwBpPbgwZIzmvWEi0vLukLvlNKH/LLbIF
lKbOqQno1cd++mPJ2bUNxXeZQ3+KhitS9H3Z46Wm12RbomS9AxC/myeQA72J3UewWc8qf7klzs5Z
BOoxDFO6lWw/46U4dov34AucCIplJECPJRvrZ/PBiW0KLVqdjrVPoFuPEvlwPeE0MJfYiOTGtojT
I2tffKiM1yGwScoyKfayvCj3lkaobl5cUgeDgNIaH4PSfB5JBkwLHHkJP6Ba/6j74bubhlHdFnc5
Cn6WPfByKEsY1xEzEUVIhvSBba6JEqo07Rvg7mMmIPQHC7105ITs+jT6fpjFp3fttMOF/VUIhFUF
0V213VpbjLOnLclW0VB+Nfhj7oIhNra+cD/seao3WZG6u1EYTwmC0dMksanqZvc7xsTQuY9ZA5pE
i3HwDBwX5px2T8+Wq6z3ScSWNpOvvtPcJSa6Ht93N6hJ8SBpXkXUNQdMY59dU8tuBM8vBV+O+4NZ
29thSrp9mw+ET1k+4V49yFp5NKxehuBbz/hnYkAYPzho0jDbEj9c3xSn0RwfOnztwnYaRpzWChId
xTRvF9s5BOXoPWkYqLiuTnqrJXcJ7RXolJhZEMseismGrohmDX+AHU4i49HRjmY9Do+EsgIgpiMM
vREMN653KCJ+ruzj/0/U/g9EbVO3fSjN/z1R+06xZX+UXM5fZQ9lVqWV//5Lf3C0nf/SyRPTuW82
xl0rEft3jrYX/JcdsEqSQ657vmHiFvVHWHkAsdsyDM83YVDD7MaP6U+Ktg+zyPBcB+6f7unW/4ai
/Q+CdqDrrq/rvh6Qagcvxv47QRvfu7Qtkgx/RNDELSUmDih2d4OPPc0EEItqotmX5XB6moZSfpxk
dJMroM2nZmYJ/Bko/jOi542FWeFfLuX/yLULIrrl+bpjcpq+7f6LeVifB0mvLUD2WjfcmB7bYYuM
OVzE5cPcs4myi/Zttr2DXYwHA5n8pnZJn/j3B6Huwt8o7FwhP+Bu2Db+Vdg/6H+/Qj16Z+DgZCKZ
jlYN1uFw1WuaznPNRfGilxoLngJAMGrdXx8pJrg7ByRuo33TMw4RucnGDoznih21Ca0n1H0BMKTn
17y/2lodhXjvEz6Y+Hn4nw7c+eehG65u4uhk+yYjLYDo/1f2/TDMPom6Xn90CBKOguEboiQoWJZ1
RIIJZjwh+vILQviSlNBEvWXZQkTiLu9C5yx7Lb/ISY7EkHMiC+J7zITajcn+NuTzjplT+VtLFq+j
ob9MJvGlInCpkqN3LhJReEWPFS4f0yfisQ9GeaxHZqqpwWJdH9hpDCbIQuOLo/BJZVmOhtfSWAP7
3ekWUrsZfhVJJdkC7PiEY51JJJuR7d3F3kZJKncwAXDkJlPC0peGmJDQB6+cYFZFOjaVoBxsK+Aw
dcB78HajcRs75cke6uc4VrbHzJNLxWvyglAls+x2eeZgmCHMI00nnfuGgHHK8c9W3O1J8ZfH4pAW
Osvbgg+AE8gbd0iUmlFdSfXqdRMCbBUUeAssg8D/KCY7rCYOubNJMjGy+Lb2rJ2BYnmbdC6thvx7
XHpYTSTkc+aRjSOFGX/BiE1P9JoKADQnOdBtu8bS/l75lIMUj90mMmlM5KLUMfi2xjBI66sUFdcu
u6Vt+omfGJ2BFMOdmYDwTeI88OsECdlkaDZILbcY3ofTQlvdteplL9I3YLmG3aB2jIKZp6pCcJxS
JXRLfQEeo1vX4ZPhp7gg0CxT5j1pSDoYUT6J/4AcYtM03Ux7rmZjAOjiqFTBTLlhAE/9cj14OL3G
Lg3nOZLMaaSuT6k26l8auVGdz4fwOMS+89LYWgWtUn7r3PTqlMk9GTFbLciurQ6Q31h01IrgZbCA
xZoEWyyP3TDC6w3EZ2yJuDVzS4j86BLrnrLXsNJvk5Nd158UBrdplHI/Ofbz3HDPgwFXCUowGm6L
icxpwA5EBQa5bPtK2b3aeie3c2q/aUR+NTTU92M5qpyqaotBChEMXDuv5rFuluTLq+PzlOavpo0D
suYk5H7iHeD6gXKtEvvMD3D9N2lr9w+51GYic5g8WsTgWO7SdjIYiKUEEDbcZtuTJRPmYCiWCouT
lcG0XMPAVGcQC5TnVTk/26CxYRwwUtPW4cEcxSVT930Z7S/pjke7BfdO5QvcEFLBITLJmFtXZWjE
u/Jg1ExLrUY8pmzCJAIB0xLvVEqJfsFt9/ThdDJT60vXYN/sef6WMKk7PLy4wj4ZvYS347uvBgaB
p7tgITnOi4uRNmqF44Zc3tNxliGWkGU4JSNBAIG/weEIRGI3EOJwMD2n3kcNqS2BNj+MbAJSx3Bu
TGl9mAbUj2aes31cVK+0EkNmjl/x0NZECGrWCfznDWtaktUxZwqThUAIHQJ5CkORXSejFw9XuS3B
dCCn5aEg7m5XlDMFLkG1TRdwS/0GSrOaxisdqk9XkKuu21FOv6g64x9Jr3NkKHGbVWzTZp38gD3Q
XUcmwWZvtu5/Dg6eXbntn4kuCRNoXmxp904wvA0GM5ufQlNY7009MD5AI6/zokdbDTtaC+ivM2u2
bDwkUqTBBl8CHMdd8jyN2rhDqfLRFiwReBXhMsOzM8yqfTnxOKcPIB3o/XqWXzvj0V7vyNAzMUuZ
7JZJ++VMyVM7MUfMJVO7zVFPeVqE4ugb9RCiyqYCp5OBIRsBTjnvnsjsUBQRGW7co8pMv6p6HaYu
47jnokC9xJ+43U7V6yKTnzayxEVmV8Nq6t36QVQpPNHTjTNYRAww2MmVEG+K2W6lLC/rMGFtYI8i
46fF7ATwAo/G2BEpFPxIZXJTNfH3dYgsktkMiP2rg5tcgOjAvsNGy0AA5omnRHKEXl1eg7xF/mtk
X1Dt/G3dsXgM6TRtDDPjETfyB8eBGUNW8K6LM4NwN66v5RYcL+ZbASZmo4LuJ4LA9G2g1gqtmLe9
YX7Glo7cV6BQVWPfisBiSjvH0avigvpYAm6Wnv2dtL91WBKzKhBDoQZmNLN4izj70iLCh7Wk3M3W
lO2hQH30IqJ9b7bbZhye11FkBUwrdrz8sJLsAU/nnYfLJFtxbmejBniXOXloE8FK0N8IRxwRkVvN
G6z8GbAtY7ultRpqbnVF85OHU4zz7+i+l9y6wGRSKdQUXbUL+g5ohzps8LJhq7z+rC7qmyxuPsvE
C8ImpWFtiC66kYTUFkzFKBdCPeCaar16o7GhIy/ekFDrLMa4gw/ZQ2GV15pldYPdHEhP9DLq3BWn
UFys2lJRnkzJusNqCFcswAsKY4octW0cs+7QkAZyXR4Mm6QAkt5+2ph4QzptXjuubeRbLbbMcMQb
hy97Mz6Dql7dBJc1O7NCQFFSycivW1dssJFsi1PoL0LS9x3me4ixRBo6GHFifv46cvbb0S+uax1A
9ERH64llknuyWQqT+b68p8OMjbgnKWKmb3Q4aaxltLbnLvvK6uG9tj000xoQYI9h6RimBrPLkmZf
5fSCH08DoSu6ahODa/ZQDQ7jeaymasdSyzLoIiug808qfbY3l+IEvBsmVC1bdc0snSgDuGzriWj1
Lms0FBskpe8WnUK6af3PKpxEAA6hZs5Fck2FaR48ZptN3XFxfytBDBCFsSnoRjOP1R3DokfdMtd0
7fE2q63o4Jps+hMe81g2z2O/vAXuDT036DX2vZWVO5QucPtwCiYs0qG6DxpIRsm263p/27YMpCHS
kK/R1cMGqLXu50b7yaYEAYOS2gxRnx3gI93WdsAzaE/f4rzliVTTKm4kHbUPV6et6muA9Ql8dX7R
vHeVgbSVLMxnXIsOHce2LpCmVVAlQw0oF24w9YvDIaQTDofeiLCER9YkojhOnSbsM55lLebNbG/+
GftYurg2E2nPVgQWku+EvaP9gglbIHebjjifEnwYqVIXM3tYDqaRI56xtbdK5l9YYkM0Cxg/lUDX
qQVf7Df2iNkTOmLAQ6X5vceydFYgKXh5l3QZdKF2Piyqjof3vy/6/KUm1WBvzZxkWcXHBHkJuj/K
M0QAmJ9jHDLbR1oJlEUqOnGcyXxPM7qcLpiCWTBgyq74xC7wyWwWijTBY27BV6tT55tGuTFaC376
752a2FMICjhaeKE9DfNhkG/ZYEFOG7+inEdnsZt4Q8LiLY8gVopm/9BT6EFhTL589fnFmAW0gqEJ
4uWRu8VlaPNrmpbAlB/5JJrQjBASpus6Wl36ONGPHoketptdiRL0gWlZh7QWS9A00SCf6uauGOzb
WWA/aE/6PjYYqzS19Q3BqTAMq+s6/ILRrrZwP0Fdd+7S/CiWWOXB3HlqUl3ruWoqiJKkDBLmey6N
KFwn49TwX9YaZJ3EU5xSN0aqP0ZWz69ltHP0rL2aKBHVrRyG7jVo4Q6UWGFjr+i/1IW4TKhB05pd
jUnXdsIb6xWtyTZWGtMgZnUudLRaUZd9rrUvog2YVrAEfUu7hSyK9sBuqiPzATRfkX/pNeNeFdx5
l70HbG82xkgJ6WIiIAbxJYwM3UvLfOkWj01kh6TUgLDdGHN78ZdoX0FMIRWHnXYKX3EzZb0Nypdd
FzX9L5jnx2QGhKxHVBt+u4H38R6NTAFtOx6TzrlmBQupPbvPeZDR+edajyK/eh0xjeSrW5bauxuh
Dh8T1PRlKonKGHr3tp+d67o6AlQw/l2CoKS4aSjB2VCIfps6F/gGV9FR1VTe8pMCZeupKj4vohes
6ikGOfdJJucgHi+jqhuCAn5MjDetX6VfVIlsQ1j3CCFAZ8wJGWoJCCBn0/mgCGjObefucPfD51s4
P8zy1wBLeEOU1W2Zm5fsUGvZr3Xse4CsBxGJgGBOXpGjhaBWhiNCFVMO3TO5SHdeqdaXbKFoEd9V
vaDkXrnPpnsU1MOWS8iVuja+XPBbMklQn8aPqr/CXsnRsKlpPHnMYDtzJ3FzJArkEhv+UbPzs0yU
x9tQXs2OY6UResBF1Dt0Iqj2dfepA+bOwmCyTr/UFokmqJrQnuXCbLeOY7UON7Z91GcOC3PEbZEV
F/SPZ2k8zjr0fT+lRJrN4Rel5hWvzmHfjda+cPKv3oIINuK+NpNwunfh7m1FjGEdWz6csKcnmWT2
SfbnWi/EXV1nt1rNjcCxZN+4i3bUtObdEs5rr/s/kiDALbC65C7PV2V08GPc/GfpeOMhZeTuHzKd
KaaBjb64tE8T4Df7pKkrQwoQi01FAGgksZPamqTtTAuUPdMr8WiMoCmD6K9FpeoBwPqF/OQAwthG
/Nums4r3bpEElHkUhEYt3jIn+u4RaTpAf9/6GqWF6UaviMlUg1gjzypjkVRaRLTA4tDYFqxicz7U
wsD5iLgePaKD3iCxOQKM4HcafI0RTIKMMOg0w+4n+DAB+Q7RyFODKhkeiC7CaSjPLNaIA6jEuiU/
mbHEjAj2Mnk9xG4SJAtXyJh/6C03SY1zzxtPzZgSGo2uY4M+6JmHsbpZU/F6D9NnCuYqgkEE9KOX
BeSPaSF9PfUhHdHoHm8yCzc3eSnzpNJ3Y+EbWGq49yvT8M+/akVB1FcmpDQxWa0Jv9gyNfBNSVaW
sr6BJJPs7WZ8XbP41oOITIqVY6t+d/3mABubJxUcxMTw9CYf4YSPsYJeh/EGM+vxxnPw/4rRmuL8
PQPnD8rseP1LN8ydyP3k+Oe3fnuJv3oVr7GK6480zL/wiDUFO2AwDtQOf32b9SV/vvjPN8OEBFrk
6u6sPnP9cv3pn98L1nf+85t/vua//d6/vKso6PGPdGp+P71iPUnUs1CA/vyc9fA6kqW2fQ/8u/5g
/SvSc3izM8TmQmu72/XNsx7s468XJfhZBWI6WThZ3hhQOdD+axlijsJOUe9Z5RK2ikpqkazSERRC
UuP6dey5j0PtA+CsiZYkZaOWm34TOOjJdehJlOFayhuc8msCARGJ5Ip5O3h2BcNA0XE5budm/eb6
F7lsygE0RVSI9P6GLhgkJcRru66bvJs4h+27/o/p1LsRNQQExQSGkX/p68jeVzPEVq1VVGHFF0YU
8WjOwQjExg4ToshnRulbR2w4TugyyDaCg0w62s5VrGQjxz1O6umB55YT1NmKFJosNpFbHqtgPEaJ
tRxccl9CodTKXmC/IqYLUMDuUlStbQumGqcYQyAOh4ZVFzvHLdydnYq7sWIrf0Jrp8NmjLJDg8nw
HEWqBoGHDdxr98k9SYE0U0qNcKQOtzAsunnoBQUEPCv6iS9pNj4SrOZtjK681xTzu2yD+0ivdp54
jWGZyBw6moXPLhOaX2w7Y0Ft6msIfBPofvIsOpFtc8/97KLsUpOWgTGbMcAcXtjSQKU3sxgIxlmo
w6P4YdLFowWJfVFsdg3JBB5mz6hss1uZCyXp9QHNLP+XOduffunZodYQrDfK4mfQDXDKm/4Ts/dR
MemnBnaE5tSHSvQXJx3uO8W6r6Dfxwled5PLxNs4EptTOPrABHclpH14/2xKLcXjH37mitffKYY/
5p4aog1v1yj2v8uA8HPvWMH6wItDWmGfquwzFUZWYCfAAPLomXnHohUG0geYI0UaHHoXMpvjE3Y/
VB6p7G3yNBWuS9GS2bc6UBZ0nALU0x6A5rq0DKX/7Ch1Q1DM380EVX+plA9g+cgZUWMsiO5DGUME
nrCRHQvNOHopXryyMfbNkKah3WNG4cfv2IoEO7sbb4Ogr8JqtObTiBajA3zWlTgjssYr1hcRHZhx
K4NnU9CGlkrPIRF25Cg8alC4XV/7kDQVHG/5KlmUTWYd9T85AvYrSiySoRohaWlbjijk8CwGO1bS
Eg3YGqVJpiQnsRKfBKhQCLw6LUqWkiqBSoZSZYT2o4QrwI8/6MfpaBx97CZ7wHuoOpaSuwzoXtga
HmN0MLYSxGRUYqWSyAxKLBMp1Uza8lGN2NFOTfYJyppESWxGetcMIORxSn7TNGJv6kB87rL1ZGXv
nQ4u6eAYV1+Jd9rYftBltC+VrMdQAp/ekm/Yo15oI5AI6h+GVQqEJqhyg7vC8F4iJRZqlWzIwHlH
yYg09ERsXGmpoDBCHPHNSIYkDLzhUpOm5SgxEiLckSBHBEpl0HzkMj0aMsBsW4mYaKHee0rWlCmB
U6+kTvF0YqfyQWvoI1nSu9GwCEB1GQzlvXtvK7lUq4RTBgoqEyWV30VnTUmrXCIRy0l7hMDyw1Di
q66LGbb4sLnGfTkpgaJLuypWki3ixliax/HYouaalazLhF+vunO4xXanBuVXgQJsVHvexZzPWUkX
ocBAOwpIkk6Xqd0ukXtprbo9NoO1n8kU69GYBUpsNivZGTb9eDKMdzNuHXhATgdLYGpM45sHNYe8
l/onv4t3S1STHa+EbQMKtw6lG1Tm7pSgfcMGQRlGI4cz0cWlSiDXo5STSjLHQzBgVYSM7hGJg/NM
HiSMWVR2EWo7XcnuSADOdz1KPAdF3lSGvhLoVSj1tKEOe5R7Mwo+KjlEpEj6hOPAlvQPi+h+RMud
U6QvDQpAproX3BoxDqH3h0LQU1JBD81gP9LvbZxjj4hTqVAJcICaoQUbB2kG2WuQAq3muUaHSJYW
1JdjL6o9pnwgHOwRlWwR3X8I7vxiw0pY0DXqSuCYsYj5SvGI8tGyx52IqnuyzOhawY6jiofoA8cO
xaQhwsbPDxIlpY6iMlXSyliJLLHpOQ+oLjFwBA2jw0hrHaREQxCFJ3p0v3TmXY1qs3eNa1mYD2Bb
xMj1J2Q1HwEIoaOGtBGn+/Poa8m5ryzcbVBxxBGrdIGiqWK1fIfHjxBMuwiUpD6K0gRl6awkpgFa
03Tc2iO6Y5My2ESLWurGm0Sb6qFRjdGqOlYME9F1cAk0KMu7RNxPXXOb4fPmoZa2Ubyqa16ggBUo
YY2pvpDqcTaFfDBhnOAIQKMdWfZNhYpWoKb1UNW2qGs9hBmYJMRKdLso+W2mhLg2itwOZa7FnguK
+3DJl2kjkmmXtu0bBBp0FvFjadtv6taotxJofjH83mDzweRNSu93O9Mx24NYK1oS6H0XBav3ggor
GJiTJ+8153YMU/0+8wxJiMK+8eqgPnZQIQdomqPcAfGC6GKgU44X90apUAP0y4YSMrsomunBb2wU
zj4tcHzFT3hoTzOkdYvWae43OxyJtjYKafopT/PTHCObjpWAmo6nrQTVOcrqBIW1hqIHNh2ia3xB
2areLkqMLbnwc87MJrzHzi9+lEt801cXn6ZOjpbbQdON/AEyfKL9QPEH74TOku3jeoepJ7kvc35n
oQ3H1gWdOI4NrIFKOm6gIZ/QktMT+0apsm3q+rMVt37KMCxZrkL6B6e5MjLocbfYXRwnzOV1tB3Y
V0corbKRna3/ONPg8KSTsMOWx6G1LdLvMEHJDe9izyXZ2mwlaYoW50gJ1XSEPy7tNSVSQn+tSfu2
T31vV+b31NXxdna7ZeuI6NpMza+aJAq37zArM2K4P8auKTTndpqJG67hOFUYZoMy1dvenz66rPlw
O1b90mYQ6hkQKyRmrz4XxrQjFGfjE6mTVN556uRXMtbFoTRMuNkq7rms2UY58bvUGGtyMQBWKQ+m
QO4kgQEQsZxlqw/IdgYv6TbcjpPiz1lYVaAwNA/FZLO9SHBvwYScdnoLmUta3q1r0DlOtSc63I+u
poKEcM50XJwMcpPcAHQ2N0ZqPM0USarzgtTZNmgosx1MvBCWsTymmn6bTpl9YPb7xJnyDetDcejr
8X0o4ZrTX5o2kGiuFQBqAgHIEJeqWt71CTVIX7Km1/N4tmVxcDRWbHyOtKr6Bq0VhC0tvg0BjdPM
cp19KWDtubTbWFzvzNlizMvhfU6S/aCTtuAhkCOgt2EzK7RXaPpck7x51cb5zhXJK+aLhIngrIC3
VLvBtvE2NZ2DdE08h8yHLKJv4ulxDYQndqBlZL4s41cQ0FfZOmBd6ASSl8YJLrLwkfazz88+7IX6
mlrP9ehK4eFKLBGpgenUHGRkH22zfh+HB7KEHN/4aBaQV/7M8CKo18NBolVv5d51xmcd9H3jE8hh
IAEB46UrpgijhQMh17IxyIBGza/5rN3m7z8TZG3YlPct+aKscoDPStzO/M1HuLy9ejdRsROvjQNu
pe2obf/4VTOpmY0gi6iXYGOSTcX6cZUTHNVbDCU4ZxSFMyEgWFRuqOTVl6aF4EK8LstFvW8MZdLk
X/XiiM8YEt9DQoLjiTqqySrflgweVPbiY7BQ0ZijdxaU2d5gQaoTd1vzfwwyduv/1c/4UweKwisO
uFls1u9TpBqESrUpDQscR49tpSkJ9Pov6rEjuwroOIdWYzBCBw/4ffWS2vD26v/qcQz4rLQM7tqx
O1rV3u5uTfuBeQgCG/h9r3+pAyv7OQOipM0r5CN8cnpzkP/4DSPFhN8MxyKghVPy4BxqkjXVK9Tn
1SiN8Csiv8bdOl0DTbaIrpYg74UPr9thV6sTALi2sukEljw15Va9nTou9bFEqdD4RAShzp33aMjw
ZLelfptU14cWJBvrhr36cSsJEvj99NQl/ONUA47KnKjm6Js1C5sJxO3QiyEC2Tvm7z16iU3B9zoQ
sNkrtur/6jXkttI5+cBgb2dXdDN4aQfhUb0cSf9BF1EY8XZZgGoESrFBH4sORZN4e/WtmB9XnY/X
EOfZi+0CrX3WUU0Y+ad6K53kosLgaGi6z237Qdj0Rb2lek1Q3efLg3qFOqay+pXc/3FQpA1v1BFg
6XdSH8VH3MkxZaZGFdMZ68ept3NxZuNtLDjgbFGeguUoE/JAB5jSZXUu2u/4GZBRXpYXlM5wDuLl
prdA9UoEGuWAa+FognTElvjyKLYtnqpUaga2Am59SFAXs9zPlxXAJ5/7i+X2RZsYrgWCmyUpXuLU
JA+uwKsCxBw5IXBwili5pxetlwxFP+nv8C2fDtARvmrE1NMEmr1UxHZibbNxpdMcnRbv3iY9E5Od
0tBjsTEf2S18FONUALh7DysNwsbzmcFHggWbokGBInbzQtTWBAwBLbjtZqx/EDWdiOtLzCI5WXH5
XI0l4moftk6PKx81Du2G/Karxkf1h9Q4c1crmpiignWQhsxUeeDu0YWAYLGIhDJJvvRorPbC+0Ti
0oStM3/rIzI6eocWNcqY7LhQsTkWdAOr9V6tJX238N3H5QrNKBsGmbBC1NfZ6Z+zmHpocWiyuyZo
kzWzZthIyTWSNCbotbNasNqUABZSHYvQrak9/Vh/WdvdPiErPCUC9dC2LYqzpvBKQyEwNOzysMXA
1xTWcdZs8lewuYOUzOxn0RSei/nSDxnWKjkphDmFrasgM72HQdGV2afdChT0MbtHU3L85a/KrwBr
rfwd/gQeVT0VE+D+SbbGUS8AkEyBzxZhXk1ffytrozyTBp+ilRKb1rL3i6ECs3x0ovagP9d40W8B
0664NNC9bvAOUCBFFUcCOSd7nRWcpHY+lh69g5IgLjQIFOB9ZB2WqAeJzVmGA5oqs5wxc6vKvTnh
uIPG/lS3+m0b0IyYyWfCTAAwE8v489rCz09FxWGuzKsKqthGryX8v3Evpo5OaUQvG0dDkgUNeG85
YTYI1HlQgSJ9lE34l7k4UQbOzp6iYV+wk5m9URzKDtCvLOqOCgvceVBDvtY8/Fkk/ndOc3Znx8II
lrs6wHWWGXWj5vvH0pnlnUe1BKziPOjeTVBpb0s0fQqflAERpPv1o5tptYnQBKHZJfYjdlyedOpr
p8SkkTWVPZlV3f9kK6j2lR48Rh5WaG6KDlaSYoD4gTBD/7YQjAupY0U4+W1YSxqnA1r7MaBuWcQD
/jTzQcz8ppc6IaounsSBiGrFzJDM0anY95NmrEyGQ+k0L0VJqzmRnraBxEsgi5lv5XjK8b/eim9O
VPmbhu6GO7XLvjSSEtuATypOBHLpbB7gNNz2pCJFk/ldNwAnEpmf2QditjYteN7L8mIl1Sd4d7KB
eRPsEgTmcNMvQ5ecDTwV/fwuCCiNmry1w1mj66yehWhgbGsFKrlYDmHtMgcYmYshEZsIQ+/PgYE/
BH3CKYG9VWC4ic0tLIsVTlWA4sqSKiqOhyIv7BZxdaV1Z1Dve+h5d72kPOqJW4JCdipo2yRBom8y
hR7bLoJVIKjbFMPEwcckDrhoBQ3aHFyO8uOaUTAhJQUxUF/hW31xFuepgEEI2ANwwwOMs/V9P1hv
TsoGjoxUHcgxG6vz6KK0ImFIT10wHzlkZEeCCFQIvvtqn0WXCd0kHZERgSS8uNKiKlMfIkGiy8j4
hmXrtcud5yyBB6RYXiwdVI+AZUuPTFbwABcuwywnUiIq9F8KP1uJOZDvTXb0+a1jwZugV0xkaQRO
yx7NTtDNizN7D7pIap87xfTfcM69bdLsahrFxaoZC3j+vWsyKTcdoLY5pN4+lx7P84T6YdC3DnZg
Yb8Ew7nr2YHq07ckRtys2kDOCJNHJA7yRsWRgYTyYiz0iErOkJCeiT2JlYWIolmyY4iVQSx+QhCz
AFUNIr9okWmxy4MwwIlwW3mUA9EP+MsH50Lz97VjnrG9eFqAvmkdMkDckZMQ6ibZEfIRg3ipqqm6
nV9Zz3UXNDeAbFtRDRPmlDA9qtTJT4FrP1iVc01d87MeOhKSwJCJBI7o7fShGLkFgc3+AgNXz/sN
ZsSW5gaqPhroAdtYOD09lh9tvBmxpdqsI2Zo2T3Yg7/3wKQKwLk27t6yKTikDleu9cC0vf6rTP2X
38hTsvtRkt4kH0V1Ku3hNssVL1ZBfrlw7xbTuNEVrbNTTM+MHLhe4O+KUQOEmg4yfhTj2g9i5yqQ
HRtNHtFZfClQ0PXrt86Uz5kR0KxhvzGiRQ1pBItQ1O4j4+apJNdX12wKV4WdDbBE6ir43srlu5yY
gDCH4eyDhEnYILBwzNPDv+cFW//I+tUNvEDZmFisPBa887+zgluTBw0OLDEnNRyKeVhBUZBf3ycI
nRX0eYEceiw62oi2pjJFgnDlLqQDFwn3p9+ogXrPxDexsCuuUiMYDVVbXTQF4XsxZRHOLqf1KyfC
rqKEA8c1we0iJpAl6d272WKHo9c3aT6wfxuBIwMF4DVYgbABfUJB4fwHQrTzjxBoTlydtuU5Buce
/IsZOTSuqsCntD+yTTvmTBzTgmOaB3lUY2neLO1dVn9V6G22poHJQeMb1oZ3gnNRpTwQ7ORgBVCu
VPDvZkXzSWAC4AaRflGE/Gg6VYAtwYff4Ms6+nvCToCLFRBOgy3MIBSMOcuamRTPYxvxIEBBjjTx
pcqmRI3TTFGR8fMmsHHl2iuCQ1nSCoqa+UKV9Y69jA/loboWLp5eUCtPvt6IY5bc1r/I6Hlotdz+
DxfNChgNf0uG5qJxoqbl+k4AuPsvF833/MwbNas7asKCAFdHLwsYJRaKzGUKy53a594EFlvJlCs9
AtTlVNm049TSwobl7FUBrtmOhkGndh835n4lx6y0pmVh8vDcmeBFkd9mfceVcxlCiZ480iZ9/43N
ZluvGN4CErNFUuSGWGKelbWPPcYTRZmc2mofJzSl1RP47x8W759jxnKYNFBh+DAZ/yFBiIcmMwMR
41+EX9wezxAt8pXTJMsEscngW6OAuc1coZvIYDtf3K4kPc3iVopCkcAVmzyaowenRgdFHh6T33Fx
meqK8dTVUCzXgmFq5scJpkGlFpXYLq6zz5Upg+ClxAY89AzaLXAgmH+026iQYEQYm67UIVSXUObY
VuQ1AbWFxBTZq26mmCDEOJ1geOTT0dPLY7rMKw8plXZz43T1yfUbuIVqbbPxzjk4gnwLRcTylTec
kQMDWbSPBFvwQ9DC/syuegT3KJ5fM6gJi9e56AFYXYGragryDNskNSrMNNjC46YBRpwXTKzfMiM+
p/8T/6r+H6IQAgj/OYF5uBMgpkGYQb6AilL4q6zBGTSrzmfZHtOq+L/sncd25EiWpp8IfaDFclxr
OmWQ3OAwgiS01nj6/syYXcyIquk8s59FIqEc9HAAZlf8ghGSYHXbCplTHX2NLB8u9myjatk6TKU4
j9p2pa/qPvxkTi47gM16GzxOAlOHsgxQ4SpHyDk7uxYsWPzhiIai/EctjCxz+ldfg1Kj7U27WzR9
Fa8VTX9Th/ndiYJXsGeboYkedC/9dBMGjky5p87ChIomuESVJbWtwuJyzrHZvc5ZWa6nCpd11X6p
BI4T/ly0VvowWuPTus4cBafQEG2bshtuPGdctzMmS1WrbpJeX8H8t5A9G6yjBdw1SYxsV9MmCbn0
qc/Gg+/1NXtyxA4HfRVl1U1DrW5njGlC4NVoaNE0KmhysLOrcqDciHXsmqEN8kbxKjD4TmVT7GTA
E8gwCWczWhDolvEuALF1SowkgjS7Tj8RmIbvz9hkmUSBEkklj+sEcgaS72offOb46CixAecPXQwR
UAZZebUVOph13gVIzvBmCOBW7VgP2I6dRF4clNGzE9d7r/AfGSlfRWpKFm0sJ1EbCpGxHjzr2Vcx
dbQ6IL29D3UEliZlyFM1E3F52JiQGsOfnosXAQwi4l+aSkiYZiWfZj/eVll21NXQJkkEQx8ZROGz
9z7lwVNQpzuJVG3DtyLofiq6uFZIDuGZSyeHEmFlGaKlprLuE56UOaRjp3ZChpJMNKryU207D4kC
glegukTE2aRI+cjcElD5yU3DvRvggah+4ds6kXfALWdUz1ACoBm/i8CQuhQRnJBShwDQmSFtp0Sl
epjzdfUmmzf0nsDem+VDp4Hnr5p+6YpUmEh23QCM3DSdcev6xbMvRiFnJkhR2+opqvRn+YIjTYDu
F0oDYdyDACgDCDCVfi3RpTkUNTl+Q+EhoKMXufUPNxiuloG+k07es7CGeGuRk7tKTSiXEf5pHmmR
5qh3Y1XclVFxnQRvoqWV3JIeo/sMpshPh1Vk+g8KxXMMEjTM4CrvK+1u8a9d9BqlgJnwXhPwRwjo
FoD3fRgNpy54o9KvKPKxDcOjptXMHvSMUgNNbhuEf9wa0bHmR8aFEJBEnj8P2byuXIhsyUDjms74
Y5cU2rEDnmYpxXIYkuga68N+mtxhV0BdhnKS2Sjm9v4GQholiy65K/Ke+UT1rK05h1eL3HKvJDY+
875KA9AdTsM0/7SSSb9P4NYbSX9CL/OhnCGxtM6jG1YMR3WGdlxLxSkC74mv/Kp28ItAN4aCbBvB
fA8bfYlraL8mQ3dXCcSKrku3dqtYtP8R9S88bH51oyVTNWnctSXAHkCa+c5prLUEBiE1hIQaRvNW
sx6t0D+AKjtAJK82iYKF3RxB7B5VA7nc+axTNce1QAHIkuf7rEVAbvbmc5ibCW5C+lXpNPjTsMtR
ykq2szmrALqeywkpMbLXYDNYzScaXGQgCjWGQteMA5A04+A4zV9rtA21BNEzRVdvZ83WN8DXdqVq
6HjWGw+2V8wHr30aqsimvgQUBaUSTKDlKrLEaYceXhEmI3jFSjnqDlqj7TDuKn9WjpETO4d6/pQb
jdgj12DU0QStcQ9MMMNdM49jW2S45xnw+s40HQ/FhDneurnxI6q85DQGGKEYM+xlLbNoTU3qMWiK
c0f+syuG+RI4TrxLYzQAorQDbp5W2TFVcmVZ9ChkUEZE9b/Xr4DorK38lvJbGA6+yLnRfBY+GBa/
yGvADxEtFQQulj5p6LIYDGuboXOq4yu9t9OU/k6VnFI/RjYh4s+pRXTMVRUNs5Q6vUbzcG1o4Hgb
EIJHN3uqOuB1uhXsE6fG0UYEIb5WgKcbm3EL2ezWRA1hN1ju1tEoqSTEnTRaxicvVjcz+lujrr8b
Q5ygJaPXR7PCe2cMtV/IOqA+OxbdMSxxfQEhE2wKYR489treMXOaOVQJj4NuOss4oG3IWHzvB+5T
EvURJDsVOAu+rn1mI5pADmkY8XGYbq12uuQNr0voaVf8q1yXign4QaWJd+N9kM8a6nj4umu/ujnI
KQz52haQU79ttBRRwandqplNllxVc3PAXrChkmFgSi4cF+JJu+YgnA4A7OM9+rdgj2EuUCNEl+NA
WphAMjngLs4t0RHAkNcIgPLuBmgZS93BVgKXk0sktJJ1wVEhGYPbTWiWN9pBIoCTBiZKUbQgsxAB
q5uAsroT7iSFq2hbKsBJ/4msM/UppTrJUQsV72EFvPo9De1HM5sfZXSBSgq+tKO5HXTaeUHbPPcB
aEeXdh9I7vTVRXMumcd2pQo+AyYWlI1MbCP9tYRGp+MYbUMIVZNVbIY6+TkFeK8JeDaiBTaqx+Bu
UZ7mZYS0NtgKxl/GRn5LCZgWJaLZz65juALUeNBC7aKZ6PTTVFnOHWIDUfMg46R6YvoYgmwbxsCt
Uh9LIaUjO6NMg41Ig0z8fCumT4khh/wCqr9m7OdfgSxCfDf7VH8xaXsdBDRYBXZOmF4/zFX2KvCw
An1uGyDQITbRShxXDZSACBKkX2CMK6rmQzCtmPUJpRH0IzYBmlOkp8YnumwhIRoJfbiyWiZVeoip
Ky66jr/TAn1OhFCl0lWkVuyRJBm8A9TFq8T29yGZu4NJXAoUFfnMLSJpD9iK9Ps8Q2wnMsJznQ7F
Bgl1ydmSAGFpUVer5KI9OPs1Ojyisu98GmUApqShzpkZ5LfVOKNKi1+41sJ8jQvBQfX03ahUl1r1
HtBlo1epY5IhuCH28GCB3MVd53OuUt5VWlAdOv9oJgpTAkpZ02vvglBp1WqtT9W1csxdPtkQTayd
TKAdgTbuGucGtMTNkKHC0zeguFqn3qeymib4gMhQ1H59VRHkRdVhghKBhWmHzqNXrubUuE9FQbMU
7Bolph6jVt5xCDuCFiw/dXBTwq2hgfnC/6OBWuXk4LZEI3QZq1WyqXyqaPp4MHwjoSEDJSPwP/pw
IC4WT8QcGtQiCSMXsV5eCKKHhSy2jD75idOnPxwP8fyofoaatg/or8ArToaVGg8wifjSzT7rgKuY
I9FTHhAX2RAGjG6eoehmr42ibJpU+SH/AKpLAHp4C4x8bHFabR4EacdkfGC0rX6I2FPWD3zED9vK
ClYiPm+q+j6hdQ1Jhtg3o2gTx6T1oYLviLCPdAfnLp2MS6W058gBBe3XIJ2b2ntAlBJQLf1b2+On
89QS4kx8sXQbkVy+mtpZD4OVIiM7/lA1ajq6w8/RDtwepBl0cAicqFF9XqqT805xCzz/IEhgqIZy
hzCH771i3duRd2oFFTUSVCRMSPhqJn06mSIqXMJDXhrH+3clOGMUtKBa/Yhhz2epzOjZgZ8soO+s
RqcgJh/m65DzXf0pRvQvdNql2Rc3Kf1WRh+oLmO6jpTgp5bzG4oolQl7bSO6NQ/VK0aB3ouaZZ+a
DllAvLdYC9/abrbr2/Ij8ZO9JgogGZVfeL3qPpnq957KqSG+I2rAD6XTxasYFUW+ogdyKCf7yObC
P8x1uc8MHbiYbaokGrsBbcKD55vWSlGGVdgbkBu7ytxaIWhdY4w/ZUXEBekQKHguOhQCVyh8rORu
JRSy5tq9m7hv7uhdqEGhjO8jn9ut1d71BdaKX0BQh4rgNUdeH5s3VHubGTFrUq+vsSzgRg9F/OqN
yZsbhB95aFdUo0uY1B1qWY6fb3ChnUIyeUDiDIcNvImJbqgxEFQb27LoSHAE565RgDT2lbMRpBWR
j4uUxJpIr4nJ+CMow6HteZgKfFskvz423qJkgjAoGB4yPypDZu0gxJK4wIvM6b0HSZySDAxNPFTV
pDzmOtAk6NSyACfr1rqImp0GUgqSZ4sGQQVwpQGUXwK/TNSZTaS8lwYvakIhcteNGjT7JPxqAEh+
jgrPceGD/tKcHiityDpMhAmjZjOo+9q2iHuJ7HtNMeE+39repZvbbVbo+UIDe7KPGjzEGtulixOl
h2gKc6aWx85EVqq3kFMN9pqpIzzZYCMS2zb5GMB/SLrKpZ/tu7bM/aUlWGVK21P1Nn5NYpRNyEGH
FssKpQZ4Tr4Gn8wueYnynTluyhBIq4qe3to0VnrLXZSMWKRGmYlybw2dFiWnBk1dEv1sINuTX8GM
GXEx+ngxQxV+Oi+3Mpo3zYhidc2IFGOKtaxMWPsOBVq1IThIBnz3/OmqTRoADFgX3ezle6NUnUUx
QSSCrHGQBNEh2JkWviRuu4LqqeQ3ssEpk1wdG5DScE6dktBnp/peZ8WL0SqboJgvzcCLKlm3vkO/
0qpGFJZ/dt744CkNqjcmBLVozM19rKL0k9jvBTSITZs5pzIHQDuhabkpJ9XYF/5PPEioPeDYmgb+
Tsp0TJ0ynXXzKQ0sdZkhvLaRFR9UgeD8NW5+ojZ9cDy4ByNDaD0Nn0WigP90cB9Ch2CZptc4AiXk
EjUVgmIoOcuSeRJikMOI9uCZ1YtsuU0Tc53bTi+zp51idb7tszleAIWnMOYlAqWQryovfpFlK5ii
zKth99Px55sR3PZQOA9tNT6Zab52Evth8PtzXVhbV+SvHaUKUGNwtoSugx8oBeKfVFZFuxnR1JMY
/2UbV1HRaxiUAJnIIqHkExUAzhFoQlvpa+bDROLadHSP6WZuBANRvl2JMW1M9NXcXAe6lDyaAf+U
Iq72XgeGzkfjVYR3VcvwLF+5THRkZFNDNIq6/qdj4/tWAN7FTPUpRXkTTKz3YMTXyFLf8473UlHC
TW8zcnoZageicuw6YF1VlPbllOwmwU8lLoAq8yt/taTRl18AibIFJ6qblZOvWPey0yvvIVALevUx
ReeaZn6N10vn0JtonAcaTcwsIkYqVEamzoUuB/56PyI5hIF8+Kmoykdv9s+tP9xSDqPhgOD6KsTu
htejpIAhnwalxjVXvheyhqDQYKHlwwWpT24n1bkTMTOgzWQlOxeygdVab77b3ksuETLauDwDakQd
v1mNbjBRSJyfwlEB0uCHGwzORe2R72pSNFykqbWk1cjlE0pQVYqihRr6sAd4PygkImMgyhnjfArE
A1l25M4ilu5w3lqQg+6VOr96ruD2MvBqKYNvQ8wUBQqIB9DeBELjzhAzngvkEyp3ehXxmFGMqwzp
GsEXRBtC1L5EpKURespfOQ7NHwNxpztS8JEUL+3Rme2Yb4nuY9cozGIJTomkvn53nMzgU/T6ohB8
ylxdyj7eymtZoqs7l3RS47p6IPH/zBUo0aPiHFzu/FISi1HuwqzQe6Bsh3JltJU1oBHUiaw3jxir
jQ09CdF1AX9mL1WiPTq45SaGe1gN7bwRLUygZvS8XG5LVl+hNz83JLdz5T1CfaBxQS0DRL1+TtLw
Wb5DlaYNG2esIaw4xTooprXbwjARGjWCEmePBY+/G1wlkdYVBHzB5nWU95QiBVJz3hZuCWGGeDPd
Pn2lcIRyXf+lbtDR0NYmTDoIlEZ0NfkxnmSLY84QJSjt+yl87D6sqcCE0mTu8Z0LvJzXnJR64VG6
QJ+B9lKefhpO/hplwxVjUOiWgSb736azqQywx5I/qbhEt3rJzJk1+WkSYgKZk+SbErMl+ACFSd4g
HlYk5wGeiOqUCFvokUUrZJM3klUo4rlISCFgNn9tBQNRwkYsI9ukZkzJuKKpDXwKtqayM1BjtWEF
rfPIp2wc89SKF4u2z8EazVs9oF+mKtOwMSE7D6W5M4LiUwIGgNjTM83b1WAgqP5a14oGojy7RnNH
gBKgn6sjNcJ3YaR7Vj3UAymTRoJbi6nlNXSIjkXzW4x6MQZVoP3Rfq4CYzGM6buoQQ4dMaRkcDN/
PAVo6aDkwHPtJlCDVbg+Ik4vKf128ERn39oPNmZb8p8Q9hj/eMh4Y8llgwu/lx2MXDybo+s/SF0L
1OcQNKXNhkrmrkATIEH9bplY+ivSrTTFea8wbLDB3cx3IxLGi0rn55aCQaQhpQ5fNUAqFDAwnBYT
tjkpRLUItOpuSu2KjJfkr+O2eCX82M6igQaRmMdCBiswoa45os65G36KX1T8tdCoycgEo6PREXkT
NenM1Fd0z3CVsJJTTgV5tvJ0I8v8Komptsrr7L1Lo7OInOaEEI3YdpPGEaxipO5ok5dPqkYZxocj
mmnDsNDnH1UHAReDCzg2jJSWbmrod8xHOWY0gpcexwCaEviTGIsZR78eN5TF13xdEj2a6V+0eCKb
sXNInV1quWifLmtkJxGKn6cl0QaKdD3ZbpCthPIFZSLaO4LhgDb3h0rDAzlmb4mtbFxnn0BHKe76
Di6kHvUUMjBTEG6ttl+BJYsXNtJeoDH6X3Ycb8XjLsdExEf5c128kf0QW4X1nzq0lAjBZJipYtVJ
heuXW0CB6LJTbIbh0nVz/0BPczlUCrrH1MClZIEbWRvyqIuUKtAEKT6cqPIWqN+NGTGkfH9Cw4HA
QZkXqePMwEMmOInYy3Toh5bBfBmHBK27qAbF5zxOVYOllfsoiwmyjqE0E5Y1vX4vxTHqdAJtmzSg
PeED9QnDqOuF5NCGcwjR+DRCnpyZyQZt7WDTPMwmU3eSwMzK3A66xudkIoCU4F23rCzrPqQDvsiV
GeN1noE8Z2JXvR43xWTXCZmXzCnOSoe1GG3KN3f4kCx1v0qAl3j85h21Gpck1cJ4KoSp67o9U8EM
r8sbcGoRwICWjIgyPP40PS8R4sqnMWQcMvyK6TpqaSocQq2jj5avRPdddag+9mKqG8qnliFZVFay
gnqMVu4qMiPHA/QHePhTJtDt3NwbGMH1GNQvcbhZJkmKrwisYWj/7bNC13bosLMbRsQwK8C3AwmG
YycfSVnsp1QlBMRax3QE1FcU6kGXveCJ8KaHDBF05/rlMKuMdUC2dAdwhgJJJ6rWZgmQa0jtY4Ti
K5A68zYTiA98ZC9Vrc/0a6KL6YLBqmdwcJkAT5UBwbvFW0lxFgHP9BRMtrlIZ6pvFVXSler5Kwm5
aG2XzNMKTjZByrJCaXLhzx8OgS3YHFgvuZPnKHQRJ6lz9pxVsDGsGhWg2uF6Y4zQrZYD7ErstQQP
hTZYuikgPW18BiUzTZ9Hy/gSONL6t7ht0GDmKzv1q4G3GLeS4FjM5KInJpV3IpsGSGVxUcVUPhVT
XcsCCre6Iir5IcVVoqQSRqX3Yt6swKBTuO+OKFRBIxcpfEx3yNF4zZsg/VV0P+QQKsezPH6NbJIC
owRLaf5IvWjrR9QH7H7EhK2uzw691w1p/quCS66Wlbdh9dG73VuJqDp8cu5ZqhOyRaDqlqMDAdNI
To0pwEkMNFIqhGC8XKDmR/31VWR3eeDt3AjnBIA6Rm5T5Am21XzS+1DIAzTUa8Avb8zSOyqKv820
5KcU5cgURrhMlKbhECxqAfoIfPfBwzaXkIIIzGU4F9UvB1EAiekY5vAwuNEziEOKe+NCljlLWj1L
+IRbr3einRSGkkivAb+EgHlAAgdE8y+xAdG6QfIB5InIyEdx3qySDyksZNnMKB4q1szAP7B5/Iib
9FEIGIlpUy3wOvWK+t3FZwAQ5bts14H2Q7u+/DG7xEGo7pRouwjdBqqcAjPUt6AtGzq7oXj58KN9
gKK5lw1gzaFjR4FmYXreFS3AGx+43xpSBkNtAOa99e9F+jSOhPeYuIJPFXSz3hEKVkSHmYD4dSZW
ZthdoSCtfMjisG4LOvHYU57qlnRIALJa3HetAQmf1y4YayGu0+MxotKfg1TUbfCnIZMXDymNUcyc
e3uZNVhm0Ii/60LQs+LX5+EG10MDMmvLE2XCk8AqwV7YydhP5m6Fcokyfz279DRRsRWa1A78rxrg
I8BsA4EmILrRdjSTbRvbP/BPgHYS+D9DAakNtXrtNTotUuIQo3bvXHLaQ9SXP1rNrVa0d5ae3V7A
mgGEF1JiIksbhSQSfD9hPf8iar59hj8yRax5I8rrRfPQmGCuZXrTCqUx2UbtOly9zTxfddZ7ao0w
CoWchMhsRHU0YgbMG/QYjNGBlkjKlnLYEfRZAQUxgYbEvXszdeo5LGagAgb5mWlVB9Q6GUZz5028
EHEGNA052IWIoiUADh9y0TeNXqqbuCahyMQ/NBQRQNvdKDu7zvK1P6Kw7WrNrdTvSmam68jdgJt3
yQAxRmSM1Nc20PCmMELeZV/Z5BPEaZ2W1bLsIG7qCOzzvM6F854r9ZtQtBI5I42PRzgtuyqtrkJT
pIis00zRgyIyMeNo0j317pEtfYZFCA+TkZzhjnHlms3qg9Q+TMXX95TTqCrqukrgEDdCjQ4lESyt
DWC6zZEi5pussmgjI0fYzCSi9SNu5TPE0wgYYGSsxE84zQkaxXF/5wowT1H4SH4j0C9SLSPNn1JV
dtUlhFIknvLNnYW6nsjBZO2JGsXBIHpJzeyXIeqn4ld2y/mcle7BKWnXzfavbKigyQDRVbPPSWge
Oea7Ho234vYYlp2gXLweGe5pBuACJe6GQpGJnk2F+n3HPTWrOyh8TOi08cRhnRBthKWxqERkJX5m
GRGLcrrMr0eHl16qFYmzJ9ThQIsTMssMEMc3HeZxcpzEQCFmcDhHSYvyHnrLgCRKvIsm7Bhg8DIU
KmsrIx8ma3iFl/xiCY86pUYQuUSnhl9iFqG2K8r3aF3e2CN8NYHynPEdX9SVeydnkh6UD3JHKqE8
/f24JBLhEX2xESzM5uxgIlYu/hF9d07y7kWMNXLut/z5YgA8WoMTNaeNkGLrgOPgBRR9+uhg4DWB
CW+JtmGUl89tcT8Z1oNUkBJBr23Mr2nuHWHgCflBTFrmIPjRXlTso0vFeC9vzU1iYkdfl9xQEVXI
yUZxYYNO0wZIpOuLUFU0FPRLg1jCwuz7fZwPe2hSiB+rT82A0Sfs+od8uAszOslQIh4qXTdoJMYM
XcmrjG+V3FSWmb+IGuuxqKvhqxqnaRQDLAtmox4YXyjI/69o/A+KxppqImD7fxc0/j/pW5O8/V3O
+OsTf6kZa7r3X4jhuraHBrEKHA7s1Zeasebo/2WaqobKrKV7OlDBf6kZO9p/oUDL6Y7pWgZKjgC6
/lIztjhkqRi4GaAyTRWV3f8XNWOCzt/QiuL7aLqGpy6tV/6hoPZ+h4a5Tj9lWaeaH3PTftbjFJyQ
iIwufZfiKlJr81sUYy6otfF7lWO/ZYeacVvHTbwHbNxvQbACaR3G2yDEuazrMuxuLKu4B+XX3BIi
olGX0v4Wi6BrmYjSzILfM7FZlea5w9jBof0OT7vHFqpJVGHSIU6mNHFAH43BAAEymHRpuTGiPjgT
lfkNfJLvhYOYxRm+D03OKQI22gwIvH0flmvyHLnWY0Rw8gn0xUXk7lz3n2on6zZmQEulCSvtOXW0
C5id7kMDWjFpHQRH3AdXPR4zlzRI0kOiGtkWv8vo3sSxbVE5JJfOnBNnq0V9znQsnMzWL3f4Mzx+
75L75eJ7H9zudQOlEV45H1KwXDoN3a1iFLa/hA4wHnOxaJJgPMpNnrQUnk32b/uJS+hfFCXRoDxb
Lr62izHhmLxQ5A57GrjdDh1tUWb8+lSej/vcAg7q1E0Pfa9pbtGeRFwHyQ/IGJB6lb6z0HNJ+uyY
kBf8+yoeT9nRRNVtj5kAghh17g5nO8/Gs1ybhyJBkrFp4qM4Kg+0VRHA8mhdKAdQMOqkrl4iGuMr
v++DAz7L7nOJdFzmlS+eXwZbTFtwEezGS4g6xmJAiuFF0yKYpjWMQjfuzCcNDz5nKKuXUUdsxTFq
IDjitCFSbwtse+6c2B7+9vEqQIVAMYJwS76JQABQbXAQbnX92vSjxLzYgjaU+XaPZouq6KTZN7at
+7wgaDORbygrDK/cG0dDKNMSC89GoaLTzOP3/i6kEODowa3cJRd0ab0bE14QqMPhr2uEHiZ9RTBm
myaPQXKJRa9a+PFkfYr6G8/XHwfkKd/7migT3O6mWJeAf46NYYZbYuMfcqubTaw95Oqf26GScqhL
WwcXO7SY844W0feZlH104G+97qDGzHXlAmn3tV8FaPOh8n4nF2rabmtHcS7Qdtq7rtTaY51HoAe9
+L3XmssEouvNQKVqkZYeiNIGi8OocPQbvQyRxBm17OjHA43EKBi3VuF1x0AtleExJLxApFrPlEvY
oP+nVJO2G9EEvH4t0pxyVaod/rZLHFTcimQDbtH6+0DUe9H1XR/H8K/PihNxwvXXmOqYy1iHJlu1
lbuONQ+lzpR/mViYOve5s0MT+ZL/2YcaysnDd+CcweO/q820O6mu8vUhP4qDvYPkEjKgunnyujk/
JXQAxEYEWwrZnu9Vgm/zROHOXQc1gqDyyCAOx7oS9pT7/RF5VM1Z1I0aXtwpQCuwMs+YJwHDSqvw
0or9VqCx33fRCMgnwQOX53Wz/9fxrFHfjUw7TH3YbpXWVO8aykJ30PrE+tdi0MttgC8haPpE+9o3
O4yOiV+fCrGLiDI/ARN+/v4QWA5S/98v6n9doAj6mypA1CRQKe67aYtap96dffCh169dSdds4oGC
idyk+0g/glTg+9zv/daUoxypKORPvNOHbIYMAcbPPw9QQZfhaGUU3+iKp/NPtUUTWumy5Iy7IydY
f80K/3yCFa+K0gr+QRBfU/+cZD3VM3RYAfxnmYIZ8PskWzT0uloKNR82cjG7ll/8NBq1dtJxpbIB
21j2tsraR0XXkObM6JmuSeiKbSl+885VVtOoo0necaO03iroIYIMq8VBuQ9NHGo3Yx4esNSxzloW
449dJ4jQxPHPdEZbW1HrbTkHb4nOE5r21XhbTjnOwGzJhSDVAZ/8a4O6nBrO0bUNB+XBoo+0wAmh
O8kzyywYoPzV9V5uqhXtZxtUhhO7+Q39KOVgzJOyLlMVpx3ysSDM4ndNjZ6TpNMeCzsyaHQnzmbS
3FNG2WBZDrF6jWI8CZBbig5+02tnwGDl2vbV/BGSJAjLZky2Uxp1K6B4yUEfqCqFfW/eKR0LfCKw
Pswcfz+Nsdjs0wtqmSe5JU9zKZWv0pI/PTWOefd1GvVfNA1C3ciuhduYuDHGytYD/PRIY/3GRmXk
J+19DWiON1/nqp6PnRf4Kxfo30//Mjio0mhZ44ASKgl/2sS+/C2I/E+off13HonJo+B4GhQKy7Vs
w/W0Px4a8EtjVmCW9T44gHnTvk7u+kCbb41gnVDdSZaIQI105aqr7U7ZZvKblmRozB7UMmtPjgCM
D7QCjwY4waUyY8TGeKIciUVpZwH1WFVF7x+/D8g1uU+eJzf/2Pf92T8O/KeTv/cRYeLwNGLGionM
uoxM61yaWFADufS3CRXLa6ZU2DibivmM4sG9ZwzmZz3QUWuM4FcXwmOHbGdYiE2CnrUkerZWXVyb
xHZIiJCJfub/rMq9NjYU8KYi/M44IHfJBWRjmABRh3Ilbty7SgdGVfpZeeOhQY72pOE9u0V7M2mF
/xEpCL9Tet1nnk2HGaPES6p3uELHPWaNfcZmm+ExIFfHlNoHeepBnid3Tb5NMz2LmeYSJ2NqsH6O
VeKdWoN3bS6ycA0d3Fj7sZrc0hxNbtWyVdlHVFCbRYLgkZLcuhR5tglumXCt2SfPMxFJ2wGOJQcX
H5OLwa2UQxdPz9+7zLHPqIUae4OfHHT1gFUDPmoDDWvjMamxiRtt+ygXplENaz+l35CLKf77gFyT
+5qoQ7TjPx3u6kRf4GeBXO2/LijXWj1okCBoDJybhvpke8GHmY40ZSmOPDkp+E4jiGBcBgNNBcr2
saXclSr4stIzoDO2ofbTBtcHfFZHkSmzNmEfpPuBvss9k8sveYKepB+lZTX3nhVVe3MyVSq/hvKj
7tytCQX5JxahMCx0b7ixE7c8MfvMK3kg3QY51hqzjg6badj0GebgnEx5eJ5svWhWVqjvh0YPLoTG
4T2uZ0J1Qz1XCD7fayC1drHTh0t5UC56pb4CblHPcuv7jMqI+Lj41L+uIc/Q89z/ukYbB7jF6xl6
8H415wuXWvfhazUuNPegGC57/7Y6XudhEg7TRoj4d6c8+X2InadqWjsjdJUn1cDzzaTTdJZH7Xpc
KY6r3IdJrtwNWQdgjLP6HGuBfxq2fs8nHbDppJM0GFRL82zy2t+nOh80eqQkaf4BC6y/YncmylR+
87OEcyfkJ9E1uWhRVuOAGPQn8I76I+Vm89DGyilMXfCMkYF3GbpxUNTEjOcmqXFophCYVI9P+SZu
h2kzO+gK2Ek+/IOBjsjG/0beQ4mbtNoyTc+2NJie/Ct+//ro9VXebI/+uzLE58rLi6dxQs0Qrdzn
xii7fT4EQDoMw3yOVTLWvq9IKEiYH6oi2yNxZj4broFBS4G8ntz0qaVDEKqvSCgqt44V3H99usyd
DXKN4VZeu/KK20Y9m1F3yIfXaATEDfWnOaq1DlVMrn5tt05zlGuJVZUZsttTc2yLDs3xKe8pN1LG
vwkpjjcWrei4s/gSZrdPXAujjrFP3GOUOs7XIkbfqF7I7SGmCg2/AMmIDKyenP2ooK2jtkUTS0Mw
HsLTCMWoBBHqlu/yhJq3G7kexYXfjNyVX9Toxo5e85JiC2NGXvLWNGGyARiPTsXc6o8zxkFI8JUG
aEP775voM6P7Yij3mWMG51iLwrNck4uwJN10XbcDJvjbAawOssP//vTawrzpm7spbz85r6Ey8xiO
DbP699uvIVimemNsv/cNFpkXC0+1oLfr85ipN00UTWiLtSwQ7cRqWw9hrLEpD6QKpoi6PX2dFjSD
vw8DLBBh3Cw8Td1T4mx19xa5Vf82qUPUS7rsqS9c/9acB/920spkawWetuzTwkH9iuriMrFj4YnD
J+SJotbI+God5SfkfgSZxVXlDpS4XHlVuSU/Ia+aaaG+/L5KONUIW1g4M8nzIlztq4DWsFFZB/gA
ibn8WhXbck0uBje0DoNN/L+Qqx36V2ptWLsuATDyv98FAPH/dhsofJmaZ5jUMwzKZ7/fBj3KkWaP
LP09LZt6GdE7vkEr685DVJsKeJDcyEVP2/wmjuAcFqVbbuQ+ea5cq1ucgwbNow0mPvF9YAT3gyfq
9PzH/mmsk0s53P+xOxF/XQ9iFPKmkN4tW/IMuQDCislmaihff/37gGP09Lu7Vvn6698HGnTadnqb
8er86x8i13K8N84B+c33/u8/pmjIP+aacpQH5f7IbOmCu3W6Rdm3J/QPWbSJR/9dbv+5Kk/wbY0T
/lz928dCxHs1ZKz/uJjYbumDrexS8VZdPTpnW03ds1xzsqVuduMZSdb7aAzujaB2T1XR0O0ZumJj
he3UC6Eq9ySPAGV2T3Jzoj61aQcafwnmSzRgwuGx0bUfs9cEd1SgxotTOEiCKbP6kmYe2NQ+0U5z
4OYPZaof5X6S6XgztG65Q3dPe9FtVNL6+tmmSrUvtVpZybP+w1XRPZ3/iWkr/dV+Hz88mN+qawNk
oaArE8Ffb3dRHvw3Yeex3Liypet36fFFBGwCGPRENKLoSZmSaoIot+G9x9PfD8nq4t46p09HVGQg
VyZAlkgCmWv9pv7v/9L+X5TnGlgUPf1J0oNPWHgUL6jIOYe4r9bAWwHDzr08AiuwRC4IccXRb6jP
EfzbCMKhg5eUt1AzqiFmnrrjsgQFn3+fPEy+e5tTFzHgpsh7aAKvfVR77lt63D6G2tActal3LiCq
Wf/YNnqlmXuRoazJ6q1pAY8wkYe/6HNTTJgZpRG+DjIm58WI6iyo/7WPMoZZLvbEcLLu5Fp5dG8k
4VYEYJq5RQNzm0m4to6Kyu3w3533t2Er7scN1sbbKfTMG3n306Xv3X93qbLmkTiKpXwXn6a6cHe2
CX8jzFoHZY9or0KlkKMwrN+62FIeP8URC/k9Q841KlbAbm7OSxPyyPfzP83rQcMuql5Yy08DeV56
1Lrnq9Z+1i4d3i20qT9BeUVBimzjkkcLWsvceeCpd6Soot3kQr2Lq3qtNMTlIFrtIRAhVOxv8+5n
kH27eABNHu+h+2nymoGJbcAz2V117/BeZsWl/q3RrQ9jTn3Hg1g25Bm+iS6CamoF5aNH5vI8+Mmq
gggPEcuZlgCL2GG0pb0PahtSgumJD5dEjdz2iwTcjAIo5nnQ+3iDqGOzyaJg2Seld9KxeS7A874p
de2fiqT5gGBSvkV+XCBril+O7LYhLltpXCFYJ+digfdYwU9cxfPkHqKrvU9DrGUCEMNnCBB47api
eiwsJXzuMVVmv5LYP1X3I4L3R0YdFAYKEtPVKSfnqYuo81UgmXmit9O1MNFPEVGlbGTMQpTrPIaz
cBQnyBDJ/hYSatkufT+arnLA842LiyP7Qc7ohpz/ICmuFQrwPdr/EVliTNaq5e2ON+Cs8GB7ZIFG
rWQrz51SNnL0fme8D6CCsbZ08tL3UC8vcr+h3l/pHpOztT+X9zbak3xu+1Set33jIu0pn+u3/vxw
HzWLmobmHe6h++MfieJ/WQ3IeffFwafL3c/lT4B9tOybWh/8H4sF4596EyzZrFlpQsOQUVNt1u6f
VuyK5it2ntjGD99QdgI/NbQsw7gDDOoUeHzMfTcMApzZqPFjZJuDRpiDTukUh2GqVjNyB1uvwAjO
kzqJ5TiSG5GnNDG2KlWOUyJ75+hU4poJBlIflzB3opOMyUYk2BfVoVo8yAFrHrURRAA/OHnwFf/z
8siYVz//eMhYbK7E/E93LCqLn9QcjCoBChjFNQpq/pOOU8I+KTx93ZbRr6FyJxU9sLrY3w5990uD
UNiWZ4P6A07QS85z600LDBU8huXuateuDyzpTaDPOaoP8AZ3NpDjB70W3WECePwiUmQ80Nx+h66a
bTrbxJfEDtz3xgRQ5dXinOR+cvFd/4O0/uU//1/nGujn/6tmuaYN31VTNfE5c6qhG6sPupoBxwSs
h/6AwG7bw/klQJN67qkInj/C7pktRrB4X6Qiv+BNUhzkaNqLapvoiOuirkNtvowCpJcnD2nY0oPV
xFFh9CdsgElEzT0qngLNxflQNhby62Ia1S0W1R5FCeHNLjDVrokbPMlhtp4wJGaRQRbiBQ47gvYz
AretUEAIajj/eGeE/t4XNGRSlZ08krEJCD/8A+/xHrpPk3PhXvk1Kt6cq1TztcKwO/pjWL6y7LTW
wLCz9RSVylszwptPTK/eyq5paF8UxbVOsqfqS5iXzRtIEuPcltOFFWi0+c8fE+oE//I54csrIPCp
rOZ17XOy0oM5NuDbqXwPZ4H+NlO+GkmXXWTjWQPCa0l05m26pHXCVD2EMz5nFNkltKLsUrV+eoqt
FD5mCXCjAXR4Dh3opF04UlX+ZvWKd5LX0uarOmZLKcGsjvfXQAh4NzgsMeX1ZFwJq1dfy5YI7k+X
tvBbPn7P3bWepcEIBvqfeEK/YvYXwN3s+m89FhApcCt03/rHLBHON70XODBarv88RlOzxknX26mx
3aw6bOiWpsiP93KQOZW8VQMN5HssrMTVdS1jL0tEo5u1h0Qr/+1JYduoWDlxgj2fIK+hOEN7mF+l
CaCLLoox/vsrWApoJwv57KLMm2ualu2hCqtjGKvNVYb4UYzYGxjxSnY1OJPQ8hJ/yJclIKi96VW/
MiCtZ3As7mUwnGcYd+K9Qld53Q487zOvFe9l0B66zo2ehzRITlWPt1Uxx7t0CFcmPn5PGdAWGEAY
D5G5y3fmmKxF0yuHexOo4ne3aoZXCIbk2J8DHbg3eezfje6Zxi5pLRcRdb82nxIodDImp4xNauyC
OtAeY5VcQRWBB9V/VHZnfEGoYzykpUrheu4qSgGC3BjFWlSh8aViSfDQd5l//H1O7pfmVfMDAWY+
KI+OUZqLhP/GjxoZM/jbUCagQwml23dVmz+LkfSGGmVfy9HC5DxU4H71zfgK+GGTUnP5alB9WSlG
nD7lbRi+o8/O8o75aYAC7hQVJktKui6AQU7+yFCS2JDIbf8P1SmQPOrnJyG/OtuSz0BIO86tCvW3
zQe4yqJK2yr/7tTs4YzCESeQTOKE3eqwaFI1WstY3xYVxURV31SYTuzv8wIEi3de4u3L3mh2Dskf
HOAH7dEH7/2l8/sV4ifTt8hNcaRQHX9v5t4IUi178hW9QmFf8EDKxBMcnPosQ42JSQaKd9rDPSYH
rEnwA066g4dI3bmsYApD8NPWYETZDKZo9e4oF/Q7LXBMCs/gSGTX9xEj45k+9rvboYwKUev4Xc3z
/xYtCmo+EaIocqCZR2+z57NdiB4PkReLXWcCS0O0rXg2hwBobeywckCM/OpXAhnACSKwFdnjOqrz
YC8bj4n7sUAZk0JGtrzH5JEzj/6vMQOBlZ0nXu6z5FRqZCOOLh0mx0WtUoJs7RXmVChwwjLAxkJ4
+pM1b8+8efMmimZdowlzlCHYI/lJSacldCznIkM12LgthQmsXXUvOut2z2N/RtHl9fhRVgm0SzwL
1m0hxo8gDHbYwZUvmOGZlP2MciGn8cFY2CTE4bHPPOPaVeZVxkHD9KtqtH1cfriazp4umtKPWf4a
ABP2YHm8g16OzRqa4C/N3OA4MoDueb5FAsQT/WRAtVlU1ilG03QXWM1OH9qKj4BGMflskqCPtgii
VM81asBbxGkh8syjwdSBblDHAui0Zi1hawOaH5Vqi2wOolZZjCPgpMLUd4T3vS/h+zWm9wtFqy/U
tKsvsMjhWs0nlYGCZLwvonXih2hc6lXM1lAe2jMC89Yo1OHRMZoRmarnPRZRhYz6GJQwaC3T2faV
u/HNJlYfCx8REkdJN7K2k3VUHC1wTo+y8KOisfUEAGbrgMr5wiJi1kB0k4MXONMzKdxjNqcufC+z
VnGjDEtzciIIUZN9DszGRVdWeZK9ssjtszxy1Hzhqrk4OklIVcIZ1rE6QuaR91wHutam0cMPed+1
Mg/hMzkg+3h7LEH+6rtP9+fQMq59O1gPaRQWPKMAOwdu3l9ApudLv9LD18Sl0IuXZPBh5uKnHavF
jyEft5BkYC26/UWJIWu0UMV5tc47ysYpBWwYT6xUu4NBIGOKYnnHPNPew8mgmC0HlBZfuKLsHt3M
VffeONE4qbaXXQdHVFgjcx9XvHpT2sX5Nm8O3UZln5+HejtFzuMrdpaXGurkFFZJvtSQ/oI5qHbP
stFY6AP7uoqcCpQXlQhbibh6lGN+HuSHQuteZa/1su65rKLvyBaoCw0r0HXhWN5JNm4JW9MBhrK6
x1oRK6fec3FlrsX+HreRo2HX2v3ilZSTrpbsObmXo+0wWNpaBuVkNeuipyrKjrGdN08AQZL30XA3
jZVS+yKpfG7b6LsMR7AKHuO0adey2/FFf4i4mZ1EdqMaYLDL2Y2DyB1VdEgpmpO8x4jZLMY47NeO
5rPRFbn2NVcQe8C31tzj9eaeiywFUob/wje8eBAiVgP/AvYJ2IKBFPo4dPD0RkRtBk9pdrKJdWFg
0vinj4hStvD7EiD5HEvlsA8BbxcLvQFnaydPLVSMVQkf72y7EC7qSgl/NlBLhmb4QY13QPEtbHHY
rAWVVRhYRpzYb0M6XOTMUFffInyOXy0NgK2SeMnWDdRP1/IdMyaZXsDtnDR8pzS7XMtDc4iN8kEe
DiYUoKL1n1TT0Xai+9HafDK1K7on2xfla5lqzVKgrL3p2DS+qtCQVj1PkDXLVnDgKGOtHRTjVnLU
TXue+1Ae0Fxj1Haq+KkWmQmhj26dckszwZFjJUE36NRs32JzdOtmDduJxBRXf4IGbmZd8GtWmm+9
vkYTyyNZ4zj2VyxM/EWoOdnzVNcAqj3N47eBP43iBP6m1xaIRqBIaB/LsQhWvZvrL7AnYR/axfit
btRdWxnK11g3nyiJ+S+iDpzzZIwr9tuzAacSf3iiTg86WOsXVNO7ldWa/iLPzOyJEuy4yy2eMCM2
MXODuwmwoD/dVrPTfT8395jiCcw1rIzkV+ODhM6iFfanFLjmhsx3s8PviFJX4wgKWqmjPCqV2W4M
EgYn2eRuGj51WfPtHpJHk1JpazPMtY2SprjEmMb4NdXdE0Cc+KWxw3In4/4cj1TlpMTj89BVxq4H
srNE3x/9izHIjySU86M8Uu0Kffxu/D06zl0Zk6NuAhSm96rp3ayDYqGPqnU0xFAfKkpeiJ/X5feu
UhZTIdKPEbPrda0jW2kVpf5cGP43fWIFDFx0E7hNdczHqDrKI51835JNtliQK+Nzghj0e8QRCNDX
vlVxOyZ2H5AnjzXuOoY9Zo9yQMZuV7D08BmDPO/R1Ou9y2MMhG54ivqCmnXpGLfuWKMrI7soPuez
Rcq+r2ZRu6kad03Rl2SE7Pg8Fcj6mbrKW2e7jGj30J7rxo5meyK8GMLIeM0cqyQnmVqwnP7RBdnf
r72RtF4K0R1FBJxQjBdVz8OPzjAHJLJBFJtNItZD2Zi7PFEhW+D6ik+yWlyAa8BDLQUJ8DDAfdAu
k1Pnmm9ZiNewMfdkiAR8ckqQUVmINqrWmUUpnD8Lw2kQY9atzX/Yqjw4hQiu8EcnvNtsdQ2kuf0I
0gQ4mWhftLBDIkLFv1yHIffR2IkCVyIcDiFuRM+Nbh5c+JAfepan6yHUAY/Mp4PfeVC6LLqUCrJp
c+GeBIWDvhF1e9nYOMXfjuRALiv89zlm4gWwGDEOhDP5rJvRuku65kvC73OXArdCSj5ovkRGX6x7
TLpuo3yUiA6Wvb2Xo2qGi5+ROi9mU3rnrATXF43qIcdqCihWjna3W0eHXFC/nnsyJJsM5uIgjJMJ
UPA8KW7xFCfuWY2zcFnqaf7klXX9ps8mKE1a2TvZTfThWzP21lH2Mk9H6bWMrrLnKCvfHtpnxMjQ
HSvLJcwNsa/HXuznGl33UM6Hsi+bsEfNuazqZHWfKAc+dVs7N8CGoVf453r3i3yK/btrNiU1ULVv
A9YhiXVqoXtsjAomaUhiJV4lrJtnZYh0pcZfRtGKn03Hz8o0kCEkmXYqw0T5qF0LlTrD8K/9/G3t
enXcjUlB5j3vtbU2qvHGg5a7GbQs3VkF5fiKu8hX34qwEVGKFxkPg/B3PNOSE6xj76p335o0DM7l
QNqtKIbqe2OVRzsa/DfLq1msZ+zB6tEZ3yryD3KCIpL57m8Op3CMtL2Y2oLfh19/zzAzGsCmfU0V
YWLa4uRbLUj6qxgQ4JKnOrjI+3paPA9+bTyZLQIzEMeHDwRAF3KCUSneYoA3RDHStI+FAag6m99V
Dx8uyOFAUtqMHpQILLgEhMtG4r8lVFwe3Qc+zfvUlZPLMIgXjhj85f1S8ujT9e6vobOgB5mHfmUo
1HhtIUG9gQPYfDjVOu/a+GstDCCwCR9TpDk4ccPBmy1wyYUaExiOslzJaWmOXj9JlBd008JtZijq
Q9iMCP31SCniNlHv7t1ujsUOpnLQjDmU/dvEP6fcY0U+9A95XHnQiP91ctBUIbqzs15pjmBwbPAt
0F3tpa2jH0FhZQdz7lUjTiBxb02bRkHMTwl5ZGFii5DNQiaU+PNYS0uE3t9STs4Q7qATBrckk+OS
eYvq8Mstg3Q/4daPFH9Xz5Mhu6pLftIBTlvqggpfG7B3nH4fzTHFjMq/TMwqAUG4ezSG2ZbMjeze
G6hk2HRpv+6RT7Mmc7AWKIn0wNxwGKry+hrP2LgRLBFwvqbdyq7WKCaLy9hdun2WvYjKycBdKR9R
T+a+NGa5tTzRDooWowaVu9lHUlbbIPbETywO3wzhY5TqC1w0qlrfRamtHmAXqrjDQYvvi1TZ6nYK
QtvTkDHEpPYkzO53M5gmrgXsWh4FXnRnOdAofXNCuFh2cJTx7Ad7xDeKpN22xtExa/wKIq4a/9Ka
bYGYyF9dGPwKVaTtFSVmVxBM0yGgGIceZ58+Tk5fXIEm4pTFA/p7graYPIk1Ev6zrnhXazNaunh3
nFoBkNzASEgLq3XguTUSZ1PzvezWEvEclo69GNIyPKKugOcStJwRhcCLqSRQL81M/95MyiloYu9V
Qz/10VJRs6KGXr2ajnetM1F8HWzrdVLT/GrHXXZVbYeFQmkkj7IrB/D73aRwMo4ypNgp1XsKgY3x
hd0yuAet+Ik84pcq9SC72OiC4L83bNUpnk5sDZHCQ4vph5nvnCkuf6ZdSZHa1eJL4inlE2+9htSs
py9BE2H1PU+pR/FoNFr/AZVDLP3S9vboBOIHzuNu2XZT84Frw0a+LglxvqisUa+FVYlVnXn9cRDT
7yYH3rVLfWyV/sRdB0mVhy4C4T8r8C/uk+9z4JyiDzki/tzG1gWyfvSInVjwxlJPXRZDkG5uXad2
ZrXLEnMURicNf9fIS6at7FoxKgIddOQdybTgzWrAN5RajMngPBn68zsJafvIrTR8Yxt8LAa7Pd8u
RKHdT/34Kk/UDPHg9U16acdhcXtup5Sw+hiet3xoy1jbR1RNK3G4h2QckFxfkk1uBDKoQxDBZKja
4BG45jet6YCPlmNSPuXJ9APg8LRp1To95SU/lDI3yrd2xBMwjmukniky6yPa4fz26mNLJhnNl1me
byrbq+fNG0EFqK3w+mznkrx4xJ2nuZBVVxcqgNNlAoF8KbwRLE8J1rpwregqG7dNnlSQUMdbL6zJ
0wrlSUxJfJvgKNb0aET4Q82ej36rbxUrHg6y8fQGJ3F5OLrv3RStp9r33nLPDnZ9DanMjCf3LcS6
ea1ndrDW567be/aCr5f7JEexG/pZZCZqHPOpVtI9tBjFvpD4KK5GYt0m4VGhw/FGt1ieg05LssHP
3F+pjb/yTJYmSPNX+x4dQJTvCrtcDdydHoyoxtLcIR26V6McVpocyt0c54R5viE/gnQsEEVLUiwG
WQidtNbptpGRXmQPUZDm9M+4qvejxdqPuXqS9HKuEej1bRqY1b9dQ8ZlaAjHfk+q6jVHwVxuhqhi
obPdUkO39TT8MkzJLY7mMTTsPEdRfI7/c76Md1Wev1Q+Ww5heLu2a0GRz0e4XyFCnMDVUWKS5cOI
REheTtyY/iw6sWg19mgm7mTIsR33LL+ylbdtqPA9lUWpVJRX+i//6/JODuiN9auotYB10T/Wk/el
YBv3uO5ZmD/V4p2kSf9BBhz3bStyV/bcRSz7RH6UhVAS6Qe/ptQj40aMBKNaTTzbVJG9dKzzK/Yb
vm68KkEaQnIzYZekqvIR68rXyuusi+EaMeq4+D3LuHBYyLE1L0houd1Kzzux7ZHq2PLVI9H9h7dR
ayinJPHYbCTQlfWGcvZ0VH1m2KvkfhSRWq2nXh+WMobXvb6aorZeaWWH7Veln6uhQuEssYul5VYz
Vd9An8Ux1V2JOeKDXyjms5zy5wTo8AFb5QiIpqumCNnXq0m3w4s+92I8ajB8il4iBevgura3nZhI
22XN4B1TO/WgGaHEg3/AFpzDNkuSZtf5uBpMRXMYZziebPR54xVb9rvXdzWq4TNMb96gBXMjSGot
QHyiq1dRwlMmT4HjjPbqMstbDa3U4XDrylyhGRcHfGD0rexVE7ZvpYOOAHVC7B0G71k2QDq/GIMo
oRW43vMUa9OKxbu9quZu67FiMQvlqwkjvVr4RbFmdTWe5dw8dN1FNLXK7WpGOOed7ciCS1oqz4aO
hM70A9FZgb7vmCNJZIbddmh6a+1Wrngyo7cMfA5ebXBVXKt5R4vSX9qZ+CnC2kQsGSFFHBgbihim
OKpaVF+qzKwuWEffQlnWsR+fZzRDYx/loJw2hxxP28LtQJdbQuigAzt7W+RBtQy18Fmt1HzDgmYC
XDcDPeTwbWapTdNyMIx68bcz5STL93/GfassBtJq16o2Lqlpju+Tylaf9FG3ll34Al8Tbl7nOpxu
s7SGnJrTADsP2SjODWsavoxTB3D4TyzzEZCgQlpCY2xMXHuS6aHDYwOvaJalfR3uvEEEGJXSlc2U
+xllpSRHO6tgKSyDWqLgJyoPYzA4YiEP5ZnNmvpmsWlqUW5Qv66vfon5Q2na3U+/5glr6t13NVEB
A1RGjZ5k22+RKyD/0AughZ2CmlPd/dQjnU26dknRAd6mftr6j22H2iNqv+RxsyqAuYru5UPXTmej
V/uVXmXGaweDIU0s9WxlqvE60IvnnhzrYdzIMXWeOY8VVYyQ978/T45pMwb6z3mmm4AmD5A8reOi
Rp4jo6I2eu0TKPP+kcdA8ZwbLiLyM5xJ4OpikhOMsI5s09D83oOLwow7RZJ+qvJdH5f5SgMP87Vk
bVZMiGP680euksvoujA+AjNFXHIe0IwAVUZ2TFXPj6aqA2MbWg1f0NLmUThfO4n60+Ar4VugkTbR
ey3faE2s7AExxSx6TWsblam1rZPu9xHOthsPO64N5kEz8Geech+VR/fTUM/HcTnzoiPL9YehNMS7
b+vjYxHHw+PgJt77kKJcl5npNx5TzUrHjXMruD2/8Gc6C258SGKi7VpGU/fiVQHgtLhV1y5WeC9K
hOenEtTZQo52ag0fkXQEPoleQ9ILBc3WiK8W9NoXePIkglVzwlnsf65UI3mxzucu83F5Napd5cUt
Kh2usfC7SFkUslvbfPhz0znCaNDS4/A2cT6KlehN45v0KOP3ppz8C2g7qPZF9cZtv/6rmnMOMBt+
suTFwDp0k5dC2D4A2rbY10Oo7swQxdxCGY5xZQ+Xzk7Hy5Bgj2wBFJAh2VhDudCDuj3JHhns4XIb
lScEFSuEDuew+zUql9s3luPb+zVC0xl3blC9yVDKreSooRaTSiowAHUb/XDows3c3LsY/HwJVUwJ
sBGFUSwHwPWrzdqc2cOyL5sa5TjISjg0zBf4fNW/9aPQv5a66UBIt9KNBogYxV1FfTN1YBgCR61H
ZIm0t04rS6A3g7UtJy15Gufkuq+DVAoy7NiTLEhfA9udHrEO1LBWyJLXKCv1JwRh6sXYq8lrZ8XB
XmSI4t26ASwl3c2xvWGwVEDvumXVLCY3LndVZJQ7eXRvlNChRCL7EbUs5zaz9hFajxrs/MKi1VZC
aV88FwOH1G/617CO6m01OPFCdtHVT3aZjmFgqeIumAdIMXimCR90nmwPirPvhmSWqLL61z50sF92
xY9s7mWkO45RNL7JsaZMjJMbFmd5Yux7xnn0AxT3mInOqnUpbWUtx/KisK8ehu9yzM144jXZLzk0
oDL6qnE38hGzXUQxNpmp+SLnZWOL/DgZUfnadm8uKbMjC97WaDS0Inv1+vEJ5UL7DFsgf52C5oua
u/VRjqGHwlYCp+q9HORnni5St4q2clSxw3yJz3m+kd28I0+QDYO6NiONun/h7DLsPg/FP5txXHZq
r+1leGqrggy1Of2eFmnkYZFwWLZ+qNe4kXC+GinMmZpp2iR6dfndlSfKcXl21GIE4QUIYZKRcbeF
6NUtywFyTjyygfRYibE3WmdYKBTTl9iGunxUc7AvKw/cqZyEut/SVCeSi70+He7NNPjqQY9MVFIt
/Umbe3JQxuOR/Dc8cLd67CczeJDBTIPF/nCfRP48XGGtNy9olL+6AnQbJV+QurNXUT6IZC+bwAcY
3t2wj7J12ia9DaVldg1He9bj+DNHHipKhAUZf+zcHodTbKNFpId+sS3NqMYTh6f74Fo++Ri6lV5e
p1iNzrJntpjsGt34zOqFrUa+j2eP6r4q86WnUyAPJ8WY71gmgmzxuEY0z0f3PAoidHFAahldjtOk
yXcOHVIq7b5K3ezW1yr3FKTOtEek0rzI6ziovyWZcZ7m62EC2Byt0QNyzkvIEISraTvGzV8ydItP
CZolAf4M8k3IWOfk0Ho7DAaCTsNVze1R2553UShU1Sd/gi1qesahmTdc1dzIuIIERaCpxkFONcu+
t5D3/B27T5Nn/Zkr46kzYoCh871vi3D86nkIGmi5+j6EdrMZWrdZR3D7ZNz3xPTuVFOzsdSyXSMb
HT6wUAn2mBL3i6ZE+L1Nu+6KqzRiQdomcBrzIiOsUPQNeU4FUS531tLLUG9SHAvFOd/uriYgvrPG
/v82CiAI8lEYuAt5cpDGvzqgxEvRjvFbO5RPQ5bqF6NNYoiFAuIKNwotDZ3X4JsM1qHTPlcdusvz
CTgMpFjRNTs5Jljvn1xl/CLHfNK1B13H6wjrGv3qdNabP1U/dS/vXqLSF8+FWNdK4zYLLveqoF19
wPCLx3NS2wsnzpuNnNo5xvSIWEnNzYLRdPLc/Z/r6GMtrxMhwX3uQ6jDtaafjHlnVM67pSIznrWo
Nw6y56sNuaBm6FdYgZvPbuhVx3m+HMzn+WptfZ5P/rZfyUHPmKqjPZonOw0ALWFP8zA5g7MVhRU/
FH1hXnlImVfkCtDtGt38qakC64oYoH8ai3AjB+W0QBtMPHRJx9/PsvrnHLLaRZ6jF0b7OMWjtbif
NGjV1fH06CDP8ZTc2TrzC5vza356YdnFZ3IfV+GrEJ12qqyqXqpx4L0hl/KXWxnTr8B4yRUjgXkN
81hz9OmjCf0WtIoB+IjHzLqsLNwAco/EmsImKAcheQntsVn0tmO9eUW68TMEKMshfa7npvJ7OCcK
CJksT9Jn12EhoaPPJntyhl3ii+y6ZvMkz3K7NNpXo/vdRusU7yk7Z8scly1ILbt/gg2MulocxMfO
GfSn1O5OICJQ06pkG3quf9DUDznjFoJ6GR9lv6TKBDJO3WlzSMbFxOYki7CeUvO2O+VGzRYkicuP
qTaqZalq47auDe8L1ixOqhcfU696mx7Zw5WFeCU5yARSTDzV3EIVFdnNorjmc2N66IcHU1A8yZih
aSR82Qa1jn+FzpdfPZKwoDswXZNjclaB0APEjPJg9Z1xMubGmn1oe6vB4nnu1lpsnBCTME52YF/Y
uOjbe6g0WvMYahe9Zl3wIE8vgIrzg0d/MI2h1PycRIwy3twojkuqSx7mXclhbmIogycWNjd/JtVD
+3s69V6LFej/dAO/fRqozD6ZXvSD+8avAbEe8p7TtNe8IOQXPKt6YgNLOV/1vmXCftR0Q/nL6tw1
bmvl91EIjBaa1ELMOnZXE07W+8jASyhET2mGVfsXJBe2keWD07KWBtbZH0GSOmstsoZHbe4qFO9Q
SbK+OAZivlGn+as8psieB0hSJJNnbKxEQWjUz16hGFpnfcgihG35S87hOg6inRJkw0J2fcNzl2mX
mv/xJKOIs4U1VaC3SE4XWvBdBIizFk1j8GsY/ZOf+Q90inf2lR+4fUznzrSsa1l6exmuNHgJY1XV
qxafrPcsFsNDMfSCAvMQvlGJuZ2N8xRpRDttz4mTbgeKMR+kYlDwACe0TorR/zDG4Oz1YPIUbqMn
0vglkjrEUbvRMLjS5+SmH3yU07qPrOI9yDTBQmNCsD7H7wPVI20F3nKveiRQOnaMh07TEbOeq9tV
Twpo7IzoAHI2fuHxspNl7ioMuvXkNNajLI7Db8PYIBzfGlDvu7Go/KWcZsD+gfdWZScTJY/LOFrv
8rIlRk0rJJCAMs2v0q4cnLY/6gQ9KvyjopWsrHeT90Fluyf3WdfcUafyQV50KjDftkAHPNXjd6tT
o/FBM8bnKA6MTUFtMn8MdCfY4Anf7CeLOkLcNu6j2gQmtIama45NB4VhiPodyVUNL49bLA8PjY+s
89yzzK5bsx6OnxQxKruqyNHR6lP3JcRB5GS5yGvPvdgwp5dZ82TuOF3f7vI8xVBniGATQdHb5xV1
+rCFv+hppsq3Kw/eU8f9UXSW8tPDkoViRYjLPAsdp6/GH+iMINwZ9tYb2jHhDDAqgeYO3aoPh+p5
UoYRKa0SyYm5i864OLtqsBw1DS1W0wCtmUFYWAWG5x0L3elQWdvF3Miv4dDT6dNyGRuIHMgxJSiG
Q2CWkDQZDOqYGbH2M3bHeB9DKVjzuhS1Ykxlio79xVSm5qloMfqVIDB9KP/K1DFFP4Cims0Cdynj
WjesMzb9X7SqLjaGaYF5GwzxUeWkXOv6G7/iYZUE0Mm5tf6le8EIL6ZMkHBB72hZG0i3RggaK9pg
b2UDfQNApjxkIof5KOxtOTefx/829X6+0bS4otz78vRbt2rIF5SZfnFa8kZDEXffbBVYiK3ilRkf
/z9n57UkqQ6t6SciAm9u0/usLF99Q7TFe4R7+vlQ9u7ap2fPxMTcEGhJkBaQ1vqNW6EtAVA7vEae
En7VgxyviA5LzLqC8Q0SRr2SHte2WPUkKLDVzVGJG+zxVDs91Jnl35Cc6rY4tjNjHlr/JmM9bAgM
AisMqHKVxHDa8T9M0d/Jy6naCiDP72Ntf3WLKnmooTA85ZmxDblBsFrFcT2ZbJDI3PfstRhIEoFi
ECdfb3r3PJbAGKTx9UgBMgf78dgCktjhJ1bswN0ojzihVah9FO2LkeC9phlNRm3Nr9+mchgQLraS
szU3FU/BvbmIXpD8AWLaOY8y3OaDt09KTIR85gpvPON9QPlGt5O9rmf9gpbrXWSnDMlmW/RHE8b/
yzD0087rE3dtIib6QUbsLDrfetJzLTg7YYOdl4spjNrFM8iBF9e1eIPphLfW5yYYO9xZ/TyBjEoT
YoJyUHwq4QhcRS9GVAYXLSSvr1gfeRG+qdZoPTdNrm/AihXrhi/g2fBnJK1Th9h0KdazS3HiYpbx
S9o3OMW3/bBRauMkLEc8dTPCM0egBoBvjJLpDBJFTSrYTykq0bJXjovbaFkzAbzJVj/q6EGgMQyf
zLsBEi4P4OzshxAoAP/bZviuiYrlRY4zgYnsKHN7pje6q15EaelLOaJEVU4p4u8tWatl41KP9ydQ
HU7t6Cv8JjH0FA4OLdPFrqKTXzc5fq9aCFosEQfL8LP33nSXPY+hF+HY3aUvQ2oIfBHvuGf7a2ai
+tbAr24RBuRHEP0KFpMGxKXownVa8TePdGhujmkolxhk52Eoecxw/VvPeqAhsl2V5c1Mw3iXGYpy
9nrt90ZNq0cLTQ4cqv6JtyAvU3No92Pe6zAQhuFDmYqrAOP8y8+SFda+6fc8IqNn14CdYF0mm06w
TlQHtT/aEy+s6pmNwZHuL3SEW745pb6JdWtEUNY/jGRjvjR6US/VMfBOloVXl5Kg6atCr36NjDw+
IM0zLmWzDm0buXWTKt3cqycocoSZb23Ap9WvFG6LlaM57g57r/rV1kkY2WZFcmfuZTIEb7nll1BI
Trxib4/+WZnc5JlKAQehaPpnYDrj82gUM+KNFzD0HIP4wr6KYfgKoEv88t29qbbNT4rB2WJItPLF
hk6zbkYzP2cayX0rzPLtSJ73pgKXXI6hVXxN3HoHR6/9lVWYTJBo+RKHQb3Mo3q6JXoEqVvJ2kNe
huPZxNkcgQ+hv2A9HOPSErk/bbFk/tf+4hbwI7MT9bVNUwcwgVfwj4MTn0K+3Q4oNzxYHghg/B43
VjN7npHnPCj5M6BRLdpXDnaXqNUgYj2NDpabsZnU+FKxkV2fTVuPAFW56Jb965gcB9CFVnnKjsdH
cannTQPmZIU/D+LdpKcv5JeAsMlurUFt/rMH39uCGTtjZC+slhePlUQ77At8aK73jVUEzI76dlP1
OCHJWF/5ADPyRv9AMMvfC9mscVpAhRDA6nysak0m8piYIFidFuHnGdfFQu6OgTbvTnmzLfzucu+p
Oj86dp1fhRu5+6/xISLZJFhuntlsIrIjb5Nq5GdqikDK5mbUBs3OMLg5aH4XvKlCN1YkTaad7OVJ
jbBvIfqz7KWojnKXoj5ZWMc+zaccWk15laeMBLZwsilP2VP9WslmwPTmfkrZRB1ia5mVs+MaVA9N
S7YKzyfKABlGyJ8xudfjIHWw+nrI7j0y+NeY/4oxYdk1XnumwmMiJvDSlhmEcKNzH0TguA8uXK7U
LqbTZ9wcBh0HCzATcgTrW/chnVGJLZlYKlT/HKrXfDW6jRGEHDccTIOiLPfnZNuHwj3X857mxr/3
ZIyl0u/ev8b9Vy+gBPd+viINzj5qrkmiO4d2gE+IEhEMWdczTXMpd01zYtYhd+8D5FiKefoidLvm
fqiM1fJ4ufuvgyiXOIdSs9rVGDoZRAGl3kUdQN0srYOHKQsCOBsa08oamE6VexQf/3SMiRNcoM9j
qsywz7iXoDHL/QK4Palq3Jjm7tbUz6CK++PnOCXWo0MTje+DZTn71vfUjdOow0FPvOHQoQyPVNrc
xiNsPERq4Zvrz36zzOmXQ2XwPv7e1s1ABxcICBTVp0WsXnM3n74GhV2v1TRvD2EU9U+61r7LuF9j
IzOOA37NYc40L9WDAL8LTXnI8Rxd82dvV3VjK0w7QqPZUXrEdCMYEJ2dqtY+grK8j5aHMLn0rkn5
LBvU/jiqt5SNR4nrLGNyY6Rgi4HwclfBBWvRuc2cPJ1Zsou+yfGkQxGFKytXDl2fQE0NxhffyNpb
qerVLS2TV7Msx3c0E1An3FRhqb60L7XvdC+N3xns6xgjvkis8+9920B4MgumKzRtFL7tQt/0Rqmz
vkIoCsjSz9oQzkmP0gHdfRCaocrqKYr94ZmpbrATzMBXsldpivTcTN432ZlWhsYU6QguIRXLaKo3
mhFcjbED0WhW3lluMkGRe2H5GP92ihdjmDC3P/vlnlOJnWqm+kHgySa2rRL5qzInu4qXWne0OnIV
C99XxFG2nTko9/6KuakOlZ7MJBMxAwkRzIg26FNHp7Zzgqtw+98by0EueIinavNXB4QBdK4qV118
dpDfC66Zmcdn/i/Lv+LynH6I+jpaHXvZGmy9p6pGInnmBkm2z6T1xd4yC7ha/9B+ZNxikQYV7ZNI
xJi9wbjP0H3PhT30eToZk+f8M1aG/jq7HgZHza6anTlMiQKbGbEOyxc7L8niEiaCGCnT9UWx79xk
3qUt93KUUhdGGp30sOTu4/jGBQkv82LqEzZUiAponVJe7NFHiFiLcm0VKzH+5rLXZP7Qd96imfij
gFXm09Vj9Dbq/I1ys8vWspn7FtbJMYg0cMPxm6HFP/UZ2iQ7E+uRq8R5YYz/QIHxodKU6A0so3ew
O+QM5aBgqGpuV5UOuoHzc1mnS/CQzVEOHkL/XFOOvrm2TT2N/4QMN5lVI0trYzU4H6SbrOWUL3fo
Q5l/VImdPEhIA3OU5kYEBk/68Il0AIP+V6TQPuKkSx4ACzd3vMT/+Tz312ms989z9ANkMejKB5GP
YApINIfHWvVHewmAHmjYvIHZ2K7yKeU+kZcCuqIi4lMGYfUk91oZnCabxbnehqzc5kGyP2r09vf4
+yh5QJJRUUfqDGjuXyeR3feDcGJOTuJQsCI6Jp5otp3wnknwKsfQHKz6LHejPg9gWBEcuSC5aUBq
AO3ndGDsIDryP4h8siGxj8U72ZFFkV8G70fr+vFqTiNihToXHWUl8r+LkrILQEAF74aNYoSbtq/z
g+kNCKRAUK30GU1asz6/y7Dd23+6G7VX+suf5hChU40LCdpsGvpHzSpNhmVfWclx0OI22H4qubXG
eH+B2KLKcvnTvJ8BBaMBuZysh9Q59TftA7sa4yY3ta2LM5ZawO1D7l5d2Cj7yKkzfjth3PImNW94
ucEYUTCd+Yx53INXTeJQeJ1PJTsKB3/UUafC+BlTVfvdS6b2KM8k49xXVw34cWhEHGloRfygOPX9
9WSods2c8qx4lMfEDoTbrtX3EWssyPvlALiP+1Xnex0z1Cpe5Ah24D2i9zFbtbYods0DRj9YKWU8
HIL5wFIOkrs+jpELLXab9edErJ5ndp/N/4cJ2/99SJM0WGkBf9kMHQufCXxDIIL66gNnRm143tj9
QzBaA36tdm0BTCNWFc4rGVhzL1tOUtdXDD6rq+NVPwarAlX9JyRHjDr2HgJFX8x0kCJOulI5o7Ia
LfywG9/SCTrlIPz2cegze52Win/22k7bmVqTHnQEnE94vgVbo2jrB8XEmSXOouxlmioWzZ3lvqZi
6I6KwH18QYHEBabJJsiG7FRWRy2PvJPuB3QiFfy7U47Q9TE+mXq4UFkYq6kVPxRzYTGOYufi2t1a
tuRG4S5wSI32RzcGSbx02qjfll7VwFjw7VVjp+ahCSCbB1GobM1xcp87pWbRmuvH1gJTSEn7wYsu
jmUlyD+ySXga31qkezPXaa+ydY8H3oG1oHKiADHNXLvmi4/R0EGOUNM0vbmILy8oXVs70wnUYAlB
A0hCU4fbz7OrGUKgfU7h/DNW4AO+ngwMU+Rp5AlFJcYtZXU+0fymrHkz5Em7L8OwWNzfgqdiyOXZ
2rPZTGOwtFGmOIdtt/18z8I28oeC9On//HT9gKNKkwGan9+2HI4O+/3TfYb+fMLPdxCbLiWROLB3
95fMWW4AVGH68PmaseOgwJNTgft81S5S/DVUuN+fUJ6wjvLfn/D+bUWhi9Tv/Onu59atgPkOn06O
lueXn7BBOO3zTfbzJ8za++93/1r6EhJ4Mvz+dPJoLAQPSuCCipq/CHl0keVfYr22Dp+ndyg74k+m
xCtgeNUTuKOZ76qW59IW7iOlsqdGd7wPyDdo7OU+AEvNr94KLV+WtpJdCt3DsHvCSgCPuys3Jusp
18nIhZPPXSZKqHqmpn5SNOOr7JSbCjCGYXnjfXzdQZpvSYBuZD20jzGzd8vkx+d4D8s8PMdcJpyu
in2rwlyvmmXas2FYNbGrPYZBoT8iiXVyh1Y5x3NrrJz+EMZ8tbJTDrMxR10w2w7RwWSI34bIUbhI
Hs/nkBu9LYd11jnlv2I+LoWe7TTX+6uMcUPO39cX8mXkUa0Z4Qpil9lBNgdtbC6Am+8tedTQImdU
2RVypH/eb6j3oA8090GGYgQfdohJFMvP94tm+K9CTWGjzgelbRyeHb25v1MZQtudPCg24FT7+EAy
ZnwkQSfuXwlg/3KrxhkwfuPL4J0NP88vjaJBYB2D6Cr3rBQ/YdBE5U42HStFyb3SQSBEZhuv/hrt
Jeqwr2E7fp5AjpAbXsHPx9+v8Bm2E8yWvD+v8NmRVuL3qxSQUNCPZz6kdmgkq2G2BspMaptJx0a3
FANKfZDsmc4jZj15w5Gqs0u5va4unodVwqCG7c0AXbCinmM/K6EbLDsjH94tnBIX2mCM3+KiPddu
5//yJmo1eTgwJ+yoKjM1C7DG1ZmfqOF3x9R+YhKlvIcZDlZYMuYvOrwe3IU98wZ1iaWpYagX3q62
tcPOOTpK5+693K33g8I/1ygcacPCzEvzv3NxjSegWqXAPm3eakz5W6PL9rJnMLyZcZRTS8Y7PhtP
96hjeIuBB8EaREXOT9DyK+c4A7bk+xUt3QiN6QkuWXM5W7vlGJ09VugPbaOm3Ee1FpEz9YKr6oEH
AV+sIEDZpctEz9rz1NjqY6w2LzLu4tG8iqe6PXB31+BUGqu8dJQP8KzaxtN9m0Iyhw/9udAForu9
Ge65NLS1DLNCPPbVoD7HN2sKXWhgdtoi/urBs8T8qiMJScU3PeJomR6bpmzhKM+7k45qhWtph14L
CvKLIZZrXbmexjx78fAB3IkBcwTXsdOXUsFWwS7Ad8hmJ6BcxYX6S7YmpXWvXuyd5ZFovliPqKQv
0UbmWTxv3HwHsqR9lo0+Kbcot7c3eWwWT7iDR+pFtvgkKBH7YXySQ9MeEKAgVb8nfaA8Z6w/91wK
pbowyyYiV8/GGLRoqTq5sZ6i6HcMM+SKMW4DUNgi7ScHxsNsoTkfIgfaYioP/lgANf4TL6050dCp
CTfS6TXBbQXntCp965RRR/6fJ79sGiU5TyM2g0MASOuNOcCralXxA3T16VVglzkfo+VeejWwipUt
V8f8PLM1ZgLzIalrUc5XfFAC89hR4+bY4wp+lr0T9W9wSMHLCLrqZhntpW7T7M3EDvY4tVFNOp6D
im4qNjYYi408yCpVBZRvxOIBh5Uj6v3+JkigYcpNLH15vAgfnnS27JFBAywh2VGkYKagrp9i0lpj
IvSbSIwateUoWRd8XRvZ2WPedqXOeG/JUC2wuc/TkUtoPtyjpH3UWouK11BSgEQI9UURQcwygTOR
CPb2MeQCEMy/NKv5hrIDsJ9opoljlvqQmJW1tf1p5swNyB5ilLn2hN3MzGr8ZElGfG0c6FOY3gcL
TWAWBXTpu+1jdJdkhfpShjalFlPXSWSb3q5HIWrvKdOMJymjNVqyxUuTsjTjT9l/J7+2up+pypN9
2Xfm18SEqWBDDH8SLVmvNo2ys6EWVO6SIdhFquNfQ8coVq6WZG/4l/7IHMf6mQ63+3kwvbopWK18
CKtvAV91ys1D9WHlTxMuTUP6goFu+YwPY/ncNThBJU7+KENxY+KyHAuQ1XNnJbJqU5BJX8te7o3J
qTN7IKJzb4me8nN7/DwX9bg5q5W0J9nveFm2Fg5/MuUj90T3PHbZqkLA+U1Yrgb8IjIWsmmUlrOx
Q1Eh3d02b6zEsHJKBugT82Aj8zcUPronzc/qR6hV9/BgZ+ExL2Z09DwqLbjmoI8MeNcL69grOIWb
ltKfZ32KFaZ3/dK0p+EsY3IDFGE4p/Nmilt7haUTQ+YjeqR7R7Cr9Mi2riLR+tktY7IXOTjQU7l9
VJs0Xop+8i+NHTjntnCG5WhM7ldScIcA5+rXElP5XeE31RZOZvQemBPeEqn7VZmdsHN9wmun03C+
pnwDrVd3vubx+KZhPhFQ2ViEft6Da+yjh8+N0/rnhonOETJj5S4S10v2+O+FCzkkjZzfg4MI1WVT
zc+JDbVpYZOqW1RW23D9yzari02V8fVEVj4+4KGLMl8PlEeyA7ox/V5j4XuR7ICWFpCeEDUnWAWj
F31XbRFdJDtg7mvnkf8fx8mzmNawd7U6uqoTVAGloRDvW4n3GFq99+g2wEdc+yYjo0rSB5mcdiX7
ZMx2283gtRPerRyTWkmya3qUy0JM4PKl7TcPyPQO53g+WeHr7mYC8x3plv0Y4rGChGbGwsRo7Ue9
mLDHdoC50CcjjW0pax8++wpvTVQb4yReGxBAzhqobLeu42UcJ/WrVuS/92TMMxLxNA4lTuNR9MXr
f2GSW787pZ3vHQhuaxn2g+joOcKk2MvdCusYpAyyPvoST+p3KPvdLUxEcRmN0VnI8U1uIBVROP3F
M9Ts5usY486nt7zSZx5Q2cjWcJ15bnWSce6tLdqZmdjHVha8xybF+Xm80ivpNkWCbSubvDvrz7vr
e3dYF/O7QGHmWAnn97vrmEote93fNKioxFVf/Kwc7UpGtnifYmwk7WRQz37rVceqQOyx76PkZeqA
KJCnKX7CBl8m7WBehaFnK2EaPlKXASYg897nJhMKzt5dcvJs8e+4HGuq5mtguuFL15lHDVf2d3+o
0CHLk/BcaQJ6vOoXaz3znbdBT69+5Go/YqN4BBWXvRkBH6uvC+UYG1N/Rp0C5qgZNh9g5fcB0+gf
ml9+wZrLfFFrJd+4Jcl3I2rVSx9M0Sya6X9JlGAthyKHhKOTVzbPBezvTWeK4KBCZb+iHjUsdW3k
Ih5NXNrr0QfVNpnO3oi9HQuMRIoFvU153S76aUy/WGX0rcwa/xuZhEuBQMfPSp/WKrf9cOF1Z0RP
CgxJbeRvYIwsoH5szCKrf3qh+oCZmvhmdNHPqQutnWJ7/UbFeeTJB7xXlE/IRRRPXV2xAB19bSNj
3WTWV4hju7zoi/sI5AqDpZeapDFwmBuL6DHMY+9aRhYo5nkPJn6zEmkRrVsXOZF1iMIYv4B3rHWK
0jxeWTdaVfJ47219eEmx20brxEG8iHK34Dz/HHKP8a3eD5HnD7VCW8dD1G5St1MWsZIqV9/t9WM6
ApRLgqL+2sWv4I+db2kt/CVi49qZH8w+mwgtL+u5Q4zfM3jIX2O7j9dBzTrAHoGolGqPvFoSO98m
s4SRIcL3sk+6TeTG6l4pLRw7Ykyx5Yihs58NOJgvUW4GO/RBXcB7dv0iMu1JDkCSKFsg6gfkrGnq
ra5EOl8B9SKgmMDrmncHTPZOSbNyU2ME44gkfEXxX9+nptev3UG1vtijWEVOPr759WDuXB3fEBmv
1W/tEKUfAju3rQB+tNW8yP6SZpn1xXDJKAyp6mwr0acfY/pN9iVwnDcsq40dli3T22g0KxnXLBaq
cZPp5LyG8JWE8k6+BPkdZxUp0dawU2VZWyFWZ6wljnKvnJufMdlhhvX/NqQ3PRM+hTBXfx07gLQ/
oGOPoyUSf3JTx+CUq6g0/hXLs7648ibiLXUEvIj+DE7nDvwJXHS2rR9/xfUWym0YtOe/4n5Q5GcB
4r9L7HHZwFpe9n3/lltNfatm5iIGvyxF/gnBem9umNPcQ1TZapJIsGKxp12E5qitShz1bkFhGevW
HBA86TxvUxpmefZY6e1gxQ5HteX3pCzu7wPbK49ZEXa7BpXPs+WjqNMmJRUMBRe/BC3khzBu0ATw
6+Ap0zoUYmMmo7GuXoABFNfaNtSNrXX+Is8tn4X1/btQxx0aCaxMbTu/ypjc81PPOsAMusiW4cUB
UkZZWJ0bClJR2ufXeyyuMywEMzVdheOoPkEGDw7tVANg9c2xYq0XLgFA9zfZa6VttXIi7EFl00jc
/lSOxbeiztSnxqzFBbHFUxr4qPbqcURF10p2smmaWr/Iy9i/90b9tDW9xH+keho8t7pYyVHuxPyl
NpnHq7AVV7jiZcfRmqgT9n58CmuzfY3MepmMBnLMDpnCyezEWjZFm/yAGz8+uFmX3HLWnlabAhL1
TGNd2lWL7iUHZbhVFVRMdmqBv6tjW81j7ZIFNtPoLFTMD5PWis4dD3/ZJzdB39ZroYf12ra1KQUI
LR5My1a3AQiSfR752VVuNLzoV2plY2hnFPk9FrVTBlspCHEBtYEzzoNlTO7B4Kx3qqDA+RnzldBf
ofaiLUAeltO6SwdqI7MGT+aJ7BBDatqmtB84Djm7TghuUN6Lpxv+ryg98MBwf8aV/0sXg/qa1coE
LKkJr23RuDsU4SO0Fm3z0mvwd0ujrF61uIyob1TdT7C8lmF4v4w6fo6f81o1eUKN9n3TZg4KdV12
q5ICS9P/Ge/mzr9i5DZwXBGL1Ap/VVbQ6BcPPDOUDHVamwALzsVkaGAj458InI+ouozjUe59bhxL
y7ZaImBRY+/mzZuQeQisx3k3NurnTqdC/Gn0JuO6Ak9fxu6D/4yTvZ+Dh1qr1qlq+jsFNtoWs9UR
tJFNiU9TFLQDVWsfN0H0FibZ18j2misP7ujNnKvgafMa+M5Aajh7kodMVaMfKBn2SzkoZQUL8gu2
B1lYnikjj42ph1lkDY7xYsemtsqSsbmmmp7uNLXKwC8Y9qmK03QT1oP26EASW/bQST76yXkkyT4D
+Zl+UbRa+DDZI59pSGga9RK6Y/toNjxBskpTTxpatYfcVYLdVKnTtQzzcTViZPra96ySy3fuOdnJ
tEpKAHHTL0hwqckKeGt6CmaalCegQi5kW26A5MUgHMSER2PyT488hxwux9yPkW1dcW9j332MjZnd
wln6Whv64jTk1VWG4jkEAsE6x327lSG56U1dXMkVLOQxn3G5p8+a2PcYI+5D/5wfabDt/YRqRp4u
S5qrG+bFSY5Xp0jBj35qAGIZ3tYisXWcqrg6tEXvkYIX4dltDGMDvi15QBffXbFwGZ+K0WopGBvV
/MwtMWcygpUr4J2ZiakdUWxBxCCb1UK0uk02MhhruVvdd90AhWafbNp4VEcdCJrGeroIRPPU9SlI
cNMnWZ2p2VYVPcKIQ2nux6yu9vmcmYxRZNxMXp0+lIpMZevBs6kW2dJWm+odH+EQnVBSix3CpLA5
c6bK49afF1ELgIXrrq+QGvMLZ+u448KaAR9dpUQHFuD4vc1NJxT+Ar6EcorTrHv9M0w4oAvdAcZM
ERq/h/mN7WNaxjCPs8m4PJs9DwPX8u9hzEJscAJTekratt4qqUtxPxn1p8i261vIHdxuQ6ta+jqk
gA5FgkPtpfqTY+f6rggsmPzzYBdzm6ccas881CyzYqmBddvJoZrapgehANeWTdNpMbz0Kn3XO5SE
kA1Sn7IQZU3Ls5LXMmDVIybdfm9jJsP8/NrXZEJKImy1H0reMedKEdomV7FwSXPFi6DesszAdBU8
zbpJsuqmKI25bARU8zru0GgSGalDigBfIZGfi1CQt4jdXVAX7i/qcy/+EFcfZWaVS0epzEcDlNym
RUf1bMeJsRdjZuywYOgu8oxI/eSIcvmoZndD+LUumJ3y7Jpzx/czVhnonfmMZueVy3EWKTSBRe3l
Gue/VkF/xaiIVYcwI7U9WbsQkmJcmEOOw86YrTP0h1DpVowyu0VtWbxUonopekO/jH6Xv/AuC8CN
FhmZuXNSCqTuXKM+yF5HNDH6nVa3k71UPSrUnXwbf06OJQ1rbRpy3UMjLmBoKvDvRvrhRurJml1X
bIflSeB777lpz3Kjkbh4cQMws9N8lucthLCk6haN4bQ/p40fKOXPOk2HhWkgiaWW/QfUDu/kK/Xv
TSuacZ0WqbH4q+Ovpl03rLYgR8r4FBVoh3hYCGaT6Z3CljQ04ussWmOLFX4VDT+YkSHIPPS/UD58
xVA8fPcydILhFfXXOB2sXQMvB66LW14zCsIrZLbtrW2O3pLHG1/7vBEQDI625qIjNxjYi8tggSsq
xtJjQmXa8nl+TdEiMgPz1DeN/+wH/Xyh6C3GjDSzzqvXtbCwvJgH4xJgbyfDRG5jbobCQ8cZM+T7
qZzSE5dQES/y0IlV8SOCR0tnHmq3ol8y9Yk2KesJeJHBlKzKlIVnYSiD8SYybj/NinXDEC6AJA84
P0SIDlirMhn7n2qpPeVUGb/6nd0sdMf2XnEwG5d47mZPqlCjNcLTRy9z0AkMRzRb46nYDyBxUD7R
lGLZ1t2BqYYLnp1ezTHTrWK56apI/PwpmzcjlQUqDTcZUf3g5DnTXqXrHIa2d9a1wprw7YY+rdp+
tgIi1Ksr2V+PZISLDr3iRvjnmLz8sjIHd5GH6nPiwL6ykWTYjpSfNraf10upLCSFg+KZANsW5Wwd
D6xVnRr8VVL91TH5eG6iX2VLJYUO8voZT9XmQUNz+FAXeb0Kcsf6GLvih5NZ2a30GuWCPDRFb6vn
OsLnYc5G3qgmN9+yUPyw+M4+eLgIvC+BBcSGiJYoNj/gNt9fCkhM68h1QRJ7DpaZWt/s6wC6tY/e
5IhbEAZD6nTiavmiTdwg8QHB8a7tgo3tgbBE7y364fHDGLWi7RItVnYkAL+NNcLmmYkAeYUe+m8u
CwqRuV46b+Zo+lusTvKtXZXiFtrlOfVHHRsyg6V/nX1XW5RdSDqHD05c3XoljPfDENlHRLxRhJw3
VnoNyq9FFbbBIujhixZR96vXN6qhboeo8t7Dwu/XraHWR5cFxDXgLS5jwSTLQMFhg+u2ea0nESx7
cpGwhaoYpWgvTBatSBxon+rV0MT0VZstVhFPyRe+U5b8o8ZNobpvIVq731w3Qlmlh3DGAyXe2jXK
KL5q9W+eDVyrNsPue2CN2zqoKNwJ47nLTQ+WnnIL7HzXmogtjA6iI2OiL9sWk+k+C91tgib5sRia
YWe7ysGfinytjd5xSptuoZL0IBEjhk0XGfam8MV76OQtDu9utGjyMfqGLtODa1XOz5KLBylnPGCR
Qd94StsekH49ePCbLwyYzcxhKFzyEVx6AgxkCML4JjcIlGlHJUGVfg4lioKsWOZaa2o72rl3Ru2s
9uX74JYPlZ2TjS/qZ+jj6RVhZ/WlULRXVAqdix6XzXm06oc+BspTZnF8jLyfsSryk4rohBcP4z5w
UEAB3l+YJ+XiC5iKoZ199KAytmDTkWaam8poX+fM1qOtd/1F2C3EdQVQm6nE0apWRXjUPXHWWuGi
WT8jDmdgYuixxxThR1KGYKRG5AtkXG4gY4Gnl0Nk2wubL0z6c1S0x5cBN6VrlcYvrVY0FxKtXElT
T4Wvb7pX1c3jBSSLbFtH3Q+XSsgNm2DjPAwO1EYzjJbMNooTezfZiWh8f8MXAbjylHwjrc+IXrPG
vRcl5eLejnRnWIyNngKqy7t1ObjVa2XEYo0NZrmVTduwefx4GvqywQT/zSvHZd9CAyXLZuTH+67D
qvXomzD9ljOo4pgE5iOlYGUZ9tguht4hb8aHaoytq5uBau3btekZP1jXVQs1br/1ptU9TG1G2alA
5rOOPqaa6zBW9OUo4uZXbz71roPKTxJ6p4oy0wIVqm41JJBnRIwVeaQIf4c1HgknLueHDCXPh3ze
owz9kOlpBYmTkOzsCohSfc+9UjZV3cwuilZ/S0D1FDidPdeJ2vEMQhZKNp0omM6jS7KM59wzmM/+
MRPFEhqE/VwWaraIgAlQOB/+7SY3zc00MXjqhvbX/zKTkyNkh8fjYW+MvPofzzoHpewxSn9Vfun+
L9bOa7ltZunaV4Qq5HDKHEUqWbZPULa3jZwzrv5/MJQFvSp7h/p+H0zN9PQMaIoEMd2r1zr0BdyP
doO+DVU3yS7QqbCiPpPK5BJuMo7cw0bLteIy2qVFsaXcEMPxrk5dZLuMR/VjapOX8/n67/gNITmX
QaUA4eF4gZQ5W7tBID80Y2ShMtTJT3l8X5Y8gE5yvfdtG4a7VkcRPvSc+jIEU/LFicsvqpue5YJv
ehT3qK0DZyLKpS1NC8l1rTH0XeOO8g6sNErmmRrDDm4Ve8VkN8Dd009GV5CZ5rmUguS1KpfmTztP
HpUBmaAqk2Vka6R1Z4T5L055dz73wi9eyyvs/CiDoiloduVQ39l8lbaRanfb3rCHq2zZ3goOaPVF
JkGpmkn4KzXPZLKAjvNlvpp9bX2xfHhOi1apHkgwNZsirjOwLiXYaMJYPHNV16zSm2VaWdH3IuuX
flbGP2W/RAQhDeJnE2jgpoX65DiOGiwtBlhe3+kUcvrDWa11+8l2HIVb9oYoV/Et8A3KO225OLh6
Z4En7H4qXsSN0raA4huVCRC+CY9QEYdrIjfDXeKY+aI1jO+hkntPlCIOOwXi1C2kp84zZ3SoIlPv
BzQWAAjTZHgYEr2j7KeUN2XaNi/woh6ER2DWIMYL4nNqV2Xbpq92suXFezghzL1C/uHE3zIi9Veb
F6gnnFUAkf+66Qm6D2ownFLCvos+cNwnQ9cJB5X9YcKedBoMwUUPWrCv43MAUI+KmrJelwYy1R7v
5cpE8XPPj4v0qQlHf2G3NunvabZqbBRnDP1JlicuUjfjoajmh7QEUqHpbbdvGqLXo62kX5zY+tmB
NL0WTqhfM83/F2LtKQXQziIHR72kjg+GBUc294hIDdu+jdIHT50i11lT/TAhz0qCRvnJKednIQfW
cwH101pRoi/2UOYr8p7ONZkaMMswqZI72rmmpEpwflTKaizBLPlu6VyFo+OYQPNDktizLZd6k+gv
N5ZpF+EWE1e62re9b5vFJuI6zaVvO4LNkuev7SxPz5JXIUAwxhA/tVp8AnXx1QIweQ40Y5351SMU
1MFSHdXTWDlHPSGOazm2cs4RdV+Og6+sjLrud05cqXt0SIZLPjXBLh0IuYAyCHa55wQr3WzUF3OA
T7/s+18Uw41+x4kdWqvnknj7oqqdbN1BkMTtMvbGAxmEpa9LBkJRubaTB0BscWEqxGo8a+dGUrrk
I8/3VYk/+44KDYyNCIwm58NppFh1mWiko0NT61edERGhlweLkrqmaRdR3TxCFpTshG1uqAr77VLZ
arfurE5b8DRy1kkVvNhVRxjG0oNPExvlqk0M7Ro5vrPxKc52E2NLRmo8UWCU7jwDxZtOLWD8Cepz
V2rJI4wKPFejsgf2Su/3wqYkQF9glwUOKtlXjgLWT0UlDDVOcmT2g6fxlIzaxDdZkoaDr2fjATw2
745LBiOgqP/UgD3iQTD6LFWkHTqKcNctBMy7pOjtexlBU9lSWw49KM1T90qsNOCM4wfNMvaS4ARm
ON0HIwELG5jHqrBGdaX5jgu5S/fgEQ13DJMU/hhK5rkGoehSr3YvZV52z7P0VO2MbMRo8tTkgd59
NhECQNzQ5yEPIq5nVL4Iokf6E58fE4zOEob39Go3k5Jy82xRjHwl8pncmoK89KqAIWw9TF5iIiwq
967Of4gB0q7ymoRptLKscrzCMOUsNKXuybJo4/Vmkw1zq8a2Dv4VFzHBaUG/GEAkJ0vehdFSNhBw
r6WmPPWOVZyaJn7txVAtwNANDSOk14CUhc+ty52Iz1Ust5uYX8JzaaBnLMlGvk0Ux6WqkoaPgbNv
aov4fTqejdLkByAJ7+tCivj6c1vkCdZCAxeGboRNKCEpDete2Go7I9BYQVsa2irHpMolSUdUF9Tf
dpTTdJUVw10DHdBVhtlgqbm+d+/zqreE5mKyhR2s+d54tQETnfjSVZ2ygldQ52fa1Y9OribbOtS/
tH4bnf32XwTBy7u4GfKNY7uwxQQoEFUupJuiB6cyNDmiOze1ddcX/UDoFPmR3pRNhCYs+Kql+IsL
K8pXA3mLhaFL9Sfu98qyDl3vsbBLlNrC0r2YMh+KIIK0J4iOZoMasdoY/LRMQ9F0kHpQBelkfbYQ
U2pP3DrtVlIXq1eteggEOZNsxsjz8AbfuJtkwnF7qsJIX4wUlXDqVadQHwJugmBJNIWv8Fjgm81G
8WTtRuBU1g3yq70Kv9BE4ST8OnSt4Is2T1EGj0AeevGqsRT9UAfU6zuAuZ4U36weOE4v5D7JnmB+
XAOTlO6nB3W3qZQXLXaKU5kE7m1o5EmyDIcu3EDggsZK2vbSGrlWaRsD032o9OwHpRNgxNKuO/Bd
CxYdmap7I4vAyznxuDUcF8BVKX3y0bZ66IZkqTdl9eQNQ/mUJfY1h0z4Lvek8snROmPZDkPDHZah
bSvulhRFuHJr987I8u7c5oN7lyIvDz9n+OIlYbkPZD+ncMOLXsyI2CRxyGAnZiPqqMHIkyoTs66E
cFUaSY+yrcsP/H7shLm32vQU+xnIJg6aACRHH/IGMpiGVsUr6iHMZyOOIPBW4Q6nosp8Tipi3wDN
5JU9DY1BVrZ5xs+7FFnGc0KVEpBQJV6LtarTelsYvpv1bW0Dcphfew2GX5x5wqs22eh68KSxVdT2
AaTt1H+JoYpI5RpmfnkjnNMOTLoO7ehtVvailNCNn29va/veXUH4I2+Fs0Yxxar0bfc2G5tVs7Io
s98JZznoAD21UxpWXHf0paVe19EW3OjOsJz20nqDtUmCMT/Z0TEjQveE2leryN3TVEnzlJT9J/Jz
zjmDWWAHwwPs+lrfXZo63lPS7hwtTYKNRdhq5VsxUpl1M7VaF93pIBVcOVcDqEtT/Uh25GB36GsL
/7QM4hXn5wDBdtRNrLTjES8gTyyHMQJ15C4Spf+R5kb7Lc99FWF0zbhQlx7uAnijatJh18aInhsZ
qTDTSdUDMfV2GTq991ISOt5o8BxsxKxSIftRFzHqItNspgPpq7L26gW29qn5VhWJt1P9DNLyjrBd
mJjlqpKKcgtymd8t2xuHg4NMhbEODet3N566upIU6vKdw7uunij5JpqqvTzjAXFb75PJf4+i5WEl
QQP0SePTdu/GCBFNI8no9EvoDQ9iFI5pdleAzhMjMFbGSUOhZxFMnOhjCcmT3ffwnU+7ItCpbSZ2
rVVoStplcOXXRpf2lkTJ4WzmgT8/xC5gyslptsc6nIv+EJjLDxOZF8qLwk2G7ewsXIhHcNYx4Zp/
u5zbcmA0SkV5RphgQ3338MUeTXc11k53GpRUPssq4a5GBTgYckb2B8gmgklRSDTFJCskerFmTDwY
CMOOFopCwqa89eJsSjK3yNN+mBDOYhbWXkQ/pp3FMjR/PXgUILJYj4Cob7tWxJaBPZGUahYgmVfR
MKaHrApeG2oD0wOR7/QgevPE7DdPfPD7L1zm7YGbQXgv9p/XieHsM1/pv3D5sNW89q+v8q9Xm1/B
7PJh+8qTfr/8v15p3mZ2+bDN7PK/vR9/3ebfX0ksE++H0g7oO/rBgzDNL2Me/vUSf3WZJz685f/7
VvN/48NWf3qlH1z+dLUPtv+Pr/SvW/37V2p7fsnToZYh2jvwaBdMX0PR/Jvxu6mo8lmVkiO8rbqN
Gz3K3o9vC94t++MVhFFsddvlP/nPV51ftdyhQrOeZ97v9J/2+0/X5zDD0bvTQ57O5yvedv34Pry3
/l+ve7vi+/+JuHo9jFej6NrN/L+dX9UH2zz8+EL/ukRMvHvp8xZiJp7+5B9sYuK/sP0XLv/7VrZT
Qp1bat8GyQiOjdRODImAzY7xWyNmomEoDqp2FWZhEb1KLJh9TbcMj2K6JIG0d2Jk2bTOe8i0Rl96
lUFtVW1I91kQQ6BW90+cgiGynUZxTiVhC75lmhdrxkA3D2Tff4l5YXfhidqMpd8BYWKNaKoetgxT
BwRWQ7Z/gi76AqlHfClsKd53toPgc0edr21GtwaGyvicpzCQTl5aFKEkJ2YDSwLO5smnm01Mq5H+
swVAReSsgVpGbJX7PXXOuSqvb44urJKryghseJIN6kuyEYkdTvbgMBFT3fgRWq42fDcG9fNdcdEJ
GpC3D6numYZDYBWXQomLi6I02tbTC6DrYnWrVcPOLUA2vFtt9Q7A5LT5ArkgO4qFlZkjS2TU9/Ne
Ymu/0yqCmt7xtl+QFM0pTGNoeX9fUrilfdefVR4sbm76yBHNUneOXPYUMaMX5E0K9TexeuiRKVF/
J1zfyNRfjUO3Nfi7HQHleie/mrTsXYNFwiiWz9MFOBFHcvRD0jWgKuy8oOg0hekjs/Z5Yfm3gaME
DmiYyZ4Dx4XgiuDVbYUwzsska4yWJD3q9bs1N89qKNddnKTHjwtHZfD3TSjdf9hLDI3MPBPpNvZK
ZaBVHyO0Nsqddxc0iXcneoC9PHRbS2/rApklr83sPCH8OmeMziOVpZPrvPK2kdY+2HYUEzcN9INo
RkJnB5SR9YPoIZg27BMpWYjJ5M1NDF1d91IKTliRURyN2Ky0aB0ZeBlqYz7EY02h3rWSpNwJa4uY
3BpMrbYUE7fZyV30ulEm5K16J+E7e5BxMjdSDqUHeI1X33k2UvxHRIZUArb/mNTGTN/pqv1ttpvg
CVX4tNKMLI8rb8XMfDEHDUNQdR0UJtOrfntdt2FKqR6lhvZavAjD8lTekTKBYct2D6IxsgzF+ls7
W7vIxJpRE0K0cPJNQLYgfD2gfDfGnfRuA73ICRjEXSzdNrwterdh2cP1KsHQsFJhRj/qUxOGeXMU
Q9Gbmw826vSgjeUgtpwn/qcN5mW3a6i9s8mgtks5+JT9KeGIiAKymlx92U+voZFyugoRlBATxNsi
NKgRqZ20KuGltQ+UAozpQozBnr4aLcN/QmhB3gg76DHnMK+YfUshbCm2EWtnnw/D3OupxnDq/ShH
X6QmJZORGzC56WH0GABQ29sWQQOZT9hL0Wo74UEBl8OZ2/Gv1gRjTzOq63IzLoFUWVD4T3CSdoKT
NAOgnnzMTVKPU1cY62lG9GYfsaTqN1aPfNPsKsx/GgYCojLvFMvjndvWw/3oGFe9TrqnggP3IdfV
cj2UcfrN0w1SSgCsCJ0NkLxNKSg5cj8XBsDVqIB+LaxrdyHVw16AjQUKWTR1ZbtLw3CS9WwTsOWU
qrp1An5rKSZu8GTXccOtZvPRfwd69uo22sO8+P3m2FDFXQUw5iJw5R6cwnEOnFz1dCG6ooGL3QBC
UKFpf7OWVEH3hWpstNkTslMXGc7Jh7wRMrFTI5bbRR0AsCQskJtVD2NoCqG6PHo1sjlBdVfm8D6L
nmjyIaHaNtVBdbjV60T01os9QA4wOetb4SxrGnLQkQ8nam1Vlz6NP4WuY0E+HAM5leIB3ZDftpBU
1kVM+FPvb/akTz/Fb3tE7RNhy/xUO3l0hvs/OjeltaocQp+Qer2axORYdCN4kkrJ95DQnuTRHrqF
8Kk6ENTkPVGGT52I+sBpr6Stq2ArunFj/LQDNdu+s4lLhb9yeMFPoi8RMu17LYHoTncOydT0pgIj
5TwWPXSC0SUxq91Hu9Q6hz/ZesN3DxKiT2i6Tz63XYVVjMUa0bQDpSdLMVMUg7wjq9wapnLVdT//
VBNv9mWA7Gbs689EPWqzyT95XiqjoN6B65ezTwoS8hejMx/FijC343OZ89CY60RrzYYbjU7J9dFP
ffcoekmXfx0829yIUTcU7tGrgCTz4/7bJXzrzbYOmCkCIy7qE9PsPHFbLPYRO364XE21ziqtk4kT
/x/rZufXtYGMCoUVbGQ/yLbFqHv3klzCQl848Weid1+MXld+Ia7tGDqpX9sLH2Mrqr84bURKJ2z9
Bz+0uWcaoXQ0azM+ftingfTr6HclfDd8iE+KXFn7TsqJP0E7sKgRzzkFyEsM5wZWwE0bAr0Ei2CW
L2EkOesYtq6FRaCchGkSreEda07N1JCse9/MNuGiyMo6Km1pP9vFgnko3IQtzTVzN0YOWm3/2NLI
x/dXmNdrIemIOkmurmFQCBUj7mDBSr4Vw1jOkzsnie8A2Eb5sklRs/B81LZ8rYbnq0eBS9GCfgGp
Vkfi/B9Nhl4veq8G3N4LMRV2CjzWopt7CSqwBWG1d0a3yMy11oWg3Jyq2QRKpEwlB/6jaBodAgm0
7u/FyCsgwJk9usmtwyOwxt8ePDWBf1SQ91aKtFqRdvTOpSBJKuqYx3Y369fCCHWmfx4EIVI8OQnj
333mNbNPNdEuiYkw1LydDFYPBqFce4YrJHKV/LmtUKL7Pfg9U0iFtEmpjqIYZrrvaV62DqFyWIrb
4HxXzAaYcf1pYrbd7qPThD64BNKn26po5q3miXnZvNXsnCHYRLw2Sbmv1+Mjtf79wibjfhgj9GLU
xPLItVJSFFtuUywruEr8Rn3op0mIMexlo4DMFr69ZBrHoJr0bjOtLUirBEe7VIOLmA1y/iJpAo25
GFpk5u90r5+EhOTHcli31MdUIOmALExy53amrdzG9PcpQhenxIKFizNRHq1EF2LxoVrYGchOylDL
TT2kfbUoNPnV9TY/LxW9Lpg4GAbOKmJIlJ1qph4QXiRlDzbVxndurSlPA0nPpRZZ+h7UlPLkl5YN
273nojidQxUm693SnLKvBpKve0MrfhSjbHNcnWxgGj1AYE25H6c8rGh0T9H3QV3/EKNmytkK34DS
nT/6TnvOy0VP7KtkUrmHpSs+9lFXUL/O85TC+3DRSwAzwtYqVGvWjutsxyKT7nLqdNdD3aI213v5
sq8S5TCKJq4AOGWTnOBCGN5NTfMZXB8HL2lfe8LlnbcWBZ/TTC53oHfKgypDLPmmNigkB8UwC7Ij
aRH/KEy1UCWsElJnppxOFPy/9QmFc2lSOSf1KtBjJAvfreiV/GiYlne8bSBm5l3GFLrr1dvLGNqK
RPnoxUsjyH+SSs0fyUAVj5IUfyXX3570aaTIRr8DMomU1eSRF2rxmAXNCurz8Sr8lWJEiLinREpM
SoZZ3as1oftpuVjkurEC4Ait79sF7Dg5J6lBbb+W58uOUMnCjJzsKJxBEYx7daBSSFwfhQh5P9ik
JSGutlrtpalK7WxJwGPF0PIgVR5rqnLEsHCsaiHrkXVOPUl+eV3Ttop2lhJ4xt3C0V7mNTzEhldV
Re3Ph9MysOLvCRicSzY1pDCVi68mxrqf1Etnm5hI9AydhAiVHzEUjXDx9eCxB514mE2iR81obxKc
mfchd2gf3BTK37fL3TxVas3d3gHrOr0E0fSWDoN66m87V6qPBmfPHLYBtT6qfbkzO2/Y2UpdQ0+L
KVZNjaoVMRZdYb2tEcvNiiQiUNyiWvsj+Oemzv6wIJOp+YwCaac0HCFEE7eeC+pqGleypN6MlLu8
Ts+OH2zjtKIxG+d1sZjWtVjdKuDyP25txI6doO35j21zSl922gB/I7wg8SpCceaz0jgdv7Q6Ip2m
l31W7GdIka1PEJ2V5ypEMtDq4/Rz6g752vYoL+eIDdFzKS+sTFZWzoTMRwo6PRoTclP0hG0EiA6s
eJoRTfbWE0No0ph2jBhanm764c26vcwz8wle6uaq+El7VRXDXXUdijezzZQL71zl7laYOoouYZmd
KF21we73wiiaEGKIrQmgY+K5bq5zYz6GtZtdQWdaHBUNijizqnQA3HPBIjTlc2KAZqPEdBVCr7nL
yVZ/aireoSo0kByelJip/6W62m3qoz4NuxoEKxXC7knMmrb/rRuc4U4sBQF7SUq1uIo5W8+3jW7G
D2IukOoFCJz4SXEU57lDfhiGF8eUngKY8q4ANqtj5oJInUYJ1Aa3XuPEiBAobbUXE73hlVentJsd
TFo8j0zO80TjS3tZ0RsEL3ATvuDYvE3jAUyZfcXuiMgVke/fVt/m/BI4hqQpa8nz3I3T+fAQxF52
EY1sIA011gjoiiGCxq8TVV5BTSPL3mZ2TqdZJCe6lR/lUM+97RL1SnbxfNVZd02OQNDbhFhhdETt
QsmCjEmXNiZM23uuY+5TBdWYiZdSnqT2kOVCK1jQWs7jeRrhQggvxXio62JX6RQv+9G4zcj/w/Lk
tVdXU/m8TT0tOodoAF7IKb9aQjfrpqgPfyDhME20eV1SwQCYlGjx2pVi6vRDB55ACGj3nVNb12Fq
qMpFBbgkOhYrgXX1E8O6Goprbes+shazTVck5USF01GYxFLhC43Nok5VH4wiu4lJxfOC22Vm23wZ
p6XiuIWb5uj4VrunMJvi9DgfX0weuVeJ3hCPnIY2bFSU7ev3fStVj5FubT1ZHcGatN4xBmG6DMRQ
t6J13HjVTswGRf8tdKdUPeic54JPr/CCWwXiew6EiFawdVEp6QZajmArhmNYgKJUfOcshkoJ4lNK
X1LNb+74pYpvi9BngXkYpoa18Mo1Q1qUJXh+MUwtCDtVBLf1go+tmWcoLUAHtK9yK91y09UeSTZw
J4dI4F+BCf02hPjf4QjslxZ63ZcPvjo8AWix4JvGqLzz+LiieNdZ1fKoHdupET3RBEhRHa3Cdws4
0JmRgFstWi2qIdxkGJXVg+bU4UsX1U74lKdN/ZLLzU+lCTa2VRT3eSerT5SlA48sK54UA1976kF7
rDyjc7diNtA576NaogHAwHlA+fsYucCkosm5JIZ4pQT8ICbF+rD4EduchoTFz8MvXinBcD15SznE
/iPE8rJhyKuYr9qDaCi+kg3/oTPa/IFizpFYkgzZ5ehG8dKOOa6mug4x6pt/3WZbzTeMO9VSf7oJ
gmR9p8SXLuNOyeMk7PigES/N1IiJPk3Nvdcnz7VZ/DZNC9LUzs+lGS5v/o3pHUJ/PDeConQinxe9
uan/YBsS4z/5zcvCkM9/JtX9So+9CKy0C+POoFMxPNWcqpWvwhhEI3ptTp5kIcYfpsGCBjs/cE/C
fttBLPngN9ve+eRwdWz4PvxU5ELlIYMLv7vSvET0Pr6aVCc21PNYt/iro9hx3lv4ab5krAvuKjB1
oxGw7GxYpfnURvnGmLilxRhqkwDwMIDG2db1GhpG78bTwkYYxZq5KW0rPOR5J90DHDQe2yr9IWVG
dxIjQq7qhrOZsWr53DwiHLILoqw/pY2toJJDpcZghir6pql6ETbRtKkByaWtZmsxzKUR7G7Rjnti
tnz+m9L/BBo6oEJNadAKzNKN7gzNOYoqhzqVwDtIE/MrmxK4BiDkj6UHBt3zL6JnqPzaZEoDO/I/
J1AZI3rsGi/Cbo5JCA3F5KLEv6qORJLYI8lsH3KIXuU2J5koyFIbettY+JYDCQP3R4wwyTGp4+xo
9eF9oBvJNnwzCXthln6++NjtqWjHyht9Wy3m3zm97SZsf98yd53fu9e5twXkZK+VzknPVRy0EC1Q
aZBTY7IIzNb/mQLzpIjoF3+ZzxrcWC+jktUrV7HjS5bBJAi5n7obzEK5mDyjrcy2yZeU7jskH+rx
5OvAszelTymRVVn96p1RdEWjeQDU21pzgWuB2QbbrY6neXqA4r5ZNC5vE7rJ3+aJAHpYJNfQvJST
7IFfW27H0JGKEZUS+rHKxi9iJJou16cPTVeu1WrIHoRNDiCCKUebLzcmF9FsUrXBWszpkwn6E3U7
SlqznG1JUtuLoQWsPm/UR99dBe3y266Ugx0okwsXYg9hSx24Zd24DzfCxsNRsCzUoN7BM3LJ8gGJ
D2SWHlrH7M/wZp7DaUSZfPEwwMK/gTRtXImhaIjh/wQoHxKdxC2uDOfikvEWi4Spptp6C7NBuywh
hqZOuB9AkrlIM/a5eolBx+v5GNzV00jYVd/Ujzw7HMTIlkcdlKI6FFsLya2FMN6aSlYvropUmNbA
NCdsfidrd/oQLqqkDNemIxV3QW6QnYWadxdbinbH/9sG8Gwpz61JAkVudf9fQ64sE8hQKOZu9UOq
B9k3v6Bw1YaVCrIjSVpHY2GddBhKDk4l61uLoMi1pR5yBQWL/GJkwXcyXOUvK9yiqOFtuM+UW4vq
uWvjqOYyKzxsZtM4i4xn81NTOwcxa0oRjPfxwEccrVFzJ4OF3MdI3Kw0tTRPlM3/hFLBp4BCQdJ7
Ms3NbDPhaN9lckO9OR7CLvVD3sJl/XsZtZv/l+3+dFVhm14h5y517YGUL6f0ZT01zZR5FQ3FRqsQ
wO9pNgkPTx2UTaPK/EEnX2ET68WQQtAH8O7GXozmfamSSeEC2WaUSx0aYOWTzHLyVLQxxaLWV6js
nUtFhm2o0mKXqXJwl3Y11b+GZt4TDUJ5ynEhV0KHdIEshvG1N5rHLuITLPXV0ujIcXLKP974Vd9R
rYru4CTquix0SmUmZlVVM2hEb2qEyzixszZT1DoYk1+jmg8X7mjQXPd++51ilUNBWeWLB7nRlvry
dlcEboiMjfzd4DO2S20L+p3Myj71FCBtHXsc1mJY9XW7Rqgp3YqhO3bhSja0cC+GjjqRXyF0cRy4
VX7yYLKi3AjqrUKWpTP6z+CaU+jXCtlWn3slfR2WU7xVDJ3IcaEia19nxTC55vp68OSf7Tg6ML+a
MqpDsQ7Wt04j0NEdJxhTQbGE/8wqkVr5LEaiSfxkIrJQf4adlibr3tqrJoF+wgYa5TCydutND+sU
xhQdSSAKzcSErqb6bZavmk6J0uQdl4a6ztUO7tm3aacwtHwldrxtS2XtYkhdaV0jFbNs4zY7GFGC
TiBysasR/Pl32YCEQXW+SmNnrEfFDw5NaaePWqR9R8Qz2eaeB06n8bKzaGy3r0+dfRGDoSqKZjVP
apKnLI0SiaW+KbodhIaf3LSgmNAp1YWjWtJdPQmGkA3wLmkM25KhaO/seZF6+qKzIZ8M6oa4AW5i
FQy07X5sUbokfRF+aVQ4Kk3D/lZ3Hj90UQ5PfEtdRtPVLZwRmfMNmqBvSt6Wj7o2RAcelZQ1FM/d
t4jH41hzvulE6sjU5jJYWFV50Ef7p1jHOYCfb8pO7nsqHslHNDq/u4FxoyST+0ddMZWvVJSi3QlE
ZC+OjqJJOAr5Vs7P1HSaFE1QUPYp1wUC4allwzScj9Y5d8yVOITa4STXlnpLxa3lSxWF8iWr3C9l
4Cl7MRKNmAwjd9FRG3ee7Zqq6qcm18YCqUq5cj6ZozaeTTcYFq2MqOAIydzaUXt7K4aJZDy3arZE
jRVNjIm2RldCn3dN9U+iF41+Ui1E1/PsqFrMU7Jdc2gpFZDhLHnn+NpF9m+h16YDm+PYn8Kp8YjC
pKtS6z5bmdlsxQTqWy7SJ0H2YuopFYd56Vf8rTvQQ6LrT7Q74SRqMf3gnG7NxORzG9+cGlJuClpf
EGJNmGmBiq7gc1M4fvoWGqPwUkuEitFzHdVdPWn3VMDl+VUPtV2dqOqz3Lqvs1DfhYehQxmO5wR7
QS2d9320om0Z6vovGPb3VdgQ5IOkgeOjuzcrK7uKQH6sFuNC9lL/KIae4vvrQoaazI6s56of0UeK
xq+ma+ebuO4JPjpW+XmyZ4U6fKVkFlpWPsKkd5YFCKlDJvfBZ92OIDN2qqdmgAUyCdqfwmwnnb/N
tX5hJDuTM9oB5m6Ymqee/s/hIPXdJF/I9K17c/eBWyEdDnnu25oP+9y8FeQF0sW8p+dY9xZ1ENsy
tbqT5GUdgvdIWRmdcmnQMtcR88UmZiO5706iycr0Seo9axtVoemehQ1qEDA0al4uxApAJgHh6WnX
Ih2jnUL+J0f8Fa1vapLyuNtEb8Vc/AGtcSFmjSD8klVysxtrRaWqYVoR+DWZoNwMqNJ7cxRVYFD6
mADMvnGMjSKoLVseaHIeQsqaJMZWKiNzk8NnBtu1qsgrz6t/5TmhfCku0Amk7oXKit9i7/xfkX1v
utcJIQB/s00MGR8m7NSi+HXeRngLlfibcPw/9//TNrPtJh//tiI1YFbhu8urCaZXE0zy0MJ7fq2G
rz54eqotFKkqVsQYsisKY+nVmnrgCyhgMi/CIprRR0Wu7EzrnasT1wPnod1tydsOfTEk3MbcZi1W
iq11W27vBmJZwqQnrY/ihaETRg78cDOGhucsFH5Xz7ndrRUxFOuSPM5IZ8r6RvYoG6fMr21OAYjQ
+ZWJq1Pva3HDH9vtPOHUTXusCDreXoYuTyJg0gohZ+s+IezUOARKVaOw7+PK0c/gXg5iTp5MWWdB
1KENPB1NQzFR5023LhXHWakhz+FLTnDuomJ+UoO2bj78US8m5D0nsQt3heYeNZt5HuxfvYfV5WzZ
0c4OGuOuNrKY39eEFKhSyUB0YDa4C0fduBM92yu1vVfXjzc/scTr4n+lbjruEv5pBL5ZYfGV2NWV
FizMaVfhN2814UIHK88Ot0sqcGUEVGWtuinb2LWNRwlenu/EEK1zhIANSpHE0E6g+iibRwQD7CP6
Etat+TAUE8LWOmGwyQc/hHkQ7J8WdvECfZvyHo258j4IyXnpuUrFVzeUvM001Jm8twlnfgXrVdzB
1iGGwk+srUOePXQCzLe1H/arKr/e5hW12Aqq50c9a18bp7GOHQ8NlMDDtEQx1e+JSbK8QAgBOk4j
rLJyA3c5nBPQDBZK4a3EDu+6YlvhLWZcGET4oiGNNMqIRyG+iSRmnqAJX4fOiZJpgmydgVp63iXy
6jamCtU+3bwGx4PBwvS/v5sxxKJsWg/rOcdv6gR5DI95XtFLVzqOVBXyfEVjRLmEDDNZPwh9VOUQ
9XlwCqhzhX1eO4RJvPGIce5Ci7KqMS+MAzlbc+fp3YOkdVRZw4q80Ma23nCAGr5GRBGoPx0+qx6c
CHxC6k0Ztzd7apbjzd4l6ju78B+Bk9z89biRzqgqQsnSQ5/UFcVdOanrxhHH4zofgsM4ae92FtIC
CgJ6m2oS29U4uOz4RvkrMetBzXpyzej/EXZe243r2Lp+lR59fTgOc9jj9L6QZCXLcnbZdcNRrsAc
QYLh6c9HaK1y1eq1e9+wiAmAcimQwJx/4AG1zG3Kyb3TtWTfL2OxPvCPfhS+IGE63wtXWivRotqD
Fhw2Do71xTJ67DEimSBnbkNxNYW5ytMgO8ukzh9xXLptUBN/A2ZVbt1IaAisBfVbAJOZ/FEN2Q+P
dgr+uCYWN1A02xukqzEQajABGvz2EorcGIEiKvntjdFq5NIK4NlqsBqjOlRTHWoPHnsY4cgTxYvm
y8dAdaYtks7V8PXj8iqsLvIRG+Lkc++95WM1b1tLRMa2mV1IixrbtQ1GpM2a+6hgGbV0OWnWnMbe
4i5eBGm+JYFUrP5tFliq9GgF1uZyEXW9yyA7k58MzWr3qZUm54+DW4GiHqb1RwR5pOSMjiVeCXPi
PJGSjA4q9jFEnYnan9ehYWibjw5j8plG1jTaObKAd7i82CWoTqsWZAfqTRsrt3/9KyyPVFxf91/8
NhuOUTjJY6B7fxxUTDVVx0fzlyFpo+WrX9o/L6PNob0OsdVaq96Pyf/jtbzlhbWujvd4Nh+Q9ph3
yejFq3aR0OpQ9kcKwK83tRZY12UcIL2lpLYyRKNuMuo768lJSPaG7aTjcskcveJDmWbzWg1BfiBB
WQkDpiiqnf2Yex6rx1Z7GwbjAHMONW49Hil+LdrlS7yZm+9WhlJHksbmue7so4j77aDJYyqc6j0u
fMFT0tKek9RuNqPQhjtXd5Kdh7bGtY/1xLrPpxprOxPx+677UggvfbZqzburIBKXyL09h9Rjnqro
qLrUAekHIM26wDeQ0awr7oWwV3jufm3wCn7KLJPnp6WtVcvBzOjJG/mR+Vm/mVhrbzxr5WpJ9hjF
vXzMxiLd+EXY7fLClY96VaU33AFfVKc6jFH42We1eFIt5Di8nbDhbqY6aaE1F/OXiwVe/MfFZpH3
OxLBN1PfUfCbK9Ywi4iPRCEbzMnSRPnkyuvMXZOjBpQk2sBD+E8nHmWMY+QCYWcHfOlHRyPqL9i8
eEgskwXQipgq05jdKaQVKMPbpiuyOwXCWvrE0lJ9UZreCj3XV1PHqsNzuppyYaavwOrXD15lVw+s
pSFLlHO5U03VYVXwhNPUO6uQcGR7Mjvv6TJ+mRRpi11qxKYnn2Sarwe7e0+DqL9WQ6hk+Lfd7K4/
Jhh6t9a5SZ6EYa8yj0VwVifSQSo4Dw9Bod2mbaSxWQL4ecayTJ6LQVD/13NIKyFSnjvLg7OAR1G7
C0PD4k0MxbpxYkpky8M0NzO0jVNsf5aWOqjOahnxMew/xyaJC98oIPdm2lXl+qgTsqf2kRu5mtLC
vx7HuLnFo6RZ49JafP3fRxRcY/z9Gr3R4EliVdG+yfLuUUzaa8jfeKqWVlv28X4eRmOtabZ4tKqx
e8zyV9POswcVcfAYwcnQGbaqL5kC72yP6CRForvPUxNYc2Of2ZvizF1I+T7wyI4dLX3tvMDaisBK
DlWmu+eem4E7+OF1y2Ouha7L6TgH2pVfA4DE9d1HDnPGbGnuzOcJ6aVL05Su+dzL0Pul+dGrBv/d
3JLc3x7N22I2u5M6BDrKBzx0K6Qc/4ypM71H8YJUcEgVpFwAnlOBra6OsuTmEuwXNGnae/vCtebj
XKOOrUTZexyQeCZ5T9KYtf0ke6D6pZm86Y21RvQzfgc4CRws8Z9NL8UisQaDk0mEXa3k7Ayaec5Q
kIHcxM/kVET11aXTTTvv4Eb6pxhKA6We8KUS3CICd+53EgObTRXM1lMT2+Ka8odcqaaJOPhdIjJM
elqtX1vWJ8Os+0fV1yKwkGlNfFYto57qtY8tELfyOzRw/Osp07I1AADsRSZ3upHNbK2xW4rfPcvb
slJyPsmuRlXERCHLnbT4pV4MwZYBama2GJO0I4pOaiZL6+R9bpxtOXnOp2EY6p3MruII6e8ZxHD7
LWnwOZw6Q3tx5fDeOm12q1q6+SL6Tn8GUtffU1y7yfMK5+8+pJJp5tFaNc1yKHZAgd0rcHqvBfz4
Q9O65QzKXpv3NahrMyc1pC8HJx7RnPp5NhYoZbAZGLaqQx2MOncv4zwEP64RDVt/zM8FRRTsj3qB
AkQYb70SF63R79kZt1N2Dnrd5I6ZGw8oNQ/rrBY+b/ocrYTX2shxWeO69qPq2u2bxr+cFmFdXRu+
Qwraq1Fk1L72FurcJNwqrIZGYOATT6nKGrDF6bvh0QwXz/DCTr/mYbgm9dj/KFJ5ZyNG9TZP/GBs
q6nvuiCr93JwyREahXm20kbfxAYFezS7v6hJk3+oUSH67jlDsYr1sn0uJUbrrRfKVRvhAE59UKIo
ym9OTHa77zK3fyInsXiNgW1XvW0VRxR57K+q06ui4JE3RnWpA3bnL/h3BzeqZbnCX1v+AOJsuTTS
xX97LdXZaLP/+7USDE9sywhu7GWyulZqPkV5YW9U2k06fY67UdL9ka/7pS1HzV8XPYpDYllbdyba
HzN6MHu0Ipyn3Ei9bSPL7Kpb1toybZG+1bgDy6Wpj9Z8JmtN3ZeWZtTm45jdq4nqYp5TH3DwGHjm
0Y9BUANbqwiu1bV0a/z7V4qe6yjh0WNF4eUQmZ0DdDTOkm0vRb9SPYFs/uhWzcsYvRDGAZzH4WNy
WrOziNAPWhmTxW20BeN2bbp4mwFjpRaYc39dQuEie67HxpRgy8TpZXSRAK7VjPQ4I5Gn+8abo8fA
jLs+3A5RNX22ZrSn/gz3DUq7Kqx7fxv+bbS6SLnk9H4brcJxmn4LKrSNR92Xe3ZOzi5Djf7JnqKv
0m2nr4iEPGgIEL3YZupArnJ0mJst259+nldqBDKL20EGsDnDuAbQ3n+yUmNcW1Tgb1hNoryqa111
o9o9uPFh0YUKhq8srbHtquwfZVSf8ZXx3wazxe2oIavtkU/dtejsHD3RaycpA/NqrgbxhLD5gK6c
GL9WrbXceOwfJIZ2qA6v+jKYnyTAFvRJdDBey7vmtMA9/iaOh9pNZ9f6U+SjBTs4zh/jE4yiPsZ/
xJfxchkfeoxX11dv6O/jP1434jp/Ga/+nt/H/8311d/fLn+/N1VXIwWUJytwvsdWP3ztUYGesxx/
GH8Fky5B8N8p96QMzK/4p38bU9s7InIrWXA6zh71oHQb+uH0Gb02pNha7ZNnonncLHHMi6fPKPKs
7Z/xEqLdJb6Mn31b7smedKsCw5VrYWdtu8oLzb1uBsvDwEOaG9WjDqrjo6nOWmEx5S/dVdof+3gc
9x/xyRgcMmWx/oitM7pMRWa+1VI8+1RVf6C3W2geemP9POxHPGrWIzIs27wOWqT9OOCn1Z5UU52p
gzZQLo/sTqCEwiNJg6JVz92NOmR10N0ky0E1Q2d01ki8dJuPWGv35LFVO9LmdGvZ0bxS89QU1THV
qMrC6WyR9/f0NzlbWL210XPlO8lJDp5xiU8pEidj7mKnqeNIwt7APssB+ZcsL46N1+OinoPm2gUl
xt1ot2snEr3w5jyoyLO16N+V8+OYsL0JKrZb3vSIO8j86ONdAKVUYr64xKDdTBi7suBIXGh+rnkH
uW167MYACVxgGSgfB22zjkYfRkFunlWvmyw8K1BiV4YVz489QlzLbpjFZLe2dCt4TePpk4Eu4Y88
u/NQMoxWrgs+Yl54gsjqX/U56xazAnYg9f6zCcNt2OE8F5+RgFq2mNaAlS9KXONe92KQAQbCbnpT
H1VrJDVyq86aWyGb8XKu8YzdOGbOezYCBILDD2uoiKCeNzATb9qyHqtdKyeWzLKt1hQnxxsH2laJ
FhRKP5Z8D0W1HuvJRu+21q4ivUiOmTHMD8JJkZxFWG4/6k5w5Xex2PojjrGGFo0vXbYIPnZlfDDT
fnyZ/NRYsQEs8WGgd24ynigY4NlFMuJS0vDE+HnABPKPJvuj9KgFDXr0aAGdoUHJZ+H1a9YiVE1S
g9tGFuGJszTh2SN6J8tNOlr8lyxvUdeswBKTgr9ya2G+1triIS6y4JaCW3ttgy7BG0qT8CXjeMvF
u1XTwY4ofd+8VwcW97eWbiBlGKFddokjO2Br9Z0AuX1f5RBTEnNGdvvPKXbSDOQN49eP0IxI5163
SGh/XIY6KcY2PBkvUwXClOt87suNEWKE3ALGuclm0/qEFH8T6d2nyjGjs4+Y50qF9czEQcN2Xw1U
Lan3+1ss2MFNZSQUN5q5wJX18tBmbaBt+rRlj1SV9naWRnHrZ1F5ORRYnWAMjQS2CxTlXIGs3OkW
PmyO6KfbIpIu7BvD+4xE87a2o+p7NXSvVWuML7anD1eamYoTDm/DqeqqZjOYffckmyLcUCJP9sJI
5hfyC8BoohbyxWBML7Hff9bAmkATpKVHDuubYni0y85+0sFO8fHOLyXOPHfxHDyoQc3ylYHzYKy8
BKVls+x3mj5m28ZGvw/uy/hsyeCk8dz94vroYFoj4JwkwXUSSia6dOPQfWkmKHSVl/v3I8pi14MB
DmACqf2lIflmBV79CeX9fB95UbITndO9LSUjNQCXXjRwp1IeW2maj2bSvPTkXXcRuYB9uwi/doFh
PC2Io23WeskR019IkIhZrTH7Mt9H7UdjatM3AKXc/eCLP8SBl+ytOrH2vgj1+y5C2xvhsfkb+CEE
tLSvbeTn4G6EeRd52FYL6WE5C9ShrER6HSwK0uoQTrN+AvtTbKcFWvERu5z5iEz7HV+oS4+zDIwN
3mLPsgl6P6/De+NihIq9WlOX4zGaPVKLfz1VbXUwbXs86tBI/n2Q3mk6ZedoGI9O2nAVAIwxGCGk
EnRAZlZiyHPUJs593Y7yLg2+pLaFrXpexOUpmsIH1ecFnXMf11LftyWY1AFKQbrOnNi+kpVrUMNa
2hEqs2tuzRWybwwPbDQea39XNKj8TbVp7OeWkjRkdo91sEHFR8zgvzGwlP2dEAmwf304qxaCt/1d
7fpkmMvMvFIxdVj0FPAqMM4YmXApFetC87UwtO54GeG8mkV0JEMxoyUq4W5VYC3wjlnwj43p3VO9
T29zPcBkJvbvC6vx7svC6Y54aicr1Yy80bzFTZEUnvTnL8IYjqMJ0kULsnnfaba9ZdGhvwFARP5U
O4hRuyfzJO9Hr8mOvmMGqyiMfth1tiz5Fg9r59FtWJt01M1WIwrKz2aW5hsRNoLXzzECACV44wkW
LJ4HZV0vWv+6j3VBxbaSt+FiV4BE7PTY96AEJ1srXqMI22bPQ6jOdVEXgOd9X4cie8fFL1rJwsbY
Y0BSLfOFiRlECjTDk8UTcrF4YfWpd9+T+LuaRuCH0MaNbdcI2BgAD/ZuaVrXkkXvIZK8jb6+3CN0
t9vb85DdQP/mVuSO2S1WizwW2QXcT4uZSRPV8yP2ZjrpEQzZRs930F4ZjVf8EzIYh/yoPYRsu9hr
vtn6dKjLRYQ/dGAM9zMWB0U8rVxpeM+ziz1u0rdsqqMWhrSZbQIRta8gkHCGsCrEhy2vfa3zFXuh
6HXS3eqElEi+VqNyD863lfvYjiyTkHzZ+HmJLKop5NkRYctv2m2xQm20Fz8OIEUGZCcqUz46kbbW
p1PsnGVeJ3jWjOXRxELpq1WX3xzdSd90A/hikvr4yhouddc8nwHKukhdFFF7VnY9JqL9nus3tbXS
ByFv/YVGppi0inELFlMihy8f/IWOq0JDFqHOkkvzGPh5/TjDXTxiMi1XTZvJ/Qgmbos9kn6bdUmC
foVxVi2QsgBTlgPKhd0uQ5+YJ2Rkp1eNNZgrrS7cB+RYzNU0uuFn2Te3uED40YpHrbsI2vKqN0mZ
wRxpymRbWhVPysHKNMBROZ6uZupBzOi8G9JU1ryJIFyxTuxPl2YjQ3PbOQgy+ZSl+RjSdOtnhq4f
9Uzgs4XM6Co3w+ZGHYqleNPyzo+XYFbuUa+xT6pTL2zUR8iRXTUOZh65Dyqks6P0nFvF1tWQvp/A
gfEzruy7VAbWXVzJ5gzBEFXXP0NiOetQmAzHybv+iI+ZZq9dIeutkWQROtEYdu4vl+OOCHZnci6X
UhfGcrQ/iXb4YYgZbf0xrr4XZzH43Xctc/qV7TfTo9/OAf9Teziysw02Q1e9swJwcdGghCz1MqYS
BsVONT86Lk2KV1kgypu/xEe71zcputobNezjUFWkMOzyTkVsv6j9zTgZ/dq0g/JqDI+6GckHdYh9
3trQlPpBNVEqN1D8RYlnFPJB41v4gMxluYt8H3f5ZZaKoaYJe91Ig6MaN3QQX7I53F4mLMMqMy63
Yg6njZo1tLZ8aFv9BUvS6qRCo4/XrBTpWU0Cu1fhNhLvayoUZ2MgETcZOFda7UAyFll+7p7mmxYV
0dZ2rehIWtl4MGbkXdWI0RPvZLf0R6H77aF1xLANO7yC9So9iKp2LExezPDcdPD9+8A5oUqChCte
AhvHXkSqsCbcIAPbHshb+q8uD5ek9uyXODHS0wAGbV2Hrv9qxYJbod6m7LIr58UJsT8p/HjdVSDm
DcPPDqKwjBP4tGSXpulwW3VdfYXaqP5Att5d20KkL02TGOjLFOjSu9NnDUOIr0KmhzqzLJ5t/rRL
wjmEV8Khj7k5B+VksrshG++GCOvn01vo5P66m4P5usmk95zk7lVcz8TRX9kZM7qpTmmNb6VJVloi
6xqSicCF3KIEskyfKmBhcT3Wt309t/dhPHxR02vfdDeFgyy7SfU6S4obks3WIQiAmvf1KM+W55VX
MW67T05jOFBYy+SLcHGPVluedjgkcnB/IHLw7LhZ9ZZUVbPWhWE+lOMUbdUVB7Yelyt66LaetWLA
fGp0q6dmHB2g/UbyxYnljZmZbKK4Ygmq4ptBxWv6unjPWGbsv7mJxecxuNbJKmL7MR6AYQy59zZY
QFk01AcONirSj3qUs4tEoGCu9RJDr/KCootKu7/mztGvFYoOVGu/nsr30G8SDKhCf90arbmPApqD
zBFLGgZck8nXgKHu7F2iYRGueseMHVoMJHuteq0GUrsHtRBvP+daC0x/g2Zx9J7HVzz8jfemNzpM
uwr95CQiv500u1yoauPTgjCrK/PQCnd6Zq9fHyMzja8UsOz3eLLEFRDt93jNeuHv4mq8NtYtFcnC
2et5Gm2LwIixoLfS51ha2q7P0D/wwjR7HkytProm5peqtzJyjX3HxBNp6Q0CEzf1Mb+ZjaWI04l3
BfewNZkfhwGZgg/0h4pR76Qc/xP9oY12flQxBRBRHcKhLiAAh3oWQscBDm03/mxRRtZS863xubML
08XypH7rcLx+aRcBfZKAKJwtQ/PvTrbtK1CNKlNgT719Vmfmcoag/+2ozflRhT7iVel2u+HnLNVB
QfyPqWHn/DLLjOdv7SzsvWkY6W1fZN6mgu6zcWpU1lVMHSKoDXuzDnC1gsRzK1rZs8CF+wfPy17L
OZP8D39OwR1sFzS9f30Zp64VhpAmu4W48ktQ00N3483gHXpHJNpG2lW7bxG6XeWBiDHcXF4h4xXU
tdV1LrOXV7Br6W2K0CDvZPXBvTsbMO2Msf0WWN/rKh3fnbq01rwNxS2lZecYYxC2NbHbvY2NzMEj
TXhXWhGwszRk+eLqEnZOY/b7cWmWTov0cua3R9WLmIMEyhQPp0lPyhenLz4H6eCe4XSXL3bKVp5f
1bGL+droOa8qZr1+A8OHvFFsp+dUC4pHmEO3Ku74VQVCA9LwjKPSmzfUmylwyxds3+3rekj+mB4W
SIwlqKifLTf/2+kRoJY3d64u0xFht68jLzDXXmGBxrCScJ0FZHsya2Iv4PfpJ9G/BogaPXet0O6i
nEJ64aefeiv2j6R4Ojxt6uzTyK51q3sCtBSfySrQXLEzpxCHOauNz2OHO/uIPvReTFgkadEkN11c
Oy9z4v6oc9wpmvweajJL7IWEAV9jlbrV2bfs8aScdpUf7xLi+44dh/OnRe/PUNvgWTgUaQiEte0P
bd48pKhT6zs4Ad0vTbxj+gNWUQ9Nr1fnOGthGIZBsbFsGwXE5VAU/eccuZTDJBuMA6cuLW4NFMfX
qef1W9VU4/Slo5hMioitVV4u0I7tJrByUHjSmp7GkCxCaolXHAgbKuSTswGNtCQUENxGkzu/GXmo
vThdvsqcrHu1LVc/hqOvrdWsKDL7deFgE6169dcJeb9XEi3JqchxUoPj3bF6T4vNJML6KBLd3ZDW
jLcy5wmOxoB04TGyA/Psy2mFULcAkHsCP0SWRFL9z2JRHKxFJmfD2ttfdUPL8x2NsjXZx/TZ7zKQ
WXilfi8ESL3Q/ZYCQyBt7M2PVokN7Tja0bXtwGdDKiK50jw4905b4Vc0k26mmo4+ovM+cBemNBgh
bYltwm4Ma+8Ad9s9iyRoNsGUm6+t6dyqF7KTeJ/BhcQajgdprc9ADaowvVVnrmi+aVrsUQj8Ld60
XYCBPe7iBanP/aix4ZS6I0/SFcNJnfVl+seZNzjatZ4AFWfAR/gvQ3FHHy69vVx0VdyaxGRG2Szr
42IfYGV1KZsNfEA3jZm+qs56gYtUyWrK/fxJFb88zf7CUqm8UV34B5QbE3+LnepkCZJfrtUkgXYs
RsrJcWZGd5jYORuMmoA2JbDZVSxczsi7X2m6SbkYl8JLvAlNsZdUb1dqxMeEPEFaKvDGBpTmnxdJ
Cv4UP0HkZ3kZFVezMunbmyDDjlx1/HJ1XtC+TVK9vmcr0T+L0r9JJgkSZGn5RvGs6UlwVi1PVN/C
YtHkmAr57OHojtdkPZ+cpVmDZ141tj8AnWCmjmjN2owCeezFLJ8zGU/rAp+8g5pLxhtrydSe92ru
qHPDnobY3l3+BgOFkVDimqDm+hS5tr2l51vVO2ShA/Rx8ddrsOBsCxcLRTnUL6Gb7mfd9D67tuZu
csAPkIfi+gn+4N0ljirHJmM/f9LHsnvwbfOLiqvrJJNAnTPo5ju3hHstu9n/PPa2wd22a2/jJAvO
rum4pCEMNAS7YtyIEVvJxo+HO1iYw5220PNbHpOzHgA5+xl3TCfeULh0WKExQnVEjoFZRYkCyxKK
al0LEHadbkvMSq5VrLCzdMUd09k0hy4F/G2wir9qAnM6ZBQ2n4Zqvu/aAZ+gjlzg5An55HqQEXEI
OA1L6xKKUTNp0Y9VrRS+Gl7m+XCtmlOYlldRHk/bMAOD6Pe9uy0Vc0ePw35VL6eYx2/tVsbLEoZY
v7B7DHC99aZLY0A4Cw7XmLNdEczHsva0t45bqlOwImdrvUdklG8XiMi3rgj2mKhVzzwkxDUKsYvD
LnE0gr5OuN7oxqMzlFW8me7ipjGuE5bZ1xY8Gb8nQ25y0145w9g+lFoZ7OMpHXdjmk9PhTl+JfXv
fk1d7iPoJXyqajvf+iAvjiTTkzskcJGTcTP3q18+uPrYv3cmFr9e6ObnwAAUIASoV80r7Gu0EcQq
ZN3DbY6mOoTZYF8viRng/kvwl9NARa2+KbbUh9F8XPo7x8jWwbLVZHm/xpAgPJG/tv3N4OnJJtE0
b9MXnXfGwbtnz5Pya4nrZi8tywNfQ0fkCACj0hkhKXKz3qsgFS3/0u3EMWSTwJWrEaWuTW+gd6Jb
7vyAd66zW4ylsPCauoK78fgdc5cWm4Z0fogCNpyIrJxVS02geqhvxmWrqmt1X7Cw7ddNLto7NSTk
GXaYK8NdWagBPzjLITIR34jKLDiopiWj/BzrexjPd1DuSeu3Lw7qC9EK4vyDzp/8FkdZhl1SUj3q
cFeu9AKLgRpVloMXzvGB3VJ0zoMEPyRyL49x1GgrfvjdZ9nkf1zRpAby5xUFulm7YC71K6xCzb1t
ZGhatG34ihDz99a12rsYJgF2j8GLCk+WTnqlmIOdv4yqPWvnmInxxG57xvTddPisiUv0cTcjWO4j
zlTitSw26t8kPw2ja7HlhU7nVTVc7Hz8tYm7pbaiCOWui2nGaGmw21OqQTjdTsupXKyA1EEYjYd3
CGNqBFC6lQp+jLFQ7t05daGvk5K0o3IGNsxpX3YUqlJ+kysHjObz5OUmdaAZHnBURVdD2/kvnbt8
g6pPGIsF52hIflxagDb3gtXeJrb76tPUFB231rA8RKGWbPwwlFutAXdtBjh1FZInVTjIHV/Z6rVE
9KRfErc2FJhNVmfYfyJEe+9EXrbC2mz+0oMk5QlW5PdmluWUTyPYij+lGtWZEly8qDJeethos8oN
tx/jZDoU68QtrHWJN9/Ql8PdtBzyxiePHtXf+wINENVScStKYJE2E2tR9Jcvw4K8bW5r51WN+gh3
Ewscx6yK/UdHU5PASj0AjOpq6vWELg3wrlaZfamH6Mrm1nDOxYjPVT8lDyVYnrXpgkKdWgAMQ1w1
nw2je8H0MvleWlRDzZ67bmDsyt6o2QLa0dH0BaZSmvPdmmLrNWimmAxOMT6ZQzZuyrqx7yQSMFtT
pOKmN2GUmIO9EDoHufnAy8t47Nd+HUDRo2BGhWWIxY3qFvBBcYYZvgs2iLuGdDBSPFWGTVx1P/cu
PjoGMK5Sq8m9ZybmbxhN8mkn3bEHj/cKM08NT8mzHDIp4nUrhmrPXQrZRZHam3i54apD16V1fGln
Tlu2K0vAJP/nP/7vf/+/r+N/Rd+rO1IpUVX+o+yLuyopO/Gvf7r+P/9RX8KHb//6p+0ZrDapDweW
HpieY9g6/V+/PCSADv/1T+P/+KyMhxBH2/fcYHUzltyf1MHxkVY0NXGIqna80RzLHjZGZYw3RpWe
RVB2h4+xKq7X5jNfVHL3fsjn4jQ6xLPRe8ITJd9TQM43qtkbjnndYr7DW04vyITw1grTk2oNIvSe
oL2DN7r0Wqwskby8VR2VOUKtaip0zXyEumyZX/WdVb9GfuIf/DnvNqqJ1mC5bv0iPY12Xb/2GxDV
xWtmUQzKZyNfq0F6JuUmIBV6sMvkufTL89yN7Z1hh/U+iCq5MqwK+rgKlo0PXS0OT6pFSrW9aw1t
uipFkG38pmjvKk9++c+fi3rf//q5+Mh8+r5tmL7nmb9/LlONGgqp2e69QzkHTF11X0+tvB+06lmZ
wlslmKJydtytsphPpf6iRrGbyNlMsyOIjPJ7vXBm1MGRRo+nT/YdaF57z0dOPM36489RzpIp+RnS
I9dGlVfv13WUji85uhVzSLlAtcAGQ0ZJXuIu7x/K2YfMy5hIC8U5dWyyInf/+c1wvX/7knqGb5qB
5Rum4Vv68iX+5UtqAnqcJVvF97kV3daw+2JrszY8kMbMn9OhuvXtVP9S+gUFlt5JyGfH6W0c5NpK
ddS+/Yy2bvgI3Tg9yiKYrrKxwWav7R4xH8Wycs7jB9ml+eHSjJfSgaof6CRkd72WYjwT5z0czJ89
qsYwoeeeDViVfVQc1JmpWd7Nx1w16+OivwxmvnpdNeIjHo7AWZEO5PsOlOO6Lqfo2oNpXl3asYWN
Je/WTvW6y5CPcQjkxZcZgZrx0Z2nRemuMZ2P/pe7iGkut4nfv66B5RmWY3rL5tm33N8/IaEbAj1z
yN1SS5rtUOgB7kHo//gBhErSDOxLsUY7p2ErT3UXQNKXVffqCTO5tnJZ3idOWt4bOe6f+RDYBxW7
HCTMjyiuMSRdxqkY4rYFuQvZ71Szn9zyfqhNnyRq3m0n9eJhWFPUrRp5BSUkRAYDmnJmW2W3GlsN
XWYr47QBUU+K1BfrzDPqU5DX8GB+Oe0QHN6nc3gX6gK0e1ryjg+5s+e36Z7mscl242Alt1Wam1fA
Rof7lF/EBiPG7CmSpKjYpYcvWj1AMRtn7S2P43dNB3yumf4Jven5CS7WQ2sb3X4GGEWas8/uTHKd
d+oMrsw3LoAy489Q1SFymHbFix3Mo3+ZUDcRzMwCXOjH/E5CKwxJwyUav8ZqEXyb3arJvpBWgZjs
IbIU6Y23tp0Bn1/Tgfa7nGXejFS7OhVzElyCqgnQ3D52P5yM2m+0BqudLenA/CroYiDM6hBle9uf
tAPFzQwFa01Ya8OPsQCARH9CAj885Vonr8k3Q4CnpeJu1LKG/uUUUPMVauzz8WNMFbBo26i2a7rv
qR2JXVh1h0Sv4+dY7+uNQ+79VM22fw6oD6+tJdndF4uhZO688oiptlQP7QOG3NRHw556ZetOF5i+
QuaPYYRFnw+VcwHyTzIgzyqAG6lOwLfp7dDC93fCuV7bbTGtJj3F/moZbHUBZdYy+QzGuzvNwaCf
QUv+cShLDGjY63o79qmzuRKy0M+pASwP2fatGuca3/Wpi2+9LvNvphJr9jF048/BAOsjmxy2G1I4
d96IjltQWcnnVlYQj0I/Bx9ja4+Umc72/+fsvJakVrI1/ESKkEuZ2/K+2jfNjQI2IO+9nv58ymKm
oZlgRxwuFOmkoqukVOZav+k875mYTLdwowM5ovGieJXqrzu8I0lrAiNzy+JqKPAGkKTFOjudyqNs
y8ByonWpFVciFc99gXZExQ7UX7PFI7ADtnM3IlLsrwvBok3JwEXI8+QpsuQGEUSahL/m/VqTgyB8
wsOyToKELzYCW7Y2Jy9Y2SyX11qj8+ZGNf4CyyE/Cq+yrrWtW9cxAk339zeHaXyclwxDVzXT1VTD
1GBwm7/PS0PlpY3f2+LL4HlrY/ZR0OYDkbeWbT8lgbidBzbtP42lMwSrivT4L21ydAs67Bjniona
yHy2rMtSMCArr04pyafJQFqwaTdEvxO2kFZ8qQKmPXnohizCL0OWkVVQVYR4GCXrfuXCKvK7ozxH
tt+GACF6Rs/KR1Gn1tRFLjL4bAZG13//nuRy4rf527Bsw3WE5biabjpymfjLG1aUEe7GilV8Ucwo
W9pEhbZ5WeAtCpDprRMo2KFr95I7Tnsknox+wdzuRCglqoWYrsmkeHe+ML/1hTXiU8v+heVEfRD6
oL5GZbGQ7YFnhDuiocVGVrUMi1AQHE9E7YyTGQzV7bKlVrAgb9T0Mokg3SS61mO8kIQb3fEd5t7Y
fu2RN4pnUOyH9tRfmkWbf/bH2Fn3GAPtE3QXX0M1vwGMI7RKb+24mbevCfFkCfT9MD6jXQKG3VCJ
0HE4hpWTP855yVWRheZGVpWxya+wUncx8a4C4WUdhnfQ5fuozYtHDLLJsDT193FUtPXffy3nj/UQ
71qbRJjg9xI6aYzf7+qqrA2HLGbwpQtanKC1/HWyau8+Skv70udVv2hE278NbQB+wHct2MqO9oxG
zgZL7P5NdEOydVo93AozbdZ1ANLFAF9y1OaDQ2btKKuyJNsCoZOrse1DpMfZHesdJF1UHpsSL+Q7
xAKxix2YXPpSLU6eNvanArOM52YU16CKpiuiRPmzq4vv5Duas6wFc5CyKYL6KKtpG/bLyrX7fTWf
Wfps1fzJsLeyNwQ3vjbSqt74rp4eghlyBgayPXUzn8iatePbZVP39QnUHlBL2SL73keVvY6MuMNu
IatRmmqj/huTvjXn91LdIj9GbPOB91ixi6OaYEqiEsKIVYYacTcPrRt/Z3uQM2t3tM82Um7TQpi5
fc4r81LlYtyXc4fsle1aY9n/8sPLH/bXx1QnRik01TZUk82a9nEh3CNF3fWub3wedb9a5VYBolYo
/e0Qc8OjRuK+5FVkbdhSRGerdKz7dEJ410ZgUdbIgydX0ZnAQdkCz6ZS3Tr3zHCR1eBqxh4pM3lA
Kyq7ODZzv9+YCotRPMcdVKcItQyXjiXx/u839R9TtS4MldvZUGHCGoahfVhCxqYoHUOLtM+25r3W
kJrPDbPML4ehR50PvqPGQm6yFyni0mdQI/3KzDz3rkz1fBOzvcdICQ1SkeXeoXRC66ACodl1yTSd
vW6oNgXWzHfQz/pFb4zNsQg1YvFmUe8AXYMSSqa146Xe3gS/d5ClQo26Wyn7b+l/9b63vY8jsRb/
yyvtj4dfF66lO5rpGMKdN+8fXmks4Cb27GP1OUrT71l2JTzvnYcosi7hjOWR+Byhp/EKxSOxem+T
pbh19JOGwdbthBKNmoUsRtMMIjbKcSMvIAfLDpRs5uiHdxxJWo8/od4dCgNlMAZorTj9+Qb/lkV1
qGeppjFZ98RAwR1AGNUB9MAN0+urLXVM5jY7bLXzbQior1vVmIf4aK4s0JodkYGts7uqTp90R5gH
aTaEE3F256ui2QlEdCFgUZUHOTZP49vYFLy/sxBl0O58Zdj0kV5D93VabdEO5RmkvPM5UBPs6R3A
eERIbDax4pPZ+O5nq7ebJcwF1EW03rmrEsRY9bkDsSHCwXmQXUHW+Ndi8hDdnDuykTVe442YgYsg
P7eDOoeH6Iim4tUEEPn3x8SWz8Fvc4DFmsYF2GrbDiBE42NkAMnKREPL9rM1gBwv65DgF+4C60jp
7ZfS9PqVqGtrF8xVpQfDrRpNdpa9vLpx7yUqPBZCPGUsMWXzaIGd4uX2FTVQ+6XVwH84uakuZaer
Y8Pi8ahwmHud/D7o+yfcicqLKIV9Fn6oL1uUlb8Cc4dRZYyfproA9Ydryj4L/eKpUqpXOaBTsnph
tWNzj9xjfAz8KVkn3qB8acKFHJDrmbsq3GA8ekXm4hPv8eqfL42f3hP7AOuJVYyxGwwFNzJJvHRS
i7Cf3/P7InO0VbWovh/nA/Sfn21VZlb38oBUyq9tcvD7uUrU1bdx7216hFISa4rfrvXx+qUNKojt
pE72/NG21UsAJ+QtMbAXissh2+e1Yn/qI3Tja/uta+DQJZ1aodbkWW92iR04lEUW8B24EgxGEDmj
HXol1IQ6s+66bEDzOoEa6rrlvitI/CEUkvCYGD520dD9I+hz1dgfWXj0wYubN4+ODvZFz+sXF4LA
eTIb5xE4m7HuXcTdQtyIH0e/6rC5w/coQrpiycIFhPnQXuXYYcLBK6kUD9YqY32NZFiVT8lC9t4O
ebM03Wi6T9g4nsSgGVv9v0IpUu/kg/zJu8gKRtrTFivmu/cmecKH8z9UP1yuhdG3KoVuLeS5Umbl
/XoplmMHtcDSKLebddfnxp0otIYEBx9rzKVhbpO9auHqt9Lfx+Vohm9clRybN2PcLQl3l0U/956N
1jJvHcSmtZMrEfKy15lHy1Ix+IBTGBeTI5oMSBATazFQ1Gp0Lw+51yBm4IXpckbT3NoaYU57O5vh
wvO4dj6oTQu/Jdav76dGdqtc9Kld9tGor1E3ejYdd7y31alean1Xb2VVHoZMaxd956T7rimme9mm
pcCDFUhPsibbi9Hd504xnt+bWhGhn99Gd5khmjuRffc0UsV1gqMRodbxE7Ze38k3+neuopkPgxZc
mtEePonSMkDToN6EQ8qvo/qYmQZq5WVMC3D5MAaX0Wik5TLxLx7SZg+uqgyPtR8RbSBluPW7aXjU
y9E4zfxDx+2ykvgkHlDgXEAKMrbLFQcyCi8nLX7UeUegyz/es10uHtUhbdeW1utrWR3dOLzPxnIp
a7cRY6ktTV9XtjCWCTH6xBIQ9rKrjeGZxjHUO1Z/fbbDJtLeCdPq673skIekB/a5cYUxa1n11UKO
lj2NrZ6DpCgfNBfx7LIR/Tm2He3itQCSAJGWXxMEyFJkHV/zNM22GXqKO6HmxTPWX/dywOdQ9+1D
YNdKiBodvA63Mc+D4wzEnsbhCgU2vUAGWNxGaKxkjkpsnt5HyGF+keGiZjUgk03VYbFcOUQRAqzJ
BzHM31lSHTUfEfkgpZpYjbfPst5Yo9ZQoqxJQMcevPSrgYBOGVvDN4yKABZjqfnQTT7yOGlj7bxI
HZl7Hfs2JOGZcy37H4uksmRX3GVZOu55H6coVry2ML0w6RsQAKzznwd3rr63FanJzzgTLTcg3NxF
QC73E1Z9S6kckFY2unsqQMyozO1roPJalooB05g82Gmpn4qeb3kqehSfUW38PDkzZUlThkuqEtIz
MRPRTTapIL+XRaOVn+ENgT4K3BwuTdu+Qc21kqz8PAHy33r1VGxlNdEPxeABDxvGcjeNZr2RJyMJ
uczhub32ioK8kxePa9ke1OGuiTTxXExqd0h6U6zkZbTKvqgJ4UIv65EOaNGdTIRlwhb0hjcTG+NF
aUuDomm8x8j9s2zXfLDb4LulscHwKR6OwTxcbxR152LYt5ajClVczdoi5QsC+mxYhYJiZz+8jaJB
AqBcxPitLfvYEc+W2tqLoamnT41fx7g9heMXEfnw1iv9mxFlO9IkPiBM5UcONzIioHMt2bEHC9Lc
mz5Pq++xn94rQ2fcT36YwZgWw10GbH4JYcLbxLE+a/sqrbcb9SZnrTcE9dqLkkWFfuLVFUrmLQwN
hmDFV7qJMx+V/OhND1SXHVZZKWev15TzYKMDFuvlUTa9t8uS2ns9fxQLzg8dZmAo64kP21aDhUPX
FF+dJES2x1S85zEzEhDNrnLn5oV/zw7HWRhQOMjE0mb5fXYRenBPivIUqUZ/NAbNvKqNL674hcSz
LNtaNslDCtAGm5ahPZCKJILdsmRwVS147mMAt0BfYlAkbfiMUod9jbuS+YpOy4uHR9/4npdh+Fyo
erVyxhTPI3dozsN8KPQIeYes2qle1pxVx+Ywl2SnHFaaRrEUkPjWsu3DuDIZsL20niDtaKdKV6dj
76YlBjp19DQNpMF9wBffQ3wzGtP73okgXHhIT5Fv9ae1D2LsdhIEvnITJdpCAJU+2jrCsRqMtA7B
SqPbKWZzd6uiKm+exhp1mIW9NuHbPTcZBgZVwWMSibR6LiEKrjEGC7aOb5XPmYGcJbO6jVsMVb00
MRJ1ckQv52po2/YuQEt6KatO25UHFpjRrYqionuElwj+aB6cTpZ61gv/W6I/efGkfgEK/k8ERPNt
qEtv4VfCfkoqvV7ljhXcw/7LN1E/qOdBKQeC/KN6SEZ+pMQqkFjBz2dpqXp7B8M23qn821va2Fwg
5YmVX40am+zum6YF/Q8eDaVKkh8RK7tFjDXCSxmOwboqgAj/cDI9XcVWwhOgRpZ76kt9h80iD0Bh
Wi9ZmRmHwhvHu7lWNgXflB9kz6CAk4WiGRMipmr6bPsmkGhfqQ6y19UyNBfRtQcST6/eDT0qd+60
kVWyxtG2J6C3nsYsfUaPylykrRKf3LwOrrqu/WAy7F7DIM13BTybtYUw5aufuxphv0JFlYVetwtO
etDkD03GDCJ8hG3mZrs0qyNsZjmhdq8NerfrYqjVrezlZkHlPqkS8Flcsu9XFTClFxMZvavdm798
LqTAdC3PMdpho2PPaKld/YDjWA40ucSyK7bCi4/U4sqp0voVufRXmEncn1G/JOPtfnUmD6DWfJKA
e7IdAoFV+HxS4IDUMrA1fp2C5HaS5fRLpyqcr36fIlBhR/WDP39Sqge/fhIguPo1q/xXS/GV72nZ
/fJJsHp3k2ItmEsFKNE5GS9T9PJQpc3mXzZ5c6wjl8n6W1aeNJpuqhaBMwBIf8Z52swrAkWFT2FH
gYHwZxsf9SrTX1I9epv8qL4i/Ke/BEYMgrWunoaSpU8/eis5CC42tsZArW+nBM14iExQRbI6Aya3
qNAZ/HBcwhmUfoU2ibGTV0QiEpRFEZOkm3vHMLrGWNDcaezKD0R/wkuee9kuSPBZYLWG8IeYwpPv
JvkiiNhS5uEAuzQdcMZKrCc5wh9e0XzrHmV/gO0In91cZC3UeBWlo5ocRjd4cWrXQjDFYDeuWluv
MpQZSOic4JZCD5qrtZJFuziOIvBGVN2kHJDXdO2drJqNBTO0aPRj4IyPTMQvumNlD3bcZQ8xWw6Q
mGQyuoJnYelHPLxhlh5lL4iR9vz3X1AzPmYe5kyo66qCWI0FS0h8CGdFNrNJWTs9O7xh3BIgnAyy
txMTo5cijtVgph2dW6GaR6vKuKn4WyHaeSSarVHcedlXXXWih6LK44cSE+u9E4uGNGIEsdxFS1RF
mHhbq6GyHvOi+6R2vJjb1Giufu2gtlJM+0TRu09T10+7SQDjDBCH+1QaKG9MhMAulolDDvjw2+nQ
Q5q9U/Po9PPVihaGrOtY5bnHnuRlBJ4tT6+LKT8UZNEx4GJYOcMpMjOtTino01fn52e6bh0fHTcz
l3KULxD005gdj/IaaCKR1BxXihMNy4FI4J2OwtxdgfmCz/R2eW9yBZgYY0C0TbbJg4cVz8ZEXfd2
KnLO2sksrVcVE92Tj7/iLjdS9N7m0nvb/yr9fZwduT+v5/639OEqceiKLdBpcq3qfd0p3jYKwnDJ
Bm2ad2nTvZYGyUa0Xb56b/O1dlp1rWas5WmyozP1cmmmdrd9b7OFg2DaqJcb0U/fwIEjj1lrgifP
V/fCIIw1iR6l6jp0HtB/z5dWFrRveieewI8FgHCUNQ0QmFSnvBhlV3/++/39R8LfMNgjkFazYKET
tpX9vySMMotNTqg3wRtCNWF8sOxdbWRPELya75bTbsVYa59V3xHLQLeNa4mm/r4KJmsL2T8/5ajf
L3KAgwsQVtzk80FB1n9lxSBBZVWvm8vf/8vGx6yJYbvCNghuWoZjOqb4EDizNNUPA7JSn6dxWEXu
VAMR4WAmBZ7Ptt3s2CbHi171frapg43FN352Cz01uzc7q49Q+4Cba1CsSCNAnkrT/s0Hr79IRaqe
ezTDHpUxvVqp2r8VFT+QjqXMLg1W0KYLP9PPY1MR2hxM/LXzhJe85Toaton0yJI8yIEgFXp8q8L8
X6AahvNhYuIPd2wLEWXLNsmKkmf8PXkEix4kRjbbD1hMmCIp8xP5GX828qZoz4dU9/OTV8A5J4C9
/9Auq3LE+1jZlogcrdbExOtvvsiHce/V93NzF+IOrKYITVizfzAQNz8Gwn2DOEAMpDZHDBpsX2wc
s6Z3HgITdDnAnL+TTaC1hj0z6YQ2LZ3yIr2KjVPthOYOObrhQS3KHjGNOxHlXFLpuDf9qkW1ZT5B
XkTxymABfMI/yovAMBsvMdZxslPUbbz2it6UiZJjQoyQJScwhng+yFJTm/kCmeV2/aEjS9FqX8iB
Fo/KUtcQkq3awkZOL56WgRF2T3ZijRe+kIc27VD3mg/l8AZjKn689VuERlkk1yfZB4hFz7LmlCd4
3lhlg5arH2h4NhjqKdHKnyXZJg/x3PthsGyTvXVj2nvho07TT35xVN2W4MOY3AutKIiL/+cgOycH
wftNbo7FUdbfu9UISWOSBgNJWhe/XWVSNsb85tXmgwp+JdLa9OLM72FgNPF5arJrf3sNA5LfYNba
glOYe2c3HyQ4MzKJoCrkRboyVe9Fu5F9clSYTtUe1dWRhcr8Lv9fn6p14z70zJ+fGqWDunQGAWQj
nSYUdDFoTJDce6tB/MBKK9wrxE3nKqu9Pipvek8U30CA4dQNenZNs+YL/sLGBVV58yJLlmeyA8Ql
wyoLk23iBAhHdkTs87GRqMu1rL4f5BkVuq7vTSrJh0WrxcikNL1yBgiEGJueOZtAtZSzbHs/BJYf
LP0iTA5Ej+MjGl44AM4leagVb8wXskjWKtmgjXqN2iA5RX6GApZTZGuHn2FVRUW1TpHZQFUCPWiC
XAPEt/aHX+boZ/Rd9lg3xK37UVfXt2rdtvcutkG6YXr5UmQVoZey6PCjY3Dg9u0li6YTwZ/k7JPD
Q/ZUOAuvMY3XYdCtdSvqaSurOeaAC3Ma42sZ1P5LxYpFcxPzNZnGDsLyb2dZ3V0KSYblZhMRF9Dr
rzzNhxFw36tn5dU279n+5HlQoGgZPsgBKL2NCzvwrLshdLujKHIkhAe3+AoadL6AUyjOKgM4dURY
SL9rR3NayA6gYvdESprnzvML1GUQlI0z0Ouhox/kAFGiSa0QdOkc/FSLZZx6ZvfUu2xaPTTa2DlX
m5mE82VYIZwIyCqGwMaS2dh5oW6+mDXQrLk7cmLQ3Bb7lbSvrLUTiOEwg4vhfSE9pwTKsZSKc4O6
ymzEsyQxwy/ifVAXKbxctzkOuf+TsKEP3TfyCcU9HmjjpSpL0lNAMN9qc1prYaNc0VsYH0aXuFIB
hnQXZ/rwoKOyeN+aJ9knWyrNLkAnBdZSVold3JumaR3wVAz2dWgYm1jV8k9jVm/kd2ENbbcMmqm+
pElJCm8U4vb1IsS8yrI8e9MMHmpcedT9EAzlo8DwSZ6ZaTESaIWAk1ADVFJM3127wxh8hqtx+yF0
D5G93kGj08Cr46omZba0KoQRlA7Jy8xE27Qu4clBbi3dW2GUBZyEboX/do3q/2fMnx/BdbK6reZl
wftHKL4u/uW1rP/5VsaZylABuZq2Ybkf38pC+I2bWu3wbJqTc42T9op9R/mmtfhjdmi0bGU1Q7bD
qnQCZhWZwWXfEoIc+5WX+0oX8/XYxTJDEA+SoBIBif9PSTFtl1XGGG1l6dZbWv+SmkSm5Pdt67yy
Ii1p2RjkAiEyPu552DvUZQGG+smseoQ3Ud1VK0Pb2SZinLL03ub+jzY5zs2vuIYuRiUlK4VmTLIP
CU4fuqkk8pi43qHTi/2YTZGx1QbP3owtb55bHXeaDXrGaKIMyVvXNsnKqCv7ULoIior6MbKVhFWZ
le3DIEyZnqlGY/cN90XtDiqTAekv/CZHEQFI14aDk5msVt6TDaTltQBWuelqp7IuyZCVaM2Fxave
sv6ogwb/x7kaFvnKN7zqyU8n857njzXfDNAZbZyXchfHzYCdnhN7yTZAyenak+U92d6wkbUxbt2r
LFWto6Iyhp9ebCM/vZCNipW+oaDl7d8Hy/OJUm3U+dTbWHlu0vI2lo3dgOt46BuwZA3N2/qhWrJW
6YtXQsA2SIAiOci/JHLdBzKXJsHbsHvumowIL3+RhV/BEk75gOJWZou3Ig2/BNGU/hNO0ZtZ5SbL
/sHjBnVAgGIO+TQPCHlPPIeiZKrrXSBz83LpVpRrKH2M+WW1sa2XpsF/4n1hVWlt4S3fl1IolOK5
ADtuO7VmunHCqdyzHneeSBPfG0ZofCmEF6OY6BsXwwiKi1/WvITmjjaYLgUP1rOrZv7eDqtuU/ZM
OHX0j+wn9RyspwRLerNRZ28Gr18bLP8vScK6otfc4ovuRq+wvDpk/XRxIJGrrGQ73/oywh7406yl
uu1bu97ahat8ChCvkQMS/KPWem9UB/TVo6csJEAzX1D1zWrpjJNzhj1sXOuiIyUzd7QeCV+UrJR7
3au945Sm5cpKhXsX9TBc0CV9qau8Rr6s8J8Fe4PC18bXzraL01iZ6CeN2fgKzSPcNKGRgcinNywQ
VlWwfrrI3grOk21mr6gsDZcK2wS2JIyKw2najr6CGFIbTq9N1MZLFfubozzJdv11i3Tbk1L3yp2d
4SQrPxjey952g24lT8J0MVk1nmPtkTSrz1WENss0TgA76nnXFEbG83sVn6if1bLwqiOhpV+rsjes
CDnIc5vZXSksfUK6KblH1yTxLwLvEPqd+Fnk1dfN/tSld9CgcSvrP/rkGYon1kZsqWBC9nHmeeJT
OdQVkh0IzgFUJWQfk6DpdGuf5LM0nVeo+ErZ0bEYPfEYT87DrT1xLaJuIImdZvDuWU1/l+01S5Jl
WiMIAGkpuUubolkEM9REGbFrSQPHvFpT2V/AyeIHESGr27UAaxDnXdtZYx9uRfxq7IOseyRjtthu
opHDSxYxHPOcjchY1iVWPbe2srTOoToph1/ANXObr92PQNo9JguWr6Dcuij8WvX+gx154feuL7c4
FefBoki/phiER4uivbIzFsEijyMULfzpez16V6ty+q+473ybqlx70ydzQBUMgbuBsPcClXhkdj3b
RlIwYQcBgc3lPaR66Gl2DkGuuSgHyVJtNHhFOU66lG1KBWVmoQRcI5XXIIMQbtHv/CG7389zeqzH
gmDK152XDgsXmXO4prG/VqzSvLDHVWGzato+c6P2DG4LmTgR1I9KwFrZmaruM0pxV88HrbhQVn7W
dTd2UziTmiSzSbKYfD/VjsEE8mfmPzUj1hSWkeaLrhpsAGgcCPZBEynwrHP9iIUIZFady9+hoNYd
/KD+pM3+bPLgzkzi1k/PGMQrR9kkh1oBopAeOqer97F2gPOgJoJdElVipeujf9XTZsK9yhpxpkvM
cxOp3Vp38+wJXywd7q3hfzUGIDA1a+hFFxerGFmff/IhnhX4NPPZDRE/lFeqfO3nlfLZoNWwFH1r
KZU4E9rKRRicnbmSsAw9p/2UIOzWl+GmtpXZF4EeOzEjeIj4cy5BQhI1iZodhfQ0zKVIK9OTX1TN
LseB8FYK/tv2oTf3636tQuUHHaAeXGKjsG/mYmCp6kERHGRVHoThZNb6NghlQ6FjtMFQJ7a0Za4V
4V2H9GbiGMkrkB/94JhtvdItqM7oZaAMFhAdgK6W3jmJgQ/r3IEeWrHq3dY5lH7gvlRJu0wsc8Aj
BYpE1nfjRlbBfe1xkhNPePtEpIshgCWob7f4ufJVs/rOw9r7jGl7uEzzWaBMMapNloTZCVlesMzI
7m7Lye/uNXcal0EAe11NSD4Yc4TJn2NNTR+aeyerXt+bZMkpe3MVzm6GKoY/Wpw6JxzJHTb98OZQ
mhNLfa7KNnmYClYuCziHWEQ6iPOhGHRfEQBbauTDENItkFKQ9WmuD7UPiknWeYv/p+6n1aupZmh+
ZeonFfxwWqnZDzaIiHZmgv0SQIMgNq0HsMLWJnCK8GjZqX9unTnhpDTVc5tnqF+g7Pu9/Zokcf4j
08GQVpXuPCtMewAHkubs95V+yO003iZlWz6w60TiIy2Trx2Gm/IsrSuu/shsBXDPWzK1bv8e+dPF
7/QksoSma+sqYWFXCEPldvo95kWMMugctfD+EfksfzAZ/jEl1gcH5ode+/XXNJ7Wn0SLzHWEwfoy
Ds+jjjWeVkMrVoQWXlt92OOEhOVf6RmsyPJLGFX1vnVXhl2E27TIg4cge0ji5pobvnlQFWEciBZg
6JIXyTLsWhAwJqQMdk3mKldHVL+GRGXq4HIwaNH43LSvmqmYq2ZEv424XbOFfkI42aig1DQBthba
wZrBN7YKewpB6U+6hrhWZnyKvoOcNe6m/BkzOhekDwrGOvlNnKOc7KRqnrZNq/ZZcSeMinwSmHDt
xY5sarqEWKkc7eiRoAeq3npfX8WIE5fXQUcKUZE+KqpNyh2F1EWGT+smBZm66j38qZwgWXpCyzdQ
3dRN7yXGZhL/tKae7TtCLWub+PhSIGS6IQI+LO2qYO0t2r03hckOLi5YmQncUCzyBRK9EDrxUFNC
/st1To4nFmg4p+ViUMPpsUc0OlJwbxwD3vnQe9EU0WN7DY5JWQO8Kzaj4eiLOOhJ3cdNuVIRZMP5
AS0Zpde/xDmSfZ2VlevM97KFopTpKvX14iECDQikQD8jYq2fG7hgsRa2ODIESxRuhgOAY/eIgyHC
5zVEMnKGwWMMaXKZDDohR3zdACGW1R4dvhV6mCTzo2Y/oWOPWEOxsAYiBtHU/pOqpXECPvPVD4yt
HbBmsso8yhZeN5YHouF+46en1DBfhsgyDn6j2qtYIN/LqsVfRprb4B1p1eRYntjVpSfI/OmpZJIe
A0RfWxgZVeQVj4FZPAnRpAcRkqr2zCPh6yuyWNYn5t594GDuju+4E2Tn3LCi10pJtprd95hahfUy
Jx15bwKm6ypzkQQ26IciwAAOBz2YstGi67rm3FqHCRjEelbz3GDqe24TZzoHOQAVxSYrDoXtVHi4
zKow1zb2YIpDUUYveer1Z28kKBujmeFolbdrR/3eYT+6YEp29siWIgqtD49aVLUXedBtlBOHMsOC
L6gAXZWqcTTGGqicYZ8KsrHXHiTKarQC5PttbGgB2y57b1o06tkvHfECTXPhBMGxJIp9UFJl2I9u
95bCHz+b+gA22uBnNAC4LnUDY2F29IAbwU+uugqBBG9y9O3ASnaV6vYyVIx/1L5c66HO62UchrOa
pXcN3EXc6cHXQpJHHmM0mlWctRihp8GagIW7TXw7XyGivLIG/4ulG92/TGva7zEDZjWoAIbQBGBw
KAp/kC6JrLl5DB/tW4q81gEFQOsIfmSFq3mERVCCOhPWId4ig6W6IHjo4cOdYLCtO/AFhbP8+yTr
ar9t/uX/BpdwBFtdVyP1+ZFJPgA51ztu728ua2JUONoKO+n8e+cEM4VmbFaT6cYLK0I3xBmcH4YS
/9M2zXBqe3fa56azLVWbFTRBrB0rleHgKQHwpya0N1pQonI+oW3YdsEnEEnqpZ6CS1zbGlCDLjyn
rZ5sW3whxFpuxjFOfFXy0FvoRfQUtuUjc6q79os+xV8rEdtKNV7DBNvByERDzLRiNMzmcHfUui1f
F5I4bWmpa83v9mla68tAqN1y9LUK5ygbUstcrSwrWde9ffQhIuFCkC7SAW9CZCN/uE0YbEXYvOnZ
hNBfkT/kjukedF879KHyiFJV9BJzDy00x/2a5kjXGWOrHkGJmLvMZzrLlSTaCk+vjpG/rmaUbdv+
EKN55e6Ek1Ul67FHzbTy4vakq00DwtPFQkAtjk3ZNuckxRzY8vN2iXpuvIhVJyRqod0h5a+QTQjx
zazH6cfff3/tj3csd+J8P4JON3Xbdj68Y3N0O+1S+Nm3zFaHu65yC8yePLNfkmV4rAOdRXpBjFef
786izIN74UT/wo/Rfg9AyXtQ2AKiOHE0TJE+YuPR5stst3KzbwDx9Nd8BGGIm5LdKVDUGlshDAGN
H1W1deHxzZqdKH7gJGNvA9Z4OAfFJ039P/bOazdybEvTrzKoe9bQG6BPA0OGj5AUsmluCKVSoveb
9unnI5WnpFRWZ3XP9QABgt7F5jZr/SZJDgm4kzbqRnj0tHa/f03qL5/JnCwF1MG3opGD/Jg4VSSr
GeDJTt+VIn3CBk2cgDukyLFlAbBOpFWWbK6a1BcgI7YMWYJ9OCrDmhgweOG+sDeRoX5Dyb+9GHCX
RUtllI4pJPx4zOVV33fqaerx0fz9bSsfYnu8WqS6ZZiUtqo4c/LwA55BSRh/AQSyvkc134ecGI9O
26srnPpQ1fCDap9bJpiSSTwY4Zpo9x61ce1rYQ972jpYsBj30WqX/aXUlS7hSufQWGPqxjZi/qj/
ewrFir6jrdxFlSKvx7DYIagkr0QTHBUbsQYfzz+zyVYYjpj7IZiaFaFGe9vbBMd6kSJMkmGwiZvR
rIudfvKlId9YPfLFIcndYwXecl35PtIlQdSdLHMkAULeFY4vHp5tETduFY/fcp1kYAiF0EuksV2P
wWBtCsMOGbgV3aqJuwr64OhsglbbhIVRX2u9yCDlp9Z6wOhq4+t6TBPu0L0zgp5w2CQgiGnVqtYD
4fklPT0nfoRJFzbVN0nXjYsqpUMmSfjdKjZOmxX8d9eKo5HgkX8Ht8zZ93r00tJRguazdDaHcY9m
bbkrGwH8ljDFliZWOSA6G6Gy+yRr+OCiqKHVHUZUhQj35pyc0hmfYhcZYckY6vumD4Z1j+aX55hG
fusgY75zuvbZQHswoxegKjsFBtm5bOjaXYHYYUAkAzQ9+OPJUctkF1a94o6dHk2EF3LPqFJvxCv8
rFkSPqwV4o+97IS5S6hfuo7yz7lOxh/rBiU7YlBJZypXVkH/gjp3dtsUurnTu2byBDFb2VDOKMLP
vkDQ74pJNP/QUn1g0LwWZR09CYt4tYNO3QcGVSv7Dt+l5X836yik+9HlbmJJziYBsrNR5KglS9t1
l6ZpdJd6oGCIGQfHIoUzT92yGfTutpsd+qD63WX8Kb//0tSfsV/L3RFAh+GjqCTvLf0DuVOR1bTO
qjJ+HjBTxAUDm95eLq4pJwU272O/Uy2Mx0pSJ15JuHWTKo2r9YCTF+X9ckLIKh7x4dDSjaaYzQaM
ApG+SGTXhZw7a3kK1c00D0/ypI/4+1NtrWcGtnlF+ElQ5fzD4/xS31kkFwwHwIFiqtYvAjOa2k9T
MvTJcx+1V8CGlVvFAe5egzD2fFrK1djW6VmghgZOovMUdYSRptiKJwwqbEnD1btplOLrYLcgaBNL
AwQZd7dWf+cU9rcxGMu7gJz/P4FFnI+9GV68ppKJ0TTb0alIfh4xmkrUZA2WBc9SgPDNhKRiX1j3
Io3pKiBfujEHdXBDyS/2cHZIDwGLvUVt+GylziFXTGO/DKY6WbuQmgG8Xr5Xe9yyipbxjoI/hRuA
rrRE31xoSrmPCRxuFTuYBUsg1qCY5hzqfpJdzW+2WAM9jSDFvmiJDXBF1Bdx5tdbYsPJXdbVhM2o
TEU7fPr9P/cBwbYURFtn8GbLhgrW1fmAl5myFuWEIYmf7Uxt1k5iBrTgPrTvxr7WojI5moNiruFK
PY8SRlHtcJDGxjhmQ72GvYQAcR9eaINcn4wsLNG3Vj5bGNefNVva41jYSUJ/gOyLGyRkjRXoxcit
mrTzCKqgfRIH1eWU+19buaWO9hlUwXO99+H1HOsWLfLfPyvl55f/G/wPnRbVppCaivmhTqj7zGjs
IM+fU8OQVyBp+0vYwA5G211g7SO6mVdZlKzAyeQXzhTc6iJ88atJ9RJZNTap7gQXy6RwCO2i3IPY
gwGyErpV3LbJNTWvvy/t5gsWzMNJItxri2wdSfUlhsoDQhWER2E3Xurc21lHcCiibO0cPcDTPpX0
80C67zLJv0TWnnY6xc0SHwdUDXJHc43Shu4qa/eV2a59cvRaoitHTMnB8otORmkXl7AW3EwOPb60
aBqJe+38IA69FtMQtwnyOfnBEGu6MbLcHXVTwtQkQyoFgs4Vsg/5ScyqR0HmVFjYIwgOloYbM1rp
QRrTakWK4gr8YnGpDndCTNGOIWdAnN6E1J3lJS7DXeoBBFe9SbunSwjEs+mfW7M9OlWNlw+ND2Lg
LknF5CqlG+1OAFrXMY4nbjbr8JtGjVVxlV/SZ3eOtllER5JYhSsS3dgpoT8cRnt8GaJWJeuQKwd/
dnT11fw5bCukLohjupgGDKcSlw6/wpdSoO03ULNvDHpdUOQIeMiI+8yhUN2YI3BdZ7lYzxyHrkZU
LE4fTL3G03J24FVtYm5ghuDGKMcmHJsLvXshQS+uUjpDLjIie7Te+q3u18kDQP+DXxMjLsZvdioF
J2rwajMEqHrXQOvceEQ7gti4fDTmCQxpF4fW8hT45Tc0ip5reOA7pTAuEXbWb/S2HXYWaqo9urRX
agSkcjCyp7ytL3QTVXphB+cen60zYqleo2Q3OEcUL1ZA025eEtu3PuXKZLojqYdjLquXg6Got6MS
bke7TM49Y0w0z0axo1oivt2HPRZCIUxa8Ho7MyL0jzwpfYsyc9YxPZMjiPfxImgJVU2205wD/M/+
oUdv/TKqsEzF0AwaQ8tRwBt+qIc7nCkpdXr7bGIf4yXhSC8ug5dlOy11KD2gK9uuKJDNRsXLvXTj
AMETUwlWIcaMWzOanrIhMrZpguB8bCA8/pWoh+Uik+Xsk3iOUDFyojk/4RAJGQQpPKq44AJuhpuY
eY/7i2+6qgZNOuhHe6UEI/L9WT+e5OZrkuY7DdDnDRIBBQaCeXuBBomxiQvlZVHNgTWyxbtE2xsD
OSDky5IvWdOlK6hjtCJtyDCEa/VZZGzgxKhbyANwQ4OoOPaIaiWz32fe1O1tG6uKN3V3GZkvdNeG
eC3nSCiFU/482CCNzKET28AnoZTMRdivo8su7saLyDTOYirr1zHM//5JNa5ZVOSeCmTFAIOJD4v/
eVdk/P5jPuavfX4+4j8voicyksWL+O1e2+fi8jF7bj7u9NOZufqPu1s9isefFta5iMR43T7X481z
06bi3+p3857/3Y3/63k5y91YPv/rj8fvWZSvokbU0ZP448emGZevOLrxrl2ZL/Bj6/wE//rj/9TR
VOSPvx7y/NiIf/0hEX7+U54HUSAwdcaAOo0MOoHLJkX/kzCOiVYGcm+ObNLY5kUtwn/9oVl/yrTB
Jn6RyPWZlsOgt8G1dN6k/Ikjti07FspoqAHYf/z74X9I/73+a38vBaiYGk/zjnZgyAjAkCNycBST
FUVHyevnTk9G8LUZErNHnnyGM1ZiOiyTYUimg4Ib2UGdhsLLy6BDf0uuD37VMEFs+cfcvBhN6adc
UB31ghw/ihJQi31n7A7LHEnGDK+cg5Cq/NCO0HSXuWXSz4vLOivD5xpBevaREBjeOiqW6cgRbIJi
vMNCJZg8R8mg+OZKUH+W1Wlmq/ib2Nbyw9tEQZ2FNnBeifwos52efdLVyVpjlJQf6vn0IS0vUalA
YmpUZg4fSsLrwonKwzJRYTRN3jTULL/NqqnzRKq2WQe4OxE5nDd33dT/2BOdtXHy0iQeV3GH3JSp
xpX8+sZs2ssdfLp1bJsd3vLzW3zd3FfZsckPA8F02syDMfrFQZhdidr6vxdT8tQpOuFhTCILjVIh
DvmUGLK3zAb9RBRzmV0mkqOIgz1UMPn9vJW9CQtCr5if/G2iYA1PHgQCA3Gi+fUbE0xj1MTQx1WG
4hDSQztA4yvlNfSAKHWNwFQggMyrlx3e9iLN80B6ErodhXczVtXNiPMgFpdZc1jmlL/molarsS7+
ebMcDb6y1rQ420iDcufbbXNIBBJJ7rLjsqx284t8t+nt7O/OmWvzq4V+UbkkGpXVh6uXr5vnqy+3
tJzj9UrL7Nt9Lgdm5bYcKWuJlKiHLrWV1zky1ioouZQWY5ldNi+Takq/2rrsr99WLXPZfIJlzqgk
hGWL+HWPt/VvBxi03oei3GaSglVybvPmsYNi+jq/rH6bWHNZed2+rPzb5XenWmajChvvxICQM19j
OWSZez3Px1O8u+4vs7HzXcM5a//xCu/OBMzZpCtNNP3d0e+2/+bm3x3wbvbtpt8d+rfblz0/3trH
PSN6r65ODssip0qylc//rXgvc//lutfv4uPmCG2p3YeVUsFXs3w6qAi3k/fhCiVpZ3ktTSTIXB26
6lalSns75m3vD6ddNpjTdRiVBjqoFIU0UIvDMqfk1B1vix/WFfAQ4CDMh/wyu+y6bFrmlslyouWU
b4sGyMMUYhPnyJbTLbNGj5qm+/urLzsuk+UyAEXvpLZHNHw+l5rA0Py8zEJ87uR13EzKVibDp6Uy
LjGGXR4I6mdEEAGIHZaVy8ROVX0iFjVvWvZa1oqoNybPmqrGbaoYySAxI/mXTRPEzOl2mZWNICuu
3p1GNQPZxXIbjnkSFKn7ei4JcFJ8rGu0lGe4wGpMFTQua+yozOFbVOu4IAH+yRRGDGGmekPdfksY
g3i1GIZ1l34fexkAQRiusxlHgtSr6vV2dCxT+BPgCkF7zVyug2YFT9rUdRtUn2DlETrz/BoN63d3
+foYow7uYYzqcN3OTVo31+PdXM8vi//lumZpgv+aLEcsx74eMZ/gwyK2LxDUPpz6v3EakJQtnVt7
t5zZWRrb5dSvs8va5TT0rGn3f38nmRwdwniEKfrubpqh2JTqeFMuLZlsGNnByQaMCOc5MT/K27qP
+7xtftvnbV1ZmSDl3pb/7rRqhwyBuxz9dor/2WWW075d5e00yzonZuSQ2DlESfoLw9x0qXNruswt
65ZFWvCzggDD5m19FzYkA5ZdXmeXTfHSri7HfDjjspgtLeSy+XXP5aBpvuwy97r9bfn1nKGOJ5CE
guqkwKO2CglaRGkcFfkreacMfFUG9UJGWjkbA3do+2HbyL0G1EEh9IpfbGEn8mryNfLrull6ccgQ
uDMnGPFO5NE+i7UZWmDQjMTZ1lmGrCUiDZ1Qtk5JPi5J7K+aDjq+xES4+WpK9l4BQrDv7QrrBR9T
Kd26gfE/gvqQyE821RMeIvqqo4exjrRL2wymc1D526YcUEKt4bqnUXUn4yuyRa3ucxpJT0uYblRa
Z11MBkrvMiBQdfIC4xOK2M4WeQpnbfSWZyThFs13r0VFzu0gW7mmGNe4Zj8lPkzwsTd3WiMJzwBw
GurJJoNEvUaVr9/klr4rk+qMRPxLkve+y4gDlSbTPDFEwNMRMQ3y6FAMUviBhp3kRzzKi5VtWodU
lT9lGtDOLCpP8tisC/rupMitW3Rt4r1B5oFcOvZtlbPOME1Y62JMvK6PbkxlksgXpon72OVFtgrb
2f9BkpWNXkTxKeqnz0UaPVpo9qyV/ovcIKRcnivd8IIK9JecrUtrrudwsZtqDcMKbEvcJMIK0YCL
4rZ+bLjWBAbkWjfTHVEqSq9aqx4+abmHoNTXoh961xYYWGaFPwMbtGtV+57il3jI/LC7Ty2y+Yz9
bzJhnnJg8Qa+d6vW9qEcXePHhy4hydtyeCkzZR4x1D5BsarlvygJ6AsE/zDXmFwfS589wvQ+Xd0a
NGVy6AWVKpGvfIMvngcYslkT7GxxlXSeYgWIJMbX9glJmpVjVsHKcIpoH1rqly68xrQg83B1x61B
r+1VWYqt4svwGw1rrXlkm+j7G1G5aSMey5z6/YBkTR6q8VXXorrTfrZvkbTptlY09q7RSM9SuPMr
gmVpKD8UzoR1NmafKXIA+FUhWpQKlEU2gVGi1eGUjofTk+4pHR5yZTi5el7nnrBROcl1MlN52uyr
OA2RKo3CVWXXFjrys3heZK18nNp6I6t2miO+BEn7grr0sNIqkklZctXJxCVH4rhXBpDIApctx78s
NWEebQQfRycFl1F+l8wAvwAn3aQZEqBVgU64aJWD05QvOQL7Rusrm7KkOKwBADWIv0bl1iFlEncd
6nBqiq0l0UkjJKSjZaWzyvwoWjVwpHlxjGwA7SmIOnR8PJNyU0594xIY5Tw+2YC4/yKm4doUZr1u
gKC7rdqSw+eIsQzRy5fHCxyNz+Qkyy82tj+RMh2FZQFdkj81SVavYG65TRxft/T23bJJ7aOJjsPK
tzNS5W12dlT9UBWjclRjbK54HjLFgfI0GOTdoSaknkHS4Tzk5n4cnHFXp468Km0Nr/u0vS75qrw2
ygAIiCL0wI5l5xGsgTtDJiC72/dT39GGI9DrlS3GVegpK9vK0O9UxOlOVSxuaxy/dtPEmBVitDui
neERAWRARhe6win1QrYPWRga20FLz0PP8K9L9HFdFMZ9KLVQDKdx1/VJsR9gOHUtgnwiqBGcsMVm
irtHEPuwzCDYuA0fvleAxd0AlMyEWq8NWMwtls4bdD4xK2zLewmdW9cQmn7yqy72nPErjGzX1GC/
6hbINjSjqN1qThB1tYEaWec2erVR7GNCadwb9eS2YJlGgyrBqMvIC9v0E/g3T+vbwi25s5WmNxcV
qt8kEkXlyiFY3SlXcldWhs9CAFIz4n5X8ue6ahc+T53/DMX5AmfrnRkPt35eEdQlxG0LB35mZW1K
BY9gIWkS1uTiroBYtQrxUXFlCRKB0LTbjuz8Cn1r1OnsfE1VOJ77uEE8IJIIuVHphmGabEQGWqEs
ZukNq9xg0dxuoA9uAySNqmq49DXzc+bA9dMTfKgydAILJHFXY67eVFb5wNcXIzXeIn0L+2CVsiQc
f1P0OuPRJEIMaQqOsVpthxrLH3nMO2/IgvuIzxQky6OC1QIBlKHycC0htggKDjgZNsBdiMw5Od0u
BuGEkvQpCZQ7paVbhoPsSTa+OqkP/B8fZCSisDXzU9tVyLFqfjahgZIEnpQnlRfK6dZ0hHGbll7X
2eqxRR20ko4k6Vy+NG2LIPDo2g56VWNJBo78izpC2kaxwl4H5jWSLcoqKvkmex+XabCB6n4wzviq
XFZDUq8qi7LXJ61NjDbZJ+ITcBkoFZYn+1R3QiRfGSAU3tg1riMcZ1Mgfe4aZjmT27QaiEscrelJ
72sZLI46NucEfYAx1mMA93i756Sjp3HUj1EBrIkPb9UGluz1FWhbPYI/Nm1JHDteC2vFay19O3b+
w2SOhacPzgPcxmmtpzDIUtIiYvQf69Y4djBrkVXJiG8l5nNWp9IKdafI40vJdz4jATco1dt8wDoV
enANf+iomiEqzhVSJGJw8KAOq4SsRQTpwpz9I1sc9moSDJbNqrqU7d1oSSVD+OILEbUMgDc9otaM
NpJh3g+gkE1cvvJp0Eki5MSB+YctZPVdaOonzEYEo/XmLm/JRLQamSdHAwNlF/26G43ErRQcBRs7
t90JHxUtj6/qG9JQwyUAi40VD+JQ8G1Yid9vqEjESnSPXYvmgq8Pq8j0Sdyj1c0Az6BAy4cqEfka
/5JDn0TjLmpBNjdx9OBnuEtMsXRptfo3vYO0RGr0INvhXDIwM1eRNZxGcg0zvHDGBiBmcfLnN13i
0V7AHgLrQc2Hm61Sin6dz2pcmh19L5UI+QudjkITwfcRsl6s6qKsQaI7kqd25baN8zubAFFLfXxA
1XgTNkp/kcezoIahtmsdtaY2lM11oJUqrssFmKPuHjpEvRJCnB2tqt2gA2wr1PLKMNUHTKmPhb8d
TLJGpob/HvI3zaqV3axKbttEObETf5t2TZYk9aYsOCHp9q3suZQc25tcTkbPMqwDMIvqpKjhjT6k
4BpigeBo+D0ZHswexqo6vKS9NOJeLmE3GSj7BhEuT9MTC/AZgnSZ2dTe8KKNVCByhY4KqIV72wmx
HZbDS7/DpDC0JcyxrW5EhDd23DaXIvhRub+v6ELLdYHa8pSvTVmHEdt5qWWjsSVpe8i/+IQlJ2g0
vYd1TezhltGs9EqT95U1bKZC13bUcetMAcRg5jF0+O6ptWbeqZK4kc2LC1HdjluppufTHqvQNInz
mseq3OXpGJH5lldBs4d8phyFM+X055Huiwe3VBPJc4pSQ1Wq9FT9K0YM2lWjzFUnKamtOQwrQJNP
OdSbwAw93ri/mgL7jhFbybBuWzQllCSdVJWT3Qx6TnI0Ly8CTb5R+wx/Vjm/Ndr2e9B0cJVK2S2t
8HMawzNDvV1FPK5ay5Ha7tCxW0/VQNUcxuER6B7Z1sOIFQNpduUz4A/HpTI013FSnmgH6W6ZNq+7
jL22gGMAANot9RDNf6D926oCXY9LCgGEHoqf/LUT41fJ6DaBhowWfjE3mWNHcGkzf5Ubwa6F17yS
1bqkzkOuuI3iaS136lVs1uc0oDFGmmzfIn5wUcZYu0ffa1u9rHvV/KTlEOKiQynR3x4SYt1T/Ay4
pvBEV9M5guGyto2JMkrWSbJmm7VUd+miSW5v+yF4J6UFJaXw8SHij8EsPZNrRe0LL/bVS6nkHIWo
iXT7hYkArAlxOPbXAn+NTd6TQmvhlEeiDbZWPa37YCSfFMqbPEg/he0UbPN6StyW8Y9KvOJeIBmp
InLM50XvQGmx3uwJdwwCBfgkfMTE6U4O0PPK/f5FFcrJcjoF3l/3Ygb3hOOTTd+ML302aMDGKgCL
Ujl3LAdt3SsWGVlsGC7MVayozi6AJC01ZFBFN62dVg62tnSROf03Z2ySCyJHAOM0/aAMzUWTRBX+
pME+ICpMMjp/NIoGvQAxGdhV7s3Qn7aW0z6XZDuxJV2HcvQEorx2K90kaONEqN/07T5Mxfc6850N
ztBHGxJWhBDVSjFpFErLeTKlbFXELQw758KAAKiDW7CdVCDUGVzbJH8L1d/1in2vN53jdgySXc0a
72rskSBh3Csw7xHhBg1nyQnu682JWjryKkHoro7XqVo8AMt+DIv+BLHXHQty6CNOjyWEvUsQoo2b
CCXcdaqubmu0ACJJua5FIp3l2PDP5VSlZ4S1dMkBRrOs6oduXw8I172uU6ygRBGvz/ZvRwUqLg1Z
PSDCMp9p2dBN2qOYrGFViW6lhdNtU92SUu/PvdJvhQVphYEqwGhshhGXjGNuJLiXSnC8rk8vNq5a
aw18HNeP6GjAVMSSJL3slCG4FvNkTP3rGoGuPCuOVtDjdTFPCEdOaIFO9EQL68e63BwrSKAhn/xf
69oZTarqkbqtbEALtuFfwYfxr1oKY2lVZz4KlSpfoLabqep5mieEZsudPSIgsSyid6Cd49qKrnrA
3Muqt/WNqX+K6P4ellW2VKnnFJDjKuubYv22r6b66r4JcL9adnm3AS4VwPXXCy+rZ080NxqLfL9c
eFmH/zlKMEKD+1GXq2XVsjECJXw0zPH29cisjC4tCwZqEMbXxAoLKxnPQlGi674agD9U/r5XtAt5
jNMTXuagRuaJPfFdFcIkx/zXunTsctQs4e0lsgQ6HDlr7aRJ7SExEuMczZNl5zYySef4CXBMYHjY
3oT8qWmAkqJR2shOz8sIA1ebukh1r1yWw9JQ6RkN57ixryaHOgTuds+30+pnx0mkKwP0xrygMbx5
nTC0+tLG4XQY9ZQzpjO4c8ihGrztN4CT2aWTXL2eyJIL8xhk0Tkrs/ayRA3ltURNZYSDSihcJ81Q
9aH3da1LdnCtxhBX/WA4LrstE0gYquvbeblbFpd9FTsXK6PqZfhNHLWsU0c1XUlFcoHw/YCkY+Cc
MZF2zkHCDWta+zXwa+e8rFetrLvCdMn1Y1vmOebd/Hbcl5YaovfIkYwCz3KkICY7Uf6KMRI7KXBM
AI+FdYbohXNaaE+rWfXqvGxQRNzs8dhAD3Deb9kACU+/rFDh0+JESHT8Q7FpMk3zumik59YZ8Bn+
vW9YVZbrAJXfpmqFD+MYByvMOsJrEJb2atBHNCwtH1c6C/rzBnHt1muqKrpu54kuGrEnppS74TDI
r5ir/48i+AcUgSobs/fBXy59v8AILh6b5vEpbJtnIZr3YIIfR/5AE5jOn0hG2AoOcZZJX5Rk/g8w
gaX9acimqdH7nLH47PEXmEBX/7Rt7OSQZwB7pukam36ACXTlTwCnDso5MEmgcMjm/wRN8DMS39Bt
YNczLgFSgG4DfPgAHnS00ZSSUip3ct1fIia/8mEWWWGpbYgYENa0iYy+e0k/8AzvrQz/7oqqLOua
bJmaClz8Z/BCmuu5zqi03MFu8LXOnezyXjVPs8mA2/th+w8o4p9huq8PyIXo4+ogiHV7xlK8E0AL
hORPaHyW+JJt9JRApmSND+WUPJrV9PD7J/ubS9kQ2HTAIUiEcLWfL9Wh/+AU9VTu6Oi8JGnyMkeH
I21tJ8G331/pAwBk/te4kkHvdxEh+fivCTOcGlRpyp0vIV7m2GTQm9CklQBb9w/v7wN7aXmBKCMC
DJ5l2Wx8KH9+qgDtUr1AzmCHLbrqdZr8YFc1gbTZHItggFmRKsAjU6ETQkVZbazOutSCaj2p+T9A
rn/G+v64ExgjKv8myE/7w/u1usyWhNPj/OhIyGgwGGpRzgmGB0UaH4ZyuGl069mnYfn9y/6AQ/9x
Xc00TctWTQcz8p/fgKQYhWYpBUVISvaxLPYqpPi46G8AmtyAcoWrE5zifHqIbQRsCyl6rFEaKjGR
ZWhSg2C08ck0k7v/l9vSIfI4cD5M82MhMHFMUtOQdlHoTeUG+N2ZFlcTM85ZtsX3Vr5oa+SGROyn
nmwKTxTp9ZjA1izb7tY2sEeb2k1vBiCl/qoF/+YD/9u/ybCgp5mWLFO9/Py6pjZmNFFk5U5qq3pX
diohAhxhxhF/vZkjEWHdYaniS6kW1T/ULcrP8OAff9W7a8/b333tNhhx/ILTcjcY2lUvz2KbQQIm
cMB7uB4eBtnhVcTDrjfNbyg55zVEk98//d9VAgjC/vX0H6o3AlPgnnLuAPx+QpSA+MIQP04MBLyY
KuH3FwPv9evbdlBJtCmXljPz+j4UzsInNICsZzbTyjZWZR3NInnpsT/A/K4jM1Rl2ypfdWl03wpE
18eQfBZk9xuj1naEIhkiyuPR5pgxHY+OT9nRJAdKrbMpG/kBp27PSTrcatobXWtvingzGMWngQrO
ieJHU2k0t+mGhyndIGh5KoNta2YZECbOM+/fmiN5Yg2QarEtRu0WeLVXFuTiGhtpxgm6DwU0SdjJ
EIR0NETKprpyYVRSVgzygQQe5w8KO6UbXTf3yH54IaOplHi9G+Iuxj+aX8BCRTNQV4pVNT4C8T9H
le5JgXbA83tfONwj3C1vSvKzsMhgYUdDBivDUNwMk31WBbvR1zZNPD2Art7pzfekjdGRk4+JFtBZ
czYEGISLjtoamZmXzEhfCjV+mcsTgg8V6AmeIcqvNaN5AuSKCg5vRk56+IgqevOQnaxBfZKsDjXY
LnxBX2ILL++iach39TyXMpg7xnx3qSATZjSrmve5VB7ChMlTE2uXaohXw5g9KlxTr3lBKjVe75Ah
68fxRolwuZbbx16a03NTi9iucNtZ5tq3KAe9cMhJKUPiZhZ/SzHks7D3ASGbm+X1+0b8gkw1GpjS
HaLzvMkie0HOeePU4YuwggtVs8iLjJlErlc+MhJ+oifr6gOPKvVUPcYkP3RRdxk7wFxB4Bp2/xD2
tBMq7k0EnB7i0jlAHrgqi7Z3CWQm9Oen60GzKbDTg2N3N44z4ayAoXIC4huDGGd9jdMArUsZPDoG
ryD3q1Uefa+64ajL6eN8iXzqb7C4oaDBBJqvF40VmkEBYL30UZuAas9vis7P5YBUuJXI2OwwQtCl
F5jmj0qcPXYW/XVteKgqgt1diOticK0Vak8yR7mJCazpMqy3KjCghAXtNTFnTq7NWBCH8qk3PupU
xanLgbg7dngka1qtfLoXE3fk5fT2qzKS6KfHj3ESIsc3Vldm0D3bcypR1fizwJaP2yq5LJ4zZa2c
DUv44O/NA9/Vabl7K+H5BqW7mdvduIKAHT2qJbHjqnrsM76RUcfDxJrFNlMyPSrihqQl56Lcz40z
OPVLqQXgMvkZSiD8NxE9i61e4W7tdw8aIhKbWa4IiPV4j9ByfdIH7q1NofS2YBSpsHCLLzeV7A+U
D011Ay2+WoojFNKXeP5wJ1isLnHkz5oaXFsCkIxvcemlKgEP99Kbw4OT8q0UO6pb8gz9g0aCm6QI
dXHlVzOhAjerwo8ZW4ePoqMfQa6Gj9NJtuN4C4W49ZZqq5ub+hBR0J6wPCIvuGMNKaExMT4o8x/l
FYH8BLm8i6xreUIPtrXaG69NwhcM6cEYylR9og7WVpncY376KFX6rorEVyMCQMM30FFcYMc+2hKw
IFketmZLk4VLaE8TDr2sh82/XXZwUCetej4yq3uw5zpTSNzWYHLrmsalFK7i0w6takm7bOxKQkrq
OIziVBJqJ15WQw7ZTPVwlOtIWpG6nU2IfWRzpHbbyzvD6dZDbamrXItIL6XU25ITRBsDNRwgOhAx
B/XBTOevyyxKToSxkMDSwij50oc6zLwaWUOydogWRcJfFZWfrnykiAPjlEi8mNK2uzXeYNhH9QdE
F3NPDnsGyWhFCWrRppybyWLwXQkt3o0pS3d8W9E2NqXNKEm2pwpSgaPUwN3PM8Qu9duwI4gpDaWz
Tsv4fgg6JGuRnF47KS8uhSgaS3xXaci7MvvxQU57m3AhBXLpvJht/DI3B3KWvoBc3UlwGGWqOCHy
CoCo/L3y5duYFHsnK7Mp9hHu9yaF9rTyTVv8X/bObDlSJFvXT8Q2cMCByxMQo8ZUpobUDaYcBM48
T0+/P4+q07t3dVu1nftzUWFKVaYUAY77Wv/6h/CPW7QOr2NQHhnPXa6LH50pjIuLPRr+zlAsqCqr
PiyLrA+rgCPWrznsV+JOiO6ib57qfb2OxG5PcENq+bWtgvU843ZhBdAOMDM1IamS9kzqU3+wExIS
Rq5I0qsD0eK3Q2B4UddaP+RImFu8EcNqBfkQ9QOe0TJrRWTOrHmb+JUWWQw3EHtGVxh73yt5KBvG
RM1CQlZnJxdv5vFxDZ5DJx6iKSnsHWr5WjuURGLdyECwFpZnv0at5WMTXgVnRewf+hh81ksvDXmQ
Bbr3+g53MOyVUImy/H63/nAvRvatlTMTU4vf0iyrfalB8okAk4YcLEgeS3OwXX7ZxGbeZna7w1xi
7+bt8Me9q8kGDqdt+KwcfM7Gh2VhuQyku0R2gIMHPlpRjtk5fACsNjq/CNOC2+551gf/8F44yOcq
D70tmT1gmtREuDz8DDKXJgkDb8gsEhDEHsKmgDBQY6wB+YD+Ip3J/isHIxx1LRuPKcj/78UsFwh5
0C34UJlTP8Fmf6kWHgGyg79uiEKE3stdeb+Z6Gzcnkc0me03bLuG3XULcscSq0uCLtIGigqyJ8XZ
1vTuy+L5vwvc+kPbN5/RocB3qph52Vtjhlj9Mb2Z+Yq7gpuav9y2tAcHpykvNJoDc/IEuVkyH4Zx
vE18PCiHpPo2yIZMoHgYkVGVHaSeYIsYwdWnLbntPWHxhFMYkF7DOdcu7u1YqXRXfRWDP32tWsmF
qvs7RPk/13L+YnlYfmUJQ5BcXhI8ed61+5t36Adj/pbVzu00gZ3SfCs0X+rN7wkGYwgOQu1jYa+K
+GjX5Jwxw8Z4Q2HFgZVpIFUTDiJxIsA95v5p/ZMApZajJsuPlcGkxnrBVGsHrB6EYimeFUdphMWI
t2zteUUghitScTTbDdfCZlPMWit17EkJ2REOY0ZStWu0CggQucRjHPyzZ0w7S2yo3689ucOy19rL
YfSOfg8zhYCCLixsmESSLdMVj+7SVZFV1w85dstH1/BPTdpEaBaqfVqk6PRW/8UCsz0P+G0xGoXy
VY6PpjXxl70WjRoadadsb9AptYdRWjBPh3XaV+Sc77J2+GXMRIpU2RguYjgoWwXHpSlvEM1iIenm
T5pU45Yv/pzAR9ElQ7ewgeVmbyBGMoodUT9YKU2ojyjzXO/nsHB8mOPMxJkRe1jUD7hs3sZ4++FV
Qo6OhT7fp96aFufNQd++I+yNkiphKJclNCatPfDoI/xlvOZo8ROJSASyeHDSwqB1gx0JASMjRo6A
CVbKboYmEWYe63Ldu0HXs74C/+itCn8rvJthFaCYHIgJnKWrxdImPvUkbc7e2t6mVo/2LcEGo1sY
PPfT0Q+6h3xmcIdd+BpVA0mkA2Y+uAG41LHT917xpG2wZHAz7iij/AIVmsrRgFQnz8eUz/PSDq/2
bN+bedj2Mzk7UOOP84gFhhHHYccJw+iSjAHZmHi1MT1VCZWfZcQ/cHhnOXFRQ1R2/AXy1ga3VXtX
pp82XqE8gwWUDE66yq5pMvE+GyQMmpiM5/PG5OuYgBOwnQXorasn0TJ82ZCzKD+xT2Ngw50z/ONi
JFGyaMxXjkh4k+cibssDZIcfRUuo3prgCI+L3XtdDMHeLt7QnTCjEZOmQVIUDSo5OgazhEF+Q5ih
DnRveDKp6U6u/XPga+JEORFopdI6wjqUKSO1wTb6GKskFIgVZbo12iHiGFomXVL6lpiOE25GLu0D
QyrrpRI5oUwrHYZBmewqm/27KT70gfkHuoTdXaKdsKh/sprlw7Pu7EzndXLFZa21q6AuCkiMh9C5
GTe10XK+C+osadKZMacyoQ4Qv5YGGF9RtuapjQPLyjvrX4th5YSlm8lImjt05fy4BLIPTS84EkLI
O7W5QbOxy6nxwus12Wz/W13Vj+xJr7Wf3F9L3SGjzfQFoyUcJl/QZcI6TIYn3IRr8XtY+dyd2X7g
Q6IrZSigLzrx0hFNQlqCOR2VyRBUGd9x0KAGpWkiBr7ab7Z70v8Fgg+dd9nn1o2kxqRZtSeE8QEO
kb8LKr7V4MURle14IN/0o6soNEo3jywyZ08G9lhdd5v6e4fG9NAojGNINQsnZ+TnU134I/1dGRv7
GOu8mAk9aT8Yhhvcxkw3W6PGWkZ9FVIYEpiReM9xn/2AC/riZhhwJ3b+IRyu/0y8X1nSpxkST+WW
OwbvPtsVdCTHqzNWXTx603K/ee7X0pf3Achh4zRsS8N+IhqijvUj5m4vLuc0dMaWiWbThyueOa5u
Q+Yl/9aYVXsy2qKA1dVvkezrGxtJMJPn8pC0/rKPVfV91Sbo9Jeeu9NWIVc0NCEIfmfrK2vkvPxR
Ug3VFy9jn6tovtbWXGHgxWGwcaDqtlQOwbtgJkIeca8cSIB6hSYjLjYdxt1ZWUR+Ey+7ruRe67c9
+rLZYT0TThbdwmRiLWabjGBsVMU+7YtUODgLOLCqCE55w0ltldOTzdgYS07rlNjkCswr+d4Ux6PH
haeyp0E7lEp9GgHK7GycnvKWuqcskgvqgDtZj3Sm/XSzCfFyvQew/XS2/HbSauPdpPdVCGr0Fro/
NtP11ZHrByZR0N06fD38OLB2nr0ybdYghV1sp8Uz7k2XUkuagNUosD4shEbR9U2Ivo6IxMP2WpZ3
upjiOrE96Wa1ybab0X3G863D+3m9VELcypZnonfXL61R3XreeqMt6QQwxGpt6PP5l3nF39A/WuMf
bjL9mOtnxt6wEYlbQJV2T7QbgWjFF1vIUz36783kIm2wlltro9hdPfVB/ki7mxNKsvj1Cr9d3zz+
BTBiNRlWlAAVGYcUmsHPQUKrqvmXRg5JeArGM/bXut+td1vPgs+VvI9LsBSLIXtpfVksJYFgljs7
48Q0XNy/y4gr/6w3jLFq3gr0bia7jYf9wE7ZHYuUy3Nl/fpFf0uhQRFMrzfqXPP26xVNbhMudee+
G0jMd7hjslM4Kw4F8l4MyW5ASNtNPNO6qZ9qSnYi3Kgu6+AWixZOgCENh7gm9jDx95QYgTYce2EF
8y8SW2G2cbRMiGb6qd00Otaaxa9mGNzwuuZ9u73B6VY/aAd/IR8O6TD20Tu90TavlZp+de30pLcS
fVfTbTzJGm1/kX5k1k/Mc8KkhzxHaAfbjPGw2uLODJh4boqPrSGIqefpSZbliYSzfEx/ttZhq0BV
OikgcdjneGTL2PQ1meIvy7a86Y8pDY0psyk2hEa7PmCmZ3DvNXA59ni1ULVykDwLno5WAlTMjpPv
l5KT6zobsAfmivGw8CliAhYNa3tpjf5zaYqnNqgP27xEuAOzp1Ko7yAxn5e2NkI9wMgs6P+QHi+Z
Ceg1VW+rzLaQkMc10oAPHkOfqwOqIWfeddobZ0Y9R4si0dNL+/qi0AJbaqfKGocwUxFxvKYnWcj7
ZWEJ9i0DJgYWezkvj54s1v0VWEi/Fe7a7GLSnsJ2ZuFhIaBhpJLgRxa4tR5qgbpSVwLjaFlUZuDs
OahHSUDjFfGwg/KjwqJuKsRhAjvBloDemlUplvLYG/KoesC55QqfZXjs2vku9eO7GQ7U2rOrB1yc
TPAx+YhLN/8APNy3He7Do2bJWxR+pVW+DZOFky3PwxA73EIItLgtAK2RXiBL+QtHIXqhFj89+sBD
skSJ67/aUpx86Pk7BgQ8fr33zY4nekPdaseQD2EKXywwxqmmZ1uXoggFC1q395z3U5vAxmHjdgk/
H7VCQ2K11s3jUwHBbG2EvTcA/3er5aA5n6B36YraBYW9dlqJhspwlMCEHenoMJR+5OvzkYHL7oqR
lganrgJ0q9zb2aBbzVJ2A5RVeVjBiZ4aiOUkU7OrFixJPDXYSEHuyhTnX4XNUQ1IGVsz+rwlPeLW
Qw8KZ3TXruprL9vgmJ1nO4X2nMPYtGiQTZuIakK0dtUwQVfo71Hfou1le52y5yGB/YzASO6I3/lV
dZN1f+09q03uFQYQUdFziQavfO6G9XbOYNSv8WjAISkJyHO9D88qqRjuE9u5d5by84rSGAYfuitU
1DZYeUnT97F/M/EW4GirgCavhx2lYg5zmGXr0hoHrsBEAX63sXq/vNSHB6shORyMWTSZ/5sQN34k
Gfe7JsVwVANiTQMa3dlcO3TVwE7UyHCVHuus9A56K1l139sEzJBSqyJ6XH6OUEkDP6iBur1I2eln
1jyWK0dItoEobfVbvw0PjUHrHZPtjo7NZUPleLOT1YDRpm6uPTNEDCBnfbblkjJ68OTvtseCRYPV
m4amhCZ3V3buUTGS9DfuGFaXO9mPpBkGB6OnIBFuxpk1lh/dpAANDqnhY7R5PasMQY/abA/Xau76
QSm91qhxHfZmmjyQ2TLQN93GaUs6ULSJvf6SWO1T7zc/AgaMGMveWav5PXYptxuGAHFSvHuq8aEr
2TGQg/UHJiAdqmtI6TVctlCv+iV/anPYDYZf8FS2EBir9buB/TqEQnW/BV9mL7G4AfGAVJA+dMAY
9zLe9ZylbKWdOBEhd8n4aBdnOZt+Q1PQrb9i23s1HJQctOdHN0Ho6QQrMpGgfGva4ZI05aHAVWRB
wbO6VXEo4X6n7c+mMHDZdR/iqT4bZkPOn++Fq0evGw/9be8kzbnCpmrHdjlF7lrczBhS3i3mNH5d
zfK5hH5llO5yyhEoNLhZkcJKslZq7D3gu1CZMI/HtXGhNhrdS78dtgVD+7j3I5LtIbDaZLHGtXNT
gj2MC2R3c2rvkXbOO6OYmgPejv5Bjj65gcnohm1b9DhPUTZk4/LQK/KHoE8TzptuB9NnMtfE8XRK
svlbN9ryXOIxOlNu0x59kCjsILZ4dhE+uWUPxbkx3geioMBIk+y0NX6wb8z8FVKodtZ3MeWLZ7wx
3Oqxmv3ECn0iRCQ+hwc8Q4dLSXILgi9e3M1tzxlupYlYvMv1Jbb4avxeV5N1YS0Qa3J9cWvvMmQr
5b8ZGAAdle0dprX5UrSFvFxfMNqVF+Q+VDlJDbOr4ccX1UOhZLJfCVfLMRWIUmsGP0jBi2XKTmO1
yQBCyG4X54GIZG32h74ofvamIS5jaX6vGgYKRaasfZnik1zPWuOtX1Qefw+6lbgwu3UvCx4e//Ry
/V7WUHlAL/+hagx6SH86czWdy1DOeA3rr/7yRzvFcDhxcWOo2+rGccZlL4MGJLXK8Nv+x0szJ6h0
gwaHzjYGwmkX1Z8z0i3ruEEMMo0nbDprnv4Wd4Kdxy5gKxQH9tdyTv0DjtqHxV4WnL3VbTms4nJ9
gaGHSVevnysA//3//A9sauE15iAalmFbl+sLcL/446sxz22Sb/X/wbYPgMIUDk+rah8Dw2S415hP
fW6ZT3WbJaQEa0lTLAnCqLzbXKhnW3btrQPTj8ZRlSejMJMLd+mp1hmTi9l8NWV3y/9e7qU1pngk
Fdk5KLBM8VWlQkleIRxE2N4u/g9fVGo2e4m1yz4gUTka4P0eHCoCNp016Bn++gMLSv8RoL19nPkd
1z+hxrH2IPxw9ILKP44jbwffmOZpQ+b0tDqOBzQOTnH9nkcbhlOgfHSMhyXH4m3D8goTwoO3qe+O
WRcPKlpoDaUNBDSB7m9OTg6Zvs79aJDddv3SrdJf8CjFXno9nm5gc5frV5O+C//0PRMruClx3vx5
S0NELmM0C+879s7DYQny9sapPEyxXcRlarlM+uX61TKlXwHOSDhpOMG93lwuiSTslkH7PmdseLl+
6/pi5sGff8QVPiMErin2bHrFWTBnEGCS5BS88wa/5BOrXNRDw4nv3K9fAiIgmDbx4q/rT44jpEDe
Fn9dBTlP3VfXGMj/rNcTbmV7oR9g1PPyMiBVPY5OdtuWsILLId77RgWreplu8bDmOyIR1P+uuR8W
9ApdfuNq1YTdBR1M+ASHoFbXp92efJYEUzke8V51OOUODcHYyrTOjvpSqmy8TDnmLGGpd5tCbzQ1
CU6KtJWj7bQIgBJCCyMUN8TD0lMeMYcmhTbbM0oUJwRejUfMVmz3N/xdSUEHFzjXP0qi8T1kpQ9X
dUhv8gItltZygoIbJkVE9bNt+d3r0cEC7TI53XhBjDmyr+XUGNcvMYxBbeUnGTkxmFJVsXIu3mY6
l+tX15fY6f78o3IbcYChzsk5nlevWY/Emk8Y8Dv8Eu3Rcv3q+j03eZ4TcttAj+EtxwvweKo2vBwb
hT4h9oe9MFxn11v9+2pxWZXHEb1Oj02q3oq07UN76aK06daTlQzPOHVz5zHLW1dzn7OYAR7m5DZW
/kWM9hISM99giwW7OsFhzqHlqYosj1Rj/oh955h5Nz3pu2m9vAdt80KW6Wu+UDFaq32aqUvpfEWG
zoISnlTfZ7RizOeU1geR/GBWYBiEtoB7OO9w8cEJpv5XS1GOie6IQ7No9p820ejKcnlmZ9/FbFXI
PaFYMLdzrattojpHiBl4/Vvmlj966f+gMdm5ltfv3DH5sbTxx+qg4fD6pyrRGRqaGk+scWKkZ/0B
TDEfqct8HokFA/Atp9bLVorbEaEBVbL3bUB9CMgSwpk+KDbkLlvY27TcwPawPGO36+Q7rOXv3cYP
6bb001845uYRHUgK1Gi55WvSJDUzDf+bCAiI8IYfdmWBe31RuVwg1FLBoYTHf63s3mbCoDcYzS06
TFMw75Vld3Ax26ONGgQ+4+qNXeguN9PujKcReXVtcxTj+CjapiRHb1xPGyz3sjOcvT3FPfgwB9xG
YBmzOOJAviyVO++pZrvbTYKAM4r6zMQEd1ajPI4xRlVt3uiPkepGoMi+TV5X7iAkUlEX13kdxpAi
zOoTPodfLHM6jx7t0xXRy4LkU0NBy7WhMkFY/BLlq8Dle8rLMHPnlw7B3c4l0CeDbmEOMQ2kHbo0
OsKgb3Ey1Ei91z3mLWk/Mv9QgfnVplgEO6Rn9sshVB4u8xO4AD5OQEhQCUZgoUIVH0KzzE9OG1z+
nm/jaIrZ/wQ+wy8i8QtepklAAa6TlvMXflG/bQkxFsBXdu2eKmTqAC5murew4V+YkXhEtVDpIWtu
C46zEnxCQ02ohKNRlLuAOOV9T9UNQKGsHSGHXGd9KXFk2zl+VNjzOcFPFv5BpWHh/h6reabMV3Vm
TL/duDBG1k9pswhGeNuR6Z1wtkC8CNqDr7h16NvvGBt/LG5mYKqvoYPisLFdU/JnaHmMWwmN5e8v
ivW/vd/+vChwSC3PcTX/8a+8vEQkK0Y6xakrrZcROlGX07Lqt6QW/87ybrb5hCUr+r/Rj/7+d4t/
87stXLj4pRYEqOCvvnM93tAlUH9xavTEGxc6EEiSb9IXF5jBEO59jduEhC2yLtaL74lzMM9YlqtP
xqJPcYC3feeYuLCbjJSHOzTCqHGBfP7+Xcp/IYXhEmt6Lo5dJkalDA3/Ny2t6paKgI6cZePzLtOB
BtHv+3nHNkwzuWp4jdi9sJFjsEsCeFVQxto5/9RkDoVeYFdWTEfw8T/UdMRwDT5s3cv5mBDvPazO
sq78KIAKWRMHR1CUYRr5jnsUxe3jlYKYmLpv13DgQB5P+5atSPWXhKbwytOgTfhkECwjDwU0Kj6k
fHnRHDMO3GRbbkhs4JfZqQh7jB44i4u7JXNO5B0RKOROT2uZ/lbV/PAdl9on3bCB83zIbn4qun4K
neVVaJBRSXTGCOAgeSBFmI6dvX4tlvT099fa+qs7mn5GcTgXxNp5nin/hbDaLKo2CJvJT0rmLkIA
Zw9Hle5X8006vZM5vWZFlc0ZjGZCFbOWUVZIcW9NzkEuZs1xAKLs6zANg0iYGzzp5hPJ0cdCn9zr
DJ6zlYVXXtIE/ITgwycnZgDcWPXt1gflAY/Kz3IzyH2BlXKQ7Xq4gs1JCmJhE3hUph8JOaBhY4FX
K26dHihWCpAsm9n7O3oUE47Kzi6puoTGnjNxIjJkC4EZ6g64TXKE7rPhcU4ZTOXWjLC5Lt68jY6Y
mfZHKRqIQtsYNis7Txd777iqUxXq/58WvFznraPxu8jm5gDmYFhDs8+q4WeJ9gm4viwFlYK9L2Z1
TM3qYxTAjaVtHv10YOSFk0SVTCYW1WQ6xKnCQ64ynyn0wKtAfByguVx06PtQjWKvyZkWDE9XrL0x
6nvHIymzMX7XpFyCXSZWVMfud2ui3IuxBBqynAbLhFdG4gtElprQiX4+GqVAVp+1DTY7nMdG1pyJ
fbOz9TJDmwrzwn1x+Z9MCC4kMP1wyBeiOMPoe7yzG+/caJKAVJwTHfH1dme8JyXPuX6r7Tmp09/G
vDyNeT09rFJLsfFhI1VjebFjpLBLSz7wPHSXou6f/8Ny/TcniuUKaZkoAdzA1RqAf2asJiMcE8fo
85OtP7I+DTy+Rw0X/DKGm8rLaFpT0CWGz4R16eGdHpjVmknnaBpVOxT/gb/7r4zvwCYYUrg8Rzgr
C/GXtzSscpaNstSpcJPvTZk9Uj6fNfRdzCtcxPUca8ZZPU8vmnpV+sVHbLavtu/+h2vzbzZ3O4Bv
LZBIOFAi/0o9H9U4xbKq1WlIF/TYI0/ViEauJz2zgc8MU/wnxquQTdyfsmP+kkA57zW+ITV/DD5F
SH5ChWuF/80c1TeM69c9SBixhXiQ/P19DOx/qQwckz0HhnxgWbbzVx4uBbbDGHxOTzgxx5HBFB1m
RWROPSGSsdDDbNr6rZDe/hqVUpk3qYjni2c63V7wDwGobzEcmPej8jFq2ZQXCo1GKfyxSPdWETir
vTN7iHn1GLwgXoTwYM4lzWNVG7tmCvrznC/P5ZrVkbnBihUlCtI4d6LAcIOXgF5IoMvtvhp50e2v
mHiC6JRaYzsJoo1B+oL9NAOsFa+NO2Bw2lbjvhlVeuCxCAeYlc+yFAdZBvcSm5a7YNoQyDG3IHCJ
VJlGXrKOx8bGFJ4MbWs7qMB47TDuiBT0XVaw+bYWkHUN+6QxxytVtAJT88mKSxngmpwRqUgfJ8mG
vFW43adwoxKbvPkSCW5guo/VmHy6uJgcJcbIWdGd6t4H0K6X7NDKDgeIDWuOoGmeipWMWJmzW5Xr
sJw6pX6T6fVnSPv/l0b9B2mUFbgUvv/QBPyLMur/QJ6s+o/+n0VRf/ybPzVRfvBf0nEdkgkCJ0D4
5CFw+VMUFTj/ha13IKXAMtklGY4N8/86rEr0Uriv8oiRXxugm/qHKMq2/8u0LP62z7e1Mer/k8Wq
sP4S/+FaFj/OJIKMZG/Xddy/+owDZwmnEaNzdgvfx/zGCZht9jepcl8Kx1PnUSjseaSD89vB60OJ
YIV5affdW/BWHhlcnBL0oD5haX1QpJHcfMA61PVAaslzgPqzLmd1tjcAP2EreUkVI/PkjuqZWbYo
pyiLcVqZRu+VOODlGBgZDlREaSS5fxkS1rzrbXcR+MVyIDbJh2K5ugch7JxUXQgCufUDpCHOUCub
DC7DtDSX3eDBYSstNFdt7X3CtJZfezWHs3AigazzoXDjU9HDFyUeSScXrNjnLaZ7LAm94LYAAZik
7Xhr+uhUgThrb+y8fD93TfqMtQHOQ62/ksiDC9BE/DrEr+0xU5kV5f1mRj2znnmAgEYKr0k8HVcj
D051cVlVnp1VnanHzTVCNRPcDVKwPLj1A0669YGg02wfmIx1hCMpLsp4CZOx/l25iH08uzjCPHsL
Vtqrcq4qUu9v1m1zUddXZmgW9GLUdSRr1eOlCWIBoR7dOaQczFxJ+cqg0Zfia4m6PqrK9DUA2Nvj
/+wcoLuTam2jSN7mT5zYH4YufgTwiCOKSfyjJgSw0AVBisrylI/KuZGgzG5rBg8INfqQmTmdv2gw
s7VeGduo/VCZXRjn8SGGU4vPSnuIcSUoW2K4nWAiHWR271zLh0+aHLPAv0y13R4avJd2S5FB0OgW
xte5j/8EfEDc1iDpJW7wrXEr+smu645K+x3IBmx+rt5rM3+q++4MbP/e+SOm/WWw3ccGdX8/mHAP
g06dAUnvRdJe8K0DHJcpnnBm9d4aJyCc5LnPjl61RSKpfsKOA1xanmBOVmhTT+Qo4djrLu+pX5uE
NFokscEFKU0LdXZyXmVjnQbpv5mdC5TeYZA9BNYvo1XPWHfFQfOtK3zMTIuSz2V5H85CQrGPXl+O
3N3WrT+8iWlUMucVIwgDHZVheCfC4O7KGjM0fCjjGxxn8gbJMzgblmUDkAEWut/NRv3eRFdGosZx
xG6AphmoDFg6FUVDzBsFf7YaGW83+ZhE4p7z+NHICFkJyvUts8VJlPK4iiGaW5AqQm2CJ8TCwOu/
3Y0ct35xf06qcEieT05Z1f+KU0AhAklSLqj40s/+1wJH8/1LnflUqrxr4CN4vfCdwwUIuctJA4f5
1wcqMjxy09s8u5kcfFbsrIZrhfMcYYY77cHInYQCKOx33FbA/ePZCWvoZVZDUJKVU9a7OolhYPRR
PdV09Ue5TRLymHpJCf6pJGb6Cw90KooX6HXf64KxQDdgyA+noyEzWqdWz3d8JrQ6d0hInjKeuMH3
b10l7uPO08NAEmOqgAn+MmHmURBe8kehYJynApM4I8Bwaw7XdsxOi9OOu6W3AJAx2EzN8qeYEFiv
ZfnYeoO/Xwv1DaRtokab72hxa1paS8DLukY3wI6cq/nTsLeFlgvfuJEo6w2XYaPLLj6YYF+khC50
3Tn+3soFG4MllRcH3ok9qPGkFtp+a3A/cSfyd6JY4pvkCQISCoa4Nb464uIJ71dRYQdTMsvdU1Px
6AwlggEn3ZtJm9MmkiEWF9g1dsN+CZI3PTm6cAawzJFf7Wpcs8B9ve9ztT4ti43dKM3TuUkqmrbY
vssAtfk0kC5tFqg9EVsr4JWsDZ6IAmn+ycPuA8RHu4ZOVsZepkgbVsv7vBp5ZOJZRlP2w1F3ndv9
wqklAa5m9Os1VVT3RXnoUmEduWtLgNSqHLMHO2+Lw5qTTyiTvqPGzYwTQlNoe2agR0OXlEcFa6dE
QVMlsHEg6lSy+zB3bKtd8ateSHFLmNbXif8olITlU5iwgHPhh23hTfCMJtJ7A/9mJJFYDLWBUYgx
HfAmCU0XO0bjbjVXJPC4TYcKQ4yksUD8S6QTq+whZ7qsjHohN7i/S33mHqSTN5FfdIpZVGYchxUe
foAMwmogkVgpsCTVc3IY2vIldiuTw2yBbtCrvR3PmLZNEuBjy0RUK35D2hUHUQrjA92LOOHUxBFr
EsQeDNXDtDTfMdDzb4N5uIfOgo1Hv7wx4zLPy/hmDFWPAM4k8g8VGM3tFmJH54eulTNUzx+6JHFu
2AzYlCvwSAUq7OIhGPaSHQ+mRLfkRHh1lMrdMoDYuS+ohl5aaXj7duqMCPBZI70gg1kMMRdKstzl
4z34gn2cizyJZslgTXMRGzU/Q9ncXjb/1BPoFTG0Q5eT7yd7Jl8uG/El5voMmNSwZnDCgOLrLO1D
NW0F/N5LYvctFlseVDeYhvhTXWLfPnUVL3mjTrOamUtZwcsk02eCpPEkRGkgg6Pp2LhdNNMt5l28
1THhzm7E3dDddMADTIRiTtXJjfmt2ExxAk37uX1pfY4XGQdx1Gz8xWYzPAztSgumDhFF69e8Eg+o
UHiA2UgIOFDGSWnfTgJo76TWD+Tx+mUtoaq3aHS6ZT5vyoLpSm7PUgfAdpjNMZZHoAaL3GrG9C7O
5K1ay+G2d+k/zPrUMCuJZtV+0CCUmbipgF0SaC6fgc2MTjOD0rR/TtvuolF2s1jwL50DsFew42hk
ziC2qbgjDYTo7x0zePsu3uwTWaKSpBs79GsuqBqDk7nFv4PhtcxcmD3Qn0M4sqd0sKEXFyV2pXO8
B0F5dB/GlYWXW+07ZFothuOAxkRq57GZRVmH2GcgDDsfcxR/LDiGeR17i/Oj40GMCnN8m4waEidI
mxwLGW1vnjm8r7VT3pqxD2HE7G+KciXaa3ESKMHBu6XxjxZRKU9u/i0zjCD09Kk9JnF79kGtLxkX
0Iudae8lfRzZZf/GpNY8pk5z51kLJm3JN5wn0oNZ/hZtricc7rGe+nM8Fx8OAreobzhJqxw/ZQNO
A+zOPjt55nb2neALVKElZBa4hMpZX1dFXprXQ+utMLHBFas30FkyZuYJA28exBkKLMtjtOIwJtg0
EikE0KBdzhu5J8BXMHSdOj77zFHDeoMhuwXsXVSBI8Tk8wLEGearnpsQYrubSjsKJjXeNv2mosG1
yqhLcxElcXAaQRGApxooznb6UQBX4rTfHUjbu+dcWoBI7TVKPDmwIlmgRRW/CtrDbfw2LVMQxv1s
3pEMF6cZ/IKK/hkFxxuKgWZfSXfn+z16G11z5QbKndnnUmc9qza+9MBQ6HKI6SzGE7zd28b2oDmR
V4YgsyULJKWy6IhXI8YBdM9Fj4EsD1pFs8fb4yGYJwbSw8pbas2nDdEwZK+nVNlJ6G6Wv8NLO2q5
CR32HqNlv/bjsJ6trGkOWRUXe9OWlBIz8N3UkuM2BtOpGEgaBFGJJDeTeboMiMNNirN0mOltbwW1
y3HKsiESSzfdeZv3bpXtj5FcwKirkh9ghnuhR0VW5lfHRZtLZsUCNJ4ExAC4HsPV6dPqExhEFcY6
ns2mvM4EChLHp8s2h3KTUhOJ5/epnu37+XO2m481lYe2tu9A8LCfLHACgp/w1uKdN+bICpxsuDSk
27K5+QdKRNK/a3xTSWa6yhNn0DthzTBxxpHgxHR78vB5ioqyyw62V1/cfvmWTw2AQsPEyB0cDPEW
36brYDLXmSQMSC9/QkwqEVVlXzdvcgnnGgi1HSjBS5F9KNN8+G/2zms7biTLol+EXvAReE1vaUQr
vmBRVBHeBvzXz0ZquqtEaajV7/OCyiRVBDIBBCLuPWcfiFpMN4sF4ZiIcFLilgaqxst8L75LEawd
vTVgdOXcJySwyV7fu2l3LLLvU+jRZOxKsXClPLJy1e/Hfg9QFnF7Xm+iQr0xV3phppfPQqKiQFpO
8W3lJLpY12Or6HoTNEzmKDqtwJ8NfVAfAQ2ihq7WndvBy4acl4Gf0lm2rMDQnoJR38dG655byGDL
vvffJrcvNnM3qhW5tc7jzF0qdD+NRGnnA6uzNgnKhI00LLyrdPMWWdpc2zYtgamTDHFNRB6Fdky4
Afe1ZV6Tswk0OG6eyOaFttrFLxndChFrJchGuqxZ5VLddnKiFtv+GPNgvG3H+KyFqIYH0XB5SPjD
Lbl1FtWlurTeUyu96yqGUtc4S2rQNMU6l9YhfsFEvw7URgcLQBaTOuVuyTKmtuQaxtq+G2ta0P5e
w1a2lZX1GIiZZNviJ3dTbAI8QydWYQvRHV3zuguYSwQ6gQ/54C6DWgdGCeEscLQ3q9jqDVPZHH/E
WiUZWCYu5I3t+6taU9sk0r7FvUEQvQNB0icyEuUkcxIWO7AMicvdmAhV7HXDYr4ZyVwmBHYBgQcx
V8glZhqhsQiZiGH8oh2tUOFUOVpdO5PxksfpO03Fq1CJDWFZ3rZIyoHavPc1ss0nQ/ebO+BfX/Sc
6Mq43JFPZmMAehA5Zy6JAEEGLNnzkbVJ9cUuWc17Uwck3/XdVVCOC1MvX40EcLYbJd7GVcyyYqqe
sd2iQimSe5SGJ5DXFMta+x6XGfyHetyMWLpb/T6OMfAPRHlVLXxZrPVHKqXoG6m0LuGKPI4jqpZx
pD0QRM43TTkPZYyuTZnPnpPFqzCm0zdPoyyDCGgjX/d9HK0MQE+bKnFXHTqtJIEd2yqKl6GDNodu
xbIrvjZzA6SI9G5j9i89BpljwVAQ5Ugy49C8kyCcUp2obJs0Ut0EMgpHhynCja6kWGFA5JmXrAbK
lGsvUMSlxG95ED4B4HBONHTPk0ZuKM/LwXiH+P9Cn+YgG31j11O1BV4fAYzu12ZmYVY22hPIjxEF
O/dw2BNUzTECK6YjPgU8UcDg7AN1kycvfTOmJ7On/Dz18ZXQ++9t/m72nrcqejq5etuStJ7g6+x7
Zz0QfjW4dg4pvScjvBGb3B1QlBGKuFDFlXB7/xaF9gJUen1ITAubgUGOYivPBKysWb1pxA6Y3KFS
fkn9OYxbRcusYVUpK53l6dj2u7F1V3iTTg35pYyp1KgUAlvS8+7NvhJ7aU1PaE4LLfGXGY4y1GLG
OQEgvGuY8bgx/rOuB45XBxC6a1le+fO8JPBZN1kUapFa2NtGjgbjKSSIznuoLe40t3l0Kzlt6By8
9QWMMTfmWrarUz8nP7YA0eCyDGvHDM5Av+47yAt9NFMzO+S5QRbfDajUSFygLAMRI7hL5zSbJhvP
TUVpqIF8wOWkm1/yKXpOTF19McIsW8R5/zo5217R9xGW9eyiSDlj3LiLpvAe15HFGWUAi4iKb7qA
lJWWc/3j5eV9nEF1kCg2oybeVdq0RvvEY2feGK7cutxz28u7S3ZGZeTNVtr+jak3eLiEvvfDnGTo
dNI2xKpfd5FOPy1r9yqzjb0/Rxw5o4xQtM4v+1RuG2pv29CIZtddu7ssJmVte5s0GKxl6KruNpwl
y1X/nluQd0MDSnZA8Rsr6GOr6mBVym5OLWPq0EEUbRiR33rtxg2d9luflvsq9UiBV05ObJ7nLvUW
iWeGDhw4si85soGBqUr5PoP6zRXD3tUmChYOUhQSqtZ80/nayCSrZjO5nm9X4LUYo7U7XYTYx/T+
xvLFGd8Fc8gxaVcRqla9aSkCGUgIfR0ufjN+8TXi0kBW4+dpvmhO9cZQBK/Scs+2zA5Jn764PVSp
QOtXBdpAqMZXpjjWkf3QWzLZThHID8DAC4B5SyJx8eF6qIJ1/QUCKnzXdm4xpshwRml+SUk8XjWi
/Mrj4WjozaGKY7XI4mnaSsc5+eVc8NeQotal4dHHlldJ4371SvO5hE1alaWiGgQ3dUDA2hcAiTN9
aSMx3MYVIgDS3hChpQwrU4nIn6neLC27ab0axXIHGrgQBvVZ1PK5UWL+VFdi1K0dWtO7SVszJbvt
HC3ZkvQE5010zxlmaoGjkDZzBr4eSGUaQaaorE2dI+sTINUXspp8MNUJIZHWlW2Zp3HUqo3T2URJ
eRapjm3YIvAgWcr8z8aac2Ks+Z9cfkbOnCKIc0ATOYex9EMGo0Rqb2WWmgfihK8Vl9L28g5n4wNm
3G9RR9WEAE/coWneLi43B87f4mCjB2aQUUs5q/aKCFlic9AHErNyXFjabNjHT/R8iVbpL7EtzCHL
QzfjU5XtMlLNh6UNU7+NJtZ+k0ApdznUphsxbAikqNsoQO7a4ai0p9s6ZsovHVkeLpsfyS1/vzc4
UUS+hPvLIV42Y45N5cch0xG3KacTSB8cGyv2NmD/a5MkrNhLSLTpBldsAPOfA2XSN4/mYg6rzWrf
yKfLzWgJKlrkgezs+bNf/jpaw3//9XnfVhJRIA1kBlGXnaRanm0vn9gRbT6PkMTbXN7noVdvhDl+
wWrxDQX8sQ0pn/SKs+u05P2G9PB41g79YZhsplOsx/RFPwuT2yDoD9gD932UNFsNbhAGVY70Mopc
3pJJPS3lvG6q51Htcuj17ETlacUjhugtjxiE1u1sMqztZpf7BcIFht+QUFhW5u0tqQo2zJ6YWDVc
QajWBlqiBzxz+QbEwRc6FXN8jE1UWIHVklId45rnlbswnihLkcoyZoO2tVwF/JNYyaNOk/5o1C0r
siHs116d9Ac9QPLf1MJdZdMI4jwknIkEEvYzBWj58KsYDBxJcxCkqh8czVoWmjJ3rma7+pLi4ggy
jRnGZfxNQrM5eLm6og09n8KSkn/lMRtNQiI6YzaXV5fN5YoDN/A+6QNpCPmcumaSY+DLWaF1uVX+
szHnZCvm6Wj1FejWtpyzuuI5gMnjfybFQIlVOQs3i8jCDaJywCKtxUQvWkMj2Zek37LCcP7Kghb9
dOpgbW29jT623eGysURdrJ2GW16ItDtYZSW55q1BLLH9UTfyFWSHlNFmDutTTNVZXM3JI/42GeII
nRwrSaNh1XO5GS+bcr6eL69C/OK7JmjoK885do5H7lUASOLHZpovjbcW8VCGcKGwsC4M1qF1H3Qc
xvvLeTBTQml+nBGqOdLU3rTOYSnoRt+q3htPLPUmvAsNWskgJqpYnx4GkywDJ8qucTRh1p83Fb3g
VjPHjVLhow4V7TzI8X9/Z9Ta1olduRdD4ZxSH4UhAtm1LFkwZVQkTq6k0oUwf3v5B9C1FfRR5Inz
74ysPynXf+9tPPtWpcHo7cetnnTNwuwDDM1BVndbixsNPnueXXW2tetST+0U1VCjqwsGKN8Jz5VD
DcIZaGT3yfypIGZQvbqjtkAFt2aSZM4Hrdf0uKA2d8uMicY5HFiWah1vNXuCUtzyeLTaUyPsY6fy
XTJl59ZLKV8QdnD2x/eiNcKTC0tgAGNkLaZwTPYIWXcycPVN3MxCS7A8KCWUaRCsXJnnrm7FypQ0
FOwkPYVJNe3aSkuWZpduGpZYkOe1r1UgWE3FVDmL7Cj9HEsNTJhqVQ7OrT6L2Y0heylHqj2Onj63
1dSvnZKLwejlGyKim2zON8C4H2/bijm2fopkSa6HG53Qn5THdmY2mSgIV8CFMPZWIfgI3K0R2lIr
O/69AVblLiw5GbCgT2YnMLtI75bCLZSjbqzSY2aMy6KdGuYg5Eu2+JWWsOuxupjmQSokppdXNvnK
moE1VdfT7GhNMv2xAbJPEQhFI7z/vwZcqqvQgdzgFYC+xtljYGMsuLyq5reXV3//IlSleRh8dFMJ
HVOISvwTPbSZ/ZUOlOf//IHLX7n8Y9uIHhX1dbyeWEg623SRtMfI9S8vPWFoO2yMq1Rz+gNhh5ef
/r2peywol7d57VKadLJkaXQWUzQMK3BEdHhb85OEOvkh8An8GHQTVnam72q4BikzwlFxcfYVTtqu
br5RXJnTYND6kTzsgbs8liN3jFdiuu8PnBeGx8DSDjoPzn3JqNqPDJuZRppJlfbuUgRJfzRGgudi
nJsKHvcS181+Vs8sGywgG6xVs4TLeIObwu2tnqIm/YvqyrJwm2erqLi9QJq3hbqPEta4ifSe+kT6
YDbKBd/jjnIrDDY//J6WNqp79IBLC5JCFqBSUZl7qWEeMGW8APWPx546BpW0zsXNqJnp26BX1dri
K0P49+YJet6I0L3Buo+9ZwBiwSpyyFdr7PGBR7a5ELN8eOypdBX1nZA0vqQL2LxuWGdnAq0bNPcw
ug/1lJTORjpLlkfrocieUhUj1SfZPbdaHrKMeA4Z1EqVfAsO5bY8vpEqPPjgEemwhfdd9kLUi2Rc
u7ZGrVhKPbsuTKAkZeY/wGThZi/Wup0C/M7LvZEPVIcqJgtYMIxYoPQWeXklKWsbNTJtLFMHaabN
cS7LzrN+mE/vJEbQ/BI7t4pvrNF2VqbgUYoAG5V33W+keZ1qw4E+/g0Zw9s+Dp+rkR6bl943NE65
sGhnuYu6z+9r4UNui4gAmQquAEbKLQ53jJABMSOWH19P/LGO6mI+IMcuIKHg+aBijHSzXuvKPgoG
xQCbqOmQ0F2OV1kC4Dy9V01UrzoLujYDIHewvwa93i1NFGQLfdLPle9/bQzKlFG1LqpsP5BiX2bR
a0knQGThpsirKwRw51C70czy4NMncb30tvJXTZsSqO3nWHY8vORiHw7e907kV5Uf01Lo8K97nLh2
3ZZWxxPt1pcyWSbKWnt4/NBBWkcNt4eG4Rh64rIHi99SM5DdFh0epANtYXv4nGzzRCGQlBWpn3uf
/JWe6aelr+lCnCif24RopO9I23eR4qw69dtQTmeZp6ukD47KDB5r17gzXEAOzveamPasohBmsiAF
0cfiJtlXgxcfYRANK8clO3AigObI3W4cL68um9YKzOOIDJIjjV/KifwbJFCkjtpTuEGE8GQ6frGI
yZWi0h+GdNbDRTYPAfQcKu7xFg2lItOo2nmS2dslkU2fI+Lc2sMRcXmvlJhWUcGsu5/llMnQDsuY
CmPb2xVrOEbeHqjl15C5xw9vEcu5lTWvM6lVcDIbqqWHet6YYU9Zqhxj7k5Vr6NAXLVajMXUrA5t
UNSYjVnHRi7BDZdQ38tGCHGrsgmCaUPpeAFlvCC33SqBNg7f3EmPl2nGIgbnT3HoOhDtIO+2EJRm
OUGxSC/hkpdfDtek9ZBDMq9ejHkzXGZomd4hJp3lqVkVIz0hZCeOuVcI3cK5b5PoLXLu4YtrSXMx
eDk06KCJOcsun8CKZYm37EIHq4Q3RdGiH/Scjq7bg31gk7HkOegv1jzfbibtTgKUpBE/P/Iu/6gm
KGAXuvmSiK/6oEJRHVisKXhg88shLknurtdGQtwAlp0nk/yblEbtnOnqzJ94+DF7pBlkA6NiXSSs
9jgETPbMNqMUP89QLTVWPDUKKGN/v88NZ6/3QbP1mp5u79+7j+cDobFHp5uxRffqQ5aQ8O5WJJpj
qfvf4ObLq8tGM4tTwa3P/AgjF1MVAZgiXPvp9NWyVcPKNX90OiM68iwwKMHNFuBc0KQrLH+Rt+2z
rvAHWd3cLGT6686+pYt5KRAWDKLIoQnkGjyN5k0wccMG2rDNqQ2TYszGCQVwDC3eNZdPqMjaJkwC
aWitYizZgUYZy4ijTVRaD6nGsLgeUmwhhijABtc643Tbwd+c59qsvVhuzGZNpRhReckP09m7BbTy
7iJB+3+x3p/EeujYgND+32q9TVrU0XdEwj/C1S8J6j/+n3+r9fR/Ub+Vrs68wcGd8h+tnhT/AuGN
bNlDQIezYRbk/VurZ5CGDqZcuiaiMAdl1n+0eqb9Lwdd8WyGcIVrup7z3wDML1Ttf1pyPNcC1G4j
00O1bCFZ/iCg5v4HIV60OydJm1WV1dG1FkM3U2V1TW/FWLloR7YR6c2nyNdZiJpVsSyqhFL7jV1O
4RHL1JXW0AuVJWtc4dT5yWFewuw2XHhtrvaN0Z2VU8ldTRdwCy7jTy6WDwxfB4csikX4GDpKSPcX
wXVVBRNi2qHZ6pyqJR20TYLcnSUNDE5gMd0SD9ii9QAQgA74g4Pmo3vnx85JlNd1oJOckg9q79qK
O8PInGZbV+FGdsW2ShkG6jEk2gSlOb3B69ItgTzRw/ItCFH/uNZ+Q4v+7f45bR60aK4x+2OY/QSY
lvKxjVJXqhvL7mEz9axf5gV4JshkrHkuR/1KjzK1lg7d0D/s/4MA//L5LT69zeWNxOGjAH/oePKn
Dl++44CPievuS0CNbmGNjrHQbXrUltUEK5Ytb3UH0BDgrr3I7C1ikzyz5qIifozPD+n3RzRryLm5
0M1+QDo3QwirBSwNFSGilYx4CNe5QYH9870Y3Jz/9LLxwR140kxDpY34RH5UrKtAWnQU/XY7TEAc
R0nOec1S+LH0aZ+7DXlhQe5fTYrpstkZu7bX+htR1zRmRGXS6bZDPLSue4wj0A6fH9t8zf3jnr4c
GnEILDoNk0vyo6PMqTrTCo2mxRn5XfjIXV0tfCOTg06Ufx/Zuo6UiYXC5zv99Wt3TBQMJoY2wzYY
tX4eSPwwianKFVSEqXvh0sXNUgLwWX++l99964Q9eJ4Uuodfbv79PwjluqQgaSQJHy0Y5IpYnLlT
7KpFahnVH66j332L/9zVh+uInn8Auxj/LMpK8shSxHdt/L0kRWuB4YKyuhWuonD8A6Xf+hDwcDl5
kuQKvIBA6d2PA/IIk1L2VHK2ptDbRYjgaudl+rGJRLaZynm56F0TDN2ey7K/p8oSr8cKeRMtmEWp
iYQZCzjQHokY7QcTuZrwOW5IPi7jrmxxEoxDcqocgk46JA9wdqP3OiBJUPNNyjNDt8zr4F0Z7rQb
k5taFshkE4fyyWhGJ4TSQXNrtNqLXTnR7vNTexmqPly2FjETuuHiODV/uWylClzs8ty4qdkkG2OI
bq2GSl8Y8KloE982Ol2+HiyF6Lx7spkoQNrjTZ93Am+k063d/A79dUUCJuixVoA0kUVPAyZWqyCC
VtZxsZhdpy8Ufcxl6hRXaGd25RAuqkpfGZNpnRzTjs+DegNFRLcNocLOB9xE9ciM25Nmxk+ff2Tj
I39+PtsWonxrHqxYFX0MvYi91E0mJ222RSXwu7bTsa/iv4ZiLBaK3nxcJMupldqyd2CeXByzmvM+
6471JtqUZBSeguJ7nvBfXf866xBXNHC+kvxlkPZMAx4rAjwTp0An49IIT8W91/o7T/8WazJ8yAYE
vb3gOalVQONMRrOmy8al7VNj15sMJI3CQDvTme04ux06eUve3QMrfiOh15+PABMtcTYbMAIsMOzh
GE9oXaxQmEgLqkPfdrdB2T/I7pgMLFGLrI1WhX2n684DobV3deyAIHQ1dA2YZZqOSkqRH9KE9VFt
a2KDgNNaQaHlOWpHj9GylrSPZEOqnwyogUQ3reiua9h4KX0ZKHr921ia5VIj63dtBBVYyBZfd3Iw
5Y0gIzrTdihd7m19Bn1pzXXQR8dEwfcbyocqgv5AMJOFVjWlm4Pk7oIPGh2iv9JO+2IURD8W3ltY
O2+FqG8c+94tFI6AynkxDffenuxn1vkBJNphnxlIe5DXu4tG4hKtu/bBhROIvBGEJ+EOmBINGEmo
Za+hxf7hqvp14KJlx6yVodj2cHF+mNINJHS1Ts991BKmWWbDVnYwUY1ouPcHKk1BqC/9FG3S59fy
b/eKKcV1dEfMD4KfR2av5urwprkRA0Hd6m/bIn1va2Blk/ZQ28lT4rnPn+/xN3MfSd6mFHjGPM8l
dvPnXaIu73ItbZl72ZS68yRjbIvvaq1R6/rVEXOAHh2XBsFo6Uw3n+/810knvTRznp5jm7asjw6X
gLjfGII2H1cUz2VtbuLR1Pb2lGgs/KmqNjuhQcSlDPf5fj/aCxkx2LGNwdCUeKH5qn/+0JnuaxlA
XNQ+rbgiv69bWxk5zGkwDvskj14z1gxLp8NqkIbTFWIznLA5yFPshg4qrD8cza9PfY6GWBv8jsIQ
TIl+Php0P5MBIlVtLyhrfR42gvKiKsHOIAHRpb0yrpTQu0VgQx5GL5QiYQMN1N8XcKa2TqqvPj8m
83enhvmw4dCLt5AGfrgsqor2aNQJtTUt1Nhpqq1L1zY2ZCwQyDG+Y2dx0R5BzzMQjvHcS58yYi1H
4esnlRpfkwFVLJLi5kAk6Yj+dIYk4gtZcF5XjR7cG7F5bpAwQFwzui1rc7/xs3M1kx5sQP8UfPw/
fM0fTdmXk05OzbwitDzWah/mIgF8YxSPltoSOOxtQfUE7ZUhoH7kHeHDKYaGZUfhkXwhG7FHOiS7
SaFPS535xgcxtVK6+2pOTF3cDgF3olZ9WTYrd46KmJCGgiJKN+At9VUS+ISq2lg+zULMsaXTJT4N
n/bJQ5u2cwo+cGDvA4vHKoi9XcB3VEQQNz8/ixcWxM+zAfxosxnUEpbNcPaBFeEbNTJy2SuyqhVK
9nAXUkkWoQaWozJOXVPhQQjtfdiDg2vzfEAK8R4TB+CETPi71tbwnFe0kfwBaXAFkoPvBrhQNxKA
EBfP2VBRq50Xsw36yib9psn+oQ5TeUghRwAInOc/2JqyEpewOeMCaAOReN8lBxkQPVz6CtFQNL5O
CpxQmsBGSYkaXCG5uQMF8P3zb+My6/vs2/hwn/VN2ttBMaptQCcYzfNY44swMMWJDKoKtqY140K5
7Gkfu8acYG4qcymE89DFzfXnx+L8bqRnAs5DmlHIEB+HPjniuBmdVm29THTbHufREejfU+t7oAKM
8RQ5nQCyO5v7A4TQempcZ0ORYOwq956dEvpuoErEYbUA2dawVB2PwsOrWk9AvLNZhxnnqL/s5BuJ
x5iXquKVwnq393DJLkjmhfTR2/f82XucWfFqEkDtww5imCETkPwyek9z4ul9YV43mPLAr7nPWUm7
RnroVlFgDtsEqcJo6XtqpkwoLJnRFZQeiKiWOqf+ZNn+KwW3B7eNebaTykBs4FNLNqRFQ+UUVVQv
6+C7NIiJ/sN3y3D54TS7um7YNnNgV6ek8fNw6piAsP2Y4VTaySsQ84J0Dz2cYTvWHxZSvxkkXSaf
tsdCmb/6C/kjTdy8RsO5xYMDMLFaZqLcMXTeyB6RRUgMfZ4RCk/a3P3nH/E3U15qYab0MK/aRFx9
XDhXZMGUwncYnnMHrycyJEDj9j5p1JtpiYFEO38lTMKGXRLKaaijQs1GVvI+83pABUD3hPxuo8Xa
ToQ+IMglRraINr5L6fvzQ/3NhU6etOmiiGNywcL257PRBNhYZxPoNg8Djy7ksVDxK2qtm0FzqMBG
70oAx/58nx9d+/NQT8XP9CTdXSAcH5+oXqepIYq4u4yuvcJju2LsBwYfrSZXkIcAScJEpLrRPHzg
DdYiX+5JIOlAsYE6twriUK26WYVh083yDxrs0XgfGf2x0f40BZofOr9crA6PTsF5wb7/4TkbtU3n
hB1jUi+LZqWXgiZbQtYRbg5I/2H8/vk389srliUS3HbKbVT6fj4bkL9BF7WD2lo5sFnzbNvs1czB
+nZIhVOuXzoaAxFFf7pgf12RSxdOis3lygn5JTgvVkZQGHapttnUPKFNID+C1aEf4gAjAOCa5crS
CFh/JgPyaTcAUROTQwUrkXW4D6lXAm8k57wDGZkcpskt//Co/E0pigOcQzB1bmYJWunnbwYxK+5K
lXBHafYro0rHQqaJN0mpzqwb/wojZsedDdgSQawU411pBytYIeWaWOOJCln6jkrR+sPNY//ufDFD
5kyxupX2xwu5CTrftDDtbvE/xBs9G8O9ljv7VE3xahiZvKoG3wkmKn0DDSVYMXHclyZFxDaW2c2Y
bXNoZ3eAF//CXd3ftUZwi15PXQX50cPqeKxkeDUx0oAsqIgFwfUGmVjoVznPBS82zo2kuxh5oXee
ytnS2TGFi/TRRdThdU+qIt+FFUI0UOHZq6Z5TQfneWpTRK5WLB7NKvg+EZmQdEa47fNwOKcGjzUE
+YSolytVMQf4r69viXEfYLsOrOMXXAes2AhQqltBfnWW1hTF69ae8I7lcByhKd5HYXvravV7TAzX
53v+mPs3jznQSmxBKqoBoOtjETuKCWSoalERWZ+KXay39i4iY2ILUT3B1+Ua+76u6VZm/SH1qW9a
FmhDgBr//ZqKtZQDAm3uRvzyZCjzcmpKaVfYCcbr2s5w2ie6vo56pF4iNF4HmRtXY5GfYttUf7hc
f7eYZOdUc1nECGr59s83kTn5QYzEv9o2AqhyG4RbUxbfIJLCWAwqcx1psDODaYK9GuArx7Hz+Un4
zSgDf8v1UM26hu14H4Y3Zko5EcdOtU3bCcC8t0dHF4O5WkRxZq5q/Y+fmKWQ9esIzgxbn8MPhcQp
/mHgkIldtMFksM8u874VJricvmzcm4GizSZq6rs079KVMVTeveYAh0T18J00u/AoBr/aBoPv3cTa
K5zVcN1myA/6KJqpm1Zw05r4Do0K6VmBbr0hYnBFq1d7kChuy7GGlKmr5KQlg3hUlJiU7pd3Zpg+
qbEblwLr0mszeBtrVOkt/t2eLkLh8ATUWfbmA8mTTdkTk5MFO3iV1lNi29/waTrr3hxy7nRsAIEx
/yHb8F+hCW/jbmmYuv6Fao52b/tMI0XvPEaIXfeUv/yzH6UzUsHWbhy9q28nExF/24NJHZrqoXm3
CtkuwLC4TxLx0mTEf3XU9eveXNSAcQQriFvwA9q5r32cv1nOmluGvvclFh5WvmA8hi18hmk0HlVu
EEw0Wt6zr+J8iwOLEpFp29e5lz4yk2n3dRxMV4NJ/l7ZGoeGpAgWQcm5xH54kpiMFzwh88dhjO/1
OmiJaJ+8jWc049fZazTjWl7twkkZO8xkRQcfa9Lsnh/HtriLI/FmhuX0pifGbS7Tr00WafCF7eg8
ijY6t0PzvRwVDoK2R/xOMGa7RlxORIqNJhMmLyuwJp3qVZTU45z8NEATh3goUktBRiyZ1bfpU6PF
7Za8V7iI80aEk1xOvp2tLB3cNE/26KopiuYAhfFw+ZEhS+fQSBNUZ9STBMum0O3ux6vLz/wEtVZX
+1uIeJs4sZwTpUf3dHn19wYoQbcue2py0oE+PSLHXRCfGp39fiSlyUbU3wcjMhI/KY7hoGtghbSm
OFaifhlcvFSAEZpDhMoE8TevpixL12lq6li4gulaw2x8jUfDLPzq+vITOn/jdZTCcpNTsitq99Tk
vnPz9wYEEEiOxrwSmQpXjkoQAlB+3ymk2MxxS/thSKxw14hs2zctdoPeRzaWsKQ6eB3uIc7AJhQY
6FLD8e9scB7GmBtPWlgURwVbkyx7ovbKUvvSlIb2ZSiqW+xyzbmIc+3GqKkde1GzBW1qQeN3/PsA
8eQhVApR8fw2Y4p/HmcSthr2cNMyDcla0t8wTUBAmqLFj6P2RiUroRN3pUL/Ft8EAgQy8PZdWUEn
RUS7iXU3vrWLLr6lwETy3hhdorkov7tdeLT0qDv6U4luDfTMYzrG6RbKscDmavqPbkwYU243GXMr
uVXuMD2OtkEJI+imc0729KOZZAeySb3bTK/rx+wlnX9oqzDFjZ5zM5RiW7F8ecDIOt65WPxrYVQP
1UgQmEqCnBq5Fa9JM6FFx5L42gXifX15xdSVEBKJeJQQOqNvmCPFo8X1Wk2CYM3kxUqlcxCycQ9Z
iBFrwrFmE49x1Q1ZQIpqU28dI1wRHise5hrlwkykWIREjWAvtYw74uGI6+hu2qJUa2/iY3ud7z10
Ye6u9EGKrZWwYyy5KTbzvjxrownvswSmbSIQhzxA99y/bbqufQkG+7nDKWiAdSL1xbSuCsV1UpAF
hKQ5a84KWZftluH30M1wtNmBQw1CrzZFgDi0U2o2ADXZ3ZS1t6Mc3K8Z/tS16sphrw2aenaGR8cR
2aMVgTotNQrHedxt/aySX9vwUJkEpNH/HTYDZNadImHr2cEvo+afuxaz3LREd9wNDKsWJvAH19bG
pVmb4w6gLm65KX7Mx+iFgSR9yS2ff57cxWZR30igAY8hPtQgyh6Htm9vLRmdw/GxtCvjXtZecS2z
4SFAyPvgRFNyFTfa2+VdakfROVdpDrOyMFd9rnE2qL3e8pBZiMD177x5MzY2qtNwso8pLdBVGZs1
wva2WU0Ul3alaYwPnu9inENsQ7+tGB9S20nWhNd+G3CDLCukrnftEBpnz46+1KpTd828MWYjxVBI
EvGCBDFg51B2xudx6HOTHtX8Nm6b+C7Ky5Xb6y/erL+u5CB2ves9D1aesF5zuRdNKBWaLXbEYkbf
1F+c6H7XaT2Usl7aN74rWI87qzpVDpklM+ZwSCQ+zoY2RV9X2OE690SQGyKvJkJgHwXjdSCr8fry
qguZyBQzKH/S4s04WPTzBpXcDFkZXrvpo1cFwSbrHOjHsyxPn6V6pUnFRlQo6FzNxQSDtBwtJ/Gy
Hj6uozXHbZYh7h1RHAMjKY92memoj2Jv24+kCiZOvqFFq27NSE8wvNjiWJmyPGauzVUqpvD68rAr
bH4bQv4g10ufri4bh76BkQC71jHdnGyvWkPBN/c4TF+nqDm6YZOt4+qvQuveXJ+QipQ6Gx/g6GG/
B8Beb1hRYyUUwzqymwCPE+xrJ8eSmhfZYQ5+rFlGLBw7WmsdTGur/B4lyZck8bH9piSoTtFf2lhv
63LA6Nzb61zZHAXzvm5Q60LI3WRONF/9+KRC9YTbDn9I/T3uTjbP8RnnODT21y5yv+gaCUOUv26Z
zq/yAUmKwF66GDsnWFXMIbXMPsn/Ye88mtvW1iz6i/AKOUwZwJxkybI9QTkJBxk4AA7Cr+8F+ta9
3a+rq6vnPWGRFC3RDMAX9l67797NqbvPmBsZh9xyDxLMYlKrIixYZM44Xvbuozu1gfOZptgt0Y+j
eSRec+GIfJQqgW3p/5q7cVHxVsQ1Qx/vPX9Yy9wg1rmr16xCMWrGFTADchGRhwIqEkF6NCpIv5N7
x4Q8bwzMcJmcD9aUP1SJz4aWKa+Hw5jamNdH8mHKedcm2nZS5i6L3Y2Ts3L0poXn86gt9quTJ8ED
1TYTyIV5WbaUrA7/rbqkVtazk+rUcHbrtyxrFFmezktq66jXW7ixhoqoChzmtVEB4irxf/oGkR9J
UohF+vsog+jFncjC1MYJzDPUgPUCz2TI6K0HpnFN5d/yFFEzJOAO1E5x6NoSPSLuapsIoWQcvyez
GzoVanxdTvyHLONbWetXRiWA8/xdqZsbb6b3DNr5lwDwzPLPxDHF54tzklrjdES9LKUf4i27mBnQ
JBQh1bqprbtOOO2qdfJ0rQDS5OYXs/evU4vwR+HH3GZFXgNXStttI5rr4GllqI+GDFlV4SyC4ryJ
K/PqaPQRpayTsFUmuawuhwTb+611CiC3b31opaVj8gLHiLn8mqn5obcBHTKeBILGAAeYyLGzsov3
WYQLncG/vo5Fg1o+0frtopCu3ZmAb9UfRwHQcbbiXTNUCIGTt26eu0UXemQS+LGEIcRlgbiw+O2n
6Ye1xEcPM4zPnspi5SkZZgXvsa3az66yvjVGjcBAYvN+sW+JxjI6DjDiD8jqRzSYq8QEMu3XOgIG
sGR12p1AqFQZ7mp96POLiuJwNt3vqDhIB2icLJQunJamV5x2DXdjpINP9E13tlKbuC59/EJggbbz
huEma2VtEjafK6MZTn3FealW3qEwE8xii7MM982hbfqfJSfAtJ6SRzfJm0rRdwNj9IgHrUHyDtN4
el5rEx0HL8Z7rFx4WSRhHHNcn+rRwuXo0eYyZ3SMuj7lPqEsYMNOQYnwudE9ucUWDl9IZ2bsp4TE
o/I/+X0sURm0KMMrhxH8886eJNhT3cVnaxzwtsZ9czI0XE1DrTcbfYklMOlvaghstblDTwprhD/Y
2FN98lyPo6cxQtqCBotulcF4hbz1+dxFMZZAHNKfrAaSExiu5OTSuwPDBRCppDI5XMU6qJSsPTmL
WLghIgIjxThvVeJfqyzbm7HUtkTg/VBxXUI9gcNSqL469cuLkKUsF4LSJj+ZOOaTcLxpX0E8ESzb
i9EcDgVUfpZAywOWsA1fuuUKr5u28YN+j1kGevsQwbT0zPb0vMBtDu/PDPZSw+PdFslBdiSkHJqC
/G0yB6N1I/3ylDigLzWs++1y63kXLfg5gee6nWWB/ZS4DwIpy5M/zt98h2LJ6hGWMYiqtz1sOAxj
M2yvdHmVmxa2qVHP5YmnVx7miO98V1iH1OfEjznihMk3B9LMNWMQu9kR3T4r+y/E+pHwhUf0+Lyo
ZjIk7NIgXjEuOJzgd3/en+YBh8rn1QHSGGM6b9+UU3yaskycntcCMe+1xKULGuywtY1hn9Rq58nG
xhMkm3dRt2P45yYMiPzER6pf25CEUVLQ5eE9y7UkxUPJxaQ52N2q97yKiz93+53tE5uXys0w13kZ
drbV0msgfy76XjtK4lQQs0dblhlLnLPKOY6rq7Won4XX4krbkQjis0PTBzaenNdg/vebvLO0vcE7
vsLEkO0NOritOdjeeiZ/KvF1/5Izsbrk44L4CnS4Olpt8iUHhVq1ngxj8Xv2jejEkE8CqQABJctD
6jZ66EQOzbXlHyctmNfYZ+DYsHvQGnpVaBY/h14b1kbHgXXSg1/A5EKiYsZtBq9tGLoSArEhENNr
TXmERQD66Hl1TuyqxXGGH9N93hvEGqp4tdgon/f2yz9wGiOFiMWoQsOYP+u62D/vJ1nL4Eux/Gvd
Jf4Hwcny8OfF89c/r+mDBVoiAJL2vPnn7/y5fP7TSjPKNZR4uf5z5/NR9fPpPq/+ub0YPc1hcdn+
/dzG55N//vjPMyH46N0xZ+/PU/rngSIS7nYc7ffKVDhnnn8105x964ycpmPCPZ5pQc9ruUn8xj83
n9ee9/3b45By5GHfl2/P+58XQyyRk//zb6EhOWEzitvzrjkhQU0W1Y+2K2mVfRwbReDZm+fNfy7m
lEYaVDnv9vMqx3SU8sHogDGzjpVBLU6KBohxOPsbWTVnpWv2BQ2luyCy2jDr0iWO3MBsOHr+Sl92
gWM6kVpidx9japDVHhtQ5Qr3JyciPCgcnHeZFAerALsIBtq6k6UAxyUqx4vr04nXLLmLguGMbANj
Z9eYPQYEVmY2/M71Ud/NAkgZRkvm9xsNsw1xUj98WpebYNRBn/2p8L5SsYmN5EAOEXL21m1hpehc
OfbAp//djt1VOuYDwQqyzxEoaSSi94qJPcmlwA90iEGBd3cMPazG5gdxu/kxAgC4JYOE7j/q3nJC
MbReksiNuXRHSMVByNndEajwqewQF8GK2tNa3efJAhAM2qAFOIEd2txZRnfOZU5SBBTUdYDaz3Ij
+Ow2UIOBJTCOmI1UpVwrr1hgB82P5NOgiM6wI3NVw2org/huVePdTKsPkBjboiCcl/Pnb6WMaCc6
Gg/fIlG9tY8pxKq1k7JFGFFY0NgxLGLGwkRMUiEtPltNbUGP+2ewUl/H/tbr5UuUNcMOWIa/YRgZ
3D1V/YAWJQiZan6RtvWqdc207fWhXifleIpT8b1IobNKj3d2kSX2mF2kkGSu9zuo/cEplmgTlmR6
oxy0fW/+dsvI2Av1JpBvvcQG5UydRGcNfQqmv8OkKtRIln4OAtzSWZCSK9ITJq83BV7yJDE4PV/T
+hee+HHb0gKHhhPHq8yp8jWsNezPuvJ2hDDDTciWOHtiaA2g42YrM8ZaRnbVNBnv22j+jcYxu3r2
ggWQ/qlQI9ZSRw0PC+FZUtTvTy6+h6mdXQcQEsNuqktOCKCjbP0AxnrP6OmzxlM4OYw+VnWkWANG
ZNDOdm6HlZdG+9asv9Pdqg07nGoXe6a6kW2g95R8pcZavu5JaypHD88a600E6Q0bxcKjIazo3RmB
FVvJdIAfJK80NNMuYU0EdM9pT5F6oGMKqEyoDZAanFzpvikCJVfZtJq0HImLvkn7Qjs8kxGTsbQP
hVvWJI2TL1KCorhOGSNb0oCIax5yVFHiq5diGspnEF5WSmhw5xpk+qDMAvFDKKuD7dwf/C+jUedH
/0dW9fLWRLs0kul6Joewj5kwtIAY95leXXUD9YdyDA79QmDumlQRuk4b7NC+BhuR2d+GXFdrsApi
LUjYIZWcr05C+Wsk7xZ82jApezBWFY2TqChSZVzmaxLRQk3LW6YfSb3xqmHYzFM57aq6vzsm0G/B
LwmYcx36HtqWDsOsB8eFcR6rce6b15y8oHWm25T2wOoJG+TAnOvfFw1YrUmKEV4d+jom+vn8UbJK
1qrkq1bVHz2EumNvzADgutjdFS5yrWKucSEGBV8j/n0wdosfWPwUSRSOpdOQVQmPWySBdxED/q7c
ShqYScg5HclOmrnfGZ2Tv6kRbHPqtCPgPeO0l1U179IuyTaROfxKkmp6cARECAMdbCWbEU9Rljbh
tASXy7lwDxrd3IKUJjBP3GK3AR6iKMAs3fxsa0UUFvhaDpXRL15JLdhPKjrBMwVojnPvUzdavyLn
UtXXNmWPg2feWibB6X2ujOBClsS6gJy4MWTBV3v5Fg1WM2AjNG5eLGniAgVnyvN2rjUhy6RQvjTL
xbBOhc1oruy8YwcteKc18twGdXb5c2FybOys4CNqBAUWS4itjhkwod9klrrzGnGuSmQqTpKuPdaB
HitAhoNgPR1y5k8twvkTDeW4MX32F0VMKBcKOiAUJMjzGretuXNkfADdQF4D4ax44UsfUsywLT0M
rFOphaSlHTpwhaTafLcNwrNqq05Ykwtz87lVpRvmiLAYbUVQgX0RYiWMkblytNbwGjIiGva23n+f
ylkcvEjxu0iajkD/cl4xt9wLFyAB+NCbMUEoIFJ1r8tPiUXoeymS0E3i9udQqJ+mDmowo9gpdfx3
pKgY1IkTyREWiGFrN2WTyyzUX41Sq8+onHeKCvZukHqe0suseqSb2PIs1DVy/pKYsR2mSfk+d+lF
RCw14qFId+xyND5uGD2Ift7HTL1ClFdyem0jjrK56Jwt6+avDBvxHwswnblJLsg4m2xzAnkqSbyX
5q7sTI5RPd/MgN9pERtyw8MKqPRGmTqEdY8BHDdUui4ywwvb9I2RN+ajIOxL6xbMfoCy1ssZqeNq
9+rhOiz5pzoiiy1mcnoski+PQa6tPa0f76I9EbYBJrvzb8Q/7eNckw9p1T8BgPGhs1V2GbP2S9ak
CSxjE+tur0KHqdmWOhkTdoUwTk61D6PLuAibLqSKk/UACPjksUzf5hy0N3BQ53CQ6qjEaEIR1Pq1
g/r51pKN0lrqxZhj9HNpIzjFUj0oEiO209eFI/CiWCBt0qy0115ZluuKkVdY2QjYsJ6fRzTiBxVn
vwYjrteW4cIbCjIWPLn1I88DEiQHyTGWWdfekHO07bwBpgYka+Yy08HpCYhrJejRDqemRoQSqqjx
BwkH1qnp0uA8BkFM4iXDGTmbLNtGPKkeur8rowD9DPx2bfRRem9sethoMm9GUI3EsvdVen9A3poJ
fXPMfeykaiEQ6yC93dHc49ySIJFelLSKT3Ueb3LQIXc0CuUntPFZ6MMC2Bj9V9lH9atDIPZlFMlX
vm7Na4fP94TOpCQC4sNUafEl6VVz0mttXOvLTZRxxaZzzQywTzUegOPVm8YjU2UcjA8tyU9+3W1l
MG5U43hf4IECJmM1GAvirywQuzcfTx72BoKwFn+8E6Xp3jSbYeORe3mzeJlXTmoXh7ykhIRcu9Dk
QQc34pszqkOe+upRuyK+sjO9diPIrgSYJSMoAzla/tE5nVpbvQSVV+gfhJSniPjPzfCDgUR7gT/M
+i9HWrnwsdIC5Bx2fHObJgStQrLm26Vj39B6dUpZZg0oYHYFoh52W5SdU0OCXqAGliQ0L2UcJXsI
YxzaKVOeEAnd/Jn4/daZFNEXeWxs7SSiwY26b6ZVXV2zqK6OwbgwKrrx4LTzYUjLcEwwK2XTHGq1
cO8qdXb2RLYpS9u96oYXx3a665RKnTOIoULYVwRfw6NPIsc7oN0TO/g8wTlvqGGH8os0xUiFlLDb
M4J9UZs/vE63DkEK/MRijGCN1tYd4Pw8KTCkhvYrqxU08b59Lsb4N9Y6BqKeR9JaSnZxXpIyp1fu
oRNJGcZ51yPxd3vADgSYR9GUM08Y7b1VhZ4CA8AeJb0pjroEazuPJHGclR4VHsSs1A7NkokIWCIb
ocm0dRPbAlTb9vtZ5piYBdUNod6b3M+RVXGkGKQbWoyqNk6l1weZOdPKjabPojGck4VjAS88UmYx
FkFY+jJfj21SfzJygvlcRsoV6pZd7RZgMqMgIaWq4LjFeHxlNiSCk3c7Gnp74Ig0Iv1wFYMPJV58
G/Q55rLWCX4bdqQOymIy3FrOqpsSir4B6I1Jl72uwTCFsJbsjV7Y2ta0+4uRaROk60ZfLf3naaad
Re5KhOPoJN9MRqwHkqC+xYAAYGZvDZGKezxiFsl7nzrJ1QuKC4+JSk13R0cr9zpibXAs5XmYjgin
afzSFliucOQOiPUOESaKc3c8RBmJRU3rTaQaBdlmyO5p2nhX2YDfMPTxTW8JVpDauzGylfHkI52a
KATC9XOiVjyXpJMvw7Wzn0bzNkOOs+ONifbSJgXAARycRBpYtF+RV7rvRvqznopoGzjjdLZ9qLey
BFKDhJmTeiYugvCbtWGXb0U5tpeoy4wXNbzWYPEoznrtQgJ1di06jiSM8ncZgpNHIXrGQ3B2Liq/
Oj69XOyjmvaLuKWybbtHRAXzMeXSu2rJxATbQbzqkuia+Jo65jXjBdDPEuLDjJtouSDSuAslrNgV
ZWNwDfQHa69zMen7WFbZXs7zay269MyKYnqRJDhps0av0aesnxz7S9PO/uN5wdhun2bm77qyWN7p
AOlt6SVranfMQPH0OkfpeOF8oF5spR+Jgvk2MCZmaq3Y0AhUaZ4WtJeZFHb6Ak1uUAPxslrlo4LY
uNa8fmA03LNjn3MIUznaZ+hD/oGKoWYqF8m7OW96JwSPC7i+tKat5+pl2IsiPVui3XaZPxO4pOAk
mLq1GnVmnrqmWOc4rJsbR+yMKRoeGbqRgSVlk47+Ge/oeAxixNtJPfxOmqFhZzTbWzJwxqNDw1ol
SbtRosFWW5B01QszDg0IuINBlGhcfyqdhFdpbWFaOk9EPUxWKULp1JDmyB8HHilA4WpRDM2nvGfC
SvaCBQMTUGjuVv2F5TtHEbsEqp6mxcZNuulmVROcPuKnQzOP+m3Zp3ItJpZBhvMDLap2cETt70Yj
OaI3kKfnhSaHYF2PvDA1KfYP8OfktBnGK2hVkrMVZJas1xVZHf7XMop/a5g377lFQjld0wExVUX6
OuGFMEDq7ZwVBZhkq99U0mRz3BAXWnTxSFIGyRbeDPvCqUFwRi6Tu2kamb2KZcdPbABJq10atTuy
euotJOAvcztf8r5C9m4N8jQSFs5SpPyCMbbjIxEkW6EZPyayBzfTlA/Hjp6Y1Dq/2aRu8TDnXl4L
lYy3KKpO00TewFRYTlhyFNqVQ6ZvFOQn1EPifWohVVtd3m4tDQFf5KeUQungrWomEjcn/h6YH42n
rPegGtD1ufnXaomTG5fgCubq9TriIzbYJGhnOvFiFYa/QVgNkgFLhqIYXgsjlZeKksIpkl3vdi7E
sSg4YIFhOrDLOpXs8di/lgJIfhSYpER4S5xI57shbLj+kIL7X3WB3lz7k154v/3eRLzZkE5mOtOr
7Rb2oe/g5+gtYgUA4cQrlLyjHcGrlY9OoEfwhtSmI75Vc2PWtfMv10aFW7Ecp3uEYW0CrdhVZMyz
n0D4jhmkiwHYP2OWZvjS+UBXlHUZohxEeMy1ZlhlZQQoT/blJkuM7w3IDMOk0tdY+3WkrOcQzFZR
ALjdniqEBoJEOnSm5OjNe1XWNUA1RO9ZvSEvnO0nGHS7sj+AK+MfAXuir4i4sO6aYagjOQ57wPDb
bEFJmCPzHzfqL7LQvo7F+DM2mYUUfdyvyxmadj1D5ay06TYrL7jUGgmnRtX5G9RUBQtNlqiNYYSl
BVeW8/3y1S3X2Ui6qjV+SSuTMsU7Nh0QZc+Gi+02Dad6LwZCA53XopxKpmFbDeW47ywc8i7xXgeN
kQy1BPq6elh3FdvcggiQVbZwfnqNSS0zfppU9DwATlFi+ddcztORAPUdXHzvFDuhYcAZn7W23Hgl
wy/y2bq9FiTmqqtKi8R6uJSKc9SxcrpfzMMByVhNu8IoPWwHlmx5Vn1nTUZ6SWwx1tKw1lAFLVDR
BfuvnwqHpO/R6qOXhuHSNLKv7XEvnDTVEadRdi+AkqAMkBq+zXvN/tSV3z3TzkkbYt8Hn9XYNKJ2
9v3S12sM1lSXgIvC3rsmRazcOozC8dwSxKU1VI6F9y60wGe8WJe7RhfjpqlJXSS8xws5Gp54s0Z8
DZLeRG+smyqNI/Y7KCy2DipkQiQusZFBgJrtNVB/62yjyjkUQ3EPvK46lzCuGYJKefU8ak63G88c
hImmJNKd9HfmIAmztSRtCMpuu1cqqCUN0EIsI9oDGabpxsbLz/Iz3sadDHazTooPVY7fVDBcikZe
ydJ+NdiULRMp72iYebGx+2qip+aFG4A3X4RLME0XGQD1ZxhdGObtyc0w3Qzf+8E0gNqQy9BajPfE
1o4CsTUbyre4Mn4IQKNsOcpfLU37biTWYK0RaJS14ozEzg89J/01OMuoy4zzfYrl3lnCF0xchKHt
Rz9Ms7xF6XNuyyB7MtmTtQLzb8+nGkSMC8FKOOsxYP9CLmS7jrtaO7VOSiGLtXA9xyWxEmnxmz0v
TVZB+RLNS7qkYljkaymDhXq8WN03ZhjrlELk3RsOUye9Y2Z0xtpwUt4dv2ErKooG3qh+DGbru/RS
PUx0kR1HwvkQ8htbE9z+oSlTkmEkhxLqyEcZfRiQEh+67UyoIXy5LQFK79yYb6YXjCtmjgENNQLV
ANtIbC0n1iI4ZPnwtSM75BR306MuPdjeTX3OcRasU7diQzjTD/stMqyBlIu4oh5IcoZBU2b/jAxG
NHbW8S4Pzr7yAGO6zkg2jAqso+NrP3KMxDqe1pCRI+cDNfmn0eK/B4/exT/SdKSr2HITs3K8BZPY
Wx6SLia08cZuIkKkWLZkxNHEJF7BazOqg6+5kB4Z+4WKRCL4iadm7IiJJpHj4NnXiiGLpXHE0TRS
vgnBHMyAT4AJknrI5bvlkQuIsa/a1TPw5Ir102iTsGSTrIeKpOa4b3fB6XmRD86vmtkas7+kCRle
AGGay3vk1/ZZSOsHNaX+M5f2w4l0cRVT44eGSC4e2TycXxU86sxXIenbfJ97mze4JVdgSchk3pK8
p0F1nYclMYEhWFov67Eufu2Qs1Iw5SlhOcWBEIn8GOuxPJSj87BKb9yZDQetOWtY7605ZQgo2jk6
j58d5Vov/fcoJ59JDFZGwoANCS8ALwRn/C31yn3Rt9/Nqs1ea0ZCO9ZlKDyU1VyLXr5SVE2HUQdI
P5f555IaaSKU46ACCY1r7LaRR9BGXguQuAlpSQqA63ryMdg3EXzjzhRHqXMW7ceI3rBxMJi3Ga0A
lLWNEafHBqDBGclcuAjZtyVMp0crKqiQY62H0xR88xCurXU3xjg+4j3AutUDWO/2jVlZp3GKnVVA
L9aljN8ysAgMGgYjlBY9zVzpl2A2OA969a6I2cVMmbYErSjSW4Js11YBrQ7+ct7j6OWaR7kbpkFv
bu2GbznMQyY0oowupLjt9dEO4OuNDFGA8+Edb9E7mfkVDL22H+OQ50FfrqUvU+WBklWTuJKOthbE
GIVmbOQ7EscY9thje5hrm1ZZu6RVS/K2bqcby5jrQ1d2AOuweG18PSLIg76tGd0vOd+VO/BHSakg
DiUKqltRa9dikgR/u1l7DWLoVrz++WXgeyms0Tg6RYXYZIwAIaCFE9lVdHa/bnMnOWcEYq4n1Zk7
WeYcrUrAYs8Dv6/oJsHp5auqM80D545rMlEq6k19r2KSj0yGvrOtYDam6sSbSSwFn8ttXNf6vs76
C1P5Zi0b6X6KXJYTQpqfqpIaBRB7sFEZmyGVGD/KtC7viQe9uiI3zGfQssYKxFPC37Etm8L6rKt9
p353dWe/Npbe3f20ey1b9FP0wwAogaORMi1+V66rflcV8z1nClazRA/raLTCyTydFcFyh9Ycswu5
2bs5GOuvnAZLNIhmus3cShx7C4hf0E/EA2RoSqK4KtYjcVux0eQHjVV6lJivbRK8iGLmQ6TTnU+V
Va8xSE9IFgvr2knOH1HaOTdVAzEVgAgqRnm3ZrmYdLKuslaOd3uEmKYPuv02oxpfieEzPrlg6XHB
agz5faqtcd+O9UdRZ83aT73GpelHUGRP430IjPgqdb1g3fBSRnS+jG68k8Ock7QBG8CAJQi10kux
1WJgp7TWzqFpiZhDLlklc03dL9HSphS16OAIX7I7mjpz0PDxxtk3wzFuuJM1SIeMk02JyI3D/TcQ
0g4VedUREDjEGwCG2XYm8A0HlWj3Nl6nT1kxf9R8vhN46a920Fv7hj56lfFdnnWl34aRw0/qEUag
zwP+xySrLoVchC22TzRdNEenQtZsWebkjKExu5rGOZYst6sOLGqWBo8uj6vb4FZg+hWfOhxD7cl3
I/2ibDDFZpsf9Kb6ZDka42ecOQdfSgoawr9Mj4rLCGLrDazfC8P+7qh8sbGxCJBZGkef0Ah/tgef
6ICsyU6NG+UPs+ULX1nEw3lWwoSMad6FtDSGfyYG3VGYxZkdLT1WrfZFQORRn3bmoxqfpmBn05Aj
dB5JBLv2un4xOGZs2r4yt/lyFtFyRrdunKC8Q9s0sMCCzFwxF+y7l1ir9EcggL7tMFvlP8GrEn84
6u29Vfeqy/MzgRcajWdmfEGYiIHbkAjMWTO80y+q4RLVtv/VSruK7Q8nRYPxD9Whx3YpjoGgxv33
Es7xll2mfSyM9hsdgX4yJeeEILG2OnZwb5iqU4eenHeFg1OWK3EfYIdWPrUeWEAmJMuFz4IK5Eb/
SDl/37FBPAyLUDUYIRA0W1REKeg7NQWgQBv8Rq1D2EAUD3xquYg7+m1tHoZ93vc7pTLjAFw6fYkQ
xrl6s/U4LpIkpOaTywBjP7nxwEimOA4atsA6sGBIJoxd46KNzrzrJQ7GhgG0nZXf8ohCBFhH8ijK
3ty1bEc/s9tGpvdgskcez80sENwVpA74Xv25AC69wm/IhH2vYRu62LH+FrHQ/CD2kVOg59xdgIIw
/nV+a+RbV7ZCj2ygGCJDftpOUKI2VV9cq1kl1E+06MSK6BedWT8pNv2nDoEyr2uZvIuG8U7j4xcb
JhnaxmTR0RprhyJUESxzgSIMoxlVJnuogINw6kR3WbjfARpXO+GqT6YW36RAcNtn5biLXOi5WcSf
kXb+IPfAP7Gnh2WdDilzkjzal2Rb4deb1GPAXTLgO/jiSgafWZY8DNyGLEpgDPOdxOURHXD/hW5r
ur9IA8jcaEt0k3d9XqSO4V3t2NYv0Jg28UZjH/Qltxt5cnM+8EZW6l86qXpEasI/WQPyvh6M4y7X
VHEB5o1223H6N8GHm2Fv9hkxVbpjfEhLNcfeoW5jYxUQOPqDkJP1lBj6WaSgD2o/cI6mBaCyq1z0
nS2requwfvpIhd5aRjhUA06z9ha+rV4P48s0udVJ66LfI+OglyRK57AuESoEz3lVica0rIXF7obx
lSvb4uxPH56nkWJkWSg7gcoYawh3/a7p+FLyxK03Zx4E4XPKOraRst4ag0DE50235nwHLW4KZa76
vV4hC8/LsThMw4RZoIi/TeTIveX1S1AH1WdlRvHLQKCcKdP0EQxCuwE+2NUiemWqM51bKxDI8wLv
kUH9/Ww8dxH9CFg1KtcBvs9Xkc/nLnA8xinZ9JpVTNowmZ0kAUwUroZ1GjwsUXEgmy9zxAoLc0F9
xJupdlIycwhQswEWgJWe9bTQDiLscpGXkyE37tpi8PGX5OXVmfBBlhab3Amp+VYBFgzZ7qKodEhL
Mavig1GDv2tMHQWDOVgHKnK+EhQbq7FgwR8RFMapGyWv3o1zCO2aqb7hTITjecO6rgZFfacZ+8Cw
uxv5MXybs9j8PLF76Hq/f+GJfUxSBpsZeci2J0JsXyJDW8kui87IvrstW00WrJF0b7DSd/BrO9VH
JxVT8BZt/8HbyYAwJj9hSnorJB91ORUb1p1O177TVvZYfpxToTkEpI1VtrXfJ1Cmr02syVfqt3il
a7nYOTX10VDSYw9zN1+dkUFZN3nvvaX3b0hsaXG9Ynqw2jGu4EhJwfFSQlFrhw3k9E26nXF5XmjK
YNmDB5L5BfexJtvLJlA7cMUn3qv8iFrPeImcY9L32aNuI+sUFSPHNIO2xvWs19n41AWa+W78zNv+
6hOJ+VloZnyDKPI+ukG9yR2vwt8mhlsv2+FW+PMZB2wUHEHepMBzmRuE5USJOmN8ZU1MpGNLPuaT
aHDSs5mzstV2a6dOzHtv59/TAO0l/FXrHZ2UQGT3qVN0JKlrxGFlKXkRbXnzbKXdaBgQAQnFjGdO
5cmItWNb884DTXl3Z6Pf28oDoeipr3QWxgHjmHViZBfvx9EowmDEMyNJndkG6EAZnGS2Swgzytot
AVzNpsI7h9tMfhZMxdcsu7/ntine5v7udqLYYvwftnPb/1Z19zLVhr8ZbXJUIVUsgb0O8Lj4LQ4a
/dQXnb1yJo0It6r0d4Npqz+Gy/8nmv4vRFPWEXhL/2egKbP9Sn7/Vf1noumff/MX0NTQzX+RcukH
gWO5BnZD0Cx/xY8bevAv0H86pBrHXDy8/KW/kKa28S+s5y5ABUvH6MoO4G+kqeX+a2GgclDyMP6y
BQr+L0hTnsZ/tbWCAfV9j9BCz4dISfTQv3Eb9ELU0FBm7ZRLuDQoASGRtXlzdP6+9ue+egQxnE7o
ApFiL9efj/pvPxsj2mg5ATv7Tz9fft/z5vMCNSPKfWZbYTwE9y7Dub1th/xBbFwXlkt6BNMp2Cws
4SmQYlZszzuTRQH6vEAEwI//PEiWaUboyvKz56MAJv31qH/u+/PIf24/r/1zwfwS0Hc/fFW9wPX+
95/5t786kJMFwPrvHz+v/dtj/jyzVvOIFArGZPPPY+DkvOuUkVTG3aH2sDi1USmhHIPO1m0XK8KA
K4Gh5HLv88Jz2/9yO6ucv35COvR/sHcevXErbdr+K4NZDw9YzFzMpnOQrGjJ1oaQE3PO/PXfVdU+
br/+zovB7AcQClWM3WqywvPcAW93Ozyqs9XB2SDykwBHwtnXA68Xux55OVze9rcb/NPuP7aFRent
2tTBxjlc9WhlH69XUjUTeJWr13g4SJsbCFQYAKiqKhK58do04EQvawth8MtGxhxntfite/kpr7/i
Hz+qahbq98fod0GnzsVy24G4gQieV53gQNcnwg/IwJDB2SZRyJOqHlKCboQwRIU3lDxQbVO1y3nq
kTbwi9kRd/ygntNZbVO7cyHOtRmle9XCHQEIeExi5bdzVRXQN1Npd4S58vc91KVU83JR+QGZjk9C
+zBaDSDf2HB4mWRVFfEoiHFk74XUp54VtpipUcc7QaEgxaqJtgV2YRqgvFhAKHZLWF0HVe3mDnpK
HR4xM2Pt5JEwVF4+qujbqUeBH6MUEfTxwfVmIKXSsEgWqqanSBkUhPwbaQkTVDi/gOJmkXptm01J
4N4pPpMcqS7GRKhU/qwpsyI8tX42iZa+LuB/tkij4b4UYuAGSeJwcQkKNJ1XyoujgTise1AeQAqm
HbrSHOi3qhk/TOC8V+081Zu0zNgbJUF+IuZM1VNWaDUQEzu/d0If/LWt36qvg4w4t1BVz+7RmM/y
fCTQGSTrwnCN/E5zw7WbJM4BfUxf314/PvAknFQkbMSRzy75pfKkzJtUUxXK0EnVEPi/xQbC2ym/
nM4FPY09ORYsK2VrleeoCy5z+6D+C0nPM6Bq6m56j04X8IZ1IprpNPsxSutLEa4ieNvbaXT/tnRC
YYeqjREhIlaF1NEy3JNHvgxQMaLJSHeC+7x8LgHsnH8QT2hpsDpVH0r9JhbTmT5ojYPapH6/628V
oJmKLxSBCjr5NMtfKpwEZNyCZiY/8yzTDE0g7Sh1AwX1IDyG8ukLXPvFn2pwRBaSD3U57BcNxwG1
T9UsoHgkeLIDv3hz0qTwvKoRpMLRUiN6c6ojDcye2X/zOqlZ30VI5JspxnKrRlZVu1iSJ3Srqh3Y
X/y/BrT6VqqqzJpUzYMnI4P6N8pcT0hPppSEMP8YqaivrMvCBraLI0kFNubruha1sCsoVO3a9BaM
IEDj/lCb+j787GH1tY3KnkfCle5SXgao0wyX2/6X4VQUEmREWfQA9/S1sjL6+19f1issKR76qz2B
ASO/qFW4C//9DS9fE4gAT51U9q86aJ16fnO1pFLf8mpJVVlVfYImB+9DUv4zDHOQAwDJIb+5+rou
/Dm+qirVhrJGQpQA80FZUvUT6cbeSNLtb8+rejpgoPng4nF5Nls54F/eYPka+722zyNTYIcnX2pZ
WFb+oY5484xGoweWrg/XIsSMCbVzSBjqVym9esQjZ7hPpN/D2OKRZclhWzUTvWShpdq2sBCaWIZk
66sJgeJ8qEL38orHph52mPnGa0h2/gY5HJDI8pl3JrIaUBfKdZIPkDwlQEJtC4r5zS1BXRq9DUlf
Fk6WQiYodUESHUiQudhouJLyPE3Ss0LVXC/kIS3SBt6/+yRG7D7dgnQNDjftqcpz8juMe9ijyWKY
IOn52HxtQ5DXvEbScUE94Je2VXdYfvmgoyMwGk7V8G6pn7+RP6QqltljY437M4AnaUe2SHs7ZcKn
jMY6eJ3EDDF06cqYEY9/n3q4Ve3a7BpHbEsYhFsPL1p3XsRJFWEoXm30HbF84WXXZdepCjemP71u
U81yAZa0UlV1jNp9baptZiLlX2bnrFoWIzReNPLSl6ra+tt1LlUP2XWno99z5gEIcFvfkOD56VFi
tDD49PahNJxh0/eQZSwBU2rQiO6Vto+hHSvejVHxnGVyKgkShImRKOg1LLnxUlX76VTugnyBdZI1
Dn68UJZGaTTXKL6TqqqNqqjkblXTmDUzaEhW0/Uc1RwezN4GzSIvonaprao5O3LMSg1WmxXpR6Ym
sh3Li1yvFAUJJIjYLjDKkC+e2l2q+YyqRmp6Kc9JZE01U0XRurbVgdfmZXeu5s3qSHVSpt6Y6zXV
8dfmZfcfd0uu59gEgvddX10+gTrvt095OfByDRe4Ezg96P1NyqBfIkXIMD0yMVDtgLUoPq+4valt
qujl3mtz8bCYUwer2vVc1eyXOjplNuoTHGWFLgOrqiK4uEBzkJfSLDncqupl6/U611sxIkL3zWSQ
4Nf91Cn/dPBvV7zu/uMjqpN/u768qto2xfQUXnwwZBeszGhUcfWm+aNpzrm/7qfRhkyIc40hx7Za
zjauBSGjZhvY8ze1CdtkhndfTs2uh/zRVDv+7bayjNJN3MPMUceRiuOCf1zrcpd/3N8D21vXDoj/
yyf+9UXVZ1fbWtVJqer1GLUbFwi6r8tG+VWvx9gowx0H7Iqq0TyMKLSq/6Aq1D8PGWp+cuJR+U5L
naeqKvD2zvqBOIqc5OXDcBuFuBC30qQQYEF5ctWUT7WvxWVjU4hAOm+h/PnHQaY883JJdRHVVqdf
Nqq2PkPtESAoR48UIuK3RP5GHXrw2PinLkOSXNfsbls3+N94yBRtLRt/TcB6uKdZpmYzuZXD3mQt
IwoZ7caFc3SA0ZRsetFIHVDeJUt6L/ZqLrmomXYU8f3J+cCQEnq5JdJpnfxFt06qFtW5falZKPru
Weofrs4/FycgINQI/5lGQ/wyjPW1dgZEhQqAmuJNMWv/qIDas1KuTaEcxNVGR0N5ZjBaCwlV8WhI
E9JMDyd9HUfeSZ+6eY+KlH2aZNFbZXWMQVCC9OpOiVy1qFqO9ESCpsAeZxP91MmCaO5yahtTbMPS
/mJB5j4Nch10LdQ2hxkC2WJz5n/dxittqYFEtTjXGS2maZkGfUjUyael8Tx4eHI49uRIrIp2sYdj
Wb7qdMF0EXKeZct5lfrHqJoq1I6sgoiOnkEhaZLj6VIYWYTzo7cLVN/YqZ5ZGY+Osn9OVFVt1Qty
XRbusPMYDSffET6T5pjvGzbz4c+Dheyt1Wlqj6rZxIlhY57KpgN49avIf9X+2BbXolyhn45uRlGD
WvPnAZixRSgdmNZabbvuULVJ/qt8WAsgLJnNq99X1a4FEjs/f3O1TTU7IYM+1/altvQP0UI6Jb2s
FuQF1Q71wKjzpAVY5yAmvcjREk/x4sTcEKPWX01NDZGRWuy1cn8t5MB7PZTMoIWWKYCb3w7KzHgf
x902Gliq+gt2pwckEvHJcxHe8jEhYXIkAFilDnhYFhgRAEe3xI6u6m9U0dd47xCKP7j61DIoCJYj
quhz4lAry/I2g95Xlw68Vo7C1z4sB5e9rYY+XvWFN58ys96MSHtAFp/Gk5DFtdkrE95rW9XUMepo
1awCDGRVCPL/grX/Q7DWhElHePPfR2ufvxfF97b9/v33cO3Ps/42oBJ/ObaLqqQhEA24mEn9jNf6
+l8mIumuQxCXmK0K5f5tQeX85Xj4uCCIqOPnIqTealv2XfTf/2laf6FDjvA94vs2guSe9b+J1xrw
rv41YIt9E/r9wrdkgBg1wj9NhNy5MbVotItjJFxtrQYGIUeH0TK7Y6e/9DVxwtI0iHQtuocKTA0n
t5Ub1R5VaPnMkqaT6xzVnuT697pb7VDbih5y44R18MqFU6OGQzUSkpdnlabal6pnNkcj8zsAy4Fz
wJkPM0lCkq5cXqiaKnqU4Hm/+2QGFWXeJTLqJNqWwVtVx6D0l62q1sqDGiMNoJ5mZeBaqTU7UNz9
CRHzY2054dqYQlJbXgoyBuxknfPK205EvvUM3msLxrY/CZ0+YYWUxLia8NQFhY9eBihsfBLreRP7
Na4ovrEDN/YuJvTQ5qn62AhAdl3qftXuTEv/nM9OhHxQcrKjSdvhvRgcIqaHQICtdldV2V3HQna0
IpSw5rFcz8TV4P0i+wclL+tDE7XtUN/2TbLXjTA+2FaDah7iI13n7nAkCDYAWfBEMM/AZBMgl6ZY
WSUyNGEWnzWzf5gg2SLShGHIfqqXZWeMH9NoiHa5XSF8NcFoG6udkVuvuoPvJiC2rRP48HczYw2T
w0XRPn8Aa5SuWxeGr6VV9s7zn5CLQnptwdB7Ed6nAnx1VTVwlYF6blCSuJkHoAAi97SDPmPWFON3
iqClL2Dpgd/T6mSLZUZS4t2sRY9jBzJ9KraF5LZbWbuqMT/bpOYARBSeCmBLlCCihZSAB/Sd8OiN
EdroAwgL7B8QLy/G66C3dq5ARi+Mu00m8IxHhhUWTuTdgh2fDkDEEPjRnE0RG/6pzqp7M23qB5hs
9tC4MK8BB8+Ym4S6a+2QumhW4WxYm0KQm8R/+dH1W9DxbbHVZk8jTgIjvnPRSGgIqfXmhB1MFa6x
NRa7SWL6i8D5MsqrODPEs+kTGeHuUMXAk7ErfosDAxk8b1mrF2V5arMSGoIx3etFhSaUHVoQgkaE
zyPra9g5M5phoPQzAKeAp6pjERfGntzzvu1RY++wCRYWoeU885FsGh99vZlWUx20u7H2qlURztu8
NXdT1PkbJ/XSQziYW6T2SBwM8c5uxuPiMPtsnOkm1lBnDx58Iz3aOKgU3oCMVGM/GfHwBaR1spmX
8qFj8rUWywSFD9Qf3dquQn/uGJngH1N9KwIEzk3NIGITt49Fg0XqPGHqO6XNSrNhgmstLyL+7w7T
b0KZeC6WULmrWpxRu3tudBg3sSbO+nKoLetbbPTopae5fQCzciO6sJDAawLgMYIMeGB94ekA5dKP
8VaPHXOFUkCE7tCMT7YP4hyYG08xonPNp4F5+tnK9ppc+AgCQAG0T7TLYBx080jcHseOsgRYbQOn
KAz4YIaXbpHgg6XjH5g1YHfdNntHz/wdD9BDiS4nCZtP7egD8LagEsLuwN+oKK013qsI30Vhe8wt
CBXOW+oG1U7sYtj8Y52/OYhirAsRIfgWAAEzd+OtabrfexvXB8cjG1E1QbGxDAuPobR9BU6cH1xz
ALwAKq1DORkRIP0MUnvcErAE7nMLjZSfB3ze0E0rH31mAmHVPvL9FizKlBDTZGrijuJbPR/DvPmU
4qqyFpWZHOhA9sCTQR8ialpHqB7Km2Cru1+GUdtHrtNtgJDpQsvX5tTY971ufcsQxSrDftfH0/00
xNAUMwuQXwNZu/WfApmDb13ceNG0mA5Yzx4bnjEdqs9uybABiAytxr8zZOafoO3TAFfwUUEYgQAb
Ka1cD9+loV5shespjTdBU8DhxhYsiB7nMND26NfedQOY48pGrr3LtiHQ060VMcuvA6yYLOfFnHTe
g1gjVR+GEGC8wtigPgSbpYf4UUBbdQu8lJexPjod0hpzkMUYIIzBGUDGUMCosUco68PofbcmupfB
mbPD7POeV8d+HtI3UhjHCkUQKIj5J9v6ARi/W5NYYxWQxcegxD0cwQGvLIwTGmgHrSHfH47Z85QH
yQpWWLNHmxDFrQzup03yNClaKTgXHBecvvX+W4XZ4iFYzBd/dofNlKINlrYjKlgFUnk81QPB0lUI
MHYbZlhzu4+JR4oKK8a1B0EDGyvgSwYrSwCwRKxzkQ83S/JlqUyuY3b2mRwGBjZvw1C/mU1iAlzr
W2B5JiHgNNJWflJ8mfzxfZrB6sT5utemOzBYWIjr8GeRkzmb/h38GghVRZodXSP43BAvPHpRzygT
iWOQAxKxDdAOHTB4rBqzg5bNwb5hTTSiTL32wyW/1yoNwRlbztONYJu7ZXuMZqffRF1z8qdzK3gl
zckBHRIlD3gOoTXx0uToQmvMQVCvka5a5ryf/Gk6BXaNrJrtH4gRlDzC63Qxm7siGnUQZ9FznTMW
LcYYwGvNcWYp6DTG9AcyolhZjBJY1c6kUfTeOLavxBYOiL7cVn1FRzPPe2fJXj0d7muFBHpmoc9r
x4i5YaklTeJhB0S1tykYVMJ2vpvT5bkhA7tLnURiawNJ3qplss16DAWZRW2x0cFCWT1oP8ROFe5s
s35piLjsZ935gIbk0GbTXmv1uzhpItaV9YJdOe9ES9xw71jOo4bkhW/XuBGXxk5OX3CgDzZOmJ8T
oX9wC/uJN+eTouPXVTXtmzQ6+WqNIwtMVMgJJt7WNR4rG090K63xcxmZPgz2RD9QtpsEL88cCbtj
Ls10iV7opB6NNyh3CTR/7xZVWBcLHjr1JSX/XlU8eZH/NkR5vq1SkhihDRso1Cf6Oqv2VnFuP+sD
blhRAP3eIzA/Wv4GczRkiyo9N7ahV7yDKetPvVrHp5rJLDPPH/U0GXZzm6zDBIZeDLen9rrV4pb1
LvC/BXNbb20RIPbhi3iN7hs2PVNxANr9hT6/hWhS34UYKOxCNHRPjgb72BmR9ksdizHLz6CV1V65
tuaEx3Re90Y87xO7fSikdkeuZcduhRnwsKx12X8nI/JxKptpFEO9I/n0CAiWCTSxenyBB5hTQeya
LOuYVafmIzqM4AEBKjFIEKPX0XM4FtyzlTGMvIOlhwlx3+4de7yLdUI5qPIdLrnUong2EwEorYlv
R5nYc00DF6Q2OWEWZEO7j+7QzhtPs0VIBlp9DXY+Mw4yQ6MyQSSMaqiV3mNBbu9oxk9z9AJiGB2e
HhSk+jgOrjA8J4hf+Hm8ywZYcqKe4FYH6SmBXVxgAnsqZvQMcw2iQC4FrLSuer4kdWdm0rt+0m4B
atvHvEenTqb3Sjl3D6UXtj7n6RZVju9A2jqEGp3oWCNOU7s1KNaaEFoWoHLcxQPCEXHrbqKgrxgY
ZCRJho/y4M3CIT1ZmCxjHhdueEkQln/MO7M5jJH+YhpOu0NOANqUTAVlwaafe2gXrtUdEtFvFyhj
O1IZn7yw1U9t4Y6bCNUJUFXhcip1HUkSL3/DNLvdLxmxBZl3dJlHddCF7LB4q4cnBHy/j1i6riPk
cIpEaHt40ye/BisdVnjNps9xrQHSrjCM71uTdFfivPuYdV2E6tArRhFgBq4VY94OAKs8CuD4i98L
Pri1DnP/E/PAaOcbCWIpDnCwUt9lxvCd+IS2JUoUhFJzQoflOCGbB0QMLt5zBR7nGHbmfCJ6fYe/
tbaLQBCvM68iRVvOA7NR3SVVVNYrHiMbrMS20JmDIWGNMOOUPsArqfd2PmxRm68Pl7xiVqKVMgzV
mtjofMz9xwaExKmSxRh+zcj3o+m35DvIYC8mMbUcMIAAnJaGmBgoadSoWXsAIfcyFGVBLN25WfWZ
GYW/snM6G7IxXWeh21uhV9EgRL0Jp+JjTWe7gwSN//twjuP6aRijbF/27nDWYOnP8O7Bxh1c9PBO
bdy9M3t4yWr0pDQA7rY/rf0ekYE83eljNJ/wcQae61c1HGYbsR9UFOM6gzFg9xO6MT1CnXlmnLS0
dI9u+QrLdEJHJAbrK6Pm1ggdtzaIg02E4FQSUuUkIXzCAsoQ6YP4INA8eHMTFHSCKkdaRycvHvYg
z2UwM3E0n27FKAFfT7zdCFYi782/KOiwxvJhJh8aP9zkPalmVla3cTCSh7vP8T9FapXLuWb4XM4h
VllJF4HOW9BgWOSUL9FPgZMADIzcl9A1BWGthQ5PhhLt+uyQ3z5hfVxkMffuK2vV9XNyDCEbrcrW
f6ljTKyuSfU50sH89y0Ocs5nNzbeohRW6DBXN4khzo5p9lscOM4ZZCF7tMUqrpZmkyyLDTeJKbVr
T82qGm9q0O/HyHrLCx+KZ5kPm9r7odQQVYHsHzOwwDYfxhxVtkiuXZWEpiqyqn8ZShQZRym1qDbV
6CGszGiotqpAl7lZIQPZY7ppqEn6djHFg4KqAADtSPL3AoWm+t02F3/lx2g/Thry8zqp2E0uQ5ux
Y2HVvkQE9uCxHKTeEiTkbgc9HYdgjSxw9xrTGZ0CGQuPVRhc1tLRwY8VJEzBOASO3G6bbYi8D6Jf
PTJFyFbgDTf2hxbVI0AHLCut+t4vSGfqTu0eltrZuLXvnwa571qobVlCygmz+grSOYfUZR4QfU0e
C+G4u2kuUViJHwwrhxVbBPNXJGDs9Szj47iUMoCWjv+hJqEJ5l1nZPYxnu1qA81qGe1FB83bWmn5
aZS4ghkuMNJ7UQqpT/9eHarA/FxJlxj4dCi9ANvjYfa8hyuqRCXkAzlKiojZblJ3y0kVANCWA4wB
cOZOTrdBDnmSMXhVaMtDbWrOUQ1r181GxxSdnnzObf2ky2Lpq+eis3yQQ329mWPrPUA9fidQyTov
Lg9VstD5LnTFhzAvj8uSjmBiB+T5EWkrttUEZWp2sp1fDMcQ9lZg+MBmJp3RJXJ4cnLrXhW5pn/R
cWKwOxdTO198rH2zZ+AMtjFKpXOaxOeysWEqk/jfQ7M5kUKz9i3i8a5WL8guOaRaBPwRJBusGz1x
cT5OXtLZDD9PxSOcOMgojpx9hZvIFfG7NcAKgC+GqNsSPEQFyf6qYmqgo9oXIUnVSr8CBEnoV6Ps
W9do+wDlwFNcIU1XW0u5cVBc3DopuAP0kIfnPjLPthviUQB5ZzMZZXhujDfov0cv9fvPRZsMq5K/
KjFfW+TWV5YR6NCm4/KcIsfbF2GK+x46zr2nIzlj2d+7PnuOoGUd7F6fdxPSAtHI8iyIyulxieMj
kvfvQZ6Lr6junggKvM5Gbj42mYO6d1KgGwZD+zR6w4rF0/Shiutvuu/BXV5YWpYdCCQCO8N5LP0j
rvTu7aB3JRpTsNxzb/Rv4gpt1Mw8V3dTlluPrECwWilzwG6xv7EiesRyhtKHcEqxCSuBoWyIxUEY
Mp+YncLYNaMLD6abNk1d1Ggwo2w3BlNwE1rJoz2+wzJJ3wwUGDu9c7YJbBzHhxjyihaP/4FRMdw0
nS2eI1uD2OIbR7jMLJwBSd1gs9HuFs239+7c+jdRmVorwFBi3eDW6JMRhCw1narKFpuhSmdYtD+a
qFiOjp2M+4XpCAsQT9tmbfBcLjOzWBA08Lis6bZGB2prduAQIm/8gqZse2cX7WtUelDFZdpAoZh6
P0SDymMwVYOwQnvMcZofQr3dBSaMi8AH7+DL7j8dnAXt377blVryrDYxF5pP97hF9MS1KGaZzEiQ
d1tlxqKTDyRKix5Tc0JQBywJinV+i06d57dg4pd0jaIc3SAJwV1ihR9TpWM7IIsWmtFOk0AMdPiK
02w096zqx8smQwVdK8P52EnclgKXqEKXKWjPwQ6hQ7YSoUeG+ui+RfzueEGgMNKfII6RwkVAAm0E
fQJNZLRMrhUIRQF8VGGQ1ZwDHl9dH7CtcyLIhzYRhJOa9AQtX1rVMmTAdilawWqlU7KscfMI0YdJ
FIeJB8UR4pvAv2pfocOTD45/UCKVRtii9jUQMETUfh0Ig3DLXCSHKuTHGyZYrVqHsDJfj6BIj1I0
kuZOENF/aPcTeJL1EHRisxAvgGLrfB/mSZxnyzt7XiII/0nMG9CZrHyM4OtGAlIHV0f8L0ifHWwy
WLwQPY4NRIrMQIDIK+u7pOZeQ20JCvs+BOK/HWAwre15DG55WiEyQDtj1WNs4C6m8bbxEAr0OnxY
imEPF+scehlaqBJt2ASoSVeyqwnve9O9TwYrhSuCGlgNUdVN3Mc0TH4Q1Er36BanE8LekY548IKp
0FwNH5GjhlVSh9vZw4aFtIa2avgJVo02p9t4Loyt10Lpa5KPJCm/9zPaaTp8xdUYRu+s4+/QTNin
Pmo+Edp0O8hMyPexzm8zkGY1Q7TbTnjCwqoW5gEdgATdowR3XTuYVpZMggFhpy/35gJ1f/7Z7lJD
um9Tf9WZcb9DlQky4k1q6c6mX9wvReofOz+7yUE9kdLg6/vLqz1CyUi3IBAgmPoI1gBosjdVGyGU
gJAgQd4Nd2Zyk8KE7NDOBCu2nPtZpHtE/J8mAUicyWuCQhjR69YMV1ltVjdGmhPa1BJxVyI0kaO9
ruteDMucYK+Aklc7BpRkk5lW6te3yPYwxcBlXCemO/r1zUQ+YG02+Vs8+vbByOF761m2kQwa0Wrn
2fTMVd1pTwT6n7Y1/l9aJT4NLWFfOY0txned1TXqUnr7mC/xp5BZ0WOLUAcpmoToOeoXt3DOT3gs
PbEQSMzbbsZWIoyjp3apEAoIGPHIoK4L1NNg7t+6zInBEkS3k/yh69mqb3CmmsrQweXE+OrW3rJz
uxcsk2AA5u5HUj8vttWKbdRb1h4txFuyo6BJnCBl4ld9qLFNJLGg4fKZiIT1nHtsI2EckIu9RYmO
aJmWIsWo77xmeu1xSTpqYn72vGwnnBkUHn0Wo1pzUw+2dK4bDykiogTzRbXrBRKjGnqsme08GgYJ
gXjwA4iDsFyEc+sQimtbfOszfGRPpGJXRZ4FD2lw289av1qMRmx1siY65GrQVVaxmbWaQMBobzUb
CpSOyrEVkurJfeCAhvkdoZRvphF9MIqyWkPMy5gYfw6j+6gPg+MMV5eoIVwopgcrAicEsJAp92xn
XnPvG5Gb0P7QScA0NkZ4Zqn5Z+l0KsHJ05o3u7F+TF8LsoSrLCwwpNFtrM+i1yL5ykqVlDMwXWSe
eLq7bKM7Bku26h4lOjwmfaJWlrab8rZ6bi0eEHd5Aq/ssV4yN1AQi3Mfv5Fc5E0bHSS0nE+JGFH5
lkqdLeKeCNs1G8i3p0oyjaty3iGxEDMCi4KhyxSbgDBLg3uhnSebxvhUJglm6qn50eqML7GJbFI9
6sCDl/KlyAmViz4GpyaiM4oJ5Q6TDKbKRBOLWTwvhMMb/D4C3rmqt56D2G8OgTvc5GX6nFrIofhA
lTfOwOQnx7QgSuaIjqJ4D8WE/IyNBQZymGsEPfEUqx9dAiMjs562M8edU2TlKmbAgpSyRs93KUoY
z672qOtB9xRZxms5+5+LtEKXU0T+vqNLbyPngxHEP8LEQvF8DM2VV6Fc7CUJOSNYkHnEDCoJQc+2
Ho54LkRiIONQjTNyCjhMaMd+JG7sz4nYOiaCZxqkitUIcXplDlYCYEP70mrt3sZ6uxJtiIZnharq
JKytB1F8hVYw84+vvOxQ/fFatYrJIaxgsLjGztI17uBxD4I3rU6wVYKm4TRVuS91khUQQF/crIul
edNx8SpEZOyjhToPAbwU0ZCyuUn9BR2KbMec5q41vG0DaHGtAwbmMrcLqzv+EelTXZk/jGY5kFnj
87vj59Ht3BXiXf0xr7Pb6BmbHHrDs2NjdFpgXLJyfS4xRFV9G2jjqtWyNz3F/12Lu1eSCPa6No27
hODgEXj3ucYdZ4WXogdNlBlI1t1hhlGuGODzdZqX7m7ZVjagpsoysC7Idg1sXTzrCnM7YUYMJrfc
DZn/FfMn/jNL5dyGCfIR8oVqiREFWlOtsLxw64rlgF3xijBOtA6h3oLxcmUb8GTbiTXo3LesgXR3
6+FhPBaoi7Es5yks1n3mvhHd/ArXDYpxXK2m8egKX3+OS5d0UOayhmCSGJpf47k7p5C/j/Q1mwXi
Ko4P0HDxCPO+uXs0r5EyQod2pSUyZDQQYx9RK9D1u8xI3smw1bu4wwWZ6L29sbTkCQ06THbd9BH1
BonsJ2FX8EpjHTcX26zCwyotUuw12+nZcstTnjfJzqvh3k4RGUiIVlCfu0YqNdGpujiUoYsYdx60
Rds9hY27y1zk8KyZeaXOdL2e8gOz3091hjlEZiAgVg/iFqXBHTTWd+trYmeSlzp8RgQ9XjV2aR1t
LFKW0XW2QBIcGARtubWRlsE1uP1BH+OukQvEEGMazl0oNZroM/Y4y7T0BuCEc3wNCVGhnzBtk7Eh
2uN9IJfr7IQMHZaDBdtiD1Uy2gcSsn8tXAnrTyTU+Y9t16a2SDg0y7FwXRctmjkS+110KFuQMKUa
K9w3UYQadTMkzuY8ZxcjW3kyFafrenwToDOL39zHSp2ujvmtermcPBxFPIfJKa+HAlx5Zn8nFrGQ
xZM3lIU699q8fIjr/X679B+HX+43j5W+DcVCVx0kWH3KD6oQXaG8OALBIBvUrYUTiQOqGj0aycZH
HWnvvYuJ5Q69w68ExXD/6qp0j0dPeSiYXW+rxPkK8v4wDK9YejMamogXzlGJBlVzyuric7KM81uE
tVURuQhAgmU/aMZCxEquSiCaMxv6s4rQSHuqPRY4Xd+/BZKHwPzpZ5F4DogQ1QZ14IutqkYG9FK4
5RzV6m5yku7twWAdyxxbWTb+tl9dz1UUB7Urk3dTNVU4RvL3lS4boW2vIqdk5swYfD3u+rEu17q2
/+mYf9pmaZ13dNt9/QvsNxJqRO1pxtjvF/ZPIf5UU9WueEDVVIW6wLX5T+de8ZXXSyHtjOi2yW/R
yOQIiTbiSuQNQr4tMUDZ/seNpuICXPeX8qT4epJqq90OHjhh7x0VfqxBC12QryaLEJTu/LOqdqnC
xkwUu5Dj9fQ/bqGaJnYdF5PY/0Oh/Q8oNMN0DPxw/z0K7QNAzeg/Nu9p2b3/DkT7eeJPIJrv/GU7
JmIH/z8QTegWnGIHG2LDhr77L8RhKMUkPXx24zFOhw6d9ycQzbL/8k2hYxypG54JpVj8b4BoIN7+
1YQXxVvXAgxnwpITtmfBbQao9vX9MS7C9r//U/yXhYoiJpSucWOuUPMFuC4LZjgmuBhz2QP1MvaG
TKwpwMagsmvXttrY6SErZg2XR4UqA9pWLGuCHEMuVRUVqjtrggCbXOa9pEAwY8oU40/hypo0xmcR
iocCjKpiHD09P8TmgI7bfOmP8aCoi4PqvlX/bBvB2ZzqaN+HeYgkC/CRdf5YDOjD42nykpXeG27N
j3qY6Ydi+DBVYoFSG2+dWdjHYLhLNfxIi2RhuVhXH9twec4h2dyMY37URmPrpzHTvhmSGtglgbWK
hxOy5T2M+BFZQdSv3MUsEaLEStWfAWbw622nwDp0Alk6HFfLdZljLhEV9Vep7bkyHPe+Mp1PtZc+
tnX4MOvda2YjkmnYZAnNDA1db4HCmIt2r8XojTh2cMMISwYx9n840yYHWLSCb0lUMvYQta+6W7It
G5bPt8DKtC2J7Nc6n+9AGzwgb/NmV06GAmf+UMg8E+a+h0V/dDCA3Xn92+DjPGZaxrhB1BEltGTZ
ywt2uPxNdgSZNQVDh76znec4YIyT9Fzx510eI7VHwmFZQQ60IPA8lhrqHkFJeIl0jpWYN1FXvFUh
/1VoMcw0HakkLZZzFDefK897xvnlSdTNvdfiIBqJl9Zz6xWizgc/d259ga5xSgTVBRGGe4TWMslC
A2GZqvM4YrMShfW3ukPhDzngb561wmiQyDmK7xIC0o3j13Fsv3pmQPqXyFyY7iMC1Qtqc0ELoj1E
8lardrizThufRWrqOsdGJ1LZigiWaoHUcmnVPwzyVqtZX5Z91M8ICj74LAiyTny3M36trHqGjEY6
nHXVKorsH0xvsIVxzkkXYhzngvpxxoq1PV9aw1PHz7DskE7DW6eJCDbU8woUMxEboyMnx8qpRtR4
HP0vlU34oRmBSRSfRp0gpF/FJJN5HogTlE/iFZpojbB1jnUlyV59CPBuAQHF81Tp5aHUPZQBZ2Lj
OstWY8nu4+z4/9g7r+3EubVL30rfgP6hHPqQjMFg41T2iYbtqlLOS/Hq+9Fi78/etVP3eZ8wBAgB
ikvvO+czyYg5J5NJTJt9ozj2WWfAC2vbIiswUrY9OoUFPLufkzacUnIuALfFZ6rU6lZACV62Fp/U
snvIwe2iUpPnWvNfjNw7iRatBZW4dRDhgOgzcH9Kqf80hXqntDeOIBGKmADEU268swyosxi5C3YI
beOW5ZPVw+1BwbVKMiKCOr9fhHX6gKJj2lhkU3vTcCayPKN5XVTc/kcYRPtlVdkOgnLzLkfAtYAY
dLLSapcFyQvxkpTWgUobDSSX0dhqenRbu+KxT/pkmZImYubsyQwfJ5Ig0mcy6ah/obhB3JkWjPZE
Ge/qh74jV1FwEwFUad2P1q01VUTkJLay6K3gnliPA0HUhFovLVaqmsPTdhO9XKTl+JsveM0i804J
K7FI6ujDzGDZd9nab2qAcvEH0xHGJnvnKqjhhjk0dM+9dLIxQMNFVXABzNS1274DW1zM/wd+NBtK
h/NlmMmwpAFVLcFIrLIxpNWdx+dGQxcYVL9Jh90F3in36kdRqxcvgPUoNI7pLjbu2vAWaDcD87S5
t43ouTe7jdIgK63AA/dKT3ZO0d/p+Xihop9ylWD3it86A9g05vTfjSuwAAqKhzTIcFiqD17MzgwD
o1o5ov+lWifcCqhL3HOTRr98bYBElPYXNAEhP1I8aoXRchtEKLc3gXkLG+5nJi4pYes/AGP5hHR6
UcvubSj5kcaUn0ydfrlQvC3/nBqCeRd6OYD+npS+NntXhvpJ63EQ6uZTgU+hMUnZJryv0kij6VL1
4nMRcLrxN0Xkx76vtmYU/x6C/BCD91F0IhHagKsJfW97yU2iQ7vDSQmTJo1hEVckVxYnhZoofxBt
E9lgKovXXeL3VF+jZWmouzSz17UPdGlaep92zLmiDe9i1/qcRnNYDyGhtGDmbz03HddWzvlvmuaY
lMk8RZ15CNJ8l8RA3en/Ob5+M2evrwnqbdeh6Rx9vQM00x8Y+/nQqaa7yG8PA7Vg0+zwGlrlUs0G
3Dvpe9hvVDW4qD5hLJk4GsZ+SLI7k1Tgue7CdbC01nXrEV5uLnWhbdM0v0+79FdAFXKy0c963fDu
IstbuUNx11XcxM1H1zBVG5KNycILybGziIbrua/1BZkCsUfQHgmvBhx6tErI3zyUP9UcANOtEoID
KW84Jzf3P7t8ypeNNmciTR9CD56HIboE7shdJ0g20VbGLrJnl5+jIsYVGO2NUCwU9AxDhW7Bcbq9
TrLNoCR3Y8hwoveXlsNJnlzsVWj3W9WaLlrWziz1bkco+RK5LMtNzFs1H9xVLJJtDwSgBKNJ9MXL
MKDZmvd2Ty9JU3V9YxUgWg8GCog9usCgMT4yo4ZGF1CbRZ2Z/chDdeeMwy8QqWslc27T3ngqNaLI
BjDOztC+xo4vtpPb3zSTsWxbEESF0lyqgJIZpwbq3zutQQA4DMW9UegXrOcH14MepdFO1yvSXmr7
TtNrf6kzk5s/0njeNGXybvY6rY0ofi4ndkSV0h0k9QMGvJYef8n5bsaeFw7E7ZycUm5CKaxa7Dcd
9a/aJ3KjnajzuWn1w+ozausWr5cqey6Na//IkIK4FpWrG3uIYdZb4p92M1nPpsPe2fxgIs2evCE7
1L1ZssVfI62L9gRQ/AwTfWs7FQrJXvnwIFbQST5bcejt+4S6NrLJRVOlb6K31C1d0K3bGNsu6V0K
8om66YMq3ZperpNwqeMDRhJRRvmjXXKI21n1bpjxYz5yyqnr6pcxNiSjVE9GonrruOxDJAfpsRSM
h4iW4nAwnoqOwxUc/TNeIKt0n6JuLuQ7/kuS2OGaOuWr7qZn8GrlKijii535uElqkphQkQxOPFNt
XvAr3fiEwBF2F3G+6WEPZ8OHgQ1gSRb0qTQ+SGuitZE+al5JuPZrdupMaB+o7WfJEmfEzGwe4Z0S
gpupL4pCHdbo2BN8NUAwyEfUwn0ZyoLeiQatneSZBWdM3PUDtvQWnDCUuBkaCAah/LS8O7rTb73l
/oQey+FDlS1pXJ1Ynvh2DLOVXhRPaIyHRRuqd41TUhsFjO3OrQ5d2LAge0I9kkFfDG5w1ol3NNN9
q0aMj5LgNTWSj7gK3kFOn0Ijvgg9PmnoiJ3RpuyVqQej0RaiyVb1BFK20UmPtsPhecw9ELlT9TC5
xhuC/UNhEZqtpekDJesjxiyCgAcfbImyyeL+ri+CF6sYxnVOAKhVGZx3Y+KxKCorufmo6NRQFduE
Exw3SP+HH1Y8+Zy8yjufgTV/pSUs2q7FCo76Alf9ubCQ6AwZ4LadlSY/0f+LBUoxmsBctNzxc05W
UwMsm7WTpxt3nBZjQyYJTjrC1ahEFZv5OKcC9YiajXxAoaIzB2OsegEtiNCildXdFwa6r7jhBDeG
6cVX6BtAheULLAyhSee/B2b4aLsTw5TcB3c75lzOmuIl0YoA7fwncdmXWEGciR35fXD7H07Y/Rxb
8UufqOgrxQdZucQJqqwrDOMXEOmElrXY1qGqdSQB7TCZXDQ9244WddXaP9g6hlxgMW+oJelmW/WG
yBN0CGVDQA89mh96nB38qvqNKJcfraVvve6uLM2lP8qAHs7pvQahHW+p+xkKskXVvL/V1OTsaZ2z
cEL7g+r70kd7NeNAueANS67jkDBcBO01uk0bUYOt4GpQKy7/7YNZuB9GTIIK4sUtJ1wQ/gtdI28P
oibj/7ZxFqM7fHLCuVCsRUR/T5zvMoF3not47aN2AeUaJysnqe4J2vGWhlcQgaklDJmfBjN/BPXJ
5Z80HpjWXjYRPQg3llK8wv4SmwcGBJua2jZMv2EfuZDdi1Y/T6FzJmP3rJewZDHc7kU1cBPU2CBd
s02nt8eq6B/0Gh4i1eBdS/CWq3qfZjBeGiO1QEpXd2NPp7p0X/0yPiqxzfkFavACDuzKzgl1acAY
TX227BV930UcUyKxf46Ndp8o7rbGSQVROjqGOWeoynvWNTi8ReOSsxqp6hLvyrmm0pcI7TlxwrXt
WtvK72il9NkudjIIxI9xT4Kwnc6jWrNd9HbMBTDq4XtEt20D4z4yhnZJNOXOGDlHEd/oLvxXv9fE
vsW5owVhvg4fAbfT5HaEoDviIlzKjkYPAJS4nyfDDJ9dUKJF75xK1muAKFgU6a9WV7da1R1z/cVE
2xiF/s9g6n94jvXRhvZzYDLe9lzUJeqdWTq/q6S89113WJGjsR3C0l82jJBCD6uIZn3Ger7XtOFY
R+cB49U68IutWxAolvpbzWjBXDNYGMg5phNJPkhk52QBFbTLqvJGxLhYE1qDYDaqejk56TsplzTk
8Wdxxxe+hvXZTFBSBiWXeU8Jj0T4XfTJIB9kDH+RZLxpg0eL655urz/hZmc3gxk5NDjNK1NIgoW+
MYZi4QNcthF9X5FDWbUNS/b1YcpGmuyEMAT+OAG3xtsqkUVecA7RFQC37qq1V5Y/5efSIcBlVcM8
9Og7/o1fJIW2EEfjtWXXMEFmppF8bSj1dhsDesSUMWMY5jck5qjrNGVEMoj9XNXrd3822MmHniOt
rfOGpo8d08qoUL+5U+Wgig/dZg4DQtLrRZQUIHi9dXPl+opVsXHZbUTSPMjoXBxG577ths10Lcb0
EV6inpbSbMhDPSlA82DRav76t9DL9YVlNcFKnY29YvbxyqlSmnnlpJcNGQY63d8Z7LRSj+JZJmiR
L31KoaDUggtbaXR58rSH6ib/Vtoo8OG+TcpPOyN0SY5a/IPXySnt1jbi2ytEapjRcT4CeJG8TIN+
XXPXtRQpJWbCdFzJVSrXSiK45qMXoury1/qX61puCfnadXeQz+WDkRLJAp8Vi5O3En17kRs+ujqZ
51XztTfId+oB7TAihmklV4VcKTrGNdZrUOiMtil3jFb1IQayPedupVy/JhFB0xoh3ybzfKLES0og
udjPwp58KqaV0McLJ1iEuvNDFtvOdgqmTRBUSB9U7oF2AfhIWlZJXvzTF3/7DXLSSQ3kpDoBYPIn
XrdeNGtMCbHR6eWjSgjntkZbK8XObozVcEnTJLqu3EE6O78dNa7u+CNydva6P9egUYWngiRtBdkW
oULksWF8eVPaTF1/rWEOkRu83DnXOPYq+ZMKtbvL6p5my/xbULqfU3vCvSal/U3Ggd7rCoI19jW5
HPlJOfVvX/PaEkr4TMOQewJBc9QSChJ859+tD7azmxN/5c4gd595BruamMFkWFwG407uwUNr9bsx
t+jkVSiUKUv57nyk/dvvpRWw90P8gF6OLkV+t/xK+WunGIR7QbPAIH52f92T5D+eDy359Ou1wjGB
HqAD1wnA9h3ASqGT3jmSbyP3PPnwdbR+20Wvk/L9iTLozpvrIPPKvn5EhNZWeRZNjp59ZvrkVdBs
9aDefx3h8u/Jj8jX5FMcHs5WBUjVgLPFfBYhWuBnm3Jnl3N8ff7PXVA+l1tNTl0/I59fJ/94Xz79
47XrbltWNspO+RbcP0rHqbkPSrjVmCu0AouI2tEelf9T96x2EehIn0d9ExN46FoNd0PzabVHtrG2
nXM+iXsnTihXukc9ZRioFgvRJ/e5C6akbg8SyUWt8T7PDmihW0DsOibWIlHrnaGoq7JCCquMJIzL
h8IrYGJotQ1/Y37RIQ939s8EOGULXNZAYbWlm8MtSOyKd+T8/3oyd3ElEmj9kKTltE/tRwgU4QFS
ZXjwo56rgHzu6zbNeDnZ6jWYwFrd9qRyI4Sw7ADVG7MHkHWWBH9vUFbTpJyvivLBmy8bX0+/Xhvw
dLGDz29fJ+Vbrtztv+b/D+9/LTkanGJn1no8HNGkT5uvj39b3HVSsqe+vXr96m8vfP3Ar6X8q9e+
vl2+O9jWW+7XbrA10Fb+8ebX569fp887xx+LxwJJkEwknq6L+1o5f8z37ad+LYZkn2HR69xLfX0V
etIdaL7XK5BFojW+TUrKhp6N3q71yWn8q/0iSQDyQb4mp2RfRj5thmTT+qqyvbJ9/sADjRIrFCQY
ZRscl2uK5lxGwvkaKy35354nWWkvKVQxCJXn/S+Hvyd3gGA+fXp1WYNT1u5lZ8bKeq73V1QKF7i1
1XBTU8tRxBRT05j9VXJGt6/im+Ha07nyQETSBTszcdfcL9NQzwmyVteyoSPb7PATF0WU29hLQPyB
HsDFBXAb+s/8XJUIwPnp6NVvGb2D9RXmMQtZ5RQjiW0fTjWVyggilzpFhAzPkL86VxESl12AjGZq
rkCZ8q+pP16ra9XhLrTHvyi1urNqF1tQjTSI/v31tVhFVJkVS3XC2iFlvWiftmHFWHJ2TEnqjpzS
WDE3X69FvQ69xgLjNo5xvm/qhtGvNWP3hsljUm5h+dyu9We/KMh+nE3SstsWSXqn5Dh9dd/Gsk6W
3F1TMZ7HdZK2IKfklv7jNWMeP3Lv8xnLC8G1A3edlhu6y6mpCdfDu8rIR27ir46cLS9F1+fzRcye
GHrlotpdVRZS9SEnvwk+kqj61Unl1bwFTYku/NqicrPGeUFtlrFqK0FTU4gBzOYsL7vZ5rxtfYmH
lM+DMSYsDMGI7NKnHZ69Q1nEgmTn1/9bgQEVmB36b20bahAvEST+7UHAsqcqCXHi67Vx9rXEEHO5
RfHNleQfTdGHEXglHrvRWvdN98OS0C25nQK5ieRkyynE14Nwo0mF9teWkBvma+uENWJKxRkJ552P
ta8H2Rn9eiqPTE/YxToZk19yM8gN9K82VTtvn77Qyx2arZXcKKVNDFiZ2Vt5pF03kTzy3LhDgzoz
CqVCopsr6qMzIuvP4axJKdA8Ot8TVbIAkYlcKkrKT59Owrqf110w61RSKTqRz6+TCOnRcYbcP8tV
qM7r8bq+5yn5VDM77h0RoMmjJYrRyTWwNr/YQ944kA8nD57rsVTY0d4uqJ+VLq1pO3OJjWXrX+li
4axsQjPmc1ekJwjO+zX9SwrNX9gxnwTQtT2Vz3JfklqOLzGFfCrfkK9ZikLjgQHEl1pEmRX1/x/w
k4tIjP9FWkGlEBrOv1dWLN/T6Det2+gfdBXXT/2dx66Z/6MZAHwsz5aAH1QNf+ex6+b/mGgmIPUg
9NatWTvxdx47EHfNBbyjqdxzzOKJv2QVhv4/lmG4VK9xTBuoMf6fZBV/0n1UfhbhmyAiHEOlj27O
uPZvogqBOAB7ejuc8t7w1hpO0lIM5rFTMYBjyO2eCnPI960Zuasqmm3fNQJWTVBkoe3z0PlFhhwh
/cR4dewGL8R+kmNPDwlUJPWdLL9M9ZQb3xzfUPODlyDYYz945q7xyids18M5j8fhTNHI3nzbEHcM
mYMi/195m91xpRXoPywkMOX15f1Pns5/zFShb+EQVWEY2XDwv/8xMx/LxAvb7hToBtF5s6FAmJ+T
WVu7ECjIsXCccEWHJt7mIBDojzTuse4H7VSG5i+BkvTgDd25sIkL1DUaYkariI2rd/ZtTUVSZRx+
50QhgmSzT3bagLq7dv301nf9n/QUqAvg+SIZQ3t0soL2OI6VNSwW3KpuLmCC5L9J0uwPtU35fCTx
Vckp4MAViA9G28eHRDTtcnAah/S4JFjbmAsOYNbufEVxVzI2pR08F2mpGR4Y2+QKpkNAMw+cNgx8
GHQng6CO/ss6tf9RgXNdp7aDEIibFGeOCfhjnUZO6NqoSE7BNIoN+PqIFh1tQdA2wSPYoaVVEvyp
TCY/NlIipBrxG9c+FBDcykE/0g8NUaKpn6jnriPOShSCEF+70+mSUawEHBPDx71oAf2CztafoFFV
i9q3fgSp6G66lBZCBzH6AApwjcZlyokzpVkeqT3hLXM5y44fhjQktz1NAvLywlJbwNwuTuaghduK
hJMVB51GFYjOC0zJ2dYu4lWlQUYd9V57NMAT5N5054Z29kza3KpDjb8SVhneUks/jx2qAfwlMzRe
ADu0Lgm13l1M7NezLk6V1VZ0OdOH6IvnN091sxOfkVR0Dcn4HP538Kv4F/u49geai30cSZTqsJfb
HMPGLAP7vo87BMP0hMk1p9z6SIKpOLhJjTiqi5VdTe8a85BOXhRZYrdDZ0bbpKbE6+c4XMKDqOo5
5NA6tcJUj5HIcc8SUSZWICrV5/98LAIj+4dD0dEch9qbQbavOj/Mu9W3c4ylDoFJIFF+UnWlwWJj
3eZ2ZtEC6yPc97b3X75OnyMkvh/68/chOqN67QIuc9w/Dv2S/X+qasSrVLW08KxovyqRjAtF0a21
VmvmaRSkuqIb8x4qDqiFajYr22uLg6fSvGlN9eJcAAEFz8LAPIlSkdOZQ2+K23kRKc/worsFmbXl
tkA2vW6grdwWExG7pe5MUBp8+/a/rL/5B//jH+JY0yGfGCZ1X64m/7gCHceIwiDPopNlGm9OGoYH
J2TnH1yt5nQVVMvABqTkOFa3brpSORqciQ711FJgsKsLHdVg1anhWmh8CPrrtm9K7U4+YIb4pRHf
BuuBQ3DUJsKd1Sk4DFMulg1RvzoejWOn8e8cAho2fcsdil/1N8SbZnArOw0EgqHdqFFlbho0HCfV
gQhB5qrz4pGKTMDtDTqB8KTFrUP7LnXbVSaIVJoaTgFlswlKhnS+lQy3Sp8uNWKg17mmD9wplcZS
IXxINKR7KrUqZs+dueKeUTu6ro+CA2TKLrBT7LMFeOMSaMzpP6936593JNeZL4/g9HSTC8l8/H3b
cVWC13LL8pXb0V0Kn74lsJ7+3rXqH4RNceLtYopyNf1hPRx/JmSf/zIybaXHRU8X08EPmpj2GQeS
uk960tbxuPqXeFQIfp3nxUY4GMr4s22Tk5kgjkBx/xYX7oj9dQzPSTiOd1WaJSjtU85EuW2+m5pP
66+8AEexVmndeOuxm5ylXo13cUl06ZRM7YpCt7IPcu2h1xNzM+qVuQsnF3VapeY7xcLqm8OB3XEH
yw1u3u8GTIlrE3vMKQBG3vn1a5cM5TlFIPxsOve13gwvbmMJiE7r/7yCYf//065tmAZnBHiFxFNx
VWGg830V27UbqXUoaM9nYJgqLdUOnttC82oGFcFdhCpkst2dfEM+DK7vK0tlnqdWlBGeyl+f0Xzl
s5woAny99G0Wy4kB8cmFfy2ta7J42Tkjed1yufJtP435im9zTja28Txy4bXbHna7+RsVyHR7BbjJ
tw/KN65fKX9gmKn+xjPN5+trhvwFX18+erPv2ndadd+EAq7Nv/hPX3P/bbnaTyJqxpvrb5g/Iae+
/dj5x11/k3zn+qVtmZ3xmRJd2G4t4aqHYp5NzkDamKtc17x8Rz6McvXLSbIkV0l1CrnGY92geO43
wVEx/ENEatDOWkVF0952Gqe+zhsMQEWlvxFdC5qCcexzZ02/p1Qkm1E8jUr/uytQ2raJcYzN6Tco
X3vVjdGjSMJ3UBi4nJLho8xUqG9tFy97hyyyYTi0nlo++a1zihs9mXuewZb614seMVwtrOk2b6nP
1FqwbamIcsGHVKhhHAWjsTZ0f25qI3AoCRNdBBXDhMTXT7o+wxOH+56EbxKXyeFJic7r4Uj1Ptm6
k/CBXjnmInDNdKP7NVRldXjoc06jbccyItehrhL/YnQ2LStlMtZZBIHeWTa9br8gijjZ0U+0P6du
TjGLDGXPZpvpTvWd1unYXT2SUGKYYarIgTvaYlw5c8oBh8GK2NJoq6M5Cw1UX4HdbTh838z0zc1q
tCRjWWJkdJcWQsJtZYblMjaRhRZwdiO3nBldCF+ghS2SpDwWSWWvmyiEdGFqP6ZhUhAxQBlyTgG2
QZL9gGekxbh2LczLtV2vm7zWj1aFRpSC8o8Ef1vYAMDQ0uFnbJUPRHW2q8LWL3FQ33oVyfNUhC5T
YLKCm3Jb0eLbQotCh/Doe6UPrQWUn9oT2N59OjiT6jRPtkJLBRQ/iJyG+ZYI2upFaWzFiN80RDTr
NsSBKna+JaVRO2CnGnSSBNMx2tflTqnsAxYw+4Yr9iFpEUe2YRptYrdeWQmqP/LRllM8fKJXvWRO
rtzCdVyPhWnsSmfYBJqi7kenAnI3sINBYuuXvjjioWhpO1n7IQTRY9LpqwOxIy2Sy3tYHSsLmtfY
+fu2imPO6jlrGg/WQhvQAOtNGKymNmZ0k3EqTpwn4m0LquqQB7G2ZelQU/lq2rUzFfg9DXVY1p1O
tIMCLKuntzrpw2+nT27S4dkkHd0u2k0xEBRowSnIKeYdSZ0DPYQisADQiFYEa5refRhOeEwV5AhK
dKFHXS1I/DzmVfLQqRgUERxEJgYx4iMAPcxBKNpBpNbzgB/k3JcmiIkWHEvT3dWVXa8Ed3q0GR5C
A1lES+zvOqjLk2LpBO7GyMMpRBEEF3ibrjKDG8/X1l2cPxpducXLHKyaokRYrUIfFFEKqG8gLkaY
nFrjKf1JnjHJEqWg0iGWE30HYEEOea5ad2ozlJtmrx4DY6JXraRbdbRPlq7CXnVQ8bgh4qLEDW56
vON57HwQynDmhJXeuE3yPLYKKjpc67tcN25GH1OclYDICnTopQ6xg5Ed3JuFjyigjdeh/46WFrI3
gw2EdS6mcIsaz1huXDsYT92jE6dnow/XKifExYgFEFUkfSjkJT2mtviEqheeFaSxBayvx6rjfhAr
zFFxChRADofykOMqZXy5sL3iicHWJo69p55QbVLGiqOmNtle6NUr+1C1MHLX3RkJ+jcrK4mC7DHV
TJX1qqCLQz3fJeuyTPSNWUQ+GvEUTkdydG1iT5000xZFaz7ojFCxXOf5rlOBZ+qYblaxB3qqQdPP
L0TRFDkHboc+rDRD5M+ajsgwgMCpPCsRGsbRDl46xyQqFp4DXDyPlMGtFcW3Q+X2S9IfVU6QiOkK
RL/qOJoHK+c8Cd5nNWGHvU9JEu/0kRRdQJJxbe5bQGFsAAPkpV3is/Lxh/vC8zYTPIZBYAhoRfKW
dB0EBH3Z0DFbpuIlbBJkoS25hY4J4QnqJ7ma4CGtuwJK1n7wG6ifpd2s+2nQkFbei4kSnDFy0ygy
71CPJQ1+ModGFUTakKrGFiwhwvxKOXRnxNL6ISuXjiesh0hNtwHnw2VYJwHG9lkiVGcPuZ8yAp2z
u7kv2vmpj0PRemu97khY4+ywNB4t3T2SXA94UoR7twtn9qOXrJpoetArtPED1IelXmjDpjPeOcC6
bdpGYHObbjkCiiGkAwkHo+opIXm47EkfR/C2zVJwOJ6KrbyGYUYuM9JC0nOrRL0symJ6zcGE0hwG
H4Sceangyair4RRy6iyzadv6ertxnHJTFSYS+MxCTRamyQY1uS9V80PcZAtfGUZKKG6+ViNkkIbG
CNowHrQ5jzPyC84AOiGrYyEeWwVkwyyGWGVK5Ww84R2ET/YmhYk7Jx4eZpQPMQ636Pl/tXnyS2up
OmrdsLMmnLqIa36ouUZDH7HHIjJ7vPYlQqt4aG8rgX/c7EEgBS1WHSt/waXMSZqdfNFZ3cquuWsK
rWofEgAN6p8TTFQa5mcfeTuSSrQfOmFCayxI/aELPOWEyZQkgHkO+SCfgjAIzip6wINvTd1afmz+
vMaKwSDPd3cAgi5iaIcdEVDONgBn8RgJ9bdcRtOPtzTW25eK6+nGzGaHteco51FJc3rsLCN377ss
FR92DF20sLTwNIiiOaat4a8Mr1ZeOxIz5LIcZDoE9ngu1pCh2HMrlm3brC8OMTmhi1k+5Chl/VPP
YGZFjfihmPjoXV0pjpRd+lsFedfKU9vsTbEhjs6zsurTBSwOyiNhN3L31id7khnq+xodxuK6tO42
xiP8qaOrXqZYtlD+u+LGDZVuo1FqefJL74c1L0xtk9vOd8IfY6s260ENwmPfCus2SLhklKY3vk1B
uu41u/o5OFgtxrZqHxjyHAbumtej33mYRDXtXm3RL8nZVPPFMEvzY0QCTAh5Xp/HYNBurEZUm16t
o2dHd5/lnBYC8zgL9Zc2cId15JC1nilNcAoR4oBX0LxOecvnBHU6Wj/dAFazahvxg1fDPtLHUd85
wlbuzUoHoDD/F5P8ROIdmo+hwNNfT254bp3Cu7HJa9x0ai24g3cf5QrS0uqOy1WFl6kx1hwH/aFK
qvpkIZ5YFbOyCZQvmA6WWtoR8smisC5lghvJLswOiFVUXVIDc7acxWO064au/45/GBWjppgnz7CT
g6Kkyho0pPWMDPZBzhq0hBTHc9mgUrHYl1ZxyNjvTrWRKQzVWvNdpN7fVqSL5BldenfR/KnZuUFY
7rRe4BcokPPKpfVdtixb11u0AcuwmgyeiQaBrVEr8yTGAQWMmhWfvfmiTKn+3vmhuqq6Wj2SKypO
OtXB6wy5cqgNM/2II9GuFKX2QY4qcMf5jUt/NPJPr+D+stc+ADCWK9Psi9vR7I3brtDClfyKbDlA
HP1E2AcLwRXTLfir5rZvSZWu4tH5wBJy/Sl1S3VVON6tK6BSaiXM2KyYhXpIHBGF7+RcDPmspeC7
TsWgGOAemEH1Yvd9VC7y99g+yQn5GKmnJDXFESIRwMxpat67jrrf/J+zcEJFSNLeiejamLhfx1vl
wnLfHDaWnIM6BLBBN6vOnDytQwhlfS2KUbw1A0Sf+V9bHq0gbjq1c8rt9EF4TrkOOeO9huyVchlN
HURLZg3vAtfKDtl8appv7l/tqGBWfsdEZ3Khe35zlwSGe4MZZwY9p+FrTnqF/BafgFbId/YuilFR
RkY13XRRTnSbFY0/4oEO7bwcoVjaonLs5N4aa+y8XHM3tq3EP7og38vlIEAckJDVw31DjPnNiPpu
g9wdkEVLRMv8f5JAtIuIQ+J+qkpzr0NP2sRoM1rdKZ4LsouxyA3vEXywlaWOETAGjABWpX72yLTf
OXhU6gG2f3ZDRvtqSEnDmT+g6umRuqT1lOqGvyOmQGz8UO/ftOYgP6hbMUnQ1DVuuJ6na0MNQXi7
+ZN8syzQ8EdjaZ8Qkgv8jhYxsPNSCVa99L3aPsZ1Y0MWSM11kUTjOyBonXPhuxjqbNOqYbH3UrV6
0inwyZ+v2gIr/JgZt3ngD2ctjSz8Dyyw64Y3AT7hAcqmgcsE2at8PceblDaify1HlORTHotdP1j6
8+SYMGD544UxBqs+GLVjjL30zgqwfshPIlaMGOul7n2EFPfQjZyrr28Q4o5UJ/zhDhhZcqWetqpn
Jz8Qt6/kIjuUlSt3iigcqLV/L0ZgYp7NTZriNt5dmSMbr5pKuyubyDhOoleW8r8PZbinzDM9F7nF
/Zk2OJuYduNrqTK0p396R5ujXdimTwABVPWbKDazh9ZVXq+/SmdH86OiPwOiNW9dCMjXVd2E0ykJ
nPypm+wSJ0jCPe7QJu+CsLN5BbQTkJuqiax9mBJUXgCKO8KIvFzXDp6jJT3mhnO575ysEB+f/Lpa
a596CqMPDtw2VDopuTnzBkyVg86F/s0NKlBMRs4uMxT2k1tH3J7yvgLuARAwu1gb9P5Z7najy62h
PocYhJ9Dx6U70JLhxjP1eg3/6ofwXQeSHeIoGHXlvo7tN0WLy11mWNVtEQYMTXKjA3tcOLdga8gg
cEbSqruOq2oL8d4q9rFjiAVgmg4avrbt1Vke4rXpkpGfe47FdBlFbd4WXrNWXdykOXewXGI+sNoq
d3qERtToEQZDGjFX3mCPK9ovb45b0p7RIo07O7d4KlxvH8U9PDu/Mm6GDo5nzj0gQjiiaw3uqgOz
1ZdeRONt0rsHJTXfKGPsUpxaz60eEjmhd92uhTaOyo5jtLHKgRgagiZwu1UI7J3y+hBkekzknge9
aha/OVIUIyeHWWDXdvqhni3I7iyf+nr9z/nkzPLBmCVH16ct+I0gBzw9L1kuQL4+SYGdnPx6kdO4
tywc4NytTC9uoEqCoAvmpDxn2SkN5QK3GeHcRcVysJV03SX5c+6AwonIyYDWJKZt4Yrn6P+wdya7
kSNpl32VRu+ZMNJoHID+e+GzfNIshWJDKIbkPBrnp+9Dj6jKvxIooBroZW8IuRRSyF1O0ux+954b
fSGt6bMgzgmbOky0dYfHol4OKTEAVpc9a/4ipQMH5ttxIGt8aISxUd6scMc33S5zPt1WTHeGby79
RhlGN7ustn0HNZXJY7L1ejrXO+fXP+gn0Jck6FsqXjncPkpPAnHqIMfF7zas8elpiqR+lobBE4r+
WTA8AWablR+tmMZYdGzQFNTB4Yzr/kusw/LkxmwAiPpqF7qTrer73JVnl5j4/vbycJZpUEGQYMqU
aju6r6xVUvevtyeHOlrBdVnlolokx3I+tva3FA/vyWCnsivc+NXsQcdp3b6IJBrXOuUbgIvyWplC
zOukNc+xCez39rnbVwvNEt2R1YbYcLopRkR6F3xTUbgbFgohpJH17RcjhONvyopdXJktbJQ5MYDr
OzQDNC865dNSGw9RHvTb0uqvNkiovGNr6fqSojJgHJ6H76KacK+UITfeshD9OnC64Bik+F9Rr9Tq
9v/8+umKllSSkrxf8tj018mITTKy2zszSA5gmlNKATp4U1yqGLGIjM1yB/lGITkkMTUeanaNtdMn
et23zWNnF90eX0dyglI67i3tnh1jAggY06uwxHgZiFS+ged8eIvtmHxz7R3KELAqm0W7pXExEsBl
gPw0x6YfESF7yC7KIziaLBO9qiLZZibWtDUjSWR5DL4PWv8gcZevva5JGa/JK8aRat+Uzn02Y8K3
xuHtZgC9uURvBtnbR83Ntd4YQ7FrI9wq5DdgpjbybY595xJkZ0yS7oNR1tFptjLWh0nlEZpS6qIH
2jYy7du7pjbYpyfK3iZunGxiM+72gdsc8GKTF8SOubZ6OJTKpA+clpTuasQznN+5f2tVN5/aRGYn
MkLV0zzV9PRBEr4op5S7RBq4+YEikxTx3V1QBvLYd6Y8BsTD8L2wthgDtsbcGtY+5dB73ATFvdep
XVEjEIcpK+uqJt0zvYT2EDykJcEDmWVAgkQ2PxkFKiP/D22MHZptGiXx0ZyYcCSqnlfZYJqHG3g5
sv3L1Fbu7kZ8TF1FFVBHy9AeePYpWSzit0M+ygdf0wQzldb5Zqj9yw3+yxJuEPiGNtrwdIzvYRq/
giNt1yzAAjCX3ZsT0aeXjgwbEETcpdPtVsULuVl5qbmbRushIhl5dLFsVjmZ8Uiy0dnWrPw5r/t4
NUQpL5BlNntQKOe8nSx47f84lA4egRlk9Ir+929BRD6+KKdiHTner9+f2jl6zHsYOx0lYnAM4dr/
BbeP3TeSCOOd5gQ9tuTf4yJTYL8x9N4+davqvn3U+wk+DFe9zYvxKRvJbhAI5DS8MZCtSRpb4Y5f
wpSZOGrNQw7nlzMxBBfZBYRf6dkEfnh7n7uQB7kaGkvXG13l6zacxd3gpdNJ5eM5TUp/BbyRxdHS
EPAXUfT2UOBhITOzfEUgnzsLyHxAPf5VO57TSbgJqIlD7IqC47wc6MPLtnlBZskUkVwTObiWvXjx
G67yNAD0vw4eyNBfHwX//IgfBpmoZpafJsQXW8ccjreP7KWa96+Ht48EnAmyC7jOFrr/7XDj8ad1
/hraVrK7kVZvh7zmOnZjrv71OY/GDXqCSOTdwKuBhGMUJeAnIs8FMSSd1y50ZkagVIt4C7QIEAnk
IgA9a5UDkDZsd7ybKaNxzao6mWSwIYrlYb5h6oY06nFtt8SADM0I1NrNQ/lm9zNCjS0egxbkWR7A
8hjMjOapietFuMxgjRbQG2RmBqW8VreDw2p9VYo4//WSdHnqI+L7qJTLu+L2dNKGcyhguy6MQyHx
Yo9x+ik6WooVHtR6Mof/FjLqODsB7joY1kXwgLzW0Ywo6VGJhvGoCIweMboETAMGcsZL80OSgDtJ
NTjSm58ydznVrELkvx/DBKHGtcvuLPJ2tENgP7cXMnrt00HZgDeTAffiyOLN3lnUOmRuWOyg/b/c
YK/Tcq781UL8t8+FDmhbv62ZuPK+6NrS31a4DS6AopNtFhG1TqFin5kVgiA3PcKYERUQMxWTezcX
LdNdNmNWab+AV6t3Yky8+9Gxdh3b3E9mMNimfUJxfgqpIQ+C4W6ojXPNTPrS4QBEAg75vAwPjjun
sC9c3kK13sVjVH/1c+sSM2J9yVUznrxeZpv0OVL+SOPCDB4Bj0EpDXC8PgNBGTFbshmJr5wQ2spS
f3M/1NW0NBkXm8BzAHhjg6q32hoY02Q94FxsBGdTlfuckPFDPqSETEsrbzcRCAooX8t2xVVXHC/D
o4XCux29Wmz6bBgeXaXYRpmCvjFn2lmzURB+KVCJHfkQeGDiLZ/RTRNHKxfx5QuNceRu6+VqnYzW
GiBmejbxia3gRpY7x8rSswtfhemMZ8H1CP2XrE9+NCKoLrdHaPEsAUsuKhnVEGvtK/t9LOz1ZLjm
1456oa20TdwXVh6/j3aN25XPu1XPFMGiK8ahjuutodOqLBP15A/lRzOFRIlSiaZUt87BmjDAWLN6
Ia7TvNvM+SFZmNmmCwEql+YMLTQsGAotX/VSsa7Jra9k5Rc7nYeTvcrMyLgTCxEHUkPz7jrBkeW8
/622Tf4eVKtirE73QrQRUs4uzofxqb1S3qLvbwepqxjzxOjTT5/ilKhK87M1GswDuXoJu6BjY8DC
Q5MMe+gYt7P3eKtbw3sjWR4figHKf1Z3W6OMrIdw+WiK53wbxWN5aOwlnaja9KhTe3qMssZYWwqM
6DRPgB2nvuWl1vV6zBKawBKBza2aA9zpXIGybmruRKSsgy6yn1TWCWolq+rNB5e0zmON2GbPBjQT
TGeeB4aDdUO7Etwrv/Xhs5/2h7CS4m304iPm/mhNvUr94lojCJexb9Y4uNCTxRUvseKXcLmNmA5t
C7aesf2N7QWn6wiynPRZlqTcCv1WPzZ1DkDCLIOfMm3zrQa1wwpSQ/5o6uqtYcDRhWV2b88Jpq9R
Xh0fmrqyrJc4ku2LE3NpIMINezG5I/Cq7wGdPzsuUclWtsX5dqbHjidPcbGjzHCDK9SJ+atxqyue
siLrLvTTXm6PTHcBtYuayY1brwwZEtgPQCYfjDGz390x25M9z78NPjpb0Cfhtc/Gj3qspjNjUbRv
JSmI8JT1qJbD3M9nlaCj54IwwbLrW2Or5zknWfuA92ndYa1YmU0zbOLAmR6lgmbeR0zbAkmPTIlZ
pJgYaAMgJQvdF/KLhVi5iujBdSsz+uZplhLwG5lrdx/4rpwNMUQaef2wfPF9ZAun9r6Gi5SAVAmH
2Kg7sE2+s6tSJRh9TNN3L1tIJ9H84ftUGsUZGf7Qk90GUI/eGfbUPrd5zRW0nuPvYxhvvMp1fhpJ
Ta4D2E24Z3nmHUuAJVzIog8MkOEu96L8OHTCf6RLgn3R+A7tVL7WSsQMEFm9WxifX1VQ/354+yoT
ToakiqViqYP62Rm5OI+T/cWWeiaRHGJZWR7Wzfilb0wcd9bwp1ZivvYU24e9D0cBM8DJS3wWuDYK
sHLy9B7VMl8Tc2VWGk/oJsi7wvnu54zvsXhEL3bAIIApyQQ43XOfZpPsfZPQf2LLeXgp6KIK7T9F
238rGSa/F8UEBtgY8/ssZJVEZB4wfBMzx6Ea4MsQNzu8ickriNUPkdJ0wPnhfVrae6w9q/45OCWj
mQDv/lyS3IsDQi8pjWGV4rJcZkikKoX0NIXY/F3HeQnmIdwmrAj24HrpIXMNcyvHnsafzPwgNzLf
2bNuL/bsbkwnqd4qrux5Yr+SMxuec875QtrtfUzIldAXbSi8iWz+Gl65bUSabzrdLU0PjjpVfftc
1gAkatluwQh+zawygnNrsa/RbfykDW1umq4H3zNX/Tvf8yVtFmp+zYnRMCpe1wQk1lOLvkXZGVs0
2/be53L0VjaVWVo6XyQT/rwgNy7Me1nrfRZGYlfbIFYjER0kUtIBmSleK2ewQaAVYEt9u9wabaq2
0dKrByhL3zMVZsPYW+PaToN2S0ua+9xQVrHSlOAcs1Qy01Ole2zTLrxDPZr3ROgvSSpIaIcJgKDM
+BaZBjO6ZGTvGk7GZuKK/F2PP2zSsiFQ/uoiDbtcF01vXnXSvY2GFay8MlfnpNNfGzJ0z1lYEfVY
9E3Ha9Sn9zGWVbjXrTJfBtPKTn6bm08FN88VV9OMlW8hX+fZ/Uwqc2NEpAIcx7G2M5GLO4jlMDSS
JNnrGWHOK+v2rle0AyTQJ6jq8bI9YxFuYiKczlhl0BUgzu6ZfpUXu/NnAHXGJcGkvWVeXD1VjWx2
Xku69/dfsLUA4YTWi5PrceP5qf7UMS0eJcMURV3OnVcur4qQz3UayztBpO9UBcxx6YLbyF6NT9E8
Glez7fe3R8rp6a/MEn3RRYsFBFLSiuHWRrmx/JHO5Y9GmXTq8Nffhjoe2Ua4nwOWWAgVLMXWLnVn
17ZlkFHX86seMV6YXmx/+P1rAcb57AzehKFSGxcp7Pw0TXqxEomTBiDz+9CUe9fofjLJeBhgPRCK
ISfcx/N4MsrpnEVm8hobk0sFEDi0qEh8WtU6/56zcsL8bZZ6hWfr56iWwEhkzwfGVMlzlt81jfaO
t+KiUBjPgNt5F2qNQupY87Us0kuh2IppchrrOaAeiuwHvajEqFa3zbSG4XYKMutuGKgyzOh7yvo4
fuhybA+j4+srlyi39K7ZwLaqWp4h/ifjUgcssKgWT4bXXEzdBfHCu+rWpWuw7tVbE0X73IcXMgZm
dcfQuNrMNXjduOB7W1X7R37cayqG95hN1Zs1AqcOAFCNQV19LJPHzzgCDGYng7Od9MQKLWeAwLPJ
LnYF2KVFXzgaw9TuVVV8R+G9p4TQehzS0NulyGOA7xOx7zxwHQrqw6p19BHAv35zBFp6mEfrfDlN
ek3qyIrr8TGd1DdBdGfZwg+PWOzzk83Sfh1EZgzhRgPyReBNZfAagkPkpp1F34NlRWmMdC54FgAO
qBneo5S1u2r6vv/mcWNxOj/aohdl2IPM+GHul/l9YGyENXevRpBQVVrG3Oqgyau5DNdgiIkkF2ly
Vlo+Q0V2Dg7VWveWEWebARM2FLIx2GXMPhjh6898YAjUNfmfaDRM1Uw3Pw8eqyXLiZ/A0wMztZPy
QLkppBDJBXt2VHay83KixTWERS+y8qA90+S177CLzcYw09IwyoMd2ZvKLbN3VQgkFvT6ok255zut
/40W2p2Iwvy5cpP7xtViY9MzcR9bst1XsFlOE12Qp9wMnb0JdPre6phlOf1HXtYhw9s8O40ulCi/
5R4Wh19U6A78wgGub2MD8UZf4kRuM0HiZFXLvniwEgVUQ6TMn0y2Qjxtfin5GrYzGLgifKyS1Nzy
q2dbBCzzKa8T8cQJ3NBp3jIZtW02fnZzvlnF8yJqgDvodOPMvcl1JSJ1XYl+z/0DWxSB35Os2+ZU
xdzly4byUAz4e1Yc1DfQBbcVRdasU75yaryxObFXvhoOnqygHV7HJrvUaSfvWJsUm8K2kPkSWm1Y
ZnF30x9RWycPZN/rk0iNSxZZ6dVLs5Y7nB1dUL7occtEdE4zQE55q09mHNyZIjeA98zmauw5lTPU
sPeG6oGk6N7acBdncX5tPZmBVJvNu1ZF8Aj5VJ6a2GlzUAlVNl0rK30JSZ6+9KIF2GX6733cOI9x
/d6P+xHp5CmJSwRg8tP7fiz1tqI9wyvRSVzz0EbAn8NqphG+KfahwVInV3uLccVX6TDxTUr1VTld
/ZRUXO11njvfBKwzyhvDZzJu1lq2xGjC+GvS9XAUlVMc2rAd34Gub5Ni9Nd5DkfJMGz9nC70XcYf
B88PIcOUKkT6y2WN26V45tVAlIIVe8IJQ13xt7Zbtrvy6xhCDEvGIDgMsz8e4zilj5l1Ttl4LtWe
ZfPZYivuRVpgsXOtUxfBqfN7Xolk6sZ3gifzUhIARcBwx3fWLBgpg+aps+XGqsL0kT1EAVK98bfk
wpuDQsBYtIPwcjvEo+TnFmZPdU5Lx2DrvtwOKdLuRGEpVXrj+5BjhqqTMNnHAB/D0PGJ4Bi0m0Vd
dtEBt2O7wAED2yU9ZG1E700wWBugoNVXlKqHVgZfDGUc2Iv3LK24FCQd21ev87Jr8dWiJZRPhHDo
HSDpmnEOhpTMwLbVZxQn04dlMPZ5aWcGNT47gb42VtylzGtQGTmKvc1ePc5fDD8tTwK1Ngmxbrds
aPzUmI5xRymNB235ZBkw0ONQ4CEfbHkH8J2LgmleJs02s8zcmrWJkewx2Srek+zbxiF77By7vSS9
fw6dMWJLWWIyyxk4L51iros3u63q/CgQvn3NiZb28minMatrjxkVIqb/5Ol27WfhVy1d/60rXai5
LEfwiJbB2zyqYvfGJr8g3ZIV9xhMtr1rDedoT8NPeB9GdfqqohjAphguNaVSqzLX5n0T2u5d7RVf
zCYy7/GxnAjc1Xeyc4pXtzCPxVhDqyRBSfnLWCFWJPG3cQKmswcfELzUwzS8WMDBrCb9wRyrvRiQ
JB/ZAefM9/xgMwYG8kJeloR9kvriDgxehR6gZqqOEYRoqSrUbnxIy6lZcfHIDm3rNywwODg6RRyT
44lkUH5WaZMcWAPhih5H5LMSSpM7CPUSte19WNj5p295EvMXhpQmfK6onQWBk5YfRRUywHHVT8mY
3Sn8ioUovK5B+fu68BY4eUlFiQzEJWfUcsGO1x6Hxji3BUwOBKoPt8dYW4OvOZVh8N6iCVMpWCH3
sX1Hc36Iob2Ftcxf6PnrHqXhrVReMKVnHZqLRnx2BrQ5SqDMU2cKzG1MTe8ANCMZ1bl8E56Md/Fk
IP+nynqzHOwC4+Rmz0NuItV7+kc8Z69uhU2n7+KZ7auG3YC0sUPXa0wrOGuz955zt7pEab5FtFLH
sUQkm5oJfDFXuhWiB6s3EcqdhapzP/YiZE+g3x1d2ve3T0WR9rYUaVQHVdFrVnPXzGJBLS/Zg3Vb
Daia2CzPk6W+20ha67Iz3vOaxp2gq4eH2A7HB1NRZrtwo5jcdJiImCYnysP3P4rsjR3flahSvWli
0KnMY9xVi/HywPRdonyEzjmx6nsXC0TrUU4zENd6atEzSDQary5s3VkrmphDkeykId2L08UnDM7V
k6M4mQqj3FgGDb2WnzEUmRAnC0TVg7f0f5BttDZGVr7CqOXko3m4JpmytW2fa6xnvjr0Th7CMGXB
YJZ4GabqwFQMM2ITw+cN5vCS2f7vAzUm/jEtZnpu7aL6zHM4dbeDQZPOOiYXiOTiZxvs2MgIZf2M
2d98dLsyPYiYcHAVZg59ROxDMUDAPJ5Hz36cEmYHTfuYLAeaoGoqeU+GS4tgy1R1Y5oneozTDxNG
/nqaTHhF02zCS/LMY1rLBBenkeC56cKVzBPQPTa9iBldnOsGGNR93NBvTNqvPfQGsuE0GMNeT6O7
bVBSCfAU3hGomLcz4/q5c1zvhKTtnfwwSjY6meut4ZTAhVNdnmnUnp918mIv1126jL19nw/NC9YQ
NvK6tShP1T9yB5uJPUXzphrG6qgyzBqOp+k007QQV4sLpvjUQR5epv5mBp26+yHmxAzEq+y79gJk
1NimtWXQDxQ+TbPhXseyg1DScr7HBMV+7av7aJrXTKTRqPHAtc1Xv+7nj9FhD6oCmexuDzGInB14
R8aIRLASZRHB5jHt+0pOwFrN2V4XqvoiqZV5GIYfw2B2D7MOiTKUuIE6JNgLe8ldarrUDYAjZXfq
1wsm9qDsKHhP7LHfpYOgJiTuHjjRmORbgqryDr+o0wQ0hSxv1YjWYKY783Hoa70N+mWAHQf2abwd
xiuqT31sGa2Wqwg7Dz2N3dFJLXGlP6jdNEPxlltDvcZoLD9ACNEGIZ1H6lk8TFJ3ZSmdH3YY4ivu
kvFpcOszqwP/MMQCu22ZJq+MA/1rvNjJ6aY6qoa1tQc94gl4GE5tNL1URiCgGKYmwcoNEryQsur2
xQTddLaKHzHFTtcs1tcMgtyK90V/ZyKoHN2uB+tp+U/4ppO1mUY2jC4eYvbqNy7R3IfZM8+U7eFZ
6xu5Tj3OFag2F9zMQAVGQCD9lIkLcCYB89Tiip5wSzRlqJ+BnuaGFT9ZrtbPJUtkI7Q+CkeI19jh
pQiN4vdHt88Zvdes5lzSs2RgnyR09Qxm64KM0n/MExIX5bIYm8xmXYyN7wCE45Jh4kEijApI1g2n
rwijz3Joxue41gMyekoAwMGw3A15c6+0Fa+SDPjqrHv1anuYNafSab/wlBiMxUn52bXeaxOGjzGn
Ok0/M/qiaB/go7boDkSgNm3gAKiPRu/bkpK1EheHdhRmd5nA8yQKzDuoccGLrfFOW5FzdKNsvEpB
2CyK9ZIcgPtEyLY5WsIMjukuk/ZwTrK+2HhtF3y2KsEbXzlf+kS5u7J1fgwuyq/ZZThfLAxYdSaM
JyRkoL5zkX5gXHwPGU6eipkfMbAbv3Po2wYZZISPXD+x26fE+DLsRmiUjApoTI2ebwdjKonfzL57
tIacdhzXnzdD5cbn2yHuGHDUkfy8KbgRPkuTttJN1XU/LS6Rd3X40HL1OqTG2B0S9Ffm6b23DRzG
zNIwtiWTNuzVJilIgoy42c18jxML5jJ93Fvdt0vDT2qwwbMRtlu33YvEWHjGhto7zL4OCtl3nTaM
8erIZwvEZPLgfSOD5j+2CFxrnXn5nnGA3nJJk+tSISib8qQWebi2B+v/l1n8/E+ICxZeK3od/j1y
4RIXxU/99yaLX9/1G7ng+X/YnpTMq2wKKKAAkEf+jVzw3T8suRRYeKgUylQO/9c/kAv+H1AVpHJt
xa3WYm/8T+SCLf+wEcyVb0rhKZ+f/H/TZMF/87c4r28Cb4Dr4FpLQYZl/i1GL6PUz1u7EKdCMN9B
la9crnQnfMa2RKvxWgCrVSt/BtQ4ocOw4qPjD5x35L7UiZWHf7qmHNQPQVeL8WoHyPxvQ9W0+k8W
d1n5OWMtM36gJjEbSGbdHEGZa3SkqmflUHvcCutVOdJIiLmH+Oxzo9zJ2gil9VtsFSRPEk046DDW
bZ0ecOWZlLJ6FL1/V1HHhDqjBdA6gYbIqKbwsBEFgxG5O+59bb6yRTdG5873a/omCrK6K+FFU3Uf
dnUgAeYwF9lbXR8sXGyLgYLosuIroAtS2OQL6Zdr6OrDTOIo317VBZRPsc8MOg3Yo6Ua4jAEs/WI
dMKkvSY9SKum3ek1jm3tnKesS3ss4AgHEFQGfNUaglyXTELfRaGiuC1PMhWbn+6SAKFXnqY6NhUZ
i8p6SEH6DxELkz2cvCd7AJKMGo4BvuRG0uIvtSpj15RB+s3SQ0fzmO1n0aUNIeZjmQCT3hyEbeP1
zwGDMklUjh98YIPSMQWCmvIhHMvMt6fYnOhLGll/9X7OHMZ28O1xyY/c4VUOXi2f+Yd+9YMsQ/Qa
0qv0XZDawyuW1mguSUN0YtcqGzDwpGT71YnSLthKfwiuud+WOAYD+VKYilWlCTBrW3PLQHUqROmt
+W+tYwoE5JF+AdwJpqjpQauQmJi/Msl97dgtDLuiBwHy6HdWthjy0Kc3ljUJ89g0PNUQ3Sulc8zU
ll1t7bl1qod51CoGmjrBBW9qXTmbSVodKXCdUCARddGs6R0zEKL8rDa8P/HcS70y/HkAUM2O3Ucs
L0H1QbpvKONY9XEYG6c8dOREX6ZDYMyuKirsNqAiGKJ1viaK01uu7e0TD4kZmD9BuG1AwCq8wo8l
KEAFZ24xhXY0lOyqN58Tu8JNOqRqqC9Zq0PEhzEc3bdCGaCbp9r3IG1zRZH2GkmqmyktFRV/FSj1
qR6uzkDtpTXVLEqtPj6mc2h8qex8eu5dKZ/MRodbI+Cmx0R2eBDuFJ45A7gPsfi8NyuRRzzPLP6R
2QhJRqOH/VBYERDFIf5W98RZmTQo5oRedSi1TbmIlxd7q4JU6xq8zDPJr2o1i6LZEv+RJ7sx60sc
UnBFA7O8N1JGtj6L4RcK/Kz9EHtkDNzaPY+RSPd+wC4sNF0HF4KN2K3C4dmpw2DTtIrqSUo3D2En
rTsRhOpNTDUjqsiP1RVq/E87H6bPTmfNFSiW/Vh2A+DkfrbWcK6Lx6roQZOQf1wPUa8fvTLsvvUZ
ajV7FPkcpULjfOzc6OLBot06We3s9TiYX/KCEbesk/TOmThVsE1TMOHH5SH1Fh9NDp//oOMwPRh+
M20bvN/nsAxixMzSTJ4yrpD3zZwUX4vRTrY1bcgPjtO4wGiTYOsqt93FZLW3LOFwwDFiPdhdVTz6
kqsLM9jmApoErLWh5509p+qhtwPj00Kl4EeV1VsfV+2D1yXdrimMiYa8pL+fE5ZcTkJ+LIicdq0U
HRpCtRbYpcjOr6znCvCuifgzF0nxjJlNX83Ri/yl4FVQhidy644RuPEuqllf2t7N9Bot2qF0npZF
TGWZ++ij6+6macQpKHN3E0q/3+aYFLdJabG4M3p4whJAO4tATvPObKngdvBTO4E0KSUNJoEfiChk
EFq0QWSDv8f7IYG7KgOiP/u9Vdy5NLioufjemVbCO4Qy3EZ00XNfNs61GZW+4jIstwF/n4MVV7QP
5el4R3LT2NlpYtD4i42+js3xgB1WbbzcgtqQMPRyqomwbht2fK9PiQ/Fpt+bgdKIdK7js5AQzvOm
MrYu0gb6T+kgl/n12nOd5uo1rcUmqYpeA51Nl6jzpq1lsV9HJRj3LXvUrV/m8qg8uBFJzjnm2I61
yTiV9l1ku5csn7w3TwPyGb1EndporC8Q/MTemofxMUBJufIauFySC0Zt6VCWyEci3iCBOYdhmqlQ
CjxI4k3tY5WZq53IcToVDUEwIzSLOzSviRlr0F7BBHSgPafuiGCCjTRTw67lurkdQ1duRNmbh5kh
2aUzw343SZRbbgjefuSMJtQGxLXGN7oObJFe2qmxfmSwzK8qIdhSuQpnJ5PGvSci2hBo39gY+awx
Kg/jHdXNODuJGK+7RNZbCVVo7UxTfxcZgzoUeVfgqpckUYUr4L0l/rvr5s5r2njWvRG4HXWQobsg
kLJdTqkIhraU8OJMjUrfTnQSIXrTlBCBobel92dkixDlXDDin43myfOmBTSPNpAM2t5AAKg3IXvJ
TTp74TpHOUSm85Mjm5Zmk/TdcM/uptpC1+0pKM6a/RxQqpwhJQHL7sN9YmMaK2K32OZi7nbKiBI2
4zIeD3Eo+zVtXwlAWGYYlZ/hKDZxI0QxwsHo04khS0wgPmm0ZZw7zKewdLLlhiu2pH2onnJ6rKWm
M991yRDAUDOZ+bcZexw/abajyZmRA4baJXmjN2Ph8x6Om2bXJoypHDw36yoR3R4c3HIDIbE3cb/b
mKFQ67EyeZfmCX3YI4T9lPpS7J4KdnzC/n1dNSI7x1PXPRlGYjBqmwv8yqVz105xuzPUyJ8dii+g
AS4zWvrGwV061ZUfEIMrnG4/p07vU0HDaKZsqnqTiN7eF+UoMSKN3eAyE6yix94h65B5XhSsAqz2
71UHlFAOc3W12WXTam7bFP8m4YAPXWO9Cy5jbNM6LuIw67A1wnc/wD8fZuyxDjLnWM9O+zJSjRjt
WF9Sa2A31XDhpk4tuDQjFnGOPZGrzWurI2Nv+yZDT8bjExr+qgk7tnznDqH5G15i26JE4ba0/39d
6bf/WV4/85/6fy0/+HtZTbguovZ//+tD/esxZKXNZ/v5Lw+2t53JY/ezmZ5+6i7jW38xmJZ/+Z9+
8X/8R/sbkG0QUP799mbzM/scPpuf/72n79f3/N7cuOoPwbaGfY2jgCmJZQfze3PDl9hTOApRbrmt
WGw7fu9tpP+HR0ugwnpvK1fIZYulaXSO/ut/Su8P2zZNJfh5yNwWpLl/PPuHXwgiXrh/S6QCivOv
exub6Ixjmp4tTM9fNlp/29ukSR8l5uzXhz7lMu8R3JjNviZiD6p/8fjGOWmH0J6ouF6hpFLW1zvb
IaYxz+wHzmBGAauQanLoo3m4Tgy9mhK8lqXZMQ1K3frEKD5b7QRK0bbSbXjqKWwSXtmvqrTnFC2t
FrdAs85StiGa3IMRfvUcoq2tYregHaeDwBYyJ0Zq3Zg15fO+4+21u6TRpvwuBn8QO7Y6sVgoInCs
iqscI4zyZ1oSura1omGXp4iE6G/7Qn+xR3UtK56WyRaty77aRuNt2JPsR/ZPG+7xLLsj922SImSM
HVwR01ArmERuGwBW26BBWpmD/8PdmS25jWxZ9ouQhnl4JUiCY8yDpBdYKpRyzHCMDuDra4HKvMqU
1b1lZdb90P0gGslQRDBIwHH8nL3XXqfDTkS4hPNcZ8VZF63aaIPTs71JlrM7i6ha7IhuSXNtDeLf
Zj/Y+GR3+YO+HDwdo63d5Q8mGRVuXBjPfspsKPcviNraU7nMRogCfwCEsNGYugPUx+5h4RYM7YyS
YGqw9S9C/7zQ+/OrOoBI4TyzhsjdZOf5cyy8z6nct8XVamk4qb5Ldq1t/LFUHsGjnrwzCtNA/x+Q
EoC5E0qwvmm79MuAWEFoJiomluu6ZC1mMWSir3bsVOS+LEuElP2eY+j7elUOLelM6K/6Z4nGkNKJ
z36vmz1tTEHe/YR3yMFDn7hs+nzxzdEY8lQxlbWRmI/tiOguZycYBHmyVUMCsoLorP09mUB3aKLV
llbdd8jT28I7LaMOBN2oy+uQkiBmo7aKEbN4nduEXYu2nYShfZA134x1VuQ0s7fNQRoQBVI+JPwi
15r0Vc537esGcZxpPsLf23DBx846XI2Y/UwyVc9j2qdhGuOoRUMfIjFimJNX4waN1xGmxaPpl5d6
ZkClf21l+SCb/DQBtEUVjZsvy/hQkIN9CVyy4zFLwkZZ6vxYWBZKi/xL44w4vur6eWB2A7a+eCMH
JpzoZ/bAHKwk2ULZa7elpx0IwOO6upIH4nUffj9ZMeT2zIWDw18+slFzqWXDjtmFLA1jX45EHzEN
h6KjC0YHxcESmtyVqHzRe0nGNIK4B87xjcT+Xytlg6j3DoPE+xVo1CtMiikRgH8ZjHYjqyoAMDTo
IyVurDQTL6g9JgaffbPacr9n/hNChnPH3ndXBwZ4D+3UC/A7Q+u5kLeeB/ZL925bXkrdjbxFPmPl
6Z/wPzGDZoDKAPLNksVuUul3LtJxidSM8hQi/uIDV++b+84NDtn8PM+U0MVk9OR8+y9kznkFvJsi
j0NwK2nUF5KEooAKDSbUBUGJtxNWToRRqVe8/gYFRke6e85Sk7ckTsmv9CriB+cO6WN/CiztzmPR
2ct1bcNfAyM6Ftk2Nt5nNZHyo49PZeohrfVJmfaQKrBN9TeYNyorNLy23cbs8ba2piBduM1jQ+DG
xVqmlOQkAo6afgaQbbEBrFJpR2UNXMaYWZ3G4slvAGqWKXEu+dzt49wiXG7o2d0k+n0wLsGejr1i
bxPGafJMv4lM06R6pqvabLK+/A7syoj6BXX9nBgfHrEqJWMi9czu/TASg0oyOM3YjQiMBw9g1DaY
1d04P5pWdu5X4oNlEcguwRb5sf4BK4aizcR7YlbPqRhS9um2FzpD7FJKVB4Rd6NxrFyGzH4poL/h
ISqY05yluZR7xQu4iUduMhKMAfmu15ZvGCO2+D/21jy9ZQZjftdAuTY6fmSJvj/AEX9kuDlFgVGP
2zqmLM281j2bpiOOchBIR97adeE3jWk468Ykd3VRsc9EvH1Y6vRso6kM8zgLQo6W/EK+ZWiQkkal
NUZ1rhxUUIpEO591dA5SIjXQ5IRVbI6o/LvvDBtWWdeinQl71s5kGDqRGM0HDXTcuWI7GZLgCtiI
gOpzUgw6xSO/TnO9DJn3ctdnRnXQ2vpqTbN+xrbkbHkrcB9P7MObABV9Zb0Hw5JFlu0F53ls5MHC
GVZnyCGzagZs09rsbPuVwLS+ina9ud1rlu+Jl3mn24OyV9OBA+3Hq6wAbUFPwjVCAkG5SPM0zo1D
g+x2l3DBIyZMJ8BvSBfmpdYR2mmkj8wGNojWNh8nC38obrRxdTxh/Mf2tN6rYOnBzybds88cfVsv
4/cSltS+nhuiAbGuFzwbU7OjaF/ClhYS3jD7gSk8aIlgoTODW0pYFcTlQoTD4E2R0pZrQ57a5v9K
aXlNP9q6q7/3/ywmbyXRz0rz/6EC1LBch374v69AD9Sfafr3+vPPb/kLaOzYv/m6a9Alt9dO+F/V
p+Hqv5m2a9OK938Umf8qP02TrrtBt9sBycnm3Iej+Gf5afi/BXrg+DpoUI/91/+OZmxY/6T+EgEN
OgGMII09msZITdfW+z+IjUTeZI4wn3UJBLWgI3xghD9zohjXPM219wK+xkaq6mz0g/3qL3oCq6Gd
TyQMMPI3ljdazMYWCBBW3RQvob7gbAKStsVwrZ11ncIKM04bIbbhctsb5U72/ZGGcIn/zAH1QS/o
YuXdSyr9vd6nB8/utdNM6XfS40JtNdcI+4DLqYdvbkenQDvEIyAWoTrOrsn9gqCOsRmE07AIJCw0
X5FEuabCzZXyDpjnq10wdgtNV66oOpzxbZ0wq8z94bERIM0YIOJUUgXZByRgXvtBECzsvjYV2WhB
99yQ1GW7MT1FrXdwaDq7aRCHhVb3ARh6t6m8jZys+mzYdAs4lvBKprGgTvWwJHigxRJb2ffdqD66
Vm60mYtRmzH3LaUiF1YjuM2Z3/3Kbu+U8B6xRcj7sYenVRCrpXDCPM5Oj/S486jpM3r8dZ86T5RG
W5vKH25e/L2RTIhdRiT7CXkccFa6CemAzBy0Jkm5tKaCYd7pRlcdpoxN6agGuKjiWk7xiKm/2RqF
a5NZOn2va5WTLaV90lLiCOntPJUOzg0auuK5QoLZe3hTksbGkdQKA0QZPP+s0r8r/sYzSUQfmDdo
jFEyb+MpI6ZR52rTLMtLQ2Y0vd2kiiQ5lw9Yq/4ntO+6jfsb8vV2ILuuD8aWXlTgG78iX8vFxkAf
d+5zxTgz1+Ph4FgDcviJxNbYAUXnGKhj+b0JGKkvBAGSMVkCKUSuugZfQVcNKCcIvfa2rqppfI/o
SarJoe8zWg/NpnYDQe6tRNE6+0zl5fiY5qg4F7TYFEnD3jSqNFKDcUcuNPpjRDIBA57TxPxFqMaL
fKwwG6Px0q2lyeUyBgpvNJgpraONWHZRglWCnu+Q4lYrPjxyQ71x6d6xFETB4r2NxeA8JRKO3KK+
mGWFIbvjUA0QLA7E7QKrJAPPxjJoDbTfPKHMl7bAmlFZYEGZOQfPf1vk/tzJ/p0Xbq5TwX++47YO
A90zfHKjbduxVxjs35YOyRZVxLqsnj0kqNtk7rESJPNOjYl1tUQZkoj1XgkiH4vLlAPyBuT6wEzt
S69r2jZPMWA0M9sKObQfzlC1G4yvUMMh515myhkQAFd82dk+80E1kMCDBqwBJUOhsew6qYxTNimk
N/EQanT5HoysPg6Iq07p9HW9PJ4KOb53DNwOWZE+NDTXNzo4bnAKFDcYUqkX0lcTl9mZd6m6aKYV
+YPwTkB8Qks004Pjx4TmTWbUMpc7udJQhNopeCBwF6BSyc9KR8JRyCoqh0WLbP/SwYTDS932uyYg
Cnr05WfUIf4DLo0Tm+byoC/WN5pXF9WaxsFjcaPATiP8qE3YVFn9Ngt1senaOSU73d5e2XsEXw7+
JPdJBg/CQlgQ2qKmqpnLcECstE2T2toUZWKfMtM4ch26K8hHodR1gq3VE0lmqiNldGiMtbtvJY6E
Lgs+ec7wURNzmCdWfJH266oJf3bs8ZhDD8YinxGgaxGyXidPva/5IS0JVEcqQ0Q6CP1QBkTfwZ/q
+qq9VDqJ31mhYS1axxfZgkXGRe1VLfeDrXCD4hDfztMaptmlah8kfn5I0w6ybOKVHM3zWcfkHSLt
8bdSNoemyO27tQhtZ3XGZ8qVZOSUXkY5n5tU3wBcJDnGlVtfieFoY4qMgxW/V4DqaTwNlZWVp/i3
aT0vjP2eoSoc5DjMAMXFdRwdokdr+a1H+bNpzZFdE6ErYeznH1XSdYeyaIHC6Nui7/Urx1XoOznj
PHypILaYWejyzDSWHv9SXZWa2QOwAYwbIfZNt+T3E660pLQf4oHtI219cmPIWyZRREYubKTr7car
5EY2iJFm/rKNqHJJT9qpNoGDP6mI5+2i/C+WmYq9Dhphb0j3wEmQH4C1splwukiL2WJUypwOGS2v
EGNdfrI6J1SmgOa3QOeeF4/LUy4uieLqaPryATvCx9Am6vCflwHD+ufC6+hg7QPX0OmwWYFlMqH/
5zJgijGOxeiheilaMuNpmhLNwWgg8KBhQLM9LoHdPuaNf5on5W9bb6BfMjAo9dIjJwu0mDyYEWmB
IYHkheGuGt9E28nQ4PJ+HMX0jVYLMMIS7TKLxTBdOgc3pNOcfNJrI60lFLuUePy1fgjLxAIr78tP
ZCagWV8mTJEOR7Im5jRUFMuXQBTpjgS05B5JrLcjLy3kIzcudYq/uu66fleahrazreoPJkXDORGD
j14M3FAt4xGkBHCIlmT1kEiEhtHJHlLKtEGmxs+fUmIidZN5ThiY8ddp9TTjZSzPLYOAoZ5oDJDA
SZiJeW3Age6UNmLispz5Ivn1G6en+UP3jnpIQvTodTxv2dATMEZwTtRrHja0qScK0srJbKk059zM
+ttYJl9GmX51NRFE5ihCmoyrFwIH/CiM3eDMzrmj8ZT07rKvgsbfrYqOMEgrdWo7gCcyY1TKCXx2
A9PEHGiN+xRzAczt3r6qypIbfyb5D28NdZmTizOD1GDTTxkxz9ibWADyqGv5RM1UHbpAMqzB/L3F
K1+FtVBgOEX+DU2AGzXzU6qReWF7jhbqFuHaJvODC3POFwvfi12XF6Pyo7qR5WVYPMGUn5vDNA7f
//NR664H5d8B8Wh9KZ493cc85iAB/oWwrxqj08TSxk9dPAXbAEziOXZlcF56xp+6bb7Jtjxo2jI9
jYShLsF8tZ29gcU9tNKl+V1Hm6FVRb7DzkIVbE7AY80a6BAW3QsmcoLPoXXMHTlZAPjIEfAfAc/O
n/0KZTld4ORJgtoN00BPI7un9dZ05c7xzTGUztoU8ttxa1fldG3gPW0sj8y1JZ2KiymGYANPJY54
GV/dVMGodfJlN3XLru+s6zg9VrHnX6bYReNRDd5G6239yYmxkAAWxZPU6m8YUFCToQ1T1sJs1kYT
7Khdz5nzkBHNSEMAl6fndOSXDNr+P7/x9rqf+OWNt9e9DftenYGe88tqUSFwJRhJeE8kQ4I0zozp
rpGsnp/sYYkfMGfAAbPhA9e+s1c90BSw8XWXDhfpGHjdbS17Ip6iShywgX0x7+eUxvOQyzc91p3z
2AgNR8QY3Gk9O2USUje1bzh3VatrK+3zjLY3P8a1QKnLkgGCtPMO6PbYE+AIPBezlb8YunNf5P7n
tsKGsoxJElZmXF0gmW2AC3XPtNq67aIXYk+VfMREEv8ID/q3MwFE2P/Nm+TZnmGYJlkVSFP+uaSi
hUzbxVarTd/gionx+z41HrtFH05twqCW3/nJNQk8dMdpOOnDMrFdycawGQ37WI4sdVrgVFGOZ5Xa
d1LQV5mQuzZUHelJxPZ5YGzpo5xdQQ9BD0i/tuKyZd2u6GPIdDzlfXr1mgwwnm6jsLgk5XjRPYnX
Q8ISUOYa7S2Gfe+WQRR03tc5KZ0Dq+LywpwOKK0VHLG9n2FXpZdxLLeGhNLf6tmyl1SM9PTKaQvS
f74jDY6iIR31MxapvUZzY41TtE9NX/n0L4G5dhjFjjNJVhs/v8sEoCsNXeyhSt9HbWgv6QCyf8hp
TrqWIB0jsV90Y5ahlS9Ixjsa4xQSLCQnIdIxzNKS/ZWZkyQ7KhWZ097WSEpoOgN+vczoLzbOJ1dx
Wir2OrtJwWVu/cQGb9mJgypJZc6qlbF9RKWGJyhwtYNG0fQAHzMliZ62pNYX5VW1OCgTXCBdTaY6
BK2nlCBUrYf+gErMvVvqmLljivcqcNJPg9WxbJCIa9Wopaap/92HLpD22ITIYPEPJTWhohR/IDLt
GykI81SCyp7xklYlsx5jaO3odgWyk+qBtLzmUuvNXSq1e5hAaD8aDaMrjuGdbW6XivgT21HHRtfc
E/1j8GO1caJ7VDvkiqOY1U4ycY9oZ8QbvGWyrOd0xrmVnFoXfGg66+9lj5xfgWrIiVQAiKXN7DpB
0uEp73YjU549YIbqnPneQy9fS7PM7puGXY6JF9SE3YEThZVHlFFqjtYZnyjz0nE4Kxs2KEqJPzxj
8JAHgHOVWD5IminzFwvEVKolYENEvZddkQIU46FPUA4C5A+rLusjkrcPXM4B214Te49Px93Pedvt
wrxQLRWbSfXPFuTDfTID/fV6HIwISHTU57r/o1/2b89iFrNfz2KGh2xHDd9xbg2bX0JI/Moohy4f
myfMlmk4MfPfSmfwaGAv1R0XJeQoLP1OW9n3Xq49mwlBkSZqsF2hpiaa44Z5QOZSUbC7mywHm2BG
dFAaP2hl9Qh2p3px0o1r9sujbmbJISWBhWZDYr4GPkGxKPgxpY96FZEX99JDyIv0juv2bZ0FUoQh
v+jUkTYxn4RYVQg5QUz++KQXVvAi6G5DwPah8cfZButdu49poIRcM/0dzhUJIMufIipcfUt3BrQN
+Qj7TqG48zQ3PmDBTZAdgvUJNHBHhfL2Lbb6s7b4/l3c1OIwgAraSLcBf5WL6t4ZrLM2YwRpgtWo
XYnhs0diagbjkvFHM+4KQZJAM0Eqr+TjCKeUhkydvKI4bA756q4stCl7KeNnF0cCXs5Fu4LaKo6B
3RXHIQ2ITIpZ3VChP5LOol/jQF+2mPkuWQwRQ/ktnQ/Heu9cowgBneYXt6HOH5ErbcWsryIK72Od
IjyJQWcumuA39aB9bWR9qAJLoW2mnBGZPdO5QdLDpAdSOSXTE1zzsKeHEGGT6yGKc+VKq+Fo5Wzo
JgOhopZqzb4oxqii2NuUXhnfmQ2gKNgLDvDZrI/8BBJbD8PmDkYCfQ2lvTGsG3dVLPWonZmkeijw
dgNFR12ji6vMF11PGP3WIzjLmM5xDPRlNxAzhhsQ+F6pCNdFB7aPEX6VG+W2HDpN0+986HWHImBY
AgLgHaUJLhl6yYCuOuhbwgCOUwTsYTv4txkIDt6HrdPlH8phiopUP4+c2lpx1FV37+LD8eoey4xq
yo/VDSJ7AMB1N2+xn5kXAfTyCK6bAKYgPsd2md+lYFLqYiheC8P5SsPGuDbro74JMMosT01TWCf0
ruZLgTd4JwybSVr6Vnaaed/pHdidxPLQlkDn9DuMQbFe+nyEQf5E2DXe3Jrtt51/j1v1FQ2w+5i9
mRYc2KRTy346QHWrH1PtG6wT0mva1mf6gJlbME+IZoYnW/x9/qu9IFmli4hhJyuwDyr2XVwG3rQV
LZysiGsoti6kLh0cEdffCVwGWJ0yfSlmU4b9VIEqcKpXKeohGvRKP0n9BaMrJQ+ins/+WB6a9sp4
qb4swvH3RH59M6zMP8+lSaZQD10GKvpeGEl6p6PTeFSiJ8RxdPfC1iqWVzm/5TGHHcVRkvTLp2aa
OXhy7AelA85tZhW/lIRKHOzqs5xIYEBQ6x1wPF9GW9YP3lSv4rmpeJB2+zz0vthjxtGIDQmK6zI0
4yYghhfJ6URNpnXzSQzZe5WSFAXFeQxBLaPorcArVWJE7mcayafS8JpQqRGfpyPpOYCqRo1xlwgZ
bCfMs5sqT5gfM12MUHR3YZ8a+1T0/suhojZ6olo54ogixchOXrO413ZSHIqsbw/NDIt67MAKI6ij
DGT/tBkgQBxKILE4T8CoW5kxPhkMzyGY7nQm8duiSlJwU238ADFx3AAdLIgaGfvtYFvxyc5LhsAO
ObMwWSHJd6nJqqPGbd+oZ6g6BfEY8xRZ4wxlkuSBW9k8OzCpZXtk8/68xHOOeywgJk+bzbsU71sw
R3LIPm6KI73w9YvZwDXHTYMhJE5wF3XkUc3xRVPNcqfGXJBYxJx8tG2KWXQjKKOsz17lHYgc/exB
Pj3o5TwdA4MiISfJIsxTTxEY1XxZaBbvdAudwOirJ2YIAW9a8MDJ0p4yfVB3hYTc3FTW96IREJkm
Y3635+petORG2LJhTbPz9ilvXQyGb0bQVZ98eudbgjAwPiVDd3Cp3X9cKf9Pi5b+v5ssmSxUVPb/
frL08EdVdXMx/v5LXuaf3/iXwMn+jY25Swfc/mG3YMTzp8DJ139zjMAAE8B8J3BuMqa/3BuMmFya
jjoHgYE8yvk5YkL85DGtcuns0tJxbd/+3yicDFQ4/yyEbJ8hFvYSnBvrnsbl5/2jUVww9F1KtAyH
qZDPJDCTiFRmz/Y807pDSNkRYSs0455cWighOpmFvml3cJH0EOaWcwgar3iSZL90UKuWXtn0w/t2
52KG3ZWuILti0imEinEio7J7VIHZ7Ur2f6g4J/ILiZxkwRtdAjOQOpANwj+L9GxhTU/TqjQIjPfq
pjy4aRBWNQKZisneR6BgrkoF+65ZdQv112xVMbSrnsFB2LCogKIrEe7OLlwAeRVama7JkSTkgx/N
ng2rJhfvgVUYeJKd4TSgz9y0oEHOQ9e/ZslTmrUymgOsZz35zML0PoPrayOjp8LvxHfVIf+2jHiX
zE1YzDK42Mi56YtP2kYrilOxJHPouWrtIENoaVyr23f00TZ6RaKcSCvANpmtb+LBoKWY5G6oa1N+
9Mz2qzWn3xMYdVvYea+uNza7BQElCos02IyFzx4SGEfqmlcPaC78LT87pnZ3za2rmnpvk9ukZyb0
rqwqIA7IXSYWT88/TrkJ2ToYmuMCkXHXBnl6Nycz9EdAsbU7IsG3+7PhfgUMDOhvtK8/PMYeeStT
RuJPS4ZL1BYIS3XIENtx8hC6d3iI3ZjO4Nz04SyJdgl65nYjKaYbIAZaZGXpu82+AhERxWwtSItJ
ZdIxTS9VuHjdCyGf57FVTOykf0DplNPU3eha/xEbNQY6yuhpce+HwCvvHZuLtOeiYNJ0+NU9yKgF
s8QRqve9g7PlQIapeRfgopxqm8W47O9jIbFfBvKssdElWcU4aDqYQrUgt6i1+QUfEmYWBgJZrujc
L463UXl7LASwiHiIX6eVoe8Sr7ojcb3czfBM91VP9AWCLbUxoYaEviCAKXfJVSh9ur5DgfrL9xBa
NMk3pjyYvZGXAm8YI3gse9JN/2jyFSY1LTS5BV8SwqKTv0+U5h2zZdy2ZjZcqk50YFiYLuhuYVz4
liYMwOmGJHCo0KOfSs+AJtzIpQInzHCEZ7VKlr0vfZJgtIbjtimkK3Zd04tw6XW6rqg3RhPZsI2o
XPeab6QC8S1T9xy4tb8VXfyl1BQb++p5SQyOuCq92r4gGKP0KANyd6ebOjrD0foUtMUzLQ/0cUx8
tkPXHtsY+3lbyC4Cq3mF17O48Pomto+z+UzSAd7nSj0GGnNkozkMrmluu7kUUZHGL0Jpf/ggyDb5
pNDyOfMRGnHE5Op5dpNmV/bwIKRRfS9XpXSHaSZZYovjhTgv3dv7JKxeHL+n69EagFY71q256s68
WNRl0/IVaPmprlIjrFiQdoXpfSXmJqrLoLm3guAFENala8F7uB4GUhc327nPX4O8vaiYdo5ccOm7
S/mYfzGm8Vuu5tWxPjBMQg2ZpPSulKTgRCIw0RAmwXVZluxT3BiUng725DCpkOEPFSqxEQBX6drn
2EfNh7QNxEGeM2hq7K+WWywnFJyg4caG/gY88JhCfO+YwQv+XiCyXgqIGBf2XrdTsJGMnnJkKClg
bGIkUbYtZMTptfPYWmK8k1NSHkyHxciwEcsv6aFrEigp0UQ9X5F00AXHumwiuqr5QJwPcBwNOH0I
DcL2TfPQmgsYv6zclX7zyfFVt1WF1UQ1QqNGt97rgizaHqnSfhjnZO1V5khcnfYwTDmekzHeqo6o
J7fK1G7sjnNDlNzUO93bYrPQqf6ldyA8ZsoXB2NZx/xlQnvQiEPXKoHf2Y/eaO5VreYQ9aTHbH1+
lQVKMGSK/tOnpQArlrNzwkp0xNWcsy9D1M7AzZuYIaNOzUNfP1lZoV8IN3Ns66RUnt0R8xtvBvCL
19xN4Qo4H826XAeDxeSmzLdB6X3Qm6NVVsaRhvJzQ9aIuet6QDYNsieMKSf2z/RnnW82ZCGQRM0G
yLC2az1j67oLPsA6/br0VrVhxPTe7/rU3GiZBxFWECxiGfAaY9c/xgdv0L/qI0mVvZVE2joUktI4
iNrHXA5NU0twOzrZwgrDmFFY3xu3essdFoy5JfHXagkcMvpsb6zRoYOD0jVhAxAv+RP2Dg6F3gzC
uLWemVNdHbKhNiiW0I5UnMcUItGou/YGb8JWdis5YZj3eKf02aK93NCalWVO3TuTftjf9WP82LQ4
PkoT933AQSTdiMbU5wZSJ/unOdmLhOGMZo7HXlfzaZ3G7Bx8FKrwn/Uas2Hpmcue8ckE82M80mMw
9xadzq1dgHJAaMd9jBK8x8Ktoyan8HBj8QgY8YirbEci4ONULMcahwuqESINmOZ8GVdkuND0XTbk
/CmMqMMWBhf74ZK+n4V7EBlaly+hZbABx6fNx9wT4hIo9eGvE8vWj8ws/l3M3itaX39jNe1OANc5
6QgB8mb+YDgttr0lUj4eFcGH3faCrXTgHQe3RL/hvKezj4kUHcfQvnW+hiqhXzuN74Kx6TZrunst
o7s4xaGB0q13s/uYF9hXOCrs4arZJK9prnVt8IkeoWIQGzL2kFYaLHvM0ri2zbse+tmGaiMqZHxM
x6OzunqERn/An4kJ2vglpnQtdwE6tP7FkA3liC32g5kJeN3WfT2Ob/lcMsKY/Ct7NhuOjHWt4wTj
ygSdVs/Mo6jr93aA2NOyuoUeSL7U6F6DAHi/NeffTOLT9oTY3GOPe10y0NeZkaOPdvqtmjzzLPo5
4uDe+YkgcEtKPveBeqUpttgYn6o0ea2a5tu6A87Liiio2I1EQFZf4b+gfMo2nHNRrM87F7z9xko4
+tjj7AHuSWoraREpwvCV08nNik2cAd/2q1fhk2KMNUyKXa2M8nS7UT2Cv6EooSrkRH1tUO9wbjbF
MRYgnVtZ/f3m9py70rRvX+AAoOR0SfBCjt+c6Gr8eeM7Pjh3DNhHTeyB4PzJZk+9Fdp+e8zJWRzH
NRnxX3DtBWPLbpCMdgkrmY+ZfC7zwQ5hbGmbn1zzG9w871w0s4L56O0LjlTu9vaHaL1JWF+85lbA
Sa9ON+L73FfHzgYtcHv+xoS/3bvd3P5HNzQfTkaJ/fOp273bz/jxM3/+OEPGXCXljCAma74umWud
6vFZpHpwdD0zj6SW0wao8OYSZmufbv/BW2Y9Sv34SCpGkNNY5LWRXM7dH79ifRxjNyRZgVSD3Leq
UzuK+tSWHulzt7u3J3/e/PLc7Sf+8lycErLUWe3hl+d/PvRjJvoZ9nDWLRbyJNEIYGTLfGrXG5En
zUm6CvDB7TETzrdCzsFOrZ/oz481E4gXCp1EbJj9cPjJumwXqn3+kzuptxLQ7w54Bs/RqIR+ZAfb
n998u/fLD2zzhP2Kl6Q7RKDy9PNG97CSmOvN7bmULgmzd6xJt5dw+1E/ggFuP/DHXRG77yY2lN00
L9VpQFuPfIl7+UI+2Kboy/ViMjCBINgEM7eBUEFxtrqVB0vZITfFhZ4hjC4DGJVZ6ebHxyZEw3f/
uH977zN3HbU7PSmJhGmwYK0fnzSn+nS7565BIbcb1V9zWYJ9WWw4uPpESMePu2IF0Re+iJxGy/mz
+vfbaXS78VDwLqFcz6jKISXWT9nUGDJwQiDrLe8GhHr6M7j814e3e/r60B4z/MG3x8GY5exEGZ5V
nnuwZP1ZIy/4XKdgcCaewXXWPvB02BF/9uIA72pZSsx+/oIrPMpnxsZGd7HnlsZj6kROG39qYzI4
PY0hUUMpvc9hNO0lFJhdCgOrsuVLVVsOosTykYE7MVOiypDfzFwuB+QLrJds5tx03tXLWnmYGimg
yK43yUCB1vgFkR+L+2EaeJPHAbdonpcbY/FwgWb6XTMUxjZILR+zBqBUY6KKELmGqBCxWQf864wc
c80mjEtifrF7Nu5C7eKxtZZENZxiD5aWI+S97kwkiOgA7abx82hW6d6WzE5BHsAeLUxr24g5P7mq
+s4Z/mJzoT+2AfsyTUsTXBU6dsphmLcIn5KKmdmaVL6JXVccZ4CE18BHNsFVgdbzmN6ZFhUhrOc1
JAIy0iE3sT8sGVtNEp+qU7muymo95uZbrs7t7s8nf/k/t68Ga5bPz/9Xd+5nmrwybK3gevsaOgSX
VWb9b8sI3b+ezAeCkJkC+/iugK8Csl0f/rhhWwIkLuc6v2bsZGxnlpDgEveY6JErIeZyEQoAfHEG
amPwMOnLGkvMz+jWsJnbvTbXSedpl+noTlB8/vramvKwHbVcbW7PNesWX59dHB9847De/PwRPx9W
nUOjGQcmMZsml7I8TgqIrfBXCr86yVsize3uzxuYUV2kXHXMCrgNtlNZ22k9FTjYOUcKsibYgpK9
uT738ws/HzI2UMWmrYQkSNr78V9uXxX5/LsJDpWF5K9vlR0ZugZ1Hhoe3q/b+4KmLY0yEE0SVCRH
tGsT0Gv4e2/9CG6fg3sLZrp9rhhkAuz36+durhcteCXvhmURDqxrJldQbuahtk6MXUU4km0I38+L
t8yZ6k2LwvmkMmkefAonZ11gqMvr0+0esKw/7/18zjYNTOEKzNm2tgllNvgzqvXyG6jbn5y3Z5Lm
kPvEy2NdpulRW3ATpBSRBGMyRmehopt+ut0by3KGyaEOwiILxaZVHTmjeWDjKvDqM3Nlk5MWm9tr
WW4LYr2+ttuLwRRubmpCtLe33z65s7OvpXWHKa45odnpjv74Zc4UISEDXWapmxHZh9UJGiu5oL7/
aK1/a3e7PkKc/C/2zmO5cW3bsv9SfdyAN43qAAToJZLy6iCklBLee3x9DSDPPZl1ou6Lev3XYYBM
kUkDbLPWnGO2x/X+iIMEQo9PuEwMpRxzvQYfxAjm6aACMd2byXe7DP7rDZpeNdt1yzwgZqAYjkE8
LY7w9IAXPP9107QokmqDr1taTrb1eeu/ko3BUJWu80e83nZJPW3CjHPrj79aXuj3/7j+X+vT/+Nj
ZhMyp/x+hfVofd7vx37f/f0yv9/e78cWOrvtB9TMGiN+9n+/8vrHAPJYevx677+fE6ZmSFledn8/
9OtPBBn7uK6hXOlKpT/MU9cf0GHBkKfBKKdc78VkRG7H8o4tPpeysJx9FK/CYqdSPTmsDxYoOlC/
oJSKY30H2dwBGV4QC1VEOI4VyRbXU2Y9c9fz5PfNaJh3tR/hOpnjUnSHa6yQpgISpz9EJtP/MBsF
IoAsT0nTEcAUL/NwGRtMJtLyftY3Idb9A7HsuWcCFwgiJdvpAqkcCBeNjWmWGdsCKUI2bSN2bQ9K
VkX7UK1jXNeDH+/BHLSHaJIuUtqirWTKtluJtLD1NZjFCWcdZq3d1lLKuBT22whXVb3Yq9Zq+f80
Fh6n8vt//6+PryzKN1FDCuiP9k//CfU1nXL+f24s3H1/1h9N8vH/eNJfTQVL+xeRrouqG2+IqKnL
6/3VVJBE9V+UHTRdMUzJUEwZ3fe/mwrKv0ScTXTvfvUNlD+QUOJ/r4lg8B/+X8IxPDIiEi/FMkRc
FLy1fzQRlA5xkB/2p7xX23EKncqvz/kyG/jLbLEe/b757z8WxMucs043//XLwLmgG0r3tgbuAAjS
W/+vYl07rM/sVdghvRGpUwk9xk+v2FiKY2oheoUTu62A6CWEyz2Gw3NhFvI+nwfD7Vlo2WCxFx4f
oCUd5qmWdoc8r1+yg2qQYllWra1+dJ2QswhkPRbptqJ3/Zb4Y3tW+hleRfnom+ErvUb2QdnktILy
1HZwx5sKbGK5MLEKvH5DXUwHP+/Padw/mzmVaCg4ZyuuqbdZsXYoB2MvM8EQHiRQqSlEV6LyaotT
IOJSfTYs/WMY6E+q/sj0CpKf3qtx0MQBp54svGU642XWWtK+o5w2dcqX1IK8gKAOyJoNsyInnjpS
6hKpklGsLcgWUlv4DEZ3LxZ+77VIpWx9Ruk+gZmIpQYPhmfEZkcBXWXaKPNnqg+7RtcW+Xf/c1jI
4cGQPyRiTEW5szqsvCll8JaEKYrDpZI+B/xQuH6BOfkyTY/B3I2AuzaU6iO71ATKnkN+l/cEC1vj
iGWU5JJ8+vLDwfKQEbE2itXUm7XgZGjmsxVkhDbq2G/7msqp/oWOSHRU3JFnqtAjiWnppQ5Jj1xw
qvTCXVaYL30sPcx6oXmqWmKfz65zab71RdU4Kjgih2Q3WFBdT9pJbVBxoaQ5JsLZjJW9UiWWjfb6
B8U87BXY5JHmqu+EAOEwwgnExuCZakUBqx52jirWzD0GvevQINa+izcCQVC4fu98wgqbFNpkrM6A
v0uLjScIP2giwCPdSrQ+el3iw5ehTOwuiybkGmgeflDiyTex9iEYpNKmYlbSGUI3VSfVyezTbEPP
vrWlBHdVR5x6GxXlfUlqygbkr8ApTXUdQMD9PBI6kWkdqpmlC9cqiHKG0u6h21AXKZ7J+Sx3nVwC
bCXw3ivpueiZQmsBAmxFNU2etds4IUCB3wmuB0keRXwugbE+lFVNA8UYQB90UDfx7VcERaPZodx8
l7GqsaVU2JH60Tm8VSjRlfGZ1tknJDlWdygaetW4xW36LYoCedDavstL3dUB1B4E9SM3mK+MJtLc
Xp5O1qDtm2kmYnyEItZe1V7BGREXBNSn5lVizY75/h3+Poar8ZOC+RsacRDe5D3YZZt/mCUUWsq9
tqAoT2bpa9g4+K0EudKohR4F63OUMGwzvlKAUy1+NJWqXX622DbuWlxd5mKjFQZV3OajXxI5H/3U
k+zG8OjOFrjvguKzGw0WhlnIS0OINR1nXqc8ynn5WCeQogTwLL+LI4mBFT9TX6Js6lAkype41q9J
K1gbEiMqMjyx/0kdtW5AWbEvRBcj6beDip4Kg+ORTITOAW0NCJlrgth7duM5Gbp5d47R0rZZ9yPm
6lKF2WMAgDB4IzfQVrrMQWWvHivBVeboRZsRws0tzL24goZJLvsxxYixiQ7BLIO8UQbNFuNhOlGu
3vJZcAQsvcNsvIPtyqkh0+2hqAnj/VKlUMmNAFmvkSmRYyRPk1CWiHhKZRNZFHQN89OoxOFUQ3Yx
k3gHa45ELt28FSyPvCAlImyoDJcYjohCNjnA5LLEvT67QcJaSNB8LjHwbNeoH/J7H/iv2G5KkbQv
BLlvqtUTiKkQiS1MaCJhc8XthIhLxSmfmb7XkB3Evvy7RC2r9x2A4BGuj6yq76VPFGl3Bt8VV7Wy
AYdfbkoUntjVtAshYZ1UG05EmYFdCaqVJtEyNgHRTdI7pyL71yFFU9vUs/DZqZC/Z/A7Dl10sp58
JCgyQOtNaaIE8Td+j+QpLUjIaxVgEAbRNJIw6TjlstnpOwrIhM3I8xKnhiLGmWLfWy6tce6GE9qr
yU3iL5mijK+ph3qmoSPp2Da6gp7j0L8yIPFo3HtWh6ciLL5KwpSZDE51YFLzChl0QzW9sn1oXSRO
FnsJ0Ls/I1lmPZrV36EeolbyaT/K7c/JBx0Fm/wxbpuSwgb9aimYUR23P+MRbINgmpsW9cEpgi6c
a5KbGFHKtBexBMeQuxjHRzBz5s+5zYg7DLGnQDLeN22/ixG2ZgL5SRICXAYu7Z6IS/0O9naGvDYs
zqEqfVKpuZGscGoDJMhhP+Wn3vfagK4pwQzP2COo/CSkJre5xVAbTRfTz58qkZwjvPFcOzSitRkD
+ORns62zbEZ1em7ZjzaUHUx/oE6jjW7RAon2s28cGTR5IeX3BngQfLRHK+Fapqv31g6JSPCg8uFX
PqV9Xjswup8llW1bVqNTQfPwNDfRdcqeoXpLaOguhgquxECm7iaT/lNLCcLGE4EnRAacHNZ8TZpx
4yW3VZcw6A1ifIlEoB6SHJySJZ+v78KjWNIxrbLQ2qlLSkEBQSxZ9BFVNR3N9jaUrDIK7F9g1wwn
S63UEbme7KpjaxAV/V03WbSdJOm7gv5CFnXpDHr5mlVahGkp/2n1ktMMIrGDLOmcWaP1Y7XBrm+Q
CDZZP8CTihyxpgWm1oSlJbQgHEkgoLEBq2BWC/2ZgS3IIiwpkGuipF620a7MG0b/3V9YRzY23PJo
Y+XhZAOq7108aLvWHD/8FrqLif7f65XhOzgIEs39Bq0ZsgHhTY7jCA6Z0R1ZK+h2mwIV7GvL4sMo
7aYaCT1Kk+pTIvV+X5vtzhf0BJxYhlfBvJ9aGd2Bkllk58HX1fFHdxmVXBVzwxRkLQHJ2XZq0Z03
/Fh2TzXRNomrESecOCkdCvptIXIBs/ruICramADNjUFHgDQtWu7ZJIV3laZwolQV1iOFBITWyIpz
i84AzKBBK0PkBBrj0O6V7NvA1XAiZ5GxaCcO0VfOL1nN8sT6Khv2BmZLb0hBZpijP50Gg3A+k2Kf
rQkyl9HiSKomjf4uM2sZGHBWMM4BKKbPtWC9pwaHn5jTaR/ydNOqoI21UbwKDbYhtQpbr9YX8zdq
l5wd8IkgRNmD2MhSVu/OnAOsQdJ9RVHThbDI6Zn3X0aTfCFH+Wxq48HHv+uU6siSueveq3A23YmI
nUMd5609Mb+7mjY9CaS+7vTFL1MD8wSTWSKmBD5BO0/ze9KqLLKxiGpjUG/Qt3BTT+GWOWxARVQc
c6X7IbeBdm+xM88sMmX0UnjMMrO8ajFAGm1vVhKo1rzOvcAyMeVEhChLTOQzbOeNYuZwJZWgOzXG
6EE9xM3ZGPUmrYByptDTw3RAWJKLw1YzCAaaoKYSjM6aPkAE+CiMGsEh9V2ShrSqCWPbiXDwiS12
ZNEv0HCiemr9NrqLC10FaYMC2hBCid101jtiKXHxFiBxk5CVjaKHihPnJcmlFNBPYgxXjwCgb9FK
qmMDC++4HnXycK9oIiFnxB55BXRRytp0woeQTkxQDC/ClC3Nxumkap12Fxpc2FoEOCSe8NMxbdqx
meZbJEMY5ab4bswShRy/ZdluWILNzrHcEYomOkLgnyfCgRGNlPh5aMYhkPZ3TBSnGpHFEbMjsgFq
aFPc+7sxwR4xiBQSjVZBqFER3t3jFOpxjFjRYtyhQv8MpPES4wVCu4ifWw5CF8+CO0mV3U+icuzK
MSYqyjxnDCSdVJwaSuYXstzp004grhT9DQd9gGGB+JZkLB7xbZrHrKweNIvEKBGZpZzdGtGEGICT
1q3mDBoX7XrXAmOCYwGcUiz6hkfqERA/XXgQ4cc7PjsLQLAYKFJRemlll8xSlW5UNtwNcl7c58Mp
8IfGmU0Wp0VesU5YbmZAoL9u/vEYMT0/ooAVx5rZW4LQouvc+eix17Da9VFxyeUtGM/KpfW49hpF
hL3I6v++D2w32uvysn+QUXj02YT7Jw9+xuLMdm3NO15vCiI8U9K56LZWykdElwf7mAo4bI3staxs
ORQpgv6631YfAbkfrg7B5SAlQkVePXMtKRjhpg6N6rD+w3oTKdVG6INu16kjQU0M5NpOw7pkjNlA
wXzph2WqT716PSTp1ATy0LyES3cMGGT+x83aqVofmwThWqla7XWNL8KfzQNnzbZdX2O9ERnY2YAY
ZOctHbe/b/oaVJrUhwJVbYqO66uRV7z0U5b/7PeDlhrhDBOn7drtQguQHVhr+YgYlsMaOTqdrlNW
pFwNa2PUWvup6+HaECUkboQQJNyvTS02HsLi0SMOfqR+sHZlrc6nJ7c2EslFE6mOE4iSk36FyGBp
2Ba+hrixCzHXL/Xn9QZAP82xU1LBLIAWyorRFy1vTUy2KtDV6xHG01lyIzJ3mLUP9VJNBhfLwmw5
KkWtJyV3NF47RnDSxalJ6ksTmuT6JWrRnJ0Ac8SOeaEihZmSdZKn/MDrfXmpO7M+mXco95wxKOoD
jim6A8uRWidQF6h/dtJQH5rlZj1K61Z1W3l865c/9XGMtFn4K1x7PfmiNWsb3xIn6IizVorTxFnP
toC1juSuH5wficaERaZMbCjAhmWqmu1yqnWWNpZYs9ItID1a/0sndr3Rlgr82qId8OgNYkBA5fIQ
6YLFxmIbSpTXE8p5Wotri5QUs+Ig/d1FpSmH+oR2JzCW1rMmIkPQavzVt41/t3DXPu4UgkAFwYFU
ZimcW4HAadEsh+v99Wa9Oy8BpHh+rPzUZWzDo6V/DdcTf2Hmk51AY0Ngy+CGfvYa0viivfK7v7wc
jbeukJIDfNqM3yQnH9Zeu7xrvzem4bDVO/1AZCDl2qVmW0dWWu9MFUqFL980lSBsdJ5UY+OC0i3R
gC2/rxlj142lRe6eH9Ybrum/jia95bP8vr/+s7g+SAju4FoTe+S/n6eLiTi7631iqLP69R+vNjdK
tm/E77Ec+WyVynn361CtrJRRnHCV9cG4h9mJD5Jx/vdf9g2qiXG5WY/WP+xH5mGqNxiyRU4JdI1u
qelIAZd7wELqw3pkKfVr1bUgypbH64RSmysGeESGudQ2pZDDty1IjFBYzv56hrYc/eOuLuVbS2dU
GVDH0JH+++UVpYFpoZbJr+92/Votk69//arXG0R97R93//EnYTFru36pr+MMKw+UmWjcF5IvukJQ
6zuDgifbbJWMsZDBc5Qq0iyCgOb52tuB58CZuR5WE9wMYHWeNV6KSetJrVwEE+vgZC2nl7keUsYl
U6JiTmiLq7D+mt3yI/5xOC8DnVmvktd+a62DJFM4Q2Vh5eouUeGsLDIWhYgUtxTEl7W98fvtr3ej
5S/Wo/UmLKu3mW6zC3Thr95Hz5DFOfz3fX9A/2F2wvbXx1laV+tRzvg59nK0o0xcb2RN7H594PUf
tQZ5YUkNCg7YxA4Pl0y4jCpcQGG9Ww9RGOHeXkLV00USszYp4uVovTsGNTvQLIq7Q5t+hIPU73u1
7g7rjcKsz9i03B8kVOHAyf9xEi53UX5Wh/WcxOU3EBqlXv44v9fDNqIUmgyoOte7YAeTbUru0B9/
t57ZYivdSZqgeH+c/Ovf/P4/KijpTp5hs1sfQ4jO9ZSPrGAj1fzrDa5PafSSSJRRN/Dxi8O8idcG
V7zMfhjP0P0sR/+4u/6DkhSG8z8dmf+flA4UsNJ/afXYf32ExZ/tmL+e8W+GmCT9SwSlr0ALUyDP
qnhJ/92OkZaIDkVCmI6dw/jNsFUtmjGMQIZpGRZ7Gem3w0OV/mWhu9DxfizeVDoq/53mDNixf1pd
l5cQeV/gxMCZKeY/IbaSz5bf8PU7NkX9LskLthJRsO/kmYuKtrjC8i6UudSWmzJqe08PwtvaD0yl
CIH/erjexA2Y7SZuTKdbVgvrzSyEDahPbta7BegJzvU09IgzAoy/rEnWG0qf9SFalix/PIYkdRv4
9TGnmIIqYhmP1kFpPZKbZRpSFxmIb7AyX1ugf3RD/UrOHJxruOSKl7nSEacIdcZetU6PjNE7vQgv
vmqNLom9dwj5YTWFGahZE4ZjY6BP/MXshR0F+dzMzmFDYto4JpSd6BwpbYeyGu21Tf2EQSv5tLBW
4lBjZxDqandgq9ijHgExU8nNRdB4qG7zDmKgoeE+r8rbFIDrICEzc4PYfKLegr9DR7ItFntFniU7
IWni15QyzhYrhnV4buqGw3VAVqQRFpNQ/2o+r83otQMckZy891uPeup8WG+kmY4G9QNS7ZpiF5F5
t7bMkhrhMqtMtu/RbpSx3pZ670kLD/EjjpJjiNdebBtaSuUAUHUo90GAw0c1xr0aqA9ZFlWbBE7W
2khfpyBpIFNCgBVjK8uS/PdNsOwJft+dloFrkw/xdTSlzkuWlfF6Iy5ruPVo7ZqvR7Ip6ztgA/Y6
B67vfL0xVv3juuxCwSGPwG0p96bdL20BoPPeC5KtDBrvger0UqxxEObZQexUV+VE8DMdiepJ1h4M
ZuWvmmDa0QbsW7ReLnpUtXvBkzaEEKQeqa+O4GQU/qaPBYsmPFTEf0BA5wiekoUG8rnH4EQpRfcm
kW3DYA/gSdH9GMdEwglr56/JT0R3dv1CfTJysfQqCiYjLK4btEpOM98r44NaftFlMpMdjUqbFTlM
Zbuk6dEecL4MTnWEB9GINjYo2ZF2E3LpT/GJyhEuYTWxoxtoZQOTJ3nQIqL3I1GzCN5F1hMQLesN
ICTqrUG+6TkLc1f/ji9wRdBOyOjQ6PMz87R2/pA/EA2nP+sdsVPL11bh6U4cCkbUAhB6psM2BmEA
AYTSIrUk1vutaQ+jXRksc+5K67P8gg3F13ffP0ZX3LU05gK3PbUPPZgL+jFYSey52+JYkS2qAGBv
4cfYBEdeS7JZbjxevpGP4n4k+9jGmnOXjY6q2uUbkGWYWimlq56K10ZGEIlKma2UwwpKPTS6Pfbb
KbqUjUM1dPrukBvXP2K00+iiGzh7+6Jy5h9AipP2hgaFb7eVbZ5G/0P8ADpFJa1K3eZuDLf0bkaI
OvIB8W53W/I1L/KT8gJtW9IYQ9g3osbcNFdFtCFslw/+Yd73NYm/7uI+CDyda/OGZYn4V1jIaITA
Kg6imz7oJwTL7Uv+aTzlz5ab3seDDSaacqVVv1k0QHZI3AV+RYT6/pZ2MTwF3EZN/4OMBSt5MrfR
OWUre5mqTdZucmtjPion4RUfGx+G01b9UL/Hx0izg6N+KPftnl1hD+ACTxZREl9FQ+3Kjv1t/COr
bFijUbzJzjJhF+lOfUZPiHKM4JtrUjz0p+p5vMjv4M/q10XNZzmcbP3JLO/4UbufenpQZ0ThttUQ
9ehqKb0Hh2pDZRxRapu6E7zXRzfai7pbPOLUj/glHJqYkHJhSUouLTigbj+tAyGkjS1j/HYNBxHi
T+tH+Ahc4lv9QgX5EX1ZV8YdQtL1h8ClI6RhKJyf/BS6kC1Duy6O5aVRtmPrSC8+tTvHOmh0W2ks
wky4z3ewAO6n3C2ZDnSblPHmQ/5ACV6kO5PzIYNU4YZfVeMNcJc2X/0Zx0d/LiH6vagnEiqqzOvP
EJEpTm/IJcFHgtj8FQNL7KbnoaR9aVdHUggfyeKYjxHkLNA81s78mc/e9LxsqVraja+N8sbY4U9w
C4lK/wJOkBo3DQsDhQTKfXv5g3oj6clcUky5vBwmHnh59ZsEOG0X06ne6o4EcWVX3KRww3fefMyP
uDw+i2/KCIENL2/SPcDyPUNU7cSv05N2CgLKtfawDVx1P3iE/cLH1p6iNzoMg1dsGS2H9z725n15
ocaMrav2t/yWWPB8/47YRnQJB8nf5u0uvQg/qmr5fQcB2OGBay9/HAGQcyVGcCjs8dQ9+/Me46Y4
USndWIJn8jkKW6xtdlzCeCSZGxZazkTHuAO45DHmpKw3geAGYFNwqdgSqT+FTRlXjHcJqRZXLu9r
do4/KapbP4Jb6x+0e4PWAIE9cNXwzNMr9+3xteifiM5NpK31IFSbEQVEYfulQ994Ek6G8N5M9EJH
6ten+of00L76Z5wyxnRJsPEEm+B5ELdZ8ayh5CjrXUHNWgWisW2lZ3g0onhtxntD/Bl2fPxNEFIy
5GR2UT+i5c/S74xeJMVksJrX8bVEPM2Oj8Dih/nB79/l5rthkOXqrUjyM3C32D29AqAMVHttPbvw
GmpgoZF2CS1nsEBDwG3QwjnEfWk3Fr8MlNb3sH9R+00WH+h+FD/JRdynvT16xGrwwRj/xS1rs0P4
A3GrZD9S3r0G6WuinuW7nLfbOvN52DvImQ+0DpeAoaMIuwJ0N2zR4EdPuiyS/Gyftxu6CjlfbbaD
eyMXrhReSDAXIldqz/2w5e3V+GOnTZTtJcxSUDXvebNSt6e7YlMEAGi0pzYdM4xt1OZqJHQpy2Py
Zh2UQ3zTj9NOvVPu53v/yTxwRqN2PgqvBuRFhphEwgPrlK+8BUjTNS6ZiAqalyt3cGM2aexK/g6F
cS4/yDRlNGo+jn9L3eGx8LSN4iH3SPdS7kUlQpDnqL1LxtOgnikzTMfcTbznFmNcutG+pPAHmTe+
vMPhpUCaKtDmOSYalwi4DEmhc3TUQTjZUXOkSll9tgEmptxBVBOSrE17stjF8bbC2RIwfW6H+HEu
vE47S/2uVzdmeiYChr8nViBIrwQgoMdOIAJwdt0YiJ6Wl6KtfB/SPWJ1a1v78rsg+PdJuKjVVtId
uHTAAfiVcGfF31FylWOHQ/RC+bSFn1HKRzA5Q0WzG3PpVlDpPrpV5cYKncdnY9jJMqVqUIp29EN9
Kc/WW2ba+ZVHJ0LfjuFxFO5MVhqO+VKRNeaWN/nYz/Z0Grfmp/pSbMRTepuAES7DaftTMDb1XYDz
w6u3WEv7rbyxtoqbv7dXYdtf6bBfBOnQ7Zv74ai8VburHtj5d/1OoPHsmvclrzG74VHdUeIqNlRF
4+FML/BV3OHvrAuHnpd55DtCSEOgAnasiKAmVK4bmeWqxV5hn5tunzwrFxQ0NToRGRAWMet2vRU/
rTfxpWteesQ6T/So+yuppWT+PExH1kq8iy1rdm3aEqWNZh3v9TmnDXBVj+l1ehle6ie+f/6zCC47
1RQbmG/m9KPrFPvmcXgkGo8zlu5C6S19TiLUD8az9DR/h6OrRLssP89P9YFtAI0rrIYYAoMf3aX8
IKm6YWq1dZlzaCPCRAVaRMTgrdsHD8Kj8cWJg1/8SWxf0Flqz5KylUZW2w6bCF18MeeHlkUJ7+SD
op/0nPJiJfwpTC63gTC1Yqs5tIQMxYM2mCSe39snED9E/JG50Nt+/h5fUapU6BbwtCLg94oOWuMt
0l10ZzoqBAj04Ah1T/lIl0wiW/pAsHNffDFPW1QnM095hioWbouv2RW27V3X7nvLkf0ndlXVffsk
fmab2Xo1vUj0ktyTWHoigyDKKLD92csGVreX/lbfavks0TK+KQiPkz2xqqTMhZz11WWSibfzqofk
Bx++UtwBjq+DmgHCmxUdqgtIvXZ0G90VeL5xJ4sbITpAdGzul1bgIuNycUXmN7XdpySkp66JyA0w
7/vUOP5dcu+/8I464GOEAubBfV9sFzFU67Ftsn5qLM+FA5+lVK/JsK2jB6OE+rjrvirwScMr1L1E
2UAvg25y0KT7Yc93jtJaPQ2zAjhrrSeHSPDsWpnVDdsy86B1sXlQBvoqZbePC8mkUMuNEebWgawk
tpb1u6+g5oVr0x3mDn3xerQ+tt4EKv9qiSorDLMOsO0UWLBQDimtT5m3kQd7VJKK1T7bZZha6MPX
o0GiObAeZYLAWjhe/iVVGyLA0v44gioU0RHxlFFT2pyMuP/wbLUsu42mk/Daajtkew6+1teqDnpX
zlkpas2KWUb03C3/oby4HiKFr9qKmm1G1iMqvHanItNv/JyKf14x7a+HSsk+f1qs6fIFthUg77Z4
Ib7oO5KPCZf/mS1aw/DoRAH4Hlw3WwJxCDiIaIijXwHuzJWMnAGz+TfeoGNNjvK+Nw5maeefumSb
kCzpkdvCHTE2kWqLbxozhSMbJ8iOTQxv1maDee5FwkCRfHkWrRwspvodjWybHOMH/UGh2+kV8REL
Oi7/UaQ072bf+ct0EVxidr4toOes9d3yhRKdfwqd4Ny9yW9skOYjn/4OsR7wHafd6bZ1ncJN56lv
3bl6Z9cZDK6pboj7jlBXmhAR6JXb/UuFnfwtOIgX6V1/aD+FaRN8Iz7ni1bfii1lSDlBo4nQD2Kq
Kye2/N1/xRc2qWV60z5JiLmOC4R3l4Q37Y6om/Ez9/I9Cw8wWOWpxcTEKslpfgqy074mu+mbROf3
mHXfm3FVN8hUczKa7+IvFsXs9AbYAW/Nd/FeBY7QODE2emMr0XneVN8sLsk9fAuofWACtWz5uX7A
xY2bNqRdz+h6Uj5l5r9rs+UXgTJRnTN3gDCwCT1+7pJ+/2WK7XynXdtDAHzXVu4miVKRi+JBAcSO
4OoLhyfeMgSo6n0b70Z47TYdd4KFrMIF1suTeClAUpvm1fdK32mLTStjvi+dInVi1PFecFp6ZLQU
PpFPsKfqX9BjiAQ3vAjuD6JUGceik/+IGMshjnE/i3Zy9j10W40XHZRdjbqNXf22/QQRoX7xqhVx
1pOT79qjRdrOZy7ZwkMbuhnP3/HATbhVtFfOagnnk/n9xv5ZOVJHkY4SA8tDfA8dAZ2MNm+KwYVQ
qL418L5u4uBwrhjIEr7KXfpSI9VkViODlZ2j7KVM5E8FOSQb9RAcVTeAC4rzmjV8dcM1SiQqpxFm
XR7S4V1vldpmsLXOeO1iG8DEUwztYmO80N09muM2vS/ew4cEcAKhUl+AqK9+7xqxEzy1ZLTBl+Q7
d/tP2EIAvUMCXNha6ghxvlQ23+yoBNQyDp8DjBnMdf9B3te78YVfo9paXnnvUxB6k1U7eYJvnp3Z
vXTLInAXvaulZ7ERSBiDC09Q9tKNxfm1zNwm2Czk/WKDeQURHq185HroDsFaSdS7MDd742Tr6g2x
3DJxZg4FM0G6dvjByXRx4w8C42MnM3+OqqMIZ63eQ7GzfrD4Y3uqb8v9UixDP9LZNSITdijVWjGg
RoD9/1n8Sbp1f2IfSdjq8D4TZPRBwwrWDIol0iBVaUs2UsGylKm08boP7TNDkUj8qD1TnYw9Q3b9
4CFPH7UXT3we9+V9RJlpZBGzG8kxEeljODmyDK5x6mAv+RsGvWBGfoXYkL6NO35K5UY6gstc6i0E
/b4vZ9G7+U0VATb0AydGQnhxQIsGrypbcaoCwiubb+2TkyR8nVt7FJzqXZk32idyxiy9C2MvpSDx
2n0zxIVvhOrpyaZIWasd+0tzB1uLNJ7+BRNVjK/8jvdFcWKvXzEUU+WKL8M7MElKGTr2K5Zg2ktS
Upkk5cEVvzHyN+8TjAq+tOG8cHyYvmnaR475s6H+leL5srN34MjIvrOtQNkniA7D2WIzbWyaTx+m
B6f6Wens7BkayDa+J/csBvH9kr1bt0m7yxJ3IGVXctL0miaP2LPzlwAyRoIXbBsM52ZcyiwMoTp6
FZ+5l+JQcPIFT35AD4soAHQe0kxbpOhAnWDBXpzml/5SHPqd/zDB/8L4a89XylpwJlx+3foruXKR
BMqDoTFxnmdlp5geXi+a2xbWSMTJm+ZJdtm9UEnbVciTn7KrFDKwlcMzVS9mIl+7hBZLBZcpp/40
XOOOClp0BH9BLQ3y5bm81y/TBRqgjjaOUQmMCCp+Wz8onoKNx15e7hqVN37HathPT8tIETvhA7/8
0kR/6c7IkiNimxlhTS7GT2aNZtrGKM2IQUXyWyTH4ik5DxfjHUa1hSJjQ3dWBbNB7sMROam2SRRP
JMomRNrqmVRCI28EmMEywrqAwuUyZOyijogCdP2++WFUV7z2DALm20YUnbDdLrKwI/tsf1veN6Wn
SU40Ogw+lgEi8ID3KSucWnYlNp+AKqrpgPCCEpb5zVRrDk40bYX0FXISMxSjKCdWNJwNMojQij4O
N/m75Wd+4HJDnJMNLiVxancx2VEo2YkHGlz+QxW7hmEDl6SBiYSNwT68K/ZQx0Pdbjouazv/QGRT
0gl4RTebvU7vw5krjQFbpNbV8aro7jFNPAEaThUn3dd7hLoTpDhOp2LPDpXvCssFqwUMHSgkXkgx
8uOtKtxgtlo3hf0t753vW31ohh3XhV6c0pbqpPKODBSER0o4yrxfxFzmtho9M7vvOBu/IpftsadB
gkfMmbm69IgK16h3k8a850LeFocNI8jD8pkZWaDZ8NudYceO9oK22WmfKesUBPOS4/fnsNwFxiWJ
oM9zKrCrZNoGwZfbgu9EhaMOTiqj2HeWE0WlnOK16RUiVdMwrQ1npo0aQT/7ZEgquWfdMfwiMNef
gf2FrKFkjC4e193wLTUPluk1PbvLO/GJSZGiYMcu6au4NsG+2MZehLJZ3Sgv6lNwDZ7UL6BMxl1/
7FtKm6PdkGthBzvrXlpqvxvpR3wJYMU6fbHPki3XqMoEW9rFlroIomzxqeDCXDgvPHv4Zu1V4RWh
OeRAoLRuauDU99Ln1NNPt2dE9g6TTnFtHzUyQJ4nFPObOdj414aBZClHJ+wWC8AKG2+4NU84Fz6S
m+jq71Wx0eGRENi3FvS7YS+9oGz7adW7YHYkL3Ro6+R7YfwBGLTZBjvzg+EXJE32xCQ5q574wBfr
d8u123yzFgdN07KLK+kMnIUPpvTk8H/oOq/dxrWoST8RAeZwKwZlybYsWfYN4cicM59+PurMoAeD
f26MVrBbYth7rapaVYyE7MxjeZekVfCnG3TbDA5fWyzZY3Te5LvjYMU5tP1dAhDGU+oCrCI7tDow
nexEz/9hGDBuVHtoOOvSYdBhuA5ucMu4AyjwBjY+LyNCUrMz3EJX+l/ICmytMCgjJAuMlEqt5p0r
eTce5D9WXYQC0WwL52DPVdZe8h8V91GSTZ2RK2FVHqZntBX+L2YErOBE/5XgQPFuhvwYfhVn2sVP
1QszO279zYf0K69pD4ClZXnmJFc7f6tSuq215CjTtn+Yt+qkuuM+Wqce3tTMBSiY3PiAOt0f2zJq
xPRVvlJ6ETtJU7JLD9JZm58mxoPByG3FoTh/YY2qlY0seZgW4RuFypIz7kv7wDyEJX2P16KRLQ60
dv2X9cXNKRCk/sbFIv/giMPxWzXH4ebv8jN3b3Md36bY4YZyOHw/H+nrfKgvzZVFMQY/Ab95jSgT
XGKr3+cv6w1b1+maEPf7wb6kqee0O4XTNxsN5b9/UD78ygn1vflNdSJgMJ6v63gbvmSUD6/acwmg
c0lkPvIKby/9IL8yHJ2+9ZvuF28wmrJzchyfxbtWr4ptipflId+rhCr7cCcrHLNJDGgRGVHsb0vX
OgZPKM7Dzeiq5yKnAmfQ5IY/jsu9c8A2YmN55Mzvx834MtyltXlgfqikWTpNTPZzrs9A4hAVocfZ
qFe+TCHlUl2E5kr6IrSiv7BGNsu6sUq/pNqe+g3lO04t4oI5mwzV0o2x8lFNlm5dYXWDkNaODtra
Wi/Gu68kS9NMY7YAqK+Yjjl7THrJHRmD+wnTYDex1ri4Fli6Xrpule9Noi5zBixWicJkDO6ajnye
bXODs/KkXEsW1gQsCrSBUXlbkDep5FIglu7wLe2QjH0Mr33jaYMj30dbdzjpVMyd7Gk0h2e6PgrT
l4KEwQ/N1bfFlY5vDyGwpbEwrljjWMf0VJJ0J9rgfMxQ0Go07yJIK4t+sMGTl2tH+PQ3w338w5UQ
ewzhWN2F1uu+25svo5repAjJ7A4nMuxRb+Ze/AK40npXfRN2tbQOX8bbULta6wFdFD8xFRKfCjRf
pyETN62yI8YBCzAZ0zqApoYT7mKJ04Uumu0GGo+Bt9GWDy0TaYs14gdZ1eIB3Ic8x/mguAQRXap7
AKIEBUUxbkxuBhgDTPKiJh893yjaDvdoIA4G0ZvNHFgINn8ASf/eNAKYV/vCaav8FYkrAG8Y4DDj
5eAINbGMkIu1En5a2/hTbpAe5GBhv6ZBsUmb6EmZj8j2Gy4LGy+xyrw23bpsvJkrnzaYCMF4U8Ls
TWzQDnk6m8UFMF+lOTG2NojiN+J2O7iT0yUigwaZlpfjH9VOUqzGFywOQ59KY8VdQA8/v0zn9NTq
CyhVPJnfQ73hzfQFTEAbqZscWbVTuh36vZ/JU7mp4RafqhMGqCQSubJX7jJuHkplNpLgqLmlV3x2
N+2rPcSkGOIJ/SkCJdfL8pv8FYjy/9p3E1E8hk7MR6ybXbMPj3CswZ/yGq+t12ZHRA0N//Sh/i0Z
lbhrMZbDemKTEojNL3ca6TsvvvA00/ajIE9Xs4+rwdNM4iGzfN1uvPv5fsTgVudmWrFYxx1BMDsz
2THLr6kHFbgHMyomfnpbwkhzWkXLnnWVvkTGC82NZK0hLZVgjfP8kDmCuZ6bO6Jq4i211IYmqldj
t86DtbzUEXCipj12yL5X1YtKUY7NPBzdnZl2WFOSKIvRaQSXbaEZHfOT4tg/4cZX4425HXYUBPCF
NH4OLnTCd/6OzXAuOKyWufWsaesovWmb+iJZ3mRSwKzi7zBfLVuWk2yyTyzUAuybRCeBDU7PEByD
BSgN+7mhcalcHMmNU+wRpyYegw+ZdYzq3pUbGC7OHhVwQjSXM0vLJ5jNVfaMgST4p7wKiUg7yG53
DM+xdmz6rYGtGjWo3YPErFmyT3xdKuP4TrWclYd8hCMqNtRo1qdxzTD+uyU/GH5yqWeHxLZc8x0k
wFhNLEYfwEzZ83gI8DOjKCWNwTRwg1z3r/TwEIrWe82cH4BJ/FZhdA0IVfANXOEXt7B3NjlZc5YN
qd9YFBsfMwk3GATQN+hECFDbDif1N3uuKHG2xnehryrCkb1J3vr+oaU5WGt3xeGayNlhuZMSD65/
nLwod9vaWQLcOS+s1Zx8yt5XB/MZ2GT4MsM2mPr9ZgNlbuBnuhamK0gU/hxSTI7EGy6AZ4HliKEh
hYlcxvNWFqZtwspQmJNxOu40rmthFV4jr7kk5kpkCKvZm/km/CDFtnoqr0WxMQhJwNwscXGoazFc
7TFffJqGG/4TfkHtzEJBscFH8bqvBJxnrQPvYN8KckUr0RynY77VVsIG6IhrgcqudPoruOzEUBsF
08V4Yt5IO8s7tkf1pni117wxD1sKRFfY/VWW7DoGtyUrIkQQY8e921KLXYLbfMG6rVM+Iny2+YDQ
EFBZGxOcnIzg1o41OxIYhOWj6dsg9ObaHRCkhB/6SXebHSZlHfYv9wixQXytls8afTKv4uOraOMe
OanrfnqCMIcwGjpPNxwgS8oNFdJXPUCezjeQCxca695BU16lJ2GbnavX9IVNHR8cfS84pJj+QBgt
lqb1StlCOEQ2a/FFVM/xbjjrDE77dvrrv4lvDLyQQk+wwzujGTuSHlxQHeUTsLv9AP9H4C3YnWTL
+/ojd31X2LbX6MLXUcncdWE5lG24xT0GyI3vHR6D83jM14xDwqfEC0MXhTYXDbVd+lq/cmuOr1xk
LHhy5WkX5U7Ah3AmnVbaWq2tyIe+eEegqNx0wJh2PRCmkXvpCCdrGy0+mKvyN1f2deKaYEJwZWzR
HHvKnWzTTBvGWNIWzoXROVdjeRkcnGCLZBebW6M8SoETYpJXrkPD7dT1PMJleKjIUFDrCVc/rmgL
/0B2m9nZKfmPyVuKcLw19r1wko5sLARYQn1x9EjhWQ6vhn3iKjHgo1fKe/0bXbKvkQCvXwjhZ/48
V8zyrl3DvOTAUmdHb82+/q1FLhG29JVxiK+lujJf8Czm2ylY88MsAW1VKyhAgqd7UL9Xzg7fkfzY
mTLsDRclxzjqZ2RCNjm2L3CHY+0aP1rsOj44RG2j2AwJVI/3+r7/xC5Q4h5cxX/wHNv2VI+rtlqN
8XoYbkF3khQX1wHGjvPn4E6qWAGyaxyNtQg3IlLbqhCd67lzlM6h3MB90VymyFfTV/RGU+Fn6zp0
UEI0kCduh2sUeMdK/jL3eFGFz+U1Ranu4RhF4JGnxOuayc3Cm4cNE3uSy21QORgCyK/qU/ArvUzw
zd8mE4Y2sohr+iuA3hbAEo78xv/Xe3x3MKtj8yZulCuUouAUF+Fdfxnfg3jDUJK2Jpnnu6FE+ekc
dgqAuKsQbFvbWsMtXo1pzZLRXJiIYPrtLbiwKOgiPkorTXVL4gDPwck8Dht4hlK3rSW+wq686Ela
D9/JUwv5Jjx14oorvrwq7yokT3RJVae8ml/IhjXAn333CnkyE7eduPWacdrplb/RPtfP4pe6T84W
37W2GwjOhx5lvM0f9VoJFqq1AWgAF71AMpOE7ruo3+S77GSX8IPLLriIgM22eYbyKScnO3x+0lYn
IAybcZ1Qg/0aw6q9VoBCdsh/xGeMLioL3iW+zhe0AfkiIV8hSyBBQuhtnP2rL4vfsQ5/KQfUOqRr
ovtYONEuwI1eSJmGVoa4RTflpr/TRffC52a/VMgjGy9CgBUSkiuA5b49ZWf9JDic0vij5MbaR179
Uj5bW+2JKLWncY2FLIThsEIWspc32pNpue09euPWZZrDyZ/T0+DALk7jXoxcdC/A8pSdzw751Wuy
d2RPQNJhbNDhAbMAzL8Q2MNIKF+ie2s/+pPOt4W+/Vkg24BTDUs5O+Fe0Jg9gVNfFeEqv6qb9AXL
4YP2V4V77i99oxZgdVvO8w9YTBi4QrPutBXyDoRuXL4Ib0AdIBHJsX9W5K1+psRMqldrJ+4zlk+2
nurAdVnu0iv2Osan/sVzHRaovywRXCjSe4ychsr+rT7KjkTFFlEROZX8NLRuDFMzrXIUVgReAotO
KzVYY8RdVjaw8xAul4j4Wj+j+xSg3OiomS+OP6neS+WVOZx+diV5rdC7M+L+XR34S4hlTcUWmau/
DRcd5Qs3Qr4wweYeX9/Q0T671+w13nN9Ql4zTi+AbGe75NIehV3y2m1RUekPlp+u8UU+hJMzbKnU
S5Y+PiI7Jg1iuDHfoLCrxM6P0ju47u9IVXUIbvlhkYgFjjl++NPWOlef4ZZbawZPvaMJgbfB4ZkM
8oPAdo98zi2ts48iFj3crb43i0MXtqsO6/Z4r2B3Qad2wQ1Fh3DQn0EFCOnzP9jpXpNkZz4jLHtG
5vrcvldvolNTR6de+cmKLZBEZPcKl49yZgdhp9F3qIbUChkaQLhNoSlVx6Cyp2eqbOOJMciRKAXK
4/p5em0u2tOwr9dpsmWCxKCyvdVrFpgzYVHC3npNg61+EhGQsDMDf8zfQrQOHEQxxK3brHwMaEU2
MAtVL4MXCnbua8thJbjXhjPe4LrrW3yzrjSlrQniv7KuAW0Q5ZdLBNXunvpH0oMN6loQY57FIBj0
HkL8j4Aj6x6/0jAwranhukrT5FZP9Smm5qCtqWy/cQuZStnNftpPOtWoX8cn68O/MNvMkijW2zZz
QnHD6Dr1pD/s8/IUixv9W/9O8GTgUHEQDwZzJMkGGj2601N1d3WCDnF1iCvxbFDsZnbyNPwQ515c
SFU/KdyYuNN8Ck/sdJlyzoL3Cg2LwsWl0k8NG5Eh+GFj5S9R+rwYo4bEXSJPsvvfCv7vjRoCm1jK
jAIYi9w4r70G32Piyj4wh83tw0qdmm5WbIbSrSR7TNZd/ZZgS0KrpzoVcJqEWnbDVVYXoMvwroBX
cE0BA80r+Vjs27WdfvC3Jsoqnmdp6V1d3xnvmeSW6+Erwre0AQXQ95puh+PSUBMpyDgyC/IsLBVN
gNM0m3W4bMDBZdq0v+Na3kfcQZhaZyvttXlLkKgGm7A44ESI+yy2MoWyKdIjqaPIqFj5CFgpEPEZ
NG229I0T8aEEy5iXEpbuBtwysJvKDdmrCN59JpSJIndsz8bWhDbtN4qCDPXAPg0t7QUsOESKTS/B
7CjjDg/cSN/hdkFFwgfO0rvkIxklMlqgEO23XeFIbCqQEdTW8nL4KwYAzyXxrsKe3L+2eIlwGMuO
Wblh0EUiTIweSLgJw3bon/JpZ8J2wUEWEBO7sT8q6dek71QTsdhtMoFr8g1lCXUZtRBFAu7xNWAI
JTtlt+yakcdayemYY7R6B0vAURdjAVueSOPGbMFBdpfe1RfrCXlS16KNJfWHRBgyFHFJXeWlh9N+
oG7JOdNGNBw3FuZI3/ZX/avHSRNiv1vY/n88/+OhpLCq65kk/KcFeLwvNIMFHanRw/ELox4kok2Y
C7PVcrh9PDf5uuoZrfGEn6W1Jb3YzTqAsbjhTsBw9jEqij9ZgGkeQ6PtzihR1A+TpG2r+mDimgwI
sTz1eFHGKs1pWqDtx3PSnPOytbz8eGzVqmdWlYWDAQNbWYwvrjhGP9KwaO0fz9XLC9Vi9Pj4wdgY
Q0LLw38vPN7336+YaocxmxD1rdOr0FuPN2WpqbDiLX/o8dY2KGhMYjnZ9Vpan4N+y5iQ06gkdU+d
v1H4sIx/m+t6aArPD9r1hAZIjtvWHgd9cvTcja5JNx3rYHoe/aZ1AtKvVkWmaGc9j85pGn5aCpYy
qvApi33r4aKt2hb0RpRM20iI3Zr7tfPPYz4qmJRKMWjv3RcI/jMYAvZS9HRJ0I9rHF0CL4sLmjwQ
BCuHakyRxU5KLJISJtHSmAZtcodONFXikxAl96wvhm0fUZ8yccLWp7Nv6l0EcdV04ybDSyONhs9C
LOS96iOLIpRvMlWXs0IQOcdIE3uvIZGNaxBodHjKWlnak4wCu4GjuinCxZuKVxrwk0njmPX0wVRI
g0EhBUfX69nKR5ImBBRGaQRlGaHv1FBbNARLYjyArLEZ2AgT4uSnQRxJhQjvfSzvCtSpyyAJyWZw
aGXJjBp5sQyTeRyQ3NbIDUPyXSG8tCpyXiNEXrMaI6br+2Ogy78Nfn4wfCj8G8mbZ/jyEkcOPI+M
H4xKPnMLPCONNJ+MvsTRDJQJo4n2pQa+Id/IJnuDFgMfcofkWhY8QSzNlS4MOR3rOQsR2yEInPIf
3LBiHInh3qKXkv6hQS1GpglypylwRnUeHK1afh2nd+Lcb1Hd5y9+kSB4CuVnSWTjeITVGiGD8HmG
Ib/YpNmu0b7GaUPoxG4WWAOnglFYDrnbjEjcJTwx3Sjr7r4Yltsy+xNjlA9+jWDdGNOBLCttZ8EF
9Aw9RBKYQ91G8SluM7drl7UmzT+jimkL6RRj8wRoYiJamFs68sT4CA2jXcu+/mWF83GSU0ApU0J5
LGreFCGvTfhGAQZPRDHq4ynTKlQthb/RllDplFttayidW/QjzkrTjJo7tMCD4RQV/KgqrkRXGiRw
yGrLRBTiyITFDOODv3oI631pTmdiGELgWUJH4pz7wx+wPNAIovfElNqVmIzBLf/ULPiJ9RpoLWVv
I10BsoBLtgVDkyuhP8zmtDNmhbsEC13G6Jt3bG0Qn4KgVS0EUa3qgit3OouBnH5qVQbUVcd3I5Ip
5Hy0zkZ5ERNagl7IwZWxFKNIEJ+CmK0tVqxLpwbAfmWCOxBLWYz10BmzYkEennwuJOyAACPkwHSq
MkCdm6L+zv8GIekOxNiTe4mrL4EuVORRFi0Z1tquo6SJ/WBc+3OR2BWi20JW0RkSNTi2qbgmbU5j
Qy36tPAmTd/rHACSF4ij6LjM+hkUPBhCdWPKSPznOj50EYVK1lD15WVCntln1Iw7idw+hIgmQIga
bFRiLiYVGiJKhp8s7aFIo+AeYoaxKgwCdgrMxCel6eyoTua13Km515gTtwlK1aAnafm7ntWIBjh5
q+f5piZPYwk11cIhjsmE+LnjCg7JNUsFQCwMSlaRJThZMonPhkrGSyHTwiTjt2iI7+PIuSYObXKF
KXGRZX81Bb098dQyp3ZSzqYK5CioN4JC2asfEqAJwiUmYmTI8PXwtfplzAT1PQFulBW4SgMsOAh7
L1WF3UARIY86G05jMpvdRx9pZ+ITnSp7pQkNVJFEamsYxTVjwFiCj0okmqpnS8LBpYvTfaFAE+Np
ioZKUkSnr4raI4rsjD21S+hT4CQmiYxLdAMm9EtgHJghoW9ExJMd5HVzzfiNEZ5zKZBPotzda7m7
FjX3Ce4AbjuKtPEG+EQYNJirlTSgGqT9rIkrVUwA2+nmjKEs+busb7Lgvwh+AE+BT/cOLWLVantM
RtDuWpDk1sFniSzMu5gAUxIKBYHPhIIUT+2mGQdX0NOrNS7jCnr30ZqhvxUNyuFB/0r17HdqdWtN
ui0uQCIYfOaGuiE7iY+0RMYCyGH8TTp3BVJzSyoSx1Tpl7oBSEsO9PUcdM9R2YSuFVo3tcBJvk7B
KbjNUMo1OAOp5uwEXOUo/WxycrBjYxwrj/Vtanp9gN4wF5vcZje6id3LNDS3piBhJ/Rxyw65qEJi
n5XJX0mxonGdpLfIUkIvxKRqR9I9mmMCbaFx0HhgQIW2sOVWTIsJo4GOYjqH+Oh1oUMCTQiWNAn2
HAa+R3r9OfGpRrHGL1yrnredFJa4cKTPGSbDZOICj5oEoqpkq4jhjLBhHphqziYfoT3W8rqBf3CW
NAyI8EdGOhz8AaWsPucBl7wRN70zLTB1QyGuRpxTS2wzxhLQrgiY6eg14HKJN7YtTGBfsi9CQrTa
WyoCGmTmYV48LtQK9USBVwfKpRlrkj7eFSPO2VqQukVOCWlljPbFASh/qfndqveJGPTpwhIhwnKj
p4VBeDIgWQhMUEMFo0HPqJ8VqRTcUBMhCUca+1gF9Wh0er+eHXZlQDxhU0PEmJzCYQposVGOVFPf
ryq9KdcB7jsrQ9dO0whmXOwsAh3tvIPfjwzVlln6vbBmUCYhntIJDC3eRBDt0pgShY5Avg7lN8kE
XRa4vl2cm5a8mIgmUbhaaWM6vplBcg4a8IeaXeQ8vgkVZj4jC3LQNQM4PM3I4pLUBQy95E3M3BKb
SVYbbzi5ybdMPU1KrbGRlxuhA8CcxISJrbb44YjTspvWm25qwx3vo2/CmS4jqa+nrOub/RBslRE+
AMPnYa/JOD2Sf4oYJgOFqi3zYOXZp+YTV9SLsPhF/DSGprFT5u66RCpzsVLWUN2VQ7NmshXoFaYx
xl3Gzqi90HHNzN7APxEpdM8yiCxC6O2YVDB8HsGwFDFNUaNJPxiZ3Yq6wiscz+FxmA6Rj+izp39x
tL4lqUNS1zkeZmnYvOB8tI30ypEiRA2yVK1NfE/sLGDmRwn0D6UZsE5rWzfFPyXMCD0ttZFLb2Zg
DPKgzGTPEiTh3PH5CdgJ6lMx1SdfCN+nEVNmfQCNcaY4U5/VVtwEGDCvMhnnrcroFwsvkFXcARxV
TNfj2MRbP5p3ajNgHFhE65yoHPKW2AdDVPwFVnzgN9j04XnlmkKduiG1QNOzTUfWKRikaWt0oC81
/o8JJu+eWELSp2Hs5OoRf6aY2XzoVU1nkFGU/rSh/cZLhLcFT8igpz31HQesvGIPZ26rA/mw6mWW
deZuccIi/Ho/U5ys5xvmIqrHBDgBZhLj05A5qs9VK83aAcsmyBRM4yQDrRDZbttIA6UfG7nCEuep
DDIGbidGSYkpxftgQlubhTYWKOiuhuNosUsMcD9NpZO4MqGGHLqboigxprDZE0KEUa4ZuERQX0mc
6qgdFVcUajdn2hefusrYTka1V0c1eCnjxAmwA2xqpIqmouqeWrUfhlUS92VZ+8miXbG0ct2PH7l2
lMsIM9ISXb5hQgFNhGtExlsoaZc2HTO747NymGLUhJmP2wsB0FNgfkUa7kHKpFhek7cvEs46h0xl
Kcun5F1LhN+k5YASP7SyML4ItfK9JsSXmq65Z3IEryEWpwjPRkTA427gznUyvV5NbctRiDSBpiRl
pEnB0Ul0SEE/E1A6raR1FZiiZxY94WhUTlU+HwYt/DGGzGfK8ctPQHb8BM8WijGC28rpRBbiKQsF
TD5bVAqeKpVIjktAtY6ul8Xfqp7x4QIJjopmXS7K3rjqtpZRCXagoP9iYFObe0CMgNqzYUKk0qab
OmYMK5pRy/BxI7mWVu0rMXMxnHsn4RnXylRYJxLYUZEnKIUwTmXyV3iqGS14xZsXtKh5z8a4sUNl
QDc5JMZaQ5if7PVepoWW+72OOTy4FAliBsYShG+hnRMDpcZ7Dn2aptRuFCHVqLHisvtvkQwyW2hz
vulzWzEDPTBSFkpT4Ooaw6FDHyFTnAL8kX1avVlJMHPTSUPt4Go5G4XdaYlLcGHjShmMEV00eL6Z
OBFtx1YR9CdSY8G7Gi8Rp52AbmLMoIdMSAqFLhUJczYTmEcKeDBsuZOtl6Y81CnJ3t2CuKEV5OZB
41SSyRcOWwXvQhKvoJWnsH0GU7gKKQZxaiZsFJ8TKEg1GMjYfSRdnti6arpU8wJOreIBjzKGAbQM
FSRw44RYWtOfdbqhnaQ9DyKEWDzdYhyuLPwmV0ZIEHYWCBwwbnbZdOPhTZMEQih9CVmttczLNjeG
u8e9XKK3Oqt5bu21Yt5US1iVjoXWWtHH576X6LxrihlfiYFCK/Ok6GCvgRAcZ38pliUuTupSBDnN
kes8c8zAgt+1vsy6q0Gj4r0k9E/EvRz54vPKbGjYhKFhhr2vToYYfyRKkqwbjSPUYSNG8hoqQYN8
rxH1eK+0SEsmjq+4nHcfPSlRlHvZt9I3USepPBTafdwuc4pZDwNJWgT5RMI6bfEKHEV4l9ECm+ZU
qmQP2xrWjMdxwfmaUjjV4Vc3YuI3tcmesHKuDlOF1qkDpnyQtJq0FcGkQFrPTNsOirEN45eCdFCY
jfY7FNFU1IADVUvTY8Grj2rriAaz/fnA0cX8rPOCDsFOS17LWihoLvSKqa1pGusNuwAD0HgcZhN6
RL3Sh2NYGB7xMMMCZTDjLSOKi2S/c3VC1xlDkvNtt8SQdOqc022r9qCgJhf90lx3aFzqJeW4UHWG
quq/iaVXs8LpgF/azGVR64gYUR8NluY7GM4NJ9xMN30/H2dRTva5ie5vnMu91bX4ZNY+2kE/crXY
f05qxNfCLO8xRB8gtliY1Ky56akBBSc6+vA2B4GIr792w28cMVePjS0fSl9xPsONKuA3PI5Q7jnp
yEreMSjVop2ecIEaMsFTNOYappuS6oyiivNoxyXKqobtIOCqx+xR9MY89B264DekGaVYy99zdQnl
SHKXVd/ghDJgajcEtUQRs8FK9Fwg7ChlFIblVG2aJHUqSfAvIn7AJB0g+ovcVErfUl3x+nmrNMxW
CEq0pyx8BjGZEVsM61yU/1gof8K5wrw0p7vLu0HiDsgcv1GFVd0q0GsyboQ5ttF6ZNHQmqQXTho3
oc6FakAWDvTwZ5nFhuEs43uOIjQhCN87EsE9WR/emaDCGJncr8Ok8WVDFNUVhnmeUMXwHBhFPk/6
lxm8MOJQgkk9clxcY5A/xBYyZVjYo+luDHQuqd58EFdJcqTX+OrdL5gtZQRrJ7boPNIu/GxFQKEY
z4C4iJ1IHiirYkjKpqru3HIATL7EvIiovtdKN6wkBeGpqOcyMnfxS9GHy1zDabT6KakLpAC4xnLX
IyAbkp/QiPKnGam+XECVFUsfq9HCSdRw5RAcBAYnzAEIZCTY058j86LVECID5NUE+BUokXQyCskp
NMaomh6pZlKOZHIq4pdZSuEXvc2P5nNLS/prbmmgmkrzw/6GuzvYi4YhLmo5bCfrDXCmNgajF1TR
uyqq6LK23cCGGqkM8zYdsBpLwyFD4TLlzO23MhH0pEJqAUWMgVdDrQweWxfUhFrsDBL97Fzqv3w5
Lm0ZpXjhU51MPvGARdNvsA6WvBGrYyoG6TP1rWs+x8yvpI/FCvLJH094t7+bUjOsZz1rDli1mvBd
WLDqkYjtm1V99oO6XtoMu6i12Z10dd5bFg7GMXULtsi510v+kYUu3puypa6CMgfcMKXX0qroDbNR
QOrJUJzW3dm8IuI/28nWTOtiGoFFHoyP6r9qrmaeO/pUqc5YVIylFspFbVn/cknFGZTAHAM/rTUa
Vblk/Mk38atPRDCekbUvH8Ua1xEC7bIaj+Uix/8L5YGSGt3aFyhCTSY5FT9nFcpE5hGoksSoYE6e
Vq8PWVHMVt0KKuFOQlASTBxbG4XaYhcU6neUCdY5issnklU7d5CV0bMyur3ZZOIlyynkVazPY83z
K9HrpxbO0srbk/I1IDzJWPjxu84W1/jEyQhbbgv/DfM815wVRPo9fEYYf9ZlYTyZwNF0DdNK742b
hfguY9SPmRd1crVS+MNccj3opk7nJpyNrv4JAN7cokYrMZTKvLZQYswlYD0xD6m7oPaFmBVegPff
aggDYzP408kcR2XlG3Ckmj9RyFUUB4aAotgX0CAQ8klZDH4VzLWMlHUUbKPr3oNAuMUFZrqpTpcc
lvldnuaMJNNk7/sNCWAD44dKt4gs29bJJub4hYGFtJAAm5XmqRZMrBgCTOyNINS85qMTun3dEAov
zwNDHXqNX0HTkekeCo3TS8zyiPnckDqUw+3PwBEjO5wdS1a6iWXRcCuZoyqM4rfeaS9Kk2nvloDG
yozLj1gfP8UWx7FaP7DXPg2c2Rum8btRVLAGzxsUKw33YJaqXpzfR7rijV/jIyOgZsjxcWaQP0b6
ng0s/i1jWWwk44p+hP1Zr77TxTgzkkzkxcVi/vY//zOc6mfCaBioWgzhRksr4vPj7UFlmBNE9dJE
9MPk0PjjoPl40/Lj38OMQAuGkZaX//vn49f/x9f//frc13yuf48NE4ZxWEvC8Md/GTIjgXPiwz7x
n5n9/xPt93j4eLVebOT+Pfyfnvuf3uLjNlP23+RfuNOSi2dlI3kjScm3eeTd/ffPx7OPx7My8pKQ
4fYhW8Xl4fz5+MHVxcTtv8fC7P+fx+oyZ8scTXQ3MjwAk1mw8doj7w07zXmXJu3MtxTa7ZKxSqSg
ufFHBbccE/Y06yttF4qhtptJ83Ysk5Lm8bCt5v/9QrK8xdBVmAdB2fz7hcfbHg8FQKG1PoT7x1OR
pmLmLy+p6Z2YqMwv49vzeN/jlcePgpBksOVKeIkjhcFtPWegK14+xuPlVta0bSF/T6qsIRjG5Hs1
62gFIlzE9hQOuGwtbkVGBZnvp+zFVQn7q8btpY0haPp6qm29wJjv8UMeWwQRYVHP6BtnFCK4zhhF
+zMKaC2IGgD9jKVon7CBk0DUrcKmgS4UBBs/ZXnzMLJ7mNs9fCgfDx8/skesU2fURD4GrVNIPeMN
j1f6IJdIqC/z33QAlf/3e+nDOG/q9J1Pcs06+S8YajGhKoPF7jMU+j1fh0Sz5bnH7/33vzz+7H/v
ebw0tjAp0mJZ+e+PP/w1/328xwuPN//3e//fl//9hdKMm7XVNdt/7/2//k/SDTb4o+9TiQIYzyyW
PzPDSEGzYvL7rMugIlyUJebsjKk9JEDP2EnhntGbOWSYEAFdfiYqsdpG5cMKFOHWSKZ8q4dxfRC6
AVYpgcdfzNvDniCLlDRTdCtVgZUXFiuObwmfJB3/6SSc7/oKIr5OKfVrKhc6zv/F3nksOa5d2/ZX
bqh9oYA3DXUIEKAnM5OsNB1EGha89/j6O8AjvSPpxgvF678IHSpNVSWTBPZee605x9Q4ZUMqILGC
nhgzS9nn5GnlyggBBgZRb5FHyuyDYGT67cQhuYl1pQArTsnAkmZVEGUlUVwHbUKUVdBXmJUY1vek
MhLCy1lEHYEaNDA88uzeB5FAzjwaKGoBB5z9paNF52CXR12kF9dWZ4BQhZBBJJQUPV0yh6KbeXeL
XzFKSb6vRulFNvIz5W1jj6mIEAH8eMoWvOmBnZO/C4NH4lwm+hFyKhM/V9FdUgmAehX53WmUGCx1
TDAlhTFdt6jB08Da9cU4EVyDaSsW0BJrczlzawHFMdAqw/2YEEqapVBfSM4kX+Ac+nNqZ7OFhEZq
fzTiKZZQXMORLWlfhEOH/NRHjA76NjAxgIiG9Zogq2yZgzhBEOEg6lD05A3Ne4FYoSR167z5Iuw8
SdOWQaPGRD9JLk3FYTvWSjTUIX5dHzUoIYP+XtU+DE35lJMO82xDM02dpI2mox0PC4QBxbmHTuwY
afWKyyBbWSDU1zXZCaRV0ieVkkhjC2xmgBysD4JajNvK4OwQMINN2qjeG4NwYk5Q9+21EqmLJU6m
bQ7DZGoIrezG05BIh0ExNfRjXbxuzeIotEoFZNw/C7L6lVdL35anI3AJ0xyRBWKyO5CBOcaYxM9/
G2kEf3zAOB5UwjHM6aGxncEUigRek1Q+BVBGFJHcgbqhHVAhgZnKQLYJSH8TW+WuJ8ImDzBX8FeP
tAO4YcL5kgn6S6/X44XeoxxQrCUaCjBdM6yNAY+mohlCqIw44ZpKkq1kcgrKLWFv+C+J2mtPbSr/
1mRc/FF6CyhQcNTn6HbV974RwaW082u4EQKJY8Isx4QyLLpevf1mGLgc/AZhbVac9doCE5/Spesy
ZlVTMmlmuELNquSMtJHANrkhOoyx5HWRGN9BX4e/Ctpbvg8BPRwitxoAt/n0dV0/83diAkJcyG5y
pfrbildIsBSBVmeh3aSiPaRk/fD2soiqhDNCYdM2vRKam7b0j00Y1TtVzVlHCtK1RgzmmLDGpn+v
0vpDLHkGWYkINvOfykK6NOHI0Y/XG658r1EKKt30IyW6cKwjfAJyQwsP9D1qGnRYSYQMPNb8tzBC
VD3nIkydkDyKDA9wG/rHYtbp9XJ/QI8QvjmuoagQt7mFwTfo9ioKuwFjT1ODVGI5d5UBGl8pZAGa
2qz6ynTaBg1sbIdgLumoom+TaO0hfkkIo5rV4SVra1SGMUIZXlsEzG0onKjpAfhJiG6nfN8aUXAx
OvbkgLGQqkaBOyrShxlbImqYHP2lnNwmNeq8JuEYLoWGdoJ6/N3SQuskDSSGjLxr7HheVUc6R1uC
D5wV3LN+x9099j2ymGll9XSmtADRVD/4rjaP8ro02uHaEbxSyMO1ahoRbWl4l5VOgTurKG6rofkd
JVmihucfZUqMxqVbnIiDZdk1num0yVp4J7G8FvozT1F25MZvUYzS+lDHpvKIKOWCqVHCjhMJCsFA
yLSOmhQhhzcLgrYeYkwV0ICyBKWx3mgZmWKAhTQhPBcplWg4LiQEpneuH5vttg3EczWjC2NYdevm
FFNT/zQ0zWzLJr2PqZSwF4qBuhtMIoUgpdJoy3/GGCThUIdkkPXiL0GsGl71Gg+SBimzaqe9qJkY
2zpCPuKOFn6h0OBRjAUDmmO2qMaXsZXRg6vkF9L/neVy3reIa1ItyI6LyIwr1yj66JCUc7aus+xA
n/QsiA8BeqSui1ivOHYYtde16P+HcU52U80bbc3NSQ0i4DRlT8i4ML4bCRqQdBzPCX373VAyWMlM
bFxjrGAaLqytOCbvA4JXYxzfU51huqjHx24W0EdPWC10GQuTWJPPoCGFn/rp0NVxuqvcacie0lJi
Tc2tzzJvaOa3WHz1+ldiihGaGeKkGGrlcwRFVGdnzgTjR19uVV1mhJNkh3rgBqJnR7U3j1++WJ0G
cSqB5vDbxzjeJRFLtplhQa7Cq2Q1moRU16q26HKyCiECwXmPWNZBB27HmBkb1PK1xzdmEzZeZajX
ommDvRVqb1EK2TCuxW7XLQSbYXmQhgQzRZDfQiEMd2FWW7tJHd9Cgj3o9CvTTqLaQ17CQy1owVrL
kBPE6KD2SZVL28qaHXnpHvqN7I0L71o0OBxUnCPNppA8ceF7Ph7+SI79P5/+8RSXv9BEEYO59eML
/YOQPS7P3Bykq5CkQH6MQXRMvOXoIl+zsd2X+ZR7lI9A6x9kb3IS+ZBBerEqdIJ0JUsAQFJbXg4T
MavflQDtv2Sh83yU9I8H1eRSkJeHx6ehYNJB58DmqC2o6cT/CNRunP94UkrTDAQITM1TuFzhicp+
0MYJuULcLRwuOUQ8QkD/zI79t6+RY8e+qWMwquWY5uRyfBKEkh5RoHSoLxPtFHQdB7o/4w8fHzXL
sa0jMsMWmTjbKtka2ebPHNUgCTiz5CJpOYSY98tD/Miuf3weLVDWuaIbY6XKRn/A9ucllPxBZs3q
5741JbLgIRY9IkrnFCGv0FapPYjDQqoCFrvrSlxndaEdSbRjgdDlvyf9Pj6ql+BfQu0Lmhm0YoOF
EVuRmEMtpnHk4LPHc3h8pHPUdXQVCVcYHUqtknZtY0o7dOx9qPtbrYJmIieIfoMyxASfSuq0DZXn
R2ZuLpkVCQMmULYGhDl1Hme9zGZsAN/cLETHDwQsO0aj7EpZUnYNsatOxx66anXUB4bMUrmgk2Fd
WkYOLQDiTepDUygRlJZM66ZGlW2l5yzDHPNS+n7kSZnB5WRx5F23kfD7z7zdR7StNPiI6WeFxtA/
MLlGHplOndIQqWsz3+e9hH1JYEOD6kUoTDzGEQpnHuivbot2lrxxCaidl4fH6//4VKGlmGY0c3i5
AwB6y3tA5fb3B2uEoWKiFSBPXUCBm3IgkkMFUelA+ByKl4qC11pSbf+8AB+fElOMYXmaCY1szBdF
Gd7LEk9dPy9ayXiOGzcUxy8FezzrvkHOTLn/70ztm5DojPEkAyOcrS3NHeCbATsvPWvgk4lXJOtk
beAOEz/mn5ADREybcI28Gp7j2rpWX8K12DOaEhGpotReakGYyzEFsY2jyTiEt/kdvNjPeGZi4d/C
a4bWwzMmCKd29huI4nJTjh5tTyaIJb4kRgFkSalrhiDQrWPAkUzD3/IFOAaCxGVRn1+WWPEB0Kvb
iR5Ux7DfiM/zuf0u+HRCNkjayLoAccQM8F3m9pUchDntGz9KZxaH/Kteic+Y0RgSZrjBEd7oh+hL
4hSDPdXiL83IGfAbC3u8U228pnKuRw9HiKy6ofaNGAa8bQlo9Cq9PwGwWkeXjnHcCpsxQosrMYeQ
T7CdxwtoyjxM38FFPqBOA1ywxh8LkSBl9PpTsp2ltv6i/2gn+UX4UHb+C/14ar0GO5YCe3flhwdq
BpYV+T1+nc7+z4g3/HWAgd16wUGKtioG/s4eWLR1DpKuShwMUyzk5Afgs3PJoXtVvHEd4ICfmU4w
NTqk+/gLx2Vp5/5aUt2gxlGAIxa9BcZeAA+dsKoiRlg28jhAUcOFSox1A0m89XRAbeGNXwHRa893
q3XbCan8YcLnbVZshhu12ljGi5B6/xSge6EiCYr8v/IuuxQR0fR/+4tswnOnLly+vv35218Qnoia
SDmhGSbSVEnTdL7//fkcIZ3521+k/y6rcYhTRcKoKe5KAcnKOvkt7ItN8tXtgmcopym6BVf0L5Hh
TJlHW9E4mMf5myuEuhaNXrqwXSbdkVxC0jPeinThpMaBF5pbP7/A7BxKGKqOIniCRQaBSd3gyUj+
3iCaoAz8Nf+G7udmbvYOheOIB3RT/uqf4ufsWv5q6TjYslPf4x3E2rf0U8Xg4vWndMfejw5T5ILF
WL9RvImJhGc8sZihNdggm8FOjXwa376CsWnyyDZTHe4OG8wbytJZxR3V/jKOYJhHutkHvV9bnXuv
+x/9mh3A8Ya/MSZgaDB+44DSZlvfc0pzAKa9x1+IIcUf+tbIX4cXBgvXijcdqw2sYr7DXQ2vQUDW
j5Rsi2HWP2hPXLIt48dnxGbVKxIL81S4J4wSeHXpDae8fjskUe9GRJG9Sb/Q6rvCk/ILCqZrrYP7
/KVj7Fa86JounEb5zVTW0aHbihsSwU74QtWPprSxT62x3rdPYAARPGevBWQRXC8om9bInTFHcp8a
uAG+4rUdbXMNXOuKO2w6LwiAqyLad8BkkbGmOnBaO3I2wCyBfTLBDjEQ7rvFeLHHpwBOfS09M6yU
QiqdAy1y6OILvYHLFhnfaXKoMhyh2kBk2PIrBq5ykX6ybFttxk+O4DxVNnBP21Xv095651zpUbm5
1OYbAceQs4AWTu/aB0pCFKLrXeyZ6/9w5S9w//914euyKKm6oVuW/G/JzIDsGxRd8nCSzf6EZyl0
ljWGy+tmWG/yojBdRdC6PrDNoGzCaHTDkdQsxO9Fq/wfngxBCP/ryUikQxumqJJ98O93oRa3o15b
/XCKZHqF/NeK2zBfT7xEINpw2LB/OPjsiEjmXBWcy/YcMMDFZnnDPxKdH0/n/yeQ/4cEckk1RbK/
/+8J5MiHoryImn+NvHj8pb9HXpjGX1VLVwhksURdJtbi73kXlvRXTdQ1nS+buiWpIuvsP+LH5eVb
fF2VdINnoBp/+a+m6Nrwb39R9L9aumGY/BVdfvyL/y+JF5op/dtqT2UuG4rFim+ptLko2f51tY/0
iMAzqQkBf92awrK2k79Azxo0MW+TWiOdy1SZmSOHSI6HKpYJvaE5I5qumkQ/+lj+nqtWWDTHFWJK
vAYBiOAhsi5T05O6A9mZIyUSSoGTECqVgyk3sH6jDpJesC+lWPslMueTvgNlMF7GSjvMwgiwQTPm
56GZkTBnLPB0IvyL1k2IMYCwZlXaunoFC6yuJ6bIhO66SoN4On0birKi4KK+6eXDmCbiOq9TTxri
V2uC+5+YAQzftKSM1dSKCCV6sYjRWbMiBBalph2aOP1lTsG8FwkCzHPZHRkFtjJsRiRAb4O+Ezp2
54k484uc5fakKRYetXmb+Ww/TH1BCyis3sEIOyLtFnpJo1za3PSBrQBs9NFzalOfewE20ISo8ldx
xJ5UjIz70eyJnlIyaew0hXM8XJPZiNcmwuzT46HVZQIcic5ORGQcQIKsVB7ciWzATULvCnxBrKyz
mG0VEiv23Uh4VtHknjR+XlOXs6dJw76sYYFEE+c/aSYKUNcKdPfkATAdLeFmdGgFoMBM+SwRjDTd
62HaipYyrNOGUsBMC08vxrO6jIpT+PbIbMZLnfbGKh4Ee+wLhiC9wMk9xs2eoEOmK2DtZvo7UUCb
CLhPWTbXbFgAkSOwn5xBY8Tx3w11zIXKUJAcYJ05ysh1rgBGYrRLMl20VjV9ExcZIth2NnkHqY61
OHslLOhspmHvFEEJxNl4E+EiJUOjPgkDmAgK7qVh5ysXXWbxzg3zw9fCAYC2AJgnLcHTEzNUFZSe
j8AkxRpA6ehlih1UaI5JgfQGrZKTY/ZpxwhuYNfCKBr19I8HfjVtCtOXPkpprHAgbuqCvn15DuT8
nRksYRY+vEaZ0AjBZK47+OUmq8xoY0YMRpWQ2ieXu+JS9BQCRoMkWIO60+ASGpMEU6goPRt6jelj
bs8mFERJkaNjghCvCRQJKwVzhVagMWZMwYlR3VZIEsAwhKx+JZRXTLMOWak3kKvp9yHYCtjHHaWS
t5gY4rtuhsfcl77UsEDx51OSC7h4zlWNp7VCP0RjbyJGEtJES3/T7vTId8QRsahu7fIsemKKHK/H
jr5R30rfZhaAYmHqLCYaLcsx3QiWheBO6NjJLbIOZkARwX5s7EItJHvw0x4TDVT0qJ+T9dzS0VPj
2iXiVzuYUtLiGwwh7oJDmIJkCY9GetTvBqIb5ln+1urkynopwNQEJz7XIs2r0nyNe6q0qvATO1TN
rRmHIJqqmZJHymE1UX1PZXERB6BaOWGOYxGBTU5oZhTLSXkyDA+RKTPDdYUgV4oyYPIRCrqM9z0R
zqHO7LuchltfkIs811iAhYZfUY9gpRO8oMsKiEdp+JKV4pdMIwsZWbvhbI6oUsV/qgvjYuismhPn
65MCYqVKdyEqY1WDIzUk6H2ZMmV2aH7V4buh6qN71zMY5YP8k6MEwtu0Ui9tm5/TsRzspKneiDgk
dcHssfjOSeGiVClXfhGOq77JOT4xTdByWvlinv6uguGFxl6FKsLJKg7jFcdX0x9BFncjzScOLZ0S
fqVI0Hjxkq86rbZBiQxBboffTB8iR0yK7zYFgoq8C/lbPdL2ohxSEBGS34uSco5yr7MMZB8ZhLuC
k2ocSshO/JcsSH/3vcLfUid6GRIIyLmoL/k8e8JQXVLrGpqc1EJtfrVUAclw6iPflzcV19vUdCe9
bG5RWn3kY3RpUh8tui4ENGFgVpUz0QG+2X1kqBt3JRQLU5Mn2g/I+HqaGGtTBnJhMPEac7KPwll0
8n7XArLNOFl1dfmT38MhuKRhOu7kSTzprcaNPCr7ODOPMuE+YYYWWEUtGYeaDMy+x4JY4rIzRJrl
uqm8yn76kZJOTp7O9FNG4rYcpveppL9d9cpbkJQApKvodRSlUxh2mie9leJATHAdkJCjYsvOInT4
VWSAgdOb1wjsst8RHD4EeAEqEWWi0swvc97/RnFbIUe3Fd9/0iQRWa6M7Ev+XcxhsbS8CVhp4+Js
NcQb6+lMNzKEb2m+yakeHwqDmRX3uuWOITAptKRn0TqZLcZvXUYjLBAK0pf1DxLG0c7juF63/KxV
2xFRifCxj8zPKIqOvURzXPLRuLO23IS6eZEHdlY/bu+qVu/NOmbcZQjuaAXnQNv5FX2/MmfljrH9
7ckI3Qx5DS5BJkU+7cU9OjW+x/1RJhngqIknGf2OGu1T7ZZ+RaTeKrmViRhoSDTu5W2TMciy3mJR
fZ6CSj12IZjOfip2kxC9sPSYDf96o1dgS9g30GDvc2u+TUYBDADneDPpZ2swP4nL/KWLeNUU9W6y
A7lyCneV3iCzH1STE7ZxRXDKZKodQZa2qU5PtGHoQRlRbLv41Yg4TZLREKzzykjwccvvmd+XJ54e
NCdlIpeTjQORwMFQ8FciSEFbsqzhQzfdVG4MB3NAG2Q/3KrzVggH9mIVtA5v8ZTJlDKV4Vn1QBoF
dA6qpT3zbU7+fX4flHRrVRxuu6hH1qmLb42vEXaEgjMo1e9qfPIrRXdmHf9tl3EgiKiigkYL951B
s2/WjUPZzQHZnbYUnqdZ5WgRiGCaFJauWLp3GVtpiW0LhqoihesyYnysdoYdVtmXbKXnVlOOiCG/
5Fb7CJpfY4+aNpK8HBIwyn641ebVTzYMw289Jrx1t9BedYMDP0BzAkjJNsQsmR2NmrS+of6cJ9yv
1XixUvWZ4NgjPcgfudK3DfBUuaWpSV5Fp5Wv0sQBV+cSEysEE5Ww4Wp0S3EOPRwhvcekJccEb37l
3e82hMhWNJyLsqEGXZYW36O/m5Jv1FBemKDTlwLjrcmZ6wXaD2YrEIW+cY8g4g29QG5ND34wpv+T
atY7/WWf8SmvGOOksi61zaAJAVPs/DKlrWELvvER5SXh28waKRCOQakxoUks0+ZVKuiSyucQ23ND
6ccFa8v91wwmmKHek1EHX0Hf3vRY2JlLXSlWyg4ipYKtQuKyjsglqEJO1pBb+J3Q0mFamWNZtaVG
2Bas4IUATkoI3Sh7E8oExlqHQhFTpLkp+smRgL76mJjGYd4z2n5hAA8aOBBvrbTMNjKWljETr91U
bytT3ybDAo0YX+cMkhnFqb8xceeCM5MZSNKPm3UN3G1reXT/4bJZQw52w+Jd5SQAGEenvjUJ/82h
cvqh9JrWAjLuHmqhpcJQ6L1WlT+spD3GgfBlhOazRhIbOkJQ68PSnJ2Rciwg+xKjUFOYmzl5kROC
QRRdu0p1XtoDyS9+3xzlJpa8NuXtZ0C9yVUw7wkLnRrBB4tQFOpYrKCexQMwKBodcRN4XDIRORDL
JrPEpnaCjki/GkBRPD7UzI4AFXwJqH/4thkI1d+/8/g8qqrQMTtsU48//Xh4fEPmtYflufxrfz48
vvPnp4ZMtIpEPPi/ff2ffvzjDz+e2L/9mSSJ94rc5R5jvlZaP/4cOyyuiceHrPt4S//8UZUmbUxl
CCnWSQYqupfCgDD8+IcfD9IS8/rnp4+PGKn989c6TC+7Cvev70+0v8zP7PEzHn9K/dc/+sfX1B3p
syyQS+u+UZlSdMvDnHW47KIF8uKLNHYeX3z8mceDVjNdob+R2Y1+LcIZxvO//v0/P+0TGqLk3Yb0
TakjAEj+4wdJhZ54Fa/QQ4T30NeFFdMIaZkdPL5m9GNiDyla62SMfLdh5vRHYsQjLCLMRozqjw87
Ibjk4EiyzquG8CAcG/XEbjVrR84TcXzD/KCDglj5a3bqHQCK8X14Ul5oRJ0LmwTbfk/lwpj9lnm5
b5ev8ysVKQD64hs9GR4jm0p6F10l6NzY6swDnsqYiQOnIBsg0D0+WydYgDOQ67E0ntKreVHGefVN
n5IggXo6YInNbCbr4qqHBTW43Z37l7MKfDsZUskH2jMS43TYAJvoc2DhydZi5unEUOwAw/Bh+50T
0wNQZcJw6BT9B3RJGqEhW4ujfDVHHw6V3XjKK0sJ7gOXJCwkQSv/V3lN9ngPidgCtYh/jh4/eX+4
JdnSjqmHuUm6IrQLGcDgqFHXOq0z0iou6dm8AC6MqlXitZ0r4pwJOMyG52xXPAetWzwvPDrgO0he
Dzn+BxzoW1l+gyY8ojMxJ6juRx4lY2WCGrvjn551ZhL8M/245dyj7yIv82juN8KGtj1HVryU0Ljq
ZMc6SggfqhaF6IKCsq4j24Bd3VavPoyB6/gcizfh84JAq/WdeaNB+9+nL9kHC3R6iVbSprBTkv+q
J4IOVyiI8W+bDlOklUyRu2KS8Wm5b4Z1BtUD/sOHmgi/ErNM58A8bEVyO8DzySjNQOTZHDEdnCnx
J/SQTb2e3tRzuf7mYBocrGM7ONNbjg31g1H+AZip9vQK9PQMpPhA83SkA4zoR1Ucjoer1LcvcAvr
jelcMC7x5ZWKvZXfkbgNW734P+aWLEAH2S84R3MLzdfTL9FR3+o/+Rf/T4LTvX7F+fsV3bAr+j9C
57avKkboeOVfgjUDnxXlFy8AMN2G6yrEGrsjk0p37uIlfwVhcWFXLAif2AprvOMcRp3ow3//tm7m
xbygIFtElutR3frBzsJLKIODvNBEIpXMcNGHpyuPMQrN8mBd3IjS+GgF2xUTR3E+itM5eH7TEBUz
+LP3BuyPM2l6KUlQ2kYHsk7L2l/RkTVhV9mjDdfMk54nnPQ3uumnu/L8HPVbwb634E6/Soh4hROf
IyhaNoD17naNHbDm0n4mRHK11CJPY+ilGBacjHspt+nmNAMozATSZyXcCZo4TwQ1lrgDVsSK3AaE
eHuyDSqPWLuRV6o4ps5IEpgLXbelmfSBOukfX6Wh4QY7gBs9HIn8mcwHEdGCEjvQkVYBye0OqRbc
RufKq+54fbiWCUtBSpYPzmiXv5oDJxQZQ7dHn4VeD0GNXGzfx/gwurXTuxhKIuJa6jNaU4UlZDqb
xxHiOTFfGwRodujeVaIpYNmBFY6gQK//uFLuie1ZdsoZdWVMTv36nXj1hrnElZ4P+zdhAsTkZHYG
Vc+ZIEUchRN+H2HFOI+u3XI782Zyle0xkwdEahAfeN9KfHu4Mb1k5pWfy/zoB1uDHscuyPbiTvtm
ZDWSMTI/Ye7zNx24YX0zVtvoFF4C+K+GXRzHVfBBk4TZxCuDgxUTso9onezQEEY7zjnFEwUTr1zh
ITTssycXLZLxhUg2WYvHeRuGe7cgjQs83emjKC/yU/c7B6EwnWvBJTmy2sAB19G9WLxqhWVXn80p
emb8io0Rrlz9If8kTI6kX1S6tLKqfh159CdnRyphsMLQJSBnPsATtdTP/kdbAo+OFaY2opNWHxjU
oTb/jsRzrKy+mCnqzC6hTmuVm9yIhXmFWQ752BEWf1W+xbBKJ4pU7zPgaWIGSie7F14t2NRWmBPu
ubadIbsyKDdXRGCTscDFUni8Kutgh2ByuoVv3dPg9caZV2feA6y1kyVzwXSMecXZSM7hfLkoH/n3
udLxcKn9e3GUeIsghr4lvZMDUMSss8p23IX4EUBazQfukWgt5s/KBurcTXLQSqjmoUU39RzTrwEI
j94fuzgafA9+wshbP9zxAq3A3xPToXyxWbIFVva4x4nF4oChu/gARAGvI1jzGlRe8ESgUeqOXxOV
Kro90nLY/rC3L+89rZriM9vNhLaAqhF/FDAlXCjH0O036nLtlQywul+ElfjL2x5R4sXyM43L9PpB
XCZQpqdHsu35maco3mHyrobllz6y9Iz+Ngo33G/bmOnZlmzLwIFGvIFv+/gvGMiOZaizD9ZucxvF
JWkJ6/U6OaH7tP2n/AI/+0ayaahukP3xSpAyMBQ21IxR99JvEZ63eZ/Vs0axSx4AzwDtLYI9CnCg
t9g+8Rgndix4sH2HW3ZnZ2AZeQXRsBBy8A0xhDxznbO9+btqJa7RAG+4rOIf87cO5BsBcs0e5XIJ
NdwrlccG5bKT8guOK6I4yDrCQQrj6ku+o1diOU+tbyMjtNX26c8xFo1fsGvP2jnabVU2IhdxLAlW
Ox53euWRnboC54EGBx4x8bQisWVP8za6ax3Us6ZkxH8qUZuhTQuvFgoCroFTcuXg/dW+ijdu1Hvo
kEcQ7JR99UFIks3iyZqBih9X55exH6DbBis32HefSwwrt8Fb8Ol/CHtcwvvABZzJK2j3Llvsrmgu
EPXpyqcX+TPYM1Ad6YAQa71+LEwOi5MzGi6OsvTXBVYIhpwVBluGZSfenOYGOYeXEPzn8ibC9Of3
jR2iQbmXvJ6uETkV5iK2X7M6Ll6QVYuQ4RN59MxaR1KfS25TjNHfRryyR6loc2gQFvo+5dBcfKC4
oOBZdBfZZsouap/uyX5wBKIWUkf3D7CaZYLoSMnpXgzTK4cXfCcwZxFCiNuAt1aPt5q6jxnrPkOH
su+eqdvCZu+IHtNgaISWBcKavM01PGQgSrzlCsqBVfdRn0M3ti7lxlh7vks3y/FdJIk2V/mz4kRo
UtbD00g6wDmovgiBy74r4VqngT3+KJwmZcU6Csi9xB0yQ4EcPiO4SF2Jqilb4ySaC/IWuJYzkh4w
ZiMGQYexaY3PFN0j9R6JfhKGpPmqlula3KLEZruiTTUaL7Q4Nf/A7FiFO+EJ+bd8rScbaDlSOxl5
pbnof/2jv7F6slnoJCBv2rHsSBtiEc4xo/eN8sXaxn5CIS0B5Wdp4/bveOeyJ2yXteVSrlQ3bL7V
SGNsS6HKjXdm5QlxUe26O6DxG2ZznNAlCwdcbwJLGAKxeDw3qqM9V/jyWLc10PpUkOvved/7jGOW
6KgmcSTN65dEk/VMrDG3NtsVmSZU3C0pkaDw7PplLjelq97Vu1BuAO7eB08xKSPeyzP3ufGarNut
SBDflo6JDOKH5zOv6K6ssmcJOA4y0XZNk7iG1yZ5SU0HejXSgg6w1rFW2OQQR6xi3PGw+dCpoEyi
3pEhYTCLoBPEsD7fytyt8rgb1TMtlTlFS+wKz358CogaPCYfxptP2KZ6GnuXl6//wSr4x+vB2ocI
rEvWKs/ZY08oiy2vdnoWOHiQaUbiCqUL7Udx2FYqdgNeOBtdUCKsuf275Be44tjlfp4gRPC7VKur
Omy04KChZrD147QT131H4suhSC7jHksYoajErVS7LMWMcxfUQxyts9z5iERbkNYiZRGpUQAqVuS1
sD+/oevqTvVluoGqGmRXLJ57cr9gKyYOTRXx1kQbCAQdz0CnSNsq+lFpXibhlz++m5FdQDymZoAA
+9GKKyrC15YOMyU4NsjGltErYU2wXIPozGpNgTF5QXemQJ33qFe45rUzjUaDlIUlBI08F4cMn+ro
L68el1JxS1+E5MpQZzdVwHO2xEyxEwyX1CXYB756wyEMTXbpSJu+3NTZkx7uRtiF/jWNwShwhLNz
Z2ToBsOf1Yx88SWvpvhaNMdiij/ATZVLJ50pZ5bAv3LHYkew350oYdzxJALHk2sZXqW6CZSYtLiG
wFFCwS1Je/JtsVyrvDRnhrQBSCGDtc0mrEGB4JCAEt4Y2b4KwOM6Y/ebcwLEBPOFXggmc1qNyAqY
0QHDHTSa304eO2IJa9T1rTVBwfCURjy+hgNL/7xcfmTYgH7JLY9xTJI52ncZPsfb3NhIro5YJT5M
gPMpwthHNIdJz/QUEKobHmhHk8wNPyPBVo41EXbBc5ZAkeBAIoD3EHubGpH/xSlGTGpt3oD5i2qQ
qC+dbBj25Sq5EJZDzBM0+R5jd7In/sdQP03jUqNSF3ds2ZIMB+Fr+FDpbX2VuM84y9zZlWTNvsvg
BEnO6zbihTwMhl8HYFysXgFv1Y7ON/nosBGwacTuoLhs04yOIauo0WaiXhZumttmLhnvOtS811pa
Z+GPj3jrzpaEfq/YRuOVJ82ag8ZbKXcBvRC2Igom1ro5fRoB017ZHtifVu2Z+4ZoTEbY7pnYK+rX
in64S93RvgANZ0Ungv4UfCaf7eGj3Barj/JHIWbuG8WYjqfSbn9KlRWcUDyi5T4jFqbpyJvwalDT
cIn+oi3QrOoLZ9lNdMyeYtib9NjpzHK8+xReiGofX3RepE/F6c+jvo6/KbsIw2MbMw7XEt68g1Gl
upnb+qt/ZS3NHbK5uPYkLuKx9hoSxNdMk5giU6XymJ+zY7LjF1q1L9pmaR7AbHSXjZeu+1csuCw3
nPQSMmjycjM8jz9dbVPSRHJPvvAG371GM4KrulpnzcfIVVnCWnQtmb6HuR5xfXBlNssLSleCz1DL
qdvIPCTMcy8QjIfjspGML9xb/CRO7l51YxkrnjqPGw52wBnsg8madchfuHm5I1OXWTn9Atb0kTVo
JVM+DRuSqhmCb6UDgDausumOev8HJwXaHyLNfAcvKNFOLr2o3+JNeuJ256dkHBou7f+wd17JrSvb
lu1KdQA34M2vSBC0orz7QchteO/R+hoJnXu4367z3H9FKCA4wiYyl5lrTiqwvkAmZd/RbXZrHQrP
cjHvzNNyPUF/jj9ldz4ikSbcZoz8ErHDs9+d8/h1tvYN+l4Dvjf1h2hy2PF1QQgBs1gkTLtHDYPK
eY5f8MmtDUJ8xlb9JsAkfSSun31a5bq7VV0sHTrIHBnjNe8hH29oWu0ZT1V5xrw0V+0rJGpUvGmb
s7zjjVtefSZWsqipzdFGqNth0fJwKI+OVsongaOoabBFCVaT0U99HBdqt+2NqHQDkvRmvjbo4JHg
o/8D4HnCaDKch28LRlhXfRyHDU57r0GVtYbYxVPWYFGLHW6GnCAbf67Nc5T9guDmmZO3w8ahRTMc
VwIWEreuwJoGrvwgbQrwaQzVBrImAQKodwPqnhv0IurwCmtW124gQpRfTWIf5g3UZs03DWjne9yD
CqvDii4LFZ5516+T9/pYq1flA8Qk0qeQQ9dWGcCF3qXM4Qat5Elf+UReqnVwRBHsufqEAeQ4PIQH
/7l+HBgwcTrhTqMg2r4Kb1dwPd3X1jOIadiC38c9pAuEE6+yzbqY1pDewE2OdN2awb6iOuHd/4Ww
m3OkPkwpYai9SqL7gVpic82XWJgPkbO2YDHuj2X/MrwznnGat8wzsIXa1+fyV4ZUn0G8CZ9Nl36V
DUnVVfKW3j8USKEcm1uske4N1biuWKnqQZAyI9FabEFcEGZssWOJDjTfU3MVgle7onJthgrxWzt4
zh22+SFz8TDJi647YpiqkHLd8CLl5Dq4noYdskKTegAWGc9HoCLqBmeC4Tm/xxbI3tTJe7DIhtFS
kYIQDh1GmOinUWkmDiKCHd8xHNYbRHNOU+KxVlYPEm1o3EkkNJqTPBNrduNjkzQ07sx6LH130G+g
DyqfifmWEKfQ8WCH2s0he7Lb81jf8dZPMgng7pD03OrZqbEE0o+CgaAiBhcHJbjhQ2Yd5emFCF1u
Uktx9HMKiz74IyLjAMER/641/wBlLOX6j451OzYHU9ihZnQDQc8W8bMHCn3t8CvN1r104BwdEX/P
/5WfafWfxEYc3Ru3aLDYiLD4azq0Iz6+iI/AGLD1IUOmY6WcExW1O8s/UOen4V1R7v9KnA4THpbk
ZyxevCUCluUe8Tow9aR7rqpHvyV8vmqf22f+iYjb1nh27qr8Dr7qA7X25msnbXG8rmn3aK4kXk/t
ids+93Q/c+lihtFrnPE07PxdHqAPQ4Mw5wbWY3qiR+U0hK/x2viYQ3p1zF+Y8rfxRrDJUbeKHoPb
fuBcAnEEwtOdkcMTAV31gDIjcmA4n8/SNcNQsaZTNUGckPjBiEJ2KNhmRG08FYEYmFD7zbgVD+SN
K2oGOlISYVR+Ci+aERF0GCRKVH0uPWB2oru9x1cv72HuXUQuP3ha/TO2Ft0aaGEI8kTro9PDLvVf
u8fwE9cFu5hYLh0khTblxtqq8QHH4vAN/Z7/Gun3mJgxQT9yQg35xw96t/ElU7yefUxYpA5A+pHr
pi7vnqAGn5ZQ0El3TXCCaaYbtgqj9LNCTd2HQhIbGlJCM76ySbwdrv3VGIEV8WQdVVEZVDFe2CGx
nKv4gVq+KEGy+9ygOHHNQ44qtGfcQKcYwu1Ow6PuTnvYOLCrN3xk2kd7D5bsSMCjIlqDAWq/Yt1D
p8os0X9cIUwKhZgVNgJSfMlTgK8IqsPFGFG0rRKfOyEnB1v4L+QLsagSc0XInWqzwYW5p/IwS0BG
QLzWE1X6HoxnimJBWgX7ePci3RMTpcvwknBPSInL4gUh/TJ8B4RzfgnW0grYdLFBpwmzCp07nijA
lAQXKdnjJPmv03DSnvNz4jK2vfLY5PjZx87C/7aJ0CSwVCBe/TGikhtBWLyjaxB0S4/jB0eiW4FB
jLgUI/zQnVPQUw8mTu3KhhKkOGofunpQ6eAQ8AUVO4oWmDwhS4lj45/i5GwZHgdLG0hkr1WeDL7F
vbbt77MnMsnGdETr+QnG+Df2L4MjjC3tB2wczj38VXzEZNldcHYnGjiRJpvBpyiJKLo8EPouBEMJ
9uCoC3cE7MbgOvYV1J8okMrJk1E/o5ZKqo1kKP5r8sC+BHYqjAuo4w0YGT3eRm+QXHJHQkK41UhP
WjcwajDD7wZ4RNfjlgoQPImBx1R7HMrJd4gjFsYz2Rl0vp3XQvrVgo6BjZMIU7Qn1j6ab7mzMYNt
qe+wnBvtkBnPEl0/1yyh5ll7U7BNa2+UJ9F4IuF50GXjWgsNy/VAq8zJ/bq8B4Sy2vPc47a5oQRj
05qhPb3HMIF2Q1sw6Fw918qRmdEU2jPxdN5uRYC0Es+G+221R05IT8bzKOlSxge2ZkiMGOtcdYkm
Mo/LVTzK40pXHmIEu3TYcBIkaVdF+FWOXzzUbnjl55xHuCuQQVxBxYWdpR14rNwR90URN9KoE8RS
2pZLUsjXkwJj8wy8RuRzrP6GsZAnzvPSKW92NjFVb0D28a9gEFxbsFB1BHvwi0veIiHKN1onx4Sw
jHGPcqZCfuGuU4KNVfJE2J8FLp/IOqJwPszXm1Qlbk1PyciHS63AD0k200BAjqimqDomL0fFdXZL
qT+WIy+VcZ6nCoeAREADVDlfPBlvoC1wzFKBAEGH6tK2qON1fJjoYTkUr4hegabkG/Rwt1JzT8mP
V705aHRs0BrbgE/oi60s/dIJ259sqDqJofUb4iSEKjsbsg/Xtl1TeaGtsEjIFXkuYSUsZ+YMVN1z
Cch6EtPQr7gz2iTuSakJdVT6ai6Ue51ABMGFn6ATv+Pxc3oG/hwdvj2Pld+TGRcvFGlStGBpy5Gg
xeV2aPSay1XxEbGFXXgdgzeGpIbFbXO3KEVzaRAY8uh4BFwjPAnc/wyFWyD0tvkR10sjEC8JKqUO
ibuQFBIvEB8U0UmRvpGn5ujvcTagZqUz4jZpDna3nk7DGyfu78kSSHhMG87L7fA3N/cc0CTMY1zz
eogLJ3jNuo4E8pmvwtB3fPKZdmiNXUdWwIAVmCSwvAb/xkvkYOLDiFZ8qJWBzB3JugfroOP/2Bte
LB8I52BHXjt3yG0KEqB1b3rVbaCiJUB0yJ2RQQMmKfIHwECxftcQb6I5rTjbrFzN/mYkq+uslQcz
PRA8kRKCCfe0eU7ug3qWgHK6k3UTtysU5iAq4n4GmhL24Naaj7wG9qWeVLRFgCmEn6EqwTkF+krE
HXOHtgqs83H4NmpIoITiMFfBfrwGxYYBhQJwGGSvaqEvvnG0R34QysfBOZKvo33wKkeqMzKvUjzO
RM49TDG496gVc5zMdQ6D+Pos3D6uisuejyQ2+CySctV2BxpZe9PdkSANagQe11Cjtw9UTxL1KFvo
STFbQOl4pNjgskaJN19r4TvFxFwd37ERuliOY7ehOEV2VmWmUMSyu5udNd2J09327WsMTKyhhpU6
Yf0EpE1WN7A0NeoJRtZw3lD0Wsg7UuPIwIEYSxQ3MDay8cw75jJ7/4Fvz2ruWeR2BYILfZ9oi13u
K1urv6qltdLTbklziQdLRTAQHdXFeQLhOKMmLh7/FfLuuQuvNW3Srh71cffzhAFsS+0WTCXPB1J6
fOGkXg2QTz2NO7Bu3NmEXCjRYFivdVgRPT64XGSdVvUNsnA2LMBrGCeKZKuoa1ohmAIIo1XJ5YGh
2Y46IK+OByU4hin/mTcpgE8eLD0Qy7XhCkcqd0uuOwYmDrPWnmcKIyCf8s8H2cA+eLUhJvfF/fFe
aZY+eTtdxCeH9OB8VLc+94TjRGOM9jxY3DwuifsXgCALcNEqNF2fYP5VUAjfFHxkBAdY9jjPB04v
GkFPKHMFMZENNzUFVb6nE+XEK7sic6Gi6+RQlkxI7arrp6vBqVYevecKBucM9sjhLjJf+BidQ/gJ
SjW7E+0V1lGcVHsH9XucvwnyUYa8BDfjSsdrK4aHxKHo/yiPkJ9KzzIYz+Wzs/WN2YsnDccLPRlR
PgrRaw/TQmuAwq1L2lgOHa0HXQAqLeKBm3BErEpE6J9CfAf6cuBdZBhBT60nPorp0Gu3QPqrB+Js
IDkcGwpLlBNyIkS3Vup7fAbi+9FRDwVfuC6B391QKV10R1bwqqvqUMM92K8dEudgWK79J56orJ5A
dsVE7tU1X0BBH4IQa7M1DeoftrX9Idq1dsu7JNAqkxAl7VlR/EWgHpImCUWi1u2aDYBLIrn0QDlh
UuBcmSOe2zTZe/phVXXo/XHxodYE3w9Xh4ME4Drrt4buZe06CVy650Lf0wy5C4gpcaAlDHU+0NpF
ngZpaSzSeOeE120AAHwTyHw8bht7lFLwpYHItONdMbxLnyBW6Mb07wpaVBhh77LCbXimmDfOC0zZ
ZbMGgyhaEgR8qCGL8qaVfILPvuHxzActuCazF1SHPjxMOfzML3CsiKwXoYTQDZEE5gut9/RVKiGn
Vgw0fIvIrOjvhBEc0jReWW1pmLwKmiyIf0JSeYR6Jl+gQawPI8uCpBb+iEcGI7jOaO0k8Qb7wCa6
dmFzoNVyK32wbIdQMMOV9mByCyWsQitG8lxmtN9LyV1KzmwSd8GeBcqDLJrrEikEgJEwVgG2tpCh
h2llJb57CeznKxERTm81a748jkzGiXE7ZThdFSqtkaT/JDoQMWanRNJ29CQAlGcEzJAzJxhk3PJZ
Ak73m6eKjh4pr36vciiK7yPYhz5p8ORAfO2WT7dFL4xyhdmFoHTkhgA78FVA+zZXaxP+8HZPbcnV
3PPCwMB0B83YBsNWmjYyofNgXVKYSCIGnpb+ALkzgRwet5Tf+lhcdCxLZ8THWt6kr7QZPimujJ5o
hk+VK1i6czojeg5eUUBlcbrjpdHzZIBWTChiSC8B1Fo37wBC6KAY7yRjx+5Q7+E3Yy9DIARmLVsV
yplurItOtQ3OGNscUtAVZgMn46yMfQTLWOQZYpzxtcgjPuoNGRzDIWwvkgy8Vn6VBRTmgBk/OQqD
HSU58QhRpP4EMw/5TGHvcShMkMSjC0lnWOUFaUKcEB3uaf3BAJvcjm+GeFqqvd+BCSAlgyXG3Vuf
dPI3xEZx1vFXxfAN8oTwJ8gi+EAFzKBtQP3tQFoQTGZwrokwQf48owAvKfbGHiE6XDWw0cBqT+dh
OEi+BRV16lrVjjxMsSzVOdmi3jBjDk8HW1Vzs+/qSgUlHGMhmcP1bKcUUeattTfgfgm0GFWXBCQn
gjCRV5o6sgKjtofgSds7QvVCjgFR5Xq2o2DtLW4po8jaSd0nEIxDtZHs5CEk0S1R1BKZNcLVdQIt
OzoH+6DzA2idVYTQ8kGTVz30JjR2Ame1qQzwjKD+FJnSRpl5I7BbPQ7mkK4Cv7EorBgFvZyuQWzw
UOk2jpQgYrBnH47N2fiqs+B98BlkSo3ROZwzr7PcGLsmCGy4CQBNXw2tA3mRpdyPNlKqaCH99XPf
NKeNn9jnZVWdaBlGjny/HDpDMGM7ErnJo7jb5+rY7rMGIrehinhkXX+MVGCiyd8TNZgBYi7LbWgB
BlVLaHYqPtxaL6t9kIT/nmiNZxgFQ8kwVZgb8t1lh9iMP+3J7ND7ykkCiUndT9QUX5aXuR4KTYg/
st0kOCqihaNimU3lAkAjPMExrDbzQapAdkpJPaGIM9ZUP1l8IxF4/3Xro/20XK0tgQitq6RFqk/M
Lit/fih+DbKTLZeVZeLv+hofrIX1dlWj1gPbAxexTCBoRmR8uZxldllplNWzI5NJHDWqlYJMhqpM
Z6SD/P2vySAW/1i3bF3WqahKa7EZeZoF/ToKKZu8DyqgLhVC6JC/WWEg0QNUT7WsNlD5hRZkIpQX
BM2wlnvDWKkmKHPn2MW2iTy0VXgNlJJIScozYDHDFuHtmMhAPv6CJKnG8/M/oN5IsQiqfeE7rTtU
BomRGUxbTAgttiAzKPs8OOdCnlHTZ1w/UUgXNsQ8oa7DJG+obBLCTNB9wbDbCd6b4aZsGZB72UAw
PS3BNE+4RCnip6Ka0NYTuGsRmXBG+yNr7muDgKBRK/mDTCoEznhoUTMUvu0qRh2sJBFCkESvzdtJ
VW7g8yo8TQf4Wg3+VTtinkxgDj2jhj0DjgsTl4D4XDFttBBa30hnSCv67q4BV1kStbITVP7KrNvB
NC9HikYSrq7W/tiRNbTxtWCg3zbpQByq1F2H4j43G3nSwUSZN7yiNQRE69o6JgGk8VNSfY2dxAAN
VT8U4ANa7iTTYykhW88gRO2htSKrECIBh1eItgR5bKTTIeXhofb2euiJjzoyylYDiJBMwcOA0fup
kNsdePrIhP69iPGfC8uKdsoMBqkgymwTIDQHOPNQYXnrCx5aXQ06kdcnzcF3yEesTRlyL4oV131G
Rdv4Rn0g5B5WD+Jfuwq18KWaIJIIuzCAW7XQvbSAuYEIkKEkxnbUkK4rU4zHMCcB0xGsMn3yUTOx
HTlCPbYz44CSpi4/ZZV6j0jD2qQUYmcTQgTqRQWtBfLIgZcDmr+6lyxPDofXouOKJSkBFCjZx64d
jWuZscvqEBcf0dLTI8CeZZi8Wi3WqGx8OLFjHIOOAS4zKDQto+BZMfEMwTEjoqqi9hr2IxqEeX5w
tJ5CCcS8esso1qkizHul8N1gyNMT5WBDMfSwNPTaKVfL23noQEiR6KUEZT4olvFSqRpQgl7yyi6C
B2dAVclG4zEIbof83Gim8xyJEKLhOjDXHbIRQvGoaFEyNqCkK4uDIdUnyzKGbYJ0ghkYymYYKrAq
fLyrSrJuOyVi3IvQvU4DOxKNCD8nsnqiOdZXXs4DvP7UtsW6/lVBOS8FUIO1JvaI1Oc5SlUWYAaE
lmBukg+hheIdzE/reEbTpLBQ3Fbi7hVNE7JAc5tsYoXxd9K/rMAatkNNYR9lH9dan6h7DWbSoEix
/if/3dAQRJSSAUH1AC7qh6yyNr2uOMe6rI7U07QH6lag2lN+aVNDAU1J4IwhgFwDgCT0gAxDiT0p
7iH7p/IoU6q9PN+1JsWzDexs+xxwBGV+O7u3QLGpE05SGQu5HrPZUyGFvqhvfMENnHlZYXq+kjIS
1M3jUOdvg5lS0tYp3qyl16KlU6nryK4hperRCqcPOykRXopC1w4peRsoUamUxhuxv3VnK2nKdogg
BJNNSm1yB6xHPQ/w5zCOOG0frWefYm8kYOF9MypgIFZFBWxlWDupw94yVDjU1cDaZyjgUOXjT+uk
C1EKD5qdIkvzbtDy6VYPw21cGgeaSPaR+urJRh9KbYvxEVEEz+ooczMHMmtDQ9gwrF/1Ztzqdisd
5giYBrSJFICNM6QQdvM4yem402TtWPFqCDmC/g5C9Jw77dsY8G+ouILqw8EqUpTpeiS/O0DwBleX
MZ8NXXuuHaUh8jFHuxqKbkKLBKKg6McnpAjLLGHtkup+3BUKajNFSBYZBhnYudeFRpmOXJn3E/Wv
+ynQBy/yIeid1DzfzxgyZloIjS/ttqviB19xqg2dcbJT40czKOTr1i+PTjBrB5V8lplE6kM79SR1
gGI1NQQgCKmNk/MFNRFsZkP0awpRaFO18LFYB5Sc7gr7TYrm/uiUxcmvptSDAyKiekB+h0YNb94n
n2WX9VEu0RxJlBBdrh4/j0zGlConRZrpNu1+2EiJFbpKVj7RSldlJZXwEra45z3MX5JjpG7USGQB
A+NeRwElnQ3TpaT0Ox79Y9yoGnDaLF3NJWZnMUTwIuLtpglpl0onDWQninno/P6hRSNyF1ChQ+JB
hEioHQ7qODpFSbXRrexXYynUByjI/EBuE/jDIARAEshz1Oc2CwY31I3RG/oScnCr31XGxFCrq+bG
GHCPLOQoMzl9UnoNjEYz3UpWQFJMQ2U4Q/POKYqcwkf09tQRKsCKrqXTe3UzyGp3REPkBv6517Fo
z3XWECNIRg3Kuf4IQ3HgtVHYE4MekKOemnNsrXh4hSepGeJAbWCtLdNA9jGZgLhISF75qr9Txz7F
tZDqfWtQkNSYBBWqVk0fKP85D9N4hA7sWopNx7XmjCoIDPqqhJjKoFgS4SwiKLGUf+UISKax4WK/
6+++TO0zjf0u1xVC5Za9i7DQt+htCP3E7gjv951CGXKQ12j5yXYOgHuNplO8Lfvm0RH0rD3soOhj
4mzNgf0ZzVibhd0BlTGJU9VqsDNlQppJbhk79PsmZ5OMOIdKD9SkDUGaFi2xObvim5GVztOtApR5
3J+oehyT/BeF+1cdz+K9nF+qurdXQQSNft5z/yYVL/PsRKcpPNtGBrahe4XlDjDrhDegHqY5PrRV
PR5ryMDBDX8FholhHtTtUyjdDahGrhOnqeBL7L8iyF3vHTJLchF10AnY9ikI+s+gsXxP2mlGuUXS
AF6udiQMMBe7KsOkT5TsENYIIxlJ86m0vVermBuVTRC8tucXFBOFqAZ+3zTxGb9ZTePqwdy6htKT
blZ8hqA5uVbG06RF4bErSaHasbYZFIcEoYWTgxsOeyIOryCahQkPzqHQeq0jZzeo3SsDzp0JGTCi
JTBKINrLd+rCc2YcS/QmR2VuqTYXMSa5uB+dqNjF4OCmdOQmVQp8DQL0mqOTHmw06p9N2F2ro4EK
4hli1eoEMQFhfejIHSIEdtgjKzOWZ02BOCtxSL2OFOIkIbQvQzz79E3Jh1348bH2O9BBceKZpkHI
dTRgeBhkdIqtdaiu8ZGMgzJCCGtNyjNMoOe5G8yTktZPlK0zTtqgN2MK0lWVLmecCO5NuXOTmLxK
iCJANakaVD4heU55KNemckvErE0zmGZa9HlmOT/lehMTAW+J1Zml4aZBs4/7vnpqgC1uSvLrsDvc
mWZN+EIveWUpBl0vk6WvFISI5hqlwyiFajzucIchaET/yNhB2KnudMeBvRcKyA6CHmF8Ezmzmv4B
17T0GsqwgQOzmNkpWluJ8TbB5IPmcX0YKDImaKm81Xp1zgRnZjfP7Up8PGYyQYMZ8HANUxeYXExS
Kdvk5jhtIC00qMfGjJDomVJEGoaCOIgf628Ftq+rZfJ3VsMpOcoDtJrQdh4i+KQdPtJSDejGNBq4
EMlJh07Z+X2GbGUB4bxJN5kPVFpoNrWyfvOA6ph9QjEU2WW12BaRKEMA8JkrhnIY/flalntlq0IO
scWf1oZZWAVA15MAURN9Bs4IIAyHeq8kdXLbRU7shR3JdQQX6m1RWJCMmZN2lP0EAr7eJGoW+ciz
jztzoPzItjqcPtgQ9mnah4xXCTEpSBR1ZdYwTzxbSydKv6fgyYbBdjUn0HzHhfISvKQWJfgxRv3a
tObk2MCZSxFczpinyv71ZCWiXoD0iW+kj7JMXMTUFeWmtCmG1TFtEJZH8WhsbCrlNbggdCvYAAOM
vdKfkZlsiwN1jN/VZEV7Zy4iIidIE5jlbpbgeM7adNjMhbL3a5DbjtXk+5owWh5ws7IdnFuNlysE
gip5xjE0oP0abBkY2QQ2Q4oRVC3y5kWSoMDT1N7BZonrXT0BR8eLIOQUgfpv53Y/U//StNeS2gcn
W47Pqj5ID7i7GmPn51w31UpvDr0ZEbGxyTV20l2RW7Cb4ShYHVlN2Wf4Tluy6Ll1jTO0zhPtc0hC
E1wzuoexnuWkHaBnz9qX3h+fCDsYuE82vZzRbAurriigcMqj32kDCYl0l+Dc762ypm+pwn1Dpl+q
Zd9LqqSnJpLXSUmzJ81ZfoV8n/BC5R63XAM4GZAz7DCd8xRkqKJRfaIM2c7KWu1GH/pdT3ikRwXt
FE4S0Ha0Qa5pn3SnsTZDS4ysFXYa5rYpfalUFhxsJXoZI4ZVOeRrpLXwQWPCCimyfFMrxaYB9too
dKOTiWBmGeg2O9SvhTZo0H7Wb/JgQAsWRXyiZUkmZ35RIvkxjEkVzj1peduB/ldNSfX7E0qGUl69
hRGk29oYkKQEa96UwP/DiuxHGPa4XVlyPUbavWQNvSc7k0XeA5WojyEAfj2FJVANCTLuVkN/ow5v
03l6mueJEjKHAHBXZNd50zzOYb6V0iC4T43npu8/x9gBRBviSpaEOaAlRVFMJXarNvK+GTOqQ0CQ
QP8PXsHe93ZyCuujpshv9QwlQ6Y5Bwu2AdTbTBvsbX/XOFl/m8jDtzZQRmIjmgehgmNcNVaS3KNz
92IOT2VRGF+zfp9HyW021tDS5jNpoHgUSWcyQY1DuDXRTyMDEpy27a++cvpt65DLg7emZ6SfHQ8G
JajJFBCN8Le8SzOZBQVq7h6t6rUEhs9Vkmc6rH7TxYinEiaKD2UffUZF+lVaQUVUt7qpFb875mAp
e0ZVa7a/nEZWUJHSyUe289N7ZyvjtdxJqEjwkOCtKLxK88EBuHDhqzdK3W+tJMOnGdpNTg++6pTx
2PcowqmBhsEfnuYMdjmnt0hdlPN2hF1jNU4TZQcdxBGRuctUEXMRhYlDTRBjaksC4l0F5dyMMaWW
Z2p8SV2gcwR2Vn/JHedby6RiE3fNR27yxtXIL71pNs9aqhCRjq1NI2EVWfh2pU0pjS5RDdjlFSX6
AMZHHSYQh7ot3jqfjx6um9EC65EYhAr6UKXDplRASib/unfKr4g0ZdtmvwwfMsjOpAYVaUGJnsZ3
5HcpA06kBDBATil55IhknKRDTtnUH7lCFRTCBFNTFbtaL+hedVw5vw+fu6Z5Gft5PqfGjZNRaQwb
ferB+ZGDXYRUSZKwmBti6Q7HkNLmtk1qlD6Hprv6/0RveRu1039D9KZqiqb+V0Rv19/D/zl9j9Fn
8TvV218/+4vqTZG1f8mybkL6pcmmuVC6/cX2psjOv2RDs+DysyH1U80L25tmiR9B8savMBJsFcK5
f7O9Kf/SkDmARUZxLFmFje5/w/ZmO84fpIKOI+sK1J46oQjTMXTBgPgbtWcV6+k8BPBCYQqAwTN9
+jjIQLwkHY8ESPv0CsUW6ABUpChWptMQGgOwK0kIRIZRQ0lGaHzqCEK6mnEshnrcN6E5/Ew0PRr3
vhAEl7LpLVPUaq+VUAo7eUVofJnNbaenGxdrOz+vf7Yvi4nlwx6XkLUi9FLsF+rnUqtuqqxDXFgQ
PC8TBUkUeJDEMtLOpGSzL1twXjuCB3uZWH/PLYtdpgXupEhoDwoi71mo+Sxc0AUEyuDDMFPAvFIa
m2eUw7ZSBUG00DzpBFX0ZXGZQ7AM6cNppkoXgoOFnvnCV7zMGZ0eep1uHBIRCV9ooy/c0YNkSJs5
ao7LKqSPRsDWpLiqJcTf5yGB/h9a6b4o7mDkIxbda3C46L2O6PAya3XqADj0zoCGhGfaTNW+EvmF
ZbIsxlGcuwoUy4g7dcMhgAP2am4s1JANKR4PQqI0RWGHfJqA2PRfbTbdSMLEMGewfoxSpzbsznUs
B/RSPdkhSOEsCZGcuotaLx37Bx/5BcWv5a1iZw9dCMi8DOvrgTCph4KqK5dxcEOsp2rrw5yj04JH
UB+6LCgApyrvaEW4liZFbj3oeEEo0dOtwkhfDPC3aCqx56bYBTHvank3sNI/Qu9X+TNxSv1peX8B
gZ1NgpJFTRatGKBJNSHWgVcHAmNfB8NdyOZ3i5Xnmn7U7WnP3X6Zg/zir7nLOq0cSIVclpd9LouX
3y3rZAdRvKsq7d166hA4/vuA/81h/ty8HBaJWRACy+zP9oScNlmlyznRweDiLsuX8/3v19UIQ4Lz
YBhbfrtMshru+sviZV2fxjBzwRSFoOSy9vJYfh7BZfmPzcvimIMSkbsGQLB4A+GglF4NI8lC3RGJ
72uZ5ILJY5lLFkGiy/Kyss4hhf/hBVm2/Ox0+aUezd7UwgsSqi0F9P9w2D/WXU5PXABH54/Ny+Jl
n8vV5C3hJYkc4HrZZdnwT/tdjicFnbOpE+d4WXX56WXdcpDLeZYNSaNSGkFm8ud2VdN6LOo8gDuB
/K5UMCmbopbR1RiLfa1K3Sysq/8wizwd+d8pICyjKBvVrBpKmZQAmQQJ23M5xuVofywux0qsJBZ5
RE4moqgUNYiTT/i/29aHy1mc759+t6z7+fGyz3IhP0e4LF9+/cc6XGswDLVc7IYh7Pel/6a7A7K3
+9bsy33kpKP8sxylJlnuZdNvs8ZEYjeFxg2iYvGr3zaV3TbTInKWdOqRJTqLKQf+EUU5NVqiz+/F
lnoZEn7bKVh2XbbJYuC47Losdni1eGzGddwhHZmKiW3Y5c+kUSJ6aCKG3WaGdWbZsOy3zBnNKOQ0
//7J8uPL4uUwAwGhnwOGMjJGDkKiq1k8nQzVkv0yt0yMwhHxrxkP/rKhBRAYJVNx1cGnuKeH/n3y
T+tQncr2dQChEM9kXMZBMaeK73RZl8ziu1m2BMoI5riH9qVNHNhKTL3bT7Ztb7DMr//c+ed3y1pp
+dQh8dygfkrKIMN+WCZdTyVEVgY9mjdk0E0xuC2TJdW+zC0bFFTBqAgpnuV6JGEphc1+maiWPMCh
GiNUbDjByygeFbx5pMkaDcVIWUCv7YbCR0WbiNnQORkd3d+Sfb5MlnWQ5H3I+SiQXuq8Hy1/3vdi
khPP9fK+oSqghIZaAAKWubj1IXopyh25XmM/iIkCQapnIigQytkgr/xehbxLn+9qn+qpKS5glxBv
f3m/k3jJqT/TYJaV5MaYRTs326eHOQ3AcvmaCkYQz2YFzSykVcuTWB6Mr9tbXcktz59lfe90jr5f
5kIDxc1lDkRB4SYd5cTIYiLoBRtnuVdnHXgIFmCxh4CW5bBAWFuX47U9Vc1WHZF5JMQ03POg0D/Q
JHTOSstaGQYq3GRTIAlAgJMiplBu3VGCMLyZI2efZniFiPxRFW5bEsTU+OEjog+LJKG+WG8XxcJW
mHo/K5fty5ZlgiOLnVcSAyBwNiKHvCxftv+203KQZRlSWFLdanv6OeSMZQh6jkL2WdLubUIem1Fq
ZxI8QrXjAqkYqcjwSQJvqdg3lcDYqWL7MtGE5bXMoYEBN9iyvPzysk8ryWz5Y/fLPrVJQbU6yz7J
cIRNlsncIdECApplWhmIjVKlQ/3H7URQSHgXgo7gP+6z7P0/WLfs8nOW5Sd+NHwFTlC7l9Mtc5db
7ceBOv4JTOByU8vTutzuH4vLjVLyb8y3rRgVLhNFDEKXxUCMIL4YUZTW32g1tBn+MrQUy2h22XGZ
G9HimAnf//s3l80/h41SLd/+sdISwjdXf5x22ec/XWdiyCO5SyGuHIArq2npy6QNag715+yynEvK
Xzv9ubkxDF7lf779t4P+uetvyz+zvx17VCnMNSRIc5ZD/z/bl13nqCh2jfL12zn+efafz3S56GRS
Hiay0pvfrmCZvezy2yGWLX8uLyt/+/nP9t8uR6OqusHvIn6s/jZJ/17MitjVIezbLntc1l9+YOky
WlRz+nZZ5eutuleNFP2NZXbZ0qW28nOKYsJDzIB2YrnulwmZ2Bq9GCZJrBMJX2aXlcvmtC3xhi97
LnNhGiprVKAhbrpsNjvhLC/bfzucmmfNXh3KEm0PMbts/znTshzX88NMumjTdB2lYJefL3O/HfNy
ScvRl8287jtJyeFeQ8QZhgD1aflWLl/EsqgHJiI2P9+F2ccwDV/2klGrW/tE/aBJY4gfFonacLGA
BmHrXCYABEMqkTqqcMdKZyhyAIPGRfvXROoJTsPfynI2IxFIioBZ57vujGg/Oj2jTCq+GV2YZ6Mw
zC6L2biJ471h27k3IXa8b+zwDduHCMKk/V/2zmu5dWzZsl+EE/DmlSAIeivLF4SkLcF7j6+/A6x7
jqorbnd0v3dExS6KnsDCWrkyZ46JAWAN5a5V/3gs5EleukOc+yAZbj5+4wiluzd8LtNdWI9YPknq
PRhVi6IC13DM2+TWzmoUiE/zr3ts33//eezwp7AKKAqyzAh46OzEFkuR2CfADWJlqyss5npj2DEZ
RnaHyExV/Tnht2jasKvVZiWKBGGMHalKUeTqMCwEbRkhZPzduz5SEY9dbPooxumqT562k7b/P2H3
f5OwIxdm/h8TdpvsT/iRffw9W/ffr/m3MYP6L8NSFQ3HKgvJqm6Sd/vvbJ1p/kvEdENVRcnUtL8e
+rc3g/QvQyMZJyJfklRdNXEJ+Xe2zviXwQMWbg+WackY6Py/ZOso+c6GI38zJMGbQZFM3s7SFJmC
8pwY/Hu6rpWxnZyCQcCTwZnU1k10Ze4sDtOTNwbxAgcJO6Hid6wjirZ6hMhTHcntjBL9C2okL5VB
dREj9PTthP5CaCikt33ipsjVUKR8NHUKyDyWP3UDQLyaSZdKl9VtF4cfpREESLYC2p2p/uzyHDUg
wR0N4Cmth71OIxAJdWfK6WooqZ9smuGtaaEdi4CvilbpdmPvY/csV8s4LXEBMqhIKGm+t5KMvPXY
7bvRigG90HabmOJBw+2CRgg6jcsy+hzZ0dsC9ox2PUd/HtW2ommvAnZClaXWCyOkmuml9MS2uHg2
imLanoyXVRDADdeMey4MwWpMwWMUVbJDQLbgKUCz/N4VfPqO204CnVU7VcV2OlKzP5quvUdJaqOQ
LZx4Kn46RKvSCl10smtz5F0k6q0lCRsHCrPBbBVF7KbLaoENPId4oM+ik1BdAQZJUMThqAVEMC/S
jdh9BK31jWsliCpjnyb0aGfSSfQT2S1J5+O/Wb5oZbYsinjdJk0AcHRojmrU7qu2A2EXBue0wmNL
ztVPXw2aU0D6GSGjXq5zX7wJtzSQKJ/WIOSVtFhUTdZuzYAFRc6so+UN4qVsf6LmZMmy/9qD812m
WBQuFUP+alXD2GKQaiMbp85hhdNRBYCaTsZ1DJHjj6mqn8rkEgNVNzopolsuoQgxgY2qAR9v0ka4
Cgr2k2Ue/9FLklndRCuThY8xis/ed0MjveYddJ5AkibanVCURPDLl5KhXGqTnm+w5NS1iuTLy60E
t73CBVotLqS+h4xuCPWarcRzCM/YyirlEgSARdouBfI7+hnFV750RhdL/ZIPub6RgcogEJKWSt7X
G89AAybrxV4aKseqSXkKStni2KrRATn2u1Hs/SNaOMtpvbGFeKbf+jgvXqlnjQChzMRvl0WSq+gd
WCM69m50QCbNcgpozaNyjjpypMO97deNEL7ERX6rpyJDNgtLTq7rlZAYoIdETV/r1ijbUpyVK0pW
oqbCKlAEsmKpCoMkmI465ke9Ojy1NLFaHuWuyZfHTSRQnG8FcTnKgltTlcMHozwZaDLtIQOC2Kb0
qsiGsZfyeAXbWYP5mvTLXkyDfSjWH+GkU1Qa4S31EQjq9i5H6HRGGrHMEBJM3BRXwfS1fVJejD4y
j3FEU2UUJZj5dewCO+M79sNo06cd/rmoASTKF0uh8T8F6BtxPQauNaVfGE4cA0UY3Wyo1jLnm/7l
gJkGQLeiIaIQ0exmNIjHBVxSiZ4JRYp05CUqAtkeu1Wt1c9jJsLmU3PssfNGX/Wh3Te0VuAq8xaN
5S5qTfBVNPK15vRFskwFWasfcAGku3koaJ32m0urtd+x6GO8LTe0cIUj4HVhgBiHJKZB75zgsnMt
DwqHS22AiHZZCwhdwUsbAZlcH30JVwB/PDZlh79TjKg3hfhp4EQf5LhTGMVc7td800FHu+6a6CAo
eAIoegFpucP0UwTdV0hs6oUUM76230uMjs2QDWsoFDCMfB1xagZONjNGuzOp1rdYfODyclATpvbQ
UoRFgwKlk5SrWBjv+OJ6aOXTXS+8JnIbQpaNXwUVuRf1xM4e+xFoRIzJiVX6TH8Y08TA1qwBZbjY
ZMwROpAo0XoL+kFzMgk01SR3pktN+cMv5WMXBlSE4xyjm8KgyQzD2CCGTduH31Ke9xfLynA8mMyn
tBO8lSo05i2HleGjQXexVDx7U3sdQihPvg5BX6qafmsxj0vUU2FKRBRTUUBZ5o8vhTQAyu1z0cxa
rfDbbIbGxbF1UfRa6UTCoLnE3m9TCq9g0t/YeBxyMbmiGrs2YvlHNckrhF3arIze3HsJS144ts12
HE6SWK9MSaTvpRgoygtFR5/zAE6zdf1JRPKLfrkQj30dFqdWMp6zQJoOpoQ/3VTQXaWU75moIoGV
hL0S42YX59PHUEaFO0nBtzLllMOMH6QNsHKtTSZg8GfqymYsJCeLpPZiKAmIsOmkeNF0VT3mUDn2
nBaLY45CNK6rCTebsg7hdvbaKbJGbaEZANTEBBTjVOFSUqOHwhTVHsDn+XjsyIIonnQSScqgoe9K
WtR+rYC/pziV+9qcPjw1i7ZxEb/oJLqOVqFhz4FkUSuG4poO1LZjk42VymyANB2FtK8dqjK79HIA
J6KmON0iK11kFU7etVh8F1Ym7qtYZvYPZQ9pA2DGSmdvBNrDTOXoQPMKUGBTbl2tZXuUALEmz4Wh
uKaMtuRZ+U4R+89JQbQelcKLoldOq1qfHTpNpylNzTUiGfl8qoL5yLOzoOlbyWe9Da3pT9y1nxGx
PTQK8jMlPvM7JqVt5LN5k9Ngl5nabYysYSl4In3gSNDtdpJAJTflkxgT4lBkBzVMJqqQaIQbSBgu
yTXhuTcj65rkXKSshcJYz70PIlBH6SnAotu2RqazphiiQzWbTuiCvhmqlPaxKBjtgpoSAkgo4IP0
I5MUc81CPxiNiL+8oS9HOiPw4SkWMaa5R7wXJ2lcx4qPWrDQib4U0XAjLLzwyI4hUzYmDSIZqvvx
ra6wxml0CpehH2MxT8c68dMOhc7ZR4BIeqjDrw+vhI3RyR9eibRcN1rj4HdisFBrQXIxSrZsUW3+
kJ8a9iXa4SU7Xdoh+SXRU15ahS3l1Z+BzoVVLuXPulrem0JBTV+zjPiqojsNgua8SW5hUwH5Uq8k
xEza9tJXpDUqyABMK8YEWk9HTnzAwZkGXbaWsjB9hjXmIlKUHTGupRFfAzQjheqL3Egy8meok8mq
s6qX4ix6gpubKT2HeBUsQeeqK7OBXh11idP6wEXFfPoKepTaMpEeILuW/lsocIWRMsMX7EKLuHSL
EahPOknvQtvUBHEVE1vs046YQEEZEWZa4WhzoZC1g7kwSWDIcqEAatOJGOOAm8shIbFEtJtOC3tb
z2RmWhHatkAMkk/Ri6mU4ilKD4Fg3cK4QWQaNh2KxpGkAxnkqd6lkTltmzGEDTPREzegArHQDDHR
D/gn0LjWr7DyXlHPhIwmRPKqoicFRAlRIHvkTUOX3abxDkGeFkfsjVEvkeobifIXWkrdIVJxU9t5
gcaeVhDpmMpuskFr2pCZpJ2UOQ1lzLtlSxbZsxc4YTsDuLl03kbrSUX/ZOs9hWrwFHqofsau6mii
mP1tTbXCXzWHOGfOdbdH8U3LyVKv/lE5JMaWKLVclX52rK1UqhZlzGTKayPHp4OL4k+IFl5TB3a3
/QDWd344CxtxRYb8VLYkRllFqDzPt/6nP/+n+4YOO0wrpqn18dqkSio690lq/2/f5fE8r5QAY+pD
m4B0wBn299lanFIg//27IYZfBmZCv+jvI3+7+fulfF2ZFqVZ0efwn18g4Kaz8P1cRj82J3V/n/37
nH/86N+nSD64ZQq2sE3M9D6WOiTg/xylv37B47VxAZwvVQTrrw9+3EeBjxZKIzZp6kRaYKE/L5tc
WT9cEoxKgYD1eCCfR8DjVp0guqVBcvzbA/RWYck8j7JExXVMappZ6foo31lzPa+aM8iPf7wowywg
xhcv4azOU93f/nncZylDgPQ8lhdpRim4aZP136pACQyiJkDFXRtyQkI9K4NVkibP8nxC8Tynt30u
qFnpkG4fpbLHrX/cp1K4EKOuRTVA3LKTSy1z8aAjUZQQAWoF/Ni5PvDITstaTBeoWLH7Dea6TgBq
sQtDqH059aLHu//+M875q3xWdvzel+uIZekXRT9LHlCYNSP+1Akw9+J9OMtJfu/vusFajbkMApAC
TGsU7LiRo1E3nYUmgX4NpAxomKZauPz5JfWwxyOKgZGC3FXrxxf+R2b+9095HKkIqjtG9P7Rpzt/
g6Ru4I3P/Za/nZa/3ZgBVoaYsoLDeBTBqrk69mgaffz5132MOyAfCzfenMfVtMX7d3EmG0VDw1ZQ
V6+itXATpMp1cK2cfhXvs4VxeB22+IZuxlW5pNjjdngjGeu+tSNtdZ62r/3KRU290Cn3OZSjxmhv
4WE8bbyb28XbdJ+YtuvdKke74ECy2uMBZgNBtZF/u9O2XtL56rzPH7ZncoYVfI6r5Wtk2vuZBP+a
GctXU1jpp/GLO9olHwgY9KaR5sj/SOCI4xsXtpvuX71bk5A+AHHfAjS3cdHYEAVf+G6wu/hwl/dm
bP8gbwXcJ20pDC/puOuXCMjzallYN9KSYFqo+aJ+xb75LSwPanbisNAsXE/nXPvi8IzgPqdpY2lv
SKAG2nROmdWDQ4PSIW/LGisshwZKUSBdiyGmY42ncjrrCH4hnU8bZP0EOUc+2zskje8kROr9uV9x
SiRAdnSoRPskXtMZ3v1g9kDOwsDMI7BFoIg9djtuvG9Nl6+BN0I1IuddAE9kUaDjlJ81IWhW7BYj
at/hBn9a6qqYMJm2h4AMwaJJHfUU0O3e7+gbSLHdRXlaoN86mGyYv5Dey3Q49WyH19K98xzu1Qq7
6IE3kfS89cgnSuz3amrmKyM7EvzPHzYcJaToySJ/m9QV80fc2nw6NlyCvgw3ug/paKEkS/E0sa4d
6DuxQshlhButnY2OTq8XAlME9ubNPJUb0zwlOEZ7g8P/1NfckV3mO/ky51SR1ifLqXHjl3G0wxfl
BE2ISqeNZbl6zQ6yZHeHYCvwS0HSLwAygmqnZdf8FCGvg6VA4e0Gn+I5gVPdL7vvMrCzO0cnHV+8
K7PiwpJhRn60zrQKnjpq4vb4ua6fxJUzMLPugbdWh2ZWs34XORSVTWorkLmTzyw9RD3tSfELra0V
/UdxeRCv7QJHhaW4sH48XDyWGudrso/FIYC6eMyek2IvbH5ULpyyf+82A0RbeW2A895ozBiFB/F7
YER3AZ2aXuOkirIkxNGSrfIz/Ch8c2zDow+GQIteTDQ2CKyXkdPesFXBXM6uXqRoYzYudY4CMB1N
JC96cbHm7vPiSUpdv7zU2Tsvb6oFdiIcD/WEQx7eh5x1iT027hx0vyY4GZ4Yj5yy1n6dtuKXy4Pt
G7mSuxStsXtj855gMugwkJJpnf1YkHjgFVylAo3Bic/GjtAkKfjD6S+AyHHd4HgtXdTiwODyg2Vg
zB9JO8Nk3rLpELzw43hLLoiAE2vU1waGLHhhzHkUeDfY3OABQxdJt5h5fBpbFVgAO1Wgne02yj8C
kMem/WAk19VGlpaWsA/8A4MywdMSGbm64k6crPgyO7PeJo+jNCOQzeeyeLKKr1b5Q9ciKB2c9zZ5
tRGBSJHYqla8ZRjtheoTiZLKG2jmTalWqbzvCO47/KQyyZX6cS21H4p37hRCQBh95SUeobIO9zJ7
F0WaWfOzXBzM2yRtS6gcAmekT3J40a9SBj4i2nTsxbHJ4S2C/M8r7Ib8hb4kvyIQW3LtkQukxs41
Ga/MBee9VWy8ar5MaYEWqNq009m6myfOsIz/S8ts+xHa5qlZHMPgivTuiytYl2aDei4TpoW+WtP0
YKxT69SrzodygXUC9YUu5kW8R3AnudzidBhut+2cee5mjn1nKPEZrrRtv5hXBzZFs4yZWTf70fjD
4avssxfyTCMCfRv+Bb/Utz4KfGJuwndFou7OpYLKYvwSV4UDaq1aqzEx+ZGumpt+AiX1mJrC1lVI
GKSOsmUQ8k2G7fgGK/nIMSDvRhbDndS3VlrqvuOdxlUvL/wnZs5wz4nDVYejZbTPfAWVJ2uG3Tk0
AL6Zw2pcJSMfzuzDVDpwrbV0aLEsemtpK7nzyqH6S+w9bNz4Uid7YbJEkz0P1FlYSncGv8FwzXCv
Y7jKSsqoF57Vxs1+hHvO4i6sOiQLxOd49OgSiDIn3WBgwuvT6P6u3gQkxJhEfXHo2iXfYpSWXElc
jvPbR69kUph2tXADMYArmEeZqh8fr6SuYNj53ijsD+OOielCeDYu4EjeYLTdjQvLH+fRcDlAwUf/
xQ2X5sBqXkVAdtBhhZifdZiFXeREzyuhCjxnIW2F5y7gTDE2lOxcyIxIeh4h1K6my8QZZWjxXYGT
2+mejT3DocJRYdgC/nAJJePN/JNt8euDkcdyYdggBrblnvXLPHGWrAtX/cRKXK8mG6/DS8r7sR64
r8adbdi+4I2DHheNJZOC4oon4SA8S1tOEv+9Ri+D/cVB0G8zPA5bXxYSjjg3+f38LAY/S2i3na9T
bVc4c4F9IV1YXjR9qeUvyYt84zTme5Zn72YcwAbTJ80c5VoRUxbHyjiw+mkXrjKgmj4mTEG2kzl/
tuxTZVzziZPLUgbwDsab21uMGQYLe1JeyVRJnnXFLFq/vfNiYpSUIW2lO6ZKf5OhBN5z4pl8khem
QWnLlUe9ZM8vYw54Y3HXDnShL5Q7v4b+JNZQjix2Ew5WynyUcX+v6n3IgnrnHzKeI1yapf/EsE83
o+/QJS8woAuH8wL9EEPXj0zb1ayTm8ZR4brNg5WaD1/AcDnCabVUAK7PrxrmQYqBLMMs+eFrsfjz
EWzFp3VbrQvvXH9xWXuGy1nBfpIle6RlEjgU8+oBnFO4IYoS9rxyxKrHvM2jVHUSyZUZ6HtFxIsB
oMFxIFhQV5Dwf8jFm0R7/hVVNbLMabiRPwhIvLbPc98uc2p5pxZL/bQ/cwjyfXiORlD+bgvgAdMq
qFIZrqebOafPqG/guKH9AesCaNagRaM9CFd60TE34hBrsOYthNTRoSNXEtQ1z0Nop3b6LgnC9QS1
K900xoqiFpX5oj5XkHP0p4LyQYI8LJJs7fBh3tikL+AVMDUM8yQnw6K2ewyOjefzWL5lmIthKXif
rWJEsgG2Dyk/FiDgoqNtmg2CsP188KXsEaKtwv72mqRkFleETYXDsmp2O1gQ0l5PT0xRBmmJ/mvY
4mZnhXMSoLCpiLyznPa8TR8CYotmrNwei2DHW+XWochftANmy7CQEwoikut5qyw7WoOjdvMwMPND
ATaWT3r2awnvxWMAgWM8E5mLPZjWQ8BwJSJW8ScR4XAz+RO5cn6u/gHXb4Ue2vTbZK//wtJqPEfs
KBnAvqNwneJLcSqJaeYBti+ZR4j1vxizc3figr+NdD1Yy/5Mm3b93o0I3OxGW0iim2grfInbjbiB
X8hk3q4jlWbFFWsgWIrAPDb8eRnMoyTacb/orKWuOK7rMsk11VV4rqBlq07+xnzFCBiAOpHTHlat
dUgJh/xlWBzUcIlLl5vThMwswLRC3zIJMGytdTiOc7Qy2CLcOlcRHUF86rsdX5gdB2PLDUChsN9h
eZ0d2ORiYT7BKSDvSJDOilG3a+mI/SSxQUKcQiDcs0DZymEYQXMt0339NdQ/OIXpwoXqHj2zAB60
rfwk3cslFyUyPGwnsKuudrTwmITGTMig0qDEeGTZE3E4l2Sk4e+sjU+rktjwB++lDIH/w8fPja1M
aN0SNBHNS+zyQp8tKt6e16nacSjMTXrHumMwtuosNnCCdhE0Nq5cyATjU3gRHGJL1I92tCawrRwG
YINYMA33IgGJcqjfGy53LApNm6i1uerrWYcIVAzK5qI4gtj84pJDfcNFHEGnEHlvDZQs1yNlBgI5
C7TYhszXAFeafNNIPh42LNmhr+aHZcrYWZkDL0jAOX3ByQ1Ut4kPebT0hXUi2emhP5B8pNhZX8TQ
nlJMCBfllkoL1ZNgJZJAJHRJBRurVbGj4dABvYBSjZJYT7pW30DxbnvsUYaKQu3RVM7ieynMQwjh
MGeza/+YVrA4lwLw01WKxSJ3BGdY4Fn70lPp1tACvcGwAqQ1KAehxN9xO7Lzfsn7hXYcsxWcO5WZ
H4+24W3QYCE2dr0UW6B03zQuL8b3VrPRskcQpHiE6hHOtNlKxIavvTTBie4vCur8FHBFRbb2iZ71
pZE7uriiq/Hpatn1Kjg+AhOZXRt8f2wf6bC7WpqbfvvP45kFz0IyGe5UEdvJp5wevNhfd+QFWHVT
0ABtto8UwhAXc4I/Pkn6a4tL2y5jGcSXAjs/C4u1J2/Nphs4Zhso+TLXk60YGdgFND3Fnot2rUkM
q8sImGHDlQTLvy7vBvNPeceLnXPNzinAdIQYdmFVtnb1LrRPKn9oH01fUGXTTQNYuoJ/fKM3Nlto
V6v1F8UncI0u2xSl21OMxFEGveSSaUy6e3vr2pSSnc/S68rp1hH9Acqd06x2m9A15b3XML8MW+Yf
hgKOj4SqAobE69LYa82xotBe7cbuEmpnv3+akje1c/JgdIPgXeELkNFdgG1O1RKuEqKDvQSL+pR8
TcqyvWTv/b1M2MrPVmXMkjuAcctwPy6hKFvbes+qjGNa1yyqT/4fnJKT/NycKcRAIoQvSzJa705Y
SyF78NQlEP2B+SJyhEMqY6znlGTaEB58MGPUuGzhCA66mxRtDUTAgeC9R0jkjtu59ZYuAu8+rYa9
tg+Y3fAW9CVmQlqDCQ8+TPfgr6cnmNY9e8sgc3yOSLcByuPrd9QLICFBRm9pWCZWZr9nT8EH3KCz
SIJwWWxoe7lbK+T+nHesr8oX31yaB/2ZJIsjkxoWDyrScaYqRu1rA+EYkBaVdhJ31FGtFU3pBfur
dbCSiFHADwuLKgHlMTvx7XwCeusk7HZjuqGMoV/8HWZuz3K7LoHIuwCMNBJzJ2ZT9T0+DDtgucoa
Oreyhht5RXGHrVXAdAaWZ4GR9UlakvFmVoh52rDPM2qdHxhyYW6a2dVbtgEsHAFtL11x9kt152bX
beGq+3ZD8295vnlHSLR74ySQUlgYp9zJd+K4GG4AAgQnIAqV9+nPwPYOh7zl8BQ60LygiExv+rt/
b5/ppRWDLSZlQB3XzD4HTha+BrhfYJpXzvYcxat0xTwzx6zgmMu73HQq/BYwXcZDBIMDSPKQMMIV
pa1eWFd07vsEW25+AIo8z4lwIpnzjwWWWxvDqd+iV2ZRLCoqx3cBgjTKJoyYv3c5vmHG7DbYlvci
fNLDJVexdC3V81jMxqeTujGlH6Ius1oTI4gVkCWIkmz+U7yaKkjp72ydWP6IEIRu3sSkOaKPCpwq
JeH5/znuIwJB0TLamw4MG8eHUb0BSx0zZ+6CYZGQV+G7+JsU90cThhWAbLvd928GEgRiWvM13eNN
qZkwFUe3ekWjkGNAkUBuwMKzEHYUs9hVUdKh1GYiDFrgMNFeVHM5HmQLCa+d0yOuL0Rwrs0ma1GW
z8jLXuJqjZ4JN9mhj28x2MrRIdQvHMPCNvZCql/cZPOeHSWJE/IhOKsIK7IZwmFcfTAKZCxiWAVc
yjZjdKd1LbEBGB2Ddf+H0h+7JrTpBnWThf+cdOw9DWwRMGdFYrEIX1oDnvBaPeSYMMyzt/+M8wbz
1Wp4i3/C1/aThrec9PtS+tLIniytNda5HhzUEY+vfTzeoevDx1VQTDCP46rGz8HG6OJj1rdgjkNd
QMSxl8olZXEKUHK9Jx0gk0YJnHKRbCgzoQ8ifYACiAiBWR5FB6Y70Vtxg4Veu9jlaWtzQ5B/m0rI
+uBtZ5DMyis+8gvGJ1As9Xg3ewJMS+sYnPALQOqZvJqsVT3t5ZDNFt6fKJOceJOa7b5WNMXmMGZY
P2zDd1qIyRQp8+4leOkkF/GjhvXYFSoQqN3RKt+LF1KqX010IdIS3FQ9t83SV48W+u2alDA413xa
M3XEW6tbeHg7dJv+KL2aGFIscEhle4/tBge0uzWv+nvALEpJHF9E8HdQz4e1H51jJKUJTpTs3L85
AuwCf9KjnH9rGC806l65DsQTzwaOgN0h/pDZ92JQyxCh7R4rv9T2KociQU55+bX4LD7zL+ugbSt2
9uQ1TsgFUAso5S3hgm7xoVkMDqHKdzS3/RBtn3H92DE6wjWsBtPVTkNx8ckvbJutKP14+waH3OK1
cOao7OQ9Zcrab3DVm307pAHuhfdd1iC99XkyYElK8M+Rn82wWXw3C1ybp7WPZ1VqOLLhCA4OvWzR
59PCltHtPmnJxDOCHY+yDii67YZ1sx7QItjzccTqFqNMwtuDdcSBATem/BgbbzDHzRUGE7SELxBv
3K7W0b9Trwow/RTfxRs5tpcPCkD6PNu+BK+EUDT84/9gY4Nb4s4LBw//DGwbmPY7nKLAwpEXPynM
5PHCIvmJkafMPh6MvPY6/EHUm9+Va/7sbfABMF4R8z4xEr/L6NzRNl9GL6q/Na5PqsBv+yptDIUX
xuy/CNJUOMZbKF+syAwF74yLHg4wbofZymxpg2RxcYqDNRZwsviG+4atbwnOyG7E8qXpvXXcbxrr
yciFfSP4Z38unvog7sgszzd7Za4FVTRVIdGEC97nCsYFuGs+JMtjKxgIvDpKHz0VoMd9VhnuCnQ8
dDnTyBTMfU1IJEjIyBUpyWjqceD7zyPpfOv3T9UHWBeJT42YAXeeq3OP1z/+eTy1UVGaM+trAWrL
knngf319LFfSxu+3oUhnZzP7xD/+8ec/H/fRekKIHpjah4VmyNHZDs8AwN+n/uOVjwe02Yj99yk5
XUWrJK5vmmYi/kPYTKF2DUGs3D7+8R9G94+bGgV7yXncpAG6lhwDWiA2DXgc/efp3X++5u99lj93
Xf3+/XhOmlQhDGB/9Y/7f//861aQBkBf53f9fSRWAwWFDEvT7wOm0vAhj7/znrhMKgpr+XjJ3z7+
8bNRhOL4IIxcVrVPAMk1nRZW56CMIvk153DDbFx1BczHqkw3UVeuNc0IVlT2RVdWyoOfUvMKI3JX
k/JESxnxaH+rIe+3Bdu/WFE3AtidJRCGRYXtUtOwtOuBeQ19Adhegz+8fLeMxh0zdJSNSBpNgKPd
YkupVL2tULKwBOz9AnXm6QoqpGK5zkA6wWIPI9PtUkkiY9ypqw7Cj1ghK4g9w1orGjLZIH5N+gjb
gxpw11ihwROfiofWJ+6gLavDs2JJM3wkuoE526Ue4ZlYOlk3LiMJ3xtk8CqxJY55Ufrm+8QpZDl6
Nm+aaW2EeiBUxAwn6BNcKKuQ/Up4guSyUiWcLBTFP08fIAy2RguZVIuErZpWz0UofIj6dMk0vAH9
z75TqAVl7JuZcCz5NFWgfdCo4GOeazIOEM3BaAFV0FS+8zyod8hF6QjLzkjNoMVUBfToGHUkOwCq
r6wi2Fj4PmK9QiWhA5pSOATJsfeM77EZYGwV8h+UJAfRN978GAmrDLJgiL8kaev3yVfWV2CQMiy1
6qBGv9r+BJn5SRk527Wi0oH5nwK8JkNs7dYTfSUkodhONzIy3SZ7NcaIWrkEBHfcIibZpCl1lsnb
D6F8BZB5HmEmhn2FOirbjjEVoQqbOrFZpViIV71OLMZ071WoGlX5ubXcznzSAY5AKMVyU5tc4A47
n5xno905TJ81oj/JSk6SHH2qRFvJYA2LScIxTbX7gqxHyjFTIum7iFp8JkWPYoNKtMcaj3NKyxEb
dWPfGFCOhEqDHD7haEz/A3dTq7NKBar4cCn9Qv2aYspFnnaF0vyWFhV5UKslm6ok6Iyyb8kHYBW0
wq6vcwDBeQaq03CHlDSYhjOkqc51agLLKBJGICvRnzy1VdkQl37aPxcmq+vYaDPuuh42XYwvOXqg
Za3hWSlUxQJ2X3EMa/F9KrB+KGVTWHYK+8lUfhlaiWaldLoDF2NKkSW0MnW1RAYgLNEGvrPXp/qE
DUaC8jLEj9FS1G9GkiNJzYvXmx/NqJ88qtKTgVRjEofnYeh2XQJTQMcVyuxSfymJh9Hwb0ZA04+k
YE1mkf5Qevk6vFQpCZ3E6uRNRC2zkBtMEEL1WWlNfJU1+aP8EhXrp4zTbhPnHK6h7Fhkx52sSd6q
L3lzaxxZvDpv12hAUIVygJqubSXomfT5rVD4ekfErzsrar6l3pKXHpuHpNCfUZNXCDFR346lf5g6
7UPPkC8MOXE0FbEptUqg2WDHjTH/E4EyHT2lPcVibuIQe0T8fJLKmPijAuWn+t6Pp/TRvm/fNIlp
rhSHrZbouiMpVLeDUYJ/XlkY0KU/FUiwxupZxU3zUnk1QUZGQN79qPV0Q+2MIb3PttDz8FSK8min
w6gLW3YXqdzjuIail4o1xY7ExGeqeEmkFFsdbToWgvAScG1ydLW3ULfw4RHIyITixvRHapV4rbRt
dB976bULkH/JVeO7osCOOQw0mhNGhfQQXFBvdnStcUo0JVzXoDgro3hMg4RItffP+XdXFX+8hjoP
yIwp3SrBJC5LNcRG2ADWK3t2qwM9lTvMnwxNnkNCKi7eCD3MbDGBoPqpCaQ94W/gP5CALkMueQ6S
8q4V9XOZ9UeO+XGq5HVJQDu0EVVTQXz1TZJesfXkAURKJ3AIRXEOVSj3QsbCUBmTuPDS8EcdbrSo
YoKo6DRH5MFZVpUYaXBCRl7EcwW4y0JGYWoLGg1Dsi7iYRDDzuqSLyE38ZWcmh9VJ71VJngAqPFn
PGOWGiX4NKFBbJAGQ+3w2PIzfyclNh5FDI6TOWk0mlvdhj8NiLazBNG/mnzU6qoFn3FeBZE95KvU
7ELSgy0k3bp8i4cCD8AmOylnhUyIUKBgSb+1VJbtP7pKuaAM3pPmUw8mLnURamc+iphWAGtDqL+V
04vgVZgNl/URdfWsKiWhLuUjOxuvwksVd1CvSV+EoP3UZAVjJPyONfwHjFStwC4nCb60GZ6pY/9f
7J3ZduPItW1/xcPv8EEfwB3nnAf2jchkUhJTmS8YSpWEvu8C+Po7g1XlqkrXLfsDrodNU1JK7IDA
jr3Xmus5dmdQvswmkX2aiwDhXMXcs4J3ORI4n4EvkAJIcmkzBgYRMpZ0zKuOJoiHtldW5cUqmH0h
xSWfLBhB9fvTIraJKy0DMh6k2aKpdnCI61TsesFR23c0Qpr0SZ/NtxLaXdn2iHmWMqRZWzlUTxni
EoFFfpFMrvNgJXTSO3afER2xdZnD6hyCbNgXNry6sV1a1kHrH4QFDcHSGTOEgY/WRGY7MCjBKaTl
6OeIPoU1vfkZ3Sm9pWWU57RoBxr6qXfO+zJYRUPv82yZkxSFnKh0DBrtVXHtW/LPB5vYA7elBeCZ
Bz2AsmbEUq7iAKpdYxCNi05w3fbVm5G6u/9vKftPLGWmgNn0VwyoK5P597/tW9Lgf/q9r+yXX/zF
VyaMfxgmsCbXcnEteb4O6ukXXxk/8rB56b4hfNcTzt//9qurzPwHv4E/zfUMF26UyY9+cZXZ/Dkb
BCsmMINv/+9/v8n/E76Xl5+NYu0PX/+t6HPkXUXX/s/fUYL/aCiDwGDptrKa8bwsgYHu94ayugn7
Jvd94ocAJy7MMPo2HSJXf5q8ztzqQXlpWvz8kwXPbChoRo2+dAEmJnuQysamz8SZjneYX7x6INBv
Psam8+KFDFYsRqEtWHQHCUKavsKRPAmw0SPWKy9hEMUVv+SqGH9WOMQxYWjsjHI7UMX4Pr3XuvRI
hw3mayxd72BU7APp4M8RqVHlmCKiCndhnp0zfehWnVeqLHvcWnUKJzzr9Vs/n0SjnCEofWG72ocU
diW7aaLudIvBgOF8dLV+LJjhp/eml36D1nv2iw4RKA2IogMpmtDtLPG+0bhNPpKJvA+vFecqYy9p
SuOSZtkOL8lPwyRWDTS/RdyOhJ+39s638hPYz2Vq0s/Txm3d9E+dzWMT1OOL/H2cpitesfUche+E
QwmrK5gGMQtlmCFi7VEo2X+guhxBSa+Vd1OVQkUxfB51erBddioLwtwKtu8Oavha32vjdIkbcdag
n8f6fCx9/eIHOnRdZweM+xLgdCJGvcmNWwPy1UkbCOTTNnbJjO/iD4Meiq/FX9CPXmOvf8LX9tIz
gQVxErRrUXpnYcltLtOTmyavhjNj5uNlpsVpNIZrpANEDklf6QhAY+pqpicctRc7mY6JO8LpSw+j
Hx+ahNHMnJxijxmeEZ8qQJ8ki4uh33Q2KJ2SiM5s3DpdejBy/zya+rIULhh+ELXadNFn99RNX/SM
iYRvRx8WtjX8JuURNfY+IKE1qG0SXqB7JeQza7bO3sUzdj2PXLYUG5k0aM9XK6OzXtIhew2d7AGE
nu8ZlypydlVHB7hoiQwPD3qTntQnbATjrW/NRTqn36FjfDhh9EGgylW9jZU232qPg9qen4x626T6
26QTJGBkhNFItoFsND1KpCLd12iSQmu84lkDm1WOx9kFwgjtCRWff5AGA/DZ3fXUJwRHpYZzLmfn
bEa8g5U8GsT2hSF2iCj78EKSUXXa+bG0aP2kSBnmmzom59rZ6ToxRlis4Yi9eRW4dcL9UvnkRtN1
rOyXyErBwxjklKbYQJLX+2NMSI/lZF1ahiXhqEHyqcOPoPUI9SloOsnsVejy6NoQP/lUIlGs0oHA
F46/bkL3RFi7Hr84ffLRMNmaLPZAIjlgGzixwT1YnOc5GSxBmSK8nG5yrpc5iQ4ymS/xnJ5SYJB1
wrGqNY9puR4SuW3q4Wpn/VOj5adBLQfedxnNNx97EaEMZSivJh9J42av7fAVCOShG+ebqOeb+gR7
fTpqWXqyo/xVvTHqeDTC8Srg9mrlfGsJYhwYzQxoh9RLopaGKMzAXtg7x+Sj0VBwjq1+6cwRZ+jG
lPk+tBr+XkMMAroxnyAZoOfj6Ly0QH/92dlRYnz3Se2JWBMCu3/sSR9Ux3aayqN6blnIWjYSQhUb
lNKzuU2S4pQAzlv0EY0upwe1z7ne5/2G4ulD2vY6jl9GhXgmP940uo06mHyu/nVs3oKOHJP81vFO
WYN4kVWtwqvmm27vW7wLIbkZjZPQv282pdWzTM8X0chL5MinXCdNERpxLqG7TTeRjKDc8JQFZfzq
hdqXwQ8/P7QETtiN/hY11TJG8zKYYUw5454tId98J3gunBGCafKh/Dlmr3ye41ELiTaYDmXonknM
q7RLMBLNCmrFHaEhmd2untND5rln2xme5lq/VCBwwcapYxbDztH6DqP6s14mB4woIEMzEjN47pLT
Y4o4JHinAWoum2+t1XzqSaPwq+6pbefNnBHVHcgj4JqT+h9yUBqaB83i8JKu2DihATe4f2sDeZEc
m43dP9UmpxhKC6by87oRzk4tVqBracBiVmPSmR0MMTypBduWzSosk08+V7YumVFZ5q9dXT+bwa3P
5ZMVALqLbflmRu8tGPBQuoR1pCe1Jui+OEcJnx0nUWtyjhlGHC+H0Hvp+4rGdsGVxrdf6t7ZcU0k
Fltn9G5zzrNQLdLhEnXJa8djZAWrm9+fItijYJ1dTrX8NfFHzo/ooYnO6rFyU5zvZxwEVsOEpR1o
9rdO085GEeRrQEifBrbMcMAZMUST9UxCCdu7ykwOwG/IQZusXSbDYKk73RcvqV8nvxt2TmK8JaEb
7tnILYRKMbB6Sy7NUUXnFOFDGk1kBkyTvmaPY6UCHHvYPWfxDKIDeHUe1SRV9elLLuXFL9PpOJX5
sTPab5bmYL0OvG4N6I+LXoFxketspy0LR6J2NtGTZ/qTVEQrIxn7wx0jdb93/940M3Qac3JFhPs5
jnDazIlrHfIgtg/3e/cbzQZ1dL9nkzG0JH1DATfY/LVArGA0+CL8MtgT0S9W90BzNTgAsWO8DA53
idcltpZ+g3rrfkMqk3HIEwgPwex8MaDkz1MfHAKCcEB2YZZiaxF2wXjw/IqhGW3nPhvqzaTHN0MY
0X7KRzI4ZpaQXt/V2FkNT1vTs1+pfURha+uxJ/rKYGulvXjtB5Y7qPzZeiqcZTJ1K1oQAtGg4Dud
iXIenyYpJyhu4DcfKwxcP9/0wOiOPLl5N4v2LKJG4j7qmOwySo0momm16FJgqV1Tf90QZmTO6+z4
O8ysDghP77UpDA97yuAd4qL/FktviY2JyAgfQHoiUBm4qE3KzL65UnRY00fIXJqbstwwMu6YKYYF
B/acmG/QWQ5D4Zw9m2lnRBpFSvBaWU0vfcVWeeY0TxoWD06BYuqvuY/2qJmWnGw0Nyh0bMf7mul5
90lPSJJZ0NZECMfyJ02YARNjD6G5Z0xTT2YzPaV2ec5cJCOBhwwyfo3tnTY2R9tNf0Zq/KFu/n2d
bPxrmeybkFiBO8DXc4RBAf/7MjlOoJkl2MF3vUhpBe1HI3sqxPgUIIpvIlgf07GmjpLwLn+3nfil
Yv/DIxv/UqD78F5N3XIAwhqe+wOg1bfHvnAnUeyC0LhMVkWKVIYHlcYY6wuFTpy0d/m45rtnVSr9
m4f/F+CE51uW4wmegW4qyMUfX/gohLQS8nt2ZkcRz1pTRN1Gq6Ev69fUGK+uFb8C6OwkUoz82Nis
ahS2UTJt/80TUWSLP5Av1BPx2FdRtPnq///4REKr8COvDYqd+vAdOVwdKpNMO3pC/zRVFAZZdxVk
bHk1E0WjWRdZfy0mmuAGV5+MgtW3d+D91pX48tfPTO3R/vWZ+YDjhTAcQ0Dk/cOxQXoMwUSTV5Ay
yxZKp1kbWQQzx8ROjrTLLMJU7LT/fj+8q5b6PJveqMSewharSfKq+/LNilgA7uWh58yXcGu62pcq
m28dly4LWaQ7UYZQ27mkYIuakBRKENcfEVo4u4gTQFXpeseZkslrHiUHL9cvGHF36GSQYHoraDlL
yOjXpG/Whv0CX2NTc/ELvH5b9EzxSR2hCbPLOpSMNnzwLObURVvoNijs2nVNjqfMw5sWTm/prH9x
JYNf3DPCahAo9degyj9qv+fPJ69NWTNoH5amLYaF4KhZZJDvlxn7v7yUTMLH4SlqyuJnSvX/8wz9
s8PDNnR6rq6hO6b5w3FqIpPLS9MmLcBsN3apX3r4EXn2/V5Zy5vRNfu//tgN688+d9iAatfuAY1R
sJjfrwn+aHjsTTkzQ3c6grh/TPKNm1i3pByvLRe+DSFurxMkEBprAQLC4YntLmReGpbU9dng7I35
MSKyqijBnw9X38f8bdKLE+pg0ClIs2G6WES4NZ75qTWPcQfF3i0QlBBYX4zFw8x62FOKqb87etUG
aIAzuND/4pPaFWQcCX6UHwxTHv0RIpWYbwO7qtzB1JHQw82/uS0z5h4TfzNs7YQgsHgAHfLdi5hu
GSlR64BgcD+TWS2qXTyhS5Sj5+wTA+2iXWGOXOShWa37Jus5ioJT4KHZYK//ZnQ9noXhySSVL+/J
xkvlbRS4VJGtD2zBqMCtFzNTKisycBwL4fO0LbP4VRWtXTVuCYI/51P7pemnt8GkHCvobNbRFasG
sz2nD/cD73HoJKdUx7rr2S9mCW8FEKY9PUgt+dDMCoWms/LCfjNV2auRBQdB7qh1kRVj9snZTaza
Q+e9uINxUds9KpbjhJlpbaPOve+TSnfHZIllNzrgnJcmFy1eBwktZ98Nz6OFDRqXnzCGI5ESb4Fn
n4VBm+Cvj7QfEN1QjZhnCM8Xhu4JkwDCPx5ns9DK2garslPbN7Wlk3zsxk0E1Rf1kmFA7op/s9r+
2arv6JScnieE75jq57+jghOeE4vMnlhsUzZkRHjn5b+/pP7JKStcw7RtdeubCpv0+weJyWvoMl1H
duMxfhidliZONj81Mt3WkDvUQOtzqtfXeaY2AJAgDf3YRumHqrIbfz4mnbuOLYQKqF7otOx8zTyn
bHsG034RLISigCCDrR6eINLM5Lvn8jD1kJ48Kjobob9aiPHu3/rQvA0JS3UD8AtRDiqS/NS6SP9F
f7X4/PsAuYk/HTHQHkv42WpfJqz5Fvn2Oa3snbQoydvi5IjrPEoGy8OTepIOdUjtuufJcp9KmhZY
VwaveiYRhmJxMcfyklrJyR/7J0M4Lygajp6bnADb4BzDjNBOR7Vtwld70mfBSLRBx+Yc5/CTh0d0
0dIvMBt2SXT3FnIovxi9oLmNTrCXlF66GX84XC60iT1JnJ4GmRLl42OyTw8eQkrVV1APp+MSXgyJ
81K4/VPeNmuGfi96oTJZu6svMwgqOG4CFC2s4Db7tb8+uA39TwocDjHf9tgV6bbt/NCBLMyqkwrG
tzMyLp9FThSXYqzFHfumRqAU01L9WGbEqBgRn5Em4+3YVnsgWMQqLvGGzMO5YZs3sDXsbffc296h
7W5OOcPjcHZq6zYMlzaX10gLAWeYBGonX33GRxUcZwSa58SKv0xe+pqo6ZYweUvHot/bMZp7Gn+F
0y96kzWvpgUwcOZTjaqiom/ktQ9QCbOq1vPwVgZk/urtMQ4w47Dy5yxmmPhPNrqwiiRtzXYoPiTG
sa3q3gWavPrecDX6foX+aZOX39QmFdDyodEk/MxuU9EcaS3m1w7VDv0Xt5K3OtIvbPDkaMOpHEmK
Zl+SDquQzdyCCEMIgKHRH+ymvebD+Db1cquKIKdVLQvrxU/QupK66mL06Mvx5jq84h4GBTP3zxUt
us77njraldq9W/31B/0nqxiFm/qPYfl0tn/4mMewFlk3DsVu9JB7oxGzK3B9Yhy36iC3Onmx3UNQ
hf/m+DIdi2Xkh8LRo3zmCm0YJrDAH5bP2masaNo9eNDIueVoWNV1zmsXA2mKI7aIMstPwditVP8s
JfE4sOxdQ8FTTTRe6HCanCgWcJZ+NlHL0bKiyE5paza6sVS1mOF+d2mk2CXCPuolj0apkBfV3ShS
72XwW2bEzMpYMsb4RBLqth1cIud46eyHMp8qLJ/ewsA9RxBqbJp7CWoV8hZPTq7jRkvJzHLPSUEL
sRgXTe6gDV230Comv8erO15Dih7qibKe30x1MSr4NBP7wR3n9dClp8JiPw6TRmbTMResG+ocDq30
Vb1ma9Zvs6Hfklk/1T2fS/pdE9kJcOKi53dT5MyRaNamy+rbZAdV6AipHzsO+5ad64yjrM7OHVZS
J3ihH8gZO3gvqkMRIgftoojLrX2u5vxDtUO8QX4qqMx/KmtUEbk8GV25MsaPhnigbsxPLuizxTTP
b7m+thDz0SKA1rHUYoaxHWelKuvwT7zOOjOFcfoURgTc6faI/KJmeomerWW7m6TZYdJtFFT6qcro
xCbi3Mv0tZ/EWXWtDfp1qtvEyH2jTfZaNeHYe72pF01I6pOZGhgG4oMu6KYl/VVd4WPOjXFwzmHA
ZJWvK6JV0XfHtIuIQTgVtJMH6Z6iltSBaMaRlLbLMoggFmT2Tq2+qrNGDumT3Q2fjHF938RO/ZM3
jW9KtTPTnDF64G0Hter2NMn1IDmZjA6MOXm14+REfg+bzejVtnlWmsMKTfc1x2cDhN3ZpCFRo2S0
0mnLicRqOHsLHee6TQc+4/JBdVlFj0ntPqiCycimm53ZL0nI2DMwCQCa34aISx3VxFDkB21IDpFP
H9HHCosgNRRI6MON6rV1XUZ7sV6H5Y7q9lBV0/F+wDP0UGVkzGVYjryfrF42XQG7IKWQq2BWibMP
K40e4tLMx726+BR2xw7SOQ8tevfwTSeAD4dft1bd14SLaiXZO7Q13RqZM4KgvUBqxS2bmfBEM1fS
msV/HrZDTdeZ5Vj1CecqeP/rVcuwxJ8tH8JxfN1xWUT0H6r8jJik2rSdfNeK6a1oeSNnxAnBM30u
Gh7ke8DcGa5enz/QxmRGM2KLL1aq96wOrDZCieF17AE6yKcImbIreXT3Zfv+B4T5vU4ocJv4o/Sn
t8RTjjh55uL96MMX1F0U2NmYNg/0g8Z1+5kwxQFqTryUxKof7IFrDgAn4upwuvuyn3ZWXWFW7/tL
TmbrNjQRCjkVJbOHkbqMXwzVRUI6g4jIzZsNmSyvVeND9gAGuyCe86kB1rroSnqbOhkUi3PBUrsk
fnIhzXI7QiQjEPgx6aabX7NFHD4QnaPo5gRX60s0W/sSEOJYIeRlVXft7rg2WZzUmvMYavpZr5tF
2WCO8KhChvFm6fIKH2zXoTyIjMNQKmaUe85AiQRWuwFVs6pRtKkl0O+zk88Rqc6/VviPhvU4MNfI
EmxC/DVVJoWm2hrHh/ST1gj8IGyAOSpSYZ/VH/Hp9ze0l1VnQGOckJryoHYadjsg+HN3Tjm9QRda
9/Tt8wkDu29sdk1FFVT2V/0hrpE6EcAJ7AKNW4ESuEb03fVP6Dwu6oTuxK+l/3/9YVv788D2jR5Y
E4dR98OX//tU5vz3v9Xv/PPf3Ee8v311it8asNgf3V/+q+17eX7N39sf/9Ef/jKP/suzW712r3/4
Yn2fmH/u35vp+t6Cnvx10Kz+5X/6w7+9/ydzd8P2PU7E//r9I/zym+ol/M/f9+X4A8f1/gu/zNt9
/R+GQzfGZl+u2jW/zNp99x+ubbqGawrCk0zXoYf067Td+gf7HWjGtuX5dPkUePXXabv+D1KefQoH
eLDsVfitX5/WL/27v5q4M9ZX+5rfFSS6aqgB2DItkp/AOFmqYPnd5mrKu24oROwdaiv9gkgOMAMY
0bbQmL75JTmByc1jA/bgaZgEYuhTUeXgCZvMV41Kda2pHGA6chAP5+Gh8r5FtG721ipp0/g5Jv8R
weoHUJl4N6loYYGLkqRhm8jhfiJ7WKgUYos4Yll51rHSm4d4QF3Vj89E+OANIKFnAxL2iX6g9XkS
sCtatEY0fA9xyBDDLbgouUWAZmX0Hu2KGPGmAwSZgiEIG+8hbPAZNGQpOypV2VLAOgf89iZsrLVW
inxZGSLeF6loMXe7X7jM6J9KMzfxdmVrkoLmM93XVeKiGw8q20Id4L4Ll6D1NhreY6fDt9U4D7Hf
yb1NMDRSu3AjshbTdQD+zC4t7Wjb064fu69jbGnnuEdpBPIOdUGwDQpDPqdo6ivLPlET5t8t3z2W
bbwLy3n6LINC3xt9tyfoskaklM6rgB3ANqB6J1NW34QDjuOGGGyP+myVwaJDnfOJQquI7WRZ+zJe
DdhnrcmJj00liEYeTRPq6zQfm9Ta2dl+YoKHKLzdSmfnR4jUiJvFgUtWtxdN312V3j2pHG8KNQX+
K8720JOoQdi3JPSbsv55MuMeQimkvCzC7BI4P9UqKbzNyAwPVHr4aE5iQZJevp1UtniZXjqVNd67
pI4b87VXKeRtuU5U9LfheMk2iwUty7Vp0qz3ae+sBZwlhLf2h2XRzKRORCfRPCRS8x9QW27cW9oV
4Xb25SmTIArmLPpO5TawuOpcklLz0LETsZ2S8FQnlru4fId9gak0RKqVYufc6kn/le45FnSVzz4Q
1M6wipwFk0RswuqxuIXZOrGaApyNIqw6rbWJEV0PA1Hw9EzXwkaLpofBT4YbjzsrhdOXqtT4VOXH
dypJvtLEZ0dlyw/KZeeE5M2z//8GWVTuMrs7peFcokSGuViO3Z6kwL0jQv840+GawJiUZfClnD6R
aB5+dpOdhaXUoGt5SDnAtrVh4zL2XhxGjcep8RCsEwmdm9Xnphms04Bc+SExPuxGZjDl+mDtFMjd
Gy3AaozCoBJ2c3SNESU0OkNsX/oxt6t+X/lNseo63EZgRJd26troGXMXG9qbJttm6w/513DqkIjA
M1spq8IBRyJNe4CLZkC0coWDLq4DjroJF2TubbOOhDJUjp/G3Bac2mg3Fbcp0rEA6at+sGEq2cUp
N5gjeK477grf3bhIriFGA162PSzzBrNBP0XB0E0tA9uu3kgBCMcd7C3ZJCHxyFkIXCF9odQFWTYg
B3TwG36L6chSj9P2QCTfjCxcxjS5CwbAC1KAjk7LwK0OOGqS4pvB8GY3JnABohyDoGlma71sP2fm
/GEH+spLc3LLMMX5Eu6yo797TCbdUnOWZgD0NZjqnUzyN563h4VQ7KuSLFdC5vA7F2QUi7LE1zsv
S3K5V2XfRuy+vkrcbWnAJqZVkoRhRiyhR885i/bCnTpczhkWYJD/8aJpMRVdmxIv6Rz06cpxZXrW
riF1pyiKeG9W2Se7HcnPdFzK6IiEKoMwlMCti43TI7Sf0t7cg6Gf2Q2wi3GTS9MCq/SztFrbQJGL
DiyIMtSNruZhjv/k+g1pusS5L0El60u6T6S3atHGr4l37vKXam6QzbgOcookZuIA88+u54fWBOqQ
lTMBqdNPTuji6EuhHJthuKEniv/Obb65kuPHlrzKugMsArr5S/4ufRDgadHM+wZ8EVw/ov3K6cGP
SYHr4+KtlD6RwSI9pz1a+c7otJU+YGuHzhBHPOVyGDHuNiVcVCZEOPGcatNr7zPi1k0so3pRSh0S
xfhO2qa/nKTfLtrYCm9cczfk2V/mxgef1BkNFuPpIUnIk8uK/Dv5ss+aHhyNEXZk6ND6Dk2gAtrw
pZY9Pn5/ieqRDLHGEOuCHOwoa8NHdFjXmvnjZpbs4S3bSddDX+PjiwZcxFI8ToECxZZ4HEWrm5+g
Og23yfKCQ59gSWhNIVfj5MKpqUhhD1o7P+uiA6VtkmBNjozObgj8YmnPlyBturXf1w8Gipm1dPAN
Eis6Xcgih4E7MYqPMZF2ZY/LNxT+wbOx7JHL3OGWI8zU9GHjiVpDBeXX5jZCKWHPFZnP/R4HTb7S
fQ+TVAt9pYgURLtNusOAb8odUFpDGq5Xg4vjuAKaScuJa4Inq42vZc/e5NG1G+pnXYek4oVttBaI
1mkYymHV6yZHuMlAopt53xhzK75zmZ0JH2XxDehSuM0p7quH3A3to9VAyghxK7otp4kj0UOMGcTe
0DrPlT8eTFKEQdLjN49zHAvxbggEiDitM9bSx37Alb0+yBGQX4VflaoFKibYVglFiyuySt4uo8+x
jrAIXvkq1er6KLp8h0FrXMgYlbLXCH9r9HjyMy0mdQJfA1Debk+0yiqLof5J3+ZA8OhjRaZ36ivb
3DWPWoyzI7IsXONx+BSIqELKMddbN6iG5RjJctf02GOxLGSOazw4ATOrKEkcmnUDCWDVpq40+ZA7
oMfVnKZPS2ftjmA1eZb5pzamDPBTZ6VhlQsz7dGLo3Cvdx5gQM2F1drP2QOo7S0tBgIqMpjbtaxh
+SgD2h0iCLo06R87sAMCKcYunIUxA5ZqIHSFCAKDym1XQYQWsVFhjn3j/WR2E4YJcx+mUf0z7O9+
z1ahWAJmLzqtYp21w+M9nMrrQQvXNBw4yjSs0qZrLh0S4rHxmx19ROtbktJlSgrsQ1ZlLRoWsZ3e
6TtH76fD/WbOemMN0/A1zUcUDs7wps0BPrs7g1HP1aed6bjzlQMvd+Z+p3AWroTAakchFKmYbTtz
qgKiq1dtO/queHTtjrTEVHAdSB106JrSvYfatAZN+b2jBl+EKQCK+5OUmHg4Hd2ORgriDtk7iLOH
FCN5+9zkLqajVoeG0TwHaQfd+Z/JaQYcmKSc8IA5noJBew/QdDEKWxyIU9zXh/s9E/TMz/fuX95v
ciafVhXj+DLG5nC/af95bzItbQ8KpRmCGGgJ4MzSv1qBnhzrIEj3A+tJQQry0inSZFkktPpLB8Zs
R/26Mezqcn+6I8iXbQS/wZ1VNJ3KBL3fWCOc0sVvX7thJHD7u1+ksibaykA4VGGGBkCd9jJuwMKw
l+Ha2gx77EfN9p5EZw8N37vfbW3e3lTP5PJ+vOnGF2MwYO4p2OUwGBpgIXU3c+hY1XPtrX5LzfKY
rcElut/eY7QMu7zMLhylwpRfQxUQxvGJA1Pd++3mHiJ2h4naer5yySgG3oaR8p4UZQ1AYR11c/+y
mdJ3vSI99rdvpRVARtvvqbNIGP35baE5zdtyf69a03lwiHDemE9F082HyEHhE8xMB7w5KbhKmdHx
ftOqe633QTczWURjOXE9s0E0h+xRSpWEJwe59Ch2dgHjycNvN6hUx4OeiXKT+vNzrlXaoYoi7UD3
hWMu5vyscSvNKpXmfuMNNEZ1t33P9JnZ6jzW8zaCl3mndgbgdQ/3mzu18+d7hQoVwm5gE4/Wfb0H
tt1vBLk9xtpz6w2FI2sfYn9WdagfSc0rdeP+HDRNuCV8DT8cxqirL8Zpc//hPYTOqqG7dbU0IWbN
uMp7RWPVS8DW99XDVUtEE/2aoGdMHn7o+9dDF95ib0TpKAg4u38W9w9qSC0m2YV4/DnkLEhYcmp4
qSI23O39KP3h+G1HIgUqMkewr/96YAv8GZTNe7OvMSHfD2TJqgFBaSJOrqEg8O5vCNfxX96q+7sE
sp6UpTzpoz3biZ/fgvurvL/ee/zeb6+cZbvYeE20z6dhVQ1NQqyJ9VOZeRi0JDMW0RmfDXbEaDbA
MpoNtbfF5EGf7a+tCl03BzDYXQIiqXzWij5eJh6yb3Omg+t73TsR557Xos7KxumlSVMWWC/Exl8g
j0gbH0zjRJP8txup+D3CiI8tMB0fHevanbEZgYPQRYkMLXauQ4TDB3RRrdVnMwwujcveTYu40JOW
GCYG0QCmu7db+1p25WMN1bPUcLjbs0nCB8W7kcOg84uTHE5JUbyhMLvpoTEgXcO2QuvrCzODJIJN
kHnVSzgUL6YI3GVicQoYeYJUqchIVpCfdSgujNk2o4TmQJYE9jymD+5gfelbdp6knbG0E1rRCyYV
+ozJM8z63RhMlD5M9ZPKrI5h0506a/R2YRY91wYqeFWoMvikvw7SeW/oXF9DHa2eJ4qtYZF5MSEH
zL2nxMoJj0rjo/ddo0+wnvJ8R1LieHV6j+rLGw6tbZ+y5k2an735WmW46YMIvWCdpw+oWb+zIcEz
hshRY3i1MO08gWnObt3DEJTmOc7cQIT0HDQ+seYxCZ1PRXZhxPcTJrCZaVzEApqFr21PsaJNGOz0
Pn3wHGRvUij1Y3X1mj0ZDNvaJIMSVVbJ29VdUpFTJ0hA0TYhTwEji75EWD8nw0mXt0AIxUVyTxNF
Rtc0nBIGfmQsfhE180pU1bOXca2zIATrCXWVl4L960rw8spI/to6w1Pret8G3oQ5wunfjzoHous8
Nhnd0ly/1hkDS8ZZ66qZ31KTPfWQ+Ognx/azHSCGdekzN5kPGjEDaSGtlRzM5ykg0zv0ma3mznvD
ZGvVW/W+NyMBmYM+cTWsoxJnJ819P9mSavjRxvgR/I62MPERdEmdhzohI8Apl2Uf2UujjhFCO2AG
Kp0xY6WB+MBkjB+J1t/32UyvxBtYKBXcUzbBNvLS4gHDmvIhHEiXPqYYSdOBSfuAerbojTOA6Oe5
EY+p4X/1maUtTc6jGWniXrfgRlU1rIIKSJWOAzgdGYI1zbZx+5eyzK88y4UxYPYKDVzUBUSIgNH+
RlrFvJrwytIpURAUdu4inlcaH0OI3D6zKRzTNZHVw0y/ZkAtjKN3YdkMVJy7+iP3ERG3L8SbwhoM
wJm17UvDwGkxtsD2GIgtc88j5KsJxaKTKWC3uI63xax9bQoa94GBm0ED2Tm+i7IVm8BDKBvVw6sO
I6fRtX7tmNh8u5nlwO0NAoyy7tK3HrFFKnpDAQBCamUti49uYTy1XjEsPWD0BBPkq8RsvCWKnYaH
Z+QvacvhYR2PPZaOFSbF3eTUeAvsTuJH1uutNxCLlBQfWe2gQnarF882of0O/ro0jPcOdhCpJsO5
osRaYFhtoVP6WAEqMJbhALHk/7J3Hl2WGm2X/S89RwsTBDDoyfUufVaVqiasLAeBt4H59b2hJKWk
fr/u/uY9EALqZl6TlyDiec7ZR9DIStXzhOr32uca+bA+OikM+CqPg5OZSmyWnoEyuDZuph3dYrMg
9GAwk0fQ5sDtGufYIo0I4ibblvhkMbxAO8pG75BM8iczCwhzva63XKOeHVmEwn3Eg/rEuni+WQLC
Z5Azs5b9T4dgvW1QU5BonLfRbczj3JifC5WUoJrFtfdsa0v0xGb0iRvone8iow0wJ/O496NhR+bM
dhSALR0fIG0O1IjAEhzXNtieehMk/O7KxI7ohcUHpabHtqAam6f4xc1OWBcmsB+5awCzCSkETsWN
DB6Wat5wK3vzGR//V2k6tItdNycPaOkHZO6DGaC2zgyM8yoH5oq0WqcamXBMWaBDih6G/k8ydmC0
ScvdEqDV75DbZki0LCzE1e8tFesbwxpGJv6abtT8pOwxHZqx2jkirU5mGL7UjEGXIqh/xtmATzTk
9pk3P2KqKACHf/rJVO6M4ubTItpHIkM1rVNsHBK0Zm7euqZ/EHX2nVvMrWUgO5DLzpyj+x0t8A9u
6XrrjDhyA1dgyjHPSfI9deVE65dMGzlwb0yYk/XC2dqt31K9OiQtCeXIjZesgFbC7R4peCUw8MoF
U62NCLH2rvSDR0v3hFYYjDLMamFimpinOuEr5qPGV69vXIDEPiSPJUqlUc9N6ub3shjAvuUSh28/
eNiHkCp6jxkL623nVwSkiMHZabFv+rsyHLeWEF+a0SuYZ9KcLHNMMvOPxueSz63gEJTkzjiol7c+
L63s9LSxqZ/j5uwvdRl/Ls2aUB2alihKYz0gzJvb6Sl0aTpHuZr3zhiBCEcrTUv9QfSz2ugauEsK
XKs0LTIwbPncJsDLBj9NTugBHKcebob0v8aBe2ewCttJAZqoEK9FOuMyS1KPYikDWtTrxxCiQt9U
p0GFCT3T8X6KtLhDhv9dzcNxTobpJpzB5fZl94f4koLe2I2EkylGia0hgRdZGUb1uYw+KXefdy3Q
xx40TdVvhGs9R3z1M+vgZPgkvOFb6qSvZX/XkrOCGIi4q6yPg63ubdZMiywxRzOgpL0pAE1jOFWP
kz6O1mxeKJMhHzKx78H1B4PdIMtX9mOcY7bJxKeU+vam1Xyn1o2nJR69AsBmUaHos16x9+Jtx2IA
WC+hOFT1UbmnFqyOCSjTSaXc/KOf+RhW13AQJo5A+p9tL5fBcDwZTnbHbW6bxn1wj78X29JYvCT6
q+quoV27+44p0carQpe8ZOdD0+F4r6A7dF76FoQAl+hFNKcp059na/zKvGlvRdkXE1DhAPDlKUzK
naOZtzTqycl4Pa03fB9jcaZSeTNyYilzbwEWiDfXncD2EPvCQvk8myyvMOn9IE7tuazB83RLtrST
fK1s8XWm4rGrOuRMo2Cp2fOt833jzlY6AaFEiMnYA5bjb8IwnIKY8SJm70Yv+XPGAlpPuR2w8m8o
mT47pHZsoZns3dzZd1aAC44gEjtL6sM8L6WkIf/YWHa57722opjpnKWT55Q8+us0kvwXS/GARYEg
MR9rXpkHcteqEhglrjwzRRbGagBBlCZCY2zS+hYjiUNsWe0oqLQH5b4VWhfoZr7VVRcCQYDIVcX2
oZfgUyszeBuqAlgEMMh8S9WJnGmTxAF/KZj31nTz6vthpmgRNOVrnnkN66sJor/ltJduykxCkKOq
u6zHZh11lJpYen3MloztZq0j5CrpL+vx+0ZVMcOFy0hvFB5mD6s6Iq3GOkbhf7dGihomT4BFkjWb
z/cN4uqlWZ6oGIsneiLjgQkPz7Ccet9osCrAcf1kWy5Pmoxu1p60aHo4infJnH/2KWXsqywgas/L
WGROvb7gIcUbXvgzTg6lua+USyRLFwH/6ek6wC1iwwu4Afsojut5U35ObDGd1RKC7vQjrpKeieA8
udZuiEg5xWrf03CjM7IeYhQl4qysAHAtpQ21FDlis86rExAhwrzJa6PdBb2ymEEuLwURgEAswteU
j782WWeq3WzPIEGXhb1Y4sDH0Hm2uoyZmspe3YGwcnfE5LJu6qoYLzNOl0RJ4xQuC+ckIfILjc8f
e+/nSnN4xLpL28zDelcsK3BENIAPJMyTX8fvJ4uGiAY3g3+zWH+yuds3KepWw2VxNI9VzN2dtPNd
4yY9KgJSZbOlnFUXPsSAOgE6mCXAZnq6W5h5K6CYXnup6rm9rHtiOVz3lkfUtt+dnAAGYduJBq3S
o+9gXnS7HpWo0yf+xbQt3qJsxJYJm33JpW1fqmVPJ3V09uh86ta3LmE6iHzjDmSGecS9rueSiJFz
3bOAwKD9lhQ4i/6HhR1pX7joT30DuYMINak79df1YD0tuqI7p/zFwEuZl3XT/LX3r0MmvIgbKmir
6+szytHhK7uzWt6w2ZfOr816euq68DyWT307Ax5kmZACe0/uLRFzSLAhscvLJmWSsMWBYUFAWDSy
EyYouWzWw3Uj6w5OYvOcVtyJyRfsL3gu1uf/24tYPiTpux5A2OV1rP9CvCJhD0yZ4yF196H/KuoG
iuZUbfu4ilhzbcra/JRHLFZmD+iTiglBSAhwcyfMb+bohCe0ME5TiXu4KFBxSkrahqaa3YbdDZ98
Ak8oecM79ZU50DZzpoFwqFzurFJBkCs+lB3fkpScvLgkK2JO0W/JqTeJO+XjGnHaMc1nLWHQPNSq
zfFJTPXBmcS1Y0XTjYV7TDW/Duvd7qe5G1lvHudQKCYn0ZWib8OZc6OsD6WlfxgZ70BqVIZRYvAp
wKyjU8o3V3uXqJMpgypiLwP6ZS0B1K1KiD9kGf/QHPwlAfn/opH/+T9wftiIi/9r0cj1rWjf2r9j
Gv74kT9lI+I3gFek+Jq+K0RgW2hY/5CO4Cz5zXSFjQaEDF5Uyog2/pSOmL8hDTVNT9oBGAWYDH9J
Rxz5WxCYvuVTPJG+JYX135KOmOb/Lh0JSI3zHUu6Dk60f5vBaM/4GZMPebXC8OwkmXkbRG/evG5g
QGZAikwlEfxWQDD7Wl/VUhUXLT7FzTr4994SBEs2/KaVCujTci9Il8ese3q5hbwfosrY6q7Boro8
rAi/qFBU52GpSFtLRXrdc5a9pu+dM0C199Pv/7aey1hGY4L966e6smUActJrs8ZFxUzmDorkBBcs
L0zjzzovrUMWbHRYG+eZBdUlNWkVOLLJt34b87v6JU6qsLUCUlnG+1nW1akJTHzCoNGKaBxPljB2
Q2zE18xW415K+VN3fX3EqxGLW5O3RGY0wBNz17ysmzZkIKNz9ollDuwsZ+QqNfm8zxWI8fUzCosD
wZfGkfzYP26hPF91+dch5pIvM5guYnHHBy8jUdSNyQDM5v5unaZYZIpA9WqP61103WQuq9KChv1G
gGnLQg/PLYr5bWLDBFw3xsy9eLPu0pypThnvucwjmkQa4NT7y1hfy7y8vnVv3fA6ukNrDuQycHOv
l8yv9816ritpKtDWOxWE8eJRBTW6dHUSqpiyBELkb6WbkY1u0DZ2fJ8p73oXXTcmPWIUrPo00s0i
QaMCydllxmHW8csYqPFSjpiTZvOgrGZkYUkZmirDtPh7wUs1kE4rQlpmxD/jjK8Hj3h69GnhrDMA
lTsHeiblaXyIDB1caIAnrNgSvS96OLlOiaLCbDVIbJMYKEJ+rFx5m2IO0KHgcOaOAn68WNpHg4Uo
oaqtr0Hp3xJ/yfda0rvWjd3n5sn09XY9UmXpH/w+vkuoI1O/XDK/1k2o/twrJ1cDHn6m//DJm+jL
Sa4qYrmpz9bA3c7OkhHaH/w4VKcCGeYpSPp9EJYtFboMzPQykR2qAMJfKYjQXSaksQ+9vbODn0FN
CgixkJQA5uXG++vRVR4BVVofKdofY/s5RGPcms5JJyLk0+2fBIUupJGeube0/c1onYlZXoPeAbkk
OSNMzGokJ5c+n6ddRYAgU/Wk2uVhg5p2+Tjk5HMt1ctKbf0Y3NSqDmZVPf/rva/x9RELgGMXNgYc
dtYinVEzCCybdW+9NnFpUvped2kMMgMqADR423xpCQhlfG80EXEGotl2Jmu0Yyo+tAG69zgI4PGP
rKogTe3nEAFLZsBXijUyHtnHNEf76lWOCXElGt+51+gPmSGJoekDYsSL+pimCgLziGM4RLTbDeYF
3xl9lOzYmtD87KW9NC8ND2losqbsJd7Pn6AF8yW3iV4AtuUX5HOEExL0sKdUpRIIELV2h5NHa6tZ
eoJC2IDySYxFDsEhWAUCtvMIh+yfiwe7CbKDMUZfo4kvaKkDmFmdpEGu/FOqFUstiJRMYFrQaajU
raUh6SybdRK/7q3n/MHS+1Qm39arHyt0c6kX49Syskc7Ja1oE1eaIgr6Rr4Ti8XJwf5qWhDR/QZc
9q+XlGbjqYaVs45B6ykvAIMnDFQXqNetZa2xLjjoMkCX36QiyQm4rtry5NUugu6CP+f6Xfi1K5Z+
di/1KVj6iFYKa7xQzj51wg5QBozEyKbGPFODQl0idp07Vwv1bGSiqe/jihHCXlrNaQSUxfEfA6uy
WcIunyzZ2pOwr4NayIZu9EHaT3MO8hmMAONLjCg6IxhqXcKs4xvaqusoZPJrXPZjVtYEwXPHa1Rx
Mq3KOGLQfTLQXgxkGm9EVd2pEnB3pXqxBRyQgkb2JuqpYErMWUU7Kkb1zk2aG60YtI5LcCbtvD/S
MwExkoljdKe8D6CbL9hVC68mqy7G6vWQ3PnvtVn2hEVU1XZanqrD63ZxPefHlDrWvlR5dh0gIF8h
+VLvuLgRN94xWeaM6+668ZaTv/bsNkFOxLDZRKW7HVnzLZ5+uniCiW5ELfvs2GR3zGaWXyerz6/9
IKt9aWCyzTtk47IAXFdMDDNj3SfnMKergM6ARLAQhyiBKLOTBxfTZISN+BYdRJo/Fy0pSJ3DOglE
IK14AowJqM9Rh1+cBMO3R+cETx/3gvUcihl7F2TQ1fKBcZ6y5XTEp3v2ioVCWGs8Fx1X/DEMKlox
g3deyEOaWNnTMIzzhRDPzTBRhdWhCFGyTqRjOG6091PrjBccnKaIjiAP9JXOk74GxHfU4z4FpWiN
VXiQ1MrN7fqXyhvzj7/UehgzETo6Huk3wTbvKJy1Uf88QiTH0H/fKR2d+hpezKZDmHChDg4ceris
m8KvkgN2+4/9wvhVy7QnWyYw64bU8eLiV3lydmExeOHCDv71DwEAzwKRVvajGYeH3KuGm20pxq8u
wqRoQyRtrGccwmTQevrNpkPW9CBlgUp9UlH5NrVM3pyhAV5s9ITeTSZ9X9qQk/cCznZJHXPMXTth
yAirfTgOHzOX5IBQ9gnZKZ+mNGv3br9qATUYVwRwCDovKX4yK3YA07v1p1zL1zQckdsb7XxcVKdu
Vu1b6uEDFyOlBnWHvSc72jHOMBoFxwxA8NZVwcfcUjeYNtNJOs6hmpyfqDPuy4k2TY+JZNRgWJFe
zh+bIMKLJvTBmZFneU39UWoiclT20evG/J7OWe4Q5lCoJVo+iR3AhN59m5o3U5W4j0GQeSV9rhls
rcP8aQ8oA0R7kZ8Sj/BdQBQs4fz6lNV0qTMPq0s5Zjvk8ct94K0q22hrVDWg3NJOaYvvrdOYdvZj
HcsPOR0ontmL8+ohVFTY3G65+wTcWmZNYGMI5MIXaCCZrvZknoAyQaVKAJHIX5UdpLtKDcQ1zKP1
seWe5GvzJxVc0gQz41tnOvKgs3pH44/s1lkSXhcy+xvld0vzfyTLrxYlWSLrdHSMKpo/hUbpPDPJ
CHCp7/NZ7cuyO0bAf2rfiq5jdQ4TQLZZRINFmYSjtM7v0zRYTxp+8hbMZj+SiyHtLKKe96V2yxgm
KX3LiZTjwGtLpI/egw2W9yyGiY83CN/80r0IguVp2CTYUXKV7ZxHetDJc6rydoGoId3LvbPjk3+E
pK3bj4R+SxcY/Zjc4RmBCsrE4WC4kF4RM3+w65qAmGnOtm1Bl6PzibUje4zQPntbFtI5ZKPYxbOn
jiouPmt6Wkol3PKAixReY1EWIkAIGjQ+TkN/8XvCgILY/Di4i/5BPg80ak6i9D+nU058gyvgT0BR
bu+krfstYE20wGM53PVIKAskXZR3LZwrfnew5uBz5g93RsAr1a999JRKlDuyQ2FvanoxcWPTS40/
CJoMGVyG00z7cqNU+dg5FH7KlKaiGHj4iEFl56r2i8d/A+KzJYPGrcDGIff7gOKh2lVzcutceERO
W1HdRWHuDA7h0rZ+mqIYqeFCuWlsgsnd4HsbNQyEAsmEKL30KHVoHg1zlLtyOI2hfNBJGXAVw4LL
cgFAmX5859FcrPqR5lOQEnPtHrOpxKITetMuRkYQDSVd4Ggz5PqFNsd3w6iOlcUbN1ufGj8RzkH5
KRqLr1Hc87IHyjB0WTD58YfZ2F78tcTWR1Gi/2yZIvtqdfJNk0IxsFxGr9f/3gSUdAGjUDovkEtE
rrejfBdPJB5ZKORJQBtzKm2SNdMatqvHJDkIbhsssdyKlKr34N11b33Q+7li/cn3hN5//fN/+pH/
h3O5au4Co1JL/6qDYvWLFu8sd1xrXKRsv0Dyy1JHLZv3w2Elyq/HkjnjAY31XRMWzQW8YHNZ9zpp
VufIpO5Dm9vIWTOsp9dNvjzq/aHv59Y9KVtmb//lP7//mqR0/3iy6SXVSAfff5FpuNF5ik3y3nhV
7w/82xO8/x6dhst0ER8eq+O/3kDJzPkYZt2Zpl+Ac67+lCz3OLVM43sA4ru0gTKdravt9eS6eX/M
+7lyWlb378f/eoyHYm5ToHgCGUte2/L73zfvj0VmyAzz/Xh9zErVfz9X9FiiyeBZHvkfX1kfOMje
/ILMvvdfB+2kO6RD8lSJxpn35eA9WvSDMXFTLdct5Y/3jVxmXethPU31ZggR3OIpYK6lq6WM8v7v
v47/87+Jv37L+vi0ielPjiVrWQH7maZNmktzo7RJf2BdCmf0/oaHdXcWHouKsSbUCs34xV0EVeve
+0YtwsH3QxMRfcZgeno/te4VBkh12Y4D3oh//MD68//pHFeMovL616PfH2MGwVNFZMLBNBzrEuea
TVP8MADS7PvK8H/xJ/5/CfN1qnCvvX3PVUG+Yteob93f65G2BZn7/1TCxOkXq+it+A8/9EcR07d/
E+A0ML+hDPIxvlOO/NP/Zv4mqEbSq6cVSjVTUt/8s4jp/2bBf7UDGTjIFNwFcPWn/836jYh40LC+
+JNR+9/xvy1P8nf7m0310sFI6+GyA/fArOif9rd6NEZCHVrraoTWS9fU5V0I+fxSOi76x+DryKJu
6VzERIQSo1DSkn9o6im+BrNF9BJH0OJ90D7B05Q14imP89/rch6u65E7wpw2rDg/WFX0TeTmj8Ju
n0rDELcYsMZ2tjBu0YAGnTHIfT/FOEtS6eIzXqJQcqbck5tbuGiL+nkc9ecqS+XVkxrwfxs9AIl0
PoTJ7EChMFu0rP6IUTF/4LN+bDuADoUn1UHKpdTDopAFW58DhU9AgoAlehB2J++52edYMp4oSOnd
NJHuoBbySTYP8Zvs6lM+6uHgxNrcTaNVvNQpk7Up9O29QtF47uKQkDLPEU8UfdQWcd+jDm3jJU9c
mJet+TTSlbwq1+BF199kGQ0vwLYXvUCGsoTMpLK2py+RSZp20Cv6EImLeSSHWyCABGGyh4JHiQCG
qqlf8qg6RbUfkAq0JHfGaX4OtTGf+POxdnQc796fKClgf3C3wkrimy/0QyXcbVN00xmbCBlp/Xio
RFT8YF3q3XpqPC8+GQe9jZtY69SDDbwaAENJMBKjpNJpuo8oY9xkJ1+kGYfHRd23pWJaPOBF3iLB
kyQLTCdce/5twJtYxA7EL1f7B1CK4T1RtohMmkdl/yxmujnbICEb0Tacdsu7O5vAiR/lzJ8ldqMn
fzDBUnn6eUYI/OwOxHdIu7sXdTTuERf4O4O8mKeAwC3tJlCLO+NLNs006rugvmIL5DZUf4zyrrwi
JJu3sVk9D3Uw0L6HSDzp1L/C6sGmNHpkUeLEOPk2i7mEhYmYTOuxZXW2HTTCNa/gFjo5fLer4f/G
rlv8pH/zmwLW4TrzGRJMH/ERnYh/XnB+i50zbObmOkjP2OuwlNT99A3kBgII6AUt2Nqz66iXLo6s
c6HazyIEVByLhAypKA/3fxuw/uhO/Z1oZ1v28oz/fEXCtCCluS5464CR4J+vyFCZUxnIHK5BFA/n
LM2TA+sJCmrV8NynuTibmqC9tm6JSOrll9wyjaewcq+NtjZ14DSfyqSWW+joZEvm/mOdBfNW5WH0
ZRCokjC354LYCI+/G4TdJHoNvlWBO7HCgOGje6JO8D2KjcD0fSwSn0SLBe/RaYN+Bz9RlvGdzCSJ
w8F06Hp+MJIViBXM50B7l2iCCiSM8Mj46tx+fvAmYmf7/FRNk3euNT6ZonqwMiGvscb2ZlK63yZN
NN4L80xrMv9q6NndmaHhHaUR3zVkg7xGfXebrNiD7O/5W9/UCyDTcs7CknepYUV3UM/IR6kgqfVV
3N3lDYF5k/FlCKIJraqzRwz3MbXhfpSUefD3CFxV4TEGUrp1E0ybQLV3HcWTV5P+Z1oQLTvidY2G
55FC+SleZJRRkomziMezZRDmqoefeeh0xzrpP1iN5OJWVLJqh1i5NojJxjS5jD0TPnWUgD5YFuv5
5zzvor0aCqxSWQCYO7cIMUJBDdRLHtO+/+RJqKqoptMzasFdlQfZ2cB6gCyH+gh9kp2Rt/N+mvOr
WAzRPpqHE9ZZ/VR4BJnZxZmXVJ7iCU6An5I4n5BV4SIFuo1zb+9p4ZBe09dEzHrouC393QsG8nkT
TCUdijTLisTezqn2mYaHkDgpr7rJTr7XYrJO/V2r3fRsuXxB+q757Pmk1xrIE5cVuDyKuCfRtZuN
rWukw67q+aXJco00LikyJqqWNpzItcC5pCeAJlqQzom4srzWIkBB05JLMRERmgUVEZutrDciFuJq
z9Mr7+lh9sIXIZmKJ0Lpu9YCgrD4MrJ+JH92Ebj1Sxcv8E04Nh1K9UCoAykL6mgBr6onEom4Orbm
FHrIECiGNUSR2mXQXWPTPJW+E+By8p5iIBWHhPUNTlBElXUYYNl21UNjBQaL9w+1y3cgC6aECM3w
zaWUcIyCaNtUVkztSeHbCV+M3qC/Hns1bqlk0+dB+uxSkmFlTW5kGRyDUVe7wkHD2/c+MjFR78uq
fW07a3z2vWTjGdwBsF5OdxPVnUKMxdkQZFfjintxRks8zP2hskBJtA6djBqp6jjzPlMVvsJJ+1i6
xNSAQzvCvVD7OinL20TUAnxli8YBYkC/Jbu6uK+SxtiFthnsw0J9tK3C2aJ95XKIyZ9JwLnvvRjk
SDtpZ1M1lGJRUO3jljKDoRWGNZu5gF9Ry/MJosAWH29b7lL12LgvUZM1J+wgBkjUJ+YkBGmzbt4F
qoY+jr9x71ONQiP6FVtvcxIkKCU0JzddbVIGga4wqkIda5F9CQyh+a4x8tRz8yU2fTDYsYFXy20+
6iL40Pb0Tiz4OcexMMRuWD6HsnGvZmKMu5SEniSDKe2Gr96yRtfJ1rUeO5OFvWGNHjJCCnFApXww
fh2GbxtbvImcNqY6HmcG6eZkAlUqE/fOt3y2S+YMOUCfAXSL9XNQOd/FNty6bfxdtUrug+ViLMLw
MZYNAj6CDh09qGOv4u06xpFDwsUgmGS0nnOrRt1dp05BF2Ytk1suneih+VJiFTkZ+VZWrTo2Zvel
yuk+gupH9oGQZ5No+5hOibENJtdBbspFhiDqAnkQLBsW4U04YKvNn93Q8Q692ZKJCVqnGwrCvZcr
MmcBGE9xee95tGVaJlRNy9JINz1U9bJ60g0lczE3t2qqiDDvgGNx45B0nrofue235HD09NF6dE12
hfHGojdhRsGjj25tW0XUDMVA1JZ2eoz6O8gwxEDOuXORtfyiJiSFfuikz3ICQ1BN7TWjEVyWKia/
Dhexl8MoqBGtbC1JjkzmyFNR5RRoZu9WE8oH43vnJYuVLCrsu3BKELfM8R997JTSWu7PhBakg3uY
eu/nMHD9xR2YAmSz5lUXzg/JaHxKR7/eC5RHWxlE6DsHHsGsJEQ95VLAjogdpAryPYVu9VSnivpx
WX42Q4ESzumfqElh+GcwuW8yF+hkPxvowjoLaXdwzsRIZdUk2Lvtgn0RdZQCoSGWxX1qIjZrTbRT
eXZpMzvcD2Iqr50Q4iCd7M2Y++kgpIOtYfaiR8z2d5MymZBlsr1pqOoTQcPcjB6KmOSTuLUxLJtU
veqeyJcZOf+2yCeCXa3qfjDjGry9L7ZIsN8oGdq0KrgIddfZezcCeqT87iYZ00BODTTg+cTI15mG
A1IhaFh+vGSQU/CqHY/3ZnAxCoOKsdcgUIdu5CyVYH0zEtpGpfJ269GQGu1WeJU6cqvBp88t9gU7
98mdZ7jOuBmP+II2RE2NG75jtJI0Y7kVjeekt8OniOBf0zzSPQ8/5VXvbGkK5pifzQeUJUQkJjY1
GNd/y7wq2+sp6vfNxLJEtx3vOxIfpuZLFQbdvlwGWLUMtT3IHvxFLswGLiWwFdPvDvkYN9sPSTet
rMPQwp6IFi2vpOtzIgRwggH73HX+jzTjvp3aBsYCFvI9jOFbxpSWeUvz3UqqLVRI675yrFdeTgLG
TP1A6tw9aumeHfyn1J0laaFR/QGTtDwqQT6XGElsHup23gHWLq9qsNU9LMSP6dCT+4MNSA1EzbrB
fYeko5zqB2q3PxWMoVNMbLPJd1XQZHsa4/hetyk3g9n6Fsns6qZ+fXRiMoC4yLgId7zQcT8tH+5E
jTHzCuOZW5eQk3VfNKCAGHbxUbcUlUcD/2yceWc3yD97Wd1cayWfcNYUz5gNuQOOPbnyeV8z76xY
hQXjszKheVsJg4WT9YhdDSTPfgQFK4icD61nI1YFWhFgBcpHzLpaJuoQI/G9rpu+ML+DP+LhRswC
rCG1ISYkFdnYNekDl7u/R4L4rM99VzdbYxQh4zDv5DTWIyXxFo9HJ93y9msB2Shvfi4y6uXkjiPL
EedqobvU8wyPjNngziywakyNI/ZhnI+neKbOlvg26eBh95Bh9TpUA90Rr0ppvVK+3+aT7E4zrakw
lMhGtR54aIqgPkLTrDx0H6MNRgrz9+f1W5nTJHzUQ3xLTfchqOrqMa6XuOARf7+NCytmhbRNuqY8
lI1pH4aAmXclpupQefUnm9XddlBIGZldVxefnisJMlK88cp4eYCXyEiqCFSUoGMSPRFTnU3xYXaG
i7cM/Z3fkni94PILOz2XwSBZhla7eITjMlROCYjTmaHdVQSFx+XyTZ8hgOZfQzNo7+kk9lBH7xv/
PJlpvXdSpuatls+OofCUGxkBfMG3sV+AJY36IVT5lSWuuI5t7Z0sm3WDJj4jqWriMZok22E7kvQl
nPQLqOdtNgFrAK3lcZPjUua8PDYdNgsZ9tamcOjn1W4f7GmBO5htb8jov1oTs5yILqQz2UhUK8LC
VEGob0Ge185TIW7+WPhIPJhbuX6sCGknNxy3TLaHz/4UCg/EwhDkx7bV4c394jOy3Q+F9exQiDAW
LH0WFtHBLP1z5pYl+Euy2+DZNBs8Qs7DOH6xYec4T2Un/RO9lPlIwsJ9QGfPzY2TZSCBnay8PqiG
6Qf3CufyzbNG8z7TUbwDUCB3BV0ox+7nM3b9peUYfa5zzHX01l46fzr2kABv0TR4N4cPC5pMae/s
BHdelBTNxsPbeMTU95O/CgzkKrUIcHbgjjVnMVsDfXBIHXZLY9mN86eeMNlQlXJra9wZCTmGBxUA
ooOPPu2CvP4apq1zc3ss7K3wrlaaTPcd6LrCv8uGDPsFPaKTSdDNzXLtuxKABnk13ls4zkBhQjs/
9jOhG7ntmncmc+5DWjO3jsRjR9MHDQVxqW7N5e3kSnxklvuSERri2c15LLp75gCLVRBNuWofJstB
dOKm06NJIcdCt3qhW0pIGEFkW76brP8XjmNTXWlopbs8GK9uLdw7QsHaX7O5wg6JrUuiO2Rf5gFr
TXIwYLBtOubu+9x01NGbWvAboBCHhDi8dUOnsBEifQhjy9w3CcTanj6VT5bESRYsagGZfk9trqQB
sBwFlJK+U2w8QzUtr0PT6mO7lN1UtRS+5iBjrkDxJmg8eCqE0xrlpK/wTvCi+WnJOCXjqxoTdV33
aitfVGd0y0VHsmQJBDr2y/rGDM0/OZb1oMinfaY+WTyQVsEKjYFgG+HIp89kFTtv7N+cMEkfuVbS
R5grgEF6Fo+EQh48UNIPdTqEt9AmO3KjYSkfhBFnV6b6ICZ8bnaND+/eMufw0mQWoiG7a32m6Mm3
WSaYXI0if6YAap3o+1t7u1vCRYetqnOPdlT4Oey7/NbFy5VVyGAH09+/9C7LCA3Jcysa23gd0uIT
M93+qNIpzEnxPpd8JcmHLMN9XanpgfQ7YtuzECvdXOdX3OKE+4zps1GWE7LjFMtS0IybIrCufmzn
D8NS9DJG514vwZ7A/KOj6iP1SjvOxSPAayG0KX5llJ5vUxl9R9KpvBez9ryXuG4YEogLOYOrJqMd
m8yR23jyVE7pVtmOvpplxkqlYWyckh1l3Zp4Q7CiyoUYVkldHtG92I+9H77gWDMPjhskp4yMTygs
pXFOU/+8vunESYniJhxyauw7x2+su/W70lnWmdXw08Bc+H9Rdqa7cSPptn0iAiSDU/zNeZRSky3r
D2GXy8GZDM7k05/FrAPcKvvAxkUDguzutlKZZPAb9l77VgGkX92HkJXtpeeZUcbGCe3vIdv9FXVy
dtBh/zjj2jGL4Ub3tVKLtNpKAH/EQzBRL/vJhmEgZXBjXiP9Nvv1fPnHPm14zwBmhrV2cQYi5thZ
WjoXfW3bv5M5Ki/xwLHkO2bLcM/mwVvnyb6m9GIvC72qdMOaRMpj50p17cmpZEqYAkvGkJ4GaYil
Br8c8Y02FTy/0hKbtyKWhMjaoHktKCgOQKfbQ1PPD57ftOsoC4drPuNEdWwdPyCUIM4E4OZVmIjm
2KmybJ5hKrEtbtZzHz7nHcPI1HHqQ8aBztOW0J5otv4uclmdmyHDtxnTJmWQF/ZIysgplPkZm37I
2BXROdpL/3z/4pR2u5+H4cXtbf/cDzBlAKV2h3sBEhj1aVZ1vmma0TrhXOOHz9axtMlGbXDHbiAy
cF7YTGISawN94e9KFs+omc5DYYg1J+pXJch2jZmNb22eUDvZsgmGR9Ew9Fg5vQiOBqr9g5mMPld3
T1CwcPUhTB5whTefZKbf6sq8gsaQbwURZx4+ahfY0UNeWNbVNeKdicz9wCPDxpfGCarTJrihB02o
d4OnzpeE0/tzepFY8NwgFmddV4/Q74i50c27IBGsDuRwRSaarcNFUO868wmS2GuI7/3eSJZNTt/Y
5e8toSrrpqG5ZfsKjBRGD/CQeN8sy8jSK7/Gzfx3GQVEGjefjXFezZ6HrkHE11CZ5LMElDt5NqIf
TjyU/KXhrSdMb4eZbbBq5JYP2cD72B8rZJeX0uif2gLEpKuK9yg2BipP+dVdWryccIOllB6LHptZ
nLNRSLa1B5eKp/ypAAYwMFNI6NUdbTNvCrloc4WDzWGc3bGq2XHQNLuMY5w8oVadnZgEenJL9Z4+
zt6Ba6ADzIxtR6X8lpDlk1j4vL1SmK/KrRS4mqJhQlOa2/vnT+lGcqQxy7XnVJ8JrS72gT3TCmV9
srM8WOpkFEw5RdhEgF7PFPQi/YDuXtmXOWO9ME0xMRlZI65TEeysbnD2hiwcmgoGmdgwmZlYDVxA
B14yz0qiZbdDarO79Rb8Z22OOGe50Y2alKUagGfuTT8G29PXhpOp6YJyZzHp3PfKUPAaBveU4wKD
0JAcmCWBcBg4COvO56gUwaqDbrIx3CJgRoB5sA8ZVFaxePUG2pmxAhyUGFG0VrDP1yqwUfNEe9qE
YaXrnEldmtRLbAGz9XLVmRKwQIiAwUJNjFURyO9WWKY6Dr14D9AQP9SO91zkac08T31yI9flo5Ww
BQ2me22Js9ppwu8LJJp+mGeWmbN0jRc/sqvHVVgw5sK0nxlwpBG8MLKgyWAy/MMvLH0xMmW8dCx3
vHICWr8MU7pQv7P2eK4wkG/nPusPiH5XSV7ba8Kbk1P+yYuYhiveJZwvlFaOV34XdXyaJhvemKC7
KAzDR2AHt8uKEBrPJt0AorsDqpCEEsu6TRqHrYfDb001s8/GZl75HmMbz2G+w/y92+Z6cUtDeNwa
3kc6NAI8IOfOYPvFUz/onarQDFmBs8tClNdmn6MuWl59YjnFdtBxuCq/Rm0/fMjWfS05OeaCRVQS
XsXUF09Eem+6AOwPmgpJm2lVXwJ7wIgpi4GQFgtkYq8opuzXtsLCqJw2Po8dbN1wmL0T1+k7uVAg
oK2H++RecF37jtYQw+PnxqPRljPxly1trizBPEZxKD/1MnioUzQNiJU4QOvBOHdlM6/vE4lOcIb7
CdVWkMwDQlLEjQP7L6U+E8zmofEFOhM4IxPvuZoJsZCIdlFanmRP4cfxxYzLi14KhfJZaKFoYxQq
LNFFL80EV2AYZLl1rao6+8sXN/avmala5JAULZE9PgEEMHYy89WZTKN1awVzz9SozSG3NyA6aHhR
Ocb41m0k4mx5U1iaYD+lnV/k8qXwjE9eWcIdqCMyYEn2eEDovkMbrQ8txJPUSqNNI34ERivQn/cf
YgFzGpRHm0j783ZobfggjfLPjElJa3OK05hWGn4cPqupUkty1odpKL0vS5CCnh7Dpwa0CM//b6Vu
5QuxS1BmWu1vHCrKQzo7zZqpTfbqkfBntHjGYfIs4yNp7yv2plBXeKG1D10kmtu/UvJACdFrrJMN
J2nj1Pm4H9OOKMYRwWrQBahWrYbnuJdvnXrSG1xg+ets5vgWgvzYGoQVtmPH/jdkxZpWpftGCXTo
Mbluh74PtzOJM9ekq5nP2MCAuwEnNTC11yag6IdNsU0klI/B9YNbm+QfdTXsgIXbr9r53kCBBRHh
AxpP9EUOcbbTdpzv4D6Wa9Rg1kXM7ZvnFuEOKxrDDgSZZyy2b2bA5SzFzEazA7qnxvk902DThfsu
SuDC+Bkq1rXg260BUk8+UaAAdNznLANPZlPhfi52wjY3Hkb055kt7WWWzo18S9YPZAB+hs32I0xn
2kGmbhdQ6juTo/S9qOxnlTC7SYsKH8zAg4WPyNhDLG9uvUMoaexeuDssUgeNbhOGwLKigqp2JueT
qFSyzgsAjaNCuCp7U+3mlCCZZJwmXAPRu9FC0vJ7ja0wy1IYPwJE+WLWvZ+SRMWVwGDjYIeeqvpS
dVlwliFW0/t/yzOTvSixM4lTXDxjSYFk+biuZvoJhzjSQEyPXU6TlnTlXruElHZRf1RGZF/7LOJx
Mg037sN4z62+mG+Jt4RK9RZGX3EKt2vbCp0jMWwA3ZJgYazIioykiTm1pJbvigioRtgkn93y+xSp
hF1byRAc3R1nhI7Oqos0z35CN8aBjtHQwRPtG0NYVoBzPcHuyWfnWnikbA1hMhGDhtvB8U0fL3R+
mSYrZWUzcXDNCQWJrpvHIc/FxbR+APb7Z62dJlT4MgXc3sb1SzB8Nj375nUo0RuOkc0UB3/1EF02
dTwHq6gW7cvoaXlmmHMzpvk7wV/tsxJbBvgSQr0ewIWgp++t5MfIQbWptfha2Oarp/Blu6ZMd5vR
UbgNpaHXk5oUmiMBmjLetVlk7uNEPSZu9+LYMMNoPuAihhAZuMw9z/gOnwydpgENkEkiDk+Xntxo
ri29Le9ls7OMg2l6WKobbp/ItM70NzFvG9nTpZPuAgL29v5wqMP+iQiLFglAwivp8++WaSl2D+tl
leJZ87CzimDcYLL6aFE2rlm+A90hPmuVxz3rAyPLmYl3ELt2ZZxVH+j3ANSzI0eVvk4qV668QV/M
PA2vEX500PZ8p5RxSZtBHltv7MyNyER/QN/xTvTV26CYEriQ2taejhSrfb7cv7t/MWYocr1tHIqx
Vg+qyCOMTNF3LQTUL6Rh0UMVDiQV9wRc3v8OJ1j0MDR9u28dnhNsW5M15jJrO5Q+CHVBBf5w/4Il
UO069Dj//F04T9YOAAH0VmdMHkwVJA+U/vNRqfyWjkXy8P/+/v6dZZYeNQEm2MDfmbHBOKWrAgzK
XnmBnk2HVuq/eZBzxGof+wtlL2zMwtgkyOpJ7QoWeEuXHQQD4Y0ORc+MJTVP5E5+2BPYWMtKNUrY
7NAbiGidoCg39kxcGPw8uTXRu2+NoLS2kGWHl5TR5KWPyc415bPnQfqZyCQ42JwIYcu8j1n8Leed
xXQPpD7IHuKCCZkIvY+BzmsFj/WtNKsfxRB/EkN0oPM/MU9uWUpMNM+aUU47iX0tAJ8YtXO2sM9v
ctwpRBie/DJnPT18L4ovntd/tVj+daq2DoPe21a9TjL/c4YeNq5BEtTKu8iJYTG9HVWb19WrqFDP
DXvU1MUHpSTau5nJ2cqii/PRvwKYX00GTLAIvGCZml+LhU4afXTWN599EZ2UcyqHEcCoNtna9Fhu
YN0+CLsI1k6PiK/oMmNlJzBfZGJb5PAcHKccH53aMhlKf5ktwij8ICdeNEdSEfhPmQfa2KnqB3fu
d7StXQ9uy2S25oQ562hpHMOwiihWmURHbvcUMhJfB23Y05V2D8ZhzMbos3ArH90K9UFC0WhgYF+D
xr74Ef8gGoYvBVZpcyrAdhp6y0NjzejYJb2af9PMlq6wOaQGBpCi/AbfclglriiB4BbtxlhwYf6W
1+FukEGPK3+6jfJbOsp8pUrsClNZepDxPVLvZcrYZsfWino497ON3aEgZ59HkyO+z0P4Rp03r+ze
fZGVD+s5/j5aK89f7ovajHC5RRj+Kv+vOdbOqszSbB/BAMuq9KHMwyd2x3ptt0uCQTrqnVeHZ1sQ
4NUpmjMnIPliUQBo7b4GrImkD6vYgfWw9iP3b5l+TzsI2GOjloGeIBawg7HtkueVKzFtRFjsPeJ/
UF+CAjC79sT/+mXodUMamj7bySRXoJpr+i7nJbJjSNleY26rpGcEiukL9tBnu0yheA/xmmfH365v
Hijbd3YK9HFo0yMnPMP4aIfdjE+gsAr0/frZrl1Nirm7C0IWSQJGNSw/NgqKlLUew4XqVbWlz/xu
jeLW1UwfnbDYCFJ+tqbbIryK//Ydiw8SThDLymDnjwk4uUZt2tDE9+TXe9stHhsGPKQSYEWJchC7
qfnBUvIL72tcPYoRjGHkcVGVbUA537Kg74wtW2ueMSVjlKpxEDyQOlcafD4hkghw4wWrgbQ5Rm1z
oOcEqKNcljAVQ/u0t1dzMRywG2W7YUpujbf0pCmhXJXGzMcEjQeOvYS2i6Z+8WzK5qbfFYnTbvu4
ZG/oNBvcRiVeXIRJi4FiUJCAE3wH1cijQvkaqnycbhfzZ4rlF7/rOteetUFTt42RN22ToFpbRvpU
BomzxrwyE8gpt37MWmfqDIeDkLgGr2C+RTgRDLEZG441I+9dwEODNL9BPFnFlqa0B73FQhiLiVF9
n5JSrPOKof3sYWDKw7dS2ocsZ5ZSW5AWWLi/dBbo2Jr0Jucv4IZsV6avKJu+ppxo2BU05jwENVlD
qusQmh96YuTDBAP3kvjUDaRs+K95RzTQXOxCOxgPvt9ewRKF69BjEOdM+bqwyg34AiZFg9tim+rh
E1LEm8GQ7vvqo0bysh7aKODtaV6mIYaRAP0YNJo6AV+XG28xdDXpkcbuc5Kk3wjRwhjCYVzU01bG
Q7Q3A/k6jWctwi82J9EG8THpsaPzbDKujwKGy05A5xun7yB0IyKe7b+qUn3quOsSiachgem+dcr5
I5f5337fYD0Ard4HR1XVX3KvU5tZ9Kwa5ktZw2RmOMQwAmtqhzlt1xv9zWryiDY+jAlONr/lYYJN
0WFvXiXlhXnpd9QBHwrI9NFrgx/9LP8OoWVtNR7CoQ7MP6Tt3aNc/ytO833Bf4iIkBj6f4511GVO
cHlWAYROU7TfwefKw/KBZjQDXaHE3hZRwVgC8AT52Vt8lSS+GNeURn/T+UzmAbeD7uEO2yuqo99r
56yf0mhsAijIokHX6yHy9WEU/Fc554Rz5EfsEk5JE4hjvYy/PBlDIo+giiYx8/xMXgk6iZeJVrbu
g8jfgZbKsdluwE2062EGFNjk1qXtUKLa0/MfXiDq4p+kfb7v+bw8idLQ/odg8K9wiz4qva6RKsTH
2YD4K2uqiSLawbcCpsgLX0fNMIJeY+NoZgP6Jg+0tigffv8yftEY8zb5pkmaD2LjgGy5/75NltM1
hkJ6eEJNw5Jixs6D4xZnzEfpUXRmy4dZRYhJyiz7g7zxp1RDPiGC7DCJoXM2YfAuGSP/TvcgudCH
HW16J7GspEGq8ZyLgy18mIykBH5j5YEwbPwy2Pz+d7aXz/6/F25guZyfXLmm5/wSdGYFZVIWWe6y
gor1I7KvUzsYGxk21qFVMWkQOcdWM74Wc/Cj9EmkDpwb7D+qvRziJFAvOFtZuplkz/ytGAkVnLtz
ltT91XXLr7lHEY/W4U/y1J9jVJc3TJiBGfi2cLhkfpan4pp2WklljP24Zr5izKdhURCULB02KUTG
GzgaNgX1AYGeMwu9Du05uyDArVGA9tMOVWIy2OVFpezcDdKLatDbh9Sun6q2as+ducSTot/zwXmy
N0ZEPn/PcUDthyZh4cBqYpUjuLhUgIMjKB9rRtGAUZvE3rOavlJ4W6+//6R+vToD16MhC0zft1ky
/pRIVxaONnmnvVPH3BgUh+SRJvRW9917IxavX80A2PKTzzWWnd3vf/av0lt+tm+5kp7EtZEE//fy
zEJ7QP3eeCfL9LbFPDY7RJodwYThxl/Gpr//ab8eV1B+pBW4riclx9ZPP81rAVKhlvROsW38PZTV
Gxrv1X26n1pERv0xrstelMM/3QNESQocfkiLsSz89NamOtdMPjA5pmHob2OMeJTEewts+6rslmHH
siKIS8b+yniuqhqkto2JOiwDhoDLelTXvnMUqnq+i0bx3ELzFnRVQ7gxStfZpRxYM/kmj6oBlmIw
yf39O7YQa37+DTyX44s3jJAgfov/fkAE8IbTkHkONC2yVZhZFPukqW9WF6jT6EvAJpbxLliEeZKX
i6CqW9x3zNgWOeIQoBCpin0TdmAnnUmyzvCugVF9suNKvc7FW+jCqf79S/4/LmcJ+sayeNt53v/8
nkt7AKdWufaJUQMDfpdthxvoJZQQSkZYWhvC7ifUXYHKzT+kO1r/x5nHlQySigE0WaA/Pw99hrf8
7Nw+jYt7ANL0tLIClDt9nZ4twTafLKLpagGHXDlJy65r0dTW+M5XaPz6P1ztP6fEL0eZ/AcQRFgc
iJ7l1f774WfGhSDwzTplnua8WtRD86L5uXH9Rfu5eqMr54ajPjQI9f3Dne3/emtLXDqQixyfhc2v
xwq7rgDyqnmqTPMLM8EK5YiY3t1gn4vsGVCleBBuzgg0XFY4ZoIpOVMsSSLvw4/tQ5gZ1rfa8g9z
V7qPPfgw+vzYqqtNPaNmUB5w0JjF5ePoWLc5osSoQuekZGedU8yikOVmclJ7c9+6hQdPjZVbhab2
QUHNF8xZVhhG3F2uIY40kycBOmRykzj5cy9aXPiyOLOUWBZ/7mRXq5AT7OBUqGatSUUk0NlIvxrK
dBjbPMus4iMx1bM9B80ukSwKBys8KMgdXCib2IfPqBLb2w+jrlaqMi6W6CdCU8XBSFAlGXn6XBsU
bhS1l6bH040ek2VnQ0eVdCZozKAPLoWfvbQqBcsbWXRnkMF/f9/8Hw9saWKEIvtY2DQQ98PsX5dL
EdM9TkbontTgBOeZXECUBmAom+Cpb81zoJBhpAQ5dIlFI9OQp1gkxWs3EpVkzjXLZRZVSqMrtrts
L62BOQFaRpYlVX3stPsGqYNAcHJL//DC3V/veGmSlEaSmZSBCO5X4r9euMp6ZCvUgKe7TNRFYzIb
049OKfcb6NmPwJjAJLj+NZ3nEOtTxk666G6tdMB0VzxOkdAQBMYiD+XDJcziNdNngXqwHtcsO8Ux
hedATs4nxbZq27Pl2zshSOS2YtfQsNay5LtIBuT1lpGTUZKxyfeQqZ+AQdzulVVL33/JbzimOBjl
aG+BQDFDZrd8dnLxNBrsQsCL1yGi582YxWwKOTIPmglePUxyZ3wEAvyDm8cwWpdt2Ux1L3iHH/Nw
zFc1brBD2aLzcu3hy++vCutXuw7IMBd3HAcqN/HPSfambqIZloJ7yoKDZNjz0PhQDJCz4S+SmVgp
GNoM4lgJgg8iQEL7pIJHiCJSWal9nf7hdLd+eaR6hKBx22Ah4mwDgfbfQ03HDYvLeppPfLzD0W+Q
VPj+dizN+iEmZdVrn4gDK9d+he5xNKtdNKNUL3wWb3FUNpcutqI/VLq/nvq8JFxNeLY9GVBJ/fSS
gtlGk83w8GRHMUE0A9xX5hXhwL4hjSzGMzbyOt8zpyvz/unoZS1YsN4+C8sX6z98XL/U+8trQWts
mWIpXt2fzvwcd07VhCapKcrCF4g7gawnvY9ZA66Gjg8ttG2kr+w9N61nWBu/47UZQ/Wo0gzgmM5v
7PVD/j+dsyG0AocFEsXzPM4ff3ihvz6dPAqKpSnB3ESDcIfL/euuzUQUj17lDyejXnLAsXcfc2Ve
UMdK+rQ0ODCAHThimvAxDOXBkHtdcmvLOI8uRvwsZkwog+++RaqujzW0OEDsQX7JpuEa7UaEvs+V
HnMCyeyHVrbVCydEfmZjieFoqLY2NuFLmTYQrZy03s6l/BIWZCzMyD/LSYQ7w2xzdFZVITdRgSDc
TRyGi4uwOtJhvusDF2Wh1+wFSn2n8d2jq8W4qqfcB5wFhKLCLHR2oRbbKNN2DqED+67JFhWZXxwY
FgjkQYRYzGURb7pknh65pzHpzsOJ2WiIvNEI1qXjFmf4/oQPLV+qdmp3/VQ6+3sDUrLQQ/0q2suM
WxJ3SOE9zhMShH6bwx5/sybK+SRVxIhVX/Cns7mPs63htNYRB+eP2kQP0os5WDN7uarIJf2o6ySR
yGjtE4aGZyBkL5PuvpjljDeCgGWUVpfYMp4bu8WIM6Kl8B11VdVnFv4JngMpT149He6ddBzWP8YC
BXsie94NngTrYlbWg5XFPOPy8NA4xIz//qL69eJ3LTp9/MbSBUz4c7MbFzhkUHMB1E0F3Vq9vtfQ
1bAN8ADvDM0CYZj+/+9+1+K2xwfPksIXP9ebrTLtth+j+hSkpOwaJUkRXS/PiVFkx6T3QNkGYk+O
HlMaVFnw6hn7LXoFt/OCy+9/f/unBoc4UEotmychZjDX/OWeKrB+WLoGjq6RDmo/KC7cRDyCXQa2
yH732DecoxeFV8Ppps3i15h9rkS39OWnJDV2UT2wKgNTEsfFNwoRBseAxSqEjqORUztJVvlz9CRY
/21KlNnEIkDiTUnhGEf7Tyd98PN4yeF38YQH4NVlPUWPujyb/nVEOBmbSgfR9ikaNZGUC6P2DkfM
m4S59v3PWBb/l16bFkBfqik+3vlqSYsTenX/NgiRPJFAkme7SRifxjGdT/cvMVU8EveRwhO8+/2v
XKNkeMjoAloxaTf2mLJQaCHzIoRjCaJJFk0xUDx207HWM8uUxBOn2F2oqlEF8PZ/vzVRphiKwTPO
cXFKomDaul7zI5eTcYrLGXR+s4CT8wYUeD6CThFhj2wpE9Bl3PSQGMT93Fl6GXLtEN7lnI9BASCL
byfMQiwkTsXy5f6dbGIaSri8fF2yR0JujqfCbTHL1MlLGxIKnYVaHehFs8PoOXs7MJHZjNGLhnlm
c4qhmNOveQu6WxNrwspq3vvRW5Qrd+9r7GzsEtCLGx50ljp6vTsz79dwgV4Qy53q1oSVJMduYi1T
ZY6+GfFXqyVIR+T6YXYiCvA6HncCmxYMmFId8pCAGJiWR5vlxnNCGtQrsXKbBi3LdgxTVgUZC1Zr
cmroWmkMX4Y/TmRcXHwiGZk9h7vKsXb38mwaqpuTEOVTqTTYkaYZHVqMYvdXyQ78WrB7P3awJNYE
u7kvbWrHBGJzNdC+sJlHIrTxMqO9GKLsLgniJ5qLCsn9wgivW2ZNkJFuYajN10SZcq/QDteODF/w
/K9TzT1kGlrwXGoqsjJIvELt51xVobJHnSCYLVMUWN7gkaOz2HV4bBmkUbC6MmqihbK2WCI+scvj
1jpwDarVWESIV4VR7CPQmSvV0E5LV5W7pvkL7+yhFYP1OjgpiZFaGXhAGclPpZtfULksaieiqVKU
Zwofxb5F5EpgbAI1sKV/kppMyjT0XhGM2dsEdQ0xBPgh067Ebhkb7H/UJ2ZEj1itGENZziHIIuto
585B0eyjUZ/h4oU1GP4BLPEqLbT1XuTuJ3Lo3oNGISztInyluOJJWqp3Ru+TM6AsrHyqPHomFv8q
wtVX9/ZnhLPUziR+bofaiQ/EAg780KSrxxsvc9V62OP/mVCaKbLDoH4uNSp1jGTPd2PqtMhyRy1f
bfRdLGGYZbqUfpdi7B5La+7WhZEU22BAXtVn8WeUsHrfkxKPrxfRHsix9uYQ8L02Yo88azLA1ezt
ZWNl+yFC3zeZ4BeLhCwam7sO4JXP9ToD/0MZ8zqgEScdPosQJ/HHTHdXjDwWp63poRthuuB3A6KW
SIy3uKbqF6QY7PI4SA6NNi/SNYqD6PE9JxnmxRHDHzjTKcKFDeccvQA/fq5fJjvzN6ZrbhMjxezl
AfRMePIS1MPKszw6UO5eIDOodVVriJ6xk63FzIa1yBb9EdbbzUJ6NbGcIiDIDo4qJaIhtTx6J4XY
1kQCWUcXhiXR0YFbSxfODVGQkryrRUp8BjCETc8C6+rZDcMcn/ppCHjg+2yoZSlQ6OEsOA978tOq
FKko2r4KbFq8KFMwnGQIKy+yeKJTAYndjNmWAaRcaz8Ru6B0fFCapToGfUOV6Sn9Sl27LoPCeaJi
wrIim2vRkscjhZHgiXjGuJODreo4Y5pmzjZ9KxmoOONw5vePTl5hr2MzGG+JW0w3FFQRV8C86gdf
71wnCm6GaqzHipsJ8CS5mYgxTzE++GWAO5x6wmKSAD+xYknWme9lNTKTK4bX1JYhT8pp2rSVekRA
HLyk6V88GNiwNiIgQoiuh05SKxvbJmJeB4Dm1e3DHiHUTY5W88pY3tqZmhCilMCr0wggLSfEmlAq
rCXt12wiMQ+2rFqrKiUTHlnSGerrc2OOLm/p16hTR4lPBpAlIrgJ8fsuZq298jJgm27d5295+tY1
RBzhtjrHqMkPPTxRtozJ2XB5xNXSDfGAVOgafYeykhjh8dkgD7sy0H9YpXwsW9PfjaSg7cnMenIK
Rn0tfPtjWRUORFg8aR0Kc3IASKRWU/7GI5+DCo0q77bJoE+SgYGG0LbX1MQSCxLRnhnL4L0iKWJU
5XDfpiYVKiInaM4VHtx41cm9oSvuZtN9kIn4kSpvM4mIfazNFiB0R3cbo5oqFPtuhLPlecoplwkU
9grnI9TkRUNDsHdt4FI3Z+kjqns+hqSCSAjpgQ3wgPPL2KsMowBusfmBlSSDNnMm1A838S7CtrzF
FZPvw1njlZAWBGjzanemeKBtQasGn+ZxqAVOfmStaJNssQ2Y2e/Htt6Uvh1cENB12xLS3Q7plrnn
fT30bTbtSp2OR1doPOfLP81SOF5bC60F6Q5YZX98GTiFtj5HaMAZ9KJtBaNNdWSIcCq5wn3RHJW5
3xS3eSqL/UAoNelKHoaTPsXiE3bBWocEwvFOJlvXd/FSTs1iGYGJSAQy29cx+WrKT1764MSd/8WD
t9HAs8avVTqrZBz6F1RqxJ0yMS7TmDVL5H7NfYLFkBFFR2m0Wx0azjUvnImQyfpGS/mdTKlDADn2
aJkbh1KKxmj8jpwD92HePPk+uVEgpNyD0/kPWaoebGbcAP+mL5NDLnKmsovdmPJg18StzQKprcKe
SA73YO0p0bZdPHuHBvPEgqOPmcXRdUQQ7b2JMUPb9BFds3fMU21tSu283NcyXSvSo2fUHq+7+BBL
Amjbe5e20GdnEVuPSgCzSS9l4tRHO+1YJ4cKo3XfOgjzyGwR/BQrrwZyrcp9rCLSV3vvPAfZd90m
8iFEFiQY8OzBSd/0KEiiIS+CDNC5O8VWCErwXEyyekBfhqTYqYwjm2cgL2YttylvRwykgVEQBIEp
eS5lEF1d7BMWkSkXXXubYBbupg6Hr3dneRujMdJ5RAxuc9FBG6xcCUFGtu36vgxpK2GsOuKStLas
zYi0dTvGzIhKBtFb9vloWs2BuAaYf0FuPVVMR5LuL9PdacQITh3KY4ymZBWFFaRLmG17p8B671VY
34fFwohDFJ9wLVjURd+QFo+HqhU3FK3FZkrqChFAF55o8tDJY41eWzqoL+Boq31su1/jUIirOzeL
USk52mb2Dg/U2bEPtVZRjnnBx+sTm0ULZd17kVm1hulrnMKcQBGvpAMlwuGlEI157hy1YYk6rdvJ
KRgWNwcL269Naf7MbO81n2zznM3oVQaSTrM4c1lv9/128kX0gJxkN8zYmwGU+BerazGeDH18Yv5o
bTFlZCfGgjkNs3vzjPgTx3h9GhgePc48jAXyVlCTEQdImz50sysfGZ14MQLKmI0gAkvWfkQgfzD9
q568pzvghITv8XavQxFNQ4kX0YV6nzDGEkm3odt6C9O42Bj1DO6OtDf2gVycs7MBrt4dEXk0GyWC
/smQw9HE13xtO6NBCQ/csHK9lAw5/zExnXpv5BmmmRnhHcwChCpN/M3v0/k4Dh2OVZk/11bKAy03
XkzlVPtENJLjHkDd7A6YwePwKEddPRcEQwmLkDyenOoQVvwscmw/96J50fn4ybOG8JlpEXqoKrUf
e0zWjIcAzExJg5gvDYBYp3QteJuw5vXzGe73/Gh3gAfqfDA+JpE94kTqoLH/AOfLb1ubX+mHjU1t
t5e4ZjuqISlXbWod67SgvnG4NrLFVIUDrKlwHvVeM1wE/tCDp4Nv0AFsnGNn3bIlm8MJ+H6pSSp3
pcC4Ad3pHxFwA5wA8SjrVMxFK09PcGbz5E0TwBLJqnhCjV0SDx7AOY26p0Dk/teBG0zO2IK6rClO
CnHkc+WhueE0IVo3wH48AiIlqmR5ZtBqjXl0Spx3TxvUg0WDJLlqoMW3SNZOTaXjIylTN6Xncuc4
c/juRahtRm81gKO/qR6QtJs04sGfeSrXSL+nOLJvoXAepTviARlEdpnwUss4k6+BwOOIvO/aaedc
DVP95DZV89T3KCL7anYIjUazvly3JEqRtFnDcGk6lL+dL8bncaiZ4HRCfuLpI7fuhB4eo89uqgAS
9OhjNzWBZhs5TMfZoM+jw/7kgMU+G7mJwdK0C+LX/c9jXbjs6Dhtw8RcVxJ1aFHn6mlBylT/w955
LEeOrFn6iXANWmwjgJBkUMsNjJlJQjng0A7g6ftDVM3U7bvottmPlVVYJlORQcDxi3O+0yKOn4vJ
BtBkTU9lD7RAFePBFRi7GRv6T8L/iBcHAIoRPCnwK39xRbitiVFeMh7r67pgMLE9cbVhXpQxa8QK
cEtn11FeFe2GwRmaq2o6ljokVL8l8d4er3G5YyQH6gGQuwAuRLHsA6GgGwhp3/ComeFDmAiQ6uqH
UUYQsVUxt11bkmxqTvMRFLnEzeVYuxyR3q0lrR1inuJcsmw69l5/Y5IRf5pYsvhOe89fh/g3n5Ew
E9i37wOkGpPea/t2nvu9jPWnih3AeWYgfR1vLV36uxrZ4QY4XzflEOc3WKw5mk33mRX8s6rmS6vh
6rKp4Oaqy3E8AkbVurQ9yBavp0G0uA6je2UZdbnzmmV4cJoOknK8upqw6nd3dTN2+4oQTRQU/pmD
ZNzjr/YJzkXVmQ3dl9kPFkiycWGbgHJnMybrGVbN2ouOfHnlpfburIfCNy8sy6YP4WBBmXelEC6l
LWzVmDwqO6kr+q2qu6i+L05GH5/KXsiz3xS/kr7RyN6dcHTYbMGkxT7sikjq0c9GyLbSTV8E24wR
1AUmzq5yuvbByikkYQj/mtNgptRGl+Vn5KfFJd5Pk72Lm4FOBpDSn8ekt05l5jAwk85wohzObpzy
XMdLcjs1qdphAggIF800JOBgTlyWrE7Ke1ihotoyt8BuNqnj4LXuIYunS4Lg8jCZ5o/Xzs5tqfs3
s48vglBK69DMuTqkyDJDaJKfNorjyKWjoGka1xR02zh47avyORpMi8f6oNTjFQRFbaRz4wdrkshf
mAmk5saFTNfN2KTtreYMzw2qxS3gxTKqfTemYc+GaEwMccsIOVZyulHOdPLpIU41CLABZR1B9XDG
htptz15u3hnK7x7pz7k8V4NsmV1Gvzz5RWDf4cs9S9KVEd3ayT3z+5D41SbykkQPew9Z5aylzU3b
1MNWtM2dUQ/z27BDU76p9aS96xCir1Ga3rh0F29wzsmY8p0HD7GLHfmpWn7j1XroqKUKp6G6K7AK
hUaC+rLBVbEp/P61GaznERsyNqMZ2Im99fIYTBgMoi0n/69SS/GgCbO5Vfybx0A5r5oMPqlVNo3t
iz22Wspchhp70VYYaER+23Tl5tplthVZneugVNSudaw8Y9cZrF4Xh2eXvk4tg1FcGjOl4B3EU2x9
G8C4sIc3hI4uRCs20nzz4y8oir+SCc+M7ak4Sk2BP9Kg7Z9My4+wWRph3PXJDmfbIcEdUyxWF9kj
7Jg0SAkgzP/YA4Wcx2Bg4xqNs4l7HEEIpnGrmc+FxUjMMAb3z7J1q09tsZJbmVZ0O77xHAh30yXu
hzU6451JwE2re+KcN+Vj0tJ42ZYN9yWeHtRsayiwtCLqC9ffdlntH7PePHdDMkedspyv0SAzUZud
o1tU1h296A2XvHS76YiWwwy1DI/xtYKTnK5GxvYiQ3XMlxQgaAPC6I0VmpI+2S+695MazKNwZWL0
HpAFqJl7tUOxmnr0r1Jx7ASd9d5xrW/SZO6P1jJOOKs0ovH0OeKYyHZZr87mzAp0NJrLXyDIVUAG
/GkK81i3MDgwlZhyW5DyxuQ9nrk2xwGdMRF0JFwxrCzzp8Bd7ZUdwkHUvnu/ISEH/Vu9tbSYwPCM
XEsvzm9xjalNEi8V6B0sQssyfXsucL5FzwMmghP51TVQtXjq/tQ58YmwRLCej8svbQ+XB8dPcFHm
oE6uMtV2stIxvOK7oArATpqQ7SdmX5+UybD2KppkUVycXIaXm8IB6OIk0972WqawtHU+ARR7SNnc
o4J2ikeQO6LnrTCWb/qxiAjvIM++L74GojVuKeWbTetaPLuom46p7B9UH1hHq/N4pMz6dWjKJG/9
mN7ON0ZpJKHlVOMuUeOHstt+p3ro/UXhMvv0yHcPfEWjB9p+O/UKoU0KJvz6xB96SBISXH1Lt9VY
+MK4JrGhArWbRKne3c48ZjauZ0+/YKLVHWDuFRl9HBHgxbBqADed7pF4euRUsCnV22gaTOsYc8gO
vtudF11/WIg/uKg1aHxoNRzbSnHv0Ij6a7Mj+vhXq6Am+AQIbLoGyIbvwHzXA5WfABAn28UnrX1d
Jup482ijFHJ62RA0qFvHGnsQzPsK/dOCscqIm09+DfOLOUR9lhk3nSKgXE3uUZsxgDNLvw9O8m4L
scVlWlQzncLpcswLvQs7o/ZD0+2eamF2j6LN7WNpw5UWWnnfXlzl2A9Okdy0vvyt+8KP6tEmkxhx
AoMKf9gx8TWeGx5Vx4qth2zlvXBguakMN1/MAwGD+RFJ8/yYCfAWxeyv+o3sNn8Uje+c3UEYIcfH
vefO4AJUk2xN8nQ3Szq7N1Si43zHDDm0WhgeObTTBzSrLOka8PyOqzruxmK+s3C5YRyG8owP0nrQ
fA5b2+z8QwxkhkxSHI30yg6riPXKbaDCYPUd9sBPAXQ5VcIivLO3kkcuPmyVRuVkervCGHiuadDR
9SBzP9T8x09xZ2ng0C+5OYmL3pZfcVB9Dg5Dk1k8d6VpvpjjgtsU/SNYjxqc//iHnj8NMU2V7CyW
9I6nVWi7JvHDgEp2Fq7tDWNtmAqJ/dg6TrRwcD5JDqM59U8ORdMunexfdTNnr+gN3n2jjsD8tt8O
886kePEr37oZBj29JQbjYKApuzEH1gc+45aDUy3fKpMp1gbB5oo40Nc4/qAjei6ZGD3KpLDCLC3u
+kHobDIyMnnSFIOpyooDBf2Nqhina3k8P7U1cXtBPxMCVDYDscfKWQn0GfqBpHvA4/VqUgLdWjWh
K5m+NyrAuKc5LQa2Qc1r4Qxd2BRt8+GvVoRY1dNd00j9QRnVO366+n6W3U81QCMzVS72hdK8t2U2
V0LdopFRgfejUIu9I3N7PHRDQDSUpXWXZLofoCDJvSfikPRHRMGM2LYQSDir3BVU4PRNcdOinj7F
BMeT3mSeFiwy+HmQyR5RcjLoIvZkk5rVk8qnt1hq0y4FoXtDctHZWkcj7jyOVNs0c6Vs5ws6uvli
cpSF2jQx1R3ml2JI7Ptx5i/e2HxqTaOodkXPEnpoxqcUy+bBHXVujvWncx0PTzohSq7Q78gB20tP
Gi9JqiLP1MsPko+8vQBTsWul0b94TXmk8A9HF7f7JorxKnM9QqgBFal9GfX8oYCevKYBNnA/8KOx
JESzL27KBRlZUDpHr4c+RRfvu/1ZpgPwYf5tHCDFZl1JE306g68b3Gj/yH/f3/fjZtzgf+c/ntcR
Wss93KqzczHv/Wfx5v5hGmzWm46EXQuDPyQX1kZhTwWRhdnWxqITBZzC0AHmA3jj9kb5d5l6Qsde
wypuQ1SzezuMokt0+bjgLNt8EYW7jTdTNEXmzjk1x+w+ux9f/XfrB+wNVS/ZqLiSV6gqDRhnwGPT
R4PD6iMqyp3/a2JdddCP4jzfq3vzuftoEa3jM8ETRWZju2VwHXchTjCt3w1qzywf9ypKEBwk+iWd
S/Li6/Q5Heod2eANbikWlUPtk0Znl/D188HGit+S5UbkydFX1QXbnbyQL/ahZDlxoxKRXQnrV0Eh
sKGc1UCDEgOdVPJGFKP6kjUwgGHS5O2M5O5+UPrrklS7To3ijR/kKJNkQo2ZiTcmyVunRYJQOGmD
t9y236zRZWKWU27m1dnC8FHxSTy9tRFhCHBYd/ekqeLIPN0XgKvip3vvATdlUys3dLqZ+KH1pbFr
XsB9/vVTL82ZI9a4fq6BVB7UtlO8plJdf3r9UdFxaQxleWOwTjux+brR0puSye3uGjx3zZz7jwi6
609btiOHxRnDfE0kk6UHySNNGl4N9mW7SfiP119ZCEPaZk7LhHgNn4pz68ZjQbi7/uI1vaxZc8zW
z0ApU/u3j9eVxxAOD841xuyvLLM14O2a7fbPx64/AmuzHvs8swWuZWP9N7uK53W8rNkR10/4GpNn
s9PdJkaNDWeoT3GXyP3ci7Y767U57An+4ksiwfD6d3bX2EJFlsN/fCxvADgZrWiJBhAvS0U4WnvN
RuzSrA95oEGEWpMTrhmKHbZOEgOWPTpGk6PHTHEIsai+ZmL983L9WOK1gpGePF+jfa8v7GOZnWZB
wevkTuBuNCQSls6pPzqEwFEHyRP510Q8st7/Szv4/8n+/wvZn/DPVajyP4STfrNb+13M/072//sP
/R+yv/EvLEkk2ULMxufh/F+uvx/8y/FMD0E/mg2bbQWa8r+5/lbwL8M2A+SAOroO09CRcv7N9bfc
f+ETRsKJhMdwdawj/y/hpFdt878p71EH6oZr+kwBkQsa5n/KBFGepa1P4hHTXaZJa5YZq3qiHd0J
3mMd38boMx1cJyfh2c9lLYhc8qv0oE8PmSZOuaamYwXCGH1vHu90j44E5BbHek8QkAskhfatJEeu
ZpUhJj9Mi/yp0HoO8qkUoQ5mRsQ6cYQBY1fVqG+8mJkxLF//9i25/+vL+W/scltf9Xz//evknSIh
VjddE9Gf+R/6/KlzZrb9vnsEqW5Q8/W7KSvKw/Xggz3YnjJmnZse8GoYrGdjYvCxRPp06mzTmR+L
A7Dg1wrCHvBOvHItS9alAK8GI5hyKI4o+AegnMaL26O2NAb5VGn6L8oz+/76IkruVDeY9CgOsAWC
0JhMVoXamoZVN2tCD2ZTlwzV3bwU6qwJeaS2GA7QIxuG9uC4dFwgNJ0sJKfM/iqsGtNlwWKKz/f5
H5FPwIlz4gF3jZ2+vlzTFOdCeowxH/75cOCxB1zKhLT33gq7wFwOVmYup+sL51dCYlHALnZNUb2+
XJNmrTh+mKBCMvxYtVoG2VI7GVsf8lB75veI1xiXOfzAa9B3MjfvUs8gEq+J3+nAe1YFeFYSF5tT
rSXJHp7bhYxA4timwXcwEzUOK2ex/DZsMkp6+SCKqTiRsuDvyN97dMX4t5gHC0UdOQWcjavAZ+n1
4PTPy/VjGvZlVvjeoS7R8WdWdz+tv6vj8oNAC51rAtKbE8mEi5nus6BVj4C/lJhOijk5FpD1Yiir
p2adXF9/NAPuOnVvhdaMu94Ypq3rsMxIVkWVaA51wj7s75DUYAZaxO0QKo1y0c8yNm9AcBiLNF/s
13DoNwnviAH2fbaMB50FfrRA4yyJ9b4JXI+xbjoiv1xfahcVl5XI7DxqTnaGiUPcfT28Xj90fUmY
3JzHcgFQ41hkTKSok8QwaKfrS+3/GLJc02YCkq3tz7oQFMEg9x0uKjxNq8l7cU5pjbkMyRCVSOIg
YGJnYVFgjo0FVrC9EeTaMHk0P333QwcsFk0p2OBrKiqoLRLbMR2s9fmr1Hj0U4zkx762gXVlpmQ8
vaUryU/teL6GDCdYLrfseA0UXsFr4OYM06qcMeGCXrxc3GOX9ykrw8TdWQHQvZzaVzhi2FL6E2h3
wliMfBCmWLNu2abGB7WGIZ5740DNRLOOv7Okg+OfJuwezMrUz3sNr73QNUbsCJFAFszqSD7yYA/G
bon9GfweKbbkTLWna47npNP3GY1ZbeUkH67P4DpA/Is3kfmffOPPe8drCvuyauNaZ5iitCGwk35p
36eoC3Poq2E5pgb73gYFWUNCbQ6RK0BMwbCAkjILzbp/bbP+y6XxPrHznBbfgI+CvmTwxvOgkOED
PnlKauiOjhXSha/s5uqlKRc/rGtcDx0cAdoeNmUlhsUEAbMr6g+IDdbOpM4iB7Tbx0naUjBAw0l4
i7iKAwyxBicePuhXaIYlSmCxHMfkt5zBhTTriwgee6XPx8JZiB0RstteD0oemM2BKjmKG6fZL1P5
0HmDF5Y6qwjbHpKorJ5bAQmqSx3kEVApkZ7XlOTT5DAVGLWdVYs7rSPqVqLRPAbJy1USOBXV2e2L
nyABKDiTZlXEWoRx/DuX+rqrzHe+md90qPl3mgjeU4+BkmEgGEnEqyWVPEIgo78Dyer7HhB4J43B
16JsAVf01Xew84faGk9po5ns1opnldRska2XyhSnZSYgmpxpgk9gCZR+/D17T+SffMJ3aiKipK+X
+SzAcLOa27t++VnBVcHMnCCwD+D1tJWnIBCBJcE0/q65C5+lOUa5Z+P/n4cSJjTN6pCa8gRZyWTu
sks6E1yq1h44Jx4967Vbzemj0LpdIJlpcEE8EkXC7/Wc82KyWeGTiepKT6PVOQJztjoGLaPRtNCx
i0K4WZrBuRgpG4mSvXde6ejdBBNpL1RO4RyymgJ4QIiBqNrdVsFibtvZPDRe2x+RuY7nynok9m9C
U63flqn1Ye+DHPcQg9Z1LHGxfXTwSZeDsJmaY2BUzq3rEJVasq1AB1+HzAWbDbCFnTX33sWwtDSC
DdKH8I+Wrdm2sAl00EomEcX+tJbkhdns9ZnwIDYfGViZBzCJw0ZP9DgMmAXXsLYsvTg2JNDuyGCO
rqlakKyrQ2dWh3Zm7lfPh7xkRWQE8Z2I8cHKrHkzjZQw7ICe2YIIAaeHoNex/eWBMGZ5bbH4mrQ6
KrW8jzIxLkcsX4ec1JzUUnPk6yi8EFkaB9QLt1OrVvVi0YZOA51r9LZW3U0RoALOo0XsUd5KACW0
ESJoIKwN9m5c6NwlOyQvQwKJmUd7cLv113OI63jezHrB8SNCzf0dx0gBOVnoUUwi95CZbAzkUxsE
L/PBY307wJiJEBl2yAI4tzyfJWZTfWSQsmJCQLiZV6JgQ7JmfK9cs3lya3GLqIyEFVSXrW+3UWtp
u/Uo261xFRPi/pdq4J8r3rAyUu25ahXw0M+ObXu/gPgOZXFKlxFGSpHcLpDElGeU3OfDg67TlGgD
66hh/HR6dm7CWnigFB7J41yWhl1ood4bzGMCQMUJmN8MPpjs+fbXWW5FWe/STFYUhToiyWbuCuQb
uvkm5J2TPqIhUXewfz6aFeHRLeUQsXqhw97h+X8nf6PfMl5vIyRcSHNnf2E84L2DW0vIe1aresI1
7me8A/dlqvY2i9I0K/19XavnRuXrsNv+EavudM66m8LXcaBRkaE8GZCFMgWGRzOHnQe2NSe4O+x+
tKK3z0OVbPI+3iOfMo7JYEUVGK7NktnyS9L4Qg3B9JC5OThwibDHKWJG5YLVVKlRAg9xfWoTyF9e
0PAIebbN0jy49dpjw8I3eWOyvAFU0TFkgH5L6PK20xP1Oeu3NvDVV1+WR38FnqN2CBlocZ064Mvw
g5w9sg+NQMA+q7ekr1TvhLADziOBx7XlbS8w1FQaMG6IYZJFmDVHgZe6X96GTdfGW5KDNHGCmV0H
PWMlb8n5Bjtxsaf8W71rJAQ7vGh1W956OXSy4V22JXIXH78atXve/eGb/iSt8YHBRUqYankP9Hcj
RMmcw2QTPgY2djHjBU8/dR4BB4KZ7zSDbyGp5NdCPiwDgnRfsWFuIOq5if3gLebdwgrrgIDOYKBP
Pi8ImztWaQcAuaCv4KaI2I+BNDPcZ9zwPTEXbRL48JPvhgPxCxqqfN8tWoJBWlTraYAudfhkCEEt
VbzPgsmml3+5fQdQzLaOIwOink85LFzk30nZ3RuSWaWpEoe176A2OiPQfawdoUY0G5mZGYUDgBVP
DEVotvKtn/8w9EQHX7kXoI3tHpMdFLSheTHNCRG9917V8ZM0sbTAXfuFmYiklwUCZTC9MtfYe5MN
gHmOCVrV0NEO6baQXNntkeksi2GrggIPu9nqSBGFxbhsFAyBDWr+jNup3+G6zCMF8pukmv4y1gkC
5NTdVb6ooDegmUHYQMZ8DTC8O1uLeG2a+kIQGTNFGCBAvha2eNmNXbEynCqzOhuoudPA/5bDl+rM
F543eysA8eI6w08NEgbFHNdrhnmrW5b2SM354w1C7ZKSUZUq2ZaB9woIiUJLtVBmP3aUY9JCxFVl
y6NhZo+E48YbF7ZimDq/l+qjhu4cZjFl0GgSTkRhCqvmMc2JWRf6Cwp48iz96qibAp9Anb815FhI
FxqUi/jkWOUjdCOQaGlftkSLYJtEKQU6ju+tsZx57tcPcXExnGOTFEQe1dYvZRSP7JtIdCPQal87
GZkd/ow/w703QX0xCG84hxuLIQ31k74owC/Jccqr5rBg32bOqdE4IV3cszOemNtJRuMGEj0PRESf
Zgjo2AfNAllj7FtNiLkLem8yRu4YNCTX57zVOoVk4iO8ERKbiFLH1rhXBfV4y9fstBbeycqDvoK0
w5UOYyDzz9KM2zjpe9K+x+E01WTdu1m697oAdyEtN96nkOxmxI5p9+7J5A65jBnLeNOUFDFtyhc9
lTasec7CXgdJGIjg07Zq85bs5WUh27qUkH6FuKum5tUkRoDBkjZt28ThJGc0wBPzm4SV2Vojlas4
2DOF30DyN9Dx2Ss6W3tMY73dsVr2Yc+2yFA99pRtaz8XzfqWcha6fkYgD/OpAFuUV6G9YlmP4gRP
ltQIgZkENfHQtcxamapNQ4uVIjO/kmqcIssgZmTh9GLBdm4050W41i0JTr/jRD14ee1tXcEpYQvo
+2iPc8NzQiKsPxxb48pJYREHsL4TY5KninpXb5lGLtVhEBUr7WSLjRSHC6xWNMjJBur/eOFwXBIq
R6ChjLr7CzRpSsG5Zn3+M8zZBxsTlq6m8Rq0zEDm7jSk6je83Zr92yGwbGx4WDCQ/yfbqM8z+Dpq
LUoM22ZULX5jUb7BxvdbxjhbBlpEKWQSyuE4IF3bwgMkj5DjzzSss0cCvCF/lOjmZ02j5tBNHNMd
zAOiu0qSAFk9yN/Oqg8t3Pme/CuLCQDYym7lRiGxJVnZ3bvTyhNbTXAD5g5UIqvMDjtoG/tpmOXZ
0TIz2Av6CBYXme+GodWEjJ4S3isbubGcIoNLVuz7Pu334zQhSQzaB81NXiorI1QChGpXFI91VX+D
cfs26UVsPDGRjqpg/hwnDAhdDjmsUp9i8J+yFvuIVlzMfORzQNqwsWQQb+HZelTwurJ4hE0eUSmx
9i66BT0+jQPZIcw6myf+YsqmnAOs84t3vVNRXXTBluH1FOo+RR6xAOkOSrh7lv1HJlSFb3I+4fYz
I27jilaXGjq5cQt8sVU8exRFCWpGd9oC/Rw2FVTJOkWDB9NqO+sW5K2mT0GLp6yCaS7ZKuVcJara
6lTYTlCDeHL9PJQTEIdlqZ915vw7t0RYZ+QIAdkDbEW8XNb/y6MIMlbGE0hVBOfFrnc+mCByuU4Z
ck4AWOtaeia1IdXTd5BAPF81hFx+4298nrG1QNs/yYKKgduBsmDY9AK4GDw3bv/1jSxqVB03aOB4
Mzy32VgsyB0z7rZ6UbNv6CaOAMvdgKf9tJdCUIsLmFqyPsGlbfgrgh+CI5/qbFen4htR5pmsExDW
lomWF1EomBS5qUaUga6zuBuz1I/U9q+59FgRxy+klc4s//3niiJya7VxvUll/KA1PMiwLRG0aGP6
H3D+LP4fEDbonB+DMdhimT/Fs6TcUJW71XM/oQrtYuKHCRKyhR1s+oNujnLbMXjk4fg7M7I4lADm
EIuzoOwKk16e50Qyoe6PXd43FFrcbJJUhC6Ot2hIZuZuDR15DUhgalxntwwWEIHcgjDgpMk+RlRf
W6W+Cdz6V2DyBQNUe4zXOzIZO0CCdX5GWG7hMEgZn5g8kPLXOrFfxWiAlguam1ppvwHl8oztP7OU
JOLaO4CHvcVwuC3mW86QcdCeHHhAyDfK5zm5q104UGWPJW0M+G3qYA7xpZ1iBnZqFxe+9QnUChbk
Uszqh9Ii1ZpHJx+wFjioPVlsoHhdg5EKkKOdZtGHnFvwCLPFG0iV/0Ik6amzobf7PCh56iFtd/ne
tYklULhZt0vMSYfomVzMAt+MnA3IKT/UVeOlCmZ2b3FyEEVcnErQcA08+wEnfRewdIaQsRFynA6B
sbxYzfREBvVd79t6mLrpd23be1d2aDBn59EhdJPsvAeSICxnIBDOvut0F1tciYIUPPQkzrZXPPUW
d8tI1Z+W5mPZYsPyZFSVcRDGsI+hAmzbZVuuOWamIBqC7kYbMkZVZHQQPZil/bfRKroWHQ+dVR4H
ORAw09/p671mye8G8SDMz367kHDvjP1viFsoCwwTNK3p3vcDOOIx6J/bynyJjSfNxZVEtMFP18+3
fuITNa8N9parZwoFrjkWctNvmNUHb/GS7WiIjdFqXxOu6I3XaRN3hvWLgo1InRoCZpe8N252nAfi
qVqYp6hhsvtuCIE0/ZhjcfFkwazMSL5SK7iH+RJmsr7DxvGjaeWTXL9mTfUvrsQQNnCQ++j4DQ/d
IvIpjmh0RLwn8kQg260ZbIwJ/d9o938MG5Yd7+KFEIAJl8gRlPaxoEzdVghsdy1M2J2HpnpLH7wT
daawuDA4Y75PByImhyTbhfjIGWCkyP3lBD3fahQUBWOOzKwfmer3GgTg4CmjV7Aanad0/kpO8HIQ
lBywdg2aDlCYxE4Px6kFm4sieJfohX6XVPV2xAaHzBpgXh83Wx+V3GQSNyEomf0CJfhUglMlAwTa
/mJ8SKKBiPUumn1Rs270YL9mZsE0Xe/OsYs8ZfXrr0Htv8seLeI4FBFYhoqJJL05RHUsKVlO9arT
012UjUxhxxawpfE2TIit9qvvUNFoI0GZU41yroA/CAjll6gneItcRptsREBg0EqQU4bjLWvsXbAU
bx0uxlDrHhsS4kC3p+Jp0k8cRG4kOpgT6/Tp0Ej5KfvyJWil3JGH+cem1t1q4EXTW9T7vNNVm2Eb
GKcbP23/9GmCFQ3/LV57snwbq/BuY4p8aq3layKX5hgjarzYCxdC48/3sI8XvGcJ4QpmflvjX+jb
pAzNmWcIJ2jZ+3dpSiRiMeB487CG72XtZpGwEoVk3pgPqAjLqb9kS88szbA2KQCL0O/1g65sHD8o
ew3xY6WyDIO+srdiZlAJz7zg67YY2vYjX+aUU08zbg6w22+VfDb1IQ4XW7g7A8bJpkT1A7s1pgOZ
nhUL6lAi22NPtEQx+4+IM87fNBV/rlaETVVxBceRaMopD6aw9J0nYOqovhPievKcNXU1n6mSOb7m
wd4TGvgrK6c/NWOZEy7Wk1eLe1EZ+YZcDBKuYh2nruuqKM69X1A9o87z41fENBcvGX5NzH7OpFLP
YDitbjcpbRN0yPdic0Q2FFvEa7Yd0ktqJNck75pJ/FcOwnczmtOwpXFcbjq//M5nR0RYeuXG9OkI
7BhtvlaLh04z7FvYYJQvWbFDAyv2fCmHfhL1o2q5uScEnNnYqIuupa9xRdCBX09ffd4gT60Q0/tJ
XYdE+ZWhh9re0nT9LkWcPk/rsNIetkikrH6FxZqp2oiWKs7KR4dkCOsua7xqX5nYMR0Dw8rgNZT7
KaJvRH/wtO35cZZ3GhzAba7Xw0NW6ZHemkceE03o6Me0sh1U7T9toqkbvnl/VJPjnZALy4xAY2en
3Xj6mJ09FBzsRPZdQYnvac1yO3TOizItSRLZpYI2YNM47wjE0nXWCSUpayCYWTX5aVefprHlDr1r
fNGfYmILKDhdBMhMRC0f522nN3+8YX5M8AjVc3rbL+67ztOjsIf3QiOLrVF8Rz160KCfegwp3w2K
4Qf2+S+0y/EJmMO4sKBEcAlKMyPIlpZ+0gt1SoB/RnNWLhvyDh9tmdwzOlJ7jsKNo/X+UzVq8c5Z
/GeEXylyPKlWtP53VlSHnh4JhQqPeFXIV5Wh6JHckqijv6rC8vfrtjDM1GrS04P3zJXPRl/1d/G0
Cn57Hn/WnLwn2M7h5doPi5rhbWfpyBIMVGWcZW81W4JdMr8lS3HuE4aoS+19DIb12OVpmGL6pLab
iW0cHOuWCmLwqQ2TirDcrGoecktX9EDl+pwAru2DVRnVjdczxxS48be1T6ZDGncnryjwU5lzuvWM
9HZS88FxEh8bX9dsceIXkfBiH/73cpCFs6t70PKtUEhGF+7J5uKcNBseXh435G/19JxIJG/q24K1
xCNZX2SfMwJ3124yLaZwSWp7C4LO35Zp902I40OeIn2SY45pUbdvW4Np6Ogvv0uUkcXgpwcrlqDL
m3dbES4CNCYfShfSeeFwJnYpTjr33lHI76jvltA0cpdFnkHQb0FVnqJ68smQT6SDanPelDpIfmmU
EeGCBwNHDvO64kIc6G+aq3SfZ8nOc4MvQi0ttjPSZJRICHuS5Uev/RYwzRES4zokV7PnHrS9ixPf
t6Vl3+hN9VgUNHgFYJT11rvzg+EzwekxdjNAfc1/a8rxS6ZrNh/b7hAjDq4dWews3q0RxhZ7j5rh
Tq+PzMvlXUHbHDVdvPdTFz56j5AYzeOxRsK6IX5jwzdvevaczyJdLllpix3rt+FkODb+33Rj4jrf
eQERfZbuuIcEm+TW6rqdNiXq2C+YFkQtnwbsXfWgDjhO7A2DRRTINYdAyXgmH9a5PXJWYidSGHox
63p3qorwA/2TfEtHmz8Nx7fViXXMwBtcSh2HYN/bYd4SrJYqlye9anBkyJvSUAiyMgmNGFteaGbq
UeFkPRbPUHyXKG/IxlFWeY65SHa9nkKjMzTzYSZkzJ2Dl0LYHaEtLZmhegqJZ5Z7E/PciSffb8qG
JeyJKtyanvVQNCi/MsbNm8ygAqkRWiEKKx8LTVHcO0EDTHVoWevj6Wtl8SexK2Nb9dpjT5wT78ua
cloIWCgQ+6l3nP9i78x2I0eyLfsrjfvOAmkcjGzgvvg8apZieCGkUATnyYzz1/eiom4jSlXIRL83
kHCkQpKL7k7Sjp2z99psTO/nwoEZkwBOLmcC5wtWgyCZodKzjI5et+4dKU+OFD/KgUJ9HP2KCGMR
fcnaW9X9CqnN72dRBjfamLelHbYcNq6WDF5xJzpON9Jbx0dYZySBhLTl4NXq28603oppyrdJZoCG
7pFBp92FhGDafHkbo/dCX9iUGMOG5kVBLLKiXOzJFrwt82yvhLzkPc6ELviZxa+DzLAHcTXVDr6T
qDa3soJVMFADdhZJQZNAiMydluI/LeTeit1t7GQB6Tkp+E5H52fftHbdl3QGQaw6SmRChXJlfwvc
qnwn8uPkFluC/aprGktSYe1uL2erWcKeAX6o/DwX1gbAKkmRrmRTFFJ6D9OKd8rnAgBuh4Jmbcxg
jPvKpyOdGKsc/0gVcvtpRyAN7kg8NO4xNn3Rm5xSqPm9JTZ1OhO0rmnDTwQpkOR7ccE5EIRRoI4l
j5SAA3aPrNWbKTKOed31ZwsfVNe52aUbv6pS66NJbQSDP9mOXmxesqKK1kVBX6+uYCDXjt+ehx53
SjNIPinC22kZO6ehmO+9IZs20F/eqDYMqEqvKCrTdTssU6HSg5WfADTIy2EjRmePi5PFb7KKe3up
bzyE86ZWyZZ0ZHnj0S4PJxa8tMcXOIazpMdAiDux54SQMFv7kaLu2kplwaUNIddjXt9YmHzWgS9O
UgPSc5gE8+f1ri7zB0K07uY+6287gyaFA1udC2x+Y1x5lW6e/pyleWSPx2JG8nXMq6DA0Q/TFF/M
Wm9q15VvqUYE0Pm4hs0qunGdjrVvBtwU2dY2zeydSavoyqqxYtbW3noegIjZ4pLOmqtK+JuCe4U2
fSiSrQsPo6vuREzrRCaGvUUCTjhPWB+YujM0FnS1yzGExc+VS27etyAlhbAqqo2Gj5a26SUfrexR
midoiPnl48Ew0uLiypCdRS82cc25oNFwUMRqppJ4fDDqMUNP0u6kKjbz5OklTI786kxi+xpgRL+T
NdnPlWR2G882cdENd03miqgGmESAnzi3o/s1astzgG92k8bRbUmq3peC5ADVMnwvPUxZUeuiI1km
nRbzKtF74jlrT0SkKEaEp8Cn4JoCn1QMGvg8c1WeOw8qRdI82d0kt7rG8UmnruiCk6FpevmuIFTF
s9dDX7Vr8vPWqE/kypbZeJeJmWizFu0qUQVQLqp9RiTRHNjDtqEMpIj7OZYzc0v6mEPX9Vs7YHrg
gTFYgWOrtrVFzF88UaAoOkQOSmd0KZgCS1KBRZ/eRIb/kJkFXeu5NyiTcUubrUPzi+DiA1jQYQfJ
SIsqIbssm7adJ46BDpubjwdTpltCa7a9aydHhzxZmv7El9Qjt1l6csDpg1R9WTyRKKvLvRnSxWni
RU3shzedqe27kVibC0Gxp4zIDiTgsO7LEDm1L+fj7NrBxS7YCpSlwiXaLMXyqfKoncaWCcgUHfyy
FDsLPcEUzec2zV+ixnUvoOYieAOCyF4zf/UBMm0LogqY7WDiDqeAtNMh/VIx2JzyjCi2XlzGkRtT
VTdH4yUlmgAmVwH4fm6GQ6JZ3AHPcpHNfbzPrZHJWx3eRSOVN2YURM1QmAGTtP7amu1L1GXyMSjm
HxhoO+G81DZlLZ4cs6yH1eR1oGhakiwBj/tATwmILooTbjU8aosRkjTwAC7Q2oCCdsCJ8svOknfZ
mP6uMYkoqqVytm4ykbhWEKUdE5O+nzmbKuG+5UWA0KZI6WIiPzMNedEKKUoZySNQlG9lktBdaoNr
V8zRY8rgMS2LxYfEnTF/biw93CD+EmlF3GB0yySEHV3pH9n7s8pw42cMi/c+IrqvXpqFFSAHKca1
JguuFnzomt3CKu8ZqCWKX+kiLJejt4Osc9cxIKN9N2ljrxvkgSUcJlaxGzVg7Yg7fY5msSMZOAQu
0scbFdNDqVvlUNRtctsXe2OS+U50I0fq0H0rpiNjQIbVlAd4lRL08w9REs67IEmcA/Gu1saYyCDx
n2yL0ZBJGFiVY9MOF3E8ffUghT9RFt+LXLDbpgeE2+GBLX94bFOmMVaAwAHe5LoOlXpYwozSVB/p
tpCslELmHoV7GqqAVjzjCPbIHfWtCaMuzgPshveVLtkpjfEpRs63hxxMh5sUGqagbHo99H74rGcP
9Eiekv5n5e03L/OJ7HGpH7rEuCXPpwVTxX13Lmibmb63rRyE6703yLVfz/fOqJOtbYeoMKse6IGL
b7yYgzPJluFhaXmPmL32Seu8BxN7+zwoDxgnrH3pkEnp59MJFtJLZqX5jg38dMLRNnEf4sExQV7B
FlKoHE3AdGPIwNQa9SaLkLB8PHyoMZAmYPYh6YohdIzGSNlpQRcKldKJHQcDn6SiYI3ZT6EOK9sG
y4vXMBfiWx/f/3jQYxPtWsN/5tAZ+X4IwkkVo/VpaQg1qMo//imiHd30wXBIF2lb4iAcyiUu8hxQ
mOKeQSMeshxV54IphPsQa1wfPKApRACSuib7MJsd39T1Jzrc3e+Hl7zl9fqL+gwS0pNUXbuDRzf/
/qcAQOtv9uT/11L/nZZ6gev/IdzdvLav/wv5dNJON6/Fz//+r0vVJTp5LVH3/v7n4/t//5f1+7f+
R0zt/8NHr7xAtslUWPTU/1dOHTj/MJEz8x+6aeu30vp/5NT2P1D8ChPKsydkIAJ4gP+UUwuekKAB
SIAC+qhpB9b/i5waIfG/6owRnC04fMdyYRU5kj063/8DxZdMaugqzvVj6fZsQ2Id7H01PTUzDZ+J
2acnPINkBe72E9hcdyyGnchRcDT9BhvmfI1heE2SVSfwiC1EkbIvm+sIwOdehcUzFypFG35CYp4N
5rct8KnW9/ch/jdKqPhYWMxyHCpH2t4nT6hvQOaKnVaiXye10eBIZNiqvvi3Om6yvVQaW3nRUup+
zb1kJt7F7hEeWgAZETiNLvoHI5RE2g3dbgSn4NcY5zMMphu/M/e4VAOE3xxEU7w2udMdPEc9qUYD
86dTvq7MNmBrROPKscQ+ohNFe4AmQml0P1vYNccOzVXOAr2Vnc1Qy5h2bD5aNuz5a13wBKqeTmMD
zghhRUX2cTOeLR+tY4XJyR9u1aQPjNZxWNEF2SY9NwZvRA/zLbbAXweSFGkn9QzmGcImCpBpZUHn
dz1YS/oje6PA8dSusOiFlHSQV5Q/86FDye1HUnMTcr5PmWsf/jij/4MU/TMElxPEwefnuJwlnHM0
sP71BEknX/VVX9fH2g6ezNbq1x8Pua8Z0Hkajt3UIbDIu1uz46AcXGpzIv/5Zv71sXziQX8cSgD9
3YEr60vrc6iAMCya/tAajoOxmFnr8huZDYQhV0Z3F4nimfjYn8DS/u4d+EQmXv6sROQHehPbgfVv
yRFzR56cjr38qI2EnklGR+b5Yy8Tp2rbtkLtJwOzUormE35Gw5BVD+U+HNoTL8M70p99+ev34TO8
/+OInECaFhxg7gUmHo0/L9rUFHooSp0fnZg3Av2ws9ZBK5ByE7NUVfCBAUQiq8q9rZdmxDLnMxpU
ZHIp+LzR9ggoGIKfEK+hKXiztQ+WeO/lqQg63Y42uC8dpo9/fdCfAzg+DtrFAuJD33Q8+TmkIeIK
SKieOGgyenYJ4RltCj+z7UFwqRS/PuDXZGMPzTfPop/URFyHScjAzQnMilbfO2baEm1PS9lgVPce
G2WExs95aG+bEVxlFdPDgE2RN+lbS6gPeAKdnXocEyyt01vQ6RtaKLwRgoAwY2wXGgLt0lg8ULli
1gPP8jev+BMpf3nFgaQriHzXDBay9b9+TDAfCcbKzATHyXC0Deo/1STsXYZn4o7EBeDzNigRzJjC
SU/omMy1YVjhKp+BD9TL7r222cD2gBuoQeKVqVw2NFhh8WGsxBg89czm2F7fdCFdaa/mJhDUyFrL
PHwNaouGVNdkJzezTDAd3WtDHMUBCA5pgmYJBUyuk8hBTBX+3fXyCVbLy3ZNclakY8qAR/npjpFb
WqKxtZHTq+CpCrqBt3y+VWH+ZnRht29+lVO1KYVlbEfqamBhLqLPrdQRRbBGUowAArC6ty5oDP5N
YI/9n46N4xM4iIBp/xtlXOGitVuF1L8BZ6wyeZrz6iupHCwJGnqmwY52Ntztx3IgeoRbHpaAMmLH
g/2UCFDwr+wKVnUnvmsZvznzBN0BOR+nJeHGfQPosIXwZM3ql+uY/qoUTzMAcXDPvu/eNZGlDoYY
CJ1CVLah832nkZJsjChBeFgXJyQt3xMn9K5/fSZ+hqt/fCQYtywC8yAJ05L+1zORHu+QRF6dHmcv
ZGyZp3eOJuEYPxOe1Tm5LwHgOmW7H1p2GCFfzBNCJquJH9LCISkzQTD4N4f0qfAA58xhUI2alDKu
ZTqfDskh3Nzq4wC6UogZOQc2hTPQ2auiPJZ4t45x62eHqDfPIvDdTSvBwEu6C2RK/d2RLJfhn1ar
5UhgS3M6+NJ03I+krj9KoJSxq6EMLtM2Cdcu4bwxXrLF17JL0mFYC+5DGfq800zzkQ3kpqqIwG6L
GtQjCSpru5XPAHfoVKDF2bnC3Vbe30Uh2Atq/t+O0fbI/WDl426yvJt/HGPnLdlu1citRANVbK3g
pIyMnlH1YhDQ9x3R3hyZxVmSEn6o4zfYL/XKHYR54ybFDQUlaeIaXkX9nrlB+jhaiFUIyOhTv7gT
JIZvwoQJdhWQtE20S39OhfHcdSTXVpPQ13yk2vOhuhqy/tt3f1mrPr0yMNus6daS5/VvOQQ9CbdJ
gzXraDpAK2Aykx7dT+fE90kb1CX0vRapHtSwVWs1lBV5lzKrBBcGhYLGohxOQ3lYHM1/c818Tp9Y
TlBB9BmYarInhOl/OkF7Ns0VKWZwp9NgL1v6kjqtUtb66ck1EdeMKb6PJJsf/NAGmJHQLIx53DkI
CgWtkhlv3orcPHejR/S4bpBsqtqWQHQm6zDnmjA+a+3JIb8l65zBR4/Drk+g6vmo+xPUUU/20qbp
5tR4rYqabX+vGWC372MGScuZrW4dOt1lcAQ6KLcAOQqucqpoWCEkow0nYAAF1aAusd++h5itzlnX
3ZQio+He8zli92/cun315/Q6ihNvNcp3CMVBzuw/iIB4ZjPCywpNwodvOeRA7v/6JiD/w00A5RXb
I+hNLOPep4QFylXi16VhHBzKjwNAP1Zv8ETkf1n4wVzvzi76+zDwwrUf9iWyaz/fYS+sd56FSNeK
IJ8rIJJBNoIQcOyNGxcM631zA3S5Pqqq/FnZDqGeTvQlzAN94Hr2SQGBCi4oM7FxDsnRbx2aR1kY
0Kaqb+teOd/q8AnTH7J9cancPN+pOfiaRrHHmGiBPZRheJx6uzrNmkDRmOjQ3JjW1E7L/WE8D3TD
mFD9GrRsNy5xilgOcDt5pA6uBrQXgmv5NdZ0XXKwL8pnv2BLTBk6iA5txoY/MWjsRKSOH+ymPVh+
BefUM3pSQoPvbsSQqaymW44YmK6qdrNRQWKZwU3VbvB76/9j/N/Rz+o/Vf+f1ksuAp+QK9tcIt98
z/v8AZlB2VY6510ykrbD86lvs7A0aa7C5ZqsaZ9CoK8GeiCNzyzXHMsnL6fHLv3qPnYtOudSMO+o
ABhnDmw4rdu/CbL6nKP4cYSs49Qb0M25gX8qshJDcBIZmh7uUsA2Q/9YhFG0rUzWdgRHKyBXQLJh
hgxhNe9yRf0TNdX3KaFMlpOtVxUadGeWjP9nNmB/fYJ/Tln5ODoJ7p6tg4sLevFm/3nfnnztaoKY
OctIctwnjNTXUYeYNJUZSZw1iGdG12fDaaczcAWbkdmhmFOx+r3oxUyt//qA7N87+n+94fo2ShkT
Z6Vpc2if3rBc1Ri9GhEeRhvGlGvr7KEglXpj+ceyL42vfGuHKLy8RAlq7aL+Cf+3frWrbzQQYZLa
tvrR0Vc0DEAuw+wTsl79pJzpzqEcAPYiYtwRl3IXFvO4HeLG32Fs47ruuSoQuNuQ116iLqxOPWmz
fTZGd0ombKm4qo98lNd01O9VXaVXL63qg27nO9JzuM4jjLSQh5NdHEX+eg56e++p5E2lcXwZXdQh
WaX6bZBSBZPpdLJTeddRYZzAfRWHnnkaYb4/zIlWH6MEeBGOPQYHQu7PXc5ToQTW0KRls1ryngJv
9o+MvQcEH4tGLSySU52Gw9qG8b+Pe/2Lj1uvG6ZfO4w977YiqzbPFS+qYKC2yNxKLEkH0zbXAgnQ
uYoSIlliJ30S/jfe7Phql8NDaDrhTg4oLqM2y9YeG2gWOd9C9I/lNwSl9BLSPO4087KgVBuCqyKx
8UWtziyo3w05zPf2iBRJ0pJw54m82iF2T/nSuUBzkuytKv8mLWM8J3kXr4akoJ4twvI09843KHcu
tR7EmkBuapR0Vywp47lA5bpqWH0PQUfGxQeHLohD+C8q9L7Ogrmg2Ku4n45tIX7h/BYPXZ6+ynka
6ANNxt7HwcysY1lDPH/PiNzZfOUmeFNYRnBFWHzUQxve5MuUvi1pxcIs5pP0e6A5qUA3URAEBouG
cUEwYMsfm7VDU/SuFgXGBGcJ0kNdxu5G7FuxkIDKDpy8AwwevBgizkq+RGQObqa6vCECFKmPZyPP
NRnHIir45rekVKdgTyDdB+gYB/9H7CCMww2ZXegBLQbTHMkpvXSQjnmx8xiJ8JsTznGj8ndhz7kc
l1V79NTwPkh0VhGsOcQhNV5k/L8bjQKS5sXVcYlLTiTSwxHffjANz86M0YOiKtp48ED7xmpXmsp9
22OYRNrgnZ1A0xYaNIZFLffCUVcTaDOiFGB6Is12nUdCoGW1BBm4DOWcuhgPXuLcC7snmrUcqVM7
ZkFzhfcqHdGo5SHxvGPR3M3d8ic8eZE5OCOzsc5xz7YRbOjvolsR/JsG3bxprAIRo4fZkTDpPVsc
cazyutiEytpGBmKkWoEy9GUntgok6R4DFkZ3ByqMVTId1Gilsz5I7vKcKeqsWb5s/6Vi/HWvLLhD
XZZjxK/M/hrASn6xoU8DFnkWRjS+iGXo5Wg0TYKCCRFzLMg5j8QOIN4efnt4QfrBfsxH82lDicnG
x76cvCs1UJ2SO0OU+IxhAO4q+v6rWfzoTUw/sxMSAQJh/SqXg050cGvlCHniCumrRnRDOE5Dr9Oe
43UPBWYTxJiPaqwydhzdiOmHhxBgQgFyzWA8rcDpE2/qMM4jhMC9mPj22Qxa0T6Z+ycHr1yMW+XS
jxiWgE42YIzQy2nmJXhUL701XkNvaLeijM17Y+w21vLCsakNe6v3yQpIu/HFh6GL3G9+zixxoX40
Drh61C0M+IZhRhJ+idv5BelBgF4tsK6z3zDEMfsjDgl3Xwyz/VJLHDtGFffn3maXy2oIPStfc1nt
ajhiF89WyFWTzPlSCtjstg21ZxIIFCtDm9+aEEp/irdII4jcs3XnffLpT1hMrBIyRbaWBXHPGv0f
1WD3zOigHOJMRSXoyQcFh+LRM/CLqCkVZ8tNv8PgYKLJ5UopeTPJZEuhwda/mb86iltP06HSzRG+
qPBn0dM1YNf4DiROE8pkd0D1jP4WQyxvYRHc95n2OPuQlrLNZodTRocOFP+mnBw8peXBlfFTMYzq
1qyqduPgRmM/jmcqG64yvOWjzI/WgLE2wNpdmVZ9xNWBONfo7RvaJF8tCpnCbfVpiJMYRnp+Bgaw
n/Pm3o25BsmVZvgN1pd7ve7XKtX6lA8oKZNub6vhtayclxYd9xVUt9j0ioAC5CuEFoG7pTN+8/Gs
o8adaCY+mc7wfAnYtuOdY313RsW9anAB5eZLYLLSq7406+sM4c/+QJJg7zJww55qEZxwFnCK409Z
+dZQ4nk4z2mq7vExAc7VID+s0MIf3j8q8nR3eWQ36yIgHHyyUtRslYccUVm3Me1wCXxxzZQiPw3z
wuy1lXm0gso8RJgH8JsMW2PIKb89fC65B78qqfFk03QNKwLLQV5P16FSzyBBqKHt/mvevbYFzRt2
LPZK+dnNGKOsShUfcAJTZShcD0NirnbcLzDz5Cn+kTK9rZR7KT0vvQxxoSjXBoaqNqN8LDGsaiyC
TVHZjzEjZcc6GwHeULNRx9SotkNZ+ARPQTux5cFpFinfnB/zWHydA2ldYni7xDOcTEm6nVVQAuIO
BMEdVC3byK49wPM91/5TELN7CKb2VBgQQZ2E5dY0YWSnKXBKtqBy29c9yrSiU2fTWzSPytiGsbBW
5VTbB2xL0WrIgJkGs/+MBxThZ1xeA4ckkYImV5dCa+1QdkVZOJ3nQcP97tOtmaEb61PXYx/TrSsv
Gm9zpwxwYeHq79Hwm+ldNhsPuaPirS6YoUzYycGTTesaSPhJaaJVipH0Z5nORweUzV4yw1kxTYl3
flGhdjGH+oiS4cVPhu+D8WUsPNhoCU4acFINEUqP2TLw4D4O9RutYhJQGboqfK5JjGIWDYrqoJF+
rEXkWBdRbH0/eUw62oxccppFN8GfjGSbsc4Mub3ee1n7aiJmHlmJx6m4Neh/r9j50XbC42rkzW4J
NKMLzYBEey/RAPQMyaBLzyy8l00A3hsBv9caBhYRwBzTGO0g7t3YsmNMQ+20U5azTh33kZIaWZ43
EN5O8g7W6d3Uzx1tmPxt2oZl91ZHEFFQuGB0s79FEh/RGOYH38meIFriZTG6r92AR6dnGTgOKCxW
fYtAjfk6fJSJEDay4lH+LekRkP2KWe6zBLSEOafwP6cyWI0Z0exMBcjCESYcOSgpI6aV3uw39ZcB
zT/raYZvLWdpTiLxNMxfBebRbRZ1ycaxqx5DsUO+hyza7dBM7/VgQzPIPRwQ9Us6qJiBm0Z4Tk6K
QQoPM/Z2Bxdnm/vmtwRcRpPhIoMBhgaUKGc6rPVqQBEdi/GCYR2W6mB8ddoFKTK9srdH89H4+1iz
3c7Ho18KtKYZ0iNsyCSc2Po5ZgNHWSG3/Nyu741qE8X1m+Vh5/MKuMMscjRg4mtf0rJLPVj02KJ0
ExdblQanMvAArzC4m6OZKArjNgMti/h3jZBxJWWRrDPUICuG3u56LPD/h9ij+haFWJsPm2y2sCHT
+QfAF9/a0X4EuDCpjJRFZ9/FqAOXZlBQi1eSCa7NROx8i0xTGfkPgaQ+iC6TR05WOeGYt0zySanc
btAftyzXylzH4Vvmw+ORxSMIZkCH9XNLv2E109bYNAGbdAdRRwbHoizMQxBx4wtoy6zCnMsF8fiP
rBWbYijpTaDObtEU0Uu0NjYGdI2TBIJvZG2+66oo7yEcHmJuBRsvw2ibLt1Asxf9XtXxY60mPBOh
q66MALkkmtFYIoG+UxyxZPdutvHi4NlLTJZOq9wDfsEItTz0C9LNx/a3JqyFUmX58uMbHz/y8eXv
h2kuT4mkebrqP/4XuOkWFsDrx895xcA69vGDAePDf/7Mx9dTYybLXej88dXvH8TxFeyC0bz8/vKP
P7U89ZD5EYS6OAwPloGRohrSfd2QJfTpmUVbC/JVlyP+59NOWmxoxJe/j+TjOP84pt8/9MezRIGA
xo7moxI94LiPwzAx81PIp3iYlmP5+PVPx/fHU376mU9v3Oe35vfzLE8bdeVzoGlGTaQjuWzXndYs
jq7W/S1T4UOfog4Y5Pga5IBw+qjbj9hwEanH88lQckG30tlHO4sEjjvaLsUQip+3H+5Iu92LFIJv
EXe7OEteCY265oo2qK5J5SvanXKgnqo2fhna0eNU7/yt2WbtKoHDtLXG/ksUl8FVQjZozGEJ9oxL
ljYHQESBMLDMar0ijfiO4EtFaWUURxXGJ+3X5aVi9u7J+uL5RXFnB8fR8zNUvmzB2IDEWz9GpOgJ
8xek7OghNcH/IokTWeIfSgXsMgyccecf55L63BjnV5Xk99kYb9GTwdmsR4LXUcrR7dvYxHMvUMEr
0v3hCJ2bLInBBEBm36tpmUOEMHr88dKCY6gTsLtVP8t1M+Vspfy220OV2seOh5Azxzc9jWvpIvHS
DlI237hDidxseNWb0iZvbaglA3L7ELmG8RBtFTu2dVQ54boxsMs2+NC3OgTFPXYo2x08NuZjQqub
0Gn5w++JbG/tALV53KLqPnqcOisp3nNqNmHzbrQ40yy3buDj5BEjt/aKcMJeS2Ek+7Hs1JXGBHVP
j7ezMG6KsQluDf/YFMOVvsaracHxN7sNMXZErWn2QfHgTivZPqd26F/ioNglinfPDqZvtRXcoR1s
9yq16OQWxq4f2m5DqaighqQJPdrsvsZesJJRIA9jON0B6nd5SdEZWM+u99TNQPwLpCjYo8r+Inq8
XB7atlMjMyKOStrpdqovih31rY9tMWpupBmCVJhsF5fYwkuu/GYfFs54ijTq8HlK+d0ASgDd16Qe
w7U9mc8ZUra1D1v3MIOAi8slJ8NzOoiO08qi9wCY1t8D5sUMNakjJNIrjG6UERiZZYmfrehYAyej
AzZmgif4qBc9wwPrOll6kyOy3rhzlBxqK3kHKlPuCtN+J/Eu3o/Tgh4hOOsmRkNl9RwxOhNsFDIh
faOr73hp+lowTSiZK98YKUbTRP7UOQIXI8QHKJLOWqeu2x26ON0inS9rdJWhgYbabpqjlYx4Nzix
/CZKH+X47pjaPPJLZB+MoHKKxXtTed9J7RgIvXlL50dUg0T7obHtE1tfYUfXfUL4LGJc1MLzq+tQ
SZbJcJuX4VMWOe9MkRwlAVfIBVdFWk7ccpBFHh566ROV7iRL6iHC8oDMRzT8QQ1DvvoKrJ9Tf3Gu
o9eGStc2t3aKH4rOEeiHLIMGXG1jxUTAdCULsQq4czXqLJwKEfT85pu0zkpraxeIGBR+i52Zyy8g
VRAG4ptk3XSetM7ul/HA1A0jq7aX7OxEP2U6urjuG65yUpwm407N6FrIkcR+sxA/iDpzVqY5wieK
+ltoWtM6h+XFR1tbh6ZxvwMH46bhgGiwXChlEpn/WgwokO26/QpV5dxKC4mkPb+b6SIenB5x0+2T
X10YETuNdLbvlvgGaf3iBBzWw5hTQ6TOiyUR3VHno2B3EPQbctoFtsBdPk+H0BacgEhRACWTfkeD
n20ypsTJoj0n8mKbv1FjjG2UnHFAnWYPfn7SIsRbhs+RUA9BmVZg/vCUunaxy5KXAAR+Lcr6hBkz
3SepdcUHse9nGElOQBfV6Y/ulDwZQLLWzBSjjSRsi3mOU+wV9Jlh61U+RShZ6ZsyFUSyFLbcdkX/
lNK2sJv0V2H49z5mEhJBnRHGhbNNHnTRNLu80VwjU35fZMV1coW5ZVhgS+u9BRK81W17KaLmSzDh
4UsXj1o3FE/1jGU0LTBEwF9DoBW2ZHDO9YIDyXeymqlnbCwlDs0Eq90SgtAg+dLVHYq16GqYN4mJ
T7zWTCfs4TVENoFZ14KW2E2MrueIYFnnp2imcKeX1tM8e4gzKSkAGskHu4130l6bgPghdkv7orkC
YmW8afiFxLd+NVTJhgXb7rVv22blui/S6k5mA0nIbNbY9ntuftMx0sad2ZDw6Fuo6bPFDT5LyGKS
2Vkcqm5vlP5LvNAEG6jUHoVe00IlFJ2khMeRuIEt/wQr5ECIxEKAISVzhl/kGem6SioHcszAfrZg
Tlql48FM+42XIxhOuvA1dvDtZHbbA9yorknnfu9o4BKvmDH6kHuaol97q03OWSB+erAFccaRYlGx
SUzCYK3rtKH+pi/sJ5yZceBC6hJlQ6qEXR8KsfNK9ht+MsGK63S56+UJMzF6cbTEG8r8xgeqQIDb
dBkW6oU1VFCjmvZBePQ0Gid/0t3O8Ax7ZXP3ZKuK0j3v1TFPhXVW8bLF01qc2qp9qgP29T5gLsJH
XDT2ML73iUPFz1J1MjVgqzSZ2A8qAoVTgpsMs88Pbhv9CtGxI1SRe0oRbssDk+1ZQ8CI2sW6STdx
tXSoBofIk6Bi4TTj6TymxaGK+mNd9qQwAH0wiUUnna3MEOJB43hGpZ2tSzFio0nGO+FMIBd6msI2
Lu7KpJvH7XvAHA6xkvSCyEbdG2MjG6uD8oJ26xYotTOE1v1ykZqk9mz5izhRIH4FUUK/rVg5fnTI
0rjgjU0xLFmYHXwg7VvgQe4WSNS4oVmhGMPAgumGSxP9LJPc2cxK+lto+Ngu/OwhRee/7yCXb3A6
zWRivtMXzxtgdcgsyO1lQPsFmtmXzsETicaa4shqzsZiBC/rIwlJ1ECI9F1MKLe4nzDQGPLMRfTu
VtgUiXmyT1NpjtgBxY0xkA1HQCW3hl58jaxk558iLFwHdjs06nT9vdCE94iqvkkCN71ppHdUadSv
qOaHnZaA9byG6M300NZ9etqwccMEXZjQB3BVT3ERHCZzehjDPeo5Y6uV2nup6tnO4NtMvmNtw9C0
TeqJt8fq6hU+xYeiDfqNsruaqHTnpQkG/Lb6pYkZZzex9wXXtNgZ823nhIBPRHs1Y0oSp2ivjhOc
zci+w+TEOzBIgGPxLcQPd83A/SZ1+4KLnbBHgl+3jtZfws4bubNJfMIOvraRpbFhP8Y5gluBbLCt
qxGtSavsT1Z0qcb2iTlBuvaNoMCknT7M1l2rikWyieKpAYi7cqZwgzOzWnWYXGdDEUAGkKwfe0qu
AK+06zU3oVkT2VcMD53V0/us6EcyebeMW1wGj4X22tOHFYfWLU3pMvGibVrTTfn9j13PeF0hDhKy
YrAEunNVGEbNElvbz5FgRtVFBmEZOhVMZLCNtaTBbzqnAv4KGiY9eLHcVnNgnj4eZGSQRRJTOqUt
ZpLlwSMPjsxhaHVuZ3YnuTxgZDnJ2bQPAKogvnbwzSpsmzC5xGnICZ5p2yW1bNDJefCe2+T/sHce
y5Er2Zb9l56jDMKhzLp7EEBoBrVKTmBJkdDCoeFf3wtRz15V3WqzGvS0B5d2k8lkkAHA/fg5e6+d
MCfQCvULde42twb3YOT+fGrmFgWaVd9EV6L6+kFbccLXP7JdORwdhEdYGJ+DFWTPMjvlZtaeepzv
p3T9PzwuDFGNKSYnC0yVWOntMW2p03T9Df/xZ2soXXxsMGbxclrD2R4yrOdNb9H5gf3tKKaAFfnN
aDwmDDCb3ovfzLyIkMNvl6zB0rC+ZmUlHX/33y+f0n3rwGvAUXSmEy3rjGChSsHSUtqTGPDjdL8Y
NKOgX//++kXzjOJtNqG9KQK5qfU70lKRb2DxrezAaTh/xK7ebAujZYxeJRW7It2IdlxALyY25h7I
5ZXMxMoEI4BYH3ucr5QV3AEYA/T1Q96VuDtvYVPXp1KAOdgokDNpE6VHP3KXPe2gw9//cj2/cyEZ
FM6fyrOgK2ZwgU+yt8i67kt+E4bdD/N6/rx+yNgqwpm21cZsQSUv6QAvGSYWat/bzCnRoDZ9FlLF
ASeKgcGSy8q10zokM4zL+0Ob4XnuiZSAODBuJs0zf4FI7Y8e8RlouWEO5PFvSfzd1iLJFGBXuSPp
uD9dP9DPDo3BpVSepBsswOzoaMD0uv7l9f+K9Y+t1zBJ6X0sUANDz4Q4l8Bae2vuOL92RcMoR0Kl
Wjs4ZtJQXL7UjrXQSoN0lC+/WAGxom4QQCGiGUl+ZNqPXABQI1yLP3HNp9U4PRTeOY/0V8A6TDOj
kS4vMQWcazdIVu/N2XozTOPVHgmp6qF3QIF7jNJxt6gZBJI5HKmJf+qYuvkjtod3KGM2qj6+tV1V
d642PaDAfO3gtCHXeZkdKhB3/I1VmNc2ZB9q8tMV4jfiy4e5JVvJb3SCWYlbKL3qrNHkD7yJlrlp
YgqGajByouT5FdBSxpKSkVWphv6x3GB+5lC3fuofHzr6UQwdhuRYLf3m+vnClXKvZZzZ17/7y5em
xXrzXb/l9a/1oXe37Sze/vJ1oz+ir79+8vp1qrNJCZLiUuclU6GqhCRGsmPAqOEP3p2LKFC7SD99
h+uTEmC6BGWzgkGpADZu6fensdVDTzuXWeSdCQRCdlrAaIGDETAXfNA67y6CfYLIAsaLJKJ1irkg
JUC6dIwehbVOwmxtF+c+Z1gMoLbFX3Ueo40xBbg29437xCNn6H8G7ISEOgdpNU9bu24vBovHjYNr
mWDE0MuTkGSU7BFoBUkmBBYGVU3uM1zj89yV860NHDpo195dXFTMMZr+UyLz3NdIPjFhHWgkmPiv
5DPHfpeaTu5tG76W3es7E41yWKaV2jqD8WRkcsauH1N0R+zFHjXGwna9t5xbQuMORAp29zNcVdnp
4LEj89jaCXQtD7Bi5s2HhCMLpSKK6wSR+Z5OJGf93vjjwkc/5bCdupxJUmZl781c06IRauuy5y/T
m05S8Qm+zm8jLfqd6ThfXeFdXKd7wJR07/Txt7Ar/Qw6O4xjEE7J+DLl5l7POxvjG35MneJ36fa9
7Y1HjrMvZeuZzIYZ1Bnl8l133qs0rXgn10FAV7u3PB0vqZ+gNzDiflNa3s7rE2y10zurPb8iweSW
yVkiSZ4BQt+7JHQOzPtVAdGpzHnO+qnZjbWcmLmoYY/k60f75pw1kb/tPBtODKgwBVePd+IZx0l/
ssWiAhjXCShN909TT2A4FMa9DtkaYbXMMUufIOeOhEs7V0+Cw0ppm8beKN8sR3y5FaTTFdIdMFdb
tqsWumcaO7v8PFaUrloqKLcDQ6QB6+6eBNV7Wr1UuRzOrWQ7aeZh6AZi5Qn2JLedJUKMgdDTe80y
PsicvZ/i8T5DDGAXHCgnkQB0imDETr6kdZ2HtqZvcYtz0tzK3DkvDY57i+FVjpLEtImwwWL4HBsM
gas2+dYsZdJd0M6VxOXlDZe5nH8J3KubxJruYd0/tA69it5+1KfxLSnG9ypJMD/Ph4yevZ0RR5gt
5Yfnoj+DDLOxNB4LMZGuWlW/ufo57pD4AYDYF7UWaVZVcjSX/IaFXmeu9O109c3gTD+zIX4GRvIs
0L/nAkFbZwMETId7VZVEzPUdwGHHvHHL5bPsvD/YPimIbUwzrc7Tadxb3TcamM/RcD7MZ9hTGe0d
Fkol669FJ69oTn5mL6d5BtgvgCRxm5TWr1ytrQCTmUU3vi6+OXMmyhALeDGPaE+HAhwaAvdf3Jfp
NtNdmuy1dbvE+mvvOUmYoROmD6/v5Pp90IsAFjYwti5zfra89snwcD10TBNpnZSBHQHtQ6uzygBd
aj1ofHplMrvFL1CY6sZyLYb0/OB5B+gEGMFzJvtmX6mKUb88J0P/qy/0itH/W+rlOR5sY1MaJc2+
MYJSBs4rJ22q1+y7ZLYkEVImbVBJjwINuVFNfjgZ86014g5FYJAtQ74fW3njzAw2OFzfJbHJrg4q
GtuQkC8tTV4ntm/6hd6Vu65Zpg3zPkqOeiJA9nkxrTXxNelkjZmZDBfPSEIzHqh99eHZ67LHiZAj
QJvG3KwU15oJiEbrFycPqxU3IKAw2n+lPJBNe+ApXXXCx2zqHgZLIxbMe+QdJnthZm8f75eYpads
iCSETQuOXBv6O7Dmpzq2D7VJ52syt3U5vdJgslz9D+LnavCZELj5Y10vT2Ov3poJbphvFCcgLjcg
HoeNxuUZbfSPBg0sI/1CGJIX1oOVY1Fxe/8TN0EXpCMg2WSydh2xXLFmj0FTpWShWjUq1w4pye8Y
Ld3GH6MPNenj1uDnKHgqE+3eBoqT60CGJfPKwfqkNXFWNj4lETVf4BTfBH2drOkcThk/zYAMrXUi
ZldE9Gh995qkzgtTC5poAx1ksIs/fU2qyGh4D/AQ9oP8FekRXmFXv9VL7ZIZuKNT/3WOGYUyKUQQ
BzbPJlQ4ql61lt229puvOMloBTbRiiOWu9GLjF1HYz9YfI6nontnmETWb0Z+E1YFbF7jiK7N1Kke
CLI1zfE76jm/5IO6bx3IbFFS6iGyGZrl1R+dtiib6/gAW4eHEjXBkknssMmz6r60FNvRkLfcLX1/
NsaImwhB/64on9YcXIpYRG11QjAB7u8gg+6yxG56Sf32La7AQYNAAF9MN3XDLPnTYChwwP0EurcE
7JywlgiNQQTChJJcMRI5lcb7mUFOQw1KC1SZ1k2t6LPqLmDuMdFv/VVGrzfRKfbsW292xJNcIIfk
KPVq5BUGajwiKTLmFM6W3xLdz9peguL1FVHUnKXqeIsnvCJDNO3VEMuDxUFs6+YpHD8rJk6qQb5e
O5wvCacxGD93f3JjOhQ+sicSU1hfTbMJXbSMG9UiraqGsj+lEP92s9dIAP/+c+QVzVOf5bRQRDfu
KTfTrT8AAbP7PD2TCfggmefd+KJ3b5xUEgDmUTUSGlqT7eg3YWyYF98sPuPRVTcRPorjzExs8l15
M6wfvDrtt7PB5cW755zM1XeyzMW5nmmR642qoAFyQMzztbO0xgC0xeDvVhvmUpTGgf7ZnZOhnrt+
8AagT2YZltL297ntLqe0s9AE0daPCUGktGYTNQT4oinv6I+xldxePxgLyj3NR2ku1L3H4B6sw7S6
EhF9ApPzb1aC1a5wZpyFGZivEdWvKYlentkM8ZMPkC/qGdbd0OlP1Krjk4tRWldPnk3wZ6HbJimJ
tUliCNOvsZza596Yyx2uCKrELDP3XsYtF/e29mDVL/FQww1Y/+DExrIz1hl+rYEJEjaEJ5PHKxQm
iu6869RtohL2VYdqptFBLfg9bw/ZhOImGaufThADZpmtc1MonFVGmx4cJnSBIzsV6AniHzeybn13
RjY3ENHg5NgiCjrBAcmxYgtHuN+bEPg3fQYZdBrx7i++xnC97PluI4NhVTPlX3R6Lr1/O3v7yWqW
J75LaGY9dGHJpDsDESRGo0aGR5K1Mzl8zz00LOMmXtjiwNcjZjQ1MgfyWcOZN3BkIHdbLYN+iEbr
qPlYjBLKiSIzsvMwj2xYsNN9+dgrK6ERaEDfo2eOiY4hhtLg/NtD6CXU7s6A8g55TB/ymAmW1Oig
zZniJpULgtHtmiwdpqQRglVa83CBWTQOjXitoa/Ydb0XTiPqC8QDmCgFGWUIKjuro1Z0T3Eh7qFc
HQ0af1RQGswC89XTOXtcDb1DI9JAj0npVJz8gOjgz2MD3Qov2xoiXghtaS/xLN1Lks3FXvXtXaPE
jepArs9u+ysftW9fTAItKbDJeJW31GBdu5I3Ar0OR9coPxcV5mOKwHLjzawwavgUy3JLqCiAyREU
lQ9up+5ispqo4ayabbPC1JK62tZu43TrlYRuwnb4k0dTe+jp5iFxmkmqi8hhjtgp2H0zF5yg9OVb
gkiMsWbSTgCEIvO5WdLlzps0Tp+s/xasq3lJfsFGeCRocTOTmYyQJUfhtZBMkFKmCGZnwJxYqkUN
5AIBVADOARZsP6yEsPizyOCq+NZCa2Cp1SVLv4rK9klOqmigOh385nZpYGkjw0wjLMWaY1/yinxi
t8WSHfs0wdr8ROMVgKCVQVyBe8wKqjMjc95wyWT3fTy9y4jyIxmGQxVzYFNTduNnoGDHUpyXeVgt
07AJfUomxwCVQr5mTDXTJwdr5mSdkcvOVCLemXKKTpZT8FTqRf8IzvqQie8o9xNqcBTXM6PVc5Ql
94M9aseImXQfG2RrpBU+pcQ4d9nshTWZ2gEBPuW2pEe43uP6drBoDSs/l+elN3ayYsNYZpJ0h6Y9
6pivMlsw7BnVQ2EU94ksnQNJQLCJXCO9qexGA7Lv3rEfvuhz84tHCN6fhtbTU61/dI0Ydi+dPNOs
X02mUHtn6D+rLJtOg50+oipe3SbzzZLBNhxSj1Mw9UVXTa8tgTDKmVCdMPOYHZqzDpErCSTcwMmY
kCj1Icd2oK1o33Q69gHRcKIi2gRdEpAerJTZifuLKMqkubeBvs7kmxDQQGytV4njoJDSxA9VMwr8
4/bZA6xiI1pmKmG/FSgiLHv0cJiMGLor8WkoQ9tVuUcPnYnENp2bMPL7z6s1/vqOlVU/bvP0LsGY
FHXYQtVLQzw2eMBN47nnjrc2rNq6C2tBiVgYaxAylRUKc9yfKEToA9Ok8AQZNb79MBKoElwtFFez
nz71hN5ygweRPQ8b17bVwUbRf9uIx+tXtX2LQtPH0wqmALF3RQ0yJh0KqET6XPQo5TCNEMH09u7k
+HtsGFQFmUfMSleHvoSFIqrs4urMTaSDcCQnW8lHHHep/Y6gaVazpJe7qzVTj7XPeCmfOeszM1PJ
gdnLOTdyik3cNHX+mUyxfjAcmsGdMra5nX5WAhErkhbI9avX3hjFbpoY4FYlEqaIJwCCKudO1Vf7
ZLuSX4JyRQlgAMekiUxPEzaehQ+rmeIgQTa6rRcIehEDTq/CPBe7vwqacQEnzGcoNGMAmB8EooyO
hcU7ji7qVGK02nQ4YAcHzWxaPAs589I5VmN6JgfRjPeDRcUFJ3xklIVaMmqbbedHw+b6lW7Ogfa6
pOa2LINYRL+yMXqO+4WVjhkS8jVOuwOBOZOv/bFGaNSlhIozKiY0OQbqFmsIOiu4wRq9K2gxEodO
l+X3RkMvzpwqa2N4vEYuSetOkEJMJtT/bLxJbeu3a7AeQZy/rRMqah3IVmyyzifMj5Ez8izYd9ok
uEim/UgWcrTwU3md9gwa1A+abPnVD5zFCA5ht0q52AKCW7JkFEYaKrOONGfeGYaRsAc9irtuhuQ2
o/Cgwbl3ERdaZeGFg5F8XvcTJdfgquq4ZPejaX8BaENR6/NPru271kITxJfO1JJzNb4nimtn1Bpo
obrCDo0IBajLSm2/E4ZV7Z1mLs+ZD0aoxUDQDf28KxMOuZ5JOe8Vk/biJP18mgxxkLp+qzqnu7Ry
6C81M3cQysXRzav5uNbATjHJe/DUHBwW8WuIJ3E/Ukbqs9li+Cu2mmWO93m/TnhUyKytCqdpzg7V
4PzqYihz1w/aOHwkiRafFq2xt+QJ3GjxoEcBnbkxNDiEnIH4vSWThnyW+IzLMuspedo4wVlHHxm2
j3tl6o+N3Ts71hL7bA3RGTEK9RD8m4Yj/kF68sMvDDOQnfGQgIElC1fbTg6b5HpT6SvWIRnEu0ZS
RJj16/tHe+1kLzjTRHRSgiYov+XN7BNr0fv79cy/zL27QeCkH3vv4MrC39PkJzEQfR+wQj0sJr09
wgwEcb/Kbo1hJA7YhI4wcPUoDMhgpEyY1pOa2ZrxtmMA09eM/ngQY+js6Xs2ogTNXdwM1I+EexME
MsdYylTY4u7pShe1aZtyL02EL1PJIHGgaCqc/En0doUM5weHnRc6FgJsg9P6BvAc2GnZLEHdAqqc
nNe+8VqOQZRLMeqeqpOvLZVxIGfWoOtCRHsF/JNv+SCg2Y6jQrN52D9VtZ5GB5ezfwo/XPL0u8wl
mN1T3MqNnEHKoYw4li5TfzprI5jXu1IHWULoszzoUCLWSJhwNAWKDjiAvBqr8dCNb4aG4TqiLCNw
k/43x0MilgKiXk+4XlDbjmyq1/fJcd61CW2aIF5+NnEMXX9gCPpkHFFt6VP8oigEQ0pX9noYKAak
o5Qh+i7hFkCYYvxA0JtDnslQqwVurAGxhDdFFK0zjUxcdXQUeFZT+E4gWjN6BixYpsFSkyP36ftx
oOph6JAQ/OS5R1IIieZrklPrJp+r+b/vis+y4m5CSIvY29AgO6+2c298io3+deG2wqMESeW/bkG9
Zeid4fkGDvxskGLJipXD8g4qoN/yNvcX9kfvmBrJOy76LqwmjGhQIShL+KK6d/dLaXP0jUhCprf2
o2Ngp1vmhXrLkh/dlmphTXamC63rJXDBwZCo0W/sGJEJ+oBuxdnzDmB1McpHzvG3WoxB0AUodl3J
x243IopAs89K3i0c+HK+XLSUfBhEaFWa2affLZdrSx0bibUpOcUjk6hpwWVLqAnnxl37lCztahc1
K+UiL+8bd7ikLDIbrfwkpFFiI+a3afRyq0BWS6EOZdSRvUv7nCwgruPf18RhOmlGPu38Kfskbwbg
o4VZhsii1Bytc5EhoLAnnxRTnnZvueNMktxKplCbkr7t2zgmErcIoc6FC6y3xHOoT97azhh+Uho6
Bznb+r1X6z/z/BT7tflBowLFc6XUTSqc7GBbqg1izOqhRoOq1mGb1rI+prY5XKx5PJYjhz+f1NgL
LGIY/gqddU1skE+UBW5eCCkV8k20/dzODciDjXQJUImnIiSxDqq6Vn3alQHAo+B5XO+Q1hi+en95
Mc3qAlPgdqrBgUTtmmbFvqu34kjvm0POYDDWo888rXePrUsWKapEfV0JZj9nm2VRsYiU45HiiROx
96FAh7kFPmdH5G/reshzgurAJZgm/Uzc6LnO5UOlxHu/JN9F4RySqWJVy8Cy0dUgIoEWPuTgJ0l5
bU10CK107ewXlLtifYjkzAt1NY09Za9WyLK5ixug5ih+yL2g7MB3S07tQvNNZ0X2C5DqhXu4btgR
Z1vdPGOaI7KJoNEwY+AxZOfxbLbeZ6N7x1z4uAPNI8ho7Fl98xV1HvcsN5c+2M+zx5ycXCv8zJVf
LptKskTDHiXnjc2XADzKWAYpbH7Zp4OZehMr/7A+u2bWqV3JjzNr3vPcs9y1epZvNK2HfkitOKzl
xGyRDCtxK3v1XdTwMOgVbumOVrcdi9saHd7m+pO3Iy7tzFlAZWtPwyg0xvHY36giGuXfmqs3eFFs
BHCFu03vs8gleK1mF5o9t/8VRHV9XGLwlBgkLhraaXqLXN8YE8IwkGVkNyxLgHu3GDZenfXTPA/z
ZmwtwJfsKjX+2rAE/FEbfrAs4hZMIe+CcFsWMAjLqVDVfv28viC1onT1wmJEKoRkqI0kV1IwMV1I
OYuG8Ppa69d2LHDgkTZ1DGr3etxpXN0MTIsnaUgvOKLWLj2bTlIRKuFZPRoq2iGVxrTEYbFtBm4K
D09T4bRcvJI9bCiLT7O0Tm3uYR9bOVlZWh0Kl44iAHoEdg6/tvKzZbuUZ9uDT5WsZ/tSAyxb2192
w0klKtmfE1rQbtL4+0Ij+ZHK53UEYq+1HO64+8k9wzJwteZ6sNm5gdZOIeF9ERF9suMoXhaUCC4B
HS7wI4Y7GDK0yXqSpp1ukLc57OLt2q4gpAPguVy3TW6OGk+62mPR0LZK4j6D3M8991Fz5cCw+i8d
xhoj1R4gvsZI2X2mpgJIJ7q7IGqFvjeA1YekezyJaXjt11NW0brnfiQfJ43Zpj2dcXky3Wd4u8NC
pZ+TyUPfCmc/rLhXJ6eslbg4MCC1hxiJPxpLhaRE+bSM1/txuvKR6lHw0/65rt146Wg0GCjY5/ow
wuenbuSSzZb15Mkmu3UX8VOUn2DM5nfGoPoCndKuEOIXaHpxMh/hXC4nabQ57mfhhzbRTgGyhvwu
o/cAKrGhCeO4ayyZzwy89p4Y5wTVlJgh32KHURh5EO47gyfoKLJiO/nzSz4sSei3OSKcpWPEr/dp
QPMQBjf0UH0yooumWLFMd3n2LDRRPPy4NQid8qSvDmPX3Rv8jOfMRci22O1RpJPctctdR8dLoVvy
sujVr4wWOHe7Q4fj7McY16Bq4GnAjDAghmM19dtdbw3ssTEFEOaGGu59pXaz7O/BHmFqWfLi0bBQ
3tQs3xhpCKcU5pBdOk7wRFeWIZnS1f3MafFRIeAc0JP8Henz/+mE/5FOSCjNP5n//41OePmdVj//
Sia8/ov/IhM6zt9INbKFY5mgHSzbh28y/XT9//ofmmv8jeBxD6e565gOnIB/BL0L92/C9kAtuL4O
HRFKxn+TCQXQQtt1bR0uGflpK7Twf//PfyFNdH/58z9HoP8b1wGNC6w3vhFwGN8xnL/gV3o307V+
1iDcLRt7s9aFBjONEKWz+WWc2o/hmQiXULEFHLEX/dMb9X/DXvAL/guUxnOhNtq2Z0Amgc145Sn9
E26nruxawusgYHyGgoyFoz8THoDOnb4u5n5M6Z7zgz7///Fl/8J1Q0xnj23Ky7bvZNQmJTjsPWCy
YKGr3p1tsCflf3jJv7KP/vqL/oXVhbWcKLWRV0SUNagHw0U3uo2R0adhn/0HbB2Chn97Oc8A/oZ4
x9RdBHl/pU12hdagW5TXlTk6IY7YQ21ZNXeUZJUnKYNJdbBWorrjA/RfOLld/HIidMy1yw0jSAwv
CDMyLYLQSx5sUC1MZidJAoBqSxuGhYVbs9MHiK36W+SOxqbGU7ZbSjyR9C7Z0DczFx7BmVvRHF0t
NlbZ7wkXIlFMwnDKpruIbgmVAmoYhxyWVHVZiA2vCp2rKW4kWYh+Y1/rR1Gbj8RvCxw+M2j4BduJ
4vgBXf6WmN3kFKEOBFz7lvts/lo6v1ge50SAwE+zW0RPlyE1Oaw06WGalL6NXB3MI70ngzbawWl/
d8vMnWexfmPBrqvlxdaBQVYDsbKFvcqC3IBm2sWdyBGw7RMRwEdmGV9E0t2aEWGlfmX9gP6/pI38
oA/xMi1N2HXdRbOnt8UEyOv2vLMEMJIkR2cjN5irT3TenY5oJYVUuHA+AaA2nLDg0KlRSGTE08vc
sXs1Tfuhx5ILg4y9SrXdsoCcL2sAGg4YidCqDzL/Yjj+Q+KEhK/PlTCxQjom38qM8ybwvDIwKvVQ
G/W+mYpl2w5TtOVtO2hyea+0k4NGCbyiYhTd0EIocNqmxkq5T7dC1B8ubeUsZRI4LD+5ml8SBwNv
jGConV8WYk3IrmvINkVcmrvqBwv1S9x8V2X3e+hkwRx9ra6yTsNNFix5Vm7dqfmIsD9qrrMzK8aD
ljO+2E35o0/1mlxahOv3Ka35RV/su6W+dySVdd4JTpSk4jY2DTCqH8bpjzjFGkAJOK0rjS+p660w
OzDwJAPh15rCQWuY+a6DtsKixVN2vGsejvHJwXSF7HVzJJABJ3otfjQALntU5oEgr3yTa8BQSA52
s/RPt9aHZcfEJ9H6m9wycI1ZABrMon2n/4iqu+6+/RrxpZa4M8HMhKHlfLWmrB+9INeoiLnnTOUE
pNmjSq9hunr8IFJAW1KVKgN9RPWqZ+alwGiEPjAPEsnP7HbVg2+0jyCHKG4M46bOfFx4Gu0uS0fh
WmjJEQXFFgEvTVfJ/SNzqOgJAaJEYVEigXRMctlyy/APRkngGhfa91h0ZPQbhs493wsYWc8aH/Fm
TAA2G6YGvHofGsl0odZ+gCPw99u3WlNNIuQnZKjAqfaKB8gnpCfFndr0Aj48rtg1pBN7umYgbVY5
KD9bYUFx8uN63xDw+5yX0+1i2iT/Ff2HIZ04gDqwrWsm9sL1wRv4xLCMJrbeGek4MMWfQsPVviT6
YRzQmU/q7JpudiTNlea7RTZ13t6jXIOgMXQXgA4vWtXiJSc/kdAKrptO6gbrbrVOGDhY8xgWqSz3
WRZt0zaKt/b6xNUIuwN3TxNj5494QvA94Y4TZnYY6ccMZoOPGBE4SBOezjwm+EPTf0qjf4IQf0uw
YLBiUQJj/WBhYAm6gTVetO3Od6aX0eU97uz2w12t7q4/YMlzCB7xFzC5MYG0GrKQ8TUaScMcbGTc
JcQ7OtyzCFg/1+wOhR25PK63k1cDp1pMFrO4TxHXpy+F9dpKk+xWj0gvu3Qe7Br3o8MDmRCBs9QL
jTe0RZHOlafbAcWFJf+6HCEnWLrVZYKUfLCHfDMUWOTLiF+KLFrd4UWyWPyg4CX9ZeGKACOug3kC
KBk9Qhjnr7moQpk/xP2wFvv+QVnOY2IxC+UH62c+Wfn1QypAkozTfmirF80kfpleMPYBctXWfz8r
kord+s03pxc5Li+tvzayozsmdPi/U9QycTa/rDMy1BNPg5JbFlXk4ROOmJqfE7Esa0xbfrSp/SKr
7Rg3ZAq1FqAkGhg2dyNrGaMu62ESxYOhlw+lL//4yg1HDP2xuT7HJK1t1Mzb1Wn5TowoaXRmmQHD
APrtCIqFVp4i1V0GnbeinLk6A6OchLcViaobkBi/aeBw8bYm6ORAUkD8J1gzZf8J2mW+tIXGrumj
aKP9+sO8lLUzS5+L/g6ojVS053I8rayfms+vFntEls3acuz8ljHY8rKAiOaHpHWAVWFTYvuD/KKu
v6ChoeCVQ3K63vAw5j5wL2EPp1/rk37KawaLwT6a1oSbdf0vdmQiTEzynDIuuE+wyFbvygdXdBe2
9o/Eit/bHPd66go8oSq/Aa+8GVxIJH5KQ2lOCIU0re3QFp/KcJogW1c1ZqL1ZjJytA2tkkBVCTBJ
p3RLMGZQT1P+4E3tcqgblAJ9EyEidLuHbKloFPiwbrzWWUNlcEmS92ck7RIYU/nQVjwU5jzdizoB
n9NdZGVrm1UNX6w7X9IXF2ayD0KrBzSryRN79JlLGIXZWHOgR9jpTS8Ndv+dsE21ybOaIJfZ/9PH
1b7EtRiigGlCg3iAzuNXgMKFC8BGj6VoM2k8sScPzS466+WFbPQgwye+ZZXV9k1TAoZKE4hD+LGW
7txOzwqFku7md72JEa1wpAq92XtvJYjTwSSCOcG/IN0Rywf2WRfeZ9DHXbHVbb4Vm+p3Z6ttQxoD
0g2DDXC+yfmv7pFwL1FPbsJoviG/Cj273BcjZU2UDecp64dz5iCrkfZuZIh9ozRQUGIArEK+AVFG
9i/H5VaW9cRLzebHZKDXr7EEJU1HV14Nx9GRIOVi/0618wPKD2zWA7LriKy+nCFQME4dKJKiYlZj
8UsllcfbWTglAKP8eVR0302cBYyc4c3WOZE6jmKvQBlPXIOms2ivmUwCGERNGuasYrE6K6BwTP0x
k5UV+IySGfA9QNb+FIRsBIRFfmg9bGtEk7wby3hI3aCmw8R0bfI2LHyP2ugdW5+efWYyR0LphQpv
3rlAmLjX4iYsW1wg+qC8gybaG1PJO2tyqnOn8tdYY/EZ0YZsycLekjM226N+8HwD9pTRkFudIi4E
CUpZFmEXMtZoNAZch9GbvpRLomRmtfTxbDhSxHYu/fiMdVrQz1t1wURX9InubfjvtFjs6a2YaMx0
36x209khtTG2mJj2M+YmbxpQCw41LfHoNx7xefP3HyKV4AYW+yCWO1NTN/6cfqB6SlfbOX54q4AF
REYjQCXM3Bb4EIx18S7T9DctjtAn9M3BAWR5UMRMI8Vs1hldgpaxR4zNIXSTJ+J5sdJHK3HXmMAx
PrWEtOJ8h4xl+VEVGjXlD5Lddk/60q2gkViltMfYezNJ8yXNmD7Y7hHeyGfkCTBXZEnuoXEZav4e
XR6qKDGaSwp4mgWYoqCPepTNmN2SuNEPvVk/kj9FlSS7r45Hky7RN2o3DLVj8iXwyNKZBA6YFfpK
SVGhT8UbZksfbZnI5/b8rfTR2M5VgUUOrQD9vZynhSVXagTMQRtO/35HsVCkrpfyvESXlHFA6M+7
yG0xYLF6xMuNMTXkEg8VzXFhQjSl5bWeJIxNQnInpAMc2rMW3Rf2d1xwsTtCVbcYFy5Io4stthdi
yjFLzbWdbhcvklsrTT/zfizI6U05gWQID324S76tmDURIxwIL4+IFekhHku48i6hM9vBQEigmfpL
akHZjk1i9Dh9BX4hYZ9M9u+SmEyKrSPu3/G+TBeWARvJbRztI7bwXbZOMayp/0NmKoXbnH9yKkKb
atKUa6SgFi7h3li0K5smZkdH/81tDGTUItwNDvSu0s3XVREZ9Abz3yuF2ahvQVVpgZXQHyYohclI
QmK3jrV6bdWD2Ej2viGHTYs4EHSYxAOfsR71ZuATToAPjgC82rZuRIpQoGLuINWRwV0ZDGv/fxbi
lsD674EDK6NBppjMzdcpP5u+cL/L2PxTETh9am1KW7CE5JaaXFdHEJQwO/KI1CwPOp0GNK3Ot8IZ
H92GHrZRu6sUOTnGHiDlwoz6hzYhfMs1pm3iZgyWhj92O0dbu+k42C7Zi6UXCaDsaTpSo97a9NHN
AgRN6ln1zjBHee4oLVDLaLrsOWzm2ZaakpjZpsPL3g0cNoiTSpwB74Ke75wF9WzsRjurnVEndN57
nxt22Art6f/wdF7LcaJrFH0iqsjhtqGhc5Za0g0lWRI5Z57+LDRV52KmbM/Y7gA/X9h77ag0bnLZ
63QTWeOlyiJ6gzWOaIWqmf0ecjGK2KlsPD/eWL0WHRXNv/tHdErarYGyiFoB+wV+PGI4EcwXGmP3
nt8bQ30p4MzhLcq3/OzLmNvQkcjoHSw0LwEuCwcNAKdN7ynqEylbiwbdumMEardUViwCR91HzLSA
Vi1Sr7jiDhTCmdeP3NfWYJ1B7NORMzIIuwHialPnbFFM08Xz+0DuAHRh/FLrFNMmu+4uDU4xDslt
zmTWT/UBmOX4tYA6ORS5zyREPOvBz+ndTfZrfLpc7i1pUwSoO4YaWNt2wE9tqjU7CX2ki2vawwhA
cK3G9bDRsbXCSjZXfztNuk0uTwsX0BjUWKw1weuH5UpLiZZG4uwplYxgWHOHkI6xliwm0ZyWDFwR
rpIxtkPzR3o2tT7IzMnlqwqLwGECsclNEY+aAZCnYd6QJ2uBPAaIawYQAHHeENa1L4by2KYYqy19
8mR2jkYEeyhUZyBWoUv0s+joufKeS+W6lsBG9ewYDCH8GGIERP9qcd6pVDWrUqs+CxUIajNKSMzU
XSUC3YP5NJsjuCo2aX6SXcW5+kmmCdoUn6FV4/4PCQPi/Of6ZV640Zv8XZwgAxS5tJ2K8lpEwmeJ
A5BdNs1Xhr27n1Q77yWeaZQ5LGStWwtU0zlLBGRxxdbf4pDAMIGbtJJzMDhgrYkSN0je7QjeLopb
p9HJ+m2xZJsmX7ESNCsxVwd7UpHQ89fcc5XJYbJAAPx1Dwne0dldH3wD11IuIkd/FUYj92ZdC8ns
yU6yyQgsQrIMeTJdZzm5YGj6iX+ZXbXsfgjNuvVZeDdysneXraWeVrTsYa5jL+JQNYS9ImqCk4Vq
zQa0eMLvlB2Yf4Xrm2uZedSKqFcsY0Zis9eZ9yUc1DTgFfDpHsZauTaRelT0GoiTCGM6LskuTJVx
q6q8mlQ3N6qmHqwZERaLlKPgM0mJ+dqoapVLicnTRWy5LMwyuFSC6ql0KI6RZG6WVi9kSpX2iErM
X1Sh2I1UJyizi75oISSmSeuppL1rYTo5HYU9/BMOQb9EKFv1l1YZa6ZDy75P1F91iiTAbYKd1Usi
pdrpGDDELZYZVvqbCdUM5MzuVw/1yom9v/16XvJxyU1AjbSsruF+LhmDYLTrjAVlJfm7FFXVCrF1
mpFOqxeFYTN9fkF5ablLf4f6qV5P1ZMwZxCprCiIR3XRgxAiI06s+Re9aVWeOoPbMZzS8JDGlD+T
KuwKUb6lQ/Nm5C24jQmjUJ9Np8SoLQ4UiC9KpHuTkcxuiDuhk6TcHppmcqaII2xB1iZkdLFrT1gq
jT2ZNiMmsyjEbMBIcDNlC/BUKsaNoNQ2gk7s62mpPLvYOHSI7F2Mx7mnoh3eF8mIAJr9tyKWwrbX
4huO32xbyNpVqRRln1ME+ctRn8AsFv3CRb7bcM8Bn2D5LKE0YPKrBEFmVwJGDEVE1TPNylfYwCht
yrNs4DhTFs2DNU1I6ofalQ1D5Xa2juiO6m03pNtels9pVWj7Ee6DGlSD95dYk0HDqfuQgRPWF2we
/z2r9c5K7YE2LQ7pmiyLB7bWhJS6vmExThNDZ5irZzFnXtaBejRR6oGJoYWXFp2FrJtUcoZ/sZQC
y0ij2H/Cl1JOMYQwyQQocx6H4ekTx7zSZRFP4BTu/vRchaHU22r4OxfjF5jl9ZY8K3+nk0HW1EXg
4fps7V7O0nWtMmqttCdUZ2UtA6Wp9fq7zIT3FFQStroRN27CUyHVLERGfIAyWzAJDx0FpemWLB6D
ZFIRz0WWlxtxbfecvVLoa+AsrFdTQ98L5pAJMwr0tUYi4pLEDqdjl071Xoe3HpLoiF6PJ+YwFlQs
iRMzaeOTyd0/YRVXzUqaEjaRi6BRFQWdAPDJnfqucdTl+mo7JfKIiEKqm1Vs/bhyUoFV6tT8032V
cZ0mv2KfOEZpvm6CKHSSOqA1etdraTgEDh336I11vS0y2BjtwPARMxz3ConnfxvvJIw7V9Moy+HG
IfeUuOa5uMc9E99vskEYCqa8slpQj6kinPuYMOtxPOS5tIgG5eSilsIX6blRkBiOLJafVo2JaUC3
xn6xkHbBhy78yjMbZqBImJZQnKKWDS3caiBelJ6lgoFdC4Jmis7oKNWgIRYNFW+FKqsbruA5D4JK
A2HNkmZXVvKdj5zvk1XFXv4CanmNxMu3e02sV5VRQVRYhBQJFuSRRaKtLEKkxiBW0woZz2lcf6Dz
8TEuO3M5Fx5/CqtIGTQbpEq4nn3oVQYBE6taZxJkgaoTq2BgSosYdfmTxdZ8NOaEVwNGbyIn/4Zh
BI88Zddo+pwbK/aYohx1AatCiIhgeYpGYAhsEq5WAspTmEaaxUp2GQLOzMaLoToPMmtSmr0WEkDx
MrTAUoOadQCknid6rqW2lnWQhvp5EBhAt+IW442d9dlD+NZ89Olza9ioZwx7CjUAn5HblgpaKkF1
tT50K4KZOrX6rLTtVCdoVSta8kbzv3Q/cn3kthRXrqXCIrJQqxiRxAZaN5/KqOyJlGBhOxFl2koH
GMarBuZqRjStNfAuzKL+TGoyDcACo/HVgm7VrIu6/yb+DBWZlJ50cPdaElC4x820Lm6jflD0Ca2e
PArrVssoEQ2eeS32zVJvDkHpsz3upIdQAsU2oRnCSuKDFAj+0cJrgGFRqwuJyQAEQzFRnj6qPbWq
Pk15YmnTCVcq1M8SASEAmmccmAf2BNdG4rAbhF0ZsX6e5fpzTKbSHspio0e8tXosPhkMPqNRecyC
+hgSCFbtcBTYOa4SxULuUoKO5or/xDV5V4X8Xa35hUSo91bTkSOgQbYTwC/pQnlLS2CkDQ/LZNaw
KqBgYY719ifTKSPrkHEtoJ8q/hF0j5SxRhDxJyacXjNJ+oDNyseiygTI8Lz7k7wYBSc5kZZ2Rcyg
BqroPz1GHdEDpwSe01+J2Ik8tYqRcGXgCoIxPC4qDom2FsjS6GSot2xNvRW6at0JasbLSROI3I4o
UliLY2MSrVxSc2usWfS41u2+lXF2byduSfJr/Z5g+9pcDWZmoNuNhyuw5g3u5A+ZbHMa7XPDfGkd
qyZYO51IVwDrzM8RKGbMmmT9mDS4GKbGeM4a4fZ6HzlyRukUhsWwhqgYLgqMP8F4H9O5i0FH0Qlk
8U+nES5Slr8mLw2YIqg9JZ0Yu6EA1j2ZxlOjcexHWOtXWRDzGuj95glhT2sYJRi64i71iokulIne
hNcUnc8EQ14uCXzwW+s6ZJ6Y/Qy99ZWb8EjwC0GGr97HntOixcPZmw+hHvn7YqQsqUXAhxYg/aEw
IvFCTE0buzLbxHhiprw0tq2y0XzyJSVuq1SRkJNmV3OJtOtiDsgxLHZkldLtd5QlhmQ8eim4oRtm
gNoP2NXL3V/BUiGgAZ7Rp3u8T00e14izjcsY58UBaUp51cVtr4iv2QAGpqlFfaeN0TPuqgC1H6Eh
RLW7QiGG+4JdHZFQ+otWDeoGnw5jgcgD0u7vM2oXlRVTVZXyps6SG7qM6qSb3bZARurNpMJ6QNSJ
RxXQDCmPcBq/GwGVNkz/aU+xV+81LF/CmFnoN1jB+HTz3TjzNGkKHroBX4Ts65xUfGamUSAx6snR
014yIQq2qFGCjfCsIKNgLtnOtblD3Q7ebKlT/56FgMRR+co3FAA8DUb9FGg8skEUnYiD58tmqLpO
tWOlmNgBNeAXQmk8/uSP9RiCa8ByGvkNu9GRNaLIl/d30KNYyFfN4F9bDWVbhXTv79KF9ESLL6Ya
MKclCJBILgUIxm+KNNFRSekVM/MiInd3sqQ/wS7F+IUMy0DnBWy8/1hUaGaPmu7vPqdf+VVqvnfk
cnUkMVeuyt8uCNemzx8LPhGaaVkoJPUi612uhp5YMWt5jcUSEFgls9OajC6qgtaCQ8uu4qJwirxg
JzYxCEUGpZesexFukB6P+ulPARZiX8VUMGPNN3U7It9qJ8fWpzWwJkVytC5Tc9rECRVAbBCfIkq4
/wqo3o6vMu9Ie//aqXeFwSJAgZkBXbpGcYeULMVLyHQ4RJG7tmaeynPTsfoGwOTyCcX9MO0kcCNO
ns8OTHjuQSWbqU94kTL9hgxfdtMCo7EWzRG9F1xJUVibo/gbSeBwrNAydr2xk1r9mwQ9a6c0gbhC
FaA4odGOp78fIXmWHC5UiYX+GLkkEgCkJakR4SrqXJFHRBuQlKgSxrIaqI7tEnEdGbnlC+7MZCsl
G2O8ygL3bNxm5B6ETUmy5ATg3+S0DqSnHPl79pXpTuoF7mQy8BbLinTGSojMfOjJJEccGcYk3vg8
Hze1MF5IRQGCa2XRuRXTn1TlKTPqNQRnykfdl9O3Kla8WrQ8JVXfYVSP11mbaCWjS8hkxg3m+DsX
DdakssnWRiJcq/M/MEkZrPsV6IDZxzQEHaPslKrROOahg6/NWgl6G5+sxU9TzT2ej6h65sS8rE2a
KVhdIL2wfsRvE6+cexIVqFbT25WB5eB0BXlrggPQmCzIlYKQsCojzyj0fwMLeE1OuWdLyJwalvJ8
iAmGKKrLsDzQUGEqZS3ywIuxTikxKRoRedtSNP12LVlQLQZEdBGXnj5ipUXQdfLKY/T/7ZfRUWjz
JehYZPQWIgzMLPYaUYA02Aj8ZwDF+WNJLlcIV4/nR1GhGB+N5sdiL+8IwD9V5r1liwaTBT2S9Lin
QGa16qhxhObQ0IBTyfNOTIqZF0W7T6z1WYqqQ0kSPDvCvtlWZXLKygrUnwwIX0saostZYEl+/wn2
Ln+MHaNYK4HQUTcvsLqL7RCh0KRiXax7IOqsJVlDEXd+A9WfwdjJSKZF3hxMHtXNMgUf+4NaqiFQ
PUiRqv8i057h4tLIGg0fklr7Dg8+kzJwUrc+/xR1fmI7vvN1EXawARo5yM0jBul2X2bSZ9qiiRxh
3nsDVyOoS2o5VJfzmmz32ssElp9qnhyUZPqVWYg4HfTancxsyVOT/C0ncRwR4MhwiC2/G45uT6bA
HnH2tgkK39O1lupIlr0xFrj45pmEZZ0AHinoWe8K+E2HIQKAHizaCQl1qsGgdMqHeykSy6drPEIp
bJBUsuszjbm6GSpI7Qp9ZWFdBplBp058MVsXTHmCkrht3J8TdZB25ZwRq5DI6xym8iaiHyLQ3HRJ
W4B2EEi0HVbY7P7+VfAU3ykSBFkk7vP/fyiLXGASfl6R+bCqu1XenP77rewP+U9//2/V1rPy9vcn
ROIj9uVViliBzgK8cKtCdK75HpnH88eS7Ba5Suy/iEGpAaw9PvLIrM/pQJ6qlAeKR2eT2QChLBQo
s3W1uANspZQmMBaltZEsNxHyAM5kcLZgF37e9LmoscxaPjkGXCy5/JW3xk9ynQJB2kYtcSHl5J/L
ZtgnoTVfeA/RTiwxdMUaStqoWyH5t86iXJYYeYP1FMhE70Vsj4lnSRDA/Gga51gmqgbCtoT9Pn/f
XeKBPiOb9uEjJal1wHe1zbW2cOOyfE/CpGWSMLzHmWRno98fRRy+3mDCHCQsAo+8pRyDWoUbnvId
KpgEx3LoXPb6OVL5KNln2ehZEZ9IBm5lJWdaf6wKuHlwNjclOfMbmZIpi3M3spR9HfkJlTV4uKyo
XSEpXkYZYUbsZzBNVCpIZeQbzLpnWwDrScr7BIdqLcntRa9hFw860Yd+U++ZSUHmm7HFtGmv7YQF
zRVKibolTA8pNx5QflpwILQww4tfRosU6Vr6tAqM75HhDppf8vXuoPgxKa2IAov3Yrbc6QBcsNeO
0Q10xKkfDGMVMjlcS6Rr7djibyuR7TJONxeNO63PEDhxhtc2EHUkfWAQQ5TQJOUMpmsYSnPqZiqo
oGlPiiiDGJwtQOkjeXANazWmD1r3gkonpvGeCD2Syy0DQByZorUZwJPTkcInm34msJhPBBUrvIM7
QkYIP2/QfkQh2+Yqx/U2aczy8h4/p27JnZvkXOyotVZVCpGka0JWX2USrMFWyKtO4P5PyvJ7DhXD
LUPzVpYDk4mSLW41sZqOFxlSH2rxXh01wA+1vpvIjcACPvzK8UAKAfYGi92dMRe/saK9asP0j1ga
ZEWRetAMbc/uzWEwxDASes0yWXoiywPw3OUPLmLtpE6klLZ1ip06nNW7fjGFqLt2EdwVOWBgKUqx
A90pJwvH1+F+DMY2hxAlGBnMVbZb0MIUjVulN47ApAdPM1KGZjTkm7rNzD3+Y1jCjWDtepAr2woq
827QeBtc/tk2sMDRF2LR0INY8kHv/NkbE1k5xn5pkuPSa6fCZ8Meh8emUv0TeiiyauRYvBiSn69J
usw3M9seFC5o51uc4zeJOaSjSVp/YwLbOYOgCTcFu0gvUMCZQTbeW5XVei200aNSCdsV6kp8dFY1
Ycs0shckO7AOjYICmJhgXKztuJV8GiqVO8zWc79+HWhjsJgm9SsoHa5wLSpfA1CA9ih2+WtbsUQq
CU16lUwc44S4JK9iXaY248v4Ffl9apMIEr7+OUElKQle/Yn9UkuR+jLmiAjS2DJfOJgYyDel8YK8
qrDxvNYXzNprjOYyE27kUWaNIvHvp3E4yyf42+J6jN66lDShcmC37lsCq8VKuJA+r20jvRlOfqD2
p7aNBrDSpXLoQvaYy6+31UBIk5X17KkM7dhI7R5X3kbqdPO1TcyXdkAXmc9f0BEjB/ooMxHsSuvM
DN7jucVEF9asj4PGcPQR8KOex6NbDFCTmw7svtnzRQhjQWoWFnn2lZMb1TXm5V5X11XBbrQWpeko
U5cwGEmUddJmn8I0H2CAFJdYj4GFlKdhUAovrRLjMvOKhVg/5EG8s+IqvWUaxzEb4IzZq8V51ufo
onj9foLdIBlknwcRG0G1RCmh4jlfRI4t5JSaAbiwrqNQRxdg9EdN7dmeDL65Q7SD1aTubm0Q79u6
mL2qGdjWaMkF6NSmq4d4Ny6aL3/mkO979skksB38whzsdt75laFjvoio7CineAi0H7lYzBuWbM06
m+pv048ZuGFjXU7tgPRxsD5dTXgDKJay1tiNLn0tWxIbUqvG4c4hgrP+UNU8GvSwYuune3OAEAsh
WIlAQGbKEyrYMkj1AZyAd9tKe5GryoSSpOn6MabYpGkCRaJM3V4C1LDKGQGfjSI+sPnaAxIFcOeb
hVuaEYbBtB43XH5LyNhZ6McKESt+xz5ieG4AYcgnOI4qbDBbS0Nt0+k6Pf2YOxgqpDUuCDqHmMWi
Gr80ulRdgmkEM8RQjGObaJGiwmOhoB2NXue5n28BYwTcdGhbckX0j004hLaCp7sjs2CHJA4gHNFj
fphylAS1nXQVLMqRmQBvcoYcSLCcMUsyk7qjKUrJqSFXaho69ZASzL4m9sTcqT1BzF0UZtBNJvwR
wtKXyWe2gghVFeUpxOXPlNYvIUJmriw8diXL8lGTlMWckWHM6Ymr59TapIHG0LJgVov59SD6DUOB
eAI+bQ1nhBajwXFswc/a8ez315Me5jYeq2cxsh+ZRAuvSZeDXxnVYQ9aUvFk4wyEt3CakIVNV8rZ
Tgh7kVO/O4zIyzAqgTGMzaI6UJmdgtnv3Y7rjdV6AgUkLB60dRJqIwI7RmvctaNaM7vv4auoILmn
tnPpTNKdZgj1ephQ4hXBuyBayN4ZGXtTV12mccljw+ez4Rn6Jsu0QaFiLsOfTW3UJ0vGraw2aezm
lZl6RANVa8tfPJp6sOvMjIdnWV8bhQ64pyCAqT4wQ80J4ZnHkV2sLx6obABTGf3BMFoX4HcN2U8/
/zWOfJKrOtMFL6zmjZGCMkw1FAS95qFJ1a+CXuN07rR03fF+XHjUR81Ajpvmvb5ORProSpRRhgvB
ac7k8tDMtBeCMoGo0FXGOuQNUO0wch0ydON9HL8qgZ/ukhnOrijre0tvwUdo7UaN44tWTExJ0oAg
4Erttvh96YXaIJX2QdFJ+7lnPwhDkUHo8mt//+qXH/mzhSxNqyeG1VmjOZkOmKzWGxIMDNI/yDkT
bDxWrupX2VYZJ3EfLf/h70dyzpo/txbG8NiC0j2aeHiufetpsj1DQ+I63UXzCpWoee3fBuTuj8Cp
tpEjXfI386P/Zx3IT1VDvMauwOAXmJajvtIuqNeKC0FdD1esbv6nghFuuDaVZ6ElFFbLWAVWoOqG
1kp6D3q39OKNuEm9fK3/4xfOxV3ntyKjl+g3ilX2KuPzOs3vRgyMyEZkp11IzSF4uH4xDpE7HwXR
FTavNQY6nKAU+GeimawHK0Lxy9jKp1ixlXvypRuuWjgzyANvdKrEyb/LR8KgrToa5RkWtH4NXkmp
bqqvvjxyICyoEJ4jrDLzvdSsYbMostPhdMU5eUQZnUGFzBnYOZbpRSUdQ+rG0I88pDDyrfoqQFJs
svRoGg9B+MdbR5znKi9JayPtYcY0fFdbhCUtq8hPGKvjSUWmVdvlrvSq5JHdqbpVWAWgMJArcnZc
8ZB02/w1fhU+kBIwSsL2sC68Tlsrr+pXKu9lcaWAew9/2qPyYu0gVKebLkN7vAlYJq76PQC5DAb8
Kv7oP7N+pVxDx7zw5iZb/Td6w5MsargHj+5VcomlQGp7JFKhBMp156mGhMij45TWyEX6k2qsoF+n
qDBW+QupTKhJhEcMzAY3Z7/uW8dvT/O5GRyYMTn7HBY+jCtX8PaH2AZdeB822F8Kl2WPEK/Zbu3B
pvHdTLv8kL1KZ+2RD7aqXzt5k6LwPao7AHR9B/TOte7i1XjIkyNz4QhbklQoL9+6Hd6AmdlwbAuH
bG8eGRzTSD7ibTouV0BAxzFtgicLu97Nf+pj9S5cRyLQXMXLtvNa3b8gnFyT18abecJ+RVDDNPlf
Q8n7SZLISTxJ3yPj/hXoamwOZyDx7Qd2iCcHcKZsi3ItRd6geigxWh6qJ2sbIr5ubGM7ZStR2cYv
pmh3dLLjzmDIzK3qdI/KzU/04WgJJmDJu/CVSDNLd/hGGlYstdMc5FW8C+7ji+DFJ82LtsZLnV+0
aEvMsx84T+kqX/wttWkCIPLZQtv4qfeZzTHYMCxhtuoG0KBQgr5DcHmr9z6KzWfnEhZ/Wzjt6NhW
7SZcsuNW4Wn8THf10biU3ucY2s1B8co1qtzKwfP8TD4whNyNKxqX4m0JLIbJvFYTl9DQkCSJ3/gX
gg3iiaZaIUI8icql3Uh7hj7DB0eZ8sWebxHUowD3mH6nyPJOCh8MSs1Nfre+tMTG3/ki2KxMIBc9
2r05IHfYSF/Nh7hw3mxrLRyrrdjZqEAte7TNt2pr3iWIUf+A8jm1152z++LoQYpLVtgmuafDRngw
K4pbvlLGQeID0Mu/5i3+BJdTrQ1Pu87Gqn6WoGDv9InzL7DFNt1kB/GuXK1rGG8Zg/nbmQHyiU+I
Zh2MtblqvgTVaT3KjXzNmkjfhbvirL8NrvHhH+p94OWb8rdxQ9+OvzBnT93KIlSd7Ql/+KpUV524
8osNe7p9Z9zSK5i8yO2FVfrC3P5NVGwsn6qjLa5up9ngtkaMjLRu+A3EI4iZuOORuDK+0XFOZKeY
pwFpDT50TqAHnoWKZw0XDazKCboJ0jySyECqk8y15ZNfla/hp2DgNbKbf3Ss47qdCOlcsYxNV4TD
baQLEStoR4iQ2neHqObL5mIiJ2F5NC3ah5V5Lq8Yzc0CkhC7nb0weFBcEUAjr9PXzc5/IfpShcpc
3xBEjvNFuMvsHW/xC3pugVHwKs08DKTScdpgvFM37Exbm1P3X3AyjyXIQ0dctwfhPl6sw3wWWKJS
MRytQ6Ad/Z8B3uCBjEMmwGxEHzwR4Vbkb9rDuBjvwZ1HwruxVb6FQ7Ph/otp6hkYZPjR7HBTv9Y7
xEARSlFbPFtrzAx2+K7/Bntk4gHL15VMPLENwZeNBCxFLmDIg6vIY5Fr7ZoAnQJpQNzMjmWtzXtN
7s+vGKyFXfwBgMi/SVvpXHWf8SF7whljakfw3BKkbtO1IZOBizPwcs4pR9nkbyrOQ3Hw1G1TOcE2
m9z412pJ0ViZjjbwyFSJA7JZ9AqWE2gOdxYZwtBs3rNtU25YKaGpMLjOt8KRFSwq68lREMuwANnM
1zD3RHmVrwNI7na4NpBmX5VpJbvtq3WURK/cY4LUjFXljQfds7hNpLPwlqzbDaW7fIl+gmNcOOa3
2G91ztQLwAu0C51jZB46YYog9V++affsODPeYvUC324abDm3x/0SgLouTvm79UaNLh0qAQw3cEdH
+GTOjxzX/9ZOCUTYS0K8pz+jZ1m1X5aITg+B8bH2ORYceH73oL/q427ep07jNXaAAcirjoTrfeVP
+TG9ZSyNvhj9hDtzD6VFXTfv4Ws5rZt/3HLQu9q98iXc+HRdiWAchw/MGM58EHNlA3uJHkm4saxr
PKw6aSuzRiOtVOBb4p5eKU8x2unmetxqyQEc+kbyZkQab+2mRblrrmCk6t8+rLbRARAo7kkMNo79
bwuEj9mXzCzIy18bBIN2/yK8z3zS/ZrQa4KSQDSyb1rn0w1qZb4nbpbef1Udwo36pVrXDmgmypbJ
Bij0z98qgm2RAnCLtY1AQsML4ZD4F1uYPni2+PD2GBSnNYkqQbkZzlp30EMPNwbg3V/yZQmf0gC+
HdnJa1eQ7Ypwn6g3Ilt7ra8DMvkvqPVY+XF6XIBpI6lBWWugTAbQuObGBPDnmZsMfB7ZExAYLlm5
lXInFG0WVsgfun3agtBeTflOvvH/GyQl4Tbo12RE9HuSyRdtZQK6fMUeSQ9dJXehxNOzR/qVSiEu
XnT12LZOYz5oJIXuSMFW/tS31oKiufEpQz/ibCtdOaCQP8nRC0PB/Naco3OOp3I3VOvg3j2TyoPM
yB3DumZFVM6W1AG3/Ae0N+Sh/6qdRwWfiktXjDJA3wQFMIgdwznKOVRI0Sn4ND/kI4dE+hNf+w+D
2d2GeJOP4lBtw123b9/VW5l6ExthNKV3yIBE1BHSYoczibpOua6MjfXRZp6JoijbF6QS5GfyT7AA
hgBKzsF8L77LjwVng3sTzYNJaf5DhAh2j/wXb1em/uAtm97wLmLDSnVgSGjnsTDa1IwEMp9rmCo7
xqSP3Iu6fXNn2+k/BWCCx/m3OOj34i02bX9jPgLKr13+igfVVlp7xJt3LDWn5MvCOqLbFTcr3xIX
27WS7BoFip2+UMe1+WdAEi6j0ePIXO/J68QcinmAx9cO0gkGHfPGxs0vn1p/FS7ZHafMCFqR24yu
A6noF2LP+YcHW4UxYg9NlRmlvxef6FbuDV3HDlCExq79ZG7IiOLjI7Bbu2pHdPTx6+T61KhfXPgC
lJYddSuGH/KA7fwjqpz6pztAROaW4fGEqg5B/ivAbrKuNtQtTnYF3lw7mlvsUhekz9E8lHjBTKpg
G1zkmcoh+OCeSfd9sSuxwKgeEVnlXZ9JYncXv22Cgn0NqIToUNR0krbTTgYA6j1zdeYUKlhNpPwu
QBA2nuWd9W/wIXFgUVHFDsaSfJ+YXvrqS+Thfr8LH+X4IRbXnji9N6bOATxDlwoq8pAoIKSmPCMR
fFQJIrp1JWEtlPUtXDFqH3FlffNl8FRNKONpaLZAoY7ZY3wxo1X/QcRxvQMQxpT9e9JW2gNDC9tJ
icCZS83Kz62ehO0CuL6RGkTXHjX7kMJPJsPINcmTfuEGLVCOuyDlroGHyNbk/NwRcXsoPntzFezT
R3AqaaEsaqUOwc4Pg4Cb+sV+hkaUgtVcY5OxDiiWIQAiFt9Fl/zGy5Yu4ge4qgfDDP5a3FH0CO94
faCBUouL+8LhyxX26QezOxqF9Kfx9whIli37I/jmNCY/CEVVezKfGHa/4t96E7PS25Zr9Z9/MDFr
+vR81Mir4mjd8DIy1ysPwy5rbLCI6/A7i9lh0Q9tSDXkPqp38ZpnFNdLR/7A8rzu3hh9tJVN+jNN
gxOc1ZvwnrniP3FywRmCBhYuCechwk8+8vaT0A31Xw1cH0u408425KNhG/YOiOZ//r55BvU+Rsy7
lQ+CY+wybG6hU8H9MLfAxd8tsk9G7lA+7F8k9ALY8x0+EAOthOOPruZZ1/raviDmfJowQvA/Ivzk
XkUR6k6HEJLyOv7l9JNSRwfg8zUx4AtWP31pUyJQNqHP5infPrtrqBzSb+2Nq/MWffoe8fC+M0aO
tTdOEv7Cb3YLiC6s+RUidrE2FKTwK/VDOIibCqP82oKF4nD663tWJ05INAFCn3W8bXYhFviLdF8O
m0UkRg9nbKVLuTSxJhsGj3lecJpepLe3SmIt7zD2YWmL55wHY/WRomW3R1c9ceHwJYVXeR/+YH81
byBAo9/40f/jISDcJTd/zx9T5pFrqV99b9wad84obgrjm63bQTlMO1BBxjspc0BmZgJ17PG9DZwO
OgiZowpVmh1uqYj9H5TjtOtob+MflRaDykiF0LsKj9irxBunfLAasVscYzwwj+JUfCJHt4iisxEG
EGrn34J7yP208p/pD9dw/0YJPUGissVrdOY4kjlysJytWHc1z+apvTdPjsfwRgzlKrpU7vCkd1WP
+UFyjf02uYpr463mbqsQlBYuhyeHpfZObf3SfwwbtjHP8gWBGqmt6Eh3PaW0O73RsMO7bA4lOsnK
aVyRlR/Lvldrx9X0VV8rongDGx4kR8bwMN+mcW85/cn/9z/Szqy5bWTNtn/lRL3jNIDElBG3+oHi
AFKUrIGyZL8gZEvGPM/49XeBru62aYZ4h4gqhWQNBIFEIvP79l67H56jeq2kG1Pd5KTL8NS/alz7
lrR2tn6zw4dNXI+NcaF+mW+gAYLXdfGDQATdnYx1ygqgJc/D9Tf8YL4xr8fb4hOzIJpDuRs52GpT
PZi7YcMZUPdiVdMQfMJjHCyIJqYkQeZfTl2IByXNrdt5+YyX8FvGsixYDSv1jeiBuF4xgT8rTOSz
cGFRuPZN8Vq/YKfQ2Xhq98pTaF75ZtNxK7XGxkYE3csEeDytmd3xM9C0HQ7UQi5rYm+WdsUtjXgf
Q9PXOQ47p69JCjRdNw3a9gpqeHwdHv89RoSVxk3JUJHxda11BHRVPMfxPHmgKjFMiSl5URJRr+3G
5H1btaLvVDPjU9+By2tQOysj3CUhay9UyihE+/YuVqNykxD6uAyKDqvzyM3Qzx8iZDdXLZ0NPN6T
QAZX7w1tYLk05P98GJzqpjUKaxNbQbIbyAM2GoMFZVIl5U6+y/e8lt1eAkkHTp/nFGHRJ6zSQmGn
cvxgTWSlK/6G5gJFTATGJDtWIcuHwHlGZFm5QcHCHN0jFkQKzwbeU5QclGhHohHN6KDEdz4Vi77w
HUQDGtbn6rY39Dc9Bi+eRTP32rn3eL+7EIIbWqZ2mZfsuch3aq8k7u7SH99F4d1AmNdZwvot5rGX
yNJrbhUV/zEXojV0F71ySubbxONxuLdrYgwmrBZUZmicecVno34eDdSr8+ehM8AoDOs3JYoOEpR6
NdQPjTLFzJHGVT4kr71VUEIdn8dCEZvGgH7aWWtttO/i0XcLRb8VbDxh+z9kmvFokzu3sHVSAggO
JUpGEFLk3Xs0d1Z943wu2slcxz5qIG+YnvpJ/8TlYAFD1it1ouLNUcAp2V27hPL83dEJ15RegKMv
IA+y2tfZUG9bXFbMM0myJfKNSWtwe3UMbisF0wlmjHHjle2mU/3waoaCwcywb5xEDtddxiKTVOi1
gA5GG2gyNlLq38mdFmT72d4iRJwBDd7DP/o8teYPo68EIhHuurhN1mbCcmFO8sLAfhuVAbthzbn6
61//8RE2BwTQ7+QaB/GSbVrSwJ3Ji54AXawh0bNOcSq3N+AM5BJMQcfzQieGqk6JdUnLTWVEu0LA
lSSM+unjl/+T7zK/utSE6lh0iIwTaI89mENj5nYF96v/4Q3GUq19SgcRVQxlFigRDkS1S8Ur/fHr
amCH/njbmi5s6Zg0twx9PrBfgD1qDdRVH7SKTgs5HxVOscrahHZ/N1p44ScVNX1a3WDDu7Ekek7a
yexsc7E1ZL+7cCjze8yT0c+z7dvff5mGwxXQdAI2SLqTHNHJFdBiUx2Rh1aup4JFiEoFLITyHsDB
dpVPAeQ/+pMzEIbhO9A9654IsJgIx1vnnT9eGA72mWPR4W8J4RimLk+PxQw9TVfykF45aGCmBx7w
M1YgGYvXAC+apzjGhSshzg1AHYuHjcVEtQzr5ErEdOymolCIWM8o99l9+mQLE50kK612grU5n35b
a74WBYnnabapcaKWA0t75AC4TJKdIIYAiXFErCAbGDD7nCWTX/LiNbZbHFdV9dlBA1KMKFOblMtb
EHuCtJKybkZaUrkKneb+44t67prqQthYZJ2ZenUyrkffIOkg9mvXSXkQkscGJafsL9w8x0F6OnKE
zr1jqvC3bFv/fRAPOJ3HRuqV21XmATbNfZfa171N8bvhjikowdp9dj8VHTgGySe9sx0i8wb/B5zD
Prm3AkZUUhd3PSkUDmHA+KAd4102M7Ok+JqU1c00AtAorHKj1t6d2gY/8iqt1h+fLP0PehZ3gNAt
U1elo4H4nIfILzejNA3A4bpgOyBZmvp2Dq0AxGFLq2VMuaZTFaYusODtAO1JncvKzjqrks++BtM1
iCGMWMM7oe/vTlwBDIS5IHxoBVPv33kpvN6PD/fs3CEMGnc8vGzdOn7/l8MVtbRyO+RwGVlXrQbV
BsPV1TRjp7S0e4ppqc+e/q+DeR0Japc+AjhqMovEUZtLx3Lu7hFM3KqBoh5h6MkQ8BGWaIozVm5s
0j2xy3hczrSRMaAmVOrlxje5n5qOFrtPG6MP0rePT8bZ21dIUzdUOG8WA/Hk2uE3+TkGBwRFy0rT
KTJ3ISLR8ckBs7nQRb6o5zsPX1YMEGS+OJ3+GDnUlWaczIBNDhv78E4AFFcasf9VE2nvjR1TcPVv
iqSA3ZOwyybMlbzzQxd43+BEXGOjpGAadbuZstTMGKqP35h2/sw6ls3TWDecP+YlNKgMILVy6/za
bCmxWwJXIKq19QBqhvSXeDtpcptQOI8gv3z86ueei4ywmXimAtwTJ88EY/CM1kh5Jowzp0ehNNHP
7POujzaabz9FZkaBpG8uvOdzs5ahQkwy4PtAsjvBycXEhXdj0lfuNHAtEdx8tZz868fv7NJrnLwz
8Mk6PlEGLCK/m8mqNoaTXph8z45JbgZNSO4LmtynY1JGsFr0hpui1NaipwUwMovIgQFm5tk9edoU
voxwZZbtDX6Ze0xNNOPRDyfJPvHK67DqbjoVf6ija2TiJXSpbCoGwRh8DQt/3cxMUiLhRlhg4xMc
EiqjMzDKtx+K0Ps2A8ccD5XGxydOm2/l32d7oaqmI8BzqhLJ/skzxTCLVijAglwfcfqi4TG+MAgl
1xFBQSTnNrPr5Al3Ny0HcDe+UtI1KVj6FlDkPz4Uee5IILmyWDV1zT6ddErLVp2xEKVbZj8Un2Z7
oFO/thuNPu5I2GXjXQuAFYG4/vh1/1ydoJp0ENbZFmx953iGfpl4pa81UxUnJaEuwdLWuSdrTvZV
XnT40Zh05/zJj19xHvEn55z355g2xnlTGKerY1mH4URUAe4wA0JvhDKbpexLUUWf/x9ex9BVjQvM
bG7M7/yXd0buAeayys5dh9rN5JG7BIkbTPWFtaYjzr2fX17nZLGliMQie5PXAUnRKNJYovlml28t
lAFZgJYb9BUfkjDfEng3MG8XX4xoa5fRgbdPraFru7UiZ82VSFcCPZYmAnUdsRJaTKRGE75JrINB
CYrQzdAtDQA3rU/NiPxH7PeFSpaCjrwFUjiKXug+rXQQVXj+ow9rWdc9tvmR2Jpl7a+nbp2nQUpc
OB06YrDyK+kbCODzZhXk03d85sq2Z0OJZ7JHHkkvv2i/d46KvCAOyHQuM1w7Q/za20u2p7TaZhay
TJwvmo1SAuxjgbmpb5b5FhmSdsDHuHP84EufWirCVeg65mDcQ93+ocLEW8YeHWzbdKhhTpq9rkzz
heDPaLpj01xuPCqsuaQB3lnYbaIY8YAzBJ/DaTr44aePR4p25sHEgtI2mQxUlGHm6WopSSZFsE3L
yTMGCKAH/WOXZPei1x+dSn6jGtEt1DG+x87zLNPorpaBAaSpx+q/z0NzN2bGI+b1F1MrV1pQPE1K
8lWzyMrURUPGe6JvpjGgsFNacPz9z1VnEa8YeO0VpsTNQHBQVeOvtuN7bG10qYzgc97ROlUAggr5
Len7R5PUq6lpH3XI0HUH8DvKaIik8rYqg5WBjbAx+IUoIY5jaJdBj5czuk91Y4+X5F5vukcsc371
Fo3ZVgjtbfS1jaeA9jYodIhKf20zbVMMtB5DTrtHmq8RhgmlphUkacQVeBau5uPUjT5e1nb7GFja
2/H3Omtf5/U96ttl3UGo0JHzNYncQSV3TdqCbaW+1lHnegNzmma8CD3b4rPYJWF2MwX6nW8an/wY
NkRQPSlTfoPbBeZOEDwFffylIkF23wQweTxfeWiy+sZo7TcyzKnmO9Vzjh3xLu6IusngG09t/sAe
lDE1g+0vjJAzDwpdQkul+GSiyrRPJhMvhVqqVyPqaDBkuV+NuwZy6ZUlqUOmlbmGov0WImBHklEh
Z1G57HE90AT1RO9eOJb5cX4ygQrdNsBNSFge8nSLQpWl6/oizV1wIMjTiZlWwtmoRhgiernW0jry
ukm/Uor+dbCb71quPtYVypogcIxV3hV0Ex3F3/bNcOEhpv256xDs0FTL0jUHKubp3F75Y6cErUWi
MZYB6l2Fg1SWxgvicv/aG6ovXjpBJ7T1xK1tOFuB0m9bclYuPNRmOPLpKYJvy/PMccgBZMXy+9zf
jDERGmMLXtZ5ggiQbvD/pcrqyA3B1LEYomG8zhLEiYLE35mm0cyec6OTyIoTeOiq9d1MrxPsBJTl
hzt4f9NN7inInzCW6EZ8pUuUs17VLCdLuRNdwnsJGx3iHGwtg6gVr7UWWDaSCw/PczMV+yPyX1WT
2oaun6zD6rgpkhhPFYTW9rbRJa336hUG1aJLqkPZZ4ekHZH+iAlYTP768cj7cwVtzE9TzQYJbUvT
PFlnxl2Bu0mLsKM4tJvwKy2HcTxQrVuHVrnv9fRhUhAPffyiZ8YUq3Zw17bNwkio1sk7Luo8b/2u
Tdw8RvKJlrCI69fJaoF+RJ9MD510hkdueE0j+x4V9dvHL39cAv5+txmq4G3rmqFZlnm6MPPDpMiM
pCT1zmwMeosdo8PSkd6R6TsZn6LEuu8wB9DeNulJK6AteqoTZWcsBtV5rlpxaOdvE/T+aazx8heD
Q8Ukfx3HB9HegPHbRTkWfbu6dLX+nCY4cDYdLNpNk8Ofp7Rf1j+lSd3aalMOHNN9IHADT85bhAkf
BOWF3cG5gSEo+lmcJlZC5slLBUiFPaeRsRvHcA1sHB6+vUnN9sZG541ljB1lI58/vjB/Lph5exDT
BZDzebI5XXYZBWBNxSEkhfkulsVrPmoHkAxLtdCejqc89tKVodsXxuOfy1dDZUsu1Hmxzguf3ARm
TRGj8ezYVdp2NyYdQXbxp9BS9x+/Pe3cOTVVyl2C/BZO68kUxrJrCEP+tutn5r3VsYcnkHsuuPGo
zL+UitjHhr6OVHPtwBYwambZSuC0asdtiCgQSBWxFoLQKsW7NLLOTEKcA01l/e7oqsWO8PehNSj6
QJgftt8KH9AUBo/CHJgDvH0TNtdt90UjkHBhRTCitEtDzZyftKf34zz12SaQMJ40J6/NA4QAmqCJ
XWkClzAw+lEBgbWg2jnzet5vG5huCwya4BogkWRkMPMOUBWn5CvOEW99502ERIU3R+Cto2EEdLip
hYb3eEhjiDU8CYiY57anYKbp1RJnHKKQos3WXp09JAYm8mEmyByhY82cv+njJsEnlsyOtsORZaCU
zsrsgRcdfxwgnoSdBPQJEzmlVnBwff+1qc3dMZVlytXZFE/OtCPKK9jHIDnCb9T1UL4NwP2UvHMB
cckrXStfATyvi3kbcGHAzTfpHyfWkXNpRnOkcTrgpgiGa2Aw0Y298tWL0MsF5soad2mFGq0EiOKZ
7S7PIJFgmnrDnbMSRX338UGcvbmIHKB9IXX4/ycTSWqULB78PHHxdCKp4m2rsXZw7ObCpu1MvZER
LC32vUzqFrW+30cwbjeRFWWWuL2g6YQ20WlBdjBP12W3Ywl1gHmAHhxcRiNM0tr0feV1+96ZLh3I
nyuVuUKv0SZyKH5y9n8/kClSsRGDZnW1Gu5Fy4flUG1q/zVOxxdztnIe821K83Y2wqfOt//7E85Z
MHigG46qnlbkuA2sLg6YzcbYe5vPd4W+LK28C5O1/ucmmSIYMyN9Bsr3+uldO9Rxpk05M4YV02KQ
cP4XSZGgzrLv45HoEos5KxKNG3aWXPQNoxwgOZGn41onyoi1NEpziJyTZMk7t+9CQz6nMHN0j7CB
AXlgrSFwujwNn5ttiKEwNNoOZ8oyjlU5IPy6GGVnu1PI9VaK4pVTeUXk/H5UL876Z8+TLmDdgb1w
/ujcJJwk26L65Y7DJ0VrQSLHxWtL2RQkpIOyJgm/tck3A/BLr4Cr6lmRWuUuzBDAfDww7PkOOJ0O
uFA0eQ1NEE5y8pyTrQ7gyS9jF5MxLh1A/w7gBwiUhFfFIdovTFJ5U98FrCZYEtxLp96ozhfbMQ4p
2pr8ffCxroRp59YslyIekKCmyWic+NBJEov6wbwxpXczNvrBGShmFAwGVRSvRhN/lqJ5TIv8VQ7q
vgBUTxYYXqbqS+WYq9IneQob5SulakqQ8jBp5YOA1kT41Qwefg9zmu2Bk4pVrlt7PMYPnQABU9jV
ddAK8BYE/hAc6dk2wFPrOQvZ5jLsVRSngwrWUt8HDIcFGaawdr4eP7etlJBaznJRUlEJ8m+Reump
apy99jYVVuY/vH2nS/vKq+eSQsqTrax2GbAlJ+52PU3O5XxDVH2PPigYXVMjBXwgKYwzHUntEFXZ
a+RX39ug3k6qcVBCVplNz4RdVuUjLI67yah6lqXyKq6C79E3TYIcaQNECdZ4h8PLzWGRxTNnyk4s
lNGK9dYxuJzCrK86ge5xnouFzbdUCPjgpQrcOh1Ogtx/aGr6WbZy4TFwboGhqQbbSAzect7G/T4r
JnY7RCEAEVdptIU2ZA/+4O1I/dP88imvxle1QKvjJfcyHy/scfQzjyCNyXBeNNOsFafrfV3jrjaw
b7uTp72Ba3sB9v/Z1oJVKbPHqPjaasIV7vhuzcYyE+FO8KLm9j73xKvTNY9ZCVDPKej6FXOlalMP
CCh0L1tT78FSJZvHoEq2H9+r52ZXalqaxXqf9dgf2+4O2upQ+Xnu9hGKNjvbli31nbR/rOJsOxXx
Tu3ttQhwaKHSHDMODh3Jolfbx6RBHWEHWGeCT4R6fo8G4yV11LcJFlzkPGnp+BrX6oU91dnLq2m0
JenFsKc7ffoaiozCyqlzFzvdbWn1FaKhz35TXKtqeO+z2MqSYTVG/mZ0zIu5QmcW1rz2XHnWNVMy
V/8+tpjy+qY2SsYW4SlX5MEzwIw9d83GzJemEj3irN8Fk/pWJOobdeo1xLZN1nu3pt4+Ys1fxI2D
jBn4tFCzm4+v5LnNLgfHdkawBmPndjLrpuSvAZznSk5N/gJubD1O5ktkMl36gb1gf7pXM2pLvmne
Wr7cGYP/+cIRnNlXcWVUKRyLDZZzugwsbCNs0ozqUjl2j/P16S3p+jUQ8+bFkN0j4daf89TaD7Fz
S3SvROeRR+KFpMK3xvbvCaJ8yYDsK0TW4im+cHeeeRxrAlWNFAbPpD+68x18SzIgywwldMu+On83
zfKQ1Ayg0C/vnTa71Aw+N1gEMVu6qelISk4nIkaGl+v1lLlUB9YVAXEVPJMF5NVlYQWPUTDyj8OF
23m+xidPXvr1qikEHWhDl/MM9cvGvZj6oVI9ilc4lp8ndIwD3nC7uUH9cqnwbZ+72r++1sl4k0oU
R4YxF8okfKw69DCYapC62OFo4Ws55ADYHGSNhtgEank7FbmNCce5dkbJTWstsawfZqJvathrn35e
VYxbNTeeAdWndPJJJwG3lEybYo7N7W11WyvFAUtsAEJfNBRroUhc29dFWx2O5GMkmintR9h8xbuR
aS7xy25kdmBXomlbB9q2zOxVlnefxvDN1+2VrDOUdPbOwYNNyUUnPbDJx41ayuui6m5lCvRFGTfV
VJP/XB5iAD6tgtUUA2jS3aTduBUtLrWy/RFFzaGrOUo/ux0yCCapNz2aCZ0SXRJplGPSvgptEDYJ
2b7FN2cbzMGzuSFhvnjqC1E2X+LaIsSwXSijGK8Aacth2amE5AiINOsSP9qRcCl5K2sDlSRuPGNn
oQmyI79cpwNKaTV9LZBmUVmsycFqrid/TGChZjxHrJIkn5wRCF5gYwjiPR3phzvuYJygtFo2kd8j
3Gx62HSAovoxIiCijR/alEWikAZgkERN+BMzdR9ZIqwE8zYY7GADWQjJOBXsBSEML+RsDsQ4iE1G
LJCjFPdg9PDoMOonJ7sHdb4UBesxWx22dcaj0IQaF+MX7sgOkvG7xB5kh/XB8Zw5GfO9C/N7v8ru
lbpBS+GheTKwtOffa0d71hN8i1mcf46GLSzDhW2Bu6Vx8GwDR/IKTN5AimXgBiZ/K/ZuVEKtWsAB
IjDXjbKdh8RglfdytK8da8REykHO8wCQ9A361o2I4R56wb4P25fc9odl1o6bj6fLs/ePZtsak4NA
tnKyYbXKumxGiwlJr71lZTEjk4s5FiReoBIyRmvVTvKat3hhHjy3SKH+we4VMQVapZOXNYMRhopP
6HJD+0dT5W0Wp9Tzswsz0dnHkckKU9CxpY0oT17HQBwEvF5mbj9Kt+1bPFGQ4FPculRTcuR0iyIM
7mWl34TE4pTa5ZXCuRmfh6ptcY6pwp5uHGWRlmnRm3QU8HAkJYrTFv17r1h7/vkWoQCbPmfh+dMD
k/8qIFp7CRJxr1YAkh2Kj+TS7pumuot1IrUc69pLdTpYJrBkjyCaHnLmItUybsHac/0ke8v95qEN
/B1c8Ws5dsAUSJvqzAqHQkY13ycoxMdAnPbtcsytg2jBwMVMl+049wgT5UqvoJUG4+x0UsdXkU0u
cc2Ivu0rjcDkNFAR8r/pdYwwp8OAT64XIeXhQ1ncV06Oht3ANKA20+t8NXPIYPi/hnjpRNZntlJx
SkZzMYLPiu4reEuQe1mJfPUIhf3ZsQuYNwQcvaXmhxRquujGYZFKVkEEToEqVJ3azVKPOtLKKzCO
GgjhhHhjIj9IIUCg3iTFO0YqwKQqbO6hA8uPMKL3DSINGuNQDCSYjmj+7aLxwTtIHNoaHAp6j3Zn
7WoVE2VS+Yt2wGPbRZ+nuIC+kc4icTyfoccLzFjBj+/Bc89LS7BFl+jdGKrzPfrL8zJUazPN4i6D
fkiPSX9KreR67NVNrBFX8//1UqdbtK6AN5yDfHQDG5JiBl84o8YOJvGqb5QLb+vsKtliX4UuBTka
27nf35da6kVeGhXvK3brgDQ9P1sFQ76e1+2RNn7RSEyfcLKDG77wNs+teqjSUJJiqcU+7GSJbFXI
CrKE6WWg7QsBPU2xvDTNrR3Ia63g+vL1xyf2/CuaVPLnYNM/qg3AqVG3wDF0q6jCAFYdoMq8at74
nCfVe8MzBKrT6uOXPE4dp+usWR9LrRO1sn0q/pnqAqo/CQpuNCTBlUHIYYfGEbOlJGhUrRZTYz3W
sJnIguuTR8c5EISNIGZkjVD1c6svx2Pe3Cs8qGrMrvhM04YVaTht5Ii0wVRyqBMkj9ipeR0jeqPQ
5WGKm7ZWYVtXExHNvlc0V7bD/dbjSiNrgNr2dQdHd8m9ch2G8KVo3takEj9WCca4BiZcKoWbp/rT
IMu7TMnGhUclFkHzMmgCaMJSiZc6+QnUZntcx7P7vKyBJiEAJCQsv2L3mV3B8f8SOVAnTOB4H5/V
s6OWMStoBdGaRoP6+6jtB4+stECmbl8W78lIwDGVFG/agq+71Y1V0y4j/I7TpULmuQEED4hCJgVd
44+dQd0pY1DoVupCqH6PJi6fnOrXMWle01mDMVTFPdyfw8dv9tzTn84Tind1/nBcXf8y86iyihEk
Qz6MeYTk4GquJDqt+dFf5eYucrRPSV4e5vXJx697bsb75XVP98/RZCRdbqopxuZh4xBVD2eovu11
7bnKu5/Zzr+FAv8ra9O7PMya+u+/5JkKNSnEFiIxtqXMCiel8qZ3CPQglMkVWfQwDF2/DJGt+1Rj
9SppiHEpfpiEudF9mjajGuBld2BmUDfUuNCeV9sLs3aF/5bk0I8sa/gU+eIeVuWQegBORYLIT9He
fAsvVm0Ay/PMLxEayZWuI8sbiN2rYQwGEeAcc3pqWpAmU/zI3Ai7F/LUOsi2rGmxReM2qXFrk9z2
fDSXWE6kEvuE7U7exjlupFJhv6GBv16w86JgnLPWV7IDMRs1lhDqzp628TuTjLumJk2PYEikVKvM
7L90k9ETAse2R2vMDXKvW8/yITn3wC/JNOER3MCYiK98HYZwLIZ7Iwl287q5rMSzw4p4qBkbRCqs
/GB4NvyJGKzmEOXtLXEPxcqOleshNlc9+NlQCX4oUzWuzKDZkTHb3JpVQFoU5lcSei88Ys7dNHIO
oKbxwN16KupMkqJGd1lQVy/YXeXiuQNH0ajGs1mY1zR8nxsiyi7M9Pq5wSvRZOCGsGkVn44n9pc+
uYVMEFZi3+oA75HdevpSq69KSLjhnA6lzS24OpSu5UVEGqbe7RBGketH6WPV0tYsdNq+KakdevQj
84oX9PaEW3XTjJaIr2HxwktoAaqDzVolHRZgzYQG8fE9eMYpYOCxQOehM91Qqzy5L3xlTNBUJjCP
vHSNfgqHu0rFe6i0WyPlXZG/RTg7pj5lhL8eKwFhe1IizB5zKuQ+RkRFNpuuZRZuskdS9dBvYXXa
kFqAExd+O5EeyedOrD1LAI8vIF42CgEUiTpHQ6vkvoZd4H78pv5M/Ab9iGhAmxdTDuWfecT8MqNJ
a3TSRheJOxBxX1JUB6XmHJrc6q4qfVhr0iuWeQo6PNW1QwBfgT18hr3XJxukyeJNGLMNgFrpBM6F
eeicEAPRNq2jeZVg/1GY9QdzKryOybZwgn0bJq9KUt4HOcZo08CI3JBxUsHxrs3hAPzxUzA0Nyat
r0XnsfNsavtzv06D7L2JuVBQ6pG5pe8jaQV2z59oM+ea0BrUPoby48I5Vc/MoGgjkAogcKOxc9rV
VCPPtygbpeizK4KUYvx+7ci04ak7kp/RiHB2hykPt32wkz3ogTyKpxupwm7ogzd1LPVPNNDobicQ
g4Q353O2Jao3bXz1J26XMflGPmS26rPmE3RUuCckK8qCGkdmcbeYYacsI7iq5HZys41Qx00nfGCy
AlCZ5babxNIgbTdjL+WIXa6TkCMC6sJz5wtuSrADoAakL6FA0XUz19R7x6f48FyXIkBrKJWVWhYo
TxXx4Jjhc4YMaSFaQ1v0BWslR3H2sfxu90zBVtS++aa69ExWM1nnImRbltZXiKXvvufvBh/2kx+Z
S1/k9/PzpLOfiMH8Oi8Km0Q811V10Nr2TafX1/F1F+oa3X/+sFCbQ8Cav++7rSwaGuTBNdT6bumH
/Y8bTxW3kqeBb0TxhmohlvSqJDJF2vfEIbN9hAjIFNvB/Coad0pm7uiofs3y8fuFsXBuKCBIEyqi
FTa1p121kWZCUjcidYcoT8BCigV434fUr4cN+znOTyjvO0MhxHOev/DZxKl2QVlyZtGCQdBBZ27O
T/TTAi9x12WZzgs0mXP5+qT4bNkghjtZcm6Qk7pyLFcTPtJFCGv50l18ZvanVEJPhzIuK8TT6ntG
j73t0zBz45YQySKLXCOHYWYDul+KEntVjhlp75iPJvfAOvUC4KG16xU5uc9B42z0LLr12lLfinGO
AOwkEEJyuVRz27WDdwMtc0lg0iF0CA5lbbFhVcOasKp+PsX+47dlUX00fX7PC4JX/aA5+fI/D3nK
f/9r/p3//pnff+M/b0huy+v8R/PhT23e89vX9L0+/aHf/jKv/s/RLV+b19++WGXoasb79r0aH97r
Nmn+y6w6/+T/6Tf/9X78K4exeP/7r9c3LgE0YmzP35u//vnWbK2kZaKyov9vO+z8Cv98e34Lf/91
AwB//q8owjO/9/5aN3//pTjOv2nv0eegCaNZ2DMZo/378VtS+zeWVVNoc2Muy6sm+PsvYf4bYbaw
bVKtGTOsVP76V523x2+p/+ZRZWvYJmjQW8jF//qvN3/3c6/386r57/k/X/+61tVRuvCA+3VTiKwR
WRdHZom5KHpaWQuJucMlX8dbVtihK/vma2uAo0uhsRsZTUg0K0updNOGqozjRiEpi8MYX5mwqN0K
RSqKJO4ce7yLK9FcSzl9ktjst0TXvOJgZ4mote+sfCXAhynfxSkqh97vf3S5nu3xBtCEi3K4/Yx9
cklgmUTEqoxEpFXtKlC6WxG9gIhfxzoBqBPJMku1shOCAKgDNeJHRal9PZj+tdGnQJnuWh/DtlrU
X1MylsAUlPZ6ZMG6nIBFtd/9gICRxjEerQxBUhUa8ZL9LzGNE2ViFX58Cs1yaIt4I9UKxo0TKq6l
5fJTFHeQEpUsA/BM8pLiJbfxjNgdzLplH93Vm3AIi8UEsXVHofC7UmkURtNGHJpGhNQsvS/I0sNb
0p+CW9vzw2WjqciCB2/cR/bUryrIvIs0TLdGKvAUZXUBPjpSFKK+WOhJ24dPN9Qs+EObgyvrYGWK
AOQOT8aQLd+NHqc3o2xgnMQdwThAsvO42KRe2N8lwfRITZXgDNxmj476bejybQcF/L0Cqz/V3pfe
aFV22dBrFc1rN2MEmLrkMYVtheo525lwIFsttvTPGVm3SxrGB63Ixo2sK/4Q0cflnO6dex3cILNj
N9gPd9MccVdgb9rkQ0weCwhPE5PAntBUHgD8YQTZYhWS9yQQlB9/emyCWzOnegxHPfWSa8czStQn
c54AfzBKSxOVsoyXvcf+YpQE1YlCkS4JVDuY3NXGEbxJVWhoFK3gGo+9v+6b8PsRSt7MZHI16P/5
QHEp/uXL43ePP3f8kXNfHr/hGREw0Hnynf+SQnOSzCw6RlXUQik6eY3j3yuO3zl+OqWGXJe+9XBy
GD/R6VP7DHI8BdT+24Ee/6bJqCakqBTLjw/v+LvH3zBiQZq4CnHj+Bv/843jl35ERPPP7/xyfD9/
Upk+m1aSLXxy6ha//OAvn/7PQVBQWikettVBTym0ODn83PlDjS1vDl1kj9iP6r73425hdOT6dGPc
7Expsqjzh0OWQuvv4l8+KKMR79HK828KMHE/MaqlnP9t6OlGCm9jl/2X4+8c/7V1pnEhHH0i6p4m
S18/V2qSr0pdh4UporJ2x24fKOVNOORUEiVDSUMVv2d9rOyPn4kgdYhoo3jS6ENzndjDjuzWaVtF
er9qSnVBJwM0n+Za6ST2bPLEnrmez8xQ3xMniuEY6GKbPLPzE5vj93W8ia5dd+R+KkjuFXi4KBj8
dVf0xt73LWN//KxJMqiSaKJlR4IPsD1PYWBNemTu/UzprjyVc/g//2YHIJJbtdqxTSGftvK+VzJA
QhkLN+x7i4gPyvdBT8iVFsT52pjP+zQEZCFGhVNhillkMiKbraLfWZvT1YSPGEwzP3X8oFqJ9vMz
4QQRwRTxC5p8eKsRHA1YwBuRSuABRHbsJrt1qaKa17XO/6NaumkA8knz2bcZ2ffYg2IoyiglVpkE
7NSOP2dFY22qsk/XNZKSxUgxb6W2Ki3OKR/2NEIGwMaBs5Ep+0SSCfb5/GGIdPa9WiVX5vwTenXX
s9+l79qngPmD2+Au7A1rqXgIZlSKQ1sMIVvaRMEez0+w74ZI7EgQuFIHgquJGlw69f9m78yW21ay
bftFqEDfvJIEO4miGkuW9YKQ7W0g0SS6RPv1ZwDaUXK56t6K834exGALUiCYyFxrzjEtMBAeG+wF
0DICJcqLJd9w5Oa3c3TQB1BADW7i/SBJHNdIToGZ3cy3bVrg0q0WiQR3rffj6a03iGbS/XoT5rX+
8cD32j4jcytvp/w0aH4C7rRmnKr5CmQwsPLNKvMqbTiJlSKcQAehbLCo3fYoWm4jMnhuYyaixx4Y
o6OeehtTDePG7TTOpNoWBBKBsq52TgB7XlYDBz/ZnIfKcl7WA6uxyH8HEYNLy4/yS22XxWVue2B8
9tTs15u21pL1aEdAi/SpuKigKXeDB3BKa4C4tCh2RBo/wLO4b5h2haVHGlaZQRSn7Kcgelb5qcsm
yEoaxFkA3cbVo0FWWlb+VWioS60ovZpuYoBP8eV5dFJwDImTlZB4Z0l5hzunCHx+3Az9fh4qPayV
BUwwXZ4ztKo8r9c+7vy8vb4QBVry9zP/ePp60+Tr2QdWd13f2jMVzGEhsNItm/58wW+b/rgqi/y5
jcxkX35+kvX91refi4KP1wwRVTtX1NvfPsRvz28kgdgmFY1trBtqzXVvzlq9+AE1frTrtfUiM9N/
u299oOvt5GDbSZ4z5dcIkm4i3d1jK7izujqk9DKGZZTyg3O/1zL+rqK4pnlef3dn780Y8Rrjk1c7
XPP5IZ1fMfyFI/sVmrHLD8gmccbGf78bU3J6TQPVawS7kfAHXmECllJE/o6zqPYtgc6nojK+akFz
clHIiXbGsG7A8EgMQv88MolxOyUgKRW+j020RFnFWnLVaJF22NoyxxK7qkThSi1lo8XuELoxWQC2
T/VRGXN6KnLnFkaIOhLL2npRuTMM0hFgP8+DX59yTex0SD1UV9h86QId8OoqdGLzdZBARrUk9faF
FxZNoV88sw62tWq/GDZU2uhrwpKIPCtXEelrTbsB4TlxNv5diqQzyxLYpoX2RuQMvU1BIHc8+rDN
MpMSilHsyhanlt+L7rYrONUyECL/o9tEy5DgOMCpDXglsg2CU8klVuUZNmYZnTKVLFMUR4RRPZ4S
Um22poB5aNY0YK14Qev61ilxEGwgTBlDo26hiM01FpkWHnYdjPUSk/IVKSwguJyM0czyHjS+h0a0
kC09EDZFBhQsJfWd+kjCThjy94oYqmxyDuTAtZRgf5IAnewL/ck1CCUEHXKZNEs/mAXQrJhWPeGu
PaEcsE2mAEIYCS2nChs0SYdasNX67Ati1JGiTFrt1ey+kbYX3yR605LJVrfMxdz7yemKW5k1b/LF
I7xjN7PYHDSQ1YXevbZulO2C0fuO5KUJzZE0S5Zah8oFWhGgZ6ZFMOzMQWNSMcYHT0cOvdAtTD3F
u3vx/OG+InU1jLogPxkTQPkBBTJSYEJGoGP56us8R38lXXD0Svi3XoQdX3TuKQCYxR6zLo2Mxw0E
+7nPLxQNr0oE+m5AE8rHHFljw/WD1g85UG+eE1jLAeoLVf7y7Ab2a9TpNxOVgUG+lzISOyLaj43T
b5OJlXlAgIdedclF6vkhaNiDljsCfYEXF4ieDloT3FiiP9mmi2bZsN5IGp4eXKvdNEnWXMTAseS7
0REHQEnhkwPUr/QrPfOnojt7vTA22DuZPs8OWLyIQq5rL2Ny8BwkWhfW2CG2aRpByLTyA049Svk8
EQc4Xcq00CBfSojH8XibDR54TTc4JACcSWbZG2b8bNTei502/KSiGMALQendYB4xLApC+TTiP70L
oop6F4AMXZpopVFevYnP6KBilkgRsZlDfIvT7tjh6yRKpbMiZtl4PAjbOfZpRL/LUc+uJd5HF17p
mGeEOrmmdci7u9qyMYUrhhVHQAaVPnk2rpuDsZscL9S14HlsrZc0gz3eVzm9goaKTAWCC45fMMPD
ZRZ2cKRlbaOCNWAbx/ZNml1dA3lYjbeTpD45byvMjKMNFK8RkCCD+DXqcv00tOPrUJd16A/qLhGe
f9uN1TdSEK8Ouv1Q5SpBIazMozsG2vtIl3AvYVFGc0oW4cTnJv3Q2jp1IcIiGEjRwaPuxNmLA0gt
NBMaMGaVIH6g17rvpimcrFQ7BHSm9miGK+qKMZlkUXtZpjhL0Kjr5EQWeEDP0ZATlOASVR/HOVE8
07zrKu0yOzsBHK3JtH5PhKUGijl+jOjIELrZE7bocTxqrk+MPeVE18BtKmP/Hs/jRo4kvI/vfowp
0tX8ABsyS7nUFEykwPMaOlN5aZIUQFr3ydd/mZEXHWm1kpUZx7DkMmw8skuvRq8W7RW71kT/2RIs
NnkEXKCYY+ghK8QSFbXM21R99y3SHuzRJRVBjG+sWKEr9aCw5bzkASYE6jK1i2iyLH6eqOQItvpL
Q8iWSerETrNdtop04mJ09KcCtz+pYNZJaxgek9n7JiERAUHz/U2xjHhtH5dnVaevhmzobpCJ4TN/
mlHqM/8mIE+zVcHAnpMjBIbAaXwPOrr9M+7O/hxFTy07fRPfFyQi3URTTJ54bP9KKGFsTCW6owUf
fUjcMyMVcvPgm0W2dZMnLNM1+83UmvRMpgILZLCRef2tkZyUbKV+VaS0bgt29IZxlSSAZTmamMMl
IRKFIUd8aTzFyqIo7i14KxuhFz8IX15SwkCgNvDRaqdIjwNZXKXvUwx0HuKAInRGaCPslAN53bsy
MAiCmWBIFi1pX7T57jgKbi2/uOrCf5RDdqEmHQ/dRd+Neb0QhImYaBQ2X4YT3f4Wm/kLmWXH2aXQ
GoD6THMIx5S2D9Id+kMvHytCu2oHiiSkJtgHUM/jzN+nhmFvBy9Kw0m6b3YB3hd3/jE1Wsj0yQ9z
CQ/t7EGRhSFuIq8mNqYNxK5Hf59Z26Fz79u2X4rjGPRS0H0kd1X7+8ovrdCv3Sfp6w+Z5OenJQmh
YrL9mcv4OIgc2O7o/HBnFEO29peP+qdr4+BxrB2keKyG3NE5WLVxrJz+tUmZWPjT/WDGzPyL+F12
HF5ahiaJVhNTZDisqtqYlb1nt6M3MMGvz5X4a6jtb66ibsIgMm7TKsqAV/N0Uq/zkrpWHpt8iZp3
DHwtIkQ3kzu3Z9itnPIdNxK6SJd4rTJNvnnCQe2EgNSilXE2LfkFvn+Txs9VMf9MEKGTdzp1+871
X2e3Mo4lDN7InFGR8b3SDtvGLBtgN49vSgIlKHwCIFvyFZLxUdSK6ET5wyUCtUkPfl2xVQi+unxT
NXoHR2mMiTCKRdrc9X4KZi/pZ+DqqKdqe5rv+ogWOQGWb5IajdSzx2mQbxoRtUQkVrsJdM5BTY1D
JS5+9lOUbOuUy8xQvtoNJ2gjZXWaL2vf2Qlqcmn8s1fHMGlhZg2QmINeJ+JKw+TnQC113XqPNHMf
ZBHjB66SoMxEiI3paylpCfYuS6ARVUeuquA6+RBXcse66TFhCStzAegHEW6fgEg1otd2bRPdB/l4
nYZfDkoGSEmaRG2U2Xt/rtMQac7XDiAIGFn7SXb6y0Tn5uAnLOHT7mLkpXUTW2fH0ofTWwaycxO4
QKtEYzvMQW/McZA3pBUVm8muXwOPk2rheH9p6Fhik2GTsLtgUyXC2CYtJNSkILQvj+7KwB6uU0Gp
QwuirVvarD4TX5xs/2RXvn/0YzAVEDxmOF2Dum0eUIfrOyFSYkr9cr7vZnvJLkMjVi8U32p2b+oq
eT5ibXyr3DCec+ukDem9sGMSXIpghLGwLNk951BS6iDjHdUA50mSRPhBm54dXwfLIpGv37Zk7T2J
zv5lFjrqNRE7DGyQ6xiK+y09oPaWeV2ZGd8TJk1dNGYhtiBnn9YeqgUWpfuNsMf50sUWGcuZj9Gs
pe7Avz6l0Fw67ytRZcyuzaKHpNsyn7ZuDQJkC99xzuXcQGgtBnGCKnbRtfhZljXw7tmHoRlA38NF
9E1zpifVt4Izba2HTtB8oxjunlwiQtXezkx8PIG2c8xZnJRlvsBEvQHBEeyMhtBaR7+SmWxsJrp9
ZtLdBGnHSVGLLyqu7vqWHBTSophYO6WNAqi+RdRx7NKoRPoTkLyFsXQoCdRwspTjsL7vTSC8gV0g
LzQ5XY3qix7fugZ+bbslfqAd55A+L3vf1JytF5DFHhfone3RZ5/QyqZU+rWNCJdUw/JVsMKJHPfO
a6kEDlV6dQvdowpMtkXs3EOzuHGgfBkJH4dJ1YX9BAY9upoJPmZXQRQYiWBCBf1SBcNjVtkvNUQZ
fiVBTwJ29pgbtGeTanLCnLCYIdokb/mQgHvHZL7LoMmWLqnsuXWYxuFRpJEP1TRBM1x7N3OXujta
u0V6bv3DlJl73WrlqfPMYY8RA/th45xqo0/vuk7e5e0Id5fRoqomVnNWZB1bqvwJMWrmaxDXaJOH
Igkry1yE4mD/ksxiKh2T36yZPytXI7xOQVABHn2tGmbJMyFR4P+bkc15SXWjYZM/Fgic8XEELz21
669uoqrzaPnzlo4psi7508qfugU9Z8Wxf1A+lGqzEuEELTUsODnsqvivouqG2zru0HgRi5xW405H
a4Zxy2fx1eTIWw0JcnmUxb6UIEKQtGh0GJkVLSUsdfSpk4eseojRY05sI7zf1G5AajEqeoCpJFgx
dER1n237hJgRGx6/Z1+y1CdN2C2cUzQOX9CS3mPl8bfRRJJiHmhfvCBud65esphuT2VcMHcFxTyq
05AWxzmZbvwSkVBvo5pIDfN2zpGdaq3dbae2oSc+mDj8bEqkMTSTA8vKk63iX5He50dBMgAjOc4B
CV0Dng+Tjzk4190MDsllDO45F4YYrcctaDu0vyUim7Y1z23CoqegR35T9M2JXgNtCl1jXejB1ido
rZ7SL/B6SG6s1ePoEcoT9yia2s6lFmcUwPeLfe8Red1GnN47ArW7VuILmpgES0TQkOJ1w4LKbELt
jjGmh8R4FuE0VJwCq7QGZhht+wAIfsfZss7hSvuG85enm+KGzMdvIj36Kgs42dnpPumcN5WXjB/A
BQykcxvheYDNiaL0CWRUgzcQZDjdoW+jCNOm9nYiuUu382DLHmNpY5GCMA/HfnS/NJHUdkbngfJR
url3GPorvfgWxyNTFekTf9l07GMCaswAxYmFh3CjS/OcdRWcwzZ5qIwZxwPJK6Ou19u5frMoWRvt
C1LsGr52W15mQUixrV6zCftH3GjfG4oUhj5a1L3rmiDirQffzS/IPtTQ+/NrIcZCInKwalwRWQYb
c45fECWQKpsQKMBvSGxMa3gvq7bYJzoi4vouTlV8aRJZ3os8q/czc/NQNi8SxBLnEwo5HqYOZdfw
fXXOH6M0NlmR+rt61qNDPxRfCI/D4K2Ylpq6/NpCIYbTSfJxNv9kKTg7ph4iob9UU/6Q8I1R4045
z99bA1NopVODIBFv0wXug12nv7LRvvZFD21i8ELPpeVhqGre8atEdhGTf/HeQhI4aLWLnEGwIJ0t
t9nak/iSszI74cZ+7GbzLL3xIHzzgtknPdD/q5jJs1YVRIxaxZ7m5AtVUfJ3bfWolh8p9cjdxHoR
d5x9HlQs4JJusu9z3yyHmo3KaZho01lRsBc5qPaO4JwusQ+jNh8Bqi7OTg/DluLIBFRoHHRv2A+p
/TK4scMR2rIqS+Zf82C1odJsfvi+vq1/RHF/sABi+T0qmXj86czdeEgm7dz49WuEdx07ThWQFxJQ
v4qCX0XnjSjznLfZyo0jp02YlHk7bemyXDksVFhAy9r42O8xBxN73y5nR3/S7vHrB6TYf8/b+Lbx
qy9Wr4u9WGIau8qgFJ096Lr9ZcjhpeOVL6jZe19rM6MJaaOCLdCk6zFr4Pm7YSNQH2vMvk1AqpnD
UjFuFla1LsPcdtPbKSFRAKb4dhjKa8Uhwu868EAyxAnV4/y1sawqTCrD2nKybTfge4HoRuTJ1DII
jkVX6Ru9iM6xh3uo8Zha62ha7Z+O5n1p8u6aayZI92x8l36FwnHy69C1tl6q2gvlyZ0Wt/lRK576
9jsA6uGmtqy3QpGFNdJ7NQTpEZbe6id3/MkcM31CY1bsnK6/mf3y1PWwLdjdLMoHIO1pmDkOizbR
MX2mCoZ8v2+XruhfpHNip7GdOxMktlW3LZUXeW8GNJ4TW5t2SYNGx2DErvzevwus0jg6Kf9+rls/
0SfJPTzEnyqjBZ7UXbQDdk2TsYtoXDG9xPxDtN2oEYuTM6DtNEVOg0ucXzOXxT6bYwKwJ3I2G+aH
xuADwI0P/IA2Rjp05yAX4qQlxNkIWxyxTnBo1NPzpNpoS78+30+Nf1KiTon+JLiisOlBlX59SDo+
cenMzqaXhri1tQtYMboqTXG10/Z2khQPGy8rDx6l47OFg3nTWl/LaHAIInfoP7jNnWD66uS0xzsC
hJU23GvC8I78YqgaqOwh6FLOmUMD7X1Ap9wWBIOkxrDBqq8OpRHcq1z/Bq+13xpJuUcKFdxa7nMu
YHvn7bI8Sn0C/fRux/h0KHT5zsrqMusnc9b861AHd+NURZQFtTdVUQvrqRTgcC2AvOXtRXMTzE/k
4oaT4wLqS3SSh+RdL3+KCWivM5zMlvNmawVbr+9MTif2D0SvJJyWT1Z+P3STTpFcYz4bxYQCa54X
4sWMtrUzSaISNFvTHn3rOKygGIMUWCcjQ2+sqJvr9z7V0oPUAskBNTCpz62LsN0vntccHF91h4aI
1R0CS29bi1w/dlhHArKvIsqdfYdt1qqMB+lPN05KwEY1ev1J5OPF9Gu5q5Bs7xxRbnW9ohrdM0Uf
RWgJ2MmZ+U5vytwQM1lO475oSDIxMjJ+6gGWktC/N0kQPzI2//KSiCJKQKM/Tc1+n7NQChvjJHwv
vxdFeVuivsxULG9lF5/baMmimbPmaFr9PZ3/li4ONjuINcwaIlIcQYtGp54USy2WwUUf+69JzU6b
VcYOzjofG91I5I9KXpiJWHiAEFzoZKzXuTjNLSXVCUKK14KDsftXb3IPmt4P96K1c2idSttPOqkc
Yw+8Pmq87lD6yXwetJgyQh93CLY7yp/t+O5xJNCQOCo96Tk+WvQOdg6uxrx1rAG5/lQ+d0ufSGm1
PHetkGenGGg8ft5erzXLw5/3rS/xY9BI4ER4zXp7vfbHcwRd7O3sCJjdyxak2YsZFiNOIc03n37b
zMe7/sdN+nBUNjpgq93Hk9b34WxIE/rzzT9e6aXyRpXQdmn4sqaMomOf+TET3uVf/Px8H9uRsD2g
kAX73zbbNN0NayZx+HPL6+2PJ67/Ses778kA4HfddELpiV3xz3f5fKt1x603k0ISeSRhna43P/co
GCSCoywDfq32HPUOxYaAWiW5F285Ti/yvFwSL+OhoXhH5kGfa6xces6Yo2myksw46ZoGSe49i2Lm
zA93SAL1nT+awSklKNDVybWJieFgxtY954xwqTJ3thH/YMkPBagkgo9T7BCmxG9agnjWIaB9b5L7
GXWQYiaQ1K6Uz+hBscqiZ3FAjfbfgVfqCEwKtQXLe6frS8tk8kDqap6E2nlryOmmr9MfSwujmbRl
rlBdKmvG678k/9QOMDdyFdCS4NmF0bnXpEawHHawfMaKbmE1hfaoCDTkfDIUUMwtBtTUQyFgOYKj
nrxSf668LT9YOQdXrOrUXEFGzKVzU0N8RWYIT8Mi5Em4h45ePIlDyWUU6E1dl7zfChr1oIrvc8Pu
LWlx4fENY32UVAzbZyVNLPAZ7RqPg3Zj5eOJE9sR2uCBQhoBWi7GO2p5gIxe0enASDHHW6Q5W4ua
7QayVr51RHOAIzeESWLtnXb6hiyHlYPaR35LXKFG5u+IlU4MpFnrdvVS5O7PcrAw9NbTT5SsigWi
zcBtlf0mjTkHGp0qwn5+TWLzS5kzva0YyZDLViRwfO10qqDjjLfIwNagi22jCec4ZF0USiOFbNrQ
QE/FTEoRcbi1XrG97CaKyIduJioDtiXzJROFeOWc5UbnGcaJbPdgM2vdaz0QXevZ2ZchYl7hIv2l
2fNtzuFwysKjHdV8nwjwIwuJk1oIDNHfK6kRFuIOt15j7oTtPNWUOGsQEnvToytfzPKOYSwMRsQL
jtI0WMhQW9w6OOtz9FC1S9wXISXh2LovpCNtR5/sOokee69IWULcu0OGPKNSLq9qDl7auTo7GU6c
UdzPE11LO+m+6WPnho6RA7FVnrdfNU8Yo9r/ZjdAnfiHoM81cQWCcsdKhxhlEaT+pmhPInvKRUdx
appouhS9Fpy9jM6CMPL7XEfdIezoi1PVVkg6BqlhKon2fkxVuOhKY6tZp7YxD/RQjG0XxySwF1rw
YI/TZky84ppxIJRe+8RQ8F85FX8CeOhzIXbncLB8B2vxn7kRs5CNO1GjPdEIzk6ai41TUs7bjB6d
sy5VlAbJkqgE5A4nTcR5soLyv+y8VZn+r2pIl/oHf4sU0meW9687T9QidUe8+mCB1XStcvOUGWly
YuZnbAO4L8cSrfQ+YnWg1UwZOv3sXudEVt9+k5D+B12m9affmX2BVNRetPM6XqQ/DYlZOU12k3nx
qauiCUpaY586RXteZxAc2vS1n+PyUObuF8OP64ufGeNRUGzpK/tU4Ue79IGqb5nQE0HlD5cYwQzn
q5wzupGQdBwzTKMINS7RQim1nbOvhvaCLYjQOo9+eKPRk5Z5VILHNd5dv++PY0lyYgD3Zb0QyzWV
z6///3/b/Pdjd3HQ4WzF8YDDzFse/+3Y7XRII6pP4pNrmMQSQ+YO0yCbwOAQvUHOOAL95rYH1mxP
/Xx0zOpUjJL+fk66Yj3eyiLuj4U+2EfDKfpTBFqEDGGCwxuMFIcc/O4Rp9RTF5XWfv3k/yeP/q/y
aKiQv33J/y6PLqV6l7j9P9TWH5Lq9TV/S6PRRf9Dx+eCMRU6DgQQtM5/S6OhwfyD+Qb4VQuqhImt
/58KaTtYFNKBrpsuhWYMu8ia/1ZI2/Y/LBZ61O6hcDl4I43/lUIa5/+/Dqi64wJ+XFgHoB1MAjL+
sCVXc5mZUTQlV3dqHyLK0ktnBYBIPZPqrumnGUvJPs3RpnV+iv1KvFEeVGdrxJxXokBz6uSm0yVt
3TlOd538Bb8SGJxyvpm+erQBwbPAsdvt1Dvm3mBy4qlAHtEuv7S4RorBuQYJiXKomHz9C0ax7/NM
p95LZ6rClKDQXX9LsvGHNCGjIzq+5tmkPyw1ddlSuNcy6vxR52N9nY+cfUbm+gQgDpWxs7L7ep5f
NKf4ak2aOJS/4qEMB5pDjU9hxehsuU+abD7UObWDmLD6mJehMKTglYr4NV+gWMKbfo52sqTn+FvG
KYpLBETqNguuKZjOcf8+koT0gFM47AKc1O3cEBBoejdEZtnHDk49a+qJktHAYkgE4mfdkdDb50tv
SYeItzPMVge0xnA3BhBJgi4s7JYKbV6OB7Oic+Rk7hkbpjgkAf53LEk7x+c/t8euu6X4W8WOu0eb
IDANF7Dkhyw0Wf3tUhMYGJ1v6itXgop2ZpU5O2UvJRUreNKEAFne6PeqR+HcaYB25oxgerd6ajkG
Qg1zJrlG+avR0BSpzfzd6ACGWQKopQjIl00qd95Gvr+30vZbkDI7cWeg9nSszmZQDrdVnexRV4Sp
QZZ0kZP7J1xqkzF7IKfvO4Qjwq68f3RnFAb0zfWttNEB+72pthPZBTSOp2s9JM2N8PNfKUxs8MvI
s+3plKjARvrKNlgTvtDDx9zpIb9NcvM9Lp0RhkkfjmnSn/IskTs0sxEqGuLUEne80zClbNMZ1LFY
lJwS3qocfYNcq2LPL+VSzMF3A0HIwc28NzkruS0Tek79hOlYv2NZCcIPph3whJQ6iQw1vU3vaqMh
IZy2154yKSk+Zy1mTYRzC8t2Xottbv4KkE2ckqJ71UU+h81YM6N2rHAsMcJaiFM2yo1vlEuSyo9M
U8U5lSYizqSUsGEc+Be6xyolMSGk0bJNGrrbQL6iJMhv7BpxnhLOwOeh65wW+FdbwmRqAr9H8TiS
+ehSWartH059kAmFEL25etog97FRwS6mF0jlPveMneMB6c+QgyWNnZ1AZX0NLMgAFaukQlDxbgLJ
Etv23gFK/lQMYFt9Nsion8y9mCnPTKRK2hN1cDleYGmx7ZQ4kaLuQB6JgUOddvO2bwmmrETa7Q2H
tkFQVUfE0MA3kDFIVEWGdcb081o7PhGYrGHumwGnXCfVrunrOLRRNDeCOiBOoiacJVl8oKT51khR
HL34oNcNgYS+/iYEwQUsjybf2jMCbyPP+ckeJ9ydFdxNNtwrbByN4fPdKo/Ihlgnq9g+jRyzTYzQ
E4ec1EvzJhPDew7xsGy78eh08PRnl2ol7DZmbaKgpd4DqU3N5LUKkju99Jtd4lOiRLNbb0RWEYiT
Y9Hw6XUHNFZRfJUhxbF4r9tyPFQBNNguGvYYm1uSBV4XIPd2kKN1oE53ZQGW0KzsmnY6jVRMctve
Gnqv9qatvftW8ZjlCbRwQqALy7lq3rLAi9AbEUj4kHbTJXkWIsxzY9oZKZ7mUcfeEasDrdpyr7sC
LSbLK0Uh8NiQUT/QcdK6U+fkzTVJzeysXBXQiwLWvZFi6olknIfmDPeR5PggaREqL+2wWL/5vGt9
Rktt1qzPH6/5eGx54W+3zSRBnzNTQUoJFzxnczngr+eaMVj3M8RCK4sOaWIZBzPXqzMSUJYcjl+d
15vrRdbAcHRQu6h+HuZt7eG5m9rgCouLwmlWYglHG73p/CG+tnOL3JMmVB+BTawTpOgM1JCXPXML
9l67SyjF6TOVQCEqYjSMQjJpNKkzrFfXixZB4XZmN1BjcYrzeiEHozjjnkI3/s/7DDUaO4lYfauN
s/eA7JFFNy20ZBkJ07l5tATpy0XU47mfv5RkplhZ6d/NDpO8VoDrtburrmH0WC8qpKFnO05OXVug
bGmM7Fw7RHkCAUwc996N468qKh7aMVa72BiRXsYXX/nBCaw/BeSmiotjk5khcla+Oceo942Kn0a3
pKKw3tfWy7fZTAO8oeeCKsWZvpiftSSkFTS1TRnvx9F/V4Kdmlo1KA3nF9N3J9R8Nz2kXntFXYIA
ukXcnOFBPevenZT4z21Lk+XR5PrZM38E/SISROYWu/G8oxRHiJkRNOf1IlhUxF3R8oHXq4ZieASA
qLAsT95Ra3J01C6r4jHgBJ7BIKvskhH3syi21omsLMvO9gN9xCdbL/pzUZ4TxPX4HpP8EBn6bZwh
xuLH+QaZqNwXyj2JoSb7mMZGIXtzWwwttR07zjlOMiwm6xFg6R2CSJvALmPRd6/v9Hnxx31mDEqu
HWjOFNQ79FAse6QgKGYLai3drnupwWxHz7f+a903nxez13N8L/vrt4uUKDnP0R8Ry3fn9YIwMWr3
5C9xMJXatLUpdW5SWq2VPbgjtqhg2PTLtyEWZfh6YUVkqMO8epXZmK+Hw6zx841t+iK1bv4yJ9rB
U9zRUYkOgz+J5Dvs6B/amPjYv5fDe1wObyAmxfnzZgGjB+Pr8sjo4Y4P14cK9DILC4naPbIANDYf
z1gfA+e+t/s2SbftZB8/t4R1uNihqoRCu2zNWn5+67WPzXy8xfo+y8Vvb7M+0hXdsz/UHKf/fMp6
bd3Mx8f5fKvP56z3lZFD3IpGQ4O4gbc/Hvx/3lwf+GObHx/14+3Wxz/uWPfZb//Gb1fXZ0V+NzMD
GTN0lI1W/razftvIevU//ie/be63x3+7ur708+KPD+0VNq0zv9vbORNzLFrJzWinyQ3s/THe1zrU
0WZujusDETo3iujLc4oYdwmdSa6utwnQ40fCTz5xnkjYqvfxPKqzn/smJ/X/eLWtmOJpdWpupRGR
kR7k2IVHRf/XK12ozGbuYe9eXrreXi8MXH0o+43daPTEvlU5cehVOyJGqG/ksPwTNnKsqjX1nc5p
NCRWJQBLTX/AZVA/TxIgOgKDocFEviQ61+ck5YAulzHcXw659eYodI7cz9vrndpy5K/X/nhJOeTq
2CumRWUvz+tFswg612tmRoi1nTIPCIqxOK8bKQsUT9v1ah8lFKjXty/We9erv907+NardJiQuO1U
nxG2ozAs62+uMTMYJ0R8d6mWn1RfpfM29bHtj5n5jN/mPTZd1kHL73a9UMu1lMnwosBOQxO+gJxM
XAm0pfV5vMnsyty0QQeYjxHDGM2z6gM6iZWiGRWH0bJvLPUT8GBxWjfIwhQv37LVqN3hOPVOrhh+
zkNAsErkb9b/I8rcp6gesj2AaQaE9b51NzD2eide9/n5zOWM2U/wlz73YlV4zM8z+srnwi8cCAMF
vh94kGdmSq+9oVthNQNH+niKvXzBDa3eajScUG/ydkZ+whioU+qhJ+edpsh6HBEbMiUYdwrfDFku
43G17ZhdjapBGIuI3iPNbv2UQabuGgSr+/UjrJ8rcsV4UuZ1tqRi9mY9fDzxn1/telN23Y/UmsRm
LEsK9Av5Ybu+S7f0ZPqla6G1Cf/aejubJ64aMDDKjIDbTTvooPhcSfteyeHS6Z59zDtisLG9V2e4
h/WZY+FXBcHr4/tdv4l23fTydXx+MZAf/soXTwZgz50D25JfiWf97e8B7lgj6i3RPOWv6zezHtax
3qMJZ3kRlfbHIbs+tl5My1f+eXP9Xz8O6OXn859urk9en7I++vnaPzalZD/+D3vnsd241p7pW+kb
gBdymJIEs6hUkkqaYKmqTiFt5Iyr94PN/5hl+bi7PfcECwCRCOz4fW9g7HEnq5wsa/Jh5GZWCMZg
t225dt05I02yUkNHXL9XqHT2XiWbLA+Rt2WuSU2Wq6OsatdVWb/l0zDy+7sCpvJGt0cOS5zZR8aJ
itd9k3QpSbGKlECZfVlNCJsU8zqczI+izktkLRGVL5ooUn15+HU1WN4a+RM4rgyfloZBllS5dlvc
9k3Q4baTpvulFq+/tEHyj7W9RpcvVz05OpGr16dH1YnI8d1YgHPvWW+Kad6C/88YHIsGzrr5w5UP
YtZHpOLUg3zZkLapxksVv7372z64c8zMQ0tBTIlD5A/ylrfN27ly7fYZbz/crvfl3Dh/6VKloQ3j
1ciGs3MiFPLktqx5vPG0Pcnt68PPJeHyWBnUjbyW/Ka3suXNn6Gi5AdZxmJddSaqEt8g6jqGMrIg
/vOqvMS1qRqLCVPiEnfPZfCWLAvZlshNuSb33TblPnsZBf+PjpMHD8HPAcQ82lN/V6NeFtBbnQnc
pRhfC7Pc6+l5N/u3E+Ta9Si5+nVbnnS96h9Hfb3B17MUrY7XLRH4WQWNtrxD2Y3INXnuP+27HSJ/
1eUoUK7eFvJ73Dblmjzvv71qiX5QCimIZ5ALeeCXW/3Tvi9X/XKncGnwR9WvO6TzZZ1tiSQYfTXv
bpxKuTa7Ronc19KffPnltu9KpJTbV97l9UjJ6ZQXvx36xy9yNTBR6ESKliZ5GY/Ycw4m4FZR/ti+
rsp69cdeuS2P/7N6AoAasfzr0lkjpMfguPqpNj4uBeYDgms2k6cWsGOJCFVF8M0bXtIxh3bWdOoL
zQlexGPpPBIXBtw7d9ULydWDWUHvmDV7es/NfG9XhvKia4EH7LioNnrQPwNDjreLsrKvJml0IHM8
qrb1lI+wBDUDb/KiEeV5ntAqccIWrqSZnWcnJtxInAQ+WhNi3ZNVu8EhWgfecavINu7rH742JzMo
sW6ZVM0Z+ooSSCG7V9mx3haATP7ubf/ocuXqPx3+ZZ/suuW+6x3+6bzrHYbUO9tYZmCpkC11WS5c
WXdv294yjhwJnRMWkxV+2R6Wgn3d+Y+/fzndttoJ5LlTkttcGjV5euY6eXIvj+zTqtnqY/Uof5hk
Ffzn1TgEnWKJ4qcW1zbKlPCcmmkAN9dCmAarv06G6KeTnzul5EMXr4ALHUC739NMmNu4wdw7b5zj
oBoCeQzr2Lut+dqU8YNW22d39C5G3n/GLtCKRQxDbzLr3eqsp2BUf5Y6KeelefZjhv77QXMLgIPO
YlOZD2D70bXqtEgFz6M0m6rp0JIjv7fJkoVRSpwR5bTuVH/YIcrResjIsFLclls8hEIN9wF0Cl9M
BSryc9tuBsxQQVA2ew9HjrVmpSeNfnZPF7+gCcB5Fo61UZTg1e66dwT9wBeIDACMAQ6VOBtRPlSJ
cgLhq8pdIvABDhCYr1MxxtEgUjBdSOkRpbAN5GPVrNgGabiGjSb8qWTNQhjJDAfUQRdHILMJhJ+b
xS9F8+5NuGJMldudXSq/M2Wc/Ay0rF/C9oiF9SpscwIJwBQcmfYH4IGf0dSHe2c21kQI/KYI3jq7
enSzBMA/5G2May0SB3D3fuB+2l66qUXBsgLUnFhbpw6wv8pyLBDKg6X0qJJF4whcPuv8Kc0fqkJF
+X/SfjowM48q1HjIqGiX6MSvtUGYCOhE5Rqb8VWTl9sK/fFmtpMtVhgZVB/RELkRPtM2IucNxiZF
bu9FbR7xdLHRQlfRHUAtJ1FJIniI7G21EhohYJS8d5VdGhK20FDDMBZRCiU3noeiQiN8qkwgIeAQ
q+bFmwNj4zih56PJ9pyMLUKCahM/Jlb3PSLtn2aj8g3r5wpdc+2bAjdwTTLWXNFAJadOC+7yuc63
XWgT0DYG3N9j9ZTX1uznvWatu8HcuV71CQkGphhINtjjJmQ6wCtnR2uGna3k7517ySegr7pomxUp
CQLlmvOSTdons09mlabQtnlDMjmoA/7uSNA5J8zUKdAFtP6HPQh37ZnFEVSRfa4MuApOma6X1j8y
llaPeNNmzNcC/lw7ifxcd+EuMrUObAhkL+NAdlHxlTJ+xyZi3KYEWKuu3oOXbFEDEja5Ck+r32ej
+ZV5VoPXmf3NRJNzbvJfTqlFPyZD/QGrIH+u+zQ55lYB6azQNhQ57dJOxMrJt2DKM5y8OXafBzQz
nIG2MzDLbTGE5xEZgP1g0a9gH7Dq9AI/j+6v0Inzh3RIf7nasI8bt/STGnpn3tqXCbCNbg/Peqf+
mO1cv6OlSIkgdAOobfM9HaGuQIKo/bqqvi9MaD/G4HmtQF7om+RgTRS2tIs+Ee5F9NMQDD9F4teB
+b3Y6sUAD8VuPuyBVEIyfQ8HZ0LiVz/bg/6huJ3nF0pM/Lb31eZpKn/mlRU9JmpWr8oyH7dhg4is
BcUVhnN9dtwaSpo9vOuOTSEhRjzFcUiRdn5qQWTDuMwg5i4gRtuofafQyjWmP9/gWmYIXeoACYJR
rBWY3V5DiwEmHWIbgE+cJC1yoVm1LkvvV0aoLRuHHZiH+SwiTNWr9EQ4dvQd55DazDU18ebF9Ib9
ys1rip9SK89uyD08JI904p6LFL5ppI+6K+xVHV/o/mwrxbqhcg4h39GfqmdI4PrPMEdAs3gb8ijY
mC7s3kEE60bwIhVNIEeH4lPN7Tbh9Kpb/Zs3AI5FtdkHi8ZHybuHDL/UYaQhNbDxRQUri/au2dor
raLWdqZh8NAWZJdCPVYB/HXSR8Lxjax5BfSInoLnDNCN9ZNbw+gzk+BRD2K/qINk63Ytgn1zearF
EiRXFV5Cod25XYywWzleTPz/QDE19BAT/VIWVvOaBMB0Zjyzqvr6t1mY9r4CntdGMU7gwMR6AwmI
GNBTi+Lmoa2hB6Lojm+OyYwQwU9wUhq1PAT0C7ljQhSVjzpVw3CHYjNcfZLM25KkTeyV9T7u4AYk
HRR6Wn5qYAfDVRDY3dYLfG92TJKyo9luXO+9bMmZ6jWpoFAN8Xlvf6IsMK9b47EfDOcAmgxlilrf
jmaarqMx4/tF4R1mDy+WWoL/mdL0BJP0aEyfVVMqF4ELtygjcTcoCpyWLOkPJOWASff2ehG3gJS4
I1CAvn3Ww0Dpcd1o6+bkho61QnJGvNE+nmzY/wh1UFDzyVx1Bo2VriFgYTjpE9HlDSSEeKfyxjYY
qie4KkQfiVZcEhdiMxA68Kg1KvrE8u90pX+Y2+TkLQYpXWD/YMa8ayqCtV58R1JcX1sAGVek9UiE
BuGdbuvluqvcS6DCVTBqEHIgi8hW2eOjFVug8QW8IOx090aee6ejVpILHqmOJ1V5EVA0sCLU1JUX
2ObaiN/UZnB98RkEZPWVuRPbMWEaDTUZMNBrr9oI+SuPlUjjI3Kdj+Nk7EjM4WxubAkeGStXn87e
QBWvXM9vAD+u57H7ILtNBQ24UGFmUFYBglmZ9gLdpX2EPlOv9EKHb4mPseAN5TQutTcmJ02tPECa
fl2eB9R/n8I4HA61iUp0Nvu6DSLTAU45ZJCHA2/YJ0ilpWSUBRC0BLbchCEezbiBikRVHfXMa9eD
YDwOAtXPddDUUENGH4AgTd8cP3f6VK2mzGY0XSnkMHPwlprShL6uIDnRVNVLoD04MzptA1aXzofh
zekabxVCW3rlG3BhfNUel8CPZZGLgh1oxdNSbJUladmdrF6HOZSeTOX7NKTOLjTwgtCFgmNa3LzP
+O9VyHV+G6FxxE3Fa8jTYUUh0QEsKjvY9qjcudb7BFJjzMrToAhEiBDNWRkjBrVxP7y6TbTXnLw6
tEk9rvFCn+nkDtCpFTL7UXdAmRbobciAOY4cuAcPUZev8CCgnQw3hlbOTwmKS+1KRIq5mkMVwnow
XgLsCgBMWb4Obgrp9k8ibcGqt6JfZT6fR8MJfPK1vIlY20YHPEJmPlB/P2fqpjSeQUm4eOJYymZs
6VCFvaBOEQ+tyvlIr0QmuKuogjFqVeiK9KAvNsg5v7sWGqRgNFcq+nyeF/3OpvQdpAmsEeIS5zpv
n3TAels0UKz9GLo/oiz9ZmUL9TpE8q913BbhmZFhkmY9R85bxvyHdLSLpIOAHauV8Tmz7hzlwwmj
ahd3zB0m5aQM83AellzVpNjbpmDcErYMxWhNizyNnuK+OTnF7BwQ3CNrH7XIn9AoV3olNpPmkPUd
4DV0q1RkD7phJIdh6F7dyf1dV7a2LjMoLIv5Yh9Ndz0wgBQI79p2W7x1IHtGM/AFSGOHWHlAphHC
m01f7Or1AUAprE24SCid2FAYPLDFlsWcAdUZKziOfKo9nGBzq3zPB52BeuEVJz0mmZ5hsYN09XNM
6+C4B1r0l2x2NzZhqpOKoccIOlxkw88Zsm+QQ02JgQDBAE9wELprRZRs5hLzIKX3YHEUGxvfHxpG
bzoMQXBRG0SlwuoAXVb4MfnOOe6GXZ5UNapyCsTMWI39zFhaIBo/oxkeunE8eoyDGFWJ3dxMLbIr
qNBU3sAgPFV3yggdxmhVlF0z8zGbN4BeSIQip6pE7/lUXxorrC9tPgEliWrlXoQYSpU5AlVleWmZ
QAMBzC84K24RVGBqMiCuNLkfWYYBbQPrbl3asGCQOniJ7GozMQIYg/IpcZAU1FAx6lux6QyEZqIA
C1EBtlfksx+SltwkSBVOlfbLmUOxKa2EyYITCACERrYWWbJj2vC9KvDO6cAcwJ9rEA4YnLWLBsFK
m6u9l9fIQIIk8ByoNNOAc1D3MgBaOObJQ6diwOm5YOLdPPsEcHx2YgJA0OSh8k2gLDrN6uGZI4ze
hwfRUQoHvZ0vnsiex879abnW8L1wvbeqFrg8GuJXnCj2Jug00DZOuR8NypcwL3Vq6a+idt4akD0k
SDW/DW1xnHPUJnKYm0rbDFsA4u06qMK9lieQ58zsGdkka5MJZKxnwE5JrLzkyRQDHEXbpJgyX4XA
wFxtfrOjuvLVUQAu5VvaVkLJKZpNWKOgGYxdtMWmA+RKUW5cgGnrgtidFm16xbgMBlTRatGaLae+
R34EDjbiD4MukJN3vGlvzxi7CrDrtY3AR2wy0NHHcVgjhOxuHHQt0et71OlvtoqDd3gv6HJTMF+a
tVIJbwJWgcU2o5lXWJhLxWEbrMaqcVchUiD4ODqpPxANFQu7uR4mYOVlS9WHMzS1BJ8F6stqhXIV
vjlvGdOlJCSVX4BKW1t1jUwIELa5rwDBqC0a/7Glrhbh8rEeoBYkTb9BnNiE71bftwmaE4LJBy2Z
SBtsnCZri9IIpOtswv1oHsRqjmZ0pk1myb3b7DLg9iLLpv3UJI+Z7RSoDo4HKjU41gCPzqR17vMg
A3A9wq5DYh2uaN0/JrAerUVbE+tNMic16DTVs5INs3MqHCUQlThaf4yxtWPkGdE2mMSrmhg083Ra
yJcgPeOg8de4UXCsi6dxaF7d+Cky29ekLSDwhmmxRtmjzxP7wNeow8ZeBehlLEZfGAbOMJdHAFZd
RYVGRsgopKK59xqVEBrIez8iJmQj3Y72toMliKUl6abDuY/qomn3YHWB0wUMZjQUYTdD6E9O9Fvw
LtdIg3q7Mk7/igf7B/n73fKIh8TuPiyiXKvAFi/1OBANm9q91YZoACYZWkd5vRm673rQwEL2zrGH
BZHRbdKqtU6/KxQwjgEK4yu6iCedKcgKla1ya8K8RlN7kR/gk0KM3jKvQMiyiS5d4cwra4ReR2AY
DB7aspXevcx69z3TQh15BwfJqLm+YEG+ZAQKvIusvPHTTuQY/hnPWMGSg7Ud1MDaJQYx3XcVmmKN
ZqDyUEF+yA0t9J0uQbZUa6+g9P/FFv+/sMWGuuDi/3vp5ctf/eev/wwtvp7yN7RYA1psAC22NbD0
NsION2ixDvvgX2rLpg6WGJ7EYouDJTQu3P+BJZZCzCjZ8zveBy7e2f8TLLFmLWDmP8kZAIkdVJ11
QO6Gh2/pV35B1JpjjwGFcRcR1EgQOvKdGg+FkIgthpcddhDgDmGfUICjz66bE9zvIuuMeibCEnr9
EhQI/fQW0Q1bCSD/6LWPNlCpAB9tSXuv2xpgUKETilO08VOL+m0UDI3fAXhcD3i2zyp5rh5+tOi0
fFuMzkudBZPvJQEhbi1/CJrC2mnusUbv8a6fbAb7lrOZ63JC3ClOaBfnY2NE7r5O2mejG6tzbZnf
XCPUFjheC4sWnwZ16HH00/uD2ioqcxir2GoYZL22Yf2NegyXXi3eDKRHjHy8eG7QMHoEdGD0w7iG
aAvO2azuQZ5h+wB+DggbMTeaKj9g1LOOB0c7Bbp5FCoeLwqKNXjVDhtPBzZMsA+11kQ8KiaTtBSF
q1zHHAW2TaLNJ88S+yIIy/eiaB5idbqbywjVt77SmM8PRzfSEWqiafRHdX5Mh3eEkVAO0ezGr2ak
W4ZZe4LsPqzkGWQHAKjauJzobo6Us9V5oOXod50GvSzYlAJZYLifQfpgIazIMC9rfGOrDfFOy5BP
wOiKl13+7jqNFlvt1sixl4zC8M018gAy/C8UtON14wZrERn2ieh5cGEaZGPCOzXW/UDnBYP/3qwI
R9BFgKPwht9OM7yPVlbtmWz6YRI7Gw/dPebrziZJ4oiYi6BjzAXGyYG5tegnodyiMOUs0w+rIF4H
D47RR+etCxUBTXqjvAEv3bo9EhAMnWIH4haDPtr7mRa5V7SHskaJypjqxHdr784WEwFKB4FSgS4E
M/Bj8BAmSnwn0p5xHe+mmBPlG0o2pYCeAn+63DIQpx64E+hnRu7lxtGFeCgr9QSxqj07z8h2hIsj
K6DS7jfOdMFdpRU/ctiGu2bB1TPXsVeCKekxKNW30ESaNHQHk9cTnGbVKw5IpQKdCM1V3/fGxWia
9ZCF9QljgE0B/f8tLV2UWgnd18S+RySqheMZJ/iK2ToPzHmjLYR7Mw5fPISzCBgbFNtWLTdBpl70
aGx2UaNnwEBGVM74isAQkOGLdSaLSjpuyAOJPZG9gz3QMQVN7T7w1HvXhsoXDsLyiVmnDDDytwIF
u7Nb0GM3xjdDQBqrOumU8qKqSr8pemHtvXhs4Nadxn4ITzVhiwMCSM52iAN3PWnD/GrHMUqCYa18
KkZ8pw0oawrVa8iY04a4ARIbinKAy6de6mUKEMyKAzU9e9OdrLjLdGZdZcGwznESayeCyLi4mXuO
TD3bL81VXq0zAichOrXvwALvWtXt/qpIM50dNTjPbtFv00SAMiAseGpU3sGEWt5GRWHpLlYYaoKd
eNetMjiFVTz6hApIADSEagO3NfDats3NrIziPvDSZm87cXCIS1PcERcdGK4zhgtrhmhw9HrfQulk
E/UFnbkd6Qil4JSq9AQZVGwkd3WPlmKSoVvnBMFrCxz9W4dKNWFze93rsYnRhO0eC1XZNThaPfA/
28ngTejTtIp7wkxFkp0jYdnXhUiSu9wKDo1jUt345IqtoZQwtO29Z4x/gS2xntMwNpcUDESDqT91
+bixLFRuKtX+wEOc+HmYnWj7cZZHgBelACgaWp41R7kwljXkSBhT3rblWm6gQIa6VPf37xOQFd4X
2/L32+b1SLkTnWOuJH/6Y1X+NFo2pMVRe5CXkIfI/V+u2IG6PRoAptxP3Y3LY6ct2KJZQqtK++9V
pWA1WrblmjxILm7npA4lAuQSx7hNzBzr9tPtnNs+ebb8gVwKZMkOYP3kiG7Gf/0/bivveH0YuVeR
zyVXr7eTV/lj9XqsvMt1lcjeieoudreH/+PPySvJa3y90x/bX/6nPGesA+ihDlbAt+vejmvq/nmy
QgaVt/coT7v+QXng7da3d/L1cHngH/9OnvOPT3Y984/Ly4sCtybzdXvCskTE0GpEAYJM4U3L68uF
aVeN6svr//EQXx609KAdCqsGQzy+h8TOridcjxpJ4aVEK7BDAJGctvnMTQLrLilQ4UEDE3nXKEaS
aCwfM0Urjs4ETgShaRBqcPsoLnLv7ae21gWWZMrxy365aS0nyyvcfr1epQlrrvXHFQNky5PSaI5j
lVYncGWJijZz3ANsWclVpQJUeN2eYmIpUR67mz925kHaH9Li7XqI/EGeF0STth3V4T5IY492QLGr
IzJiAC7zaabpR/VEuN6pSsHt49VQHeVabQJgMzoD8nMrEiQYjsCnLrEXANpf6rusoqVsCkr9gsq8
To0sTsjm0V2lfDPGwPnBbbw16ot/Oc1ftOTmKs+nD6GgcrjSHJCC87KYFkCTXNgd8+h/2rwdJ0/j
ayDL2kNLcVB/H8fyNDaNg/RdjmjF+COPvHpb1w1sfW+ODNjbw3uQ2c9FQDcf2ySSygWXKEGmEqgk
N6uxXcQjcPsc0NsxbOCwHUQuT7GPHu60a4IQiHyF4XCUC9RfGaMVKbO8LCPJi/4YL6brOVj0R3VZ
k5tlO2u7HukYZcQGQi5IrCL2PNGbF6DDihU9cH4i1YMt9/JJJfpELkgcr/QhcPYS0CChDVdoYqz8
LjVr8MuiBITpBUa8s0f7oR6a+DSRrcC+bKzWY0m0TgTKXozA6iwSLaaJnhdEcYt0oA0gv58ZbLZG
Um8qHR6P4zQGVCilJhmTgNcC4nJMapivKpAnvH6qdxDFdzUjErozPlUyPpEFhuBFBkT3jRT9Mrtq
g0XANDgA+LSmGS1tJdKOmnlyzKFkbOwy9FtQqxKSJdcG29qg+FNc0ayjTp5IAPf3c+YtxyzsdHos
5V9raD8wyCosQqBGf5TfgJJdtfuwq8SaAQCYseX9O8tiaF38ysUTuqsLywGwPoGhlK5LGHu1Ikd8
g4qljgXWWEJ+rpCwOWdowDCvW6Ca+sIjsKoAJyMSe0BPF1HtG1hJQpnkIpwWAL6RmZdByTV4ACZR
b4lFtSYXcQ9Vn4iIRljZLPjXWwGUa1/2TaCbNuimIVa9tIaeUySMGbcNo0CBmLkJ62D5S39s204U
+8zPYsg/S+PyBeF2Q8d5JRmybEYzUBYn+fdkgcskvPUmkO8GQMQxjb8hsW6grtu+NlV0f8E+fwE2
XcFAN1QknCAIPS2C2bLWySIk126LG7KS3oThamLuLY/O3lgWYUV/Kxe3zQlFIFRDxTqf4EbGA0Kr
Enp7XTXM0Vv1LpLd0wLFRSWAAi1L9bL4slk0SEujUwbACoZNt/Bvbotp4V/IzRBVHTzsgfgOxki+
e9D/atWJ3J0RtEe5iCKMSMaA70XiJ9ibZg6UpEOjNzV9Cf2Vr+4GzP4CB8aK49joqOsEEI13HWxR
8nUUoxl8yzQ49cnu4LqNZVJukoHsASKGWrOb6PPkHzKp0lahkbFVsVrIkRFE1DjUEYAn3U3Nqsej
Dq0jAb3Rq/q9Gzh46PQOGtATGl3zpBPYilRxGo3kHMbJtwHXGj/Eq9fXapMI8VIhOikcs6COcxd7
Efl/rrVAUTeQQ4g6zrDa4HiEJ+TICPBNZO4WQCrWa+kWXP83CRaVH16u3QqDUxlITz3nI9KJNRH+
DXK69ckUn6NWGEevzq2TsyzQWd4qVYv1U4GvQSt7NW+IjyiT5iGa8jZD632sRts+6l670lO2YS0w
axYGebU+qjOSrNY5JjC8mxf/nNbMu53TlI9VSlrNRFyBei6UFXRv2I5wIje1ShhScWlBegcDl2bG
BTNS471WNgcjgULU5QARUkk6MmniTLKq4N2XbQ3VaRI0dLWe3QXHPIe5ZmputfZchs3qMtYel151
sYL3Rae8Ys9EsKC/iAydfKfxHtwErqCL/95g7wymvahBLlc3C3aLNHDxpeQ+w1wY+D+eM5QaQ6eu
VtkYIY4H38FGyCVrVGhaSz+PB18JbbNQtjFCP6WmqvNa7pO/zkkE2qBpv0Udbc08hy9BIIItGoDF
qTF/zAiYHfUmRM0Rp62Yy42kG49x1b9YaDaswgy1Xuw6UPFLZ6KWy4PlbtLsulQ/k166r4kL+Ors
MAr/DS2iOEVV/11rwmlRR/eDcNC3PRmNFRbLhCBoKeUiV5QQMJP6l9lQF90aXl+jPrtBFe/rY1K0
7VEsC7nWTcgkBp7WHm0TXX6nv3fcMfGTKOrWOW0JMVekz68HUHsBc3w6fd1tIcCSVUSQrm+RwVKD
Zrj+t6jsHaxbBheBzqXRXRZ9BvOrJ8iyER3NzIS88FS/hko7M9mesQZ30Ll27PQV7ALQsjTI1waS
lXdJm6NWjziP29I7yLeTTQutwIx1UqdK4cFrA5DIZPO/ohLlTok6VJrpBN0/2smD9aVy3YCHck0e
Zt8QjXJbXiCNczJrGh9wudEfx8lVRA5SHyWD39dz5b4sGQ4xys3r3PqZqkDQCiGqzVC0IQxvU8Gy
InlGNnq+82YtfcIQaN4nw1NSQ3IxdHLqtbOE0JRpi5prA/gCSf/J+xEO2etcTmT/FsvHbuztVTn3
CkWuAj9hl28o4e0yV4NWKKD5Ruhk46ygk+3B3CusxxM2a/XPYMTRYSi9j0KSWSZiSkFfOWuz6YYV
gVTgqmqKil0/K0+zHv3UYJXgjPfRGC7Z3nAI7p0orO8CTdHWeRpPn04d41ZU2C+oaEOCDCu4z73V
f6TKSf4+GAIbEUB2R4StA8R7uhd7nMdPM2ogfWeBc6nCsrnkTQd9mpDLZ6QXT7keQGgURQjjKbYO
7YwwnvyxQYJ97NLPxkvFtkOb+5CETv5SR/NFXpW3RlGPLfPOi4vh3iIuvJI/tK7yHiUk2Yay1o+W
SQI7m8qOpBXj+kLFi2305vdKG51tniNTWDXe/DqU0UH+iQnXKfC9sXEum0p7YPZDhWC8/uDagCqa
CYQERlTBI74i2gmEzUR0jb8yE1OYPTv9nikYqDtjq+000UXfYSqRneIldFM0Aoy2EZByhPtopdj/
Xt8OFo9YO8fGQx9O2jk3UFmQl5wgzfSjRZI0T9p9MRXeFm3p4T2L8KteLhkVCFm0jYGDkuWkz10/
fsj9qoitVRYG470+ZcbdbLcosSwnIA94cYVavRAZLA7NWINfVOzwE209+d/NiuIU14196Ae1+xan
85O84FBa2bpHce8STaV9KUA+XD+g5eYvuopTRzWmwm+6Lj1qVkKucHklanNCEWP4mEnHI1RnBHsd
bVzSOeIsrzpHjobuMEUMSE5wL4udPNGsQNZahf5kqlN8itzU28jHz7G2aXWneI0LYL6ZOgJ9Ks1D
5BTeYxISYMXfPv+Zd+YR7p/+NiJEvmWiHB5DsBuP4aiABl+O6ML8YNlK8h1wMIJaU10dSxqkx0aB
Zx2CfP0Zj+YuAGryvYtzz4+MaoY1R3RUK+y9hy7S9ToZuvEjPrTvjLZ0H/tw94gRcfMwwVu+Xgd9
QT8ZlP5dgFT1FQcs2mjk0UNdo8En7xRmxQa+UvDeeE7pp2U2nJgYaPeEieG4L09bo3wAtqD9CCe8
j9sAPy8H2dp7NYjq6zXwz2Xabrkfc+V4m7HUknNeEIfGUxCJ0eX/dGRk+xnjebexDAwGzPYMekO9
WAuSWN5lpA3wEvdTFO64yUfFODcgANDMJs0tL+H1e5s0+FkegNNKs3GwjrlrW8e7o4sIrkeRtSyT
yfnRdzbgKttp7lK3nSmC+J8OfSN+in89UEGWejQH484wh+IOK0CsaOpB+0Fc8/o8lepiTqBEl0Cp
gzMqCN0GoxLxI1NO8nm0uTRQnC3aS4ljyrkLgFnjEKl/9uabPAB49bSu1QpJd20qzya8800btuql
6Pg8YM7WhO7rX6R0CEUOrfoEbKWkb5sbMtt5/zS7CgRkza5+NQK0nd2Zn5WRKdhbc42K8nnKeUa/
J3n/qrTh0/VqXvRcuoX1GihC8clmpSdHU8wLhQkcb+QGny4fSx6aGvgoZ11cPaGK3uMEiUyaURTW
U2GT0JCH5MW4zgnOfpKbTzZlWtUXXTOHU2o1ANH7snpTRfUgD6X2fOvUun0ltJJuW6rEsZrd6H5A
E5+RT978MBB/MZd/bDCpXdmtrTxq06TvGTwpu9k2kHQNCUmDL61/weMktd0rH4li5ptwI8BsXSJn
NE9t6I5+nFG9TMTy5euxdRcUWx2/mk1bbYH0akcdkTC8oRV1rZvlMjJ6k0fOXQCQr9e0xzHAqgIb
9NRv+/o0dlX3DFkCD+flfU8hwjmmN30ouLtsegACd4MaRuexA2nWBU70fe7SO/lfvNL7rvad8eJE
GLLMOYI+KYIe9xrCIMAuKXBafydfUMVMDhLvXD/2YAMPcdRPuxYB+Oe4R/NDHhLY4dYlXfURqLTV
ru4NWFcpxTkwkbW34qb9rmXaSR5KpO4zjnL6yWwoTsBWsp2mjHDTcs99tOdsQljGMH92We3rXq28
4yocbIa2aM6AAzDQTBDhYxDZ/sjcx6nLrJ+jIugUPUe5N4DXHsvKBD5Q9N0b0Ik7ea2oVX8rSZh8
I78AenHsRmR56LqdEFdLntr62eNMP06B9t3DPsSf7Wg8JXMe3mcNDhbXaywPJTc7jEwurkph0pam
SZ62nC8PM8Lj/+pu/X/ZEhu2Rpr6/5IbX5yE/8/6sy5E/EV+63rqv3LkjvVvpoWPsOnalqPr9pKR
/pf8louQlq7Zpqpqpo3slYHG1t8Gxfa/Wa6r0SGh0K1zGmf9bVBs/BuHathtGwg0aZ5l/E9S5oam
/xdNOM1kEobVBdUd1rJj/GdNOCcdqwy+MtYlqmUSditfLHfCrzHp/bzUu8fEcKLHMBmOeaaJndqG
CFuVqvGUd+jYp9ncHa0M84wht59KpfL8udFz5HiU/DxMZURa17Qeegy2wrJ/ICC6xRMpeS5we1sh
A5+dm64s34z6ztPSdRqr80fQQbjAOKMiCJuXp3QmVhAmzbRq0VZ+rLwZbLwVZM9OysQ+tEOyclCr
XaIB/87YeSxHjkRL9otgBo2IbQJIpKKWxQ2sZEBr/fVzwB6bt3mLWTStq5tVRSaREVe4Hz8C1jGv
Tp0iQZ6g8BskxAVm0jrHZqGzw1W5/B6kdpcIQ+Mrd0EXVW5x2pa4jCZjnT/1rgviPl1+pAKZOmqY
kLiFIcpKt/7gxMX6k0AitgpoI8zx3paV/ItEW5u7cdiGt74UIyztwQlwriNa0o3krUIhVzpFVJRb
ee2X+n7dntY4sc+TaH9KT1YBqcGR0aITg3AkbhnxPFE3asd5H4YOxr2FDFk2CQp9N4E+X043Wd4m
ka9XMhWDmBfrXR86YuZd65xJcC5uCXjSYRcMue2vhn65rvnrdAA0QU6ZQX+2oC4jAYMh56na5ucx
n2TomRzjMCzxExwJFu2Pmt3XEUdo1o/yXb9mTwimqkc1Lp9kVcwYaoopXGmi/LUb65OM8llNx34m
3gqZAyPsyXhEivFcdZNxX47ZcnDLIokk34LpkvHKBpNbMRxqsmeGTi9PlF7mpfdSibS/y94BqgV2
ulUIEEiKZgRUnxr7D++j9pQjhwTk4uoPDO+LANbga59rMa4IlAUi6R+EWZq+58TNWTZ7nLuDCrQx
h+Xo8MM5DpIcSH2dji4h1OdiQQ+ssNIgD10L4FXteALdkxy0xkmuxqz9q3v9V6PpSM5Uaz3pGsS1
2DobZiVvaBKa88If6hdxaoWD7qqLZZK3IVI0sJOVakctzjA4ugLNySStRwtX90FOJdN3q/jqLD2/
NfsHbxuubDuAo1djc9XzguceTizBtRdkvGxc5DN0evNOgOq9g6NXBn1BujZV8EtO/FvKk3UR8SqC
OVtRd8Qk3ez6N3axT4vFwhVyBb/scVJ1ZQdFramKUOppHCrGxnBbVgKgcbEFJZTvizbp/PjLkX0g
AocEJGww1Os7xAYtYOkLPy/d2iiL958pqu0szrbILLEgWCucceS5KIqz8fA6LxV85S75xSCxOHct
Lg7HHXwmJ0WARQSaHWaCjVXead2e53S4tm3jPXp6SSKXsX/7bLYRftXdadHaLRhsMXDx87A28ZCi
QWaV3RvEQK1gn6/pnH/oid09ytp8cVV+SWPLujOVeMfAXQMNSoK+30iLcFX9WdZG5HV95VecwHe8
dz7QxqWcXIZ3NIrtiSSH9UzLw8OdZtcqbpKjpVlJSF5EETg0PdE4oKPIMpTjow4ZX18LEmyKnDea
zTHR1Y0bECxg3ltp2t5lyH6zrvqy7RZBhKizC9EX/fIGFj0c7HS8q82MCJ4OTj3EeJp7a7iQfrTr
07f3aqlghdhkuBsUA/28sIzZ5KeQAPm2yoNC7pQ/jJgYWdeOj63QatI/rMOqe8extZo7RRTAvSuX
5blJDfS5XpPcvBVRZQsKlMgmw/PdyiElSivHh8HrzCc71x/MliQ/MXtP25YDWKs3xDjKne5boqRK
EnB+zVMStqQCqyZ7V7PaQlE2IqzQUGTZeQXZi043T88TK5igLz0ZEt2XRmnCMD81ieDNGu2Xk9Xz
SxabD3XhHO3EGu9c3ZV+Bqwv5B6qb25nPVXr+KGjJ38y/oKgMx9I4y1DppT6PdJvMM/C25Xg0072
Y08E/agKUrJgLh2wVYgTP1Uay3crXuN7sijRXVnIpZuYxJNMGw5zVkKdx/MIYd2RR4S1ODd04tXJ
2f7KnNl+8PAYrzrsSbS2b7UX9maM98zwRGAaxAXow/gvS+V41HTmpXlfJzenark89C09kRe2XluR
fxap8aLSRSPnE4lvXuSv3fq7meKHMTHFGzn0n6U3XpvGQ2Keu8klN9FDEcdk+qbDS1uWHjfttjcR
SXlRK2nB27x+bcSVrS6fOZHZdRy7Vp6Vg+tQKQKEawYTJ5JB82CIZfe0h9/Z1h9VJ/K9Va1z2nT1
CNgQt0wukpeMCCN/XoH1kRwK5It/qky7KxMrKBcKYKNh0Wr3ZnJK2+ozTpzWh4IFRSwnL2kSWxkt
mwaIPW7Go0u4d4Rg5NQTU/Q6wp7zq75cIteo5YOwppNuIBjzCPDz8SvoN9kiL661QURiI3TOW8rt
jKJ4DgTWQywWlWL5JIkJqt0vGKZA/FzzbTbqhXQ243Ej88PvbEzeNs+QmucjjsLpMsRG7I+O6UTc
1E2As0Qyvd9BU+vPcsyN99W46lMl39difqYw+rlVSeW3a4+7M+/f1CSZ1Qz62N+2VgubXPxMbITq
tTZ/Nv1FMyyGQ5hi/V42+Z1pG9f/LhJvzc6JENyKmQf/p+30U9dzJ47jYFIDDAa9Mmm7CT0tGWzo
0zfzp9nqDnI43Tgz4LFuZm6lpIdxUyeAtbDrVogBhxERNUOgVxRMWygF1/qI6+tQMqE9FVbPntrE
YVGXCt5cvl70uGBXYGD3iuffbvFcxFt8bRdiYQYDxCI5oMZzzvLAGyZ5tdo6muZOMoxiReRZD2q0
9edhuF/6hmgLI70gU0fklSMgGmvtOi3xdoRl2R+cvumfehlfJQfQrY4tZHZ5yUKTSdRtqpKL2+oD
IYD4BtGa/G3Zzj7aGmT8cX5qS57sRvXLs9LHl4ERzmvHxK4YEG1XBp5hgVxZ8xColdlXAc3xjDfk
T6c7LFJlPITJzo3E3H1HrjJ21b5r+HpyVUVkJYzsyIqY8TwGSBbaXwSZi6PJSoBsJOG7uanfpwXP
ft2A+kjWRT/yk4ZtpH4IHEEcjfWImHDQ1HneMgbfQgZTLcaHyR0pHrP5FmN/wOVNnDdjFpigohWH
jvCzm+vUf8duiZF+GjgxiKruWZed8ZF1j5amfcw1QFG7fRk8rX7Jou8yIifaykf8mJWsWPWWFIk5
H6vPqSU3i6NN2x6xjP/2MsoO28QsZDfenaAuJLGr6aJkQ4vvyR+V86wl9vxgx/ZPx07GqNxOumiB
bxpZj77cPeA58q6iKI4tHcyNzclgF9UVRs8/i8SwG5HX2DvVxqXgpXhzUgSYpFzk18FogjFFxVrh
maZay4ZHtJYLQ6BdAzk+UrOWTKUWHZfVshEvpIpTAgoPrSn43Ant6rHw3PfS7FHN5pt+Kkld8U0v
dw7LpA8MRQp/skh8tRkmn8gvfGPQjUfGjF9x06QnLNlp5GTzQ0Ltdqi67Vw1jK22gff8wFfkmtpr
Nl7MWHSfXtvwJ5AskrUPjV2FlpqfpJm25xyG45jVJyj7JKYYq35xzEu9V9ht5sLcm0eiILHPIJmf
UAFA6E/A4eej05whQnB3YgjLDaIpQALf1YxbGJcsj7VC/I/Xi5GsbaGIkKGE5h1YGkV4N9fY6/pc
PyZF9aequHJjFIO3vFrxEK4NgaaDx4xLTCO3nbtFdF1o8+HD0magGezFhpJtv1H6fPoou8w+fxdD
fL2Hpl4YYA2wctMRmWQ8AoVSDTEJm7x5OfYR8gzTqDObF2+JlY+rLzu2SfGUl3Z2x/+/FK4wEAvV
7P+IHvRTZ+tCY56wrtgrsVx7UUYs2HLLEhgloEjbQzNk8qrP5Rf7KEBYhNHf2jFrz1OF19jD6Xxz
5iqs6IlC6a1NKNwW3TNC7dO4ZBliizzMWsVftRTOS2eJFuv3CqeD2xJdRRya8B/mZ0uuxn3n0T3t
/xPlT8KX1Ry2slmjKgYwJp3ymQkI712O48TVBxLhZA3bmT1BS7F9HB0EUClrZKpKedYsCt8xpabW
OstHhlmflpKnstWIykEPcvIGcVfJbiYpx+kD0KYhFrUqrMcvQMA8dvQBB9dBvGQv/zyBAIWdA/qi
If9tA9qHMYkEwGsa3io5Rs/KxuykemvDXkw8t5TAWLnud59GCbF0OpvIZHwGUngimPYigmyT+GRp
Jo9AAn+lUNlnxi46jHtRcMVyDPCjC/viPXPbDYqo6QQD+VbnATfUlijGyvU8n9wOKLNpqns5V9Wr
AVdCdlTAe6qsomAMzIWzPl6X5Govy0upu1NUIyxFfmqBk6BcGRYaFr1ovBNzzdetz1c/zdG8O54L
nFkSz+i9NG4/Esq8cYrmY8kFjnsRpmYXeZoG/D1bP8gaMu4JXyj8oo+RjO+PZWcSwTOjbSnznDS0
5iNNpMvjB2JAVFZ6bar1R19iWZ7stb5mdeweRb9kjA2wJrVp/jlKga5YummACAu/inDvHFNDvgKh
gZ84aPDCzdTFXnA4mXZ7Nlrnj8EyFcECavZauRXqkULDFwnkNmt7i3hWQBDwUL8b7lQQShsP5Qtp
Drzik/Gvpn5hOAyxGA/B79UhcKNgjuy0trgNNJ8kl9p8cyXbeHK+5U2feaulhLQf5hU9S9d6eD3z
CktkPomgTkrruJqih2ksTn3fVCfbkEmQerp3yhuTws5w73Ijre8027pggWlofGP9aNgkzx9653dq
EZuqt3VozsqM1njoTm4k2S7veh7UTpzbx9huf7rO+rvfIFlZ6YkgUXnXTDlJuvic79pYOzcLgt9u
yaxg9Kzl2TCh23hQV69r09OWDxzCDUzxytziO4a8X3SufEIxxZdNDB8wS91zYzrDY1c/VukccYsP
DzH3UWQzysHByuvC0CoarcDaCnnb8Cj4AwG76A3Agel4/YEiLjJI++0vQa5AFNuFwJmGJgxb4q0w
NePVVa51S8VGErvXtD5ecKxHBqTpuDtbjgl6HWcnihtyxVyB9ECU/bmr7pfatG8m2zk2unHfkruD
mtDwcLT1K/t6AwPpoe7LNCrjLI00G29k3pcz7ofKuNeJfSB6NBjKJH5PEJ6MepMfVSbHwLCoduoK
DoDcbgCeo516e09HMESjBDjeFEoPkUE1/rCKzncB5vvGfgUunanfwH68ud2woEbgnlvz07Z2jyTe
s+UuZn/L4v4V63rZWwP7BYn/Vl+ifZX+OCz6c1MQFJLJ9xwk5UF3hXseVVxTE5UcqgnYBJnlLWFk
pMLEBGCNKRB5IG9h3c+cL505wU7JLiUU4LO2iSej7NmIiq+JiGls+vVjY7BB7AcYFRtsQ43r4Ayf
3+9G+wrAgChkTHGktLpQPhqGVJ6tSd7G6Xk12Pk1yV2az5/FoPXvrdgYGFS/Bk1LX+wi/Yyzqbyq
OPn6vrEyxDpxj3DcMFr8MJv2NjGIAeHUvSQ554vVWXe5uUGZHocp4pAzzxwrlOxPlhqK98SyEqyp
wWyBpa+7FdO0KnEBTiYGDXtm3RurCNE5PMRZT2AT1oDTpGG8bivwcggYmGV5qLmr7839u2U9ptM1
2+lZZvOALNJrz+nK1pd6T80GXsd4cIDlUM6BBmXWZKh/ROytj0WBKsjS+ueFEtBcn0tnbH5kWh2I
IWN2ZOUsICDb5pldX50q+4caSb/D/B46JTJYvE/mOTOIKZTgLaKh15N7N7TlKM4tyS+9C482bqMy
mbVzn275NWXZSFa4HI5qab27qq61UyvGl1rOfP1oWs5T2Z0c1vnRlOw6/HwPwQEpcwcd2cRjjKZH
7Ws0udj2r32J2KIgdub+08C8YZPFNyBM2B5s5DSnAusk7bIXiFojvKz+I5YhWpaWJVw/CBKp5I9E
49USzGd8ij1S0LndHvvSeNa3nPDUkW6GymZ+bL+EvdXH2epaFJAVgqG4vpWl5sCKx9HS6x/JNFhf
SvuMY/hJqeVcpIG0EieXumYC+UEi5we3R/llmF1kZwIvd8o5zy1O4pymMYwp9SctIzyoSb3pfjam
c1bMTHMtkZNW3UaStAhOzWYJJxKFQcQyrLXm/pl8JoaZAqF/ViUemeQmYH0bt4WnV+99/rS468Yo
xf1tWvhcJnKtHmy7Zho5v6Yq9x7s+ayYod9gB/mmMccnp8dQ37srrY20Ydy4GmEKJZqcUog4YnDO
FKvy+EuyYrwsMVstNZMjqymlnVLWjmDNV3XEQiP8ZiJ82NyR7E4zscjeJxbThiG1JBgq0lJkaWTs
DOGktPLYdvh6m7SWEatF8q+YlXtl8lhr63Nt0Y1jvr4fsY6/I7/aztzP97Mtfk9OLaGjGfKF+Dxf
LcwmhP04u7AcDUOT+8g5O7JoJYkHg5mGCOklgY6vUdzdzSr/6AvaXo7LlODsVj4xH/HrpcYovC0l
yHoCypXCGFev1gnpVKCxIMDPvKqDtgP8U+KBxWz+MJmaAzZxQ8RU6YeLGxvwyXvLAgyC+j7hEEj4
9H9uTn6XsY8/hKJyThZ5ZsvfXuqmvXddHF6M7oqnbKlf3G3wIqqv5VysaFRJyDsrPcciD5DpgHWl
v8UFaVNFbTJxbU3kEZopycw1Lo7CXzrIDgPElHUnbTp0EMyoj7grMpNdRM/mdWrgtM4NkuZpNR6X
Elyt0KqfQjMPyZariPjHCzfOSjnMkfwtOx0Wb4U7ZSKb4z5yIam2ytuVud69h0b3MnU+21CsxBlj
47x4RgUJfl0uF2P/oP9ZwGj1Zb6evsWwpCq86IxQjkMcf2nQM0K75phEmI7GHySg2zFxJfrrRasy
/SLG5LSWhKx2LXrYftIfqECs47yTu73ebn0xogTse60+OSMZogPXl9eTDwrznHC5TFL5u+PDqKiq
IW9D7QJuQKZkuFjQ8b9V4guufsHLxuwWnZ7XJY+0FeCxHC3aVcI6nrSjnrn3JB3n0by1T3Zs7mJH
whW0UtUkSPJ15pO78f1CiLKKAZWzxesv6zdvrO8yWxn+0rpBMYnlREnN4Vqbjm+kYLFAyiT+74FD
e4fQonwllTiChXFu262/fH9QlOt5jcJ3bRkOznPeh6UKp2aIj86Uf9SEkKIwTzmL1K3sAT1XBEFc
LKf4B2iUiEE19rTFaLpzqBpBMuTtIV+9aAZeuCDN6Vkc1Vp+Qwf2Y4s/v5mHJkCeUw2Th7jW/uLt
H1SOH04lqxmAmWkuuib6AyOw/0t5/FYmM/IdDpL9S6DJlXh0p84JBZtuuYlJYl3MOayT+dewK/+V
mb941EE+5V6P5WjfS9j12UZnoQiHp2nYZWaGwU+6ArCDVm0PCXaCHkM80toL00HCRXneLzAibyvW
+IhS11oQvFcruBLiZBYzn8MUWTnBfKjY2uJPbW/R0HivpDf+RZh51OsJrenGIoNb0uVZOX8riA1L
JUcz0d9BakwX0+4IyZvWLwdO3KGRAVVgwcZbe+wXpOsrmSSbIL6QwA/tshLYdogVIpl25QfRVm+6
tdnBqOvEa6JyvIjlkSeXKxB5/Lds3bWz8gi/7lrPIyrQrNki5hM8PEq9T/ZkvtXbQFhf7p0cDoGz
13rjUTV1fESS90YEKSEY+45k62u8idX+d93fDDK37zUx5j8ENDJIEXj7vF67YEd4TbSFHG7NsxC0
ru/mvLihng7kwOwCbGK6o1ybObNHZX+urpnQPZImENsBQCNuRX4PiBvWJ/QyrvBt0nN4CBoVGs5S
hmONk75lTr/ruDE0gtcm3+FIq/n833Npgh5fmTMeQPS92SnOx9V7LeUfZ3jv0uRZW5P4ABfzpyeN
mcmFHPGiuA+i1B0fkcW/RV8DWwJqdFGZHjSpYzW2xZmxsHbo+8FF6B0P7HVs69RUnnnR+M0JWQsM
HPkZu9Xg7ZcxEKR6B0CYGMxsZohHEAaB+5syRbpWKHvSClLNvkHne2bi6H+TojVb/hRm86WnCB+r
6jrlFMDuy9I/bmr5sqXBUeA1NDjz9KlVzUf/WyT3peGCyIpvep8heBr3ptp86/T+xUbIjWX7EK/T
cyPGoDQR43El+DGzIBcRs26M3aEt5VveJWGsQTPhUy9eYoSzleX/qe0Bm8ynedP8crlXbWud2W6M
F7QwvMRuZTOkI5ovGql4NyZkLdnAFRNtlsy+O6SALG7zQDvYGjCRnLV+EvlCvjmbJHKUISkFNKz6
ARl4sinF7C7Jmb6r59xsmUZUxuiXfX6/Q9k2rvA1fVGMnyhfMGZJrh3IRxvOlInV8Sb1faShXzwH
eBroP4R5y59sd5dUpyYB+NURgsjKlO8+UUGzWuW52+xT0jkyUjREBoLBk7UCXU0UGW372fNtktAz
+zK2zcIUzdROnmYRYFkc3YwYLFyuCDjbljbJAhCXaH1oKiJpD6U50+Qz+mI+4GtuRlMp5V3qep8U
xCpY4vbh24cyNruHbHGMk+qUHqUGjq8iXn+wmaDFyETqO6vivRHr+AHZ/0ONxBU9lbN9kQ3ZF9uq
3ybURQv1JDO8UYcFVZNmAmmjbCmrF89WqCaXj9KQ09ES63uz/7ZY9Vx4LT+dXnuiQiBFoIgfQHsc
vq+77w97yA+866wKM0c8tjrZAmbC90fK8KGzm/aCLO6ldRyO2NiiIK4TKPC2CjnrWnoVk74Q1w1u
YbRCNpA5XvdEbby1q/IB1QJOXYKBD/Wo7nWdP0KqS0N0CgapPHJz3uh5vf4UcxOqlD3aAPTmv1t6
/8q//20ufk4p+Vxev5gwDbVPFpjEGlfl+/K0B3S6vLANYtbjSuHbUM4wnsWvblY9HLbOb2wQB6X3
zH01h93QPss6s480pdvFQTJ70Q0jZXLm3cnFWPwpm3YL8k8AlAsCKwJrEC7xLZimTYds/ZJ7deKE
0uJ4tiqWasKWgUZ5ik8OYEHsTdW5ww5gY6yKMI68Ow53Bsd5fdggZANigQLYAY05lGigoMQIoD1F
hgRNxlxdBZpflF7yUhjmv9Z2zjbktsOyWdH3vc0Aazxr/U9L117tdHlI9idFWLiYFaQ9w37u0eHg
ZvBivxnyjWnZnq87wQkBbBXB9IPzy3KycYETtu/rlCke7+4+H5arxUToautwVqzOfrY6WIgZsWYU
u8uNn+SAEGB+hTvwQGX7RLcmAgHHJiylq2Frqv45BgcEvXIgddvxYZ59CN5JWLKhdE3r3Ww3p+Ej
10fzvPWr51eIqX1XTVVo63+BLlE91SkEpKqJo3RimAct6qWjBSQ4oO8emIh2cUrL0otTbJIkJosG
afe4ROjROQX3wZzl1eqYv7YZSL4qSZ44J2LGiowx0DIW2BqNxuBkNFR/Hrs5DvvcPkDCEQeGt+Vj
XZKTpYGw6aw2jpycsHhlpKTTZ6vtm5p2RIGGI0r0x0r1jAtK8SMFen/WjR29vD5MrESuXSqYJqC4
GdP5YSCqzqcwKbrxZ5xVv3R+xAdXrKvvGMhL0W+Qfze1XxjeUAL6hQVWRm8sDXTEr8pAwoIoFrUA
Ms3z4uS7YsTo/YrOGlkooRzTc23OZzoeg1vykEl9OtqpZYbcj1UgcyKG4tWbAirndznb68kY/+iG
duoNMz5bDVoYnHOVNJzHLOPFG7y8i4zSAwLSZq8eC9tTv46nfIqNy+z8jetYY9Omzg69pN+5xeDL
+l9Xx8WnxPXRkKFNTHr+JaNWAivOqCBPs13ZYCScv7Lp3TDDqnlAEcr0Pr6mCYl47rYIOHbN2eqN
PWBTJ2vLZUBmOwQyCABTLEBzf5AAT+0F50Bsu+88BHh0GAjhtTLpjxAGEGbo7Jv5WJYP6Vyokzk8
6xPSHQ2ixIoOsd8RyfvUWVc/LQrWfZ3y25WornV+MWcgTVK1RsUgOHBjsGm53oG0VjNv8PIsHXdm
Q2TEvJyzYtL00nWZOiPBWn2UDP39mE2PilDyJjcPpTT+ML53HsXolbRSd7hAh2BSjRZB9YrSEccC
K7UHgwbbKV03wMoYcUBlJ1E3jk8r/VmOeJj1P3GHb15ZC6wLKdEk6XWDYruKYgZDnFZUKTq4sY00
BlwP0sMstK3XZekoQOCrathgfRzPKG5tZGMmViaQnhWJhKQBDo43ENHu/Z3utnABBXsAvjIdVtvG
CO1mLMu3YAl1FmjHOLO/zO7V8qzuPM5oFFLolvv+CuUP6o9Q711cZgy5ajKB3Lx6Qlwhjl5eQC6D
eZmW4pTbGtdRHjJ8pINyttFnK0MbP7J0HEBKmfrMuquyr4u+d2sodAC/ZV6hrq5ef3qLG5TuKA+c
gl47sSBJs4Suw7SYWXBoaEhXiY4vf8m5I2Zi/8IcstoO7breTKAZkG7bdg/k+yOYB8Py0JylClWS
vxZNa1zX2vGtVqO/m3Kw0RpFMtech2QGOVgHVjjxs6wbg0q1z3R5XNIIkknFI/PSXgPyjdezXaAD
6nojdJBTJyXYnHQrn4AJZ4GVTr+8znnZBkxLjPmDpsnO8YMrLEixFmsj5o5+Icez3iVHYS/dpe7N
0F31/DSMlUQpYx6zeGZ76OCss63+SFo2u05jftY6JQGVZoRpO0Cgwby0cRNltkYSkIH6f9FhQJtm
jhvMXA+qN36z+rV8gp4t6CclgxhzedSzrAyWZzqc7uJgU0Vjkh5tsX21KZrxOsZfW2TLp1vfKYl7
2mvsX8UMrETMnn4cU97nZT39QPxT7ju6+JAV8soiWIuKrgwFv+VYiOW5q0jthFmODGn/U2ZXt49t
3TBqQ+U01MBoIQ5mltY8uWX1mBWDvLC/cQP43f9qhMonq3LvLCGrAy0E9sa8Dywz4eLNoReaKnnI
5/YQxwMpnsjzymK6qUoYB8uGmljxtDZtMwP+qFk0s7cI1Mb9yyDl0MxlqDT1ozOfKmgAb00ZbTxR
9kxpPZumcUyzuvF7j7vIKXVmvd6sk0Mgb+jGrICd+BKWm3mYKvezKtbRF/2I0GV5USUUb90xE1LE
Ura75f409B5b+AIOK8Ht3Txsoa4DAnGND8H6qLQH5ivIRIVRo4rO3iCObkckGrTpPB+IyKz+CdpR
cmVNdTcjPDy0BcxRSUCicOOPRNZxMA7ghdSSXl27A2nqJKd9ij/0LsKYUZEoQ/2/aV2wGWyMynUG
D2EneYgu67FtAJ14S380DB4bYXcx4r5WO7Zleim7ObmHu/Qju4dF+NsqeLuuTfXWkIp+0Cf5ldrS
PCY49sqkWJHBga3h2LyScgxoYBp4T6AGmw4DzdtFWVnYtNdhx+KZ3MuSVRj1fPoeO25G4WEqv1DM
OXVnuMzV/k4kKnI/+zBpfye0tfo4DdfGfSO0eTjre+Xu7S7v7w///dKjcXJX2w2cFAehtrYkZGKW
ncsSF6G1exK/P3znwf3PL/8//ltJ6MNhoPHcZAEiTzC4RcBeXaZM3z2C9JmrOxpH0YkXnZYwr0nM
HruBZC5Mklk2gAXa/y35f//2/cv/7b99f8r//I7/7VNse6FZSJ0x6G0j56Rp4df2XfKQYHIJFWGG
vl4PKPPWeAu0nvFMsmVhlXRv9mz/UaPqHtIsncOY+NSDDcO9EgnTEVevjjZyZN/ls4jSk1ACUqIq
4XsazUWYEwPBlbXrODAtnKfsxpMXccRCTsZ+548yWR5mrQX4XNpB5cBgQlHKppIxh8Oq9mCP6VXx
/4H4wus1Bn/csNp38deXkRvyzi7+cWYufq1zzI09/Fi4ApGDV+hgGj9VBuppjXsVkD3gaEbGKWl5
lFDjgeG7calj84fg6DjHLg4f64vwgsdVxV7k0cLvS2xtnH+ZDeiqmMxRY2AJ6nrMhdaZ9OLkoZOZ
xcyQcICJANOD6QLH3itKGB/vY/lP7yWOO+MHZpu/DFeTYNPjN9UOUEWsNbL6obnUeQ5xckFXs3Xw
qzoR5c1oE9NOZz8v9Z9tzXAKEWks9f4dPTRz6Y2jYBXFPeVCiJGIPBEDrmRqjM9lTMaG9oyKyAr4
pt7mzo3wxKd8ht75ppn+7hlQHKBqLsdFTuXJ7MRrpYFfHOaZHNExHXz65QdrK3+IcX5ZSgoH3SFO
eC4lQRCNzbAFnzaQXytKt825wKEiHGIUzsWuxWuhGSM1Lx3dUi7DPi5aAm9ZxXHpuvtiHLVLK73R
j0d3ZjH8p3V44xIHqa51b2mXeskYZD0pJrAtPqprjVePXfWBQ3PswoKLJiCTNTlg+qvCZCmftnV8
SaToWa+bU9BNuIhAx3kXt8Q1I9ayDXuH2NeMdUueMk6dZRHlnIJ8dczSYV1GsoNILaV5Fnva7kpq
Fui1+WTvPd5UA/BvJhgVqkMrIWteC0OV5tX2tg8aRYD00ggVFOoTgRCXpsnRfC/G6fv7N7oHy/UY
oSz6PdtyMKyrS+ddfng5VLXFesxmdG/Jux2jAhJ6oyNLYLDMUPp5zKh3yC37+f0HweC1XL4nQpEe
cmiZx4GZAZZ094RuY8U7zyxWegZe7VXEWNvNqFxgVLcJwffT6kSWo68srYBClDV5tw7H2X1WZZe6
HPl7J2b6xFAoz/U1CL8QnHlwqIfRuNL95/JIkfejS+gFba9HnQpCDLNjiYuccNf0TjjGx7A4mJVl
/LNvjJuVudFQeD+2qvhcuglN41KfCBr4QUBMzBY7G18mKzmQxpoAjCrpaliZ/R/2zmM3kjTNsq9S
qPVYwbRooDcmXGu6k3RuDJSmtbann+NRNd3ZUYVK9H42RGSGIF39/yfuPVdVVCTPacWoyH+Vqk5c
GErMcD+a7klZTmz8mUf1sZB4fuzzwoqh+FRo1beYGcs6TOJLh5DBFrEBx0O6HBI1uuThI/l6Tp8N
EyuekFKv0z5AtRcBbmsmaSpJvBIFP1wI5PZis9at9ZhHIhDPTVcO6o7AbmHVRTUbx9piJFRpaLzD
o9RJtDPvupwmu3x+z9EXTZVxGRnlBGwcS0Qdi2YKz+mjixrI2GAyhW7BZPPA3jHGZThczZQ5R9rF
htM8tg5FaX3EuA9Qc3W5J5kpfvnH26/VGNVbDU97QGQK0crdNpTh+wQJ0y2RitTxqTOWft4cwkBn
b1XGL3FZKrY1xLmLm6ICmdNyi2UToazwmjn/JD1z4gAdMESXgVG4l2JecWbSB2lpNOiHaGbY7Qz3
HlTbRunG4e9frBIsLsGngUeiwz6X+n4psYkwFURBabXO0zne+C3ZjIFYnnsJx/KDePPrS/eAr2ii
IKIb9J+JwtRtfAfQXbSo84CaE5wAstS0kDpX3bylZIJ4ww2StK4qB9c8o1DEOYHrkIH1Ru9Exk6P
LzP4fVdr2Sx2j3A8SY6e55I/mzXAonEUd1s5fzQ99ZccJZCbH38HBQCN1eNM00lrsEwTUHukPqv1
aEe8NVbQ8dh59vXeRN90L0s2eCVCs9wfcZwxmy/MJHFF4jCQS4Xr3izFI7650DVw16YBlkf0itns
RydExgQyC+pAd5Goi6EBxOjrwGLBLYODN/OOSKUu3M7Cz8S8nk5C3epNpB+tlpV2Pkv1N1kbpIVo
PfCGQeJWUV6HjkWxiMvU1gYzOiZqtWN+ni5RZOTUZd0+46cnxru4EIf9MTbKU6CG810oiq1lDON3
BlLPOkE9Ce91xk57FjSw2UGJOhnggsvW7lkOJ/LTtWHRx0zwJywDc8gS1ZLL6FXurLsy4IOcmhcj
LEgyEU9BS1hD1Ayaq+bKj28gRo2LQCCx1ow9v5fpDXMEWwpeFFcKg5CZt/+dzCo66gfDa0IGGBRz
vp+ACXm1NFtPxkMCbhW1+SYN67ZsTq2oXfQq6lytDpJ1Qyg9Pt8bMyoWV+nDLZA9Ilandy0+qWMU
XklRZoweabBtzY5PBiebUcXvcloHW81HTdm2Cg7lhhEC6csiJVfxVKCRK32xQV/cgFvWq8uAbFS1
lP6TuGW4AOx7r2TabAjs5VOUX/Spa3e+NHvVJJG+GUk+WgGEXVivAxwwEqYoXkcSqMt1YDKDladv
Ik52eRAvi2RQf+QqXJs1km+ad30RDTxRVkfId2dK0pqjsFuqKCye8HzR5+Jp+taClTQL5WqmwnUh
33fbINRwzHTSqdaQao81a0VD13dyVyynYqj2fUi8eqd34TKRQ0bAjNv2pi6eW+TSyJebfB9UhCzW
McPUvhZhkYJVvTfyHC1ArBsb47Gm+PUloyfcJC9D2Jb7PInLfVZHumeWTFf//p8M8pdNS5SRQq0y
qfNwMtvwNZzweBFdpXCgyhcoxJqrWD16qgqkRipUD5uIJRDpAAVc0AzOuxGSxNjWTuLr7bo1mlfD
mJNdoD2e85LJjZpI6g7iyk3rZMtjDpB7bfgjGfrjipyeWQf19Kg4iXsVtbTGOrjzWTdRspZ2UyaI
XFMIsKHmH3r0AHAZNlE4JSfzadATJEQaEBmz6BBIWOS91LnkNcQ8Yw/OKIlllVlSiWmm4DBeCVlu
eiZ2ZucPPscTYzUgoH/BvHcqorxt/vOvGiTfPzJ22dCoGn5GGdugbGAexLZYfr5fIsaD//lX6f90
oZ9GZRvFK11uMPHMjbzvW3ETya115ulawCqJNgAw89ZmbuPp6kRAiMjmHwaVQWkQIGZPpyhF0RI/
941JgQuxdRMlEWSvQcsyx9QzcuRL5R9WKEidslPUJG0GJdDKMYo3EyU8ioFUv7ap1eD96KStkqDD
LyRZZJAgzh7zpHBFhMI9zZVh31hVvJY75Vj6c7D/7y9mRqZQGnTXQKrYa6nUST0KOHEydGi+HeCj
UpQunWH5f/I0qqCWf38aTUV6PJuGqfBUAk/+49MIU0xix9AGq3Ywvso+kO4dRFsnUWLTxnSjM+Ho
o9f5tZwaND9GqhA7PCoX1I4acpC0WHdqqlzYvzZHQ50XaBYwsKgZ9heG3U98cDHjdMZVnBpwpFZt
oy8JTmMS62R3p41X6Pon8KRmgzg4PMvYEJFchG9pnaIpAm7/LEVj7pJ0w+AUZhZpAY1/MMiCMsep
2iIJPbUyPj21IWGDvTP1WSM9myr783//dlOw3f7+PEFmoASUdWyyhvHwr/7h7ZYrnV9ABQFdJsP3
yrPe0/1mWeKPZ8QvT5SSWkzUS9VuexEpK0jmmPfAclC6aM14+ODnlrgL2VAYU1qvfhnYYq2tVlqg
WR7g/8D50sosOJpeNc7TLRujwyiS6Odj/XYFP7sLcdw/CYNKIsafvAf4vv/ywek8QB25sKQ+fv+P
D27CxZr3M7J38i3WyEsZn5LcpURvoOGxQAZFxUeJF4LtlbpQqma0SyESPsxK4u4qKIKJ8FipsUam
m8mylf0piQFTJ95qSxtco84YdfO2IiutQLzCxvYYKEb6h18lWniA0tQepi7ObUFO2s+eI1IXp/xF
b/16YS4R/4wbXLnSYS4aqAKBaNz9MiM9kW1cPorPYhvfI7mPblQ33TLFAbNSjU6+pAjBbbRICDGH
SUeiLrww9dGfsEqQPxxHIHDoOcg+sCSnYm+ymlJ9rSvwgE1pK4en2oQTWwWS+cSlB1CKDcFQpeGu
BJt3oJnlQCAoxanj0d82Vf7SwzH67ll2+Wr7VnTThMYdKaisXdoeHQNQPGIdtVZ9KpnlL8tszDcm
DbUrSBhJswo5n9H1+ms1FkepnrVvjtYV009/qz+ybPTI9+22M4Nr7Kup10kaCWMi0jC2gERTMcBP
MBnG4YJ7u17MAhaVYdHMZXPH9oZwvFnz2cW/O1jtTo5xuag919FQl6+5oVu2hUgBLZa6iUMtW7VK
PS3JYBZWfSwbKKtaOFqUGeB9pfuffML++STSDEPSDMWSwbNLv3/CWPBEgoInd2UxMF2JSJcVRpt7
o39Je/lEtgcop6DWPYaJ8jaVyDoII1CCSOjp+E0IV3DI5k0kyh+ZxpxXZXe3NET25OIEfAoWFIAd
7B1yg1Oge6jq59a0jbbJnGxiBgku0lMKSN+tH94RtiHaYDpK+NS8F1v+ZGoO2ipjV/knD/txT/39
elt/ca1x8qKmwPWmK6qhSKL028EiaBWZTrIRrmajOBLmLEPdiQJHT4XoEGjdNsthMudBfi1kC5l8
D1iHjuYoDB0NZt10p0bFY9kbMtsfLdgLfqo/hpUKMhk8y2WP+jvIepSDDyHkA+KD+89WBByAQRzf
+BCVrsVOLKmbg66EG0jwK8bRySIdffbTRqW5qZxpi0pbNuy/3Jl11p88BTzgf/Ec6Kpm6fg9mD7C
3/8f54/RiyWO4CpcETbUH6c0MPddrbAvk191o23Pc6CHmyqIPg0V7YYalS9DRDKH8QDkGyIDucwq
72lyJBb6KZ0SVMyZrFwzAxZ4lRPYwyWy1aqafLfo7iNTOPVD/1GNoriSK2JToJSIz0psuChS+KQ1
oEzGqTi2io98nzV2WKTPOYu34xzVL6SbRU7kkxzYCHX3ZBmkVOTltWMi5FbZWK66rjilJWDYmhXy
bgymN1NsemSm2aIpJ9Thmv7cTLF2bGVVPXJevqZqJLo63DxWNlF7QT+k7GANHOSq02gNM+whg7Dv
cBU5c6BqXkRq3LFhVeO2k7xnalVuOLPXTUrL34ujiTykmi+lJl1MkN3brqovitKaO4L+0AzTDJbg
ZNcRekkIigCDCjApUptHS7PTcFPM5rKbrW1L1NdmHsSIIw/glNQl0LBbSCBtoHqDgCAVm2JQQjcs
jdLcyVoD1Q8tngfTiNZj6L+MyRI93NSEFptV7gxd6p/STDoycUiXcZ/WXmmiJG7yoPYi2ndPlLLK
HU24TiMBT4tIJpBTjLoVklPkexF9OYgeZp0SJPVfdEE03Q3wFYbmWmj6nlRJ8lKFClOnzxRX1H8p
Ez0hxPjcfGhSyeRrnpByzf1dNJQGQiEiFJyR1H4dBscyh6TQx/QNRLb9VKl8Qre5l5BsHYeM4aiK
w9REmGNXtF2nOiVcUTc0xSMfjKHiJCWs1nO0gAZqiykSr/jMi3MajpEz6PzN0Nep1WfzGaWYrRj0
fShM9V3WTSx4Sl+4/fuTRZKtf/5YGTKRGJKpSirBF7+VyKEkMBjqDWHJNnV0HibCYwom3UHRLQPW
U796muhLXsY+UVlN6pWGCuswlN763AigJzC4E2K4EoVljadGkMN1Z3GtZaF11SwTPiDIgkVvDNKK
eI6XlvydsZyyvVZozbGdBKR7VU8WWpi2B8sXHEszCxq80xgm4emx7jtTkOKtkGTyb3NUvz7LeVOU
46XZty1Iqp6/FzBOGY085RZSkr1eIH7otaFzB6zSe43oOjssJInNcPHO2pxJtVnsuzAsUffzfow0
yTjIaVs5ih41i3CoY3uSsG5nU/uSDbJxGpLIU3CbPXx6iyzcZELXfBpTs44s1LeScJLlD8YX/Uoo
2JYX8WKmiDgYVLjcJANRn3AoYOWAp+JA9gZy41BK6hp7KVh9ih6c2jxGckMLxmoOImI6au4vH7xm
bBWdsV7ql/MqY2IDI2qwnrHR7pOpgk6hnvMZzRWFt7IJNQs7YGtUK+zzJCsHluKp2LDtucqVYwJV
d0aYtEOH6UhCSbGB0asGpo/MozC2eh6IC2TsD1HbQwmBuBq9i3aNcd4w+TIzt/fRYsagqFeWmVSH
CD3IDLbCUwPMeKgk4QZln1aCMMB6ZFjXvrwlAW12f71j/38Ezp9H4FhEyPwbzM/38JfVe1Y2YVR/
//Uv37/YQY/yQVbEx9/8f5Qf8W+6JHGFqqIuc8f+g/BjyH/TUB4A6pF1JumS+d+EH1X7myLqkmZZ
1B4E4zzann8QfsjL0S3NMMmwoSoz6Qv+N4QfTfntLGJjyL+km6opiqaJV+h/XvEqgY1BBbyM6q5Z
JhEr5yzEteQJt2qXrhg9IXSruEtljxD17tq+q5/BtX1WUZvlLulSbPvG2TGEl7bcdv5SIoE1X5YW
YV+RzTgyBhri0v+Ft6Tlzl+X/iVdZq68yN8J3lEUD2ho5rvhTfqibXSNteWyDfjDa3L655GE9Hsb
9esxEgpnaRrHt279VsrxqZgkOTNxPM/GcydJl7DDEGU+NhiwvOruB+8InJMkumuRdPn331y1fi8k
H99d5ZUyNFU0RE357btD6RwrIILzyrxZw1b8KS71UYVf8tYush/Wpw967I/xpF7YZqvbxwr1SViY
e+vJZK59xP+qnqV6L+0gOL9nh3mdnBFaNQdMxsO5Y1PvRQeEhCqEEFt7MuLlHLvYWD+L53CnnMRl
aX4H0E09AVpI8s3Ro5/UO3oCpNho8/g7eyZEs2FD27a7t+qW3Xr0aMpaYxBteIAHldmWSgci+lzB
wrGbXbYj+u5rZNq/IqQGqy70Xdi8pls/VQe8EdK2WZob2BBvxY241PAzvvJwFuNL/jMv4REyntv7
Kx0gBjKC98BcDbvuGHuiuYi/p1Xmdu48eeRmJqX9I2/xqLcWBlphjSe9+cAJ0hm24GYf6KoQVwjr
+o1SOpO9+vaYAKq2LHsMuYLrAxV/YxaQxufpNBtOsA90lpPX4px8U4COmS3si6u2nC8mJlBunSvl
SkHtxrR+N73m7/piwPwZ2doPpbWx1/GHSJsk8PKY4e+qN6Ew8YS446NosBHV6dNrn/Ge3s/s4kkc
zcWzKi4mtKfn+m3Y6h/FyT+2xQGYEumvRLMXKxoKhofWBd/hIdsMh2DTz6vgpG9J9EOcnZJE45Tv
6QbHGUaM8Fy4yk/sBQu5W5AULRJz+tFSrpAzlbAxcDXHf5Ub0FCn6NqGe3OLWscAAspayWu9fDsv
1UXoqY1jxdzstnaXvvx9Kdv6fn5tyJN2syOBR2/hHoxQwFPblC4EpplrXKPCs+OlsRsl1CXLaWvi
58UO7k6Fm37XZ1QNmOgiWz2Kd7n3tEuwNmobAI6CyZTxPNPhKwtrdHZESxrGrmpteRW/d+vayY7y
RUIEcgs+9EPXbFvKgxf/Zp7ZMfHWZlXYuh1Lv7V+yI4DqVZepuyMc6N6JLqXq/xjWOQ4z1bVClGe
y3kC7a5zYhYF1jPpDAWY69IZvdYBCkZS8nd/IDmd3Up8ZZFRHYH7HZt0QRAzHl3EW0ayGdgU8KKp
jUvGpowOwEVw986aAPGgLeGwdGavgSa7sM7ahslluG9Kh5WiNqzBeqDw+yR35/EA9UXuGWvkW6yv
yMmVcPrsp5XPSMawa6c+MMzs1uE+iR0c2uFNaV1MAX3v+SLrLRpBLwCW+5XeQg9F2x0FbbqkQFyN
Jwx8+nIKHW0d39q3yV1Nq/CmIuQkCy9wgqPRukFra1dWmj8CJHdig/d9v55egFd7rCysc0eq42gL
y6lei4QcL8fAgWVtHpXuZp37fXsPNw/t2X26iC+im7kM4MWLdGSQ/e/Px99bTDh2sqaa7HcliWtO
+63FlNPZ1AYIAqsmaOG6PVhRxosZNX8vYT7H/wi+i39xB/zTIfz4NpolG5bIZSfrv03SYGEy9fIl
5nrScH18C2sa11Mwfs8NGzd8t444V1zx/1UL/IvvKcv/fLuaTMBFDB+MJlFEi4/p5R8GeEqA2mtk
rLaShOzlEQbMeiCPV+UYQOTUFeFN0ho7tdKFXz7HgaW6kvleKEPu+pAC6BB0Uj6ma+GTG/XQUmM1
L+YFDAO27Iq4S7rxONKCOZVZo2JSJiLJRcZm5iibi1qWKLbngjl41RzakSMjnXEGF+qWNKz4mM9K
tVMHHC902JtEZ6vRNM9y2bEmNiIkoSIxZGleQLQ250ubEZvJu9wQAsxncAEms7ihqOyeAoY6ewtU
SBXTx2UJ2vBaDaCrtc2OBiFaTgEXmS+Wd6svQBCRRJvhytfA9Q5OlRObXetIY3D7CMwgi6rdiFki
LRVxXhskxC509jW2+pDH6z4DPqJ9gNvTuZFPTanRn6Kch8DL3nIcmHZuNXggJZQYIkpuJBEvclkL
LjktpSvV0Q/KpOQgDyT0RYX4lOi+uo/6CrD/rPccVBjuC03YJOa0Yi5x1tOHkm3KFvju4MxpucIP
af7IV/K1OFMxmpB8hwIwSNuC7aNEfokwk45bZehF0BQxL2Wmg1Bq3zYG7rUZr7Q4cPEZ6nGq0c/o
gvox4MIl0MxTmeeQt2Skq76Xmfy0WrNOEFiOQ3zCav5pyfxkuTZfNfmdfTqmdTP7qrGWrbRS5z6b
5WPct/tQAOrcFrq2kCP9uYPd4akZF4WPACfVKRIYg9IpPNIIdf1Jm4Mnhjz0GHjdzXAlTNpJGr+q
UbvMpaAs1WB6gUz+XI7pe3jsxBDXyYjPOcxBcwVXOWq+YnMkdp438Kx2xBM0L49fq4OHIdwk5xjn
qJYpbjBi6meJzkNM4F9zJeSYtjUAtQ6rJBblQNazOMZkHoOkLbVbJM97QSCaT7V4pcH/FXEhLIVU
FVZ1UXtxPzSOkqDxqLvhOUc/LZoPcV8ZmAth/Cb6G/Fjeh1L+cs3ps0w5TUHX0JAIeOSpJtsPehq
Lgr9RCQlYhFuhvbQ8wpMYHtSnh1ExvCF0a4GC2REpYqNH16liba0JKkEN/UyF7vHDM4WfWExpt8M
jRcG+fFKqLkDnvZ6Th201Sv1pAOOyZCJoO5x8gIhbYKYFIKehrp6GFk4ozKu8c4OkeNLb1ovOAai
noTCK9e+4/B9Hp/mnt3j2N/MZtgRQbs2kaKqJBQ+kgObGZM4JVo/Rvo2M2p9q5DrBHQiO04hFDVy
WQ3ZM5En23rdKTvM1WZnYzmdYUYDSlkz8/bxkmi9O8FWWhMXP61iVgNN4qtEs4Nrh4lcX4SCtBCC
f7D3JHHtFBpJN4S3SfhaLBRvCioms5dZVhA7KHWNiodsxJBR5h5k0Yiko2iBd07GbMoXfWIlm0Y1
NZvMtGNZtebJbwk5Iq6ncWMJyaw6KaU3hCKhgOqQbAz9PU58itZf/ysyX/KeEAAC7tPtr/+j4TH5
+696+ZNPRLxlH4olg3Wfk1XkSgS1wiCiTTk+Ryv1N1iIv6tAFhYyywnvFDkpUurjfGngLxjIl2wM
yG6zL84WMcpLgBWUjP5dvs0r+R6XXuPW+3Q/7qX3NLGbbZM4uuVap1mwObuT+/TEZ7/aEUgx/mAx
8HoqhJ1yMO92cQ7R+tzBlqvH8L3ZqYtxz9LTPxQf2ZaSXbQ1thKvvEb6q7ltntixs7UjEpBz/miU
+FwQAAFBdBEbwp8SSR5RXYTvxkE8EbEgUZ4mbq1vKGex9qMhNY21dCY8K7BF1a7v2CkmYydxJqiu
QYHo6LGtfZgn8wvgwHfU30MSiWNXBfXU8Rf7n4pso+eBxTyxM5gFgcpT9TjIW9IDPvPn4kohH5zw
iT4jOlxC3mQvDmbD9TFvnJWf9G2OlyymP+Y3mDbGEjdZIVNp28xeEq48+N3bdiVVtCqLnuzuTRFs
0p4D1HLM+GCQQ6+BhyOD0wsg8Q2r0Vzgx8IDqzRbSV2z35v4tLVblrDivu5tzlJNtLHFo/8sKy9i
KUaAvGoL3qCfNGaYPLxzxdm0zTz0LOYCVTWAc2aMEhksCFEq9jROgDPrBbxr6aJCNw8mPzle7HUJ
H+1VLpeKtMghTEyOSSCJ5ggI8I/yxozWfNmTAIGJTMD0y8AVFYU7vPIcJ3y+piWZ0rWygi9g6pCv
F/LgxAyOwKUKwFrsyIvOBc8W1eU3yXtKva0/0IHx8qAtw52Q2Ej90yOQHLzHdCF6fhn69WjdhQNH
mHXQtI1+F0qvX/G2yIQ1T7ERMJd6Mg6MFVtOP4+WDNEmyjYbRtpMzWhejUNOBkJ8MJFRf2mecJ6f
/SP9U4PMhq790l5ZcPG9gzdK39d8V677L3qynLS0b2URHfQ9zjG8aYgwX4ZbhINMd6wDHxs44MXK
HHCMOsWtXID1oNVqbfPOJ0D5yGjWYreXnK7iRaPddKpbFXiqqx2Sm0apOrsyYO7Ys0qPtcJLb8CW
WJX8/Bt+XrHbExnLZ5ISSvDQahqifa0ThzmwUS2rG/O4KVjzMPmn+/5USK9FgS/XNk0EGW4EcAqk
MH+WRvKQ1I62kyrP2Pobxm7gZaeCVwqOnQ1wjRcod0X/uUueg3mZ6TDilmm3FT5AiEWXAL3kjApw
iemuOljHR8w74P5xP64xbDf2w53l0XDiJCJIbNsRCLQBZ77H/EZlk35NMC1f0denOz9Hy2/rPrs/
G6Jd8VGj8KebY2sNqsg2XnlfTeTyRXhgoW7awgpQ1Ef3EXvqiplwswPZO9rAJ2FKgpV1KAZowAZv
fCYYnS3MEsuqMLiJgvuf6TtqWoRsSKd4iziB7g071NR97pJqwruGFpW5gAeHVqBxcUbNCc905Pkm
Sa49VCfbupqo8F6g4Srj0nSUdeNIr9ICuuMtXTLMuROjPHN9rNN9tFBuOXMFz9ghwfDmJzwII5ZL
uzqlZ/qZe7uI1xEWp33CMYZ31SW81vjCJx2ssoPKv9u/EuD5xmM40+maYPk2/RIzQ4AsZpdmLtTD
dVG44xEf/FQ7CEnyYiEe/EuLKNuBuUsLOLi05e2lOQr3aqs9dfzHq3m2CvstXDdbn0EKZcLZHz3c
ohjIxx7uJettZI3+2lpYH7KXPXOFtqecpPXduCgOwaH+BNAA5EPeA1OyjmwtVMqtW/mB2GvPCate
lUN0S7bBSpWxAWzUyfMnG2vKBLoEum+7LsWTflb3xlPxnJFfpZAPjO0GeYEbaytiDNIFXvZtvZZe
IQfMR1q6AzcMoxB6xOijRWco24Qzh3xYDfbTpAc7kHpLf8Pznrnqa7Ul2aRklf4qKZ6i8DYwD1rr
1MS1CRA5VyHsK2nB64SQlMdSJGdx3BUoiGKHJrVnotAt8j1jlaGgWNjRVUpfTfVBVWFBq2136jm8
Crj1bCwAZ3lpPREAgWKz0EnKcNjjqyzlPIbo9ZqQWKWzx120iqgIrEN1YA8qqgdEr6gDzR+g1Mqa
t13wMn9mh1/HnOoFm+ztIXaH+PGWBauH1tmbTtmy2CTnINoo0gcOt9g8B8M+ekPEN6TbmXisEIfj
1kRnmOp7Dn+0qEGy9Qe2gbzThR+7r5am4RXxifPHemiQrWuyIRzUIy7nBRgoHcGwT+8PN++rdGQA
wridJc16XlRnMJRIIbJz8Ma9xGGgKO9Yj7t9fywuGI61TxZZjZO94KuEDAmv0uIJGOyYq4zzERUc
97AueeltLG8BYh7dSbSlxd1SLLhUJE67e/zWGk5ylKlLzyC1/SchYhrmtGuFd2xMVmjtdt4MH+GN
jRXSHIRe5Ud1K94Kf6c+l9ElPpklidsrbRXfH4UnwVfvY2FjVe0jt5bsZBMfZ2U1c1G8SKtyoS47
57HtYiCyEpftmva0g+LkhvUSk0P3bQKWy0lec8mfFhH73zF7zAf/KV8Znn/vviEvlVQBV0zIRGgp
D6ydje/Zy26G6Pin4oxe8lLustlJ3vXErn6URfeGbC/4mTbZu6ycM8K2aeoINtr322HgLW2nT9x5
0Rme+6kXl1q0bjeRN72pBIbcONUV0qH5V5mNHZJt/URCFbeIsjKfdcaUGGWPDJTelYX4zX9I2nII
1iNzZkasD0OwHVdeKjn+FapevtUuMGa1EBLjOftG7Gn2XvatgbtMMNNuE2kheGa+UIwDXvj+BOrM
51qcxDeiKmgVPvpZpDkRUUG8zsSj1AkXlOoVzaLgoxfR2A4qJ90A9KXDfkoJVEU1jbpnlAOXLv4x
QJ+2uid1Jn1FwOfva+WnqT/r0K1PPCawAgZJ5uvgmxomP9YUCfi/YWM4KVXCxkBgUXssxSBOddS4
toprlcZ6o2Ei5a1/G9jJYp+49js2v5/Dm491I3Dmj+qbrhGPZVE7/k+jL0Aq2wM9M4RwW3sJMNw9
biEHkeNm3k8uEM8lujvJHXR7OCSUGTX6XnVJqJrUu+W27W0WVB6wLvJX1S9xTYkIiydzgMTuqxUD
P46XygsO6T1fx0skHM0HMHCDsea1wj2Bscbmpjiay+pgmltxOX733+aBd6WA4e4678N9/mldg2O7
h9avfljr6LneEffC/Lx6HqfFlP9I8wlNCd54Wi9Yu7CeonoxfhrmsmRNAaUPfBI53ZnQuGOUKbCJ
AzDQ4yRuZ5ldoz1i59jAx3BCzRC3Q5BKMAEevyGJ7R7VtbAUG7IPiSxs7O7xu7++/Ppzv371668Z
Q8BBnsCWCQt0h9YY4Q379duFMZcbH1xY0K6GLA7PjYgxDyuF+4jmijCR2W3VqK4p1rJnyDxfpRKM
ywzvjhtDKrbhKhlafAzCkQ82MnEnK6XIJSTqHFnhVtdMfjaLjDL47OKClSIgZ0O0bD+vVBckeWLL
fZIxPyKBDPk8e3xMBYFgtAt/Er3GMGs7qUWGUZbGQwYi4bVxe5cSHZh31wxP0gPWlOUgYmUm7KJF
wd2y2HIha450wvVTQ1yNW/hEVocqF5dQusGkuAbCZeLLMHDIllF7Q1ozNJf9bKFEY/gcRQvgiaoj
wEQmBh7xbK+gK6s08AZVzlVYVEV7qaiOTGhvWOfw7Y7ELKWjSruGTELtuNfLZGaQYg7bME7Pgl9B
jBQlfx82yl1X596eOR/iDuxLPjHJVIX4UmIfMEuDdEXO0bDa9grw6BmDd1VRIQ+Ff04j/01VkmbT
yjnDetIv9ZjzD3D1Ik0Ww8M+ilNqnQRb+utTW4pAnkjPcSc5AzsfZXQiE0VF1qrrYLBuYWZgq426
RdibZBkEO7/EZJrk8rofcM1mrX7y4/e0q+tHlN+3Wqa0ZXCOoILE8VL0wRIxAInRdd6JE6EAAHYP
fLgUyDZtCX3zx8scnDOyzzBTv4JxYu0vtve8mxkvD24U+9dK+2ENXYNNTJ/7MOVerYCODbX1U+XG
VmrG2hYQKrlizs+Q4bCvRiQlsinQ+s4vQLj7VTvijENu+DMDcZdY29cmIRbhgFHGZ5aHAeJWIQ9+
ANRB9wjgpAN9YMMQDC94EkdqTrpTcmtlC1vhCO3VrmfkGmG7AHxJBmWMQLcBDy6WjKcjxVrOCdSL
BJ4kLultN78MlfACPBrUFz21hTKh7ouXtqUZ+/V3caH+iOY6kYCulqTsNczTImOk5U/NY6oDF6kn
8dqK6ms+JqsH54okA8KQxIpbB8/EM6dyaCPj4ycwPiW/eSk03IuYbdwyp0RVivaWV8imc1Wh1h6s
j3rEkeh/qDqlcdR3W6OgYC4zNgiA2Sz1bqXSa90xcUxAlTQktZKGMu3IAFoEJS0DhgUqqypCa5Gm
S6nOgvUl1FgqFRMdXRJWy0KKaGZAQsj/l70zWY4c2a7tv2iOMjh6mEkaRN+zC2YmcwJLZoO+d7gD
+Pq3wKuS1c37TGWaaxKWEWSxIhAA/Pg5e6/d+k/h5H8yMs22ye+op038Rfo9w/hDVRwRi0o/qJRH
N5WnboHMhZmCWJi9kiUL287mllIgXt4mfVFviG3cytKesABY8oDBxwM5lXonJVgA/Pg+4JTd+/Z+
EX1kUkGvNMynkWWq70O5NtJ7lGTApBcn+uLeC6Q8WoWdYwpsWBetMFzbir6FEdsgrls6egRDLHfW
rT212IExhps287Z4aB6wOT+lunsV7bS0yaZgNfWwmoR8DjVc6NbUr7iFM+yzHjsZ4j1WyAVJ7AMf
rmvGySa6GGxWboy7rBE1eMiGO1hnVYfOoaR1OwcOfj58zuqCeqRgFsM9vAQu/wmPfs++P3vzZcj4
Koumm1MtFqPgrnR2mb1+E1lOvgvQctQ1e+lRJRamd2MCq4gosGEOaICE2Xlh6q0K30bFAwPRAZiQ
BfgpRRF+awt2rqBeX0eIFUiRqCpDG5v9iIPEQdbR0GaQMvqZYMC3yYZq6gzk44S22isyrMMTgzXT
GU+9OgW99TUZKWQb+WZ651g0N+Yah8ZvF/Ja/zMcGdyX2AnhwvhGdQW5tySUxtf1cx24x7JtX8ww
uI2gwZX2mLRJUx/LrvvRFKdwMr/FcclyWg0IflIUPuAxaTb5xVtu7Pqc6W/nJteixp/ELIGChy3O
9PbNm0JscASTpn3SrsnDpTozrIsc6Ip0xrJXDfRzGlQUHln6ZHYx6BdErHbL2HesBzCF4UvcQe8q
homFNW8OhHEcpadOUdaZ57ozQF2bxfOo5Jtq8E635Ux5YkEk96iJyko91YbxbVysbAmAelWRzuY+
6DGM+TYGbI4ZW0noaIHhj7uiT3DGuDz1Sqs7RDnR1z574iqOe+qowt/UYflaj5qXGtpqnVbnIolf
oSxs+hoJfu+KfauLgtGqpvurrH3P3WwFc3aJPbNvYrY+wU339qmTY2soTi7Q6W+zm55FPBvHzBRP
ZUANWsjmVY/FYmWTL6NNBzciUmPgPF1j5MaKG+5tp883wVCwb2LWGmO14epA8Rk1u7y1N1HaIPFC
R9bQ6LMLdNIpFASbfBgVpC8Gn/9TSvM8r/MvBEzj8ioSqkUWMgGTdElRMo8IV8+kvuPys0tayJnN
fQqB5C6BdwR6qGODGZFNmxpDfYQJsRnmtFqbcZbuokqphxxwhcog4nkk/PCVhFjhtdjZzHXWEw0g
xIFsDb3pm4Ombq3HcrHg5sfZFHDeg6OTyWEbGHDzkgEkfFV7G/AoG41iY6NxcuUzaMYeisHaI1XA
TtiXCUQs6ygzHidHlke3cbJNhxttNZQ1fAW/2pMS/Uu3ijZu0a/1XRmmuw08b91OGVuHfrgSVEFK
Gwkls1MdpkC+9GVAX1N2R3KFDoUPj8fv3CddsuQ283AkV/SWc4hQl/qXBl80aH0WG4ZWRZG+kArB
FdO7n60RbIGZl295ZGJbThBoey6DuvCzj71lZykihmwdrdMQaoyKvS8gJ+g6ZMbGFXbOkKbyV7hB
dnzdeodR5YtUMXRxj55AsPSsXat4ng3jnDTzS5czgeDG7kJnariMSwdTZgXVIw7Ej6EcuqtDADF9
fBwPTtPuVCSf4f9AnXj3LEStfeWd4nL6hdUNBIeHBD/iCNWOsx1G+msCzgYtZ3w1Xj+tW5xgONC+
+23LyuZxSiR9VG7k2HubfCfKvF1bqiJM1hKvkTnEFzWwUXBQR9QwCyEJpS95mQ07BjRkeQJtDVtG
2Qt8cjXv0oIk1ZGJBswpolqkfyVRFAWGaK4gjyfw4k9R1NcwlOd5n1bqQdk7A0f+yloM3HNXOSdg
zc7p41+/PR2LejomNRvXNn9PmQxBMcPrrYPkrw8frwXdApQ3468xuAOCRXloFVcANyyxLfEt7CJh
vZlDTSirV313a7PfgdKxNmrxhZptLJEjKzp8oNXWkEoQS0BK2IzKAKHo0dMs2LnFjTypOAbOSNfJ
LYAvfli5Px6wKj6RC+Dv5tDwTn02weix3No/WYnt/eOhqtCfyDeknj4ZI38+pMgLnNltj9kCrCyW
Byh4vJ0WOKIPt6HUAV0xm3wuM9LWXg1ufina3Nl/TLv/TyT4tyJBIf5WJHj62fU/p39WCH78Z38q
BO0/QpMcwBCnuO2Gtv8XlaCLSpDXF0edQET23ymAjviDJA7fD6xF1+DbDhaxP1MAgz9C/ppp8hPT
wbzg/W80guh6F7fZP5khTJdAq0BgKOaH3GL/WcdgtV2F0NrtDv1IVHoyGddZElwTh4y3so58hD6m
0qs6W27bkoZgR7SewQCSaxPxTh619ziUz0PcmptMZhjPe92sU01hmRMuCDKzX4KdUPH2I9CIYPC+
wp6OAFaYt64e3Z2YZvsELeUozB6ga+gxgPmS6bI7h309reoSwCo4gBS5vAICOoQlsJxlIJLa00v7
LRLZe0eyFqIhizstDf+qnPWl7vJPFtvLNQlC7bnoSdmmtG24Y8E9S7D77QnKeAwqwm5AQ9+Dhj6I
q/o9+8/+GIN4N0zzE+pOvDx5mK6TcfqVVh26HQYaA+s3Mg/CaJ2TxAa3anFy7uOxfMCbGN2Hyvlu
6Oxra4f1vjYDaDQZk+VW1kcJ3BYIBPbCiaFnzu3ftNJsfe3KelVbdnbNOgO6l9kxbu3recUSXO4m
PMvHzqnusPP9Xevk5dalxIT8P29CRML7Ltav09BhWdH7INLV3tL85caj6xKX9JwnFOlYrUzg1vGX
uKHrzdp/7zxmBIl/r9sMGL1OLyW3/hMTFgD/6d7DyFSCVYBzIEJ85hAsMxXd0XYzkdEoF6vBXWO3
41mHPiOZBFGozHIqDiKsC1rDRVwp1mTrK97ebGWCNR8m+CYg1DiE1Pu9lBCGWMfrTK+kP8KcbPjj
RZSfC9t7kyGB6ba9rolgfa7NlONWKpwDnVpw2KxBJWgI4E89Gm/f2GaR4a0CkC6opXmtHOt+g8ri
UcrpYFocjo7c2TVA2nQN6HEzd59MY+RLYXGSvE/broPNGDqHeSB4LQFk4M7FNsho686T371IF2ZM
Gl3F7HuXIJcXrUW9cyZLb4ikpEATbNhzWDhWPm4NtDH7SXF4Vflq+eNz2EFfQ9XPBCA/TUFIG1UJ
uZ01l0bDSQc686L6FFV8dPhgYeNBqZP5kzVyqnVOseccHndWYUXrCPHIHJxkmcltjKMEZvk6G8MA
IyxWczZhjPkXYBq9I6vGR+gPxBNo23iYSNSo5ocaxPG5aJnj+bK42S4mBRe1pR6pmXOcsjQzU855
pd8970uTCfUyGJ9dgfCUL3UGbmDwpYIUzLoMc4vkIOVz8mWg1AG2jru5m2KETez9tqVV75PMqj+1
fr7DI+rtx1QTEFnzFXht5R5r0b3EnAqXAAURo+5gJ9gTPBEuvy47ofZeKZ/qbrD2kQXLbXT6bOWX
JFMXRQ7g0DNh3xoQ5JhhhQRliJQ4zZpMyD0+Q9DdnDzl1lGgdwxLzIeubC5ERTJuo9FW2COtZ4zi
W4kWr6nDA8kVG7RlX4V0nzqbG0naFS+ULbCiO3LyYuIbQDCCRuhfAptx3QR2Q/iqgBs0Ec7AV8q2
bPjp1VQ8sOs5WVx+TVra3WHoRUrNkGpmb1fEBQX3CIssKhK0mmnIbbFnNiMU0mqneRp91LtjBW5T
lcV7qtjPYJX7UccICUknuOc9co7IpZc1m3y9WQfBi29h2Ph9Tr+FGHAq0bWCdHNwfsUBuoxI8z0H
4XyYSHmefSYEBFsXl0ku+lM/Yfvrq5eigNFS2A3m6c6xNySGfzI8/H1zIOanvNpqbfzMzfw1nlFk
CYMo1JKJc9L35rby93Fb/wxqSLVR5Z4tk5Z6kr4bI0w2LykAbzVkOwBEXFl1/t71BmaqeIdtw96Y
vkGSt4S/CP8+XHdW/lBLsiqdBE+lGom0dodgl2MlKzpwQt7yS2PM8HKsqkM8l5TPbUEEqSs2bEFp
EujM2WYHHDDVV8tmfxFTSa6wLTsrpGn3YBGdaXtCZsOpUAElP1YR/Y42RTba+e1AHEt4g+AQr7SO
kEnUTQTI109XdQpyv6h7xNVp/DODdTAMy001/REn6kpHQq0RNAFoBPvYBxD7K6Nkm7PEgvejs5fK
oViMB25bBtk0VR3fcpjXK/IX3Z2XBr9Sn021V1uKjArvrW9M79KK3toVEDBW5PCB6UlbtozEb3Ul
PCdMw+ISpTOAKluRIGvJ9hEP4xo8vgGOt3lChtY8+MpILxWG16QvbXpMC8p09p/GAbKO5oeXIG5P
pejyp65v0Cqxqhi10aIMM6InJadbaGfMU/0031Vp8GM07FNsWNF1ksnCQbV+zVbmXqKSD1FZtDSt
tO2vbU+Hcc65NUkuz8oiIsFNCUkFeHHu6/ENUvy0y2d3OQ0OJRHZ65FBSamqfI1hkqA55jFh1t+I
JkX3F/F7U8u9jrrYQFmQ1N4t8Qb8BVgJae6+s9qrhQqCTKBUL2P3TZlMcFROoyZQI2Nqs813QzeK
tV+nz+EsF4HLlQSGDvaUwwdOk9e+hVZYSmRbsYnV++NinBFlq0Zam4WrOtbIAV3SmZrcmQ+OGpFk
Y43wRvFWWHG494rw5kcMKsLuk9Ub/lrDw0KiUAIv4FZj8mc5i5dhzXgbKnM+kH3xPXCYHaFwpPGo
A7wCumea5fiHkOOJYIIIE3psz9IINp49YI/0wW7A25MaDJYTut9mK7izDBHoK7F0TYFm5zuM4zZw
UAoQl6o2EO/YFgPX2Qa9+MXC7Agx3bJhMhBmDrcyEwecToDoJJNmUXZvWBY5Mbjb5lFz6UU+7RwC
lUDwiHfSaD+T8G5dIsrCZSmzk0qSGo/QuKFAcnXrb0ZWc2B1dE9Ma1/ZXnQScI1XWqIXmkKkNuTi
ptkbePoWpT2zaTkk9xDgKPLZZKfDiQ/GwQWxsfgXavpwReN8bgy2Qdqo3VUauC6ZEw8dTfFrLdzd
lFgnM0nIUNEFtQmtDm4MAIlJ1Sqao7A2kAONTcIQiLUwXWcebaWm8eqLMXl8oYOGKechgULErI8s
iqiw67R+IEE0ogs2hc+0EL4Hs/PiNZF6FG4GFjMLnsvqpcZst2K/3TNDTPVZ0xcLB/dSszaXrI3P
SHA5RLkMmWsX9j6WO+A6ISJ0P31snBZwYD5zR40XNiEplR4D7C6wwwutnx9ZVM0veX2Zxt58GcYT
kQXq/vGgm+x1GqfsBrhU3aED4HqYYnWIAPdvoQbN+CwjfCEd8vc0Qd5EDNOLdJrqyTBY6GvUmKhH
BffAlAOBj+0YNdLFLWKyaLvRnSWxvpHdAtRaJe2WXjUYidjyj7lDtleQ5YzkZukf7cjCW9LOb94I
SkFUk7HtBy2eqZVXYVm6d9OdkDPk+c6sRI/IbnkpJJmj0mZ1nmhduIl07nnMxdG3tTrUSUXnQrfE
XNF+JR1iYDSdyPEVPyV9iALOs1vyEZLR+e5OCdNrzZdr4Sdo2u99E7oba7Sqa2XCd44bL0WgZJ06
d5Why0Soc0pn/B7eiJJDm/lmiFFTq5bhuonasp63Bt/b6kIubvAsxKxXjqdei4IhSo0Zf203Yses
8Alkw4M/0OYxZmIC8DWuq1jEh971pvWs5R032DpclNaASvx1lx+9KsSfOADInIcmQjOXfipicjsd
i8FtaWC+ZolLd+idBZpl8VmbjHgT3e4ZuNGbHmpmSFGxNeylY6asA1GimGkTiG/wzYi8qUNScdr9
yKp1FGH1Co5n3Oe0F2MSvt3BQ8LAERKUC4eKkcGNDcdTRb+qFESwtqEyUUOVqGgKWtAMxrNm8Hck
azq7zKGRKJV/B5RQ7HTaYVeSdbt3S3BhaTidWku842tFFO4QvFCSQ4ocwzkD6liBsaKBW83NrmL6
Ap6pFRBq5jn7ksKOIyF5wF4EaxM4ukmiAgEJ0zgQwKAJbjJH9SP7CuCzfKIWQaPCyUxQzMW1754b
9mefEelGLhWKMppLZ/kQuML2oZ2rPZFL7xTnaK3nkDzKcTjloX7v88Z+4nZz7lrAt4CvAMYGyB1C
EXcXdlMj3njqHss+KMPCRoKUL/TzX+QxARv2uAS8Nn8xM2tvudMxoDZZBSH9utgOfroe14bJbrIE
4r7piZ8MDOYFpX4aU2LNR4tLl9lUmtjTyvkSuw6+m7TfK8+rN5BrjyKeCJ6kioP1nL0guP2C5RU7
Rp57WwWqyg4WYZmKr2D7KBdV8QKb87KQJQOPzUo69i+qirpNP8kfMevurP0AXj1+GcAEX4KWDWre
0J6aMQgzdkvyQ6r8r1ODFkfhGDjSgpy3roMjyZDDJizwsQYy99D3sYswC8BQFoUEny5mSGNlwyWd
1SbWhg/malfEsf3cUpuwDCJc06TcwZL41cT1zupntW/TCBwug6gm+eH72t3LAoVeEVjjIfMcMsp4
x6hDWbqjPNGMtSpztR4LtmkOMnR6Y/5Wh7qEOxW95ovJQOXdcZwRbpA/Fp5Js+NHBPVaLBL3xT0f
YXzYLFaUQ4TZXjchGpm4uXiilA+6dt4Cywa0nFg3h0nPIa9jkAcFLqheXulrIuAlz2njOBZKnNDH
izR7DwjlU06U+hvlwffcR/CEUY4Mw4M/Ytpl3n82/f4e50z9KOE6lLqLZiQf5Dp2BZe8A3GtcsFk
c3EhP+B2kZKXsoLsyDLX4UkgNBGhouAm2TNAN2JkxlWT5nuRI5j3RMKoyqdpOlvWtZ+XmM3uHWij
PJPxerXbgBRknD6VBRGlsgYks07ZHsOU+8NAXMtxACW/obWk1z5QqyVy/VBbVHm5vGLKuCasR0fO
yIgzVFwjWG0bX3jHQUQ4LUjoWE0GAtt4CF8FYP0NBdbPKmveZ2OEPptwnlhcsZtEUYVpmVrrAbgA
lnAc+O33oGO+FZFjdWAoRdcfv6HR8ObA2e7r3mM+NQx0/dmnzozr4hlfWSXC0xiiS3W1be2I/0Ha
PlA1Emprnyunf4ytAVRMV7zB0iYho14bXV3vvHhjBc/T0HtQMf2arHGk1U0yYkpHTDgQTAxboZeI
dqiz57g7jQpcL+oCyFR4taM1VZgwaROSuGh15IdriUCMDV7RM54OkUlUGdEodS+utHLF062fRoa2
3SdWrl9q4iPQKX4iVpcJLB4z+rT1JooHWlSaPtWImrGv8Y1LXSLGNZ2XskPb4zuU5LOZECUyfi4S
09wPctwLoo83nWSsac4/HQuZcOqlXyMK8Iponj3lyDcl0dKQ2NtsnsjLxE2A8TaoEEHZBZsJtw+4
a8zOd8U+fACOvLW9hhTg5N0RpVhZwWhsBoMSLUDvsLX7dDdLSkO2flvio8udGh4W04/s6rNXjNlB
UAptMqfHlCfcx3lECJYx514nbfYp7dnL4Gm3VgNBZuiRmArU/lckKd1b/lA5JuLCGpVT4dGpno3v
AHGqfR9/FTZ/IKTORwZdb4RGJxZCgvMrfJ4K9QFeCO7QlsfmIM5mBNYMTjLaWdulh1+NrkO0Mp9A
zBRNdm8ydTKMbVxk76ApwrVl0oqZarLiPBmuy4FhA/012mhNdJ9cwH4oNz5/7OKyFh2wYd8iFrP9
HE9oOpG8Oxznj61E0Ef8VSrGpH2VnQmOtibIXsfjKZmftEXbxqgHY93jSpp0CtWRiWmcwdugmuig
YcAdXur+Jps5i9rozPbM3UWSy7elKlx6aObc4fKnVVP6VXOozQI9LEv/tm81mTmlp469dN4zQ7G9
1+bJSdgjV1Zdotw9+sWLIdwv3YSmz/TZElct9gbP2pAbmK4n1aFwNRGQz6X3Esrc2OSaqW5ctCS1
OO19CsjcG7LykSxrlu1kkXT2ZbNJm+ihYON0VfVU7eMo/q6LITlFffHiDFOBqzJ7kh6GXqbkl65H
AybZeG/pkmBmIblrHeYL68ROPw/kV9jLVqPom3OfjsG5BvW3nupW7wYxQG9pinVSosB2mvElnQPS
5IzvPak0l3iqkJ0I9/x/E4wPIsHfTzA8jIn/bW3cfJPf/otlcPtW/vyPf7uBOXijGf7b/GL5j/6c
X4g/AOVaASZH4Yfex5jiT8pB+IcP2970HFzw/wVAqOpOJv/xb1AOTIzxrmlCP4Bx5mON/5NyYP7h
hCGjEGFjn/wYiPznv/+T27P/7flfoYRi8Vn+dX4RuAvGyWW2wkiEYe9v8wuhvJZFiMnbZMbFgzIL
+RwRTZOxf9fgNxc6/My82lmTo/rL9cBXzQXiob8ctP+PH1T8PkVZ3gX5oiaHiWPxwXv4qxtUMcgm
xJAJfQXnbNe40YsKy+usJnFzZzBEdBuvnUcdkyyCKcFNy5W/prFJ9omLGMOxuu5v3LcWk6rfD4xj
Opblm75D2vbvg53OAOLYBJgNLIo+iImG3JjDLNbsa36UMjMfi3E4tHVPGqodvzuuX68HlwAPEYDO
dI3nqKIKGyo97G3XxbJfoM30ycAmdYRcPp9Oyb6x26WvIknsaSBo1j5pE7o/QAyNTkY8vv7NQV4M
w7991cyqONsCTijst78BLVrD7Onrd9XRDGfzbPujoNOIYbBJsdM0dO+tiOztPh+tg2icPWXUiian
V8vmEozVPa1966Gygs+RZYbbv3lvDOv+5b1xotsO0A8ukuV8/+sJIHtJLzbwy6OM9XOk8QXZZnFk
Yz3tYzP0Vn3I3XqyWzTbA7Nc18Icp1vAcKhl7SifH0rjITZZ5f7mff3LiekJLkLeleOFJl/Ubybs
jDFHYzHvOTgM12Tlr22TW7Fr4BZtRHWRrlzQ9eF2Rii1t2L9qSmxA9RVC57YncW1RI/9P78l918M
24ymF6c2CBS+SytY3vJfnNPIv8w5jkZ1sDOhyZqMjLNHvIaJGBG3cdq9FBHRwHb8hBInu1fC204u
w8jZISCi7NSIK7MZb5VTsz9XdLjUWDinyY4RBc/m505Tvqmou852gdUTXdDazZ27R/v74imWUvj1
lcjAbowP2UdDaWktzY01s6ei2UhKIgmy0zt4KrUOCIje9XV9YbBIUGjTH127fkuWfhlte1AQtNAI
B74B8zN2NTnFN5KKgolhYdaSJUOncjP6eKehPNGTW7pzXtilUPFoMuhK4xqjifc/H17L+WC3/dN1
4rtC8DrXvcnseZke//UAsycOmAuSd2ShyvCssr7ZcXRuqzBkESf3hjwf5Ictk8kxGm/Ij+bznFck
lSTVozFgz6BtgIYIN8M5VN3PrvSRYLccoGn4oRMMfnTUo3NOLOA5ifzvTUssR5pOIccXA4NHSDoj
ueYtkqitkwCr+UhaOFkG/klbzmMeWPdwStQx6X0SGDsePv6Vh3F8kt7wSOY78Khk8ra9IZKHj4ci
CW9sTeqjrkW0ReF89vvqma9xuBVyHA+9dMVdOdX0lEQPiDeHx0qWYm/ms7jPPY7GvksewgzpIBQr
A3F7PW+IXfCsuli7TNP2jel2a4G0lDYZAjsCtCDaVNnRceb8KsMmv1ru+zRYCD9GEV8t6nYs+ENx
ZIHbmHSkd1zc6dq0uvyQTL1zQTW1yS65wEjjYVa/ATtPrwIBUmnFaHmzz5PRD4QZUQwmgqSjqlPi
hn7QMqbphgDgMXBbY6MaMtaFVYUXnbQdTTpkI4U5IieqG3FkYacfYiJHhndan0WwmJ+TtL8MKUN3
OU8nI3HGCxhPJgmDfWB6BBUeq3FTB6eP78grEqxtiS1QvPVyZ9vmG2ZbzL9tQbafdt1LxtzaLo0b
CheIF0bhX1hVj2Hrp0++DM60ze1LIvL0KTIUCsAMGn5ttje7o19kAFJ+YYAScWdewiVHZycsL764
hAPc2qCabkziNdLqaVwNBflGfoayliL1KQS1d6T7xt6okV9TGVeXfhQLlmjo14NPgmLujqfJx4Bo
T6zymRETN6EcZE1jkV3oX2WXfjLtQ0TYSz770S4UMlknteA2S4RPpqvqZLgifRjNJN5lChP4PDC4
q7yuwFnIpgSLh/kYIUpNyRU5ttPwbeza6XGgD/moZPkpzPPzPEisNgud1zFbg7Auh3qDZ7Zj3unb
cJBFjW2QopatWHhyi5k499AnaZcHN+6IIw+YCH48ncMq+McPcpfPIZXGx7q8RrKYJtGrwS5g1fPl
45ft0MQdEFTONiyxuZa+qdZN3MdP3fJQlEsDwEPk9PF0armZdnYyXuk7IBfgNxyzSuK1FqfepvGD
bjTZk60Uv6DGZp6XwxvhBmM8fzyYmXtKimm+mctvJIE5HIpARisbHVdve48fDwjpq9PkTN8/npVd
MN/4eJuRwvE09arBnZQULx8Po4pINfGr3cRNm1gFOUZA74gA8vHWdAXSknlsm8ew0Fh3xlC+xFju
WWDni9HAMx/sEESx6SNawLhg12oj6vhTU5X+AQXydBjcTGJS6wemu1h6zbA3YM8g1xxmC4pA1DZv
AfO61PuhIU+/yomT2ASM5BTuJ5gdOJPrEle1g650aB0sENb4vaiH8LGDSOpbXwNI9o9gQRn9fkLe
eXY8MDRJQhgXDF9cDeowSTpFOC022UBuB83r48h1sTXwzTNzKI5IZAn/0BDI09K9DB0N4tTvun3u
sBeP/VmvpwAPaNhqMtzKnK6+JixO0Ss6mk36y+LWtgsb7XDnYhtbIJvfdFaA127P0ISdFeq0shuj
p6Qov0p7SHYON99DibWt6obgVhsygW+MQ8lU5d5sMhwak/VKzAQhdFPfPsKvp2mq79FoYB2NwwCL
KKmc9MIqMCUhaatBfC2SdPjH0QSpYBxnbLvCtXBR5wQLpNlndxjkoyk9BPDo9T/uT3MR2PeJc7nr
vwQm8VisVLfSnvWZQTh2pGB88Qmi2Q/uGSIl+KaCVyndvW1nj81Ja0ikPcRrJyWjztJocTQ3CS8A
l0xE6bpv6Bg62XwAQ9weBJHRij/wFhfziwc14fJBz6wqu97nmHzMUYdbM0xJfUG6DpRgHSaiPPP9
PQYxIx0Z+49+gxg5NyMfHX1uwBwhYLioGRqKgGQg0j6rqCLKL4iQhwf2tJtLkFljGuPfTcgM7Qzx
bhpVR706bJssKyFjDPU5U2RtjKlMLiiDzzIJ9IXsUVtU800M6lzVmfF5Zl4fAgHQeAjQ7xf5wU6b
27wMR9mQFXu/rQg2MxJooROEKPWZuF7KlTG6m3aODcN0X/KYIOCBjiOno/GJgKRgk4z1PgRci2gl
nh+D9mnB87PDT8FbNGPD/x7sMkoMFlY1n4ORGUYyMQoYtSgezDLwTiHsjBQJexwl+pi3pXtqgpIK
fBHlTygpLslSB5RQM6TbnTzQqae5h69gxlVWf4cUuURUNNnBHportM/6ZoY/E00IRxRhxwT0c8zd
7ic5Zca6NT37aMiQWBPbP7nT3G0rr3SXdo/GTG2Pz9h/xLnyHZbjgNb8bOUgCuTYPXZL64cYM+cb
c7/mLfWTTyrX5AH1HaZo4BqboSiNtSds++iQHHUaolPndc0+6HGtBKkiBLMlVpQMQuJ6McMjRDN6
BFa59yiyskaQAz2kqZGr0VyXPv14P8syaAxRd/x484aM+6dmCK913Bgns4WJSoCwuZZDal7DMqfp
VApCxu7ArCGxliplXo77m2qZ0Q1D0nZR4kkMDA6fbDI6+eBkCUZwJy3PYzIGm5DuLzZEtW4HaG2h
3T4UneoOZJ6R894cawVAU40/O7eqr7oO9GaOul/NjDJXxyzgmdsQekxgVEYsWoDh6VDUtn1iUSO/
lC9vHYo+ZatatUtQEpzenlvhQNaIpRqbcAw+Qo4KcJOjGMBRzNm0/A3S6sF8QBohgQWRyGC7q3DO
bPa3sUTdRLNX5+52jCVrTxyGO10AY63aLR0h41IoWaDMchnQ9f6W08TaSIka2/sJrXd+RN9uEYRy
tCRypy5D0uFMwWloBmRsaUCqJL2KlWKC04co+gZNsxMSRNx0La7TjV8n9r0bUCDioySRvf4czbrZ
oeG+WwNqEDLQN4NGMMjbwUkTVvDPvSB7HSbzV4f5ZIkezZ47WrukeNnflDJm6GllsxOGBIttKGzA
UjXngoHPHQsErrwBKoSQ2c3rfWpTu8wORjLmm4+nw6BGPPl84yi0z4lkjVIuxpKhLI+5EW5Vq71r
QJriufFcRWqCFwHzwx/MHKL8IpLoEYmh+mn7/ZHew5XMGvxXQHDWXVl5Z4spFfLJYdiayoK1ILhA
eCXV2jsHFs3CdkaWnpHmAD1s+Unz8V8NzblTIR66xc5WVKm+dEPcbAYTgzJ5uXDu/ClmXsA2yeks
nhrRj1AQKK01sd6pW37t2JCdVZzGl49/fTz4aK422vSB4sS1QWS36RjnMIM+YSnn9PErpAqexhYP
5jiHv3xJlJYyp5vhZvbJMzyIMstDRQTIqlVtRJueLC3CZejiVyuyUs26IJI6fTORMuLYuYnRwJbc
Po6F5z0aLqtPHTXPxHC5h5YOzspQU/P88drgjh3jVBXs+8Y2KKUNEAZT0j3XecI4DFXNxzME4uLk
BegQPp7GB7dios9pDJ7fK9OtF7jNllPGfso9HM//j73z2nKbubbuE8EDVSikW+bUOesGo1vSh5wL
8en/Cco+suVz7Bf4bzhAdjeaJIBC1d5rzTWlMb62DO5PRAgYWaQ6OdYWjZnREeOtOegLpfP6KeR/
cNt4dIUXnsqpzg9K8XaaRtQXz09fBJ6Ri9De0VMDzSkTXJEZRuJRp8J8JERiTW2+hqzjq10J0zmO
ZbilNDWsZLdcPl6xpd9zYLlRXkjhKNa2b9NfMYw70ZI3Ps3kjQ9ziRz0+tytkKOgGoJfhBUlYYF0
NibPW8s8m6DyAuVWRvhodV6zny1KunRZhlPPxA4VxXy6PpSZ1+X/9DyaAFN54KG2ku+ZW+bk/IxF
O9HcOlAKp39X2w9Z1ZHazkV0Zl6OmxO0Tp5X/oa/SM5uFJK72ta3kvAOqFf2u2Fi+cxIygJeSYpw
AUIEbRJQ/jCHYpO9N6XzFTRmeDbIfDB9QHd5Hl96FKQc2PDBHJJbf45vG2AwjpbPzPAOieiQV/FW
J0GwNrRshkjycDR3AQB25AVN4zfCB8CPyOSNLs5KzCbpk0n87BBKAfLlaDFH6wNHrVsN7r7J/e90
Gz7d2T0MXv+CoLZb9zPQDGJonSLGN/0MfBrUh07KPZI9VoAebv8BQ4Zoh0Oi9AOTk7doucNkaiAy
Z9ea2Nmr+iBFgjz5KJvoPi2cYK8xG5kSwKNY+kDBgCOCnBdIxtMRjQht6f5ktuZn2T0yzw+2AZaW
1TwyqxGNS5gPQo613Y+HXim4J8gGD5nDNVWL+BybuMdNr/upDLfbOXb6OaZztQKp9SZLRx8LhGkB
M3Q8os6RUhuNhwzqCYlD7jJcXh9ywMtN5BxE4v9sZz5n0rV7umVH4Wlzq5T94ODAWWnQLrJEu0tW
NrkykDWHHpFfahn4cRJgko7xaFgRrvu6dxFjZV/EvjOJX8o7ubeuU+/VlL5BiJWHgbUdQTNg91zZ
uDJQ7mFI4daJ4IPlUJmLvwK+6mogOngG+IZij4kA2aCf6YeVVPl9tcDlwho58lJBLqpZ/2DguGME
guxvSdgDBtadYnDrg5WXfw32qLAs2XInRt9+DR3r1q/RtsZkvhqhIxi1IgLR/Mh6cfwKs2icnWLa
8heFSXYdkYZ2kTWEKZDtaPaW2VfRfIuLsnrjkBANF7w2dQ9qoKk/aaVhLHPqeU+kFRraPsNwFEEk
sBlDWLSnZ2S/I4Yii4KZa0W3RuZvaM02txrn267VxmvP8FPErNqTqfe2VcXtywsIzibZHVJAE0QH
nRm0rEyEcrddFZf71q2qhzimYojmJO9SB22M67Iod7CbiGlVlUF+6bMKG2P3YgptXszBqmgbajSY
Rc2XKMHI1+QlVgiZN3bW1IvXtCeEWn8rKByt0A6cSjlGO8Y9xi/bvLMy4d5HFKgLw7n3kmOvcC9W
JgCDOXTVmUxeGGZm8a1mLrXHa/RgzlBOCWCEtgEOgvxoscp6H+ntgFg8ex4oKh+MOOk3VKmhgtbx
k6tSYsQD78JRoxFvU08KwD5vvZSScoLtFNK2c1YpV//RHdMaDgLczet9AwXkiz/Z1pGJwqVMQ6A7
Le8+U8mD5wzBS5kUu7KaXmEzD+BeJClrE15kL2rK9RwTfieG9EEYYFoLYopPgsatqGa0AQNI2BZU
PJocCEphfdeX7W1qYN2LEn6eEjO+is0gYFlUH4a2luugoFlPbWLQBB6iYRqISRotAG1YmZzcLXeB
O794tledbErX8/q62YoYeXtLZzzW1TccadBCzeey8HdGOijIYUsuU7XkMkUVa8rKVaBRv7w5+6I/
54FQCFC19NL2TtfnBX6tMYqjo7OE01ZL2nWzPFyfXh+UmPH7/58/DtDj/dNvDy6Yx2mInjxZ7EUF
R7J3Pty07tYtFEVni+lil09FeujrHHHd8guL92ousaPXNpFhfkP0+5IveH3oE5AV04+INbiF0pTJ
2oUAs/iYGfBgnbuuolvTxf1DgeARG6N3wgyTrbMq/5xyjNqGRZZ4vkSDgmBsc38JJDC8Lcnyi10u
GnYhberHoEbq7BLfthND+EDsIx66p9jtXxrTw2O9JACatp2fxtBfkTUqz5Mgdg6U9uA+daTdrfze
ezPRgj37KB+fZ3dBvWKR74ejUTpAay1vuo2muN7YLnyLtKyw58A4qfvsFJA3eQiR2nLgOioZU3Gc
yaWhoq1zXCwjVHpCqND2h+ppZOCqqvTkl/MPDrbLkG3YR7rxMHpkoukAT+9kA/q3QzRb+wwrDgtF
uAYzd+OmLVkBTmrTkzO4jjIqK10Wlnd20t54ZQkjFL+Gz5m8MUyCvvsSZYk1onEw26305vTdybH0
BEt8dRCTJdTSL7ukWXFridJ4reA77FzmCMdMh/2DD9F6aT/o72OKT33WAKG0enJJ9iNYAZZWEEXF
a1kE56JIjM8OluFaeaK/HYlsvuUWzUIJ6V3FZPwzrKjxdKCK3VF99GH04ASx+xOF16YHSIHOwrnL
Aqtf4u8ACJjToVat85UXcI+URuvlmhTSaYQ/+iMNnb6jyMuCGicxep2jNAZ0MzmiYFR+M+Jtho4J
NQb3Fo3jmMJkWQ0QHupxT4mjPbUFLgYNmvI2rOHbUEwQG8PpjIvbGOFmasHEstj/y6rbAwtKIpFq
UOqhW9ylohfPFNtOSIm5xef+dLZZwU1WSeKXDsBt8gwXJ8A1MgtutbQE/LQZoKbq0MRNxXPEGmGd
dKyCwwYkT+L15V6ZGh3OlKCILI2HMbwhIwWYaYP1yDRAHRNzfLS/FSMuKUBbYhxxldumPFcW2EvX
F+o4JDgOmqp3b4Ymv/GSIr5gi89oD45nupPlkTHzpidZ9UHmzifhp2vwIfmmpOJ7n5iQlmXETUqM
3qp2useu5WbchiZeHG/+0dZ5f0AAhFed4ipQuIikTJMGboNcO2mQ7Lhj3N5g8x+QDxK/aUCoGVIE
lojzP6JIM0UfGnF7LUv5trWnbeQ8CvOzthTqxLLkFqa9d6dKq01URRbMyhkxbFXtOgleIBgbup7h
/BpPdXGQ0/DE0ZoWUSdroLQn2FF2oBs9OHzEBst9GprzTnCCMURkgBcheKRUhxEAQXexmjdfo6Ht
aSPVk9md+0xfKHPaULc/3C6/K0hDeohm3M4kougbI8fEpLilNUM77u3pY/KHW38JNAsJNLP5ek9T
TIzNDBcFSeE5kSSeFtPwFiKsAS0UXNwIdZhFeCBJ3rRsUmK4/AqsUCrx6s9hezdT2g5dOjZq6NAC
Ea561nH3ODsYzDz7R22NuLmAaA2hwWQ7gW/WWsWyUtdUJg2P+XG+7QbL3TuODTd00N/NYVpSQ20s
bD3Jush6GzKf8nLsbqIaLixJ6O7WmG+G2iP6F0ruxqwqIgmWykGb584mWHLU/RANlDsUxz6FLxB7
yFamlK9DKXUbE9n40bwAkcjtQN9Nsm9IBEyfwlHGt8jS5TnVRH/VytyOk2/D2KhKxG1r4bOA9KV0
luyqXTSx8Iwo6A1dR4xHy/KfUnH1xmjPLNwkcISE3296Pk5xfOosFd86Br1mJknwdc0mAIMZMhNy
6TzdRy3DodVo44J3j53KkBBTigFjM98QDQZAEKkUTmpWiSFdibUz8/0xsXXOUYkjoiv9F2AGQA1l
E0DiL6wXF7I7Aw9/hDYbrFXn93RUEnkeg+Rnb2XODnwMuODuEWVN995P5nunucO6BTLYSHCIVaYE
IvA5AtSE0570IFA1tMZIxbX2pdsDzDPN/pZoM9TwTPwSrS5zWJHQMJavSiTRBfDzYiUjyDKrAguv
VBtyEhrpg8cuNrE3zkAFkmBvRuQWhVh13EPM+v/c6giipT8555I5Y6ApHKW91HtWuPWNDfL3RBLN
vrBLcRNHzquZqw5Vs/VKq4IEFQC6LUprphaioeErvZb6kuTskx4QYH8aQCFjf1jyDgxN0ySlcBII
8K3L4hSoMLTatN+reLoIphsX8meqSywZkZuwAxHHjLAyAY91tKVOsUOzmWSX5yEH0QF0IN4Y9ZlK
an4GaiLW7WD8lQXYIYl9rp4t9NF3Bg4z2/u4atsJonKeZ4r+ekg/YrPXNy6Zihe7Cw7uAGQIx1xw
4hvBosk6UU+VfVvXM/08NLawHfL8nGcqP0eozNZFg7G8FnVxHg1U7QV8SZIHSaA1FyuW7aDjlGH8
00nqDFG8rU4O8lwg3K95WNI5EEmwdtwU94jDjZ1yq2TzVzBbWkHXpGSxcloGDN7geCpaugKwwZC0
9yFFPzeZ1FoaIdHC1IWaoQ6aQ9W19Sbo7RFm4Cix73B/mWWA2k/pariNbE/skoxGfF/oF2nh4ymw
S010tGkxXUM3Q6R8PkNy2rp3Td2QTbQ8XIedjCsYHUp6cMc7mpbM1WvtFSQR0qZW2BBvbILVQzs6
kJ0D669A1EOcX3oXLVtujA+tZNFd6ME5oJunN+r3m77JeC0oCCvq24tKsr3HNPbcYE/YVnOaHSNs
smkfRXRZXVagPszKJuM2qUxza6iAZI0idG4GjewRqeZNisneb4v87A9wpWozw2JBZtDWIlmOYmxO
8kQ5f0auRSi1l/tPnYhvCt2YH4EFBzwanAJOqLjvWhb+ed6RIMAXCQWvLvaqKTEPmNm3QcgIZZ5/
rgq7WLrm7qtPcBrz/ZNrWuFzowUFu3E6hwTKbqLEBbBged9hXDX7KSiHrRHJc0Tf6AOx32Z2EB02
TElvRRUGN2okeKi2SROigHLqmeoJtxRf6VDv5jine8AktPCo/uWd0dDblFR29r0lMR7Vrf+cIIT0
Sa8YmLtexox6Qo+fQogGrb1Z3lGi36aprMCymIT/djATivIQ+O30TMj1mdLCc1xZ8WHQFJeu58P1
zMDmuVdMObYVavCNBDt/zEiZW3Nyc8a36YtqasCKlDPIJ1PNA4iWDQ4fLK8WzqCaUhl9qG99BNtW
cN9Y0YxvCG0TzzTAzU2GaXLbs3bbUdli2Ue7c93F7SNYNHWssREvWvV01WM6fy18+6fRzryUZfAH
Zw35uWPWSszhDKeJQRg/MBp7bJN7e9TfB2QpBAsTxzr1dQlKm85mk0hj3xmufTO37mtETuNzYfrq
JrLka1o/OPT/n5zUjp/9RlChLmKBHdZHJuCbzUkNVWVSFmDz+txC1vRrC9dRc7o+JYAamVUc4xqy
NbeEOPGPlvIBjaddRjjo8lAUwxv+vWwzIsFQSypd51Z07s3M/MdmSlv7OEw3FJtLfBs82MtKzV+W
Xdcts4u5e5SaAjiXPPxE6BYnz6aYTLlkiYD8tQ0+Co1qYyU2EoXsGMRwNIpB/P2BbDI3XTn1Weja
PLZW9yPVeb1N5okdDNNcnLQBuPC6RY7kklnjvCWuHYGtpGh2+rU5LptxKHmjLqNR1NoAoIqiOuG1
rTCv8nB9+vvBdqN4W6f0amOb5K7rDq47/LWr/3mtUf5mdsPykLMAm9dZmi15DcPr9dfS62vXHaRm
yVu6voU/dphWiLOgO7zW1EhPpTNwIIwkqk+/ni8vhpEB5RJRxqboLXTWGcjHtmeRT++uPF23fj8N
IoOJKskYf7x+/fr/eO33099/b9HmSclg+cees9DOqB0U5KMsBzD6fRSvzw2j4kjEbXji5DdpXMbq
FKhGnTLyiK21tnMEGX66HwbPp3T4dP0FIgx82VaEd49Ve/YFUPbrft254Oy4bmJKKegM85PrliCv
dWsm+vvvl66ve8uvXbda32v3E3C937u7vv5rn+VI4U9V6OeupBMqeBr/G+CT69b14fqDLmYFjtlC
rePqyaf5SRx7RAW3d7Ktb3BZZaCyTsyLVjK0suP1MEfX0+33YYX01y8X1fVKGuOuPl0f+mVLOdiR
6jmOtkY4jKe6KsaTpDxPUY+nvx+ur+XRzMoQAEGSanwvOsvL7fWD/CbOABEAiZo2I3IRr3iB3YbU
Cb0A9J9icZk1WMCDLcYFK212rgNlbYop9/nmtPVyd4+1DMWW92x45L3Qbt4neUFQce/scFj8yOPo
RRTFo5VSgh3G7UQrf0Xp3FjNoUB2MJHr7Mqzh8Y9FikYZVZ4RIXjcYvlXS4Tbyen9Ifns96hEf7i
lPxDogDpLHJNG0X55k3WsS9aBZAzCvetZd1gYWCpVCPUCxF7UwV9lbVNvGYSXkIV7iBFUWyOg0uQ
OtHJ5Q2u4E5P7Re1OHrlNEZXCMDQ5XNk2CGajBVWnGlLEOwqx65NdROoRJbliFpSoKyOdRMo3LpW
dzMuveFOA7FwkjvT9QlCaoM11bpe1/RIO1zgbfemsuaeitke/5AwQ4EH1Pte2W8aaf261P6xDdPv
jNYbmoB8njDeJ4aHXquevpOrsgKyyeGmMetNvrcKK/tFDu6nYcIIzZP16GIK1fRZJt81VlLQLwja
dMaoTwcnkiwWuI3HAHkjG0xf3MExMwJz21EDugmD+Fsd19mSzClWQo5HrI9wf0M8X6wtg+A+9ugn
IoPfRwXkE5egzzVBXRnpE3RzKMiAcdkNFFCVJmUAPQrUh1JopA4eLn7iPyy+uZaVGLlu/dEIsUrT
V4h2VUT2Z+GLj9LZS59llpUzxa8aol/64CHWtwU8uW2Z48L2O6y6zGs2GpIAa9qs9ZIN0y8agWBl
lSX2AWIbLE01kAFFVVLK+MZvrKdJS38dOHA90EY8UqK64bO3q2qKURTjN9q5wE7GxherxMY2VjnF
K1fnX0Jv9EydNGlpcDPBP6qQk0sIeQhmgppaK9rPfbzgHM0vFhD4BI5SNBvO7WTD/BCTGQWuEX9F
9TZp8LlVGYOEGiYsdOYGhWSwxTgGQDgXj5Nr/wgA2MB9rFLyrxriMVZdY8ptIPOJJkoe7JtRHQi5
xBq82E7NxYCqFyuqXEyp+E2mLbNk/M2LZbVZzKvJYmNVi6F1xNmaLxZXrEOoARbb63w1wOKEnRdL
7PUlbBqrZrHLmotx1h6x0LZ4aeViqoX36R7dxWibLJbbeTHfhosN1+hwI1qLNZe+IoJO3LrjYtv1
FwNvuVh58c/ANV7svWox+gZ8gnax/qrFBEw8JzRgbMHGhKeSGs688xfTcL3Yhy3aaFQmsBSPi7kY
Dt8LN4r++fqgx9O4GJEhhMeLMTnBoUzAns8aC9Oyu9iXE3zMRjL/JPm1wxI+xPexZXirAQxsFUjG
qsw/uC6AyqA1gOpH7ilS1qWkMev1dn+uZ5segQZMmLuPlrbcx1HEuymb+3uzk0910XyPzNznRxO1
6skq7hylicgzxXD0RIq9KmgQ25QCWmcOuTj3m32pWmh9rOz6stBnhN+fzHfSXUIZkbrfSNxXoYaL
m7zmVQIIvhiabUAIQyCHZ4QeRFD0MEOF5zN1qpgWZuZNTdDijS0nRQQEcsURXcPOwUfOlZzgdgK3
Q9nfXcdhJC5KqIe6x9NkOOEIw5nzujTeCHkhg1F7lxHd1WGe63iT5wtYgLLppon1olYnoRF9+M8p
k08oK6InTXk+CnT+4gznaW59jKIO40r6lotpuAQ+UbGJgfF6Ud3UDVVJso9O4dwceod//5+VxeLf
whY9VFeuhbNVCtzkf1ot5l4mfuxa1SEVXnoYepreOif7AM3gi4do8WnM2wZP67SzF3HH6Oj4v7wF
+W9uD49UMYwjwhYmjUDrDzm7H0S6SxD0H3IDuVPQyTsX6trGGOD+cSP7yCTzcwQB1c4v++hWgYn0
ZS5ITwPv2NZWjjIujM6L2NTsBcQmQt01zeUjy1XzdlGBXqtR//mLk4vg+l8E2bzrBdnlOOjwFar3
fxVk42bIrKQkqDr1tbPNbOEdwz64FdaM7L3M1N7uPSIOenHsHdKHWDalHzDchYJtB1A2aJX/OW4r
4UVfjjRfS4o5FH/snwhUbMX4xRSYasx9W+JYzWGxnv7L+/83cwPvf8GNOZ7v8DGugvN/UewneGaE
UzLUFUzdFd69WLd8CLuhyTaZR1QZxRrJU7+bM/e9d2KGB3WTQKwmD6ZUW7T9l8H7sgkXOsyO9+4v
FRBSxT648u6Tsar2IMpBjeURVuFE3Sqddb8iz/8/xO55qjByfTLLKzZxq5v4u/4XN5eSFhfy/20B
u4vi8n/5g7/bvzzzb7Yg5MkEtGsLquRckX+3f3nqb55gKOCEvobVCjwv/7B/ib/5ri0dHzMjdk3+
7H/sX5b3N8t3TeEpS8K4W6xSf9i9/pP9S/0Zcuv6PoYk215cZqiR/zSTBAOlqwiMzrGI4I54aroL
/BEisE39PA/tL6ubWBB9eb14rHwEeJlP67dvvffaR0tpwxtZ6yEMto3qj3VIQ7vh53Bv5l2KPyIr
cxvC9hicsKTPhwJ5p+03DxXXwgo88JL7mMs1ved0Y7HcDePIP87Jballup4ymFq2+ZGmZrR1C89b
tc9FuUdIHR1yIeH0t9RU2k7+F8uP/F++EmnynfOtSAtW9h9WJB+JTiAGXx1nw/UPoYwtshSM26yK
pz0wXdihkoJEW8G1ma1bJEUHOaffDOEgWK4IOZj4pLpCS9b5NBOZ0fsV6nKmXSvJyn3n9cxvQ995
n1inHP/pzLv/NST+i5uPw/fnWImTD2+XYztISRxl/WHyCiKZVU4X18cgDN7zmupzZeUP+Yi4L9cQ
9aZZ3FH1KGIYFlMFbbp2a6aMjfeGbnagehNCfEKTssQIwjYt5dYZEIWTUO+MCTNPF1ZIiyk4r7/6
qnI3loT2WnohMTwsv1o7O1vwo1d5QiVIzg8Q/lEyGM3P3EaMWQX6jI+DcNJyPE99+KbkfEPbvF8h
yXyXffjiVlrBhUKpPVOi6pG6wBk9O959GGEzaquu2xFz/jKjdiSt3OjlMTeAhsUeYSFGu+UOBE3O
Hzcp9XNzVl9NNKPAdPrvU3Hqao8IGP5uPUToUESzbYmIpBHd+ytH/5ARkv6M0CoP1DUqIZjHkcwP
mXLe6oFav2jrjoou6GkarjUhQmQRfkelCKHX1fZdlHUHV7rT2sS6CBo4AtXamRfSLchJjXrq+qZ7
hF78XEjg1s2IMEGzE6LjahY56gHK7XdkwWCgBkKEEqIa/El8ptPz2LMCSkf16UUIf6xoFdT6PraJ
sDUrRU4xfSr6O+eUZEW0vR/z7Gx98GirslEEfSkyXOK8vanVTORHZBEKNcu9WxSfczp5a8fGWs9c
atP1zXtlE6tUDnHF0hWvVV2S9KY8iCHROfdnVmiaZGs7IXw3ppp4J4MONQrZNYHAeFx3D6kB3o2p
TUZIw5JGkM+U7ih0n3JXoyrDjhBhdtYzUbtx8Wk4+cgu0eYFZl+wDJsfQo9A7KmaPnKa//1Ur7O6
eK0m9a3R7ZebURBT3bvr0e7sdfGjBZkto6ZaiTi+a1JQWHHXvzk1t0VixxRxQtqdWAQY8zb0sKir
4FzNJrx7U71TGEQJJW9qnOQgFOU+npDXoktA3CTCvVsJYhOXvIuy9NB7ogczI4q/EaEyur+b+m4f
SX3BPbnX5NN743Bs0+a7Kx8svz8B2XxB8pcRUjt+4jXf1h21fCvZzuT6oCXmYZ7A7qMMD4kw8yb3
WwRKfGNE3dEGQbIqy2hN+/fNS93nLI2RDs6XpIpMKhwJgbNJaB4K5dCrnmBmlo+J036Wsv2IMto3
YbazuZKYVXbftHew6FisSnwBq8I7tEIQsekHgv50QjRowMBKH6aktOVmX63n/YVM91uTTScY/p9G
G1VrqRnQXVLf0IXdx739nnA86XHdpUF8Tutkr5v6BUPbqe7De9e2vwc2H6BQn2oamr0raNcUwaOX
MNFeQNHwsakP2I+ZIpBDod2gARERw0gde877fR6KnxDX4JFHCNt6lb10ULSYTAOIcIgTtc2YqI4Z
D4GF6yVuzSXcqXwExrgTKXrQWcNRYxKYr6rMuisLZwNoYMWeoQ959/GYPiTOwmUz4MKTiFx5iGDt
Lty6Wc9w7W/Lob0F9QjsJCwViQby2AbdMVlWIFnwJe38ghrxCdIWWMhpfKkysAHEPWBXGcz7X/83
1TMZteUOQMwhnImtSN3Ncn1PbQkknksJ+cAxoH5qJeZW4COdVfhBWXyC3jD+hFgHEDUgLcgg4lGL
+6ASD8sPEt99T4EnOyN5Wzp4DJ0M4hMUhDgg7dPzvnmjdQm9c5Ae3dYPyazt3+nAmqz5auET9xfs
y2wetzF4n4jMEpBgxBWZlbMvZdCuXCykyOFs5DxO9BwMtjgQyHGUCOppgDq4Q0S4E2q4M/3mWGjx
ZtlblaAVQtyO3a58C/3mnCIw1dmydJ8V4JJP0y3iDVywC2R04FU+FZQOAEYSofcvWoKROo/pt3af
wZLCtBLRmgJ3chzwqaOAgMdjI4Ph/vVqxdEB0AZ5bYUcdpay7rKqeQ2i8d5xcUdgcHoVrUn9sCUZ
jVqF31k/LISYpaYlVLDR0DNc9XnfXH80+fVjpfxLgTVnqjzy9SLrm0SvNFdZsUEasYl8cnKYqJPu
lpfAXOh8OOkMsmzu/xqtDt3lQlLMvxxzNE8obYdD7DgXf6ATQDem2ZVWX1EVtO9Cjf1mQpVeZt0z
umqYsubE+MK9Z0Kxaafie16TzGgF5cZFjLdi/fiRYo7dJAGLbiN4ayJwNXSxVzhvCkTTJhxDWgmB
eZO7MVBIaRt0ZSaKetjkfJ8FdiWpQ0/eU2KPG8Nz32G4+6su96PNt6SKUWbNOEBt69NmIpJolIOG
1PBwRwidMSbFtCER0cNgPXecipV27mePD0hTDUZFxcgyYNGMdXOviHWITEqJbowbyqssfRdJcpFo
6VU3CHXNs27DH7NnPtcjiXR8BnSznPBGi1vIJTmsM8sNVAKKrk75Mzbpp2WixHBjtdt8SvYhXC4d
Eo+UaytAU/GsF2V8HyApzNAN5+69qQYOthp+zLGlEcRPe4kTK2paGoXU7hhcatyO7vNA4Q0O0klq
NE7EUUXVySltCirUsDzGrWDWn4jd6VZxStzs7Cy5GYLubfYUHukyd1bgJQcUVNlob1yd6o/lq0M7
TOYFxwOb53tYdz8QxE6cSub74A4IxQuCM5X7For8KXeRv3ZabFuyFt1GVjuXMHStsh99Qe+tYrat
Y9TlKBnOfmbcD13/TXFDxLSNmDooXuDVj9QoqTvXdfnqEZqOxBqSY31EFP5oyOEuQbCAruaZ6ecJ
EzIJJLG9shX17mBe8Garlr+ioG2/XD8dt8c17WMyySbK+/xby1E7mfpPKBR+tglK8ml0Xytcqj2f
0FHtdiCc2Atunam+M/yGN47zNEKpFGSLAtmLd6PvZ/dd/zX3OcqYFKly0+59XEiAR+mg2u1w1Pnk
HvVIw6QfYJSV9NAY6sUkt3VB4oOePuba7VDDi8NoKJz92SRXsMNIpxxgwrF4OwGPqteK7OQDwq9g
5TflrgJTuMPAsFVVTrHKH+6p68qtUSKPrQvZbiqJqrOh09XkaGi7Hq2iyp6xBvS7RLKCSZVFRToh
SDUfqcpT06bL+yKNjrmCEZPho7znJKVyVMyEcGgQVURjPAlCXwsC+wI72XdlyOVPQY15SXdAaPQz
DptgW8wLojDhi08HENGTnCVy14ZabUVWRB40t4TGmI9FQd9QhPFDnafGnkAFuHyFImg8x61bCWTL
7XEM4dUu+CHkNtYGaanYjJB5t/gPOYjEVdSucc4UPQpUiRBlQrVxsiC/cfOa6qVL7C0JTpulh99l
dF5b+s4rA4UYQxo0qCxYSLOkXsFWhvKzKVu0oHpoKprfPJgerdHfT69bApVKs9gNrz8cEETS6yjq
zfWHv/7Aus+aeWRmRDf19y6uWxM+hB0M1fu6U9UJ/4W/mWpyVKW1j8LZORqdK0iqimkQokFKoBCH
E3NlTpjrg1ze0HVH16fVKO+LJOl39SIWHfuGxst1E/Mh64ugIv3B+xgXEWkRWRBk7YF8NTrQx0oK
Ql5IY7Fct97HmPmPboOHhwUcphJdIHUOoUFNwbOyKQFfd7/s5rp1/RehID96dd13tvRo4cCQhhIw
MIVGiillcjCCiZw8s7EeLtSE3WPvDts6x0gFIbo4+o1pngMfVnUWYftNYCAy1ttw3I0W7yJ0gav7
HjdkdDd6EZl7k+syDrQF6iIUi6EgnzYKwmw7DkC4KmqHXJUkiY7cFMZAy0dqfBkNd5yszGCYzWU4
88JhsjfKKQl/NzAS2FLEJ9K5SF1TSKOnReXkYuXYAl1b5SVmOsLL8PXDoF63aWLewRjbOn35jfkI
qQ2hH1/iqHnVi7ubHJ8t5sTdJPL6xtR4wQ3Ah8LLYYvSn98ZokJcLvj/rT2GFwqhH9QXvs/NnB7z
nFlq2wSnzqBxAoUUiy8h90alHiORnPyp61a2PccXp2V8KCpuFTonnq+NbMKUuSF5CcrTDEzfGZEG
8Y1eDzs3bB5y+l9n+h7uVgzNk6J1dDPMLKYQ5bY73RWk6VLqiJwmvBMjogEJYps1vjrS3wHcROGR
UGGywQu3+OrRHuIyO5WKG1hr5MW5EMzE4EK0LyGNx1Vk+MwuceWsg6jP3l03fIClRhhqmpCOGvfh
8zAXyFQZv4e2Woux0Ud/CCzEeMNHnebj3qU/fsMp4m08qQsW40uiscQ4DdnlPDiGe0YISVfzcdIV
xZOseKcKw3Kv8qc75fT3aZoAdu7CLxvU6rEq1Vc2uhHQiT7djg76pApBxK0OdHxrWAjDgnAkwUY6
p2mup2fDMcQmLWiH2pl8BETiPYdGW6BG7WDyEr7Jqt65H5Egrr20wlHUJ8xYi8STF/oB8tKb6n5C
x4dDQ6RE2SMQwV54TyBXfoi78aaFjndPSN7tkIjs4Fm6PYfj8JK5GamNPl3F2b33NkXRYRkU9Eri
zDlEuFGi/8feeS03rmXZ9otQsbHhX0kCdBLlpZReEDIpeO/x9XcAebpUdaLidvd7PyQDtElS4DZr
zTkmW5N7cAA6wfCGehpK/Vdk1ogKs6T3YIbbxxBXGUj7QNKsY1YV1S+f1ciOSUw7Ngatr7QvXJ02
x6WsyBLXs0A/gmvbRoZ2i7lSHKBKkG3ipO0hbZB6Do8qZWHW6CbiqDC4gRfUwAIDzo7+6xTpee6F
mf+F2am8V0cyHPLe2iMyAlasGnxh6vza1yPwyHavjKI4wns7a70ozgZnLnpI/HbaUxb1pzDEE2EN
+E+tMMdcqSb3Vt7tVL9uwOOyBRUZmTsWJ0Q/E+3WZcE5oCpjgVjEvdDm/nAxaJAcbXO8iybV8Qpj
JmZOT4yDmNnHq0ZJUmkDx1EqoXL29XPb25Pb1SA7gq77HadteNON9qufac+9w0pmnOs9bcAa9IG1
CasgO6m0CiD8a0cy17yyD1FnTTOLI92X1CGiNy0qerCWgauAicZJGdyhKb34wM7dKG+BF9KQpte/
03LlXNpQ41Rcna4+P88iJUeYpvw+ipF125LSC5kGFBQ2QTHBCBiS7owXKa/vjCi7jVjSEFFqE1hq
Yrjf2p1WEpuZi3OoTDesp2OvqHP76Ctk5HXOjRAl+DfY3tABpgu0IOC2yAc5baSzx2pkXgxzYJSp
82kvhA/jxsyfDGX41faquK5fqppIt27sdglVjlt6KBs5smDMhHEvAg1HWJDqMFEIBZT43S1W51AA
axbZQ7LLtEa6o0EqUDPaX0GWTft56KrzmM47y5g9uahUqZV6hPBQWjP1J4zr7YHGHtsjKnCQOJxD
KWBs1m1+VSdPtYyvAfQgh2gHH9HT1m7Lc1agn5nT5iyLRtxRs9zYDScnveOBjq5TOc7JWi7Woyi6
KiumZKVSLLZGy+FYX7EF9pkdQ+UU9Mj4JnpsMfZs1xfUkpQaexapqshjJq2jbKNgy4Z9950rKsJm
ochTTL2YNFCs+tHqtVltNH8Oo8VWw4ImPUGxtIEY+zcyXVT+oN5Zf/Bbw5vlDRjkTrrDBh6nbkab
x5pOIZmfoUUTnh0GwQPLTesFUv9n0h1SL2mLYc3Smk+9Jfu/DhNMSkfRo93ODKyay8V6hI8SSV3f
ggRcr7dTGu1EjKI+Se38pNfop9ajnH04K3wdTZQ5Bhr7nRxHKg/posDeFiO+yHpZuFTmoqmKTWcn
0C39uc1fly4/d5vM/S5uhzeGeROYkgPA4Z/PXV9gvfjbbT9XhaADvIGXLLd1wB705ymVxXo2AIj+
9xckpoanrA/8c6iWlGyNMMh2P8/+lwetN9oKUFV+TinB1svi6+cdrHf/7apjk8o2BuBv1jvCyjc3
rRxJPFm+kv/0jP9028+LqiO/3Ihg+XJZLTIQkhSI4Nv1i0hDKWYa4aYpQiL/lrsrHVOWhBHKBra+
jwJLHE1MlWzquLB82ugUTxGhrtfx47bIHmBbQoMuXNg5bN6w0/Q7s+8WO4HykOb2o+lkxVYuZwC/
q0+Hkg8gXZgDZBGomLKWU6ENajb4dMvJrJApcMj5lPkjnB76ztM5BROGRRnZfLCoymJdvI35fKz7
4SvMisGT4dZEW9rJEpeUhYes95kgJwNzgQW7k7NoA6hiVxv9EyE10aZOyocosr7DorwhdnYXaM5t
oQbvNOKLjdonFyqx33WHAC66rQgl2IxdZO2gdx/Zdv/qoxKwqWFv1Uz7MBvELhR82o2o8fvAzTRR
88H9Lw9KNX4mGVEQAHLGXaggCbMCfKB1O11rhfKNLTdgjnnIB/0pTobHsJpKt5P27dpBQOZGhTcd
PjUSxoOCnZEpy5da/w0wLtkYqL5hwxwkqW5iSbGpSefEWPJbB88aaiP+5OScKcFeqsEbxvyIote2
hDknVfsMq5rQISPkfxt2Leu/uAMk2i1JbkH+oCT5GeE/xGaMrhXCDUO/kUYHWRX0FcX0tHruJ+Me
GBUyTF3ft5Hy1dAR3zlNdCOr8YFkjqekwLur6qTW105x1dbNoVSQvrF2SxI/OZWtHxywCt2Xgdlf
ev/bKiaWRRUY9HAh/PoNPimkVRUSuV1ktqw7Uw1LC36IWp+RbGHmJdrkadRs1MQDPNZzzWJrWyak
n2OHYlyeNWKLiUJAeAV2XKnu2+ppSqbhW7I1pZGW2NrbpAxeNfpHtfMvlTEcnN65bvF+blptWZ5f
hB0/khCL+5ywSJIYY8SqBlqztr/GKHIwo2nntG/90JC8PSiIcTGO9SppL4H+XMbPpYxfRj+sKcJ2
2t4u47OCj8h1BiI7KCLc21L6O9ssPwot4y03qIQZSPZarGGA6zT465VpeJw9w2aQFTHSqCp2Ps2k
peW17UqaEBk2K1SJxnjQyElJkCigsWEhHywbGbMo/F2VfdUKcQKz7Ittc0CvhcJNyWk5wNwipJIv
sBxQ2TgTe0F26icbbut07yiR2ALl+LK69Ea39HYrRz/ZYijkZPTv8IQgKMrJ9Kak+Ghr5uRahv8E
yHCfi+aZTdmRvQQWd3xMG10QPQdwBfENH7gcUQz69XxGz/obyHwSJg9F6nzbA+ELfVFC+oA5qyGO
h1Qk3xqkFhu9GXdzUpI0Q0V1K9N8C1G9gmysQ5Kmfi9fipTsOlTBFILSiI5EY3YbAaxpw5CSHJIS
awH9p1Hv7E05w92AuoGfJ/mFyPnYjdGWQlFJskO8LXPF2I35W8ok58nlt1aaGZuWU2mol+UffgIy
pFi6UuDU3KRlflWM+pETnpHGJAHAqYklT+Af1QUlO+DMFKdnJsclmV1f7COjgAAEPWRLlFJAiQHN
wlB2dG9MxEIyuGS0CpjNgFz6IrhaIjRMh7DgSYGJHDBzp1iQ8va1odxDcEkSejOIHz4tocBFAiZq
bga3tpNfNeURV8tqAxtQ9eCnFrIyPb1Jmplyk/IrGy0aVAO/K9OiYGe+yYJw7Wr5ImGk0P9Cectu
ha4WzFB9emsM57OmHsJfQ30j16keEaeR3BrP4++WPmSdJPeRU7g4pGzEdsHT0pCm24VTBZna3jbT
Pfo0mBQZdF8rgQqE3Wrc+j5LejWZYeMZaBgnyEkaMT07cORExbfLx2+taGdXrNRrsC2jY+3TymfH
rLMfHPGUW+xPto0hbltFGVywq5+yCpt9LKfAXTTfNNKwYXAKSp2en/7d2+yGK+Ns9MrNuBTs2+UX
mXcgUguw3V1kLnLSTegonzKElJcWn9CpdKRXkHRKSoXnaxv5jtE7Ps57Jdpb5sEZ2/Loy+mz4hdU
U3ZWVPW5jyjdtFP06o/fozKVREprxLnWlwGbpqZQ+k446QSlU2F+J5QMvLKkdUBFZktUMNCwOT+w
c6q3GZsZ9PF2QZ4DsdCeTg1200XGa6TSNY6TTy2VqWukMxXBGK2XEwx3c21/JoyhpWI8WYl6hqkD
ll6VN0rWj26n6u9tg3eS33e9bRveEwkju1zRItzb5g1CP0joeeNs7LHd8Wvn2wdisGWJEFfrn0J/
pLFGfKxTZwxUEyeEL4hmc5R7m5/lJitxQ7Q9DjGSjPaj5iS7Vjmkyu86XdR9CHQ2nYESUM2gHmRj
9ZykN2nhgHKcBwkdbqtppbzuugpFW2m5SXcRAh5P2U1ujtgW/TEDX8wiqZpZHMg0OKwN//9T5fz3
qhwH3cb/R5WTpO9hkb3/TZmzPOkvZY6j/wOtLWceXl4H0YSDquwvZY4qtH8IYZqo9aRAoLOoYv5S
5mjWco+FLMdGeqNbJgq6/4qW1P4BLNYwbFPqcnnu/0qZI9ka/buUgxs0yyEMXOVtqNqi9Pk3Dmnd
J3YO8qY6KRGhcwWl8GFiaWwlzo567fOAEaMcZ4X1BAkanfKQ2CqBfx3lxzDJCEqAOMTEwTCh6Ol2
nJL2VNGsEbGuHx1fAauld81J108Y6GqNNd0xHPLozCKgFAamzN7Xt0PdfoyVoDPW0LrKoplW47zT
J/XgQMzwdNMBaaBlzonuQr+LQxY10E2sU2kazyW1xm3d4HSocUOf+oZc1vXo50LRtzhP8eIuNEbL
wW69PFJS0WRfuhxWA8DOJAtglyjJs0M74FROwV8XQVPKE9gNdm/ILjfrVZay8AeQBm1/HrzesV5E
yzPWo/VV1qMpZxlHKomrjkGMvPE7bAY2HHaGwkik2Xm9EGqXnevZNw9GjCJmkhKDG5veP0dtQe4I
zCfahD3lWKslLnlmdT2nZ3ph9KgdR7nD+W55hX9FtrGKgsqkVKkF+fnngrRAsCRmQk8y8WNoNHTb
dz0+MjogsjzjH7qiMTy7zSUzDbgNjYz3eVJEbIGyWznYnzixsQPRvnBxOOJtZnMYRjAqFvCSM1l3
/kBKNVBdG7y3nTMpEzteB9bOtpXXzsb+sWSh9ZWS4Pcd50NhZleajSRyqDv4SWMlr4NWqtfjAKcS
GQRdYycwBVby+CDCKTkqwNEsYDojlQs1JCTqGydoft077Gp4N9dDkwOe0891rHVX/tS5cSs/goEU
k2iEO5YjoruuFK6qWPJ3mlEwLdTGDG9qsNka9Q8T1eoxcaYrc+wctzYaykOKEV5jY+bsJMcPIJoD
P1vXDg1Ay4seOkSOwDzea2RwAx5KSN0zarCQegUsS0eHY4Mv3chsuIKyqmN5BX1JDQ52X2FckSpg
7i2bRMvlPoiRfHuKcDOcAcw3PMCMTRuWkLJX+ejXEzaPa3V5120TPhOIMxH2EwI44z6oF9q1GWVY
rg1rF4r5yQxitCML52VK8vmqJr7risA7vg8j3Tsoi6y5Dbx5YqYecMNiH+6uzW4xXzXLVjRm+e01
ZvNvtw31ax0mF3Cvi0UrzM6KdMQB+p0nAW6d2OS0p4b/PF32O6SPLTf+XCBDdpWMoigDYAvtig6L
qvM/x+10Xq/JkVZQguqe0qBFrBotGYwavlvVd7MRPI0R60TODXlG6ICwpT5hh6OzB+I0xUICOHuC
3ZMS5Rb0Fy1xxlNnQERy2lrfySpC4mFSQzva422Ctua0FJLd3s7ewiVyepATfniHHUArWSIXA865
P4cLYaXGE3cAa53O28/UTnsqeNC15HIxpO+6wV/OdugQ59TtTtnqh+pxjiXpeFhvcmq2Uyr4KkiZ
yMIYEnJszgMbcqqcdKfZtYgCQm5dJaQ90aCpT4mM2Sqa8Wcy9r2La7E6xcvFtNif1qP1ttHu93GS
EkyvKnhufGp8s2oestaMDmXvzK5ekoBr+c67Vjup1yyGrfUtzVnwrka1Cu1v+SY7avSFPSpb/HA1
tTQ2nNo4HLDQVDsJaJw1E4oaJ2fROnJis0Amoly04Jm1oJBbgiIZG8TiANQWQ2ArKhO7DChQbN+N
yMWpjbUMSObgCSM4RDkhWp0TepliTl4ft0/aPDEa2/boySJ/NH2+9KhfWvMKUU8CvSTOCJHT3+74
M7aasxsozG/kpNGLamZSxQAQ91XoGezDc613jhHC0C43DsoiX1jaamY2MFWsh5AH81OzXKxHLMDx
okRk2hQKjnknG+m/LSfAtHbiliMY4/et6EqyyLHSRYt5zyQ2cd4iY8c41y2TV4rEwvFjhK0WftAo
boeTUpM5q+d6RwQM+5Kg1aaT7OUnodLCxYyue9rc3K2V0WpotAN71ql5NZrfgao1J1p4U7qZ2S6f
rK00+KXmjpVAyQkhPNrmN1TF2l0fmRZY0UcEtH8enZgpW2S/aDZ+3LlWFhN+NcjoYGitV0/HilRD
+l4DNSKGQ0xUkwJtSX+R6f2AkuL4t8++Xu0h+rJQn2GQNKH952to4n7JdJkP65eyXijL12GM5lUq
p48hp4U9QyQ46T1oCoNKAMI02HYyi8iNqcDrCc6OZDlBE4PS/zRTupRUeP2K0IVQ6Z3TfBktrTiw
A/MaWt8nG0/xYBTQ0GgzbDpo0m7nxOrOV5GJRqbe4URELwJfKF7s9IJ6HzlRlLFZBYg+fBAQtLwu
W4Jt4oEG6Wh1B2EQmlvNfOHLxQwaAr9tDkjOMlL8HgsrpDyGPQ3rxSyK8hQhUOSDYmMuKPHXrFSl
FaD0c7He1szdnQjq1luHt/VCW4a9n6tsV8tTFinUKgKr3oVFwNzaYURYfv0BwK50sx6uF5Agic3x
rUV30V7FAQrIUqiwqwG9UUbmolVRRUhyotcxKJsZ0sMWTFruRJtGgkgozRlZnHhb/991vF3fy9+u
ElKo7IG5egjLWRCSpeuDOfST0uQHVE1siu30pTGo/6+l7vWiUVJ912R8I4UA5qsCu9nL1vjOWH+5
Y6iEZ6kruzkvx4PMHxXfTATQSs7MELhuIXt+S+tv02lC1IL6IhezW6I0VzLT4Fe00pe8QNrTkIVf
0wo+Jk8EPzJ4jSUZmCstAdfRJPtxsTPLpZierfbm9VBfrq/3/NytZoem60DM/vO+9aHrA2KYRUer
f9MWp7Y1xMZh8Bnrlmsrpite7N0/V/8caWZy1AaG9srE2LneBoGsYMRavscSjFl/jiu4PrkFYIVP
nEt8q/AQxFW8JCEanXPsS4VNpJVNZBznvyHPqidV0dRTRci3pzoOOj9KyOliwl6P4uUoj5bC8Xq4
3vjzmP90m9WMpKgqARr45bV+LrKchBC1Ivbgn7f/7fnrHebs//WsbqyUraJQPFl/emWZRcPNeljV
JpQOe5TLgn01Zeq7jrp2RbvnMGoFw+I/p9Cfq+tRPxMyt1nvXq+v0+zP1Yy4s6yHnQ9JGB68KkZ3
nXLkMvkg6kX1ul4flt+Rgby4z5oBs6eKcX+9sAV+OU6uzgZSNmwHreyu1ovRsoAHMCNvUzNC1aOW
44ZUBDScDkP0aZogYfqIWZsDBGJ/PyHg7qqDDu3hZJZgNBE8cQixjqkwXYr6f7/rXx5F2OIABAcx
7p9H5S5itfI4W4w+7urbb5ZJ68fB32Wi+eueMjHn+rzexa4FCch6OC+TlRqaBd615XDSRn6uP68i
qXWDixv79BwUFOiKir0Adf5Fy/Lnxf/1lp+XXEkC6yuut42NtI+dBSXsvwAD633r1XAK7enPPX8O
1//9zxtZn7xejyqLR63X//yPPy8l4rzaSsds87NlTQwQy9z78/o/7+LP2/65++fV/we3Fdk5tipR
9x4boePsT1PDfjSC8iLNHeT3UpsPYqBIliMBmSOiTEe1uuixmBEf4Qfv5/w5jux+Vzjlc1JqxGM7
MxnLtdD3qm/dknBT/mIr/M0S/b21MIbOIaAm+DKgByUPVwti1jK0MtuoCZ9GA6dqF5PTZoJVIz0Q
kZ9vUCJrqCenkdN6LfAKrYiYaeymoxuM0t3s+8d5ABvdVeLFLHRk7ypZP711huR9VsKo3sQyJ/R+
+Zg6jptp6BovVZj4TMtrSfN0K9an27GNa34LbbOLmxwie12m+zJvfyOYJpRwJIIvFP2rbEcqluYv
O24tPM9xAsGy3+p17U2j+qYpKVoyrwckxUKb8thsKmgNOpPu1VyQapGcqLWDRWv0MxwOAoui6DUk
5/MShl/D9JE6/j7Wch+Vh9J7QR6+tLRzUKqGR71iQ5oX4ynQtL3WljfgU2BOB/DGSDj7IqRwVwrH
2EufikRs5l5Qs3Pr6vZFscwvA/C+uRQwsom5laduUHvfJ6PvaYln1MgTmxKimZ6amNm1D9p3dw6l
iec++6Ah7nYsuW6mLn3Pata6FdwILRK31WRNSAXwNHNUbylDs+PQgcgE5tvsYGkmpq45FgkSUpHq
ARDXkfRNSr9LPMUmMxV6B1iHEQgAcbHbdzE34W6sg2cE8PE5ofG0pXDS7kq2j26u9ntFB2Y1QlYf
qVt7URmC4tfs95gz/RQzU28xSc1YL6LHeVSffGvpLkjlGuTMcMpYreaGqe7H1j/hfAZ1Rq/8MATq
gz3U+l5Li2OYVfo9EesPdpleBlIEmEiShPMpuOka9PfVCJxcKq5DOQPluZ/uI9PZK0NVukHWXeVR
7H8pcH34VxGrizca3TjM7YgBrtHVhmItw2TE2mqD+TMucO4YOiqMWdw4US2OSdDWJ2HFOD6n6cYB
Y4XnJkU/A06q4XxVVb/Y6gjJe9Iq1SJtXH2g+WAjFPFGabUI64dbCbhQR1p2atr2Qy6LLFtYI+7g
F0JuGVZp+6QawJqYyFticnXWRK1xbc+g11KylDfSSeKzLnttD8P2Pt9q8SQ8JVV9aFjJr0ozPozG
uNdtIX6VTfFSMkSBZ4TualfdknOIlkXOQ38txHWEJ2ZrjewidQmjF6ED0wGtBfq6FxIayKOA3JOo
d2bRNbdT/i3m6KGYGroY0qZ/ETL2PVpXlXCS+3ph2AcjER1C+ZqppeeR76VheHBKXA1mTK5rFpjt
PkkhaUxJE23zvvlCa2nsfB0zslU1h+rcxY2+10lWpXiN9g+BFBYoJV3kwz4/NyIAqGqxzCPnT1nU
nr1PJA0ZbUiUf7PIJf5shJUKQJHWUo8eLgXm3tE1yYhMyTBSIAWKL5Wvtq4ZJG9FIpgDsEhBsqoX
iwNGkIpFKJlFIBLgtieh/5L5fbytzTjZEn4cDuKhtBT/lLaJBwXEcdtKPyfCqu6UEYFyDJLVg6D1
Bfuy2fuMUVsxkcEatexx9ZFddNtc8ni4DXrNxF+wh6f/OHQ4qRwzbxG4ia/IlGdj0uRWDtH7DMpV
t0Ox9SUIKzwrvkcS9LUv62etNui0iInwk54vWj73ffpdRigswW9YB6T6S2SsoZfvlCn4TD2NCl1N
Xh1/xDhbPKohihe6UV9dQf+7mMN0H+sjgj1dQ6Vt2p5D8xcHdYeE+Ao7ublvivSeGLocXaSpk+bR
pm4L2ddzJlS4cQlmQ51LNxrfu2B4G+0KdsPw1AKnpH6Fv4f0Ryfqn5BsElkt0d414XlSRnLUzA9M
Ty2St21kIWzs0UlX9PEKawDfKL6HsBS7Qe2/ScU7JGFPooxj9R6QurMVlQT5NiV5F8sXlNthQqJw
hofOgSed6L6rqBmt16TMYTvkcuewPtqhDvgoB9dOC2xUXb9HUgUEDq4YHafoYDNVpTBLu+tUE7ar
EUe8KSOdKONc/ZpytHdx9EvXK/xfha5siqb/6Bp6J4Kk4EYCHY9Anywsnp18660Frlsm1oE61Goc
Nzv9EjTR0inEAjTBH6R3aLb0T5wMwuKshK86IKjMv4ylTfl6IKWWgJhXXUtOBbthrx6Mc4c9/KLm
4XUtwHQHjt57SHIu1Jttj7guUrMDGpAd5eFNNJV3tDQPzMKV67QkcluE4RKz8IKEBGx6jI28Nwmj
Clk0bgb6uZtoSHB1LB5DauzAr951iVog5i/SNOkzNkJoIYr8LYvbwKAMpRfTQDrPxFD4bCby3LyX
Yfykz8p760SQcPyOOKwZBDrb1QvWMgRyQXij9eo1WaTEbZc3Wa7e2nPd7nInrrxeGd3ZWdAlbaBi
E2QwDukekk3xBNSx2HQh8zIFhHtdAXHoM0AmUSnuyiDv9nUea5R5lHu9QBCeYRXpe1R9XQunNCww
V47xuAEUCquxbW6B6Gykhap97OarSGS3cDAoVvMny0iHmIKJ0QECoqta1lnJg/BYFKVx0OvU80mN
9lNC3Ce4p4FlPZVJfe7y8NaKYHAXvf6xSCnUskYYG0XbqEXXD3QRvnFsQx8h49ZXRY4U0v9Uw/Gx
m/keFfp0qM8xNjCPLToMmIVOxQq2l/eqoZ2MIL7MxBVIRWsJhLMIgmniYIcBbaf3+UdaDIVnVPWA
qwj2vNPgpDHsdz/uI4qoLAE1p7kRU53RnsN0AG0zJqk9MIrgN3sOqvh60DkvtZLfO2XQb1Tgh5SE
y1sRnQbMxkNupci7IpZPgsxDUvW8shvu2eUyUfOrq1WMZLoBq2MCezXqgUC6Mj2y2XvAj5dcDZHq
DugEMoX8OsL8rsNlGzJn90Q5YJ0SBFzYJMZOWnlHJJN6VujJ09o/N1j/QcyX3VYswdn4M8s7p6+p
NdsELARoSOBN0oavijMlcbRXCatbi52i8gvaPNIi9l64GvBNFIntUW3Kb4OIyKwJl0ZbOG8MRwBd
WMx79D+BVHajeunr5FwLccLF0biRGozMtDkt2DSiAzO41oQ+tZATxinYs5YmQC9god1RA48AxZV0
walMHnQzjj21O8iA0leeFeepSb7ROcI3Z07aiS7/LGL9K1JYa6UWIm90x1SNyWS7GcbBTYbHnCXh
XhYlrOq0O5aDCLdFrs5QVkqbAdERd3AGr8KkkjezbRzxfuzsFHYdyySFbndCr9Vn7jOAf+sAJnNe
dlP0FCgdC504GZjRvgesEUd6fRzUOt5rZp3SyS7pkI94JjR9S4KG6RV0bpg7PjoTzPuaeRpJLBhG
41/FyDJYaIXf4HPjXPUy5leWkf7ByMp7zXwA7as++rUK+3VoPMeGQaQlO6OqXpuewnnXymddsrh3
LO0Ok/0LKvYdBbw71TaxXlR5647qDBO2cXx0hfN9IaF1jBmyX8E3PoXoylU/wO9WglYez31HOhdM
W4rJ4z2iU7KyEUXurPFkdSFqlEzetjQ6t60YP43cnna9PSAO6bhJ8RX4gPX8TDAr+wJfuuhFEYAg
/EEv1rx1AZ05qNTtzipJd8OCYSP4ygg53OYTs83Qpo8TYVmA9rIvLbdUkCyWyX7MJp8+UgRoHUnZ
7rcMs9arDH/ctUl3grYC2xa/fG1R8k0QuB1UH91hDC3fTUG7s8tB4k0oIL3F69Tkf04LA5BTg3xs
0G4EaghWXYmLqjHG6k0SMmbFt46xf6t10bwPE/O1buOOAc9GQYiLS627d3NsH5ED3+kEx4/VTI0B
U9DWn9Fhq2h5pvF9yjM+nXRe+gzvkLAEqrjKJPkMa1pMaA9nNuDIVD9biw+bFhMlfQpAGcw3rMPL
pyQo2ohv/HJv9RjDmqw/Fec+ij4M9O/Y9FBSG/J5iIfvGhc0Bj1y1YP+t046XJYsf0CQAPzN2Lbp
+TbN6skbnOKJHG+5mTLnJZkB01r97y6DpxQGRyRce5b1734S4lh3WCznjnkvmvw6VMbHJPY3Jrm1
p9bo9nlhTJB4PCMRWMBxS22KUScoRhvJWBpOhe+jNbbe5QyQqhwCEk1LdP4RjvRnRMsN9rlCJXdF
AuM0q/Hc6hdaQyRAkny5CefsSSSQoGYy0viTabspncghKKgEGQouQLdlFHYo14i2e54xMl7YpUjM
CJtm5isrJ/yDea17Uwj5Lp2+ww5PQTNTeCS3fgPc84lR4gvOJgjaTNurfVDxwyALuHUYtX3D3jE/
Yw1UeibRwN7FdNY3QUtrwQHi6SjVsxmI3ltiDu17fj2DUSbsUhDqTTYNvTT6EnNIJk5mvCJeaaYZ
+Rzs1Z0TfVi1QdGPc7Kx0FCOtKsBy+Pyz2eItyrFxKYuvoEMLFmdEzrh6UPNWwlbPj76/vIGRJ8f
1LAmxwYJcaX86oIRNT6uWdYIL+CaHmpsHSji72zSFJ2Yv1IWB5RSM0SV8DOrlvmJjXzVabgUovAp
sLBvExXmaUFin8IJzJ2phOyQw+DWkQWYzCxk3QdwbNsR+eNCI8hZgeM3bBjVJlVuR5RPGikQ2CNZ
vXdjzhfiM0XCFt0NhdEi66V3ExJZuhFT0W0iLE1XCRWGyACZmFrDO4D1V5sE9wwxGD0yHObpED+D
Kwil+hpkCJDaBtsOQG180DAGe7W5qHhbU9Jk5WheS0CQZ1ini9TN3yCnQMEszlSfcP9XTor1QlSX
HluG3nVP0WT41/VwSm3EdL2UH0UHyi7p+s5T2MZzNNxPpeWRniHcPkm+nZr+tFKJk2/lgQf/LHBD
K2WtqQ0I0CYswVmrUkmcrF2qFIXXGfdjoTx1w7cTUvU21afBIDAhxVS9qJIsk1lO68nGK6yDn7Jb
pE+EIokRwAr4/+s0hmlPUHRYWhejFORsFIF6lU89D2KlWsU6KwdEo2NRRlsSalyEuNY2s5vbUKEp
WCU6w0N868AYgxjxoQY+iFreAtY/Rj7ec6jZhVvRM1dZjtaOuF72qPg6/Y3qqxU/SD7SKMaXroPq
aArowoqUyGQNlt8g8Dcl1veWBB9lSHedE5SuOjtPmMq+2yWChfWukUU3fV6oG3YqPn/jpoqeQzST
OxnZ2yRKWZ0rvzBhYyPGGHhtRZ96mt2CZzaOCJsQeLLuxJYybWSlXYOlf8LcTJfYBBfR+9CcnzOf
sEO2AgzGEH7VNvxUiLnyquQwsrtHxVs+Mmlea+V8ZwWcnpmrLX8n4B8OFF2NzwgGYdtXErt8sMS8
hGKjWJF0A1KQegHcbFBfC6JNyCkddyTklLEZIzG2HkIK0BvQY4mBxCD1aQ4G4S31OBy6QwKwgPYp
MouqGR7NKX6M+vl+HKO7IJqO5Htc2iYjWOViJPK14CP4fUBKwGcJ6SQYlNsG/0ajKVfjorXOZ8tb
NqZzV0AggYLIQv5GS4J36WtPOHBU1KLdvour7zi0yNRhl9Bnre0ZypNNIktpiOu+g+1XR4sczefj
GpWJC7i/k/y1NF93MWiLUH+w5/mx0kEtq680FdDUJZyQGHHjPvPajDOm1vOCsJIaLKDjRqJ+my3r
DT0jJQT1WqjZd9c4b1rXfeT5x9D4iKdpcGQC1KPf3lVKtc3M/FvyZtO5/A4QvqZG8QiSdd5SsSTu
KrfAmiZLUnj3mrPA3swRQ1JcTfBU2+I9jetjXYNAJanJ1lMKBeNRn4i+lOWDYcRnOMAvlto8DFbm
hUjudoXt34FEp7Lc19+Jndw5wfOgdzeyUa5Csr86kX6Wgq5SvVhclc5DMrJEIoa6VxNjgrMYh5dU
qxclui3n6DVpm99ZcNGaGilTWSJJbu1rMnI2RRfe+HBCK0XDQmN8G2rWbAN9KVZJ7dL35JvSQ6OK
xEob3TmCzpPfvmh6g/nsV/3/2DuT5baZdcs+EW6gSzRTEuxJUb1lTRCSG/RtIgEknr4WfG9VxZ1U
Rc1rojg+/m1LJJjNt/dee06MUzXoJyPmKuiTgCyz5yU7/H9DX40OqP8vhj5HEDD/Pxn63rM+yers
vxn6/usP/Zehzxf/YcM9cjwb1SiwwVn9L0NfgDXP910fvDP+PAHo+38b+sL/cIVwLdPEou39pwvv
fxr6vP/gb3MYRHo+Lncbr9//A2rL/vev/HeOHf8+OWL+Tr4NEwDffzf0BSNe90Yn1nFYuicvtLqN
W9T5zr+KIcPfm+T1NqQGZpVmy8W/DBN3uNE6eBXzWEz08XDWOVT4yYIna/sPDdMWcqzTkWARGeqW
6uyxgLxj+uO5almEAdsRBn9bLCgAQinmQGzUDtuqMnVUeiOq/Py8QiQSFZw7U754gLwD7tCw21Hp
m1tpefgTaID+uyz9jzaeP2LuAXs47nBTkvlzko/ZOz4sVq3psmSjgf+r/cxl8v0PBVyl4TbhA5XZ
3jWQ0iJGQDm8caLfHdAh5krGm7JmC/X9UR99qs6zYm05X6dECcYkkPQeEBffPssGT1fgk8ATsUds
M50pEFoHx67rYQzPQMi0CzkHTX9OXf/1iebRROnduz6kwp1gPt3r3Vc+g4McC0Kl5nsZ/sYT+upk
4y3PwreZmCknf+xB5WoP4u17zphk7pPV04OY0J0r4O5G7mxMMWMEqhh8N4pAMBxZAmEpuSzQF0hi
zMKIsZixG83hGf5DGtGV537A1sLNBWUcTrjLlsr3bzu4wnse+7c47T4aESm3rC/al38xj7fXNvMu
ZceP/a8/ieH1hslb9mgr2W9FXHOtENgSrHRMmI4mR0cnGWGb4Xc7rXCiOV8w/8XhO1496x3o16kl
u2J3ZgpfqqIShMaBHXaRKkK9sCgLeHLoT9tUIVmTIHXvo+7jE106xGl6NeyLkDxvCtmIjg9O+Isb
tfVbq3mlwgT5xEvhClluwlUHKMG2C6dNPwfWqZ8N/txYHpowcqkN4aGxPhV2HKIVOG8qab+LrE4B
/HTyDDclPM3eMYMzDvwbKn8VJAedl3/EFL5OqXWYkgaciPGdInDvJ5uphBkzS+xdujhXjjeFPrVw
DnVAUJKU99m26mafpcGZETMNpVJECE08AXXx3FiWsxrRSK9W1YQ5LdiaE307MxUsRQ91d+xpiMIC
+dIuOe5TS39z9p92+Wr8CNV4JRJUHIDUjNhpIGHUFECxF2Ni+PelpyI1wvQnyZEjIRuJtqOkQ7oh
eMN9bP3iKoCtq3EhXC1Lc/kz68Ofrlld455rA/Mftxp+kZU5JNTr4fFkUi7dwMehilqIlrm2QpZ/
qyxX//nIQha4srxkvNDN79KvfvRs6fsVQqU6yX2XPEveEJSbYsGFwZfnf19iWPQZZvaDkDCc5Fr8
BbOaYDzzhhVJY3g0WHFM3cCmmZE1/MhZXxiDZH9e9W9FPhzznl4WsxByl4/ecqajipM33Rq7iZII
lLiE2aApn3rlUdtLzU7AyGg/FGujB7N6D/wLqsYjnQqcO0UqtxNayZBwJ51WG4LtZrtyoPidudV+
SMzhpD1Fp3vI8ZiLw2ZsGRtqWid2JRDaXhrNkbESeCbJ8Hp0e3XOx8DhoGDeu24iSIr1Y8tc5Pif
32cmXjgQToijOHbxFHF2a8ZD3M3GLp1SkGtS7SX/0T+Cfl8V+jhlHPB/m6t/EV7KjOPA2QTTczFR
tjsp09lAk65Xo5LjBw9t4vPSetz8mrw6zSUJkJmOdWt9UDrDKqMqlnqjFHmiqQcLZNgb36i/psqp
9kpbRNIzGkJZCrZ9Lb+1b2f7tvF1JBVdE6PVPQmLlQYtVWy7rPDPvlMQYrRz/czt5eqpJY1EZSyH
gVGBB7HHDpwHsqEE1fzlYuU7j4d3T1G1f17a5LUnQ40GgIoST5PPisBNetJ4WwjQediiz7YoftPk
hEZNszEUaN1wuSdC22EDXh3A/zYiZNCbTHJY20k9Xee5eKkLavdgfD8VDYfp2TKb5z4M4fv0/bvu
G9Yt7pP/fpWkEsw11pvIGX5MNW5j25KMGkTGWK8kKdgAYMeGlySEXxJedXTwKAlNI7ILC1dTZ/8Z
xvRc9U3/VMBMdWnMGoNh+bLT5iElUQnV0iHFNvUyiukx+cFLuwkUEXNttvMVzzyG9GK4qTRz0FoY
PvQhR0h2zYwBbmyhLbhTTsPlKhNpm8brNYNUkEKmjyVOohpk1N4sjfi4ikdcBPHC8+AzBJQoUZKL
ISDDbzdexKXpUIt131pA3dQj2auAJZ/gUTpB7KMusrw1c/LdxnmwdediWqHBpNWww1PV6Z2R/6+U
MgQHv5+aqJ6LHxLf2FXEjdgbXg0eemAgrhZZYO9mzkPNtLuDOuahyzOPsWX+7uky2eQOobVJxIoS
gpJxTVoGhMTTH3AB62ui6Alqs3jYQW7wjrMO7DNeh2Azj+HwwqTCjUt5j+v2noYNbAPf9A7FYAPU
SRfy+TQlnqsSuye7CKrIEtE0epkyV52Qp16zyTKPEycy1gla3ZfAEgRvwEhQxVremL150b/f4CWs
d37LLM/hEwni6DHN7Md8UeNL7dTgy2TyrIx42ODo1A9k0Gpc4/wKYPpzqcxsH5vha5I4J3xQ7/FQ
xETE7ImZRNHeems7jnnxwt2Gjgx3PHMNgUowW8M58LPhq9eH0pzopVpIRDqyxAfhBtzMqlJhY+vi
vdnncBRcgzLa1pufJ0eefN94zKeGMeOEH36gn/wiL6GT5Fs10o+FXVIeG827uiiqb20rPE7B8EqZ
VQXDvlA8VuWXobjRwke8F16/VWLsILv5+lq3V26IIN9EbNNUMt/8YfSiFF7NnkngffHltM8KKA5O
QunxmOz6kf9o8TiXtfH0Uy1B8mjBYajtLtyJgeqklkc2Hp0X3qLzknpXTqfDMxmwZe9ZBhliGsqt
sK7eUORvZc7ADwLxNabVB4ClXC5m/5IuPVle2jcfGBqbka6s5mJL90WYHuND0Dr3lBDUzfBYWoNP
lMTkkUOEuSVhOx+Vmx4ofgcby3hx06JdvI00tG8VqHXYrpl6U4CxWTMnKLELhbUunzYdNN1bZX0s
yuqPycTb0zCBSHv/ZjVCbIxA83bYPqFLqNHeMRfLy5Bl1nUosuIwmI39I7MPgaO8CwFuvBr+LK7Q
UC5GaLP5oppdaY+6xfVI0ZBk3jkCg9vTuMS+jwGV8rG0PbRu5gCuSQU1d+EVCJxLXmFw3jqer20Y
Cr1LveSr5zJyz/Kp3oU9GlqeNAOM8qlGAM/WauIqeIJVxNBPP41L2FOIZUPd9AmOFb6RnNeWPqO8
tLnO93ab+2+9YzORB3AKp+0tmwdGgBrUasoTxyms2jED7fhlVl79rvqVr00PjtEG5GeV+MBRU6wp
63q8k15WOy1RVqreHRDTxgAfjfMc0vm2Y8EnB9Awam+BpWPYbrHGoNAdDIlopJfEPSczQ0LDHfqj
lSQFmddVuGfk89JgioEbI+OnuRl+EINoNmbit2+mTb6yGt30t4ArlI1t8NaTjd0QEDJmv3+rMQNv
q3lmVe+W9qfM6UesLSO5EEewtzWMZMo6mm+/6sdzoh2gVU2NoUt2b3WxDVor/cYsfBe0R9JDTQ9W
g1Es1m2JBoFUoAIPLEHZLpsZU+E599Q78UTzFDs1gBvRYoFaYJyx2rFM9TZoPbncMvVHVp5J0pPK
ZIKaZ2egzzobPZ4OXlfDSMN9XXFIjvsfOrb6K60LXOUUDqnR8Bw4nto9GhjN7TwFlEWjQ5RUK9RV
+cEHyJgLTBvxpHGfEKnqr0Uj6aIFaHAo/A4fSph/8bdQ0EmecYvvUXyNYWLfnRSDRxZOROZRy5Z4
tj6gyNG0kjwncCo2y1jXx6ZKcZabpjxZFq97nrhURvn6kT6dldElmYSSz4zM1lk9FL51EOUA1RBc
fgFmduv44IGhFoAu4XBoxk70j5KzLM4tsNJhjx2Jx1iEm2XK4kdqlJ9oVRN8coy/8Jjyk2ecFL6Y
JMfpVVcF3YQD1lgeNHI+g4HMnEyQ5HR7bGNp3GxDX3O2T8lif/dzAtt5kKJUYIChnqvq4CuN+8z0
jBunrzud79yM7MLd9IE8sUkQjlNNdoJg/Z1OCyZ0MKEbpIaSfjvpH7IRpctQVXObS+8pU8PrFLbF
keNvsJtHatJLuqTbDmVxsO2Gv5nEeZ+ER7nwN/ud81fEvqJc0Oyj0K3zO8sN543Wks892PWNTtNx
WyHW7lglh5UICELFoWbET6oRca2jSjtOqFUN1EP8kxHEBFpI9seKIcZGzma3qSvXOQ2EszJpDMd5
rtEtxgxznddiHMOperXL2yK6jMwNqGupmvQUp/6HdtJD1fvlW02dooEVoq7S6ooOoXh/igO5HZLB
sI1yYjTUIc6YISeCqQKuwcansONMUuQC+5uP+sSWP1XFNcTXe1HFwovMTNDIC/Vk+DyYuQW9h4oP
px3+LMrtLqNd8N3X3lefYCab3LED5zmYZ2PBSYPnEdwg7iHKewjxkXB/wm7500ptvUVjTTj1Yc3D
YVkejDwhCK1HeN4lgkeRO0e9GiuDFiyDgO6Gg696zNK1a5u20b3lBcSCluDXoEMAStpQW1Xbl1iQ
XR+6gj6KeLq7qKews8InQDLqNjbFq4Hc7qj0xQuSDAyy9WgaCV2HY/Ns9BQAEpKmlrI33NtcjVd0
vxk3kH9tUi+8p4I8TT3uw6rLDnpw3Yvh/zYhal1sXHEbP+94LzGam80L9k3nXIz8Fq4l0D9lsrrk
slNgT1y77eQCaxr5RTqQ5AIFMpoM+ry0nwMjyCq3HtHv058jWlhPXfac2g/gQcBlwjHC4WLmW8ck
wRyKArV73XERgTxWzGo+DtrEO5eop5mgzZYbJX3GAcNZ15PgzHBAtsT3APLaF6qHh0ueOZj0LA6I
gXzVocYNMaABe3gnIgIY9s42RbarC0TvwSmP0g9hhIr8k63a3lVWrc8ePA5Sc+q0wnlyboEny/Xe
khQnSqEbBAi7hoJuGqQj32jTnOeGk0tXlvs5dJoNshohriJ9R3XnWEN9VmTzeu/ZAjbt91Qk89NM
pn+7jONvax5fU9QeElTi6Eyd2OnM/YPz7o8oZ/tQWdUv4RX9KV2GfcjE/8ZlGL0F2YEQvme/O+4J
R3n4Zof1FxTA4LiEC4dXjKb7gKaVxesAaTjM4itZX5QFt3iUqv3CyfTCK/Hhymqiiv7CUTB9qglE
gqldRwnlRzo8dHatf8QJCgifOQTPzq2eKwBkYZPok4FbchzVu8XsY0cBANtBStczH/EL4X+C471V
79Cmg6eGlIwMbaog5PCLL9HSFsiELcJFTjVyOe7p5uD865PnFzA8tj21hzPHpXuWSbpnRywdCWMn
z5AHoJbdVU+MDWOv/+n5qNNpQQgjxf+f+BRt10b2Mo8cPXVv0O30oUkIcX1noN6vFSoGIyEGbXJr
1C3FPXtc9jR0k/xhgE7r6jBky84gaJfa44A9Gk9cTIIDJRTHGm9TtZ09Bn6j9dUtNHg92v78Y5wa
1pu5YStUNn1tiO685fpBTYH7yNIvHsvKw3dTslF6qn2KZRNcINvT1mQEnMjEHHV9m/200/HEhar8
rKAluD68BxD36a0KnYyTuiw4InbkdbvU4bVlEiNnJe+Wyfwl4MeKvDT+LQrCcEvvoeP1mkmqUeUn
km1PdbA4j9JwnG0X4P2dVxKvGUp1XHD30btumNEsNLXhtZUeex65rumxBribyWmRGbj1W6jRlisJ
KTFgfcRRNB2msh/Y/cFCmGEmbqFnwZvUyt8Ngf1VLhQYdQlVn+VMIyIpBcGqHADI8dYWT3RxgHcg
4gjpUq6lqldBJtYxvWyvlPuSTeR3u8G+9JlC3BWvTUf1IO3oJM+8Ln2GLJE+p1792flD9SQqHlBu
fV7S7stpHrYBcVxUPOseGhGoVZkXWEu6WG8QerajTm7EkzaVXpEQHkWssnHqrVHwIfXCatv3YBsa
gycMKfObXC7O+u6HhbuvU/przuxPqmIPfSwoourrez85KqLSPMDZBisWLxuv8tgzJrkLu/05x+6x
AJ9UVtnTwj7IOQfvSU1SVoBHZ5TxLajJqjgrivCxDdJXz56cDbwVps+JJ//CH8bF0NCAbOJPLDnx
oDjb99mzaWkWBzWpC2NrCt94EkkX42FZ5XO6HOuye0vxflP3Y7zVJSiZulMUaRY4FJY05SOnfjra
SSh0ROvk0NRQysQMAM7NGKJRA2H/MdkcrJO2+SGYjRicN8RUHTo9XjHEBRtr5k+RCPppZ49pykmh
LT94Jj/dCjVyrJ1k33ry5wAcBPZR/E4skRxp4R4Kw7y0Wk00tPuI8jj1XAtecsEhm+okGFHWs9AM
TplRbDwP43dRYvhfH143ZbxiPPsW/AxBrTRVreV7or0GqmhNBxNKe9RX9sHVbbhJAryKjTzZZQkj
UWAWU41Brp8XEhwopi/Cl1uAA3Re8faBbvqpmA9ugH8A4xmpO5z4YYdq+VtSZE3Hd0QvJgf2eRe0
Vy/YWfR2Ql3CneTLknLoovtWwfztGyQkasYHGFM5O2nz2FeGuFjQcKzEA6wMFaZjmtzP3R8viz8X
Ty4R8ETep/JB5YG/w/Rz4cxgExXyww50kyC1RnrJXYqrShBCha7xfln+Iz0NjP96F71hmEhXijRa
GvkZF8ETTHqs/wu3dyuUF40cYvnF0Q2BDQDHbBizcJnOtmFOblZml75tfyVAKb0ly/Y9nrib5VNs
u3wDBzAipinh3szVRUzZd+JO8lQEZJYqh3p2bZ2sLgDVmuWRS5WADHzn6vFbDoHiKE4bB7lR/ok7
Md2XHmO3lfyabHf84KQCLMuvb7iGDlM8vfucubfQVFIG3pzsGiJRx57g5GZqVfdZxBDgqFIt7oNm
5EBmNNgH/GxEq5PNIJh4ExPmyR6dMbLb/jQvGIVEDmB4SiiFNV37ISn84lqjdxiOeqcy/OyNJ79T
1afpUBRQGX+N3IbLvPDElet0QThwqY08i8yh0ixURDaWGiSP9q1xI0b1loYzBsJWPoa+z9DGLq8D
nWbE/lZxe+RkVg48CMgb3avgSDtbBjtHzW224c+4Y2NtC7nWl6fcPiEH/uBK1v/MvZZ76zwax1gs
TiQAiQO4JbpNTBnW4Tiro1EsOBGr4RY44hrW2CYTaW3Vo7HQEmITijhYPlMYaVYp/FSqHby0O0mK
P+p5rB/qVj/jEkMZWPu7uXtGtDY+UUW7UsBfqYrgtk1VK3uYC4x0CoydbTBh7xrjEU+TJVl4bUyG
SjV3TOzPizm0u3wqim3+UPUVFSC2A8/QC1Icnuk96RIPvOzyGds089ntxJPPJYl7zDfLjTXEzcEw
iQE4EiqABZohvWWjWjf1Ue99TKxbKeEYl7KDIBQ7/T70Uv8gef7yMimvtVlCYOJ8EKD3793pR4rN
KiolXYkYtQhConsPdc/jXo8bUFl/42z5qwvXfRLgLjZhDn9TcZPMCjaFdWrleiRy/Iw1wFxqNxK9
8ep3n8SakeCX5CMVCVP3djN385OlA4Jatv0FT1dcCNA+4qeC/N3k55LULBkc9Lu4cx5Cu/3miags
FJe4bW80XcDAMq3iVoecKBCWEpwVw9s04nXQahmuDlBgggbRNAQkh4itRFXTv+fh8Ox1jbcNOkS5
Cs4JShAndK/8qkEhbJjMv+vGYwSwdFakMm3vx157V78domXw32RnWpsibshImI089pl9ccz8wF5X
Hxwj/A6bavoozc8mHce9wzzgqLta7YEHWlTRjSlLk4yP4Ni9iWsOsL/C/+F01avPzHlHtfP8Y4Le
NC9InHF2wPT2OTWx2LYL1aPk4slQGMWx9325zzI7+bR6HNNzVd39KjkiS+L/xnuq+/RYZx+YWREt
QyhUBjPYxSsvzOAreKj9dQFp1lqc8CB3klJz1K5zUAmnAACWZT8brJHcD63XPI7Zj9r6TPPGWaed
haZLbUE7M0tw+ZdasPLAZZo/cPXUvvF+Ty1Q96p1U+Bd1JdZM0f/rrqrjldsoCoSJks2UzMNEHY6
qgY2lFjtKiO2+SpuDdQb9TzY5qfmm9vHI9F2159+V17an43K1E/e4D+NknWrm7u922MeE55axZCp
fygtfxvoi5na6knbDaOq/hzn/Hd9AfYxXY7uynpdxBJ5kw3xi1qZKaEOVMh23+KKOVuT+hH2xLFd
+13KNShOI+S4NG/2oF683N9hYTtSlHpMqqmiWs4sHtvRKB5zjoVnYYYvSTual8BlLpdCAhQsq43j
GXe0L6+l2HporuPAJmv62clPDaZkNldp/Aj1R22wMFks3oUMHueqe+So3UVT6pwCI7EejMIsDlnL
XlVl74Vw7Cv2fcgmsfnIZ5gDcMe+xUazVlFyuiBR4njzeqGn1kOQHbDbSkUTwI5ItA+QVe/Twq2b
jVW3M1zj7ml0TM6FbvehfmUrirFevE8RigwAXkVVkSpfMFXyumV4nbmn74yR3kPFGBJqJtd0Dxl7
wZWNV6DTNNsEC2bCKieaI7T91NMzmddZEhGpRaWgvyUweHvk0YvD18KdAWAhMVS9MvdTTBlrXxL7
Kgxrt3rnqA5Oz9JH9s+7qGyRR7rUfQMkvmVTY80oHFKgHL1MfV1WSESXw0vgJBchQpaHgSTPIRXr
pSMs+pveVyzrT+QkWduzdDlA1bstITh0ygVYnVABkA84w/NgpsN33lpWBGd538wTHl+qY7aNJSfS
dd8kJxAyF/1KGJxDsTNN9FTUvDj2nxLHc1QsyJOp4b2L/K/KnT/T0l9bn2jQXGbtLkjoeYU+jvMp
IyG/ELzoJsvH1LZGKzBxLExow+6d+Vp1HpzhnaKh8TwLcc+4laK1VM49pJ/DmeLfhW8PG5c806kz
fPARU/FFhgIjoHi2QKGXcorfgiV4nuNeI6yb9pXszMn2JpebMehuq29+LQoGBJTC5Ijx3CLPPoB0
dng3OO7KkGI1wmZfo+VF1kh1Wet/zb5i3l5+hZY+kmYKqa5aKmrAzDkaFT483NUttkZAU46Tiagx
6Dut0i0119iox3tgxk+8gvu1iVekdncYC1jGKo76acGxmFj1lucXHJAeHmmBRrkSAYCRsCUkWECM
76eTtTgPWoNo9AP1xyh+dERZaj9o973nPCyrDVUtTYTnA83FeWL2+4EFEhcbl0vp7II5M6Kw9PhX
xWMdDOnHvPQTpPoVXVhi9De51R+Cml6GSsz7IWsf6LX/TVcEHxs9/eYHEhvTUcYh7Z8hIz6HT8uS
TG8IXnvhBfSaDOJBICHqArx54HKhFXH8XFR+wLATtDjr0CbNO4Y+RXfg8bl5XX9Hre2ieEifrSy5
BZ0hNxZxhq0j/POQ4oTBMbuzs7A8qUz+iINgh84xEeLjDYLIQCXzFB6GkQF2WqPPryVaTbwcKs9n
kEGOFbhTwsWfpF1OCVi8RjAtrwtId/L/QDJjOtZPR4P2IK3t7j426QeSn7fLMtKAoYHNxr+XsXjq
LPsKj/xZdWTzmNDdBF5lLEbMglSVvIbzLxjPUCi1jS8D3IJVcgP0TFA6Dkk+Avl83mq2I0MTPnLa
D1zp4rJ6mzi7lhyL5DTuGnD6G0P3e8UTcSBwoiKnU4RY/IkUbFByr0lpGPZ9CKtD6m0A6Dd7hiYB
hNWsuMap/pDBcGvqqbx0FX3GeB835eCdk4zKIotrlzvPWFDK5mJ5g9yrjLoN0D4PFOCgG6A/bec8
JP5ak25IuTylWBr7EnEl9k5zjC8JyPe+D0C9wJelIKn+Wn83m+ab2/v3zggvXLwIAWSbxHrP+c49
B+CVx0Ri8kAeYs5Jp6d5kO+Q5QiWG6/NME7XsrVfzaMkBa3S/mY5SBWyoB+Q7OeWgvbnMKvobIFQ
bqVFHmF+yvcduJwkoKEjSTDSE09iPjAmTGYHy4jqnG/Q1+1tAdOwW4/Atv9Py8sirubUgnkpoljy
1XG53joapr1Haa8SwX6Yx5fZWqsMQtfcuSbZcMuEellKQWQNw+2udbE0ySLBHV/J9W0zSYNNmYEB
VS6PRaJuwDPHfZytpbH2i8D2sWMm3kVNXN/iVKboRdRqZBy7KlzfNlaNesQgNRUNjePQ62au91NS
Llc7ni8F78lWBNM+SJhgO/X0NWlkZ+EyjJFgtk5j0JyYfUeFQy7RCel0MAirOcQiZVnwOeuPBj1p
URaSw0x+xgU+aFJq1Gu5BmeiAT4MoKZUeexyhO+DW6rpITL9ND6sn9qt6w9YgmbgRXke34dafJmS
twFQEbkrLg0aK/+2F/tmlDnRUxD7/a4oevXgWde0N6tTFvRfs0XUmPt6uStcQnG2mdxVzmQ3iMs1
3JHvXXP+jaXUpRCc4NUYHiiAJ3PSjurJI0OGSepIuCrerX0IOSLM2PRqOzT0n/tlvC3ABu98z8R1
RDqPioFn0xWHjBNXlCpKwQkwjpFJgGC7iOGOmTE72XHG4Zuwz9Dfa4e5GJ/8F9tZRzdpfXSGAdBf
cJCkgHbjDM6f+4cbNXWZ7/K1Bte3jQIXz/KSx7I7eN2bWmoN3dUnd57mDHolPm/9FlbiDY5Bu9f5
AIu/jEafoVE5anCq/heBlPQ4fg/a+9CoD5uMhMGJTNxzWeXeTmjmImHmfadBaUVZ1jU71XR/MROt
3T80TM9OVAqO7B23Eb+hUg9QDc1MdrDrAgutLpHmUYXLCUwb9H0GECRyFvFFx4beGWwS5xzFa5cO
s8v4q75VNdgSEtKbeK3LKIoWim7+uwbF0U+Jf3E8VKeQQ+DMdiWZg+64E58Iuup33d1kr8dPkcLd
MwsTm+WJs1jI/x6X7SyaG9U1V5eZPBPmlzpsnhxly6sNvCUmzbZxk6aAdupw+VzLVbXvB0fC5VTL
484meNQ2XzQMdJuG3kTB6nUysvCgnL95kLsX8xcNfklkKkOcSBcwJ60giWdYEFgE8HIVdJEnqeiv
abeWTlh/szkms5WpV8uMGR94/ody1SGrPOvRMhSNcgK/5pgwGHaQhVH2l22MJHdgvt7v5qnEAjOK
DzOjTQf51ky4cqc1m9QkflYW/JjSfppDIHO1/YN9gp87X0MgTkKT3qKYqYBtS3zcVEXWTDt36Dal
qQ9Fw/vaFsxiqWzlthSykOE7WzZl7rwP42eMZHhZzL486Fk98RRV/1J6Pmm70ug5nNKakw8ITbKl
X4aKy6AnK9lxv9sUffaDhJ1lDNVbP1f3gTnxvp4IjbPN7FLkPNAPwy7T+Y23oHvBGfWoY01Su4T9
V5XP2gtuY1f/HEDJbL2Q5KSwcawUc73zgCgYtoccpXHEDm2pEfCdKIZvuZKe6NLpf8m8RJ3WW47h
ZyGFYGEA1KEX42mcC46QbYjYDdBlbpy9GKpp63pltrWb9WbgyhKGI4y0ppp3Mu589tQIeBIpP4iA
2zZeSEVj1zRdShgGq+PBJkErtThqv1pOVRpzWLUFw2XFmjpiONwOfvM9suGflyAgsgxZStFnytWn
/gFAo2C2Hd9xo4APANp4ZGoge0pO064+/uMGwSbbdWA9OdjnJ6vB+xIOd1PymXCWGvxZJ5DW4mqP
8+q7otb0QCgWKlhF353Ly+30jJtsLuqwrw0YPalHeW+a+w8hB6hgASVW4KeKdNAyYEn5COqQRvi8
PTV+CEF+pNaKlNFNdtWfeC104iY9mz+JX6POLTNe2meh9Hjp/X44gX849s3I+Z4c0pa1bZc5gKaS
MHCPJcYYzQCXXpqoEaMVCWDio5eLh3QYMTEyR2NL5QJXY8vjsduUM49lRbofCYjb2MDJZUE303P+
TM6Pe5eM32z5ZfXGf/mBy1KDRc5IiUlIeHSEcVjRrQC27Hd4J1bPX51lp8wt1c7MrT+LropdQohm
gzIK/oc5Vae96WRQAHKq+vQBf5u3x8BNB1dv9q9laJd7MEW0PgCi5AuC2oiBMIFwfjY7Km7HmBAv
zpV9WXbpSYRQ/9y1BkQB0zA6hnNz+u5mL75lLSjy8bMDE2v/z+JZdy2ha2kfRTAT+3NtZvKr2ZKd
4E7vnCCzWpw9xx4PzLvnM5+wG6NnhitD+0rGvzmPerCOqSmxT0x337PAPsQMwDdyrdbo6Q5bKKQ6
/ft24pXb3fHLqMhfph5AFxqOG1W+HkC2ru5vIvLtORuHZ4bd3R4GGiVfNrWuJtmhaBwXcKwOMz3M
CEtcRIZQTypu9UFwCNA5zo4uACpAbHAj4dlEnoaM44H83borZiSpCQ0GRnd3MQTsGzP71QbNcZr4
cHiGIAabZgMHaAknIPw9yrGDLIFlHEbjlGcMJmk+XQoeRFlVz4p9eG0FwVTarL5b6lO+GrMCMB5Q
P7UZ3TBagjHfJbH+uToxkGn818VUAa5D3JxwTRP34IvmqNKq2snF+LSYQCCv1E+DFYtoUrW/42N7
w4eeI4van/WK40Mv4gso3NP/YO9MeiPnziz9VwpeNwvkJS+HAryJeY5QaM4NIaWUvJzn8df3Q7kN
uOxCG73vzQfY/pRWRpB3OO85zwmJ5BUqr1dWwBnGE5NBb2PMwYsEpC3uVGO468iqGInBw/r5Rxmr
Ay/csAUJNx76OHyzMyyvhn6xm/jYj+jabTAcotDYwDliVofnJOC/WmN4vFauep6cD+oLOlwdWIZp
/96a1E6wcMl9bIg/gQYDMEqgpM+tspB6yObjWY7QwEqLEjCLEmTu53QlxM0a+2C+sCS27cboX0xh
AHNhkQNrke0jdPeDH/vugRDHSmSOBh4XYhKa1OylVaP9mQgxWxghUKmRR6IJANGLpvjgivvqDsaw
HFPnzAZIfFlvx0OeMOV3CZtvyqa8Y53u12Hq3D2uA5IbSdo3tM26/jLJUDXHMSFJX5fYnXj7NK42
j/WQv0zKypd9rr3Z9SC4+9Jz1CUfP85hh9PH37zOIyLq1oq8By4OHJ7GDxnP4YBmomKBFBNVYMFh
0jdUn15wa0Ofm5pyGXEWDgJSuIWfDUsGzWCYM7AsfG/YTje65E1oZ/JeroyVNrNLCymrTWUmjz9v
FcwdKlwFJSWFro40MN1M/uz1z2P543r++ccEV4EWwGswEINotAenJGeCIq6TFinTjXDHl8Twug2H
jtfeoeiDrSfYjFL5vIE48Pz2J8RsHEBhzgObE8s2xuT5t61y3Cvl/KTovg6aZwwUTTpo44Pdz7vD
+K5mRqZWUh85t8k2BWmChTOj6aAFXiX9I6sy998yUzv7dhTuTNYku0vvCfmEjRFMNWuyotKbxtFv
L+vZ52gKoBuUAXQP+rCzEdUioe2acn66I+sQz6Q9/YduqgJrJ6h+1m2GPz2w1EYG/racLJyXZrr3
OE8hzA2AS9tp4fnNytuFzIex6g5fCOTs+xLCiM2G/vMCBiZLAiWbTDI1xOqZRBZ08yIn4sfWaNcE
85M6vrSGbAkPDxjDwuDeURmx9LoEIkq5AemH67ioed2sHO+VE3NH/Yc41P/U/T730v+tEn7/9de/
SMvTQVsQvTFR5QxyL/+ECw+8vuViPlQ41KPvibbrVSSBHGWQhjEqSQL1Hc+vcKV1wHgikFCYmo32
h4eM97cU2+/hv4Lv/H/4Xfihf/llLIjlkgCxw1VEyPmX/f1xD7Og/utfjP+VgOO0pV5D5dWxTzuS
hs5kBAeB4HkWRfnIjWSl6NdYaLivkILoHzEaM1vVhjvhW86Dlzx/jHm1Tk4YZ6fZCY3UfC9UHF9s
lDI4SrCiRoX6NPjrXrnZyhFKu1ocJyNqG1ZM68xDk6TNimBBffItBxPljMUwqK5dNm40wirl4NTH
6TY0rPjeNMLCGHcpfD/8w+T+U+90d2eIQuHLxWrEltPywjOP1dPMXzY05TyPckMkgIrPGHqDBi9n
i2wh90nM1EDmnO0tyfknSNg2A6sCExIZGx5H7T3Hw2uW+3xWUfpSu4iBYWGqhhDzkx6+TnBkQVFk
a6wjJFRI+ke22+1bC7K4XthXKyzeRNWnp0Bp+TE0udjAmLlrReVSnkozNEZJ4wIYKFgVVcgyKYd6
3Znzjjm55lWf54vZ4J88AvEviChJwMycW7e5cUFZ9I6DClMzlcBya26TxMfQlkfuXpf5xFQ78baC
pXSN8NNsMT8YwNn1t0TCNdGke6fnazrniNErWnvgP8NQvrEu1VvsWbMWXX3GfhYcB9y+ZCQyAqUi
0U4oh19sFcYhphFpGUeIiL2RUnLvm9vQ6YeTk7EIUgY3nHEKEj235FXvy/xzUHGwcB/YJbIPjAYh
NVdqx9RSfniYHqFLFS+hP8QnjSklrjZqUR0/PilrYqNHWsxTIZ6ERs4pmaJ3Yic7p0ggbVkdFI7O
ml5TD0gY3Oo/ZiHElqbB+kQeZcQ/HVcvntP8MuZi6qpDCuvHRCebXaV7y09v7fyfIrsjwP3zP2Q8
UGdTUFXuwmBdUKeZlDwv9Dy6JdN+fWgJ5AWOGGAY8ZM/P0NtHorRmKm//Yu6ozkrGwzbzrdRJbCf
xQcLHNWiJctGBZ/gSCppvwqw0e2V9IZ7PVRAWYy5IAM0YeC+WBH+gYxBtHIdMGOBM+GZBVcz5uUZ
vra+0mn35K1ES504SeECAfDAO5k91v0R71B601Mn2BV0+DKSH0+e13uLxMY8php7bxslsHFqVkoN
/rTn1OwAOSoGaa8M0Ghl3Tlv4qr2r5SjJMu29fH9KmFtqOshDsUHe6V9C6BnH7tnHbARJ3HoHRKx
8I7/nL5i1wOsYNUMvH1Se10mlgYYrmss/5RB1z+7OGmk0QTrOkalw5kpj2GkbxKf4EvsNgbbIQ5f
x47QAkfn052ZNa7orJMftI+1FhTnobOZYxoDJD+z3zQFGBe3nZDyctrO+cyqjW9NjHIRcjQ8FUSJ
prU/2AtGHflBZeYlsvX+YOb5Oonz9hiZ1Y/G1HBHBKMB2hO+zND3R8fDVMpwutpgGJ3bWaZPJN5q
idkv2cJd2LmJSytCgCzzbzYK51/WZkfaluW6LPU6sdh/2ijiyhC+Xev5DkcBjUrkCS0jiw66SKOT
7AWw7ij+rniOScwkWAZccGeM/ukMknp4EvTRGCUXpSwjRMKs5Q9q4r/5FcWchP3vexm/omdbpHgt
1xT/vJe5lY3IhwdqNxiRua4Dghq9ywAPr5c46gm8tzZNo2+fpdyKUwACieB0Kk3t1kX9ytAfkgzp
XSEfLrvJbbZdNThnG7NamLtyiS/JQOhmXoVmWCxqDvRInbn4N7ug8U8FHuzIrm66nmdTLOaZnqQr
5B83wULDSq+PQ45tLCvPViBvBPAWNpePlaQd9FynB5gIJzhJCzSs/1M/bKP8bVh9evztxbNVhSFd
YR+Mk3DN5aWGXzclE/Z/fyQsalD+6fN2sXnoricMx/T+5fMmhqj5ORSuXRzZGKHKgLBhods7ARYu
C0oSMnX/ewiqh7Jxq7fG/g2EuTk5dk2HQUaww/XTow3WdzX4nbYFnfSalc4xpbX85GLiXlcxW72s
So8DthCLwU+5sGSFPFDZhLGRAeiiSB1z2/UVuLo03QruFK++PXx301Ub3eGhKCDSDYm1A2Rlk5bF
6q83yDuxgzECZT9ETdpVOpO8n4/m/zfs/LtAvmEZ+j88RauP5uM/vn+i/JeP9Puvf3mkzU/9x/Kj
ypMw+++x/L/96N9j+e5/zvF6x7Yhj0jC+f+YymfC5dqcEb2/B/b/XrMj/xOfsUHTKyFoi04M1qi/
p/LFf+oY0SQReup2MMxY/0+pfFP8y1vqSF3qwAFc3TYNU+dv/Y9vaRuSiamikLc0bwIAwZ1zCsv2
KWVxAhP6WvVdfQedCjt16Dp0HkOeovHYQStctIwEt3g0vHxj8QpcIGL6gDJXHkZjvCMG20AwEMj1
/bU/Xgj7VTtgJSRzcO1RrBWtbPrllyYNUTy/aGO9PeSr4OKmSfToxfqaHdB85ozortLB1DbGhAw3
oGXKMTaJMlHHKwOXXtTKDTBNzDXYBjxeHdPIQmZZtBOc1TYFFxJAOPLoSbGwcX3FAssdIGRtUTUq
n7NJ2T73w4M70ABZcagi8x1426wI1/FoeRu/CdgTevtSkzOo6yJBUsLWl0Lz3JXxtAtJ7a1KBthH
fYC/V/buPgXasxVqePaUC6ESJMhJw5E5uOGRrnZ7OXp9/a6Zw7CYIR1BFNEKnoTWxW/m4huel4Pd
Z19VPJIDwm6/6nJhzLwR4l0GVkPDlmJthfUbbWAnEAfqZW4iixBsFmZYmltqbveCpwrgvGMckt78
rGALLd26zPZGsHdCQz7R4kEhYljuMwF56ic+gbS2a7HvH2gCCZb+Os2H8WMCnZuaz5gmvKOp5cY6
8vs73qBsNyUWYzU9cYGJkNqg/s2z0zuV2pKBTW1d6UJJ97XH2B+kqoXI7uhH2WpMvMbkoGKqtxkE
DWvSKs+M60hztWPJvUVJpoX0LysFmA/WKzNJTpAQsmCO9RtgAtSt5MZrVkzlSa+clyGHsWtKooOj
rzv3Pm5WSafltCC2I/4YDEnk1aP12FPoYEOYhNYiX8i5LRrINCAFgzsEFHNTJhHmKW47ZZrddPB2
TERKrvMijEHO2dNxjBn9D418qLDm3vlA0SXs3dTX/VOhecnsJ2iYi8LRSrrIxshOa08c5zSDxIEJ
+PmLnBkVhY7t3CzGjFho3ovUKD5GYL6nxO+yB63jImPpNV3HorNfVQjVP0Lrzgo9W+VOgtLIwRub
SsBzj22ctr3zT/qt7p4AfBVHNaR3NxO4GppHC3nsgGNqzS1IHQvDPnk1Deuh1ssdGTvqkDD9FCIN
9gROSSKW1SkcYAWaDYkc8qv7KCnbdeO6+nKom4o7bFsfG216KPMuZs4Tl8fpK9Ly6eCEes0DlD5i
HbyIJBwf8sD/Sls3XQmHhguzzdwZh01VeEkZX5RiWzbCuS8em59rceDXioz5vAEBUvhHQ/vljN5T
GVblNcbZHZVyyxel+hYHWOSeNA+EFHYVFDKMfYiz8bOeWkuNmvbTmGTXHwmEfON1EENyzbbBBYTV
MbeH6DiYeObCAE4W0smhNVwPOFrNMUhhWZM546qBoG3cRWqN4FXhJhoo3Ck3npmpp0pgWyF0QgnM
KtON8BIEjrGMPIBihubc/Nx+Yglybn3f0qFlcuvPqMEMc1wRdorVbqZbMyYw117bAibVLXvLBSbj
8swFAb/CZQhCcjcNtPHE1frlGFIF3TatdiYwc0+LskemJO7t9mOGwas118BDSV4UXsjnI34R4LWW
CFjeVlftV23Hm4Aahq0WJPGOmHM2C7ffDncrhlyxsWp0Ta37+UKzAhRNMLnSnpPIF5vQjPGxFXPP
oI2YyM0I30Wg3SYVjetpUHPbj/vH8vyXios3kK6MRC751m3+SiQpvIwuEc2o9H1+7+HKRwtqe0zv
ZfbN/aZ9rlpjRu+hXnhUs1P8urbmOzBJqgHnJhCYbs8BPV1rPn7mXs7GG0hoIDIJWbhNsnLGb7/I
CPiUeHorQ02bpi5fI2mAyO8qG0dusiIE/caRq+S8DEujtIbnzNEhng3g4Wvpn0i4COZV2e/JLQ9t
jiFTy/rf+I9TTPDNnvhtR1wBdmSeJGsTxyxXM2Nr6LTHt4QClyF9h/CkmYgF40aMIS+l0l+KEfN2
buKuDidm/zM6ZcOvvhs8tS8Z0Z8sSxtuZAixAkz7obJ1QsygNDN8sgyO5ulj0Kcs88y/J4uGjVp7
tcLgeawx/cjCM/ejVzMx6j9BsAxL23SHrWfX6d6cyncRTJ+uIoxYVXt7sLp7DdkXk84DB98Q+imG
L6/p6gWAUrkipsR6ZYUPlQJUO4y8mlWK37+dNKJP1tn08VZ3meNtjDgolpRCLTUaqw6J0eAutrx6
Pc3Kkq6f3U5O18aB3BMUmb4jxPE5TTIAVIplbbLIy0TeNtfdfuGUI9VzMrukFmSKJk0nSpHoOU9t
MLROBrVVZpFk1ko4xZ7KNRVL487DTrCczApQoK12ogkN4vEhVoU++wCWSD0A1+FpiiX39In6eIk5
UPGAJaVggXVqb58XN9uOaOdKtR0FljhSgol4o/XFFFqdpwhnQGJSw2Q0f8bUNZ6yeqfn6Zvh9MU9
7YJX0iW/M5O6+anhmUlHrqS5rK+c1xNKBADa/FQJQhh6d+243JVJ0OPQ65EyZBQtHdJeW8+Z0kcm
HfvYx/kUsn7PKFBx8/kLcDs2HjzbXkeEk95ASESzjxYaU7wWWAk2FjLVQdpB8xp3oM/C4aEmh/PW
Ccxscp6GEG1+oif2mWVpUfCRgBYLvpTVAaWJ4/rihC21WJxglkGT67u4tPNV3GB7tELcZy4xnVWp
s+bppZkCOqn9t8Eef4mxaS5GiMnZi052IKyPTg+gzzq9f2xs4+KWoX5UcNEXwIKcD6ncN7/wP6hW
6/e6lVpPWYtGmQdAxFU1WU+dU712ls77YgTdxsWjfOf6CyRHKdpAxsRYNyFdiIUzxIdWDneslN3Z
7KpsJSat2NkBJG1fIaqUDC/sKnpkkttuO0DlNA2a8hr1fB7Syu0N+WXUL8aBRdxbf/IgYmlMTrSn
fStXPznKKfZwlmf5wthAFQ62vYpHRvWA9Cso5wcNkh9BpeZkZ5jamJWUCjbJSDjda3iIQWt1vwds
1oVd3kOXnhZguzVsIX+dINjyUZGYrsNij/+rxQU44ehJquDoltFHGJD8i0qisM7sHJx9sHIISfVE
t/mc1aXTRgCo2OLLlHDBy2f23g3+8ZgkAmXJrS7vLeEA0e/9vHJ/uT7wyhqS4SPcA3OtAAueQ46r
rNX0+iUT44HQB8kaqKXV5BrJExM41PzgxJUL+ygPNBCCKeJShtOipr9cNRbNbJl+cxWnpPoVx0P1
Zbbeuy+K8E1XvstYv2CDQ0SMJ9lvTDUu7SB/Gdyo5ppc0ELBSHFdp1FOZmxS7/4tM8Ozj3z5TVTo
yIx4eicC+qg58rP2svxOFRqw7/bMesQK4prYsKzyZPduSHoNy+LQMqay+zfZY6RKJafSHGv3Op+M
CvGD79GpQ/vqdtaRRLcGkfmPibXzWLpZu4r0iDkwISGg8zaOQCcGsKpZ/YIJC4iayQ9v2Hsx9Gkv
bmsdOMdRdYf8fEWKU3uY/l+FS/CoBje2y/3htczrdYmmgWQ0ee9xV50x8Hf7yHH0naxgo4bWC97F
Zuno4k8/A9k59xC6anV0XkT8DdeELxMQdmyL9pjVhF31mQEqRPjSzWU6XD0gO+ZdupLzz/z8YI82
c1BWihE45d/lhP5Y9BgLJoyLC+5YUTIdARm8ZHrukJceviispFhSQHRPysaene8vtg6ImIMH+KoZ
K/TzD9bnvdKLBw1TOvGiKToosroOT5wAUZQbXbflAHYeBAMuHwTU3/qOrHZuFJxH4gTL340cidwC
lU04D/mVhlka0as1lLeeYZTtLZNO4AEOQHdlIyEp3WlKposzY4kqzmyFE4LJeBG9GhSHbtqmvIBY
CLeGHLIlojbcVEGurK/bI36aGl8hWCo6T2zcC8w3xc9Al7Ml5dlM3i3d/mxmbFHaMhP3EkaLnd88
lcMYrWoXZpE5BZtAYMNMR6dbNaN6KKUD3yFo3T3Hk6l07jlYCEd92nEXn5ovBXGA+0N0TSWe4CZk
VOsbsJwGos2+Jq3TQOdSFuogX2xvj06pzobmq00WR7tJutHVdWiJiRTz8DRy0Igc79xNyUuu8nJB
2C2EmZRsjdJedq3HARnj491InW0hy2+syfqjFvm4VCItXieZrUhnRNT2Td271mtz4iTTAXi5b5mY
nVMNBiZP4sHklayjWh0iUPRNbzaPU+R5S7i/7xFC3FiRNtez5K1NnHeMS9umME5Orz4RyzFspNar
Vp0VxdBlgy3ULw0a9CI2rc6frm0zvjext5l0MnM9xnaMvOYqsP2DO69sYE5m2O+ei8kRqt/BSi5J
KBc+Q6+SIJElcUH13Ior1WHDH7x+12piW4+uD6eWlEs6QehquQMuKkS4XTtbNJQ9A9L1q2XTnevL
UzdPXk1Idh38G+bR8q7VMK08vaCu0E/jY6he4t6FdG3eeHdvWRu/+mZhH7yGFMSgXywbhh4H+58/
KKePZleCQyj96mDVBRtHYRqUNEALdKZXEaSE63PeY4URYF12jc8snHiynB+/Nk57bkHIB8pLjr5H
htnHp5Wn6bgdU3NHf7aNsc4DaBFr164flo3MrL03ogYSZyNTLPg71dSqkf4VHfZNkOH62D6y8DyE
LX2EUTobSH0BpLriOrI2yTYs+vQazg7L2cA0XoshAmwHgvXQlkFwrJjy7rXmS5tTOJVHiviHnTcC
nXKBF8HGIT4wplAKfv7+qWa03HrmLhJXHoiiyQOdvfLgKTqQJX9eUdBGg2zLINkA1DvOa5rX9o/W
lL5jMb+KlgK8tu/HFTFuc8FZ5sko6feiBhIKVEB82FfBb05DDBwD5EtLya0u5HM/ANXwOu3OHDEy
2rvhGvE6bnra+xwoLm5y0SfKhYKpiJZsry86npaFZqszxURfKW7JhdtlFm3r5MM4K4OSx6ycqGjh
WDENre2wtcAR4d3zn50+VKvWGL/77L0uh/RRiG978l7SIQwIKTGS7MpgEbcm7Fb8GdtEXdORiRUF
1/1q0IA6JZCy1GAQxmg+jdLYZYoj0yScbSPcWzTz/IxVnbVyb7X6e4MGeAAzsJDj5Cyato12VG9O
fh2syLNj9TYwhdqcI8pm22BjWwNQ5hYzlgPAx+9CK73zpR097xeu3g4zGxFE0ukoY4EbHO16rnqr
wQiWoqHUZtSBVGMlCvAYtrHZX5tB4YzUI7GRvrsdQuYZgqP+sqkIvekJ4PmuBpRpreEdLyh/o4ZE
Gl/9kNAoV813AJQRnkv76GuzPTGiKiI3jfKKf+ErkvmzXjTRerIpEEkJG2EQkRQFdcMSDwUcDYuC
D6cGZ+6afUxaQrQrKL7hIs4JemrhiPOCG3DJY72rkmFdTMktzso5FPddctelJoPiVadzl1oyXItn
5TTbnmkZZKMXT7Mq3BDJrZ7LGerwF6NuvJkyoVQGm4lMnWfVsKCRQ6wnceG93kRgneFDfBcNj4Mw
Swap5bik/Bg0fDfwXmFIFIzJu5EoFiZ3nTKWsrQfS8ZPS5UQdPFJOQiLvLK0Wsj4w44BsrfwzPoi
2EvgDEH7tOVaa6az48AzG3LOLCbRBO4fofXlRuoL3dBT0eMQ0AYUmyZfUPUW2/F7b89N7Hur4psj
sLyxgKxIAgjUYyCzYrHB9XLuhobG3oHZCLHFWGl7jNq7QM++3KrcDznuzKSRTOTpn40Uo3JOyotU
t7tl1+h7q/GLE5eqox5ptyL3F6g916CaCc/Fo6sYmbLCbyLONxyO7rwjTVA8ZGH3bTMF41hpvwYd
GJ6ZNYpEUUXFHYHpEArtM/QZyVOQsiliZmZuizeVZT5ogp1Pn5aBP4ZFTVuYlnmrGhgcHhEKBoxg
W3Lm+tXvqbe+o6l+Ti2bKg9mlG7/UlMs7mXD79DHzGVU41kLzU9tKB+nPl12UfjV6cbdmeBueN0e
4v57lxj0qeXoRzKm84YOtEErZq7d8GU00DUF+ReX74GLysUSyKZcE/Z4rfOFDIxnguz7sYj3AehX
ClcWVdG856V86rkF9Hm0wXq4T/J4V3fQgGaqkNK29DqQ0SDggiinFrlm8oUyHo4LI1qSGflylQdk
zqDnjnZXZJvkhTpNfke/vjvcQnR6yRckNol6iXq2f34iA9/U3kq/cgjlWlWdzapnY9VjSnL7kZfK
Gs95U35iywDxMu7zXiKrDNnLQHkKFynyzTHnsoYACV7s79HaZ5rPE46VdSHddDdaW2oovirAZ1aH
Oy8yOD/mGbnKIrtCmTpq5o2am4ZygIy/ex43N49nKgA+XobAARuoSj1fbIxpRtKUPGPHGzDcS4EZ
SNb0CYEcpm15duaWVV0vqpaztZLaY6a4BfmR9RKbz3EMT0+if+T8+IQG3WRU5QbV8KcAvIojGnOw
Bq4+dad3NYc9pG9OezPScYihtni9+lMzU24klQMlqnbrtms8g9HKVJl+LvNvuF1rJmlYXxXk09bV
dnZ7L8Ep7ME8QmgBI45FZW318zfS3msPH3bidv6+8dTZj2vFrRyfKbHBtRaGV8rFOJgi5mT4Njah
xtJrSMOmsrPfVp1u7gHOVhSFDJ+gmH7hI4VXTtQRUhNZh9k3h7/ZHQl1Ip4eE0YTaocnFR+p7mfc
FYMVqYhwq1XIUlbBWwcWhI7iiNZEYGxrl/AyB2T4sCGwDOqy8/Gk8VqJpCT/k5ZosgbxNKew9taM
ERrSloMnY3Utiz5sFfR4eWliSAkRajz6CznA83cd8gwilPZpiLfmAA5NaIDRZIrA71Du63IGahko
d/I5MPiU+4stDVLDv0vIeM+uYkJQ4Z0Qs80NyJmBs1n2GBaDjNYtPWG5rjZG21ULPxScMQx0SdNa
q4yTVtZF5qYWcMKjNkcux78TlIifJeZ6rwpgjPqK0iNZ7KqORIm8Tu1vsFzWsp9yl10OwqJUNOpq
Y77qu+5pFLq30LT7VBDFqx0kCd3x1FpF0SLOvHmwA2AqyQHvFfEAOLbEBje02spq4prp/dxD42cv
9I/dqiB4KjywSyoKX+MGA7TsrWvHogWWWmxpELzppfVkQPXEMqbCs11RtxEGGJCbTt6LGsj7qCyu
LXH3WangqaEPZ2HVBA3J8az7XFRrva4fCXS5rAaes6JsocwWXCbBXZH4cVGAKLBhhygQ6jfVxNvJ
KJ0+DUvnLGIq72Zl9UYanNZGACtAivQTGLWZVyR2GKw4o7junwxm2jJjrbInkDpdae9UmdPNG71W
o1YAY7EXZKmXSZMBZUrCeq2nVLZhkA49/YUDbrV0Cic+CDQRTiDJbzgYYpGLZ4AI5T72uIRJj0ym
HkxgI1Ob55qgf6eqDdinZxIA9caUGFnkSE4/64uVlvofRTslCIBCLTqTyXQx0nVCdxgIXe7bZfeC
2k9ot/2O6vEwmCm1ed2qFoByJs1+t+zsOgUQVnMCvx3ApKib3rI6DsFYZ4+Dwy+lP7gOZYEDqn6F
/Tq0fgmnf8RwJVeQrvV1IREUAjCVWjbhaCVYS8YrLQYbCkXPRx3QhFCNOgZr4rtWlsAPr3eG0/Li
A/q1mtHATbasq0cfSSekKQfQFRc4XTSHtPcfNN95BGN15ViA9E/FADJmvNBnXBHvuFcD1zQhXa+8
GEGBOcR9rCy8Iw5aeq0nH4p/GSrRn3T8kmN1dnRfrLDwpEzuirsIIalFHL6tbTpGlyKtflV9wxOb
vEuOu/YwnEJgDei/y0Ij4i7JgbIqd7d4vhuYtFCMyblJX+2ByaGKbc5cevk9JZTAqJRbCnKXuY31
9gF83ivTxXVam6tKOAfNa/9MfCSdtL7dIalWesGf0hO+59kLzQ+ToIWI06/UWA2B95CPmI/xBi4d
rz8JneBfBSU17eyHSlK7AJDIC+K1YwdnHLe/aideV3n9winP2oSte2lxo2g2Ob+KW+tCN5Knrm3e
CA8c5j+rktAPcpI/aHyN+VaSSGFiwWVrOBjsrSHRUD/MjkF6LUmYe2K89ToJwrZeNf7Wnro3IZwT
36RH3YcYcSJGBJqkwzmF1cdcj5mxFSyRlNmAhMnlmgjOpmrm+wmECxrgueoUI10cLJVhShHpOD2F
dfaGzWfZmNFqcMCk2cXR7PPnxMLfXuBmGfZEmdb42pmSe1fZQ/jh+2o1BN00uvJ/eSGHruf2g9/U
v/oCVWuKQIHYLXftoV+kNHIsoObCHd6ZYxgtREIAoErZGS209cKsiCmM5QOVYK+lW/Fx1+wA4o6T
hTwk8Dh7utkR/Gcz3zDOfo+kWS/yqHyovYfMsC/lqPaE4Ta2Im/DsXjRl/IlbMUGk+rBb7NzWbX0
pMQapcLAY73+IYpQqjQaMxa5oiQsSaKXQRu+mCrSy1Q3y6IJbmYb33U3ww6fdLuhqY5Wwtyg1mB8
xBimi866Qn7bRK36yhMGrgrQIDIZoQxAtr1RURAj6AqydXG1L771C2HriO8F6siAaN1FO90Ltlkv
djm35HRa9SyPVnsLcLY1PCOaMZ5Dy9iGkSJHqp6IaDCIMjdTQ96qLna+r8H8rKCBMXWB9eAX5FZ9
Y+W7Pk5v2T76iMANrUYsu9vBAvvMongSebhOw+xxfvAbLfrIE1QP9rS8u8B7XlLGsqpM5w2oxrHS
vEsSy3XduM8M2t8IeOI5Ho7csFmuSv3V6F3S1OOfjAgBm3X9MPLKM70P+HK6Xlv2Rnbk6HEqO2sP
Y3Gb1gatrP6TQH0oOL9gzrwMYUh5aPHB+Pq9HnDkRvAmlEhxRP7OrIzMnneCGrKqOLhorKhuo31O
Rv3VpvhzhftcK3R3xIivrLGfxthea5rY2035whzz12zka/1fuvQfqFz8E5fqOcviTSzjB2bO+z4l
xjYyaMVf4YF/1Gn7zcsnW1FEADibxPan0JkD2+ZjFsz9SO1vZJgddWljG5Pp0+9VUr+nvPUg1U6t
it6gvLz3DTVIgWWuOioyqXa9TYxgwW8ibwqKnoArMjNduql3UE60Yo/Zu3bwLEzjlvOdmK77xe8K
V0AtFf4rgpE6kzSb/bM00ls0PDFf+oaLfykDKIJJ/CspGMY5ESGv4BROAwB2PCdadp5M61gBMQu7
GINmd5Ra+2byUtlg/e3RwGHFzDTGS1eH7xSjHXBOoudxwW1ZTHjBXqUmTxJ/Gg25c+ppoUjTK8fb
mR3DFL3pr+ZUXHtRHRoy/VpqID+zX7rBocaB2xo90ejhsWJPwWgcgOQH6zVO6ybn0Wb1lCRJqeci
hSpubcH96Z7JHjL+EkoHod62Odr5fPuqqnVy0CfnCpKCgiiJ+cWj/BUknLvzRXrzgR771UZBR1iE
6FesMxpSSQ0MwM8QregZ8lNzxD1RbOCTY/y/Wl2y85rsCXMitmnagnMJypni1EYvrrDq1q3zaEb9
nspazAko/IF4Az1lbtMBCcgZHx17VmP6FiWtuk6ddY5GcaOH7NMc1C6oiv/N3pksN65sWfZXymqO
W+jhGNSEYE9RovpmAlMoFOhbR//1tQDFC928L9Oqap4TGACKjCDRuZ+z99q7MJuufLqocpqT3+Rb
1kZ3IIbcMPRXRIg8j+LNd8fDYA0fhVLSSdF0woiSO98T0/DYa9V730KwkVe9lC+hOb7CZNhkifsU
ovqE9rhKTYCCox6dTargtEV2pQpUScFZRJ2KnINGX0dKsE8cJ6M1RmcDXQwk/FPvUovLaEYnxTkG
pOEnjJG4Y2yg0TIxI+jIGUCsornRNyATZwJO6eXmvabMdjtHe6S7dXbJq0MdcGSOs8cA9wSmsKbn
G/DpQKMpP5B4uM+1mtOPwpNlXhjzfoIWPvmawIc1bgftxoaeU6Q1DAWAkNGz7Ot727K2LsMIugOU
y8mFLEndjEvwACEFanKJbc38Nf+7yWjfqoZ7CmEEhhp14Rogy2r+BzNTuyfmLVoTZoWroL1zw/zI
tAPgWvSoZ/q26Yonx6u16Wxp2EP9AfmxDLtdaokTzF/pzX8EyOW5dQKme9GnLkM4Q5n9UOjlbRtu
ndAjjTkt8nuBpMRsp3WSuT+g6mHWM6w7dZp4kmMUYwK38ouYyjCWYGlPTwaJS7Elt6Uid5LcLRvX
rqWQx0xXvmyIQKXALBPljCwejCZJJyRb7munu3F9mzKhefB7eTMqznkEdh6EzS6ejIP50rUUsUdw
N/gBo5Gg3xb7wGswlzL74jPuxQ+qrQcbeic1d4zSzo+KcDBb3wd4131T4Ogn+HW0q4NQ5TsswTs/
izd9Gx5ETgWnRQeu0cpRZLrG6H7DuCnZUcLz2tF5y+mmYRGcbtIUN1HS81MmrbmZeGp5Dh6vtUNb
1YubDOkCsgE6ULlH5i9j20x/nW+ZgRxe7KzKkemTgaDIGxCwBmg26Lz4gFyyq31UE2drDPcN44kj
WKlF0/jf8s//B/knmsv/9a/Ao/9C/rl+T4rm38SfvPG3+NO1/zJNgRxPuAYpS7bgpbm097//J2om
8y/VRt1tzo0x3Z7V0b/Vn6b1l2uaKg0hgR7ZcQzk4b/Vn6b+l4mtyHZsnE4Uk3nXv/6Lv31J8h/b
/yNvM/wleTMbj3Aj/Ufls+ryGbqqahqW0FlyOovl/2ZUcgnLbMi+VE6xEvn4lf1yk3ONeK1O7W6Q
yUEG3JIhzb0wY4WYNPpHJAovU6Zc0tF3aGgTpx73WH0629nq3UQC8n5MNmOKdVAE/SVo16lD+IFv
ltAAQP9OKkA+I6cZbQLFLeZ0QqBYu8G1xlXrEitaZHdgk1+MSe4CFAUUlvLrOZkDo+tFm68OMmGt
g1ETsWC3GBg191WtnXuXpFD6F9e9OXww3GOIB7qrBc9nAu0V0PZdjFRWAkwBzdw5IcDcU/Xkrmii
H0Y8QU/lUabYq0qVdwn9n5VeRc6mbGe/Aqi5Ok43qQ4qH8BfKXnoiwxLR6fkv8IUv4I5nHAJ5CUB
nLK9tAMCVz2Vh24Q9donZDDkjyMISYiwzMe2N5n/Jk+KQ3GRBLmQqpezSnqJsJHaXtLSE4R2/jFp
5mZsehSrlX5XpclR2NY9DuNhtj0DNm/dtaiVt8bqHsoqf29QSjVAQ0aM63Fd4wjHDJIUQGuH+hHG
CYIdPEkTDxALQaQH3dZrA/uszHYnbXhS4w5edIXTr8/OVsbXTfgVJLN1NDfdBb1L4ZU6U9wyCvfg
422Kwg1lcTEhFNba5Gpi7OuJ2b6i6NE7U44O0E1E2U8kjP8Bp1g3dFvvzRY+Ep+xTdqSxkUU1eue
JrRulDEq0iBZxYpy7ScIwiJr+AH1/EoJYQVAUI62LjaY6K60P9TBPvdl2h8bfgQAEsPdOKCAHSFY
uj+wo53wgqle2foP1jBdQo41QBACraPuYCGSxw5UOXCbE4YESbypNbIwwzR8bI1e7MO6OSelXp5K
pyOYwpSbMG332mQl285hZG9JSSYOAJxOEvo6xtpzBhQSDs7Sp0mu7KIiAxrwtIlaJ6S+YMnw2ui0
kpENj6qwy18yMdOBoCPk6pPpJM9lUqYeCh9AhI72lOT5x9idVTc/61myFQl9n8qcZh6Zg6hr2JZN
cV/09t2UQS8Eoorxvj/WgbqWdtZSsvYvNvnPen7tKMHMwrDuJqcYvKrYW5PLgINMq43KI9UokhNm
HM0zGiM5fy+kHS0wFJK7ReDy0EpyLuh+fKFJCbuJHqloPmk5oWUQubaaUoSyY5U9liWHCOnqhnaf
p03mazUXgJoQ3VmOrGVdpuiZO+M2bTqMDCpm0ojSedXV8Zq40LVbM8q1GhpRaq6imUDA2jv+9LX2
vU+pmJTOGT6ECC2L1sS7uqzJeW2+GW8GU7z8fpEOOmdPhg65Nb/XlakkD6sFafn12t8+LuNZbJYA
c0lYgrDU4/XnxPzaSmp+po0W0Ys3dPIs9GEOZKsyx4G4CGzHZLB0FG304ahMU8tWrQgACJD2jJSC
QbB4Dqlk+xC/N728gpkGofbNMQAd/7XWG+VlHBNq5H92LX8R1/p1NETO9vvvmcv8fufIs2QNNTxb
KQX0ABxL5bE0IGRNjr6roxmpsOyDKU8Y1/wnyyLHJ3cI6KL+2fP9V5GT8K6ooH6imhqNHt759UnN
8nnLji6K7wKC2bcCgPbK6op7Cct5C/jBfOgz5TSO4NaS+J1pv0Pfg9uNMF4pm/gTvRm3isSuKpzq
os2Dwx5OzQnd166tmvjUd8UDQUD1uQUDsLe1/HqhcyASCWjX5NEBblTOsAt90/SOJvUOlTZ1VMqE
1MW2xswaHar4GpMCOo2xewDBWWzyrgCo5UykJU1A/2tHr/Z6UDzKWW5LpPuVUgJYbeLS2aRRvGlC
IEETdR/KDmKU6BSmFwbsTP+U14nYROqV9bQbhri5LhJ5SHS1AM8v3yupOXslZ4ifjcUPczAo0VlV
uA9lJx4j1/cyG+Auijd7UyoiOygieK3G9jMPW3lnq35x0TuHVAw0qErTPoAdiY5TkV9af4AuT4A9
5b1kk43hXRaH/laRdr0BNDJHNKsvXcOkJQkqcUxcHrhSa9fhz7Yc6ms9vMX4VW77zKVJOZI4B80+
Xo95C5uNkLU1pUQu4xLgX4Aq3CT1Y2ejxzbn6yye7eFhjYFgv2yLzouNzj0MvVCz/SJfWhaI62+6
jvY/owmY3BG8qxVUwp7ehjlXmDrL5xKRXJGO02mHND7aA8A/LxFGfpzaCJDj4CISAqh8XBagZgAZ
ufPJ+L09lqq+K9txFw70lTx9AKCxLEBqiA6Yhk5KnT0nug1kM9uKkh9K2jBHejbVsf6ztuz73nSm
8glXPDIyh8/AzVWi7+Hpvhpz2AmMFcgtc3xKTDBJllfNsogRKRFMnTUR8bBwQFYlxNlDCmnkuCws
zRCo8eZtYQnwj4b1bNskOoxRWx2t2RVqgn/QcJwdKQI0R/onHJg/m1pIBxTnBDEbwu5okiutJG99
XmViVx+XbaU3u02clB/mgg2wmd7H/J6ckfwMZP6mqpeOxK71k/CaWX5VjHgT3Lgj224+riB2uDmG
86pVZvYO/s12OcohKYr8wuUenE9+/D7KrVLlRxjZ+XFZW15Ix+QTSQKCGOqLx4JZ2tdiORG+N5c1
IgNGrymH8Ou4U1tDeTkvovk0WM4F7HCMXsBHBdvMrh6XY29qEzqBZVVj3EC5RJEvNMCtDRq88qBG
PySik6M/p08mAb685Red5p9sWTQYNzZtTqPme9/yewexJAVmaPa+osJW/bNQVH7i781lbdk32a9V
ETcH0fS0jpbfdDndljV0ozZqLYxJy/n2vfg+B79PRCelU8mFteswZPKNUnGT5OTFiJkUsSwQ8XNc
FLJQ8CHP+IioBHocVZ89wTK/j93XNUokPP36+XJlOsCtDQzA94FzAjBxDFkQGi6L72OIxJMRvNMi
VeGgdcs1+3Xlfq1bcfnhxLrcLAfm+xAtR+wf+5zc7YAPEkv0fbXaEeGU9nLslqt5eUVXQoKIabRq
KUicr4u3lvwCy7aMHa47guazA8O+VQSxnstwvmSWSylEWv+19r1PC7Qd7li63niaqbAZjKNzz3Lk
sJMaYZjmTC5aXvv6g3lfEWAv76yWpHuV+yGOCHl0/qz9Y59CZsFaYey+MoWY5mcj6CEnjajsEgJ2
IuBtpy83jo6ZzrKWuyG+abd+Ww6hNt9Qvo9oZvrc05btMsrtvYyVr0twuSQLGYbqJgjAIiNxEBva
jAE2WsHtdDl607XbV/HXkTRmwlA/xfSs5kvSltR6NJmGm+UQ21QLf78Jddstkvt6uxxoopXsBK4Q
V+uy8AXPfIIZfE7elt48OYg5vXuTdy9H+m/bUtg0VVOyttHFcM59HeH5MJfzjVtddmZdo6CNjLfq
n9uzNROJls1lbVksh37ZR3YfKM7K3X/fLlN/QgK63Dm/Vvn8V+JesWYk0ty680Mmm89ae0wQnonl
KwzGMH+x5TU9qKfN8heDxvhov6wuLzEO+/3eZTPQVSQGuq1AwC3D8AdJedkumL9Sh+MOuiZr34v/
bF+uYLVZff9NkM0/zX/2EQNzlU02hb+Wj0mX9/mBerIsI9r97W3/2Xv/sQ8YKlYzCZYp+vM/VFPn
3emtfrP8bTE0ni2LEl1N81Pr58dRrnH5kNPxe9FJnk7f+3qMX4wXCUBR6QzuIOKd4H9kO8Oej8Xy
tmAECEE9kY9Z3rzs/MfHLJt/ew+Q1o0VG1d4ooES1sYzkUhUl+d/++vjvv62g7rNEefX0AwSZpfX
lwX5ZPxry6vdZAIh4URRzJLbBKVRhrskXANFCqv+IO1yhPFe5PW+m5NmF3RTRAxuRBjtbpqvUW1e
DMvDncgu7joNwZrH6Z7QBhK1YkYJC2UoCG3+M4GfvdRQXjb+fEXgsfAhWPQ0bQAe+Djo6NNFfn41
Kn4NO4krEE3N78WyKZY777KTbr3G7YLu8MLb+Vost+1ltWwMTiExNreYdZttb7Q/M7OsN0uI7uJr
WwBCy6a5PBHi/JFUBbSZTPDW5nznwamR87P56Pz4Lsuu5QstiyDW7F1HyhpgiKHcLzC0cB4lRPOj
Ubh0Stz56RfMYwuyENxZDssqorjEa4d89EIRce9b2Ea4vSBTzeMV2WThEcLoNN9ArVR9tXq8Py1A
xaOcF8uaZnVrPKvtHvrVPHDhT5c1WAfUm/1p38437iVrOul1TsFv1hzMGIpKqIrMxgKKEM3DKWce
TmW6ZXKX9F+aBZO2sNMWnNrXmmqRIojbKjMAWMTz9xSVrI/LGsYNBHBTe44ri1q+PjcxuMTnL74s
7JYuV+5b7aqcBxVUcvne6jwwK5jLY/wIlQkHop+tY0wwxz5UtkCG7N2U9gFq5PlqHJXgUlnFAJJ4
vpVq5Bwj2+Z+uqz6CEjnbt9V5QbTYbIAcarUs0YYpqy284M6p+a9yxGRGvNDvZ8HYcsax4jnwvdO
gquUdVuDwV0gUN+LTMTObpIORXS+3LKw5jFEA6fba6RPicQEqzUoyu3yad08pFjWvhfBPC5sNPkM
A1lsls9Il2fXsgqlHxiZGSeeUXfWvjGZjJ38Lmj3IZ1Sax6DLwsQL9UxJIbEiLHEqQl4CwopvKoU
yBZEU73786FZzjbhZtjBlm0006yGuGk8pTTe9U4/kc2OZnM5+ZZFRI2Q0JM8+EWxryIchYSqlYX/
a0LDdajKfDi6QT8cVdUEP/y9TYOXVFmi75Ys7jhuepS7swNXq5BzfSV0RxGZT8LKP/K86o50pMhf
9Fksm/+2L649BWM3bLWrTs+LmwqZ9TWIF3Ml9Q3jGgpFXbTC00ZaSEYwX2Mr953AexFBKt2Gug1h
0C3yHVAgH31sBouP1uKmVsV00bK7Uc2dvemWANar+1JO4oSk/2EyfdJ2I8SBjWG/6toYXs1O57qY
1EvbasVVCq3GF2eG2/G5HVXjNGiI2qD+x/qsVNJGuJEQ+lOB9olq7pNAYH5IuhIYVefckTMwV2Ea
Y9WpDgA9CpUDIK197U+3UM6ifSWd5lT23VVn2P6+B8KqIFXc4rIdyGZQzq3D9GOUcbW3HaQrSo+s
FgosrRmZXue+BtHDlfnOHDmj7cpuD6im926AoC6ogIkC6LmKo1ahFDw+9wZYw97pCd1yepKmlaHY
6li5Do1OhMxsSa5jpL7LWptUn9LIgLtVsrwywmWQmxE5owxEGFLn9KZylru1dTdb6bRjHjgWmYUo
HK3UjK7TFNQ/CNliS8AOVnd0KoZZ7GO6yPscRf3UOTSSMH8bbSS2o05Igea4GGVytd8R8kV47TiR
DFvPZZAAUiRNG692hi3BSu2VLgjq6UqQR4apxx5uW/RxkA8NUmS2Do3sVUhtxgQkSKnw1ioVeJhG
syOKbYPv1LrJDFrtUXECZgL+egx3bUpPnG4byZcNgDVjcGGxdz8LDYAA6EVB63JNSMqDhfzj7JdR
vDet8XFQdZwNMdmNw+wBKMMJgGLbvhXmUGNf0lKvprI+xuoPW1LEzbufKNYIqptUKvzufhoi2JR2
eyYmBtWI0evbmsCFqymN7ypbq3c48ZqtP5uhc2tQbyU8xLondXRSc50weoCDgicFgW+kQjWES6cE
sBJMAaO8wipiKVAOFHTkDhigFUkIBNNkxXQVjAGISob+W2Mkoq4kG8rLhoD2LErhdN909HgZwpKb
EH+qWhACy6HGqWqES8oQ3o1DHqYBIotSE/9wCTZnlY5aeI2GmECcyMFIahSkTBAfvopE9dlY83jT
oM+ZMMHEVFys20TysNcDnuaN2lCBgKJmNM0+QFzk40RfGwWmFz/SNkYF9Y52c+/lUtz4anYivzq5
qkSzV9MyOySkQ5WoT0hgMJovjtB/d+/+b907QzPhrPzX3buHz+Fd0qVbeC4zPtD4ese/2nbGX+Rr
gjb4IqwYzje0hT7JX7aBgkwVmr5gW/607Qyafa5N6Di0F1dbenP/atvp1l9UdiwTEBKlWOGq/19t
O8u0tP/YttM0Bja6cB2QsFBbzAXq8re2ndooSlcVBUL/uO72tuzuqzlduwmIqSkc+2y7yBV0Hw9z
wKjUnYigpFESTVxeI3+ip9wS/alA3Sm2lqjvkAO/4xLJV4rq7Alu24Zq9+CayJFoT92WlrinCn6F
Wm4Ni9jy/C5s8a2bj4liF16iQvumqfCeI0ZXIKxUgDyGCFWX5iBr1I5ajOUNBO++FukWL9/zlGPZ
NsP8iudvzJPeuq3wVeCiFB7JBr7XukO0UioU6i3WzVxOu14Q4Dw0J71tgnUwTV6tfOBso5WU6M6q
rx26epSDHU1fky5Nc0DDSeQcUGerZDYRPyiSaddq7VPGrHWiF88Xy3eKEj1IYqN4qBBoiIiMklFP
iGtEvKYajDSQsq3w5RvA9W1bm1ftInnXwwP2oIa2Se90R406QueMxyitslPRK/wHdNofZRfoZ9xg
6skhj2jZoqSqn5c1jTCPQ6rin3dM7Xoa+Z3zAuh5ASqEb2HKK1q1w4n8HTDOw6TN8YPKTW4VwQV9
fHApKmWXF/10NY1GvKnThlgYq1IvASlAG5Ehtl4228KvLuTmJWrkbg19JO/EojTvdFI/Fg5Z4lZG
qFZX+M+Bnys3yO1IugiiznMU4d8sC1SDyk2pF/ed8SNzB2fvT06Dxye1Ee4EAN5QRu1KM2OfWlfo
6zjKcQRn0DMyPFhTIguiwQsS/2Jdg0MCes+DyKwDkEzEVZ87zlU9IsNWhpKAz8G5QpVRr1M+Zx2l
XXgZaie6jvoU632bkuQRti0saH3YpX1+gdennO0E15wco3A3BpFct47V3Oe1Zd4C+aVCDbCoflSV
goX6FhiTf79s6Ax7zb7oLo5FtaSP7ccuI4F6duEzf05JvwJtj4A2fplKFJ6jauHRl8bLUMjxwSe5
pmNQT+w2nYZhIjOsQ6J0LKp8QNOu9t6ARuc0ck7TgVM+K1vhBB7K667STBC6otgAlmdKgG/sQSfX
xbVpIsDNg7lR6/f4zsafoiKKqS9bfPS5z1DHDl+Lnksc+mSdkEhNC9O+C+muvGkMopBTFoIHNUTP
gGyHrextmIfETlBix5pTcZxv8TgQQZ0I601MwaHsEv9Hpzeer0DpGJr+UTrFtA/DQdkKaciXZALh
59v6jeUP7UrtARUNigXcaeyDJ3wdOICQrW7E4MLQTAin6KxA3S6vuuRQaXTlvNh0BGPsdnx2pPY8
Ep11kSao/KFGWSB8EtNopnY/s3dFA9CdUMiAAlKd0qxzr+WASy3QbLIihkjA7NAjD0l8+RDaCINi
/ulUMnqs4qmDgFDLo93pj65unikKBO/ZHCgAb3q6FJo6nsMk5CmdEYUguNhOVWk4x4EkYW4U7nBf
KP1wn+v6vrUA+fSSdI943t+H4KSaaNQ2y1+gmXNxKtDmZZrgUZwcbxNGdLeW2fRnYOfH710cy4Qh
a3SKbBtKwpCXzxgbst0kCgUzJ5tE0TD2CH3+VxnWTZJyn2GY3Pi0km4JEkgeRxhIdtK/kWQznRnS
5w8yT68j8stvlq0h6GHrhgzvE64JakrigTsQZBn44ldjlKjPGXGWorash3Ho20ttuU+MldEc2Sli
Qz29JV8Dea2EFGBjRWSOn53NekjPCpmohdHGW4EZMFmVdLBIdX4wdYMpUiScbeH41n0JIXE1pn71
GZLWUMXMACoHrK5SuoyXk/ycM6G74fgptPW7cOeAaEXRWzwFpiLvlVzLTi2Py3Xm47RxaB3vgWre
BGoX/RRCuxGpqnwM21azD6kTjM+KmVvH1p17GfPmuuhCc123lX6opYkel7MqDbXk2XRd9+RMpBON
WSZeUNxhkOP0WkU97B0k6cULyBnDqV+YN/onCukVCM3mV6dwPem2dlP2WfdkK/DG1EjLDnXno7pz
SaswA8VHTU0esCsN+FKN46xFV5mXepS516lcwlVOOG3rZjn+x9rf22ZYPjlot7wM4cBpiPJrvyhd
uEIEd4WBExDMosWPjpUSp5iOL7rv4qUxg+g+U4v2VnQZanc1vK96k3u1b5d7IEVEosfNVVKJ7oLd
VeEyj9vn2lK2MNyo/oLgeRxkTcyCk0OmqCJ0fXWV0MDiGy2vEjLrJMTO5yQoBIHakn7t1NOFwLlb
uNO47Zd98yb+nWJTZuoTCIDmLObFstbn/H8g/YabZkA4Ozh6h46ANdysgQcnS1sTzYBlOeDpO+Tc
ntRa2msRASiDf1iuY2S/qwzIxQV47N5J5C/Kd9rO7Vpc3yauD2prPAbtlE6GH2w1iHCM7k2T80fs
jSBzPU587GHVq2Fr/SGJgn2Yqu0hKyJEtjEP9p4IPb12/KsSPYqWN/G1fiyT+pIRk3GrcJddtQFd
dsX+1CYGRCYPhV2mEiKR6JKI91mPYUfqfe8TL6PFc7KJ4ZPRKmp3WyTlwTCq18DNdvBM9M3QJf3e
6usf3ITJmCIj6SYYgRWgz32u6KOfO3N4NyvEAW3ZeuD4EN4ktuOV433U4Z7SO9TyzB74Z+FIgHFq
AAN/OGP8MMXAp8bE65VQAxU33GokTbJSEVZJrGdbq+vKVsl7brSLQmDmytC7n8YwHtIaVWWG5wSB
u1URZsX8m1oQc1sT8ZabrfCcAQJVU33r2EQJ9lHpQ1wjuMEl7lXSa+JqfcJaAPAYYpVlkG0aZBs3
cp+MSv/QMuXcOOq1ovqD15qvogx3vSZuIXSiSE17OFPEnlYEVHlRZD8GrXxKHGsnbfgmVYsprRw/
k1LaK4uE9LYZni2//KA730GgDk4MNRyj17DDq2sss6s+DG+DqcB2uFV7tdv4nf9WAO5a5T/pGHMy
EyIAxQ+5WOt3nlpreLNhffSIoK3Ukl4XBR96QsKsmlm3xP+CofiI4vplMq013phdPgJA7aPsytfS
YzVrfCdLey4a9Z6Ik7uidV16kFxP6q8eokY/PvmjsSn1ZF0GFhJr5Rh0zY0/KccaGRFnE75W5GTd
ZZDCEzU5g9iV7zpDeZ8lXmqgHlCBrmPFJsQE4ih3YiKahwdYkOBNIA/Tfilw77Rz63oCUYzKpkvv
qHg86NGUEbGgzVW0as3Vj4hV2B82Jvet0Lkk6/hQ6ZZczQbKoYfQaBv2VZWAaTArLAow71ye9VDg
yuqmCpAb1aG8YvyEh5po09AfVwQJIBzq3XVKmO+a2gh1CB0XkV/tQte5kS4qptqg/pL7J71ibR52
R7gON1nwgpcgv07d7tXJqhNAmo8cwfhOKuODyvW4bmoyQE3H2Gf6dNWXFRmOFRciEkVa55bj5e54
0UaoQkac5F4jYP7hLIEY0d6PSXbKVHx+uVBrbzQQpfk1qZ0DZIBWQEWbAvVJLYAckxu8GshF31RW
/DpVhLNIQtUaKWD9IuogFBHPseyeZGa8UpigxqNZr0GdXhutD3QN7Ri0+M/K5BoxlOqjK6N+JQkr
8uxHJ3PfiBH8EYufPAEufg3wwShxP4MlYnL/S2TjD9PWCT7CIKPmWQ35rL0k0up5TtrrSIHyY4in
UTM/OxzgY1RdmeWnxPHnZUV2ZeakmKCEnj28H6EV3UJESFaFVb5rCHSAF408viBcqzyLuqh8Q4CH
57ESO2EN+yIkHTftXshGfQ5aCwWlfS1K9zbFHoUBf6Y3DK/Ytc8FjU4TvSdDI4wWdfiTCj6gNE5A
3Eb+Ki3ktmvjejXBWa8TGwXMuAksRBS0I510XQh58XMiLfo65ySZqI8bBltKf1G0+BKX5huU5EvA
89dWYJAUpC1vO9kiZTb3GPog64EcU+N1XGeXjszbXTs5QGJwIdTkvZK9wS0r3NY18AulBeCOz2Nd
ijczQRZSTdNnK3q8xpT6pI2nIsb86fsegwZ8rZOd7I0+upEpOY+21l0EDDQ09FgJ2kOhQMA3O8IS
U/R7+RCd26rDSNRo2s4mw1MzK5VQW9w8SvFe5BQiTWegegbS6Jr5Pgbosma8QSi2aTM/1gS/gQsO
72zGiABdGV6c2n+IivoX4WCIhDpQAEYKLNsUH8FdfC9a4x4LY/SQFMazDwyb9JdSWSs+sTOWzLaM
siQhNpxSJP8O+0nPb8yqoUtmwq+CB4m9dsSZA82oXuOMDfeu0pMTFKt3SvoQ0dZb6Ras7NRAsNp2
QIwqyBAjdxOM/OO6cqMjcQEA3WwyP4h0s3bKIELu3fZT2ETFxhL5DbkBMTBhjHTUo08JR+2k8E1l
Ex5Gows2pZreEEWorytL3PS9kGj4sq1NFC+DltpdI5kjIoJbP/aa4c2unfbAPPEAkN6H6oEnHWff
a0Su+LHOmMXnUsWtT0A90lLgYi6aPnwQMQPicQtprnqRtKqbGq0ME//7JIs6SBr2u24YvRcU3Pve
KBCanoBlv28E82abg7+qDMjkReTcEve8ZVorvKoWd3TBmUzUxpOq2zwu6xTFPioNnB83MOluR58b
PIXqs2yVbpPHvqBKBxJRRebrNkeBg3NFEKXyKOnPkPkSrWs3erFSBMxYUCHyq7/QmAJ0b6J8XyZZ
sNEqk4l14G5lS1OuJoCTnJhZTPS9vewkOfKZCDNns+zvMzQCKEn+/e+Wl2M1OjIbq3bLW2uwJ0VE
MeIfH7m8qPqMCM1BvVo+ctnVV90a2essyOVB6xtBfqLnLbE0IWPCVCkN69DXxXU8UkjK+88wYzDb
jOrLoHNvOUgF8I+uNIdCNjdmU+OH0MHZEUOWt/aLFXU/knL6dOLxszIQxbQjrkuYhUbff04Jmhui
XB54iJ2IS63cBh5ONreAIGzACdQ/RyhsiQjXdamdizHCaPdzmgqHbCeeAp2lXVUl/t2IkJiiNVTP
wb7vSVFq3DmbBjMEi26k2busTfDuV11PnJjeomtpe3KU5heXRdg02Ra0wWOVoPXqkCpnIaweuJH7
rjcrpqvOnIY1gH5tXCATcOpUE22tlmfyWOlou/HD0flctkvm+MeyxZCd3hY4tnYyBvCTS6gvPtWk
EUPTMZmTLLBJo0fSs+fUnMLt5KBzqiYNOWwYv02C0nJHhjTeIEP7Wuh/1mzqfwylAi7iAcSR6HTS
93oq6np8n84kIYm5zLF+6jY1OPW+0YMnWpAnsjbX8BLPrlV/wPV7dKJhD7DC0ofrzF4T+3FFJ2aj
K/nR1GDpxdPZ0Hrickz9KlCqjQm/UW/VdVR0OzzQzGfWKVg4n3ODScosT4eNRBNRlvoGomOCrvV2
YYyNKChtZ9O4ylulBTwZnBzhqvuzHMUhkjCjGSJYuPpXNSmnbnrbatbJyfHIVbf4kc5lDgYMNg+i
DLoviNuBn1D7Y4hfbSwsmlUbvmkTQRIg+HGPBd0s8qaaUjcUG9SLyF2yyO7yRPf3RttfuwOePYUA
xCndTtI8QR8kMnuVKOWVSb55NqD/bSuN575+o/vxTTITWIa4tVc1xIeOCfVKIQDekw5ncF6lD0VL
4bJIjxazKJE+jKPJxFD3nzWl2+GrY35Bu1G/MZ0aBFLa/PAFfa2aoMI1komLHh8MlRQG0yh/JSUo
uVQ5ilHIk960YB6pCAhka93gFtclN/7VwKjFIv9Tz4dxRa5yecCFvxkEqXxNe1Vl/mNRzpkVZnIT
Vw49hPJmJA18V5uvo+/fQyOeHenhsYgvrYXhqpGl49GFtRg3augtm12WT4wvZbzti+zZb8Vm0AzL
S8k18ICDPpTmrs0cRFIYpylS0fwQsCDKGjILRD7hYt+tbVwM0hwfaX9zH+lqVFLVa0jZQZAMwYyJ
BGz5YRbOsSGraxNH8UdczPz7hBFrMpJg2p/NJH0b/LY+GpKTMw9qgB3lHuZnCInW9In7DX+Oo9Fe
RyajR9pJQzJHVwn3OU4syBNt+xDDlHBsgvfMvH+pSIyLm/Szt+WzZo67OJk+GqjYKxzZxdbSHe4M
fn8g3zPVZ+K+2iqeOUBPURX0FES0miFy17HVMZ9YJzXC/xzdZY56E2AXzpvxtgtK5aA1L6Yp90rz
3DrR0SDftG+rg5qadzGhWp7qaNc9QkUPeTxRqJ31q1YMXMv+BoPAzf/h6zyWWwe2JftFiIA3UwIE
SVGkLOUmCFl4XyiYr+8FnX7v3D5xoycKiRKtgMKuvTNX1i1U6zI6kUOHgt6YDXoo2FXld7tgT8tu
AS89F2g4gqrBjqhWNrHVNiuaZYlQjsm1J6P4ldTIT83OD0avXE+EbUXxEyPCO9CZPwjziBpxozsy
N70gphRBnvrQ9uqzaWVHGHsPsY5ZpBi5RufHpQUIy6ivhGsBLvI9b2eYBimzvtqANCPy4TUxvWTX
LOZHlNm4ILHF+6VVPyZJ/lAuzU/CQqEv7Q8QK3KlxF2x0rcc7RqeqUML82NJp4+IRUHTyh/X005i
QF7rOG9z1rwNUBRYp4LerPCY1PT+pVaXBOCwrORLjrZpo7925pTtvWV57F3toWh9MyIOzVUutTre
kWn51kCb8vsUV/2IboUXSLDMhOtnvgylcMN4rq+qtVSFHvwjFLFTdUToRmSgLU3fh1i7Mb0FbxHw
FW0mGX1xQlROEHyW+MSlL6TbdldoeOKtT51LWBMNEFb1V0M7D1Rv9lyd62WEZhXfQay4t02KsoVO
MaoYl/Bre8xvzXoceSvKzQSNrrcMwHXmKdWw86SG89BmNjm788HCPUnH16U7rb2OqnefMLKM3VTf
OtSG6orhGVsdHnfB24XcyKcNY9fXZyroYkvQq+sv9XS3fsRD2Tx6BeHiUPop5ZNQF8knxO5qdcxQ
5vAWktdsAZfLBB4koobBMvMu+qSdRpsfKmCo3YJ8wQbOd7CK8tZNP2VvzSczTbyNZSkvRVq8Gpg1
2VphRlrypy5G1ThexorJs12mN78nkig49Jsfio9LmQJRiqciyITKHs29bW34R+Ps0W1XdN138OTT
O1M2szo9OzZvSo+o2RX4FnSkuEzmy0knsJ7W6DXjMR5LAvDliOGK3vo6065dMqgfUYLgLU9u01H7
KByXRd5rb2NNcN5DD5/JiPYLnQ+wy+hgr9vtGqyaWsfatd0wp9dy78x//0CIYYqLjXaIMqm4yE3a
RqsUPXZJIOXa4WPUw+BlXcBSvk0WogJHu0QJDQ45/lDjPg3FA2arOkxndCYj8F2OLaQtBog5xk5c
V1IX5Q7oM+rIGX8cwAc2fT/WaKtbggTCfJrv44bnB4U/hM1gckHV9Q8U4CQMAwSfrehkDcNlLBCh
92p7XlqPCTi0f2AjR71YE2ZtNtqwMDblQKjnYFKX9jSfVHeTSI2hG1GlZA+HSaEzOqxIxkp17XXR
3ssxe5oZwWzKPKLPsK6QLaEFk3y3DYRL7pjANZfatVtQhxYuvngOlW4z1ZZgHRVEoXBtlVNF310H
VQtZcOb6Q14l1HTGXqE94ETrLBIBZYF5mwY3niF45EEjEqAOSXzrKAkh7bNYW69wpETihmPhaBty
DsCII7vvOyIBhfe8IJMyRvE5tK4JkWqZOefiG6fw7nqdLqkwHkQ7PTeGd5Yxs4yiVV7o2Foqga5T
Ulf7UqFFaUNA1SsuaGk6f6Rkw6YLLCW2eT+LvVSbTrJnZc7nz0QCQPniQjB6GTm8lneI0g/a9g6n
EGIGE7isob/2azeFy8bX5Kpbs3T4xxHetl0aX8aac7+xeyHR/NRPiTlsa8ELkImKsbyjq7x4wxaX
c0xohBsMHoe4Vq/TTQn/oC2JjTSlFQrN+6S8ucQLu1zCNIN4IDoOKurPlIjPklAHkTrUrl6qAyu3
2UBGoVqB79HE8KR57J+G/mYCwJ1HRxBlLRix8UapCaYbJIPgfiDXqssvpOTRjCLbcDeYZ8dup6NU
Ab+Q9kT+dwl7Kouj5EltdCgTY+xtmbCVNMjfzcUGKSTh2EbyVE1mGpgunARBRsFm6UOW5zmwVrov
Mygc6B6+iulRzZuTE7PmEZ29UfJkPjhe824SPIYZ/SDKiSaW/HYbFUIT+yYt0zeofy/gYeYwbVW6
8EkWWnZzqHJ1ISSA0JG6/66U1sImY4QmfX6tedIEc2l0HjTz0vSjOU59iWdLYoQCTGBlN3YJgyKf
3e+hd+n/M9cj3QDu1LoClCYj6BHe+1yGZVt2GylLBNOVusKcUopyD3cOn3gXy/dqmFPkOFtP6xJf
GIPqM7Hf9r1zx4b2MYnGdwiUZOwKd2uACt4J1XjtSmfeRWKIfTl1b31Bf0tL4Z0lk5lvtQH33azB
lwFDThIeakxWPkMBGIHzjvRaMu85JnOmKVs94pJOyY7K00Fy2HQ2JWjh7nEoXc1AtoNSQqOw7a/R
VNnBOOpGGwxYl6pmB5kNLl722VfLyMwfq+zRgfe50ekE+B0Atw1AtI5n1pkIBJIxF6jM/s2CIbCZ
DApjmEZbzyEMU+uWp1hRItYe1Juji+jNrghlH9Tpc3C4yQJu4QIG8d3pKmbyEtAY49bpXlgDJO4E
mUFSH6VHVAXwq02E/93XNOKhS0Q7ja5In5b7/dx7UTBrCx69thJb3bXLgGzxVVRAMWk9R45xZ04x
wIuULqGrueCYqtc6TokGeRoyyE9J7c2EJkfa0eh2CIXaEGwgte2j0+hOIFlgrsoFvZogH4GxPria
gjOZyZOxzxyFWJbYVMMI8Ec4TFxkGrubuf5o3ymbPz+ZuNB6VtjVkJGz1V9bHPJ5vk7GftyXxYLV
1rQPI9kYrIbdgVr6rh4Y9mRjcoK73xzSAr5QjjZKLdRDXGggFFzKEELOfAf/00Syx04ZcjRmRkps
FiWC2U2hiwaaCwwZYZnNhnzplZe6c67SNsrDpgn6tj4CaSUFNKahsoLot+ZMLIYsJODWHH6prL0+
nMX8gVB1ORWqDJieFYFa3qfxtPgtrIVoyCeGtJwYiF7rOsuvqyh9iIaRwgOlOe3Z1bpqgTfWlH2a
5GHGdHIjuuGefWw4qKq31TImtYQNFFeyqndLetXr1a1VMVho2GdvFLe4H2XsPUeIbImjaCzli+4c
PH57B2Da12YuM0QS3ES6KwMlk+mO53tPZMOqCapQOCD5JqxaoSGrD1CZQd2T0rskDmusQmj2TEfE
jLOzVelXXELvG8c+SCSYgSWGhKsJqLHMpt6MbBPzrjPQbHM+0f9Ue2soiahIMhdNXsa0B5VnrUcM
Hej4jMwjY0f7qJS4Pw6NckOo+TFxnIs7oxeLSCK/UTJ4pEXY8Jb2cR0nB7YlRNkCZVxi2iFIIw4Y
v30kR4ufqeUtqeLXhpMSkM6USBX9bdnljDpw4WrYTbg64MJ1kNExXGLH1DnLlhiKB8OtDL+N4Vtg
PwedFsWMEhXj0nr1vUzEwLYjYcspjUsateFirjJCho4H/Mq43r0RQ7vXhGpP3kNULbeFcjYV4j05
7k5GrpwRFaD8WO2Fi6QvwR4O8U6K6HdR3tsku7gvNPSPhfI0mvPBwHgWjLFFWrnHpUf9NkZgKKIv
sDzjc6EXxMRheFfZfNkNCiHkDXdSwjL3cv6TizFRubqlvTVt8K9Mo5+l7jJ+q4xwXpoWccuCBby5
kzNSwiT2ALqVcD6M2nbpI7nnxFsDnFSqPb1KTmVXOGcld2ApW4igjJzW2vBKLEK6m2HlcJhHNCpO
mIJe6Q6yExEgYskJzfUBFr1wQXWQrsPkwzwXcvBHmAn4YvZOWZITwXBZ8VublFah08nmcntEW635
TS8/7NpUNpbZVoEhX1jbG+aT2pfWu8QiOxmea0N1t6U3nMqdG8lg7BJ8aVXPnpf6Nx/kzitA8bSU
sUPKloqmfGsgp2RmWQXs6UiURmG81XJWbAvxdCdpfBO3wPU5IoXLqGATZHF5nBpN4sFvIUS25d50
+p9Yy2hz5T9m3bnkBVDjSdvY2m16BS4cXQTK1MT8mNPxxrOUK13LSPXCMuSm8iLq7CGD58C/LMMn
O15m3o0uxducvgtLYFhDh7JNVD1IbKci1qIqtvWscqjLcf03ZffCwHlYov/RtOEWnjbpM9AkTaN8
yM2J+OcFdJmsHWTrdf6lJ0x5VLt+jOA6IJt4HRi/41NnIfJaKC1ZsqeSVp3F2Rcxmmt4gT8Mqp4W
Cb6c3Z1J13ZD5OWTo02nlUEeRjPtulGWKjTFErR48W7Phs7KqR8RlH9FdkVFS+1Pfes+SnuXIHcO
62zErN2ePW+FDKUJLIR42EY0cSGF6/3OzfuvHKA3m08q4EIlH21ozSMKU29bijxsHSUiVEV/QDkK
eDRnUKgi+U2iZwZTXUizgv+NgCtZQ3rJe9IxSy6eJh0NP53KN9t1BFkIXJbcZGLdJ4qc67g/FNmu
KWWPsJrQwYn9ZEMECpb5/ptRHHRcA+EV0MKNpE9XzV6B4cFYfbj4whh20dE0fVtywPHQrAxZb+66
o+20dDpM70FJCtIrZP+FtItNVAEQQbdnsZsNA0Z/D6je0olATCk2Ne1pUZWvLp7Mq76pD53q5ffu
NYioKamOfQx9u85s+p3xg21820XW39bZchfjAPeJH4qmZDpPy4ZThB1XD8nNGK18M9vkWKrtiXAN
CSEXBJhrNKqf4hnatLYAs9rXz5arqi92b913hvVRW/lLXAL3JfxVDVnVpHNv0WDdGfiK8ZxDzGXr
zzSsEtbJLlkgc8DntJnAIDqwMmPLPUzNc94v0+HXwaha7Ufdy/aqbMD/RMOtaAzBwkCJWa/hTk2n
wOITTRDH1i4RSCTnnkz0tjU3lVKcI7TuB40Y2xvNIforFvge0g6ixqLe0Digh50tuw6WHKG+G8Kc
WmwVGlFSKXBLQYfeB8iAPH7sKbDH/ppw4egrKRmxTW2zzWxvp9hRsYuYLwWqrmyHdhpXFPdusqIz
ZjOuWQaHgSuz8zzbD1odGfdmUR+8ERzjFGsPKbOo/bTmVc0CH5Fla0ADsY0y2L8iMwtiiB4F6qRd
NDqElikX8s5Vxc+rUbvSDfc9a2g7Qr0swrkEcW7l9oZECXYtIG41c4CtXTYVfDK62Z6aPmlLnwDl
E+89KvtdwkpT2UoZzB0dMjJydnAmel8rTDRreQEhuPL6AzoQlaXkDcZLg9+iUkJm7yA3sA/B9nTA
Jqbqbd+WObtuiLUAoqXVajdwardj+RGpVv5URMVdWhgfVgGvoikVmrGypiu9zYnpHJLxvuBQQFEr
Osi16+5XgUVnf4lOPCvt4G1TuwojB79IUesWaRkURk33Zcclhann9OwDgb8JnSulvBrrBjZnGx9Y
p9hNVckzuQ6svgbSvpLAr2ndcX6lrqjOZpq+NjXX5ZJ2dapU1YZs9auSg3pvuCYWIWKHjJbaeqxX
fuXWIfEPbcbyZrAZhk3p202Wb9WaKUYqXiK9S7deLl57vYv8iBaeT4X8PXYNwQQ9OAoPd37gpTTt
2ooCeRhh9zhOWCocr8s4QKBFSFKoHS9Wrzw/TtOO158xhnCODYuNs5IrZas+q1T3gQOkV40hSLZr
m9is0yYYagF9wRPEdNkzPSfLCKxkmDcOi5PM8uhqtoBkEVlxqXSL/K3aRDurG2TgLUoVqrjTkHQm
7TY25vdOlD+C/CSEUs5tjSdvZ3uLFRZkm/gIV57ylBJwXKqnYeRzMw3gY4UDr1Zt6fHqhLnh23tU
pVz2bQDJdIbm6yJD6C1CpvLokHjEx8vQTI6/hlh19WH9fkc/BbHm6pT9/9+ms3v/v5ba3z+c10f4
e5eGUsi3sURURy2rWkJ+eMTfv2n+enHp47uY4//3GaO8QYP3+3M6J/zq9w7/8e3fx//zG4vFRncP
f1/uP6/iz4v884xc7/pl+5+3xFi7AqfFdXW0yXf78xp/n/3PC/l9Nh1fZLn/+8SNklNC/D5jm9ur
GXp9Z38e/Pfb3y9/35PqTNhyJQfpwZNvMaS3K7fs6wPeFP0gVr+ttvJGfr8jV2+1n/0/t7nLCgL4
+zcZIiu6av/7l7/fxSs54u9tPZjiCSr5/vf2P4/w+9s/d/77XH/v98/DWMoq68Fn7ms2fXRSFjWN
uiG++ftCWl1hAvH7WP/xbd1zrOIe5fX8PjgeH8InJutChghbc5mrc+gO6g1nIdb99Uu2Wv2S9cs/
t/398fe7SjjXDuhrSOX/c9ff737v//vd74P8/XGhCmXvg+Hnv/3dP7f9/ljQyKIDvz7+P4/1e9t/
uwuRiTjMeivx6YDs/j75n7f7972REpYt/j8P8+eP/tvD/j59vnhXXj80O3uF5/QVZZmGFZbdFz86
EeHv1vrlnx/VSWCR/ufXo4r/0w0zb+24qOQs/d7p75d/biOZCTblZFr+32f452n+3vefp/pvf6d5
RJOh6vyfV4u+EDjJ1fJ78+8dzAbj65939vcB/uP3/zzJ74///lrxymY/k7L4Xz+Cvw/793X814f5
/cN//ub3tgQF2XZ0jO8hHUwfnS8ywl9MQTUKRh9aaXTiNhZjGv5ZLkbjSbF6zPynRG8uv+tCvRr4
ISLVB9iHDmyHtftQgpvOFVqKbNlsQ1kvYrA7NO1d4DrYMf3tjjMypKO1fke3rjPZYtvNFse3teM9
n6FfJBvVLR9Vcnn2xHDs8kk+Qp+n5ajQ0nTAMWwmyLOoF+KwieRNr9Un/LkoywZq5r6cb+dGfmGv
JBAAPYGRCfYezGHpAcJ6LeY5UF0st5h0o12pqV9eMT1qjZcTc4ooopxqxEWdtZm1KN3qJVVSnJ/K
NTOrS9Ua90yTXMNsLk/xOoepATaPc3kuNbQADLFhmdsVggBKYabozdbMRXTXtAOE/9kBrbqoeMSh
VC6QXAyb7erkPFOasLURQM3GnkJHd/s4JKGHSowZuCzZ6vOZBjV7FXZ6N6auEUSszco2UoDUr/0Y
TC0I/ZeLYRaHqmlOqHQbP+3heI1AY+q5WEH/ZFFybadCuU5iJlJAUuOAHXtNCg5I/OGargR7jIw2
oKLWfRBDZVYNpgCRMNNwbPnsLGHsIzdJHsHd4sLEGqdEpB81bMx7d74hUuand/hgXOm9MlNnPCo9
TH85sJ2Cx6ky9UprmmnH7Oxal2qC6Clj39Ilz638ySIKSFWlIphI4dpF0NuVRuyFzvhb6dxdatp8
0ibt9KYfzS218RO15BT2rVrDye+/nPS2jBnaowvkvjat5J2hzPO9vuIdhlGhMi8WHzrNWy8JH2B8
X+4BB+YIEeDiu4s27kxRhC4aja1u8sZjdI373L2bUq/buz0velrQfMZYAUBl8I8GWAU2GDqWZkA+
cFXGBpxLQmdnnyg/IgJ93U2n9QjSM1uciBj+ZoRNmdwzHmjNN3jK0bnWh8+21Cdf5/TzkQHKzTQj
lUsSYg9Mlcy+CHcNY4ox6PCGAGGaggL5lmHmym7JCXKwBcGyNGSZ4ejiOUpzxPywzdCsSdSDGi+Y
57JRkgWVWCQ4ADlfdYOFjk4Jy7iP7mZNbJbW/QDzZm5iNX6fpRISerKCrqnLNONEPyE5JhCmLS/5
gqNUoA9M6GtPy4vXkmdkm3tN+XY8OKZ6aqQHQ1PLFXd6twjSB425IIuJGAjNxZ/mXQ8u1Xet0Hkl
jW/TKvln3hJptbQUxjQeAeO6T8laQVsZhuquIHYA2BK9EKW+XtY4w1GQGZBq2k0MxGtbMn0d1Her
NSl7CInbDt1Dn7cXxPSF79GptL3mVRPyzAyNuA9DhHDsnmo1MkBaZXTGMXfSpJHsN8ga23gxsTti
ZtyROcneMtcQvla7twlGAdDUmtjWioI9Ul+2agDh+8pwNWKatGGvGQgui2J+hq32HsVtx9S4/sqW
l0XPAZWhDlVTPL69fnHb5CJxHxyrVGjhePS0ULWl9y6w8wa0q4h2BdFZU5Dbkf4DCIrYX/s1G60z
usxnWYAO1/mzUhtPhor+TixmtpVIWkTTX0NpAwxZAVNPEptM2yrZzx82WSZR8ZhXw5s2VMyFxHwL
VQ+eJZ5Bm04iJgnWbpNBWAv0QKsGGqzdGMQcE5jSB9Rx2TuwW/Q/DUIYbBaHZsKChU2LVFj2iIlK
ze7g9+lxNzdhV8ImR40itmPkZfiCnQvIgcCoBhYChY5DUbwQhlwEmkckXd/Rjuj78rkBvOVbJKcX
U54GcT4ugd2pNGSA7auo7Le9UjzZmX4np7U5/Sxtpr5tSo5GjyAi1b9qJf8qU/2zbw26HB0qdxWL
/eCUOGYGyjUCpPxUQ0jjrlGDyRy/aKgUphJdJ5j4BzVrz22PLbmar4EAfhs9DSsdwD2O8NDrsd6p
goiQSbFXIGpzw9wKoBD5GIYTs2+NpwO06oT/SJXbYLlbQiMsYcfEpR2gjdyQK4t5qKhhZ9PYMpwD
0VXvfUoy5mTeJm5RBqZa7BPNITksEiIYoHKGtjteCSbrsU2wa8tVdzsYGbr2UeaBrTC7Qdw3o2+o
piAylE+3ZcAXyWlnkPVjziMaJcJsmXo/wuHaOaIk8dnUd9YynvKkulSTGppagRA9QR4yt8Vrin2/
VuoXT60hFflx4m6spr1HA/xYWsXTvJDUTJDBIxGxn/VkP+s1uhpaw/C+QjueTosbOICYfa1HyqrZ
9qlukNHUGK9prjmBbcLci1CopDZcTwV3CUq1V6b2b0TOP9rNcD3ZJCOoIwLXYt+bxWs+cUxkog/1
gdrAkNfJgohoxuemdjS1YH7epkoXGB3nJ7EvVgHcACGfLJj1paONxL4mrD223mYxvcU9M0GnQBLq
EjgDFPG1L/PP0UkvRju9Evf0nTGklbGxW2R6GMzykfkqEzm1vm9wlQ6pwnQ8x+jP50GiHoKUeknl
NteIiSsxvJpe/N67/SEesOXQ3QTLS2TyKJzv3uwXoi4YnA8CCUNlMn5SkVso5C+1FVHx0eoREtVd
TjzPRkMYscUUtZts7/Ba9sRJtIw164kxPSY1iAyzWQPy5tqs6EQ1DuyXIwTtpqPvVx1120TVhoyY
o7A+1RLjkTq+DLyog9o8E7PTbtS5ePKgHLDyPaRd1GyGweGjj88aAa61pe9ENu6nOgr7fU8Luedj
YZFAKpFiudqMjAnfkpnB4OA059Rd1QuCmJp+toPJuyY87qEYgKQzFMKkwtlLoul3UUxXdT5aPkER
z6hCrnVP3A5u4TvDeNeI+M0CB8IcgjZUNhavjuehP8Ds6fcLTS3DpDe8cGzkhIZCOaBs6DQCVsW0
dVcIJPZCc5iXAzCHqC7PeANQ22AGwjPD6TI824K2HABJ6PVxfVOAQ97g8uHTNNFzGmX8SGwauXMY
V0pRjEivh0tKI37fJUxVEPQ4uBbwGKA7r2J5RLqVbNAwvmGDCVhyyeQA/OH08mR03kkA7IfbgJa+
SPF8MVo3SPlicv9c5qhTSd4kam0B8C4NPmSHj9FxcBCUqKyCQXdgt+Jhp8/CZLV8QE9NwkuOmAkN
9cbqu/ReyK2IbPHIBY5K8s77UqdhuIYJ4kOCsfYuEaqKObOb84Y3NL+beVZS7LLDW9d7YSxdphrp
zG+RzBE8tu2YihCE3AbI5jl5KMJaNIFtzPiMWR+C1DLfl4t0DwDUnmFZABxCmiMbdODUxvPI6VlL
LoYpkRb1TsbjzeRlHC5teq+x/AT9wLkWRTljwvaa+LYf8n9pj2uMy3PjEvXuGcHJhzahSlm6ntIb
k1AEnoNx72mI26NNsRjTZCPa9UwJssk666Sn+RO19pNrG41vxUS4Lfr0SVeKYYtLCJ7rcamx5yB3
h/eY4LzMse8UiIGb2m6RbhPq1Iy+3dG7tWTJtMkmlRBCnOPb5F5kcfpD1pUpjlatgdSwQHhq03ix
6nGr6dZEYQVzOnXYB9vDLTZUhr1KfmvQG2fm+kFLrNoxZrtpCWOjoAXEjy7XAPMbaG51QUH0wU65
9a28RfaqMfF3OGiUHz3S39M6P0Q208E0AdBinstGNX0vQUxclBSiixUjuMtd38OUky3WqRu8R0Bf
34x2DM+8Tqdoi+Q9mHFKb7AabYWMbzNpmohI2tepy66GarlfDJozsnlrTQW1qodoDJrVpTGRjE5N
dHFHBLStGlN3YspHK4sB3EXLoYIQQJzCeGXZS3sG8Ge9Z0NJYhRsF0Kr9NA05kddxbyUcQYmfMIE
5sar5OzbQlASFMLZsEdMwFmlNjkm0xVznwugcXVTlmO7Ldf8eXM0z/FUnmaszOsmSacc6099bj0r
MAbAo/BFEhfUH8mks9WJMQDxdWZthgSBYZxQEFeDaccHOj+5q3d3BMuT5yxsinE0kv5VJsYHyLg5
jHT5ABodWjdxgHNcFH7aURFCfs+wdM3elsIk5gzJKahI0kiR9NW58WMwroDoOnwz1P5dNzdpa+k+
pKu7FHX9JmmdIPeY3SswQzaOpb9brvudMl/CKlgfDH2EzKl7TB60+9bykE5pHqJiA+tcDkyPO2zT
1BIBAqz95OYMxiGlaIgiHU261AFZ42seEh7EHS+Z1h4IcToqCBTbGtFfXzSXrKhOiWpfya4lcnqN
7RIEJ2Eebjd2sVr+smBT98uZVsBLY37NSJKacskCBlb4xPrhzqnGV6cfP9NSEPROXLiuvaHvtIKG
kFBCuFsSJjpsfcvIQICDpzEfSIW5GxiGQtYuTxLHksKMkjAj7zWz0J+gf3qMxP1gEkbjsXXfVJ0L
mMuJAoZKp4JcZlNj8pnHYmvDpwk61blp2HVIwBJBwlTAM8eLLpWL6hF5GifzPQ432NOTc1dGHoPw
LDqw1XpxvXsohyBr9RK0M3NkX8Al9jQKzBVkFJCxHcyjdYVsbEN43U44CfohXM/FpcUBCjIt2nNM
+l2TGNspAw2L3I4/1VOSBnWbzvMVMBlE7j0+vxjMlDfgPa2c7diqL0pRXLndoO+iad7VUxTWssD0
0hLpG0vxmbRkSFrGgfoCTzgFBskSFlUlu6/xRs0PVNLWQVmVJzL1UMhIUuB6e0u9r+D78F6q1kCD
52Zfs5O8JCLZzjOGZEUSZpGRp3Vw5ufaTIttRCAuGJJNJaty0+NqsTNGe+bwkldM2COmnQGh1EjM
7A4tjEf0YUfYhufs+bNsFV/Z+WWa1oiTGkFrM1JySFv4UMShRSdEd3uOd2XWX03kEMKbNGcRJ6GR
W1DE5+nY5PoHIAiiSTJyimmC0wz5TMf5kqNiC5Xa80B3rxcRxWFvSF4N3sz+XM2hB2Z8ntMYraeA
bZzHjELriHzXaGsWstkAbGMwAGI+SNOvOiquVQdNE1swi2291ZBT2e+TCbi3S5296Wr9azQwdRQX
+OvVDuHbm4OaxVkm+iceBB+j+aqZAYVOXXxBN3unoh7DVk/OS4xQteWL36/ze3W56RJv79xOXE05
Fc84ld9TPYJhJX9Aspwj4OlEP/Ynzem2pXSePG06zp2CkqNlF18b3Y3sTHRlTP8cple5p++UtRWe
NPN1YakCLmw1hCkCRpth86ZpxifOUdQgWoPIZSRytYvnHfcjTmuIg5zkLLhkFzyoSpAy/XsydbQj
YxvdieTLm55b13hGP/PolAPVJtQVC52F30dRukHUgSIJLaXDboGCl3MTzW7d7trODo1X1dbxfxhP
UzkofKDdfc2Ht6lG404p4NIK03iRcD+0eJQB3CYkkoUXX2MheIwXG9AyBTqBwj2lMKBiBCMue1hM
ivi7BsKVRI3rURIplMR3zTcLbxQj5muNa+hzd4XJTs3udHQ7Y4uEQH2Br6tvZr0+W8X4OKFTCOck
vc0IcgMoRrwVM1mTMWzAJvB6xOY9zcaD9o6U+t3BudyrHJi59eQk9oNuVwH+/FPiQdkWWFCK+arv
OFtirNPutO8N9WUQ1ofiIAnhfR0wVYW4cWnGZFz/nSU1NqouD+1wzlv71LMAeCass05or9G6eXWV
+Hrp0GpAbst1m1Q42X827bRqBZ6KoUXLkCDXGgHqqCrBnmXE0UIVM1Q1PC4VN5XFBLmOxEdlyrsm
GYAUZhZ7muEB1PARkQURPgomFvjIvsvEkhemAHMts28KAI2hjC7InKs/kzLZZ1YO9D0J1dz6StyO
PlXXNYBftTic0p0+N+fczie/a4tDIyf8JGqzbWvrPdd66N1MYj0rBUyN/zYTxkcSVXddam15CceB
rGhoCP0yXlcK9JvcRrqRgr8YjftIKLgzop+lUh711bOGY+dRyd8kGgdr0QmzVxtqLh1tZ9kEhtA+
nUEcdC99gIgTH+oq/xLR+mEnxdusyee8wqpSGTiN+5r3nI7nOR9PdZY+YKF4p4R4V1eZs1PDimvm
t6Eh2MhV11zf0sv9ZKlNf9Ed5M3Db6dy2k0smYEx05pVU/0K1TrdhOTNwxK0zlSvyyI+ooK+L93R
3DgqsPh4vFZb4sw8Ah1YwoGi7ERdIzEYdVQ18PfG9CUtOtP/aa3m0zKKj6hpIgr4+q5U2g0SNhYX
G3cM6QihDeAOIHmE7dWmo1fkWnM0CpLNmYJUDhqSCvXLPGJhSrToOctQxVoD5JdldI7pQuya2iCm
V+p4Z7fV6Ku+WCbCupw0D5fYOZLc9G6b7RvS8RtZRu425TjlDHnG7UDK9xB4VX0ixDHe6V3mk/EV
bx2l8olQOSsRyMpCLrvWMrZQlQ2uPxBayI93dc4uVJRyb0kU5queenKx2K1vqjG8+8mheQOmiV05
FR1HcXUyiicIMqRy1LddIl4SifZ1PQSXudU3FeVRGNscKPTyz9j9dnTEXyJHnOnc3kSALdkl6COr
kwZ0tjkWZvkgEv21nGyTjV5CWTs2O9dbtokpuDBW6QPqBa7D6prbqhrNnt3Yg5jLFyLPP9n9Po6u
EAcHPwjJNVEAQeDFaq67JnqlPBgOSUKJEtGov1ZckzgR7PeI7SGqlvqefGPaetn8f9g7r+VY0TVN
30pHn1OBNxMzcwBJeiebkk4IaUnCe8/VzwOr9lbtmu7pmPOuisoiEZAkCb95v9coDBlK/5iOwjE3
CuHMXPM2pGC7U2sQ2hhmK5gWPXN6iDgIakDG1STGapAsTIECAQfAw0r4xbzXHtvuUQ09cztMwrlg
Vr7z0xgQk2i5LuyZNBKbpYy14BQRpPsCK72xTiXCW+Eyl5iiU4kwmKiZgbhJPWkzjla50wQTOv5o
mQ4KsPReGGs4NThzkCLN29/ryPaLeC4p36wwvsbjOytk+qpGYxqf5pskMFd+NryYanii8NOudQNN
VUmOW26kxF+axpsOjiwhoLYNpRW2fJ/1JDFQbbHErFIpdZjaPE9JVW86RuhVTx/WVQCQYfOA8+97
22ABFer0PpPQ71SpszaG920YI2YvCaWhEtx4qkuyCVBsQn1NXoV2bJAwMbTXe+kLNTAPDSPs1PM+
lEjFNofophWuSqqFRD4QZ99ynWbJLPcoR2bwXIC0aW4Nz/gVWDLiF9WORhphr/V2yhQeRRXEqrHk
mxWfW6gIaIRP5fxx4VyBUXSsNvvgrbfMZ1PFEcMkPgH9jdON0XES9fu0uBQRNgwwa0hQROGOkGlX
FSqQpnFBw2hXBhHeg0Z4qY+Tl5bcRXPpwBJSYMOhOqii36OCUHgiyPxzW7HZtx28x9LH2DAfoaxB
dOOxVnZZp35ZosbsDf8UeOJlHICE6l5rS0ZRc2cpJBaNCO+wkLpUUfdCXCXDIbw+N56SfvfhVJ+a
uNn4wNuixkxZ8S062BETFlRVrhWIL+FonCz/GxZUdBCrWYvAhLMIzYzmMXpI+2dPQZbSmczRAh96
bI70mzQLWMJk05hWxNzZgJaHh8wmCkXpFlu01nGDSV0MxIIblLaRwsPical36pk59qMuprc6NRNX
qBAYkOH3ovmkcKcmEc4zFS6CkcmPSHC6IW5VkENAKniawJ4If6eEWgmS5gJjeKKHz4MWxxuYQewl
HxRqYWvR1N8nBIlpD1TpdRRXOp+96tnjrRmYwwkKDksZOd+xrmOVPHWPEsHx1LtKlMU4/dgKgJVW
fMZRea2srN8m46wuStCMyOquSRvifHwKU/UE+GQY8XsLyEdvkwuITUHMkjzY+VE3D6DlV01H/wpa
6W/YurqKKZylXobeNpeevLcShAXhksDYtTkiHEA0iKDST3DTYzBy52HzgskcYGcrCtamO3fCbEGT
toVrZVrFmJ+yh9715q4tQfzCqe2pl3HDWIof48FRrSDPkUxXxe1dSXwukbo1P02fEyscnXwNX4UW
3GZIoCP3wJqMpYpd1M1x5PQIQaliO9CG4qmh7I6ilEbMkA00NuEpU8WLVajKRhXbct2N+W4qIwQa
hA4Fc27h5NM5+L5aH3rw9thE0hDFw7OeoQMVmyeqZvz+2YTZHIisF9bRPsmB1Zm3EkEBv7BSunUm
KpXTl1l4bAzqpyV525gNDMKh4i7GAwyzwAa6JxOIF9Jg3Uybx595ox0mAqNiWtIkzJ8zfVK2aM4i
mrB83Kv1XBOqRMFupRTdlhFXjGvJFM9bYDU14LYgmUM+UG9MGx40plm69pwmyMYMKfMcU3UyGZcI
rS/QzfKI1oU5P5KXZOAj4pFHWEkqzVFVVYFFVx7R194anWvrSY2Oy14Mh4bHfpUOz5XONy41PlKO
EZgNvk6zRklGN7ubZmnEECD4NgElD35+JwKhcEdR6OZXcYO4xuURSwTX47OlYlwrJU2oNI+yDGo9
rm7CBI/8bqsycbdFIRVcuVWzDcViJdCytQUNMwjI8G7LdxLvmvtU9twuGm/YMRyLzuhwTYhy+JRI
KwgmRQaPgQDOsWwkfKspNtqa5n8U+MiuDLPd+9RQAQ4t2aowsAA214tPuUm4RGN07WalrumZz0nQ
mVt0SuShlwWxanBQV3JZbtvsUGXcyZqHaooHCWeW4qSODc3NkMk7Q0bZybBC455TC+lz8LV3Uf7u
humzzco7q4hcTSuvU62L+zpEWF5773D32FuVdQTdjx7OUquhoMlMGPHoQt+de2rMOvqpKOjcOhBe
rYrY1FaqRIf2DkqBKpAnNJm/gpjYx4CyF1a0jHSY56j2yIiVee1Gzmkr02GMV3Tbu0jxxr2OFMcO
mfqoWctg1sdHXCiETVKED42QiOvKvMqqwMBQHJ+7AYOqWgQVJuqt6aiI6D26Oz8jw6+3sNcZkomz
909B3bwmOiUy5VvuwqvJbJ9JML1i1w03VWY60KJXswNLYMy+rXItuPg5qoRcoWwwRzDX8Hnz7hXz
CDjd3gmbXbKy2s/eBNAvIiD4zhceG0CBXE4sAn0zHfBDeepwJaaXa1Li6/t3gal7FRgjzmGhukuj
6A4nf0xoNNxtSOHJ7dwCv5Y65ny4xgH+F9mXqPQfTScyYtH7rUTbsyEnBa/P5ANFuce+iEsEk5mx
bFT3fKOIuwpdUVVoySZQsPGcylUsRNtUxFuo8pQrvrzRPoeX7GBU7nORSVGzDtxHmSOVaG2Cpu/P
BdIstYLIMmCdFbTv45hf6GEjRsGKjagkxBM1gwdSrMcor48oy0D9rai4ilPxGdVwQZogepBFUp+C
Eug1yDUc+kqAEwR07SXTnTAVfoG192+k0VJ9hcYuqOeupsw2Ddkvw8Af1FCZGlX1uZyVOZEkThsf
V7tLOL9ooG+pYBn7ZRU6lV+dBvJQxDrftjYfMS4YyB0z8TyAAgFARJ6cYOEsWHXjqihph71Ceoza
MOI+EG91EfQrSZYJaFa2po5mTJ2smx8GmMpUYNp5nfZu5TGRwfadsZBdDXm5K4f6sTOKaSMjQHI7
zJQGIu6pHVOdwwuk3PDwoCI2kSg1pMujMRgoyAi0sTose2Zece4qVd2eu8K8TzIuaDahVy2k6txY
TWHHIZaU7A8BXmgob5R9dKm8EZAfmBFF4UffSniSGpTlo1Z6VvTSgN3xVpSZR0QUAusc67LKuKRU
xFZI2KETw5z3CmHdUWKVEqFe5ZiWRYi2PL1DGo5XftUO6zQtMQ/zzpiSnXyduQrTMniwBX6xQgwe
I8GHtoqCQc7wRZOLGZsxR1RWd2UbA8PoOHGM1D9V+iU/aZgJoM30umvkoRoPNaVbNZjZr4UE+7dS
Mr8NrUN72DwPDUwzlZgcxxhh2NYj7bMyfaoEOlcK7qzRt6Fzg05p8qsccNIQjTmSGT9rwqf8Q68U
T1UMmaLh5pLrxyGuD1YFwwedpgvP/EmK8TUwLPWX2lXo5BUJazlLVhxPNo4y/tYJ9Re38/WdBeVn
X0TDkzQh4fMLgWp7zgUw1E98AzZtIDgoRZL14JnRitiQRxwiqJsaKPmhkUOnGy+dQvVAU73X4AoD
hVbF8cgCa+VmJXTVCeOxZAMtYzd23qWoKRAbYBGxNEDVMTgmMqhbmmlf1TScVOwNGKWuAi84IEgm
kk3XBQhB9TpW0WnF8+iMOspFjwIk3XGNYLNTtqXW7CQck9p0eBDGSTq1cIHkQqMbCLf4UpCbbClf
cqxgZ4xXhJCTithOMZ0B100unbSE9FSZwaGhlgbm9i6rTXOE/0lrb45roWmsVY2PsqUG3C3hXZLj
y+fT1ufVplalnd4ldOUYJLuJVLwleoi0bkCuJAtfvta+x2r80eCozN0vb/qS30UllRMdVLzWpxq7
WkDIKEpdQYiooCno+eQcSxAVFRsIAxVbjcvcwVmG+EQLu4+a6Inf/974qNBLrsj34/NMQP/aEtEd
Mq3S/K+hHu5r2fgqkuZGrt0DVQhcSCPB56I31J1Rl+EUz5RDmtk71FEFNNe6ir2RGFim3aZTyZRf
pOpseMqhKKUPyeuxWcrgic3VrKzxIb4kJmZhWUEEqn7oqv2ojBuDJyiDvZfScHu68IJz/nclo8TG
y3rY5Bg19x7q+eorM+qbVfig0XOKgrqWPHpO2nRyWqxtqnanAUMJtLM9xRO3NUModaJarH0GqmVh
JK42y1xofD4N+YuCpukGk3UaoKStMkn9RRTkHWLhYI+H0H7QpkVQfiowCGPgnh51jALjrEw3zaiJ
LrQ5jdEFjo2ZvpH6wT/WTVGu/bq8RwfmilrO4x+r+4pJqd+UAkJ5rAdSq2xo4RGSRV8BjmuIFpqd
kgl8b+wUVR0Uh+EtkzDdd4WxRwIRWAeQDRJ3s7kfxDd+MLLHoKiuSqusBkwdOI1w1aOjXZmg5U4F
5qdjmGuXlMudcMRDz1DiY6SXd4SLzbmUBRWrgSLGkEaAVcmmbAQMSopLM4kSrs3dGtUE9moxg7Ki
3ubkeKJd8Qm9x3mnIaPHDKZTiH+14wVl5ooFWZNmtCOnCIY7jCMJA0YX/5pbyGQxGdC7dDVDgMbH
B45BPwYQnz4FvZJMVqhQQrgSRvldb8qLKjbb1EpGt5EY7yYN6hDG1YKTJTle2/218ZWPQj34Cq3m
EPYG5bBvC45Drmo4VnbWlzE274Bfamk+U0HZDJlPrSQ+KExKA59hxODLFyMaLkEPpZqYeLmVdoWf
pGsJeEBP9esgI4YDnqo2RSnu8ZXB2qySb/WA300JYKql2Kw0RORamX7OJuXBU6J7lTZlbRrtJib0
0SqkvUdPrpqR0+YUyHQsk6IINBIJXIREQi5JhIVGybs5QZUiED0YfsZik+7CHKvqTlobTcOoBLDR
Ii/LLoTkqA7Vpxd1n3FNrSKaSCK5T8q25aEZkcLkL/DuP8NB+2q73PVwOldIENiIwkC9bMTIsGTW
rgcfQLIU7BGQAZ4JFyWfHgPNeI6MYSvKyg5RZrkSGvkY9sJsLwtHp6VD1Gq0tsdvuNRuKRZ0GHXl
dJa61kp6WLH/gLJ+TeIPVZkNDuIdoO4dkjASG5r8NnnWqsL6AKmT9GTlFWwk65XADWQLYXAUsEmw
Idq1EGeHo5aaD2itALhT80msumPr5ZfFyv+/Uw/+i9QDS1JI9/7PQw9WYd1U4a/m3/Lvf8MZpk0/
wn+JLv+9/58RCIb+B5RG3TJhESsyWQc/EQiG8YckEWJgiIqiWxIkmZ8IBPMPy4JMZFJjNkG0dP70
Z3K5Yv5hipYi80ddM2TCbP5/ksvnjy/yZPTzbI5r0FSL6oaoKpImq5qiK/M3/2tu+ShliD3HQdwK
Fkzewk79b206tL4/S5VtiXGtqGLYYWK7In0RwGzX3UOLgYM4feJ5hjmK54ZEhvhptO37K2ZTYnhp
yhcJenITXv9ymf+MXf9rzLps/kdnqwABKQqXR7YkYuD/erYAu3phIlDcYiOzlwIGs3XKHAERte2p
L6NVHGuSq/0ptTWiY1Px3sBhpZjOo9ltS6H5kCmDdSps7xQXzj6mWOadwhw7FEXfjSrGrz2PMr5m
kJls6wIbvybJJIZ6GjCumrClxlSWJpNJ23U+3KgTKjqvY4sYozK1zH/N23QxDvtFtJo/LtesLZYE
DkJmDm2uGx/fL+WIqcCyat5kPmRZgB9zBmbRr+dDgXbtaUroL36pHP0fJ1WqxAlxTvMJLidc9utc
1FzdIOabEw85nD/r/XqdLpJtc2H2mYMFLDvzcslyDSQMidyeM7FrH0drU7zM2wQowisUeAG78meV
WjVjVTpGNvVZF8GoQGxt4loYDzuZKWLZ8R8Z2PPeamhtkXq/6XWZuPMxcNFelQHZuQyISvbFvsCm
aFpyVn1qnebDydGh7eqtCrA0bxGH/V3J1nmDVfP8sX0jfssYn/kxadwqc7SDmq9r9kCqc/L4jOW8
+PBSMtb/+Krz59Uw4sgW2TRIWbNuO/9JVYLl/+icxY86ah25bN3lC3AcFYqdJ4Sb+fLM333+8Pk7
qELkltCs5+X5EqItXs9/q5nuWAhL40eRUxuV7FlldiSj4SASRAUBJg06BZptmb358mDrLHf5NZIf
PShH+IE5IMxEGNu61rjz23njGlesvDa3o1iBDuH3QBSSGnXrNkJIDR4zr/em2SnFW0XTG8lQm/m4
ddytQ3SsMYebDyGzbEHrIe4YvjqfLWPL9+euptw4ZYQut49gtKjIC4BO+Fs5H9YtVL4ZR4MihK5J
ah6o561Tdp/PYN6th/xqvUqK4MZkVHXluAY3Y/ba5e9pRBI1bAwVMJRIQW5/5kC+IyrB6r0bKMy2
8f0geI8MYRqMpoo3ZhaM5XXbGnEATpPnvtCZOmsKzsTaxq+NQw0MDqEQT9vWachFMwL51A4hYXJm
K0GMBTejbiyDXscZ3CPmB0Tklk4cmbACxf5Xpvq4pyPP1n0eGEEK8EhX3LqD4ha2LjZHWKsx5iQX
pcWHNozxzE8j3/nvPnQJ+/kv+lAFf2b6rP+8E31q3oN/CQ76vcOfvaYkWn/QL/1EB6n//m/9V938
r38XJEn9Q9RFGbBVJCNIVI1/9pqq/Ico0SGaOj2uRI9K2s8/ek3jD5F/FFGTDA1vafrB//0/fw3/
w//K/+x46r+9/5eOSDOVf+03RZNKliIqdNpzapCu8GX/pScq8zDIR3M86RK80yTG0AWemFns/7Ko
Gy0YchcSuPl78e8bqMmGcpnRrvsapZaTG9M1DGYevZU3m4wKNxid9dzl1J7aXEW6U4Ygv8I1MHD7
r1rzWFVCv8fAz3QFafoeciG8ZuNUYeYyhpt6iKN1Xgm6I+CVyhTPx1C4klESGv45RZRM2GL0Svzi
C+EJiCi8nugIFcVO3A8bOaWGkIJuMCWX6k1S6vEqxXHersMeq7Plm+Dpy7xyWRSITZkelkUVg5/u
YE55vwKtpPZHhuSfOyyBk78vxV8Os+z1l6v0E0spYrgX1pO0IVGoE90ltFOC79G9LIvY4yRrVQ0e
lyzGZdXysgQq/sR8/m2d2jeIXJeVv/MXl0V1iQFd9lzeL7v/vF3W/XxMps6hw8v7/2vx//3py4F+
jku0rLYbw2rYNX1V7MVFrjsvdfPLsu7nD3VMxPPP22XJ1+bo1mXxZ5efwyy7LG/xTA7gWZD78R9t
LGk6rKS/H/H32mV3DdAGeuB8fiGORlMZ/D7Zv53Tz+ctx/rbRy1vg/mmwHCaQsc/vw/BbXjzLe/R
E8lOVoDcFeOMWWfLazhreHsEMkho50VsaLI9BO994lf5Zln1e0OKiIh9/7nJ72MsW//eaP7zz9u/
/Dle9LlQJcAsl8Vlq78dbnn7n/95+Yi/nKXfeD41gJDqCVy60o5m9S9xhn+eYenPUeJWLxQreEt4
8i7v81myvmy0bL68JRA22vf3y9plxc+RJr3hIMv7ZD78svSzZ7ZIo3/2MQUILW0qgzgHTGrnmm0j
ZVBjtZ9FrIWrfQo5db/8fciwfyg0kK9+Vm5jE6OsutZQV70gdKtYvUs1TdstNs7ebOichfURKoHA
xFwYt/iVOsWS1mrOSdG/F6Ulw5WrSY13znTVlsVlbdAYBzXyg83ybnlZdly2+3n7l0MuK5c/Lxv+
7Les8+Q5hSfKgnXpTzBcuzT/6MaSpAOvOkxtrqAdTADVNQM2QtK8mXMjvrwo9RyhTJQYr9AbSDuG
94/1XNUQQDL0+94Kh71qePo2m8QVdcbzpJaPuZZQQev+aWCga8cqrccd/vrpHh0v8u956edlWYct
bbHK8X6CUMT1mCroMYyjsMQSKuWmRowFbUPSt0FVKhs/IIbVm7NYE4gR63CSHsOUmApkDLW4h44N
gKzdUXYDR6ow9G7CSiG2pwxXy9u0Km00CNS1uhaW9RBPJPn2JLiHpkQIXcfYWJ9jd8kIz/dGVVqU
SVpMEMt+J7XPwO3vCiOwdVojBIAmCchRV7GDdw89hKh460GaHjwqqEiHxC2E+3pviYQlaILx51Jt
Vir1X8b0S5R7iP2Tptfw2qnf8ECTsEsFFzbmsvizMuzEi9IH03qYn6DlJZgzdX/eLkvVCAtdSefi
Dw/S8hJDXCQNVtph8jQymdNFcS/4l1IkWV2v9GIlFD2PwJjWlPj8unYEPNqyqr3KVtf/vhGV+Zf7
uf2WpWVdmVSYcHQqdmKGSIEvTzbYrdX7xdFcw/jrT5vz5f3yl9/e56NVjVtTSVZQHIc9ZunzL6wU
NHhYmbvh8j5AN7EfSo9fpZeJV1WNRnVrr8VjksqOTYSDAItkUof978Wm3JI6IO+CaVp7faXu/cpE
uVYgzwHTtc0gszDFkczfL4ig1X5kbNJGmIJWNURqZVJXEE0qpmBzgvYwYfxnUFmBP0YKEQ/yQKGK
Ec1WGu/wuh4fcGFRMM5/GN5MslMpH+Z2mDnTc7IVvoHnfAWfTQcGPrdi/BkCCF9RlxX+C5PHYoBT
vh3bF/eXUpxLyp/1VkYIGbjdIDuugUBarl3ND5zR2ALchtPZF6/S6JbqZ+u9d+l8aKKCFZjZmZsM
q+aZiItKcMXgPVWOLSaSkL+HQ2tuE38dZCucdfX8BS/MdPqCaxjBkSkC+Elrzd/BPpqdd3BSip3O
BNNVn9DQqhoBRYfOvxlferEbtSf8pvIWXtq2ik45iQ9YiCZHykFIItLxoOLaF5wwICrErYkoBFOp
zlGDDeaxE249hbKpuZyygCSA6TWnBb2LcoS1E+BdT47wPRAzYWC03rcv1bDCNZgjesUlIOMpQ6nr
CO1xNO9hqvftLRVqu/WvRfOJlJRA7oOBwAlfcZQtIb4XUI5WWbILBA2C+hZjELyS/fjeQHqtOp54
9ru9bm5r8AuCoN57f4LTshFbsp12cnxM611XOrmI1ZsDHT7g+ir49UEps/HPA4+HA2pR3rMb+NaO
+FI9m8IeEEn5jqDIM167SKe0XgnJ1gObIC4R6jT5c5PTPUcHInX7ix+upKfmFK4IvPPxfIKar1Ba
3Y36blA2RUA129aqLzwgpwSuxcmMHSncon7Tp6Mpf0QTQ2qaydmx9Shad7mwyvWNiWnxtK+Ma9we
ImLkJp4LxR6YGkbxd+4/q/XJ5z46kKzG9QYYFv1NxHfTbeEbQRuBtbRhArfpEOwLn9KtS8CD2m0m
MhW/yStQoe9CdRxW+OCYzV76zqu7LCY411GQpJUO10nAyQCHRe5OWDmluYsEF9txLMQxjuVgzRtR
jxoVtmGdZ3hCOtBSNcvJIqigLr5APU6U5gFkXxpW4rG41wScnvCA3E/wroJVvUP/4VEWxPg1PyST
25Ol0hwhbSLZxZ4MjyNbPU7xaLvD2/AUVJAPJMtNtLtG3hGtDnZwhPpKPAmq/wjlClKgBI7mrp8O
Osj3V/RGMVDHTJAalyySwHnfp0cDxsYjzHZVeIVQGhqX8AXFlTLhObuXdEbgTvpqKfuaR8HHweFa
zBFR4f0EbjWhieSpJU9JDAukq5iMrNUWNoKDtrZHC+uvOg0eDkk0e5YJkh5xAsNtUjhG1UeTbmIf
fEF6bM0L1LEK2oFlY1umf8IgtZ4wMdVc5YxXGqkCM7HfIs1oT0pKoa77VwieuoFtCmDZei7iVE7+
Ai6EX1KLqEZfieWKo9RILNCpJyuu+ZmbGe7dWTkgT97myB2a9WzM19r4V+HpbVNKGwyHMwlRj+Vu
1zwxcQKDKQ7ti6a8lO2Wqlmzbe/lT09x42rLqWGLWVCYxjexKjack4efXXqUFUAhGyOop+JG9VQN
MVE7JAcRMA1rNfkBXlMjUjipYIEdu/6oi+vgow3Pk7VCMyq8J/xcJfDWKGzq8ExpqKIWjbHDU3ZL
TyTEX9RHwW2m+yAkJIMyypuiXAKo0DmJzxCZJZi0q67cKMlJGo6Ceqq8g19CFSAucV2a1CUPZErA
5h7gnd2FIMHqFuE9uscRYenVuqVc/1/5MzxnJFFbuLoPIJKFuvPvpkOs2hOFt5uFzHjcIKQFaUUn
RTUId+XoRcQkb3JD/C47a1sn9HWI2FDUreKZpW9TeAqOhfCokWg2PaoThaW7nklp/W6JxwajLrK0
IlvR+JEpeNpatPZJskKWkT88tsHjOO1Nk1Jj44RI6xKinnAmefCj73587YifYT6Jku+W1sC0zUn2
kYxj3cobEWNTR6SObt6TfJMQYOId9WHb0bKE+4IEj/K9L46SQCLIhiuEX2tl2hj0hCQZUH8DGUf3
hnEDy5LdfWKdGtmX4CVUDxw9PjChCRTE0lD07eBRd8Cv7nNsiOXV1JCUgzE52VebZIVCBsJa84G1
cr4Jqg0RZ48itFtH30PZt6O1AVF19Usj7PyGrFC/xi5RA3cKrPN1tAIlvOqVq7x52wbJHMxTlzvN
cPE7ED8LmoNnn4QHR3wwzkCAnDngHpmJN6INPHRWgMdP6tX8LLYQNU5f1Q3RiXaOUNv5OLo5UHoE
7ljekDbvYIt5X68Gx9umDtfUDhzJDtba/S/7q3DbX5gir3aBaMtX5Zxt5etIo8AA4Al1NU9Mdotu
ItHzBJnftHsUhBTKUxVGmOuhOUf06AbJiU37GfDd6XjdbRSqvlfPgHH6lEBkiTYUbDUPpw3Aftsf
nGBF1hiZ4viB+727g+KM9CLAAvGt3hSX0B1IXxWBFu+ZLs1l7cnxq/Xohnt11TkIvGXKokgWs/O0
VwAxpdUHwigHK1QZosVauu1UdHtv6J+UI1FeW4PEmLPwS3yWMHfELeHd5zGAKXmnbdM78cnfxyeM
FiClEonkRecO/vRTvok4q014Z76CUvM3Cf0xUg9n+jA4axeZE3L0IN9hlujjSs2wjTgfri3Q6B30
QmgIhM9pN5EnDJiI2dOT9Cjjcf0gPyPZWmXr7qoh3rG7a3zQHQVOhb1uCUzkojnaUTnW5+5a7bzN
G8av03E6lmdljcOov4XwfcSF5cTjjTw+Rph9HIi1e2w8+gwb6jOBjNkDW+Q2JYHzdNTWwWuz0zq+
+Oiae2//Vr8Px/Q8rIjAMzeMPo7yPjsG6D3WVNed2BHcZIVgym7t6ATibbPJKj8la2uNP+i12emm
UzzG5+JReAnvh1X7Hj2SG/QIm+C7fO7dYqfZBWkndvPq3xD0YPjySPYDaigtWvGaNna1ktb0Gjda
Mm4drjAOHAkOIpAwqWbPbXh/ne6rI4FdxS4+C1ttZRy1x2KF9srJNtY1c8K18Sqwb7MKTqjxplcK
BQ5pFQ4tFIbaCKJeBWULoZrO5RXQ3dn4GwYlu+TA7fAcPTbH/js+m5vuWL4njHpAvl7E75f0HN6P
rvcdvGafOL5xJWhjtAM5Aie0hLMt/kP20J4y2Vm3b+JTeIfXJdEE3FY8VKH9KH5lsH4ccXDGJ2hG
g/1ofbRvmOyrLim8d+nWfFefqlekgnjtMGZ5r16jX6rTn7FoHh7iQ3yQn3Snu5Z3ZI27kKFscSOf
eHWmFXUp+6NAW7fBRMXJsDWztaOx1R2iW17mm24r3OAJ0by1oBWNXb5R3GtPqBxYOdjpnbTNLnSJ
+/KLezV/QjW4mw7Run6aDj5tTHPLYzc/0TvFX8t939yiS4BVCb0LT9FqOKT8XtGqIV5QR5tDIcsp
kIEQucOc9IsstObG33iYAP916WAyR+HS4NFOh8VlEmxEXMPH9BE9CJ5DpcDrbSx5JdFWx40Gfws2
8JPwIZ5ol3VHWw87WFg8LVd972+H3cAPMp6Hz+oVqSyRj2vu9wydiqP8Qgw3OvmzcCG9be1vc3qk
SNpCfxefe+UFkvvO34W7waUv7vB8dpW9cFKQjYSucZ9+IffX6lVgfcaIN3w7lekyh2t8w6pet9bB
3XgvbozLdGyJPz5VeFTa2kBFzhZf4UG53da7foV3PZeaSApslCCNMlTeR5fwbroNSwO4tBIwNGlU
sEStn/IvH9YZeU+29tGyIzVYEjloP+gGP/qTTkPw3Oyy1bCTmKq9N5dyb32ksL4hwN+j0TLfWape
gxftCINumM96OvqRU993DbxFqCJ292DcxKfqAm2PIPj0bh4fvEkf5RunCG8DRXL51Y3H6UaH2H1M
/IzUZbK5MaZhY4hA1h7N0uhiTIQLwn50P+BDw2i1h3vljOzFpljoBI7vVhfaUrrJtyk99eMGUfqF
Ji+59Ceua7wVHULSqVPb0kXeBzyhDIEc6U3cYTKhHy3X3PHgqzheO0jpVtl2oLnRN9ZF3IjnHGuM
lfbo36o1ieTgVUiKeXj97UewKlwNXRp92nCnHzs7p8OLLpz3ULoSjSRxoGtmYzeIkf6H8Tm9Nngt
fEqv2sWk747W1jm7FQd91xyC2rHu5QhPN7eNXLo0+cpwEByGm/Zp2Co0z9WudzBFPUgP5qbcMELl
yJurudLuGVP0X+b87VEiHXBz37ZfHe3ENt1CaXGkbbSOHsK7+E47YOdxv65wd7nJc/XOHoSV/NTx
ZN7xzHrPYIv8gOqXAmcrdMXn8X18L67VY3yfnptjRiuICfsleDQepEuVONPO22MffTbvRJey/+tH
tBLuiargcVa287/6gDW1HVaO/iy/J1dBc6OCuuAWblbTOQKh71sltGOGUA4OFy9mcKKnEZ9r72g2
a8bFe31PxXlDrbLYMV+4I/LwzDCTu1Z+Im0IEiT13343PPp7dWdNeFisZdOdjC9xnBNk7mJ95Fck
LsF4bB5xt/b3OvdRxROb31s3TuIDWYfdRnPddEFbCUWhBGoozI2YHy2wG3VC7i3EFb9ffq8jUk0x
ZR2sAPzJnLw/kShphqiWdb/RKBNjrLyP7piFAEKpM5y8vCxI1M/bZckfe9OWe6g+Cwq1nI8pJvs2
sIpVb0gP2CkNuwDmUun1ZCHjziCR7LLDFwSpeHiohbcOMEea3baTjmK1HFIczqFp8VTPpx8KULiN
ON+Kon+RweQ3VeIzAZ5fmLrooqDv/BK7TDiweGbOSzDW8azAl08eKDDU0YzqI12mrlDVhEMvizGR
QvQCPc1lMruJBjr8ARME03zyzQqJh0/BHmfY+3xCKoEklAnvFFFPGhXkOSrYYKiDOEjzqoHs930Q
SBi4j/GH1OigL/LsdseIuhh8ClTDMA/KU2eIk9NY6AyD5vME1aIiIEYiFLI4pJ7sFRgvT/lZVhQa
3FK4gNFuK0xlaDg5J8VXIMjmt6Ejk6yNUe1o1mx9aszlkWWxHXQgjVDF53iBdBeMd8F1lyVjKdb1
ZXlIPT/dRArw9/IyzvU7uQIo/z/sncl220ibbd+lxoV/BZoAEIOaiD2pvrFkTbCUtoW+7/H0dwPK
SlnK/O1bNa4JFyU2AMkAEPF95+zz/r9Ca0M4NBgAs7GjpKL3c/CerI7dfLP8udwIMB1EGLECW+qg
y02haaUBw5q6qO1hEG+REC512bdarTEb04wy5LYPbMIeCkLNxZxzOMyV4fGve7L1qX3O/1tuPv25
PG95GRl9tFEAaD3rbk6hu/4Rixo5pwtox+EEEENa1QTXmUbPT3pjGEdVXSZNwecaKFIeRyWqIxZ0
3GQ5GnnvgFUVaUsLpry0qIoXcxdnqJPy7V7sosDMghiJwnCNpC/Dz1VSZUxL7FMnqExXLV39La4p
3GJGUR4JfymokdpfHMNtD29/LQ8ojI7r0Kdm/9M/l9e9/b3c7QZsVw7O3YmaK4ERXFYoIjd+Rf24
xrlAb2y5v/x7ucEnzbE937z/+f5oWXtUXLtktzzt/f9v72K2VTWt3h+y++zGbZ0Gshgu3Y6geyyJ
Ql6EaNUJkkVxTpWBxKDBsvl6OQYXeK1mEXYOkuBrnshqlyscbH89ttxb6LY/oXUR4sPJXR5absoF
j2thayPHozMAVXHELC+iet1Mq3eQLoZgft7PnN+3v5cXLC9d3vQf+b1vz1wef3/T99e8vf375t+e
Pkg/I3m4u/v0kmWDvVPhIKuoab+/zfvzPu/ZT38vO/F5U+9/lxINvKEgar9Djd/ufv50P1GOveW5
y5v8tKW3u8t/3z6galln2lAGf2Ij/9vvZPkw8JQYgMtb/PS9vn/OTx/mn/fgfRPT89RYD7TpvtZz
UwNAfHqcZij2cvPpf5/+/Ken0AOgrvXpbfSlafX+9OXe+3OWt80XwPb7c94f/qf/fd7M8haf3vbt
OY453Tb027bt/PncpQHrR2O+K7EhNvOFHJIYN/Ojn/7EA4lClvPzn4+4Sxd1efrb3eX5ObUm9Iaw
W//hLZZnLDfvb/O2lfe9+bev+7Rj//Ztlue9b2l5v/f/DXMX7P+0R/9f2iMpDONX2qMvP6qUDIoP
8qO31/y3aFf/l+WgMbXNWU+kpImQ6E/5kWP+C222Ixwb/JFAAMGWMlq+wX/9hyWRH/Fv15JIehel
75/qI4RJDmpVRMBSurqQaJY+qY1+pT6apUU/SXZRPkldKYcdtEzHsgTaqJ+lRy5pTBNKUsKObPWN
q8+ZyYoQSwVpNKV59tMX8w+SW3N+s582hmpZN/mkKK1MhdZJfFLcem1XGmbue/ux0mOm4rPlqYP/
qJc41ErCbcX3uhaHliqWGC9U5j6V2nBIUoiJYZc+41A+5gkMraoHmNs3/ZokRn9txYj53Sx8QHt6
XwCaWdm2eQrxc68Lo+zXbQXwyQKqNgwOK0cZnue+u+9r/D8axmYMr9VvtMUOsrG/fVBpC7TV/FLA
/T59qwGndwhLrtqPPhXtBmmxGbnxug0lLRVCNXVgZBKQKUDQ1yQ098VsHQ8zGDoeFs6waAhJT/eB
SF9TKz1Pkq5fuzGsfLuSmzgz0tVoE71soCUw8ro/g9LwGLcBkxAqvIl1MFyTJiQGgsm3iL9qTPL7
4oskKuDcmATWoVPQDJFD4Iu+LLPrZIJPSgmRVC7IWGJlJfCbK6h7mqPYU4vdbjp8pL0jqIDFaLUd
v3kaS1zUgV/uA1d/yLC7wK8JgPCqaB+BuT5D9CZ5SfiqR+M+K/prsm0IuKzNeG0QmTf9KJPyOhb+
KxQTaoRxeFe0yB36ocNRVbvr0Yq/5uUMFwS5y2Q4QsIGu/HXg9KZB93nQenM+m9EJ5Ij9NOgFJVV
mGkzqT1cCRe/hncfmfGzaijEgk+F9UocSJW1QL4smD2kapzFOexcWJX7WqNu67XNDsTq3o9Nl2Tc
QOwrx954JIKi8u2PxK7YG1m6T0MN+8vAdHkmupE1CzJYz/Z3eMIo/icNDuvxRn/sBNBTA0ChjOh4
FCGaX2aDAUVmxn3ZaZuq79VmstQfSUCr3qzKJ/KkzwlEc5GsUrx0Q0ztMj6lRjEnblynOQPPYVkU
j915qAPIltm1V4+EiBzzrj+MBmpkPbmMPO0KC+C5dFYJORGmqGkwdgXKcINlOlnKr1YmSP9y1Y3Q
e0oxo86PH0VXSo1rh2TdoY5fsfzMq5bbVDFifvM7/cPP5GKhxMIwexiMT94CQv3adnR6tQ9Z2tLs
p3vs+nLc4vrHCnZHjPXTrzeo/9NB7LrClBZrNgmSkz369nIbZn79X/+h/6ckiBW3K1s0Bxx1tn09
uUChrPlgsLP2ETjMJSmPyORd2GsjIxhWMC2/3ICJn0EMCf3XWscJ7++79uuv9+2fxqwSjstosTjF
mFw3ft41QydjIdUSsGXGuarRRjgBu8aVDKqBdCT2J9rDGSWg//FmLaFbJqJXyhfoVT9ulrag4Sa9
5u5BBb8O0r0XBecDN49e65LAd3+IYS2597/eqC7mt/10hEqDfzv2fJn62zUq8nVD9Ry4e4GwbRX6
V6iVcBj0lHwK0a2cQqeb3gF7taCNOvcxLLGzckDjkjviVdcVaVIT7AIuSxx26YUd5acy4iTjiRju
Gm+T6Go3KnB3WTRSJxBg3IsEjSphQ9cWk294xOFjVmk3mWUfKaZw/nX8ZB3bOXWUGMDbQFWDuMht
VPQNY/PaNhGsOjbeuzhJD8rmAuCbp0zkhC49+yPLcSfz6eQHBNsj4jwrc1InbLf61sB9K2KSoVry
3DwygqWHVADQ3HPT0++S7FkfI86ImcpyWowpwrrW69DKk442bR2F1M2KFGZuTKUKeqXNwmGcTzzJ
MJ1bPhcDYQHhH/nZMExqtuvTcrTlykzGe7PLH1p9fi6XVqT0463TcM0ptU6ctaG6t8gCXXuKL1eW
5pNNcyAu56vD6MDuLzFzGAo4SxDvK2o/2BYFOY0+IA/QGr8ZEcYsvv44JFwhdJ2BaDiurZScj92f
jk3P8JI2mKph7yuDbHFzG2XdFRPgaad5EFA6dUN8wAhsq7gwTQC9CAEvph7XTELe0zhYat1tkg49
B3ghjBCu2OsuhbIkhWqYAiEjSbyDowLTraUWrYkWWqqhP7QRoi6sLnBVti0n9HXTRuSUWp0CDUN7
kxzy0IGrOwKMge5Em8ztMQ4k9NZzR2IPpN9qUnmOSZbcBun42mT20TFCsbak+iMXh4qIK5XPhLxO
B2VTNzsjtqoL8BjfIQcAaPXGexiuOFBcSbQn0Ah4icV0Z4oA1mB265aU8+yhApGZk9VY6MaTapN+
a1jOFv4ywmwcgJsGNrykLEkGF1MsX08PzaSDpNExT2ewCoNOe7RtCVcmGNEXmA+4qb96eUtPs5aP
1Uh5M03CuwhlKDpTIhU9WvGeQ+o0lXy71i7LiUyM1IP+0zg3bLdeeY7a+20FXgdHRRn0d2ZU7KFd
bFyRhjTi+otqjNq1yzfkJHxV9Bb6BFBG2d1mpXxFrI5FGdJYVlTQkQpgD7bDfntRcBMwsUZD3lCO
ivVtrACoJpPBa4ORcCFYGkAh13xXa3z/AK80ybcHSWcDdPOgQVQokCkNQ8pI5rUrWBMvTM3cs4mG
UdSMyTw71beWTpgtNlDECAC13KA8tr5NPEk9Z/xOyNTiqFqXkZkfBkcFjAaGBLpHitHVnLARmUwB
TYI74pgStx8bAFEk2q754myiiHCToNm4VoFuQU+f8DifRUMZfIGycxdJlJER2B47wPcUk9RK1PYe
Rf0+KU2Q48W2dwi0sxgMIwx54aDKiGj+MOz2pcBU67k5fcdR3Sjfpl6pdXcYpWll6NVDyuF61unm
TdA72qGr45NOUC0sy6Md8zZcSuwdepMvspSXNqmam1oPNE5D5i4TXF3KoeQsaPjGTgRwRiXh0Tmi
kXg4RXpXw0MU5lkOsXYwAFJOKsGbPKDMSlt95xBpsbdirqVBTE8bXOiwpRdAEB64xYzWWT8Gwaqb
nCvyyk5TYF6NXbuh3PmS5sMNk1aa9DFpaiaGqGqgead73dfOyG59we+fVkKcZDUca0ccjI4ZqmS2
kssi3Watdmd6nJnh9V0py8/20KpXSRTeRG7G8eT2tzXQ1VXbYsWwNAPwI0ZFW+eohiO8H+MQ1MXZ
AGwFucEQp+hxELBpfXQRRxGn6HRXlvnXykSOUYcoo23Ycme5B1NySMwX1Ry9oP0OWKI/VD3HsRrq
XU0EYFKWd5iVDjfbXgUX6DtBZ2jZBSGuWztC7ucEX+K0+1E6cM464e05s13W6BHt8mtTtveqNp4x
vMfldCxHIzwLVU7k9Ohg8q2yaDU5/WMi5bptPCbdzQ409eU0UNybMjLQI1B74OtyFIzpQ5V0SHwS
9RK7dOygfN0lkDbOUkqSNqDKmcjYbRNO9ZnmGldNlUzrsQuMjR8jT48HfYcaPybwAnFikpx3mXeP
pXnVD5R7uxrMYGEkXyEI8LtbXwqBICytQmQANmmRTG0flcHVRItEfFNoKqOjOwthdDrNvq1tc1YH
4FExbDaQ1MeVx7oRithIK8agKZZYJP7yng9ujyBHmd1tiWIgsjiYi9xAf2E1D8SY3GhNcRWbDQIX
kunoK9AQcN0NZHQoqpPz4LC+OUxZap0VA266aapxshItscNCeXCbINnoivAe0otevPC+qlWz6kdO
moF5k/ngvvCYIcfaNQNqTT1Ac1ByJo0qelVzImlYeM2+INl608SUYbsyX0vHQojSmvTzXJTDff9Q
KDCstdHStZ5aWgAHEnC53KLPCgd+q1iNf2jhM0d5vfGiPlpLpb60tboZCCU481X8UBfVzhp0fn66
OWc3okr9g12jgCtDZ2MGY74OipJoxq7dilScC5eVH/NIMDctXITJfCqU9dXFqwmLjAke182wQ2to
Z8fC9L+ZBNsm/rfUMunYl7DdmE09NEUaombDqVrI/mh49aPQ1DcvDfd2AcVx9LQvxND1KM/zNWv9
rtzkQ7xvhfUETfA+5fSCHMy9whKfAddM9qpT67hnGRnT5FLOaxTR6pFuxY52+WOvTI0AAH3TZ8Fl
bgZPnv8EIS7JwCyI2IKNZaqdXgwoBgJjv7y2hz4MSaHd1pPajANMMFMxNeh1Oa4CuYLCA9vF7x8D
u4eSqrlksUZkg1QO6tqqnR60NiFxogv2mUqS9cDjmeCc28SvsrNBwCYxDbRRf8wnSNQlPlqjtJDG
WfVx4hxHLQJvZOi6p6FSr8O8scnNZ3dn8iUooPiXBdGepf8QGCzXzGhFx+tro+WgHpwnw9flk1bd
gOC7hfFTbYCC0PTWplnkySk+q9L0a5xrO2Kt1v0YRagp3WGDnYeGudJ/BBFtl3Z8yRr7uu81wgSp
Ihy0YnhqHP+8CTxiviHiZ1qAzEt7GEfdItOKGO6+AJLLhAfhKGpuLgPJGrPGdVwQPJIdrLmRpbFy
ra2tZ0va4VpQv7WtWAVW5E2jMbLyFKYOHgKmqxPCXJTf7txSayeNug4gDNi7oC7fG3zLvfcbf27/
pRHSNdF2/dngeNOxg3Q6YvPYLS03c2452iXz74ae3uJBIO0LI0IagotIJrIB5+6h2xjOrgVkWErU
VXSWfDdFBJA0l4FOayousy+Vm5LVPtscQs/gytFDZwqcAI1AhA7ZNC4KKS5EZq6z3kDp1hgXkREw
QtMHhjiXXSs2aRGh02xRmtoSmVap4XcRRnOaEIKXNVRdYKg/2iq87qfURGyR/ZB6cuEEN0XI2mMa
/Wviky+YJg0wu4PrPq8fsjq+K+PwlLb5j6ofTqFB9IprvLit/WwhUGT52SGladP8h5H41wZaT93o
ZwsgAVYRfHNmGRdda3Ndbx+GlhyMqj115TxNQQYciYlLH8UwwMOwRpEzaWPMybRhK1NIVmyh0mfW
feNRinYkQx1EeEdLgqgFHeGmlByuRmYdOkimxwL0x1JbnyvotkFcgWzzL4sDhKgC3FD80HEtT8S1
oYYICRSeg56Py03WJ2RvhfEl826ynzWG7NRyGkt6uaNIQw6fiBXRhGlln5VVfh/Fzbe6Ya6y/LrL
vWWshJPU1+HoMc82/TbYeX/5ZJZ7rtUiFSxtggpmQXql7m2DaG2ZTn8YeapDjQwOYSW++hHVn77L
vniut8vmgoZA+B1hiGHBtCebFzdjJs+Nxn9QQHN2o61m2LLchwNXtwwA7BkRGEd3pL7jNz0L164h
tELB6UiZxGGwxz7N1G1lEVOskTm2kQY8qbE/LDXMBkwCNu+V8mvgejkynCKUW0TqT6zamB4JTcDS
v7A9gJ88YHLe3PQ2yxOPr6dqotfOoiA3ZzMMXQTspOIDNNgFZDGQGjZBgbGYYh4dlpeV483t2ZFG
sv0az5f1ufS3LBI9KIiFDfzNQitOx1eHTMaSe6IxeaaHhESkXXOAxu+uh3lzoWc+6LgqlEvu0lzC
W8pcIJvvS5E8lxMSnoic4TORRN9qL361hmnjNMnBHvh8UXUZCM1c9T64SkPg3QgbcRsZ2EA8WJ/A
MK+0jjRglXN1tQM9Q0AFoxyjiFbQK0UAMG1bUr67BnmTbqMBto1rD/Ael2emcFFYvLiNdyerjEB6
y1lVZozCun1JbdSkIeKIhBL5uRGeJ23irlMPSbGLhi6wSXRwqKeShZyzgppHDKEf9rqc65j2ZGzS
YNvpVA+qJkXxI4e1VaEv8YUrKSNQjgagAx8sE8lhkBzj7VxW7PMAfXk/3DQOeBmbikDWj6dC95mv
dxQq7Kh+9NxiB2yMhajIv+jtRHxx6VHDiPtTZZH2DLmPBWplbXKTSRM192ydVg7oA42dsrXmeugO
OVhvnYN7+XkCzjRhQPqg7UXPDT/EppuyL4bgUhZRGexlfhUppFUx0Q9rzetvJ2tAYz4VHB6xeamZ
KHkkhZOwZDbtKvdWm+nQA0aoVcO34kRUMcBpfQ3b8EbzqPUuoy4eAqI/xNy5ZnbSDwI5rHidJuYP
SKWWQkhcMXgm+IUML3h4c30R6+Z9Elk1w4LHWLWVDKiDKzGLsCkzmJfUcyUGDPdNVQGQKuaUA5KO
KCT9CDVxmVl3QQezcwzUdvlKw6jsNwSHzYVKmCYz/ylE/si75fELc9uciU8XnDvpXMfVphh1g0BE
1ZFy1sR36TBcRrCzNt2cCpmGlnvWisRYg+RuIJboF0kBGJpiw5nkQkE2wHxxa/hdl+J2RjGOynaP
MxfBdEyFR7PTbJNDfUMimzJfQEFtEN5HD97CEdWQqZiMKGf9VB7apifpcYyefYsqjK6ddzpFiSpC
eZBat54LPpDyPZfjwDmVvR5sYFpVq6gjYicN63VN3uFeeXcBHdNd4E0ctHCtWX5lbZ6uCfeJt0nP
SmFSSPnC8VBp8smn9cCqALlb5iGAiP/o/bg7xC2GlMSdXlPx0MwDWAYU1jQVP4c9AUiVx/I4YyMx
dTNQmzd94exSk+qciCgrTRKXCKvKeh541C9IiopPS08m0aJXyiv8zL17HybGZTJhOfQYtkyg6iRt
Ng5MDXQKMbYExthkERsCwRIGGXiSsKuMDZTam7pGGRHk8auYONO21YXJqRLzSIqoYZRUw3TjZBiW
tqZgL1L4ngZBHEOX4DSsqatpuLJisL4i4KdTef0NmvvFXMX14vOmHG8DvFsi5aAebPwriSpWqqvn
OhqzYJ/4JNuTwXrkeOYT1j/KIsZJEAYnCfWJVYmJzs6iQKoI3tI4p6yCYNKpP9BqS/2uPqtU4W36
8Da2h5eq7I5cYteeNR5Y8J+rHi4s0e8p2h1miQPLnNoavZ3RaFc+8LU8POTlvhJGCYEO4ka/84si
P9ApeAyt5kbU/T6nIqUbERpMN0T3zbJjp+MNPOPi3OApgtGDQcf+WukJjY5kfLAnZ6+nzkvnat8Q
wYSrStcsOLbTtjQPts60MIxCSlHSXFWsbwojeiyI0gF6NjwDjMaW1sWHzkzO41RnXZPhSCbKHRmn
Xc+JGnvZGPdllaEmCS9FmVyaY3gDtCvcJGl4PimcX15S7VUl/FOZ23/obfLU+CwWQ7jSak5eixLG
ozMHqwmMrnoon3Rv8oEflJeassodJdvoROyNWmsQhqymxQ2r4vw0jExT7OYmtKhnnoXtfpzScWNI
84c3GSU6Jq+cUMewqx6UruNy44uyBfD719/VzCcmrO+o1bl7qkq92pmaf1uxB/h6E/xyFueQbtDG
Uz2B5Jvick1qJgXRCbNoHpgjYXxAio/L3woekG6SjBEDmqa6aGbnHg3ZqQfSrbfORlAsIAvO8DdZ
D6WlT0yMOqZ+bOIY4ANXTP1YSN84LveWG0J66Zhy7d4kzWgclxuvTQLWuADumiA23/63PDAF4Tk1
/2HjR9QJK6hCkW/e+a0JJ3jtl32ZcuTFOepwyiL7zKM/ScmUpXE9Q6ldeRKKDeVctVFZR1iG/7qR
imQu02qHDbi97KRZ1XEpBP8fVOx3QBSwJLSU/z0Q5TGsv+WcabMPsoS3V/0pS3Bt0F+2IYF1SRdw
mEAZ8KcsQRn/cl3dhgrGMKXXJnnov2UJoE9c07BcnUcMZAPsxrsuAYyJI5S0LaYM6BP+J7oE/SMT
heUXRX1pCsMyeTv9b0wUrgZB3MrAPhHZWsH6b4YrKNYSvMBelgNhn3kXXEq8ToU+mYfML4ZVJjDg
OKbYtVZ/8dPXd/3WbPoZ0qJ/7EG97Y5jwIKxdFAyts7n/rnhEPOlFBRD5MmUBp3pIii2EdEDo1Nc
ieyFczcxdS5Tfq0rrnp82m8j/QM05uftqw/9jj83D+5IKGIRXfdz95Pz4QQO1rFO1eB9zd2uvZOD
t7cbmI+9AAfecxZfdwWMedmFu9989o8akWXjDBXGikTT4Ajr02enJxH4baxbJ2Lg5UvujfFuJgSn
I3m2URUa91rknygHxzBnjloUfbfTBFd4lJ6i2mp2Zh1C3QpEsEr7etr/Zuc+Utzedk5nmU9/VugK
bMHHH6YvY9YiJA2cEq8mKKEuv8qkLLZl6c1UAXwQbc0K3YffRIiqiyE33SXt3LzrjLuEGDgI7wSa
D+721/tlfWzRLvvF0aArQ9q6a9Oz/rhf0B7q1Bkw7AWdZ+380hvwcKNTzjz1ygQQa5yIdqaR0DmZ
LJLNk04ekzKlKV81zKD2dQRazqwJWk/K8TQyr9hqAud77/jRldCPSnVra2irOzOH+Dg6FkHNfqif
env4bgeVzdX0K0pPZ69iC6L/SBRh6OfPdqMetMiwbmElX3OQ4SvTQTs3kX5ji2iLLr2g2jbetL73
WmdWdeORFoukGkVJEOFmso1HYWTq/Nfflv6xnzd/W2ASgAMLGjw2aoxPvfZID7g++Z51CvOcEBmv
tta21DHq8TXicJ/DRYYSz06OyRikwLcc/in97v/djgBSRKXFkc4B9anF7UfgO4NxtE7SbfpjK4KL
lCzp26kddoXR3I1TvJPFCDvOQ2gLN5Qk7eH+11/G30cOWjDathLll3SF/NTcD5ui0mz4n7g8g1fN
2COsJo6jHQ8wHq+tEIuqUfzu9Pb3sy3bBN42/w5kqBufRqvoInAQ0OZOQK/2Q5XLtVYbd+ikrnMv
1baREtMpldGl0TCbjyfnQtAGZuJjfmGJ95tDZ2Z7/dTcfRsMpuGgxTHhSCL4+HjouJC4u0nTzVMe
N4RU9iaJYM0Fmc4rESXqVrjjN+kAr6WfSWuekux26rILVM/TgSxZKABBAVO6wfFYj1Iee3dkzmgn
tyZFlgPrKEIZqtijlJ/TfKjHbQwuWOrgBznc2t9IJoy/n7ltkJjCEPPJ00Ig8fHDeIZObJYdW6fe
GvNTNhXeVVX5JL0OQbobIpiCnnKxKFPlobpqHZJa0poc7WczL8rbGtxDT0vjrGjjDDAtXRizr+J1
XgTdoe3hSUhDu0xqH6d3oNYk+aQshWIsUaPvbBMHc2xj4+CXBcsyFEXV/tdj9aNG5u2nIukC7cQ8
XJ1FuvFTHz5OlD2kMWRgAgLL/aAVqFAEu9uztjyVHaHEQ/6mRP23l0J9Hv/vcpC3baLgc6GvMQ0x
Ph8fQ+FWeeWUSPykGm5T3x+vi7C61osSRyGQFFa98EOCxHRPy43L1NX+Tnk3/c1FWf947eFCjxgF
GY6ymKE4fz9Si6DJ6dsV2rHxCE0KdXFHYF6yc2yfiLIhBHzWR2ILZNRmjaeZF0aN3c8nGmjvGnW7
Ixx97fuVf8fqqPrNRVt+PKPO+4ZIB+mobXNII9n5dF0s4gnxkO6oY6nSOanY2egSF3fcpZILBZot
eD1wU1z3AuJpjVejXRckiyHn6tZ+nxh0Lxx6SZ2pnXoJcsMewjknjDW3KmG9S7WrcoZxlgFHHTAT
KmZlZ6Ffq81g8MJolHSPRu806C0m4pKYCxWV+qUb2uV+bFxFwdC7ET6tOd9Vm6yWmIYKf1tTisYz
x1rJned9cZCGuzQethR80w3TI7I4ptBYR1G+0TVk2CzixHW/D/U8P/16aPMTfhxpKGtth2s4B66a
qbrM/j4eu5k7sGRPTdA3vk7CkLQfxAQyKA/pRdpZemUOXs9FuxXrSGtQMLLvq9y28cq7HZwVr4r7
YxRxHSkF7O6QOIwzwhjHY2qOVIGhsi8LsBBpD4Eh1jNaz8NEdY+xM6d/F4N5HCPbPCrHvhl6Ee6S
mO44IczdWh/AnJD9dszcOtr1dn9Z+vAmqSQY/NiwkQLLH1eV8uj9LuYnfcChFWHcmVbW7GVa/h6i
BFc3OcxnYmFEFY7rbqGCAjQBmkI9v4NNbuanMKDP6oaVOvbDHmnSeJn1QIGgGZ+M3s9WjQE8nekB
Q6gnkxzM9moaAcWYCu9xY2q70qQEHWaP1Mi6wxRg9nLlLee1YD9Pi2g5P4/hsBmToL4LDMAzXUDt
RyH+pfhM/g26J1STqXXdcA696rUmR4c5BRtbFFTLCb4vo6CGM+PSjYctt4mRM4EFqdU5ThtkNIqi
Wy0NAFtZCx13SgCjDKBjRaplR5OaeVQaT46g7Bz6bbIyu+GFBqp2lyTPURY9mXJPEylkMQ6sA5TQ
cF5bPTb7Xjzmne8fWl2+tA14iKKOcKjPnPtc9/Jd7STYYx2yiJq0M49AWso5n4R0Fdldhq1J1KSK
4MHn3SlDo5w0yrkDnqPorHjbkmy7nZo8+zhO4wOY/P6citfekCI4iNT+kQ00lOpAlZvEqUlSzgmL
t/SW1l4A7r1DvHgm8JWZSR08x9l4ZRFzhiKnu3UMfvPeZCLftLc2Ba9zL0H44Esv25RR4jCND+6t
uHQQ1ngVNkkmHmla7frBbg6hi+IjzJLX2q79W63zXqnSUbeScbrpgkTthgZZdi2T6SLzv8QFfTVa
3esQxPBl4xHIZEyu+9QXhGlG2UUZEX/oBVaBMwNAZew5BHAnnTlnTFT3LYIPBeakxYhtuvV466bB
TubBcKkh+DGJHttMhcDFz7A+6IpyW0Nk7MYtLo1yAo6fyGnPWDPXedUyn9H5bUwFJC4wMvy18ZwC
7xO0tYzwKqMXn3qMVMU9RMCvKqzqE8lc35XPNVipKb/u3fySM5mxLoguAEeFO1zWYjySeKyv6/oP
jUPjwTORNyDiikOkIz0zC5OV9K4IiNnus47c5GTbY2G7q01/51u9d93Ao4jGGmZCBCZC2T/CzG02
Mq2qLQmW+krFXX5I/elUJ05P0yYKwBZF/s0YlS+Ubeo9CoRiX/vJi4cmkBOGuuwsC2F10ud4Vyvn
gFruxVLeeGrS/BW/WH/h0xPA6EWRSvCrnllVG977khGWhceaGvAXy7urjJBR0bbOd0TBFMZvc2Ou
diJ9WuF3qK7qLEYEnabHhIYofIFX1esaWc/1S53MiQJOh9Bn+sMXWX/M2hH6VmySDxRWTyHGaiJq
H+u8eg7RVdVzopGdoxr0Pd9aj66KLyDSEfzlmEcw4SQwkFW4akpOgVNJAQCR+2VLk4V+M7+WINjh
TFG1XWWOFp3npfalYjm8kyQVripEZJwI8m8pUwpQFJgXdb24LsgfPnQucKo89C6MABKEMWV3Ygjg
LyiTZub0HEjSHaOSZDJdc5JD2Vlrr+yeK1pJbVrvVFY7K9ZGlU8cCDnQSCfPgd7tUcddRMh6bkw0
MvAnt3aDnMiSVcRhBwaoqhuWoZS77zNn79N/v291SC4yQXtDS+6c5FXvS2lZP/xZwehOY8wymj3p
sta8SYrChQECyBUdX36JWRajuJMAmAsQZ3OxzvahYyHcSwgq8MpHfLAK3I5foWBoIWp06j6Ywa9l
3e3MQbeuKEXTG6J/R1wQGCYy1u7980F0zK4tAUDMF5dhToG/88sVqcU+emvW1OkgD3VdIhlr9OvS
K3m51Z57de1eaNNF1bn9dlmcZayMt0Yzx0xVVUBvxkXGV7WZs+pJ+mO+eDfVFD6HwSoPirPTDUHH
TZ4NG506+4mI+OsMK/GmMlAnkORSARqq7ylzOTSQXcS3sXr2Uju/TSeVrchZ6Td23/dnmTGYj50F
t4GgnM2gcXIyp5grhFH/mMbap31vdofMA/QEIpigTAm+G2RZz5phHQTWuMnJa2CQGDe+VkOIkqwl
lOEFHLqxhAIEOa/IkntHG5Jzsz4fu0rbq7xs16Ri+eOpnQpWi8VwXbt4ByzoX0HtyfPC0B5UpWP8
0zp0Kb4PHaAtWMbHiFqCyoFp0nJOsSusKpqWwkBzzCujj8kgd+otVhb1VNbjU5eE1X5IrRaHYvlV
K5lm+yOuErrb9kb4SE2yEoVYPEFLKObFhWv19fcxAu3SOKE4xTitz9qBqhEA+Ne0hqrtatI8LwPn
prHL9MqtdYRpTQGdACxw1zXVDfPwic0pf6M8uU2KKjgltUVEl17lR/LOClQ7Ry1g/WKOGykmc0s+
MEXozAwI6DDFpg9i+9CPA6tLs1lbSut24aSL7YBiVBtAqxjNMJx3VRShTo0qfkfUpuR9s/q3qN/o
pVudl3Dh5DAUJ5q1yaqauv7IeVhkLIkVAYKsx/HJ2DkhL7qyr6q8JCiKRGFkGcHMgtPFyeiSS9VW
37Eh/T/2zmM5cnTrrq+i0BwKeDPQJGHT0LNIFicIVpEF7z2eXgvg/Tv7tq5CobkGjUYiSVbaz5yz
99oLzPNtASYTo0g+6NypAPLS4bYL9YR4gswiO8W6TRuFQh/pZ/5cKoRd95S8ZGqpTP5y6vUzeR4Z
oayskzMzCCuU1yBBJ9fsZFgMpA4cUqUIvUJJUmA4FBywbkM52P/FtIkHv9ZplGfazzySpksaQoWh
kofuQk61C701oqSLVr4QHo1FRbX7ctGItS1NNxz0jMCdfvAVvbP4vpvwtHLBY2ZEErWSx9Kbf+LN
39GZ6vtYwjirU7a7quiWIXpCyRJ/ZUKYsCUpYtir4/1Y9JpHzBCff8R9dau0btiCw1PG21IngiZS
+5+yYB1JKySzqQbNVn+pmvSuWDLfLhm1cDinvjQnzB3q7wo9jKuOxdtQZXEwZvTpYQ0cOkl/nOmk
evQNaKCX8buun7di2BwrmBiqeWGX8mcuV8w3cvHLNIZXrcuOhqh7egJWqq4KUA4lOogpod++dk8z
X1m3M0qa/PV7Z9aZX4AMdZdiJLpg7o8EmJNiS9BBu4CJDGPpRm2AT41pdyPIZIOLJYpQicyX55HO
KVJS5cXk/4vE2zb1yztCWt1L4pnOM3LIXOsX3uvqQyyWjwE56LBIvzV3lBpAS2L+NC7IvWszJY+l
VomyesHaT7BtZll2onW0yrRPGZm23WUkO6ZSA1wih7LBm1HhM6ClLjc0gIE21rN2i6yyIh6zr1kY
Z0j0667GoCDwtiCfmxb0J3FUPoxiQ8TWMriSQnqaIkiOicoYwAUvT3qI2yRzY6O5NLM5O1mq0zmc
ohaaY8PqV3eqbqicHI2aMyXVbZWqPZJEz5Alevdz/zTUtMHzhmx0x7KS0AGiLtmdhChPnfL7qB9z
xM9zIOlIYNexZu8RkdGn1Wx2+i5Y5IxJltxSYSR2uRZiPs7RFB7WmsReKe1bu5lDR0qIo2bTV/XJ
xFoWsHRq0aLU17sGqpKS/Rwy8b2IC9NT9Zlc30GwFa28E4wWRqjYo/VnQGen5rBGpOPdwfUx0akM
TfLFjjdQUQS6rRqWztiqL0wM96xFP9UV78aEVjCNjNph3Tk5JEI+mEJChDpqNqXVGq9cifop4YGC
lm3czIw9Vuh0X7NjUdF5G8gMo2IfwDr+WjS2GEpFe7evX9twUg8WpSRNIRqkjwTpUEXykxgzWhQF
ctMV3qKaFp1dKNkTu4rTOnUVPe4SC0tY+mWkLIxjOvzVOnHSTinxcOBxzAej8MPs04y1r2nWmDMU
kaiKJfWX2Xgmr2BxsyZmIkhDOJGx4uhRdBElpfGUHu0kKNIGc0j4UNTZbWJOjzWLYMYPhPMqSs1R
YKgcW8r0tH0izyLsgd7v3OiOMmpPyqRCuCQKbGqVT6UuqrMyUDgvDECKTTICsfRmnAWhpBOysBkT
oorpp+t1aH/DL6W8X/MYDo0laE5muBEc+Wktqe9qgNiKEXpqVf3KBdQxPfarIJM/s3FCLl4BdMxJ
9zWIcpKWsruQtHaYegmptwY2ps8vEQtBXDZjUBp0ZVWtNhhp5/h19fumuzVDDZ/PZEV2rnYPsszf
FDaJCQ/kqIU8iw6oxIEQDGJ1bR02SqbW7S02Q3brxkM5xp2jK0DhRCk/afpPrUWkoKnVjBo9IHSE
JMVUAxw7ooqfjA1FYiUmr392K49R4bYS23GVYpWrFgj1tpzfUfqVvFczcDx1nj9ypOezYLFSJkwD
NKSCpMIueyydqlakNt5E1Ldo5/GkPao6iaP1FooXLuitu0iHasnsWkian+XGqyK12CX8MYIoKxO3
YujjR6u95XL/SeOb5Ul/2qYweV4GJ+rUc6ckuc0uR/GrVbokKFztWIRlhMripE5xYBTRSynWf5Ak
IRqcaxa5FtthzbR7M7+NmOVCuYhJCtHvhX6pPSXP7JXydGDoa2STrvk4JbWTd+V4oQQ6PRFNLbns
LVZXtqgSKWvTupq5xYUKWepKG+tHgsdvK4uFSk59p+IpkuAGHYZ2QejE45AHUkTcZTbOIjyeEg0G
THe7aYzFM6ZE9ueq+cLHJ93oenUZGYZPUsJC27EMTxxRxcn4rzBZzOktfye93c/yuUxv46i4V5Z4
PV6vd/0GfVsXnB96BRNTFfGGynwv9pv7gU1JTTweCUNurXRkjqkbeaojqnLMG9I+FYWEg74alxNE
nmO/XWv3a0sff+K1jYNqbqPbSRaCSIS1bTRxdLsftL/OdCWEEhXBJJoj84cy6W9qrozBoM8UnfJu
siD+CBd6Ptw0puaSgVY/kJZdWxJ9AsAvbp3kZBx6VT3Uh07Ii6BMUNEu6WIeSmMkwk7ICBosxHd2
xbNjSOvkWTV2Fp23UIrcpKg/uzLFoZKlvd2F44M5BVbJ/seo0PljyKC8gsQU36t0Xjrmb1E3Tjyl
sey8QYNWRmn7Zgs8j0cU9znNQwZO4IyGLnxqWntZVXJusoj6mMY0k2kDtqLoDrGC6KsVJilRuqMo
s5F22c1hi88PB7q0mZekKPrbcXnuGuVjSfBisT35M2zAG11t+AJtNcZYYfUPnr3QqFLDGOM9rVuj
PXZkWDzifb90shLfD9g2pCS+mchPnlFo3xB4P162kXIih46ZO2JZW6bKGbUOaj646EctYzdYrZCG
KHog6a6H/mJ2DSK2obzrVvDShNtVPpMUbFyFL0+YJsKjNkiBiqh48w/Jx06ctXNerJ+LUsVPdC9u
DLmPL6bZCEFbC6wLltC608E3aV37IGY4qFqWFiRqS8aTpDGZhJE0OgLi8nOnFXcQapiso3wKEJgW
QZYtFiN2PwMrR+q7kJKqxE2EwlZKj3OV2oKAwB/CC6KcLk78ViZUSKRUhsS6QlZndRfi7lxDnl6L
mFBC2hvaBd/pk940d0i5skvVkgLcGPrNVCdE6aESOZSRbPrMm5OvN/el2BkuOj7pQYsfs9xs3ClM
otexAwlWS/EvYktJnqXopieGUzea4ggyId18W35WQg47Mif4M58bgchVxECVASC3Z3if5vWGfyvP
pMprZ+aBaEjapzw95rJanbW4+t02bXeHRDcJ1tEkvhiXvyFr87s1Gi+rjGUIalBx5qnHfl3IozvP
Efgu5cRClVh1U9XZoaj6eS5Lz2Bzm6Gxhxt3L6+wPOdoihClhdbBqvXBTjqcc3QEJwhB7fJYs7wn
las5V1H1ip5YhM6cawEx8sLFbMona8k8S6gaz9SZ/wkdKi5VQf0kGtn4zBYYuTr8QIKbkNRqPi6T
2l4QXPwgnV46SzPRZDo1OoIPhB8iqd2PkqIc2W6bTtVIqr1vPuUKi2M/6jdUiqL7oYtieE0hA7US
wYWjfniDghd+oZpKN50I9Yd+rOXBXUAYuF/cf2YqtfHGfCqhSQqq3j3Eqhg/TRNxiwk9YApWLAHs
KWZlUhb9A6GERGmm8LuqOa8ayMCqdqkIVXULXVkOVqGW42HEpnpRhonqSBn5hvks1UJ7UlPKGGsF
GrGswLGz/SH7TX+2cOcFTVvg3quA8FEW9euJKChTpgfOQ6evJU8Y6FK2z3mImk7DDcbn+BFV3Zs4
v6VTOBD8mKCZJYGzE8WR94CY86WeBVsgdddRSpaeDFgi+1C3bQFf8G3k0TLIyQWcu5CVnZkEU6pD
Jaziz0Qhp8vAgaSWN7TzyfRKyFkvsJIOLV5dkjAmtGWY4rL4t4I82V0FYTmliW4PsW4FZifIJ1Ue
9KMYveC7WU77ge/RIwnTv1XBZCQ154Zhl1ILKj368BM1+/2smjeAWZ3CsCfIldppH1VnkU2/Yykh
NEJDX1iXa7wquUlJM17Rpo25YLMaO61Sl5zHcWvKse+fIL4OAM5HUyLjfoTKFqFGBvyVssGgfmIq
FyhbxVlkaBYjYfasWDoWSmwcelwvx65lEyIv+tMy6b+7CPV6qu/jq/Q8NbPm41p9mNoFizHDtTtr
812SYrFLRvS8mOFbZdwkoMhPyfYGaq9M7P6H9BQrCDANpe/cePgqGnU+Gmp3FtaJXhVLdUdHBZtl
VKObqPqjtZlwZvQPqMLB3h7UJciI9qnZ8i26MkFobmH119aPejWSh8TYcsijr0FtdES0POJZI4ht
7Bkd2ZIhRW+jG0knabwukHSmQsoqq4TpW1ShErCLjXLCPBpGTgT4JMDHzUxieJvfUGgCfop4kuYJ
CkS8CS/KKMhnXAxPcytuFRCSkyPdtQyK+2bUwwedYEZmFKisvH0f2UseiSX1JwkoG4pM+LQLCtpB
dYcZtfPaETg85Kjl5VS0lylrELVQBlvkBSuPBI80Xe8VJKQTFkKq/D7mh8ealpatrQM8ywFhCZ4+
rU8soJFAflNVj/1CoI+h1Sp+3ekoLni3JANnTygoPxNJFn0hb296tS2O+Sw5NG/J6q7Jau8j046L
Wnfl+TelOYHdGiU9nWUo9UVMU2QNrs2nSJGoyAlzWZqt5DMj3I3rDyOT49t4fljjRQ3WjNiFqEaB
awErmErzNsFGdqzkjScuDCSWTMMWi0IbW0rdWm4jl2IIENWkcOJVrM6jPvDcTPjMRsl8U+tfjVoM
nmFlYKsti41PaudC9aozMYBuZtcDbTzUwp+FJU5uI1kT7uwRQ2OGMrNiXLJXtIwk+zrzwr6aP0Yz
hZRpR6urh5E0RU+qf3UUwwPdQkYbA5ss9MdIRTbcy+FnqwtfWqTk7hhCUGHh956g50FqyuJazWml
NQb7oCQ2TmIDSJ4B4kcsFU+ibEZupIc/p0JfnRSjgYctDDdXh64hY9j325I+TV8YQQ6yxSqVlzCK
flqtAqFFWWq7xLrvEMwlOZWVMCqwW43xUeZZSDNVCR3YUCNKmTl3V/btXafIt8aSvvSxQscjax/T
dviNA5SP4p8pYbXQ0HYCV1KfAdAYjBSemVIUIUdgFd/WFo5JmTTNFk3GMETG9mph3RbwVBtRgWlY
cPV5+m3VW4mDjrQzqRlpGsQ1C1XEMj2x9VT06Qgz4+Uz4ixpuUiUKDxkZD+0ucydqctfNL3dmK8Z
uyGNRbNVY3VNClK9s1x/WAX1HSsEscSqKZ+qpHQXXa1cItJbm7rzhDmbSEhd2T7eAvCURXTalvBI
fVFJoVQHSh7SuVFDBUH6whi/NJ9IxPh6mN2nGHayM/dYHXpQktAIcZFLFIEm9uOWwQJ8HSlkiKbX
TLgAi+rBWk3fEghW6PpJPDU1XsZaXeb7UcT4zEKS4hd+viShR0pVm0bc3CIBk9KnmS38eaocBe2c
s7D0PinowQ+1Di8XZU3qMKxqNjRD9aQlEFTVZv0Jaaf/geVbu9NjGAejFT3IHXh1bcqec9uksdpi
+blMOWNCKNSpL2NG9iZokXahLuN5Ym0nGxE0tOKI0JJU08bHzvSjNM0Pnej4wCQSpcl6465GnG9R
p/fWpE09MWdjUUCxsaQuv0vWEf+ZMj8VtAwhrPbPaySE51gtzYsKesjdIpzwU/rroFp+bbBQqosu
peSksA+W2R0VNa4IqEVVp9POX7Cx0jfg8zdIP0iLm91OzZwyq0/CqEZP2pp8DYJCKadayxss37ca
qTREhUC0F+vid7mObDHSrgsUwfxAsiWTTKOIL3IE1aBPlINcZl1Qg+4Y8DHTcJ/vSxZcp7ik8qJa
r9XW7Ajl6F2Zq9diaoHFGlMUsCr9LVc8m2qE/2AWBS0j/L9+nxqYNfoeO7su3YtRLZKoV8wOK8Ae
qKbgSeAk4gzv4OYMNiNCLEpyQSxKTcQRVCKtYLpEI//QMzjDz8oYfquNmPl9KN1olW5elGQMMtQk
x9asiZ4g1j2PK8UHzINlRWOGpodkOl1cwyON6ygo+XXQRCCZyoEciUk0O2pWm6++UX7Rj+5t2oMP
JmOxr5g5wUx6UxNM0KI/LHEPpPpyW+SCRXplyNtD9TLRajpcs/qArZ0kUHaiRZMhXmgdLWF0G3Bx
YuHFyUlrEbO31fQsevFEJtbj0GqoviMgRdFswjqaQ7triptSmzBpLhkRKk0EZMsoDlU50JakHy7F
hXywIibdMF4MT0nkn+HIOxcjjshJSUdnkB1FRk4b5I60hddkGg6wdXOyEX2gzi1VSNbQVASdLu2C
sBHik+LCwxJz+pkY2+KXeoBCKrIUqejc2CK6VNxOGfUCY1yYanTlqJWR5OHKHeAMII+yVr0+4+o+
ZwZc67F9a42i9MetN6hiTCEeIP2zJACj60n5NWuZGAzmCrB3YYfeRJHTd4vfRE1+aTOoTeasGgcj
iaOjIGTCU9j4ZqY5bQIxinJ0cacbRmuXX4ZQ2tFcq5eqn3UHiYp6KMmOzXRNxiXulbxLdzA5HElp
mbxRz5AB1AYCPCa6ZxPFVmhQC521vutAXes1n9AYyDllUHy1AvkuM/YLpDml25GyqlRY2NOMDZXA
tiiSaYkL6JRsauNsEIAIeUnB5jMyVFduM+tkUjC+R0T1LKJKO1QJzpxJFTyzZwWXyk3oS43k6m/y
XEgY2NnLEMjOX0x/sss2mV0t0Qtb7Q9QEslNTSSDxO4USQGQO062aaNDSW1NJybQ2xEsgcq2lGDe
kf6o1F3kFrhnrkdIaIf6MurtzdiEvadUhCONVQ5kBDdtt0oGlQMg7D1acvyr8+gQOdOwKOliJq9F
csKx+WEsfFVMIf9Ri0PtxeFEvVzszmuH27pCl+Foo7beDrxy6Gn6k2rwT9fd2B5Wy1xxD0U01ZLh
iC4miOQ+UKxGZodLYBYFCQik2GBQQmcYa1RgHlaE7GpTzcPHooOytBEu3KJyF1AF95MGFIMZx3TN
obmgWiCwQ13vBb3sXIVdmC3LNcIGo8f736kFOS/S4o8LeINWNsilSkkxmhU8sxnxR7beifKdUeHo
nkORHJ8ZBUkMwGEYGgXoC2X3ZaaTU4/0TMxifIyQCj4VlnzOWl63RkrDUyjCApkHF+rFK+4dYksi
bSXnunXSyDpPs/VDW1MMOHHAunBg6k3/ftivjf9+x35NyInEmXB7H0wxE1z8u6/zFsmWbEjs1Nhg
uvvpfnE/NIYJHb7TJ6xbJShbJJph07WnVE7bk7DiiWPG4Pb1orF5hBvmLnhK2+n+k13I5yzuabIX
hsH+e2K0OIQ4DOne89tFuZ7DimkyEysew/4vx/vD2U/FoiyOeA+YQGB1Xw/NuMB+vt4GOjG4iZ7+
FlJYMA1PD3yq+NiSgeapWqWBwej8/b7rD4hNCLlXrk27oyXz/WilaO3yw/7A90O8PVljGC9jk6Qs
6/X+VMgzh+1ln/j650W2BHvwJ21VbOFK4e3RoVaGdk/XKYVuuPH90mQqBJ5E6pNapAUjKKltUZZV
x4QKa08Rfi38Ct9VMIa0WZsi+tBX7XP/9T1TtFbNFpPYc6cqVE9mFseCheRhV9n9fwvP81J//c//
/vG5eSmTrm+T3/2/m3Gwa+wv1bfw1fnoP/7b104kvf0o+M3XpeJXo//wO3/FGqvEGiOPVjUwk/Rk
0Gz/y8AjSRJ3GWA2ETRhWka3+l/+HQ2sqKKiCd1UobDjkDz+l39H/B+YSwxsaHxwxC3W+P/Fv/Pv
InYN9KWGiF0hWFlW+XeUTTr7N2GwBIApa61mulWaN4zuBtNHI3jlTPfkHlft316Z/+DO2QOSr5Lg
//1f+4fYtYkUsZ4n/rXwZvlD1Iz+UoF8Yrx4gE5AsohGasg5uqHV8ZzUB/UND9tX5CdHFYXDoSWA
xY4v04t0oQB+xKW3VbbQ8bk9C8H/i6oUruu/K8J5sCjaed9kWHYW6Mx/aqYXqaOahxjgxuhgs9Qb
u73cDtakYManDQlCI4pZP/eAa5Ty2egA+wvFzoZvoGr0EoD4YTtjgMZ7zObCiWWYB8g54IQPzKz7
YZTW1AtV8b2pyxlMBxGfCuV9u0jryt6vleFEwp6+1JCriD/Iki6BqUORYTUpO1zxwt8IZdbcKYZc
1jbKnou7j5/s16rTfnvcR/ftJvXF+9JsJm8fRnQNYlIl1fRHN1zI9QByHiC8kepeBLYDTVdz2g9F
G0o+Os5N5vWvS60EuZ62KRM+L5KF/JXKmLhhPwZjY/IPQw3VbMaDv88pmjHJQcmKdx/MvtOY9T2T
eb+wxzGvKmCAOCckbjLb0FegGlXbKK6OKnuQbVDfz6ztbL/ZtazRJPmosXdkQxEzbO/D+H5AO9Og
qSUgA50usXDbbMTEylBeqgNu4r9uVyjE4QWGr7BPAxRtMiWzjOF9Y44wgdyISR96+6V+56OAYQQm
aiY/TZHY0wjYjDmmDcpXbu2X9sP1ptSkb9pEI0poIJhe5wIqhjP+iW1S298Vs40uRoe4+vos97Nw
VIgZ309FM6s9HLRP12coZ0Lzr6dtkL/MclsZPutYAEO0za3mvIH+r092P5NUSvl8HdxFGLqTICrd
aT9Lmmr0R3U9UvSk3WxoL/t9eRJGx4517Egf/qBvvoh5C02IkSzwt8FteCZIke+bikmUweLL2ydB
00wm7O1s/3RQ6JaDiYrDfn2/xDtO89LiMw8iiZeo2YIsGmTMWKNjeDpmN27lfcE49RaeZlXbAhzj
hhWdskf0grItQNwujZusJDzOFpG9idTOZEnTlazKNTC2x7B/bPcI8u+zdSDUmIXr3z6v9XdUxvYp
7iC3el3Y3uyPptof0l8HDYQchRCA/Pu9YYf5PalWLRgXPjShyVBRsC097Tf3w7zdcb35jx/JVTJh
sbwQv1jxfolbJAMFHNZPtJMMX7dwhW8JDfu963b2j5vlBjuz2F04ajpquNbQJsA8kCV3/xVdWg23
zoe365/fz3qsqsFA7Mh+i64137p5ScEy83pR+2lOy3bYz/ZrlOkZvss2UWn3xpuIjh9c4amwl7Fy
9/vuv/1kL34Jo1Agqoc7c827RlhWt2/7xSUq2Ubup/uhMbWPmCmDRrrApuV6x/7b3+nZ+8XrX9tv
CmZBsaA0U2d/5bO/Xn5dpZBLFvnjEBNu3DDP/lsGulQ0VjBRGpz2p2bQI/p+vvuTlpUR7Ugknr/v
VfWV8S5etlHv+/6Y4Bp69a/VwlZOT5VLuLDv2f7I98/uP7XfriTCRq4397P92vef+9vvlMJQ+MuU
nyW2Fr4iCh6GAL5k/+nPXK/Jk2Kuttz2n+jOawdrlh1vH1Nz0jb1tvGx34K2Qu7K9nnNYwr4+7Vp
C6bYz66Hf14rZhbluqYkvsCrUQgCBcf9Z8o1/rNsT/4//u7+a9d7qv33rrf3s3/+U9sjvF5DRxKL
Fi/DAjgWlMIfmjHAPrZpVqGZY8w1McSl+KaG6M7TbZrbD9M26zUrWLNcoHDhjxukrKHYk62YS20q
abQG+gV91bZH2g8m+wQlLVpvT6y+HkRjrE/Xm/sZVdevLqmRgG3/jljTti27dLbTbRdVkrONvmiS
hw101FLU2KINtoO8TdDXm3+7ts16bdbMjFdbYHpKeZP9Jy9yOXUSTL1Gpo9ETOHUFJ5MmIiZDxAl
WqJmTWgygiRe4FDmfqIb5D2yzxCLkTF9fFLv1CzLvv/NPaDI2L9WjVplDpREg3qIVbmJxsvTtuxK
tYYc5iTpXbmns7LDnsaim1iybVNlvAG59kPbx0Cn9YiNOWGi87SEQT3+3l8bDbVzFYBkwfZHYWJ7
RfZXSd82QChmYdmsKRGNnebiW/4zpEpzHhJ4uLP50XTk7WClxR3bLegZnEEiCkmFvgYk5thtK6x5
W55YxsAWcqzDx6QilW2/tn0csMjnQTunPOAOCttxki+TxBRCO5yUtjB70CXrpWetuyxRRiz0uYJ4
T354ofuEUB8hkMknaSM37IdVHe7o8mYBXalAzSrztgbjGsvrc1OEo5cuxWmc6sdkgwxVkkFNjlTB
NiyNh1QlRV7u6dXgPyxO+2EbbE9WAcT7ek1MKIRleYkv7a/A+O9PwH47AfcJlW2DVKGJY7ch3Box
JCGxowzQxuplQkNlGzKl337dhPNTdNfP2tZCROMyy6xb9cG401foarWojUyohfSnm8WChhGT3H7Y
46D29KT9ZqmMkr/qyAUq9RMo1X2JsuWUmcJ42s+atJgpFMatE1d8CQuewWY95Z35221L3JKVvi9n
VkyBd/tZk6Fj1Nrcv17af/H7bxQYS3jb9N46dBGppt02tzTbIc9Nopz3U8Q8FCdBdsE2H1gRiZOF
P2H/0T2jaP+hf6QVXe/Yf+77V9Y5+cy3xu1+zWgayzdJBtVrwGXmdhDXkoLFfpsPu0Q2XwmVZyUG
a79mCCp31+1lXCTtuF/a7yTpa9i2+f2pEjJCOxseXj7gqzFM0QUtah7LQbufQ131+KQwpcsxcXbh
5E+4E2Ft7tf69isyo9aV0TCiteLHtEISHJGuBCFZ3Lzecb053dWscFFw0vQiKo+eseDwAZCwXPmS
Od7mPklcvXImK1oz3em1/DIlYvfwmzA7+gjqnvNbth2PKFkt+HrOWDwuEJpnquzodg9yeKZTS09y
aR+76dLCh2GXRH5cdFrGl0H+GGGAxRnRum4mu3H2oqZ3UupvakrhTP3QIMtV5jvjG6Q7AtYR6JWU
F1RezXzBAoEoNrSge5174WhaSPsfIqBUZL8lx6yAtlPZLfJknpcH6vti2sgeaVL3v1cYTW7xp4nt
tvcHRJLCe0v7iOf/1BtHLUWtt9yh0yqyV8IIyRKNnPgHbvXmF2J6NbVHmUBhF1egSkruYSZ0WLZ7
bIQUlxXfED29ONK5jxKPKmKj3mFlS3+06X0n/spv8JAeLtoJftkhvZ0PNV9RIkRJlj3Rf39fLp1D
ZdpT4JMdRrdyhHsQx115QO/iA1s8yp/SQ+lOx+yNmLSXxgHWFhBcHd8pwRj0B4r/9wa8sIN+z6aT
PMojpbMbKah/JWwse8RyBzTIGanTCVS+I0oX/aKMTj14Eivs3oEOGjq/4BvflUeU2c86FkM3exBu
o6/lkzr8n+rSXJD5QI92i7eSLh3b7B996Wi38nP3pjpffbCej8N7eORRYfHxE5sHzDrkVN2flDkw
/Ho5LCreBpDXTFkOnVsIxIWrN299GiTxI4ocOrY4pjCXhh4ZAoe8QAjeHizD1p/W3FF7IovV6gGm
8PKTXpgAPE9x1sWZKddSwB2CmW1tas8GwZMu6/oekQX5GUj7JICi7Xt7vhgPFk+rPOo2Gqj5ZI6u
5SZHaSOlvSprUJEViAAXBBYfjh+Dt4aXOLAeZAe5iDe/97AGP2UCMA9k2WfAsBOnnp3lKc8cAjz7
OehJsg+PKZhi/RH7Z/mh1Gdx9X4C9khlkuFpB9xOnvi7Ftx6dd2YmXT7L0GCQ3gkHs5xAt5J8+Jg
iOeQpfBkK3eSdchemsU+a88jePKzREhl9UryPPMgksWOT9IlhJnsGD/H0l5COyf5whGU7U6VTlmA
M/PZqi+yGogX1l4P+bv0heiayoT4C89Nfho/UEamzUUiZ9UffUxhcLEi5AMoQzBw2OgMEyhrFFRf
S7/HW4zW4UX/NT4U9+Zbc5zhK9BQQXJx4esvjEekntMTfd4iPAyfkd1+WXx9JLck95h0V8nLK09V
fR4hf57mWD/b0o1yAr0L7Jv4tgLBDjmv4s30IfzO72Hj2WzSnuW36DN7pqHc4IkbbMqwdnibvTav
yGgekNZEXuwOZ60+6AR65tAm3vKjevuyPGpPQqDcp1/l1lGwFVJYHfEPJT/9NHsYkOg1LX77A8nn
A6CGs3jEoNu+yLGD9pbZ6kik9UF1SbJEUefRlT8MzvCcwNSrDpJN4SJd0Aw4jeT09F8YstlAPIzv
xRE9EvJGKFhqchAvkcOY+qpKJwq4T1Xo8NQrt0C2fJDZ/U4H+SB7ZlA+WD8zx3oh0dBZg+wdB5wr
1HZi3im0oBFT2wyaZFxCY8cmo9oECl/4utErvlVIL6FIxufw0icHiURuShLTgW++jEH1lkx7c/Zw
Kz38DgN4sacwKIOVLyqSX/O+D8QjVsOx9VSk7YyAii0iJnCaJ15TwkvnQwYosbJLPqlRkPAcRiwH
2Nb8+h5HE9qWGX28TcOC8rjCJx+XzK2BZsOGz9/5sCkHnzRru/HTn9NN1f5g75USHc5ftDztFexf
xWcPesOFyNdjc8Fvc9JfVB6zT6cxIFT2DvcgaLzaqwOFOcVWmdXtiHIkzPvU/Vrusov1AdX2B0Hl
fvyLHHPtds6BK16nP7NsKPjsU6TCsFHQrgooHp1EWkV+rIS31zi2cAvQU7e90TBNsM+6rVMgm296
SuEfcuiGF1bqGnnaFro4bpui/SzaNiT72aQpfRl8n1oi3hlgZ+dMxemdbD+T77ub//NvK2DA7aaT
2ZT0JMJUg27TW+7OpoElqDS2LEgLqvRfh7QVh5OgwEXbz/Y7uq4m1hu+sdCYuCunFhP8unoxpvNj
R+XKnGh+rSsRNN+ns0jtsdPqBmGvipeqi1lwTigs7Mgc5xONa6RxBcQ5xl1qEOl+OzS4y1ByZ0Gs
Gugt3CQwd7TpLZNS0X7Wx9um4Hq7pWnjJ7F41kc1d+q8xVK88V3F7WBsWaz72fWaZI0TyQHDfSiO
TiLx4dcX3mC2J+x0m1IitDeVBD8kVQREzck0ctYgSOCOadx23wFv32ltmXbbLILkTRvf9nqItq3g
9aY8AQiIR/Fur7LtLaX9rEVLyICwbVL2i2gqQUZvOW17T0mXBxI0VzXYy8H9VhLcz3Yvf5LJYlAA
q0XO94QcKPRMi9JUPY+ZvdRME+FQN+cWsIunKozHw8vcgJGdkgk/2Gz51wKSaJaDvZBbwpcxAWmX
bJjkYqUSo/QtozpGWqQUrDwHDKAzIMvvm+KUoIZgqWRBv6WxKp7iYp5Ys63Sc92aDZ1GPgj0AeYT
SZSKryRmEK3bO96q2mux1KY75gic7XSr1wFJBvsJ3BRxB4Gj1vbOXQ/Xa2gWl6McXvZYwO88QXUA
Ab+oDf3o7tZg16MYoR6MWyFuL9FtXRBbG0dGva12rBICyJd2Lx5fi8myPL5rGqK+/8Xd2fa2bSRx
/KsYfR+Cy2e+uAIHB9fkemmL68PhXh0YibWJyGIiynV9n76/2V3a4kpOfRqjXdwiCODIGXGXs/M8
/0lfMcL01QjMwvZ+/zW+L2DI1af3IHpTZX4HgMzfxok+0qkxeG78lYJVvU1JHU87av5tis2+S/vX
44/gygxsEscwxSa3r9eIa//qnur6S/OpBRZWhvne3zeEd2zq0P0lMeTyowwwBW/i9U1L32P+af+f
y4Pcp80Rup8ZcHLjoFX+b5JxfiOSK6POddgDQ9VTU91Pt5v9w9A7+fQ7CsD2P4zn/dI8Te80IZ+k
+530Hqn1CkSWBUKffSj7xJ+jsenY2O2aDGCRJ2C9VQ3YdyTmZH1xsRm3V/7jV5RjJgSvjZGJgnzT
wek8tf/Pb80d5Od/53OP7tKXb9d/+QK0owKIKd32s8SARVEDJgBkEItdHm6/NklFkhH4BJdH/eO3
vxpvaT+H/66GcYG0iLh73uYDCo/vPm8TtlYCAEYq83DXbUsCt8kLkzLTQdaftfknM9uAypMM1r16
kwD+aErmA55+9YzAZAAZKWrSynFxfm54Ncrt51x8QiyASpEkkMVVOuSBJk2aloYz0vyOB+CRuE4B
QyTTir+8SQDBqzOGk7pTCO5/2yR5w13gmrhTiO8mWNRS1U3gENoWKOy0APBeVnAIiIGkFKSvyonb
P14IPikHSEwbNQ+wu1wguHIBPmXxjg9vQt0mpikLU8MGdlHOEtdNyAwVMFp5AKdXpI5TRMu8y8NT
AK+3oP6HRmRwNGXFJw+sDNPdBGR+VRUZ9TTuEEKhCJ5xgTWQMS3GrehYochyrWoo0gQA4pLKIS8U
w1PglFKqrRqB8rQrtlMwqWCqqlihKhJTgC2C3D95H8AvTTKpfuMkots+QJnK7edFIiNfMX8AfJUV
CEWp/uOmlC3A3fZ8nBSOSDUYygL1h4CwQ/kLF8jC5gxlYs5MZxwkxyPRWYq8Pe+5PFaA/s8uYpak
dVGVNUCkdgXioM1xI9K0kktnV3SaoeT1aVmhTrKyAOeUWiS7QhvJtEmFK1ljmjteiU0oNI134c/n
BBxGCnfrKput4SBYUJdJQSihoF7YnUF09wF7MXum2xzYnI9uc1EnRVHluEa522VwCthPHIMIz2jV
I/2LWv2Y10mZ1ZSgyCz7Q6HYlEnW4E5xRu543HnHpBlMKsPMVeZB1iRlW2J258Hbb7CTG+rkMylw
lxWddYCB6AM650sCwoYV6GkGK/Bhl4dMQNwMpG6me8yGdHQ+E63fjXs1559CTjdDw3VvylAlGoIn
TEfMGu9SxncHcPW1gjDPEmmEbhriJ3YFNmKTIyjpDCGK9MAkcTnOJrdzZ1SSwCp+tCIo6EtBiF0o
IlKCKs4wis9ELmqjvQNFQYQMfPpstnsCdWBMkVQl4RWiS7GZRBgDqTaMTPCMgEEprUynL0GKXZjX
eZs+xlnjugQZJqtWHRZVQrhAerH8VQ/M4xZvWnxljKLYmMBgC2mZgIgJLWiG8RRe3geXoCGEWJBj
KxvvSDp3JCabqGDgk9Imwj3APWprlL5fS4HYVFiGBFGr1hsN0WlF5ihlaoEoiRMcRX8RjqLpdZ00
TNeSjIM7Jcd8MfEC/Zxa96AoEQgSIJpdxcA2qNoEHBBTEFlwpxAdLwAh02gtJJRjhZNY5gSU3Qpu
REuOMcOPaON1FkDd1sqFIiHNyJyywoUKw1QjaI2JoSG4xaWOTTtkKd6cdv/k18RXLgNXsa6Io2M2
yGQju5zoiUgS4N15hX2+k8QdSGvmPzLddMn8Ne4D827aijdvV3zRIsYwqpmfZAlWZv2g+QMmwDTA
B4HNMp98jS56SoWAT/apmKChyKbFTHbvOjSQSgQhYYlWDAhZ0Z1Cnqe+EOT8U8hL0oe4CSljJO2C
uQ6jJhhIecGwMRn4NX8ema+Qo7SV4rDIKDlrmblKGtWuUC6UCfeBoqQ59RQdLzDFq3EW/Pm8QBSZ
RHLJNNHTWRWTIhjIP8p8wuiUYtZU6v0TISRbkhMlfOD1w7tADRqhNYks+bsSnXbAmyvUd4FcArWV
hA8QfbICM9mVX0q43pdlxGcg4dS7V3P+XcBxZHYgCC7mdBWmMRVKkiIdAu6WWSI8BWO0ZqIEEbCB
8RZ8pCjQDjXOBGYEiOiOVdr45ALKTes+oyNLSk/JNzuxEBajteSdHHiQvzFOEEVkNGdSQqTVkVRX
ZA2eoU+khpUHkl8B4SeVCgy74nMdiCqqw2o4jhT4FaSS3C5D6UimlWwWcsMfeERckFOkq5aLhkQy
k/sownWXAbkX6MgcK4pQko89RxdKIgYkk5dVCRbRDpToYwZ4Xg+5QEqRapJtWRWdpZgT+tHKAsm0
EyVIpRzbrtBeJgMBCzAn2NvT8VlK1TEO3RlVSMgAuOmJWixsRRpVpGQv9bG251vNzxAbD50/4Mxs
1rbnZ+inU61BT/3C3PJy/Llvd7E9LTR1LH5RWoDcd7vGF/n5y0Vpim3JOfhwbtGx3+P/u9/g8Vcv
vmve1fyPb4Z+1+1W1/f2g3v/mA458K+b7n130x0iByKj4MzHJzkCJnyQAr9DePoQ0JVotJrubvjv
uF0StmWSesIfui3zRudHlNfoag+1lC8ZzfTzuNsOi6d2xWxq2uNm3HXr8fCpa9tKoKe83far/bC6
3S+I244dLfHX/aa763b9IWVX2Kam7PEzL8afLy5Hpkq/Xx67+Cbzt57sy3sWd4McsBvWi/eJbpcI
u/b5v+rH3dXykXEepcZDS/kNJz4MMx3L3q5sQkv47bq7XjCgcfUIarqbzbAdh+WNdFleNenteugC
KeIyp2rK492SLVzlrpbs18eyybVNqQlD4Hb14X7BF66uUEv6HwxnmY6O2dVraWm/64btQnpQlvAS
6uVdt7vfdNv14XH43JH+kaepW13fTv1+v+Bp3wCrpj+sroerbtlc6mL+etLogmncLzjb15voaU/T
wJ+PHxeyiV4oydm8BPXxdheSlkIZNelxuw9kiA8oayl/07/fdYH1RA2ixGr1pH/plnoLx1sCf3rC
dxdvupuP0/WwVOu+TPUl6P+93039QlJljHnEjXwJ4u/6X4fVQo1B/CU0+jf93cW/GW83P6b1D1z+
Rf3cQFRcX1x2uxFNubycrqHyZb7gdQcyaUhe6u+15L9lzNBMxblNcMv8D+dbZ99+2GCRLL2azMU0
1U8MyF3Yv2/RG7SEv+u32+l+80sXuAm+lElL/p/X47q/eDsd6TYX5NSS/54BFacZ0fe4v8wXHDOi
kCdapiX/A6ffT1O/MCl8qlhP+9elV+lDilq6P+6763nncnl8jE5L9qd+d4NmW1B25SNqygOeTcDe
PrCmJf2vDr2zvdovr6bP7KmJ99P+4qdTD+/qjtX0h2k1bgFaXZy5K1tT0356MoQFxXlKyJ6KND2g
xhzHn2Y0mFP/bRlck99Ybfpu9+VvAAAA//8=</cx:binary>
              </cx:geoCache>
            </cx:geography>
          </cx:layoutPr>
        </cx:series>
      </cx:plotAreaRegion>
    </cx:plotArea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7" Type="http://schemas.openxmlformats.org/officeDocument/2006/relationships/chart" Target="../charts/chart4.xml"/><Relationship Id="rId2" Type="http://schemas.microsoft.com/office/2014/relationships/chartEx" Target="../charts/chartEx2.xml"/><Relationship Id="rId1" Type="http://schemas.openxmlformats.org/officeDocument/2006/relationships/image" Target="../media/image10.png"/><Relationship Id="rId6" Type="http://schemas.microsoft.com/office/2014/relationships/chartEx" Target="../charts/chartEx3.xml"/><Relationship Id="rId5" Type="http://schemas.openxmlformats.org/officeDocument/2006/relationships/chart" Target="../charts/chart3.xml"/><Relationship Id="rId4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248706</xdr:colOff>
      <xdr:row>17</xdr:row>
      <xdr:rowOff>162400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B469733-3227-3290-ACC5-190CD79C8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563906" cy="3400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7</xdr:col>
      <xdr:colOff>105385</xdr:colOff>
      <xdr:row>33</xdr:row>
      <xdr:rowOff>9872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E466B6A-0C78-B3C2-6F17-E2ED848A0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810000"/>
          <a:ext cx="4372585" cy="24863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12</xdr:col>
      <xdr:colOff>296337</xdr:colOff>
      <xdr:row>44</xdr:row>
      <xdr:rowOff>57397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AA2C2CB-9AEB-D038-387F-A5C3DE57A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667500"/>
          <a:ext cx="7611537" cy="17718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16</xdr:col>
      <xdr:colOff>287151</xdr:colOff>
      <xdr:row>82</xdr:row>
      <xdr:rowOff>115193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04E4FDB-1833-D8A3-AD41-FA458E94A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334500"/>
          <a:ext cx="10040751" cy="6401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21</xdr:col>
      <xdr:colOff>487630</xdr:colOff>
      <xdr:row>107</xdr:row>
      <xdr:rowOff>162559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C9D5D0D-CD27-42C0-62DF-3A6EE76C9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6002000"/>
          <a:ext cx="13289230" cy="4544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10</xdr:col>
      <xdr:colOff>448588</xdr:colOff>
      <xdr:row>120</xdr:row>
      <xdr:rowOff>114582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78136B8-40D0-A139-73BB-E6491D164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0955000"/>
          <a:ext cx="6544588" cy="20195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8</xdr:col>
      <xdr:colOff>19733</xdr:colOff>
      <xdr:row>127</xdr:row>
      <xdr:rowOff>133475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3781BA-F185-F9BD-B58D-7BD238648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3431500"/>
          <a:ext cx="4896533" cy="895475"/>
        </a:xfrm>
        <a:prstGeom prst="rect">
          <a:avLst/>
        </a:prstGeom>
      </xdr:spPr>
    </xdr:pic>
    <xdr:clientData/>
  </xdr:twoCellAnchor>
  <xdr:twoCellAnchor editAs="oneCell">
    <xdr:from>
      <xdr:col>19</xdr:col>
      <xdr:colOff>466725</xdr:colOff>
      <xdr:row>1</xdr:row>
      <xdr:rowOff>47624</xdr:rowOff>
    </xdr:from>
    <xdr:to>
      <xdr:col>36</xdr:col>
      <xdr:colOff>439592</xdr:colOff>
      <xdr:row>32</xdr:row>
      <xdr:rowOff>152399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29DC723-FF31-BC45-389C-312601370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049125" y="238124"/>
          <a:ext cx="10336067" cy="60102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17</xdr:col>
      <xdr:colOff>374795</xdr:colOff>
      <xdr:row>15</xdr:row>
      <xdr:rowOff>165232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5B660D7-0B65-66AB-C413-3C559A33A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24800" y="368300"/>
          <a:ext cx="2813195" cy="255918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238125</xdr:colOff>
      <xdr:row>0</xdr:row>
      <xdr:rowOff>177800</xdr:rowOff>
    </xdr:from>
    <xdr:to>
      <xdr:col>28</xdr:col>
      <xdr:colOff>542925</xdr:colOff>
      <xdr:row>15</xdr:row>
      <xdr:rowOff>158750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03D458D5-9073-3CA5-9C1D-B8D94F06998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328005" y="177800"/>
              <a:ext cx="4572000" cy="27241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4</xdr:row>
      <xdr:rowOff>159674</xdr:rowOff>
    </xdr:from>
    <xdr:to>
      <xdr:col>25</xdr:col>
      <xdr:colOff>581025</xdr:colOff>
      <xdr:row>6</xdr:row>
      <xdr:rowOff>50295</xdr:rowOff>
    </xdr:to>
    <xdr:sp macro="" textlink="">
      <xdr:nvSpPr>
        <xdr:cNvPr id="260" name="Rectangle 259">
          <a:extLst>
            <a:ext uri="{FF2B5EF4-FFF2-40B4-BE49-F238E27FC236}">
              <a16:creationId xmlns:a16="http://schemas.microsoft.com/office/drawing/2014/main" id="{CD12B8E9-530A-EFF8-82D8-2ED026E6357A}"/>
            </a:ext>
          </a:extLst>
        </xdr:cNvPr>
        <xdr:cNvSpPr/>
      </xdr:nvSpPr>
      <xdr:spPr>
        <a:xfrm>
          <a:off x="152400" y="778799"/>
          <a:ext cx="15154275" cy="252571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1</xdr:col>
      <xdr:colOff>3174</xdr:colOff>
      <xdr:row>1</xdr:row>
      <xdr:rowOff>27702</xdr:rowOff>
    </xdr:from>
    <xdr:to>
      <xdr:col>17</xdr:col>
      <xdr:colOff>19050</xdr:colOff>
      <xdr:row>4</xdr:row>
      <xdr:rowOff>58336</xdr:rowOff>
    </xdr:to>
    <xdr:sp macro="" textlink="">
      <xdr:nvSpPr>
        <xdr:cNvPr id="261" name="Title 1">
          <a:extLst>
            <a:ext uri="{FF2B5EF4-FFF2-40B4-BE49-F238E27FC236}">
              <a16:creationId xmlns:a16="http://schemas.microsoft.com/office/drawing/2014/main" id="{FFC9E0D9-6AB0-69B0-2A60-9399CE6BFF94}"/>
            </a:ext>
          </a:extLst>
        </xdr:cNvPr>
        <xdr:cNvSpPr>
          <a:spLocks noGrp="1"/>
        </xdr:cNvSpPr>
      </xdr:nvSpPr>
      <xdr:spPr>
        <a:xfrm>
          <a:off x="241299" y="103902"/>
          <a:ext cx="9769476" cy="573559"/>
        </a:xfrm>
        <a:prstGeom prst="rect">
          <a:avLst/>
        </a:prstGeom>
      </xdr:spPr>
      <xdr:txBody>
        <a:bodyPr vert="horz" wrap="square" lIns="91440" tIns="45720" rIns="91440" bIns="45720" rtlCol="0" anchor="ctr">
          <a:normAutofit fontScale="90000"/>
        </a:bodyPr>
        <a:lstStyle>
          <a:lvl1pPr algn="l" defTabSz="914400" rtl="0" eaLnBrk="1" latinLnBrk="0" hangingPunct="1">
            <a:lnSpc>
              <a:spcPct val="90000"/>
            </a:lnSpc>
            <a:spcBef>
              <a:spcPct val="0"/>
            </a:spcBef>
            <a:buNone/>
            <a:defRPr sz="4400" kern="1200">
              <a:solidFill>
                <a:schemeClr val="tx1"/>
              </a:solidFill>
              <a:latin typeface="+mj-lt"/>
              <a:ea typeface="+mj-ea"/>
              <a:cs typeface="+mj-cs"/>
            </a:defRPr>
          </a:lvl1pPr>
        </a:lstStyle>
        <a:p>
          <a:r>
            <a:rPr lang="en-US" b="1">
              <a:solidFill>
                <a:schemeClr val="bg1"/>
              </a:solidFill>
              <a:latin typeface="ADLaM Display" panose="020F0502020204030204" pitchFamily="2" charset="0"/>
              <a:ea typeface="ADLaM Display" panose="020F0502020204030204" pitchFamily="2" charset="0"/>
              <a:cs typeface="ADLaM Display" panose="020F0502020204030204" pitchFamily="2" charset="0"/>
            </a:rPr>
            <a:t>U.S. Adidas Sales Distribution (2020-21)</a:t>
          </a:r>
        </a:p>
      </xdr:txBody>
    </xdr:sp>
    <xdr:clientData/>
  </xdr:twoCellAnchor>
  <xdr:twoCellAnchor>
    <xdr:from>
      <xdr:col>8</xdr:col>
      <xdr:colOff>114301</xdr:colOff>
      <xdr:row>6</xdr:row>
      <xdr:rowOff>136072</xdr:rowOff>
    </xdr:from>
    <xdr:to>
      <xdr:col>11</xdr:col>
      <xdr:colOff>533401</xdr:colOff>
      <xdr:row>11</xdr:row>
      <xdr:rowOff>45357</xdr:rowOff>
    </xdr:to>
    <xdr:sp macro="" textlink="">
      <xdr:nvSpPr>
        <xdr:cNvPr id="262" name="Rectangle 261">
          <a:extLst>
            <a:ext uri="{FF2B5EF4-FFF2-40B4-BE49-F238E27FC236}">
              <a16:creationId xmlns:a16="http://schemas.microsoft.com/office/drawing/2014/main" id="{C11A0130-6D24-D725-B2B6-89D79ABF5814}"/>
            </a:ext>
          </a:extLst>
        </xdr:cNvPr>
        <xdr:cNvSpPr/>
      </xdr:nvSpPr>
      <xdr:spPr>
        <a:xfrm>
          <a:off x="4613730" y="1115786"/>
          <a:ext cx="2242457" cy="816428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12</xdr:col>
      <xdr:colOff>25401</xdr:colOff>
      <xdr:row>6</xdr:row>
      <xdr:rowOff>114300</xdr:rowOff>
    </xdr:from>
    <xdr:to>
      <xdr:col>15</xdr:col>
      <xdr:colOff>114301</xdr:colOff>
      <xdr:row>23</xdr:row>
      <xdr:rowOff>142876</xdr:rowOff>
    </xdr:to>
    <xdr:sp macro="" textlink="">
      <xdr:nvSpPr>
        <xdr:cNvPr id="263" name="Rectangle 262">
          <a:extLst>
            <a:ext uri="{FF2B5EF4-FFF2-40B4-BE49-F238E27FC236}">
              <a16:creationId xmlns:a16="http://schemas.microsoft.com/office/drawing/2014/main" id="{5F37743F-FD1D-57EF-4377-D999F8425F48}"/>
            </a:ext>
          </a:extLst>
        </xdr:cNvPr>
        <xdr:cNvSpPr/>
      </xdr:nvSpPr>
      <xdr:spPr>
        <a:xfrm>
          <a:off x="6969126" y="1095375"/>
          <a:ext cx="1917700" cy="3105151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12</xdr:col>
      <xdr:colOff>16041</xdr:colOff>
      <xdr:row>24</xdr:row>
      <xdr:rowOff>38101</xdr:rowOff>
    </xdr:from>
    <xdr:to>
      <xdr:col>17</xdr:col>
      <xdr:colOff>34925</xdr:colOff>
      <xdr:row>38</xdr:row>
      <xdr:rowOff>104777</xdr:rowOff>
    </xdr:to>
    <xdr:sp macro="" textlink="">
      <xdr:nvSpPr>
        <xdr:cNvPr id="264" name="Rectangle 263">
          <a:extLst>
            <a:ext uri="{FF2B5EF4-FFF2-40B4-BE49-F238E27FC236}">
              <a16:creationId xmlns:a16="http://schemas.microsoft.com/office/drawing/2014/main" id="{13A4AF79-ED1E-AE7A-7014-7EC2EB0E2DA5}"/>
            </a:ext>
          </a:extLst>
        </xdr:cNvPr>
        <xdr:cNvSpPr/>
      </xdr:nvSpPr>
      <xdr:spPr>
        <a:xfrm>
          <a:off x="6959766" y="4276726"/>
          <a:ext cx="3066884" cy="2600326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0</xdr:col>
      <xdr:colOff>152400</xdr:colOff>
      <xdr:row>11</xdr:row>
      <xdr:rowOff>127001</xdr:rowOff>
    </xdr:from>
    <xdr:to>
      <xdr:col>11</xdr:col>
      <xdr:colOff>525863</xdr:colOff>
      <xdr:row>27</xdr:row>
      <xdr:rowOff>38098</xdr:rowOff>
    </xdr:to>
    <xdr:sp macro="" textlink="">
      <xdr:nvSpPr>
        <xdr:cNvPr id="266" name="Rectangle 265">
          <a:extLst>
            <a:ext uri="{FF2B5EF4-FFF2-40B4-BE49-F238E27FC236}">
              <a16:creationId xmlns:a16="http://schemas.microsoft.com/office/drawing/2014/main" id="{328F9A9F-E379-C618-985D-E6C8E8F7E860}"/>
            </a:ext>
          </a:extLst>
        </xdr:cNvPr>
        <xdr:cNvSpPr/>
      </xdr:nvSpPr>
      <xdr:spPr>
        <a:xfrm>
          <a:off x="152400" y="2013858"/>
          <a:ext cx="6696249" cy="2813954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0</xdr:col>
      <xdr:colOff>161925</xdr:colOff>
      <xdr:row>27</xdr:row>
      <xdr:rowOff>92075</xdr:rowOff>
    </xdr:from>
    <xdr:to>
      <xdr:col>11</xdr:col>
      <xdr:colOff>532213</xdr:colOff>
      <xdr:row>38</xdr:row>
      <xdr:rowOff>101600</xdr:rowOff>
    </xdr:to>
    <xdr:sp macro="" textlink="">
      <xdr:nvSpPr>
        <xdr:cNvPr id="267" name="Rectangle 266">
          <a:extLst>
            <a:ext uri="{FF2B5EF4-FFF2-40B4-BE49-F238E27FC236}">
              <a16:creationId xmlns:a16="http://schemas.microsoft.com/office/drawing/2014/main" id="{DEAF6A4B-9495-E443-D6B2-AB4782413240}"/>
            </a:ext>
          </a:extLst>
        </xdr:cNvPr>
        <xdr:cNvSpPr/>
      </xdr:nvSpPr>
      <xdr:spPr>
        <a:xfrm>
          <a:off x="161925" y="4873625"/>
          <a:ext cx="6704413" cy="200025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15</xdr:col>
      <xdr:colOff>234950</xdr:colOff>
      <xdr:row>6</xdr:row>
      <xdr:rowOff>104775</xdr:rowOff>
    </xdr:from>
    <xdr:to>
      <xdr:col>25</xdr:col>
      <xdr:colOff>590550</xdr:colOff>
      <xdr:row>23</xdr:row>
      <xdr:rowOff>142875</xdr:rowOff>
    </xdr:to>
    <xdr:sp macro="" textlink="">
      <xdr:nvSpPr>
        <xdr:cNvPr id="268" name="Rectangle 267">
          <a:extLst>
            <a:ext uri="{FF2B5EF4-FFF2-40B4-BE49-F238E27FC236}">
              <a16:creationId xmlns:a16="http://schemas.microsoft.com/office/drawing/2014/main" id="{985B2FB1-7372-4517-6503-83BC459BFF36}"/>
            </a:ext>
          </a:extLst>
        </xdr:cNvPr>
        <xdr:cNvSpPr/>
      </xdr:nvSpPr>
      <xdr:spPr>
        <a:xfrm>
          <a:off x="9007475" y="1085850"/>
          <a:ext cx="6308725" cy="3114675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0</xdr:col>
      <xdr:colOff>158750</xdr:colOff>
      <xdr:row>6</xdr:row>
      <xdr:rowOff>134032</xdr:rowOff>
    </xdr:from>
    <xdr:to>
      <xdr:col>7</xdr:col>
      <xdr:colOff>590550</xdr:colOff>
      <xdr:row>11</xdr:row>
      <xdr:rowOff>27215</xdr:rowOff>
    </xdr:to>
    <xdr:sp macro="" textlink="">
      <xdr:nvSpPr>
        <xdr:cNvPr id="269" name="Rectangle 268">
          <a:extLst>
            <a:ext uri="{FF2B5EF4-FFF2-40B4-BE49-F238E27FC236}">
              <a16:creationId xmlns:a16="http://schemas.microsoft.com/office/drawing/2014/main" id="{1BBFED12-1173-B4BE-26F2-AE71F20853C3}"/>
            </a:ext>
          </a:extLst>
        </xdr:cNvPr>
        <xdr:cNvSpPr/>
      </xdr:nvSpPr>
      <xdr:spPr>
        <a:xfrm>
          <a:off x="158750" y="1113746"/>
          <a:ext cx="4323443" cy="800326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0</xdr:col>
      <xdr:colOff>214993</xdr:colOff>
      <xdr:row>12</xdr:row>
      <xdr:rowOff>20469</xdr:rowOff>
    </xdr:from>
    <xdr:to>
      <xdr:col>11</xdr:col>
      <xdr:colOff>436789</xdr:colOff>
      <xdr:row>13</xdr:row>
      <xdr:rowOff>88345</xdr:rowOff>
    </xdr:to>
    <xdr:sp macro="" textlink="">
      <xdr:nvSpPr>
        <xdr:cNvPr id="270" name="TextBox 29">
          <a:extLst>
            <a:ext uri="{FF2B5EF4-FFF2-40B4-BE49-F238E27FC236}">
              <a16:creationId xmlns:a16="http://schemas.microsoft.com/office/drawing/2014/main" id="{7310D9BE-6679-B17F-9EB6-D1B2F338D9D3}"/>
            </a:ext>
          </a:extLst>
        </xdr:cNvPr>
        <xdr:cNvSpPr txBox="1"/>
      </xdr:nvSpPr>
      <xdr:spPr>
        <a:xfrm>
          <a:off x="214993" y="2088755"/>
          <a:ext cx="6544582" cy="249304"/>
        </a:xfrm>
        <a:prstGeom prst="rect">
          <a:avLst/>
        </a:prstGeom>
        <a:solidFill>
          <a:schemeClr val="tx2">
            <a:lumMod val="75000"/>
          </a:schemeClr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000">
              <a:solidFill>
                <a:schemeClr val="accent4">
                  <a:lumMod val="60000"/>
                  <a:lumOff val="40000"/>
                </a:schemeClr>
              </a:solidFill>
            </a:rPr>
            <a:t>MONTHLY SALES</a:t>
          </a:r>
          <a:endParaRPr lang="en-US" sz="1100">
            <a:solidFill>
              <a:schemeClr val="accent4">
                <a:lumMod val="60000"/>
                <a:lumOff val="40000"/>
              </a:schemeClr>
            </a:solidFill>
          </a:endParaRPr>
        </a:p>
      </xdr:txBody>
    </xdr:sp>
    <xdr:clientData/>
  </xdr:twoCellAnchor>
  <xdr:twoCellAnchor>
    <xdr:from>
      <xdr:col>8</xdr:col>
      <xdr:colOff>152528</xdr:colOff>
      <xdr:row>6</xdr:row>
      <xdr:rowOff>169749</xdr:rowOff>
    </xdr:from>
    <xdr:to>
      <xdr:col>11</xdr:col>
      <xdr:colOff>517071</xdr:colOff>
      <xdr:row>8</xdr:row>
      <xdr:rowOff>55743</xdr:rowOff>
    </xdr:to>
    <xdr:sp macro="" textlink="">
      <xdr:nvSpPr>
        <xdr:cNvPr id="271" name="TextBox 30">
          <a:extLst>
            <a:ext uri="{FF2B5EF4-FFF2-40B4-BE49-F238E27FC236}">
              <a16:creationId xmlns:a16="http://schemas.microsoft.com/office/drawing/2014/main" id="{5E455250-5518-E06C-F965-1D3EB6A7DFCD}"/>
            </a:ext>
          </a:extLst>
        </xdr:cNvPr>
        <xdr:cNvSpPr txBox="1"/>
      </xdr:nvSpPr>
      <xdr:spPr>
        <a:xfrm>
          <a:off x="4651957" y="1149463"/>
          <a:ext cx="2187900" cy="248851"/>
        </a:xfrm>
        <a:prstGeom prst="rect">
          <a:avLst/>
        </a:prstGeom>
        <a:solidFill>
          <a:schemeClr val="tx2">
            <a:lumMod val="75000"/>
          </a:schemeClr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000">
              <a:solidFill>
                <a:schemeClr val="accent4">
                  <a:lumMod val="60000"/>
                  <a:lumOff val="40000"/>
                </a:schemeClr>
              </a:solidFill>
            </a:rPr>
            <a:t>TOTAL SALES</a:t>
          </a:r>
        </a:p>
      </xdr:txBody>
    </xdr:sp>
    <xdr:clientData/>
  </xdr:twoCellAnchor>
  <xdr:twoCellAnchor>
    <xdr:from>
      <xdr:col>12</xdr:col>
      <xdr:colOff>87254</xdr:colOff>
      <xdr:row>6</xdr:row>
      <xdr:rowOff>164624</xdr:rowOff>
    </xdr:from>
    <xdr:to>
      <xdr:col>15</xdr:col>
      <xdr:colOff>85725</xdr:colOff>
      <xdr:row>8</xdr:row>
      <xdr:rowOff>54700</xdr:rowOff>
    </xdr:to>
    <xdr:sp macro="" textlink="">
      <xdr:nvSpPr>
        <xdr:cNvPr id="272" name="TextBox 33">
          <a:extLst>
            <a:ext uri="{FF2B5EF4-FFF2-40B4-BE49-F238E27FC236}">
              <a16:creationId xmlns:a16="http://schemas.microsoft.com/office/drawing/2014/main" id="{A693D8B4-0D2F-29AF-CCA6-969B3AEA8DE2}"/>
            </a:ext>
          </a:extLst>
        </xdr:cNvPr>
        <xdr:cNvSpPr txBox="1"/>
      </xdr:nvSpPr>
      <xdr:spPr>
        <a:xfrm>
          <a:off x="7030979" y="1145699"/>
          <a:ext cx="1827271" cy="252026"/>
        </a:xfrm>
        <a:prstGeom prst="rect">
          <a:avLst/>
        </a:prstGeom>
        <a:solidFill>
          <a:schemeClr val="tx2">
            <a:lumMod val="75000"/>
          </a:schemeClr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000">
              <a:solidFill>
                <a:schemeClr val="accent4">
                  <a:lumMod val="60000"/>
                  <a:lumOff val="40000"/>
                </a:schemeClr>
              </a:solidFill>
            </a:rPr>
            <a:t>TOP 3</a:t>
          </a:r>
          <a:r>
            <a:rPr lang="en-US" sz="1000" baseline="0">
              <a:solidFill>
                <a:schemeClr val="accent4">
                  <a:lumMod val="60000"/>
                  <a:lumOff val="40000"/>
                </a:schemeClr>
              </a:solidFill>
            </a:rPr>
            <a:t> RETAILERS</a:t>
          </a:r>
          <a:endParaRPr lang="en-US" sz="1000">
            <a:solidFill>
              <a:schemeClr val="accent4">
                <a:lumMod val="60000"/>
                <a:lumOff val="40000"/>
              </a:schemeClr>
            </a:solidFill>
          </a:endParaRPr>
        </a:p>
      </xdr:txBody>
    </xdr:sp>
    <xdr:clientData/>
  </xdr:twoCellAnchor>
  <xdr:twoCellAnchor>
    <xdr:from>
      <xdr:col>12</xdr:col>
      <xdr:colOff>77443</xdr:colOff>
      <xdr:row>25</xdr:row>
      <xdr:rowOff>78899</xdr:rowOff>
    </xdr:from>
    <xdr:to>
      <xdr:col>16</xdr:col>
      <xdr:colOff>517524</xdr:colOff>
      <xdr:row>26</xdr:row>
      <xdr:rowOff>149950</xdr:rowOff>
    </xdr:to>
    <xdr:sp macro="" textlink="">
      <xdr:nvSpPr>
        <xdr:cNvPr id="273" name="TextBox 34">
          <a:extLst>
            <a:ext uri="{FF2B5EF4-FFF2-40B4-BE49-F238E27FC236}">
              <a16:creationId xmlns:a16="http://schemas.microsoft.com/office/drawing/2014/main" id="{7B91048B-427D-C0BD-E4FC-29A6F26356C9}"/>
            </a:ext>
          </a:extLst>
        </xdr:cNvPr>
        <xdr:cNvSpPr txBox="1"/>
      </xdr:nvSpPr>
      <xdr:spPr>
        <a:xfrm>
          <a:off x="7021168" y="4498499"/>
          <a:ext cx="2878481" cy="252026"/>
        </a:xfrm>
        <a:prstGeom prst="rect">
          <a:avLst/>
        </a:prstGeom>
        <a:solidFill>
          <a:schemeClr val="tx2">
            <a:lumMod val="75000"/>
          </a:schemeClr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000">
              <a:solidFill>
                <a:schemeClr val="accent4">
                  <a:lumMod val="60000"/>
                  <a:lumOff val="40000"/>
                </a:schemeClr>
              </a:solidFill>
            </a:rPr>
            <a:t>REGION</a:t>
          </a:r>
        </a:p>
      </xdr:txBody>
    </xdr:sp>
    <xdr:clientData/>
  </xdr:twoCellAnchor>
  <xdr:twoCellAnchor>
    <xdr:from>
      <xdr:col>15</xdr:col>
      <xdr:colOff>298332</xdr:colOff>
      <xdr:row>6</xdr:row>
      <xdr:rowOff>162699</xdr:rowOff>
    </xdr:from>
    <xdr:to>
      <xdr:col>25</xdr:col>
      <xdr:colOff>485775</xdr:colOff>
      <xdr:row>8</xdr:row>
      <xdr:rowOff>30550</xdr:rowOff>
    </xdr:to>
    <xdr:sp macro="" textlink="">
      <xdr:nvSpPr>
        <xdr:cNvPr id="274" name="TextBox 36">
          <a:extLst>
            <a:ext uri="{FF2B5EF4-FFF2-40B4-BE49-F238E27FC236}">
              <a16:creationId xmlns:a16="http://schemas.microsoft.com/office/drawing/2014/main" id="{F05FFDDF-41A9-FABD-C0F5-48BD8E5FA141}"/>
            </a:ext>
          </a:extLst>
        </xdr:cNvPr>
        <xdr:cNvSpPr txBox="1"/>
      </xdr:nvSpPr>
      <xdr:spPr>
        <a:xfrm>
          <a:off x="9061332" y="1191399"/>
          <a:ext cx="6111993" cy="248851"/>
        </a:xfrm>
        <a:prstGeom prst="rect">
          <a:avLst/>
        </a:prstGeom>
        <a:solidFill>
          <a:schemeClr val="tx2">
            <a:lumMod val="75000"/>
          </a:schemeClr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000">
              <a:solidFill>
                <a:schemeClr val="accent4">
                  <a:lumMod val="60000"/>
                  <a:lumOff val="40000"/>
                </a:schemeClr>
              </a:solidFill>
            </a:rPr>
            <a:t>SALES</a:t>
          </a:r>
          <a:r>
            <a:rPr lang="en-US" sz="1000" baseline="0">
              <a:solidFill>
                <a:schemeClr val="accent4">
                  <a:lumMod val="60000"/>
                  <a:lumOff val="40000"/>
                </a:schemeClr>
              </a:solidFill>
            </a:rPr>
            <a:t> BY PR</a:t>
          </a:r>
          <a:r>
            <a:rPr lang="en-US" sz="1000" baseline="0">
              <a:solidFill>
                <a:srgbClr val="FFD966"/>
              </a:solidFill>
            </a:rPr>
            <a:t>O</a:t>
          </a:r>
          <a:r>
            <a:rPr lang="en-US" sz="1000" baseline="0">
              <a:solidFill>
                <a:schemeClr val="accent4">
                  <a:lumMod val="60000"/>
                  <a:lumOff val="40000"/>
                </a:schemeClr>
              </a:solidFill>
            </a:rPr>
            <a:t>DUCT</a:t>
          </a:r>
          <a:endParaRPr lang="en-US" sz="1000">
            <a:solidFill>
              <a:schemeClr val="accent4">
                <a:lumMod val="60000"/>
                <a:lumOff val="40000"/>
              </a:schemeClr>
            </a:solidFill>
          </a:endParaRPr>
        </a:p>
      </xdr:txBody>
    </xdr:sp>
    <xdr:clientData/>
  </xdr:twoCellAnchor>
  <xdr:twoCellAnchor>
    <xdr:from>
      <xdr:col>0</xdr:col>
      <xdr:colOff>217174</xdr:colOff>
      <xdr:row>27</xdr:row>
      <xdr:rowOff>161058</xdr:rowOff>
    </xdr:from>
    <xdr:to>
      <xdr:col>11</xdr:col>
      <xdr:colOff>466725</xdr:colOff>
      <xdr:row>29</xdr:row>
      <xdr:rowOff>44784</xdr:rowOff>
    </xdr:to>
    <xdr:sp macro="" textlink="">
      <xdr:nvSpPr>
        <xdr:cNvPr id="275" name="TextBox 37">
          <a:extLst>
            <a:ext uri="{FF2B5EF4-FFF2-40B4-BE49-F238E27FC236}">
              <a16:creationId xmlns:a16="http://schemas.microsoft.com/office/drawing/2014/main" id="{111B4BC0-A3E2-16ED-D01F-180773732CAC}"/>
            </a:ext>
          </a:extLst>
        </xdr:cNvPr>
        <xdr:cNvSpPr txBox="1"/>
      </xdr:nvSpPr>
      <xdr:spPr>
        <a:xfrm>
          <a:off x="217174" y="4987058"/>
          <a:ext cx="6599551" cy="248851"/>
        </a:xfrm>
        <a:prstGeom prst="rect">
          <a:avLst/>
        </a:prstGeom>
        <a:solidFill>
          <a:schemeClr val="tx2">
            <a:lumMod val="75000"/>
          </a:schemeClr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000">
              <a:solidFill>
                <a:schemeClr val="accent4">
                  <a:lumMod val="60000"/>
                  <a:lumOff val="40000"/>
                </a:schemeClr>
              </a:solidFill>
            </a:rPr>
            <a:t>SALES</a:t>
          </a:r>
          <a:r>
            <a:rPr lang="en-US" sz="1000" baseline="0">
              <a:solidFill>
                <a:schemeClr val="accent4">
                  <a:lumMod val="60000"/>
                  <a:lumOff val="40000"/>
                </a:schemeClr>
              </a:solidFill>
            </a:rPr>
            <a:t> BY METHOD</a:t>
          </a:r>
          <a:endParaRPr lang="en-US" sz="1000">
            <a:solidFill>
              <a:schemeClr val="accent4">
                <a:lumMod val="60000"/>
                <a:lumOff val="40000"/>
              </a:schemeClr>
            </a:solidFill>
          </a:endParaRPr>
        </a:p>
      </xdr:txBody>
    </xdr:sp>
    <xdr:clientData/>
  </xdr:twoCellAnchor>
  <xdr:twoCellAnchor editAs="oneCell">
    <xdr:from>
      <xdr:col>24</xdr:col>
      <xdr:colOff>215954</xdr:colOff>
      <xdr:row>1</xdr:row>
      <xdr:rowOff>47625</xdr:rowOff>
    </xdr:from>
    <xdr:to>
      <xdr:col>25</xdr:col>
      <xdr:colOff>457200</xdr:colOff>
      <xdr:row>4</xdr:row>
      <xdr:rowOff>171026</xdr:rowOff>
    </xdr:to>
    <xdr:pic>
      <xdr:nvPicPr>
        <xdr:cNvPr id="276" name="Picture 275" descr="Adidas Symbol Logo White With Name Clothes Design Icon ...">
          <a:extLst>
            <a:ext uri="{FF2B5EF4-FFF2-40B4-BE49-F238E27FC236}">
              <a16:creationId xmlns:a16="http://schemas.microsoft.com/office/drawing/2014/main" id="{D9EE4894-D6DA-D7B2-5877-10B3541E3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4879" y="123825"/>
          <a:ext cx="707971" cy="6663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143329</xdr:colOff>
      <xdr:row>8</xdr:row>
      <xdr:rowOff>94344</xdr:rowOff>
    </xdr:from>
    <xdr:to>
      <xdr:col>11</xdr:col>
      <xdr:colOff>435428</xdr:colOff>
      <xdr:row>10</xdr:row>
      <xdr:rowOff>136071</xdr:rowOff>
    </xdr:to>
    <xdr:sp macro="" textlink="'Power Pivots'!B3">
      <xdr:nvSpPr>
        <xdr:cNvPr id="2" name="TextBox 1">
          <a:extLst>
            <a:ext uri="{FF2B5EF4-FFF2-40B4-BE49-F238E27FC236}">
              <a16:creationId xmlns:a16="http://schemas.microsoft.com/office/drawing/2014/main" id="{7B5C8D42-B040-1591-DBAC-DE1FC9719E41}"/>
            </a:ext>
          </a:extLst>
        </xdr:cNvPr>
        <xdr:cNvSpPr txBox="1"/>
      </xdr:nvSpPr>
      <xdr:spPr>
        <a:xfrm>
          <a:off x="4642758" y="1436915"/>
          <a:ext cx="2115456" cy="404585"/>
        </a:xfrm>
        <a:prstGeom prst="rect">
          <a:avLst/>
        </a:prstGeom>
        <a:noFill/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23DFDF6A-1366-4608-884F-2FA893665D55}" type="TxLink">
            <a:rPr lang="en-US" sz="2000" b="1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 $899,902,125 </a:t>
          </a:fld>
          <a:endParaRPr lang="en-US" sz="7200" b="1">
            <a:solidFill>
              <a:schemeClr val="bg1"/>
            </a:solidFill>
            <a:latin typeface="Arial Black" panose="020B0A04020102020204" pitchFamily="34" charset="0"/>
          </a:endParaRPr>
        </a:p>
      </xdr:txBody>
    </xdr:sp>
    <xdr:clientData/>
  </xdr:twoCellAnchor>
  <xdr:twoCellAnchor>
    <xdr:from>
      <xdr:col>12</xdr:col>
      <xdr:colOff>151828</xdr:colOff>
      <xdr:row>9</xdr:row>
      <xdr:rowOff>156965</xdr:rowOff>
    </xdr:from>
    <xdr:to>
      <xdr:col>12</xdr:col>
      <xdr:colOff>475678</xdr:colOff>
      <xdr:row>11</xdr:row>
      <xdr:rowOff>80765</xdr:rowOff>
    </xdr:to>
    <xdr:sp macro="" textlink="">
      <xdr:nvSpPr>
        <xdr:cNvPr id="23" name="Oval 22">
          <a:extLst>
            <a:ext uri="{FF2B5EF4-FFF2-40B4-BE49-F238E27FC236}">
              <a16:creationId xmlns:a16="http://schemas.microsoft.com/office/drawing/2014/main" id="{443A261B-40D5-0BE8-B327-4093D32ADE60}"/>
            </a:ext>
          </a:extLst>
        </xdr:cNvPr>
        <xdr:cNvSpPr/>
      </xdr:nvSpPr>
      <xdr:spPr>
        <a:xfrm>
          <a:off x="7082399" y="1680965"/>
          <a:ext cx="323850" cy="286657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12</xdr:col>
      <xdr:colOff>151828</xdr:colOff>
      <xdr:row>15</xdr:row>
      <xdr:rowOff>22239</xdr:rowOff>
    </xdr:from>
    <xdr:to>
      <xdr:col>12</xdr:col>
      <xdr:colOff>478853</xdr:colOff>
      <xdr:row>16</xdr:row>
      <xdr:rowOff>117943</xdr:rowOff>
    </xdr:to>
    <xdr:sp macro="" textlink="">
      <xdr:nvSpPr>
        <xdr:cNvPr id="30" name="Oval 29">
          <a:extLst>
            <a:ext uri="{FF2B5EF4-FFF2-40B4-BE49-F238E27FC236}">
              <a16:creationId xmlns:a16="http://schemas.microsoft.com/office/drawing/2014/main" id="{FA429C08-8E9C-4939-8BEB-CEFF943A2BFE}"/>
            </a:ext>
          </a:extLst>
        </xdr:cNvPr>
        <xdr:cNvSpPr/>
      </xdr:nvSpPr>
      <xdr:spPr>
        <a:xfrm>
          <a:off x="7082399" y="2634810"/>
          <a:ext cx="327025" cy="277133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12</xdr:col>
      <xdr:colOff>169971</xdr:colOff>
      <xdr:row>20</xdr:row>
      <xdr:rowOff>102054</xdr:rowOff>
    </xdr:from>
    <xdr:to>
      <xdr:col>12</xdr:col>
      <xdr:colOff>496996</xdr:colOff>
      <xdr:row>22</xdr:row>
      <xdr:rowOff>25854</xdr:rowOff>
    </xdr:to>
    <xdr:sp macro="" textlink="">
      <xdr:nvSpPr>
        <xdr:cNvPr id="31" name="Oval 30">
          <a:extLst>
            <a:ext uri="{FF2B5EF4-FFF2-40B4-BE49-F238E27FC236}">
              <a16:creationId xmlns:a16="http://schemas.microsoft.com/office/drawing/2014/main" id="{A75FD4EE-10AF-4AA8-825A-CDF43A588795}"/>
            </a:ext>
          </a:extLst>
        </xdr:cNvPr>
        <xdr:cNvSpPr/>
      </xdr:nvSpPr>
      <xdr:spPr>
        <a:xfrm>
          <a:off x="7100542" y="3621768"/>
          <a:ext cx="327025" cy="286657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13</xdr:col>
      <xdr:colOff>21167</xdr:colOff>
      <xdr:row>9</xdr:row>
      <xdr:rowOff>42333</xdr:rowOff>
    </xdr:from>
    <xdr:to>
      <xdr:col>14</xdr:col>
      <xdr:colOff>429912</xdr:colOff>
      <xdr:row>10</xdr:row>
      <xdr:rowOff>84667</xdr:rowOff>
    </xdr:to>
    <xdr:sp macro="" textlink="'Power Pivots'!F3">
      <xdr:nvSpPr>
        <xdr:cNvPr id="32" name="TextBox 31">
          <a:extLst>
            <a:ext uri="{FF2B5EF4-FFF2-40B4-BE49-F238E27FC236}">
              <a16:creationId xmlns:a16="http://schemas.microsoft.com/office/drawing/2014/main" id="{F1D43B1A-B92E-D0FA-19D5-49747B805C49}"/>
            </a:ext>
          </a:extLst>
        </xdr:cNvPr>
        <xdr:cNvSpPr txBox="1"/>
      </xdr:nvSpPr>
      <xdr:spPr>
        <a:xfrm>
          <a:off x="7630584" y="1555750"/>
          <a:ext cx="1022578" cy="222250"/>
        </a:xfrm>
        <a:prstGeom prst="rect">
          <a:avLst/>
        </a:prstGeom>
        <a:solidFill>
          <a:schemeClr val="tx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43DCE618-A912-4C2E-97B3-4AF092E0659D}" type="TxLink">
            <a:rPr lang="en-US" sz="12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/>
            <a:t>West Gear</a:t>
          </a:fld>
          <a:endParaRPr lang="en-US" sz="12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12</xdr:col>
      <xdr:colOff>495590</xdr:colOff>
      <xdr:row>10</xdr:row>
      <xdr:rowOff>74837</xdr:rowOff>
    </xdr:from>
    <xdr:to>
      <xdr:col>14</xdr:col>
      <xdr:colOff>565440</xdr:colOff>
      <xdr:row>12</xdr:row>
      <xdr:rowOff>74082</xdr:rowOff>
    </xdr:to>
    <xdr:sp macro="" textlink="'Power Pivots'!G3">
      <xdr:nvSpPr>
        <xdr:cNvPr id="33" name="TextBox 32">
          <a:extLst>
            <a:ext uri="{FF2B5EF4-FFF2-40B4-BE49-F238E27FC236}">
              <a16:creationId xmlns:a16="http://schemas.microsoft.com/office/drawing/2014/main" id="{A630410C-3DE7-4599-91F2-7D7C0219EC80}"/>
            </a:ext>
          </a:extLst>
        </xdr:cNvPr>
        <xdr:cNvSpPr txBox="1"/>
      </xdr:nvSpPr>
      <xdr:spPr>
        <a:xfrm>
          <a:off x="7491173" y="1768170"/>
          <a:ext cx="1297517" cy="359079"/>
        </a:xfrm>
        <a:prstGeom prst="rect">
          <a:avLst/>
        </a:prstGeom>
        <a:solidFill>
          <a:schemeClr val="tx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2484C2E2-1121-42DE-8364-221363A1FEA1}" type="TxLink">
            <a:rPr lang="en-US" sz="1400" b="1" i="0" u="none" strike="noStrike">
              <a:solidFill>
                <a:schemeClr val="accent4">
                  <a:lumMod val="60000"/>
                  <a:lumOff val="40000"/>
                </a:schemeClr>
              </a:solidFill>
              <a:latin typeface="Calibri"/>
              <a:ea typeface="+mn-ea"/>
              <a:cs typeface="Calibri"/>
            </a:rPr>
            <a:pPr marL="0" indent="0"/>
            <a:t> $242,964,333 </a:t>
          </a:fld>
          <a:endParaRPr lang="en-US" sz="1400" b="1" i="0" u="none" strike="noStrike">
            <a:solidFill>
              <a:schemeClr val="accent4">
                <a:lumMod val="60000"/>
                <a:lumOff val="40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12</xdr:col>
      <xdr:colOff>597354</xdr:colOff>
      <xdr:row>14</xdr:row>
      <xdr:rowOff>74083</xdr:rowOff>
    </xdr:from>
    <xdr:to>
      <xdr:col>14</xdr:col>
      <xdr:colOff>523875</xdr:colOff>
      <xdr:row>15</xdr:row>
      <xdr:rowOff>105833</xdr:rowOff>
    </xdr:to>
    <xdr:sp macro="" textlink="'Power Pivots'!F4">
      <xdr:nvSpPr>
        <xdr:cNvPr id="34" name="TextBox 33">
          <a:extLst>
            <a:ext uri="{FF2B5EF4-FFF2-40B4-BE49-F238E27FC236}">
              <a16:creationId xmlns:a16="http://schemas.microsoft.com/office/drawing/2014/main" id="{664CBD94-2040-4634-86D2-FF3DD801F06B}"/>
            </a:ext>
          </a:extLst>
        </xdr:cNvPr>
        <xdr:cNvSpPr txBox="1"/>
      </xdr:nvSpPr>
      <xdr:spPr>
        <a:xfrm>
          <a:off x="7592937" y="2487083"/>
          <a:ext cx="1154188" cy="211667"/>
        </a:xfrm>
        <a:prstGeom prst="rect">
          <a:avLst/>
        </a:prstGeom>
        <a:solidFill>
          <a:schemeClr val="tx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870C0238-472D-471A-93AB-6197DD24761B}" type="TxLink">
            <a:rPr lang="en-US" sz="12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/>
            <a:t>Foot Locker</a:t>
          </a:fld>
          <a:endParaRPr lang="en-US" sz="12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12</xdr:col>
      <xdr:colOff>488849</xdr:colOff>
      <xdr:row>15</xdr:row>
      <xdr:rowOff>130628</xdr:rowOff>
    </xdr:from>
    <xdr:to>
      <xdr:col>14</xdr:col>
      <xdr:colOff>572180</xdr:colOff>
      <xdr:row>17</xdr:row>
      <xdr:rowOff>74083</xdr:rowOff>
    </xdr:to>
    <xdr:sp macro="" textlink="'Power Pivots'!G4">
      <xdr:nvSpPr>
        <xdr:cNvPr id="35" name="TextBox 34">
          <a:extLst>
            <a:ext uri="{FF2B5EF4-FFF2-40B4-BE49-F238E27FC236}">
              <a16:creationId xmlns:a16="http://schemas.microsoft.com/office/drawing/2014/main" id="{49AB71B0-16D8-4402-9633-50A033EABDF0}"/>
            </a:ext>
          </a:extLst>
        </xdr:cNvPr>
        <xdr:cNvSpPr txBox="1"/>
      </xdr:nvSpPr>
      <xdr:spPr>
        <a:xfrm>
          <a:off x="7484432" y="2723545"/>
          <a:ext cx="1310998" cy="303288"/>
        </a:xfrm>
        <a:prstGeom prst="rect">
          <a:avLst/>
        </a:prstGeom>
        <a:solidFill>
          <a:schemeClr val="tx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52DDA518-412E-4439-80E4-F25FEE15C572}" type="TxLink">
            <a:rPr lang="en-US" sz="1400" b="1" i="0" u="none" strike="noStrike">
              <a:solidFill>
                <a:schemeClr val="accent4">
                  <a:lumMod val="60000"/>
                  <a:lumOff val="40000"/>
                </a:schemeClr>
              </a:solidFill>
              <a:latin typeface="Calibri"/>
              <a:ea typeface="+mn-ea"/>
              <a:cs typeface="Calibri"/>
            </a:rPr>
            <a:pPr marL="0" indent="0"/>
            <a:t> $220,094,720 </a:t>
          </a:fld>
          <a:endParaRPr lang="en-US" sz="1400" b="1" i="0" u="none" strike="noStrike">
            <a:solidFill>
              <a:schemeClr val="accent4">
                <a:lumMod val="60000"/>
                <a:lumOff val="40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12</xdr:col>
      <xdr:colOff>488272</xdr:colOff>
      <xdr:row>21</xdr:row>
      <xdr:rowOff>5896</xdr:rowOff>
    </xdr:from>
    <xdr:to>
      <xdr:col>14</xdr:col>
      <xdr:colOff>572757</xdr:colOff>
      <xdr:row>22</xdr:row>
      <xdr:rowOff>158749</xdr:rowOff>
    </xdr:to>
    <xdr:sp macro="" textlink="'Power Pivots'!G5">
      <xdr:nvSpPr>
        <xdr:cNvPr id="37" name="TextBox 36">
          <a:extLst>
            <a:ext uri="{FF2B5EF4-FFF2-40B4-BE49-F238E27FC236}">
              <a16:creationId xmlns:a16="http://schemas.microsoft.com/office/drawing/2014/main" id="{18757033-13C4-4042-B90B-B3795FAB4CEC}"/>
            </a:ext>
          </a:extLst>
        </xdr:cNvPr>
        <xdr:cNvSpPr txBox="1"/>
      </xdr:nvSpPr>
      <xdr:spPr>
        <a:xfrm>
          <a:off x="7483855" y="3678313"/>
          <a:ext cx="1312152" cy="332769"/>
        </a:xfrm>
        <a:prstGeom prst="rect">
          <a:avLst/>
        </a:prstGeom>
        <a:solidFill>
          <a:schemeClr val="tx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C58F4F07-7AC5-4D50-896C-89049E4C93AB}" type="TxLink">
            <a:rPr lang="en-US" sz="1400" b="1" i="0" u="none" strike="noStrike">
              <a:solidFill>
                <a:schemeClr val="accent4">
                  <a:lumMod val="60000"/>
                  <a:lumOff val="40000"/>
                </a:schemeClr>
              </a:solidFill>
              <a:latin typeface="Calibri"/>
              <a:ea typeface="+mn-ea"/>
              <a:cs typeface="Calibri"/>
            </a:rPr>
            <a:pPr marL="0" indent="0"/>
            <a:t> $182,470,997 </a:t>
          </a:fld>
          <a:endParaRPr lang="en-US" sz="1400" b="1" i="0" u="none" strike="noStrike">
            <a:solidFill>
              <a:schemeClr val="accent4">
                <a:lumMod val="60000"/>
                <a:lumOff val="40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12</xdr:col>
      <xdr:colOff>586241</xdr:colOff>
      <xdr:row>19</xdr:row>
      <xdr:rowOff>148167</xdr:rowOff>
    </xdr:from>
    <xdr:to>
      <xdr:col>14</xdr:col>
      <xdr:colOff>598488</xdr:colOff>
      <xdr:row>21</xdr:row>
      <xdr:rowOff>23476</xdr:rowOff>
    </xdr:to>
    <xdr:sp macro="" textlink="'Power Pivots'!F5">
      <xdr:nvSpPr>
        <xdr:cNvPr id="38" name="TextBox 37">
          <a:extLst>
            <a:ext uri="{FF2B5EF4-FFF2-40B4-BE49-F238E27FC236}">
              <a16:creationId xmlns:a16="http://schemas.microsoft.com/office/drawing/2014/main" id="{4FFE2CB5-72A1-4E2C-A534-979B914D5575}"/>
            </a:ext>
          </a:extLst>
        </xdr:cNvPr>
        <xdr:cNvSpPr txBox="1"/>
      </xdr:nvSpPr>
      <xdr:spPr>
        <a:xfrm>
          <a:off x="7581824" y="3460750"/>
          <a:ext cx="1239914" cy="235143"/>
        </a:xfrm>
        <a:prstGeom prst="rect">
          <a:avLst/>
        </a:prstGeom>
        <a:solidFill>
          <a:schemeClr val="tx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8EDA7C80-0799-4F15-A80C-99FD8D127C26}" type="TxLink">
            <a:rPr lang="en-US" sz="12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/>
            <a:t>Sports Direct</a:t>
          </a:fld>
          <a:endParaRPr lang="en-US" sz="12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17</xdr:col>
      <xdr:colOff>254000</xdr:colOff>
      <xdr:row>25</xdr:row>
      <xdr:rowOff>28574</xdr:rowOff>
    </xdr:from>
    <xdr:to>
      <xdr:col>25</xdr:col>
      <xdr:colOff>523875</xdr:colOff>
      <xdr:row>38</xdr:row>
      <xdr:rowOff>50799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4" name="Chart 43">
              <a:extLst>
                <a:ext uri="{FF2B5EF4-FFF2-40B4-BE49-F238E27FC236}">
                  <a16:creationId xmlns:a16="http://schemas.microsoft.com/office/drawing/2014/main" id="{C4A9CCDC-8BA1-4DBA-8CA8-A118F7DF0A3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243820" y="4493894"/>
              <a:ext cx="4986655" cy="239966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215899</xdr:colOff>
      <xdr:row>24</xdr:row>
      <xdr:rowOff>38100</xdr:rowOff>
    </xdr:from>
    <xdr:to>
      <xdr:col>25</xdr:col>
      <xdr:colOff>590549</xdr:colOff>
      <xdr:row>38</xdr:row>
      <xdr:rowOff>101600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E0DF2459-61FE-A26B-73C1-E581C47413B1}"/>
            </a:ext>
          </a:extLst>
        </xdr:cNvPr>
        <xdr:cNvSpPr/>
      </xdr:nvSpPr>
      <xdr:spPr>
        <a:xfrm>
          <a:off x="10207624" y="4276725"/>
          <a:ext cx="5108575" cy="259715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323849</xdr:colOff>
      <xdr:row>8</xdr:row>
      <xdr:rowOff>104775</xdr:rowOff>
    </xdr:from>
    <xdr:to>
      <xdr:col>26</xdr:col>
      <xdr:colOff>0</xdr:colOff>
      <xdr:row>23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E7E5F5-234E-4BC3-80FC-D28F04FCDF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438150</xdr:colOff>
      <xdr:row>26</xdr:row>
      <xdr:rowOff>123825</xdr:rowOff>
    </xdr:from>
    <xdr:to>
      <xdr:col>17</xdr:col>
      <xdr:colOff>66676</xdr:colOff>
      <xdr:row>38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4E1E17-9E46-40CE-ABAC-FFFC4FA09B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13</xdr:row>
      <xdr:rowOff>172357</xdr:rowOff>
    </xdr:from>
    <xdr:to>
      <xdr:col>11</xdr:col>
      <xdr:colOff>425450</xdr:colOff>
      <xdr:row>27</xdr:row>
      <xdr:rowOff>6350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4A7D3A6-EFCA-416F-A9BA-D16D5937A3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244929</xdr:colOff>
      <xdr:row>24</xdr:row>
      <xdr:rowOff>63500</xdr:rowOff>
    </xdr:from>
    <xdr:to>
      <xdr:col>25</xdr:col>
      <xdr:colOff>571500</xdr:colOff>
      <xdr:row>38</xdr:row>
      <xdr:rowOff>72571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B9C120F0-72F4-4804-B1F5-B6ABFD3D0BC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234749" y="4345940"/>
              <a:ext cx="5043351" cy="256939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172357</xdr:colOff>
      <xdr:row>29</xdr:row>
      <xdr:rowOff>47626</xdr:rowOff>
    </xdr:from>
    <xdr:to>
      <xdr:col>11</xdr:col>
      <xdr:colOff>562428</xdr:colOff>
      <xdr:row>38</xdr:row>
      <xdr:rowOff>166687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F58DE6B-76B8-4F58-920C-6CE4F94177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167822</xdr:colOff>
      <xdr:row>6</xdr:row>
      <xdr:rowOff>135392</xdr:rowOff>
    </xdr:from>
    <xdr:to>
      <xdr:col>4</xdr:col>
      <xdr:colOff>290285</xdr:colOff>
      <xdr:row>11</xdr:row>
      <xdr:rowOff>27214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4034632F-3ABC-4A7A-A20C-D2E0D13362CA}"/>
            </a:ext>
          </a:extLst>
        </xdr:cNvPr>
        <xdr:cNvSpPr/>
      </xdr:nvSpPr>
      <xdr:spPr>
        <a:xfrm>
          <a:off x="167822" y="1115106"/>
          <a:ext cx="2190749" cy="798965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0</xdr:col>
      <xdr:colOff>205144</xdr:colOff>
      <xdr:row>6</xdr:row>
      <xdr:rowOff>167936</xdr:rowOff>
    </xdr:from>
    <xdr:to>
      <xdr:col>4</xdr:col>
      <xdr:colOff>263072</xdr:colOff>
      <xdr:row>8</xdr:row>
      <xdr:rowOff>53930</xdr:rowOff>
    </xdr:to>
    <xdr:sp macro="" textlink="">
      <xdr:nvSpPr>
        <xdr:cNvPr id="13" name="TextBox 30">
          <a:extLst>
            <a:ext uri="{FF2B5EF4-FFF2-40B4-BE49-F238E27FC236}">
              <a16:creationId xmlns:a16="http://schemas.microsoft.com/office/drawing/2014/main" id="{A2D917AC-1DF4-45A3-9382-5BEC42163D35}"/>
            </a:ext>
          </a:extLst>
        </xdr:cNvPr>
        <xdr:cNvSpPr txBox="1"/>
      </xdr:nvSpPr>
      <xdr:spPr>
        <a:xfrm>
          <a:off x="205144" y="1147650"/>
          <a:ext cx="2126214" cy="248851"/>
        </a:xfrm>
        <a:prstGeom prst="rect">
          <a:avLst/>
        </a:prstGeom>
        <a:solidFill>
          <a:schemeClr val="tx2">
            <a:lumMod val="75000"/>
          </a:schemeClr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000">
              <a:solidFill>
                <a:schemeClr val="accent4">
                  <a:lumMod val="60000"/>
                  <a:lumOff val="40000"/>
                </a:schemeClr>
              </a:solidFill>
            </a:rPr>
            <a:t>YoY</a:t>
          </a:r>
          <a:r>
            <a:rPr lang="en-US" sz="1000" baseline="0">
              <a:solidFill>
                <a:schemeClr val="accent4">
                  <a:lumMod val="60000"/>
                  <a:lumOff val="40000"/>
                </a:schemeClr>
              </a:solidFill>
            </a:rPr>
            <a:t> SALES INCREASE</a:t>
          </a:r>
          <a:endParaRPr lang="en-US" sz="1000">
            <a:solidFill>
              <a:schemeClr val="accent4">
                <a:lumMod val="60000"/>
                <a:lumOff val="40000"/>
              </a:schemeClr>
            </a:solidFill>
          </a:endParaRPr>
        </a:p>
      </xdr:txBody>
    </xdr:sp>
    <xdr:clientData/>
  </xdr:twoCellAnchor>
  <xdr:twoCellAnchor>
    <xdr:from>
      <xdr:col>4</xdr:col>
      <xdr:colOff>330329</xdr:colOff>
      <xdr:row>6</xdr:row>
      <xdr:rowOff>166122</xdr:rowOff>
    </xdr:from>
    <xdr:to>
      <xdr:col>7</xdr:col>
      <xdr:colOff>571500</xdr:colOff>
      <xdr:row>8</xdr:row>
      <xdr:rowOff>52116</xdr:rowOff>
    </xdr:to>
    <xdr:sp macro="" textlink="">
      <xdr:nvSpPr>
        <xdr:cNvPr id="17" name="TextBox 30">
          <a:extLst>
            <a:ext uri="{FF2B5EF4-FFF2-40B4-BE49-F238E27FC236}">
              <a16:creationId xmlns:a16="http://schemas.microsoft.com/office/drawing/2014/main" id="{EF4E1384-FE8B-456C-8D30-7711E511AFDE}"/>
            </a:ext>
          </a:extLst>
        </xdr:cNvPr>
        <xdr:cNvSpPr txBox="1"/>
      </xdr:nvSpPr>
      <xdr:spPr>
        <a:xfrm>
          <a:off x="2398615" y="1145836"/>
          <a:ext cx="2064528" cy="248851"/>
        </a:xfrm>
        <a:prstGeom prst="rect">
          <a:avLst/>
        </a:prstGeom>
        <a:solidFill>
          <a:schemeClr val="tx2">
            <a:lumMod val="75000"/>
          </a:schemeClr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000">
              <a:solidFill>
                <a:schemeClr val="accent4">
                  <a:lumMod val="60000"/>
                  <a:lumOff val="40000"/>
                </a:schemeClr>
              </a:solidFill>
            </a:rPr>
            <a:t>YoY</a:t>
          </a:r>
          <a:r>
            <a:rPr lang="en-US" sz="1000" baseline="0">
              <a:solidFill>
                <a:schemeClr val="accent4">
                  <a:lumMod val="60000"/>
                  <a:lumOff val="40000"/>
                </a:schemeClr>
              </a:solidFill>
            </a:rPr>
            <a:t> SALES % GROWTH</a:t>
          </a:r>
          <a:endParaRPr lang="en-US" sz="1000">
            <a:solidFill>
              <a:schemeClr val="accent4">
                <a:lumMod val="60000"/>
                <a:lumOff val="40000"/>
              </a:schemeClr>
            </a:solidFill>
          </a:endParaRPr>
        </a:p>
      </xdr:txBody>
    </xdr:sp>
    <xdr:clientData/>
  </xdr:twoCellAnchor>
  <xdr:twoCellAnchor>
    <xdr:from>
      <xdr:col>0</xdr:col>
      <xdr:colOff>159659</xdr:colOff>
      <xdr:row>8</xdr:row>
      <xdr:rowOff>85272</xdr:rowOff>
    </xdr:from>
    <xdr:to>
      <xdr:col>4</xdr:col>
      <xdr:colOff>206829</xdr:colOff>
      <xdr:row>10</xdr:row>
      <xdr:rowOff>145143</xdr:rowOff>
    </xdr:to>
    <xdr:sp macro="" textlink="'Power Pivots'!B6">
      <xdr:nvSpPr>
        <xdr:cNvPr id="18" name="TextBox 17">
          <a:extLst>
            <a:ext uri="{FF2B5EF4-FFF2-40B4-BE49-F238E27FC236}">
              <a16:creationId xmlns:a16="http://schemas.microsoft.com/office/drawing/2014/main" id="{C71AB6C4-10B0-4ABF-921A-66A879A3E519}"/>
            </a:ext>
          </a:extLst>
        </xdr:cNvPr>
        <xdr:cNvSpPr txBox="1"/>
      </xdr:nvSpPr>
      <xdr:spPr>
        <a:xfrm>
          <a:off x="159659" y="1427843"/>
          <a:ext cx="2115456" cy="422729"/>
        </a:xfrm>
        <a:prstGeom prst="rect">
          <a:avLst/>
        </a:prstGeom>
        <a:noFill/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A8D9AF1D-A482-4E33-A78D-F5F6DA2A7641}" type="TxLink">
            <a:rPr lang="en-US" sz="20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ctr"/>
            <a:t> $535,740,775 </a:t>
          </a:fld>
          <a:endParaRPr lang="en-US" sz="20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4</xdr:col>
      <xdr:colOff>373744</xdr:colOff>
      <xdr:row>8</xdr:row>
      <xdr:rowOff>76200</xdr:rowOff>
    </xdr:from>
    <xdr:to>
      <xdr:col>7</xdr:col>
      <xdr:colOff>580571</xdr:colOff>
      <xdr:row>10</xdr:row>
      <xdr:rowOff>154214</xdr:rowOff>
    </xdr:to>
    <xdr:sp macro="" textlink="'Power Pivots'!B7">
      <xdr:nvSpPr>
        <xdr:cNvPr id="19" name="TextBox 18">
          <a:extLst>
            <a:ext uri="{FF2B5EF4-FFF2-40B4-BE49-F238E27FC236}">
              <a16:creationId xmlns:a16="http://schemas.microsoft.com/office/drawing/2014/main" id="{F7574AFB-71FF-4A9F-B927-E4025C18C644}"/>
            </a:ext>
          </a:extLst>
        </xdr:cNvPr>
        <xdr:cNvSpPr txBox="1"/>
      </xdr:nvSpPr>
      <xdr:spPr>
        <a:xfrm>
          <a:off x="2442030" y="1418771"/>
          <a:ext cx="2030184" cy="440872"/>
        </a:xfrm>
        <a:prstGeom prst="rect">
          <a:avLst/>
        </a:prstGeom>
        <a:noFill/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8F5658B5-8355-4DA5-ADB0-33E7FB0EDDAA}" type="TxLink">
            <a:rPr lang="en-US" sz="20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ctr"/>
            <a:t>294.23%</a:t>
          </a:fld>
          <a:endParaRPr lang="en-US" sz="20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</xdr:row>
      <xdr:rowOff>19050</xdr:rowOff>
    </xdr:from>
    <xdr:ext cx="476250" cy="323850"/>
    <xdr:pic>
      <xdr:nvPicPr>
        <xdr:cNvPr id="2" name="image2.png">
          <a:extLst>
            <a:ext uri="{FF2B5EF4-FFF2-40B4-BE49-F238E27FC236}">
              <a16:creationId xmlns:a16="http://schemas.microsoft.com/office/drawing/2014/main" id="{921799C6-3FD9-4860-B69B-8B8FCF133D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9560" y="102870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rendan Stegner" refreshedDate="45758.911218865738" createdVersion="5" refreshedVersion="8" minRefreshableVersion="3" recordCount="0" supportSubquery="1" supportAdvancedDrill="1" xr:uid="{6A392AAF-0AC5-4359-8F77-205DE1BAA71E}">
  <cacheSource type="external" connectionId="5"/>
  <cacheFields count="3">
    <cacheField name="[Dim_Date].[Year].[Year]" caption="Year" numFmtId="0" hierarchy="1" level="1">
      <sharedItems containsSemiMixedTypes="0" containsString="0" containsNumber="1" containsInteger="1" minValue="2020" maxValue="2021" count="2">
        <n v="2020"/>
        <n v="2021"/>
      </sharedItems>
      <extLst>
        <ext xmlns:x15="http://schemas.microsoft.com/office/spreadsheetml/2010/11/main" uri="{4F2E5C28-24EA-4eb8-9CBF-B6C8F9C3D259}">
          <x15:cachedUniqueNames>
            <x15:cachedUniqueName index="0" name="[Dim_Date].[Year].&amp;[2020]"/>
            <x15:cachedUniqueName index="1" name="[Dim_Date].[Year].&amp;[2021]"/>
          </x15:cachedUniqueNames>
        </ext>
      </extLst>
    </cacheField>
    <cacheField name="[Dim_Date].[Month].[Month]" caption="Month" numFmtId="0" hierarchy="2" level="1">
      <sharedItems count="12">
        <s v="April"/>
        <s v="August"/>
        <s v="December"/>
        <s v="February"/>
        <s v="January"/>
        <s v="July"/>
        <s v="June"/>
        <s v="March"/>
        <s v="May"/>
        <s v="November"/>
        <s v="October"/>
        <s v="September"/>
      </sharedItems>
    </cacheField>
    <cacheField name="[Measures].[Sum of Total Sales]" caption="Sum of Total Sales" numFmtId="0" hierarchy="48" level="32767"/>
  </cacheFields>
  <cacheHierarchies count="52">
    <cacheHierarchy uniqueName="[Dim_Date].[Invoice Date]" caption="Invoice Date" attribute="1" time="1" defaultMemberUniqueName="[Dim_Date].[Invoice Date].[All]" allUniqueName="[Dim_Date].[Invoice Date].[All]" dimensionUniqueName="[Dim_Date]" displayFolder="" count="0" memberValueDatatype="7" unbalanced="0"/>
    <cacheHierarchy uniqueName="[Dim_Date].[Year]" caption="Year" attribute="1" defaultMemberUniqueName="[Dim_Date].[Year].[All]" allUniqueName="[Dim_Date].[Year].[All]" dimensionUniqueName="[Dim_Date]" displayFolder="" count="2" memberValueDatatype="20" unbalanced="0">
      <fieldsUsage count="2">
        <fieldUsage x="-1"/>
        <fieldUsage x="0"/>
      </fieldsUsage>
    </cacheHierarchy>
    <cacheHierarchy uniqueName="[Dim_Date].[Month]" caption="Month" attribute="1" defaultMemberUniqueName="[Dim_Date].[Month].[All]" allUniqueName="[Dim_Date].[Month].[All]" dimensionUniqueName="[Dim_Date]" displayFolder="" count="2" memberValueDatatype="130" unbalanced="0">
      <fieldsUsage count="2">
        <fieldUsage x="-1"/>
        <fieldUsage x="1"/>
      </fieldsUsage>
    </cacheHierarchy>
    <cacheHierarchy uniqueName="[Dim_Date].[Week]" caption="Week" attribute="1" defaultMemberUniqueName="[Dim_Date].[Week].[All]" allUniqueName="[Dim_Date].[Week].[All]" dimensionUniqueName="[Dim_Date]" displayFolder="" count="0" memberValueDatatype="20" unbalanced="0"/>
    <cacheHierarchy uniqueName="[Dim_Date].[Day]" caption="Day" attribute="1" defaultMemberUniqueName="[Dim_Date].[Day].[All]" allUniqueName="[Dim_Date].[Day].[All]" dimensionUniqueName="[Dim_Date]" displayFolder="" count="0" memberValueDatatype="130" unbalanced="0"/>
    <cacheHierarchy uniqueName="[Dim_Date].[Quarter]" caption="Quarter" attribute="1" defaultMemberUniqueName="[Dim_Date].[Quarter].[All]" allUniqueName="[Dim_Date].[Quarter].[All]" dimensionUniqueName="[Dim_Date]" displayFolder="" count="0" memberValueDatatype="130" unbalanced="0"/>
    <cacheHierarchy uniqueName="[Dim_Product].[Product]" caption="Product" attribute="1" defaultMemberUniqueName="[Dim_Product].[Product].[All]" allUniqueName="[Dim_Product].[Product].[All]" dimensionUniqueName="[Dim_Product]" displayFolder="" count="0" memberValueDatatype="130" unbalanced="0"/>
    <cacheHierarchy uniqueName="[Dim_Product].[Price per Unit]" caption="Price per Unit" attribute="1" defaultMemberUniqueName="[Dim_Product].[Price per Unit].[All]" allUniqueName="[Dim_Product].[Price per Unit].[All]" dimensionUniqueName="[Dim_Product]" displayFolder="" count="0" memberValueDatatype="20" unbalanced="0"/>
    <cacheHierarchy uniqueName="[Dim_Retailer].[Retailer]" caption="Retailer" attribute="1" defaultMemberUniqueName="[Dim_Retailer].[Retailer].[All]" allUniqueName="[Dim_Retailer].[Retailer].[All]" dimensionUniqueName="[Dim_Retailer]" displayFolder="" count="0" memberValueDatatype="130" unbalanced="0"/>
    <cacheHierarchy uniqueName="[Dim_Retailer].[Retailer ID]" caption="Retailer ID" attribute="1" defaultMemberUniqueName="[Dim_Retailer].[Retailer ID].[All]" allUniqueName="[Dim_Retailer].[Retailer ID].[All]" dimensionUniqueName="[Dim_Retailer]" displayFolder="" count="0" memberValueDatatype="20" unbalanced="0"/>
    <cacheHierarchy uniqueName="[Dim_Retailer].[Sales Method]" caption="Sales Method" attribute="1" defaultMemberUniqueName="[Dim_Retailer].[Sales Method].[All]" allUniqueName="[Dim_Retailer].[Sales Method].[All]" dimensionUniqueName="[Dim_Retailer]" displayFolder="" count="0" memberValueDatatype="130" unbalanced="0"/>
    <cacheHierarchy uniqueName="[Fact_Sales].[Retailer ID]" caption="Retailer ID" attribute="1" defaultMemberUniqueName="[Fact_Sales].[Retailer ID].[All]" allUniqueName="[Fact_Sales].[Retailer ID].[All]" dimensionUniqueName="[Fact_Sales]" displayFolder="" count="0" memberValueDatatype="20" unbalanced="0"/>
    <cacheHierarchy uniqueName="[Fact_Sales].[Invoice Date]" caption="Invoice Date" attribute="1" time="1" defaultMemberUniqueName="[Fact_Sales].[Invoice Date].[All]" allUniqueName="[Fact_Sales].[Invoice Date].[All]" dimensionUniqueName="[Fact_Sales]" displayFolder="" count="0" memberValueDatatype="7" unbalanced="0"/>
    <cacheHierarchy uniqueName="[Fact_Sales].[Product]" caption="Product" attribute="1" defaultMemberUniqueName="[Fact_Sales].[Product].[All]" allUniqueName="[Fact_Sales].[Product].[All]" dimensionUniqueName="[Fact_Sales]" displayFolder="" count="0" memberValueDatatype="130" unbalanced="0"/>
    <cacheHierarchy uniqueName="[Fact_Sales].[Units Sold]" caption="Units Sold" attribute="1" defaultMemberUniqueName="[Fact_Sales].[Units Sold].[All]" allUniqueName="[Fact_Sales].[Units Sold].[All]" dimensionUniqueName="[Fact_Sales]" displayFolder="" count="0" memberValueDatatype="20" unbalanced="0"/>
    <cacheHierarchy uniqueName="[Fact_Sales].[Total Sales]" caption="Total Sales" attribute="1" defaultMemberUniqueName="[Fact_Sales].[Total Sales].[All]" allUniqueName="[Fact_Sales].[Total Sales].[All]" dimensionUniqueName="[Fact_Sales]" displayFolder="" count="0" memberValueDatatype="5" unbalanced="0"/>
    <cacheHierarchy uniqueName="[Fact_Sales].[Operating Profit]" caption="Operating Profit" attribute="1" defaultMemberUniqueName="[Fact_Sales].[Operating Profit].[All]" allUniqueName="[Fact_Sales].[Operating Profit].[All]" dimensionUniqueName="[Fact_Sales]" displayFolder="" count="0" memberValueDatatype="5" unbalanced="0"/>
    <cacheHierarchy uniqueName="[Fact_Sales].[Region]" caption="Region" attribute="1" defaultMemberUniqueName="[Fact_Sales].[Region].[All]" allUniqueName="[Fact_Sales].[Region].[All]" dimensionUniqueName="[Fact_Sales]" displayFolder="" count="0" memberValueDatatype="130" unbalanced="0"/>
    <cacheHierarchy uniqueName="[Fact_Sales].[State]" caption="State" attribute="1" defaultMemberUniqueName="[Fact_Sales].[State].[All]" allUniqueName="[Fact_Sales].[State].[All]" dimensionUniqueName="[Fact_Sales]" displayFolder="" count="0" memberValueDatatype="130" unbalanced="0"/>
    <cacheHierarchy uniqueName="[Fact_Sales].[City]" caption="City" attribute="1" defaultMemberUniqueName="[Fact_Sales].[City].[All]" allUniqueName="[Fact_Sales].[City].[All]" dimensionUniqueName="[Fact_Sales]" displayFolder="" count="0" memberValueDatatype="130" unbalanced="0"/>
    <cacheHierarchy uniqueName="[Table1].[Retailer]" caption="Retailer" attribute="1" defaultMemberUniqueName="[Table1].[Retailer].[All]" allUniqueName="[Table1].[Retailer].[All]" dimensionUniqueName="[Table1]" displayFolder="" count="0" memberValueDatatype="130" unbalanced="0"/>
    <cacheHierarchy uniqueName="[Table1].[Retailer ID]" caption="Retailer ID" attribute="1" defaultMemberUniqueName="[Table1].[Retailer ID].[All]" allUniqueName="[Table1].[Retailer ID].[All]" dimensionUniqueName="[Table1]" displayFolder="" count="0" memberValueDatatype="20" unbalanced="0"/>
    <cacheHierarchy uniqueName="[Table1].[Invoice Date]" caption="Invoice Date" attribute="1" time="1" defaultMemberUniqueName="[Table1].[Invoice Date].[All]" allUniqueName="[Table1].[Invoice Date].[All]" dimensionUniqueName="[Table1]" displayFolder="" count="0" memberValueDatatype="7" unbalanced="0"/>
    <cacheHierarchy uniqueName="[Table1].[Region]" caption="Region" attribute="1" defaultMemberUniqueName="[Table1].[Region].[All]" allUniqueName="[Table1].[Region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Product]" caption="Product" attribute="1" defaultMemberUniqueName="[Table1].[Product].[All]" allUniqueName="[Table1].[Product].[All]" dimensionUniqueName="[Table1]" displayFolder="" count="0" memberValueDatatype="130" unbalanced="0"/>
    <cacheHierarchy uniqueName="[Table1].[Price per Unit]" caption="Price per Unit" attribute="1" defaultMemberUniqueName="[Table1].[Price per Unit].[All]" allUniqueName="[Table1].[Price per Unit].[All]" dimensionUniqueName="[Table1]" displayFolder="" count="0" memberValueDatatype="5" unbalanced="0"/>
    <cacheHierarchy uniqueName="[Table1].[Units Sold]" caption="Units Sold" attribute="1" defaultMemberUniqueName="[Table1].[Units Sold].[All]" allUniqueName="[Table1].[Units Sold].[All]" dimensionUniqueName="[Table1]" displayFolder="" count="0" memberValueDatatype="20" unbalanced="0"/>
    <cacheHierarchy uniqueName="[Table1].[Total Sales]" caption="Total Sales" attribute="1" defaultMemberUniqueName="[Table1].[Total Sales].[All]" allUniqueName="[Table1].[Total Sales].[All]" dimensionUniqueName="[Table1]" displayFolder="" count="0" memberValueDatatype="5" unbalanced="0"/>
    <cacheHierarchy uniqueName="[Table1].[Operating Profit]" caption="Operating Profit" attribute="1" defaultMemberUniqueName="[Table1].[Operating Profit].[All]" allUniqueName="[Table1].[Operating Profit].[All]" dimensionUniqueName="[Table1]" displayFolder="" count="0" memberValueDatatype="5" unbalanced="0"/>
    <cacheHierarchy uniqueName="[Table1].[Operating Margin]" caption="Operating Margin" attribute="1" defaultMemberUniqueName="[Table1].[Operating Margin].[All]" allUniqueName="[Table1].[Operating Margin].[All]" dimensionUniqueName="[Table1]" displayFolder="" count="0" memberValueDatatype="5" unbalanced="0"/>
    <cacheHierarchy uniqueName="[Table1].[Sales Method]" caption="Sales Method" attribute="1" defaultMemberUniqueName="[Table1].[Sales Method].[All]" allUniqueName="[Table1].[Sales Method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13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Week]" caption="Week" attribute="1" defaultMemberUniqueName="[Table1].[Week].[All]" allUniqueName="[Table1].[Week].[All]" dimensionUniqueName="[Table1]" displayFolder="" count="0" memberValueDatatype="20" unbalanced="0"/>
    <cacheHierarchy uniqueName="[Measures].[Total_Sales]" caption="Total_Sales" measure="1" displayFolder="" measureGroup="Fact_Sales" count="0"/>
    <cacheHierarchy uniqueName="[Measures].[Total_Units]" caption="Total_Units" measure="1" displayFolder="" measureGroup="Fact_Sales" count="0"/>
    <cacheHierarchy uniqueName="[Measures].[Avg_Price_Per_Unit]" caption="Avg_Price_Per_Unit" measure="1" displayFolder="" measureGroup="Fact_Sales" count="0"/>
    <cacheHierarchy uniqueName="[Measures].[Total_Profit]" caption="Total_Profit" measure="1" displayFolder="" measureGroup="Fact_Sales" count="0"/>
    <cacheHierarchy uniqueName="[Measures].[Operating_Margin]" caption="Operating_Margin" measure="1" displayFolder="" measureGroup="Fact_Sales" count="0"/>
    <cacheHierarchy uniqueName="[Measures].[YoY Sales]" caption="YoY Sales" measure="1" displayFolder="" measureGroup="Fact_Sales" count="0"/>
    <cacheHierarchy uniqueName="[Measures].[__XL_Count Dim_Date]" caption="__XL_Count Dim_Date" measure="1" displayFolder="" measureGroup="Dim_Date" count="0" hidden="1"/>
    <cacheHierarchy uniqueName="[Measures].[__XL_Count Fact_Sales]" caption="__XL_Count Fact_Sales" measure="1" displayFolder="" measureGroup="Fact_Sales" count="0" hidden="1"/>
    <cacheHierarchy uniqueName="[Measures].[__XL_Count Dim_Retailer]" caption="__XL_Count Dim_Retailer" measure="1" displayFolder="" measureGroup="Dim_Retailer" count="0" hidden="1"/>
    <cacheHierarchy uniqueName="[Measures].[__XL_Count Dim_Product]" caption="__XL_Count Dim_Product" measure="1" displayFolder="" measureGroup="Dim_Product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Total Sales]" caption="Sum of Total Sales" measure="1" displayFolder="" measureGroup="Fact_Sale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Operating Margin]" caption="Sum of Operating Margin" measure="1" displayFolder="" measureGroup="Table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Operating Profit]" caption="Sum of Operating Profit" measure="1" displayFolder="" measureGroup="Fact_Sal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Total Sales 2]" caption="Sum of Total Sales 2" measure="1" displayFolder="" measureGroup="Table1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</cacheHierarchies>
  <kpis count="0"/>
  <dimensions count="6">
    <dimension name="Dim_Date" uniqueName="[Dim_Date]" caption="Dim_Date"/>
    <dimension name="Dim_Product" uniqueName="[Dim_Product]" caption="Dim_Product"/>
    <dimension name="Dim_Retailer" uniqueName="[Dim_Retailer]" caption="Dim_Retailer"/>
    <dimension name="Fact_Sales" uniqueName="[Fact_Sales]" caption="Fact_Sales"/>
    <dimension measure="1" name="Measures" uniqueName="[Measures]" caption="Measures"/>
    <dimension name="Table1" uniqueName="[Table1]" caption="Table1"/>
  </dimensions>
  <measureGroups count="5">
    <measureGroup name="Dim_Date" caption="Dim_Date"/>
    <measureGroup name="Dim_Product" caption="Dim_Product"/>
    <measureGroup name="Dim_Retailer" caption="Dim_Retailer"/>
    <measureGroup name="Fact_Sales" caption="Fact_Sales"/>
    <measureGroup name="Table1" caption="Table1"/>
  </measureGroups>
  <maps count="9">
    <map measureGroup="0" dimension="0"/>
    <map measureGroup="1" dimension="1"/>
    <map measureGroup="2" dimension="2"/>
    <map measureGroup="3" dimension="0"/>
    <map measureGroup="3" dimension="1"/>
    <map measureGroup="3" dimension="2"/>
    <map measureGroup="3" dimension="3"/>
    <map measureGroup="4" dimension="2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rendan Stegner" refreshedDate="45758.911215277774" createdVersion="5" refreshedVersion="8" minRefreshableVersion="3" recordCount="0" supportSubquery="1" supportAdvancedDrill="1" xr:uid="{8EB35434-FB90-4414-8ECB-4F755A050880}">
  <cacheSource type="external" connectionId="5"/>
  <cacheFields count="2">
    <cacheField name="[Fact_Sales].[Region].[Region]" caption="Region" numFmtId="0" hierarchy="17" level="1">
      <sharedItems count="5">
        <s v="Midwest"/>
        <s v="Northeast"/>
        <s v="South"/>
        <s v="Southeast"/>
        <s v="West"/>
      </sharedItems>
    </cacheField>
    <cacheField name="[Measures].[Sum of Total Sales]" caption="Sum of Total Sales" numFmtId="0" hierarchy="48" level="32767"/>
  </cacheFields>
  <cacheHierarchies count="52">
    <cacheHierarchy uniqueName="[Dim_Date].[Invoice Date]" caption="Invoice Date" attribute="1" time="1" defaultMemberUniqueName="[Dim_Date].[Invoice Date].[All]" allUniqueName="[Dim_Date].[Invoice Date].[All]" dimensionUniqueName="[Dim_Date]" displayFolder="" count="0" memberValueDatatype="7" unbalanced="0"/>
    <cacheHierarchy uniqueName="[Dim_Date].[Year]" caption="Year" attribute="1" defaultMemberUniqueName="[Dim_Date].[Year].[All]" allUniqueName="[Dim_Date].[Year].[All]" dimensionUniqueName="[Dim_Date]" displayFolder="" count="0" memberValueDatatype="20" unbalanced="0"/>
    <cacheHierarchy uniqueName="[Dim_Date].[Month]" caption="Month" attribute="1" defaultMemberUniqueName="[Dim_Date].[Month].[All]" allUniqueName="[Dim_Date].[Month].[All]" dimensionUniqueName="[Dim_Date]" displayFolder="" count="0" memberValueDatatype="130" unbalanced="0"/>
    <cacheHierarchy uniqueName="[Dim_Date].[Week]" caption="Week" attribute="1" defaultMemberUniqueName="[Dim_Date].[Week].[All]" allUniqueName="[Dim_Date].[Week].[All]" dimensionUniqueName="[Dim_Date]" displayFolder="" count="0" memberValueDatatype="20" unbalanced="0"/>
    <cacheHierarchy uniqueName="[Dim_Date].[Day]" caption="Day" attribute="1" defaultMemberUniqueName="[Dim_Date].[Day].[All]" allUniqueName="[Dim_Date].[Day].[All]" dimensionUniqueName="[Dim_Date]" displayFolder="" count="0" memberValueDatatype="130" unbalanced="0"/>
    <cacheHierarchy uniqueName="[Dim_Date].[Quarter]" caption="Quarter" attribute="1" defaultMemberUniqueName="[Dim_Date].[Quarter].[All]" allUniqueName="[Dim_Date].[Quarter].[All]" dimensionUniqueName="[Dim_Date]" displayFolder="" count="0" memberValueDatatype="130" unbalanced="0"/>
    <cacheHierarchy uniqueName="[Dim_Product].[Product]" caption="Product" attribute="1" defaultMemberUniqueName="[Dim_Product].[Product].[All]" allUniqueName="[Dim_Product].[Product].[All]" dimensionUniqueName="[Dim_Product]" displayFolder="" count="0" memberValueDatatype="130" unbalanced="0"/>
    <cacheHierarchy uniqueName="[Dim_Product].[Price per Unit]" caption="Price per Unit" attribute="1" defaultMemberUniqueName="[Dim_Product].[Price per Unit].[All]" allUniqueName="[Dim_Product].[Price per Unit].[All]" dimensionUniqueName="[Dim_Product]" displayFolder="" count="0" memberValueDatatype="20" unbalanced="0"/>
    <cacheHierarchy uniqueName="[Dim_Retailer].[Retailer]" caption="Retailer" attribute="1" defaultMemberUniqueName="[Dim_Retailer].[Retailer].[All]" allUniqueName="[Dim_Retailer].[Retailer].[All]" dimensionUniqueName="[Dim_Retailer]" displayFolder="" count="0" memberValueDatatype="130" unbalanced="0"/>
    <cacheHierarchy uniqueName="[Dim_Retailer].[Retailer ID]" caption="Retailer ID" attribute="1" defaultMemberUniqueName="[Dim_Retailer].[Retailer ID].[All]" allUniqueName="[Dim_Retailer].[Retailer ID].[All]" dimensionUniqueName="[Dim_Retailer]" displayFolder="" count="0" memberValueDatatype="20" unbalanced="0"/>
    <cacheHierarchy uniqueName="[Dim_Retailer].[Sales Method]" caption="Sales Method" attribute="1" defaultMemberUniqueName="[Dim_Retailer].[Sales Method].[All]" allUniqueName="[Dim_Retailer].[Sales Method].[All]" dimensionUniqueName="[Dim_Retailer]" displayFolder="" count="0" memberValueDatatype="130" unbalanced="0"/>
    <cacheHierarchy uniqueName="[Fact_Sales].[Retailer ID]" caption="Retailer ID" attribute="1" defaultMemberUniqueName="[Fact_Sales].[Retailer ID].[All]" allUniqueName="[Fact_Sales].[Retailer ID].[All]" dimensionUniqueName="[Fact_Sales]" displayFolder="" count="0" memberValueDatatype="20" unbalanced="0"/>
    <cacheHierarchy uniqueName="[Fact_Sales].[Invoice Date]" caption="Invoice Date" attribute="1" time="1" defaultMemberUniqueName="[Fact_Sales].[Invoice Date].[All]" allUniqueName="[Fact_Sales].[Invoice Date].[All]" dimensionUniqueName="[Fact_Sales]" displayFolder="" count="0" memberValueDatatype="7" unbalanced="0"/>
    <cacheHierarchy uniqueName="[Fact_Sales].[Product]" caption="Product" attribute="1" defaultMemberUniqueName="[Fact_Sales].[Product].[All]" allUniqueName="[Fact_Sales].[Product].[All]" dimensionUniqueName="[Fact_Sales]" displayFolder="" count="0" memberValueDatatype="130" unbalanced="0"/>
    <cacheHierarchy uniqueName="[Fact_Sales].[Units Sold]" caption="Units Sold" attribute="1" defaultMemberUniqueName="[Fact_Sales].[Units Sold].[All]" allUniqueName="[Fact_Sales].[Units Sold].[All]" dimensionUniqueName="[Fact_Sales]" displayFolder="" count="0" memberValueDatatype="20" unbalanced="0"/>
    <cacheHierarchy uniqueName="[Fact_Sales].[Total Sales]" caption="Total Sales" attribute="1" defaultMemberUniqueName="[Fact_Sales].[Total Sales].[All]" allUniqueName="[Fact_Sales].[Total Sales].[All]" dimensionUniqueName="[Fact_Sales]" displayFolder="" count="0" memberValueDatatype="5" unbalanced="0"/>
    <cacheHierarchy uniqueName="[Fact_Sales].[Operating Profit]" caption="Operating Profit" attribute="1" defaultMemberUniqueName="[Fact_Sales].[Operating Profit].[All]" allUniqueName="[Fact_Sales].[Operating Profit].[All]" dimensionUniqueName="[Fact_Sales]" displayFolder="" count="0" memberValueDatatype="5" unbalanced="0"/>
    <cacheHierarchy uniqueName="[Fact_Sales].[Region]" caption="Region" attribute="1" defaultMemberUniqueName="[Fact_Sales].[Region].[All]" allUniqueName="[Fact_Sales].[Region].[All]" dimensionUniqueName="[Fact_Sales]" displayFolder="" count="2" memberValueDatatype="130" unbalanced="0">
      <fieldsUsage count="2">
        <fieldUsage x="-1"/>
        <fieldUsage x="0"/>
      </fieldsUsage>
    </cacheHierarchy>
    <cacheHierarchy uniqueName="[Fact_Sales].[State]" caption="State" attribute="1" defaultMemberUniqueName="[Fact_Sales].[State].[All]" allUniqueName="[Fact_Sales].[State].[All]" dimensionUniqueName="[Fact_Sales]" displayFolder="" count="0" memberValueDatatype="130" unbalanced="0"/>
    <cacheHierarchy uniqueName="[Fact_Sales].[City]" caption="City" attribute="1" defaultMemberUniqueName="[Fact_Sales].[City].[All]" allUniqueName="[Fact_Sales].[City].[All]" dimensionUniqueName="[Fact_Sales]" displayFolder="" count="0" memberValueDatatype="130" unbalanced="0"/>
    <cacheHierarchy uniqueName="[Table1].[Retailer]" caption="Retailer" attribute="1" defaultMemberUniqueName="[Table1].[Retailer].[All]" allUniqueName="[Table1].[Retailer].[All]" dimensionUniqueName="[Table1]" displayFolder="" count="0" memberValueDatatype="130" unbalanced="0"/>
    <cacheHierarchy uniqueName="[Table1].[Retailer ID]" caption="Retailer ID" attribute="1" defaultMemberUniqueName="[Table1].[Retailer ID].[All]" allUniqueName="[Table1].[Retailer ID].[All]" dimensionUniqueName="[Table1]" displayFolder="" count="0" memberValueDatatype="20" unbalanced="0"/>
    <cacheHierarchy uniqueName="[Table1].[Invoice Date]" caption="Invoice Date" attribute="1" time="1" defaultMemberUniqueName="[Table1].[Invoice Date].[All]" allUniqueName="[Table1].[Invoice Date].[All]" dimensionUniqueName="[Table1]" displayFolder="" count="0" memberValueDatatype="7" unbalanced="0"/>
    <cacheHierarchy uniqueName="[Table1].[Region]" caption="Region" attribute="1" defaultMemberUniqueName="[Table1].[Region].[All]" allUniqueName="[Table1].[Region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Product]" caption="Product" attribute="1" defaultMemberUniqueName="[Table1].[Product].[All]" allUniqueName="[Table1].[Product].[All]" dimensionUniqueName="[Table1]" displayFolder="" count="0" memberValueDatatype="130" unbalanced="0"/>
    <cacheHierarchy uniqueName="[Table1].[Price per Unit]" caption="Price per Unit" attribute="1" defaultMemberUniqueName="[Table1].[Price per Unit].[All]" allUniqueName="[Table1].[Price per Unit].[All]" dimensionUniqueName="[Table1]" displayFolder="" count="0" memberValueDatatype="5" unbalanced="0"/>
    <cacheHierarchy uniqueName="[Table1].[Units Sold]" caption="Units Sold" attribute="1" defaultMemberUniqueName="[Table1].[Units Sold].[All]" allUniqueName="[Table1].[Units Sold].[All]" dimensionUniqueName="[Table1]" displayFolder="" count="0" memberValueDatatype="20" unbalanced="0"/>
    <cacheHierarchy uniqueName="[Table1].[Total Sales]" caption="Total Sales" attribute="1" defaultMemberUniqueName="[Table1].[Total Sales].[All]" allUniqueName="[Table1].[Total Sales].[All]" dimensionUniqueName="[Table1]" displayFolder="" count="0" memberValueDatatype="5" unbalanced="0"/>
    <cacheHierarchy uniqueName="[Table1].[Operating Profit]" caption="Operating Profit" attribute="1" defaultMemberUniqueName="[Table1].[Operating Profit].[All]" allUniqueName="[Table1].[Operating Profit].[All]" dimensionUniqueName="[Table1]" displayFolder="" count="0" memberValueDatatype="5" unbalanced="0"/>
    <cacheHierarchy uniqueName="[Table1].[Operating Margin]" caption="Operating Margin" attribute="1" defaultMemberUniqueName="[Table1].[Operating Margin].[All]" allUniqueName="[Table1].[Operating Margin].[All]" dimensionUniqueName="[Table1]" displayFolder="" count="0" memberValueDatatype="5" unbalanced="0"/>
    <cacheHierarchy uniqueName="[Table1].[Sales Method]" caption="Sales Method" attribute="1" defaultMemberUniqueName="[Table1].[Sales Method].[All]" allUniqueName="[Table1].[Sales Method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13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Week]" caption="Week" attribute="1" defaultMemberUniqueName="[Table1].[Week].[All]" allUniqueName="[Table1].[Week].[All]" dimensionUniqueName="[Table1]" displayFolder="" count="0" memberValueDatatype="20" unbalanced="0"/>
    <cacheHierarchy uniqueName="[Measures].[Total_Sales]" caption="Total_Sales" measure="1" displayFolder="" measureGroup="Fact_Sales" count="0"/>
    <cacheHierarchy uniqueName="[Measures].[Total_Units]" caption="Total_Units" measure="1" displayFolder="" measureGroup="Fact_Sales" count="0"/>
    <cacheHierarchy uniqueName="[Measures].[Avg_Price_Per_Unit]" caption="Avg_Price_Per_Unit" measure="1" displayFolder="" measureGroup="Fact_Sales" count="0"/>
    <cacheHierarchy uniqueName="[Measures].[Total_Profit]" caption="Total_Profit" measure="1" displayFolder="" measureGroup="Fact_Sales" count="0"/>
    <cacheHierarchy uniqueName="[Measures].[Operating_Margin]" caption="Operating_Margin" measure="1" displayFolder="" measureGroup="Fact_Sales" count="0"/>
    <cacheHierarchy uniqueName="[Measures].[YoY Sales]" caption="YoY Sales" measure="1" displayFolder="" measureGroup="Fact_Sales" count="0"/>
    <cacheHierarchy uniqueName="[Measures].[__XL_Count Dim_Date]" caption="__XL_Count Dim_Date" measure="1" displayFolder="" measureGroup="Dim_Date" count="0" hidden="1"/>
    <cacheHierarchy uniqueName="[Measures].[__XL_Count Fact_Sales]" caption="__XL_Count Fact_Sales" measure="1" displayFolder="" measureGroup="Fact_Sales" count="0" hidden="1"/>
    <cacheHierarchy uniqueName="[Measures].[__XL_Count Dim_Retailer]" caption="__XL_Count Dim_Retailer" measure="1" displayFolder="" measureGroup="Dim_Retailer" count="0" hidden="1"/>
    <cacheHierarchy uniqueName="[Measures].[__XL_Count Dim_Product]" caption="__XL_Count Dim_Product" measure="1" displayFolder="" measureGroup="Dim_Product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Total Sales]" caption="Sum of Total Sales" measure="1" displayFolder="" measureGroup="Fact_Sale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Operating Margin]" caption="Sum of Operating Margin" measure="1" displayFolder="" measureGroup="Table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Operating Profit]" caption="Sum of Operating Profit" measure="1" displayFolder="" measureGroup="Fact_Sal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Total Sales 2]" caption="Sum of Total Sales 2" measure="1" displayFolder="" measureGroup="Table1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</cacheHierarchies>
  <kpis count="0"/>
  <dimensions count="6">
    <dimension name="Dim_Date" uniqueName="[Dim_Date]" caption="Dim_Date"/>
    <dimension name="Dim_Product" uniqueName="[Dim_Product]" caption="Dim_Product"/>
    <dimension name="Dim_Retailer" uniqueName="[Dim_Retailer]" caption="Dim_Retailer"/>
    <dimension name="Fact_Sales" uniqueName="[Fact_Sales]" caption="Fact_Sales"/>
    <dimension measure="1" name="Measures" uniqueName="[Measures]" caption="Measures"/>
    <dimension name="Table1" uniqueName="[Table1]" caption="Table1"/>
  </dimensions>
  <measureGroups count="5">
    <measureGroup name="Dim_Date" caption="Dim_Date"/>
    <measureGroup name="Dim_Product" caption="Dim_Product"/>
    <measureGroup name="Dim_Retailer" caption="Dim_Retailer"/>
    <measureGroup name="Fact_Sales" caption="Fact_Sales"/>
    <measureGroup name="Table1" caption="Table1"/>
  </measureGroups>
  <maps count="9">
    <map measureGroup="0" dimension="0"/>
    <map measureGroup="1" dimension="1"/>
    <map measureGroup="2" dimension="2"/>
    <map measureGroup="3" dimension="0"/>
    <map measureGroup="3" dimension="1"/>
    <map measureGroup="3" dimension="2"/>
    <map measureGroup="3" dimension="3"/>
    <map measureGroup="4" dimension="2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saveData="0" refreshedBy="Brendan Stegner" refreshedDate="45758.913412847221" createdVersion="3" refreshedVersion="8" minRefreshableVersion="3" recordCount="0" tupleCache="1" supportSubquery="1" supportAdvancedDrill="1" xr:uid="{A9E3B2B9-5416-4DAD-812D-E48B24F51B44}">
  <cacheSource type="external" connectionId="5"/>
  <cacheFields count="3">
    <cacheField name="[Dim_Retailer].[Retailer].[Retailer]" caption="Retailer" numFmtId="0" hierarchy="8" level="1">
      <sharedItems count="3">
        <s v="[Dim_Retailer].[Retailer].&amp;[West Gear]" c="West Gear"/>
        <s v="[Dim_Retailer].[Retailer].&amp;[Foot Locker]" c="Foot Locker"/>
        <s v="[Dim_Retailer].[Retailer].&amp;[Sports Direct]" c="Sports Direct"/>
      </sharedItems>
    </cacheField>
    <cacheField name="[Measures].[MeasuresLevel]" caption="MeasuresLevel" numFmtId="0" hierarchy="20">
      <sharedItems count="1">
        <s v="[Measures].[Total_Sales]" c="Total_Sales"/>
      </sharedItems>
    </cacheField>
    <cacheField name="[Dim_Date].[Year].[Year]" caption="Year" numFmtId="0" hierarchy="1" level="1">
      <sharedItems count="2">
        <s v="[Dim_Date].[Year].&amp;[2020]" c="2020"/>
        <s v="[Dim_Date].[Year].&amp;[2021]" c="2021"/>
      </sharedItems>
    </cacheField>
  </cacheFields>
  <cacheHierarchies count="53">
    <cacheHierarchy uniqueName="[Dim_Date].[Invoice Date]" caption="Invoice Date" attribute="1" time="1" defaultMemberUniqueName="[Dim_Date].[Invoice Date].[All]" allUniqueName="[Dim_Date].[Invoice Date].[All]" dimensionUniqueName="[Dim_Date]" displayFolder="" count="2" memberValueDatatype="7" unbalanced="0"/>
    <cacheHierarchy uniqueName="[Dim_Date].[Year]" caption="Year" attribute="1" defaultMemberUniqueName="[Dim_Date].[Year].[All]" allUniqueName="[Dim_Date].[Year].[All]" dimensionUniqueName="[Dim_Date]" displayFolder="" count="2" memberValueDatatype="20" unbalanced="0">
      <fieldsUsage count="2">
        <fieldUsage x="-1"/>
        <fieldUsage x="2"/>
      </fieldsUsage>
    </cacheHierarchy>
    <cacheHierarchy uniqueName="[Dim_Date].[Month]" caption="Month" attribute="1" defaultMemberUniqueName="[Dim_Date].[Month].[All]" allUniqueName="[Dim_Date].[Month].[All]" dimensionUniqueName="[Dim_Date]" displayFolder="" count="2" memberValueDatatype="130" unbalanced="0"/>
    <cacheHierarchy uniqueName="[Dim_Date].[Week]" caption="Week" attribute="1" defaultMemberUniqueName="[Dim_Date].[Week].[All]" allUniqueName="[Dim_Date].[Week].[All]" dimensionUniqueName="[Dim_Date]" displayFolder="" count="2" memberValueDatatype="20" unbalanced="0"/>
    <cacheHierarchy uniqueName="[Dim_Date].[Day]" caption="Day" attribute="1" defaultMemberUniqueName="[Dim_Date].[Day].[All]" allUniqueName="[Dim_Date].[Day].[All]" dimensionUniqueName="[Dim_Date]" displayFolder="" count="2" memberValueDatatype="130" unbalanced="0"/>
    <cacheHierarchy uniqueName="[Dim_Date].[Quarter]" caption="Quarter" attribute="1" defaultMemberUniqueName="[Dim_Date].[Quarter].[All]" allUniqueName="[Dim_Date].[Quarter].[All]" dimensionUniqueName="[Dim_Date]" displayFolder="" count="2" memberValueDatatype="130" unbalanced="0"/>
    <cacheHierarchy uniqueName="[Dim_Product].[Product]" caption="Product" attribute="1" defaultMemberUniqueName="[Dim_Product].[Product].[All]" allUniqueName="[Dim_Product].[Product].[All]" dimensionUniqueName="[Dim_Product]" displayFolder="" count="2" memberValueDatatype="130" unbalanced="0"/>
    <cacheHierarchy uniqueName="[Dim_Product].[Price per Unit]" caption="Price per Unit" attribute="1" defaultMemberUniqueName="[Dim_Product].[Price per Unit].[All]" allUniqueName="[Dim_Product].[Price per Unit].[All]" dimensionUniqueName="[Dim_Product]" displayFolder="" count="2" memberValueDatatype="20" unbalanced="0"/>
    <cacheHierarchy uniqueName="[Dim_Retailer].[Retailer]" caption="Retailer" attribute="1" defaultMemberUniqueName="[Dim_Retailer].[Retailer].[All]" allUniqueName="[Dim_Retailer].[Retailer].[All]" dimensionUniqueName="[Dim_Retailer]" displayFolder="" count="2" memberValueDatatype="130" unbalanced="0">
      <fieldsUsage count="2">
        <fieldUsage x="-1"/>
        <fieldUsage x="0"/>
      </fieldsUsage>
    </cacheHierarchy>
    <cacheHierarchy uniqueName="[Dim_Retailer].[Retailer ID]" caption="Retailer ID" attribute="1" defaultMemberUniqueName="[Dim_Retailer].[Retailer ID].[All]" allUniqueName="[Dim_Retailer].[Retailer ID].[All]" dimensionUniqueName="[Dim_Retailer]" displayFolder="" count="2" memberValueDatatype="20" unbalanced="0"/>
    <cacheHierarchy uniqueName="[Dim_Retailer].[Sales Method]" caption="Sales Method" attribute="1" defaultMemberUniqueName="[Dim_Retailer].[Sales Method].[All]" allUniqueName="[Dim_Retailer].[Sales Method].[All]" dimensionUniqueName="[Dim_Retailer]" displayFolder="" count="2" memberValueDatatype="130" unbalanced="0"/>
    <cacheHierarchy uniqueName="[Fact_Sales].[Retailer ID]" caption="Retailer ID" attribute="1" defaultMemberUniqueName="[Fact_Sales].[Retailer ID].[All]" allUniqueName="[Fact_Sales].[Retailer ID].[All]" dimensionUniqueName="[Fact_Sales]" displayFolder="" count="2" memberValueDatatype="20" unbalanced="0"/>
    <cacheHierarchy uniqueName="[Fact_Sales].[Invoice Date]" caption="Invoice Date" attribute="1" time="1" defaultMemberUniqueName="[Fact_Sales].[Invoice Date].[All]" allUniqueName="[Fact_Sales].[Invoice Date].[All]" dimensionUniqueName="[Fact_Sales]" displayFolder="" count="2" memberValueDatatype="7" unbalanced="0"/>
    <cacheHierarchy uniqueName="[Fact_Sales].[Product]" caption="Product" attribute="1" defaultMemberUniqueName="[Fact_Sales].[Product].[All]" allUniqueName="[Fact_Sales].[Product].[All]" dimensionUniqueName="[Fact_Sales]" displayFolder="" count="2" memberValueDatatype="130" unbalanced="0"/>
    <cacheHierarchy uniqueName="[Fact_Sales].[Units Sold]" caption="Units Sold" attribute="1" defaultMemberUniqueName="[Fact_Sales].[Units Sold].[All]" allUniqueName="[Fact_Sales].[Units Sold].[All]" dimensionUniqueName="[Fact_Sales]" displayFolder="" count="2" memberValueDatatype="20" unbalanced="0"/>
    <cacheHierarchy uniqueName="[Fact_Sales].[Total Sales]" caption="Total Sales" attribute="1" defaultMemberUniqueName="[Fact_Sales].[Total Sales].[All]" allUniqueName="[Fact_Sales].[Total Sales].[All]" dimensionUniqueName="[Fact_Sales]" displayFolder="" count="2" memberValueDatatype="5" unbalanced="0"/>
    <cacheHierarchy uniqueName="[Fact_Sales].[Operating Profit]" caption="Operating Profit" attribute="1" defaultMemberUniqueName="[Fact_Sales].[Operating Profit].[All]" allUniqueName="[Fact_Sales].[Operating Profit].[All]" dimensionUniqueName="[Fact_Sales]" displayFolder="" count="2" memberValueDatatype="5" unbalanced="0"/>
    <cacheHierarchy uniqueName="[Fact_Sales].[Region]" caption="Region" attribute="1" defaultMemberUniqueName="[Fact_Sales].[Region].[All]" allUniqueName="[Fact_Sales].[Region].[All]" dimensionUniqueName="[Fact_Sales]" displayFolder="" count="2" memberValueDatatype="130" unbalanced="0"/>
    <cacheHierarchy uniqueName="[Fact_Sales].[State]" caption="State" attribute="1" defaultMemberUniqueName="[Fact_Sales].[State].[All]" allUniqueName="[Fact_Sales].[State].[All]" dimensionUniqueName="[Fact_Sales]" displayFolder="" count="2" memberValueDatatype="130" unbalanced="0"/>
    <cacheHierarchy uniqueName="[Fact_Sales].[City]" caption="City" attribute="1" defaultMemberUniqueName="[Fact_Sales].[City].[All]" allUniqueName="[Fact_Sales].[City].[All]" dimensionUniqueName="[Fact_Sales]" displayFolder="" count="2" memberValueDatatype="130" unbalanced="0"/>
    <cacheHierarchy uniqueName="[Measures]" caption="Measures" attribute="1" keyAttribute="1" defaultMemberUniqueName="[Measures].[__No measures defined]" dimensionUniqueName="[Measures]" displayFolder="" measures="1" count="1" memberValueDatatype="130" unbalanced="0">
      <fieldsUsage count="1">
        <fieldUsage x="1"/>
      </fieldsUsage>
    </cacheHierarchy>
    <cacheHierarchy uniqueName="[Table1].[Retailer]" caption="Retailer" attribute="1" defaultMemberUniqueName="[Table1].[Retailer].[All]" allUniqueName="[Table1].[Retailer].[All]" dimensionUniqueName="[Table1]" displayFolder="" count="2" memberValueDatatype="130" unbalanced="0"/>
    <cacheHierarchy uniqueName="[Table1].[Retailer ID]" caption="Retailer ID" attribute="1" defaultMemberUniqueName="[Table1].[Retailer ID].[All]" allUniqueName="[Table1].[Retailer ID].[All]" dimensionUniqueName="[Table1]" displayFolder="" count="2" memberValueDatatype="20" unbalanced="0"/>
    <cacheHierarchy uniqueName="[Table1].[Invoice Date]" caption="Invoice Date" attribute="1" time="1" defaultMemberUniqueName="[Table1].[Invoice Date].[All]" allUniqueName="[Table1].[Invoice Date].[All]" dimensionUniqueName="[Table1]" displayFolder="" count="2" memberValueDatatype="7" unbalanced="0"/>
    <cacheHierarchy uniqueName="[Table1].[Region]" caption="Region" attribute="1" defaultMemberUniqueName="[Table1].[Region].[All]" allUniqueName="[Table1].[Region].[All]" dimensionUniqueName="[Table1]" displayFolder="" count="2" memberValueDatatype="130" unbalanced="0"/>
    <cacheHierarchy uniqueName="[Table1].[State]" caption="State" attribute="1" defaultMemberUniqueName="[Table1].[State].[All]" allUniqueName="[Table1].[State].[All]" dimensionUniqueName="[Table1]" displayFolder="" count="2" memberValueDatatype="130" unbalanced="0"/>
    <cacheHierarchy uniqueName="[Table1].[City]" caption="City" attribute="1" defaultMemberUniqueName="[Table1].[City].[All]" allUniqueName="[Table1].[City].[All]" dimensionUniqueName="[Table1]" displayFolder="" count="2" memberValueDatatype="130" unbalanced="0"/>
    <cacheHierarchy uniqueName="[Table1].[Product]" caption="Product" attribute="1" defaultMemberUniqueName="[Table1].[Product].[All]" allUniqueName="[Table1].[Product].[All]" dimensionUniqueName="[Table1]" displayFolder="" count="2" memberValueDatatype="130" unbalanced="0"/>
    <cacheHierarchy uniqueName="[Table1].[Price per Unit]" caption="Price per Unit" attribute="1" defaultMemberUniqueName="[Table1].[Price per Unit].[All]" allUniqueName="[Table1].[Price per Unit].[All]" dimensionUniqueName="[Table1]" displayFolder="" count="2" memberValueDatatype="5" unbalanced="0"/>
    <cacheHierarchy uniqueName="[Table1].[Units Sold]" caption="Units Sold" attribute="1" defaultMemberUniqueName="[Table1].[Units Sold].[All]" allUniqueName="[Table1].[Units Sold].[All]" dimensionUniqueName="[Table1]" displayFolder="" count="2" memberValueDatatype="20" unbalanced="0"/>
    <cacheHierarchy uniqueName="[Table1].[Total Sales]" caption="Total Sales" attribute="1" defaultMemberUniqueName="[Table1].[Total Sales].[All]" allUniqueName="[Table1].[Total Sales].[All]" dimensionUniqueName="[Table1]" displayFolder="" count="2" memberValueDatatype="5" unbalanced="0"/>
    <cacheHierarchy uniqueName="[Table1].[Operating Profit]" caption="Operating Profit" attribute="1" defaultMemberUniqueName="[Table1].[Operating Profit].[All]" allUniqueName="[Table1].[Operating Profit].[All]" dimensionUniqueName="[Table1]" displayFolder="" count="2" memberValueDatatype="5" unbalanced="0"/>
    <cacheHierarchy uniqueName="[Table1].[Operating Margin]" caption="Operating Margin" attribute="1" defaultMemberUniqueName="[Table1].[Operating Margin].[All]" allUniqueName="[Table1].[Operating Margin].[All]" dimensionUniqueName="[Table1]" displayFolder="" count="2" memberValueDatatype="5" unbalanced="0"/>
    <cacheHierarchy uniqueName="[Table1].[Sales Method]" caption="Sales Method" attribute="1" defaultMemberUniqueName="[Table1].[Sales Method].[All]" allUniqueName="[Table1].[Sales Method].[All]" dimensionUniqueName="[Table1]" displayFolder="" count="2" memberValueDatatype="130" unbalanced="0"/>
    <cacheHierarchy uniqueName="[Table1].[Year]" caption="Year" attribute="1" defaultMemberUniqueName="[Table1].[Year].[All]" allUniqueName="[Table1].[Year].[All]" dimensionUniqueName="[Table1]" displayFolder="" count="2" memberValueDatatype="130" unbalanced="0"/>
    <cacheHierarchy uniqueName="[Table1].[Month]" caption="Month" attribute="1" defaultMemberUniqueName="[Table1].[Month].[All]" allUniqueName="[Table1].[Month].[All]" dimensionUniqueName="[Table1]" displayFolder="" count="2" memberValueDatatype="130" unbalanced="0"/>
    <cacheHierarchy uniqueName="[Table1].[Week]" caption="Week" attribute="1" defaultMemberUniqueName="[Table1].[Week].[All]" allUniqueName="[Table1].[Week].[All]" dimensionUniqueName="[Table1]" displayFolder="" count="2" memberValueDatatype="20" unbalanced="0"/>
    <cacheHierarchy uniqueName="[Measures].[Total_Sales]" caption="Total_Sales" measure="1" displayFolder="" measureGroup="Fact_Sales" count="0"/>
    <cacheHierarchy uniqueName="[Measures].[Total_Units]" caption="Total_Units" measure="1" displayFolder="" measureGroup="Fact_Sales" count="0"/>
    <cacheHierarchy uniqueName="[Measures].[Avg_Price_Per_Unit]" caption="Avg_Price_Per_Unit" measure="1" displayFolder="" measureGroup="Fact_Sales" count="0"/>
    <cacheHierarchy uniqueName="[Measures].[Total_Profit]" caption="Total_Profit" measure="1" displayFolder="" measureGroup="Fact_Sales" count="0"/>
    <cacheHierarchy uniqueName="[Measures].[Operating_Margin]" caption="Operating_Margin" measure="1" displayFolder="" measureGroup="Fact_Sales" count="0"/>
    <cacheHierarchy uniqueName="[Measures].[YoY Sales]" caption="YoY Sales" measure="1" displayFolder="" measureGroup="Fact_Sales" count="0"/>
    <cacheHierarchy uniqueName="[Measures].[__XL_Count Dim_Date]" caption="__XL_Count Dim_Date" measure="1" displayFolder="" measureGroup="Dim_Date" count="0" hidden="1"/>
    <cacheHierarchy uniqueName="[Measures].[__XL_Count Fact_Sales]" caption="__XL_Count Fact_Sales" measure="1" displayFolder="" measureGroup="Fact_Sales" count="0" hidden="1"/>
    <cacheHierarchy uniqueName="[Measures].[__XL_Count Dim_Retailer]" caption="__XL_Count Dim_Retailer" measure="1" displayFolder="" measureGroup="Dim_Retailer" count="0" hidden="1"/>
    <cacheHierarchy uniqueName="[Measures].[__XL_Count Dim_Product]" caption="__XL_Count Dim_Product" measure="1" displayFolder="" measureGroup="Dim_Product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Total Sales]" caption="Sum of Total Sales" measure="1" displayFolder="" measureGroup="Fact_Sales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Operating Margin]" caption="Sum of Operating Margin" measure="1" displayFolder="" measureGroup="Table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Operating Profit]" caption="Sum of Operating Profit" measure="1" displayFolder="" measureGroup="Fact_Sal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Total Sales 2]" caption="Sum of Total Sales 2" measure="1" displayFolder="" measureGroup="Table1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tupleCache>
    <entries count="6">
      <n v="899902125" in="0">
        <tpls c="1">
          <tpl fld="1" item="0"/>
        </tpls>
      </n>
      <n v="242964333" in="0">
        <tpls c="2">
          <tpl fld="0" item="0"/>
          <tpl fld="1" item="0"/>
        </tpls>
      </n>
      <n v="220094720" in="0">
        <tpls c="2">
          <tpl fld="0" item="1"/>
          <tpl fld="1" item="0"/>
        </tpls>
      </n>
      <n v="182470997" in="0">
        <tpls c="2">
          <tpl fld="0" item="2"/>
          <tpl fld="1" item="0"/>
        </tpls>
      </n>
      <n v="182080675" in="0">
        <tpls c="2">
          <tpl fld="2" item="0"/>
          <tpl fld="1" item="0"/>
        </tpls>
      </n>
      <n v="717821450" in="0">
        <tpls c="2">
          <tpl fld="2" item="1"/>
          <tpl fld="1" item="0"/>
        </tpls>
      </n>
    </entries>
    <sets count="1">
      <set count="3" maxRank="3" setDefinition="TOPCOUNT([Dim_Retailer].[Retailer].Children,3,[Measures].[Total_Sales])">
        <tpls c="1">
          <tpl fld="0" item="0"/>
        </tpls>
        <tpls c="1">
          <tpl fld="0" item="1"/>
        </tpls>
        <tpls c="1">
          <tpl fld="0" item="2"/>
        </tpls>
      </set>
    </sets>
    <queryCache count="6">
      <query mdx="[Measures].[Total_Sales]">
        <tpls c="1">
          <tpl fld="1" item="0"/>
        </tpls>
      </query>
      <query mdx="[Dim_Date].[Year].&amp;[]"/>
      <query mdx="[Dim_Date].[Year].&amp;[2020]">
        <tpls c="1">
          <tpl fld="2" item="0"/>
        </tpls>
      </query>
      <query mdx="[Dim_Date].[Year].&amp;[2019]"/>
      <query mdx="[Dim_Date].[Year].&amp;[-1]"/>
      <query mdx="[Dim_Date].[Year].&amp;[2021]">
        <tpls c="1">
          <tpl fld="2" item="1"/>
        </tpls>
      </query>
    </queryCache>
    <serverFormats count="1">
      <serverFormat format="0.00"/>
    </serverFormats>
  </tupleCache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rendan Stegner" refreshedDate="45758.913414467592" createdVersion="5" refreshedVersion="8" minRefreshableVersion="3" recordCount="0" supportSubquery="1" supportAdvancedDrill="1" xr:uid="{A223BAA7-7E68-4A7F-A5E0-1B21AB3FB376}">
  <cacheSource type="external" connectionId="5"/>
  <cacheFields count="2">
    <cacheField name="[Table1].[Sales Method].[Sales Method]" caption="Sales Method" numFmtId="0" hierarchy="32" level="1">
      <sharedItems count="3">
        <s v="In-store"/>
        <s v="Online"/>
        <s v="Outlet"/>
      </sharedItems>
    </cacheField>
    <cacheField name="[Measures].[Sum of Total Sales 2]" caption="Sum of Total Sales 2" numFmtId="0" hierarchy="51" level="32767"/>
  </cacheFields>
  <cacheHierarchies count="52">
    <cacheHierarchy uniqueName="[Dim_Date].[Invoice Date]" caption="Invoice Date" attribute="1" time="1" defaultMemberUniqueName="[Dim_Date].[Invoice Date].[All]" allUniqueName="[Dim_Date].[Invoice Date].[All]" dimensionUniqueName="[Dim_Date]" displayFolder="" count="0" memberValueDatatype="7" unbalanced="0"/>
    <cacheHierarchy uniqueName="[Dim_Date].[Year]" caption="Year" attribute="1" defaultMemberUniqueName="[Dim_Date].[Year].[All]" allUniqueName="[Dim_Date].[Year].[All]" dimensionUniqueName="[Dim_Date]" displayFolder="" count="0" memberValueDatatype="20" unbalanced="0"/>
    <cacheHierarchy uniqueName="[Dim_Date].[Month]" caption="Month" attribute="1" defaultMemberUniqueName="[Dim_Date].[Month].[All]" allUniqueName="[Dim_Date].[Month].[All]" dimensionUniqueName="[Dim_Date]" displayFolder="" count="0" memberValueDatatype="130" unbalanced="0"/>
    <cacheHierarchy uniqueName="[Dim_Date].[Week]" caption="Week" attribute="1" defaultMemberUniqueName="[Dim_Date].[Week].[All]" allUniqueName="[Dim_Date].[Week].[All]" dimensionUniqueName="[Dim_Date]" displayFolder="" count="0" memberValueDatatype="20" unbalanced="0"/>
    <cacheHierarchy uniqueName="[Dim_Date].[Day]" caption="Day" attribute="1" defaultMemberUniqueName="[Dim_Date].[Day].[All]" allUniqueName="[Dim_Date].[Day].[All]" dimensionUniqueName="[Dim_Date]" displayFolder="" count="0" memberValueDatatype="130" unbalanced="0"/>
    <cacheHierarchy uniqueName="[Dim_Date].[Quarter]" caption="Quarter" attribute="1" defaultMemberUniqueName="[Dim_Date].[Quarter].[All]" allUniqueName="[Dim_Date].[Quarter].[All]" dimensionUniqueName="[Dim_Date]" displayFolder="" count="0" memberValueDatatype="130" unbalanced="0"/>
    <cacheHierarchy uniqueName="[Dim_Product].[Product]" caption="Product" attribute="1" defaultMemberUniqueName="[Dim_Product].[Product].[All]" allUniqueName="[Dim_Product].[Product].[All]" dimensionUniqueName="[Dim_Product]" displayFolder="" count="0" memberValueDatatype="130" unbalanced="0"/>
    <cacheHierarchy uniqueName="[Dim_Product].[Price per Unit]" caption="Price per Unit" attribute="1" defaultMemberUniqueName="[Dim_Product].[Price per Unit].[All]" allUniqueName="[Dim_Product].[Price per Unit].[All]" dimensionUniqueName="[Dim_Product]" displayFolder="" count="0" memberValueDatatype="20" unbalanced="0"/>
    <cacheHierarchy uniqueName="[Dim_Retailer].[Retailer]" caption="Retailer" attribute="1" defaultMemberUniqueName="[Dim_Retailer].[Retailer].[All]" allUniqueName="[Dim_Retailer].[Retailer].[All]" dimensionUniqueName="[Dim_Retailer]" displayFolder="" count="0" memberValueDatatype="130" unbalanced="0"/>
    <cacheHierarchy uniqueName="[Dim_Retailer].[Retailer ID]" caption="Retailer ID" attribute="1" defaultMemberUniqueName="[Dim_Retailer].[Retailer ID].[All]" allUniqueName="[Dim_Retailer].[Retailer ID].[All]" dimensionUniqueName="[Dim_Retailer]" displayFolder="" count="0" memberValueDatatype="20" unbalanced="0"/>
    <cacheHierarchy uniqueName="[Dim_Retailer].[Sales Method]" caption="Sales Method" attribute="1" defaultMemberUniqueName="[Dim_Retailer].[Sales Method].[All]" allUniqueName="[Dim_Retailer].[Sales Method].[All]" dimensionUniqueName="[Dim_Retailer]" displayFolder="" count="0" memberValueDatatype="130" unbalanced="0"/>
    <cacheHierarchy uniqueName="[Fact_Sales].[Retailer ID]" caption="Retailer ID" attribute="1" defaultMemberUniqueName="[Fact_Sales].[Retailer ID].[All]" allUniqueName="[Fact_Sales].[Retailer ID].[All]" dimensionUniqueName="[Fact_Sales]" displayFolder="" count="0" memberValueDatatype="20" unbalanced="0"/>
    <cacheHierarchy uniqueName="[Fact_Sales].[Invoice Date]" caption="Invoice Date" attribute="1" time="1" defaultMemberUniqueName="[Fact_Sales].[Invoice Date].[All]" allUniqueName="[Fact_Sales].[Invoice Date].[All]" dimensionUniqueName="[Fact_Sales]" displayFolder="" count="0" memberValueDatatype="7" unbalanced="0"/>
    <cacheHierarchy uniqueName="[Fact_Sales].[Product]" caption="Product" attribute="1" defaultMemberUniqueName="[Fact_Sales].[Product].[All]" allUniqueName="[Fact_Sales].[Product].[All]" dimensionUniqueName="[Fact_Sales]" displayFolder="" count="0" memberValueDatatype="130" unbalanced="0"/>
    <cacheHierarchy uniqueName="[Fact_Sales].[Units Sold]" caption="Units Sold" attribute="1" defaultMemberUniqueName="[Fact_Sales].[Units Sold].[All]" allUniqueName="[Fact_Sales].[Units Sold].[All]" dimensionUniqueName="[Fact_Sales]" displayFolder="" count="0" memberValueDatatype="20" unbalanced="0"/>
    <cacheHierarchy uniqueName="[Fact_Sales].[Total Sales]" caption="Total Sales" attribute="1" defaultMemberUniqueName="[Fact_Sales].[Total Sales].[All]" allUniqueName="[Fact_Sales].[Total Sales].[All]" dimensionUniqueName="[Fact_Sales]" displayFolder="" count="0" memberValueDatatype="5" unbalanced="0"/>
    <cacheHierarchy uniqueName="[Fact_Sales].[Operating Profit]" caption="Operating Profit" attribute="1" defaultMemberUniqueName="[Fact_Sales].[Operating Profit].[All]" allUniqueName="[Fact_Sales].[Operating Profit].[All]" dimensionUniqueName="[Fact_Sales]" displayFolder="" count="0" memberValueDatatype="5" unbalanced="0"/>
    <cacheHierarchy uniqueName="[Fact_Sales].[Region]" caption="Region" attribute="1" defaultMemberUniqueName="[Fact_Sales].[Region].[All]" allUniqueName="[Fact_Sales].[Region].[All]" dimensionUniqueName="[Fact_Sales]" displayFolder="" count="0" memberValueDatatype="130" unbalanced="0"/>
    <cacheHierarchy uniqueName="[Fact_Sales].[State]" caption="State" attribute="1" defaultMemberUniqueName="[Fact_Sales].[State].[All]" allUniqueName="[Fact_Sales].[State].[All]" dimensionUniqueName="[Fact_Sales]" displayFolder="" count="0" memberValueDatatype="130" unbalanced="0"/>
    <cacheHierarchy uniqueName="[Fact_Sales].[City]" caption="City" attribute="1" defaultMemberUniqueName="[Fact_Sales].[City].[All]" allUniqueName="[Fact_Sales].[City].[All]" dimensionUniqueName="[Fact_Sales]" displayFolder="" count="0" memberValueDatatype="130" unbalanced="0"/>
    <cacheHierarchy uniqueName="[Table1].[Retailer]" caption="Retailer" attribute="1" defaultMemberUniqueName="[Table1].[Retailer].[All]" allUniqueName="[Table1].[Retailer].[All]" dimensionUniqueName="[Table1]" displayFolder="" count="0" memberValueDatatype="130" unbalanced="0"/>
    <cacheHierarchy uniqueName="[Table1].[Retailer ID]" caption="Retailer ID" attribute="1" defaultMemberUniqueName="[Table1].[Retailer ID].[All]" allUniqueName="[Table1].[Retailer ID].[All]" dimensionUniqueName="[Table1]" displayFolder="" count="0" memberValueDatatype="20" unbalanced="0"/>
    <cacheHierarchy uniqueName="[Table1].[Invoice Date]" caption="Invoice Date" attribute="1" time="1" defaultMemberUniqueName="[Table1].[Invoice Date].[All]" allUniqueName="[Table1].[Invoice Date].[All]" dimensionUniqueName="[Table1]" displayFolder="" count="0" memberValueDatatype="7" unbalanced="0"/>
    <cacheHierarchy uniqueName="[Table1].[Region]" caption="Region" attribute="1" defaultMemberUniqueName="[Table1].[Region].[All]" allUniqueName="[Table1].[Region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Product]" caption="Product" attribute="1" defaultMemberUniqueName="[Table1].[Product].[All]" allUniqueName="[Table1].[Product].[All]" dimensionUniqueName="[Table1]" displayFolder="" count="0" memberValueDatatype="130" unbalanced="0"/>
    <cacheHierarchy uniqueName="[Table1].[Price per Unit]" caption="Price per Unit" attribute="1" defaultMemberUniqueName="[Table1].[Price per Unit].[All]" allUniqueName="[Table1].[Price per Unit].[All]" dimensionUniqueName="[Table1]" displayFolder="" count="0" memberValueDatatype="5" unbalanced="0"/>
    <cacheHierarchy uniqueName="[Table1].[Units Sold]" caption="Units Sold" attribute="1" defaultMemberUniqueName="[Table1].[Units Sold].[All]" allUniqueName="[Table1].[Units Sold].[All]" dimensionUniqueName="[Table1]" displayFolder="" count="0" memberValueDatatype="20" unbalanced="0"/>
    <cacheHierarchy uniqueName="[Table1].[Total Sales]" caption="Total Sales" attribute="1" defaultMemberUniqueName="[Table1].[Total Sales].[All]" allUniqueName="[Table1].[Total Sales].[All]" dimensionUniqueName="[Table1]" displayFolder="" count="0" memberValueDatatype="5" unbalanced="0"/>
    <cacheHierarchy uniqueName="[Table1].[Operating Profit]" caption="Operating Profit" attribute="1" defaultMemberUniqueName="[Table1].[Operating Profit].[All]" allUniqueName="[Table1].[Operating Profit].[All]" dimensionUniqueName="[Table1]" displayFolder="" count="0" memberValueDatatype="5" unbalanced="0"/>
    <cacheHierarchy uniqueName="[Table1].[Operating Margin]" caption="Operating Margin" attribute="1" defaultMemberUniqueName="[Table1].[Operating Margin].[All]" allUniqueName="[Table1].[Operating Margin].[All]" dimensionUniqueName="[Table1]" displayFolder="" count="0" memberValueDatatype="5" unbalanced="0"/>
    <cacheHierarchy uniqueName="[Table1].[Sales Method]" caption="Sales Method" attribute="1" defaultMemberUniqueName="[Table1].[Sales Method].[All]" allUniqueName="[Table1].[Sales Method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Year]" caption="Year" attribute="1" defaultMemberUniqueName="[Table1].[Year].[All]" allUniqueName="[Table1].[Year].[All]" dimensionUniqueName="[Table1]" displayFolder="" count="0" memberValueDatatype="13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Week]" caption="Week" attribute="1" defaultMemberUniqueName="[Table1].[Week].[All]" allUniqueName="[Table1].[Week].[All]" dimensionUniqueName="[Table1]" displayFolder="" count="0" memberValueDatatype="20" unbalanced="0"/>
    <cacheHierarchy uniqueName="[Measures].[Total_Sales]" caption="Total_Sales" measure="1" displayFolder="" measureGroup="Fact_Sales" count="0"/>
    <cacheHierarchy uniqueName="[Measures].[Total_Units]" caption="Total_Units" measure="1" displayFolder="" measureGroup="Fact_Sales" count="0"/>
    <cacheHierarchy uniqueName="[Measures].[Avg_Price_Per_Unit]" caption="Avg_Price_Per_Unit" measure="1" displayFolder="" measureGroup="Fact_Sales" count="0"/>
    <cacheHierarchy uniqueName="[Measures].[Total_Profit]" caption="Total_Profit" measure="1" displayFolder="" measureGroup="Fact_Sales" count="0"/>
    <cacheHierarchy uniqueName="[Measures].[Operating_Margin]" caption="Operating_Margin" measure="1" displayFolder="" measureGroup="Fact_Sales" count="0"/>
    <cacheHierarchy uniqueName="[Measures].[YoY Sales]" caption="YoY Sales" measure="1" displayFolder="" measureGroup="Fact_Sales" count="0"/>
    <cacheHierarchy uniqueName="[Measures].[__XL_Count Dim_Date]" caption="__XL_Count Dim_Date" measure="1" displayFolder="" measureGroup="Dim_Date" count="0" hidden="1"/>
    <cacheHierarchy uniqueName="[Measures].[__XL_Count Fact_Sales]" caption="__XL_Count Fact_Sales" measure="1" displayFolder="" measureGroup="Fact_Sales" count="0" hidden="1"/>
    <cacheHierarchy uniqueName="[Measures].[__XL_Count Dim_Retailer]" caption="__XL_Count Dim_Retailer" measure="1" displayFolder="" measureGroup="Dim_Retailer" count="0" hidden="1"/>
    <cacheHierarchy uniqueName="[Measures].[__XL_Count Dim_Product]" caption="__XL_Count Dim_Product" measure="1" displayFolder="" measureGroup="Dim_Product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Total Sales]" caption="Sum of Total Sales" measure="1" displayFolder="" measureGroup="Fact_Sales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Operating Margin]" caption="Sum of Operating Margin" measure="1" displayFolder="" measureGroup="Table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Operating Profit]" caption="Sum of Operating Profit" measure="1" displayFolder="" measureGroup="Fact_Sal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Total Sales 2]" caption="Sum of Total Sales 2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9"/>
        </ext>
      </extLst>
    </cacheHierarchy>
  </cacheHierarchies>
  <kpis count="0"/>
  <dimensions count="6">
    <dimension name="Dim_Date" uniqueName="[Dim_Date]" caption="Dim_Date"/>
    <dimension name="Dim_Product" uniqueName="[Dim_Product]" caption="Dim_Product"/>
    <dimension name="Dim_Retailer" uniqueName="[Dim_Retailer]" caption="Dim_Retailer"/>
    <dimension name="Fact_Sales" uniqueName="[Fact_Sales]" caption="Fact_Sales"/>
    <dimension measure="1" name="Measures" uniqueName="[Measures]" caption="Measures"/>
    <dimension name="Table1" uniqueName="[Table1]" caption="Table1"/>
  </dimensions>
  <measureGroups count="5">
    <measureGroup name="Dim_Date" caption="Dim_Date"/>
    <measureGroup name="Dim_Product" caption="Dim_Product"/>
    <measureGroup name="Dim_Retailer" caption="Dim_Retailer"/>
    <measureGroup name="Fact_Sales" caption="Fact_Sales"/>
    <measureGroup name="Table1" caption="Table1"/>
  </measureGroups>
  <maps count="9">
    <map measureGroup="0" dimension="0"/>
    <map measureGroup="1" dimension="1"/>
    <map measureGroup="2" dimension="2"/>
    <map measureGroup="3" dimension="0"/>
    <map measureGroup="3" dimension="1"/>
    <map measureGroup="3" dimension="2"/>
    <map measureGroup="3" dimension="3"/>
    <map measureGroup="4" dimension="2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rendan Stegner" refreshedDate="45758.911213888889" createdVersion="5" refreshedVersion="8" minRefreshableVersion="3" recordCount="0" supportSubquery="1" supportAdvancedDrill="1" xr:uid="{029D0DED-69D1-4BA9-A8C1-534406580F02}">
  <cacheSource type="external" connectionId="5">
    <extLst>
      <ext xmlns:x14="http://schemas.microsoft.com/office/spreadsheetml/2009/9/main" uri="{F057638F-6D5F-4e77-A914-E7F072B9BCA8}">
        <x14:sourceConnection name="ThisWorkbookDataModel"/>
      </ext>
    </extLst>
  </cacheSource>
  <cacheFields count="2">
    <cacheField name="[Dim_Product].[Product].[Product]" caption="Product" numFmtId="0" hierarchy="6" level="1">
      <sharedItems count="6">
        <s v="Men's Apparel"/>
        <s v="Men's Athletic Footwear"/>
        <s v="Men's Street Footwear"/>
        <s v="Women's Apparel"/>
        <s v="Women's Athletic Footwear"/>
        <s v="Women's Street Footwear"/>
      </sharedItems>
    </cacheField>
    <cacheField name="[Measures].[Sum of Total Sales]" caption="Sum of Total Sales" numFmtId="0" hierarchy="48" level="32767"/>
  </cacheFields>
  <cacheHierarchies count="52">
    <cacheHierarchy uniqueName="[Dim_Date].[Invoice Date]" caption="Invoice Date" attribute="1" time="1" defaultMemberUniqueName="[Dim_Date].[Invoice Date].[All]" allUniqueName="[Dim_Date].[Invoice Date].[All]" dimensionUniqueName="[Dim_Date]" displayFolder="" count="0" memberValueDatatype="7" unbalanced="0"/>
    <cacheHierarchy uniqueName="[Dim_Date].[Year]" caption="Year" attribute="1" defaultMemberUniqueName="[Dim_Date].[Year].[All]" allUniqueName="[Dim_Date].[Year].[All]" dimensionUniqueName="[Dim_Date]" displayFolder="" count="0" memberValueDatatype="20" unbalanced="0"/>
    <cacheHierarchy uniqueName="[Dim_Date].[Month]" caption="Month" attribute="1" defaultMemberUniqueName="[Dim_Date].[Month].[All]" allUniqueName="[Dim_Date].[Month].[All]" dimensionUniqueName="[Dim_Date]" displayFolder="" count="0" memberValueDatatype="130" unbalanced="0"/>
    <cacheHierarchy uniqueName="[Dim_Date].[Week]" caption="Week" attribute="1" defaultMemberUniqueName="[Dim_Date].[Week].[All]" allUniqueName="[Dim_Date].[Week].[All]" dimensionUniqueName="[Dim_Date]" displayFolder="" count="0" memberValueDatatype="20" unbalanced="0"/>
    <cacheHierarchy uniqueName="[Dim_Date].[Day]" caption="Day" attribute="1" defaultMemberUniqueName="[Dim_Date].[Day].[All]" allUniqueName="[Dim_Date].[Day].[All]" dimensionUniqueName="[Dim_Date]" displayFolder="" count="0" memberValueDatatype="130" unbalanced="0"/>
    <cacheHierarchy uniqueName="[Dim_Date].[Quarter]" caption="Quarter" attribute="1" defaultMemberUniqueName="[Dim_Date].[Quarter].[All]" allUniqueName="[Dim_Date].[Quarter].[All]" dimensionUniqueName="[Dim_Date]" displayFolder="" count="0" memberValueDatatype="130" unbalanced="0"/>
    <cacheHierarchy uniqueName="[Dim_Product].[Product]" caption="Product" attribute="1" defaultMemberUniqueName="[Dim_Product].[Product].[All]" allUniqueName="[Dim_Product].[Product].[All]" dimensionUniqueName="[Dim_Product]" displayFolder="" count="2" memberValueDatatype="130" unbalanced="0">
      <fieldsUsage count="2">
        <fieldUsage x="-1"/>
        <fieldUsage x="0"/>
      </fieldsUsage>
    </cacheHierarchy>
    <cacheHierarchy uniqueName="[Dim_Product].[Price per Unit]" caption="Price per Unit" attribute="1" defaultMemberUniqueName="[Dim_Product].[Price per Unit].[All]" allUniqueName="[Dim_Product].[Price per Unit].[All]" dimensionUniqueName="[Dim_Product]" displayFolder="" count="0" memberValueDatatype="20" unbalanced="0"/>
    <cacheHierarchy uniqueName="[Dim_Retailer].[Retailer]" caption="Retailer" attribute="1" defaultMemberUniqueName="[Dim_Retailer].[Retailer].[All]" allUniqueName="[Dim_Retailer].[Retailer].[All]" dimensionUniqueName="[Dim_Retailer]" displayFolder="" count="0" memberValueDatatype="130" unbalanced="0"/>
    <cacheHierarchy uniqueName="[Dim_Retailer].[Retailer ID]" caption="Retailer ID" attribute="1" defaultMemberUniqueName="[Dim_Retailer].[Retailer ID].[All]" allUniqueName="[Dim_Retailer].[Retailer ID].[All]" dimensionUniqueName="[Dim_Retailer]" displayFolder="" count="0" memberValueDatatype="20" unbalanced="0"/>
    <cacheHierarchy uniqueName="[Dim_Retailer].[Sales Method]" caption="Sales Method" attribute="1" defaultMemberUniqueName="[Dim_Retailer].[Sales Method].[All]" allUniqueName="[Dim_Retailer].[Sales Method].[All]" dimensionUniqueName="[Dim_Retailer]" displayFolder="" count="0" memberValueDatatype="130" unbalanced="0"/>
    <cacheHierarchy uniqueName="[Fact_Sales].[Retailer ID]" caption="Retailer ID" attribute="1" defaultMemberUniqueName="[Fact_Sales].[Retailer ID].[All]" allUniqueName="[Fact_Sales].[Retailer ID].[All]" dimensionUniqueName="[Fact_Sales]" displayFolder="" count="0" memberValueDatatype="20" unbalanced="0"/>
    <cacheHierarchy uniqueName="[Fact_Sales].[Invoice Date]" caption="Invoice Date" attribute="1" time="1" defaultMemberUniqueName="[Fact_Sales].[Invoice Date].[All]" allUniqueName="[Fact_Sales].[Invoice Date].[All]" dimensionUniqueName="[Fact_Sales]" displayFolder="" count="0" memberValueDatatype="7" unbalanced="0"/>
    <cacheHierarchy uniqueName="[Fact_Sales].[Product]" caption="Product" attribute="1" defaultMemberUniqueName="[Fact_Sales].[Product].[All]" allUniqueName="[Fact_Sales].[Product].[All]" dimensionUniqueName="[Fact_Sales]" displayFolder="" count="0" memberValueDatatype="130" unbalanced="0"/>
    <cacheHierarchy uniqueName="[Fact_Sales].[Units Sold]" caption="Units Sold" attribute="1" defaultMemberUniqueName="[Fact_Sales].[Units Sold].[All]" allUniqueName="[Fact_Sales].[Units Sold].[All]" dimensionUniqueName="[Fact_Sales]" displayFolder="" count="0" memberValueDatatype="20" unbalanced="0"/>
    <cacheHierarchy uniqueName="[Fact_Sales].[Total Sales]" caption="Total Sales" attribute="1" defaultMemberUniqueName="[Fact_Sales].[Total Sales].[All]" allUniqueName="[Fact_Sales].[Total Sales].[All]" dimensionUniqueName="[Fact_Sales]" displayFolder="" count="0" memberValueDatatype="5" unbalanced="0"/>
    <cacheHierarchy uniqueName="[Fact_Sales].[Operating Profit]" caption="Operating Profit" attribute="1" defaultMemberUniqueName="[Fact_Sales].[Operating Profit].[All]" allUniqueName="[Fact_Sales].[Operating Profit].[All]" dimensionUniqueName="[Fact_Sales]" displayFolder="" count="0" memberValueDatatype="5" unbalanced="0"/>
    <cacheHierarchy uniqueName="[Fact_Sales].[Region]" caption="Region" attribute="1" defaultMemberUniqueName="[Fact_Sales].[Region].[All]" allUniqueName="[Fact_Sales].[Region].[All]" dimensionUniqueName="[Fact_Sales]" displayFolder="" count="0" memberValueDatatype="130" unbalanced="0"/>
    <cacheHierarchy uniqueName="[Fact_Sales].[State]" caption="State" attribute="1" defaultMemberUniqueName="[Fact_Sales].[State].[All]" allUniqueName="[Fact_Sales].[State].[All]" dimensionUniqueName="[Fact_Sales]" displayFolder="" count="0" memberValueDatatype="130" unbalanced="0"/>
    <cacheHierarchy uniqueName="[Fact_Sales].[City]" caption="City" attribute="1" defaultMemberUniqueName="[Fact_Sales].[City].[All]" allUniqueName="[Fact_Sales].[City].[All]" dimensionUniqueName="[Fact_Sales]" displayFolder="" count="0" memberValueDatatype="130" unbalanced="0"/>
    <cacheHierarchy uniqueName="[Table1].[Retailer]" caption="Retailer" attribute="1" defaultMemberUniqueName="[Table1].[Retailer].[All]" allUniqueName="[Table1].[Retailer].[All]" dimensionUniqueName="[Table1]" displayFolder="" count="0" memberValueDatatype="130" unbalanced="0"/>
    <cacheHierarchy uniqueName="[Table1].[Retailer ID]" caption="Retailer ID" attribute="1" defaultMemberUniqueName="[Table1].[Retailer ID].[All]" allUniqueName="[Table1].[Retailer ID].[All]" dimensionUniqueName="[Table1]" displayFolder="" count="0" memberValueDatatype="20" unbalanced="0"/>
    <cacheHierarchy uniqueName="[Table1].[Invoice Date]" caption="Invoice Date" attribute="1" time="1" defaultMemberUniqueName="[Table1].[Invoice Date].[All]" allUniqueName="[Table1].[Invoice Date].[All]" dimensionUniqueName="[Table1]" displayFolder="" count="0" memberValueDatatype="7" unbalanced="0"/>
    <cacheHierarchy uniqueName="[Table1].[Region]" caption="Region" attribute="1" defaultMemberUniqueName="[Table1].[Region].[All]" allUniqueName="[Table1].[Region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Product]" caption="Product" attribute="1" defaultMemberUniqueName="[Table1].[Product].[All]" allUniqueName="[Table1].[Product].[All]" dimensionUniqueName="[Table1]" displayFolder="" count="0" memberValueDatatype="130" unbalanced="0"/>
    <cacheHierarchy uniqueName="[Table1].[Price per Unit]" caption="Price per Unit" attribute="1" defaultMemberUniqueName="[Table1].[Price per Unit].[All]" allUniqueName="[Table1].[Price per Unit].[All]" dimensionUniqueName="[Table1]" displayFolder="" count="0" memberValueDatatype="5" unbalanced="0"/>
    <cacheHierarchy uniqueName="[Table1].[Units Sold]" caption="Units Sold" attribute="1" defaultMemberUniqueName="[Table1].[Units Sold].[All]" allUniqueName="[Table1].[Units Sold].[All]" dimensionUniqueName="[Table1]" displayFolder="" count="0" memberValueDatatype="20" unbalanced="0"/>
    <cacheHierarchy uniqueName="[Table1].[Total Sales]" caption="Total Sales" attribute="1" defaultMemberUniqueName="[Table1].[Total Sales].[All]" allUniqueName="[Table1].[Total Sales].[All]" dimensionUniqueName="[Table1]" displayFolder="" count="0" memberValueDatatype="5" unbalanced="0"/>
    <cacheHierarchy uniqueName="[Table1].[Operating Profit]" caption="Operating Profit" attribute="1" defaultMemberUniqueName="[Table1].[Operating Profit].[All]" allUniqueName="[Table1].[Operating Profit].[All]" dimensionUniqueName="[Table1]" displayFolder="" count="0" memberValueDatatype="5" unbalanced="0"/>
    <cacheHierarchy uniqueName="[Table1].[Operating Margin]" caption="Operating Margin" attribute="1" defaultMemberUniqueName="[Table1].[Operating Margin].[All]" allUniqueName="[Table1].[Operating Margin].[All]" dimensionUniqueName="[Table1]" displayFolder="" count="0" memberValueDatatype="5" unbalanced="0"/>
    <cacheHierarchy uniqueName="[Table1].[Sales Method]" caption="Sales Method" attribute="1" defaultMemberUniqueName="[Table1].[Sales Method].[All]" allUniqueName="[Table1].[Sales Method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13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Week]" caption="Week" attribute="1" defaultMemberUniqueName="[Table1].[Week].[All]" allUniqueName="[Table1].[Week].[All]" dimensionUniqueName="[Table1]" displayFolder="" count="0" memberValueDatatype="20" unbalanced="0"/>
    <cacheHierarchy uniqueName="[Measures].[Total_Sales]" caption="Total_Sales" measure="1" displayFolder="" measureGroup="Fact_Sales" count="0"/>
    <cacheHierarchy uniqueName="[Measures].[Total_Units]" caption="Total_Units" measure="1" displayFolder="" measureGroup="Fact_Sales" count="0"/>
    <cacheHierarchy uniqueName="[Measures].[Avg_Price_Per_Unit]" caption="Avg_Price_Per_Unit" measure="1" displayFolder="" measureGroup="Fact_Sales" count="0"/>
    <cacheHierarchy uniqueName="[Measures].[Total_Profit]" caption="Total_Profit" measure="1" displayFolder="" measureGroup="Fact_Sales" count="0"/>
    <cacheHierarchy uniqueName="[Measures].[Operating_Margin]" caption="Operating_Margin" measure="1" displayFolder="" measureGroup="Fact_Sales" count="0"/>
    <cacheHierarchy uniqueName="[Measures].[YoY Sales]" caption="YoY Sales" measure="1" displayFolder="" measureGroup="Fact_Sales" count="0"/>
    <cacheHierarchy uniqueName="[Measures].[__XL_Count Dim_Date]" caption="__XL_Count Dim_Date" measure="1" displayFolder="" measureGroup="Dim_Date" count="0" hidden="1"/>
    <cacheHierarchy uniqueName="[Measures].[__XL_Count Fact_Sales]" caption="__XL_Count Fact_Sales" measure="1" displayFolder="" measureGroup="Fact_Sales" count="0" hidden="1"/>
    <cacheHierarchy uniqueName="[Measures].[__XL_Count Dim_Retailer]" caption="__XL_Count Dim_Retailer" measure="1" displayFolder="" measureGroup="Dim_Retailer" count="0" hidden="1"/>
    <cacheHierarchy uniqueName="[Measures].[__XL_Count Dim_Product]" caption="__XL_Count Dim_Product" measure="1" displayFolder="" measureGroup="Dim_Product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Total Sales]" caption="Sum of Total Sales" measure="1" displayFolder="" measureGroup="Fact_Sale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Operating Margin]" caption="Sum of Operating Margin" measure="1" displayFolder="" measureGroup="Table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Operating Profit]" caption="Sum of Operating Profit" measure="1" displayFolder="" measureGroup="Fact_Sal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Total Sales 2]" caption="Sum of Total Sales 2" measure="1" displayFolder="" measureGroup="Table1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</cacheHierarchies>
  <kpis count="0"/>
  <dimensions count="6">
    <dimension name="Dim_Date" uniqueName="[Dim_Date]" caption="Dim_Date"/>
    <dimension name="Dim_Product" uniqueName="[Dim_Product]" caption="Dim_Product"/>
    <dimension name="Dim_Retailer" uniqueName="[Dim_Retailer]" caption="Dim_Retailer"/>
    <dimension name="Fact_Sales" uniqueName="[Fact_Sales]" caption="Fact_Sales"/>
    <dimension measure="1" name="Measures" uniqueName="[Measures]" caption="Measures"/>
    <dimension name="Table1" uniqueName="[Table1]" caption="Table1"/>
  </dimensions>
  <measureGroups count="5">
    <measureGroup name="Dim_Date" caption="Dim_Date"/>
    <measureGroup name="Dim_Product" caption="Dim_Product"/>
    <measureGroup name="Dim_Retailer" caption="Dim_Retailer"/>
    <measureGroup name="Fact_Sales" caption="Fact_Sales"/>
    <measureGroup name="Table1" caption="Table1"/>
  </measureGroups>
  <maps count="9">
    <map measureGroup="0" dimension="0"/>
    <map measureGroup="1" dimension="1"/>
    <map measureGroup="2" dimension="2"/>
    <map measureGroup="3" dimension="0"/>
    <map measureGroup="3" dimension="1"/>
    <map measureGroup="3" dimension="2"/>
    <map measureGroup="3" dimension="3"/>
    <map measureGroup="4" dimension="2"/>
    <map measureGroup="4" dimension="5"/>
  </maps>
  <extLst>
    <ext xmlns:x14="http://schemas.microsoft.com/office/spreadsheetml/2009/9/main" uri="{725AE2AE-9491-48be-B2B4-4EB974FC3084}">
      <x14:pivotCacheDefinition pivotCacheId="786841575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843075-6A4D-4276-88A9-99D562F4B8CA}" name="PivotChar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14">
  <location ref="A1:B8" firstHeaderRow="1" firstDataRow="1" firstDataCol="1"/>
  <pivotFields count="2">
    <pivotField axis="axisRow" allDrilled="1" subtotalTop="0" showAll="0" sortType="ascending" dataSourceSort="1" defaultSubtotal="0" defaultAttributeDrillState="1">
      <items count="6">
        <item x="0"/>
        <item x="1"/>
        <item x="2"/>
        <item x="3"/>
        <item x="4"/>
        <item x="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7">
    <i>
      <x v="4"/>
    </i>
    <i>
      <x/>
    </i>
    <i>
      <x v="5"/>
    </i>
    <i>
      <x v="1"/>
    </i>
    <i>
      <x v="3"/>
    </i>
    <i>
      <x v="2"/>
    </i>
    <i t="grand">
      <x/>
    </i>
  </rowItems>
  <colItems count="1">
    <i/>
  </colItems>
  <dataFields count="1">
    <dataField name="Sum of Total Sales" fld="1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2"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7" columnCount="1" cacheId="786841575">
        <x15:pivotRow count="1">
          <x15:c>
            <x15:v>106631896</x15:v>
          </x15:c>
        </x15:pivotRow>
        <x15:pivotRow count="1">
          <x15:c>
            <x15:v>123728632</x15:v>
          </x15:c>
        </x15:pivotRow>
        <x15:pivotRow count="1">
          <x15:c>
            <x15:v>128002813</x15:v>
          </x15:c>
        </x15:pivotRow>
        <x15:pivotRow count="1">
          <x15:c>
            <x15:v>153673680</x15:v>
          </x15:c>
        </x15:pivotRow>
        <x15:pivotRow count="1">
          <x15:c>
            <x15:v>179038860</x15:v>
          </x15:c>
        </x15:pivotRow>
        <x15:pivotRow count="1">
          <x15:c>
            <x15:v>208826244</x15:v>
          </x15:c>
        </x15:pivotRow>
        <x15:pivotRow count="1">
          <x15:c>
            <x15:v>899902125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Dim_Product]"/>
        <x15:activeTabTopLevelEntity name="[Fact_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A7D8E6-23BC-4972-B30E-7BC0754507A9}" name="PivotTable5" cacheId="3" applyNumberFormats="0" applyBorderFormats="0" applyFontFormats="0" applyPatternFormats="0" applyAlignmentFormats="0" applyWidthHeightFormats="1" dataCaption="Values" tag="a0a99302-497d-4d42-a99f-c60680b2d324" updatedVersion="8" minRefreshableVersion="3" useAutoFormatting="1" itemPrintTitles="1" createdVersion="5" indent="0" outline="1" outlineData="1" multipleFieldFilters="0" chartFormat="12">
  <location ref="AE2:AF6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Total Sales" fld="1" baseField="0" baseItem="0"/>
  </dataFields>
  <chartFormats count="4">
    <chartFormat chart="10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0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0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5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1]"/>
        <x15:activeTabTopLevelEntity name="[Dim_Retaile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FDBB68-39A8-486B-B17E-C8BD94D24B34}" name="PivotTable2" cacheId="0" applyNumberFormats="0" applyBorderFormats="0" applyFontFormats="0" applyPatternFormats="0" applyAlignmentFormats="0" applyWidthHeightFormats="1" dataCaption="Values" tag="b7482672-5ad8-4570-a8f6-2e2ef5e8bd2f" updatedVersion="8" minRefreshableVersion="3" useAutoFormatting="1" itemPrintTitles="1" createdVersion="5" indent="0" outline="1" outlineData="1" multipleFieldFilters="0" chartFormat="6">
  <location ref="N2:P27" firstHeaderRow="1" firstDataRow="1" firstDataCol="2"/>
  <pivotFields count="3">
    <pivotField axis="axisRow" allDrilled="1" outline="0" subtotalTop="0" showAll="0" dataSourceSort="1" defaultSubtotal="0" defaultAttributeDrillState="1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allDrilled="1" outline="0" subtotalTop="0" showAll="0" sortType="ascending" defaultSubtotal="0" defaultAttributeDrillState="1">
      <items count="12">
        <item x="4"/>
        <item x="3"/>
        <item x="7"/>
        <item x="0"/>
        <item x="8"/>
        <item x="6"/>
        <item x="5"/>
        <item x="1"/>
        <item x="11"/>
        <item x="10"/>
        <item x="9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subtotalTop="0" showAll="0" defaultSubtotal="0"/>
  </pivotFields>
  <rowFields count="2">
    <field x="0"/>
    <field x="1"/>
  </rowFields>
  <rowItems count="25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Items count="1">
    <i/>
  </colItems>
  <dataFields count="1">
    <dataField name="Sum of Total Sales" fld="2" baseField="0" baseItem="0"/>
  </dataFields>
  <chartFormats count="1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2"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"/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im_Date]"/>
        <x15:activeTabTopLevelEntity name="[Fact_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127AE7-21CF-4392-B185-7B16D4385D07}" name="PivotTable1" cacheId="1" applyNumberFormats="0" applyBorderFormats="0" applyFontFormats="0" applyPatternFormats="0" applyAlignmentFormats="0" applyWidthHeightFormats="1" dataCaption="Values" tag="35db46cf-5e94-4c27-8a3a-7fe4fbbd3e54" updatedVersion="8" minRefreshableVersion="3" useAutoFormatting="1" itemPrintTitles="1" createdVersion="5" indent="0" outline="1" outlineData="1" multipleFieldFilters="0" chartFormat="9">
  <location ref="J3:K9" firstHeaderRow="1" firstDataRow="1" firstDataCol="1"/>
  <pivotFields count="2"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Total Sales" fld="1" baseField="0" baseItem="0"/>
  </dataFields>
  <chartFormats count="6">
    <chartFormat chart="3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Hierarchies count="52"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FE28045E-B705-4384-9E1D-64362E7B21E5}" autoFormatId="16" applyNumberFormats="0" applyBorderFormats="0" applyFontFormats="0" applyPatternFormats="0" applyAlignmentFormats="0" applyWidthHeightFormats="0">
  <queryTableRefresh nextId="4">
    <queryTableFields count="3">
      <queryTableField id="1" name="Retailer" tableColumnId="1"/>
      <queryTableField id="2" name="Retailer ID" tableColumnId="2"/>
      <queryTableField id="3" name="Sales Method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26D4BCAB-BE95-471E-85C6-395435B73848}" autoFormatId="16" applyNumberFormats="0" applyBorderFormats="0" applyFontFormats="0" applyPatternFormats="0" applyAlignmentFormats="0" applyWidthHeightFormats="0">
  <queryTableRefresh nextId="3">
    <queryTableFields count="2">
      <queryTableField id="1" name="Product" tableColumnId="1"/>
      <queryTableField id="2" name="Price per Unit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7FA3430A-49F4-43B1-AEFF-1B5484544494}" autoFormatId="16" applyNumberFormats="0" applyBorderFormats="0" applyFontFormats="0" applyPatternFormats="0" applyAlignmentFormats="0" applyWidthHeightFormats="0">
  <queryTableRefresh nextId="10">
    <queryTableFields count="9">
      <queryTableField id="1" name="Retailer ID" tableColumnId="1"/>
      <queryTableField id="2" name="Invoice Date" tableColumnId="2"/>
      <queryTableField id="3" name="Product" tableColumnId="3"/>
      <queryTableField id="4" name="Units Sold" tableColumnId="4"/>
      <queryTableField id="5" name="Total Sales" tableColumnId="5"/>
      <queryTableField id="6" name="Operating Profit" tableColumnId="6"/>
      <queryTableField id="7" name="Region" tableColumnId="7"/>
      <queryTableField id="8" name="State" tableColumnId="8"/>
      <queryTableField id="9" name="City" tableColumnId="9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9D2D9B5-9985-4D53-9E2C-EEF2A3151CFC}" autoFormatId="16" applyNumberFormats="0" applyBorderFormats="0" applyFontFormats="0" applyPatternFormats="0" applyAlignmentFormats="0" applyWidthHeightFormats="0">
  <queryTableRefresh nextId="7">
    <queryTableFields count="6">
      <queryTableField id="1" name="Invoice Date" tableColumnId="1"/>
      <queryTableField id="2" name="Year" tableColumnId="2"/>
      <queryTableField id="3" name="Month" tableColumnId="3"/>
      <queryTableField id="4" name="Week" tableColumnId="4"/>
      <queryTableField id="5" name="Day" tableColumnId="5"/>
      <queryTableField id="6" name="Quarter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FD93082-1285-4532-A66B-3727021B031D}" name="Dim_Retailer" displayName="Dim_Retailer" ref="A1:C7" tableType="queryTable" totalsRowShown="0">
  <autoFilter ref="A1:C7" xr:uid="{DFD93082-1285-4532-A66B-3727021B031D}"/>
  <tableColumns count="3">
    <tableColumn id="1" xr3:uid="{3F073181-1E1B-4C9B-A658-D2CF314092A0}" uniqueName="1" name="Retailer" queryTableFieldId="1" dataDxfId="42"/>
    <tableColumn id="2" xr3:uid="{D42A7CFF-BC21-4E57-B34F-8386B9DDC6B0}" uniqueName="2" name="Retailer ID" queryTableFieldId="2"/>
    <tableColumn id="3" xr3:uid="{CE4EBB01-E19D-49F7-AFE4-C99266F3F04D}" uniqueName="3" name="Sales Method" queryTableFieldId="3" dataDxfId="4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B47423D-8FE7-4768-8E97-395718921DE3}" name="Dim_Product" displayName="Dim_Product" ref="A1:B7" tableType="queryTable" totalsRowShown="0">
  <autoFilter ref="A1:B7" xr:uid="{7B47423D-8FE7-4768-8E97-395718921DE3}"/>
  <tableColumns count="2">
    <tableColumn id="1" xr3:uid="{7BBACD02-6490-4AF0-9059-D88A0100BDA3}" uniqueName="1" name="Product" queryTableFieldId="1" dataDxfId="40"/>
    <tableColumn id="2" xr3:uid="{7310398A-2CEF-4456-8B07-A5CC70A04692}" uniqueName="2" name="Price per Unit" queryTableFieldId="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6D43512-89CD-465D-A0B2-C89DB1FC6C42}" name="Fact_Sales" displayName="Fact_Sales" ref="A1:I9649" tableType="queryTable" totalsRowShown="0">
  <autoFilter ref="A1:I9649" xr:uid="{36D43512-89CD-465D-A0B2-C89DB1FC6C42}"/>
  <tableColumns count="9">
    <tableColumn id="1" xr3:uid="{100A03B7-9599-458A-9270-7B5C74B05C5F}" uniqueName="1" name="Retailer ID" queryTableFieldId="1"/>
    <tableColumn id="2" xr3:uid="{95551BA0-80AB-4435-9175-BA0E4372D52A}" uniqueName="2" name="Invoice Date" queryTableFieldId="2" dataDxfId="39"/>
    <tableColumn id="3" xr3:uid="{DC356A1A-7E3C-469B-B85B-4EB193B0086A}" uniqueName="3" name="Product" queryTableFieldId="3" dataDxfId="38"/>
    <tableColumn id="4" xr3:uid="{8EB975C2-3A7E-4A3F-93FF-D0918EDA7E30}" uniqueName="4" name="Units Sold" queryTableFieldId="4"/>
    <tableColumn id="5" xr3:uid="{61B88359-CBA8-49AD-B744-E0C31618E059}" uniqueName="5" name="Total Sales" queryTableFieldId="5"/>
    <tableColumn id="6" xr3:uid="{DF4A2DD0-172E-4206-8DCA-438F884A68D8}" uniqueName="6" name="Operating Profit" queryTableFieldId="6"/>
    <tableColumn id="7" xr3:uid="{CF1933B7-965B-4DC1-9472-D1184B2EFA14}" uniqueName="7" name="Region" queryTableFieldId="7"/>
    <tableColumn id="8" xr3:uid="{353F97A5-5F78-4890-B752-A65180C167CF}" uniqueName="8" name="State" queryTableFieldId="8"/>
    <tableColumn id="9" xr3:uid="{96BCE37B-3245-41DA-9629-203CA9F074A4}" uniqueName="9" name="City" queryTableFieldId="9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DA11E02-5C0A-434B-85E2-7E3D163BB398}" name="Dim_Date" displayName="Dim_Date" ref="A1:F732" tableType="queryTable" totalsRowShown="0">
  <autoFilter ref="A1:F732" xr:uid="{DDA11E02-5C0A-434B-85E2-7E3D163BB398}"/>
  <tableColumns count="6">
    <tableColumn id="1" xr3:uid="{028A1855-68FB-4B59-84A7-152C04F1CC97}" uniqueName="1" name="Invoice Date" queryTableFieldId="1" dataDxfId="37"/>
    <tableColumn id="2" xr3:uid="{EECFDDBB-A947-488F-BE9F-37DFBE0726BB}" uniqueName="2" name="Year" queryTableFieldId="2"/>
    <tableColumn id="3" xr3:uid="{44C98A48-CA05-4ADB-9836-0967F4884607}" uniqueName="3" name="Month" queryTableFieldId="3" dataDxfId="36"/>
    <tableColumn id="4" xr3:uid="{4323D1FE-0D4C-40DB-A860-B6ACDEE66098}" uniqueName="4" name="Week" queryTableFieldId="4"/>
    <tableColumn id="5" xr3:uid="{AB986A1F-D864-41CE-AD11-CF9741F84FA0}" uniqueName="5" name="Day" queryTableFieldId="5" dataDxfId="35"/>
    <tableColumn id="6" xr3:uid="{B6D197D9-2A8C-4D03-BA44-B5423B878F3B}" uniqueName="6" name="Quarter" queryTableFieldId="6" dataDxfId="34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7C6C532-7997-4FE5-8242-138CB4190DC9}" name="Table1" displayName="Table1" ref="B5:Q9654" totalsRowCount="1" headerRowDxfId="33" dataDxfId="32">
  <autoFilter ref="B5:Q9653" xr:uid="{00000000-0001-0000-0000-000000000000}"/>
  <tableColumns count="16">
    <tableColumn id="1" xr3:uid="{9CFB3F93-D1E2-45CA-A23B-14ADFFED917C}" name="Retailer" dataDxfId="31" totalsRowDxfId="30"/>
    <tableColumn id="2" xr3:uid="{38C24C11-550C-4B5F-815C-781CC367B467}" name="Retailer ID" dataDxfId="29" totalsRowDxfId="28"/>
    <tableColumn id="3" xr3:uid="{9EF71A9F-973E-450A-A04E-B6EF120CD3FA}" name="Invoice Date" dataDxfId="27" totalsRowDxfId="26"/>
    <tableColumn id="4" xr3:uid="{718A5957-5F69-4C31-ACB7-6914F1D1A1BD}" name="Region" dataDxfId="25" totalsRowDxfId="24"/>
    <tableColumn id="5" xr3:uid="{A9FED3A8-44B4-4761-9DE5-2D4191E26A0B}" name="State" dataDxfId="23" totalsRowDxfId="22"/>
    <tableColumn id="6" xr3:uid="{951394E7-F184-41FA-8CD2-C68BA16F1287}" name="City" dataDxfId="21" totalsRowDxfId="20"/>
    <tableColumn id="7" xr3:uid="{3A071272-780E-4852-A02F-0291D39FCABA}" name="Product" dataDxfId="19" totalsRowDxfId="18"/>
    <tableColumn id="8" xr3:uid="{8AFD8091-8135-4B2F-824D-EAF2C2A7A982}" name="Price per Unit" dataDxfId="17" totalsRowDxfId="16"/>
    <tableColumn id="9" xr3:uid="{CF2FF79F-A0E7-4DDB-99BD-1491D7DE0E39}" name="Units Sold" dataDxfId="15" totalsRowDxfId="14"/>
    <tableColumn id="10" xr3:uid="{137C05D5-ABA5-4D73-B500-5239DF3EB859}" name="Total Sales" dataDxfId="13" totalsRowDxfId="12"/>
    <tableColumn id="11" xr3:uid="{E57F9B5E-570D-4161-9AA6-B8C3945818F8}" name="Operating Profit" dataDxfId="11" totalsRowDxfId="10"/>
    <tableColumn id="12" xr3:uid="{AF3453FC-F313-4B4E-96FF-8B0F9114A091}" name="Operating Margin" dataDxfId="9" totalsRowDxfId="8"/>
    <tableColumn id="13" xr3:uid="{E9CAA6D7-4838-40EA-AC1C-C50276861587}" name="Sales Method" dataDxfId="7" totalsRowDxfId="6"/>
    <tableColumn id="16" xr3:uid="{EBAC6F3B-3DCB-4B45-935D-5A42A0F5C4B0}" name="Year" dataDxfId="5" totalsRowDxfId="4">
      <calculatedColumnFormula>TEXT(Table1[[#This Row],[Invoice Date]],"yyyy")</calculatedColumnFormula>
    </tableColumn>
    <tableColumn id="14" xr3:uid="{394B72C9-169C-4563-AB30-96005FFF86EA}" name="Month" dataDxfId="3" totalsRowDxfId="2">
      <calculatedColumnFormula>TEXT(Table1[[#This Row],[Invoice Date]],"mmm")</calculatedColumnFormula>
    </tableColumn>
    <tableColumn id="15" xr3:uid="{9913E407-8B45-4C86-8F99-0FB26ED294EC}" name="Week" dataDxfId="1" totalsRowDxfId="0">
      <calculatedColumnFormula>WEEKNUM(Table1[[#This Row],[Invoice Date]]) + IF(YEAR(Table1[[#This Row],[Invoice Date]])=2021, 52, 0)</calculatedColumnFormula>
    </tableColumn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960E9-CC9F-4C37-B6ED-CC232D209787}">
  <dimension ref="A1:C7"/>
  <sheetViews>
    <sheetView workbookViewId="0">
      <selection activeCell="B4" sqref="B4"/>
    </sheetView>
  </sheetViews>
  <sheetFormatPr defaultRowHeight="14.4" x14ac:dyDescent="0.3"/>
  <cols>
    <col min="1" max="1" width="12.21875" bestFit="1" customWidth="1"/>
    <col min="2" max="2" width="12.5546875" bestFit="1" customWidth="1"/>
    <col min="3" max="3" width="15.5546875" bestFit="1" customWidth="1"/>
  </cols>
  <sheetData>
    <row r="1" spans="1:3" x14ac:dyDescent="0.3">
      <c r="A1" t="s">
        <v>1</v>
      </c>
      <c r="B1" t="s">
        <v>2</v>
      </c>
      <c r="C1" t="s">
        <v>13</v>
      </c>
    </row>
    <row r="2" spans="1:3" x14ac:dyDescent="0.3">
      <c r="A2" t="s">
        <v>14</v>
      </c>
      <c r="B2">
        <v>1185732</v>
      </c>
      <c r="C2" t="s">
        <v>18</v>
      </c>
    </row>
    <row r="3" spans="1:3" x14ac:dyDescent="0.3">
      <c r="A3" t="s">
        <v>25</v>
      </c>
      <c r="B3">
        <v>1185733</v>
      </c>
      <c r="C3" t="s">
        <v>24</v>
      </c>
    </row>
    <row r="4" spans="1:3" x14ac:dyDescent="0.3">
      <c r="A4" t="s">
        <v>26</v>
      </c>
      <c r="B4">
        <v>1197831</v>
      </c>
      <c r="C4" t="s">
        <v>24</v>
      </c>
    </row>
    <row r="5" spans="1:3" x14ac:dyDescent="0.3">
      <c r="A5" t="s">
        <v>30</v>
      </c>
      <c r="B5">
        <v>1128299</v>
      </c>
      <c r="C5" t="s">
        <v>24</v>
      </c>
    </row>
    <row r="6" spans="1:3" x14ac:dyDescent="0.3">
      <c r="A6" t="s">
        <v>34</v>
      </c>
      <c r="B6">
        <v>1189833</v>
      </c>
      <c r="C6" t="s">
        <v>24</v>
      </c>
    </row>
    <row r="7" spans="1:3" x14ac:dyDescent="0.3">
      <c r="A7" t="s">
        <v>61</v>
      </c>
      <c r="B7">
        <v>1185731</v>
      </c>
      <c r="C7" t="s">
        <v>24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BF8DA-64E0-4AF4-ABDB-F0BFFC7279E1}">
  <dimension ref="A1:B7"/>
  <sheetViews>
    <sheetView workbookViewId="0">
      <selection activeCell="B5" sqref="B5"/>
    </sheetView>
  </sheetViews>
  <sheetFormatPr defaultRowHeight="14.4" x14ac:dyDescent="0.3"/>
  <cols>
    <col min="1" max="1" width="26.21875" bestFit="1" customWidth="1"/>
    <col min="2" max="2" width="15.5546875" bestFit="1" customWidth="1"/>
  </cols>
  <sheetData>
    <row r="1" spans="1:2" x14ac:dyDescent="0.3">
      <c r="A1" t="s">
        <v>7</v>
      </c>
      <c r="B1" t="s">
        <v>8</v>
      </c>
    </row>
    <row r="2" spans="1:2" x14ac:dyDescent="0.3">
      <c r="A2" t="s">
        <v>17</v>
      </c>
      <c r="B2">
        <v>50</v>
      </c>
    </row>
    <row r="3" spans="1:2" x14ac:dyDescent="0.3">
      <c r="A3" t="s">
        <v>19</v>
      </c>
      <c r="B3">
        <v>50</v>
      </c>
    </row>
    <row r="4" spans="1:2" x14ac:dyDescent="0.3">
      <c r="A4" t="s">
        <v>20</v>
      </c>
      <c r="B4">
        <v>40</v>
      </c>
    </row>
    <row r="5" spans="1:2" x14ac:dyDescent="0.3">
      <c r="A5" t="s">
        <v>21</v>
      </c>
      <c r="B5">
        <v>45</v>
      </c>
    </row>
    <row r="6" spans="1:2" x14ac:dyDescent="0.3">
      <c r="A6" t="s">
        <v>22</v>
      </c>
      <c r="B6">
        <v>60</v>
      </c>
    </row>
    <row r="7" spans="1:2" x14ac:dyDescent="0.3">
      <c r="A7" t="s">
        <v>23</v>
      </c>
      <c r="B7">
        <v>50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81B9F-FFF3-400B-A58B-6E7B55CA2782}">
  <dimension ref="A1:I9649"/>
  <sheetViews>
    <sheetView workbookViewId="0">
      <selection activeCell="O15" sqref="O15"/>
    </sheetView>
  </sheetViews>
  <sheetFormatPr defaultRowHeight="14.4" x14ac:dyDescent="0.3"/>
  <cols>
    <col min="1" max="1" width="12.5546875" bestFit="1" customWidth="1"/>
    <col min="2" max="2" width="14.21875" bestFit="1" customWidth="1"/>
    <col min="3" max="3" width="26.21875" bestFit="1" customWidth="1"/>
    <col min="4" max="4" width="12.21875" bestFit="1" customWidth="1"/>
    <col min="5" max="5" width="12.77734375" bestFit="1" customWidth="1"/>
    <col min="6" max="6" width="17.77734375" bestFit="1" customWidth="1"/>
    <col min="7" max="7" width="9.77734375" bestFit="1" customWidth="1"/>
    <col min="8" max="8" width="15.21875" bestFit="1" customWidth="1"/>
    <col min="9" max="9" width="14" bestFit="1" customWidth="1"/>
  </cols>
  <sheetData>
    <row r="1" spans="1:9" x14ac:dyDescent="0.3">
      <c r="A1" t="s">
        <v>2</v>
      </c>
      <c r="B1" t="s">
        <v>3</v>
      </c>
      <c r="C1" t="s">
        <v>7</v>
      </c>
      <c r="D1" t="s">
        <v>9</v>
      </c>
      <c r="E1" t="s">
        <v>10</v>
      </c>
      <c r="F1" t="s">
        <v>11</v>
      </c>
      <c r="G1" t="s">
        <v>4</v>
      </c>
      <c r="H1" t="s">
        <v>5</v>
      </c>
      <c r="I1" t="s">
        <v>6</v>
      </c>
    </row>
    <row r="2" spans="1:9" x14ac:dyDescent="0.3">
      <c r="A2">
        <v>1185732</v>
      </c>
      <c r="B2" s="16">
        <v>43831</v>
      </c>
      <c r="C2" t="s">
        <v>23</v>
      </c>
      <c r="D2">
        <v>83</v>
      </c>
      <c r="E2">
        <v>4399</v>
      </c>
      <c r="F2">
        <v>1407.68</v>
      </c>
      <c r="G2" t="s">
        <v>15</v>
      </c>
      <c r="H2" t="s">
        <v>40</v>
      </c>
      <c r="I2" t="s">
        <v>41</v>
      </c>
    </row>
    <row r="3" spans="1:9" x14ac:dyDescent="0.3">
      <c r="A3">
        <v>1185732</v>
      </c>
      <c r="B3" s="16">
        <v>43831</v>
      </c>
      <c r="C3" t="s">
        <v>23</v>
      </c>
      <c r="D3">
        <v>83</v>
      </c>
      <c r="E3">
        <v>5644</v>
      </c>
      <c r="F3">
        <v>2426.92</v>
      </c>
      <c r="G3" t="s">
        <v>15</v>
      </c>
      <c r="H3" t="s">
        <v>40</v>
      </c>
      <c r="I3" t="s">
        <v>41</v>
      </c>
    </row>
    <row r="4" spans="1:9" x14ac:dyDescent="0.3">
      <c r="A4">
        <v>1185732</v>
      </c>
      <c r="B4" s="16">
        <v>43831</v>
      </c>
      <c r="C4" t="s">
        <v>17</v>
      </c>
      <c r="D4">
        <v>384</v>
      </c>
      <c r="E4">
        <v>13056</v>
      </c>
      <c r="F4">
        <v>6789.12</v>
      </c>
      <c r="G4" t="s">
        <v>15</v>
      </c>
      <c r="H4" t="s">
        <v>16</v>
      </c>
      <c r="I4" t="s">
        <v>16</v>
      </c>
    </row>
    <row r="5" spans="1:9" x14ac:dyDescent="0.3">
      <c r="A5">
        <v>1185732</v>
      </c>
      <c r="B5" s="16">
        <v>43831</v>
      </c>
      <c r="C5" t="s">
        <v>17</v>
      </c>
      <c r="D5">
        <v>336</v>
      </c>
      <c r="E5">
        <v>15792</v>
      </c>
      <c r="F5">
        <v>9633.119999999999</v>
      </c>
      <c r="G5" t="s">
        <v>15</v>
      </c>
      <c r="H5" t="s">
        <v>16</v>
      </c>
      <c r="I5" t="s">
        <v>16</v>
      </c>
    </row>
    <row r="6" spans="1:9" x14ac:dyDescent="0.3">
      <c r="A6">
        <v>1185732</v>
      </c>
      <c r="B6" s="16">
        <v>43831</v>
      </c>
      <c r="C6" t="s">
        <v>23</v>
      </c>
      <c r="D6">
        <v>275</v>
      </c>
      <c r="E6">
        <v>206250</v>
      </c>
      <c r="F6">
        <v>61875</v>
      </c>
      <c r="G6" t="s">
        <v>15</v>
      </c>
      <c r="H6" t="s">
        <v>40</v>
      </c>
      <c r="I6" t="s">
        <v>41</v>
      </c>
    </row>
    <row r="7" spans="1:9" x14ac:dyDescent="0.3">
      <c r="A7">
        <v>1185732</v>
      </c>
      <c r="B7" s="16">
        <v>43831</v>
      </c>
      <c r="C7" t="s">
        <v>17</v>
      </c>
      <c r="D7">
        <v>1200</v>
      </c>
      <c r="E7">
        <v>600000</v>
      </c>
      <c r="F7">
        <v>300000</v>
      </c>
      <c r="G7" t="s">
        <v>15</v>
      </c>
      <c r="H7" t="s">
        <v>16</v>
      </c>
      <c r="I7" t="s">
        <v>16</v>
      </c>
    </row>
    <row r="8" spans="1:9" x14ac:dyDescent="0.3">
      <c r="A8">
        <v>1128299</v>
      </c>
      <c r="B8" s="16">
        <v>43832</v>
      </c>
      <c r="C8" t="s">
        <v>17</v>
      </c>
      <c r="D8">
        <v>122</v>
      </c>
      <c r="E8">
        <v>3904</v>
      </c>
      <c r="F8">
        <v>1991.04</v>
      </c>
      <c r="G8" t="s">
        <v>15</v>
      </c>
      <c r="H8" t="s">
        <v>40</v>
      </c>
      <c r="I8" t="s">
        <v>41</v>
      </c>
    </row>
    <row r="9" spans="1:9" x14ac:dyDescent="0.3">
      <c r="A9">
        <v>1128299</v>
      </c>
      <c r="B9" s="16">
        <v>43832</v>
      </c>
      <c r="C9" t="s">
        <v>17</v>
      </c>
      <c r="D9">
        <v>158</v>
      </c>
      <c r="E9">
        <v>4266</v>
      </c>
      <c r="F9">
        <v>1791.7200000000003</v>
      </c>
      <c r="G9" t="s">
        <v>15</v>
      </c>
      <c r="H9" t="s">
        <v>40</v>
      </c>
      <c r="I9" t="s">
        <v>41</v>
      </c>
    </row>
    <row r="10" spans="1:9" x14ac:dyDescent="0.3">
      <c r="A10">
        <v>1185732</v>
      </c>
      <c r="B10" s="16">
        <v>43832</v>
      </c>
      <c r="C10" t="s">
        <v>19</v>
      </c>
      <c r="D10">
        <v>320</v>
      </c>
      <c r="E10">
        <v>11520</v>
      </c>
      <c r="F10">
        <v>4031.9999999999995</v>
      </c>
      <c r="G10" t="s">
        <v>15</v>
      </c>
      <c r="H10" t="s">
        <v>16</v>
      </c>
      <c r="I10" t="s">
        <v>16</v>
      </c>
    </row>
    <row r="11" spans="1:9" x14ac:dyDescent="0.3">
      <c r="A11">
        <v>1185732</v>
      </c>
      <c r="B11" s="16">
        <v>43832</v>
      </c>
      <c r="C11" t="s">
        <v>19</v>
      </c>
      <c r="D11">
        <v>260</v>
      </c>
      <c r="E11">
        <v>12220</v>
      </c>
      <c r="F11">
        <v>5132.3999999999996</v>
      </c>
      <c r="G11" t="s">
        <v>15</v>
      </c>
      <c r="H11" t="s">
        <v>16</v>
      </c>
      <c r="I11" t="s">
        <v>16</v>
      </c>
    </row>
    <row r="12" spans="1:9" x14ac:dyDescent="0.3">
      <c r="A12">
        <v>1128299</v>
      </c>
      <c r="B12" s="16">
        <v>43832</v>
      </c>
      <c r="C12" t="s">
        <v>17</v>
      </c>
      <c r="D12">
        <v>450</v>
      </c>
      <c r="E12">
        <v>157500</v>
      </c>
      <c r="F12">
        <v>63000</v>
      </c>
      <c r="G12" t="s">
        <v>15</v>
      </c>
      <c r="H12" t="s">
        <v>40</v>
      </c>
      <c r="I12" t="s">
        <v>41</v>
      </c>
    </row>
    <row r="13" spans="1:9" x14ac:dyDescent="0.3">
      <c r="A13">
        <v>1185732</v>
      </c>
      <c r="B13" s="16">
        <v>43832</v>
      </c>
      <c r="C13" t="s">
        <v>19</v>
      </c>
      <c r="D13">
        <v>1000</v>
      </c>
      <c r="E13">
        <v>500000</v>
      </c>
      <c r="F13">
        <v>150000</v>
      </c>
      <c r="G13" t="s">
        <v>15</v>
      </c>
      <c r="H13" t="s">
        <v>16</v>
      </c>
      <c r="I13" t="s">
        <v>16</v>
      </c>
    </row>
    <row r="14" spans="1:9" x14ac:dyDescent="0.3">
      <c r="A14">
        <v>1128299</v>
      </c>
      <c r="B14" s="16">
        <v>43833</v>
      </c>
      <c r="C14" t="s">
        <v>19</v>
      </c>
      <c r="D14">
        <v>135</v>
      </c>
      <c r="E14">
        <v>4725</v>
      </c>
      <c r="F14">
        <v>1464.75</v>
      </c>
      <c r="G14" t="s">
        <v>15</v>
      </c>
      <c r="H14" t="s">
        <v>40</v>
      </c>
      <c r="I14" t="s">
        <v>41</v>
      </c>
    </row>
    <row r="15" spans="1:9" x14ac:dyDescent="0.3">
      <c r="A15">
        <v>1128299</v>
      </c>
      <c r="B15" s="16">
        <v>43833</v>
      </c>
      <c r="C15" t="s">
        <v>19</v>
      </c>
      <c r="D15">
        <v>117</v>
      </c>
      <c r="E15">
        <v>5148</v>
      </c>
      <c r="F15">
        <v>1904.76</v>
      </c>
      <c r="G15" t="s">
        <v>15</v>
      </c>
      <c r="H15" t="s">
        <v>40</v>
      </c>
      <c r="I15" t="s">
        <v>41</v>
      </c>
    </row>
    <row r="16" spans="1:9" x14ac:dyDescent="0.3">
      <c r="A16">
        <v>1185732</v>
      </c>
      <c r="B16" s="16">
        <v>43833</v>
      </c>
      <c r="C16" t="s">
        <v>20</v>
      </c>
      <c r="D16">
        <v>250</v>
      </c>
      <c r="E16">
        <v>9000</v>
      </c>
      <c r="F16">
        <v>4140</v>
      </c>
      <c r="G16" t="s">
        <v>15</v>
      </c>
      <c r="H16" t="s">
        <v>16</v>
      </c>
      <c r="I16" t="s">
        <v>16</v>
      </c>
    </row>
    <row r="17" spans="1:9" x14ac:dyDescent="0.3">
      <c r="A17">
        <v>1185732</v>
      </c>
      <c r="B17" s="16">
        <v>43833</v>
      </c>
      <c r="C17" t="s">
        <v>20</v>
      </c>
      <c r="D17">
        <v>350</v>
      </c>
      <c r="E17">
        <v>11200</v>
      </c>
      <c r="F17">
        <v>4144</v>
      </c>
      <c r="G17" t="s">
        <v>15</v>
      </c>
      <c r="H17" t="s">
        <v>16</v>
      </c>
      <c r="I17" t="s">
        <v>16</v>
      </c>
    </row>
    <row r="18" spans="1:9" x14ac:dyDescent="0.3">
      <c r="A18">
        <v>1128299</v>
      </c>
      <c r="B18" s="16">
        <v>43833</v>
      </c>
      <c r="C18" t="s">
        <v>19</v>
      </c>
      <c r="D18">
        <v>450</v>
      </c>
      <c r="E18">
        <v>202500</v>
      </c>
      <c r="F18">
        <v>50625</v>
      </c>
      <c r="G18" t="s">
        <v>15</v>
      </c>
      <c r="H18" t="s">
        <v>40</v>
      </c>
      <c r="I18" t="s">
        <v>41</v>
      </c>
    </row>
    <row r="19" spans="1:9" x14ac:dyDescent="0.3">
      <c r="A19">
        <v>1185732</v>
      </c>
      <c r="B19" s="16">
        <v>43833</v>
      </c>
      <c r="C19" t="s">
        <v>20</v>
      </c>
      <c r="D19">
        <v>1000</v>
      </c>
      <c r="E19">
        <v>400000</v>
      </c>
      <c r="F19">
        <v>140000</v>
      </c>
      <c r="G19" t="s">
        <v>15</v>
      </c>
      <c r="H19" t="s">
        <v>16</v>
      </c>
      <c r="I19" t="s">
        <v>16</v>
      </c>
    </row>
    <row r="20" spans="1:9" x14ac:dyDescent="0.3">
      <c r="A20">
        <v>1128299</v>
      </c>
      <c r="B20" s="16">
        <v>43834</v>
      </c>
      <c r="C20" t="s">
        <v>20</v>
      </c>
      <c r="D20">
        <v>117</v>
      </c>
      <c r="E20">
        <v>4797</v>
      </c>
      <c r="F20">
        <v>2590.38</v>
      </c>
      <c r="G20" t="s">
        <v>15</v>
      </c>
      <c r="H20" t="s">
        <v>40</v>
      </c>
      <c r="I20" t="s">
        <v>41</v>
      </c>
    </row>
    <row r="21" spans="1:9" x14ac:dyDescent="0.3">
      <c r="A21">
        <v>1128299</v>
      </c>
      <c r="B21" s="16">
        <v>43834</v>
      </c>
      <c r="C21" t="s">
        <v>20</v>
      </c>
      <c r="D21">
        <v>140</v>
      </c>
      <c r="E21">
        <v>5040</v>
      </c>
      <c r="F21">
        <v>2368.8000000000002</v>
      </c>
      <c r="G21" t="s">
        <v>15</v>
      </c>
      <c r="H21" t="s">
        <v>40</v>
      </c>
      <c r="I21" t="s">
        <v>41</v>
      </c>
    </row>
    <row r="22" spans="1:9" x14ac:dyDescent="0.3">
      <c r="A22">
        <v>1185732</v>
      </c>
      <c r="B22" s="16">
        <v>43834</v>
      </c>
      <c r="C22" t="s">
        <v>21</v>
      </c>
      <c r="D22">
        <v>281</v>
      </c>
      <c r="E22">
        <v>10116</v>
      </c>
      <c r="F22">
        <v>3742.92</v>
      </c>
      <c r="G22" t="s">
        <v>15</v>
      </c>
      <c r="H22" t="s">
        <v>16</v>
      </c>
      <c r="I22" t="s">
        <v>16</v>
      </c>
    </row>
    <row r="23" spans="1:9" x14ac:dyDescent="0.3">
      <c r="A23">
        <v>1185732</v>
      </c>
      <c r="B23" s="16">
        <v>43834</v>
      </c>
      <c r="C23" t="s">
        <v>21</v>
      </c>
      <c r="D23">
        <v>247</v>
      </c>
      <c r="E23">
        <v>10127</v>
      </c>
      <c r="F23">
        <v>4658.42</v>
      </c>
      <c r="G23" t="s">
        <v>15</v>
      </c>
      <c r="H23" t="s">
        <v>16</v>
      </c>
      <c r="I23" t="s">
        <v>16</v>
      </c>
    </row>
    <row r="24" spans="1:9" x14ac:dyDescent="0.3">
      <c r="A24">
        <v>1128299</v>
      </c>
      <c r="B24" s="16">
        <v>43834</v>
      </c>
      <c r="C24" t="s">
        <v>20</v>
      </c>
      <c r="D24">
        <v>450</v>
      </c>
      <c r="E24">
        <v>202500</v>
      </c>
      <c r="F24">
        <v>81000</v>
      </c>
      <c r="G24" t="s">
        <v>15</v>
      </c>
      <c r="H24" t="s">
        <v>40</v>
      </c>
      <c r="I24" t="s">
        <v>41</v>
      </c>
    </row>
    <row r="25" spans="1:9" x14ac:dyDescent="0.3">
      <c r="A25">
        <v>1185732</v>
      </c>
      <c r="B25" s="16">
        <v>43834</v>
      </c>
      <c r="C25" t="s">
        <v>21</v>
      </c>
      <c r="D25">
        <v>850</v>
      </c>
      <c r="E25">
        <v>382500</v>
      </c>
      <c r="F25">
        <v>133875</v>
      </c>
      <c r="G25" t="s">
        <v>15</v>
      </c>
      <c r="H25" t="s">
        <v>16</v>
      </c>
      <c r="I25" t="s">
        <v>16</v>
      </c>
    </row>
    <row r="26" spans="1:9" x14ac:dyDescent="0.3">
      <c r="A26">
        <v>1128299</v>
      </c>
      <c r="B26" s="16">
        <v>43835</v>
      </c>
      <c r="C26" t="s">
        <v>21</v>
      </c>
      <c r="D26">
        <v>90</v>
      </c>
      <c r="E26">
        <v>3060</v>
      </c>
      <c r="F26">
        <v>1254.5999999999999</v>
      </c>
      <c r="G26" t="s">
        <v>15</v>
      </c>
      <c r="H26" t="s">
        <v>40</v>
      </c>
      <c r="I26" t="s">
        <v>41</v>
      </c>
    </row>
    <row r="27" spans="1:9" x14ac:dyDescent="0.3">
      <c r="A27">
        <v>1128299</v>
      </c>
      <c r="B27" s="16">
        <v>43835</v>
      </c>
      <c r="C27" t="s">
        <v>21</v>
      </c>
      <c r="D27">
        <v>87</v>
      </c>
      <c r="E27">
        <v>3741</v>
      </c>
      <c r="F27">
        <v>1870.5</v>
      </c>
      <c r="G27" t="s">
        <v>15</v>
      </c>
      <c r="H27" t="s">
        <v>40</v>
      </c>
      <c r="I27" t="s">
        <v>41</v>
      </c>
    </row>
    <row r="28" spans="1:9" x14ac:dyDescent="0.3">
      <c r="A28">
        <v>1185732</v>
      </c>
      <c r="B28" s="16">
        <v>43835</v>
      </c>
      <c r="C28" t="s">
        <v>22</v>
      </c>
      <c r="D28">
        <v>234</v>
      </c>
      <c r="E28">
        <v>12870</v>
      </c>
      <c r="F28">
        <v>5148</v>
      </c>
      <c r="G28" t="s">
        <v>15</v>
      </c>
      <c r="H28" t="s">
        <v>16</v>
      </c>
      <c r="I28" t="s">
        <v>16</v>
      </c>
    </row>
    <row r="29" spans="1:9" x14ac:dyDescent="0.3">
      <c r="A29">
        <v>1185732</v>
      </c>
      <c r="B29" s="16">
        <v>43835</v>
      </c>
      <c r="C29" t="s">
        <v>22</v>
      </c>
      <c r="D29">
        <v>306</v>
      </c>
      <c r="E29">
        <v>13158</v>
      </c>
      <c r="F29">
        <v>4868.46</v>
      </c>
      <c r="G29" t="s">
        <v>15</v>
      </c>
      <c r="H29" t="s">
        <v>16</v>
      </c>
      <c r="I29" t="s">
        <v>16</v>
      </c>
    </row>
    <row r="30" spans="1:9" x14ac:dyDescent="0.3">
      <c r="A30">
        <v>1128299</v>
      </c>
      <c r="B30" s="16">
        <v>43835</v>
      </c>
      <c r="C30" t="s">
        <v>21</v>
      </c>
      <c r="D30">
        <v>300</v>
      </c>
      <c r="E30">
        <v>135000</v>
      </c>
      <c r="F30">
        <v>47250</v>
      </c>
      <c r="G30" t="s">
        <v>15</v>
      </c>
      <c r="H30" t="s">
        <v>40</v>
      </c>
      <c r="I30" t="s">
        <v>41</v>
      </c>
    </row>
    <row r="31" spans="1:9" x14ac:dyDescent="0.3">
      <c r="A31">
        <v>1185732</v>
      </c>
      <c r="B31" s="16">
        <v>43835</v>
      </c>
      <c r="C31" t="s">
        <v>22</v>
      </c>
      <c r="D31">
        <v>900</v>
      </c>
      <c r="E31">
        <v>540000</v>
      </c>
      <c r="F31">
        <v>162000</v>
      </c>
      <c r="G31" t="s">
        <v>15</v>
      </c>
      <c r="H31" t="s">
        <v>16</v>
      </c>
      <c r="I31" t="s">
        <v>16</v>
      </c>
    </row>
    <row r="32" spans="1:9" x14ac:dyDescent="0.3">
      <c r="A32">
        <v>1128299</v>
      </c>
      <c r="B32" s="16">
        <v>43836</v>
      </c>
      <c r="C32" t="s">
        <v>22</v>
      </c>
      <c r="D32">
        <v>80</v>
      </c>
      <c r="E32">
        <v>2960</v>
      </c>
      <c r="F32">
        <v>1687.2000000000003</v>
      </c>
      <c r="G32" t="s">
        <v>31</v>
      </c>
      <c r="H32" t="s">
        <v>42</v>
      </c>
      <c r="I32" t="s">
        <v>43</v>
      </c>
    </row>
    <row r="33" spans="1:9" x14ac:dyDescent="0.3">
      <c r="A33">
        <v>1128299</v>
      </c>
      <c r="B33" s="16">
        <v>43836</v>
      </c>
      <c r="C33" t="s">
        <v>22</v>
      </c>
      <c r="D33">
        <v>70</v>
      </c>
      <c r="E33">
        <v>3290</v>
      </c>
      <c r="F33">
        <v>2138.5</v>
      </c>
      <c r="G33" t="s">
        <v>31</v>
      </c>
      <c r="H33" t="s">
        <v>42</v>
      </c>
      <c r="I33" t="s">
        <v>43</v>
      </c>
    </row>
    <row r="34" spans="1:9" x14ac:dyDescent="0.3">
      <c r="A34">
        <v>1185732</v>
      </c>
      <c r="B34" s="16">
        <v>43836</v>
      </c>
      <c r="C34" t="s">
        <v>23</v>
      </c>
      <c r="D34">
        <v>260</v>
      </c>
      <c r="E34">
        <v>11960</v>
      </c>
      <c r="F34">
        <v>4425.2</v>
      </c>
      <c r="G34" t="s">
        <v>15</v>
      </c>
      <c r="H34" t="s">
        <v>16</v>
      </c>
      <c r="I34" t="s">
        <v>16</v>
      </c>
    </row>
    <row r="35" spans="1:9" x14ac:dyDescent="0.3">
      <c r="A35">
        <v>1185732</v>
      </c>
      <c r="B35" s="16">
        <v>43836</v>
      </c>
      <c r="C35" t="s">
        <v>23</v>
      </c>
      <c r="D35">
        <v>330</v>
      </c>
      <c r="E35">
        <v>12540</v>
      </c>
      <c r="F35">
        <v>4012.8</v>
      </c>
      <c r="G35" t="s">
        <v>15</v>
      </c>
      <c r="H35" t="s">
        <v>16</v>
      </c>
      <c r="I35" t="s">
        <v>16</v>
      </c>
    </row>
    <row r="36" spans="1:9" x14ac:dyDescent="0.3">
      <c r="A36">
        <v>1128299</v>
      </c>
      <c r="B36" s="16">
        <v>43836</v>
      </c>
      <c r="C36" t="s">
        <v>22</v>
      </c>
      <c r="D36">
        <v>250</v>
      </c>
      <c r="E36">
        <v>125000</v>
      </c>
      <c r="F36">
        <v>68750</v>
      </c>
      <c r="G36" t="s">
        <v>31</v>
      </c>
      <c r="H36" t="s">
        <v>42</v>
      </c>
      <c r="I36" t="s">
        <v>43</v>
      </c>
    </row>
    <row r="37" spans="1:9" x14ac:dyDescent="0.3">
      <c r="A37">
        <v>1185732</v>
      </c>
      <c r="B37" s="16">
        <v>43836</v>
      </c>
      <c r="C37" t="s">
        <v>23</v>
      </c>
      <c r="D37">
        <v>1000</v>
      </c>
      <c r="E37">
        <v>500000</v>
      </c>
      <c r="F37">
        <v>125000</v>
      </c>
      <c r="G37" t="s">
        <v>15</v>
      </c>
      <c r="H37" t="s">
        <v>16</v>
      </c>
      <c r="I37" t="s">
        <v>16</v>
      </c>
    </row>
    <row r="38" spans="1:9" x14ac:dyDescent="0.3">
      <c r="A38">
        <v>1128299</v>
      </c>
      <c r="B38" s="16">
        <v>43837</v>
      </c>
      <c r="C38" t="s">
        <v>23</v>
      </c>
      <c r="D38">
        <v>128</v>
      </c>
      <c r="E38">
        <v>5248</v>
      </c>
      <c r="F38">
        <v>1574.4000000000003</v>
      </c>
      <c r="G38" t="s">
        <v>31</v>
      </c>
      <c r="H38" t="s">
        <v>42</v>
      </c>
      <c r="I38" t="s">
        <v>43</v>
      </c>
    </row>
    <row r="39" spans="1:9" x14ac:dyDescent="0.3">
      <c r="A39">
        <v>1128299</v>
      </c>
      <c r="B39" s="16">
        <v>43837</v>
      </c>
      <c r="C39" t="s">
        <v>23</v>
      </c>
      <c r="D39">
        <v>166</v>
      </c>
      <c r="E39">
        <v>5976</v>
      </c>
      <c r="F39">
        <v>1434.24</v>
      </c>
      <c r="G39" t="s">
        <v>31</v>
      </c>
      <c r="H39" t="s">
        <v>42</v>
      </c>
      <c r="I39" t="s">
        <v>43</v>
      </c>
    </row>
    <row r="40" spans="1:9" x14ac:dyDescent="0.3">
      <c r="A40">
        <v>1185732</v>
      </c>
      <c r="B40" s="16">
        <v>43837</v>
      </c>
      <c r="C40" t="s">
        <v>17</v>
      </c>
      <c r="D40">
        <v>388</v>
      </c>
      <c r="E40">
        <v>12804</v>
      </c>
      <c r="F40">
        <v>6658.08</v>
      </c>
      <c r="G40" t="s">
        <v>15</v>
      </c>
      <c r="H40" t="s">
        <v>16</v>
      </c>
      <c r="I40" t="s">
        <v>16</v>
      </c>
    </row>
    <row r="41" spans="1:9" x14ac:dyDescent="0.3">
      <c r="A41">
        <v>1185732</v>
      </c>
      <c r="B41" s="16">
        <v>43837</v>
      </c>
      <c r="C41" t="s">
        <v>17</v>
      </c>
      <c r="D41">
        <v>313</v>
      </c>
      <c r="E41">
        <v>14398</v>
      </c>
      <c r="F41">
        <v>8926.76</v>
      </c>
      <c r="G41" t="s">
        <v>15</v>
      </c>
      <c r="H41" t="s">
        <v>16</v>
      </c>
      <c r="I41" t="s">
        <v>16</v>
      </c>
    </row>
    <row r="42" spans="1:9" x14ac:dyDescent="0.3">
      <c r="A42">
        <v>1128299</v>
      </c>
      <c r="B42" s="16">
        <v>43837</v>
      </c>
      <c r="C42" t="s">
        <v>23</v>
      </c>
      <c r="D42">
        <v>475</v>
      </c>
      <c r="E42">
        <v>213750</v>
      </c>
      <c r="F42">
        <v>42750</v>
      </c>
      <c r="G42" t="s">
        <v>31</v>
      </c>
      <c r="H42" t="s">
        <v>42</v>
      </c>
      <c r="I42" t="s">
        <v>43</v>
      </c>
    </row>
    <row r="43" spans="1:9" x14ac:dyDescent="0.3">
      <c r="A43">
        <v>1185732</v>
      </c>
      <c r="B43" s="16">
        <v>43837</v>
      </c>
      <c r="C43" t="s">
        <v>17</v>
      </c>
      <c r="D43">
        <v>1250</v>
      </c>
      <c r="E43">
        <v>625000</v>
      </c>
      <c r="F43">
        <v>312500</v>
      </c>
      <c r="G43" t="s">
        <v>15</v>
      </c>
      <c r="H43" t="s">
        <v>16</v>
      </c>
      <c r="I43" t="s">
        <v>16</v>
      </c>
    </row>
    <row r="44" spans="1:9" x14ac:dyDescent="0.3">
      <c r="A44">
        <v>1128299</v>
      </c>
      <c r="B44" s="16">
        <v>43838</v>
      </c>
      <c r="C44" t="s">
        <v>17</v>
      </c>
      <c r="D44">
        <v>173</v>
      </c>
      <c r="E44">
        <v>4671</v>
      </c>
      <c r="F44">
        <v>2008.5300000000002</v>
      </c>
      <c r="G44" t="s">
        <v>31</v>
      </c>
      <c r="H44" t="s">
        <v>42</v>
      </c>
      <c r="I44" t="s">
        <v>43</v>
      </c>
    </row>
    <row r="45" spans="1:9" x14ac:dyDescent="0.3">
      <c r="A45">
        <v>1128299</v>
      </c>
      <c r="B45" s="16">
        <v>43838</v>
      </c>
      <c r="C45" t="s">
        <v>17</v>
      </c>
      <c r="D45">
        <v>158</v>
      </c>
      <c r="E45">
        <v>5372</v>
      </c>
      <c r="F45">
        <v>2686</v>
      </c>
      <c r="G45" t="s">
        <v>31</v>
      </c>
      <c r="H45" t="s">
        <v>42</v>
      </c>
      <c r="I45" t="s">
        <v>43</v>
      </c>
    </row>
    <row r="46" spans="1:9" x14ac:dyDescent="0.3">
      <c r="A46">
        <v>1185732</v>
      </c>
      <c r="B46" s="16">
        <v>43838</v>
      </c>
      <c r="C46" t="s">
        <v>19</v>
      </c>
      <c r="D46">
        <v>261</v>
      </c>
      <c r="E46">
        <v>12006</v>
      </c>
      <c r="F46">
        <v>5282.64</v>
      </c>
      <c r="G46" t="s">
        <v>15</v>
      </c>
      <c r="H46" t="s">
        <v>16</v>
      </c>
      <c r="I46" t="s">
        <v>16</v>
      </c>
    </row>
    <row r="47" spans="1:9" x14ac:dyDescent="0.3">
      <c r="A47">
        <v>1185732</v>
      </c>
      <c r="B47" s="16">
        <v>43838</v>
      </c>
      <c r="C47" t="s">
        <v>19</v>
      </c>
      <c r="D47">
        <v>315</v>
      </c>
      <c r="E47">
        <v>12285</v>
      </c>
      <c r="F47">
        <v>4054.0499999999997</v>
      </c>
      <c r="G47" t="s">
        <v>15</v>
      </c>
      <c r="H47" t="s">
        <v>16</v>
      </c>
      <c r="I47" t="s">
        <v>16</v>
      </c>
    </row>
    <row r="48" spans="1:9" x14ac:dyDescent="0.3">
      <c r="A48">
        <v>1128299</v>
      </c>
      <c r="B48" s="16">
        <v>43838</v>
      </c>
      <c r="C48" t="s">
        <v>17</v>
      </c>
      <c r="D48">
        <v>525</v>
      </c>
      <c r="E48">
        <v>183750</v>
      </c>
      <c r="F48">
        <v>73500</v>
      </c>
      <c r="G48" t="s">
        <v>31</v>
      </c>
      <c r="H48" t="s">
        <v>42</v>
      </c>
      <c r="I48" t="s">
        <v>43</v>
      </c>
    </row>
    <row r="49" spans="1:9" x14ac:dyDescent="0.3">
      <c r="A49">
        <v>1185732</v>
      </c>
      <c r="B49" s="16">
        <v>43838</v>
      </c>
      <c r="C49" t="s">
        <v>19</v>
      </c>
      <c r="D49">
        <v>900</v>
      </c>
      <c r="E49">
        <v>450000</v>
      </c>
      <c r="F49">
        <v>135000</v>
      </c>
      <c r="G49" t="s">
        <v>15</v>
      </c>
      <c r="H49" t="s">
        <v>16</v>
      </c>
      <c r="I49" t="s">
        <v>16</v>
      </c>
    </row>
    <row r="50" spans="1:9" x14ac:dyDescent="0.3">
      <c r="A50">
        <v>1128299</v>
      </c>
      <c r="B50" s="16">
        <v>43839</v>
      </c>
      <c r="C50" t="s">
        <v>19</v>
      </c>
      <c r="D50">
        <v>145</v>
      </c>
      <c r="E50">
        <v>5075</v>
      </c>
      <c r="F50">
        <v>1573.25</v>
      </c>
      <c r="G50" t="s">
        <v>31</v>
      </c>
      <c r="H50" t="s">
        <v>42</v>
      </c>
      <c r="I50" t="s">
        <v>43</v>
      </c>
    </row>
    <row r="51" spans="1:9" x14ac:dyDescent="0.3">
      <c r="A51">
        <v>1128299</v>
      </c>
      <c r="B51" s="16">
        <v>43839</v>
      </c>
      <c r="C51" t="s">
        <v>19</v>
      </c>
      <c r="D51">
        <v>128</v>
      </c>
      <c r="E51">
        <v>5504</v>
      </c>
      <c r="F51">
        <v>2201.6</v>
      </c>
      <c r="G51" t="s">
        <v>31</v>
      </c>
      <c r="H51" t="s">
        <v>42</v>
      </c>
      <c r="I51" t="s">
        <v>43</v>
      </c>
    </row>
    <row r="52" spans="1:9" x14ac:dyDescent="0.3">
      <c r="A52">
        <v>1128299</v>
      </c>
      <c r="B52" s="16">
        <v>43839</v>
      </c>
      <c r="C52" t="s">
        <v>19</v>
      </c>
      <c r="D52">
        <v>425</v>
      </c>
      <c r="E52">
        <v>191250</v>
      </c>
      <c r="F52">
        <v>47812.5</v>
      </c>
      <c r="G52" t="s">
        <v>31</v>
      </c>
      <c r="H52" t="s">
        <v>42</v>
      </c>
      <c r="I52" t="s">
        <v>43</v>
      </c>
    </row>
    <row r="53" spans="1:9" x14ac:dyDescent="0.3">
      <c r="A53">
        <v>1128299</v>
      </c>
      <c r="B53" s="16">
        <v>43840</v>
      </c>
      <c r="C53" t="s">
        <v>20</v>
      </c>
      <c r="D53">
        <v>140</v>
      </c>
      <c r="E53">
        <v>4340</v>
      </c>
      <c r="F53">
        <v>1866.2000000000003</v>
      </c>
      <c r="G53" t="s">
        <v>31</v>
      </c>
      <c r="H53" t="s">
        <v>42</v>
      </c>
      <c r="I53" t="s">
        <v>43</v>
      </c>
    </row>
    <row r="54" spans="1:9" x14ac:dyDescent="0.3">
      <c r="A54">
        <v>1128299</v>
      </c>
      <c r="B54" s="16">
        <v>43840</v>
      </c>
      <c r="C54" t="s">
        <v>20</v>
      </c>
      <c r="D54">
        <v>119</v>
      </c>
      <c r="E54">
        <v>4879</v>
      </c>
      <c r="F54">
        <v>2585.8700000000003</v>
      </c>
      <c r="G54" t="s">
        <v>31</v>
      </c>
      <c r="H54" t="s">
        <v>42</v>
      </c>
      <c r="I54" t="s">
        <v>43</v>
      </c>
    </row>
    <row r="55" spans="1:9" x14ac:dyDescent="0.3">
      <c r="A55">
        <v>1128299</v>
      </c>
      <c r="B55" s="16">
        <v>43840</v>
      </c>
      <c r="C55" t="s">
        <v>20</v>
      </c>
      <c r="D55">
        <v>425</v>
      </c>
      <c r="E55">
        <v>191250</v>
      </c>
      <c r="F55">
        <v>76500</v>
      </c>
      <c r="G55" t="s">
        <v>31</v>
      </c>
      <c r="H55" t="s">
        <v>42</v>
      </c>
      <c r="I55" t="s">
        <v>43</v>
      </c>
    </row>
    <row r="56" spans="1:9" x14ac:dyDescent="0.3">
      <c r="A56">
        <v>1128299</v>
      </c>
      <c r="B56" s="16">
        <v>43841</v>
      </c>
      <c r="C56" t="s">
        <v>21</v>
      </c>
      <c r="D56">
        <v>85</v>
      </c>
      <c r="E56">
        <v>2550</v>
      </c>
      <c r="F56">
        <v>1045.5</v>
      </c>
      <c r="G56" t="s">
        <v>31</v>
      </c>
      <c r="H56" t="s">
        <v>42</v>
      </c>
      <c r="I56" t="s">
        <v>43</v>
      </c>
    </row>
    <row r="57" spans="1:9" x14ac:dyDescent="0.3">
      <c r="A57">
        <v>1128299</v>
      </c>
      <c r="B57" s="16">
        <v>43841</v>
      </c>
      <c r="C57" t="s">
        <v>21</v>
      </c>
      <c r="D57">
        <v>74</v>
      </c>
      <c r="E57">
        <v>3256</v>
      </c>
      <c r="F57">
        <v>1497.76</v>
      </c>
      <c r="G57" t="s">
        <v>31</v>
      </c>
      <c r="H57" t="s">
        <v>42</v>
      </c>
      <c r="I57" t="s">
        <v>43</v>
      </c>
    </row>
    <row r="58" spans="1:9" x14ac:dyDescent="0.3">
      <c r="A58">
        <v>1128299</v>
      </c>
      <c r="B58" s="16">
        <v>43841</v>
      </c>
      <c r="C58" t="s">
        <v>21</v>
      </c>
      <c r="D58">
        <v>275</v>
      </c>
      <c r="E58">
        <v>123750</v>
      </c>
      <c r="F58">
        <v>43312.5</v>
      </c>
      <c r="G58" t="s">
        <v>31</v>
      </c>
      <c r="H58" t="s">
        <v>42</v>
      </c>
      <c r="I58" t="s">
        <v>43</v>
      </c>
    </row>
    <row r="59" spans="1:9" x14ac:dyDescent="0.3">
      <c r="A59">
        <v>1128299</v>
      </c>
      <c r="B59" s="16">
        <v>43842</v>
      </c>
      <c r="C59" t="s">
        <v>22</v>
      </c>
      <c r="D59">
        <v>52</v>
      </c>
      <c r="E59">
        <v>2392</v>
      </c>
      <c r="F59">
        <v>1674.4</v>
      </c>
      <c r="G59" t="s">
        <v>31</v>
      </c>
      <c r="H59" t="s">
        <v>42</v>
      </c>
      <c r="I59" t="s">
        <v>43</v>
      </c>
    </row>
    <row r="60" spans="1:9" x14ac:dyDescent="0.3">
      <c r="A60">
        <v>1128299</v>
      </c>
      <c r="B60" s="16">
        <v>43842</v>
      </c>
      <c r="C60" t="s">
        <v>22</v>
      </c>
      <c r="D60">
        <v>70</v>
      </c>
      <c r="E60">
        <v>2590</v>
      </c>
      <c r="F60">
        <v>1579.9000000000003</v>
      </c>
      <c r="G60" t="s">
        <v>31</v>
      </c>
      <c r="H60" t="s">
        <v>42</v>
      </c>
      <c r="I60" t="s">
        <v>43</v>
      </c>
    </row>
    <row r="61" spans="1:9" x14ac:dyDescent="0.3">
      <c r="A61">
        <v>1128299</v>
      </c>
      <c r="B61" s="16">
        <v>43842</v>
      </c>
      <c r="C61" t="s">
        <v>22</v>
      </c>
      <c r="D61">
        <v>200</v>
      </c>
      <c r="E61">
        <v>100000</v>
      </c>
      <c r="F61">
        <v>55000.000000000007</v>
      </c>
      <c r="G61" t="s">
        <v>31</v>
      </c>
      <c r="H61" t="s">
        <v>42</v>
      </c>
      <c r="I61" t="s">
        <v>43</v>
      </c>
    </row>
    <row r="62" spans="1:9" x14ac:dyDescent="0.3">
      <c r="A62">
        <v>1128299</v>
      </c>
      <c r="B62" s="16">
        <v>43843</v>
      </c>
      <c r="C62" t="s">
        <v>23</v>
      </c>
      <c r="D62">
        <v>140</v>
      </c>
      <c r="E62">
        <v>4340</v>
      </c>
      <c r="F62">
        <v>998.2</v>
      </c>
      <c r="G62" t="s">
        <v>31</v>
      </c>
      <c r="H62" t="s">
        <v>42</v>
      </c>
      <c r="I62" t="s">
        <v>43</v>
      </c>
    </row>
    <row r="63" spans="1:9" x14ac:dyDescent="0.3">
      <c r="A63">
        <v>1128299</v>
      </c>
      <c r="B63" s="16">
        <v>43843</v>
      </c>
      <c r="C63" t="s">
        <v>23</v>
      </c>
      <c r="D63">
        <v>116</v>
      </c>
      <c r="E63">
        <v>4756</v>
      </c>
      <c r="F63">
        <v>1617.0400000000002</v>
      </c>
      <c r="G63" t="s">
        <v>31</v>
      </c>
      <c r="H63" t="s">
        <v>42</v>
      </c>
      <c r="I63" t="s">
        <v>43</v>
      </c>
    </row>
    <row r="64" spans="1:9" x14ac:dyDescent="0.3">
      <c r="A64">
        <v>1128299</v>
      </c>
      <c r="B64" s="16">
        <v>43843</v>
      </c>
      <c r="C64" t="s">
        <v>23</v>
      </c>
      <c r="D64">
        <v>400</v>
      </c>
      <c r="E64">
        <v>180000</v>
      </c>
      <c r="F64">
        <v>36000</v>
      </c>
      <c r="G64" t="s">
        <v>31</v>
      </c>
      <c r="H64" t="s">
        <v>42</v>
      </c>
      <c r="I64" t="s">
        <v>43</v>
      </c>
    </row>
    <row r="65" spans="1:9" x14ac:dyDescent="0.3">
      <c r="A65">
        <v>1128299</v>
      </c>
      <c r="B65" s="16">
        <v>43844</v>
      </c>
      <c r="C65" t="s">
        <v>17</v>
      </c>
      <c r="D65">
        <v>182</v>
      </c>
      <c r="E65">
        <v>5642</v>
      </c>
      <c r="F65">
        <v>2538.9</v>
      </c>
      <c r="G65" t="s">
        <v>31</v>
      </c>
      <c r="H65" t="s">
        <v>42</v>
      </c>
      <c r="I65" t="s">
        <v>43</v>
      </c>
    </row>
    <row r="66" spans="1:9" x14ac:dyDescent="0.3">
      <c r="A66">
        <v>1128299</v>
      </c>
      <c r="B66" s="16">
        <v>43844</v>
      </c>
      <c r="C66" t="s">
        <v>17</v>
      </c>
      <c r="D66">
        <v>160</v>
      </c>
      <c r="E66">
        <v>6880</v>
      </c>
      <c r="F66">
        <v>3784.0000000000005</v>
      </c>
      <c r="G66" t="s">
        <v>31</v>
      </c>
      <c r="H66" t="s">
        <v>42</v>
      </c>
      <c r="I66" t="s">
        <v>43</v>
      </c>
    </row>
    <row r="67" spans="1:9" x14ac:dyDescent="0.3">
      <c r="A67">
        <v>1128299</v>
      </c>
      <c r="B67" s="16">
        <v>43844</v>
      </c>
      <c r="C67" t="s">
        <v>17</v>
      </c>
      <c r="D67">
        <v>550</v>
      </c>
      <c r="E67">
        <v>247500</v>
      </c>
      <c r="F67">
        <v>99000</v>
      </c>
      <c r="G67" t="s">
        <v>31</v>
      </c>
      <c r="H67" t="s">
        <v>42</v>
      </c>
      <c r="I67" t="s">
        <v>43</v>
      </c>
    </row>
    <row r="68" spans="1:9" x14ac:dyDescent="0.3">
      <c r="A68">
        <v>1128299</v>
      </c>
      <c r="B68" s="16">
        <v>43845</v>
      </c>
      <c r="C68" t="s">
        <v>19</v>
      </c>
      <c r="D68">
        <v>124</v>
      </c>
      <c r="E68">
        <v>5208</v>
      </c>
      <c r="F68">
        <v>1666.56</v>
      </c>
      <c r="G68" t="s">
        <v>31</v>
      </c>
      <c r="H68" t="s">
        <v>42</v>
      </c>
      <c r="I68" t="s">
        <v>43</v>
      </c>
    </row>
    <row r="69" spans="1:9" x14ac:dyDescent="0.3">
      <c r="A69">
        <v>1128299</v>
      </c>
      <c r="B69" s="16">
        <v>43845</v>
      </c>
      <c r="C69" t="s">
        <v>19</v>
      </c>
      <c r="D69">
        <v>120</v>
      </c>
      <c r="E69">
        <v>6000</v>
      </c>
      <c r="F69">
        <v>2400</v>
      </c>
      <c r="G69" t="s">
        <v>31</v>
      </c>
      <c r="H69" t="s">
        <v>42</v>
      </c>
      <c r="I69" t="s">
        <v>43</v>
      </c>
    </row>
    <row r="70" spans="1:9" x14ac:dyDescent="0.3">
      <c r="A70">
        <v>1128299</v>
      </c>
      <c r="B70" s="16">
        <v>43845</v>
      </c>
      <c r="C70" t="s">
        <v>19</v>
      </c>
      <c r="D70">
        <v>400</v>
      </c>
      <c r="E70">
        <v>219999.99999999997</v>
      </c>
      <c r="F70">
        <v>54999.999999999993</v>
      </c>
      <c r="G70" t="s">
        <v>31</v>
      </c>
      <c r="H70" t="s">
        <v>42</v>
      </c>
      <c r="I70" t="s">
        <v>43</v>
      </c>
    </row>
    <row r="71" spans="1:9" x14ac:dyDescent="0.3">
      <c r="A71">
        <v>1128299</v>
      </c>
      <c r="B71" s="16">
        <v>43846</v>
      </c>
      <c r="C71" t="s">
        <v>20</v>
      </c>
      <c r="D71">
        <v>104</v>
      </c>
      <c r="E71">
        <v>5408</v>
      </c>
      <c r="F71">
        <v>2866.2400000000002</v>
      </c>
      <c r="G71" t="s">
        <v>31</v>
      </c>
      <c r="H71" t="s">
        <v>42</v>
      </c>
      <c r="I71" t="s">
        <v>43</v>
      </c>
    </row>
    <row r="72" spans="1:9" x14ac:dyDescent="0.3">
      <c r="A72">
        <v>1128299</v>
      </c>
      <c r="B72" s="16">
        <v>43846</v>
      </c>
      <c r="C72" t="s">
        <v>20</v>
      </c>
      <c r="D72">
        <v>128</v>
      </c>
      <c r="E72">
        <v>5504</v>
      </c>
      <c r="F72">
        <v>2586.88</v>
      </c>
      <c r="G72" t="s">
        <v>31</v>
      </c>
      <c r="H72" t="s">
        <v>42</v>
      </c>
      <c r="I72" t="s">
        <v>43</v>
      </c>
    </row>
    <row r="73" spans="1:9" x14ac:dyDescent="0.3">
      <c r="A73">
        <v>1128299</v>
      </c>
      <c r="B73" s="16">
        <v>43846</v>
      </c>
      <c r="C73" t="s">
        <v>20</v>
      </c>
      <c r="D73">
        <v>400</v>
      </c>
      <c r="E73">
        <v>219999.99999999997</v>
      </c>
      <c r="F73">
        <v>88000</v>
      </c>
      <c r="G73" t="s">
        <v>31</v>
      </c>
      <c r="H73" t="s">
        <v>42</v>
      </c>
      <c r="I73" t="s">
        <v>43</v>
      </c>
    </row>
    <row r="74" spans="1:9" x14ac:dyDescent="0.3">
      <c r="A74">
        <v>1128299</v>
      </c>
      <c r="B74" s="16">
        <v>43847</v>
      </c>
      <c r="C74" t="s">
        <v>21</v>
      </c>
      <c r="D74">
        <v>93</v>
      </c>
      <c r="E74">
        <v>3813</v>
      </c>
      <c r="F74">
        <v>1563.33</v>
      </c>
      <c r="G74" t="s">
        <v>31</v>
      </c>
      <c r="H74" t="s">
        <v>42</v>
      </c>
      <c r="I74" t="s">
        <v>43</v>
      </c>
    </row>
    <row r="75" spans="1:9" x14ac:dyDescent="0.3">
      <c r="A75">
        <v>1128299</v>
      </c>
      <c r="B75" s="16">
        <v>43847</v>
      </c>
      <c r="C75" t="s">
        <v>21</v>
      </c>
      <c r="D75">
        <v>84</v>
      </c>
      <c r="E75">
        <v>4200</v>
      </c>
      <c r="F75">
        <v>1974</v>
      </c>
      <c r="G75" t="s">
        <v>31</v>
      </c>
      <c r="H75" t="s">
        <v>42</v>
      </c>
      <c r="I75" t="s">
        <v>43</v>
      </c>
    </row>
    <row r="76" spans="1:9" x14ac:dyDescent="0.3">
      <c r="A76">
        <v>1128299</v>
      </c>
      <c r="B76" s="16">
        <v>43847</v>
      </c>
      <c r="C76" t="s">
        <v>21</v>
      </c>
      <c r="D76">
        <v>300</v>
      </c>
      <c r="E76">
        <v>164999.99999999997</v>
      </c>
      <c r="F76">
        <v>57749.999999999985</v>
      </c>
      <c r="G76" t="s">
        <v>31</v>
      </c>
      <c r="H76" t="s">
        <v>42</v>
      </c>
      <c r="I76" t="s">
        <v>43</v>
      </c>
    </row>
    <row r="77" spans="1:9" x14ac:dyDescent="0.3">
      <c r="A77">
        <v>1128299</v>
      </c>
      <c r="B77" s="16">
        <v>43848</v>
      </c>
      <c r="C77" t="s">
        <v>22</v>
      </c>
      <c r="D77">
        <v>47</v>
      </c>
      <c r="E77">
        <v>2585</v>
      </c>
      <c r="F77">
        <v>1809.5000000000002</v>
      </c>
      <c r="G77" t="s">
        <v>31</v>
      </c>
      <c r="H77" t="s">
        <v>42</v>
      </c>
      <c r="I77" t="s">
        <v>43</v>
      </c>
    </row>
    <row r="78" spans="1:9" x14ac:dyDescent="0.3">
      <c r="A78">
        <v>1128299</v>
      </c>
      <c r="B78" s="16">
        <v>43848</v>
      </c>
      <c r="C78" t="s">
        <v>22</v>
      </c>
      <c r="D78">
        <v>60</v>
      </c>
      <c r="E78">
        <v>2640</v>
      </c>
      <c r="F78">
        <v>1636.8000000000002</v>
      </c>
      <c r="G78" t="s">
        <v>31</v>
      </c>
      <c r="H78" t="s">
        <v>42</v>
      </c>
      <c r="I78" t="s">
        <v>43</v>
      </c>
    </row>
    <row r="79" spans="1:9" x14ac:dyDescent="0.3">
      <c r="A79">
        <v>1128299</v>
      </c>
      <c r="B79" s="16">
        <v>43848</v>
      </c>
      <c r="C79" t="s">
        <v>22</v>
      </c>
      <c r="D79">
        <v>175</v>
      </c>
      <c r="E79">
        <v>105000</v>
      </c>
      <c r="F79">
        <v>57750.000000000007</v>
      </c>
      <c r="G79" t="s">
        <v>31</v>
      </c>
      <c r="H79" t="s">
        <v>42</v>
      </c>
      <c r="I79" t="s">
        <v>43</v>
      </c>
    </row>
    <row r="80" spans="1:9" x14ac:dyDescent="0.3">
      <c r="A80">
        <v>1128299</v>
      </c>
      <c r="B80" s="16">
        <v>43849</v>
      </c>
      <c r="C80" t="s">
        <v>23</v>
      </c>
      <c r="D80">
        <v>124</v>
      </c>
      <c r="E80">
        <v>4836</v>
      </c>
      <c r="F80">
        <v>1257.3600000000001</v>
      </c>
      <c r="G80" t="s">
        <v>31</v>
      </c>
      <c r="H80" t="s">
        <v>42</v>
      </c>
      <c r="I80" t="s">
        <v>43</v>
      </c>
    </row>
    <row r="81" spans="1:9" x14ac:dyDescent="0.3">
      <c r="A81">
        <v>1128299</v>
      </c>
      <c r="B81" s="16">
        <v>43849</v>
      </c>
      <c r="C81" t="s">
        <v>23</v>
      </c>
      <c r="D81">
        <v>94</v>
      </c>
      <c r="E81">
        <v>5076</v>
      </c>
      <c r="F81">
        <v>1725.8400000000001</v>
      </c>
      <c r="G81" t="s">
        <v>31</v>
      </c>
      <c r="H81" t="s">
        <v>42</v>
      </c>
      <c r="I81" t="s">
        <v>43</v>
      </c>
    </row>
    <row r="82" spans="1:9" x14ac:dyDescent="0.3">
      <c r="A82">
        <v>1128299</v>
      </c>
      <c r="B82" s="16">
        <v>43849</v>
      </c>
      <c r="C82" t="s">
        <v>23</v>
      </c>
      <c r="D82">
        <v>375</v>
      </c>
      <c r="E82">
        <v>206249.99999999997</v>
      </c>
      <c r="F82">
        <v>41250</v>
      </c>
      <c r="G82" t="s">
        <v>31</v>
      </c>
      <c r="H82" t="s">
        <v>42</v>
      </c>
      <c r="I82" t="s">
        <v>43</v>
      </c>
    </row>
    <row r="83" spans="1:9" x14ac:dyDescent="0.3">
      <c r="A83">
        <v>1128299</v>
      </c>
      <c r="B83" s="16">
        <v>43850</v>
      </c>
      <c r="C83" t="s">
        <v>17</v>
      </c>
      <c r="D83">
        <v>171</v>
      </c>
      <c r="E83">
        <v>7011</v>
      </c>
      <c r="F83">
        <v>2944.6200000000003</v>
      </c>
      <c r="G83" t="s">
        <v>31</v>
      </c>
      <c r="H83" t="s">
        <v>42</v>
      </c>
      <c r="I83" t="s">
        <v>43</v>
      </c>
    </row>
    <row r="84" spans="1:9" x14ac:dyDescent="0.3">
      <c r="A84">
        <v>1128299</v>
      </c>
      <c r="B84" s="16">
        <v>43850</v>
      </c>
      <c r="C84" t="s">
        <v>17</v>
      </c>
      <c r="D84">
        <v>143</v>
      </c>
      <c r="E84">
        <v>8294</v>
      </c>
      <c r="F84">
        <v>4229.9400000000005</v>
      </c>
      <c r="G84" t="s">
        <v>31</v>
      </c>
      <c r="H84" t="s">
        <v>42</v>
      </c>
      <c r="I84" t="s">
        <v>43</v>
      </c>
    </row>
    <row r="85" spans="1:9" x14ac:dyDescent="0.3">
      <c r="A85">
        <v>1128299</v>
      </c>
      <c r="B85" s="16">
        <v>43850</v>
      </c>
      <c r="C85" t="s">
        <v>17</v>
      </c>
      <c r="D85">
        <v>550</v>
      </c>
      <c r="E85">
        <v>330000</v>
      </c>
      <c r="F85">
        <v>132000</v>
      </c>
      <c r="G85" t="s">
        <v>31</v>
      </c>
      <c r="H85" t="s">
        <v>42</v>
      </c>
      <c r="I85" t="s">
        <v>43</v>
      </c>
    </row>
    <row r="86" spans="1:9" x14ac:dyDescent="0.3">
      <c r="A86">
        <v>1128299</v>
      </c>
      <c r="B86" s="16">
        <v>43851</v>
      </c>
      <c r="C86" t="s">
        <v>19</v>
      </c>
      <c r="D86">
        <v>116</v>
      </c>
      <c r="E86">
        <v>5336</v>
      </c>
      <c r="F86">
        <v>1547.4399999999998</v>
      </c>
      <c r="G86" t="s">
        <v>31</v>
      </c>
      <c r="H86" t="s">
        <v>42</v>
      </c>
      <c r="I86" t="s">
        <v>43</v>
      </c>
    </row>
    <row r="87" spans="1:9" x14ac:dyDescent="0.3">
      <c r="A87">
        <v>1128299</v>
      </c>
      <c r="B87" s="16">
        <v>43851</v>
      </c>
      <c r="C87" t="s">
        <v>19</v>
      </c>
      <c r="D87">
        <v>102</v>
      </c>
      <c r="E87">
        <v>6324</v>
      </c>
      <c r="F87">
        <v>2403.12</v>
      </c>
      <c r="G87" t="s">
        <v>31</v>
      </c>
      <c r="H87" t="s">
        <v>42</v>
      </c>
      <c r="I87" t="s">
        <v>43</v>
      </c>
    </row>
    <row r="88" spans="1:9" x14ac:dyDescent="0.3">
      <c r="A88">
        <v>1185732</v>
      </c>
      <c r="B88" s="16">
        <v>43851</v>
      </c>
      <c r="C88" t="s">
        <v>20</v>
      </c>
      <c r="D88">
        <v>276</v>
      </c>
      <c r="E88">
        <v>9936</v>
      </c>
      <c r="F88">
        <v>4669.92</v>
      </c>
      <c r="G88" t="s">
        <v>15</v>
      </c>
      <c r="H88" t="s">
        <v>16</v>
      </c>
      <c r="I88" t="s">
        <v>16</v>
      </c>
    </row>
    <row r="89" spans="1:9" x14ac:dyDescent="0.3">
      <c r="A89">
        <v>1185732</v>
      </c>
      <c r="B89" s="16">
        <v>43851</v>
      </c>
      <c r="C89" t="s">
        <v>20</v>
      </c>
      <c r="D89">
        <v>323</v>
      </c>
      <c r="E89">
        <v>10336</v>
      </c>
      <c r="F89">
        <v>3927.68</v>
      </c>
      <c r="G89" t="s">
        <v>15</v>
      </c>
      <c r="H89" t="s">
        <v>16</v>
      </c>
      <c r="I89" t="s">
        <v>16</v>
      </c>
    </row>
    <row r="90" spans="1:9" x14ac:dyDescent="0.3">
      <c r="A90">
        <v>1128299</v>
      </c>
      <c r="B90" s="16">
        <v>43851</v>
      </c>
      <c r="C90" t="s">
        <v>19</v>
      </c>
      <c r="D90">
        <v>350</v>
      </c>
      <c r="E90">
        <v>227500</v>
      </c>
      <c r="F90">
        <v>56875</v>
      </c>
      <c r="G90" t="s">
        <v>31</v>
      </c>
      <c r="H90" t="s">
        <v>42</v>
      </c>
      <c r="I90" t="s">
        <v>43</v>
      </c>
    </row>
    <row r="91" spans="1:9" x14ac:dyDescent="0.3">
      <c r="A91">
        <v>1185732</v>
      </c>
      <c r="B91" s="16">
        <v>43851</v>
      </c>
      <c r="C91" t="s">
        <v>20</v>
      </c>
      <c r="D91">
        <v>950</v>
      </c>
      <c r="E91">
        <v>380000</v>
      </c>
      <c r="F91">
        <v>133000</v>
      </c>
      <c r="G91" t="s">
        <v>15</v>
      </c>
      <c r="H91" t="s">
        <v>16</v>
      </c>
      <c r="I91" t="s">
        <v>16</v>
      </c>
    </row>
    <row r="92" spans="1:9" x14ac:dyDescent="0.3">
      <c r="A92">
        <v>1128299</v>
      </c>
      <c r="B92" s="16">
        <v>43852</v>
      </c>
      <c r="C92" t="s">
        <v>20</v>
      </c>
      <c r="D92">
        <v>120</v>
      </c>
      <c r="E92">
        <v>5640</v>
      </c>
      <c r="F92">
        <v>2538</v>
      </c>
      <c r="G92" t="s">
        <v>31</v>
      </c>
      <c r="H92" t="s">
        <v>42</v>
      </c>
      <c r="I92" t="s">
        <v>43</v>
      </c>
    </row>
    <row r="93" spans="1:9" x14ac:dyDescent="0.3">
      <c r="A93">
        <v>1128299</v>
      </c>
      <c r="B93" s="16">
        <v>43852</v>
      </c>
      <c r="C93" t="s">
        <v>20</v>
      </c>
      <c r="D93">
        <v>120</v>
      </c>
      <c r="E93">
        <v>7320</v>
      </c>
      <c r="F93">
        <v>3879.6000000000004</v>
      </c>
      <c r="G93" t="s">
        <v>31</v>
      </c>
      <c r="H93" t="s">
        <v>42</v>
      </c>
      <c r="I93" t="s">
        <v>43</v>
      </c>
    </row>
    <row r="94" spans="1:9" x14ac:dyDescent="0.3">
      <c r="A94">
        <v>1185732</v>
      </c>
      <c r="B94" s="16">
        <v>43852</v>
      </c>
      <c r="C94" t="s">
        <v>21</v>
      </c>
      <c r="D94">
        <v>248</v>
      </c>
      <c r="E94">
        <v>7936</v>
      </c>
      <c r="F94">
        <v>3015.68</v>
      </c>
      <c r="G94" t="s">
        <v>15</v>
      </c>
      <c r="H94" t="s">
        <v>16</v>
      </c>
      <c r="I94" t="s">
        <v>16</v>
      </c>
    </row>
    <row r="95" spans="1:9" x14ac:dyDescent="0.3">
      <c r="A95">
        <v>1185732</v>
      </c>
      <c r="B95" s="16">
        <v>43852</v>
      </c>
      <c r="C95" t="s">
        <v>21</v>
      </c>
      <c r="D95">
        <v>206</v>
      </c>
      <c r="E95">
        <v>9064</v>
      </c>
      <c r="F95">
        <v>4441.3599999999997</v>
      </c>
      <c r="G95" t="s">
        <v>15</v>
      </c>
      <c r="H95" t="s">
        <v>16</v>
      </c>
      <c r="I95" t="s">
        <v>16</v>
      </c>
    </row>
    <row r="96" spans="1:9" x14ac:dyDescent="0.3">
      <c r="A96">
        <v>1128299</v>
      </c>
      <c r="B96" s="16">
        <v>43852</v>
      </c>
      <c r="C96" t="s">
        <v>20</v>
      </c>
      <c r="D96">
        <v>400</v>
      </c>
      <c r="E96">
        <v>260000</v>
      </c>
      <c r="F96">
        <v>104000</v>
      </c>
      <c r="G96" t="s">
        <v>31</v>
      </c>
      <c r="H96" t="s">
        <v>42</v>
      </c>
      <c r="I96" t="s">
        <v>43</v>
      </c>
    </row>
    <row r="97" spans="1:9" x14ac:dyDescent="0.3">
      <c r="A97">
        <v>1185732</v>
      </c>
      <c r="B97" s="16">
        <v>43852</v>
      </c>
      <c r="C97" t="s">
        <v>21</v>
      </c>
      <c r="D97">
        <v>825</v>
      </c>
      <c r="E97">
        <v>371250</v>
      </c>
      <c r="F97">
        <v>129937.49999999999</v>
      </c>
      <c r="G97" t="s">
        <v>15</v>
      </c>
      <c r="H97" t="s">
        <v>16</v>
      </c>
      <c r="I97" t="s">
        <v>16</v>
      </c>
    </row>
    <row r="98" spans="1:9" x14ac:dyDescent="0.3">
      <c r="A98">
        <v>1128299</v>
      </c>
      <c r="B98" s="16">
        <v>43853</v>
      </c>
      <c r="C98" t="s">
        <v>21</v>
      </c>
      <c r="D98">
        <v>90</v>
      </c>
      <c r="E98">
        <v>3600</v>
      </c>
      <c r="F98">
        <v>1476</v>
      </c>
      <c r="G98" t="s">
        <v>31</v>
      </c>
      <c r="H98" t="s">
        <v>42</v>
      </c>
      <c r="I98" t="s">
        <v>43</v>
      </c>
    </row>
    <row r="99" spans="1:9" x14ac:dyDescent="0.3">
      <c r="A99">
        <v>1128299</v>
      </c>
      <c r="B99" s="16">
        <v>43853</v>
      </c>
      <c r="C99" t="s">
        <v>21</v>
      </c>
      <c r="D99">
        <v>75</v>
      </c>
      <c r="E99">
        <v>4425</v>
      </c>
      <c r="F99">
        <v>2035.4999999999998</v>
      </c>
      <c r="G99" t="s">
        <v>31</v>
      </c>
      <c r="H99" t="s">
        <v>42</v>
      </c>
      <c r="I99" t="s">
        <v>43</v>
      </c>
    </row>
    <row r="100" spans="1:9" x14ac:dyDescent="0.3">
      <c r="A100">
        <v>1185732</v>
      </c>
      <c r="B100" s="16">
        <v>43853</v>
      </c>
      <c r="C100" t="s">
        <v>22</v>
      </c>
      <c r="D100">
        <v>306</v>
      </c>
      <c r="E100">
        <v>13158</v>
      </c>
      <c r="F100">
        <v>4605.2999999999993</v>
      </c>
      <c r="G100" t="s">
        <v>15</v>
      </c>
      <c r="H100" t="s">
        <v>16</v>
      </c>
      <c r="I100" t="s">
        <v>16</v>
      </c>
    </row>
    <row r="101" spans="1:9" x14ac:dyDescent="0.3">
      <c r="A101">
        <v>1185732</v>
      </c>
      <c r="B101" s="16">
        <v>43853</v>
      </c>
      <c r="C101" t="s">
        <v>22</v>
      </c>
      <c r="D101">
        <v>243</v>
      </c>
      <c r="E101">
        <v>14094</v>
      </c>
      <c r="F101">
        <v>6060.42</v>
      </c>
      <c r="G101" t="s">
        <v>15</v>
      </c>
      <c r="H101" t="s">
        <v>16</v>
      </c>
      <c r="I101" t="s">
        <v>16</v>
      </c>
    </row>
    <row r="102" spans="1:9" x14ac:dyDescent="0.3">
      <c r="A102">
        <v>1128299</v>
      </c>
      <c r="B102" s="16">
        <v>43853</v>
      </c>
      <c r="C102" t="s">
        <v>21</v>
      </c>
      <c r="D102">
        <v>300</v>
      </c>
      <c r="E102">
        <v>180000</v>
      </c>
      <c r="F102">
        <v>62999.999999999993</v>
      </c>
      <c r="G102" t="s">
        <v>31</v>
      </c>
      <c r="H102" t="s">
        <v>42</v>
      </c>
      <c r="I102" t="s">
        <v>43</v>
      </c>
    </row>
    <row r="103" spans="1:9" x14ac:dyDescent="0.3">
      <c r="A103">
        <v>1185732</v>
      </c>
      <c r="B103" s="16">
        <v>43853</v>
      </c>
      <c r="C103" t="s">
        <v>22</v>
      </c>
      <c r="D103">
        <v>900</v>
      </c>
      <c r="E103">
        <v>540000</v>
      </c>
      <c r="F103">
        <v>162000</v>
      </c>
      <c r="G103" t="s">
        <v>15</v>
      </c>
      <c r="H103" t="s">
        <v>16</v>
      </c>
      <c r="I103" t="s">
        <v>16</v>
      </c>
    </row>
    <row r="104" spans="1:9" x14ac:dyDescent="0.3">
      <c r="A104">
        <v>1128299</v>
      </c>
      <c r="B104" s="16">
        <v>43854</v>
      </c>
      <c r="C104" t="s">
        <v>22</v>
      </c>
      <c r="D104">
        <v>62</v>
      </c>
      <c r="E104">
        <v>2914</v>
      </c>
      <c r="F104">
        <v>1777.5400000000002</v>
      </c>
      <c r="G104" t="s">
        <v>31</v>
      </c>
      <c r="H104" t="s">
        <v>42</v>
      </c>
      <c r="I104" t="s">
        <v>43</v>
      </c>
    </row>
    <row r="105" spans="1:9" x14ac:dyDescent="0.3">
      <c r="A105">
        <v>1128299</v>
      </c>
      <c r="B105" s="16">
        <v>43854</v>
      </c>
      <c r="C105" t="s">
        <v>22</v>
      </c>
      <c r="D105">
        <v>52</v>
      </c>
      <c r="E105">
        <v>3276</v>
      </c>
      <c r="F105">
        <v>2162.1600000000003</v>
      </c>
      <c r="G105" t="s">
        <v>31</v>
      </c>
      <c r="H105" t="s">
        <v>42</v>
      </c>
      <c r="I105" t="s">
        <v>43</v>
      </c>
    </row>
    <row r="106" spans="1:9" x14ac:dyDescent="0.3">
      <c r="A106">
        <v>1185732</v>
      </c>
      <c r="B106" s="16">
        <v>43854</v>
      </c>
      <c r="C106" t="s">
        <v>23</v>
      </c>
      <c r="D106">
        <v>350</v>
      </c>
      <c r="E106">
        <v>12600</v>
      </c>
      <c r="F106">
        <v>3653.9999999999995</v>
      </c>
      <c r="G106" t="s">
        <v>15</v>
      </c>
      <c r="H106" t="s">
        <v>16</v>
      </c>
      <c r="I106" t="s">
        <v>16</v>
      </c>
    </row>
    <row r="107" spans="1:9" x14ac:dyDescent="0.3">
      <c r="A107">
        <v>1185732</v>
      </c>
      <c r="B107" s="16">
        <v>43854</v>
      </c>
      <c r="C107" t="s">
        <v>23</v>
      </c>
      <c r="D107">
        <v>290</v>
      </c>
      <c r="E107">
        <v>13920</v>
      </c>
      <c r="F107">
        <v>5289.6</v>
      </c>
      <c r="G107" t="s">
        <v>15</v>
      </c>
      <c r="H107" t="s">
        <v>16</v>
      </c>
      <c r="I107" t="s">
        <v>16</v>
      </c>
    </row>
    <row r="108" spans="1:9" x14ac:dyDescent="0.3">
      <c r="A108">
        <v>1128299</v>
      </c>
      <c r="B108" s="16">
        <v>43854</v>
      </c>
      <c r="C108" t="s">
        <v>22</v>
      </c>
      <c r="D108">
        <v>200</v>
      </c>
      <c r="E108">
        <v>130000</v>
      </c>
      <c r="F108">
        <v>71500</v>
      </c>
      <c r="G108" t="s">
        <v>31</v>
      </c>
      <c r="H108" t="s">
        <v>42</v>
      </c>
      <c r="I108" t="s">
        <v>43</v>
      </c>
    </row>
    <row r="109" spans="1:9" x14ac:dyDescent="0.3">
      <c r="A109">
        <v>1185732</v>
      </c>
      <c r="B109" s="16">
        <v>43854</v>
      </c>
      <c r="C109" t="s">
        <v>23</v>
      </c>
      <c r="D109">
        <v>1000</v>
      </c>
      <c r="E109">
        <v>500000</v>
      </c>
      <c r="F109">
        <v>125000</v>
      </c>
      <c r="G109" t="s">
        <v>15</v>
      </c>
      <c r="H109" t="s">
        <v>16</v>
      </c>
      <c r="I109" t="s">
        <v>16</v>
      </c>
    </row>
    <row r="110" spans="1:9" x14ac:dyDescent="0.3">
      <c r="A110">
        <v>1128299</v>
      </c>
      <c r="B110" s="16">
        <v>43855</v>
      </c>
      <c r="C110" t="s">
        <v>23</v>
      </c>
      <c r="D110">
        <v>123</v>
      </c>
      <c r="E110">
        <v>6642</v>
      </c>
      <c r="F110">
        <v>1793.3400000000001</v>
      </c>
      <c r="G110" t="s">
        <v>31</v>
      </c>
      <c r="H110" t="s">
        <v>42</v>
      </c>
      <c r="I110" t="s">
        <v>43</v>
      </c>
    </row>
    <row r="111" spans="1:9" x14ac:dyDescent="0.3">
      <c r="A111">
        <v>1128299</v>
      </c>
      <c r="B111" s="16">
        <v>43855</v>
      </c>
      <c r="C111" t="s">
        <v>23</v>
      </c>
      <c r="D111">
        <v>95</v>
      </c>
      <c r="E111">
        <v>7410</v>
      </c>
      <c r="F111">
        <v>2519.4</v>
      </c>
      <c r="G111" t="s">
        <v>31</v>
      </c>
      <c r="H111" t="s">
        <v>42</v>
      </c>
      <c r="I111" t="s">
        <v>43</v>
      </c>
    </row>
    <row r="112" spans="1:9" x14ac:dyDescent="0.3">
      <c r="A112">
        <v>1185732</v>
      </c>
      <c r="B112" s="16">
        <v>43855</v>
      </c>
      <c r="C112" t="s">
        <v>17</v>
      </c>
      <c r="D112">
        <v>390</v>
      </c>
      <c r="E112">
        <v>15600</v>
      </c>
      <c r="F112">
        <v>8112</v>
      </c>
      <c r="G112" t="s">
        <v>15</v>
      </c>
      <c r="H112" t="s">
        <v>16</v>
      </c>
      <c r="I112" t="s">
        <v>16</v>
      </c>
    </row>
    <row r="113" spans="1:9" x14ac:dyDescent="0.3">
      <c r="A113">
        <v>1185732</v>
      </c>
      <c r="B113" s="16">
        <v>43855</v>
      </c>
      <c r="C113" t="s">
        <v>17</v>
      </c>
      <c r="D113">
        <v>354</v>
      </c>
      <c r="E113">
        <v>16284</v>
      </c>
      <c r="F113">
        <v>10258.92</v>
      </c>
      <c r="G113" t="s">
        <v>15</v>
      </c>
      <c r="H113" t="s">
        <v>16</v>
      </c>
      <c r="I113" t="s">
        <v>16</v>
      </c>
    </row>
    <row r="114" spans="1:9" x14ac:dyDescent="0.3">
      <c r="A114">
        <v>1128299</v>
      </c>
      <c r="B114" s="16">
        <v>43855</v>
      </c>
      <c r="C114" t="s">
        <v>23</v>
      </c>
      <c r="D114">
        <v>350</v>
      </c>
      <c r="E114">
        <v>280000</v>
      </c>
      <c r="F114">
        <v>56000</v>
      </c>
      <c r="G114" t="s">
        <v>31</v>
      </c>
      <c r="H114" t="s">
        <v>42</v>
      </c>
      <c r="I114" t="s">
        <v>43</v>
      </c>
    </row>
    <row r="115" spans="1:9" x14ac:dyDescent="0.3">
      <c r="A115">
        <v>1185732</v>
      </c>
      <c r="B115" s="16">
        <v>43855</v>
      </c>
      <c r="C115" t="s">
        <v>17</v>
      </c>
      <c r="D115">
        <v>1220</v>
      </c>
      <c r="E115">
        <v>610000</v>
      </c>
      <c r="F115">
        <v>305000</v>
      </c>
      <c r="G115" t="s">
        <v>15</v>
      </c>
      <c r="H115" t="s">
        <v>16</v>
      </c>
      <c r="I115" t="s">
        <v>16</v>
      </c>
    </row>
    <row r="116" spans="1:9" x14ac:dyDescent="0.3">
      <c r="A116">
        <v>1128299</v>
      </c>
      <c r="B116" s="16">
        <v>43856</v>
      </c>
      <c r="C116" t="s">
        <v>17</v>
      </c>
      <c r="D116">
        <v>171</v>
      </c>
      <c r="E116">
        <v>7353</v>
      </c>
      <c r="F116">
        <v>3529.44</v>
      </c>
      <c r="G116" t="s">
        <v>31</v>
      </c>
      <c r="H116" t="s">
        <v>42</v>
      </c>
      <c r="I116" t="s">
        <v>43</v>
      </c>
    </row>
    <row r="117" spans="1:9" x14ac:dyDescent="0.3">
      <c r="A117">
        <v>1128299</v>
      </c>
      <c r="B117" s="16">
        <v>43856</v>
      </c>
      <c r="C117" t="s">
        <v>17</v>
      </c>
      <c r="D117">
        <v>149</v>
      </c>
      <c r="E117">
        <v>8642</v>
      </c>
      <c r="F117">
        <v>5012.3600000000006</v>
      </c>
      <c r="G117" t="s">
        <v>31</v>
      </c>
      <c r="H117" t="s">
        <v>42</v>
      </c>
      <c r="I117" t="s">
        <v>43</v>
      </c>
    </row>
    <row r="118" spans="1:9" x14ac:dyDescent="0.3">
      <c r="A118">
        <v>1185732</v>
      </c>
      <c r="B118" s="16">
        <v>43856</v>
      </c>
      <c r="C118" t="s">
        <v>19</v>
      </c>
      <c r="D118">
        <v>315</v>
      </c>
      <c r="E118">
        <v>11025</v>
      </c>
      <c r="F118">
        <v>3969</v>
      </c>
      <c r="G118" t="s">
        <v>15</v>
      </c>
      <c r="H118" t="s">
        <v>16</v>
      </c>
      <c r="I118" t="s">
        <v>16</v>
      </c>
    </row>
    <row r="119" spans="1:9" x14ac:dyDescent="0.3">
      <c r="A119">
        <v>1185732</v>
      </c>
      <c r="B119" s="16">
        <v>43856</v>
      </c>
      <c r="C119" t="s">
        <v>19</v>
      </c>
      <c r="D119">
        <v>259</v>
      </c>
      <c r="E119">
        <v>12432</v>
      </c>
      <c r="F119">
        <v>5345.76</v>
      </c>
      <c r="G119" t="s">
        <v>15</v>
      </c>
      <c r="H119" t="s">
        <v>16</v>
      </c>
      <c r="I119" t="s">
        <v>16</v>
      </c>
    </row>
    <row r="120" spans="1:9" x14ac:dyDescent="0.3">
      <c r="A120">
        <v>1128299</v>
      </c>
      <c r="B120" s="16">
        <v>43856</v>
      </c>
      <c r="C120" t="s">
        <v>17</v>
      </c>
      <c r="D120">
        <v>550</v>
      </c>
      <c r="E120">
        <v>330000</v>
      </c>
      <c r="F120">
        <v>148500</v>
      </c>
      <c r="G120" t="s">
        <v>31</v>
      </c>
      <c r="H120" t="s">
        <v>42</v>
      </c>
      <c r="I120" t="s">
        <v>43</v>
      </c>
    </row>
    <row r="121" spans="1:9" x14ac:dyDescent="0.3">
      <c r="A121">
        <v>1185732</v>
      </c>
      <c r="B121" s="16">
        <v>43856</v>
      </c>
      <c r="C121" t="s">
        <v>19</v>
      </c>
      <c r="D121">
        <v>925</v>
      </c>
      <c r="E121">
        <v>462500</v>
      </c>
      <c r="F121">
        <v>138750</v>
      </c>
      <c r="G121" t="s">
        <v>15</v>
      </c>
      <c r="H121" t="s">
        <v>16</v>
      </c>
      <c r="I121" t="s">
        <v>16</v>
      </c>
    </row>
    <row r="122" spans="1:9" x14ac:dyDescent="0.3">
      <c r="A122">
        <v>1128299</v>
      </c>
      <c r="B122" s="16">
        <v>43857</v>
      </c>
      <c r="C122" t="s">
        <v>19</v>
      </c>
      <c r="D122">
        <v>120</v>
      </c>
      <c r="E122">
        <v>5160</v>
      </c>
      <c r="F122">
        <v>1805.9999999999998</v>
      </c>
      <c r="G122" t="s">
        <v>31</v>
      </c>
      <c r="H122" t="s">
        <v>42</v>
      </c>
      <c r="I122" t="s">
        <v>43</v>
      </c>
    </row>
    <row r="123" spans="1:9" x14ac:dyDescent="0.3">
      <c r="A123">
        <v>1128299</v>
      </c>
      <c r="B123" s="16">
        <v>43857</v>
      </c>
      <c r="C123" t="s">
        <v>19</v>
      </c>
      <c r="D123">
        <v>104</v>
      </c>
      <c r="E123">
        <v>6240</v>
      </c>
      <c r="F123">
        <v>2683.2</v>
      </c>
      <c r="G123" t="s">
        <v>31</v>
      </c>
      <c r="H123" t="s">
        <v>42</v>
      </c>
      <c r="I123" t="s">
        <v>43</v>
      </c>
    </row>
    <row r="124" spans="1:9" x14ac:dyDescent="0.3">
      <c r="A124">
        <v>1185732</v>
      </c>
      <c r="B124" s="16">
        <v>43857</v>
      </c>
      <c r="C124" t="s">
        <v>20</v>
      </c>
      <c r="D124">
        <v>314</v>
      </c>
      <c r="E124">
        <v>8478</v>
      </c>
      <c r="F124">
        <v>3475.98</v>
      </c>
      <c r="G124" t="s">
        <v>15</v>
      </c>
      <c r="H124" t="s">
        <v>16</v>
      </c>
      <c r="I124" t="s">
        <v>16</v>
      </c>
    </row>
    <row r="125" spans="1:9" x14ac:dyDescent="0.3">
      <c r="A125">
        <v>1185732</v>
      </c>
      <c r="B125" s="16">
        <v>43857</v>
      </c>
      <c r="C125" t="s">
        <v>20</v>
      </c>
      <c r="D125">
        <v>247</v>
      </c>
      <c r="E125">
        <v>9633</v>
      </c>
      <c r="F125">
        <v>4720.17</v>
      </c>
      <c r="G125" t="s">
        <v>15</v>
      </c>
      <c r="H125" t="s">
        <v>16</v>
      </c>
      <c r="I125" t="s">
        <v>16</v>
      </c>
    </row>
    <row r="126" spans="1:9" x14ac:dyDescent="0.3">
      <c r="A126">
        <v>1128299</v>
      </c>
      <c r="B126" s="16">
        <v>43857</v>
      </c>
      <c r="C126" t="s">
        <v>19</v>
      </c>
      <c r="D126">
        <v>400</v>
      </c>
      <c r="E126">
        <v>260000</v>
      </c>
      <c r="F126">
        <v>78000</v>
      </c>
      <c r="G126" t="s">
        <v>31</v>
      </c>
      <c r="H126" t="s">
        <v>42</v>
      </c>
      <c r="I126" t="s">
        <v>43</v>
      </c>
    </row>
    <row r="127" spans="1:9" x14ac:dyDescent="0.3">
      <c r="A127">
        <v>1185732</v>
      </c>
      <c r="B127" s="16">
        <v>43857</v>
      </c>
      <c r="C127" t="s">
        <v>20</v>
      </c>
      <c r="D127">
        <v>950</v>
      </c>
      <c r="E127">
        <v>380000</v>
      </c>
      <c r="F127">
        <v>133000</v>
      </c>
      <c r="G127" t="s">
        <v>15</v>
      </c>
      <c r="H127" t="s">
        <v>16</v>
      </c>
      <c r="I127" t="s">
        <v>16</v>
      </c>
    </row>
    <row r="128" spans="1:9" x14ac:dyDescent="0.3">
      <c r="A128">
        <v>1128299</v>
      </c>
      <c r="B128" s="16">
        <v>43858</v>
      </c>
      <c r="C128" t="s">
        <v>20</v>
      </c>
      <c r="D128">
        <v>132</v>
      </c>
      <c r="E128">
        <v>6468</v>
      </c>
      <c r="F128">
        <v>3039.96</v>
      </c>
      <c r="G128" t="s">
        <v>31</v>
      </c>
      <c r="H128" t="s">
        <v>42</v>
      </c>
      <c r="I128" t="s">
        <v>43</v>
      </c>
    </row>
    <row r="129" spans="1:9" x14ac:dyDescent="0.3">
      <c r="A129">
        <v>1128299</v>
      </c>
      <c r="B129" s="16">
        <v>43858</v>
      </c>
      <c r="C129" t="s">
        <v>20</v>
      </c>
      <c r="D129">
        <v>116</v>
      </c>
      <c r="E129">
        <v>7308</v>
      </c>
      <c r="F129">
        <v>4165.5600000000004</v>
      </c>
      <c r="G129" t="s">
        <v>31</v>
      </c>
      <c r="H129" t="s">
        <v>42</v>
      </c>
      <c r="I129" t="s">
        <v>43</v>
      </c>
    </row>
    <row r="130" spans="1:9" x14ac:dyDescent="0.3">
      <c r="A130">
        <v>1185732</v>
      </c>
      <c r="B130" s="16">
        <v>43858</v>
      </c>
      <c r="C130" t="s">
        <v>21</v>
      </c>
      <c r="D130">
        <v>240</v>
      </c>
      <c r="E130">
        <v>7440</v>
      </c>
      <c r="F130">
        <v>2975.9999999999995</v>
      </c>
      <c r="G130" t="s">
        <v>15</v>
      </c>
      <c r="H130" t="s">
        <v>16</v>
      </c>
      <c r="I130" t="s">
        <v>16</v>
      </c>
    </row>
    <row r="131" spans="1:9" x14ac:dyDescent="0.3">
      <c r="A131">
        <v>1185732</v>
      </c>
      <c r="B131" s="16">
        <v>43858</v>
      </c>
      <c r="C131" t="s">
        <v>21</v>
      </c>
      <c r="D131">
        <v>216</v>
      </c>
      <c r="E131">
        <v>9288</v>
      </c>
      <c r="F131">
        <v>4644</v>
      </c>
      <c r="G131" t="s">
        <v>15</v>
      </c>
      <c r="H131" t="s">
        <v>16</v>
      </c>
      <c r="I131" t="s">
        <v>16</v>
      </c>
    </row>
    <row r="132" spans="1:9" x14ac:dyDescent="0.3">
      <c r="A132">
        <v>1128299</v>
      </c>
      <c r="B132" s="16">
        <v>43858</v>
      </c>
      <c r="C132" t="s">
        <v>20</v>
      </c>
      <c r="D132">
        <v>400</v>
      </c>
      <c r="E132">
        <v>260000</v>
      </c>
      <c r="F132">
        <v>117000</v>
      </c>
      <c r="G132" t="s">
        <v>31</v>
      </c>
      <c r="H132" t="s">
        <v>42</v>
      </c>
      <c r="I132" t="s">
        <v>43</v>
      </c>
    </row>
    <row r="133" spans="1:9" x14ac:dyDescent="0.3">
      <c r="A133">
        <v>1185732</v>
      </c>
      <c r="B133" s="16">
        <v>43858</v>
      </c>
      <c r="C133" t="s">
        <v>21</v>
      </c>
      <c r="D133">
        <v>800</v>
      </c>
      <c r="E133">
        <v>360000</v>
      </c>
      <c r="F133">
        <v>125999.99999999999</v>
      </c>
      <c r="G133" t="s">
        <v>15</v>
      </c>
      <c r="H133" t="s">
        <v>16</v>
      </c>
      <c r="I133" t="s">
        <v>16</v>
      </c>
    </row>
    <row r="134" spans="1:9" x14ac:dyDescent="0.3">
      <c r="A134">
        <v>1128299</v>
      </c>
      <c r="B134" s="16">
        <v>43859</v>
      </c>
      <c r="C134" t="s">
        <v>21</v>
      </c>
      <c r="D134">
        <v>105</v>
      </c>
      <c r="E134">
        <v>4935</v>
      </c>
      <c r="F134">
        <v>2270.1</v>
      </c>
      <c r="G134" t="s">
        <v>31</v>
      </c>
      <c r="H134" t="s">
        <v>42</v>
      </c>
      <c r="I134" t="s">
        <v>43</v>
      </c>
    </row>
    <row r="135" spans="1:9" x14ac:dyDescent="0.3">
      <c r="A135">
        <v>1128299</v>
      </c>
      <c r="B135" s="16">
        <v>43859</v>
      </c>
      <c r="C135" t="s">
        <v>21</v>
      </c>
      <c r="D135">
        <v>90</v>
      </c>
      <c r="E135">
        <v>5130</v>
      </c>
      <c r="F135">
        <v>2565</v>
      </c>
      <c r="G135" t="s">
        <v>31</v>
      </c>
      <c r="H135" t="s">
        <v>42</v>
      </c>
      <c r="I135" t="s">
        <v>43</v>
      </c>
    </row>
    <row r="136" spans="1:9" x14ac:dyDescent="0.3">
      <c r="A136">
        <v>1185732</v>
      </c>
      <c r="B136" s="16">
        <v>43859</v>
      </c>
      <c r="C136" t="s">
        <v>22</v>
      </c>
      <c r="D136">
        <v>289</v>
      </c>
      <c r="E136">
        <v>12427</v>
      </c>
      <c r="F136">
        <v>3976.64</v>
      </c>
      <c r="G136" t="s">
        <v>15</v>
      </c>
      <c r="H136" t="s">
        <v>16</v>
      </c>
      <c r="I136" t="s">
        <v>16</v>
      </c>
    </row>
    <row r="137" spans="1:9" x14ac:dyDescent="0.3">
      <c r="A137">
        <v>1185732</v>
      </c>
      <c r="B137" s="16">
        <v>43859</v>
      </c>
      <c r="C137" t="s">
        <v>22</v>
      </c>
      <c r="D137">
        <v>230</v>
      </c>
      <c r="E137">
        <v>13570</v>
      </c>
      <c r="F137">
        <v>5699.4</v>
      </c>
      <c r="G137" t="s">
        <v>15</v>
      </c>
      <c r="H137" t="s">
        <v>16</v>
      </c>
      <c r="I137" t="s">
        <v>16</v>
      </c>
    </row>
    <row r="138" spans="1:9" x14ac:dyDescent="0.3">
      <c r="A138">
        <v>1128299</v>
      </c>
      <c r="B138" s="16">
        <v>43859</v>
      </c>
      <c r="C138" t="s">
        <v>21</v>
      </c>
      <c r="D138">
        <v>300</v>
      </c>
      <c r="E138">
        <v>180000</v>
      </c>
      <c r="F138">
        <v>72000</v>
      </c>
      <c r="G138" t="s">
        <v>31</v>
      </c>
      <c r="H138" t="s">
        <v>42</v>
      </c>
      <c r="I138" t="s">
        <v>43</v>
      </c>
    </row>
    <row r="139" spans="1:9" x14ac:dyDescent="0.3">
      <c r="A139">
        <v>1185732</v>
      </c>
      <c r="B139" s="16">
        <v>43859</v>
      </c>
      <c r="C139" t="s">
        <v>22</v>
      </c>
      <c r="D139">
        <v>850</v>
      </c>
      <c r="E139">
        <v>510000</v>
      </c>
      <c r="F139">
        <v>153000</v>
      </c>
      <c r="G139" t="s">
        <v>15</v>
      </c>
      <c r="H139" t="s">
        <v>16</v>
      </c>
      <c r="I139" t="s">
        <v>16</v>
      </c>
    </row>
    <row r="140" spans="1:9" x14ac:dyDescent="0.3">
      <c r="A140">
        <v>1128299</v>
      </c>
      <c r="B140" s="16">
        <v>43860</v>
      </c>
      <c r="C140" t="s">
        <v>22</v>
      </c>
      <c r="D140">
        <v>66</v>
      </c>
      <c r="E140">
        <v>2838</v>
      </c>
      <c r="F140">
        <v>1873.0800000000004</v>
      </c>
      <c r="G140" t="s">
        <v>31</v>
      </c>
      <c r="H140" t="s">
        <v>42</v>
      </c>
      <c r="I140" t="s">
        <v>43</v>
      </c>
    </row>
    <row r="141" spans="1:9" x14ac:dyDescent="0.3">
      <c r="A141">
        <v>1128299</v>
      </c>
      <c r="B141" s="16">
        <v>43860</v>
      </c>
      <c r="C141" t="s">
        <v>22</v>
      </c>
      <c r="D141">
        <v>60</v>
      </c>
      <c r="E141">
        <v>3600</v>
      </c>
      <c r="F141">
        <v>2520.0000000000005</v>
      </c>
      <c r="G141" t="s">
        <v>31</v>
      </c>
      <c r="H141" t="s">
        <v>42</v>
      </c>
      <c r="I141" t="s">
        <v>43</v>
      </c>
    </row>
    <row r="142" spans="1:9" x14ac:dyDescent="0.3">
      <c r="A142">
        <v>1185732</v>
      </c>
      <c r="B142" s="16">
        <v>43860</v>
      </c>
      <c r="C142" t="s">
        <v>23</v>
      </c>
      <c r="D142">
        <v>238</v>
      </c>
      <c r="E142">
        <v>10710</v>
      </c>
      <c r="F142">
        <v>3748.4999999999995</v>
      </c>
      <c r="G142" t="s">
        <v>15</v>
      </c>
      <c r="H142" t="s">
        <v>16</v>
      </c>
      <c r="I142" t="s">
        <v>16</v>
      </c>
    </row>
    <row r="143" spans="1:9" x14ac:dyDescent="0.3">
      <c r="A143">
        <v>1185732</v>
      </c>
      <c r="B143" s="16">
        <v>43860</v>
      </c>
      <c r="C143" t="s">
        <v>23</v>
      </c>
      <c r="D143">
        <v>323</v>
      </c>
      <c r="E143">
        <v>11628</v>
      </c>
      <c r="F143">
        <v>3139.5600000000004</v>
      </c>
      <c r="G143" t="s">
        <v>15</v>
      </c>
      <c r="H143" t="s">
        <v>16</v>
      </c>
      <c r="I143" t="s">
        <v>16</v>
      </c>
    </row>
    <row r="144" spans="1:9" x14ac:dyDescent="0.3">
      <c r="A144">
        <v>1128299</v>
      </c>
      <c r="B144" s="16">
        <v>43860</v>
      </c>
      <c r="C144" t="s">
        <v>22</v>
      </c>
      <c r="D144">
        <v>200</v>
      </c>
      <c r="E144">
        <v>130000</v>
      </c>
      <c r="F144">
        <v>78000.000000000015</v>
      </c>
      <c r="G144" t="s">
        <v>31</v>
      </c>
      <c r="H144" t="s">
        <v>42</v>
      </c>
      <c r="I144" t="s">
        <v>43</v>
      </c>
    </row>
    <row r="145" spans="1:9" x14ac:dyDescent="0.3">
      <c r="A145">
        <v>1185732</v>
      </c>
      <c r="B145" s="16">
        <v>43860</v>
      </c>
      <c r="C145" t="s">
        <v>23</v>
      </c>
      <c r="D145">
        <v>950</v>
      </c>
      <c r="E145">
        <v>475000</v>
      </c>
      <c r="F145">
        <v>118750</v>
      </c>
      <c r="G145" t="s">
        <v>15</v>
      </c>
      <c r="H145" t="s">
        <v>16</v>
      </c>
      <c r="I145" t="s">
        <v>16</v>
      </c>
    </row>
    <row r="146" spans="1:9" x14ac:dyDescent="0.3">
      <c r="A146">
        <v>1128299</v>
      </c>
      <c r="B146" s="16">
        <v>43861</v>
      </c>
      <c r="C146" t="s">
        <v>23</v>
      </c>
      <c r="D146">
        <v>140</v>
      </c>
      <c r="E146">
        <v>7560</v>
      </c>
      <c r="F146">
        <v>2419.2000000000003</v>
      </c>
      <c r="G146" t="s">
        <v>31</v>
      </c>
      <c r="H146" t="s">
        <v>42</v>
      </c>
      <c r="I146" t="s">
        <v>43</v>
      </c>
    </row>
    <row r="147" spans="1:9" x14ac:dyDescent="0.3">
      <c r="A147">
        <v>1128299</v>
      </c>
      <c r="B147" s="16">
        <v>43861</v>
      </c>
      <c r="C147" t="s">
        <v>23</v>
      </c>
      <c r="D147">
        <v>131</v>
      </c>
      <c r="E147">
        <v>10218</v>
      </c>
      <c r="F147">
        <v>3576.2999999999997</v>
      </c>
      <c r="G147" t="s">
        <v>31</v>
      </c>
      <c r="H147" t="s">
        <v>42</v>
      </c>
      <c r="I147" t="s">
        <v>43</v>
      </c>
    </row>
    <row r="148" spans="1:9" x14ac:dyDescent="0.3">
      <c r="A148">
        <v>1185732</v>
      </c>
      <c r="B148" s="16">
        <v>43861</v>
      </c>
      <c r="C148" t="s">
        <v>17</v>
      </c>
      <c r="D148">
        <v>372</v>
      </c>
      <c r="E148">
        <v>12276</v>
      </c>
      <c r="F148">
        <v>6629.0400000000009</v>
      </c>
      <c r="G148" t="s">
        <v>15</v>
      </c>
      <c r="H148" t="s">
        <v>16</v>
      </c>
      <c r="I148" t="s">
        <v>16</v>
      </c>
    </row>
    <row r="149" spans="1:9" x14ac:dyDescent="0.3">
      <c r="A149">
        <v>1185732</v>
      </c>
      <c r="B149" s="16">
        <v>43861</v>
      </c>
      <c r="C149" t="s">
        <v>17</v>
      </c>
      <c r="D149">
        <v>300</v>
      </c>
      <c r="E149">
        <v>13500</v>
      </c>
      <c r="F149">
        <v>8370</v>
      </c>
      <c r="G149" t="s">
        <v>15</v>
      </c>
      <c r="H149" t="s">
        <v>16</v>
      </c>
      <c r="I149" t="s">
        <v>16</v>
      </c>
    </row>
    <row r="150" spans="1:9" x14ac:dyDescent="0.3">
      <c r="A150">
        <v>1128299</v>
      </c>
      <c r="B150" s="16">
        <v>43861</v>
      </c>
      <c r="C150" t="s">
        <v>23</v>
      </c>
      <c r="D150">
        <v>450</v>
      </c>
      <c r="E150">
        <v>360000</v>
      </c>
      <c r="F150">
        <v>90000</v>
      </c>
      <c r="G150" t="s">
        <v>31</v>
      </c>
      <c r="H150" t="s">
        <v>42</v>
      </c>
      <c r="I150" t="s">
        <v>43</v>
      </c>
    </row>
    <row r="151" spans="1:9" x14ac:dyDescent="0.3">
      <c r="A151">
        <v>1185732</v>
      </c>
      <c r="B151" s="16">
        <v>43861</v>
      </c>
      <c r="C151" t="s">
        <v>17</v>
      </c>
      <c r="D151">
        <v>1200</v>
      </c>
      <c r="E151">
        <v>600000</v>
      </c>
      <c r="F151">
        <v>300000</v>
      </c>
      <c r="G151" t="s">
        <v>15</v>
      </c>
      <c r="H151" t="s">
        <v>16</v>
      </c>
      <c r="I151" t="s">
        <v>16</v>
      </c>
    </row>
    <row r="152" spans="1:9" x14ac:dyDescent="0.3">
      <c r="A152">
        <v>1128299</v>
      </c>
      <c r="B152" s="16">
        <v>43862</v>
      </c>
      <c r="C152" t="s">
        <v>17</v>
      </c>
      <c r="D152">
        <v>189</v>
      </c>
      <c r="E152">
        <v>10584</v>
      </c>
      <c r="F152">
        <v>6032.880000000001</v>
      </c>
      <c r="G152" t="s">
        <v>31</v>
      </c>
      <c r="H152" t="s">
        <v>42</v>
      </c>
      <c r="I152" t="s">
        <v>43</v>
      </c>
    </row>
    <row r="153" spans="1:9" x14ac:dyDescent="0.3">
      <c r="A153">
        <v>1185732</v>
      </c>
      <c r="B153" s="16">
        <v>43862</v>
      </c>
      <c r="C153" t="s">
        <v>19</v>
      </c>
      <c r="D153">
        <v>234</v>
      </c>
      <c r="E153">
        <v>10998</v>
      </c>
      <c r="F153">
        <v>4509.1799999999994</v>
      </c>
      <c r="G153" t="s">
        <v>15</v>
      </c>
      <c r="H153" t="s">
        <v>16</v>
      </c>
      <c r="I153" t="s">
        <v>16</v>
      </c>
    </row>
    <row r="154" spans="1:9" x14ac:dyDescent="0.3">
      <c r="A154">
        <v>1185732</v>
      </c>
      <c r="B154" s="16">
        <v>43862</v>
      </c>
      <c r="C154" t="s">
        <v>19</v>
      </c>
      <c r="D154">
        <v>315</v>
      </c>
      <c r="E154">
        <v>11025</v>
      </c>
      <c r="F154">
        <v>3638.2499999999995</v>
      </c>
      <c r="G154" t="s">
        <v>15</v>
      </c>
      <c r="H154" t="s">
        <v>16</v>
      </c>
      <c r="I154" t="s">
        <v>16</v>
      </c>
    </row>
    <row r="155" spans="1:9" x14ac:dyDescent="0.3">
      <c r="A155">
        <v>1128299</v>
      </c>
      <c r="B155" s="16">
        <v>43862</v>
      </c>
      <c r="C155" t="s">
        <v>17</v>
      </c>
      <c r="D155">
        <v>245</v>
      </c>
      <c r="E155">
        <v>11515</v>
      </c>
      <c r="F155">
        <v>5757.5</v>
      </c>
      <c r="G155" t="s">
        <v>31</v>
      </c>
      <c r="H155" t="s">
        <v>42</v>
      </c>
      <c r="I155" t="s">
        <v>43</v>
      </c>
    </row>
    <row r="156" spans="1:9" x14ac:dyDescent="0.3">
      <c r="A156">
        <v>1128299</v>
      </c>
      <c r="B156" s="16">
        <v>43862</v>
      </c>
      <c r="C156" t="s">
        <v>17</v>
      </c>
      <c r="D156">
        <v>700</v>
      </c>
      <c r="E156">
        <v>420000</v>
      </c>
      <c r="F156">
        <v>189000</v>
      </c>
      <c r="G156" t="s">
        <v>31</v>
      </c>
      <c r="H156" t="s">
        <v>42</v>
      </c>
      <c r="I156" t="s">
        <v>43</v>
      </c>
    </row>
    <row r="157" spans="1:9" x14ac:dyDescent="0.3">
      <c r="A157">
        <v>1185732</v>
      </c>
      <c r="B157" s="16">
        <v>43862</v>
      </c>
      <c r="C157" t="s">
        <v>19</v>
      </c>
      <c r="D157">
        <v>900</v>
      </c>
      <c r="E157">
        <v>450000</v>
      </c>
      <c r="F157">
        <v>135000</v>
      </c>
      <c r="G157" t="s">
        <v>15</v>
      </c>
      <c r="H157" t="s">
        <v>16</v>
      </c>
      <c r="I157" t="s">
        <v>16</v>
      </c>
    </row>
    <row r="158" spans="1:9" x14ac:dyDescent="0.3">
      <c r="A158">
        <v>1185732</v>
      </c>
      <c r="B158" s="16">
        <v>43863</v>
      </c>
      <c r="C158" t="s">
        <v>20</v>
      </c>
      <c r="D158">
        <v>315</v>
      </c>
      <c r="E158">
        <v>8820</v>
      </c>
      <c r="F158">
        <v>3351.6</v>
      </c>
      <c r="G158" t="s">
        <v>15</v>
      </c>
      <c r="H158" t="s">
        <v>16</v>
      </c>
      <c r="I158" t="s">
        <v>16</v>
      </c>
    </row>
    <row r="159" spans="1:9" x14ac:dyDescent="0.3">
      <c r="A159">
        <v>1128299</v>
      </c>
      <c r="B159" s="16">
        <v>43863</v>
      </c>
      <c r="C159" t="s">
        <v>19</v>
      </c>
      <c r="D159">
        <v>182</v>
      </c>
      <c r="E159">
        <v>9282</v>
      </c>
      <c r="F159">
        <v>3341.52</v>
      </c>
      <c r="G159" t="s">
        <v>31</v>
      </c>
      <c r="H159" t="s">
        <v>42</v>
      </c>
      <c r="I159" t="s">
        <v>43</v>
      </c>
    </row>
    <row r="160" spans="1:9" x14ac:dyDescent="0.3">
      <c r="A160">
        <v>1185732</v>
      </c>
      <c r="B160" s="16">
        <v>43863</v>
      </c>
      <c r="C160" t="s">
        <v>20</v>
      </c>
      <c r="D160">
        <v>252</v>
      </c>
      <c r="E160">
        <v>9828</v>
      </c>
      <c r="F160">
        <v>4914</v>
      </c>
      <c r="G160" t="s">
        <v>15</v>
      </c>
      <c r="H160" t="s">
        <v>16</v>
      </c>
      <c r="I160" t="s">
        <v>16</v>
      </c>
    </row>
    <row r="161" spans="1:9" x14ac:dyDescent="0.3">
      <c r="A161">
        <v>1128299</v>
      </c>
      <c r="B161" s="16">
        <v>43863</v>
      </c>
      <c r="C161" t="s">
        <v>19</v>
      </c>
      <c r="D161">
        <v>165</v>
      </c>
      <c r="E161">
        <v>10230</v>
      </c>
      <c r="F161">
        <v>4194.3</v>
      </c>
      <c r="G161" t="s">
        <v>31</v>
      </c>
      <c r="H161" t="s">
        <v>42</v>
      </c>
      <c r="I161" t="s">
        <v>43</v>
      </c>
    </row>
    <row r="162" spans="1:9" x14ac:dyDescent="0.3">
      <c r="A162">
        <v>1128299</v>
      </c>
      <c r="B162" s="16">
        <v>43863</v>
      </c>
      <c r="C162" t="s">
        <v>19</v>
      </c>
      <c r="D162">
        <v>550</v>
      </c>
      <c r="E162">
        <v>357500</v>
      </c>
      <c r="F162">
        <v>107250</v>
      </c>
      <c r="G162" t="s">
        <v>31</v>
      </c>
      <c r="H162" t="s">
        <v>42</v>
      </c>
      <c r="I162" t="s">
        <v>43</v>
      </c>
    </row>
    <row r="163" spans="1:9" x14ac:dyDescent="0.3">
      <c r="A163">
        <v>1185732</v>
      </c>
      <c r="B163" s="16">
        <v>43863</v>
      </c>
      <c r="C163" t="s">
        <v>20</v>
      </c>
      <c r="D163">
        <v>900</v>
      </c>
      <c r="E163">
        <v>360000</v>
      </c>
      <c r="F163">
        <v>125999.99999999999</v>
      </c>
      <c r="G163" t="s">
        <v>15</v>
      </c>
      <c r="H163" t="s">
        <v>16</v>
      </c>
      <c r="I163" t="s">
        <v>16</v>
      </c>
    </row>
    <row r="164" spans="1:9" x14ac:dyDescent="0.3">
      <c r="A164">
        <v>1128299</v>
      </c>
      <c r="B164" s="16">
        <v>43864</v>
      </c>
      <c r="C164" t="s">
        <v>20</v>
      </c>
      <c r="D164">
        <v>176</v>
      </c>
      <c r="E164">
        <v>8096</v>
      </c>
      <c r="F164">
        <v>3886.08</v>
      </c>
      <c r="G164" t="s">
        <v>31</v>
      </c>
      <c r="H164" t="s">
        <v>42</v>
      </c>
      <c r="I164" t="s">
        <v>43</v>
      </c>
    </row>
    <row r="165" spans="1:9" x14ac:dyDescent="0.3">
      <c r="A165">
        <v>1185732</v>
      </c>
      <c r="B165" s="16">
        <v>43864</v>
      </c>
      <c r="C165" t="s">
        <v>21</v>
      </c>
      <c r="D165">
        <v>289</v>
      </c>
      <c r="E165">
        <v>8959</v>
      </c>
      <c r="F165">
        <v>3314.83</v>
      </c>
      <c r="G165" t="s">
        <v>15</v>
      </c>
      <c r="H165" t="s">
        <v>16</v>
      </c>
      <c r="I165" t="s">
        <v>16</v>
      </c>
    </row>
    <row r="166" spans="1:9" x14ac:dyDescent="0.3">
      <c r="A166">
        <v>1185732</v>
      </c>
      <c r="B166" s="16">
        <v>43864</v>
      </c>
      <c r="C166" t="s">
        <v>21</v>
      </c>
      <c r="D166">
        <v>239</v>
      </c>
      <c r="E166">
        <v>9799</v>
      </c>
      <c r="F166">
        <v>4801.51</v>
      </c>
      <c r="G166" t="s">
        <v>15</v>
      </c>
      <c r="H166" t="s">
        <v>16</v>
      </c>
      <c r="I166" t="s">
        <v>16</v>
      </c>
    </row>
    <row r="167" spans="1:9" x14ac:dyDescent="0.3">
      <c r="A167">
        <v>1128299</v>
      </c>
      <c r="B167" s="16">
        <v>43864</v>
      </c>
      <c r="C167" t="s">
        <v>20</v>
      </c>
      <c r="D167">
        <v>165</v>
      </c>
      <c r="E167">
        <v>10230</v>
      </c>
      <c r="F167">
        <v>6035.7000000000007</v>
      </c>
      <c r="G167" t="s">
        <v>31</v>
      </c>
      <c r="H167" t="s">
        <v>42</v>
      </c>
      <c r="I167" t="s">
        <v>43</v>
      </c>
    </row>
    <row r="168" spans="1:9" x14ac:dyDescent="0.3">
      <c r="A168">
        <v>1128299</v>
      </c>
      <c r="B168" s="16">
        <v>43864</v>
      </c>
      <c r="C168" t="s">
        <v>20</v>
      </c>
      <c r="D168">
        <v>550</v>
      </c>
      <c r="E168">
        <v>357500</v>
      </c>
      <c r="F168">
        <v>160875</v>
      </c>
      <c r="G168" t="s">
        <v>31</v>
      </c>
      <c r="H168" t="s">
        <v>42</v>
      </c>
      <c r="I168" t="s">
        <v>43</v>
      </c>
    </row>
    <row r="169" spans="1:9" x14ac:dyDescent="0.3">
      <c r="A169">
        <v>1185732</v>
      </c>
      <c r="B169" s="16">
        <v>43864</v>
      </c>
      <c r="C169" t="s">
        <v>21</v>
      </c>
      <c r="D169">
        <v>825</v>
      </c>
      <c r="E169">
        <v>371250</v>
      </c>
      <c r="F169">
        <v>129937.49999999999</v>
      </c>
      <c r="G169" t="s">
        <v>15</v>
      </c>
      <c r="H169" t="s">
        <v>16</v>
      </c>
      <c r="I169" t="s">
        <v>16</v>
      </c>
    </row>
    <row r="170" spans="1:9" x14ac:dyDescent="0.3">
      <c r="A170">
        <v>1128299</v>
      </c>
      <c r="B170" s="16">
        <v>43865</v>
      </c>
      <c r="C170" t="s">
        <v>21</v>
      </c>
      <c r="D170">
        <v>111</v>
      </c>
      <c r="E170">
        <v>6438</v>
      </c>
      <c r="F170">
        <v>3283.38</v>
      </c>
      <c r="G170" t="s">
        <v>31</v>
      </c>
      <c r="H170" t="s">
        <v>42</v>
      </c>
      <c r="I170" t="s">
        <v>43</v>
      </c>
    </row>
    <row r="171" spans="1:9" x14ac:dyDescent="0.3">
      <c r="A171">
        <v>1128299</v>
      </c>
      <c r="B171" s="16">
        <v>43865</v>
      </c>
      <c r="C171" t="s">
        <v>21</v>
      </c>
      <c r="D171">
        <v>145</v>
      </c>
      <c r="E171">
        <v>6815</v>
      </c>
      <c r="F171">
        <v>3066.7499999999995</v>
      </c>
      <c r="G171" t="s">
        <v>31</v>
      </c>
      <c r="H171" t="s">
        <v>42</v>
      </c>
      <c r="I171" t="s">
        <v>43</v>
      </c>
    </row>
    <row r="172" spans="1:9" x14ac:dyDescent="0.3">
      <c r="A172">
        <v>1185732</v>
      </c>
      <c r="B172" s="16">
        <v>43865</v>
      </c>
      <c r="C172" t="s">
        <v>22</v>
      </c>
      <c r="D172">
        <v>215</v>
      </c>
      <c r="E172">
        <v>12040</v>
      </c>
      <c r="F172">
        <v>5056.8</v>
      </c>
      <c r="G172" t="s">
        <v>15</v>
      </c>
      <c r="H172" t="s">
        <v>16</v>
      </c>
      <c r="I172" t="s">
        <v>16</v>
      </c>
    </row>
    <row r="173" spans="1:9" x14ac:dyDescent="0.3">
      <c r="A173">
        <v>1185732</v>
      </c>
      <c r="B173" s="16">
        <v>43865</v>
      </c>
      <c r="C173" t="s">
        <v>22</v>
      </c>
      <c r="D173">
        <v>281</v>
      </c>
      <c r="E173">
        <v>12364</v>
      </c>
      <c r="F173">
        <v>4451.04</v>
      </c>
      <c r="G173" t="s">
        <v>15</v>
      </c>
      <c r="H173" t="s">
        <v>16</v>
      </c>
      <c r="I173" t="s">
        <v>16</v>
      </c>
    </row>
    <row r="174" spans="1:9" x14ac:dyDescent="0.3">
      <c r="A174">
        <v>1128299</v>
      </c>
      <c r="B174" s="16">
        <v>43865</v>
      </c>
      <c r="C174" t="s">
        <v>21</v>
      </c>
      <c r="D174">
        <v>425</v>
      </c>
      <c r="E174">
        <v>255000</v>
      </c>
      <c r="F174">
        <v>101999.99999999999</v>
      </c>
      <c r="G174" t="s">
        <v>31</v>
      </c>
      <c r="H174" t="s">
        <v>42</v>
      </c>
      <c r="I174" t="s">
        <v>43</v>
      </c>
    </row>
    <row r="175" spans="1:9" x14ac:dyDescent="0.3">
      <c r="A175">
        <v>1185732</v>
      </c>
      <c r="B175" s="16">
        <v>43865</v>
      </c>
      <c r="C175" t="s">
        <v>22</v>
      </c>
      <c r="D175">
        <v>825</v>
      </c>
      <c r="E175">
        <v>495000</v>
      </c>
      <c r="F175">
        <v>148500</v>
      </c>
      <c r="G175" t="s">
        <v>15</v>
      </c>
      <c r="H175" t="s">
        <v>16</v>
      </c>
      <c r="I175" t="s">
        <v>16</v>
      </c>
    </row>
    <row r="176" spans="1:9" x14ac:dyDescent="0.3">
      <c r="A176">
        <v>1128299</v>
      </c>
      <c r="B176" s="16">
        <v>43866</v>
      </c>
      <c r="C176" t="s">
        <v>22</v>
      </c>
      <c r="D176">
        <v>81</v>
      </c>
      <c r="E176">
        <v>4779</v>
      </c>
      <c r="F176">
        <v>3536.4600000000005</v>
      </c>
      <c r="G176" t="s">
        <v>31</v>
      </c>
      <c r="H176" t="s">
        <v>42</v>
      </c>
      <c r="I176" t="s">
        <v>43</v>
      </c>
    </row>
    <row r="177" spans="1:9" x14ac:dyDescent="0.3">
      <c r="A177">
        <v>1128299</v>
      </c>
      <c r="B177" s="16">
        <v>43866</v>
      </c>
      <c r="C177" t="s">
        <v>22</v>
      </c>
      <c r="D177">
        <v>105</v>
      </c>
      <c r="E177">
        <v>4935</v>
      </c>
      <c r="F177">
        <v>3207.7500000000005</v>
      </c>
      <c r="G177" t="s">
        <v>31</v>
      </c>
      <c r="H177" t="s">
        <v>42</v>
      </c>
      <c r="I177" t="s">
        <v>43</v>
      </c>
    </row>
    <row r="178" spans="1:9" x14ac:dyDescent="0.3">
      <c r="A178">
        <v>1185732</v>
      </c>
      <c r="B178" s="16">
        <v>43866</v>
      </c>
      <c r="C178" t="s">
        <v>23</v>
      </c>
      <c r="D178">
        <v>238</v>
      </c>
      <c r="E178">
        <v>11662</v>
      </c>
      <c r="F178">
        <v>4314.9399999999996</v>
      </c>
      <c r="G178" t="s">
        <v>15</v>
      </c>
      <c r="H178" t="s">
        <v>16</v>
      </c>
      <c r="I178" t="s">
        <v>16</v>
      </c>
    </row>
    <row r="179" spans="1:9" x14ac:dyDescent="0.3">
      <c r="A179">
        <v>1185732</v>
      </c>
      <c r="B179" s="16">
        <v>43866</v>
      </c>
      <c r="C179" t="s">
        <v>23</v>
      </c>
      <c r="D179">
        <v>333</v>
      </c>
      <c r="E179">
        <v>12987</v>
      </c>
      <c r="F179">
        <v>3506.4900000000002</v>
      </c>
      <c r="G179" t="s">
        <v>15</v>
      </c>
      <c r="H179" t="s">
        <v>16</v>
      </c>
      <c r="I179" t="s">
        <v>16</v>
      </c>
    </row>
    <row r="180" spans="1:9" x14ac:dyDescent="0.3">
      <c r="A180">
        <v>1128299</v>
      </c>
      <c r="B180" s="16">
        <v>43866</v>
      </c>
      <c r="C180" t="s">
        <v>22</v>
      </c>
      <c r="D180">
        <v>300</v>
      </c>
      <c r="E180">
        <v>195000</v>
      </c>
      <c r="F180">
        <v>117000.00000000001</v>
      </c>
      <c r="G180" t="s">
        <v>31</v>
      </c>
      <c r="H180" t="s">
        <v>42</v>
      </c>
      <c r="I180" t="s">
        <v>43</v>
      </c>
    </row>
    <row r="181" spans="1:9" x14ac:dyDescent="0.3">
      <c r="A181">
        <v>1185732</v>
      </c>
      <c r="B181" s="16">
        <v>43866</v>
      </c>
      <c r="C181" t="s">
        <v>23</v>
      </c>
      <c r="D181">
        <v>950</v>
      </c>
      <c r="E181">
        <v>475000</v>
      </c>
      <c r="F181">
        <v>118750</v>
      </c>
      <c r="G181" t="s">
        <v>15</v>
      </c>
      <c r="H181" t="s">
        <v>16</v>
      </c>
      <c r="I181" t="s">
        <v>16</v>
      </c>
    </row>
    <row r="182" spans="1:9" x14ac:dyDescent="0.3">
      <c r="A182">
        <v>1128299</v>
      </c>
      <c r="B182" s="16">
        <v>43867</v>
      </c>
      <c r="C182" t="s">
        <v>23</v>
      </c>
      <c r="D182">
        <v>192</v>
      </c>
      <c r="E182">
        <v>10944</v>
      </c>
      <c r="F182">
        <v>3064.32</v>
      </c>
      <c r="G182" t="s">
        <v>31</v>
      </c>
      <c r="H182" t="s">
        <v>42</v>
      </c>
      <c r="I182" t="s">
        <v>43</v>
      </c>
    </row>
    <row r="183" spans="1:9" x14ac:dyDescent="0.3">
      <c r="A183">
        <v>1128299</v>
      </c>
      <c r="B183" s="16">
        <v>43867</v>
      </c>
      <c r="C183" t="s">
        <v>23</v>
      </c>
      <c r="D183">
        <v>174</v>
      </c>
      <c r="E183">
        <v>12702</v>
      </c>
      <c r="F183">
        <v>5080.8</v>
      </c>
      <c r="G183" t="s">
        <v>31</v>
      </c>
      <c r="H183" t="s">
        <v>42</v>
      </c>
      <c r="I183" t="s">
        <v>43</v>
      </c>
    </row>
    <row r="184" spans="1:9" x14ac:dyDescent="0.3">
      <c r="A184">
        <v>1185732</v>
      </c>
      <c r="B184" s="16">
        <v>43867</v>
      </c>
      <c r="C184" t="s">
        <v>17</v>
      </c>
      <c r="D184">
        <v>366</v>
      </c>
      <c r="E184">
        <v>16104</v>
      </c>
      <c r="F184">
        <v>8374.08</v>
      </c>
      <c r="G184" t="s">
        <v>15</v>
      </c>
      <c r="H184" t="s">
        <v>16</v>
      </c>
      <c r="I184" t="s">
        <v>16</v>
      </c>
    </row>
    <row r="185" spans="1:9" x14ac:dyDescent="0.3">
      <c r="A185">
        <v>1185732</v>
      </c>
      <c r="B185" s="16">
        <v>43867</v>
      </c>
      <c r="C185" t="s">
        <v>17</v>
      </c>
      <c r="D185">
        <v>317</v>
      </c>
      <c r="E185">
        <v>17118</v>
      </c>
      <c r="F185">
        <v>10955.52</v>
      </c>
      <c r="G185" t="s">
        <v>15</v>
      </c>
      <c r="H185" t="s">
        <v>16</v>
      </c>
      <c r="I185" t="s">
        <v>16</v>
      </c>
    </row>
    <row r="186" spans="1:9" x14ac:dyDescent="0.3">
      <c r="A186">
        <v>1128299</v>
      </c>
      <c r="B186" s="16">
        <v>43867</v>
      </c>
      <c r="C186" t="s">
        <v>23</v>
      </c>
      <c r="D186">
        <v>600</v>
      </c>
      <c r="E186">
        <v>480000</v>
      </c>
      <c r="F186">
        <v>120000</v>
      </c>
      <c r="G186" t="s">
        <v>31</v>
      </c>
      <c r="H186" t="s">
        <v>42</v>
      </c>
      <c r="I186" t="s">
        <v>43</v>
      </c>
    </row>
    <row r="187" spans="1:9" x14ac:dyDescent="0.3">
      <c r="A187">
        <v>1185732</v>
      </c>
      <c r="B187" s="16">
        <v>43867</v>
      </c>
      <c r="C187" t="s">
        <v>17</v>
      </c>
      <c r="D187">
        <v>1220</v>
      </c>
      <c r="E187">
        <v>732000</v>
      </c>
      <c r="F187">
        <v>366000</v>
      </c>
      <c r="G187" t="s">
        <v>15</v>
      </c>
      <c r="H187" t="s">
        <v>16</v>
      </c>
      <c r="I187" t="s">
        <v>16</v>
      </c>
    </row>
    <row r="188" spans="1:9" x14ac:dyDescent="0.3">
      <c r="A188">
        <v>1185732</v>
      </c>
      <c r="B188" s="16">
        <v>43868</v>
      </c>
      <c r="C188" t="s">
        <v>19</v>
      </c>
      <c r="D188">
        <v>296</v>
      </c>
      <c r="E188">
        <v>10952</v>
      </c>
      <c r="F188">
        <v>3833.2</v>
      </c>
      <c r="G188" t="s">
        <v>15</v>
      </c>
      <c r="H188" t="s">
        <v>16</v>
      </c>
      <c r="I188" t="s">
        <v>16</v>
      </c>
    </row>
    <row r="189" spans="1:9" x14ac:dyDescent="0.3">
      <c r="A189">
        <v>1128299</v>
      </c>
      <c r="B189" s="16">
        <v>43868</v>
      </c>
      <c r="C189" t="s">
        <v>17</v>
      </c>
      <c r="D189">
        <v>233</v>
      </c>
      <c r="E189">
        <v>11184</v>
      </c>
      <c r="F189">
        <v>4920.96</v>
      </c>
      <c r="G189" t="s">
        <v>31</v>
      </c>
      <c r="H189" t="s">
        <v>42</v>
      </c>
      <c r="I189" t="s">
        <v>43</v>
      </c>
    </row>
    <row r="190" spans="1:9" x14ac:dyDescent="0.3">
      <c r="A190">
        <v>1128299</v>
      </c>
      <c r="B190" s="16">
        <v>43868</v>
      </c>
      <c r="C190" t="s">
        <v>17</v>
      </c>
      <c r="D190">
        <v>218</v>
      </c>
      <c r="E190">
        <v>12644</v>
      </c>
      <c r="F190">
        <v>6701.3200000000006</v>
      </c>
      <c r="G190" t="s">
        <v>31</v>
      </c>
      <c r="H190" t="s">
        <v>42</v>
      </c>
      <c r="I190" t="s">
        <v>43</v>
      </c>
    </row>
    <row r="191" spans="1:9" x14ac:dyDescent="0.3">
      <c r="A191">
        <v>1185732</v>
      </c>
      <c r="B191" s="16">
        <v>43868</v>
      </c>
      <c r="C191" t="s">
        <v>19</v>
      </c>
      <c r="D191">
        <v>259</v>
      </c>
      <c r="E191">
        <v>12950</v>
      </c>
      <c r="F191">
        <v>5180</v>
      </c>
      <c r="G191" t="s">
        <v>15</v>
      </c>
      <c r="H191" t="s">
        <v>16</v>
      </c>
      <c r="I191" t="s">
        <v>16</v>
      </c>
    </row>
    <row r="192" spans="1:9" x14ac:dyDescent="0.3">
      <c r="A192">
        <v>1128299</v>
      </c>
      <c r="B192" s="16">
        <v>43868</v>
      </c>
      <c r="C192" t="s">
        <v>17</v>
      </c>
      <c r="D192">
        <v>750</v>
      </c>
      <c r="E192">
        <v>450000</v>
      </c>
      <c r="F192">
        <v>180000</v>
      </c>
      <c r="G192" t="s">
        <v>31</v>
      </c>
      <c r="H192" t="s">
        <v>42</v>
      </c>
      <c r="I192" t="s">
        <v>43</v>
      </c>
    </row>
    <row r="193" spans="1:9" x14ac:dyDescent="0.3">
      <c r="A193">
        <v>1185732</v>
      </c>
      <c r="B193" s="16">
        <v>43868</v>
      </c>
      <c r="C193" t="s">
        <v>19</v>
      </c>
      <c r="D193">
        <v>925</v>
      </c>
      <c r="E193">
        <v>508750.00000000006</v>
      </c>
      <c r="F193">
        <v>152625</v>
      </c>
      <c r="G193" t="s">
        <v>15</v>
      </c>
      <c r="H193" t="s">
        <v>16</v>
      </c>
      <c r="I193" t="s">
        <v>16</v>
      </c>
    </row>
    <row r="194" spans="1:9" x14ac:dyDescent="0.3">
      <c r="A194">
        <v>1128299</v>
      </c>
      <c r="B194" s="16">
        <v>43869</v>
      </c>
      <c r="C194" t="s">
        <v>19</v>
      </c>
      <c r="D194">
        <v>204</v>
      </c>
      <c r="E194">
        <v>9384</v>
      </c>
      <c r="F194">
        <v>2533.6800000000003</v>
      </c>
      <c r="G194" t="s">
        <v>31</v>
      </c>
      <c r="H194" t="s">
        <v>42</v>
      </c>
      <c r="I194" t="s">
        <v>43</v>
      </c>
    </row>
    <row r="195" spans="1:9" x14ac:dyDescent="0.3">
      <c r="A195">
        <v>1185732</v>
      </c>
      <c r="B195" s="16">
        <v>43869</v>
      </c>
      <c r="C195" t="s">
        <v>20</v>
      </c>
      <c r="D195">
        <v>288</v>
      </c>
      <c r="E195">
        <v>10368</v>
      </c>
      <c r="F195">
        <v>4354.5599999999995</v>
      </c>
      <c r="G195" t="s">
        <v>15</v>
      </c>
      <c r="H195" t="s">
        <v>16</v>
      </c>
      <c r="I195" t="s">
        <v>16</v>
      </c>
    </row>
    <row r="196" spans="1:9" x14ac:dyDescent="0.3">
      <c r="A196">
        <v>1128299</v>
      </c>
      <c r="B196" s="16">
        <v>43869</v>
      </c>
      <c r="C196" t="s">
        <v>19</v>
      </c>
      <c r="D196">
        <v>174</v>
      </c>
      <c r="E196">
        <v>10614</v>
      </c>
      <c r="F196">
        <v>3821.04</v>
      </c>
      <c r="G196" t="s">
        <v>31</v>
      </c>
      <c r="H196" t="s">
        <v>42</v>
      </c>
      <c r="I196" t="s">
        <v>43</v>
      </c>
    </row>
    <row r="197" spans="1:9" x14ac:dyDescent="0.3">
      <c r="A197">
        <v>1185732</v>
      </c>
      <c r="B197" s="16">
        <v>43869</v>
      </c>
      <c r="C197" t="s">
        <v>20</v>
      </c>
      <c r="D197">
        <v>261</v>
      </c>
      <c r="E197">
        <v>12006</v>
      </c>
      <c r="F197">
        <v>5642.82</v>
      </c>
      <c r="G197" t="s">
        <v>15</v>
      </c>
      <c r="H197" t="s">
        <v>16</v>
      </c>
      <c r="I197" t="s">
        <v>16</v>
      </c>
    </row>
    <row r="198" spans="1:9" x14ac:dyDescent="0.3">
      <c r="A198">
        <v>1128299</v>
      </c>
      <c r="B198" s="16">
        <v>43869</v>
      </c>
      <c r="C198" t="s">
        <v>19</v>
      </c>
      <c r="D198">
        <v>600</v>
      </c>
      <c r="E198">
        <v>390000</v>
      </c>
      <c r="F198">
        <v>97500</v>
      </c>
      <c r="G198" t="s">
        <v>31</v>
      </c>
      <c r="H198" t="s">
        <v>42</v>
      </c>
      <c r="I198" t="s">
        <v>43</v>
      </c>
    </row>
    <row r="199" spans="1:9" x14ac:dyDescent="0.3">
      <c r="A199">
        <v>1185732</v>
      </c>
      <c r="B199" s="16">
        <v>43869</v>
      </c>
      <c r="C199" t="s">
        <v>20</v>
      </c>
      <c r="D199">
        <v>900</v>
      </c>
      <c r="E199">
        <v>450000</v>
      </c>
      <c r="F199">
        <v>157500</v>
      </c>
      <c r="G199" t="s">
        <v>15</v>
      </c>
      <c r="H199" t="s">
        <v>16</v>
      </c>
      <c r="I199" t="s">
        <v>16</v>
      </c>
    </row>
    <row r="200" spans="1:9" x14ac:dyDescent="0.3">
      <c r="A200">
        <v>1128299</v>
      </c>
      <c r="B200" s="16">
        <v>43870</v>
      </c>
      <c r="C200" t="s">
        <v>20</v>
      </c>
      <c r="D200">
        <v>171</v>
      </c>
      <c r="E200">
        <v>8037</v>
      </c>
      <c r="F200">
        <v>3616.65</v>
      </c>
      <c r="G200" t="s">
        <v>31</v>
      </c>
      <c r="H200" t="s">
        <v>42</v>
      </c>
      <c r="I200" t="s">
        <v>43</v>
      </c>
    </row>
    <row r="201" spans="1:9" x14ac:dyDescent="0.3">
      <c r="A201">
        <v>1128299</v>
      </c>
      <c r="B201" s="16">
        <v>43870</v>
      </c>
      <c r="C201" t="s">
        <v>20</v>
      </c>
      <c r="D201">
        <v>143</v>
      </c>
      <c r="E201">
        <v>8723</v>
      </c>
      <c r="F201">
        <v>4623.1900000000005</v>
      </c>
      <c r="G201" t="s">
        <v>31</v>
      </c>
      <c r="H201" t="s">
        <v>42</v>
      </c>
      <c r="I201" t="s">
        <v>43</v>
      </c>
    </row>
    <row r="202" spans="1:9" x14ac:dyDescent="0.3">
      <c r="A202">
        <v>1185732</v>
      </c>
      <c r="B202" s="16">
        <v>43870</v>
      </c>
      <c r="C202" t="s">
        <v>21</v>
      </c>
      <c r="D202">
        <v>289</v>
      </c>
      <c r="E202">
        <v>9537</v>
      </c>
      <c r="F202">
        <v>3814.7999999999997</v>
      </c>
      <c r="G202" t="s">
        <v>15</v>
      </c>
      <c r="H202" t="s">
        <v>16</v>
      </c>
      <c r="I202" t="s">
        <v>16</v>
      </c>
    </row>
    <row r="203" spans="1:9" x14ac:dyDescent="0.3">
      <c r="A203">
        <v>1185732</v>
      </c>
      <c r="B203" s="16">
        <v>43870</v>
      </c>
      <c r="C203" t="s">
        <v>21</v>
      </c>
      <c r="D203">
        <v>230</v>
      </c>
      <c r="E203">
        <v>10580</v>
      </c>
      <c r="F203">
        <v>5078.3999999999996</v>
      </c>
      <c r="G203" t="s">
        <v>15</v>
      </c>
      <c r="H203" t="s">
        <v>16</v>
      </c>
      <c r="I203" t="s">
        <v>16</v>
      </c>
    </row>
    <row r="204" spans="1:9" x14ac:dyDescent="0.3">
      <c r="A204">
        <v>1128299</v>
      </c>
      <c r="B204" s="16">
        <v>43870</v>
      </c>
      <c r="C204" t="s">
        <v>20</v>
      </c>
      <c r="D204">
        <v>550</v>
      </c>
      <c r="E204">
        <v>357500</v>
      </c>
      <c r="F204">
        <v>143000</v>
      </c>
      <c r="G204" t="s">
        <v>31</v>
      </c>
      <c r="H204" t="s">
        <v>42</v>
      </c>
      <c r="I204" t="s">
        <v>43</v>
      </c>
    </row>
    <row r="205" spans="1:9" x14ac:dyDescent="0.3">
      <c r="A205">
        <v>1185732</v>
      </c>
      <c r="B205" s="16">
        <v>43870</v>
      </c>
      <c r="C205" t="s">
        <v>21</v>
      </c>
      <c r="D205">
        <v>850</v>
      </c>
      <c r="E205">
        <v>425000</v>
      </c>
      <c r="F205">
        <v>148750</v>
      </c>
      <c r="G205" t="s">
        <v>15</v>
      </c>
      <c r="H205" t="s">
        <v>16</v>
      </c>
      <c r="I205" t="s">
        <v>16</v>
      </c>
    </row>
    <row r="206" spans="1:9" x14ac:dyDescent="0.3">
      <c r="A206">
        <v>1128299</v>
      </c>
      <c r="B206" s="16">
        <v>43871</v>
      </c>
      <c r="C206" t="s">
        <v>21</v>
      </c>
      <c r="D206">
        <v>117</v>
      </c>
      <c r="E206">
        <v>6435</v>
      </c>
      <c r="F206">
        <v>3153.15</v>
      </c>
      <c r="G206" t="s">
        <v>31</v>
      </c>
      <c r="H206" t="s">
        <v>42</v>
      </c>
      <c r="I206" t="s">
        <v>43</v>
      </c>
    </row>
    <row r="207" spans="1:9" x14ac:dyDescent="0.3">
      <c r="A207">
        <v>1128299</v>
      </c>
      <c r="B207" s="16">
        <v>43871</v>
      </c>
      <c r="C207" t="s">
        <v>21</v>
      </c>
      <c r="D207">
        <v>140</v>
      </c>
      <c r="E207">
        <v>6440</v>
      </c>
      <c r="F207">
        <v>2704.7999999999997</v>
      </c>
      <c r="G207" t="s">
        <v>31</v>
      </c>
      <c r="H207" t="s">
        <v>42</v>
      </c>
      <c r="I207" t="s">
        <v>43</v>
      </c>
    </row>
    <row r="208" spans="1:9" x14ac:dyDescent="0.3">
      <c r="A208">
        <v>1185732</v>
      </c>
      <c r="B208" s="16">
        <v>43871</v>
      </c>
      <c r="C208" t="s">
        <v>22</v>
      </c>
      <c r="D208">
        <v>280</v>
      </c>
      <c r="E208">
        <v>13160</v>
      </c>
      <c r="F208">
        <v>4606</v>
      </c>
      <c r="G208" t="s">
        <v>15</v>
      </c>
      <c r="H208" t="s">
        <v>16</v>
      </c>
      <c r="I208" t="s">
        <v>16</v>
      </c>
    </row>
    <row r="209" spans="1:9" x14ac:dyDescent="0.3">
      <c r="A209">
        <v>1185732</v>
      </c>
      <c r="B209" s="16">
        <v>43871</v>
      </c>
      <c r="C209" t="s">
        <v>22</v>
      </c>
      <c r="D209">
        <v>245</v>
      </c>
      <c r="E209">
        <v>14455</v>
      </c>
      <c r="F209">
        <v>6504.7499999999991</v>
      </c>
      <c r="G209" t="s">
        <v>15</v>
      </c>
      <c r="H209" t="s">
        <v>16</v>
      </c>
      <c r="I209" t="s">
        <v>16</v>
      </c>
    </row>
    <row r="210" spans="1:9" x14ac:dyDescent="0.3">
      <c r="A210">
        <v>1128299</v>
      </c>
      <c r="B210" s="16">
        <v>43871</v>
      </c>
      <c r="C210" t="s">
        <v>21</v>
      </c>
      <c r="D210">
        <v>450</v>
      </c>
      <c r="E210">
        <v>270000</v>
      </c>
      <c r="F210">
        <v>94500</v>
      </c>
      <c r="G210" t="s">
        <v>31</v>
      </c>
      <c r="H210" t="s">
        <v>42</v>
      </c>
      <c r="I210" t="s">
        <v>43</v>
      </c>
    </row>
    <row r="211" spans="1:9" x14ac:dyDescent="0.3">
      <c r="A211">
        <v>1185732</v>
      </c>
      <c r="B211" s="16">
        <v>43871</v>
      </c>
      <c r="C211" t="s">
        <v>22</v>
      </c>
      <c r="D211">
        <v>875</v>
      </c>
      <c r="E211">
        <v>525000</v>
      </c>
      <c r="F211">
        <v>157500</v>
      </c>
      <c r="G211" t="s">
        <v>15</v>
      </c>
      <c r="H211" t="s">
        <v>16</v>
      </c>
      <c r="I211" t="s">
        <v>16</v>
      </c>
    </row>
    <row r="212" spans="1:9" x14ac:dyDescent="0.3">
      <c r="A212">
        <v>1128299</v>
      </c>
      <c r="B212" s="16">
        <v>43872</v>
      </c>
      <c r="C212" t="s">
        <v>22</v>
      </c>
      <c r="D212">
        <v>150</v>
      </c>
      <c r="E212">
        <v>7050</v>
      </c>
      <c r="F212">
        <v>4159.5000000000009</v>
      </c>
      <c r="G212" t="s">
        <v>31</v>
      </c>
      <c r="H212" t="s">
        <v>42</v>
      </c>
      <c r="I212" t="s">
        <v>43</v>
      </c>
    </row>
    <row r="213" spans="1:9" x14ac:dyDescent="0.3">
      <c r="A213">
        <v>1128299</v>
      </c>
      <c r="B213" s="16">
        <v>43872</v>
      </c>
      <c r="C213" t="s">
        <v>22</v>
      </c>
      <c r="D213">
        <v>130</v>
      </c>
      <c r="E213">
        <v>7800</v>
      </c>
      <c r="F213">
        <v>5460.0000000000009</v>
      </c>
      <c r="G213" t="s">
        <v>31</v>
      </c>
      <c r="H213" t="s">
        <v>42</v>
      </c>
      <c r="I213" t="s">
        <v>43</v>
      </c>
    </row>
    <row r="214" spans="1:9" x14ac:dyDescent="0.3">
      <c r="A214">
        <v>1128299</v>
      </c>
      <c r="B214" s="16">
        <v>43872</v>
      </c>
      <c r="C214" t="s">
        <v>22</v>
      </c>
      <c r="D214">
        <v>500</v>
      </c>
      <c r="E214">
        <v>325000</v>
      </c>
      <c r="F214">
        <v>178750</v>
      </c>
      <c r="G214" t="s">
        <v>31</v>
      </c>
      <c r="H214" t="s">
        <v>42</v>
      </c>
      <c r="I214" t="s">
        <v>43</v>
      </c>
    </row>
    <row r="215" spans="1:9" x14ac:dyDescent="0.3">
      <c r="A215">
        <v>1128299</v>
      </c>
      <c r="B215" s="16">
        <v>43873</v>
      </c>
      <c r="C215" t="s">
        <v>23</v>
      </c>
      <c r="D215">
        <v>170</v>
      </c>
      <c r="E215">
        <v>10370</v>
      </c>
      <c r="F215">
        <v>2799.9</v>
      </c>
      <c r="G215" t="s">
        <v>31</v>
      </c>
      <c r="H215" t="s">
        <v>42</v>
      </c>
      <c r="I215" t="s">
        <v>43</v>
      </c>
    </row>
    <row r="216" spans="1:9" x14ac:dyDescent="0.3">
      <c r="A216">
        <v>1128299</v>
      </c>
      <c r="B216" s="16">
        <v>43873</v>
      </c>
      <c r="C216" t="s">
        <v>23</v>
      </c>
      <c r="D216">
        <v>145</v>
      </c>
      <c r="E216">
        <v>11310</v>
      </c>
      <c r="F216">
        <v>3393.0000000000005</v>
      </c>
      <c r="G216" t="s">
        <v>31</v>
      </c>
      <c r="H216" t="s">
        <v>42</v>
      </c>
      <c r="I216" t="s">
        <v>43</v>
      </c>
    </row>
    <row r="217" spans="1:9" x14ac:dyDescent="0.3">
      <c r="A217">
        <v>1128299</v>
      </c>
      <c r="B217" s="16">
        <v>43873</v>
      </c>
      <c r="C217" t="s">
        <v>23</v>
      </c>
      <c r="D217">
        <v>500</v>
      </c>
      <c r="E217">
        <v>400000</v>
      </c>
      <c r="F217">
        <v>80000</v>
      </c>
      <c r="G217" t="s">
        <v>31</v>
      </c>
      <c r="H217" t="s">
        <v>42</v>
      </c>
      <c r="I217" t="s">
        <v>43</v>
      </c>
    </row>
    <row r="218" spans="1:9" x14ac:dyDescent="0.3">
      <c r="A218">
        <v>1128299</v>
      </c>
      <c r="B218" s="16">
        <v>43874</v>
      </c>
      <c r="C218" t="s">
        <v>17</v>
      </c>
      <c r="D218">
        <v>238</v>
      </c>
      <c r="E218">
        <v>10472</v>
      </c>
      <c r="F218">
        <v>4817.12</v>
      </c>
      <c r="G218" t="s">
        <v>31</v>
      </c>
      <c r="H218" t="s">
        <v>42</v>
      </c>
      <c r="I218" t="s">
        <v>43</v>
      </c>
    </row>
    <row r="219" spans="1:9" x14ac:dyDescent="0.3">
      <c r="A219">
        <v>1128299</v>
      </c>
      <c r="B219" s="16">
        <v>43874</v>
      </c>
      <c r="C219" t="s">
        <v>17</v>
      </c>
      <c r="D219">
        <v>210</v>
      </c>
      <c r="E219">
        <v>13020</v>
      </c>
      <c r="F219">
        <v>6900.6</v>
      </c>
      <c r="G219" t="s">
        <v>31</v>
      </c>
      <c r="H219" t="s">
        <v>42</v>
      </c>
      <c r="I219" t="s">
        <v>43</v>
      </c>
    </row>
    <row r="220" spans="1:9" x14ac:dyDescent="0.3">
      <c r="A220">
        <v>1128299</v>
      </c>
      <c r="B220" s="16">
        <v>43874</v>
      </c>
      <c r="C220" t="s">
        <v>17</v>
      </c>
      <c r="D220">
        <v>700</v>
      </c>
      <c r="E220">
        <v>455000</v>
      </c>
      <c r="F220">
        <v>182000</v>
      </c>
      <c r="G220" t="s">
        <v>31</v>
      </c>
      <c r="H220" t="s">
        <v>42</v>
      </c>
      <c r="I220" t="s">
        <v>43</v>
      </c>
    </row>
    <row r="221" spans="1:9" x14ac:dyDescent="0.3">
      <c r="A221">
        <v>1128299</v>
      </c>
      <c r="B221" s="16">
        <v>43875</v>
      </c>
      <c r="C221" t="s">
        <v>19</v>
      </c>
      <c r="D221">
        <v>182</v>
      </c>
      <c r="E221">
        <v>11648</v>
      </c>
      <c r="F221">
        <v>4542.72</v>
      </c>
      <c r="G221" t="s">
        <v>31</v>
      </c>
      <c r="H221" t="s">
        <v>42</v>
      </c>
      <c r="I221" t="s">
        <v>43</v>
      </c>
    </row>
    <row r="222" spans="1:9" x14ac:dyDescent="0.3">
      <c r="A222">
        <v>1128299</v>
      </c>
      <c r="B222" s="16">
        <v>43875</v>
      </c>
      <c r="C222" t="s">
        <v>19</v>
      </c>
      <c r="D222">
        <v>208</v>
      </c>
      <c r="E222">
        <v>11648</v>
      </c>
      <c r="F222">
        <v>3377.9199999999996</v>
      </c>
      <c r="G222" t="s">
        <v>31</v>
      </c>
      <c r="H222" t="s">
        <v>42</v>
      </c>
      <c r="I222" t="s">
        <v>43</v>
      </c>
    </row>
    <row r="223" spans="1:9" x14ac:dyDescent="0.3">
      <c r="A223">
        <v>1128299</v>
      </c>
      <c r="B223" s="16">
        <v>43875</v>
      </c>
      <c r="C223" t="s">
        <v>19</v>
      </c>
      <c r="D223">
        <v>650</v>
      </c>
      <c r="E223">
        <v>455000</v>
      </c>
      <c r="F223">
        <v>113750</v>
      </c>
      <c r="G223" t="s">
        <v>31</v>
      </c>
      <c r="H223" t="s">
        <v>42</v>
      </c>
      <c r="I223" t="s">
        <v>43</v>
      </c>
    </row>
    <row r="224" spans="1:9" x14ac:dyDescent="0.3">
      <c r="A224">
        <v>1128299</v>
      </c>
      <c r="B224" s="16">
        <v>43876</v>
      </c>
      <c r="C224" t="s">
        <v>20</v>
      </c>
      <c r="D224">
        <v>179</v>
      </c>
      <c r="E224">
        <v>7876</v>
      </c>
      <c r="F224">
        <v>3307.9200000000005</v>
      </c>
      <c r="G224" t="s">
        <v>31</v>
      </c>
      <c r="H224" t="s">
        <v>42</v>
      </c>
      <c r="I224" t="s">
        <v>43</v>
      </c>
    </row>
    <row r="225" spans="1:9" x14ac:dyDescent="0.3">
      <c r="A225">
        <v>1128299</v>
      </c>
      <c r="B225" s="16">
        <v>43876</v>
      </c>
      <c r="C225" t="s">
        <v>20</v>
      </c>
      <c r="D225">
        <v>152</v>
      </c>
      <c r="E225">
        <v>9120</v>
      </c>
      <c r="F225">
        <v>4742.4000000000005</v>
      </c>
      <c r="G225" t="s">
        <v>31</v>
      </c>
      <c r="H225" t="s">
        <v>42</v>
      </c>
      <c r="I225" t="s">
        <v>43</v>
      </c>
    </row>
    <row r="226" spans="1:9" x14ac:dyDescent="0.3">
      <c r="A226">
        <v>1128299</v>
      </c>
      <c r="B226" s="16">
        <v>43876</v>
      </c>
      <c r="C226" t="s">
        <v>20</v>
      </c>
      <c r="D226">
        <v>525</v>
      </c>
      <c r="E226">
        <v>341250</v>
      </c>
      <c r="F226">
        <v>136500</v>
      </c>
      <c r="G226" t="s">
        <v>31</v>
      </c>
      <c r="H226" t="s">
        <v>42</v>
      </c>
      <c r="I226" t="s">
        <v>43</v>
      </c>
    </row>
    <row r="227" spans="1:9" x14ac:dyDescent="0.3">
      <c r="A227">
        <v>1128299</v>
      </c>
      <c r="B227" s="16">
        <v>43877</v>
      </c>
      <c r="C227" t="s">
        <v>21</v>
      </c>
      <c r="D227">
        <v>152</v>
      </c>
      <c r="E227">
        <v>6384</v>
      </c>
      <c r="F227">
        <v>2681.2799999999997</v>
      </c>
      <c r="G227" t="s">
        <v>31</v>
      </c>
      <c r="H227" t="s">
        <v>42</v>
      </c>
      <c r="I227" t="s">
        <v>43</v>
      </c>
    </row>
    <row r="228" spans="1:9" x14ac:dyDescent="0.3">
      <c r="A228">
        <v>1128299</v>
      </c>
      <c r="B228" s="16">
        <v>43877</v>
      </c>
      <c r="C228" t="s">
        <v>21</v>
      </c>
      <c r="D228">
        <v>124</v>
      </c>
      <c r="E228">
        <v>7936</v>
      </c>
      <c r="F228">
        <v>3729.9199999999996</v>
      </c>
      <c r="G228" t="s">
        <v>31</v>
      </c>
      <c r="H228" t="s">
        <v>42</v>
      </c>
      <c r="I228" t="s">
        <v>43</v>
      </c>
    </row>
    <row r="229" spans="1:9" x14ac:dyDescent="0.3">
      <c r="A229">
        <v>1128299</v>
      </c>
      <c r="B229" s="16">
        <v>43877</v>
      </c>
      <c r="C229" t="s">
        <v>21</v>
      </c>
      <c r="D229">
        <v>475</v>
      </c>
      <c r="E229">
        <v>308750</v>
      </c>
      <c r="F229">
        <v>108062.5</v>
      </c>
      <c r="G229" t="s">
        <v>31</v>
      </c>
      <c r="H229" t="s">
        <v>42</v>
      </c>
      <c r="I229" t="s">
        <v>43</v>
      </c>
    </row>
    <row r="230" spans="1:9" x14ac:dyDescent="0.3">
      <c r="A230">
        <v>1128299</v>
      </c>
      <c r="B230" s="16">
        <v>43878</v>
      </c>
      <c r="C230" t="s">
        <v>22</v>
      </c>
      <c r="D230">
        <v>152</v>
      </c>
      <c r="E230">
        <v>7600</v>
      </c>
      <c r="F230">
        <v>4484.0000000000009</v>
      </c>
      <c r="G230" t="s">
        <v>31</v>
      </c>
      <c r="H230" t="s">
        <v>42</v>
      </c>
      <c r="I230" t="s">
        <v>43</v>
      </c>
    </row>
    <row r="231" spans="1:9" x14ac:dyDescent="0.3">
      <c r="A231">
        <v>1128299</v>
      </c>
      <c r="B231" s="16">
        <v>43878</v>
      </c>
      <c r="C231" t="s">
        <v>22</v>
      </c>
      <c r="D231">
        <v>138</v>
      </c>
      <c r="E231">
        <v>9384</v>
      </c>
      <c r="F231">
        <v>6381.1200000000008</v>
      </c>
      <c r="G231" t="s">
        <v>31</v>
      </c>
      <c r="H231" t="s">
        <v>42</v>
      </c>
      <c r="I231" t="s">
        <v>43</v>
      </c>
    </row>
    <row r="232" spans="1:9" x14ac:dyDescent="0.3">
      <c r="A232">
        <v>1128299</v>
      </c>
      <c r="B232" s="16">
        <v>43878</v>
      </c>
      <c r="C232" t="s">
        <v>22</v>
      </c>
      <c r="D232">
        <v>475</v>
      </c>
      <c r="E232">
        <v>356250</v>
      </c>
      <c r="F232">
        <v>195937.50000000003</v>
      </c>
      <c r="G232" t="s">
        <v>31</v>
      </c>
      <c r="H232" t="s">
        <v>42</v>
      </c>
      <c r="I232" t="s">
        <v>43</v>
      </c>
    </row>
    <row r="233" spans="1:9" x14ac:dyDescent="0.3">
      <c r="A233">
        <v>1128299</v>
      </c>
      <c r="B233" s="16">
        <v>43879</v>
      </c>
      <c r="C233" t="s">
        <v>23</v>
      </c>
      <c r="D233">
        <v>128</v>
      </c>
      <c r="E233">
        <v>7040</v>
      </c>
      <c r="F233">
        <v>1830.4</v>
      </c>
      <c r="G233" t="s">
        <v>31</v>
      </c>
      <c r="H233" t="s">
        <v>42</v>
      </c>
      <c r="I233" t="s">
        <v>43</v>
      </c>
    </row>
    <row r="234" spans="1:9" x14ac:dyDescent="0.3">
      <c r="A234">
        <v>1128299</v>
      </c>
      <c r="B234" s="16">
        <v>43879</v>
      </c>
      <c r="C234" t="s">
        <v>23</v>
      </c>
      <c r="D234">
        <v>108</v>
      </c>
      <c r="E234">
        <v>8424</v>
      </c>
      <c r="F234">
        <v>2864.1600000000003</v>
      </c>
      <c r="G234" t="s">
        <v>31</v>
      </c>
      <c r="H234" t="s">
        <v>42</v>
      </c>
      <c r="I234" t="s">
        <v>43</v>
      </c>
    </row>
    <row r="235" spans="1:9" x14ac:dyDescent="0.3">
      <c r="A235">
        <v>1128299</v>
      </c>
      <c r="B235" s="16">
        <v>43879</v>
      </c>
      <c r="C235" t="s">
        <v>23</v>
      </c>
      <c r="D235">
        <v>400</v>
      </c>
      <c r="E235">
        <v>320000</v>
      </c>
      <c r="F235">
        <v>64000</v>
      </c>
      <c r="G235" t="s">
        <v>31</v>
      </c>
      <c r="H235" t="s">
        <v>42</v>
      </c>
      <c r="I235" t="s">
        <v>43</v>
      </c>
    </row>
    <row r="236" spans="1:9" x14ac:dyDescent="0.3">
      <c r="A236">
        <v>1128299</v>
      </c>
      <c r="B236" s="16">
        <v>43880</v>
      </c>
      <c r="C236" t="s">
        <v>17</v>
      </c>
      <c r="D236">
        <v>186</v>
      </c>
      <c r="E236">
        <v>7626</v>
      </c>
      <c r="F236">
        <v>2897.88</v>
      </c>
      <c r="G236" t="s">
        <v>31</v>
      </c>
      <c r="H236" t="s">
        <v>42</v>
      </c>
      <c r="I236" t="s">
        <v>43</v>
      </c>
    </row>
    <row r="237" spans="1:9" x14ac:dyDescent="0.3">
      <c r="A237">
        <v>1128299</v>
      </c>
      <c r="B237" s="16">
        <v>43880</v>
      </c>
      <c r="C237" t="s">
        <v>17</v>
      </c>
      <c r="D237">
        <v>174</v>
      </c>
      <c r="E237">
        <v>9744</v>
      </c>
      <c r="F237">
        <v>4677.1200000000008</v>
      </c>
      <c r="G237" t="s">
        <v>31</v>
      </c>
      <c r="H237" t="s">
        <v>42</v>
      </c>
      <c r="I237" t="s">
        <v>43</v>
      </c>
    </row>
    <row r="238" spans="1:9" x14ac:dyDescent="0.3">
      <c r="A238">
        <v>1128299</v>
      </c>
      <c r="B238" s="16">
        <v>43880</v>
      </c>
      <c r="C238" t="s">
        <v>17</v>
      </c>
      <c r="D238">
        <v>600</v>
      </c>
      <c r="E238">
        <v>360000.00000000006</v>
      </c>
      <c r="F238">
        <v>126000.00000000003</v>
      </c>
      <c r="G238" t="s">
        <v>31</v>
      </c>
      <c r="H238" t="s">
        <v>42</v>
      </c>
      <c r="I238" t="s">
        <v>43</v>
      </c>
    </row>
    <row r="239" spans="1:9" x14ac:dyDescent="0.3">
      <c r="A239">
        <v>1128299</v>
      </c>
      <c r="B239" s="16">
        <v>43881</v>
      </c>
      <c r="C239" t="s">
        <v>19</v>
      </c>
      <c r="D239">
        <v>180</v>
      </c>
      <c r="E239">
        <v>9180</v>
      </c>
      <c r="F239">
        <v>2478.6000000000004</v>
      </c>
      <c r="G239" t="s">
        <v>31</v>
      </c>
      <c r="H239" t="s">
        <v>42</v>
      </c>
      <c r="I239" t="s">
        <v>43</v>
      </c>
    </row>
    <row r="240" spans="1:9" x14ac:dyDescent="0.3">
      <c r="A240">
        <v>1128299</v>
      </c>
      <c r="B240" s="16">
        <v>43881</v>
      </c>
      <c r="C240" t="s">
        <v>19</v>
      </c>
      <c r="D240">
        <v>162</v>
      </c>
      <c r="E240">
        <v>9882</v>
      </c>
      <c r="F240">
        <v>3359.88</v>
      </c>
      <c r="G240" t="s">
        <v>31</v>
      </c>
      <c r="H240" t="s">
        <v>42</v>
      </c>
      <c r="I240" t="s">
        <v>43</v>
      </c>
    </row>
    <row r="241" spans="1:9" x14ac:dyDescent="0.3">
      <c r="A241">
        <v>1128299</v>
      </c>
      <c r="B241" s="16">
        <v>43881</v>
      </c>
      <c r="C241" t="s">
        <v>19</v>
      </c>
      <c r="D241">
        <v>600</v>
      </c>
      <c r="E241">
        <v>390000.00000000006</v>
      </c>
      <c r="F241">
        <v>78000.000000000015</v>
      </c>
      <c r="G241" t="s">
        <v>31</v>
      </c>
      <c r="H241" t="s">
        <v>42</v>
      </c>
      <c r="I241" t="s">
        <v>43</v>
      </c>
    </row>
    <row r="242" spans="1:9" x14ac:dyDescent="0.3">
      <c r="A242">
        <v>1128299</v>
      </c>
      <c r="B242" s="16">
        <v>43882</v>
      </c>
      <c r="C242" t="s">
        <v>20</v>
      </c>
      <c r="D242">
        <v>144</v>
      </c>
      <c r="E242">
        <v>6624</v>
      </c>
      <c r="F242">
        <v>2715.84</v>
      </c>
      <c r="G242" t="s">
        <v>31</v>
      </c>
      <c r="H242" t="s">
        <v>42</v>
      </c>
      <c r="I242" t="s">
        <v>43</v>
      </c>
    </row>
    <row r="243" spans="1:9" x14ac:dyDescent="0.3">
      <c r="A243">
        <v>1128299</v>
      </c>
      <c r="B243" s="16">
        <v>43882</v>
      </c>
      <c r="C243" t="s">
        <v>20</v>
      </c>
      <c r="D243">
        <v>117</v>
      </c>
      <c r="E243">
        <v>6669</v>
      </c>
      <c r="F243">
        <v>3334.5</v>
      </c>
      <c r="G243" t="s">
        <v>31</v>
      </c>
      <c r="H243" t="s">
        <v>42</v>
      </c>
      <c r="I243" t="s">
        <v>43</v>
      </c>
    </row>
    <row r="244" spans="1:9" x14ac:dyDescent="0.3">
      <c r="A244">
        <v>1128299</v>
      </c>
      <c r="B244" s="16">
        <v>43882</v>
      </c>
      <c r="C244" t="s">
        <v>20</v>
      </c>
      <c r="D244">
        <v>450</v>
      </c>
      <c r="E244">
        <v>270000.00000000006</v>
      </c>
      <c r="F244">
        <v>94500.000000000029</v>
      </c>
      <c r="G244" t="s">
        <v>31</v>
      </c>
      <c r="H244" t="s">
        <v>42</v>
      </c>
      <c r="I244" t="s">
        <v>43</v>
      </c>
    </row>
    <row r="245" spans="1:9" x14ac:dyDescent="0.3">
      <c r="A245">
        <v>1128299</v>
      </c>
      <c r="B245" s="16">
        <v>43883</v>
      </c>
      <c r="C245" t="s">
        <v>21</v>
      </c>
      <c r="D245">
        <v>124</v>
      </c>
      <c r="E245">
        <v>5332</v>
      </c>
      <c r="F245">
        <v>1866.1999999999998</v>
      </c>
      <c r="G245" t="s">
        <v>31</v>
      </c>
      <c r="H245" t="s">
        <v>42</v>
      </c>
      <c r="I245" t="s">
        <v>43</v>
      </c>
    </row>
    <row r="246" spans="1:9" x14ac:dyDescent="0.3">
      <c r="A246">
        <v>1128299</v>
      </c>
      <c r="B246" s="16">
        <v>43883</v>
      </c>
      <c r="C246" t="s">
        <v>21</v>
      </c>
      <c r="D246">
        <v>112</v>
      </c>
      <c r="E246">
        <v>6496</v>
      </c>
      <c r="F246">
        <v>2858.2400000000002</v>
      </c>
      <c r="G246" t="s">
        <v>31</v>
      </c>
      <c r="H246" t="s">
        <v>42</v>
      </c>
      <c r="I246" t="s">
        <v>43</v>
      </c>
    </row>
    <row r="247" spans="1:9" x14ac:dyDescent="0.3">
      <c r="A247">
        <v>1128299</v>
      </c>
      <c r="B247" s="16">
        <v>43883</v>
      </c>
      <c r="C247" t="s">
        <v>21</v>
      </c>
      <c r="D247">
        <v>400</v>
      </c>
      <c r="E247">
        <v>240000.00000000003</v>
      </c>
      <c r="F247">
        <v>72000</v>
      </c>
      <c r="G247" t="s">
        <v>31</v>
      </c>
      <c r="H247" t="s">
        <v>42</v>
      </c>
      <c r="I247" t="s">
        <v>43</v>
      </c>
    </row>
    <row r="248" spans="1:9" x14ac:dyDescent="0.3">
      <c r="A248">
        <v>1128299</v>
      </c>
      <c r="B248" s="16">
        <v>43884</v>
      </c>
      <c r="C248" t="s">
        <v>22</v>
      </c>
      <c r="D248">
        <v>128</v>
      </c>
      <c r="E248">
        <v>6784</v>
      </c>
      <c r="F248">
        <v>3595.5200000000009</v>
      </c>
      <c r="G248" t="s">
        <v>31</v>
      </c>
      <c r="H248" t="s">
        <v>42</v>
      </c>
      <c r="I248" t="s">
        <v>43</v>
      </c>
    </row>
    <row r="249" spans="1:9" x14ac:dyDescent="0.3">
      <c r="A249">
        <v>1128299</v>
      </c>
      <c r="B249" s="16">
        <v>43884</v>
      </c>
      <c r="C249" t="s">
        <v>22</v>
      </c>
      <c r="D249">
        <v>120</v>
      </c>
      <c r="E249">
        <v>8040</v>
      </c>
      <c r="F249">
        <v>4904.4000000000005</v>
      </c>
      <c r="G249" t="s">
        <v>31</v>
      </c>
      <c r="H249" t="s">
        <v>42</v>
      </c>
      <c r="I249" t="s">
        <v>43</v>
      </c>
    </row>
    <row r="250" spans="1:9" x14ac:dyDescent="0.3">
      <c r="A250">
        <v>1128299</v>
      </c>
      <c r="B250" s="16">
        <v>43884</v>
      </c>
      <c r="C250" t="s">
        <v>22</v>
      </c>
      <c r="D250">
        <v>400</v>
      </c>
      <c r="E250">
        <v>280000</v>
      </c>
      <c r="F250">
        <v>140000.00000000003</v>
      </c>
      <c r="G250" t="s">
        <v>31</v>
      </c>
      <c r="H250" t="s">
        <v>42</v>
      </c>
      <c r="I250" t="s">
        <v>43</v>
      </c>
    </row>
    <row r="251" spans="1:9" x14ac:dyDescent="0.3">
      <c r="A251">
        <v>1128299</v>
      </c>
      <c r="B251" s="16">
        <v>43885</v>
      </c>
      <c r="C251" t="s">
        <v>23</v>
      </c>
      <c r="D251">
        <v>140</v>
      </c>
      <c r="E251">
        <v>7560</v>
      </c>
      <c r="F251">
        <v>1587.6000000000001</v>
      </c>
      <c r="G251" t="s">
        <v>31</v>
      </c>
      <c r="H251" t="s">
        <v>42</v>
      </c>
      <c r="I251" t="s">
        <v>43</v>
      </c>
    </row>
    <row r="252" spans="1:9" x14ac:dyDescent="0.3">
      <c r="A252">
        <v>1128299</v>
      </c>
      <c r="B252" s="16">
        <v>43885</v>
      </c>
      <c r="C252" t="s">
        <v>23</v>
      </c>
      <c r="D252">
        <v>113</v>
      </c>
      <c r="E252">
        <v>8362</v>
      </c>
      <c r="F252">
        <v>2508.6000000000004</v>
      </c>
      <c r="G252" t="s">
        <v>31</v>
      </c>
      <c r="H252" t="s">
        <v>42</v>
      </c>
      <c r="I252" t="s">
        <v>43</v>
      </c>
    </row>
    <row r="253" spans="1:9" x14ac:dyDescent="0.3">
      <c r="A253">
        <v>1128299</v>
      </c>
      <c r="B253" s="16">
        <v>43885</v>
      </c>
      <c r="C253" t="s">
        <v>23</v>
      </c>
      <c r="D253">
        <v>450</v>
      </c>
      <c r="E253">
        <v>337500.00000000006</v>
      </c>
      <c r="F253">
        <v>50625.000000000015</v>
      </c>
      <c r="G253" t="s">
        <v>31</v>
      </c>
      <c r="H253" t="s">
        <v>42</v>
      </c>
      <c r="I253" t="s">
        <v>43</v>
      </c>
    </row>
    <row r="254" spans="1:9" x14ac:dyDescent="0.3">
      <c r="A254">
        <v>1128299</v>
      </c>
      <c r="B254" s="16">
        <v>43886</v>
      </c>
      <c r="C254" t="s">
        <v>17</v>
      </c>
      <c r="D254">
        <v>138</v>
      </c>
      <c r="E254">
        <v>7728</v>
      </c>
      <c r="F254">
        <v>3786.7200000000003</v>
      </c>
      <c r="G254" t="s">
        <v>31</v>
      </c>
      <c r="H254" t="s">
        <v>42</v>
      </c>
      <c r="I254" t="s">
        <v>43</v>
      </c>
    </row>
    <row r="255" spans="1:9" x14ac:dyDescent="0.3">
      <c r="A255">
        <v>1128299</v>
      </c>
      <c r="B255" s="16">
        <v>43886</v>
      </c>
      <c r="C255" t="s">
        <v>17</v>
      </c>
      <c r="D255">
        <v>171</v>
      </c>
      <c r="E255">
        <v>8037</v>
      </c>
      <c r="F255">
        <v>3214.8</v>
      </c>
      <c r="G255" t="s">
        <v>31</v>
      </c>
      <c r="H255" t="s">
        <v>42</v>
      </c>
      <c r="I255" t="s">
        <v>43</v>
      </c>
    </row>
    <row r="256" spans="1:9" x14ac:dyDescent="0.3">
      <c r="A256">
        <v>1128299</v>
      </c>
      <c r="B256" s="16">
        <v>43886</v>
      </c>
      <c r="C256" t="s">
        <v>17</v>
      </c>
      <c r="D256">
        <v>550</v>
      </c>
      <c r="E256">
        <v>330000.00000000006</v>
      </c>
      <c r="F256">
        <v>115500.00000000003</v>
      </c>
      <c r="G256" t="s">
        <v>31</v>
      </c>
      <c r="H256" t="s">
        <v>42</v>
      </c>
      <c r="I256" t="s">
        <v>43</v>
      </c>
    </row>
    <row r="257" spans="1:9" x14ac:dyDescent="0.3">
      <c r="A257">
        <v>1128299</v>
      </c>
      <c r="B257" s="16">
        <v>43887</v>
      </c>
      <c r="C257" t="s">
        <v>19</v>
      </c>
      <c r="D257">
        <v>193</v>
      </c>
      <c r="E257">
        <v>9650</v>
      </c>
      <c r="F257">
        <v>2412.5</v>
      </c>
      <c r="G257" t="s">
        <v>31</v>
      </c>
      <c r="H257" t="s">
        <v>42</v>
      </c>
      <c r="I257" t="s">
        <v>43</v>
      </c>
    </row>
    <row r="258" spans="1:9" x14ac:dyDescent="0.3">
      <c r="A258">
        <v>1128299</v>
      </c>
      <c r="B258" s="16">
        <v>43887</v>
      </c>
      <c r="C258" t="s">
        <v>19</v>
      </c>
      <c r="D258">
        <v>165</v>
      </c>
      <c r="E258">
        <v>9735</v>
      </c>
      <c r="F258">
        <v>3407.25</v>
      </c>
      <c r="G258" t="s">
        <v>31</v>
      </c>
      <c r="H258" t="s">
        <v>42</v>
      </c>
      <c r="I258" t="s">
        <v>43</v>
      </c>
    </row>
    <row r="259" spans="1:9" x14ac:dyDescent="0.3">
      <c r="A259">
        <v>1128299</v>
      </c>
      <c r="B259" s="16">
        <v>43887</v>
      </c>
      <c r="C259" t="s">
        <v>19</v>
      </c>
      <c r="D259">
        <v>550</v>
      </c>
      <c r="E259">
        <v>357500.00000000006</v>
      </c>
      <c r="F259">
        <v>71500.000000000015</v>
      </c>
      <c r="G259" t="s">
        <v>31</v>
      </c>
      <c r="H259" t="s">
        <v>42</v>
      </c>
      <c r="I259" t="s">
        <v>43</v>
      </c>
    </row>
    <row r="260" spans="1:9" x14ac:dyDescent="0.3">
      <c r="A260">
        <v>1128299</v>
      </c>
      <c r="B260" s="16">
        <v>43888</v>
      </c>
      <c r="C260" t="s">
        <v>20</v>
      </c>
      <c r="D260">
        <v>113</v>
      </c>
      <c r="E260">
        <v>5311</v>
      </c>
      <c r="F260">
        <v>2230.6200000000003</v>
      </c>
      <c r="G260" t="s">
        <v>31</v>
      </c>
      <c r="H260" t="s">
        <v>42</v>
      </c>
      <c r="I260" t="s">
        <v>43</v>
      </c>
    </row>
    <row r="261" spans="1:9" x14ac:dyDescent="0.3">
      <c r="A261">
        <v>1128299</v>
      </c>
      <c r="B261" s="16">
        <v>43888</v>
      </c>
      <c r="C261" t="s">
        <v>20</v>
      </c>
      <c r="D261">
        <v>109</v>
      </c>
      <c r="E261">
        <v>5886</v>
      </c>
      <c r="F261">
        <v>2648.7000000000003</v>
      </c>
      <c r="G261" t="s">
        <v>31</v>
      </c>
      <c r="H261" t="s">
        <v>42</v>
      </c>
      <c r="I261" t="s">
        <v>43</v>
      </c>
    </row>
    <row r="262" spans="1:9" x14ac:dyDescent="0.3">
      <c r="A262">
        <v>1128299</v>
      </c>
      <c r="B262" s="16">
        <v>43888</v>
      </c>
      <c r="C262" t="s">
        <v>20</v>
      </c>
      <c r="D262">
        <v>375</v>
      </c>
      <c r="E262">
        <v>225000.00000000003</v>
      </c>
      <c r="F262">
        <v>78750.000000000015</v>
      </c>
      <c r="G262" t="s">
        <v>31</v>
      </c>
      <c r="H262" t="s">
        <v>42</v>
      </c>
      <c r="I262" t="s">
        <v>43</v>
      </c>
    </row>
    <row r="263" spans="1:9" x14ac:dyDescent="0.3">
      <c r="A263">
        <v>1128299</v>
      </c>
      <c r="B263" s="16">
        <v>43889</v>
      </c>
      <c r="C263" t="s">
        <v>21</v>
      </c>
      <c r="D263">
        <v>119</v>
      </c>
      <c r="E263">
        <v>5117</v>
      </c>
      <c r="F263">
        <v>1688.61</v>
      </c>
      <c r="G263" t="s">
        <v>31</v>
      </c>
      <c r="H263" t="s">
        <v>42</v>
      </c>
      <c r="I263" t="s">
        <v>43</v>
      </c>
    </row>
    <row r="264" spans="1:9" x14ac:dyDescent="0.3">
      <c r="A264">
        <v>1128299</v>
      </c>
      <c r="B264" s="16">
        <v>43889</v>
      </c>
      <c r="C264" t="s">
        <v>21</v>
      </c>
      <c r="D264">
        <v>105</v>
      </c>
      <c r="E264">
        <v>5670</v>
      </c>
      <c r="F264">
        <v>2381.4</v>
      </c>
      <c r="G264" t="s">
        <v>31</v>
      </c>
      <c r="H264" t="s">
        <v>42</v>
      </c>
      <c r="I264" t="s">
        <v>43</v>
      </c>
    </row>
    <row r="265" spans="1:9" x14ac:dyDescent="0.3">
      <c r="A265">
        <v>1128299</v>
      </c>
      <c r="B265" s="16">
        <v>43889</v>
      </c>
      <c r="C265" t="s">
        <v>21</v>
      </c>
      <c r="D265">
        <v>350</v>
      </c>
      <c r="E265">
        <v>210000.00000000003</v>
      </c>
      <c r="F265">
        <v>63000.000000000007</v>
      </c>
      <c r="G265" t="s">
        <v>31</v>
      </c>
      <c r="H265" t="s">
        <v>42</v>
      </c>
      <c r="I265" t="s">
        <v>43</v>
      </c>
    </row>
    <row r="266" spans="1:9" x14ac:dyDescent="0.3">
      <c r="A266">
        <v>1128299</v>
      </c>
      <c r="B266" s="16">
        <v>43891</v>
      </c>
      <c r="C266" t="s">
        <v>22</v>
      </c>
      <c r="D266">
        <v>81</v>
      </c>
      <c r="E266">
        <v>5103</v>
      </c>
      <c r="F266">
        <v>3112.8300000000004</v>
      </c>
      <c r="G266" t="s">
        <v>31</v>
      </c>
      <c r="H266" t="s">
        <v>42</v>
      </c>
      <c r="I266" t="s">
        <v>43</v>
      </c>
    </row>
    <row r="267" spans="1:9" x14ac:dyDescent="0.3">
      <c r="A267">
        <v>1128299</v>
      </c>
      <c r="B267" s="16">
        <v>43891</v>
      </c>
      <c r="C267" t="s">
        <v>22</v>
      </c>
      <c r="D267">
        <v>107</v>
      </c>
      <c r="E267">
        <v>5136</v>
      </c>
      <c r="F267">
        <v>2773.440000000001</v>
      </c>
      <c r="G267" t="s">
        <v>31</v>
      </c>
      <c r="H267" t="s">
        <v>42</v>
      </c>
      <c r="I267" t="s">
        <v>43</v>
      </c>
    </row>
    <row r="268" spans="1:9" x14ac:dyDescent="0.3">
      <c r="A268">
        <v>1128299</v>
      </c>
      <c r="B268" s="16">
        <v>43891</v>
      </c>
      <c r="C268" t="s">
        <v>22</v>
      </c>
      <c r="D268">
        <v>325</v>
      </c>
      <c r="E268">
        <v>227500</v>
      </c>
      <c r="F268">
        <v>113750.00000000003</v>
      </c>
      <c r="G268" t="s">
        <v>31</v>
      </c>
      <c r="H268" t="s">
        <v>42</v>
      </c>
      <c r="I268" t="s">
        <v>43</v>
      </c>
    </row>
    <row r="269" spans="1:9" x14ac:dyDescent="0.3">
      <c r="A269">
        <v>1128299</v>
      </c>
      <c r="B269" s="16">
        <v>43892</v>
      </c>
      <c r="C269" t="s">
        <v>23</v>
      </c>
      <c r="D269">
        <v>120</v>
      </c>
      <c r="E269">
        <v>6360</v>
      </c>
      <c r="F269">
        <v>1399.2000000000003</v>
      </c>
      <c r="G269" t="s">
        <v>31</v>
      </c>
      <c r="H269" t="s">
        <v>42</v>
      </c>
      <c r="I269" t="s">
        <v>43</v>
      </c>
    </row>
    <row r="270" spans="1:9" x14ac:dyDescent="0.3">
      <c r="A270">
        <v>1128299</v>
      </c>
      <c r="B270" s="16">
        <v>43892</v>
      </c>
      <c r="C270" t="s">
        <v>23</v>
      </c>
      <c r="D270">
        <v>94</v>
      </c>
      <c r="E270">
        <v>6392</v>
      </c>
      <c r="F270">
        <v>1598</v>
      </c>
      <c r="G270" t="s">
        <v>31</v>
      </c>
      <c r="H270" t="s">
        <v>42</v>
      </c>
      <c r="I270" t="s">
        <v>43</v>
      </c>
    </row>
    <row r="271" spans="1:9" x14ac:dyDescent="0.3">
      <c r="A271">
        <v>1128299</v>
      </c>
      <c r="B271" s="16">
        <v>43892</v>
      </c>
      <c r="C271" t="s">
        <v>23</v>
      </c>
      <c r="D271">
        <v>375</v>
      </c>
      <c r="E271">
        <v>281250.00000000006</v>
      </c>
      <c r="F271">
        <v>42187.500000000015</v>
      </c>
      <c r="G271" t="s">
        <v>31</v>
      </c>
      <c r="H271" t="s">
        <v>42</v>
      </c>
      <c r="I271" t="s">
        <v>43</v>
      </c>
    </row>
    <row r="272" spans="1:9" x14ac:dyDescent="0.3">
      <c r="A272">
        <v>1128299</v>
      </c>
      <c r="B272" s="16">
        <v>43893</v>
      </c>
      <c r="C272" t="s">
        <v>17</v>
      </c>
      <c r="D272">
        <v>155</v>
      </c>
      <c r="E272">
        <v>8835</v>
      </c>
      <c r="F272">
        <v>4240.8</v>
      </c>
      <c r="G272" t="s">
        <v>31</v>
      </c>
      <c r="H272" t="s">
        <v>42</v>
      </c>
      <c r="I272" t="s">
        <v>43</v>
      </c>
    </row>
    <row r="273" spans="1:9" x14ac:dyDescent="0.3">
      <c r="A273">
        <v>1128299</v>
      </c>
      <c r="B273" s="16">
        <v>43893</v>
      </c>
      <c r="C273" t="s">
        <v>17</v>
      </c>
      <c r="D273">
        <v>196</v>
      </c>
      <c r="E273">
        <v>9212</v>
      </c>
      <c r="F273">
        <v>3869.0400000000004</v>
      </c>
      <c r="G273" t="s">
        <v>31</v>
      </c>
      <c r="H273" t="s">
        <v>42</v>
      </c>
      <c r="I273" t="s">
        <v>43</v>
      </c>
    </row>
    <row r="274" spans="1:9" x14ac:dyDescent="0.3">
      <c r="A274">
        <v>1185732</v>
      </c>
      <c r="B274" s="16">
        <v>43893</v>
      </c>
      <c r="C274" t="s">
        <v>23</v>
      </c>
      <c r="D274">
        <v>320</v>
      </c>
      <c r="E274">
        <v>14080</v>
      </c>
      <c r="F274">
        <v>4083.2</v>
      </c>
      <c r="G274" t="s">
        <v>15</v>
      </c>
      <c r="H274" t="s">
        <v>16</v>
      </c>
      <c r="I274" t="s">
        <v>16</v>
      </c>
    </row>
    <row r="275" spans="1:9" x14ac:dyDescent="0.3">
      <c r="A275">
        <v>1185732</v>
      </c>
      <c r="B275" s="16">
        <v>43893</v>
      </c>
      <c r="C275" t="s">
        <v>23</v>
      </c>
      <c r="D275">
        <v>290</v>
      </c>
      <c r="E275">
        <v>17110</v>
      </c>
      <c r="F275">
        <v>6159.5999999999995</v>
      </c>
      <c r="G275" t="s">
        <v>15</v>
      </c>
      <c r="H275" t="s">
        <v>16</v>
      </c>
      <c r="I275" t="s">
        <v>16</v>
      </c>
    </row>
    <row r="276" spans="1:9" x14ac:dyDescent="0.3">
      <c r="A276">
        <v>1128299</v>
      </c>
      <c r="B276" s="16">
        <v>43893</v>
      </c>
      <c r="C276" t="s">
        <v>17</v>
      </c>
      <c r="D276">
        <v>575</v>
      </c>
      <c r="E276">
        <v>345000.00000000006</v>
      </c>
      <c r="F276">
        <v>120750.00000000003</v>
      </c>
      <c r="G276" t="s">
        <v>31</v>
      </c>
      <c r="H276" t="s">
        <v>42</v>
      </c>
      <c r="I276" t="s">
        <v>43</v>
      </c>
    </row>
    <row r="277" spans="1:9" x14ac:dyDescent="0.3">
      <c r="A277">
        <v>1185732</v>
      </c>
      <c r="B277" s="16">
        <v>43893</v>
      </c>
      <c r="C277" t="s">
        <v>23</v>
      </c>
      <c r="D277">
        <v>1000</v>
      </c>
      <c r="E277">
        <v>650000</v>
      </c>
      <c r="F277">
        <v>162500</v>
      </c>
      <c r="G277" t="s">
        <v>15</v>
      </c>
      <c r="H277" t="s">
        <v>16</v>
      </c>
      <c r="I277" t="s">
        <v>16</v>
      </c>
    </row>
    <row r="278" spans="1:9" x14ac:dyDescent="0.3">
      <c r="A278">
        <v>1128299</v>
      </c>
      <c r="B278" s="16">
        <v>43894</v>
      </c>
      <c r="C278" t="s">
        <v>19</v>
      </c>
      <c r="D278">
        <v>150</v>
      </c>
      <c r="E278">
        <v>9600</v>
      </c>
      <c r="F278">
        <v>3264.0000000000005</v>
      </c>
      <c r="G278" t="s">
        <v>31</v>
      </c>
      <c r="H278" t="s">
        <v>42</v>
      </c>
      <c r="I278" t="s">
        <v>43</v>
      </c>
    </row>
    <row r="279" spans="1:9" x14ac:dyDescent="0.3">
      <c r="A279">
        <v>1128299</v>
      </c>
      <c r="B279" s="16">
        <v>43894</v>
      </c>
      <c r="C279" t="s">
        <v>19</v>
      </c>
      <c r="D279">
        <v>201</v>
      </c>
      <c r="E279">
        <v>10452</v>
      </c>
      <c r="F279">
        <v>2613</v>
      </c>
      <c r="G279" t="s">
        <v>31</v>
      </c>
      <c r="H279" t="s">
        <v>42</v>
      </c>
      <c r="I279" t="s">
        <v>43</v>
      </c>
    </row>
    <row r="280" spans="1:9" x14ac:dyDescent="0.3">
      <c r="A280">
        <v>1185732</v>
      </c>
      <c r="B280" s="16">
        <v>43894</v>
      </c>
      <c r="C280" t="s">
        <v>17</v>
      </c>
      <c r="D280">
        <v>313</v>
      </c>
      <c r="E280">
        <v>17215</v>
      </c>
      <c r="F280">
        <v>10501.15</v>
      </c>
      <c r="G280" t="s">
        <v>15</v>
      </c>
      <c r="H280" t="s">
        <v>16</v>
      </c>
      <c r="I280" t="s">
        <v>16</v>
      </c>
    </row>
    <row r="281" spans="1:9" x14ac:dyDescent="0.3">
      <c r="A281">
        <v>1185732</v>
      </c>
      <c r="B281" s="16">
        <v>43894</v>
      </c>
      <c r="C281" t="s">
        <v>17</v>
      </c>
      <c r="D281">
        <v>400</v>
      </c>
      <c r="E281">
        <v>18800</v>
      </c>
      <c r="F281">
        <v>9776</v>
      </c>
      <c r="G281" t="s">
        <v>15</v>
      </c>
      <c r="H281" t="s">
        <v>16</v>
      </c>
      <c r="I281" t="s">
        <v>16</v>
      </c>
    </row>
    <row r="282" spans="1:9" x14ac:dyDescent="0.3">
      <c r="A282">
        <v>1128299</v>
      </c>
      <c r="B282" s="16">
        <v>43894</v>
      </c>
      <c r="C282" t="s">
        <v>19</v>
      </c>
      <c r="D282">
        <v>575</v>
      </c>
      <c r="E282">
        <v>373750.00000000006</v>
      </c>
      <c r="F282">
        <v>74750.000000000015</v>
      </c>
      <c r="G282" t="s">
        <v>31</v>
      </c>
      <c r="H282" t="s">
        <v>42</v>
      </c>
      <c r="I282" t="s">
        <v>43</v>
      </c>
    </row>
    <row r="283" spans="1:9" x14ac:dyDescent="0.3">
      <c r="A283">
        <v>1185732</v>
      </c>
      <c r="B283" s="16">
        <v>43894</v>
      </c>
      <c r="C283" t="s">
        <v>17</v>
      </c>
      <c r="D283">
        <v>1250</v>
      </c>
      <c r="E283">
        <v>750000</v>
      </c>
      <c r="F283">
        <v>375000</v>
      </c>
      <c r="G283" t="s">
        <v>15</v>
      </c>
      <c r="H283" t="s">
        <v>16</v>
      </c>
      <c r="I283" t="s">
        <v>16</v>
      </c>
    </row>
    <row r="284" spans="1:9" x14ac:dyDescent="0.3">
      <c r="A284">
        <v>1128299</v>
      </c>
      <c r="B284" s="16">
        <v>43895</v>
      </c>
      <c r="C284" t="s">
        <v>20</v>
      </c>
      <c r="D284">
        <v>106</v>
      </c>
      <c r="E284">
        <v>5830</v>
      </c>
      <c r="F284">
        <v>2681.8</v>
      </c>
      <c r="G284" t="s">
        <v>31</v>
      </c>
      <c r="H284" t="s">
        <v>42</v>
      </c>
      <c r="I284" t="s">
        <v>43</v>
      </c>
    </row>
    <row r="285" spans="1:9" x14ac:dyDescent="0.3">
      <c r="A285">
        <v>1128299</v>
      </c>
      <c r="B285" s="16">
        <v>43895</v>
      </c>
      <c r="C285" t="s">
        <v>20</v>
      </c>
      <c r="D285">
        <v>140</v>
      </c>
      <c r="E285">
        <v>6160</v>
      </c>
      <c r="F285">
        <v>2587.2000000000003</v>
      </c>
      <c r="G285" t="s">
        <v>31</v>
      </c>
      <c r="H285" t="s">
        <v>42</v>
      </c>
      <c r="I285" t="s">
        <v>43</v>
      </c>
    </row>
    <row r="286" spans="1:9" x14ac:dyDescent="0.3">
      <c r="A286">
        <v>1185732</v>
      </c>
      <c r="B286" s="16">
        <v>43895</v>
      </c>
      <c r="C286" t="s">
        <v>19</v>
      </c>
      <c r="D286">
        <v>340</v>
      </c>
      <c r="E286">
        <v>13940</v>
      </c>
      <c r="F286">
        <v>4739.5999999999995</v>
      </c>
      <c r="G286" t="s">
        <v>15</v>
      </c>
      <c r="H286" t="s">
        <v>16</v>
      </c>
      <c r="I286" t="s">
        <v>16</v>
      </c>
    </row>
    <row r="287" spans="1:9" x14ac:dyDescent="0.3">
      <c r="A287">
        <v>1185732</v>
      </c>
      <c r="B287" s="16">
        <v>43895</v>
      </c>
      <c r="C287" t="s">
        <v>19</v>
      </c>
      <c r="D287">
        <v>270</v>
      </c>
      <c r="E287">
        <v>14580</v>
      </c>
      <c r="F287">
        <v>5977.7999999999993</v>
      </c>
      <c r="G287" t="s">
        <v>15</v>
      </c>
      <c r="H287" t="s">
        <v>16</v>
      </c>
      <c r="I287" t="s">
        <v>16</v>
      </c>
    </row>
    <row r="288" spans="1:9" x14ac:dyDescent="0.3">
      <c r="A288">
        <v>1128299</v>
      </c>
      <c r="B288" s="16">
        <v>43895</v>
      </c>
      <c r="C288" t="s">
        <v>20</v>
      </c>
      <c r="D288">
        <v>425</v>
      </c>
      <c r="E288">
        <v>255000.00000000003</v>
      </c>
      <c r="F288">
        <v>89250.000000000015</v>
      </c>
      <c r="G288" t="s">
        <v>31</v>
      </c>
      <c r="H288" t="s">
        <v>42</v>
      </c>
      <c r="I288" t="s">
        <v>43</v>
      </c>
    </row>
    <row r="289" spans="1:9" x14ac:dyDescent="0.3">
      <c r="A289">
        <v>1185732</v>
      </c>
      <c r="B289" s="16">
        <v>43895</v>
      </c>
      <c r="C289" t="s">
        <v>19</v>
      </c>
      <c r="D289">
        <v>1000</v>
      </c>
      <c r="E289">
        <v>550000.00000000012</v>
      </c>
      <c r="F289">
        <v>165000.00000000003</v>
      </c>
      <c r="G289" t="s">
        <v>15</v>
      </c>
      <c r="H289" t="s">
        <v>16</v>
      </c>
      <c r="I289" t="s">
        <v>16</v>
      </c>
    </row>
    <row r="290" spans="1:9" x14ac:dyDescent="0.3">
      <c r="A290">
        <v>1128299</v>
      </c>
      <c r="B290" s="16">
        <v>43896</v>
      </c>
      <c r="C290" t="s">
        <v>21</v>
      </c>
      <c r="D290">
        <v>132</v>
      </c>
      <c r="E290">
        <v>5676</v>
      </c>
      <c r="F290">
        <v>1986.6</v>
      </c>
      <c r="G290" t="s">
        <v>31</v>
      </c>
      <c r="H290" t="s">
        <v>42</v>
      </c>
      <c r="I290" t="s">
        <v>43</v>
      </c>
    </row>
    <row r="291" spans="1:9" x14ac:dyDescent="0.3">
      <c r="A291">
        <v>1128299</v>
      </c>
      <c r="B291" s="16">
        <v>43896</v>
      </c>
      <c r="C291" t="s">
        <v>21</v>
      </c>
      <c r="D291">
        <v>108</v>
      </c>
      <c r="E291">
        <v>6048</v>
      </c>
      <c r="F291">
        <v>2479.6799999999998</v>
      </c>
      <c r="G291" t="s">
        <v>31</v>
      </c>
      <c r="H291" t="s">
        <v>42</v>
      </c>
      <c r="I291" t="s">
        <v>43</v>
      </c>
    </row>
    <row r="292" spans="1:9" x14ac:dyDescent="0.3">
      <c r="A292">
        <v>1185732</v>
      </c>
      <c r="B292" s="16">
        <v>43896</v>
      </c>
      <c r="C292" t="s">
        <v>20</v>
      </c>
      <c r="D292">
        <v>296</v>
      </c>
      <c r="E292">
        <v>10952</v>
      </c>
      <c r="F292">
        <v>4490.32</v>
      </c>
      <c r="G292" t="s">
        <v>15</v>
      </c>
      <c r="H292" t="s">
        <v>16</v>
      </c>
      <c r="I292" t="s">
        <v>16</v>
      </c>
    </row>
    <row r="293" spans="1:9" x14ac:dyDescent="0.3">
      <c r="A293">
        <v>1185732</v>
      </c>
      <c r="B293" s="16">
        <v>43896</v>
      </c>
      <c r="C293" t="s">
        <v>20</v>
      </c>
      <c r="D293">
        <v>278</v>
      </c>
      <c r="E293">
        <v>12788</v>
      </c>
      <c r="F293">
        <v>6138.24</v>
      </c>
      <c r="G293" t="s">
        <v>15</v>
      </c>
      <c r="H293" t="s">
        <v>16</v>
      </c>
      <c r="I293" t="s">
        <v>16</v>
      </c>
    </row>
    <row r="294" spans="1:9" x14ac:dyDescent="0.3">
      <c r="A294">
        <v>1128299</v>
      </c>
      <c r="B294" s="16">
        <v>43896</v>
      </c>
      <c r="C294" t="s">
        <v>21</v>
      </c>
      <c r="D294">
        <v>400</v>
      </c>
      <c r="E294">
        <v>240000.00000000003</v>
      </c>
      <c r="F294">
        <v>72000</v>
      </c>
      <c r="G294" t="s">
        <v>31</v>
      </c>
      <c r="H294" t="s">
        <v>42</v>
      </c>
      <c r="I294" t="s">
        <v>43</v>
      </c>
    </row>
    <row r="295" spans="1:9" x14ac:dyDescent="0.3">
      <c r="A295">
        <v>1185732</v>
      </c>
      <c r="B295" s="16">
        <v>43896</v>
      </c>
      <c r="C295" t="s">
        <v>20</v>
      </c>
      <c r="D295">
        <v>925</v>
      </c>
      <c r="E295">
        <v>462500</v>
      </c>
      <c r="F295">
        <v>161875</v>
      </c>
      <c r="G295" t="s">
        <v>15</v>
      </c>
      <c r="H295" t="s">
        <v>16</v>
      </c>
      <c r="I295" t="s">
        <v>16</v>
      </c>
    </row>
    <row r="296" spans="1:9" x14ac:dyDescent="0.3">
      <c r="A296">
        <v>1128299</v>
      </c>
      <c r="B296" s="16">
        <v>43897</v>
      </c>
      <c r="C296" t="s">
        <v>22</v>
      </c>
      <c r="D296">
        <v>119</v>
      </c>
      <c r="E296">
        <v>5474</v>
      </c>
      <c r="F296">
        <v>2955.9600000000009</v>
      </c>
      <c r="G296" t="s">
        <v>31</v>
      </c>
      <c r="H296" t="s">
        <v>42</v>
      </c>
      <c r="I296" t="s">
        <v>43</v>
      </c>
    </row>
    <row r="297" spans="1:9" x14ac:dyDescent="0.3">
      <c r="A297">
        <v>1128299</v>
      </c>
      <c r="B297" s="16">
        <v>43897</v>
      </c>
      <c r="C297" t="s">
        <v>22</v>
      </c>
      <c r="D297">
        <v>88</v>
      </c>
      <c r="E297">
        <v>5632</v>
      </c>
      <c r="F297">
        <v>3604.4800000000005</v>
      </c>
      <c r="G297" t="s">
        <v>31</v>
      </c>
      <c r="H297" t="s">
        <v>42</v>
      </c>
      <c r="I297" t="s">
        <v>43</v>
      </c>
    </row>
    <row r="298" spans="1:9" x14ac:dyDescent="0.3">
      <c r="A298">
        <v>1185732</v>
      </c>
      <c r="B298" s="16">
        <v>43897</v>
      </c>
      <c r="C298" t="s">
        <v>21</v>
      </c>
      <c r="D298">
        <v>297</v>
      </c>
      <c r="E298">
        <v>11286</v>
      </c>
      <c r="F298">
        <v>4288.68</v>
      </c>
      <c r="G298" t="s">
        <v>15</v>
      </c>
      <c r="H298" t="s">
        <v>16</v>
      </c>
      <c r="I298" t="s">
        <v>16</v>
      </c>
    </row>
    <row r="299" spans="1:9" x14ac:dyDescent="0.3">
      <c r="A299">
        <v>1185732</v>
      </c>
      <c r="B299" s="16">
        <v>43897</v>
      </c>
      <c r="C299" t="s">
        <v>21</v>
      </c>
      <c r="D299">
        <v>261</v>
      </c>
      <c r="E299">
        <v>12267</v>
      </c>
      <c r="F299">
        <v>5520.15</v>
      </c>
      <c r="G299" t="s">
        <v>15</v>
      </c>
      <c r="H299" t="s">
        <v>16</v>
      </c>
      <c r="I299" t="s">
        <v>16</v>
      </c>
    </row>
    <row r="300" spans="1:9" x14ac:dyDescent="0.3">
      <c r="A300">
        <v>1128299</v>
      </c>
      <c r="B300" s="16">
        <v>43897</v>
      </c>
      <c r="C300" t="s">
        <v>22</v>
      </c>
      <c r="D300">
        <v>350</v>
      </c>
      <c r="E300">
        <v>245000</v>
      </c>
      <c r="F300">
        <v>122500.00000000003</v>
      </c>
      <c r="G300" t="s">
        <v>31</v>
      </c>
      <c r="H300" t="s">
        <v>42</v>
      </c>
      <c r="I300" t="s">
        <v>43</v>
      </c>
    </row>
    <row r="301" spans="1:9" x14ac:dyDescent="0.3">
      <c r="A301">
        <v>1185732</v>
      </c>
      <c r="B301" s="16">
        <v>43897</v>
      </c>
      <c r="C301" t="s">
        <v>21</v>
      </c>
      <c r="D301">
        <v>900</v>
      </c>
      <c r="E301">
        <v>450000</v>
      </c>
      <c r="F301">
        <v>157500</v>
      </c>
      <c r="G301" t="s">
        <v>15</v>
      </c>
      <c r="H301" t="s">
        <v>16</v>
      </c>
      <c r="I301" t="s">
        <v>16</v>
      </c>
    </row>
    <row r="302" spans="1:9" x14ac:dyDescent="0.3">
      <c r="A302">
        <v>1128299</v>
      </c>
      <c r="B302" s="16">
        <v>43898</v>
      </c>
      <c r="C302" t="s">
        <v>23</v>
      </c>
      <c r="D302">
        <v>162</v>
      </c>
      <c r="E302">
        <v>8262</v>
      </c>
      <c r="F302">
        <v>1735.0200000000002</v>
      </c>
      <c r="G302" t="s">
        <v>31</v>
      </c>
      <c r="H302" t="s">
        <v>42</v>
      </c>
      <c r="I302" t="s">
        <v>43</v>
      </c>
    </row>
    <row r="303" spans="1:9" x14ac:dyDescent="0.3">
      <c r="A303">
        <v>1128299</v>
      </c>
      <c r="B303" s="16">
        <v>43898</v>
      </c>
      <c r="C303" t="s">
        <v>23</v>
      </c>
      <c r="D303">
        <v>133</v>
      </c>
      <c r="E303">
        <v>9044</v>
      </c>
      <c r="F303">
        <v>2351.44</v>
      </c>
      <c r="G303" t="s">
        <v>31</v>
      </c>
      <c r="H303" t="s">
        <v>42</v>
      </c>
      <c r="I303" t="s">
        <v>43</v>
      </c>
    </row>
    <row r="304" spans="1:9" x14ac:dyDescent="0.3">
      <c r="A304">
        <v>1185732</v>
      </c>
      <c r="B304" s="16">
        <v>43898</v>
      </c>
      <c r="C304" t="s">
        <v>22</v>
      </c>
      <c r="D304">
        <v>288</v>
      </c>
      <c r="E304">
        <v>12960</v>
      </c>
      <c r="F304">
        <v>4406.3999999999996</v>
      </c>
      <c r="G304" t="s">
        <v>15</v>
      </c>
      <c r="H304" t="s">
        <v>16</v>
      </c>
      <c r="I304" t="s">
        <v>16</v>
      </c>
    </row>
    <row r="305" spans="1:9" x14ac:dyDescent="0.3">
      <c r="A305">
        <v>1185732</v>
      </c>
      <c r="B305" s="16">
        <v>43898</v>
      </c>
      <c r="C305" t="s">
        <v>22</v>
      </c>
      <c r="D305">
        <v>252</v>
      </c>
      <c r="E305">
        <v>13860</v>
      </c>
      <c r="F305">
        <v>6236.9999999999991</v>
      </c>
      <c r="G305" t="s">
        <v>15</v>
      </c>
      <c r="H305" t="s">
        <v>16</v>
      </c>
      <c r="I305" t="s">
        <v>16</v>
      </c>
    </row>
    <row r="306" spans="1:9" x14ac:dyDescent="0.3">
      <c r="A306">
        <v>1128299</v>
      </c>
      <c r="B306" s="16">
        <v>43898</v>
      </c>
      <c r="C306" t="s">
        <v>23</v>
      </c>
      <c r="D306">
        <v>475</v>
      </c>
      <c r="E306">
        <v>356250.00000000006</v>
      </c>
      <c r="F306">
        <v>53437.500000000015</v>
      </c>
      <c r="G306" t="s">
        <v>31</v>
      </c>
      <c r="H306" t="s">
        <v>42</v>
      </c>
      <c r="I306" t="s">
        <v>43</v>
      </c>
    </row>
    <row r="307" spans="1:9" x14ac:dyDescent="0.3">
      <c r="A307">
        <v>1185732</v>
      </c>
      <c r="B307" s="16">
        <v>43898</v>
      </c>
      <c r="C307" t="s">
        <v>22</v>
      </c>
      <c r="D307">
        <v>900</v>
      </c>
      <c r="E307">
        <v>540000</v>
      </c>
      <c r="F307">
        <v>162000</v>
      </c>
      <c r="G307" t="s">
        <v>15</v>
      </c>
      <c r="H307" t="s">
        <v>16</v>
      </c>
      <c r="I307" t="s">
        <v>16</v>
      </c>
    </row>
    <row r="308" spans="1:9" x14ac:dyDescent="0.3">
      <c r="A308">
        <v>1128299</v>
      </c>
      <c r="B308" s="16">
        <v>43899</v>
      </c>
      <c r="C308" t="s">
        <v>17</v>
      </c>
      <c r="D308">
        <v>216</v>
      </c>
      <c r="E308">
        <v>10152</v>
      </c>
      <c r="F308">
        <v>3756.2400000000007</v>
      </c>
      <c r="G308" t="s">
        <v>31</v>
      </c>
      <c r="H308" t="s">
        <v>42</v>
      </c>
      <c r="I308" t="s">
        <v>43</v>
      </c>
    </row>
    <row r="309" spans="1:9" x14ac:dyDescent="0.3">
      <c r="A309">
        <v>1128299</v>
      </c>
      <c r="B309" s="16">
        <v>43899</v>
      </c>
      <c r="C309" t="s">
        <v>17</v>
      </c>
      <c r="D309">
        <v>196</v>
      </c>
      <c r="E309">
        <v>11368</v>
      </c>
      <c r="F309">
        <v>5342.96</v>
      </c>
      <c r="G309" t="s">
        <v>31</v>
      </c>
      <c r="H309" t="s">
        <v>42</v>
      </c>
      <c r="I309" t="s">
        <v>43</v>
      </c>
    </row>
    <row r="310" spans="1:9" x14ac:dyDescent="0.3">
      <c r="A310">
        <v>1185732</v>
      </c>
      <c r="B310" s="16">
        <v>43899</v>
      </c>
      <c r="C310" t="s">
        <v>23</v>
      </c>
      <c r="D310">
        <v>347</v>
      </c>
      <c r="E310">
        <v>15962</v>
      </c>
      <c r="F310">
        <v>5107.84</v>
      </c>
      <c r="G310" t="s">
        <v>15</v>
      </c>
      <c r="H310" t="s">
        <v>16</v>
      </c>
      <c r="I310" t="s">
        <v>16</v>
      </c>
    </row>
    <row r="311" spans="1:9" x14ac:dyDescent="0.3">
      <c r="A311">
        <v>1185732</v>
      </c>
      <c r="B311" s="16">
        <v>43899</v>
      </c>
      <c r="C311" t="s">
        <v>23</v>
      </c>
      <c r="D311">
        <v>305</v>
      </c>
      <c r="E311">
        <v>19520</v>
      </c>
      <c r="F311">
        <v>7612.8</v>
      </c>
      <c r="G311" t="s">
        <v>15</v>
      </c>
      <c r="H311" t="s">
        <v>16</v>
      </c>
      <c r="I311" t="s">
        <v>16</v>
      </c>
    </row>
    <row r="312" spans="1:9" x14ac:dyDescent="0.3">
      <c r="A312">
        <v>1128299</v>
      </c>
      <c r="B312" s="16">
        <v>43899</v>
      </c>
      <c r="C312" t="s">
        <v>17</v>
      </c>
      <c r="D312">
        <v>675</v>
      </c>
      <c r="E312">
        <v>405000.00000000006</v>
      </c>
      <c r="F312">
        <v>141750.00000000003</v>
      </c>
      <c r="G312" t="s">
        <v>31</v>
      </c>
      <c r="H312" t="s">
        <v>42</v>
      </c>
      <c r="I312" t="s">
        <v>43</v>
      </c>
    </row>
    <row r="313" spans="1:9" x14ac:dyDescent="0.3">
      <c r="A313">
        <v>1185732</v>
      </c>
      <c r="B313" s="16">
        <v>43899</v>
      </c>
      <c r="C313" t="s">
        <v>23</v>
      </c>
      <c r="D313">
        <v>1050</v>
      </c>
      <c r="E313">
        <v>682500</v>
      </c>
      <c r="F313">
        <v>170625</v>
      </c>
      <c r="G313" t="s">
        <v>15</v>
      </c>
      <c r="H313" t="s">
        <v>16</v>
      </c>
      <c r="I313" t="s">
        <v>16</v>
      </c>
    </row>
    <row r="314" spans="1:9" x14ac:dyDescent="0.3">
      <c r="A314">
        <v>1128299</v>
      </c>
      <c r="B314" s="16">
        <v>43900</v>
      </c>
      <c r="C314" t="s">
        <v>19</v>
      </c>
      <c r="D314">
        <v>209</v>
      </c>
      <c r="E314">
        <v>10450</v>
      </c>
      <c r="F314">
        <v>2612.5</v>
      </c>
      <c r="G314" t="s">
        <v>31</v>
      </c>
      <c r="H314" t="s">
        <v>42</v>
      </c>
      <c r="I314" t="s">
        <v>43</v>
      </c>
    </row>
    <row r="315" spans="1:9" x14ac:dyDescent="0.3">
      <c r="A315">
        <v>1128299</v>
      </c>
      <c r="B315" s="16">
        <v>43900</v>
      </c>
      <c r="C315" t="s">
        <v>19</v>
      </c>
      <c r="D315">
        <v>189</v>
      </c>
      <c r="E315">
        <v>11718</v>
      </c>
      <c r="F315">
        <v>3984.1200000000003</v>
      </c>
      <c r="G315" t="s">
        <v>31</v>
      </c>
      <c r="H315" t="s">
        <v>42</v>
      </c>
      <c r="I315" t="s">
        <v>43</v>
      </c>
    </row>
    <row r="316" spans="1:9" x14ac:dyDescent="0.3">
      <c r="A316">
        <v>1185732</v>
      </c>
      <c r="B316" s="16">
        <v>43900</v>
      </c>
      <c r="C316" t="s">
        <v>17</v>
      </c>
      <c r="D316">
        <v>319</v>
      </c>
      <c r="E316">
        <v>18821</v>
      </c>
      <c r="F316">
        <v>11292.6</v>
      </c>
      <c r="G316" t="s">
        <v>15</v>
      </c>
      <c r="H316" t="s">
        <v>16</v>
      </c>
      <c r="I316" t="s">
        <v>16</v>
      </c>
    </row>
    <row r="317" spans="1:9" x14ac:dyDescent="0.3">
      <c r="A317">
        <v>1185732</v>
      </c>
      <c r="B317" s="16">
        <v>43900</v>
      </c>
      <c r="C317" t="s">
        <v>17</v>
      </c>
      <c r="D317">
        <v>434</v>
      </c>
      <c r="E317">
        <v>19096</v>
      </c>
      <c r="F317">
        <v>9929.92</v>
      </c>
      <c r="G317" t="s">
        <v>15</v>
      </c>
      <c r="H317" t="s">
        <v>16</v>
      </c>
      <c r="I317" t="s">
        <v>16</v>
      </c>
    </row>
    <row r="318" spans="1:9" x14ac:dyDescent="0.3">
      <c r="A318">
        <v>1128299</v>
      </c>
      <c r="B318" s="16">
        <v>43900</v>
      </c>
      <c r="C318" t="s">
        <v>19</v>
      </c>
      <c r="D318">
        <v>675</v>
      </c>
      <c r="E318">
        <v>438750.00000000012</v>
      </c>
      <c r="F318">
        <v>87750.000000000029</v>
      </c>
      <c r="G318" t="s">
        <v>31</v>
      </c>
      <c r="H318" t="s">
        <v>42</v>
      </c>
      <c r="I318" t="s">
        <v>43</v>
      </c>
    </row>
    <row r="319" spans="1:9" x14ac:dyDescent="0.3">
      <c r="A319">
        <v>1185732</v>
      </c>
      <c r="B319" s="16">
        <v>43900</v>
      </c>
      <c r="C319" t="s">
        <v>17</v>
      </c>
      <c r="D319">
        <v>1275</v>
      </c>
      <c r="E319">
        <v>765000</v>
      </c>
      <c r="F319">
        <v>382500</v>
      </c>
      <c r="G319" t="s">
        <v>15</v>
      </c>
      <c r="H319" t="s">
        <v>16</v>
      </c>
      <c r="I319" t="s">
        <v>16</v>
      </c>
    </row>
    <row r="320" spans="1:9" x14ac:dyDescent="0.3">
      <c r="A320">
        <v>1128299</v>
      </c>
      <c r="B320" s="16">
        <v>43901</v>
      </c>
      <c r="C320" t="s">
        <v>20</v>
      </c>
      <c r="D320">
        <v>119</v>
      </c>
      <c r="E320">
        <v>7021</v>
      </c>
      <c r="F320">
        <v>3299.8700000000003</v>
      </c>
      <c r="G320" t="s">
        <v>31</v>
      </c>
      <c r="H320" t="s">
        <v>42</v>
      </c>
      <c r="I320" t="s">
        <v>43</v>
      </c>
    </row>
    <row r="321" spans="1:9" x14ac:dyDescent="0.3">
      <c r="A321">
        <v>1128299</v>
      </c>
      <c r="B321" s="16">
        <v>43901</v>
      </c>
      <c r="C321" t="s">
        <v>20</v>
      </c>
      <c r="D321">
        <v>166</v>
      </c>
      <c r="E321">
        <v>7802</v>
      </c>
      <c r="F321">
        <v>3276.84</v>
      </c>
      <c r="G321" t="s">
        <v>31</v>
      </c>
      <c r="H321" t="s">
        <v>42</v>
      </c>
      <c r="I321" t="s">
        <v>43</v>
      </c>
    </row>
    <row r="322" spans="1:9" x14ac:dyDescent="0.3">
      <c r="A322">
        <v>1185732</v>
      </c>
      <c r="B322" s="16">
        <v>43901</v>
      </c>
      <c r="C322" t="s">
        <v>19</v>
      </c>
      <c r="D322">
        <v>318</v>
      </c>
      <c r="E322">
        <v>13038</v>
      </c>
      <c r="F322">
        <v>4824.0599999999995</v>
      </c>
      <c r="G322" t="s">
        <v>15</v>
      </c>
      <c r="H322" t="s">
        <v>16</v>
      </c>
      <c r="I322" t="s">
        <v>16</v>
      </c>
    </row>
    <row r="323" spans="1:9" x14ac:dyDescent="0.3">
      <c r="A323">
        <v>1185732</v>
      </c>
      <c r="B323" s="16">
        <v>43901</v>
      </c>
      <c r="C323" t="s">
        <v>19</v>
      </c>
      <c r="D323">
        <v>267</v>
      </c>
      <c r="E323">
        <v>14151</v>
      </c>
      <c r="F323">
        <v>5943.42</v>
      </c>
      <c r="G323" t="s">
        <v>15</v>
      </c>
      <c r="H323" t="s">
        <v>16</v>
      </c>
      <c r="I323" t="s">
        <v>16</v>
      </c>
    </row>
    <row r="324" spans="1:9" x14ac:dyDescent="0.3">
      <c r="A324">
        <v>1128299</v>
      </c>
      <c r="B324" s="16">
        <v>43901</v>
      </c>
      <c r="C324" t="s">
        <v>20</v>
      </c>
      <c r="D324">
        <v>475</v>
      </c>
      <c r="E324">
        <v>285000.00000000006</v>
      </c>
      <c r="F324">
        <v>99750.000000000029</v>
      </c>
      <c r="G324" t="s">
        <v>31</v>
      </c>
      <c r="H324" t="s">
        <v>42</v>
      </c>
      <c r="I324" t="s">
        <v>43</v>
      </c>
    </row>
    <row r="325" spans="1:9" x14ac:dyDescent="0.3">
      <c r="A325">
        <v>1185732</v>
      </c>
      <c r="B325" s="16">
        <v>43901</v>
      </c>
      <c r="C325" t="s">
        <v>19</v>
      </c>
      <c r="D325">
        <v>1025</v>
      </c>
      <c r="E325">
        <v>563750.00000000012</v>
      </c>
      <c r="F325">
        <v>169125.00000000003</v>
      </c>
      <c r="G325" t="s">
        <v>15</v>
      </c>
      <c r="H325" t="s">
        <v>16</v>
      </c>
      <c r="I325" t="s">
        <v>16</v>
      </c>
    </row>
    <row r="326" spans="1:9" x14ac:dyDescent="0.3">
      <c r="A326">
        <v>1128299</v>
      </c>
      <c r="B326" s="16">
        <v>43902</v>
      </c>
      <c r="C326" t="s">
        <v>21</v>
      </c>
      <c r="D326">
        <v>166</v>
      </c>
      <c r="E326">
        <v>6640</v>
      </c>
      <c r="F326">
        <v>2390.4</v>
      </c>
      <c r="G326" t="s">
        <v>31</v>
      </c>
      <c r="H326" t="s">
        <v>42</v>
      </c>
      <c r="I326" t="s">
        <v>43</v>
      </c>
    </row>
    <row r="327" spans="1:9" x14ac:dyDescent="0.3">
      <c r="A327">
        <v>1128299</v>
      </c>
      <c r="B327" s="16">
        <v>43902</v>
      </c>
      <c r="C327" t="s">
        <v>21</v>
      </c>
      <c r="D327">
        <v>133</v>
      </c>
      <c r="E327">
        <v>7581</v>
      </c>
      <c r="F327">
        <v>3335.64</v>
      </c>
      <c r="G327" t="s">
        <v>31</v>
      </c>
      <c r="H327" t="s">
        <v>42</v>
      </c>
      <c r="I327" t="s">
        <v>43</v>
      </c>
    </row>
    <row r="328" spans="1:9" x14ac:dyDescent="0.3">
      <c r="A328">
        <v>1185732</v>
      </c>
      <c r="B328" s="16">
        <v>43902</v>
      </c>
      <c r="C328" t="s">
        <v>20</v>
      </c>
      <c r="D328">
        <v>295</v>
      </c>
      <c r="E328">
        <v>10325</v>
      </c>
      <c r="F328">
        <v>4336.5</v>
      </c>
      <c r="G328" t="s">
        <v>15</v>
      </c>
      <c r="H328" t="s">
        <v>16</v>
      </c>
      <c r="I328" t="s">
        <v>16</v>
      </c>
    </row>
    <row r="329" spans="1:9" x14ac:dyDescent="0.3">
      <c r="A329">
        <v>1185732</v>
      </c>
      <c r="B329" s="16">
        <v>43902</v>
      </c>
      <c r="C329" t="s">
        <v>20</v>
      </c>
      <c r="D329">
        <v>247</v>
      </c>
      <c r="E329">
        <v>11362</v>
      </c>
      <c r="F329">
        <v>5112.8999999999996</v>
      </c>
      <c r="G329" t="s">
        <v>15</v>
      </c>
      <c r="H329" t="s">
        <v>16</v>
      </c>
      <c r="I329" t="s">
        <v>16</v>
      </c>
    </row>
    <row r="330" spans="1:9" x14ac:dyDescent="0.3">
      <c r="A330">
        <v>1128299</v>
      </c>
      <c r="B330" s="16">
        <v>43902</v>
      </c>
      <c r="C330" t="s">
        <v>21</v>
      </c>
      <c r="D330">
        <v>475</v>
      </c>
      <c r="E330">
        <v>285000.00000000006</v>
      </c>
      <c r="F330">
        <v>85500.000000000015</v>
      </c>
      <c r="G330" t="s">
        <v>31</v>
      </c>
      <c r="H330" t="s">
        <v>42</v>
      </c>
      <c r="I330" t="s">
        <v>43</v>
      </c>
    </row>
    <row r="331" spans="1:9" x14ac:dyDescent="0.3">
      <c r="A331">
        <v>1185732</v>
      </c>
      <c r="B331" s="16">
        <v>43902</v>
      </c>
      <c r="C331" t="s">
        <v>20</v>
      </c>
      <c r="D331">
        <v>950</v>
      </c>
      <c r="E331">
        <v>475000</v>
      </c>
      <c r="F331">
        <v>166250</v>
      </c>
      <c r="G331" t="s">
        <v>15</v>
      </c>
      <c r="H331" t="s">
        <v>16</v>
      </c>
      <c r="I331" t="s">
        <v>16</v>
      </c>
    </row>
    <row r="332" spans="1:9" x14ac:dyDescent="0.3">
      <c r="A332">
        <v>1128299</v>
      </c>
      <c r="B332" s="16">
        <v>43903</v>
      </c>
      <c r="C332" t="s">
        <v>22</v>
      </c>
      <c r="D332">
        <v>136</v>
      </c>
      <c r="E332">
        <v>6664</v>
      </c>
      <c r="F332">
        <v>3598.5600000000009</v>
      </c>
      <c r="G332" t="s">
        <v>31</v>
      </c>
      <c r="H332" t="s">
        <v>42</v>
      </c>
      <c r="I332" t="s">
        <v>43</v>
      </c>
    </row>
    <row r="333" spans="1:9" x14ac:dyDescent="0.3">
      <c r="A333">
        <v>1128299</v>
      </c>
      <c r="B333" s="16">
        <v>43903</v>
      </c>
      <c r="C333" t="s">
        <v>22</v>
      </c>
      <c r="D333">
        <v>112</v>
      </c>
      <c r="E333">
        <v>7728</v>
      </c>
      <c r="F333">
        <v>4636.8000000000011</v>
      </c>
      <c r="G333" t="s">
        <v>31</v>
      </c>
      <c r="H333" t="s">
        <v>42</v>
      </c>
      <c r="I333" t="s">
        <v>43</v>
      </c>
    </row>
    <row r="334" spans="1:9" x14ac:dyDescent="0.3">
      <c r="A334">
        <v>1185732</v>
      </c>
      <c r="B334" s="16">
        <v>43903</v>
      </c>
      <c r="C334" t="s">
        <v>21</v>
      </c>
      <c r="D334">
        <v>270</v>
      </c>
      <c r="E334">
        <v>9450</v>
      </c>
      <c r="F334">
        <v>3496.5</v>
      </c>
      <c r="G334" t="s">
        <v>15</v>
      </c>
      <c r="H334" t="s">
        <v>16</v>
      </c>
      <c r="I334" t="s">
        <v>16</v>
      </c>
    </row>
    <row r="335" spans="1:9" x14ac:dyDescent="0.3">
      <c r="A335">
        <v>1185732</v>
      </c>
      <c r="B335" s="16">
        <v>43903</v>
      </c>
      <c r="C335" t="s">
        <v>21</v>
      </c>
      <c r="D335">
        <v>243</v>
      </c>
      <c r="E335">
        <v>11178</v>
      </c>
      <c r="F335">
        <v>5141.8799999999992</v>
      </c>
      <c r="G335" t="s">
        <v>15</v>
      </c>
      <c r="H335" t="s">
        <v>16</v>
      </c>
      <c r="I335" t="s">
        <v>16</v>
      </c>
    </row>
    <row r="336" spans="1:9" x14ac:dyDescent="0.3">
      <c r="A336">
        <v>1128299</v>
      </c>
      <c r="B336" s="16">
        <v>43903</v>
      </c>
      <c r="C336" t="s">
        <v>22</v>
      </c>
      <c r="D336">
        <v>400</v>
      </c>
      <c r="E336">
        <v>280000</v>
      </c>
      <c r="F336">
        <v>140000.00000000003</v>
      </c>
      <c r="G336" t="s">
        <v>31</v>
      </c>
      <c r="H336" t="s">
        <v>42</v>
      </c>
      <c r="I336" t="s">
        <v>43</v>
      </c>
    </row>
    <row r="337" spans="1:9" x14ac:dyDescent="0.3">
      <c r="A337">
        <v>1185732</v>
      </c>
      <c r="B337" s="16">
        <v>43903</v>
      </c>
      <c r="C337" t="s">
        <v>21</v>
      </c>
      <c r="D337">
        <v>900</v>
      </c>
      <c r="E337">
        <v>450000</v>
      </c>
      <c r="F337">
        <v>157500</v>
      </c>
      <c r="G337" t="s">
        <v>15</v>
      </c>
      <c r="H337" t="s">
        <v>16</v>
      </c>
      <c r="I337" t="s">
        <v>16</v>
      </c>
    </row>
    <row r="338" spans="1:9" x14ac:dyDescent="0.3">
      <c r="A338">
        <v>1128299</v>
      </c>
      <c r="B338" s="16">
        <v>43904</v>
      </c>
      <c r="C338" t="s">
        <v>23</v>
      </c>
      <c r="D338">
        <v>170</v>
      </c>
      <c r="E338">
        <v>9520</v>
      </c>
      <c r="F338">
        <v>1713.6000000000001</v>
      </c>
      <c r="G338" t="s">
        <v>31</v>
      </c>
      <c r="H338" t="s">
        <v>42</v>
      </c>
      <c r="I338" t="s">
        <v>43</v>
      </c>
    </row>
    <row r="339" spans="1:9" x14ac:dyDescent="0.3">
      <c r="A339">
        <v>1128299</v>
      </c>
      <c r="B339" s="16">
        <v>43904</v>
      </c>
      <c r="C339" t="s">
        <v>23</v>
      </c>
      <c r="D339">
        <v>150</v>
      </c>
      <c r="E339">
        <v>11100</v>
      </c>
      <c r="F339">
        <v>2997</v>
      </c>
      <c r="G339" t="s">
        <v>31</v>
      </c>
      <c r="H339" t="s">
        <v>42</v>
      </c>
      <c r="I339" t="s">
        <v>43</v>
      </c>
    </row>
    <row r="340" spans="1:9" x14ac:dyDescent="0.3">
      <c r="A340">
        <v>1185732</v>
      </c>
      <c r="B340" s="16">
        <v>43904</v>
      </c>
      <c r="C340" t="s">
        <v>22</v>
      </c>
      <c r="D340">
        <v>278</v>
      </c>
      <c r="E340">
        <v>12788</v>
      </c>
      <c r="F340">
        <v>4347.9199999999992</v>
      </c>
      <c r="G340" t="s">
        <v>15</v>
      </c>
      <c r="H340" t="s">
        <v>16</v>
      </c>
      <c r="I340" t="s">
        <v>16</v>
      </c>
    </row>
    <row r="341" spans="1:9" x14ac:dyDescent="0.3">
      <c r="A341">
        <v>1185732</v>
      </c>
      <c r="B341" s="16">
        <v>43904</v>
      </c>
      <c r="C341" t="s">
        <v>22</v>
      </c>
      <c r="D341">
        <v>231</v>
      </c>
      <c r="E341">
        <v>13398</v>
      </c>
      <c r="F341">
        <v>5761.14</v>
      </c>
      <c r="G341" t="s">
        <v>15</v>
      </c>
      <c r="H341" t="s">
        <v>16</v>
      </c>
      <c r="I341" t="s">
        <v>16</v>
      </c>
    </row>
    <row r="342" spans="1:9" x14ac:dyDescent="0.3">
      <c r="A342">
        <v>1128299</v>
      </c>
      <c r="B342" s="16">
        <v>43904</v>
      </c>
      <c r="C342" t="s">
        <v>23</v>
      </c>
      <c r="D342">
        <v>500</v>
      </c>
      <c r="E342">
        <v>375000.00000000006</v>
      </c>
      <c r="F342">
        <v>56250.000000000015</v>
      </c>
      <c r="G342" t="s">
        <v>31</v>
      </c>
      <c r="H342" t="s">
        <v>42</v>
      </c>
      <c r="I342" t="s">
        <v>43</v>
      </c>
    </row>
    <row r="343" spans="1:9" x14ac:dyDescent="0.3">
      <c r="A343">
        <v>1185732</v>
      </c>
      <c r="B343" s="16">
        <v>43904</v>
      </c>
      <c r="C343" t="s">
        <v>22</v>
      </c>
      <c r="D343">
        <v>925</v>
      </c>
      <c r="E343">
        <v>555000</v>
      </c>
      <c r="F343">
        <v>166500</v>
      </c>
      <c r="G343" t="s">
        <v>15</v>
      </c>
      <c r="H343" t="s">
        <v>16</v>
      </c>
      <c r="I343" t="s">
        <v>16</v>
      </c>
    </row>
    <row r="344" spans="1:9" x14ac:dyDescent="0.3">
      <c r="A344">
        <v>1128299</v>
      </c>
      <c r="B344" s="16">
        <v>43905</v>
      </c>
      <c r="C344" t="s">
        <v>17</v>
      </c>
      <c r="D344">
        <v>149</v>
      </c>
      <c r="E344">
        <v>2980</v>
      </c>
      <c r="F344">
        <v>1192</v>
      </c>
      <c r="G344" t="s">
        <v>31</v>
      </c>
      <c r="H344" t="s">
        <v>42</v>
      </c>
      <c r="I344" t="s">
        <v>43</v>
      </c>
    </row>
    <row r="345" spans="1:9" x14ac:dyDescent="0.3">
      <c r="A345">
        <v>1128299</v>
      </c>
      <c r="B345" s="16">
        <v>43905</v>
      </c>
      <c r="C345" t="s">
        <v>17</v>
      </c>
      <c r="D345">
        <v>123</v>
      </c>
      <c r="E345">
        <v>3444</v>
      </c>
      <c r="F345">
        <v>1722</v>
      </c>
      <c r="G345" t="s">
        <v>31</v>
      </c>
      <c r="H345" t="s">
        <v>42</v>
      </c>
      <c r="I345" t="s">
        <v>43</v>
      </c>
    </row>
    <row r="346" spans="1:9" x14ac:dyDescent="0.3">
      <c r="A346">
        <v>1185732</v>
      </c>
      <c r="B346" s="16">
        <v>43905</v>
      </c>
      <c r="C346" t="s">
        <v>23</v>
      </c>
      <c r="D346">
        <v>352</v>
      </c>
      <c r="E346">
        <v>16544</v>
      </c>
      <c r="F346">
        <v>4466.88</v>
      </c>
      <c r="G346" t="s">
        <v>15</v>
      </c>
      <c r="H346" t="s">
        <v>16</v>
      </c>
      <c r="I346" t="s">
        <v>16</v>
      </c>
    </row>
    <row r="347" spans="1:9" x14ac:dyDescent="0.3">
      <c r="A347">
        <v>1185732</v>
      </c>
      <c r="B347" s="16">
        <v>43905</v>
      </c>
      <c r="C347" t="s">
        <v>23</v>
      </c>
      <c r="D347">
        <v>286</v>
      </c>
      <c r="E347">
        <v>17446</v>
      </c>
      <c r="F347">
        <v>6978.4000000000005</v>
      </c>
      <c r="G347" t="s">
        <v>15</v>
      </c>
      <c r="H347" t="s">
        <v>16</v>
      </c>
      <c r="I347" t="s">
        <v>16</v>
      </c>
    </row>
    <row r="348" spans="1:9" x14ac:dyDescent="0.3">
      <c r="A348">
        <v>1128299</v>
      </c>
      <c r="B348" s="16">
        <v>43905</v>
      </c>
      <c r="C348" t="s">
        <v>17</v>
      </c>
      <c r="D348">
        <v>425</v>
      </c>
      <c r="E348">
        <v>127500</v>
      </c>
      <c r="F348">
        <v>44625.000000000007</v>
      </c>
      <c r="G348" t="s">
        <v>31</v>
      </c>
      <c r="H348" t="s">
        <v>42</v>
      </c>
      <c r="I348" t="s">
        <v>43</v>
      </c>
    </row>
    <row r="349" spans="1:9" x14ac:dyDescent="0.3">
      <c r="A349">
        <v>1185732</v>
      </c>
      <c r="B349" s="16">
        <v>43905</v>
      </c>
      <c r="C349" t="s">
        <v>23</v>
      </c>
      <c r="D349">
        <v>1100</v>
      </c>
      <c r="E349">
        <v>715000</v>
      </c>
      <c r="F349">
        <v>178750</v>
      </c>
      <c r="G349" t="s">
        <v>15</v>
      </c>
      <c r="H349" t="s">
        <v>16</v>
      </c>
      <c r="I349" t="s">
        <v>16</v>
      </c>
    </row>
    <row r="350" spans="1:9" x14ac:dyDescent="0.3">
      <c r="A350">
        <v>1128299</v>
      </c>
      <c r="B350" s="16">
        <v>43906</v>
      </c>
      <c r="C350" t="s">
        <v>19</v>
      </c>
      <c r="D350">
        <v>145</v>
      </c>
      <c r="E350">
        <v>4495</v>
      </c>
      <c r="F350">
        <v>1123.75</v>
      </c>
      <c r="G350" t="s">
        <v>31</v>
      </c>
      <c r="H350" t="s">
        <v>42</v>
      </c>
      <c r="I350" t="s">
        <v>43</v>
      </c>
    </row>
    <row r="351" spans="1:9" x14ac:dyDescent="0.3">
      <c r="A351">
        <v>1128299</v>
      </c>
      <c r="B351" s="16">
        <v>43906</v>
      </c>
      <c r="C351" t="s">
        <v>19</v>
      </c>
      <c r="D351">
        <v>123</v>
      </c>
      <c r="E351">
        <v>4674</v>
      </c>
      <c r="F351">
        <v>1542.42</v>
      </c>
      <c r="G351" t="s">
        <v>31</v>
      </c>
      <c r="H351" t="s">
        <v>42</v>
      </c>
      <c r="I351" t="s">
        <v>43</v>
      </c>
    </row>
    <row r="352" spans="1:9" x14ac:dyDescent="0.3">
      <c r="A352">
        <v>1185732</v>
      </c>
      <c r="B352" s="16">
        <v>43906</v>
      </c>
      <c r="C352" t="s">
        <v>17</v>
      </c>
      <c r="D352">
        <v>375</v>
      </c>
      <c r="E352">
        <v>15375</v>
      </c>
      <c r="F352">
        <v>7995</v>
      </c>
      <c r="G352" t="s">
        <v>15</v>
      </c>
      <c r="H352" t="s">
        <v>16</v>
      </c>
      <c r="I352" t="s">
        <v>16</v>
      </c>
    </row>
    <row r="353" spans="1:9" x14ac:dyDescent="0.3">
      <c r="A353">
        <v>1185732</v>
      </c>
      <c r="B353" s="16">
        <v>43906</v>
      </c>
      <c r="C353" t="s">
        <v>17</v>
      </c>
      <c r="D353">
        <v>325</v>
      </c>
      <c r="E353">
        <v>18850</v>
      </c>
      <c r="F353">
        <v>11498.5</v>
      </c>
      <c r="G353" t="s">
        <v>15</v>
      </c>
      <c r="H353" t="s">
        <v>16</v>
      </c>
      <c r="I353" t="s">
        <v>16</v>
      </c>
    </row>
    <row r="354" spans="1:9" x14ac:dyDescent="0.3">
      <c r="A354">
        <v>1128299</v>
      </c>
      <c r="B354" s="16">
        <v>43906</v>
      </c>
      <c r="C354" t="s">
        <v>19</v>
      </c>
      <c r="D354">
        <v>425</v>
      </c>
      <c r="E354">
        <v>170000</v>
      </c>
      <c r="F354">
        <v>34000</v>
      </c>
      <c r="G354" t="s">
        <v>31</v>
      </c>
      <c r="H354" t="s">
        <v>42</v>
      </c>
      <c r="I354" t="s">
        <v>43</v>
      </c>
    </row>
    <row r="355" spans="1:9" x14ac:dyDescent="0.3">
      <c r="A355">
        <v>1185732</v>
      </c>
      <c r="B355" s="16">
        <v>43906</v>
      </c>
      <c r="C355" t="s">
        <v>17</v>
      </c>
      <c r="D355">
        <v>1250</v>
      </c>
      <c r="E355">
        <v>750000</v>
      </c>
      <c r="F355">
        <v>375000</v>
      </c>
      <c r="G355" t="s">
        <v>15</v>
      </c>
      <c r="H355" t="s">
        <v>16</v>
      </c>
      <c r="I355" t="s">
        <v>16</v>
      </c>
    </row>
    <row r="356" spans="1:9" x14ac:dyDescent="0.3">
      <c r="A356">
        <v>1128299</v>
      </c>
      <c r="B356" s="16">
        <v>43907</v>
      </c>
      <c r="C356" t="s">
        <v>20</v>
      </c>
      <c r="D356">
        <v>128</v>
      </c>
      <c r="E356">
        <v>3328</v>
      </c>
      <c r="F356">
        <v>1397.7600000000002</v>
      </c>
      <c r="G356" t="s">
        <v>31</v>
      </c>
      <c r="H356" t="s">
        <v>42</v>
      </c>
      <c r="I356" t="s">
        <v>43</v>
      </c>
    </row>
    <row r="357" spans="1:9" x14ac:dyDescent="0.3">
      <c r="A357">
        <v>1128299</v>
      </c>
      <c r="B357" s="16">
        <v>43907</v>
      </c>
      <c r="C357" t="s">
        <v>20</v>
      </c>
      <c r="D357">
        <v>115</v>
      </c>
      <c r="E357">
        <v>4485</v>
      </c>
      <c r="F357">
        <v>2063.1</v>
      </c>
      <c r="G357" t="s">
        <v>31</v>
      </c>
      <c r="H357" t="s">
        <v>42</v>
      </c>
      <c r="I357" t="s">
        <v>43</v>
      </c>
    </row>
    <row r="358" spans="1:9" x14ac:dyDescent="0.3">
      <c r="A358">
        <v>1185732</v>
      </c>
      <c r="B358" s="16">
        <v>43907</v>
      </c>
      <c r="C358" t="s">
        <v>19</v>
      </c>
      <c r="D358">
        <v>359</v>
      </c>
      <c r="E358">
        <v>13283</v>
      </c>
      <c r="F358">
        <v>4516.2199999999993</v>
      </c>
      <c r="G358" t="s">
        <v>15</v>
      </c>
      <c r="H358" t="s">
        <v>16</v>
      </c>
      <c r="I358" t="s">
        <v>16</v>
      </c>
    </row>
    <row r="359" spans="1:9" x14ac:dyDescent="0.3">
      <c r="A359">
        <v>1185732</v>
      </c>
      <c r="B359" s="16">
        <v>43907</v>
      </c>
      <c r="C359" t="s">
        <v>19</v>
      </c>
      <c r="D359">
        <v>308</v>
      </c>
      <c r="E359">
        <v>16324</v>
      </c>
      <c r="F359">
        <v>6692.8399999999992</v>
      </c>
      <c r="G359" t="s">
        <v>15</v>
      </c>
      <c r="H359" t="s">
        <v>16</v>
      </c>
      <c r="I359" t="s">
        <v>16</v>
      </c>
    </row>
    <row r="360" spans="1:9" x14ac:dyDescent="0.3">
      <c r="A360">
        <v>1128299</v>
      </c>
      <c r="B360" s="16">
        <v>43907</v>
      </c>
      <c r="C360" t="s">
        <v>20</v>
      </c>
      <c r="D360">
        <v>425</v>
      </c>
      <c r="E360">
        <v>170000</v>
      </c>
      <c r="F360">
        <v>59500.000000000007</v>
      </c>
      <c r="G360" t="s">
        <v>31</v>
      </c>
      <c r="H360" t="s">
        <v>42</v>
      </c>
      <c r="I360" t="s">
        <v>43</v>
      </c>
    </row>
    <row r="361" spans="1:9" x14ac:dyDescent="0.3">
      <c r="A361">
        <v>1185732</v>
      </c>
      <c r="B361" s="16">
        <v>43907</v>
      </c>
      <c r="C361" t="s">
        <v>19</v>
      </c>
      <c r="D361">
        <v>1025</v>
      </c>
      <c r="E361">
        <v>563750.00000000012</v>
      </c>
      <c r="F361">
        <v>169125.00000000003</v>
      </c>
      <c r="G361" t="s">
        <v>15</v>
      </c>
      <c r="H361" t="s">
        <v>16</v>
      </c>
      <c r="I361" t="s">
        <v>16</v>
      </c>
    </row>
    <row r="362" spans="1:9" x14ac:dyDescent="0.3">
      <c r="A362">
        <v>1128299</v>
      </c>
      <c r="B362" s="16">
        <v>43908</v>
      </c>
      <c r="C362" t="s">
        <v>21</v>
      </c>
      <c r="D362">
        <v>96</v>
      </c>
      <c r="E362">
        <v>2496</v>
      </c>
      <c r="F362">
        <v>848.63999999999987</v>
      </c>
      <c r="G362" t="s">
        <v>31</v>
      </c>
      <c r="H362" t="s">
        <v>42</v>
      </c>
      <c r="I362" t="s">
        <v>43</v>
      </c>
    </row>
    <row r="363" spans="1:9" x14ac:dyDescent="0.3">
      <c r="A363">
        <v>1128299</v>
      </c>
      <c r="B363" s="16">
        <v>43908</v>
      </c>
      <c r="C363" t="s">
        <v>21</v>
      </c>
      <c r="D363">
        <v>72</v>
      </c>
      <c r="E363">
        <v>2736</v>
      </c>
      <c r="F363">
        <v>1231.1999999999998</v>
      </c>
      <c r="G363" t="s">
        <v>31</v>
      </c>
      <c r="H363" t="s">
        <v>42</v>
      </c>
      <c r="I363" t="s">
        <v>43</v>
      </c>
    </row>
    <row r="364" spans="1:9" x14ac:dyDescent="0.3">
      <c r="A364">
        <v>1185732</v>
      </c>
      <c r="B364" s="16">
        <v>43908</v>
      </c>
      <c r="C364" t="s">
        <v>20</v>
      </c>
      <c r="D364">
        <v>257</v>
      </c>
      <c r="E364">
        <v>11565</v>
      </c>
      <c r="F364">
        <v>5319.9</v>
      </c>
      <c r="G364" t="s">
        <v>15</v>
      </c>
      <c r="H364" t="s">
        <v>16</v>
      </c>
      <c r="I364" t="s">
        <v>16</v>
      </c>
    </row>
    <row r="365" spans="1:9" x14ac:dyDescent="0.3">
      <c r="A365">
        <v>1185732</v>
      </c>
      <c r="B365" s="16">
        <v>43908</v>
      </c>
      <c r="C365" t="s">
        <v>20</v>
      </c>
      <c r="D365">
        <v>314</v>
      </c>
      <c r="E365">
        <v>11618</v>
      </c>
      <c r="F365">
        <v>4298.66</v>
      </c>
      <c r="G365" t="s">
        <v>15</v>
      </c>
      <c r="H365" t="s">
        <v>16</v>
      </c>
      <c r="I365" t="s">
        <v>16</v>
      </c>
    </row>
    <row r="366" spans="1:9" x14ac:dyDescent="0.3">
      <c r="A366">
        <v>1128299</v>
      </c>
      <c r="B366" s="16">
        <v>43908</v>
      </c>
      <c r="C366" t="s">
        <v>21</v>
      </c>
      <c r="D366">
        <v>275</v>
      </c>
      <c r="E366">
        <v>110000</v>
      </c>
      <c r="F366">
        <v>33000</v>
      </c>
      <c r="G366" t="s">
        <v>31</v>
      </c>
      <c r="H366" t="s">
        <v>42</v>
      </c>
      <c r="I366" t="s">
        <v>43</v>
      </c>
    </row>
    <row r="367" spans="1:9" x14ac:dyDescent="0.3">
      <c r="A367">
        <v>1185732</v>
      </c>
      <c r="B367" s="16">
        <v>43908</v>
      </c>
      <c r="C367" t="s">
        <v>20</v>
      </c>
      <c r="D367">
        <v>950</v>
      </c>
      <c r="E367">
        <v>475000</v>
      </c>
      <c r="F367">
        <v>166250</v>
      </c>
      <c r="G367" t="s">
        <v>15</v>
      </c>
      <c r="H367" t="s">
        <v>16</v>
      </c>
      <c r="I367" t="s">
        <v>16</v>
      </c>
    </row>
    <row r="368" spans="1:9" x14ac:dyDescent="0.3">
      <c r="A368">
        <v>1128299</v>
      </c>
      <c r="B368" s="16">
        <v>43909</v>
      </c>
      <c r="C368" t="s">
        <v>22</v>
      </c>
      <c r="D368">
        <v>56</v>
      </c>
      <c r="E368">
        <v>2296</v>
      </c>
      <c r="F368">
        <v>1469.44</v>
      </c>
      <c r="G368" t="s">
        <v>31</v>
      </c>
      <c r="H368" t="s">
        <v>44</v>
      </c>
      <c r="I368" t="s">
        <v>45</v>
      </c>
    </row>
    <row r="369" spans="1:9" x14ac:dyDescent="0.3">
      <c r="A369">
        <v>1128299</v>
      </c>
      <c r="B369" s="16">
        <v>43909</v>
      </c>
      <c r="C369" t="s">
        <v>22</v>
      </c>
      <c r="D369">
        <v>225</v>
      </c>
      <c r="E369">
        <v>101250</v>
      </c>
      <c r="F369">
        <v>50625</v>
      </c>
      <c r="G369" t="s">
        <v>31</v>
      </c>
      <c r="H369" t="s">
        <v>44</v>
      </c>
      <c r="I369" t="s">
        <v>45</v>
      </c>
    </row>
    <row r="370" spans="1:9" x14ac:dyDescent="0.3">
      <c r="A370">
        <v>1128299</v>
      </c>
      <c r="B370" s="16">
        <v>43910</v>
      </c>
      <c r="C370" t="s">
        <v>23</v>
      </c>
      <c r="D370">
        <v>128</v>
      </c>
      <c r="E370">
        <v>4736</v>
      </c>
      <c r="F370">
        <v>1231.3600000000001</v>
      </c>
      <c r="G370" t="s">
        <v>31</v>
      </c>
      <c r="H370" t="s">
        <v>44</v>
      </c>
      <c r="I370" t="s">
        <v>45</v>
      </c>
    </row>
    <row r="371" spans="1:9" x14ac:dyDescent="0.3">
      <c r="A371">
        <v>1128299</v>
      </c>
      <c r="B371" s="16">
        <v>43910</v>
      </c>
      <c r="C371" t="s">
        <v>23</v>
      </c>
      <c r="D371">
        <v>475</v>
      </c>
      <c r="E371">
        <v>190000</v>
      </c>
      <c r="F371">
        <v>28500.000000000004</v>
      </c>
      <c r="G371" t="s">
        <v>31</v>
      </c>
      <c r="H371" t="s">
        <v>44</v>
      </c>
      <c r="I371" t="s">
        <v>45</v>
      </c>
    </row>
    <row r="372" spans="1:9" x14ac:dyDescent="0.3">
      <c r="A372">
        <v>1128299</v>
      </c>
      <c r="B372" s="16">
        <v>43911</v>
      </c>
      <c r="C372" t="s">
        <v>17</v>
      </c>
      <c r="D372">
        <v>131</v>
      </c>
      <c r="E372">
        <v>3537</v>
      </c>
      <c r="F372">
        <v>1697.7600000000002</v>
      </c>
      <c r="G372" t="s">
        <v>31</v>
      </c>
      <c r="H372" t="s">
        <v>44</v>
      </c>
      <c r="I372" t="s">
        <v>45</v>
      </c>
    </row>
    <row r="373" spans="1:9" x14ac:dyDescent="0.3">
      <c r="A373">
        <v>1128299</v>
      </c>
      <c r="B373" s="16">
        <v>43911</v>
      </c>
      <c r="C373" t="s">
        <v>17</v>
      </c>
      <c r="D373">
        <v>525</v>
      </c>
      <c r="E373">
        <v>157500</v>
      </c>
      <c r="F373">
        <v>55125.000000000007</v>
      </c>
      <c r="G373" t="s">
        <v>31</v>
      </c>
      <c r="H373" t="s">
        <v>44</v>
      </c>
      <c r="I373" t="s">
        <v>45</v>
      </c>
    </row>
    <row r="374" spans="1:9" x14ac:dyDescent="0.3">
      <c r="A374">
        <v>1128299</v>
      </c>
      <c r="B374" s="16">
        <v>43912</v>
      </c>
      <c r="C374" t="s">
        <v>19</v>
      </c>
      <c r="D374">
        <v>111</v>
      </c>
      <c r="E374">
        <v>4218</v>
      </c>
      <c r="F374">
        <v>1265.4000000000001</v>
      </c>
      <c r="G374" t="s">
        <v>31</v>
      </c>
      <c r="H374" t="s">
        <v>44</v>
      </c>
      <c r="I374" t="s">
        <v>45</v>
      </c>
    </row>
    <row r="375" spans="1:9" x14ac:dyDescent="0.3">
      <c r="A375">
        <v>1128299</v>
      </c>
      <c r="B375" s="16">
        <v>43912</v>
      </c>
      <c r="C375" t="s">
        <v>19</v>
      </c>
      <c r="D375">
        <v>425</v>
      </c>
      <c r="E375">
        <v>170000</v>
      </c>
      <c r="F375">
        <v>34000</v>
      </c>
      <c r="G375" t="s">
        <v>31</v>
      </c>
      <c r="H375" t="s">
        <v>44</v>
      </c>
      <c r="I375" t="s">
        <v>45</v>
      </c>
    </row>
    <row r="376" spans="1:9" x14ac:dyDescent="0.3">
      <c r="A376">
        <v>1128299</v>
      </c>
      <c r="B376" s="16">
        <v>43913</v>
      </c>
      <c r="C376" t="s">
        <v>20</v>
      </c>
      <c r="D376">
        <v>123</v>
      </c>
      <c r="E376">
        <v>4674</v>
      </c>
      <c r="F376">
        <v>2337</v>
      </c>
      <c r="G376" t="s">
        <v>31</v>
      </c>
      <c r="H376" t="s">
        <v>44</v>
      </c>
      <c r="I376" t="s">
        <v>45</v>
      </c>
    </row>
    <row r="377" spans="1:9" x14ac:dyDescent="0.3">
      <c r="A377">
        <v>1128299</v>
      </c>
      <c r="B377" s="16">
        <v>43913</v>
      </c>
      <c r="C377" t="s">
        <v>20</v>
      </c>
      <c r="D377">
        <v>425</v>
      </c>
      <c r="E377">
        <v>170000</v>
      </c>
      <c r="F377">
        <v>59500.000000000007</v>
      </c>
      <c r="G377" t="s">
        <v>31</v>
      </c>
      <c r="H377" t="s">
        <v>44</v>
      </c>
      <c r="I377" t="s">
        <v>45</v>
      </c>
    </row>
    <row r="378" spans="1:9" x14ac:dyDescent="0.3">
      <c r="A378">
        <v>1128299</v>
      </c>
      <c r="B378" s="16">
        <v>43914</v>
      </c>
      <c r="C378" t="s">
        <v>21</v>
      </c>
      <c r="D378">
        <v>72</v>
      </c>
      <c r="E378">
        <v>2592</v>
      </c>
      <c r="F378">
        <v>1166.3999999999999</v>
      </c>
      <c r="G378" t="s">
        <v>31</v>
      </c>
      <c r="H378" t="s">
        <v>44</v>
      </c>
      <c r="I378" t="s">
        <v>45</v>
      </c>
    </row>
    <row r="379" spans="1:9" x14ac:dyDescent="0.3">
      <c r="A379">
        <v>1128299</v>
      </c>
      <c r="B379" s="16">
        <v>43914</v>
      </c>
      <c r="C379" t="s">
        <v>21</v>
      </c>
      <c r="D379">
        <v>275</v>
      </c>
      <c r="E379">
        <v>110000</v>
      </c>
      <c r="F379">
        <v>33000</v>
      </c>
      <c r="G379" t="s">
        <v>31</v>
      </c>
      <c r="H379" t="s">
        <v>44</v>
      </c>
      <c r="I379" t="s">
        <v>45</v>
      </c>
    </row>
    <row r="380" spans="1:9" x14ac:dyDescent="0.3">
      <c r="A380">
        <v>1128299</v>
      </c>
      <c r="B380" s="16">
        <v>43915</v>
      </c>
      <c r="C380" t="s">
        <v>22</v>
      </c>
      <c r="D380">
        <v>58</v>
      </c>
      <c r="E380">
        <v>2494</v>
      </c>
      <c r="F380">
        <v>1546.28</v>
      </c>
      <c r="G380" t="s">
        <v>31</v>
      </c>
      <c r="H380" t="s">
        <v>44</v>
      </c>
      <c r="I380" t="s">
        <v>45</v>
      </c>
    </row>
    <row r="381" spans="1:9" x14ac:dyDescent="0.3">
      <c r="A381">
        <v>1128299</v>
      </c>
      <c r="B381" s="16">
        <v>43915</v>
      </c>
      <c r="C381" t="s">
        <v>22</v>
      </c>
      <c r="D381">
        <v>200</v>
      </c>
      <c r="E381">
        <v>90000</v>
      </c>
      <c r="F381">
        <v>45000</v>
      </c>
      <c r="G381" t="s">
        <v>31</v>
      </c>
      <c r="H381" t="s">
        <v>44</v>
      </c>
      <c r="I381" t="s">
        <v>45</v>
      </c>
    </row>
    <row r="382" spans="1:9" x14ac:dyDescent="0.3">
      <c r="A382">
        <v>1128299</v>
      </c>
      <c r="B382" s="16">
        <v>43916</v>
      </c>
      <c r="C382" t="s">
        <v>23</v>
      </c>
      <c r="D382">
        <v>116</v>
      </c>
      <c r="E382">
        <v>4292</v>
      </c>
      <c r="F382">
        <v>1158.8400000000001</v>
      </c>
      <c r="G382" t="s">
        <v>31</v>
      </c>
      <c r="H382" t="s">
        <v>44</v>
      </c>
      <c r="I382" t="s">
        <v>45</v>
      </c>
    </row>
    <row r="383" spans="1:9" x14ac:dyDescent="0.3">
      <c r="A383">
        <v>1128299</v>
      </c>
      <c r="B383" s="16">
        <v>43916</v>
      </c>
      <c r="C383" t="s">
        <v>23</v>
      </c>
      <c r="D383">
        <v>400</v>
      </c>
      <c r="E383">
        <v>160000</v>
      </c>
      <c r="F383">
        <v>24000.000000000004</v>
      </c>
      <c r="G383" t="s">
        <v>31</v>
      </c>
      <c r="H383" t="s">
        <v>44</v>
      </c>
      <c r="I383" t="s">
        <v>45</v>
      </c>
    </row>
    <row r="384" spans="1:9" x14ac:dyDescent="0.3">
      <c r="A384">
        <v>1128299</v>
      </c>
      <c r="B384" s="16">
        <v>43917</v>
      </c>
      <c r="C384" t="s">
        <v>17</v>
      </c>
      <c r="D384">
        <v>165</v>
      </c>
      <c r="E384">
        <v>6105</v>
      </c>
      <c r="F384">
        <v>2930.4</v>
      </c>
      <c r="G384" t="s">
        <v>31</v>
      </c>
      <c r="H384" t="s">
        <v>44</v>
      </c>
      <c r="I384" t="s">
        <v>45</v>
      </c>
    </row>
    <row r="385" spans="1:9" x14ac:dyDescent="0.3">
      <c r="A385">
        <v>1128299</v>
      </c>
      <c r="B385" s="16">
        <v>43917</v>
      </c>
      <c r="C385" t="s">
        <v>17</v>
      </c>
      <c r="D385">
        <v>550</v>
      </c>
      <c r="E385">
        <v>220000</v>
      </c>
      <c r="F385">
        <v>77000.000000000015</v>
      </c>
      <c r="G385" t="s">
        <v>31</v>
      </c>
      <c r="H385" t="s">
        <v>44</v>
      </c>
      <c r="I385" t="s">
        <v>45</v>
      </c>
    </row>
    <row r="386" spans="1:9" x14ac:dyDescent="0.3">
      <c r="A386">
        <v>1128299</v>
      </c>
      <c r="B386" s="16">
        <v>43918</v>
      </c>
      <c r="C386" t="s">
        <v>19</v>
      </c>
      <c r="D386">
        <v>112</v>
      </c>
      <c r="E386">
        <v>5376</v>
      </c>
      <c r="F386">
        <v>1827.8400000000001</v>
      </c>
      <c r="G386" t="s">
        <v>31</v>
      </c>
      <c r="H386" t="s">
        <v>44</v>
      </c>
      <c r="I386" t="s">
        <v>45</v>
      </c>
    </row>
    <row r="387" spans="1:9" x14ac:dyDescent="0.3">
      <c r="A387">
        <v>1128299</v>
      </c>
      <c r="B387" s="16">
        <v>43918</v>
      </c>
      <c r="C387" t="s">
        <v>19</v>
      </c>
      <c r="D387">
        <v>400</v>
      </c>
      <c r="E387">
        <v>199999.99999999997</v>
      </c>
      <c r="F387">
        <v>40000</v>
      </c>
      <c r="G387" t="s">
        <v>31</v>
      </c>
      <c r="H387" t="s">
        <v>44</v>
      </c>
      <c r="I387" t="s">
        <v>45</v>
      </c>
    </row>
    <row r="388" spans="1:9" x14ac:dyDescent="0.3">
      <c r="A388">
        <v>1128299</v>
      </c>
      <c r="B388" s="16">
        <v>43919</v>
      </c>
      <c r="C388" t="s">
        <v>20</v>
      </c>
      <c r="D388">
        <v>116</v>
      </c>
      <c r="E388">
        <v>5916</v>
      </c>
      <c r="F388">
        <v>2898.84</v>
      </c>
      <c r="G388" t="s">
        <v>31</v>
      </c>
      <c r="H388" t="s">
        <v>44</v>
      </c>
      <c r="I388" t="s">
        <v>45</v>
      </c>
    </row>
    <row r="389" spans="1:9" x14ac:dyDescent="0.3">
      <c r="A389">
        <v>1128299</v>
      </c>
      <c r="B389" s="16">
        <v>43919</v>
      </c>
      <c r="C389" t="s">
        <v>20</v>
      </c>
      <c r="D389">
        <v>400</v>
      </c>
      <c r="E389">
        <v>219999.99999999997</v>
      </c>
      <c r="F389">
        <v>77000</v>
      </c>
      <c r="G389" t="s">
        <v>31</v>
      </c>
      <c r="H389" t="s">
        <v>44</v>
      </c>
      <c r="I389" t="s">
        <v>45</v>
      </c>
    </row>
    <row r="390" spans="1:9" x14ac:dyDescent="0.3">
      <c r="A390">
        <v>1128299</v>
      </c>
      <c r="B390" s="16">
        <v>43920</v>
      </c>
      <c r="C390" t="s">
        <v>21</v>
      </c>
      <c r="D390">
        <v>90</v>
      </c>
      <c r="E390">
        <v>4590</v>
      </c>
      <c r="F390">
        <v>1973.7</v>
      </c>
      <c r="G390" t="s">
        <v>31</v>
      </c>
      <c r="H390" t="s">
        <v>44</v>
      </c>
      <c r="I390" t="s">
        <v>45</v>
      </c>
    </row>
    <row r="391" spans="1:9" x14ac:dyDescent="0.3">
      <c r="A391">
        <v>1128299</v>
      </c>
      <c r="B391" s="16">
        <v>43920</v>
      </c>
      <c r="C391" t="s">
        <v>21</v>
      </c>
      <c r="D391">
        <v>300</v>
      </c>
      <c r="E391">
        <v>164999.99999999997</v>
      </c>
      <c r="F391">
        <v>49499.999999999993</v>
      </c>
      <c r="G391" t="s">
        <v>31</v>
      </c>
      <c r="H391" t="s">
        <v>44</v>
      </c>
      <c r="I391" t="s">
        <v>45</v>
      </c>
    </row>
    <row r="392" spans="1:9" x14ac:dyDescent="0.3">
      <c r="A392">
        <v>1128299</v>
      </c>
      <c r="B392" s="16">
        <v>43921</v>
      </c>
      <c r="C392" t="s">
        <v>22</v>
      </c>
      <c r="D392">
        <v>39</v>
      </c>
      <c r="E392">
        <v>2184</v>
      </c>
      <c r="F392">
        <v>1310.3999999999999</v>
      </c>
      <c r="G392" t="s">
        <v>31</v>
      </c>
      <c r="H392" t="s">
        <v>44</v>
      </c>
      <c r="I392" t="s">
        <v>45</v>
      </c>
    </row>
    <row r="393" spans="1:9" x14ac:dyDescent="0.3">
      <c r="A393">
        <v>1185732</v>
      </c>
      <c r="B393" s="16">
        <v>43921</v>
      </c>
      <c r="C393" t="s">
        <v>21</v>
      </c>
      <c r="D393">
        <v>241</v>
      </c>
      <c r="E393">
        <v>11327</v>
      </c>
      <c r="F393">
        <v>5323.69</v>
      </c>
      <c r="G393" t="s">
        <v>15</v>
      </c>
      <c r="H393" t="s">
        <v>16</v>
      </c>
      <c r="I393" t="s">
        <v>16</v>
      </c>
    </row>
    <row r="394" spans="1:9" x14ac:dyDescent="0.3">
      <c r="A394">
        <v>1185732</v>
      </c>
      <c r="B394" s="16">
        <v>43921</v>
      </c>
      <c r="C394" t="s">
        <v>21</v>
      </c>
      <c r="D394">
        <v>324</v>
      </c>
      <c r="E394">
        <v>12960</v>
      </c>
      <c r="F394">
        <v>5184</v>
      </c>
      <c r="G394" t="s">
        <v>15</v>
      </c>
      <c r="H394" t="s">
        <v>16</v>
      </c>
      <c r="I394" t="s">
        <v>16</v>
      </c>
    </row>
    <row r="395" spans="1:9" x14ac:dyDescent="0.3">
      <c r="A395">
        <v>1128299</v>
      </c>
      <c r="B395" s="16">
        <v>43921</v>
      </c>
      <c r="C395" t="s">
        <v>22</v>
      </c>
      <c r="D395">
        <v>150</v>
      </c>
      <c r="E395">
        <v>90000</v>
      </c>
      <c r="F395">
        <v>45000</v>
      </c>
      <c r="G395" t="s">
        <v>31</v>
      </c>
      <c r="H395" t="s">
        <v>44</v>
      </c>
      <c r="I395" t="s">
        <v>45</v>
      </c>
    </row>
    <row r="396" spans="1:9" x14ac:dyDescent="0.3">
      <c r="A396">
        <v>1185732</v>
      </c>
      <c r="B396" s="16">
        <v>43921</v>
      </c>
      <c r="C396" t="s">
        <v>21</v>
      </c>
      <c r="D396">
        <v>925</v>
      </c>
      <c r="E396">
        <v>462500</v>
      </c>
      <c r="F396">
        <v>161875</v>
      </c>
      <c r="G396" t="s">
        <v>15</v>
      </c>
      <c r="H396" t="s">
        <v>16</v>
      </c>
      <c r="I396" t="s">
        <v>16</v>
      </c>
    </row>
    <row r="397" spans="1:9" x14ac:dyDescent="0.3">
      <c r="A397">
        <v>1128299</v>
      </c>
      <c r="B397" s="16">
        <v>43922</v>
      </c>
      <c r="C397" t="s">
        <v>23</v>
      </c>
      <c r="D397">
        <v>95</v>
      </c>
      <c r="E397">
        <v>4940</v>
      </c>
      <c r="F397">
        <v>1432.6000000000001</v>
      </c>
      <c r="G397" t="s">
        <v>31</v>
      </c>
      <c r="H397" t="s">
        <v>44</v>
      </c>
      <c r="I397" t="s">
        <v>45</v>
      </c>
    </row>
    <row r="398" spans="1:9" x14ac:dyDescent="0.3">
      <c r="A398">
        <v>1128299</v>
      </c>
      <c r="B398" s="16">
        <v>43922</v>
      </c>
      <c r="C398" t="s">
        <v>23</v>
      </c>
      <c r="D398">
        <v>350</v>
      </c>
      <c r="E398">
        <v>192499.99999999997</v>
      </c>
      <c r="F398">
        <v>28875</v>
      </c>
      <c r="G398" t="s">
        <v>31</v>
      </c>
      <c r="H398" t="s">
        <v>44</v>
      </c>
      <c r="I398" t="s">
        <v>45</v>
      </c>
    </row>
    <row r="399" spans="1:9" x14ac:dyDescent="0.3">
      <c r="A399">
        <v>1128299</v>
      </c>
      <c r="B399" s="16">
        <v>43923</v>
      </c>
      <c r="C399" t="s">
        <v>17</v>
      </c>
      <c r="D399">
        <v>131</v>
      </c>
      <c r="E399">
        <v>7205</v>
      </c>
      <c r="F399">
        <v>3386.3500000000004</v>
      </c>
      <c r="G399" t="s">
        <v>31</v>
      </c>
      <c r="H399" t="s">
        <v>44</v>
      </c>
      <c r="I399" t="s">
        <v>45</v>
      </c>
    </row>
    <row r="400" spans="1:9" x14ac:dyDescent="0.3">
      <c r="A400">
        <v>1128299</v>
      </c>
      <c r="B400" s="16">
        <v>43923</v>
      </c>
      <c r="C400" t="s">
        <v>17</v>
      </c>
      <c r="D400">
        <v>525</v>
      </c>
      <c r="E400">
        <v>315000</v>
      </c>
      <c r="F400">
        <v>110250.00000000001</v>
      </c>
      <c r="G400" t="s">
        <v>31</v>
      </c>
      <c r="H400" t="s">
        <v>44</v>
      </c>
      <c r="I400" t="s">
        <v>45</v>
      </c>
    </row>
    <row r="401" spans="1:9" x14ac:dyDescent="0.3">
      <c r="A401">
        <v>1128299</v>
      </c>
      <c r="B401" s="16">
        <v>43924</v>
      </c>
      <c r="C401" t="s">
        <v>19</v>
      </c>
      <c r="D401">
        <v>94</v>
      </c>
      <c r="E401">
        <v>5546</v>
      </c>
      <c r="F401">
        <v>1941.1</v>
      </c>
      <c r="G401" t="s">
        <v>31</v>
      </c>
      <c r="H401" t="s">
        <v>44</v>
      </c>
      <c r="I401" t="s">
        <v>45</v>
      </c>
    </row>
    <row r="402" spans="1:9" x14ac:dyDescent="0.3">
      <c r="A402">
        <v>1128299</v>
      </c>
      <c r="B402" s="16">
        <v>43924</v>
      </c>
      <c r="C402" t="s">
        <v>19</v>
      </c>
      <c r="D402">
        <v>325</v>
      </c>
      <c r="E402">
        <v>211250</v>
      </c>
      <c r="F402">
        <v>42250</v>
      </c>
      <c r="G402" t="s">
        <v>31</v>
      </c>
      <c r="H402" t="s">
        <v>44</v>
      </c>
      <c r="I402" t="s">
        <v>45</v>
      </c>
    </row>
    <row r="403" spans="1:9" x14ac:dyDescent="0.3">
      <c r="A403">
        <v>1128299</v>
      </c>
      <c r="B403" s="16">
        <v>43925</v>
      </c>
      <c r="C403" t="s">
        <v>20</v>
      </c>
      <c r="D403">
        <v>113</v>
      </c>
      <c r="E403">
        <v>6893</v>
      </c>
      <c r="F403">
        <v>3446.5</v>
      </c>
      <c r="G403" t="s">
        <v>31</v>
      </c>
      <c r="H403" t="s">
        <v>44</v>
      </c>
      <c r="I403" t="s">
        <v>45</v>
      </c>
    </row>
    <row r="404" spans="1:9" x14ac:dyDescent="0.3">
      <c r="A404">
        <v>1128299</v>
      </c>
      <c r="B404" s="16">
        <v>43925</v>
      </c>
      <c r="C404" t="s">
        <v>20</v>
      </c>
      <c r="D404">
        <v>375</v>
      </c>
      <c r="E404">
        <v>243750</v>
      </c>
      <c r="F404">
        <v>85312.500000000015</v>
      </c>
      <c r="G404" t="s">
        <v>31</v>
      </c>
      <c r="H404" t="s">
        <v>44</v>
      </c>
      <c r="I404" t="s">
        <v>45</v>
      </c>
    </row>
    <row r="405" spans="1:9" x14ac:dyDescent="0.3">
      <c r="A405">
        <v>1128299</v>
      </c>
      <c r="B405" s="16">
        <v>43926</v>
      </c>
      <c r="C405" t="s">
        <v>21</v>
      </c>
      <c r="D405">
        <v>74</v>
      </c>
      <c r="E405">
        <v>4144</v>
      </c>
      <c r="F405">
        <v>1781.92</v>
      </c>
      <c r="G405" t="s">
        <v>31</v>
      </c>
      <c r="H405" t="s">
        <v>44</v>
      </c>
      <c r="I405" t="s">
        <v>45</v>
      </c>
    </row>
    <row r="406" spans="1:9" x14ac:dyDescent="0.3">
      <c r="A406">
        <v>1128299</v>
      </c>
      <c r="B406" s="16">
        <v>43926</v>
      </c>
      <c r="C406" t="s">
        <v>21</v>
      </c>
      <c r="D406">
        <v>275</v>
      </c>
      <c r="E406">
        <v>165000</v>
      </c>
      <c r="F406">
        <v>49500</v>
      </c>
      <c r="G406" t="s">
        <v>31</v>
      </c>
      <c r="H406" t="s">
        <v>44</v>
      </c>
      <c r="I406" t="s">
        <v>45</v>
      </c>
    </row>
    <row r="407" spans="1:9" x14ac:dyDescent="0.3">
      <c r="A407">
        <v>1128299</v>
      </c>
      <c r="B407" s="16">
        <v>43927</v>
      </c>
      <c r="C407" t="s">
        <v>22</v>
      </c>
      <c r="D407">
        <v>44</v>
      </c>
      <c r="E407">
        <v>2728</v>
      </c>
      <c r="F407">
        <v>1664.08</v>
      </c>
      <c r="G407" t="s">
        <v>31</v>
      </c>
      <c r="H407" t="s">
        <v>44</v>
      </c>
      <c r="I407" t="s">
        <v>45</v>
      </c>
    </row>
    <row r="408" spans="1:9" x14ac:dyDescent="0.3">
      <c r="A408">
        <v>1128299</v>
      </c>
      <c r="B408" s="16">
        <v>43927</v>
      </c>
      <c r="C408" t="s">
        <v>22</v>
      </c>
      <c r="D408">
        <v>175</v>
      </c>
      <c r="E408">
        <v>113750</v>
      </c>
      <c r="F408">
        <v>56875</v>
      </c>
      <c r="G408" t="s">
        <v>31</v>
      </c>
      <c r="H408" t="s">
        <v>44</v>
      </c>
      <c r="I408" t="s">
        <v>45</v>
      </c>
    </row>
    <row r="409" spans="1:9" x14ac:dyDescent="0.3">
      <c r="A409">
        <v>1128299</v>
      </c>
      <c r="B409" s="16">
        <v>43928</v>
      </c>
      <c r="C409" t="s">
        <v>23</v>
      </c>
      <c r="D409">
        <v>98</v>
      </c>
      <c r="E409">
        <v>7056</v>
      </c>
      <c r="F409">
        <v>1764</v>
      </c>
      <c r="G409" t="s">
        <v>31</v>
      </c>
      <c r="H409" t="s">
        <v>44</v>
      </c>
      <c r="I409" t="s">
        <v>45</v>
      </c>
    </row>
    <row r="410" spans="1:9" x14ac:dyDescent="0.3">
      <c r="A410">
        <v>1128299</v>
      </c>
      <c r="B410" s="16">
        <v>43928</v>
      </c>
      <c r="C410" t="s">
        <v>23</v>
      </c>
      <c r="D410">
        <v>325</v>
      </c>
      <c r="E410">
        <v>260000</v>
      </c>
      <c r="F410">
        <v>39000.000000000007</v>
      </c>
      <c r="G410" t="s">
        <v>31</v>
      </c>
      <c r="H410" t="s">
        <v>44</v>
      </c>
      <c r="I410" t="s">
        <v>45</v>
      </c>
    </row>
    <row r="411" spans="1:9" x14ac:dyDescent="0.3">
      <c r="A411">
        <v>1128299</v>
      </c>
      <c r="B411" s="16">
        <v>43929</v>
      </c>
      <c r="C411" t="s">
        <v>17</v>
      </c>
      <c r="D411">
        <v>131</v>
      </c>
      <c r="E411">
        <v>7205</v>
      </c>
      <c r="F411">
        <v>4395.05</v>
      </c>
      <c r="G411" t="s">
        <v>31</v>
      </c>
      <c r="H411" t="s">
        <v>44</v>
      </c>
      <c r="I411" t="s">
        <v>45</v>
      </c>
    </row>
    <row r="412" spans="1:9" x14ac:dyDescent="0.3">
      <c r="A412">
        <v>1128299</v>
      </c>
      <c r="B412" s="16">
        <v>43929</v>
      </c>
      <c r="C412" t="s">
        <v>17</v>
      </c>
      <c r="D412">
        <v>525</v>
      </c>
      <c r="E412">
        <v>315000</v>
      </c>
      <c r="F412">
        <v>157500</v>
      </c>
      <c r="G412" t="s">
        <v>31</v>
      </c>
      <c r="H412" t="s">
        <v>44</v>
      </c>
      <c r="I412" t="s">
        <v>45</v>
      </c>
    </row>
    <row r="413" spans="1:9" x14ac:dyDescent="0.3">
      <c r="A413">
        <v>1128299</v>
      </c>
      <c r="B413" s="16">
        <v>43930</v>
      </c>
      <c r="C413" t="s">
        <v>19</v>
      </c>
      <c r="D413">
        <v>105</v>
      </c>
      <c r="E413">
        <v>6300</v>
      </c>
      <c r="F413">
        <v>2898</v>
      </c>
      <c r="G413" t="s">
        <v>31</v>
      </c>
      <c r="H413" t="s">
        <v>44</v>
      </c>
      <c r="I413" t="s">
        <v>45</v>
      </c>
    </row>
    <row r="414" spans="1:9" x14ac:dyDescent="0.3">
      <c r="A414">
        <v>1128299</v>
      </c>
      <c r="B414" s="16">
        <v>43930</v>
      </c>
      <c r="C414" t="s">
        <v>19</v>
      </c>
      <c r="D414">
        <v>375</v>
      </c>
      <c r="E414">
        <v>243750</v>
      </c>
      <c r="F414">
        <v>85312.5</v>
      </c>
      <c r="G414" t="s">
        <v>31</v>
      </c>
      <c r="H414" t="s">
        <v>44</v>
      </c>
      <c r="I414" t="s">
        <v>45</v>
      </c>
    </row>
    <row r="415" spans="1:9" x14ac:dyDescent="0.3">
      <c r="A415">
        <v>1128299</v>
      </c>
      <c r="B415" s="16">
        <v>43931</v>
      </c>
      <c r="C415" t="s">
        <v>20</v>
      </c>
      <c r="D415">
        <v>98</v>
      </c>
      <c r="E415">
        <v>5782</v>
      </c>
      <c r="F415">
        <v>3469.2</v>
      </c>
      <c r="G415" t="s">
        <v>31</v>
      </c>
      <c r="H415" t="s">
        <v>44</v>
      </c>
      <c r="I415" t="s">
        <v>45</v>
      </c>
    </row>
    <row r="416" spans="1:9" x14ac:dyDescent="0.3">
      <c r="A416">
        <v>1128299</v>
      </c>
      <c r="B416" s="16">
        <v>43931</v>
      </c>
      <c r="C416" t="s">
        <v>20</v>
      </c>
      <c r="D416">
        <v>375</v>
      </c>
      <c r="E416">
        <v>243750</v>
      </c>
      <c r="F416">
        <v>121875</v>
      </c>
      <c r="G416" t="s">
        <v>31</v>
      </c>
      <c r="H416" t="s">
        <v>44</v>
      </c>
      <c r="I416" t="s">
        <v>45</v>
      </c>
    </row>
    <row r="417" spans="1:9" x14ac:dyDescent="0.3">
      <c r="A417">
        <v>1128299</v>
      </c>
      <c r="B417" s="16">
        <v>43932</v>
      </c>
      <c r="C417" t="s">
        <v>21</v>
      </c>
      <c r="D417">
        <v>69</v>
      </c>
      <c r="E417">
        <v>4002</v>
      </c>
      <c r="F417">
        <v>2361.1799999999998</v>
      </c>
      <c r="G417" t="s">
        <v>31</v>
      </c>
      <c r="H417" t="s">
        <v>44</v>
      </c>
      <c r="I417" t="s">
        <v>45</v>
      </c>
    </row>
    <row r="418" spans="1:9" x14ac:dyDescent="0.3">
      <c r="A418">
        <v>1128299</v>
      </c>
      <c r="B418" s="16">
        <v>43932</v>
      </c>
      <c r="C418" t="s">
        <v>21</v>
      </c>
      <c r="D418">
        <v>275</v>
      </c>
      <c r="E418">
        <v>165000</v>
      </c>
      <c r="F418">
        <v>74249.999999999985</v>
      </c>
      <c r="G418" t="s">
        <v>31</v>
      </c>
      <c r="H418" t="s">
        <v>44</v>
      </c>
      <c r="I418" t="s">
        <v>45</v>
      </c>
    </row>
    <row r="419" spans="1:9" x14ac:dyDescent="0.3">
      <c r="A419">
        <v>1128299</v>
      </c>
      <c r="B419" s="16">
        <v>43933</v>
      </c>
      <c r="C419" t="s">
        <v>22</v>
      </c>
      <c r="D419">
        <v>44</v>
      </c>
      <c r="E419">
        <v>2772</v>
      </c>
      <c r="F419">
        <v>2106.7200000000003</v>
      </c>
      <c r="G419" t="s">
        <v>31</v>
      </c>
      <c r="H419" t="s">
        <v>44</v>
      </c>
      <c r="I419" t="s">
        <v>45</v>
      </c>
    </row>
    <row r="420" spans="1:9" x14ac:dyDescent="0.3">
      <c r="A420">
        <v>1128299</v>
      </c>
      <c r="B420" s="16">
        <v>43933</v>
      </c>
      <c r="C420" t="s">
        <v>22</v>
      </c>
      <c r="D420">
        <v>175</v>
      </c>
      <c r="E420">
        <v>113750</v>
      </c>
      <c r="F420">
        <v>73937.500000000015</v>
      </c>
      <c r="G420" t="s">
        <v>31</v>
      </c>
      <c r="H420" t="s">
        <v>44</v>
      </c>
      <c r="I420" t="s">
        <v>45</v>
      </c>
    </row>
    <row r="421" spans="1:9" x14ac:dyDescent="0.3">
      <c r="A421">
        <v>1128299</v>
      </c>
      <c r="B421" s="16">
        <v>43934</v>
      </c>
      <c r="C421" t="s">
        <v>23</v>
      </c>
      <c r="D421">
        <v>133</v>
      </c>
      <c r="E421">
        <v>9842</v>
      </c>
      <c r="F421">
        <v>4232.0599999999995</v>
      </c>
      <c r="G421" t="s">
        <v>31</v>
      </c>
      <c r="H421" t="s">
        <v>44</v>
      </c>
      <c r="I421" t="s">
        <v>45</v>
      </c>
    </row>
    <row r="422" spans="1:9" x14ac:dyDescent="0.3">
      <c r="A422">
        <v>1128299</v>
      </c>
      <c r="B422" s="16">
        <v>43934</v>
      </c>
      <c r="C422" t="s">
        <v>23</v>
      </c>
      <c r="D422">
        <v>475</v>
      </c>
      <c r="E422">
        <v>380000</v>
      </c>
      <c r="F422">
        <v>114000</v>
      </c>
      <c r="G422" t="s">
        <v>31</v>
      </c>
      <c r="H422" t="s">
        <v>44</v>
      </c>
      <c r="I422" t="s">
        <v>45</v>
      </c>
    </row>
    <row r="423" spans="1:9" x14ac:dyDescent="0.3">
      <c r="A423">
        <v>1128299</v>
      </c>
      <c r="B423" s="16">
        <v>43935</v>
      </c>
      <c r="C423" t="s">
        <v>17</v>
      </c>
      <c r="D423">
        <v>189</v>
      </c>
      <c r="E423">
        <v>10206</v>
      </c>
      <c r="F423">
        <v>6531.84</v>
      </c>
      <c r="G423" t="s">
        <v>31</v>
      </c>
      <c r="H423" t="s">
        <v>44</v>
      </c>
      <c r="I423" t="s">
        <v>45</v>
      </c>
    </row>
    <row r="424" spans="1:9" x14ac:dyDescent="0.3">
      <c r="A424">
        <v>1128299</v>
      </c>
      <c r="B424" s="16">
        <v>43935</v>
      </c>
      <c r="C424" t="s">
        <v>17</v>
      </c>
      <c r="D424">
        <v>725</v>
      </c>
      <c r="E424">
        <v>435000</v>
      </c>
      <c r="F424">
        <v>217500</v>
      </c>
      <c r="G424" t="s">
        <v>31</v>
      </c>
      <c r="H424" t="s">
        <v>44</v>
      </c>
      <c r="I424" t="s">
        <v>45</v>
      </c>
    </row>
    <row r="425" spans="1:9" x14ac:dyDescent="0.3">
      <c r="A425">
        <v>1128299</v>
      </c>
      <c r="B425" s="16">
        <v>43936</v>
      </c>
      <c r="C425" t="s">
        <v>19</v>
      </c>
      <c r="D425">
        <v>144</v>
      </c>
      <c r="E425">
        <v>8496</v>
      </c>
      <c r="F425">
        <v>4248</v>
      </c>
      <c r="G425" t="s">
        <v>31</v>
      </c>
      <c r="H425" t="s">
        <v>44</v>
      </c>
      <c r="I425" t="s">
        <v>45</v>
      </c>
    </row>
    <row r="426" spans="1:9" x14ac:dyDescent="0.3">
      <c r="A426">
        <v>1128299</v>
      </c>
      <c r="B426" s="16">
        <v>43936</v>
      </c>
      <c r="C426" t="s">
        <v>19</v>
      </c>
      <c r="D426">
        <v>575</v>
      </c>
      <c r="E426">
        <v>373750</v>
      </c>
      <c r="F426">
        <v>130812.49999999999</v>
      </c>
      <c r="G426" t="s">
        <v>31</v>
      </c>
      <c r="H426" t="s">
        <v>44</v>
      </c>
      <c r="I426" t="s">
        <v>45</v>
      </c>
    </row>
    <row r="427" spans="1:9" x14ac:dyDescent="0.3">
      <c r="A427">
        <v>1128299</v>
      </c>
      <c r="B427" s="16">
        <v>43937</v>
      </c>
      <c r="C427" t="s">
        <v>20</v>
      </c>
      <c r="D427">
        <v>150</v>
      </c>
      <c r="E427">
        <v>9600</v>
      </c>
      <c r="F427">
        <v>6144</v>
      </c>
      <c r="G427" t="s">
        <v>31</v>
      </c>
      <c r="H427" t="s">
        <v>44</v>
      </c>
      <c r="I427" t="s">
        <v>45</v>
      </c>
    </row>
    <row r="428" spans="1:9" x14ac:dyDescent="0.3">
      <c r="A428">
        <v>1128299</v>
      </c>
      <c r="B428" s="16">
        <v>43937</v>
      </c>
      <c r="C428" t="s">
        <v>20</v>
      </c>
      <c r="D428">
        <v>575</v>
      </c>
      <c r="E428">
        <v>373750</v>
      </c>
      <c r="F428">
        <v>186875</v>
      </c>
      <c r="G428" t="s">
        <v>31</v>
      </c>
      <c r="H428" t="s">
        <v>44</v>
      </c>
      <c r="I428" t="s">
        <v>45</v>
      </c>
    </row>
    <row r="429" spans="1:9" x14ac:dyDescent="0.3">
      <c r="A429">
        <v>1128299</v>
      </c>
      <c r="B429" s="16">
        <v>43938</v>
      </c>
      <c r="C429" t="s">
        <v>21</v>
      </c>
      <c r="D429">
        <v>135</v>
      </c>
      <c r="E429">
        <v>8370</v>
      </c>
      <c r="F429">
        <v>5022</v>
      </c>
      <c r="G429" t="s">
        <v>31</v>
      </c>
      <c r="H429" t="s">
        <v>44</v>
      </c>
      <c r="I429" t="s">
        <v>45</v>
      </c>
    </row>
    <row r="430" spans="1:9" x14ac:dyDescent="0.3">
      <c r="A430">
        <v>1185733</v>
      </c>
      <c r="B430" s="16">
        <v>43938</v>
      </c>
      <c r="C430" t="s">
        <v>22</v>
      </c>
      <c r="D430">
        <v>279</v>
      </c>
      <c r="E430">
        <v>11997</v>
      </c>
      <c r="F430">
        <v>3959.0099999999993</v>
      </c>
      <c r="G430" t="s">
        <v>15</v>
      </c>
      <c r="H430" t="s">
        <v>16</v>
      </c>
      <c r="I430" t="s">
        <v>16</v>
      </c>
    </row>
    <row r="431" spans="1:9" x14ac:dyDescent="0.3">
      <c r="A431">
        <v>1185733</v>
      </c>
      <c r="B431" s="16">
        <v>43938</v>
      </c>
      <c r="C431" t="s">
        <v>22</v>
      </c>
      <c r="D431">
        <v>270</v>
      </c>
      <c r="E431">
        <v>14580</v>
      </c>
      <c r="F431">
        <v>6560.9999999999991</v>
      </c>
      <c r="G431" t="s">
        <v>15</v>
      </c>
      <c r="H431" t="s">
        <v>16</v>
      </c>
      <c r="I431" t="s">
        <v>16</v>
      </c>
    </row>
    <row r="432" spans="1:9" x14ac:dyDescent="0.3">
      <c r="A432">
        <v>1128299</v>
      </c>
      <c r="B432" s="16">
        <v>43938</v>
      </c>
      <c r="C432" t="s">
        <v>21</v>
      </c>
      <c r="D432">
        <v>450</v>
      </c>
      <c r="E432">
        <v>292500</v>
      </c>
      <c r="F432">
        <v>131625</v>
      </c>
      <c r="G432" t="s">
        <v>31</v>
      </c>
      <c r="H432" t="s">
        <v>44</v>
      </c>
      <c r="I432" t="s">
        <v>45</v>
      </c>
    </row>
    <row r="433" spans="1:9" x14ac:dyDescent="0.3">
      <c r="A433">
        <v>1185733</v>
      </c>
      <c r="B433" s="16">
        <v>43938</v>
      </c>
      <c r="C433" t="s">
        <v>22</v>
      </c>
      <c r="D433">
        <v>900</v>
      </c>
      <c r="E433">
        <v>540000</v>
      </c>
      <c r="F433">
        <v>162000</v>
      </c>
      <c r="G433" t="s">
        <v>15</v>
      </c>
      <c r="H433" t="s">
        <v>16</v>
      </c>
      <c r="I433" t="s">
        <v>16</v>
      </c>
    </row>
    <row r="434" spans="1:9" x14ac:dyDescent="0.3">
      <c r="A434">
        <v>1128299</v>
      </c>
      <c r="B434" s="16">
        <v>43939</v>
      </c>
      <c r="C434" t="s">
        <v>22</v>
      </c>
      <c r="D434">
        <v>91</v>
      </c>
      <c r="E434">
        <v>6006</v>
      </c>
      <c r="F434">
        <v>4624.6200000000008</v>
      </c>
      <c r="G434" t="s">
        <v>31</v>
      </c>
      <c r="H434" t="s">
        <v>44</v>
      </c>
      <c r="I434" t="s">
        <v>45</v>
      </c>
    </row>
    <row r="435" spans="1:9" x14ac:dyDescent="0.3">
      <c r="A435">
        <v>1185733</v>
      </c>
      <c r="B435" s="16">
        <v>43939</v>
      </c>
      <c r="C435" t="s">
        <v>23</v>
      </c>
      <c r="D435">
        <v>355</v>
      </c>
      <c r="E435">
        <v>17040</v>
      </c>
      <c r="F435">
        <v>5112</v>
      </c>
      <c r="G435" t="s">
        <v>15</v>
      </c>
      <c r="H435" t="s">
        <v>16</v>
      </c>
      <c r="I435" t="s">
        <v>16</v>
      </c>
    </row>
    <row r="436" spans="1:9" x14ac:dyDescent="0.3">
      <c r="A436">
        <v>1185733</v>
      </c>
      <c r="B436" s="16">
        <v>43939</v>
      </c>
      <c r="C436" t="s">
        <v>23</v>
      </c>
      <c r="D436">
        <v>290</v>
      </c>
      <c r="E436">
        <v>17980</v>
      </c>
      <c r="F436">
        <v>6652.6</v>
      </c>
      <c r="G436" t="s">
        <v>15</v>
      </c>
      <c r="H436" t="s">
        <v>16</v>
      </c>
      <c r="I436" t="s">
        <v>16</v>
      </c>
    </row>
    <row r="437" spans="1:9" x14ac:dyDescent="0.3">
      <c r="A437">
        <v>1128299</v>
      </c>
      <c r="B437" s="16">
        <v>43939</v>
      </c>
      <c r="C437" t="s">
        <v>22</v>
      </c>
      <c r="D437">
        <v>325</v>
      </c>
      <c r="E437">
        <v>227500</v>
      </c>
      <c r="F437">
        <v>147875.00000000003</v>
      </c>
      <c r="G437" t="s">
        <v>31</v>
      </c>
      <c r="H437" t="s">
        <v>44</v>
      </c>
      <c r="I437" t="s">
        <v>45</v>
      </c>
    </row>
    <row r="438" spans="1:9" x14ac:dyDescent="0.3">
      <c r="A438">
        <v>1185733</v>
      </c>
      <c r="B438" s="16">
        <v>43939</v>
      </c>
      <c r="C438" t="s">
        <v>23</v>
      </c>
      <c r="D438">
        <v>1075</v>
      </c>
      <c r="E438">
        <v>698750</v>
      </c>
      <c r="F438">
        <v>174687.5</v>
      </c>
      <c r="G438" t="s">
        <v>15</v>
      </c>
      <c r="H438" t="s">
        <v>16</v>
      </c>
      <c r="I438" t="s">
        <v>16</v>
      </c>
    </row>
    <row r="439" spans="1:9" x14ac:dyDescent="0.3">
      <c r="A439">
        <v>1128299</v>
      </c>
      <c r="B439" s="16">
        <v>43940</v>
      </c>
      <c r="C439" t="s">
        <v>23</v>
      </c>
      <c r="D439">
        <v>181</v>
      </c>
      <c r="E439">
        <v>15023</v>
      </c>
      <c r="F439">
        <v>6459.89</v>
      </c>
      <c r="G439" t="s">
        <v>31</v>
      </c>
      <c r="H439" t="s">
        <v>44</v>
      </c>
      <c r="I439" t="s">
        <v>45</v>
      </c>
    </row>
    <row r="440" spans="1:9" x14ac:dyDescent="0.3">
      <c r="A440">
        <v>1185733</v>
      </c>
      <c r="B440" s="16">
        <v>43940</v>
      </c>
      <c r="C440" t="s">
        <v>17</v>
      </c>
      <c r="D440">
        <v>408</v>
      </c>
      <c r="E440">
        <v>15912</v>
      </c>
      <c r="F440">
        <v>8751.6</v>
      </c>
      <c r="G440" t="s">
        <v>15</v>
      </c>
      <c r="H440" t="s">
        <v>16</v>
      </c>
      <c r="I440" t="s">
        <v>16</v>
      </c>
    </row>
    <row r="441" spans="1:9" x14ac:dyDescent="0.3">
      <c r="A441">
        <v>1185733</v>
      </c>
      <c r="B441" s="16">
        <v>43940</v>
      </c>
      <c r="C441" t="s">
        <v>17</v>
      </c>
      <c r="D441">
        <v>360</v>
      </c>
      <c r="E441">
        <v>20160</v>
      </c>
      <c r="F441">
        <v>12499.2</v>
      </c>
      <c r="G441" t="s">
        <v>15</v>
      </c>
      <c r="H441" t="s">
        <v>16</v>
      </c>
      <c r="I441" t="s">
        <v>16</v>
      </c>
    </row>
    <row r="442" spans="1:9" x14ac:dyDescent="0.3">
      <c r="A442">
        <v>1128299</v>
      </c>
      <c r="B442" s="16">
        <v>43940</v>
      </c>
      <c r="C442" t="s">
        <v>23</v>
      </c>
      <c r="D442">
        <v>625</v>
      </c>
      <c r="E442">
        <v>531250.00000000012</v>
      </c>
      <c r="F442">
        <v>159375.00000000003</v>
      </c>
      <c r="G442" t="s">
        <v>31</v>
      </c>
      <c r="H442" t="s">
        <v>44</v>
      </c>
      <c r="I442" t="s">
        <v>45</v>
      </c>
    </row>
    <row r="443" spans="1:9" x14ac:dyDescent="0.3">
      <c r="A443">
        <v>1185733</v>
      </c>
      <c r="B443" s="16">
        <v>43940</v>
      </c>
      <c r="C443" t="s">
        <v>17</v>
      </c>
      <c r="D443">
        <v>1200</v>
      </c>
      <c r="E443">
        <v>720000</v>
      </c>
      <c r="F443">
        <v>360000</v>
      </c>
      <c r="G443" t="s">
        <v>15</v>
      </c>
      <c r="H443" t="s">
        <v>16</v>
      </c>
      <c r="I443" t="s">
        <v>16</v>
      </c>
    </row>
    <row r="444" spans="1:9" x14ac:dyDescent="0.3">
      <c r="A444">
        <v>1128299</v>
      </c>
      <c r="B444" s="16">
        <v>43941</v>
      </c>
      <c r="C444" t="s">
        <v>17</v>
      </c>
      <c r="D444">
        <v>202</v>
      </c>
      <c r="E444">
        <v>12928</v>
      </c>
      <c r="F444">
        <v>7756.7999999999993</v>
      </c>
      <c r="G444" t="s">
        <v>31</v>
      </c>
      <c r="H444" t="s">
        <v>44</v>
      </c>
      <c r="I444" t="s">
        <v>45</v>
      </c>
    </row>
    <row r="445" spans="1:9" x14ac:dyDescent="0.3">
      <c r="A445">
        <v>1185733</v>
      </c>
      <c r="B445" s="16">
        <v>43941</v>
      </c>
      <c r="C445" t="s">
        <v>19</v>
      </c>
      <c r="D445">
        <v>270</v>
      </c>
      <c r="E445">
        <v>13500</v>
      </c>
      <c r="F445">
        <v>5940</v>
      </c>
      <c r="G445" t="s">
        <v>15</v>
      </c>
      <c r="H445" t="s">
        <v>16</v>
      </c>
      <c r="I445" t="s">
        <v>16</v>
      </c>
    </row>
    <row r="446" spans="1:9" x14ac:dyDescent="0.3">
      <c r="A446">
        <v>1185733</v>
      </c>
      <c r="B446" s="16">
        <v>43941</v>
      </c>
      <c r="C446" t="s">
        <v>19</v>
      </c>
      <c r="D446">
        <v>350</v>
      </c>
      <c r="E446">
        <v>15050</v>
      </c>
      <c r="F446">
        <v>4966.4999999999991</v>
      </c>
      <c r="G446" t="s">
        <v>15</v>
      </c>
      <c r="H446" t="s">
        <v>16</v>
      </c>
      <c r="I446" t="s">
        <v>16</v>
      </c>
    </row>
    <row r="447" spans="1:9" x14ac:dyDescent="0.3">
      <c r="A447">
        <v>1128299</v>
      </c>
      <c r="B447" s="16">
        <v>43941</v>
      </c>
      <c r="C447" t="s">
        <v>17</v>
      </c>
      <c r="D447">
        <v>775</v>
      </c>
      <c r="E447">
        <v>503750</v>
      </c>
      <c r="F447">
        <v>226687.5</v>
      </c>
      <c r="G447" t="s">
        <v>31</v>
      </c>
      <c r="H447" t="s">
        <v>44</v>
      </c>
      <c r="I447" t="s">
        <v>45</v>
      </c>
    </row>
    <row r="448" spans="1:9" x14ac:dyDescent="0.3">
      <c r="A448">
        <v>1185733</v>
      </c>
      <c r="B448" s="16">
        <v>43941</v>
      </c>
      <c r="C448" t="s">
        <v>19</v>
      </c>
      <c r="D448">
        <v>1000</v>
      </c>
      <c r="E448">
        <v>550000.00000000012</v>
      </c>
      <c r="F448">
        <v>165000.00000000003</v>
      </c>
      <c r="G448" t="s">
        <v>15</v>
      </c>
      <c r="H448" t="s">
        <v>16</v>
      </c>
      <c r="I448" t="s">
        <v>16</v>
      </c>
    </row>
    <row r="449" spans="1:9" x14ac:dyDescent="0.3">
      <c r="A449">
        <v>1185733</v>
      </c>
      <c r="B449" s="16">
        <v>43942</v>
      </c>
      <c r="C449" t="s">
        <v>20</v>
      </c>
      <c r="D449">
        <v>315</v>
      </c>
      <c r="E449">
        <v>11340</v>
      </c>
      <c r="F449">
        <v>4422.5999999999995</v>
      </c>
      <c r="G449" t="s">
        <v>15</v>
      </c>
      <c r="H449" t="s">
        <v>16</v>
      </c>
      <c r="I449" t="s">
        <v>16</v>
      </c>
    </row>
    <row r="450" spans="1:9" x14ac:dyDescent="0.3">
      <c r="A450">
        <v>1128299</v>
      </c>
      <c r="B450" s="16">
        <v>43942</v>
      </c>
      <c r="C450" t="s">
        <v>19</v>
      </c>
      <c r="D450">
        <v>188</v>
      </c>
      <c r="E450">
        <v>12596</v>
      </c>
      <c r="F450">
        <v>5038.4000000000005</v>
      </c>
      <c r="G450" t="s">
        <v>31</v>
      </c>
      <c r="H450" t="s">
        <v>44</v>
      </c>
      <c r="I450" t="s">
        <v>45</v>
      </c>
    </row>
    <row r="451" spans="1:9" x14ac:dyDescent="0.3">
      <c r="A451">
        <v>1185733</v>
      </c>
      <c r="B451" s="16">
        <v>43942</v>
      </c>
      <c r="C451" t="s">
        <v>20</v>
      </c>
      <c r="D451">
        <v>268</v>
      </c>
      <c r="E451">
        <v>12596</v>
      </c>
      <c r="F451">
        <v>5920.12</v>
      </c>
      <c r="G451" t="s">
        <v>15</v>
      </c>
      <c r="H451" t="s">
        <v>16</v>
      </c>
      <c r="I451" t="s">
        <v>16</v>
      </c>
    </row>
    <row r="452" spans="1:9" x14ac:dyDescent="0.3">
      <c r="A452">
        <v>1128299</v>
      </c>
      <c r="B452" s="16">
        <v>43942</v>
      </c>
      <c r="C452" t="s">
        <v>19</v>
      </c>
      <c r="D452">
        <v>625</v>
      </c>
      <c r="E452">
        <v>437500</v>
      </c>
      <c r="F452">
        <v>131250</v>
      </c>
      <c r="G452" t="s">
        <v>31</v>
      </c>
      <c r="H452" t="s">
        <v>44</v>
      </c>
      <c r="I452" t="s">
        <v>45</v>
      </c>
    </row>
    <row r="453" spans="1:9" x14ac:dyDescent="0.3">
      <c r="A453">
        <v>1185733</v>
      </c>
      <c r="B453" s="16">
        <v>43942</v>
      </c>
      <c r="C453" t="s">
        <v>20</v>
      </c>
      <c r="D453">
        <v>925</v>
      </c>
      <c r="E453">
        <v>462500</v>
      </c>
      <c r="F453">
        <v>161875</v>
      </c>
      <c r="G453" t="s">
        <v>15</v>
      </c>
      <c r="H453" t="s">
        <v>16</v>
      </c>
      <c r="I453" t="s">
        <v>16</v>
      </c>
    </row>
    <row r="454" spans="1:9" x14ac:dyDescent="0.3">
      <c r="A454">
        <v>1185733</v>
      </c>
      <c r="B454" s="16">
        <v>43943</v>
      </c>
      <c r="C454" t="s">
        <v>21</v>
      </c>
      <c r="D454">
        <v>306</v>
      </c>
      <c r="E454">
        <v>10404</v>
      </c>
      <c r="F454">
        <v>4057.5599999999995</v>
      </c>
      <c r="G454" t="s">
        <v>15</v>
      </c>
      <c r="H454" t="s">
        <v>16</v>
      </c>
      <c r="I454" t="s">
        <v>16</v>
      </c>
    </row>
    <row r="455" spans="1:9" x14ac:dyDescent="0.3">
      <c r="A455">
        <v>1128299</v>
      </c>
      <c r="B455" s="16">
        <v>43943</v>
      </c>
      <c r="C455" t="s">
        <v>20</v>
      </c>
      <c r="D455">
        <v>161</v>
      </c>
      <c r="E455">
        <v>10787</v>
      </c>
      <c r="F455">
        <v>5932.85</v>
      </c>
      <c r="G455" t="s">
        <v>31</v>
      </c>
      <c r="H455" t="s">
        <v>44</v>
      </c>
      <c r="I455" t="s">
        <v>45</v>
      </c>
    </row>
    <row r="456" spans="1:9" x14ac:dyDescent="0.3">
      <c r="A456">
        <v>1185733</v>
      </c>
      <c r="B456" s="16">
        <v>43943</v>
      </c>
      <c r="C456" t="s">
        <v>21</v>
      </c>
      <c r="D456">
        <v>252</v>
      </c>
      <c r="E456">
        <v>11844</v>
      </c>
      <c r="F456">
        <v>5448.24</v>
      </c>
      <c r="G456" t="s">
        <v>15</v>
      </c>
      <c r="H456" t="s">
        <v>16</v>
      </c>
      <c r="I456" t="s">
        <v>16</v>
      </c>
    </row>
    <row r="457" spans="1:9" x14ac:dyDescent="0.3">
      <c r="A457">
        <v>1128299</v>
      </c>
      <c r="B457" s="16">
        <v>43943</v>
      </c>
      <c r="C457" t="s">
        <v>20</v>
      </c>
      <c r="D457">
        <v>575</v>
      </c>
      <c r="E457">
        <v>402500</v>
      </c>
      <c r="F457">
        <v>181125</v>
      </c>
      <c r="G457" t="s">
        <v>31</v>
      </c>
      <c r="H457" t="s">
        <v>44</v>
      </c>
      <c r="I457" t="s">
        <v>45</v>
      </c>
    </row>
    <row r="458" spans="1:9" x14ac:dyDescent="0.3">
      <c r="A458">
        <v>1185733</v>
      </c>
      <c r="B458" s="16">
        <v>43943</v>
      </c>
      <c r="C458" t="s">
        <v>21</v>
      </c>
      <c r="D458">
        <v>900</v>
      </c>
      <c r="E458">
        <v>450000</v>
      </c>
      <c r="F458">
        <v>157500</v>
      </c>
      <c r="G458" t="s">
        <v>15</v>
      </c>
      <c r="H458" t="s">
        <v>16</v>
      </c>
      <c r="I458" t="s">
        <v>16</v>
      </c>
    </row>
    <row r="459" spans="1:9" x14ac:dyDescent="0.3">
      <c r="A459">
        <v>1128299</v>
      </c>
      <c r="B459" s="16">
        <v>43944</v>
      </c>
      <c r="C459" t="s">
        <v>21</v>
      </c>
      <c r="D459">
        <v>143</v>
      </c>
      <c r="E459">
        <v>8723</v>
      </c>
      <c r="F459">
        <v>4535.96</v>
      </c>
      <c r="G459" t="s">
        <v>31</v>
      </c>
      <c r="H459" t="s">
        <v>44</v>
      </c>
      <c r="I459" t="s">
        <v>45</v>
      </c>
    </row>
    <row r="460" spans="1:9" x14ac:dyDescent="0.3">
      <c r="A460">
        <v>1185733</v>
      </c>
      <c r="B460" s="16">
        <v>43944</v>
      </c>
      <c r="C460" t="s">
        <v>22</v>
      </c>
      <c r="D460">
        <v>315</v>
      </c>
      <c r="E460">
        <v>13860</v>
      </c>
      <c r="F460">
        <v>5128.2</v>
      </c>
      <c r="G460" t="s">
        <v>15</v>
      </c>
      <c r="H460" t="s">
        <v>16</v>
      </c>
      <c r="I460" t="s">
        <v>16</v>
      </c>
    </row>
    <row r="461" spans="1:9" x14ac:dyDescent="0.3">
      <c r="A461">
        <v>1185733</v>
      </c>
      <c r="B461" s="16">
        <v>43944</v>
      </c>
      <c r="C461" t="s">
        <v>22</v>
      </c>
      <c r="D461">
        <v>252</v>
      </c>
      <c r="E461">
        <v>14616</v>
      </c>
      <c r="F461">
        <v>5846.4000000000005</v>
      </c>
      <c r="G461" t="s">
        <v>15</v>
      </c>
      <c r="H461" t="s">
        <v>16</v>
      </c>
      <c r="I461" t="s">
        <v>16</v>
      </c>
    </row>
    <row r="462" spans="1:9" x14ac:dyDescent="0.3">
      <c r="A462">
        <v>1128299</v>
      </c>
      <c r="B462" s="16">
        <v>43944</v>
      </c>
      <c r="C462" t="s">
        <v>21</v>
      </c>
      <c r="D462">
        <v>475</v>
      </c>
      <c r="E462">
        <v>308750</v>
      </c>
      <c r="F462">
        <v>123499.99999999999</v>
      </c>
      <c r="G462" t="s">
        <v>31</v>
      </c>
      <c r="H462" t="s">
        <v>44</v>
      </c>
      <c r="I462" t="s">
        <v>45</v>
      </c>
    </row>
    <row r="463" spans="1:9" x14ac:dyDescent="0.3">
      <c r="A463">
        <v>1185733</v>
      </c>
      <c r="B463" s="16">
        <v>43944</v>
      </c>
      <c r="C463" t="s">
        <v>22</v>
      </c>
      <c r="D463">
        <v>900</v>
      </c>
      <c r="E463">
        <v>540000</v>
      </c>
      <c r="F463">
        <v>162000</v>
      </c>
      <c r="G463" t="s">
        <v>15</v>
      </c>
      <c r="H463" t="s">
        <v>16</v>
      </c>
      <c r="I463" t="s">
        <v>16</v>
      </c>
    </row>
    <row r="464" spans="1:9" x14ac:dyDescent="0.3">
      <c r="A464">
        <v>1128299</v>
      </c>
      <c r="B464" s="16">
        <v>43945</v>
      </c>
      <c r="C464" t="s">
        <v>20</v>
      </c>
      <c r="D464">
        <v>203</v>
      </c>
      <c r="E464">
        <v>6496</v>
      </c>
      <c r="F464">
        <v>2598.4</v>
      </c>
      <c r="G464" t="s">
        <v>48</v>
      </c>
      <c r="H464" t="s">
        <v>49</v>
      </c>
      <c r="I464" t="s">
        <v>50</v>
      </c>
    </row>
    <row r="465" spans="1:9" x14ac:dyDescent="0.3">
      <c r="A465">
        <v>1128299</v>
      </c>
      <c r="B465" s="16">
        <v>43945</v>
      </c>
      <c r="C465" t="s">
        <v>21</v>
      </c>
      <c r="D465">
        <v>189</v>
      </c>
      <c r="E465">
        <v>7182</v>
      </c>
      <c r="F465">
        <v>3231.8999999999996</v>
      </c>
      <c r="G465" t="s">
        <v>48</v>
      </c>
      <c r="H465" t="s">
        <v>49</v>
      </c>
      <c r="I465" t="s">
        <v>50</v>
      </c>
    </row>
    <row r="466" spans="1:9" x14ac:dyDescent="0.3">
      <c r="A466">
        <v>1128299</v>
      </c>
      <c r="B466" s="16">
        <v>43945</v>
      </c>
      <c r="C466" t="s">
        <v>21</v>
      </c>
      <c r="D466">
        <v>175</v>
      </c>
      <c r="E466">
        <v>8575</v>
      </c>
      <c r="F466">
        <v>3687.25</v>
      </c>
      <c r="G466" t="s">
        <v>48</v>
      </c>
      <c r="H466" t="s">
        <v>49</v>
      </c>
      <c r="I466" t="s">
        <v>50</v>
      </c>
    </row>
    <row r="467" spans="1:9" x14ac:dyDescent="0.3">
      <c r="A467">
        <v>1185732</v>
      </c>
      <c r="B467" s="16">
        <v>43945</v>
      </c>
      <c r="C467" t="s">
        <v>19</v>
      </c>
      <c r="D467">
        <v>210</v>
      </c>
      <c r="E467">
        <v>8610</v>
      </c>
      <c r="F467">
        <v>4305</v>
      </c>
      <c r="G467" t="s">
        <v>48</v>
      </c>
      <c r="H467" t="s">
        <v>49</v>
      </c>
      <c r="I467" t="s">
        <v>50</v>
      </c>
    </row>
    <row r="468" spans="1:9" x14ac:dyDescent="0.3">
      <c r="A468">
        <v>1128299</v>
      </c>
      <c r="B468" s="16">
        <v>43945</v>
      </c>
      <c r="C468" t="s">
        <v>22</v>
      </c>
      <c r="D468">
        <v>131</v>
      </c>
      <c r="E468">
        <v>8777</v>
      </c>
      <c r="F468">
        <v>6143.9000000000005</v>
      </c>
      <c r="G468" t="s">
        <v>31</v>
      </c>
      <c r="H468" t="s">
        <v>44</v>
      </c>
      <c r="I468" t="s">
        <v>45</v>
      </c>
    </row>
    <row r="469" spans="1:9" x14ac:dyDescent="0.3">
      <c r="A469">
        <v>1128299</v>
      </c>
      <c r="B469" s="16">
        <v>43945</v>
      </c>
      <c r="C469" t="s">
        <v>20</v>
      </c>
      <c r="D469">
        <v>188</v>
      </c>
      <c r="E469">
        <v>8836</v>
      </c>
      <c r="F469">
        <v>3269.32</v>
      </c>
      <c r="G469" t="s">
        <v>48</v>
      </c>
      <c r="H469" t="s">
        <v>49</v>
      </c>
      <c r="I469" t="s">
        <v>50</v>
      </c>
    </row>
    <row r="470" spans="1:9" x14ac:dyDescent="0.3">
      <c r="A470">
        <v>1128299</v>
      </c>
      <c r="B470" s="16">
        <v>43945</v>
      </c>
      <c r="C470" t="s">
        <v>23</v>
      </c>
      <c r="D470">
        <v>208</v>
      </c>
      <c r="E470">
        <v>9152</v>
      </c>
      <c r="F470">
        <v>5491.2</v>
      </c>
      <c r="G470" t="s">
        <v>48</v>
      </c>
      <c r="H470" t="s">
        <v>49</v>
      </c>
      <c r="I470" t="s">
        <v>50</v>
      </c>
    </row>
    <row r="471" spans="1:9" x14ac:dyDescent="0.3">
      <c r="A471">
        <v>1128299</v>
      </c>
      <c r="B471" s="16">
        <v>43945</v>
      </c>
      <c r="C471" t="s">
        <v>22</v>
      </c>
      <c r="D471">
        <v>196</v>
      </c>
      <c r="E471">
        <v>10192</v>
      </c>
      <c r="F471">
        <v>4586.3999999999996</v>
      </c>
      <c r="G471" t="s">
        <v>48</v>
      </c>
      <c r="H471" t="s">
        <v>49</v>
      </c>
      <c r="I471" t="s">
        <v>50</v>
      </c>
    </row>
    <row r="472" spans="1:9" x14ac:dyDescent="0.3">
      <c r="A472">
        <v>1128299</v>
      </c>
      <c r="B472" s="16">
        <v>43945</v>
      </c>
      <c r="C472" t="s">
        <v>19</v>
      </c>
      <c r="D472">
        <v>194</v>
      </c>
      <c r="E472">
        <v>10476</v>
      </c>
      <c r="F472">
        <v>5238</v>
      </c>
      <c r="G472" t="s">
        <v>48</v>
      </c>
      <c r="H472" t="s">
        <v>49</v>
      </c>
      <c r="I472" t="s">
        <v>50</v>
      </c>
    </row>
    <row r="473" spans="1:9" x14ac:dyDescent="0.3">
      <c r="A473">
        <v>1185732</v>
      </c>
      <c r="B473" s="16">
        <v>43945</v>
      </c>
      <c r="C473" t="s">
        <v>17</v>
      </c>
      <c r="D473">
        <v>256</v>
      </c>
      <c r="E473">
        <v>10752</v>
      </c>
      <c r="F473">
        <v>6236.1600000000008</v>
      </c>
      <c r="G473" t="s">
        <v>48</v>
      </c>
      <c r="H473" t="s">
        <v>49</v>
      </c>
      <c r="I473" t="s">
        <v>50</v>
      </c>
    </row>
    <row r="474" spans="1:9" x14ac:dyDescent="0.3">
      <c r="A474">
        <v>1128299</v>
      </c>
      <c r="B474" s="16">
        <v>43945</v>
      </c>
      <c r="C474" t="s">
        <v>19</v>
      </c>
      <c r="D474">
        <v>206</v>
      </c>
      <c r="E474">
        <v>11124</v>
      </c>
      <c r="F474">
        <v>5450.76</v>
      </c>
      <c r="G474" t="s">
        <v>48</v>
      </c>
      <c r="H474" t="s">
        <v>49</v>
      </c>
      <c r="I474" t="s">
        <v>50</v>
      </c>
    </row>
    <row r="475" spans="1:9" x14ac:dyDescent="0.3">
      <c r="A475">
        <v>1128299</v>
      </c>
      <c r="B475" s="16">
        <v>43945</v>
      </c>
      <c r="C475" t="s">
        <v>22</v>
      </c>
      <c r="D475">
        <v>196</v>
      </c>
      <c r="E475">
        <v>11368</v>
      </c>
      <c r="F475">
        <v>5342.96</v>
      </c>
      <c r="G475" t="s">
        <v>48</v>
      </c>
      <c r="H475" t="s">
        <v>49</v>
      </c>
      <c r="I475" t="s">
        <v>50</v>
      </c>
    </row>
    <row r="476" spans="1:9" x14ac:dyDescent="0.3">
      <c r="A476">
        <v>1128299</v>
      </c>
      <c r="B476" s="16">
        <v>43945</v>
      </c>
      <c r="C476" t="s">
        <v>17</v>
      </c>
      <c r="D476">
        <v>300</v>
      </c>
      <c r="E476">
        <v>15600</v>
      </c>
      <c r="F476">
        <v>8736</v>
      </c>
      <c r="G476" t="s">
        <v>48</v>
      </c>
      <c r="H476" t="s">
        <v>49</v>
      </c>
      <c r="I476" t="s">
        <v>50</v>
      </c>
    </row>
    <row r="477" spans="1:9" x14ac:dyDescent="0.3">
      <c r="A477">
        <v>1185733</v>
      </c>
      <c r="B477" s="16">
        <v>43945</v>
      </c>
      <c r="C477" t="s">
        <v>23</v>
      </c>
      <c r="D477">
        <v>350</v>
      </c>
      <c r="E477">
        <v>15750</v>
      </c>
      <c r="F477">
        <v>4725</v>
      </c>
      <c r="G477" t="s">
        <v>15</v>
      </c>
      <c r="H477" t="s">
        <v>16</v>
      </c>
      <c r="I477" t="s">
        <v>16</v>
      </c>
    </row>
    <row r="478" spans="1:9" x14ac:dyDescent="0.3">
      <c r="A478">
        <v>1128299</v>
      </c>
      <c r="B478" s="16">
        <v>43945</v>
      </c>
      <c r="C478" t="s">
        <v>23</v>
      </c>
      <c r="D478">
        <v>248</v>
      </c>
      <c r="E478">
        <v>15872</v>
      </c>
      <c r="F478">
        <v>10158.08</v>
      </c>
      <c r="G478" t="s">
        <v>48</v>
      </c>
      <c r="H478" t="s">
        <v>49</v>
      </c>
      <c r="I478" t="s">
        <v>50</v>
      </c>
    </row>
    <row r="479" spans="1:9" x14ac:dyDescent="0.3">
      <c r="A479">
        <v>1128299</v>
      </c>
      <c r="B479" s="16">
        <v>43945</v>
      </c>
      <c r="C479" t="s">
        <v>17</v>
      </c>
      <c r="D479">
        <v>290</v>
      </c>
      <c r="E479">
        <v>15950</v>
      </c>
      <c r="F479">
        <v>9410.5000000000018</v>
      </c>
      <c r="G479" t="s">
        <v>48</v>
      </c>
      <c r="H479" t="s">
        <v>49</v>
      </c>
      <c r="I479" t="s">
        <v>50</v>
      </c>
    </row>
    <row r="480" spans="1:9" x14ac:dyDescent="0.3">
      <c r="A480">
        <v>1185733</v>
      </c>
      <c r="B480" s="16">
        <v>43945</v>
      </c>
      <c r="C480" t="s">
        <v>23</v>
      </c>
      <c r="D480">
        <v>280</v>
      </c>
      <c r="E480">
        <v>16520</v>
      </c>
      <c r="F480">
        <v>6608</v>
      </c>
      <c r="G480" t="s">
        <v>15</v>
      </c>
      <c r="H480" t="s">
        <v>16</v>
      </c>
      <c r="I480" t="s">
        <v>16</v>
      </c>
    </row>
    <row r="481" spans="1:9" x14ac:dyDescent="0.3">
      <c r="A481">
        <v>1128299</v>
      </c>
      <c r="B481" s="16">
        <v>43945</v>
      </c>
      <c r="C481" t="s">
        <v>20</v>
      </c>
      <c r="D481">
        <v>725</v>
      </c>
      <c r="E481">
        <v>253750</v>
      </c>
      <c r="F481">
        <v>63437.5</v>
      </c>
      <c r="G481" t="s">
        <v>48</v>
      </c>
      <c r="H481" t="s">
        <v>49</v>
      </c>
      <c r="I481" t="s">
        <v>50</v>
      </c>
    </row>
    <row r="482" spans="1:9" x14ac:dyDescent="0.3">
      <c r="A482">
        <v>1128299</v>
      </c>
      <c r="B482" s="16">
        <v>43945</v>
      </c>
      <c r="C482" t="s">
        <v>21</v>
      </c>
      <c r="D482">
        <v>650</v>
      </c>
      <c r="E482">
        <v>260000</v>
      </c>
      <c r="F482">
        <v>78000</v>
      </c>
      <c r="G482" t="s">
        <v>48</v>
      </c>
      <c r="H482" t="s">
        <v>49</v>
      </c>
      <c r="I482" t="s">
        <v>50</v>
      </c>
    </row>
    <row r="483" spans="1:9" x14ac:dyDescent="0.3">
      <c r="A483">
        <v>1185732</v>
      </c>
      <c r="B483" s="16">
        <v>43945</v>
      </c>
      <c r="C483" t="s">
        <v>19</v>
      </c>
      <c r="D483">
        <v>725</v>
      </c>
      <c r="E483">
        <v>326250</v>
      </c>
      <c r="F483">
        <v>114187.5</v>
      </c>
      <c r="G483" t="s">
        <v>48</v>
      </c>
      <c r="H483" t="s">
        <v>49</v>
      </c>
      <c r="I483" t="s">
        <v>50</v>
      </c>
    </row>
    <row r="484" spans="1:9" x14ac:dyDescent="0.3">
      <c r="A484">
        <v>1128299</v>
      </c>
      <c r="B484" s="16">
        <v>43945</v>
      </c>
      <c r="C484" t="s">
        <v>21</v>
      </c>
      <c r="D484">
        <v>700</v>
      </c>
      <c r="E484">
        <v>350000</v>
      </c>
      <c r="F484">
        <v>105000</v>
      </c>
      <c r="G484" t="s">
        <v>48</v>
      </c>
      <c r="H484" t="s">
        <v>49</v>
      </c>
      <c r="I484" t="s">
        <v>50</v>
      </c>
    </row>
    <row r="485" spans="1:9" x14ac:dyDescent="0.3">
      <c r="A485">
        <v>1128299</v>
      </c>
      <c r="B485" s="16">
        <v>43945</v>
      </c>
      <c r="C485" t="s">
        <v>23</v>
      </c>
      <c r="D485">
        <v>800</v>
      </c>
      <c r="E485">
        <v>360000</v>
      </c>
      <c r="F485">
        <v>180000</v>
      </c>
      <c r="G485" t="s">
        <v>48</v>
      </c>
      <c r="H485" t="s">
        <v>49</v>
      </c>
      <c r="I485" t="s">
        <v>50</v>
      </c>
    </row>
    <row r="486" spans="1:9" x14ac:dyDescent="0.3">
      <c r="A486">
        <v>1128299</v>
      </c>
      <c r="B486" s="16">
        <v>43945</v>
      </c>
      <c r="C486" t="s">
        <v>22</v>
      </c>
      <c r="D486">
        <v>525</v>
      </c>
      <c r="E486">
        <v>367500</v>
      </c>
      <c r="F486">
        <v>220500.00000000003</v>
      </c>
      <c r="G486" t="s">
        <v>31</v>
      </c>
      <c r="H486" t="s">
        <v>44</v>
      </c>
      <c r="I486" t="s">
        <v>45</v>
      </c>
    </row>
    <row r="487" spans="1:9" x14ac:dyDescent="0.3">
      <c r="A487">
        <v>1128299</v>
      </c>
      <c r="B487" s="16">
        <v>43945</v>
      </c>
      <c r="C487" t="s">
        <v>22</v>
      </c>
      <c r="D487">
        <v>675</v>
      </c>
      <c r="E487">
        <v>371250.00000000006</v>
      </c>
      <c r="F487">
        <v>129937.50000000001</v>
      </c>
      <c r="G487" t="s">
        <v>48</v>
      </c>
      <c r="H487" t="s">
        <v>49</v>
      </c>
      <c r="I487" t="s">
        <v>50</v>
      </c>
    </row>
    <row r="488" spans="1:9" x14ac:dyDescent="0.3">
      <c r="A488">
        <v>1128299</v>
      </c>
      <c r="B488" s="16">
        <v>43945</v>
      </c>
      <c r="C488" t="s">
        <v>20</v>
      </c>
      <c r="D488">
        <v>750</v>
      </c>
      <c r="E488">
        <v>375000</v>
      </c>
      <c r="F488">
        <v>93750</v>
      </c>
      <c r="G488" t="s">
        <v>48</v>
      </c>
      <c r="H488" t="s">
        <v>49</v>
      </c>
      <c r="I488" t="s">
        <v>50</v>
      </c>
    </row>
    <row r="489" spans="1:9" x14ac:dyDescent="0.3">
      <c r="A489">
        <v>1128299</v>
      </c>
      <c r="B489" s="16">
        <v>43945</v>
      </c>
      <c r="C489" t="s">
        <v>19</v>
      </c>
      <c r="D489">
        <v>775</v>
      </c>
      <c r="E489">
        <v>426250.00000000006</v>
      </c>
      <c r="F489">
        <v>149187.5</v>
      </c>
      <c r="G489" t="s">
        <v>48</v>
      </c>
      <c r="H489" t="s">
        <v>49</v>
      </c>
      <c r="I489" t="s">
        <v>50</v>
      </c>
    </row>
    <row r="490" spans="1:9" x14ac:dyDescent="0.3">
      <c r="A490">
        <v>1128299</v>
      </c>
      <c r="B490" s="16">
        <v>43945</v>
      </c>
      <c r="C490" t="s">
        <v>22</v>
      </c>
      <c r="D490">
        <v>725</v>
      </c>
      <c r="E490">
        <v>435000</v>
      </c>
      <c r="F490">
        <v>152250</v>
      </c>
      <c r="G490" t="s">
        <v>48</v>
      </c>
      <c r="H490" t="s">
        <v>49</v>
      </c>
      <c r="I490" t="s">
        <v>50</v>
      </c>
    </row>
    <row r="491" spans="1:9" x14ac:dyDescent="0.3">
      <c r="A491">
        <v>1128299</v>
      </c>
      <c r="B491" s="16">
        <v>43945</v>
      </c>
      <c r="C491" t="s">
        <v>19</v>
      </c>
      <c r="D491">
        <v>825</v>
      </c>
      <c r="E491">
        <v>453750.00000000006</v>
      </c>
      <c r="F491">
        <v>158812.5</v>
      </c>
      <c r="G491" t="s">
        <v>48</v>
      </c>
      <c r="H491" t="s">
        <v>49</v>
      </c>
      <c r="I491" t="s">
        <v>50</v>
      </c>
    </row>
    <row r="492" spans="1:9" x14ac:dyDescent="0.3">
      <c r="A492">
        <v>1185732</v>
      </c>
      <c r="B492" s="16">
        <v>43945</v>
      </c>
      <c r="C492" t="s">
        <v>17</v>
      </c>
      <c r="D492">
        <v>1025</v>
      </c>
      <c r="E492">
        <v>461250</v>
      </c>
      <c r="F492">
        <v>207562.5</v>
      </c>
      <c r="G492" t="s">
        <v>48</v>
      </c>
      <c r="H492" t="s">
        <v>49</v>
      </c>
      <c r="I492" t="s">
        <v>50</v>
      </c>
    </row>
    <row r="493" spans="1:9" x14ac:dyDescent="0.3">
      <c r="A493">
        <v>1128299</v>
      </c>
      <c r="B493" s="16">
        <v>43945</v>
      </c>
      <c r="C493" t="s">
        <v>23</v>
      </c>
      <c r="D493">
        <v>825</v>
      </c>
      <c r="E493">
        <v>536250</v>
      </c>
      <c r="F493">
        <v>268125</v>
      </c>
      <c r="G493" t="s">
        <v>48</v>
      </c>
      <c r="H493" t="s">
        <v>49</v>
      </c>
      <c r="I493" t="s">
        <v>50</v>
      </c>
    </row>
    <row r="494" spans="1:9" x14ac:dyDescent="0.3">
      <c r="A494">
        <v>1128299</v>
      </c>
      <c r="B494" s="16">
        <v>43945</v>
      </c>
      <c r="C494" t="s">
        <v>17</v>
      </c>
      <c r="D494">
        <v>1070</v>
      </c>
      <c r="E494">
        <v>588500.00000000012</v>
      </c>
      <c r="F494">
        <v>264825.00000000006</v>
      </c>
      <c r="G494" t="s">
        <v>48</v>
      </c>
      <c r="H494" t="s">
        <v>49</v>
      </c>
      <c r="I494" t="s">
        <v>50</v>
      </c>
    </row>
    <row r="495" spans="1:9" x14ac:dyDescent="0.3">
      <c r="A495">
        <v>1128299</v>
      </c>
      <c r="B495" s="16">
        <v>43945</v>
      </c>
      <c r="C495" t="s">
        <v>17</v>
      </c>
      <c r="D495">
        <v>1075</v>
      </c>
      <c r="E495">
        <v>645000</v>
      </c>
      <c r="F495">
        <v>290250</v>
      </c>
      <c r="G495" t="s">
        <v>48</v>
      </c>
      <c r="H495" t="s">
        <v>49</v>
      </c>
      <c r="I495" t="s">
        <v>50</v>
      </c>
    </row>
    <row r="496" spans="1:9" x14ac:dyDescent="0.3">
      <c r="A496">
        <v>1185733</v>
      </c>
      <c r="B496" s="16">
        <v>43945</v>
      </c>
      <c r="C496" t="s">
        <v>23</v>
      </c>
      <c r="D496">
        <v>1000</v>
      </c>
      <c r="E496">
        <v>650000</v>
      </c>
      <c r="F496">
        <v>162500</v>
      </c>
      <c r="G496" t="s">
        <v>15</v>
      </c>
      <c r="H496" t="s">
        <v>16</v>
      </c>
      <c r="I496" t="s">
        <v>16</v>
      </c>
    </row>
    <row r="497" spans="1:9" x14ac:dyDescent="0.3">
      <c r="A497">
        <v>1128299</v>
      </c>
      <c r="B497" s="16">
        <v>43946</v>
      </c>
      <c r="C497" t="s">
        <v>23</v>
      </c>
      <c r="D497">
        <v>137</v>
      </c>
      <c r="E497">
        <v>10686</v>
      </c>
      <c r="F497">
        <v>4274.4000000000005</v>
      </c>
      <c r="G497" t="s">
        <v>31</v>
      </c>
      <c r="H497" t="s">
        <v>44</v>
      </c>
      <c r="I497" t="s">
        <v>45</v>
      </c>
    </row>
    <row r="498" spans="1:9" x14ac:dyDescent="0.3">
      <c r="A498">
        <v>1185733</v>
      </c>
      <c r="B498" s="16">
        <v>43946</v>
      </c>
      <c r="C498" t="s">
        <v>22</v>
      </c>
      <c r="D498">
        <v>289</v>
      </c>
      <c r="E498">
        <v>14739</v>
      </c>
      <c r="F498">
        <v>4716.4800000000005</v>
      </c>
      <c r="G498" t="s">
        <v>15</v>
      </c>
      <c r="H498" t="s">
        <v>16</v>
      </c>
      <c r="I498" t="s">
        <v>16</v>
      </c>
    </row>
    <row r="499" spans="1:9" x14ac:dyDescent="0.3">
      <c r="A499">
        <v>1185733</v>
      </c>
      <c r="B499" s="16">
        <v>43946</v>
      </c>
      <c r="C499" t="s">
        <v>22</v>
      </c>
      <c r="D499">
        <v>236</v>
      </c>
      <c r="E499">
        <v>15104</v>
      </c>
      <c r="F499">
        <v>6343.6799999999994</v>
      </c>
      <c r="G499" t="s">
        <v>15</v>
      </c>
      <c r="H499" t="s">
        <v>16</v>
      </c>
      <c r="I499" t="s">
        <v>16</v>
      </c>
    </row>
    <row r="500" spans="1:9" x14ac:dyDescent="0.3">
      <c r="A500">
        <v>1128299</v>
      </c>
      <c r="B500" s="16">
        <v>43946</v>
      </c>
      <c r="C500" t="s">
        <v>23</v>
      </c>
      <c r="D500">
        <v>525</v>
      </c>
      <c r="E500">
        <v>446250.00000000006</v>
      </c>
      <c r="F500">
        <v>111562.50000000001</v>
      </c>
      <c r="G500" t="s">
        <v>31</v>
      </c>
      <c r="H500" t="s">
        <v>44</v>
      </c>
      <c r="I500" t="s">
        <v>45</v>
      </c>
    </row>
    <row r="501" spans="1:9" x14ac:dyDescent="0.3">
      <c r="A501">
        <v>1185733</v>
      </c>
      <c r="B501" s="16">
        <v>43946</v>
      </c>
      <c r="C501" t="s">
        <v>22</v>
      </c>
      <c r="D501">
        <v>875</v>
      </c>
      <c r="E501">
        <v>568750</v>
      </c>
      <c r="F501">
        <v>170625</v>
      </c>
      <c r="G501" t="s">
        <v>15</v>
      </c>
      <c r="H501" t="s">
        <v>16</v>
      </c>
      <c r="I501" t="s">
        <v>16</v>
      </c>
    </row>
    <row r="502" spans="1:9" x14ac:dyDescent="0.3">
      <c r="A502">
        <v>1128299</v>
      </c>
      <c r="B502" s="16">
        <v>43947</v>
      </c>
      <c r="C502" t="s">
        <v>17</v>
      </c>
      <c r="D502">
        <v>196</v>
      </c>
      <c r="E502">
        <v>12348</v>
      </c>
      <c r="F502">
        <v>7285.3200000000006</v>
      </c>
      <c r="G502" t="s">
        <v>31</v>
      </c>
      <c r="H502" t="s">
        <v>44</v>
      </c>
      <c r="I502" t="s">
        <v>45</v>
      </c>
    </row>
    <row r="503" spans="1:9" x14ac:dyDescent="0.3">
      <c r="A503">
        <v>1185733</v>
      </c>
      <c r="B503" s="16">
        <v>43947</v>
      </c>
      <c r="C503" t="s">
        <v>23</v>
      </c>
      <c r="D503">
        <v>330</v>
      </c>
      <c r="E503">
        <v>16500</v>
      </c>
      <c r="F503">
        <v>4620</v>
      </c>
      <c r="G503" t="s">
        <v>15</v>
      </c>
      <c r="H503" t="s">
        <v>16</v>
      </c>
      <c r="I503" t="s">
        <v>16</v>
      </c>
    </row>
    <row r="504" spans="1:9" x14ac:dyDescent="0.3">
      <c r="A504">
        <v>1185733</v>
      </c>
      <c r="B504" s="16">
        <v>43947</v>
      </c>
      <c r="C504" t="s">
        <v>23</v>
      </c>
      <c r="D504">
        <v>290</v>
      </c>
      <c r="E504">
        <v>19720</v>
      </c>
      <c r="F504">
        <v>7493.6</v>
      </c>
      <c r="G504" t="s">
        <v>15</v>
      </c>
      <c r="H504" t="s">
        <v>16</v>
      </c>
      <c r="I504" t="s">
        <v>16</v>
      </c>
    </row>
    <row r="505" spans="1:9" x14ac:dyDescent="0.3">
      <c r="A505">
        <v>1128299</v>
      </c>
      <c r="B505" s="16">
        <v>43947</v>
      </c>
      <c r="C505" t="s">
        <v>17</v>
      </c>
      <c r="D505">
        <v>725</v>
      </c>
      <c r="E505">
        <v>507500</v>
      </c>
      <c r="F505">
        <v>228375</v>
      </c>
      <c r="G505" t="s">
        <v>31</v>
      </c>
      <c r="H505" t="s">
        <v>44</v>
      </c>
      <c r="I505" t="s">
        <v>45</v>
      </c>
    </row>
    <row r="506" spans="1:9" x14ac:dyDescent="0.3">
      <c r="A506">
        <v>1185733</v>
      </c>
      <c r="B506" s="16">
        <v>43947</v>
      </c>
      <c r="C506" t="s">
        <v>23</v>
      </c>
      <c r="D506">
        <v>1000</v>
      </c>
      <c r="E506">
        <v>700000</v>
      </c>
      <c r="F506">
        <v>175000</v>
      </c>
      <c r="G506" t="s">
        <v>15</v>
      </c>
      <c r="H506" t="s">
        <v>16</v>
      </c>
      <c r="I506" t="s">
        <v>16</v>
      </c>
    </row>
    <row r="507" spans="1:9" x14ac:dyDescent="0.3">
      <c r="A507">
        <v>1128299</v>
      </c>
      <c r="B507" s="16">
        <v>43948</v>
      </c>
      <c r="C507" t="s">
        <v>19</v>
      </c>
      <c r="D507">
        <v>189</v>
      </c>
      <c r="E507">
        <v>13797</v>
      </c>
      <c r="F507">
        <v>5794.74</v>
      </c>
      <c r="G507" t="s">
        <v>31</v>
      </c>
      <c r="H507" t="s">
        <v>44</v>
      </c>
      <c r="I507" t="s">
        <v>45</v>
      </c>
    </row>
    <row r="508" spans="1:9" x14ac:dyDescent="0.3">
      <c r="A508">
        <v>1185733</v>
      </c>
      <c r="B508" s="16">
        <v>43948</v>
      </c>
      <c r="C508" t="s">
        <v>17</v>
      </c>
      <c r="D508">
        <v>299</v>
      </c>
      <c r="E508">
        <v>17940</v>
      </c>
      <c r="F508">
        <v>10764</v>
      </c>
      <c r="G508" t="s">
        <v>15</v>
      </c>
      <c r="H508" t="s">
        <v>16</v>
      </c>
      <c r="I508" t="s">
        <v>16</v>
      </c>
    </row>
    <row r="509" spans="1:9" x14ac:dyDescent="0.3">
      <c r="A509">
        <v>1185733</v>
      </c>
      <c r="B509" s="16">
        <v>43948</v>
      </c>
      <c r="C509" t="s">
        <v>17</v>
      </c>
      <c r="D509">
        <v>403</v>
      </c>
      <c r="E509">
        <v>18538</v>
      </c>
      <c r="F509">
        <v>10381.280000000001</v>
      </c>
      <c r="G509" t="s">
        <v>15</v>
      </c>
      <c r="H509" t="s">
        <v>16</v>
      </c>
      <c r="I509" t="s">
        <v>16</v>
      </c>
    </row>
    <row r="510" spans="1:9" x14ac:dyDescent="0.3">
      <c r="A510">
        <v>1128299</v>
      </c>
      <c r="B510" s="16">
        <v>43948</v>
      </c>
      <c r="C510" t="s">
        <v>19</v>
      </c>
      <c r="D510">
        <v>675</v>
      </c>
      <c r="E510">
        <v>506250.00000000012</v>
      </c>
      <c r="F510">
        <v>151875.00000000003</v>
      </c>
      <c r="G510" t="s">
        <v>31</v>
      </c>
      <c r="H510" t="s">
        <v>44</v>
      </c>
      <c r="I510" t="s">
        <v>45</v>
      </c>
    </row>
    <row r="511" spans="1:9" x14ac:dyDescent="0.3">
      <c r="A511">
        <v>1185733</v>
      </c>
      <c r="B511" s="16">
        <v>43948</v>
      </c>
      <c r="C511" t="s">
        <v>17</v>
      </c>
      <c r="D511">
        <v>1150</v>
      </c>
      <c r="E511">
        <v>747500</v>
      </c>
      <c r="F511">
        <v>373750</v>
      </c>
      <c r="G511" t="s">
        <v>15</v>
      </c>
      <c r="H511" t="s">
        <v>16</v>
      </c>
      <c r="I511" t="s">
        <v>16</v>
      </c>
    </row>
    <row r="512" spans="1:9" x14ac:dyDescent="0.3">
      <c r="A512">
        <v>1128299</v>
      </c>
      <c r="B512" s="16">
        <v>43949</v>
      </c>
      <c r="C512" t="s">
        <v>20</v>
      </c>
      <c r="D512">
        <v>143</v>
      </c>
      <c r="E512">
        <v>9581</v>
      </c>
      <c r="F512">
        <v>5461.170000000001</v>
      </c>
      <c r="G512" t="s">
        <v>31</v>
      </c>
      <c r="H512" t="s">
        <v>44</v>
      </c>
      <c r="I512" t="s">
        <v>45</v>
      </c>
    </row>
    <row r="513" spans="1:9" x14ac:dyDescent="0.3">
      <c r="A513">
        <v>1185733</v>
      </c>
      <c r="B513" s="16">
        <v>43949</v>
      </c>
      <c r="C513" t="s">
        <v>19</v>
      </c>
      <c r="D513">
        <v>312</v>
      </c>
      <c r="E513">
        <v>12480</v>
      </c>
      <c r="F513">
        <v>4492.8</v>
      </c>
      <c r="G513" t="s">
        <v>15</v>
      </c>
      <c r="H513" t="s">
        <v>16</v>
      </c>
      <c r="I513" t="s">
        <v>16</v>
      </c>
    </row>
    <row r="514" spans="1:9" x14ac:dyDescent="0.3">
      <c r="A514">
        <v>1185733</v>
      </c>
      <c r="B514" s="16">
        <v>43949</v>
      </c>
      <c r="C514" t="s">
        <v>19</v>
      </c>
      <c r="D514">
        <v>273</v>
      </c>
      <c r="E514">
        <v>14469</v>
      </c>
      <c r="F514">
        <v>6221.67</v>
      </c>
      <c r="G514" t="s">
        <v>15</v>
      </c>
      <c r="H514" t="s">
        <v>16</v>
      </c>
      <c r="I514" t="s">
        <v>16</v>
      </c>
    </row>
    <row r="515" spans="1:9" x14ac:dyDescent="0.3">
      <c r="A515">
        <v>1128299</v>
      </c>
      <c r="B515" s="16">
        <v>43949</v>
      </c>
      <c r="C515" t="s">
        <v>20</v>
      </c>
      <c r="D515">
        <v>550</v>
      </c>
      <c r="E515">
        <v>385000</v>
      </c>
      <c r="F515">
        <v>173250</v>
      </c>
      <c r="G515" t="s">
        <v>31</v>
      </c>
      <c r="H515" t="s">
        <v>44</v>
      </c>
      <c r="I515" t="s">
        <v>45</v>
      </c>
    </row>
    <row r="516" spans="1:9" x14ac:dyDescent="0.3">
      <c r="A516">
        <v>1185733</v>
      </c>
      <c r="B516" s="16">
        <v>43949</v>
      </c>
      <c r="C516" t="s">
        <v>19</v>
      </c>
      <c r="D516">
        <v>975</v>
      </c>
      <c r="E516">
        <v>536250.00000000012</v>
      </c>
      <c r="F516">
        <v>160875.00000000003</v>
      </c>
      <c r="G516" t="s">
        <v>15</v>
      </c>
      <c r="H516" t="s">
        <v>16</v>
      </c>
      <c r="I516" t="s">
        <v>16</v>
      </c>
    </row>
    <row r="517" spans="1:9" x14ac:dyDescent="0.3">
      <c r="A517">
        <v>1128299</v>
      </c>
      <c r="B517" s="16">
        <v>43950</v>
      </c>
      <c r="C517" t="s">
        <v>21</v>
      </c>
      <c r="D517">
        <v>135</v>
      </c>
      <c r="E517">
        <v>8505</v>
      </c>
      <c r="F517">
        <v>4592.7000000000007</v>
      </c>
      <c r="G517" t="s">
        <v>31</v>
      </c>
      <c r="H517" t="s">
        <v>44</v>
      </c>
      <c r="I517" t="s">
        <v>45</v>
      </c>
    </row>
    <row r="518" spans="1:9" x14ac:dyDescent="0.3">
      <c r="A518">
        <v>1185733</v>
      </c>
      <c r="B518" s="16">
        <v>43950</v>
      </c>
      <c r="C518" t="s">
        <v>20</v>
      </c>
      <c r="D518">
        <v>294</v>
      </c>
      <c r="E518">
        <v>12642</v>
      </c>
      <c r="F518">
        <v>5309.6399999999994</v>
      </c>
      <c r="G518" t="s">
        <v>15</v>
      </c>
      <c r="H518" t="s">
        <v>16</v>
      </c>
      <c r="I518" t="s">
        <v>16</v>
      </c>
    </row>
    <row r="519" spans="1:9" x14ac:dyDescent="0.3">
      <c r="A519">
        <v>1185733</v>
      </c>
      <c r="B519" s="16">
        <v>43950</v>
      </c>
      <c r="C519" t="s">
        <v>20</v>
      </c>
      <c r="D519">
        <v>258</v>
      </c>
      <c r="E519">
        <v>13416</v>
      </c>
      <c r="F519">
        <v>6439.6799999999994</v>
      </c>
      <c r="G519" t="s">
        <v>15</v>
      </c>
      <c r="H519" t="s">
        <v>16</v>
      </c>
      <c r="I519" t="s">
        <v>16</v>
      </c>
    </row>
    <row r="520" spans="1:9" x14ac:dyDescent="0.3">
      <c r="A520">
        <v>1128299</v>
      </c>
      <c r="B520" s="16">
        <v>43950</v>
      </c>
      <c r="C520" t="s">
        <v>21</v>
      </c>
      <c r="D520">
        <v>500</v>
      </c>
      <c r="E520">
        <v>350000</v>
      </c>
      <c r="F520">
        <v>140000</v>
      </c>
      <c r="G520" t="s">
        <v>31</v>
      </c>
      <c r="H520" t="s">
        <v>44</v>
      </c>
      <c r="I520" t="s">
        <v>45</v>
      </c>
    </row>
    <row r="521" spans="1:9" x14ac:dyDescent="0.3">
      <c r="A521">
        <v>1185733</v>
      </c>
      <c r="B521" s="16">
        <v>43950</v>
      </c>
      <c r="C521" t="s">
        <v>20</v>
      </c>
      <c r="D521">
        <v>920</v>
      </c>
      <c r="E521">
        <v>506000.00000000006</v>
      </c>
      <c r="F521">
        <v>177100</v>
      </c>
      <c r="G521" t="s">
        <v>15</v>
      </c>
      <c r="H521" t="s">
        <v>16</v>
      </c>
      <c r="I521" t="s">
        <v>16</v>
      </c>
    </row>
    <row r="522" spans="1:9" x14ac:dyDescent="0.3">
      <c r="A522">
        <v>1128299</v>
      </c>
      <c r="B522" s="16">
        <v>43951</v>
      </c>
      <c r="C522" t="s">
        <v>22</v>
      </c>
      <c r="D522">
        <v>140</v>
      </c>
      <c r="E522">
        <v>10360</v>
      </c>
      <c r="F522">
        <v>7562.8000000000011</v>
      </c>
      <c r="G522" t="s">
        <v>31</v>
      </c>
      <c r="H522" t="s">
        <v>44</v>
      </c>
      <c r="I522" t="s">
        <v>45</v>
      </c>
    </row>
    <row r="523" spans="1:9" x14ac:dyDescent="0.3">
      <c r="A523">
        <v>1185733</v>
      </c>
      <c r="B523" s="16">
        <v>43951</v>
      </c>
      <c r="C523" t="s">
        <v>21</v>
      </c>
      <c r="D523">
        <v>270</v>
      </c>
      <c r="E523">
        <v>11070</v>
      </c>
      <c r="F523">
        <v>4095.9</v>
      </c>
      <c r="G523" t="s">
        <v>15</v>
      </c>
      <c r="H523" t="s">
        <v>16</v>
      </c>
      <c r="I523" t="s">
        <v>16</v>
      </c>
    </row>
    <row r="524" spans="1:9" x14ac:dyDescent="0.3">
      <c r="A524">
        <v>1185733</v>
      </c>
      <c r="B524" s="16">
        <v>43951</v>
      </c>
      <c r="C524" t="s">
        <v>21</v>
      </c>
      <c r="D524">
        <v>252</v>
      </c>
      <c r="E524">
        <v>12600</v>
      </c>
      <c r="F524">
        <v>6174</v>
      </c>
      <c r="G524" t="s">
        <v>15</v>
      </c>
      <c r="H524" t="s">
        <v>16</v>
      </c>
      <c r="I524" t="s">
        <v>16</v>
      </c>
    </row>
    <row r="525" spans="1:9" x14ac:dyDescent="0.3">
      <c r="A525">
        <v>1128299</v>
      </c>
      <c r="B525" s="16">
        <v>43951</v>
      </c>
      <c r="C525" t="s">
        <v>22</v>
      </c>
      <c r="D525">
        <v>500</v>
      </c>
      <c r="E525">
        <v>375000</v>
      </c>
      <c r="F525">
        <v>225000.00000000003</v>
      </c>
      <c r="G525" t="s">
        <v>31</v>
      </c>
      <c r="H525" t="s">
        <v>44</v>
      </c>
      <c r="I525" t="s">
        <v>45</v>
      </c>
    </row>
    <row r="526" spans="1:9" x14ac:dyDescent="0.3">
      <c r="A526">
        <v>1185733</v>
      </c>
      <c r="B526" s="16">
        <v>43951</v>
      </c>
      <c r="C526" t="s">
        <v>21</v>
      </c>
      <c r="D526">
        <v>900</v>
      </c>
      <c r="E526">
        <v>495000.00000000006</v>
      </c>
      <c r="F526">
        <v>173250</v>
      </c>
      <c r="G526" t="s">
        <v>15</v>
      </c>
      <c r="H526" t="s">
        <v>16</v>
      </c>
      <c r="I526" t="s">
        <v>16</v>
      </c>
    </row>
    <row r="527" spans="1:9" x14ac:dyDescent="0.3">
      <c r="A527">
        <v>1128299</v>
      </c>
      <c r="B527" s="16">
        <v>43952</v>
      </c>
      <c r="C527" t="s">
        <v>23</v>
      </c>
      <c r="D527">
        <v>100</v>
      </c>
      <c r="E527">
        <v>7400</v>
      </c>
      <c r="F527">
        <v>2590</v>
      </c>
      <c r="G527" t="s">
        <v>31</v>
      </c>
      <c r="H527" t="s">
        <v>44</v>
      </c>
      <c r="I527" t="s">
        <v>45</v>
      </c>
    </row>
    <row r="528" spans="1:9" x14ac:dyDescent="0.3">
      <c r="A528">
        <v>1185733</v>
      </c>
      <c r="B528" s="16">
        <v>43952</v>
      </c>
      <c r="C528" t="s">
        <v>22</v>
      </c>
      <c r="D528">
        <v>280</v>
      </c>
      <c r="E528">
        <v>13160</v>
      </c>
      <c r="F528">
        <v>4737.5999999999995</v>
      </c>
      <c r="G528" t="s">
        <v>15</v>
      </c>
      <c r="H528" t="s">
        <v>16</v>
      </c>
      <c r="I528" t="s">
        <v>16</v>
      </c>
    </row>
    <row r="529" spans="1:9" x14ac:dyDescent="0.3">
      <c r="A529">
        <v>1185733</v>
      </c>
      <c r="B529" s="16">
        <v>43952</v>
      </c>
      <c r="C529" t="s">
        <v>22</v>
      </c>
      <c r="D529">
        <v>254</v>
      </c>
      <c r="E529">
        <v>16256</v>
      </c>
      <c r="F529">
        <v>6827.5199999999995</v>
      </c>
      <c r="G529" t="s">
        <v>15</v>
      </c>
      <c r="H529" t="s">
        <v>16</v>
      </c>
      <c r="I529" t="s">
        <v>16</v>
      </c>
    </row>
    <row r="530" spans="1:9" x14ac:dyDescent="0.3">
      <c r="A530">
        <v>1128299</v>
      </c>
      <c r="B530" s="16">
        <v>43952</v>
      </c>
      <c r="C530" t="s">
        <v>23</v>
      </c>
      <c r="D530">
        <v>400</v>
      </c>
      <c r="E530">
        <v>320000</v>
      </c>
      <c r="F530">
        <v>80000</v>
      </c>
      <c r="G530" t="s">
        <v>31</v>
      </c>
      <c r="H530" t="s">
        <v>44</v>
      </c>
      <c r="I530" t="s">
        <v>45</v>
      </c>
    </row>
    <row r="531" spans="1:9" x14ac:dyDescent="0.3">
      <c r="A531">
        <v>1185733</v>
      </c>
      <c r="B531" s="16">
        <v>43952</v>
      </c>
      <c r="C531" t="s">
        <v>22</v>
      </c>
      <c r="D531">
        <v>875</v>
      </c>
      <c r="E531">
        <v>568750</v>
      </c>
      <c r="F531">
        <v>170625</v>
      </c>
      <c r="G531" t="s">
        <v>15</v>
      </c>
      <c r="H531" t="s">
        <v>16</v>
      </c>
      <c r="I531" t="s">
        <v>16</v>
      </c>
    </row>
    <row r="532" spans="1:9" x14ac:dyDescent="0.3">
      <c r="A532">
        <v>1128299</v>
      </c>
      <c r="B532" s="16">
        <v>43953</v>
      </c>
      <c r="C532" t="s">
        <v>17</v>
      </c>
      <c r="D532">
        <v>162</v>
      </c>
      <c r="E532">
        <v>9558</v>
      </c>
      <c r="F532">
        <v>5065.7400000000007</v>
      </c>
      <c r="G532" t="s">
        <v>31</v>
      </c>
      <c r="H532" t="s">
        <v>44</v>
      </c>
      <c r="I532" t="s">
        <v>45</v>
      </c>
    </row>
    <row r="533" spans="1:9" x14ac:dyDescent="0.3">
      <c r="A533">
        <v>1185733</v>
      </c>
      <c r="B533" s="16">
        <v>43953</v>
      </c>
      <c r="C533" t="s">
        <v>23</v>
      </c>
      <c r="D533">
        <v>322</v>
      </c>
      <c r="E533">
        <v>17066</v>
      </c>
      <c r="F533">
        <v>4778.4800000000005</v>
      </c>
      <c r="G533" t="s">
        <v>15</v>
      </c>
      <c r="H533" t="s">
        <v>16</v>
      </c>
      <c r="I533" t="s">
        <v>16</v>
      </c>
    </row>
    <row r="534" spans="1:9" x14ac:dyDescent="0.3">
      <c r="A534">
        <v>1185733</v>
      </c>
      <c r="B534" s="16">
        <v>43953</v>
      </c>
      <c r="C534" t="s">
        <v>23</v>
      </c>
      <c r="D534">
        <v>263</v>
      </c>
      <c r="E534">
        <v>17358</v>
      </c>
      <c r="F534">
        <v>6422.46</v>
      </c>
      <c r="G534" t="s">
        <v>15</v>
      </c>
      <c r="H534" t="s">
        <v>16</v>
      </c>
      <c r="I534" t="s">
        <v>16</v>
      </c>
    </row>
    <row r="535" spans="1:9" x14ac:dyDescent="0.3">
      <c r="A535">
        <v>1128299</v>
      </c>
      <c r="B535" s="16">
        <v>43953</v>
      </c>
      <c r="C535" t="s">
        <v>17</v>
      </c>
      <c r="D535">
        <v>600</v>
      </c>
      <c r="E535">
        <v>390000.00000000006</v>
      </c>
      <c r="F535">
        <v>156000.00000000003</v>
      </c>
      <c r="G535" t="s">
        <v>31</v>
      </c>
      <c r="H535" t="s">
        <v>44</v>
      </c>
      <c r="I535" t="s">
        <v>45</v>
      </c>
    </row>
    <row r="536" spans="1:9" x14ac:dyDescent="0.3">
      <c r="A536">
        <v>1185733</v>
      </c>
      <c r="B536" s="16">
        <v>43953</v>
      </c>
      <c r="C536" t="s">
        <v>23</v>
      </c>
      <c r="D536">
        <v>975</v>
      </c>
      <c r="E536">
        <v>682500</v>
      </c>
      <c r="F536">
        <v>170625</v>
      </c>
      <c r="G536" t="s">
        <v>15</v>
      </c>
      <c r="H536" t="s">
        <v>16</v>
      </c>
      <c r="I536" t="s">
        <v>16</v>
      </c>
    </row>
    <row r="537" spans="1:9" x14ac:dyDescent="0.3">
      <c r="A537">
        <v>1128299</v>
      </c>
      <c r="B537" s="16">
        <v>43954</v>
      </c>
      <c r="C537" t="s">
        <v>19</v>
      </c>
      <c r="D537">
        <v>168</v>
      </c>
      <c r="E537">
        <v>11592</v>
      </c>
      <c r="F537">
        <v>4173.12</v>
      </c>
      <c r="G537" t="s">
        <v>31</v>
      </c>
      <c r="H537" t="s">
        <v>44</v>
      </c>
      <c r="I537" t="s">
        <v>45</v>
      </c>
    </row>
    <row r="538" spans="1:9" x14ac:dyDescent="0.3">
      <c r="A538">
        <v>1185733</v>
      </c>
      <c r="B538" s="16">
        <v>43954</v>
      </c>
      <c r="C538" t="s">
        <v>17</v>
      </c>
      <c r="D538">
        <v>312</v>
      </c>
      <c r="E538">
        <v>19344</v>
      </c>
      <c r="F538">
        <v>12380.16</v>
      </c>
      <c r="G538" t="s">
        <v>15</v>
      </c>
      <c r="H538" t="s">
        <v>16</v>
      </c>
      <c r="I538" t="s">
        <v>16</v>
      </c>
    </row>
    <row r="539" spans="1:9" x14ac:dyDescent="0.3">
      <c r="A539">
        <v>1185733</v>
      </c>
      <c r="B539" s="16">
        <v>43954</v>
      </c>
      <c r="C539" t="s">
        <v>17</v>
      </c>
      <c r="D539">
        <v>420</v>
      </c>
      <c r="E539">
        <v>20160</v>
      </c>
      <c r="F539">
        <v>11289.6</v>
      </c>
      <c r="G539" t="s">
        <v>15</v>
      </c>
      <c r="H539" t="s">
        <v>16</v>
      </c>
      <c r="I539" t="s">
        <v>16</v>
      </c>
    </row>
    <row r="540" spans="1:9" x14ac:dyDescent="0.3">
      <c r="A540">
        <v>1128299</v>
      </c>
      <c r="B540" s="16">
        <v>43954</v>
      </c>
      <c r="C540" t="s">
        <v>19</v>
      </c>
      <c r="D540">
        <v>600</v>
      </c>
      <c r="E540">
        <v>420000.00000000006</v>
      </c>
      <c r="F540">
        <v>105000.00000000001</v>
      </c>
      <c r="G540" t="s">
        <v>31</v>
      </c>
      <c r="H540" t="s">
        <v>44</v>
      </c>
      <c r="I540" t="s">
        <v>45</v>
      </c>
    </row>
    <row r="541" spans="1:9" x14ac:dyDescent="0.3">
      <c r="A541">
        <v>1185733</v>
      </c>
      <c r="B541" s="16">
        <v>43954</v>
      </c>
      <c r="C541" t="s">
        <v>17</v>
      </c>
      <c r="D541">
        <v>1200</v>
      </c>
      <c r="E541">
        <v>780000</v>
      </c>
      <c r="F541">
        <v>390000</v>
      </c>
      <c r="G541" t="s">
        <v>15</v>
      </c>
      <c r="H541" t="s">
        <v>16</v>
      </c>
      <c r="I541" t="s">
        <v>16</v>
      </c>
    </row>
    <row r="542" spans="1:9" x14ac:dyDescent="0.3">
      <c r="A542">
        <v>1128299</v>
      </c>
      <c r="B542" s="16">
        <v>43955</v>
      </c>
      <c r="C542" t="s">
        <v>20</v>
      </c>
      <c r="D542">
        <v>113</v>
      </c>
      <c r="E542">
        <v>6780</v>
      </c>
      <c r="F542">
        <v>3390</v>
      </c>
      <c r="G542" t="s">
        <v>31</v>
      </c>
      <c r="H542" t="s">
        <v>44</v>
      </c>
      <c r="I542" t="s">
        <v>45</v>
      </c>
    </row>
    <row r="543" spans="1:9" x14ac:dyDescent="0.3">
      <c r="A543">
        <v>1185733</v>
      </c>
      <c r="B543" s="16">
        <v>43955</v>
      </c>
      <c r="C543" t="s">
        <v>19</v>
      </c>
      <c r="D543">
        <v>310</v>
      </c>
      <c r="E543">
        <v>13330</v>
      </c>
      <c r="F543">
        <v>4665.5</v>
      </c>
      <c r="G543" t="s">
        <v>15</v>
      </c>
      <c r="H543" t="s">
        <v>16</v>
      </c>
      <c r="I543" t="s">
        <v>16</v>
      </c>
    </row>
    <row r="544" spans="1:9" x14ac:dyDescent="0.3">
      <c r="A544">
        <v>1185733</v>
      </c>
      <c r="B544" s="16">
        <v>43955</v>
      </c>
      <c r="C544" t="s">
        <v>19</v>
      </c>
      <c r="D544">
        <v>300</v>
      </c>
      <c r="E544">
        <v>15300</v>
      </c>
      <c r="F544">
        <v>6426</v>
      </c>
      <c r="G544" t="s">
        <v>15</v>
      </c>
      <c r="H544" t="s">
        <v>16</v>
      </c>
      <c r="I544" t="s">
        <v>16</v>
      </c>
    </row>
    <row r="545" spans="1:9" x14ac:dyDescent="0.3">
      <c r="A545">
        <v>1128299</v>
      </c>
      <c r="B545" s="16">
        <v>43955</v>
      </c>
      <c r="C545" t="s">
        <v>20</v>
      </c>
      <c r="D545">
        <v>450</v>
      </c>
      <c r="E545">
        <v>292500.00000000006</v>
      </c>
      <c r="F545">
        <v>117000.00000000003</v>
      </c>
      <c r="G545" t="s">
        <v>31</v>
      </c>
      <c r="H545" t="s">
        <v>44</v>
      </c>
      <c r="I545" t="s">
        <v>45</v>
      </c>
    </row>
    <row r="546" spans="1:9" x14ac:dyDescent="0.3">
      <c r="A546">
        <v>1185733</v>
      </c>
      <c r="B546" s="16">
        <v>43955</v>
      </c>
      <c r="C546" t="s">
        <v>19</v>
      </c>
      <c r="D546">
        <v>1000</v>
      </c>
      <c r="E546">
        <v>550000.00000000012</v>
      </c>
      <c r="F546">
        <v>165000.00000000003</v>
      </c>
      <c r="G546" t="s">
        <v>15</v>
      </c>
      <c r="H546" t="s">
        <v>16</v>
      </c>
      <c r="I546" t="s">
        <v>16</v>
      </c>
    </row>
    <row r="547" spans="1:9" x14ac:dyDescent="0.3">
      <c r="A547">
        <v>1128299</v>
      </c>
      <c r="B547" s="16">
        <v>43956</v>
      </c>
      <c r="C547" t="s">
        <v>21</v>
      </c>
      <c r="D547">
        <v>100</v>
      </c>
      <c r="E547">
        <v>5900</v>
      </c>
      <c r="F547">
        <v>2832</v>
      </c>
      <c r="G547" t="s">
        <v>31</v>
      </c>
      <c r="H547" t="s">
        <v>44</v>
      </c>
      <c r="I547" t="s">
        <v>45</v>
      </c>
    </row>
    <row r="548" spans="1:9" x14ac:dyDescent="0.3">
      <c r="A548">
        <v>1185733</v>
      </c>
      <c r="B548" s="16">
        <v>43956</v>
      </c>
      <c r="C548" t="s">
        <v>20</v>
      </c>
      <c r="D548">
        <v>333</v>
      </c>
      <c r="E548">
        <v>13986</v>
      </c>
      <c r="F548">
        <v>5594.4</v>
      </c>
      <c r="G548" t="s">
        <v>15</v>
      </c>
      <c r="H548" t="s">
        <v>16</v>
      </c>
      <c r="I548" t="s">
        <v>16</v>
      </c>
    </row>
    <row r="549" spans="1:9" x14ac:dyDescent="0.3">
      <c r="A549">
        <v>1185733</v>
      </c>
      <c r="B549" s="16">
        <v>43956</v>
      </c>
      <c r="C549" t="s">
        <v>20</v>
      </c>
      <c r="D549">
        <v>285</v>
      </c>
      <c r="E549">
        <v>15390</v>
      </c>
      <c r="F549">
        <v>7233.2999999999993</v>
      </c>
      <c r="G549" t="s">
        <v>15</v>
      </c>
      <c r="H549" t="s">
        <v>16</v>
      </c>
      <c r="I549" t="s">
        <v>16</v>
      </c>
    </row>
    <row r="550" spans="1:9" x14ac:dyDescent="0.3">
      <c r="A550">
        <v>1128299</v>
      </c>
      <c r="B550" s="16">
        <v>43956</v>
      </c>
      <c r="C550" t="s">
        <v>21</v>
      </c>
      <c r="D550">
        <v>400</v>
      </c>
      <c r="E550">
        <v>260000.00000000006</v>
      </c>
      <c r="F550">
        <v>91000.000000000015</v>
      </c>
      <c r="G550" t="s">
        <v>31</v>
      </c>
      <c r="H550" t="s">
        <v>44</v>
      </c>
      <c r="I550" t="s">
        <v>45</v>
      </c>
    </row>
    <row r="551" spans="1:9" x14ac:dyDescent="0.3">
      <c r="A551">
        <v>1185733</v>
      </c>
      <c r="B551" s="16">
        <v>43956</v>
      </c>
      <c r="C551" t="s">
        <v>20</v>
      </c>
      <c r="D551">
        <v>950</v>
      </c>
      <c r="E551">
        <v>522500.00000000006</v>
      </c>
      <c r="F551">
        <v>182875</v>
      </c>
      <c r="G551" t="s">
        <v>15</v>
      </c>
      <c r="H551" t="s">
        <v>16</v>
      </c>
      <c r="I551" t="s">
        <v>16</v>
      </c>
    </row>
    <row r="552" spans="1:9" x14ac:dyDescent="0.3">
      <c r="A552">
        <v>1128299</v>
      </c>
      <c r="B552" s="16">
        <v>43957</v>
      </c>
      <c r="C552" t="s">
        <v>22</v>
      </c>
      <c r="D552">
        <v>120</v>
      </c>
      <c r="E552">
        <v>8880</v>
      </c>
      <c r="F552">
        <v>6127.2000000000016</v>
      </c>
      <c r="G552" t="s">
        <v>31</v>
      </c>
      <c r="H552" t="s">
        <v>44</v>
      </c>
      <c r="I552" t="s">
        <v>45</v>
      </c>
    </row>
    <row r="553" spans="1:9" x14ac:dyDescent="0.3">
      <c r="A553">
        <v>1185733</v>
      </c>
      <c r="B553" s="16">
        <v>43957</v>
      </c>
      <c r="C553" t="s">
        <v>21</v>
      </c>
      <c r="D553">
        <v>225</v>
      </c>
      <c r="E553">
        <v>12150</v>
      </c>
      <c r="F553">
        <v>5589</v>
      </c>
      <c r="G553" t="s">
        <v>15</v>
      </c>
      <c r="H553" t="s">
        <v>16</v>
      </c>
      <c r="I553" t="s">
        <v>16</v>
      </c>
    </row>
    <row r="554" spans="1:9" x14ac:dyDescent="0.3">
      <c r="A554">
        <v>1185733</v>
      </c>
      <c r="B554" s="16">
        <v>43957</v>
      </c>
      <c r="C554" t="s">
        <v>21</v>
      </c>
      <c r="D554">
        <v>306</v>
      </c>
      <c r="E554">
        <v>12546</v>
      </c>
      <c r="F554">
        <v>5018.3999999999996</v>
      </c>
      <c r="G554" t="s">
        <v>15</v>
      </c>
      <c r="H554" t="s">
        <v>16</v>
      </c>
      <c r="I554" t="s">
        <v>16</v>
      </c>
    </row>
    <row r="555" spans="1:9" x14ac:dyDescent="0.3">
      <c r="A555">
        <v>1128299</v>
      </c>
      <c r="B555" s="16">
        <v>43957</v>
      </c>
      <c r="C555" t="s">
        <v>22</v>
      </c>
      <c r="D555">
        <v>400</v>
      </c>
      <c r="E555">
        <v>300000.00000000006</v>
      </c>
      <c r="F555">
        <v>165000.00000000009</v>
      </c>
      <c r="G555" t="s">
        <v>31</v>
      </c>
      <c r="H555" t="s">
        <v>44</v>
      </c>
      <c r="I555" t="s">
        <v>45</v>
      </c>
    </row>
    <row r="556" spans="1:9" x14ac:dyDescent="0.3">
      <c r="A556">
        <v>1185733</v>
      </c>
      <c r="B556" s="16">
        <v>43957</v>
      </c>
      <c r="C556" t="s">
        <v>21</v>
      </c>
      <c r="D556">
        <v>900</v>
      </c>
      <c r="E556">
        <v>495000.00000000006</v>
      </c>
      <c r="F556">
        <v>173250</v>
      </c>
      <c r="G556" t="s">
        <v>15</v>
      </c>
      <c r="H556" t="s">
        <v>16</v>
      </c>
      <c r="I556" t="s">
        <v>16</v>
      </c>
    </row>
    <row r="557" spans="1:9" x14ac:dyDescent="0.3">
      <c r="A557">
        <v>1128299</v>
      </c>
      <c r="B557" s="16">
        <v>43958</v>
      </c>
      <c r="C557" t="s">
        <v>23</v>
      </c>
      <c r="D557">
        <v>106</v>
      </c>
      <c r="E557">
        <v>6890</v>
      </c>
      <c r="F557">
        <v>2135.9</v>
      </c>
      <c r="G557" t="s">
        <v>31</v>
      </c>
      <c r="H557" t="s">
        <v>44</v>
      </c>
      <c r="I557" t="s">
        <v>45</v>
      </c>
    </row>
    <row r="558" spans="1:9" x14ac:dyDescent="0.3">
      <c r="A558">
        <v>1185733</v>
      </c>
      <c r="B558" s="16">
        <v>43958</v>
      </c>
      <c r="C558" t="s">
        <v>22</v>
      </c>
      <c r="D558">
        <v>279</v>
      </c>
      <c r="E558">
        <v>13392</v>
      </c>
      <c r="F558">
        <v>4955.04</v>
      </c>
      <c r="G558" t="s">
        <v>15</v>
      </c>
      <c r="H558" t="s">
        <v>16</v>
      </c>
      <c r="I558" t="s">
        <v>16</v>
      </c>
    </row>
    <row r="559" spans="1:9" x14ac:dyDescent="0.3">
      <c r="A559">
        <v>1185733</v>
      </c>
      <c r="B559" s="16">
        <v>43958</v>
      </c>
      <c r="C559" t="s">
        <v>22</v>
      </c>
      <c r="D559">
        <v>261</v>
      </c>
      <c r="E559">
        <v>15660</v>
      </c>
      <c r="F559">
        <v>6733.8</v>
      </c>
      <c r="G559" t="s">
        <v>15</v>
      </c>
      <c r="H559" t="s">
        <v>16</v>
      </c>
      <c r="I559" t="s">
        <v>16</v>
      </c>
    </row>
    <row r="560" spans="1:9" x14ac:dyDescent="0.3">
      <c r="A560">
        <v>1128299</v>
      </c>
      <c r="B560" s="16">
        <v>43958</v>
      </c>
      <c r="C560" t="s">
        <v>23</v>
      </c>
      <c r="D560">
        <v>425</v>
      </c>
      <c r="E560">
        <v>297500</v>
      </c>
      <c r="F560">
        <v>59500</v>
      </c>
      <c r="G560" t="s">
        <v>31</v>
      </c>
      <c r="H560" t="s">
        <v>44</v>
      </c>
      <c r="I560" t="s">
        <v>45</v>
      </c>
    </row>
    <row r="561" spans="1:9" x14ac:dyDescent="0.3">
      <c r="A561">
        <v>1185733</v>
      </c>
      <c r="B561" s="16">
        <v>43958</v>
      </c>
      <c r="C561" t="s">
        <v>22</v>
      </c>
      <c r="D561">
        <v>900</v>
      </c>
      <c r="E561">
        <v>585000</v>
      </c>
      <c r="F561">
        <v>175500</v>
      </c>
      <c r="G561" t="s">
        <v>15</v>
      </c>
      <c r="H561" t="s">
        <v>16</v>
      </c>
      <c r="I561" t="s">
        <v>16</v>
      </c>
    </row>
    <row r="562" spans="1:9" x14ac:dyDescent="0.3">
      <c r="A562">
        <v>1128299</v>
      </c>
      <c r="B562" s="16">
        <v>43959</v>
      </c>
      <c r="C562" t="s">
        <v>17</v>
      </c>
      <c r="D562">
        <v>137</v>
      </c>
      <c r="E562">
        <v>6987</v>
      </c>
      <c r="F562">
        <v>3493.5</v>
      </c>
      <c r="G562" t="s">
        <v>31</v>
      </c>
      <c r="H562" t="s">
        <v>44</v>
      </c>
      <c r="I562" t="s">
        <v>45</v>
      </c>
    </row>
    <row r="563" spans="1:9" x14ac:dyDescent="0.3">
      <c r="A563">
        <v>1128299</v>
      </c>
      <c r="B563" s="16">
        <v>43959</v>
      </c>
      <c r="C563" t="s">
        <v>17</v>
      </c>
      <c r="D563">
        <v>525</v>
      </c>
      <c r="E563">
        <v>288750.00000000006</v>
      </c>
      <c r="F563">
        <v>115500.00000000003</v>
      </c>
      <c r="G563" t="s">
        <v>31</v>
      </c>
      <c r="H563" t="s">
        <v>44</v>
      </c>
      <c r="I563" t="s">
        <v>45</v>
      </c>
    </row>
    <row r="564" spans="1:9" x14ac:dyDescent="0.3">
      <c r="A564">
        <v>1128299</v>
      </c>
      <c r="B564" s="16">
        <v>43960</v>
      </c>
      <c r="C564" t="s">
        <v>19</v>
      </c>
      <c r="D564">
        <v>152</v>
      </c>
      <c r="E564">
        <v>8208</v>
      </c>
      <c r="F564">
        <v>2872.7999999999997</v>
      </c>
      <c r="G564" t="s">
        <v>31</v>
      </c>
      <c r="H564" t="s">
        <v>44</v>
      </c>
      <c r="I564" t="s">
        <v>45</v>
      </c>
    </row>
    <row r="565" spans="1:9" x14ac:dyDescent="0.3">
      <c r="A565">
        <v>1128299</v>
      </c>
      <c r="B565" s="16">
        <v>43960</v>
      </c>
      <c r="C565" t="s">
        <v>19</v>
      </c>
      <c r="D565">
        <v>525</v>
      </c>
      <c r="E565">
        <v>315000.00000000006</v>
      </c>
      <c r="F565">
        <v>78750.000000000015</v>
      </c>
      <c r="G565" t="s">
        <v>31</v>
      </c>
      <c r="H565" t="s">
        <v>44</v>
      </c>
      <c r="I565" t="s">
        <v>45</v>
      </c>
    </row>
    <row r="566" spans="1:9" x14ac:dyDescent="0.3">
      <c r="A566">
        <v>1128299</v>
      </c>
      <c r="B566" s="16">
        <v>43961</v>
      </c>
      <c r="C566" t="s">
        <v>20</v>
      </c>
      <c r="D566">
        <v>102</v>
      </c>
      <c r="E566">
        <v>5202</v>
      </c>
      <c r="F566">
        <v>2601</v>
      </c>
      <c r="G566" t="s">
        <v>31</v>
      </c>
      <c r="H566" t="s">
        <v>44</v>
      </c>
      <c r="I566" t="s">
        <v>45</v>
      </c>
    </row>
    <row r="567" spans="1:9" x14ac:dyDescent="0.3">
      <c r="A567">
        <v>1128299</v>
      </c>
      <c r="B567" s="16">
        <v>43961</v>
      </c>
      <c r="C567" t="s">
        <v>20</v>
      </c>
      <c r="D567">
        <v>350</v>
      </c>
      <c r="E567">
        <v>192500.00000000003</v>
      </c>
      <c r="F567">
        <v>77000.000000000015</v>
      </c>
      <c r="G567" t="s">
        <v>31</v>
      </c>
      <c r="H567" t="s">
        <v>44</v>
      </c>
      <c r="I567" t="s">
        <v>45</v>
      </c>
    </row>
    <row r="568" spans="1:9" x14ac:dyDescent="0.3">
      <c r="A568">
        <v>1128299</v>
      </c>
      <c r="B568" s="16">
        <v>43962</v>
      </c>
      <c r="C568" t="s">
        <v>21</v>
      </c>
      <c r="D568">
        <v>85</v>
      </c>
      <c r="E568">
        <v>4505</v>
      </c>
      <c r="F568">
        <v>2072.2999999999997</v>
      </c>
      <c r="G568" t="s">
        <v>31</v>
      </c>
      <c r="H568" t="s">
        <v>44</v>
      </c>
      <c r="I568" t="s">
        <v>45</v>
      </c>
    </row>
    <row r="569" spans="1:9" x14ac:dyDescent="0.3">
      <c r="A569">
        <v>1128299</v>
      </c>
      <c r="B569" s="16">
        <v>43962</v>
      </c>
      <c r="C569" t="s">
        <v>21</v>
      </c>
      <c r="D569">
        <v>325</v>
      </c>
      <c r="E569">
        <v>178750.00000000003</v>
      </c>
      <c r="F569">
        <v>62562.500000000007</v>
      </c>
      <c r="G569" t="s">
        <v>31</v>
      </c>
      <c r="H569" t="s">
        <v>44</v>
      </c>
      <c r="I569" t="s">
        <v>45</v>
      </c>
    </row>
    <row r="570" spans="1:9" x14ac:dyDescent="0.3">
      <c r="A570">
        <v>1128299</v>
      </c>
      <c r="B570" s="16">
        <v>43963</v>
      </c>
      <c r="C570" t="s">
        <v>22</v>
      </c>
      <c r="D570">
        <v>75</v>
      </c>
      <c r="E570">
        <v>4800</v>
      </c>
      <c r="F570">
        <v>3168.0000000000009</v>
      </c>
      <c r="G570" t="s">
        <v>31</v>
      </c>
      <c r="H570" t="s">
        <v>44</v>
      </c>
      <c r="I570" t="s">
        <v>45</v>
      </c>
    </row>
    <row r="571" spans="1:9" x14ac:dyDescent="0.3">
      <c r="A571">
        <v>1128299</v>
      </c>
      <c r="B571" s="16">
        <v>43963</v>
      </c>
      <c r="C571" t="s">
        <v>22</v>
      </c>
      <c r="D571">
        <v>300</v>
      </c>
      <c r="E571">
        <v>195000</v>
      </c>
      <c r="F571">
        <v>107250.00000000003</v>
      </c>
      <c r="G571" t="s">
        <v>31</v>
      </c>
      <c r="H571" t="s">
        <v>44</v>
      </c>
      <c r="I571" t="s">
        <v>45</v>
      </c>
    </row>
    <row r="572" spans="1:9" x14ac:dyDescent="0.3">
      <c r="A572">
        <v>1128299</v>
      </c>
      <c r="B572" s="16">
        <v>43964</v>
      </c>
      <c r="C572" t="s">
        <v>23</v>
      </c>
      <c r="D572">
        <v>105</v>
      </c>
      <c r="E572">
        <v>6825</v>
      </c>
      <c r="F572">
        <v>2047.5000000000002</v>
      </c>
      <c r="G572" t="s">
        <v>31</v>
      </c>
      <c r="H572" t="s">
        <v>44</v>
      </c>
      <c r="I572" t="s">
        <v>45</v>
      </c>
    </row>
    <row r="573" spans="1:9" x14ac:dyDescent="0.3">
      <c r="A573">
        <v>1128299</v>
      </c>
      <c r="B573" s="16">
        <v>43964</v>
      </c>
      <c r="C573" t="s">
        <v>23</v>
      </c>
      <c r="D573">
        <v>350</v>
      </c>
      <c r="E573">
        <v>245000</v>
      </c>
      <c r="F573">
        <v>49000</v>
      </c>
      <c r="G573" t="s">
        <v>31</v>
      </c>
      <c r="H573" t="s">
        <v>44</v>
      </c>
      <c r="I573" t="s">
        <v>45</v>
      </c>
    </row>
    <row r="574" spans="1:9" x14ac:dyDescent="0.3">
      <c r="A574">
        <v>1128299</v>
      </c>
      <c r="B574" s="16">
        <v>43965</v>
      </c>
      <c r="C574" t="s">
        <v>17</v>
      </c>
      <c r="D574">
        <v>150</v>
      </c>
      <c r="E574">
        <v>7800</v>
      </c>
      <c r="F574">
        <v>4290</v>
      </c>
      <c r="G574" t="s">
        <v>31</v>
      </c>
      <c r="H574" t="s">
        <v>44</v>
      </c>
      <c r="I574" t="s">
        <v>45</v>
      </c>
    </row>
    <row r="575" spans="1:9" x14ac:dyDescent="0.3">
      <c r="A575">
        <v>1128299</v>
      </c>
      <c r="B575" s="16">
        <v>43965</v>
      </c>
      <c r="C575" t="s">
        <v>17</v>
      </c>
      <c r="D575">
        <v>575</v>
      </c>
      <c r="E575">
        <v>316250.00000000006</v>
      </c>
      <c r="F575">
        <v>126500.00000000003</v>
      </c>
      <c r="G575" t="s">
        <v>31</v>
      </c>
      <c r="H575" t="s">
        <v>44</v>
      </c>
      <c r="I575" t="s">
        <v>45</v>
      </c>
    </row>
    <row r="576" spans="1:9" x14ac:dyDescent="0.3">
      <c r="A576">
        <v>1128299</v>
      </c>
      <c r="B576" s="16">
        <v>43966</v>
      </c>
      <c r="C576" t="s">
        <v>19</v>
      </c>
      <c r="D576">
        <v>150</v>
      </c>
      <c r="E576">
        <v>8250</v>
      </c>
      <c r="F576">
        <v>3052.5</v>
      </c>
      <c r="G576" t="s">
        <v>31</v>
      </c>
      <c r="H576" t="s">
        <v>44</v>
      </c>
      <c r="I576" t="s">
        <v>45</v>
      </c>
    </row>
    <row r="577" spans="1:9" x14ac:dyDescent="0.3">
      <c r="A577">
        <v>1128299</v>
      </c>
      <c r="B577" s="16">
        <v>43966</v>
      </c>
      <c r="C577" t="s">
        <v>19</v>
      </c>
      <c r="D577">
        <v>575</v>
      </c>
      <c r="E577">
        <v>345000.00000000006</v>
      </c>
      <c r="F577">
        <v>86250.000000000015</v>
      </c>
      <c r="G577" t="s">
        <v>31</v>
      </c>
      <c r="H577" t="s">
        <v>44</v>
      </c>
      <c r="I577" t="s">
        <v>45</v>
      </c>
    </row>
    <row r="578" spans="1:9" x14ac:dyDescent="0.3">
      <c r="A578">
        <v>1128299</v>
      </c>
      <c r="B578" s="16">
        <v>43967</v>
      </c>
      <c r="C578" t="s">
        <v>20</v>
      </c>
      <c r="D578">
        <v>128</v>
      </c>
      <c r="E578">
        <v>6528</v>
      </c>
      <c r="F578">
        <v>3459.84</v>
      </c>
      <c r="G578" t="s">
        <v>31</v>
      </c>
      <c r="H578" t="s">
        <v>44</v>
      </c>
      <c r="I578" t="s">
        <v>45</v>
      </c>
    </row>
    <row r="579" spans="1:9" x14ac:dyDescent="0.3">
      <c r="A579">
        <v>1128299</v>
      </c>
      <c r="B579" s="16">
        <v>43967</v>
      </c>
      <c r="C579" t="s">
        <v>20</v>
      </c>
      <c r="D579">
        <v>425</v>
      </c>
      <c r="E579">
        <v>233750.00000000003</v>
      </c>
      <c r="F579">
        <v>93500.000000000015</v>
      </c>
      <c r="G579" t="s">
        <v>31</v>
      </c>
      <c r="H579" t="s">
        <v>44</v>
      </c>
      <c r="I579" t="s">
        <v>45</v>
      </c>
    </row>
    <row r="580" spans="1:9" x14ac:dyDescent="0.3">
      <c r="A580">
        <v>1128299</v>
      </c>
      <c r="B580" s="16">
        <v>43968</v>
      </c>
      <c r="C580" t="s">
        <v>21</v>
      </c>
      <c r="D580">
        <v>116</v>
      </c>
      <c r="E580">
        <v>6960</v>
      </c>
      <c r="F580">
        <v>3340.7999999999997</v>
      </c>
      <c r="G580" t="s">
        <v>31</v>
      </c>
      <c r="H580" t="s">
        <v>44</v>
      </c>
      <c r="I580" t="s">
        <v>45</v>
      </c>
    </row>
    <row r="581" spans="1:9" x14ac:dyDescent="0.3">
      <c r="A581">
        <v>1128299</v>
      </c>
      <c r="B581" s="16">
        <v>43968</v>
      </c>
      <c r="C581" t="s">
        <v>21</v>
      </c>
      <c r="D581">
        <v>400</v>
      </c>
      <c r="E581">
        <v>260000.00000000006</v>
      </c>
      <c r="F581">
        <v>91000.000000000015</v>
      </c>
      <c r="G581" t="s">
        <v>31</v>
      </c>
      <c r="H581" t="s">
        <v>44</v>
      </c>
      <c r="I581" t="s">
        <v>45</v>
      </c>
    </row>
    <row r="582" spans="1:9" x14ac:dyDescent="0.3">
      <c r="A582">
        <v>1128299</v>
      </c>
      <c r="B582" s="16">
        <v>43969</v>
      </c>
      <c r="C582" t="s">
        <v>22</v>
      </c>
      <c r="D582">
        <v>105</v>
      </c>
      <c r="E582">
        <v>7140</v>
      </c>
      <c r="F582">
        <v>4926.6000000000013</v>
      </c>
      <c r="G582" t="s">
        <v>31</v>
      </c>
      <c r="H582" t="s">
        <v>44</v>
      </c>
      <c r="I582" t="s">
        <v>45</v>
      </c>
    </row>
    <row r="583" spans="1:9" x14ac:dyDescent="0.3">
      <c r="A583">
        <v>1128299</v>
      </c>
      <c r="B583" s="16">
        <v>43969</v>
      </c>
      <c r="C583" t="s">
        <v>22</v>
      </c>
      <c r="D583">
        <v>375</v>
      </c>
      <c r="E583">
        <v>281250.00000000006</v>
      </c>
      <c r="F583">
        <v>154687.50000000009</v>
      </c>
      <c r="G583" t="s">
        <v>31</v>
      </c>
      <c r="H583" t="s">
        <v>44</v>
      </c>
      <c r="I583" t="s">
        <v>45</v>
      </c>
    </row>
    <row r="584" spans="1:9" x14ac:dyDescent="0.3">
      <c r="A584">
        <v>1128299</v>
      </c>
      <c r="B584" s="16">
        <v>43970</v>
      </c>
      <c r="C584" t="s">
        <v>23</v>
      </c>
      <c r="D584">
        <v>130</v>
      </c>
      <c r="E584">
        <v>9490</v>
      </c>
      <c r="F584">
        <v>2941.9</v>
      </c>
      <c r="G584" t="s">
        <v>31</v>
      </c>
      <c r="H584" t="s">
        <v>44</v>
      </c>
      <c r="I584" t="s">
        <v>45</v>
      </c>
    </row>
    <row r="585" spans="1:9" x14ac:dyDescent="0.3">
      <c r="A585">
        <v>1128299</v>
      </c>
      <c r="B585" s="16">
        <v>43970</v>
      </c>
      <c r="C585" t="s">
        <v>23</v>
      </c>
      <c r="D585">
        <v>500</v>
      </c>
      <c r="E585">
        <v>400000.00000000006</v>
      </c>
      <c r="F585">
        <v>80000.000000000015</v>
      </c>
      <c r="G585" t="s">
        <v>31</v>
      </c>
      <c r="H585" t="s">
        <v>44</v>
      </c>
      <c r="I585" t="s">
        <v>45</v>
      </c>
    </row>
    <row r="586" spans="1:9" x14ac:dyDescent="0.3">
      <c r="A586">
        <v>1128299</v>
      </c>
      <c r="B586" s="16">
        <v>43971</v>
      </c>
      <c r="C586" t="s">
        <v>17</v>
      </c>
      <c r="D586">
        <v>203</v>
      </c>
      <c r="E586">
        <v>11977</v>
      </c>
      <c r="F586">
        <v>6228.04</v>
      </c>
      <c r="G586" t="s">
        <v>31</v>
      </c>
      <c r="H586" t="s">
        <v>44</v>
      </c>
      <c r="I586" t="s">
        <v>45</v>
      </c>
    </row>
    <row r="587" spans="1:9" x14ac:dyDescent="0.3">
      <c r="A587">
        <v>1128299</v>
      </c>
      <c r="B587" s="16">
        <v>43971</v>
      </c>
      <c r="C587" t="s">
        <v>17</v>
      </c>
      <c r="D587">
        <v>700</v>
      </c>
      <c r="E587">
        <v>455000.00000000012</v>
      </c>
      <c r="F587">
        <v>182000.00000000006</v>
      </c>
      <c r="G587" t="s">
        <v>31</v>
      </c>
      <c r="H587" t="s">
        <v>44</v>
      </c>
      <c r="I587" t="s">
        <v>45</v>
      </c>
    </row>
    <row r="588" spans="1:9" x14ac:dyDescent="0.3">
      <c r="A588">
        <v>1128299</v>
      </c>
      <c r="B588" s="16">
        <v>43972</v>
      </c>
      <c r="C588" t="s">
        <v>19</v>
      </c>
      <c r="D588">
        <v>182</v>
      </c>
      <c r="E588">
        <v>11648</v>
      </c>
      <c r="F588">
        <v>4426.24</v>
      </c>
      <c r="G588" t="s">
        <v>31</v>
      </c>
      <c r="H588" t="s">
        <v>44</v>
      </c>
      <c r="I588" t="s">
        <v>45</v>
      </c>
    </row>
    <row r="589" spans="1:9" x14ac:dyDescent="0.3">
      <c r="A589">
        <v>1128299</v>
      </c>
      <c r="B589" s="16">
        <v>43972</v>
      </c>
      <c r="C589" t="s">
        <v>19</v>
      </c>
      <c r="D589">
        <v>700</v>
      </c>
      <c r="E589">
        <v>490000.00000000012</v>
      </c>
      <c r="F589">
        <v>122500.00000000003</v>
      </c>
      <c r="G589" t="s">
        <v>31</v>
      </c>
      <c r="H589" t="s">
        <v>44</v>
      </c>
      <c r="I589" t="s">
        <v>45</v>
      </c>
    </row>
    <row r="590" spans="1:9" x14ac:dyDescent="0.3">
      <c r="A590">
        <v>1128299</v>
      </c>
      <c r="B590" s="16">
        <v>43973</v>
      </c>
      <c r="C590" t="s">
        <v>20</v>
      </c>
      <c r="D590">
        <v>125</v>
      </c>
      <c r="E590">
        <v>7500</v>
      </c>
      <c r="F590">
        <v>4125</v>
      </c>
      <c r="G590" t="s">
        <v>31</v>
      </c>
      <c r="H590" t="s">
        <v>44</v>
      </c>
      <c r="I590" t="s">
        <v>45</v>
      </c>
    </row>
    <row r="591" spans="1:9" x14ac:dyDescent="0.3">
      <c r="A591">
        <v>1128299</v>
      </c>
      <c r="B591" s="16">
        <v>43973</v>
      </c>
      <c r="C591" t="s">
        <v>20</v>
      </c>
      <c r="D591">
        <v>500</v>
      </c>
      <c r="E591">
        <v>325000.00000000006</v>
      </c>
      <c r="F591">
        <v>130000.00000000003</v>
      </c>
      <c r="G591" t="s">
        <v>31</v>
      </c>
      <c r="H591" t="s">
        <v>44</v>
      </c>
      <c r="I591" t="s">
        <v>45</v>
      </c>
    </row>
    <row r="592" spans="1:9" x14ac:dyDescent="0.3">
      <c r="A592">
        <v>1128299</v>
      </c>
      <c r="B592" s="16">
        <v>43974</v>
      </c>
      <c r="C592" t="s">
        <v>21</v>
      </c>
      <c r="D592">
        <v>125</v>
      </c>
      <c r="E592">
        <v>7875</v>
      </c>
      <c r="F592">
        <v>3543.7499999999995</v>
      </c>
      <c r="G592" t="s">
        <v>31</v>
      </c>
      <c r="H592" t="s">
        <v>44</v>
      </c>
      <c r="I592" t="s">
        <v>45</v>
      </c>
    </row>
    <row r="593" spans="1:9" x14ac:dyDescent="0.3">
      <c r="A593">
        <v>1128299</v>
      </c>
      <c r="B593" s="16">
        <v>43974</v>
      </c>
      <c r="C593" t="s">
        <v>21</v>
      </c>
      <c r="D593">
        <v>500</v>
      </c>
      <c r="E593">
        <v>325000.00000000006</v>
      </c>
      <c r="F593">
        <v>113750.00000000001</v>
      </c>
      <c r="G593" t="s">
        <v>31</v>
      </c>
      <c r="H593" t="s">
        <v>44</v>
      </c>
      <c r="I593" t="s">
        <v>45</v>
      </c>
    </row>
    <row r="594" spans="1:9" x14ac:dyDescent="0.3">
      <c r="A594">
        <v>1128299</v>
      </c>
      <c r="B594" s="16">
        <v>43975</v>
      </c>
      <c r="C594" t="s">
        <v>22</v>
      </c>
      <c r="D594">
        <v>115</v>
      </c>
      <c r="E594">
        <v>7820</v>
      </c>
      <c r="F594">
        <v>5239.4000000000015</v>
      </c>
      <c r="G594" t="s">
        <v>31</v>
      </c>
      <c r="H594" t="s">
        <v>44</v>
      </c>
      <c r="I594" t="s">
        <v>45</v>
      </c>
    </row>
    <row r="595" spans="1:9" x14ac:dyDescent="0.3">
      <c r="A595">
        <v>1197831</v>
      </c>
      <c r="B595" s="16">
        <v>43975</v>
      </c>
      <c r="C595" t="s">
        <v>21</v>
      </c>
      <c r="D595">
        <v>209</v>
      </c>
      <c r="E595">
        <v>11286</v>
      </c>
      <c r="F595">
        <v>4852.9799999999996</v>
      </c>
      <c r="G595" t="s">
        <v>48</v>
      </c>
      <c r="H595" t="s">
        <v>49</v>
      </c>
      <c r="I595" t="s">
        <v>50</v>
      </c>
    </row>
    <row r="596" spans="1:9" x14ac:dyDescent="0.3">
      <c r="A596">
        <v>1185732</v>
      </c>
      <c r="B596" s="16">
        <v>43975</v>
      </c>
      <c r="C596" t="s">
        <v>22</v>
      </c>
      <c r="D596">
        <v>202</v>
      </c>
      <c r="E596">
        <v>12120</v>
      </c>
      <c r="F596">
        <v>5938.8</v>
      </c>
      <c r="G596" t="s">
        <v>48</v>
      </c>
      <c r="H596" t="s">
        <v>49</v>
      </c>
      <c r="I596" t="s">
        <v>50</v>
      </c>
    </row>
    <row r="597" spans="1:9" x14ac:dyDescent="0.3">
      <c r="A597">
        <v>1197831</v>
      </c>
      <c r="B597" s="16">
        <v>43975</v>
      </c>
      <c r="C597" t="s">
        <v>20</v>
      </c>
      <c r="D597">
        <v>248</v>
      </c>
      <c r="E597">
        <v>12896</v>
      </c>
      <c r="F597">
        <v>4771.5199999999995</v>
      </c>
      <c r="G597" t="s">
        <v>48</v>
      </c>
      <c r="H597" t="s">
        <v>49</v>
      </c>
      <c r="I597" t="s">
        <v>50</v>
      </c>
    </row>
    <row r="598" spans="1:9" x14ac:dyDescent="0.3">
      <c r="A598">
        <v>1197831</v>
      </c>
      <c r="B598" s="16">
        <v>43975</v>
      </c>
      <c r="C598" t="s">
        <v>19</v>
      </c>
      <c r="D598">
        <v>254</v>
      </c>
      <c r="E598">
        <v>12954</v>
      </c>
      <c r="F598">
        <v>6088.38</v>
      </c>
      <c r="G598" t="s">
        <v>48</v>
      </c>
      <c r="H598" t="s">
        <v>49</v>
      </c>
      <c r="I598" t="s">
        <v>50</v>
      </c>
    </row>
    <row r="599" spans="1:9" x14ac:dyDescent="0.3">
      <c r="A599">
        <v>1185732</v>
      </c>
      <c r="B599" s="16">
        <v>43975</v>
      </c>
      <c r="C599" t="s">
        <v>23</v>
      </c>
      <c r="D599">
        <v>219</v>
      </c>
      <c r="E599">
        <v>14016</v>
      </c>
      <c r="F599">
        <v>8830.08</v>
      </c>
      <c r="G599" t="s">
        <v>48</v>
      </c>
      <c r="H599" t="s">
        <v>49</v>
      </c>
      <c r="I599" t="s">
        <v>50</v>
      </c>
    </row>
    <row r="600" spans="1:9" x14ac:dyDescent="0.3">
      <c r="A600">
        <v>1197831</v>
      </c>
      <c r="B600" s="16">
        <v>43975</v>
      </c>
      <c r="C600" t="s">
        <v>17</v>
      </c>
      <c r="D600">
        <v>323</v>
      </c>
      <c r="E600">
        <v>20349</v>
      </c>
      <c r="F600">
        <v>11395.44</v>
      </c>
      <c r="G600" t="s">
        <v>48</v>
      </c>
      <c r="H600" t="s">
        <v>49</v>
      </c>
      <c r="I600" t="s">
        <v>50</v>
      </c>
    </row>
    <row r="601" spans="1:9" x14ac:dyDescent="0.3">
      <c r="A601">
        <v>1128299</v>
      </c>
      <c r="B601" s="16">
        <v>43975</v>
      </c>
      <c r="C601" t="s">
        <v>22</v>
      </c>
      <c r="D601">
        <v>425</v>
      </c>
      <c r="E601">
        <v>318750.00000000006</v>
      </c>
      <c r="F601">
        <v>175312.50000000009</v>
      </c>
      <c r="G601" t="s">
        <v>31</v>
      </c>
      <c r="H601" t="s">
        <v>44</v>
      </c>
      <c r="I601" t="s">
        <v>45</v>
      </c>
    </row>
    <row r="602" spans="1:9" x14ac:dyDescent="0.3">
      <c r="A602">
        <v>1197831</v>
      </c>
      <c r="B602" s="16">
        <v>43975</v>
      </c>
      <c r="C602" t="s">
        <v>21</v>
      </c>
      <c r="D602">
        <v>775</v>
      </c>
      <c r="E602">
        <v>426250.00000000006</v>
      </c>
      <c r="F602">
        <v>127875.00000000001</v>
      </c>
      <c r="G602" t="s">
        <v>48</v>
      </c>
      <c r="H602" t="s">
        <v>49</v>
      </c>
      <c r="I602" t="s">
        <v>50</v>
      </c>
    </row>
    <row r="603" spans="1:9" x14ac:dyDescent="0.3">
      <c r="A603">
        <v>1197831</v>
      </c>
      <c r="B603" s="16">
        <v>43975</v>
      </c>
      <c r="C603" t="s">
        <v>20</v>
      </c>
      <c r="D603">
        <v>825</v>
      </c>
      <c r="E603">
        <v>453750.00000000006</v>
      </c>
      <c r="F603">
        <v>113437.50000000001</v>
      </c>
      <c r="G603" t="s">
        <v>48</v>
      </c>
      <c r="H603" t="s">
        <v>49</v>
      </c>
      <c r="I603" t="s">
        <v>50</v>
      </c>
    </row>
    <row r="604" spans="1:9" x14ac:dyDescent="0.3">
      <c r="A604">
        <v>1197831</v>
      </c>
      <c r="B604" s="16">
        <v>43975</v>
      </c>
      <c r="C604" t="s">
        <v>19</v>
      </c>
      <c r="D604">
        <v>875</v>
      </c>
      <c r="E604">
        <v>481250.00000000006</v>
      </c>
      <c r="F604">
        <v>168437.5</v>
      </c>
      <c r="G604" t="s">
        <v>48</v>
      </c>
      <c r="H604" t="s">
        <v>49</v>
      </c>
      <c r="I604" t="s">
        <v>50</v>
      </c>
    </row>
    <row r="605" spans="1:9" x14ac:dyDescent="0.3">
      <c r="A605">
        <v>1185732</v>
      </c>
      <c r="B605" s="16">
        <v>43975</v>
      </c>
      <c r="C605" t="s">
        <v>22</v>
      </c>
      <c r="D605">
        <v>775</v>
      </c>
      <c r="E605">
        <v>503750</v>
      </c>
      <c r="F605">
        <v>176312.5</v>
      </c>
      <c r="G605" t="s">
        <v>48</v>
      </c>
      <c r="H605" t="s">
        <v>49</v>
      </c>
      <c r="I605" t="s">
        <v>50</v>
      </c>
    </row>
    <row r="606" spans="1:9" x14ac:dyDescent="0.3">
      <c r="A606">
        <v>1185732</v>
      </c>
      <c r="B606" s="16">
        <v>43975</v>
      </c>
      <c r="C606" t="s">
        <v>23</v>
      </c>
      <c r="D606">
        <v>875</v>
      </c>
      <c r="E606">
        <v>612500</v>
      </c>
      <c r="F606">
        <v>306250</v>
      </c>
      <c r="G606" t="s">
        <v>48</v>
      </c>
      <c r="H606" t="s">
        <v>49</v>
      </c>
      <c r="I606" t="s">
        <v>50</v>
      </c>
    </row>
    <row r="607" spans="1:9" x14ac:dyDescent="0.3">
      <c r="A607">
        <v>1197831</v>
      </c>
      <c r="B607" s="16">
        <v>43975</v>
      </c>
      <c r="C607" t="s">
        <v>17</v>
      </c>
      <c r="D607">
        <v>1075</v>
      </c>
      <c r="E607">
        <v>698750</v>
      </c>
      <c r="F607">
        <v>314437.5</v>
      </c>
      <c r="G607" t="s">
        <v>48</v>
      </c>
      <c r="H607" t="s">
        <v>49</v>
      </c>
      <c r="I607" t="s">
        <v>50</v>
      </c>
    </row>
    <row r="608" spans="1:9" x14ac:dyDescent="0.3">
      <c r="A608">
        <v>1128299</v>
      </c>
      <c r="B608" s="16">
        <v>43976</v>
      </c>
      <c r="C608" t="s">
        <v>23</v>
      </c>
      <c r="D608">
        <v>137</v>
      </c>
      <c r="E608">
        <v>10275</v>
      </c>
      <c r="F608">
        <v>3390.75</v>
      </c>
      <c r="G608" t="s">
        <v>31</v>
      </c>
      <c r="H608" t="s">
        <v>44</v>
      </c>
      <c r="I608" t="s">
        <v>45</v>
      </c>
    </row>
    <row r="609" spans="1:9" x14ac:dyDescent="0.3">
      <c r="A609">
        <v>1128299</v>
      </c>
      <c r="B609" s="16">
        <v>43976</v>
      </c>
      <c r="C609" t="s">
        <v>23</v>
      </c>
      <c r="D609">
        <v>525</v>
      </c>
      <c r="E609">
        <v>420000.00000000006</v>
      </c>
      <c r="F609">
        <v>84000.000000000015</v>
      </c>
      <c r="G609" t="s">
        <v>31</v>
      </c>
      <c r="H609" t="s">
        <v>44</v>
      </c>
      <c r="I609" t="s">
        <v>45</v>
      </c>
    </row>
    <row r="610" spans="1:9" x14ac:dyDescent="0.3">
      <c r="A610">
        <v>1128299</v>
      </c>
      <c r="B610" s="16">
        <v>43977</v>
      </c>
      <c r="C610" t="s">
        <v>17</v>
      </c>
      <c r="D610">
        <v>117</v>
      </c>
      <c r="E610">
        <v>4212</v>
      </c>
      <c r="F610">
        <v>1726.9199999999998</v>
      </c>
      <c r="G610" t="s">
        <v>31</v>
      </c>
      <c r="H610" t="s">
        <v>44</v>
      </c>
      <c r="I610" t="s">
        <v>45</v>
      </c>
    </row>
    <row r="611" spans="1:9" x14ac:dyDescent="0.3">
      <c r="A611">
        <v>1128299</v>
      </c>
      <c r="B611" s="16">
        <v>43977</v>
      </c>
      <c r="C611" t="s">
        <v>17</v>
      </c>
      <c r="D611">
        <v>450</v>
      </c>
      <c r="E611">
        <v>180000</v>
      </c>
      <c r="F611">
        <v>54000</v>
      </c>
      <c r="G611" t="s">
        <v>31</v>
      </c>
      <c r="H611" t="s">
        <v>44</v>
      </c>
      <c r="I611" t="s">
        <v>45</v>
      </c>
    </row>
    <row r="612" spans="1:9" x14ac:dyDescent="0.3">
      <c r="A612">
        <v>1128299</v>
      </c>
      <c r="B612" s="16">
        <v>43978</v>
      </c>
      <c r="C612" t="s">
        <v>19</v>
      </c>
      <c r="D612">
        <v>131</v>
      </c>
      <c r="E612">
        <v>6288</v>
      </c>
      <c r="F612">
        <v>2515.2000000000003</v>
      </c>
      <c r="G612" t="s">
        <v>31</v>
      </c>
      <c r="H612" t="s">
        <v>44</v>
      </c>
      <c r="I612" t="s">
        <v>45</v>
      </c>
    </row>
    <row r="613" spans="1:9" x14ac:dyDescent="0.3">
      <c r="A613">
        <v>1128299</v>
      </c>
      <c r="B613" s="16">
        <v>43978</v>
      </c>
      <c r="C613" t="s">
        <v>19</v>
      </c>
      <c r="D613">
        <v>450</v>
      </c>
      <c r="E613">
        <v>225000</v>
      </c>
      <c r="F613">
        <v>56250</v>
      </c>
      <c r="G613" t="s">
        <v>31</v>
      </c>
      <c r="H613" t="s">
        <v>44</v>
      </c>
      <c r="I613" t="s">
        <v>45</v>
      </c>
    </row>
    <row r="614" spans="1:9" x14ac:dyDescent="0.3">
      <c r="A614">
        <v>1128299</v>
      </c>
      <c r="B614" s="16">
        <v>43979</v>
      </c>
      <c r="C614" t="s">
        <v>20</v>
      </c>
      <c r="D614">
        <v>135</v>
      </c>
      <c r="E614">
        <v>6210</v>
      </c>
      <c r="F614">
        <v>2173.5</v>
      </c>
      <c r="G614" t="s">
        <v>31</v>
      </c>
      <c r="H614" t="s">
        <v>44</v>
      </c>
      <c r="I614" t="s">
        <v>45</v>
      </c>
    </row>
    <row r="615" spans="1:9" x14ac:dyDescent="0.3">
      <c r="A615">
        <v>1128299</v>
      </c>
      <c r="B615" s="16">
        <v>43979</v>
      </c>
      <c r="C615" t="s">
        <v>20</v>
      </c>
      <c r="D615">
        <v>450</v>
      </c>
      <c r="E615">
        <v>225000</v>
      </c>
      <c r="F615">
        <v>56250</v>
      </c>
      <c r="G615" t="s">
        <v>31</v>
      </c>
      <c r="H615" t="s">
        <v>44</v>
      </c>
      <c r="I615" t="s">
        <v>45</v>
      </c>
    </row>
    <row r="616" spans="1:9" x14ac:dyDescent="0.3">
      <c r="A616">
        <v>1128299</v>
      </c>
      <c r="B616" s="16">
        <v>43980</v>
      </c>
      <c r="C616" t="s">
        <v>21</v>
      </c>
      <c r="D616">
        <v>78</v>
      </c>
      <c r="E616">
        <v>3822</v>
      </c>
      <c r="F616">
        <v>1567.02</v>
      </c>
      <c r="G616" t="s">
        <v>31</v>
      </c>
      <c r="H616" t="s">
        <v>44</v>
      </c>
      <c r="I616" t="s">
        <v>45</v>
      </c>
    </row>
    <row r="617" spans="1:9" x14ac:dyDescent="0.3">
      <c r="A617">
        <v>1128299</v>
      </c>
      <c r="B617" s="16">
        <v>43980</v>
      </c>
      <c r="C617" t="s">
        <v>21</v>
      </c>
      <c r="D617">
        <v>300</v>
      </c>
      <c r="E617">
        <v>150000</v>
      </c>
      <c r="F617">
        <v>45000</v>
      </c>
      <c r="G617" t="s">
        <v>31</v>
      </c>
      <c r="H617" t="s">
        <v>44</v>
      </c>
      <c r="I617" t="s">
        <v>45</v>
      </c>
    </row>
    <row r="618" spans="1:9" x14ac:dyDescent="0.3">
      <c r="A618">
        <v>1128299</v>
      </c>
      <c r="B618" s="16">
        <v>43981</v>
      </c>
      <c r="C618" t="s">
        <v>22</v>
      </c>
      <c r="D618">
        <v>73</v>
      </c>
      <c r="E618">
        <v>3723</v>
      </c>
      <c r="F618">
        <v>1451.97</v>
      </c>
      <c r="G618" t="s">
        <v>31</v>
      </c>
      <c r="H618" t="s">
        <v>46</v>
      </c>
      <c r="I618" t="s">
        <v>47</v>
      </c>
    </row>
    <row r="619" spans="1:9" x14ac:dyDescent="0.3">
      <c r="A619">
        <v>1128299</v>
      </c>
      <c r="B619" s="16">
        <v>43981</v>
      </c>
      <c r="C619" t="s">
        <v>22</v>
      </c>
      <c r="D619">
        <v>250</v>
      </c>
      <c r="E619">
        <v>137500.00000000003</v>
      </c>
      <c r="F619">
        <v>34375.000000000007</v>
      </c>
      <c r="G619" t="s">
        <v>31</v>
      </c>
      <c r="H619" t="s">
        <v>46</v>
      </c>
      <c r="I619" t="s">
        <v>47</v>
      </c>
    </row>
    <row r="620" spans="1:9" x14ac:dyDescent="0.3">
      <c r="A620">
        <v>1128299</v>
      </c>
      <c r="B620" s="16">
        <v>43982</v>
      </c>
      <c r="C620" t="s">
        <v>23</v>
      </c>
      <c r="D620">
        <v>125</v>
      </c>
      <c r="E620">
        <v>5750</v>
      </c>
      <c r="F620">
        <v>1782.5</v>
      </c>
      <c r="G620" t="s">
        <v>31</v>
      </c>
      <c r="H620" t="s">
        <v>46</v>
      </c>
      <c r="I620" t="s">
        <v>47</v>
      </c>
    </row>
    <row r="621" spans="1:9" x14ac:dyDescent="0.3">
      <c r="A621">
        <v>1128299</v>
      </c>
      <c r="B621" s="16">
        <v>43982</v>
      </c>
      <c r="C621" t="s">
        <v>23</v>
      </c>
      <c r="D621">
        <v>500</v>
      </c>
      <c r="E621">
        <v>250000</v>
      </c>
      <c r="F621">
        <v>50000</v>
      </c>
      <c r="G621" t="s">
        <v>31</v>
      </c>
      <c r="H621" t="s">
        <v>46</v>
      </c>
      <c r="I621" t="s">
        <v>47</v>
      </c>
    </row>
    <row r="622" spans="1:9" x14ac:dyDescent="0.3">
      <c r="A622">
        <v>1128299</v>
      </c>
      <c r="B622" s="16">
        <v>43983</v>
      </c>
      <c r="C622" t="s">
        <v>17</v>
      </c>
      <c r="D622">
        <v>138</v>
      </c>
      <c r="E622">
        <v>4968</v>
      </c>
      <c r="F622">
        <v>2136.2399999999998</v>
      </c>
      <c r="G622" t="s">
        <v>31</v>
      </c>
      <c r="H622" t="s">
        <v>46</v>
      </c>
      <c r="I622" t="s">
        <v>47</v>
      </c>
    </row>
    <row r="623" spans="1:9" x14ac:dyDescent="0.3">
      <c r="A623">
        <v>1128299</v>
      </c>
      <c r="B623" s="16">
        <v>43983</v>
      </c>
      <c r="C623" t="s">
        <v>17</v>
      </c>
      <c r="D623">
        <v>550</v>
      </c>
      <c r="E623">
        <v>220000</v>
      </c>
      <c r="F623">
        <v>66000</v>
      </c>
      <c r="G623" t="s">
        <v>31</v>
      </c>
      <c r="H623" t="s">
        <v>46</v>
      </c>
      <c r="I623" t="s">
        <v>47</v>
      </c>
    </row>
    <row r="624" spans="1:9" x14ac:dyDescent="0.3">
      <c r="A624">
        <v>1128299</v>
      </c>
      <c r="B624" s="16">
        <v>43984</v>
      </c>
      <c r="C624" t="s">
        <v>19</v>
      </c>
      <c r="D624">
        <v>131</v>
      </c>
      <c r="E624">
        <v>6157</v>
      </c>
      <c r="F624">
        <v>2401.23</v>
      </c>
      <c r="G624" t="s">
        <v>31</v>
      </c>
      <c r="H624" t="s">
        <v>46</v>
      </c>
      <c r="I624" t="s">
        <v>47</v>
      </c>
    </row>
    <row r="625" spans="1:9" x14ac:dyDescent="0.3">
      <c r="A625">
        <v>1128299</v>
      </c>
      <c r="B625" s="16">
        <v>43984</v>
      </c>
      <c r="C625" t="s">
        <v>19</v>
      </c>
      <c r="D625">
        <v>450</v>
      </c>
      <c r="E625">
        <v>225000</v>
      </c>
      <c r="F625">
        <v>56250</v>
      </c>
      <c r="G625" t="s">
        <v>31</v>
      </c>
      <c r="H625" t="s">
        <v>46</v>
      </c>
      <c r="I625" t="s">
        <v>47</v>
      </c>
    </row>
    <row r="626" spans="1:9" x14ac:dyDescent="0.3">
      <c r="A626">
        <v>1128299</v>
      </c>
      <c r="B626" s="16">
        <v>43985</v>
      </c>
      <c r="C626" t="s">
        <v>20</v>
      </c>
      <c r="D626">
        <v>122</v>
      </c>
      <c r="E626">
        <v>5734</v>
      </c>
      <c r="F626">
        <v>2236.2600000000002</v>
      </c>
      <c r="G626" t="s">
        <v>31</v>
      </c>
      <c r="H626" t="s">
        <v>46</v>
      </c>
      <c r="I626" t="s">
        <v>47</v>
      </c>
    </row>
    <row r="627" spans="1:9" x14ac:dyDescent="0.3">
      <c r="A627">
        <v>1128299</v>
      </c>
      <c r="B627" s="16">
        <v>43985</v>
      </c>
      <c r="C627" t="s">
        <v>20</v>
      </c>
      <c r="D627">
        <v>450</v>
      </c>
      <c r="E627">
        <v>225000</v>
      </c>
      <c r="F627">
        <v>56250</v>
      </c>
      <c r="G627" t="s">
        <v>31</v>
      </c>
      <c r="H627" t="s">
        <v>46</v>
      </c>
      <c r="I627" t="s">
        <v>47</v>
      </c>
    </row>
    <row r="628" spans="1:9" x14ac:dyDescent="0.3">
      <c r="A628">
        <v>1128299</v>
      </c>
      <c r="B628" s="16">
        <v>43986</v>
      </c>
      <c r="C628" t="s">
        <v>21</v>
      </c>
      <c r="D628">
        <v>87</v>
      </c>
      <c r="E628">
        <v>4176</v>
      </c>
      <c r="F628">
        <v>1753.9199999999998</v>
      </c>
      <c r="G628" t="s">
        <v>31</v>
      </c>
      <c r="H628" t="s">
        <v>46</v>
      </c>
      <c r="I628" t="s">
        <v>47</v>
      </c>
    </row>
    <row r="629" spans="1:9" x14ac:dyDescent="0.3">
      <c r="A629">
        <v>1128299</v>
      </c>
      <c r="B629" s="16">
        <v>43986</v>
      </c>
      <c r="C629" t="s">
        <v>21</v>
      </c>
      <c r="D629">
        <v>300</v>
      </c>
      <c r="E629">
        <v>150000</v>
      </c>
      <c r="F629">
        <v>45000</v>
      </c>
      <c r="G629" t="s">
        <v>31</v>
      </c>
      <c r="H629" t="s">
        <v>46</v>
      </c>
      <c r="I629" t="s">
        <v>47</v>
      </c>
    </row>
    <row r="630" spans="1:9" x14ac:dyDescent="0.3">
      <c r="A630">
        <v>1128299</v>
      </c>
      <c r="B630" s="16">
        <v>43987</v>
      </c>
      <c r="C630" t="s">
        <v>22</v>
      </c>
      <c r="D630">
        <v>65</v>
      </c>
      <c r="E630">
        <v>3380</v>
      </c>
      <c r="F630">
        <v>1352</v>
      </c>
      <c r="G630" t="s">
        <v>31</v>
      </c>
      <c r="H630" t="s">
        <v>46</v>
      </c>
      <c r="I630" t="s">
        <v>47</v>
      </c>
    </row>
    <row r="631" spans="1:9" x14ac:dyDescent="0.3">
      <c r="A631">
        <v>1128299</v>
      </c>
      <c r="B631" s="16">
        <v>43987</v>
      </c>
      <c r="C631" t="s">
        <v>22</v>
      </c>
      <c r="D631">
        <v>225</v>
      </c>
      <c r="E631">
        <v>123750.00000000001</v>
      </c>
      <c r="F631">
        <v>30937.500000000004</v>
      </c>
      <c r="G631" t="s">
        <v>31</v>
      </c>
      <c r="H631" t="s">
        <v>46</v>
      </c>
      <c r="I631" t="s">
        <v>47</v>
      </c>
    </row>
    <row r="632" spans="1:9" x14ac:dyDescent="0.3">
      <c r="A632">
        <v>1128299</v>
      </c>
      <c r="B632" s="16">
        <v>43988</v>
      </c>
      <c r="C632" t="s">
        <v>23</v>
      </c>
      <c r="D632">
        <v>123</v>
      </c>
      <c r="E632">
        <v>5658</v>
      </c>
      <c r="F632">
        <v>1753.98</v>
      </c>
      <c r="G632" t="s">
        <v>31</v>
      </c>
      <c r="H632" t="s">
        <v>46</v>
      </c>
      <c r="I632" t="s">
        <v>47</v>
      </c>
    </row>
    <row r="633" spans="1:9" x14ac:dyDescent="0.3">
      <c r="A633">
        <v>1128299</v>
      </c>
      <c r="B633" s="16">
        <v>43988</v>
      </c>
      <c r="C633" t="s">
        <v>23</v>
      </c>
      <c r="D633">
        <v>425</v>
      </c>
      <c r="E633">
        <v>212500</v>
      </c>
      <c r="F633">
        <v>42500</v>
      </c>
      <c r="G633" t="s">
        <v>31</v>
      </c>
      <c r="H633" t="s">
        <v>46</v>
      </c>
      <c r="I633" t="s">
        <v>47</v>
      </c>
    </row>
    <row r="634" spans="1:9" x14ac:dyDescent="0.3">
      <c r="A634">
        <v>1128299</v>
      </c>
      <c r="B634" s="16">
        <v>43989</v>
      </c>
      <c r="C634" t="s">
        <v>17</v>
      </c>
      <c r="D634">
        <v>167</v>
      </c>
      <c r="E634">
        <v>7682</v>
      </c>
      <c r="F634">
        <v>3456.8999999999996</v>
      </c>
      <c r="G634" t="s">
        <v>31</v>
      </c>
      <c r="H634" t="s">
        <v>46</v>
      </c>
      <c r="I634" t="s">
        <v>47</v>
      </c>
    </row>
    <row r="635" spans="1:9" x14ac:dyDescent="0.3">
      <c r="A635">
        <v>1128299</v>
      </c>
      <c r="B635" s="16">
        <v>43989</v>
      </c>
      <c r="C635" t="s">
        <v>17</v>
      </c>
      <c r="D635">
        <v>575</v>
      </c>
      <c r="E635">
        <v>287500</v>
      </c>
      <c r="F635">
        <v>86250</v>
      </c>
      <c r="G635" t="s">
        <v>31</v>
      </c>
      <c r="H635" t="s">
        <v>46</v>
      </c>
      <c r="I635" t="s">
        <v>47</v>
      </c>
    </row>
    <row r="636" spans="1:9" x14ac:dyDescent="0.3">
      <c r="A636">
        <v>1128299</v>
      </c>
      <c r="B636" s="16">
        <v>43990</v>
      </c>
      <c r="C636" t="s">
        <v>19</v>
      </c>
      <c r="D636">
        <v>115</v>
      </c>
      <c r="E636">
        <v>6670</v>
      </c>
      <c r="F636">
        <v>2401.1999999999998</v>
      </c>
      <c r="G636" t="s">
        <v>31</v>
      </c>
      <c r="H636" t="s">
        <v>46</v>
      </c>
      <c r="I636" t="s">
        <v>47</v>
      </c>
    </row>
    <row r="637" spans="1:9" x14ac:dyDescent="0.3">
      <c r="A637">
        <v>1128299</v>
      </c>
      <c r="B637" s="16">
        <v>43990</v>
      </c>
      <c r="C637" t="s">
        <v>19</v>
      </c>
      <c r="D637">
        <v>425</v>
      </c>
      <c r="E637">
        <v>255000</v>
      </c>
      <c r="F637">
        <v>63750</v>
      </c>
      <c r="G637" t="s">
        <v>31</v>
      </c>
      <c r="H637" t="s">
        <v>46</v>
      </c>
      <c r="I637" t="s">
        <v>47</v>
      </c>
    </row>
    <row r="638" spans="1:9" x14ac:dyDescent="0.3">
      <c r="A638">
        <v>1128299</v>
      </c>
      <c r="B638" s="16">
        <v>43991</v>
      </c>
      <c r="C638" t="s">
        <v>20</v>
      </c>
      <c r="D638">
        <v>115</v>
      </c>
      <c r="E638">
        <v>6900</v>
      </c>
      <c r="F638">
        <v>2760</v>
      </c>
      <c r="G638" t="s">
        <v>31</v>
      </c>
      <c r="H638" t="s">
        <v>46</v>
      </c>
      <c r="I638" t="s">
        <v>47</v>
      </c>
    </row>
    <row r="639" spans="1:9" x14ac:dyDescent="0.3">
      <c r="A639">
        <v>1128299</v>
      </c>
      <c r="B639" s="16">
        <v>43991</v>
      </c>
      <c r="C639" t="s">
        <v>20</v>
      </c>
      <c r="D639">
        <v>425</v>
      </c>
      <c r="E639">
        <v>276249.99999999994</v>
      </c>
      <c r="F639">
        <v>69062.499999999985</v>
      </c>
      <c r="G639" t="s">
        <v>31</v>
      </c>
      <c r="H639" t="s">
        <v>46</v>
      </c>
      <c r="I639" t="s">
        <v>47</v>
      </c>
    </row>
    <row r="640" spans="1:9" x14ac:dyDescent="0.3">
      <c r="A640">
        <v>1128299</v>
      </c>
      <c r="B640" s="16">
        <v>43992</v>
      </c>
      <c r="C640" t="s">
        <v>21</v>
      </c>
      <c r="D640">
        <v>85</v>
      </c>
      <c r="E640">
        <v>5440</v>
      </c>
      <c r="F640">
        <v>2284.7999999999997</v>
      </c>
      <c r="G640" t="s">
        <v>31</v>
      </c>
      <c r="H640" t="s">
        <v>46</v>
      </c>
      <c r="I640" t="s">
        <v>47</v>
      </c>
    </row>
    <row r="641" spans="1:9" x14ac:dyDescent="0.3">
      <c r="A641">
        <v>1128299</v>
      </c>
      <c r="B641" s="16">
        <v>43992</v>
      </c>
      <c r="C641" t="s">
        <v>21</v>
      </c>
      <c r="D641">
        <v>325</v>
      </c>
      <c r="E641">
        <v>211249.99999999994</v>
      </c>
      <c r="F641">
        <v>63374.999999999978</v>
      </c>
      <c r="G641" t="s">
        <v>31</v>
      </c>
      <c r="H641" t="s">
        <v>46</v>
      </c>
      <c r="I641" t="s">
        <v>47</v>
      </c>
    </row>
    <row r="642" spans="1:9" x14ac:dyDescent="0.3">
      <c r="A642">
        <v>1128299</v>
      </c>
      <c r="B642" s="16">
        <v>43993</v>
      </c>
      <c r="C642" t="s">
        <v>22</v>
      </c>
      <c r="D642">
        <v>46</v>
      </c>
      <c r="E642">
        <v>3174</v>
      </c>
      <c r="F642">
        <v>1206.1200000000001</v>
      </c>
      <c r="G642" t="s">
        <v>31</v>
      </c>
      <c r="H642" t="s">
        <v>46</v>
      </c>
      <c r="I642" t="s">
        <v>47</v>
      </c>
    </row>
    <row r="643" spans="1:9" x14ac:dyDescent="0.3">
      <c r="A643">
        <v>1128299</v>
      </c>
      <c r="B643" s="16">
        <v>43993</v>
      </c>
      <c r="C643" t="s">
        <v>22</v>
      </c>
      <c r="D643">
        <v>175</v>
      </c>
      <c r="E643">
        <v>122500</v>
      </c>
      <c r="F643">
        <v>30625</v>
      </c>
      <c r="G643" t="s">
        <v>31</v>
      </c>
      <c r="H643" t="s">
        <v>46</v>
      </c>
      <c r="I643" t="s">
        <v>47</v>
      </c>
    </row>
    <row r="644" spans="1:9" x14ac:dyDescent="0.3">
      <c r="A644">
        <v>1128299</v>
      </c>
      <c r="B644" s="16">
        <v>43994</v>
      </c>
      <c r="C644" t="s">
        <v>23</v>
      </c>
      <c r="D644">
        <v>105</v>
      </c>
      <c r="E644">
        <v>6510</v>
      </c>
      <c r="F644">
        <v>2213.4</v>
      </c>
      <c r="G644" t="s">
        <v>31</v>
      </c>
      <c r="H644" t="s">
        <v>46</v>
      </c>
      <c r="I644" t="s">
        <v>47</v>
      </c>
    </row>
    <row r="645" spans="1:9" x14ac:dyDescent="0.3">
      <c r="A645">
        <v>1128299</v>
      </c>
      <c r="B645" s="16">
        <v>43994</v>
      </c>
      <c r="C645" t="s">
        <v>23</v>
      </c>
      <c r="D645">
        <v>375</v>
      </c>
      <c r="E645">
        <v>243749.99999999994</v>
      </c>
      <c r="F645">
        <v>48749.999999999993</v>
      </c>
      <c r="G645" t="s">
        <v>31</v>
      </c>
      <c r="H645" t="s">
        <v>46</v>
      </c>
      <c r="I645" t="s">
        <v>47</v>
      </c>
    </row>
    <row r="646" spans="1:9" x14ac:dyDescent="0.3">
      <c r="A646">
        <v>1128299</v>
      </c>
      <c r="B646" s="16">
        <v>43995</v>
      </c>
      <c r="C646" t="s">
        <v>17</v>
      </c>
      <c r="D646">
        <v>160</v>
      </c>
      <c r="E646">
        <v>10880</v>
      </c>
      <c r="F646">
        <v>4787.2</v>
      </c>
      <c r="G646" t="s">
        <v>31</v>
      </c>
      <c r="H646" t="s">
        <v>46</v>
      </c>
      <c r="I646" t="s">
        <v>47</v>
      </c>
    </row>
    <row r="647" spans="1:9" x14ac:dyDescent="0.3">
      <c r="A647">
        <v>1128299</v>
      </c>
      <c r="B647" s="16">
        <v>43995</v>
      </c>
      <c r="C647" t="s">
        <v>17</v>
      </c>
      <c r="D647">
        <v>550</v>
      </c>
      <c r="E647">
        <v>385000</v>
      </c>
      <c r="F647">
        <v>115500</v>
      </c>
      <c r="G647" t="s">
        <v>31</v>
      </c>
      <c r="H647" t="s">
        <v>46</v>
      </c>
      <c r="I647" t="s">
        <v>47</v>
      </c>
    </row>
    <row r="648" spans="1:9" x14ac:dyDescent="0.3">
      <c r="A648">
        <v>1128299</v>
      </c>
      <c r="B648" s="16">
        <v>43996</v>
      </c>
      <c r="C648" t="s">
        <v>19</v>
      </c>
      <c r="D648">
        <v>88</v>
      </c>
      <c r="E648">
        <v>6248</v>
      </c>
      <c r="F648">
        <v>2436.7200000000003</v>
      </c>
      <c r="G648" t="s">
        <v>31</v>
      </c>
      <c r="H648" t="s">
        <v>46</v>
      </c>
      <c r="I648" t="s">
        <v>47</v>
      </c>
    </row>
    <row r="649" spans="1:9" x14ac:dyDescent="0.3">
      <c r="A649">
        <v>1128299</v>
      </c>
      <c r="B649" s="16">
        <v>43996</v>
      </c>
      <c r="C649" t="s">
        <v>19</v>
      </c>
      <c r="D649">
        <v>350</v>
      </c>
      <c r="E649">
        <v>262500</v>
      </c>
      <c r="F649">
        <v>65625</v>
      </c>
      <c r="G649" t="s">
        <v>31</v>
      </c>
      <c r="H649" t="s">
        <v>46</v>
      </c>
      <c r="I649" t="s">
        <v>47</v>
      </c>
    </row>
    <row r="650" spans="1:9" x14ac:dyDescent="0.3">
      <c r="A650">
        <v>1128299</v>
      </c>
      <c r="B650" s="16">
        <v>43997</v>
      </c>
      <c r="C650" t="s">
        <v>20</v>
      </c>
      <c r="D650">
        <v>120</v>
      </c>
      <c r="E650">
        <v>8880</v>
      </c>
      <c r="F650">
        <v>3463.2000000000003</v>
      </c>
      <c r="G650" t="s">
        <v>31</v>
      </c>
      <c r="H650" t="s">
        <v>46</v>
      </c>
      <c r="I650" t="s">
        <v>47</v>
      </c>
    </row>
    <row r="651" spans="1:9" x14ac:dyDescent="0.3">
      <c r="A651">
        <v>1128299</v>
      </c>
      <c r="B651" s="16">
        <v>43997</v>
      </c>
      <c r="C651" t="s">
        <v>20</v>
      </c>
      <c r="D651">
        <v>400</v>
      </c>
      <c r="E651">
        <v>300000</v>
      </c>
      <c r="F651">
        <v>75000</v>
      </c>
      <c r="G651" t="s">
        <v>31</v>
      </c>
      <c r="H651" t="s">
        <v>46</v>
      </c>
      <c r="I651" t="s">
        <v>47</v>
      </c>
    </row>
    <row r="652" spans="1:9" x14ac:dyDescent="0.3">
      <c r="A652">
        <v>1128299</v>
      </c>
      <c r="B652" s="16">
        <v>43998</v>
      </c>
      <c r="C652" t="s">
        <v>21</v>
      </c>
      <c r="D652">
        <v>90</v>
      </c>
      <c r="E652">
        <v>4950</v>
      </c>
      <c r="F652">
        <v>2079</v>
      </c>
      <c r="G652" t="s">
        <v>31</v>
      </c>
      <c r="H652" t="s">
        <v>46</v>
      </c>
      <c r="I652" t="s">
        <v>47</v>
      </c>
    </row>
    <row r="653" spans="1:9" x14ac:dyDescent="0.3">
      <c r="A653">
        <v>1128299</v>
      </c>
      <c r="B653" s="16">
        <v>43998</v>
      </c>
      <c r="C653" t="s">
        <v>21</v>
      </c>
      <c r="D653">
        <v>300</v>
      </c>
      <c r="E653">
        <v>180000</v>
      </c>
      <c r="F653">
        <v>54000</v>
      </c>
      <c r="G653" t="s">
        <v>31</v>
      </c>
      <c r="H653" t="s">
        <v>46</v>
      </c>
      <c r="I653" t="s">
        <v>47</v>
      </c>
    </row>
    <row r="654" spans="1:9" x14ac:dyDescent="0.3">
      <c r="A654">
        <v>1128299</v>
      </c>
      <c r="B654" s="16">
        <v>43999</v>
      </c>
      <c r="C654" t="s">
        <v>22</v>
      </c>
      <c r="D654">
        <v>56</v>
      </c>
      <c r="E654">
        <v>3304</v>
      </c>
      <c r="F654">
        <v>1321.6000000000001</v>
      </c>
      <c r="G654" t="s">
        <v>31</v>
      </c>
      <c r="H654" t="s">
        <v>46</v>
      </c>
      <c r="I654" t="s">
        <v>47</v>
      </c>
    </row>
    <row r="655" spans="1:9" x14ac:dyDescent="0.3">
      <c r="A655">
        <v>1128299</v>
      </c>
      <c r="B655" s="16">
        <v>43999</v>
      </c>
      <c r="C655" t="s">
        <v>22</v>
      </c>
      <c r="D655">
        <v>200</v>
      </c>
      <c r="E655">
        <v>130000</v>
      </c>
      <c r="F655">
        <v>32500</v>
      </c>
      <c r="G655" t="s">
        <v>31</v>
      </c>
      <c r="H655" t="s">
        <v>46</v>
      </c>
      <c r="I655" t="s">
        <v>47</v>
      </c>
    </row>
    <row r="656" spans="1:9" x14ac:dyDescent="0.3">
      <c r="A656">
        <v>1128299</v>
      </c>
      <c r="B656" s="16">
        <v>44000</v>
      </c>
      <c r="C656" t="s">
        <v>23</v>
      </c>
      <c r="D656">
        <v>88</v>
      </c>
      <c r="E656">
        <v>6864</v>
      </c>
      <c r="F656">
        <v>2196.48</v>
      </c>
      <c r="G656" t="s">
        <v>31</v>
      </c>
      <c r="H656" t="s">
        <v>46</v>
      </c>
      <c r="I656" t="s">
        <v>47</v>
      </c>
    </row>
    <row r="657" spans="1:9" x14ac:dyDescent="0.3">
      <c r="A657">
        <v>1128299</v>
      </c>
      <c r="B657" s="16">
        <v>44000</v>
      </c>
      <c r="C657" t="s">
        <v>23</v>
      </c>
      <c r="D657">
        <v>350</v>
      </c>
      <c r="E657">
        <v>280000</v>
      </c>
      <c r="F657">
        <v>56000</v>
      </c>
      <c r="G657" t="s">
        <v>31</v>
      </c>
      <c r="H657" t="s">
        <v>46</v>
      </c>
      <c r="I657" t="s">
        <v>47</v>
      </c>
    </row>
    <row r="658" spans="1:9" x14ac:dyDescent="0.3">
      <c r="A658">
        <v>1128299</v>
      </c>
      <c r="B658" s="16">
        <v>44001</v>
      </c>
      <c r="C658" t="s">
        <v>17</v>
      </c>
      <c r="D658">
        <v>165</v>
      </c>
      <c r="E658">
        <v>9075</v>
      </c>
      <c r="F658">
        <v>3720.75</v>
      </c>
      <c r="G658" t="s">
        <v>31</v>
      </c>
      <c r="H658" t="s">
        <v>46</v>
      </c>
      <c r="I658" t="s">
        <v>47</v>
      </c>
    </row>
    <row r="659" spans="1:9" x14ac:dyDescent="0.3">
      <c r="A659">
        <v>1128299</v>
      </c>
      <c r="B659" s="16">
        <v>44001</v>
      </c>
      <c r="C659" t="s">
        <v>17</v>
      </c>
      <c r="D659">
        <v>550</v>
      </c>
      <c r="E659">
        <v>330000</v>
      </c>
      <c r="F659">
        <v>99000</v>
      </c>
      <c r="G659" t="s">
        <v>31</v>
      </c>
      <c r="H659" t="s">
        <v>46</v>
      </c>
      <c r="I659" t="s">
        <v>47</v>
      </c>
    </row>
    <row r="660" spans="1:9" x14ac:dyDescent="0.3">
      <c r="A660">
        <v>1128299</v>
      </c>
      <c r="B660" s="16">
        <v>44002</v>
      </c>
      <c r="C660" t="s">
        <v>19</v>
      </c>
      <c r="D660">
        <v>108</v>
      </c>
      <c r="E660">
        <v>6480</v>
      </c>
      <c r="F660">
        <v>2462.4</v>
      </c>
      <c r="G660" t="s">
        <v>31</v>
      </c>
      <c r="H660" t="s">
        <v>46</v>
      </c>
      <c r="I660" t="s">
        <v>47</v>
      </c>
    </row>
    <row r="661" spans="1:9" x14ac:dyDescent="0.3">
      <c r="A661">
        <v>1128299</v>
      </c>
      <c r="B661" s="16">
        <v>44002</v>
      </c>
      <c r="C661" t="s">
        <v>19</v>
      </c>
      <c r="D661">
        <v>400</v>
      </c>
      <c r="E661">
        <v>260000</v>
      </c>
      <c r="F661">
        <v>65000</v>
      </c>
      <c r="G661" t="s">
        <v>31</v>
      </c>
      <c r="H661" t="s">
        <v>46</v>
      </c>
      <c r="I661" t="s">
        <v>47</v>
      </c>
    </row>
    <row r="662" spans="1:9" x14ac:dyDescent="0.3">
      <c r="A662">
        <v>1128299</v>
      </c>
      <c r="B662" s="16">
        <v>44003</v>
      </c>
      <c r="C662" t="s">
        <v>20</v>
      </c>
      <c r="D662">
        <v>120</v>
      </c>
      <c r="E662">
        <v>7320</v>
      </c>
      <c r="F662">
        <v>2781.6</v>
      </c>
      <c r="G662" t="s">
        <v>31</v>
      </c>
      <c r="H662" t="s">
        <v>46</v>
      </c>
      <c r="I662" t="s">
        <v>47</v>
      </c>
    </row>
    <row r="663" spans="1:9" x14ac:dyDescent="0.3">
      <c r="A663">
        <v>1128299</v>
      </c>
      <c r="B663" s="16">
        <v>44003</v>
      </c>
      <c r="C663" t="s">
        <v>20</v>
      </c>
      <c r="D663">
        <v>400</v>
      </c>
      <c r="E663">
        <v>260000</v>
      </c>
      <c r="F663">
        <v>65000</v>
      </c>
      <c r="G663" t="s">
        <v>31</v>
      </c>
      <c r="H663" t="s">
        <v>46</v>
      </c>
      <c r="I663" t="s">
        <v>47</v>
      </c>
    </row>
    <row r="664" spans="1:9" x14ac:dyDescent="0.3">
      <c r="A664">
        <v>1128299</v>
      </c>
      <c r="B664" s="16">
        <v>44004</v>
      </c>
      <c r="C664" t="s">
        <v>21</v>
      </c>
      <c r="D664">
        <v>90</v>
      </c>
      <c r="E664">
        <v>5310</v>
      </c>
      <c r="F664">
        <v>2336.4</v>
      </c>
      <c r="G664" t="s">
        <v>31</v>
      </c>
      <c r="H664" t="s">
        <v>46</v>
      </c>
      <c r="I664" t="s">
        <v>47</v>
      </c>
    </row>
    <row r="665" spans="1:9" x14ac:dyDescent="0.3">
      <c r="A665">
        <v>1128299</v>
      </c>
      <c r="B665" s="16">
        <v>44004</v>
      </c>
      <c r="C665" t="s">
        <v>21</v>
      </c>
      <c r="D665">
        <v>300</v>
      </c>
      <c r="E665">
        <v>180000</v>
      </c>
      <c r="F665">
        <v>54000</v>
      </c>
      <c r="G665" t="s">
        <v>31</v>
      </c>
      <c r="H665" t="s">
        <v>46</v>
      </c>
      <c r="I665" t="s">
        <v>47</v>
      </c>
    </row>
    <row r="666" spans="1:9" x14ac:dyDescent="0.3">
      <c r="A666">
        <v>1128299</v>
      </c>
      <c r="B666" s="16">
        <v>44005</v>
      </c>
      <c r="C666" t="s">
        <v>22</v>
      </c>
      <c r="D666">
        <v>52</v>
      </c>
      <c r="E666">
        <v>3120</v>
      </c>
      <c r="F666">
        <v>1185.5999999999999</v>
      </c>
      <c r="G666" t="s">
        <v>31</v>
      </c>
      <c r="H666" t="s">
        <v>46</v>
      </c>
      <c r="I666" t="s">
        <v>47</v>
      </c>
    </row>
    <row r="667" spans="1:9" x14ac:dyDescent="0.3">
      <c r="A667">
        <v>1128299</v>
      </c>
      <c r="B667" s="16">
        <v>44005</v>
      </c>
      <c r="C667" t="s">
        <v>22</v>
      </c>
      <c r="D667">
        <v>200</v>
      </c>
      <c r="E667">
        <v>130000</v>
      </c>
      <c r="F667">
        <v>32500</v>
      </c>
      <c r="G667" t="s">
        <v>31</v>
      </c>
      <c r="H667" t="s">
        <v>46</v>
      </c>
      <c r="I667" t="s">
        <v>47</v>
      </c>
    </row>
    <row r="668" spans="1:9" x14ac:dyDescent="0.3">
      <c r="A668">
        <v>1128299</v>
      </c>
      <c r="B668" s="16">
        <v>44006</v>
      </c>
      <c r="C668" t="s">
        <v>23</v>
      </c>
      <c r="D668">
        <v>125</v>
      </c>
      <c r="E668">
        <v>9375</v>
      </c>
      <c r="F668">
        <v>3093.75</v>
      </c>
      <c r="G668" t="s">
        <v>31</v>
      </c>
      <c r="H668" t="s">
        <v>46</v>
      </c>
      <c r="I668" t="s">
        <v>47</v>
      </c>
    </row>
    <row r="669" spans="1:9" x14ac:dyDescent="0.3">
      <c r="A669">
        <v>1128299</v>
      </c>
      <c r="B669" s="16">
        <v>44006</v>
      </c>
      <c r="C669" t="s">
        <v>23</v>
      </c>
      <c r="D669">
        <v>500</v>
      </c>
      <c r="E669">
        <v>400000</v>
      </c>
      <c r="F669">
        <v>80000</v>
      </c>
      <c r="G669" t="s">
        <v>31</v>
      </c>
      <c r="H669" t="s">
        <v>46</v>
      </c>
      <c r="I669" t="s">
        <v>47</v>
      </c>
    </row>
    <row r="670" spans="1:9" x14ac:dyDescent="0.3">
      <c r="A670">
        <v>1128299</v>
      </c>
      <c r="B670" s="16">
        <v>44007</v>
      </c>
      <c r="C670" t="s">
        <v>17</v>
      </c>
      <c r="D670">
        <v>195</v>
      </c>
      <c r="E670">
        <v>13845</v>
      </c>
      <c r="F670">
        <v>5814.9</v>
      </c>
      <c r="G670" t="s">
        <v>31</v>
      </c>
      <c r="H670" t="s">
        <v>46</v>
      </c>
      <c r="I670" t="s">
        <v>47</v>
      </c>
    </row>
    <row r="671" spans="1:9" x14ac:dyDescent="0.3">
      <c r="A671">
        <v>1128299</v>
      </c>
      <c r="B671" s="16">
        <v>44007</v>
      </c>
      <c r="C671" t="s">
        <v>17</v>
      </c>
      <c r="D671">
        <v>750</v>
      </c>
      <c r="E671">
        <v>562500</v>
      </c>
      <c r="F671">
        <v>168750</v>
      </c>
      <c r="G671" t="s">
        <v>31</v>
      </c>
      <c r="H671" t="s">
        <v>46</v>
      </c>
      <c r="I671" t="s">
        <v>47</v>
      </c>
    </row>
    <row r="672" spans="1:9" x14ac:dyDescent="0.3">
      <c r="A672">
        <v>1128299</v>
      </c>
      <c r="B672" s="16">
        <v>44008</v>
      </c>
      <c r="C672" t="s">
        <v>19</v>
      </c>
      <c r="D672">
        <v>188</v>
      </c>
      <c r="E672">
        <v>13912</v>
      </c>
      <c r="F672">
        <v>5147.4399999999996</v>
      </c>
      <c r="G672" t="s">
        <v>31</v>
      </c>
      <c r="H672" t="s">
        <v>46</v>
      </c>
      <c r="I672" t="s">
        <v>47</v>
      </c>
    </row>
    <row r="673" spans="1:9" x14ac:dyDescent="0.3">
      <c r="A673">
        <v>1128299</v>
      </c>
      <c r="B673" s="16">
        <v>44008</v>
      </c>
      <c r="C673" t="s">
        <v>19</v>
      </c>
      <c r="D673">
        <v>625</v>
      </c>
      <c r="E673">
        <v>500000</v>
      </c>
      <c r="F673">
        <v>125000</v>
      </c>
      <c r="G673" t="s">
        <v>31</v>
      </c>
      <c r="H673" t="s">
        <v>46</v>
      </c>
      <c r="I673" t="s">
        <v>47</v>
      </c>
    </row>
    <row r="674" spans="1:9" x14ac:dyDescent="0.3">
      <c r="A674">
        <v>1128299</v>
      </c>
      <c r="B674" s="16">
        <v>44009</v>
      </c>
      <c r="C674" t="s">
        <v>20</v>
      </c>
      <c r="D674">
        <v>163</v>
      </c>
      <c r="E674">
        <v>11736</v>
      </c>
      <c r="F674">
        <v>4459.68</v>
      </c>
      <c r="G674" t="s">
        <v>31</v>
      </c>
      <c r="H674" t="s">
        <v>46</v>
      </c>
      <c r="I674" t="s">
        <v>47</v>
      </c>
    </row>
    <row r="675" spans="1:9" x14ac:dyDescent="0.3">
      <c r="A675">
        <v>1128299</v>
      </c>
      <c r="B675" s="16">
        <v>44009</v>
      </c>
      <c r="C675" t="s">
        <v>20</v>
      </c>
      <c r="D675">
        <v>625</v>
      </c>
      <c r="E675">
        <v>500000</v>
      </c>
      <c r="F675">
        <v>125000</v>
      </c>
      <c r="G675" t="s">
        <v>31</v>
      </c>
      <c r="H675" t="s">
        <v>46</v>
      </c>
      <c r="I675" t="s">
        <v>47</v>
      </c>
    </row>
    <row r="676" spans="1:9" x14ac:dyDescent="0.3">
      <c r="A676">
        <v>1128299</v>
      </c>
      <c r="B676" s="16">
        <v>44010</v>
      </c>
      <c r="C676" t="s">
        <v>21</v>
      </c>
      <c r="D676">
        <v>125</v>
      </c>
      <c r="E676">
        <v>9375</v>
      </c>
      <c r="F676">
        <v>3750</v>
      </c>
      <c r="G676" t="s">
        <v>31</v>
      </c>
      <c r="H676" t="s">
        <v>46</v>
      </c>
      <c r="I676" t="s">
        <v>47</v>
      </c>
    </row>
    <row r="677" spans="1:9" x14ac:dyDescent="0.3">
      <c r="A677">
        <v>1128299</v>
      </c>
      <c r="B677" s="16">
        <v>44010</v>
      </c>
      <c r="C677" t="s">
        <v>21</v>
      </c>
      <c r="D677">
        <v>500</v>
      </c>
      <c r="E677">
        <v>400000</v>
      </c>
      <c r="F677">
        <v>120000</v>
      </c>
      <c r="G677" t="s">
        <v>31</v>
      </c>
      <c r="H677" t="s">
        <v>46</v>
      </c>
      <c r="I677" t="s">
        <v>47</v>
      </c>
    </row>
    <row r="678" spans="1:9" x14ac:dyDescent="0.3">
      <c r="A678">
        <v>1128299</v>
      </c>
      <c r="B678" s="16">
        <v>44011</v>
      </c>
      <c r="C678" t="s">
        <v>22</v>
      </c>
      <c r="D678">
        <v>105</v>
      </c>
      <c r="E678">
        <v>8610</v>
      </c>
      <c r="F678">
        <v>3357.9</v>
      </c>
      <c r="G678" t="s">
        <v>31</v>
      </c>
      <c r="H678" t="s">
        <v>46</v>
      </c>
      <c r="I678" t="s">
        <v>47</v>
      </c>
    </row>
    <row r="679" spans="1:9" x14ac:dyDescent="0.3">
      <c r="A679">
        <v>1128299</v>
      </c>
      <c r="B679" s="16">
        <v>44011</v>
      </c>
      <c r="C679" t="s">
        <v>22</v>
      </c>
      <c r="D679">
        <v>375</v>
      </c>
      <c r="E679">
        <v>318750.00000000006</v>
      </c>
      <c r="F679">
        <v>79687.500000000015</v>
      </c>
      <c r="G679" t="s">
        <v>31</v>
      </c>
      <c r="H679" t="s">
        <v>46</v>
      </c>
      <c r="I679" t="s">
        <v>47</v>
      </c>
    </row>
    <row r="680" spans="1:9" x14ac:dyDescent="0.3">
      <c r="A680">
        <v>1128299</v>
      </c>
      <c r="B680" s="16">
        <v>44012</v>
      </c>
      <c r="C680" t="s">
        <v>23</v>
      </c>
      <c r="D680">
        <v>182</v>
      </c>
      <c r="E680">
        <v>17836</v>
      </c>
      <c r="F680">
        <v>6064.2400000000007</v>
      </c>
      <c r="G680" t="s">
        <v>31</v>
      </c>
      <c r="H680" t="s">
        <v>46</v>
      </c>
      <c r="I680" t="s">
        <v>47</v>
      </c>
    </row>
    <row r="681" spans="1:9" x14ac:dyDescent="0.3">
      <c r="A681">
        <v>1128299</v>
      </c>
      <c r="B681" s="16">
        <v>44012</v>
      </c>
      <c r="C681" t="s">
        <v>23</v>
      </c>
      <c r="D681">
        <v>675</v>
      </c>
      <c r="E681">
        <v>675000</v>
      </c>
      <c r="F681">
        <v>135000</v>
      </c>
      <c r="G681" t="s">
        <v>31</v>
      </c>
      <c r="H681" t="s">
        <v>46</v>
      </c>
      <c r="I681" t="s">
        <v>47</v>
      </c>
    </row>
    <row r="682" spans="1:9" x14ac:dyDescent="0.3">
      <c r="A682">
        <v>1128299</v>
      </c>
      <c r="B682" s="16">
        <v>44013</v>
      </c>
      <c r="C682" t="s">
        <v>17</v>
      </c>
      <c r="D682">
        <v>239</v>
      </c>
      <c r="E682">
        <v>17447</v>
      </c>
      <c r="F682">
        <v>6978.8</v>
      </c>
      <c r="G682" t="s">
        <v>31</v>
      </c>
      <c r="H682" t="s">
        <v>46</v>
      </c>
      <c r="I682" t="s">
        <v>47</v>
      </c>
    </row>
    <row r="683" spans="1:9" x14ac:dyDescent="0.3">
      <c r="A683">
        <v>1128299</v>
      </c>
      <c r="B683" s="16">
        <v>44013</v>
      </c>
      <c r="C683" t="s">
        <v>17</v>
      </c>
      <c r="D683">
        <v>825</v>
      </c>
      <c r="E683">
        <v>660000</v>
      </c>
      <c r="F683">
        <v>198000</v>
      </c>
      <c r="G683" t="s">
        <v>31</v>
      </c>
      <c r="H683" t="s">
        <v>46</v>
      </c>
      <c r="I683" t="s">
        <v>47</v>
      </c>
    </row>
    <row r="684" spans="1:9" x14ac:dyDescent="0.3">
      <c r="A684">
        <v>1128299</v>
      </c>
      <c r="B684" s="16">
        <v>44014</v>
      </c>
      <c r="C684" t="s">
        <v>19</v>
      </c>
      <c r="D684">
        <v>182</v>
      </c>
      <c r="E684">
        <v>14924</v>
      </c>
      <c r="F684">
        <v>5372.6399999999994</v>
      </c>
      <c r="G684" t="s">
        <v>31</v>
      </c>
      <c r="H684" t="s">
        <v>46</v>
      </c>
      <c r="I684" t="s">
        <v>47</v>
      </c>
    </row>
    <row r="685" spans="1:9" x14ac:dyDescent="0.3">
      <c r="A685">
        <v>1128299</v>
      </c>
      <c r="B685" s="16">
        <v>44014</v>
      </c>
      <c r="C685" t="s">
        <v>19</v>
      </c>
      <c r="D685">
        <v>675</v>
      </c>
      <c r="E685">
        <v>573750.00000000012</v>
      </c>
      <c r="F685">
        <v>143437.50000000003</v>
      </c>
      <c r="G685" t="s">
        <v>31</v>
      </c>
      <c r="H685" t="s">
        <v>46</v>
      </c>
      <c r="I685" t="s">
        <v>47</v>
      </c>
    </row>
    <row r="686" spans="1:9" x14ac:dyDescent="0.3">
      <c r="A686">
        <v>1128299</v>
      </c>
      <c r="B686" s="16">
        <v>44015</v>
      </c>
      <c r="C686" t="s">
        <v>20</v>
      </c>
      <c r="D686">
        <v>175</v>
      </c>
      <c r="E686">
        <v>13650</v>
      </c>
      <c r="F686">
        <v>4777.5</v>
      </c>
      <c r="G686" t="s">
        <v>31</v>
      </c>
      <c r="H686" t="s">
        <v>46</v>
      </c>
      <c r="I686" t="s">
        <v>47</v>
      </c>
    </row>
    <row r="687" spans="1:9" x14ac:dyDescent="0.3">
      <c r="A687">
        <v>1128299</v>
      </c>
      <c r="B687" s="16">
        <v>44015</v>
      </c>
      <c r="C687" t="s">
        <v>20</v>
      </c>
      <c r="D687">
        <v>625</v>
      </c>
      <c r="E687">
        <v>531250.00000000012</v>
      </c>
      <c r="F687">
        <v>132812.50000000003</v>
      </c>
      <c r="G687" t="s">
        <v>31</v>
      </c>
      <c r="H687" t="s">
        <v>46</v>
      </c>
      <c r="I687" t="s">
        <v>47</v>
      </c>
    </row>
    <row r="688" spans="1:9" x14ac:dyDescent="0.3">
      <c r="A688">
        <v>1128299</v>
      </c>
      <c r="B688" s="16">
        <v>44016</v>
      </c>
      <c r="C688" t="s">
        <v>21</v>
      </c>
      <c r="D688">
        <v>137</v>
      </c>
      <c r="E688">
        <v>10686</v>
      </c>
      <c r="F688">
        <v>4381.2599999999993</v>
      </c>
      <c r="G688" t="s">
        <v>31</v>
      </c>
      <c r="H688" t="s">
        <v>46</v>
      </c>
      <c r="I688" t="s">
        <v>47</v>
      </c>
    </row>
    <row r="689" spans="1:9" x14ac:dyDescent="0.3">
      <c r="A689">
        <v>1128299</v>
      </c>
      <c r="B689" s="16">
        <v>44016</v>
      </c>
      <c r="C689" t="s">
        <v>21</v>
      </c>
      <c r="D689">
        <v>525</v>
      </c>
      <c r="E689">
        <v>420000</v>
      </c>
      <c r="F689">
        <v>126000</v>
      </c>
      <c r="G689" t="s">
        <v>31</v>
      </c>
      <c r="H689" t="s">
        <v>46</v>
      </c>
      <c r="I689" t="s">
        <v>47</v>
      </c>
    </row>
    <row r="690" spans="1:9" x14ac:dyDescent="0.3">
      <c r="A690">
        <v>1128299</v>
      </c>
      <c r="B690" s="16">
        <v>44017</v>
      </c>
      <c r="C690" t="s">
        <v>22</v>
      </c>
      <c r="D690">
        <v>144</v>
      </c>
      <c r="E690">
        <v>11088</v>
      </c>
      <c r="F690">
        <v>3880.7999999999997</v>
      </c>
      <c r="G690" t="s">
        <v>31</v>
      </c>
      <c r="H690" t="s">
        <v>46</v>
      </c>
      <c r="I690" t="s">
        <v>47</v>
      </c>
    </row>
    <row r="691" spans="1:9" x14ac:dyDescent="0.3">
      <c r="A691">
        <v>1128299</v>
      </c>
      <c r="B691" s="16">
        <v>44017</v>
      </c>
      <c r="C691" t="s">
        <v>22</v>
      </c>
      <c r="D691">
        <v>575</v>
      </c>
      <c r="E691">
        <v>488750.00000000006</v>
      </c>
      <c r="F691">
        <v>122187.50000000001</v>
      </c>
      <c r="G691" t="s">
        <v>31</v>
      </c>
      <c r="H691" t="s">
        <v>46</v>
      </c>
      <c r="I691" t="s">
        <v>47</v>
      </c>
    </row>
    <row r="692" spans="1:9" x14ac:dyDescent="0.3">
      <c r="A692">
        <v>1128299</v>
      </c>
      <c r="B692" s="16">
        <v>44018</v>
      </c>
      <c r="C692" t="s">
        <v>23</v>
      </c>
      <c r="D692">
        <v>155</v>
      </c>
      <c r="E692">
        <v>14725</v>
      </c>
      <c r="F692">
        <v>5153.75</v>
      </c>
      <c r="G692" t="s">
        <v>31</v>
      </c>
      <c r="H692" t="s">
        <v>46</v>
      </c>
      <c r="I692" t="s">
        <v>47</v>
      </c>
    </row>
    <row r="693" spans="1:9" x14ac:dyDescent="0.3">
      <c r="A693">
        <v>1128299</v>
      </c>
      <c r="B693" s="16">
        <v>44018</v>
      </c>
      <c r="C693" t="s">
        <v>23</v>
      </c>
      <c r="D693">
        <v>575</v>
      </c>
      <c r="E693">
        <v>575000</v>
      </c>
      <c r="F693">
        <v>115000</v>
      </c>
      <c r="G693" t="s">
        <v>31</v>
      </c>
      <c r="H693" t="s">
        <v>46</v>
      </c>
      <c r="I693" t="s">
        <v>47</v>
      </c>
    </row>
    <row r="694" spans="1:9" x14ac:dyDescent="0.3">
      <c r="A694">
        <v>1128299</v>
      </c>
      <c r="B694" s="16">
        <v>44019</v>
      </c>
      <c r="C694" t="s">
        <v>17</v>
      </c>
      <c r="D694">
        <v>217</v>
      </c>
      <c r="E694">
        <v>17360</v>
      </c>
      <c r="F694">
        <v>7811.9999999999991</v>
      </c>
      <c r="G694" t="s">
        <v>31</v>
      </c>
      <c r="H694" t="s">
        <v>46</v>
      </c>
      <c r="I694" t="s">
        <v>47</v>
      </c>
    </row>
    <row r="695" spans="1:9" x14ac:dyDescent="0.3">
      <c r="A695">
        <v>1128299</v>
      </c>
      <c r="B695" s="16">
        <v>44019</v>
      </c>
      <c r="C695" t="s">
        <v>17</v>
      </c>
      <c r="D695">
        <v>775</v>
      </c>
      <c r="E695">
        <v>658750.00000000012</v>
      </c>
      <c r="F695">
        <v>197625.00000000003</v>
      </c>
      <c r="G695" t="s">
        <v>31</v>
      </c>
      <c r="H695" t="s">
        <v>46</v>
      </c>
      <c r="I695" t="s">
        <v>47</v>
      </c>
    </row>
    <row r="696" spans="1:9" x14ac:dyDescent="0.3">
      <c r="A696">
        <v>1128299</v>
      </c>
      <c r="B696" s="16">
        <v>44020</v>
      </c>
      <c r="C696" t="s">
        <v>19</v>
      </c>
      <c r="D696">
        <v>210</v>
      </c>
      <c r="E696">
        <v>16170</v>
      </c>
      <c r="F696">
        <v>6306.3</v>
      </c>
      <c r="G696" t="s">
        <v>31</v>
      </c>
      <c r="H696" t="s">
        <v>46</v>
      </c>
      <c r="I696" t="s">
        <v>47</v>
      </c>
    </row>
    <row r="697" spans="1:9" x14ac:dyDescent="0.3">
      <c r="A697">
        <v>1128299</v>
      </c>
      <c r="B697" s="16">
        <v>44020</v>
      </c>
      <c r="C697" t="s">
        <v>19</v>
      </c>
      <c r="D697">
        <v>750</v>
      </c>
      <c r="E697">
        <v>600000.00000000012</v>
      </c>
      <c r="F697">
        <v>150000.00000000003</v>
      </c>
      <c r="G697" t="s">
        <v>31</v>
      </c>
      <c r="H697" t="s">
        <v>46</v>
      </c>
      <c r="I697" t="s">
        <v>47</v>
      </c>
    </row>
    <row r="698" spans="1:9" x14ac:dyDescent="0.3">
      <c r="A698">
        <v>1128299</v>
      </c>
      <c r="B698" s="16">
        <v>44021</v>
      </c>
      <c r="C698" t="s">
        <v>20</v>
      </c>
      <c r="D698">
        <v>163</v>
      </c>
      <c r="E698">
        <v>11899</v>
      </c>
      <c r="F698">
        <v>4164.6499999999996</v>
      </c>
      <c r="G698" t="s">
        <v>31</v>
      </c>
      <c r="H698" t="s">
        <v>46</v>
      </c>
      <c r="I698" t="s">
        <v>47</v>
      </c>
    </row>
    <row r="699" spans="1:9" x14ac:dyDescent="0.3">
      <c r="A699">
        <v>1128299</v>
      </c>
      <c r="B699" s="16">
        <v>44021</v>
      </c>
      <c r="C699" t="s">
        <v>20</v>
      </c>
      <c r="D699">
        <v>625</v>
      </c>
      <c r="E699">
        <v>468750.00000000012</v>
      </c>
      <c r="F699">
        <v>117187.50000000003</v>
      </c>
      <c r="G699" t="s">
        <v>31</v>
      </c>
      <c r="H699" t="s">
        <v>46</v>
      </c>
      <c r="I699" t="s">
        <v>47</v>
      </c>
    </row>
    <row r="700" spans="1:9" x14ac:dyDescent="0.3">
      <c r="A700">
        <v>1128299</v>
      </c>
      <c r="B700" s="16">
        <v>44022</v>
      </c>
      <c r="C700" t="s">
        <v>21</v>
      </c>
      <c r="D700">
        <v>155</v>
      </c>
      <c r="E700">
        <v>11470</v>
      </c>
      <c r="F700">
        <v>5046.8</v>
      </c>
      <c r="G700" t="s">
        <v>31</v>
      </c>
      <c r="H700" t="s">
        <v>46</v>
      </c>
      <c r="I700" t="s">
        <v>47</v>
      </c>
    </row>
    <row r="701" spans="1:9" x14ac:dyDescent="0.3">
      <c r="A701">
        <v>1128299</v>
      </c>
      <c r="B701" s="16">
        <v>44022</v>
      </c>
      <c r="C701" t="s">
        <v>21</v>
      </c>
      <c r="D701">
        <v>575</v>
      </c>
      <c r="E701">
        <v>431250.00000000006</v>
      </c>
      <c r="F701">
        <v>129375.00000000001</v>
      </c>
      <c r="G701" t="s">
        <v>31</v>
      </c>
      <c r="H701" t="s">
        <v>46</v>
      </c>
      <c r="I701" t="s">
        <v>47</v>
      </c>
    </row>
    <row r="702" spans="1:9" x14ac:dyDescent="0.3">
      <c r="A702">
        <v>1128299</v>
      </c>
      <c r="B702" s="16">
        <v>44023</v>
      </c>
      <c r="C702" t="s">
        <v>22</v>
      </c>
      <c r="D702">
        <v>155</v>
      </c>
      <c r="E702">
        <v>11005</v>
      </c>
      <c r="F702">
        <v>4291.95</v>
      </c>
      <c r="G702" t="s">
        <v>31</v>
      </c>
      <c r="H702" t="s">
        <v>46</v>
      </c>
      <c r="I702" t="s">
        <v>47</v>
      </c>
    </row>
    <row r="703" spans="1:9" x14ac:dyDescent="0.3">
      <c r="A703">
        <v>1128299</v>
      </c>
      <c r="B703" s="16">
        <v>44023</v>
      </c>
      <c r="C703" t="s">
        <v>22</v>
      </c>
      <c r="D703">
        <v>575</v>
      </c>
      <c r="E703">
        <v>431250</v>
      </c>
      <c r="F703">
        <v>107812.5</v>
      </c>
      <c r="G703" t="s">
        <v>31</v>
      </c>
      <c r="H703" t="s">
        <v>46</v>
      </c>
      <c r="I703" t="s">
        <v>47</v>
      </c>
    </row>
    <row r="704" spans="1:9" x14ac:dyDescent="0.3">
      <c r="A704">
        <v>1128299</v>
      </c>
      <c r="B704" s="16">
        <v>44024</v>
      </c>
      <c r="C704" t="s">
        <v>23</v>
      </c>
      <c r="D704">
        <v>108</v>
      </c>
      <c r="E704">
        <v>8208</v>
      </c>
      <c r="F704">
        <v>2708.6400000000003</v>
      </c>
      <c r="G704" t="s">
        <v>31</v>
      </c>
      <c r="H704" t="s">
        <v>46</v>
      </c>
      <c r="I704" t="s">
        <v>47</v>
      </c>
    </row>
    <row r="705" spans="1:9" x14ac:dyDescent="0.3">
      <c r="A705">
        <v>1128299</v>
      </c>
      <c r="B705" s="16">
        <v>44024</v>
      </c>
      <c r="C705" t="s">
        <v>23</v>
      </c>
      <c r="D705">
        <v>400</v>
      </c>
      <c r="E705">
        <v>320000</v>
      </c>
      <c r="F705">
        <v>64000</v>
      </c>
      <c r="G705" t="s">
        <v>31</v>
      </c>
      <c r="H705" t="s">
        <v>46</v>
      </c>
      <c r="I705" t="s">
        <v>47</v>
      </c>
    </row>
    <row r="706" spans="1:9" x14ac:dyDescent="0.3">
      <c r="A706">
        <v>1128299</v>
      </c>
      <c r="B706" s="16">
        <v>44025</v>
      </c>
      <c r="C706" t="s">
        <v>17</v>
      </c>
      <c r="D706">
        <v>156</v>
      </c>
      <c r="E706">
        <v>9984</v>
      </c>
      <c r="F706">
        <v>4093.4399999999996</v>
      </c>
      <c r="G706" t="s">
        <v>31</v>
      </c>
      <c r="H706" t="s">
        <v>46</v>
      </c>
      <c r="I706" t="s">
        <v>47</v>
      </c>
    </row>
    <row r="707" spans="1:9" x14ac:dyDescent="0.3">
      <c r="A707">
        <v>1128299</v>
      </c>
      <c r="B707" s="16">
        <v>44025</v>
      </c>
      <c r="C707" t="s">
        <v>17</v>
      </c>
      <c r="D707">
        <v>600</v>
      </c>
      <c r="E707">
        <v>420000.00000000006</v>
      </c>
      <c r="F707">
        <v>126000.00000000001</v>
      </c>
      <c r="G707" t="s">
        <v>31</v>
      </c>
      <c r="H707" t="s">
        <v>46</v>
      </c>
      <c r="I707" t="s">
        <v>47</v>
      </c>
    </row>
    <row r="708" spans="1:9" x14ac:dyDescent="0.3">
      <c r="A708">
        <v>1128299</v>
      </c>
      <c r="B708" s="16">
        <v>44026</v>
      </c>
      <c r="C708" t="s">
        <v>19</v>
      </c>
      <c r="D708">
        <v>174</v>
      </c>
      <c r="E708">
        <v>12354</v>
      </c>
      <c r="F708">
        <v>4323.8999999999996</v>
      </c>
      <c r="G708" t="s">
        <v>31</v>
      </c>
      <c r="H708" t="s">
        <v>46</v>
      </c>
      <c r="I708" t="s">
        <v>47</v>
      </c>
    </row>
    <row r="709" spans="1:9" x14ac:dyDescent="0.3">
      <c r="A709">
        <v>1128299</v>
      </c>
      <c r="B709" s="16">
        <v>44026</v>
      </c>
      <c r="C709" t="s">
        <v>19</v>
      </c>
      <c r="D709">
        <v>600</v>
      </c>
      <c r="E709">
        <v>450000.00000000017</v>
      </c>
      <c r="F709">
        <v>112500.00000000004</v>
      </c>
      <c r="G709" t="s">
        <v>31</v>
      </c>
      <c r="H709" t="s">
        <v>46</v>
      </c>
      <c r="I709" t="s">
        <v>47</v>
      </c>
    </row>
    <row r="710" spans="1:9" x14ac:dyDescent="0.3">
      <c r="A710">
        <v>1128299</v>
      </c>
      <c r="B710" s="16">
        <v>44027</v>
      </c>
      <c r="C710" t="s">
        <v>20</v>
      </c>
      <c r="D710">
        <v>135</v>
      </c>
      <c r="E710">
        <v>8505</v>
      </c>
      <c r="F710">
        <v>3146.85</v>
      </c>
      <c r="G710" t="s">
        <v>31</v>
      </c>
      <c r="H710" t="s">
        <v>46</v>
      </c>
      <c r="I710" t="s">
        <v>47</v>
      </c>
    </row>
    <row r="711" spans="1:9" x14ac:dyDescent="0.3">
      <c r="A711">
        <v>1128299</v>
      </c>
      <c r="B711" s="16">
        <v>44027</v>
      </c>
      <c r="C711" t="s">
        <v>20</v>
      </c>
      <c r="D711">
        <v>450</v>
      </c>
      <c r="E711">
        <v>315000.00000000006</v>
      </c>
      <c r="F711">
        <v>78750.000000000015</v>
      </c>
      <c r="G711" t="s">
        <v>31</v>
      </c>
      <c r="H711" t="s">
        <v>46</v>
      </c>
      <c r="I711" t="s">
        <v>47</v>
      </c>
    </row>
    <row r="712" spans="1:9" x14ac:dyDescent="0.3">
      <c r="A712">
        <v>1128299</v>
      </c>
      <c r="B712" s="16">
        <v>44028</v>
      </c>
      <c r="C712" t="s">
        <v>21</v>
      </c>
      <c r="D712">
        <v>112</v>
      </c>
      <c r="E712">
        <v>7504</v>
      </c>
      <c r="F712">
        <v>3001.6000000000004</v>
      </c>
      <c r="G712" t="s">
        <v>31</v>
      </c>
      <c r="H712" t="s">
        <v>46</v>
      </c>
      <c r="I712" t="s">
        <v>47</v>
      </c>
    </row>
    <row r="713" spans="1:9" x14ac:dyDescent="0.3">
      <c r="A713">
        <v>1128299</v>
      </c>
      <c r="B713" s="16">
        <v>44028</v>
      </c>
      <c r="C713" t="s">
        <v>21</v>
      </c>
      <c r="D713">
        <v>400</v>
      </c>
      <c r="E713">
        <v>280000.00000000006</v>
      </c>
      <c r="F713">
        <v>84000.000000000015</v>
      </c>
      <c r="G713" t="s">
        <v>31</v>
      </c>
      <c r="H713" t="s">
        <v>46</v>
      </c>
      <c r="I713" t="s">
        <v>47</v>
      </c>
    </row>
    <row r="714" spans="1:9" x14ac:dyDescent="0.3">
      <c r="A714">
        <v>1128299</v>
      </c>
      <c r="B714" s="16">
        <v>44029</v>
      </c>
      <c r="C714" t="s">
        <v>22</v>
      </c>
      <c r="D714">
        <v>111</v>
      </c>
      <c r="E714">
        <v>7992</v>
      </c>
      <c r="F714">
        <v>3196.8</v>
      </c>
      <c r="G714" t="s">
        <v>31</v>
      </c>
      <c r="H714" t="s">
        <v>46</v>
      </c>
      <c r="I714" t="s">
        <v>47</v>
      </c>
    </row>
    <row r="715" spans="1:9" x14ac:dyDescent="0.3">
      <c r="A715">
        <v>1128299</v>
      </c>
      <c r="B715" s="16">
        <v>44029</v>
      </c>
      <c r="C715" t="s">
        <v>22</v>
      </c>
      <c r="D715">
        <v>425</v>
      </c>
      <c r="E715">
        <v>340000.00000000006</v>
      </c>
      <c r="F715">
        <v>85000.000000000015</v>
      </c>
      <c r="G715" t="s">
        <v>31</v>
      </c>
      <c r="H715" t="s">
        <v>46</v>
      </c>
      <c r="I715" t="s">
        <v>47</v>
      </c>
    </row>
    <row r="716" spans="1:9" x14ac:dyDescent="0.3">
      <c r="A716">
        <v>1128299</v>
      </c>
      <c r="B716" s="16">
        <v>44030</v>
      </c>
      <c r="C716" t="s">
        <v>23</v>
      </c>
      <c r="D716">
        <v>113</v>
      </c>
      <c r="E716">
        <v>7006</v>
      </c>
      <c r="F716">
        <v>2452.1</v>
      </c>
      <c r="G716" t="s">
        <v>31</v>
      </c>
      <c r="H716" t="s">
        <v>46</v>
      </c>
      <c r="I716" t="s">
        <v>47</v>
      </c>
    </row>
    <row r="717" spans="1:9" x14ac:dyDescent="0.3">
      <c r="A717">
        <v>1185733</v>
      </c>
      <c r="B717" s="16">
        <v>44030</v>
      </c>
      <c r="C717" t="s">
        <v>23</v>
      </c>
      <c r="D717">
        <v>340</v>
      </c>
      <c r="E717">
        <v>16320</v>
      </c>
      <c r="F717">
        <v>4896</v>
      </c>
      <c r="G717" t="s">
        <v>15</v>
      </c>
      <c r="H717" t="s">
        <v>16</v>
      </c>
      <c r="I717" t="s">
        <v>16</v>
      </c>
    </row>
    <row r="718" spans="1:9" x14ac:dyDescent="0.3">
      <c r="A718">
        <v>1185733</v>
      </c>
      <c r="B718" s="16">
        <v>44030</v>
      </c>
      <c r="C718" t="s">
        <v>23</v>
      </c>
      <c r="D718">
        <v>290</v>
      </c>
      <c r="E718">
        <v>19720</v>
      </c>
      <c r="F718">
        <v>6902</v>
      </c>
      <c r="G718" t="s">
        <v>15</v>
      </c>
      <c r="H718" t="s">
        <v>16</v>
      </c>
      <c r="I718" t="s">
        <v>16</v>
      </c>
    </row>
    <row r="719" spans="1:9" x14ac:dyDescent="0.3">
      <c r="A719">
        <v>1128299</v>
      </c>
      <c r="B719" s="16">
        <v>44030</v>
      </c>
      <c r="C719" t="s">
        <v>23</v>
      </c>
      <c r="D719">
        <v>450</v>
      </c>
      <c r="E719">
        <v>292500</v>
      </c>
      <c r="F719">
        <v>58500</v>
      </c>
      <c r="G719" t="s">
        <v>31</v>
      </c>
      <c r="H719" t="s">
        <v>46</v>
      </c>
      <c r="I719" t="s">
        <v>47</v>
      </c>
    </row>
    <row r="720" spans="1:9" x14ac:dyDescent="0.3">
      <c r="A720">
        <v>1185733</v>
      </c>
      <c r="B720" s="16">
        <v>44030</v>
      </c>
      <c r="C720" t="s">
        <v>23</v>
      </c>
      <c r="D720">
        <v>1000</v>
      </c>
      <c r="E720">
        <v>700000</v>
      </c>
      <c r="F720">
        <v>175000</v>
      </c>
      <c r="G720" t="s">
        <v>15</v>
      </c>
      <c r="H720" t="s">
        <v>16</v>
      </c>
      <c r="I720" t="s">
        <v>16</v>
      </c>
    </row>
    <row r="721" spans="1:9" x14ac:dyDescent="0.3">
      <c r="A721">
        <v>1197831</v>
      </c>
      <c r="B721" s="16">
        <v>44031</v>
      </c>
      <c r="C721" t="s">
        <v>17</v>
      </c>
      <c r="D721">
        <v>270</v>
      </c>
      <c r="E721">
        <v>5400</v>
      </c>
      <c r="F721">
        <v>2105.9999999999995</v>
      </c>
      <c r="G721" t="s">
        <v>15</v>
      </c>
      <c r="H721" t="s">
        <v>16</v>
      </c>
      <c r="I721" t="s">
        <v>16</v>
      </c>
    </row>
    <row r="722" spans="1:9" x14ac:dyDescent="0.3">
      <c r="A722">
        <v>1197831</v>
      </c>
      <c r="B722" s="16">
        <v>44031</v>
      </c>
      <c r="C722" t="s">
        <v>17</v>
      </c>
      <c r="D722">
        <v>234</v>
      </c>
      <c r="E722">
        <v>5616</v>
      </c>
      <c r="F722">
        <v>2639.52</v>
      </c>
      <c r="G722" t="s">
        <v>15</v>
      </c>
      <c r="H722" t="s">
        <v>16</v>
      </c>
      <c r="I722" t="s">
        <v>16</v>
      </c>
    </row>
    <row r="723" spans="1:9" x14ac:dyDescent="0.3">
      <c r="A723">
        <v>1128299</v>
      </c>
      <c r="B723" s="16">
        <v>44031</v>
      </c>
      <c r="C723" t="s">
        <v>17</v>
      </c>
      <c r="D723">
        <v>149</v>
      </c>
      <c r="E723">
        <v>8642</v>
      </c>
      <c r="F723">
        <v>3456.8</v>
      </c>
      <c r="G723" t="s">
        <v>31</v>
      </c>
      <c r="H723" t="s">
        <v>46</v>
      </c>
      <c r="I723" t="s">
        <v>47</v>
      </c>
    </row>
    <row r="724" spans="1:9" x14ac:dyDescent="0.3">
      <c r="A724">
        <v>1197831</v>
      </c>
      <c r="B724" s="16">
        <v>44031</v>
      </c>
      <c r="C724" t="s">
        <v>17</v>
      </c>
      <c r="D724">
        <v>900</v>
      </c>
      <c r="E724">
        <v>225000</v>
      </c>
      <c r="F724">
        <v>78750</v>
      </c>
      <c r="G724" t="s">
        <v>15</v>
      </c>
      <c r="H724" t="s">
        <v>16</v>
      </c>
      <c r="I724" t="s">
        <v>16</v>
      </c>
    </row>
    <row r="725" spans="1:9" x14ac:dyDescent="0.3">
      <c r="A725">
        <v>1128299</v>
      </c>
      <c r="B725" s="16">
        <v>44031</v>
      </c>
      <c r="C725" t="s">
        <v>17</v>
      </c>
      <c r="D725">
        <v>550</v>
      </c>
      <c r="E725">
        <v>330000.00000000006</v>
      </c>
      <c r="F725">
        <v>99000.000000000015</v>
      </c>
      <c r="G725" t="s">
        <v>31</v>
      </c>
      <c r="H725" t="s">
        <v>46</v>
      </c>
      <c r="I725" t="s">
        <v>47</v>
      </c>
    </row>
    <row r="726" spans="1:9" x14ac:dyDescent="0.3">
      <c r="A726">
        <v>1197831</v>
      </c>
      <c r="B726" s="16">
        <v>44032</v>
      </c>
      <c r="C726" t="s">
        <v>19</v>
      </c>
      <c r="D726">
        <v>270</v>
      </c>
      <c r="E726">
        <v>7020</v>
      </c>
      <c r="F726">
        <v>2597.4</v>
      </c>
      <c r="G726" t="s">
        <v>15</v>
      </c>
      <c r="H726" t="s">
        <v>16</v>
      </c>
      <c r="I726" t="s">
        <v>16</v>
      </c>
    </row>
    <row r="727" spans="1:9" x14ac:dyDescent="0.3">
      <c r="A727">
        <v>1197831</v>
      </c>
      <c r="B727" s="16">
        <v>44032</v>
      </c>
      <c r="C727" t="s">
        <v>19</v>
      </c>
      <c r="D727">
        <v>225</v>
      </c>
      <c r="E727">
        <v>7650</v>
      </c>
      <c r="F727">
        <v>3748.5</v>
      </c>
      <c r="G727" t="s">
        <v>15</v>
      </c>
      <c r="H727" t="s">
        <v>16</v>
      </c>
      <c r="I727" t="s">
        <v>16</v>
      </c>
    </row>
    <row r="728" spans="1:9" x14ac:dyDescent="0.3">
      <c r="A728">
        <v>1128299</v>
      </c>
      <c r="B728" s="16">
        <v>44032</v>
      </c>
      <c r="C728" t="s">
        <v>19</v>
      </c>
      <c r="D728">
        <v>138</v>
      </c>
      <c r="E728">
        <v>8832</v>
      </c>
      <c r="F728">
        <v>3267.84</v>
      </c>
      <c r="G728" t="s">
        <v>31</v>
      </c>
      <c r="H728" t="s">
        <v>46</v>
      </c>
      <c r="I728" t="s">
        <v>47</v>
      </c>
    </row>
    <row r="729" spans="1:9" x14ac:dyDescent="0.3">
      <c r="A729">
        <v>1197831</v>
      </c>
      <c r="B729" s="16">
        <v>44032</v>
      </c>
      <c r="C729" t="s">
        <v>19</v>
      </c>
      <c r="D729">
        <v>900</v>
      </c>
      <c r="E729">
        <v>315000</v>
      </c>
      <c r="F729">
        <v>110250</v>
      </c>
      <c r="G729" t="s">
        <v>15</v>
      </c>
      <c r="H729" t="s">
        <v>16</v>
      </c>
      <c r="I729" t="s">
        <v>16</v>
      </c>
    </row>
    <row r="730" spans="1:9" x14ac:dyDescent="0.3">
      <c r="A730">
        <v>1128299</v>
      </c>
      <c r="B730" s="16">
        <v>44032</v>
      </c>
      <c r="C730" t="s">
        <v>19</v>
      </c>
      <c r="D730">
        <v>550</v>
      </c>
      <c r="E730">
        <v>357500.00000000006</v>
      </c>
      <c r="F730">
        <v>89375.000000000015</v>
      </c>
      <c r="G730" t="s">
        <v>31</v>
      </c>
      <c r="H730" t="s">
        <v>46</v>
      </c>
      <c r="I730" t="s">
        <v>47</v>
      </c>
    </row>
    <row r="731" spans="1:9" x14ac:dyDescent="0.3">
      <c r="A731">
        <v>1128299</v>
      </c>
      <c r="B731" s="16">
        <v>44033</v>
      </c>
      <c r="C731" t="s">
        <v>20</v>
      </c>
      <c r="D731">
        <v>113</v>
      </c>
      <c r="E731">
        <v>6328</v>
      </c>
      <c r="F731">
        <v>2278.08</v>
      </c>
      <c r="G731" t="s">
        <v>31</v>
      </c>
      <c r="H731" t="s">
        <v>46</v>
      </c>
      <c r="I731" t="s">
        <v>47</v>
      </c>
    </row>
    <row r="732" spans="1:9" x14ac:dyDescent="0.3">
      <c r="A732">
        <v>1197831</v>
      </c>
      <c r="B732" s="16">
        <v>44033</v>
      </c>
      <c r="C732" t="s">
        <v>20</v>
      </c>
      <c r="D732">
        <v>238</v>
      </c>
      <c r="E732">
        <v>6426</v>
      </c>
      <c r="F732">
        <v>2506.14</v>
      </c>
      <c r="G732" t="s">
        <v>15</v>
      </c>
      <c r="H732" t="s">
        <v>16</v>
      </c>
      <c r="I732" t="s">
        <v>16</v>
      </c>
    </row>
    <row r="733" spans="1:9" x14ac:dyDescent="0.3">
      <c r="A733">
        <v>1197831</v>
      </c>
      <c r="B733" s="16">
        <v>44033</v>
      </c>
      <c r="C733" t="s">
        <v>20</v>
      </c>
      <c r="D733">
        <v>210</v>
      </c>
      <c r="E733">
        <v>6930</v>
      </c>
      <c r="F733">
        <v>3187.7999999999997</v>
      </c>
      <c r="G733" t="s">
        <v>15</v>
      </c>
      <c r="H733" t="s">
        <v>16</v>
      </c>
      <c r="I733" t="s">
        <v>16</v>
      </c>
    </row>
    <row r="734" spans="1:9" x14ac:dyDescent="0.3">
      <c r="A734">
        <v>1128299</v>
      </c>
      <c r="B734" s="16">
        <v>44033</v>
      </c>
      <c r="C734" t="s">
        <v>20</v>
      </c>
      <c r="D734">
        <v>375</v>
      </c>
      <c r="E734">
        <v>225000.00000000003</v>
      </c>
      <c r="F734">
        <v>56250.000000000007</v>
      </c>
      <c r="G734" t="s">
        <v>31</v>
      </c>
      <c r="H734" t="s">
        <v>46</v>
      </c>
      <c r="I734" t="s">
        <v>47</v>
      </c>
    </row>
    <row r="735" spans="1:9" x14ac:dyDescent="0.3">
      <c r="A735">
        <v>1197831</v>
      </c>
      <c r="B735" s="16">
        <v>44033</v>
      </c>
      <c r="C735" t="s">
        <v>20</v>
      </c>
      <c r="D735">
        <v>700</v>
      </c>
      <c r="E735">
        <v>245000</v>
      </c>
      <c r="F735">
        <v>85750</v>
      </c>
      <c r="G735" t="s">
        <v>15</v>
      </c>
      <c r="H735" t="s">
        <v>16</v>
      </c>
      <c r="I735" t="s">
        <v>16</v>
      </c>
    </row>
    <row r="736" spans="1:9" x14ac:dyDescent="0.3">
      <c r="A736">
        <v>1197831</v>
      </c>
      <c r="B736" s="16">
        <v>44034</v>
      </c>
      <c r="C736" t="s">
        <v>21</v>
      </c>
      <c r="D736">
        <v>210</v>
      </c>
      <c r="E736">
        <v>5670</v>
      </c>
      <c r="F736">
        <v>2948.4</v>
      </c>
      <c r="G736" t="s">
        <v>15</v>
      </c>
      <c r="H736" t="s">
        <v>16</v>
      </c>
      <c r="I736" t="s">
        <v>16</v>
      </c>
    </row>
    <row r="737" spans="1:9" x14ac:dyDescent="0.3">
      <c r="A737">
        <v>1128299</v>
      </c>
      <c r="B737" s="16">
        <v>44034</v>
      </c>
      <c r="C737" t="s">
        <v>21</v>
      </c>
      <c r="D737">
        <v>98</v>
      </c>
      <c r="E737">
        <v>5684</v>
      </c>
      <c r="F737">
        <v>2500.96</v>
      </c>
      <c r="G737" t="s">
        <v>31</v>
      </c>
      <c r="H737" t="s">
        <v>46</v>
      </c>
      <c r="I737" t="s">
        <v>47</v>
      </c>
    </row>
    <row r="738" spans="1:9" x14ac:dyDescent="0.3">
      <c r="A738">
        <v>1197831</v>
      </c>
      <c r="B738" s="16">
        <v>44034</v>
      </c>
      <c r="C738" t="s">
        <v>21</v>
      </c>
      <c r="D738">
        <v>175</v>
      </c>
      <c r="E738">
        <v>5950</v>
      </c>
      <c r="F738">
        <v>3272.5000000000005</v>
      </c>
      <c r="G738" t="s">
        <v>15</v>
      </c>
      <c r="H738" t="s">
        <v>16</v>
      </c>
      <c r="I738" t="s">
        <v>16</v>
      </c>
    </row>
    <row r="739" spans="1:9" x14ac:dyDescent="0.3">
      <c r="A739">
        <v>1128299</v>
      </c>
      <c r="B739" s="16">
        <v>44034</v>
      </c>
      <c r="C739" t="s">
        <v>21</v>
      </c>
      <c r="D739">
        <v>350</v>
      </c>
      <c r="E739">
        <v>210000.00000000003</v>
      </c>
      <c r="F739">
        <v>63000.000000000007</v>
      </c>
      <c r="G739" t="s">
        <v>31</v>
      </c>
      <c r="H739" t="s">
        <v>46</v>
      </c>
      <c r="I739" t="s">
        <v>47</v>
      </c>
    </row>
    <row r="740" spans="1:9" x14ac:dyDescent="0.3">
      <c r="A740">
        <v>1197831</v>
      </c>
      <c r="B740" s="16">
        <v>44034</v>
      </c>
      <c r="C740" t="s">
        <v>21</v>
      </c>
      <c r="D740">
        <v>700</v>
      </c>
      <c r="E740">
        <v>245000</v>
      </c>
      <c r="F740">
        <v>110250</v>
      </c>
      <c r="G740" t="s">
        <v>15</v>
      </c>
      <c r="H740" t="s">
        <v>16</v>
      </c>
      <c r="I740" t="s">
        <v>16</v>
      </c>
    </row>
    <row r="741" spans="1:9" x14ac:dyDescent="0.3">
      <c r="A741">
        <v>1197831</v>
      </c>
      <c r="B741" s="16">
        <v>44035</v>
      </c>
      <c r="C741" t="s">
        <v>22</v>
      </c>
      <c r="D741">
        <v>176</v>
      </c>
      <c r="E741">
        <v>4576</v>
      </c>
      <c r="F741">
        <v>1555.84</v>
      </c>
      <c r="G741" t="s">
        <v>27</v>
      </c>
      <c r="H741" t="s">
        <v>28</v>
      </c>
      <c r="I741" t="s">
        <v>29</v>
      </c>
    </row>
    <row r="742" spans="1:9" x14ac:dyDescent="0.3">
      <c r="A742">
        <v>1197831</v>
      </c>
      <c r="B742" s="16">
        <v>44035</v>
      </c>
      <c r="C742" t="s">
        <v>22</v>
      </c>
      <c r="D742">
        <v>154</v>
      </c>
      <c r="E742">
        <v>5544</v>
      </c>
      <c r="F742">
        <v>2383.92</v>
      </c>
      <c r="G742" t="s">
        <v>27</v>
      </c>
      <c r="H742" t="s">
        <v>28</v>
      </c>
      <c r="I742" t="s">
        <v>29</v>
      </c>
    </row>
    <row r="743" spans="1:9" x14ac:dyDescent="0.3">
      <c r="A743">
        <v>1128299</v>
      </c>
      <c r="B743" s="16">
        <v>44035</v>
      </c>
      <c r="C743" t="s">
        <v>22</v>
      </c>
      <c r="D743">
        <v>94</v>
      </c>
      <c r="E743">
        <v>6486</v>
      </c>
      <c r="F743">
        <v>2270.1</v>
      </c>
      <c r="G743" t="s">
        <v>31</v>
      </c>
      <c r="H743" t="s">
        <v>46</v>
      </c>
      <c r="I743" t="s">
        <v>47</v>
      </c>
    </row>
    <row r="744" spans="1:9" x14ac:dyDescent="0.3">
      <c r="A744">
        <v>1197831</v>
      </c>
      <c r="B744" s="16">
        <v>44035</v>
      </c>
      <c r="C744" t="s">
        <v>22</v>
      </c>
      <c r="D744">
        <v>550</v>
      </c>
      <c r="E744">
        <v>220000</v>
      </c>
      <c r="F744">
        <v>66000</v>
      </c>
      <c r="G744" t="s">
        <v>27</v>
      </c>
      <c r="H744" t="s">
        <v>28</v>
      </c>
      <c r="I744" t="s">
        <v>29</v>
      </c>
    </row>
    <row r="745" spans="1:9" x14ac:dyDescent="0.3">
      <c r="A745">
        <v>1128299</v>
      </c>
      <c r="B745" s="16">
        <v>44035</v>
      </c>
      <c r="C745" t="s">
        <v>22</v>
      </c>
      <c r="D745">
        <v>325</v>
      </c>
      <c r="E745">
        <v>227500</v>
      </c>
      <c r="F745">
        <v>56875</v>
      </c>
      <c r="G745" t="s">
        <v>31</v>
      </c>
      <c r="H745" t="s">
        <v>46</v>
      </c>
      <c r="I745" t="s">
        <v>47</v>
      </c>
    </row>
    <row r="746" spans="1:9" x14ac:dyDescent="0.3">
      <c r="A746">
        <v>1197831</v>
      </c>
      <c r="B746" s="16">
        <v>44036</v>
      </c>
      <c r="C746" t="s">
        <v>23</v>
      </c>
      <c r="D746">
        <v>224</v>
      </c>
      <c r="E746">
        <v>5600</v>
      </c>
      <c r="F746">
        <v>3136.0000000000005</v>
      </c>
      <c r="G746" t="s">
        <v>27</v>
      </c>
      <c r="H746" t="s">
        <v>28</v>
      </c>
      <c r="I746" t="s">
        <v>29</v>
      </c>
    </row>
    <row r="747" spans="1:9" x14ac:dyDescent="0.3">
      <c r="A747">
        <v>1197831</v>
      </c>
      <c r="B747" s="16">
        <v>44036</v>
      </c>
      <c r="C747" t="s">
        <v>23</v>
      </c>
      <c r="D747">
        <v>203</v>
      </c>
      <c r="E747">
        <v>6902</v>
      </c>
      <c r="F747">
        <v>4417.28</v>
      </c>
      <c r="G747" t="s">
        <v>27</v>
      </c>
      <c r="H747" t="s">
        <v>28</v>
      </c>
      <c r="I747" t="s">
        <v>29</v>
      </c>
    </row>
    <row r="748" spans="1:9" x14ac:dyDescent="0.3">
      <c r="A748">
        <v>1128299</v>
      </c>
      <c r="B748" s="16">
        <v>44036</v>
      </c>
      <c r="C748" t="s">
        <v>23</v>
      </c>
      <c r="D748">
        <v>101</v>
      </c>
      <c r="E748">
        <v>7171</v>
      </c>
      <c r="F748">
        <v>2509.85</v>
      </c>
      <c r="G748" t="s">
        <v>31</v>
      </c>
      <c r="H748" t="s">
        <v>46</v>
      </c>
      <c r="I748" t="s">
        <v>47</v>
      </c>
    </row>
    <row r="749" spans="1:9" x14ac:dyDescent="0.3">
      <c r="A749">
        <v>1197831</v>
      </c>
      <c r="B749" s="16">
        <v>44036</v>
      </c>
      <c r="C749" t="s">
        <v>23</v>
      </c>
      <c r="D749">
        <v>700</v>
      </c>
      <c r="E749">
        <v>245000</v>
      </c>
      <c r="F749">
        <v>122500</v>
      </c>
      <c r="G749" t="s">
        <v>27</v>
      </c>
      <c r="H749" t="s">
        <v>28</v>
      </c>
      <c r="I749" t="s">
        <v>29</v>
      </c>
    </row>
    <row r="750" spans="1:9" x14ac:dyDescent="0.3">
      <c r="A750">
        <v>1128299</v>
      </c>
      <c r="B750" s="16">
        <v>44036</v>
      </c>
      <c r="C750" t="s">
        <v>23</v>
      </c>
      <c r="D750">
        <v>375</v>
      </c>
      <c r="E750">
        <v>281250.00000000006</v>
      </c>
      <c r="F750">
        <v>56250.000000000015</v>
      </c>
      <c r="G750" t="s">
        <v>31</v>
      </c>
      <c r="H750" t="s">
        <v>46</v>
      </c>
      <c r="I750" t="s">
        <v>47</v>
      </c>
    </row>
    <row r="751" spans="1:9" x14ac:dyDescent="0.3">
      <c r="A751">
        <v>1197831</v>
      </c>
      <c r="B751" s="16">
        <v>44037</v>
      </c>
      <c r="C751" t="s">
        <v>17</v>
      </c>
      <c r="D751">
        <v>213</v>
      </c>
      <c r="E751">
        <v>4899</v>
      </c>
      <c r="F751">
        <v>2449.5</v>
      </c>
      <c r="G751" t="s">
        <v>27</v>
      </c>
      <c r="H751" t="s">
        <v>28</v>
      </c>
      <c r="I751" t="s">
        <v>29</v>
      </c>
    </row>
    <row r="752" spans="1:9" x14ac:dyDescent="0.3">
      <c r="A752">
        <v>1197831</v>
      </c>
      <c r="B752" s="16">
        <v>44037</v>
      </c>
      <c r="C752" t="s">
        <v>17</v>
      </c>
      <c r="D752">
        <v>255</v>
      </c>
      <c r="E752">
        <v>5100</v>
      </c>
      <c r="F752">
        <v>2091</v>
      </c>
      <c r="G752" t="s">
        <v>27</v>
      </c>
      <c r="H752" t="s">
        <v>28</v>
      </c>
      <c r="I752" t="s">
        <v>29</v>
      </c>
    </row>
    <row r="753" spans="1:9" x14ac:dyDescent="0.3">
      <c r="A753">
        <v>1128299</v>
      </c>
      <c r="B753" s="16">
        <v>44037</v>
      </c>
      <c r="C753" t="s">
        <v>17</v>
      </c>
      <c r="D753">
        <v>162</v>
      </c>
      <c r="E753">
        <v>8748</v>
      </c>
      <c r="F753">
        <v>3849.12</v>
      </c>
      <c r="G753" t="s">
        <v>31</v>
      </c>
      <c r="H753" t="s">
        <v>46</v>
      </c>
      <c r="I753" t="s">
        <v>47</v>
      </c>
    </row>
    <row r="754" spans="1:9" x14ac:dyDescent="0.3">
      <c r="A754">
        <v>1197831</v>
      </c>
      <c r="B754" s="16">
        <v>44037</v>
      </c>
      <c r="C754" t="s">
        <v>17</v>
      </c>
      <c r="D754">
        <v>850</v>
      </c>
      <c r="E754">
        <v>212500</v>
      </c>
      <c r="F754">
        <v>74375</v>
      </c>
      <c r="G754" t="s">
        <v>27</v>
      </c>
      <c r="H754" t="s">
        <v>28</v>
      </c>
      <c r="I754" t="s">
        <v>29</v>
      </c>
    </row>
    <row r="755" spans="1:9" x14ac:dyDescent="0.3">
      <c r="A755">
        <v>1128299</v>
      </c>
      <c r="B755" s="16">
        <v>44037</v>
      </c>
      <c r="C755" t="s">
        <v>17</v>
      </c>
      <c r="D755">
        <v>600</v>
      </c>
      <c r="E755">
        <v>360000.00000000006</v>
      </c>
      <c r="F755">
        <v>108000.00000000001</v>
      </c>
      <c r="G755" t="s">
        <v>31</v>
      </c>
      <c r="H755" t="s">
        <v>46</v>
      </c>
      <c r="I755" t="s">
        <v>47</v>
      </c>
    </row>
    <row r="756" spans="1:9" x14ac:dyDescent="0.3">
      <c r="A756">
        <v>1197831</v>
      </c>
      <c r="B756" s="16">
        <v>44038</v>
      </c>
      <c r="C756" t="s">
        <v>19</v>
      </c>
      <c r="D756">
        <v>289</v>
      </c>
      <c r="E756">
        <v>6647</v>
      </c>
      <c r="F756">
        <v>2791.74</v>
      </c>
      <c r="G756" t="s">
        <v>27</v>
      </c>
      <c r="H756" t="s">
        <v>28</v>
      </c>
      <c r="I756" t="s">
        <v>29</v>
      </c>
    </row>
    <row r="757" spans="1:9" x14ac:dyDescent="0.3">
      <c r="A757">
        <v>1197831</v>
      </c>
      <c r="B757" s="16">
        <v>44038</v>
      </c>
      <c r="C757" t="s">
        <v>19</v>
      </c>
      <c r="D757">
        <v>255</v>
      </c>
      <c r="E757">
        <v>8415</v>
      </c>
      <c r="F757">
        <v>3786.7499999999995</v>
      </c>
      <c r="G757" t="s">
        <v>27</v>
      </c>
      <c r="H757" t="s">
        <v>28</v>
      </c>
      <c r="I757" t="s">
        <v>29</v>
      </c>
    </row>
    <row r="758" spans="1:9" x14ac:dyDescent="0.3">
      <c r="A758">
        <v>1128299</v>
      </c>
      <c r="B758" s="16">
        <v>44038</v>
      </c>
      <c r="C758" t="s">
        <v>19</v>
      </c>
      <c r="D758">
        <v>188</v>
      </c>
      <c r="E758">
        <v>11280</v>
      </c>
      <c r="F758">
        <v>4173.6000000000004</v>
      </c>
      <c r="G758" t="s">
        <v>31</v>
      </c>
      <c r="H758" t="s">
        <v>46</v>
      </c>
      <c r="I758" t="s">
        <v>47</v>
      </c>
    </row>
    <row r="759" spans="1:9" x14ac:dyDescent="0.3">
      <c r="A759">
        <v>1197831</v>
      </c>
      <c r="B759" s="16">
        <v>44038</v>
      </c>
      <c r="C759" t="s">
        <v>19</v>
      </c>
      <c r="D759">
        <v>850</v>
      </c>
      <c r="E759">
        <v>297500</v>
      </c>
      <c r="F759">
        <v>104125</v>
      </c>
      <c r="G759" t="s">
        <v>27</v>
      </c>
      <c r="H759" t="s">
        <v>28</v>
      </c>
      <c r="I759" t="s">
        <v>29</v>
      </c>
    </row>
    <row r="760" spans="1:9" x14ac:dyDescent="0.3">
      <c r="A760">
        <v>1128299</v>
      </c>
      <c r="B760" s="16">
        <v>44038</v>
      </c>
      <c r="C760" t="s">
        <v>19</v>
      </c>
      <c r="D760">
        <v>625</v>
      </c>
      <c r="E760">
        <v>406250.00000000012</v>
      </c>
      <c r="F760">
        <v>101562.50000000003</v>
      </c>
      <c r="G760" t="s">
        <v>31</v>
      </c>
      <c r="H760" t="s">
        <v>46</v>
      </c>
      <c r="I760" t="s">
        <v>47</v>
      </c>
    </row>
    <row r="761" spans="1:9" x14ac:dyDescent="0.3">
      <c r="A761">
        <v>1197831</v>
      </c>
      <c r="B761" s="16">
        <v>44039</v>
      </c>
      <c r="C761" t="s">
        <v>20</v>
      </c>
      <c r="D761">
        <v>176</v>
      </c>
      <c r="E761">
        <v>5632</v>
      </c>
      <c r="F761">
        <v>2534.3999999999996</v>
      </c>
      <c r="G761" t="s">
        <v>27</v>
      </c>
      <c r="H761" t="s">
        <v>28</v>
      </c>
      <c r="I761" t="s">
        <v>29</v>
      </c>
    </row>
    <row r="762" spans="1:9" x14ac:dyDescent="0.3">
      <c r="A762">
        <v>1197831</v>
      </c>
      <c r="B762" s="16">
        <v>44039</v>
      </c>
      <c r="C762" t="s">
        <v>20</v>
      </c>
      <c r="D762">
        <v>236</v>
      </c>
      <c r="E762">
        <v>6372</v>
      </c>
      <c r="F762">
        <v>2612.52</v>
      </c>
      <c r="G762" t="s">
        <v>27</v>
      </c>
      <c r="H762" t="s">
        <v>28</v>
      </c>
      <c r="I762" t="s">
        <v>29</v>
      </c>
    </row>
    <row r="763" spans="1:9" x14ac:dyDescent="0.3">
      <c r="A763">
        <v>1128299</v>
      </c>
      <c r="B763" s="16">
        <v>44039</v>
      </c>
      <c r="C763" t="s">
        <v>20</v>
      </c>
      <c r="D763">
        <v>124</v>
      </c>
      <c r="E763">
        <v>6696</v>
      </c>
      <c r="F763">
        <v>2477.52</v>
      </c>
      <c r="G763" t="s">
        <v>31</v>
      </c>
      <c r="H763" t="s">
        <v>46</v>
      </c>
      <c r="I763" t="s">
        <v>47</v>
      </c>
    </row>
    <row r="764" spans="1:9" x14ac:dyDescent="0.3">
      <c r="A764">
        <v>1197831</v>
      </c>
      <c r="B764" s="16">
        <v>44039</v>
      </c>
      <c r="C764" t="s">
        <v>20</v>
      </c>
      <c r="D764">
        <v>675</v>
      </c>
      <c r="E764">
        <v>236250</v>
      </c>
      <c r="F764">
        <v>82687.5</v>
      </c>
      <c r="G764" t="s">
        <v>27</v>
      </c>
      <c r="H764" t="s">
        <v>28</v>
      </c>
      <c r="I764" t="s">
        <v>29</v>
      </c>
    </row>
    <row r="765" spans="1:9" x14ac:dyDescent="0.3">
      <c r="A765">
        <v>1128299</v>
      </c>
      <c r="B765" s="16">
        <v>44039</v>
      </c>
      <c r="C765" t="s">
        <v>20</v>
      </c>
      <c r="D765">
        <v>475</v>
      </c>
      <c r="E765">
        <v>285000.00000000006</v>
      </c>
      <c r="F765">
        <v>71250.000000000015</v>
      </c>
      <c r="G765" t="s">
        <v>31</v>
      </c>
      <c r="H765" t="s">
        <v>46</v>
      </c>
      <c r="I765" t="s">
        <v>47</v>
      </c>
    </row>
    <row r="766" spans="1:9" x14ac:dyDescent="0.3">
      <c r="A766">
        <v>1197831</v>
      </c>
      <c r="B766" s="16">
        <v>44040</v>
      </c>
      <c r="C766" t="s">
        <v>21</v>
      </c>
      <c r="D766">
        <v>213</v>
      </c>
      <c r="E766">
        <v>5538</v>
      </c>
      <c r="F766">
        <v>2769</v>
      </c>
      <c r="G766" t="s">
        <v>27</v>
      </c>
      <c r="H766" t="s">
        <v>28</v>
      </c>
      <c r="I766" t="s">
        <v>29</v>
      </c>
    </row>
    <row r="767" spans="1:9" x14ac:dyDescent="0.3">
      <c r="A767">
        <v>1197831</v>
      </c>
      <c r="B767" s="16">
        <v>44040</v>
      </c>
      <c r="C767" t="s">
        <v>21</v>
      </c>
      <c r="D767">
        <v>175</v>
      </c>
      <c r="E767">
        <v>5950</v>
      </c>
      <c r="F767">
        <v>3570</v>
      </c>
      <c r="G767" t="s">
        <v>27</v>
      </c>
      <c r="H767" t="s">
        <v>28</v>
      </c>
      <c r="I767" t="s">
        <v>29</v>
      </c>
    </row>
    <row r="768" spans="1:9" x14ac:dyDescent="0.3">
      <c r="A768">
        <v>1128299</v>
      </c>
      <c r="B768" s="16">
        <v>44040</v>
      </c>
      <c r="C768" t="s">
        <v>21</v>
      </c>
      <c r="D768">
        <v>117</v>
      </c>
      <c r="E768">
        <v>8073</v>
      </c>
      <c r="F768">
        <v>3471.39</v>
      </c>
      <c r="G768" t="s">
        <v>31</v>
      </c>
      <c r="H768" t="s">
        <v>46</v>
      </c>
      <c r="I768" t="s">
        <v>47</v>
      </c>
    </row>
    <row r="769" spans="1:9" x14ac:dyDescent="0.3">
      <c r="A769">
        <v>1197831</v>
      </c>
      <c r="B769" s="16">
        <v>44040</v>
      </c>
      <c r="C769" t="s">
        <v>21</v>
      </c>
      <c r="D769">
        <v>625</v>
      </c>
      <c r="E769">
        <v>218750</v>
      </c>
      <c r="F769">
        <v>98437.5</v>
      </c>
      <c r="G769" t="s">
        <v>27</v>
      </c>
      <c r="H769" t="s">
        <v>28</v>
      </c>
      <c r="I769" t="s">
        <v>29</v>
      </c>
    </row>
    <row r="770" spans="1:9" x14ac:dyDescent="0.3">
      <c r="A770">
        <v>1128299</v>
      </c>
      <c r="B770" s="16">
        <v>44040</v>
      </c>
      <c r="C770" t="s">
        <v>21</v>
      </c>
      <c r="D770">
        <v>450</v>
      </c>
      <c r="E770">
        <v>315000.00000000006</v>
      </c>
      <c r="F770">
        <v>94500.000000000015</v>
      </c>
      <c r="G770" t="s">
        <v>31</v>
      </c>
      <c r="H770" t="s">
        <v>46</v>
      </c>
      <c r="I770" t="s">
        <v>47</v>
      </c>
    </row>
    <row r="771" spans="1:9" x14ac:dyDescent="0.3">
      <c r="A771">
        <v>1197831</v>
      </c>
      <c r="B771" s="16">
        <v>44041</v>
      </c>
      <c r="C771" t="s">
        <v>22</v>
      </c>
      <c r="D771">
        <v>160</v>
      </c>
      <c r="E771">
        <v>4480</v>
      </c>
      <c r="F771">
        <v>1478.3999999999999</v>
      </c>
      <c r="G771" t="s">
        <v>27</v>
      </c>
      <c r="H771" t="s">
        <v>28</v>
      </c>
      <c r="I771" t="s">
        <v>29</v>
      </c>
    </row>
    <row r="772" spans="1:9" x14ac:dyDescent="0.3">
      <c r="A772">
        <v>1197831</v>
      </c>
      <c r="B772" s="16">
        <v>44041</v>
      </c>
      <c r="C772" t="s">
        <v>22</v>
      </c>
      <c r="D772">
        <v>125</v>
      </c>
      <c r="E772">
        <v>4750</v>
      </c>
      <c r="F772">
        <v>2137.5</v>
      </c>
      <c r="G772" t="s">
        <v>27</v>
      </c>
      <c r="H772" t="s">
        <v>28</v>
      </c>
      <c r="I772" t="s">
        <v>29</v>
      </c>
    </row>
    <row r="773" spans="1:9" x14ac:dyDescent="0.3">
      <c r="A773">
        <v>1128299</v>
      </c>
      <c r="B773" s="16">
        <v>44041</v>
      </c>
      <c r="C773" t="s">
        <v>22</v>
      </c>
      <c r="D773">
        <v>115</v>
      </c>
      <c r="E773">
        <v>9775</v>
      </c>
      <c r="F773">
        <v>3910</v>
      </c>
      <c r="G773" t="s">
        <v>31</v>
      </c>
      <c r="H773" t="s">
        <v>46</v>
      </c>
      <c r="I773" t="s">
        <v>47</v>
      </c>
    </row>
    <row r="774" spans="1:9" x14ac:dyDescent="0.3">
      <c r="A774">
        <v>1197831</v>
      </c>
      <c r="B774" s="16">
        <v>44041</v>
      </c>
      <c r="C774" t="s">
        <v>22</v>
      </c>
      <c r="D774">
        <v>500</v>
      </c>
      <c r="E774">
        <v>200000</v>
      </c>
      <c r="F774">
        <v>60000</v>
      </c>
      <c r="G774" t="s">
        <v>27</v>
      </c>
      <c r="H774" t="s">
        <v>28</v>
      </c>
      <c r="I774" t="s">
        <v>29</v>
      </c>
    </row>
    <row r="775" spans="1:9" x14ac:dyDescent="0.3">
      <c r="A775">
        <v>1128299</v>
      </c>
      <c r="B775" s="16">
        <v>44041</v>
      </c>
      <c r="C775" t="s">
        <v>22</v>
      </c>
      <c r="D775">
        <v>425</v>
      </c>
      <c r="E775">
        <v>382500.00000000006</v>
      </c>
      <c r="F775">
        <v>95625.000000000015</v>
      </c>
      <c r="G775" t="s">
        <v>31</v>
      </c>
      <c r="H775" t="s">
        <v>46</v>
      </c>
      <c r="I775" t="s">
        <v>47</v>
      </c>
    </row>
    <row r="776" spans="1:9" x14ac:dyDescent="0.3">
      <c r="A776">
        <v>1197831</v>
      </c>
      <c r="B776" s="16">
        <v>44042</v>
      </c>
      <c r="C776" t="s">
        <v>23</v>
      </c>
      <c r="D776">
        <v>231</v>
      </c>
      <c r="E776">
        <v>6006</v>
      </c>
      <c r="F776">
        <v>3303.3</v>
      </c>
      <c r="G776" t="s">
        <v>27</v>
      </c>
      <c r="H776" t="s">
        <v>28</v>
      </c>
      <c r="I776" t="s">
        <v>29</v>
      </c>
    </row>
    <row r="777" spans="1:9" x14ac:dyDescent="0.3">
      <c r="A777">
        <v>1197831</v>
      </c>
      <c r="B777" s="16">
        <v>44042</v>
      </c>
      <c r="C777" t="s">
        <v>23</v>
      </c>
      <c r="D777">
        <v>196</v>
      </c>
      <c r="E777">
        <v>6664</v>
      </c>
      <c r="F777">
        <v>4198.32</v>
      </c>
      <c r="G777" t="s">
        <v>27</v>
      </c>
      <c r="H777" t="s">
        <v>28</v>
      </c>
      <c r="I777" t="s">
        <v>29</v>
      </c>
    </row>
    <row r="778" spans="1:9" x14ac:dyDescent="0.3">
      <c r="A778">
        <v>1128299</v>
      </c>
      <c r="B778" s="16">
        <v>44042</v>
      </c>
      <c r="C778" t="s">
        <v>23</v>
      </c>
      <c r="D778">
        <v>138</v>
      </c>
      <c r="E778">
        <v>12144</v>
      </c>
      <c r="F778">
        <v>3764.64</v>
      </c>
      <c r="G778" t="s">
        <v>31</v>
      </c>
      <c r="H778" t="s">
        <v>46</v>
      </c>
      <c r="I778" t="s">
        <v>47</v>
      </c>
    </row>
    <row r="779" spans="1:9" x14ac:dyDescent="0.3">
      <c r="A779">
        <v>1197831</v>
      </c>
      <c r="B779" s="16">
        <v>44042</v>
      </c>
      <c r="C779" t="s">
        <v>23</v>
      </c>
      <c r="D779">
        <v>700</v>
      </c>
      <c r="E779">
        <v>245000</v>
      </c>
      <c r="F779">
        <v>122500</v>
      </c>
      <c r="G779" t="s">
        <v>27</v>
      </c>
      <c r="H779" t="s">
        <v>28</v>
      </c>
      <c r="I779" t="s">
        <v>29</v>
      </c>
    </row>
    <row r="780" spans="1:9" x14ac:dyDescent="0.3">
      <c r="A780">
        <v>1128299</v>
      </c>
      <c r="B780" s="16">
        <v>44042</v>
      </c>
      <c r="C780" t="s">
        <v>23</v>
      </c>
      <c r="D780">
        <v>550</v>
      </c>
      <c r="E780">
        <v>522500.00000000006</v>
      </c>
      <c r="F780">
        <v>104500.00000000001</v>
      </c>
      <c r="G780" t="s">
        <v>31</v>
      </c>
      <c r="H780" t="s">
        <v>46</v>
      </c>
      <c r="I780" t="s">
        <v>47</v>
      </c>
    </row>
    <row r="781" spans="1:9" x14ac:dyDescent="0.3">
      <c r="A781">
        <v>1197831</v>
      </c>
      <c r="B781" s="16">
        <v>44043</v>
      </c>
      <c r="C781" t="s">
        <v>17</v>
      </c>
      <c r="D781">
        <v>306</v>
      </c>
      <c r="E781">
        <v>6120</v>
      </c>
      <c r="F781">
        <v>2570.4</v>
      </c>
      <c r="G781" t="s">
        <v>27</v>
      </c>
      <c r="H781" t="s">
        <v>28</v>
      </c>
      <c r="I781" t="s">
        <v>29</v>
      </c>
    </row>
    <row r="782" spans="1:9" x14ac:dyDescent="0.3">
      <c r="A782">
        <v>1197831</v>
      </c>
      <c r="B782" s="16">
        <v>44043</v>
      </c>
      <c r="C782" t="s">
        <v>17</v>
      </c>
      <c r="D782">
        <v>254</v>
      </c>
      <c r="E782">
        <v>7366</v>
      </c>
      <c r="F782">
        <v>3314.7</v>
      </c>
      <c r="G782" t="s">
        <v>27</v>
      </c>
      <c r="H782" t="s">
        <v>28</v>
      </c>
      <c r="I782" t="s">
        <v>29</v>
      </c>
    </row>
    <row r="783" spans="1:9" x14ac:dyDescent="0.3">
      <c r="A783">
        <v>1128299</v>
      </c>
      <c r="B783" s="16">
        <v>44043</v>
      </c>
      <c r="C783" t="s">
        <v>17</v>
      </c>
      <c r="D783">
        <v>188</v>
      </c>
      <c r="E783">
        <v>14664</v>
      </c>
      <c r="F783">
        <v>5865.6</v>
      </c>
      <c r="G783" t="s">
        <v>31</v>
      </c>
      <c r="H783" t="s">
        <v>46</v>
      </c>
      <c r="I783" t="s">
        <v>47</v>
      </c>
    </row>
    <row r="784" spans="1:9" x14ac:dyDescent="0.3">
      <c r="A784">
        <v>1197831</v>
      </c>
      <c r="B784" s="16">
        <v>44043</v>
      </c>
      <c r="C784" t="s">
        <v>17</v>
      </c>
      <c r="D784">
        <v>875</v>
      </c>
      <c r="E784">
        <v>262500</v>
      </c>
      <c r="F784">
        <v>91875</v>
      </c>
      <c r="G784" t="s">
        <v>27</v>
      </c>
      <c r="H784" t="s">
        <v>28</v>
      </c>
      <c r="I784" t="s">
        <v>29</v>
      </c>
    </row>
    <row r="785" spans="1:9" x14ac:dyDescent="0.3">
      <c r="A785">
        <v>1128299</v>
      </c>
      <c r="B785" s="16">
        <v>44043</v>
      </c>
      <c r="C785" t="s">
        <v>17</v>
      </c>
      <c r="D785">
        <v>750</v>
      </c>
      <c r="E785">
        <v>600000.00000000012</v>
      </c>
      <c r="F785">
        <v>180000.00000000003</v>
      </c>
      <c r="G785" t="s">
        <v>31</v>
      </c>
      <c r="H785" t="s">
        <v>46</v>
      </c>
      <c r="I785" t="s">
        <v>47</v>
      </c>
    </row>
    <row r="786" spans="1:9" x14ac:dyDescent="0.3">
      <c r="A786">
        <v>1197831</v>
      </c>
      <c r="B786" s="16">
        <v>44044</v>
      </c>
      <c r="C786" t="s">
        <v>19</v>
      </c>
      <c r="D786">
        <v>263</v>
      </c>
      <c r="E786">
        <v>7890</v>
      </c>
      <c r="F786">
        <v>3077.0999999999995</v>
      </c>
      <c r="G786" t="s">
        <v>27</v>
      </c>
      <c r="H786" t="s">
        <v>28</v>
      </c>
      <c r="I786" t="s">
        <v>29</v>
      </c>
    </row>
    <row r="787" spans="1:9" x14ac:dyDescent="0.3">
      <c r="A787">
        <v>1197831</v>
      </c>
      <c r="B787" s="16">
        <v>44044</v>
      </c>
      <c r="C787" t="s">
        <v>19</v>
      </c>
      <c r="D787">
        <v>236</v>
      </c>
      <c r="E787">
        <v>9204</v>
      </c>
      <c r="F787">
        <v>4141.7999999999993</v>
      </c>
      <c r="G787" t="s">
        <v>27</v>
      </c>
      <c r="H787" t="s">
        <v>28</v>
      </c>
      <c r="I787" t="s">
        <v>29</v>
      </c>
    </row>
    <row r="788" spans="1:9" x14ac:dyDescent="0.3">
      <c r="A788">
        <v>1128299</v>
      </c>
      <c r="B788" s="16">
        <v>44044</v>
      </c>
      <c r="C788" t="s">
        <v>19</v>
      </c>
      <c r="D788">
        <v>195</v>
      </c>
      <c r="E788">
        <v>15015</v>
      </c>
      <c r="F788">
        <v>5705.7</v>
      </c>
      <c r="G788" t="s">
        <v>31</v>
      </c>
      <c r="H788" t="s">
        <v>46</v>
      </c>
      <c r="I788" t="s">
        <v>47</v>
      </c>
    </row>
    <row r="789" spans="1:9" x14ac:dyDescent="0.3">
      <c r="A789">
        <v>1197831</v>
      </c>
      <c r="B789" s="16">
        <v>44044</v>
      </c>
      <c r="C789" t="s">
        <v>19</v>
      </c>
      <c r="D789">
        <v>875</v>
      </c>
      <c r="E789">
        <v>350000</v>
      </c>
      <c r="F789">
        <v>122499.99999999999</v>
      </c>
      <c r="G789" t="s">
        <v>27</v>
      </c>
      <c r="H789" t="s">
        <v>28</v>
      </c>
      <c r="I789" t="s">
        <v>29</v>
      </c>
    </row>
    <row r="790" spans="1:9" x14ac:dyDescent="0.3">
      <c r="A790">
        <v>1128299</v>
      </c>
      <c r="B790" s="16">
        <v>44044</v>
      </c>
      <c r="C790" t="s">
        <v>19</v>
      </c>
      <c r="D790">
        <v>750</v>
      </c>
      <c r="E790">
        <v>637500.00000000012</v>
      </c>
      <c r="F790">
        <v>159375.00000000003</v>
      </c>
      <c r="G790" t="s">
        <v>31</v>
      </c>
      <c r="H790" t="s">
        <v>46</v>
      </c>
      <c r="I790" t="s">
        <v>47</v>
      </c>
    </row>
    <row r="791" spans="1:9" x14ac:dyDescent="0.3">
      <c r="A791">
        <v>1197831</v>
      </c>
      <c r="B791" s="16">
        <v>44045</v>
      </c>
      <c r="C791" t="s">
        <v>20</v>
      </c>
      <c r="D791">
        <v>224</v>
      </c>
      <c r="E791">
        <v>5152</v>
      </c>
      <c r="F791">
        <v>2163.84</v>
      </c>
      <c r="G791" t="s">
        <v>27</v>
      </c>
      <c r="H791" t="s">
        <v>28</v>
      </c>
      <c r="I791" t="s">
        <v>29</v>
      </c>
    </row>
    <row r="792" spans="1:9" x14ac:dyDescent="0.3">
      <c r="A792">
        <v>1197831</v>
      </c>
      <c r="B792" s="16">
        <v>44045</v>
      </c>
      <c r="C792" t="s">
        <v>20</v>
      </c>
      <c r="D792">
        <v>182</v>
      </c>
      <c r="E792">
        <v>5824</v>
      </c>
      <c r="F792">
        <v>2853.7599999999998</v>
      </c>
      <c r="G792" t="s">
        <v>27</v>
      </c>
      <c r="H792" t="s">
        <v>28</v>
      </c>
      <c r="I792" t="s">
        <v>29</v>
      </c>
    </row>
    <row r="793" spans="1:9" x14ac:dyDescent="0.3">
      <c r="A793">
        <v>1128299</v>
      </c>
      <c r="B793" s="16">
        <v>44045</v>
      </c>
      <c r="C793" t="s">
        <v>20</v>
      </c>
      <c r="D793">
        <v>138</v>
      </c>
      <c r="E793">
        <v>10074</v>
      </c>
      <c r="F793">
        <v>3928.86</v>
      </c>
      <c r="G793" t="s">
        <v>31</v>
      </c>
      <c r="H793" t="s">
        <v>46</v>
      </c>
      <c r="I793" t="s">
        <v>47</v>
      </c>
    </row>
    <row r="794" spans="1:9" x14ac:dyDescent="0.3">
      <c r="A794">
        <v>1197831</v>
      </c>
      <c r="B794" s="16">
        <v>44045</v>
      </c>
      <c r="C794" t="s">
        <v>20</v>
      </c>
      <c r="D794">
        <v>700</v>
      </c>
      <c r="E794">
        <v>245000</v>
      </c>
      <c r="F794">
        <v>85750</v>
      </c>
      <c r="G794" t="s">
        <v>27</v>
      </c>
      <c r="H794" t="s">
        <v>28</v>
      </c>
      <c r="I794" t="s">
        <v>29</v>
      </c>
    </row>
    <row r="795" spans="1:9" x14ac:dyDescent="0.3">
      <c r="A795">
        <v>1128299</v>
      </c>
      <c r="B795" s="16">
        <v>44045</v>
      </c>
      <c r="C795" t="s">
        <v>20</v>
      </c>
      <c r="D795">
        <v>550</v>
      </c>
      <c r="E795">
        <v>440000.00000000006</v>
      </c>
      <c r="F795">
        <v>110000.00000000001</v>
      </c>
      <c r="G795" t="s">
        <v>31</v>
      </c>
      <c r="H795" t="s">
        <v>46</v>
      </c>
      <c r="I795" t="s">
        <v>47</v>
      </c>
    </row>
    <row r="796" spans="1:9" x14ac:dyDescent="0.3">
      <c r="A796">
        <v>1197831</v>
      </c>
      <c r="B796" s="16">
        <v>44046</v>
      </c>
      <c r="C796" t="s">
        <v>21</v>
      </c>
      <c r="D796">
        <v>204</v>
      </c>
      <c r="E796">
        <v>6120</v>
      </c>
      <c r="F796">
        <v>2937.6</v>
      </c>
      <c r="G796" t="s">
        <v>27</v>
      </c>
      <c r="H796" t="s">
        <v>28</v>
      </c>
      <c r="I796" t="s">
        <v>29</v>
      </c>
    </row>
    <row r="797" spans="1:9" x14ac:dyDescent="0.3">
      <c r="A797">
        <v>1197831</v>
      </c>
      <c r="B797" s="16">
        <v>44046</v>
      </c>
      <c r="C797" t="s">
        <v>21</v>
      </c>
      <c r="D797">
        <v>174</v>
      </c>
      <c r="E797">
        <v>6438</v>
      </c>
      <c r="F797">
        <v>3734.0400000000004</v>
      </c>
      <c r="G797" t="s">
        <v>27</v>
      </c>
      <c r="H797" t="s">
        <v>28</v>
      </c>
      <c r="I797" t="s">
        <v>29</v>
      </c>
    </row>
    <row r="798" spans="1:9" x14ac:dyDescent="0.3">
      <c r="A798">
        <v>1128299</v>
      </c>
      <c r="B798" s="16">
        <v>44046</v>
      </c>
      <c r="C798" t="s">
        <v>21</v>
      </c>
      <c r="D798">
        <v>138</v>
      </c>
      <c r="E798">
        <v>10488</v>
      </c>
      <c r="F798">
        <v>4509.84</v>
      </c>
      <c r="G798" t="s">
        <v>31</v>
      </c>
      <c r="H798" t="s">
        <v>46</v>
      </c>
      <c r="I798" t="s">
        <v>47</v>
      </c>
    </row>
    <row r="799" spans="1:9" x14ac:dyDescent="0.3">
      <c r="A799">
        <v>1197831</v>
      </c>
      <c r="B799" s="16">
        <v>44046</v>
      </c>
      <c r="C799" t="s">
        <v>21</v>
      </c>
      <c r="D799">
        <v>600</v>
      </c>
      <c r="E799">
        <v>240000</v>
      </c>
      <c r="F799">
        <v>108000</v>
      </c>
      <c r="G799" t="s">
        <v>27</v>
      </c>
      <c r="H799" t="s">
        <v>28</v>
      </c>
      <c r="I799" t="s">
        <v>29</v>
      </c>
    </row>
    <row r="800" spans="1:9" x14ac:dyDescent="0.3">
      <c r="A800">
        <v>1128299</v>
      </c>
      <c r="B800" s="16">
        <v>44046</v>
      </c>
      <c r="C800" t="s">
        <v>21</v>
      </c>
      <c r="D800">
        <v>550</v>
      </c>
      <c r="E800">
        <v>440000.00000000006</v>
      </c>
      <c r="F800">
        <v>132000</v>
      </c>
      <c r="G800" t="s">
        <v>31</v>
      </c>
      <c r="H800" t="s">
        <v>46</v>
      </c>
      <c r="I800" t="s">
        <v>47</v>
      </c>
    </row>
    <row r="801" spans="1:9" x14ac:dyDescent="0.3">
      <c r="A801">
        <v>1197831</v>
      </c>
      <c r="B801" s="16">
        <v>44047</v>
      </c>
      <c r="C801" t="s">
        <v>22</v>
      </c>
      <c r="D801">
        <v>125</v>
      </c>
      <c r="E801">
        <v>5125</v>
      </c>
      <c r="F801">
        <v>2050</v>
      </c>
      <c r="G801" t="s">
        <v>27</v>
      </c>
      <c r="H801" t="s">
        <v>28</v>
      </c>
      <c r="I801" t="s">
        <v>29</v>
      </c>
    </row>
    <row r="802" spans="1:9" x14ac:dyDescent="0.3">
      <c r="A802">
        <v>1197831</v>
      </c>
      <c r="B802" s="16">
        <v>44047</v>
      </c>
      <c r="C802" t="s">
        <v>22</v>
      </c>
      <c r="D802">
        <v>155</v>
      </c>
      <c r="E802">
        <v>5425</v>
      </c>
      <c r="F802">
        <v>1736</v>
      </c>
      <c r="G802" t="s">
        <v>27</v>
      </c>
      <c r="H802" t="s">
        <v>28</v>
      </c>
      <c r="I802" t="s">
        <v>29</v>
      </c>
    </row>
    <row r="803" spans="1:9" x14ac:dyDescent="0.3">
      <c r="A803">
        <v>1128299</v>
      </c>
      <c r="B803" s="16">
        <v>44047</v>
      </c>
      <c r="C803" t="s">
        <v>22</v>
      </c>
      <c r="D803">
        <v>133</v>
      </c>
      <c r="E803">
        <v>10906</v>
      </c>
      <c r="F803">
        <v>4144.28</v>
      </c>
      <c r="G803" t="s">
        <v>31</v>
      </c>
      <c r="H803" t="s">
        <v>46</v>
      </c>
      <c r="I803" t="s">
        <v>47</v>
      </c>
    </row>
    <row r="804" spans="1:9" x14ac:dyDescent="0.3">
      <c r="A804">
        <v>1197831</v>
      </c>
      <c r="B804" s="16">
        <v>44047</v>
      </c>
      <c r="C804" t="s">
        <v>22</v>
      </c>
      <c r="D804">
        <v>500</v>
      </c>
      <c r="E804">
        <v>225000</v>
      </c>
      <c r="F804">
        <v>67500</v>
      </c>
      <c r="G804" t="s">
        <v>27</v>
      </c>
      <c r="H804" t="s">
        <v>28</v>
      </c>
      <c r="I804" t="s">
        <v>29</v>
      </c>
    </row>
    <row r="805" spans="1:9" x14ac:dyDescent="0.3">
      <c r="A805">
        <v>1128299</v>
      </c>
      <c r="B805" s="16">
        <v>44047</v>
      </c>
      <c r="C805" t="s">
        <v>22</v>
      </c>
      <c r="D805">
        <v>475</v>
      </c>
      <c r="E805">
        <v>427500.00000000006</v>
      </c>
      <c r="F805">
        <v>106875.00000000001</v>
      </c>
      <c r="G805" t="s">
        <v>31</v>
      </c>
      <c r="H805" t="s">
        <v>46</v>
      </c>
      <c r="I805" t="s">
        <v>47</v>
      </c>
    </row>
    <row r="806" spans="1:9" x14ac:dyDescent="0.3">
      <c r="A806">
        <v>1197831</v>
      </c>
      <c r="B806" s="16">
        <v>44048</v>
      </c>
      <c r="C806" t="s">
        <v>23</v>
      </c>
      <c r="D806">
        <v>228</v>
      </c>
      <c r="E806">
        <v>6612</v>
      </c>
      <c r="F806">
        <v>3636.6000000000004</v>
      </c>
      <c r="G806" t="s">
        <v>27</v>
      </c>
      <c r="H806" t="s">
        <v>28</v>
      </c>
      <c r="I806" t="s">
        <v>29</v>
      </c>
    </row>
    <row r="807" spans="1:9" x14ac:dyDescent="0.3">
      <c r="A807">
        <v>1197831</v>
      </c>
      <c r="B807" s="16">
        <v>44048</v>
      </c>
      <c r="C807" t="s">
        <v>23</v>
      </c>
      <c r="D807">
        <v>189</v>
      </c>
      <c r="E807">
        <v>7371</v>
      </c>
      <c r="F807">
        <v>4422.5999999999995</v>
      </c>
      <c r="G807" t="s">
        <v>27</v>
      </c>
      <c r="H807" t="s">
        <v>28</v>
      </c>
      <c r="I807" t="s">
        <v>29</v>
      </c>
    </row>
    <row r="808" spans="1:9" x14ac:dyDescent="0.3">
      <c r="A808">
        <v>1128299</v>
      </c>
      <c r="B808" s="16">
        <v>44048</v>
      </c>
      <c r="C808" t="s">
        <v>23</v>
      </c>
      <c r="D808">
        <v>150</v>
      </c>
      <c r="E808">
        <v>12900</v>
      </c>
      <c r="F808">
        <v>4386</v>
      </c>
      <c r="G808" t="s">
        <v>31</v>
      </c>
      <c r="H808" t="s">
        <v>46</v>
      </c>
      <c r="I808" t="s">
        <v>47</v>
      </c>
    </row>
    <row r="809" spans="1:9" x14ac:dyDescent="0.3">
      <c r="A809">
        <v>1197831</v>
      </c>
      <c r="B809" s="16">
        <v>44048</v>
      </c>
      <c r="C809" t="s">
        <v>23</v>
      </c>
      <c r="D809">
        <v>650</v>
      </c>
      <c r="E809">
        <v>260000</v>
      </c>
      <c r="F809">
        <v>130000</v>
      </c>
      <c r="G809" t="s">
        <v>27</v>
      </c>
      <c r="H809" t="s">
        <v>28</v>
      </c>
      <c r="I809" t="s">
        <v>29</v>
      </c>
    </row>
    <row r="810" spans="1:9" x14ac:dyDescent="0.3">
      <c r="A810">
        <v>1128299</v>
      </c>
      <c r="B810" s="16">
        <v>44048</v>
      </c>
      <c r="C810" t="s">
        <v>23</v>
      </c>
      <c r="D810">
        <v>575</v>
      </c>
      <c r="E810">
        <v>546250.00000000012</v>
      </c>
      <c r="F810">
        <v>109250.00000000003</v>
      </c>
      <c r="G810" t="s">
        <v>31</v>
      </c>
      <c r="H810" t="s">
        <v>46</v>
      </c>
      <c r="I810" t="s">
        <v>47</v>
      </c>
    </row>
    <row r="811" spans="1:9" x14ac:dyDescent="0.3">
      <c r="A811">
        <v>1197831</v>
      </c>
      <c r="B811" s="16">
        <v>44049</v>
      </c>
      <c r="C811" t="s">
        <v>17</v>
      </c>
      <c r="D811">
        <v>234</v>
      </c>
      <c r="E811">
        <v>6318</v>
      </c>
      <c r="F811">
        <v>3032.64</v>
      </c>
      <c r="G811" t="s">
        <v>27</v>
      </c>
      <c r="H811" t="s">
        <v>28</v>
      </c>
      <c r="I811" t="s">
        <v>29</v>
      </c>
    </row>
    <row r="812" spans="1:9" x14ac:dyDescent="0.3">
      <c r="A812">
        <v>1197831</v>
      </c>
      <c r="B812" s="16">
        <v>44049</v>
      </c>
      <c r="C812" t="s">
        <v>17</v>
      </c>
      <c r="D812">
        <v>306</v>
      </c>
      <c r="E812">
        <v>7038</v>
      </c>
      <c r="F812">
        <v>2604.06</v>
      </c>
      <c r="G812" t="s">
        <v>27</v>
      </c>
      <c r="H812" t="s">
        <v>28</v>
      </c>
      <c r="I812" t="s">
        <v>29</v>
      </c>
    </row>
    <row r="813" spans="1:9" x14ac:dyDescent="0.3">
      <c r="A813">
        <v>1185732</v>
      </c>
      <c r="B813" s="16">
        <v>44049</v>
      </c>
      <c r="C813" t="s">
        <v>17</v>
      </c>
      <c r="D813">
        <v>273</v>
      </c>
      <c r="E813">
        <v>12012</v>
      </c>
      <c r="F813">
        <v>6606.6</v>
      </c>
      <c r="G813" t="s">
        <v>31</v>
      </c>
      <c r="H813" t="s">
        <v>46</v>
      </c>
      <c r="I813" t="s">
        <v>47</v>
      </c>
    </row>
    <row r="814" spans="1:9" x14ac:dyDescent="0.3">
      <c r="A814">
        <v>1197831</v>
      </c>
      <c r="B814" s="16">
        <v>44049</v>
      </c>
      <c r="C814" t="s">
        <v>17</v>
      </c>
      <c r="D814">
        <v>900</v>
      </c>
      <c r="E814">
        <v>270000</v>
      </c>
      <c r="F814">
        <v>94500</v>
      </c>
      <c r="G814" t="s">
        <v>27</v>
      </c>
      <c r="H814" t="s">
        <v>28</v>
      </c>
      <c r="I814" t="s">
        <v>29</v>
      </c>
    </row>
    <row r="815" spans="1:9" x14ac:dyDescent="0.3">
      <c r="A815">
        <v>1185732</v>
      </c>
      <c r="B815" s="16">
        <v>44049</v>
      </c>
      <c r="C815" t="s">
        <v>17</v>
      </c>
      <c r="D815">
        <v>1050</v>
      </c>
      <c r="E815">
        <v>472500</v>
      </c>
      <c r="F815">
        <v>212625</v>
      </c>
      <c r="G815" t="s">
        <v>31</v>
      </c>
      <c r="H815" t="s">
        <v>46</v>
      </c>
      <c r="I815" t="s">
        <v>47</v>
      </c>
    </row>
    <row r="816" spans="1:9" x14ac:dyDescent="0.3">
      <c r="A816">
        <v>1197831</v>
      </c>
      <c r="B816" s="16">
        <v>44050</v>
      </c>
      <c r="C816" t="s">
        <v>19</v>
      </c>
      <c r="D816">
        <v>225</v>
      </c>
      <c r="E816">
        <v>8550</v>
      </c>
      <c r="F816">
        <v>3847.4999999999995</v>
      </c>
      <c r="G816" t="s">
        <v>27</v>
      </c>
      <c r="H816" t="s">
        <v>28</v>
      </c>
      <c r="I816" t="s">
        <v>29</v>
      </c>
    </row>
    <row r="817" spans="1:9" x14ac:dyDescent="0.3">
      <c r="A817">
        <v>1197831</v>
      </c>
      <c r="B817" s="16">
        <v>44050</v>
      </c>
      <c r="C817" t="s">
        <v>19</v>
      </c>
      <c r="D817">
        <v>306</v>
      </c>
      <c r="E817">
        <v>8874</v>
      </c>
      <c r="F817">
        <v>3638.3399999999997</v>
      </c>
      <c r="G817" t="s">
        <v>27</v>
      </c>
      <c r="H817" t="s">
        <v>28</v>
      </c>
      <c r="I817" t="s">
        <v>29</v>
      </c>
    </row>
    <row r="818" spans="1:9" x14ac:dyDescent="0.3">
      <c r="A818">
        <v>1185732</v>
      </c>
      <c r="B818" s="16">
        <v>44050</v>
      </c>
      <c r="C818" t="s">
        <v>19</v>
      </c>
      <c r="D818">
        <v>221</v>
      </c>
      <c r="E818">
        <v>9061</v>
      </c>
      <c r="F818">
        <v>4439.8900000000003</v>
      </c>
      <c r="G818" t="s">
        <v>31</v>
      </c>
      <c r="H818" t="s">
        <v>46</v>
      </c>
      <c r="I818" t="s">
        <v>47</v>
      </c>
    </row>
    <row r="819" spans="1:9" x14ac:dyDescent="0.3">
      <c r="A819">
        <v>1197831</v>
      </c>
      <c r="B819" s="16">
        <v>44050</v>
      </c>
      <c r="C819" t="s">
        <v>19</v>
      </c>
      <c r="D819">
        <v>900</v>
      </c>
      <c r="E819">
        <v>360000</v>
      </c>
      <c r="F819">
        <v>125999.99999999999</v>
      </c>
      <c r="G819" t="s">
        <v>27</v>
      </c>
      <c r="H819" t="s">
        <v>28</v>
      </c>
      <c r="I819" t="s">
        <v>29</v>
      </c>
    </row>
    <row r="820" spans="1:9" x14ac:dyDescent="0.3">
      <c r="A820">
        <v>1185732</v>
      </c>
      <c r="B820" s="16">
        <v>44050</v>
      </c>
      <c r="C820" t="s">
        <v>19</v>
      </c>
      <c r="D820">
        <v>850</v>
      </c>
      <c r="E820">
        <v>382500</v>
      </c>
      <c r="F820">
        <v>133875</v>
      </c>
      <c r="G820" t="s">
        <v>31</v>
      </c>
      <c r="H820" t="s">
        <v>46</v>
      </c>
      <c r="I820" t="s">
        <v>47</v>
      </c>
    </row>
    <row r="821" spans="1:9" x14ac:dyDescent="0.3">
      <c r="A821">
        <v>1197831</v>
      </c>
      <c r="B821" s="16">
        <v>44051</v>
      </c>
      <c r="C821" t="s">
        <v>20</v>
      </c>
      <c r="D821">
        <v>232</v>
      </c>
      <c r="E821">
        <v>5568</v>
      </c>
      <c r="F821">
        <v>2060.16</v>
      </c>
      <c r="G821" t="s">
        <v>27</v>
      </c>
      <c r="H821" t="s">
        <v>28</v>
      </c>
      <c r="I821" t="s">
        <v>29</v>
      </c>
    </row>
    <row r="822" spans="1:9" x14ac:dyDescent="0.3">
      <c r="A822">
        <v>1197831</v>
      </c>
      <c r="B822" s="16">
        <v>44051</v>
      </c>
      <c r="C822" t="s">
        <v>20</v>
      </c>
      <c r="D822">
        <v>203</v>
      </c>
      <c r="E822">
        <v>6902</v>
      </c>
      <c r="F822">
        <v>3174.9199999999996</v>
      </c>
      <c r="G822" t="s">
        <v>27</v>
      </c>
      <c r="H822" t="s">
        <v>28</v>
      </c>
      <c r="I822" t="s">
        <v>29</v>
      </c>
    </row>
    <row r="823" spans="1:9" x14ac:dyDescent="0.3">
      <c r="A823">
        <v>1185732</v>
      </c>
      <c r="B823" s="16">
        <v>44051</v>
      </c>
      <c r="C823" t="s">
        <v>20</v>
      </c>
      <c r="D823">
        <v>230</v>
      </c>
      <c r="E823">
        <v>7820</v>
      </c>
      <c r="F823">
        <v>3049.8</v>
      </c>
      <c r="G823" t="s">
        <v>31</v>
      </c>
      <c r="H823" t="s">
        <v>46</v>
      </c>
      <c r="I823" t="s">
        <v>47</v>
      </c>
    </row>
    <row r="824" spans="1:9" x14ac:dyDescent="0.3">
      <c r="A824">
        <v>1197831</v>
      </c>
      <c r="B824" s="16">
        <v>44051</v>
      </c>
      <c r="C824" t="s">
        <v>20</v>
      </c>
      <c r="D824">
        <v>725</v>
      </c>
      <c r="E824">
        <v>253750</v>
      </c>
      <c r="F824">
        <v>88812.5</v>
      </c>
      <c r="G824" t="s">
        <v>27</v>
      </c>
      <c r="H824" t="s">
        <v>28</v>
      </c>
      <c r="I824" t="s">
        <v>29</v>
      </c>
    </row>
    <row r="825" spans="1:9" x14ac:dyDescent="0.3">
      <c r="A825">
        <v>1185732</v>
      </c>
      <c r="B825" s="16">
        <v>44051</v>
      </c>
      <c r="C825" t="s">
        <v>20</v>
      </c>
      <c r="D825">
        <v>850</v>
      </c>
      <c r="E825">
        <v>297500</v>
      </c>
      <c r="F825">
        <v>74375</v>
      </c>
      <c r="G825" t="s">
        <v>31</v>
      </c>
      <c r="H825" t="s">
        <v>46</v>
      </c>
      <c r="I825" t="s">
        <v>47</v>
      </c>
    </row>
    <row r="826" spans="1:9" x14ac:dyDescent="0.3">
      <c r="A826">
        <v>1197831</v>
      </c>
      <c r="B826" s="16">
        <v>44052</v>
      </c>
      <c r="C826" t="s">
        <v>21</v>
      </c>
      <c r="D826">
        <v>163</v>
      </c>
      <c r="E826">
        <v>5868</v>
      </c>
      <c r="F826">
        <v>3462.1200000000003</v>
      </c>
      <c r="G826" t="s">
        <v>27</v>
      </c>
      <c r="H826" t="s">
        <v>28</v>
      </c>
      <c r="I826" t="s">
        <v>29</v>
      </c>
    </row>
    <row r="827" spans="1:9" x14ac:dyDescent="0.3">
      <c r="A827">
        <v>1197831</v>
      </c>
      <c r="B827" s="16">
        <v>44052</v>
      </c>
      <c r="C827" t="s">
        <v>21</v>
      </c>
      <c r="D827">
        <v>213</v>
      </c>
      <c r="E827">
        <v>5964</v>
      </c>
      <c r="F827">
        <v>2862.72</v>
      </c>
      <c r="G827" t="s">
        <v>27</v>
      </c>
      <c r="H827" t="s">
        <v>28</v>
      </c>
      <c r="I827" t="s">
        <v>29</v>
      </c>
    </row>
    <row r="828" spans="1:9" x14ac:dyDescent="0.3">
      <c r="A828">
        <v>1185732</v>
      </c>
      <c r="B828" s="16">
        <v>44052</v>
      </c>
      <c r="C828" t="s">
        <v>21</v>
      </c>
      <c r="D828">
        <v>175</v>
      </c>
      <c r="E828">
        <v>6650</v>
      </c>
      <c r="F828">
        <v>2660</v>
      </c>
      <c r="G828" t="s">
        <v>31</v>
      </c>
      <c r="H828" t="s">
        <v>46</v>
      </c>
      <c r="I828" t="s">
        <v>47</v>
      </c>
    </row>
    <row r="829" spans="1:9" x14ac:dyDescent="0.3">
      <c r="A829">
        <v>1197831</v>
      </c>
      <c r="B829" s="16">
        <v>44052</v>
      </c>
      <c r="C829" t="s">
        <v>21</v>
      </c>
      <c r="D829">
        <v>625</v>
      </c>
      <c r="E829">
        <v>250000</v>
      </c>
      <c r="F829">
        <v>112500</v>
      </c>
      <c r="G829" t="s">
        <v>27</v>
      </c>
      <c r="H829" t="s">
        <v>28</v>
      </c>
      <c r="I829" t="s">
        <v>29</v>
      </c>
    </row>
    <row r="830" spans="1:9" x14ac:dyDescent="0.3">
      <c r="A830">
        <v>1185732</v>
      </c>
      <c r="B830" s="16">
        <v>44052</v>
      </c>
      <c r="C830" t="s">
        <v>21</v>
      </c>
      <c r="D830">
        <v>700</v>
      </c>
      <c r="E830">
        <v>280000</v>
      </c>
      <c r="F830">
        <v>84000</v>
      </c>
      <c r="G830" t="s">
        <v>31</v>
      </c>
      <c r="H830" t="s">
        <v>46</v>
      </c>
      <c r="I830" t="s">
        <v>47</v>
      </c>
    </row>
    <row r="831" spans="1:9" x14ac:dyDescent="0.3">
      <c r="A831">
        <v>1185733</v>
      </c>
      <c r="B831" s="16">
        <v>44053</v>
      </c>
      <c r="C831" t="s">
        <v>22</v>
      </c>
      <c r="D831">
        <v>179</v>
      </c>
      <c r="E831">
        <v>6086</v>
      </c>
      <c r="F831">
        <v>2069.2399999999998</v>
      </c>
      <c r="G831" t="s">
        <v>27</v>
      </c>
      <c r="H831" t="s">
        <v>28</v>
      </c>
      <c r="I831" t="s">
        <v>29</v>
      </c>
    </row>
    <row r="832" spans="1:9" x14ac:dyDescent="0.3">
      <c r="A832">
        <v>1185733</v>
      </c>
      <c r="B832" s="16">
        <v>44053</v>
      </c>
      <c r="C832" t="s">
        <v>22</v>
      </c>
      <c r="D832">
        <v>147</v>
      </c>
      <c r="E832">
        <v>6174</v>
      </c>
      <c r="F832">
        <v>2593.08</v>
      </c>
      <c r="G832" t="s">
        <v>27</v>
      </c>
      <c r="H832" t="s">
        <v>28</v>
      </c>
      <c r="I832" t="s">
        <v>29</v>
      </c>
    </row>
    <row r="833" spans="1:9" x14ac:dyDescent="0.3">
      <c r="A833">
        <v>1185732</v>
      </c>
      <c r="B833" s="16">
        <v>44053</v>
      </c>
      <c r="C833" t="s">
        <v>22</v>
      </c>
      <c r="D833">
        <v>195</v>
      </c>
      <c r="E833">
        <v>9750</v>
      </c>
      <c r="F833">
        <v>4875</v>
      </c>
      <c r="G833" t="s">
        <v>48</v>
      </c>
      <c r="H833" t="s">
        <v>49</v>
      </c>
      <c r="I833" t="s">
        <v>50</v>
      </c>
    </row>
    <row r="834" spans="1:9" x14ac:dyDescent="0.3">
      <c r="A834">
        <v>1185733</v>
      </c>
      <c r="B834" s="16">
        <v>44053</v>
      </c>
      <c r="C834" t="s">
        <v>22</v>
      </c>
      <c r="D834">
        <v>525</v>
      </c>
      <c r="E834">
        <v>236250</v>
      </c>
      <c r="F834">
        <v>70875</v>
      </c>
      <c r="G834" t="s">
        <v>27</v>
      </c>
      <c r="H834" t="s">
        <v>28</v>
      </c>
      <c r="I834" t="s">
        <v>29</v>
      </c>
    </row>
    <row r="835" spans="1:9" x14ac:dyDescent="0.3">
      <c r="A835">
        <v>1185732</v>
      </c>
      <c r="B835" s="16">
        <v>44053</v>
      </c>
      <c r="C835" t="s">
        <v>22</v>
      </c>
      <c r="D835">
        <v>750</v>
      </c>
      <c r="E835">
        <v>412500.00000000006</v>
      </c>
      <c r="F835">
        <v>144375</v>
      </c>
      <c r="G835" t="s">
        <v>48</v>
      </c>
      <c r="H835" t="s">
        <v>49</v>
      </c>
      <c r="I835" t="s">
        <v>50</v>
      </c>
    </row>
    <row r="836" spans="1:9" x14ac:dyDescent="0.3">
      <c r="A836">
        <v>1185733</v>
      </c>
      <c r="B836" s="16">
        <v>44054</v>
      </c>
      <c r="C836" t="s">
        <v>23</v>
      </c>
      <c r="D836">
        <v>272</v>
      </c>
      <c r="E836">
        <v>7344</v>
      </c>
      <c r="F836">
        <v>4039.2000000000003</v>
      </c>
      <c r="G836" t="s">
        <v>27</v>
      </c>
      <c r="H836" t="s">
        <v>28</v>
      </c>
      <c r="I836" t="s">
        <v>29</v>
      </c>
    </row>
    <row r="837" spans="1:9" x14ac:dyDescent="0.3">
      <c r="A837">
        <v>1185733</v>
      </c>
      <c r="B837" s="16">
        <v>44054</v>
      </c>
      <c r="C837" t="s">
        <v>23</v>
      </c>
      <c r="D837">
        <v>232</v>
      </c>
      <c r="E837">
        <v>9048</v>
      </c>
      <c r="F837">
        <v>5519.28</v>
      </c>
      <c r="G837" t="s">
        <v>27</v>
      </c>
      <c r="H837" t="s">
        <v>28</v>
      </c>
      <c r="I837" t="s">
        <v>29</v>
      </c>
    </row>
    <row r="838" spans="1:9" x14ac:dyDescent="0.3">
      <c r="A838">
        <v>1185732</v>
      </c>
      <c r="B838" s="16">
        <v>44054</v>
      </c>
      <c r="C838" t="s">
        <v>23</v>
      </c>
      <c r="D838">
        <v>247</v>
      </c>
      <c r="E838">
        <v>10127</v>
      </c>
      <c r="F838">
        <v>6278.74</v>
      </c>
      <c r="G838" t="s">
        <v>48</v>
      </c>
      <c r="H838" t="s">
        <v>49</v>
      </c>
      <c r="I838" t="s">
        <v>50</v>
      </c>
    </row>
    <row r="839" spans="1:9" x14ac:dyDescent="0.3">
      <c r="A839">
        <v>1185733</v>
      </c>
      <c r="B839" s="16">
        <v>44054</v>
      </c>
      <c r="C839" t="s">
        <v>23</v>
      </c>
      <c r="D839">
        <v>800</v>
      </c>
      <c r="E839">
        <v>320000</v>
      </c>
      <c r="F839">
        <v>160000</v>
      </c>
      <c r="G839" t="s">
        <v>27</v>
      </c>
      <c r="H839" t="s">
        <v>28</v>
      </c>
      <c r="I839" t="s">
        <v>29</v>
      </c>
    </row>
    <row r="840" spans="1:9" x14ac:dyDescent="0.3">
      <c r="A840">
        <v>1185732</v>
      </c>
      <c r="B840" s="16">
        <v>44054</v>
      </c>
      <c r="C840" t="s">
        <v>23</v>
      </c>
      <c r="D840">
        <v>850</v>
      </c>
      <c r="E840">
        <v>382500</v>
      </c>
      <c r="F840">
        <v>191250</v>
      </c>
      <c r="G840" t="s">
        <v>48</v>
      </c>
      <c r="H840" t="s">
        <v>49</v>
      </c>
      <c r="I840" t="s">
        <v>50</v>
      </c>
    </row>
    <row r="841" spans="1:9" x14ac:dyDescent="0.3">
      <c r="A841">
        <v>1185733</v>
      </c>
      <c r="B841" s="16">
        <v>44055</v>
      </c>
      <c r="C841" t="s">
        <v>17</v>
      </c>
      <c r="D841">
        <v>315</v>
      </c>
      <c r="E841">
        <v>7560</v>
      </c>
      <c r="F841">
        <v>2948.3999999999996</v>
      </c>
      <c r="G841" t="s">
        <v>27</v>
      </c>
      <c r="H841" t="s">
        <v>28</v>
      </c>
      <c r="I841" t="s">
        <v>29</v>
      </c>
    </row>
    <row r="842" spans="1:9" x14ac:dyDescent="0.3">
      <c r="A842">
        <v>1185733</v>
      </c>
      <c r="B842" s="16">
        <v>44055</v>
      </c>
      <c r="C842" t="s">
        <v>17</v>
      </c>
      <c r="D842">
        <v>268</v>
      </c>
      <c r="E842">
        <v>7772</v>
      </c>
      <c r="F842">
        <v>3730.56</v>
      </c>
      <c r="G842" t="s">
        <v>27</v>
      </c>
      <c r="H842" t="s">
        <v>28</v>
      </c>
      <c r="I842" t="s">
        <v>29</v>
      </c>
    </row>
    <row r="843" spans="1:9" x14ac:dyDescent="0.3">
      <c r="A843">
        <v>1185732</v>
      </c>
      <c r="B843" s="16">
        <v>44055</v>
      </c>
      <c r="C843" t="s">
        <v>17</v>
      </c>
      <c r="D843">
        <v>319</v>
      </c>
      <c r="E843">
        <v>13717</v>
      </c>
      <c r="F843">
        <v>7818.6900000000005</v>
      </c>
      <c r="G843" t="s">
        <v>48</v>
      </c>
      <c r="H843" t="s">
        <v>49</v>
      </c>
      <c r="I843" t="s">
        <v>50</v>
      </c>
    </row>
    <row r="844" spans="1:9" x14ac:dyDescent="0.3">
      <c r="A844">
        <v>1185733</v>
      </c>
      <c r="B844" s="16">
        <v>44055</v>
      </c>
      <c r="C844" t="s">
        <v>17</v>
      </c>
      <c r="D844">
        <v>925</v>
      </c>
      <c r="E844">
        <v>277500</v>
      </c>
      <c r="F844">
        <v>97125</v>
      </c>
      <c r="G844" t="s">
        <v>27</v>
      </c>
      <c r="H844" t="s">
        <v>28</v>
      </c>
      <c r="I844" t="s">
        <v>29</v>
      </c>
    </row>
    <row r="845" spans="1:9" x14ac:dyDescent="0.3">
      <c r="A845">
        <v>1185732</v>
      </c>
      <c r="B845" s="16">
        <v>44055</v>
      </c>
      <c r="C845" t="s">
        <v>17</v>
      </c>
      <c r="D845">
        <v>1100</v>
      </c>
      <c r="E845">
        <v>495000</v>
      </c>
      <c r="F845">
        <v>222750</v>
      </c>
      <c r="G845" t="s">
        <v>48</v>
      </c>
      <c r="H845" t="s">
        <v>49</v>
      </c>
      <c r="I845" t="s">
        <v>50</v>
      </c>
    </row>
    <row r="846" spans="1:9" x14ac:dyDescent="0.3">
      <c r="A846">
        <v>1185732</v>
      </c>
      <c r="B846" s="16">
        <v>44056</v>
      </c>
      <c r="C846" t="s">
        <v>19</v>
      </c>
      <c r="D846">
        <v>195</v>
      </c>
      <c r="E846">
        <v>8385</v>
      </c>
      <c r="F846">
        <v>4108.6499999999996</v>
      </c>
      <c r="G846" t="s">
        <v>48</v>
      </c>
      <c r="H846" t="s">
        <v>49</v>
      </c>
      <c r="I846" t="s">
        <v>50</v>
      </c>
    </row>
    <row r="847" spans="1:9" x14ac:dyDescent="0.3">
      <c r="A847">
        <v>1185733</v>
      </c>
      <c r="B847" s="16">
        <v>44056</v>
      </c>
      <c r="C847" t="s">
        <v>19</v>
      </c>
      <c r="D847">
        <v>287</v>
      </c>
      <c r="E847">
        <v>8610</v>
      </c>
      <c r="F847">
        <v>3616.2</v>
      </c>
      <c r="G847" t="s">
        <v>27</v>
      </c>
      <c r="H847" t="s">
        <v>28</v>
      </c>
      <c r="I847" t="s">
        <v>29</v>
      </c>
    </row>
    <row r="848" spans="1:9" x14ac:dyDescent="0.3">
      <c r="A848">
        <v>1185733</v>
      </c>
      <c r="B848" s="16">
        <v>44056</v>
      </c>
      <c r="C848" t="s">
        <v>19</v>
      </c>
      <c r="D848">
        <v>259</v>
      </c>
      <c r="E848">
        <v>9842</v>
      </c>
      <c r="F848">
        <v>4527.32</v>
      </c>
      <c r="G848" t="s">
        <v>27</v>
      </c>
      <c r="H848" t="s">
        <v>28</v>
      </c>
      <c r="I848" t="s">
        <v>29</v>
      </c>
    </row>
    <row r="849" spans="1:9" x14ac:dyDescent="0.3">
      <c r="A849">
        <v>1185732</v>
      </c>
      <c r="B849" s="16">
        <v>44056</v>
      </c>
      <c r="C849" t="s">
        <v>19</v>
      </c>
      <c r="D849">
        <v>750</v>
      </c>
      <c r="E849">
        <v>337500</v>
      </c>
      <c r="F849">
        <v>118124.99999999999</v>
      </c>
      <c r="G849" t="s">
        <v>48</v>
      </c>
      <c r="H849" t="s">
        <v>49</v>
      </c>
      <c r="I849" t="s">
        <v>50</v>
      </c>
    </row>
    <row r="850" spans="1:9" x14ac:dyDescent="0.3">
      <c r="A850">
        <v>1185733</v>
      </c>
      <c r="B850" s="16">
        <v>44056</v>
      </c>
      <c r="C850" t="s">
        <v>19</v>
      </c>
      <c r="D850">
        <v>925</v>
      </c>
      <c r="E850">
        <v>370000</v>
      </c>
      <c r="F850">
        <v>129499.99999999999</v>
      </c>
      <c r="G850" t="s">
        <v>27</v>
      </c>
      <c r="H850" t="s">
        <v>28</v>
      </c>
      <c r="I850" t="s">
        <v>29</v>
      </c>
    </row>
    <row r="851" spans="1:9" x14ac:dyDescent="0.3">
      <c r="A851">
        <v>1185733</v>
      </c>
      <c r="B851" s="16">
        <v>44057</v>
      </c>
      <c r="C851" t="s">
        <v>20</v>
      </c>
      <c r="D851">
        <v>240</v>
      </c>
      <c r="E851">
        <v>5520</v>
      </c>
      <c r="F851">
        <v>2042.3999999999999</v>
      </c>
      <c r="G851" t="s">
        <v>27</v>
      </c>
      <c r="H851" t="s">
        <v>28</v>
      </c>
      <c r="I851" t="s">
        <v>29</v>
      </c>
    </row>
    <row r="852" spans="1:9" x14ac:dyDescent="0.3">
      <c r="A852">
        <v>1185733</v>
      </c>
      <c r="B852" s="16">
        <v>44057</v>
      </c>
      <c r="C852" t="s">
        <v>20</v>
      </c>
      <c r="D852">
        <v>225</v>
      </c>
      <c r="E852">
        <v>7425</v>
      </c>
      <c r="F852">
        <v>3564</v>
      </c>
      <c r="G852" t="s">
        <v>27</v>
      </c>
      <c r="H852" t="s">
        <v>28</v>
      </c>
      <c r="I852" t="s">
        <v>29</v>
      </c>
    </row>
    <row r="853" spans="1:9" x14ac:dyDescent="0.3">
      <c r="A853">
        <v>1185732</v>
      </c>
      <c r="B853" s="16">
        <v>44057</v>
      </c>
      <c r="C853" t="s">
        <v>20</v>
      </c>
      <c r="D853">
        <v>240</v>
      </c>
      <c r="E853">
        <v>7680</v>
      </c>
      <c r="F853">
        <v>2918.4</v>
      </c>
      <c r="G853" t="s">
        <v>48</v>
      </c>
      <c r="H853" t="s">
        <v>49</v>
      </c>
      <c r="I853" t="s">
        <v>50</v>
      </c>
    </row>
    <row r="854" spans="1:9" x14ac:dyDescent="0.3">
      <c r="A854">
        <v>1185733</v>
      </c>
      <c r="B854" s="16">
        <v>44057</v>
      </c>
      <c r="C854" t="s">
        <v>20</v>
      </c>
      <c r="D854">
        <v>775</v>
      </c>
      <c r="E854">
        <v>271250</v>
      </c>
      <c r="F854">
        <v>94937.5</v>
      </c>
      <c r="G854" t="s">
        <v>27</v>
      </c>
      <c r="H854" t="s">
        <v>28</v>
      </c>
      <c r="I854" t="s">
        <v>29</v>
      </c>
    </row>
    <row r="855" spans="1:9" x14ac:dyDescent="0.3">
      <c r="A855">
        <v>1185732</v>
      </c>
      <c r="B855" s="16">
        <v>44057</v>
      </c>
      <c r="C855" t="s">
        <v>20</v>
      </c>
      <c r="D855">
        <v>800</v>
      </c>
      <c r="E855">
        <v>280000</v>
      </c>
      <c r="F855">
        <v>70000</v>
      </c>
      <c r="G855" t="s">
        <v>48</v>
      </c>
      <c r="H855" t="s">
        <v>49</v>
      </c>
      <c r="I855" t="s">
        <v>50</v>
      </c>
    </row>
    <row r="856" spans="1:9" x14ac:dyDescent="0.3">
      <c r="A856">
        <v>1128299</v>
      </c>
      <c r="B856" s="16">
        <v>44058</v>
      </c>
      <c r="C856" t="s">
        <v>21</v>
      </c>
      <c r="D856">
        <v>169</v>
      </c>
      <c r="E856">
        <v>6422</v>
      </c>
      <c r="F856">
        <v>2825.68</v>
      </c>
      <c r="G856" t="s">
        <v>48</v>
      </c>
      <c r="H856" t="s">
        <v>49</v>
      </c>
      <c r="I856" t="s">
        <v>50</v>
      </c>
    </row>
    <row r="857" spans="1:9" x14ac:dyDescent="0.3">
      <c r="A857">
        <v>1185733</v>
      </c>
      <c r="B857" s="16">
        <v>44058</v>
      </c>
      <c r="C857" t="s">
        <v>21</v>
      </c>
      <c r="D857">
        <v>189</v>
      </c>
      <c r="E857">
        <v>7371</v>
      </c>
      <c r="F857">
        <v>4275.18</v>
      </c>
      <c r="G857" t="s">
        <v>27</v>
      </c>
      <c r="H857" t="s">
        <v>28</v>
      </c>
      <c r="I857" t="s">
        <v>29</v>
      </c>
    </row>
    <row r="858" spans="1:9" x14ac:dyDescent="0.3">
      <c r="A858">
        <v>1185733</v>
      </c>
      <c r="B858" s="16">
        <v>44058</v>
      </c>
      <c r="C858" t="s">
        <v>21</v>
      </c>
      <c r="D858">
        <v>245</v>
      </c>
      <c r="E858">
        <v>7595</v>
      </c>
      <c r="F858">
        <v>3873.4500000000003</v>
      </c>
      <c r="G858" t="s">
        <v>27</v>
      </c>
      <c r="H858" t="s">
        <v>28</v>
      </c>
      <c r="I858" t="s">
        <v>29</v>
      </c>
    </row>
    <row r="859" spans="1:9" x14ac:dyDescent="0.3">
      <c r="A859">
        <v>1128299</v>
      </c>
      <c r="B859" s="16">
        <v>44058</v>
      </c>
      <c r="C859" t="s">
        <v>21</v>
      </c>
      <c r="D859">
        <v>675</v>
      </c>
      <c r="E859">
        <v>270000</v>
      </c>
      <c r="F859">
        <v>81000</v>
      </c>
      <c r="G859" t="s">
        <v>48</v>
      </c>
      <c r="H859" t="s">
        <v>49</v>
      </c>
      <c r="I859" t="s">
        <v>50</v>
      </c>
    </row>
    <row r="860" spans="1:9" x14ac:dyDescent="0.3">
      <c r="A860">
        <v>1185733</v>
      </c>
      <c r="B860" s="16">
        <v>44058</v>
      </c>
      <c r="C860" t="s">
        <v>21</v>
      </c>
      <c r="D860">
        <v>700</v>
      </c>
      <c r="E860">
        <v>280000</v>
      </c>
      <c r="F860">
        <v>126000</v>
      </c>
      <c r="G860" t="s">
        <v>27</v>
      </c>
      <c r="H860" t="s">
        <v>28</v>
      </c>
      <c r="I860" t="s">
        <v>29</v>
      </c>
    </row>
    <row r="861" spans="1:9" x14ac:dyDescent="0.3">
      <c r="A861">
        <v>1185733</v>
      </c>
      <c r="B861" s="16">
        <v>44059</v>
      </c>
      <c r="C861" t="s">
        <v>22</v>
      </c>
      <c r="D861">
        <v>180</v>
      </c>
      <c r="E861">
        <v>6300</v>
      </c>
      <c r="F861">
        <v>2205</v>
      </c>
      <c r="G861" t="s">
        <v>27</v>
      </c>
      <c r="H861" t="s">
        <v>28</v>
      </c>
      <c r="I861" t="s">
        <v>29</v>
      </c>
    </row>
    <row r="862" spans="1:9" x14ac:dyDescent="0.3">
      <c r="A862">
        <v>1185733</v>
      </c>
      <c r="B862" s="16">
        <v>44059</v>
      </c>
      <c r="C862" t="s">
        <v>22</v>
      </c>
      <c r="D862">
        <v>168</v>
      </c>
      <c r="E862">
        <v>7056</v>
      </c>
      <c r="F862">
        <v>2822.4</v>
      </c>
      <c r="G862" t="s">
        <v>27</v>
      </c>
      <c r="H862" t="s">
        <v>28</v>
      </c>
      <c r="I862" t="s">
        <v>29</v>
      </c>
    </row>
    <row r="863" spans="1:9" x14ac:dyDescent="0.3">
      <c r="A863">
        <v>1185732</v>
      </c>
      <c r="B863" s="16">
        <v>44059</v>
      </c>
      <c r="C863" t="s">
        <v>22</v>
      </c>
      <c r="D863">
        <v>218</v>
      </c>
      <c r="E863">
        <v>11554</v>
      </c>
      <c r="F863">
        <v>5545.92</v>
      </c>
      <c r="G863" t="s">
        <v>48</v>
      </c>
      <c r="H863" t="s">
        <v>49</v>
      </c>
      <c r="I863" t="s">
        <v>50</v>
      </c>
    </row>
    <row r="864" spans="1:9" x14ac:dyDescent="0.3">
      <c r="A864">
        <v>1185733</v>
      </c>
      <c r="B864" s="16">
        <v>44059</v>
      </c>
      <c r="C864" t="s">
        <v>22</v>
      </c>
      <c r="D864">
        <v>600</v>
      </c>
      <c r="E864">
        <v>270000</v>
      </c>
      <c r="F864">
        <v>81000</v>
      </c>
      <c r="G864" t="s">
        <v>27</v>
      </c>
      <c r="H864" t="s">
        <v>28</v>
      </c>
      <c r="I864" t="s">
        <v>29</v>
      </c>
    </row>
    <row r="865" spans="1:9" x14ac:dyDescent="0.3">
      <c r="A865">
        <v>1185732</v>
      </c>
      <c r="B865" s="16">
        <v>44059</v>
      </c>
      <c r="C865" t="s">
        <v>22</v>
      </c>
      <c r="D865">
        <v>750</v>
      </c>
      <c r="E865">
        <v>412500.00000000006</v>
      </c>
      <c r="F865">
        <v>144375</v>
      </c>
      <c r="G865" t="s">
        <v>48</v>
      </c>
      <c r="H865" t="s">
        <v>49</v>
      </c>
      <c r="I865" t="s">
        <v>50</v>
      </c>
    </row>
    <row r="866" spans="1:9" x14ac:dyDescent="0.3">
      <c r="A866">
        <v>1185732</v>
      </c>
      <c r="B866" s="16">
        <v>44060</v>
      </c>
      <c r="C866" t="s">
        <v>23</v>
      </c>
      <c r="D866">
        <v>221</v>
      </c>
      <c r="E866">
        <v>9061</v>
      </c>
      <c r="F866">
        <v>5889.6500000000005</v>
      </c>
      <c r="G866" t="s">
        <v>48</v>
      </c>
      <c r="H866" t="s">
        <v>49</v>
      </c>
      <c r="I866" t="s">
        <v>50</v>
      </c>
    </row>
    <row r="867" spans="1:9" x14ac:dyDescent="0.3">
      <c r="A867">
        <v>1185733</v>
      </c>
      <c r="B867" s="16">
        <v>44060</v>
      </c>
      <c r="C867" t="s">
        <v>23</v>
      </c>
      <c r="D867">
        <v>295</v>
      </c>
      <c r="E867">
        <v>9440</v>
      </c>
      <c r="F867">
        <v>5380.8</v>
      </c>
      <c r="G867" t="s">
        <v>27</v>
      </c>
      <c r="H867" t="s">
        <v>28</v>
      </c>
      <c r="I867" t="s">
        <v>29</v>
      </c>
    </row>
    <row r="868" spans="1:9" x14ac:dyDescent="0.3">
      <c r="A868">
        <v>1185733</v>
      </c>
      <c r="B868" s="16">
        <v>44060</v>
      </c>
      <c r="C868" t="s">
        <v>23</v>
      </c>
      <c r="D868">
        <v>276</v>
      </c>
      <c r="E868">
        <v>10212</v>
      </c>
      <c r="F868">
        <v>6433.56</v>
      </c>
      <c r="G868" t="s">
        <v>27</v>
      </c>
      <c r="H868" t="s">
        <v>28</v>
      </c>
      <c r="I868" t="s">
        <v>29</v>
      </c>
    </row>
    <row r="869" spans="1:9" x14ac:dyDescent="0.3">
      <c r="A869">
        <v>1185733</v>
      </c>
      <c r="B869" s="16">
        <v>44060</v>
      </c>
      <c r="C869" t="s">
        <v>23</v>
      </c>
      <c r="D869">
        <v>950</v>
      </c>
      <c r="E869">
        <v>380000</v>
      </c>
      <c r="F869">
        <v>190000</v>
      </c>
      <c r="G869" t="s">
        <v>27</v>
      </c>
      <c r="H869" t="s">
        <v>28</v>
      </c>
      <c r="I869" t="s">
        <v>29</v>
      </c>
    </row>
    <row r="870" spans="1:9" x14ac:dyDescent="0.3">
      <c r="A870">
        <v>1185732</v>
      </c>
      <c r="B870" s="16">
        <v>44060</v>
      </c>
      <c r="C870" t="s">
        <v>23</v>
      </c>
      <c r="D870">
        <v>850</v>
      </c>
      <c r="E870">
        <v>382500</v>
      </c>
      <c r="F870">
        <v>191250</v>
      </c>
      <c r="G870" t="s">
        <v>48</v>
      </c>
      <c r="H870" t="s">
        <v>49</v>
      </c>
      <c r="I870" t="s">
        <v>50</v>
      </c>
    </row>
    <row r="871" spans="1:9" x14ac:dyDescent="0.3">
      <c r="A871">
        <v>1185733</v>
      </c>
      <c r="B871" s="16">
        <v>44061</v>
      </c>
      <c r="C871" t="s">
        <v>17</v>
      </c>
      <c r="D871">
        <v>295</v>
      </c>
      <c r="E871">
        <v>8260</v>
      </c>
      <c r="F871">
        <v>3386.6</v>
      </c>
      <c r="G871" t="s">
        <v>27</v>
      </c>
      <c r="H871" t="s">
        <v>28</v>
      </c>
      <c r="I871" t="s">
        <v>29</v>
      </c>
    </row>
    <row r="872" spans="1:9" x14ac:dyDescent="0.3">
      <c r="A872">
        <v>1185733</v>
      </c>
      <c r="B872" s="16">
        <v>44061</v>
      </c>
      <c r="C872" t="s">
        <v>17</v>
      </c>
      <c r="D872">
        <v>238</v>
      </c>
      <c r="E872">
        <v>9282</v>
      </c>
      <c r="F872">
        <v>4362.54</v>
      </c>
      <c r="G872" t="s">
        <v>27</v>
      </c>
      <c r="H872" t="s">
        <v>28</v>
      </c>
      <c r="I872" t="s">
        <v>29</v>
      </c>
    </row>
    <row r="873" spans="1:9" x14ac:dyDescent="0.3">
      <c r="A873">
        <v>1185732</v>
      </c>
      <c r="B873" s="16">
        <v>44061</v>
      </c>
      <c r="C873" t="s">
        <v>17</v>
      </c>
      <c r="D873">
        <v>268</v>
      </c>
      <c r="E873">
        <v>10988</v>
      </c>
      <c r="F873">
        <v>6592.8</v>
      </c>
      <c r="G873" t="s">
        <v>48</v>
      </c>
      <c r="H873" t="s">
        <v>49</v>
      </c>
      <c r="I873" t="s">
        <v>50</v>
      </c>
    </row>
    <row r="874" spans="1:9" x14ac:dyDescent="0.3">
      <c r="A874">
        <v>1185733</v>
      </c>
      <c r="B874" s="16">
        <v>44061</v>
      </c>
      <c r="C874" t="s">
        <v>17</v>
      </c>
      <c r="D874">
        <v>950</v>
      </c>
      <c r="E874">
        <v>380000</v>
      </c>
      <c r="F874">
        <v>133000</v>
      </c>
      <c r="G874" t="s">
        <v>27</v>
      </c>
      <c r="H874" t="s">
        <v>28</v>
      </c>
      <c r="I874" t="s">
        <v>29</v>
      </c>
    </row>
    <row r="875" spans="1:9" x14ac:dyDescent="0.3">
      <c r="A875">
        <v>1185732</v>
      </c>
      <c r="B875" s="16">
        <v>44061</v>
      </c>
      <c r="C875" t="s">
        <v>17</v>
      </c>
      <c r="D875">
        <v>1070</v>
      </c>
      <c r="E875">
        <v>481500</v>
      </c>
      <c r="F875">
        <v>216675</v>
      </c>
      <c r="G875" t="s">
        <v>48</v>
      </c>
      <c r="H875" t="s">
        <v>49</v>
      </c>
      <c r="I875" t="s">
        <v>50</v>
      </c>
    </row>
    <row r="876" spans="1:9" x14ac:dyDescent="0.3">
      <c r="A876">
        <v>1185732</v>
      </c>
      <c r="B876" s="16">
        <v>44062</v>
      </c>
      <c r="C876" t="s">
        <v>19</v>
      </c>
      <c r="D876">
        <v>225</v>
      </c>
      <c r="E876">
        <v>9450</v>
      </c>
      <c r="F876">
        <v>4536</v>
      </c>
      <c r="G876" t="s">
        <v>48</v>
      </c>
      <c r="H876" t="s">
        <v>49</v>
      </c>
      <c r="I876" t="s">
        <v>50</v>
      </c>
    </row>
    <row r="877" spans="1:9" x14ac:dyDescent="0.3">
      <c r="A877">
        <v>1185733</v>
      </c>
      <c r="B877" s="16">
        <v>44062</v>
      </c>
      <c r="C877" t="s">
        <v>19</v>
      </c>
      <c r="D877">
        <v>238</v>
      </c>
      <c r="E877">
        <v>9996</v>
      </c>
      <c r="F877">
        <v>4498.2</v>
      </c>
      <c r="G877" t="s">
        <v>27</v>
      </c>
      <c r="H877" t="s">
        <v>28</v>
      </c>
      <c r="I877" t="s">
        <v>29</v>
      </c>
    </row>
    <row r="878" spans="1:9" x14ac:dyDescent="0.3">
      <c r="A878">
        <v>1185733</v>
      </c>
      <c r="B878" s="16">
        <v>44062</v>
      </c>
      <c r="C878" t="s">
        <v>19</v>
      </c>
      <c r="D878">
        <v>323</v>
      </c>
      <c r="E878">
        <v>10659</v>
      </c>
      <c r="F878">
        <v>4476.78</v>
      </c>
      <c r="G878" t="s">
        <v>27</v>
      </c>
      <c r="H878" t="s">
        <v>28</v>
      </c>
      <c r="I878" t="s">
        <v>29</v>
      </c>
    </row>
    <row r="879" spans="1:9" x14ac:dyDescent="0.3">
      <c r="A879">
        <v>1185732</v>
      </c>
      <c r="B879" s="16">
        <v>44062</v>
      </c>
      <c r="C879" t="s">
        <v>19</v>
      </c>
      <c r="D879">
        <v>750</v>
      </c>
      <c r="E879">
        <v>337500</v>
      </c>
      <c r="F879">
        <v>118124.99999999999</v>
      </c>
      <c r="G879" t="s">
        <v>48</v>
      </c>
      <c r="H879" t="s">
        <v>49</v>
      </c>
      <c r="I879" t="s">
        <v>50</v>
      </c>
    </row>
    <row r="880" spans="1:9" x14ac:dyDescent="0.3">
      <c r="A880">
        <v>1185733</v>
      </c>
      <c r="B880" s="16">
        <v>44062</v>
      </c>
      <c r="C880" t="s">
        <v>19</v>
      </c>
      <c r="D880">
        <v>950</v>
      </c>
      <c r="E880">
        <v>427500</v>
      </c>
      <c r="F880">
        <v>149625</v>
      </c>
      <c r="G880" t="s">
        <v>27</v>
      </c>
      <c r="H880" t="s">
        <v>28</v>
      </c>
      <c r="I880" t="s">
        <v>29</v>
      </c>
    </row>
    <row r="881" spans="1:9" x14ac:dyDescent="0.3">
      <c r="A881">
        <v>1185732</v>
      </c>
      <c r="B881" s="16">
        <v>44063</v>
      </c>
      <c r="C881" t="s">
        <v>20</v>
      </c>
      <c r="D881">
        <v>217</v>
      </c>
      <c r="E881">
        <v>6944</v>
      </c>
      <c r="F881">
        <v>2430.3999999999996</v>
      </c>
      <c r="G881" t="s">
        <v>48</v>
      </c>
      <c r="H881" t="s">
        <v>49</v>
      </c>
      <c r="I881" t="s">
        <v>50</v>
      </c>
    </row>
    <row r="882" spans="1:9" x14ac:dyDescent="0.3">
      <c r="A882">
        <v>1185733</v>
      </c>
      <c r="B882" s="16">
        <v>44063</v>
      </c>
      <c r="C882" t="s">
        <v>20</v>
      </c>
      <c r="D882">
        <v>264</v>
      </c>
      <c r="E882">
        <v>7128</v>
      </c>
      <c r="F882">
        <v>2851.2</v>
      </c>
      <c r="G882" t="s">
        <v>27</v>
      </c>
      <c r="H882" t="s">
        <v>28</v>
      </c>
      <c r="I882" t="s">
        <v>29</v>
      </c>
    </row>
    <row r="883" spans="1:9" x14ac:dyDescent="0.3">
      <c r="A883">
        <v>1185733</v>
      </c>
      <c r="B883" s="16">
        <v>44063</v>
      </c>
      <c r="C883" t="s">
        <v>20</v>
      </c>
      <c r="D883">
        <v>232</v>
      </c>
      <c r="E883">
        <v>8584</v>
      </c>
      <c r="F883">
        <v>4206.16</v>
      </c>
      <c r="G883" t="s">
        <v>27</v>
      </c>
      <c r="H883" t="s">
        <v>28</v>
      </c>
      <c r="I883" t="s">
        <v>29</v>
      </c>
    </row>
    <row r="884" spans="1:9" x14ac:dyDescent="0.3">
      <c r="A884">
        <v>1185732</v>
      </c>
      <c r="B884" s="16">
        <v>44063</v>
      </c>
      <c r="C884" t="s">
        <v>20</v>
      </c>
      <c r="D884">
        <v>775</v>
      </c>
      <c r="E884">
        <v>271250</v>
      </c>
      <c r="F884">
        <v>67812.5</v>
      </c>
      <c r="G884" t="s">
        <v>48</v>
      </c>
      <c r="H884" t="s">
        <v>49</v>
      </c>
      <c r="I884" t="s">
        <v>50</v>
      </c>
    </row>
    <row r="885" spans="1:9" x14ac:dyDescent="0.3">
      <c r="A885">
        <v>1185733</v>
      </c>
      <c r="B885" s="16">
        <v>44063</v>
      </c>
      <c r="C885" t="s">
        <v>20</v>
      </c>
      <c r="D885">
        <v>800</v>
      </c>
      <c r="E885">
        <v>320000</v>
      </c>
      <c r="F885">
        <v>112000</v>
      </c>
      <c r="G885" t="s">
        <v>27</v>
      </c>
      <c r="H885" t="s">
        <v>28</v>
      </c>
      <c r="I885" t="s">
        <v>29</v>
      </c>
    </row>
    <row r="886" spans="1:9" x14ac:dyDescent="0.3">
      <c r="A886">
        <v>1185732</v>
      </c>
      <c r="B886" s="16">
        <v>44064</v>
      </c>
      <c r="C886" t="s">
        <v>21</v>
      </c>
      <c r="D886">
        <v>175</v>
      </c>
      <c r="E886">
        <v>6300</v>
      </c>
      <c r="F886">
        <v>2520</v>
      </c>
      <c r="G886" t="s">
        <v>48</v>
      </c>
      <c r="H886" t="s">
        <v>49</v>
      </c>
      <c r="I886" t="s">
        <v>50</v>
      </c>
    </row>
    <row r="887" spans="1:9" x14ac:dyDescent="0.3">
      <c r="A887">
        <v>1185733</v>
      </c>
      <c r="B887" s="16">
        <v>44064</v>
      </c>
      <c r="C887" t="s">
        <v>21</v>
      </c>
      <c r="D887">
        <v>263</v>
      </c>
      <c r="E887">
        <v>6838</v>
      </c>
      <c r="F887">
        <v>3282.24</v>
      </c>
      <c r="G887" t="s">
        <v>27</v>
      </c>
      <c r="H887" t="s">
        <v>28</v>
      </c>
      <c r="I887" t="s">
        <v>29</v>
      </c>
    </row>
    <row r="888" spans="1:9" x14ac:dyDescent="0.3">
      <c r="A888">
        <v>1185733</v>
      </c>
      <c r="B888" s="16">
        <v>44064</v>
      </c>
      <c r="C888" t="s">
        <v>21</v>
      </c>
      <c r="D888">
        <v>203</v>
      </c>
      <c r="E888">
        <v>7714</v>
      </c>
      <c r="F888">
        <v>4396.9800000000005</v>
      </c>
      <c r="G888" t="s">
        <v>27</v>
      </c>
      <c r="H888" t="s">
        <v>28</v>
      </c>
      <c r="I888" t="s">
        <v>29</v>
      </c>
    </row>
    <row r="889" spans="1:9" x14ac:dyDescent="0.3">
      <c r="A889">
        <v>1185732</v>
      </c>
      <c r="B889" s="16">
        <v>44064</v>
      </c>
      <c r="C889" t="s">
        <v>21</v>
      </c>
      <c r="D889">
        <v>625</v>
      </c>
      <c r="E889">
        <v>250000</v>
      </c>
      <c r="F889">
        <v>75000</v>
      </c>
      <c r="G889" t="s">
        <v>48</v>
      </c>
      <c r="H889" t="s">
        <v>49</v>
      </c>
      <c r="I889" t="s">
        <v>50</v>
      </c>
    </row>
    <row r="890" spans="1:9" x14ac:dyDescent="0.3">
      <c r="A890">
        <v>1185733</v>
      </c>
      <c r="B890" s="16">
        <v>44064</v>
      </c>
      <c r="C890" t="s">
        <v>21</v>
      </c>
      <c r="D890">
        <v>750</v>
      </c>
      <c r="E890">
        <v>300000</v>
      </c>
      <c r="F890">
        <v>135000</v>
      </c>
      <c r="G890" t="s">
        <v>27</v>
      </c>
      <c r="H890" t="s">
        <v>28</v>
      </c>
      <c r="I890" t="s">
        <v>29</v>
      </c>
    </row>
    <row r="891" spans="1:9" x14ac:dyDescent="0.3">
      <c r="A891">
        <v>1185733</v>
      </c>
      <c r="B891" s="16">
        <v>44065</v>
      </c>
      <c r="C891" t="s">
        <v>22</v>
      </c>
      <c r="D891">
        <v>221</v>
      </c>
      <c r="E891">
        <v>6409</v>
      </c>
      <c r="F891">
        <v>2050.88</v>
      </c>
      <c r="G891" t="s">
        <v>27</v>
      </c>
      <c r="H891" t="s">
        <v>28</v>
      </c>
      <c r="I891" t="s">
        <v>29</v>
      </c>
    </row>
    <row r="892" spans="1:9" x14ac:dyDescent="0.3">
      <c r="A892">
        <v>1185733</v>
      </c>
      <c r="B892" s="16">
        <v>44065</v>
      </c>
      <c r="C892" t="s">
        <v>22</v>
      </c>
      <c r="D892">
        <v>169</v>
      </c>
      <c r="E892">
        <v>6929</v>
      </c>
      <c r="F892">
        <v>3118.0499999999997</v>
      </c>
      <c r="G892" t="s">
        <v>27</v>
      </c>
      <c r="H892" t="s">
        <v>28</v>
      </c>
      <c r="I892" t="s">
        <v>29</v>
      </c>
    </row>
    <row r="893" spans="1:9" x14ac:dyDescent="0.3">
      <c r="A893">
        <v>1185732</v>
      </c>
      <c r="B893" s="16">
        <v>44065</v>
      </c>
      <c r="C893" t="s">
        <v>22</v>
      </c>
      <c r="D893">
        <v>182</v>
      </c>
      <c r="E893">
        <v>9646</v>
      </c>
      <c r="F893">
        <v>4437.16</v>
      </c>
      <c r="G893" t="s">
        <v>48</v>
      </c>
      <c r="H893" t="s">
        <v>49</v>
      </c>
      <c r="I893" t="s">
        <v>50</v>
      </c>
    </row>
    <row r="894" spans="1:9" x14ac:dyDescent="0.3">
      <c r="A894">
        <v>1185733</v>
      </c>
      <c r="B894" s="16">
        <v>44065</v>
      </c>
      <c r="C894" t="s">
        <v>22</v>
      </c>
      <c r="D894">
        <v>650</v>
      </c>
      <c r="E894">
        <v>292500</v>
      </c>
      <c r="F894">
        <v>87750</v>
      </c>
      <c r="G894" t="s">
        <v>27</v>
      </c>
      <c r="H894" t="s">
        <v>28</v>
      </c>
      <c r="I894" t="s">
        <v>29</v>
      </c>
    </row>
    <row r="895" spans="1:9" x14ac:dyDescent="0.3">
      <c r="A895">
        <v>1185732</v>
      </c>
      <c r="B895" s="16">
        <v>44065</v>
      </c>
      <c r="C895" t="s">
        <v>22</v>
      </c>
      <c r="D895">
        <v>675</v>
      </c>
      <c r="E895">
        <v>371250.00000000006</v>
      </c>
      <c r="F895">
        <v>129937.50000000001</v>
      </c>
      <c r="G895" t="s">
        <v>48</v>
      </c>
      <c r="H895" t="s">
        <v>49</v>
      </c>
      <c r="I895" t="s">
        <v>50</v>
      </c>
    </row>
    <row r="896" spans="1:9" x14ac:dyDescent="0.3">
      <c r="A896">
        <v>1185732</v>
      </c>
      <c r="B896" s="16">
        <v>44066</v>
      </c>
      <c r="C896" t="s">
        <v>23</v>
      </c>
      <c r="D896">
        <v>225</v>
      </c>
      <c r="E896">
        <v>9450</v>
      </c>
      <c r="F896">
        <v>6048</v>
      </c>
      <c r="G896" t="s">
        <v>48</v>
      </c>
      <c r="H896" t="s">
        <v>49</v>
      </c>
      <c r="I896" t="s">
        <v>50</v>
      </c>
    </row>
    <row r="897" spans="1:9" x14ac:dyDescent="0.3">
      <c r="A897">
        <v>1185733</v>
      </c>
      <c r="B897" s="16">
        <v>44066</v>
      </c>
      <c r="C897" t="s">
        <v>23</v>
      </c>
      <c r="D897">
        <v>250</v>
      </c>
      <c r="E897">
        <v>11750</v>
      </c>
      <c r="F897">
        <v>7520</v>
      </c>
      <c r="G897" t="s">
        <v>27</v>
      </c>
      <c r="H897" t="s">
        <v>28</v>
      </c>
      <c r="I897" t="s">
        <v>29</v>
      </c>
    </row>
    <row r="898" spans="1:9" x14ac:dyDescent="0.3">
      <c r="A898">
        <v>1185733</v>
      </c>
      <c r="B898" s="16">
        <v>44066</v>
      </c>
      <c r="C898" t="s">
        <v>23</v>
      </c>
      <c r="D898">
        <v>350</v>
      </c>
      <c r="E898">
        <v>13300</v>
      </c>
      <c r="F898">
        <v>7581.0000000000009</v>
      </c>
      <c r="G898" t="s">
        <v>27</v>
      </c>
      <c r="H898" t="s">
        <v>28</v>
      </c>
      <c r="I898" t="s">
        <v>29</v>
      </c>
    </row>
    <row r="899" spans="1:9" x14ac:dyDescent="0.3">
      <c r="A899">
        <v>1185732</v>
      </c>
      <c r="B899" s="16">
        <v>44066</v>
      </c>
      <c r="C899" t="s">
        <v>23</v>
      </c>
      <c r="D899">
        <v>775</v>
      </c>
      <c r="E899">
        <v>348750</v>
      </c>
      <c r="F899">
        <v>174375</v>
      </c>
      <c r="G899" t="s">
        <v>48</v>
      </c>
      <c r="H899" t="s">
        <v>49</v>
      </c>
      <c r="I899" t="s">
        <v>50</v>
      </c>
    </row>
    <row r="900" spans="1:9" x14ac:dyDescent="0.3">
      <c r="A900">
        <v>1185733</v>
      </c>
      <c r="B900" s="16">
        <v>44066</v>
      </c>
      <c r="C900" t="s">
        <v>23</v>
      </c>
      <c r="D900">
        <v>1000</v>
      </c>
      <c r="E900">
        <v>500000</v>
      </c>
      <c r="F900">
        <v>250000</v>
      </c>
      <c r="G900" t="s">
        <v>27</v>
      </c>
      <c r="H900" t="s">
        <v>28</v>
      </c>
      <c r="I900" t="s">
        <v>29</v>
      </c>
    </row>
    <row r="901" spans="1:9" x14ac:dyDescent="0.3">
      <c r="A901">
        <v>1185733</v>
      </c>
      <c r="B901" s="16">
        <v>44067</v>
      </c>
      <c r="C901" t="s">
        <v>17</v>
      </c>
      <c r="D901">
        <v>295</v>
      </c>
      <c r="E901">
        <v>8555</v>
      </c>
      <c r="F901">
        <v>3421.9999999999995</v>
      </c>
      <c r="G901" t="s">
        <v>27</v>
      </c>
      <c r="H901" t="s">
        <v>28</v>
      </c>
      <c r="I901" t="s">
        <v>29</v>
      </c>
    </row>
    <row r="902" spans="1:9" x14ac:dyDescent="0.3">
      <c r="A902">
        <v>1185733</v>
      </c>
      <c r="B902" s="16">
        <v>44067</v>
      </c>
      <c r="C902" t="s">
        <v>17</v>
      </c>
      <c r="D902">
        <v>238</v>
      </c>
      <c r="E902">
        <v>8806</v>
      </c>
      <c r="F902">
        <v>3962.7</v>
      </c>
      <c r="G902" t="s">
        <v>27</v>
      </c>
      <c r="H902" t="s">
        <v>28</v>
      </c>
      <c r="I902" t="s">
        <v>29</v>
      </c>
    </row>
    <row r="903" spans="1:9" x14ac:dyDescent="0.3">
      <c r="A903">
        <v>1185733</v>
      </c>
      <c r="B903" s="16">
        <v>44067</v>
      </c>
      <c r="C903" t="s">
        <v>17</v>
      </c>
      <c r="D903">
        <v>950</v>
      </c>
      <c r="E903">
        <v>380000</v>
      </c>
      <c r="F903">
        <v>133000</v>
      </c>
      <c r="G903" t="s">
        <v>27</v>
      </c>
      <c r="H903" t="s">
        <v>28</v>
      </c>
      <c r="I903" t="s">
        <v>29</v>
      </c>
    </row>
    <row r="904" spans="1:9" x14ac:dyDescent="0.3">
      <c r="A904">
        <v>1185733</v>
      </c>
      <c r="B904" s="16">
        <v>44068</v>
      </c>
      <c r="C904" t="s">
        <v>19</v>
      </c>
      <c r="D904">
        <v>285</v>
      </c>
      <c r="E904">
        <v>9120</v>
      </c>
      <c r="F904">
        <v>3830.3999999999996</v>
      </c>
      <c r="G904" t="s">
        <v>27</v>
      </c>
      <c r="H904" t="s">
        <v>28</v>
      </c>
      <c r="I904" t="s">
        <v>29</v>
      </c>
    </row>
    <row r="905" spans="1:9" x14ac:dyDescent="0.3">
      <c r="A905">
        <v>1185733</v>
      </c>
      <c r="B905" s="16">
        <v>44068</v>
      </c>
      <c r="C905" t="s">
        <v>19</v>
      </c>
      <c r="D905">
        <v>238</v>
      </c>
      <c r="E905">
        <v>9996</v>
      </c>
      <c r="F905">
        <v>4598.16</v>
      </c>
      <c r="G905" t="s">
        <v>27</v>
      </c>
      <c r="H905" t="s">
        <v>28</v>
      </c>
      <c r="I905" t="s">
        <v>29</v>
      </c>
    </row>
    <row r="906" spans="1:9" x14ac:dyDescent="0.3">
      <c r="A906">
        <v>1185733</v>
      </c>
      <c r="B906" s="16">
        <v>44068</v>
      </c>
      <c r="C906" t="s">
        <v>19</v>
      </c>
      <c r="D906">
        <v>950</v>
      </c>
      <c r="E906">
        <v>427500</v>
      </c>
      <c r="F906">
        <v>149625</v>
      </c>
      <c r="G906" t="s">
        <v>27</v>
      </c>
      <c r="H906" t="s">
        <v>28</v>
      </c>
      <c r="I906" t="s">
        <v>29</v>
      </c>
    </row>
    <row r="907" spans="1:9" x14ac:dyDescent="0.3">
      <c r="A907">
        <v>1185733</v>
      </c>
      <c r="B907" s="16">
        <v>44069</v>
      </c>
      <c r="C907" t="s">
        <v>20</v>
      </c>
      <c r="D907">
        <v>374</v>
      </c>
      <c r="E907">
        <v>10846</v>
      </c>
      <c r="F907">
        <v>4446.8599999999997</v>
      </c>
      <c r="G907" t="s">
        <v>27</v>
      </c>
      <c r="H907" t="s">
        <v>28</v>
      </c>
      <c r="I907" t="s">
        <v>29</v>
      </c>
    </row>
    <row r="908" spans="1:9" x14ac:dyDescent="0.3">
      <c r="A908">
        <v>1185733</v>
      </c>
      <c r="B908" s="16">
        <v>44069</v>
      </c>
      <c r="C908" t="s">
        <v>20</v>
      </c>
      <c r="D908">
        <v>319</v>
      </c>
      <c r="E908">
        <v>11803</v>
      </c>
      <c r="F908">
        <v>5311.3499999999995</v>
      </c>
      <c r="G908" t="s">
        <v>27</v>
      </c>
      <c r="H908" t="s">
        <v>28</v>
      </c>
      <c r="I908" t="s">
        <v>29</v>
      </c>
    </row>
    <row r="909" spans="1:9" x14ac:dyDescent="0.3">
      <c r="A909">
        <v>1185733</v>
      </c>
      <c r="B909" s="16">
        <v>44069</v>
      </c>
      <c r="C909" t="s">
        <v>20</v>
      </c>
      <c r="D909">
        <v>1100</v>
      </c>
      <c r="E909">
        <v>440000</v>
      </c>
      <c r="F909">
        <v>154000</v>
      </c>
      <c r="G909" t="s">
        <v>27</v>
      </c>
      <c r="H909" t="s">
        <v>28</v>
      </c>
      <c r="I909" t="s">
        <v>29</v>
      </c>
    </row>
    <row r="910" spans="1:9" x14ac:dyDescent="0.3">
      <c r="A910">
        <v>1185733</v>
      </c>
      <c r="B910" s="16">
        <v>44070</v>
      </c>
      <c r="C910" t="s">
        <v>21</v>
      </c>
      <c r="D910">
        <v>224</v>
      </c>
      <c r="E910">
        <v>6272</v>
      </c>
      <c r="F910">
        <v>3261.44</v>
      </c>
      <c r="G910" t="s">
        <v>27</v>
      </c>
      <c r="H910" t="s">
        <v>28</v>
      </c>
      <c r="I910" t="s">
        <v>29</v>
      </c>
    </row>
    <row r="911" spans="1:9" x14ac:dyDescent="0.3">
      <c r="A911">
        <v>1185733</v>
      </c>
      <c r="B911" s="16">
        <v>44070</v>
      </c>
      <c r="C911" t="s">
        <v>21</v>
      </c>
      <c r="D911">
        <v>210</v>
      </c>
      <c r="E911">
        <v>7560</v>
      </c>
      <c r="F911">
        <v>4536</v>
      </c>
      <c r="G911" t="s">
        <v>27</v>
      </c>
      <c r="H911" t="s">
        <v>28</v>
      </c>
      <c r="I911" t="s">
        <v>29</v>
      </c>
    </row>
    <row r="912" spans="1:9" x14ac:dyDescent="0.3">
      <c r="A912">
        <v>1185733</v>
      </c>
      <c r="B912" s="16">
        <v>44070</v>
      </c>
      <c r="C912" t="s">
        <v>21</v>
      </c>
      <c r="D912">
        <v>700</v>
      </c>
      <c r="E912">
        <v>280000</v>
      </c>
      <c r="F912">
        <v>126000</v>
      </c>
      <c r="G912" t="s">
        <v>27</v>
      </c>
      <c r="H912" t="s">
        <v>28</v>
      </c>
      <c r="I912" t="s">
        <v>29</v>
      </c>
    </row>
    <row r="913" spans="1:9" x14ac:dyDescent="0.3">
      <c r="A913">
        <v>1185733</v>
      </c>
      <c r="B913" s="16">
        <v>44071</v>
      </c>
      <c r="C913" t="s">
        <v>22</v>
      </c>
      <c r="D913">
        <v>217</v>
      </c>
      <c r="E913">
        <v>7161</v>
      </c>
      <c r="F913">
        <v>2577.96</v>
      </c>
      <c r="G913" t="s">
        <v>27</v>
      </c>
      <c r="H913" t="s">
        <v>28</v>
      </c>
      <c r="I913" t="s">
        <v>29</v>
      </c>
    </row>
    <row r="914" spans="1:9" x14ac:dyDescent="0.3">
      <c r="A914">
        <v>1185733</v>
      </c>
      <c r="B914" s="16">
        <v>44071</v>
      </c>
      <c r="C914" t="s">
        <v>22</v>
      </c>
      <c r="D914">
        <v>196</v>
      </c>
      <c r="E914">
        <v>8036</v>
      </c>
      <c r="F914">
        <v>3214.4</v>
      </c>
      <c r="G914" t="s">
        <v>27</v>
      </c>
      <c r="H914" t="s">
        <v>28</v>
      </c>
      <c r="I914" t="s">
        <v>29</v>
      </c>
    </row>
    <row r="915" spans="1:9" x14ac:dyDescent="0.3">
      <c r="A915">
        <v>1185733</v>
      </c>
      <c r="B915" s="16">
        <v>44071</v>
      </c>
      <c r="C915" t="s">
        <v>22</v>
      </c>
      <c r="D915">
        <v>700</v>
      </c>
      <c r="E915">
        <v>315000</v>
      </c>
      <c r="F915">
        <v>94500</v>
      </c>
      <c r="G915" t="s">
        <v>27</v>
      </c>
      <c r="H915" t="s">
        <v>28</v>
      </c>
      <c r="I915" t="s">
        <v>29</v>
      </c>
    </row>
    <row r="916" spans="1:9" x14ac:dyDescent="0.3">
      <c r="A916">
        <v>1185733</v>
      </c>
      <c r="B916" s="16">
        <v>44072</v>
      </c>
      <c r="C916" t="s">
        <v>23</v>
      </c>
      <c r="D916">
        <v>302</v>
      </c>
      <c r="E916">
        <v>10872</v>
      </c>
      <c r="F916">
        <v>5653.4400000000005</v>
      </c>
      <c r="G916" t="s">
        <v>27</v>
      </c>
      <c r="H916" t="s">
        <v>28</v>
      </c>
      <c r="I916" t="s">
        <v>29</v>
      </c>
    </row>
    <row r="917" spans="1:9" x14ac:dyDescent="0.3">
      <c r="A917">
        <v>1185733</v>
      </c>
      <c r="B917" s="16">
        <v>44072</v>
      </c>
      <c r="C917" t="s">
        <v>23</v>
      </c>
      <c r="D917">
        <v>293</v>
      </c>
      <c r="E917">
        <v>13771</v>
      </c>
      <c r="F917">
        <v>8675.73</v>
      </c>
      <c r="G917" t="s">
        <v>27</v>
      </c>
      <c r="H917" t="s">
        <v>28</v>
      </c>
      <c r="I917" t="s">
        <v>29</v>
      </c>
    </row>
    <row r="918" spans="1:9" x14ac:dyDescent="0.3">
      <c r="A918">
        <v>1185733</v>
      </c>
      <c r="B918" s="16">
        <v>44072</v>
      </c>
      <c r="C918" t="s">
        <v>23</v>
      </c>
      <c r="D918">
        <v>975</v>
      </c>
      <c r="E918">
        <v>487500</v>
      </c>
      <c r="F918">
        <v>243750</v>
      </c>
      <c r="G918" t="s">
        <v>27</v>
      </c>
      <c r="H918" t="s">
        <v>28</v>
      </c>
      <c r="I918" t="s">
        <v>29</v>
      </c>
    </row>
    <row r="919" spans="1:9" x14ac:dyDescent="0.3">
      <c r="A919">
        <v>1185733</v>
      </c>
      <c r="B919" s="16">
        <v>44073</v>
      </c>
      <c r="C919" t="s">
        <v>17</v>
      </c>
      <c r="D919">
        <v>305</v>
      </c>
      <c r="E919">
        <v>8235</v>
      </c>
      <c r="F919">
        <v>3046.95</v>
      </c>
      <c r="G919" t="s">
        <v>27</v>
      </c>
      <c r="H919" t="s">
        <v>28</v>
      </c>
      <c r="I919" t="s">
        <v>29</v>
      </c>
    </row>
    <row r="920" spans="1:9" x14ac:dyDescent="0.3">
      <c r="A920">
        <v>1185733</v>
      </c>
      <c r="B920" s="16">
        <v>44073</v>
      </c>
      <c r="C920" t="s">
        <v>17</v>
      </c>
      <c r="D920">
        <v>268</v>
      </c>
      <c r="E920">
        <v>9916</v>
      </c>
      <c r="F920">
        <v>4858.84</v>
      </c>
      <c r="G920" t="s">
        <v>27</v>
      </c>
      <c r="H920" t="s">
        <v>28</v>
      </c>
      <c r="I920" t="s">
        <v>29</v>
      </c>
    </row>
    <row r="921" spans="1:9" x14ac:dyDescent="0.3">
      <c r="A921">
        <v>1185733</v>
      </c>
      <c r="B921" s="16">
        <v>44073</v>
      </c>
      <c r="C921" t="s">
        <v>17</v>
      </c>
      <c r="D921">
        <v>925</v>
      </c>
      <c r="E921">
        <v>370000</v>
      </c>
      <c r="F921">
        <v>129499.99999999999</v>
      </c>
      <c r="G921" t="s">
        <v>27</v>
      </c>
      <c r="H921" t="s">
        <v>28</v>
      </c>
      <c r="I921" t="s">
        <v>29</v>
      </c>
    </row>
    <row r="922" spans="1:9" x14ac:dyDescent="0.3">
      <c r="A922">
        <v>1185733</v>
      </c>
      <c r="B922" s="16">
        <v>44074</v>
      </c>
      <c r="C922" t="s">
        <v>19</v>
      </c>
      <c r="D922">
        <v>305</v>
      </c>
      <c r="E922">
        <v>10065</v>
      </c>
      <c r="F922">
        <v>3824.7</v>
      </c>
      <c r="G922" t="s">
        <v>27</v>
      </c>
      <c r="H922" t="s">
        <v>28</v>
      </c>
      <c r="I922" t="s">
        <v>29</v>
      </c>
    </row>
    <row r="923" spans="1:9" x14ac:dyDescent="0.3">
      <c r="A923">
        <v>1185733</v>
      </c>
      <c r="B923" s="16">
        <v>44074</v>
      </c>
      <c r="C923" t="s">
        <v>19</v>
      </c>
      <c r="D923">
        <v>259</v>
      </c>
      <c r="E923">
        <v>10619</v>
      </c>
      <c r="F923">
        <v>4778.5499999999993</v>
      </c>
      <c r="G923" t="s">
        <v>27</v>
      </c>
      <c r="H923" t="s">
        <v>28</v>
      </c>
      <c r="I923" t="s">
        <v>29</v>
      </c>
    </row>
    <row r="924" spans="1:9" x14ac:dyDescent="0.3">
      <c r="A924">
        <v>1185733</v>
      </c>
      <c r="B924" s="16">
        <v>44074</v>
      </c>
      <c r="C924" t="s">
        <v>19</v>
      </c>
      <c r="D924">
        <v>925</v>
      </c>
      <c r="E924">
        <v>416250</v>
      </c>
      <c r="F924">
        <v>145687.5</v>
      </c>
      <c r="G924" t="s">
        <v>27</v>
      </c>
      <c r="H924" t="s">
        <v>28</v>
      </c>
      <c r="I924" t="s">
        <v>29</v>
      </c>
    </row>
    <row r="925" spans="1:9" x14ac:dyDescent="0.3">
      <c r="A925">
        <v>1185733</v>
      </c>
      <c r="B925" s="16">
        <v>44075</v>
      </c>
      <c r="C925" t="s">
        <v>20</v>
      </c>
      <c r="D925">
        <v>374</v>
      </c>
      <c r="E925">
        <v>10846</v>
      </c>
      <c r="F925">
        <v>4446.8599999999997</v>
      </c>
      <c r="G925" t="s">
        <v>27</v>
      </c>
      <c r="H925" t="s">
        <v>28</v>
      </c>
      <c r="I925" t="s">
        <v>29</v>
      </c>
    </row>
    <row r="926" spans="1:9" x14ac:dyDescent="0.3">
      <c r="A926">
        <v>1185733</v>
      </c>
      <c r="B926" s="16">
        <v>44075</v>
      </c>
      <c r="C926" t="s">
        <v>20</v>
      </c>
      <c r="D926">
        <v>297</v>
      </c>
      <c r="E926">
        <v>11583</v>
      </c>
      <c r="F926">
        <v>5328.1799999999994</v>
      </c>
      <c r="G926" t="s">
        <v>27</v>
      </c>
      <c r="H926" t="s">
        <v>28</v>
      </c>
      <c r="I926" t="s">
        <v>29</v>
      </c>
    </row>
    <row r="927" spans="1:9" x14ac:dyDescent="0.3">
      <c r="A927">
        <v>1185733</v>
      </c>
      <c r="B927" s="16">
        <v>44075</v>
      </c>
      <c r="C927" t="s">
        <v>20</v>
      </c>
      <c r="D927">
        <v>1100</v>
      </c>
      <c r="E927">
        <v>440000</v>
      </c>
      <c r="F927">
        <v>154000</v>
      </c>
      <c r="G927" t="s">
        <v>27</v>
      </c>
      <c r="H927" t="s">
        <v>28</v>
      </c>
      <c r="I927" t="s">
        <v>29</v>
      </c>
    </row>
    <row r="928" spans="1:9" x14ac:dyDescent="0.3">
      <c r="A928">
        <v>1185733</v>
      </c>
      <c r="B928" s="16">
        <v>44076</v>
      </c>
      <c r="C928" t="s">
        <v>21</v>
      </c>
      <c r="D928">
        <v>215</v>
      </c>
      <c r="E928">
        <v>6450</v>
      </c>
      <c r="F928">
        <v>3096</v>
      </c>
      <c r="G928" t="s">
        <v>27</v>
      </c>
      <c r="H928" t="s">
        <v>28</v>
      </c>
      <c r="I928" t="s">
        <v>29</v>
      </c>
    </row>
    <row r="929" spans="1:9" x14ac:dyDescent="0.3">
      <c r="A929">
        <v>1185733</v>
      </c>
      <c r="B929" s="16">
        <v>44076</v>
      </c>
      <c r="C929" t="s">
        <v>21</v>
      </c>
      <c r="D929">
        <v>189</v>
      </c>
      <c r="E929">
        <v>7182</v>
      </c>
      <c r="F929">
        <v>4237.380000000001</v>
      </c>
      <c r="G929" t="s">
        <v>27</v>
      </c>
      <c r="H929" t="s">
        <v>28</v>
      </c>
      <c r="I929" t="s">
        <v>29</v>
      </c>
    </row>
    <row r="930" spans="1:9" x14ac:dyDescent="0.3">
      <c r="A930">
        <v>1185733</v>
      </c>
      <c r="B930" s="16">
        <v>44076</v>
      </c>
      <c r="C930" t="s">
        <v>21</v>
      </c>
      <c r="D930">
        <v>650</v>
      </c>
      <c r="E930">
        <v>260000</v>
      </c>
      <c r="F930">
        <v>117000</v>
      </c>
      <c r="G930" t="s">
        <v>27</v>
      </c>
      <c r="H930" t="s">
        <v>28</v>
      </c>
      <c r="I930" t="s">
        <v>29</v>
      </c>
    </row>
    <row r="931" spans="1:9" x14ac:dyDescent="0.3">
      <c r="A931">
        <v>1185733</v>
      </c>
      <c r="B931" s="16">
        <v>44077</v>
      </c>
      <c r="C931" t="s">
        <v>22</v>
      </c>
      <c r="D931">
        <v>169</v>
      </c>
      <c r="E931">
        <v>6929</v>
      </c>
      <c r="F931">
        <v>2771.6000000000004</v>
      </c>
      <c r="G931" t="s">
        <v>27</v>
      </c>
      <c r="H931" t="s">
        <v>28</v>
      </c>
      <c r="I931" t="s">
        <v>29</v>
      </c>
    </row>
    <row r="932" spans="1:9" x14ac:dyDescent="0.3">
      <c r="A932">
        <v>1185733</v>
      </c>
      <c r="B932" s="16">
        <v>44077</v>
      </c>
      <c r="C932" t="s">
        <v>22</v>
      </c>
      <c r="D932">
        <v>228</v>
      </c>
      <c r="E932">
        <v>7980</v>
      </c>
      <c r="F932">
        <v>2713.2</v>
      </c>
      <c r="G932" t="s">
        <v>27</v>
      </c>
      <c r="H932" t="s">
        <v>28</v>
      </c>
      <c r="I932" t="s">
        <v>29</v>
      </c>
    </row>
    <row r="933" spans="1:9" x14ac:dyDescent="0.3">
      <c r="A933">
        <v>1185733</v>
      </c>
      <c r="B933" s="16">
        <v>44077</v>
      </c>
      <c r="C933" t="s">
        <v>22</v>
      </c>
      <c r="D933">
        <v>650</v>
      </c>
      <c r="E933">
        <v>292500</v>
      </c>
      <c r="F933">
        <v>87750</v>
      </c>
      <c r="G933" t="s">
        <v>27</v>
      </c>
      <c r="H933" t="s">
        <v>28</v>
      </c>
      <c r="I933" t="s">
        <v>29</v>
      </c>
    </row>
    <row r="934" spans="1:9" x14ac:dyDescent="0.3">
      <c r="A934">
        <v>1185733</v>
      </c>
      <c r="B934" s="16">
        <v>44078</v>
      </c>
      <c r="C934" t="s">
        <v>23</v>
      </c>
      <c r="D934">
        <v>225</v>
      </c>
      <c r="E934">
        <v>10350</v>
      </c>
      <c r="F934">
        <v>6727.5</v>
      </c>
      <c r="G934" t="s">
        <v>27</v>
      </c>
      <c r="H934" t="s">
        <v>28</v>
      </c>
      <c r="I934" t="s">
        <v>29</v>
      </c>
    </row>
    <row r="935" spans="1:9" x14ac:dyDescent="0.3">
      <c r="A935">
        <v>1185733</v>
      </c>
      <c r="B935" s="16">
        <v>44078</v>
      </c>
      <c r="C935" t="s">
        <v>23</v>
      </c>
      <c r="D935">
        <v>270</v>
      </c>
      <c r="E935">
        <v>10530</v>
      </c>
      <c r="F935">
        <v>5686.2000000000007</v>
      </c>
      <c r="G935" t="s">
        <v>27</v>
      </c>
      <c r="H935" t="s">
        <v>28</v>
      </c>
      <c r="I935" t="s">
        <v>29</v>
      </c>
    </row>
    <row r="936" spans="1:9" x14ac:dyDescent="0.3">
      <c r="A936">
        <v>1185733</v>
      </c>
      <c r="B936" s="16">
        <v>44078</v>
      </c>
      <c r="C936" t="s">
        <v>23</v>
      </c>
      <c r="D936">
        <v>900</v>
      </c>
      <c r="E936">
        <v>450000</v>
      </c>
      <c r="F936">
        <v>225000</v>
      </c>
      <c r="G936" t="s">
        <v>27</v>
      </c>
      <c r="H936" t="s">
        <v>28</v>
      </c>
      <c r="I936" t="s">
        <v>29</v>
      </c>
    </row>
    <row r="937" spans="1:9" x14ac:dyDescent="0.3">
      <c r="A937">
        <v>1185733</v>
      </c>
      <c r="B937" s="16">
        <v>44079</v>
      </c>
      <c r="C937" t="s">
        <v>17</v>
      </c>
      <c r="D937">
        <v>264</v>
      </c>
      <c r="E937">
        <v>8712</v>
      </c>
      <c r="F937">
        <v>3659.04</v>
      </c>
      <c r="G937" t="s">
        <v>27</v>
      </c>
      <c r="H937" t="s">
        <v>28</v>
      </c>
      <c r="I937" t="s">
        <v>29</v>
      </c>
    </row>
    <row r="938" spans="1:9" x14ac:dyDescent="0.3">
      <c r="A938">
        <v>1185733</v>
      </c>
      <c r="B938" s="16">
        <v>44079</v>
      </c>
      <c r="C938" t="s">
        <v>17</v>
      </c>
      <c r="D938">
        <v>255</v>
      </c>
      <c r="E938">
        <v>11220</v>
      </c>
      <c r="F938">
        <v>5385.5999999999995</v>
      </c>
      <c r="G938" t="s">
        <v>27</v>
      </c>
      <c r="H938" t="s">
        <v>28</v>
      </c>
      <c r="I938" t="s">
        <v>29</v>
      </c>
    </row>
    <row r="939" spans="1:9" x14ac:dyDescent="0.3">
      <c r="A939">
        <v>1185733</v>
      </c>
      <c r="B939" s="16">
        <v>44079</v>
      </c>
      <c r="C939" t="s">
        <v>17</v>
      </c>
      <c r="D939">
        <v>850</v>
      </c>
      <c r="E939">
        <v>382500</v>
      </c>
      <c r="F939">
        <v>133875</v>
      </c>
      <c r="G939" t="s">
        <v>27</v>
      </c>
      <c r="H939" t="s">
        <v>28</v>
      </c>
      <c r="I939" t="s">
        <v>29</v>
      </c>
    </row>
    <row r="940" spans="1:9" x14ac:dyDescent="0.3">
      <c r="A940">
        <v>1185733</v>
      </c>
      <c r="B940" s="16">
        <v>44080</v>
      </c>
      <c r="C940" t="s">
        <v>19</v>
      </c>
      <c r="D940">
        <v>255</v>
      </c>
      <c r="E940">
        <v>8160</v>
      </c>
      <c r="F940">
        <v>3019.2</v>
      </c>
      <c r="G940" t="s">
        <v>27</v>
      </c>
      <c r="H940" t="s">
        <v>28</v>
      </c>
      <c r="I940" t="s">
        <v>29</v>
      </c>
    </row>
    <row r="941" spans="1:9" x14ac:dyDescent="0.3">
      <c r="A941">
        <v>1185733</v>
      </c>
      <c r="B941" s="16">
        <v>44080</v>
      </c>
      <c r="C941" t="s">
        <v>19</v>
      </c>
      <c r="D941">
        <v>213</v>
      </c>
      <c r="E941">
        <v>8733</v>
      </c>
      <c r="F941">
        <v>4017.18</v>
      </c>
      <c r="G941" t="s">
        <v>27</v>
      </c>
      <c r="H941" t="s">
        <v>28</v>
      </c>
      <c r="I941" t="s">
        <v>29</v>
      </c>
    </row>
    <row r="942" spans="1:9" x14ac:dyDescent="0.3">
      <c r="A942">
        <v>1185733</v>
      </c>
      <c r="B942" s="16">
        <v>44080</v>
      </c>
      <c r="C942" t="s">
        <v>19</v>
      </c>
      <c r="D942">
        <v>850</v>
      </c>
      <c r="E942">
        <v>382500</v>
      </c>
      <c r="F942">
        <v>133875</v>
      </c>
      <c r="G942" t="s">
        <v>27</v>
      </c>
      <c r="H942" t="s">
        <v>28</v>
      </c>
      <c r="I942" t="s">
        <v>29</v>
      </c>
    </row>
    <row r="943" spans="1:9" x14ac:dyDescent="0.3">
      <c r="A943">
        <v>1128299</v>
      </c>
      <c r="B943" s="16">
        <v>44081</v>
      </c>
      <c r="C943" t="s">
        <v>20</v>
      </c>
      <c r="D943">
        <v>208</v>
      </c>
      <c r="E943">
        <v>10192</v>
      </c>
      <c r="F943">
        <v>3567.2</v>
      </c>
      <c r="G943" t="s">
        <v>48</v>
      </c>
      <c r="H943" t="s">
        <v>49</v>
      </c>
      <c r="I943" t="s">
        <v>50</v>
      </c>
    </row>
    <row r="944" spans="1:9" x14ac:dyDescent="0.3">
      <c r="A944">
        <v>1185733</v>
      </c>
      <c r="B944" s="16">
        <v>44081</v>
      </c>
      <c r="C944" t="s">
        <v>20</v>
      </c>
      <c r="D944">
        <v>234</v>
      </c>
      <c r="E944">
        <v>10764</v>
      </c>
      <c r="F944">
        <v>5274.36</v>
      </c>
      <c r="G944" t="s">
        <v>27</v>
      </c>
      <c r="H944" t="s">
        <v>28</v>
      </c>
      <c r="I944" t="s">
        <v>29</v>
      </c>
    </row>
    <row r="945" spans="1:9" x14ac:dyDescent="0.3">
      <c r="A945">
        <v>1185733</v>
      </c>
      <c r="B945" s="16">
        <v>44081</v>
      </c>
      <c r="C945" t="s">
        <v>20</v>
      </c>
      <c r="D945">
        <v>315</v>
      </c>
      <c r="E945">
        <v>11340</v>
      </c>
      <c r="F945">
        <v>4309.2</v>
      </c>
      <c r="G945" t="s">
        <v>27</v>
      </c>
      <c r="H945" t="s">
        <v>28</v>
      </c>
      <c r="I945" t="s">
        <v>29</v>
      </c>
    </row>
    <row r="946" spans="1:9" x14ac:dyDescent="0.3">
      <c r="A946">
        <v>1128299</v>
      </c>
      <c r="B946" s="16">
        <v>44081</v>
      </c>
      <c r="C946" t="s">
        <v>20</v>
      </c>
      <c r="D946">
        <v>800</v>
      </c>
      <c r="E946">
        <v>400000</v>
      </c>
      <c r="F946">
        <v>100000</v>
      </c>
      <c r="G946" t="s">
        <v>48</v>
      </c>
      <c r="H946" t="s">
        <v>49</v>
      </c>
      <c r="I946" t="s">
        <v>50</v>
      </c>
    </row>
    <row r="947" spans="1:9" x14ac:dyDescent="0.3">
      <c r="A947">
        <v>1185733</v>
      </c>
      <c r="B947" s="16">
        <v>44081</v>
      </c>
      <c r="C947" t="s">
        <v>20</v>
      </c>
      <c r="D947">
        <v>900</v>
      </c>
      <c r="E947">
        <v>450000</v>
      </c>
      <c r="F947">
        <v>157500</v>
      </c>
      <c r="G947" t="s">
        <v>27</v>
      </c>
      <c r="H947" t="s">
        <v>28</v>
      </c>
      <c r="I947" t="s">
        <v>29</v>
      </c>
    </row>
    <row r="948" spans="1:9" x14ac:dyDescent="0.3">
      <c r="A948">
        <v>1185733</v>
      </c>
      <c r="B948" s="16">
        <v>44082</v>
      </c>
      <c r="C948" t="s">
        <v>21</v>
      </c>
      <c r="D948">
        <v>200</v>
      </c>
      <c r="E948">
        <v>7400</v>
      </c>
      <c r="F948">
        <v>3700</v>
      </c>
      <c r="G948" t="s">
        <v>27</v>
      </c>
      <c r="H948" t="s">
        <v>28</v>
      </c>
      <c r="I948" t="s">
        <v>29</v>
      </c>
    </row>
    <row r="949" spans="1:9" x14ac:dyDescent="0.3">
      <c r="A949">
        <v>1185733</v>
      </c>
      <c r="B949" s="16">
        <v>44082</v>
      </c>
      <c r="C949" t="s">
        <v>21</v>
      </c>
      <c r="D949">
        <v>181</v>
      </c>
      <c r="E949">
        <v>8507</v>
      </c>
      <c r="F949">
        <v>4678.8500000000004</v>
      </c>
      <c r="G949" t="s">
        <v>27</v>
      </c>
      <c r="H949" t="s">
        <v>28</v>
      </c>
      <c r="I949" t="s">
        <v>29</v>
      </c>
    </row>
    <row r="950" spans="1:9" x14ac:dyDescent="0.3">
      <c r="A950">
        <v>1128299</v>
      </c>
      <c r="B950" s="16">
        <v>44082</v>
      </c>
      <c r="C950" t="s">
        <v>21</v>
      </c>
      <c r="D950">
        <v>217</v>
      </c>
      <c r="E950">
        <v>10199</v>
      </c>
      <c r="F950">
        <v>4079.6000000000004</v>
      </c>
      <c r="G950" t="s">
        <v>48</v>
      </c>
      <c r="H950" t="s">
        <v>49</v>
      </c>
      <c r="I950" t="s">
        <v>50</v>
      </c>
    </row>
    <row r="951" spans="1:9" x14ac:dyDescent="0.3">
      <c r="A951">
        <v>1185733</v>
      </c>
      <c r="B951" s="16">
        <v>44082</v>
      </c>
      <c r="C951" t="s">
        <v>21</v>
      </c>
      <c r="D951">
        <v>625</v>
      </c>
      <c r="E951">
        <v>312500</v>
      </c>
      <c r="F951">
        <v>140625</v>
      </c>
      <c r="G951" t="s">
        <v>27</v>
      </c>
      <c r="H951" t="s">
        <v>28</v>
      </c>
      <c r="I951" t="s">
        <v>29</v>
      </c>
    </row>
    <row r="952" spans="1:9" x14ac:dyDescent="0.3">
      <c r="A952">
        <v>1128299</v>
      </c>
      <c r="B952" s="16">
        <v>44082</v>
      </c>
      <c r="C952" t="s">
        <v>21</v>
      </c>
      <c r="D952">
        <v>775</v>
      </c>
      <c r="E952">
        <v>387500</v>
      </c>
      <c r="F952">
        <v>116250</v>
      </c>
      <c r="G952" t="s">
        <v>48</v>
      </c>
      <c r="H952" t="s">
        <v>49</v>
      </c>
      <c r="I952" t="s">
        <v>50</v>
      </c>
    </row>
    <row r="953" spans="1:9" x14ac:dyDescent="0.3">
      <c r="A953">
        <v>1185733</v>
      </c>
      <c r="B953" s="16">
        <v>44083</v>
      </c>
      <c r="C953" t="s">
        <v>22</v>
      </c>
      <c r="D953">
        <v>206</v>
      </c>
      <c r="E953">
        <v>7416</v>
      </c>
      <c r="F953">
        <v>2669.7599999999998</v>
      </c>
      <c r="G953" t="s">
        <v>27</v>
      </c>
      <c r="H953" t="s">
        <v>28</v>
      </c>
      <c r="I953" t="s">
        <v>29</v>
      </c>
    </row>
    <row r="954" spans="1:9" x14ac:dyDescent="0.3">
      <c r="A954">
        <v>1185733</v>
      </c>
      <c r="B954" s="16">
        <v>44083</v>
      </c>
      <c r="C954" t="s">
        <v>22</v>
      </c>
      <c r="D954">
        <v>175</v>
      </c>
      <c r="E954">
        <v>7700</v>
      </c>
      <c r="F954">
        <v>3311</v>
      </c>
      <c r="G954" t="s">
        <v>27</v>
      </c>
      <c r="H954" t="s">
        <v>28</v>
      </c>
      <c r="I954" t="s">
        <v>29</v>
      </c>
    </row>
    <row r="955" spans="1:9" x14ac:dyDescent="0.3">
      <c r="A955">
        <v>1128299</v>
      </c>
      <c r="B955" s="16">
        <v>44083</v>
      </c>
      <c r="C955" t="s">
        <v>22</v>
      </c>
      <c r="D955">
        <v>233</v>
      </c>
      <c r="E955">
        <v>14446</v>
      </c>
      <c r="F955">
        <v>7078.54</v>
      </c>
      <c r="G955" t="s">
        <v>48</v>
      </c>
      <c r="H955" t="s">
        <v>49</v>
      </c>
      <c r="I955" t="s">
        <v>50</v>
      </c>
    </row>
    <row r="956" spans="1:9" x14ac:dyDescent="0.3">
      <c r="A956">
        <v>1185733</v>
      </c>
      <c r="B956" s="16">
        <v>44083</v>
      </c>
      <c r="C956" t="s">
        <v>22</v>
      </c>
      <c r="D956">
        <v>625</v>
      </c>
      <c r="E956">
        <v>281250</v>
      </c>
      <c r="F956">
        <v>84375</v>
      </c>
      <c r="G956" t="s">
        <v>27</v>
      </c>
      <c r="H956" t="s">
        <v>28</v>
      </c>
      <c r="I956" t="s">
        <v>29</v>
      </c>
    </row>
    <row r="957" spans="1:9" x14ac:dyDescent="0.3">
      <c r="A957">
        <v>1128299</v>
      </c>
      <c r="B957" s="16">
        <v>44083</v>
      </c>
      <c r="C957" t="s">
        <v>22</v>
      </c>
      <c r="D957">
        <v>775</v>
      </c>
      <c r="E957">
        <v>503750</v>
      </c>
      <c r="F957">
        <v>176312.5</v>
      </c>
      <c r="G957" t="s">
        <v>48</v>
      </c>
      <c r="H957" t="s">
        <v>49</v>
      </c>
      <c r="I957" t="s">
        <v>50</v>
      </c>
    </row>
    <row r="958" spans="1:9" x14ac:dyDescent="0.3">
      <c r="A958">
        <v>1185733</v>
      </c>
      <c r="B958" s="16">
        <v>44084</v>
      </c>
      <c r="C958" t="s">
        <v>23</v>
      </c>
      <c r="D958">
        <v>213</v>
      </c>
      <c r="E958">
        <v>10650</v>
      </c>
      <c r="F958">
        <v>6816</v>
      </c>
      <c r="G958" t="s">
        <v>27</v>
      </c>
      <c r="H958" t="s">
        <v>28</v>
      </c>
      <c r="I958" t="s">
        <v>29</v>
      </c>
    </row>
    <row r="959" spans="1:9" x14ac:dyDescent="0.3">
      <c r="A959">
        <v>1185733</v>
      </c>
      <c r="B959" s="16">
        <v>44084</v>
      </c>
      <c r="C959" t="s">
        <v>23</v>
      </c>
      <c r="D959">
        <v>298</v>
      </c>
      <c r="E959">
        <v>12516</v>
      </c>
      <c r="F959">
        <v>7134.1200000000008</v>
      </c>
      <c r="G959" t="s">
        <v>27</v>
      </c>
      <c r="H959" t="s">
        <v>28</v>
      </c>
      <c r="I959" t="s">
        <v>29</v>
      </c>
    </row>
    <row r="960" spans="1:9" x14ac:dyDescent="0.3">
      <c r="A960">
        <v>1128299</v>
      </c>
      <c r="B960" s="16">
        <v>44084</v>
      </c>
      <c r="C960" t="s">
        <v>23</v>
      </c>
      <c r="D960">
        <v>259</v>
      </c>
      <c r="E960">
        <v>16317</v>
      </c>
      <c r="F960">
        <v>10606.050000000001</v>
      </c>
      <c r="G960" t="s">
        <v>48</v>
      </c>
      <c r="H960" t="s">
        <v>49</v>
      </c>
      <c r="I960" t="s">
        <v>50</v>
      </c>
    </row>
    <row r="961" spans="1:9" x14ac:dyDescent="0.3">
      <c r="A961">
        <v>1185733</v>
      </c>
      <c r="B961" s="16">
        <v>44084</v>
      </c>
      <c r="C961" t="s">
        <v>23</v>
      </c>
      <c r="D961">
        <v>850</v>
      </c>
      <c r="E961">
        <v>467500.00000000006</v>
      </c>
      <c r="F961">
        <v>233750.00000000003</v>
      </c>
      <c r="G961" t="s">
        <v>27</v>
      </c>
      <c r="H961" t="s">
        <v>28</v>
      </c>
      <c r="I961" t="s">
        <v>29</v>
      </c>
    </row>
    <row r="962" spans="1:9" x14ac:dyDescent="0.3">
      <c r="A962">
        <v>1128299</v>
      </c>
      <c r="B962" s="16">
        <v>44084</v>
      </c>
      <c r="C962" t="s">
        <v>23</v>
      </c>
      <c r="D962">
        <v>925</v>
      </c>
      <c r="E962">
        <v>647500</v>
      </c>
      <c r="F962">
        <v>323750</v>
      </c>
      <c r="G962" t="s">
        <v>48</v>
      </c>
      <c r="H962" t="s">
        <v>49</v>
      </c>
      <c r="I962" t="s">
        <v>50</v>
      </c>
    </row>
    <row r="963" spans="1:9" x14ac:dyDescent="0.3">
      <c r="A963">
        <v>1185733</v>
      </c>
      <c r="B963" s="16">
        <v>44085</v>
      </c>
      <c r="C963" t="s">
        <v>17</v>
      </c>
      <c r="D963">
        <v>272</v>
      </c>
      <c r="E963">
        <v>8432</v>
      </c>
      <c r="F963">
        <v>3288.4799999999996</v>
      </c>
      <c r="G963" t="s">
        <v>27</v>
      </c>
      <c r="H963" t="s">
        <v>28</v>
      </c>
      <c r="I963" t="s">
        <v>29</v>
      </c>
    </row>
    <row r="964" spans="1:9" x14ac:dyDescent="0.3">
      <c r="A964">
        <v>1185733</v>
      </c>
      <c r="B964" s="16">
        <v>44085</v>
      </c>
      <c r="C964" t="s">
        <v>17</v>
      </c>
      <c r="D964">
        <v>240</v>
      </c>
      <c r="E964">
        <v>10560</v>
      </c>
      <c r="F964">
        <v>5280</v>
      </c>
      <c r="G964" t="s">
        <v>27</v>
      </c>
      <c r="H964" t="s">
        <v>28</v>
      </c>
      <c r="I964" t="s">
        <v>29</v>
      </c>
    </row>
    <row r="965" spans="1:9" x14ac:dyDescent="0.3">
      <c r="A965">
        <v>1128299</v>
      </c>
      <c r="B965" s="16">
        <v>44085</v>
      </c>
      <c r="C965" t="s">
        <v>17</v>
      </c>
      <c r="D965">
        <v>299</v>
      </c>
      <c r="E965">
        <v>17940</v>
      </c>
      <c r="F965">
        <v>10764</v>
      </c>
      <c r="G965" t="s">
        <v>48</v>
      </c>
      <c r="H965" t="s">
        <v>49</v>
      </c>
      <c r="I965" t="s">
        <v>50</v>
      </c>
    </row>
    <row r="966" spans="1:9" x14ac:dyDescent="0.3">
      <c r="A966">
        <v>1185733</v>
      </c>
      <c r="B966" s="16">
        <v>44085</v>
      </c>
      <c r="C966" t="s">
        <v>17</v>
      </c>
      <c r="D966">
        <v>800</v>
      </c>
      <c r="E966">
        <v>360000</v>
      </c>
      <c r="F966">
        <v>125999.99999999999</v>
      </c>
      <c r="G966" t="s">
        <v>27</v>
      </c>
      <c r="H966" t="s">
        <v>28</v>
      </c>
      <c r="I966" t="s">
        <v>29</v>
      </c>
    </row>
    <row r="967" spans="1:9" x14ac:dyDescent="0.3">
      <c r="A967">
        <v>1128299</v>
      </c>
      <c r="B967" s="16">
        <v>44085</v>
      </c>
      <c r="C967" t="s">
        <v>17</v>
      </c>
      <c r="D967">
        <v>1150</v>
      </c>
      <c r="E967">
        <v>747500</v>
      </c>
      <c r="F967">
        <v>336375</v>
      </c>
      <c r="G967" t="s">
        <v>48</v>
      </c>
      <c r="H967" t="s">
        <v>49</v>
      </c>
      <c r="I967" t="s">
        <v>50</v>
      </c>
    </row>
    <row r="968" spans="1:9" x14ac:dyDescent="0.3">
      <c r="A968">
        <v>1185733</v>
      </c>
      <c r="B968" s="16">
        <v>44086</v>
      </c>
      <c r="C968" t="s">
        <v>19</v>
      </c>
      <c r="D968">
        <v>248</v>
      </c>
      <c r="E968">
        <v>7192</v>
      </c>
      <c r="F968">
        <v>2804.8799999999997</v>
      </c>
      <c r="G968" t="s">
        <v>27</v>
      </c>
      <c r="H968" t="s">
        <v>28</v>
      </c>
      <c r="I968" t="s">
        <v>29</v>
      </c>
    </row>
    <row r="969" spans="1:9" x14ac:dyDescent="0.3">
      <c r="A969">
        <v>1185733</v>
      </c>
      <c r="B969" s="16">
        <v>44086</v>
      </c>
      <c r="C969" t="s">
        <v>19</v>
      </c>
      <c r="D969">
        <v>216</v>
      </c>
      <c r="E969">
        <v>9288</v>
      </c>
      <c r="F969">
        <v>4365.3599999999997</v>
      </c>
      <c r="G969" t="s">
        <v>27</v>
      </c>
      <c r="H969" t="s">
        <v>28</v>
      </c>
      <c r="I969" t="s">
        <v>29</v>
      </c>
    </row>
    <row r="970" spans="1:9" x14ac:dyDescent="0.3">
      <c r="A970">
        <v>1128299</v>
      </c>
      <c r="B970" s="16">
        <v>44086</v>
      </c>
      <c r="C970" t="s">
        <v>19</v>
      </c>
      <c r="D970">
        <v>225</v>
      </c>
      <c r="E970">
        <v>12825</v>
      </c>
      <c r="F970">
        <v>5899.4999999999991</v>
      </c>
      <c r="G970" t="s">
        <v>48</v>
      </c>
      <c r="H970" t="s">
        <v>49</v>
      </c>
      <c r="I970" t="s">
        <v>50</v>
      </c>
    </row>
    <row r="971" spans="1:9" x14ac:dyDescent="0.3">
      <c r="A971">
        <v>1185733</v>
      </c>
      <c r="B971" s="16">
        <v>44086</v>
      </c>
      <c r="C971" t="s">
        <v>19</v>
      </c>
      <c r="D971">
        <v>800</v>
      </c>
      <c r="E971">
        <v>360000</v>
      </c>
      <c r="F971">
        <v>125999.99999999999</v>
      </c>
      <c r="G971" t="s">
        <v>27</v>
      </c>
      <c r="H971" t="s">
        <v>28</v>
      </c>
      <c r="I971" t="s">
        <v>29</v>
      </c>
    </row>
    <row r="972" spans="1:9" x14ac:dyDescent="0.3">
      <c r="A972">
        <v>1128299</v>
      </c>
      <c r="B972" s="16">
        <v>44086</v>
      </c>
      <c r="C972" t="s">
        <v>19</v>
      </c>
      <c r="D972">
        <v>900</v>
      </c>
      <c r="E972">
        <v>540000.00000000012</v>
      </c>
      <c r="F972">
        <v>189000.00000000003</v>
      </c>
      <c r="G972" t="s">
        <v>48</v>
      </c>
      <c r="H972" t="s">
        <v>49</v>
      </c>
      <c r="I972" t="s">
        <v>50</v>
      </c>
    </row>
    <row r="973" spans="1:9" x14ac:dyDescent="0.3">
      <c r="A973">
        <v>1185733</v>
      </c>
      <c r="B973" s="16">
        <v>44087</v>
      </c>
      <c r="C973" t="s">
        <v>20</v>
      </c>
      <c r="D973">
        <v>188</v>
      </c>
      <c r="E973">
        <v>9024</v>
      </c>
      <c r="F973">
        <v>4241.28</v>
      </c>
      <c r="G973" t="s">
        <v>27</v>
      </c>
      <c r="H973" t="s">
        <v>28</v>
      </c>
      <c r="I973" t="s">
        <v>29</v>
      </c>
    </row>
    <row r="974" spans="1:9" x14ac:dyDescent="0.3">
      <c r="A974">
        <v>1185733</v>
      </c>
      <c r="B974" s="16">
        <v>44087</v>
      </c>
      <c r="C974" t="s">
        <v>20</v>
      </c>
      <c r="D974">
        <v>255</v>
      </c>
      <c r="E974">
        <v>9945</v>
      </c>
      <c r="F974">
        <v>3679.65</v>
      </c>
      <c r="G974" t="s">
        <v>27</v>
      </c>
      <c r="H974" t="s">
        <v>28</v>
      </c>
      <c r="I974" t="s">
        <v>29</v>
      </c>
    </row>
    <row r="975" spans="1:9" x14ac:dyDescent="0.3">
      <c r="A975">
        <v>1128299</v>
      </c>
      <c r="B975" s="16">
        <v>44087</v>
      </c>
      <c r="C975" t="s">
        <v>20</v>
      </c>
      <c r="D975">
        <v>215</v>
      </c>
      <c r="E975">
        <v>10750</v>
      </c>
      <c r="F975">
        <v>3977.5</v>
      </c>
      <c r="G975" t="s">
        <v>48</v>
      </c>
      <c r="H975" t="s">
        <v>49</v>
      </c>
      <c r="I975" t="s">
        <v>50</v>
      </c>
    </row>
    <row r="976" spans="1:9" x14ac:dyDescent="0.3">
      <c r="A976">
        <v>1185733</v>
      </c>
      <c r="B976" s="16">
        <v>44087</v>
      </c>
      <c r="C976" t="s">
        <v>20</v>
      </c>
      <c r="D976">
        <v>750</v>
      </c>
      <c r="E976">
        <v>375000</v>
      </c>
      <c r="F976">
        <v>131250</v>
      </c>
      <c r="G976" t="s">
        <v>27</v>
      </c>
      <c r="H976" t="s">
        <v>28</v>
      </c>
      <c r="I976" t="s">
        <v>29</v>
      </c>
    </row>
    <row r="977" spans="1:9" x14ac:dyDescent="0.3">
      <c r="A977">
        <v>1128299</v>
      </c>
      <c r="B977" s="16">
        <v>44087</v>
      </c>
      <c r="C977" t="s">
        <v>20</v>
      </c>
      <c r="D977">
        <v>825</v>
      </c>
      <c r="E977">
        <v>453750.00000000006</v>
      </c>
      <c r="F977">
        <v>113437.50000000001</v>
      </c>
      <c r="G977" t="s">
        <v>48</v>
      </c>
      <c r="H977" t="s">
        <v>49</v>
      </c>
      <c r="I977" t="s">
        <v>50</v>
      </c>
    </row>
    <row r="978" spans="1:9" x14ac:dyDescent="0.3">
      <c r="A978">
        <v>1185733</v>
      </c>
      <c r="B978" s="16">
        <v>44088</v>
      </c>
      <c r="C978" t="s">
        <v>21</v>
      </c>
      <c r="D978">
        <v>204</v>
      </c>
      <c r="E978">
        <v>7344</v>
      </c>
      <c r="F978">
        <v>3451.6800000000003</v>
      </c>
      <c r="G978" t="s">
        <v>27</v>
      </c>
      <c r="H978" t="s">
        <v>28</v>
      </c>
      <c r="I978" t="s">
        <v>29</v>
      </c>
    </row>
    <row r="979" spans="1:9" x14ac:dyDescent="0.3">
      <c r="A979">
        <v>1185733</v>
      </c>
      <c r="B979" s="16">
        <v>44088</v>
      </c>
      <c r="C979" t="s">
        <v>21</v>
      </c>
      <c r="D979">
        <v>168</v>
      </c>
      <c r="E979">
        <v>7560</v>
      </c>
      <c r="F979">
        <v>4384.8</v>
      </c>
      <c r="G979" t="s">
        <v>27</v>
      </c>
      <c r="H979" t="s">
        <v>28</v>
      </c>
      <c r="I979" t="s">
        <v>29</v>
      </c>
    </row>
    <row r="980" spans="1:9" x14ac:dyDescent="0.3">
      <c r="A980">
        <v>1128299</v>
      </c>
      <c r="B980" s="16">
        <v>44088</v>
      </c>
      <c r="C980" t="s">
        <v>21</v>
      </c>
      <c r="D980">
        <v>233</v>
      </c>
      <c r="E980">
        <v>12349</v>
      </c>
      <c r="F980">
        <v>5310.07</v>
      </c>
      <c r="G980" t="s">
        <v>48</v>
      </c>
      <c r="H980" t="s">
        <v>49</v>
      </c>
      <c r="I980" t="s">
        <v>50</v>
      </c>
    </row>
    <row r="981" spans="1:9" x14ac:dyDescent="0.3">
      <c r="A981">
        <v>1185733</v>
      </c>
      <c r="B981" s="16">
        <v>44088</v>
      </c>
      <c r="C981" t="s">
        <v>21</v>
      </c>
      <c r="D981">
        <v>600</v>
      </c>
      <c r="E981">
        <v>300000</v>
      </c>
      <c r="F981">
        <v>135000</v>
      </c>
      <c r="G981" t="s">
        <v>27</v>
      </c>
      <c r="H981" t="s">
        <v>28</v>
      </c>
      <c r="I981" t="s">
        <v>29</v>
      </c>
    </row>
    <row r="982" spans="1:9" x14ac:dyDescent="0.3">
      <c r="A982">
        <v>1128299</v>
      </c>
      <c r="B982" s="16">
        <v>44088</v>
      </c>
      <c r="C982" t="s">
        <v>21</v>
      </c>
      <c r="D982">
        <v>775</v>
      </c>
      <c r="E982">
        <v>426250.00000000006</v>
      </c>
      <c r="F982">
        <v>127875.00000000001</v>
      </c>
      <c r="G982" t="s">
        <v>48</v>
      </c>
      <c r="H982" t="s">
        <v>49</v>
      </c>
      <c r="I982" t="s">
        <v>50</v>
      </c>
    </row>
    <row r="983" spans="1:9" x14ac:dyDescent="0.3">
      <c r="A983">
        <v>1185733</v>
      </c>
      <c r="B983" s="16">
        <v>44089</v>
      </c>
      <c r="C983" t="s">
        <v>22</v>
      </c>
      <c r="D983">
        <v>150</v>
      </c>
      <c r="E983">
        <v>6300</v>
      </c>
      <c r="F983">
        <v>2583</v>
      </c>
      <c r="G983" t="s">
        <v>27</v>
      </c>
      <c r="H983" t="s">
        <v>28</v>
      </c>
      <c r="I983" t="s">
        <v>29</v>
      </c>
    </row>
    <row r="984" spans="1:9" x14ac:dyDescent="0.3">
      <c r="A984">
        <v>1185733</v>
      </c>
      <c r="B984" s="16">
        <v>44089</v>
      </c>
      <c r="C984" t="s">
        <v>22</v>
      </c>
      <c r="D984">
        <v>184</v>
      </c>
      <c r="E984">
        <v>6440</v>
      </c>
      <c r="F984">
        <v>2382.8000000000002</v>
      </c>
      <c r="G984" t="s">
        <v>27</v>
      </c>
      <c r="H984" t="s">
        <v>28</v>
      </c>
      <c r="I984" t="s">
        <v>29</v>
      </c>
    </row>
    <row r="985" spans="1:9" x14ac:dyDescent="0.3">
      <c r="A985">
        <v>1128299</v>
      </c>
      <c r="B985" s="16">
        <v>44089</v>
      </c>
      <c r="C985" t="s">
        <v>22</v>
      </c>
      <c r="D985">
        <v>208</v>
      </c>
      <c r="E985">
        <v>12688</v>
      </c>
      <c r="F985">
        <v>6217.12</v>
      </c>
      <c r="G985" t="s">
        <v>48</v>
      </c>
      <c r="H985" t="s">
        <v>49</v>
      </c>
      <c r="I985" t="s">
        <v>50</v>
      </c>
    </row>
    <row r="986" spans="1:9" x14ac:dyDescent="0.3">
      <c r="A986">
        <v>1185733</v>
      </c>
      <c r="B986" s="16">
        <v>44089</v>
      </c>
      <c r="C986" t="s">
        <v>22</v>
      </c>
      <c r="D986">
        <v>575</v>
      </c>
      <c r="E986">
        <v>258750</v>
      </c>
      <c r="F986">
        <v>77625</v>
      </c>
      <c r="G986" t="s">
        <v>27</v>
      </c>
      <c r="H986" t="s">
        <v>28</v>
      </c>
      <c r="I986" t="s">
        <v>29</v>
      </c>
    </row>
    <row r="987" spans="1:9" x14ac:dyDescent="0.3">
      <c r="A987">
        <v>1128299</v>
      </c>
      <c r="B987" s="16">
        <v>44089</v>
      </c>
      <c r="C987" t="s">
        <v>22</v>
      </c>
      <c r="D987">
        <v>800</v>
      </c>
      <c r="E987">
        <v>520000</v>
      </c>
      <c r="F987">
        <v>182000</v>
      </c>
      <c r="G987" t="s">
        <v>48</v>
      </c>
      <c r="H987" t="s">
        <v>49</v>
      </c>
      <c r="I987" t="s">
        <v>50</v>
      </c>
    </row>
    <row r="988" spans="1:9" x14ac:dyDescent="0.3">
      <c r="A988">
        <v>1185733</v>
      </c>
      <c r="B988" s="16">
        <v>44090</v>
      </c>
      <c r="C988" t="s">
        <v>23</v>
      </c>
      <c r="D988">
        <v>233</v>
      </c>
      <c r="E988">
        <v>10019</v>
      </c>
      <c r="F988">
        <v>5410.26</v>
      </c>
      <c r="G988" t="s">
        <v>27</v>
      </c>
      <c r="H988" t="s">
        <v>28</v>
      </c>
      <c r="I988" t="s">
        <v>29</v>
      </c>
    </row>
    <row r="989" spans="1:9" x14ac:dyDescent="0.3">
      <c r="A989">
        <v>1185733</v>
      </c>
      <c r="B989" s="16">
        <v>44090</v>
      </c>
      <c r="C989" t="s">
        <v>23</v>
      </c>
      <c r="D989">
        <v>210</v>
      </c>
      <c r="E989">
        <v>11130</v>
      </c>
      <c r="F989">
        <v>6900.6</v>
      </c>
      <c r="G989" t="s">
        <v>27</v>
      </c>
      <c r="H989" t="s">
        <v>28</v>
      </c>
      <c r="I989" t="s">
        <v>29</v>
      </c>
    </row>
    <row r="990" spans="1:9" x14ac:dyDescent="0.3">
      <c r="A990">
        <v>1128299</v>
      </c>
      <c r="B990" s="16">
        <v>44090</v>
      </c>
      <c r="C990" t="s">
        <v>23</v>
      </c>
      <c r="D990">
        <v>244</v>
      </c>
      <c r="E990">
        <v>16348</v>
      </c>
      <c r="F990">
        <v>10626.2</v>
      </c>
      <c r="G990" t="s">
        <v>48</v>
      </c>
      <c r="H990" t="s">
        <v>49</v>
      </c>
      <c r="I990" t="s">
        <v>50</v>
      </c>
    </row>
    <row r="991" spans="1:9" x14ac:dyDescent="0.3">
      <c r="A991">
        <v>1185733</v>
      </c>
      <c r="B991" s="16">
        <v>44090</v>
      </c>
      <c r="C991" t="s">
        <v>23</v>
      </c>
      <c r="D991">
        <v>750</v>
      </c>
      <c r="E991">
        <v>412500.00000000006</v>
      </c>
      <c r="F991">
        <v>206250.00000000003</v>
      </c>
      <c r="G991" t="s">
        <v>27</v>
      </c>
      <c r="H991" t="s">
        <v>28</v>
      </c>
      <c r="I991" t="s">
        <v>29</v>
      </c>
    </row>
    <row r="992" spans="1:9" x14ac:dyDescent="0.3">
      <c r="A992">
        <v>1128299</v>
      </c>
      <c r="B992" s="16">
        <v>44090</v>
      </c>
      <c r="C992" t="s">
        <v>23</v>
      </c>
      <c r="D992">
        <v>975</v>
      </c>
      <c r="E992">
        <v>682500</v>
      </c>
      <c r="F992">
        <v>341250</v>
      </c>
      <c r="G992" t="s">
        <v>48</v>
      </c>
      <c r="H992" t="s">
        <v>49</v>
      </c>
      <c r="I992" t="s">
        <v>50</v>
      </c>
    </row>
    <row r="993" spans="1:9" x14ac:dyDescent="0.3">
      <c r="A993">
        <v>1128299</v>
      </c>
      <c r="B993" s="16">
        <v>44091</v>
      </c>
      <c r="C993" t="s">
        <v>17</v>
      </c>
      <c r="D993">
        <v>304</v>
      </c>
      <c r="E993">
        <v>18240</v>
      </c>
      <c r="F993">
        <v>10396.800000000001</v>
      </c>
      <c r="G993" t="s">
        <v>48</v>
      </c>
      <c r="H993" t="s">
        <v>49</v>
      </c>
      <c r="I993" t="s">
        <v>50</v>
      </c>
    </row>
    <row r="994" spans="1:9" x14ac:dyDescent="0.3">
      <c r="A994">
        <v>1128299</v>
      </c>
      <c r="B994" s="16">
        <v>44091</v>
      </c>
      <c r="C994" t="s">
        <v>17</v>
      </c>
      <c r="D994">
        <v>1125</v>
      </c>
      <c r="E994">
        <v>731250</v>
      </c>
      <c r="F994">
        <v>329062.5</v>
      </c>
      <c r="G994" t="s">
        <v>48</v>
      </c>
      <c r="H994" t="s">
        <v>49</v>
      </c>
      <c r="I994" t="s">
        <v>50</v>
      </c>
    </row>
    <row r="995" spans="1:9" x14ac:dyDescent="0.3">
      <c r="A995">
        <v>1128299</v>
      </c>
      <c r="B995" s="16">
        <v>44092</v>
      </c>
      <c r="C995" t="s">
        <v>19</v>
      </c>
      <c r="D995">
        <v>252</v>
      </c>
      <c r="E995">
        <v>13860</v>
      </c>
      <c r="F995">
        <v>6236.9999999999991</v>
      </c>
      <c r="G995" t="s">
        <v>48</v>
      </c>
      <c r="H995" t="s">
        <v>49</v>
      </c>
      <c r="I995" t="s">
        <v>50</v>
      </c>
    </row>
    <row r="996" spans="1:9" x14ac:dyDescent="0.3">
      <c r="A996">
        <v>1128299</v>
      </c>
      <c r="B996" s="16">
        <v>44092</v>
      </c>
      <c r="C996" t="s">
        <v>19</v>
      </c>
      <c r="D996">
        <v>900</v>
      </c>
      <c r="E996">
        <v>540000.00000000012</v>
      </c>
      <c r="F996">
        <v>189000.00000000003</v>
      </c>
      <c r="G996" t="s">
        <v>48</v>
      </c>
      <c r="H996" t="s">
        <v>49</v>
      </c>
      <c r="I996" t="s">
        <v>50</v>
      </c>
    </row>
    <row r="997" spans="1:9" x14ac:dyDescent="0.3">
      <c r="A997">
        <v>1128299</v>
      </c>
      <c r="B997" s="16">
        <v>44093</v>
      </c>
      <c r="C997" t="s">
        <v>20</v>
      </c>
      <c r="D997">
        <v>231</v>
      </c>
      <c r="E997">
        <v>12243</v>
      </c>
      <c r="F997">
        <v>4529.91</v>
      </c>
      <c r="G997" t="s">
        <v>48</v>
      </c>
      <c r="H997" t="s">
        <v>49</v>
      </c>
      <c r="I997" t="s">
        <v>50</v>
      </c>
    </row>
    <row r="998" spans="1:9" x14ac:dyDescent="0.3">
      <c r="A998">
        <v>1128299</v>
      </c>
      <c r="B998" s="16">
        <v>44093</v>
      </c>
      <c r="C998" t="s">
        <v>20</v>
      </c>
      <c r="D998">
        <v>825</v>
      </c>
      <c r="E998">
        <v>453750.00000000006</v>
      </c>
      <c r="F998">
        <v>113437.50000000001</v>
      </c>
      <c r="G998" t="s">
        <v>48</v>
      </c>
      <c r="H998" t="s">
        <v>49</v>
      </c>
      <c r="I998" t="s">
        <v>50</v>
      </c>
    </row>
    <row r="999" spans="1:9" x14ac:dyDescent="0.3">
      <c r="A999">
        <v>1185732</v>
      </c>
      <c r="B999" s="16">
        <v>44094</v>
      </c>
      <c r="C999" t="s">
        <v>21</v>
      </c>
      <c r="D999">
        <v>233</v>
      </c>
      <c r="E999">
        <v>10252</v>
      </c>
      <c r="F999">
        <v>4100.8</v>
      </c>
      <c r="G999" t="s">
        <v>48</v>
      </c>
      <c r="H999" t="s">
        <v>49</v>
      </c>
      <c r="I999" t="s">
        <v>50</v>
      </c>
    </row>
    <row r="1000" spans="1:9" x14ac:dyDescent="0.3">
      <c r="A1000">
        <v>1185732</v>
      </c>
      <c r="B1000" s="16">
        <v>44094</v>
      </c>
      <c r="C1000" t="s">
        <v>21</v>
      </c>
      <c r="D1000">
        <v>775</v>
      </c>
      <c r="E1000">
        <v>348750</v>
      </c>
      <c r="F1000">
        <v>104625</v>
      </c>
      <c r="G1000" t="s">
        <v>48</v>
      </c>
      <c r="H1000" t="s">
        <v>49</v>
      </c>
      <c r="I1000" t="s">
        <v>50</v>
      </c>
    </row>
    <row r="1001" spans="1:9" x14ac:dyDescent="0.3">
      <c r="A1001">
        <v>1185732</v>
      </c>
      <c r="B1001" s="16">
        <v>44095</v>
      </c>
      <c r="C1001" t="s">
        <v>22</v>
      </c>
      <c r="D1001">
        <v>225</v>
      </c>
      <c r="E1001">
        <v>11700</v>
      </c>
      <c r="F1001">
        <v>5264.9999999999991</v>
      </c>
      <c r="G1001" t="s">
        <v>48</v>
      </c>
      <c r="H1001" t="s">
        <v>49</v>
      </c>
      <c r="I1001" t="s">
        <v>50</v>
      </c>
    </row>
    <row r="1002" spans="1:9" x14ac:dyDescent="0.3">
      <c r="A1002">
        <v>1185732</v>
      </c>
      <c r="B1002" s="16">
        <v>44095</v>
      </c>
      <c r="C1002" t="s">
        <v>22</v>
      </c>
      <c r="D1002">
        <v>750</v>
      </c>
      <c r="E1002">
        <v>412500.00000000006</v>
      </c>
      <c r="F1002">
        <v>144375</v>
      </c>
      <c r="G1002" t="s">
        <v>48</v>
      </c>
      <c r="H1002" t="s">
        <v>49</v>
      </c>
      <c r="I1002" t="s">
        <v>50</v>
      </c>
    </row>
    <row r="1003" spans="1:9" x14ac:dyDescent="0.3">
      <c r="A1003">
        <v>1185732</v>
      </c>
      <c r="B1003" s="16">
        <v>44096</v>
      </c>
      <c r="C1003" t="s">
        <v>23</v>
      </c>
      <c r="D1003">
        <v>278</v>
      </c>
      <c r="E1003">
        <v>15568</v>
      </c>
      <c r="F1003">
        <v>9496.48</v>
      </c>
      <c r="G1003" t="s">
        <v>48</v>
      </c>
      <c r="H1003" t="s">
        <v>49</v>
      </c>
      <c r="I1003" t="s">
        <v>50</v>
      </c>
    </row>
    <row r="1004" spans="1:9" x14ac:dyDescent="0.3">
      <c r="A1004">
        <v>1185732</v>
      </c>
      <c r="B1004" s="16">
        <v>44096</v>
      </c>
      <c r="C1004" t="s">
        <v>23</v>
      </c>
      <c r="D1004">
        <v>925</v>
      </c>
      <c r="E1004">
        <v>555000.00000000012</v>
      </c>
      <c r="F1004">
        <v>277500.00000000006</v>
      </c>
      <c r="G1004" t="s">
        <v>48</v>
      </c>
      <c r="H1004" t="s">
        <v>49</v>
      </c>
      <c r="I1004" t="s">
        <v>50</v>
      </c>
    </row>
    <row r="1005" spans="1:9" x14ac:dyDescent="0.3">
      <c r="A1005">
        <v>1185732</v>
      </c>
      <c r="B1005" s="16">
        <v>44097</v>
      </c>
      <c r="C1005" t="s">
        <v>17</v>
      </c>
      <c r="D1005">
        <v>284</v>
      </c>
      <c r="E1005">
        <v>15052</v>
      </c>
      <c r="F1005">
        <v>8278.6</v>
      </c>
      <c r="G1005" t="s">
        <v>48</v>
      </c>
      <c r="H1005" t="s">
        <v>49</v>
      </c>
      <c r="I1005" t="s">
        <v>50</v>
      </c>
    </row>
    <row r="1006" spans="1:9" x14ac:dyDescent="0.3">
      <c r="A1006">
        <v>1185732</v>
      </c>
      <c r="B1006" s="16">
        <v>44097</v>
      </c>
      <c r="C1006" t="s">
        <v>17</v>
      </c>
      <c r="D1006">
        <v>1050</v>
      </c>
      <c r="E1006">
        <v>577500.00000000012</v>
      </c>
      <c r="F1006">
        <v>259875.00000000006</v>
      </c>
      <c r="G1006" t="s">
        <v>48</v>
      </c>
      <c r="H1006" t="s">
        <v>49</v>
      </c>
      <c r="I1006" t="s">
        <v>50</v>
      </c>
    </row>
    <row r="1007" spans="1:9" x14ac:dyDescent="0.3">
      <c r="A1007">
        <v>1185732</v>
      </c>
      <c r="B1007" s="16">
        <v>44098</v>
      </c>
      <c r="C1007" t="s">
        <v>19</v>
      </c>
      <c r="D1007">
        <v>255</v>
      </c>
      <c r="E1007">
        <v>11730</v>
      </c>
      <c r="F1007">
        <v>5278.4999999999991</v>
      </c>
      <c r="G1007" t="s">
        <v>48</v>
      </c>
      <c r="H1007" t="s">
        <v>49</v>
      </c>
      <c r="I1007" t="s">
        <v>50</v>
      </c>
    </row>
    <row r="1008" spans="1:9" x14ac:dyDescent="0.3">
      <c r="A1008">
        <v>1185732</v>
      </c>
      <c r="B1008" s="16">
        <v>44098</v>
      </c>
      <c r="C1008" t="s">
        <v>19</v>
      </c>
      <c r="D1008">
        <v>850</v>
      </c>
      <c r="E1008">
        <v>425000.00000000012</v>
      </c>
      <c r="F1008">
        <v>148750.00000000003</v>
      </c>
      <c r="G1008" t="s">
        <v>48</v>
      </c>
      <c r="H1008" t="s">
        <v>49</v>
      </c>
      <c r="I1008" t="s">
        <v>50</v>
      </c>
    </row>
    <row r="1009" spans="1:9" x14ac:dyDescent="0.3">
      <c r="A1009">
        <v>1197831</v>
      </c>
      <c r="B1009" s="16">
        <v>44099</v>
      </c>
      <c r="C1009" t="s">
        <v>20</v>
      </c>
      <c r="D1009">
        <v>225</v>
      </c>
      <c r="E1009">
        <v>9225</v>
      </c>
      <c r="F1009">
        <v>3413.25</v>
      </c>
      <c r="G1009" t="s">
        <v>48</v>
      </c>
      <c r="H1009" t="s">
        <v>49</v>
      </c>
      <c r="I1009" t="s">
        <v>50</v>
      </c>
    </row>
    <row r="1010" spans="1:9" x14ac:dyDescent="0.3">
      <c r="A1010">
        <v>1197831</v>
      </c>
      <c r="B1010" s="16">
        <v>44099</v>
      </c>
      <c r="C1010" t="s">
        <v>20</v>
      </c>
      <c r="D1010">
        <v>750</v>
      </c>
      <c r="E1010">
        <v>337500</v>
      </c>
      <c r="F1010">
        <v>84375</v>
      </c>
      <c r="G1010" t="s">
        <v>48</v>
      </c>
      <c r="H1010" t="s">
        <v>49</v>
      </c>
      <c r="I1010" t="s">
        <v>50</v>
      </c>
    </row>
    <row r="1011" spans="1:9" x14ac:dyDescent="0.3">
      <c r="A1011">
        <v>1197831</v>
      </c>
      <c r="B1011" s="16">
        <v>44100</v>
      </c>
      <c r="C1011" t="s">
        <v>21</v>
      </c>
      <c r="D1011">
        <v>210</v>
      </c>
      <c r="E1011">
        <v>8820</v>
      </c>
      <c r="F1011">
        <v>3792.6</v>
      </c>
      <c r="G1011" t="s">
        <v>48</v>
      </c>
      <c r="H1011" t="s">
        <v>49</v>
      </c>
      <c r="I1011" t="s">
        <v>50</v>
      </c>
    </row>
    <row r="1012" spans="1:9" x14ac:dyDescent="0.3">
      <c r="A1012">
        <v>1197831</v>
      </c>
      <c r="B1012" s="16">
        <v>44100</v>
      </c>
      <c r="C1012" t="s">
        <v>21</v>
      </c>
      <c r="D1012">
        <v>725</v>
      </c>
      <c r="E1012">
        <v>326250</v>
      </c>
      <c r="F1012">
        <v>97875</v>
      </c>
      <c r="G1012" t="s">
        <v>48</v>
      </c>
      <c r="H1012" t="s">
        <v>49</v>
      </c>
      <c r="I1012" t="s">
        <v>50</v>
      </c>
    </row>
    <row r="1013" spans="1:9" x14ac:dyDescent="0.3">
      <c r="A1013">
        <v>1197831</v>
      </c>
      <c r="B1013" s="16">
        <v>44101</v>
      </c>
      <c r="C1013" t="s">
        <v>22</v>
      </c>
      <c r="D1013">
        <v>210</v>
      </c>
      <c r="E1013">
        <v>10500</v>
      </c>
      <c r="F1013">
        <v>5250</v>
      </c>
      <c r="G1013" t="s">
        <v>48</v>
      </c>
      <c r="H1013" t="s">
        <v>49</v>
      </c>
      <c r="I1013" t="s">
        <v>50</v>
      </c>
    </row>
    <row r="1014" spans="1:9" x14ac:dyDescent="0.3">
      <c r="A1014">
        <v>1197831</v>
      </c>
      <c r="B1014" s="16">
        <v>44101</v>
      </c>
      <c r="C1014" t="s">
        <v>22</v>
      </c>
      <c r="D1014">
        <v>725</v>
      </c>
      <c r="E1014">
        <v>398750.00000000006</v>
      </c>
      <c r="F1014">
        <v>139562.5</v>
      </c>
      <c r="G1014" t="s">
        <v>48</v>
      </c>
      <c r="H1014" t="s">
        <v>49</v>
      </c>
      <c r="I1014" t="s">
        <v>50</v>
      </c>
    </row>
    <row r="1015" spans="1:9" x14ac:dyDescent="0.3">
      <c r="A1015">
        <v>1197831</v>
      </c>
      <c r="B1015" s="16">
        <v>44102</v>
      </c>
      <c r="C1015" t="s">
        <v>23</v>
      </c>
      <c r="D1015">
        <v>223</v>
      </c>
      <c r="E1015">
        <v>12265</v>
      </c>
      <c r="F1015">
        <v>7726.95</v>
      </c>
      <c r="G1015" t="s">
        <v>48</v>
      </c>
      <c r="H1015" t="s">
        <v>49</v>
      </c>
      <c r="I1015" t="s">
        <v>50</v>
      </c>
    </row>
    <row r="1016" spans="1:9" x14ac:dyDescent="0.3">
      <c r="A1016">
        <v>1197831</v>
      </c>
      <c r="B1016" s="16">
        <v>44102</v>
      </c>
      <c r="C1016" t="s">
        <v>23</v>
      </c>
      <c r="D1016">
        <v>825</v>
      </c>
      <c r="E1016">
        <v>495000.00000000006</v>
      </c>
      <c r="F1016">
        <v>247500.00000000003</v>
      </c>
      <c r="G1016" t="s">
        <v>48</v>
      </c>
      <c r="H1016" t="s">
        <v>49</v>
      </c>
      <c r="I1016" t="s">
        <v>50</v>
      </c>
    </row>
    <row r="1017" spans="1:9" x14ac:dyDescent="0.3">
      <c r="A1017">
        <v>1197831</v>
      </c>
      <c r="B1017" s="16">
        <v>44103</v>
      </c>
      <c r="C1017" t="s">
        <v>17</v>
      </c>
      <c r="D1017">
        <v>270</v>
      </c>
      <c r="E1017">
        <v>15120</v>
      </c>
      <c r="F1017">
        <v>9072</v>
      </c>
      <c r="G1017" t="s">
        <v>48</v>
      </c>
      <c r="H1017" t="s">
        <v>49</v>
      </c>
      <c r="I1017" t="s">
        <v>50</v>
      </c>
    </row>
    <row r="1018" spans="1:9" x14ac:dyDescent="0.3">
      <c r="A1018">
        <v>1197831</v>
      </c>
      <c r="B1018" s="16">
        <v>44103</v>
      </c>
      <c r="C1018" t="s">
        <v>17</v>
      </c>
      <c r="D1018">
        <v>1000</v>
      </c>
      <c r="E1018">
        <v>600000.00000000012</v>
      </c>
      <c r="F1018">
        <v>270000.00000000006</v>
      </c>
      <c r="G1018" t="s">
        <v>48</v>
      </c>
      <c r="H1018" t="s">
        <v>49</v>
      </c>
      <c r="I1018" t="s">
        <v>50</v>
      </c>
    </row>
    <row r="1019" spans="1:9" x14ac:dyDescent="0.3">
      <c r="A1019">
        <v>1197831</v>
      </c>
      <c r="B1019" s="16">
        <v>44104</v>
      </c>
      <c r="C1019" t="s">
        <v>19</v>
      </c>
      <c r="D1019">
        <v>215</v>
      </c>
      <c r="E1019">
        <v>10105</v>
      </c>
      <c r="F1019">
        <v>4547.25</v>
      </c>
      <c r="G1019" t="s">
        <v>48</v>
      </c>
      <c r="H1019" t="s">
        <v>49</v>
      </c>
      <c r="I1019" t="s">
        <v>50</v>
      </c>
    </row>
    <row r="1020" spans="1:9" x14ac:dyDescent="0.3">
      <c r="A1020">
        <v>1197831</v>
      </c>
      <c r="B1020" s="16">
        <v>44104</v>
      </c>
      <c r="C1020" t="s">
        <v>19</v>
      </c>
      <c r="D1020">
        <v>825</v>
      </c>
      <c r="E1020">
        <v>412500.00000000012</v>
      </c>
      <c r="F1020">
        <v>144375.00000000003</v>
      </c>
      <c r="G1020" t="s">
        <v>48</v>
      </c>
      <c r="H1020" t="s">
        <v>49</v>
      </c>
      <c r="I1020" t="s">
        <v>50</v>
      </c>
    </row>
    <row r="1021" spans="1:9" x14ac:dyDescent="0.3">
      <c r="A1021">
        <v>1197831</v>
      </c>
      <c r="B1021" s="16">
        <v>44105</v>
      </c>
      <c r="C1021" t="s">
        <v>20</v>
      </c>
      <c r="D1021">
        <v>203</v>
      </c>
      <c r="E1021">
        <v>9541</v>
      </c>
      <c r="F1021">
        <v>3720.9900000000002</v>
      </c>
      <c r="G1021" t="s">
        <v>48</v>
      </c>
      <c r="H1021" t="s">
        <v>49</v>
      </c>
      <c r="I1021" t="s">
        <v>50</v>
      </c>
    </row>
    <row r="1022" spans="1:9" x14ac:dyDescent="0.3">
      <c r="A1022">
        <v>1197831</v>
      </c>
      <c r="B1022" s="16">
        <v>44105</v>
      </c>
      <c r="C1022" t="s">
        <v>20</v>
      </c>
      <c r="D1022">
        <v>725</v>
      </c>
      <c r="E1022">
        <v>362500.00000000012</v>
      </c>
      <c r="F1022">
        <v>90625.000000000029</v>
      </c>
      <c r="G1022" t="s">
        <v>48</v>
      </c>
      <c r="H1022" t="s">
        <v>49</v>
      </c>
      <c r="I1022" t="s">
        <v>50</v>
      </c>
    </row>
    <row r="1023" spans="1:9" x14ac:dyDescent="0.3">
      <c r="A1023">
        <v>1197831</v>
      </c>
      <c r="B1023" s="16">
        <v>44106</v>
      </c>
      <c r="C1023" t="s">
        <v>21</v>
      </c>
      <c r="D1023">
        <v>182</v>
      </c>
      <c r="E1023">
        <v>8190</v>
      </c>
      <c r="F1023">
        <v>3603.6</v>
      </c>
      <c r="G1023" t="s">
        <v>48</v>
      </c>
      <c r="H1023" t="s">
        <v>49</v>
      </c>
      <c r="I1023" t="s">
        <v>50</v>
      </c>
    </row>
    <row r="1024" spans="1:9" x14ac:dyDescent="0.3">
      <c r="A1024">
        <v>1197831</v>
      </c>
      <c r="B1024" s="16">
        <v>44106</v>
      </c>
      <c r="C1024" t="s">
        <v>21</v>
      </c>
      <c r="D1024">
        <v>700</v>
      </c>
      <c r="E1024">
        <v>350000.00000000012</v>
      </c>
      <c r="F1024">
        <v>105000.00000000003</v>
      </c>
      <c r="G1024" t="s">
        <v>48</v>
      </c>
      <c r="H1024" t="s">
        <v>49</v>
      </c>
      <c r="I1024" t="s">
        <v>50</v>
      </c>
    </row>
    <row r="1025" spans="1:9" x14ac:dyDescent="0.3">
      <c r="A1025">
        <v>1197831</v>
      </c>
      <c r="B1025" s="16">
        <v>44107</v>
      </c>
      <c r="C1025" t="s">
        <v>22</v>
      </c>
      <c r="D1025">
        <v>189</v>
      </c>
      <c r="E1025">
        <v>10773</v>
      </c>
      <c r="F1025">
        <v>5386.5</v>
      </c>
      <c r="G1025" t="s">
        <v>48</v>
      </c>
      <c r="H1025" t="s">
        <v>49</v>
      </c>
      <c r="I1025" t="s">
        <v>50</v>
      </c>
    </row>
    <row r="1026" spans="1:9" x14ac:dyDescent="0.3">
      <c r="A1026">
        <v>1197831</v>
      </c>
      <c r="B1026" s="16">
        <v>44107</v>
      </c>
      <c r="C1026" t="s">
        <v>22</v>
      </c>
      <c r="D1026">
        <v>700</v>
      </c>
      <c r="E1026">
        <v>420000.00000000006</v>
      </c>
      <c r="F1026">
        <v>147000</v>
      </c>
      <c r="G1026" t="s">
        <v>48</v>
      </c>
      <c r="H1026" t="s">
        <v>49</v>
      </c>
      <c r="I1026" t="s">
        <v>50</v>
      </c>
    </row>
    <row r="1027" spans="1:9" x14ac:dyDescent="0.3">
      <c r="A1027">
        <v>1197831</v>
      </c>
      <c r="B1027" s="16">
        <v>44108</v>
      </c>
      <c r="C1027" t="s">
        <v>23</v>
      </c>
      <c r="D1027">
        <v>223</v>
      </c>
      <c r="E1027">
        <v>13157</v>
      </c>
      <c r="F1027">
        <v>8552.0500000000011</v>
      </c>
      <c r="G1027" t="s">
        <v>48</v>
      </c>
      <c r="H1027" t="s">
        <v>49</v>
      </c>
      <c r="I1027" t="s">
        <v>50</v>
      </c>
    </row>
    <row r="1028" spans="1:9" x14ac:dyDescent="0.3">
      <c r="A1028">
        <v>1197831</v>
      </c>
      <c r="B1028" s="16">
        <v>44108</v>
      </c>
      <c r="C1028" t="s">
        <v>23</v>
      </c>
      <c r="D1028">
        <v>825</v>
      </c>
      <c r="E1028">
        <v>536250</v>
      </c>
      <c r="F1028">
        <v>268125</v>
      </c>
      <c r="G1028" t="s">
        <v>48</v>
      </c>
      <c r="H1028" t="s">
        <v>49</v>
      </c>
      <c r="I1028" t="s">
        <v>50</v>
      </c>
    </row>
    <row r="1029" spans="1:9" x14ac:dyDescent="0.3">
      <c r="A1029">
        <v>1197831</v>
      </c>
      <c r="B1029" s="16">
        <v>44109</v>
      </c>
      <c r="C1029" t="s">
        <v>17</v>
      </c>
      <c r="D1029">
        <v>244</v>
      </c>
      <c r="E1029">
        <v>13664</v>
      </c>
      <c r="F1029">
        <v>7925.1200000000008</v>
      </c>
      <c r="G1029" t="s">
        <v>48</v>
      </c>
      <c r="H1029" t="s">
        <v>49</v>
      </c>
      <c r="I1029" t="s">
        <v>50</v>
      </c>
    </row>
    <row r="1030" spans="1:9" x14ac:dyDescent="0.3">
      <c r="A1030">
        <v>1197831</v>
      </c>
      <c r="B1030" s="16">
        <v>44109</v>
      </c>
      <c r="C1030" t="s">
        <v>17</v>
      </c>
      <c r="D1030">
        <v>975</v>
      </c>
      <c r="E1030">
        <v>585000.00000000012</v>
      </c>
      <c r="F1030">
        <v>263250.00000000006</v>
      </c>
      <c r="G1030" t="s">
        <v>48</v>
      </c>
      <c r="H1030" t="s">
        <v>49</v>
      </c>
      <c r="I1030" t="s">
        <v>50</v>
      </c>
    </row>
    <row r="1031" spans="1:9" x14ac:dyDescent="0.3">
      <c r="A1031">
        <v>1197831</v>
      </c>
      <c r="B1031" s="16">
        <v>44110</v>
      </c>
      <c r="C1031" t="s">
        <v>19</v>
      </c>
      <c r="D1031">
        <v>224</v>
      </c>
      <c r="E1031">
        <v>10976</v>
      </c>
      <c r="F1031">
        <v>5268.48</v>
      </c>
      <c r="G1031" t="s">
        <v>48</v>
      </c>
      <c r="H1031" t="s">
        <v>49</v>
      </c>
      <c r="I1031" t="s">
        <v>50</v>
      </c>
    </row>
    <row r="1032" spans="1:9" x14ac:dyDescent="0.3">
      <c r="A1032">
        <v>1197831</v>
      </c>
      <c r="B1032" s="16">
        <v>44110</v>
      </c>
      <c r="C1032" t="s">
        <v>19</v>
      </c>
      <c r="D1032">
        <v>800</v>
      </c>
      <c r="E1032">
        <v>400000.00000000012</v>
      </c>
      <c r="F1032">
        <v>140000.00000000003</v>
      </c>
      <c r="G1032" t="s">
        <v>48</v>
      </c>
      <c r="H1032" t="s">
        <v>49</v>
      </c>
      <c r="I1032" t="s">
        <v>50</v>
      </c>
    </row>
    <row r="1033" spans="1:9" x14ac:dyDescent="0.3">
      <c r="A1033">
        <v>1197831</v>
      </c>
      <c r="B1033" s="16">
        <v>44111</v>
      </c>
      <c r="C1033" t="s">
        <v>20</v>
      </c>
      <c r="D1033">
        <v>224</v>
      </c>
      <c r="E1033">
        <v>10304</v>
      </c>
      <c r="F1033">
        <v>3812.48</v>
      </c>
      <c r="G1033" t="s">
        <v>48</v>
      </c>
      <c r="H1033" t="s">
        <v>49</v>
      </c>
      <c r="I1033" t="s">
        <v>50</v>
      </c>
    </row>
    <row r="1034" spans="1:9" x14ac:dyDescent="0.3">
      <c r="A1034">
        <v>1197831</v>
      </c>
      <c r="B1034" s="16">
        <v>44111</v>
      </c>
      <c r="C1034" t="s">
        <v>20</v>
      </c>
      <c r="D1034">
        <v>745</v>
      </c>
      <c r="E1034">
        <v>372500.00000000012</v>
      </c>
      <c r="F1034">
        <v>93125.000000000029</v>
      </c>
      <c r="G1034" t="s">
        <v>48</v>
      </c>
      <c r="H1034" t="s">
        <v>49</v>
      </c>
      <c r="I1034" t="s">
        <v>50</v>
      </c>
    </row>
    <row r="1035" spans="1:9" x14ac:dyDescent="0.3">
      <c r="A1035">
        <v>1197831</v>
      </c>
      <c r="B1035" s="16">
        <v>44112</v>
      </c>
      <c r="C1035" t="s">
        <v>21</v>
      </c>
      <c r="D1035">
        <v>202</v>
      </c>
      <c r="E1035">
        <v>9898</v>
      </c>
      <c r="F1035">
        <v>4355.12</v>
      </c>
      <c r="G1035" t="s">
        <v>48</v>
      </c>
      <c r="H1035" t="s">
        <v>49</v>
      </c>
      <c r="I1035" t="s">
        <v>50</v>
      </c>
    </row>
    <row r="1036" spans="1:9" x14ac:dyDescent="0.3">
      <c r="A1036">
        <v>1197831</v>
      </c>
      <c r="B1036" s="16">
        <v>44112</v>
      </c>
      <c r="C1036" t="s">
        <v>21</v>
      </c>
      <c r="D1036">
        <v>775</v>
      </c>
      <c r="E1036">
        <v>387500.00000000012</v>
      </c>
      <c r="F1036">
        <v>116250.00000000003</v>
      </c>
      <c r="G1036" t="s">
        <v>48</v>
      </c>
      <c r="H1036" t="s">
        <v>49</v>
      </c>
      <c r="I1036" t="s">
        <v>50</v>
      </c>
    </row>
    <row r="1037" spans="1:9" x14ac:dyDescent="0.3">
      <c r="A1037">
        <v>1197831</v>
      </c>
      <c r="B1037" s="16">
        <v>44113</v>
      </c>
      <c r="C1037" t="s">
        <v>22</v>
      </c>
      <c r="D1037">
        <v>195</v>
      </c>
      <c r="E1037">
        <v>12480</v>
      </c>
      <c r="F1037">
        <v>6240</v>
      </c>
      <c r="G1037" t="s">
        <v>48</v>
      </c>
      <c r="H1037" t="s">
        <v>49</v>
      </c>
      <c r="I1037" t="s">
        <v>50</v>
      </c>
    </row>
    <row r="1038" spans="1:9" x14ac:dyDescent="0.3">
      <c r="A1038">
        <v>1197831</v>
      </c>
      <c r="B1038" s="16">
        <v>44113</v>
      </c>
      <c r="C1038" t="s">
        <v>22</v>
      </c>
      <c r="D1038">
        <v>750</v>
      </c>
      <c r="E1038">
        <v>487500</v>
      </c>
      <c r="F1038">
        <v>170625</v>
      </c>
      <c r="G1038" t="s">
        <v>48</v>
      </c>
      <c r="H1038" t="s">
        <v>49</v>
      </c>
      <c r="I1038" t="s">
        <v>50</v>
      </c>
    </row>
    <row r="1039" spans="1:9" x14ac:dyDescent="0.3">
      <c r="A1039">
        <v>1197831</v>
      </c>
      <c r="B1039" s="16">
        <v>44114</v>
      </c>
      <c r="C1039" t="s">
        <v>23</v>
      </c>
      <c r="D1039">
        <v>213</v>
      </c>
      <c r="E1039">
        <v>13632</v>
      </c>
      <c r="F1039">
        <v>8179.2</v>
      </c>
      <c r="G1039" t="s">
        <v>48</v>
      </c>
      <c r="H1039" t="s">
        <v>49</v>
      </c>
      <c r="I1039" t="s">
        <v>50</v>
      </c>
    </row>
    <row r="1040" spans="1:9" x14ac:dyDescent="0.3">
      <c r="A1040">
        <v>1197831</v>
      </c>
      <c r="B1040" s="16">
        <v>44114</v>
      </c>
      <c r="C1040" t="s">
        <v>23</v>
      </c>
      <c r="D1040">
        <v>850</v>
      </c>
      <c r="E1040">
        <v>595000</v>
      </c>
      <c r="F1040">
        <v>297500</v>
      </c>
      <c r="G1040" t="s">
        <v>48</v>
      </c>
      <c r="H1040" t="s">
        <v>49</v>
      </c>
      <c r="I1040" t="s">
        <v>50</v>
      </c>
    </row>
    <row r="1041" spans="1:9" x14ac:dyDescent="0.3">
      <c r="A1041">
        <v>1185732</v>
      </c>
      <c r="B1041" s="16">
        <v>44121</v>
      </c>
      <c r="C1041" t="s">
        <v>17</v>
      </c>
      <c r="D1041">
        <v>131</v>
      </c>
      <c r="E1041">
        <v>4323</v>
      </c>
      <c r="F1041">
        <v>1945.3500000000004</v>
      </c>
      <c r="G1041" t="s">
        <v>48</v>
      </c>
      <c r="H1041" t="s">
        <v>49</v>
      </c>
      <c r="I1041" t="s">
        <v>50</v>
      </c>
    </row>
    <row r="1042" spans="1:9" x14ac:dyDescent="0.3">
      <c r="A1042">
        <v>1185732</v>
      </c>
      <c r="B1042" s="16">
        <v>44121</v>
      </c>
      <c r="C1042" t="s">
        <v>17</v>
      </c>
      <c r="D1042">
        <v>450</v>
      </c>
      <c r="E1042">
        <v>157500</v>
      </c>
      <c r="F1042">
        <v>55125.000000000007</v>
      </c>
      <c r="G1042" t="s">
        <v>48</v>
      </c>
      <c r="H1042" t="s">
        <v>49</v>
      </c>
      <c r="I1042" t="s">
        <v>50</v>
      </c>
    </row>
    <row r="1043" spans="1:9" x14ac:dyDescent="0.3">
      <c r="A1043">
        <v>1185732</v>
      </c>
      <c r="B1043" s="16">
        <v>44122</v>
      </c>
      <c r="C1043" t="s">
        <v>19</v>
      </c>
      <c r="D1043">
        <v>65</v>
      </c>
      <c r="E1043">
        <v>2145</v>
      </c>
      <c r="F1043">
        <v>858</v>
      </c>
      <c r="G1043" t="s">
        <v>48</v>
      </c>
      <c r="H1043" t="s">
        <v>49</v>
      </c>
      <c r="I1043" t="s">
        <v>50</v>
      </c>
    </row>
    <row r="1044" spans="1:9" x14ac:dyDescent="0.3">
      <c r="A1044">
        <v>1185732</v>
      </c>
      <c r="B1044" s="16">
        <v>44122</v>
      </c>
      <c r="C1044" t="s">
        <v>19</v>
      </c>
      <c r="D1044">
        <v>250</v>
      </c>
      <c r="E1044">
        <v>87500</v>
      </c>
      <c r="F1044">
        <v>26250</v>
      </c>
      <c r="G1044" t="s">
        <v>48</v>
      </c>
      <c r="H1044" t="s">
        <v>49</v>
      </c>
      <c r="I1044" t="s">
        <v>50</v>
      </c>
    </row>
    <row r="1045" spans="1:9" x14ac:dyDescent="0.3">
      <c r="A1045">
        <v>1185732</v>
      </c>
      <c r="B1045" s="16">
        <v>44123</v>
      </c>
      <c r="C1045" t="s">
        <v>20</v>
      </c>
      <c r="D1045">
        <v>63</v>
      </c>
      <c r="E1045">
        <v>1512</v>
      </c>
      <c r="F1045">
        <v>665.28</v>
      </c>
      <c r="G1045" t="s">
        <v>48</v>
      </c>
      <c r="H1045" t="s">
        <v>49</v>
      </c>
      <c r="I1045" t="s">
        <v>50</v>
      </c>
    </row>
    <row r="1046" spans="1:9" x14ac:dyDescent="0.3">
      <c r="A1046">
        <v>1185732</v>
      </c>
      <c r="B1046" s="16">
        <v>44123</v>
      </c>
      <c r="C1046" t="s">
        <v>20</v>
      </c>
      <c r="D1046">
        <v>250</v>
      </c>
      <c r="E1046">
        <v>62500</v>
      </c>
      <c r="F1046">
        <v>18750</v>
      </c>
      <c r="G1046" t="s">
        <v>48</v>
      </c>
      <c r="H1046" t="s">
        <v>49</v>
      </c>
      <c r="I1046" t="s">
        <v>50</v>
      </c>
    </row>
    <row r="1047" spans="1:9" x14ac:dyDescent="0.3">
      <c r="A1047">
        <v>1185732</v>
      </c>
      <c r="B1047" s="16">
        <v>44124</v>
      </c>
      <c r="C1047" t="s">
        <v>21</v>
      </c>
      <c r="D1047">
        <v>26</v>
      </c>
      <c r="E1047">
        <v>754</v>
      </c>
      <c r="F1047">
        <v>339.30000000000007</v>
      </c>
      <c r="G1047" t="s">
        <v>48</v>
      </c>
      <c r="H1047" t="s">
        <v>49</v>
      </c>
      <c r="I1047" t="s">
        <v>50</v>
      </c>
    </row>
    <row r="1048" spans="1:9" x14ac:dyDescent="0.3">
      <c r="A1048">
        <v>1185733</v>
      </c>
      <c r="B1048" s="16">
        <v>44124</v>
      </c>
      <c r="C1048" t="s">
        <v>17</v>
      </c>
      <c r="D1048">
        <v>270</v>
      </c>
      <c r="E1048">
        <v>9180</v>
      </c>
      <c r="F1048">
        <v>3488.4</v>
      </c>
      <c r="G1048" t="s">
        <v>27</v>
      </c>
      <c r="H1048" t="s">
        <v>28</v>
      </c>
      <c r="I1048" t="s">
        <v>29</v>
      </c>
    </row>
    <row r="1049" spans="1:9" x14ac:dyDescent="0.3">
      <c r="A1049">
        <v>1185733</v>
      </c>
      <c r="B1049" s="16">
        <v>44124</v>
      </c>
      <c r="C1049" t="s">
        <v>17</v>
      </c>
      <c r="D1049">
        <v>234</v>
      </c>
      <c r="E1049">
        <v>10062</v>
      </c>
      <c r="F1049">
        <v>4930.38</v>
      </c>
      <c r="G1049" t="s">
        <v>27</v>
      </c>
      <c r="H1049" t="s">
        <v>28</v>
      </c>
      <c r="I1049" t="s">
        <v>29</v>
      </c>
    </row>
    <row r="1050" spans="1:9" x14ac:dyDescent="0.3">
      <c r="A1050">
        <v>1185732</v>
      </c>
      <c r="B1050" s="16">
        <v>44124</v>
      </c>
      <c r="C1050" t="s">
        <v>21</v>
      </c>
      <c r="D1050">
        <v>100</v>
      </c>
      <c r="E1050">
        <v>30000.000000000004</v>
      </c>
      <c r="F1050">
        <v>10500.000000000002</v>
      </c>
      <c r="G1050" t="s">
        <v>48</v>
      </c>
      <c r="H1050" t="s">
        <v>49</v>
      </c>
      <c r="I1050" t="s">
        <v>50</v>
      </c>
    </row>
    <row r="1051" spans="1:9" x14ac:dyDescent="0.3">
      <c r="A1051">
        <v>1185733</v>
      </c>
      <c r="B1051" s="16">
        <v>44124</v>
      </c>
      <c r="C1051" t="s">
        <v>17</v>
      </c>
      <c r="D1051">
        <v>900</v>
      </c>
      <c r="E1051">
        <v>405000</v>
      </c>
      <c r="F1051">
        <v>141750</v>
      </c>
      <c r="G1051" t="s">
        <v>27</v>
      </c>
      <c r="H1051" t="s">
        <v>28</v>
      </c>
      <c r="I1051" t="s">
        <v>29</v>
      </c>
    </row>
    <row r="1052" spans="1:9" x14ac:dyDescent="0.3">
      <c r="A1052">
        <v>1185732</v>
      </c>
      <c r="B1052" s="16">
        <v>44125</v>
      </c>
      <c r="C1052" t="s">
        <v>22</v>
      </c>
      <c r="D1052">
        <v>39</v>
      </c>
      <c r="E1052">
        <v>1677</v>
      </c>
      <c r="F1052">
        <v>754.65</v>
      </c>
      <c r="G1052" t="s">
        <v>36</v>
      </c>
      <c r="H1052" t="s">
        <v>51</v>
      </c>
      <c r="I1052" t="s">
        <v>52</v>
      </c>
    </row>
    <row r="1053" spans="1:9" x14ac:dyDescent="0.3">
      <c r="A1053">
        <v>1185733</v>
      </c>
      <c r="B1053" s="16">
        <v>44125</v>
      </c>
      <c r="C1053" t="s">
        <v>19</v>
      </c>
      <c r="D1053">
        <v>306</v>
      </c>
      <c r="E1053">
        <v>9486</v>
      </c>
      <c r="F1053">
        <v>3794.3999999999996</v>
      </c>
      <c r="G1053" t="s">
        <v>27</v>
      </c>
      <c r="H1053" t="s">
        <v>28</v>
      </c>
      <c r="I1053" t="s">
        <v>29</v>
      </c>
    </row>
    <row r="1054" spans="1:9" x14ac:dyDescent="0.3">
      <c r="A1054">
        <v>1185733</v>
      </c>
      <c r="B1054" s="16">
        <v>44125</v>
      </c>
      <c r="C1054" t="s">
        <v>19</v>
      </c>
      <c r="D1054">
        <v>243</v>
      </c>
      <c r="E1054">
        <v>10449</v>
      </c>
      <c r="F1054">
        <v>5120.01</v>
      </c>
      <c r="G1054" t="s">
        <v>27</v>
      </c>
      <c r="H1054" t="s">
        <v>28</v>
      </c>
      <c r="I1054" t="s">
        <v>29</v>
      </c>
    </row>
    <row r="1055" spans="1:9" x14ac:dyDescent="0.3">
      <c r="A1055">
        <v>1185732</v>
      </c>
      <c r="B1055" s="16">
        <v>44125</v>
      </c>
      <c r="C1055" t="s">
        <v>22</v>
      </c>
      <c r="D1055">
        <v>150</v>
      </c>
      <c r="E1055">
        <v>67499.999999999985</v>
      </c>
      <c r="F1055">
        <v>20249.999999999996</v>
      </c>
      <c r="G1055" t="s">
        <v>36</v>
      </c>
      <c r="H1055" t="s">
        <v>51</v>
      </c>
      <c r="I1055" t="s">
        <v>52</v>
      </c>
    </row>
    <row r="1056" spans="1:9" x14ac:dyDescent="0.3">
      <c r="A1056">
        <v>1185733</v>
      </c>
      <c r="B1056" s="16">
        <v>44125</v>
      </c>
      <c r="C1056" t="s">
        <v>19</v>
      </c>
      <c r="D1056">
        <v>900</v>
      </c>
      <c r="E1056">
        <v>405000</v>
      </c>
      <c r="F1056">
        <v>141750</v>
      </c>
      <c r="G1056" t="s">
        <v>27</v>
      </c>
      <c r="H1056" t="s">
        <v>28</v>
      </c>
      <c r="I1056" t="s">
        <v>29</v>
      </c>
    </row>
    <row r="1057" spans="1:9" x14ac:dyDescent="0.3">
      <c r="A1057">
        <v>1185732</v>
      </c>
      <c r="B1057" s="16">
        <v>44126</v>
      </c>
      <c r="C1057" t="s">
        <v>23</v>
      </c>
      <c r="D1057">
        <v>65</v>
      </c>
      <c r="E1057">
        <v>2080</v>
      </c>
      <c r="F1057">
        <v>1164.8000000000002</v>
      </c>
      <c r="G1057" t="s">
        <v>36</v>
      </c>
      <c r="H1057" t="s">
        <v>51</v>
      </c>
      <c r="I1057" t="s">
        <v>52</v>
      </c>
    </row>
    <row r="1058" spans="1:9" x14ac:dyDescent="0.3">
      <c r="A1058">
        <v>1185733</v>
      </c>
      <c r="B1058" s="16">
        <v>44126</v>
      </c>
      <c r="C1058" t="s">
        <v>20</v>
      </c>
      <c r="D1058">
        <v>281</v>
      </c>
      <c r="E1058">
        <v>9554</v>
      </c>
      <c r="F1058">
        <v>3726.0599999999995</v>
      </c>
      <c r="G1058" t="s">
        <v>27</v>
      </c>
      <c r="H1058" t="s">
        <v>28</v>
      </c>
      <c r="I1058" t="s">
        <v>29</v>
      </c>
    </row>
    <row r="1059" spans="1:9" x14ac:dyDescent="0.3">
      <c r="A1059">
        <v>1185733</v>
      </c>
      <c r="B1059" s="16">
        <v>44126</v>
      </c>
      <c r="C1059" t="s">
        <v>20</v>
      </c>
      <c r="D1059">
        <v>206</v>
      </c>
      <c r="E1059">
        <v>9682</v>
      </c>
      <c r="F1059">
        <v>4647.3599999999997</v>
      </c>
      <c r="G1059" t="s">
        <v>27</v>
      </c>
      <c r="H1059" t="s">
        <v>28</v>
      </c>
      <c r="I1059" t="s">
        <v>29</v>
      </c>
    </row>
    <row r="1060" spans="1:9" x14ac:dyDescent="0.3">
      <c r="A1060">
        <v>1185732</v>
      </c>
      <c r="B1060" s="16">
        <v>44126</v>
      </c>
      <c r="C1060" t="s">
        <v>23</v>
      </c>
      <c r="D1060">
        <v>250</v>
      </c>
      <c r="E1060">
        <v>87500</v>
      </c>
      <c r="F1060">
        <v>39375</v>
      </c>
      <c r="G1060" t="s">
        <v>36</v>
      </c>
      <c r="H1060" t="s">
        <v>51</v>
      </c>
      <c r="I1060" t="s">
        <v>52</v>
      </c>
    </row>
    <row r="1061" spans="1:9" x14ac:dyDescent="0.3">
      <c r="A1061">
        <v>1185733</v>
      </c>
      <c r="B1061" s="16">
        <v>44126</v>
      </c>
      <c r="C1061" t="s">
        <v>20</v>
      </c>
      <c r="D1061">
        <v>825</v>
      </c>
      <c r="E1061">
        <v>412500</v>
      </c>
      <c r="F1061">
        <v>144375</v>
      </c>
      <c r="G1061" t="s">
        <v>27</v>
      </c>
      <c r="H1061" t="s">
        <v>28</v>
      </c>
      <c r="I1061" t="s">
        <v>29</v>
      </c>
    </row>
    <row r="1062" spans="1:9" x14ac:dyDescent="0.3">
      <c r="A1062">
        <v>1185732</v>
      </c>
      <c r="B1062" s="16">
        <v>44127</v>
      </c>
      <c r="C1062" t="s">
        <v>17</v>
      </c>
      <c r="D1062">
        <v>135</v>
      </c>
      <c r="E1062">
        <v>4320</v>
      </c>
      <c r="F1062">
        <v>1944.0000000000002</v>
      </c>
      <c r="G1062" t="s">
        <v>36</v>
      </c>
      <c r="H1062" t="s">
        <v>51</v>
      </c>
      <c r="I1062" t="s">
        <v>52</v>
      </c>
    </row>
    <row r="1063" spans="1:9" x14ac:dyDescent="0.3">
      <c r="A1063">
        <v>1185733</v>
      </c>
      <c r="B1063" s="16">
        <v>44127</v>
      </c>
      <c r="C1063" t="s">
        <v>21</v>
      </c>
      <c r="D1063">
        <v>230</v>
      </c>
      <c r="E1063">
        <v>8280</v>
      </c>
      <c r="F1063">
        <v>4140</v>
      </c>
      <c r="G1063" t="s">
        <v>27</v>
      </c>
      <c r="H1063" t="s">
        <v>28</v>
      </c>
      <c r="I1063" t="s">
        <v>29</v>
      </c>
    </row>
    <row r="1064" spans="1:9" x14ac:dyDescent="0.3">
      <c r="A1064">
        <v>1185733</v>
      </c>
      <c r="B1064" s="16">
        <v>44127</v>
      </c>
      <c r="C1064" t="s">
        <v>21</v>
      </c>
      <c r="D1064">
        <v>203</v>
      </c>
      <c r="E1064">
        <v>9744</v>
      </c>
      <c r="F1064">
        <v>5359.2000000000007</v>
      </c>
      <c r="G1064" t="s">
        <v>27</v>
      </c>
      <c r="H1064" t="s">
        <v>28</v>
      </c>
      <c r="I1064" t="s">
        <v>29</v>
      </c>
    </row>
    <row r="1065" spans="1:9" x14ac:dyDescent="0.3">
      <c r="A1065">
        <v>1185732</v>
      </c>
      <c r="B1065" s="16">
        <v>44127</v>
      </c>
      <c r="C1065" t="s">
        <v>17</v>
      </c>
      <c r="D1065">
        <v>500</v>
      </c>
      <c r="E1065">
        <v>175000</v>
      </c>
      <c r="F1065">
        <v>61250.000000000007</v>
      </c>
      <c r="G1065" t="s">
        <v>36</v>
      </c>
      <c r="H1065" t="s">
        <v>51</v>
      </c>
      <c r="I1065" t="s">
        <v>52</v>
      </c>
    </row>
    <row r="1066" spans="1:9" x14ac:dyDescent="0.3">
      <c r="A1066">
        <v>1185733</v>
      </c>
      <c r="B1066" s="16">
        <v>44127</v>
      </c>
      <c r="C1066" t="s">
        <v>21</v>
      </c>
      <c r="D1066">
        <v>675</v>
      </c>
      <c r="E1066">
        <v>337500</v>
      </c>
      <c r="F1066">
        <v>151875</v>
      </c>
      <c r="G1066" t="s">
        <v>27</v>
      </c>
      <c r="H1066" t="s">
        <v>28</v>
      </c>
      <c r="I1066" t="s">
        <v>29</v>
      </c>
    </row>
    <row r="1067" spans="1:9" x14ac:dyDescent="0.3">
      <c r="A1067">
        <v>1185732</v>
      </c>
      <c r="B1067" s="16">
        <v>44128</v>
      </c>
      <c r="C1067" t="s">
        <v>19</v>
      </c>
      <c r="D1067">
        <v>38</v>
      </c>
      <c r="E1067">
        <v>1292</v>
      </c>
      <c r="F1067">
        <v>581.4</v>
      </c>
      <c r="G1067" t="s">
        <v>36</v>
      </c>
      <c r="H1067" t="s">
        <v>51</v>
      </c>
      <c r="I1067" t="s">
        <v>52</v>
      </c>
    </row>
    <row r="1068" spans="1:9" x14ac:dyDescent="0.3">
      <c r="A1068">
        <v>1185733</v>
      </c>
      <c r="B1068" s="16">
        <v>44128</v>
      </c>
      <c r="C1068" t="s">
        <v>22</v>
      </c>
      <c r="D1068">
        <v>195</v>
      </c>
      <c r="E1068">
        <v>5850</v>
      </c>
      <c r="F1068">
        <v>1872</v>
      </c>
      <c r="G1068" t="s">
        <v>27</v>
      </c>
      <c r="H1068" t="s">
        <v>28</v>
      </c>
      <c r="I1068" t="s">
        <v>29</v>
      </c>
    </row>
    <row r="1069" spans="1:9" x14ac:dyDescent="0.3">
      <c r="A1069">
        <v>1185733</v>
      </c>
      <c r="B1069" s="16">
        <v>44128</v>
      </c>
      <c r="C1069" t="s">
        <v>22</v>
      </c>
      <c r="D1069">
        <v>195</v>
      </c>
      <c r="E1069">
        <v>8190</v>
      </c>
      <c r="F1069">
        <v>3685.4999999999995</v>
      </c>
      <c r="G1069" t="s">
        <v>27</v>
      </c>
      <c r="H1069" t="s">
        <v>28</v>
      </c>
      <c r="I1069" t="s">
        <v>29</v>
      </c>
    </row>
    <row r="1070" spans="1:9" x14ac:dyDescent="0.3">
      <c r="A1070">
        <v>1185732</v>
      </c>
      <c r="B1070" s="16">
        <v>44128</v>
      </c>
      <c r="C1070" t="s">
        <v>19</v>
      </c>
      <c r="D1070">
        <v>150</v>
      </c>
      <c r="E1070">
        <v>52500</v>
      </c>
      <c r="F1070">
        <v>15750</v>
      </c>
      <c r="G1070" t="s">
        <v>36</v>
      </c>
      <c r="H1070" t="s">
        <v>51</v>
      </c>
      <c r="I1070" t="s">
        <v>52</v>
      </c>
    </row>
    <row r="1071" spans="1:9" x14ac:dyDescent="0.3">
      <c r="A1071">
        <v>1185733</v>
      </c>
      <c r="B1071" s="16">
        <v>44128</v>
      </c>
      <c r="C1071" t="s">
        <v>22</v>
      </c>
      <c r="D1071">
        <v>650</v>
      </c>
      <c r="E1071">
        <v>292500</v>
      </c>
      <c r="F1071">
        <v>87750</v>
      </c>
      <c r="G1071" t="s">
        <v>27</v>
      </c>
      <c r="H1071" t="s">
        <v>28</v>
      </c>
      <c r="I1071" t="s">
        <v>29</v>
      </c>
    </row>
    <row r="1072" spans="1:9" x14ac:dyDescent="0.3">
      <c r="A1072">
        <v>1185732</v>
      </c>
      <c r="B1072" s="16">
        <v>44129</v>
      </c>
      <c r="C1072" t="s">
        <v>20</v>
      </c>
      <c r="D1072">
        <v>56</v>
      </c>
      <c r="E1072">
        <v>1400</v>
      </c>
      <c r="F1072">
        <v>588</v>
      </c>
      <c r="G1072" t="s">
        <v>36</v>
      </c>
      <c r="H1072" t="s">
        <v>51</v>
      </c>
      <c r="I1072" t="s">
        <v>52</v>
      </c>
    </row>
    <row r="1073" spans="1:9" x14ac:dyDescent="0.3">
      <c r="A1073">
        <v>1185733</v>
      </c>
      <c r="B1073" s="16">
        <v>44129</v>
      </c>
      <c r="C1073" t="s">
        <v>23</v>
      </c>
      <c r="D1073">
        <v>247</v>
      </c>
      <c r="E1073">
        <v>12597</v>
      </c>
      <c r="F1073">
        <v>7810.14</v>
      </c>
      <c r="G1073" t="s">
        <v>27</v>
      </c>
      <c r="H1073" t="s">
        <v>28</v>
      </c>
      <c r="I1073" t="s">
        <v>29</v>
      </c>
    </row>
    <row r="1074" spans="1:9" x14ac:dyDescent="0.3">
      <c r="A1074">
        <v>1185733</v>
      </c>
      <c r="B1074" s="16">
        <v>44129</v>
      </c>
      <c r="C1074" t="s">
        <v>23</v>
      </c>
      <c r="D1074">
        <v>289</v>
      </c>
      <c r="E1074">
        <v>12716</v>
      </c>
      <c r="F1074">
        <v>7248.1200000000008</v>
      </c>
      <c r="G1074" t="s">
        <v>27</v>
      </c>
      <c r="H1074" t="s">
        <v>28</v>
      </c>
      <c r="I1074" t="s">
        <v>29</v>
      </c>
    </row>
    <row r="1075" spans="1:9" x14ac:dyDescent="0.3">
      <c r="A1075">
        <v>1185732</v>
      </c>
      <c r="B1075" s="16">
        <v>44129</v>
      </c>
      <c r="C1075" t="s">
        <v>20</v>
      </c>
      <c r="D1075">
        <v>200</v>
      </c>
      <c r="E1075">
        <v>50000</v>
      </c>
      <c r="F1075">
        <v>15000</v>
      </c>
      <c r="G1075" t="s">
        <v>36</v>
      </c>
      <c r="H1075" t="s">
        <v>51</v>
      </c>
      <c r="I1075" t="s">
        <v>52</v>
      </c>
    </row>
    <row r="1076" spans="1:9" x14ac:dyDescent="0.3">
      <c r="A1076">
        <v>1185733</v>
      </c>
      <c r="B1076" s="16">
        <v>44129</v>
      </c>
      <c r="C1076" t="s">
        <v>23</v>
      </c>
      <c r="D1076">
        <v>850</v>
      </c>
      <c r="E1076">
        <v>467500.00000000006</v>
      </c>
      <c r="F1076">
        <v>233750.00000000003</v>
      </c>
      <c r="G1076" t="s">
        <v>27</v>
      </c>
      <c r="H1076" t="s">
        <v>28</v>
      </c>
      <c r="I1076" t="s">
        <v>29</v>
      </c>
    </row>
    <row r="1077" spans="1:9" x14ac:dyDescent="0.3">
      <c r="A1077">
        <v>1185732</v>
      </c>
      <c r="B1077" s="16">
        <v>44130</v>
      </c>
      <c r="C1077" t="s">
        <v>21</v>
      </c>
      <c r="D1077">
        <v>20</v>
      </c>
      <c r="E1077">
        <v>540</v>
      </c>
      <c r="F1077">
        <v>253.8</v>
      </c>
      <c r="G1077" t="s">
        <v>36</v>
      </c>
      <c r="H1077" t="s">
        <v>51</v>
      </c>
      <c r="I1077" t="s">
        <v>52</v>
      </c>
    </row>
    <row r="1078" spans="1:9" x14ac:dyDescent="0.3">
      <c r="A1078">
        <v>1185733</v>
      </c>
      <c r="B1078" s="16">
        <v>44130</v>
      </c>
      <c r="C1078" t="s">
        <v>17</v>
      </c>
      <c r="D1078">
        <v>238</v>
      </c>
      <c r="E1078">
        <v>9758</v>
      </c>
      <c r="F1078">
        <v>4683.84</v>
      </c>
      <c r="G1078" t="s">
        <v>27</v>
      </c>
      <c r="H1078" t="s">
        <v>28</v>
      </c>
      <c r="I1078" t="s">
        <v>29</v>
      </c>
    </row>
    <row r="1079" spans="1:9" x14ac:dyDescent="0.3">
      <c r="A1079">
        <v>1185733</v>
      </c>
      <c r="B1079" s="16">
        <v>44130</v>
      </c>
      <c r="C1079" t="s">
        <v>17</v>
      </c>
      <c r="D1079">
        <v>333</v>
      </c>
      <c r="E1079">
        <v>10656</v>
      </c>
      <c r="F1079">
        <v>4262.3999999999996</v>
      </c>
      <c r="G1079" t="s">
        <v>27</v>
      </c>
      <c r="H1079" t="s">
        <v>28</v>
      </c>
      <c r="I1079" t="s">
        <v>29</v>
      </c>
    </row>
    <row r="1080" spans="1:9" x14ac:dyDescent="0.3">
      <c r="A1080">
        <v>1185732</v>
      </c>
      <c r="B1080" s="16">
        <v>44130</v>
      </c>
      <c r="C1080" t="s">
        <v>21</v>
      </c>
      <c r="D1080">
        <v>75</v>
      </c>
      <c r="E1080">
        <v>22500.000000000004</v>
      </c>
      <c r="F1080">
        <v>7875.0000000000018</v>
      </c>
      <c r="G1080" t="s">
        <v>36</v>
      </c>
      <c r="H1080" t="s">
        <v>51</v>
      </c>
      <c r="I1080" t="s">
        <v>52</v>
      </c>
    </row>
    <row r="1081" spans="1:9" x14ac:dyDescent="0.3">
      <c r="A1081">
        <v>1185733</v>
      </c>
      <c r="B1081" s="16">
        <v>44130</v>
      </c>
      <c r="C1081" t="s">
        <v>17</v>
      </c>
      <c r="D1081">
        <v>950</v>
      </c>
      <c r="E1081">
        <v>427500</v>
      </c>
      <c r="F1081">
        <v>149625</v>
      </c>
      <c r="G1081" t="s">
        <v>27</v>
      </c>
      <c r="H1081" t="s">
        <v>28</v>
      </c>
      <c r="I1081" t="s">
        <v>29</v>
      </c>
    </row>
    <row r="1082" spans="1:9" x14ac:dyDescent="0.3">
      <c r="A1082">
        <v>1185732</v>
      </c>
      <c r="B1082" s="16">
        <v>44131</v>
      </c>
      <c r="C1082" t="s">
        <v>22</v>
      </c>
      <c r="D1082">
        <v>44</v>
      </c>
      <c r="E1082">
        <v>1804</v>
      </c>
      <c r="F1082">
        <v>739.64</v>
      </c>
      <c r="G1082" t="s">
        <v>36</v>
      </c>
      <c r="H1082" t="s">
        <v>51</v>
      </c>
      <c r="I1082" t="s">
        <v>52</v>
      </c>
    </row>
    <row r="1083" spans="1:9" x14ac:dyDescent="0.3">
      <c r="A1083">
        <v>1185733</v>
      </c>
      <c r="B1083" s="16">
        <v>44131</v>
      </c>
      <c r="C1083" t="s">
        <v>19</v>
      </c>
      <c r="D1083">
        <v>333</v>
      </c>
      <c r="E1083">
        <v>11322</v>
      </c>
      <c r="F1083">
        <v>4755.24</v>
      </c>
      <c r="G1083" t="s">
        <v>27</v>
      </c>
      <c r="H1083" t="s">
        <v>28</v>
      </c>
      <c r="I1083" t="s">
        <v>29</v>
      </c>
    </row>
    <row r="1084" spans="1:9" x14ac:dyDescent="0.3">
      <c r="A1084">
        <v>1185733</v>
      </c>
      <c r="B1084" s="16">
        <v>44131</v>
      </c>
      <c r="C1084" t="s">
        <v>19</v>
      </c>
      <c r="D1084">
        <v>285</v>
      </c>
      <c r="E1084">
        <v>12540</v>
      </c>
      <c r="F1084">
        <v>6019.2</v>
      </c>
      <c r="G1084" t="s">
        <v>27</v>
      </c>
      <c r="H1084" t="s">
        <v>28</v>
      </c>
      <c r="I1084" t="s">
        <v>29</v>
      </c>
    </row>
    <row r="1085" spans="1:9" x14ac:dyDescent="0.3">
      <c r="A1085">
        <v>1185732</v>
      </c>
      <c r="B1085" s="16">
        <v>44131</v>
      </c>
      <c r="C1085" t="s">
        <v>22</v>
      </c>
      <c r="D1085">
        <v>150</v>
      </c>
      <c r="E1085">
        <v>67499.999999999985</v>
      </c>
      <c r="F1085">
        <v>20249.999999999996</v>
      </c>
      <c r="G1085" t="s">
        <v>36</v>
      </c>
      <c r="H1085" t="s">
        <v>51</v>
      </c>
      <c r="I1085" t="s">
        <v>52</v>
      </c>
    </row>
    <row r="1086" spans="1:9" x14ac:dyDescent="0.3">
      <c r="A1086">
        <v>1185733</v>
      </c>
      <c r="B1086" s="16">
        <v>44131</v>
      </c>
      <c r="C1086" t="s">
        <v>19</v>
      </c>
      <c r="D1086">
        <v>950</v>
      </c>
      <c r="E1086">
        <v>427500</v>
      </c>
      <c r="F1086">
        <v>149625</v>
      </c>
      <c r="G1086" t="s">
        <v>27</v>
      </c>
      <c r="H1086" t="s">
        <v>28</v>
      </c>
      <c r="I1086" t="s">
        <v>29</v>
      </c>
    </row>
    <row r="1087" spans="1:9" x14ac:dyDescent="0.3">
      <c r="A1087">
        <v>1185732</v>
      </c>
      <c r="B1087" s="16">
        <v>44132</v>
      </c>
      <c r="C1087" t="s">
        <v>23</v>
      </c>
      <c r="D1087">
        <v>65</v>
      </c>
      <c r="E1087">
        <v>2210</v>
      </c>
      <c r="F1087">
        <v>1215.5</v>
      </c>
      <c r="G1087" t="s">
        <v>36</v>
      </c>
      <c r="H1087" t="s">
        <v>51</v>
      </c>
      <c r="I1087" t="s">
        <v>52</v>
      </c>
    </row>
    <row r="1088" spans="1:9" x14ac:dyDescent="0.3">
      <c r="A1088">
        <v>1185733</v>
      </c>
      <c r="B1088" s="16">
        <v>44132</v>
      </c>
      <c r="C1088" t="s">
        <v>20</v>
      </c>
      <c r="D1088">
        <v>298</v>
      </c>
      <c r="E1088">
        <v>11324</v>
      </c>
      <c r="F1088">
        <v>4303.12</v>
      </c>
      <c r="G1088" t="s">
        <v>27</v>
      </c>
      <c r="H1088" t="s">
        <v>28</v>
      </c>
      <c r="I1088" t="s">
        <v>29</v>
      </c>
    </row>
    <row r="1089" spans="1:9" x14ac:dyDescent="0.3">
      <c r="A1089">
        <v>1185733</v>
      </c>
      <c r="B1089" s="16">
        <v>44132</v>
      </c>
      <c r="C1089" t="s">
        <v>20</v>
      </c>
      <c r="D1089">
        <v>255</v>
      </c>
      <c r="E1089">
        <v>11985</v>
      </c>
      <c r="F1089">
        <v>5872.65</v>
      </c>
      <c r="G1089" t="s">
        <v>27</v>
      </c>
      <c r="H1089" t="s">
        <v>28</v>
      </c>
      <c r="I1089" t="s">
        <v>29</v>
      </c>
    </row>
    <row r="1090" spans="1:9" x14ac:dyDescent="0.3">
      <c r="A1090">
        <v>1185732</v>
      </c>
      <c r="B1090" s="16">
        <v>44132</v>
      </c>
      <c r="C1090" t="s">
        <v>23</v>
      </c>
      <c r="D1090">
        <v>225</v>
      </c>
      <c r="E1090">
        <v>78750</v>
      </c>
      <c r="F1090">
        <v>35437.5</v>
      </c>
      <c r="G1090" t="s">
        <v>36</v>
      </c>
      <c r="H1090" t="s">
        <v>51</v>
      </c>
      <c r="I1090" t="s">
        <v>52</v>
      </c>
    </row>
    <row r="1091" spans="1:9" x14ac:dyDescent="0.3">
      <c r="A1091">
        <v>1185733</v>
      </c>
      <c r="B1091" s="16">
        <v>44132</v>
      </c>
      <c r="C1091" t="s">
        <v>20</v>
      </c>
      <c r="D1091">
        <v>850</v>
      </c>
      <c r="E1091">
        <v>425000</v>
      </c>
      <c r="F1091">
        <v>148750</v>
      </c>
      <c r="G1091" t="s">
        <v>27</v>
      </c>
      <c r="H1091" t="s">
        <v>28</v>
      </c>
      <c r="I1091" t="s">
        <v>29</v>
      </c>
    </row>
    <row r="1092" spans="1:9" x14ac:dyDescent="0.3">
      <c r="A1092">
        <v>1185732</v>
      </c>
      <c r="B1092" s="16">
        <v>44133</v>
      </c>
      <c r="C1092" t="s">
        <v>17</v>
      </c>
      <c r="D1092">
        <v>116</v>
      </c>
      <c r="E1092">
        <v>4524</v>
      </c>
      <c r="F1092">
        <v>2262</v>
      </c>
      <c r="G1092" t="s">
        <v>36</v>
      </c>
      <c r="H1092" t="s">
        <v>51</v>
      </c>
      <c r="I1092" t="s">
        <v>52</v>
      </c>
    </row>
    <row r="1093" spans="1:9" x14ac:dyDescent="0.3">
      <c r="A1093">
        <v>1185733</v>
      </c>
      <c r="B1093" s="16">
        <v>44133</v>
      </c>
      <c r="C1093" t="s">
        <v>21</v>
      </c>
      <c r="D1093">
        <v>210</v>
      </c>
      <c r="E1093">
        <v>7560</v>
      </c>
      <c r="F1093">
        <v>3931.2000000000003</v>
      </c>
      <c r="G1093" t="s">
        <v>27</v>
      </c>
      <c r="H1093" t="s">
        <v>28</v>
      </c>
      <c r="I1093" t="s">
        <v>29</v>
      </c>
    </row>
    <row r="1094" spans="1:9" x14ac:dyDescent="0.3">
      <c r="A1094">
        <v>1185733</v>
      </c>
      <c r="B1094" s="16">
        <v>44133</v>
      </c>
      <c r="C1094" t="s">
        <v>21</v>
      </c>
      <c r="D1094">
        <v>182</v>
      </c>
      <c r="E1094">
        <v>8554</v>
      </c>
      <c r="F1094">
        <v>4961.3200000000006</v>
      </c>
      <c r="G1094" t="s">
        <v>27</v>
      </c>
      <c r="H1094" t="s">
        <v>28</v>
      </c>
      <c r="I1094" t="s">
        <v>29</v>
      </c>
    </row>
    <row r="1095" spans="1:9" x14ac:dyDescent="0.3">
      <c r="A1095">
        <v>1185732</v>
      </c>
      <c r="B1095" s="16">
        <v>44133</v>
      </c>
      <c r="C1095" t="s">
        <v>17</v>
      </c>
      <c r="D1095">
        <v>445</v>
      </c>
      <c r="E1095">
        <v>178000</v>
      </c>
      <c r="F1095">
        <v>62300.000000000007</v>
      </c>
      <c r="G1095" t="s">
        <v>36</v>
      </c>
      <c r="H1095" t="s">
        <v>51</v>
      </c>
      <c r="I1095" t="s">
        <v>52</v>
      </c>
    </row>
    <row r="1096" spans="1:9" x14ac:dyDescent="0.3">
      <c r="A1096">
        <v>1185733</v>
      </c>
      <c r="B1096" s="16">
        <v>44133</v>
      </c>
      <c r="C1096" t="s">
        <v>21</v>
      </c>
      <c r="D1096">
        <v>700</v>
      </c>
      <c r="E1096">
        <v>350000</v>
      </c>
      <c r="F1096">
        <v>157500</v>
      </c>
      <c r="G1096" t="s">
        <v>27</v>
      </c>
      <c r="H1096" t="s">
        <v>28</v>
      </c>
      <c r="I1096" t="s">
        <v>29</v>
      </c>
    </row>
    <row r="1097" spans="1:9" x14ac:dyDescent="0.3">
      <c r="A1097">
        <v>1185732</v>
      </c>
      <c r="B1097" s="16">
        <v>44134</v>
      </c>
      <c r="C1097" t="s">
        <v>19</v>
      </c>
      <c r="D1097">
        <v>35</v>
      </c>
      <c r="E1097">
        <v>1330</v>
      </c>
      <c r="F1097">
        <v>532</v>
      </c>
      <c r="G1097" t="s">
        <v>36</v>
      </c>
      <c r="H1097" t="s">
        <v>51</v>
      </c>
      <c r="I1097" t="s">
        <v>52</v>
      </c>
    </row>
    <row r="1098" spans="1:9" x14ac:dyDescent="0.3">
      <c r="A1098">
        <v>1185733</v>
      </c>
      <c r="B1098" s="16">
        <v>44134</v>
      </c>
      <c r="C1098" t="s">
        <v>22</v>
      </c>
      <c r="D1098">
        <v>208</v>
      </c>
      <c r="E1098">
        <v>6240</v>
      </c>
      <c r="F1098">
        <v>2246.4</v>
      </c>
      <c r="G1098" t="s">
        <v>27</v>
      </c>
      <c r="H1098" t="s">
        <v>28</v>
      </c>
      <c r="I1098" t="s">
        <v>29</v>
      </c>
    </row>
    <row r="1099" spans="1:9" x14ac:dyDescent="0.3">
      <c r="A1099">
        <v>1185733</v>
      </c>
      <c r="B1099" s="16">
        <v>44134</v>
      </c>
      <c r="C1099" t="s">
        <v>22</v>
      </c>
      <c r="D1099">
        <v>169</v>
      </c>
      <c r="E1099">
        <v>7098</v>
      </c>
      <c r="F1099">
        <v>3194.1</v>
      </c>
      <c r="G1099" t="s">
        <v>27</v>
      </c>
      <c r="H1099" t="s">
        <v>28</v>
      </c>
      <c r="I1099" t="s">
        <v>29</v>
      </c>
    </row>
    <row r="1100" spans="1:9" x14ac:dyDescent="0.3">
      <c r="A1100">
        <v>1185732</v>
      </c>
      <c r="B1100" s="16">
        <v>44134</v>
      </c>
      <c r="C1100" t="s">
        <v>19</v>
      </c>
      <c r="D1100">
        <v>125</v>
      </c>
      <c r="E1100">
        <v>50000</v>
      </c>
      <c r="F1100">
        <v>15000</v>
      </c>
      <c r="G1100" t="s">
        <v>36</v>
      </c>
      <c r="H1100" t="s">
        <v>51</v>
      </c>
      <c r="I1100" t="s">
        <v>52</v>
      </c>
    </row>
    <row r="1101" spans="1:9" x14ac:dyDescent="0.3">
      <c r="A1101">
        <v>1185733</v>
      </c>
      <c r="B1101" s="16">
        <v>44134</v>
      </c>
      <c r="C1101" t="s">
        <v>22</v>
      </c>
      <c r="D1101">
        <v>650</v>
      </c>
      <c r="E1101">
        <v>292500</v>
      </c>
      <c r="F1101">
        <v>87750</v>
      </c>
      <c r="G1101" t="s">
        <v>27</v>
      </c>
      <c r="H1101" t="s">
        <v>28</v>
      </c>
      <c r="I1101" t="s">
        <v>29</v>
      </c>
    </row>
    <row r="1102" spans="1:9" x14ac:dyDescent="0.3">
      <c r="A1102">
        <v>1185732</v>
      </c>
      <c r="B1102" s="16">
        <v>44135</v>
      </c>
      <c r="C1102" t="s">
        <v>20</v>
      </c>
      <c r="D1102">
        <v>53</v>
      </c>
      <c r="E1102">
        <v>1537</v>
      </c>
      <c r="F1102">
        <v>691.65</v>
      </c>
      <c r="G1102" t="s">
        <v>36</v>
      </c>
      <c r="H1102" t="s">
        <v>51</v>
      </c>
      <c r="I1102" t="s">
        <v>52</v>
      </c>
    </row>
    <row r="1103" spans="1:9" x14ac:dyDescent="0.3">
      <c r="A1103">
        <v>1185733</v>
      </c>
      <c r="B1103" s="16">
        <v>44135</v>
      </c>
      <c r="C1103" t="s">
        <v>23</v>
      </c>
      <c r="D1103">
        <v>306</v>
      </c>
      <c r="E1103">
        <v>12546</v>
      </c>
      <c r="F1103">
        <v>6900.3</v>
      </c>
      <c r="G1103" t="s">
        <v>27</v>
      </c>
      <c r="H1103" t="s">
        <v>28</v>
      </c>
      <c r="I1103" t="s">
        <v>29</v>
      </c>
    </row>
    <row r="1104" spans="1:9" x14ac:dyDescent="0.3">
      <c r="A1104">
        <v>1185733</v>
      </c>
      <c r="B1104" s="16">
        <v>44135</v>
      </c>
      <c r="C1104" t="s">
        <v>23</v>
      </c>
      <c r="D1104">
        <v>261</v>
      </c>
      <c r="E1104">
        <v>13833</v>
      </c>
      <c r="F1104">
        <v>8576.4599999999991</v>
      </c>
      <c r="G1104" t="s">
        <v>27</v>
      </c>
      <c r="H1104" t="s">
        <v>28</v>
      </c>
      <c r="I1104" t="s">
        <v>29</v>
      </c>
    </row>
    <row r="1105" spans="1:9" x14ac:dyDescent="0.3">
      <c r="A1105">
        <v>1185732</v>
      </c>
      <c r="B1105" s="16">
        <v>44135</v>
      </c>
      <c r="C1105" t="s">
        <v>20</v>
      </c>
      <c r="D1105">
        <v>175</v>
      </c>
      <c r="E1105">
        <v>52500.000000000007</v>
      </c>
      <c r="F1105">
        <v>15750.000000000002</v>
      </c>
      <c r="G1105" t="s">
        <v>36</v>
      </c>
      <c r="H1105" t="s">
        <v>51</v>
      </c>
      <c r="I1105" t="s">
        <v>52</v>
      </c>
    </row>
    <row r="1106" spans="1:9" x14ac:dyDescent="0.3">
      <c r="A1106">
        <v>1185733</v>
      </c>
      <c r="B1106" s="16">
        <v>44135</v>
      </c>
      <c r="C1106" t="s">
        <v>23</v>
      </c>
      <c r="D1106">
        <v>900</v>
      </c>
      <c r="E1106">
        <v>495000.00000000006</v>
      </c>
      <c r="F1106">
        <v>247500.00000000003</v>
      </c>
      <c r="G1106" t="s">
        <v>27</v>
      </c>
      <c r="H1106" t="s">
        <v>28</v>
      </c>
      <c r="I1106" t="s">
        <v>29</v>
      </c>
    </row>
    <row r="1107" spans="1:9" x14ac:dyDescent="0.3">
      <c r="A1107">
        <v>1185732</v>
      </c>
      <c r="B1107" s="16">
        <v>44136</v>
      </c>
      <c r="C1107" t="s">
        <v>21</v>
      </c>
      <c r="D1107">
        <v>7</v>
      </c>
      <c r="E1107">
        <v>224</v>
      </c>
      <c r="F1107">
        <v>112</v>
      </c>
      <c r="G1107" t="s">
        <v>36</v>
      </c>
      <c r="H1107" t="s">
        <v>51</v>
      </c>
      <c r="I1107" t="s">
        <v>52</v>
      </c>
    </row>
    <row r="1108" spans="1:9" x14ac:dyDescent="0.3">
      <c r="A1108">
        <v>1128299</v>
      </c>
      <c r="B1108" s="16">
        <v>44136</v>
      </c>
      <c r="C1108" t="s">
        <v>17</v>
      </c>
      <c r="D1108">
        <v>209</v>
      </c>
      <c r="E1108">
        <v>7733</v>
      </c>
      <c r="F1108">
        <v>3479.8500000000004</v>
      </c>
      <c r="G1108" t="s">
        <v>27</v>
      </c>
      <c r="H1108" t="s">
        <v>28</v>
      </c>
      <c r="I1108" t="s">
        <v>29</v>
      </c>
    </row>
    <row r="1109" spans="1:9" x14ac:dyDescent="0.3">
      <c r="A1109">
        <v>1128299</v>
      </c>
      <c r="B1109" s="16">
        <v>44136</v>
      </c>
      <c r="C1109" t="s">
        <v>17</v>
      </c>
      <c r="D1109">
        <v>264</v>
      </c>
      <c r="E1109">
        <v>7920</v>
      </c>
      <c r="F1109">
        <v>3088.8</v>
      </c>
      <c r="G1109" t="s">
        <v>27</v>
      </c>
      <c r="H1109" t="s">
        <v>28</v>
      </c>
      <c r="I1109" t="s">
        <v>29</v>
      </c>
    </row>
    <row r="1110" spans="1:9" x14ac:dyDescent="0.3">
      <c r="A1110">
        <v>1185732</v>
      </c>
      <c r="B1110" s="16">
        <v>44136</v>
      </c>
      <c r="C1110" t="s">
        <v>21</v>
      </c>
      <c r="D1110">
        <v>25</v>
      </c>
      <c r="E1110">
        <v>8750</v>
      </c>
      <c r="F1110">
        <v>3062.5000000000005</v>
      </c>
      <c r="G1110" t="s">
        <v>36</v>
      </c>
      <c r="H1110" t="s">
        <v>51</v>
      </c>
      <c r="I1110" t="s">
        <v>52</v>
      </c>
    </row>
    <row r="1111" spans="1:9" x14ac:dyDescent="0.3">
      <c r="A1111">
        <v>1128299</v>
      </c>
      <c r="B1111" s="16">
        <v>44136</v>
      </c>
      <c r="C1111" t="s">
        <v>17</v>
      </c>
      <c r="D1111">
        <v>775</v>
      </c>
      <c r="E1111">
        <v>310000</v>
      </c>
      <c r="F1111">
        <v>108500.00000000001</v>
      </c>
      <c r="G1111" t="s">
        <v>27</v>
      </c>
      <c r="H1111" t="s">
        <v>28</v>
      </c>
      <c r="I1111" t="s">
        <v>29</v>
      </c>
    </row>
    <row r="1112" spans="1:9" x14ac:dyDescent="0.3">
      <c r="A1112">
        <v>1185732</v>
      </c>
      <c r="B1112" s="16">
        <v>44137</v>
      </c>
      <c r="C1112" t="s">
        <v>22</v>
      </c>
      <c r="D1112">
        <v>19</v>
      </c>
      <c r="E1112">
        <v>893</v>
      </c>
      <c r="F1112">
        <v>375.06</v>
      </c>
      <c r="G1112" t="s">
        <v>36</v>
      </c>
      <c r="H1112" t="s">
        <v>51</v>
      </c>
      <c r="I1112" t="s">
        <v>52</v>
      </c>
    </row>
    <row r="1113" spans="1:9" x14ac:dyDescent="0.3">
      <c r="A1113">
        <v>1128299</v>
      </c>
      <c r="B1113" s="16">
        <v>44137</v>
      </c>
      <c r="C1113" t="s">
        <v>19</v>
      </c>
      <c r="D1113">
        <v>248</v>
      </c>
      <c r="E1113">
        <v>8184</v>
      </c>
      <c r="F1113">
        <v>1882.3200000000002</v>
      </c>
      <c r="G1113" t="s">
        <v>27</v>
      </c>
      <c r="H1113" t="s">
        <v>28</v>
      </c>
      <c r="I1113" t="s">
        <v>29</v>
      </c>
    </row>
    <row r="1114" spans="1:9" x14ac:dyDescent="0.3">
      <c r="A1114">
        <v>1128299</v>
      </c>
      <c r="B1114" s="16">
        <v>44137</v>
      </c>
      <c r="C1114" t="s">
        <v>19</v>
      </c>
      <c r="D1114">
        <v>194</v>
      </c>
      <c r="E1114">
        <v>9506</v>
      </c>
      <c r="F1114">
        <v>2946.86</v>
      </c>
      <c r="G1114" t="s">
        <v>27</v>
      </c>
      <c r="H1114" t="s">
        <v>28</v>
      </c>
      <c r="I1114" t="s">
        <v>29</v>
      </c>
    </row>
    <row r="1115" spans="1:9" x14ac:dyDescent="0.3">
      <c r="A1115">
        <v>1185732</v>
      </c>
      <c r="B1115" s="16">
        <v>44137</v>
      </c>
      <c r="C1115" t="s">
        <v>22</v>
      </c>
      <c r="D1115">
        <v>75</v>
      </c>
      <c r="E1115">
        <v>37500</v>
      </c>
      <c r="F1115">
        <v>11250</v>
      </c>
      <c r="G1115" t="s">
        <v>36</v>
      </c>
      <c r="H1115" t="s">
        <v>51</v>
      </c>
      <c r="I1115" t="s">
        <v>52</v>
      </c>
    </row>
    <row r="1116" spans="1:9" x14ac:dyDescent="0.3">
      <c r="A1116">
        <v>1128299</v>
      </c>
      <c r="B1116" s="16">
        <v>44137</v>
      </c>
      <c r="C1116" t="s">
        <v>19</v>
      </c>
      <c r="D1116">
        <v>775</v>
      </c>
      <c r="E1116">
        <v>387500</v>
      </c>
      <c r="F1116">
        <v>77500</v>
      </c>
      <c r="G1116" t="s">
        <v>27</v>
      </c>
      <c r="H1116" t="s">
        <v>28</v>
      </c>
      <c r="I1116" t="s">
        <v>29</v>
      </c>
    </row>
    <row r="1117" spans="1:9" x14ac:dyDescent="0.3">
      <c r="A1117">
        <v>1185732</v>
      </c>
      <c r="B1117" s="16">
        <v>44138</v>
      </c>
      <c r="C1117" t="s">
        <v>23</v>
      </c>
      <c r="D1117">
        <v>47</v>
      </c>
      <c r="E1117">
        <v>1786</v>
      </c>
      <c r="F1117">
        <v>982.30000000000007</v>
      </c>
      <c r="G1117" t="s">
        <v>36</v>
      </c>
      <c r="H1117" t="s">
        <v>51</v>
      </c>
      <c r="I1117" t="s">
        <v>52</v>
      </c>
    </row>
    <row r="1118" spans="1:9" x14ac:dyDescent="0.3">
      <c r="A1118">
        <v>1128299</v>
      </c>
      <c r="B1118" s="16">
        <v>44138</v>
      </c>
      <c r="C1118" t="s">
        <v>20</v>
      </c>
      <c r="D1118">
        <v>271</v>
      </c>
      <c r="E1118">
        <v>8943</v>
      </c>
      <c r="F1118">
        <v>3756.0600000000004</v>
      </c>
      <c r="G1118" t="s">
        <v>27</v>
      </c>
      <c r="H1118" t="s">
        <v>28</v>
      </c>
      <c r="I1118" t="s">
        <v>29</v>
      </c>
    </row>
    <row r="1119" spans="1:9" x14ac:dyDescent="0.3">
      <c r="A1119">
        <v>1128299</v>
      </c>
      <c r="B1119" s="16">
        <v>44138</v>
      </c>
      <c r="C1119" t="s">
        <v>20</v>
      </c>
      <c r="D1119">
        <v>217</v>
      </c>
      <c r="E1119">
        <v>9982</v>
      </c>
      <c r="F1119">
        <v>4491.9000000000005</v>
      </c>
      <c r="G1119" t="s">
        <v>27</v>
      </c>
      <c r="H1119" t="s">
        <v>28</v>
      </c>
      <c r="I1119" t="s">
        <v>29</v>
      </c>
    </row>
    <row r="1120" spans="1:9" x14ac:dyDescent="0.3">
      <c r="A1120">
        <v>1185732</v>
      </c>
      <c r="B1120" s="16">
        <v>44138</v>
      </c>
      <c r="C1120" t="s">
        <v>23</v>
      </c>
      <c r="D1120">
        <v>175</v>
      </c>
      <c r="E1120">
        <v>70000</v>
      </c>
      <c r="F1120">
        <v>31500</v>
      </c>
      <c r="G1120" t="s">
        <v>36</v>
      </c>
      <c r="H1120" t="s">
        <v>51</v>
      </c>
      <c r="I1120" t="s">
        <v>52</v>
      </c>
    </row>
    <row r="1121" spans="1:9" x14ac:dyDescent="0.3">
      <c r="A1121">
        <v>1128299</v>
      </c>
      <c r="B1121" s="16">
        <v>44138</v>
      </c>
      <c r="C1121" t="s">
        <v>20</v>
      </c>
      <c r="D1121">
        <v>775</v>
      </c>
      <c r="E1121">
        <v>387500</v>
      </c>
      <c r="F1121">
        <v>135625</v>
      </c>
      <c r="G1121" t="s">
        <v>27</v>
      </c>
      <c r="H1121" t="s">
        <v>28</v>
      </c>
      <c r="I1121" t="s">
        <v>29</v>
      </c>
    </row>
    <row r="1122" spans="1:9" x14ac:dyDescent="0.3">
      <c r="A1122">
        <v>1185732</v>
      </c>
      <c r="B1122" s="16">
        <v>44139</v>
      </c>
      <c r="C1122" t="s">
        <v>17</v>
      </c>
      <c r="D1122">
        <v>120</v>
      </c>
      <c r="E1122">
        <v>4320</v>
      </c>
      <c r="F1122">
        <v>2030.4</v>
      </c>
      <c r="G1122" t="s">
        <v>36</v>
      </c>
      <c r="H1122" t="s">
        <v>51</v>
      </c>
      <c r="I1122" t="s">
        <v>52</v>
      </c>
    </row>
    <row r="1123" spans="1:9" x14ac:dyDescent="0.3">
      <c r="A1123">
        <v>1128299</v>
      </c>
      <c r="B1123" s="16">
        <v>44139</v>
      </c>
      <c r="C1123" t="s">
        <v>21</v>
      </c>
      <c r="D1123">
        <v>219</v>
      </c>
      <c r="E1123">
        <v>7665</v>
      </c>
      <c r="F1123">
        <v>2759.4</v>
      </c>
      <c r="G1123" t="s">
        <v>27</v>
      </c>
      <c r="H1123" t="s">
        <v>28</v>
      </c>
      <c r="I1123" t="s">
        <v>29</v>
      </c>
    </row>
    <row r="1124" spans="1:9" x14ac:dyDescent="0.3">
      <c r="A1124">
        <v>1128299</v>
      </c>
      <c r="B1124" s="16">
        <v>44139</v>
      </c>
      <c r="C1124" t="s">
        <v>21</v>
      </c>
      <c r="D1124">
        <v>175</v>
      </c>
      <c r="E1124">
        <v>8400</v>
      </c>
      <c r="F1124">
        <v>3360</v>
      </c>
      <c r="G1124" t="s">
        <v>27</v>
      </c>
      <c r="H1124" t="s">
        <v>28</v>
      </c>
      <c r="I1124" t="s">
        <v>29</v>
      </c>
    </row>
    <row r="1125" spans="1:9" x14ac:dyDescent="0.3">
      <c r="A1125">
        <v>1185732</v>
      </c>
      <c r="B1125" s="16">
        <v>44139</v>
      </c>
      <c r="C1125" t="s">
        <v>17</v>
      </c>
      <c r="D1125">
        <v>400</v>
      </c>
      <c r="E1125">
        <v>160000</v>
      </c>
      <c r="F1125">
        <v>56000.000000000007</v>
      </c>
      <c r="G1125" t="s">
        <v>36</v>
      </c>
      <c r="H1125" t="s">
        <v>51</v>
      </c>
      <c r="I1125" t="s">
        <v>52</v>
      </c>
    </row>
    <row r="1126" spans="1:9" x14ac:dyDescent="0.3">
      <c r="A1126">
        <v>1128299</v>
      </c>
      <c r="B1126" s="16">
        <v>44139</v>
      </c>
      <c r="C1126" t="s">
        <v>21</v>
      </c>
      <c r="D1126">
        <v>625</v>
      </c>
      <c r="E1126">
        <v>312500</v>
      </c>
      <c r="F1126">
        <v>93750</v>
      </c>
      <c r="G1126" t="s">
        <v>27</v>
      </c>
      <c r="H1126" t="s">
        <v>28</v>
      </c>
      <c r="I1126" t="s">
        <v>29</v>
      </c>
    </row>
    <row r="1127" spans="1:9" x14ac:dyDescent="0.3">
      <c r="A1127">
        <v>1185732</v>
      </c>
      <c r="B1127" s="16">
        <v>44140</v>
      </c>
      <c r="C1127" t="s">
        <v>19</v>
      </c>
      <c r="D1127">
        <v>28</v>
      </c>
      <c r="E1127">
        <v>1064</v>
      </c>
      <c r="F1127">
        <v>446.88</v>
      </c>
      <c r="G1127" t="s">
        <v>36</v>
      </c>
      <c r="H1127" t="s">
        <v>51</v>
      </c>
      <c r="I1127" t="s">
        <v>52</v>
      </c>
    </row>
    <row r="1128" spans="1:9" x14ac:dyDescent="0.3">
      <c r="A1128">
        <v>1128299</v>
      </c>
      <c r="B1128" s="16">
        <v>44140</v>
      </c>
      <c r="C1128" t="s">
        <v>22</v>
      </c>
      <c r="D1128">
        <v>173</v>
      </c>
      <c r="E1128">
        <v>6574</v>
      </c>
      <c r="F1128">
        <v>3549.96</v>
      </c>
      <c r="G1128" t="s">
        <v>31</v>
      </c>
      <c r="H1128" t="s">
        <v>32</v>
      </c>
      <c r="I1128" t="s">
        <v>33</v>
      </c>
    </row>
    <row r="1129" spans="1:9" x14ac:dyDescent="0.3">
      <c r="A1129">
        <v>1128299</v>
      </c>
      <c r="B1129" s="16">
        <v>44140</v>
      </c>
      <c r="C1129" t="s">
        <v>22</v>
      </c>
      <c r="D1129">
        <v>161</v>
      </c>
      <c r="E1129">
        <v>8211</v>
      </c>
      <c r="F1129">
        <v>5172.93</v>
      </c>
      <c r="G1129" t="s">
        <v>31</v>
      </c>
      <c r="H1129" t="s">
        <v>32</v>
      </c>
      <c r="I1129" t="s">
        <v>33</v>
      </c>
    </row>
    <row r="1130" spans="1:9" x14ac:dyDescent="0.3">
      <c r="A1130">
        <v>1185732</v>
      </c>
      <c r="B1130" s="16">
        <v>44140</v>
      </c>
      <c r="C1130" t="s">
        <v>19</v>
      </c>
      <c r="D1130">
        <v>100</v>
      </c>
      <c r="E1130">
        <v>40000</v>
      </c>
      <c r="F1130">
        <v>12000</v>
      </c>
      <c r="G1130" t="s">
        <v>36</v>
      </c>
      <c r="H1130" t="s">
        <v>51</v>
      </c>
      <c r="I1130" t="s">
        <v>52</v>
      </c>
    </row>
    <row r="1131" spans="1:9" x14ac:dyDescent="0.3">
      <c r="A1131">
        <v>1128299</v>
      </c>
      <c r="B1131" s="16">
        <v>44140</v>
      </c>
      <c r="C1131" t="s">
        <v>22</v>
      </c>
      <c r="D1131">
        <v>575</v>
      </c>
      <c r="E1131">
        <v>316250.00000000006</v>
      </c>
      <c r="F1131">
        <v>158125.00000000003</v>
      </c>
      <c r="G1131" t="s">
        <v>31</v>
      </c>
      <c r="H1131" t="s">
        <v>32</v>
      </c>
      <c r="I1131" t="s">
        <v>33</v>
      </c>
    </row>
    <row r="1132" spans="1:9" x14ac:dyDescent="0.3">
      <c r="A1132">
        <v>1185732</v>
      </c>
      <c r="B1132" s="16">
        <v>44141</v>
      </c>
      <c r="C1132" t="s">
        <v>20</v>
      </c>
      <c r="D1132">
        <v>26</v>
      </c>
      <c r="E1132">
        <v>754</v>
      </c>
      <c r="F1132">
        <v>331.76</v>
      </c>
      <c r="G1132" t="s">
        <v>36</v>
      </c>
      <c r="H1132" t="s">
        <v>51</v>
      </c>
      <c r="I1132" t="s">
        <v>52</v>
      </c>
    </row>
    <row r="1133" spans="1:9" x14ac:dyDescent="0.3">
      <c r="A1133">
        <v>1128299</v>
      </c>
      <c r="B1133" s="16">
        <v>44141</v>
      </c>
      <c r="C1133" t="s">
        <v>23</v>
      </c>
      <c r="D1133">
        <v>233</v>
      </c>
      <c r="E1133">
        <v>8388</v>
      </c>
      <c r="F1133">
        <v>1761.4800000000002</v>
      </c>
      <c r="G1133" t="s">
        <v>31</v>
      </c>
      <c r="H1133" t="s">
        <v>32</v>
      </c>
      <c r="I1133" t="s">
        <v>33</v>
      </c>
    </row>
    <row r="1134" spans="1:9" x14ac:dyDescent="0.3">
      <c r="A1134">
        <v>1128299</v>
      </c>
      <c r="B1134" s="16">
        <v>44141</v>
      </c>
      <c r="C1134" t="s">
        <v>23</v>
      </c>
      <c r="D1134">
        <v>233</v>
      </c>
      <c r="E1134">
        <v>11417</v>
      </c>
      <c r="F1134">
        <v>2854.25</v>
      </c>
      <c r="G1134" t="s">
        <v>31</v>
      </c>
      <c r="H1134" t="s">
        <v>32</v>
      </c>
      <c r="I1134" t="s">
        <v>33</v>
      </c>
    </row>
    <row r="1135" spans="1:9" x14ac:dyDescent="0.3">
      <c r="A1135">
        <v>1185732</v>
      </c>
      <c r="B1135" s="16">
        <v>44141</v>
      </c>
      <c r="C1135" t="s">
        <v>20</v>
      </c>
      <c r="D1135">
        <v>100</v>
      </c>
      <c r="E1135">
        <v>30000.000000000004</v>
      </c>
      <c r="F1135">
        <v>9000</v>
      </c>
      <c r="G1135" t="s">
        <v>36</v>
      </c>
      <c r="H1135" t="s">
        <v>51</v>
      </c>
      <c r="I1135" t="s">
        <v>52</v>
      </c>
    </row>
    <row r="1136" spans="1:9" x14ac:dyDescent="0.3">
      <c r="A1136">
        <v>1128299</v>
      </c>
      <c r="B1136" s="16">
        <v>44141</v>
      </c>
      <c r="C1136" t="s">
        <v>23</v>
      </c>
      <c r="D1136">
        <v>775</v>
      </c>
      <c r="E1136">
        <v>387500</v>
      </c>
      <c r="F1136">
        <v>58125.000000000007</v>
      </c>
      <c r="G1136" t="s">
        <v>31</v>
      </c>
      <c r="H1136" t="s">
        <v>32</v>
      </c>
      <c r="I1136" t="s">
        <v>33</v>
      </c>
    </row>
    <row r="1137" spans="1:9" x14ac:dyDescent="0.3">
      <c r="A1137">
        <v>1185732</v>
      </c>
      <c r="B1137" s="16">
        <v>44142</v>
      </c>
      <c r="C1137" t="s">
        <v>21</v>
      </c>
      <c r="D1137">
        <v>7</v>
      </c>
      <c r="E1137">
        <v>224</v>
      </c>
      <c r="F1137">
        <v>112</v>
      </c>
      <c r="G1137" t="s">
        <v>36</v>
      </c>
      <c r="H1137" t="s">
        <v>51</v>
      </c>
      <c r="I1137" t="s">
        <v>52</v>
      </c>
    </row>
    <row r="1138" spans="1:9" x14ac:dyDescent="0.3">
      <c r="A1138">
        <v>1128299</v>
      </c>
      <c r="B1138" s="16">
        <v>44142</v>
      </c>
      <c r="C1138" t="s">
        <v>17</v>
      </c>
      <c r="D1138">
        <v>289</v>
      </c>
      <c r="E1138">
        <v>8092</v>
      </c>
      <c r="F1138">
        <v>3398.6400000000003</v>
      </c>
      <c r="G1138" t="s">
        <v>31</v>
      </c>
      <c r="H1138" t="s">
        <v>32</v>
      </c>
      <c r="I1138" t="s">
        <v>33</v>
      </c>
    </row>
    <row r="1139" spans="1:9" x14ac:dyDescent="0.3">
      <c r="A1139">
        <v>1128299</v>
      </c>
      <c r="B1139" s="16">
        <v>44142</v>
      </c>
      <c r="C1139" t="s">
        <v>17</v>
      </c>
      <c r="D1139">
        <v>223</v>
      </c>
      <c r="E1139">
        <v>8251</v>
      </c>
      <c r="F1139">
        <v>4125.5</v>
      </c>
      <c r="G1139" t="s">
        <v>31</v>
      </c>
      <c r="H1139" t="s">
        <v>32</v>
      </c>
      <c r="I1139" t="s">
        <v>33</v>
      </c>
    </row>
    <row r="1140" spans="1:9" x14ac:dyDescent="0.3">
      <c r="A1140">
        <v>1185732</v>
      </c>
      <c r="B1140" s="16">
        <v>44142</v>
      </c>
      <c r="C1140" t="s">
        <v>21</v>
      </c>
      <c r="D1140">
        <v>25</v>
      </c>
      <c r="E1140">
        <v>8750</v>
      </c>
      <c r="F1140">
        <v>3062.5000000000005</v>
      </c>
      <c r="G1140" t="s">
        <v>36</v>
      </c>
      <c r="H1140" t="s">
        <v>51</v>
      </c>
      <c r="I1140" t="s">
        <v>52</v>
      </c>
    </row>
    <row r="1141" spans="1:9" x14ac:dyDescent="0.3">
      <c r="A1141">
        <v>1128299</v>
      </c>
      <c r="B1141" s="16">
        <v>44142</v>
      </c>
      <c r="C1141" t="s">
        <v>17</v>
      </c>
      <c r="D1141">
        <v>825</v>
      </c>
      <c r="E1141">
        <v>330000</v>
      </c>
      <c r="F1141">
        <v>115500.00000000001</v>
      </c>
      <c r="G1141" t="s">
        <v>31</v>
      </c>
      <c r="H1141" t="s">
        <v>32</v>
      </c>
      <c r="I1141" t="s">
        <v>33</v>
      </c>
    </row>
    <row r="1142" spans="1:9" x14ac:dyDescent="0.3">
      <c r="A1142">
        <v>1185732</v>
      </c>
      <c r="B1142" s="16">
        <v>44143</v>
      </c>
      <c r="C1142" t="s">
        <v>22</v>
      </c>
      <c r="D1142">
        <v>14</v>
      </c>
      <c r="E1142">
        <v>658</v>
      </c>
      <c r="F1142">
        <v>263.2</v>
      </c>
      <c r="G1142" t="s">
        <v>36</v>
      </c>
      <c r="H1142" t="s">
        <v>51</v>
      </c>
      <c r="I1142" t="s">
        <v>52</v>
      </c>
    </row>
    <row r="1143" spans="1:9" x14ac:dyDescent="0.3">
      <c r="A1143">
        <v>1128299</v>
      </c>
      <c r="B1143" s="16">
        <v>44143</v>
      </c>
      <c r="C1143" t="s">
        <v>19</v>
      </c>
      <c r="D1143">
        <v>239</v>
      </c>
      <c r="E1143">
        <v>8604</v>
      </c>
      <c r="F1143">
        <v>2151</v>
      </c>
      <c r="G1143" t="s">
        <v>31</v>
      </c>
      <c r="H1143" t="s">
        <v>32</v>
      </c>
      <c r="I1143" t="s">
        <v>33</v>
      </c>
    </row>
    <row r="1144" spans="1:9" x14ac:dyDescent="0.3">
      <c r="A1144">
        <v>1128299</v>
      </c>
      <c r="B1144" s="16">
        <v>44143</v>
      </c>
      <c r="C1144" t="s">
        <v>19</v>
      </c>
      <c r="D1144">
        <v>210</v>
      </c>
      <c r="E1144">
        <v>10290</v>
      </c>
      <c r="F1144">
        <v>3189.9</v>
      </c>
      <c r="G1144" t="s">
        <v>31</v>
      </c>
      <c r="H1144" t="s">
        <v>32</v>
      </c>
      <c r="I1144" t="s">
        <v>33</v>
      </c>
    </row>
    <row r="1145" spans="1:9" x14ac:dyDescent="0.3">
      <c r="A1145">
        <v>1185732</v>
      </c>
      <c r="B1145" s="16">
        <v>44143</v>
      </c>
      <c r="C1145" t="s">
        <v>22</v>
      </c>
      <c r="D1145">
        <v>50</v>
      </c>
      <c r="E1145">
        <v>25000</v>
      </c>
      <c r="F1145">
        <v>7500</v>
      </c>
      <c r="G1145" t="s">
        <v>36</v>
      </c>
      <c r="H1145" t="s">
        <v>51</v>
      </c>
      <c r="I1145" t="s">
        <v>52</v>
      </c>
    </row>
    <row r="1146" spans="1:9" x14ac:dyDescent="0.3">
      <c r="A1146">
        <v>1128299</v>
      </c>
      <c r="B1146" s="16">
        <v>44143</v>
      </c>
      <c r="C1146" t="s">
        <v>19</v>
      </c>
      <c r="D1146">
        <v>725</v>
      </c>
      <c r="E1146">
        <v>362500</v>
      </c>
      <c r="F1146">
        <v>72500</v>
      </c>
      <c r="G1146" t="s">
        <v>31</v>
      </c>
      <c r="H1146" t="s">
        <v>32</v>
      </c>
      <c r="I1146" t="s">
        <v>33</v>
      </c>
    </row>
    <row r="1147" spans="1:9" x14ac:dyDescent="0.3">
      <c r="A1147">
        <v>1185732</v>
      </c>
      <c r="B1147" s="16">
        <v>44144</v>
      </c>
      <c r="C1147" t="s">
        <v>23</v>
      </c>
      <c r="D1147">
        <v>53</v>
      </c>
      <c r="E1147">
        <v>1908</v>
      </c>
      <c r="F1147">
        <v>1144.8</v>
      </c>
      <c r="G1147" t="s">
        <v>36</v>
      </c>
      <c r="H1147" t="s">
        <v>51</v>
      </c>
      <c r="I1147" t="s">
        <v>52</v>
      </c>
    </row>
    <row r="1148" spans="1:9" x14ac:dyDescent="0.3">
      <c r="A1148">
        <v>1128299</v>
      </c>
      <c r="B1148" s="16">
        <v>44144</v>
      </c>
      <c r="C1148" t="s">
        <v>20</v>
      </c>
      <c r="D1148">
        <v>196</v>
      </c>
      <c r="E1148">
        <v>9604</v>
      </c>
      <c r="F1148">
        <v>4705.96</v>
      </c>
      <c r="G1148" t="s">
        <v>31</v>
      </c>
      <c r="H1148" t="s">
        <v>32</v>
      </c>
      <c r="I1148" t="s">
        <v>33</v>
      </c>
    </row>
    <row r="1149" spans="1:9" x14ac:dyDescent="0.3">
      <c r="A1149">
        <v>1128299</v>
      </c>
      <c r="B1149" s="16">
        <v>44144</v>
      </c>
      <c r="C1149" t="s">
        <v>20</v>
      </c>
      <c r="D1149">
        <v>247</v>
      </c>
      <c r="E1149">
        <v>9880</v>
      </c>
      <c r="F1149">
        <v>4050.8</v>
      </c>
      <c r="G1149" t="s">
        <v>31</v>
      </c>
      <c r="H1149" t="s">
        <v>32</v>
      </c>
      <c r="I1149" t="s">
        <v>33</v>
      </c>
    </row>
    <row r="1150" spans="1:9" x14ac:dyDescent="0.3">
      <c r="A1150">
        <v>1185732</v>
      </c>
      <c r="B1150" s="16">
        <v>44144</v>
      </c>
      <c r="C1150" t="s">
        <v>23</v>
      </c>
      <c r="D1150">
        <v>175</v>
      </c>
      <c r="E1150">
        <v>70000</v>
      </c>
      <c r="F1150">
        <v>31500</v>
      </c>
      <c r="G1150" t="s">
        <v>36</v>
      </c>
      <c r="H1150" t="s">
        <v>51</v>
      </c>
      <c r="I1150" t="s">
        <v>52</v>
      </c>
    </row>
    <row r="1151" spans="1:9" x14ac:dyDescent="0.3">
      <c r="A1151">
        <v>1128299</v>
      </c>
      <c r="B1151" s="16">
        <v>44144</v>
      </c>
      <c r="C1151" t="s">
        <v>20</v>
      </c>
      <c r="D1151">
        <v>725</v>
      </c>
      <c r="E1151">
        <v>362500</v>
      </c>
      <c r="F1151">
        <v>126875.00000000001</v>
      </c>
      <c r="G1151" t="s">
        <v>31</v>
      </c>
      <c r="H1151" t="s">
        <v>32</v>
      </c>
      <c r="I1151" t="s">
        <v>33</v>
      </c>
    </row>
    <row r="1152" spans="1:9" x14ac:dyDescent="0.3">
      <c r="A1152">
        <v>1185732</v>
      </c>
      <c r="B1152" s="16">
        <v>44145</v>
      </c>
      <c r="C1152" t="s">
        <v>17</v>
      </c>
      <c r="D1152">
        <v>116</v>
      </c>
      <c r="E1152">
        <v>5568</v>
      </c>
      <c r="F1152">
        <v>2616.96</v>
      </c>
      <c r="G1152" t="s">
        <v>36</v>
      </c>
      <c r="H1152" t="s">
        <v>51</v>
      </c>
      <c r="I1152" t="s">
        <v>52</v>
      </c>
    </row>
    <row r="1153" spans="1:9" x14ac:dyDescent="0.3">
      <c r="A1153">
        <v>1128299</v>
      </c>
      <c r="B1153" s="16">
        <v>44145</v>
      </c>
      <c r="C1153" t="s">
        <v>21</v>
      </c>
      <c r="D1153">
        <v>150</v>
      </c>
      <c r="E1153">
        <v>7050</v>
      </c>
      <c r="F1153">
        <v>2961</v>
      </c>
      <c r="G1153" t="s">
        <v>31</v>
      </c>
      <c r="H1153" t="s">
        <v>32</v>
      </c>
      <c r="I1153" t="s">
        <v>33</v>
      </c>
    </row>
    <row r="1154" spans="1:9" x14ac:dyDescent="0.3">
      <c r="A1154">
        <v>1128299</v>
      </c>
      <c r="B1154" s="16">
        <v>44145</v>
      </c>
      <c r="C1154" t="s">
        <v>21</v>
      </c>
      <c r="D1154">
        <v>190</v>
      </c>
      <c r="E1154">
        <v>7410</v>
      </c>
      <c r="F1154">
        <v>2519.3999999999996</v>
      </c>
      <c r="G1154" t="s">
        <v>31</v>
      </c>
      <c r="H1154" t="s">
        <v>32</v>
      </c>
      <c r="I1154" t="s">
        <v>33</v>
      </c>
    </row>
    <row r="1155" spans="1:9" x14ac:dyDescent="0.3">
      <c r="A1155">
        <v>1185732</v>
      </c>
      <c r="B1155" s="16">
        <v>44145</v>
      </c>
      <c r="C1155" t="s">
        <v>17</v>
      </c>
      <c r="D1155">
        <v>445</v>
      </c>
      <c r="E1155">
        <v>222500</v>
      </c>
      <c r="F1155">
        <v>77875.000000000015</v>
      </c>
      <c r="G1155" t="s">
        <v>36</v>
      </c>
      <c r="H1155" t="s">
        <v>51</v>
      </c>
      <c r="I1155" t="s">
        <v>52</v>
      </c>
    </row>
    <row r="1156" spans="1:9" x14ac:dyDescent="0.3">
      <c r="A1156">
        <v>1128299</v>
      </c>
      <c r="B1156" s="16">
        <v>44145</v>
      </c>
      <c r="C1156" t="s">
        <v>21</v>
      </c>
      <c r="D1156">
        <v>575</v>
      </c>
      <c r="E1156">
        <v>287500</v>
      </c>
      <c r="F1156">
        <v>86250</v>
      </c>
      <c r="G1156" t="s">
        <v>31</v>
      </c>
      <c r="H1156" t="s">
        <v>32</v>
      </c>
      <c r="I1156" t="s">
        <v>33</v>
      </c>
    </row>
    <row r="1157" spans="1:9" x14ac:dyDescent="0.3">
      <c r="A1157">
        <v>1185732</v>
      </c>
      <c r="B1157" s="16">
        <v>44146</v>
      </c>
      <c r="C1157" t="s">
        <v>19</v>
      </c>
      <c r="D1157">
        <v>44</v>
      </c>
      <c r="E1157">
        <v>1936</v>
      </c>
      <c r="F1157">
        <v>793.76</v>
      </c>
      <c r="G1157" t="s">
        <v>36</v>
      </c>
      <c r="H1157" t="s">
        <v>51</v>
      </c>
      <c r="I1157" t="s">
        <v>52</v>
      </c>
    </row>
    <row r="1158" spans="1:9" x14ac:dyDescent="0.3">
      <c r="A1158">
        <v>1128299</v>
      </c>
      <c r="B1158" s="16">
        <v>44146</v>
      </c>
      <c r="C1158" t="s">
        <v>22</v>
      </c>
      <c r="D1158">
        <v>165</v>
      </c>
      <c r="E1158">
        <v>6930</v>
      </c>
      <c r="F1158">
        <v>3950.1000000000004</v>
      </c>
      <c r="G1158" t="s">
        <v>31</v>
      </c>
      <c r="H1158" t="s">
        <v>32</v>
      </c>
      <c r="I1158" t="s">
        <v>33</v>
      </c>
    </row>
    <row r="1159" spans="1:9" x14ac:dyDescent="0.3">
      <c r="A1159">
        <v>1128299</v>
      </c>
      <c r="B1159" s="16">
        <v>44146</v>
      </c>
      <c r="C1159" t="s">
        <v>22</v>
      </c>
      <c r="D1159">
        <v>140</v>
      </c>
      <c r="E1159">
        <v>7000</v>
      </c>
      <c r="F1159">
        <v>4270</v>
      </c>
      <c r="G1159" t="s">
        <v>31</v>
      </c>
      <c r="H1159" t="s">
        <v>32</v>
      </c>
      <c r="I1159" t="s">
        <v>33</v>
      </c>
    </row>
    <row r="1160" spans="1:9" x14ac:dyDescent="0.3">
      <c r="A1160">
        <v>1185732</v>
      </c>
      <c r="B1160" s="16">
        <v>44146</v>
      </c>
      <c r="C1160" t="s">
        <v>19</v>
      </c>
      <c r="D1160">
        <v>150</v>
      </c>
      <c r="E1160">
        <v>67500.000000000015</v>
      </c>
      <c r="F1160">
        <v>20250.000000000004</v>
      </c>
      <c r="G1160" t="s">
        <v>36</v>
      </c>
      <c r="H1160" t="s">
        <v>51</v>
      </c>
      <c r="I1160" t="s">
        <v>52</v>
      </c>
    </row>
    <row r="1161" spans="1:9" x14ac:dyDescent="0.3">
      <c r="A1161">
        <v>1128299</v>
      </c>
      <c r="B1161" s="16">
        <v>44146</v>
      </c>
      <c r="C1161" t="s">
        <v>22</v>
      </c>
      <c r="D1161">
        <v>500</v>
      </c>
      <c r="E1161">
        <v>275000.00000000006</v>
      </c>
      <c r="F1161">
        <v>137500.00000000003</v>
      </c>
      <c r="G1161" t="s">
        <v>31</v>
      </c>
      <c r="H1161" t="s">
        <v>32</v>
      </c>
      <c r="I1161" t="s">
        <v>33</v>
      </c>
    </row>
    <row r="1162" spans="1:9" x14ac:dyDescent="0.3">
      <c r="A1162">
        <v>1185732</v>
      </c>
      <c r="B1162" s="16">
        <v>44147</v>
      </c>
      <c r="C1162" t="s">
        <v>20</v>
      </c>
      <c r="D1162">
        <v>38</v>
      </c>
      <c r="E1162">
        <v>1406</v>
      </c>
      <c r="F1162">
        <v>618.64</v>
      </c>
      <c r="G1162" t="s">
        <v>36</v>
      </c>
      <c r="H1162" t="s">
        <v>51</v>
      </c>
      <c r="I1162" t="s">
        <v>52</v>
      </c>
    </row>
    <row r="1163" spans="1:9" x14ac:dyDescent="0.3">
      <c r="A1163">
        <v>1128299</v>
      </c>
      <c r="B1163" s="16">
        <v>44147</v>
      </c>
      <c r="C1163" t="s">
        <v>23</v>
      </c>
      <c r="D1163">
        <v>210</v>
      </c>
      <c r="E1163">
        <v>6930</v>
      </c>
      <c r="F1163">
        <v>1524.6000000000001</v>
      </c>
      <c r="G1163" t="s">
        <v>31</v>
      </c>
      <c r="H1163" t="s">
        <v>32</v>
      </c>
      <c r="I1163" t="s">
        <v>33</v>
      </c>
    </row>
    <row r="1164" spans="1:9" x14ac:dyDescent="0.3">
      <c r="A1164">
        <v>1128299</v>
      </c>
      <c r="B1164" s="16">
        <v>44147</v>
      </c>
      <c r="C1164" t="s">
        <v>23</v>
      </c>
      <c r="D1164">
        <v>182</v>
      </c>
      <c r="E1164">
        <v>8372</v>
      </c>
      <c r="F1164">
        <v>2344.1600000000003</v>
      </c>
      <c r="G1164" t="s">
        <v>31</v>
      </c>
      <c r="H1164" t="s">
        <v>32</v>
      </c>
      <c r="I1164" t="s">
        <v>33</v>
      </c>
    </row>
    <row r="1165" spans="1:9" x14ac:dyDescent="0.3">
      <c r="A1165">
        <v>1185732</v>
      </c>
      <c r="B1165" s="16">
        <v>44147</v>
      </c>
      <c r="C1165" t="s">
        <v>20</v>
      </c>
      <c r="D1165">
        <v>125</v>
      </c>
      <c r="E1165">
        <v>50000</v>
      </c>
      <c r="F1165">
        <v>15000</v>
      </c>
      <c r="G1165" t="s">
        <v>36</v>
      </c>
      <c r="H1165" t="s">
        <v>51</v>
      </c>
      <c r="I1165" t="s">
        <v>52</v>
      </c>
    </row>
    <row r="1166" spans="1:9" x14ac:dyDescent="0.3">
      <c r="A1166">
        <v>1128299</v>
      </c>
      <c r="B1166" s="16">
        <v>44147</v>
      </c>
      <c r="C1166" t="s">
        <v>23</v>
      </c>
      <c r="D1166">
        <v>700</v>
      </c>
      <c r="E1166">
        <v>350000</v>
      </c>
      <c r="F1166">
        <v>52500.000000000007</v>
      </c>
      <c r="G1166" t="s">
        <v>31</v>
      </c>
      <c r="H1166" t="s">
        <v>32</v>
      </c>
      <c r="I1166" t="s">
        <v>33</v>
      </c>
    </row>
    <row r="1167" spans="1:9" x14ac:dyDescent="0.3">
      <c r="A1167">
        <v>1185732</v>
      </c>
      <c r="B1167" s="16">
        <v>44148</v>
      </c>
      <c r="C1167" t="s">
        <v>21</v>
      </c>
      <c r="D1167">
        <v>13</v>
      </c>
      <c r="E1167">
        <v>468</v>
      </c>
      <c r="F1167">
        <v>229.32000000000002</v>
      </c>
      <c r="G1167" t="s">
        <v>36</v>
      </c>
      <c r="H1167" t="s">
        <v>51</v>
      </c>
      <c r="I1167" t="s">
        <v>52</v>
      </c>
    </row>
    <row r="1168" spans="1:9" x14ac:dyDescent="0.3">
      <c r="A1168">
        <v>1128299</v>
      </c>
      <c r="B1168" s="16">
        <v>44148</v>
      </c>
      <c r="C1168" t="s">
        <v>17</v>
      </c>
      <c r="D1168">
        <v>272</v>
      </c>
      <c r="E1168">
        <v>9792</v>
      </c>
      <c r="F1168">
        <v>3818.88</v>
      </c>
      <c r="G1168" t="s">
        <v>31</v>
      </c>
      <c r="H1168" t="s">
        <v>32</v>
      </c>
      <c r="I1168" t="s">
        <v>33</v>
      </c>
    </row>
    <row r="1169" spans="1:9" x14ac:dyDescent="0.3">
      <c r="A1169">
        <v>1128299</v>
      </c>
      <c r="B1169" s="16">
        <v>44148</v>
      </c>
      <c r="C1169" t="s">
        <v>17</v>
      </c>
      <c r="D1169">
        <v>230</v>
      </c>
      <c r="E1169">
        <v>11270</v>
      </c>
      <c r="F1169">
        <v>5071.5000000000009</v>
      </c>
      <c r="G1169" t="s">
        <v>31</v>
      </c>
      <c r="H1169" t="s">
        <v>32</v>
      </c>
      <c r="I1169" t="s">
        <v>33</v>
      </c>
    </row>
    <row r="1170" spans="1:9" x14ac:dyDescent="0.3">
      <c r="A1170">
        <v>1185732</v>
      </c>
      <c r="B1170" s="16">
        <v>44148</v>
      </c>
      <c r="C1170" t="s">
        <v>21</v>
      </c>
      <c r="D1170">
        <v>50</v>
      </c>
      <c r="E1170">
        <v>20000</v>
      </c>
      <c r="F1170">
        <v>7000.0000000000009</v>
      </c>
      <c r="G1170" t="s">
        <v>36</v>
      </c>
      <c r="H1170" t="s">
        <v>51</v>
      </c>
      <c r="I1170" t="s">
        <v>52</v>
      </c>
    </row>
    <row r="1171" spans="1:9" x14ac:dyDescent="0.3">
      <c r="A1171">
        <v>1128299</v>
      </c>
      <c r="B1171" s="16">
        <v>44148</v>
      </c>
      <c r="C1171" t="s">
        <v>17</v>
      </c>
      <c r="D1171">
        <v>850</v>
      </c>
      <c r="E1171">
        <v>425000</v>
      </c>
      <c r="F1171">
        <v>148750</v>
      </c>
      <c r="G1171" t="s">
        <v>31</v>
      </c>
      <c r="H1171" t="s">
        <v>32</v>
      </c>
      <c r="I1171" t="s">
        <v>33</v>
      </c>
    </row>
    <row r="1172" spans="1:9" x14ac:dyDescent="0.3">
      <c r="A1172">
        <v>1185732</v>
      </c>
      <c r="B1172" s="16">
        <v>44149</v>
      </c>
      <c r="C1172" t="s">
        <v>22</v>
      </c>
      <c r="D1172">
        <v>20</v>
      </c>
      <c r="E1172">
        <v>1000</v>
      </c>
      <c r="F1172">
        <v>410</v>
      </c>
      <c r="G1172" t="s">
        <v>36</v>
      </c>
      <c r="H1172" t="s">
        <v>51</v>
      </c>
      <c r="I1172" t="s">
        <v>52</v>
      </c>
    </row>
    <row r="1173" spans="1:9" x14ac:dyDescent="0.3">
      <c r="A1173">
        <v>1128299</v>
      </c>
      <c r="B1173" s="16">
        <v>44149</v>
      </c>
      <c r="C1173" t="s">
        <v>19</v>
      </c>
      <c r="D1173">
        <v>231</v>
      </c>
      <c r="E1173">
        <v>9009</v>
      </c>
      <c r="F1173">
        <v>2072.0700000000002</v>
      </c>
      <c r="G1173" t="s">
        <v>31</v>
      </c>
      <c r="H1173" t="s">
        <v>32</v>
      </c>
      <c r="I1173" t="s">
        <v>33</v>
      </c>
    </row>
    <row r="1174" spans="1:9" x14ac:dyDescent="0.3">
      <c r="A1174">
        <v>1128299</v>
      </c>
      <c r="B1174" s="16">
        <v>44149</v>
      </c>
      <c r="C1174" t="s">
        <v>19</v>
      </c>
      <c r="D1174">
        <v>175</v>
      </c>
      <c r="E1174">
        <v>10150</v>
      </c>
      <c r="F1174">
        <v>3045.0000000000005</v>
      </c>
      <c r="G1174" t="s">
        <v>31</v>
      </c>
      <c r="H1174" t="s">
        <v>32</v>
      </c>
      <c r="I1174" t="s">
        <v>33</v>
      </c>
    </row>
    <row r="1175" spans="1:9" x14ac:dyDescent="0.3">
      <c r="A1175">
        <v>1185732</v>
      </c>
      <c r="B1175" s="16">
        <v>44149</v>
      </c>
      <c r="C1175" t="s">
        <v>22</v>
      </c>
      <c r="D1175">
        <v>75</v>
      </c>
      <c r="E1175">
        <v>41249.999999999993</v>
      </c>
      <c r="F1175">
        <v>12374.999999999998</v>
      </c>
      <c r="G1175" t="s">
        <v>36</v>
      </c>
      <c r="H1175" t="s">
        <v>51</v>
      </c>
      <c r="I1175" t="s">
        <v>52</v>
      </c>
    </row>
    <row r="1176" spans="1:9" x14ac:dyDescent="0.3">
      <c r="A1176">
        <v>1128299</v>
      </c>
      <c r="B1176" s="16">
        <v>44149</v>
      </c>
      <c r="C1176" t="s">
        <v>19</v>
      </c>
      <c r="D1176">
        <v>700</v>
      </c>
      <c r="E1176">
        <v>420000</v>
      </c>
      <c r="F1176">
        <v>84000</v>
      </c>
      <c r="G1176" t="s">
        <v>31</v>
      </c>
      <c r="H1176" t="s">
        <v>32</v>
      </c>
      <c r="I1176" t="s">
        <v>33</v>
      </c>
    </row>
    <row r="1177" spans="1:9" x14ac:dyDescent="0.3">
      <c r="A1177">
        <v>1185732</v>
      </c>
      <c r="B1177" s="16">
        <v>44150</v>
      </c>
      <c r="C1177" t="s">
        <v>23</v>
      </c>
      <c r="D1177">
        <v>51</v>
      </c>
      <c r="E1177">
        <v>2958</v>
      </c>
      <c r="F1177">
        <v>1745.2200000000003</v>
      </c>
      <c r="G1177" t="s">
        <v>36</v>
      </c>
      <c r="H1177" t="s">
        <v>51</v>
      </c>
      <c r="I1177" t="s">
        <v>52</v>
      </c>
    </row>
    <row r="1178" spans="1:9" x14ac:dyDescent="0.3">
      <c r="A1178">
        <v>1128299</v>
      </c>
      <c r="B1178" s="16">
        <v>44150</v>
      </c>
      <c r="C1178" t="s">
        <v>20</v>
      </c>
      <c r="D1178">
        <v>210</v>
      </c>
      <c r="E1178">
        <v>9870</v>
      </c>
      <c r="F1178">
        <v>4145.4000000000005</v>
      </c>
      <c r="G1178" t="s">
        <v>31</v>
      </c>
      <c r="H1178" t="s">
        <v>32</v>
      </c>
      <c r="I1178" t="s">
        <v>33</v>
      </c>
    </row>
    <row r="1179" spans="1:9" x14ac:dyDescent="0.3">
      <c r="A1179">
        <v>1128299</v>
      </c>
      <c r="B1179" s="16">
        <v>44150</v>
      </c>
      <c r="C1179" t="s">
        <v>20</v>
      </c>
      <c r="D1179">
        <v>203</v>
      </c>
      <c r="E1179">
        <v>11165</v>
      </c>
      <c r="F1179">
        <v>5247.55</v>
      </c>
      <c r="G1179" t="s">
        <v>31</v>
      </c>
      <c r="H1179" t="s">
        <v>32</v>
      </c>
      <c r="I1179" t="s">
        <v>33</v>
      </c>
    </row>
    <row r="1180" spans="1:9" x14ac:dyDescent="0.3">
      <c r="A1180">
        <v>1185732</v>
      </c>
      <c r="B1180" s="16">
        <v>44150</v>
      </c>
      <c r="C1180" t="s">
        <v>23</v>
      </c>
      <c r="D1180">
        <v>175</v>
      </c>
      <c r="E1180">
        <v>105000</v>
      </c>
      <c r="F1180">
        <v>47250</v>
      </c>
      <c r="G1180" t="s">
        <v>36</v>
      </c>
      <c r="H1180" t="s">
        <v>51</v>
      </c>
      <c r="I1180" t="s">
        <v>52</v>
      </c>
    </row>
    <row r="1181" spans="1:9" x14ac:dyDescent="0.3">
      <c r="A1181">
        <v>1128299</v>
      </c>
      <c r="B1181" s="16">
        <v>44150</v>
      </c>
      <c r="C1181" t="s">
        <v>20</v>
      </c>
      <c r="D1181">
        <v>700</v>
      </c>
      <c r="E1181">
        <v>420000</v>
      </c>
      <c r="F1181">
        <v>147000</v>
      </c>
      <c r="G1181" t="s">
        <v>31</v>
      </c>
      <c r="H1181" t="s">
        <v>32</v>
      </c>
      <c r="I1181" t="s">
        <v>33</v>
      </c>
    </row>
    <row r="1182" spans="1:9" x14ac:dyDescent="0.3">
      <c r="A1182">
        <v>1185732</v>
      </c>
      <c r="B1182" s="16">
        <v>44151</v>
      </c>
      <c r="C1182" t="s">
        <v>17</v>
      </c>
      <c r="D1182">
        <v>106</v>
      </c>
      <c r="E1182">
        <v>4664</v>
      </c>
      <c r="F1182">
        <v>2285.36</v>
      </c>
      <c r="G1182" t="s">
        <v>36</v>
      </c>
      <c r="H1182" t="s">
        <v>51</v>
      </c>
      <c r="I1182" t="s">
        <v>52</v>
      </c>
    </row>
    <row r="1183" spans="1:9" x14ac:dyDescent="0.3">
      <c r="A1183">
        <v>1185732</v>
      </c>
      <c r="B1183" s="16">
        <v>44151</v>
      </c>
      <c r="C1183" t="s">
        <v>17</v>
      </c>
      <c r="D1183">
        <v>425</v>
      </c>
      <c r="E1183">
        <v>191250</v>
      </c>
      <c r="F1183">
        <v>66937.5</v>
      </c>
      <c r="G1183" t="s">
        <v>36</v>
      </c>
      <c r="H1183" t="s">
        <v>51</v>
      </c>
      <c r="I1183" t="s">
        <v>52</v>
      </c>
    </row>
    <row r="1184" spans="1:9" x14ac:dyDescent="0.3">
      <c r="A1184">
        <v>1185732</v>
      </c>
      <c r="B1184" s="16">
        <v>44152</v>
      </c>
      <c r="C1184" t="s">
        <v>19</v>
      </c>
      <c r="D1184">
        <v>49</v>
      </c>
      <c r="E1184">
        <v>1862</v>
      </c>
      <c r="F1184">
        <v>763.42</v>
      </c>
      <c r="G1184" t="s">
        <v>36</v>
      </c>
      <c r="H1184" t="s">
        <v>51</v>
      </c>
      <c r="I1184" t="s">
        <v>52</v>
      </c>
    </row>
    <row r="1185" spans="1:9" x14ac:dyDescent="0.3">
      <c r="A1185">
        <v>1185732</v>
      </c>
      <c r="B1185" s="16">
        <v>44152</v>
      </c>
      <c r="C1185" t="s">
        <v>19</v>
      </c>
      <c r="D1185">
        <v>175</v>
      </c>
      <c r="E1185">
        <v>70000.000000000015</v>
      </c>
      <c r="F1185">
        <v>21000.000000000004</v>
      </c>
      <c r="G1185" t="s">
        <v>36</v>
      </c>
      <c r="H1185" t="s">
        <v>51</v>
      </c>
      <c r="I1185" t="s">
        <v>52</v>
      </c>
    </row>
    <row r="1186" spans="1:9" x14ac:dyDescent="0.3">
      <c r="A1186">
        <v>1185732</v>
      </c>
      <c r="B1186" s="16">
        <v>44153</v>
      </c>
      <c r="C1186" t="s">
        <v>20</v>
      </c>
      <c r="D1186">
        <v>47</v>
      </c>
      <c r="E1186">
        <v>1551</v>
      </c>
      <c r="F1186">
        <v>697.94999999999993</v>
      </c>
      <c r="G1186" t="s">
        <v>36</v>
      </c>
      <c r="H1186" t="s">
        <v>51</v>
      </c>
      <c r="I1186" t="s">
        <v>52</v>
      </c>
    </row>
    <row r="1187" spans="1:9" x14ac:dyDescent="0.3">
      <c r="A1187">
        <v>1185732</v>
      </c>
      <c r="B1187" s="16">
        <v>44153</v>
      </c>
      <c r="C1187" t="s">
        <v>20</v>
      </c>
      <c r="D1187">
        <v>175</v>
      </c>
      <c r="E1187">
        <v>61250</v>
      </c>
      <c r="F1187">
        <v>18375</v>
      </c>
      <c r="G1187" t="s">
        <v>36</v>
      </c>
      <c r="H1187" t="s">
        <v>51</v>
      </c>
      <c r="I1187" t="s">
        <v>52</v>
      </c>
    </row>
    <row r="1188" spans="1:9" x14ac:dyDescent="0.3">
      <c r="A1188">
        <v>1185732</v>
      </c>
      <c r="B1188" s="16">
        <v>44154</v>
      </c>
      <c r="C1188" t="s">
        <v>21</v>
      </c>
      <c r="D1188">
        <v>45</v>
      </c>
      <c r="E1188">
        <v>1440</v>
      </c>
      <c r="F1188">
        <v>676.80000000000007</v>
      </c>
      <c r="G1188" t="s">
        <v>36</v>
      </c>
      <c r="H1188" t="s">
        <v>51</v>
      </c>
      <c r="I1188" t="s">
        <v>52</v>
      </c>
    </row>
    <row r="1189" spans="1:9" x14ac:dyDescent="0.3">
      <c r="A1189">
        <v>1185732</v>
      </c>
      <c r="B1189" s="16">
        <v>44154</v>
      </c>
      <c r="C1189" t="s">
        <v>21</v>
      </c>
      <c r="D1189">
        <v>150</v>
      </c>
      <c r="E1189">
        <v>52500</v>
      </c>
      <c r="F1189">
        <v>18375</v>
      </c>
      <c r="G1189" t="s">
        <v>36</v>
      </c>
      <c r="H1189" t="s">
        <v>51</v>
      </c>
      <c r="I1189" t="s">
        <v>52</v>
      </c>
    </row>
    <row r="1190" spans="1:9" x14ac:dyDescent="0.3">
      <c r="A1190">
        <v>1185732</v>
      </c>
      <c r="B1190" s="16">
        <v>44155</v>
      </c>
      <c r="C1190" t="s">
        <v>22</v>
      </c>
      <c r="D1190">
        <v>45</v>
      </c>
      <c r="E1190">
        <v>2205</v>
      </c>
      <c r="F1190">
        <v>926.09999999999991</v>
      </c>
      <c r="G1190" t="s">
        <v>36</v>
      </c>
      <c r="H1190" t="s">
        <v>51</v>
      </c>
      <c r="I1190" t="s">
        <v>52</v>
      </c>
    </row>
    <row r="1191" spans="1:9" x14ac:dyDescent="0.3">
      <c r="A1191">
        <v>1185732</v>
      </c>
      <c r="B1191" s="16">
        <v>44155</v>
      </c>
      <c r="C1191" t="s">
        <v>22</v>
      </c>
      <c r="D1191">
        <v>150</v>
      </c>
      <c r="E1191">
        <v>75000</v>
      </c>
      <c r="F1191">
        <v>22500</v>
      </c>
      <c r="G1191" t="s">
        <v>36</v>
      </c>
      <c r="H1191" t="s">
        <v>51</v>
      </c>
      <c r="I1191" t="s">
        <v>52</v>
      </c>
    </row>
    <row r="1192" spans="1:9" x14ac:dyDescent="0.3">
      <c r="A1192">
        <v>1185732</v>
      </c>
      <c r="B1192" s="16">
        <v>44156</v>
      </c>
      <c r="C1192" t="s">
        <v>23</v>
      </c>
      <c r="D1192">
        <v>81</v>
      </c>
      <c r="E1192">
        <v>4293</v>
      </c>
      <c r="F1192">
        <v>2404.0800000000004</v>
      </c>
      <c r="G1192" t="s">
        <v>36</v>
      </c>
      <c r="H1192" t="s">
        <v>51</v>
      </c>
      <c r="I1192" t="s">
        <v>52</v>
      </c>
    </row>
    <row r="1193" spans="1:9" x14ac:dyDescent="0.3">
      <c r="A1193">
        <v>1185732</v>
      </c>
      <c r="B1193" s="16">
        <v>44156</v>
      </c>
      <c r="C1193" t="s">
        <v>23</v>
      </c>
      <c r="D1193">
        <v>325</v>
      </c>
      <c r="E1193">
        <v>178750.00000000003</v>
      </c>
      <c r="F1193">
        <v>80437.500000000015</v>
      </c>
      <c r="G1193" t="s">
        <v>36</v>
      </c>
      <c r="H1193" t="s">
        <v>51</v>
      </c>
      <c r="I1193" t="s">
        <v>52</v>
      </c>
    </row>
    <row r="1194" spans="1:9" x14ac:dyDescent="0.3">
      <c r="A1194">
        <v>1185732</v>
      </c>
      <c r="B1194" s="16">
        <v>44157</v>
      </c>
      <c r="C1194" t="s">
        <v>17</v>
      </c>
      <c r="D1194">
        <v>160</v>
      </c>
      <c r="E1194">
        <v>7840</v>
      </c>
      <c r="F1194">
        <v>3684.8</v>
      </c>
      <c r="G1194" t="s">
        <v>36</v>
      </c>
      <c r="H1194" t="s">
        <v>51</v>
      </c>
      <c r="I1194" t="s">
        <v>52</v>
      </c>
    </row>
    <row r="1195" spans="1:9" x14ac:dyDescent="0.3">
      <c r="A1195">
        <v>1185732</v>
      </c>
      <c r="B1195" s="16">
        <v>44157</v>
      </c>
      <c r="C1195" t="s">
        <v>17</v>
      </c>
      <c r="D1195">
        <v>550</v>
      </c>
      <c r="E1195">
        <v>275000</v>
      </c>
      <c r="F1195">
        <v>96250.000000000015</v>
      </c>
      <c r="G1195" t="s">
        <v>36</v>
      </c>
      <c r="H1195" t="s">
        <v>51</v>
      </c>
      <c r="I1195" t="s">
        <v>52</v>
      </c>
    </row>
    <row r="1196" spans="1:9" x14ac:dyDescent="0.3">
      <c r="A1196">
        <v>1185732</v>
      </c>
      <c r="B1196" s="16">
        <v>44158</v>
      </c>
      <c r="C1196" t="s">
        <v>19</v>
      </c>
      <c r="D1196">
        <v>75</v>
      </c>
      <c r="E1196">
        <v>3150</v>
      </c>
      <c r="F1196">
        <v>1417.4999999999998</v>
      </c>
      <c r="G1196" t="s">
        <v>36</v>
      </c>
      <c r="H1196" t="s">
        <v>51</v>
      </c>
      <c r="I1196" t="s">
        <v>52</v>
      </c>
    </row>
    <row r="1197" spans="1:9" x14ac:dyDescent="0.3">
      <c r="A1197">
        <v>1185732</v>
      </c>
      <c r="B1197" s="16">
        <v>44158</v>
      </c>
      <c r="C1197" t="s">
        <v>19</v>
      </c>
      <c r="D1197">
        <v>300</v>
      </c>
      <c r="E1197">
        <v>135000.00000000003</v>
      </c>
      <c r="F1197">
        <v>40500.000000000007</v>
      </c>
      <c r="G1197" t="s">
        <v>36</v>
      </c>
      <c r="H1197" t="s">
        <v>51</v>
      </c>
      <c r="I1197" t="s">
        <v>52</v>
      </c>
    </row>
    <row r="1198" spans="1:9" x14ac:dyDescent="0.3">
      <c r="A1198">
        <v>1185732</v>
      </c>
      <c r="B1198" s="16">
        <v>44159</v>
      </c>
      <c r="C1198" t="s">
        <v>20</v>
      </c>
      <c r="D1198">
        <v>63</v>
      </c>
      <c r="E1198">
        <v>2268</v>
      </c>
      <c r="F1198">
        <v>952.56</v>
      </c>
      <c r="G1198" t="s">
        <v>36</v>
      </c>
      <c r="H1198" t="s">
        <v>51</v>
      </c>
      <c r="I1198" t="s">
        <v>52</v>
      </c>
    </row>
    <row r="1199" spans="1:9" x14ac:dyDescent="0.3">
      <c r="A1199">
        <v>1185732</v>
      </c>
      <c r="B1199" s="16">
        <v>44159</v>
      </c>
      <c r="C1199" t="s">
        <v>20</v>
      </c>
      <c r="D1199">
        <v>225</v>
      </c>
      <c r="E1199">
        <v>90000</v>
      </c>
      <c r="F1199">
        <v>27000</v>
      </c>
      <c r="G1199" t="s">
        <v>36</v>
      </c>
      <c r="H1199" t="s">
        <v>51</v>
      </c>
      <c r="I1199" t="s">
        <v>52</v>
      </c>
    </row>
    <row r="1200" spans="1:9" x14ac:dyDescent="0.3">
      <c r="A1200">
        <v>1185732</v>
      </c>
      <c r="B1200" s="16">
        <v>44160</v>
      </c>
      <c r="C1200" t="s">
        <v>21</v>
      </c>
      <c r="D1200">
        <v>51</v>
      </c>
      <c r="E1200">
        <v>1938</v>
      </c>
      <c r="F1200">
        <v>930.24000000000012</v>
      </c>
      <c r="G1200" t="s">
        <v>36</v>
      </c>
      <c r="H1200" t="s">
        <v>51</v>
      </c>
      <c r="I1200" t="s">
        <v>52</v>
      </c>
    </row>
    <row r="1201" spans="1:9" x14ac:dyDescent="0.3">
      <c r="A1201">
        <v>1185732</v>
      </c>
      <c r="B1201" s="16">
        <v>44160</v>
      </c>
      <c r="C1201" t="s">
        <v>21</v>
      </c>
      <c r="D1201">
        <v>175</v>
      </c>
      <c r="E1201">
        <v>70000</v>
      </c>
      <c r="F1201">
        <v>24500.000000000004</v>
      </c>
      <c r="G1201" t="s">
        <v>36</v>
      </c>
      <c r="H1201" t="s">
        <v>51</v>
      </c>
      <c r="I1201" t="s">
        <v>52</v>
      </c>
    </row>
    <row r="1202" spans="1:9" x14ac:dyDescent="0.3">
      <c r="A1202">
        <v>1185732</v>
      </c>
      <c r="B1202" s="16">
        <v>44161</v>
      </c>
      <c r="C1202" t="s">
        <v>22</v>
      </c>
      <c r="D1202">
        <v>58</v>
      </c>
      <c r="E1202">
        <v>2842</v>
      </c>
      <c r="F1202">
        <v>1165.22</v>
      </c>
      <c r="G1202" t="s">
        <v>36</v>
      </c>
      <c r="H1202" t="s">
        <v>51</v>
      </c>
      <c r="I1202" t="s">
        <v>52</v>
      </c>
    </row>
    <row r="1203" spans="1:9" x14ac:dyDescent="0.3">
      <c r="A1203">
        <v>1185732</v>
      </c>
      <c r="B1203" s="16">
        <v>44161</v>
      </c>
      <c r="C1203" t="s">
        <v>22</v>
      </c>
      <c r="D1203">
        <v>200</v>
      </c>
      <c r="E1203">
        <v>100000</v>
      </c>
      <c r="F1203">
        <v>30000</v>
      </c>
      <c r="G1203" t="s">
        <v>36</v>
      </c>
      <c r="H1203" t="s">
        <v>51</v>
      </c>
      <c r="I1203" t="s">
        <v>52</v>
      </c>
    </row>
    <row r="1204" spans="1:9" x14ac:dyDescent="0.3">
      <c r="A1204">
        <v>1185732</v>
      </c>
      <c r="B1204" s="16">
        <v>44162</v>
      </c>
      <c r="C1204" t="s">
        <v>23</v>
      </c>
      <c r="D1204">
        <v>98</v>
      </c>
      <c r="E1204">
        <v>5292</v>
      </c>
      <c r="F1204">
        <v>2910.6000000000004</v>
      </c>
      <c r="G1204" t="s">
        <v>36</v>
      </c>
      <c r="H1204" t="s">
        <v>51</v>
      </c>
      <c r="I1204" t="s">
        <v>52</v>
      </c>
    </row>
    <row r="1205" spans="1:9" x14ac:dyDescent="0.3">
      <c r="A1205">
        <v>1185732</v>
      </c>
      <c r="B1205" s="16">
        <v>44162</v>
      </c>
      <c r="C1205" t="s">
        <v>23</v>
      </c>
      <c r="D1205">
        <v>375</v>
      </c>
      <c r="E1205">
        <v>206250.00000000003</v>
      </c>
      <c r="F1205">
        <v>92812.500000000015</v>
      </c>
      <c r="G1205" t="s">
        <v>36</v>
      </c>
      <c r="H1205" t="s">
        <v>51</v>
      </c>
      <c r="I1205" t="s">
        <v>52</v>
      </c>
    </row>
    <row r="1206" spans="1:9" x14ac:dyDescent="0.3">
      <c r="A1206">
        <v>1185732</v>
      </c>
      <c r="B1206" s="16">
        <v>44163</v>
      </c>
      <c r="C1206" t="s">
        <v>17</v>
      </c>
      <c r="D1206">
        <v>137</v>
      </c>
      <c r="E1206">
        <v>6439</v>
      </c>
      <c r="F1206">
        <v>3026.3300000000004</v>
      </c>
      <c r="G1206" t="s">
        <v>36</v>
      </c>
      <c r="H1206" t="s">
        <v>51</v>
      </c>
      <c r="I1206" t="s">
        <v>52</v>
      </c>
    </row>
    <row r="1207" spans="1:9" x14ac:dyDescent="0.3">
      <c r="A1207">
        <v>1185732</v>
      </c>
      <c r="B1207" s="16">
        <v>44163</v>
      </c>
      <c r="C1207" t="s">
        <v>17</v>
      </c>
      <c r="D1207">
        <v>525</v>
      </c>
      <c r="E1207">
        <v>262500</v>
      </c>
      <c r="F1207">
        <v>91875.000000000015</v>
      </c>
      <c r="G1207" t="s">
        <v>36</v>
      </c>
      <c r="H1207" t="s">
        <v>51</v>
      </c>
      <c r="I1207" t="s">
        <v>52</v>
      </c>
    </row>
    <row r="1208" spans="1:9" x14ac:dyDescent="0.3">
      <c r="A1208">
        <v>1185732</v>
      </c>
      <c r="B1208" s="16">
        <v>44164</v>
      </c>
      <c r="C1208" t="s">
        <v>19</v>
      </c>
      <c r="D1208">
        <v>87</v>
      </c>
      <c r="E1208">
        <v>3741</v>
      </c>
      <c r="F1208">
        <v>1533.81</v>
      </c>
      <c r="G1208" t="s">
        <v>36</v>
      </c>
      <c r="H1208" t="s">
        <v>51</v>
      </c>
      <c r="I1208" t="s">
        <v>52</v>
      </c>
    </row>
    <row r="1209" spans="1:9" x14ac:dyDescent="0.3">
      <c r="A1209">
        <v>1185732</v>
      </c>
      <c r="B1209" s="16">
        <v>44164</v>
      </c>
      <c r="C1209" t="s">
        <v>19</v>
      </c>
      <c r="D1209">
        <v>300</v>
      </c>
      <c r="E1209">
        <v>135000.00000000003</v>
      </c>
      <c r="F1209">
        <v>40500.000000000007</v>
      </c>
      <c r="G1209" t="s">
        <v>36</v>
      </c>
      <c r="H1209" t="s">
        <v>51</v>
      </c>
      <c r="I1209" t="s">
        <v>52</v>
      </c>
    </row>
    <row r="1210" spans="1:9" x14ac:dyDescent="0.3">
      <c r="A1210">
        <v>1185732</v>
      </c>
      <c r="B1210" s="16">
        <v>44165</v>
      </c>
      <c r="C1210" t="s">
        <v>20</v>
      </c>
      <c r="D1210">
        <v>68</v>
      </c>
      <c r="E1210">
        <v>2516</v>
      </c>
      <c r="F1210">
        <v>1006.4000000000001</v>
      </c>
      <c r="G1210" t="s">
        <v>36</v>
      </c>
      <c r="H1210" t="s">
        <v>51</v>
      </c>
      <c r="I1210" t="s">
        <v>52</v>
      </c>
    </row>
    <row r="1211" spans="1:9" x14ac:dyDescent="0.3">
      <c r="A1211">
        <v>1185732</v>
      </c>
      <c r="B1211" s="16">
        <v>44165</v>
      </c>
      <c r="C1211" t="s">
        <v>20</v>
      </c>
      <c r="D1211">
        <v>225</v>
      </c>
      <c r="E1211">
        <v>90000</v>
      </c>
      <c r="F1211">
        <v>27000</v>
      </c>
      <c r="G1211" t="s">
        <v>36</v>
      </c>
      <c r="H1211" t="s">
        <v>51</v>
      </c>
      <c r="I1211" t="s">
        <v>52</v>
      </c>
    </row>
    <row r="1212" spans="1:9" x14ac:dyDescent="0.3">
      <c r="A1212">
        <v>1185732</v>
      </c>
      <c r="B1212" s="16">
        <v>44166</v>
      </c>
      <c r="C1212" t="s">
        <v>21</v>
      </c>
      <c r="D1212">
        <v>47</v>
      </c>
      <c r="E1212">
        <v>1551</v>
      </c>
      <c r="F1212">
        <v>759.99000000000012</v>
      </c>
      <c r="G1212" t="s">
        <v>36</v>
      </c>
      <c r="H1212" t="s">
        <v>51</v>
      </c>
      <c r="I1212" t="s">
        <v>52</v>
      </c>
    </row>
    <row r="1213" spans="1:9" x14ac:dyDescent="0.3">
      <c r="A1213">
        <v>1185732</v>
      </c>
      <c r="B1213" s="16">
        <v>44166</v>
      </c>
      <c r="C1213" t="s">
        <v>21</v>
      </c>
      <c r="D1213">
        <v>175</v>
      </c>
      <c r="E1213">
        <v>61250</v>
      </c>
      <c r="F1213">
        <v>21437.500000000004</v>
      </c>
      <c r="G1213" t="s">
        <v>36</v>
      </c>
      <c r="H1213" t="s">
        <v>51</v>
      </c>
      <c r="I1213" t="s">
        <v>52</v>
      </c>
    </row>
    <row r="1214" spans="1:9" x14ac:dyDescent="0.3">
      <c r="A1214">
        <v>1185732</v>
      </c>
      <c r="B1214" s="16">
        <v>44167</v>
      </c>
      <c r="C1214" t="s">
        <v>22</v>
      </c>
      <c r="D1214">
        <v>42</v>
      </c>
      <c r="E1214">
        <v>1764</v>
      </c>
      <c r="F1214">
        <v>723.24</v>
      </c>
      <c r="G1214" t="s">
        <v>36</v>
      </c>
      <c r="H1214" t="s">
        <v>51</v>
      </c>
      <c r="I1214" t="s">
        <v>52</v>
      </c>
    </row>
    <row r="1215" spans="1:9" x14ac:dyDescent="0.3">
      <c r="A1215">
        <v>1185732</v>
      </c>
      <c r="B1215" s="16">
        <v>44167</v>
      </c>
      <c r="C1215" t="s">
        <v>22</v>
      </c>
      <c r="D1215">
        <v>150</v>
      </c>
      <c r="E1215">
        <v>67500</v>
      </c>
      <c r="F1215">
        <v>20250</v>
      </c>
      <c r="G1215" t="s">
        <v>36</v>
      </c>
      <c r="H1215" t="s">
        <v>51</v>
      </c>
      <c r="I1215" t="s">
        <v>52</v>
      </c>
    </row>
    <row r="1216" spans="1:9" x14ac:dyDescent="0.3">
      <c r="A1216">
        <v>1185732</v>
      </c>
      <c r="B1216" s="16">
        <v>44168</v>
      </c>
      <c r="C1216" t="s">
        <v>23</v>
      </c>
      <c r="D1216">
        <v>88</v>
      </c>
      <c r="E1216">
        <v>4048</v>
      </c>
      <c r="F1216">
        <v>2307.36</v>
      </c>
      <c r="G1216" t="s">
        <v>36</v>
      </c>
      <c r="H1216" t="s">
        <v>51</v>
      </c>
      <c r="I1216" t="s">
        <v>52</v>
      </c>
    </row>
    <row r="1217" spans="1:9" x14ac:dyDescent="0.3">
      <c r="A1217">
        <v>1185732</v>
      </c>
      <c r="B1217" s="16">
        <v>44168</v>
      </c>
      <c r="C1217" t="s">
        <v>23</v>
      </c>
      <c r="D1217">
        <v>325</v>
      </c>
      <c r="E1217">
        <v>162500</v>
      </c>
      <c r="F1217">
        <v>73125</v>
      </c>
      <c r="G1217" t="s">
        <v>36</v>
      </c>
      <c r="H1217" t="s">
        <v>51</v>
      </c>
      <c r="I1217" t="s">
        <v>52</v>
      </c>
    </row>
    <row r="1218" spans="1:9" x14ac:dyDescent="0.3">
      <c r="A1218">
        <v>1185732</v>
      </c>
      <c r="B1218" s="16">
        <v>44169</v>
      </c>
      <c r="C1218" t="s">
        <v>17</v>
      </c>
      <c r="D1218">
        <v>113</v>
      </c>
      <c r="E1218">
        <v>4859</v>
      </c>
      <c r="F1218">
        <v>2332.3200000000002</v>
      </c>
      <c r="G1218" t="s">
        <v>36</v>
      </c>
      <c r="H1218" t="s">
        <v>51</v>
      </c>
      <c r="I1218" t="s">
        <v>52</v>
      </c>
    </row>
    <row r="1219" spans="1:9" x14ac:dyDescent="0.3">
      <c r="A1219">
        <v>1185732</v>
      </c>
      <c r="B1219" s="16">
        <v>44169</v>
      </c>
      <c r="C1219" t="s">
        <v>17</v>
      </c>
      <c r="D1219">
        <v>450</v>
      </c>
      <c r="E1219">
        <v>202500</v>
      </c>
      <c r="F1219">
        <v>70875</v>
      </c>
      <c r="G1219" t="s">
        <v>36</v>
      </c>
      <c r="H1219" t="s">
        <v>51</v>
      </c>
      <c r="I1219" t="s">
        <v>52</v>
      </c>
    </row>
    <row r="1220" spans="1:9" x14ac:dyDescent="0.3">
      <c r="A1220">
        <v>1185732</v>
      </c>
      <c r="B1220" s="16">
        <v>44170</v>
      </c>
      <c r="C1220" t="s">
        <v>19</v>
      </c>
      <c r="D1220">
        <v>73</v>
      </c>
      <c r="E1220">
        <v>2701</v>
      </c>
      <c r="F1220">
        <v>1215.4499999999998</v>
      </c>
      <c r="G1220" t="s">
        <v>36</v>
      </c>
      <c r="H1220" t="s">
        <v>51</v>
      </c>
      <c r="I1220" t="s">
        <v>52</v>
      </c>
    </row>
    <row r="1221" spans="1:9" x14ac:dyDescent="0.3">
      <c r="A1221">
        <v>1185732</v>
      </c>
      <c r="B1221" s="16">
        <v>44170</v>
      </c>
      <c r="C1221" t="s">
        <v>19</v>
      </c>
      <c r="D1221">
        <v>250</v>
      </c>
      <c r="E1221">
        <v>100000.00000000001</v>
      </c>
      <c r="F1221">
        <v>30000.000000000004</v>
      </c>
      <c r="G1221" t="s">
        <v>36</v>
      </c>
      <c r="H1221" t="s">
        <v>51</v>
      </c>
      <c r="I1221" t="s">
        <v>52</v>
      </c>
    </row>
    <row r="1222" spans="1:9" x14ac:dyDescent="0.3">
      <c r="A1222">
        <v>1185732</v>
      </c>
      <c r="B1222" s="16">
        <v>44171</v>
      </c>
      <c r="C1222" t="s">
        <v>20</v>
      </c>
      <c r="D1222">
        <v>41</v>
      </c>
      <c r="E1222">
        <v>984</v>
      </c>
      <c r="F1222">
        <v>393.6</v>
      </c>
      <c r="G1222" t="s">
        <v>36</v>
      </c>
      <c r="H1222" t="s">
        <v>51</v>
      </c>
      <c r="I1222" t="s">
        <v>52</v>
      </c>
    </row>
    <row r="1223" spans="1:9" x14ac:dyDescent="0.3">
      <c r="A1223">
        <v>1185732</v>
      </c>
      <c r="B1223" s="16">
        <v>44171</v>
      </c>
      <c r="C1223" t="s">
        <v>20</v>
      </c>
      <c r="D1223">
        <v>150</v>
      </c>
      <c r="E1223">
        <v>37500</v>
      </c>
      <c r="F1223">
        <v>11250</v>
      </c>
      <c r="G1223" t="s">
        <v>36</v>
      </c>
      <c r="H1223" t="s">
        <v>51</v>
      </c>
      <c r="I1223" t="s">
        <v>52</v>
      </c>
    </row>
    <row r="1224" spans="1:9" x14ac:dyDescent="0.3">
      <c r="A1224">
        <v>1185732</v>
      </c>
      <c r="B1224" s="16">
        <v>44172</v>
      </c>
      <c r="C1224" t="s">
        <v>21</v>
      </c>
      <c r="D1224">
        <v>31</v>
      </c>
      <c r="E1224">
        <v>744</v>
      </c>
      <c r="F1224">
        <v>342.24</v>
      </c>
      <c r="G1224" t="s">
        <v>36</v>
      </c>
      <c r="H1224" t="s">
        <v>51</v>
      </c>
      <c r="I1224" t="s">
        <v>52</v>
      </c>
    </row>
    <row r="1225" spans="1:9" x14ac:dyDescent="0.3">
      <c r="A1225">
        <v>1185732</v>
      </c>
      <c r="B1225" s="16">
        <v>44172</v>
      </c>
      <c r="C1225" t="s">
        <v>21</v>
      </c>
      <c r="D1225">
        <v>125</v>
      </c>
      <c r="E1225">
        <v>31250</v>
      </c>
      <c r="F1225">
        <v>10937.500000000002</v>
      </c>
      <c r="G1225" t="s">
        <v>36</v>
      </c>
      <c r="H1225" t="s">
        <v>51</v>
      </c>
      <c r="I1225" t="s">
        <v>52</v>
      </c>
    </row>
    <row r="1226" spans="1:9" x14ac:dyDescent="0.3">
      <c r="A1226">
        <v>1185732</v>
      </c>
      <c r="B1226" s="16">
        <v>44173</v>
      </c>
      <c r="C1226" t="s">
        <v>22</v>
      </c>
      <c r="D1226">
        <v>34</v>
      </c>
      <c r="E1226">
        <v>1088</v>
      </c>
      <c r="F1226">
        <v>478.72</v>
      </c>
      <c r="G1226" t="s">
        <v>36</v>
      </c>
      <c r="H1226" t="s">
        <v>51</v>
      </c>
      <c r="I1226" t="s">
        <v>52</v>
      </c>
    </row>
    <row r="1227" spans="1:9" x14ac:dyDescent="0.3">
      <c r="A1227">
        <v>1185732</v>
      </c>
      <c r="B1227" s="16">
        <v>44173</v>
      </c>
      <c r="C1227" t="s">
        <v>22</v>
      </c>
      <c r="D1227">
        <v>125</v>
      </c>
      <c r="E1227">
        <v>43750</v>
      </c>
      <c r="F1227">
        <v>13125</v>
      </c>
      <c r="G1227" t="s">
        <v>36</v>
      </c>
      <c r="H1227" t="s">
        <v>51</v>
      </c>
      <c r="I1227" t="s">
        <v>52</v>
      </c>
    </row>
    <row r="1228" spans="1:9" x14ac:dyDescent="0.3">
      <c r="A1228">
        <v>1185732</v>
      </c>
      <c r="B1228" s="16">
        <v>44174</v>
      </c>
      <c r="C1228" t="s">
        <v>23</v>
      </c>
      <c r="D1228">
        <v>52</v>
      </c>
      <c r="E1228">
        <v>2028</v>
      </c>
      <c r="F1228">
        <v>1155.96</v>
      </c>
      <c r="G1228" t="s">
        <v>36</v>
      </c>
      <c r="H1228" t="s">
        <v>51</v>
      </c>
      <c r="I1228" t="s">
        <v>52</v>
      </c>
    </row>
    <row r="1229" spans="1:9" x14ac:dyDescent="0.3">
      <c r="A1229">
        <v>1185732</v>
      </c>
      <c r="B1229" s="16">
        <v>44174</v>
      </c>
      <c r="C1229" t="s">
        <v>23</v>
      </c>
      <c r="D1229">
        <v>200</v>
      </c>
      <c r="E1229">
        <v>80000</v>
      </c>
      <c r="F1229">
        <v>36000</v>
      </c>
      <c r="G1229" t="s">
        <v>36</v>
      </c>
      <c r="H1229" t="s">
        <v>51</v>
      </c>
      <c r="I1229" t="s">
        <v>52</v>
      </c>
    </row>
    <row r="1230" spans="1:9" x14ac:dyDescent="0.3">
      <c r="A1230">
        <v>1185732</v>
      </c>
      <c r="B1230" s="16">
        <v>44175</v>
      </c>
      <c r="C1230" t="s">
        <v>17</v>
      </c>
      <c r="D1230">
        <v>98</v>
      </c>
      <c r="E1230">
        <v>4018</v>
      </c>
      <c r="F1230">
        <v>1888.46</v>
      </c>
      <c r="G1230" t="s">
        <v>36</v>
      </c>
      <c r="H1230" t="s">
        <v>51</v>
      </c>
      <c r="I1230" t="s">
        <v>52</v>
      </c>
    </row>
    <row r="1231" spans="1:9" x14ac:dyDescent="0.3">
      <c r="A1231">
        <v>1185732</v>
      </c>
      <c r="B1231" s="16">
        <v>44175</v>
      </c>
      <c r="C1231" t="s">
        <v>17</v>
      </c>
      <c r="D1231">
        <v>375</v>
      </c>
      <c r="E1231">
        <v>168749.99999999997</v>
      </c>
      <c r="F1231">
        <v>59062.499999999993</v>
      </c>
      <c r="G1231" t="s">
        <v>36</v>
      </c>
      <c r="H1231" t="s">
        <v>51</v>
      </c>
      <c r="I1231" t="s">
        <v>52</v>
      </c>
    </row>
    <row r="1232" spans="1:9" x14ac:dyDescent="0.3">
      <c r="A1232">
        <v>1185732</v>
      </c>
      <c r="B1232" s="16">
        <v>44176</v>
      </c>
      <c r="C1232" t="s">
        <v>19</v>
      </c>
      <c r="D1232">
        <v>58</v>
      </c>
      <c r="E1232">
        <v>1972</v>
      </c>
      <c r="F1232">
        <v>847.96</v>
      </c>
      <c r="G1232" t="s">
        <v>36</v>
      </c>
      <c r="H1232" t="s">
        <v>51</v>
      </c>
      <c r="I1232" t="s">
        <v>52</v>
      </c>
    </row>
    <row r="1233" spans="1:9" x14ac:dyDescent="0.3">
      <c r="A1233">
        <v>1185732</v>
      </c>
      <c r="B1233" s="16">
        <v>44176</v>
      </c>
      <c r="C1233" t="s">
        <v>19</v>
      </c>
      <c r="D1233">
        <v>200</v>
      </c>
      <c r="E1233">
        <v>70000</v>
      </c>
      <c r="F1233">
        <v>21000</v>
      </c>
      <c r="G1233" t="s">
        <v>36</v>
      </c>
      <c r="H1233" t="s">
        <v>51</v>
      </c>
      <c r="I1233" t="s">
        <v>52</v>
      </c>
    </row>
    <row r="1234" spans="1:9" x14ac:dyDescent="0.3">
      <c r="A1234">
        <v>1185732</v>
      </c>
      <c r="B1234" s="16">
        <v>44177</v>
      </c>
      <c r="C1234" t="s">
        <v>20</v>
      </c>
      <c r="D1234">
        <v>25</v>
      </c>
      <c r="E1234">
        <v>800</v>
      </c>
      <c r="F1234">
        <v>336</v>
      </c>
      <c r="G1234" t="s">
        <v>36</v>
      </c>
      <c r="H1234" t="s">
        <v>51</v>
      </c>
      <c r="I1234" t="s">
        <v>52</v>
      </c>
    </row>
    <row r="1235" spans="1:9" x14ac:dyDescent="0.3">
      <c r="A1235">
        <v>1185732</v>
      </c>
      <c r="B1235" s="16">
        <v>44177</v>
      </c>
      <c r="C1235" t="s">
        <v>20</v>
      </c>
      <c r="D1235">
        <v>100</v>
      </c>
      <c r="E1235">
        <v>35000</v>
      </c>
      <c r="F1235">
        <v>10500</v>
      </c>
      <c r="G1235" t="s">
        <v>36</v>
      </c>
      <c r="H1235" t="s">
        <v>51</v>
      </c>
      <c r="I1235" t="s">
        <v>52</v>
      </c>
    </row>
    <row r="1236" spans="1:9" x14ac:dyDescent="0.3">
      <c r="A1236">
        <v>1185732</v>
      </c>
      <c r="B1236" s="16">
        <v>44178</v>
      </c>
      <c r="C1236" t="s">
        <v>21</v>
      </c>
      <c r="D1236">
        <v>21</v>
      </c>
      <c r="E1236">
        <v>672</v>
      </c>
      <c r="F1236">
        <v>309.12</v>
      </c>
      <c r="G1236" t="s">
        <v>36</v>
      </c>
      <c r="H1236" t="s">
        <v>51</v>
      </c>
      <c r="I1236" t="s">
        <v>52</v>
      </c>
    </row>
    <row r="1237" spans="1:9" x14ac:dyDescent="0.3">
      <c r="A1237">
        <v>1185732</v>
      </c>
      <c r="B1237" s="16">
        <v>44178</v>
      </c>
      <c r="C1237" t="s">
        <v>21</v>
      </c>
      <c r="D1237">
        <v>75</v>
      </c>
      <c r="E1237">
        <v>26250</v>
      </c>
      <c r="F1237">
        <v>9187.5</v>
      </c>
      <c r="G1237" t="s">
        <v>36</v>
      </c>
      <c r="H1237" t="s">
        <v>51</v>
      </c>
      <c r="I1237" t="s">
        <v>52</v>
      </c>
    </row>
    <row r="1238" spans="1:9" x14ac:dyDescent="0.3">
      <c r="A1238">
        <v>1185732</v>
      </c>
      <c r="B1238" s="16">
        <v>44179</v>
      </c>
      <c r="C1238" t="s">
        <v>22</v>
      </c>
      <c r="D1238">
        <v>19</v>
      </c>
      <c r="E1238">
        <v>779</v>
      </c>
      <c r="F1238">
        <v>327.18</v>
      </c>
      <c r="G1238" t="s">
        <v>36</v>
      </c>
      <c r="H1238" t="s">
        <v>51</v>
      </c>
      <c r="I1238" t="s">
        <v>52</v>
      </c>
    </row>
    <row r="1239" spans="1:9" x14ac:dyDescent="0.3">
      <c r="A1239">
        <v>1185732</v>
      </c>
      <c r="B1239" s="16">
        <v>44179</v>
      </c>
      <c r="C1239" t="s">
        <v>22</v>
      </c>
      <c r="D1239">
        <v>75</v>
      </c>
      <c r="E1239">
        <v>33749.999999999993</v>
      </c>
      <c r="F1239">
        <v>10124.999999999998</v>
      </c>
      <c r="G1239" t="s">
        <v>36</v>
      </c>
      <c r="H1239" t="s">
        <v>51</v>
      </c>
      <c r="I1239" t="s">
        <v>52</v>
      </c>
    </row>
    <row r="1240" spans="1:9" x14ac:dyDescent="0.3">
      <c r="A1240">
        <v>1185732</v>
      </c>
      <c r="B1240" s="16">
        <v>44180</v>
      </c>
      <c r="C1240" t="s">
        <v>23</v>
      </c>
      <c r="D1240">
        <v>60</v>
      </c>
      <c r="E1240">
        <v>2940</v>
      </c>
      <c r="F1240">
        <v>1764</v>
      </c>
      <c r="G1240" t="s">
        <v>36</v>
      </c>
      <c r="H1240" t="s">
        <v>51</v>
      </c>
      <c r="I1240" t="s">
        <v>52</v>
      </c>
    </row>
    <row r="1241" spans="1:9" x14ac:dyDescent="0.3">
      <c r="A1241">
        <v>1185732</v>
      </c>
      <c r="B1241" s="16">
        <v>44180</v>
      </c>
      <c r="C1241" t="s">
        <v>23</v>
      </c>
      <c r="D1241">
        <v>200</v>
      </c>
      <c r="E1241">
        <v>99999.999999999971</v>
      </c>
      <c r="F1241">
        <v>44999.999999999985</v>
      </c>
      <c r="G1241" t="s">
        <v>36</v>
      </c>
      <c r="H1241" t="s">
        <v>51</v>
      </c>
      <c r="I1241" t="s">
        <v>52</v>
      </c>
    </row>
    <row r="1242" spans="1:9" x14ac:dyDescent="0.3">
      <c r="A1242">
        <v>1185732</v>
      </c>
      <c r="B1242" s="16">
        <v>44181</v>
      </c>
      <c r="C1242" t="s">
        <v>17</v>
      </c>
      <c r="D1242">
        <v>91</v>
      </c>
      <c r="E1242">
        <v>4186</v>
      </c>
      <c r="F1242">
        <v>1967.42</v>
      </c>
      <c r="G1242" t="s">
        <v>36</v>
      </c>
      <c r="H1242" t="s">
        <v>51</v>
      </c>
      <c r="I1242" t="s">
        <v>52</v>
      </c>
    </row>
    <row r="1243" spans="1:9" x14ac:dyDescent="0.3">
      <c r="A1243">
        <v>1185732</v>
      </c>
      <c r="B1243" s="16">
        <v>44181</v>
      </c>
      <c r="C1243" t="s">
        <v>17</v>
      </c>
      <c r="D1243">
        <v>350</v>
      </c>
      <c r="E1243">
        <v>175000</v>
      </c>
      <c r="F1243">
        <v>61250.000000000007</v>
      </c>
      <c r="G1243" t="s">
        <v>36</v>
      </c>
      <c r="H1243" t="s">
        <v>51</v>
      </c>
      <c r="I1243" t="s">
        <v>52</v>
      </c>
    </row>
    <row r="1244" spans="1:9" x14ac:dyDescent="0.3">
      <c r="A1244">
        <v>1185732</v>
      </c>
      <c r="B1244" s="16">
        <v>44182</v>
      </c>
      <c r="C1244" t="s">
        <v>19</v>
      </c>
      <c r="D1244">
        <v>52</v>
      </c>
      <c r="E1244">
        <v>1976</v>
      </c>
      <c r="F1244">
        <v>790.40000000000009</v>
      </c>
      <c r="G1244" t="s">
        <v>36</v>
      </c>
      <c r="H1244" t="s">
        <v>51</v>
      </c>
      <c r="I1244" t="s">
        <v>52</v>
      </c>
    </row>
    <row r="1245" spans="1:9" x14ac:dyDescent="0.3">
      <c r="A1245">
        <v>1185732</v>
      </c>
      <c r="B1245" s="16">
        <v>44182</v>
      </c>
      <c r="C1245" t="s">
        <v>19</v>
      </c>
      <c r="D1245">
        <v>200</v>
      </c>
      <c r="E1245">
        <v>80000</v>
      </c>
      <c r="F1245">
        <v>24000</v>
      </c>
      <c r="G1245" t="s">
        <v>36</v>
      </c>
      <c r="H1245" t="s">
        <v>51</v>
      </c>
      <c r="I1245" t="s">
        <v>52</v>
      </c>
    </row>
    <row r="1246" spans="1:9" x14ac:dyDescent="0.3">
      <c r="A1246">
        <v>1185732</v>
      </c>
      <c r="B1246" s="16">
        <v>44183</v>
      </c>
      <c r="C1246" t="s">
        <v>20</v>
      </c>
      <c r="D1246">
        <v>38</v>
      </c>
      <c r="E1246">
        <v>1368</v>
      </c>
      <c r="F1246">
        <v>547.20000000000005</v>
      </c>
      <c r="G1246" t="s">
        <v>36</v>
      </c>
      <c r="H1246" t="s">
        <v>51</v>
      </c>
      <c r="I1246" t="s">
        <v>52</v>
      </c>
    </row>
    <row r="1247" spans="1:9" x14ac:dyDescent="0.3">
      <c r="A1247">
        <v>1185732</v>
      </c>
      <c r="B1247" s="16">
        <v>44183</v>
      </c>
      <c r="C1247" t="s">
        <v>20</v>
      </c>
      <c r="D1247">
        <v>145</v>
      </c>
      <c r="E1247">
        <v>58000</v>
      </c>
      <c r="F1247">
        <v>17400</v>
      </c>
      <c r="G1247" t="s">
        <v>36</v>
      </c>
      <c r="H1247" t="s">
        <v>51</v>
      </c>
      <c r="I1247" t="s">
        <v>52</v>
      </c>
    </row>
    <row r="1248" spans="1:9" x14ac:dyDescent="0.3">
      <c r="A1248">
        <v>1185732</v>
      </c>
      <c r="B1248" s="16">
        <v>44184</v>
      </c>
      <c r="C1248" t="s">
        <v>21</v>
      </c>
      <c r="D1248">
        <v>45</v>
      </c>
      <c r="E1248">
        <v>1710</v>
      </c>
      <c r="F1248">
        <v>837.90000000000009</v>
      </c>
      <c r="G1248" t="s">
        <v>36</v>
      </c>
      <c r="H1248" t="s">
        <v>51</v>
      </c>
      <c r="I1248" t="s">
        <v>52</v>
      </c>
    </row>
    <row r="1249" spans="1:9" x14ac:dyDescent="0.3">
      <c r="A1249">
        <v>1185732</v>
      </c>
      <c r="B1249" s="16">
        <v>44184</v>
      </c>
      <c r="C1249" t="s">
        <v>21</v>
      </c>
      <c r="D1249">
        <v>150</v>
      </c>
      <c r="E1249">
        <v>60000</v>
      </c>
      <c r="F1249">
        <v>21000.000000000004</v>
      </c>
      <c r="G1249" t="s">
        <v>36</v>
      </c>
      <c r="H1249" t="s">
        <v>51</v>
      </c>
      <c r="I1249" t="s">
        <v>52</v>
      </c>
    </row>
    <row r="1250" spans="1:9" x14ac:dyDescent="0.3">
      <c r="A1250">
        <v>1185732</v>
      </c>
      <c r="B1250" s="16">
        <v>44185</v>
      </c>
      <c r="C1250" t="s">
        <v>22</v>
      </c>
      <c r="D1250">
        <v>34</v>
      </c>
      <c r="E1250">
        <v>1768</v>
      </c>
      <c r="F1250">
        <v>742.56</v>
      </c>
      <c r="G1250" t="s">
        <v>36</v>
      </c>
      <c r="H1250" t="s">
        <v>51</v>
      </c>
      <c r="I1250" t="s">
        <v>52</v>
      </c>
    </row>
    <row r="1251" spans="1:9" x14ac:dyDescent="0.3">
      <c r="A1251">
        <v>1185732</v>
      </c>
      <c r="B1251" s="16">
        <v>44185</v>
      </c>
      <c r="C1251" t="s">
        <v>22</v>
      </c>
      <c r="D1251">
        <v>125</v>
      </c>
      <c r="E1251">
        <v>68749.999999999985</v>
      </c>
      <c r="F1251">
        <v>20624.999999999996</v>
      </c>
      <c r="G1251" t="s">
        <v>36</v>
      </c>
      <c r="H1251" t="s">
        <v>51</v>
      </c>
      <c r="I1251" t="s">
        <v>52</v>
      </c>
    </row>
    <row r="1252" spans="1:9" x14ac:dyDescent="0.3">
      <c r="A1252">
        <v>1185732</v>
      </c>
      <c r="B1252" s="16">
        <v>44186</v>
      </c>
      <c r="C1252" t="s">
        <v>23</v>
      </c>
      <c r="D1252">
        <v>61</v>
      </c>
      <c r="E1252">
        <v>3599</v>
      </c>
      <c r="F1252">
        <v>2159.4</v>
      </c>
      <c r="G1252" t="s">
        <v>36</v>
      </c>
      <c r="H1252" t="s">
        <v>51</v>
      </c>
      <c r="I1252" t="s">
        <v>52</v>
      </c>
    </row>
    <row r="1253" spans="1:9" x14ac:dyDescent="0.3">
      <c r="A1253">
        <v>1185732</v>
      </c>
      <c r="B1253" s="16">
        <v>44186</v>
      </c>
      <c r="C1253" t="s">
        <v>23</v>
      </c>
      <c r="D1253">
        <v>225</v>
      </c>
      <c r="E1253">
        <v>134999.99999999997</v>
      </c>
      <c r="F1253">
        <v>60749.999999999985</v>
      </c>
      <c r="G1253" t="s">
        <v>36</v>
      </c>
      <c r="H1253" t="s">
        <v>51</v>
      </c>
      <c r="I1253" t="s">
        <v>52</v>
      </c>
    </row>
    <row r="1254" spans="1:9" x14ac:dyDescent="0.3">
      <c r="A1254">
        <v>1185732</v>
      </c>
      <c r="B1254" s="16">
        <v>44187</v>
      </c>
      <c r="C1254" t="s">
        <v>17</v>
      </c>
      <c r="D1254">
        <v>124</v>
      </c>
      <c r="E1254">
        <v>6200</v>
      </c>
      <c r="F1254">
        <v>3100</v>
      </c>
      <c r="G1254" t="s">
        <v>36</v>
      </c>
      <c r="H1254" t="s">
        <v>51</v>
      </c>
      <c r="I1254" t="s">
        <v>52</v>
      </c>
    </row>
    <row r="1255" spans="1:9" x14ac:dyDescent="0.3">
      <c r="A1255">
        <v>1128299</v>
      </c>
      <c r="B1255" s="16">
        <v>44187</v>
      </c>
      <c r="C1255" t="s">
        <v>21</v>
      </c>
      <c r="D1255">
        <v>204</v>
      </c>
      <c r="E1255">
        <v>9792</v>
      </c>
      <c r="F1255">
        <v>3133.44</v>
      </c>
      <c r="G1255" t="s">
        <v>31</v>
      </c>
      <c r="H1255" t="s">
        <v>32</v>
      </c>
      <c r="I1255" t="s">
        <v>33</v>
      </c>
    </row>
    <row r="1256" spans="1:9" x14ac:dyDescent="0.3">
      <c r="A1256">
        <v>1128299</v>
      </c>
      <c r="B1256" s="16">
        <v>44187</v>
      </c>
      <c r="C1256" t="s">
        <v>21</v>
      </c>
      <c r="D1256">
        <v>174</v>
      </c>
      <c r="E1256">
        <v>10092</v>
      </c>
      <c r="F1256">
        <v>4339.5599999999995</v>
      </c>
      <c r="G1256" t="s">
        <v>31</v>
      </c>
      <c r="H1256" t="s">
        <v>32</v>
      </c>
      <c r="I1256" t="s">
        <v>33</v>
      </c>
    </row>
    <row r="1257" spans="1:9" x14ac:dyDescent="0.3">
      <c r="A1257">
        <v>1185732</v>
      </c>
      <c r="B1257" s="16">
        <v>44187</v>
      </c>
      <c r="C1257" t="s">
        <v>17</v>
      </c>
      <c r="D1257">
        <v>475</v>
      </c>
      <c r="E1257">
        <v>261249.99999999997</v>
      </c>
      <c r="F1257">
        <v>91437.5</v>
      </c>
      <c r="G1257" t="s">
        <v>36</v>
      </c>
      <c r="H1257" t="s">
        <v>51</v>
      </c>
      <c r="I1257" t="s">
        <v>52</v>
      </c>
    </row>
    <row r="1258" spans="1:9" x14ac:dyDescent="0.3">
      <c r="A1258">
        <v>1128299</v>
      </c>
      <c r="B1258" s="16">
        <v>44187</v>
      </c>
      <c r="C1258" t="s">
        <v>21</v>
      </c>
      <c r="D1258">
        <v>600</v>
      </c>
      <c r="E1258">
        <v>360000</v>
      </c>
      <c r="F1258">
        <v>108000</v>
      </c>
      <c r="G1258" t="s">
        <v>31</v>
      </c>
      <c r="H1258" t="s">
        <v>32</v>
      </c>
      <c r="I1258" t="s">
        <v>33</v>
      </c>
    </row>
    <row r="1259" spans="1:9" x14ac:dyDescent="0.3">
      <c r="A1259">
        <v>1185732</v>
      </c>
      <c r="B1259" s="16">
        <v>44188</v>
      </c>
      <c r="C1259" t="s">
        <v>19</v>
      </c>
      <c r="D1259">
        <v>77</v>
      </c>
      <c r="E1259">
        <v>3234</v>
      </c>
      <c r="F1259">
        <v>1455.3</v>
      </c>
      <c r="G1259" t="s">
        <v>36</v>
      </c>
      <c r="H1259" t="s">
        <v>51</v>
      </c>
      <c r="I1259" t="s">
        <v>52</v>
      </c>
    </row>
    <row r="1260" spans="1:9" x14ac:dyDescent="0.3">
      <c r="A1260">
        <v>1128299</v>
      </c>
      <c r="B1260" s="16">
        <v>44188</v>
      </c>
      <c r="C1260" t="s">
        <v>22</v>
      </c>
      <c r="D1260">
        <v>170</v>
      </c>
      <c r="E1260">
        <v>8670</v>
      </c>
      <c r="F1260">
        <v>4681.8</v>
      </c>
      <c r="G1260" t="s">
        <v>31</v>
      </c>
      <c r="H1260" t="s">
        <v>32</v>
      </c>
      <c r="I1260" t="s">
        <v>33</v>
      </c>
    </row>
    <row r="1261" spans="1:9" x14ac:dyDescent="0.3">
      <c r="A1261">
        <v>1128299</v>
      </c>
      <c r="B1261" s="16">
        <v>44188</v>
      </c>
      <c r="C1261" t="s">
        <v>22</v>
      </c>
      <c r="D1261">
        <v>145</v>
      </c>
      <c r="E1261">
        <v>8990</v>
      </c>
      <c r="F1261">
        <v>5663.7</v>
      </c>
      <c r="G1261" t="s">
        <v>31</v>
      </c>
      <c r="H1261" t="s">
        <v>32</v>
      </c>
      <c r="I1261" t="s">
        <v>33</v>
      </c>
    </row>
    <row r="1262" spans="1:9" x14ac:dyDescent="0.3">
      <c r="A1262">
        <v>1185732</v>
      </c>
      <c r="B1262" s="16">
        <v>44188</v>
      </c>
      <c r="C1262" t="s">
        <v>19</v>
      </c>
      <c r="D1262">
        <v>275</v>
      </c>
      <c r="E1262">
        <v>123750</v>
      </c>
      <c r="F1262">
        <v>37125</v>
      </c>
      <c r="G1262" t="s">
        <v>36</v>
      </c>
      <c r="H1262" t="s">
        <v>51</v>
      </c>
      <c r="I1262" t="s">
        <v>52</v>
      </c>
    </row>
    <row r="1263" spans="1:9" x14ac:dyDescent="0.3">
      <c r="A1263">
        <v>1128299</v>
      </c>
      <c r="B1263" s="16">
        <v>44188</v>
      </c>
      <c r="C1263" t="s">
        <v>22</v>
      </c>
      <c r="D1263">
        <v>500</v>
      </c>
      <c r="E1263">
        <v>325000</v>
      </c>
      <c r="F1263">
        <v>162500</v>
      </c>
      <c r="G1263" t="s">
        <v>31</v>
      </c>
      <c r="H1263" t="s">
        <v>32</v>
      </c>
      <c r="I1263" t="s">
        <v>33</v>
      </c>
    </row>
    <row r="1264" spans="1:9" x14ac:dyDescent="0.3">
      <c r="A1264">
        <v>1185732</v>
      </c>
      <c r="B1264" s="16">
        <v>44189</v>
      </c>
      <c r="C1264" t="s">
        <v>20</v>
      </c>
      <c r="D1264">
        <v>56</v>
      </c>
      <c r="E1264">
        <v>2464</v>
      </c>
      <c r="F1264">
        <v>1010.2399999999999</v>
      </c>
      <c r="G1264" t="s">
        <v>36</v>
      </c>
      <c r="H1264" t="s">
        <v>51</v>
      </c>
      <c r="I1264" t="s">
        <v>52</v>
      </c>
    </row>
    <row r="1265" spans="1:9" x14ac:dyDescent="0.3">
      <c r="A1265">
        <v>1128299</v>
      </c>
      <c r="B1265" s="16">
        <v>44189</v>
      </c>
      <c r="C1265" t="s">
        <v>23</v>
      </c>
      <c r="D1265">
        <v>245</v>
      </c>
      <c r="E1265">
        <v>10045</v>
      </c>
      <c r="F1265">
        <v>2009</v>
      </c>
      <c r="G1265" t="s">
        <v>31</v>
      </c>
      <c r="H1265" t="s">
        <v>32</v>
      </c>
      <c r="I1265" t="s">
        <v>33</v>
      </c>
    </row>
    <row r="1266" spans="1:9" x14ac:dyDescent="0.3">
      <c r="A1266">
        <v>1128299</v>
      </c>
      <c r="B1266" s="16">
        <v>44189</v>
      </c>
      <c r="C1266" t="s">
        <v>23</v>
      </c>
      <c r="D1266">
        <v>210</v>
      </c>
      <c r="E1266">
        <v>11340</v>
      </c>
      <c r="F1266">
        <v>3061.8</v>
      </c>
      <c r="G1266" t="s">
        <v>31</v>
      </c>
      <c r="H1266" t="s">
        <v>32</v>
      </c>
      <c r="I1266" t="s">
        <v>33</v>
      </c>
    </row>
    <row r="1267" spans="1:9" x14ac:dyDescent="0.3">
      <c r="A1267">
        <v>1185732</v>
      </c>
      <c r="B1267" s="16">
        <v>44189</v>
      </c>
      <c r="C1267" t="s">
        <v>20</v>
      </c>
      <c r="D1267">
        <v>225</v>
      </c>
      <c r="E1267">
        <v>101250</v>
      </c>
      <c r="F1267">
        <v>30375</v>
      </c>
      <c r="G1267" t="s">
        <v>36</v>
      </c>
      <c r="H1267" t="s">
        <v>51</v>
      </c>
      <c r="I1267" t="s">
        <v>52</v>
      </c>
    </row>
    <row r="1268" spans="1:9" x14ac:dyDescent="0.3">
      <c r="A1268">
        <v>1128299</v>
      </c>
      <c r="B1268" s="16">
        <v>44189</v>
      </c>
      <c r="C1268" t="s">
        <v>23</v>
      </c>
      <c r="D1268">
        <v>700</v>
      </c>
      <c r="E1268">
        <v>420000</v>
      </c>
      <c r="F1268">
        <v>63000.000000000007</v>
      </c>
      <c r="G1268" t="s">
        <v>31</v>
      </c>
      <c r="H1268" t="s">
        <v>32</v>
      </c>
      <c r="I1268" t="s">
        <v>33</v>
      </c>
    </row>
    <row r="1269" spans="1:9" x14ac:dyDescent="0.3">
      <c r="A1269">
        <v>1185732</v>
      </c>
      <c r="B1269" s="16">
        <v>44190</v>
      </c>
      <c r="C1269" t="s">
        <v>21</v>
      </c>
      <c r="D1269">
        <v>49</v>
      </c>
      <c r="E1269">
        <v>2156</v>
      </c>
      <c r="F1269">
        <v>1056.44</v>
      </c>
      <c r="G1269" t="s">
        <v>36</v>
      </c>
      <c r="H1269" t="s">
        <v>51</v>
      </c>
      <c r="I1269" t="s">
        <v>52</v>
      </c>
    </row>
    <row r="1270" spans="1:9" x14ac:dyDescent="0.3">
      <c r="A1270">
        <v>1128299</v>
      </c>
      <c r="B1270" s="16">
        <v>44190</v>
      </c>
      <c r="C1270" t="s">
        <v>17</v>
      </c>
      <c r="D1270">
        <v>271</v>
      </c>
      <c r="E1270">
        <v>10840</v>
      </c>
      <c r="F1270">
        <v>4119.2</v>
      </c>
      <c r="G1270" t="s">
        <v>31</v>
      </c>
      <c r="H1270" t="s">
        <v>32</v>
      </c>
      <c r="I1270" t="s">
        <v>33</v>
      </c>
    </row>
    <row r="1271" spans="1:9" x14ac:dyDescent="0.3">
      <c r="A1271">
        <v>1128299</v>
      </c>
      <c r="B1271" s="16">
        <v>44190</v>
      </c>
      <c r="C1271" t="s">
        <v>17</v>
      </c>
      <c r="D1271">
        <v>228</v>
      </c>
      <c r="E1271">
        <v>12768</v>
      </c>
      <c r="F1271">
        <v>6000.96</v>
      </c>
      <c r="G1271" t="s">
        <v>31</v>
      </c>
      <c r="H1271" t="s">
        <v>32</v>
      </c>
      <c r="I1271" t="s">
        <v>33</v>
      </c>
    </row>
    <row r="1272" spans="1:9" x14ac:dyDescent="0.3">
      <c r="A1272">
        <v>1185732</v>
      </c>
      <c r="B1272" s="16">
        <v>44190</v>
      </c>
      <c r="C1272" t="s">
        <v>21</v>
      </c>
      <c r="D1272">
        <v>175</v>
      </c>
      <c r="E1272">
        <v>78750</v>
      </c>
      <c r="F1272">
        <v>27562.500000000004</v>
      </c>
      <c r="G1272" t="s">
        <v>36</v>
      </c>
      <c r="H1272" t="s">
        <v>51</v>
      </c>
      <c r="I1272" t="s">
        <v>52</v>
      </c>
    </row>
    <row r="1273" spans="1:9" x14ac:dyDescent="0.3">
      <c r="A1273">
        <v>1128299</v>
      </c>
      <c r="B1273" s="16">
        <v>44190</v>
      </c>
      <c r="C1273" t="s">
        <v>17</v>
      </c>
      <c r="D1273">
        <v>875</v>
      </c>
      <c r="E1273">
        <v>525000</v>
      </c>
      <c r="F1273">
        <v>183750.00000000003</v>
      </c>
      <c r="G1273" t="s">
        <v>31</v>
      </c>
      <c r="H1273" t="s">
        <v>32</v>
      </c>
      <c r="I1273" t="s">
        <v>33</v>
      </c>
    </row>
    <row r="1274" spans="1:9" x14ac:dyDescent="0.3">
      <c r="A1274">
        <v>1185732</v>
      </c>
      <c r="B1274" s="16">
        <v>44191</v>
      </c>
      <c r="C1274" t="s">
        <v>22</v>
      </c>
      <c r="D1274">
        <v>44</v>
      </c>
      <c r="E1274">
        <v>2376</v>
      </c>
      <c r="F1274">
        <v>974.16</v>
      </c>
      <c r="G1274" t="s">
        <v>36</v>
      </c>
      <c r="H1274" t="s">
        <v>51</v>
      </c>
      <c r="I1274" t="s">
        <v>52</v>
      </c>
    </row>
    <row r="1275" spans="1:9" x14ac:dyDescent="0.3">
      <c r="A1275">
        <v>1128299</v>
      </c>
      <c r="B1275" s="16">
        <v>44191</v>
      </c>
      <c r="C1275" t="s">
        <v>19</v>
      </c>
      <c r="D1275">
        <v>216</v>
      </c>
      <c r="E1275">
        <v>11016</v>
      </c>
      <c r="F1275">
        <v>2754</v>
      </c>
      <c r="G1275" t="s">
        <v>31</v>
      </c>
      <c r="H1275" t="s">
        <v>32</v>
      </c>
      <c r="I1275" t="s">
        <v>33</v>
      </c>
    </row>
    <row r="1276" spans="1:9" x14ac:dyDescent="0.3">
      <c r="A1276">
        <v>1128299</v>
      </c>
      <c r="B1276" s="16">
        <v>44191</v>
      </c>
      <c r="C1276" t="s">
        <v>19</v>
      </c>
      <c r="D1276">
        <v>203</v>
      </c>
      <c r="E1276">
        <v>12586</v>
      </c>
      <c r="F1276">
        <v>3775.8000000000006</v>
      </c>
      <c r="G1276" t="s">
        <v>31</v>
      </c>
      <c r="H1276" t="s">
        <v>32</v>
      </c>
      <c r="I1276" t="s">
        <v>33</v>
      </c>
    </row>
    <row r="1277" spans="1:9" x14ac:dyDescent="0.3">
      <c r="A1277">
        <v>1185732</v>
      </c>
      <c r="B1277" s="16">
        <v>44191</v>
      </c>
      <c r="C1277" t="s">
        <v>22</v>
      </c>
      <c r="D1277">
        <v>175</v>
      </c>
      <c r="E1277">
        <v>96249.999999999985</v>
      </c>
      <c r="F1277">
        <v>28874.999999999996</v>
      </c>
      <c r="G1277" t="s">
        <v>36</v>
      </c>
      <c r="H1277" t="s">
        <v>51</v>
      </c>
      <c r="I1277" t="s">
        <v>52</v>
      </c>
    </row>
    <row r="1278" spans="1:9" x14ac:dyDescent="0.3">
      <c r="A1278">
        <v>1128299</v>
      </c>
      <c r="B1278" s="16">
        <v>44191</v>
      </c>
      <c r="C1278" t="s">
        <v>19</v>
      </c>
      <c r="D1278">
        <v>675</v>
      </c>
      <c r="E1278">
        <v>438750</v>
      </c>
      <c r="F1278">
        <v>87750</v>
      </c>
      <c r="G1278" t="s">
        <v>31</v>
      </c>
      <c r="H1278" t="s">
        <v>32</v>
      </c>
      <c r="I1278" t="s">
        <v>33</v>
      </c>
    </row>
    <row r="1279" spans="1:9" x14ac:dyDescent="0.3">
      <c r="A1279">
        <v>1185732</v>
      </c>
      <c r="B1279" s="16">
        <v>44192</v>
      </c>
      <c r="C1279" t="s">
        <v>23</v>
      </c>
      <c r="D1279">
        <v>77</v>
      </c>
      <c r="E1279">
        <v>4158</v>
      </c>
      <c r="F1279">
        <v>2370.0600000000004</v>
      </c>
      <c r="G1279" t="s">
        <v>36</v>
      </c>
      <c r="H1279" t="s">
        <v>51</v>
      </c>
      <c r="I1279" t="s">
        <v>52</v>
      </c>
    </row>
    <row r="1280" spans="1:9" x14ac:dyDescent="0.3">
      <c r="A1280">
        <v>1128299</v>
      </c>
      <c r="B1280" s="16">
        <v>44192</v>
      </c>
      <c r="C1280" t="s">
        <v>20</v>
      </c>
      <c r="D1280">
        <v>254</v>
      </c>
      <c r="E1280">
        <v>11684</v>
      </c>
      <c r="F1280">
        <v>4556.76</v>
      </c>
      <c r="G1280" t="s">
        <v>31</v>
      </c>
      <c r="H1280" t="s">
        <v>32</v>
      </c>
      <c r="I1280" t="s">
        <v>33</v>
      </c>
    </row>
    <row r="1281" spans="1:9" x14ac:dyDescent="0.3">
      <c r="A1281">
        <v>1128299</v>
      </c>
      <c r="B1281" s="16">
        <v>44192</v>
      </c>
      <c r="C1281" t="s">
        <v>20</v>
      </c>
      <c r="D1281">
        <v>210</v>
      </c>
      <c r="E1281">
        <v>13440</v>
      </c>
      <c r="F1281">
        <v>6720</v>
      </c>
      <c r="G1281" t="s">
        <v>31</v>
      </c>
      <c r="H1281" t="s">
        <v>32</v>
      </c>
      <c r="I1281" t="s">
        <v>33</v>
      </c>
    </row>
    <row r="1282" spans="1:9" x14ac:dyDescent="0.3">
      <c r="A1282">
        <v>1185732</v>
      </c>
      <c r="B1282" s="16">
        <v>44192</v>
      </c>
      <c r="C1282" t="s">
        <v>23</v>
      </c>
      <c r="D1282">
        <v>275</v>
      </c>
      <c r="E1282">
        <v>164999.99999999997</v>
      </c>
      <c r="F1282">
        <v>74249.999999999985</v>
      </c>
      <c r="G1282" t="s">
        <v>36</v>
      </c>
      <c r="H1282" t="s">
        <v>51</v>
      </c>
      <c r="I1282" t="s">
        <v>52</v>
      </c>
    </row>
    <row r="1283" spans="1:9" x14ac:dyDescent="0.3">
      <c r="A1283">
        <v>1128299</v>
      </c>
      <c r="B1283" s="16">
        <v>44192</v>
      </c>
      <c r="C1283" t="s">
        <v>20</v>
      </c>
      <c r="D1283">
        <v>725</v>
      </c>
      <c r="E1283">
        <v>471250</v>
      </c>
      <c r="F1283">
        <v>164937.50000000003</v>
      </c>
      <c r="G1283" t="s">
        <v>31</v>
      </c>
      <c r="H1283" t="s">
        <v>32</v>
      </c>
      <c r="I1283" t="s">
        <v>33</v>
      </c>
    </row>
    <row r="1284" spans="1:9" x14ac:dyDescent="0.3">
      <c r="A1284">
        <v>1189833</v>
      </c>
      <c r="B1284" s="16">
        <v>44193</v>
      </c>
      <c r="C1284" t="s">
        <v>17</v>
      </c>
      <c r="D1284">
        <v>119</v>
      </c>
      <c r="E1284">
        <v>3808</v>
      </c>
      <c r="F1284">
        <v>2208.6400000000003</v>
      </c>
      <c r="G1284" t="s">
        <v>36</v>
      </c>
      <c r="H1284" t="s">
        <v>51</v>
      </c>
      <c r="I1284" t="s">
        <v>52</v>
      </c>
    </row>
    <row r="1285" spans="1:9" x14ac:dyDescent="0.3">
      <c r="A1285">
        <v>1128299</v>
      </c>
      <c r="B1285" s="16">
        <v>44193</v>
      </c>
      <c r="C1285" t="s">
        <v>21</v>
      </c>
      <c r="D1285">
        <v>188</v>
      </c>
      <c r="E1285">
        <v>9024</v>
      </c>
      <c r="F1285">
        <v>3068.16</v>
      </c>
      <c r="G1285" t="s">
        <v>31</v>
      </c>
      <c r="H1285" t="s">
        <v>32</v>
      </c>
      <c r="I1285" t="s">
        <v>33</v>
      </c>
    </row>
    <row r="1286" spans="1:9" x14ac:dyDescent="0.3">
      <c r="A1286">
        <v>1128299</v>
      </c>
      <c r="B1286" s="16">
        <v>44193</v>
      </c>
      <c r="C1286" t="s">
        <v>21</v>
      </c>
      <c r="D1286">
        <v>188</v>
      </c>
      <c r="E1286">
        <v>10152</v>
      </c>
      <c r="F1286">
        <v>4162.32</v>
      </c>
      <c r="G1286" t="s">
        <v>31</v>
      </c>
      <c r="H1286" t="s">
        <v>32</v>
      </c>
      <c r="I1286" t="s">
        <v>33</v>
      </c>
    </row>
    <row r="1287" spans="1:9" x14ac:dyDescent="0.3">
      <c r="A1287">
        <v>1189833</v>
      </c>
      <c r="B1287" s="16">
        <v>44193</v>
      </c>
      <c r="C1287" t="s">
        <v>17</v>
      </c>
      <c r="D1287">
        <v>475</v>
      </c>
      <c r="E1287">
        <v>166250</v>
      </c>
      <c r="F1287">
        <v>74812.5</v>
      </c>
      <c r="G1287" t="s">
        <v>36</v>
      </c>
      <c r="H1287" t="s">
        <v>51</v>
      </c>
      <c r="I1287" t="s">
        <v>52</v>
      </c>
    </row>
    <row r="1288" spans="1:9" x14ac:dyDescent="0.3">
      <c r="A1288">
        <v>1128299</v>
      </c>
      <c r="B1288" s="16">
        <v>44193</v>
      </c>
      <c r="C1288" t="s">
        <v>21</v>
      </c>
      <c r="D1288">
        <v>625</v>
      </c>
      <c r="E1288">
        <v>375000</v>
      </c>
      <c r="F1288">
        <v>112500</v>
      </c>
      <c r="G1288" t="s">
        <v>31</v>
      </c>
      <c r="H1288" t="s">
        <v>32</v>
      </c>
      <c r="I1288" t="s">
        <v>33</v>
      </c>
    </row>
    <row r="1289" spans="1:9" x14ac:dyDescent="0.3">
      <c r="A1289">
        <v>1189833</v>
      </c>
      <c r="B1289" s="16">
        <v>44194</v>
      </c>
      <c r="C1289" t="s">
        <v>19</v>
      </c>
      <c r="D1289">
        <v>128</v>
      </c>
      <c r="E1289">
        <v>5504</v>
      </c>
      <c r="F1289">
        <v>2311.6799999999998</v>
      </c>
      <c r="G1289" t="s">
        <v>36</v>
      </c>
      <c r="H1289" t="s">
        <v>51</v>
      </c>
      <c r="I1289" t="s">
        <v>52</v>
      </c>
    </row>
    <row r="1290" spans="1:9" x14ac:dyDescent="0.3">
      <c r="A1290">
        <v>1128299</v>
      </c>
      <c r="B1290" s="16">
        <v>44194</v>
      </c>
      <c r="C1290" t="s">
        <v>22</v>
      </c>
      <c r="D1290">
        <v>158</v>
      </c>
      <c r="E1290">
        <v>7426</v>
      </c>
      <c r="F1290">
        <v>4158.5600000000004</v>
      </c>
      <c r="G1290" t="s">
        <v>31</v>
      </c>
      <c r="H1290" t="s">
        <v>32</v>
      </c>
      <c r="I1290" t="s">
        <v>33</v>
      </c>
    </row>
    <row r="1291" spans="1:9" x14ac:dyDescent="0.3">
      <c r="A1291">
        <v>1128299</v>
      </c>
      <c r="B1291" s="16">
        <v>44194</v>
      </c>
      <c r="C1291" t="s">
        <v>22</v>
      </c>
      <c r="D1291">
        <v>152</v>
      </c>
      <c r="E1291">
        <v>8968</v>
      </c>
      <c r="F1291">
        <v>5829.2</v>
      </c>
      <c r="G1291" t="s">
        <v>31</v>
      </c>
      <c r="H1291" t="s">
        <v>32</v>
      </c>
      <c r="I1291" t="s">
        <v>33</v>
      </c>
    </row>
    <row r="1292" spans="1:9" x14ac:dyDescent="0.3">
      <c r="A1292">
        <v>1189833</v>
      </c>
      <c r="B1292" s="16">
        <v>44194</v>
      </c>
      <c r="C1292" t="s">
        <v>19</v>
      </c>
      <c r="D1292">
        <v>475</v>
      </c>
      <c r="E1292">
        <v>213750</v>
      </c>
      <c r="F1292">
        <v>64125</v>
      </c>
      <c r="G1292" t="s">
        <v>36</v>
      </c>
      <c r="H1292" t="s">
        <v>51</v>
      </c>
      <c r="I1292" t="s">
        <v>52</v>
      </c>
    </row>
    <row r="1293" spans="1:9" x14ac:dyDescent="0.3">
      <c r="A1293">
        <v>1128299</v>
      </c>
      <c r="B1293" s="16">
        <v>44194</v>
      </c>
      <c r="C1293" t="s">
        <v>22</v>
      </c>
      <c r="D1293">
        <v>525</v>
      </c>
      <c r="E1293">
        <v>341250</v>
      </c>
      <c r="F1293">
        <v>170625</v>
      </c>
      <c r="G1293" t="s">
        <v>31</v>
      </c>
      <c r="H1293" t="s">
        <v>32</v>
      </c>
      <c r="I1293" t="s">
        <v>33</v>
      </c>
    </row>
    <row r="1294" spans="1:9" x14ac:dyDescent="0.3">
      <c r="A1294">
        <v>1189833</v>
      </c>
      <c r="B1294" s="16">
        <v>44195</v>
      </c>
      <c r="C1294" t="s">
        <v>20</v>
      </c>
      <c r="D1294">
        <v>119</v>
      </c>
      <c r="E1294">
        <v>4879</v>
      </c>
      <c r="F1294">
        <v>2878.6100000000006</v>
      </c>
      <c r="G1294" t="s">
        <v>36</v>
      </c>
      <c r="H1294" t="s">
        <v>51</v>
      </c>
      <c r="I1294" t="s">
        <v>52</v>
      </c>
    </row>
    <row r="1295" spans="1:9" x14ac:dyDescent="0.3">
      <c r="A1295">
        <v>1128299</v>
      </c>
      <c r="B1295" s="16">
        <v>44195</v>
      </c>
      <c r="C1295" t="s">
        <v>23</v>
      </c>
      <c r="D1295">
        <v>203</v>
      </c>
      <c r="E1295">
        <v>14616</v>
      </c>
      <c r="F1295">
        <v>3946.32</v>
      </c>
      <c r="G1295" t="s">
        <v>31</v>
      </c>
      <c r="H1295" t="s">
        <v>32</v>
      </c>
      <c r="I1295" t="s">
        <v>33</v>
      </c>
    </row>
    <row r="1296" spans="1:9" x14ac:dyDescent="0.3">
      <c r="A1296">
        <v>1128299</v>
      </c>
      <c r="B1296" s="16">
        <v>44195</v>
      </c>
      <c r="C1296" t="s">
        <v>23</v>
      </c>
      <c r="D1296">
        <v>245</v>
      </c>
      <c r="E1296">
        <v>15190</v>
      </c>
      <c r="F1296">
        <v>2886.1000000000004</v>
      </c>
      <c r="G1296" t="s">
        <v>31</v>
      </c>
      <c r="H1296" t="s">
        <v>32</v>
      </c>
      <c r="I1296" t="s">
        <v>33</v>
      </c>
    </row>
    <row r="1297" spans="1:9" x14ac:dyDescent="0.3">
      <c r="A1297">
        <v>1189833</v>
      </c>
      <c r="B1297" s="16">
        <v>44195</v>
      </c>
      <c r="C1297" t="s">
        <v>20</v>
      </c>
      <c r="D1297">
        <v>475</v>
      </c>
      <c r="E1297">
        <v>213750</v>
      </c>
      <c r="F1297">
        <v>96187.5</v>
      </c>
      <c r="G1297" t="s">
        <v>36</v>
      </c>
      <c r="H1297" t="s">
        <v>51</v>
      </c>
      <c r="I1297" t="s">
        <v>52</v>
      </c>
    </row>
    <row r="1298" spans="1:9" x14ac:dyDescent="0.3">
      <c r="A1298">
        <v>1128299</v>
      </c>
      <c r="B1298" s="16">
        <v>44195</v>
      </c>
      <c r="C1298" t="s">
        <v>23</v>
      </c>
      <c r="D1298">
        <v>700</v>
      </c>
      <c r="E1298">
        <v>560000</v>
      </c>
      <c r="F1298">
        <v>84000.000000000015</v>
      </c>
      <c r="G1298" t="s">
        <v>31</v>
      </c>
      <c r="H1298" t="s">
        <v>32</v>
      </c>
      <c r="I1298" t="s">
        <v>33</v>
      </c>
    </row>
    <row r="1299" spans="1:9" x14ac:dyDescent="0.3">
      <c r="A1299">
        <v>1189833</v>
      </c>
      <c r="B1299" s="16">
        <v>44196</v>
      </c>
      <c r="C1299" t="s">
        <v>21</v>
      </c>
      <c r="D1299">
        <v>98</v>
      </c>
      <c r="E1299">
        <v>4312</v>
      </c>
      <c r="F1299">
        <v>2242.2400000000002</v>
      </c>
      <c r="G1299" t="s">
        <v>36</v>
      </c>
      <c r="H1299" t="s">
        <v>51</v>
      </c>
      <c r="I1299" t="s">
        <v>52</v>
      </c>
    </row>
    <row r="1300" spans="1:9" x14ac:dyDescent="0.3">
      <c r="A1300">
        <v>1128299</v>
      </c>
      <c r="B1300" s="16">
        <v>44196</v>
      </c>
      <c r="C1300" t="s">
        <v>17</v>
      </c>
      <c r="D1300">
        <v>270</v>
      </c>
      <c r="E1300">
        <v>11880</v>
      </c>
      <c r="F1300">
        <v>5227.2</v>
      </c>
      <c r="G1300" t="s">
        <v>31</v>
      </c>
      <c r="H1300" t="s">
        <v>32</v>
      </c>
      <c r="I1300" t="s">
        <v>33</v>
      </c>
    </row>
    <row r="1301" spans="1:9" x14ac:dyDescent="0.3">
      <c r="A1301">
        <v>1128299</v>
      </c>
      <c r="B1301" s="16">
        <v>44196</v>
      </c>
      <c r="C1301" t="s">
        <v>17</v>
      </c>
      <c r="D1301">
        <v>252</v>
      </c>
      <c r="E1301">
        <v>14112</v>
      </c>
      <c r="F1301">
        <v>7056</v>
      </c>
      <c r="G1301" t="s">
        <v>31</v>
      </c>
      <c r="H1301" t="s">
        <v>32</v>
      </c>
      <c r="I1301" t="s">
        <v>33</v>
      </c>
    </row>
    <row r="1302" spans="1:9" x14ac:dyDescent="0.3">
      <c r="A1302">
        <v>1189833</v>
      </c>
      <c r="B1302" s="16">
        <v>44196</v>
      </c>
      <c r="C1302" t="s">
        <v>21</v>
      </c>
      <c r="D1302">
        <v>325</v>
      </c>
      <c r="E1302">
        <v>146250</v>
      </c>
      <c r="F1302">
        <v>58499.999999999993</v>
      </c>
      <c r="G1302" t="s">
        <v>36</v>
      </c>
      <c r="H1302" t="s">
        <v>51</v>
      </c>
      <c r="I1302" t="s">
        <v>52</v>
      </c>
    </row>
    <row r="1303" spans="1:9" x14ac:dyDescent="0.3">
      <c r="A1303">
        <v>1128299</v>
      </c>
      <c r="B1303" s="16">
        <v>44196</v>
      </c>
      <c r="C1303" t="s">
        <v>17</v>
      </c>
      <c r="D1303">
        <v>900</v>
      </c>
      <c r="E1303">
        <v>540000</v>
      </c>
      <c r="F1303">
        <v>216000</v>
      </c>
      <c r="G1303" t="s">
        <v>31</v>
      </c>
      <c r="H1303" t="s">
        <v>32</v>
      </c>
      <c r="I1303" t="s">
        <v>33</v>
      </c>
    </row>
    <row r="1304" spans="1:9" x14ac:dyDescent="0.3">
      <c r="A1304">
        <v>1189833</v>
      </c>
      <c r="B1304" s="16">
        <v>44197</v>
      </c>
      <c r="C1304" t="s">
        <v>22</v>
      </c>
      <c r="D1304">
        <v>77</v>
      </c>
      <c r="E1304">
        <v>3619</v>
      </c>
      <c r="F1304">
        <v>2714.2500000000005</v>
      </c>
      <c r="G1304" t="s">
        <v>36</v>
      </c>
      <c r="H1304" t="s">
        <v>53</v>
      </c>
      <c r="I1304" t="s">
        <v>54</v>
      </c>
    </row>
    <row r="1305" spans="1:9" x14ac:dyDescent="0.3">
      <c r="A1305">
        <v>1128299</v>
      </c>
      <c r="B1305" s="16">
        <v>44197</v>
      </c>
      <c r="C1305" t="s">
        <v>19</v>
      </c>
      <c r="D1305">
        <v>233</v>
      </c>
      <c r="E1305">
        <v>11883</v>
      </c>
      <c r="F1305">
        <v>3208.4100000000003</v>
      </c>
      <c r="G1305" t="s">
        <v>31</v>
      </c>
      <c r="H1305" t="s">
        <v>32</v>
      </c>
      <c r="I1305" t="s">
        <v>33</v>
      </c>
    </row>
    <row r="1306" spans="1:9" x14ac:dyDescent="0.3">
      <c r="A1306">
        <v>1128299</v>
      </c>
      <c r="B1306" s="16">
        <v>44197</v>
      </c>
      <c r="C1306" t="s">
        <v>19</v>
      </c>
      <c r="D1306">
        <v>225</v>
      </c>
      <c r="E1306">
        <v>14400</v>
      </c>
      <c r="F1306">
        <v>5184</v>
      </c>
      <c r="G1306" t="s">
        <v>31</v>
      </c>
      <c r="H1306" t="s">
        <v>32</v>
      </c>
      <c r="I1306" t="s">
        <v>33</v>
      </c>
    </row>
    <row r="1307" spans="1:9" x14ac:dyDescent="0.3">
      <c r="A1307">
        <v>1189833</v>
      </c>
      <c r="B1307" s="16">
        <v>44197</v>
      </c>
      <c r="C1307" t="s">
        <v>22</v>
      </c>
      <c r="D1307">
        <v>275</v>
      </c>
      <c r="E1307">
        <v>137500</v>
      </c>
      <c r="F1307">
        <v>82500.000000000015</v>
      </c>
      <c r="G1307" t="s">
        <v>36</v>
      </c>
      <c r="H1307" t="s">
        <v>53</v>
      </c>
      <c r="I1307" t="s">
        <v>54</v>
      </c>
    </row>
    <row r="1308" spans="1:9" x14ac:dyDescent="0.3">
      <c r="A1308">
        <v>1128299</v>
      </c>
      <c r="B1308" s="16">
        <v>44197</v>
      </c>
      <c r="C1308" t="s">
        <v>19</v>
      </c>
      <c r="D1308">
        <v>750</v>
      </c>
      <c r="E1308">
        <v>487500</v>
      </c>
      <c r="F1308">
        <v>121875</v>
      </c>
      <c r="G1308" t="s">
        <v>31</v>
      </c>
      <c r="H1308" t="s">
        <v>32</v>
      </c>
      <c r="I1308" t="s">
        <v>33</v>
      </c>
    </row>
    <row r="1309" spans="1:9" x14ac:dyDescent="0.3">
      <c r="A1309">
        <v>1189833</v>
      </c>
      <c r="B1309" s="16">
        <v>44198</v>
      </c>
      <c r="C1309" t="s">
        <v>23</v>
      </c>
      <c r="D1309">
        <v>138</v>
      </c>
      <c r="E1309">
        <v>5934</v>
      </c>
      <c r="F1309">
        <v>2314.2600000000002</v>
      </c>
      <c r="G1309" t="s">
        <v>36</v>
      </c>
      <c r="H1309" t="s">
        <v>53</v>
      </c>
      <c r="I1309" t="s">
        <v>54</v>
      </c>
    </row>
    <row r="1310" spans="1:9" x14ac:dyDescent="0.3">
      <c r="A1310">
        <v>1128299</v>
      </c>
      <c r="B1310" s="16">
        <v>44198</v>
      </c>
      <c r="C1310" t="s">
        <v>20</v>
      </c>
      <c r="D1310">
        <v>225</v>
      </c>
      <c r="E1310">
        <v>10350</v>
      </c>
      <c r="F1310">
        <v>4554</v>
      </c>
      <c r="G1310" t="s">
        <v>31</v>
      </c>
      <c r="H1310" t="s">
        <v>32</v>
      </c>
      <c r="I1310" t="s">
        <v>33</v>
      </c>
    </row>
    <row r="1311" spans="1:9" x14ac:dyDescent="0.3">
      <c r="A1311">
        <v>1128299</v>
      </c>
      <c r="B1311" s="16">
        <v>44198</v>
      </c>
      <c r="C1311" t="s">
        <v>20</v>
      </c>
      <c r="D1311">
        <v>218</v>
      </c>
      <c r="E1311">
        <v>13080</v>
      </c>
      <c r="F1311">
        <v>6670.8</v>
      </c>
      <c r="G1311" t="s">
        <v>31</v>
      </c>
      <c r="H1311" t="s">
        <v>32</v>
      </c>
      <c r="I1311" t="s">
        <v>33</v>
      </c>
    </row>
    <row r="1312" spans="1:9" x14ac:dyDescent="0.3">
      <c r="A1312">
        <v>1189833</v>
      </c>
      <c r="B1312" s="16">
        <v>44198</v>
      </c>
      <c r="C1312" t="s">
        <v>23</v>
      </c>
      <c r="D1312">
        <v>475</v>
      </c>
      <c r="E1312">
        <v>213750</v>
      </c>
      <c r="F1312">
        <v>53437.5</v>
      </c>
      <c r="G1312" t="s">
        <v>36</v>
      </c>
      <c r="H1312" t="s">
        <v>53</v>
      </c>
      <c r="I1312" t="s">
        <v>54</v>
      </c>
    </row>
    <row r="1313" spans="1:9" x14ac:dyDescent="0.3">
      <c r="A1313">
        <v>1128299</v>
      </c>
      <c r="B1313" s="16">
        <v>44198</v>
      </c>
      <c r="C1313" t="s">
        <v>20</v>
      </c>
      <c r="D1313">
        <v>750</v>
      </c>
      <c r="E1313">
        <v>487500</v>
      </c>
      <c r="F1313">
        <v>195000</v>
      </c>
      <c r="G1313" t="s">
        <v>31</v>
      </c>
      <c r="H1313" t="s">
        <v>32</v>
      </c>
      <c r="I1313" t="s">
        <v>33</v>
      </c>
    </row>
    <row r="1314" spans="1:9" x14ac:dyDescent="0.3">
      <c r="A1314">
        <v>1128299</v>
      </c>
      <c r="B1314" s="16">
        <v>44199</v>
      </c>
      <c r="C1314" t="s">
        <v>21</v>
      </c>
      <c r="D1314">
        <v>29</v>
      </c>
      <c r="E1314">
        <v>667</v>
      </c>
      <c r="F1314">
        <v>300.14999999999998</v>
      </c>
      <c r="G1314" t="s">
        <v>36</v>
      </c>
      <c r="H1314" t="s">
        <v>112</v>
      </c>
      <c r="I1314" t="s">
        <v>113</v>
      </c>
    </row>
    <row r="1315" spans="1:9" x14ac:dyDescent="0.3">
      <c r="A1315">
        <v>1128299</v>
      </c>
      <c r="B1315" s="16">
        <v>44199</v>
      </c>
      <c r="C1315" t="s">
        <v>20</v>
      </c>
      <c r="D1315">
        <v>65</v>
      </c>
      <c r="E1315">
        <v>1170</v>
      </c>
      <c r="F1315">
        <v>479.7</v>
      </c>
      <c r="G1315" t="s">
        <v>36</v>
      </c>
      <c r="H1315" t="s">
        <v>112</v>
      </c>
      <c r="I1315" t="s">
        <v>113</v>
      </c>
    </row>
    <row r="1316" spans="1:9" x14ac:dyDescent="0.3">
      <c r="A1316">
        <v>1128299</v>
      </c>
      <c r="B1316" s="16">
        <v>44199</v>
      </c>
      <c r="C1316" t="s">
        <v>22</v>
      </c>
      <c r="D1316">
        <v>45</v>
      </c>
      <c r="E1316">
        <v>1710</v>
      </c>
      <c r="F1316">
        <v>1060.2</v>
      </c>
      <c r="G1316" t="s">
        <v>36</v>
      </c>
      <c r="H1316" t="s">
        <v>112</v>
      </c>
      <c r="I1316" t="s">
        <v>113</v>
      </c>
    </row>
    <row r="1317" spans="1:9" x14ac:dyDescent="0.3">
      <c r="A1317">
        <v>1128299</v>
      </c>
      <c r="B1317" s="16">
        <v>44199</v>
      </c>
      <c r="C1317" t="s">
        <v>19</v>
      </c>
      <c r="D1317">
        <v>70</v>
      </c>
      <c r="E1317">
        <v>2030</v>
      </c>
      <c r="F1317">
        <v>933.8</v>
      </c>
      <c r="G1317" t="s">
        <v>36</v>
      </c>
      <c r="H1317" t="s">
        <v>112</v>
      </c>
      <c r="I1317" t="s">
        <v>113</v>
      </c>
    </row>
    <row r="1318" spans="1:9" x14ac:dyDescent="0.3">
      <c r="A1318">
        <v>1128299</v>
      </c>
      <c r="B1318" s="16">
        <v>44199</v>
      </c>
      <c r="C1318" t="s">
        <v>23</v>
      </c>
      <c r="D1318">
        <v>73</v>
      </c>
      <c r="E1318">
        <v>2044</v>
      </c>
      <c r="F1318">
        <v>1124.2</v>
      </c>
      <c r="G1318" t="s">
        <v>36</v>
      </c>
      <c r="H1318" t="s">
        <v>112</v>
      </c>
      <c r="I1318" t="s">
        <v>113</v>
      </c>
    </row>
    <row r="1319" spans="1:9" x14ac:dyDescent="0.3">
      <c r="A1319">
        <v>1128299</v>
      </c>
      <c r="B1319" s="16">
        <v>44199</v>
      </c>
      <c r="C1319" t="s">
        <v>17</v>
      </c>
      <c r="D1319">
        <v>126</v>
      </c>
      <c r="E1319">
        <v>3528</v>
      </c>
      <c r="F1319">
        <v>1587.6</v>
      </c>
      <c r="G1319" t="s">
        <v>36</v>
      </c>
      <c r="H1319" t="s">
        <v>112</v>
      </c>
      <c r="I1319" t="s">
        <v>113</v>
      </c>
    </row>
    <row r="1320" spans="1:9" x14ac:dyDescent="0.3">
      <c r="A1320">
        <v>1189833</v>
      </c>
      <c r="B1320" s="16">
        <v>44199</v>
      </c>
      <c r="C1320" t="s">
        <v>17</v>
      </c>
      <c r="D1320">
        <v>158</v>
      </c>
      <c r="E1320">
        <v>5372</v>
      </c>
      <c r="F1320">
        <v>3062.0400000000004</v>
      </c>
      <c r="G1320" t="s">
        <v>36</v>
      </c>
      <c r="H1320" t="s">
        <v>53</v>
      </c>
      <c r="I1320" t="s">
        <v>54</v>
      </c>
    </row>
    <row r="1321" spans="1:9" x14ac:dyDescent="0.3">
      <c r="A1321">
        <v>1128299</v>
      </c>
      <c r="B1321" s="16">
        <v>44199</v>
      </c>
      <c r="C1321" t="s">
        <v>21</v>
      </c>
      <c r="D1321">
        <v>228</v>
      </c>
      <c r="E1321">
        <v>9576</v>
      </c>
      <c r="F1321">
        <v>4021.92</v>
      </c>
      <c r="G1321" t="s">
        <v>31</v>
      </c>
      <c r="H1321" t="s">
        <v>32</v>
      </c>
      <c r="I1321" t="s">
        <v>33</v>
      </c>
    </row>
    <row r="1322" spans="1:9" x14ac:dyDescent="0.3">
      <c r="A1322">
        <v>1128299</v>
      </c>
      <c r="B1322" s="16">
        <v>44199</v>
      </c>
      <c r="C1322" t="s">
        <v>21</v>
      </c>
      <c r="D1322">
        <v>182</v>
      </c>
      <c r="E1322">
        <v>10192</v>
      </c>
      <c r="F1322">
        <v>4586.3999999999996</v>
      </c>
      <c r="G1322" t="s">
        <v>31</v>
      </c>
      <c r="H1322" t="s">
        <v>32</v>
      </c>
      <c r="I1322" t="s">
        <v>33</v>
      </c>
    </row>
    <row r="1323" spans="1:9" x14ac:dyDescent="0.3">
      <c r="A1323">
        <v>1128299</v>
      </c>
      <c r="B1323" s="16">
        <v>44199</v>
      </c>
      <c r="C1323" t="s">
        <v>21</v>
      </c>
      <c r="D1323">
        <v>100</v>
      </c>
      <c r="E1323">
        <v>25000.000000000007</v>
      </c>
      <c r="F1323">
        <v>7500.0000000000018</v>
      </c>
      <c r="G1323" t="s">
        <v>36</v>
      </c>
      <c r="H1323" t="s">
        <v>112</v>
      </c>
      <c r="I1323" t="s">
        <v>113</v>
      </c>
    </row>
    <row r="1324" spans="1:9" x14ac:dyDescent="0.3">
      <c r="A1324">
        <v>1128299</v>
      </c>
      <c r="B1324" s="16">
        <v>44199</v>
      </c>
      <c r="C1324" t="s">
        <v>20</v>
      </c>
      <c r="D1324">
        <v>250</v>
      </c>
      <c r="E1324">
        <v>50000.000000000015</v>
      </c>
      <c r="F1324">
        <v>15000.000000000004</v>
      </c>
      <c r="G1324" t="s">
        <v>36</v>
      </c>
      <c r="H1324" t="s">
        <v>112</v>
      </c>
      <c r="I1324" t="s">
        <v>113</v>
      </c>
    </row>
    <row r="1325" spans="1:9" x14ac:dyDescent="0.3">
      <c r="A1325">
        <v>1128299</v>
      </c>
      <c r="B1325" s="16">
        <v>44199</v>
      </c>
      <c r="C1325" t="s">
        <v>22</v>
      </c>
      <c r="D1325">
        <v>150</v>
      </c>
      <c r="E1325">
        <v>60000</v>
      </c>
      <c r="F1325">
        <v>30000</v>
      </c>
      <c r="G1325" t="s">
        <v>36</v>
      </c>
      <c r="H1325" t="s">
        <v>112</v>
      </c>
      <c r="I1325" t="s">
        <v>113</v>
      </c>
    </row>
    <row r="1326" spans="1:9" x14ac:dyDescent="0.3">
      <c r="A1326">
        <v>1128299</v>
      </c>
      <c r="B1326" s="16">
        <v>44199</v>
      </c>
      <c r="C1326" t="s">
        <v>19</v>
      </c>
      <c r="D1326">
        <v>250</v>
      </c>
      <c r="E1326">
        <v>75000.000000000015</v>
      </c>
      <c r="F1326">
        <v>26250.000000000004</v>
      </c>
      <c r="G1326" t="s">
        <v>36</v>
      </c>
      <c r="H1326" t="s">
        <v>112</v>
      </c>
      <c r="I1326" t="s">
        <v>113</v>
      </c>
    </row>
    <row r="1327" spans="1:9" x14ac:dyDescent="0.3">
      <c r="A1327">
        <v>1128299</v>
      </c>
      <c r="B1327" s="16">
        <v>44199</v>
      </c>
      <c r="C1327" t="s">
        <v>23</v>
      </c>
      <c r="D1327">
        <v>250</v>
      </c>
      <c r="E1327">
        <v>75000.000000000015</v>
      </c>
      <c r="F1327">
        <v>30000.000000000007</v>
      </c>
      <c r="G1327" t="s">
        <v>36</v>
      </c>
      <c r="H1327" t="s">
        <v>112</v>
      </c>
      <c r="I1327" t="s">
        <v>113</v>
      </c>
    </row>
    <row r="1328" spans="1:9" x14ac:dyDescent="0.3">
      <c r="A1328">
        <v>1128299</v>
      </c>
      <c r="B1328" s="16">
        <v>44199</v>
      </c>
      <c r="C1328" t="s">
        <v>17</v>
      </c>
      <c r="D1328">
        <v>450</v>
      </c>
      <c r="E1328">
        <v>135000.00000000003</v>
      </c>
      <c r="F1328">
        <v>40500.000000000007</v>
      </c>
      <c r="G1328" t="s">
        <v>36</v>
      </c>
      <c r="H1328" t="s">
        <v>112</v>
      </c>
      <c r="I1328" t="s">
        <v>113</v>
      </c>
    </row>
    <row r="1329" spans="1:9" x14ac:dyDescent="0.3">
      <c r="A1329">
        <v>1189833</v>
      </c>
      <c r="B1329" s="16">
        <v>44199</v>
      </c>
      <c r="C1329" t="s">
        <v>17</v>
      </c>
      <c r="D1329">
        <v>525</v>
      </c>
      <c r="E1329">
        <v>183750</v>
      </c>
      <c r="F1329">
        <v>82687.5</v>
      </c>
      <c r="G1329" t="s">
        <v>36</v>
      </c>
      <c r="H1329" t="s">
        <v>53</v>
      </c>
      <c r="I1329" t="s">
        <v>54</v>
      </c>
    </row>
    <row r="1330" spans="1:9" x14ac:dyDescent="0.3">
      <c r="A1330">
        <v>1128299</v>
      </c>
      <c r="B1330" s="16">
        <v>44199</v>
      </c>
      <c r="C1330" t="s">
        <v>21</v>
      </c>
      <c r="D1330">
        <v>650</v>
      </c>
      <c r="E1330">
        <v>390000</v>
      </c>
      <c r="F1330">
        <v>136500</v>
      </c>
      <c r="G1330" t="s">
        <v>31</v>
      </c>
      <c r="H1330" t="s">
        <v>32</v>
      </c>
      <c r="I1330" t="s">
        <v>33</v>
      </c>
    </row>
    <row r="1331" spans="1:9" x14ac:dyDescent="0.3">
      <c r="A1331">
        <v>1189833</v>
      </c>
      <c r="B1331" s="16">
        <v>44200</v>
      </c>
      <c r="C1331" t="s">
        <v>19</v>
      </c>
      <c r="D1331">
        <v>123</v>
      </c>
      <c r="E1331">
        <v>5166</v>
      </c>
      <c r="F1331">
        <v>2324.6999999999998</v>
      </c>
      <c r="G1331" t="s">
        <v>36</v>
      </c>
      <c r="H1331" t="s">
        <v>53</v>
      </c>
      <c r="I1331" t="s">
        <v>54</v>
      </c>
    </row>
    <row r="1332" spans="1:9" x14ac:dyDescent="0.3">
      <c r="A1332">
        <v>1128299</v>
      </c>
      <c r="B1332" s="16">
        <v>44200</v>
      </c>
      <c r="C1332" t="s">
        <v>22</v>
      </c>
      <c r="D1332">
        <v>182</v>
      </c>
      <c r="E1332">
        <v>8918</v>
      </c>
      <c r="F1332">
        <v>5083.26</v>
      </c>
      <c r="G1332" t="s">
        <v>31</v>
      </c>
      <c r="H1332" t="s">
        <v>32</v>
      </c>
      <c r="I1332" t="s">
        <v>33</v>
      </c>
    </row>
    <row r="1333" spans="1:9" x14ac:dyDescent="0.3">
      <c r="A1333">
        <v>1128299</v>
      </c>
      <c r="B1333" s="16">
        <v>44200</v>
      </c>
      <c r="C1333" t="s">
        <v>22</v>
      </c>
      <c r="D1333">
        <v>154</v>
      </c>
      <c r="E1333">
        <v>9240</v>
      </c>
      <c r="F1333">
        <v>6098.4000000000005</v>
      </c>
      <c r="G1333" t="s">
        <v>31</v>
      </c>
      <c r="H1333" t="s">
        <v>32</v>
      </c>
      <c r="I1333" t="s">
        <v>33</v>
      </c>
    </row>
    <row r="1334" spans="1:9" x14ac:dyDescent="0.3">
      <c r="A1334">
        <v>1189833</v>
      </c>
      <c r="B1334" s="16">
        <v>44200</v>
      </c>
      <c r="C1334" t="s">
        <v>19</v>
      </c>
      <c r="D1334">
        <v>425</v>
      </c>
      <c r="E1334">
        <v>191250</v>
      </c>
      <c r="F1334">
        <v>57375</v>
      </c>
      <c r="G1334" t="s">
        <v>36</v>
      </c>
      <c r="H1334" t="s">
        <v>53</v>
      </c>
      <c r="I1334" t="s">
        <v>54</v>
      </c>
    </row>
    <row r="1335" spans="1:9" x14ac:dyDescent="0.3">
      <c r="A1335">
        <v>1128299</v>
      </c>
      <c r="B1335" s="16">
        <v>44200</v>
      </c>
      <c r="C1335" t="s">
        <v>22</v>
      </c>
      <c r="D1335">
        <v>550</v>
      </c>
      <c r="E1335">
        <v>357500</v>
      </c>
      <c r="F1335">
        <v>196625.00000000003</v>
      </c>
      <c r="G1335" t="s">
        <v>31</v>
      </c>
      <c r="H1335" t="s">
        <v>32</v>
      </c>
      <c r="I1335" t="s">
        <v>33</v>
      </c>
    </row>
    <row r="1336" spans="1:9" x14ac:dyDescent="0.3">
      <c r="A1336">
        <v>1185732</v>
      </c>
      <c r="B1336" s="16">
        <v>44201</v>
      </c>
      <c r="C1336" t="s">
        <v>22</v>
      </c>
      <c r="D1336">
        <v>85</v>
      </c>
      <c r="E1336">
        <v>3060</v>
      </c>
      <c r="F1336">
        <v>1132.2</v>
      </c>
      <c r="G1336" t="s">
        <v>27</v>
      </c>
      <c r="H1336" t="s">
        <v>81</v>
      </c>
      <c r="I1336" t="s">
        <v>82</v>
      </c>
    </row>
    <row r="1337" spans="1:9" x14ac:dyDescent="0.3">
      <c r="A1337">
        <v>1185732</v>
      </c>
      <c r="B1337" s="16">
        <v>44201</v>
      </c>
      <c r="C1337" t="s">
        <v>22</v>
      </c>
      <c r="D1337">
        <v>111</v>
      </c>
      <c r="E1337">
        <v>3108</v>
      </c>
      <c r="F1337">
        <v>870.24000000000012</v>
      </c>
      <c r="G1337" t="s">
        <v>27</v>
      </c>
      <c r="H1337" t="s">
        <v>81</v>
      </c>
      <c r="I1337" t="s">
        <v>82</v>
      </c>
    </row>
    <row r="1338" spans="1:9" x14ac:dyDescent="0.3">
      <c r="A1338">
        <v>1185732</v>
      </c>
      <c r="B1338" s="16">
        <v>44201</v>
      </c>
      <c r="C1338" t="s">
        <v>17</v>
      </c>
      <c r="D1338">
        <v>223</v>
      </c>
      <c r="E1338">
        <v>3122</v>
      </c>
      <c r="F1338">
        <v>1061.4799999999998</v>
      </c>
      <c r="G1338" t="s">
        <v>27</v>
      </c>
      <c r="H1338" t="s">
        <v>81</v>
      </c>
      <c r="I1338" t="s">
        <v>82</v>
      </c>
    </row>
    <row r="1339" spans="1:9" x14ac:dyDescent="0.3">
      <c r="A1339">
        <v>1185732</v>
      </c>
      <c r="B1339" s="16">
        <v>44201</v>
      </c>
      <c r="C1339" t="s">
        <v>20</v>
      </c>
      <c r="D1339">
        <v>119</v>
      </c>
      <c r="E1339">
        <v>3332</v>
      </c>
      <c r="F1339">
        <v>1332.8000000000002</v>
      </c>
      <c r="G1339" t="s">
        <v>27</v>
      </c>
      <c r="H1339" t="s">
        <v>81</v>
      </c>
      <c r="I1339" t="s">
        <v>82</v>
      </c>
    </row>
    <row r="1340" spans="1:9" x14ac:dyDescent="0.3">
      <c r="A1340">
        <v>1128299</v>
      </c>
      <c r="B1340" s="16">
        <v>44201</v>
      </c>
      <c r="C1340" t="s">
        <v>23</v>
      </c>
      <c r="D1340">
        <v>147</v>
      </c>
      <c r="E1340">
        <v>3381</v>
      </c>
      <c r="F1340">
        <v>1690.5</v>
      </c>
      <c r="G1340" t="s">
        <v>27</v>
      </c>
      <c r="H1340" t="s">
        <v>81</v>
      </c>
      <c r="I1340" t="s">
        <v>82</v>
      </c>
    </row>
    <row r="1341" spans="1:9" x14ac:dyDescent="0.3">
      <c r="A1341">
        <v>1185732</v>
      </c>
      <c r="B1341" s="16">
        <v>44201</v>
      </c>
      <c r="C1341" t="s">
        <v>20</v>
      </c>
      <c r="D1341">
        <v>162</v>
      </c>
      <c r="E1341">
        <v>3402</v>
      </c>
      <c r="F1341">
        <v>1258.74</v>
      </c>
      <c r="G1341" t="s">
        <v>27</v>
      </c>
      <c r="H1341" t="s">
        <v>81</v>
      </c>
      <c r="I1341" t="s">
        <v>82</v>
      </c>
    </row>
    <row r="1342" spans="1:9" x14ac:dyDescent="0.3">
      <c r="A1342">
        <v>1185732</v>
      </c>
      <c r="B1342" s="16">
        <v>44201</v>
      </c>
      <c r="C1342" t="s">
        <v>17</v>
      </c>
      <c r="D1342">
        <v>182</v>
      </c>
      <c r="E1342">
        <v>3458</v>
      </c>
      <c r="F1342">
        <v>1486.94</v>
      </c>
      <c r="G1342" t="s">
        <v>27</v>
      </c>
      <c r="H1342" t="s">
        <v>81</v>
      </c>
      <c r="I1342" t="s">
        <v>82</v>
      </c>
    </row>
    <row r="1343" spans="1:9" x14ac:dyDescent="0.3">
      <c r="A1343">
        <v>1185732</v>
      </c>
      <c r="B1343" s="16">
        <v>44201</v>
      </c>
      <c r="C1343" t="s">
        <v>19</v>
      </c>
      <c r="D1343">
        <v>209</v>
      </c>
      <c r="E1343">
        <v>4180</v>
      </c>
      <c r="F1343">
        <v>1504.8</v>
      </c>
      <c r="G1343" t="s">
        <v>27</v>
      </c>
      <c r="H1343" t="s">
        <v>81</v>
      </c>
      <c r="I1343" t="s">
        <v>82</v>
      </c>
    </row>
    <row r="1344" spans="1:9" x14ac:dyDescent="0.3">
      <c r="A1344">
        <v>1185732</v>
      </c>
      <c r="B1344" s="16">
        <v>44201</v>
      </c>
      <c r="C1344" t="s">
        <v>21</v>
      </c>
      <c r="D1344">
        <v>166</v>
      </c>
      <c r="E1344">
        <v>4316</v>
      </c>
      <c r="F1344">
        <v>1812.7200000000003</v>
      </c>
      <c r="G1344" t="s">
        <v>27</v>
      </c>
      <c r="H1344" t="s">
        <v>81</v>
      </c>
      <c r="I1344" t="s">
        <v>82</v>
      </c>
    </row>
    <row r="1345" spans="1:9" x14ac:dyDescent="0.3">
      <c r="A1345">
        <v>1185732</v>
      </c>
      <c r="B1345" s="16">
        <v>44201</v>
      </c>
      <c r="C1345" t="s">
        <v>21</v>
      </c>
      <c r="D1345">
        <v>133</v>
      </c>
      <c r="E1345">
        <v>4389</v>
      </c>
      <c r="F1345">
        <v>2326.17</v>
      </c>
      <c r="G1345" t="s">
        <v>27</v>
      </c>
      <c r="H1345" t="s">
        <v>81</v>
      </c>
      <c r="I1345" t="s">
        <v>82</v>
      </c>
    </row>
    <row r="1346" spans="1:9" x14ac:dyDescent="0.3">
      <c r="A1346">
        <v>1128299</v>
      </c>
      <c r="B1346" s="16">
        <v>44201</v>
      </c>
      <c r="C1346" t="s">
        <v>23</v>
      </c>
      <c r="D1346">
        <v>143</v>
      </c>
      <c r="E1346">
        <v>4862</v>
      </c>
      <c r="F1346">
        <v>2917.2</v>
      </c>
      <c r="G1346" t="s">
        <v>27</v>
      </c>
      <c r="H1346" t="s">
        <v>81</v>
      </c>
      <c r="I1346" t="s">
        <v>82</v>
      </c>
    </row>
    <row r="1347" spans="1:9" x14ac:dyDescent="0.3">
      <c r="A1347">
        <v>1189833</v>
      </c>
      <c r="B1347" s="16">
        <v>44201</v>
      </c>
      <c r="C1347" t="s">
        <v>20</v>
      </c>
      <c r="D1347">
        <v>122</v>
      </c>
      <c r="E1347">
        <v>5246</v>
      </c>
      <c r="F1347">
        <v>2990.2200000000003</v>
      </c>
      <c r="G1347" t="s">
        <v>36</v>
      </c>
      <c r="H1347" t="s">
        <v>53</v>
      </c>
      <c r="I1347" t="s">
        <v>54</v>
      </c>
    </row>
    <row r="1348" spans="1:9" x14ac:dyDescent="0.3">
      <c r="A1348">
        <v>1185732</v>
      </c>
      <c r="B1348" s="16">
        <v>44201</v>
      </c>
      <c r="C1348" t="s">
        <v>19</v>
      </c>
      <c r="D1348">
        <v>196</v>
      </c>
      <c r="E1348">
        <v>5488</v>
      </c>
      <c r="F1348">
        <v>2469.6</v>
      </c>
      <c r="G1348" t="s">
        <v>27</v>
      </c>
      <c r="H1348" t="s">
        <v>81</v>
      </c>
      <c r="I1348" t="s">
        <v>82</v>
      </c>
    </row>
    <row r="1349" spans="1:9" x14ac:dyDescent="0.3">
      <c r="A1349">
        <v>1128299</v>
      </c>
      <c r="B1349" s="16">
        <v>44201</v>
      </c>
      <c r="C1349" t="s">
        <v>23</v>
      </c>
      <c r="D1349">
        <v>225</v>
      </c>
      <c r="E1349">
        <v>13050</v>
      </c>
      <c r="F1349">
        <v>3001.5</v>
      </c>
      <c r="G1349" t="s">
        <v>31</v>
      </c>
      <c r="H1349" t="s">
        <v>32</v>
      </c>
      <c r="I1349" t="s">
        <v>33</v>
      </c>
    </row>
    <row r="1350" spans="1:9" x14ac:dyDescent="0.3">
      <c r="A1350">
        <v>1128299</v>
      </c>
      <c r="B1350" s="16">
        <v>44201</v>
      </c>
      <c r="C1350" t="s">
        <v>23</v>
      </c>
      <c r="D1350">
        <v>189</v>
      </c>
      <c r="E1350">
        <v>13608</v>
      </c>
      <c r="F1350">
        <v>4490.6400000000003</v>
      </c>
      <c r="G1350" t="s">
        <v>31</v>
      </c>
      <c r="H1350" t="s">
        <v>32</v>
      </c>
      <c r="I1350" t="s">
        <v>33</v>
      </c>
    </row>
    <row r="1351" spans="1:9" x14ac:dyDescent="0.3">
      <c r="A1351">
        <v>1185732</v>
      </c>
      <c r="B1351" s="16">
        <v>44201</v>
      </c>
      <c r="C1351" t="s">
        <v>22</v>
      </c>
      <c r="D1351">
        <v>325</v>
      </c>
      <c r="E1351">
        <v>130000</v>
      </c>
      <c r="F1351">
        <v>32500</v>
      </c>
      <c r="G1351" t="s">
        <v>27</v>
      </c>
      <c r="H1351" t="s">
        <v>81</v>
      </c>
      <c r="I1351" t="s">
        <v>82</v>
      </c>
    </row>
    <row r="1352" spans="1:9" x14ac:dyDescent="0.3">
      <c r="A1352">
        <v>1185732</v>
      </c>
      <c r="B1352" s="16">
        <v>44201</v>
      </c>
      <c r="C1352" t="s">
        <v>17</v>
      </c>
      <c r="D1352">
        <v>675</v>
      </c>
      <c r="E1352">
        <v>135000</v>
      </c>
      <c r="F1352">
        <v>40500</v>
      </c>
      <c r="G1352" t="s">
        <v>27</v>
      </c>
      <c r="H1352" t="s">
        <v>81</v>
      </c>
      <c r="I1352" t="s">
        <v>82</v>
      </c>
    </row>
    <row r="1353" spans="1:9" x14ac:dyDescent="0.3">
      <c r="A1353">
        <v>1185732</v>
      </c>
      <c r="B1353" s="16">
        <v>44201</v>
      </c>
      <c r="C1353" t="s">
        <v>20</v>
      </c>
      <c r="D1353">
        <v>475</v>
      </c>
      <c r="E1353">
        <v>142500</v>
      </c>
      <c r="F1353">
        <v>42750</v>
      </c>
      <c r="G1353" t="s">
        <v>27</v>
      </c>
      <c r="H1353" t="s">
        <v>81</v>
      </c>
      <c r="I1353" t="s">
        <v>82</v>
      </c>
    </row>
    <row r="1354" spans="1:9" x14ac:dyDescent="0.3">
      <c r="A1354">
        <v>1128299</v>
      </c>
      <c r="B1354" s="16">
        <v>44201</v>
      </c>
      <c r="C1354" t="s">
        <v>23</v>
      </c>
      <c r="D1354">
        <v>475</v>
      </c>
      <c r="E1354">
        <v>166250</v>
      </c>
      <c r="F1354">
        <v>74812.5</v>
      </c>
      <c r="G1354" t="s">
        <v>27</v>
      </c>
      <c r="H1354" t="s">
        <v>81</v>
      </c>
      <c r="I1354" t="s">
        <v>82</v>
      </c>
    </row>
    <row r="1355" spans="1:9" x14ac:dyDescent="0.3">
      <c r="A1355">
        <v>1185732</v>
      </c>
      <c r="B1355" s="16">
        <v>44201</v>
      </c>
      <c r="C1355" t="s">
        <v>21</v>
      </c>
      <c r="D1355">
        <v>475</v>
      </c>
      <c r="E1355">
        <v>166250</v>
      </c>
      <c r="F1355">
        <v>66500</v>
      </c>
      <c r="G1355" t="s">
        <v>27</v>
      </c>
      <c r="H1355" t="s">
        <v>81</v>
      </c>
      <c r="I1355" t="s">
        <v>82</v>
      </c>
    </row>
    <row r="1356" spans="1:9" x14ac:dyDescent="0.3">
      <c r="A1356">
        <v>1189833</v>
      </c>
      <c r="B1356" s="16">
        <v>44201</v>
      </c>
      <c r="C1356" t="s">
        <v>20</v>
      </c>
      <c r="D1356">
        <v>450</v>
      </c>
      <c r="E1356">
        <v>202500</v>
      </c>
      <c r="F1356">
        <v>91125</v>
      </c>
      <c r="G1356" t="s">
        <v>36</v>
      </c>
      <c r="H1356" t="s">
        <v>53</v>
      </c>
      <c r="I1356" t="s">
        <v>54</v>
      </c>
    </row>
    <row r="1357" spans="1:9" x14ac:dyDescent="0.3">
      <c r="A1357">
        <v>1185732</v>
      </c>
      <c r="B1357" s="16">
        <v>44201</v>
      </c>
      <c r="C1357" t="s">
        <v>19</v>
      </c>
      <c r="D1357">
        <v>675</v>
      </c>
      <c r="E1357">
        <v>202500</v>
      </c>
      <c r="F1357">
        <v>60750</v>
      </c>
      <c r="G1357" t="s">
        <v>27</v>
      </c>
      <c r="H1357" t="s">
        <v>81</v>
      </c>
      <c r="I1357" t="s">
        <v>82</v>
      </c>
    </row>
    <row r="1358" spans="1:9" x14ac:dyDescent="0.3">
      <c r="A1358">
        <v>1128299</v>
      </c>
      <c r="B1358" s="16">
        <v>44201</v>
      </c>
      <c r="C1358" t="s">
        <v>23</v>
      </c>
      <c r="D1358">
        <v>725</v>
      </c>
      <c r="E1358">
        <v>580000</v>
      </c>
      <c r="F1358">
        <v>116000</v>
      </c>
      <c r="G1358" t="s">
        <v>31</v>
      </c>
      <c r="H1358" t="s">
        <v>32</v>
      </c>
      <c r="I1358" t="s">
        <v>33</v>
      </c>
    </row>
    <row r="1359" spans="1:9" x14ac:dyDescent="0.3">
      <c r="A1359">
        <v>1185732</v>
      </c>
      <c r="B1359" s="16">
        <v>44202</v>
      </c>
      <c r="C1359" t="s">
        <v>21</v>
      </c>
      <c r="D1359">
        <v>26</v>
      </c>
      <c r="E1359">
        <v>624</v>
      </c>
      <c r="F1359">
        <v>280.79999999999995</v>
      </c>
      <c r="G1359" t="s">
        <v>36</v>
      </c>
      <c r="H1359" t="s">
        <v>110</v>
      </c>
      <c r="I1359" t="s">
        <v>111</v>
      </c>
    </row>
    <row r="1360" spans="1:9" x14ac:dyDescent="0.3">
      <c r="A1360">
        <v>1185732</v>
      </c>
      <c r="B1360" s="16">
        <v>44202</v>
      </c>
      <c r="C1360" t="s">
        <v>20</v>
      </c>
      <c r="D1360">
        <v>68</v>
      </c>
      <c r="E1360">
        <v>1292</v>
      </c>
      <c r="F1360">
        <v>581.4</v>
      </c>
      <c r="G1360" t="s">
        <v>36</v>
      </c>
      <c r="H1360" t="s">
        <v>110</v>
      </c>
      <c r="I1360" t="s">
        <v>111</v>
      </c>
    </row>
    <row r="1361" spans="1:9" x14ac:dyDescent="0.3">
      <c r="A1361">
        <v>1185732</v>
      </c>
      <c r="B1361" s="16">
        <v>44202</v>
      </c>
      <c r="C1361" t="s">
        <v>22</v>
      </c>
      <c r="D1361">
        <v>42</v>
      </c>
      <c r="E1361">
        <v>1596</v>
      </c>
      <c r="F1361">
        <v>1005.48</v>
      </c>
      <c r="G1361" t="s">
        <v>36</v>
      </c>
      <c r="H1361" t="s">
        <v>110</v>
      </c>
      <c r="I1361" t="s">
        <v>111</v>
      </c>
    </row>
    <row r="1362" spans="1:9" x14ac:dyDescent="0.3">
      <c r="A1362">
        <v>1185732</v>
      </c>
      <c r="B1362" s="16">
        <v>44202</v>
      </c>
      <c r="C1362" t="s">
        <v>19</v>
      </c>
      <c r="D1362">
        <v>70</v>
      </c>
      <c r="E1362">
        <v>2030</v>
      </c>
      <c r="F1362">
        <v>933.8</v>
      </c>
      <c r="G1362" t="s">
        <v>36</v>
      </c>
      <c r="H1362" t="s">
        <v>110</v>
      </c>
      <c r="I1362" t="s">
        <v>111</v>
      </c>
    </row>
    <row r="1363" spans="1:9" x14ac:dyDescent="0.3">
      <c r="A1363">
        <v>1185732</v>
      </c>
      <c r="B1363" s="16">
        <v>44202</v>
      </c>
      <c r="C1363" t="s">
        <v>23</v>
      </c>
      <c r="D1363">
        <v>75</v>
      </c>
      <c r="E1363">
        <v>2100</v>
      </c>
      <c r="F1363">
        <v>1092</v>
      </c>
      <c r="G1363" t="s">
        <v>36</v>
      </c>
      <c r="H1363" t="s">
        <v>110</v>
      </c>
      <c r="I1363" t="s">
        <v>111</v>
      </c>
    </row>
    <row r="1364" spans="1:9" x14ac:dyDescent="0.3">
      <c r="A1364">
        <v>1185732</v>
      </c>
      <c r="B1364" s="16">
        <v>44202</v>
      </c>
      <c r="C1364" t="s">
        <v>17</v>
      </c>
      <c r="D1364">
        <v>113</v>
      </c>
      <c r="E1364">
        <v>3051</v>
      </c>
      <c r="F1364">
        <v>1372.9499999999998</v>
      </c>
      <c r="G1364" t="s">
        <v>36</v>
      </c>
      <c r="H1364" t="s">
        <v>110</v>
      </c>
      <c r="I1364" t="s">
        <v>111</v>
      </c>
    </row>
    <row r="1365" spans="1:9" x14ac:dyDescent="0.3">
      <c r="A1365">
        <v>1189833</v>
      </c>
      <c r="B1365" s="16">
        <v>44202</v>
      </c>
      <c r="C1365" t="s">
        <v>21</v>
      </c>
      <c r="D1365">
        <v>81</v>
      </c>
      <c r="E1365">
        <v>3564</v>
      </c>
      <c r="F1365">
        <v>1960.1999999999998</v>
      </c>
      <c r="G1365" t="s">
        <v>36</v>
      </c>
      <c r="H1365" t="s">
        <v>53</v>
      </c>
      <c r="I1365" t="s">
        <v>54</v>
      </c>
    </row>
    <row r="1366" spans="1:9" x14ac:dyDescent="0.3">
      <c r="A1366">
        <v>1197831</v>
      </c>
      <c r="B1366" s="16">
        <v>44202</v>
      </c>
      <c r="C1366" t="s">
        <v>20</v>
      </c>
      <c r="D1366">
        <v>189</v>
      </c>
      <c r="E1366">
        <v>4536</v>
      </c>
      <c r="F1366">
        <v>2449.44</v>
      </c>
      <c r="G1366" t="s">
        <v>48</v>
      </c>
      <c r="H1366" t="s">
        <v>92</v>
      </c>
      <c r="I1366" t="s">
        <v>93</v>
      </c>
    </row>
    <row r="1367" spans="1:9" x14ac:dyDescent="0.3">
      <c r="A1367">
        <v>1197831</v>
      </c>
      <c r="B1367" s="16">
        <v>44202</v>
      </c>
      <c r="C1367" t="s">
        <v>21</v>
      </c>
      <c r="D1367">
        <v>173</v>
      </c>
      <c r="E1367">
        <v>5017</v>
      </c>
      <c r="F1367">
        <v>2759.3500000000004</v>
      </c>
      <c r="G1367" t="s">
        <v>48</v>
      </c>
      <c r="H1367" t="s">
        <v>92</v>
      </c>
      <c r="I1367" t="s">
        <v>93</v>
      </c>
    </row>
    <row r="1368" spans="1:9" x14ac:dyDescent="0.3">
      <c r="A1368">
        <v>1197831</v>
      </c>
      <c r="B1368" s="16">
        <v>44202</v>
      </c>
      <c r="C1368" t="s">
        <v>19</v>
      </c>
      <c r="D1368">
        <v>181</v>
      </c>
      <c r="E1368">
        <v>6154</v>
      </c>
      <c r="F1368">
        <v>3077</v>
      </c>
      <c r="G1368" t="s">
        <v>48</v>
      </c>
      <c r="H1368" t="s">
        <v>92</v>
      </c>
      <c r="I1368" t="s">
        <v>93</v>
      </c>
    </row>
    <row r="1369" spans="1:9" x14ac:dyDescent="0.3">
      <c r="A1369">
        <v>1197831</v>
      </c>
      <c r="B1369" s="16">
        <v>44202</v>
      </c>
      <c r="C1369" t="s">
        <v>22</v>
      </c>
      <c r="D1369">
        <v>156</v>
      </c>
      <c r="E1369">
        <v>6552</v>
      </c>
      <c r="F1369">
        <v>3013.9199999999996</v>
      </c>
      <c r="G1369" t="s">
        <v>48</v>
      </c>
      <c r="H1369" t="s">
        <v>92</v>
      </c>
      <c r="I1369" t="s">
        <v>93</v>
      </c>
    </row>
    <row r="1370" spans="1:9" x14ac:dyDescent="0.3">
      <c r="A1370">
        <v>1197831</v>
      </c>
      <c r="B1370" s="16">
        <v>44202</v>
      </c>
      <c r="C1370" t="s">
        <v>23</v>
      </c>
      <c r="D1370">
        <v>196</v>
      </c>
      <c r="E1370">
        <v>6664</v>
      </c>
      <c r="F1370">
        <v>4264.96</v>
      </c>
      <c r="G1370" t="s">
        <v>48</v>
      </c>
      <c r="H1370" t="s">
        <v>92</v>
      </c>
      <c r="I1370" t="s">
        <v>93</v>
      </c>
    </row>
    <row r="1371" spans="1:9" x14ac:dyDescent="0.3">
      <c r="A1371">
        <v>1197831</v>
      </c>
      <c r="B1371" s="16">
        <v>44202</v>
      </c>
      <c r="C1371" t="s">
        <v>17</v>
      </c>
      <c r="D1371">
        <v>231</v>
      </c>
      <c r="E1371">
        <v>7623</v>
      </c>
      <c r="F1371">
        <v>3811.5</v>
      </c>
      <c r="G1371" t="s">
        <v>48</v>
      </c>
      <c r="H1371" t="s">
        <v>92</v>
      </c>
      <c r="I1371" t="s">
        <v>93</v>
      </c>
    </row>
    <row r="1372" spans="1:9" x14ac:dyDescent="0.3">
      <c r="A1372">
        <v>1128299</v>
      </c>
      <c r="B1372" s="16">
        <v>44202</v>
      </c>
      <c r="C1372" t="s">
        <v>17</v>
      </c>
      <c r="D1372">
        <v>341</v>
      </c>
      <c r="E1372">
        <v>13981</v>
      </c>
      <c r="F1372">
        <v>6011.8300000000008</v>
      </c>
      <c r="G1372" t="s">
        <v>31</v>
      </c>
      <c r="H1372" t="s">
        <v>32</v>
      </c>
      <c r="I1372" t="s">
        <v>33</v>
      </c>
    </row>
    <row r="1373" spans="1:9" x14ac:dyDescent="0.3">
      <c r="A1373">
        <v>1128299</v>
      </c>
      <c r="B1373" s="16">
        <v>44202</v>
      </c>
      <c r="C1373" t="s">
        <v>17</v>
      </c>
      <c r="D1373">
        <v>273</v>
      </c>
      <c r="E1373">
        <v>15288</v>
      </c>
      <c r="F1373">
        <v>7644</v>
      </c>
      <c r="G1373" t="s">
        <v>31</v>
      </c>
      <c r="H1373" t="s">
        <v>32</v>
      </c>
      <c r="I1373" t="s">
        <v>33</v>
      </c>
    </row>
    <row r="1374" spans="1:9" x14ac:dyDescent="0.3">
      <c r="A1374">
        <v>1185732</v>
      </c>
      <c r="B1374" s="16">
        <v>44202</v>
      </c>
      <c r="C1374" t="s">
        <v>21</v>
      </c>
      <c r="D1374">
        <v>100</v>
      </c>
      <c r="E1374">
        <v>25000.000000000007</v>
      </c>
      <c r="F1374">
        <v>7500.0000000000018</v>
      </c>
      <c r="G1374" t="s">
        <v>36</v>
      </c>
      <c r="H1374" t="s">
        <v>110</v>
      </c>
      <c r="I1374" t="s">
        <v>111</v>
      </c>
    </row>
    <row r="1375" spans="1:9" x14ac:dyDescent="0.3">
      <c r="A1375">
        <v>1185732</v>
      </c>
      <c r="B1375" s="16">
        <v>44202</v>
      </c>
      <c r="C1375" t="s">
        <v>20</v>
      </c>
      <c r="D1375">
        <v>250</v>
      </c>
      <c r="E1375">
        <v>50000.000000000015</v>
      </c>
      <c r="F1375">
        <v>15000.000000000004</v>
      </c>
      <c r="G1375" t="s">
        <v>36</v>
      </c>
      <c r="H1375" t="s">
        <v>110</v>
      </c>
      <c r="I1375" t="s">
        <v>111</v>
      </c>
    </row>
    <row r="1376" spans="1:9" x14ac:dyDescent="0.3">
      <c r="A1376">
        <v>1185732</v>
      </c>
      <c r="B1376" s="16">
        <v>44202</v>
      </c>
      <c r="C1376" t="s">
        <v>22</v>
      </c>
      <c r="D1376">
        <v>150</v>
      </c>
      <c r="E1376">
        <v>60000</v>
      </c>
      <c r="F1376">
        <v>30000</v>
      </c>
      <c r="G1376" t="s">
        <v>36</v>
      </c>
      <c r="H1376" t="s">
        <v>110</v>
      </c>
      <c r="I1376" t="s">
        <v>111</v>
      </c>
    </row>
    <row r="1377" spans="1:9" x14ac:dyDescent="0.3">
      <c r="A1377">
        <v>1185732</v>
      </c>
      <c r="B1377" s="16">
        <v>44202</v>
      </c>
      <c r="C1377" t="s">
        <v>19</v>
      </c>
      <c r="D1377">
        <v>250</v>
      </c>
      <c r="E1377">
        <v>75000.000000000015</v>
      </c>
      <c r="F1377">
        <v>26250.000000000004</v>
      </c>
      <c r="G1377" t="s">
        <v>36</v>
      </c>
      <c r="H1377" t="s">
        <v>110</v>
      </c>
      <c r="I1377" t="s">
        <v>111</v>
      </c>
    </row>
    <row r="1378" spans="1:9" x14ac:dyDescent="0.3">
      <c r="A1378">
        <v>1185732</v>
      </c>
      <c r="B1378" s="16">
        <v>44202</v>
      </c>
      <c r="C1378" t="s">
        <v>23</v>
      </c>
      <c r="D1378">
        <v>250</v>
      </c>
      <c r="E1378">
        <v>75000.000000000015</v>
      </c>
      <c r="F1378">
        <v>30000.000000000007</v>
      </c>
      <c r="G1378" t="s">
        <v>36</v>
      </c>
      <c r="H1378" t="s">
        <v>110</v>
      </c>
      <c r="I1378" t="s">
        <v>111</v>
      </c>
    </row>
    <row r="1379" spans="1:9" x14ac:dyDescent="0.3">
      <c r="A1379">
        <v>1189833</v>
      </c>
      <c r="B1379" s="16">
        <v>44202</v>
      </c>
      <c r="C1379" t="s">
        <v>21</v>
      </c>
      <c r="D1379">
        <v>300</v>
      </c>
      <c r="E1379">
        <v>135000</v>
      </c>
      <c r="F1379">
        <v>53999.999999999993</v>
      </c>
      <c r="G1379" t="s">
        <v>36</v>
      </c>
      <c r="H1379" t="s">
        <v>53</v>
      </c>
      <c r="I1379" t="s">
        <v>54</v>
      </c>
    </row>
    <row r="1380" spans="1:9" x14ac:dyDescent="0.3">
      <c r="A1380">
        <v>1185732</v>
      </c>
      <c r="B1380" s="16">
        <v>44202</v>
      </c>
      <c r="C1380" t="s">
        <v>17</v>
      </c>
      <c r="D1380">
        <v>450</v>
      </c>
      <c r="E1380">
        <v>135000.00000000003</v>
      </c>
      <c r="F1380">
        <v>40500.000000000007</v>
      </c>
      <c r="G1380" t="s">
        <v>36</v>
      </c>
      <c r="H1380" t="s">
        <v>110</v>
      </c>
      <c r="I1380" t="s">
        <v>111</v>
      </c>
    </row>
    <row r="1381" spans="1:9" x14ac:dyDescent="0.3">
      <c r="A1381">
        <v>1197831</v>
      </c>
      <c r="B1381" s="16">
        <v>44202</v>
      </c>
      <c r="C1381" t="s">
        <v>21</v>
      </c>
      <c r="D1381">
        <v>575</v>
      </c>
      <c r="E1381">
        <v>172500</v>
      </c>
      <c r="F1381">
        <v>69000</v>
      </c>
      <c r="G1381" t="s">
        <v>48</v>
      </c>
      <c r="H1381" t="s">
        <v>92</v>
      </c>
      <c r="I1381" t="s">
        <v>93</v>
      </c>
    </row>
    <row r="1382" spans="1:9" x14ac:dyDescent="0.3">
      <c r="A1382">
        <v>1197831</v>
      </c>
      <c r="B1382" s="16">
        <v>44202</v>
      </c>
      <c r="C1382" t="s">
        <v>20</v>
      </c>
      <c r="D1382">
        <v>725</v>
      </c>
      <c r="E1382">
        <v>181250.00000000006</v>
      </c>
      <c r="F1382">
        <v>72500.000000000029</v>
      </c>
      <c r="G1382" t="s">
        <v>48</v>
      </c>
      <c r="H1382" t="s">
        <v>92</v>
      </c>
      <c r="I1382" t="s">
        <v>93</v>
      </c>
    </row>
    <row r="1383" spans="1:9" x14ac:dyDescent="0.3">
      <c r="A1383">
        <v>1197831</v>
      </c>
      <c r="B1383" s="16">
        <v>44202</v>
      </c>
      <c r="C1383" t="s">
        <v>19</v>
      </c>
      <c r="D1383">
        <v>725</v>
      </c>
      <c r="E1383">
        <v>253750</v>
      </c>
      <c r="F1383">
        <v>88812.5</v>
      </c>
      <c r="G1383" t="s">
        <v>48</v>
      </c>
      <c r="H1383" t="s">
        <v>92</v>
      </c>
      <c r="I1383" t="s">
        <v>93</v>
      </c>
    </row>
    <row r="1384" spans="1:9" x14ac:dyDescent="0.3">
      <c r="A1384">
        <v>1197831</v>
      </c>
      <c r="B1384" s="16">
        <v>44202</v>
      </c>
      <c r="C1384" t="s">
        <v>23</v>
      </c>
      <c r="D1384">
        <v>725</v>
      </c>
      <c r="E1384">
        <v>253750</v>
      </c>
      <c r="F1384">
        <v>126875</v>
      </c>
      <c r="G1384" t="s">
        <v>48</v>
      </c>
      <c r="H1384" t="s">
        <v>92</v>
      </c>
      <c r="I1384" t="s">
        <v>93</v>
      </c>
    </row>
    <row r="1385" spans="1:9" x14ac:dyDescent="0.3">
      <c r="A1385">
        <v>1197831</v>
      </c>
      <c r="B1385" s="16">
        <v>44202</v>
      </c>
      <c r="C1385" t="s">
        <v>22</v>
      </c>
      <c r="D1385">
        <v>625</v>
      </c>
      <c r="E1385">
        <v>281250</v>
      </c>
      <c r="F1385">
        <v>98437.5</v>
      </c>
      <c r="G1385" t="s">
        <v>48</v>
      </c>
      <c r="H1385" t="s">
        <v>92</v>
      </c>
      <c r="I1385" t="s">
        <v>93</v>
      </c>
    </row>
    <row r="1386" spans="1:9" x14ac:dyDescent="0.3">
      <c r="A1386">
        <v>1197831</v>
      </c>
      <c r="B1386" s="16">
        <v>44202</v>
      </c>
      <c r="C1386" t="s">
        <v>17</v>
      </c>
      <c r="D1386">
        <v>925</v>
      </c>
      <c r="E1386">
        <v>323750</v>
      </c>
      <c r="F1386">
        <v>129500</v>
      </c>
      <c r="G1386" t="s">
        <v>48</v>
      </c>
      <c r="H1386" t="s">
        <v>92</v>
      </c>
      <c r="I1386" t="s">
        <v>93</v>
      </c>
    </row>
    <row r="1387" spans="1:9" x14ac:dyDescent="0.3">
      <c r="A1387">
        <v>1128299</v>
      </c>
      <c r="B1387" s="16">
        <v>44202</v>
      </c>
      <c r="C1387" t="s">
        <v>17</v>
      </c>
      <c r="D1387">
        <v>975</v>
      </c>
      <c r="E1387">
        <v>585000</v>
      </c>
      <c r="F1387">
        <v>234000</v>
      </c>
      <c r="G1387" t="s">
        <v>31</v>
      </c>
      <c r="H1387" t="s">
        <v>32</v>
      </c>
      <c r="I1387" t="s">
        <v>33</v>
      </c>
    </row>
    <row r="1388" spans="1:9" x14ac:dyDescent="0.3">
      <c r="A1388">
        <v>1197831</v>
      </c>
      <c r="B1388" s="16">
        <v>44203</v>
      </c>
      <c r="C1388" t="s">
        <v>21</v>
      </c>
      <c r="D1388">
        <v>42</v>
      </c>
      <c r="E1388">
        <v>1386</v>
      </c>
      <c r="F1388">
        <v>609.84</v>
      </c>
      <c r="G1388" t="s">
        <v>15</v>
      </c>
      <c r="H1388" t="s">
        <v>123</v>
      </c>
      <c r="I1388" t="s">
        <v>124</v>
      </c>
    </row>
    <row r="1389" spans="1:9" x14ac:dyDescent="0.3">
      <c r="A1389">
        <v>1197831</v>
      </c>
      <c r="B1389" s="16">
        <v>44203</v>
      </c>
      <c r="C1389" t="s">
        <v>20</v>
      </c>
      <c r="D1389">
        <v>90</v>
      </c>
      <c r="E1389">
        <v>2520</v>
      </c>
      <c r="F1389">
        <v>1008</v>
      </c>
      <c r="G1389" t="s">
        <v>15</v>
      </c>
      <c r="H1389" t="s">
        <v>123</v>
      </c>
      <c r="I1389" t="s">
        <v>124</v>
      </c>
    </row>
    <row r="1390" spans="1:9" x14ac:dyDescent="0.3">
      <c r="A1390">
        <v>1189833</v>
      </c>
      <c r="B1390" s="16">
        <v>44203</v>
      </c>
      <c r="C1390" t="s">
        <v>22</v>
      </c>
      <c r="D1390">
        <v>59</v>
      </c>
      <c r="E1390">
        <v>2832</v>
      </c>
      <c r="F1390">
        <v>2039.0400000000002</v>
      </c>
      <c r="G1390" t="s">
        <v>36</v>
      </c>
      <c r="H1390" t="s">
        <v>53</v>
      </c>
      <c r="I1390" t="s">
        <v>54</v>
      </c>
    </row>
    <row r="1391" spans="1:9" x14ac:dyDescent="0.3">
      <c r="A1391">
        <v>1197831</v>
      </c>
      <c r="B1391" s="16">
        <v>44203</v>
      </c>
      <c r="C1391" t="s">
        <v>22</v>
      </c>
      <c r="D1391">
        <v>60</v>
      </c>
      <c r="E1391">
        <v>2940</v>
      </c>
      <c r="F1391">
        <v>1205.3999999999999</v>
      </c>
      <c r="G1391" t="s">
        <v>15</v>
      </c>
      <c r="H1391" t="s">
        <v>123</v>
      </c>
      <c r="I1391" t="s">
        <v>124</v>
      </c>
    </row>
    <row r="1392" spans="1:9" x14ac:dyDescent="0.3">
      <c r="A1392">
        <v>1197831</v>
      </c>
      <c r="B1392" s="16">
        <v>44203</v>
      </c>
      <c r="C1392" t="s">
        <v>23</v>
      </c>
      <c r="D1392">
        <v>81</v>
      </c>
      <c r="E1392">
        <v>2997</v>
      </c>
      <c r="F1392">
        <v>1498.5</v>
      </c>
      <c r="G1392" t="s">
        <v>15</v>
      </c>
      <c r="H1392" t="s">
        <v>123</v>
      </c>
      <c r="I1392" t="s">
        <v>124</v>
      </c>
    </row>
    <row r="1393" spans="1:9" x14ac:dyDescent="0.3">
      <c r="A1393">
        <v>1197831</v>
      </c>
      <c r="B1393" s="16">
        <v>44203</v>
      </c>
      <c r="C1393" t="s">
        <v>19</v>
      </c>
      <c r="D1393">
        <v>87</v>
      </c>
      <c r="E1393">
        <v>3219</v>
      </c>
      <c r="F1393">
        <v>1673.88</v>
      </c>
      <c r="G1393" t="s">
        <v>15</v>
      </c>
      <c r="H1393" t="s">
        <v>123</v>
      </c>
      <c r="I1393" t="s">
        <v>124</v>
      </c>
    </row>
    <row r="1394" spans="1:9" x14ac:dyDescent="0.3">
      <c r="A1394">
        <v>1197831</v>
      </c>
      <c r="B1394" s="16">
        <v>44203</v>
      </c>
      <c r="C1394" t="s">
        <v>17</v>
      </c>
      <c r="D1394">
        <v>125</v>
      </c>
      <c r="E1394">
        <v>4750</v>
      </c>
      <c r="F1394">
        <v>2422.5</v>
      </c>
      <c r="G1394" t="s">
        <v>15</v>
      </c>
      <c r="H1394" t="s">
        <v>123</v>
      </c>
      <c r="I1394" t="s">
        <v>124</v>
      </c>
    </row>
    <row r="1395" spans="1:9" x14ac:dyDescent="0.3">
      <c r="A1395">
        <v>1128299</v>
      </c>
      <c r="B1395" s="16">
        <v>44203</v>
      </c>
      <c r="C1395" t="s">
        <v>19</v>
      </c>
      <c r="D1395">
        <v>256</v>
      </c>
      <c r="E1395">
        <v>12800</v>
      </c>
      <c r="F1395">
        <v>3840</v>
      </c>
      <c r="G1395" t="s">
        <v>31</v>
      </c>
      <c r="H1395" t="s">
        <v>32</v>
      </c>
      <c r="I1395" t="s">
        <v>33</v>
      </c>
    </row>
    <row r="1396" spans="1:9" x14ac:dyDescent="0.3">
      <c r="A1396">
        <v>1128299</v>
      </c>
      <c r="B1396" s="16">
        <v>44203</v>
      </c>
      <c r="C1396" t="s">
        <v>19</v>
      </c>
      <c r="D1396">
        <v>248</v>
      </c>
      <c r="E1396">
        <v>15624</v>
      </c>
      <c r="F1396">
        <v>5780.88</v>
      </c>
      <c r="G1396" t="s">
        <v>31</v>
      </c>
      <c r="H1396" t="s">
        <v>32</v>
      </c>
      <c r="I1396" t="s">
        <v>33</v>
      </c>
    </row>
    <row r="1397" spans="1:9" x14ac:dyDescent="0.3">
      <c r="A1397">
        <v>1197831</v>
      </c>
      <c r="B1397" s="16">
        <v>44203</v>
      </c>
      <c r="C1397" t="s">
        <v>21</v>
      </c>
      <c r="D1397">
        <v>150</v>
      </c>
      <c r="E1397">
        <v>52500</v>
      </c>
      <c r="F1397">
        <v>15750</v>
      </c>
      <c r="G1397" t="s">
        <v>15</v>
      </c>
      <c r="H1397" t="s">
        <v>123</v>
      </c>
      <c r="I1397" t="s">
        <v>124</v>
      </c>
    </row>
    <row r="1398" spans="1:9" x14ac:dyDescent="0.3">
      <c r="A1398">
        <v>1197831</v>
      </c>
      <c r="B1398" s="16">
        <v>44203</v>
      </c>
      <c r="C1398" t="s">
        <v>20</v>
      </c>
      <c r="D1398">
        <v>300</v>
      </c>
      <c r="E1398">
        <v>90000.000000000015</v>
      </c>
      <c r="F1398">
        <v>27000.000000000004</v>
      </c>
      <c r="G1398" t="s">
        <v>15</v>
      </c>
      <c r="H1398" t="s">
        <v>123</v>
      </c>
      <c r="I1398" t="s">
        <v>124</v>
      </c>
    </row>
    <row r="1399" spans="1:9" x14ac:dyDescent="0.3">
      <c r="A1399">
        <v>1197831</v>
      </c>
      <c r="B1399" s="16">
        <v>44203</v>
      </c>
      <c r="C1399" t="s">
        <v>22</v>
      </c>
      <c r="D1399">
        <v>200</v>
      </c>
      <c r="E1399">
        <v>100000</v>
      </c>
      <c r="F1399">
        <v>30000</v>
      </c>
      <c r="G1399" t="s">
        <v>15</v>
      </c>
      <c r="H1399" t="s">
        <v>123</v>
      </c>
      <c r="I1399" t="s">
        <v>124</v>
      </c>
    </row>
    <row r="1400" spans="1:9" x14ac:dyDescent="0.3">
      <c r="A1400">
        <v>1189833</v>
      </c>
      <c r="B1400" s="16">
        <v>44203</v>
      </c>
      <c r="C1400" t="s">
        <v>22</v>
      </c>
      <c r="D1400">
        <v>225</v>
      </c>
      <c r="E1400">
        <v>112500</v>
      </c>
      <c r="F1400">
        <v>67500.000000000015</v>
      </c>
      <c r="G1400" t="s">
        <v>36</v>
      </c>
      <c r="H1400" t="s">
        <v>53</v>
      </c>
      <c r="I1400" t="s">
        <v>54</v>
      </c>
    </row>
    <row r="1401" spans="1:9" x14ac:dyDescent="0.3">
      <c r="A1401">
        <v>1197831</v>
      </c>
      <c r="B1401" s="16">
        <v>44203</v>
      </c>
      <c r="C1401" t="s">
        <v>19</v>
      </c>
      <c r="D1401">
        <v>300</v>
      </c>
      <c r="E1401">
        <v>120000</v>
      </c>
      <c r="F1401">
        <v>48000</v>
      </c>
      <c r="G1401" t="s">
        <v>15</v>
      </c>
      <c r="H1401" t="s">
        <v>123</v>
      </c>
      <c r="I1401" t="s">
        <v>124</v>
      </c>
    </row>
    <row r="1402" spans="1:9" x14ac:dyDescent="0.3">
      <c r="A1402">
        <v>1197831</v>
      </c>
      <c r="B1402" s="16">
        <v>44203</v>
      </c>
      <c r="C1402" t="s">
        <v>23</v>
      </c>
      <c r="D1402">
        <v>300</v>
      </c>
      <c r="E1402">
        <v>120000</v>
      </c>
      <c r="F1402">
        <v>42000</v>
      </c>
      <c r="G1402" t="s">
        <v>15</v>
      </c>
      <c r="H1402" t="s">
        <v>123</v>
      </c>
      <c r="I1402" t="s">
        <v>124</v>
      </c>
    </row>
    <row r="1403" spans="1:9" x14ac:dyDescent="0.3">
      <c r="A1403">
        <v>1197831</v>
      </c>
      <c r="B1403" s="16">
        <v>44203</v>
      </c>
      <c r="C1403" t="s">
        <v>17</v>
      </c>
      <c r="D1403">
        <v>500</v>
      </c>
      <c r="E1403">
        <v>200000</v>
      </c>
      <c r="F1403">
        <v>80000</v>
      </c>
      <c r="G1403" t="s">
        <v>15</v>
      </c>
      <c r="H1403" t="s">
        <v>123</v>
      </c>
      <c r="I1403" t="s">
        <v>124</v>
      </c>
    </row>
    <row r="1404" spans="1:9" x14ac:dyDescent="0.3">
      <c r="A1404">
        <v>1128299</v>
      </c>
      <c r="B1404" s="16">
        <v>44203</v>
      </c>
      <c r="C1404" t="s">
        <v>19</v>
      </c>
      <c r="D1404">
        <v>825</v>
      </c>
      <c r="E1404">
        <v>536250</v>
      </c>
      <c r="F1404">
        <v>134062.5</v>
      </c>
      <c r="G1404" t="s">
        <v>31</v>
      </c>
      <c r="H1404" t="s">
        <v>32</v>
      </c>
      <c r="I1404" t="s">
        <v>33</v>
      </c>
    </row>
    <row r="1405" spans="1:9" x14ac:dyDescent="0.3">
      <c r="A1405">
        <v>1189833</v>
      </c>
      <c r="B1405" s="16">
        <v>44204</v>
      </c>
      <c r="C1405" t="s">
        <v>23</v>
      </c>
      <c r="D1405">
        <v>119</v>
      </c>
      <c r="E1405">
        <v>5117</v>
      </c>
      <c r="F1405">
        <v>1893.29</v>
      </c>
      <c r="G1405" t="s">
        <v>36</v>
      </c>
      <c r="H1405" t="s">
        <v>53</v>
      </c>
      <c r="I1405" t="s">
        <v>54</v>
      </c>
    </row>
    <row r="1406" spans="1:9" x14ac:dyDescent="0.3">
      <c r="A1406">
        <v>1128299</v>
      </c>
      <c r="B1406" s="16">
        <v>44204</v>
      </c>
      <c r="C1406" t="s">
        <v>20</v>
      </c>
      <c r="D1406">
        <v>281</v>
      </c>
      <c r="E1406">
        <v>11802</v>
      </c>
      <c r="F1406">
        <v>5310.9000000000005</v>
      </c>
      <c r="G1406" t="s">
        <v>31</v>
      </c>
      <c r="H1406" t="s">
        <v>32</v>
      </c>
      <c r="I1406" t="s">
        <v>33</v>
      </c>
    </row>
    <row r="1407" spans="1:9" x14ac:dyDescent="0.3">
      <c r="A1407">
        <v>1128299</v>
      </c>
      <c r="B1407" s="16">
        <v>44204</v>
      </c>
      <c r="C1407" t="s">
        <v>20</v>
      </c>
      <c r="D1407">
        <v>206</v>
      </c>
      <c r="E1407">
        <v>13184</v>
      </c>
      <c r="F1407">
        <v>7251.2000000000007</v>
      </c>
      <c r="G1407" t="s">
        <v>31</v>
      </c>
      <c r="H1407" t="s">
        <v>32</v>
      </c>
      <c r="I1407" t="s">
        <v>33</v>
      </c>
    </row>
    <row r="1408" spans="1:9" x14ac:dyDescent="0.3">
      <c r="A1408">
        <v>1189833</v>
      </c>
      <c r="B1408" s="16">
        <v>44204</v>
      </c>
      <c r="C1408" t="s">
        <v>23</v>
      </c>
      <c r="D1408">
        <v>425</v>
      </c>
      <c r="E1408">
        <v>191250</v>
      </c>
      <c r="F1408">
        <v>47812.5</v>
      </c>
      <c r="G1408" t="s">
        <v>36</v>
      </c>
      <c r="H1408" t="s">
        <v>53</v>
      </c>
      <c r="I1408" t="s">
        <v>54</v>
      </c>
    </row>
    <row r="1409" spans="1:9" x14ac:dyDescent="0.3">
      <c r="A1409">
        <v>1128299</v>
      </c>
      <c r="B1409" s="16">
        <v>44204</v>
      </c>
      <c r="C1409" t="s">
        <v>20</v>
      </c>
      <c r="D1409">
        <v>825</v>
      </c>
      <c r="E1409">
        <v>536250</v>
      </c>
      <c r="F1409">
        <v>214500</v>
      </c>
      <c r="G1409" t="s">
        <v>31</v>
      </c>
      <c r="H1409" t="s">
        <v>32</v>
      </c>
      <c r="I1409" t="s">
        <v>33</v>
      </c>
    </row>
    <row r="1410" spans="1:9" x14ac:dyDescent="0.3">
      <c r="A1410">
        <v>1197831</v>
      </c>
      <c r="B1410" s="16">
        <v>44205</v>
      </c>
      <c r="C1410" t="s">
        <v>21</v>
      </c>
      <c r="D1410">
        <v>33</v>
      </c>
      <c r="E1410">
        <v>924</v>
      </c>
      <c r="F1410">
        <v>415.79999999999995</v>
      </c>
      <c r="G1410" t="s">
        <v>36</v>
      </c>
      <c r="H1410" t="s">
        <v>108</v>
      </c>
      <c r="I1410" t="s">
        <v>109</v>
      </c>
    </row>
    <row r="1411" spans="1:9" x14ac:dyDescent="0.3">
      <c r="A1411">
        <v>1197831</v>
      </c>
      <c r="B1411" s="16">
        <v>44205</v>
      </c>
      <c r="C1411" t="s">
        <v>20</v>
      </c>
      <c r="D1411">
        <v>74</v>
      </c>
      <c r="E1411">
        <v>1850</v>
      </c>
      <c r="F1411">
        <v>740</v>
      </c>
      <c r="G1411" t="s">
        <v>36</v>
      </c>
      <c r="H1411" t="s">
        <v>108</v>
      </c>
      <c r="I1411" t="s">
        <v>109</v>
      </c>
    </row>
    <row r="1412" spans="1:9" x14ac:dyDescent="0.3">
      <c r="A1412">
        <v>1197831</v>
      </c>
      <c r="B1412" s="16">
        <v>44205</v>
      </c>
      <c r="C1412" t="s">
        <v>22</v>
      </c>
      <c r="D1412">
        <v>49</v>
      </c>
      <c r="E1412">
        <v>2107</v>
      </c>
      <c r="F1412">
        <v>1032.43</v>
      </c>
      <c r="G1412" t="s">
        <v>36</v>
      </c>
      <c r="H1412" t="s">
        <v>108</v>
      </c>
      <c r="I1412" t="s">
        <v>109</v>
      </c>
    </row>
    <row r="1413" spans="1:9" x14ac:dyDescent="0.3">
      <c r="A1413">
        <v>1197831</v>
      </c>
      <c r="B1413" s="16">
        <v>44205</v>
      </c>
      <c r="C1413" t="s">
        <v>19</v>
      </c>
      <c r="D1413">
        <v>74</v>
      </c>
      <c r="E1413">
        <v>2368</v>
      </c>
      <c r="F1413">
        <v>1041.92</v>
      </c>
      <c r="G1413" t="s">
        <v>36</v>
      </c>
      <c r="H1413" t="s">
        <v>108</v>
      </c>
      <c r="I1413" t="s">
        <v>109</v>
      </c>
    </row>
    <row r="1414" spans="1:9" x14ac:dyDescent="0.3">
      <c r="A1414">
        <v>1197831</v>
      </c>
      <c r="B1414" s="16">
        <v>44205</v>
      </c>
      <c r="C1414" t="s">
        <v>23</v>
      </c>
      <c r="D1414">
        <v>72</v>
      </c>
      <c r="E1414">
        <v>2376</v>
      </c>
      <c r="F1414">
        <v>1211.76</v>
      </c>
      <c r="G1414" t="s">
        <v>36</v>
      </c>
      <c r="H1414" t="s">
        <v>108</v>
      </c>
      <c r="I1414" t="s">
        <v>109</v>
      </c>
    </row>
    <row r="1415" spans="1:9" x14ac:dyDescent="0.3">
      <c r="A1415">
        <v>1197831</v>
      </c>
      <c r="B1415" s="16">
        <v>44205</v>
      </c>
      <c r="C1415" t="s">
        <v>17</v>
      </c>
      <c r="D1415">
        <v>128</v>
      </c>
      <c r="E1415">
        <v>4224</v>
      </c>
      <c r="F1415">
        <v>1900.7999999999997</v>
      </c>
      <c r="G1415" t="s">
        <v>36</v>
      </c>
      <c r="H1415" t="s">
        <v>108</v>
      </c>
      <c r="I1415" t="s">
        <v>109</v>
      </c>
    </row>
    <row r="1416" spans="1:9" x14ac:dyDescent="0.3">
      <c r="A1416">
        <v>1185732</v>
      </c>
      <c r="B1416" s="16">
        <v>44205</v>
      </c>
      <c r="C1416" t="s">
        <v>21</v>
      </c>
      <c r="D1416">
        <v>209</v>
      </c>
      <c r="E1416">
        <v>5225</v>
      </c>
      <c r="F1416">
        <v>1828.7499999999998</v>
      </c>
      <c r="G1416" t="s">
        <v>48</v>
      </c>
      <c r="H1416" t="s">
        <v>90</v>
      </c>
      <c r="I1416" t="s">
        <v>91</v>
      </c>
    </row>
    <row r="1417" spans="1:9" x14ac:dyDescent="0.3">
      <c r="A1417">
        <v>1189833</v>
      </c>
      <c r="B1417" s="16">
        <v>44205</v>
      </c>
      <c r="C1417" t="s">
        <v>17</v>
      </c>
      <c r="D1417">
        <v>173</v>
      </c>
      <c r="E1417">
        <v>5536</v>
      </c>
      <c r="F1417">
        <v>3044.8</v>
      </c>
      <c r="G1417" t="s">
        <v>36</v>
      </c>
      <c r="H1417" t="s">
        <v>53</v>
      </c>
      <c r="I1417" t="s">
        <v>54</v>
      </c>
    </row>
    <row r="1418" spans="1:9" x14ac:dyDescent="0.3">
      <c r="A1418">
        <v>1185732</v>
      </c>
      <c r="B1418" s="16">
        <v>44205</v>
      </c>
      <c r="C1418" t="s">
        <v>20</v>
      </c>
      <c r="D1418">
        <v>264</v>
      </c>
      <c r="E1418">
        <v>6336</v>
      </c>
      <c r="F1418">
        <v>2027.52</v>
      </c>
      <c r="G1418" t="s">
        <v>48</v>
      </c>
      <c r="H1418" t="s">
        <v>90</v>
      </c>
      <c r="I1418" t="s">
        <v>91</v>
      </c>
    </row>
    <row r="1419" spans="1:9" x14ac:dyDescent="0.3">
      <c r="A1419">
        <v>1185732</v>
      </c>
      <c r="B1419" s="16">
        <v>44205</v>
      </c>
      <c r="C1419" t="s">
        <v>21</v>
      </c>
      <c r="D1419">
        <v>203</v>
      </c>
      <c r="E1419">
        <v>6902</v>
      </c>
      <c r="F1419">
        <v>3036.88</v>
      </c>
      <c r="G1419" t="s">
        <v>48</v>
      </c>
      <c r="H1419" t="s">
        <v>90</v>
      </c>
      <c r="I1419" t="s">
        <v>91</v>
      </c>
    </row>
    <row r="1420" spans="1:9" x14ac:dyDescent="0.3">
      <c r="A1420">
        <v>1185732</v>
      </c>
      <c r="B1420" s="16">
        <v>44205</v>
      </c>
      <c r="C1420" t="s">
        <v>20</v>
      </c>
      <c r="D1420">
        <v>248</v>
      </c>
      <c r="E1420">
        <v>7192</v>
      </c>
      <c r="F1420">
        <v>2804.88</v>
      </c>
      <c r="G1420" t="s">
        <v>48</v>
      </c>
      <c r="H1420" t="s">
        <v>90</v>
      </c>
      <c r="I1420" t="s">
        <v>91</v>
      </c>
    </row>
    <row r="1421" spans="1:9" x14ac:dyDescent="0.3">
      <c r="A1421">
        <v>1185732</v>
      </c>
      <c r="B1421" s="16">
        <v>44205</v>
      </c>
      <c r="C1421" t="s">
        <v>19</v>
      </c>
      <c r="D1421">
        <v>206</v>
      </c>
      <c r="E1421">
        <v>7622</v>
      </c>
      <c r="F1421">
        <v>3429.8999999999996</v>
      </c>
      <c r="G1421" t="s">
        <v>48</v>
      </c>
      <c r="H1421" t="s">
        <v>90</v>
      </c>
      <c r="I1421" t="s">
        <v>91</v>
      </c>
    </row>
    <row r="1422" spans="1:9" x14ac:dyDescent="0.3">
      <c r="A1422">
        <v>1185732</v>
      </c>
      <c r="B1422" s="16">
        <v>44205</v>
      </c>
      <c r="C1422" t="s">
        <v>19</v>
      </c>
      <c r="D1422">
        <v>256</v>
      </c>
      <c r="E1422">
        <v>7680</v>
      </c>
      <c r="F1422">
        <v>3071.9999999999995</v>
      </c>
      <c r="G1422" t="s">
        <v>48</v>
      </c>
      <c r="H1422" t="s">
        <v>90</v>
      </c>
      <c r="I1422" t="s">
        <v>91</v>
      </c>
    </row>
    <row r="1423" spans="1:9" x14ac:dyDescent="0.3">
      <c r="A1423">
        <v>1185732</v>
      </c>
      <c r="B1423" s="16">
        <v>44205</v>
      </c>
      <c r="C1423" t="s">
        <v>23</v>
      </c>
      <c r="D1423">
        <v>281</v>
      </c>
      <c r="E1423">
        <v>8430</v>
      </c>
      <c r="F1423">
        <v>4467.9000000000005</v>
      </c>
      <c r="G1423" t="s">
        <v>48</v>
      </c>
      <c r="H1423" t="s">
        <v>90</v>
      </c>
      <c r="I1423" t="s">
        <v>91</v>
      </c>
    </row>
    <row r="1424" spans="1:9" x14ac:dyDescent="0.3">
      <c r="A1424">
        <v>1185732</v>
      </c>
      <c r="B1424" s="16">
        <v>44205</v>
      </c>
      <c r="C1424" t="s">
        <v>22</v>
      </c>
      <c r="D1424">
        <v>247</v>
      </c>
      <c r="E1424">
        <v>8645</v>
      </c>
      <c r="F1424">
        <v>3371.5499999999997</v>
      </c>
      <c r="G1424" t="s">
        <v>48</v>
      </c>
      <c r="H1424" t="s">
        <v>90</v>
      </c>
      <c r="I1424" t="s">
        <v>91</v>
      </c>
    </row>
    <row r="1425" spans="1:9" x14ac:dyDescent="0.3">
      <c r="A1425">
        <v>1185732</v>
      </c>
      <c r="B1425" s="16">
        <v>44205</v>
      </c>
      <c r="C1425" t="s">
        <v>23</v>
      </c>
      <c r="D1425">
        <v>239</v>
      </c>
      <c r="E1425">
        <v>8843</v>
      </c>
      <c r="F1425">
        <v>5305.8</v>
      </c>
      <c r="G1425" t="s">
        <v>48</v>
      </c>
      <c r="H1425" t="s">
        <v>90</v>
      </c>
      <c r="I1425" t="s">
        <v>91</v>
      </c>
    </row>
    <row r="1426" spans="1:9" x14ac:dyDescent="0.3">
      <c r="A1426">
        <v>1185732</v>
      </c>
      <c r="B1426" s="16">
        <v>44205</v>
      </c>
      <c r="C1426" t="s">
        <v>22</v>
      </c>
      <c r="D1426">
        <v>189</v>
      </c>
      <c r="E1426">
        <v>8883</v>
      </c>
      <c r="F1426">
        <v>4175.01</v>
      </c>
      <c r="G1426" t="s">
        <v>48</v>
      </c>
      <c r="H1426" t="s">
        <v>90</v>
      </c>
      <c r="I1426" t="s">
        <v>91</v>
      </c>
    </row>
    <row r="1427" spans="1:9" x14ac:dyDescent="0.3">
      <c r="A1427">
        <v>1185732</v>
      </c>
      <c r="B1427" s="16">
        <v>44205</v>
      </c>
      <c r="C1427" t="s">
        <v>17</v>
      </c>
      <c r="D1427">
        <v>349</v>
      </c>
      <c r="E1427">
        <v>9074</v>
      </c>
      <c r="F1427">
        <v>4264.7800000000007</v>
      </c>
      <c r="G1427" t="s">
        <v>48</v>
      </c>
      <c r="H1427" t="s">
        <v>90</v>
      </c>
      <c r="I1427" t="s">
        <v>91</v>
      </c>
    </row>
    <row r="1428" spans="1:9" x14ac:dyDescent="0.3">
      <c r="A1428">
        <v>1128299</v>
      </c>
      <c r="B1428" s="16">
        <v>44205</v>
      </c>
      <c r="C1428" t="s">
        <v>21</v>
      </c>
      <c r="D1428">
        <v>224</v>
      </c>
      <c r="E1428">
        <v>9184</v>
      </c>
      <c r="F1428">
        <v>3765.4399999999996</v>
      </c>
      <c r="G1428" t="s">
        <v>31</v>
      </c>
      <c r="H1428" t="s">
        <v>32</v>
      </c>
      <c r="I1428" t="s">
        <v>33</v>
      </c>
    </row>
    <row r="1429" spans="1:9" x14ac:dyDescent="0.3">
      <c r="A1429">
        <v>1185732</v>
      </c>
      <c r="B1429" s="16">
        <v>44205</v>
      </c>
      <c r="C1429" t="s">
        <v>17</v>
      </c>
      <c r="D1429">
        <v>256</v>
      </c>
      <c r="E1429">
        <v>9984</v>
      </c>
      <c r="F1429">
        <v>5790.7200000000012</v>
      </c>
      <c r="G1429" t="s">
        <v>48</v>
      </c>
      <c r="H1429" t="s">
        <v>90</v>
      </c>
      <c r="I1429" t="s">
        <v>91</v>
      </c>
    </row>
    <row r="1430" spans="1:9" x14ac:dyDescent="0.3">
      <c r="A1430">
        <v>1128299</v>
      </c>
      <c r="B1430" s="16">
        <v>44205</v>
      </c>
      <c r="C1430" t="s">
        <v>21</v>
      </c>
      <c r="D1430">
        <v>210</v>
      </c>
      <c r="E1430">
        <v>12390</v>
      </c>
      <c r="F1430">
        <v>6071.0999999999995</v>
      </c>
      <c r="G1430" t="s">
        <v>31</v>
      </c>
      <c r="H1430" t="s">
        <v>32</v>
      </c>
      <c r="I1430" t="s">
        <v>33</v>
      </c>
    </row>
    <row r="1431" spans="1:9" x14ac:dyDescent="0.3">
      <c r="A1431">
        <v>1197831</v>
      </c>
      <c r="B1431" s="16">
        <v>44205</v>
      </c>
      <c r="C1431" t="s">
        <v>21</v>
      </c>
      <c r="D1431">
        <v>125</v>
      </c>
      <c r="E1431">
        <v>37500.000000000007</v>
      </c>
      <c r="F1431">
        <v>11250.000000000002</v>
      </c>
      <c r="G1431" t="s">
        <v>36</v>
      </c>
      <c r="H1431" t="s">
        <v>108</v>
      </c>
      <c r="I1431" t="s">
        <v>109</v>
      </c>
    </row>
    <row r="1432" spans="1:9" x14ac:dyDescent="0.3">
      <c r="A1432">
        <v>1197831</v>
      </c>
      <c r="B1432" s="16">
        <v>44205</v>
      </c>
      <c r="C1432" t="s">
        <v>20</v>
      </c>
      <c r="D1432">
        <v>275</v>
      </c>
      <c r="E1432">
        <v>68750.000000000015</v>
      </c>
      <c r="F1432">
        <v>20625.000000000004</v>
      </c>
      <c r="G1432" t="s">
        <v>36</v>
      </c>
      <c r="H1432" t="s">
        <v>108</v>
      </c>
      <c r="I1432" t="s">
        <v>109</v>
      </c>
    </row>
    <row r="1433" spans="1:9" x14ac:dyDescent="0.3">
      <c r="A1433">
        <v>1197831</v>
      </c>
      <c r="B1433" s="16">
        <v>44205</v>
      </c>
      <c r="C1433" t="s">
        <v>22</v>
      </c>
      <c r="D1433">
        <v>175</v>
      </c>
      <c r="E1433">
        <v>78749.999999999985</v>
      </c>
      <c r="F1433">
        <v>27562.499999999993</v>
      </c>
      <c r="G1433" t="s">
        <v>36</v>
      </c>
      <c r="H1433" t="s">
        <v>108</v>
      </c>
      <c r="I1433" t="s">
        <v>109</v>
      </c>
    </row>
    <row r="1434" spans="1:9" x14ac:dyDescent="0.3">
      <c r="A1434">
        <v>1197831</v>
      </c>
      <c r="B1434" s="16">
        <v>44205</v>
      </c>
      <c r="C1434" t="s">
        <v>19</v>
      </c>
      <c r="D1434">
        <v>275</v>
      </c>
      <c r="E1434">
        <v>96250</v>
      </c>
      <c r="F1434">
        <v>28875</v>
      </c>
      <c r="G1434" t="s">
        <v>36</v>
      </c>
      <c r="H1434" t="s">
        <v>108</v>
      </c>
      <c r="I1434" t="s">
        <v>109</v>
      </c>
    </row>
    <row r="1435" spans="1:9" x14ac:dyDescent="0.3">
      <c r="A1435">
        <v>1197831</v>
      </c>
      <c r="B1435" s="16">
        <v>44205</v>
      </c>
      <c r="C1435" t="s">
        <v>23</v>
      </c>
      <c r="D1435">
        <v>275</v>
      </c>
      <c r="E1435">
        <v>96250</v>
      </c>
      <c r="F1435">
        <v>38500</v>
      </c>
      <c r="G1435" t="s">
        <v>36</v>
      </c>
      <c r="H1435" t="s">
        <v>108</v>
      </c>
      <c r="I1435" t="s">
        <v>109</v>
      </c>
    </row>
    <row r="1436" spans="1:9" x14ac:dyDescent="0.3">
      <c r="A1436">
        <v>1197831</v>
      </c>
      <c r="B1436" s="16">
        <v>44205</v>
      </c>
      <c r="C1436" t="s">
        <v>17</v>
      </c>
      <c r="D1436">
        <v>475</v>
      </c>
      <c r="E1436">
        <v>166250</v>
      </c>
      <c r="F1436">
        <v>58187.499999999993</v>
      </c>
      <c r="G1436" t="s">
        <v>36</v>
      </c>
      <c r="H1436" t="s">
        <v>108</v>
      </c>
      <c r="I1436" t="s">
        <v>109</v>
      </c>
    </row>
    <row r="1437" spans="1:9" x14ac:dyDescent="0.3">
      <c r="A1437">
        <v>1189833</v>
      </c>
      <c r="B1437" s="16">
        <v>44205</v>
      </c>
      <c r="C1437" t="s">
        <v>17</v>
      </c>
      <c r="D1437">
        <v>575</v>
      </c>
      <c r="E1437">
        <v>201250</v>
      </c>
      <c r="F1437">
        <v>90562.5</v>
      </c>
      <c r="G1437" t="s">
        <v>36</v>
      </c>
      <c r="H1437" t="s">
        <v>53</v>
      </c>
      <c r="I1437" t="s">
        <v>54</v>
      </c>
    </row>
    <row r="1438" spans="1:9" x14ac:dyDescent="0.3">
      <c r="A1438">
        <v>1185732</v>
      </c>
      <c r="B1438" s="16">
        <v>44205</v>
      </c>
      <c r="C1438" t="s">
        <v>21</v>
      </c>
      <c r="D1438">
        <v>675</v>
      </c>
      <c r="E1438">
        <v>236250</v>
      </c>
      <c r="F1438">
        <v>70875</v>
      </c>
      <c r="G1438" t="s">
        <v>48</v>
      </c>
      <c r="H1438" t="s">
        <v>90</v>
      </c>
      <c r="I1438" t="s">
        <v>91</v>
      </c>
    </row>
    <row r="1439" spans="1:9" x14ac:dyDescent="0.3">
      <c r="A1439">
        <v>1185732</v>
      </c>
      <c r="B1439" s="16">
        <v>44205</v>
      </c>
      <c r="C1439" t="s">
        <v>20</v>
      </c>
      <c r="D1439">
        <v>825</v>
      </c>
      <c r="E1439">
        <v>247500.00000000003</v>
      </c>
      <c r="F1439">
        <v>61875.000000000007</v>
      </c>
      <c r="G1439" t="s">
        <v>48</v>
      </c>
      <c r="H1439" t="s">
        <v>90</v>
      </c>
      <c r="I1439" t="s">
        <v>91</v>
      </c>
    </row>
    <row r="1440" spans="1:9" x14ac:dyDescent="0.3">
      <c r="A1440">
        <v>1185732</v>
      </c>
      <c r="B1440" s="16">
        <v>44205</v>
      </c>
      <c r="C1440" t="s">
        <v>19</v>
      </c>
      <c r="D1440">
        <v>825</v>
      </c>
      <c r="E1440">
        <v>330000</v>
      </c>
      <c r="F1440">
        <v>115499.99999999999</v>
      </c>
      <c r="G1440" t="s">
        <v>48</v>
      </c>
      <c r="H1440" t="s">
        <v>90</v>
      </c>
      <c r="I1440" t="s">
        <v>91</v>
      </c>
    </row>
    <row r="1441" spans="1:9" x14ac:dyDescent="0.3">
      <c r="A1441">
        <v>1185732</v>
      </c>
      <c r="B1441" s="16">
        <v>44205</v>
      </c>
      <c r="C1441" t="s">
        <v>23</v>
      </c>
      <c r="D1441">
        <v>825</v>
      </c>
      <c r="E1441">
        <v>330000</v>
      </c>
      <c r="F1441">
        <v>165000</v>
      </c>
      <c r="G1441" t="s">
        <v>48</v>
      </c>
      <c r="H1441" t="s">
        <v>90</v>
      </c>
      <c r="I1441" t="s">
        <v>91</v>
      </c>
    </row>
    <row r="1442" spans="1:9" x14ac:dyDescent="0.3">
      <c r="A1442">
        <v>1185732</v>
      </c>
      <c r="B1442" s="16">
        <v>44205</v>
      </c>
      <c r="C1442" t="s">
        <v>22</v>
      </c>
      <c r="D1442">
        <v>725</v>
      </c>
      <c r="E1442">
        <v>362500</v>
      </c>
      <c r="F1442">
        <v>126874.99999999999</v>
      </c>
      <c r="G1442" t="s">
        <v>48</v>
      </c>
      <c r="H1442" t="s">
        <v>90</v>
      </c>
      <c r="I1442" t="s">
        <v>91</v>
      </c>
    </row>
    <row r="1443" spans="1:9" x14ac:dyDescent="0.3">
      <c r="A1443">
        <v>1185732</v>
      </c>
      <c r="B1443" s="16">
        <v>44205</v>
      </c>
      <c r="C1443" t="s">
        <v>17</v>
      </c>
      <c r="D1443">
        <v>1025</v>
      </c>
      <c r="E1443">
        <v>410000</v>
      </c>
      <c r="F1443">
        <v>184500</v>
      </c>
      <c r="G1443" t="s">
        <v>48</v>
      </c>
      <c r="H1443" t="s">
        <v>90</v>
      </c>
      <c r="I1443" t="s">
        <v>91</v>
      </c>
    </row>
    <row r="1444" spans="1:9" x14ac:dyDescent="0.3">
      <c r="A1444">
        <v>1128299</v>
      </c>
      <c r="B1444" s="16">
        <v>44205</v>
      </c>
      <c r="C1444" t="s">
        <v>21</v>
      </c>
      <c r="D1444">
        <v>700</v>
      </c>
      <c r="E1444">
        <v>420000</v>
      </c>
      <c r="F1444">
        <v>147000</v>
      </c>
      <c r="G1444" t="s">
        <v>31</v>
      </c>
      <c r="H1444" t="s">
        <v>32</v>
      </c>
      <c r="I1444" t="s">
        <v>33</v>
      </c>
    </row>
    <row r="1445" spans="1:9" x14ac:dyDescent="0.3">
      <c r="A1445">
        <v>1185732</v>
      </c>
      <c r="B1445" s="16">
        <v>44206</v>
      </c>
      <c r="C1445" t="s">
        <v>21</v>
      </c>
      <c r="D1445">
        <v>24</v>
      </c>
      <c r="E1445">
        <v>576</v>
      </c>
      <c r="F1445">
        <v>264.96000000000004</v>
      </c>
      <c r="G1445" t="s">
        <v>15</v>
      </c>
      <c r="H1445" t="s">
        <v>125</v>
      </c>
      <c r="I1445" t="s">
        <v>126</v>
      </c>
    </row>
    <row r="1446" spans="1:9" x14ac:dyDescent="0.3">
      <c r="A1446">
        <v>1185732</v>
      </c>
      <c r="B1446" s="16">
        <v>44206</v>
      </c>
      <c r="C1446" t="s">
        <v>21</v>
      </c>
      <c r="D1446">
        <v>20</v>
      </c>
      <c r="E1446">
        <v>580</v>
      </c>
      <c r="F1446">
        <v>307.40000000000003</v>
      </c>
      <c r="G1446" t="s">
        <v>15</v>
      </c>
      <c r="H1446" t="s">
        <v>125</v>
      </c>
      <c r="I1446" t="s">
        <v>126</v>
      </c>
    </row>
    <row r="1447" spans="1:9" x14ac:dyDescent="0.3">
      <c r="A1447">
        <v>1189833</v>
      </c>
      <c r="B1447" s="16">
        <v>44206</v>
      </c>
      <c r="C1447" t="s">
        <v>21</v>
      </c>
      <c r="D1447">
        <v>38</v>
      </c>
      <c r="E1447">
        <v>1026</v>
      </c>
      <c r="F1447">
        <v>513</v>
      </c>
      <c r="G1447" t="s">
        <v>15</v>
      </c>
      <c r="H1447" t="s">
        <v>121</v>
      </c>
      <c r="I1447" t="s">
        <v>122</v>
      </c>
    </row>
    <row r="1448" spans="1:9" x14ac:dyDescent="0.3">
      <c r="A1448">
        <v>1128299</v>
      </c>
      <c r="B1448" s="16">
        <v>44206</v>
      </c>
      <c r="C1448" t="s">
        <v>21</v>
      </c>
      <c r="D1448">
        <v>44</v>
      </c>
      <c r="E1448">
        <v>1232</v>
      </c>
      <c r="F1448">
        <v>591.36</v>
      </c>
      <c r="G1448" t="s">
        <v>36</v>
      </c>
      <c r="H1448" t="s">
        <v>114</v>
      </c>
      <c r="I1448" t="s">
        <v>115</v>
      </c>
    </row>
    <row r="1449" spans="1:9" x14ac:dyDescent="0.3">
      <c r="A1449">
        <v>1185732</v>
      </c>
      <c r="B1449" s="16">
        <v>44206</v>
      </c>
      <c r="C1449" t="s">
        <v>20</v>
      </c>
      <c r="D1449">
        <v>72</v>
      </c>
      <c r="E1449">
        <v>1368</v>
      </c>
      <c r="F1449">
        <v>574.56000000000006</v>
      </c>
      <c r="G1449" t="s">
        <v>15</v>
      </c>
      <c r="H1449" t="s">
        <v>125</v>
      </c>
      <c r="I1449" t="s">
        <v>126</v>
      </c>
    </row>
    <row r="1450" spans="1:9" x14ac:dyDescent="0.3">
      <c r="A1450">
        <v>1185732</v>
      </c>
      <c r="B1450" s="16">
        <v>44206</v>
      </c>
      <c r="C1450" t="s">
        <v>22</v>
      </c>
      <c r="D1450">
        <v>33</v>
      </c>
      <c r="E1450">
        <v>1452</v>
      </c>
      <c r="F1450">
        <v>580.80000000000007</v>
      </c>
      <c r="G1450" t="s">
        <v>15</v>
      </c>
      <c r="H1450" t="s">
        <v>125</v>
      </c>
      <c r="I1450" t="s">
        <v>126</v>
      </c>
    </row>
    <row r="1451" spans="1:9" x14ac:dyDescent="0.3">
      <c r="A1451">
        <v>1185732</v>
      </c>
      <c r="B1451" s="16">
        <v>44206</v>
      </c>
      <c r="C1451" t="s">
        <v>22</v>
      </c>
      <c r="D1451">
        <v>44</v>
      </c>
      <c r="E1451">
        <v>1496</v>
      </c>
      <c r="F1451">
        <v>538.55999999999995</v>
      </c>
      <c r="G1451" t="s">
        <v>15</v>
      </c>
      <c r="H1451" t="s">
        <v>125</v>
      </c>
      <c r="I1451" t="s">
        <v>126</v>
      </c>
    </row>
    <row r="1452" spans="1:9" x14ac:dyDescent="0.3">
      <c r="A1452">
        <v>1185732</v>
      </c>
      <c r="B1452" s="16">
        <v>44206</v>
      </c>
      <c r="C1452" t="s">
        <v>20</v>
      </c>
      <c r="D1452">
        <v>63</v>
      </c>
      <c r="E1452">
        <v>1512</v>
      </c>
      <c r="F1452">
        <v>831.6</v>
      </c>
      <c r="G1452" t="s">
        <v>15</v>
      </c>
      <c r="H1452" t="s">
        <v>125</v>
      </c>
      <c r="I1452" t="s">
        <v>126</v>
      </c>
    </row>
    <row r="1453" spans="1:9" x14ac:dyDescent="0.3">
      <c r="A1453">
        <v>1189833</v>
      </c>
      <c r="B1453" s="16">
        <v>44206</v>
      </c>
      <c r="C1453" t="s">
        <v>20</v>
      </c>
      <c r="D1453">
        <v>72</v>
      </c>
      <c r="E1453">
        <v>1728</v>
      </c>
      <c r="F1453">
        <v>881.28</v>
      </c>
      <c r="G1453" t="s">
        <v>15</v>
      </c>
      <c r="H1453" t="s">
        <v>121</v>
      </c>
      <c r="I1453" t="s">
        <v>122</v>
      </c>
    </row>
    <row r="1454" spans="1:9" x14ac:dyDescent="0.3">
      <c r="A1454">
        <v>1185732</v>
      </c>
      <c r="B1454" s="16">
        <v>44206</v>
      </c>
      <c r="C1454" t="s">
        <v>23</v>
      </c>
      <c r="D1454">
        <v>72</v>
      </c>
      <c r="E1454">
        <v>1872</v>
      </c>
      <c r="F1454">
        <v>879.84</v>
      </c>
      <c r="G1454" t="s">
        <v>15</v>
      </c>
      <c r="H1454" t="s">
        <v>125</v>
      </c>
      <c r="I1454" t="s">
        <v>126</v>
      </c>
    </row>
    <row r="1455" spans="1:9" x14ac:dyDescent="0.3">
      <c r="A1455">
        <v>1189833</v>
      </c>
      <c r="B1455" s="16">
        <v>44206</v>
      </c>
      <c r="C1455" t="s">
        <v>22</v>
      </c>
      <c r="D1455">
        <v>47</v>
      </c>
      <c r="E1455">
        <v>1927</v>
      </c>
      <c r="F1455">
        <v>770.80000000000007</v>
      </c>
      <c r="G1455" t="s">
        <v>15</v>
      </c>
      <c r="H1455" t="s">
        <v>121</v>
      </c>
      <c r="I1455" t="s">
        <v>122</v>
      </c>
    </row>
    <row r="1456" spans="1:9" x14ac:dyDescent="0.3">
      <c r="A1456">
        <v>1185732</v>
      </c>
      <c r="B1456" s="16">
        <v>44206</v>
      </c>
      <c r="C1456" t="s">
        <v>23</v>
      </c>
      <c r="D1456">
        <v>63</v>
      </c>
      <c r="E1456">
        <v>2079</v>
      </c>
      <c r="F1456">
        <v>1122.6600000000001</v>
      </c>
      <c r="G1456" t="s">
        <v>15</v>
      </c>
      <c r="H1456" t="s">
        <v>125</v>
      </c>
      <c r="I1456" t="s">
        <v>126</v>
      </c>
    </row>
    <row r="1457" spans="1:9" x14ac:dyDescent="0.3">
      <c r="A1457">
        <v>1128299</v>
      </c>
      <c r="B1457" s="16">
        <v>44206</v>
      </c>
      <c r="C1457" t="s">
        <v>20</v>
      </c>
      <c r="D1457">
        <v>87</v>
      </c>
      <c r="E1457">
        <v>2088</v>
      </c>
      <c r="F1457">
        <v>939.59999999999991</v>
      </c>
      <c r="G1457" t="s">
        <v>36</v>
      </c>
      <c r="H1457" t="s">
        <v>114</v>
      </c>
      <c r="I1457" t="s">
        <v>115</v>
      </c>
    </row>
    <row r="1458" spans="1:9" x14ac:dyDescent="0.3">
      <c r="A1458">
        <v>1185732</v>
      </c>
      <c r="B1458" s="16">
        <v>44206</v>
      </c>
      <c r="C1458" t="s">
        <v>22</v>
      </c>
      <c r="D1458">
        <v>46</v>
      </c>
      <c r="E1458">
        <v>2116</v>
      </c>
      <c r="F1458">
        <v>634.79999999999995</v>
      </c>
      <c r="G1458" t="s">
        <v>31</v>
      </c>
      <c r="H1458" t="s">
        <v>64</v>
      </c>
      <c r="I1458" t="s">
        <v>65</v>
      </c>
    </row>
    <row r="1459" spans="1:9" x14ac:dyDescent="0.3">
      <c r="A1459">
        <v>1185732</v>
      </c>
      <c r="B1459" s="16">
        <v>44206</v>
      </c>
      <c r="C1459" t="s">
        <v>19</v>
      </c>
      <c r="D1459">
        <v>63</v>
      </c>
      <c r="E1459">
        <v>2142</v>
      </c>
      <c r="F1459">
        <v>963.89999999999986</v>
      </c>
      <c r="G1459" t="s">
        <v>15</v>
      </c>
      <c r="H1459" t="s">
        <v>125</v>
      </c>
      <c r="I1459" t="s">
        <v>126</v>
      </c>
    </row>
    <row r="1460" spans="1:9" x14ac:dyDescent="0.3">
      <c r="A1460">
        <v>1185732</v>
      </c>
      <c r="B1460" s="16">
        <v>44206</v>
      </c>
      <c r="C1460" t="s">
        <v>19</v>
      </c>
      <c r="D1460">
        <v>79</v>
      </c>
      <c r="E1460">
        <v>2212</v>
      </c>
      <c r="F1460">
        <v>884.8</v>
      </c>
      <c r="G1460" t="s">
        <v>15</v>
      </c>
      <c r="H1460" t="s">
        <v>125</v>
      </c>
      <c r="I1460" t="s">
        <v>126</v>
      </c>
    </row>
    <row r="1461" spans="1:9" x14ac:dyDescent="0.3">
      <c r="A1461">
        <v>1189833</v>
      </c>
      <c r="B1461" s="16">
        <v>44206</v>
      </c>
      <c r="C1461" t="s">
        <v>23</v>
      </c>
      <c r="D1461">
        <v>69</v>
      </c>
      <c r="E1461">
        <v>2277</v>
      </c>
      <c r="F1461">
        <v>1252.3500000000001</v>
      </c>
      <c r="G1461" t="s">
        <v>15</v>
      </c>
      <c r="H1461" t="s">
        <v>121</v>
      </c>
      <c r="I1461" t="s">
        <v>122</v>
      </c>
    </row>
    <row r="1462" spans="1:9" x14ac:dyDescent="0.3">
      <c r="A1462">
        <v>1128299</v>
      </c>
      <c r="B1462" s="16">
        <v>44206</v>
      </c>
      <c r="C1462" t="s">
        <v>22</v>
      </c>
      <c r="D1462">
        <v>58</v>
      </c>
      <c r="E1462">
        <v>2378</v>
      </c>
      <c r="F1462">
        <v>1046.32</v>
      </c>
      <c r="G1462" t="s">
        <v>36</v>
      </c>
      <c r="H1462" t="s">
        <v>114</v>
      </c>
      <c r="I1462" t="s">
        <v>115</v>
      </c>
    </row>
    <row r="1463" spans="1:9" x14ac:dyDescent="0.3">
      <c r="A1463">
        <v>1185732</v>
      </c>
      <c r="B1463" s="16">
        <v>44206</v>
      </c>
      <c r="C1463" t="s">
        <v>21</v>
      </c>
      <c r="D1463">
        <v>56</v>
      </c>
      <c r="E1463">
        <v>2408</v>
      </c>
      <c r="F1463">
        <v>842.8</v>
      </c>
      <c r="G1463" t="s">
        <v>31</v>
      </c>
      <c r="H1463" t="s">
        <v>64</v>
      </c>
      <c r="I1463" t="s">
        <v>65</v>
      </c>
    </row>
    <row r="1464" spans="1:9" x14ac:dyDescent="0.3">
      <c r="A1464">
        <v>1128299</v>
      </c>
      <c r="B1464" s="16">
        <v>44206</v>
      </c>
      <c r="C1464" t="s">
        <v>19</v>
      </c>
      <c r="D1464">
        <v>78</v>
      </c>
      <c r="E1464">
        <v>2496</v>
      </c>
      <c r="F1464">
        <v>1272.96</v>
      </c>
      <c r="G1464" t="s">
        <v>36</v>
      </c>
      <c r="H1464" t="s">
        <v>114</v>
      </c>
      <c r="I1464" t="s">
        <v>115</v>
      </c>
    </row>
    <row r="1465" spans="1:9" x14ac:dyDescent="0.3">
      <c r="A1465">
        <v>1128299</v>
      </c>
      <c r="B1465" s="16">
        <v>44206</v>
      </c>
      <c r="C1465" t="s">
        <v>21</v>
      </c>
      <c r="D1465">
        <v>59</v>
      </c>
      <c r="E1465">
        <v>2537</v>
      </c>
      <c r="F1465">
        <v>989.43000000000006</v>
      </c>
      <c r="G1465" t="s">
        <v>15</v>
      </c>
      <c r="H1465" t="s">
        <v>62</v>
      </c>
      <c r="I1465" t="s">
        <v>63</v>
      </c>
    </row>
    <row r="1466" spans="1:9" x14ac:dyDescent="0.3">
      <c r="A1466">
        <v>1189833</v>
      </c>
      <c r="B1466" s="16">
        <v>44206</v>
      </c>
      <c r="C1466" t="s">
        <v>19</v>
      </c>
      <c r="D1466">
        <v>77</v>
      </c>
      <c r="E1466">
        <v>2541</v>
      </c>
      <c r="F1466">
        <v>1194.27</v>
      </c>
      <c r="G1466" t="s">
        <v>15</v>
      </c>
      <c r="H1466" t="s">
        <v>121</v>
      </c>
      <c r="I1466" t="s">
        <v>122</v>
      </c>
    </row>
    <row r="1467" spans="1:9" x14ac:dyDescent="0.3">
      <c r="A1467">
        <v>1128299</v>
      </c>
      <c r="B1467" s="16">
        <v>44206</v>
      </c>
      <c r="C1467" t="s">
        <v>23</v>
      </c>
      <c r="D1467">
        <v>84</v>
      </c>
      <c r="E1467">
        <v>2688</v>
      </c>
      <c r="F1467">
        <v>1344</v>
      </c>
      <c r="G1467" t="s">
        <v>36</v>
      </c>
      <c r="H1467" t="s">
        <v>114</v>
      </c>
      <c r="I1467" t="s">
        <v>115</v>
      </c>
    </row>
    <row r="1468" spans="1:9" x14ac:dyDescent="0.3">
      <c r="A1468">
        <v>1128299</v>
      </c>
      <c r="B1468" s="16">
        <v>44206</v>
      </c>
      <c r="C1468" t="s">
        <v>17</v>
      </c>
      <c r="D1468">
        <v>98</v>
      </c>
      <c r="E1468">
        <v>3234</v>
      </c>
      <c r="F1468">
        <v>1131.8999999999999</v>
      </c>
      <c r="G1468" t="s">
        <v>15</v>
      </c>
      <c r="H1468" t="s">
        <v>62</v>
      </c>
      <c r="I1468" t="s">
        <v>63</v>
      </c>
    </row>
    <row r="1469" spans="1:9" x14ac:dyDescent="0.3">
      <c r="A1469">
        <v>1185732</v>
      </c>
      <c r="B1469" s="16">
        <v>44206</v>
      </c>
      <c r="C1469" t="s">
        <v>17</v>
      </c>
      <c r="D1469">
        <v>149</v>
      </c>
      <c r="E1469">
        <v>3427</v>
      </c>
      <c r="F1469">
        <v>1439.34</v>
      </c>
      <c r="G1469" t="s">
        <v>15</v>
      </c>
      <c r="H1469" t="s">
        <v>125</v>
      </c>
      <c r="I1469" t="s">
        <v>126</v>
      </c>
    </row>
    <row r="1470" spans="1:9" x14ac:dyDescent="0.3">
      <c r="A1470">
        <v>1185732</v>
      </c>
      <c r="B1470" s="16">
        <v>44206</v>
      </c>
      <c r="C1470" t="s">
        <v>17</v>
      </c>
      <c r="D1470">
        <v>109</v>
      </c>
      <c r="E1470">
        <v>3597</v>
      </c>
      <c r="F1470">
        <v>1366.8600000000001</v>
      </c>
      <c r="G1470" t="s">
        <v>31</v>
      </c>
      <c r="H1470" t="s">
        <v>64</v>
      </c>
      <c r="I1470" t="s">
        <v>65</v>
      </c>
    </row>
    <row r="1471" spans="1:9" x14ac:dyDescent="0.3">
      <c r="A1471">
        <v>1185732</v>
      </c>
      <c r="B1471" s="16">
        <v>44206</v>
      </c>
      <c r="C1471" t="s">
        <v>17</v>
      </c>
      <c r="D1471">
        <v>115</v>
      </c>
      <c r="E1471">
        <v>3910</v>
      </c>
      <c r="F1471">
        <v>1798.6</v>
      </c>
      <c r="G1471" t="s">
        <v>15</v>
      </c>
      <c r="H1471" t="s">
        <v>125</v>
      </c>
      <c r="I1471" t="s">
        <v>126</v>
      </c>
    </row>
    <row r="1472" spans="1:9" x14ac:dyDescent="0.3">
      <c r="A1472">
        <v>1128299</v>
      </c>
      <c r="B1472" s="16">
        <v>44206</v>
      </c>
      <c r="C1472" t="s">
        <v>20</v>
      </c>
      <c r="D1472">
        <v>101</v>
      </c>
      <c r="E1472">
        <v>4343</v>
      </c>
      <c r="F1472">
        <v>1737.2</v>
      </c>
      <c r="G1472" t="s">
        <v>15</v>
      </c>
      <c r="H1472" t="s">
        <v>62</v>
      </c>
      <c r="I1472" t="s">
        <v>63</v>
      </c>
    </row>
    <row r="1473" spans="1:9" x14ac:dyDescent="0.3">
      <c r="A1473">
        <v>1189833</v>
      </c>
      <c r="B1473" s="16">
        <v>44206</v>
      </c>
      <c r="C1473" t="s">
        <v>17</v>
      </c>
      <c r="D1473">
        <v>138</v>
      </c>
      <c r="E1473">
        <v>4416</v>
      </c>
      <c r="F1473">
        <v>2208</v>
      </c>
      <c r="G1473" t="s">
        <v>15</v>
      </c>
      <c r="H1473" t="s">
        <v>121</v>
      </c>
      <c r="I1473" t="s">
        <v>122</v>
      </c>
    </row>
    <row r="1474" spans="1:9" x14ac:dyDescent="0.3">
      <c r="A1474">
        <v>1128299</v>
      </c>
      <c r="B1474" s="16">
        <v>44206</v>
      </c>
      <c r="C1474" t="s">
        <v>19</v>
      </c>
      <c r="D1474">
        <v>109</v>
      </c>
      <c r="E1474">
        <v>4469</v>
      </c>
      <c r="F1474">
        <v>1474.77</v>
      </c>
      <c r="G1474" t="s">
        <v>15</v>
      </c>
      <c r="H1474" t="s">
        <v>62</v>
      </c>
      <c r="I1474" t="s">
        <v>63</v>
      </c>
    </row>
    <row r="1475" spans="1:9" x14ac:dyDescent="0.3">
      <c r="A1475">
        <v>1128299</v>
      </c>
      <c r="B1475" s="16">
        <v>44206</v>
      </c>
      <c r="C1475" t="s">
        <v>17</v>
      </c>
      <c r="D1475">
        <v>140</v>
      </c>
      <c r="E1475">
        <v>4480</v>
      </c>
      <c r="F1475">
        <v>2329.6</v>
      </c>
      <c r="G1475" t="s">
        <v>36</v>
      </c>
      <c r="H1475" t="s">
        <v>114</v>
      </c>
      <c r="I1475" t="s">
        <v>115</v>
      </c>
    </row>
    <row r="1476" spans="1:9" x14ac:dyDescent="0.3">
      <c r="A1476">
        <v>1185732</v>
      </c>
      <c r="B1476" s="16">
        <v>44206</v>
      </c>
      <c r="C1476" t="s">
        <v>20</v>
      </c>
      <c r="D1476">
        <v>113</v>
      </c>
      <c r="E1476">
        <v>4633</v>
      </c>
      <c r="F1476">
        <v>1667.8799999999999</v>
      </c>
      <c r="G1476" t="s">
        <v>31</v>
      </c>
      <c r="H1476" t="s">
        <v>64</v>
      </c>
      <c r="I1476" t="s">
        <v>65</v>
      </c>
    </row>
    <row r="1477" spans="1:9" x14ac:dyDescent="0.3">
      <c r="A1477">
        <v>1185732</v>
      </c>
      <c r="B1477" s="16">
        <v>44206</v>
      </c>
      <c r="C1477" t="s">
        <v>19</v>
      </c>
      <c r="D1477">
        <v>109</v>
      </c>
      <c r="E1477">
        <v>4687</v>
      </c>
      <c r="F1477">
        <v>1546.71</v>
      </c>
      <c r="G1477" t="s">
        <v>31</v>
      </c>
      <c r="H1477" t="s">
        <v>64</v>
      </c>
      <c r="I1477" t="s">
        <v>65</v>
      </c>
    </row>
    <row r="1478" spans="1:9" x14ac:dyDescent="0.3">
      <c r="A1478">
        <v>1189833</v>
      </c>
      <c r="B1478" s="16">
        <v>44206</v>
      </c>
      <c r="C1478" t="s">
        <v>19</v>
      </c>
      <c r="D1478">
        <v>115</v>
      </c>
      <c r="E1478">
        <v>4715</v>
      </c>
      <c r="F1478">
        <v>1933.1499999999999</v>
      </c>
      <c r="G1478" t="s">
        <v>36</v>
      </c>
      <c r="H1478" t="s">
        <v>53</v>
      </c>
      <c r="I1478" t="s">
        <v>54</v>
      </c>
    </row>
    <row r="1479" spans="1:9" x14ac:dyDescent="0.3">
      <c r="A1479">
        <v>1185732</v>
      </c>
      <c r="B1479" s="16">
        <v>44206</v>
      </c>
      <c r="C1479" t="s">
        <v>23</v>
      </c>
      <c r="D1479">
        <v>123</v>
      </c>
      <c r="E1479">
        <v>5166</v>
      </c>
      <c r="F1479">
        <v>2789.6400000000003</v>
      </c>
      <c r="G1479" t="s">
        <v>31</v>
      </c>
      <c r="H1479" t="s">
        <v>64</v>
      </c>
      <c r="I1479" t="s">
        <v>65</v>
      </c>
    </row>
    <row r="1480" spans="1:9" x14ac:dyDescent="0.3">
      <c r="A1480">
        <v>1128299</v>
      </c>
      <c r="B1480" s="16">
        <v>44206</v>
      </c>
      <c r="C1480" t="s">
        <v>22</v>
      </c>
      <c r="D1480">
        <v>196</v>
      </c>
      <c r="E1480">
        <v>8624</v>
      </c>
      <c r="F1480">
        <v>5260.6400000000012</v>
      </c>
      <c r="G1480" t="s">
        <v>31</v>
      </c>
      <c r="H1480" t="s">
        <v>32</v>
      </c>
      <c r="I1480" t="s">
        <v>33</v>
      </c>
    </row>
    <row r="1481" spans="1:9" x14ac:dyDescent="0.3">
      <c r="A1481">
        <v>1128299</v>
      </c>
      <c r="B1481" s="16">
        <v>44206</v>
      </c>
      <c r="C1481" t="s">
        <v>22</v>
      </c>
      <c r="D1481">
        <v>155</v>
      </c>
      <c r="E1481">
        <v>9610</v>
      </c>
      <c r="F1481">
        <v>6342.6</v>
      </c>
      <c r="G1481" t="s">
        <v>31</v>
      </c>
      <c r="H1481" t="s">
        <v>32</v>
      </c>
      <c r="I1481" t="s">
        <v>33</v>
      </c>
    </row>
    <row r="1482" spans="1:9" x14ac:dyDescent="0.3">
      <c r="A1482">
        <v>1185732</v>
      </c>
      <c r="B1482" s="16">
        <v>44206</v>
      </c>
      <c r="C1482" t="s">
        <v>21</v>
      </c>
      <c r="D1482">
        <v>75</v>
      </c>
      <c r="E1482">
        <v>22500</v>
      </c>
      <c r="F1482">
        <v>9000</v>
      </c>
      <c r="G1482" t="s">
        <v>15</v>
      </c>
      <c r="H1482" t="s">
        <v>125</v>
      </c>
      <c r="I1482" t="s">
        <v>126</v>
      </c>
    </row>
    <row r="1483" spans="1:9" x14ac:dyDescent="0.3">
      <c r="A1483">
        <v>1189833</v>
      </c>
      <c r="B1483" s="16">
        <v>44206</v>
      </c>
      <c r="C1483" t="s">
        <v>21</v>
      </c>
      <c r="D1483">
        <v>125</v>
      </c>
      <c r="E1483">
        <v>37500</v>
      </c>
      <c r="F1483">
        <v>15000</v>
      </c>
      <c r="G1483" t="s">
        <v>15</v>
      </c>
      <c r="H1483" t="s">
        <v>121</v>
      </c>
      <c r="I1483" t="s">
        <v>122</v>
      </c>
    </row>
    <row r="1484" spans="1:9" x14ac:dyDescent="0.3">
      <c r="A1484">
        <v>1128299</v>
      </c>
      <c r="B1484" s="16">
        <v>44206</v>
      </c>
      <c r="C1484" t="s">
        <v>21</v>
      </c>
      <c r="D1484">
        <v>150</v>
      </c>
      <c r="E1484">
        <v>45000.000000000007</v>
      </c>
      <c r="F1484">
        <v>15750.000000000002</v>
      </c>
      <c r="G1484" t="s">
        <v>36</v>
      </c>
      <c r="H1484" t="s">
        <v>114</v>
      </c>
      <c r="I1484" t="s">
        <v>115</v>
      </c>
    </row>
    <row r="1485" spans="1:9" x14ac:dyDescent="0.3">
      <c r="A1485">
        <v>1185732</v>
      </c>
      <c r="B1485" s="16">
        <v>44206</v>
      </c>
      <c r="C1485" t="s">
        <v>22</v>
      </c>
      <c r="D1485">
        <v>125</v>
      </c>
      <c r="E1485">
        <v>56250</v>
      </c>
      <c r="F1485">
        <v>16875</v>
      </c>
      <c r="G1485" t="s">
        <v>15</v>
      </c>
      <c r="H1485" t="s">
        <v>125</v>
      </c>
      <c r="I1485" t="s">
        <v>126</v>
      </c>
    </row>
    <row r="1486" spans="1:9" x14ac:dyDescent="0.3">
      <c r="A1486">
        <v>1185732</v>
      </c>
      <c r="B1486" s="16">
        <v>44206</v>
      </c>
      <c r="C1486" t="s">
        <v>20</v>
      </c>
      <c r="D1486">
        <v>225</v>
      </c>
      <c r="E1486">
        <v>56250.000000000015</v>
      </c>
      <c r="F1486">
        <v>22500.000000000007</v>
      </c>
      <c r="G1486" t="s">
        <v>15</v>
      </c>
      <c r="H1486" t="s">
        <v>125</v>
      </c>
      <c r="I1486" t="s">
        <v>126</v>
      </c>
    </row>
    <row r="1487" spans="1:9" x14ac:dyDescent="0.3">
      <c r="A1487">
        <v>1189833</v>
      </c>
      <c r="B1487" s="16">
        <v>44206</v>
      </c>
      <c r="C1487" t="s">
        <v>20</v>
      </c>
      <c r="D1487">
        <v>275</v>
      </c>
      <c r="E1487">
        <v>68750.000000000015</v>
      </c>
      <c r="F1487">
        <v>27500.000000000007</v>
      </c>
      <c r="G1487" t="s">
        <v>15</v>
      </c>
      <c r="H1487" t="s">
        <v>121</v>
      </c>
      <c r="I1487" t="s">
        <v>122</v>
      </c>
    </row>
    <row r="1488" spans="1:9" x14ac:dyDescent="0.3">
      <c r="A1488">
        <v>1128299</v>
      </c>
      <c r="B1488" s="16">
        <v>44206</v>
      </c>
      <c r="C1488" t="s">
        <v>20</v>
      </c>
      <c r="D1488">
        <v>300</v>
      </c>
      <c r="E1488">
        <v>75000.000000000015</v>
      </c>
      <c r="F1488">
        <v>26250.000000000004</v>
      </c>
      <c r="G1488" t="s">
        <v>36</v>
      </c>
      <c r="H1488" t="s">
        <v>114</v>
      </c>
      <c r="I1488" t="s">
        <v>115</v>
      </c>
    </row>
    <row r="1489" spans="1:9" x14ac:dyDescent="0.3">
      <c r="A1489">
        <v>1189833</v>
      </c>
      <c r="B1489" s="16">
        <v>44206</v>
      </c>
      <c r="C1489" t="s">
        <v>22</v>
      </c>
      <c r="D1489">
        <v>175</v>
      </c>
      <c r="E1489">
        <v>78750</v>
      </c>
      <c r="F1489">
        <v>23625</v>
      </c>
      <c r="G1489" t="s">
        <v>15</v>
      </c>
      <c r="H1489" t="s">
        <v>121</v>
      </c>
      <c r="I1489" t="s">
        <v>122</v>
      </c>
    </row>
    <row r="1490" spans="1:9" x14ac:dyDescent="0.3">
      <c r="A1490">
        <v>1185732</v>
      </c>
      <c r="B1490" s="16">
        <v>44206</v>
      </c>
      <c r="C1490" t="s">
        <v>19</v>
      </c>
      <c r="D1490">
        <v>225</v>
      </c>
      <c r="E1490">
        <v>78750</v>
      </c>
      <c r="F1490">
        <v>27562.5</v>
      </c>
      <c r="G1490" t="s">
        <v>15</v>
      </c>
      <c r="H1490" t="s">
        <v>125</v>
      </c>
      <c r="I1490" t="s">
        <v>126</v>
      </c>
    </row>
    <row r="1491" spans="1:9" x14ac:dyDescent="0.3">
      <c r="A1491">
        <v>1185732</v>
      </c>
      <c r="B1491" s="16">
        <v>44206</v>
      </c>
      <c r="C1491" t="s">
        <v>23</v>
      </c>
      <c r="D1491">
        <v>225</v>
      </c>
      <c r="E1491">
        <v>78750</v>
      </c>
      <c r="F1491">
        <v>31500</v>
      </c>
      <c r="G1491" t="s">
        <v>15</v>
      </c>
      <c r="H1491" t="s">
        <v>125</v>
      </c>
      <c r="I1491" t="s">
        <v>126</v>
      </c>
    </row>
    <row r="1492" spans="1:9" x14ac:dyDescent="0.3">
      <c r="A1492">
        <v>1185732</v>
      </c>
      <c r="B1492" s="16">
        <v>44206</v>
      </c>
      <c r="C1492" t="s">
        <v>22</v>
      </c>
      <c r="D1492">
        <v>175</v>
      </c>
      <c r="E1492">
        <v>87500</v>
      </c>
      <c r="F1492">
        <v>13125</v>
      </c>
      <c r="G1492" t="s">
        <v>31</v>
      </c>
      <c r="H1492" t="s">
        <v>64</v>
      </c>
      <c r="I1492" t="s">
        <v>65</v>
      </c>
    </row>
    <row r="1493" spans="1:9" x14ac:dyDescent="0.3">
      <c r="A1493">
        <v>1128299</v>
      </c>
      <c r="B1493" s="16">
        <v>44206</v>
      </c>
      <c r="C1493" t="s">
        <v>22</v>
      </c>
      <c r="D1493">
        <v>200</v>
      </c>
      <c r="E1493">
        <v>89999.999999999985</v>
      </c>
      <c r="F1493">
        <v>26999.999999999996</v>
      </c>
      <c r="G1493" t="s">
        <v>36</v>
      </c>
      <c r="H1493" t="s">
        <v>114</v>
      </c>
      <c r="I1493" t="s">
        <v>115</v>
      </c>
    </row>
    <row r="1494" spans="1:9" x14ac:dyDescent="0.3">
      <c r="A1494">
        <v>1189833</v>
      </c>
      <c r="B1494" s="16">
        <v>44206</v>
      </c>
      <c r="C1494" t="s">
        <v>19</v>
      </c>
      <c r="D1494">
        <v>275</v>
      </c>
      <c r="E1494">
        <v>96250</v>
      </c>
      <c r="F1494">
        <v>33687.5</v>
      </c>
      <c r="G1494" t="s">
        <v>15</v>
      </c>
      <c r="H1494" t="s">
        <v>121</v>
      </c>
      <c r="I1494" t="s">
        <v>122</v>
      </c>
    </row>
    <row r="1495" spans="1:9" x14ac:dyDescent="0.3">
      <c r="A1495">
        <v>1189833</v>
      </c>
      <c r="B1495" s="16">
        <v>44206</v>
      </c>
      <c r="C1495" t="s">
        <v>23</v>
      </c>
      <c r="D1495">
        <v>275</v>
      </c>
      <c r="E1495">
        <v>96250</v>
      </c>
      <c r="F1495">
        <v>38500</v>
      </c>
      <c r="G1495" t="s">
        <v>15</v>
      </c>
      <c r="H1495" t="s">
        <v>121</v>
      </c>
      <c r="I1495" t="s">
        <v>122</v>
      </c>
    </row>
    <row r="1496" spans="1:9" x14ac:dyDescent="0.3">
      <c r="A1496">
        <v>1128299</v>
      </c>
      <c r="B1496" s="16">
        <v>44206</v>
      </c>
      <c r="C1496" t="s">
        <v>21</v>
      </c>
      <c r="D1496">
        <v>225</v>
      </c>
      <c r="E1496">
        <v>101250</v>
      </c>
      <c r="F1496">
        <v>25312.5</v>
      </c>
      <c r="G1496" t="s">
        <v>15</v>
      </c>
      <c r="H1496" t="s">
        <v>62</v>
      </c>
      <c r="I1496" t="s">
        <v>63</v>
      </c>
    </row>
    <row r="1497" spans="1:9" x14ac:dyDescent="0.3">
      <c r="A1497">
        <v>1185732</v>
      </c>
      <c r="B1497" s="16">
        <v>44206</v>
      </c>
      <c r="C1497" t="s">
        <v>21</v>
      </c>
      <c r="D1497">
        <v>225</v>
      </c>
      <c r="E1497">
        <v>101250</v>
      </c>
      <c r="F1497">
        <v>25312.5</v>
      </c>
      <c r="G1497" t="s">
        <v>31</v>
      </c>
      <c r="H1497" t="s">
        <v>64</v>
      </c>
      <c r="I1497" t="s">
        <v>65</v>
      </c>
    </row>
    <row r="1498" spans="1:9" x14ac:dyDescent="0.3">
      <c r="A1498">
        <v>1128299</v>
      </c>
      <c r="B1498" s="16">
        <v>44206</v>
      </c>
      <c r="C1498" t="s">
        <v>19</v>
      </c>
      <c r="D1498">
        <v>300</v>
      </c>
      <c r="E1498">
        <v>105000</v>
      </c>
      <c r="F1498">
        <v>42000</v>
      </c>
      <c r="G1498" t="s">
        <v>36</v>
      </c>
      <c r="H1498" t="s">
        <v>114</v>
      </c>
      <c r="I1498" t="s">
        <v>115</v>
      </c>
    </row>
    <row r="1499" spans="1:9" x14ac:dyDescent="0.3">
      <c r="A1499">
        <v>1128299</v>
      </c>
      <c r="B1499" s="16">
        <v>44206</v>
      </c>
      <c r="C1499" t="s">
        <v>23</v>
      </c>
      <c r="D1499">
        <v>300</v>
      </c>
      <c r="E1499">
        <v>105000</v>
      </c>
      <c r="F1499">
        <v>42000</v>
      </c>
      <c r="G1499" t="s">
        <v>36</v>
      </c>
      <c r="H1499" t="s">
        <v>114</v>
      </c>
      <c r="I1499" t="s">
        <v>115</v>
      </c>
    </row>
    <row r="1500" spans="1:9" x14ac:dyDescent="0.3">
      <c r="A1500">
        <v>1128299</v>
      </c>
      <c r="B1500" s="16">
        <v>44206</v>
      </c>
      <c r="C1500" t="s">
        <v>17</v>
      </c>
      <c r="D1500">
        <v>375</v>
      </c>
      <c r="E1500">
        <v>131250</v>
      </c>
      <c r="F1500">
        <v>32812.5</v>
      </c>
      <c r="G1500" t="s">
        <v>15</v>
      </c>
      <c r="H1500" t="s">
        <v>62</v>
      </c>
      <c r="I1500" t="s">
        <v>63</v>
      </c>
    </row>
    <row r="1501" spans="1:9" x14ac:dyDescent="0.3">
      <c r="A1501">
        <v>1185732</v>
      </c>
      <c r="B1501" s="16">
        <v>44206</v>
      </c>
      <c r="C1501" t="s">
        <v>17</v>
      </c>
      <c r="D1501">
        <v>375</v>
      </c>
      <c r="E1501">
        <v>131250</v>
      </c>
      <c r="F1501">
        <v>32812.5</v>
      </c>
      <c r="G1501" t="s">
        <v>31</v>
      </c>
      <c r="H1501" t="s">
        <v>64</v>
      </c>
      <c r="I1501" t="s">
        <v>65</v>
      </c>
    </row>
    <row r="1502" spans="1:9" x14ac:dyDescent="0.3">
      <c r="A1502">
        <v>1185732</v>
      </c>
      <c r="B1502" s="16">
        <v>44206</v>
      </c>
      <c r="C1502" t="s">
        <v>17</v>
      </c>
      <c r="D1502">
        <v>425</v>
      </c>
      <c r="E1502">
        <v>148750</v>
      </c>
      <c r="F1502">
        <v>52062.5</v>
      </c>
      <c r="G1502" t="s">
        <v>15</v>
      </c>
      <c r="H1502" t="s">
        <v>125</v>
      </c>
      <c r="I1502" t="s">
        <v>126</v>
      </c>
    </row>
    <row r="1503" spans="1:9" x14ac:dyDescent="0.3">
      <c r="A1503">
        <v>1189833</v>
      </c>
      <c r="B1503" s="16">
        <v>44206</v>
      </c>
      <c r="C1503" t="s">
        <v>17</v>
      </c>
      <c r="D1503">
        <v>475</v>
      </c>
      <c r="E1503">
        <v>166250</v>
      </c>
      <c r="F1503">
        <v>58187.499999999993</v>
      </c>
      <c r="G1503" t="s">
        <v>15</v>
      </c>
      <c r="H1503" t="s">
        <v>121</v>
      </c>
      <c r="I1503" t="s">
        <v>122</v>
      </c>
    </row>
    <row r="1504" spans="1:9" x14ac:dyDescent="0.3">
      <c r="A1504">
        <v>1128299</v>
      </c>
      <c r="B1504" s="16">
        <v>44206</v>
      </c>
      <c r="C1504" t="s">
        <v>19</v>
      </c>
      <c r="D1504">
        <v>375</v>
      </c>
      <c r="E1504">
        <v>168750</v>
      </c>
      <c r="F1504">
        <v>33750</v>
      </c>
      <c r="G1504" t="s">
        <v>15</v>
      </c>
      <c r="H1504" t="s">
        <v>62</v>
      </c>
      <c r="I1504" t="s">
        <v>63</v>
      </c>
    </row>
    <row r="1505" spans="1:9" x14ac:dyDescent="0.3">
      <c r="A1505">
        <v>1128299</v>
      </c>
      <c r="B1505" s="16">
        <v>44206</v>
      </c>
      <c r="C1505" t="s">
        <v>20</v>
      </c>
      <c r="D1505">
        <v>375</v>
      </c>
      <c r="E1505">
        <v>168750</v>
      </c>
      <c r="F1505">
        <v>42187.5</v>
      </c>
      <c r="G1505" t="s">
        <v>15</v>
      </c>
      <c r="H1505" t="s">
        <v>62</v>
      </c>
      <c r="I1505" t="s">
        <v>63</v>
      </c>
    </row>
    <row r="1506" spans="1:9" x14ac:dyDescent="0.3">
      <c r="A1506">
        <v>1185732</v>
      </c>
      <c r="B1506" s="16">
        <v>44206</v>
      </c>
      <c r="C1506" t="s">
        <v>19</v>
      </c>
      <c r="D1506">
        <v>375</v>
      </c>
      <c r="E1506">
        <v>168750</v>
      </c>
      <c r="F1506">
        <v>33750</v>
      </c>
      <c r="G1506" t="s">
        <v>31</v>
      </c>
      <c r="H1506" t="s">
        <v>64</v>
      </c>
      <c r="I1506" t="s">
        <v>65</v>
      </c>
    </row>
    <row r="1507" spans="1:9" x14ac:dyDescent="0.3">
      <c r="A1507">
        <v>1185732</v>
      </c>
      <c r="B1507" s="16">
        <v>44206</v>
      </c>
      <c r="C1507" t="s">
        <v>20</v>
      </c>
      <c r="D1507">
        <v>375</v>
      </c>
      <c r="E1507">
        <v>168750</v>
      </c>
      <c r="F1507">
        <v>42187.5</v>
      </c>
      <c r="G1507" t="s">
        <v>31</v>
      </c>
      <c r="H1507" t="s">
        <v>64</v>
      </c>
      <c r="I1507" t="s">
        <v>65</v>
      </c>
    </row>
    <row r="1508" spans="1:9" x14ac:dyDescent="0.3">
      <c r="A1508">
        <v>1128299</v>
      </c>
      <c r="B1508" s="16">
        <v>44206</v>
      </c>
      <c r="C1508" t="s">
        <v>17</v>
      </c>
      <c r="D1508">
        <v>500</v>
      </c>
      <c r="E1508">
        <v>175000</v>
      </c>
      <c r="F1508">
        <v>70000</v>
      </c>
      <c r="G1508" t="s">
        <v>36</v>
      </c>
      <c r="H1508" t="s">
        <v>114</v>
      </c>
      <c r="I1508" t="s">
        <v>115</v>
      </c>
    </row>
    <row r="1509" spans="1:9" x14ac:dyDescent="0.3">
      <c r="A1509">
        <v>1185732</v>
      </c>
      <c r="B1509" s="16">
        <v>44206</v>
      </c>
      <c r="C1509" t="s">
        <v>23</v>
      </c>
      <c r="D1509">
        <v>425</v>
      </c>
      <c r="E1509">
        <v>191250</v>
      </c>
      <c r="F1509">
        <v>76500</v>
      </c>
      <c r="G1509" t="s">
        <v>31</v>
      </c>
      <c r="H1509" t="s">
        <v>64</v>
      </c>
      <c r="I1509" t="s">
        <v>65</v>
      </c>
    </row>
    <row r="1510" spans="1:9" x14ac:dyDescent="0.3">
      <c r="A1510">
        <v>1189833</v>
      </c>
      <c r="B1510" s="16">
        <v>44206</v>
      </c>
      <c r="C1510" t="s">
        <v>19</v>
      </c>
      <c r="D1510">
        <v>425</v>
      </c>
      <c r="E1510">
        <v>191250</v>
      </c>
      <c r="F1510">
        <v>57375</v>
      </c>
      <c r="G1510" t="s">
        <v>36</v>
      </c>
      <c r="H1510" t="s">
        <v>53</v>
      </c>
      <c r="I1510" t="s">
        <v>54</v>
      </c>
    </row>
    <row r="1511" spans="1:9" x14ac:dyDescent="0.3">
      <c r="A1511">
        <v>1128299</v>
      </c>
      <c r="B1511" s="16">
        <v>44206</v>
      </c>
      <c r="C1511" t="s">
        <v>22</v>
      </c>
      <c r="D1511">
        <v>575</v>
      </c>
      <c r="E1511">
        <v>373750</v>
      </c>
      <c r="F1511">
        <v>205562.50000000003</v>
      </c>
      <c r="G1511" t="s">
        <v>31</v>
      </c>
      <c r="H1511" t="s">
        <v>32</v>
      </c>
      <c r="I1511" t="s">
        <v>33</v>
      </c>
    </row>
    <row r="1512" spans="1:9" x14ac:dyDescent="0.3">
      <c r="A1512">
        <v>1128299</v>
      </c>
      <c r="B1512" s="16">
        <v>44207</v>
      </c>
      <c r="C1512" t="s">
        <v>21</v>
      </c>
      <c r="D1512">
        <v>88</v>
      </c>
      <c r="E1512">
        <v>1584</v>
      </c>
      <c r="F1512">
        <v>823.68000000000006</v>
      </c>
      <c r="G1512" t="s">
        <v>36</v>
      </c>
      <c r="H1512" t="s">
        <v>76</v>
      </c>
      <c r="I1512" t="s">
        <v>77</v>
      </c>
    </row>
    <row r="1513" spans="1:9" x14ac:dyDescent="0.3">
      <c r="A1513">
        <v>1128299</v>
      </c>
      <c r="B1513" s="16">
        <v>44207</v>
      </c>
      <c r="C1513" t="s">
        <v>20</v>
      </c>
      <c r="D1513">
        <v>143</v>
      </c>
      <c r="E1513">
        <v>2002</v>
      </c>
      <c r="F1513">
        <v>940.93999999999994</v>
      </c>
      <c r="G1513" t="s">
        <v>36</v>
      </c>
      <c r="H1513" t="s">
        <v>76</v>
      </c>
      <c r="I1513" t="s">
        <v>77</v>
      </c>
    </row>
    <row r="1514" spans="1:9" x14ac:dyDescent="0.3">
      <c r="A1514">
        <v>1128299</v>
      </c>
      <c r="B1514" s="16">
        <v>44207</v>
      </c>
      <c r="C1514" t="s">
        <v>19</v>
      </c>
      <c r="D1514">
        <v>133</v>
      </c>
      <c r="E1514">
        <v>3059</v>
      </c>
      <c r="F1514">
        <v>1437.73</v>
      </c>
      <c r="G1514" t="s">
        <v>36</v>
      </c>
      <c r="H1514" t="s">
        <v>76</v>
      </c>
      <c r="I1514" t="s">
        <v>77</v>
      </c>
    </row>
    <row r="1515" spans="1:9" x14ac:dyDescent="0.3">
      <c r="A1515">
        <v>1128299</v>
      </c>
      <c r="B1515" s="16">
        <v>44207</v>
      </c>
      <c r="C1515" t="s">
        <v>22</v>
      </c>
      <c r="D1515">
        <v>98</v>
      </c>
      <c r="E1515">
        <v>3234</v>
      </c>
      <c r="F1515">
        <v>1519.98</v>
      </c>
      <c r="G1515" t="s">
        <v>36</v>
      </c>
      <c r="H1515" t="s">
        <v>76</v>
      </c>
      <c r="I1515" t="s">
        <v>77</v>
      </c>
    </row>
    <row r="1516" spans="1:9" x14ac:dyDescent="0.3">
      <c r="A1516">
        <v>1128299</v>
      </c>
      <c r="B1516" s="16">
        <v>44207</v>
      </c>
      <c r="C1516" t="s">
        <v>23</v>
      </c>
      <c r="D1516">
        <v>138</v>
      </c>
      <c r="E1516">
        <v>3312</v>
      </c>
      <c r="F1516">
        <v>2119.6799999999998</v>
      </c>
      <c r="G1516" t="s">
        <v>36</v>
      </c>
      <c r="H1516" t="s">
        <v>76</v>
      </c>
      <c r="I1516" t="s">
        <v>77</v>
      </c>
    </row>
    <row r="1517" spans="1:9" x14ac:dyDescent="0.3">
      <c r="A1517">
        <v>1128299</v>
      </c>
      <c r="B1517" s="16">
        <v>44207</v>
      </c>
      <c r="C1517" t="s">
        <v>17</v>
      </c>
      <c r="D1517">
        <v>196</v>
      </c>
      <c r="E1517">
        <v>4508</v>
      </c>
      <c r="F1517">
        <v>2479.4</v>
      </c>
      <c r="G1517" t="s">
        <v>36</v>
      </c>
      <c r="H1517" t="s">
        <v>76</v>
      </c>
      <c r="I1517" t="s">
        <v>77</v>
      </c>
    </row>
    <row r="1518" spans="1:9" x14ac:dyDescent="0.3">
      <c r="A1518">
        <v>1189833</v>
      </c>
      <c r="B1518" s="16">
        <v>44207</v>
      </c>
      <c r="C1518" t="s">
        <v>20</v>
      </c>
      <c r="D1518">
        <v>128</v>
      </c>
      <c r="E1518">
        <v>5376</v>
      </c>
      <c r="F1518">
        <v>3064.32</v>
      </c>
      <c r="G1518" t="s">
        <v>36</v>
      </c>
      <c r="H1518" t="s">
        <v>53</v>
      </c>
      <c r="I1518" t="s">
        <v>54</v>
      </c>
    </row>
    <row r="1519" spans="1:9" x14ac:dyDescent="0.3">
      <c r="A1519">
        <v>1128299</v>
      </c>
      <c r="B1519" s="16">
        <v>44207</v>
      </c>
      <c r="C1519" t="s">
        <v>23</v>
      </c>
      <c r="D1519">
        <v>219</v>
      </c>
      <c r="E1519">
        <v>15768</v>
      </c>
      <c r="F1519">
        <v>5518.7999999999993</v>
      </c>
      <c r="G1519" t="s">
        <v>31</v>
      </c>
      <c r="H1519" t="s">
        <v>32</v>
      </c>
      <c r="I1519" t="s">
        <v>33</v>
      </c>
    </row>
    <row r="1520" spans="1:9" x14ac:dyDescent="0.3">
      <c r="A1520">
        <v>1128299</v>
      </c>
      <c r="B1520" s="16">
        <v>44207</v>
      </c>
      <c r="C1520" t="s">
        <v>23</v>
      </c>
      <c r="D1520">
        <v>306</v>
      </c>
      <c r="E1520">
        <v>18360</v>
      </c>
      <c r="F1520">
        <v>4773.6000000000004</v>
      </c>
      <c r="G1520" t="s">
        <v>31</v>
      </c>
      <c r="H1520" t="s">
        <v>32</v>
      </c>
      <c r="I1520" t="s">
        <v>33</v>
      </c>
    </row>
    <row r="1521" spans="1:9" x14ac:dyDescent="0.3">
      <c r="A1521">
        <v>1128299</v>
      </c>
      <c r="B1521" s="16">
        <v>44207</v>
      </c>
      <c r="C1521" t="s">
        <v>21</v>
      </c>
      <c r="D1521">
        <v>325</v>
      </c>
      <c r="E1521">
        <v>65000.000000000022</v>
      </c>
      <c r="F1521">
        <v>26000.000000000011</v>
      </c>
      <c r="G1521" t="s">
        <v>36</v>
      </c>
      <c r="H1521" t="s">
        <v>76</v>
      </c>
      <c r="I1521" t="s">
        <v>77</v>
      </c>
    </row>
    <row r="1522" spans="1:9" x14ac:dyDescent="0.3">
      <c r="A1522">
        <v>1128299</v>
      </c>
      <c r="B1522" s="16">
        <v>44207</v>
      </c>
      <c r="C1522" t="s">
        <v>20</v>
      </c>
      <c r="D1522">
        <v>475</v>
      </c>
      <c r="E1522">
        <v>71250.000000000015</v>
      </c>
      <c r="F1522">
        <v>24937.500000000004</v>
      </c>
      <c r="G1522" t="s">
        <v>36</v>
      </c>
      <c r="H1522" t="s">
        <v>76</v>
      </c>
      <c r="I1522" t="s">
        <v>77</v>
      </c>
    </row>
    <row r="1523" spans="1:9" x14ac:dyDescent="0.3">
      <c r="A1523">
        <v>1128299</v>
      </c>
      <c r="B1523" s="16">
        <v>44207</v>
      </c>
      <c r="C1523" t="s">
        <v>19</v>
      </c>
      <c r="D1523">
        <v>475</v>
      </c>
      <c r="E1523">
        <v>118750</v>
      </c>
      <c r="F1523">
        <v>41562.5</v>
      </c>
      <c r="G1523" t="s">
        <v>36</v>
      </c>
      <c r="H1523" t="s">
        <v>76</v>
      </c>
      <c r="I1523" t="s">
        <v>77</v>
      </c>
    </row>
    <row r="1524" spans="1:9" x14ac:dyDescent="0.3">
      <c r="A1524">
        <v>1128299</v>
      </c>
      <c r="B1524" s="16">
        <v>44207</v>
      </c>
      <c r="C1524" t="s">
        <v>23</v>
      </c>
      <c r="D1524">
        <v>475</v>
      </c>
      <c r="E1524">
        <v>118750</v>
      </c>
      <c r="F1524">
        <v>59375</v>
      </c>
      <c r="G1524" t="s">
        <v>36</v>
      </c>
      <c r="H1524" t="s">
        <v>76</v>
      </c>
      <c r="I1524" t="s">
        <v>77</v>
      </c>
    </row>
    <row r="1525" spans="1:9" x14ac:dyDescent="0.3">
      <c r="A1525">
        <v>1128299</v>
      </c>
      <c r="B1525" s="16">
        <v>44207</v>
      </c>
      <c r="C1525" t="s">
        <v>22</v>
      </c>
      <c r="D1525">
        <v>375</v>
      </c>
      <c r="E1525">
        <v>131250</v>
      </c>
      <c r="F1525">
        <v>45937.5</v>
      </c>
      <c r="G1525" t="s">
        <v>36</v>
      </c>
      <c r="H1525" t="s">
        <v>76</v>
      </c>
      <c r="I1525" t="s">
        <v>77</v>
      </c>
    </row>
    <row r="1526" spans="1:9" x14ac:dyDescent="0.3">
      <c r="A1526">
        <v>1128299</v>
      </c>
      <c r="B1526" s="16">
        <v>44207</v>
      </c>
      <c r="C1526" t="s">
        <v>17</v>
      </c>
      <c r="D1526">
        <v>675</v>
      </c>
      <c r="E1526">
        <v>168750</v>
      </c>
      <c r="F1526">
        <v>67500</v>
      </c>
      <c r="G1526" t="s">
        <v>36</v>
      </c>
      <c r="H1526" t="s">
        <v>76</v>
      </c>
      <c r="I1526" t="s">
        <v>77</v>
      </c>
    </row>
    <row r="1527" spans="1:9" x14ac:dyDescent="0.3">
      <c r="A1527">
        <v>1189833</v>
      </c>
      <c r="B1527" s="16">
        <v>44207</v>
      </c>
      <c r="C1527" t="s">
        <v>20</v>
      </c>
      <c r="D1527">
        <v>425</v>
      </c>
      <c r="E1527">
        <v>191250</v>
      </c>
      <c r="F1527">
        <v>86062.5</v>
      </c>
      <c r="G1527" t="s">
        <v>36</v>
      </c>
      <c r="H1527" t="s">
        <v>53</v>
      </c>
      <c r="I1527" t="s">
        <v>54</v>
      </c>
    </row>
    <row r="1528" spans="1:9" x14ac:dyDescent="0.3">
      <c r="A1528">
        <v>1128299</v>
      </c>
      <c r="B1528" s="16">
        <v>44207</v>
      </c>
      <c r="C1528" t="s">
        <v>23</v>
      </c>
      <c r="D1528">
        <v>875</v>
      </c>
      <c r="E1528">
        <v>700000</v>
      </c>
      <c r="F1528">
        <v>140000</v>
      </c>
      <c r="G1528" t="s">
        <v>31</v>
      </c>
      <c r="H1528" t="s">
        <v>32</v>
      </c>
      <c r="I1528" t="s">
        <v>33</v>
      </c>
    </row>
    <row r="1529" spans="1:9" x14ac:dyDescent="0.3">
      <c r="A1529">
        <v>1185732</v>
      </c>
      <c r="B1529" s="16">
        <v>44208</v>
      </c>
      <c r="C1529" t="s">
        <v>21</v>
      </c>
      <c r="D1529">
        <v>36</v>
      </c>
      <c r="E1529">
        <v>1224</v>
      </c>
      <c r="F1529">
        <v>489.6</v>
      </c>
      <c r="G1529" t="s">
        <v>36</v>
      </c>
      <c r="H1529" t="s">
        <v>106</v>
      </c>
      <c r="I1529" t="s">
        <v>107</v>
      </c>
    </row>
    <row r="1530" spans="1:9" x14ac:dyDescent="0.3">
      <c r="A1530">
        <v>1185732</v>
      </c>
      <c r="B1530" s="16">
        <v>44208</v>
      </c>
      <c r="C1530" t="s">
        <v>22</v>
      </c>
      <c r="D1530">
        <v>44</v>
      </c>
      <c r="E1530">
        <v>2112</v>
      </c>
      <c r="F1530">
        <v>992.64</v>
      </c>
      <c r="G1530" t="s">
        <v>36</v>
      </c>
      <c r="H1530" t="s">
        <v>106</v>
      </c>
      <c r="I1530" t="s">
        <v>107</v>
      </c>
    </row>
    <row r="1531" spans="1:9" x14ac:dyDescent="0.3">
      <c r="A1531">
        <v>1185732</v>
      </c>
      <c r="B1531" s="16">
        <v>44208</v>
      </c>
      <c r="C1531" t="s">
        <v>20</v>
      </c>
      <c r="D1531">
        <v>83</v>
      </c>
      <c r="E1531">
        <v>2241</v>
      </c>
      <c r="F1531">
        <v>986.04</v>
      </c>
      <c r="G1531" t="s">
        <v>36</v>
      </c>
      <c r="H1531" t="s">
        <v>106</v>
      </c>
      <c r="I1531" t="s">
        <v>107</v>
      </c>
    </row>
    <row r="1532" spans="1:9" x14ac:dyDescent="0.3">
      <c r="A1532">
        <v>1185732</v>
      </c>
      <c r="B1532" s="16">
        <v>44208</v>
      </c>
      <c r="C1532" t="s">
        <v>23</v>
      </c>
      <c r="D1532">
        <v>72</v>
      </c>
      <c r="E1532">
        <v>2664</v>
      </c>
      <c r="F1532">
        <v>1465.2</v>
      </c>
      <c r="G1532" t="s">
        <v>36</v>
      </c>
      <c r="H1532" t="s">
        <v>106</v>
      </c>
      <c r="I1532" t="s">
        <v>107</v>
      </c>
    </row>
    <row r="1533" spans="1:9" x14ac:dyDescent="0.3">
      <c r="A1533">
        <v>1185732</v>
      </c>
      <c r="B1533" s="16">
        <v>44208</v>
      </c>
      <c r="C1533" t="s">
        <v>19</v>
      </c>
      <c r="D1533">
        <v>80</v>
      </c>
      <c r="E1533">
        <v>2960</v>
      </c>
      <c r="F1533">
        <v>1184</v>
      </c>
      <c r="G1533" t="s">
        <v>36</v>
      </c>
      <c r="H1533" t="s">
        <v>106</v>
      </c>
      <c r="I1533" t="s">
        <v>107</v>
      </c>
    </row>
    <row r="1534" spans="1:9" x14ac:dyDescent="0.3">
      <c r="A1534">
        <v>1189833</v>
      </c>
      <c r="B1534" s="16">
        <v>44208</v>
      </c>
      <c r="C1534" t="s">
        <v>21</v>
      </c>
      <c r="D1534">
        <v>91</v>
      </c>
      <c r="E1534">
        <v>4004</v>
      </c>
      <c r="F1534">
        <v>2122.12</v>
      </c>
      <c r="G1534" t="s">
        <v>36</v>
      </c>
      <c r="H1534" t="s">
        <v>53</v>
      </c>
      <c r="I1534" t="s">
        <v>54</v>
      </c>
    </row>
    <row r="1535" spans="1:9" x14ac:dyDescent="0.3">
      <c r="A1535">
        <v>1128299</v>
      </c>
      <c r="B1535" s="16">
        <v>44208</v>
      </c>
      <c r="C1535" t="s">
        <v>21</v>
      </c>
      <c r="D1535">
        <v>170</v>
      </c>
      <c r="E1535">
        <v>5100</v>
      </c>
      <c r="F1535">
        <v>1887</v>
      </c>
      <c r="G1535" t="s">
        <v>48</v>
      </c>
      <c r="H1535" t="s">
        <v>49</v>
      </c>
      <c r="I1535" t="s">
        <v>68</v>
      </c>
    </row>
    <row r="1536" spans="1:9" x14ac:dyDescent="0.3">
      <c r="A1536">
        <v>1185732</v>
      </c>
      <c r="B1536" s="16">
        <v>44208</v>
      </c>
      <c r="C1536" t="s">
        <v>17</v>
      </c>
      <c r="D1536">
        <v>138</v>
      </c>
      <c r="E1536">
        <v>5244</v>
      </c>
      <c r="F1536">
        <v>2569.56</v>
      </c>
      <c r="G1536" t="s">
        <v>36</v>
      </c>
      <c r="H1536" t="s">
        <v>106</v>
      </c>
      <c r="I1536" t="s">
        <v>107</v>
      </c>
    </row>
    <row r="1537" spans="1:9" x14ac:dyDescent="0.3">
      <c r="A1537">
        <v>1128299</v>
      </c>
      <c r="B1537" s="16">
        <v>44208</v>
      </c>
      <c r="C1537" t="s">
        <v>20</v>
      </c>
      <c r="D1537">
        <v>202</v>
      </c>
      <c r="E1537">
        <v>5252</v>
      </c>
      <c r="F1537">
        <v>1523.08</v>
      </c>
      <c r="G1537" t="s">
        <v>48</v>
      </c>
      <c r="H1537" t="s">
        <v>49</v>
      </c>
      <c r="I1537" t="s">
        <v>68</v>
      </c>
    </row>
    <row r="1538" spans="1:9" x14ac:dyDescent="0.3">
      <c r="A1538">
        <v>1128299</v>
      </c>
      <c r="B1538" s="16">
        <v>44208</v>
      </c>
      <c r="C1538" t="s">
        <v>21</v>
      </c>
      <c r="D1538">
        <v>145</v>
      </c>
      <c r="E1538">
        <v>5365</v>
      </c>
      <c r="F1538">
        <v>2199.65</v>
      </c>
      <c r="G1538" t="s">
        <v>48</v>
      </c>
      <c r="H1538" t="s">
        <v>49</v>
      </c>
      <c r="I1538" t="s">
        <v>68</v>
      </c>
    </row>
    <row r="1539" spans="1:9" x14ac:dyDescent="0.3">
      <c r="A1539">
        <v>1128299</v>
      </c>
      <c r="B1539" s="16">
        <v>44208</v>
      </c>
      <c r="C1539" t="s">
        <v>20</v>
      </c>
      <c r="D1539">
        <v>169</v>
      </c>
      <c r="E1539">
        <v>5408</v>
      </c>
      <c r="F1539">
        <v>2055.04</v>
      </c>
      <c r="G1539" t="s">
        <v>48</v>
      </c>
      <c r="H1539" t="s">
        <v>49</v>
      </c>
      <c r="I1539" t="s">
        <v>68</v>
      </c>
    </row>
    <row r="1540" spans="1:9" x14ac:dyDescent="0.3">
      <c r="A1540">
        <v>1128299</v>
      </c>
      <c r="B1540" s="16">
        <v>44208</v>
      </c>
      <c r="C1540" t="s">
        <v>22</v>
      </c>
      <c r="D1540">
        <v>193</v>
      </c>
      <c r="E1540">
        <v>6948</v>
      </c>
      <c r="F1540">
        <v>2848.68</v>
      </c>
      <c r="G1540" t="s">
        <v>48</v>
      </c>
      <c r="H1540" t="s">
        <v>49</v>
      </c>
      <c r="I1540" t="s">
        <v>68</v>
      </c>
    </row>
    <row r="1541" spans="1:9" x14ac:dyDescent="0.3">
      <c r="A1541">
        <v>1128299</v>
      </c>
      <c r="B1541" s="16">
        <v>44208</v>
      </c>
      <c r="C1541" t="s">
        <v>23</v>
      </c>
      <c r="D1541">
        <v>221</v>
      </c>
      <c r="E1541">
        <v>7735</v>
      </c>
      <c r="F1541">
        <v>4254.25</v>
      </c>
      <c r="G1541" t="s">
        <v>48</v>
      </c>
      <c r="H1541" t="s">
        <v>49</v>
      </c>
      <c r="I1541" t="s">
        <v>68</v>
      </c>
    </row>
    <row r="1542" spans="1:9" x14ac:dyDescent="0.3">
      <c r="A1542">
        <v>1128299</v>
      </c>
      <c r="B1542" s="16">
        <v>44208</v>
      </c>
      <c r="C1542" t="s">
        <v>23</v>
      </c>
      <c r="D1542">
        <v>176</v>
      </c>
      <c r="E1542">
        <v>7744</v>
      </c>
      <c r="F1542">
        <v>5033.6000000000004</v>
      </c>
      <c r="G1542" t="s">
        <v>48</v>
      </c>
      <c r="H1542" t="s">
        <v>49</v>
      </c>
      <c r="I1542" t="s">
        <v>68</v>
      </c>
    </row>
    <row r="1543" spans="1:9" x14ac:dyDescent="0.3">
      <c r="A1543">
        <v>1128299</v>
      </c>
      <c r="B1543" s="16">
        <v>44208</v>
      </c>
      <c r="C1543" t="s">
        <v>19</v>
      </c>
      <c r="D1543">
        <v>221</v>
      </c>
      <c r="E1543">
        <v>7956</v>
      </c>
      <c r="F1543">
        <v>3182.3999999999996</v>
      </c>
      <c r="G1543" t="s">
        <v>48</v>
      </c>
      <c r="H1543" t="s">
        <v>49</v>
      </c>
      <c r="I1543" t="s">
        <v>68</v>
      </c>
    </row>
    <row r="1544" spans="1:9" x14ac:dyDescent="0.3">
      <c r="A1544">
        <v>1128299</v>
      </c>
      <c r="B1544" s="16">
        <v>44208</v>
      </c>
      <c r="C1544" t="s">
        <v>17</v>
      </c>
      <c r="D1544">
        <v>272</v>
      </c>
      <c r="E1544">
        <v>8160</v>
      </c>
      <c r="F1544">
        <v>4161.6000000000004</v>
      </c>
      <c r="G1544" t="s">
        <v>48</v>
      </c>
      <c r="H1544" t="s">
        <v>49</v>
      </c>
      <c r="I1544" t="s">
        <v>68</v>
      </c>
    </row>
    <row r="1545" spans="1:9" x14ac:dyDescent="0.3">
      <c r="A1545">
        <v>1128299</v>
      </c>
      <c r="B1545" s="16">
        <v>44208</v>
      </c>
      <c r="C1545" t="s">
        <v>19</v>
      </c>
      <c r="D1545">
        <v>189</v>
      </c>
      <c r="E1545">
        <v>8316</v>
      </c>
      <c r="F1545">
        <v>3908.52</v>
      </c>
      <c r="G1545" t="s">
        <v>48</v>
      </c>
      <c r="H1545" t="s">
        <v>49</v>
      </c>
      <c r="I1545" t="s">
        <v>68</v>
      </c>
    </row>
    <row r="1546" spans="1:9" x14ac:dyDescent="0.3">
      <c r="A1546">
        <v>1128299</v>
      </c>
      <c r="B1546" s="16">
        <v>44208</v>
      </c>
      <c r="C1546" t="s">
        <v>22</v>
      </c>
      <c r="D1546">
        <v>165</v>
      </c>
      <c r="E1546">
        <v>8415</v>
      </c>
      <c r="F1546">
        <v>3786.7499999999995</v>
      </c>
      <c r="G1546" t="s">
        <v>48</v>
      </c>
      <c r="H1546" t="s">
        <v>49</v>
      </c>
      <c r="I1546" t="s">
        <v>68</v>
      </c>
    </row>
    <row r="1547" spans="1:9" x14ac:dyDescent="0.3">
      <c r="A1547">
        <v>1128299</v>
      </c>
      <c r="B1547" s="16">
        <v>44208</v>
      </c>
      <c r="C1547" t="s">
        <v>17</v>
      </c>
      <c r="D1547">
        <v>255</v>
      </c>
      <c r="E1547">
        <v>10455</v>
      </c>
      <c r="F1547">
        <v>5750.2500000000009</v>
      </c>
      <c r="G1547" t="s">
        <v>48</v>
      </c>
      <c r="H1547" t="s">
        <v>49</v>
      </c>
      <c r="I1547" t="s">
        <v>68</v>
      </c>
    </row>
    <row r="1548" spans="1:9" x14ac:dyDescent="0.3">
      <c r="A1548">
        <v>1128299</v>
      </c>
      <c r="B1548" s="16">
        <v>44208</v>
      </c>
      <c r="C1548" t="s">
        <v>17</v>
      </c>
      <c r="D1548">
        <v>338</v>
      </c>
      <c r="E1548">
        <v>13858</v>
      </c>
      <c r="F1548">
        <v>5266.04</v>
      </c>
      <c r="G1548" t="s">
        <v>31</v>
      </c>
      <c r="H1548" t="s">
        <v>32</v>
      </c>
      <c r="I1548" t="s">
        <v>33</v>
      </c>
    </row>
    <row r="1549" spans="1:9" x14ac:dyDescent="0.3">
      <c r="A1549">
        <v>1128299</v>
      </c>
      <c r="B1549" s="16">
        <v>44208</v>
      </c>
      <c r="C1549" t="s">
        <v>17</v>
      </c>
      <c r="D1549">
        <v>277</v>
      </c>
      <c r="E1549">
        <v>15512</v>
      </c>
      <c r="F1549">
        <v>6980.4000000000015</v>
      </c>
      <c r="G1549" t="s">
        <v>31</v>
      </c>
      <c r="H1549" t="s">
        <v>32</v>
      </c>
      <c r="I1549" t="s">
        <v>33</v>
      </c>
    </row>
    <row r="1550" spans="1:9" x14ac:dyDescent="0.3">
      <c r="A1550">
        <v>1185732</v>
      </c>
      <c r="B1550" s="16">
        <v>44208</v>
      </c>
      <c r="C1550" t="s">
        <v>21</v>
      </c>
      <c r="D1550">
        <v>125</v>
      </c>
      <c r="E1550">
        <v>43750</v>
      </c>
      <c r="F1550">
        <v>13125</v>
      </c>
      <c r="G1550" t="s">
        <v>36</v>
      </c>
      <c r="H1550" t="s">
        <v>106</v>
      </c>
      <c r="I1550" t="s">
        <v>107</v>
      </c>
    </row>
    <row r="1551" spans="1:9" x14ac:dyDescent="0.3">
      <c r="A1551">
        <v>1185732</v>
      </c>
      <c r="B1551" s="16">
        <v>44208</v>
      </c>
      <c r="C1551" t="s">
        <v>20</v>
      </c>
      <c r="D1551">
        <v>275</v>
      </c>
      <c r="E1551">
        <v>82500.000000000015</v>
      </c>
      <c r="F1551">
        <v>24750.000000000004</v>
      </c>
      <c r="G1551" t="s">
        <v>36</v>
      </c>
      <c r="H1551" t="s">
        <v>106</v>
      </c>
      <c r="I1551" t="s">
        <v>107</v>
      </c>
    </row>
    <row r="1552" spans="1:9" x14ac:dyDescent="0.3">
      <c r="A1552">
        <v>1185732</v>
      </c>
      <c r="B1552" s="16">
        <v>44208</v>
      </c>
      <c r="C1552" t="s">
        <v>22</v>
      </c>
      <c r="D1552">
        <v>175</v>
      </c>
      <c r="E1552">
        <v>87499.999999999985</v>
      </c>
      <c r="F1552">
        <v>30624.999999999993</v>
      </c>
      <c r="G1552" t="s">
        <v>36</v>
      </c>
      <c r="H1552" t="s">
        <v>106</v>
      </c>
      <c r="I1552" t="s">
        <v>107</v>
      </c>
    </row>
    <row r="1553" spans="1:9" x14ac:dyDescent="0.3">
      <c r="A1553">
        <v>1185732</v>
      </c>
      <c r="B1553" s="16">
        <v>44208</v>
      </c>
      <c r="C1553" t="s">
        <v>19</v>
      </c>
      <c r="D1553">
        <v>275</v>
      </c>
      <c r="E1553">
        <v>110000</v>
      </c>
      <c r="F1553">
        <v>33000</v>
      </c>
      <c r="G1553" t="s">
        <v>36</v>
      </c>
      <c r="H1553" t="s">
        <v>106</v>
      </c>
      <c r="I1553" t="s">
        <v>107</v>
      </c>
    </row>
    <row r="1554" spans="1:9" x14ac:dyDescent="0.3">
      <c r="A1554">
        <v>1185732</v>
      </c>
      <c r="B1554" s="16">
        <v>44208</v>
      </c>
      <c r="C1554" t="s">
        <v>23</v>
      </c>
      <c r="D1554">
        <v>275</v>
      </c>
      <c r="E1554">
        <v>110000</v>
      </c>
      <c r="F1554">
        <v>44000</v>
      </c>
      <c r="G1554" t="s">
        <v>36</v>
      </c>
      <c r="H1554" t="s">
        <v>106</v>
      </c>
      <c r="I1554" t="s">
        <v>107</v>
      </c>
    </row>
    <row r="1555" spans="1:9" x14ac:dyDescent="0.3">
      <c r="A1555">
        <v>1189833</v>
      </c>
      <c r="B1555" s="16">
        <v>44208</v>
      </c>
      <c r="C1555" t="s">
        <v>21</v>
      </c>
      <c r="D1555">
        <v>325</v>
      </c>
      <c r="E1555">
        <v>146250</v>
      </c>
      <c r="F1555">
        <v>58499.999999999993</v>
      </c>
      <c r="G1555" t="s">
        <v>36</v>
      </c>
      <c r="H1555" t="s">
        <v>53</v>
      </c>
      <c r="I1555" t="s">
        <v>54</v>
      </c>
    </row>
    <row r="1556" spans="1:9" x14ac:dyDescent="0.3">
      <c r="A1556">
        <v>1185732</v>
      </c>
      <c r="B1556" s="16">
        <v>44208</v>
      </c>
      <c r="C1556" t="s">
        <v>17</v>
      </c>
      <c r="D1556">
        <v>475</v>
      </c>
      <c r="E1556">
        <v>190000</v>
      </c>
      <c r="F1556">
        <v>66500</v>
      </c>
      <c r="G1556" t="s">
        <v>36</v>
      </c>
      <c r="H1556" t="s">
        <v>106</v>
      </c>
      <c r="I1556" t="s">
        <v>107</v>
      </c>
    </row>
    <row r="1557" spans="1:9" x14ac:dyDescent="0.3">
      <c r="A1557">
        <v>1128299</v>
      </c>
      <c r="B1557" s="16">
        <v>44208</v>
      </c>
      <c r="C1557" t="s">
        <v>21</v>
      </c>
      <c r="D1557">
        <v>500</v>
      </c>
      <c r="E1557">
        <v>200000</v>
      </c>
      <c r="F1557">
        <v>60000</v>
      </c>
      <c r="G1557" t="s">
        <v>48</v>
      </c>
      <c r="H1557" t="s">
        <v>49</v>
      </c>
      <c r="I1557" t="s">
        <v>68</v>
      </c>
    </row>
    <row r="1558" spans="1:9" x14ac:dyDescent="0.3">
      <c r="A1558">
        <v>1128299</v>
      </c>
      <c r="B1558" s="16">
        <v>44208</v>
      </c>
      <c r="C1558" t="s">
        <v>20</v>
      </c>
      <c r="D1558">
        <v>650</v>
      </c>
      <c r="E1558">
        <v>227500</v>
      </c>
      <c r="F1558">
        <v>56875</v>
      </c>
      <c r="G1558" t="s">
        <v>48</v>
      </c>
      <c r="H1558" t="s">
        <v>49</v>
      </c>
      <c r="I1558" t="s">
        <v>68</v>
      </c>
    </row>
    <row r="1559" spans="1:9" x14ac:dyDescent="0.3">
      <c r="A1559">
        <v>1128299</v>
      </c>
      <c r="B1559" s="16">
        <v>44208</v>
      </c>
      <c r="C1559" t="s">
        <v>19</v>
      </c>
      <c r="D1559">
        <v>650</v>
      </c>
      <c r="E1559">
        <v>292500</v>
      </c>
      <c r="F1559">
        <v>102375</v>
      </c>
      <c r="G1559" t="s">
        <v>48</v>
      </c>
      <c r="H1559" t="s">
        <v>49</v>
      </c>
      <c r="I1559" t="s">
        <v>68</v>
      </c>
    </row>
    <row r="1560" spans="1:9" x14ac:dyDescent="0.3">
      <c r="A1560">
        <v>1128299</v>
      </c>
      <c r="B1560" s="16">
        <v>44208</v>
      </c>
      <c r="C1560" t="s">
        <v>23</v>
      </c>
      <c r="D1560">
        <v>650</v>
      </c>
      <c r="E1560">
        <v>292500</v>
      </c>
      <c r="F1560">
        <v>146250</v>
      </c>
      <c r="G1560" t="s">
        <v>48</v>
      </c>
      <c r="H1560" t="s">
        <v>49</v>
      </c>
      <c r="I1560" t="s">
        <v>68</v>
      </c>
    </row>
    <row r="1561" spans="1:9" x14ac:dyDescent="0.3">
      <c r="A1561">
        <v>1128299</v>
      </c>
      <c r="B1561" s="16">
        <v>44208</v>
      </c>
      <c r="C1561" t="s">
        <v>22</v>
      </c>
      <c r="D1561">
        <v>550</v>
      </c>
      <c r="E1561">
        <v>302500.00000000006</v>
      </c>
      <c r="F1561">
        <v>105875.00000000001</v>
      </c>
      <c r="G1561" t="s">
        <v>48</v>
      </c>
      <c r="H1561" t="s">
        <v>49</v>
      </c>
      <c r="I1561" t="s">
        <v>68</v>
      </c>
    </row>
    <row r="1562" spans="1:9" x14ac:dyDescent="0.3">
      <c r="A1562">
        <v>1128299</v>
      </c>
      <c r="B1562" s="16">
        <v>44208</v>
      </c>
      <c r="C1562" t="s">
        <v>17</v>
      </c>
      <c r="D1562">
        <v>850</v>
      </c>
      <c r="E1562">
        <v>382500</v>
      </c>
      <c r="F1562">
        <v>172125</v>
      </c>
      <c r="G1562" t="s">
        <v>48</v>
      </c>
      <c r="H1562" t="s">
        <v>49</v>
      </c>
      <c r="I1562" t="s">
        <v>68</v>
      </c>
    </row>
    <row r="1563" spans="1:9" x14ac:dyDescent="0.3">
      <c r="A1563">
        <v>1128299</v>
      </c>
      <c r="B1563" s="16">
        <v>44208</v>
      </c>
      <c r="C1563" t="s">
        <v>17</v>
      </c>
      <c r="D1563">
        <v>1025</v>
      </c>
      <c r="E1563">
        <v>615000</v>
      </c>
      <c r="F1563">
        <v>215250.00000000003</v>
      </c>
      <c r="G1563" t="s">
        <v>31</v>
      </c>
      <c r="H1563" t="s">
        <v>32</v>
      </c>
      <c r="I1563" t="s">
        <v>33</v>
      </c>
    </row>
    <row r="1564" spans="1:9" x14ac:dyDescent="0.3">
      <c r="A1564">
        <v>1197831</v>
      </c>
      <c r="B1564" s="16">
        <v>44209</v>
      </c>
      <c r="C1564" t="s">
        <v>22</v>
      </c>
      <c r="D1564">
        <v>63</v>
      </c>
      <c r="E1564">
        <v>2583</v>
      </c>
      <c r="F1564">
        <v>1162.3499999999999</v>
      </c>
      <c r="G1564" t="s">
        <v>31</v>
      </c>
      <c r="H1564" t="s">
        <v>88</v>
      </c>
      <c r="I1564" t="s">
        <v>89</v>
      </c>
    </row>
    <row r="1565" spans="1:9" x14ac:dyDescent="0.3">
      <c r="A1565">
        <v>1197831</v>
      </c>
      <c r="B1565" s="16">
        <v>44209</v>
      </c>
      <c r="C1565" t="s">
        <v>22</v>
      </c>
      <c r="D1565">
        <v>75</v>
      </c>
      <c r="E1565">
        <v>2625</v>
      </c>
      <c r="F1565">
        <v>1050</v>
      </c>
      <c r="G1565" t="s">
        <v>31</v>
      </c>
      <c r="H1565" t="s">
        <v>88</v>
      </c>
      <c r="I1565" t="s">
        <v>89</v>
      </c>
    </row>
    <row r="1566" spans="1:9" x14ac:dyDescent="0.3">
      <c r="A1566">
        <v>1197831</v>
      </c>
      <c r="B1566" s="16">
        <v>44209</v>
      </c>
      <c r="C1566" t="s">
        <v>21</v>
      </c>
      <c r="D1566">
        <v>99</v>
      </c>
      <c r="E1566">
        <v>2772</v>
      </c>
      <c r="F1566">
        <v>1164.24</v>
      </c>
      <c r="G1566" t="s">
        <v>31</v>
      </c>
      <c r="H1566" t="s">
        <v>88</v>
      </c>
      <c r="I1566" t="s">
        <v>89</v>
      </c>
    </row>
    <row r="1567" spans="1:9" x14ac:dyDescent="0.3">
      <c r="A1567">
        <v>1189833</v>
      </c>
      <c r="B1567" s="16">
        <v>44209</v>
      </c>
      <c r="C1567" t="s">
        <v>22</v>
      </c>
      <c r="D1567">
        <v>60</v>
      </c>
      <c r="E1567">
        <v>2880</v>
      </c>
      <c r="F1567">
        <v>2044.8000000000002</v>
      </c>
      <c r="G1567" t="s">
        <v>36</v>
      </c>
      <c r="H1567" t="s">
        <v>53</v>
      </c>
      <c r="I1567" t="s">
        <v>54</v>
      </c>
    </row>
    <row r="1568" spans="1:9" x14ac:dyDescent="0.3">
      <c r="A1568">
        <v>1197831</v>
      </c>
      <c r="B1568" s="16">
        <v>44209</v>
      </c>
      <c r="C1568" t="s">
        <v>21</v>
      </c>
      <c r="D1568">
        <v>75</v>
      </c>
      <c r="E1568">
        <v>2925</v>
      </c>
      <c r="F1568">
        <v>1462.5</v>
      </c>
      <c r="G1568" t="s">
        <v>31</v>
      </c>
      <c r="H1568" t="s">
        <v>88</v>
      </c>
      <c r="I1568" t="s">
        <v>89</v>
      </c>
    </row>
    <row r="1569" spans="1:9" x14ac:dyDescent="0.3">
      <c r="A1569">
        <v>1185731</v>
      </c>
      <c r="B1569" s="16">
        <v>44209</v>
      </c>
      <c r="C1569" t="s">
        <v>21</v>
      </c>
      <c r="D1569">
        <v>123</v>
      </c>
      <c r="E1569">
        <v>3567</v>
      </c>
      <c r="F1569">
        <v>1854.8400000000001</v>
      </c>
      <c r="G1569" t="s">
        <v>48</v>
      </c>
      <c r="H1569" t="s">
        <v>94</v>
      </c>
      <c r="I1569" t="s">
        <v>95</v>
      </c>
    </row>
    <row r="1570" spans="1:9" x14ac:dyDescent="0.3">
      <c r="A1570">
        <v>1197831</v>
      </c>
      <c r="B1570" s="16">
        <v>44209</v>
      </c>
      <c r="C1570" t="s">
        <v>17</v>
      </c>
      <c r="D1570">
        <v>149</v>
      </c>
      <c r="E1570">
        <v>3576</v>
      </c>
      <c r="F1570">
        <v>1644.96</v>
      </c>
      <c r="G1570" t="s">
        <v>31</v>
      </c>
      <c r="H1570" t="s">
        <v>88</v>
      </c>
      <c r="I1570" t="s">
        <v>89</v>
      </c>
    </row>
    <row r="1571" spans="1:9" x14ac:dyDescent="0.3">
      <c r="A1571">
        <v>1197831</v>
      </c>
      <c r="B1571" s="16">
        <v>44209</v>
      </c>
      <c r="C1571" t="s">
        <v>19</v>
      </c>
      <c r="D1571">
        <v>140</v>
      </c>
      <c r="E1571">
        <v>3780</v>
      </c>
      <c r="F1571">
        <v>1776.6000000000001</v>
      </c>
      <c r="G1571" t="s">
        <v>31</v>
      </c>
      <c r="H1571" t="s">
        <v>88</v>
      </c>
      <c r="I1571" t="s">
        <v>89</v>
      </c>
    </row>
    <row r="1572" spans="1:9" x14ac:dyDescent="0.3">
      <c r="A1572">
        <v>1197831</v>
      </c>
      <c r="B1572" s="16">
        <v>44209</v>
      </c>
      <c r="C1572" t="s">
        <v>17</v>
      </c>
      <c r="D1572">
        <v>131</v>
      </c>
      <c r="E1572">
        <v>3799</v>
      </c>
      <c r="F1572">
        <v>1937.49</v>
      </c>
      <c r="G1572" t="s">
        <v>31</v>
      </c>
      <c r="H1572" t="s">
        <v>88</v>
      </c>
      <c r="I1572" t="s">
        <v>89</v>
      </c>
    </row>
    <row r="1573" spans="1:9" x14ac:dyDescent="0.3">
      <c r="A1573">
        <v>1197831</v>
      </c>
      <c r="B1573" s="16">
        <v>44209</v>
      </c>
      <c r="C1573" t="s">
        <v>23</v>
      </c>
      <c r="D1573">
        <v>140</v>
      </c>
      <c r="E1573">
        <v>3920</v>
      </c>
      <c r="F1573">
        <v>1254.4000000000001</v>
      </c>
      <c r="G1573" t="s">
        <v>31</v>
      </c>
      <c r="H1573" t="s">
        <v>88</v>
      </c>
      <c r="I1573" t="s">
        <v>89</v>
      </c>
    </row>
    <row r="1574" spans="1:9" x14ac:dyDescent="0.3">
      <c r="A1574">
        <v>1185731</v>
      </c>
      <c r="B1574" s="16">
        <v>44209</v>
      </c>
      <c r="C1574" t="s">
        <v>20</v>
      </c>
      <c r="D1574">
        <v>167</v>
      </c>
      <c r="E1574">
        <v>4008</v>
      </c>
      <c r="F1574">
        <v>2164.3200000000002</v>
      </c>
      <c r="G1574" t="s">
        <v>48</v>
      </c>
      <c r="H1574" t="s">
        <v>94</v>
      </c>
      <c r="I1574" t="s">
        <v>95</v>
      </c>
    </row>
    <row r="1575" spans="1:9" x14ac:dyDescent="0.3">
      <c r="A1575">
        <v>1197831</v>
      </c>
      <c r="B1575" s="16">
        <v>44209</v>
      </c>
      <c r="C1575" t="s">
        <v>23</v>
      </c>
      <c r="D1575">
        <v>117</v>
      </c>
      <c r="E1575">
        <v>4212</v>
      </c>
      <c r="F1575">
        <v>1642.68</v>
      </c>
      <c r="G1575" t="s">
        <v>31</v>
      </c>
      <c r="H1575" t="s">
        <v>88</v>
      </c>
      <c r="I1575" t="s">
        <v>89</v>
      </c>
    </row>
    <row r="1576" spans="1:9" x14ac:dyDescent="0.3">
      <c r="A1576">
        <v>1197831</v>
      </c>
      <c r="B1576" s="16">
        <v>44209</v>
      </c>
      <c r="C1576" t="s">
        <v>20</v>
      </c>
      <c r="D1576">
        <v>140</v>
      </c>
      <c r="E1576">
        <v>4480</v>
      </c>
      <c r="F1576">
        <v>1881.6</v>
      </c>
      <c r="G1576" t="s">
        <v>31</v>
      </c>
      <c r="H1576" t="s">
        <v>88</v>
      </c>
      <c r="I1576" t="s">
        <v>89</v>
      </c>
    </row>
    <row r="1577" spans="1:9" x14ac:dyDescent="0.3">
      <c r="A1577">
        <v>1197831</v>
      </c>
      <c r="B1577" s="16">
        <v>44209</v>
      </c>
      <c r="C1577" t="s">
        <v>20</v>
      </c>
      <c r="D1577">
        <v>126</v>
      </c>
      <c r="E1577">
        <v>4788</v>
      </c>
      <c r="F1577">
        <v>2154.6</v>
      </c>
      <c r="G1577" t="s">
        <v>31</v>
      </c>
      <c r="H1577" t="s">
        <v>88</v>
      </c>
      <c r="I1577" t="s">
        <v>89</v>
      </c>
    </row>
    <row r="1578" spans="1:9" x14ac:dyDescent="0.3">
      <c r="A1578">
        <v>1185731</v>
      </c>
      <c r="B1578" s="16">
        <v>44209</v>
      </c>
      <c r="C1578" t="s">
        <v>19</v>
      </c>
      <c r="D1578">
        <v>150</v>
      </c>
      <c r="E1578">
        <v>4950</v>
      </c>
      <c r="F1578">
        <v>2475</v>
      </c>
      <c r="G1578" t="s">
        <v>48</v>
      </c>
      <c r="H1578" t="s">
        <v>94</v>
      </c>
      <c r="I1578" t="s">
        <v>95</v>
      </c>
    </row>
    <row r="1579" spans="1:9" x14ac:dyDescent="0.3">
      <c r="A1579">
        <v>1197831</v>
      </c>
      <c r="B1579" s="16">
        <v>44209</v>
      </c>
      <c r="C1579" t="s">
        <v>19</v>
      </c>
      <c r="D1579">
        <v>135</v>
      </c>
      <c r="E1579">
        <v>5265</v>
      </c>
      <c r="F1579">
        <v>2685.15</v>
      </c>
      <c r="G1579" t="s">
        <v>31</v>
      </c>
      <c r="H1579" t="s">
        <v>88</v>
      </c>
      <c r="I1579" t="s">
        <v>89</v>
      </c>
    </row>
    <row r="1580" spans="1:9" x14ac:dyDescent="0.3">
      <c r="A1580">
        <v>1185731</v>
      </c>
      <c r="B1580" s="16">
        <v>44209</v>
      </c>
      <c r="C1580" t="s">
        <v>23</v>
      </c>
      <c r="D1580">
        <v>173</v>
      </c>
      <c r="E1580">
        <v>5536</v>
      </c>
      <c r="F1580">
        <v>3598.4</v>
      </c>
      <c r="G1580" t="s">
        <v>48</v>
      </c>
      <c r="H1580" t="s">
        <v>94</v>
      </c>
      <c r="I1580" t="s">
        <v>95</v>
      </c>
    </row>
    <row r="1581" spans="1:9" x14ac:dyDescent="0.3">
      <c r="A1581">
        <v>1185731</v>
      </c>
      <c r="B1581" s="16">
        <v>44209</v>
      </c>
      <c r="C1581" t="s">
        <v>22</v>
      </c>
      <c r="D1581">
        <v>128</v>
      </c>
      <c r="E1581">
        <v>5632</v>
      </c>
      <c r="F1581">
        <v>2816</v>
      </c>
      <c r="G1581" t="s">
        <v>48</v>
      </c>
      <c r="H1581" t="s">
        <v>94</v>
      </c>
      <c r="I1581" t="s">
        <v>95</v>
      </c>
    </row>
    <row r="1582" spans="1:9" x14ac:dyDescent="0.3">
      <c r="A1582">
        <v>1185731</v>
      </c>
      <c r="B1582" s="16">
        <v>44209</v>
      </c>
      <c r="C1582" t="s">
        <v>17</v>
      </c>
      <c r="D1582">
        <v>194</v>
      </c>
      <c r="E1582">
        <v>6208</v>
      </c>
      <c r="F1582">
        <v>3228.1600000000003</v>
      </c>
      <c r="G1582" t="s">
        <v>48</v>
      </c>
      <c r="H1582" t="s">
        <v>94</v>
      </c>
      <c r="I1582" t="s">
        <v>95</v>
      </c>
    </row>
    <row r="1583" spans="1:9" x14ac:dyDescent="0.3">
      <c r="A1583">
        <v>1128299</v>
      </c>
      <c r="B1583" s="16">
        <v>44209</v>
      </c>
      <c r="C1583" t="s">
        <v>19</v>
      </c>
      <c r="D1583">
        <v>263</v>
      </c>
      <c r="E1583">
        <v>12887</v>
      </c>
      <c r="F1583">
        <v>3092.88</v>
      </c>
      <c r="G1583" t="s">
        <v>31</v>
      </c>
      <c r="H1583" t="s">
        <v>32</v>
      </c>
      <c r="I1583" t="s">
        <v>33</v>
      </c>
    </row>
    <row r="1584" spans="1:9" x14ac:dyDescent="0.3">
      <c r="A1584">
        <v>1128299</v>
      </c>
      <c r="B1584" s="16">
        <v>44209</v>
      </c>
      <c r="C1584" t="s">
        <v>19</v>
      </c>
      <c r="D1584">
        <v>245</v>
      </c>
      <c r="E1584">
        <v>14455</v>
      </c>
      <c r="F1584">
        <v>4914.7000000000007</v>
      </c>
      <c r="G1584" t="s">
        <v>31</v>
      </c>
      <c r="H1584" t="s">
        <v>32</v>
      </c>
      <c r="I1584" t="s">
        <v>33</v>
      </c>
    </row>
    <row r="1585" spans="1:9" x14ac:dyDescent="0.3">
      <c r="A1585">
        <v>1189833</v>
      </c>
      <c r="B1585" s="16">
        <v>44209</v>
      </c>
      <c r="C1585" t="s">
        <v>22</v>
      </c>
      <c r="D1585">
        <v>200</v>
      </c>
      <c r="E1585">
        <v>100000</v>
      </c>
      <c r="F1585">
        <v>60000.000000000007</v>
      </c>
      <c r="G1585" t="s">
        <v>36</v>
      </c>
      <c r="H1585" t="s">
        <v>53</v>
      </c>
      <c r="I1585" t="s">
        <v>54</v>
      </c>
    </row>
    <row r="1586" spans="1:9" x14ac:dyDescent="0.3">
      <c r="A1586">
        <v>1197831</v>
      </c>
      <c r="B1586" s="16">
        <v>44209</v>
      </c>
      <c r="C1586" t="s">
        <v>22</v>
      </c>
      <c r="D1586">
        <v>250</v>
      </c>
      <c r="E1586">
        <v>112500.00000000003</v>
      </c>
      <c r="F1586">
        <v>39375.000000000007</v>
      </c>
      <c r="G1586" t="s">
        <v>31</v>
      </c>
      <c r="H1586" t="s">
        <v>88</v>
      </c>
      <c r="I1586" t="s">
        <v>89</v>
      </c>
    </row>
    <row r="1587" spans="1:9" x14ac:dyDescent="0.3">
      <c r="A1587">
        <v>1197831</v>
      </c>
      <c r="B1587" s="16">
        <v>44209</v>
      </c>
      <c r="C1587" t="s">
        <v>21</v>
      </c>
      <c r="D1587">
        <v>300</v>
      </c>
      <c r="E1587">
        <v>120000</v>
      </c>
      <c r="F1587">
        <v>48000</v>
      </c>
      <c r="G1587" t="s">
        <v>31</v>
      </c>
      <c r="H1587" t="s">
        <v>88</v>
      </c>
      <c r="I1587" t="s">
        <v>89</v>
      </c>
    </row>
    <row r="1588" spans="1:9" x14ac:dyDescent="0.3">
      <c r="A1588">
        <v>1185731</v>
      </c>
      <c r="B1588" s="16">
        <v>44209</v>
      </c>
      <c r="C1588" t="s">
        <v>21</v>
      </c>
      <c r="D1588">
        <v>425</v>
      </c>
      <c r="E1588">
        <v>127500</v>
      </c>
      <c r="F1588">
        <v>51000</v>
      </c>
      <c r="G1588" t="s">
        <v>48</v>
      </c>
      <c r="H1588" t="s">
        <v>94</v>
      </c>
      <c r="I1588" t="s">
        <v>95</v>
      </c>
    </row>
    <row r="1589" spans="1:9" x14ac:dyDescent="0.3">
      <c r="A1589">
        <v>1197831</v>
      </c>
      <c r="B1589" s="16">
        <v>44209</v>
      </c>
      <c r="C1589" t="s">
        <v>17</v>
      </c>
      <c r="D1589">
        <v>450</v>
      </c>
      <c r="E1589">
        <v>134999.99999999997</v>
      </c>
      <c r="F1589">
        <v>53999.999999999993</v>
      </c>
      <c r="G1589" t="s">
        <v>31</v>
      </c>
      <c r="H1589" t="s">
        <v>88</v>
      </c>
      <c r="I1589" t="s">
        <v>89</v>
      </c>
    </row>
    <row r="1590" spans="1:9" x14ac:dyDescent="0.3">
      <c r="A1590">
        <v>1185731</v>
      </c>
      <c r="B1590" s="16">
        <v>44209</v>
      </c>
      <c r="C1590" t="s">
        <v>20</v>
      </c>
      <c r="D1590">
        <v>575</v>
      </c>
      <c r="E1590">
        <v>143750.00000000003</v>
      </c>
      <c r="F1590">
        <v>57500.000000000015</v>
      </c>
      <c r="G1590" t="s">
        <v>48</v>
      </c>
      <c r="H1590" t="s">
        <v>94</v>
      </c>
      <c r="I1590" t="s">
        <v>95</v>
      </c>
    </row>
    <row r="1591" spans="1:9" x14ac:dyDescent="0.3">
      <c r="A1591">
        <v>1197831</v>
      </c>
      <c r="B1591" s="16">
        <v>44209</v>
      </c>
      <c r="C1591" t="s">
        <v>19</v>
      </c>
      <c r="D1591">
        <v>450</v>
      </c>
      <c r="E1591">
        <v>180000</v>
      </c>
      <c r="F1591">
        <v>72000</v>
      </c>
      <c r="G1591" t="s">
        <v>31</v>
      </c>
      <c r="H1591" t="s">
        <v>88</v>
      </c>
      <c r="I1591" t="s">
        <v>89</v>
      </c>
    </row>
    <row r="1592" spans="1:9" x14ac:dyDescent="0.3">
      <c r="A1592">
        <v>1197831</v>
      </c>
      <c r="B1592" s="16">
        <v>44209</v>
      </c>
      <c r="C1592" t="s">
        <v>20</v>
      </c>
      <c r="D1592">
        <v>450</v>
      </c>
      <c r="E1592">
        <v>180000</v>
      </c>
      <c r="F1592">
        <v>62999.999999999993</v>
      </c>
      <c r="G1592" t="s">
        <v>31</v>
      </c>
      <c r="H1592" t="s">
        <v>88</v>
      </c>
      <c r="I1592" t="s">
        <v>89</v>
      </c>
    </row>
    <row r="1593" spans="1:9" x14ac:dyDescent="0.3">
      <c r="A1593">
        <v>1197831</v>
      </c>
      <c r="B1593" s="16">
        <v>44209</v>
      </c>
      <c r="C1593" t="s">
        <v>23</v>
      </c>
      <c r="D1593">
        <v>450</v>
      </c>
      <c r="E1593">
        <v>180000</v>
      </c>
      <c r="F1593">
        <v>45000</v>
      </c>
      <c r="G1593" t="s">
        <v>31</v>
      </c>
      <c r="H1593" t="s">
        <v>88</v>
      </c>
      <c r="I1593" t="s">
        <v>89</v>
      </c>
    </row>
    <row r="1594" spans="1:9" x14ac:dyDescent="0.3">
      <c r="A1594">
        <v>1185731</v>
      </c>
      <c r="B1594" s="16">
        <v>44209</v>
      </c>
      <c r="C1594" t="s">
        <v>19</v>
      </c>
      <c r="D1594">
        <v>575</v>
      </c>
      <c r="E1594">
        <v>201250</v>
      </c>
      <c r="F1594">
        <v>70437.5</v>
      </c>
      <c r="G1594" t="s">
        <v>48</v>
      </c>
      <c r="H1594" t="s">
        <v>94</v>
      </c>
      <c r="I1594" t="s">
        <v>95</v>
      </c>
    </row>
    <row r="1595" spans="1:9" x14ac:dyDescent="0.3">
      <c r="A1595">
        <v>1185731</v>
      </c>
      <c r="B1595" s="16">
        <v>44209</v>
      </c>
      <c r="C1595" t="s">
        <v>23</v>
      </c>
      <c r="D1595">
        <v>575</v>
      </c>
      <c r="E1595">
        <v>201250</v>
      </c>
      <c r="F1595">
        <v>100625</v>
      </c>
      <c r="G1595" t="s">
        <v>48</v>
      </c>
      <c r="H1595" t="s">
        <v>94</v>
      </c>
      <c r="I1595" t="s">
        <v>95</v>
      </c>
    </row>
    <row r="1596" spans="1:9" x14ac:dyDescent="0.3">
      <c r="A1596">
        <v>1185731</v>
      </c>
      <c r="B1596" s="16">
        <v>44209</v>
      </c>
      <c r="C1596" t="s">
        <v>22</v>
      </c>
      <c r="D1596">
        <v>475</v>
      </c>
      <c r="E1596">
        <v>213750</v>
      </c>
      <c r="F1596">
        <v>74812.5</v>
      </c>
      <c r="G1596" t="s">
        <v>48</v>
      </c>
      <c r="H1596" t="s">
        <v>94</v>
      </c>
      <c r="I1596" t="s">
        <v>95</v>
      </c>
    </row>
    <row r="1597" spans="1:9" x14ac:dyDescent="0.3">
      <c r="A1597">
        <v>1185731</v>
      </c>
      <c r="B1597" s="16">
        <v>44209</v>
      </c>
      <c r="C1597" t="s">
        <v>17</v>
      </c>
      <c r="D1597">
        <v>775</v>
      </c>
      <c r="E1597">
        <v>271250</v>
      </c>
      <c r="F1597">
        <v>108500</v>
      </c>
      <c r="G1597" t="s">
        <v>48</v>
      </c>
      <c r="H1597" t="s">
        <v>94</v>
      </c>
      <c r="I1597" t="s">
        <v>95</v>
      </c>
    </row>
    <row r="1598" spans="1:9" x14ac:dyDescent="0.3">
      <c r="A1598">
        <v>1128299</v>
      </c>
      <c r="B1598" s="16">
        <v>44209</v>
      </c>
      <c r="C1598" t="s">
        <v>19</v>
      </c>
      <c r="D1598">
        <v>875</v>
      </c>
      <c r="E1598">
        <v>568750</v>
      </c>
      <c r="F1598">
        <v>113750</v>
      </c>
      <c r="G1598" t="s">
        <v>31</v>
      </c>
      <c r="H1598" t="s">
        <v>32</v>
      </c>
      <c r="I1598" t="s">
        <v>33</v>
      </c>
    </row>
    <row r="1599" spans="1:9" x14ac:dyDescent="0.3">
      <c r="A1599">
        <v>1185731</v>
      </c>
      <c r="B1599" s="16">
        <v>44210</v>
      </c>
      <c r="C1599" t="s">
        <v>21</v>
      </c>
      <c r="D1599">
        <v>53</v>
      </c>
      <c r="E1599">
        <v>1537</v>
      </c>
      <c r="F1599">
        <v>599.42999999999995</v>
      </c>
      <c r="G1599" t="s">
        <v>15</v>
      </c>
      <c r="H1599" t="s">
        <v>129</v>
      </c>
      <c r="I1599" t="s">
        <v>130</v>
      </c>
    </row>
    <row r="1600" spans="1:9" x14ac:dyDescent="0.3">
      <c r="A1600">
        <v>1185731</v>
      </c>
      <c r="B1600" s="16">
        <v>44210</v>
      </c>
      <c r="C1600" t="s">
        <v>21</v>
      </c>
      <c r="D1600">
        <v>44</v>
      </c>
      <c r="E1600">
        <v>1716</v>
      </c>
      <c r="F1600">
        <v>840.84</v>
      </c>
      <c r="G1600" t="s">
        <v>15</v>
      </c>
      <c r="H1600" t="s">
        <v>129</v>
      </c>
      <c r="I1600" t="s">
        <v>130</v>
      </c>
    </row>
    <row r="1601" spans="1:9" x14ac:dyDescent="0.3">
      <c r="A1601">
        <v>1185731</v>
      </c>
      <c r="B1601" s="16">
        <v>44210</v>
      </c>
      <c r="C1601" t="s">
        <v>22</v>
      </c>
      <c r="D1601">
        <v>70</v>
      </c>
      <c r="E1601">
        <v>2590</v>
      </c>
      <c r="F1601">
        <v>1061.8999999999999</v>
      </c>
      <c r="G1601" t="s">
        <v>15</v>
      </c>
      <c r="H1601" t="s">
        <v>129</v>
      </c>
      <c r="I1601" t="s">
        <v>130</v>
      </c>
    </row>
    <row r="1602" spans="1:9" x14ac:dyDescent="0.3">
      <c r="A1602">
        <v>1185731</v>
      </c>
      <c r="B1602" s="16">
        <v>44210</v>
      </c>
      <c r="C1602" t="s">
        <v>20</v>
      </c>
      <c r="D1602">
        <v>101</v>
      </c>
      <c r="E1602">
        <v>2727</v>
      </c>
      <c r="F1602">
        <v>1090.8</v>
      </c>
      <c r="G1602" t="s">
        <v>15</v>
      </c>
      <c r="H1602" t="s">
        <v>129</v>
      </c>
      <c r="I1602" t="s">
        <v>130</v>
      </c>
    </row>
    <row r="1603" spans="1:9" x14ac:dyDescent="0.3">
      <c r="A1603">
        <v>1185731</v>
      </c>
      <c r="B1603" s="16">
        <v>44210</v>
      </c>
      <c r="C1603" t="s">
        <v>20</v>
      </c>
      <c r="D1603">
        <v>91</v>
      </c>
      <c r="E1603">
        <v>2912</v>
      </c>
      <c r="F1603">
        <v>1310.3999999999999</v>
      </c>
      <c r="G1603" t="s">
        <v>15</v>
      </c>
      <c r="H1603" t="s">
        <v>129</v>
      </c>
      <c r="I1603" t="s">
        <v>130</v>
      </c>
    </row>
    <row r="1604" spans="1:9" x14ac:dyDescent="0.3">
      <c r="A1604">
        <v>1185731</v>
      </c>
      <c r="B1604" s="16">
        <v>44210</v>
      </c>
      <c r="C1604" t="s">
        <v>22</v>
      </c>
      <c r="D1604">
        <v>68</v>
      </c>
      <c r="E1604">
        <v>3536</v>
      </c>
      <c r="F1604">
        <v>1661.9199999999998</v>
      </c>
      <c r="G1604" t="s">
        <v>15</v>
      </c>
      <c r="H1604" t="s">
        <v>129</v>
      </c>
      <c r="I1604" t="s">
        <v>130</v>
      </c>
    </row>
    <row r="1605" spans="1:9" x14ac:dyDescent="0.3">
      <c r="A1605">
        <v>1185731</v>
      </c>
      <c r="B1605" s="16">
        <v>44210</v>
      </c>
      <c r="C1605" t="s">
        <v>23</v>
      </c>
      <c r="D1605">
        <v>104</v>
      </c>
      <c r="E1605">
        <v>3536</v>
      </c>
      <c r="F1605">
        <v>1520.4799999999998</v>
      </c>
      <c r="G1605" t="s">
        <v>15</v>
      </c>
      <c r="H1605" t="s">
        <v>129</v>
      </c>
      <c r="I1605" t="s">
        <v>130</v>
      </c>
    </row>
    <row r="1606" spans="1:9" x14ac:dyDescent="0.3">
      <c r="A1606">
        <v>1185731</v>
      </c>
      <c r="B1606" s="16">
        <v>44210</v>
      </c>
      <c r="C1606" t="s">
        <v>19</v>
      </c>
      <c r="D1606">
        <v>107</v>
      </c>
      <c r="E1606">
        <v>3852</v>
      </c>
      <c r="F1606">
        <v>1887.48</v>
      </c>
      <c r="G1606" t="s">
        <v>15</v>
      </c>
      <c r="H1606" t="s">
        <v>129</v>
      </c>
      <c r="I1606" t="s">
        <v>130</v>
      </c>
    </row>
    <row r="1607" spans="1:9" x14ac:dyDescent="0.3">
      <c r="A1607">
        <v>1185731</v>
      </c>
      <c r="B1607" s="16">
        <v>44210</v>
      </c>
      <c r="C1607" t="s">
        <v>19</v>
      </c>
      <c r="D1607">
        <v>94</v>
      </c>
      <c r="E1607">
        <v>3948</v>
      </c>
      <c r="F1607">
        <v>2368.7999999999997</v>
      </c>
      <c r="G1607" t="s">
        <v>15</v>
      </c>
      <c r="H1607" t="s">
        <v>129</v>
      </c>
      <c r="I1607" t="s">
        <v>130</v>
      </c>
    </row>
    <row r="1608" spans="1:9" x14ac:dyDescent="0.3">
      <c r="A1608">
        <v>1185731</v>
      </c>
      <c r="B1608" s="16">
        <v>44210</v>
      </c>
      <c r="C1608" t="s">
        <v>23</v>
      </c>
      <c r="D1608">
        <v>98</v>
      </c>
      <c r="E1608">
        <v>4312</v>
      </c>
      <c r="F1608">
        <v>2199.12</v>
      </c>
      <c r="G1608" t="s">
        <v>15</v>
      </c>
      <c r="H1608" t="s">
        <v>129</v>
      </c>
      <c r="I1608" t="s">
        <v>130</v>
      </c>
    </row>
    <row r="1609" spans="1:9" x14ac:dyDescent="0.3">
      <c r="A1609">
        <v>1189833</v>
      </c>
      <c r="B1609" s="16">
        <v>44210</v>
      </c>
      <c r="C1609" t="s">
        <v>21</v>
      </c>
      <c r="D1609">
        <v>131</v>
      </c>
      <c r="E1609">
        <v>4454</v>
      </c>
      <c r="F1609">
        <v>2093.3799999999997</v>
      </c>
      <c r="G1609" t="s">
        <v>15</v>
      </c>
      <c r="H1609" t="s">
        <v>16</v>
      </c>
      <c r="I1609" t="s">
        <v>69</v>
      </c>
    </row>
    <row r="1610" spans="1:9" x14ac:dyDescent="0.3">
      <c r="A1610">
        <v>1189833</v>
      </c>
      <c r="B1610" s="16">
        <v>44210</v>
      </c>
      <c r="C1610" t="s">
        <v>23</v>
      </c>
      <c r="D1610">
        <v>112</v>
      </c>
      <c r="E1610">
        <v>4704</v>
      </c>
      <c r="F1610">
        <v>1834.5600000000002</v>
      </c>
      <c r="G1610" t="s">
        <v>36</v>
      </c>
      <c r="H1610" t="s">
        <v>53</v>
      </c>
      <c r="I1610" t="s">
        <v>54</v>
      </c>
    </row>
    <row r="1611" spans="1:9" x14ac:dyDescent="0.3">
      <c r="A1611">
        <v>1189833</v>
      </c>
      <c r="B1611" s="16">
        <v>44210</v>
      </c>
      <c r="C1611" t="s">
        <v>20</v>
      </c>
      <c r="D1611">
        <v>168</v>
      </c>
      <c r="E1611">
        <v>4872</v>
      </c>
      <c r="F1611">
        <v>2338.56</v>
      </c>
      <c r="G1611" t="s">
        <v>15</v>
      </c>
      <c r="H1611" t="s">
        <v>16</v>
      </c>
      <c r="I1611" t="s">
        <v>69</v>
      </c>
    </row>
    <row r="1612" spans="1:9" x14ac:dyDescent="0.3">
      <c r="A1612">
        <v>1189833</v>
      </c>
      <c r="B1612" s="16">
        <v>44210</v>
      </c>
      <c r="C1612" t="s">
        <v>23</v>
      </c>
      <c r="D1612">
        <v>156</v>
      </c>
      <c r="E1612">
        <v>5928</v>
      </c>
      <c r="F1612">
        <v>2371.2000000000003</v>
      </c>
      <c r="G1612" t="s">
        <v>15</v>
      </c>
      <c r="H1612" t="s">
        <v>16</v>
      </c>
      <c r="I1612" t="s">
        <v>69</v>
      </c>
    </row>
    <row r="1613" spans="1:9" x14ac:dyDescent="0.3">
      <c r="A1613">
        <v>1189833</v>
      </c>
      <c r="B1613" s="16">
        <v>44210</v>
      </c>
      <c r="C1613" t="s">
        <v>19</v>
      </c>
      <c r="D1613">
        <v>156</v>
      </c>
      <c r="E1613">
        <v>6084</v>
      </c>
      <c r="F1613">
        <v>2737.7999999999997</v>
      </c>
      <c r="G1613" t="s">
        <v>15</v>
      </c>
      <c r="H1613" t="s">
        <v>16</v>
      </c>
      <c r="I1613" t="s">
        <v>69</v>
      </c>
    </row>
    <row r="1614" spans="1:9" x14ac:dyDescent="0.3">
      <c r="A1614">
        <v>1185731</v>
      </c>
      <c r="B1614" s="16">
        <v>44210</v>
      </c>
      <c r="C1614" t="s">
        <v>17</v>
      </c>
      <c r="D1614">
        <v>179</v>
      </c>
      <c r="E1614">
        <v>6265</v>
      </c>
      <c r="F1614">
        <v>3257.8</v>
      </c>
      <c r="G1614" t="s">
        <v>15</v>
      </c>
      <c r="H1614" t="s">
        <v>129</v>
      </c>
      <c r="I1614" t="s">
        <v>130</v>
      </c>
    </row>
    <row r="1615" spans="1:9" x14ac:dyDescent="0.3">
      <c r="A1615">
        <v>1185731</v>
      </c>
      <c r="B1615" s="16">
        <v>44210</v>
      </c>
      <c r="C1615" t="s">
        <v>17</v>
      </c>
      <c r="D1615">
        <v>152</v>
      </c>
      <c r="E1615">
        <v>6688</v>
      </c>
      <c r="F1615">
        <v>3678.4</v>
      </c>
      <c r="G1615" t="s">
        <v>15</v>
      </c>
      <c r="H1615" t="s">
        <v>129</v>
      </c>
      <c r="I1615" t="s">
        <v>130</v>
      </c>
    </row>
    <row r="1616" spans="1:9" x14ac:dyDescent="0.3">
      <c r="A1616">
        <v>1189833</v>
      </c>
      <c r="B1616" s="16">
        <v>44210</v>
      </c>
      <c r="C1616" t="s">
        <v>22</v>
      </c>
      <c r="D1616">
        <v>145</v>
      </c>
      <c r="E1616">
        <v>7105</v>
      </c>
      <c r="F1616">
        <v>3197.2499999999995</v>
      </c>
      <c r="G1616" t="s">
        <v>15</v>
      </c>
      <c r="H1616" t="s">
        <v>16</v>
      </c>
      <c r="I1616" t="s">
        <v>69</v>
      </c>
    </row>
    <row r="1617" spans="1:9" x14ac:dyDescent="0.3">
      <c r="A1617">
        <v>1189833</v>
      </c>
      <c r="B1617" s="16">
        <v>44210</v>
      </c>
      <c r="C1617" t="s">
        <v>17</v>
      </c>
      <c r="D1617">
        <v>216</v>
      </c>
      <c r="E1617">
        <v>8424</v>
      </c>
      <c r="F1617">
        <v>5307.12</v>
      </c>
      <c r="G1617" t="s">
        <v>15</v>
      </c>
      <c r="H1617" t="s">
        <v>16</v>
      </c>
      <c r="I1617" t="s">
        <v>69</v>
      </c>
    </row>
    <row r="1618" spans="1:9" x14ac:dyDescent="0.3">
      <c r="A1618">
        <v>1128299</v>
      </c>
      <c r="B1618" s="16">
        <v>44210</v>
      </c>
      <c r="C1618" t="s">
        <v>20</v>
      </c>
      <c r="D1618">
        <v>264</v>
      </c>
      <c r="E1618">
        <v>12144</v>
      </c>
      <c r="F1618">
        <v>4857.6000000000004</v>
      </c>
      <c r="G1618" t="s">
        <v>31</v>
      </c>
      <c r="H1618" t="s">
        <v>32</v>
      </c>
      <c r="I1618" t="s">
        <v>33</v>
      </c>
    </row>
    <row r="1619" spans="1:9" x14ac:dyDescent="0.3">
      <c r="A1619">
        <v>1128299</v>
      </c>
      <c r="B1619" s="16">
        <v>44210</v>
      </c>
      <c r="C1619" t="s">
        <v>20</v>
      </c>
      <c r="D1619">
        <v>248</v>
      </c>
      <c r="E1619">
        <v>15376</v>
      </c>
      <c r="F1619">
        <v>7072.96</v>
      </c>
      <c r="G1619" t="s">
        <v>31</v>
      </c>
      <c r="H1619" t="s">
        <v>32</v>
      </c>
      <c r="I1619" t="s">
        <v>33</v>
      </c>
    </row>
    <row r="1620" spans="1:9" x14ac:dyDescent="0.3">
      <c r="A1620">
        <v>1185731</v>
      </c>
      <c r="B1620" s="16">
        <v>44210</v>
      </c>
      <c r="C1620" t="s">
        <v>21</v>
      </c>
      <c r="D1620">
        <v>175</v>
      </c>
      <c r="E1620">
        <v>70000</v>
      </c>
      <c r="F1620">
        <v>24500</v>
      </c>
      <c r="G1620" t="s">
        <v>15</v>
      </c>
      <c r="H1620" t="s">
        <v>129</v>
      </c>
      <c r="I1620" t="s">
        <v>130</v>
      </c>
    </row>
    <row r="1621" spans="1:9" x14ac:dyDescent="0.3">
      <c r="A1621">
        <v>1185731</v>
      </c>
      <c r="B1621" s="16">
        <v>44210</v>
      </c>
      <c r="C1621" t="s">
        <v>20</v>
      </c>
      <c r="D1621">
        <v>325</v>
      </c>
      <c r="E1621">
        <v>113750</v>
      </c>
      <c r="F1621">
        <v>39812.5</v>
      </c>
      <c r="G1621" t="s">
        <v>15</v>
      </c>
      <c r="H1621" t="s">
        <v>129</v>
      </c>
      <c r="I1621" t="s">
        <v>130</v>
      </c>
    </row>
    <row r="1622" spans="1:9" x14ac:dyDescent="0.3">
      <c r="A1622">
        <v>1185731</v>
      </c>
      <c r="B1622" s="16">
        <v>44210</v>
      </c>
      <c r="C1622" t="s">
        <v>22</v>
      </c>
      <c r="D1622">
        <v>225</v>
      </c>
      <c r="E1622">
        <v>123750.00000000001</v>
      </c>
      <c r="F1622">
        <v>43312.5</v>
      </c>
      <c r="G1622" t="s">
        <v>15</v>
      </c>
      <c r="H1622" t="s">
        <v>129</v>
      </c>
      <c r="I1622" t="s">
        <v>130</v>
      </c>
    </row>
    <row r="1623" spans="1:9" x14ac:dyDescent="0.3">
      <c r="A1623">
        <v>1185731</v>
      </c>
      <c r="B1623" s="16">
        <v>44210</v>
      </c>
      <c r="C1623" t="s">
        <v>19</v>
      </c>
      <c r="D1623">
        <v>325</v>
      </c>
      <c r="E1623">
        <v>146250</v>
      </c>
      <c r="F1623">
        <v>65812.5</v>
      </c>
      <c r="G1623" t="s">
        <v>15</v>
      </c>
      <c r="H1623" t="s">
        <v>129</v>
      </c>
      <c r="I1623" t="s">
        <v>130</v>
      </c>
    </row>
    <row r="1624" spans="1:9" x14ac:dyDescent="0.3">
      <c r="A1624">
        <v>1185731</v>
      </c>
      <c r="B1624" s="16">
        <v>44210</v>
      </c>
      <c r="C1624" t="s">
        <v>23</v>
      </c>
      <c r="D1624">
        <v>325</v>
      </c>
      <c r="E1624">
        <v>146250</v>
      </c>
      <c r="F1624">
        <v>58499.999999999993</v>
      </c>
      <c r="G1624" t="s">
        <v>15</v>
      </c>
      <c r="H1624" t="s">
        <v>129</v>
      </c>
      <c r="I1624" t="s">
        <v>130</v>
      </c>
    </row>
    <row r="1625" spans="1:9" x14ac:dyDescent="0.3">
      <c r="A1625">
        <v>1189833</v>
      </c>
      <c r="B1625" s="16">
        <v>44210</v>
      </c>
      <c r="C1625" t="s">
        <v>21</v>
      </c>
      <c r="D1625">
        <v>450</v>
      </c>
      <c r="E1625">
        <v>157500</v>
      </c>
      <c r="F1625">
        <v>55125</v>
      </c>
      <c r="G1625" t="s">
        <v>15</v>
      </c>
      <c r="H1625" t="s">
        <v>16</v>
      </c>
      <c r="I1625" t="s">
        <v>69</v>
      </c>
    </row>
    <row r="1626" spans="1:9" x14ac:dyDescent="0.3">
      <c r="A1626">
        <v>1189833</v>
      </c>
      <c r="B1626" s="16">
        <v>44210</v>
      </c>
      <c r="C1626" t="s">
        <v>23</v>
      </c>
      <c r="D1626">
        <v>400</v>
      </c>
      <c r="E1626">
        <v>180000</v>
      </c>
      <c r="F1626">
        <v>45000</v>
      </c>
      <c r="G1626" t="s">
        <v>36</v>
      </c>
      <c r="H1626" t="s">
        <v>53</v>
      </c>
      <c r="I1626" t="s">
        <v>54</v>
      </c>
    </row>
    <row r="1627" spans="1:9" x14ac:dyDescent="0.3">
      <c r="A1627">
        <v>1189833</v>
      </c>
      <c r="B1627" s="16">
        <v>44210</v>
      </c>
      <c r="C1627" t="s">
        <v>20</v>
      </c>
      <c r="D1627">
        <v>600</v>
      </c>
      <c r="E1627">
        <v>180000.00000000003</v>
      </c>
      <c r="F1627">
        <v>63000.000000000007</v>
      </c>
      <c r="G1627" t="s">
        <v>15</v>
      </c>
      <c r="H1627" t="s">
        <v>16</v>
      </c>
      <c r="I1627" t="s">
        <v>69</v>
      </c>
    </row>
    <row r="1628" spans="1:9" x14ac:dyDescent="0.3">
      <c r="A1628">
        <v>1185731</v>
      </c>
      <c r="B1628" s="16">
        <v>44210</v>
      </c>
      <c r="C1628" t="s">
        <v>17</v>
      </c>
      <c r="D1628">
        <v>525</v>
      </c>
      <c r="E1628">
        <v>236250</v>
      </c>
      <c r="F1628">
        <v>106312.5</v>
      </c>
      <c r="G1628" t="s">
        <v>15</v>
      </c>
      <c r="H1628" t="s">
        <v>129</v>
      </c>
      <c r="I1628" t="s">
        <v>130</v>
      </c>
    </row>
    <row r="1629" spans="1:9" x14ac:dyDescent="0.3">
      <c r="A1629">
        <v>1189833</v>
      </c>
      <c r="B1629" s="16">
        <v>44210</v>
      </c>
      <c r="C1629" t="s">
        <v>19</v>
      </c>
      <c r="D1629">
        <v>600</v>
      </c>
      <c r="E1629">
        <v>240000</v>
      </c>
      <c r="F1629">
        <v>72000</v>
      </c>
      <c r="G1629" t="s">
        <v>15</v>
      </c>
      <c r="H1629" t="s">
        <v>16</v>
      </c>
      <c r="I1629" t="s">
        <v>69</v>
      </c>
    </row>
    <row r="1630" spans="1:9" x14ac:dyDescent="0.3">
      <c r="A1630">
        <v>1189833</v>
      </c>
      <c r="B1630" s="16">
        <v>44210</v>
      </c>
      <c r="C1630" t="s">
        <v>23</v>
      </c>
      <c r="D1630">
        <v>600</v>
      </c>
      <c r="E1630">
        <v>240000</v>
      </c>
      <c r="F1630">
        <v>60000</v>
      </c>
      <c r="G1630" t="s">
        <v>15</v>
      </c>
      <c r="H1630" t="s">
        <v>16</v>
      </c>
      <c r="I1630" t="s">
        <v>69</v>
      </c>
    </row>
    <row r="1631" spans="1:9" x14ac:dyDescent="0.3">
      <c r="A1631">
        <v>1189833</v>
      </c>
      <c r="B1631" s="16">
        <v>44210</v>
      </c>
      <c r="C1631" t="s">
        <v>22</v>
      </c>
      <c r="D1631">
        <v>500</v>
      </c>
      <c r="E1631">
        <v>250000</v>
      </c>
      <c r="F1631">
        <v>75000</v>
      </c>
      <c r="G1631" t="s">
        <v>15</v>
      </c>
      <c r="H1631" t="s">
        <v>16</v>
      </c>
      <c r="I1631" t="s">
        <v>69</v>
      </c>
    </row>
    <row r="1632" spans="1:9" x14ac:dyDescent="0.3">
      <c r="A1632">
        <v>1189833</v>
      </c>
      <c r="B1632" s="16">
        <v>44210</v>
      </c>
      <c r="C1632" t="s">
        <v>17</v>
      </c>
      <c r="D1632">
        <v>800</v>
      </c>
      <c r="E1632">
        <v>320000</v>
      </c>
      <c r="F1632">
        <v>160000</v>
      </c>
      <c r="G1632" t="s">
        <v>15</v>
      </c>
      <c r="H1632" t="s">
        <v>16</v>
      </c>
      <c r="I1632" t="s">
        <v>69</v>
      </c>
    </row>
    <row r="1633" spans="1:9" x14ac:dyDescent="0.3">
      <c r="A1633">
        <v>1128299</v>
      </c>
      <c r="B1633" s="16">
        <v>44210</v>
      </c>
      <c r="C1633" t="s">
        <v>20</v>
      </c>
      <c r="D1633">
        <v>825</v>
      </c>
      <c r="E1633">
        <v>536250</v>
      </c>
      <c r="F1633">
        <v>187687.50000000003</v>
      </c>
      <c r="G1633" t="s">
        <v>31</v>
      </c>
      <c r="H1633" t="s">
        <v>32</v>
      </c>
      <c r="I1633" t="s">
        <v>33</v>
      </c>
    </row>
    <row r="1634" spans="1:9" x14ac:dyDescent="0.3">
      <c r="A1634">
        <v>1189833</v>
      </c>
      <c r="B1634" s="16">
        <v>44211</v>
      </c>
      <c r="C1634" t="s">
        <v>17</v>
      </c>
      <c r="D1634">
        <v>161</v>
      </c>
      <c r="E1634">
        <v>7084</v>
      </c>
      <c r="F1634">
        <v>4179.5600000000004</v>
      </c>
      <c r="G1634" t="s">
        <v>36</v>
      </c>
      <c r="H1634" t="s">
        <v>53</v>
      </c>
      <c r="I1634" t="s">
        <v>54</v>
      </c>
    </row>
    <row r="1635" spans="1:9" x14ac:dyDescent="0.3">
      <c r="A1635">
        <v>1128299</v>
      </c>
      <c r="B1635" s="16">
        <v>44211</v>
      </c>
      <c r="C1635" t="s">
        <v>21</v>
      </c>
      <c r="D1635">
        <v>247</v>
      </c>
      <c r="E1635">
        <v>11362</v>
      </c>
      <c r="F1635">
        <v>4090.3199999999997</v>
      </c>
      <c r="G1635" t="s">
        <v>31</v>
      </c>
      <c r="H1635" t="s">
        <v>32</v>
      </c>
      <c r="I1635" t="s">
        <v>33</v>
      </c>
    </row>
    <row r="1636" spans="1:9" x14ac:dyDescent="0.3">
      <c r="A1636">
        <v>1128299</v>
      </c>
      <c r="B1636" s="16">
        <v>44211</v>
      </c>
      <c r="C1636" t="s">
        <v>21</v>
      </c>
      <c r="D1636">
        <v>218</v>
      </c>
      <c r="E1636">
        <v>11990</v>
      </c>
      <c r="F1636">
        <v>4796</v>
      </c>
      <c r="G1636" t="s">
        <v>31</v>
      </c>
      <c r="H1636" t="s">
        <v>32</v>
      </c>
      <c r="I1636" t="s">
        <v>33</v>
      </c>
    </row>
    <row r="1637" spans="1:9" x14ac:dyDescent="0.3">
      <c r="A1637">
        <v>1189833</v>
      </c>
      <c r="B1637" s="16">
        <v>44211</v>
      </c>
      <c r="C1637" t="s">
        <v>17</v>
      </c>
      <c r="D1637">
        <v>575</v>
      </c>
      <c r="E1637">
        <v>258750</v>
      </c>
      <c r="F1637">
        <v>116437.5</v>
      </c>
      <c r="G1637" t="s">
        <v>36</v>
      </c>
      <c r="H1637" t="s">
        <v>53</v>
      </c>
      <c r="I1637" t="s">
        <v>54</v>
      </c>
    </row>
    <row r="1638" spans="1:9" x14ac:dyDescent="0.3">
      <c r="A1638">
        <v>1128299</v>
      </c>
      <c r="B1638" s="16">
        <v>44211</v>
      </c>
      <c r="C1638" t="s">
        <v>21</v>
      </c>
      <c r="D1638">
        <v>725</v>
      </c>
      <c r="E1638">
        <v>435000</v>
      </c>
      <c r="F1638">
        <v>130500</v>
      </c>
      <c r="G1638" t="s">
        <v>31</v>
      </c>
      <c r="H1638" t="s">
        <v>32</v>
      </c>
      <c r="I1638" t="s">
        <v>33</v>
      </c>
    </row>
    <row r="1639" spans="1:9" x14ac:dyDescent="0.3">
      <c r="A1639">
        <v>1189833</v>
      </c>
      <c r="B1639" s="16">
        <v>44212</v>
      </c>
      <c r="C1639" t="s">
        <v>21</v>
      </c>
      <c r="D1639">
        <v>56</v>
      </c>
      <c r="E1639">
        <v>1064</v>
      </c>
      <c r="F1639">
        <v>521.36</v>
      </c>
      <c r="G1639" t="s">
        <v>27</v>
      </c>
      <c r="H1639" t="s">
        <v>104</v>
      </c>
      <c r="I1639" t="s">
        <v>105</v>
      </c>
    </row>
    <row r="1640" spans="1:9" x14ac:dyDescent="0.3">
      <c r="A1640">
        <v>1189833</v>
      </c>
      <c r="B1640" s="16">
        <v>44212</v>
      </c>
      <c r="C1640" t="s">
        <v>21</v>
      </c>
      <c r="D1640">
        <v>70</v>
      </c>
      <c r="E1640">
        <v>1120</v>
      </c>
      <c r="F1640">
        <v>447.99999999999994</v>
      </c>
      <c r="G1640" t="s">
        <v>27</v>
      </c>
      <c r="H1640" t="s">
        <v>104</v>
      </c>
      <c r="I1640" t="s">
        <v>105</v>
      </c>
    </row>
    <row r="1641" spans="1:9" x14ac:dyDescent="0.3">
      <c r="A1641">
        <v>1189833</v>
      </c>
      <c r="B1641" s="16">
        <v>44212</v>
      </c>
      <c r="C1641" t="s">
        <v>20</v>
      </c>
      <c r="D1641">
        <v>88</v>
      </c>
      <c r="E1641">
        <v>1232</v>
      </c>
      <c r="F1641">
        <v>591.36</v>
      </c>
      <c r="G1641" t="s">
        <v>27</v>
      </c>
      <c r="H1641" t="s">
        <v>104</v>
      </c>
      <c r="I1641" t="s">
        <v>105</v>
      </c>
    </row>
    <row r="1642" spans="1:9" x14ac:dyDescent="0.3">
      <c r="A1642">
        <v>1189833</v>
      </c>
      <c r="B1642" s="16">
        <v>44212</v>
      </c>
      <c r="C1642" t="s">
        <v>20</v>
      </c>
      <c r="D1642">
        <v>116</v>
      </c>
      <c r="E1642">
        <v>1392</v>
      </c>
      <c r="F1642">
        <v>556.79999999999995</v>
      </c>
      <c r="G1642" t="s">
        <v>27</v>
      </c>
      <c r="H1642" t="s">
        <v>104</v>
      </c>
      <c r="I1642" t="s">
        <v>105</v>
      </c>
    </row>
    <row r="1643" spans="1:9" x14ac:dyDescent="0.3">
      <c r="A1643">
        <v>1189833</v>
      </c>
      <c r="B1643" s="16">
        <v>44212</v>
      </c>
      <c r="C1643" t="s">
        <v>19</v>
      </c>
      <c r="D1643">
        <v>105</v>
      </c>
      <c r="E1643">
        <v>1680</v>
      </c>
      <c r="F1643">
        <v>638.4</v>
      </c>
      <c r="G1643" t="s">
        <v>27</v>
      </c>
      <c r="H1643" t="s">
        <v>104</v>
      </c>
      <c r="I1643" t="s">
        <v>105</v>
      </c>
    </row>
    <row r="1644" spans="1:9" x14ac:dyDescent="0.3">
      <c r="A1644">
        <v>1189833</v>
      </c>
      <c r="B1644" s="16">
        <v>44212</v>
      </c>
      <c r="C1644" t="s">
        <v>23</v>
      </c>
      <c r="D1644">
        <v>119</v>
      </c>
      <c r="E1644">
        <v>2023</v>
      </c>
      <c r="F1644">
        <v>748.51</v>
      </c>
      <c r="G1644" t="s">
        <v>27</v>
      </c>
      <c r="H1644" t="s">
        <v>104</v>
      </c>
      <c r="I1644" t="s">
        <v>105</v>
      </c>
    </row>
    <row r="1645" spans="1:9" x14ac:dyDescent="0.3">
      <c r="A1645">
        <v>1189833</v>
      </c>
      <c r="B1645" s="16">
        <v>44212</v>
      </c>
      <c r="C1645" t="s">
        <v>19</v>
      </c>
      <c r="D1645">
        <v>91</v>
      </c>
      <c r="E1645">
        <v>2093</v>
      </c>
      <c r="F1645">
        <v>1025.57</v>
      </c>
      <c r="G1645" t="s">
        <v>27</v>
      </c>
      <c r="H1645" t="s">
        <v>104</v>
      </c>
      <c r="I1645" t="s">
        <v>105</v>
      </c>
    </row>
    <row r="1646" spans="1:9" x14ac:dyDescent="0.3">
      <c r="A1646">
        <v>1189833</v>
      </c>
      <c r="B1646" s="16">
        <v>44212</v>
      </c>
      <c r="C1646" t="s">
        <v>22</v>
      </c>
      <c r="D1646">
        <v>65</v>
      </c>
      <c r="E1646">
        <v>2145</v>
      </c>
      <c r="F1646">
        <v>1029.5999999999999</v>
      </c>
      <c r="G1646" t="s">
        <v>27</v>
      </c>
      <c r="H1646" t="s">
        <v>104</v>
      </c>
      <c r="I1646" t="s">
        <v>105</v>
      </c>
    </row>
    <row r="1647" spans="1:9" x14ac:dyDescent="0.3">
      <c r="A1647">
        <v>1189833</v>
      </c>
      <c r="B1647" s="16">
        <v>44212</v>
      </c>
      <c r="C1647" t="s">
        <v>23</v>
      </c>
      <c r="D1647">
        <v>102</v>
      </c>
      <c r="E1647">
        <v>2346</v>
      </c>
      <c r="F1647">
        <v>1173</v>
      </c>
      <c r="G1647" t="s">
        <v>27</v>
      </c>
      <c r="H1647" t="s">
        <v>104</v>
      </c>
      <c r="I1647" t="s">
        <v>105</v>
      </c>
    </row>
    <row r="1648" spans="1:9" x14ac:dyDescent="0.3">
      <c r="A1648">
        <v>1189833</v>
      </c>
      <c r="B1648" s="16">
        <v>44212</v>
      </c>
      <c r="C1648" t="s">
        <v>22</v>
      </c>
      <c r="D1648">
        <v>88</v>
      </c>
      <c r="E1648">
        <v>2464</v>
      </c>
      <c r="F1648">
        <v>1010.2399999999999</v>
      </c>
      <c r="G1648" t="s">
        <v>27</v>
      </c>
      <c r="H1648" t="s">
        <v>104</v>
      </c>
      <c r="I1648" t="s">
        <v>105</v>
      </c>
    </row>
    <row r="1649" spans="1:9" x14ac:dyDescent="0.3">
      <c r="A1649">
        <v>1189833</v>
      </c>
      <c r="B1649" s="16">
        <v>44212</v>
      </c>
      <c r="C1649" t="s">
        <v>17</v>
      </c>
      <c r="D1649">
        <v>176</v>
      </c>
      <c r="E1649">
        <v>2992</v>
      </c>
      <c r="F1649">
        <v>1136.96</v>
      </c>
      <c r="G1649" t="s">
        <v>27</v>
      </c>
      <c r="H1649" t="s">
        <v>104</v>
      </c>
      <c r="I1649" t="s">
        <v>105</v>
      </c>
    </row>
    <row r="1650" spans="1:9" x14ac:dyDescent="0.3">
      <c r="A1650">
        <v>1189833</v>
      </c>
      <c r="B1650" s="16">
        <v>44212</v>
      </c>
      <c r="C1650" t="s">
        <v>17</v>
      </c>
      <c r="D1650">
        <v>149</v>
      </c>
      <c r="E1650">
        <v>3427</v>
      </c>
      <c r="F1650">
        <v>1679.23</v>
      </c>
      <c r="G1650" t="s">
        <v>27</v>
      </c>
      <c r="H1650" t="s">
        <v>104</v>
      </c>
      <c r="I1650" t="s">
        <v>105</v>
      </c>
    </row>
    <row r="1651" spans="1:9" x14ac:dyDescent="0.3">
      <c r="A1651">
        <v>1189833</v>
      </c>
      <c r="B1651" s="16">
        <v>44212</v>
      </c>
      <c r="C1651" t="s">
        <v>19</v>
      </c>
      <c r="D1651">
        <v>101</v>
      </c>
      <c r="E1651">
        <v>4343</v>
      </c>
      <c r="F1651">
        <v>1954.35</v>
      </c>
      <c r="G1651" t="s">
        <v>36</v>
      </c>
      <c r="H1651" t="s">
        <v>53</v>
      </c>
      <c r="I1651" t="s">
        <v>54</v>
      </c>
    </row>
    <row r="1652" spans="1:9" x14ac:dyDescent="0.3">
      <c r="A1652">
        <v>1128299</v>
      </c>
      <c r="B1652" s="16">
        <v>44212</v>
      </c>
      <c r="C1652" t="s">
        <v>22</v>
      </c>
      <c r="D1652">
        <v>240</v>
      </c>
      <c r="E1652">
        <v>10560</v>
      </c>
      <c r="F1652">
        <v>5913.6</v>
      </c>
      <c r="G1652" t="s">
        <v>31</v>
      </c>
      <c r="H1652" t="s">
        <v>32</v>
      </c>
      <c r="I1652" t="s">
        <v>33</v>
      </c>
    </row>
    <row r="1653" spans="1:9" x14ac:dyDescent="0.3">
      <c r="A1653">
        <v>1128299</v>
      </c>
      <c r="B1653" s="16">
        <v>44212</v>
      </c>
      <c r="C1653" t="s">
        <v>22</v>
      </c>
      <c r="D1653">
        <v>233</v>
      </c>
      <c r="E1653">
        <v>14912</v>
      </c>
      <c r="F1653">
        <v>9543.68</v>
      </c>
      <c r="G1653" t="s">
        <v>31</v>
      </c>
      <c r="H1653" t="s">
        <v>32</v>
      </c>
      <c r="I1653" t="s">
        <v>33</v>
      </c>
    </row>
    <row r="1654" spans="1:9" x14ac:dyDescent="0.3">
      <c r="A1654">
        <v>1189833</v>
      </c>
      <c r="B1654" s="16">
        <v>44212</v>
      </c>
      <c r="C1654" t="s">
        <v>21</v>
      </c>
      <c r="D1654">
        <v>200</v>
      </c>
      <c r="E1654">
        <v>40000</v>
      </c>
      <c r="F1654">
        <v>14000</v>
      </c>
      <c r="G1654" t="s">
        <v>27</v>
      </c>
      <c r="H1654" t="s">
        <v>104</v>
      </c>
      <c r="I1654" t="s">
        <v>105</v>
      </c>
    </row>
    <row r="1655" spans="1:9" x14ac:dyDescent="0.3">
      <c r="A1655">
        <v>1189833</v>
      </c>
      <c r="B1655" s="16">
        <v>44212</v>
      </c>
      <c r="C1655" t="s">
        <v>20</v>
      </c>
      <c r="D1655">
        <v>350</v>
      </c>
      <c r="E1655">
        <v>52500.000000000022</v>
      </c>
      <c r="F1655">
        <v>18375.000000000007</v>
      </c>
      <c r="G1655" t="s">
        <v>27</v>
      </c>
      <c r="H1655" t="s">
        <v>104</v>
      </c>
      <c r="I1655" t="s">
        <v>105</v>
      </c>
    </row>
    <row r="1656" spans="1:9" x14ac:dyDescent="0.3">
      <c r="A1656">
        <v>1189833</v>
      </c>
      <c r="B1656" s="16">
        <v>44212</v>
      </c>
      <c r="C1656" t="s">
        <v>22</v>
      </c>
      <c r="D1656">
        <v>250</v>
      </c>
      <c r="E1656">
        <v>87500</v>
      </c>
      <c r="F1656">
        <v>30624.999999999996</v>
      </c>
      <c r="G1656" t="s">
        <v>27</v>
      </c>
      <c r="H1656" t="s">
        <v>104</v>
      </c>
      <c r="I1656" t="s">
        <v>105</v>
      </c>
    </row>
    <row r="1657" spans="1:9" x14ac:dyDescent="0.3">
      <c r="A1657">
        <v>1189833</v>
      </c>
      <c r="B1657" s="16">
        <v>44212</v>
      </c>
      <c r="C1657" t="s">
        <v>19</v>
      </c>
      <c r="D1657">
        <v>350</v>
      </c>
      <c r="E1657">
        <v>87500.000000000029</v>
      </c>
      <c r="F1657">
        <v>30625.000000000007</v>
      </c>
      <c r="G1657" t="s">
        <v>27</v>
      </c>
      <c r="H1657" t="s">
        <v>104</v>
      </c>
      <c r="I1657" t="s">
        <v>105</v>
      </c>
    </row>
    <row r="1658" spans="1:9" x14ac:dyDescent="0.3">
      <c r="A1658">
        <v>1189833</v>
      </c>
      <c r="B1658" s="16">
        <v>44212</v>
      </c>
      <c r="C1658" t="s">
        <v>23</v>
      </c>
      <c r="D1658">
        <v>350</v>
      </c>
      <c r="E1658">
        <v>87500.000000000029</v>
      </c>
      <c r="F1658">
        <v>30625.000000000007</v>
      </c>
      <c r="G1658" t="s">
        <v>27</v>
      </c>
      <c r="H1658" t="s">
        <v>104</v>
      </c>
      <c r="I1658" t="s">
        <v>105</v>
      </c>
    </row>
    <row r="1659" spans="1:9" x14ac:dyDescent="0.3">
      <c r="A1659">
        <v>1189833</v>
      </c>
      <c r="B1659" s="16">
        <v>44212</v>
      </c>
      <c r="C1659" t="s">
        <v>17</v>
      </c>
      <c r="D1659">
        <v>550</v>
      </c>
      <c r="E1659">
        <v>137500.00000000003</v>
      </c>
      <c r="F1659">
        <v>48125.000000000007</v>
      </c>
      <c r="G1659" t="s">
        <v>27</v>
      </c>
      <c r="H1659" t="s">
        <v>104</v>
      </c>
      <c r="I1659" t="s">
        <v>105</v>
      </c>
    </row>
    <row r="1660" spans="1:9" x14ac:dyDescent="0.3">
      <c r="A1660">
        <v>1189833</v>
      </c>
      <c r="B1660" s="16">
        <v>44212</v>
      </c>
      <c r="C1660" t="s">
        <v>19</v>
      </c>
      <c r="D1660">
        <v>375</v>
      </c>
      <c r="E1660">
        <v>168750</v>
      </c>
      <c r="F1660">
        <v>50625</v>
      </c>
      <c r="G1660" t="s">
        <v>36</v>
      </c>
      <c r="H1660" t="s">
        <v>53</v>
      </c>
      <c r="I1660" t="s">
        <v>54</v>
      </c>
    </row>
    <row r="1661" spans="1:9" x14ac:dyDescent="0.3">
      <c r="A1661">
        <v>1128299</v>
      </c>
      <c r="B1661" s="16">
        <v>44212</v>
      </c>
      <c r="C1661" t="s">
        <v>22</v>
      </c>
      <c r="D1661">
        <v>775</v>
      </c>
      <c r="E1661">
        <v>503750</v>
      </c>
      <c r="F1661">
        <v>251875</v>
      </c>
      <c r="G1661" t="s">
        <v>31</v>
      </c>
      <c r="H1661" t="s">
        <v>32</v>
      </c>
      <c r="I1661" t="s">
        <v>33</v>
      </c>
    </row>
    <row r="1662" spans="1:9" x14ac:dyDescent="0.3">
      <c r="A1662">
        <v>1197831</v>
      </c>
      <c r="B1662" s="16">
        <v>44213</v>
      </c>
      <c r="C1662" t="s">
        <v>21</v>
      </c>
      <c r="D1662">
        <v>33</v>
      </c>
      <c r="E1662">
        <v>825</v>
      </c>
      <c r="F1662">
        <v>255.75</v>
      </c>
      <c r="G1662" t="s">
        <v>15</v>
      </c>
      <c r="H1662" t="s">
        <v>127</v>
      </c>
      <c r="I1662" t="s">
        <v>128</v>
      </c>
    </row>
    <row r="1663" spans="1:9" x14ac:dyDescent="0.3">
      <c r="A1663">
        <v>1197831</v>
      </c>
      <c r="B1663" s="16">
        <v>44213</v>
      </c>
      <c r="C1663" t="s">
        <v>21</v>
      </c>
      <c r="D1663">
        <v>26</v>
      </c>
      <c r="E1663">
        <v>884</v>
      </c>
      <c r="F1663">
        <v>335.92</v>
      </c>
      <c r="G1663" t="s">
        <v>15</v>
      </c>
      <c r="H1663" t="s">
        <v>127</v>
      </c>
      <c r="I1663" t="s">
        <v>128</v>
      </c>
    </row>
    <row r="1664" spans="1:9" x14ac:dyDescent="0.3">
      <c r="A1664">
        <v>1128299</v>
      </c>
      <c r="B1664" s="16">
        <v>44213</v>
      </c>
      <c r="C1664" t="s">
        <v>21</v>
      </c>
      <c r="D1664">
        <v>45</v>
      </c>
      <c r="E1664">
        <v>1305</v>
      </c>
      <c r="F1664">
        <v>704.7</v>
      </c>
      <c r="G1664" t="s">
        <v>36</v>
      </c>
      <c r="H1664" t="s">
        <v>116</v>
      </c>
      <c r="I1664" t="s">
        <v>117</v>
      </c>
    </row>
    <row r="1665" spans="1:9" x14ac:dyDescent="0.3">
      <c r="A1665">
        <v>1185732</v>
      </c>
      <c r="B1665" s="16">
        <v>44213</v>
      </c>
      <c r="C1665" t="s">
        <v>21</v>
      </c>
      <c r="D1665">
        <v>47</v>
      </c>
      <c r="E1665">
        <v>1504</v>
      </c>
      <c r="F1665">
        <v>827.2</v>
      </c>
      <c r="G1665" t="s">
        <v>15</v>
      </c>
      <c r="H1665" t="s">
        <v>119</v>
      </c>
      <c r="I1665" t="s">
        <v>120</v>
      </c>
    </row>
    <row r="1666" spans="1:9" x14ac:dyDescent="0.3">
      <c r="A1666">
        <v>1197831</v>
      </c>
      <c r="B1666" s="16">
        <v>44213</v>
      </c>
      <c r="C1666" t="s">
        <v>20</v>
      </c>
      <c r="D1666">
        <v>75</v>
      </c>
      <c r="E1666">
        <v>1650</v>
      </c>
      <c r="F1666">
        <v>478.49999999999994</v>
      </c>
      <c r="G1666" t="s">
        <v>15</v>
      </c>
      <c r="H1666" t="s">
        <v>127</v>
      </c>
      <c r="I1666" t="s">
        <v>128</v>
      </c>
    </row>
    <row r="1667" spans="1:9" x14ac:dyDescent="0.3">
      <c r="A1667">
        <v>1197831</v>
      </c>
      <c r="B1667" s="16">
        <v>44213</v>
      </c>
      <c r="C1667" t="s">
        <v>22</v>
      </c>
      <c r="D1667">
        <v>47</v>
      </c>
      <c r="E1667">
        <v>1833</v>
      </c>
      <c r="F1667">
        <v>586.56000000000006</v>
      </c>
      <c r="G1667" t="s">
        <v>15</v>
      </c>
      <c r="H1667" t="s">
        <v>127</v>
      </c>
      <c r="I1667" t="s">
        <v>128</v>
      </c>
    </row>
    <row r="1668" spans="1:9" x14ac:dyDescent="0.3">
      <c r="A1668">
        <v>1197831</v>
      </c>
      <c r="B1668" s="16">
        <v>44213</v>
      </c>
      <c r="C1668" t="s">
        <v>22</v>
      </c>
      <c r="D1668">
        <v>41</v>
      </c>
      <c r="E1668">
        <v>1968</v>
      </c>
      <c r="F1668">
        <v>767.52</v>
      </c>
      <c r="G1668" t="s">
        <v>15</v>
      </c>
      <c r="H1668" t="s">
        <v>127</v>
      </c>
      <c r="I1668" t="s">
        <v>128</v>
      </c>
    </row>
    <row r="1669" spans="1:9" x14ac:dyDescent="0.3">
      <c r="A1669">
        <v>1197831</v>
      </c>
      <c r="B1669" s="16">
        <v>44213</v>
      </c>
      <c r="C1669" t="s">
        <v>20</v>
      </c>
      <c r="D1669">
        <v>73</v>
      </c>
      <c r="E1669">
        <v>1971</v>
      </c>
      <c r="F1669">
        <v>709.56</v>
      </c>
      <c r="G1669" t="s">
        <v>15</v>
      </c>
      <c r="H1669" t="s">
        <v>127</v>
      </c>
      <c r="I1669" t="s">
        <v>128</v>
      </c>
    </row>
    <row r="1670" spans="1:9" x14ac:dyDescent="0.3">
      <c r="A1670">
        <v>1197831</v>
      </c>
      <c r="B1670" s="16">
        <v>44213</v>
      </c>
      <c r="C1670" t="s">
        <v>23</v>
      </c>
      <c r="D1670">
        <v>83</v>
      </c>
      <c r="E1670">
        <v>2158</v>
      </c>
      <c r="F1670">
        <v>733.71999999999991</v>
      </c>
      <c r="G1670" t="s">
        <v>15</v>
      </c>
      <c r="H1670" t="s">
        <v>127</v>
      </c>
      <c r="I1670" t="s">
        <v>128</v>
      </c>
    </row>
    <row r="1671" spans="1:9" x14ac:dyDescent="0.3">
      <c r="A1671">
        <v>1128299</v>
      </c>
      <c r="B1671" s="16">
        <v>44213</v>
      </c>
      <c r="C1671" t="s">
        <v>20</v>
      </c>
      <c r="D1671">
        <v>87</v>
      </c>
      <c r="E1671">
        <v>2175</v>
      </c>
      <c r="F1671">
        <v>1196.25</v>
      </c>
      <c r="G1671" t="s">
        <v>36</v>
      </c>
      <c r="H1671" t="s">
        <v>116</v>
      </c>
      <c r="I1671" t="s">
        <v>117</v>
      </c>
    </row>
    <row r="1672" spans="1:9" x14ac:dyDescent="0.3">
      <c r="A1672">
        <v>1128299</v>
      </c>
      <c r="B1672" s="16">
        <v>44213</v>
      </c>
      <c r="C1672" t="s">
        <v>22</v>
      </c>
      <c r="D1672">
        <v>54</v>
      </c>
      <c r="E1672">
        <v>2214</v>
      </c>
      <c r="F1672">
        <v>1129.1400000000001</v>
      </c>
      <c r="G1672" t="s">
        <v>36</v>
      </c>
      <c r="H1672" t="s">
        <v>116</v>
      </c>
      <c r="I1672" t="s">
        <v>117</v>
      </c>
    </row>
    <row r="1673" spans="1:9" x14ac:dyDescent="0.3">
      <c r="A1673">
        <v>1128299</v>
      </c>
      <c r="B1673" s="16">
        <v>44213</v>
      </c>
      <c r="C1673" t="s">
        <v>22</v>
      </c>
      <c r="D1673">
        <v>68</v>
      </c>
      <c r="E1673">
        <v>2244</v>
      </c>
      <c r="F1673">
        <v>1144.44</v>
      </c>
      <c r="G1673" t="s">
        <v>31</v>
      </c>
      <c r="H1673" t="s">
        <v>80</v>
      </c>
      <c r="I1673" t="s">
        <v>63</v>
      </c>
    </row>
    <row r="1674" spans="1:9" x14ac:dyDescent="0.3">
      <c r="A1674">
        <v>1128299</v>
      </c>
      <c r="B1674" s="16">
        <v>44213</v>
      </c>
      <c r="C1674" t="s">
        <v>19</v>
      </c>
      <c r="D1674">
        <v>75</v>
      </c>
      <c r="E1674">
        <v>2400</v>
      </c>
      <c r="F1674">
        <v>1320</v>
      </c>
      <c r="G1674" t="s">
        <v>36</v>
      </c>
      <c r="H1674" t="s">
        <v>116</v>
      </c>
      <c r="I1674" t="s">
        <v>117</v>
      </c>
    </row>
    <row r="1675" spans="1:9" x14ac:dyDescent="0.3">
      <c r="A1675">
        <v>1197831</v>
      </c>
      <c r="B1675" s="16">
        <v>44213</v>
      </c>
      <c r="C1675" t="s">
        <v>19</v>
      </c>
      <c r="D1675">
        <v>88</v>
      </c>
      <c r="E1675">
        <v>2464</v>
      </c>
      <c r="F1675">
        <v>837.75999999999988</v>
      </c>
      <c r="G1675" t="s">
        <v>15</v>
      </c>
      <c r="H1675" t="s">
        <v>127</v>
      </c>
      <c r="I1675" t="s">
        <v>128</v>
      </c>
    </row>
    <row r="1676" spans="1:9" x14ac:dyDescent="0.3">
      <c r="A1676">
        <v>1128299</v>
      </c>
      <c r="B1676" s="16">
        <v>44213</v>
      </c>
      <c r="C1676" t="s">
        <v>23</v>
      </c>
      <c r="D1676">
        <v>75</v>
      </c>
      <c r="E1676">
        <v>2550</v>
      </c>
      <c r="F1676">
        <v>1275</v>
      </c>
      <c r="G1676" t="s">
        <v>36</v>
      </c>
      <c r="H1676" t="s">
        <v>116</v>
      </c>
      <c r="I1676" t="s">
        <v>117</v>
      </c>
    </row>
    <row r="1677" spans="1:9" x14ac:dyDescent="0.3">
      <c r="A1677">
        <v>1197831</v>
      </c>
      <c r="B1677" s="16">
        <v>44213</v>
      </c>
      <c r="C1677" t="s">
        <v>19</v>
      </c>
      <c r="D1677">
        <v>68</v>
      </c>
      <c r="E1677">
        <v>2584</v>
      </c>
      <c r="F1677">
        <v>1136.96</v>
      </c>
      <c r="G1677" t="s">
        <v>15</v>
      </c>
      <c r="H1677" t="s">
        <v>127</v>
      </c>
      <c r="I1677" t="s">
        <v>128</v>
      </c>
    </row>
    <row r="1678" spans="1:9" x14ac:dyDescent="0.3">
      <c r="A1678">
        <v>1185732</v>
      </c>
      <c r="B1678" s="16">
        <v>44213</v>
      </c>
      <c r="C1678" t="s">
        <v>20</v>
      </c>
      <c r="D1678">
        <v>91</v>
      </c>
      <c r="E1678">
        <v>2639</v>
      </c>
      <c r="F1678">
        <v>1398.67</v>
      </c>
      <c r="G1678" t="s">
        <v>15</v>
      </c>
      <c r="H1678" t="s">
        <v>119</v>
      </c>
      <c r="I1678" t="s">
        <v>120</v>
      </c>
    </row>
    <row r="1679" spans="1:9" x14ac:dyDescent="0.3">
      <c r="A1679">
        <v>1128299</v>
      </c>
      <c r="B1679" s="16">
        <v>44213</v>
      </c>
      <c r="C1679" t="s">
        <v>21</v>
      </c>
      <c r="D1679">
        <v>78</v>
      </c>
      <c r="E1679">
        <v>2652</v>
      </c>
      <c r="F1679">
        <v>1219.9199999999998</v>
      </c>
      <c r="G1679" t="s">
        <v>31</v>
      </c>
      <c r="H1679" t="s">
        <v>80</v>
      </c>
      <c r="I1679" t="s">
        <v>63</v>
      </c>
    </row>
    <row r="1680" spans="1:9" x14ac:dyDescent="0.3">
      <c r="A1680">
        <v>1197831</v>
      </c>
      <c r="B1680" s="16">
        <v>44213</v>
      </c>
      <c r="C1680" t="s">
        <v>23</v>
      </c>
      <c r="D1680">
        <v>70</v>
      </c>
      <c r="E1680">
        <v>2660</v>
      </c>
      <c r="F1680">
        <v>1090.5999999999999</v>
      </c>
      <c r="G1680" t="s">
        <v>15</v>
      </c>
      <c r="H1680" t="s">
        <v>127</v>
      </c>
      <c r="I1680" t="s">
        <v>128</v>
      </c>
    </row>
    <row r="1681" spans="1:9" x14ac:dyDescent="0.3">
      <c r="A1681">
        <v>1128299</v>
      </c>
      <c r="B1681" s="16">
        <v>44213</v>
      </c>
      <c r="C1681" t="s">
        <v>22</v>
      </c>
      <c r="D1681">
        <v>58</v>
      </c>
      <c r="E1681">
        <v>2668</v>
      </c>
      <c r="F1681">
        <v>1574.1200000000001</v>
      </c>
      <c r="G1681" t="s">
        <v>31</v>
      </c>
      <c r="H1681" t="s">
        <v>80</v>
      </c>
      <c r="I1681" t="s">
        <v>63</v>
      </c>
    </row>
    <row r="1682" spans="1:9" x14ac:dyDescent="0.3">
      <c r="A1682">
        <v>1128299</v>
      </c>
      <c r="B1682" s="16">
        <v>44213</v>
      </c>
      <c r="C1682" t="s">
        <v>21</v>
      </c>
      <c r="D1682">
        <v>68</v>
      </c>
      <c r="E1682">
        <v>2788</v>
      </c>
      <c r="F1682">
        <v>1533.3999999999999</v>
      </c>
      <c r="G1682" t="s">
        <v>31</v>
      </c>
      <c r="H1682" t="s">
        <v>80</v>
      </c>
      <c r="I1682" t="s">
        <v>63</v>
      </c>
    </row>
    <row r="1683" spans="1:9" x14ac:dyDescent="0.3">
      <c r="A1683">
        <v>1185732</v>
      </c>
      <c r="B1683" s="16">
        <v>44213</v>
      </c>
      <c r="C1683" t="s">
        <v>22</v>
      </c>
      <c r="D1683">
        <v>59</v>
      </c>
      <c r="E1683">
        <v>2891</v>
      </c>
      <c r="F1683">
        <v>1214.22</v>
      </c>
      <c r="G1683" t="s">
        <v>15</v>
      </c>
      <c r="H1683" t="s">
        <v>119</v>
      </c>
      <c r="I1683" t="s">
        <v>120</v>
      </c>
    </row>
    <row r="1684" spans="1:9" x14ac:dyDescent="0.3">
      <c r="A1684">
        <v>1185732</v>
      </c>
      <c r="B1684" s="16">
        <v>44213</v>
      </c>
      <c r="C1684" t="s">
        <v>23</v>
      </c>
      <c r="D1684">
        <v>81</v>
      </c>
      <c r="E1684">
        <v>2916</v>
      </c>
      <c r="F1684">
        <v>1487.16</v>
      </c>
      <c r="G1684" t="s">
        <v>15</v>
      </c>
      <c r="H1684" t="s">
        <v>119</v>
      </c>
      <c r="I1684" t="s">
        <v>120</v>
      </c>
    </row>
    <row r="1685" spans="1:9" x14ac:dyDescent="0.3">
      <c r="A1685">
        <v>1185732</v>
      </c>
      <c r="B1685" s="16">
        <v>44213</v>
      </c>
      <c r="C1685" t="s">
        <v>19</v>
      </c>
      <c r="D1685">
        <v>81</v>
      </c>
      <c r="E1685">
        <v>3078</v>
      </c>
      <c r="F1685">
        <v>1539</v>
      </c>
      <c r="G1685" t="s">
        <v>15</v>
      </c>
      <c r="H1685" t="s">
        <v>119</v>
      </c>
      <c r="I1685" t="s">
        <v>120</v>
      </c>
    </row>
    <row r="1686" spans="1:9" x14ac:dyDescent="0.3">
      <c r="A1686">
        <v>1128299</v>
      </c>
      <c r="B1686" s="16">
        <v>44213</v>
      </c>
      <c r="C1686" t="s">
        <v>17</v>
      </c>
      <c r="D1686">
        <v>100</v>
      </c>
      <c r="E1686">
        <v>3300</v>
      </c>
      <c r="F1686">
        <v>1683</v>
      </c>
      <c r="G1686" t="s">
        <v>31</v>
      </c>
      <c r="H1686" t="s">
        <v>80</v>
      </c>
      <c r="I1686" t="s">
        <v>63</v>
      </c>
    </row>
    <row r="1687" spans="1:9" x14ac:dyDescent="0.3">
      <c r="A1687">
        <v>1128299</v>
      </c>
      <c r="B1687" s="16">
        <v>44213</v>
      </c>
      <c r="C1687" t="s">
        <v>17</v>
      </c>
      <c r="D1687">
        <v>120</v>
      </c>
      <c r="E1687">
        <v>3360</v>
      </c>
      <c r="F1687">
        <v>1411.2</v>
      </c>
      <c r="G1687" t="s">
        <v>31</v>
      </c>
      <c r="H1687" t="s">
        <v>80</v>
      </c>
      <c r="I1687" t="s">
        <v>63</v>
      </c>
    </row>
    <row r="1688" spans="1:9" x14ac:dyDescent="0.3">
      <c r="A1688">
        <v>1197831</v>
      </c>
      <c r="B1688" s="16">
        <v>44213</v>
      </c>
      <c r="C1688" t="s">
        <v>21</v>
      </c>
      <c r="D1688">
        <v>77</v>
      </c>
      <c r="E1688">
        <v>3619</v>
      </c>
      <c r="F1688">
        <v>1628.5499999999997</v>
      </c>
      <c r="G1688" t="s">
        <v>31</v>
      </c>
      <c r="H1688" t="s">
        <v>66</v>
      </c>
      <c r="I1688" t="s">
        <v>67</v>
      </c>
    </row>
    <row r="1689" spans="1:9" x14ac:dyDescent="0.3">
      <c r="A1689">
        <v>1197831</v>
      </c>
      <c r="B1689" s="16">
        <v>44213</v>
      </c>
      <c r="C1689" t="s">
        <v>22</v>
      </c>
      <c r="D1689">
        <v>68</v>
      </c>
      <c r="E1689">
        <v>3672</v>
      </c>
      <c r="F1689">
        <v>1101.6000000000001</v>
      </c>
      <c r="G1689" t="s">
        <v>31</v>
      </c>
      <c r="H1689" t="s">
        <v>66</v>
      </c>
      <c r="I1689" t="s">
        <v>67</v>
      </c>
    </row>
    <row r="1690" spans="1:9" x14ac:dyDescent="0.3">
      <c r="A1690">
        <v>1128299</v>
      </c>
      <c r="B1690" s="16">
        <v>44213</v>
      </c>
      <c r="C1690" t="s">
        <v>19</v>
      </c>
      <c r="D1690">
        <v>124</v>
      </c>
      <c r="E1690">
        <v>3844</v>
      </c>
      <c r="F1690">
        <v>1691.36</v>
      </c>
      <c r="G1690" t="s">
        <v>31</v>
      </c>
      <c r="H1690" t="s">
        <v>80</v>
      </c>
      <c r="I1690" t="s">
        <v>63</v>
      </c>
    </row>
    <row r="1691" spans="1:9" x14ac:dyDescent="0.3">
      <c r="A1691">
        <v>1197831</v>
      </c>
      <c r="B1691" s="16">
        <v>44213</v>
      </c>
      <c r="C1691" t="s">
        <v>17</v>
      </c>
      <c r="D1691">
        <v>140</v>
      </c>
      <c r="E1691">
        <v>3920</v>
      </c>
      <c r="F1691">
        <v>1293.5999999999999</v>
      </c>
      <c r="G1691" t="s">
        <v>15</v>
      </c>
      <c r="H1691" t="s">
        <v>127</v>
      </c>
      <c r="I1691" t="s">
        <v>128</v>
      </c>
    </row>
    <row r="1692" spans="1:9" x14ac:dyDescent="0.3">
      <c r="A1692">
        <v>1128299</v>
      </c>
      <c r="B1692" s="16">
        <v>44213</v>
      </c>
      <c r="C1692" t="s">
        <v>17</v>
      </c>
      <c r="D1692">
        <v>125</v>
      </c>
      <c r="E1692">
        <v>4000</v>
      </c>
      <c r="F1692">
        <v>2080</v>
      </c>
      <c r="G1692" t="s">
        <v>36</v>
      </c>
      <c r="H1692" t="s">
        <v>116</v>
      </c>
      <c r="I1692" t="s">
        <v>117</v>
      </c>
    </row>
    <row r="1693" spans="1:9" x14ac:dyDescent="0.3">
      <c r="A1693">
        <v>1128299</v>
      </c>
      <c r="B1693" s="16">
        <v>44213</v>
      </c>
      <c r="C1693" t="s">
        <v>19</v>
      </c>
      <c r="D1693">
        <v>100</v>
      </c>
      <c r="E1693">
        <v>4200</v>
      </c>
      <c r="F1693">
        <v>2268</v>
      </c>
      <c r="G1693" t="s">
        <v>31</v>
      </c>
      <c r="H1693" t="s">
        <v>80</v>
      </c>
      <c r="I1693" t="s">
        <v>63</v>
      </c>
    </row>
    <row r="1694" spans="1:9" x14ac:dyDescent="0.3">
      <c r="A1694">
        <v>1128299</v>
      </c>
      <c r="B1694" s="16">
        <v>44213</v>
      </c>
      <c r="C1694" t="s">
        <v>20</v>
      </c>
      <c r="D1694">
        <v>128</v>
      </c>
      <c r="E1694">
        <v>4224</v>
      </c>
      <c r="F1694">
        <v>1816.3199999999997</v>
      </c>
      <c r="G1694" t="s">
        <v>31</v>
      </c>
      <c r="H1694" t="s">
        <v>80</v>
      </c>
      <c r="I1694" t="s">
        <v>63</v>
      </c>
    </row>
    <row r="1695" spans="1:9" x14ac:dyDescent="0.3">
      <c r="A1695">
        <v>1197831</v>
      </c>
      <c r="B1695" s="16">
        <v>44213</v>
      </c>
      <c r="C1695" t="s">
        <v>17</v>
      </c>
      <c r="D1695">
        <v>115</v>
      </c>
      <c r="E1695">
        <v>4370</v>
      </c>
      <c r="F1695">
        <v>1879.1</v>
      </c>
      <c r="G1695" t="s">
        <v>31</v>
      </c>
      <c r="H1695" t="s">
        <v>66</v>
      </c>
      <c r="I1695" t="s">
        <v>67</v>
      </c>
    </row>
    <row r="1696" spans="1:9" x14ac:dyDescent="0.3">
      <c r="A1696">
        <v>1128299</v>
      </c>
      <c r="B1696" s="16">
        <v>44213</v>
      </c>
      <c r="C1696" t="s">
        <v>23</v>
      </c>
      <c r="D1696">
        <v>140</v>
      </c>
      <c r="E1696">
        <v>4760</v>
      </c>
      <c r="F1696">
        <v>1903.9999999999998</v>
      </c>
      <c r="G1696" t="s">
        <v>31</v>
      </c>
      <c r="H1696" t="s">
        <v>80</v>
      </c>
      <c r="I1696" t="s">
        <v>63</v>
      </c>
    </row>
    <row r="1697" spans="1:9" x14ac:dyDescent="0.3">
      <c r="A1697">
        <v>1197831</v>
      </c>
      <c r="B1697" s="16">
        <v>44213</v>
      </c>
      <c r="C1697" t="s">
        <v>17</v>
      </c>
      <c r="D1697">
        <v>126</v>
      </c>
      <c r="E1697">
        <v>4788</v>
      </c>
      <c r="F1697">
        <v>2058.84</v>
      </c>
      <c r="G1697" t="s">
        <v>15</v>
      </c>
      <c r="H1697" t="s">
        <v>127</v>
      </c>
      <c r="I1697" t="s">
        <v>128</v>
      </c>
    </row>
    <row r="1698" spans="1:9" x14ac:dyDescent="0.3">
      <c r="A1698">
        <v>1128299</v>
      </c>
      <c r="B1698" s="16">
        <v>44213</v>
      </c>
      <c r="C1698" t="s">
        <v>20</v>
      </c>
      <c r="D1698">
        <v>112</v>
      </c>
      <c r="E1698">
        <v>4816</v>
      </c>
      <c r="F1698">
        <v>2600.6400000000003</v>
      </c>
      <c r="G1698" t="s">
        <v>31</v>
      </c>
      <c r="H1698" t="s">
        <v>80</v>
      </c>
      <c r="I1698" t="s">
        <v>63</v>
      </c>
    </row>
    <row r="1699" spans="1:9" x14ac:dyDescent="0.3">
      <c r="A1699">
        <v>1185732</v>
      </c>
      <c r="B1699" s="16">
        <v>44213</v>
      </c>
      <c r="C1699" t="s">
        <v>17</v>
      </c>
      <c r="D1699">
        <v>137</v>
      </c>
      <c r="E1699">
        <v>4932</v>
      </c>
      <c r="F1699">
        <v>2219.3999999999996</v>
      </c>
      <c r="G1699" t="s">
        <v>15</v>
      </c>
      <c r="H1699" t="s">
        <v>119</v>
      </c>
      <c r="I1699" t="s">
        <v>120</v>
      </c>
    </row>
    <row r="1700" spans="1:9" x14ac:dyDescent="0.3">
      <c r="A1700">
        <v>1128299</v>
      </c>
      <c r="B1700" s="16">
        <v>44213</v>
      </c>
      <c r="C1700" t="s">
        <v>23</v>
      </c>
      <c r="D1700">
        <v>122</v>
      </c>
      <c r="E1700">
        <v>5002</v>
      </c>
      <c r="F1700">
        <v>2400.96</v>
      </c>
      <c r="G1700" t="s">
        <v>31</v>
      </c>
      <c r="H1700" t="s">
        <v>80</v>
      </c>
      <c r="I1700" t="s">
        <v>63</v>
      </c>
    </row>
    <row r="1701" spans="1:9" x14ac:dyDescent="0.3">
      <c r="A1701">
        <v>1189833</v>
      </c>
      <c r="B1701" s="16">
        <v>44213</v>
      </c>
      <c r="C1701" t="s">
        <v>20</v>
      </c>
      <c r="D1701">
        <v>120</v>
      </c>
      <c r="E1701">
        <v>5280</v>
      </c>
      <c r="F1701">
        <v>3168</v>
      </c>
      <c r="G1701" t="s">
        <v>36</v>
      </c>
      <c r="H1701" t="s">
        <v>53</v>
      </c>
      <c r="I1701" t="s">
        <v>54</v>
      </c>
    </row>
    <row r="1702" spans="1:9" x14ac:dyDescent="0.3">
      <c r="A1702">
        <v>1197831</v>
      </c>
      <c r="B1702" s="16">
        <v>44213</v>
      </c>
      <c r="C1702" t="s">
        <v>20</v>
      </c>
      <c r="D1702">
        <v>123</v>
      </c>
      <c r="E1702">
        <v>5535</v>
      </c>
      <c r="F1702">
        <v>2269.35</v>
      </c>
      <c r="G1702" t="s">
        <v>31</v>
      </c>
      <c r="H1702" t="s">
        <v>66</v>
      </c>
      <c r="I1702" t="s">
        <v>67</v>
      </c>
    </row>
    <row r="1703" spans="1:9" x14ac:dyDescent="0.3">
      <c r="A1703">
        <v>1197831</v>
      </c>
      <c r="B1703" s="16">
        <v>44213</v>
      </c>
      <c r="C1703" t="s">
        <v>19</v>
      </c>
      <c r="D1703">
        <v>123</v>
      </c>
      <c r="E1703">
        <v>5904</v>
      </c>
      <c r="F1703">
        <v>2066.4</v>
      </c>
      <c r="G1703" t="s">
        <v>31</v>
      </c>
      <c r="H1703" t="s">
        <v>66</v>
      </c>
      <c r="I1703" t="s">
        <v>67</v>
      </c>
    </row>
    <row r="1704" spans="1:9" x14ac:dyDescent="0.3">
      <c r="A1704">
        <v>1197831</v>
      </c>
      <c r="B1704" s="16">
        <v>44213</v>
      </c>
      <c r="C1704" t="s">
        <v>23</v>
      </c>
      <c r="D1704">
        <v>124</v>
      </c>
      <c r="E1704">
        <v>6076</v>
      </c>
      <c r="F1704">
        <v>3584.8400000000006</v>
      </c>
      <c r="G1704" t="s">
        <v>31</v>
      </c>
      <c r="H1704" t="s">
        <v>66</v>
      </c>
      <c r="I1704" t="s">
        <v>67</v>
      </c>
    </row>
    <row r="1705" spans="1:9" x14ac:dyDescent="0.3">
      <c r="A1705">
        <v>1128299</v>
      </c>
      <c r="B1705" s="16">
        <v>44213</v>
      </c>
      <c r="C1705" t="s">
        <v>23</v>
      </c>
      <c r="D1705">
        <v>264</v>
      </c>
      <c r="E1705">
        <v>14784</v>
      </c>
      <c r="F1705">
        <v>2808.9600000000005</v>
      </c>
      <c r="G1705" t="s">
        <v>31</v>
      </c>
      <c r="H1705" t="s">
        <v>32</v>
      </c>
      <c r="I1705" t="s">
        <v>33</v>
      </c>
    </row>
    <row r="1706" spans="1:9" x14ac:dyDescent="0.3">
      <c r="A1706">
        <v>1128299</v>
      </c>
      <c r="B1706" s="16">
        <v>44213</v>
      </c>
      <c r="C1706" t="s">
        <v>23</v>
      </c>
      <c r="D1706">
        <v>233</v>
      </c>
      <c r="E1706">
        <v>16776</v>
      </c>
      <c r="F1706">
        <v>4865.0400000000009</v>
      </c>
      <c r="G1706" t="s">
        <v>31</v>
      </c>
      <c r="H1706" t="s">
        <v>32</v>
      </c>
      <c r="I1706" t="s">
        <v>33</v>
      </c>
    </row>
    <row r="1707" spans="1:9" x14ac:dyDescent="0.3">
      <c r="A1707">
        <v>1197831</v>
      </c>
      <c r="B1707" s="16">
        <v>44213</v>
      </c>
      <c r="C1707" t="s">
        <v>21</v>
      </c>
      <c r="D1707">
        <v>100</v>
      </c>
      <c r="E1707">
        <v>35000</v>
      </c>
      <c r="F1707">
        <v>8750</v>
      </c>
      <c r="G1707" t="s">
        <v>15</v>
      </c>
      <c r="H1707" t="s">
        <v>127</v>
      </c>
      <c r="I1707" t="s">
        <v>128</v>
      </c>
    </row>
    <row r="1708" spans="1:9" x14ac:dyDescent="0.3">
      <c r="A1708">
        <v>1128299</v>
      </c>
      <c r="B1708" s="16">
        <v>44213</v>
      </c>
      <c r="C1708" t="s">
        <v>21</v>
      </c>
      <c r="D1708">
        <v>150</v>
      </c>
      <c r="E1708">
        <v>45000.000000000007</v>
      </c>
      <c r="F1708">
        <v>18000.000000000004</v>
      </c>
      <c r="G1708" t="s">
        <v>36</v>
      </c>
      <c r="H1708" t="s">
        <v>116</v>
      </c>
      <c r="I1708" t="s">
        <v>117</v>
      </c>
    </row>
    <row r="1709" spans="1:9" x14ac:dyDescent="0.3">
      <c r="A1709">
        <v>1185732</v>
      </c>
      <c r="B1709" s="16">
        <v>44213</v>
      </c>
      <c r="C1709" t="s">
        <v>21</v>
      </c>
      <c r="D1709">
        <v>175</v>
      </c>
      <c r="E1709">
        <v>61250</v>
      </c>
      <c r="F1709">
        <v>24500</v>
      </c>
      <c r="G1709" t="s">
        <v>15</v>
      </c>
      <c r="H1709" t="s">
        <v>119</v>
      </c>
      <c r="I1709" t="s">
        <v>120</v>
      </c>
    </row>
    <row r="1710" spans="1:9" x14ac:dyDescent="0.3">
      <c r="A1710">
        <v>1197831</v>
      </c>
      <c r="B1710" s="16">
        <v>44213</v>
      </c>
      <c r="C1710" t="s">
        <v>22</v>
      </c>
      <c r="D1710">
        <v>150</v>
      </c>
      <c r="E1710">
        <v>75000</v>
      </c>
      <c r="F1710">
        <v>18750</v>
      </c>
      <c r="G1710" t="s">
        <v>15</v>
      </c>
      <c r="H1710" t="s">
        <v>127</v>
      </c>
      <c r="I1710" t="s">
        <v>128</v>
      </c>
    </row>
    <row r="1711" spans="1:9" x14ac:dyDescent="0.3">
      <c r="A1711">
        <v>1197831</v>
      </c>
      <c r="B1711" s="16">
        <v>44213</v>
      </c>
      <c r="C1711" t="s">
        <v>20</v>
      </c>
      <c r="D1711">
        <v>250</v>
      </c>
      <c r="E1711">
        <v>75000.000000000015</v>
      </c>
      <c r="F1711">
        <v>18750.000000000004</v>
      </c>
      <c r="G1711" t="s">
        <v>15</v>
      </c>
      <c r="H1711" t="s">
        <v>127</v>
      </c>
      <c r="I1711" t="s">
        <v>128</v>
      </c>
    </row>
    <row r="1712" spans="1:9" x14ac:dyDescent="0.3">
      <c r="A1712">
        <v>1128299</v>
      </c>
      <c r="B1712" s="16">
        <v>44213</v>
      </c>
      <c r="C1712" t="s">
        <v>20</v>
      </c>
      <c r="D1712">
        <v>300</v>
      </c>
      <c r="E1712">
        <v>75000.000000000015</v>
      </c>
      <c r="F1712">
        <v>30000.000000000007</v>
      </c>
      <c r="G1712" t="s">
        <v>36</v>
      </c>
      <c r="H1712" t="s">
        <v>116</v>
      </c>
      <c r="I1712" t="s">
        <v>117</v>
      </c>
    </row>
    <row r="1713" spans="1:9" x14ac:dyDescent="0.3">
      <c r="A1713">
        <v>1128299</v>
      </c>
      <c r="B1713" s="16">
        <v>44213</v>
      </c>
      <c r="C1713" t="s">
        <v>22</v>
      </c>
      <c r="D1713">
        <v>200</v>
      </c>
      <c r="E1713">
        <v>89999.999999999985</v>
      </c>
      <c r="F1713">
        <v>35999.999999999993</v>
      </c>
      <c r="G1713" t="s">
        <v>36</v>
      </c>
      <c r="H1713" t="s">
        <v>116</v>
      </c>
      <c r="I1713" t="s">
        <v>117</v>
      </c>
    </row>
    <row r="1714" spans="1:9" x14ac:dyDescent="0.3">
      <c r="A1714">
        <v>1185732</v>
      </c>
      <c r="B1714" s="16">
        <v>44213</v>
      </c>
      <c r="C1714" t="s">
        <v>20</v>
      </c>
      <c r="D1714">
        <v>325</v>
      </c>
      <c r="E1714">
        <v>97500.000000000015</v>
      </c>
      <c r="F1714">
        <v>39000.000000000007</v>
      </c>
      <c r="G1714" t="s">
        <v>15</v>
      </c>
      <c r="H1714" t="s">
        <v>119</v>
      </c>
      <c r="I1714" t="s">
        <v>120</v>
      </c>
    </row>
    <row r="1715" spans="1:9" x14ac:dyDescent="0.3">
      <c r="A1715">
        <v>1197831</v>
      </c>
      <c r="B1715" s="16">
        <v>44213</v>
      </c>
      <c r="C1715" t="s">
        <v>19</v>
      </c>
      <c r="D1715">
        <v>250</v>
      </c>
      <c r="E1715">
        <v>100000</v>
      </c>
      <c r="F1715">
        <v>30000</v>
      </c>
      <c r="G1715" t="s">
        <v>15</v>
      </c>
      <c r="H1715" t="s">
        <v>127</v>
      </c>
      <c r="I1715" t="s">
        <v>128</v>
      </c>
    </row>
    <row r="1716" spans="1:9" x14ac:dyDescent="0.3">
      <c r="A1716">
        <v>1197831</v>
      </c>
      <c r="B1716" s="16">
        <v>44213</v>
      </c>
      <c r="C1716" t="s">
        <v>23</v>
      </c>
      <c r="D1716">
        <v>250</v>
      </c>
      <c r="E1716">
        <v>100000</v>
      </c>
      <c r="F1716">
        <v>30000</v>
      </c>
      <c r="G1716" t="s">
        <v>15</v>
      </c>
      <c r="H1716" t="s">
        <v>127</v>
      </c>
      <c r="I1716" t="s">
        <v>128</v>
      </c>
    </row>
    <row r="1717" spans="1:9" x14ac:dyDescent="0.3">
      <c r="A1717">
        <v>1128299</v>
      </c>
      <c r="B1717" s="16">
        <v>44213</v>
      </c>
      <c r="C1717" t="s">
        <v>22</v>
      </c>
      <c r="D1717">
        <v>200</v>
      </c>
      <c r="E1717">
        <v>100000.00000000003</v>
      </c>
      <c r="F1717">
        <v>45000.000000000015</v>
      </c>
      <c r="G1717" t="s">
        <v>31</v>
      </c>
      <c r="H1717" t="s">
        <v>80</v>
      </c>
      <c r="I1717" t="s">
        <v>63</v>
      </c>
    </row>
    <row r="1718" spans="1:9" x14ac:dyDescent="0.3">
      <c r="A1718">
        <v>1128299</v>
      </c>
      <c r="B1718" s="16">
        <v>44213</v>
      </c>
      <c r="C1718" t="s">
        <v>19</v>
      </c>
      <c r="D1718">
        <v>300</v>
      </c>
      <c r="E1718">
        <v>105000</v>
      </c>
      <c r="F1718">
        <v>42000</v>
      </c>
      <c r="G1718" t="s">
        <v>36</v>
      </c>
      <c r="H1718" t="s">
        <v>116</v>
      </c>
      <c r="I1718" t="s">
        <v>117</v>
      </c>
    </row>
    <row r="1719" spans="1:9" x14ac:dyDescent="0.3">
      <c r="A1719">
        <v>1128299</v>
      </c>
      <c r="B1719" s="16">
        <v>44213</v>
      </c>
      <c r="C1719" t="s">
        <v>23</v>
      </c>
      <c r="D1719">
        <v>300</v>
      </c>
      <c r="E1719">
        <v>105000</v>
      </c>
      <c r="F1719">
        <v>42000</v>
      </c>
      <c r="G1719" t="s">
        <v>36</v>
      </c>
      <c r="H1719" t="s">
        <v>116</v>
      </c>
      <c r="I1719" t="s">
        <v>117</v>
      </c>
    </row>
    <row r="1720" spans="1:9" x14ac:dyDescent="0.3">
      <c r="A1720">
        <v>1185732</v>
      </c>
      <c r="B1720" s="16">
        <v>44213</v>
      </c>
      <c r="C1720" t="s">
        <v>22</v>
      </c>
      <c r="D1720">
        <v>225</v>
      </c>
      <c r="E1720">
        <v>112500</v>
      </c>
      <c r="F1720">
        <v>33750</v>
      </c>
      <c r="G1720" t="s">
        <v>15</v>
      </c>
      <c r="H1720" t="s">
        <v>119</v>
      </c>
      <c r="I1720" t="s">
        <v>120</v>
      </c>
    </row>
    <row r="1721" spans="1:9" x14ac:dyDescent="0.3">
      <c r="A1721">
        <v>1128299</v>
      </c>
      <c r="B1721" s="16">
        <v>44213</v>
      </c>
      <c r="C1721" t="s">
        <v>21</v>
      </c>
      <c r="D1721">
        <v>250</v>
      </c>
      <c r="E1721">
        <v>112500</v>
      </c>
      <c r="F1721">
        <v>44999.999999999993</v>
      </c>
      <c r="G1721" t="s">
        <v>31</v>
      </c>
      <c r="H1721" t="s">
        <v>80</v>
      </c>
      <c r="I1721" t="s">
        <v>63</v>
      </c>
    </row>
    <row r="1722" spans="1:9" x14ac:dyDescent="0.3">
      <c r="A1722">
        <v>1197831</v>
      </c>
      <c r="B1722" s="16">
        <v>44213</v>
      </c>
      <c r="C1722" t="s">
        <v>22</v>
      </c>
      <c r="D1722">
        <v>225</v>
      </c>
      <c r="E1722">
        <v>123750.00000000001</v>
      </c>
      <c r="F1722">
        <v>24750.000000000004</v>
      </c>
      <c r="G1722" t="s">
        <v>31</v>
      </c>
      <c r="H1722" t="s">
        <v>66</v>
      </c>
      <c r="I1722" t="s">
        <v>67</v>
      </c>
    </row>
    <row r="1723" spans="1:9" x14ac:dyDescent="0.3">
      <c r="A1723">
        <v>1185732</v>
      </c>
      <c r="B1723" s="16">
        <v>44213</v>
      </c>
      <c r="C1723" t="s">
        <v>19</v>
      </c>
      <c r="D1723">
        <v>325</v>
      </c>
      <c r="E1723">
        <v>130000</v>
      </c>
      <c r="F1723">
        <v>45500</v>
      </c>
      <c r="G1723" t="s">
        <v>15</v>
      </c>
      <c r="H1723" t="s">
        <v>119</v>
      </c>
      <c r="I1723" t="s">
        <v>120</v>
      </c>
    </row>
    <row r="1724" spans="1:9" x14ac:dyDescent="0.3">
      <c r="A1724">
        <v>1185732</v>
      </c>
      <c r="B1724" s="16">
        <v>44213</v>
      </c>
      <c r="C1724" t="s">
        <v>23</v>
      </c>
      <c r="D1724">
        <v>325</v>
      </c>
      <c r="E1724">
        <v>130000</v>
      </c>
      <c r="F1724">
        <v>52000</v>
      </c>
      <c r="G1724" t="s">
        <v>15</v>
      </c>
      <c r="H1724" t="s">
        <v>119</v>
      </c>
      <c r="I1724" t="s">
        <v>120</v>
      </c>
    </row>
    <row r="1725" spans="1:9" x14ac:dyDescent="0.3">
      <c r="A1725">
        <v>1197831</v>
      </c>
      <c r="B1725" s="16">
        <v>44213</v>
      </c>
      <c r="C1725" t="s">
        <v>21</v>
      </c>
      <c r="D1725">
        <v>275</v>
      </c>
      <c r="E1725">
        <v>137500</v>
      </c>
      <c r="F1725">
        <v>41250</v>
      </c>
      <c r="G1725" t="s">
        <v>31</v>
      </c>
      <c r="H1725" t="s">
        <v>66</v>
      </c>
      <c r="I1725" t="s">
        <v>67</v>
      </c>
    </row>
    <row r="1726" spans="1:9" x14ac:dyDescent="0.3">
      <c r="A1726">
        <v>1128299</v>
      </c>
      <c r="B1726" s="16">
        <v>44213</v>
      </c>
      <c r="C1726" t="s">
        <v>17</v>
      </c>
      <c r="D1726">
        <v>400</v>
      </c>
      <c r="E1726">
        <v>140000</v>
      </c>
      <c r="F1726">
        <v>55999.999999999993</v>
      </c>
      <c r="G1726" t="s">
        <v>31</v>
      </c>
      <c r="H1726" t="s">
        <v>80</v>
      </c>
      <c r="I1726" t="s">
        <v>63</v>
      </c>
    </row>
    <row r="1727" spans="1:9" x14ac:dyDescent="0.3">
      <c r="A1727">
        <v>1197831</v>
      </c>
      <c r="B1727" s="16">
        <v>44213</v>
      </c>
      <c r="C1727" t="s">
        <v>17</v>
      </c>
      <c r="D1727">
        <v>425</v>
      </c>
      <c r="E1727">
        <v>170000</v>
      </c>
      <c r="F1727">
        <v>51000</v>
      </c>
      <c r="G1727" t="s">
        <v>31</v>
      </c>
      <c r="H1727" t="s">
        <v>66</v>
      </c>
      <c r="I1727" t="s">
        <v>67</v>
      </c>
    </row>
    <row r="1728" spans="1:9" x14ac:dyDescent="0.3">
      <c r="A1728">
        <v>1128299</v>
      </c>
      <c r="B1728" s="16">
        <v>44213</v>
      </c>
      <c r="C1728" t="s">
        <v>17</v>
      </c>
      <c r="D1728">
        <v>500</v>
      </c>
      <c r="E1728">
        <v>175000</v>
      </c>
      <c r="F1728">
        <v>70000</v>
      </c>
      <c r="G1728" t="s">
        <v>36</v>
      </c>
      <c r="H1728" t="s">
        <v>116</v>
      </c>
      <c r="I1728" t="s">
        <v>117</v>
      </c>
    </row>
    <row r="1729" spans="1:9" x14ac:dyDescent="0.3">
      <c r="A1729">
        <v>1128299</v>
      </c>
      <c r="B1729" s="16">
        <v>44213</v>
      </c>
      <c r="C1729" t="s">
        <v>19</v>
      </c>
      <c r="D1729">
        <v>400</v>
      </c>
      <c r="E1729">
        <v>180000</v>
      </c>
      <c r="F1729">
        <v>72000</v>
      </c>
      <c r="G1729" t="s">
        <v>31</v>
      </c>
      <c r="H1729" t="s">
        <v>80</v>
      </c>
      <c r="I1729" t="s">
        <v>63</v>
      </c>
    </row>
    <row r="1730" spans="1:9" x14ac:dyDescent="0.3">
      <c r="A1730">
        <v>1128299</v>
      </c>
      <c r="B1730" s="16">
        <v>44213</v>
      </c>
      <c r="C1730" t="s">
        <v>20</v>
      </c>
      <c r="D1730">
        <v>400</v>
      </c>
      <c r="E1730">
        <v>180000</v>
      </c>
      <c r="F1730">
        <v>72000</v>
      </c>
      <c r="G1730" t="s">
        <v>31</v>
      </c>
      <c r="H1730" t="s">
        <v>80</v>
      </c>
      <c r="I1730" t="s">
        <v>63</v>
      </c>
    </row>
    <row r="1731" spans="1:9" x14ac:dyDescent="0.3">
      <c r="A1731">
        <v>1189833</v>
      </c>
      <c r="B1731" s="16">
        <v>44213</v>
      </c>
      <c r="C1731" t="s">
        <v>20</v>
      </c>
      <c r="D1731">
        <v>400</v>
      </c>
      <c r="E1731">
        <v>180000</v>
      </c>
      <c r="F1731">
        <v>81000</v>
      </c>
      <c r="G1731" t="s">
        <v>36</v>
      </c>
      <c r="H1731" t="s">
        <v>53</v>
      </c>
      <c r="I1731" t="s">
        <v>54</v>
      </c>
    </row>
    <row r="1732" spans="1:9" x14ac:dyDescent="0.3">
      <c r="A1732">
        <v>1197831</v>
      </c>
      <c r="B1732" s="16">
        <v>44213</v>
      </c>
      <c r="C1732" t="s">
        <v>17</v>
      </c>
      <c r="D1732">
        <v>450</v>
      </c>
      <c r="E1732">
        <v>180000</v>
      </c>
      <c r="F1732">
        <v>54000</v>
      </c>
      <c r="G1732" t="s">
        <v>15</v>
      </c>
      <c r="H1732" t="s">
        <v>127</v>
      </c>
      <c r="I1732" t="s">
        <v>128</v>
      </c>
    </row>
    <row r="1733" spans="1:9" x14ac:dyDescent="0.3">
      <c r="A1733">
        <v>1128299</v>
      </c>
      <c r="B1733" s="16">
        <v>44213</v>
      </c>
      <c r="C1733" t="s">
        <v>23</v>
      </c>
      <c r="D1733">
        <v>450</v>
      </c>
      <c r="E1733">
        <v>202500</v>
      </c>
      <c r="F1733">
        <v>70875</v>
      </c>
      <c r="G1733" t="s">
        <v>31</v>
      </c>
      <c r="H1733" t="s">
        <v>80</v>
      </c>
      <c r="I1733" t="s">
        <v>63</v>
      </c>
    </row>
    <row r="1734" spans="1:9" x14ac:dyDescent="0.3">
      <c r="A1734">
        <v>1185732</v>
      </c>
      <c r="B1734" s="16">
        <v>44213</v>
      </c>
      <c r="C1734" t="s">
        <v>17</v>
      </c>
      <c r="D1734">
        <v>525</v>
      </c>
      <c r="E1734">
        <v>210000</v>
      </c>
      <c r="F1734">
        <v>73500</v>
      </c>
      <c r="G1734" t="s">
        <v>15</v>
      </c>
      <c r="H1734" t="s">
        <v>119</v>
      </c>
      <c r="I1734" t="s">
        <v>120</v>
      </c>
    </row>
    <row r="1735" spans="1:9" x14ac:dyDescent="0.3">
      <c r="A1735">
        <v>1197831</v>
      </c>
      <c r="B1735" s="16">
        <v>44213</v>
      </c>
      <c r="C1735" t="s">
        <v>19</v>
      </c>
      <c r="D1735">
        <v>425</v>
      </c>
      <c r="E1735">
        <v>212500</v>
      </c>
      <c r="F1735">
        <v>53125</v>
      </c>
      <c r="G1735" t="s">
        <v>31</v>
      </c>
      <c r="H1735" t="s">
        <v>66</v>
      </c>
      <c r="I1735" t="s">
        <v>67</v>
      </c>
    </row>
    <row r="1736" spans="1:9" x14ac:dyDescent="0.3">
      <c r="A1736">
        <v>1197831</v>
      </c>
      <c r="B1736" s="16">
        <v>44213</v>
      </c>
      <c r="C1736" t="s">
        <v>20</v>
      </c>
      <c r="D1736">
        <v>425</v>
      </c>
      <c r="E1736">
        <v>212500</v>
      </c>
      <c r="F1736">
        <v>63750</v>
      </c>
      <c r="G1736" t="s">
        <v>31</v>
      </c>
      <c r="H1736" t="s">
        <v>66</v>
      </c>
      <c r="I1736" t="s">
        <v>67</v>
      </c>
    </row>
    <row r="1737" spans="1:9" x14ac:dyDescent="0.3">
      <c r="A1737">
        <v>1197831</v>
      </c>
      <c r="B1737" s="16">
        <v>44213</v>
      </c>
      <c r="C1737" t="s">
        <v>23</v>
      </c>
      <c r="D1737">
        <v>475</v>
      </c>
      <c r="E1737">
        <v>237500</v>
      </c>
      <c r="F1737">
        <v>106875</v>
      </c>
      <c r="G1737" t="s">
        <v>31</v>
      </c>
      <c r="H1737" t="s">
        <v>66</v>
      </c>
      <c r="I1737" t="s">
        <v>67</v>
      </c>
    </row>
    <row r="1738" spans="1:9" x14ac:dyDescent="0.3">
      <c r="A1738">
        <v>1128299</v>
      </c>
      <c r="B1738" s="16">
        <v>44213</v>
      </c>
      <c r="C1738" t="s">
        <v>23</v>
      </c>
      <c r="D1738">
        <v>775</v>
      </c>
      <c r="E1738">
        <v>620000</v>
      </c>
      <c r="F1738">
        <v>93000.000000000015</v>
      </c>
      <c r="G1738" t="s">
        <v>31</v>
      </c>
      <c r="H1738" t="s">
        <v>32</v>
      </c>
      <c r="I1738" t="s">
        <v>33</v>
      </c>
    </row>
    <row r="1739" spans="1:9" x14ac:dyDescent="0.3">
      <c r="A1739">
        <v>1185732</v>
      </c>
      <c r="B1739" s="16">
        <v>44214</v>
      </c>
      <c r="C1739" t="s">
        <v>21</v>
      </c>
      <c r="D1739">
        <v>77</v>
      </c>
      <c r="E1739">
        <v>1848</v>
      </c>
      <c r="F1739">
        <v>960.96</v>
      </c>
      <c r="G1739" t="s">
        <v>36</v>
      </c>
      <c r="H1739" t="s">
        <v>74</v>
      </c>
      <c r="I1739" t="s">
        <v>75</v>
      </c>
    </row>
    <row r="1740" spans="1:9" x14ac:dyDescent="0.3">
      <c r="A1740">
        <v>1185732</v>
      </c>
      <c r="B1740" s="16">
        <v>44214</v>
      </c>
      <c r="C1740" t="s">
        <v>20</v>
      </c>
      <c r="D1740">
        <v>123</v>
      </c>
      <c r="E1740">
        <v>2337</v>
      </c>
      <c r="F1740">
        <v>1051.6499999999999</v>
      </c>
      <c r="G1740" t="s">
        <v>36</v>
      </c>
      <c r="H1740" t="s">
        <v>74</v>
      </c>
      <c r="I1740" t="s">
        <v>75</v>
      </c>
    </row>
    <row r="1741" spans="1:9" x14ac:dyDescent="0.3">
      <c r="A1741">
        <v>1189833</v>
      </c>
      <c r="B1741" s="16">
        <v>44214</v>
      </c>
      <c r="C1741" t="s">
        <v>21</v>
      </c>
      <c r="D1741">
        <v>78</v>
      </c>
      <c r="E1741">
        <v>2808</v>
      </c>
      <c r="F1741">
        <v>1404</v>
      </c>
      <c r="G1741" t="s">
        <v>36</v>
      </c>
      <c r="H1741" t="s">
        <v>53</v>
      </c>
      <c r="I1741" t="s">
        <v>54</v>
      </c>
    </row>
    <row r="1742" spans="1:9" x14ac:dyDescent="0.3">
      <c r="A1742">
        <v>1185732</v>
      </c>
      <c r="B1742" s="16">
        <v>44214</v>
      </c>
      <c r="C1742" t="s">
        <v>19</v>
      </c>
      <c r="D1742">
        <v>123</v>
      </c>
      <c r="E1742">
        <v>3567</v>
      </c>
      <c r="F1742">
        <v>1676.49</v>
      </c>
      <c r="G1742" t="s">
        <v>36</v>
      </c>
      <c r="H1742" t="s">
        <v>74</v>
      </c>
      <c r="I1742" t="s">
        <v>75</v>
      </c>
    </row>
    <row r="1743" spans="1:9" x14ac:dyDescent="0.3">
      <c r="A1743">
        <v>1185732</v>
      </c>
      <c r="B1743" s="16">
        <v>44214</v>
      </c>
      <c r="C1743" t="s">
        <v>23</v>
      </c>
      <c r="D1743">
        <v>123</v>
      </c>
      <c r="E1743">
        <v>3567</v>
      </c>
      <c r="F1743">
        <v>2247.21</v>
      </c>
      <c r="G1743" t="s">
        <v>36</v>
      </c>
      <c r="H1743" t="s">
        <v>74</v>
      </c>
      <c r="I1743" t="s">
        <v>75</v>
      </c>
    </row>
    <row r="1744" spans="1:9" x14ac:dyDescent="0.3">
      <c r="A1744">
        <v>1185732</v>
      </c>
      <c r="B1744" s="16">
        <v>44214</v>
      </c>
      <c r="C1744" t="s">
        <v>22</v>
      </c>
      <c r="D1744">
        <v>98</v>
      </c>
      <c r="E1744">
        <v>3822</v>
      </c>
      <c r="F1744">
        <v>1872.78</v>
      </c>
      <c r="G1744" t="s">
        <v>36</v>
      </c>
      <c r="H1744" t="s">
        <v>74</v>
      </c>
      <c r="I1744" t="s">
        <v>75</v>
      </c>
    </row>
    <row r="1745" spans="1:9" x14ac:dyDescent="0.3">
      <c r="A1745">
        <v>1185732</v>
      </c>
      <c r="B1745" s="16">
        <v>44214</v>
      </c>
      <c r="C1745" t="s">
        <v>17</v>
      </c>
      <c r="D1745">
        <v>156</v>
      </c>
      <c r="E1745">
        <v>4212</v>
      </c>
      <c r="F1745">
        <v>2106</v>
      </c>
      <c r="G1745" t="s">
        <v>36</v>
      </c>
      <c r="H1745" t="s">
        <v>74</v>
      </c>
      <c r="I1745" t="s">
        <v>75</v>
      </c>
    </row>
    <row r="1746" spans="1:9" x14ac:dyDescent="0.3">
      <c r="A1746">
        <v>1128299</v>
      </c>
      <c r="B1746" s="16">
        <v>44214</v>
      </c>
      <c r="C1746" t="s">
        <v>17</v>
      </c>
      <c r="D1746">
        <v>302</v>
      </c>
      <c r="E1746">
        <v>13590</v>
      </c>
      <c r="F1746">
        <v>5436</v>
      </c>
      <c r="G1746" t="s">
        <v>31</v>
      </c>
      <c r="H1746" t="s">
        <v>32</v>
      </c>
      <c r="I1746" t="s">
        <v>33</v>
      </c>
    </row>
    <row r="1747" spans="1:9" x14ac:dyDescent="0.3">
      <c r="A1747">
        <v>1128299</v>
      </c>
      <c r="B1747" s="16">
        <v>44214</v>
      </c>
      <c r="C1747" t="s">
        <v>17</v>
      </c>
      <c r="D1747">
        <v>273</v>
      </c>
      <c r="E1747">
        <v>16926</v>
      </c>
      <c r="F1747">
        <v>7785.96</v>
      </c>
      <c r="G1747" t="s">
        <v>31</v>
      </c>
      <c r="H1747" t="s">
        <v>32</v>
      </c>
      <c r="I1747" t="s">
        <v>33</v>
      </c>
    </row>
    <row r="1748" spans="1:9" x14ac:dyDescent="0.3">
      <c r="A1748">
        <v>1185732</v>
      </c>
      <c r="B1748" s="16">
        <v>44214</v>
      </c>
      <c r="C1748" t="s">
        <v>21</v>
      </c>
      <c r="D1748">
        <v>275</v>
      </c>
      <c r="E1748">
        <v>68750.000000000015</v>
      </c>
      <c r="F1748">
        <v>27500.000000000007</v>
      </c>
      <c r="G1748" t="s">
        <v>36</v>
      </c>
      <c r="H1748" t="s">
        <v>74</v>
      </c>
      <c r="I1748" t="s">
        <v>75</v>
      </c>
    </row>
    <row r="1749" spans="1:9" x14ac:dyDescent="0.3">
      <c r="A1749">
        <v>1185732</v>
      </c>
      <c r="B1749" s="16">
        <v>44214</v>
      </c>
      <c r="C1749" t="s">
        <v>20</v>
      </c>
      <c r="D1749">
        <v>425</v>
      </c>
      <c r="E1749">
        <v>85000</v>
      </c>
      <c r="F1749">
        <v>29749.999999999996</v>
      </c>
      <c r="G1749" t="s">
        <v>36</v>
      </c>
      <c r="H1749" t="s">
        <v>74</v>
      </c>
      <c r="I1749" t="s">
        <v>75</v>
      </c>
    </row>
    <row r="1750" spans="1:9" x14ac:dyDescent="0.3">
      <c r="A1750">
        <v>1189833</v>
      </c>
      <c r="B1750" s="16">
        <v>44214</v>
      </c>
      <c r="C1750" t="s">
        <v>21</v>
      </c>
      <c r="D1750">
        <v>300</v>
      </c>
      <c r="E1750">
        <v>120000</v>
      </c>
      <c r="F1750">
        <v>47999.999999999993</v>
      </c>
      <c r="G1750" t="s">
        <v>36</v>
      </c>
      <c r="H1750" t="s">
        <v>53</v>
      </c>
      <c r="I1750" t="s">
        <v>54</v>
      </c>
    </row>
    <row r="1751" spans="1:9" x14ac:dyDescent="0.3">
      <c r="A1751">
        <v>1185732</v>
      </c>
      <c r="B1751" s="16">
        <v>44214</v>
      </c>
      <c r="C1751" t="s">
        <v>19</v>
      </c>
      <c r="D1751">
        <v>425</v>
      </c>
      <c r="E1751">
        <v>127500</v>
      </c>
      <c r="F1751">
        <v>44625</v>
      </c>
      <c r="G1751" t="s">
        <v>36</v>
      </c>
      <c r="H1751" t="s">
        <v>74</v>
      </c>
      <c r="I1751" t="s">
        <v>75</v>
      </c>
    </row>
    <row r="1752" spans="1:9" x14ac:dyDescent="0.3">
      <c r="A1752">
        <v>1185732</v>
      </c>
      <c r="B1752" s="16">
        <v>44214</v>
      </c>
      <c r="C1752" t="s">
        <v>23</v>
      </c>
      <c r="D1752">
        <v>425</v>
      </c>
      <c r="E1752">
        <v>127500</v>
      </c>
      <c r="F1752">
        <v>63750</v>
      </c>
      <c r="G1752" t="s">
        <v>36</v>
      </c>
      <c r="H1752" t="s">
        <v>74</v>
      </c>
      <c r="I1752" t="s">
        <v>75</v>
      </c>
    </row>
    <row r="1753" spans="1:9" x14ac:dyDescent="0.3">
      <c r="A1753">
        <v>1185732</v>
      </c>
      <c r="B1753" s="16">
        <v>44214</v>
      </c>
      <c r="C1753" t="s">
        <v>22</v>
      </c>
      <c r="D1753">
        <v>325</v>
      </c>
      <c r="E1753">
        <v>130000</v>
      </c>
      <c r="F1753">
        <v>45500</v>
      </c>
      <c r="G1753" t="s">
        <v>36</v>
      </c>
      <c r="H1753" t="s">
        <v>74</v>
      </c>
      <c r="I1753" t="s">
        <v>75</v>
      </c>
    </row>
    <row r="1754" spans="1:9" x14ac:dyDescent="0.3">
      <c r="A1754">
        <v>1185732</v>
      </c>
      <c r="B1754" s="16">
        <v>44214</v>
      </c>
      <c r="C1754" t="s">
        <v>17</v>
      </c>
      <c r="D1754">
        <v>625</v>
      </c>
      <c r="E1754">
        <v>187500</v>
      </c>
      <c r="F1754">
        <v>75000</v>
      </c>
      <c r="G1754" t="s">
        <v>36</v>
      </c>
      <c r="H1754" t="s">
        <v>74</v>
      </c>
      <c r="I1754" t="s">
        <v>75</v>
      </c>
    </row>
    <row r="1755" spans="1:9" x14ac:dyDescent="0.3">
      <c r="A1755">
        <v>1128299</v>
      </c>
      <c r="B1755" s="16">
        <v>44214</v>
      </c>
      <c r="C1755" t="s">
        <v>17</v>
      </c>
      <c r="D1755">
        <v>975</v>
      </c>
      <c r="E1755">
        <v>633750</v>
      </c>
      <c r="F1755">
        <v>221812.50000000003</v>
      </c>
      <c r="G1755" t="s">
        <v>31</v>
      </c>
      <c r="H1755" t="s">
        <v>32</v>
      </c>
      <c r="I1755" t="s">
        <v>33</v>
      </c>
    </row>
    <row r="1756" spans="1:9" x14ac:dyDescent="0.3">
      <c r="A1756">
        <v>1189833</v>
      </c>
      <c r="B1756" s="16">
        <v>44215</v>
      </c>
      <c r="C1756" t="s">
        <v>22</v>
      </c>
      <c r="D1756">
        <v>56</v>
      </c>
      <c r="E1756">
        <v>2464</v>
      </c>
      <c r="F1756">
        <v>1823.3600000000004</v>
      </c>
      <c r="G1756" t="s">
        <v>36</v>
      </c>
      <c r="H1756" t="s">
        <v>53</v>
      </c>
      <c r="I1756" t="s">
        <v>54</v>
      </c>
    </row>
    <row r="1757" spans="1:9" x14ac:dyDescent="0.3">
      <c r="A1757">
        <v>1197831</v>
      </c>
      <c r="B1757" s="16">
        <v>44215</v>
      </c>
      <c r="C1757" t="s">
        <v>21</v>
      </c>
      <c r="D1757">
        <v>136</v>
      </c>
      <c r="E1757">
        <v>2856</v>
      </c>
      <c r="F1757">
        <v>1199.52</v>
      </c>
      <c r="G1757" t="s">
        <v>48</v>
      </c>
      <c r="H1757" t="s">
        <v>72</v>
      </c>
      <c r="I1757" t="s">
        <v>73</v>
      </c>
    </row>
    <row r="1758" spans="1:9" x14ac:dyDescent="0.3">
      <c r="A1758">
        <v>1197831</v>
      </c>
      <c r="B1758" s="16">
        <v>44215</v>
      </c>
      <c r="C1758" t="s">
        <v>20</v>
      </c>
      <c r="D1758">
        <v>176</v>
      </c>
      <c r="E1758">
        <v>3168</v>
      </c>
      <c r="F1758">
        <v>1013.76</v>
      </c>
      <c r="G1758" t="s">
        <v>48</v>
      </c>
      <c r="H1758" t="s">
        <v>72</v>
      </c>
      <c r="I1758" t="s">
        <v>73</v>
      </c>
    </row>
    <row r="1759" spans="1:9" x14ac:dyDescent="0.3">
      <c r="A1759">
        <v>1197831</v>
      </c>
      <c r="B1759" s="16">
        <v>44215</v>
      </c>
      <c r="C1759" t="s">
        <v>21</v>
      </c>
      <c r="D1759">
        <v>116</v>
      </c>
      <c r="E1759">
        <v>3364</v>
      </c>
      <c r="F1759">
        <v>1682</v>
      </c>
      <c r="G1759" t="s">
        <v>48</v>
      </c>
      <c r="H1759" t="s">
        <v>72</v>
      </c>
      <c r="I1759" t="s">
        <v>73</v>
      </c>
    </row>
    <row r="1760" spans="1:9" x14ac:dyDescent="0.3">
      <c r="A1760">
        <v>1197831</v>
      </c>
      <c r="B1760" s="16">
        <v>44215</v>
      </c>
      <c r="C1760" t="s">
        <v>20</v>
      </c>
      <c r="D1760">
        <v>149</v>
      </c>
      <c r="E1760">
        <v>3427</v>
      </c>
      <c r="F1760">
        <v>1370.8000000000002</v>
      </c>
      <c r="G1760" t="s">
        <v>48</v>
      </c>
      <c r="H1760" t="s">
        <v>72</v>
      </c>
      <c r="I1760" t="s">
        <v>73</v>
      </c>
    </row>
    <row r="1761" spans="1:9" x14ac:dyDescent="0.3">
      <c r="A1761">
        <v>1197831</v>
      </c>
      <c r="B1761" s="16">
        <v>44215</v>
      </c>
      <c r="C1761" t="s">
        <v>22</v>
      </c>
      <c r="D1761">
        <v>140</v>
      </c>
      <c r="E1761">
        <v>4200</v>
      </c>
      <c r="F1761">
        <v>1889.9999999999998</v>
      </c>
      <c r="G1761" t="s">
        <v>48</v>
      </c>
      <c r="H1761" t="s">
        <v>72</v>
      </c>
      <c r="I1761" t="s">
        <v>73</v>
      </c>
    </row>
    <row r="1762" spans="1:9" x14ac:dyDescent="0.3">
      <c r="A1762">
        <v>1197831</v>
      </c>
      <c r="B1762" s="16">
        <v>44215</v>
      </c>
      <c r="C1762" t="s">
        <v>23</v>
      </c>
      <c r="D1762">
        <v>138</v>
      </c>
      <c r="E1762">
        <v>4554</v>
      </c>
      <c r="F1762">
        <v>3096.7200000000003</v>
      </c>
      <c r="G1762" t="s">
        <v>48</v>
      </c>
      <c r="H1762" t="s">
        <v>72</v>
      </c>
      <c r="I1762" t="s">
        <v>73</v>
      </c>
    </row>
    <row r="1763" spans="1:9" x14ac:dyDescent="0.3">
      <c r="A1763">
        <v>1197831</v>
      </c>
      <c r="B1763" s="16">
        <v>44215</v>
      </c>
      <c r="C1763" t="s">
        <v>23</v>
      </c>
      <c r="D1763">
        <v>193</v>
      </c>
      <c r="E1763">
        <v>4825</v>
      </c>
      <c r="F1763">
        <v>2798.5000000000005</v>
      </c>
      <c r="G1763" t="s">
        <v>48</v>
      </c>
      <c r="H1763" t="s">
        <v>72</v>
      </c>
      <c r="I1763" t="s">
        <v>73</v>
      </c>
    </row>
    <row r="1764" spans="1:9" x14ac:dyDescent="0.3">
      <c r="A1764">
        <v>1197831</v>
      </c>
      <c r="B1764" s="16">
        <v>44215</v>
      </c>
      <c r="C1764" t="s">
        <v>19</v>
      </c>
      <c r="D1764">
        <v>154</v>
      </c>
      <c r="E1764">
        <v>5236</v>
      </c>
      <c r="F1764">
        <v>2670.36</v>
      </c>
      <c r="G1764" t="s">
        <v>48</v>
      </c>
      <c r="H1764" t="s">
        <v>72</v>
      </c>
      <c r="I1764" t="s">
        <v>73</v>
      </c>
    </row>
    <row r="1765" spans="1:9" x14ac:dyDescent="0.3">
      <c r="A1765">
        <v>1197831</v>
      </c>
      <c r="B1765" s="16">
        <v>44215</v>
      </c>
      <c r="C1765" t="s">
        <v>19</v>
      </c>
      <c r="D1765">
        <v>187</v>
      </c>
      <c r="E1765">
        <v>5236</v>
      </c>
      <c r="F1765">
        <v>2460.92</v>
      </c>
      <c r="G1765" t="s">
        <v>48</v>
      </c>
      <c r="H1765" t="s">
        <v>72</v>
      </c>
      <c r="I1765" t="s">
        <v>73</v>
      </c>
    </row>
    <row r="1766" spans="1:9" x14ac:dyDescent="0.3">
      <c r="A1766">
        <v>1197831</v>
      </c>
      <c r="B1766" s="16">
        <v>44215</v>
      </c>
      <c r="C1766" t="s">
        <v>22</v>
      </c>
      <c r="D1766">
        <v>122</v>
      </c>
      <c r="E1766">
        <v>5246</v>
      </c>
      <c r="F1766">
        <v>2727.92</v>
      </c>
      <c r="G1766" t="s">
        <v>48</v>
      </c>
      <c r="H1766" t="s">
        <v>72</v>
      </c>
      <c r="I1766" t="s">
        <v>73</v>
      </c>
    </row>
    <row r="1767" spans="1:9" x14ac:dyDescent="0.3">
      <c r="A1767">
        <v>1197831</v>
      </c>
      <c r="B1767" s="16">
        <v>44215</v>
      </c>
      <c r="C1767" t="s">
        <v>17</v>
      </c>
      <c r="D1767">
        <v>233</v>
      </c>
      <c r="E1767">
        <v>5359</v>
      </c>
      <c r="F1767">
        <v>2786.6800000000003</v>
      </c>
      <c r="G1767" t="s">
        <v>48</v>
      </c>
      <c r="H1767" t="s">
        <v>72</v>
      </c>
      <c r="I1767" t="s">
        <v>73</v>
      </c>
    </row>
    <row r="1768" spans="1:9" x14ac:dyDescent="0.3">
      <c r="A1768">
        <v>1197831</v>
      </c>
      <c r="B1768" s="16">
        <v>44215</v>
      </c>
      <c r="C1768" t="s">
        <v>17</v>
      </c>
      <c r="D1768">
        <v>203</v>
      </c>
      <c r="E1768">
        <v>6902</v>
      </c>
      <c r="F1768">
        <v>4210.22</v>
      </c>
      <c r="G1768" t="s">
        <v>48</v>
      </c>
      <c r="H1768" t="s">
        <v>72</v>
      </c>
      <c r="I1768" t="s">
        <v>73</v>
      </c>
    </row>
    <row r="1769" spans="1:9" x14ac:dyDescent="0.3">
      <c r="A1769">
        <v>1128299</v>
      </c>
      <c r="B1769" s="16">
        <v>44215</v>
      </c>
      <c r="C1769" t="s">
        <v>19</v>
      </c>
      <c r="D1769">
        <v>278</v>
      </c>
      <c r="E1769">
        <v>13066</v>
      </c>
      <c r="F1769">
        <v>2874.52</v>
      </c>
      <c r="G1769" t="s">
        <v>31</v>
      </c>
      <c r="H1769" t="s">
        <v>32</v>
      </c>
      <c r="I1769" t="s">
        <v>33</v>
      </c>
    </row>
    <row r="1770" spans="1:9" x14ac:dyDescent="0.3">
      <c r="A1770">
        <v>1128299</v>
      </c>
      <c r="B1770" s="16">
        <v>44215</v>
      </c>
      <c r="C1770" t="s">
        <v>19</v>
      </c>
      <c r="D1770">
        <v>259</v>
      </c>
      <c r="E1770">
        <v>17094</v>
      </c>
      <c r="F1770">
        <v>5128.2000000000007</v>
      </c>
      <c r="G1770" t="s">
        <v>31</v>
      </c>
      <c r="H1770" t="s">
        <v>32</v>
      </c>
      <c r="I1770" t="s">
        <v>33</v>
      </c>
    </row>
    <row r="1771" spans="1:9" x14ac:dyDescent="0.3">
      <c r="A1771">
        <v>1189833</v>
      </c>
      <c r="B1771" s="16">
        <v>44215</v>
      </c>
      <c r="C1771" t="s">
        <v>22</v>
      </c>
      <c r="D1771">
        <v>200</v>
      </c>
      <c r="E1771">
        <v>90000</v>
      </c>
      <c r="F1771">
        <v>54000.000000000007</v>
      </c>
      <c r="G1771" t="s">
        <v>36</v>
      </c>
      <c r="H1771" t="s">
        <v>53</v>
      </c>
      <c r="I1771" t="s">
        <v>54</v>
      </c>
    </row>
    <row r="1772" spans="1:9" x14ac:dyDescent="0.3">
      <c r="A1772">
        <v>1197831</v>
      </c>
      <c r="B1772" s="16">
        <v>44215</v>
      </c>
      <c r="C1772" t="s">
        <v>21</v>
      </c>
      <c r="D1772">
        <v>400</v>
      </c>
      <c r="E1772">
        <v>119999.99999999997</v>
      </c>
      <c r="F1772">
        <v>41999.999999999985</v>
      </c>
      <c r="G1772" t="s">
        <v>48</v>
      </c>
      <c r="H1772" t="s">
        <v>72</v>
      </c>
      <c r="I1772" t="s">
        <v>73</v>
      </c>
    </row>
    <row r="1773" spans="1:9" x14ac:dyDescent="0.3">
      <c r="A1773">
        <v>1197831</v>
      </c>
      <c r="B1773" s="16">
        <v>44215</v>
      </c>
      <c r="C1773" t="s">
        <v>20</v>
      </c>
      <c r="D1773">
        <v>550</v>
      </c>
      <c r="E1773">
        <v>137500</v>
      </c>
      <c r="F1773">
        <v>41250</v>
      </c>
      <c r="G1773" t="s">
        <v>48</v>
      </c>
      <c r="H1773" t="s">
        <v>72</v>
      </c>
      <c r="I1773" t="s">
        <v>73</v>
      </c>
    </row>
    <row r="1774" spans="1:9" x14ac:dyDescent="0.3">
      <c r="A1774">
        <v>1197831</v>
      </c>
      <c r="B1774" s="16">
        <v>44215</v>
      </c>
      <c r="C1774" t="s">
        <v>19</v>
      </c>
      <c r="D1774">
        <v>550</v>
      </c>
      <c r="E1774">
        <v>192500</v>
      </c>
      <c r="F1774">
        <v>77000</v>
      </c>
      <c r="G1774" t="s">
        <v>48</v>
      </c>
      <c r="H1774" t="s">
        <v>72</v>
      </c>
      <c r="I1774" t="s">
        <v>73</v>
      </c>
    </row>
    <row r="1775" spans="1:9" x14ac:dyDescent="0.3">
      <c r="A1775">
        <v>1197831</v>
      </c>
      <c r="B1775" s="16">
        <v>44215</v>
      </c>
      <c r="C1775" t="s">
        <v>23</v>
      </c>
      <c r="D1775">
        <v>550</v>
      </c>
      <c r="E1775">
        <v>192500</v>
      </c>
      <c r="F1775">
        <v>105875.00000000001</v>
      </c>
      <c r="G1775" t="s">
        <v>48</v>
      </c>
      <c r="H1775" t="s">
        <v>72</v>
      </c>
      <c r="I1775" t="s">
        <v>73</v>
      </c>
    </row>
    <row r="1776" spans="1:9" x14ac:dyDescent="0.3">
      <c r="A1776">
        <v>1197831</v>
      </c>
      <c r="B1776" s="16">
        <v>44215</v>
      </c>
      <c r="C1776" t="s">
        <v>22</v>
      </c>
      <c r="D1776">
        <v>450</v>
      </c>
      <c r="E1776">
        <v>202500.00000000003</v>
      </c>
      <c r="F1776">
        <v>81000</v>
      </c>
      <c r="G1776" t="s">
        <v>48</v>
      </c>
      <c r="H1776" t="s">
        <v>72</v>
      </c>
      <c r="I1776" t="s">
        <v>73</v>
      </c>
    </row>
    <row r="1777" spans="1:9" x14ac:dyDescent="0.3">
      <c r="A1777">
        <v>1197831</v>
      </c>
      <c r="B1777" s="16">
        <v>44215</v>
      </c>
      <c r="C1777" t="s">
        <v>17</v>
      </c>
      <c r="D1777">
        <v>750</v>
      </c>
      <c r="E1777">
        <v>262500</v>
      </c>
      <c r="F1777">
        <v>131250</v>
      </c>
      <c r="G1777" t="s">
        <v>48</v>
      </c>
      <c r="H1777" t="s">
        <v>72</v>
      </c>
      <c r="I1777" t="s">
        <v>73</v>
      </c>
    </row>
    <row r="1778" spans="1:9" x14ac:dyDescent="0.3">
      <c r="A1778">
        <v>1128299</v>
      </c>
      <c r="B1778" s="16">
        <v>44215</v>
      </c>
      <c r="C1778" t="s">
        <v>19</v>
      </c>
      <c r="D1778">
        <v>925</v>
      </c>
      <c r="E1778">
        <v>647500</v>
      </c>
      <c r="F1778">
        <v>129500</v>
      </c>
      <c r="G1778" t="s">
        <v>31</v>
      </c>
      <c r="H1778" t="s">
        <v>32</v>
      </c>
      <c r="I1778" t="s">
        <v>33</v>
      </c>
    </row>
    <row r="1779" spans="1:9" x14ac:dyDescent="0.3">
      <c r="A1779">
        <v>1185732</v>
      </c>
      <c r="B1779" s="16">
        <v>44216</v>
      </c>
      <c r="C1779" t="s">
        <v>21</v>
      </c>
      <c r="D1779">
        <v>101</v>
      </c>
      <c r="E1779">
        <v>2323</v>
      </c>
      <c r="F1779">
        <v>1231.19</v>
      </c>
      <c r="G1779" t="s">
        <v>48</v>
      </c>
      <c r="H1779" t="s">
        <v>98</v>
      </c>
      <c r="I1779" t="s">
        <v>99</v>
      </c>
    </row>
    <row r="1780" spans="1:9" x14ac:dyDescent="0.3">
      <c r="A1780">
        <v>1185732</v>
      </c>
      <c r="B1780" s="16">
        <v>44216</v>
      </c>
      <c r="C1780" t="s">
        <v>20</v>
      </c>
      <c r="D1780">
        <v>158</v>
      </c>
      <c r="E1780">
        <v>2844</v>
      </c>
      <c r="F1780">
        <v>1564.2</v>
      </c>
      <c r="G1780" t="s">
        <v>48</v>
      </c>
      <c r="H1780" t="s">
        <v>98</v>
      </c>
      <c r="I1780" t="s">
        <v>99</v>
      </c>
    </row>
    <row r="1781" spans="1:9" x14ac:dyDescent="0.3">
      <c r="A1781">
        <v>1185732</v>
      </c>
      <c r="B1781" s="16">
        <v>44216</v>
      </c>
      <c r="C1781" t="s">
        <v>19</v>
      </c>
      <c r="D1781">
        <v>142</v>
      </c>
      <c r="E1781">
        <v>4118</v>
      </c>
      <c r="F1781">
        <v>1853.1</v>
      </c>
      <c r="G1781" t="s">
        <v>48</v>
      </c>
      <c r="H1781" t="s">
        <v>98</v>
      </c>
      <c r="I1781" t="s">
        <v>99</v>
      </c>
    </row>
    <row r="1782" spans="1:9" x14ac:dyDescent="0.3">
      <c r="A1782">
        <v>1185732</v>
      </c>
      <c r="B1782" s="16">
        <v>44216</v>
      </c>
      <c r="C1782" t="s">
        <v>22</v>
      </c>
      <c r="D1782">
        <v>115</v>
      </c>
      <c r="E1782">
        <v>4370</v>
      </c>
      <c r="F1782">
        <v>2097.6</v>
      </c>
      <c r="G1782" t="s">
        <v>48</v>
      </c>
      <c r="H1782" t="s">
        <v>98</v>
      </c>
      <c r="I1782" t="s">
        <v>99</v>
      </c>
    </row>
    <row r="1783" spans="1:9" x14ac:dyDescent="0.3">
      <c r="A1783">
        <v>1185732</v>
      </c>
      <c r="B1783" s="16">
        <v>44216</v>
      </c>
      <c r="C1783" t="s">
        <v>23</v>
      </c>
      <c r="D1783">
        <v>158</v>
      </c>
      <c r="E1783">
        <v>4582</v>
      </c>
      <c r="F1783">
        <v>2840.84</v>
      </c>
      <c r="G1783" t="s">
        <v>48</v>
      </c>
      <c r="H1783" t="s">
        <v>98</v>
      </c>
      <c r="I1783" t="s">
        <v>99</v>
      </c>
    </row>
    <row r="1784" spans="1:9" x14ac:dyDescent="0.3">
      <c r="A1784">
        <v>1185732</v>
      </c>
      <c r="B1784" s="16">
        <v>44216</v>
      </c>
      <c r="C1784" t="s">
        <v>17</v>
      </c>
      <c r="D1784">
        <v>189</v>
      </c>
      <c r="E1784">
        <v>5481</v>
      </c>
      <c r="F1784">
        <v>2959.7400000000002</v>
      </c>
      <c r="G1784" t="s">
        <v>48</v>
      </c>
      <c r="H1784" t="s">
        <v>98</v>
      </c>
      <c r="I1784" t="s">
        <v>99</v>
      </c>
    </row>
    <row r="1785" spans="1:9" x14ac:dyDescent="0.3">
      <c r="A1785">
        <v>1189833</v>
      </c>
      <c r="B1785" s="16">
        <v>44216</v>
      </c>
      <c r="C1785" t="s">
        <v>23</v>
      </c>
      <c r="D1785">
        <v>101</v>
      </c>
      <c r="E1785">
        <v>5555</v>
      </c>
      <c r="F1785">
        <v>2166.4500000000003</v>
      </c>
      <c r="G1785" t="s">
        <v>36</v>
      </c>
      <c r="H1785" t="s">
        <v>53</v>
      </c>
      <c r="I1785" t="s">
        <v>54</v>
      </c>
    </row>
    <row r="1786" spans="1:9" x14ac:dyDescent="0.3">
      <c r="A1786">
        <v>1128299</v>
      </c>
      <c r="B1786" s="16">
        <v>44216</v>
      </c>
      <c r="C1786" t="s">
        <v>20</v>
      </c>
      <c r="D1786">
        <v>200</v>
      </c>
      <c r="E1786">
        <v>12000</v>
      </c>
      <c r="F1786">
        <v>5640</v>
      </c>
      <c r="G1786" t="s">
        <v>31</v>
      </c>
      <c r="H1786" t="s">
        <v>32</v>
      </c>
      <c r="I1786" t="s">
        <v>33</v>
      </c>
    </row>
    <row r="1787" spans="1:9" x14ac:dyDescent="0.3">
      <c r="A1787">
        <v>1128299</v>
      </c>
      <c r="B1787" s="16">
        <v>44216</v>
      </c>
      <c r="C1787" t="s">
        <v>20</v>
      </c>
      <c r="D1787">
        <v>248</v>
      </c>
      <c r="E1787">
        <v>12648</v>
      </c>
      <c r="F1787">
        <v>4932.72</v>
      </c>
      <c r="G1787" t="s">
        <v>31</v>
      </c>
      <c r="H1787" t="s">
        <v>32</v>
      </c>
      <c r="I1787" t="s">
        <v>33</v>
      </c>
    </row>
    <row r="1788" spans="1:9" x14ac:dyDescent="0.3">
      <c r="A1788">
        <v>1185732</v>
      </c>
      <c r="B1788" s="16">
        <v>44216</v>
      </c>
      <c r="C1788" t="s">
        <v>21</v>
      </c>
      <c r="D1788">
        <v>375</v>
      </c>
      <c r="E1788">
        <v>93750</v>
      </c>
      <c r="F1788">
        <v>37500</v>
      </c>
      <c r="G1788" t="s">
        <v>48</v>
      </c>
      <c r="H1788" t="s">
        <v>98</v>
      </c>
      <c r="I1788" t="s">
        <v>99</v>
      </c>
    </row>
    <row r="1789" spans="1:9" x14ac:dyDescent="0.3">
      <c r="A1789">
        <v>1185732</v>
      </c>
      <c r="B1789" s="16">
        <v>44216</v>
      </c>
      <c r="C1789" t="s">
        <v>20</v>
      </c>
      <c r="D1789">
        <v>525</v>
      </c>
      <c r="E1789">
        <v>105000.00000000004</v>
      </c>
      <c r="F1789">
        <v>42000.000000000022</v>
      </c>
      <c r="G1789" t="s">
        <v>48</v>
      </c>
      <c r="H1789" t="s">
        <v>98</v>
      </c>
      <c r="I1789" t="s">
        <v>99</v>
      </c>
    </row>
    <row r="1790" spans="1:9" x14ac:dyDescent="0.3">
      <c r="A1790">
        <v>1185732</v>
      </c>
      <c r="B1790" s="16">
        <v>44216</v>
      </c>
      <c r="C1790" t="s">
        <v>19</v>
      </c>
      <c r="D1790">
        <v>525</v>
      </c>
      <c r="E1790">
        <v>157500.00000000003</v>
      </c>
      <c r="F1790">
        <v>55125.000000000007</v>
      </c>
      <c r="G1790" t="s">
        <v>48</v>
      </c>
      <c r="H1790" t="s">
        <v>98</v>
      </c>
      <c r="I1790" t="s">
        <v>99</v>
      </c>
    </row>
    <row r="1791" spans="1:9" x14ac:dyDescent="0.3">
      <c r="A1791">
        <v>1185732</v>
      </c>
      <c r="B1791" s="16">
        <v>44216</v>
      </c>
      <c r="C1791" t="s">
        <v>23</v>
      </c>
      <c r="D1791">
        <v>525</v>
      </c>
      <c r="E1791">
        <v>157500.00000000003</v>
      </c>
      <c r="F1791">
        <v>78750.000000000015</v>
      </c>
      <c r="G1791" t="s">
        <v>48</v>
      </c>
      <c r="H1791" t="s">
        <v>98</v>
      </c>
      <c r="I1791" t="s">
        <v>99</v>
      </c>
    </row>
    <row r="1792" spans="1:9" x14ac:dyDescent="0.3">
      <c r="A1792">
        <v>1185732</v>
      </c>
      <c r="B1792" s="16">
        <v>44216</v>
      </c>
      <c r="C1792" t="s">
        <v>22</v>
      </c>
      <c r="D1792">
        <v>425</v>
      </c>
      <c r="E1792">
        <v>170000</v>
      </c>
      <c r="F1792">
        <v>59499.999999999993</v>
      </c>
      <c r="G1792" t="s">
        <v>48</v>
      </c>
      <c r="H1792" t="s">
        <v>98</v>
      </c>
      <c r="I1792" t="s">
        <v>99</v>
      </c>
    </row>
    <row r="1793" spans="1:9" x14ac:dyDescent="0.3">
      <c r="A1793">
        <v>1185732</v>
      </c>
      <c r="B1793" s="16">
        <v>44216</v>
      </c>
      <c r="C1793" t="s">
        <v>17</v>
      </c>
      <c r="D1793">
        <v>725</v>
      </c>
      <c r="E1793">
        <v>217500.00000000003</v>
      </c>
      <c r="F1793">
        <v>87000.000000000015</v>
      </c>
      <c r="G1793" t="s">
        <v>48</v>
      </c>
      <c r="H1793" t="s">
        <v>98</v>
      </c>
      <c r="I1793" t="s">
        <v>99</v>
      </c>
    </row>
    <row r="1794" spans="1:9" x14ac:dyDescent="0.3">
      <c r="A1794">
        <v>1189833</v>
      </c>
      <c r="B1794" s="16">
        <v>44216</v>
      </c>
      <c r="C1794" t="s">
        <v>23</v>
      </c>
      <c r="D1794">
        <v>375</v>
      </c>
      <c r="E1794">
        <v>225000</v>
      </c>
      <c r="F1794">
        <v>56250</v>
      </c>
      <c r="G1794" t="s">
        <v>36</v>
      </c>
      <c r="H1794" t="s">
        <v>53</v>
      </c>
      <c r="I1794" t="s">
        <v>54</v>
      </c>
    </row>
    <row r="1795" spans="1:9" x14ac:dyDescent="0.3">
      <c r="A1795">
        <v>1128299</v>
      </c>
      <c r="B1795" s="16">
        <v>44216</v>
      </c>
      <c r="C1795" t="s">
        <v>20</v>
      </c>
      <c r="D1795">
        <v>800</v>
      </c>
      <c r="E1795">
        <v>520000</v>
      </c>
      <c r="F1795">
        <v>182000.00000000003</v>
      </c>
      <c r="G1795" t="s">
        <v>31</v>
      </c>
      <c r="H1795" t="s">
        <v>32</v>
      </c>
      <c r="I1795" t="s">
        <v>33</v>
      </c>
    </row>
    <row r="1796" spans="1:9" x14ac:dyDescent="0.3">
      <c r="A1796">
        <v>1185731</v>
      </c>
      <c r="B1796" s="16">
        <v>44217</v>
      </c>
      <c r="C1796" t="s">
        <v>21</v>
      </c>
      <c r="D1796">
        <v>46</v>
      </c>
      <c r="E1796">
        <v>1978</v>
      </c>
      <c r="F1796">
        <v>791.2</v>
      </c>
      <c r="G1796" t="s">
        <v>15</v>
      </c>
      <c r="H1796" t="s">
        <v>131</v>
      </c>
      <c r="I1796" t="s">
        <v>132</v>
      </c>
    </row>
    <row r="1797" spans="1:9" x14ac:dyDescent="0.3">
      <c r="A1797">
        <v>1185731</v>
      </c>
      <c r="B1797" s="16">
        <v>44217</v>
      </c>
      <c r="C1797" t="s">
        <v>21</v>
      </c>
      <c r="D1797">
        <v>60</v>
      </c>
      <c r="E1797">
        <v>2160</v>
      </c>
      <c r="F1797">
        <v>691.2</v>
      </c>
      <c r="G1797" t="s">
        <v>15</v>
      </c>
      <c r="H1797" t="s">
        <v>131</v>
      </c>
      <c r="I1797" t="s">
        <v>132</v>
      </c>
    </row>
    <row r="1798" spans="1:9" x14ac:dyDescent="0.3">
      <c r="A1798">
        <v>1185731</v>
      </c>
      <c r="B1798" s="16">
        <v>44217</v>
      </c>
      <c r="C1798" t="s">
        <v>20</v>
      </c>
      <c r="D1798">
        <v>101</v>
      </c>
      <c r="E1798">
        <v>2828</v>
      </c>
      <c r="F1798">
        <v>1018.0799999999999</v>
      </c>
      <c r="G1798" t="s">
        <v>15</v>
      </c>
      <c r="H1798" t="s">
        <v>131</v>
      </c>
      <c r="I1798" t="s">
        <v>132</v>
      </c>
    </row>
    <row r="1799" spans="1:9" x14ac:dyDescent="0.3">
      <c r="A1799">
        <v>1185731</v>
      </c>
      <c r="B1799" s="16">
        <v>44217</v>
      </c>
      <c r="C1799" t="s">
        <v>20</v>
      </c>
      <c r="D1799">
        <v>81</v>
      </c>
      <c r="E1799">
        <v>3078</v>
      </c>
      <c r="F1799">
        <v>1385.1</v>
      </c>
      <c r="G1799" t="s">
        <v>15</v>
      </c>
      <c r="H1799" t="s">
        <v>131</v>
      </c>
      <c r="I1799" t="s">
        <v>132</v>
      </c>
    </row>
    <row r="1800" spans="1:9" x14ac:dyDescent="0.3">
      <c r="A1800">
        <v>1185731</v>
      </c>
      <c r="B1800" s="16">
        <v>44217</v>
      </c>
      <c r="C1800" t="s">
        <v>22</v>
      </c>
      <c r="D1800">
        <v>74</v>
      </c>
      <c r="E1800">
        <v>3182</v>
      </c>
      <c r="F1800">
        <v>1050.06</v>
      </c>
      <c r="G1800" t="s">
        <v>15</v>
      </c>
      <c r="H1800" t="s">
        <v>131</v>
      </c>
      <c r="I1800" t="s">
        <v>132</v>
      </c>
    </row>
    <row r="1801" spans="1:9" x14ac:dyDescent="0.3">
      <c r="A1801">
        <v>1185731</v>
      </c>
      <c r="B1801" s="16">
        <v>44217</v>
      </c>
      <c r="C1801" t="s">
        <v>22</v>
      </c>
      <c r="D1801">
        <v>56</v>
      </c>
      <c r="E1801">
        <v>3304</v>
      </c>
      <c r="F1801">
        <v>1453.76</v>
      </c>
      <c r="G1801" t="s">
        <v>15</v>
      </c>
      <c r="H1801" t="s">
        <v>131</v>
      </c>
      <c r="I1801" t="s">
        <v>132</v>
      </c>
    </row>
    <row r="1802" spans="1:9" x14ac:dyDescent="0.3">
      <c r="A1802">
        <v>1185731</v>
      </c>
      <c r="B1802" s="16">
        <v>44217</v>
      </c>
      <c r="C1802" t="s">
        <v>23</v>
      </c>
      <c r="D1802">
        <v>101</v>
      </c>
      <c r="E1802">
        <v>3535</v>
      </c>
      <c r="F1802">
        <v>1413.9999999999998</v>
      </c>
      <c r="G1802" t="s">
        <v>15</v>
      </c>
      <c r="H1802" t="s">
        <v>131</v>
      </c>
      <c r="I1802" t="s">
        <v>132</v>
      </c>
    </row>
    <row r="1803" spans="1:9" x14ac:dyDescent="0.3">
      <c r="A1803">
        <v>1185731</v>
      </c>
      <c r="B1803" s="16">
        <v>44217</v>
      </c>
      <c r="C1803" t="s">
        <v>19</v>
      </c>
      <c r="D1803">
        <v>91</v>
      </c>
      <c r="E1803">
        <v>4095</v>
      </c>
      <c r="F1803">
        <v>2170.35</v>
      </c>
      <c r="G1803" t="s">
        <v>15</v>
      </c>
      <c r="H1803" t="s">
        <v>131</v>
      </c>
      <c r="I1803" t="s">
        <v>132</v>
      </c>
    </row>
    <row r="1804" spans="1:9" x14ac:dyDescent="0.3">
      <c r="A1804">
        <v>1185731</v>
      </c>
      <c r="B1804" s="16">
        <v>44217</v>
      </c>
      <c r="C1804" t="s">
        <v>23</v>
      </c>
      <c r="D1804">
        <v>88</v>
      </c>
      <c r="E1804">
        <v>4312</v>
      </c>
      <c r="F1804">
        <v>1940.3999999999999</v>
      </c>
      <c r="G1804" t="s">
        <v>15</v>
      </c>
      <c r="H1804" t="s">
        <v>131</v>
      </c>
      <c r="I1804" t="s">
        <v>132</v>
      </c>
    </row>
    <row r="1805" spans="1:9" x14ac:dyDescent="0.3">
      <c r="A1805">
        <v>1185731</v>
      </c>
      <c r="B1805" s="16">
        <v>44217</v>
      </c>
      <c r="C1805" t="s">
        <v>19</v>
      </c>
      <c r="D1805">
        <v>111</v>
      </c>
      <c r="E1805">
        <v>4329</v>
      </c>
      <c r="F1805">
        <v>1861.4700000000003</v>
      </c>
      <c r="G1805" t="s">
        <v>15</v>
      </c>
      <c r="H1805" t="s">
        <v>131</v>
      </c>
      <c r="I1805" t="s">
        <v>132</v>
      </c>
    </row>
    <row r="1806" spans="1:9" x14ac:dyDescent="0.3">
      <c r="A1806">
        <v>1189833</v>
      </c>
      <c r="B1806" s="16">
        <v>44217</v>
      </c>
      <c r="C1806" t="s">
        <v>17</v>
      </c>
      <c r="D1806">
        <v>150</v>
      </c>
      <c r="E1806">
        <v>5850</v>
      </c>
      <c r="F1806">
        <v>3334.5000000000005</v>
      </c>
      <c r="G1806" t="s">
        <v>36</v>
      </c>
      <c r="H1806" t="s">
        <v>53</v>
      </c>
      <c r="I1806" t="s">
        <v>54</v>
      </c>
    </row>
    <row r="1807" spans="1:9" x14ac:dyDescent="0.3">
      <c r="A1807">
        <v>1185731</v>
      </c>
      <c r="B1807" s="16">
        <v>44217</v>
      </c>
      <c r="C1807" t="s">
        <v>17</v>
      </c>
      <c r="D1807">
        <v>173</v>
      </c>
      <c r="E1807">
        <v>5882</v>
      </c>
      <c r="F1807">
        <v>2529.2600000000002</v>
      </c>
      <c r="G1807" t="s">
        <v>15</v>
      </c>
      <c r="H1807" t="s">
        <v>131</v>
      </c>
      <c r="I1807" t="s">
        <v>132</v>
      </c>
    </row>
    <row r="1808" spans="1:9" x14ac:dyDescent="0.3">
      <c r="A1808">
        <v>1185731</v>
      </c>
      <c r="B1808" s="16">
        <v>44217</v>
      </c>
      <c r="C1808" t="s">
        <v>17</v>
      </c>
      <c r="D1808">
        <v>131</v>
      </c>
      <c r="E1808">
        <v>6419</v>
      </c>
      <c r="F1808">
        <v>3530.4500000000003</v>
      </c>
      <c r="G1808" t="s">
        <v>15</v>
      </c>
      <c r="H1808" t="s">
        <v>131</v>
      </c>
      <c r="I1808" t="s">
        <v>132</v>
      </c>
    </row>
    <row r="1809" spans="1:9" x14ac:dyDescent="0.3">
      <c r="A1809">
        <v>1128299</v>
      </c>
      <c r="B1809" s="16">
        <v>44217</v>
      </c>
      <c r="C1809" t="s">
        <v>21</v>
      </c>
      <c r="D1809">
        <v>188</v>
      </c>
      <c r="E1809">
        <v>11092</v>
      </c>
      <c r="F1809">
        <v>4547.7199999999993</v>
      </c>
      <c r="G1809" t="s">
        <v>31</v>
      </c>
      <c r="H1809" t="s">
        <v>32</v>
      </c>
      <c r="I1809" t="s">
        <v>33</v>
      </c>
    </row>
    <row r="1810" spans="1:9" x14ac:dyDescent="0.3">
      <c r="A1810">
        <v>1128299</v>
      </c>
      <c r="B1810" s="16">
        <v>44217</v>
      </c>
      <c r="C1810" t="s">
        <v>21</v>
      </c>
      <c r="D1810">
        <v>255</v>
      </c>
      <c r="E1810">
        <v>13260</v>
      </c>
      <c r="F1810">
        <v>4508.3999999999996</v>
      </c>
      <c r="G1810" t="s">
        <v>31</v>
      </c>
      <c r="H1810" t="s">
        <v>32</v>
      </c>
      <c r="I1810" t="s">
        <v>33</v>
      </c>
    </row>
    <row r="1811" spans="1:9" x14ac:dyDescent="0.3">
      <c r="A1811">
        <v>1185731</v>
      </c>
      <c r="B1811" s="16">
        <v>44217</v>
      </c>
      <c r="C1811" t="s">
        <v>21</v>
      </c>
      <c r="D1811">
        <v>175</v>
      </c>
      <c r="E1811">
        <v>78749.999999999985</v>
      </c>
      <c r="F1811">
        <v>23624.999999999996</v>
      </c>
      <c r="G1811" t="s">
        <v>15</v>
      </c>
      <c r="H1811" t="s">
        <v>131</v>
      </c>
      <c r="I1811" t="s">
        <v>132</v>
      </c>
    </row>
    <row r="1812" spans="1:9" x14ac:dyDescent="0.3">
      <c r="A1812">
        <v>1185731</v>
      </c>
      <c r="B1812" s="16">
        <v>44217</v>
      </c>
      <c r="C1812" t="s">
        <v>20</v>
      </c>
      <c r="D1812">
        <v>325</v>
      </c>
      <c r="E1812">
        <v>130000</v>
      </c>
      <c r="F1812">
        <v>39000</v>
      </c>
      <c r="G1812" t="s">
        <v>15</v>
      </c>
      <c r="H1812" t="s">
        <v>131</v>
      </c>
      <c r="I1812" t="s">
        <v>132</v>
      </c>
    </row>
    <row r="1813" spans="1:9" x14ac:dyDescent="0.3">
      <c r="A1813">
        <v>1185731</v>
      </c>
      <c r="B1813" s="16">
        <v>44217</v>
      </c>
      <c r="C1813" t="s">
        <v>22</v>
      </c>
      <c r="D1813">
        <v>225</v>
      </c>
      <c r="E1813">
        <v>135000.00000000003</v>
      </c>
      <c r="F1813">
        <v>40500.000000000007</v>
      </c>
      <c r="G1813" t="s">
        <v>15</v>
      </c>
      <c r="H1813" t="s">
        <v>131</v>
      </c>
      <c r="I1813" t="s">
        <v>132</v>
      </c>
    </row>
    <row r="1814" spans="1:9" x14ac:dyDescent="0.3">
      <c r="A1814">
        <v>1185731</v>
      </c>
      <c r="B1814" s="16">
        <v>44217</v>
      </c>
      <c r="C1814" t="s">
        <v>19</v>
      </c>
      <c r="D1814">
        <v>325</v>
      </c>
      <c r="E1814">
        <v>162500</v>
      </c>
      <c r="F1814">
        <v>65000</v>
      </c>
      <c r="G1814" t="s">
        <v>15</v>
      </c>
      <c r="H1814" t="s">
        <v>131</v>
      </c>
      <c r="I1814" t="s">
        <v>132</v>
      </c>
    </row>
    <row r="1815" spans="1:9" x14ac:dyDescent="0.3">
      <c r="A1815">
        <v>1185731</v>
      </c>
      <c r="B1815" s="16">
        <v>44217</v>
      </c>
      <c r="C1815" t="s">
        <v>23</v>
      </c>
      <c r="D1815">
        <v>325</v>
      </c>
      <c r="E1815">
        <v>162500</v>
      </c>
      <c r="F1815">
        <v>56875</v>
      </c>
      <c r="G1815" t="s">
        <v>15</v>
      </c>
      <c r="H1815" t="s">
        <v>131</v>
      </c>
      <c r="I1815" t="s">
        <v>132</v>
      </c>
    </row>
    <row r="1816" spans="1:9" x14ac:dyDescent="0.3">
      <c r="A1816">
        <v>1189833</v>
      </c>
      <c r="B1816" s="16">
        <v>44217</v>
      </c>
      <c r="C1816" t="s">
        <v>17</v>
      </c>
      <c r="D1816">
        <v>575</v>
      </c>
      <c r="E1816">
        <v>230000</v>
      </c>
      <c r="F1816">
        <v>103500</v>
      </c>
      <c r="G1816" t="s">
        <v>36</v>
      </c>
      <c r="H1816" t="s">
        <v>53</v>
      </c>
      <c r="I1816" t="s">
        <v>54</v>
      </c>
    </row>
    <row r="1817" spans="1:9" x14ac:dyDescent="0.3">
      <c r="A1817">
        <v>1185731</v>
      </c>
      <c r="B1817" s="16">
        <v>44217</v>
      </c>
      <c r="C1817" t="s">
        <v>17</v>
      </c>
      <c r="D1817">
        <v>525</v>
      </c>
      <c r="E1817">
        <v>262500</v>
      </c>
      <c r="F1817">
        <v>105000</v>
      </c>
      <c r="G1817" t="s">
        <v>15</v>
      </c>
      <c r="H1817" t="s">
        <v>131</v>
      </c>
      <c r="I1817" t="s">
        <v>132</v>
      </c>
    </row>
    <row r="1818" spans="1:9" x14ac:dyDescent="0.3">
      <c r="A1818">
        <v>1128299</v>
      </c>
      <c r="B1818" s="16">
        <v>44217</v>
      </c>
      <c r="C1818" t="s">
        <v>21</v>
      </c>
      <c r="D1818">
        <v>750</v>
      </c>
      <c r="E1818">
        <v>487500</v>
      </c>
      <c r="F1818">
        <v>146250</v>
      </c>
      <c r="G1818" t="s">
        <v>31</v>
      </c>
      <c r="H1818" t="s">
        <v>32</v>
      </c>
      <c r="I1818" t="s">
        <v>33</v>
      </c>
    </row>
    <row r="1819" spans="1:9" x14ac:dyDescent="0.3">
      <c r="A1819">
        <v>1185731</v>
      </c>
      <c r="B1819" s="16">
        <v>44218</v>
      </c>
      <c r="C1819" t="s">
        <v>21</v>
      </c>
      <c r="D1819">
        <v>42</v>
      </c>
      <c r="E1819">
        <v>1428</v>
      </c>
      <c r="F1819">
        <v>714</v>
      </c>
      <c r="G1819" t="s">
        <v>36</v>
      </c>
      <c r="H1819" t="s">
        <v>96</v>
      </c>
      <c r="I1819" t="s">
        <v>97</v>
      </c>
    </row>
    <row r="1820" spans="1:9" x14ac:dyDescent="0.3">
      <c r="A1820">
        <v>1185731</v>
      </c>
      <c r="B1820" s="16">
        <v>44218</v>
      </c>
      <c r="C1820" t="s">
        <v>20</v>
      </c>
      <c r="D1820">
        <v>75</v>
      </c>
      <c r="E1820">
        <v>2100</v>
      </c>
      <c r="F1820">
        <v>1092</v>
      </c>
      <c r="G1820" t="s">
        <v>36</v>
      </c>
      <c r="H1820" t="s">
        <v>96</v>
      </c>
      <c r="I1820" t="s">
        <v>97</v>
      </c>
    </row>
    <row r="1821" spans="1:9" x14ac:dyDescent="0.3">
      <c r="A1821">
        <v>1185731</v>
      </c>
      <c r="B1821" s="16">
        <v>44218</v>
      </c>
      <c r="C1821" t="s">
        <v>22</v>
      </c>
      <c r="D1821">
        <v>52</v>
      </c>
      <c r="E1821">
        <v>2392</v>
      </c>
      <c r="F1821">
        <v>1124.24</v>
      </c>
      <c r="G1821" t="s">
        <v>36</v>
      </c>
      <c r="H1821" t="s">
        <v>96</v>
      </c>
      <c r="I1821" t="s">
        <v>97</v>
      </c>
    </row>
    <row r="1822" spans="1:9" x14ac:dyDescent="0.3">
      <c r="A1822">
        <v>1185731</v>
      </c>
      <c r="B1822" s="16">
        <v>44218</v>
      </c>
      <c r="C1822" t="s">
        <v>19</v>
      </c>
      <c r="D1822">
        <v>78</v>
      </c>
      <c r="E1822">
        <v>2964</v>
      </c>
      <c r="F1822">
        <v>1393.08</v>
      </c>
      <c r="G1822" t="s">
        <v>36</v>
      </c>
      <c r="H1822" t="s">
        <v>96</v>
      </c>
      <c r="I1822" t="s">
        <v>97</v>
      </c>
    </row>
    <row r="1823" spans="1:9" x14ac:dyDescent="0.3">
      <c r="A1823">
        <v>1185731</v>
      </c>
      <c r="B1823" s="16">
        <v>44218</v>
      </c>
      <c r="C1823" t="s">
        <v>23</v>
      </c>
      <c r="D1823">
        <v>81</v>
      </c>
      <c r="E1823">
        <v>2997</v>
      </c>
      <c r="F1823">
        <v>1618.38</v>
      </c>
      <c r="G1823" t="s">
        <v>36</v>
      </c>
      <c r="H1823" t="s">
        <v>96</v>
      </c>
      <c r="I1823" t="s">
        <v>97</v>
      </c>
    </row>
    <row r="1824" spans="1:9" x14ac:dyDescent="0.3">
      <c r="A1824">
        <v>1189833</v>
      </c>
      <c r="B1824" s="16">
        <v>44218</v>
      </c>
      <c r="C1824" t="s">
        <v>19</v>
      </c>
      <c r="D1824">
        <v>106</v>
      </c>
      <c r="E1824">
        <v>4346</v>
      </c>
      <c r="F1824">
        <v>1912.24</v>
      </c>
      <c r="G1824" t="s">
        <v>36</v>
      </c>
      <c r="H1824" t="s">
        <v>53</v>
      </c>
      <c r="I1824" t="s">
        <v>54</v>
      </c>
    </row>
    <row r="1825" spans="1:9" x14ac:dyDescent="0.3">
      <c r="A1825">
        <v>1185731</v>
      </c>
      <c r="B1825" s="16">
        <v>44218</v>
      </c>
      <c r="C1825" t="s">
        <v>17</v>
      </c>
      <c r="D1825">
        <v>135</v>
      </c>
      <c r="E1825">
        <v>4995</v>
      </c>
      <c r="F1825">
        <v>2697.3</v>
      </c>
      <c r="G1825" t="s">
        <v>36</v>
      </c>
      <c r="H1825" t="s">
        <v>96</v>
      </c>
      <c r="I1825" t="s">
        <v>97</v>
      </c>
    </row>
    <row r="1826" spans="1:9" x14ac:dyDescent="0.3">
      <c r="A1826">
        <v>1128299</v>
      </c>
      <c r="B1826" s="16">
        <v>44218</v>
      </c>
      <c r="C1826" t="s">
        <v>22</v>
      </c>
      <c r="D1826">
        <v>188</v>
      </c>
      <c r="E1826">
        <v>12972</v>
      </c>
      <c r="F1826">
        <v>7912.92</v>
      </c>
      <c r="G1826" t="s">
        <v>31</v>
      </c>
      <c r="H1826" t="s">
        <v>32</v>
      </c>
      <c r="I1826" t="s">
        <v>33</v>
      </c>
    </row>
    <row r="1827" spans="1:9" x14ac:dyDescent="0.3">
      <c r="A1827">
        <v>1128299</v>
      </c>
      <c r="B1827" s="16">
        <v>44218</v>
      </c>
      <c r="C1827" t="s">
        <v>22</v>
      </c>
      <c r="D1827">
        <v>263</v>
      </c>
      <c r="E1827">
        <v>15517</v>
      </c>
      <c r="F1827">
        <v>8844.69</v>
      </c>
      <c r="G1827" t="s">
        <v>31</v>
      </c>
      <c r="H1827" t="s">
        <v>32</v>
      </c>
      <c r="I1827" t="s">
        <v>33</v>
      </c>
    </row>
    <row r="1828" spans="1:9" x14ac:dyDescent="0.3">
      <c r="A1828">
        <v>1185731</v>
      </c>
      <c r="B1828" s="16">
        <v>44218</v>
      </c>
      <c r="C1828" t="s">
        <v>21</v>
      </c>
      <c r="D1828">
        <v>150</v>
      </c>
      <c r="E1828">
        <v>52500</v>
      </c>
      <c r="F1828">
        <v>21000</v>
      </c>
      <c r="G1828" t="s">
        <v>36</v>
      </c>
      <c r="H1828" t="s">
        <v>96</v>
      </c>
      <c r="I1828" t="s">
        <v>97</v>
      </c>
    </row>
    <row r="1829" spans="1:9" x14ac:dyDescent="0.3">
      <c r="A1829">
        <v>1185731</v>
      </c>
      <c r="B1829" s="16">
        <v>44218</v>
      </c>
      <c r="C1829" t="s">
        <v>20</v>
      </c>
      <c r="D1829">
        <v>300</v>
      </c>
      <c r="E1829">
        <v>90000.000000000015</v>
      </c>
      <c r="F1829">
        <v>36000.000000000007</v>
      </c>
      <c r="G1829" t="s">
        <v>36</v>
      </c>
      <c r="H1829" t="s">
        <v>96</v>
      </c>
      <c r="I1829" t="s">
        <v>97</v>
      </c>
    </row>
    <row r="1830" spans="1:9" x14ac:dyDescent="0.3">
      <c r="A1830">
        <v>1185731</v>
      </c>
      <c r="B1830" s="16">
        <v>44218</v>
      </c>
      <c r="C1830" t="s">
        <v>22</v>
      </c>
      <c r="D1830">
        <v>200</v>
      </c>
      <c r="E1830">
        <v>99999.999999999985</v>
      </c>
      <c r="F1830">
        <v>34999.999999999993</v>
      </c>
      <c r="G1830" t="s">
        <v>36</v>
      </c>
      <c r="H1830" t="s">
        <v>96</v>
      </c>
      <c r="I1830" t="s">
        <v>97</v>
      </c>
    </row>
    <row r="1831" spans="1:9" x14ac:dyDescent="0.3">
      <c r="A1831">
        <v>1185731</v>
      </c>
      <c r="B1831" s="16">
        <v>44218</v>
      </c>
      <c r="C1831" t="s">
        <v>19</v>
      </c>
      <c r="D1831">
        <v>300</v>
      </c>
      <c r="E1831">
        <v>120000</v>
      </c>
      <c r="F1831">
        <v>42000</v>
      </c>
      <c r="G1831" t="s">
        <v>36</v>
      </c>
      <c r="H1831" t="s">
        <v>96</v>
      </c>
      <c r="I1831" t="s">
        <v>97</v>
      </c>
    </row>
    <row r="1832" spans="1:9" x14ac:dyDescent="0.3">
      <c r="A1832">
        <v>1185731</v>
      </c>
      <c r="B1832" s="16">
        <v>44218</v>
      </c>
      <c r="C1832" t="s">
        <v>23</v>
      </c>
      <c r="D1832">
        <v>300</v>
      </c>
      <c r="E1832">
        <v>120000</v>
      </c>
      <c r="F1832">
        <v>48000</v>
      </c>
      <c r="G1832" t="s">
        <v>36</v>
      </c>
      <c r="H1832" t="s">
        <v>96</v>
      </c>
      <c r="I1832" t="s">
        <v>97</v>
      </c>
    </row>
    <row r="1833" spans="1:9" x14ac:dyDescent="0.3">
      <c r="A1833">
        <v>1189833</v>
      </c>
      <c r="B1833" s="16">
        <v>44218</v>
      </c>
      <c r="C1833" t="s">
        <v>19</v>
      </c>
      <c r="D1833">
        <v>425</v>
      </c>
      <c r="E1833">
        <v>191250</v>
      </c>
      <c r="F1833">
        <v>57375</v>
      </c>
      <c r="G1833" t="s">
        <v>36</v>
      </c>
      <c r="H1833" t="s">
        <v>53</v>
      </c>
      <c r="I1833" t="s">
        <v>54</v>
      </c>
    </row>
    <row r="1834" spans="1:9" x14ac:dyDescent="0.3">
      <c r="A1834">
        <v>1185731</v>
      </c>
      <c r="B1834" s="16">
        <v>44218</v>
      </c>
      <c r="C1834" t="s">
        <v>17</v>
      </c>
      <c r="D1834">
        <v>500</v>
      </c>
      <c r="E1834">
        <v>200000</v>
      </c>
      <c r="F1834">
        <v>80000</v>
      </c>
      <c r="G1834" t="s">
        <v>36</v>
      </c>
      <c r="H1834" t="s">
        <v>96</v>
      </c>
      <c r="I1834" t="s">
        <v>97</v>
      </c>
    </row>
    <row r="1835" spans="1:9" x14ac:dyDescent="0.3">
      <c r="A1835">
        <v>1128299</v>
      </c>
      <c r="B1835" s="16">
        <v>44218</v>
      </c>
      <c r="C1835" t="s">
        <v>22</v>
      </c>
      <c r="D1835">
        <v>750</v>
      </c>
      <c r="E1835">
        <v>562500</v>
      </c>
      <c r="F1835">
        <v>281250</v>
      </c>
      <c r="G1835" t="s">
        <v>31</v>
      </c>
      <c r="H1835" t="s">
        <v>32</v>
      </c>
      <c r="I1835" t="s">
        <v>33</v>
      </c>
    </row>
    <row r="1836" spans="1:9" x14ac:dyDescent="0.3">
      <c r="A1836">
        <v>1128299</v>
      </c>
      <c r="B1836" s="16">
        <v>44219</v>
      </c>
      <c r="C1836" t="s">
        <v>21</v>
      </c>
      <c r="D1836">
        <v>74</v>
      </c>
      <c r="E1836">
        <v>962</v>
      </c>
      <c r="F1836">
        <v>413.66</v>
      </c>
      <c r="G1836" t="s">
        <v>27</v>
      </c>
      <c r="H1836" t="s">
        <v>102</v>
      </c>
      <c r="I1836" t="s">
        <v>103</v>
      </c>
    </row>
    <row r="1837" spans="1:9" x14ac:dyDescent="0.3">
      <c r="A1837">
        <v>1128299</v>
      </c>
      <c r="B1837" s="16">
        <v>44219</v>
      </c>
      <c r="C1837" t="s">
        <v>21</v>
      </c>
      <c r="D1837">
        <v>65</v>
      </c>
      <c r="E1837">
        <v>1170</v>
      </c>
      <c r="F1837">
        <v>643.5</v>
      </c>
      <c r="G1837" t="s">
        <v>27</v>
      </c>
      <c r="H1837" t="s">
        <v>102</v>
      </c>
      <c r="I1837" t="s">
        <v>103</v>
      </c>
    </row>
    <row r="1838" spans="1:9" x14ac:dyDescent="0.3">
      <c r="A1838">
        <v>1128299</v>
      </c>
      <c r="B1838" s="16">
        <v>44219</v>
      </c>
      <c r="C1838" t="s">
        <v>20</v>
      </c>
      <c r="D1838">
        <v>131</v>
      </c>
      <c r="E1838">
        <v>1310</v>
      </c>
      <c r="F1838">
        <v>563.30000000000007</v>
      </c>
      <c r="G1838" t="s">
        <v>27</v>
      </c>
      <c r="H1838" t="s">
        <v>102</v>
      </c>
      <c r="I1838" t="s">
        <v>103</v>
      </c>
    </row>
    <row r="1839" spans="1:9" x14ac:dyDescent="0.3">
      <c r="A1839">
        <v>1197831</v>
      </c>
      <c r="B1839" s="16">
        <v>44219</v>
      </c>
      <c r="C1839" t="s">
        <v>21</v>
      </c>
      <c r="D1839">
        <v>102</v>
      </c>
      <c r="E1839">
        <v>1326</v>
      </c>
      <c r="F1839">
        <v>623.22</v>
      </c>
      <c r="G1839" t="s">
        <v>27</v>
      </c>
      <c r="H1839" t="s">
        <v>100</v>
      </c>
      <c r="I1839" t="s">
        <v>101</v>
      </c>
    </row>
    <row r="1840" spans="1:9" x14ac:dyDescent="0.3">
      <c r="A1840">
        <v>1128299</v>
      </c>
      <c r="B1840" s="16">
        <v>44219</v>
      </c>
      <c r="C1840" t="s">
        <v>20</v>
      </c>
      <c r="D1840">
        <v>98</v>
      </c>
      <c r="E1840">
        <v>1470</v>
      </c>
      <c r="F1840">
        <v>808.50000000000011</v>
      </c>
      <c r="G1840" t="s">
        <v>27</v>
      </c>
      <c r="H1840" t="s">
        <v>102</v>
      </c>
      <c r="I1840" t="s">
        <v>103</v>
      </c>
    </row>
    <row r="1841" spans="1:9" x14ac:dyDescent="0.3">
      <c r="A1841">
        <v>1197831</v>
      </c>
      <c r="B1841" s="16">
        <v>44219</v>
      </c>
      <c r="C1841" t="s">
        <v>21</v>
      </c>
      <c r="D1841">
        <v>78</v>
      </c>
      <c r="E1841">
        <v>1482</v>
      </c>
      <c r="F1841">
        <v>785.46</v>
      </c>
      <c r="G1841" t="s">
        <v>27</v>
      </c>
      <c r="H1841" t="s">
        <v>100</v>
      </c>
      <c r="I1841" t="s">
        <v>101</v>
      </c>
    </row>
    <row r="1842" spans="1:9" x14ac:dyDescent="0.3">
      <c r="A1842">
        <v>1197831</v>
      </c>
      <c r="B1842" s="16">
        <v>44219</v>
      </c>
      <c r="C1842" t="s">
        <v>20</v>
      </c>
      <c r="D1842">
        <v>140</v>
      </c>
      <c r="E1842">
        <v>1540</v>
      </c>
      <c r="F1842">
        <v>677.6</v>
      </c>
      <c r="G1842" t="s">
        <v>27</v>
      </c>
      <c r="H1842" t="s">
        <v>100</v>
      </c>
      <c r="I1842" t="s">
        <v>101</v>
      </c>
    </row>
    <row r="1843" spans="1:9" x14ac:dyDescent="0.3">
      <c r="A1843">
        <v>1197831</v>
      </c>
      <c r="B1843" s="16">
        <v>44219</v>
      </c>
      <c r="C1843" t="s">
        <v>20</v>
      </c>
      <c r="D1843">
        <v>117</v>
      </c>
      <c r="E1843">
        <v>1638</v>
      </c>
      <c r="F1843">
        <v>835.38</v>
      </c>
      <c r="G1843" t="s">
        <v>27</v>
      </c>
      <c r="H1843" t="s">
        <v>100</v>
      </c>
      <c r="I1843" t="s">
        <v>101</v>
      </c>
    </row>
    <row r="1844" spans="1:9" x14ac:dyDescent="0.3">
      <c r="A1844">
        <v>1128299</v>
      </c>
      <c r="B1844" s="16">
        <v>44219</v>
      </c>
      <c r="C1844" t="s">
        <v>22</v>
      </c>
      <c r="D1844">
        <v>91</v>
      </c>
      <c r="E1844">
        <v>2093</v>
      </c>
      <c r="F1844">
        <v>858.13</v>
      </c>
      <c r="G1844" t="s">
        <v>27</v>
      </c>
      <c r="H1844" t="s">
        <v>102</v>
      </c>
      <c r="I1844" t="s">
        <v>103</v>
      </c>
    </row>
    <row r="1845" spans="1:9" x14ac:dyDescent="0.3">
      <c r="A1845">
        <v>1128299</v>
      </c>
      <c r="B1845" s="16">
        <v>44219</v>
      </c>
      <c r="C1845" t="s">
        <v>19</v>
      </c>
      <c r="D1845">
        <v>124</v>
      </c>
      <c r="E1845">
        <v>2232</v>
      </c>
      <c r="F1845">
        <v>848.16</v>
      </c>
      <c r="G1845" t="s">
        <v>27</v>
      </c>
      <c r="H1845" t="s">
        <v>102</v>
      </c>
      <c r="I1845" t="s">
        <v>103</v>
      </c>
    </row>
    <row r="1846" spans="1:9" x14ac:dyDescent="0.3">
      <c r="A1846">
        <v>1128299</v>
      </c>
      <c r="B1846" s="16">
        <v>44219</v>
      </c>
      <c r="C1846" t="s">
        <v>23</v>
      </c>
      <c r="D1846">
        <v>124</v>
      </c>
      <c r="E1846">
        <v>2232</v>
      </c>
      <c r="F1846">
        <v>1004.4</v>
      </c>
      <c r="G1846" t="s">
        <v>27</v>
      </c>
      <c r="H1846" t="s">
        <v>102</v>
      </c>
      <c r="I1846" t="s">
        <v>103</v>
      </c>
    </row>
    <row r="1847" spans="1:9" x14ac:dyDescent="0.3">
      <c r="A1847">
        <v>1128299</v>
      </c>
      <c r="B1847" s="16">
        <v>44219</v>
      </c>
      <c r="C1847" t="s">
        <v>23</v>
      </c>
      <c r="D1847">
        <v>101</v>
      </c>
      <c r="E1847">
        <v>2323</v>
      </c>
      <c r="F1847">
        <v>1207.96</v>
      </c>
      <c r="G1847" t="s">
        <v>27</v>
      </c>
      <c r="H1847" t="s">
        <v>102</v>
      </c>
      <c r="I1847" t="s">
        <v>103</v>
      </c>
    </row>
    <row r="1848" spans="1:9" x14ac:dyDescent="0.3">
      <c r="A1848">
        <v>1185732</v>
      </c>
      <c r="B1848" s="16">
        <v>44219</v>
      </c>
      <c r="C1848" t="s">
        <v>22</v>
      </c>
      <c r="D1848">
        <v>68</v>
      </c>
      <c r="E1848">
        <v>2380</v>
      </c>
      <c r="F1848">
        <v>809.19999999999993</v>
      </c>
      <c r="G1848" t="s">
        <v>31</v>
      </c>
      <c r="H1848" t="s">
        <v>84</v>
      </c>
      <c r="I1848" t="s">
        <v>85</v>
      </c>
    </row>
    <row r="1849" spans="1:9" x14ac:dyDescent="0.3">
      <c r="A1849">
        <v>1197831</v>
      </c>
      <c r="B1849" s="16">
        <v>44219</v>
      </c>
      <c r="C1849" t="s">
        <v>19</v>
      </c>
      <c r="D1849">
        <v>135</v>
      </c>
      <c r="E1849">
        <v>2430</v>
      </c>
      <c r="F1849">
        <v>971.99999999999989</v>
      </c>
      <c r="G1849" t="s">
        <v>27</v>
      </c>
      <c r="H1849" t="s">
        <v>100</v>
      </c>
      <c r="I1849" t="s">
        <v>101</v>
      </c>
    </row>
    <row r="1850" spans="1:9" x14ac:dyDescent="0.3">
      <c r="A1850">
        <v>1128299</v>
      </c>
      <c r="B1850" s="16">
        <v>44219</v>
      </c>
      <c r="C1850" t="s">
        <v>22</v>
      </c>
      <c r="D1850">
        <v>80</v>
      </c>
      <c r="E1850">
        <v>2640</v>
      </c>
      <c r="F1850">
        <v>1320</v>
      </c>
      <c r="G1850" t="s">
        <v>27</v>
      </c>
      <c r="H1850" t="s">
        <v>102</v>
      </c>
      <c r="I1850" t="s">
        <v>103</v>
      </c>
    </row>
    <row r="1851" spans="1:9" x14ac:dyDescent="0.3">
      <c r="A1851">
        <v>1185732</v>
      </c>
      <c r="B1851" s="16">
        <v>44219</v>
      </c>
      <c r="C1851" t="s">
        <v>21</v>
      </c>
      <c r="D1851">
        <v>88</v>
      </c>
      <c r="E1851">
        <v>2640</v>
      </c>
      <c r="F1851">
        <v>976.8</v>
      </c>
      <c r="G1851" t="s">
        <v>31</v>
      </c>
      <c r="H1851" t="s">
        <v>84</v>
      </c>
      <c r="I1851" t="s">
        <v>85</v>
      </c>
    </row>
    <row r="1852" spans="1:9" x14ac:dyDescent="0.3">
      <c r="A1852">
        <v>1185732</v>
      </c>
      <c r="B1852" s="16">
        <v>44219</v>
      </c>
      <c r="C1852" t="s">
        <v>22</v>
      </c>
      <c r="D1852">
        <v>63</v>
      </c>
      <c r="E1852">
        <v>2646</v>
      </c>
      <c r="F1852">
        <v>1190.6999999999998</v>
      </c>
      <c r="G1852" t="s">
        <v>31</v>
      </c>
      <c r="H1852" t="s">
        <v>84</v>
      </c>
      <c r="I1852" t="s">
        <v>85</v>
      </c>
    </row>
    <row r="1853" spans="1:9" x14ac:dyDescent="0.3">
      <c r="A1853">
        <v>1128299</v>
      </c>
      <c r="B1853" s="16">
        <v>44219</v>
      </c>
      <c r="C1853" t="s">
        <v>19</v>
      </c>
      <c r="D1853">
        <v>109</v>
      </c>
      <c r="E1853">
        <v>2725</v>
      </c>
      <c r="F1853">
        <v>1226.2499999999998</v>
      </c>
      <c r="G1853" t="s">
        <v>27</v>
      </c>
      <c r="H1853" t="s">
        <v>102</v>
      </c>
      <c r="I1853" t="s">
        <v>103</v>
      </c>
    </row>
    <row r="1854" spans="1:9" x14ac:dyDescent="0.3">
      <c r="A1854">
        <v>1197831</v>
      </c>
      <c r="B1854" s="16">
        <v>44219</v>
      </c>
      <c r="C1854" t="s">
        <v>23</v>
      </c>
      <c r="D1854">
        <v>122</v>
      </c>
      <c r="E1854">
        <v>2806</v>
      </c>
      <c r="F1854">
        <v>1459.1200000000001</v>
      </c>
      <c r="G1854" t="s">
        <v>27</v>
      </c>
      <c r="H1854" t="s">
        <v>100</v>
      </c>
      <c r="I1854" t="s">
        <v>101</v>
      </c>
    </row>
    <row r="1855" spans="1:9" x14ac:dyDescent="0.3">
      <c r="A1855">
        <v>1197831</v>
      </c>
      <c r="B1855" s="16">
        <v>44219</v>
      </c>
      <c r="C1855" t="s">
        <v>23</v>
      </c>
      <c r="D1855">
        <v>158</v>
      </c>
      <c r="E1855">
        <v>2844</v>
      </c>
      <c r="F1855">
        <v>1222.92</v>
      </c>
      <c r="G1855" t="s">
        <v>27</v>
      </c>
      <c r="H1855" t="s">
        <v>100</v>
      </c>
      <c r="I1855" t="s">
        <v>101</v>
      </c>
    </row>
    <row r="1856" spans="1:9" x14ac:dyDescent="0.3">
      <c r="A1856">
        <v>1185732</v>
      </c>
      <c r="B1856" s="16">
        <v>44219</v>
      </c>
      <c r="C1856" t="s">
        <v>21</v>
      </c>
      <c r="D1856">
        <v>77</v>
      </c>
      <c r="E1856">
        <v>2926</v>
      </c>
      <c r="F1856">
        <v>1345.9599999999998</v>
      </c>
      <c r="G1856" t="s">
        <v>31</v>
      </c>
      <c r="H1856" t="s">
        <v>84</v>
      </c>
      <c r="I1856" t="s">
        <v>85</v>
      </c>
    </row>
    <row r="1857" spans="1:9" x14ac:dyDescent="0.3">
      <c r="A1857">
        <v>1128299</v>
      </c>
      <c r="B1857" s="16">
        <v>44219</v>
      </c>
      <c r="C1857" t="s">
        <v>17</v>
      </c>
      <c r="D1857">
        <v>178</v>
      </c>
      <c r="E1857">
        <v>3026</v>
      </c>
      <c r="F1857">
        <v>1422.22</v>
      </c>
      <c r="G1857" t="s">
        <v>27</v>
      </c>
      <c r="H1857" t="s">
        <v>102</v>
      </c>
      <c r="I1857" t="s">
        <v>103</v>
      </c>
    </row>
    <row r="1858" spans="1:9" x14ac:dyDescent="0.3">
      <c r="A1858">
        <v>1185732</v>
      </c>
      <c r="B1858" s="16">
        <v>44219</v>
      </c>
      <c r="C1858" t="s">
        <v>17</v>
      </c>
      <c r="D1858">
        <v>136</v>
      </c>
      <c r="E1858">
        <v>3128</v>
      </c>
      <c r="F1858">
        <v>1251.1999999999998</v>
      </c>
      <c r="G1858" t="s">
        <v>31</v>
      </c>
      <c r="H1858" t="s">
        <v>84</v>
      </c>
      <c r="I1858" t="s">
        <v>85</v>
      </c>
    </row>
    <row r="1859" spans="1:9" x14ac:dyDescent="0.3">
      <c r="A1859">
        <v>1197831</v>
      </c>
      <c r="B1859" s="16">
        <v>44219</v>
      </c>
      <c r="C1859" t="s">
        <v>22</v>
      </c>
      <c r="D1859">
        <v>123</v>
      </c>
      <c r="E1859">
        <v>3198</v>
      </c>
      <c r="F1859">
        <v>1215.24</v>
      </c>
      <c r="G1859" t="s">
        <v>27</v>
      </c>
      <c r="H1859" t="s">
        <v>100</v>
      </c>
      <c r="I1859" t="s">
        <v>101</v>
      </c>
    </row>
    <row r="1860" spans="1:9" x14ac:dyDescent="0.3">
      <c r="A1860">
        <v>1197831</v>
      </c>
      <c r="B1860" s="16">
        <v>44219</v>
      </c>
      <c r="C1860" t="s">
        <v>22</v>
      </c>
      <c r="D1860">
        <v>95</v>
      </c>
      <c r="E1860">
        <v>3230</v>
      </c>
      <c r="F1860">
        <v>1550.3999999999999</v>
      </c>
      <c r="G1860" t="s">
        <v>27</v>
      </c>
      <c r="H1860" t="s">
        <v>100</v>
      </c>
      <c r="I1860" t="s">
        <v>101</v>
      </c>
    </row>
    <row r="1861" spans="1:9" x14ac:dyDescent="0.3">
      <c r="A1861">
        <v>1197831</v>
      </c>
      <c r="B1861" s="16">
        <v>44219</v>
      </c>
      <c r="C1861" t="s">
        <v>19</v>
      </c>
      <c r="D1861">
        <v>131</v>
      </c>
      <c r="E1861">
        <v>3275</v>
      </c>
      <c r="F1861">
        <v>1473.7499999999998</v>
      </c>
      <c r="G1861" t="s">
        <v>27</v>
      </c>
      <c r="H1861" t="s">
        <v>100</v>
      </c>
      <c r="I1861" t="s">
        <v>101</v>
      </c>
    </row>
    <row r="1862" spans="1:9" x14ac:dyDescent="0.3">
      <c r="A1862">
        <v>1185732</v>
      </c>
      <c r="B1862" s="16">
        <v>44219</v>
      </c>
      <c r="C1862" t="s">
        <v>17</v>
      </c>
      <c r="D1862">
        <v>119</v>
      </c>
      <c r="E1862">
        <v>3451</v>
      </c>
      <c r="F1862">
        <v>1656.48</v>
      </c>
      <c r="G1862" t="s">
        <v>31</v>
      </c>
      <c r="H1862" t="s">
        <v>84</v>
      </c>
      <c r="I1862" t="s">
        <v>85</v>
      </c>
    </row>
    <row r="1863" spans="1:9" x14ac:dyDescent="0.3">
      <c r="A1863">
        <v>1197831</v>
      </c>
      <c r="B1863" s="16">
        <v>44219</v>
      </c>
      <c r="C1863" t="s">
        <v>17</v>
      </c>
      <c r="D1863">
        <v>215</v>
      </c>
      <c r="E1863">
        <v>3655</v>
      </c>
      <c r="F1863">
        <v>1608.2</v>
      </c>
      <c r="G1863" t="s">
        <v>27</v>
      </c>
      <c r="H1863" t="s">
        <v>100</v>
      </c>
      <c r="I1863" t="s">
        <v>101</v>
      </c>
    </row>
    <row r="1864" spans="1:9" x14ac:dyDescent="0.3">
      <c r="A1864">
        <v>1185732</v>
      </c>
      <c r="B1864" s="16">
        <v>44219</v>
      </c>
      <c r="C1864" t="s">
        <v>23</v>
      </c>
      <c r="D1864">
        <v>140</v>
      </c>
      <c r="E1864">
        <v>3780</v>
      </c>
      <c r="F1864">
        <v>1020.6</v>
      </c>
      <c r="G1864" t="s">
        <v>31</v>
      </c>
      <c r="H1864" t="s">
        <v>84</v>
      </c>
      <c r="I1864" t="s">
        <v>85</v>
      </c>
    </row>
    <row r="1865" spans="1:9" x14ac:dyDescent="0.3">
      <c r="A1865">
        <v>1185732</v>
      </c>
      <c r="B1865" s="16">
        <v>44219</v>
      </c>
      <c r="C1865" t="s">
        <v>19</v>
      </c>
      <c r="D1865">
        <v>106</v>
      </c>
      <c r="E1865">
        <v>3922</v>
      </c>
      <c r="F1865">
        <v>2000.22</v>
      </c>
      <c r="G1865" t="s">
        <v>31</v>
      </c>
      <c r="H1865" t="s">
        <v>84</v>
      </c>
      <c r="I1865" t="s">
        <v>85</v>
      </c>
    </row>
    <row r="1866" spans="1:9" x14ac:dyDescent="0.3">
      <c r="A1866">
        <v>1185732</v>
      </c>
      <c r="B1866" s="16">
        <v>44219</v>
      </c>
      <c r="C1866" t="s">
        <v>20</v>
      </c>
      <c r="D1866">
        <v>106</v>
      </c>
      <c r="E1866">
        <v>3922</v>
      </c>
      <c r="F1866">
        <v>1921.78</v>
      </c>
      <c r="G1866" t="s">
        <v>31</v>
      </c>
      <c r="H1866" t="s">
        <v>84</v>
      </c>
      <c r="I1866" t="s">
        <v>85</v>
      </c>
    </row>
    <row r="1867" spans="1:9" x14ac:dyDescent="0.3">
      <c r="A1867">
        <v>1185732</v>
      </c>
      <c r="B1867" s="16">
        <v>44219</v>
      </c>
      <c r="C1867" t="s">
        <v>23</v>
      </c>
      <c r="D1867">
        <v>111</v>
      </c>
      <c r="E1867">
        <v>3996</v>
      </c>
      <c r="F1867">
        <v>1398.6</v>
      </c>
      <c r="G1867" t="s">
        <v>31</v>
      </c>
      <c r="H1867" t="s">
        <v>84</v>
      </c>
      <c r="I1867" t="s">
        <v>85</v>
      </c>
    </row>
    <row r="1868" spans="1:9" x14ac:dyDescent="0.3">
      <c r="A1868">
        <v>1128299</v>
      </c>
      <c r="B1868" s="16">
        <v>44219</v>
      </c>
      <c r="C1868" t="s">
        <v>17</v>
      </c>
      <c r="D1868">
        <v>167</v>
      </c>
      <c r="E1868">
        <v>4008</v>
      </c>
      <c r="F1868">
        <v>2124.2400000000002</v>
      </c>
      <c r="G1868" t="s">
        <v>27</v>
      </c>
      <c r="H1868" t="s">
        <v>102</v>
      </c>
      <c r="I1868" t="s">
        <v>103</v>
      </c>
    </row>
    <row r="1869" spans="1:9" x14ac:dyDescent="0.3">
      <c r="A1869">
        <v>1185732</v>
      </c>
      <c r="B1869" s="16">
        <v>44219</v>
      </c>
      <c r="C1869" t="s">
        <v>19</v>
      </c>
      <c r="D1869">
        <v>140</v>
      </c>
      <c r="E1869">
        <v>4200</v>
      </c>
      <c r="F1869">
        <v>1806.0000000000002</v>
      </c>
      <c r="G1869" t="s">
        <v>31</v>
      </c>
      <c r="H1869" t="s">
        <v>84</v>
      </c>
      <c r="I1869" t="s">
        <v>85</v>
      </c>
    </row>
    <row r="1870" spans="1:9" x14ac:dyDescent="0.3">
      <c r="A1870">
        <v>1197831</v>
      </c>
      <c r="B1870" s="16">
        <v>44219</v>
      </c>
      <c r="C1870" t="s">
        <v>17</v>
      </c>
      <c r="D1870">
        <v>176</v>
      </c>
      <c r="E1870">
        <v>4224</v>
      </c>
      <c r="F1870">
        <v>2154.2400000000002</v>
      </c>
      <c r="G1870" t="s">
        <v>27</v>
      </c>
      <c r="H1870" t="s">
        <v>100</v>
      </c>
      <c r="I1870" t="s">
        <v>101</v>
      </c>
    </row>
    <row r="1871" spans="1:9" x14ac:dyDescent="0.3">
      <c r="A1871">
        <v>1185732</v>
      </c>
      <c r="B1871" s="16">
        <v>44219</v>
      </c>
      <c r="C1871" t="s">
        <v>20</v>
      </c>
      <c r="D1871">
        <v>145</v>
      </c>
      <c r="E1871">
        <v>4495</v>
      </c>
      <c r="F1871">
        <v>1753.0499999999997</v>
      </c>
      <c r="G1871" t="s">
        <v>31</v>
      </c>
      <c r="H1871" t="s">
        <v>84</v>
      </c>
      <c r="I1871" t="s">
        <v>85</v>
      </c>
    </row>
    <row r="1872" spans="1:9" x14ac:dyDescent="0.3">
      <c r="A1872">
        <v>1189833</v>
      </c>
      <c r="B1872" s="16">
        <v>44219</v>
      </c>
      <c r="C1872" t="s">
        <v>20</v>
      </c>
      <c r="D1872">
        <v>111</v>
      </c>
      <c r="E1872">
        <v>4884</v>
      </c>
      <c r="F1872">
        <v>2686.2000000000003</v>
      </c>
      <c r="G1872" t="s">
        <v>36</v>
      </c>
      <c r="H1872" t="s">
        <v>53</v>
      </c>
      <c r="I1872" t="s">
        <v>54</v>
      </c>
    </row>
    <row r="1873" spans="1:9" x14ac:dyDescent="0.3">
      <c r="A1873">
        <v>1128299</v>
      </c>
      <c r="B1873" s="16">
        <v>44219</v>
      </c>
      <c r="C1873" t="s">
        <v>23</v>
      </c>
      <c r="D1873">
        <v>181</v>
      </c>
      <c r="E1873">
        <v>13756</v>
      </c>
      <c r="F1873">
        <v>3439</v>
      </c>
      <c r="G1873" t="s">
        <v>31</v>
      </c>
      <c r="H1873" t="s">
        <v>32</v>
      </c>
      <c r="I1873" t="s">
        <v>33</v>
      </c>
    </row>
    <row r="1874" spans="1:9" x14ac:dyDescent="0.3">
      <c r="A1874">
        <v>1128299</v>
      </c>
      <c r="B1874" s="16">
        <v>44219</v>
      </c>
      <c r="C1874" t="s">
        <v>23</v>
      </c>
      <c r="D1874">
        <v>254</v>
      </c>
      <c r="E1874">
        <v>15240</v>
      </c>
      <c r="F1874">
        <v>3352.8000000000006</v>
      </c>
      <c r="G1874" t="s">
        <v>31</v>
      </c>
      <c r="H1874" t="s">
        <v>32</v>
      </c>
      <c r="I1874" t="s">
        <v>33</v>
      </c>
    </row>
    <row r="1875" spans="1:9" x14ac:dyDescent="0.3">
      <c r="A1875">
        <v>1128299</v>
      </c>
      <c r="B1875" s="16">
        <v>44219</v>
      </c>
      <c r="C1875" t="s">
        <v>21</v>
      </c>
      <c r="D1875">
        <v>225</v>
      </c>
      <c r="E1875">
        <v>45000</v>
      </c>
      <c r="F1875">
        <v>18000</v>
      </c>
      <c r="G1875" t="s">
        <v>27</v>
      </c>
      <c r="H1875" t="s">
        <v>102</v>
      </c>
      <c r="I1875" t="s">
        <v>103</v>
      </c>
    </row>
    <row r="1876" spans="1:9" x14ac:dyDescent="0.3">
      <c r="A1876">
        <v>1128299</v>
      </c>
      <c r="B1876" s="16">
        <v>44219</v>
      </c>
      <c r="C1876" t="s">
        <v>20</v>
      </c>
      <c r="D1876">
        <v>375</v>
      </c>
      <c r="E1876">
        <v>56250.000000000029</v>
      </c>
      <c r="F1876">
        <v>22500.000000000015</v>
      </c>
      <c r="G1876" t="s">
        <v>27</v>
      </c>
      <c r="H1876" t="s">
        <v>102</v>
      </c>
      <c r="I1876" t="s">
        <v>103</v>
      </c>
    </row>
    <row r="1877" spans="1:9" x14ac:dyDescent="0.3">
      <c r="A1877">
        <v>1197831</v>
      </c>
      <c r="B1877" s="16">
        <v>44219</v>
      </c>
      <c r="C1877" t="s">
        <v>21</v>
      </c>
      <c r="D1877">
        <v>300</v>
      </c>
      <c r="E1877">
        <v>60000</v>
      </c>
      <c r="F1877">
        <v>24000</v>
      </c>
      <c r="G1877" t="s">
        <v>27</v>
      </c>
      <c r="H1877" t="s">
        <v>100</v>
      </c>
      <c r="I1877" t="s">
        <v>101</v>
      </c>
    </row>
    <row r="1878" spans="1:9" x14ac:dyDescent="0.3">
      <c r="A1878">
        <v>1197831</v>
      </c>
      <c r="B1878" s="16">
        <v>44219</v>
      </c>
      <c r="C1878" t="s">
        <v>20</v>
      </c>
      <c r="D1878">
        <v>450</v>
      </c>
      <c r="E1878">
        <v>67500.000000000029</v>
      </c>
      <c r="F1878">
        <v>27000.000000000015</v>
      </c>
      <c r="G1878" t="s">
        <v>27</v>
      </c>
      <c r="H1878" t="s">
        <v>100</v>
      </c>
      <c r="I1878" t="s">
        <v>101</v>
      </c>
    </row>
    <row r="1879" spans="1:9" x14ac:dyDescent="0.3">
      <c r="A1879">
        <v>1128299</v>
      </c>
      <c r="B1879" s="16">
        <v>44219</v>
      </c>
      <c r="C1879" t="s">
        <v>19</v>
      </c>
      <c r="D1879">
        <v>375</v>
      </c>
      <c r="E1879">
        <v>93750.000000000029</v>
      </c>
      <c r="F1879">
        <v>32812.500000000007</v>
      </c>
      <c r="G1879" t="s">
        <v>27</v>
      </c>
      <c r="H1879" t="s">
        <v>102</v>
      </c>
      <c r="I1879" t="s">
        <v>103</v>
      </c>
    </row>
    <row r="1880" spans="1:9" x14ac:dyDescent="0.3">
      <c r="A1880">
        <v>1128299</v>
      </c>
      <c r="B1880" s="16">
        <v>44219</v>
      </c>
      <c r="C1880" t="s">
        <v>23</v>
      </c>
      <c r="D1880">
        <v>375</v>
      </c>
      <c r="E1880">
        <v>93750.000000000029</v>
      </c>
      <c r="F1880">
        <v>37500.000000000015</v>
      </c>
      <c r="G1880" t="s">
        <v>27</v>
      </c>
      <c r="H1880" t="s">
        <v>102</v>
      </c>
      <c r="I1880" t="s">
        <v>103</v>
      </c>
    </row>
    <row r="1881" spans="1:9" x14ac:dyDescent="0.3">
      <c r="A1881">
        <v>1128299</v>
      </c>
      <c r="B1881" s="16">
        <v>44219</v>
      </c>
      <c r="C1881" t="s">
        <v>22</v>
      </c>
      <c r="D1881">
        <v>275</v>
      </c>
      <c r="E1881">
        <v>96250</v>
      </c>
      <c r="F1881">
        <v>33687.5</v>
      </c>
      <c r="G1881" t="s">
        <v>27</v>
      </c>
      <c r="H1881" t="s">
        <v>102</v>
      </c>
      <c r="I1881" t="s">
        <v>103</v>
      </c>
    </row>
    <row r="1882" spans="1:9" x14ac:dyDescent="0.3">
      <c r="A1882">
        <v>1185732</v>
      </c>
      <c r="B1882" s="16">
        <v>44219</v>
      </c>
      <c r="C1882" t="s">
        <v>22</v>
      </c>
      <c r="D1882">
        <v>225</v>
      </c>
      <c r="E1882">
        <v>101250.00000000001</v>
      </c>
      <c r="F1882">
        <v>30375.000000000004</v>
      </c>
      <c r="G1882" t="s">
        <v>31</v>
      </c>
      <c r="H1882" t="s">
        <v>84</v>
      </c>
      <c r="I1882" t="s">
        <v>85</v>
      </c>
    </row>
    <row r="1883" spans="1:9" x14ac:dyDescent="0.3">
      <c r="A1883">
        <v>1185732</v>
      </c>
      <c r="B1883" s="16">
        <v>44219</v>
      </c>
      <c r="C1883" t="s">
        <v>21</v>
      </c>
      <c r="D1883">
        <v>275</v>
      </c>
      <c r="E1883">
        <v>110000</v>
      </c>
      <c r="F1883">
        <v>38500</v>
      </c>
      <c r="G1883" t="s">
        <v>31</v>
      </c>
      <c r="H1883" t="s">
        <v>84</v>
      </c>
      <c r="I1883" t="s">
        <v>85</v>
      </c>
    </row>
    <row r="1884" spans="1:9" x14ac:dyDescent="0.3">
      <c r="A1884">
        <v>1197831</v>
      </c>
      <c r="B1884" s="16">
        <v>44219</v>
      </c>
      <c r="C1884" t="s">
        <v>19</v>
      </c>
      <c r="D1884">
        <v>450</v>
      </c>
      <c r="E1884">
        <v>112500.00000000003</v>
      </c>
      <c r="F1884">
        <v>39375.000000000007</v>
      </c>
      <c r="G1884" t="s">
        <v>27</v>
      </c>
      <c r="H1884" t="s">
        <v>100</v>
      </c>
      <c r="I1884" t="s">
        <v>101</v>
      </c>
    </row>
    <row r="1885" spans="1:9" x14ac:dyDescent="0.3">
      <c r="A1885">
        <v>1197831</v>
      </c>
      <c r="B1885" s="16">
        <v>44219</v>
      </c>
      <c r="C1885" t="s">
        <v>23</v>
      </c>
      <c r="D1885">
        <v>450</v>
      </c>
      <c r="E1885">
        <v>112500.00000000003</v>
      </c>
      <c r="F1885">
        <v>45000.000000000015</v>
      </c>
      <c r="G1885" t="s">
        <v>27</v>
      </c>
      <c r="H1885" t="s">
        <v>100</v>
      </c>
      <c r="I1885" t="s">
        <v>101</v>
      </c>
    </row>
    <row r="1886" spans="1:9" x14ac:dyDescent="0.3">
      <c r="A1886">
        <v>1197831</v>
      </c>
      <c r="B1886" s="16">
        <v>44219</v>
      </c>
      <c r="C1886" t="s">
        <v>22</v>
      </c>
      <c r="D1886">
        <v>350</v>
      </c>
      <c r="E1886">
        <v>122500</v>
      </c>
      <c r="F1886">
        <v>42875</v>
      </c>
      <c r="G1886" t="s">
        <v>27</v>
      </c>
      <c r="H1886" t="s">
        <v>100</v>
      </c>
      <c r="I1886" t="s">
        <v>101</v>
      </c>
    </row>
    <row r="1887" spans="1:9" x14ac:dyDescent="0.3">
      <c r="A1887">
        <v>1185732</v>
      </c>
      <c r="B1887" s="16">
        <v>44219</v>
      </c>
      <c r="C1887" t="s">
        <v>17</v>
      </c>
      <c r="D1887">
        <v>425</v>
      </c>
      <c r="E1887">
        <v>127499.99999999997</v>
      </c>
      <c r="F1887">
        <v>44624.999999999985</v>
      </c>
      <c r="G1887" t="s">
        <v>31</v>
      </c>
      <c r="H1887" t="s">
        <v>84</v>
      </c>
      <c r="I1887" t="s">
        <v>85</v>
      </c>
    </row>
    <row r="1888" spans="1:9" x14ac:dyDescent="0.3">
      <c r="A1888">
        <v>1128299</v>
      </c>
      <c r="B1888" s="16">
        <v>44219</v>
      </c>
      <c r="C1888" t="s">
        <v>17</v>
      </c>
      <c r="D1888">
        <v>575</v>
      </c>
      <c r="E1888">
        <v>143750.00000000003</v>
      </c>
      <c r="F1888">
        <v>57500.000000000015</v>
      </c>
      <c r="G1888" t="s">
        <v>27</v>
      </c>
      <c r="H1888" t="s">
        <v>102</v>
      </c>
      <c r="I1888" t="s">
        <v>103</v>
      </c>
    </row>
    <row r="1889" spans="1:9" x14ac:dyDescent="0.3">
      <c r="A1889">
        <v>1197831</v>
      </c>
      <c r="B1889" s="16">
        <v>44219</v>
      </c>
      <c r="C1889" t="s">
        <v>17</v>
      </c>
      <c r="D1889">
        <v>650</v>
      </c>
      <c r="E1889">
        <v>162500.00000000006</v>
      </c>
      <c r="F1889">
        <v>65000.000000000029</v>
      </c>
      <c r="G1889" t="s">
        <v>27</v>
      </c>
      <c r="H1889" t="s">
        <v>100</v>
      </c>
      <c r="I1889" t="s">
        <v>101</v>
      </c>
    </row>
    <row r="1890" spans="1:9" x14ac:dyDescent="0.3">
      <c r="A1890">
        <v>1185732</v>
      </c>
      <c r="B1890" s="16">
        <v>44219</v>
      </c>
      <c r="C1890" t="s">
        <v>19</v>
      </c>
      <c r="D1890">
        <v>425</v>
      </c>
      <c r="E1890">
        <v>170000</v>
      </c>
      <c r="F1890">
        <v>68000</v>
      </c>
      <c r="G1890" t="s">
        <v>31</v>
      </c>
      <c r="H1890" t="s">
        <v>84</v>
      </c>
      <c r="I1890" t="s">
        <v>85</v>
      </c>
    </row>
    <row r="1891" spans="1:9" x14ac:dyDescent="0.3">
      <c r="A1891">
        <v>1185732</v>
      </c>
      <c r="B1891" s="16">
        <v>44219</v>
      </c>
      <c r="C1891" t="s">
        <v>20</v>
      </c>
      <c r="D1891">
        <v>425</v>
      </c>
      <c r="E1891">
        <v>170000</v>
      </c>
      <c r="F1891">
        <v>59499.999999999993</v>
      </c>
      <c r="G1891" t="s">
        <v>31</v>
      </c>
      <c r="H1891" t="s">
        <v>84</v>
      </c>
      <c r="I1891" t="s">
        <v>85</v>
      </c>
    </row>
    <row r="1892" spans="1:9" x14ac:dyDescent="0.3">
      <c r="A1892">
        <v>1185732</v>
      </c>
      <c r="B1892" s="16">
        <v>44219</v>
      </c>
      <c r="C1892" t="s">
        <v>23</v>
      </c>
      <c r="D1892">
        <v>425</v>
      </c>
      <c r="E1892">
        <v>170000</v>
      </c>
      <c r="F1892">
        <v>42500</v>
      </c>
      <c r="G1892" t="s">
        <v>31</v>
      </c>
      <c r="H1892" t="s">
        <v>84</v>
      </c>
      <c r="I1892" t="s">
        <v>85</v>
      </c>
    </row>
    <row r="1893" spans="1:9" x14ac:dyDescent="0.3">
      <c r="A1893">
        <v>1189833</v>
      </c>
      <c r="B1893" s="16">
        <v>44219</v>
      </c>
      <c r="C1893" t="s">
        <v>20</v>
      </c>
      <c r="D1893">
        <v>425</v>
      </c>
      <c r="E1893">
        <v>191250</v>
      </c>
      <c r="F1893">
        <v>86062.5</v>
      </c>
      <c r="G1893" t="s">
        <v>36</v>
      </c>
      <c r="H1893" t="s">
        <v>53</v>
      </c>
      <c r="I1893" t="s">
        <v>54</v>
      </c>
    </row>
    <row r="1894" spans="1:9" x14ac:dyDescent="0.3">
      <c r="A1894">
        <v>1128299</v>
      </c>
      <c r="B1894" s="16">
        <v>44219</v>
      </c>
      <c r="C1894" t="s">
        <v>23</v>
      </c>
      <c r="D1894">
        <v>725</v>
      </c>
      <c r="E1894">
        <v>580000</v>
      </c>
      <c r="F1894">
        <v>87000.000000000015</v>
      </c>
      <c r="G1894" t="s">
        <v>31</v>
      </c>
      <c r="H1894" t="s">
        <v>32</v>
      </c>
      <c r="I1894" t="s">
        <v>33</v>
      </c>
    </row>
    <row r="1895" spans="1:9" x14ac:dyDescent="0.3">
      <c r="A1895">
        <v>1185732</v>
      </c>
      <c r="B1895" s="16">
        <v>44220</v>
      </c>
      <c r="C1895" t="s">
        <v>21</v>
      </c>
      <c r="D1895">
        <v>20</v>
      </c>
      <c r="E1895">
        <v>560</v>
      </c>
      <c r="F1895">
        <v>280</v>
      </c>
      <c r="G1895" t="s">
        <v>15</v>
      </c>
      <c r="H1895" t="s">
        <v>118</v>
      </c>
      <c r="I1895" t="s">
        <v>93</v>
      </c>
    </row>
    <row r="1896" spans="1:9" x14ac:dyDescent="0.3">
      <c r="A1896">
        <v>1185732</v>
      </c>
      <c r="B1896" s="16">
        <v>44220</v>
      </c>
      <c r="C1896" t="s">
        <v>22</v>
      </c>
      <c r="D1896">
        <v>33</v>
      </c>
      <c r="E1896">
        <v>1386</v>
      </c>
      <c r="F1896">
        <v>595.98</v>
      </c>
      <c r="G1896" t="s">
        <v>15</v>
      </c>
      <c r="H1896" t="s">
        <v>118</v>
      </c>
      <c r="I1896" t="s">
        <v>93</v>
      </c>
    </row>
    <row r="1897" spans="1:9" x14ac:dyDescent="0.3">
      <c r="A1897">
        <v>1185732</v>
      </c>
      <c r="B1897" s="16">
        <v>44220</v>
      </c>
      <c r="C1897" t="s">
        <v>20</v>
      </c>
      <c r="D1897">
        <v>63</v>
      </c>
      <c r="E1897">
        <v>1512</v>
      </c>
      <c r="F1897">
        <v>695.52</v>
      </c>
      <c r="G1897" t="s">
        <v>15</v>
      </c>
      <c r="H1897" t="s">
        <v>118</v>
      </c>
      <c r="I1897" t="s">
        <v>93</v>
      </c>
    </row>
    <row r="1898" spans="1:9" x14ac:dyDescent="0.3">
      <c r="A1898">
        <v>1185732</v>
      </c>
      <c r="B1898" s="16">
        <v>44220</v>
      </c>
      <c r="C1898" t="s">
        <v>21</v>
      </c>
      <c r="D1898">
        <v>51</v>
      </c>
      <c r="E1898">
        <v>1683</v>
      </c>
      <c r="F1898">
        <v>471.24000000000007</v>
      </c>
      <c r="G1898" t="s">
        <v>15</v>
      </c>
      <c r="H1898" t="s">
        <v>133</v>
      </c>
      <c r="I1898" t="s">
        <v>134</v>
      </c>
    </row>
    <row r="1899" spans="1:9" x14ac:dyDescent="0.3">
      <c r="A1899">
        <v>1128299</v>
      </c>
      <c r="B1899" s="16">
        <v>44220</v>
      </c>
      <c r="C1899" t="s">
        <v>22</v>
      </c>
      <c r="D1899">
        <v>44</v>
      </c>
      <c r="E1899">
        <v>1848</v>
      </c>
      <c r="F1899">
        <v>1016.4000000000001</v>
      </c>
      <c r="G1899" t="s">
        <v>31</v>
      </c>
      <c r="H1899" t="s">
        <v>78</v>
      </c>
      <c r="I1899" t="s">
        <v>79</v>
      </c>
    </row>
    <row r="1900" spans="1:9" x14ac:dyDescent="0.3">
      <c r="A1900">
        <v>1128299</v>
      </c>
      <c r="B1900" s="16">
        <v>44220</v>
      </c>
      <c r="C1900" t="s">
        <v>22</v>
      </c>
      <c r="D1900">
        <v>53</v>
      </c>
      <c r="E1900">
        <v>1855</v>
      </c>
      <c r="F1900">
        <v>853.30000000000007</v>
      </c>
      <c r="G1900" t="s">
        <v>31</v>
      </c>
      <c r="H1900" t="s">
        <v>78</v>
      </c>
      <c r="I1900" t="s">
        <v>79</v>
      </c>
    </row>
    <row r="1901" spans="1:9" x14ac:dyDescent="0.3">
      <c r="A1901">
        <v>1185732</v>
      </c>
      <c r="B1901" s="16">
        <v>44220</v>
      </c>
      <c r="C1901" t="s">
        <v>22</v>
      </c>
      <c r="D1901">
        <v>45</v>
      </c>
      <c r="E1901">
        <v>1890</v>
      </c>
      <c r="F1901">
        <v>963.9</v>
      </c>
      <c r="G1901" t="s">
        <v>31</v>
      </c>
      <c r="H1901" t="s">
        <v>70</v>
      </c>
      <c r="I1901" t="s">
        <v>71</v>
      </c>
    </row>
    <row r="1902" spans="1:9" x14ac:dyDescent="0.3">
      <c r="A1902">
        <v>1185732</v>
      </c>
      <c r="B1902" s="16">
        <v>44220</v>
      </c>
      <c r="C1902" t="s">
        <v>21</v>
      </c>
      <c r="D1902">
        <v>39</v>
      </c>
      <c r="E1902">
        <v>1911</v>
      </c>
      <c r="F1902">
        <v>707.06999999999994</v>
      </c>
      <c r="G1902" t="s">
        <v>15</v>
      </c>
      <c r="H1902" t="s">
        <v>133</v>
      </c>
      <c r="I1902" t="s">
        <v>134</v>
      </c>
    </row>
    <row r="1903" spans="1:9" x14ac:dyDescent="0.3">
      <c r="A1903">
        <v>1185732</v>
      </c>
      <c r="B1903" s="16">
        <v>44220</v>
      </c>
      <c r="C1903" t="s">
        <v>23</v>
      </c>
      <c r="D1903">
        <v>59</v>
      </c>
      <c r="E1903">
        <v>1947</v>
      </c>
      <c r="F1903">
        <v>778.80000000000007</v>
      </c>
      <c r="G1903" t="s">
        <v>15</v>
      </c>
      <c r="H1903" t="s">
        <v>118</v>
      </c>
      <c r="I1903" t="s">
        <v>93</v>
      </c>
    </row>
    <row r="1904" spans="1:9" x14ac:dyDescent="0.3">
      <c r="A1904">
        <v>1128299</v>
      </c>
      <c r="B1904" s="16">
        <v>44220</v>
      </c>
      <c r="C1904" t="s">
        <v>21</v>
      </c>
      <c r="D1904">
        <v>68</v>
      </c>
      <c r="E1904">
        <v>2040</v>
      </c>
      <c r="F1904">
        <v>775.2</v>
      </c>
      <c r="G1904" t="s">
        <v>31</v>
      </c>
      <c r="H1904" t="s">
        <v>78</v>
      </c>
      <c r="I1904" t="s">
        <v>79</v>
      </c>
    </row>
    <row r="1905" spans="1:9" x14ac:dyDescent="0.3">
      <c r="A1905">
        <v>1185732</v>
      </c>
      <c r="B1905" s="16">
        <v>44220</v>
      </c>
      <c r="C1905" t="s">
        <v>21</v>
      </c>
      <c r="D1905">
        <v>54</v>
      </c>
      <c r="E1905">
        <v>2052</v>
      </c>
      <c r="F1905">
        <v>964.43999999999994</v>
      </c>
      <c r="G1905" t="s">
        <v>31</v>
      </c>
      <c r="H1905" t="s">
        <v>70</v>
      </c>
      <c r="I1905" t="s">
        <v>71</v>
      </c>
    </row>
    <row r="1906" spans="1:9" x14ac:dyDescent="0.3">
      <c r="A1906">
        <v>1128299</v>
      </c>
      <c r="B1906" s="16">
        <v>44220</v>
      </c>
      <c r="C1906" t="s">
        <v>21</v>
      </c>
      <c r="D1906">
        <v>58</v>
      </c>
      <c r="E1906">
        <v>2262</v>
      </c>
      <c r="F1906">
        <v>1040.52</v>
      </c>
      <c r="G1906" t="s">
        <v>31</v>
      </c>
      <c r="H1906" t="s">
        <v>78</v>
      </c>
      <c r="I1906" t="s">
        <v>79</v>
      </c>
    </row>
    <row r="1907" spans="1:9" x14ac:dyDescent="0.3">
      <c r="A1907">
        <v>1185732</v>
      </c>
      <c r="B1907" s="16">
        <v>44220</v>
      </c>
      <c r="C1907" t="s">
        <v>19</v>
      </c>
      <c r="D1907">
        <v>68</v>
      </c>
      <c r="E1907">
        <v>2312</v>
      </c>
      <c r="F1907">
        <v>1086.6399999999999</v>
      </c>
      <c r="G1907" t="s">
        <v>15</v>
      </c>
      <c r="H1907" t="s">
        <v>118</v>
      </c>
      <c r="I1907" t="s">
        <v>93</v>
      </c>
    </row>
    <row r="1908" spans="1:9" x14ac:dyDescent="0.3">
      <c r="A1908">
        <v>1128299</v>
      </c>
      <c r="B1908" s="16">
        <v>44220</v>
      </c>
      <c r="C1908" t="s">
        <v>17</v>
      </c>
      <c r="D1908">
        <v>109</v>
      </c>
      <c r="E1908">
        <v>2616</v>
      </c>
      <c r="F1908">
        <v>967.92</v>
      </c>
      <c r="G1908" t="s">
        <v>31</v>
      </c>
      <c r="H1908" t="s">
        <v>78</v>
      </c>
      <c r="I1908" t="s">
        <v>79</v>
      </c>
    </row>
    <row r="1909" spans="1:9" x14ac:dyDescent="0.3">
      <c r="A1909">
        <v>1185732</v>
      </c>
      <c r="B1909" s="16">
        <v>44220</v>
      </c>
      <c r="C1909" t="s">
        <v>17</v>
      </c>
      <c r="D1909">
        <v>91</v>
      </c>
      <c r="E1909">
        <v>2639</v>
      </c>
      <c r="F1909">
        <v>1213.9399999999998</v>
      </c>
      <c r="G1909" t="s">
        <v>31</v>
      </c>
      <c r="H1909" t="s">
        <v>70</v>
      </c>
      <c r="I1909" t="s">
        <v>71</v>
      </c>
    </row>
    <row r="1910" spans="1:9" x14ac:dyDescent="0.3">
      <c r="A1910">
        <v>1128299</v>
      </c>
      <c r="B1910" s="16">
        <v>44220</v>
      </c>
      <c r="C1910" t="s">
        <v>17</v>
      </c>
      <c r="D1910">
        <v>98</v>
      </c>
      <c r="E1910">
        <v>2646</v>
      </c>
      <c r="F1910">
        <v>1270.08</v>
      </c>
      <c r="G1910" t="s">
        <v>31</v>
      </c>
      <c r="H1910" t="s">
        <v>78</v>
      </c>
      <c r="I1910" t="s">
        <v>79</v>
      </c>
    </row>
    <row r="1911" spans="1:9" x14ac:dyDescent="0.3">
      <c r="A1911">
        <v>1185732</v>
      </c>
      <c r="B1911" s="16">
        <v>44220</v>
      </c>
      <c r="C1911" t="s">
        <v>22</v>
      </c>
      <c r="D1911">
        <v>64</v>
      </c>
      <c r="E1911">
        <v>3200</v>
      </c>
      <c r="F1911">
        <v>896.00000000000011</v>
      </c>
      <c r="G1911" t="s">
        <v>15</v>
      </c>
      <c r="H1911" t="s">
        <v>133</v>
      </c>
      <c r="I1911" t="s">
        <v>134</v>
      </c>
    </row>
    <row r="1912" spans="1:9" x14ac:dyDescent="0.3">
      <c r="A1912">
        <v>1185732</v>
      </c>
      <c r="B1912" s="16">
        <v>44220</v>
      </c>
      <c r="C1912" t="s">
        <v>22</v>
      </c>
      <c r="D1912">
        <v>54</v>
      </c>
      <c r="E1912">
        <v>3240</v>
      </c>
      <c r="F1912">
        <v>1198.8</v>
      </c>
      <c r="G1912" t="s">
        <v>15</v>
      </c>
      <c r="H1912" t="s">
        <v>133</v>
      </c>
      <c r="I1912" t="s">
        <v>134</v>
      </c>
    </row>
    <row r="1913" spans="1:9" x14ac:dyDescent="0.3">
      <c r="A1913">
        <v>1128299</v>
      </c>
      <c r="B1913" s="16">
        <v>44220</v>
      </c>
      <c r="C1913" t="s">
        <v>20</v>
      </c>
      <c r="D1913">
        <v>105</v>
      </c>
      <c r="E1913">
        <v>3255</v>
      </c>
      <c r="F1913">
        <v>1269.4499999999998</v>
      </c>
      <c r="G1913" t="s">
        <v>31</v>
      </c>
      <c r="H1913" t="s">
        <v>78</v>
      </c>
      <c r="I1913" t="s">
        <v>79</v>
      </c>
    </row>
    <row r="1914" spans="1:9" x14ac:dyDescent="0.3">
      <c r="A1914">
        <v>1189833</v>
      </c>
      <c r="B1914" s="16">
        <v>44220</v>
      </c>
      <c r="C1914" t="s">
        <v>21</v>
      </c>
      <c r="D1914">
        <v>88</v>
      </c>
      <c r="E1914">
        <v>3344</v>
      </c>
      <c r="F1914">
        <v>1772.3200000000002</v>
      </c>
      <c r="G1914" t="s">
        <v>36</v>
      </c>
      <c r="H1914" t="s">
        <v>53</v>
      </c>
      <c r="I1914" t="s">
        <v>54</v>
      </c>
    </row>
    <row r="1915" spans="1:9" x14ac:dyDescent="0.3">
      <c r="A1915">
        <v>1185732</v>
      </c>
      <c r="B1915" s="16">
        <v>44220</v>
      </c>
      <c r="C1915" t="s">
        <v>19</v>
      </c>
      <c r="D1915">
        <v>93</v>
      </c>
      <c r="E1915">
        <v>3348</v>
      </c>
      <c r="F1915">
        <v>1339.2</v>
      </c>
      <c r="G1915" t="s">
        <v>15</v>
      </c>
      <c r="H1915" t="s">
        <v>133</v>
      </c>
      <c r="I1915" t="s">
        <v>134</v>
      </c>
    </row>
    <row r="1916" spans="1:9" x14ac:dyDescent="0.3">
      <c r="A1916">
        <v>1185732</v>
      </c>
      <c r="B1916" s="16">
        <v>44220</v>
      </c>
      <c r="C1916" t="s">
        <v>20</v>
      </c>
      <c r="D1916">
        <v>99</v>
      </c>
      <c r="E1916">
        <v>3465</v>
      </c>
      <c r="F1916">
        <v>935.55000000000007</v>
      </c>
      <c r="G1916" t="s">
        <v>15</v>
      </c>
      <c r="H1916" t="s">
        <v>133</v>
      </c>
      <c r="I1916" t="s">
        <v>134</v>
      </c>
    </row>
    <row r="1917" spans="1:9" x14ac:dyDescent="0.3">
      <c r="A1917">
        <v>1185732</v>
      </c>
      <c r="B1917" s="16">
        <v>44220</v>
      </c>
      <c r="C1917" t="s">
        <v>17</v>
      </c>
      <c r="D1917">
        <v>106</v>
      </c>
      <c r="E1917">
        <v>3498</v>
      </c>
      <c r="F1917">
        <v>1749</v>
      </c>
      <c r="G1917" t="s">
        <v>15</v>
      </c>
      <c r="H1917" t="s">
        <v>118</v>
      </c>
      <c r="I1917" t="s">
        <v>93</v>
      </c>
    </row>
    <row r="1918" spans="1:9" x14ac:dyDescent="0.3">
      <c r="A1918">
        <v>1185732</v>
      </c>
      <c r="B1918" s="16">
        <v>44220</v>
      </c>
      <c r="C1918" t="s">
        <v>20</v>
      </c>
      <c r="D1918">
        <v>91</v>
      </c>
      <c r="E1918">
        <v>3549</v>
      </c>
      <c r="F1918">
        <v>1597.05</v>
      </c>
      <c r="G1918" t="s">
        <v>31</v>
      </c>
      <c r="H1918" t="s">
        <v>70</v>
      </c>
      <c r="I1918" t="s">
        <v>71</v>
      </c>
    </row>
    <row r="1919" spans="1:9" x14ac:dyDescent="0.3">
      <c r="A1919">
        <v>1128299</v>
      </c>
      <c r="B1919" s="16">
        <v>44220</v>
      </c>
      <c r="C1919" t="s">
        <v>19</v>
      </c>
      <c r="D1919">
        <v>123</v>
      </c>
      <c r="E1919">
        <v>3567</v>
      </c>
      <c r="F1919">
        <v>1426.8</v>
      </c>
      <c r="G1919" t="s">
        <v>31</v>
      </c>
      <c r="H1919" t="s">
        <v>78</v>
      </c>
      <c r="I1919" t="s">
        <v>79</v>
      </c>
    </row>
    <row r="1920" spans="1:9" x14ac:dyDescent="0.3">
      <c r="A1920">
        <v>1128299</v>
      </c>
      <c r="B1920" s="16">
        <v>44220</v>
      </c>
      <c r="C1920" t="s">
        <v>23</v>
      </c>
      <c r="D1920">
        <v>132</v>
      </c>
      <c r="E1920">
        <v>3696</v>
      </c>
      <c r="F1920">
        <v>1256.6399999999999</v>
      </c>
      <c r="G1920" t="s">
        <v>31</v>
      </c>
      <c r="H1920" t="s">
        <v>78</v>
      </c>
      <c r="I1920" t="s">
        <v>79</v>
      </c>
    </row>
    <row r="1921" spans="1:9" x14ac:dyDescent="0.3">
      <c r="A1921">
        <v>1185732</v>
      </c>
      <c r="B1921" s="16">
        <v>44220</v>
      </c>
      <c r="C1921" t="s">
        <v>19</v>
      </c>
      <c r="D1921">
        <v>105</v>
      </c>
      <c r="E1921">
        <v>3780</v>
      </c>
      <c r="F1921">
        <v>1738.8</v>
      </c>
      <c r="G1921" t="s">
        <v>31</v>
      </c>
      <c r="H1921" t="s">
        <v>70</v>
      </c>
      <c r="I1921" t="s">
        <v>71</v>
      </c>
    </row>
    <row r="1922" spans="1:9" x14ac:dyDescent="0.3">
      <c r="A1922">
        <v>1185732</v>
      </c>
      <c r="B1922" s="16">
        <v>44220</v>
      </c>
      <c r="C1922" t="s">
        <v>20</v>
      </c>
      <c r="D1922">
        <v>90</v>
      </c>
      <c r="E1922">
        <v>3960</v>
      </c>
      <c r="F1922">
        <v>1386</v>
      </c>
      <c r="G1922" t="s">
        <v>15</v>
      </c>
      <c r="H1922" t="s">
        <v>133</v>
      </c>
      <c r="I1922" t="s">
        <v>134</v>
      </c>
    </row>
    <row r="1923" spans="1:9" x14ac:dyDescent="0.3">
      <c r="A1923">
        <v>1128299</v>
      </c>
      <c r="B1923" s="16">
        <v>44220</v>
      </c>
      <c r="C1923" t="s">
        <v>19</v>
      </c>
      <c r="D1923">
        <v>105</v>
      </c>
      <c r="E1923">
        <v>4095</v>
      </c>
      <c r="F1923">
        <v>2006.55</v>
      </c>
      <c r="G1923" t="s">
        <v>31</v>
      </c>
      <c r="H1923" t="s">
        <v>78</v>
      </c>
      <c r="I1923" t="s">
        <v>79</v>
      </c>
    </row>
    <row r="1924" spans="1:9" x14ac:dyDescent="0.3">
      <c r="A1924">
        <v>1128299</v>
      </c>
      <c r="B1924" s="16">
        <v>44220</v>
      </c>
      <c r="C1924" t="s">
        <v>20</v>
      </c>
      <c r="D1924">
        <v>105</v>
      </c>
      <c r="E1924">
        <v>4095</v>
      </c>
      <c r="F1924">
        <v>1965.6</v>
      </c>
      <c r="G1924" t="s">
        <v>31</v>
      </c>
      <c r="H1924" t="s">
        <v>78</v>
      </c>
      <c r="I1924" t="s">
        <v>79</v>
      </c>
    </row>
    <row r="1925" spans="1:9" x14ac:dyDescent="0.3">
      <c r="A1925">
        <v>1185732</v>
      </c>
      <c r="B1925" s="16">
        <v>44220</v>
      </c>
      <c r="C1925" t="s">
        <v>19</v>
      </c>
      <c r="D1925">
        <v>84</v>
      </c>
      <c r="E1925">
        <v>4200</v>
      </c>
      <c r="F1925">
        <v>1974.0000000000002</v>
      </c>
      <c r="G1925" t="s">
        <v>15</v>
      </c>
      <c r="H1925" t="s">
        <v>133</v>
      </c>
      <c r="I1925" t="s">
        <v>134</v>
      </c>
    </row>
    <row r="1926" spans="1:9" x14ac:dyDescent="0.3">
      <c r="A1926">
        <v>1185732</v>
      </c>
      <c r="B1926" s="16">
        <v>44220</v>
      </c>
      <c r="C1926" t="s">
        <v>23</v>
      </c>
      <c r="D1926">
        <v>78</v>
      </c>
      <c r="E1926">
        <v>4212</v>
      </c>
      <c r="F1926">
        <v>1895.3999999999999</v>
      </c>
      <c r="G1926" t="s">
        <v>15</v>
      </c>
      <c r="H1926" t="s">
        <v>133</v>
      </c>
      <c r="I1926" t="s">
        <v>134</v>
      </c>
    </row>
    <row r="1927" spans="1:9" x14ac:dyDescent="0.3">
      <c r="A1927">
        <v>1128299</v>
      </c>
      <c r="B1927" s="16">
        <v>44220</v>
      </c>
      <c r="C1927" t="s">
        <v>23</v>
      </c>
      <c r="D1927">
        <v>108</v>
      </c>
      <c r="E1927">
        <v>4212</v>
      </c>
      <c r="F1927">
        <v>1811.16</v>
      </c>
      <c r="G1927" t="s">
        <v>31</v>
      </c>
      <c r="H1927" t="s">
        <v>78</v>
      </c>
      <c r="I1927" t="s">
        <v>79</v>
      </c>
    </row>
    <row r="1928" spans="1:9" x14ac:dyDescent="0.3">
      <c r="A1928">
        <v>1185732</v>
      </c>
      <c r="B1928" s="16">
        <v>44220</v>
      </c>
      <c r="C1928" t="s">
        <v>23</v>
      </c>
      <c r="D1928">
        <v>105</v>
      </c>
      <c r="E1928">
        <v>4305</v>
      </c>
      <c r="F1928">
        <v>1377.6000000000001</v>
      </c>
      <c r="G1928" t="s">
        <v>15</v>
      </c>
      <c r="H1928" t="s">
        <v>133</v>
      </c>
      <c r="I1928" t="s">
        <v>134</v>
      </c>
    </row>
    <row r="1929" spans="1:9" x14ac:dyDescent="0.3">
      <c r="A1929">
        <v>1185731</v>
      </c>
      <c r="B1929" s="16">
        <v>44220</v>
      </c>
      <c r="C1929" t="s">
        <v>23</v>
      </c>
      <c r="D1929">
        <v>84</v>
      </c>
      <c r="E1929">
        <v>4368</v>
      </c>
      <c r="F1929">
        <v>1790.8799999999999</v>
      </c>
      <c r="G1929" t="s">
        <v>31</v>
      </c>
      <c r="H1929" t="s">
        <v>64</v>
      </c>
      <c r="I1929" t="s">
        <v>65</v>
      </c>
    </row>
    <row r="1930" spans="1:9" x14ac:dyDescent="0.3">
      <c r="A1930">
        <v>1185732</v>
      </c>
      <c r="B1930" s="16">
        <v>44220</v>
      </c>
      <c r="C1930" t="s">
        <v>23</v>
      </c>
      <c r="D1930">
        <v>116</v>
      </c>
      <c r="E1930">
        <v>4408</v>
      </c>
      <c r="F1930">
        <v>1983.6</v>
      </c>
      <c r="G1930" t="s">
        <v>31</v>
      </c>
      <c r="H1930" t="s">
        <v>70</v>
      </c>
      <c r="I1930" t="s">
        <v>71</v>
      </c>
    </row>
    <row r="1931" spans="1:9" x14ac:dyDescent="0.3">
      <c r="A1931">
        <v>1185732</v>
      </c>
      <c r="B1931" s="16">
        <v>44220</v>
      </c>
      <c r="C1931" t="s">
        <v>17</v>
      </c>
      <c r="D1931">
        <v>165</v>
      </c>
      <c r="E1931">
        <v>5940</v>
      </c>
      <c r="F1931">
        <v>2197.8000000000002</v>
      </c>
      <c r="G1931" t="s">
        <v>15</v>
      </c>
      <c r="H1931" t="s">
        <v>133</v>
      </c>
      <c r="I1931" t="s">
        <v>134</v>
      </c>
    </row>
    <row r="1932" spans="1:9" x14ac:dyDescent="0.3">
      <c r="A1932">
        <v>1185732</v>
      </c>
      <c r="B1932" s="16">
        <v>44220</v>
      </c>
      <c r="C1932" t="s">
        <v>17</v>
      </c>
      <c r="D1932">
        <v>145</v>
      </c>
      <c r="E1932">
        <v>7540</v>
      </c>
      <c r="F1932">
        <v>3468.4</v>
      </c>
      <c r="G1932" t="s">
        <v>15</v>
      </c>
      <c r="H1932" t="s">
        <v>133</v>
      </c>
      <c r="I1932" t="s">
        <v>134</v>
      </c>
    </row>
    <row r="1933" spans="1:9" x14ac:dyDescent="0.3">
      <c r="A1933">
        <v>1128299</v>
      </c>
      <c r="B1933" s="16">
        <v>44220</v>
      </c>
      <c r="C1933" t="s">
        <v>17</v>
      </c>
      <c r="D1933">
        <v>287</v>
      </c>
      <c r="E1933">
        <v>11480</v>
      </c>
      <c r="F1933">
        <v>4018.0000000000005</v>
      </c>
      <c r="G1933" t="s">
        <v>31</v>
      </c>
      <c r="H1933" t="s">
        <v>32</v>
      </c>
      <c r="I1933" t="s">
        <v>33</v>
      </c>
    </row>
    <row r="1934" spans="1:9" x14ac:dyDescent="0.3">
      <c r="A1934">
        <v>1128299</v>
      </c>
      <c r="B1934" s="16">
        <v>44220</v>
      </c>
      <c r="C1934" t="s">
        <v>17</v>
      </c>
      <c r="D1934">
        <v>241</v>
      </c>
      <c r="E1934">
        <v>12291</v>
      </c>
      <c r="F1934">
        <v>5162.22</v>
      </c>
      <c r="G1934" t="s">
        <v>31</v>
      </c>
      <c r="H1934" t="s">
        <v>32</v>
      </c>
      <c r="I1934" t="s">
        <v>33</v>
      </c>
    </row>
    <row r="1935" spans="1:9" x14ac:dyDescent="0.3">
      <c r="A1935">
        <v>1185732</v>
      </c>
      <c r="B1935" s="16">
        <v>44220</v>
      </c>
      <c r="C1935" t="s">
        <v>21</v>
      </c>
      <c r="D1935">
        <v>75</v>
      </c>
      <c r="E1935">
        <v>22500</v>
      </c>
      <c r="F1935">
        <v>7874.9999999999991</v>
      </c>
      <c r="G1935" t="s">
        <v>15</v>
      </c>
      <c r="H1935" t="s">
        <v>118</v>
      </c>
      <c r="I1935" t="s">
        <v>93</v>
      </c>
    </row>
    <row r="1936" spans="1:9" x14ac:dyDescent="0.3">
      <c r="A1936">
        <v>1185732</v>
      </c>
      <c r="B1936" s="16">
        <v>44220</v>
      </c>
      <c r="C1936" t="s">
        <v>22</v>
      </c>
      <c r="D1936">
        <v>125</v>
      </c>
      <c r="E1936">
        <v>56250</v>
      </c>
      <c r="F1936">
        <v>16875</v>
      </c>
      <c r="G1936" t="s">
        <v>15</v>
      </c>
      <c r="H1936" t="s">
        <v>118</v>
      </c>
      <c r="I1936" t="s">
        <v>93</v>
      </c>
    </row>
    <row r="1937" spans="1:9" x14ac:dyDescent="0.3">
      <c r="A1937">
        <v>1185732</v>
      </c>
      <c r="B1937" s="16">
        <v>44220</v>
      </c>
      <c r="C1937" t="s">
        <v>20</v>
      </c>
      <c r="D1937">
        <v>225</v>
      </c>
      <c r="E1937">
        <v>56250.000000000015</v>
      </c>
      <c r="F1937">
        <v>19687.500000000004</v>
      </c>
      <c r="G1937" t="s">
        <v>15</v>
      </c>
      <c r="H1937" t="s">
        <v>118</v>
      </c>
      <c r="I1937" t="s">
        <v>93</v>
      </c>
    </row>
    <row r="1938" spans="1:9" x14ac:dyDescent="0.3">
      <c r="A1938">
        <v>1128299</v>
      </c>
      <c r="B1938" s="16">
        <v>44220</v>
      </c>
      <c r="C1938" t="s">
        <v>22</v>
      </c>
      <c r="D1938">
        <v>150</v>
      </c>
      <c r="E1938">
        <v>67500.000000000015</v>
      </c>
      <c r="F1938">
        <v>27000.000000000007</v>
      </c>
      <c r="G1938" t="s">
        <v>31</v>
      </c>
      <c r="H1938" t="s">
        <v>70</v>
      </c>
      <c r="I1938" t="s">
        <v>71</v>
      </c>
    </row>
    <row r="1939" spans="1:9" x14ac:dyDescent="0.3">
      <c r="A1939">
        <v>1185732</v>
      </c>
      <c r="B1939" s="16">
        <v>44220</v>
      </c>
      <c r="C1939" t="s">
        <v>22</v>
      </c>
      <c r="D1939">
        <v>150</v>
      </c>
      <c r="E1939">
        <v>67500.000000000015</v>
      </c>
      <c r="F1939">
        <v>27000.000000000007</v>
      </c>
      <c r="G1939" t="s">
        <v>31</v>
      </c>
      <c r="H1939" t="s">
        <v>78</v>
      </c>
      <c r="I1939" t="s">
        <v>79</v>
      </c>
    </row>
    <row r="1940" spans="1:9" x14ac:dyDescent="0.3">
      <c r="A1940">
        <v>1185732</v>
      </c>
      <c r="B1940" s="16">
        <v>44220</v>
      </c>
      <c r="C1940" t="s">
        <v>21</v>
      </c>
      <c r="D1940">
        <v>150</v>
      </c>
      <c r="E1940">
        <v>74999.999999999985</v>
      </c>
      <c r="F1940">
        <v>18749.999999999996</v>
      </c>
      <c r="G1940" t="s">
        <v>15</v>
      </c>
      <c r="H1940" t="s">
        <v>133</v>
      </c>
      <c r="I1940" t="s">
        <v>134</v>
      </c>
    </row>
    <row r="1941" spans="1:9" x14ac:dyDescent="0.3">
      <c r="A1941">
        <v>1185732</v>
      </c>
      <c r="B1941" s="16">
        <v>44220</v>
      </c>
      <c r="C1941" t="s">
        <v>19</v>
      </c>
      <c r="D1941">
        <v>225</v>
      </c>
      <c r="E1941">
        <v>78750</v>
      </c>
      <c r="F1941">
        <v>27562.5</v>
      </c>
      <c r="G1941" t="s">
        <v>15</v>
      </c>
      <c r="H1941" t="s">
        <v>118</v>
      </c>
      <c r="I1941" t="s">
        <v>93</v>
      </c>
    </row>
    <row r="1942" spans="1:9" x14ac:dyDescent="0.3">
      <c r="A1942">
        <v>1185732</v>
      </c>
      <c r="B1942" s="16">
        <v>44220</v>
      </c>
      <c r="C1942" t="s">
        <v>23</v>
      </c>
      <c r="D1942">
        <v>225</v>
      </c>
      <c r="E1942">
        <v>78750</v>
      </c>
      <c r="F1942">
        <v>23625</v>
      </c>
      <c r="G1942" t="s">
        <v>15</v>
      </c>
      <c r="H1942" t="s">
        <v>118</v>
      </c>
      <c r="I1942" t="s">
        <v>93</v>
      </c>
    </row>
    <row r="1943" spans="1:9" x14ac:dyDescent="0.3">
      <c r="A1943">
        <v>1128299</v>
      </c>
      <c r="B1943" s="16">
        <v>44220</v>
      </c>
      <c r="C1943" t="s">
        <v>21</v>
      </c>
      <c r="D1943">
        <v>200</v>
      </c>
      <c r="E1943">
        <v>80000</v>
      </c>
      <c r="F1943">
        <v>28000</v>
      </c>
      <c r="G1943" t="s">
        <v>31</v>
      </c>
      <c r="H1943" t="s">
        <v>70</v>
      </c>
      <c r="I1943" t="s">
        <v>71</v>
      </c>
    </row>
    <row r="1944" spans="1:9" x14ac:dyDescent="0.3">
      <c r="A1944">
        <v>1185732</v>
      </c>
      <c r="B1944" s="16">
        <v>44220</v>
      </c>
      <c r="C1944" t="s">
        <v>21</v>
      </c>
      <c r="D1944">
        <v>200</v>
      </c>
      <c r="E1944">
        <v>80000</v>
      </c>
      <c r="F1944">
        <v>28000</v>
      </c>
      <c r="G1944" t="s">
        <v>31</v>
      </c>
      <c r="H1944" t="s">
        <v>78</v>
      </c>
      <c r="I1944" t="s">
        <v>79</v>
      </c>
    </row>
    <row r="1945" spans="1:9" x14ac:dyDescent="0.3">
      <c r="A1945">
        <v>1128299</v>
      </c>
      <c r="B1945" s="16">
        <v>44220</v>
      </c>
      <c r="C1945" t="s">
        <v>17</v>
      </c>
      <c r="D1945">
        <v>350</v>
      </c>
      <c r="E1945">
        <v>105000.00000000001</v>
      </c>
      <c r="F1945">
        <v>36750</v>
      </c>
      <c r="G1945" t="s">
        <v>31</v>
      </c>
      <c r="H1945" t="s">
        <v>70</v>
      </c>
      <c r="I1945" t="s">
        <v>71</v>
      </c>
    </row>
    <row r="1946" spans="1:9" x14ac:dyDescent="0.3">
      <c r="A1946">
        <v>1185732</v>
      </c>
      <c r="B1946" s="16">
        <v>44220</v>
      </c>
      <c r="C1946" t="s">
        <v>17</v>
      </c>
      <c r="D1946">
        <v>350</v>
      </c>
      <c r="E1946">
        <v>105000.00000000001</v>
      </c>
      <c r="F1946">
        <v>36750</v>
      </c>
      <c r="G1946" t="s">
        <v>31</v>
      </c>
      <c r="H1946" t="s">
        <v>78</v>
      </c>
      <c r="I1946" t="s">
        <v>79</v>
      </c>
    </row>
    <row r="1947" spans="1:9" x14ac:dyDescent="0.3">
      <c r="A1947">
        <v>1189833</v>
      </c>
      <c r="B1947" s="16">
        <v>44220</v>
      </c>
      <c r="C1947" t="s">
        <v>21</v>
      </c>
      <c r="D1947">
        <v>325</v>
      </c>
      <c r="E1947">
        <v>130000</v>
      </c>
      <c r="F1947">
        <v>51999.999999999993</v>
      </c>
      <c r="G1947" t="s">
        <v>36</v>
      </c>
      <c r="H1947" t="s">
        <v>53</v>
      </c>
      <c r="I1947" t="s">
        <v>54</v>
      </c>
    </row>
    <row r="1948" spans="1:9" x14ac:dyDescent="0.3">
      <c r="A1948">
        <v>1185732</v>
      </c>
      <c r="B1948" s="16">
        <v>44220</v>
      </c>
      <c r="C1948" t="s">
        <v>22</v>
      </c>
      <c r="D1948">
        <v>200</v>
      </c>
      <c r="E1948">
        <v>130000.00000000003</v>
      </c>
      <c r="F1948">
        <v>32500.000000000007</v>
      </c>
      <c r="G1948" t="s">
        <v>15</v>
      </c>
      <c r="H1948" t="s">
        <v>133</v>
      </c>
      <c r="I1948" t="s">
        <v>134</v>
      </c>
    </row>
    <row r="1949" spans="1:9" x14ac:dyDescent="0.3">
      <c r="A1949">
        <v>1185732</v>
      </c>
      <c r="B1949" s="16">
        <v>44220</v>
      </c>
      <c r="C1949" t="s">
        <v>20</v>
      </c>
      <c r="D1949">
        <v>300</v>
      </c>
      <c r="E1949">
        <v>135000</v>
      </c>
      <c r="F1949">
        <v>33750</v>
      </c>
      <c r="G1949" t="s">
        <v>15</v>
      </c>
      <c r="H1949" t="s">
        <v>133</v>
      </c>
      <c r="I1949" t="s">
        <v>134</v>
      </c>
    </row>
    <row r="1950" spans="1:9" x14ac:dyDescent="0.3">
      <c r="A1950">
        <v>1128299</v>
      </c>
      <c r="B1950" s="16">
        <v>44220</v>
      </c>
      <c r="C1950" t="s">
        <v>19</v>
      </c>
      <c r="D1950">
        <v>350</v>
      </c>
      <c r="E1950">
        <v>140000</v>
      </c>
      <c r="F1950">
        <v>49000</v>
      </c>
      <c r="G1950" t="s">
        <v>31</v>
      </c>
      <c r="H1950" t="s">
        <v>70</v>
      </c>
      <c r="I1950" t="s">
        <v>71</v>
      </c>
    </row>
    <row r="1951" spans="1:9" x14ac:dyDescent="0.3">
      <c r="A1951">
        <v>1128299</v>
      </c>
      <c r="B1951" s="16">
        <v>44220</v>
      </c>
      <c r="C1951" t="s">
        <v>20</v>
      </c>
      <c r="D1951">
        <v>350</v>
      </c>
      <c r="E1951">
        <v>140000</v>
      </c>
      <c r="F1951">
        <v>49000</v>
      </c>
      <c r="G1951" t="s">
        <v>31</v>
      </c>
      <c r="H1951" t="s">
        <v>70</v>
      </c>
      <c r="I1951" t="s">
        <v>71</v>
      </c>
    </row>
    <row r="1952" spans="1:9" x14ac:dyDescent="0.3">
      <c r="A1952">
        <v>1185732</v>
      </c>
      <c r="B1952" s="16">
        <v>44220</v>
      </c>
      <c r="C1952" t="s">
        <v>19</v>
      </c>
      <c r="D1952">
        <v>350</v>
      </c>
      <c r="E1952">
        <v>140000</v>
      </c>
      <c r="F1952">
        <v>49000</v>
      </c>
      <c r="G1952" t="s">
        <v>31</v>
      </c>
      <c r="H1952" t="s">
        <v>78</v>
      </c>
      <c r="I1952" t="s">
        <v>79</v>
      </c>
    </row>
    <row r="1953" spans="1:9" x14ac:dyDescent="0.3">
      <c r="A1953">
        <v>1185732</v>
      </c>
      <c r="B1953" s="16">
        <v>44220</v>
      </c>
      <c r="C1953" t="s">
        <v>20</v>
      </c>
      <c r="D1953">
        <v>350</v>
      </c>
      <c r="E1953">
        <v>140000</v>
      </c>
      <c r="F1953">
        <v>49000</v>
      </c>
      <c r="G1953" t="s">
        <v>31</v>
      </c>
      <c r="H1953" t="s">
        <v>78</v>
      </c>
      <c r="I1953" t="s">
        <v>79</v>
      </c>
    </row>
    <row r="1954" spans="1:9" x14ac:dyDescent="0.3">
      <c r="A1954">
        <v>1185732</v>
      </c>
      <c r="B1954" s="16">
        <v>44220</v>
      </c>
      <c r="C1954" t="s">
        <v>17</v>
      </c>
      <c r="D1954">
        <v>425</v>
      </c>
      <c r="E1954">
        <v>148750</v>
      </c>
      <c r="F1954">
        <v>59500</v>
      </c>
      <c r="G1954" t="s">
        <v>15</v>
      </c>
      <c r="H1954" t="s">
        <v>118</v>
      </c>
      <c r="I1954" t="s">
        <v>93</v>
      </c>
    </row>
    <row r="1955" spans="1:9" x14ac:dyDescent="0.3">
      <c r="A1955">
        <v>1128299</v>
      </c>
      <c r="B1955" s="16">
        <v>44220</v>
      </c>
      <c r="C1955" t="s">
        <v>23</v>
      </c>
      <c r="D1955">
        <v>400</v>
      </c>
      <c r="E1955">
        <v>160000</v>
      </c>
      <c r="F1955">
        <v>48000</v>
      </c>
      <c r="G1955" t="s">
        <v>31</v>
      </c>
      <c r="H1955" t="s">
        <v>70</v>
      </c>
      <c r="I1955" t="s">
        <v>71</v>
      </c>
    </row>
    <row r="1956" spans="1:9" x14ac:dyDescent="0.3">
      <c r="A1956">
        <v>1185732</v>
      </c>
      <c r="B1956" s="16">
        <v>44220</v>
      </c>
      <c r="C1956" t="s">
        <v>23</v>
      </c>
      <c r="D1956">
        <v>400</v>
      </c>
      <c r="E1956">
        <v>160000</v>
      </c>
      <c r="F1956">
        <v>48000</v>
      </c>
      <c r="G1956" t="s">
        <v>31</v>
      </c>
      <c r="H1956" t="s">
        <v>78</v>
      </c>
      <c r="I1956" t="s">
        <v>79</v>
      </c>
    </row>
    <row r="1957" spans="1:9" x14ac:dyDescent="0.3">
      <c r="A1957">
        <v>1185731</v>
      </c>
      <c r="B1957" s="16">
        <v>44220</v>
      </c>
      <c r="C1957" t="s">
        <v>23</v>
      </c>
      <c r="D1957">
        <v>300</v>
      </c>
      <c r="E1957">
        <v>165000.00000000003</v>
      </c>
      <c r="F1957">
        <v>49500.000000000007</v>
      </c>
      <c r="G1957" t="s">
        <v>31</v>
      </c>
      <c r="H1957" t="s">
        <v>64</v>
      </c>
      <c r="I1957" t="s">
        <v>65</v>
      </c>
    </row>
    <row r="1958" spans="1:9" x14ac:dyDescent="0.3">
      <c r="A1958">
        <v>1185732</v>
      </c>
      <c r="B1958" s="16">
        <v>44220</v>
      </c>
      <c r="C1958" t="s">
        <v>19</v>
      </c>
      <c r="D1958">
        <v>300</v>
      </c>
      <c r="E1958">
        <v>165000.00000000003</v>
      </c>
      <c r="F1958">
        <v>57750.000000000015</v>
      </c>
      <c r="G1958" t="s">
        <v>15</v>
      </c>
      <c r="H1958" t="s">
        <v>133</v>
      </c>
      <c r="I1958" t="s">
        <v>134</v>
      </c>
    </row>
    <row r="1959" spans="1:9" x14ac:dyDescent="0.3">
      <c r="A1959">
        <v>1185732</v>
      </c>
      <c r="B1959" s="16">
        <v>44220</v>
      </c>
      <c r="C1959" t="s">
        <v>23</v>
      </c>
      <c r="D1959">
        <v>300</v>
      </c>
      <c r="E1959">
        <v>165000.00000000003</v>
      </c>
      <c r="F1959">
        <v>49500.000000000007</v>
      </c>
      <c r="G1959" t="s">
        <v>15</v>
      </c>
      <c r="H1959" t="s">
        <v>133</v>
      </c>
      <c r="I1959" t="s">
        <v>134</v>
      </c>
    </row>
    <row r="1960" spans="1:9" x14ac:dyDescent="0.3">
      <c r="A1960">
        <v>1185732</v>
      </c>
      <c r="B1960" s="16">
        <v>44220</v>
      </c>
      <c r="C1960" t="s">
        <v>17</v>
      </c>
      <c r="D1960">
        <v>500</v>
      </c>
      <c r="E1960">
        <v>275000.00000000006</v>
      </c>
      <c r="F1960">
        <v>96250.000000000029</v>
      </c>
      <c r="G1960" t="s">
        <v>15</v>
      </c>
      <c r="H1960" t="s">
        <v>133</v>
      </c>
      <c r="I1960" t="s">
        <v>134</v>
      </c>
    </row>
    <row r="1961" spans="1:9" x14ac:dyDescent="0.3">
      <c r="A1961">
        <v>1128299</v>
      </c>
      <c r="B1961" s="16">
        <v>44220</v>
      </c>
      <c r="C1961" t="s">
        <v>17</v>
      </c>
      <c r="D1961">
        <v>925</v>
      </c>
      <c r="E1961">
        <v>508750.00000000006</v>
      </c>
      <c r="F1961">
        <v>152625.00000000003</v>
      </c>
      <c r="G1961" t="s">
        <v>31</v>
      </c>
      <c r="H1961" t="s">
        <v>32</v>
      </c>
      <c r="I1961" t="s">
        <v>33</v>
      </c>
    </row>
    <row r="1962" spans="1:9" x14ac:dyDescent="0.3">
      <c r="A1962">
        <v>1189833</v>
      </c>
      <c r="B1962" s="16">
        <v>44221</v>
      </c>
      <c r="C1962" t="s">
        <v>22</v>
      </c>
      <c r="D1962">
        <v>61</v>
      </c>
      <c r="E1962">
        <v>2501</v>
      </c>
      <c r="F1962">
        <v>1850.7400000000002</v>
      </c>
      <c r="G1962" t="s">
        <v>36</v>
      </c>
      <c r="H1962" t="s">
        <v>53</v>
      </c>
      <c r="I1962" t="s">
        <v>54</v>
      </c>
    </row>
    <row r="1963" spans="1:9" x14ac:dyDescent="0.3">
      <c r="A1963">
        <v>1128299</v>
      </c>
      <c r="B1963" s="16">
        <v>44221</v>
      </c>
      <c r="C1963" t="s">
        <v>19</v>
      </c>
      <c r="D1963">
        <v>287</v>
      </c>
      <c r="E1963">
        <v>12054</v>
      </c>
      <c r="F1963">
        <v>2049.1799999999998</v>
      </c>
      <c r="G1963" t="s">
        <v>31</v>
      </c>
      <c r="H1963" t="s">
        <v>32</v>
      </c>
      <c r="I1963" t="s">
        <v>33</v>
      </c>
    </row>
    <row r="1964" spans="1:9" x14ac:dyDescent="0.3">
      <c r="A1964">
        <v>1128299</v>
      </c>
      <c r="B1964" s="16">
        <v>44221</v>
      </c>
      <c r="C1964" t="s">
        <v>19</v>
      </c>
      <c r="D1964">
        <v>268</v>
      </c>
      <c r="E1964">
        <v>15008</v>
      </c>
      <c r="F1964">
        <v>4202.2400000000007</v>
      </c>
      <c r="G1964" t="s">
        <v>31</v>
      </c>
      <c r="H1964" t="s">
        <v>32</v>
      </c>
      <c r="I1964" t="s">
        <v>33</v>
      </c>
    </row>
    <row r="1965" spans="1:9" x14ac:dyDescent="0.3">
      <c r="A1965">
        <v>1189833</v>
      </c>
      <c r="B1965" s="16">
        <v>44221</v>
      </c>
      <c r="C1965" t="s">
        <v>22</v>
      </c>
      <c r="D1965">
        <v>225</v>
      </c>
      <c r="E1965">
        <v>101250</v>
      </c>
      <c r="F1965">
        <v>60750.000000000007</v>
      </c>
      <c r="G1965" t="s">
        <v>36</v>
      </c>
      <c r="H1965" t="s">
        <v>53</v>
      </c>
      <c r="I1965" t="s">
        <v>54</v>
      </c>
    </row>
    <row r="1966" spans="1:9" x14ac:dyDescent="0.3">
      <c r="A1966">
        <v>1128299</v>
      </c>
      <c r="B1966" s="16">
        <v>44221</v>
      </c>
      <c r="C1966" t="s">
        <v>19</v>
      </c>
      <c r="D1966">
        <v>925</v>
      </c>
      <c r="E1966">
        <v>555000.00000000012</v>
      </c>
      <c r="F1966">
        <v>83250.000000000015</v>
      </c>
      <c r="G1966" t="s">
        <v>31</v>
      </c>
      <c r="H1966" t="s">
        <v>32</v>
      </c>
      <c r="I1966" t="s">
        <v>33</v>
      </c>
    </row>
    <row r="1967" spans="1:9" x14ac:dyDescent="0.3">
      <c r="A1967">
        <v>1189833</v>
      </c>
      <c r="B1967" s="16">
        <v>44222</v>
      </c>
      <c r="C1967" t="s">
        <v>21</v>
      </c>
      <c r="D1967">
        <v>101</v>
      </c>
      <c r="E1967">
        <v>3030</v>
      </c>
      <c r="F1967">
        <v>1151.4000000000001</v>
      </c>
      <c r="G1967" t="s">
        <v>31</v>
      </c>
      <c r="H1967" t="s">
        <v>86</v>
      </c>
      <c r="I1967" t="s">
        <v>87</v>
      </c>
    </row>
    <row r="1968" spans="1:9" x14ac:dyDescent="0.3">
      <c r="A1968">
        <v>1189833</v>
      </c>
      <c r="B1968" s="16">
        <v>44222</v>
      </c>
      <c r="C1968" t="s">
        <v>22</v>
      </c>
      <c r="D1968">
        <v>94</v>
      </c>
      <c r="E1968">
        <v>3102</v>
      </c>
      <c r="F1968">
        <v>1147.74</v>
      </c>
      <c r="G1968" t="s">
        <v>31</v>
      </c>
      <c r="H1968" t="s">
        <v>86</v>
      </c>
      <c r="I1968" t="s">
        <v>87</v>
      </c>
    </row>
    <row r="1969" spans="1:9" x14ac:dyDescent="0.3">
      <c r="A1969">
        <v>1189833</v>
      </c>
      <c r="B1969" s="16">
        <v>44222</v>
      </c>
      <c r="C1969" t="s">
        <v>22</v>
      </c>
      <c r="D1969">
        <v>80</v>
      </c>
      <c r="E1969">
        <v>3600</v>
      </c>
      <c r="F1969">
        <v>1476</v>
      </c>
      <c r="G1969" t="s">
        <v>31</v>
      </c>
      <c r="H1969" t="s">
        <v>86</v>
      </c>
      <c r="I1969" t="s">
        <v>87</v>
      </c>
    </row>
    <row r="1970" spans="1:9" x14ac:dyDescent="0.3">
      <c r="A1970">
        <v>1189833</v>
      </c>
      <c r="B1970" s="16">
        <v>44222</v>
      </c>
      <c r="C1970" t="s">
        <v>21</v>
      </c>
      <c r="D1970">
        <v>85</v>
      </c>
      <c r="E1970">
        <v>3655</v>
      </c>
      <c r="F1970">
        <v>1790.95</v>
      </c>
      <c r="G1970" t="s">
        <v>31</v>
      </c>
      <c r="H1970" t="s">
        <v>86</v>
      </c>
      <c r="I1970" t="s">
        <v>87</v>
      </c>
    </row>
    <row r="1971" spans="1:9" x14ac:dyDescent="0.3">
      <c r="A1971">
        <v>1189833</v>
      </c>
      <c r="B1971" s="16">
        <v>44222</v>
      </c>
      <c r="C1971" t="s">
        <v>17</v>
      </c>
      <c r="D1971">
        <v>152</v>
      </c>
      <c r="E1971">
        <v>4104</v>
      </c>
      <c r="F1971">
        <v>1682.6399999999999</v>
      </c>
      <c r="G1971" t="s">
        <v>31</v>
      </c>
      <c r="H1971" t="s">
        <v>86</v>
      </c>
      <c r="I1971" t="s">
        <v>87</v>
      </c>
    </row>
    <row r="1972" spans="1:9" x14ac:dyDescent="0.3">
      <c r="A1972">
        <v>1189833</v>
      </c>
      <c r="B1972" s="16">
        <v>44222</v>
      </c>
      <c r="C1972" t="s">
        <v>17</v>
      </c>
      <c r="D1972">
        <v>133</v>
      </c>
      <c r="E1972">
        <v>4389</v>
      </c>
      <c r="F1972">
        <v>2150.61</v>
      </c>
      <c r="G1972" t="s">
        <v>31</v>
      </c>
      <c r="H1972" t="s">
        <v>86</v>
      </c>
      <c r="I1972" t="s">
        <v>87</v>
      </c>
    </row>
    <row r="1973" spans="1:9" x14ac:dyDescent="0.3">
      <c r="A1973">
        <v>1189833</v>
      </c>
      <c r="B1973" s="16">
        <v>44222</v>
      </c>
      <c r="C1973" t="s">
        <v>19</v>
      </c>
      <c r="D1973">
        <v>147</v>
      </c>
      <c r="E1973">
        <v>4410</v>
      </c>
      <c r="F1973">
        <v>2072.7000000000003</v>
      </c>
      <c r="G1973" t="s">
        <v>31</v>
      </c>
      <c r="H1973" t="s">
        <v>86</v>
      </c>
      <c r="I1973" t="s">
        <v>87</v>
      </c>
    </row>
    <row r="1974" spans="1:9" x14ac:dyDescent="0.3">
      <c r="A1974">
        <v>1189833</v>
      </c>
      <c r="B1974" s="16">
        <v>44222</v>
      </c>
      <c r="C1974" t="s">
        <v>20</v>
      </c>
      <c r="D1974">
        <v>157</v>
      </c>
      <c r="E1974">
        <v>5024</v>
      </c>
      <c r="F1974">
        <v>1959.36</v>
      </c>
      <c r="G1974" t="s">
        <v>31</v>
      </c>
      <c r="H1974" t="s">
        <v>86</v>
      </c>
      <c r="I1974" t="s">
        <v>87</v>
      </c>
    </row>
    <row r="1975" spans="1:9" x14ac:dyDescent="0.3">
      <c r="A1975">
        <v>1189833</v>
      </c>
      <c r="B1975" s="16">
        <v>44222</v>
      </c>
      <c r="C1975" t="s">
        <v>23</v>
      </c>
      <c r="D1975">
        <v>128</v>
      </c>
      <c r="E1975">
        <v>5376</v>
      </c>
      <c r="F1975">
        <v>1935.36</v>
      </c>
      <c r="G1975" t="s">
        <v>31</v>
      </c>
      <c r="H1975" t="s">
        <v>86</v>
      </c>
      <c r="I1975" t="s">
        <v>87</v>
      </c>
    </row>
    <row r="1976" spans="1:9" x14ac:dyDescent="0.3">
      <c r="A1976">
        <v>1189833</v>
      </c>
      <c r="B1976" s="16">
        <v>44222</v>
      </c>
      <c r="C1976" t="s">
        <v>19</v>
      </c>
      <c r="D1976">
        <v>138</v>
      </c>
      <c r="E1976">
        <v>5796</v>
      </c>
      <c r="F1976">
        <v>3071.88</v>
      </c>
      <c r="G1976" t="s">
        <v>31</v>
      </c>
      <c r="H1976" t="s">
        <v>86</v>
      </c>
      <c r="I1976" t="s">
        <v>87</v>
      </c>
    </row>
    <row r="1977" spans="1:9" x14ac:dyDescent="0.3">
      <c r="A1977">
        <v>1189833</v>
      </c>
      <c r="B1977" s="16">
        <v>44222</v>
      </c>
      <c r="C1977" t="s">
        <v>20</v>
      </c>
      <c r="D1977">
        <v>138</v>
      </c>
      <c r="E1977">
        <v>5796</v>
      </c>
      <c r="F1977">
        <v>2666.16</v>
      </c>
      <c r="G1977" t="s">
        <v>31</v>
      </c>
      <c r="H1977" t="s">
        <v>86</v>
      </c>
      <c r="I1977" t="s">
        <v>87</v>
      </c>
    </row>
    <row r="1978" spans="1:9" x14ac:dyDescent="0.3">
      <c r="A1978">
        <v>1189833</v>
      </c>
      <c r="B1978" s="16">
        <v>44222</v>
      </c>
      <c r="C1978" t="s">
        <v>23</v>
      </c>
      <c r="D1978">
        <v>166</v>
      </c>
      <c r="E1978">
        <v>5976</v>
      </c>
      <c r="F1978">
        <v>1613.5200000000002</v>
      </c>
      <c r="G1978" t="s">
        <v>31</v>
      </c>
      <c r="H1978" t="s">
        <v>86</v>
      </c>
      <c r="I1978" t="s">
        <v>87</v>
      </c>
    </row>
    <row r="1979" spans="1:9" x14ac:dyDescent="0.3">
      <c r="A1979">
        <v>1189833</v>
      </c>
      <c r="B1979" s="16">
        <v>44222</v>
      </c>
      <c r="C1979" t="s">
        <v>23</v>
      </c>
      <c r="D1979">
        <v>108</v>
      </c>
      <c r="E1979">
        <v>6372</v>
      </c>
      <c r="F1979">
        <v>2421.36</v>
      </c>
      <c r="G1979" t="s">
        <v>36</v>
      </c>
      <c r="H1979" t="s">
        <v>53</v>
      </c>
      <c r="I1979" t="s">
        <v>54</v>
      </c>
    </row>
    <row r="1980" spans="1:9" x14ac:dyDescent="0.3">
      <c r="A1980">
        <v>1128299</v>
      </c>
      <c r="B1980" s="16">
        <v>44222</v>
      </c>
      <c r="C1980" t="s">
        <v>20</v>
      </c>
      <c r="D1980">
        <v>248</v>
      </c>
      <c r="E1980">
        <v>9672</v>
      </c>
      <c r="F1980">
        <v>3288.48</v>
      </c>
      <c r="G1980" t="s">
        <v>31</v>
      </c>
      <c r="H1980" t="s">
        <v>32</v>
      </c>
      <c r="I1980" t="s">
        <v>33</v>
      </c>
    </row>
    <row r="1981" spans="1:9" x14ac:dyDescent="0.3">
      <c r="A1981">
        <v>1128299</v>
      </c>
      <c r="B1981" s="16">
        <v>44222</v>
      </c>
      <c r="C1981" t="s">
        <v>20</v>
      </c>
      <c r="D1981">
        <v>225</v>
      </c>
      <c r="E1981">
        <v>11700</v>
      </c>
      <c r="F1981">
        <v>4680</v>
      </c>
      <c r="G1981" t="s">
        <v>31</v>
      </c>
      <c r="H1981" t="s">
        <v>32</v>
      </c>
      <c r="I1981" t="s">
        <v>33</v>
      </c>
    </row>
    <row r="1982" spans="1:9" x14ac:dyDescent="0.3">
      <c r="A1982">
        <v>1189833</v>
      </c>
      <c r="B1982" s="16">
        <v>44222</v>
      </c>
      <c r="C1982" t="s">
        <v>22</v>
      </c>
      <c r="D1982">
        <v>275</v>
      </c>
      <c r="E1982">
        <v>137500.00000000003</v>
      </c>
      <c r="F1982">
        <v>41250.000000000007</v>
      </c>
      <c r="G1982" t="s">
        <v>31</v>
      </c>
      <c r="H1982" t="s">
        <v>86</v>
      </c>
      <c r="I1982" t="s">
        <v>87</v>
      </c>
    </row>
    <row r="1983" spans="1:9" x14ac:dyDescent="0.3">
      <c r="A1983">
        <v>1189833</v>
      </c>
      <c r="B1983" s="16">
        <v>44222</v>
      </c>
      <c r="C1983" t="s">
        <v>21</v>
      </c>
      <c r="D1983">
        <v>325</v>
      </c>
      <c r="E1983">
        <v>146250</v>
      </c>
      <c r="F1983">
        <v>51187.5</v>
      </c>
      <c r="G1983" t="s">
        <v>31</v>
      </c>
      <c r="H1983" t="s">
        <v>86</v>
      </c>
      <c r="I1983" t="s">
        <v>87</v>
      </c>
    </row>
    <row r="1984" spans="1:9" x14ac:dyDescent="0.3">
      <c r="A1984">
        <v>1189833</v>
      </c>
      <c r="B1984" s="16">
        <v>44222</v>
      </c>
      <c r="C1984" t="s">
        <v>17</v>
      </c>
      <c r="D1984">
        <v>475</v>
      </c>
      <c r="E1984">
        <v>166249.99999999997</v>
      </c>
      <c r="F1984">
        <v>58187.499999999985</v>
      </c>
      <c r="G1984" t="s">
        <v>31</v>
      </c>
      <c r="H1984" t="s">
        <v>86</v>
      </c>
      <c r="I1984" t="s">
        <v>87</v>
      </c>
    </row>
    <row r="1985" spans="1:9" x14ac:dyDescent="0.3">
      <c r="A1985">
        <v>1189833</v>
      </c>
      <c r="B1985" s="16">
        <v>44222</v>
      </c>
      <c r="C1985" t="s">
        <v>19</v>
      </c>
      <c r="D1985">
        <v>475</v>
      </c>
      <c r="E1985">
        <v>213750</v>
      </c>
      <c r="F1985">
        <v>85500</v>
      </c>
      <c r="G1985" t="s">
        <v>31</v>
      </c>
      <c r="H1985" t="s">
        <v>86</v>
      </c>
      <c r="I1985" t="s">
        <v>87</v>
      </c>
    </row>
    <row r="1986" spans="1:9" x14ac:dyDescent="0.3">
      <c r="A1986">
        <v>1189833</v>
      </c>
      <c r="B1986" s="16">
        <v>44222</v>
      </c>
      <c r="C1986" t="s">
        <v>20</v>
      </c>
      <c r="D1986">
        <v>475</v>
      </c>
      <c r="E1986">
        <v>213750</v>
      </c>
      <c r="F1986">
        <v>74812.5</v>
      </c>
      <c r="G1986" t="s">
        <v>31</v>
      </c>
      <c r="H1986" t="s">
        <v>86</v>
      </c>
      <c r="I1986" t="s">
        <v>87</v>
      </c>
    </row>
    <row r="1987" spans="1:9" x14ac:dyDescent="0.3">
      <c r="A1987">
        <v>1189833</v>
      </c>
      <c r="B1987" s="16">
        <v>44222</v>
      </c>
      <c r="C1987" t="s">
        <v>23</v>
      </c>
      <c r="D1987">
        <v>475</v>
      </c>
      <c r="E1987">
        <v>213750</v>
      </c>
      <c r="F1987">
        <v>53437.5</v>
      </c>
      <c r="G1987" t="s">
        <v>31</v>
      </c>
      <c r="H1987" t="s">
        <v>86</v>
      </c>
      <c r="I1987" t="s">
        <v>87</v>
      </c>
    </row>
    <row r="1988" spans="1:9" x14ac:dyDescent="0.3">
      <c r="A1988">
        <v>1189833</v>
      </c>
      <c r="B1988" s="16">
        <v>44222</v>
      </c>
      <c r="C1988" t="s">
        <v>23</v>
      </c>
      <c r="D1988">
        <v>400</v>
      </c>
      <c r="E1988">
        <v>240000</v>
      </c>
      <c r="F1988">
        <v>60000</v>
      </c>
      <c r="G1988" t="s">
        <v>36</v>
      </c>
      <c r="H1988" t="s">
        <v>53</v>
      </c>
      <c r="I1988" t="s">
        <v>54</v>
      </c>
    </row>
    <row r="1989" spans="1:9" x14ac:dyDescent="0.3">
      <c r="A1989">
        <v>1128299</v>
      </c>
      <c r="B1989" s="16">
        <v>44222</v>
      </c>
      <c r="C1989" t="s">
        <v>20</v>
      </c>
      <c r="D1989">
        <v>775</v>
      </c>
      <c r="E1989">
        <v>426250.00000000006</v>
      </c>
      <c r="F1989">
        <v>127875.00000000004</v>
      </c>
      <c r="G1989" t="s">
        <v>31</v>
      </c>
      <c r="H1989" t="s">
        <v>32</v>
      </c>
      <c r="I1989" t="s">
        <v>33</v>
      </c>
    </row>
    <row r="1990" spans="1:9" x14ac:dyDescent="0.3">
      <c r="A1990">
        <v>1189833</v>
      </c>
      <c r="B1990" s="16">
        <v>44223</v>
      </c>
      <c r="C1990" t="s">
        <v>17</v>
      </c>
      <c r="D1990">
        <v>169</v>
      </c>
      <c r="E1990">
        <v>6084</v>
      </c>
      <c r="F1990">
        <v>3589.5600000000004</v>
      </c>
      <c r="G1990" t="s">
        <v>36</v>
      </c>
      <c r="H1990" t="s">
        <v>53</v>
      </c>
      <c r="I1990" t="s">
        <v>54</v>
      </c>
    </row>
    <row r="1991" spans="1:9" x14ac:dyDescent="0.3">
      <c r="A1991">
        <v>1128299</v>
      </c>
      <c r="B1991" s="16">
        <v>44223</v>
      </c>
      <c r="C1991" t="s">
        <v>21</v>
      </c>
      <c r="D1991">
        <v>247</v>
      </c>
      <c r="E1991">
        <v>9633</v>
      </c>
      <c r="F1991">
        <v>2600.91</v>
      </c>
      <c r="G1991" t="s">
        <v>31</v>
      </c>
      <c r="H1991" t="s">
        <v>32</v>
      </c>
      <c r="I1991" t="s">
        <v>33</v>
      </c>
    </row>
    <row r="1992" spans="1:9" x14ac:dyDescent="0.3">
      <c r="A1992">
        <v>1128299</v>
      </c>
      <c r="B1992" s="16">
        <v>44223</v>
      </c>
      <c r="C1992" t="s">
        <v>21</v>
      </c>
      <c r="D1992">
        <v>203</v>
      </c>
      <c r="E1992">
        <v>10759</v>
      </c>
      <c r="F1992">
        <v>3765.6499999999996</v>
      </c>
      <c r="G1992" t="s">
        <v>31</v>
      </c>
      <c r="H1992" t="s">
        <v>32</v>
      </c>
      <c r="I1992" t="s">
        <v>33</v>
      </c>
    </row>
    <row r="1993" spans="1:9" x14ac:dyDescent="0.3">
      <c r="A1993">
        <v>1189833</v>
      </c>
      <c r="B1993" s="16">
        <v>44223</v>
      </c>
      <c r="C1993" t="s">
        <v>17</v>
      </c>
      <c r="D1993">
        <v>675</v>
      </c>
      <c r="E1993">
        <v>270000</v>
      </c>
      <c r="F1993">
        <v>121500</v>
      </c>
      <c r="G1993" t="s">
        <v>36</v>
      </c>
      <c r="H1993" t="s">
        <v>53</v>
      </c>
      <c r="I1993" t="s">
        <v>54</v>
      </c>
    </row>
    <row r="1994" spans="1:9" x14ac:dyDescent="0.3">
      <c r="A1994">
        <v>1128299</v>
      </c>
      <c r="B1994" s="16">
        <v>44223</v>
      </c>
      <c r="C1994" t="s">
        <v>21</v>
      </c>
      <c r="D1994">
        <v>725</v>
      </c>
      <c r="E1994">
        <v>398750.00000000006</v>
      </c>
      <c r="F1994">
        <v>99687.5</v>
      </c>
      <c r="G1994" t="s">
        <v>31</v>
      </c>
      <c r="H1994" t="s">
        <v>32</v>
      </c>
      <c r="I1994" t="s">
        <v>33</v>
      </c>
    </row>
    <row r="1995" spans="1:9" x14ac:dyDescent="0.3">
      <c r="A1995">
        <v>1189833</v>
      </c>
      <c r="B1995" s="16">
        <v>44224</v>
      </c>
      <c r="C1995" t="s">
        <v>19</v>
      </c>
      <c r="D1995">
        <v>147</v>
      </c>
      <c r="E1995">
        <v>6174</v>
      </c>
      <c r="F1995">
        <v>2531.3399999999997</v>
      </c>
      <c r="G1995" t="s">
        <v>36</v>
      </c>
      <c r="H1995" t="s">
        <v>53</v>
      </c>
      <c r="I1995" t="s">
        <v>54</v>
      </c>
    </row>
    <row r="1996" spans="1:9" x14ac:dyDescent="0.3">
      <c r="A1996">
        <v>1128299</v>
      </c>
      <c r="B1996" s="16">
        <v>44224</v>
      </c>
      <c r="C1996" t="s">
        <v>22</v>
      </c>
      <c r="D1996">
        <v>225</v>
      </c>
      <c r="E1996">
        <v>9675</v>
      </c>
      <c r="F1996">
        <v>4644.0000000000009</v>
      </c>
      <c r="G1996" t="s">
        <v>31</v>
      </c>
      <c r="H1996" t="s">
        <v>32</v>
      </c>
      <c r="I1996" t="s">
        <v>33</v>
      </c>
    </row>
    <row r="1997" spans="1:9" x14ac:dyDescent="0.3">
      <c r="A1997">
        <v>1128299</v>
      </c>
      <c r="B1997" s="16">
        <v>44224</v>
      </c>
      <c r="C1997" t="s">
        <v>22</v>
      </c>
      <c r="D1997">
        <v>218</v>
      </c>
      <c r="E1997">
        <v>13734</v>
      </c>
      <c r="F1997">
        <v>7965.7200000000012</v>
      </c>
      <c r="G1997" t="s">
        <v>31</v>
      </c>
      <c r="H1997" t="s">
        <v>32</v>
      </c>
      <c r="I1997" t="s">
        <v>33</v>
      </c>
    </row>
    <row r="1998" spans="1:9" x14ac:dyDescent="0.3">
      <c r="A1998">
        <v>1189833</v>
      </c>
      <c r="B1998" s="16">
        <v>44224</v>
      </c>
      <c r="C1998" t="s">
        <v>19</v>
      </c>
      <c r="D1998">
        <v>525</v>
      </c>
      <c r="E1998">
        <v>236250</v>
      </c>
      <c r="F1998">
        <v>70875</v>
      </c>
      <c r="G1998" t="s">
        <v>36</v>
      </c>
      <c r="H1998" t="s">
        <v>53</v>
      </c>
      <c r="I1998" t="s">
        <v>54</v>
      </c>
    </row>
    <row r="1999" spans="1:9" x14ac:dyDescent="0.3">
      <c r="A1999">
        <v>1128299</v>
      </c>
      <c r="B1999" s="16">
        <v>44224</v>
      </c>
      <c r="C1999" t="s">
        <v>22</v>
      </c>
      <c r="D1999">
        <v>725</v>
      </c>
      <c r="E1999">
        <v>471250</v>
      </c>
      <c r="F1999">
        <v>212062.50000000003</v>
      </c>
      <c r="G1999" t="s">
        <v>31</v>
      </c>
      <c r="H1999" t="s">
        <v>32</v>
      </c>
      <c r="I1999" t="s">
        <v>33</v>
      </c>
    </row>
    <row r="2000" spans="1:9" x14ac:dyDescent="0.3">
      <c r="A2000">
        <v>1189833</v>
      </c>
      <c r="B2000" s="16">
        <v>44225</v>
      </c>
      <c r="C2000" t="s">
        <v>20</v>
      </c>
      <c r="D2000">
        <v>165</v>
      </c>
      <c r="E2000">
        <v>7260</v>
      </c>
      <c r="F2000">
        <v>3993.0000000000005</v>
      </c>
      <c r="G2000" t="s">
        <v>36</v>
      </c>
      <c r="H2000" t="s">
        <v>53</v>
      </c>
      <c r="I2000" t="s">
        <v>54</v>
      </c>
    </row>
    <row r="2001" spans="1:9" x14ac:dyDescent="0.3">
      <c r="A2001">
        <v>1128299</v>
      </c>
      <c r="B2001" s="16">
        <v>44225</v>
      </c>
      <c r="C2001" t="s">
        <v>23</v>
      </c>
      <c r="D2001">
        <v>264</v>
      </c>
      <c r="E2001">
        <v>13464</v>
      </c>
      <c r="F2001">
        <v>2019.6000000000004</v>
      </c>
      <c r="G2001" t="s">
        <v>31</v>
      </c>
      <c r="H2001" t="s">
        <v>32</v>
      </c>
      <c r="I2001" t="s">
        <v>33</v>
      </c>
    </row>
    <row r="2002" spans="1:9" x14ac:dyDescent="0.3">
      <c r="A2002">
        <v>1128299</v>
      </c>
      <c r="B2002" s="16">
        <v>44225</v>
      </c>
      <c r="C2002" t="s">
        <v>23</v>
      </c>
      <c r="D2002">
        <v>217</v>
      </c>
      <c r="E2002">
        <v>14105</v>
      </c>
      <c r="F2002">
        <v>3385.2000000000003</v>
      </c>
      <c r="G2002" t="s">
        <v>31</v>
      </c>
      <c r="H2002" t="s">
        <v>32</v>
      </c>
      <c r="I2002" t="s">
        <v>33</v>
      </c>
    </row>
    <row r="2003" spans="1:9" x14ac:dyDescent="0.3">
      <c r="A2003">
        <v>1189833</v>
      </c>
      <c r="B2003" s="16">
        <v>44225</v>
      </c>
      <c r="C2003" t="s">
        <v>20</v>
      </c>
      <c r="D2003">
        <v>550</v>
      </c>
      <c r="E2003">
        <v>247500</v>
      </c>
      <c r="F2003">
        <v>111375</v>
      </c>
      <c r="G2003" t="s">
        <v>36</v>
      </c>
      <c r="H2003" t="s">
        <v>53</v>
      </c>
      <c r="I2003" t="s">
        <v>54</v>
      </c>
    </row>
    <row r="2004" spans="1:9" x14ac:dyDescent="0.3">
      <c r="A2004">
        <v>1128299</v>
      </c>
      <c r="B2004" s="16">
        <v>44225</v>
      </c>
      <c r="C2004" t="s">
        <v>23</v>
      </c>
      <c r="D2004">
        <v>775</v>
      </c>
      <c r="E2004">
        <v>542500</v>
      </c>
      <c r="F2004">
        <v>54250</v>
      </c>
      <c r="G2004" t="s">
        <v>31</v>
      </c>
      <c r="H2004" t="s">
        <v>32</v>
      </c>
      <c r="I2004" t="s">
        <v>33</v>
      </c>
    </row>
    <row r="2005" spans="1:9" x14ac:dyDescent="0.3">
      <c r="A2005">
        <v>1189833</v>
      </c>
      <c r="B2005" s="16">
        <v>44226</v>
      </c>
      <c r="C2005" t="s">
        <v>21</v>
      </c>
      <c r="D2005">
        <v>106</v>
      </c>
      <c r="E2005">
        <v>4028</v>
      </c>
      <c r="F2005">
        <v>2134.84</v>
      </c>
      <c r="G2005" t="s">
        <v>36</v>
      </c>
      <c r="H2005" t="s">
        <v>53</v>
      </c>
      <c r="I2005" t="s">
        <v>54</v>
      </c>
    </row>
    <row r="2006" spans="1:9" x14ac:dyDescent="0.3">
      <c r="A2006">
        <v>1128299</v>
      </c>
      <c r="B2006" s="16">
        <v>44226</v>
      </c>
      <c r="C2006" t="s">
        <v>17</v>
      </c>
      <c r="D2006">
        <v>289</v>
      </c>
      <c r="E2006">
        <v>10404</v>
      </c>
      <c r="F2006">
        <v>3433.3200000000006</v>
      </c>
      <c r="G2006" t="s">
        <v>31</v>
      </c>
      <c r="H2006" t="s">
        <v>32</v>
      </c>
      <c r="I2006" t="s">
        <v>33</v>
      </c>
    </row>
    <row r="2007" spans="1:9" x14ac:dyDescent="0.3">
      <c r="A2007">
        <v>1128299</v>
      </c>
      <c r="B2007" s="16">
        <v>44226</v>
      </c>
      <c r="C2007" t="s">
        <v>17</v>
      </c>
      <c r="D2007">
        <v>236</v>
      </c>
      <c r="E2007">
        <v>12036</v>
      </c>
      <c r="F2007">
        <v>5416.2000000000007</v>
      </c>
      <c r="G2007" t="s">
        <v>31</v>
      </c>
      <c r="H2007" t="s">
        <v>32</v>
      </c>
      <c r="I2007" t="s">
        <v>33</v>
      </c>
    </row>
    <row r="2008" spans="1:9" x14ac:dyDescent="0.3">
      <c r="A2008">
        <v>1189833</v>
      </c>
      <c r="B2008" s="16">
        <v>44226</v>
      </c>
      <c r="C2008" t="s">
        <v>21</v>
      </c>
      <c r="D2008">
        <v>425</v>
      </c>
      <c r="E2008">
        <v>170000</v>
      </c>
      <c r="F2008">
        <v>68000</v>
      </c>
      <c r="G2008" t="s">
        <v>36</v>
      </c>
      <c r="H2008" t="s">
        <v>53</v>
      </c>
      <c r="I2008" t="s">
        <v>54</v>
      </c>
    </row>
    <row r="2009" spans="1:9" x14ac:dyDescent="0.3">
      <c r="A2009">
        <v>1128299</v>
      </c>
      <c r="B2009" s="16">
        <v>44226</v>
      </c>
      <c r="C2009" t="s">
        <v>17</v>
      </c>
      <c r="D2009">
        <v>875</v>
      </c>
      <c r="E2009">
        <v>481250.00000000006</v>
      </c>
      <c r="F2009">
        <v>144375.00000000003</v>
      </c>
      <c r="G2009" t="s">
        <v>31</v>
      </c>
      <c r="H2009" t="s">
        <v>32</v>
      </c>
      <c r="I2009" t="s">
        <v>33</v>
      </c>
    </row>
    <row r="2010" spans="1:9" x14ac:dyDescent="0.3">
      <c r="A2010">
        <v>1189833</v>
      </c>
      <c r="B2010" s="16">
        <v>44227</v>
      </c>
      <c r="C2010" t="s">
        <v>22</v>
      </c>
      <c r="D2010">
        <v>75</v>
      </c>
      <c r="E2010">
        <v>3075</v>
      </c>
      <c r="F2010">
        <v>2275.5000000000005</v>
      </c>
      <c r="G2010" t="s">
        <v>36</v>
      </c>
      <c r="H2010" t="s">
        <v>53</v>
      </c>
      <c r="I2010" t="s">
        <v>54</v>
      </c>
    </row>
    <row r="2011" spans="1:9" x14ac:dyDescent="0.3">
      <c r="A2011">
        <v>1128299</v>
      </c>
      <c r="B2011" s="16">
        <v>44227</v>
      </c>
      <c r="C2011" t="s">
        <v>19</v>
      </c>
      <c r="D2011">
        <v>280</v>
      </c>
      <c r="E2011">
        <v>10920</v>
      </c>
      <c r="F2011">
        <v>1965.6</v>
      </c>
      <c r="G2011" t="s">
        <v>31</v>
      </c>
      <c r="H2011" t="s">
        <v>32</v>
      </c>
      <c r="I2011" t="s">
        <v>33</v>
      </c>
    </row>
    <row r="2012" spans="1:9" x14ac:dyDescent="0.3">
      <c r="A2012">
        <v>1128299</v>
      </c>
      <c r="B2012" s="16">
        <v>44227</v>
      </c>
      <c r="C2012" t="s">
        <v>19</v>
      </c>
      <c r="D2012">
        <v>219</v>
      </c>
      <c r="E2012">
        <v>12921</v>
      </c>
      <c r="F2012">
        <v>3747.0900000000006</v>
      </c>
      <c r="G2012" t="s">
        <v>31</v>
      </c>
      <c r="H2012" t="s">
        <v>32</v>
      </c>
      <c r="I2012" t="s">
        <v>33</v>
      </c>
    </row>
    <row r="2013" spans="1:9" x14ac:dyDescent="0.3">
      <c r="A2013">
        <v>1189833</v>
      </c>
      <c r="B2013" s="16">
        <v>44227</v>
      </c>
      <c r="C2013" t="s">
        <v>22</v>
      </c>
      <c r="D2013">
        <v>300</v>
      </c>
      <c r="E2013">
        <v>135000</v>
      </c>
      <c r="F2013">
        <v>81000.000000000015</v>
      </c>
      <c r="G2013" t="s">
        <v>36</v>
      </c>
      <c r="H2013" t="s">
        <v>53</v>
      </c>
      <c r="I2013" t="s">
        <v>54</v>
      </c>
    </row>
    <row r="2014" spans="1:9" x14ac:dyDescent="0.3">
      <c r="A2014">
        <v>1128299</v>
      </c>
      <c r="B2014" s="16">
        <v>44227</v>
      </c>
      <c r="C2014" t="s">
        <v>19</v>
      </c>
      <c r="D2014">
        <v>875</v>
      </c>
      <c r="E2014">
        <v>525000.00000000012</v>
      </c>
      <c r="F2014">
        <v>78750.000000000015</v>
      </c>
      <c r="G2014" t="s">
        <v>31</v>
      </c>
      <c r="H2014" t="s">
        <v>32</v>
      </c>
      <c r="I2014" t="s">
        <v>33</v>
      </c>
    </row>
    <row r="2015" spans="1:9" x14ac:dyDescent="0.3">
      <c r="A2015">
        <v>1189833</v>
      </c>
      <c r="B2015" s="16">
        <v>44228</v>
      </c>
      <c r="C2015" t="s">
        <v>23</v>
      </c>
      <c r="D2015">
        <v>150</v>
      </c>
      <c r="E2015">
        <v>8250</v>
      </c>
      <c r="F2015">
        <v>2970</v>
      </c>
      <c r="G2015" t="s">
        <v>36</v>
      </c>
      <c r="H2015" t="s">
        <v>53</v>
      </c>
      <c r="I2015" t="s">
        <v>54</v>
      </c>
    </row>
    <row r="2016" spans="1:9" x14ac:dyDescent="0.3">
      <c r="A2016">
        <v>1128299</v>
      </c>
      <c r="B2016" s="16">
        <v>44228</v>
      </c>
      <c r="C2016" t="s">
        <v>20</v>
      </c>
      <c r="D2016">
        <v>210</v>
      </c>
      <c r="E2016">
        <v>8820</v>
      </c>
      <c r="F2016">
        <v>2910.6000000000008</v>
      </c>
      <c r="G2016" t="s">
        <v>31</v>
      </c>
      <c r="H2016" t="s">
        <v>32</v>
      </c>
      <c r="I2016" t="s">
        <v>33</v>
      </c>
    </row>
    <row r="2017" spans="1:9" x14ac:dyDescent="0.3">
      <c r="A2017">
        <v>1128299</v>
      </c>
      <c r="B2017" s="16">
        <v>44228</v>
      </c>
      <c r="C2017" t="s">
        <v>20</v>
      </c>
      <c r="D2017">
        <v>182</v>
      </c>
      <c r="E2017">
        <v>9100</v>
      </c>
      <c r="F2017">
        <v>3822.0000000000005</v>
      </c>
      <c r="G2017" t="s">
        <v>31</v>
      </c>
      <c r="H2017" t="s">
        <v>32</v>
      </c>
      <c r="I2017" t="s">
        <v>33</v>
      </c>
    </row>
    <row r="2018" spans="1:9" x14ac:dyDescent="0.3">
      <c r="A2018">
        <v>1189833</v>
      </c>
      <c r="B2018" s="16">
        <v>44228</v>
      </c>
      <c r="C2018" t="s">
        <v>23</v>
      </c>
      <c r="D2018">
        <v>600</v>
      </c>
      <c r="E2018">
        <v>360000</v>
      </c>
      <c r="F2018">
        <v>90000</v>
      </c>
      <c r="G2018" t="s">
        <v>36</v>
      </c>
      <c r="H2018" t="s">
        <v>53</v>
      </c>
      <c r="I2018" t="s">
        <v>54</v>
      </c>
    </row>
    <row r="2019" spans="1:9" x14ac:dyDescent="0.3">
      <c r="A2019">
        <v>1128299</v>
      </c>
      <c r="B2019" s="16">
        <v>44228</v>
      </c>
      <c r="C2019" t="s">
        <v>20</v>
      </c>
      <c r="D2019">
        <v>700</v>
      </c>
      <c r="E2019">
        <v>385000.00000000006</v>
      </c>
      <c r="F2019">
        <v>115500.00000000003</v>
      </c>
      <c r="G2019" t="s">
        <v>31</v>
      </c>
      <c r="H2019" t="s">
        <v>32</v>
      </c>
      <c r="I2019" t="s">
        <v>33</v>
      </c>
    </row>
    <row r="2020" spans="1:9" x14ac:dyDescent="0.3">
      <c r="A2020">
        <v>1189833</v>
      </c>
      <c r="B2020" s="16">
        <v>44229</v>
      </c>
      <c r="C2020" t="s">
        <v>17</v>
      </c>
      <c r="D2020">
        <v>203</v>
      </c>
      <c r="E2020">
        <v>7511</v>
      </c>
      <c r="F2020">
        <v>4431.4900000000007</v>
      </c>
      <c r="G2020" t="s">
        <v>36</v>
      </c>
      <c r="H2020" t="s">
        <v>53</v>
      </c>
      <c r="I2020" t="s">
        <v>54</v>
      </c>
    </row>
    <row r="2021" spans="1:9" x14ac:dyDescent="0.3">
      <c r="A2021">
        <v>1128299</v>
      </c>
      <c r="B2021" s="16">
        <v>44229</v>
      </c>
      <c r="C2021" t="s">
        <v>21</v>
      </c>
      <c r="D2021">
        <v>223</v>
      </c>
      <c r="E2021">
        <v>9366</v>
      </c>
      <c r="F2021">
        <v>2903.4599999999996</v>
      </c>
      <c r="G2021" t="s">
        <v>31</v>
      </c>
      <c r="H2021" t="s">
        <v>32</v>
      </c>
      <c r="I2021" t="s">
        <v>33</v>
      </c>
    </row>
    <row r="2022" spans="1:9" x14ac:dyDescent="0.3">
      <c r="A2022">
        <v>1128299</v>
      </c>
      <c r="B2022" s="16">
        <v>44229</v>
      </c>
      <c r="C2022" t="s">
        <v>21</v>
      </c>
      <c r="D2022">
        <v>203</v>
      </c>
      <c r="E2022">
        <v>10353</v>
      </c>
      <c r="F2022">
        <v>3727.08</v>
      </c>
      <c r="G2022" t="s">
        <v>31</v>
      </c>
      <c r="H2022" t="s">
        <v>32</v>
      </c>
      <c r="I2022" t="s">
        <v>33</v>
      </c>
    </row>
    <row r="2023" spans="1:9" x14ac:dyDescent="0.3">
      <c r="A2023">
        <v>1189833</v>
      </c>
      <c r="B2023" s="16">
        <v>44229</v>
      </c>
      <c r="C2023" t="s">
        <v>17</v>
      </c>
      <c r="D2023">
        <v>750</v>
      </c>
      <c r="E2023">
        <v>300000</v>
      </c>
      <c r="F2023">
        <v>135000</v>
      </c>
      <c r="G2023" t="s">
        <v>36</v>
      </c>
      <c r="H2023" t="s">
        <v>53</v>
      </c>
      <c r="I2023" t="s">
        <v>54</v>
      </c>
    </row>
    <row r="2024" spans="1:9" x14ac:dyDescent="0.3">
      <c r="A2024">
        <v>1128299</v>
      </c>
      <c r="B2024" s="16">
        <v>44229</v>
      </c>
      <c r="C2024" t="s">
        <v>21</v>
      </c>
      <c r="D2024">
        <v>675</v>
      </c>
      <c r="E2024">
        <v>371250.00000000006</v>
      </c>
      <c r="F2024">
        <v>92812.5</v>
      </c>
      <c r="G2024" t="s">
        <v>31</v>
      </c>
      <c r="H2024" t="s">
        <v>32</v>
      </c>
      <c r="I2024" t="s">
        <v>33</v>
      </c>
    </row>
    <row r="2025" spans="1:9" x14ac:dyDescent="0.3">
      <c r="A2025">
        <v>1128299</v>
      </c>
      <c r="B2025" s="16">
        <v>44230</v>
      </c>
      <c r="C2025" t="s">
        <v>21</v>
      </c>
      <c r="D2025">
        <v>20</v>
      </c>
      <c r="E2025">
        <v>460</v>
      </c>
      <c r="F2025">
        <v>197.79999999999998</v>
      </c>
      <c r="G2025" t="s">
        <v>36</v>
      </c>
      <c r="H2025" t="s">
        <v>114</v>
      </c>
      <c r="I2025" t="s">
        <v>115</v>
      </c>
    </row>
    <row r="2026" spans="1:9" x14ac:dyDescent="0.3">
      <c r="A2026">
        <v>1128299</v>
      </c>
      <c r="B2026" s="16">
        <v>44230</v>
      </c>
      <c r="C2026" t="s">
        <v>23</v>
      </c>
      <c r="D2026">
        <v>65</v>
      </c>
      <c r="E2026">
        <v>910</v>
      </c>
      <c r="F2026">
        <v>464.1</v>
      </c>
      <c r="G2026" t="s">
        <v>36</v>
      </c>
      <c r="H2026" t="s">
        <v>114</v>
      </c>
      <c r="I2026" t="s">
        <v>115</v>
      </c>
    </row>
    <row r="2027" spans="1:9" x14ac:dyDescent="0.3">
      <c r="A2027">
        <v>1128299</v>
      </c>
      <c r="B2027" s="16">
        <v>44230</v>
      </c>
      <c r="C2027" t="s">
        <v>19</v>
      </c>
      <c r="D2027">
        <v>39</v>
      </c>
      <c r="E2027">
        <v>1131</v>
      </c>
      <c r="F2027">
        <v>554.18999999999994</v>
      </c>
      <c r="G2027" t="s">
        <v>36</v>
      </c>
      <c r="H2027" t="s">
        <v>112</v>
      </c>
      <c r="I2027" t="s">
        <v>113</v>
      </c>
    </row>
    <row r="2028" spans="1:9" x14ac:dyDescent="0.3">
      <c r="A2028">
        <v>1128299</v>
      </c>
      <c r="B2028" s="16">
        <v>44230</v>
      </c>
      <c r="C2028" t="s">
        <v>20</v>
      </c>
      <c r="D2028">
        <v>60</v>
      </c>
      <c r="E2028">
        <v>1200</v>
      </c>
      <c r="F2028">
        <v>516</v>
      </c>
      <c r="G2028" t="s">
        <v>36</v>
      </c>
      <c r="H2028" t="s">
        <v>112</v>
      </c>
      <c r="I2028" t="s">
        <v>113</v>
      </c>
    </row>
    <row r="2029" spans="1:9" x14ac:dyDescent="0.3">
      <c r="A2029">
        <v>1128299</v>
      </c>
      <c r="B2029" s="16">
        <v>44230</v>
      </c>
      <c r="C2029" t="s">
        <v>22</v>
      </c>
      <c r="D2029">
        <v>38</v>
      </c>
      <c r="E2029">
        <v>1444</v>
      </c>
      <c r="F2029">
        <v>880.84</v>
      </c>
      <c r="G2029" t="s">
        <v>36</v>
      </c>
      <c r="H2029" t="s">
        <v>114</v>
      </c>
      <c r="I2029" t="s">
        <v>115</v>
      </c>
    </row>
    <row r="2030" spans="1:9" x14ac:dyDescent="0.3">
      <c r="A2030">
        <v>1128299</v>
      </c>
      <c r="B2030" s="16">
        <v>44230</v>
      </c>
      <c r="C2030" t="s">
        <v>17</v>
      </c>
      <c r="D2030">
        <v>140</v>
      </c>
      <c r="E2030">
        <v>4060</v>
      </c>
      <c r="F2030">
        <v>1664.6</v>
      </c>
      <c r="G2030" t="s">
        <v>36</v>
      </c>
      <c r="H2030" t="s">
        <v>112</v>
      </c>
      <c r="I2030" t="s">
        <v>113</v>
      </c>
    </row>
    <row r="2031" spans="1:9" x14ac:dyDescent="0.3">
      <c r="A2031">
        <v>1189833</v>
      </c>
      <c r="B2031" s="16">
        <v>44230</v>
      </c>
      <c r="C2031" t="s">
        <v>19</v>
      </c>
      <c r="D2031">
        <v>156</v>
      </c>
      <c r="E2031">
        <v>6396</v>
      </c>
      <c r="F2031">
        <v>2750.2799999999997</v>
      </c>
      <c r="G2031" t="s">
        <v>36</v>
      </c>
      <c r="H2031" t="s">
        <v>53</v>
      </c>
      <c r="I2031" t="s">
        <v>54</v>
      </c>
    </row>
    <row r="2032" spans="1:9" x14ac:dyDescent="0.3">
      <c r="A2032">
        <v>1128299</v>
      </c>
      <c r="B2032" s="16">
        <v>44230</v>
      </c>
      <c r="C2032" t="s">
        <v>22</v>
      </c>
      <c r="D2032">
        <v>182</v>
      </c>
      <c r="E2032">
        <v>10738</v>
      </c>
      <c r="F2032">
        <v>6228.0400000000009</v>
      </c>
      <c r="G2032" t="s">
        <v>31</v>
      </c>
      <c r="H2032" t="s">
        <v>32</v>
      </c>
      <c r="I2032" t="s">
        <v>33</v>
      </c>
    </row>
    <row r="2033" spans="1:9" x14ac:dyDescent="0.3">
      <c r="A2033">
        <v>1128299</v>
      </c>
      <c r="B2033" s="16">
        <v>44230</v>
      </c>
      <c r="C2033" t="s">
        <v>22</v>
      </c>
      <c r="D2033">
        <v>221</v>
      </c>
      <c r="E2033">
        <v>11050</v>
      </c>
      <c r="F2033">
        <v>5193.5000000000009</v>
      </c>
      <c r="G2033" t="s">
        <v>31</v>
      </c>
      <c r="H2033" t="s">
        <v>32</v>
      </c>
      <c r="I2033" t="s">
        <v>33</v>
      </c>
    </row>
    <row r="2034" spans="1:9" x14ac:dyDescent="0.3">
      <c r="A2034">
        <v>1128299</v>
      </c>
      <c r="B2034" s="16">
        <v>44230</v>
      </c>
      <c r="C2034" t="s">
        <v>21</v>
      </c>
      <c r="D2034">
        <v>75</v>
      </c>
      <c r="E2034">
        <v>18750.000000000004</v>
      </c>
      <c r="F2034">
        <v>5625.0000000000009</v>
      </c>
      <c r="G2034" t="s">
        <v>36</v>
      </c>
      <c r="H2034" t="s">
        <v>114</v>
      </c>
      <c r="I2034" t="s">
        <v>115</v>
      </c>
    </row>
    <row r="2035" spans="1:9" x14ac:dyDescent="0.3">
      <c r="A2035">
        <v>1128299</v>
      </c>
      <c r="B2035" s="16">
        <v>44230</v>
      </c>
      <c r="C2035" t="s">
        <v>23</v>
      </c>
      <c r="D2035">
        <v>250</v>
      </c>
      <c r="E2035">
        <v>37499.999999999993</v>
      </c>
      <c r="F2035">
        <v>14999.999999999998</v>
      </c>
      <c r="G2035" t="s">
        <v>36</v>
      </c>
      <c r="H2035" t="s">
        <v>114</v>
      </c>
      <c r="I2035" t="s">
        <v>115</v>
      </c>
    </row>
    <row r="2036" spans="1:9" x14ac:dyDescent="0.3">
      <c r="A2036">
        <v>1128299</v>
      </c>
      <c r="B2036" s="16">
        <v>44230</v>
      </c>
      <c r="C2036" t="s">
        <v>20</v>
      </c>
      <c r="D2036">
        <v>200</v>
      </c>
      <c r="E2036">
        <v>40000.000000000015</v>
      </c>
      <c r="F2036">
        <v>12000.000000000004</v>
      </c>
      <c r="G2036" t="s">
        <v>36</v>
      </c>
      <c r="H2036" t="s">
        <v>112</v>
      </c>
      <c r="I2036" t="s">
        <v>113</v>
      </c>
    </row>
    <row r="2037" spans="1:9" x14ac:dyDescent="0.3">
      <c r="A2037">
        <v>1128299</v>
      </c>
      <c r="B2037" s="16">
        <v>44230</v>
      </c>
      <c r="C2037" t="s">
        <v>19</v>
      </c>
      <c r="D2037">
        <v>150</v>
      </c>
      <c r="E2037">
        <v>45000.000000000007</v>
      </c>
      <c r="F2037">
        <v>15750.000000000002</v>
      </c>
      <c r="G2037" t="s">
        <v>36</v>
      </c>
      <c r="H2037" t="s">
        <v>112</v>
      </c>
      <c r="I2037" t="s">
        <v>113</v>
      </c>
    </row>
    <row r="2038" spans="1:9" x14ac:dyDescent="0.3">
      <c r="A2038">
        <v>1128299</v>
      </c>
      <c r="B2038" s="16">
        <v>44230</v>
      </c>
      <c r="C2038" t="s">
        <v>22</v>
      </c>
      <c r="D2038">
        <v>150</v>
      </c>
      <c r="E2038">
        <v>60000</v>
      </c>
      <c r="F2038">
        <v>30000</v>
      </c>
      <c r="G2038" t="s">
        <v>36</v>
      </c>
      <c r="H2038" t="s">
        <v>114</v>
      </c>
      <c r="I2038" t="s">
        <v>115</v>
      </c>
    </row>
    <row r="2039" spans="1:9" x14ac:dyDescent="0.3">
      <c r="A2039">
        <v>1128299</v>
      </c>
      <c r="B2039" s="16">
        <v>44230</v>
      </c>
      <c r="C2039" t="s">
        <v>17</v>
      </c>
      <c r="D2039">
        <v>500</v>
      </c>
      <c r="E2039">
        <v>150000.00000000003</v>
      </c>
      <c r="F2039">
        <v>45000.000000000007</v>
      </c>
      <c r="G2039" t="s">
        <v>36</v>
      </c>
      <c r="H2039" t="s">
        <v>112</v>
      </c>
      <c r="I2039" t="s">
        <v>113</v>
      </c>
    </row>
    <row r="2040" spans="1:9" x14ac:dyDescent="0.3">
      <c r="A2040">
        <v>1189833</v>
      </c>
      <c r="B2040" s="16">
        <v>44230</v>
      </c>
      <c r="C2040" t="s">
        <v>19</v>
      </c>
      <c r="D2040">
        <v>600</v>
      </c>
      <c r="E2040">
        <v>270000</v>
      </c>
      <c r="F2040">
        <v>81000</v>
      </c>
      <c r="G2040" t="s">
        <v>36</v>
      </c>
      <c r="H2040" t="s">
        <v>53</v>
      </c>
      <c r="I2040" t="s">
        <v>54</v>
      </c>
    </row>
    <row r="2041" spans="1:9" x14ac:dyDescent="0.3">
      <c r="A2041">
        <v>1128299</v>
      </c>
      <c r="B2041" s="16">
        <v>44230</v>
      </c>
      <c r="C2041" t="s">
        <v>22</v>
      </c>
      <c r="D2041">
        <v>650</v>
      </c>
      <c r="E2041">
        <v>422500</v>
      </c>
      <c r="F2041">
        <v>190125.00000000003</v>
      </c>
      <c r="G2041" t="s">
        <v>31</v>
      </c>
      <c r="H2041" t="s">
        <v>32</v>
      </c>
      <c r="I2041" t="s">
        <v>33</v>
      </c>
    </row>
    <row r="2042" spans="1:9" x14ac:dyDescent="0.3">
      <c r="A2042">
        <v>1185732</v>
      </c>
      <c r="B2042" s="16">
        <v>44231</v>
      </c>
      <c r="C2042" t="s">
        <v>22</v>
      </c>
      <c r="D2042">
        <v>88</v>
      </c>
      <c r="E2042">
        <v>2728</v>
      </c>
      <c r="F2042">
        <v>818.4</v>
      </c>
      <c r="G2042" t="s">
        <v>31</v>
      </c>
      <c r="H2042" t="s">
        <v>84</v>
      </c>
      <c r="I2042" t="s">
        <v>85</v>
      </c>
    </row>
    <row r="2043" spans="1:9" x14ac:dyDescent="0.3">
      <c r="A2043">
        <v>1185732</v>
      </c>
      <c r="B2043" s="16">
        <v>44231</v>
      </c>
      <c r="C2043" t="s">
        <v>22</v>
      </c>
      <c r="D2043">
        <v>70</v>
      </c>
      <c r="E2043">
        <v>2730</v>
      </c>
      <c r="F2043">
        <v>955.49999999999989</v>
      </c>
      <c r="G2043" t="s">
        <v>31</v>
      </c>
      <c r="H2043" t="s">
        <v>84</v>
      </c>
      <c r="I2043" t="s">
        <v>85</v>
      </c>
    </row>
    <row r="2044" spans="1:9" x14ac:dyDescent="0.3">
      <c r="A2044">
        <v>1185732</v>
      </c>
      <c r="B2044" s="16">
        <v>44231</v>
      </c>
      <c r="C2044" t="s">
        <v>21</v>
      </c>
      <c r="D2044">
        <v>116</v>
      </c>
      <c r="E2044">
        <v>3132</v>
      </c>
      <c r="F2044">
        <v>1315.44</v>
      </c>
      <c r="G2044" t="s">
        <v>31</v>
      </c>
      <c r="H2044" t="s">
        <v>84</v>
      </c>
      <c r="I2044" t="s">
        <v>85</v>
      </c>
    </row>
    <row r="2045" spans="1:9" x14ac:dyDescent="0.3">
      <c r="A2045">
        <v>1185732</v>
      </c>
      <c r="B2045" s="16">
        <v>44231</v>
      </c>
      <c r="C2045" t="s">
        <v>21</v>
      </c>
      <c r="D2045">
        <v>109</v>
      </c>
      <c r="E2045">
        <v>3488</v>
      </c>
      <c r="F2045">
        <v>1883.5200000000002</v>
      </c>
      <c r="G2045" t="s">
        <v>31</v>
      </c>
      <c r="H2045" t="s">
        <v>84</v>
      </c>
      <c r="I2045" t="s">
        <v>85</v>
      </c>
    </row>
    <row r="2046" spans="1:9" x14ac:dyDescent="0.3">
      <c r="A2046">
        <v>1185732</v>
      </c>
      <c r="B2046" s="16">
        <v>44231</v>
      </c>
      <c r="C2046" t="s">
        <v>23</v>
      </c>
      <c r="D2046">
        <v>135</v>
      </c>
      <c r="E2046">
        <v>3510</v>
      </c>
      <c r="F2046">
        <v>1825.2</v>
      </c>
      <c r="G2046" t="s">
        <v>31</v>
      </c>
      <c r="H2046" t="s">
        <v>84</v>
      </c>
      <c r="I2046" t="s">
        <v>85</v>
      </c>
    </row>
    <row r="2047" spans="1:9" x14ac:dyDescent="0.3">
      <c r="A2047">
        <v>1185732</v>
      </c>
      <c r="B2047" s="16">
        <v>44231</v>
      </c>
      <c r="C2047" t="s">
        <v>20</v>
      </c>
      <c r="D2047">
        <v>128</v>
      </c>
      <c r="E2047">
        <v>3584</v>
      </c>
      <c r="F2047">
        <v>1254.3999999999999</v>
      </c>
      <c r="G2047" t="s">
        <v>27</v>
      </c>
      <c r="H2047" t="s">
        <v>81</v>
      </c>
      <c r="I2047" t="s">
        <v>82</v>
      </c>
    </row>
    <row r="2048" spans="1:9" x14ac:dyDescent="0.3">
      <c r="A2048">
        <v>1185732</v>
      </c>
      <c r="B2048" s="16">
        <v>44231</v>
      </c>
      <c r="C2048" t="s">
        <v>17</v>
      </c>
      <c r="D2048">
        <v>200</v>
      </c>
      <c r="E2048">
        <v>3600</v>
      </c>
      <c r="F2048">
        <v>1152</v>
      </c>
      <c r="G2048" t="s">
        <v>27</v>
      </c>
      <c r="H2048" t="s">
        <v>81</v>
      </c>
      <c r="I2048" t="s">
        <v>82</v>
      </c>
    </row>
    <row r="2049" spans="1:9" x14ac:dyDescent="0.3">
      <c r="A2049">
        <v>1185732</v>
      </c>
      <c r="B2049" s="16">
        <v>44231</v>
      </c>
      <c r="C2049" t="s">
        <v>17</v>
      </c>
      <c r="D2049">
        <v>163</v>
      </c>
      <c r="E2049">
        <v>3749</v>
      </c>
      <c r="F2049">
        <v>1499.6000000000001</v>
      </c>
      <c r="G2049" t="s">
        <v>27</v>
      </c>
      <c r="H2049" t="s">
        <v>81</v>
      </c>
      <c r="I2049" t="s">
        <v>82</v>
      </c>
    </row>
    <row r="2050" spans="1:9" x14ac:dyDescent="0.3">
      <c r="A2050">
        <v>1197831</v>
      </c>
      <c r="B2050" s="16">
        <v>44231</v>
      </c>
      <c r="C2050" t="s">
        <v>20</v>
      </c>
      <c r="D2050">
        <v>169</v>
      </c>
      <c r="E2050">
        <v>3887</v>
      </c>
      <c r="F2050">
        <v>2137.8500000000004</v>
      </c>
      <c r="G2050" t="s">
        <v>48</v>
      </c>
      <c r="H2050" t="s">
        <v>92</v>
      </c>
      <c r="I2050" t="s">
        <v>93</v>
      </c>
    </row>
    <row r="2051" spans="1:9" x14ac:dyDescent="0.3">
      <c r="A2051">
        <v>1197831</v>
      </c>
      <c r="B2051" s="16">
        <v>44231</v>
      </c>
      <c r="C2051" t="s">
        <v>21</v>
      </c>
      <c r="D2051">
        <v>142</v>
      </c>
      <c r="E2051">
        <v>4118</v>
      </c>
      <c r="F2051">
        <v>2059</v>
      </c>
      <c r="G2051" t="s">
        <v>48</v>
      </c>
      <c r="H2051" t="s">
        <v>94</v>
      </c>
      <c r="I2051" t="s">
        <v>95</v>
      </c>
    </row>
    <row r="2052" spans="1:9" x14ac:dyDescent="0.3">
      <c r="A2052">
        <v>1185732</v>
      </c>
      <c r="B2052" s="16">
        <v>44231</v>
      </c>
      <c r="C2052" t="s">
        <v>20</v>
      </c>
      <c r="D2052">
        <v>128</v>
      </c>
      <c r="E2052">
        <v>4352</v>
      </c>
      <c r="F2052">
        <v>1784.32</v>
      </c>
      <c r="G2052" t="s">
        <v>27</v>
      </c>
      <c r="H2052" t="s">
        <v>81</v>
      </c>
      <c r="I2052" t="s">
        <v>82</v>
      </c>
    </row>
    <row r="2053" spans="1:9" x14ac:dyDescent="0.3">
      <c r="A2053">
        <v>1185732</v>
      </c>
      <c r="B2053" s="16">
        <v>44231</v>
      </c>
      <c r="C2053" t="s">
        <v>23</v>
      </c>
      <c r="D2053">
        <v>131</v>
      </c>
      <c r="E2053">
        <v>4454</v>
      </c>
      <c r="F2053">
        <v>2449.7000000000003</v>
      </c>
      <c r="G2053" t="s">
        <v>31</v>
      </c>
      <c r="H2053" t="s">
        <v>84</v>
      </c>
      <c r="I2053" t="s">
        <v>85</v>
      </c>
    </row>
    <row r="2054" spans="1:9" x14ac:dyDescent="0.3">
      <c r="A2054">
        <v>1185732</v>
      </c>
      <c r="B2054" s="16">
        <v>44231</v>
      </c>
      <c r="C2054" t="s">
        <v>19</v>
      </c>
      <c r="D2054">
        <v>180</v>
      </c>
      <c r="E2054">
        <v>5040</v>
      </c>
      <c r="F2054">
        <v>1663.1999999999998</v>
      </c>
      <c r="G2054" t="s">
        <v>27</v>
      </c>
      <c r="H2054" t="s">
        <v>81</v>
      </c>
      <c r="I2054" t="s">
        <v>82</v>
      </c>
    </row>
    <row r="2055" spans="1:9" x14ac:dyDescent="0.3">
      <c r="A2055">
        <v>1185732</v>
      </c>
      <c r="B2055" s="16">
        <v>44231</v>
      </c>
      <c r="C2055" t="s">
        <v>19</v>
      </c>
      <c r="D2055">
        <v>174</v>
      </c>
      <c r="E2055">
        <v>5568</v>
      </c>
      <c r="F2055">
        <v>2338.56</v>
      </c>
      <c r="G2055" t="s">
        <v>27</v>
      </c>
      <c r="H2055" t="s">
        <v>81</v>
      </c>
      <c r="I2055" t="s">
        <v>82</v>
      </c>
    </row>
    <row r="2056" spans="1:9" x14ac:dyDescent="0.3">
      <c r="A2056">
        <v>1197831</v>
      </c>
      <c r="B2056" s="16">
        <v>44231</v>
      </c>
      <c r="C2056" t="s">
        <v>23</v>
      </c>
      <c r="D2056">
        <v>203</v>
      </c>
      <c r="E2056">
        <v>5887</v>
      </c>
      <c r="F2056">
        <v>3532.2</v>
      </c>
      <c r="G2056" t="s">
        <v>48</v>
      </c>
      <c r="H2056" t="s">
        <v>94</v>
      </c>
      <c r="I2056" t="s">
        <v>95</v>
      </c>
    </row>
    <row r="2057" spans="1:9" x14ac:dyDescent="0.3">
      <c r="A2057">
        <v>1189833</v>
      </c>
      <c r="B2057" s="16">
        <v>44231</v>
      </c>
      <c r="C2057" t="s">
        <v>20</v>
      </c>
      <c r="D2057">
        <v>143</v>
      </c>
      <c r="E2057">
        <v>6292</v>
      </c>
      <c r="F2057">
        <v>3712.2800000000007</v>
      </c>
      <c r="G2057" t="s">
        <v>36</v>
      </c>
      <c r="H2057" t="s">
        <v>53</v>
      </c>
      <c r="I2057" t="s">
        <v>54</v>
      </c>
    </row>
    <row r="2058" spans="1:9" x14ac:dyDescent="0.3">
      <c r="A2058">
        <v>1197831</v>
      </c>
      <c r="B2058" s="16">
        <v>44231</v>
      </c>
      <c r="C2058" t="s">
        <v>19</v>
      </c>
      <c r="D2058">
        <v>188</v>
      </c>
      <c r="E2058">
        <v>6392</v>
      </c>
      <c r="F2058">
        <v>3068.16</v>
      </c>
      <c r="G2058" t="s">
        <v>48</v>
      </c>
      <c r="H2058" t="s">
        <v>92</v>
      </c>
      <c r="I2058" t="s">
        <v>93</v>
      </c>
    </row>
    <row r="2059" spans="1:9" x14ac:dyDescent="0.3">
      <c r="A2059">
        <v>1197831</v>
      </c>
      <c r="B2059" s="16">
        <v>44231</v>
      </c>
      <c r="C2059" t="s">
        <v>22</v>
      </c>
      <c r="D2059">
        <v>180</v>
      </c>
      <c r="E2059">
        <v>7920</v>
      </c>
      <c r="F2059">
        <v>3960</v>
      </c>
      <c r="G2059" t="s">
        <v>48</v>
      </c>
      <c r="H2059" t="s">
        <v>94</v>
      </c>
      <c r="I2059" t="s">
        <v>95</v>
      </c>
    </row>
    <row r="2060" spans="1:9" x14ac:dyDescent="0.3">
      <c r="A2060">
        <v>1197831</v>
      </c>
      <c r="B2060" s="16">
        <v>44231</v>
      </c>
      <c r="C2060" t="s">
        <v>17</v>
      </c>
      <c r="D2060">
        <v>263</v>
      </c>
      <c r="E2060">
        <v>8942</v>
      </c>
      <c r="F2060">
        <v>4471</v>
      </c>
      <c r="G2060" t="s">
        <v>48</v>
      </c>
      <c r="H2060" t="s">
        <v>92</v>
      </c>
      <c r="I2060" t="s">
        <v>93</v>
      </c>
    </row>
    <row r="2061" spans="1:9" x14ac:dyDescent="0.3">
      <c r="A2061">
        <v>1128299</v>
      </c>
      <c r="B2061" s="16">
        <v>44231</v>
      </c>
      <c r="C2061" t="s">
        <v>23</v>
      </c>
      <c r="D2061">
        <v>224</v>
      </c>
      <c r="E2061">
        <v>10304</v>
      </c>
      <c r="F2061">
        <v>1236.48</v>
      </c>
      <c r="G2061" t="s">
        <v>31</v>
      </c>
      <c r="H2061" t="s">
        <v>32</v>
      </c>
      <c r="I2061" t="s">
        <v>33</v>
      </c>
    </row>
    <row r="2062" spans="1:9" x14ac:dyDescent="0.3">
      <c r="A2062">
        <v>1128299</v>
      </c>
      <c r="B2062" s="16">
        <v>44231</v>
      </c>
      <c r="C2062" t="s">
        <v>23</v>
      </c>
      <c r="D2062">
        <v>196</v>
      </c>
      <c r="E2062">
        <v>12348</v>
      </c>
      <c r="F2062">
        <v>2840.04</v>
      </c>
      <c r="G2062" t="s">
        <v>31</v>
      </c>
      <c r="H2062" t="s">
        <v>32</v>
      </c>
      <c r="I2062" t="s">
        <v>33</v>
      </c>
    </row>
    <row r="2063" spans="1:9" x14ac:dyDescent="0.3">
      <c r="A2063">
        <v>1185732</v>
      </c>
      <c r="B2063" s="16">
        <v>44231</v>
      </c>
      <c r="C2063" t="s">
        <v>22</v>
      </c>
      <c r="D2063">
        <v>250</v>
      </c>
      <c r="E2063">
        <v>100000</v>
      </c>
      <c r="F2063">
        <v>25000</v>
      </c>
      <c r="G2063" t="s">
        <v>31</v>
      </c>
      <c r="H2063" t="s">
        <v>84</v>
      </c>
      <c r="I2063" t="s">
        <v>85</v>
      </c>
    </row>
    <row r="2064" spans="1:9" x14ac:dyDescent="0.3">
      <c r="A2064">
        <v>1185732</v>
      </c>
      <c r="B2064" s="16">
        <v>44231</v>
      </c>
      <c r="C2064" t="s">
        <v>21</v>
      </c>
      <c r="D2064">
        <v>375</v>
      </c>
      <c r="E2064">
        <v>131250</v>
      </c>
      <c r="F2064">
        <v>52500</v>
      </c>
      <c r="G2064" t="s">
        <v>31</v>
      </c>
      <c r="H2064" t="s">
        <v>84</v>
      </c>
      <c r="I2064" t="s">
        <v>85</v>
      </c>
    </row>
    <row r="2065" spans="1:9" x14ac:dyDescent="0.3">
      <c r="A2065">
        <v>1185732</v>
      </c>
      <c r="B2065" s="16">
        <v>44231</v>
      </c>
      <c r="C2065" t="s">
        <v>20</v>
      </c>
      <c r="D2065">
        <v>425</v>
      </c>
      <c r="E2065">
        <v>148750</v>
      </c>
      <c r="F2065">
        <v>44625</v>
      </c>
      <c r="G2065" t="s">
        <v>27</v>
      </c>
      <c r="H2065" t="s">
        <v>81</v>
      </c>
      <c r="I2065" t="s">
        <v>82</v>
      </c>
    </row>
    <row r="2066" spans="1:9" x14ac:dyDescent="0.3">
      <c r="A2066">
        <v>1185732</v>
      </c>
      <c r="B2066" s="16">
        <v>44231</v>
      </c>
      <c r="C2066" t="s">
        <v>17</v>
      </c>
      <c r="D2066">
        <v>625</v>
      </c>
      <c r="E2066">
        <v>156250</v>
      </c>
      <c r="F2066">
        <v>46875</v>
      </c>
      <c r="G2066" t="s">
        <v>27</v>
      </c>
      <c r="H2066" t="s">
        <v>81</v>
      </c>
      <c r="I2066" t="s">
        <v>82</v>
      </c>
    </row>
    <row r="2067" spans="1:9" x14ac:dyDescent="0.3">
      <c r="A2067">
        <v>1185732</v>
      </c>
      <c r="B2067" s="16">
        <v>44231</v>
      </c>
      <c r="C2067" t="s">
        <v>23</v>
      </c>
      <c r="D2067">
        <v>450</v>
      </c>
      <c r="E2067">
        <v>157500</v>
      </c>
      <c r="F2067">
        <v>70875</v>
      </c>
      <c r="G2067" t="s">
        <v>31</v>
      </c>
      <c r="H2067" t="s">
        <v>84</v>
      </c>
      <c r="I2067" t="s">
        <v>85</v>
      </c>
    </row>
    <row r="2068" spans="1:9" x14ac:dyDescent="0.3">
      <c r="A2068">
        <v>1197831</v>
      </c>
      <c r="B2068" s="16">
        <v>44231</v>
      </c>
      <c r="C2068" t="s">
        <v>21</v>
      </c>
      <c r="D2068">
        <v>525</v>
      </c>
      <c r="E2068">
        <v>157500</v>
      </c>
      <c r="F2068">
        <v>63000</v>
      </c>
      <c r="G2068" t="s">
        <v>48</v>
      </c>
      <c r="H2068" t="s">
        <v>94</v>
      </c>
      <c r="I2068" t="s">
        <v>95</v>
      </c>
    </row>
    <row r="2069" spans="1:9" x14ac:dyDescent="0.3">
      <c r="A2069">
        <v>1197831</v>
      </c>
      <c r="B2069" s="16">
        <v>44231</v>
      </c>
      <c r="C2069" t="s">
        <v>20</v>
      </c>
      <c r="D2069">
        <v>675</v>
      </c>
      <c r="E2069">
        <v>168750.00000000006</v>
      </c>
      <c r="F2069">
        <v>67500.000000000029</v>
      </c>
      <c r="G2069" t="s">
        <v>48</v>
      </c>
      <c r="H2069" t="s">
        <v>92</v>
      </c>
      <c r="I2069" t="s">
        <v>93</v>
      </c>
    </row>
    <row r="2070" spans="1:9" x14ac:dyDescent="0.3">
      <c r="A2070">
        <v>1185732</v>
      </c>
      <c r="B2070" s="16">
        <v>44231</v>
      </c>
      <c r="C2070" t="s">
        <v>19</v>
      </c>
      <c r="D2070">
        <v>600</v>
      </c>
      <c r="E2070">
        <v>210000</v>
      </c>
      <c r="F2070">
        <v>63000</v>
      </c>
      <c r="G2070" t="s">
        <v>27</v>
      </c>
      <c r="H2070" t="s">
        <v>81</v>
      </c>
      <c r="I2070" t="s">
        <v>82</v>
      </c>
    </row>
    <row r="2071" spans="1:9" x14ac:dyDescent="0.3">
      <c r="A2071">
        <v>1197831</v>
      </c>
      <c r="B2071" s="16">
        <v>44231</v>
      </c>
      <c r="C2071" t="s">
        <v>23</v>
      </c>
      <c r="D2071">
        <v>700</v>
      </c>
      <c r="E2071">
        <v>210000</v>
      </c>
      <c r="F2071">
        <v>105000</v>
      </c>
      <c r="G2071" t="s">
        <v>48</v>
      </c>
      <c r="H2071" t="s">
        <v>94</v>
      </c>
      <c r="I2071" t="s">
        <v>95</v>
      </c>
    </row>
    <row r="2072" spans="1:9" x14ac:dyDescent="0.3">
      <c r="A2072">
        <v>1197831</v>
      </c>
      <c r="B2072" s="16">
        <v>44231</v>
      </c>
      <c r="C2072" t="s">
        <v>19</v>
      </c>
      <c r="D2072">
        <v>625</v>
      </c>
      <c r="E2072">
        <v>218750</v>
      </c>
      <c r="F2072">
        <v>76562.5</v>
      </c>
      <c r="G2072" t="s">
        <v>48</v>
      </c>
      <c r="H2072" t="s">
        <v>92</v>
      </c>
      <c r="I2072" t="s">
        <v>93</v>
      </c>
    </row>
    <row r="2073" spans="1:9" x14ac:dyDescent="0.3">
      <c r="A2073">
        <v>1189833</v>
      </c>
      <c r="B2073" s="16">
        <v>44231</v>
      </c>
      <c r="C2073" t="s">
        <v>20</v>
      </c>
      <c r="D2073">
        <v>550</v>
      </c>
      <c r="E2073">
        <v>247500</v>
      </c>
      <c r="F2073">
        <v>111375</v>
      </c>
      <c r="G2073" t="s">
        <v>36</v>
      </c>
      <c r="H2073" t="s">
        <v>53</v>
      </c>
      <c r="I2073" t="s">
        <v>54</v>
      </c>
    </row>
    <row r="2074" spans="1:9" x14ac:dyDescent="0.3">
      <c r="A2074">
        <v>1197831</v>
      </c>
      <c r="B2074" s="16">
        <v>44231</v>
      </c>
      <c r="C2074" t="s">
        <v>22</v>
      </c>
      <c r="D2074">
        <v>600</v>
      </c>
      <c r="E2074">
        <v>270000</v>
      </c>
      <c r="F2074">
        <v>94500</v>
      </c>
      <c r="G2074" t="s">
        <v>48</v>
      </c>
      <c r="H2074" t="s">
        <v>94</v>
      </c>
      <c r="I2074" t="s">
        <v>95</v>
      </c>
    </row>
    <row r="2075" spans="1:9" x14ac:dyDescent="0.3">
      <c r="A2075">
        <v>1197831</v>
      </c>
      <c r="B2075" s="16">
        <v>44231</v>
      </c>
      <c r="C2075" t="s">
        <v>17</v>
      </c>
      <c r="D2075">
        <v>975</v>
      </c>
      <c r="E2075">
        <v>341250</v>
      </c>
      <c r="F2075">
        <v>136500</v>
      </c>
      <c r="G2075" t="s">
        <v>48</v>
      </c>
      <c r="H2075" t="s">
        <v>92</v>
      </c>
      <c r="I2075" t="s">
        <v>93</v>
      </c>
    </row>
    <row r="2076" spans="1:9" x14ac:dyDescent="0.3">
      <c r="A2076">
        <v>1128299</v>
      </c>
      <c r="B2076" s="16">
        <v>44231</v>
      </c>
      <c r="C2076" t="s">
        <v>23</v>
      </c>
      <c r="D2076">
        <v>700</v>
      </c>
      <c r="E2076">
        <v>490000</v>
      </c>
      <c r="F2076">
        <v>49000</v>
      </c>
      <c r="G2076" t="s">
        <v>31</v>
      </c>
      <c r="H2076" t="s">
        <v>32</v>
      </c>
      <c r="I2076" t="s">
        <v>33</v>
      </c>
    </row>
    <row r="2077" spans="1:9" x14ac:dyDescent="0.3">
      <c r="A2077">
        <v>1197831</v>
      </c>
      <c r="B2077" s="16">
        <v>44232</v>
      </c>
      <c r="C2077" t="s">
        <v>21</v>
      </c>
      <c r="D2077">
        <v>39</v>
      </c>
      <c r="E2077">
        <v>936</v>
      </c>
      <c r="F2077">
        <v>308.87999999999994</v>
      </c>
      <c r="G2077" t="s">
        <v>15</v>
      </c>
      <c r="H2077" t="s">
        <v>125</v>
      </c>
      <c r="I2077" t="s">
        <v>126</v>
      </c>
    </row>
    <row r="2078" spans="1:9" x14ac:dyDescent="0.3">
      <c r="A2078">
        <v>1197831</v>
      </c>
      <c r="B2078" s="16">
        <v>44232</v>
      </c>
      <c r="C2078" t="s">
        <v>21</v>
      </c>
      <c r="D2078">
        <v>34</v>
      </c>
      <c r="E2078">
        <v>1088</v>
      </c>
      <c r="F2078">
        <v>478.72</v>
      </c>
      <c r="G2078" t="s">
        <v>15</v>
      </c>
      <c r="H2078" t="s">
        <v>125</v>
      </c>
      <c r="I2078" t="s">
        <v>126</v>
      </c>
    </row>
    <row r="2079" spans="1:9" x14ac:dyDescent="0.3">
      <c r="A2079">
        <v>1197831</v>
      </c>
      <c r="B2079" s="16">
        <v>44232</v>
      </c>
      <c r="C2079" t="s">
        <v>20</v>
      </c>
      <c r="D2079">
        <v>65</v>
      </c>
      <c r="E2079">
        <v>1885</v>
      </c>
      <c r="F2079">
        <v>848.24999999999989</v>
      </c>
      <c r="G2079" t="s">
        <v>15</v>
      </c>
      <c r="H2079" t="s">
        <v>123</v>
      </c>
      <c r="I2079" t="s">
        <v>124</v>
      </c>
    </row>
    <row r="2080" spans="1:9" x14ac:dyDescent="0.3">
      <c r="A2080">
        <v>1197831</v>
      </c>
      <c r="B2080" s="16">
        <v>44232</v>
      </c>
      <c r="C2080" t="s">
        <v>19</v>
      </c>
      <c r="D2080">
        <v>54</v>
      </c>
      <c r="E2080">
        <v>1998</v>
      </c>
      <c r="F2080">
        <v>999</v>
      </c>
      <c r="G2080" t="s">
        <v>15</v>
      </c>
      <c r="H2080" t="s">
        <v>123</v>
      </c>
      <c r="I2080" t="s">
        <v>124</v>
      </c>
    </row>
    <row r="2081" spans="1:9" x14ac:dyDescent="0.3">
      <c r="A2081">
        <v>1197831</v>
      </c>
      <c r="B2081" s="16">
        <v>44232</v>
      </c>
      <c r="C2081" t="s">
        <v>22</v>
      </c>
      <c r="D2081">
        <v>66</v>
      </c>
      <c r="E2081">
        <v>2574</v>
      </c>
      <c r="F2081">
        <v>952.38</v>
      </c>
      <c r="G2081" t="s">
        <v>15</v>
      </c>
      <c r="H2081" t="s">
        <v>125</v>
      </c>
      <c r="I2081" t="s">
        <v>126</v>
      </c>
    </row>
    <row r="2082" spans="1:9" x14ac:dyDescent="0.3">
      <c r="A2082">
        <v>1197831</v>
      </c>
      <c r="B2082" s="16">
        <v>44232</v>
      </c>
      <c r="C2082" t="s">
        <v>22</v>
      </c>
      <c r="D2082">
        <v>60</v>
      </c>
      <c r="E2082">
        <v>2940</v>
      </c>
      <c r="F2082">
        <v>1293.5999999999999</v>
      </c>
      <c r="G2082" t="s">
        <v>15</v>
      </c>
      <c r="H2082" t="s">
        <v>125</v>
      </c>
      <c r="I2082" t="s">
        <v>126</v>
      </c>
    </row>
    <row r="2083" spans="1:9" x14ac:dyDescent="0.3">
      <c r="A2083">
        <v>1197831</v>
      </c>
      <c r="B2083" s="16">
        <v>44232</v>
      </c>
      <c r="C2083" t="s">
        <v>23</v>
      </c>
      <c r="D2083">
        <v>96</v>
      </c>
      <c r="E2083">
        <v>3072</v>
      </c>
      <c r="F2083">
        <v>1198.08</v>
      </c>
      <c r="G2083" t="s">
        <v>15</v>
      </c>
      <c r="H2083" t="s">
        <v>125</v>
      </c>
      <c r="I2083" t="s">
        <v>126</v>
      </c>
    </row>
    <row r="2084" spans="1:9" x14ac:dyDescent="0.3">
      <c r="A2084">
        <v>1197831</v>
      </c>
      <c r="B2084" s="16">
        <v>44232</v>
      </c>
      <c r="C2084" t="s">
        <v>23</v>
      </c>
      <c r="D2084">
        <v>84</v>
      </c>
      <c r="E2084">
        <v>3276</v>
      </c>
      <c r="F2084">
        <v>1474.1999999999998</v>
      </c>
      <c r="G2084" t="s">
        <v>15</v>
      </c>
      <c r="H2084" t="s">
        <v>125</v>
      </c>
      <c r="I2084" t="s">
        <v>126</v>
      </c>
    </row>
    <row r="2085" spans="1:9" x14ac:dyDescent="0.3">
      <c r="A2085">
        <v>1189833</v>
      </c>
      <c r="B2085" s="16">
        <v>44232</v>
      </c>
      <c r="C2085" t="s">
        <v>21</v>
      </c>
      <c r="D2085">
        <v>113</v>
      </c>
      <c r="E2085">
        <v>4068</v>
      </c>
      <c r="F2085">
        <v>2156.04</v>
      </c>
      <c r="G2085" t="s">
        <v>36</v>
      </c>
      <c r="H2085" t="s">
        <v>53</v>
      </c>
      <c r="I2085" t="s">
        <v>54</v>
      </c>
    </row>
    <row r="2086" spans="1:9" x14ac:dyDescent="0.3">
      <c r="A2086">
        <v>1197831</v>
      </c>
      <c r="B2086" s="16">
        <v>44232</v>
      </c>
      <c r="C2086" t="s">
        <v>17</v>
      </c>
      <c r="D2086">
        <v>149</v>
      </c>
      <c r="E2086">
        <v>5811</v>
      </c>
      <c r="F2086">
        <v>2905.5</v>
      </c>
      <c r="G2086" t="s">
        <v>15</v>
      </c>
      <c r="H2086" t="s">
        <v>123</v>
      </c>
      <c r="I2086" t="s">
        <v>124</v>
      </c>
    </row>
    <row r="2087" spans="1:9" x14ac:dyDescent="0.3">
      <c r="A2087">
        <v>1128299</v>
      </c>
      <c r="B2087" s="16">
        <v>44232</v>
      </c>
      <c r="C2087" t="s">
        <v>17</v>
      </c>
      <c r="D2087">
        <v>263</v>
      </c>
      <c r="E2087">
        <v>10257</v>
      </c>
      <c r="F2087">
        <v>3589.9500000000003</v>
      </c>
      <c r="G2087" t="s">
        <v>31</v>
      </c>
      <c r="H2087" t="s">
        <v>32</v>
      </c>
      <c r="I2087" t="s">
        <v>33</v>
      </c>
    </row>
    <row r="2088" spans="1:9" x14ac:dyDescent="0.3">
      <c r="A2088">
        <v>1128299</v>
      </c>
      <c r="B2088" s="16">
        <v>44232</v>
      </c>
      <c r="C2088" t="s">
        <v>17</v>
      </c>
      <c r="D2088">
        <v>263</v>
      </c>
      <c r="E2088">
        <v>13676</v>
      </c>
      <c r="F2088">
        <v>6017.4400000000005</v>
      </c>
      <c r="G2088" t="s">
        <v>31</v>
      </c>
      <c r="H2088" t="s">
        <v>32</v>
      </c>
      <c r="I2088" t="s">
        <v>33</v>
      </c>
    </row>
    <row r="2089" spans="1:9" x14ac:dyDescent="0.3">
      <c r="A2089">
        <v>1197831</v>
      </c>
      <c r="B2089" s="16">
        <v>44232</v>
      </c>
      <c r="C2089" t="s">
        <v>21</v>
      </c>
      <c r="D2089">
        <v>125</v>
      </c>
      <c r="E2089">
        <v>43750</v>
      </c>
      <c r="F2089">
        <v>13125</v>
      </c>
      <c r="G2089" t="s">
        <v>15</v>
      </c>
      <c r="H2089" t="s">
        <v>125</v>
      </c>
      <c r="I2089" t="s">
        <v>126</v>
      </c>
    </row>
    <row r="2090" spans="1:9" x14ac:dyDescent="0.3">
      <c r="A2090">
        <v>1197831</v>
      </c>
      <c r="B2090" s="16">
        <v>44232</v>
      </c>
      <c r="C2090" t="s">
        <v>20</v>
      </c>
      <c r="D2090">
        <v>250</v>
      </c>
      <c r="E2090">
        <v>75000.000000000015</v>
      </c>
      <c r="F2090">
        <v>22500.000000000004</v>
      </c>
      <c r="G2090" t="s">
        <v>15</v>
      </c>
      <c r="H2090" t="s">
        <v>123</v>
      </c>
      <c r="I2090" t="s">
        <v>124</v>
      </c>
    </row>
    <row r="2091" spans="1:9" x14ac:dyDescent="0.3">
      <c r="A2091">
        <v>1197831</v>
      </c>
      <c r="B2091" s="16">
        <v>44232</v>
      </c>
      <c r="C2091" t="s">
        <v>19</v>
      </c>
      <c r="D2091">
        <v>200</v>
      </c>
      <c r="E2091">
        <v>80000</v>
      </c>
      <c r="F2091">
        <v>32000</v>
      </c>
      <c r="G2091" t="s">
        <v>15</v>
      </c>
      <c r="H2091" t="s">
        <v>123</v>
      </c>
      <c r="I2091" t="s">
        <v>124</v>
      </c>
    </row>
    <row r="2092" spans="1:9" x14ac:dyDescent="0.3">
      <c r="A2092">
        <v>1197831</v>
      </c>
      <c r="B2092" s="16">
        <v>44232</v>
      </c>
      <c r="C2092" t="s">
        <v>22</v>
      </c>
      <c r="D2092">
        <v>200</v>
      </c>
      <c r="E2092">
        <v>100000</v>
      </c>
      <c r="F2092">
        <v>30000</v>
      </c>
      <c r="G2092" t="s">
        <v>15</v>
      </c>
      <c r="H2092" t="s">
        <v>125</v>
      </c>
      <c r="I2092" t="s">
        <v>126</v>
      </c>
    </row>
    <row r="2093" spans="1:9" x14ac:dyDescent="0.3">
      <c r="A2093">
        <v>1197831</v>
      </c>
      <c r="B2093" s="16">
        <v>44232</v>
      </c>
      <c r="C2093" t="s">
        <v>23</v>
      </c>
      <c r="D2093">
        <v>300</v>
      </c>
      <c r="E2093">
        <v>120000</v>
      </c>
      <c r="F2093">
        <v>42000</v>
      </c>
      <c r="G2093" t="s">
        <v>15</v>
      </c>
      <c r="H2093" t="s">
        <v>125</v>
      </c>
      <c r="I2093" t="s">
        <v>126</v>
      </c>
    </row>
    <row r="2094" spans="1:9" x14ac:dyDescent="0.3">
      <c r="A2094">
        <v>1189833</v>
      </c>
      <c r="B2094" s="16">
        <v>44232</v>
      </c>
      <c r="C2094" t="s">
        <v>21</v>
      </c>
      <c r="D2094">
        <v>450</v>
      </c>
      <c r="E2094">
        <v>180000</v>
      </c>
      <c r="F2094">
        <v>72000</v>
      </c>
      <c r="G2094" t="s">
        <v>36</v>
      </c>
      <c r="H2094" t="s">
        <v>53</v>
      </c>
      <c r="I2094" t="s">
        <v>54</v>
      </c>
    </row>
    <row r="2095" spans="1:9" x14ac:dyDescent="0.3">
      <c r="A2095">
        <v>1197831</v>
      </c>
      <c r="B2095" s="16">
        <v>44232</v>
      </c>
      <c r="C2095" t="s">
        <v>17</v>
      </c>
      <c r="D2095">
        <v>550</v>
      </c>
      <c r="E2095">
        <v>220000</v>
      </c>
      <c r="F2095">
        <v>88000</v>
      </c>
      <c r="G2095" t="s">
        <v>15</v>
      </c>
      <c r="H2095" t="s">
        <v>123</v>
      </c>
      <c r="I2095" t="s">
        <v>124</v>
      </c>
    </row>
    <row r="2096" spans="1:9" x14ac:dyDescent="0.3">
      <c r="A2096">
        <v>1128299</v>
      </c>
      <c r="B2096" s="16">
        <v>44232</v>
      </c>
      <c r="C2096" t="s">
        <v>17</v>
      </c>
      <c r="D2096">
        <v>875</v>
      </c>
      <c r="E2096">
        <v>481250.00000000006</v>
      </c>
      <c r="F2096">
        <v>144375.00000000003</v>
      </c>
      <c r="G2096" t="s">
        <v>31</v>
      </c>
      <c r="H2096" t="s">
        <v>32</v>
      </c>
      <c r="I2096" t="s">
        <v>33</v>
      </c>
    </row>
    <row r="2097" spans="1:9" x14ac:dyDescent="0.3">
      <c r="A2097">
        <v>1185732</v>
      </c>
      <c r="B2097" s="16">
        <v>44233</v>
      </c>
      <c r="C2097" t="s">
        <v>21</v>
      </c>
      <c r="D2097">
        <v>23</v>
      </c>
      <c r="E2097">
        <v>575</v>
      </c>
      <c r="F2097">
        <v>253</v>
      </c>
      <c r="G2097" t="s">
        <v>36</v>
      </c>
      <c r="H2097" t="s">
        <v>112</v>
      </c>
      <c r="I2097" t="s">
        <v>113</v>
      </c>
    </row>
    <row r="2098" spans="1:9" x14ac:dyDescent="0.3">
      <c r="A2098">
        <v>1185732</v>
      </c>
      <c r="B2098" s="16">
        <v>44233</v>
      </c>
      <c r="C2098" t="s">
        <v>23</v>
      </c>
      <c r="D2098">
        <v>68</v>
      </c>
      <c r="E2098">
        <v>952</v>
      </c>
      <c r="F2098">
        <v>514.08000000000004</v>
      </c>
      <c r="G2098" t="s">
        <v>36</v>
      </c>
      <c r="H2098" t="s">
        <v>112</v>
      </c>
      <c r="I2098" t="s">
        <v>113</v>
      </c>
    </row>
    <row r="2099" spans="1:9" x14ac:dyDescent="0.3">
      <c r="A2099">
        <v>1185732</v>
      </c>
      <c r="B2099" s="16">
        <v>44233</v>
      </c>
      <c r="C2099" t="s">
        <v>20</v>
      </c>
      <c r="D2099">
        <v>56</v>
      </c>
      <c r="E2099">
        <v>1064</v>
      </c>
      <c r="F2099">
        <v>436.23999999999995</v>
      </c>
      <c r="G2099" t="s">
        <v>36</v>
      </c>
      <c r="H2099" t="s">
        <v>110</v>
      </c>
      <c r="I2099" t="s">
        <v>111</v>
      </c>
    </row>
    <row r="2100" spans="1:9" x14ac:dyDescent="0.3">
      <c r="A2100">
        <v>1185732</v>
      </c>
      <c r="B2100" s="16">
        <v>44233</v>
      </c>
      <c r="C2100" t="s">
        <v>19</v>
      </c>
      <c r="D2100">
        <v>45</v>
      </c>
      <c r="E2100">
        <v>1260</v>
      </c>
      <c r="F2100">
        <v>579.59999999999991</v>
      </c>
      <c r="G2100" t="s">
        <v>36</v>
      </c>
      <c r="H2100" t="s">
        <v>110</v>
      </c>
      <c r="I2100" t="s">
        <v>111</v>
      </c>
    </row>
    <row r="2101" spans="1:9" x14ac:dyDescent="0.3">
      <c r="A2101">
        <v>1185732</v>
      </c>
      <c r="B2101" s="16">
        <v>44233</v>
      </c>
      <c r="C2101" t="s">
        <v>22</v>
      </c>
      <c r="D2101">
        <v>38</v>
      </c>
      <c r="E2101">
        <v>1444</v>
      </c>
      <c r="F2101">
        <v>938.6</v>
      </c>
      <c r="G2101" t="s">
        <v>36</v>
      </c>
      <c r="H2101" t="s">
        <v>112</v>
      </c>
      <c r="I2101" t="s">
        <v>113</v>
      </c>
    </row>
    <row r="2102" spans="1:9" x14ac:dyDescent="0.3">
      <c r="A2102">
        <v>1185732</v>
      </c>
      <c r="B2102" s="16">
        <v>44233</v>
      </c>
      <c r="C2102" t="s">
        <v>17</v>
      </c>
      <c r="D2102">
        <v>145</v>
      </c>
      <c r="E2102">
        <v>4060</v>
      </c>
      <c r="F2102">
        <v>1786.4</v>
      </c>
      <c r="G2102" t="s">
        <v>36</v>
      </c>
      <c r="H2102" t="s">
        <v>110</v>
      </c>
      <c r="I2102" t="s">
        <v>111</v>
      </c>
    </row>
    <row r="2103" spans="1:9" x14ac:dyDescent="0.3">
      <c r="A2103">
        <v>1189833</v>
      </c>
      <c r="B2103" s="16">
        <v>44233</v>
      </c>
      <c r="C2103" t="s">
        <v>22</v>
      </c>
      <c r="D2103">
        <v>124</v>
      </c>
      <c r="E2103">
        <v>5208</v>
      </c>
      <c r="F2103">
        <v>3645.6000000000004</v>
      </c>
      <c r="G2103" t="s">
        <v>36</v>
      </c>
      <c r="H2103" t="s">
        <v>53</v>
      </c>
      <c r="I2103" t="s">
        <v>54</v>
      </c>
    </row>
    <row r="2104" spans="1:9" x14ac:dyDescent="0.3">
      <c r="A2104">
        <v>1128299</v>
      </c>
      <c r="B2104" s="16">
        <v>44233</v>
      </c>
      <c r="C2104" t="s">
        <v>19</v>
      </c>
      <c r="D2104">
        <v>236</v>
      </c>
      <c r="E2104">
        <v>13688</v>
      </c>
      <c r="F2104">
        <v>3422</v>
      </c>
      <c r="G2104" t="s">
        <v>31</v>
      </c>
      <c r="H2104" t="s">
        <v>32</v>
      </c>
      <c r="I2104" t="s">
        <v>33</v>
      </c>
    </row>
    <row r="2105" spans="1:9" x14ac:dyDescent="0.3">
      <c r="A2105">
        <v>1128299</v>
      </c>
      <c r="B2105" s="16">
        <v>44233</v>
      </c>
      <c r="C2105" t="s">
        <v>19</v>
      </c>
      <c r="D2105">
        <v>306</v>
      </c>
      <c r="E2105">
        <v>14076</v>
      </c>
      <c r="F2105">
        <v>2815.2000000000003</v>
      </c>
      <c r="G2105" t="s">
        <v>31</v>
      </c>
      <c r="H2105" t="s">
        <v>32</v>
      </c>
      <c r="I2105" t="s">
        <v>33</v>
      </c>
    </row>
    <row r="2106" spans="1:9" x14ac:dyDescent="0.3">
      <c r="A2106">
        <v>1185732</v>
      </c>
      <c r="B2106" s="16">
        <v>44233</v>
      </c>
      <c r="C2106" t="s">
        <v>21</v>
      </c>
      <c r="D2106">
        <v>75</v>
      </c>
      <c r="E2106">
        <v>18750.000000000004</v>
      </c>
      <c r="F2106">
        <v>5625.0000000000009</v>
      </c>
      <c r="G2106" t="s">
        <v>36</v>
      </c>
      <c r="H2106" t="s">
        <v>112</v>
      </c>
      <c r="I2106" t="s">
        <v>113</v>
      </c>
    </row>
    <row r="2107" spans="1:9" x14ac:dyDescent="0.3">
      <c r="A2107">
        <v>1185732</v>
      </c>
      <c r="B2107" s="16">
        <v>44233</v>
      </c>
      <c r="C2107" t="s">
        <v>23</v>
      </c>
      <c r="D2107">
        <v>250</v>
      </c>
      <c r="E2107">
        <v>37499.999999999993</v>
      </c>
      <c r="F2107">
        <v>14999.999999999998</v>
      </c>
      <c r="G2107" t="s">
        <v>36</v>
      </c>
      <c r="H2107" t="s">
        <v>112</v>
      </c>
      <c r="I2107" t="s">
        <v>113</v>
      </c>
    </row>
    <row r="2108" spans="1:9" x14ac:dyDescent="0.3">
      <c r="A2108">
        <v>1185732</v>
      </c>
      <c r="B2108" s="16">
        <v>44233</v>
      </c>
      <c r="C2108" t="s">
        <v>20</v>
      </c>
      <c r="D2108">
        <v>200</v>
      </c>
      <c r="E2108">
        <v>40000.000000000015</v>
      </c>
      <c r="F2108">
        <v>12000.000000000004</v>
      </c>
      <c r="G2108" t="s">
        <v>36</v>
      </c>
      <c r="H2108" t="s">
        <v>110</v>
      </c>
      <c r="I2108" t="s">
        <v>111</v>
      </c>
    </row>
    <row r="2109" spans="1:9" x14ac:dyDescent="0.3">
      <c r="A2109">
        <v>1185732</v>
      </c>
      <c r="B2109" s="16">
        <v>44233</v>
      </c>
      <c r="C2109" t="s">
        <v>19</v>
      </c>
      <c r="D2109">
        <v>150</v>
      </c>
      <c r="E2109">
        <v>45000.000000000007</v>
      </c>
      <c r="F2109">
        <v>15750.000000000002</v>
      </c>
      <c r="G2109" t="s">
        <v>36</v>
      </c>
      <c r="H2109" t="s">
        <v>110</v>
      </c>
      <c r="I2109" t="s">
        <v>111</v>
      </c>
    </row>
    <row r="2110" spans="1:9" x14ac:dyDescent="0.3">
      <c r="A2110">
        <v>1185732</v>
      </c>
      <c r="B2110" s="16">
        <v>44233</v>
      </c>
      <c r="C2110" t="s">
        <v>22</v>
      </c>
      <c r="D2110">
        <v>150</v>
      </c>
      <c r="E2110">
        <v>60000</v>
      </c>
      <c r="F2110">
        <v>30000</v>
      </c>
      <c r="G2110" t="s">
        <v>36</v>
      </c>
      <c r="H2110" t="s">
        <v>112</v>
      </c>
      <c r="I2110" t="s">
        <v>113</v>
      </c>
    </row>
    <row r="2111" spans="1:9" x14ac:dyDescent="0.3">
      <c r="A2111">
        <v>1185732</v>
      </c>
      <c r="B2111" s="16">
        <v>44233</v>
      </c>
      <c r="C2111" t="s">
        <v>17</v>
      </c>
      <c r="D2111">
        <v>500</v>
      </c>
      <c r="E2111">
        <v>150000.00000000003</v>
      </c>
      <c r="F2111">
        <v>45000.000000000007</v>
      </c>
      <c r="G2111" t="s">
        <v>36</v>
      </c>
      <c r="H2111" t="s">
        <v>110</v>
      </c>
      <c r="I2111" t="s">
        <v>111</v>
      </c>
    </row>
    <row r="2112" spans="1:9" x14ac:dyDescent="0.3">
      <c r="A2112">
        <v>1189833</v>
      </c>
      <c r="B2112" s="16">
        <v>44233</v>
      </c>
      <c r="C2112" t="s">
        <v>22</v>
      </c>
      <c r="D2112">
        <v>475</v>
      </c>
      <c r="E2112">
        <v>213750</v>
      </c>
      <c r="F2112">
        <v>128250.00000000001</v>
      </c>
      <c r="G2112" t="s">
        <v>36</v>
      </c>
      <c r="H2112" t="s">
        <v>53</v>
      </c>
      <c r="I2112" t="s">
        <v>54</v>
      </c>
    </row>
    <row r="2113" spans="1:9" x14ac:dyDescent="0.3">
      <c r="A2113">
        <v>1128299</v>
      </c>
      <c r="B2113" s="16">
        <v>44233</v>
      </c>
      <c r="C2113" t="s">
        <v>19</v>
      </c>
      <c r="D2113">
        <v>875</v>
      </c>
      <c r="E2113">
        <v>525000.00000000012</v>
      </c>
      <c r="F2113">
        <v>78750.000000000015</v>
      </c>
      <c r="G2113" t="s">
        <v>31</v>
      </c>
      <c r="H2113" t="s">
        <v>32</v>
      </c>
      <c r="I2113" t="s">
        <v>33</v>
      </c>
    </row>
    <row r="2114" spans="1:9" x14ac:dyDescent="0.3">
      <c r="A2114">
        <v>1185732</v>
      </c>
      <c r="B2114" s="16">
        <v>44234</v>
      </c>
      <c r="C2114" t="s">
        <v>20</v>
      </c>
      <c r="D2114">
        <v>248</v>
      </c>
      <c r="E2114">
        <v>5208</v>
      </c>
      <c r="F2114">
        <v>1562.3999999999999</v>
      </c>
      <c r="G2114" t="s">
        <v>48</v>
      </c>
      <c r="H2114" t="s">
        <v>90</v>
      </c>
      <c r="I2114" t="s">
        <v>91</v>
      </c>
    </row>
    <row r="2115" spans="1:9" x14ac:dyDescent="0.3">
      <c r="A2115">
        <v>1185732</v>
      </c>
      <c r="B2115" s="16">
        <v>44234</v>
      </c>
      <c r="C2115" t="s">
        <v>21</v>
      </c>
      <c r="D2115">
        <v>169</v>
      </c>
      <c r="E2115">
        <v>5577</v>
      </c>
      <c r="F2115">
        <v>2509.6499999999996</v>
      </c>
      <c r="G2115" t="s">
        <v>48</v>
      </c>
      <c r="H2115" t="s">
        <v>92</v>
      </c>
      <c r="I2115" t="s">
        <v>93</v>
      </c>
    </row>
    <row r="2116" spans="1:9" x14ac:dyDescent="0.3">
      <c r="A2116">
        <v>1185732</v>
      </c>
      <c r="B2116" s="16">
        <v>44234</v>
      </c>
      <c r="C2116" t="s">
        <v>20</v>
      </c>
      <c r="D2116">
        <v>217</v>
      </c>
      <c r="E2116">
        <v>6293</v>
      </c>
      <c r="F2116">
        <v>2328.41</v>
      </c>
      <c r="G2116" t="s">
        <v>48</v>
      </c>
      <c r="H2116" t="s">
        <v>90</v>
      </c>
      <c r="I2116" t="s">
        <v>91</v>
      </c>
    </row>
    <row r="2117" spans="1:9" x14ac:dyDescent="0.3">
      <c r="A2117">
        <v>1185732</v>
      </c>
      <c r="B2117" s="16">
        <v>44234</v>
      </c>
      <c r="C2117" t="s">
        <v>19</v>
      </c>
      <c r="D2117">
        <v>247</v>
      </c>
      <c r="E2117">
        <v>6669</v>
      </c>
      <c r="F2117">
        <v>2534.2200000000003</v>
      </c>
      <c r="G2117" t="s">
        <v>48</v>
      </c>
      <c r="H2117" t="s">
        <v>90</v>
      </c>
      <c r="I2117" t="s">
        <v>91</v>
      </c>
    </row>
    <row r="2118" spans="1:9" x14ac:dyDescent="0.3">
      <c r="A2118">
        <v>1185732</v>
      </c>
      <c r="B2118" s="16">
        <v>44234</v>
      </c>
      <c r="C2118" t="s">
        <v>23</v>
      </c>
      <c r="D2118">
        <v>216</v>
      </c>
      <c r="E2118">
        <v>7344</v>
      </c>
      <c r="F2118">
        <v>4773.6000000000004</v>
      </c>
      <c r="G2118" t="s">
        <v>48</v>
      </c>
      <c r="H2118" t="s">
        <v>92</v>
      </c>
      <c r="I2118" t="s">
        <v>93</v>
      </c>
    </row>
    <row r="2119" spans="1:9" x14ac:dyDescent="0.3">
      <c r="A2119">
        <v>1189833</v>
      </c>
      <c r="B2119" s="16">
        <v>44234</v>
      </c>
      <c r="C2119" t="s">
        <v>23</v>
      </c>
      <c r="D2119">
        <v>143</v>
      </c>
      <c r="E2119">
        <v>8294</v>
      </c>
      <c r="F2119">
        <v>2902.8999999999996</v>
      </c>
      <c r="G2119" t="s">
        <v>36</v>
      </c>
      <c r="H2119" t="s">
        <v>53</v>
      </c>
      <c r="I2119" t="s">
        <v>54</v>
      </c>
    </row>
    <row r="2120" spans="1:9" x14ac:dyDescent="0.3">
      <c r="A2120">
        <v>1185732</v>
      </c>
      <c r="B2120" s="16">
        <v>44234</v>
      </c>
      <c r="C2120" t="s">
        <v>19</v>
      </c>
      <c r="D2120">
        <v>218</v>
      </c>
      <c r="E2120">
        <v>8502</v>
      </c>
      <c r="F2120">
        <v>3910.9199999999996</v>
      </c>
      <c r="G2120" t="s">
        <v>48</v>
      </c>
      <c r="H2120" t="s">
        <v>90</v>
      </c>
      <c r="I2120" t="s">
        <v>91</v>
      </c>
    </row>
    <row r="2121" spans="1:9" x14ac:dyDescent="0.3">
      <c r="A2121">
        <v>1185732</v>
      </c>
      <c r="B2121" s="16">
        <v>44234</v>
      </c>
      <c r="C2121" t="s">
        <v>22</v>
      </c>
      <c r="D2121">
        <v>189</v>
      </c>
      <c r="E2121">
        <v>9261</v>
      </c>
      <c r="F2121">
        <v>4352.67</v>
      </c>
      <c r="G2121" t="s">
        <v>48</v>
      </c>
      <c r="H2121" t="s">
        <v>92</v>
      </c>
      <c r="I2121" t="s">
        <v>93</v>
      </c>
    </row>
    <row r="2122" spans="1:9" x14ac:dyDescent="0.3">
      <c r="A2122">
        <v>1128299</v>
      </c>
      <c r="B2122" s="16">
        <v>44234</v>
      </c>
      <c r="C2122" t="s">
        <v>20</v>
      </c>
      <c r="D2122">
        <v>247</v>
      </c>
      <c r="E2122">
        <v>9880</v>
      </c>
      <c r="F2122">
        <v>3359.2000000000003</v>
      </c>
      <c r="G2122" t="s">
        <v>31</v>
      </c>
      <c r="H2122" t="s">
        <v>32</v>
      </c>
      <c r="I2122" t="s">
        <v>33</v>
      </c>
    </row>
    <row r="2123" spans="1:9" x14ac:dyDescent="0.3">
      <c r="A2123">
        <v>1128299</v>
      </c>
      <c r="B2123" s="16">
        <v>44234</v>
      </c>
      <c r="C2123" t="s">
        <v>20</v>
      </c>
      <c r="D2123">
        <v>210</v>
      </c>
      <c r="E2123">
        <v>10500</v>
      </c>
      <c r="F2123">
        <v>4200</v>
      </c>
      <c r="G2123" t="s">
        <v>31</v>
      </c>
      <c r="H2123" t="s">
        <v>32</v>
      </c>
      <c r="I2123" t="s">
        <v>33</v>
      </c>
    </row>
    <row r="2124" spans="1:9" x14ac:dyDescent="0.3">
      <c r="A2124">
        <v>1185732</v>
      </c>
      <c r="B2124" s="16">
        <v>44234</v>
      </c>
      <c r="C2124" t="s">
        <v>17</v>
      </c>
      <c r="D2124">
        <v>376</v>
      </c>
      <c r="E2124">
        <v>11656</v>
      </c>
      <c r="F2124">
        <v>5594.88</v>
      </c>
      <c r="G2124" t="s">
        <v>48</v>
      </c>
      <c r="H2124" t="s">
        <v>90</v>
      </c>
      <c r="I2124" t="s">
        <v>91</v>
      </c>
    </row>
    <row r="2125" spans="1:9" x14ac:dyDescent="0.3">
      <c r="A2125">
        <v>1185732</v>
      </c>
      <c r="B2125" s="16">
        <v>44234</v>
      </c>
      <c r="C2125" t="s">
        <v>17</v>
      </c>
      <c r="D2125">
        <v>312</v>
      </c>
      <c r="E2125">
        <v>11856</v>
      </c>
      <c r="F2125">
        <v>6995.0400000000009</v>
      </c>
      <c r="G2125" t="s">
        <v>48</v>
      </c>
      <c r="H2125" t="s">
        <v>90</v>
      </c>
      <c r="I2125" t="s">
        <v>91</v>
      </c>
    </row>
    <row r="2126" spans="1:9" x14ac:dyDescent="0.3">
      <c r="A2126">
        <v>1185732</v>
      </c>
      <c r="B2126" s="16">
        <v>44234</v>
      </c>
      <c r="C2126" t="s">
        <v>21</v>
      </c>
      <c r="D2126">
        <v>625</v>
      </c>
      <c r="E2126">
        <v>218750</v>
      </c>
      <c r="F2126">
        <v>65625</v>
      </c>
      <c r="G2126" t="s">
        <v>48</v>
      </c>
      <c r="H2126" t="s">
        <v>92</v>
      </c>
      <c r="I2126" t="s">
        <v>93</v>
      </c>
    </row>
    <row r="2127" spans="1:9" x14ac:dyDescent="0.3">
      <c r="A2127">
        <v>1185732</v>
      </c>
      <c r="B2127" s="16">
        <v>44234</v>
      </c>
      <c r="C2127" t="s">
        <v>20</v>
      </c>
      <c r="D2127">
        <v>775</v>
      </c>
      <c r="E2127">
        <v>232500.00000000003</v>
      </c>
      <c r="F2127">
        <v>58125.000000000007</v>
      </c>
      <c r="G2127" t="s">
        <v>48</v>
      </c>
      <c r="H2127" t="s">
        <v>90</v>
      </c>
      <c r="I2127" t="s">
        <v>91</v>
      </c>
    </row>
    <row r="2128" spans="1:9" x14ac:dyDescent="0.3">
      <c r="A2128">
        <v>1185732</v>
      </c>
      <c r="B2128" s="16">
        <v>44234</v>
      </c>
      <c r="C2128" t="s">
        <v>23</v>
      </c>
      <c r="D2128">
        <v>800</v>
      </c>
      <c r="E2128">
        <v>280000</v>
      </c>
      <c r="F2128">
        <v>140000</v>
      </c>
      <c r="G2128" t="s">
        <v>48</v>
      </c>
      <c r="H2128" t="s">
        <v>92</v>
      </c>
      <c r="I2128" t="s">
        <v>93</v>
      </c>
    </row>
    <row r="2129" spans="1:9" x14ac:dyDescent="0.3">
      <c r="A2129">
        <v>1189833</v>
      </c>
      <c r="B2129" s="16">
        <v>44234</v>
      </c>
      <c r="C2129" t="s">
        <v>23</v>
      </c>
      <c r="D2129">
        <v>475</v>
      </c>
      <c r="E2129">
        <v>285000</v>
      </c>
      <c r="F2129">
        <v>71250</v>
      </c>
      <c r="G2129" t="s">
        <v>36</v>
      </c>
      <c r="H2129" t="s">
        <v>53</v>
      </c>
      <c r="I2129" t="s">
        <v>54</v>
      </c>
    </row>
    <row r="2130" spans="1:9" x14ac:dyDescent="0.3">
      <c r="A2130">
        <v>1185732</v>
      </c>
      <c r="B2130" s="16">
        <v>44234</v>
      </c>
      <c r="C2130" t="s">
        <v>19</v>
      </c>
      <c r="D2130">
        <v>725</v>
      </c>
      <c r="E2130">
        <v>290000</v>
      </c>
      <c r="F2130">
        <v>101500</v>
      </c>
      <c r="G2130" t="s">
        <v>48</v>
      </c>
      <c r="H2130" t="s">
        <v>90</v>
      </c>
      <c r="I2130" t="s">
        <v>91</v>
      </c>
    </row>
    <row r="2131" spans="1:9" x14ac:dyDescent="0.3">
      <c r="A2131">
        <v>1185732</v>
      </c>
      <c r="B2131" s="16">
        <v>44234</v>
      </c>
      <c r="C2131" t="s">
        <v>22</v>
      </c>
      <c r="D2131">
        <v>700</v>
      </c>
      <c r="E2131">
        <v>350000</v>
      </c>
      <c r="F2131">
        <v>122499.99999999999</v>
      </c>
      <c r="G2131" t="s">
        <v>48</v>
      </c>
      <c r="H2131" t="s">
        <v>92</v>
      </c>
      <c r="I2131" t="s">
        <v>93</v>
      </c>
    </row>
    <row r="2132" spans="1:9" x14ac:dyDescent="0.3">
      <c r="A2132">
        <v>1128299</v>
      </c>
      <c r="B2132" s="16">
        <v>44234</v>
      </c>
      <c r="C2132" t="s">
        <v>20</v>
      </c>
      <c r="D2132">
        <v>725</v>
      </c>
      <c r="E2132">
        <v>398750.00000000006</v>
      </c>
      <c r="F2132">
        <v>119625.00000000003</v>
      </c>
      <c r="G2132" t="s">
        <v>31</v>
      </c>
      <c r="H2132" t="s">
        <v>32</v>
      </c>
      <c r="I2132" t="s">
        <v>33</v>
      </c>
    </row>
    <row r="2133" spans="1:9" x14ac:dyDescent="0.3">
      <c r="A2133">
        <v>1185732</v>
      </c>
      <c r="B2133" s="16">
        <v>44234</v>
      </c>
      <c r="C2133" t="s">
        <v>17</v>
      </c>
      <c r="D2133">
        <v>1075</v>
      </c>
      <c r="E2133">
        <v>430000</v>
      </c>
      <c r="F2133">
        <v>193500</v>
      </c>
      <c r="G2133" t="s">
        <v>48</v>
      </c>
      <c r="H2133" t="s">
        <v>90</v>
      </c>
      <c r="I2133" t="s">
        <v>91</v>
      </c>
    </row>
    <row r="2134" spans="1:9" x14ac:dyDescent="0.3">
      <c r="A2134">
        <v>1185732</v>
      </c>
      <c r="B2134" s="16">
        <v>44235</v>
      </c>
      <c r="C2134" t="s">
        <v>21</v>
      </c>
      <c r="D2134">
        <v>16</v>
      </c>
      <c r="E2134">
        <v>320</v>
      </c>
      <c r="F2134">
        <v>144</v>
      </c>
      <c r="G2134" t="s">
        <v>15</v>
      </c>
      <c r="H2134" t="s">
        <v>127</v>
      </c>
      <c r="I2134" t="s">
        <v>128</v>
      </c>
    </row>
    <row r="2135" spans="1:9" x14ac:dyDescent="0.3">
      <c r="A2135">
        <v>1185732</v>
      </c>
      <c r="B2135" s="16">
        <v>44235</v>
      </c>
      <c r="C2135" t="s">
        <v>21</v>
      </c>
      <c r="D2135">
        <v>13</v>
      </c>
      <c r="E2135">
        <v>377</v>
      </c>
      <c r="F2135">
        <v>203.58</v>
      </c>
      <c r="G2135" t="s">
        <v>15</v>
      </c>
      <c r="H2135" t="s">
        <v>127</v>
      </c>
      <c r="I2135" t="s">
        <v>128</v>
      </c>
    </row>
    <row r="2136" spans="1:9" x14ac:dyDescent="0.3">
      <c r="A2136">
        <v>1189833</v>
      </c>
      <c r="B2136" s="16">
        <v>44235</v>
      </c>
      <c r="C2136" t="s">
        <v>21</v>
      </c>
      <c r="D2136">
        <v>30</v>
      </c>
      <c r="E2136">
        <v>870</v>
      </c>
      <c r="F2136">
        <v>461.1</v>
      </c>
      <c r="G2136" t="s">
        <v>15</v>
      </c>
      <c r="H2136" t="s">
        <v>123</v>
      </c>
      <c r="I2136" t="s">
        <v>124</v>
      </c>
    </row>
    <row r="2137" spans="1:9" x14ac:dyDescent="0.3">
      <c r="A2137">
        <v>1185732</v>
      </c>
      <c r="B2137" s="16">
        <v>44235</v>
      </c>
      <c r="C2137" t="s">
        <v>20</v>
      </c>
      <c r="D2137">
        <v>53</v>
      </c>
      <c r="E2137">
        <v>954</v>
      </c>
      <c r="F2137">
        <v>410.22</v>
      </c>
      <c r="G2137" t="s">
        <v>15</v>
      </c>
      <c r="H2137" t="s">
        <v>125</v>
      </c>
      <c r="I2137" t="s">
        <v>126</v>
      </c>
    </row>
    <row r="2138" spans="1:9" x14ac:dyDescent="0.3">
      <c r="A2138">
        <v>1185732</v>
      </c>
      <c r="B2138" s="16">
        <v>44235</v>
      </c>
      <c r="C2138" t="s">
        <v>19</v>
      </c>
      <c r="D2138">
        <v>41</v>
      </c>
      <c r="E2138">
        <v>984</v>
      </c>
      <c r="F2138">
        <v>383.75999999999993</v>
      </c>
      <c r="G2138" t="s">
        <v>15</v>
      </c>
      <c r="H2138" t="s">
        <v>125</v>
      </c>
      <c r="I2138" t="s">
        <v>126</v>
      </c>
    </row>
    <row r="2139" spans="1:9" x14ac:dyDescent="0.3">
      <c r="A2139">
        <v>1185732</v>
      </c>
      <c r="B2139" s="16">
        <v>44235</v>
      </c>
      <c r="C2139" t="s">
        <v>20</v>
      </c>
      <c r="D2139">
        <v>49</v>
      </c>
      <c r="E2139">
        <v>1176</v>
      </c>
      <c r="F2139">
        <v>588</v>
      </c>
      <c r="G2139" t="s">
        <v>15</v>
      </c>
      <c r="H2139" t="s">
        <v>125</v>
      </c>
      <c r="I2139" t="s">
        <v>126</v>
      </c>
    </row>
    <row r="2140" spans="1:9" x14ac:dyDescent="0.3">
      <c r="A2140">
        <v>1185732</v>
      </c>
      <c r="B2140" s="16">
        <v>44235</v>
      </c>
      <c r="C2140" t="s">
        <v>19</v>
      </c>
      <c r="D2140">
        <v>36</v>
      </c>
      <c r="E2140">
        <v>1224</v>
      </c>
      <c r="F2140">
        <v>575.28</v>
      </c>
      <c r="G2140" t="s">
        <v>15</v>
      </c>
      <c r="H2140" t="s">
        <v>125</v>
      </c>
      <c r="I2140" t="s">
        <v>126</v>
      </c>
    </row>
    <row r="2141" spans="1:9" x14ac:dyDescent="0.3">
      <c r="A2141">
        <v>1185732</v>
      </c>
      <c r="B2141" s="16">
        <v>44235</v>
      </c>
      <c r="C2141" t="s">
        <v>22</v>
      </c>
      <c r="D2141">
        <v>40</v>
      </c>
      <c r="E2141">
        <v>1360</v>
      </c>
      <c r="F2141">
        <v>489.59999999999997</v>
      </c>
      <c r="G2141" t="s">
        <v>15</v>
      </c>
      <c r="H2141" t="s">
        <v>127</v>
      </c>
      <c r="I2141" t="s">
        <v>128</v>
      </c>
    </row>
    <row r="2142" spans="1:9" x14ac:dyDescent="0.3">
      <c r="A2142">
        <v>1185732</v>
      </c>
      <c r="B2142" s="16">
        <v>44235</v>
      </c>
      <c r="C2142" t="s">
        <v>22</v>
      </c>
      <c r="D2142">
        <v>35</v>
      </c>
      <c r="E2142">
        <v>1435</v>
      </c>
      <c r="F2142">
        <v>588.34999999999991</v>
      </c>
      <c r="G2142" t="s">
        <v>15</v>
      </c>
      <c r="H2142" t="s">
        <v>127</v>
      </c>
      <c r="I2142" t="s">
        <v>128</v>
      </c>
    </row>
    <row r="2143" spans="1:9" x14ac:dyDescent="0.3">
      <c r="A2143">
        <v>1189833</v>
      </c>
      <c r="B2143" s="16">
        <v>44235</v>
      </c>
      <c r="C2143" t="s">
        <v>20</v>
      </c>
      <c r="D2143">
        <v>63</v>
      </c>
      <c r="E2143">
        <v>1512</v>
      </c>
      <c r="F2143">
        <v>771.12</v>
      </c>
      <c r="G2143" t="s">
        <v>15</v>
      </c>
      <c r="H2143" t="s">
        <v>121</v>
      </c>
      <c r="I2143" t="s">
        <v>122</v>
      </c>
    </row>
    <row r="2144" spans="1:9" x14ac:dyDescent="0.3">
      <c r="A2144">
        <v>1189833</v>
      </c>
      <c r="B2144" s="16">
        <v>44235</v>
      </c>
      <c r="C2144" t="s">
        <v>19</v>
      </c>
      <c r="D2144">
        <v>53</v>
      </c>
      <c r="E2144">
        <v>1696</v>
      </c>
      <c r="F2144">
        <v>848</v>
      </c>
      <c r="G2144" t="s">
        <v>15</v>
      </c>
      <c r="H2144" t="s">
        <v>121</v>
      </c>
      <c r="I2144" t="s">
        <v>122</v>
      </c>
    </row>
    <row r="2145" spans="1:9" x14ac:dyDescent="0.3">
      <c r="A2145">
        <v>1189833</v>
      </c>
      <c r="B2145" s="16">
        <v>44235</v>
      </c>
      <c r="C2145" t="s">
        <v>22</v>
      </c>
      <c r="D2145">
        <v>47</v>
      </c>
      <c r="E2145">
        <v>1927</v>
      </c>
      <c r="F2145">
        <v>770.80000000000007</v>
      </c>
      <c r="G2145" t="s">
        <v>15</v>
      </c>
      <c r="H2145" t="s">
        <v>123</v>
      </c>
      <c r="I2145" t="s">
        <v>124</v>
      </c>
    </row>
    <row r="2146" spans="1:9" x14ac:dyDescent="0.3">
      <c r="A2146">
        <v>1185732</v>
      </c>
      <c r="B2146" s="16">
        <v>44235</v>
      </c>
      <c r="C2146" t="s">
        <v>23</v>
      </c>
      <c r="D2146">
        <v>77</v>
      </c>
      <c r="E2146">
        <v>2079</v>
      </c>
      <c r="F2146">
        <v>977.13000000000011</v>
      </c>
      <c r="G2146" t="s">
        <v>15</v>
      </c>
      <c r="H2146" t="s">
        <v>127</v>
      </c>
      <c r="I2146" t="s">
        <v>128</v>
      </c>
    </row>
    <row r="2147" spans="1:9" x14ac:dyDescent="0.3">
      <c r="A2147">
        <v>1185732</v>
      </c>
      <c r="B2147" s="16">
        <v>44235</v>
      </c>
      <c r="C2147" t="s">
        <v>23</v>
      </c>
      <c r="D2147">
        <v>65</v>
      </c>
      <c r="E2147">
        <v>2145</v>
      </c>
      <c r="F2147">
        <v>1136.8500000000001</v>
      </c>
      <c r="G2147" t="s">
        <v>15</v>
      </c>
      <c r="H2147" t="s">
        <v>127</v>
      </c>
      <c r="I2147" t="s">
        <v>128</v>
      </c>
    </row>
    <row r="2148" spans="1:9" x14ac:dyDescent="0.3">
      <c r="A2148">
        <v>1189833</v>
      </c>
      <c r="B2148" s="16">
        <v>44235</v>
      </c>
      <c r="C2148" t="s">
        <v>23</v>
      </c>
      <c r="D2148">
        <v>74</v>
      </c>
      <c r="E2148">
        <v>2368</v>
      </c>
      <c r="F2148">
        <v>1255.04</v>
      </c>
      <c r="G2148" t="s">
        <v>15</v>
      </c>
      <c r="H2148" t="s">
        <v>123</v>
      </c>
      <c r="I2148" t="s">
        <v>124</v>
      </c>
    </row>
    <row r="2149" spans="1:9" x14ac:dyDescent="0.3">
      <c r="A2149">
        <v>1185732</v>
      </c>
      <c r="B2149" s="16">
        <v>44235</v>
      </c>
      <c r="C2149" t="s">
        <v>17</v>
      </c>
      <c r="D2149">
        <v>162</v>
      </c>
      <c r="E2149">
        <v>3888</v>
      </c>
      <c r="F2149">
        <v>1555.1999999999998</v>
      </c>
      <c r="G2149" t="s">
        <v>15</v>
      </c>
      <c r="H2149" t="s">
        <v>125</v>
      </c>
      <c r="I2149" t="s">
        <v>126</v>
      </c>
    </row>
    <row r="2150" spans="1:9" x14ac:dyDescent="0.3">
      <c r="A2150">
        <v>1185732</v>
      </c>
      <c r="B2150" s="16">
        <v>44235</v>
      </c>
      <c r="C2150" t="s">
        <v>17</v>
      </c>
      <c r="D2150">
        <v>119</v>
      </c>
      <c r="E2150">
        <v>4046</v>
      </c>
      <c r="F2150">
        <v>1982.54</v>
      </c>
      <c r="G2150" t="s">
        <v>15</v>
      </c>
      <c r="H2150" t="s">
        <v>125</v>
      </c>
      <c r="I2150" t="s">
        <v>126</v>
      </c>
    </row>
    <row r="2151" spans="1:9" x14ac:dyDescent="0.3">
      <c r="A2151">
        <v>1189833</v>
      </c>
      <c r="B2151" s="16">
        <v>44235</v>
      </c>
      <c r="C2151" t="s">
        <v>17</v>
      </c>
      <c r="D2151">
        <v>147</v>
      </c>
      <c r="E2151">
        <v>4998</v>
      </c>
      <c r="F2151">
        <v>2399.04</v>
      </c>
      <c r="G2151" t="s">
        <v>15</v>
      </c>
      <c r="H2151" t="s">
        <v>121</v>
      </c>
      <c r="I2151" t="s">
        <v>122</v>
      </c>
    </row>
    <row r="2152" spans="1:9" x14ac:dyDescent="0.3">
      <c r="A2152">
        <v>1128299</v>
      </c>
      <c r="B2152" s="16">
        <v>44235</v>
      </c>
      <c r="C2152" t="s">
        <v>21</v>
      </c>
      <c r="D2152">
        <v>210</v>
      </c>
      <c r="E2152">
        <v>7770</v>
      </c>
      <c r="F2152">
        <v>2253.2999999999997</v>
      </c>
      <c r="G2152" t="s">
        <v>31</v>
      </c>
      <c r="H2152" t="s">
        <v>32</v>
      </c>
      <c r="I2152" t="s">
        <v>33</v>
      </c>
    </row>
    <row r="2153" spans="1:9" x14ac:dyDescent="0.3">
      <c r="A2153">
        <v>1189833</v>
      </c>
      <c r="B2153" s="16">
        <v>44235</v>
      </c>
      <c r="C2153" t="s">
        <v>17</v>
      </c>
      <c r="D2153">
        <v>203</v>
      </c>
      <c r="E2153">
        <v>8526</v>
      </c>
      <c r="F2153">
        <v>4945.0800000000008</v>
      </c>
      <c r="G2153" t="s">
        <v>36</v>
      </c>
      <c r="H2153" t="s">
        <v>53</v>
      </c>
      <c r="I2153" t="s">
        <v>54</v>
      </c>
    </row>
    <row r="2154" spans="1:9" x14ac:dyDescent="0.3">
      <c r="A2154">
        <v>1128299</v>
      </c>
      <c r="B2154" s="16">
        <v>44235</v>
      </c>
      <c r="C2154" t="s">
        <v>21</v>
      </c>
      <c r="D2154">
        <v>210</v>
      </c>
      <c r="E2154">
        <v>11130</v>
      </c>
      <c r="F2154">
        <v>4452</v>
      </c>
      <c r="G2154" t="s">
        <v>31</v>
      </c>
      <c r="H2154" t="s">
        <v>32</v>
      </c>
      <c r="I2154" t="s">
        <v>33</v>
      </c>
    </row>
    <row r="2155" spans="1:9" x14ac:dyDescent="0.3">
      <c r="A2155">
        <v>1185732</v>
      </c>
      <c r="B2155" s="16">
        <v>44235</v>
      </c>
      <c r="C2155" t="s">
        <v>21</v>
      </c>
      <c r="D2155">
        <v>50</v>
      </c>
      <c r="E2155">
        <v>15000</v>
      </c>
      <c r="F2155">
        <v>6000</v>
      </c>
      <c r="G2155" t="s">
        <v>15</v>
      </c>
      <c r="H2155" t="s">
        <v>127</v>
      </c>
      <c r="I2155" t="s">
        <v>128</v>
      </c>
    </row>
    <row r="2156" spans="1:9" x14ac:dyDescent="0.3">
      <c r="A2156">
        <v>1189833</v>
      </c>
      <c r="B2156" s="16">
        <v>44235</v>
      </c>
      <c r="C2156" t="s">
        <v>21</v>
      </c>
      <c r="D2156">
        <v>100</v>
      </c>
      <c r="E2156">
        <v>30000</v>
      </c>
      <c r="F2156">
        <v>12000</v>
      </c>
      <c r="G2156" t="s">
        <v>15</v>
      </c>
      <c r="H2156" t="s">
        <v>123</v>
      </c>
      <c r="I2156" t="s">
        <v>124</v>
      </c>
    </row>
    <row r="2157" spans="1:9" x14ac:dyDescent="0.3">
      <c r="A2157">
        <v>1185732</v>
      </c>
      <c r="B2157" s="16">
        <v>44235</v>
      </c>
      <c r="C2157" t="s">
        <v>19</v>
      </c>
      <c r="D2157">
        <v>125</v>
      </c>
      <c r="E2157">
        <v>43750</v>
      </c>
      <c r="F2157">
        <v>15312.499999999998</v>
      </c>
      <c r="G2157" t="s">
        <v>15</v>
      </c>
      <c r="H2157" t="s">
        <v>125</v>
      </c>
      <c r="I2157" t="s">
        <v>126</v>
      </c>
    </row>
    <row r="2158" spans="1:9" x14ac:dyDescent="0.3">
      <c r="A2158">
        <v>1185732</v>
      </c>
      <c r="B2158" s="16">
        <v>44235</v>
      </c>
      <c r="C2158" t="s">
        <v>20</v>
      </c>
      <c r="D2158">
        <v>175</v>
      </c>
      <c r="E2158">
        <v>43750.000000000015</v>
      </c>
      <c r="F2158">
        <v>17500.000000000007</v>
      </c>
      <c r="G2158" t="s">
        <v>15</v>
      </c>
      <c r="H2158" t="s">
        <v>125</v>
      </c>
      <c r="I2158" t="s">
        <v>126</v>
      </c>
    </row>
    <row r="2159" spans="1:9" x14ac:dyDescent="0.3">
      <c r="A2159">
        <v>1185732</v>
      </c>
      <c r="B2159" s="16">
        <v>44235</v>
      </c>
      <c r="C2159" t="s">
        <v>22</v>
      </c>
      <c r="D2159">
        <v>125</v>
      </c>
      <c r="E2159">
        <v>56250</v>
      </c>
      <c r="F2159">
        <v>16875</v>
      </c>
      <c r="G2159" t="s">
        <v>15</v>
      </c>
      <c r="H2159" t="s">
        <v>127</v>
      </c>
      <c r="I2159" t="s">
        <v>128</v>
      </c>
    </row>
    <row r="2160" spans="1:9" x14ac:dyDescent="0.3">
      <c r="A2160">
        <v>1189833</v>
      </c>
      <c r="B2160" s="16">
        <v>44235</v>
      </c>
      <c r="C2160" t="s">
        <v>20</v>
      </c>
      <c r="D2160">
        <v>225</v>
      </c>
      <c r="E2160">
        <v>56250.000000000015</v>
      </c>
      <c r="F2160">
        <v>22500.000000000007</v>
      </c>
      <c r="G2160" t="s">
        <v>15</v>
      </c>
      <c r="H2160" t="s">
        <v>121</v>
      </c>
      <c r="I2160" t="s">
        <v>122</v>
      </c>
    </row>
    <row r="2161" spans="1:9" x14ac:dyDescent="0.3">
      <c r="A2161">
        <v>1189833</v>
      </c>
      <c r="B2161" s="16">
        <v>44235</v>
      </c>
      <c r="C2161" t="s">
        <v>19</v>
      </c>
      <c r="D2161">
        <v>175</v>
      </c>
      <c r="E2161">
        <v>61250</v>
      </c>
      <c r="F2161">
        <v>21437.5</v>
      </c>
      <c r="G2161" t="s">
        <v>15</v>
      </c>
      <c r="H2161" t="s">
        <v>121</v>
      </c>
      <c r="I2161" t="s">
        <v>122</v>
      </c>
    </row>
    <row r="2162" spans="1:9" x14ac:dyDescent="0.3">
      <c r="A2162">
        <v>1189833</v>
      </c>
      <c r="B2162" s="16">
        <v>44235</v>
      </c>
      <c r="C2162" t="s">
        <v>22</v>
      </c>
      <c r="D2162">
        <v>175</v>
      </c>
      <c r="E2162">
        <v>78750</v>
      </c>
      <c r="F2162">
        <v>23625</v>
      </c>
      <c r="G2162" t="s">
        <v>15</v>
      </c>
      <c r="H2162" t="s">
        <v>123</v>
      </c>
      <c r="I2162" t="s">
        <v>124</v>
      </c>
    </row>
    <row r="2163" spans="1:9" x14ac:dyDescent="0.3">
      <c r="A2163">
        <v>1185732</v>
      </c>
      <c r="B2163" s="16">
        <v>44235</v>
      </c>
      <c r="C2163" t="s">
        <v>23</v>
      </c>
      <c r="D2163">
        <v>225</v>
      </c>
      <c r="E2163">
        <v>78750</v>
      </c>
      <c r="F2163">
        <v>31500</v>
      </c>
      <c r="G2163" t="s">
        <v>15</v>
      </c>
      <c r="H2163" t="s">
        <v>127</v>
      </c>
      <c r="I2163" t="s">
        <v>128</v>
      </c>
    </row>
    <row r="2164" spans="1:9" x14ac:dyDescent="0.3">
      <c r="A2164">
        <v>1189833</v>
      </c>
      <c r="B2164" s="16">
        <v>44235</v>
      </c>
      <c r="C2164" t="s">
        <v>23</v>
      </c>
      <c r="D2164">
        <v>275</v>
      </c>
      <c r="E2164">
        <v>96250</v>
      </c>
      <c r="F2164">
        <v>38500</v>
      </c>
      <c r="G2164" t="s">
        <v>15</v>
      </c>
      <c r="H2164" t="s">
        <v>123</v>
      </c>
      <c r="I2164" t="s">
        <v>124</v>
      </c>
    </row>
    <row r="2165" spans="1:9" x14ac:dyDescent="0.3">
      <c r="A2165">
        <v>1185732</v>
      </c>
      <c r="B2165" s="16">
        <v>44235</v>
      </c>
      <c r="C2165" t="s">
        <v>17</v>
      </c>
      <c r="D2165">
        <v>475</v>
      </c>
      <c r="E2165">
        <v>166250</v>
      </c>
      <c r="F2165">
        <v>58187.499999999993</v>
      </c>
      <c r="G2165" t="s">
        <v>15</v>
      </c>
      <c r="H2165" t="s">
        <v>125</v>
      </c>
      <c r="I2165" t="s">
        <v>126</v>
      </c>
    </row>
    <row r="2166" spans="1:9" x14ac:dyDescent="0.3">
      <c r="A2166">
        <v>1189833</v>
      </c>
      <c r="B2166" s="16">
        <v>44235</v>
      </c>
      <c r="C2166" t="s">
        <v>17</v>
      </c>
      <c r="D2166">
        <v>525</v>
      </c>
      <c r="E2166">
        <v>183750</v>
      </c>
      <c r="F2166">
        <v>64312.499999999993</v>
      </c>
      <c r="G2166" t="s">
        <v>15</v>
      </c>
      <c r="H2166" t="s">
        <v>121</v>
      </c>
      <c r="I2166" t="s">
        <v>122</v>
      </c>
    </row>
    <row r="2167" spans="1:9" x14ac:dyDescent="0.3">
      <c r="A2167">
        <v>1189833</v>
      </c>
      <c r="B2167" s="16">
        <v>44235</v>
      </c>
      <c r="C2167" t="s">
        <v>17</v>
      </c>
      <c r="D2167">
        <v>675</v>
      </c>
      <c r="E2167">
        <v>303750</v>
      </c>
      <c r="F2167">
        <v>136687.5</v>
      </c>
      <c r="G2167" t="s">
        <v>36</v>
      </c>
      <c r="H2167" t="s">
        <v>53</v>
      </c>
      <c r="I2167" t="s">
        <v>54</v>
      </c>
    </row>
    <row r="2168" spans="1:9" x14ac:dyDescent="0.3">
      <c r="A2168">
        <v>1128299</v>
      </c>
      <c r="B2168" s="16">
        <v>44235</v>
      </c>
      <c r="C2168" t="s">
        <v>21</v>
      </c>
      <c r="D2168">
        <v>700</v>
      </c>
      <c r="E2168">
        <v>385000.00000000006</v>
      </c>
      <c r="F2168">
        <v>96250</v>
      </c>
      <c r="G2168" t="s">
        <v>31</v>
      </c>
      <c r="H2168" t="s">
        <v>32</v>
      </c>
      <c r="I2168" t="s">
        <v>33</v>
      </c>
    </row>
    <row r="2169" spans="1:9" x14ac:dyDescent="0.3">
      <c r="A2169">
        <v>1197831</v>
      </c>
      <c r="B2169" s="16">
        <v>44236</v>
      </c>
      <c r="C2169" t="s">
        <v>21</v>
      </c>
      <c r="D2169">
        <v>30</v>
      </c>
      <c r="E2169">
        <v>870</v>
      </c>
      <c r="F2169">
        <v>391.49999999999994</v>
      </c>
      <c r="G2169" t="s">
        <v>36</v>
      </c>
      <c r="H2169" t="s">
        <v>110</v>
      </c>
      <c r="I2169" t="s">
        <v>111</v>
      </c>
    </row>
    <row r="2170" spans="1:9" x14ac:dyDescent="0.3">
      <c r="A2170">
        <v>1197831</v>
      </c>
      <c r="B2170" s="16">
        <v>44236</v>
      </c>
      <c r="C2170" t="s">
        <v>23</v>
      </c>
      <c r="D2170">
        <v>69</v>
      </c>
      <c r="E2170">
        <v>1587</v>
      </c>
      <c r="F2170">
        <v>809.37</v>
      </c>
      <c r="G2170" t="s">
        <v>36</v>
      </c>
      <c r="H2170" t="s">
        <v>110</v>
      </c>
      <c r="I2170" t="s">
        <v>111</v>
      </c>
    </row>
    <row r="2171" spans="1:9" x14ac:dyDescent="0.3">
      <c r="A2171">
        <v>1197831</v>
      </c>
      <c r="B2171" s="16">
        <v>44236</v>
      </c>
      <c r="C2171" t="s">
        <v>20</v>
      </c>
      <c r="D2171">
        <v>68</v>
      </c>
      <c r="E2171">
        <v>1632</v>
      </c>
      <c r="F2171">
        <v>685.43999999999994</v>
      </c>
      <c r="G2171" t="s">
        <v>36</v>
      </c>
      <c r="H2171" t="s">
        <v>108</v>
      </c>
      <c r="I2171" t="s">
        <v>109</v>
      </c>
    </row>
    <row r="2172" spans="1:9" x14ac:dyDescent="0.3">
      <c r="A2172">
        <v>1197831</v>
      </c>
      <c r="B2172" s="16">
        <v>44236</v>
      </c>
      <c r="C2172" t="s">
        <v>19</v>
      </c>
      <c r="D2172">
        <v>51</v>
      </c>
      <c r="E2172">
        <v>1734</v>
      </c>
      <c r="F2172">
        <v>745.62</v>
      </c>
      <c r="G2172" t="s">
        <v>36</v>
      </c>
      <c r="H2172" t="s">
        <v>108</v>
      </c>
      <c r="I2172" t="s">
        <v>109</v>
      </c>
    </row>
    <row r="2173" spans="1:9" x14ac:dyDescent="0.3">
      <c r="A2173">
        <v>1197831</v>
      </c>
      <c r="B2173" s="16">
        <v>44236</v>
      </c>
      <c r="C2173" t="s">
        <v>22</v>
      </c>
      <c r="D2173">
        <v>51</v>
      </c>
      <c r="E2173">
        <v>2142</v>
      </c>
      <c r="F2173">
        <v>1049.58</v>
      </c>
      <c r="G2173" t="s">
        <v>36</v>
      </c>
      <c r="H2173" t="s">
        <v>110</v>
      </c>
      <c r="I2173" t="s">
        <v>111</v>
      </c>
    </row>
    <row r="2174" spans="1:9" x14ac:dyDescent="0.3">
      <c r="A2174">
        <v>1197831</v>
      </c>
      <c r="B2174" s="16">
        <v>44236</v>
      </c>
      <c r="C2174" t="s">
        <v>17</v>
      </c>
      <c r="D2174">
        <v>152</v>
      </c>
      <c r="E2174">
        <v>5168</v>
      </c>
      <c r="F2174">
        <v>2325.6</v>
      </c>
      <c r="G2174" t="s">
        <v>36</v>
      </c>
      <c r="H2174" t="s">
        <v>108</v>
      </c>
      <c r="I2174" t="s">
        <v>109</v>
      </c>
    </row>
    <row r="2175" spans="1:9" x14ac:dyDescent="0.3">
      <c r="A2175">
        <v>1189833</v>
      </c>
      <c r="B2175" s="16">
        <v>44236</v>
      </c>
      <c r="C2175" t="s">
        <v>19</v>
      </c>
      <c r="D2175">
        <v>188</v>
      </c>
      <c r="E2175">
        <v>10152</v>
      </c>
      <c r="F2175">
        <v>4365.3599999999997</v>
      </c>
      <c r="G2175" t="s">
        <v>36</v>
      </c>
      <c r="H2175" t="s">
        <v>53</v>
      </c>
      <c r="I2175" t="s">
        <v>54</v>
      </c>
    </row>
    <row r="2176" spans="1:9" x14ac:dyDescent="0.3">
      <c r="A2176">
        <v>1128299</v>
      </c>
      <c r="B2176" s="16">
        <v>44236</v>
      </c>
      <c r="C2176" t="s">
        <v>22</v>
      </c>
      <c r="D2176">
        <v>163</v>
      </c>
      <c r="E2176">
        <v>10269</v>
      </c>
      <c r="F2176">
        <v>5853.3300000000008</v>
      </c>
      <c r="G2176" t="s">
        <v>31</v>
      </c>
      <c r="H2176" t="s">
        <v>32</v>
      </c>
      <c r="I2176" t="s">
        <v>33</v>
      </c>
    </row>
    <row r="2177" spans="1:9" x14ac:dyDescent="0.3">
      <c r="A2177">
        <v>1128299</v>
      </c>
      <c r="B2177" s="16">
        <v>44236</v>
      </c>
      <c r="C2177" t="s">
        <v>22</v>
      </c>
      <c r="D2177">
        <v>228</v>
      </c>
      <c r="E2177">
        <v>11628</v>
      </c>
      <c r="F2177">
        <v>5465.1600000000008</v>
      </c>
      <c r="G2177" t="s">
        <v>31</v>
      </c>
      <c r="H2177" t="s">
        <v>32</v>
      </c>
      <c r="I2177" t="s">
        <v>33</v>
      </c>
    </row>
    <row r="2178" spans="1:9" x14ac:dyDescent="0.3">
      <c r="A2178">
        <v>1197831</v>
      </c>
      <c r="B2178" s="16">
        <v>44236</v>
      </c>
      <c r="C2178" t="s">
        <v>21</v>
      </c>
      <c r="D2178">
        <v>100</v>
      </c>
      <c r="E2178">
        <v>30000.000000000004</v>
      </c>
      <c r="F2178">
        <v>9000</v>
      </c>
      <c r="G2178" t="s">
        <v>36</v>
      </c>
      <c r="H2178" t="s">
        <v>110</v>
      </c>
      <c r="I2178" t="s">
        <v>111</v>
      </c>
    </row>
    <row r="2179" spans="1:9" x14ac:dyDescent="0.3">
      <c r="A2179">
        <v>1197831</v>
      </c>
      <c r="B2179" s="16">
        <v>44236</v>
      </c>
      <c r="C2179" t="s">
        <v>20</v>
      </c>
      <c r="D2179">
        <v>225</v>
      </c>
      <c r="E2179">
        <v>56250.000000000015</v>
      </c>
      <c r="F2179">
        <v>16875.000000000004</v>
      </c>
      <c r="G2179" t="s">
        <v>36</v>
      </c>
      <c r="H2179" t="s">
        <v>108</v>
      </c>
      <c r="I2179" t="s">
        <v>109</v>
      </c>
    </row>
    <row r="2180" spans="1:9" x14ac:dyDescent="0.3">
      <c r="A2180">
        <v>1197831</v>
      </c>
      <c r="B2180" s="16">
        <v>44236</v>
      </c>
      <c r="C2180" t="s">
        <v>19</v>
      </c>
      <c r="D2180">
        <v>175</v>
      </c>
      <c r="E2180">
        <v>61250</v>
      </c>
      <c r="F2180">
        <v>18375</v>
      </c>
      <c r="G2180" t="s">
        <v>36</v>
      </c>
      <c r="H2180" t="s">
        <v>108</v>
      </c>
      <c r="I2180" t="s">
        <v>109</v>
      </c>
    </row>
    <row r="2181" spans="1:9" x14ac:dyDescent="0.3">
      <c r="A2181">
        <v>1197831</v>
      </c>
      <c r="B2181" s="16">
        <v>44236</v>
      </c>
      <c r="C2181" t="s">
        <v>23</v>
      </c>
      <c r="D2181">
        <v>275</v>
      </c>
      <c r="E2181">
        <v>68749.999999999985</v>
      </c>
      <c r="F2181">
        <v>27499.999999999996</v>
      </c>
      <c r="G2181" t="s">
        <v>36</v>
      </c>
      <c r="H2181" t="s">
        <v>110</v>
      </c>
      <c r="I2181" t="s">
        <v>111</v>
      </c>
    </row>
    <row r="2182" spans="1:9" x14ac:dyDescent="0.3">
      <c r="A2182">
        <v>1197831</v>
      </c>
      <c r="B2182" s="16">
        <v>44236</v>
      </c>
      <c r="C2182" t="s">
        <v>22</v>
      </c>
      <c r="D2182">
        <v>175</v>
      </c>
      <c r="E2182">
        <v>78749.999999999985</v>
      </c>
      <c r="F2182">
        <v>27562.499999999993</v>
      </c>
      <c r="G2182" t="s">
        <v>36</v>
      </c>
      <c r="H2182" t="s">
        <v>110</v>
      </c>
      <c r="I2182" t="s">
        <v>111</v>
      </c>
    </row>
    <row r="2183" spans="1:9" x14ac:dyDescent="0.3">
      <c r="A2183">
        <v>1197831</v>
      </c>
      <c r="B2183" s="16">
        <v>44236</v>
      </c>
      <c r="C2183" t="s">
        <v>17</v>
      </c>
      <c r="D2183">
        <v>525</v>
      </c>
      <c r="E2183">
        <v>183750</v>
      </c>
      <c r="F2183">
        <v>64312.499999999993</v>
      </c>
      <c r="G2183" t="s">
        <v>36</v>
      </c>
      <c r="H2183" t="s">
        <v>108</v>
      </c>
      <c r="I2183" t="s">
        <v>109</v>
      </c>
    </row>
    <row r="2184" spans="1:9" x14ac:dyDescent="0.3">
      <c r="A2184">
        <v>1189833</v>
      </c>
      <c r="B2184" s="16">
        <v>44236</v>
      </c>
      <c r="C2184" t="s">
        <v>19</v>
      </c>
      <c r="D2184">
        <v>625</v>
      </c>
      <c r="E2184">
        <v>343750.00000000006</v>
      </c>
      <c r="F2184">
        <v>103125.00000000001</v>
      </c>
      <c r="G2184" t="s">
        <v>36</v>
      </c>
      <c r="H2184" t="s">
        <v>53</v>
      </c>
      <c r="I2184" t="s">
        <v>54</v>
      </c>
    </row>
    <row r="2185" spans="1:9" x14ac:dyDescent="0.3">
      <c r="A2185">
        <v>1128299</v>
      </c>
      <c r="B2185" s="16">
        <v>44236</v>
      </c>
      <c r="C2185" t="s">
        <v>22</v>
      </c>
      <c r="D2185">
        <v>650</v>
      </c>
      <c r="E2185">
        <v>422500</v>
      </c>
      <c r="F2185">
        <v>190125.00000000003</v>
      </c>
      <c r="G2185" t="s">
        <v>31</v>
      </c>
      <c r="H2185" t="s">
        <v>32</v>
      </c>
      <c r="I2185" t="s">
        <v>33</v>
      </c>
    </row>
    <row r="2186" spans="1:9" x14ac:dyDescent="0.3">
      <c r="A2186">
        <v>1128299</v>
      </c>
      <c r="B2186" s="16">
        <v>44237</v>
      </c>
      <c r="C2186" t="s">
        <v>21</v>
      </c>
      <c r="D2186">
        <v>36</v>
      </c>
      <c r="E2186">
        <v>1044</v>
      </c>
      <c r="F2186">
        <v>490.67999999999995</v>
      </c>
      <c r="G2186" t="s">
        <v>36</v>
      </c>
      <c r="H2186" t="s">
        <v>116</v>
      </c>
      <c r="I2186" t="s">
        <v>117</v>
      </c>
    </row>
    <row r="2187" spans="1:9" x14ac:dyDescent="0.3">
      <c r="A2187">
        <v>1128299</v>
      </c>
      <c r="B2187" s="16">
        <v>44237</v>
      </c>
      <c r="C2187" t="s">
        <v>23</v>
      </c>
      <c r="D2187">
        <v>75</v>
      </c>
      <c r="E2187">
        <v>1425</v>
      </c>
      <c r="F2187">
        <v>726.75</v>
      </c>
      <c r="G2187" t="s">
        <v>36</v>
      </c>
      <c r="H2187" t="s">
        <v>116</v>
      </c>
      <c r="I2187" t="s">
        <v>117</v>
      </c>
    </row>
    <row r="2188" spans="1:9" x14ac:dyDescent="0.3">
      <c r="A2188">
        <v>1128299</v>
      </c>
      <c r="B2188" s="16">
        <v>44237</v>
      </c>
      <c r="C2188" t="s">
        <v>20</v>
      </c>
      <c r="D2188">
        <v>73</v>
      </c>
      <c r="E2188">
        <v>1752</v>
      </c>
      <c r="F2188">
        <v>876</v>
      </c>
      <c r="G2188" t="s">
        <v>36</v>
      </c>
      <c r="H2188" t="s">
        <v>114</v>
      </c>
      <c r="I2188" t="s">
        <v>115</v>
      </c>
    </row>
    <row r="2189" spans="1:9" x14ac:dyDescent="0.3">
      <c r="A2189">
        <v>1128299</v>
      </c>
      <c r="B2189" s="16">
        <v>44237</v>
      </c>
      <c r="C2189" t="s">
        <v>19</v>
      </c>
      <c r="D2189">
        <v>52</v>
      </c>
      <c r="E2189">
        <v>1768</v>
      </c>
      <c r="F2189">
        <v>901.68000000000006</v>
      </c>
      <c r="G2189" t="s">
        <v>36</v>
      </c>
      <c r="H2189" t="s">
        <v>114</v>
      </c>
      <c r="I2189" t="s">
        <v>115</v>
      </c>
    </row>
    <row r="2190" spans="1:9" x14ac:dyDescent="0.3">
      <c r="A2190">
        <v>1185732</v>
      </c>
      <c r="B2190" s="16">
        <v>44237</v>
      </c>
      <c r="C2190" t="s">
        <v>22</v>
      </c>
      <c r="D2190">
        <v>38</v>
      </c>
      <c r="E2190">
        <v>1786</v>
      </c>
      <c r="F2190">
        <v>535.79999999999995</v>
      </c>
      <c r="G2190" t="s">
        <v>31</v>
      </c>
      <c r="H2190" t="s">
        <v>66</v>
      </c>
      <c r="I2190" t="s">
        <v>67</v>
      </c>
    </row>
    <row r="2191" spans="1:9" x14ac:dyDescent="0.3">
      <c r="A2191">
        <v>1185732</v>
      </c>
      <c r="B2191" s="16">
        <v>44237</v>
      </c>
      <c r="C2191" t="s">
        <v>21</v>
      </c>
      <c r="D2191">
        <v>56</v>
      </c>
      <c r="E2191">
        <v>2296</v>
      </c>
      <c r="F2191">
        <v>895.44</v>
      </c>
      <c r="G2191" t="s">
        <v>31</v>
      </c>
      <c r="H2191" t="s">
        <v>66</v>
      </c>
      <c r="I2191" t="s">
        <v>67</v>
      </c>
    </row>
    <row r="2192" spans="1:9" x14ac:dyDescent="0.3">
      <c r="A2192">
        <v>1128299</v>
      </c>
      <c r="B2192" s="16">
        <v>44237</v>
      </c>
      <c r="C2192" t="s">
        <v>22</v>
      </c>
      <c r="D2192">
        <v>58</v>
      </c>
      <c r="E2192">
        <v>2378</v>
      </c>
      <c r="F2192">
        <v>1046.32</v>
      </c>
      <c r="G2192" t="s">
        <v>36</v>
      </c>
      <c r="H2192" t="s">
        <v>116</v>
      </c>
      <c r="I2192" t="s">
        <v>117</v>
      </c>
    </row>
    <row r="2193" spans="1:9" x14ac:dyDescent="0.3">
      <c r="A2193">
        <v>1185732</v>
      </c>
      <c r="B2193" s="16">
        <v>44237</v>
      </c>
      <c r="C2193" t="s">
        <v>19</v>
      </c>
      <c r="D2193">
        <v>98</v>
      </c>
      <c r="E2193">
        <v>4116</v>
      </c>
      <c r="F2193">
        <v>1317.1200000000001</v>
      </c>
      <c r="G2193" t="s">
        <v>31</v>
      </c>
      <c r="H2193" t="s">
        <v>64</v>
      </c>
      <c r="I2193" t="s">
        <v>65</v>
      </c>
    </row>
    <row r="2194" spans="1:9" x14ac:dyDescent="0.3">
      <c r="A2194">
        <v>1185732</v>
      </c>
      <c r="B2194" s="16">
        <v>44237</v>
      </c>
      <c r="C2194" t="s">
        <v>20</v>
      </c>
      <c r="D2194">
        <v>94</v>
      </c>
      <c r="E2194">
        <v>4136</v>
      </c>
      <c r="F2194">
        <v>1488.96</v>
      </c>
      <c r="G2194" t="s">
        <v>31</v>
      </c>
      <c r="H2194" t="s">
        <v>64</v>
      </c>
      <c r="I2194" t="s">
        <v>65</v>
      </c>
    </row>
    <row r="2195" spans="1:9" x14ac:dyDescent="0.3">
      <c r="A2195">
        <v>1185732</v>
      </c>
      <c r="B2195" s="16">
        <v>44237</v>
      </c>
      <c r="C2195" t="s">
        <v>23</v>
      </c>
      <c r="D2195">
        <v>102</v>
      </c>
      <c r="E2195">
        <v>4488</v>
      </c>
      <c r="F2195">
        <v>2468.4</v>
      </c>
      <c r="G2195" t="s">
        <v>31</v>
      </c>
      <c r="H2195" t="s">
        <v>66</v>
      </c>
      <c r="I2195" t="s">
        <v>67</v>
      </c>
    </row>
    <row r="2196" spans="1:9" x14ac:dyDescent="0.3">
      <c r="A2196">
        <v>1128299</v>
      </c>
      <c r="B2196" s="16">
        <v>44237</v>
      </c>
      <c r="C2196" t="s">
        <v>20</v>
      </c>
      <c r="D2196">
        <v>204</v>
      </c>
      <c r="E2196">
        <v>4692</v>
      </c>
      <c r="F2196">
        <v>1501.44</v>
      </c>
      <c r="G2196" t="s">
        <v>48</v>
      </c>
      <c r="H2196" t="s">
        <v>49</v>
      </c>
      <c r="I2196" t="s">
        <v>68</v>
      </c>
    </row>
    <row r="2197" spans="1:9" x14ac:dyDescent="0.3">
      <c r="A2197">
        <v>1185732</v>
      </c>
      <c r="B2197" s="16">
        <v>44237</v>
      </c>
      <c r="C2197" t="s">
        <v>17</v>
      </c>
      <c r="D2197">
        <v>143</v>
      </c>
      <c r="E2197">
        <v>4719</v>
      </c>
      <c r="F2197">
        <v>1698.84</v>
      </c>
      <c r="G2197" t="s">
        <v>31</v>
      </c>
      <c r="H2197" t="s">
        <v>64</v>
      </c>
      <c r="I2197" t="s">
        <v>65</v>
      </c>
    </row>
    <row r="2198" spans="1:9" x14ac:dyDescent="0.3">
      <c r="A2198">
        <v>1128299</v>
      </c>
      <c r="B2198" s="16">
        <v>44237</v>
      </c>
      <c r="C2198" t="s">
        <v>21</v>
      </c>
      <c r="D2198">
        <v>133</v>
      </c>
      <c r="E2198">
        <v>4921</v>
      </c>
      <c r="F2198">
        <v>2066.8199999999997</v>
      </c>
      <c r="G2198" t="s">
        <v>15</v>
      </c>
      <c r="H2198" t="s">
        <v>16</v>
      </c>
      <c r="I2198" t="s">
        <v>69</v>
      </c>
    </row>
    <row r="2199" spans="1:9" x14ac:dyDescent="0.3">
      <c r="A2199">
        <v>1128299</v>
      </c>
      <c r="B2199" s="16">
        <v>44237</v>
      </c>
      <c r="C2199" t="s">
        <v>19</v>
      </c>
      <c r="D2199">
        <v>165</v>
      </c>
      <c r="E2199">
        <v>5115</v>
      </c>
      <c r="F2199">
        <v>2097.15</v>
      </c>
      <c r="G2199" t="s">
        <v>48</v>
      </c>
      <c r="H2199" t="s">
        <v>49</v>
      </c>
      <c r="I2199" t="s">
        <v>68</v>
      </c>
    </row>
    <row r="2200" spans="1:9" x14ac:dyDescent="0.3">
      <c r="A2200">
        <v>1128299</v>
      </c>
      <c r="B2200" s="16">
        <v>44237</v>
      </c>
      <c r="C2200" t="s">
        <v>17</v>
      </c>
      <c r="D2200">
        <v>160</v>
      </c>
      <c r="E2200">
        <v>5440</v>
      </c>
      <c r="F2200">
        <v>2992.0000000000005</v>
      </c>
      <c r="G2200" t="s">
        <v>36</v>
      </c>
      <c r="H2200" t="s">
        <v>114</v>
      </c>
      <c r="I2200" t="s">
        <v>115</v>
      </c>
    </row>
    <row r="2201" spans="1:9" x14ac:dyDescent="0.3">
      <c r="A2201">
        <v>1128299</v>
      </c>
      <c r="B2201" s="16">
        <v>44237</v>
      </c>
      <c r="C2201" t="s">
        <v>20</v>
      </c>
      <c r="D2201">
        <v>174</v>
      </c>
      <c r="E2201">
        <v>5742</v>
      </c>
      <c r="F2201">
        <v>2124.54</v>
      </c>
      <c r="G2201" t="s">
        <v>48</v>
      </c>
      <c r="H2201" t="s">
        <v>49</v>
      </c>
      <c r="I2201" t="s">
        <v>68</v>
      </c>
    </row>
    <row r="2202" spans="1:9" x14ac:dyDescent="0.3">
      <c r="A2202">
        <v>1128299</v>
      </c>
      <c r="B2202" s="16">
        <v>44237</v>
      </c>
      <c r="C2202" t="s">
        <v>19</v>
      </c>
      <c r="D2202">
        <v>138</v>
      </c>
      <c r="E2202">
        <v>5796</v>
      </c>
      <c r="F2202">
        <v>2840.04</v>
      </c>
      <c r="G2202" t="s">
        <v>48</v>
      </c>
      <c r="H2202" t="s">
        <v>49</v>
      </c>
      <c r="I2202" t="s">
        <v>68</v>
      </c>
    </row>
    <row r="2203" spans="1:9" x14ac:dyDescent="0.3">
      <c r="A2203">
        <v>1189833</v>
      </c>
      <c r="B2203" s="16">
        <v>44237</v>
      </c>
      <c r="C2203" t="s">
        <v>20</v>
      </c>
      <c r="D2203">
        <v>130</v>
      </c>
      <c r="E2203">
        <v>6370</v>
      </c>
      <c r="F2203">
        <v>3758.3000000000006</v>
      </c>
      <c r="G2203" t="s">
        <v>36</v>
      </c>
      <c r="H2203" t="s">
        <v>53</v>
      </c>
      <c r="I2203" t="s">
        <v>54</v>
      </c>
    </row>
    <row r="2204" spans="1:9" x14ac:dyDescent="0.3">
      <c r="A2204">
        <v>1128299</v>
      </c>
      <c r="B2204" s="16">
        <v>44237</v>
      </c>
      <c r="C2204" t="s">
        <v>23</v>
      </c>
      <c r="D2204">
        <v>182</v>
      </c>
      <c r="E2204">
        <v>7644</v>
      </c>
      <c r="F2204">
        <v>4892.16</v>
      </c>
      <c r="G2204" t="s">
        <v>15</v>
      </c>
      <c r="H2204" t="s">
        <v>16</v>
      </c>
      <c r="I2204" t="s">
        <v>69</v>
      </c>
    </row>
    <row r="2205" spans="1:9" x14ac:dyDescent="0.3">
      <c r="A2205">
        <v>1128299</v>
      </c>
      <c r="B2205" s="16">
        <v>44237</v>
      </c>
      <c r="C2205" t="s">
        <v>22</v>
      </c>
      <c r="D2205">
        <v>154</v>
      </c>
      <c r="E2205">
        <v>7700</v>
      </c>
      <c r="F2205">
        <v>3541.9999999999995</v>
      </c>
      <c r="G2205" t="s">
        <v>15</v>
      </c>
      <c r="H2205" t="s">
        <v>16</v>
      </c>
      <c r="I2205" t="s">
        <v>69</v>
      </c>
    </row>
    <row r="2206" spans="1:9" x14ac:dyDescent="0.3">
      <c r="A2206">
        <v>1128299</v>
      </c>
      <c r="B2206" s="16">
        <v>44237</v>
      </c>
      <c r="C2206" t="s">
        <v>17</v>
      </c>
      <c r="D2206">
        <v>234</v>
      </c>
      <c r="E2206">
        <v>10296</v>
      </c>
      <c r="F2206">
        <v>5662.8</v>
      </c>
      <c r="G2206" t="s">
        <v>48</v>
      </c>
      <c r="H2206" t="s">
        <v>49</v>
      </c>
      <c r="I2206" t="s">
        <v>68</v>
      </c>
    </row>
    <row r="2207" spans="1:9" x14ac:dyDescent="0.3">
      <c r="A2207">
        <v>1128299</v>
      </c>
      <c r="B2207" s="16">
        <v>44237</v>
      </c>
      <c r="C2207" t="s">
        <v>17</v>
      </c>
      <c r="D2207">
        <v>288</v>
      </c>
      <c r="E2207">
        <v>10368</v>
      </c>
      <c r="F2207">
        <v>4872.96</v>
      </c>
      <c r="G2207" t="s">
        <v>48</v>
      </c>
      <c r="H2207" t="s">
        <v>49</v>
      </c>
      <c r="I2207" t="s">
        <v>68</v>
      </c>
    </row>
    <row r="2208" spans="1:9" x14ac:dyDescent="0.3">
      <c r="A2208">
        <v>1128299</v>
      </c>
      <c r="B2208" s="16">
        <v>44237</v>
      </c>
      <c r="C2208" t="s">
        <v>23</v>
      </c>
      <c r="D2208">
        <v>202</v>
      </c>
      <c r="E2208">
        <v>13534</v>
      </c>
      <c r="F2208">
        <v>2842.1400000000003</v>
      </c>
      <c r="G2208" t="s">
        <v>31</v>
      </c>
      <c r="H2208" t="s">
        <v>32</v>
      </c>
      <c r="I2208" t="s">
        <v>33</v>
      </c>
    </row>
    <row r="2209" spans="1:9" x14ac:dyDescent="0.3">
      <c r="A2209">
        <v>1128299</v>
      </c>
      <c r="B2209" s="16">
        <v>44237</v>
      </c>
      <c r="C2209" t="s">
        <v>23</v>
      </c>
      <c r="D2209">
        <v>256</v>
      </c>
      <c r="E2209">
        <v>14336</v>
      </c>
      <c r="F2209">
        <v>2150.4000000000005</v>
      </c>
      <c r="G2209" t="s">
        <v>31</v>
      </c>
      <c r="H2209" t="s">
        <v>32</v>
      </c>
      <c r="I2209" t="s">
        <v>33</v>
      </c>
    </row>
    <row r="2210" spans="1:9" x14ac:dyDescent="0.3">
      <c r="A2210">
        <v>1128299</v>
      </c>
      <c r="B2210" s="16">
        <v>44237</v>
      </c>
      <c r="C2210" t="s">
        <v>21</v>
      </c>
      <c r="D2210">
        <v>125</v>
      </c>
      <c r="E2210">
        <v>37500.000000000007</v>
      </c>
      <c r="F2210">
        <v>13125.000000000002</v>
      </c>
      <c r="G2210" t="s">
        <v>36</v>
      </c>
      <c r="H2210" t="s">
        <v>116</v>
      </c>
      <c r="I2210" t="s">
        <v>117</v>
      </c>
    </row>
    <row r="2211" spans="1:9" x14ac:dyDescent="0.3">
      <c r="A2211">
        <v>1128299</v>
      </c>
      <c r="B2211" s="16">
        <v>44237</v>
      </c>
      <c r="C2211" t="s">
        <v>23</v>
      </c>
      <c r="D2211">
        <v>300</v>
      </c>
      <c r="E2211">
        <v>59999.999999999993</v>
      </c>
      <c r="F2211">
        <v>24000</v>
      </c>
      <c r="G2211" t="s">
        <v>36</v>
      </c>
      <c r="H2211" t="s">
        <v>116</v>
      </c>
      <c r="I2211" t="s">
        <v>117</v>
      </c>
    </row>
    <row r="2212" spans="1:9" x14ac:dyDescent="0.3">
      <c r="A2212">
        <v>1128299</v>
      </c>
      <c r="B2212" s="16">
        <v>44237</v>
      </c>
      <c r="C2212" t="s">
        <v>20</v>
      </c>
      <c r="D2212">
        <v>250</v>
      </c>
      <c r="E2212">
        <v>62500.000000000015</v>
      </c>
      <c r="F2212">
        <v>21875.000000000004</v>
      </c>
      <c r="G2212" t="s">
        <v>36</v>
      </c>
      <c r="H2212" t="s">
        <v>114</v>
      </c>
      <c r="I2212" t="s">
        <v>115</v>
      </c>
    </row>
    <row r="2213" spans="1:9" x14ac:dyDescent="0.3">
      <c r="A2213">
        <v>1128299</v>
      </c>
      <c r="B2213" s="16">
        <v>44237</v>
      </c>
      <c r="C2213" t="s">
        <v>19</v>
      </c>
      <c r="D2213">
        <v>200</v>
      </c>
      <c r="E2213">
        <v>70000</v>
      </c>
      <c r="F2213">
        <v>28000</v>
      </c>
      <c r="G2213" t="s">
        <v>36</v>
      </c>
      <c r="H2213" t="s">
        <v>114</v>
      </c>
      <c r="I2213" t="s">
        <v>115</v>
      </c>
    </row>
    <row r="2214" spans="1:9" x14ac:dyDescent="0.3">
      <c r="A2214">
        <v>1185732</v>
      </c>
      <c r="B2214" s="16">
        <v>44237</v>
      </c>
      <c r="C2214" t="s">
        <v>22</v>
      </c>
      <c r="D2214">
        <v>150</v>
      </c>
      <c r="E2214">
        <v>75000</v>
      </c>
      <c r="F2214">
        <v>11250</v>
      </c>
      <c r="G2214" t="s">
        <v>31</v>
      </c>
      <c r="H2214" t="s">
        <v>66</v>
      </c>
      <c r="I2214" t="s">
        <v>67</v>
      </c>
    </row>
    <row r="2215" spans="1:9" x14ac:dyDescent="0.3">
      <c r="A2215">
        <v>1128299</v>
      </c>
      <c r="B2215" s="16">
        <v>44237</v>
      </c>
      <c r="C2215" t="s">
        <v>22</v>
      </c>
      <c r="D2215">
        <v>200</v>
      </c>
      <c r="E2215">
        <v>89999.999999999985</v>
      </c>
      <c r="F2215">
        <v>26999.999999999996</v>
      </c>
      <c r="G2215" t="s">
        <v>36</v>
      </c>
      <c r="H2215" t="s">
        <v>116</v>
      </c>
      <c r="I2215" t="s">
        <v>117</v>
      </c>
    </row>
    <row r="2216" spans="1:9" x14ac:dyDescent="0.3">
      <c r="A2216">
        <v>1185732</v>
      </c>
      <c r="B2216" s="16">
        <v>44237</v>
      </c>
      <c r="C2216" t="s">
        <v>21</v>
      </c>
      <c r="D2216">
        <v>225</v>
      </c>
      <c r="E2216">
        <v>101250</v>
      </c>
      <c r="F2216">
        <v>25312.5</v>
      </c>
      <c r="G2216" t="s">
        <v>31</v>
      </c>
      <c r="H2216" t="s">
        <v>66</v>
      </c>
      <c r="I2216" t="s">
        <v>67</v>
      </c>
    </row>
    <row r="2217" spans="1:9" x14ac:dyDescent="0.3">
      <c r="A2217">
        <v>1185732</v>
      </c>
      <c r="B2217" s="16">
        <v>44237</v>
      </c>
      <c r="C2217" t="s">
        <v>23</v>
      </c>
      <c r="D2217">
        <v>350</v>
      </c>
      <c r="E2217">
        <v>157500</v>
      </c>
      <c r="F2217">
        <v>63000</v>
      </c>
      <c r="G2217" t="s">
        <v>31</v>
      </c>
      <c r="H2217" t="s">
        <v>66</v>
      </c>
      <c r="I2217" t="s">
        <v>67</v>
      </c>
    </row>
    <row r="2218" spans="1:9" x14ac:dyDescent="0.3">
      <c r="A2218">
        <v>1185732</v>
      </c>
      <c r="B2218" s="16">
        <v>44237</v>
      </c>
      <c r="C2218" t="s">
        <v>17</v>
      </c>
      <c r="D2218">
        <v>475</v>
      </c>
      <c r="E2218">
        <v>166250</v>
      </c>
      <c r="F2218">
        <v>41562.5</v>
      </c>
      <c r="G2218" t="s">
        <v>31</v>
      </c>
      <c r="H2218" t="s">
        <v>64</v>
      </c>
      <c r="I2218" t="s">
        <v>65</v>
      </c>
    </row>
    <row r="2219" spans="1:9" x14ac:dyDescent="0.3">
      <c r="A2219">
        <v>1185732</v>
      </c>
      <c r="B2219" s="16">
        <v>44237</v>
      </c>
      <c r="C2219" t="s">
        <v>19</v>
      </c>
      <c r="D2219">
        <v>375</v>
      </c>
      <c r="E2219">
        <v>168750</v>
      </c>
      <c r="F2219">
        <v>33750</v>
      </c>
      <c r="G2219" t="s">
        <v>31</v>
      </c>
      <c r="H2219" t="s">
        <v>64</v>
      </c>
      <c r="I2219" t="s">
        <v>65</v>
      </c>
    </row>
    <row r="2220" spans="1:9" x14ac:dyDescent="0.3">
      <c r="A2220">
        <v>1185732</v>
      </c>
      <c r="B2220" s="16">
        <v>44237</v>
      </c>
      <c r="C2220" t="s">
        <v>20</v>
      </c>
      <c r="D2220">
        <v>375</v>
      </c>
      <c r="E2220">
        <v>168750</v>
      </c>
      <c r="F2220">
        <v>42187.5</v>
      </c>
      <c r="G2220" t="s">
        <v>31</v>
      </c>
      <c r="H2220" t="s">
        <v>64</v>
      </c>
      <c r="I2220" t="s">
        <v>65</v>
      </c>
    </row>
    <row r="2221" spans="1:9" x14ac:dyDescent="0.3">
      <c r="A2221">
        <v>1128299</v>
      </c>
      <c r="B2221" s="16">
        <v>44237</v>
      </c>
      <c r="C2221" t="s">
        <v>21</v>
      </c>
      <c r="D2221">
        <v>475</v>
      </c>
      <c r="E2221">
        <v>190000</v>
      </c>
      <c r="F2221">
        <v>57000</v>
      </c>
      <c r="G2221" t="s">
        <v>15</v>
      </c>
      <c r="H2221" t="s">
        <v>16</v>
      </c>
      <c r="I2221" t="s">
        <v>69</v>
      </c>
    </row>
    <row r="2222" spans="1:9" x14ac:dyDescent="0.3">
      <c r="A2222">
        <v>1128299</v>
      </c>
      <c r="B2222" s="16">
        <v>44237</v>
      </c>
      <c r="C2222" t="s">
        <v>17</v>
      </c>
      <c r="D2222">
        <v>550</v>
      </c>
      <c r="E2222">
        <v>192500</v>
      </c>
      <c r="F2222">
        <v>77000</v>
      </c>
      <c r="G2222" t="s">
        <v>36</v>
      </c>
      <c r="H2222" t="s">
        <v>114</v>
      </c>
      <c r="I2222" t="s">
        <v>115</v>
      </c>
    </row>
    <row r="2223" spans="1:9" x14ac:dyDescent="0.3">
      <c r="A2223">
        <v>1128299</v>
      </c>
      <c r="B2223" s="16">
        <v>44237</v>
      </c>
      <c r="C2223" t="s">
        <v>20</v>
      </c>
      <c r="D2223">
        <v>600</v>
      </c>
      <c r="E2223">
        <v>210000</v>
      </c>
      <c r="F2223">
        <v>52500</v>
      </c>
      <c r="G2223" t="s">
        <v>48</v>
      </c>
      <c r="H2223" t="s">
        <v>49</v>
      </c>
      <c r="I2223" t="s">
        <v>68</v>
      </c>
    </row>
    <row r="2224" spans="1:9" x14ac:dyDescent="0.3">
      <c r="A2224">
        <v>1128299</v>
      </c>
      <c r="B2224" s="16">
        <v>44237</v>
      </c>
      <c r="C2224" t="s">
        <v>19</v>
      </c>
      <c r="D2224">
        <v>550</v>
      </c>
      <c r="E2224">
        <v>247500</v>
      </c>
      <c r="F2224">
        <v>86625</v>
      </c>
      <c r="G2224" t="s">
        <v>48</v>
      </c>
      <c r="H2224" t="s">
        <v>49</v>
      </c>
      <c r="I2224" t="s">
        <v>68</v>
      </c>
    </row>
    <row r="2225" spans="1:9" x14ac:dyDescent="0.3">
      <c r="A2225">
        <v>1189833</v>
      </c>
      <c r="B2225" s="16">
        <v>44237</v>
      </c>
      <c r="C2225" t="s">
        <v>20</v>
      </c>
      <c r="D2225">
        <v>500</v>
      </c>
      <c r="E2225">
        <v>250000</v>
      </c>
      <c r="F2225">
        <v>112500</v>
      </c>
      <c r="G2225" t="s">
        <v>36</v>
      </c>
      <c r="H2225" t="s">
        <v>53</v>
      </c>
      <c r="I2225" t="s">
        <v>54</v>
      </c>
    </row>
    <row r="2226" spans="1:9" x14ac:dyDescent="0.3">
      <c r="A2226">
        <v>1128299</v>
      </c>
      <c r="B2226" s="16">
        <v>44237</v>
      </c>
      <c r="C2226" t="s">
        <v>23</v>
      </c>
      <c r="D2226">
        <v>650</v>
      </c>
      <c r="E2226">
        <v>292500</v>
      </c>
      <c r="F2226">
        <v>146250</v>
      </c>
      <c r="G2226" t="s">
        <v>15</v>
      </c>
      <c r="H2226" t="s">
        <v>16</v>
      </c>
      <c r="I2226" t="s">
        <v>69</v>
      </c>
    </row>
    <row r="2227" spans="1:9" x14ac:dyDescent="0.3">
      <c r="A2227">
        <v>1128299</v>
      </c>
      <c r="B2227" s="16">
        <v>44237</v>
      </c>
      <c r="C2227" t="s">
        <v>22</v>
      </c>
      <c r="D2227">
        <v>550</v>
      </c>
      <c r="E2227">
        <v>302500.00000000006</v>
      </c>
      <c r="F2227">
        <v>105875.00000000001</v>
      </c>
      <c r="G2227" t="s">
        <v>15</v>
      </c>
      <c r="H2227" t="s">
        <v>16</v>
      </c>
      <c r="I2227" t="s">
        <v>69</v>
      </c>
    </row>
    <row r="2228" spans="1:9" x14ac:dyDescent="0.3">
      <c r="A2228">
        <v>1128299</v>
      </c>
      <c r="B2228" s="16">
        <v>44237</v>
      </c>
      <c r="C2228" t="s">
        <v>17</v>
      </c>
      <c r="D2228">
        <v>900</v>
      </c>
      <c r="E2228">
        <v>405000</v>
      </c>
      <c r="F2228">
        <v>182250</v>
      </c>
      <c r="G2228" t="s">
        <v>48</v>
      </c>
      <c r="H2228" t="s">
        <v>49</v>
      </c>
      <c r="I2228" t="s">
        <v>68</v>
      </c>
    </row>
    <row r="2229" spans="1:9" x14ac:dyDescent="0.3">
      <c r="A2229">
        <v>1128299</v>
      </c>
      <c r="B2229" s="16">
        <v>44237</v>
      </c>
      <c r="C2229" t="s">
        <v>23</v>
      </c>
      <c r="D2229">
        <v>775</v>
      </c>
      <c r="E2229">
        <v>542500</v>
      </c>
      <c r="F2229">
        <v>54250</v>
      </c>
      <c r="G2229" t="s">
        <v>31</v>
      </c>
      <c r="H2229" t="s">
        <v>32</v>
      </c>
      <c r="I2229" t="s">
        <v>33</v>
      </c>
    </row>
    <row r="2230" spans="1:9" x14ac:dyDescent="0.3">
      <c r="A2230">
        <v>1128299</v>
      </c>
      <c r="B2230" s="16">
        <v>44238</v>
      </c>
      <c r="C2230" t="s">
        <v>21</v>
      </c>
      <c r="D2230">
        <v>93</v>
      </c>
      <c r="E2230">
        <v>1488</v>
      </c>
      <c r="F2230">
        <v>624.96</v>
      </c>
      <c r="G2230" t="s">
        <v>31</v>
      </c>
      <c r="H2230" t="s">
        <v>78</v>
      </c>
      <c r="I2230" t="s">
        <v>79</v>
      </c>
    </row>
    <row r="2231" spans="1:9" x14ac:dyDescent="0.3">
      <c r="A2231">
        <v>1128299</v>
      </c>
      <c r="B2231" s="16">
        <v>44238</v>
      </c>
      <c r="C2231" t="s">
        <v>20</v>
      </c>
      <c r="D2231">
        <v>115</v>
      </c>
      <c r="E2231">
        <v>1610</v>
      </c>
      <c r="F2231">
        <v>724.49999999999989</v>
      </c>
      <c r="G2231" t="s">
        <v>36</v>
      </c>
      <c r="H2231" t="s">
        <v>76</v>
      </c>
      <c r="I2231" t="s">
        <v>77</v>
      </c>
    </row>
    <row r="2232" spans="1:9" x14ac:dyDescent="0.3">
      <c r="A2232">
        <v>1128299</v>
      </c>
      <c r="B2232" s="16">
        <v>44238</v>
      </c>
      <c r="C2232" t="s">
        <v>21</v>
      </c>
      <c r="D2232">
        <v>87</v>
      </c>
      <c r="E2232">
        <v>1653</v>
      </c>
      <c r="F2232">
        <v>826.5</v>
      </c>
      <c r="G2232" t="s">
        <v>31</v>
      </c>
      <c r="H2232" t="s">
        <v>78</v>
      </c>
      <c r="I2232" t="s">
        <v>79</v>
      </c>
    </row>
    <row r="2233" spans="1:9" x14ac:dyDescent="0.3">
      <c r="A2233">
        <v>1128299</v>
      </c>
      <c r="B2233" s="16">
        <v>44238</v>
      </c>
      <c r="C2233" t="s">
        <v>19</v>
      </c>
      <c r="D2233">
        <v>101</v>
      </c>
      <c r="E2233">
        <v>2424</v>
      </c>
      <c r="F2233">
        <v>1139.28</v>
      </c>
      <c r="G2233" t="s">
        <v>36</v>
      </c>
      <c r="H2233" t="s">
        <v>76</v>
      </c>
      <c r="I2233" t="s">
        <v>77</v>
      </c>
    </row>
    <row r="2234" spans="1:9" x14ac:dyDescent="0.3">
      <c r="A2234">
        <v>1128299</v>
      </c>
      <c r="B2234" s="16">
        <v>44238</v>
      </c>
      <c r="C2234" t="s">
        <v>23</v>
      </c>
      <c r="D2234">
        <v>149</v>
      </c>
      <c r="E2234">
        <v>2682</v>
      </c>
      <c r="F2234">
        <v>1475.1000000000001</v>
      </c>
      <c r="G2234" t="s">
        <v>31</v>
      </c>
      <c r="H2234" t="s">
        <v>78</v>
      </c>
      <c r="I2234" t="s">
        <v>79</v>
      </c>
    </row>
    <row r="2235" spans="1:9" x14ac:dyDescent="0.3">
      <c r="A2235">
        <v>1185731</v>
      </c>
      <c r="B2235" s="16">
        <v>44238</v>
      </c>
      <c r="C2235" t="s">
        <v>21</v>
      </c>
      <c r="D2235">
        <v>101</v>
      </c>
      <c r="E2235">
        <v>2929</v>
      </c>
      <c r="F2235">
        <v>1464.5</v>
      </c>
      <c r="G2235" t="s">
        <v>36</v>
      </c>
      <c r="H2235" t="s">
        <v>96</v>
      </c>
      <c r="I2235" t="s">
        <v>97</v>
      </c>
    </row>
    <row r="2236" spans="1:9" x14ac:dyDescent="0.3">
      <c r="A2236">
        <v>1128299</v>
      </c>
      <c r="B2236" s="16">
        <v>44238</v>
      </c>
      <c r="C2236" t="s">
        <v>23</v>
      </c>
      <c r="D2236">
        <v>131</v>
      </c>
      <c r="E2236">
        <v>3144</v>
      </c>
      <c r="F2236">
        <v>1949.28</v>
      </c>
      <c r="G2236" t="s">
        <v>31</v>
      </c>
      <c r="H2236" t="s">
        <v>78</v>
      </c>
      <c r="I2236" t="s">
        <v>79</v>
      </c>
    </row>
    <row r="2237" spans="1:9" x14ac:dyDescent="0.3">
      <c r="A2237">
        <v>1128299</v>
      </c>
      <c r="B2237" s="16">
        <v>44238</v>
      </c>
      <c r="C2237" t="s">
        <v>22</v>
      </c>
      <c r="D2237">
        <v>101</v>
      </c>
      <c r="E2237">
        <v>3232</v>
      </c>
      <c r="F2237">
        <v>1454.3999999999999</v>
      </c>
      <c r="G2237" t="s">
        <v>31</v>
      </c>
      <c r="H2237" t="s">
        <v>78</v>
      </c>
      <c r="I2237" t="s">
        <v>79</v>
      </c>
    </row>
    <row r="2238" spans="1:9" x14ac:dyDescent="0.3">
      <c r="A2238">
        <v>1128299</v>
      </c>
      <c r="B2238" s="16">
        <v>44238</v>
      </c>
      <c r="C2238" t="s">
        <v>22</v>
      </c>
      <c r="D2238">
        <v>120</v>
      </c>
      <c r="E2238">
        <v>3360</v>
      </c>
      <c r="F2238">
        <v>1411.2</v>
      </c>
      <c r="G2238" t="s">
        <v>31</v>
      </c>
      <c r="H2238" t="s">
        <v>78</v>
      </c>
      <c r="I2238" t="s">
        <v>79</v>
      </c>
    </row>
    <row r="2239" spans="1:9" x14ac:dyDescent="0.3">
      <c r="A2239">
        <v>1185731</v>
      </c>
      <c r="B2239" s="16">
        <v>44238</v>
      </c>
      <c r="C2239" t="s">
        <v>20</v>
      </c>
      <c r="D2239">
        <v>158</v>
      </c>
      <c r="E2239">
        <v>3634</v>
      </c>
      <c r="F2239">
        <v>1817</v>
      </c>
      <c r="G2239" t="s">
        <v>48</v>
      </c>
      <c r="H2239" t="s">
        <v>94</v>
      </c>
      <c r="I2239" t="s">
        <v>95</v>
      </c>
    </row>
    <row r="2240" spans="1:9" x14ac:dyDescent="0.3">
      <c r="A2240">
        <v>1185731</v>
      </c>
      <c r="B2240" s="16">
        <v>44238</v>
      </c>
      <c r="C2240" t="s">
        <v>23</v>
      </c>
      <c r="D2240">
        <v>143</v>
      </c>
      <c r="E2240">
        <v>4147</v>
      </c>
      <c r="F2240">
        <v>2529.67</v>
      </c>
      <c r="G2240" t="s">
        <v>36</v>
      </c>
      <c r="H2240" t="s">
        <v>96</v>
      </c>
      <c r="I2240" t="s">
        <v>97</v>
      </c>
    </row>
    <row r="2241" spans="1:9" x14ac:dyDescent="0.3">
      <c r="A2241">
        <v>1189833</v>
      </c>
      <c r="B2241" s="16">
        <v>44238</v>
      </c>
      <c r="C2241" t="s">
        <v>21</v>
      </c>
      <c r="D2241">
        <v>106</v>
      </c>
      <c r="E2241">
        <v>4346</v>
      </c>
      <c r="F2241">
        <v>2346.84</v>
      </c>
      <c r="G2241" t="s">
        <v>36</v>
      </c>
      <c r="H2241" t="s">
        <v>53</v>
      </c>
      <c r="I2241" t="s">
        <v>54</v>
      </c>
    </row>
    <row r="2242" spans="1:9" x14ac:dyDescent="0.3">
      <c r="A2242">
        <v>1185731</v>
      </c>
      <c r="B2242" s="16">
        <v>44238</v>
      </c>
      <c r="C2242" t="s">
        <v>19</v>
      </c>
      <c r="D2242">
        <v>143</v>
      </c>
      <c r="E2242">
        <v>4719</v>
      </c>
      <c r="F2242">
        <v>2359.5</v>
      </c>
      <c r="G2242" t="s">
        <v>48</v>
      </c>
      <c r="H2242" t="s">
        <v>94</v>
      </c>
      <c r="I2242" t="s">
        <v>95</v>
      </c>
    </row>
    <row r="2243" spans="1:9" x14ac:dyDescent="0.3">
      <c r="A2243">
        <v>1185731</v>
      </c>
      <c r="B2243" s="16">
        <v>44238</v>
      </c>
      <c r="C2243" t="s">
        <v>22</v>
      </c>
      <c r="D2243">
        <v>122</v>
      </c>
      <c r="E2243">
        <v>5002</v>
      </c>
      <c r="F2243">
        <v>2300.9199999999996</v>
      </c>
      <c r="G2243" t="s">
        <v>36</v>
      </c>
      <c r="H2243" t="s">
        <v>96</v>
      </c>
      <c r="I2243" t="s">
        <v>97</v>
      </c>
    </row>
    <row r="2244" spans="1:9" x14ac:dyDescent="0.3">
      <c r="A2244">
        <v>1128299</v>
      </c>
      <c r="B2244" s="16">
        <v>44238</v>
      </c>
      <c r="C2244" t="s">
        <v>17</v>
      </c>
      <c r="D2244">
        <v>218</v>
      </c>
      <c r="E2244">
        <v>5450</v>
      </c>
      <c r="F2244">
        <v>2888.5</v>
      </c>
      <c r="G2244" t="s">
        <v>36</v>
      </c>
      <c r="H2244" t="s">
        <v>76</v>
      </c>
      <c r="I2244" t="s">
        <v>77</v>
      </c>
    </row>
    <row r="2245" spans="1:9" x14ac:dyDescent="0.3">
      <c r="A2245">
        <v>1185731</v>
      </c>
      <c r="B2245" s="16">
        <v>44238</v>
      </c>
      <c r="C2245" t="s">
        <v>17</v>
      </c>
      <c r="D2245">
        <v>231</v>
      </c>
      <c r="E2245">
        <v>7392</v>
      </c>
      <c r="F2245">
        <v>3696</v>
      </c>
      <c r="G2245" t="s">
        <v>48</v>
      </c>
      <c r="H2245" t="s">
        <v>94</v>
      </c>
      <c r="I2245" t="s">
        <v>95</v>
      </c>
    </row>
    <row r="2246" spans="1:9" x14ac:dyDescent="0.3">
      <c r="A2246">
        <v>1128299</v>
      </c>
      <c r="B2246" s="16">
        <v>44238</v>
      </c>
      <c r="C2246" t="s">
        <v>17</v>
      </c>
      <c r="D2246">
        <v>322</v>
      </c>
      <c r="E2246">
        <v>12880</v>
      </c>
      <c r="F2246">
        <v>4250.4000000000005</v>
      </c>
      <c r="G2246" t="s">
        <v>31</v>
      </c>
      <c r="H2246" t="s">
        <v>32</v>
      </c>
      <c r="I2246" t="s">
        <v>33</v>
      </c>
    </row>
    <row r="2247" spans="1:9" x14ac:dyDescent="0.3">
      <c r="A2247">
        <v>1128299</v>
      </c>
      <c r="B2247" s="16">
        <v>44238</v>
      </c>
      <c r="C2247" t="s">
        <v>17</v>
      </c>
      <c r="D2247">
        <v>293</v>
      </c>
      <c r="E2247">
        <v>14943</v>
      </c>
      <c r="F2247">
        <v>5977.2000000000007</v>
      </c>
      <c r="G2247" t="s">
        <v>31</v>
      </c>
      <c r="H2247" t="s">
        <v>32</v>
      </c>
      <c r="I2247" t="s">
        <v>33</v>
      </c>
    </row>
    <row r="2248" spans="1:9" x14ac:dyDescent="0.3">
      <c r="A2248">
        <v>1128299</v>
      </c>
      <c r="B2248" s="16">
        <v>44238</v>
      </c>
      <c r="C2248" t="s">
        <v>21</v>
      </c>
      <c r="D2248">
        <v>300</v>
      </c>
      <c r="E2248">
        <v>60000.000000000022</v>
      </c>
      <c r="F2248">
        <v>24000.000000000011</v>
      </c>
      <c r="G2248" t="s">
        <v>31</v>
      </c>
      <c r="H2248" t="s">
        <v>78</v>
      </c>
      <c r="I2248" t="s">
        <v>79</v>
      </c>
    </row>
    <row r="2249" spans="1:9" x14ac:dyDescent="0.3">
      <c r="A2249">
        <v>1128299</v>
      </c>
      <c r="B2249" s="16">
        <v>44238</v>
      </c>
      <c r="C2249" t="s">
        <v>20</v>
      </c>
      <c r="D2249">
        <v>425</v>
      </c>
      <c r="E2249">
        <v>63750.000000000007</v>
      </c>
      <c r="F2249">
        <v>22312.5</v>
      </c>
      <c r="G2249" t="s">
        <v>36</v>
      </c>
      <c r="H2249" t="s">
        <v>76</v>
      </c>
      <c r="I2249" t="s">
        <v>77</v>
      </c>
    </row>
    <row r="2250" spans="1:9" x14ac:dyDescent="0.3">
      <c r="A2250">
        <v>1128299</v>
      </c>
      <c r="B2250" s="16">
        <v>44238</v>
      </c>
      <c r="C2250" t="s">
        <v>19</v>
      </c>
      <c r="D2250">
        <v>375</v>
      </c>
      <c r="E2250">
        <v>93750</v>
      </c>
      <c r="F2250">
        <v>32812.5</v>
      </c>
      <c r="G2250" t="s">
        <v>36</v>
      </c>
      <c r="H2250" t="s">
        <v>76</v>
      </c>
      <c r="I2250" t="s">
        <v>77</v>
      </c>
    </row>
    <row r="2251" spans="1:9" x14ac:dyDescent="0.3">
      <c r="A2251">
        <v>1185731</v>
      </c>
      <c r="B2251" s="16">
        <v>44238</v>
      </c>
      <c r="C2251" t="s">
        <v>21</v>
      </c>
      <c r="D2251">
        <v>375</v>
      </c>
      <c r="E2251">
        <v>112500</v>
      </c>
      <c r="F2251">
        <v>45000</v>
      </c>
      <c r="G2251" t="s">
        <v>36</v>
      </c>
      <c r="H2251" t="s">
        <v>96</v>
      </c>
      <c r="I2251" t="s">
        <v>97</v>
      </c>
    </row>
    <row r="2252" spans="1:9" x14ac:dyDescent="0.3">
      <c r="A2252">
        <v>1128299</v>
      </c>
      <c r="B2252" s="16">
        <v>44238</v>
      </c>
      <c r="C2252" t="s">
        <v>23</v>
      </c>
      <c r="D2252">
        <v>450</v>
      </c>
      <c r="E2252">
        <v>112500</v>
      </c>
      <c r="F2252">
        <v>56250</v>
      </c>
      <c r="G2252" t="s">
        <v>31</v>
      </c>
      <c r="H2252" t="s">
        <v>78</v>
      </c>
      <c r="I2252" t="s">
        <v>79</v>
      </c>
    </row>
    <row r="2253" spans="1:9" x14ac:dyDescent="0.3">
      <c r="A2253">
        <v>1128299</v>
      </c>
      <c r="B2253" s="16">
        <v>44238</v>
      </c>
      <c r="C2253" t="s">
        <v>22</v>
      </c>
      <c r="D2253">
        <v>375</v>
      </c>
      <c r="E2253">
        <v>131250</v>
      </c>
      <c r="F2253">
        <v>45937.5</v>
      </c>
      <c r="G2253" t="s">
        <v>31</v>
      </c>
      <c r="H2253" t="s">
        <v>78</v>
      </c>
      <c r="I2253" t="s">
        <v>79</v>
      </c>
    </row>
    <row r="2254" spans="1:9" x14ac:dyDescent="0.3">
      <c r="A2254">
        <v>1185731</v>
      </c>
      <c r="B2254" s="16">
        <v>44238</v>
      </c>
      <c r="C2254" t="s">
        <v>20</v>
      </c>
      <c r="D2254">
        <v>525</v>
      </c>
      <c r="E2254">
        <v>131250.00000000003</v>
      </c>
      <c r="F2254">
        <v>52500.000000000015</v>
      </c>
      <c r="G2254" t="s">
        <v>48</v>
      </c>
      <c r="H2254" t="s">
        <v>94</v>
      </c>
      <c r="I2254" t="s">
        <v>95</v>
      </c>
    </row>
    <row r="2255" spans="1:9" x14ac:dyDescent="0.3">
      <c r="A2255">
        <v>1185731</v>
      </c>
      <c r="B2255" s="16">
        <v>44238</v>
      </c>
      <c r="C2255" t="s">
        <v>23</v>
      </c>
      <c r="D2255">
        <v>550</v>
      </c>
      <c r="E2255">
        <v>165000</v>
      </c>
      <c r="F2255">
        <v>82500</v>
      </c>
      <c r="G2255" t="s">
        <v>36</v>
      </c>
      <c r="H2255" t="s">
        <v>96</v>
      </c>
      <c r="I2255" t="s">
        <v>97</v>
      </c>
    </row>
    <row r="2256" spans="1:9" x14ac:dyDescent="0.3">
      <c r="A2256">
        <v>1185731</v>
      </c>
      <c r="B2256" s="16">
        <v>44238</v>
      </c>
      <c r="C2256" t="s">
        <v>19</v>
      </c>
      <c r="D2256">
        <v>475</v>
      </c>
      <c r="E2256">
        <v>166250</v>
      </c>
      <c r="F2256">
        <v>58187.499999999993</v>
      </c>
      <c r="G2256" t="s">
        <v>48</v>
      </c>
      <c r="H2256" t="s">
        <v>94</v>
      </c>
      <c r="I2256" t="s">
        <v>95</v>
      </c>
    </row>
    <row r="2257" spans="1:9" x14ac:dyDescent="0.3">
      <c r="A2257">
        <v>1128299</v>
      </c>
      <c r="B2257" s="16">
        <v>44238</v>
      </c>
      <c r="C2257" t="s">
        <v>17</v>
      </c>
      <c r="D2257">
        <v>725</v>
      </c>
      <c r="E2257">
        <v>181250</v>
      </c>
      <c r="F2257">
        <v>72500</v>
      </c>
      <c r="G2257" t="s">
        <v>36</v>
      </c>
      <c r="H2257" t="s">
        <v>76</v>
      </c>
      <c r="I2257" t="s">
        <v>77</v>
      </c>
    </row>
    <row r="2258" spans="1:9" x14ac:dyDescent="0.3">
      <c r="A2258">
        <v>1189833</v>
      </c>
      <c r="B2258" s="16">
        <v>44238</v>
      </c>
      <c r="C2258" t="s">
        <v>21</v>
      </c>
      <c r="D2258">
        <v>425</v>
      </c>
      <c r="E2258">
        <v>191250</v>
      </c>
      <c r="F2258">
        <v>76500</v>
      </c>
      <c r="G2258" t="s">
        <v>36</v>
      </c>
      <c r="H2258" t="s">
        <v>53</v>
      </c>
      <c r="I2258" t="s">
        <v>54</v>
      </c>
    </row>
    <row r="2259" spans="1:9" x14ac:dyDescent="0.3">
      <c r="A2259">
        <v>1185731</v>
      </c>
      <c r="B2259" s="16">
        <v>44238</v>
      </c>
      <c r="C2259" t="s">
        <v>22</v>
      </c>
      <c r="D2259">
        <v>450</v>
      </c>
      <c r="E2259">
        <v>202500</v>
      </c>
      <c r="F2259">
        <v>70875</v>
      </c>
      <c r="G2259" t="s">
        <v>36</v>
      </c>
      <c r="H2259" t="s">
        <v>96</v>
      </c>
      <c r="I2259" t="s">
        <v>97</v>
      </c>
    </row>
    <row r="2260" spans="1:9" x14ac:dyDescent="0.3">
      <c r="A2260">
        <v>1185731</v>
      </c>
      <c r="B2260" s="16">
        <v>44238</v>
      </c>
      <c r="C2260" t="s">
        <v>17</v>
      </c>
      <c r="D2260">
        <v>825</v>
      </c>
      <c r="E2260">
        <v>288750</v>
      </c>
      <c r="F2260">
        <v>115500</v>
      </c>
      <c r="G2260" t="s">
        <v>48</v>
      </c>
      <c r="H2260" t="s">
        <v>94</v>
      </c>
      <c r="I2260" t="s">
        <v>95</v>
      </c>
    </row>
    <row r="2261" spans="1:9" x14ac:dyDescent="0.3">
      <c r="A2261">
        <v>1128299</v>
      </c>
      <c r="B2261" s="16">
        <v>44238</v>
      </c>
      <c r="C2261" t="s">
        <v>17</v>
      </c>
      <c r="D2261">
        <v>975</v>
      </c>
      <c r="E2261">
        <v>536250.00000000012</v>
      </c>
      <c r="F2261">
        <v>160875.00000000006</v>
      </c>
      <c r="G2261" t="s">
        <v>31</v>
      </c>
      <c r="H2261" t="s">
        <v>32</v>
      </c>
      <c r="I2261" t="s">
        <v>33</v>
      </c>
    </row>
    <row r="2262" spans="1:9" x14ac:dyDescent="0.3">
      <c r="A2262">
        <v>1185732</v>
      </c>
      <c r="B2262" s="16">
        <v>44239</v>
      </c>
      <c r="C2262" t="s">
        <v>21</v>
      </c>
      <c r="D2262">
        <v>25</v>
      </c>
      <c r="E2262">
        <v>825</v>
      </c>
      <c r="F2262">
        <v>363</v>
      </c>
      <c r="G2262" t="s">
        <v>36</v>
      </c>
      <c r="H2262" t="s">
        <v>108</v>
      </c>
      <c r="I2262" t="s">
        <v>109</v>
      </c>
    </row>
    <row r="2263" spans="1:9" x14ac:dyDescent="0.3">
      <c r="A2263">
        <v>1185731</v>
      </c>
      <c r="B2263" s="16">
        <v>44239</v>
      </c>
      <c r="C2263" t="s">
        <v>21</v>
      </c>
      <c r="D2263">
        <v>48</v>
      </c>
      <c r="E2263">
        <v>1440</v>
      </c>
      <c r="F2263">
        <v>547.20000000000005</v>
      </c>
      <c r="G2263" t="s">
        <v>15</v>
      </c>
      <c r="H2263" t="s">
        <v>131</v>
      </c>
      <c r="I2263" t="s">
        <v>132</v>
      </c>
    </row>
    <row r="2264" spans="1:9" x14ac:dyDescent="0.3">
      <c r="A2264">
        <v>1185731</v>
      </c>
      <c r="B2264" s="16">
        <v>44239</v>
      </c>
      <c r="C2264" t="s">
        <v>21</v>
      </c>
      <c r="D2264">
        <v>45</v>
      </c>
      <c r="E2264">
        <v>1620</v>
      </c>
      <c r="F2264">
        <v>745.19999999999993</v>
      </c>
      <c r="G2264" t="s">
        <v>15</v>
      </c>
      <c r="H2264" t="s">
        <v>131</v>
      </c>
      <c r="I2264" t="s">
        <v>132</v>
      </c>
    </row>
    <row r="2265" spans="1:9" x14ac:dyDescent="0.3">
      <c r="A2265">
        <v>1185732</v>
      </c>
      <c r="B2265" s="16">
        <v>44239</v>
      </c>
      <c r="C2265" t="s">
        <v>20</v>
      </c>
      <c r="D2265">
        <v>59</v>
      </c>
      <c r="E2265">
        <v>1711</v>
      </c>
      <c r="F2265">
        <v>735.73</v>
      </c>
      <c r="G2265" t="s">
        <v>36</v>
      </c>
      <c r="H2265" t="s">
        <v>106</v>
      </c>
      <c r="I2265" t="s">
        <v>107</v>
      </c>
    </row>
    <row r="2266" spans="1:9" x14ac:dyDescent="0.3">
      <c r="A2266">
        <v>1185732</v>
      </c>
      <c r="B2266" s="16">
        <v>44239</v>
      </c>
      <c r="C2266" t="s">
        <v>19</v>
      </c>
      <c r="D2266">
        <v>47</v>
      </c>
      <c r="E2266">
        <v>1833</v>
      </c>
      <c r="F2266">
        <v>806.52</v>
      </c>
      <c r="G2266" t="s">
        <v>36</v>
      </c>
      <c r="H2266" t="s">
        <v>106</v>
      </c>
      <c r="I2266" t="s">
        <v>107</v>
      </c>
    </row>
    <row r="2267" spans="1:9" x14ac:dyDescent="0.3">
      <c r="A2267">
        <v>1185731</v>
      </c>
      <c r="B2267" s="16">
        <v>44239</v>
      </c>
      <c r="C2267" t="s">
        <v>20</v>
      </c>
      <c r="D2267">
        <v>85</v>
      </c>
      <c r="E2267">
        <v>2125</v>
      </c>
      <c r="F2267">
        <v>849.99999999999989</v>
      </c>
      <c r="G2267" t="s">
        <v>15</v>
      </c>
      <c r="H2267" t="s">
        <v>129</v>
      </c>
      <c r="I2267" t="s">
        <v>130</v>
      </c>
    </row>
    <row r="2268" spans="1:9" x14ac:dyDescent="0.3">
      <c r="A2268">
        <v>1185732</v>
      </c>
      <c r="B2268" s="16">
        <v>44239</v>
      </c>
      <c r="C2268" t="s">
        <v>22</v>
      </c>
      <c r="D2268">
        <v>46</v>
      </c>
      <c r="E2268">
        <v>2208</v>
      </c>
      <c r="F2268">
        <v>993.59999999999991</v>
      </c>
      <c r="G2268" t="s">
        <v>36</v>
      </c>
      <c r="H2268" t="s">
        <v>108</v>
      </c>
      <c r="I2268" t="s">
        <v>109</v>
      </c>
    </row>
    <row r="2269" spans="1:9" x14ac:dyDescent="0.3">
      <c r="A2269">
        <v>1185731</v>
      </c>
      <c r="B2269" s="16">
        <v>44239</v>
      </c>
      <c r="C2269" t="s">
        <v>19</v>
      </c>
      <c r="D2269">
        <v>72</v>
      </c>
      <c r="E2269">
        <v>2376</v>
      </c>
      <c r="F2269">
        <v>1116.72</v>
      </c>
      <c r="G2269" t="s">
        <v>15</v>
      </c>
      <c r="H2269" t="s">
        <v>129</v>
      </c>
      <c r="I2269" t="s">
        <v>130</v>
      </c>
    </row>
    <row r="2270" spans="1:9" x14ac:dyDescent="0.3">
      <c r="A2270">
        <v>1185731</v>
      </c>
      <c r="B2270" s="16">
        <v>44239</v>
      </c>
      <c r="C2270" t="s">
        <v>20</v>
      </c>
      <c r="D2270">
        <v>74</v>
      </c>
      <c r="E2270">
        <v>2442</v>
      </c>
      <c r="F2270">
        <v>1221</v>
      </c>
      <c r="G2270" t="s">
        <v>15</v>
      </c>
      <c r="H2270" t="s">
        <v>129</v>
      </c>
      <c r="I2270" t="s">
        <v>130</v>
      </c>
    </row>
    <row r="2271" spans="1:9" x14ac:dyDescent="0.3">
      <c r="A2271">
        <v>1185731</v>
      </c>
      <c r="B2271" s="16">
        <v>44239</v>
      </c>
      <c r="C2271" t="s">
        <v>22</v>
      </c>
      <c r="D2271">
        <v>68</v>
      </c>
      <c r="E2271">
        <v>2448</v>
      </c>
      <c r="F2271">
        <v>954.71999999999991</v>
      </c>
      <c r="G2271" t="s">
        <v>15</v>
      </c>
      <c r="H2271" t="s">
        <v>131</v>
      </c>
      <c r="I2271" t="s">
        <v>132</v>
      </c>
    </row>
    <row r="2272" spans="1:9" x14ac:dyDescent="0.3">
      <c r="A2272">
        <v>1185732</v>
      </c>
      <c r="B2272" s="16">
        <v>44239</v>
      </c>
      <c r="C2272" t="s">
        <v>23</v>
      </c>
      <c r="D2272">
        <v>80</v>
      </c>
      <c r="E2272">
        <v>2560</v>
      </c>
      <c r="F2272">
        <v>1408</v>
      </c>
      <c r="G2272" t="s">
        <v>36</v>
      </c>
      <c r="H2272" t="s">
        <v>108</v>
      </c>
      <c r="I2272" t="s">
        <v>109</v>
      </c>
    </row>
    <row r="2273" spans="1:9" x14ac:dyDescent="0.3">
      <c r="A2273">
        <v>1185731</v>
      </c>
      <c r="B2273" s="16">
        <v>44239</v>
      </c>
      <c r="C2273" t="s">
        <v>19</v>
      </c>
      <c r="D2273">
        <v>61</v>
      </c>
      <c r="E2273">
        <v>2684</v>
      </c>
      <c r="F2273">
        <v>1610.3999999999999</v>
      </c>
      <c r="G2273" t="s">
        <v>15</v>
      </c>
      <c r="H2273" t="s">
        <v>129</v>
      </c>
      <c r="I2273" t="s">
        <v>130</v>
      </c>
    </row>
    <row r="2274" spans="1:9" x14ac:dyDescent="0.3">
      <c r="A2274">
        <v>1185731</v>
      </c>
      <c r="B2274" s="16">
        <v>44239</v>
      </c>
      <c r="C2274" t="s">
        <v>22</v>
      </c>
      <c r="D2274">
        <v>63</v>
      </c>
      <c r="E2274">
        <v>3402</v>
      </c>
      <c r="F2274">
        <v>1701</v>
      </c>
      <c r="G2274" t="s">
        <v>15</v>
      </c>
      <c r="H2274" t="s">
        <v>131</v>
      </c>
      <c r="I2274" t="s">
        <v>132</v>
      </c>
    </row>
    <row r="2275" spans="1:9" x14ac:dyDescent="0.3">
      <c r="A2275">
        <v>1185731</v>
      </c>
      <c r="B2275" s="16">
        <v>44239</v>
      </c>
      <c r="C2275" t="s">
        <v>23</v>
      </c>
      <c r="D2275">
        <v>85</v>
      </c>
      <c r="E2275">
        <v>3655</v>
      </c>
      <c r="F2275">
        <v>1973.7</v>
      </c>
      <c r="G2275" t="s">
        <v>15</v>
      </c>
      <c r="H2275" t="s">
        <v>131</v>
      </c>
      <c r="I2275" t="s">
        <v>132</v>
      </c>
    </row>
    <row r="2276" spans="1:9" x14ac:dyDescent="0.3">
      <c r="A2276">
        <v>1185731</v>
      </c>
      <c r="B2276" s="16">
        <v>44239</v>
      </c>
      <c r="C2276" t="s">
        <v>23</v>
      </c>
      <c r="D2276">
        <v>107</v>
      </c>
      <c r="E2276">
        <v>3745</v>
      </c>
      <c r="F2276">
        <v>1760.1499999999999</v>
      </c>
      <c r="G2276" t="s">
        <v>15</v>
      </c>
      <c r="H2276" t="s">
        <v>131</v>
      </c>
      <c r="I2276" t="s">
        <v>132</v>
      </c>
    </row>
    <row r="2277" spans="1:9" x14ac:dyDescent="0.3">
      <c r="A2277">
        <v>1189833</v>
      </c>
      <c r="B2277" s="16">
        <v>44239</v>
      </c>
      <c r="C2277" t="s">
        <v>21</v>
      </c>
      <c r="D2277">
        <v>123</v>
      </c>
      <c r="E2277">
        <v>3936</v>
      </c>
      <c r="F2277">
        <v>1889.28</v>
      </c>
      <c r="G2277" t="s">
        <v>31</v>
      </c>
      <c r="H2277" t="s">
        <v>70</v>
      </c>
      <c r="I2277" t="s">
        <v>71</v>
      </c>
    </row>
    <row r="2278" spans="1:9" x14ac:dyDescent="0.3">
      <c r="A2278">
        <v>1189833</v>
      </c>
      <c r="B2278" s="16">
        <v>44239</v>
      </c>
      <c r="C2278" t="s">
        <v>20</v>
      </c>
      <c r="D2278">
        <v>143</v>
      </c>
      <c r="E2278">
        <v>4147</v>
      </c>
      <c r="F2278">
        <v>2032.03</v>
      </c>
      <c r="G2278" t="s">
        <v>15</v>
      </c>
      <c r="H2278" t="s">
        <v>16</v>
      </c>
      <c r="I2278" t="s">
        <v>69</v>
      </c>
    </row>
    <row r="2279" spans="1:9" x14ac:dyDescent="0.3">
      <c r="A2279">
        <v>1189833</v>
      </c>
      <c r="B2279" s="16">
        <v>44239</v>
      </c>
      <c r="C2279" t="s">
        <v>19</v>
      </c>
      <c r="D2279">
        <v>145</v>
      </c>
      <c r="E2279">
        <v>5365</v>
      </c>
      <c r="F2279">
        <v>2199.65</v>
      </c>
      <c r="G2279" t="s">
        <v>15</v>
      </c>
      <c r="H2279" t="s">
        <v>16</v>
      </c>
      <c r="I2279" t="s">
        <v>69</v>
      </c>
    </row>
    <row r="2280" spans="1:9" x14ac:dyDescent="0.3">
      <c r="A2280">
        <v>1189833</v>
      </c>
      <c r="B2280" s="16">
        <v>44239</v>
      </c>
      <c r="C2280" t="s">
        <v>22</v>
      </c>
      <c r="D2280">
        <v>106</v>
      </c>
      <c r="E2280">
        <v>5512</v>
      </c>
      <c r="F2280">
        <v>3858.4000000000005</v>
      </c>
      <c r="G2280" t="s">
        <v>36</v>
      </c>
      <c r="H2280" t="s">
        <v>53</v>
      </c>
      <c r="I2280" t="s">
        <v>54</v>
      </c>
    </row>
    <row r="2281" spans="1:9" x14ac:dyDescent="0.3">
      <c r="A2281">
        <v>1185732</v>
      </c>
      <c r="B2281" s="16">
        <v>44239</v>
      </c>
      <c r="C2281" t="s">
        <v>17</v>
      </c>
      <c r="D2281">
        <v>158</v>
      </c>
      <c r="E2281">
        <v>5846</v>
      </c>
      <c r="F2281">
        <v>2923</v>
      </c>
      <c r="G2281" t="s">
        <v>36</v>
      </c>
      <c r="H2281" t="s">
        <v>106</v>
      </c>
      <c r="I2281" t="s">
        <v>107</v>
      </c>
    </row>
    <row r="2282" spans="1:9" x14ac:dyDescent="0.3">
      <c r="A2282">
        <v>1185731</v>
      </c>
      <c r="B2282" s="16">
        <v>44239</v>
      </c>
      <c r="C2282" t="s">
        <v>17</v>
      </c>
      <c r="D2282">
        <v>184</v>
      </c>
      <c r="E2282">
        <v>6072</v>
      </c>
      <c r="F2282">
        <v>2853.84</v>
      </c>
      <c r="G2282" t="s">
        <v>15</v>
      </c>
      <c r="H2282" t="s">
        <v>129</v>
      </c>
      <c r="I2282" t="s">
        <v>130</v>
      </c>
    </row>
    <row r="2283" spans="1:9" x14ac:dyDescent="0.3">
      <c r="A2283">
        <v>1189833</v>
      </c>
      <c r="B2283" s="16">
        <v>44239</v>
      </c>
      <c r="C2283" t="s">
        <v>23</v>
      </c>
      <c r="D2283">
        <v>174</v>
      </c>
      <c r="E2283">
        <v>6612</v>
      </c>
      <c r="F2283">
        <v>2578.6800000000003</v>
      </c>
      <c r="G2283" t="s">
        <v>31</v>
      </c>
      <c r="H2283" t="s">
        <v>70</v>
      </c>
      <c r="I2283" t="s">
        <v>71</v>
      </c>
    </row>
    <row r="2284" spans="1:9" x14ac:dyDescent="0.3">
      <c r="A2284">
        <v>1189833</v>
      </c>
      <c r="B2284" s="16">
        <v>44239</v>
      </c>
      <c r="C2284" t="s">
        <v>22</v>
      </c>
      <c r="D2284">
        <v>145</v>
      </c>
      <c r="E2284">
        <v>6815</v>
      </c>
      <c r="F2284">
        <v>2794.1499999999996</v>
      </c>
      <c r="G2284" t="s">
        <v>31</v>
      </c>
      <c r="H2284" t="s">
        <v>70</v>
      </c>
      <c r="I2284" t="s">
        <v>71</v>
      </c>
    </row>
    <row r="2285" spans="1:9" x14ac:dyDescent="0.3">
      <c r="A2285">
        <v>1185731</v>
      </c>
      <c r="B2285" s="16">
        <v>44239</v>
      </c>
      <c r="C2285" t="s">
        <v>17</v>
      </c>
      <c r="D2285">
        <v>167</v>
      </c>
      <c r="E2285">
        <v>6847</v>
      </c>
      <c r="F2285">
        <v>3834.32</v>
      </c>
      <c r="G2285" t="s">
        <v>15</v>
      </c>
      <c r="H2285" t="s">
        <v>129</v>
      </c>
      <c r="I2285" t="s">
        <v>130</v>
      </c>
    </row>
    <row r="2286" spans="1:9" x14ac:dyDescent="0.3">
      <c r="A2286">
        <v>1189833</v>
      </c>
      <c r="B2286" s="16">
        <v>44239</v>
      </c>
      <c r="C2286" t="s">
        <v>17</v>
      </c>
      <c r="D2286">
        <v>238</v>
      </c>
      <c r="E2286">
        <v>8806</v>
      </c>
      <c r="F2286">
        <v>5371.66</v>
      </c>
      <c r="G2286" t="s">
        <v>15</v>
      </c>
      <c r="H2286" t="s">
        <v>16</v>
      </c>
      <c r="I2286" t="s">
        <v>69</v>
      </c>
    </row>
    <row r="2287" spans="1:9" x14ac:dyDescent="0.3">
      <c r="A2287">
        <v>1128299</v>
      </c>
      <c r="B2287" s="16">
        <v>44239</v>
      </c>
      <c r="C2287" t="s">
        <v>19</v>
      </c>
      <c r="D2287">
        <v>332</v>
      </c>
      <c r="E2287">
        <v>15272</v>
      </c>
      <c r="F2287">
        <v>3207.12</v>
      </c>
      <c r="G2287" t="s">
        <v>31</v>
      </c>
      <c r="H2287" t="s">
        <v>32</v>
      </c>
      <c r="I2287" t="s">
        <v>33</v>
      </c>
    </row>
    <row r="2288" spans="1:9" x14ac:dyDescent="0.3">
      <c r="A2288">
        <v>1128299</v>
      </c>
      <c r="B2288" s="16">
        <v>44239</v>
      </c>
      <c r="C2288" t="s">
        <v>19</v>
      </c>
      <c r="D2288">
        <v>273</v>
      </c>
      <c r="E2288">
        <v>15834</v>
      </c>
      <c r="F2288">
        <v>4275.18</v>
      </c>
      <c r="G2288" t="s">
        <v>31</v>
      </c>
      <c r="H2288" t="s">
        <v>32</v>
      </c>
      <c r="I2288" t="s">
        <v>33</v>
      </c>
    </row>
    <row r="2289" spans="1:9" x14ac:dyDescent="0.3">
      <c r="A2289">
        <v>1185732</v>
      </c>
      <c r="B2289" s="16">
        <v>44239</v>
      </c>
      <c r="C2289" t="s">
        <v>21</v>
      </c>
      <c r="D2289">
        <v>100</v>
      </c>
      <c r="E2289">
        <v>35000</v>
      </c>
      <c r="F2289">
        <v>10500</v>
      </c>
      <c r="G2289" t="s">
        <v>36</v>
      </c>
      <c r="H2289" t="s">
        <v>108</v>
      </c>
      <c r="I2289" t="s">
        <v>109</v>
      </c>
    </row>
    <row r="2290" spans="1:9" x14ac:dyDescent="0.3">
      <c r="A2290">
        <v>1185731</v>
      </c>
      <c r="B2290" s="16">
        <v>44239</v>
      </c>
      <c r="C2290" t="s">
        <v>21</v>
      </c>
      <c r="D2290">
        <v>150</v>
      </c>
      <c r="E2290">
        <v>60000</v>
      </c>
      <c r="F2290">
        <v>21000</v>
      </c>
      <c r="G2290" t="s">
        <v>15</v>
      </c>
      <c r="H2290" t="s">
        <v>131</v>
      </c>
      <c r="I2290" t="s">
        <v>132</v>
      </c>
    </row>
    <row r="2291" spans="1:9" x14ac:dyDescent="0.3">
      <c r="A2291">
        <v>1185732</v>
      </c>
      <c r="B2291" s="16">
        <v>44239</v>
      </c>
      <c r="C2291" t="s">
        <v>20</v>
      </c>
      <c r="D2291">
        <v>225</v>
      </c>
      <c r="E2291">
        <v>67500.000000000015</v>
      </c>
      <c r="F2291">
        <v>20250.000000000004</v>
      </c>
      <c r="G2291" t="s">
        <v>36</v>
      </c>
      <c r="H2291" t="s">
        <v>106</v>
      </c>
      <c r="I2291" t="s">
        <v>107</v>
      </c>
    </row>
    <row r="2292" spans="1:9" x14ac:dyDescent="0.3">
      <c r="A2292">
        <v>1185732</v>
      </c>
      <c r="B2292" s="16">
        <v>44239</v>
      </c>
      <c r="C2292" t="s">
        <v>19</v>
      </c>
      <c r="D2292">
        <v>175</v>
      </c>
      <c r="E2292">
        <v>70000</v>
      </c>
      <c r="F2292">
        <v>21000</v>
      </c>
      <c r="G2292" t="s">
        <v>36</v>
      </c>
      <c r="H2292" t="s">
        <v>106</v>
      </c>
      <c r="I2292" t="s">
        <v>107</v>
      </c>
    </row>
    <row r="2293" spans="1:9" x14ac:dyDescent="0.3">
      <c r="A2293">
        <v>1185732</v>
      </c>
      <c r="B2293" s="16">
        <v>44239</v>
      </c>
      <c r="C2293" t="s">
        <v>22</v>
      </c>
      <c r="D2293">
        <v>175</v>
      </c>
      <c r="E2293">
        <v>87499.999999999985</v>
      </c>
      <c r="F2293">
        <v>30624.999999999993</v>
      </c>
      <c r="G2293" t="s">
        <v>36</v>
      </c>
      <c r="H2293" t="s">
        <v>108</v>
      </c>
      <c r="I2293" t="s">
        <v>109</v>
      </c>
    </row>
    <row r="2294" spans="1:9" x14ac:dyDescent="0.3">
      <c r="A2294">
        <v>1185731</v>
      </c>
      <c r="B2294" s="16">
        <v>44239</v>
      </c>
      <c r="C2294" t="s">
        <v>20</v>
      </c>
      <c r="D2294">
        <v>275</v>
      </c>
      <c r="E2294">
        <v>96250</v>
      </c>
      <c r="F2294">
        <v>33687.5</v>
      </c>
      <c r="G2294" t="s">
        <v>36</v>
      </c>
      <c r="H2294" t="s">
        <v>108</v>
      </c>
      <c r="I2294" t="s">
        <v>109</v>
      </c>
    </row>
    <row r="2295" spans="1:9" x14ac:dyDescent="0.3">
      <c r="A2295">
        <v>1185732</v>
      </c>
      <c r="B2295" s="16">
        <v>44239</v>
      </c>
      <c r="C2295" t="s">
        <v>23</v>
      </c>
      <c r="D2295">
        <v>275</v>
      </c>
      <c r="E2295">
        <v>96250</v>
      </c>
      <c r="F2295">
        <v>38500</v>
      </c>
      <c r="G2295" t="s">
        <v>15</v>
      </c>
      <c r="H2295" t="s">
        <v>129</v>
      </c>
      <c r="I2295" t="s">
        <v>130</v>
      </c>
    </row>
    <row r="2296" spans="1:9" x14ac:dyDescent="0.3">
      <c r="A2296">
        <v>1185731</v>
      </c>
      <c r="B2296" s="16">
        <v>44239</v>
      </c>
      <c r="C2296" t="s">
        <v>19</v>
      </c>
      <c r="D2296">
        <v>225</v>
      </c>
      <c r="E2296">
        <v>101250</v>
      </c>
      <c r="F2296">
        <v>45562.5</v>
      </c>
      <c r="G2296" t="s">
        <v>15</v>
      </c>
      <c r="H2296" t="s">
        <v>129</v>
      </c>
      <c r="I2296" t="s">
        <v>130</v>
      </c>
    </row>
    <row r="2297" spans="1:9" x14ac:dyDescent="0.3">
      <c r="A2297">
        <v>1185731</v>
      </c>
      <c r="B2297" s="16">
        <v>44239</v>
      </c>
      <c r="C2297" t="s">
        <v>22</v>
      </c>
      <c r="D2297">
        <v>225</v>
      </c>
      <c r="E2297">
        <v>123750.00000000001</v>
      </c>
      <c r="F2297">
        <v>43312.5</v>
      </c>
      <c r="G2297" t="s">
        <v>15</v>
      </c>
      <c r="H2297" t="s">
        <v>131</v>
      </c>
      <c r="I2297" t="s">
        <v>132</v>
      </c>
    </row>
    <row r="2298" spans="1:9" x14ac:dyDescent="0.3">
      <c r="A2298">
        <v>1185731</v>
      </c>
      <c r="B2298" s="16">
        <v>44239</v>
      </c>
      <c r="C2298" t="s">
        <v>23</v>
      </c>
      <c r="D2298">
        <v>325</v>
      </c>
      <c r="E2298">
        <v>146250</v>
      </c>
      <c r="F2298">
        <v>58499.999999999993</v>
      </c>
      <c r="G2298" t="s">
        <v>15</v>
      </c>
      <c r="H2298" t="s">
        <v>131</v>
      </c>
      <c r="I2298" t="s">
        <v>132</v>
      </c>
    </row>
    <row r="2299" spans="1:9" x14ac:dyDescent="0.3">
      <c r="A2299">
        <v>1189833</v>
      </c>
      <c r="B2299" s="16">
        <v>44239</v>
      </c>
      <c r="C2299" t="s">
        <v>21</v>
      </c>
      <c r="D2299">
        <v>425</v>
      </c>
      <c r="E2299">
        <v>148750</v>
      </c>
      <c r="F2299">
        <v>52062.5</v>
      </c>
      <c r="G2299" t="s">
        <v>31</v>
      </c>
      <c r="H2299" t="s">
        <v>70</v>
      </c>
      <c r="I2299" t="s">
        <v>71</v>
      </c>
    </row>
    <row r="2300" spans="1:9" x14ac:dyDescent="0.3">
      <c r="A2300">
        <v>1189833</v>
      </c>
      <c r="B2300" s="16">
        <v>44239</v>
      </c>
      <c r="C2300" t="s">
        <v>20</v>
      </c>
      <c r="D2300">
        <v>550</v>
      </c>
      <c r="E2300">
        <v>165000.00000000003</v>
      </c>
      <c r="F2300">
        <v>57750.000000000007</v>
      </c>
      <c r="G2300" t="s">
        <v>15</v>
      </c>
      <c r="H2300" t="s">
        <v>16</v>
      </c>
      <c r="I2300" t="s">
        <v>69</v>
      </c>
    </row>
    <row r="2301" spans="1:9" x14ac:dyDescent="0.3">
      <c r="A2301">
        <v>1189833</v>
      </c>
      <c r="B2301" s="16">
        <v>44239</v>
      </c>
      <c r="C2301" t="s">
        <v>19</v>
      </c>
      <c r="D2301">
        <v>500</v>
      </c>
      <c r="E2301">
        <v>200000</v>
      </c>
      <c r="F2301">
        <v>60000</v>
      </c>
      <c r="G2301" t="s">
        <v>15</v>
      </c>
      <c r="H2301" t="s">
        <v>16</v>
      </c>
      <c r="I2301" t="s">
        <v>69</v>
      </c>
    </row>
    <row r="2302" spans="1:9" x14ac:dyDescent="0.3">
      <c r="A2302">
        <v>1185732</v>
      </c>
      <c r="B2302" s="16">
        <v>44239</v>
      </c>
      <c r="C2302" t="s">
        <v>17</v>
      </c>
      <c r="D2302">
        <v>525</v>
      </c>
      <c r="E2302">
        <v>210000</v>
      </c>
      <c r="F2302">
        <v>73500</v>
      </c>
      <c r="G2302" t="s">
        <v>36</v>
      </c>
      <c r="H2302" t="s">
        <v>106</v>
      </c>
      <c r="I2302" t="s">
        <v>107</v>
      </c>
    </row>
    <row r="2303" spans="1:9" x14ac:dyDescent="0.3">
      <c r="A2303">
        <v>1189833</v>
      </c>
      <c r="B2303" s="16">
        <v>44239</v>
      </c>
      <c r="C2303" t="s">
        <v>22</v>
      </c>
      <c r="D2303">
        <v>425</v>
      </c>
      <c r="E2303">
        <v>233749.99999999997</v>
      </c>
      <c r="F2303">
        <v>140250</v>
      </c>
      <c r="G2303" t="s">
        <v>36</v>
      </c>
      <c r="H2303" t="s">
        <v>53</v>
      </c>
      <c r="I2303" t="s">
        <v>54</v>
      </c>
    </row>
    <row r="2304" spans="1:9" x14ac:dyDescent="0.3">
      <c r="A2304">
        <v>1189833</v>
      </c>
      <c r="B2304" s="16">
        <v>44239</v>
      </c>
      <c r="C2304" t="s">
        <v>23</v>
      </c>
      <c r="D2304">
        <v>600</v>
      </c>
      <c r="E2304">
        <v>240000</v>
      </c>
      <c r="F2304">
        <v>60000</v>
      </c>
      <c r="G2304" t="s">
        <v>31</v>
      </c>
      <c r="H2304" t="s">
        <v>70</v>
      </c>
      <c r="I2304" t="s">
        <v>71</v>
      </c>
    </row>
    <row r="2305" spans="1:9" x14ac:dyDescent="0.3">
      <c r="A2305">
        <v>1189833</v>
      </c>
      <c r="B2305" s="16">
        <v>44239</v>
      </c>
      <c r="C2305" t="s">
        <v>22</v>
      </c>
      <c r="D2305">
        <v>500</v>
      </c>
      <c r="E2305">
        <v>250000</v>
      </c>
      <c r="F2305">
        <v>75000</v>
      </c>
      <c r="G2305" t="s">
        <v>31</v>
      </c>
      <c r="H2305" t="s">
        <v>70</v>
      </c>
      <c r="I2305" t="s">
        <v>71</v>
      </c>
    </row>
    <row r="2306" spans="1:9" x14ac:dyDescent="0.3">
      <c r="A2306">
        <v>1185731</v>
      </c>
      <c r="B2306" s="16">
        <v>44239</v>
      </c>
      <c r="C2306" t="s">
        <v>17</v>
      </c>
      <c r="D2306">
        <v>575</v>
      </c>
      <c r="E2306">
        <v>258750</v>
      </c>
      <c r="F2306">
        <v>116437.5</v>
      </c>
      <c r="G2306" t="s">
        <v>15</v>
      </c>
      <c r="H2306" t="s">
        <v>129</v>
      </c>
      <c r="I2306" t="s">
        <v>130</v>
      </c>
    </row>
    <row r="2307" spans="1:9" x14ac:dyDescent="0.3">
      <c r="A2307">
        <v>1189833</v>
      </c>
      <c r="B2307" s="16">
        <v>44239</v>
      </c>
      <c r="C2307" t="s">
        <v>17</v>
      </c>
      <c r="D2307">
        <v>850</v>
      </c>
      <c r="E2307">
        <v>340000</v>
      </c>
      <c r="F2307">
        <v>170000</v>
      </c>
      <c r="G2307" t="s">
        <v>15</v>
      </c>
      <c r="H2307" t="s">
        <v>16</v>
      </c>
      <c r="I2307" t="s">
        <v>69</v>
      </c>
    </row>
    <row r="2308" spans="1:9" x14ac:dyDescent="0.3">
      <c r="A2308">
        <v>1128299</v>
      </c>
      <c r="B2308" s="16">
        <v>44239</v>
      </c>
      <c r="C2308" t="s">
        <v>19</v>
      </c>
      <c r="D2308">
        <v>975</v>
      </c>
      <c r="E2308">
        <v>585000.00000000012</v>
      </c>
      <c r="F2308">
        <v>87750.000000000015</v>
      </c>
      <c r="G2308" t="s">
        <v>31</v>
      </c>
      <c r="H2308" t="s">
        <v>32</v>
      </c>
      <c r="I2308" t="s">
        <v>33</v>
      </c>
    </row>
    <row r="2309" spans="1:9" x14ac:dyDescent="0.3">
      <c r="A2309">
        <v>1197831</v>
      </c>
      <c r="B2309" s="16">
        <v>44240</v>
      </c>
      <c r="C2309" t="s">
        <v>22</v>
      </c>
      <c r="D2309">
        <v>60</v>
      </c>
      <c r="E2309">
        <v>2040</v>
      </c>
      <c r="F2309">
        <v>795.59999999999991</v>
      </c>
      <c r="G2309" t="s">
        <v>48</v>
      </c>
      <c r="H2309" t="s">
        <v>90</v>
      </c>
      <c r="I2309" t="s">
        <v>91</v>
      </c>
    </row>
    <row r="2310" spans="1:9" x14ac:dyDescent="0.3">
      <c r="A2310">
        <v>1197831</v>
      </c>
      <c r="B2310" s="16">
        <v>44240</v>
      </c>
      <c r="C2310" t="s">
        <v>22</v>
      </c>
      <c r="D2310">
        <v>51</v>
      </c>
      <c r="E2310">
        <v>2091</v>
      </c>
      <c r="F2310">
        <v>1003.68</v>
      </c>
      <c r="G2310" t="s">
        <v>48</v>
      </c>
      <c r="H2310" t="s">
        <v>90</v>
      </c>
      <c r="I2310" t="s">
        <v>91</v>
      </c>
    </row>
    <row r="2311" spans="1:9" x14ac:dyDescent="0.3">
      <c r="A2311">
        <v>1197831</v>
      </c>
      <c r="B2311" s="16">
        <v>44240</v>
      </c>
      <c r="C2311" t="s">
        <v>21</v>
      </c>
      <c r="D2311">
        <v>63</v>
      </c>
      <c r="E2311">
        <v>2268</v>
      </c>
      <c r="F2311">
        <v>1179.3600000000001</v>
      </c>
      <c r="G2311" t="s">
        <v>48</v>
      </c>
      <c r="H2311" t="s">
        <v>90</v>
      </c>
      <c r="I2311" t="s">
        <v>91</v>
      </c>
    </row>
    <row r="2312" spans="1:9" x14ac:dyDescent="0.3">
      <c r="A2312">
        <v>1197831</v>
      </c>
      <c r="B2312" s="16">
        <v>44240</v>
      </c>
      <c r="C2312" t="s">
        <v>21</v>
      </c>
      <c r="D2312">
        <v>80</v>
      </c>
      <c r="E2312">
        <v>2400</v>
      </c>
      <c r="F2312">
        <v>1056</v>
      </c>
      <c r="G2312" t="s">
        <v>48</v>
      </c>
      <c r="H2312" t="s">
        <v>90</v>
      </c>
      <c r="I2312" t="s">
        <v>91</v>
      </c>
    </row>
    <row r="2313" spans="1:9" x14ac:dyDescent="0.3">
      <c r="A2313">
        <v>1197831</v>
      </c>
      <c r="B2313" s="16">
        <v>44240</v>
      </c>
      <c r="C2313" t="s">
        <v>19</v>
      </c>
      <c r="D2313">
        <v>124</v>
      </c>
      <c r="E2313">
        <v>3348</v>
      </c>
      <c r="F2313">
        <v>1540.0800000000002</v>
      </c>
      <c r="G2313" t="s">
        <v>31</v>
      </c>
      <c r="H2313" t="s">
        <v>88</v>
      </c>
      <c r="I2313" t="s">
        <v>89</v>
      </c>
    </row>
    <row r="2314" spans="1:9" x14ac:dyDescent="0.3">
      <c r="A2314">
        <v>1197831</v>
      </c>
      <c r="B2314" s="16">
        <v>44240</v>
      </c>
      <c r="C2314" t="s">
        <v>20</v>
      </c>
      <c r="D2314">
        <v>120</v>
      </c>
      <c r="E2314">
        <v>3360</v>
      </c>
      <c r="F2314">
        <v>1377.6</v>
      </c>
      <c r="G2314" t="s">
        <v>31</v>
      </c>
      <c r="H2314" t="s">
        <v>88</v>
      </c>
      <c r="I2314" t="s">
        <v>89</v>
      </c>
    </row>
    <row r="2315" spans="1:9" x14ac:dyDescent="0.3">
      <c r="A2315">
        <v>1197831</v>
      </c>
      <c r="B2315" s="16">
        <v>44240</v>
      </c>
      <c r="C2315" t="s">
        <v>17</v>
      </c>
      <c r="D2315">
        <v>150</v>
      </c>
      <c r="E2315">
        <v>3450</v>
      </c>
      <c r="F2315">
        <v>1483.5000000000002</v>
      </c>
      <c r="G2315" t="s">
        <v>31</v>
      </c>
      <c r="H2315" t="s">
        <v>88</v>
      </c>
      <c r="I2315" t="s">
        <v>89</v>
      </c>
    </row>
    <row r="2316" spans="1:9" x14ac:dyDescent="0.3">
      <c r="A2316">
        <v>1197831</v>
      </c>
      <c r="B2316" s="16">
        <v>44240</v>
      </c>
      <c r="C2316" t="s">
        <v>23</v>
      </c>
      <c r="D2316">
        <v>98</v>
      </c>
      <c r="E2316">
        <v>3626</v>
      </c>
      <c r="F2316">
        <v>1305.3599999999999</v>
      </c>
      <c r="G2316" t="s">
        <v>48</v>
      </c>
      <c r="H2316" t="s">
        <v>90</v>
      </c>
      <c r="I2316" t="s">
        <v>91</v>
      </c>
    </row>
    <row r="2317" spans="1:9" x14ac:dyDescent="0.3">
      <c r="A2317">
        <v>1197831</v>
      </c>
      <c r="B2317" s="16">
        <v>44240</v>
      </c>
      <c r="C2317" t="s">
        <v>23</v>
      </c>
      <c r="D2317">
        <v>131</v>
      </c>
      <c r="E2317">
        <v>3668</v>
      </c>
      <c r="F2317">
        <v>1063.72</v>
      </c>
      <c r="G2317" t="s">
        <v>48</v>
      </c>
      <c r="H2317" t="s">
        <v>90</v>
      </c>
      <c r="I2317" t="s">
        <v>91</v>
      </c>
    </row>
    <row r="2318" spans="1:9" x14ac:dyDescent="0.3">
      <c r="A2318">
        <v>1197831</v>
      </c>
      <c r="B2318" s="16">
        <v>44240</v>
      </c>
      <c r="C2318" t="s">
        <v>20</v>
      </c>
      <c r="D2318">
        <v>104</v>
      </c>
      <c r="E2318">
        <v>3848</v>
      </c>
      <c r="F2318">
        <v>1924</v>
      </c>
      <c r="G2318" t="s">
        <v>31</v>
      </c>
      <c r="H2318" t="s">
        <v>88</v>
      </c>
      <c r="I2318" t="s">
        <v>89</v>
      </c>
    </row>
    <row r="2319" spans="1:9" x14ac:dyDescent="0.3">
      <c r="A2319">
        <v>1197831</v>
      </c>
      <c r="B2319" s="16">
        <v>44240</v>
      </c>
      <c r="C2319" t="s">
        <v>19</v>
      </c>
      <c r="D2319">
        <v>112</v>
      </c>
      <c r="E2319">
        <v>4144</v>
      </c>
      <c r="F2319">
        <v>2279.2000000000003</v>
      </c>
      <c r="G2319" t="s">
        <v>31</v>
      </c>
      <c r="H2319" t="s">
        <v>88</v>
      </c>
      <c r="I2319" t="s">
        <v>89</v>
      </c>
    </row>
    <row r="2320" spans="1:9" x14ac:dyDescent="0.3">
      <c r="A2320">
        <v>1197831</v>
      </c>
      <c r="B2320" s="16">
        <v>44240</v>
      </c>
      <c r="C2320" t="s">
        <v>17</v>
      </c>
      <c r="D2320">
        <v>145</v>
      </c>
      <c r="E2320">
        <v>4205</v>
      </c>
      <c r="F2320">
        <v>2228.65</v>
      </c>
      <c r="G2320" t="s">
        <v>31</v>
      </c>
      <c r="H2320" t="s">
        <v>88</v>
      </c>
      <c r="I2320" t="s">
        <v>89</v>
      </c>
    </row>
    <row r="2321" spans="1:9" x14ac:dyDescent="0.3">
      <c r="A2321">
        <v>1189833</v>
      </c>
      <c r="B2321" s="16">
        <v>44240</v>
      </c>
      <c r="C2321" t="s">
        <v>23</v>
      </c>
      <c r="D2321">
        <v>112</v>
      </c>
      <c r="E2321">
        <v>6272</v>
      </c>
      <c r="F2321">
        <v>2383.36</v>
      </c>
      <c r="G2321" t="s">
        <v>36</v>
      </c>
      <c r="H2321" t="s">
        <v>53</v>
      </c>
      <c r="I2321" t="s">
        <v>54</v>
      </c>
    </row>
    <row r="2322" spans="1:9" x14ac:dyDescent="0.3">
      <c r="A2322">
        <v>1128299</v>
      </c>
      <c r="B2322" s="16">
        <v>44240</v>
      </c>
      <c r="C2322" t="s">
        <v>20</v>
      </c>
      <c r="D2322">
        <v>256</v>
      </c>
      <c r="E2322">
        <v>11264</v>
      </c>
      <c r="F2322">
        <v>3717.1200000000008</v>
      </c>
      <c r="G2322" t="s">
        <v>31</v>
      </c>
      <c r="H2322" t="s">
        <v>32</v>
      </c>
      <c r="I2322" t="s">
        <v>33</v>
      </c>
    </row>
    <row r="2323" spans="1:9" x14ac:dyDescent="0.3">
      <c r="A2323">
        <v>1128299</v>
      </c>
      <c r="B2323" s="16">
        <v>44240</v>
      </c>
      <c r="C2323" t="s">
        <v>20</v>
      </c>
      <c r="D2323">
        <v>233</v>
      </c>
      <c r="E2323">
        <v>12116</v>
      </c>
      <c r="F2323">
        <v>4846.4000000000005</v>
      </c>
      <c r="G2323" t="s">
        <v>31</v>
      </c>
      <c r="H2323" t="s">
        <v>32</v>
      </c>
      <c r="I2323" t="s">
        <v>33</v>
      </c>
    </row>
    <row r="2324" spans="1:9" x14ac:dyDescent="0.3">
      <c r="A2324">
        <v>1197831</v>
      </c>
      <c r="B2324" s="16">
        <v>44240</v>
      </c>
      <c r="C2324" t="s">
        <v>22</v>
      </c>
      <c r="D2324">
        <v>175</v>
      </c>
      <c r="E2324">
        <v>78750.000000000029</v>
      </c>
      <c r="F2324">
        <v>27562.500000000007</v>
      </c>
      <c r="G2324" t="s">
        <v>48</v>
      </c>
      <c r="H2324" t="s">
        <v>90</v>
      </c>
      <c r="I2324" t="s">
        <v>91</v>
      </c>
    </row>
    <row r="2325" spans="1:9" x14ac:dyDescent="0.3">
      <c r="A2325">
        <v>1197831</v>
      </c>
      <c r="B2325" s="16">
        <v>44240</v>
      </c>
      <c r="C2325" t="s">
        <v>21</v>
      </c>
      <c r="D2325">
        <v>250</v>
      </c>
      <c r="E2325">
        <v>100000</v>
      </c>
      <c r="F2325">
        <v>40000</v>
      </c>
      <c r="G2325" t="s">
        <v>48</v>
      </c>
      <c r="H2325" t="s">
        <v>90</v>
      </c>
      <c r="I2325" t="s">
        <v>91</v>
      </c>
    </row>
    <row r="2326" spans="1:9" x14ac:dyDescent="0.3">
      <c r="A2326">
        <v>1197831</v>
      </c>
      <c r="B2326" s="16">
        <v>44240</v>
      </c>
      <c r="C2326" t="s">
        <v>17</v>
      </c>
      <c r="D2326">
        <v>500</v>
      </c>
      <c r="E2326">
        <v>149999.99999999997</v>
      </c>
      <c r="F2326">
        <v>59999.999999999993</v>
      </c>
      <c r="G2326" t="s">
        <v>31</v>
      </c>
      <c r="H2326" t="s">
        <v>88</v>
      </c>
      <c r="I2326" t="s">
        <v>89</v>
      </c>
    </row>
    <row r="2327" spans="1:9" x14ac:dyDescent="0.3">
      <c r="A2327">
        <v>1197831</v>
      </c>
      <c r="B2327" s="16">
        <v>44240</v>
      </c>
      <c r="C2327" t="s">
        <v>23</v>
      </c>
      <c r="D2327">
        <v>375</v>
      </c>
      <c r="E2327">
        <v>150000</v>
      </c>
      <c r="F2327">
        <v>37500</v>
      </c>
      <c r="G2327" t="s">
        <v>48</v>
      </c>
      <c r="H2327" t="s">
        <v>90</v>
      </c>
      <c r="I2327" t="s">
        <v>91</v>
      </c>
    </row>
    <row r="2328" spans="1:9" x14ac:dyDescent="0.3">
      <c r="A2328">
        <v>1197831</v>
      </c>
      <c r="B2328" s="16">
        <v>44240</v>
      </c>
      <c r="C2328" t="s">
        <v>19</v>
      </c>
      <c r="D2328">
        <v>400</v>
      </c>
      <c r="E2328">
        <v>160000</v>
      </c>
      <c r="F2328">
        <v>64000</v>
      </c>
      <c r="G2328" t="s">
        <v>31</v>
      </c>
      <c r="H2328" t="s">
        <v>88</v>
      </c>
      <c r="I2328" t="s">
        <v>89</v>
      </c>
    </row>
    <row r="2329" spans="1:9" x14ac:dyDescent="0.3">
      <c r="A2329">
        <v>1197831</v>
      </c>
      <c r="B2329" s="16">
        <v>44240</v>
      </c>
      <c r="C2329" t="s">
        <v>20</v>
      </c>
      <c r="D2329">
        <v>400</v>
      </c>
      <c r="E2329">
        <v>160000</v>
      </c>
      <c r="F2329">
        <v>56000</v>
      </c>
      <c r="G2329" t="s">
        <v>31</v>
      </c>
      <c r="H2329" t="s">
        <v>88</v>
      </c>
      <c r="I2329" t="s">
        <v>89</v>
      </c>
    </row>
    <row r="2330" spans="1:9" x14ac:dyDescent="0.3">
      <c r="A2330">
        <v>1189833</v>
      </c>
      <c r="B2330" s="16">
        <v>44240</v>
      </c>
      <c r="C2330" t="s">
        <v>23</v>
      </c>
      <c r="D2330">
        <v>400</v>
      </c>
      <c r="E2330">
        <v>240000</v>
      </c>
      <c r="F2330">
        <v>60000</v>
      </c>
      <c r="G2330" t="s">
        <v>36</v>
      </c>
      <c r="H2330" t="s">
        <v>53</v>
      </c>
      <c r="I2330" t="s">
        <v>54</v>
      </c>
    </row>
    <row r="2331" spans="1:9" x14ac:dyDescent="0.3">
      <c r="A2331">
        <v>1128299</v>
      </c>
      <c r="B2331" s="16">
        <v>44240</v>
      </c>
      <c r="C2331" t="s">
        <v>20</v>
      </c>
      <c r="D2331">
        <v>775</v>
      </c>
      <c r="E2331">
        <v>426250.00000000006</v>
      </c>
      <c r="F2331">
        <v>127875.00000000004</v>
      </c>
      <c r="G2331" t="s">
        <v>31</v>
      </c>
      <c r="H2331" t="s">
        <v>32</v>
      </c>
      <c r="I2331" t="s">
        <v>33</v>
      </c>
    </row>
    <row r="2332" spans="1:9" x14ac:dyDescent="0.3">
      <c r="A2332">
        <v>1189833</v>
      </c>
      <c r="B2332" s="16">
        <v>44241</v>
      </c>
      <c r="C2332" t="s">
        <v>21</v>
      </c>
      <c r="D2332">
        <v>42</v>
      </c>
      <c r="E2332">
        <v>840</v>
      </c>
      <c r="F2332">
        <v>377.99999999999994</v>
      </c>
      <c r="G2332" t="s">
        <v>36</v>
      </c>
      <c r="H2332" t="s">
        <v>106</v>
      </c>
      <c r="I2332" t="s">
        <v>107</v>
      </c>
    </row>
    <row r="2333" spans="1:9" x14ac:dyDescent="0.3">
      <c r="A2333">
        <v>1189833</v>
      </c>
      <c r="B2333" s="16">
        <v>44241</v>
      </c>
      <c r="C2333" t="s">
        <v>20</v>
      </c>
      <c r="D2333">
        <v>90</v>
      </c>
      <c r="E2333">
        <v>990</v>
      </c>
      <c r="F2333">
        <v>386.09999999999997</v>
      </c>
      <c r="G2333" t="s">
        <v>27</v>
      </c>
      <c r="H2333" t="s">
        <v>104</v>
      </c>
      <c r="I2333" t="s">
        <v>105</v>
      </c>
    </row>
    <row r="2334" spans="1:9" x14ac:dyDescent="0.3">
      <c r="A2334">
        <v>1189833</v>
      </c>
      <c r="B2334" s="16">
        <v>44241</v>
      </c>
      <c r="C2334" t="s">
        <v>20</v>
      </c>
      <c r="D2334">
        <v>75</v>
      </c>
      <c r="E2334">
        <v>1050</v>
      </c>
      <c r="F2334">
        <v>514.5</v>
      </c>
      <c r="G2334" t="s">
        <v>27</v>
      </c>
      <c r="H2334" t="s">
        <v>104</v>
      </c>
      <c r="I2334" t="s">
        <v>105</v>
      </c>
    </row>
    <row r="2335" spans="1:9" x14ac:dyDescent="0.3">
      <c r="A2335">
        <v>1189833</v>
      </c>
      <c r="B2335" s="16">
        <v>44241</v>
      </c>
      <c r="C2335" t="s">
        <v>19</v>
      </c>
      <c r="D2335">
        <v>75</v>
      </c>
      <c r="E2335">
        <v>1275</v>
      </c>
      <c r="F2335">
        <v>522.75</v>
      </c>
      <c r="G2335" t="s">
        <v>27</v>
      </c>
      <c r="H2335" t="s">
        <v>104</v>
      </c>
      <c r="I2335" t="s">
        <v>105</v>
      </c>
    </row>
    <row r="2336" spans="1:9" x14ac:dyDescent="0.3">
      <c r="A2336">
        <v>1189833</v>
      </c>
      <c r="B2336" s="16">
        <v>44241</v>
      </c>
      <c r="C2336" t="s">
        <v>19</v>
      </c>
      <c r="D2336">
        <v>65</v>
      </c>
      <c r="E2336">
        <v>1495</v>
      </c>
      <c r="F2336">
        <v>747.5</v>
      </c>
      <c r="G2336" t="s">
        <v>27</v>
      </c>
      <c r="H2336" t="s">
        <v>104</v>
      </c>
      <c r="I2336" t="s">
        <v>105</v>
      </c>
    </row>
    <row r="2337" spans="1:9" x14ac:dyDescent="0.3">
      <c r="A2337">
        <v>1189833</v>
      </c>
      <c r="B2337" s="16">
        <v>44241</v>
      </c>
      <c r="C2337" t="s">
        <v>23</v>
      </c>
      <c r="D2337">
        <v>98</v>
      </c>
      <c r="E2337">
        <v>1764</v>
      </c>
      <c r="F2337">
        <v>864.36</v>
      </c>
      <c r="G2337" t="s">
        <v>36</v>
      </c>
      <c r="H2337" t="s">
        <v>106</v>
      </c>
      <c r="I2337" t="s">
        <v>107</v>
      </c>
    </row>
    <row r="2338" spans="1:9" x14ac:dyDescent="0.3">
      <c r="A2338">
        <v>1189833</v>
      </c>
      <c r="B2338" s="16">
        <v>44241</v>
      </c>
      <c r="C2338" t="s">
        <v>22</v>
      </c>
      <c r="D2338">
        <v>68</v>
      </c>
      <c r="E2338">
        <v>2176</v>
      </c>
      <c r="F2338">
        <v>1044.48</v>
      </c>
      <c r="G2338" t="s">
        <v>36</v>
      </c>
      <c r="H2338" t="s">
        <v>106</v>
      </c>
      <c r="I2338" t="s">
        <v>107</v>
      </c>
    </row>
    <row r="2339" spans="1:9" x14ac:dyDescent="0.3">
      <c r="A2339">
        <v>1189833</v>
      </c>
      <c r="B2339" s="16">
        <v>44241</v>
      </c>
      <c r="C2339" t="s">
        <v>17</v>
      </c>
      <c r="D2339">
        <v>204</v>
      </c>
      <c r="E2339">
        <v>3672</v>
      </c>
      <c r="F2339">
        <v>1468.8</v>
      </c>
      <c r="G2339" t="s">
        <v>27</v>
      </c>
      <c r="H2339" t="s">
        <v>104</v>
      </c>
      <c r="I2339" t="s">
        <v>105</v>
      </c>
    </row>
    <row r="2340" spans="1:9" x14ac:dyDescent="0.3">
      <c r="A2340">
        <v>1189833</v>
      </c>
      <c r="B2340" s="16">
        <v>44241</v>
      </c>
      <c r="C2340" t="s">
        <v>17</v>
      </c>
      <c r="D2340">
        <v>162</v>
      </c>
      <c r="E2340">
        <v>3726</v>
      </c>
      <c r="F2340">
        <v>1751.2199999999998</v>
      </c>
      <c r="G2340" t="s">
        <v>27</v>
      </c>
      <c r="H2340" t="s">
        <v>104</v>
      </c>
      <c r="I2340" t="s">
        <v>105</v>
      </c>
    </row>
    <row r="2341" spans="1:9" x14ac:dyDescent="0.3">
      <c r="A2341">
        <v>1189833</v>
      </c>
      <c r="B2341" s="16">
        <v>44241</v>
      </c>
      <c r="C2341" t="s">
        <v>17</v>
      </c>
      <c r="D2341">
        <v>180</v>
      </c>
      <c r="E2341">
        <v>7380</v>
      </c>
      <c r="F2341">
        <v>4280.4000000000005</v>
      </c>
      <c r="G2341" t="s">
        <v>36</v>
      </c>
      <c r="H2341" t="s">
        <v>53</v>
      </c>
      <c r="I2341" t="s">
        <v>54</v>
      </c>
    </row>
    <row r="2342" spans="1:9" x14ac:dyDescent="0.3">
      <c r="A2342">
        <v>1128299</v>
      </c>
      <c r="B2342" s="16">
        <v>44241</v>
      </c>
      <c r="C2342" t="s">
        <v>21</v>
      </c>
      <c r="D2342">
        <v>194</v>
      </c>
      <c r="E2342">
        <v>9894</v>
      </c>
      <c r="F2342">
        <v>3957.5999999999995</v>
      </c>
      <c r="G2342" t="s">
        <v>31</v>
      </c>
      <c r="H2342" t="s">
        <v>32</v>
      </c>
      <c r="I2342" t="s">
        <v>33</v>
      </c>
    </row>
    <row r="2343" spans="1:9" x14ac:dyDescent="0.3">
      <c r="A2343">
        <v>1128299</v>
      </c>
      <c r="B2343" s="16">
        <v>44241</v>
      </c>
      <c r="C2343" t="s">
        <v>21</v>
      </c>
      <c r="D2343">
        <v>271</v>
      </c>
      <c r="E2343">
        <v>10840</v>
      </c>
      <c r="F2343">
        <v>3252</v>
      </c>
      <c r="G2343" t="s">
        <v>31</v>
      </c>
      <c r="H2343" t="s">
        <v>32</v>
      </c>
      <c r="I2343" t="s">
        <v>33</v>
      </c>
    </row>
    <row r="2344" spans="1:9" x14ac:dyDescent="0.3">
      <c r="A2344">
        <v>1189833</v>
      </c>
      <c r="B2344" s="16">
        <v>44241</v>
      </c>
      <c r="C2344" t="s">
        <v>21</v>
      </c>
      <c r="D2344">
        <v>150</v>
      </c>
      <c r="E2344">
        <v>30000</v>
      </c>
      <c r="F2344">
        <v>10500</v>
      </c>
      <c r="G2344" t="s">
        <v>36</v>
      </c>
      <c r="H2344" t="s">
        <v>106</v>
      </c>
      <c r="I2344" t="s">
        <v>107</v>
      </c>
    </row>
    <row r="2345" spans="1:9" x14ac:dyDescent="0.3">
      <c r="A2345">
        <v>1189833</v>
      </c>
      <c r="B2345" s="16">
        <v>44241</v>
      </c>
      <c r="C2345" t="s">
        <v>20</v>
      </c>
      <c r="D2345">
        <v>300</v>
      </c>
      <c r="E2345">
        <v>45000.000000000022</v>
      </c>
      <c r="F2345">
        <v>15750.000000000007</v>
      </c>
      <c r="G2345" t="s">
        <v>27</v>
      </c>
      <c r="H2345" t="s">
        <v>104</v>
      </c>
      <c r="I2345" t="s">
        <v>105</v>
      </c>
    </row>
    <row r="2346" spans="1:9" x14ac:dyDescent="0.3">
      <c r="A2346">
        <v>1189833</v>
      </c>
      <c r="B2346" s="16">
        <v>44241</v>
      </c>
      <c r="C2346" t="s">
        <v>19</v>
      </c>
      <c r="D2346">
        <v>250</v>
      </c>
      <c r="E2346">
        <v>62500.000000000015</v>
      </c>
      <c r="F2346">
        <v>21875.000000000004</v>
      </c>
      <c r="G2346" t="s">
        <v>27</v>
      </c>
      <c r="H2346" t="s">
        <v>104</v>
      </c>
      <c r="I2346" t="s">
        <v>105</v>
      </c>
    </row>
    <row r="2347" spans="1:9" x14ac:dyDescent="0.3">
      <c r="A2347">
        <v>1189833</v>
      </c>
      <c r="B2347" s="16">
        <v>44241</v>
      </c>
      <c r="C2347" t="s">
        <v>23</v>
      </c>
      <c r="D2347">
        <v>325</v>
      </c>
      <c r="E2347">
        <v>65000</v>
      </c>
      <c r="F2347">
        <v>22750</v>
      </c>
      <c r="G2347" t="s">
        <v>36</v>
      </c>
      <c r="H2347" t="s">
        <v>106</v>
      </c>
      <c r="I2347" t="s">
        <v>107</v>
      </c>
    </row>
    <row r="2348" spans="1:9" x14ac:dyDescent="0.3">
      <c r="A2348">
        <v>1189833</v>
      </c>
      <c r="B2348" s="16">
        <v>44241</v>
      </c>
      <c r="C2348" t="s">
        <v>22</v>
      </c>
      <c r="D2348">
        <v>225</v>
      </c>
      <c r="E2348">
        <v>78750</v>
      </c>
      <c r="F2348">
        <v>27562.5</v>
      </c>
      <c r="G2348" t="s">
        <v>36</v>
      </c>
      <c r="H2348" t="s">
        <v>106</v>
      </c>
      <c r="I2348" t="s">
        <v>107</v>
      </c>
    </row>
    <row r="2349" spans="1:9" x14ac:dyDescent="0.3">
      <c r="A2349">
        <v>1189833</v>
      </c>
      <c r="B2349" s="16">
        <v>44241</v>
      </c>
      <c r="C2349" t="s">
        <v>17</v>
      </c>
      <c r="D2349">
        <v>600</v>
      </c>
      <c r="E2349">
        <v>150000.00000000003</v>
      </c>
      <c r="F2349">
        <v>52500.000000000007</v>
      </c>
      <c r="G2349" t="s">
        <v>27</v>
      </c>
      <c r="H2349" t="s">
        <v>104</v>
      </c>
      <c r="I2349" t="s">
        <v>105</v>
      </c>
    </row>
    <row r="2350" spans="1:9" x14ac:dyDescent="0.3">
      <c r="A2350">
        <v>1189833</v>
      </c>
      <c r="B2350" s="16">
        <v>44241</v>
      </c>
      <c r="C2350" t="s">
        <v>17</v>
      </c>
      <c r="D2350">
        <v>600</v>
      </c>
      <c r="E2350">
        <v>270000</v>
      </c>
      <c r="F2350">
        <v>121500</v>
      </c>
      <c r="G2350" t="s">
        <v>36</v>
      </c>
      <c r="H2350" t="s">
        <v>53</v>
      </c>
      <c r="I2350" t="s">
        <v>54</v>
      </c>
    </row>
    <row r="2351" spans="1:9" x14ac:dyDescent="0.3">
      <c r="A2351">
        <v>1128299</v>
      </c>
      <c r="B2351" s="16">
        <v>44241</v>
      </c>
      <c r="C2351" t="s">
        <v>21</v>
      </c>
      <c r="D2351">
        <v>775</v>
      </c>
      <c r="E2351">
        <v>426250.00000000006</v>
      </c>
      <c r="F2351">
        <v>106562.5</v>
      </c>
      <c r="G2351" t="s">
        <v>31</v>
      </c>
      <c r="H2351" t="s">
        <v>32</v>
      </c>
      <c r="I2351" t="s">
        <v>33</v>
      </c>
    </row>
    <row r="2352" spans="1:9" x14ac:dyDescent="0.3">
      <c r="A2352">
        <v>1185732</v>
      </c>
      <c r="B2352" s="16">
        <v>44242</v>
      </c>
      <c r="C2352" t="s">
        <v>21</v>
      </c>
      <c r="D2352">
        <v>45</v>
      </c>
      <c r="E2352">
        <v>1485</v>
      </c>
      <c r="F2352">
        <v>816.75000000000011</v>
      </c>
      <c r="G2352" t="s">
        <v>15</v>
      </c>
      <c r="H2352" t="s">
        <v>121</v>
      </c>
      <c r="I2352" t="s">
        <v>122</v>
      </c>
    </row>
    <row r="2353" spans="1:9" x14ac:dyDescent="0.3">
      <c r="A2353">
        <v>1197831</v>
      </c>
      <c r="B2353" s="16">
        <v>44242</v>
      </c>
      <c r="C2353" t="s">
        <v>19</v>
      </c>
      <c r="D2353">
        <v>41</v>
      </c>
      <c r="E2353">
        <v>1558</v>
      </c>
      <c r="F2353">
        <v>654.36</v>
      </c>
      <c r="G2353" t="s">
        <v>15</v>
      </c>
      <c r="H2353" t="s">
        <v>127</v>
      </c>
      <c r="I2353" t="s">
        <v>128</v>
      </c>
    </row>
    <row r="2354" spans="1:9" x14ac:dyDescent="0.3">
      <c r="A2354">
        <v>1197831</v>
      </c>
      <c r="B2354" s="16">
        <v>44242</v>
      </c>
      <c r="C2354" t="s">
        <v>19</v>
      </c>
      <c r="D2354">
        <v>53</v>
      </c>
      <c r="E2354">
        <v>1643</v>
      </c>
      <c r="F2354">
        <v>575.04999999999995</v>
      </c>
      <c r="G2354" t="s">
        <v>15</v>
      </c>
      <c r="H2354" t="s">
        <v>127</v>
      </c>
      <c r="I2354" t="s">
        <v>128</v>
      </c>
    </row>
    <row r="2355" spans="1:9" x14ac:dyDescent="0.3">
      <c r="A2355">
        <v>1197831</v>
      </c>
      <c r="B2355" s="16">
        <v>44242</v>
      </c>
      <c r="C2355" t="s">
        <v>20</v>
      </c>
      <c r="D2355">
        <v>70</v>
      </c>
      <c r="E2355">
        <v>1680</v>
      </c>
      <c r="F2355">
        <v>487.2</v>
      </c>
      <c r="G2355" t="s">
        <v>15</v>
      </c>
      <c r="H2355" t="s">
        <v>127</v>
      </c>
      <c r="I2355" t="s">
        <v>128</v>
      </c>
    </row>
    <row r="2356" spans="1:9" x14ac:dyDescent="0.3">
      <c r="A2356">
        <v>1197831</v>
      </c>
      <c r="B2356" s="16">
        <v>44242</v>
      </c>
      <c r="C2356" t="s">
        <v>20</v>
      </c>
      <c r="D2356">
        <v>60</v>
      </c>
      <c r="E2356">
        <v>1740</v>
      </c>
      <c r="F2356">
        <v>661.2</v>
      </c>
      <c r="G2356" t="s">
        <v>15</v>
      </c>
      <c r="H2356" t="s">
        <v>127</v>
      </c>
      <c r="I2356" t="s">
        <v>128</v>
      </c>
    </row>
    <row r="2357" spans="1:9" x14ac:dyDescent="0.3">
      <c r="A2357">
        <v>1185732</v>
      </c>
      <c r="B2357" s="16">
        <v>44242</v>
      </c>
      <c r="C2357" t="s">
        <v>20</v>
      </c>
      <c r="D2357">
        <v>69</v>
      </c>
      <c r="E2357">
        <v>1863</v>
      </c>
      <c r="F2357">
        <v>950.13</v>
      </c>
      <c r="G2357" t="s">
        <v>15</v>
      </c>
      <c r="H2357" t="s">
        <v>119</v>
      </c>
      <c r="I2357" t="s">
        <v>120</v>
      </c>
    </row>
    <row r="2358" spans="1:9" x14ac:dyDescent="0.3">
      <c r="A2358">
        <v>1197831</v>
      </c>
      <c r="B2358" s="16">
        <v>44242</v>
      </c>
      <c r="C2358" t="s">
        <v>22</v>
      </c>
      <c r="D2358">
        <v>53</v>
      </c>
      <c r="E2358">
        <v>1908</v>
      </c>
      <c r="F2358">
        <v>515.16000000000008</v>
      </c>
      <c r="G2358" t="s">
        <v>15</v>
      </c>
      <c r="H2358" t="s">
        <v>129</v>
      </c>
      <c r="I2358" t="s">
        <v>130</v>
      </c>
    </row>
    <row r="2359" spans="1:9" x14ac:dyDescent="0.3">
      <c r="A2359">
        <v>1197831</v>
      </c>
      <c r="B2359" s="16">
        <v>44242</v>
      </c>
      <c r="C2359" t="s">
        <v>22</v>
      </c>
      <c r="D2359">
        <v>41</v>
      </c>
      <c r="E2359">
        <v>1968</v>
      </c>
      <c r="F2359">
        <v>747.84</v>
      </c>
      <c r="G2359" t="s">
        <v>15</v>
      </c>
      <c r="H2359" t="s">
        <v>129</v>
      </c>
      <c r="I2359" t="s">
        <v>130</v>
      </c>
    </row>
    <row r="2360" spans="1:9" x14ac:dyDescent="0.3">
      <c r="A2360">
        <v>1197831</v>
      </c>
      <c r="B2360" s="16">
        <v>44242</v>
      </c>
      <c r="C2360" t="s">
        <v>21</v>
      </c>
      <c r="D2360">
        <v>75</v>
      </c>
      <c r="E2360">
        <v>2025</v>
      </c>
      <c r="F2360">
        <v>648</v>
      </c>
      <c r="G2360" t="s">
        <v>15</v>
      </c>
      <c r="H2360" t="s">
        <v>129</v>
      </c>
      <c r="I2360" t="s">
        <v>130</v>
      </c>
    </row>
    <row r="2361" spans="1:9" x14ac:dyDescent="0.3">
      <c r="A2361">
        <v>1197831</v>
      </c>
      <c r="B2361" s="16">
        <v>44242</v>
      </c>
      <c r="C2361" t="s">
        <v>21</v>
      </c>
      <c r="D2361">
        <v>68</v>
      </c>
      <c r="E2361">
        <v>2176</v>
      </c>
      <c r="F2361">
        <v>826.88</v>
      </c>
      <c r="G2361" t="s">
        <v>15</v>
      </c>
      <c r="H2361" t="s">
        <v>129</v>
      </c>
      <c r="I2361" t="s">
        <v>130</v>
      </c>
    </row>
    <row r="2362" spans="1:9" x14ac:dyDescent="0.3">
      <c r="A2362">
        <v>1185732</v>
      </c>
      <c r="B2362" s="16">
        <v>44242</v>
      </c>
      <c r="C2362" t="s">
        <v>19</v>
      </c>
      <c r="D2362">
        <v>61</v>
      </c>
      <c r="E2362">
        <v>2257</v>
      </c>
      <c r="F2362">
        <v>1038.22</v>
      </c>
      <c r="G2362" t="s">
        <v>15</v>
      </c>
      <c r="H2362" t="s">
        <v>119</v>
      </c>
      <c r="I2362" t="s">
        <v>120</v>
      </c>
    </row>
    <row r="2363" spans="1:9" x14ac:dyDescent="0.3">
      <c r="A2363">
        <v>1197831</v>
      </c>
      <c r="B2363" s="16">
        <v>44242</v>
      </c>
      <c r="C2363" t="s">
        <v>23</v>
      </c>
      <c r="D2363">
        <v>80</v>
      </c>
      <c r="E2363">
        <v>2400</v>
      </c>
      <c r="F2363">
        <v>768</v>
      </c>
      <c r="G2363" t="s">
        <v>15</v>
      </c>
      <c r="H2363" t="s">
        <v>129</v>
      </c>
      <c r="I2363" t="s">
        <v>130</v>
      </c>
    </row>
    <row r="2364" spans="1:9" x14ac:dyDescent="0.3">
      <c r="A2364">
        <v>1197831</v>
      </c>
      <c r="B2364" s="16">
        <v>44242</v>
      </c>
      <c r="C2364" t="s">
        <v>23</v>
      </c>
      <c r="D2364">
        <v>75</v>
      </c>
      <c r="E2364">
        <v>2850</v>
      </c>
      <c r="F2364">
        <v>1254</v>
      </c>
      <c r="G2364" t="s">
        <v>15</v>
      </c>
      <c r="H2364" t="s">
        <v>129</v>
      </c>
      <c r="I2364" t="s">
        <v>130</v>
      </c>
    </row>
    <row r="2365" spans="1:9" x14ac:dyDescent="0.3">
      <c r="A2365">
        <v>1185732</v>
      </c>
      <c r="B2365" s="16">
        <v>44242</v>
      </c>
      <c r="C2365" t="s">
        <v>22</v>
      </c>
      <c r="D2365">
        <v>65</v>
      </c>
      <c r="E2365">
        <v>2925</v>
      </c>
      <c r="F2365">
        <v>1199.25</v>
      </c>
      <c r="G2365" t="s">
        <v>15</v>
      </c>
      <c r="H2365" t="s">
        <v>121</v>
      </c>
      <c r="I2365" t="s">
        <v>122</v>
      </c>
    </row>
    <row r="2366" spans="1:9" x14ac:dyDescent="0.3">
      <c r="A2366">
        <v>1185732</v>
      </c>
      <c r="B2366" s="16">
        <v>44242</v>
      </c>
      <c r="C2366" t="s">
        <v>23</v>
      </c>
      <c r="D2366">
        <v>98</v>
      </c>
      <c r="E2366">
        <v>3822</v>
      </c>
      <c r="F2366">
        <v>2025.66</v>
      </c>
      <c r="G2366" t="s">
        <v>15</v>
      </c>
      <c r="H2366" t="s">
        <v>121</v>
      </c>
      <c r="I2366" t="s">
        <v>122</v>
      </c>
    </row>
    <row r="2367" spans="1:9" x14ac:dyDescent="0.3">
      <c r="A2367">
        <v>1197831</v>
      </c>
      <c r="B2367" s="16">
        <v>44242</v>
      </c>
      <c r="C2367" t="s">
        <v>17</v>
      </c>
      <c r="D2367">
        <v>155</v>
      </c>
      <c r="E2367">
        <v>4030</v>
      </c>
      <c r="F2367">
        <v>1491.1</v>
      </c>
      <c r="G2367" t="s">
        <v>15</v>
      </c>
      <c r="H2367" t="s">
        <v>127</v>
      </c>
      <c r="I2367" t="s">
        <v>128</v>
      </c>
    </row>
    <row r="2368" spans="1:9" x14ac:dyDescent="0.3">
      <c r="A2368">
        <v>1197831</v>
      </c>
      <c r="B2368" s="16">
        <v>44242</v>
      </c>
      <c r="C2368" t="s">
        <v>17</v>
      </c>
      <c r="D2368">
        <v>140</v>
      </c>
      <c r="E2368">
        <v>5040</v>
      </c>
      <c r="F2368">
        <v>2066.4</v>
      </c>
      <c r="G2368" t="s">
        <v>15</v>
      </c>
      <c r="H2368" t="s">
        <v>127</v>
      </c>
      <c r="I2368" t="s">
        <v>128</v>
      </c>
    </row>
    <row r="2369" spans="1:9" x14ac:dyDescent="0.3">
      <c r="A2369">
        <v>1185732</v>
      </c>
      <c r="B2369" s="16">
        <v>44242</v>
      </c>
      <c r="C2369" t="s">
        <v>17</v>
      </c>
      <c r="D2369">
        <v>144</v>
      </c>
      <c r="E2369">
        <v>5616</v>
      </c>
      <c r="F2369">
        <v>2808</v>
      </c>
      <c r="G2369" t="s">
        <v>15</v>
      </c>
      <c r="H2369" t="s">
        <v>119</v>
      </c>
      <c r="I2369" t="s">
        <v>120</v>
      </c>
    </row>
    <row r="2370" spans="1:9" x14ac:dyDescent="0.3">
      <c r="A2370">
        <v>1189833</v>
      </c>
      <c r="B2370" s="16">
        <v>44242</v>
      </c>
      <c r="C2370" t="s">
        <v>19</v>
      </c>
      <c r="D2370">
        <v>156</v>
      </c>
      <c r="E2370">
        <v>7488</v>
      </c>
      <c r="F2370">
        <v>3294.72</v>
      </c>
      <c r="G2370" t="s">
        <v>36</v>
      </c>
      <c r="H2370" t="s">
        <v>53</v>
      </c>
      <c r="I2370" t="s">
        <v>54</v>
      </c>
    </row>
    <row r="2371" spans="1:9" x14ac:dyDescent="0.3">
      <c r="A2371">
        <v>1128299</v>
      </c>
      <c r="B2371" s="16">
        <v>44242</v>
      </c>
      <c r="C2371" t="s">
        <v>22</v>
      </c>
      <c r="D2371">
        <v>175</v>
      </c>
      <c r="E2371">
        <v>10325</v>
      </c>
      <c r="F2371">
        <v>6195.0000000000009</v>
      </c>
      <c r="G2371" t="s">
        <v>31</v>
      </c>
      <c r="H2371" t="s">
        <v>32</v>
      </c>
      <c r="I2371" t="s">
        <v>33</v>
      </c>
    </row>
    <row r="2372" spans="1:9" x14ac:dyDescent="0.3">
      <c r="A2372">
        <v>1128299</v>
      </c>
      <c r="B2372" s="16">
        <v>44242</v>
      </c>
      <c r="C2372" t="s">
        <v>22</v>
      </c>
      <c r="D2372">
        <v>245</v>
      </c>
      <c r="E2372">
        <v>10535</v>
      </c>
      <c r="F2372">
        <v>5478.2</v>
      </c>
      <c r="G2372" t="s">
        <v>31</v>
      </c>
      <c r="H2372" t="s">
        <v>32</v>
      </c>
      <c r="I2372" t="s">
        <v>33</v>
      </c>
    </row>
    <row r="2373" spans="1:9" x14ac:dyDescent="0.3">
      <c r="A2373">
        <v>1185732</v>
      </c>
      <c r="B2373" s="16">
        <v>44242</v>
      </c>
      <c r="C2373" t="s">
        <v>21</v>
      </c>
      <c r="D2373">
        <v>150</v>
      </c>
      <c r="E2373">
        <v>52500</v>
      </c>
      <c r="F2373">
        <v>21000</v>
      </c>
      <c r="G2373" t="s">
        <v>15</v>
      </c>
      <c r="H2373" t="s">
        <v>121</v>
      </c>
      <c r="I2373" t="s">
        <v>122</v>
      </c>
    </row>
    <row r="2374" spans="1:9" x14ac:dyDescent="0.3">
      <c r="A2374">
        <v>1197831</v>
      </c>
      <c r="B2374" s="16">
        <v>44242</v>
      </c>
      <c r="C2374" t="s">
        <v>19</v>
      </c>
      <c r="D2374">
        <v>150</v>
      </c>
      <c r="E2374">
        <v>60000</v>
      </c>
      <c r="F2374">
        <v>18000</v>
      </c>
      <c r="G2374" t="s">
        <v>15</v>
      </c>
      <c r="H2374" t="s">
        <v>127</v>
      </c>
      <c r="I2374" t="s">
        <v>128</v>
      </c>
    </row>
    <row r="2375" spans="1:9" x14ac:dyDescent="0.3">
      <c r="A2375">
        <v>1197831</v>
      </c>
      <c r="B2375" s="16">
        <v>44242</v>
      </c>
      <c r="C2375" t="s">
        <v>20</v>
      </c>
      <c r="D2375">
        <v>200</v>
      </c>
      <c r="E2375">
        <v>60000.000000000007</v>
      </c>
      <c r="F2375">
        <v>15000.000000000002</v>
      </c>
      <c r="G2375" t="s">
        <v>15</v>
      </c>
      <c r="H2375" t="s">
        <v>127</v>
      </c>
      <c r="I2375" t="s">
        <v>128</v>
      </c>
    </row>
    <row r="2376" spans="1:9" x14ac:dyDescent="0.3">
      <c r="A2376">
        <v>1197831</v>
      </c>
      <c r="B2376" s="16">
        <v>44242</v>
      </c>
      <c r="C2376" t="s">
        <v>22</v>
      </c>
      <c r="D2376">
        <v>150</v>
      </c>
      <c r="E2376">
        <v>75000</v>
      </c>
      <c r="F2376">
        <v>18750</v>
      </c>
      <c r="G2376" t="s">
        <v>15</v>
      </c>
      <c r="H2376" t="s">
        <v>129</v>
      </c>
      <c r="I2376" t="s">
        <v>130</v>
      </c>
    </row>
    <row r="2377" spans="1:9" x14ac:dyDescent="0.3">
      <c r="A2377">
        <v>1185732</v>
      </c>
      <c r="B2377" s="16">
        <v>44242</v>
      </c>
      <c r="C2377" t="s">
        <v>20</v>
      </c>
      <c r="D2377">
        <v>275</v>
      </c>
      <c r="E2377">
        <v>82500.000000000015</v>
      </c>
      <c r="F2377">
        <v>33000.000000000007</v>
      </c>
      <c r="G2377" t="s">
        <v>15</v>
      </c>
      <c r="H2377" t="s">
        <v>119</v>
      </c>
      <c r="I2377" t="s">
        <v>120</v>
      </c>
    </row>
    <row r="2378" spans="1:9" x14ac:dyDescent="0.3">
      <c r="A2378">
        <v>1197831</v>
      </c>
      <c r="B2378" s="16">
        <v>44242</v>
      </c>
      <c r="C2378" t="s">
        <v>21</v>
      </c>
      <c r="D2378">
        <v>250</v>
      </c>
      <c r="E2378">
        <v>87500</v>
      </c>
      <c r="F2378">
        <v>21875</v>
      </c>
      <c r="G2378" t="s">
        <v>15</v>
      </c>
      <c r="H2378" t="s">
        <v>129</v>
      </c>
      <c r="I2378" t="s">
        <v>130</v>
      </c>
    </row>
    <row r="2379" spans="1:9" x14ac:dyDescent="0.3">
      <c r="A2379">
        <v>1185732</v>
      </c>
      <c r="B2379" s="16">
        <v>44242</v>
      </c>
      <c r="C2379" t="s">
        <v>19</v>
      </c>
      <c r="D2379">
        <v>225</v>
      </c>
      <c r="E2379">
        <v>90000</v>
      </c>
      <c r="F2379">
        <v>31499.999999999996</v>
      </c>
      <c r="G2379" t="s">
        <v>15</v>
      </c>
      <c r="H2379" t="s">
        <v>119</v>
      </c>
      <c r="I2379" t="s">
        <v>120</v>
      </c>
    </row>
    <row r="2380" spans="1:9" x14ac:dyDescent="0.3">
      <c r="A2380">
        <v>1197831</v>
      </c>
      <c r="B2380" s="16">
        <v>44242</v>
      </c>
      <c r="C2380" t="s">
        <v>23</v>
      </c>
      <c r="D2380">
        <v>250</v>
      </c>
      <c r="E2380">
        <v>100000</v>
      </c>
      <c r="F2380">
        <v>30000</v>
      </c>
      <c r="G2380" t="s">
        <v>15</v>
      </c>
      <c r="H2380" t="s">
        <v>129</v>
      </c>
      <c r="I2380" t="s">
        <v>130</v>
      </c>
    </row>
    <row r="2381" spans="1:9" x14ac:dyDescent="0.3">
      <c r="A2381">
        <v>1185732</v>
      </c>
      <c r="B2381" s="16">
        <v>44242</v>
      </c>
      <c r="C2381" t="s">
        <v>22</v>
      </c>
      <c r="D2381">
        <v>225</v>
      </c>
      <c r="E2381">
        <v>112500</v>
      </c>
      <c r="F2381">
        <v>33750</v>
      </c>
      <c r="G2381" t="s">
        <v>15</v>
      </c>
      <c r="H2381" t="s">
        <v>121</v>
      </c>
      <c r="I2381" t="s">
        <v>122</v>
      </c>
    </row>
    <row r="2382" spans="1:9" x14ac:dyDescent="0.3">
      <c r="A2382">
        <v>1185732</v>
      </c>
      <c r="B2382" s="16">
        <v>44242</v>
      </c>
      <c r="C2382" t="s">
        <v>23</v>
      </c>
      <c r="D2382">
        <v>325</v>
      </c>
      <c r="E2382">
        <v>130000</v>
      </c>
      <c r="F2382">
        <v>52000</v>
      </c>
      <c r="G2382" t="s">
        <v>15</v>
      </c>
      <c r="H2382" t="s">
        <v>121</v>
      </c>
      <c r="I2382" t="s">
        <v>122</v>
      </c>
    </row>
    <row r="2383" spans="1:9" x14ac:dyDescent="0.3">
      <c r="A2383">
        <v>1197831</v>
      </c>
      <c r="B2383" s="16">
        <v>44242</v>
      </c>
      <c r="C2383" t="s">
        <v>17</v>
      </c>
      <c r="D2383">
        <v>500</v>
      </c>
      <c r="E2383">
        <v>200000</v>
      </c>
      <c r="F2383">
        <v>60000</v>
      </c>
      <c r="G2383" t="s">
        <v>15</v>
      </c>
      <c r="H2383" t="s">
        <v>127</v>
      </c>
      <c r="I2383" t="s">
        <v>128</v>
      </c>
    </row>
    <row r="2384" spans="1:9" x14ac:dyDescent="0.3">
      <c r="A2384">
        <v>1185732</v>
      </c>
      <c r="B2384" s="16">
        <v>44242</v>
      </c>
      <c r="C2384" t="s">
        <v>17</v>
      </c>
      <c r="D2384">
        <v>575</v>
      </c>
      <c r="E2384">
        <v>230000</v>
      </c>
      <c r="F2384">
        <v>80500</v>
      </c>
      <c r="G2384" t="s">
        <v>15</v>
      </c>
      <c r="H2384" t="s">
        <v>119</v>
      </c>
      <c r="I2384" t="s">
        <v>120</v>
      </c>
    </row>
    <row r="2385" spans="1:9" x14ac:dyDescent="0.3">
      <c r="A2385">
        <v>1189833</v>
      </c>
      <c r="B2385" s="16">
        <v>44242</v>
      </c>
      <c r="C2385" t="s">
        <v>19</v>
      </c>
      <c r="D2385">
        <v>600</v>
      </c>
      <c r="E2385">
        <v>300000</v>
      </c>
      <c r="F2385">
        <v>90000</v>
      </c>
      <c r="G2385" t="s">
        <v>36</v>
      </c>
      <c r="H2385" t="s">
        <v>53</v>
      </c>
      <c r="I2385" t="s">
        <v>54</v>
      </c>
    </row>
    <row r="2386" spans="1:9" x14ac:dyDescent="0.3">
      <c r="A2386">
        <v>1128299</v>
      </c>
      <c r="B2386" s="16">
        <v>44242</v>
      </c>
      <c r="C2386" t="s">
        <v>22</v>
      </c>
      <c r="D2386">
        <v>700</v>
      </c>
      <c r="E2386">
        <v>455000</v>
      </c>
      <c r="F2386">
        <v>204750.00000000003</v>
      </c>
      <c r="G2386" t="s">
        <v>31</v>
      </c>
      <c r="H2386" t="s">
        <v>32</v>
      </c>
      <c r="I2386" t="s">
        <v>33</v>
      </c>
    </row>
    <row r="2387" spans="1:9" x14ac:dyDescent="0.3">
      <c r="A2387">
        <v>1189833</v>
      </c>
      <c r="B2387" s="16">
        <v>44243</v>
      </c>
      <c r="C2387" t="s">
        <v>20</v>
      </c>
      <c r="D2387">
        <v>117</v>
      </c>
      <c r="E2387">
        <v>4914</v>
      </c>
      <c r="F2387">
        <v>2751.84</v>
      </c>
      <c r="G2387" t="s">
        <v>36</v>
      </c>
      <c r="H2387" t="s">
        <v>53</v>
      </c>
      <c r="I2387" t="s">
        <v>54</v>
      </c>
    </row>
    <row r="2388" spans="1:9" x14ac:dyDescent="0.3">
      <c r="A2388">
        <v>1128299</v>
      </c>
      <c r="B2388" s="16">
        <v>44243</v>
      </c>
      <c r="C2388" t="s">
        <v>23</v>
      </c>
      <c r="D2388">
        <v>256</v>
      </c>
      <c r="E2388">
        <v>12800</v>
      </c>
      <c r="F2388">
        <v>2176</v>
      </c>
      <c r="G2388" t="s">
        <v>31</v>
      </c>
      <c r="H2388" t="s">
        <v>32</v>
      </c>
      <c r="I2388" t="s">
        <v>33</v>
      </c>
    </row>
    <row r="2389" spans="1:9" x14ac:dyDescent="0.3">
      <c r="A2389">
        <v>1128299</v>
      </c>
      <c r="B2389" s="16">
        <v>44243</v>
      </c>
      <c r="C2389" t="s">
        <v>23</v>
      </c>
      <c r="D2389">
        <v>208</v>
      </c>
      <c r="E2389">
        <v>13936</v>
      </c>
      <c r="F2389">
        <v>3205.28</v>
      </c>
      <c r="G2389" t="s">
        <v>31</v>
      </c>
      <c r="H2389" t="s">
        <v>32</v>
      </c>
      <c r="I2389" t="s">
        <v>33</v>
      </c>
    </row>
    <row r="2390" spans="1:9" x14ac:dyDescent="0.3">
      <c r="A2390">
        <v>1189833</v>
      </c>
      <c r="B2390" s="16">
        <v>44243</v>
      </c>
      <c r="C2390" t="s">
        <v>20</v>
      </c>
      <c r="D2390">
        <v>450</v>
      </c>
      <c r="E2390">
        <v>202500</v>
      </c>
      <c r="F2390">
        <v>91125</v>
      </c>
      <c r="G2390" t="s">
        <v>36</v>
      </c>
      <c r="H2390" t="s">
        <v>53</v>
      </c>
      <c r="I2390" t="s">
        <v>54</v>
      </c>
    </row>
    <row r="2391" spans="1:9" x14ac:dyDescent="0.3">
      <c r="A2391">
        <v>1128299</v>
      </c>
      <c r="B2391" s="16">
        <v>44243</v>
      </c>
      <c r="C2391" t="s">
        <v>23</v>
      </c>
      <c r="D2391">
        <v>800</v>
      </c>
      <c r="E2391">
        <v>560000</v>
      </c>
      <c r="F2391">
        <v>56000</v>
      </c>
      <c r="G2391" t="s">
        <v>31</v>
      </c>
      <c r="H2391" t="s">
        <v>32</v>
      </c>
      <c r="I2391" t="s">
        <v>33</v>
      </c>
    </row>
    <row r="2392" spans="1:9" x14ac:dyDescent="0.3">
      <c r="A2392">
        <v>1128299</v>
      </c>
      <c r="B2392" s="16">
        <v>44244</v>
      </c>
      <c r="C2392" t="s">
        <v>21</v>
      </c>
      <c r="D2392">
        <v>49</v>
      </c>
      <c r="E2392">
        <v>1666</v>
      </c>
      <c r="F2392">
        <v>882.98</v>
      </c>
      <c r="G2392" t="s">
        <v>15</v>
      </c>
      <c r="H2392" t="s">
        <v>118</v>
      </c>
      <c r="I2392" t="s">
        <v>93</v>
      </c>
    </row>
    <row r="2393" spans="1:9" x14ac:dyDescent="0.3">
      <c r="A2393">
        <v>1128299</v>
      </c>
      <c r="B2393" s="16">
        <v>44244</v>
      </c>
      <c r="C2393" t="s">
        <v>22</v>
      </c>
      <c r="D2393">
        <v>53</v>
      </c>
      <c r="E2393">
        <v>1749</v>
      </c>
      <c r="F2393">
        <v>822.03000000000009</v>
      </c>
      <c r="G2393" t="s">
        <v>27</v>
      </c>
      <c r="H2393" t="s">
        <v>81</v>
      </c>
      <c r="I2393" t="s">
        <v>82</v>
      </c>
    </row>
    <row r="2394" spans="1:9" x14ac:dyDescent="0.3">
      <c r="A2394">
        <v>1128299</v>
      </c>
      <c r="B2394" s="16">
        <v>44244</v>
      </c>
      <c r="C2394" t="s">
        <v>19</v>
      </c>
      <c r="D2394">
        <v>50</v>
      </c>
      <c r="E2394">
        <v>1900</v>
      </c>
      <c r="F2394">
        <v>1045</v>
      </c>
      <c r="G2394" t="s">
        <v>36</v>
      </c>
      <c r="H2394" t="s">
        <v>116</v>
      </c>
      <c r="I2394" t="s">
        <v>117</v>
      </c>
    </row>
    <row r="2395" spans="1:9" x14ac:dyDescent="0.3">
      <c r="A2395">
        <v>1128299</v>
      </c>
      <c r="B2395" s="16">
        <v>44244</v>
      </c>
      <c r="C2395" t="s">
        <v>20</v>
      </c>
      <c r="D2395">
        <v>75</v>
      </c>
      <c r="E2395">
        <v>2025</v>
      </c>
      <c r="F2395">
        <v>1032.75</v>
      </c>
      <c r="G2395" t="s">
        <v>36</v>
      </c>
      <c r="H2395" t="s">
        <v>116</v>
      </c>
      <c r="I2395" t="s">
        <v>117</v>
      </c>
    </row>
    <row r="2396" spans="1:9" x14ac:dyDescent="0.3">
      <c r="A2396">
        <v>1128299</v>
      </c>
      <c r="B2396" s="16">
        <v>44244</v>
      </c>
      <c r="C2396" t="s">
        <v>22</v>
      </c>
      <c r="D2396">
        <v>51</v>
      </c>
      <c r="E2396">
        <v>2448</v>
      </c>
      <c r="F2396">
        <v>1468.8</v>
      </c>
      <c r="G2396" t="s">
        <v>27</v>
      </c>
      <c r="H2396" t="s">
        <v>81</v>
      </c>
      <c r="I2396" t="s">
        <v>82</v>
      </c>
    </row>
    <row r="2397" spans="1:9" x14ac:dyDescent="0.3">
      <c r="A2397">
        <v>1128299</v>
      </c>
      <c r="B2397" s="16">
        <v>44244</v>
      </c>
      <c r="C2397" t="s">
        <v>21</v>
      </c>
      <c r="D2397">
        <v>75</v>
      </c>
      <c r="E2397">
        <v>2475</v>
      </c>
      <c r="F2397">
        <v>1163.25</v>
      </c>
      <c r="G2397" t="s">
        <v>27</v>
      </c>
      <c r="H2397" t="s">
        <v>81</v>
      </c>
      <c r="I2397" t="s">
        <v>82</v>
      </c>
    </row>
    <row r="2398" spans="1:9" x14ac:dyDescent="0.3">
      <c r="A2398">
        <v>1128299</v>
      </c>
      <c r="B2398" s="16">
        <v>44244</v>
      </c>
      <c r="C2398" t="s">
        <v>23</v>
      </c>
      <c r="D2398">
        <v>105</v>
      </c>
      <c r="E2398">
        <v>2520</v>
      </c>
      <c r="F2398">
        <v>1360.8000000000002</v>
      </c>
      <c r="G2398" t="s">
        <v>15</v>
      </c>
      <c r="H2398" t="s">
        <v>118</v>
      </c>
      <c r="I2398" t="s">
        <v>93</v>
      </c>
    </row>
    <row r="2399" spans="1:9" x14ac:dyDescent="0.3">
      <c r="A2399">
        <v>1197831</v>
      </c>
      <c r="B2399" s="16">
        <v>44244</v>
      </c>
      <c r="C2399" t="s">
        <v>22</v>
      </c>
      <c r="D2399">
        <v>62</v>
      </c>
      <c r="E2399">
        <v>2728</v>
      </c>
      <c r="F2399">
        <v>654.72</v>
      </c>
      <c r="G2399" t="s">
        <v>48</v>
      </c>
      <c r="H2399" t="s">
        <v>49</v>
      </c>
      <c r="I2399" t="s">
        <v>68</v>
      </c>
    </row>
    <row r="2400" spans="1:9" x14ac:dyDescent="0.3">
      <c r="A2400">
        <v>1197831</v>
      </c>
      <c r="B2400" s="16">
        <v>44244</v>
      </c>
      <c r="C2400" t="s">
        <v>20</v>
      </c>
      <c r="D2400">
        <v>170</v>
      </c>
      <c r="E2400">
        <v>2890</v>
      </c>
      <c r="F2400">
        <v>1040.3999999999999</v>
      </c>
      <c r="G2400" t="s">
        <v>48</v>
      </c>
      <c r="H2400" t="s">
        <v>72</v>
      </c>
      <c r="I2400" t="s">
        <v>73</v>
      </c>
    </row>
    <row r="2401" spans="1:9" x14ac:dyDescent="0.3">
      <c r="A2401">
        <v>1197831</v>
      </c>
      <c r="B2401" s="16">
        <v>44244</v>
      </c>
      <c r="C2401" t="s">
        <v>21</v>
      </c>
      <c r="D2401">
        <v>109</v>
      </c>
      <c r="E2401">
        <v>3052</v>
      </c>
      <c r="F2401">
        <v>1495.48</v>
      </c>
      <c r="G2401" t="s">
        <v>36</v>
      </c>
      <c r="H2401" t="s">
        <v>74</v>
      </c>
      <c r="I2401" t="s">
        <v>75</v>
      </c>
    </row>
    <row r="2402" spans="1:9" x14ac:dyDescent="0.3">
      <c r="A2402">
        <v>1197831</v>
      </c>
      <c r="B2402" s="16">
        <v>44244</v>
      </c>
      <c r="C2402" t="s">
        <v>22</v>
      </c>
      <c r="D2402">
        <v>60</v>
      </c>
      <c r="E2402">
        <v>3120</v>
      </c>
      <c r="F2402">
        <v>998.4</v>
      </c>
      <c r="G2402" t="s">
        <v>48</v>
      </c>
      <c r="H2402" t="s">
        <v>49</v>
      </c>
      <c r="I2402" t="s">
        <v>68</v>
      </c>
    </row>
    <row r="2403" spans="1:9" x14ac:dyDescent="0.3">
      <c r="A2403">
        <v>1128299</v>
      </c>
      <c r="B2403" s="16">
        <v>44244</v>
      </c>
      <c r="C2403" t="s">
        <v>22</v>
      </c>
      <c r="D2403">
        <v>65</v>
      </c>
      <c r="E2403">
        <v>3120</v>
      </c>
      <c r="F2403">
        <v>1653.6000000000001</v>
      </c>
      <c r="G2403" t="s">
        <v>15</v>
      </c>
      <c r="H2403" t="s">
        <v>118</v>
      </c>
      <c r="I2403" t="s">
        <v>93</v>
      </c>
    </row>
    <row r="2404" spans="1:9" x14ac:dyDescent="0.3">
      <c r="A2404">
        <v>1128299</v>
      </c>
      <c r="B2404" s="16">
        <v>44244</v>
      </c>
      <c r="C2404" t="s">
        <v>21</v>
      </c>
      <c r="D2404">
        <v>73</v>
      </c>
      <c r="E2404">
        <v>3212</v>
      </c>
      <c r="F2404">
        <v>1766.5999999999997</v>
      </c>
      <c r="G2404" t="s">
        <v>27</v>
      </c>
      <c r="H2404" t="s">
        <v>81</v>
      </c>
      <c r="I2404" t="s">
        <v>82</v>
      </c>
    </row>
    <row r="2405" spans="1:9" x14ac:dyDescent="0.3">
      <c r="A2405">
        <v>1197831</v>
      </c>
      <c r="B2405" s="16">
        <v>44244</v>
      </c>
      <c r="C2405" t="s">
        <v>21</v>
      </c>
      <c r="D2405">
        <v>74</v>
      </c>
      <c r="E2405">
        <v>3330</v>
      </c>
      <c r="F2405">
        <v>1465.2</v>
      </c>
      <c r="G2405" t="s">
        <v>48</v>
      </c>
      <c r="H2405" t="s">
        <v>49</v>
      </c>
      <c r="I2405" t="s">
        <v>68</v>
      </c>
    </row>
    <row r="2406" spans="1:9" x14ac:dyDescent="0.3">
      <c r="A2406">
        <v>1197831</v>
      </c>
      <c r="B2406" s="16">
        <v>44244</v>
      </c>
      <c r="C2406" t="s">
        <v>21</v>
      </c>
      <c r="D2406">
        <v>94</v>
      </c>
      <c r="E2406">
        <v>3384</v>
      </c>
      <c r="F2406">
        <v>1252.08</v>
      </c>
      <c r="G2406" t="s">
        <v>48</v>
      </c>
      <c r="H2406" t="s">
        <v>49</v>
      </c>
      <c r="I2406" t="s">
        <v>68</v>
      </c>
    </row>
    <row r="2407" spans="1:9" x14ac:dyDescent="0.3">
      <c r="A2407">
        <v>1197831</v>
      </c>
      <c r="B2407" s="16">
        <v>44244</v>
      </c>
      <c r="C2407" t="s">
        <v>20</v>
      </c>
      <c r="D2407">
        <v>150</v>
      </c>
      <c r="E2407">
        <v>3450</v>
      </c>
      <c r="F2407">
        <v>1483.5</v>
      </c>
      <c r="G2407" t="s">
        <v>48</v>
      </c>
      <c r="H2407" t="s">
        <v>72</v>
      </c>
      <c r="I2407" t="s">
        <v>73</v>
      </c>
    </row>
    <row r="2408" spans="1:9" x14ac:dyDescent="0.3">
      <c r="A2408">
        <v>1128299</v>
      </c>
      <c r="B2408" s="16">
        <v>44244</v>
      </c>
      <c r="C2408" t="s">
        <v>19</v>
      </c>
      <c r="D2408">
        <v>124</v>
      </c>
      <c r="E2408">
        <v>3844</v>
      </c>
      <c r="F2408">
        <v>1652.9199999999998</v>
      </c>
      <c r="G2408" t="s">
        <v>31</v>
      </c>
      <c r="H2408" t="s">
        <v>80</v>
      </c>
      <c r="I2408" t="s">
        <v>63</v>
      </c>
    </row>
    <row r="2409" spans="1:9" x14ac:dyDescent="0.3">
      <c r="A2409">
        <v>1197831</v>
      </c>
      <c r="B2409" s="16">
        <v>44244</v>
      </c>
      <c r="C2409" t="s">
        <v>19</v>
      </c>
      <c r="D2409">
        <v>117</v>
      </c>
      <c r="E2409">
        <v>3861</v>
      </c>
      <c r="F2409">
        <v>2007.72</v>
      </c>
      <c r="G2409" t="s">
        <v>48</v>
      </c>
      <c r="H2409" t="s">
        <v>72</v>
      </c>
      <c r="I2409" t="s">
        <v>73</v>
      </c>
    </row>
    <row r="2410" spans="1:9" x14ac:dyDescent="0.3">
      <c r="A2410">
        <v>1197831</v>
      </c>
      <c r="B2410" s="16">
        <v>44244</v>
      </c>
      <c r="C2410" t="s">
        <v>23</v>
      </c>
      <c r="D2410">
        <v>124</v>
      </c>
      <c r="E2410">
        <v>4092</v>
      </c>
      <c r="F2410">
        <v>2086.92</v>
      </c>
      <c r="G2410" t="s">
        <v>48</v>
      </c>
      <c r="H2410" t="s">
        <v>49</v>
      </c>
      <c r="I2410" t="s">
        <v>68</v>
      </c>
    </row>
    <row r="2411" spans="1:9" x14ac:dyDescent="0.3">
      <c r="A2411">
        <v>1197831</v>
      </c>
      <c r="B2411" s="16">
        <v>44244</v>
      </c>
      <c r="C2411" t="s">
        <v>19</v>
      </c>
      <c r="D2411">
        <v>153</v>
      </c>
      <c r="E2411">
        <v>4131</v>
      </c>
      <c r="F2411">
        <v>1858.9499999999998</v>
      </c>
      <c r="G2411" t="s">
        <v>48</v>
      </c>
      <c r="H2411" t="s">
        <v>72</v>
      </c>
      <c r="I2411" t="s">
        <v>73</v>
      </c>
    </row>
    <row r="2412" spans="1:9" x14ac:dyDescent="0.3">
      <c r="A2412">
        <v>1128299</v>
      </c>
      <c r="B2412" s="16">
        <v>44244</v>
      </c>
      <c r="C2412" t="s">
        <v>23</v>
      </c>
      <c r="D2412">
        <v>131</v>
      </c>
      <c r="E2412">
        <v>4192</v>
      </c>
      <c r="F2412">
        <v>1551.04</v>
      </c>
      <c r="G2412" t="s">
        <v>27</v>
      </c>
      <c r="H2412" t="s">
        <v>81</v>
      </c>
      <c r="I2412" t="s">
        <v>82</v>
      </c>
    </row>
    <row r="2413" spans="1:9" x14ac:dyDescent="0.3">
      <c r="A2413">
        <v>1128299</v>
      </c>
      <c r="B2413" s="16">
        <v>44244</v>
      </c>
      <c r="C2413" t="s">
        <v>17</v>
      </c>
      <c r="D2413">
        <v>175</v>
      </c>
      <c r="E2413">
        <v>4200</v>
      </c>
      <c r="F2413">
        <v>1889.9999999999998</v>
      </c>
      <c r="G2413" t="s">
        <v>31</v>
      </c>
      <c r="H2413" t="s">
        <v>80</v>
      </c>
      <c r="I2413" t="s">
        <v>63</v>
      </c>
    </row>
    <row r="2414" spans="1:9" x14ac:dyDescent="0.3">
      <c r="A2414">
        <v>1128299</v>
      </c>
      <c r="B2414" s="16">
        <v>44244</v>
      </c>
      <c r="C2414" t="s">
        <v>20</v>
      </c>
      <c r="D2414">
        <v>132</v>
      </c>
      <c r="E2414">
        <v>4488</v>
      </c>
      <c r="F2414">
        <v>1929.8399999999997</v>
      </c>
      <c r="G2414" t="s">
        <v>31</v>
      </c>
      <c r="H2414" t="s">
        <v>80</v>
      </c>
      <c r="I2414" t="s">
        <v>63</v>
      </c>
    </row>
    <row r="2415" spans="1:9" x14ac:dyDescent="0.3">
      <c r="A2415">
        <v>1197831</v>
      </c>
      <c r="B2415" s="16">
        <v>44244</v>
      </c>
      <c r="C2415" t="s">
        <v>23</v>
      </c>
      <c r="D2415">
        <v>138</v>
      </c>
      <c r="E2415">
        <v>4554</v>
      </c>
      <c r="F2415">
        <v>3051.1800000000003</v>
      </c>
      <c r="G2415" t="s">
        <v>36</v>
      </c>
      <c r="H2415" t="s">
        <v>74</v>
      </c>
      <c r="I2415" t="s">
        <v>75</v>
      </c>
    </row>
    <row r="2416" spans="1:9" x14ac:dyDescent="0.3">
      <c r="A2416">
        <v>1128299</v>
      </c>
      <c r="B2416" s="16">
        <v>44244</v>
      </c>
      <c r="C2416" t="s">
        <v>23</v>
      </c>
      <c r="D2416">
        <v>105</v>
      </c>
      <c r="E2416">
        <v>4620</v>
      </c>
      <c r="F2416">
        <v>2217.6</v>
      </c>
      <c r="G2416" t="s">
        <v>27</v>
      </c>
      <c r="H2416" t="s">
        <v>81</v>
      </c>
      <c r="I2416" t="s">
        <v>82</v>
      </c>
    </row>
    <row r="2417" spans="1:9" x14ac:dyDescent="0.3">
      <c r="A2417">
        <v>1128299</v>
      </c>
      <c r="B2417" s="16">
        <v>44244</v>
      </c>
      <c r="C2417" t="s">
        <v>17</v>
      </c>
      <c r="D2417">
        <v>140</v>
      </c>
      <c r="E2417">
        <v>4620</v>
      </c>
      <c r="F2417">
        <v>2448.6</v>
      </c>
      <c r="G2417" t="s">
        <v>31</v>
      </c>
      <c r="H2417" t="s">
        <v>80</v>
      </c>
      <c r="I2417" t="s">
        <v>63</v>
      </c>
    </row>
    <row r="2418" spans="1:9" x14ac:dyDescent="0.3">
      <c r="A2418">
        <v>1128299</v>
      </c>
      <c r="B2418" s="16">
        <v>44244</v>
      </c>
      <c r="C2418" t="s">
        <v>19</v>
      </c>
      <c r="D2418">
        <v>116</v>
      </c>
      <c r="E2418">
        <v>4756</v>
      </c>
      <c r="F2418">
        <v>2425.56</v>
      </c>
      <c r="G2418" t="s">
        <v>31</v>
      </c>
      <c r="H2418" t="s">
        <v>80</v>
      </c>
      <c r="I2418" t="s">
        <v>63</v>
      </c>
    </row>
    <row r="2419" spans="1:9" x14ac:dyDescent="0.3">
      <c r="A2419">
        <v>1189833</v>
      </c>
      <c r="B2419" s="16">
        <v>44244</v>
      </c>
      <c r="C2419" t="s">
        <v>21</v>
      </c>
      <c r="D2419">
        <v>116</v>
      </c>
      <c r="E2419">
        <v>4756</v>
      </c>
      <c r="F2419">
        <v>2615.7999999999997</v>
      </c>
      <c r="G2419" t="s">
        <v>36</v>
      </c>
      <c r="H2419" t="s">
        <v>53</v>
      </c>
      <c r="I2419" t="s">
        <v>54</v>
      </c>
    </row>
    <row r="2420" spans="1:9" x14ac:dyDescent="0.3">
      <c r="A2420">
        <v>1128299</v>
      </c>
      <c r="B2420" s="16">
        <v>44244</v>
      </c>
      <c r="C2420" t="s">
        <v>17</v>
      </c>
      <c r="D2420">
        <v>149</v>
      </c>
      <c r="E2420">
        <v>4917</v>
      </c>
      <c r="F2420">
        <v>2655.1800000000003</v>
      </c>
      <c r="G2420" t="s">
        <v>36</v>
      </c>
      <c r="H2420" t="s">
        <v>116</v>
      </c>
      <c r="I2420" t="s">
        <v>117</v>
      </c>
    </row>
    <row r="2421" spans="1:9" x14ac:dyDescent="0.3">
      <c r="A2421">
        <v>1128299</v>
      </c>
      <c r="B2421" s="16">
        <v>44244</v>
      </c>
      <c r="C2421" t="s">
        <v>20</v>
      </c>
      <c r="D2421">
        <v>120</v>
      </c>
      <c r="E2421">
        <v>4920</v>
      </c>
      <c r="F2421">
        <v>2558.4</v>
      </c>
      <c r="G2421" t="s">
        <v>31</v>
      </c>
      <c r="H2421" t="s">
        <v>80</v>
      </c>
      <c r="I2421" t="s">
        <v>63</v>
      </c>
    </row>
    <row r="2422" spans="1:9" x14ac:dyDescent="0.3">
      <c r="A2422">
        <v>1197831</v>
      </c>
      <c r="B2422" s="16">
        <v>44244</v>
      </c>
      <c r="C2422" t="s">
        <v>17</v>
      </c>
      <c r="D2422">
        <v>137</v>
      </c>
      <c r="E2422">
        <v>4932</v>
      </c>
      <c r="F2422">
        <v>2071.44</v>
      </c>
      <c r="G2422" t="s">
        <v>31</v>
      </c>
      <c r="H2422" t="s">
        <v>66</v>
      </c>
      <c r="I2422" t="s">
        <v>67</v>
      </c>
    </row>
    <row r="2423" spans="1:9" x14ac:dyDescent="0.3">
      <c r="A2423">
        <v>1197831</v>
      </c>
      <c r="B2423" s="16">
        <v>44244</v>
      </c>
      <c r="C2423" t="s">
        <v>23</v>
      </c>
      <c r="D2423">
        <v>108</v>
      </c>
      <c r="E2423">
        <v>5076</v>
      </c>
      <c r="F2423">
        <v>2944.0800000000004</v>
      </c>
      <c r="G2423" t="s">
        <v>48</v>
      </c>
      <c r="H2423" t="s">
        <v>49</v>
      </c>
      <c r="I2423" t="s">
        <v>68</v>
      </c>
    </row>
    <row r="2424" spans="1:9" x14ac:dyDescent="0.3">
      <c r="A2424">
        <v>1197831</v>
      </c>
      <c r="B2424" s="16">
        <v>44244</v>
      </c>
      <c r="C2424" t="s">
        <v>22</v>
      </c>
      <c r="D2424">
        <v>126</v>
      </c>
      <c r="E2424">
        <v>5166</v>
      </c>
      <c r="F2424">
        <v>2841.2999999999997</v>
      </c>
      <c r="G2424" t="s">
        <v>36</v>
      </c>
      <c r="H2424" t="s">
        <v>74</v>
      </c>
      <c r="I2424" t="s">
        <v>75</v>
      </c>
    </row>
    <row r="2425" spans="1:9" x14ac:dyDescent="0.3">
      <c r="A2425">
        <v>1197831</v>
      </c>
      <c r="B2425" s="16">
        <v>44244</v>
      </c>
      <c r="C2425" t="s">
        <v>19</v>
      </c>
      <c r="D2425">
        <v>111</v>
      </c>
      <c r="E2425">
        <v>5439</v>
      </c>
      <c r="F2425">
        <v>1903.6499999999999</v>
      </c>
      <c r="G2425" t="s">
        <v>31</v>
      </c>
      <c r="H2425" t="s">
        <v>66</v>
      </c>
      <c r="I2425" t="s">
        <v>67</v>
      </c>
    </row>
    <row r="2426" spans="1:9" x14ac:dyDescent="0.3">
      <c r="A2426">
        <v>1197831</v>
      </c>
      <c r="B2426" s="16">
        <v>44244</v>
      </c>
      <c r="C2426" t="s">
        <v>20</v>
      </c>
      <c r="D2426">
        <v>111</v>
      </c>
      <c r="E2426">
        <v>5439</v>
      </c>
      <c r="F2426">
        <v>2175.6</v>
      </c>
      <c r="G2426" t="s">
        <v>31</v>
      </c>
      <c r="H2426" t="s">
        <v>66</v>
      </c>
      <c r="I2426" t="s">
        <v>67</v>
      </c>
    </row>
    <row r="2427" spans="1:9" x14ac:dyDescent="0.3">
      <c r="A2427">
        <v>1189833</v>
      </c>
      <c r="B2427" s="16">
        <v>44244</v>
      </c>
      <c r="C2427" t="s">
        <v>17</v>
      </c>
      <c r="D2427">
        <v>224</v>
      </c>
      <c r="E2427">
        <v>5824</v>
      </c>
      <c r="F2427">
        <v>2504.3200000000002</v>
      </c>
      <c r="G2427" t="s">
        <v>31</v>
      </c>
      <c r="H2427" t="s">
        <v>32</v>
      </c>
      <c r="I2427" t="s">
        <v>33</v>
      </c>
    </row>
    <row r="2428" spans="1:9" x14ac:dyDescent="0.3">
      <c r="A2428">
        <v>1189833</v>
      </c>
      <c r="B2428" s="16">
        <v>44244</v>
      </c>
      <c r="C2428" t="s">
        <v>17</v>
      </c>
      <c r="D2428">
        <v>203</v>
      </c>
      <c r="E2428">
        <v>6496</v>
      </c>
      <c r="F2428">
        <v>3312.96</v>
      </c>
      <c r="G2428" t="s">
        <v>31</v>
      </c>
      <c r="H2428" t="s">
        <v>32</v>
      </c>
      <c r="I2428" t="s">
        <v>33</v>
      </c>
    </row>
    <row r="2429" spans="1:9" x14ac:dyDescent="0.3">
      <c r="A2429">
        <v>1197831</v>
      </c>
      <c r="B2429" s="16">
        <v>44244</v>
      </c>
      <c r="C2429" t="s">
        <v>17</v>
      </c>
      <c r="D2429">
        <v>256</v>
      </c>
      <c r="E2429">
        <v>6656</v>
      </c>
      <c r="F2429">
        <v>3660.8</v>
      </c>
      <c r="G2429" t="s">
        <v>48</v>
      </c>
      <c r="H2429" t="s">
        <v>72</v>
      </c>
      <c r="I2429" t="s">
        <v>73</v>
      </c>
    </row>
    <row r="2430" spans="1:9" x14ac:dyDescent="0.3">
      <c r="A2430">
        <v>1197831</v>
      </c>
      <c r="B2430" s="16">
        <v>44244</v>
      </c>
      <c r="C2430" t="s">
        <v>17</v>
      </c>
      <c r="D2430">
        <v>200</v>
      </c>
      <c r="E2430">
        <v>6800</v>
      </c>
      <c r="F2430">
        <v>4284</v>
      </c>
      <c r="G2430" t="s">
        <v>48</v>
      </c>
      <c r="H2430" t="s">
        <v>72</v>
      </c>
      <c r="I2430" t="s">
        <v>73</v>
      </c>
    </row>
    <row r="2431" spans="1:9" x14ac:dyDescent="0.3">
      <c r="A2431">
        <v>1128299</v>
      </c>
      <c r="B2431" s="16">
        <v>44244</v>
      </c>
      <c r="C2431" t="s">
        <v>21</v>
      </c>
      <c r="D2431">
        <v>175</v>
      </c>
      <c r="E2431">
        <v>61250</v>
      </c>
      <c r="F2431">
        <v>24500</v>
      </c>
      <c r="G2431" t="s">
        <v>15</v>
      </c>
      <c r="H2431" t="s">
        <v>118</v>
      </c>
      <c r="I2431" t="s">
        <v>93</v>
      </c>
    </row>
    <row r="2432" spans="1:9" x14ac:dyDescent="0.3">
      <c r="A2432">
        <v>1128299</v>
      </c>
      <c r="B2432" s="16">
        <v>44244</v>
      </c>
      <c r="C2432" t="s">
        <v>19</v>
      </c>
      <c r="D2432">
        <v>200</v>
      </c>
      <c r="E2432">
        <v>80000</v>
      </c>
      <c r="F2432">
        <v>32000</v>
      </c>
      <c r="G2432" t="s">
        <v>36</v>
      </c>
      <c r="H2432" t="s">
        <v>116</v>
      </c>
      <c r="I2432" t="s">
        <v>117</v>
      </c>
    </row>
    <row r="2433" spans="1:9" x14ac:dyDescent="0.3">
      <c r="A2433">
        <v>1128299</v>
      </c>
      <c r="B2433" s="16">
        <v>44244</v>
      </c>
      <c r="C2433" t="s">
        <v>23</v>
      </c>
      <c r="D2433">
        <v>350</v>
      </c>
      <c r="E2433">
        <v>87499.999999999971</v>
      </c>
      <c r="F2433">
        <v>34999.999999999993</v>
      </c>
      <c r="G2433" t="s">
        <v>15</v>
      </c>
      <c r="H2433" t="s">
        <v>118</v>
      </c>
      <c r="I2433" t="s">
        <v>93</v>
      </c>
    </row>
    <row r="2434" spans="1:9" x14ac:dyDescent="0.3">
      <c r="A2434">
        <v>1128299</v>
      </c>
      <c r="B2434" s="16">
        <v>44244</v>
      </c>
      <c r="C2434" t="s">
        <v>22</v>
      </c>
      <c r="D2434">
        <v>175</v>
      </c>
      <c r="E2434">
        <v>87500.000000000029</v>
      </c>
      <c r="F2434">
        <v>39375.000000000015</v>
      </c>
      <c r="G2434" t="s">
        <v>27</v>
      </c>
      <c r="H2434" t="s">
        <v>81</v>
      </c>
      <c r="I2434" t="s">
        <v>82</v>
      </c>
    </row>
    <row r="2435" spans="1:9" x14ac:dyDescent="0.3">
      <c r="A2435">
        <v>1128299</v>
      </c>
      <c r="B2435" s="16">
        <v>44244</v>
      </c>
      <c r="C2435" t="s">
        <v>20</v>
      </c>
      <c r="D2435">
        <v>300</v>
      </c>
      <c r="E2435">
        <v>90000.000000000015</v>
      </c>
      <c r="F2435">
        <v>36000.000000000007</v>
      </c>
      <c r="G2435" t="s">
        <v>36</v>
      </c>
      <c r="H2435" t="s">
        <v>116</v>
      </c>
      <c r="I2435" t="s">
        <v>117</v>
      </c>
    </row>
    <row r="2436" spans="1:9" x14ac:dyDescent="0.3">
      <c r="A2436">
        <v>1197831</v>
      </c>
      <c r="B2436" s="16">
        <v>44244</v>
      </c>
      <c r="C2436" t="s">
        <v>22</v>
      </c>
      <c r="D2436">
        <v>200</v>
      </c>
      <c r="E2436">
        <v>110000.00000000001</v>
      </c>
      <c r="F2436">
        <v>22000.000000000004</v>
      </c>
      <c r="G2436" t="s">
        <v>48</v>
      </c>
      <c r="H2436" t="s">
        <v>49</v>
      </c>
      <c r="I2436" t="s">
        <v>68</v>
      </c>
    </row>
    <row r="2437" spans="1:9" x14ac:dyDescent="0.3">
      <c r="A2437">
        <v>1197831</v>
      </c>
      <c r="B2437" s="16">
        <v>44244</v>
      </c>
      <c r="C2437" t="s">
        <v>21</v>
      </c>
      <c r="D2437">
        <v>375</v>
      </c>
      <c r="E2437">
        <v>112499.99999999997</v>
      </c>
      <c r="F2437">
        <v>39374.999999999985</v>
      </c>
      <c r="G2437" t="s">
        <v>36</v>
      </c>
      <c r="H2437" t="s">
        <v>74</v>
      </c>
      <c r="I2437" t="s">
        <v>75</v>
      </c>
    </row>
    <row r="2438" spans="1:9" x14ac:dyDescent="0.3">
      <c r="A2438">
        <v>1128299</v>
      </c>
      <c r="B2438" s="16">
        <v>44244</v>
      </c>
      <c r="C2438" t="s">
        <v>21</v>
      </c>
      <c r="D2438">
        <v>250</v>
      </c>
      <c r="E2438">
        <v>112500</v>
      </c>
      <c r="F2438">
        <v>44999.999999999993</v>
      </c>
      <c r="G2438" t="s">
        <v>27</v>
      </c>
      <c r="H2438" t="s">
        <v>81</v>
      </c>
      <c r="I2438" t="s">
        <v>82</v>
      </c>
    </row>
    <row r="2439" spans="1:9" x14ac:dyDescent="0.3">
      <c r="A2439">
        <v>1128299</v>
      </c>
      <c r="B2439" s="16">
        <v>44244</v>
      </c>
      <c r="C2439" t="s">
        <v>22</v>
      </c>
      <c r="D2439">
        <v>250</v>
      </c>
      <c r="E2439">
        <v>124999.99999999999</v>
      </c>
      <c r="F2439">
        <v>50000</v>
      </c>
      <c r="G2439" t="s">
        <v>15</v>
      </c>
      <c r="H2439" t="s">
        <v>118</v>
      </c>
      <c r="I2439" t="s">
        <v>93</v>
      </c>
    </row>
    <row r="2440" spans="1:9" x14ac:dyDescent="0.3">
      <c r="A2440">
        <v>1197831</v>
      </c>
      <c r="B2440" s="16">
        <v>44244</v>
      </c>
      <c r="C2440" t="s">
        <v>20</v>
      </c>
      <c r="D2440">
        <v>500</v>
      </c>
      <c r="E2440">
        <v>125000</v>
      </c>
      <c r="F2440">
        <v>37500</v>
      </c>
      <c r="G2440" t="s">
        <v>48</v>
      </c>
      <c r="H2440" t="s">
        <v>72</v>
      </c>
      <c r="I2440" t="s">
        <v>73</v>
      </c>
    </row>
    <row r="2441" spans="1:9" x14ac:dyDescent="0.3">
      <c r="A2441">
        <v>1197831</v>
      </c>
      <c r="B2441" s="16">
        <v>44244</v>
      </c>
      <c r="C2441" t="s">
        <v>21</v>
      </c>
      <c r="D2441">
        <v>275</v>
      </c>
      <c r="E2441">
        <v>137500</v>
      </c>
      <c r="F2441">
        <v>41250</v>
      </c>
      <c r="G2441" t="s">
        <v>48</v>
      </c>
      <c r="H2441" t="s">
        <v>49</v>
      </c>
      <c r="I2441" t="s">
        <v>68</v>
      </c>
    </row>
    <row r="2442" spans="1:9" x14ac:dyDescent="0.3">
      <c r="A2442">
        <v>1197831</v>
      </c>
      <c r="B2442" s="16">
        <v>44244</v>
      </c>
      <c r="C2442" t="s">
        <v>19</v>
      </c>
      <c r="D2442">
        <v>450</v>
      </c>
      <c r="E2442">
        <v>157500</v>
      </c>
      <c r="F2442">
        <v>62999.999999999993</v>
      </c>
      <c r="G2442" t="s">
        <v>48</v>
      </c>
      <c r="H2442" t="s">
        <v>72</v>
      </c>
      <c r="I2442" t="s">
        <v>73</v>
      </c>
    </row>
    <row r="2443" spans="1:9" x14ac:dyDescent="0.3">
      <c r="A2443">
        <v>1128299</v>
      </c>
      <c r="B2443" s="16">
        <v>44244</v>
      </c>
      <c r="C2443" t="s">
        <v>23</v>
      </c>
      <c r="D2443">
        <v>375</v>
      </c>
      <c r="E2443">
        <v>168750</v>
      </c>
      <c r="F2443">
        <v>59062.499999999993</v>
      </c>
      <c r="G2443" t="s">
        <v>27</v>
      </c>
      <c r="H2443" t="s">
        <v>81</v>
      </c>
      <c r="I2443" t="s">
        <v>82</v>
      </c>
    </row>
    <row r="2444" spans="1:9" x14ac:dyDescent="0.3">
      <c r="A2444">
        <v>1128299</v>
      </c>
      <c r="B2444" s="16">
        <v>44244</v>
      </c>
      <c r="C2444" t="s">
        <v>17</v>
      </c>
      <c r="D2444">
        <v>500</v>
      </c>
      <c r="E2444">
        <v>175000</v>
      </c>
      <c r="F2444">
        <v>70000</v>
      </c>
      <c r="G2444" t="s">
        <v>31</v>
      </c>
      <c r="H2444" t="s">
        <v>80</v>
      </c>
      <c r="I2444" t="s">
        <v>63</v>
      </c>
    </row>
    <row r="2445" spans="1:9" x14ac:dyDescent="0.3">
      <c r="A2445">
        <v>1128299</v>
      </c>
      <c r="B2445" s="16">
        <v>44244</v>
      </c>
      <c r="C2445" t="s">
        <v>19</v>
      </c>
      <c r="D2445">
        <v>400</v>
      </c>
      <c r="E2445">
        <v>180000</v>
      </c>
      <c r="F2445">
        <v>72000</v>
      </c>
      <c r="G2445" t="s">
        <v>31</v>
      </c>
      <c r="H2445" t="s">
        <v>80</v>
      </c>
      <c r="I2445" t="s">
        <v>63</v>
      </c>
    </row>
    <row r="2446" spans="1:9" x14ac:dyDescent="0.3">
      <c r="A2446">
        <v>1128299</v>
      </c>
      <c r="B2446" s="16">
        <v>44244</v>
      </c>
      <c r="C2446" t="s">
        <v>20</v>
      </c>
      <c r="D2446">
        <v>400</v>
      </c>
      <c r="E2446">
        <v>180000</v>
      </c>
      <c r="F2446">
        <v>72000</v>
      </c>
      <c r="G2446" t="s">
        <v>31</v>
      </c>
      <c r="H2446" t="s">
        <v>80</v>
      </c>
      <c r="I2446" t="s">
        <v>63</v>
      </c>
    </row>
    <row r="2447" spans="1:9" x14ac:dyDescent="0.3">
      <c r="A2447">
        <v>1189833</v>
      </c>
      <c r="B2447" s="16">
        <v>44244</v>
      </c>
      <c r="C2447" t="s">
        <v>21</v>
      </c>
      <c r="D2447">
        <v>400</v>
      </c>
      <c r="E2447">
        <v>180000</v>
      </c>
      <c r="F2447">
        <v>72000</v>
      </c>
      <c r="G2447" t="s">
        <v>36</v>
      </c>
      <c r="H2447" t="s">
        <v>53</v>
      </c>
      <c r="I2447" t="s">
        <v>54</v>
      </c>
    </row>
    <row r="2448" spans="1:9" x14ac:dyDescent="0.3">
      <c r="A2448">
        <v>1128299</v>
      </c>
      <c r="B2448" s="16">
        <v>44244</v>
      </c>
      <c r="C2448" t="s">
        <v>17</v>
      </c>
      <c r="D2448">
        <v>550</v>
      </c>
      <c r="E2448">
        <v>192500</v>
      </c>
      <c r="F2448">
        <v>77000</v>
      </c>
      <c r="G2448" t="s">
        <v>36</v>
      </c>
      <c r="H2448" t="s">
        <v>74</v>
      </c>
      <c r="I2448" t="s">
        <v>75</v>
      </c>
    </row>
    <row r="2449" spans="1:9" x14ac:dyDescent="0.3">
      <c r="A2449">
        <v>1197831</v>
      </c>
      <c r="B2449" s="16">
        <v>44244</v>
      </c>
      <c r="C2449" t="s">
        <v>23</v>
      </c>
      <c r="D2449">
        <v>550</v>
      </c>
      <c r="E2449">
        <v>192500</v>
      </c>
      <c r="F2449">
        <v>105875.00000000001</v>
      </c>
      <c r="G2449" t="s">
        <v>36</v>
      </c>
      <c r="H2449" t="s">
        <v>116</v>
      </c>
      <c r="I2449" t="s">
        <v>117</v>
      </c>
    </row>
    <row r="2450" spans="1:9" x14ac:dyDescent="0.3">
      <c r="A2450">
        <v>1197831</v>
      </c>
      <c r="B2450" s="16">
        <v>44244</v>
      </c>
      <c r="C2450" t="s">
        <v>23</v>
      </c>
      <c r="D2450">
        <v>400</v>
      </c>
      <c r="E2450">
        <v>200000</v>
      </c>
      <c r="F2450">
        <v>90000</v>
      </c>
      <c r="G2450" t="s">
        <v>48</v>
      </c>
      <c r="H2450" t="s">
        <v>49</v>
      </c>
      <c r="I2450" t="s">
        <v>68</v>
      </c>
    </row>
    <row r="2451" spans="1:9" x14ac:dyDescent="0.3">
      <c r="A2451">
        <v>1197831</v>
      </c>
      <c r="B2451" s="16">
        <v>44244</v>
      </c>
      <c r="C2451" t="s">
        <v>22</v>
      </c>
      <c r="D2451">
        <v>450</v>
      </c>
      <c r="E2451">
        <v>202500.00000000003</v>
      </c>
      <c r="F2451">
        <v>81000</v>
      </c>
      <c r="G2451" t="s">
        <v>36</v>
      </c>
      <c r="H2451" t="s">
        <v>74</v>
      </c>
      <c r="I2451" t="s">
        <v>75</v>
      </c>
    </row>
    <row r="2452" spans="1:9" x14ac:dyDescent="0.3">
      <c r="A2452">
        <v>1197831</v>
      </c>
      <c r="B2452" s="16">
        <v>44244</v>
      </c>
      <c r="C2452" t="s">
        <v>17</v>
      </c>
      <c r="D2452">
        <v>525</v>
      </c>
      <c r="E2452">
        <v>210000</v>
      </c>
      <c r="F2452">
        <v>63000</v>
      </c>
      <c r="G2452" t="s">
        <v>31</v>
      </c>
      <c r="H2452" t="s">
        <v>66</v>
      </c>
      <c r="I2452" t="s">
        <v>67</v>
      </c>
    </row>
    <row r="2453" spans="1:9" x14ac:dyDescent="0.3">
      <c r="A2453">
        <v>1197831</v>
      </c>
      <c r="B2453" s="16">
        <v>44244</v>
      </c>
      <c r="C2453" t="s">
        <v>19</v>
      </c>
      <c r="D2453">
        <v>425</v>
      </c>
      <c r="E2453">
        <v>212500</v>
      </c>
      <c r="F2453">
        <v>53125</v>
      </c>
      <c r="G2453" t="s">
        <v>31</v>
      </c>
      <c r="H2453" t="s">
        <v>66</v>
      </c>
      <c r="I2453" t="s">
        <v>67</v>
      </c>
    </row>
    <row r="2454" spans="1:9" x14ac:dyDescent="0.3">
      <c r="A2454">
        <v>1197831</v>
      </c>
      <c r="B2454" s="16">
        <v>44244</v>
      </c>
      <c r="C2454" t="s">
        <v>20</v>
      </c>
      <c r="D2454">
        <v>425</v>
      </c>
      <c r="E2454">
        <v>212500</v>
      </c>
      <c r="F2454">
        <v>63750</v>
      </c>
      <c r="G2454" t="s">
        <v>31</v>
      </c>
      <c r="H2454" t="s">
        <v>66</v>
      </c>
      <c r="I2454" t="s">
        <v>67</v>
      </c>
    </row>
    <row r="2455" spans="1:9" x14ac:dyDescent="0.3">
      <c r="A2455">
        <v>1189833</v>
      </c>
      <c r="B2455" s="16">
        <v>44244</v>
      </c>
      <c r="C2455" t="s">
        <v>17</v>
      </c>
      <c r="D2455">
        <v>700</v>
      </c>
      <c r="E2455">
        <v>245000</v>
      </c>
      <c r="F2455">
        <v>98000</v>
      </c>
      <c r="G2455" t="s">
        <v>31</v>
      </c>
      <c r="H2455" t="s">
        <v>32</v>
      </c>
      <c r="I2455" t="s">
        <v>33</v>
      </c>
    </row>
    <row r="2456" spans="1:9" x14ac:dyDescent="0.3">
      <c r="A2456">
        <v>1197831</v>
      </c>
      <c r="B2456" s="16">
        <v>44244</v>
      </c>
      <c r="C2456" t="s">
        <v>17</v>
      </c>
      <c r="D2456">
        <v>800</v>
      </c>
      <c r="E2456">
        <v>280000</v>
      </c>
      <c r="F2456">
        <v>140000</v>
      </c>
      <c r="G2456" t="s">
        <v>48</v>
      </c>
      <c r="H2456" t="s">
        <v>72</v>
      </c>
      <c r="I2456" t="s">
        <v>73</v>
      </c>
    </row>
    <row r="2457" spans="1:9" x14ac:dyDescent="0.3">
      <c r="A2457">
        <v>1185732</v>
      </c>
      <c r="B2457" s="16">
        <v>44245</v>
      </c>
      <c r="C2457" t="s">
        <v>21</v>
      </c>
      <c r="D2457">
        <v>70</v>
      </c>
      <c r="E2457">
        <v>1680</v>
      </c>
      <c r="F2457">
        <v>873.6</v>
      </c>
      <c r="G2457" t="s">
        <v>36</v>
      </c>
      <c r="H2457" t="s">
        <v>76</v>
      </c>
      <c r="I2457" t="s">
        <v>77</v>
      </c>
    </row>
    <row r="2458" spans="1:9" x14ac:dyDescent="0.3">
      <c r="A2458">
        <v>1185732</v>
      </c>
      <c r="B2458" s="16">
        <v>44245</v>
      </c>
      <c r="C2458" t="s">
        <v>21</v>
      </c>
      <c r="D2458">
        <v>98</v>
      </c>
      <c r="E2458">
        <v>1862</v>
      </c>
      <c r="F2458">
        <v>856.52</v>
      </c>
      <c r="G2458" t="s">
        <v>27</v>
      </c>
      <c r="H2458" t="s">
        <v>100</v>
      </c>
      <c r="I2458" t="s">
        <v>101</v>
      </c>
    </row>
    <row r="2459" spans="1:9" x14ac:dyDescent="0.3">
      <c r="A2459">
        <v>1185732</v>
      </c>
      <c r="B2459" s="16">
        <v>44245</v>
      </c>
      <c r="C2459" t="s">
        <v>20</v>
      </c>
      <c r="D2459">
        <v>113</v>
      </c>
      <c r="E2459">
        <v>2147</v>
      </c>
      <c r="F2459">
        <v>966.14999999999986</v>
      </c>
      <c r="G2459" t="s">
        <v>36</v>
      </c>
      <c r="H2459" t="s">
        <v>74</v>
      </c>
      <c r="I2459" t="s">
        <v>75</v>
      </c>
    </row>
    <row r="2460" spans="1:9" x14ac:dyDescent="0.3">
      <c r="A2460">
        <v>1185732</v>
      </c>
      <c r="B2460" s="16">
        <v>44245</v>
      </c>
      <c r="C2460" t="s">
        <v>20</v>
      </c>
      <c r="D2460">
        <v>124</v>
      </c>
      <c r="E2460">
        <v>2232</v>
      </c>
      <c r="F2460">
        <v>1227.6000000000001</v>
      </c>
      <c r="G2460" t="s">
        <v>48</v>
      </c>
      <c r="H2460" t="s">
        <v>98</v>
      </c>
      <c r="I2460" t="s">
        <v>99</v>
      </c>
    </row>
    <row r="2461" spans="1:9" x14ac:dyDescent="0.3">
      <c r="A2461">
        <v>1185732</v>
      </c>
      <c r="B2461" s="16">
        <v>44245</v>
      </c>
      <c r="C2461" t="s">
        <v>21</v>
      </c>
      <c r="D2461">
        <v>91</v>
      </c>
      <c r="E2461">
        <v>2275</v>
      </c>
      <c r="F2461">
        <v>1137.5</v>
      </c>
      <c r="G2461" t="s">
        <v>27</v>
      </c>
      <c r="H2461" t="s">
        <v>100</v>
      </c>
      <c r="I2461" t="s">
        <v>101</v>
      </c>
    </row>
    <row r="2462" spans="1:9" x14ac:dyDescent="0.3">
      <c r="A2462">
        <v>1185732</v>
      </c>
      <c r="B2462" s="16">
        <v>44245</v>
      </c>
      <c r="C2462" t="s">
        <v>19</v>
      </c>
      <c r="D2462">
        <v>94</v>
      </c>
      <c r="E2462">
        <v>2632</v>
      </c>
      <c r="F2462">
        <v>1289.68</v>
      </c>
      <c r="G2462" t="s">
        <v>36</v>
      </c>
      <c r="H2462" t="s">
        <v>74</v>
      </c>
      <c r="I2462" t="s">
        <v>75</v>
      </c>
    </row>
    <row r="2463" spans="1:9" x14ac:dyDescent="0.3">
      <c r="A2463">
        <v>1185732</v>
      </c>
      <c r="B2463" s="16">
        <v>44245</v>
      </c>
      <c r="C2463" t="s">
        <v>19</v>
      </c>
      <c r="D2463">
        <v>106</v>
      </c>
      <c r="E2463">
        <v>2862</v>
      </c>
      <c r="F2463">
        <v>1373.76</v>
      </c>
      <c r="G2463" t="s">
        <v>48</v>
      </c>
      <c r="H2463" t="s">
        <v>98</v>
      </c>
      <c r="I2463" t="s">
        <v>99</v>
      </c>
    </row>
    <row r="2464" spans="1:9" x14ac:dyDescent="0.3">
      <c r="A2464">
        <v>1185732</v>
      </c>
      <c r="B2464" s="16">
        <v>44245</v>
      </c>
      <c r="C2464" t="s">
        <v>23</v>
      </c>
      <c r="D2464">
        <v>125</v>
      </c>
      <c r="E2464">
        <v>3000</v>
      </c>
      <c r="F2464">
        <v>1800</v>
      </c>
      <c r="G2464" t="s">
        <v>27</v>
      </c>
      <c r="H2464" t="s">
        <v>100</v>
      </c>
      <c r="I2464" t="s">
        <v>101</v>
      </c>
    </row>
    <row r="2465" spans="1:9" x14ac:dyDescent="0.3">
      <c r="A2465">
        <v>1185732</v>
      </c>
      <c r="B2465" s="16">
        <v>44245</v>
      </c>
      <c r="C2465" t="s">
        <v>23</v>
      </c>
      <c r="D2465">
        <v>160</v>
      </c>
      <c r="E2465">
        <v>3200</v>
      </c>
      <c r="F2465">
        <v>1824.0000000000002</v>
      </c>
      <c r="G2465" t="s">
        <v>27</v>
      </c>
      <c r="H2465" t="s">
        <v>100</v>
      </c>
      <c r="I2465" t="s">
        <v>101</v>
      </c>
    </row>
    <row r="2466" spans="1:9" x14ac:dyDescent="0.3">
      <c r="A2466">
        <v>1185732</v>
      </c>
      <c r="B2466" s="16">
        <v>44245</v>
      </c>
      <c r="C2466" t="s">
        <v>22</v>
      </c>
      <c r="D2466">
        <v>88</v>
      </c>
      <c r="E2466">
        <v>3344</v>
      </c>
      <c r="F2466">
        <v>1504.8</v>
      </c>
      <c r="G2466" t="s">
        <v>36</v>
      </c>
      <c r="H2466" t="s">
        <v>76</v>
      </c>
      <c r="I2466" t="s">
        <v>77</v>
      </c>
    </row>
    <row r="2467" spans="1:9" x14ac:dyDescent="0.3">
      <c r="A2467">
        <v>1185732</v>
      </c>
      <c r="B2467" s="16">
        <v>44245</v>
      </c>
      <c r="C2467" t="s">
        <v>23</v>
      </c>
      <c r="D2467">
        <v>120</v>
      </c>
      <c r="E2467">
        <v>3360</v>
      </c>
      <c r="F2467">
        <v>2116.8000000000002</v>
      </c>
      <c r="G2467" t="s">
        <v>36</v>
      </c>
      <c r="H2467" t="s">
        <v>76</v>
      </c>
      <c r="I2467" t="s">
        <v>77</v>
      </c>
    </row>
    <row r="2468" spans="1:9" x14ac:dyDescent="0.3">
      <c r="A2468">
        <v>1185732</v>
      </c>
      <c r="B2468" s="16">
        <v>44245</v>
      </c>
      <c r="C2468" t="s">
        <v>22</v>
      </c>
      <c r="D2468">
        <v>136</v>
      </c>
      <c r="E2468">
        <v>3536</v>
      </c>
      <c r="F2468">
        <v>1379.04</v>
      </c>
      <c r="G2468" t="s">
        <v>27</v>
      </c>
      <c r="H2468" t="s">
        <v>100</v>
      </c>
      <c r="I2468" t="s">
        <v>101</v>
      </c>
    </row>
    <row r="2469" spans="1:9" x14ac:dyDescent="0.3">
      <c r="A2469">
        <v>1185732</v>
      </c>
      <c r="B2469" s="16">
        <v>44245</v>
      </c>
      <c r="C2469" t="s">
        <v>22</v>
      </c>
      <c r="D2469">
        <v>108</v>
      </c>
      <c r="E2469">
        <v>4212</v>
      </c>
      <c r="F2469">
        <v>1937.5199999999998</v>
      </c>
      <c r="G2469" t="s">
        <v>27</v>
      </c>
      <c r="H2469" t="s">
        <v>100</v>
      </c>
      <c r="I2469" t="s">
        <v>101</v>
      </c>
    </row>
    <row r="2470" spans="1:9" x14ac:dyDescent="0.3">
      <c r="A2470">
        <v>1189833</v>
      </c>
      <c r="B2470" s="16">
        <v>44245</v>
      </c>
      <c r="C2470" t="s">
        <v>22</v>
      </c>
      <c r="D2470">
        <v>100</v>
      </c>
      <c r="E2470">
        <v>5000</v>
      </c>
      <c r="F2470">
        <v>3650.0000000000005</v>
      </c>
      <c r="G2470" t="s">
        <v>36</v>
      </c>
      <c r="H2470" t="s">
        <v>53</v>
      </c>
      <c r="I2470" t="s">
        <v>54</v>
      </c>
    </row>
    <row r="2471" spans="1:9" x14ac:dyDescent="0.3">
      <c r="A2471">
        <v>1185732</v>
      </c>
      <c r="B2471" s="16">
        <v>44245</v>
      </c>
      <c r="C2471" t="s">
        <v>17</v>
      </c>
      <c r="D2471">
        <v>182</v>
      </c>
      <c r="E2471">
        <v>5278</v>
      </c>
      <c r="F2471">
        <v>2797.34</v>
      </c>
      <c r="G2471" t="s">
        <v>36</v>
      </c>
      <c r="H2471" t="s">
        <v>74</v>
      </c>
      <c r="I2471" t="s">
        <v>75</v>
      </c>
    </row>
    <row r="2472" spans="1:9" x14ac:dyDescent="0.3">
      <c r="A2472">
        <v>1185732</v>
      </c>
      <c r="B2472" s="16">
        <v>44245</v>
      </c>
      <c r="C2472" t="s">
        <v>17</v>
      </c>
      <c r="D2472">
        <v>225</v>
      </c>
      <c r="E2472">
        <v>6300</v>
      </c>
      <c r="F2472">
        <v>3276</v>
      </c>
      <c r="G2472" t="s">
        <v>48</v>
      </c>
      <c r="H2472" t="s">
        <v>98</v>
      </c>
      <c r="I2472" t="s">
        <v>99</v>
      </c>
    </row>
    <row r="2473" spans="1:9" x14ac:dyDescent="0.3">
      <c r="A2473">
        <v>1189833</v>
      </c>
      <c r="B2473" s="16">
        <v>44245</v>
      </c>
      <c r="C2473" t="s">
        <v>19</v>
      </c>
      <c r="D2473">
        <v>224</v>
      </c>
      <c r="E2473">
        <v>7840</v>
      </c>
      <c r="F2473">
        <v>2352</v>
      </c>
      <c r="G2473" t="s">
        <v>31</v>
      </c>
      <c r="H2473" t="s">
        <v>32</v>
      </c>
      <c r="I2473" t="s">
        <v>33</v>
      </c>
    </row>
    <row r="2474" spans="1:9" x14ac:dyDescent="0.3">
      <c r="A2474">
        <v>1189833</v>
      </c>
      <c r="B2474" s="16">
        <v>44245</v>
      </c>
      <c r="C2474" t="s">
        <v>19</v>
      </c>
      <c r="D2474">
        <v>196</v>
      </c>
      <c r="E2474">
        <v>8036</v>
      </c>
      <c r="F2474">
        <v>2892.96</v>
      </c>
      <c r="G2474" t="s">
        <v>31</v>
      </c>
      <c r="H2474" t="s">
        <v>32</v>
      </c>
      <c r="I2474" t="s">
        <v>33</v>
      </c>
    </row>
    <row r="2475" spans="1:9" x14ac:dyDescent="0.3">
      <c r="A2475">
        <v>1185732</v>
      </c>
      <c r="B2475" s="16">
        <v>44245</v>
      </c>
      <c r="C2475" t="s">
        <v>21</v>
      </c>
      <c r="D2475">
        <v>250</v>
      </c>
      <c r="E2475">
        <v>62500.000000000015</v>
      </c>
      <c r="F2475">
        <v>25000.000000000007</v>
      </c>
      <c r="G2475" t="s">
        <v>36</v>
      </c>
      <c r="H2475" t="s">
        <v>76</v>
      </c>
      <c r="I2475" t="s">
        <v>77</v>
      </c>
    </row>
    <row r="2476" spans="1:9" x14ac:dyDescent="0.3">
      <c r="A2476">
        <v>1185732</v>
      </c>
      <c r="B2476" s="16">
        <v>44245</v>
      </c>
      <c r="C2476" t="s">
        <v>20</v>
      </c>
      <c r="D2476">
        <v>375</v>
      </c>
      <c r="E2476">
        <v>75000</v>
      </c>
      <c r="F2476">
        <v>26250</v>
      </c>
      <c r="G2476" t="s">
        <v>36</v>
      </c>
      <c r="H2476" t="s">
        <v>74</v>
      </c>
      <c r="I2476" t="s">
        <v>75</v>
      </c>
    </row>
    <row r="2477" spans="1:9" x14ac:dyDescent="0.3">
      <c r="A2477">
        <v>1185732</v>
      </c>
      <c r="B2477" s="16">
        <v>44245</v>
      </c>
      <c r="C2477" t="s">
        <v>21</v>
      </c>
      <c r="D2477">
        <v>325</v>
      </c>
      <c r="E2477">
        <v>81250</v>
      </c>
      <c r="F2477">
        <v>32500</v>
      </c>
      <c r="G2477" t="s">
        <v>27</v>
      </c>
      <c r="H2477" t="s">
        <v>100</v>
      </c>
      <c r="I2477" t="s">
        <v>101</v>
      </c>
    </row>
    <row r="2478" spans="1:9" x14ac:dyDescent="0.3">
      <c r="A2478">
        <v>1185732</v>
      </c>
      <c r="B2478" s="16">
        <v>44245</v>
      </c>
      <c r="C2478" t="s">
        <v>20</v>
      </c>
      <c r="D2478">
        <v>475</v>
      </c>
      <c r="E2478">
        <v>95000.000000000029</v>
      </c>
      <c r="F2478">
        <v>38000.000000000015</v>
      </c>
      <c r="G2478" t="s">
        <v>48</v>
      </c>
      <c r="H2478" t="s">
        <v>98</v>
      </c>
      <c r="I2478" t="s">
        <v>99</v>
      </c>
    </row>
    <row r="2479" spans="1:9" x14ac:dyDescent="0.3">
      <c r="A2479">
        <v>1185732</v>
      </c>
      <c r="B2479" s="16">
        <v>44245</v>
      </c>
      <c r="C2479" t="s">
        <v>19</v>
      </c>
      <c r="D2479">
        <v>325</v>
      </c>
      <c r="E2479">
        <v>97500</v>
      </c>
      <c r="F2479">
        <v>34125</v>
      </c>
      <c r="G2479" t="s">
        <v>36</v>
      </c>
      <c r="H2479" t="s">
        <v>74</v>
      </c>
      <c r="I2479" t="s">
        <v>75</v>
      </c>
    </row>
    <row r="2480" spans="1:9" x14ac:dyDescent="0.3">
      <c r="A2480">
        <v>1185732</v>
      </c>
      <c r="B2480" s="16">
        <v>44245</v>
      </c>
      <c r="C2480" t="s">
        <v>23</v>
      </c>
      <c r="D2480">
        <v>400</v>
      </c>
      <c r="E2480">
        <v>120000</v>
      </c>
      <c r="F2480">
        <v>60000</v>
      </c>
      <c r="G2480" t="s">
        <v>36</v>
      </c>
      <c r="H2480" t="s">
        <v>76</v>
      </c>
      <c r="I2480" t="s">
        <v>77</v>
      </c>
    </row>
    <row r="2481" spans="1:9" x14ac:dyDescent="0.3">
      <c r="A2481">
        <v>1185732</v>
      </c>
      <c r="B2481" s="16">
        <v>44245</v>
      </c>
      <c r="C2481" t="s">
        <v>23</v>
      </c>
      <c r="D2481">
        <v>500</v>
      </c>
      <c r="E2481">
        <v>125000</v>
      </c>
      <c r="F2481">
        <v>62500</v>
      </c>
      <c r="G2481" t="s">
        <v>27</v>
      </c>
      <c r="H2481" t="s">
        <v>100</v>
      </c>
      <c r="I2481" t="s">
        <v>101</v>
      </c>
    </row>
    <row r="2482" spans="1:9" x14ac:dyDescent="0.3">
      <c r="A2482">
        <v>1185732</v>
      </c>
      <c r="B2482" s="16">
        <v>44245</v>
      </c>
      <c r="C2482" t="s">
        <v>19</v>
      </c>
      <c r="D2482">
        <v>425</v>
      </c>
      <c r="E2482">
        <v>127500.00000000001</v>
      </c>
      <c r="F2482">
        <v>44625</v>
      </c>
      <c r="G2482" t="s">
        <v>48</v>
      </c>
      <c r="H2482" t="s">
        <v>98</v>
      </c>
      <c r="I2482" t="s">
        <v>99</v>
      </c>
    </row>
    <row r="2483" spans="1:9" x14ac:dyDescent="0.3">
      <c r="A2483">
        <v>1185732</v>
      </c>
      <c r="B2483" s="16">
        <v>44245</v>
      </c>
      <c r="C2483" t="s">
        <v>22</v>
      </c>
      <c r="D2483">
        <v>325</v>
      </c>
      <c r="E2483">
        <v>130000</v>
      </c>
      <c r="F2483">
        <v>45500</v>
      </c>
      <c r="G2483" t="s">
        <v>36</v>
      </c>
      <c r="H2483" t="s">
        <v>76</v>
      </c>
      <c r="I2483" t="s">
        <v>77</v>
      </c>
    </row>
    <row r="2484" spans="1:9" x14ac:dyDescent="0.3">
      <c r="A2484">
        <v>1185732</v>
      </c>
      <c r="B2484" s="16">
        <v>44245</v>
      </c>
      <c r="C2484" t="s">
        <v>22</v>
      </c>
      <c r="D2484">
        <v>400</v>
      </c>
      <c r="E2484">
        <v>160000</v>
      </c>
      <c r="F2484">
        <v>56000</v>
      </c>
      <c r="G2484" t="s">
        <v>27</v>
      </c>
      <c r="H2484" t="s">
        <v>100</v>
      </c>
      <c r="I2484" t="s">
        <v>101</v>
      </c>
    </row>
    <row r="2485" spans="1:9" x14ac:dyDescent="0.3">
      <c r="A2485">
        <v>1185732</v>
      </c>
      <c r="B2485" s="16">
        <v>44245</v>
      </c>
      <c r="C2485" t="s">
        <v>17</v>
      </c>
      <c r="D2485">
        <v>675</v>
      </c>
      <c r="E2485">
        <v>202500</v>
      </c>
      <c r="F2485">
        <v>81000</v>
      </c>
      <c r="G2485" t="s">
        <v>36</v>
      </c>
      <c r="H2485" t="s">
        <v>74</v>
      </c>
      <c r="I2485" t="s">
        <v>75</v>
      </c>
    </row>
    <row r="2486" spans="1:9" x14ac:dyDescent="0.3">
      <c r="A2486">
        <v>1189833</v>
      </c>
      <c r="B2486" s="16">
        <v>44245</v>
      </c>
      <c r="C2486" t="s">
        <v>22</v>
      </c>
      <c r="D2486">
        <v>400</v>
      </c>
      <c r="E2486">
        <v>219999.99999999997</v>
      </c>
      <c r="F2486">
        <v>132000</v>
      </c>
      <c r="G2486" t="s">
        <v>36</v>
      </c>
      <c r="H2486" t="s">
        <v>53</v>
      </c>
      <c r="I2486" t="s">
        <v>54</v>
      </c>
    </row>
    <row r="2487" spans="1:9" x14ac:dyDescent="0.3">
      <c r="A2487">
        <v>1185732</v>
      </c>
      <c r="B2487" s="16">
        <v>44245</v>
      </c>
      <c r="C2487" t="s">
        <v>17</v>
      </c>
      <c r="D2487">
        <v>775</v>
      </c>
      <c r="E2487">
        <v>232500.00000000003</v>
      </c>
      <c r="F2487">
        <v>93000.000000000015</v>
      </c>
      <c r="G2487" t="s">
        <v>48</v>
      </c>
      <c r="H2487" t="s">
        <v>98</v>
      </c>
      <c r="I2487" t="s">
        <v>99</v>
      </c>
    </row>
    <row r="2488" spans="1:9" x14ac:dyDescent="0.3">
      <c r="A2488">
        <v>1189833</v>
      </c>
      <c r="B2488" s="16">
        <v>44245</v>
      </c>
      <c r="C2488" t="s">
        <v>19</v>
      </c>
      <c r="D2488">
        <v>700</v>
      </c>
      <c r="E2488">
        <v>315000</v>
      </c>
      <c r="F2488">
        <v>78750</v>
      </c>
      <c r="G2488" t="s">
        <v>31</v>
      </c>
      <c r="H2488" t="s">
        <v>32</v>
      </c>
      <c r="I2488" t="s">
        <v>33</v>
      </c>
    </row>
    <row r="2489" spans="1:9" x14ac:dyDescent="0.3">
      <c r="A2489">
        <v>1185731</v>
      </c>
      <c r="B2489" s="16">
        <v>44246</v>
      </c>
      <c r="C2489" t="s">
        <v>21</v>
      </c>
      <c r="D2489">
        <v>68</v>
      </c>
      <c r="E2489">
        <v>2108</v>
      </c>
      <c r="F2489">
        <v>716.71999999999991</v>
      </c>
      <c r="G2489" t="s">
        <v>15</v>
      </c>
      <c r="H2489" t="s">
        <v>133</v>
      </c>
      <c r="I2489" t="s">
        <v>134</v>
      </c>
    </row>
    <row r="2490" spans="1:9" x14ac:dyDescent="0.3">
      <c r="A2490">
        <v>1185731</v>
      </c>
      <c r="B2490" s="16">
        <v>44246</v>
      </c>
      <c r="C2490" t="s">
        <v>21</v>
      </c>
      <c r="D2490">
        <v>58</v>
      </c>
      <c r="E2490">
        <v>2436</v>
      </c>
      <c r="F2490">
        <v>1047.48</v>
      </c>
      <c r="G2490" t="s">
        <v>15</v>
      </c>
      <c r="H2490" t="s">
        <v>133</v>
      </c>
      <c r="I2490" t="s">
        <v>134</v>
      </c>
    </row>
    <row r="2491" spans="1:9" x14ac:dyDescent="0.3">
      <c r="A2491">
        <v>1185731</v>
      </c>
      <c r="B2491" s="16">
        <v>44246</v>
      </c>
      <c r="C2491" t="s">
        <v>20</v>
      </c>
      <c r="D2491">
        <v>96</v>
      </c>
      <c r="E2491">
        <v>2976</v>
      </c>
      <c r="F2491">
        <v>1011.8399999999999</v>
      </c>
      <c r="G2491" t="s">
        <v>15</v>
      </c>
      <c r="H2491" t="s">
        <v>131</v>
      </c>
      <c r="I2491" t="s">
        <v>132</v>
      </c>
    </row>
    <row r="2492" spans="1:9" x14ac:dyDescent="0.3">
      <c r="A2492">
        <v>1185731</v>
      </c>
      <c r="B2492" s="16">
        <v>44246</v>
      </c>
      <c r="C2492" t="s">
        <v>19</v>
      </c>
      <c r="D2492">
        <v>85</v>
      </c>
      <c r="E2492">
        <v>3145</v>
      </c>
      <c r="F2492">
        <v>1352.3500000000001</v>
      </c>
      <c r="G2492" t="s">
        <v>15</v>
      </c>
      <c r="H2492" t="s">
        <v>131</v>
      </c>
      <c r="I2492" t="s">
        <v>132</v>
      </c>
    </row>
    <row r="2493" spans="1:9" x14ac:dyDescent="0.3">
      <c r="A2493">
        <v>1185731</v>
      </c>
      <c r="B2493" s="16">
        <v>44246</v>
      </c>
      <c r="C2493" t="s">
        <v>19</v>
      </c>
      <c r="D2493">
        <v>75</v>
      </c>
      <c r="E2493">
        <v>3375</v>
      </c>
      <c r="F2493">
        <v>1721.25</v>
      </c>
      <c r="G2493" t="s">
        <v>15</v>
      </c>
      <c r="H2493" t="s">
        <v>131</v>
      </c>
      <c r="I2493" t="s">
        <v>132</v>
      </c>
    </row>
    <row r="2494" spans="1:9" x14ac:dyDescent="0.3">
      <c r="A2494">
        <v>1185731</v>
      </c>
      <c r="B2494" s="16">
        <v>44246</v>
      </c>
      <c r="C2494" t="s">
        <v>20</v>
      </c>
      <c r="D2494">
        <v>90</v>
      </c>
      <c r="E2494">
        <v>3510</v>
      </c>
      <c r="F2494">
        <v>1544.4</v>
      </c>
      <c r="G2494" t="s">
        <v>15</v>
      </c>
      <c r="H2494" t="s">
        <v>131</v>
      </c>
      <c r="I2494" t="s">
        <v>132</v>
      </c>
    </row>
    <row r="2495" spans="1:9" x14ac:dyDescent="0.3">
      <c r="A2495">
        <v>1185731</v>
      </c>
      <c r="B2495" s="16">
        <v>44246</v>
      </c>
      <c r="C2495" t="s">
        <v>22</v>
      </c>
      <c r="D2495">
        <v>96</v>
      </c>
      <c r="E2495">
        <v>3936</v>
      </c>
      <c r="F2495">
        <v>1298.8799999999999</v>
      </c>
      <c r="G2495" t="s">
        <v>15</v>
      </c>
      <c r="H2495" t="s">
        <v>133</v>
      </c>
      <c r="I2495" t="s">
        <v>134</v>
      </c>
    </row>
    <row r="2496" spans="1:9" x14ac:dyDescent="0.3">
      <c r="A2496">
        <v>1185731</v>
      </c>
      <c r="B2496" s="16">
        <v>44246</v>
      </c>
      <c r="C2496" t="s">
        <v>23</v>
      </c>
      <c r="D2496">
        <v>124</v>
      </c>
      <c r="E2496">
        <v>4464</v>
      </c>
      <c r="F2496">
        <v>1785.6</v>
      </c>
      <c r="G2496" t="s">
        <v>15</v>
      </c>
      <c r="H2496" t="s">
        <v>133</v>
      </c>
      <c r="I2496" t="s">
        <v>134</v>
      </c>
    </row>
    <row r="2497" spans="1:9" x14ac:dyDescent="0.3">
      <c r="A2497">
        <v>1185731</v>
      </c>
      <c r="B2497" s="16">
        <v>44246</v>
      </c>
      <c r="C2497" t="s">
        <v>23</v>
      </c>
      <c r="D2497">
        <v>98</v>
      </c>
      <c r="E2497">
        <v>4508</v>
      </c>
      <c r="F2497">
        <v>2163.84</v>
      </c>
      <c r="G2497" t="s">
        <v>15</v>
      </c>
      <c r="H2497" t="s">
        <v>133</v>
      </c>
      <c r="I2497" t="s">
        <v>134</v>
      </c>
    </row>
    <row r="2498" spans="1:9" x14ac:dyDescent="0.3">
      <c r="A2498">
        <v>1185731</v>
      </c>
      <c r="B2498" s="16">
        <v>44246</v>
      </c>
      <c r="C2498" t="s">
        <v>22</v>
      </c>
      <c r="D2498">
        <v>83</v>
      </c>
      <c r="E2498">
        <v>4648</v>
      </c>
      <c r="F2498">
        <v>1998.6399999999999</v>
      </c>
      <c r="G2498" t="s">
        <v>15</v>
      </c>
      <c r="H2498" t="s">
        <v>133</v>
      </c>
      <c r="I2498" t="s">
        <v>134</v>
      </c>
    </row>
    <row r="2499" spans="1:9" x14ac:dyDescent="0.3">
      <c r="A2499">
        <v>1185731</v>
      </c>
      <c r="B2499" s="16">
        <v>44246</v>
      </c>
      <c r="C2499" t="s">
        <v>17</v>
      </c>
      <c r="D2499">
        <v>186</v>
      </c>
      <c r="E2499">
        <v>6324</v>
      </c>
      <c r="F2499">
        <v>2782.56</v>
      </c>
      <c r="G2499" t="s">
        <v>15</v>
      </c>
      <c r="H2499" t="s">
        <v>131</v>
      </c>
      <c r="I2499" t="s">
        <v>132</v>
      </c>
    </row>
    <row r="2500" spans="1:9" x14ac:dyDescent="0.3">
      <c r="A2500">
        <v>1189833</v>
      </c>
      <c r="B2500" s="16">
        <v>44246</v>
      </c>
      <c r="C2500" t="s">
        <v>23</v>
      </c>
      <c r="D2500">
        <v>122</v>
      </c>
      <c r="E2500">
        <v>7198</v>
      </c>
      <c r="F2500">
        <v>2879.2000000000003</v>
      </c>
      <c r="G2500" t="s">
        <v>36</v>
      </c>
      <c r="H2500" t="s">
        <v>53</v>
      </c>
      <c r="I2500" t="s">
        <v>54</v>
      </c>
    </row>
    <row r="2501" spans="1:9" x14ac:dyDescent="0.3">
      <c r="A2501">
        <v>1185731</v>
      </c>
      <c r="B2501" s="16">
        <v>44246</v>
      </c>
      <c r="C2501" t="s">
        <v>17</v>
      </c>
      <c r="D2501">
        <v>180</v>
      </c>
      <c r="E2501">
        <v>8820</v>
      </c>
      <c r="F2501">
        <v>4674.6000000000004</v>
      </c>
      <c r="G2501" t="s">
        <v>15</v>
      </c>
      <c r="H2501" t="s">
        <v>131</v>
      </c>
      <c r="I2501" t="s">
        <v>132</v>
      </c>
    </row>
    <row r="2502" spans="1:9" x14ac:dyDescent="0.3">
      <c r="A2502">
        <v>1185731</v>
      </c>
      <c r="B2502" s="16">
        <v>44246</v>
      </c>
      <c r="C2502" t="s">
        <v>21</v>
      </c>
      <c r="D2502">
        <v>200</v>
      </c>
      <c r="E2502">
        <v>89999.999999999985</v>
      </c>
      <c r="F2502">
        <v>26999.999999999996</v>
      </c>
      <c r="G2502" t="s">
        <v>15</v>
      </c>
      <c r="H2502" t="s">
        <v>133</v>
      </c>
      <c r="I2502" t="s">
        <v>134</v>
      </c>
    </row>
    <row r="2503" spans="1:9" x14ac:dyDescent="0.3">
      <c r="A2503">
        <v>1185731</v>
      </c>
      <c r="B2503" s="16">
        <v>44246</v>
      </c>
      <c r="C2503" t="s">
        <v>20</v>
      </c>
      <c r="D2503">
        <v>300</v>
      </c>
      <c r="E2503">
        <v>120000</v>
      </c>
      <c r="F2503">
        <v>36000</v>
      </c>
      <c r="G2503" t="s">
        <v>15</v>
      </c>
      <c r="H2503" t="s">
        <v>131</v>
      </c>
      <c r="I2503" t="s">
        <v>132</v>
      </c>
    </row>
    <row r="2504" spans="1:9" x14ac:dyDescent="0.3">
      <c r="A2504">
        <v>1185731</v>
      </c>
      <c r="B2504" s="16">
        <v>44246</v>
      </c>
      <c r="C2504" t="s">
        <v>19</v>
      </c>
      <c r="D2504">
        <v>250</v>
      </c>
      <c r="E2504">
        <v>125000</v>
      </c>
      <c r="F2504">
        <v>50000</v>
      </c>
      <c r="G2504" t="s">
        <v>15</v>
      </c>
      <c r="H2504" t="s">
        <v>131</v>
      </c>
      <c r="I2504" t="s">
        <v>132</v>
      </c>
    </row>
    <row r="2505" spans="1:9" x14ac:dyDescent="0.3">
      <c r="A2505">
        <v>1185731</v>
      </c>
      <c r="B2505" s="16">
        <v>44246</v>
      </c>
      <c r="C2505" t="s">
        <v>22</v>
      </c>
      <c r="D2505">
        <v>275</v>
      </c>
      <c r="E2505">
        <v>165000.00000000003</v>
      </c>
      <c r="F2505">
        <v>49500.000000000007</v>
      </c>
      <c r="G2505" t="s">
        <v>15</v>
      </c>
      <c r="H2505" t="s">
        <v>133</v>
      </c>
      <c r="I2505" t="s">
        <v>134</v>
      </c>
    </row>
    <row r="2506" spans="1:9" x14ac:dyDescent="0.3">
      <c r="A2506">
        <v>1185731</v>
      </c>
      <c r="B2506" s="16">
        <v>44246</v>
      </c>
      <c r="C2506" t="s">
        <v>23</v>
      </c>
      <c r="D2506">
        <v>375</v>
      </c>
      <c r="E2506">
        <v>187500</v>
      </c>
      <c r="F2506">
        <v>65625</v>
      </c>
      <c r="G2506" t="s">
        <v>15</v>
      </c>
      <c r="H2506" t="s">
        <v>133</v>
      </c>
      <c r="I2506" t="s">
        <v>134</v>
      </c>
    </row>
    <row r="2507" spans="1:9" x14ac:dyDescent="0.3">
      <c r="A2507">
        <v>1189833</v>
      </c>
      <c r="B2507" s="16">
        <v>44246</v>
      </c>
      <c r="C2507" t="s">
        <v>23</v>
      </c>
      <c r="D2507">
        <v>450</v>
      </c>
      <c r="E2507">
        <v>270000</v>
      </c>
      <c r="F2507">
        <v>67500</v>
      </c>
      <c r="G2507" t="s">
        <v>36</v>
      </c>
      <c r="H2507" t="s">
        <v>53</v>
      </c>
      <c r="I2507" t="s">
        <v>54</v>
      </c>
    </row>
    <row r="2508" spans="1:9" x14ac:dyDescent="0.3">
      <c r="A2508">
        <v>1185731</v>
      </c>
      <c r="B2508" s="16">
        <v>44246</v>
      </c>
      <c r="C2508" t="s">
        <v>17</v>
      </c>
      <c r="D2508">
        <v>600</v>
      </c>
      <c r="E2508">
        <v>300000</v>
      </c>
      <c r="F2508">
        <v>120000</v>
      </c>
      <c r="G2508" t="s">
        <v>15</v>
      </c>
      <c r="H2508" t="s">
        <v>131</v>
      </c>
      <c r="I2508" t="s">
        <v>132</v>
      </c>
    </row>
    <row r="2509" spans="1:9" x14ac:dyDescent="0.3">
      <c r="A2509">
        <v>1189833</v>
      </c>
      <c r="B2509" s="16">
        <v>44247</v>
      </c>
      <c r="C2509" t="s">
        <v>17</v>
      </c>
      <c r="D2509">
        <v>160</v>
      </c>
      <c r="E2509">
        <v>7040</v>
      </c>
      <c r="F2509">
        <v>3942.4000000000005</v>
      </c>
      <c r="G2509" t="s">
        <v>36</v>
      </c>
      <c r="H2509" t="s">
        <v>53</v>
      </c>
      <c r="I2509" t="s">
        <v>54</v>
      </c>
    </row>
    <row r="2510" spans="1:9" x14ac:dyDescent="0.3">
      <c r="A2510">
        <v>1189833</v>
      </c>
      <c r="B2510" s="16">
        <v>44247</v>
      </c>
      <c r="C2510" t="s">
        <v>17</v>
      </c>
      <c r="D2510">
        <v>550</v>
      </c>
      <c r="E2510">
        <v>247500</v>
      </c>
      <c r="F2510">
        <v>111375</v>
      </c>
      <c r="G2510" t="s">
        <v>36</v>
      </c>
      <c r="H2510" t="s">
        <v>53</v>
      </c>
      <c r="I2510" t="s">
        <v>54</v>
      </c>
    </row>
    <row r="2511" spans="1:9" x14ac:dyDescent="0.3">
      <c r="A2511">
        <v>1128299</v>
      </c>
      <c r="B2511" s="16">
        <v>44248</v>
      </c>
      <c r="C2511" t="s">
        <v>21</v>
      </c>
      <c r="D2511">
        <v>58</v>
      </c>
      <c r="E2511">
        <v>870</v>
      </c>
      <c r="F2511">
        <v>400.20000000000005</v>
      </c>
      <c r="G2511" t="s">
        <v>27</v>
      </c>
      <c r="H2511" t="s">
        <v>104</v>
      </c>
      <c r="I2511" t="s">
        <v>105</v>
      </c>
    </row>
    <row r="2512" spans="1:9" x14ac:dyDescent="0.3">
      <c r="A2512">
        <v>1128299</v>
      </c>
      <c r="B2512" s="16">
        <v>44248</v>
      </c>
      <c r="C2512" t="s">
        <v>21</v>
      </c>
      <c r="D2512">
        <v>49</v>
      </c>
      <c r="E2512">
        <v>931</v>
      </c>
      <c r="F2512">
        <v>474.81</v>
      </c>
      <c r="G2512" t="s">
        <v>27</v>
      </c>
      <c r="H2512" t="s">
        <v>104</v>
      </c>
      <c r="I2512" t="s">
        <v>105</v>
      </c>
    </row>
    <row r="2513" spans="1:9" x14ac:dyDescent="0.3">
      <c r="A2513">
        <v>1185733</v>
      </c>
      <c r="B2513" s="16">
        <v>44248</v>
      </c>
      <c r="C2513" t="s">
        <v>21</v>
      </c>
      <c r="D2513">
        <v>78</v>
      </c>
      <c r="E2513">
        <v>1170</v>
      </c>
      <c r="F2513">
        <v>549.9</v>
      </c>
      <c r="G2513" t="s">
        <v>27</v>
      </c>
      <c r="H2513" t="s">
        <v>102</v>
      </c>
      <c r="I2513" t="s">
        <v>103</v>
      </c>
    </row>
    <row r="2514" spans="1:9" x14ac:dyDescent="0.3">
      <c r="A2514">
        <v>1128299</v>
      </c>
      <c r="B2514" s="16">
        <v>44248</v>
      </c>
      <c r="C2514" t="s">
        <v>20</v>
      </c>
      <c r="D2514">
        <v>98</v>
      </c>
      <c r="E2514">
        <v>1176</v>
      </c>
      <c r="F2514">
        <v>552.72</v>
      </c>
      <c r="G2514" t="s">
        <v>27</v>
      </c>
      <c r="H2514" t="s">
        <v>102</v>
      </c>
      <c r="I2514" t="s">
        <v>103</v>
      </c>
    </row>
    <row r="2515" spans="1:9" x14ac:dyDescent="0.3">
      <c r="A2515">
        <v>1185733</v>
      </c>
      <c r="B2515" s="16">
        <v>44248</v>
      </c>
      <c r="C2515" t="s">
        <v>21</v>
      </c>
      <c r="D2515">
        <v>70</v>
      </c>
      <c r="E2515">
        <v>1260</v>
      </c>
      <c r="F2515">
        <v>630</v>
      </c>
      <c r="G2515" t="s">
        <v>27</v>
      </c>
      <c r="H2515" t="s">
        <v>102</v>
      </c>
      <c r="I2515" t="s">
        <v>103</v>
      </c>
    </row>
    <row r="2516" spans="1:9" x14ac:dyDescent="0.3">
      <c r="A2516">
        <v>1128299</v>
      </c>
      <c r="B2516" s="16">
        <v>44248</v>
      </c>
      <c r="C2516" t="s">
        <v>20</v>
      </c>
      <c r="D2516">
        <v>91</v>
      </c>
      <c r="E2516">
        <v>1365</v>
      </c>
      <c r="F2516">
        <v>682.5</v>
      </c>
      <c r="G2516" t="s">
        <v>27</v>
      </c>
      <c r="H2516" t="s">
        <v>102</v>
      </c>
      <c r="I2516" t="s">
        <v>103</v>
      </c>
    </row>
    <row r="2517" spans="1:9" x14ac:dyDescent="0.3">
      <c r="A2517">
        <v>1128299</v>
      </c>
      <c r="B2517" s="16">
        <v>44248</v>
      </c>
      <c r="C2517" t="s">
        <v>19</v>
      </c>
      <c r="D2517">
        <v>83</v>
      </c>
      <c r="E2517">
        <v>1411</v>
      </c>
      <c r="F2517">
        <v>550.29</v>
      </c>
      <c r="G2517" t="s">
        <v>27</v>
      </c>
      <c r="H2517" t="s">
        <v>102</v>
      </c>
      <c r="I2517" t="s">
        <v>103</v>
      </c>
    </row>
    <row r="2518" spans="1:9" x14ac:dyDescent="0.3">
      <c r="A2518">
        <v>1197831</v>
      </c>
      <c r="B2518" s="16">
        <v>44248</v>
      </c>
      <c r="C2518" t="s">
        <v>20</v>
      </c>
      <c r="D2518">
        <v>136</v>
      </c>
      <c r="E2518">
        <v>1496</v>
      </c>
      <c r="F2518">
        <v>628.32000000000005</v>
      </c>
      <c r="G2518" t="s">
        <v>27</v>
      </c>
      <c r="H2518" t="s">
        <v>100</v>
      </c>
      <c r="I2518" t="s">
        <v>101</v>
      </c>
    </row>
    <row r="2519" spans="1:9" x14ac:dyDescent="0.3">
      <c r="A2519">
        <v>1128299</v>
      </c>
      <c r="B2519" s="16">
        <v>44248</v>
      </c>
      <c r="C2519" t="s">
        <v>23</v>
      </c>
      <c r="D2519">
        <v>112</v>
      </c>
      <c r="E2519">
        <v>1568</v>
      </c>
      <c r="F2519">
        <v>721.28000000000009</v>
      </c>
      <c r="G2519" t="s">
        <v>27</v>
      </c>
      <c r="H2519" t="s">
        <v>104</v>
      </c>
      <c r="I2519" t="s">
        <v>105</v>
      </c>
    </row>
    <row r="2520" spans="1:9" x14ac:dyDescent="0.3">
      <c r="A2520">
        <v>1197831</v>
      </c>
      <c r="B2520" s="16">
        <v>44248</v>
      </c>
      <c r="C2520" t="s">
        <v>20</v>
      </c>
      <c r="D2520">
        <v>120</v>
      </c>
      <c r="E2520">
        <v>1680</v>
      </c>
      <c r="F2520">
        <v>840</v>
      </c>
      <c r="G2520" t="s">
        <v>27</v>
      </c>
      <c r="H2520" t="s">
        <v>100</v>
      </c>
      <c r="I2520" t="s">
        <v>101</v>
      </c>
    </row>
    <row r="2521" spans="1:9" x14ac:dyDescent="0.3">
      <c r="A2521">
        <v>1128299</v>
      </c>
      <c r="B2521" s="16">
        <v>44248</v>
      </c>
      <c r="C2521" t="s">
        <v>23</v>
      </c>
      <c r="D2521">
        <v>98</v>
      </c>
      <c r="E2521">
        <v>1764</v>
      </c>
      <c r="F2521">
        <v>899.64</v>
      </c>
      <c r="G2521" t="s">
        <v>27</v>
      </c>
      <c r="H2521" t="s">
        <v>104</v>
      </c>
      <c r="I2521" t="s">
        <v>105</v>
      </c>
    </row>
    <row r="2522" spans="1:9" x14ac:dyDescent="0.3">
      <c r="A2522">
        <v>1128299</v>
      </c>
      <c r="B2522" s="16">
        <v>44248</v>
      </c>
      <c r="C2522" t="s">
        <v>19</v>
      </c>
      <c r="D2522">
        <v>80</v>
      </c>
      <c r="E2522">
        <v>1840</v>
      </c>
      <c r="F2522">
        <v>846.4</v>
      </c>
      <c r="G2522" t="s">
        <v>27</v>
      </c>
      <c r="H2522" t="s">
        <v>102</v>
      </c>
      <c r="I2522" t="s">
        <v>103</v>
      </c>
    </row>
    <row r="2523" spans="1:9" x14ac:dyDescent="0.3">
      <c r="A2523">
        <v>1197831</v>
      </c>
      <c r="B2523" s="16">
        <v>44248</v>
      </c>
      <c r="C2523" t="s">
        <v>19</v>
      </c>
      <c r="D2523">
        <v>112</v>
      </c>
      <c r="E2523">
        <v>1904</v>
      </c>
      <c r="F2523">
        <v>742.56</v>
      </c>
      <c r="G2523" t="s">
        <v>27</v>
      </c>
      <c r="H2523" t="s">
        <v>100</v>
      </c>
      <c r="I2523" t="s">
        <v>101</v>
      </c>
    </row>
    <row r="2524" spans="1:9" x14ac:dyDescent="0.3">
      <c r="A2524">
        <v>1128299</v>
      </c>
      <c r="B2524" s="16">
        <v>44248</v>
      </c>
      <c r="C2524" t="s">
        <v>22</v>
      </c>
      <c r="D2524">
        <v>85</v>
      </c>
      <c r="E2524">
        <v>2040</v>
      </c>
      <c r="F2524">
        <v>815.99999999999989</v>
      </c>
      <c r="G2524" t="s">
        <v>27</v>
      </c>
      <c r="H2524" t="s">
        <v>104</v>
      </c>
      <c r="I2524" t="s">
        <v>105</v>
      </c>
    </row>
    <row r="2525" spans="1:9" x14ac:dyDescent="0.3">
      <c r="A2525">
        <v>1185733</v>
      </c>
      <c r="B2525" s="16">
        <v>44248</v>
      </c>
      <c r="C2525" t="s">
        <v>23</v>
      </c>
      <c r="D2525">
        <v>115</v>
      </c>
      <c r="E2525">
        <v>2185</v>
      </c>
      <c r="F2525">
        <v>1179.9000000000001</v>
      </c>
      <c r="G2525" t="s">
        <v>27</v>
      </c>
      <c r="H2525" t="s">
        <v>102</v>
      </c>
      <c r="I2525" t="s">
        <v>103</v>
      </c>
    </row>
    <row r="2526" spans="1:9" x14ac:dyDescent="0.3">
      <c r="A2526">
        <v>1185733</v>
      </c>
      <c r="B2526" s="16">
        <v>44248</v>
      </c>
      <c r="C2526" t="s">
        <v>23</v>
      </c>
      <c r="D2526">
        <v>145</v>
      </c>
      <c r="E2526">
        <v>2320</v>
      </c>
      <c r="F2526">
        <v>974.40000000000009</v>
      </c>
      <c r="G2526" t="s">
        <v>27</v>
      </c>
      <c r="H2526" t="s">
        <v>102</v>
      </c>
      <c r="I2526" t="s">
        <v>103</v>
      </c>
    </row>
    <row r="2527" spans="1:9" x14ac:dyDescent="0.3">
      <c r="A2527">
        <v>1197831</v>
      </c>
      <c r="B2527" s="16">
        <v>44248</v>
      </c>
      <c r="C2527" t="s">
        <v>19</v>
      </c>
      <c r="D2527">
        <v>105</v>
      </c>
      <c r="E2527">
        <v>2520</v>
      </c>
      <c r="F2527">
        <v>1134</v>
      </c>
      <c r="G2527" t="s">
        <v>27</v>
      </c>
      <c r="H2527" t="s">
        <v>100</v>
      </c>
      <c r="I2527" t="s">
        <v>101</v>
      </c>
    </row>
    <row r="2528" spans="1:9" x14ac:dyDescent="0.3">
      <c r="A2528">
        <v>1128299</v>
      </c>
      <c r="B2528" s="16">
        <v>44248</v>
      </c>
      <c r="C2528" t="s">
        <v>22</v>
      </c>
      <c r="D2528">
        <v>75</v>
      </c>
      <c r="E2528">
        <v>2550</v>
      </c>
      <c r="F2528">
        <v>1198.5</v>
      </c>
      <c r="G2528" t="s">
        <v>27</v>
      </c>
      <c r="H2528" t="s">
        <v>104</v>
      </c>
      <c r="I2528" t="s">
        <v>105</v>
      </c>
    </row>
    <row r="2529" spans="1:9" x14ac:dyDescent="0.3">
      <c r="A2529">
        <v>1185733</v>
      </c>
      <c r="B2529" s="16">
        <v>44248</v>
      </c>
      <c r="C2529" t="s">
        <v>22</v>
      </c>
      <c r="D2529">
        <v>111</v>
      </c>
      <c r="E2529">
        <v>2553</v>
      </c>
      <c r="F2529">
        <v>944.61</v>
      </c>
      <c r="G2529" t="s">
        <v>27</v>
      </c>
      <c r="H2529" t="s">
        <v>102</v>
      </c>
      <c r="I2529" t="s">
        <v>103</v>
      </c>
    </row>
    <row r="2530" spans="1:9" x14ac:dyDescent="0.3">
      <c r="A2530">
        <v>1185733</v>
      </c>
      <c r="B2530" s="16">
        <v>44248</v>
      </c>
      <c r="C2530" t="s">
        <v>22</v>
      </c>
      <c r="D2530">
        <v>98</v>
      </c>
      <c r="E2530">
        <v>3332</v>
      </c>
      <c r="F2530">
        <v>1499.3999999999999</v>
      </c>
      <c r="G2530" t="s">
        <v>27</v>
      </c>
      <c r="H2530" t="s">
        <v>102</v>
      </c>
      <c r="I2530" t="s">
        <v>103</v>
      </c>
    </row>
    <row r="2531" spans="1:9" x14ac:dyDescent="0.3">
      <c r="A2531">
        <v>1197831</v>
      </c>
      <c r="B2531" s="16">
        <v>44248</v>
      </c>
      <c r="C2531" t="s">
        <v>17</v>
      </c>
      <c r="D2531">
        <v>210</v>
      </c>
      <c r="E2531">
        <v>3570</v>
      </c>
      <c r="F2531">
        <v>1606.5</v>
      </c>
      <c r="G2531" t="s">
        <v>27</v>
      </c>
      <c r="H2531" t="s">
        <v>100</v>
      </c>
      <c r="I2531" t="s">
        <v>101</v>
      </c>
    </row>
    <row r="2532" spans="1:9" x14ac:dyDescent="0.3">
      <c r="A2532">
        <v>1128299</v>
      </c>
      <c r="B2532" s="16">
        <v>44248</v>
      </c>
      <c r="C2532" t="s">
        <v>17</v>
      </c>
      <c r="D2532">
        <v>206</v>
      </c>
      <c r="E2532">
        <v>3708</v>
      </c>
      <c r="F2532">
        <v>1631.52</v>
      </c>
      <c r="G2532" t="s">
        <v>27</v>
      </c>
      <c r="H2532" t="s">
        <v>102</v>
      </c>
      <c r="I2532" t="s">
        <v>103</v>
      </c>
    </row>
    <row r="2533" spans="1:9" x14ac:dyDescent="0.3">
      <c r="A2533">
        <v>1128299</v>
      </c>
      <c r="B2533" s="16">
        <v>44248</v>
      </c>
      <c r="C2533" t="s">
        <v>17</v>
      </c>
      <c r="D2533">
        <v>169</v>
      </c>
      <c r="E2533">
        <v>4056</v>
      </c>
      <c r="F2533">
        <v>2109.12</v>
      </c>
      <c r="G2533" t="s">
        <v>27</v>
      </c>
      <c r="H2533" t="s">
        <v>102</v>
      </c>
      <c r="I2533" t="s">
        <v>103</v>
      </c>
    </row>
    <row r="2534" spans="1:9" x14ac:dyDescent="0.3">
      <c r="A2534">
        <v>1197831</v>
      </c>
      <c r="B2534" s="16">
        <v>44248</v>
      </c>
      <c r="C2534" t="s">
        <v>17</v>
      </c>
      <c r="D2534">
        <v>189</v>
      </c>
      <c r="E2534">
        <v>4536</v>
      </c>
      <c r="F2534">
        <v>2313.36</v>
      </c>
      <c r="G2534" t="s">
        <v>27</v>
      </c>
      <c r="H2534" t="s">
        <v>100</v>
      </c>
      <c r="I2534" t="s">
        <v>101</v>
      </c>
    </row>
    <row r="2535" spans="1:9" x14ac:dyDescent="0.3">
      <c r="A2535">
        <v>1189833</v>
      </c>
      <c r="B2535" s="16">
        <v>44248</v>
      </c>
      <c r="C2535" t="s">
        <v>19</v>
      </c>
      <c r="D2535">
        <v>160</v>
      </c>
      <c r="E2535">
        <v>7840</v>
      </c>
      <c r="F2535">
        <v>3371.2</v>
      </c>
      <c r="G2535" t="s">
        <v>36</v>
      </c>
      <c r="H2535" t="s">
        <v>53</v>
      </c>
      <c r="I2535" t="s">
        <v>54</v>
      </c>
    </row>
    <row r="2536" spans="1:9" x14ac:dyDescent="0.3">
      <c r="A2536">
        <v>1128299</v>
      </c>
      <c r="B2536" s="16">
        <v>44248</v>
      </c>
      <c r="C2536" t="s">
        <v>21</v>
      </c>
      <c r="D2536">
        <v>175</v>
      </c>
      <c r="E2536">
        <v>35000</v>
      </c>
      <c r="F2536">
        <v>14000</v>
      </c>
      <c r="G2536" t="s">
        <v>27</v>
      </c>
      <c r="H2536" t="s">
        <v>104</v>
      </c>
      <c r="I2536" t="s">
        <v>105</v>
      </c>
    </row>
    <row r="2537" spans="1:9" x14ac:dyDescent="0.3">
      <c r="A2537">
        <v>1128299</v>
      </c>
      <c r="B2537" s="16">
        <v>44248</v>
      </c>
      <c r="C2537" t="s">
        <v>20</v>
      </c>
      <c r="D2537">
        <v>325</v>
      </c>
      <c r="E2537">
        <v>48750.000000000022</v>
      </c>
      <c r="F2537">
        <v>19500.000000000011</v>
      </c>
      <c r="G2537" t="s">
        <v>27</v>
      </c>
      <c r="H2537" t="s">
        <v>102</v>
      </c>
      <c r="I2537" t="s">
        <v>103</v>
      </c>
    </row>
    <row r="2538" spans="1:9" x14ac:dyDescent="0.3">
      <c r="A2538">
        <v>1185733</v>
      </c>
      <c r="B2538" s="16">
        <v>44248</v>
      </c>
      <c r="C2538" t="s">
        <v>21</v>
      </c>
      <c r="D2538">
        <v>250</v>
      </c>
      <c r="E2538">
        <v>50000</v>
      </c>
      <c r="F2538">
        <v>20000</v>
      </c>
      <c r="G2538" t="s">
        <v>27</v>
      </c>
      <c r="H2538" t="s">
        <v>102</v>
      </c>
      <c r="I2538" t="s">
        <v>103</v>
      </c>
    </row>
    <row r="2539" spans="1:9" x14ac:dyDescent="0.3">
      <c r="A2539">
        <v>1197831</v>
      </c>
      <c r="B2539" s="16">
        <v>44248</v>
      </c>
      <c r="C2539" t="s">
        <v>20</v>
      </c>
      <c r="D2539">
        <v>400</v>
      </c>
      <c r="E2539">
        <v>60000.000000000029</v>
      </c>
      <c r="F2539">
        <v>24000.000000000015</v>
      </c>
      <c r="G2539" t="s">
        <v>27</v>
      </c>
      <c r="H2539" t="s">
        <v>100</v>
      </c>
      <c r="I2539" t="s">
        <v>101</v>
      </c>
    </row>
    <row r="2540" spans="1:9" x14ac:dyDescent="0.3">
      <c r="A2540">
        <v>1128299</v>
      </c>
      <c r="B2540" s="16">
        <v>44248</v>
      </c>
      <c r="C2540" t="s">
        <v>19</v>
      </c>
      <c r="D2540">
        <v>275</v>
      </c>
      <c r="E2540">
        <v>68750.000000000015</v>
      </c>
      <c r="F2540">
        <v>24062.500000000004</v>
      </c>
      <c r="G2540" t="s">
        <v>27</v>
      </c>
      <c r="H2540" t="s">
        <v>102</v>
      </c>
      <c r="I2540" t="s">
        <v>103</v>
      </c>
    </row>
    <row r="2541" spans="1:9" x14ac:dyDescent="0.3">
      <c r="A2541">
        <v>1128299</v>
      </c>
      <c r="B2541" s="16">
        <v>44248</v>
      </c>
      <c r="C2541" t="s">
        <v>23</v>
      </c>
      <c r="D2541">
        <v>350</v>
      </c>
      <c r="E2541">
        <v>70000</v>
      </c>
      <c r="F2541">
        <v>28000</v>
      </c>
      <c r="G2541" t="s">
        <v>27</v>
      </c>
      <c r="H2541" t="s">
        <v>104</v>
      </c>
      <c r="I2541" t="s">
        <v>105</v>
      </c>
    </row>
    <row r="2542" spans="1:9" x14ac:dyDescent="0.3">
      <c r="A2542">
        <v>1185733</v>
      </c>
      <c r="B2542" s="16">
        <v>44248</v>
      </c>
      <c r="C2542" t="s">
        <v>23</v>
      </c>
      <c r="D2542">
        <v>425</v>
      </c>
      <c r="E2542">
        <v>85000</v>
      </c>
      <c r="F2542">
        <v>34000</v>
      </c>
      <c r="G2542" t="s">
        <v>27</v>
      </c>
      <c r="H2542" t="s">
        <v>102</v>
      </c>
      <c r="I2542" t="s">
        <v>103</v>
      </c>
    </row>
    <row r="2543" spans="1:9" x14ac:dyDescent="0.3">
      <c r="A2543">
        <v>1128299</v>
      </c>
      <c r="B2543" s="16">
        <v>44248</v>
      </c>
      <c r="C2543" t="s">
        <v>22</v>
      </c>
      <c r="D2543">
        <v>250</v>
      </c>
      <c r="E2543">
        <v>87500</v>
      </c>
      <c r="F2543">
        <v>30624.999999999996</v>
      </c>
      <c r="G2543" t="s">
        <v>27</v>
      </c>
      <c r="H2543" t="s">
        <v>104</v>
      </c>
      <c r="I2543" t="s">
        <v>105</v>
      </c>
    </row>
    <row r="2544" spans="1:9" x14ac:dyDescent="0.3">
      <c r="A2544">
        <v>1197831</v>
      </c>
      <c r="B2544" s="16">
        <v>44248</v>
      </c>
      <c r="C2544" t="s">
        <v>19</v>
      </c>
      <c r="D2544">
        <v>350</v>
      </c>
      <c r="E2544">
        <v>87500.000000000029</v>
      </c>
      <c r="F2544">
        <v>30625.000000000007</v>
      </c>
      <c r="G2544" t="s">
        <v>27</v>
      </c>
      <c r="H2544" t="s">
        <v>100</v>
      </c>
      <c r="I2544" t="s">
        <v>101</v>
      </c>
    </row>
    <row r="2545" spans="1:9" x14ac:dyDescent="0.3">
      <c r="A2545">
        <v>1185733</v>
      </c>
      <c r="B2545" s="16">
        <v>44248</v>
      </c>
      <c r="C2545" t="s">
        <v>22</v>
      </c>
      <c r="D2545">
        <v>325</v>
      </c>
      <c r="E2545">
        <v>113750</v>
      </c>
      <c r="F2545">
        <v>39812.5</v>
      </c>
      <c r="G2545" t="s">
        <v>27</v>
      </c>
      <c r="H2545" t="s">
        <v>102</v>
      </c>
      <c r="I2545" t="s">
        <v>103</v>
      </c>
    </row>
    <row r="2546" spans="1:9" x14ac:dyDescent="0.3">
      <c r="A2546">
        <v>1128299</v>
      </c>
      <c r="B2546" s="16">
        <v>44248</v>
      </c>
      <c r="C2546" t="s">
        <v>17</v>
      </c>
      <c r="D2546">
        <v>625</v>
      </c>
      <c r="E2546">
        <v>156250.00000000006</v>
      </c>
      <c r="F2546">
        <v>62500.000000000029</v>
      </c>
      <c r="G2546" t="s">
        <v>27</v>
      </c>
      <c r="H2546" t="s">
        <v>102</v>
      </c>
      <c r="I2546" t="s">
        <v>103</v>
      </c>
    </row>
    <row r="2547" spans="1:9" x14ac:dyDescent="0.3">
      <c r="A2547">
        <v>1197831</v>
      </c>
      <c r="B2547" s="16">
        <v>44248</v>
      </c>
      <c r="C2547" t="s">
        <v>17</v>
      </c>
      <c r="D2547">
        <v>700</v>
      </c>
      <c r="E2547">
        <v>175000.00000000006</v>
      </c>
      <c r="F2547">
        <v>70000.000000000029</v>
      </c>
      <c r="G2547" t="s">
        <v>27</v>
      </c>
      <c r="H2547" t="s">
        <v>100</v>
      </c>
      <c r="I2547" t="s">
        <v>101</v>
      </c>
    </row>
    <row r="2548" spans="1:9" x14ac:dyDescent="0.3">
      <c r="A2548">
        <v>1189833</v>
      </c>
      <c r="B2548" s="16">
        <v>44248</v>
      </c>
      <c r="C2548" t="s">
        <v>19</v>
      </c>
      <c r="D2548">
        <v>550</v>
      </c>
      <c r="E2548">
        <v>275000</v>
      </c>
      <c r="F2548">
        <v>82500</v>
      </c>
      <c r="G2548" t="s">
        <v>36</v>
      </c>
      <c r="H2548" t="s">
        <v>53</v>
      </c>
      <c r="I2548" t="s">
        <v>54</v>
      </c>
    </row>
    <row r="2549" spans="1:9" x14ac:dyDescent="0.3">
      <c r="A2549">
        <v>1128299</v>
      </c>
      <c r="B2549" s="16">
        <v>44249</v>
      </c>
      <c r="C2549" t="s">
        <v>21</v>
      </c>
      <c r="D2549">
        <v>14</v>
      </c>
      <c r="E2549">
        <v>392</v>
      </c>
      <c r="F2549">
        <v>196</v>
      </c>
      <c r="G2549" t="s">
        <v>15</v>
      </c>
      <c r="H2549" t="s">
        <v>119</v>
      </c>
      <c r="I2549" t="s">
        <v>120</v>
      </c>
    </row>
    <row r="2550" spans="1:9" x14ac:dyDescent="0.3">
      <c r="A2550">
        <v>1128299</v>
      </c>
      <c r="B2550" s="16">
        <v>44249</v>
      </c>
      <c r="C2550" t="s">
        <v>20</v>
      </c>
      <c r="D2550">
        <v>46</v>
      </c>
      <c r="E2550">
        <v>1104</v>
      </c>
      <c r="F2550">
        <v>518.88</v>
      </c>
      <c r="G2550" t="s">
        <v>15</v>
      </c>
      <c r="H2550" t="s">
        <v>118</v>
      </c>
      <c r="I2550" t="s">
        <v>93</v>
      </c>
    </row>
    <row r="2551" spans="1:9" x14ac:dyDescent="0.3">
      <c r="A2551">
        <v>1185731</v>
      </c>
      <c r="B2551" s="16">
        <v>44249</v>
      </c>
      <c r="C2551" t="s">
        <v>21</v>
      </c>
      <c r="D2551">
        <v>34</v>
      </c>
      <c r="E2551">
        <v>1156</v>
      </c>
      <c r="F2551">
        <v>624.24</v>
      </c>
      <c r="G2551" t="s">
        <v>48</v>
      </c>
      <c r="H2551" t="s">
        <v>98</v>
      </c>
      <c r="I2551" t="s">
        <v>99</v>
      </c>
    </row>
    <row r="2552" spans="1:9" x14ac:dyDescent="0.3">
      <c r="A2552">
        <v>1128299</v>
      </c>
      <c r="B2552" s="16">
        <v>44249</v>
      </c>
      <c r="C2552" t="s">
        <v>22</v>
      </c>
      <c r="D2552">
        <v>31</v>
      </c>
      <c r="E2552">
        <v>1271</v>
      </c>
      <c r="F2552">
        <v>571.94999999999993</v>
      </c>
      <c r="G2552" t="s">
        <v>15</v>
      </c>
      <c r="H2552" t="s">
        <v>119</v>
      </c>
      <c r="I2552" t="s">
        <v>120</v>
      </c>
    </row>
    <row r="2553" spans="1:9" x14ac:dyDescent="0.3">
      <c r="A2553">
        <v>1128299</v>
      </c>
      <c r="B2553" s="16">
        <v>44249</v>
      </c>
      <c r="C2553" t="s">
        <v>19</v>
      </c>
      <c r="D2553">
        <v>38</v>
      </c>
      <c r="E2553">
        <v>1292</v>
      </c>
      <c r="F2553">
        <v>594.31999999999994</v>
      </c>
      <c r="G2553" t="s">
        <v>15</v>
      </c>
      <c r="H2553" t="s">
        <v>118</v>
      </c>
      <c r="I2553" t="s">
        <v>93</v>
      </c>
    </row>
    <row r="2554" spans="1:9" x14ac:dyDescent="0.3">
      <c r="A2554">
        <v>1185731</v>
      </c>
      <c r="B2554" s="16">
        <v>44249</v>
      </c>
      <c r="C2554" t="s">
        <v>20</v>
      </c>
      <c r="D2554">
        <v>63</v>
      </c>
      <c r="E2554">
        <v>1827</v>
      </c>
      <c r="F2554">
        <v>968.31000000000006</v>
      </c>
      <c r="G2554" t="s">
        <v>36</v>
      </c>
      <c r="H2554" t="s">
        <v>96</v>
      </c>
      <c r="I2554" t="s">
        <v>97</v>
      </c>
    </row>
    <row r="2555" spans="1:9" x14ac:dyDescent="0.3">
      <c r="A2555">
        <v>1128299</v>
      </c>
      <c r="B2555" s="16">
        <v>44249</v>
      </c>
      <c r="C2555" t="s">
        <v>23</v>
      </c>
      <c r="D2555">
        <v>63</v>
      </c>
      <c r="E2555">
        <v>2142</v>
      </c>
      <c r="F2555">
        <v>921.06</v>
      </c>
      <c r="G2555" t="s">
        <v>15</v>
      </c>
      <c r="H2555" t="s">
        <v>119</v>
      </c>
      <c r="I2555" t="s">
        <v>120</v>
      </c>
    </row>
    <row r="2556" spans="1:9" x14ac:dyDescent="0.3">
      <c r="A2556">
        <v>1185731</v>
      </c>
      <c r="B2556" s="16">
        <v>44249</v>
      </c>
      <c r="C2556" t="s">
        <v>19</v>
      </c>
      <c r="D2556">
        <v>58</v>
      </c>
      <c r="E2556">
        <v>2204</v>
      </c>
      <c r="F2556">
        <v>1013.8399999999999</v>
      </c>
      <c r="G2556" t="s">
        <v>36</v>
      </c>
      <c r="H2556" t="s">
        <v>96</v>
      </c>
      <c r="I2556" t="s">
        <v>97</v>
      </c>
    </row>
    <row r="2557" spans="1:9" x14ac:dyDescent="0.3">
      <c r="A2557">
        <v>1185731</v>
      </c>
      <c r="B2557" s="16">
        <v>44249</v>
      </c>
      <c r="C2557" t="s">
        <v>21</v>
      </c>
      <c r="D2557">
        <v>46</v>
      </c>
      <c r="E2557">
        <v>2254</v>
      </c>
      <c r="F2557">
        <v>879.06000000000006</v>
      </c>
      <c r="G2557" t="s">
        <v>31</v>
      </c>
      <c r="H2557" t="s">
        <v>64</v>
      </c>
      <c r="I2557" t="s">
        <v>65</v>
      </c>
    </row>
    <row r="2558" spans="1:9" x14ac:dyDescent="0.3">
      <c r="A2558">
        <v>1185732</v>
      </c>
      <c r="B2558" s="16">
        <v>44249</v>
      </c>
      <c r="C2558" t="s">
        <v>20</v>
      </c>
      <c r="D2558">
        <v>83</v>
      </c>
      <c r="E2558">
        <v>2407</v>
      </c>
      <c r="F2558">
        <v>649.89</v>
      </c>
      <c r="G2558" t="s">
        <v>15</v>
      </c>
      <c r="H2558" t="s">
        <v>133</v>
      </c>
      <c r="I2558" t="s">
        <v>134</v>
      </c>
    </row>
    <row r="2559" spans="1:9" x14ac:dyDescent="0.3">
      <c r="A2559">
        <v>1185731</v>
      </c>
      <c r="B2559" s="16">
        <v>44249</v>
      </c>
      <c r="C2559" t="s">
        <v>22</v>
      </c>
      <c r="D2559">
        <v>54</v>
      </c>
      <c r="E2559">
        <v>2592</v>
      </c>
      <c r="F2559">
        <v>1218.24</v>
      </c>
      <c r="G2559" t="s">
        <v>48</v>
      </c>
      <c r="H2559" t="s">
        <v>98</v>
      </c>
      <c r="I2559" t="s">
        <v>99</v>
      </c>
    </row>
    <row r="2560" spans="1:9" x14ac:dyDescent="0.3">
      <c r="A2560">
        <v>1185732</v>
      </c>
      <c r="B2560" s="16">
        <v>44249</v>
      </c>
      <c r="C2560" t="s">
        <v>19</v>
      </c>
      <c r="D2560">
        <v>70</v>
      </c>
      <c r="E2560">
        <v>2940</v>
      </c>
      <c r="F2560">
        <v>1234.8000000000002</v>
      </c>
      <c r="G2560" t="s">
        <v>15</v>
      </c>
      <c r="H2560" t="s">
        <v>133</v>
      </c>
      <c r="I2560" t="s">
        <v>134</v>
      </c>
    </row>
    <row r="2561" spans="1:9" x14ac:dyDescent="0.3">
      <c r="A2561">
        <v>1185731</v>
      </c>
      <c r="B2561" s="16">
        <v>44249</v>
      </c>
      <c r="C2561" t="s">
        <v>23</v>
      </c>
      <c r="D2561">
        <v>78</v>
      </c>
      <c r="E2561">
        <v>3042</v>
      </c>
      <c r="F2561">
        <v>1551.42</v>
      </c>
      <c r="G2561" t="s">
        <v>48</v>
      </c>
      <c r="H2561" t="s">
        <v>98</v>
      </c>
      <c r="I2561" t="s">
        <v>99</v>
      </c>
    </row>
    <row r="2562" spans="1:9" x14ac:dyDescent="0.3">
      <c r="A2562">
        <v>1185732</v>
      </c>
      <c r="B2562" s="16">
        <v>44249</v>
      </c>
      <c r="C2562" t="s">
        <v>19</v>
      </c>
      <c r="D2562">
        <v>59</v>
      </c>
      <c r="E2562">
        <v>3127</v>
      </c>
      <c r="F2562">
        <v>1438.42</v>
      </c>
      <c r="G2562" t="s">
        <v>15</v>
      </c>
      <c r="H2562" t="s">
        <v>133</v>
      </c>
      <c r="I2562" t="s">
        <v>134</v>
      </c>
    </row>
    <row r="2563" spans="1:9" x14ac:dyDescent="0.3">
      <c r="A2563">
        <v>1185731</v>
      </c>
      <c r="B2563" s="16">
        <v>44249</v>
      </c>
      <c r="C2563" t="s">
        <v>20</v>
      </c>
      <c r="D2563">
        <v>77</v>
      </c>
      <c r="E2563">
        <v>3311</v>
      </c>
      <c r="F2563">
        <v>1225.07</v>
      </c>
      <c r="G2563" t="s">
        <v>31</v>
      </c>
      <c r="H2563" t="s">
        <v>64</v>
      </c>
      <c r="I2563" t="s">
        <v>65</v>
      </c>
    </row>
    <row r="2564" spans="1:9" x14ac:dyDescent="0.3">
      <c r="A2564">
        <v>1185731</v>
      </c>
      <c r="B2564" s="16">
        <v>44249</v>
      </c>
      <c r="C2564" t="s">
        <v>19</v>
      </c>
      <c r="D2564">
        <v>65</v>
      </c>
      <c r="E2564">
        <v>3445</v>
      </c>
      <c r="F2564">
        <v>1653.6000000000001</v>
      </c>
      <c r="G2564" t="s">
        <v>31</v>
      </c>
      <c r="H2564" t="s">
        <v>64</v>
      </c>
      <c r="I2564" t="s">
        <v>65</v>
      </c>
    </row>
    <row r="2565" spans="1:9" x14ac:dyDescent="0.3">
      <c r="A2565">
        <v>1185732</v>
      </c>
      <c r="B2565" s="16">
        <v>44249</v>
      </c>
      <c r="C2565" t="s">
        <v>20</v>
      </c>
      <c r="D2565">
        <v>83</v>
      </c>
      <c r="E2565">
        <v>3569</v>
      </c>
      <c r="F2565">
        <v>1427.6000000000001</v>
      </c>
      <c r="G2565" t="s">
        <v>15</v>
      </c>
      <c r="H2565" t="s">
        <v>133</v>
      </c>
      <c r="I2565" t="s">
        <v>134</v>
      </c>
    </row>
    <row r="2566" spans="1:9" x14ac:dyDescent="0.3">
      <c r="A2566">
        <v>1185732</v>
      </c>
      <c r="B2566" s="16">
        <v>44249</v>
      </c>
      <c r="C2566" t="s">
        <v>17</v>
      </c>
      <c r="D2566">
        <v>138</v>
      </c>
      <c r="E2566">
        <v>4416</v>
      </c>
      <c r="F2566">
        <v>2340.48</v>
      </c>
      <c r="G2566" t="s">
        <v>15</v>
      </c>
      <c r="H2566" t="s">
        <v>118</v>
      </c>
      <c r="I2566" t="s">
        <v>93</v>
      </c>
    </row>
    <row r="2567" spans="1:9" x14ac:dyDescent="0.3">
      <c r="A2567">
        <v>1185731</v>
      </c>
      <c r="B2567" s="16">
        <v>44249</v>
      </c>
      <c r="C2567" t="s">
        <v>22</v>
      </c>
      <c r="D2567">
        <v>75</v>
      </c>
      <c r="E2567">
        <v>4500</v>
      </c>
      <c r="F2567">
        <v>1710</v>
      </c>
      <c r="G2567" t="s">
        <v>31</v>
      </c>
      <c r="H2567" t="s">
        <v>64</v>
      </c>
      <c r="I2567" t="s">
        <v>65</v>
      </c>
    </row>
    <row r="2568" spans="1:9" x14ac:dyDescent="0.3">
      <c r="A2568">
        <v>1189833</v>
      </c>
      <c r="B2568" s="16">
        <v>44249</v>
      </c>
      <c r="C2568" t="s">
        <v>20</v>
      </c>
      <c r="D2568">
        <v>116</v>
      </c>
      <c r="E2568">
        <v>4756</v>
      </c>
      <c r="F2568">
        <v>2710.92</v>
      </c>
      <c r="G2568" t="s">
        <v>36</v>
      </c>
      <c r="H2568" t="s">
        <v>53</v>
      </c>
      <c r="I2568" t="s">
        <v>54</v>
      </c>
    </row>
    <row r="2569" spans="1:9" x14ac:dyDescent="0.3">
      <c r="A2569">
        <v>1185731</v>
      </c>
      <c r="B2569" s="16">
        <v>44249</v>
      </c>
      <c r="C2569" t="s">
        <v>17</v>
      </c>
      <c r="D2569">
        <v>138</v>
      </c>
      <c r="E2569">
        <v>5244</v>
      </c>
      <c r="F2569">
        <v>2779.32</v>
      </c>
      <c r="G2569" t="s">
        <v>36</v>
      </c>
      <c r="H2569" t="s">
        <v>96</v>
      </c>
      <c r="I2569" t="s">
        <v>97</v>
      </c>
    </row>
    <row r="2570" spans="1:9" x14ac:dyDescent="0.3">
      <c r="A2570">
        <v>1185731</v>
      </c>
      <c r="B2570" s="16">
        <v>44249</v>
      </c>
      <c r="C2570" t="s">
        <v>23</v>
      </c>
      <c r="D2570">
        <v>102</v>
      </c>
      <c r="E2570">
        <v>5304</v>
      </c>
      <c r="F2570">
        <v>2333.7600000000002</v>
      </c>
      <c r="G2570" t="s">
        <v>31</v>
      </c>
      <c r="H2570" t="s">
        <v>64</v>
      </c>
      <c r="I2570" t="s">
        <v>65</v>
      </c>
    </row>
    <row r="2571" spans="1:9" x14ac:dyDescent="0.3">
      <c r="A2571">
        <v>1185732</v>
      </c>
      <c r="B2571" s="16">
        <v>44249</v>
      </c>
      <c r="C2571" t="s">
        <v>17</v>
      </c>
      <c r="D2571">
        <v>184</v>
      </c>
      <c r="E2571">
        <v>7544</v>
      </c>
      <c r="F2571">
        <v>2791.28</v>
      </c>
      <c r="G2571" t="s">
        <v>15</v>
      </c>
      <c r="H2571" t="s">
        <v>133</v>
      </c>
      <c r="I2571" t="s">
        <v>134</v>
      </c>
    </row>
    <row r="2572" spans="1:9" x14ac:dyDescent="0.3">
      <c r="A2572">
        <v>1185731</v>
      </c>
      <c r="B2572" s="16">
        <v>44249</v>
      </c>
      <c r="C2572" t="s">
        <v>17</v>
      </c>
      <c r="D2572">
        <v>173</v>
      </c>
      <c r="E2572">
        <v>8823</v>
      </c>
      <c r="F2572">
        <v>4146.8100000000004</v>
      </c>
      <c r="G2572" t="s">
        <v>31</v>
      </c>
      <c r="H2572" t="s">
        <v>64</v>
      </c>
      <c r="I2572" t="s">
        <v>65</v>
      </c>
    </row>
    <row r="2573" spans="1:9" x14ac:dyDescent="0.3">
      <c r="A2573">
        <v>1185732</v>
      </c>
      <c r="B2573" s="16">
        <v>44249</v>
      </c>
      <c r="C2573" t="s">
        <v>17</v>
      </c>
      <c r="D2573">
        <v>173</v>
      </c>
      <c r="E2573">
        <v>8996</v>
      </c>
      <c r="F2573">
        <v>4048.2000000000007</v>
      </c>
      <c r="G2573" t="s">
        <v>15</v>
      </c>
      <c r="H2573" t="s">
        <v>133</v>
      </c>
      <c r="I2573" t="s">
        <v>134</v>
      </c>
    </row>
    <row r="2574" spans="1:9" x14ac:dyDescent="0.3">
      <c r="A2574">
        <v>1128299</v>
      </c>
      <c r="B2574" s="16">
        <v>44249</v>
      </c>
      <c r="C2574" t="s">
        <v>21</v>
      </c>
      <c r="D2574">
        <v>50</v>
      </c>
      <c r="E2574">
        <v>15000</v>
      </c>
      <c r="F2574">
        <v>5250</v>
      </c>
      <c r="G2574" t="s">
        <v>15</v>
      </c>
      <c r="H2574" t="s">
        <v>119</v>
      </c>
      <c r="I2574" t="s">
        <v>120</v>
      </c>
    </row>
    <row r="2575" spans="1:9" x14ac:dyDescent="0.3">
      <c r="A2575">
        <v>1128299</v>
      </c>
      <c r="B2575" s="16">
        <v>44249</v>
      </c>
      <c r="C2575" t="s">
        <v>19</v>
      </c>
      <c r="D2575">
        <v>125</v>
      </c>
      <c r="E2575">
        <v>43750</v>
      </c>
      <c r="F2575">
        <v>15312.499999999998</v>
      </c>
      <c r="G2575" t="s">
        <v>48</v>
      </c>
      <c r="H2575" t="s">
        <v>98</v>
      </c>
      <c r="I2575" t="s">
        <v>99</v>
      </c>
    </row>
    <row r="2576" spans="1:9" x14ac:dyDescent="0.3">
      <c r="A2576">
        <v>1185731</v>
      </c>
      <c r="B2576" s="16">
        <v>44249</v>
      </c>
      <c r="C2576" t="s">
        <v>21</v>
      </c>
      <c r="D2576">
        <v>125</v>
      </c>
      <c r="E2576">
        <v>43750</v>
      </c>
      <c r="F2576">
        <v>17500</v>
      </c>
      <c r="G2576" t="s">
        <v>15</v>
      </c>
      <c r="H2576" t="s">
        <v>118</v>
      </c>
      <c r="I2576" t="s">
        <v>93</v>
      </c>
    </row>
    <row r="2577" spans="1:9" x14ac:dyDescent="0.3">
      <c r="A2577">
        <v>1128299</v>
      </c>
      <c r="B2577" s="16">
        <v>44249</v>
      </c>
      <c r="C2577" t="s">
        <v>20</v>
      </c>
      <c r="D2577">
        <v>175</v>
      </c>
      <c r="E2577">
        <v>43750.000000000015</v>
      </c>
      <c r="F2577">
        <v>15312.500000000004</v>
      </c>
      <c r="G2577" t="s">
        <v>15</v>
      </c>
      <c r="H2577" t="s">
        <v>118</v>
      </c>
      <c r="I2577" t="s">
        <v>93</v>
      </c>
    </row>
    <row r="2578" spans="1:9" x14ac:dyDescent="0.3">
      <c r="A2578">
        <v>1128299</v>
      </c>
      <c r="B2578" s="16">
        <v>44249</v>
      </c>
      <c r="C2578" t="s">
        <v>22</v>
      </c>
      <c r="D2578">
        <v>125</v>
      </c>
      <c r="E2578">
        <v>56250</v>
      </c>
      <c r="F2578">
        <v>16875</v>
      </c>
      <c r="G2578" t="s">
        <v>15</v>
      </c>
      <c r="H2578" t="s">
        <v>119</v>
      </c>
      <c r="I2578" t="s">
        <v>120</v>
      </c>
    </row>
    <row r="2579" spans="1:9" x14ac:dyDescent="0.3">
      <c r="A2579">
        <v>1185731</v>
      </c>
      <c r="B2579" s="16">
        <v>44249</v>
      </c>
      <c r="C2579" t="s">
        <v>20</v>
      </c>
      <c r="D2579">
        <v>250</v>
      </c>
      <c r="E2579">
        <v>75000.000000000015</v>
      </c>
      <c r="F2579">
        <v>30000.000000000007</v>
      </c>
      <c r="G2579" t="s">
        <v>36</v>
      </c>
      <c r="H2579" t="s">
        <v>96</v>
      </c>
      <c r="I2579" t="s">
        <v>97</v>
      </c>
    </row>
    <row r="2580" spans="1:9" x14ac:dyDescent="0.3">
      <c r="A2580">
        <v>1128299</v>
      </c>
      <c r="B2580" s="16">
        <v>44249</v>
      </c>
      <c r="C2580" t="s">
        <v>23</v>
      </c>
      <c r="D2580">
        <v>225</v>
      </c>
      <c r="E2580">
        <v>78750</v>
      </c>
      <c r="F2580">
        <v>23625</v>
      </c>
      <c r="G2580" t="s">
        <v>15</v>
      </c>
      <c r="H2580" t="s">
        <v>119</v>
      </c>
      <c r="I2580" t="s">
        <v>120</v>
      </c>
    </row>
    <row r="2581" spans="1:9" x14ac:dyDescent="0.3">
      <c r="A2581">
        <v>1185731</v>
      </c>
      <c r="B2581" s="16">
        <v>44249</v>
      </c>
      <c r="C2581" t="s">
        <v>19</v>
      </c>
      <c r="D2581">
        <v>200</v>
      </c>
      <c r="E2581">
        <v>80000</v>
      </c>
      <c r="F2581">
        <v>28000</v>
      </c>
      <c r="G2581" t="s">
        <v>36</v>
      </c>
      <c r="H2581" t="s">
        <v>96</v>
      </c>
      <c r="I2581" t="s">
        <v>97</v>
      </c>
    </row>
    <row r="2582" spans="1:9" x14ac:dyDescent="0.3">
      <c r="A2582">
        <v>1185731</v>
      </c>
      <c r="B2582" s="16">
        <v>44249</v>
      </c>
      <c r="C2582" t="s">
        <v>21</v>
      </c>
      <c r="D2582">
        <v>175</v>
      </c>
      <c r="E2582">
        <v>87499.999999999985</v>
      </c>
      <c r="F2582">
        <v>21874.999999999996</v>
      </c>
      <c r="G2582" t="s">
        <v>31</v>
      </c>
      <c r="H2582" t="s">
        <v>64</v>
      </c>
      <c r="I2582" t="s">
        <v>65</v>
      </c>
    </row>
    <row r="2583" spans="1:9" x14ac:dyDescent="0.3">
      <c r="A2583">
        <v>1185731</v>
      </c>
      <c r="B2583" s="16">
        <v>44249</v>
      </c>
      <c r="C2583" t="s">
        <v>22</v>
      </c>
      <c r="D2583">
        <v>200</v>
      </c>
      <c r="E2583">
        <v>99999.999999999985</v>
      </c>
      <c r="F2583">
        <v>34999.999999999993</v>
      </c>
      <c r="G2583" t="s">
        <v>48</v>
      </c>
      <c r="H2583" t="s">
        <v>98</v>
      </c>
      <c r="I2583" t="s">
        <v>99</v>
      </c>
    </row>
    <row r="2584" spans="1:9" x14ac:dyDescent="0.3">
      <c r="A2584">
        <v>1185731</v>
      </c>
      <c r="B2584" s="16">
        <v>44249</v>
      </c>
      <c r="C2584" t="s">
        <v>23</v>
      </c>
      <c r="D2584">
        <v>300</v>
      </c>
      <c r="E2584">
        <v>120000</v>
      </c>
      <c r="F2584">
        <v>48000</v>
      </c>
      <c r="G2584" t="s">
        <v>48</v>
      </c>
      <c r="H2584" t="s">
        <v>98</v>
      </c>
      <c r="I2584" t="s">
        <v>99</v>
      </c>
    </row>
    <row r="2585" spans="1:9" x14ac:dyDescent="0.3">
      <c r="A2585">
        <v>1185731</v>
      </c>
      <c r="B2585" s="16">
        <v>44249</v>
      </c>
      <c r="C2585" t="s">
        <v>20</v>
      </c>
      <c r="D2585">
        <v>275</v>
      </c>
      <c r="E2585">
        <v>123750</v>
      </c>
      <c r="F2585">
        <v>30937.5</v>
      </c>
      <c r="G2585" t="s">
        <v>31</v>
      </c>
      <c r="H2585" t="s">
        <v>64</v>
      </c>
      <c r="I2585" t="s">
        <v>65</v>
      </c>
    </row>
    <row r="2586" spans="1:9" x14ac:dyDescent="0.3">
      <c r="A2586">
        <v>1185732</v>
      </c>
      <c r="B2586" s="16">
        <v>44249</v>
      </c>
      <c r="C2586" t="s">
        <v>20</v>
      </c>
      <c r="D2586">
        <v>275</v>
      </c>
      <c r="E2586">
        <v>123750</v>
      </c>
      <c r="F2586">
        <v>30937.5</v>
      </c>
      <c r="G2586" t="s">
        <v>15</v>
      </c>
      <c r="H2586" t="s">
        <v>133</v>
      </c>
      <c r="I2586" t="s">
        <v>134</v>
      </c>
    </row>
    <row r="2587" spans="1:9" x14ac:dyDescent="0.3">
      <c r="A2587">
        <v>1185731</v>
      </c>
      <c r="B2587" s="16">
        <v>44249</v>
      </c>
      <c r="C2587" t="s">
        <v>19</v>
      </c>
      <c r="D2587">
        <v>225</v>
      </c>
      <c r="E2587">
        <v>123750.00000000001</v>
      </c>
      <c r="F2587">
        <v>43312.500000000007</v>
      </c>
      <c r="G2587" t="s">
        <v>31</v>
      </c>
      <c r="H2587" t="s">
        <v>64</v>
      </c>
      <c r="I2587" t="s">
        <v>65</v>
      </c>
    </row>
    <row r="2588" spans="1:9" x14ac:dyDescent="0.3">
      <c r="A2588">
        <v>1185732</v>
      </c>
      <c r="B2588" s="16">
        <v>44249</v>
      </c>
      <c r="C2588" t="s">
        <v>19</v>
      </c>
      <c r="D2588">
        <v>225</v>
      </c>
      <c r="E2588">
        <v>123750.00000000001</v>
      </c>
      <c r="F2588">
        <v>43312.500000000007</v>
      </c>
      <c r="G2588" t="s">
        <v>15</v>
      </c>
      <c r="H2588" t="s">
        <v>133</v>
      </c>
      <c r="I2588" t="s">
        <v>134</v>
      </c>
    </row>
    <row r="2589" spans="1:9" x14ac:dyDescent="0.3">
      <c r="A2589">
        <v>1185731</v>
      </c>
      <c r="B2589" s="16">
        <v>44249</v>
      </c>
      <c r="C2589" t="s">
        <v>22</v>
      </c>
      <c r="D2589">
        <v>250</v>
      </c>
      <c r="E2589">
        <v>162500.00000000003</v>
      </c>
      <c r="F2589">
        <v>40625.000000000007</v>
      </c>
      <c r="G2589" t="s">
        <v>31</v>
      </c>
      <c r="H2589" t="s">
        <v>64</v>
      </c>
      <c r="I2589" t="s">
        <v>65</v>
      </c>
    </row>
    <row r="2590" spans="1:9" x14ac:dyDescent="0.3">
      <c r="A2590">
        <v>1185732</v>
      </c>
      <c r="B2590" s="16">
        <v>44249</v>
      </c>
      <c r="C2590" t="s">
        <v>17</v>
      </c>
      <c r="D2590">
        <v>475</v>
      </c>
      <c r="E2590">
        <v>166250</v>
      </c>
      <c r="F2590">
        <v>66500</v>
      </c>
      <c r="G2590" t="s">
        <v>15</v>
      </c>
      <c r="H2590" t="s">
        <v>118</v>
      </c>
      <c r="I2590" t="s">
        <v>93</v>
      </c>
    </row>
    <row r="2591" spans="1:9" x14ac:dyDescent="0.3">
      <c r="A2591">
        <v>1189833</v>
      </c>
      <c r="B2591" s="16">
        <v>44249</v>
      </c>
      <c r="C2591" t="s">
        <v>20</v>
      </c>
      <c r="D2591">
        <v>400</v>
      </c>
      <c r="E2591">
        <v>180000</v>
      </c>
      <c r="F2591">
        <v>81000</v>
      </c>
      <c r="G2591" t="s">
        <v>36</v>
      </c>
      <c r="H2591" t="s">
        <v>53</v>
      </c>
      <c r="I2591" t="s">
        <v>54</v>
      </c>
    </row>
    <row r="2592" spans="1:9" x14ac:dyDescent="0.3">
      <c r="A2592">
        <v>1185731</v>
      </c>
      <c r="B2592" s="16">
        <v>44249</v>
      </c>
      <c r="C2592" t="s">
        <v>23</v>
      </c>
      <c r="D2592">
        <v>350</v>
      </c>
      <c r="E2592">
        <v>192500.00000000003</v>
      </c>
      <c r="F2592">
        <v>57750.000000000007</v>
      </c>
      <c r="G2592" t="s">
        <v>31</v>
      </c>
      <c r="H2592" t="s">
        <v>64</v>
      </c>
      <c r="I2592" t="s">
        <v>65</v>
      </c>
    </row>
    <row r="2593" spans="1:9" x14ac:dyDescent="0.3">
      <c r="A2593">
        <v>1185731</v>
      </c>
      <c r="B2593" s="16">
        <v>44249</v>
      </c>
      <c r="C2593" t="s">
        <v>17</v>
      </c>
      <c r="D2593">
        <v>550</v>
      </c>
      <c r="E2593">
        <v>220000</v>
      </c>
      <c r="F2593">
        <v>88000</v>
      </c>
      <c r="G2593" t="s">
        <v>36</v>
      </c>
      <c r="H2593" t="s">
        <v>96</v>
      </c>
      <c r="I2593" t="s">
        <v>97</v>
      </c>
    </row>
    <row r="2594" spans="1:9" x14ac:dyDescent="0.3">
      <c r="A2594">
        <v>1185731</v>
      </c>
      <c r="B2594" s="16">
        <v>44249</v>
      </c>
      <c r="C2594" t="s">
        <v>17</v>
      </c>
      <c r="D2594">
        <v>575</v>
      </c>
      <c r="E2594">
        <v>316250.00000000006</v>
      </c>
      <c r="F2594">
        <v>110687.50000000003</v>
      </c>
      <c r="G2594" t="s">
        <v>31</v>
      </c>
      <c r="H2594" t="s">
        <v>64</v>
      </c>
      <c r="I2594" t="s">
        <v>65</v>
      </c>
    </row>
    <row r="2595" spans="1:9" x14ac:dyDescent="0.3">
      <c r="A2595">
        <v>1185732</v>
      </c>
      <c r="B2595" s="16">
        <v>44249</v>
      </c>
      <c r="C2595" t="s">
        <v>17</v>
      </c>
      <c r="D2595">
        <v>575</v>
      </c>
      <c r="E2595">
        <v>316250.00000000006</v>
      </c>
      <c r="F2595">
        <v>110687.50000000003</v>
      </c>
      <c r="G2595" t="s">
        <v>15</v>
      </c>
      <c r="H2595" t="s">
        <v>133</v>
      </c>
      <c r="I2595" t="s">
        <v>134</v>
      </c>
    </row>
    <row r="2596" spans="1:9" x14ac:dyDescent="0.3">
      <c r="A2596">
        <v>1185732</v>
      </c>
      <c r="B2596" s="16">
        <v>44250</v>
      </c>
      <c r="C2596" t="s">
        <v>21</v>
      </c>
      <c r="D2596">
        <v>68</v>
      </c>
      <c r="E2596">
        <v>1768</v>
      </c>
      <c r="F2596">
        <v>742.56</v>
      </c>
      <c r="G2596" t="s">
        <v>31</v>
      </c>
      <c r="H2596" t="s">
        <v>86</v>
      </c>
      <c r="I2596" t="s">
        <v>87</v>
      </c>
    </row>
    <row r="2597" spans="1:9" x14ac:dyDescent="0.3">
      <c r="A2597">
        <v>1185732</v>
      </c>
      <c r="B2597" s="16">
        <v>44250</v>
      </c>
      <c r="C2597" t="s">
        <v>22</v>
      </c>
      <c r="D2597">
        <v>51</v>
      </c>
      <c r="E2597">
        <v>1836</v>
      </c>
      <c r="F2597">
        <v>679.31999999999994</v>
      </c>
      <c r="G2597" t="s">
        <v>31</v>
      </c>
      <c r="H2597" t="s">
        <v>86</v>
      </c>
      <c r="I2597" t="s">
        <v>87</v>
      </c>
    </row>
    <row r="2598" spans="1:9" x14ac:dyDescent="0.3">
      <c r="A2598">
        <v>1185732</v>
      </c>
      <c r="B2598" s="16">
        <v>44250</v>
      </c>
      <c r="C2598" t="s">
        <v>22</v>
      </c>
      <c r="D2598">
        <v>44</v>
      </c>
      <c r="E2598">
        <v>1848</v>
      </c>
      <c r="F2598">
        <v>813.12</v>
      </c>
      <c r="G2598" t="s">
        <v>31</v>
      </c>
      <c r="H2598" t="s">
        <v>86</v>
      </c>
      <c r="I2598" t="s">
        <v>87</v>
      </c>
    </row>
    <row r="2599" spans="1:9" x14ac:dyDescent="0.3">
      <c r="A2599">
        <v>1185732</v>
      </c>
      <c r="B2599" s="16">
        <v>44250</v>
      </c>
      <c r="C2599" t="s">
        <v>21</v>
      </c>
      <c r="D2599">
        <v>63</v>
      </c>
      <c r="E2599">
        <v>2394</v>
      </c>
      <c r="F2599">
        <v>1149.1199999999999</v>
      </c>
      <c r="G2599" t="s">
        <v>31</v>
      </c>
      <c r="H2599" t="s">
        <v>86</v>
      </c>
      <c r="I2599" t="s">
        <v>87</v>
      </c>
    </row>
    <row r="2600" spans="1:9" x14ac:dyDescent="0.3">
      <c r="A2600">
        <v>1185732</v>
      </c>
      <c r="B2600" s="16">
        <v>44250</v>
      </c>
      <c r="C2600" t="s">
        <v>23</v>
      </c>
      <c r="D2600">
        <v>88</v>
      </c>
      <c r="E2600">
        <v>3344</v>
      </c>
      <c r="F2600">
        <v>1203.8399999999999</v>
      </c>
      <c r="G2600" t="s">
        <v>31</v>
      </c>
      <c r="H2600" t="s">
        <v>86</v>
      </c>
      <c r="I2600" t="s">
        <v>87</v>
      </c>
    </row>
    <row r="2601" spans="1:9" x14ac:dyDescent="0.3">
      <c r="A2601">
        <v>1185732</v>
      </c>
      <c r="B2601" s="16">
        <v>44250</v>
      </c>
      <c r="C2601" t="s">
        <v>17</v>
      </c>
      <c r="D2601">
        <v>162</v>
      </c>
      <c r="E2601">
        <v>3402</v>
      </c>
      <c r="F2601">
        <v>1258.74</v>
      </c>
      <c r="G2601" t="s">
        <v>31</v>
      </c>
      <c r="H2601" t="s">
        <v>84</v>
      </c>
      <c r="I2601" t="s">
        <v>85</v>
      </c>
    </row>
    <row r="2602" spans="1:9" x14ac:dyDescent="0.3">
      <c r="A2602">
        <v>1185732</v>
      </c>
      <c r="B2602" s="16">
        <v>44250</v>
      </c>
      <c r="C2602" t="s">
        <v>20</v>
      </c>
      <c r="D2602">
        <v>124</v>
      </c>
      <c r="E2602">
        <v>3472</v>
      </c>
      <c r="F2602">
        <v>1458.24</v>
      </c>
      <c r="G2602" t="s">
        <v>31</v>
      </c>
      <c r="H2602" t="s">
        <v>84</v>
      </c>
      <c r="I2602" t="s">
        <v>85</v>
      </c>
    </row>
    <row r="2603" spans="1:9" x14ac:dyDescent="0.3">
      <c r="A2603">
        <v>1185732</v>
      </c>
      <c r="B2603" s="16">
        <v>44250</v>
      </c>
      <c r="C2603" t="s">
        <v>19</v>
      </c>
      <c r="D2603">
        <v>128</v>
      </c>
      <c r="E2603">
        <v>3584</v>
      </c>
      <c r="F2603">
        <v>1541.1200000000001</v>
      </c>
      <c r="G2603" t="s">
        <v>31</v>
      </c>
      <c r="H2603" t="s">
        <v>84</v>
      </c>
      <c r="I2603" t="s">
        <v>85</v>
      </c>
    </row>
    <row r="2604" spans="1:9" x14ac:dyDescent="0.3">
      <c r="A2604">
        <v>1185732</v>
      </c>
      <c r="B2604" s="16">
        <v>44250</v>
      </c>
      <c r="C2604" t="s">
        <v>23</v>
      </c>
      <c r="D2604">
        <v>116</v>
      </c>
      <c r="E2604">
        <v>3596</v>
      </c>
      <c r="F2604">
        <v>970.92000000000007</v>
      </c>
      <c r="G2604" t="s">
        <v>31</v>
      </c>
      <c r="H2604" t="s">
        <v>86</v>
      </c>
      <c r="I2604" t="s">
        <v>87</v>
      </c>
    </row>
    <row r="2605" spans="1:9" x14ac:dyDescent="0.3">
      <c r="A2605">
        <v>1185732</v>
      </c>
      <c r="B2605" s="16">
        <v>44250</v>
      </c>
      <c r="C2605" t="s">
        <v>20</v>
      </c>
      <c r="D2605">
        <v>105</v>
      </c>
      <c r="E2605">
        <v>3990</v>
      </c>
      <c r="F2605">
        <v>1875.3</v>
      </c>
      <c r="G2605" t="s">
        <v>31</v>
      </c>
      <c r="H2605" t="s">
        <v>84</v>
      </c>
      <c r="I2605" t="s">
        <v>85</v>
      </c>
    </row>
    <row r="2606" spans="1:9" x14ac:dyDescent="0.3">
      <c r="A2606">
        <v>1185732</v>
      </c>
      <c r="B2606" s="16">
        <v>44250</v>
      </c>
      <c r="C2606" t="s">
        <v>17</v>
      </c>
      <c r="D2606">
        <v>143</v>
      </c>
      <c r="E2606">
        <v>4147</v>
      </c>
      <c r="F2606">
        <v>2073.5</v>
      </c>
      <c r="G2606" t="s">
        <v>31</v>
      </c>
      <c r="H2606" t="s">
        <v>84</v>
      </c>
      <c r="I2606" t="s">
        <v>85</v>
      </c>
    </row>
    <row r="2607" spans="1:9" x14ac:dyDescent="0.3">
      <c r="A2607">
        <v>1185732</v>
      </c>
      <c r="B2607" s="16">
        <v>44250</v>
      </c>
      <c r="C2607" t="s">
        <v>19</v>
      </c>
      <c r="D2607">
        <v>113</v>
      </c>
      <c r="E2607">
        <v>4294</v>
      </c>
      <c r="F2607">
        <v>2318.7600000000002</v>
      </c>
      <c r="G2607" t="s">
        <v>31</v>
      </c>
      <c r="H2607" t="s">
        <v>84</v>
      </c>
      <c r="I2607" t="s">
        <v>85</v>
      </c>
    </row>
    <row r="2608" spans="1:9" x14ac:dyDescent="0.3">
      <c r="A2608">
        <v>1189833</v>
      </c>
      <c r="B2608" s="16">
        <v>44250</v>
      </c>
      <c r="C2608" t="s">
        <v>21</v>
      </c>
      <c r="D2608">
        <v>105</v>
      </c>
      <c r="E2608">
        <v>4620</v>
      </c>
      <c r="F2608">
        <v>2402.4</v>
      </c>
      <c r="G2608" t="s">
        <v>36</v>
      </c>
      <c r="H2608" t="s">
        <v>53</v>
      </c>
      <c r="I2608" t="s">
        <v>54</v>
      </c>
    </row>
    <row r="2609" spans="1:9" x14ac:dyDescent="0.3">
      <c r="A2609">
        <v>1185732</v>
      </c>
      <c r="B2609" s="16">
        <v>44250</v>
      </c>
      <c r="C2609" t="s">
        <v>22</v>
      </c>
      <c r="D2609">
        <v>150</v>
      </c>
      <c r="E2609">
        <v>67500.000000000015</v>
      </c>
      <c r="F2609">
        <v>20250.000000000004</v>
      </c>
      <c r="G2609" t="s">
        <v>31</v>
      </c>
      <c r="H2609" t="s">
        <v>86</v>
      </c>
      <c r="I2609" t="s">
        <v>87</v>
      </c>
    </row>
    <row r="2610" spans="1:9" x14ac:dyDescent="0.3">
      <c r="A2610">
        <v>1185732</v>
      </c>
      <c r="B2610" s="16">
        <v>44250</v>
      </c>
      <c r="C2610" t="s">
        <v>21</v>
      </c>
      <c r="D2610">
        <v>225</v>
      </c>
      <c r="E2610">
        <v>90000</v>
      </c>
      <c r="F2610">
        <v>31499.999999999996</v>
      </c>
      <c r="G2610" t="s">
        <v>31</v>
      </c>
      <c r="H2610" t="s">
        <v>86</v>
      </c>
      <c r="I2610" t="s">
        <v>87</v>
      </c>
    </row>
    <row r="2611" spans="1:9" x14ac:dyDescent="0.3">
      <c r="A2611">
        <v>1185732</v>
      </c>
      <c r="B2611" s="16">
        <v>44250</v>
      </c>
      <c r="C2611" t="s">
        <v>23</v>
      </c>
      <c r="D2611">
        <v>350</v>
      </c>
      <c r="E2611">
        <v>140000</v>
      </c>
      <c r="F2611">
        <v>35000</v>
      </c>
      <c r="G2611" t="s">
        <v>31</v>
      </c>
      <c r="H2611" t="s">
        <v>86</v>
      </c>
      <c r="I2611" t="s">
        <v>87</v>
      </c>
    </row>
    <row r="2612" spans="1:9" x14ac:dyDescent="0.3">
      <c r="A2612">
        <v>1185732</v>
      </c>
      <c r="B2612" s="16">
        <v>44250</v>
      </c>
      <c r="C2612" t="s">
        <v>17</v>
      </c>
      <c r="D2612">
        <v>475</v>
      </c>
      <c r="E2612">
        <v>142499.99999999997</v>
      </c>
      <c r="F2612">
        <v>49874.999999999985</v>
      </c>
      <c r="G2612" t="s">
        <v>31</v>
      </c>
      <c r="H2612" t="s">
        <v>84</v>
      </c>
      <c r="I2612" t="s">
        <v>85</v>
      </c>
    </row>
    <row r="2613" spans="1:9" x14ac:dyDescent="0.3">
      <c r="A2613">
        <v>1185732</v>
      </c>
      <c r="B2613" s="16">
        <v>44250</v>
      </c>
      <c r="C2613" t="s">
        <v>19</v>
      </c>
      <c r="D2613">
        <v>375</v>
      </c>
      <c r="E2613">
        <v>150000</v>
      </c>
      <c r="F2613">
        <v>60000</v>
      </c>
      <c r="G2613" t="s">
        <v>31</v>
      </c>
      <c r="H2613" t="s">
        <v>84</v>
      </c>
      <c r="I2613" t="s">
        <v>85</v>
      </c>
    </row>
    <row r="2614" spans="1:9" x14ac:dyDescent="0.3">
      <c r="A2614">
        <v>1185732</v>
      </c>
      <c r="B2614" s="16">
        <v>44250</v>
      </c>
      <c r="C2614" t="s">
        <v>20</v>
      </c>
      <c r="D2614">
        <v>375</v>
      </c>
      <c r="E2614">
        <v>150000</v>
      </c>
      <c r="F2614">
        <v>52500</v>
      </c>
      <c r="G2614" t="s">
        <v>31</v>
      </c>
      <c r="H2614" t="s">
        <v>84</v>
      </c>
      <c r="I2614" t="s">
        <v>85</v>
      </c>
    </row>
    <row r="2615" spans="1:9" x14ac:dyDescent="0.3">
      <c r="A2615">
        <v>1189833</v>
      </c>
      <c r="B2615" s="16">
        <v>44250</v>
      </c>
      <c r="C2615" t="s">
        <v>21</v>
      </c>
      <c r="D2615">
        <v>375</v>
      </c>
      <c r="E2615">
        <v>168750</v>
      </c>
      <c r="F2615">
        <v>67500</v>
      </c>
      <c r="G2615" t="s">
        <v>36</v>
      </c>
      <c r="H2615" t="s">
        <v>53</v>
      </c>
      <c r="I2615" t="s">
        <v>54</v>
      </c>
    </row>
    <row r="2616" spans="1:9" x14ac:dyDescent="0.3">
      <c r="A2616">
        <v>1185732</v>
      </c>
      <c r="B2616" s="16">
        <v>44251</v>
      </c>
      <c r="C2616" t="s">
        <v>22</v>
      </c>
      <c r="D2616">
        <v>39</v>
      </c>
      <c r="E2616">
        <v>1131</v>
      </c>
      <c r="F2616">
        <v>508.95</v>
      </c>
      <c r="G2616" t="s">
        <v>48</v>
      </c>
      <c r="H2616" t="s">
        <v>72</v>
      </c>
      <c r="I2616" t="s">
        <v>73</v>
      </c>
    </row>
    <row r="2617" spans="1:9" x14ac:dyDescent="0.3">
      <c r="A2617">
        <v>1128299</v>
      </c>
      <c r="B2617" s="16">
        <v>44251</v>
      </c>
      <c r="C2617" t="s">
        <v>22</v>
      </c>
      <c r="D2617">
        <v>43</v>
      </c>
      <c r="E2617">
        <v>1376</v>
      </c>
      <c r="F2617">
        <v>605.44000000000005</v>
      </c>
      <c r="G2617" t="s">
        <v>31</v>
      </c>
      <c r="H2617" t="s">
        <v>80</v>
      </c>
      <c r="I2617" t="s">
        <v>63</v>
      </c>
    </row>
    <row r="2618" spans="1:9" x14ac:dyDescent="0.3">
      <c r="A2618">
        <v>1128299</v>
      </c>
      <c r="B2618" s="16">
        <v>44251</v>
      </c>
      <c r="C2618" t="s">
        <v>22</v>
      </c>
      <c r="D2618">
        <v>38</v>
      </c>
      <c r="E2618">
        <v>1596</v>
      </c>
      <c r="F2618">
        <v>829.92000000000007</v>
      </c>
      <c r="G2618" t="s">
        <v>48</v>
      </c>
      <c r="H2618" t="s">
        <v>72</v>
      </c>
      <c r="I2618" t="s">
        <v>73</v>
      </c>
    </row>
    <row r="2619" spans="1:9" x14ac:dyDescent="0.3">
      <c r="A2619">
        <v>1185732</v>
      </c>
      <c r="B2619" s="16">
        <v>44251</v>
      </c>
      <c r="C2619" t="s">
        <v>22</v>
      </c>
      <c r="D2619">
        <v>38</v>
      </c>
      <c r="E2619">
        <v>1596</v>
      </c>
      <c r="F2619">
        <v>877.80000000000007</v>
      </c>
      <c r="G2619" t="s">
        <v>31</v>
      </c>
      <c r="H2619" t="s">
        <v>80</v>
      </c>
      <c r="I2619" t="s">
        <v>63</v>
      </c>
    </row>
    <row r="2620" spans="1:9" x14ac:dyDescent="0.3">
      <c r="A2620">
        <v>1185732</v>
      </c>
      <c r="B2620" s="16">
        <v>44251</v>
      </c>
      <c r="C2620" t="s">
        <v>21</v>
      </c>
      <c r="D2620">
        <v>64</v>
      </c>
      <c r="E2620">
        <v>1792</v>
      </c>
      <c r="F2620">
        <v>734.71999999999991</v>
      </c>
      <c r="G2620" t="s">
        <v>48</v>
      </c>
      <c r="H2620" t="s">
        <v>72</v>
      </c>
      <c r="I2620" t="s">
        <v>73</v>
      </c>
    </row>
    <row r="2621" spans="1:9" x14ac:dyDescent="0.3">
      <c r="A2621">
        <v>1128299</v>
      </c>
      <c r="B2621" s="16">
        <v>44251</v>
      </c>
      <c r="C2621" t="s">
        <v>21</v>
      </c>
      <c r="D2621">
        <v>64</v>
      </c>
      <c r="E2621">
        <v>1856</v>
      </c>
      <c r="F2621">
        <v>760.95999999999992</v>
      </c>
      <c r="G2621" t="s">
        <v>31</v>
      </c>
      <c r="H2621" t="s">
        <v>80</v>
      </c>
      <c r="I2621" t="s">
        <v>63</v>
      </c>
    </row>
    <row r="2622" spans="1:9" x14ac:dyDescent="0.3">
      <c r="A2622">
        <v>1185732</v>
      </c>
      <c r="B2622" s="16">
        <v>44251</v>
      </c>
      <c r="C2622" t="s">
        <v>21</v>
      </c>
      <c r="D2622">
        <v>58</v>
      </c>
      <c r="E2622">
        <v>2204</v>
      </c>
      <c r="F2622">
        <v>1102</v>
      </c>
      <c r="G2622" t="s">
        <v>48</v>
      </c>
      <c r="H2622" t="s">
        <v>72</v>
      </c>
      <c r="I2622" t="s">
        <v>73</v>
      </c>
    </row>
    <row r="2623" spans="1:9" x14ac:dyDescent="0.3">
      <c r="A2623">
        <v>1128299</v>
      </c>
      <c r="B2623" s="16">
        <v>44251</v>
      </c>
      <c r="C2623" t="s">
        <v>21</v>
      </c>
      <c r="D2623">
        <v>58</v>
      </c>
      <c r="E2623">
        <v>2262</v>
      </c>
      <c r="F2623">
        <v>1085.76</v>
      </c>
      <c r="G2623" t="s">
        <v>31</v>
      </c>
      <c r="H2623" t="s">
        <v>80</v>
      </c>
      <c r="I2623" t="s">
        <v>63</v>
      </c>
    </row>
    <row r="2624" spans="1:9" x14ac:dyDescent="0.3">
      <c r="A2624">
        <v>1128299</v>
      </c>
      <c r="B2624" s="16">
        <v>44251</v>
      </c>
      <c r="C2624" t="s">
        <v>23</v>
      </c>
      <c r="D2624">
        <v>98</v>
      </c>
      <c r="E2624">
        <v>2744</v>
      </c>
      <c r="F2624">
        <v>960.4</v>
      </c>
      <c r="G2624" t="s">
        <v>31</v>
      </c>
      <c r="H2624" t="s">
        <v>80</v>
      </c>
      <c r="I2624" t="s">
        <v>63</v>
      </c>
    </row>
    <row r="2625" spans="1:9" x14ac:dyDescent="0.3">
      <c r="A2625">
        <v>1185732</v>
      </c>
      <c r="B2625" s="16">
        <v>44251</v>
      </c>
      <c r="C2625" t="s">
        <v>17</v>
      </c>
      <c r="D2625">
        <v>113</v>
      </c>
      <c r="E2625">
        <v>3051</v>
      </c>
      <c r="F2625">
        <v>1403.4599999999998</v>
      </c>
      <c r="G2625" t="s">
        <v>31</v>
      </c>
      <c r="H2625" t="s">
        <v>70</v>
      </c>
      <c r="I2625" t="s">
        <v>71</v>
      </c>
    </row>
    <row r="2626" spans="1:9" x14ac:dyDescent="0.3">
      <c r="A2626">
        <v>1185732</v>
      </c>
      <c r="B2626" s="16">
        <v>44251</v>
      </c>
      <c r="C2626" t="s">
        <v>23</v>
      </c>
      <c r="D2626">
        <v>81</v>
      </c>
      <c r="E2626">
        <v>3078</v>
      </c>
      <c r="F2626">
        <v>1323.54</v>
      </c>
      <c r="G2626" t="s">
        <v>48</v>
      </c>
      <c r="H2626" t="s">
        <v>72</v>
      </c>
      <c r="I2626" t="s">
        <v>73</v>
      </c>
    </row>
    <row r="2627" spans="1:9" x14ac:dyDescent="0.3">
      <c r="A2627">
        <v>1128299</v>
      </c>
      <c r="B2627" s="16">
        <v>44251</v>
      </c>
      <c r="C2627" t="s">
        <v>23</v>
      </c>
      <c r="D2627">
        <v>85</v>
      </c>
      <c r="E2627">
        <v>3145</v>
      </c>
      <c r="F2627">
        <v>1258</v>
      </c>
      <c r="G2627" t="s">
        <v>31</v>
      </c>
      <c r="H2627" t="s">
        <v>80</v>
      </c>
      <c r="I2627" t="s">
        <v>63</v>
      </c>
    </row>
    <row r="2628" spans="1:9" x14ac:dyDescent="0.3">
      <c r="A2628">
        <v>1128299</v>
      </c>
      <c r="B2628" s="16">
        <v>44251</v>
      </c>
      <c r="C2628" t="s">
        <v>20</v>
      </c>
      <c r="D2628">
        <v>88</v>
      </c>
      <c r="E2628">
        <v>3168</v>
      </c>
      <c r="F2628">
        <v>1425.6</v>
      </c>
      <c r="G2628" t="s">
        <v>31</v>
      </c>
      <c r="H2628" t="s">
        <v>78</v>
      </c>
      <c r="I2628" t="s">
        <v>79</v>
      </c>
    </row>
    <row r="2629" spans="1:9" x14ac:dyDescent="0.3">
      <c r="A2629">
        <v>1185732</v>
      </c>
      <c r="B2629" s="16">
        <v>44251</v>
      </c>
      <c r="C2629" t="s">
        <v>23</v>
      </c>
      <c r="D2629">
        <v>107</v>
      </c>
      <c r="E2629">
        <v>3210</v>
      </c>
      <c r="F2629">
        <v>1155.5999999999999</v>
      </c>
      <c r="G2629" t="s">
        <v>48</v>
      </c>
      <c r="H2629" t="s">
        <v>72</v>
      </c>
      <c r="I2629" t="s">
        <v>73</v>
      </c>
    </row>
    <row r="2630" spans="1:9" x14ac:dyDescent="0.3">
      <c r="A2630">
        <v>1128299</v>
      </c>
      <c r="B2630" s="16">
        <v>44251</v>
      </c>
      <c r="C2630" t="s">
        <v>17</v>
      </c>
      <c r="D2630">
        <v>153</v>
      </c>
      <c r="E2630">
        <v>3366</v>
      </c>
      <c r="F2630">
        <v>1380.06</v>
      </c>
      <c r="G2630" t="s">
        <v>31</v>
      </c>
      <c r="H2630" t="s">
        <v>78</v>
      </c>
      <c r="I2630" t="s">
        <v>79</v>
      </c>
    </row>
    <row r="2631" spans="1:9" x14ac:dyDescent="0.3">
      <c r="A2631">
        <v>1128299</v>
      </c>
      <c r="B2631" s="16">
        <v>44251</v>
      </c>
      <c r="C2631" t="s">
        <v>17</v>
      </c>
      <c r="D2631">
        <v>117</v>
      </c>
      <c r="E2631">
        <v>3393</v>
      </c>
      <c r="F2631">
        <v>1526.85</v>
      </c>
      <c r="G2631" t="s">
        <v>31</v>
      </c>
      <c r="H2631" t="s">
        <v>78</v>
      </c>
      <c r="I2631" t="s">
        <v>79</v>
      </c>
    </row>
    <row r="2632" spans="1:9" x14ac:dyDescent="0.3">
      <c r="A2632">
        <v>1185732</v>
      </c>
      <c r="B2632" s="16">
        <v>44251</v>
      </c>
      <c r="C2632" t="s">
        <v>20</v>
      </c>
      <c r="D2632">
        <v>88</v>
      </c>
      <c r="E2632">
        <v>3432</v>
      </c>
      <c r="F2632">
        <v>1544.3999999999999</v>
      </c>
      <c r="G2632" t="s">
        <v>31</v>
      </c>
      <c r="H2632" t="s">
        <v>70</v>
      </c>
      <c r="I2632" t="s">
        <v>71</v>
      </c>
    </row>
    <row r="2633" spans="1:9" x14ac:dyDescent="0.3">
      <c r="A2633">
        <v>1128299</v>
      </c>
      <c r="B2633" s="16">
        <v>44251</v>
      </c>
      <c r="C2633" t="s">
        <v>20</v>
      </c>
      <c r="D2633">
        <v>123</v>
      </c>
      <c r="E2633">
        <v>3444</v>
      </c>
      <c r="F2633">
        <v>1274.28</v>
      </c>
      <c r="G2633" t="s">
        <v>31</v>
      </c>
      <c r="H2633" t="s">
        <v>78</v>
      </c>
      <c r="I2633" t="s">
        <v>79</v>
      </c>
    </row>
    <row r="2634" spans="1:9" x14ac:dyDescent="0.3">
      <c r="A2634">
        <v>1128299</v>
      </c>
      <c r="B2634" s="16">
        <v>44251</v>
      </c>
      <c r="C2634" t="s">
        <v>19</v>
      </c>
      <c r="D2634">
        <v>91</v>
      </c>
      <c r="E2634">
        <v>3549</v>
      </c>
      <c r="F2634">
        <v>1703.52</v>
      </c>
      <c r="G2634" t="s">
        <v>31</v>
      </c>
      <c r="H2634" t="s">
        <v>78</v>
      </c>
      <c r="I2634" t="s">
        <v>79</v>
      </c>
    </row>
    <row r="2635" spans="1:9" x14ac:dyDescent="0.3">
      <c r="A2635">
        <v>1128299</v>
      </c>
      <c r="B2635" s="16">
        <v>44251</v>
      </c>
      <c r="C2635" t="s">
        <v>19</v>
      </c>
      <c r="D2635">
        <v>123</v>
      </c>
      <c r="E2635">
        <v>3567</v>
      </c>
      <c r="F2635">
        <v>1498.1399999999999</v>
      </c>
      <c r="G2635" t="s">
        <v>31</v>
      </c>
      <c r="H2635" t="s">
        <v>78</v>
      </c>
      <c r="I2635" t="s">
        <v>79</v>
      </c>
    </row>
    <row r="2636" spans="1:9" x14ac:dyDescent="0.3">
      <c r="A2636">
        <v>1185732</v>
      </c>
      <c r="B2636" s="16">
        <v>44251</v>
      </c>
      <c r="C2636" t="s">
        <v>19</v>
      </c>
      <c r="D2636">
        <v>105</v>
      </c>
      <c r="E2636">
        <v>3780</v>
      </c>
      <c r="F2636">
        <v>1700.9999999999998</v>
      </c>
      <c r="G2636" t="s">
        <v>31</v>
      </c>
      <c r="H2636" t="s">
        <v>70</v>
      </c>
      <c r="I2636" t="s">
        <v>71</v>
      </c>
    </row>
    <row r="2637" spans="1:9" x14ac:dyDescent="0.3">
      <c r="A2637">
        <v>1189833</v>
      </c>
      <c r="B2637" s="16">
        <v>44251</v>
      </c>
      <c r="C2637" t="s">
        <v>22</v>
      </c>
      <c r="D2637">
        <v>98</v>
      </c>
      <c r="E2637">
        <v>5292</v>
      </c>
      <c r="F2637">
        <v>3969.0000000000005</v>
      </c>
      <c r="G2637" t="s">
        <v>36</v>
      </c>
      <c r="H2637" t="s">
        <v>53</v>
      </c>
      <c r="I2637" t="s">
        <v>54</v>
      </c>
    </row>
    <row r="2638" spans="1:9" x14ac:dyDescent="0.3">
      <c r="A2638">
        <v>1128299</v>
      </c>
      <c r="B2638" s="16">
        <v>44251</v>
      </c>
      <c r="C2638" t="s">
        <v>22</v>
      </c>
      <c r="D2638">
        <v>125</v>
      </c>
      <c r="E2638">
        <v>56250.000000000007</v>
      </c>
      <c r="F2638">
        <v>22500.000000000004</v>
      </c>
      <c r="G2638" t="s">
        <v>48</v>
      </c>
      <c r="H2638" t="s">
        <v>72</v>
      </c>
      <c r="I2638" t="s">
        <v>73</v>
      </c>
    </row>
    <row r="2639" spans="1:9" x14ac:dyDescent="0.3">
      <c r="A2639">
        <v>1185732</v>
      </c>
      <c r="B2639" s="16">
        <v>44251</v>
      </c>
      <c r="C2639" t="s">
        <v>22</v>
      </c>
      <c r="D2639">
        <v>125</v>
      </c>
      <c r="E2639">
        <v>56250.000000000007</v>
      </c>
      <c r="F2639">
        <v>22500.000000000004</v>
      </c>
      <c r="G2639" t="s">
        <v>31</v>
      </c>
      <c r="H2639" t="s">
        <v>80</v>
      </c>
      <c r="I2639" t="s">
        <v>63</v>
      </c>
    </row>
    <row r="2640" spans="1:9" x14ac:dyDescent="0.3">
      <c r="A2640">
        <v>1128299</v>
      </c>
      <c r="B2640" s="16">
        <v>44251</v>
      </c>
      <c r="C2640" t="s">
        <v>21</v>
      </c>
      <c r="D2640">
        <v>200</v>
      </c>
      <c r="E2640">
        <v>80000</v>
      </c>
      <c r="F2640">
        <v>28000</v>
      </c>
      <c r="G2640" t="s">
        <v>48</v>
      </c>
      <c r="H2640" t="s">
        <v>72</v>
      </c>
      <c r="I2640" t="s">
        <v>73</v>
      </c>
    </row>
    <row r="2641" spans="1:9" x14ac:dyDescent="0.3">
      <c r="A2641">
        <v>1185732</v>
      </c>
      <c r="B2641" s="16">
        <v>44251</v>
      </c>
      <c r="C2641" t="s">
        <v>21</v>
      </c>
      <c r="D2641">
        <v>200</v>
      </c>
      <c r="E2641">
        <v>80000</v>
      </c>
      <c r="F2641">
        <v>28000</v>
      </c>
      <c r="G2641" t="s">
        <v>31</v>
      </c>
      <c r="H2641" t="s">
        <v>80</v>
      </c>
      <c r="I2641" t="s">
        <v>63</v>
      </c>
    </row>
    <row r="2642" spans="1:9" x14ac:dyDescent="0.3">
      <c r="A2642">
        <v>1128299</v>
      </c>
      <c r="B2642" s="16">
        <v>44251</v>
      </c>
      <c r="C2642" t="s">
        <v>23</v>
      </c>
      <c r="D2642">
        <v>325</v>
      </c>
      <c r="E2642">
        <v>130000</v>
      </c>
      <c r="F2642">
        <v>39000</v>
      </c>
      <c r="G2642" t="s">
        <v>48</v>
      </c>
      <c r="H2642" t="s">
        <v>72</v>
      </c>
      <c r="I2642" t="s">
        <v>73</v>
      </c>
    </row>
    <row r="2643" spans="1:9" x14ac:dyDescent="0.3">
      <c r="A2643">
        <v>1185732</v>
      </c>
      <c r="B2643" s="16">
        <v>44251</v>
      </c>
      <c r="C2643" t="s">
        <v>23</v>
      </c>
      <c r="D2643">
        <v>325</v>
      </c>
      <c r="E2643">
        <v>130000</v>
      </c>
      <c r="F2643">
        <v>39000</v>
      </c>
      <c r="G2643" t="s">
        <v>31</v>
      </c>
      <c r="H2643" t="s">
        <v>80</v>
      </c>
      <c r="I2643" t="s">
        <v>63</v>
      </c>
    </row>
    <row r="2644" spans="1:9" x14ac:dyDescent="0.3">
      <c r="A2644">
        <v>1128299</v>
      </c>
      <c r="B2644" s="16">
        <v>44251</v>
      </c>
      <c r="C2644" t="s">
        <v>17</v>
      </c>
      <c r="D2644">
        <v>450</v>
      </c>
      <c r="E2644">
        <v>135000.00000000003</v>
      </c>
      <c r="F2644">
        <v>47250.000000000007</v>
      </c>
      <c r="G2644" t="s">
        <v>31</v>
      </c>
      <c r="H2644" t="s">
        <v>70</v>
      </c>
      <c r="I2644" t="s">
        <v>71</v>
      </c>
    </row>
    <row r="2645" spans="1:9" x14ac:dyDescent="0.3">
      <c r="A2645">
        <v>1185732</v>
      </c>
      <c r="B2645" s="16">
        <v>44251</v>
      </c>
      <c r="C2645" t="s">
        <v>17</v>
      </c>
      <c r="D2645">
        <v>450</v>
      </c>
      <c r="E2645">
        <v>135000.00000000003</v>
      </c>
      <c r="F2645">
        <v>47250.000000000007</v>
      </c>
      <c r="G2645" t="s">
        <v>31</v>
      </c>
      <c r="H2645" t="s">
        <v>78</v>
      </c>
      <c r="I2645" t="s">
        <v>79</v>
      </c>
    </row>
    <row r="2646" spans="1:9" x14ac:dyDescent="0.3">
      <c r="A2646">
        <v>1128299</v>
      </c>
      <c r="B2646" s="16">
        <v>44251</v>
      </c>
      <c r="C2646" t="s">
        <v>19</v>
      </c>
      <c r="D2646">
        <v>350</v>
      </c>
      <c r="E2646">
        <v>140000</v>
      </c>
      <c r="F2646">
        <v>49000</v>
      </c>
      <c r="G2646" t="s">
        <v>31</v>
      </c>
      <c r="H2646" t="s">
        <v>70</v>
      </c>
      <c r="I2646" t="s">
        <v>71</v>
      </c>
    </row>
    <row r="2647" spans="1:9" x14ac:dyDescent="0.3">
      <c r="A2647">
        <v>1128299</v>
      </c>
      <c r="B2647" s="16">
        <v>44251</v>
      </c>
      <c r="C2647" t="s">
        <v>20</v>
      </c>
      <c r="D2647">
        <v>350</v>
      </c>
      <c r="E2647">
        <v>140000</v>
      </c>
      <c r="F2647">
        <v>49000</v>
      </c>
      <c r="G2647" t="s">
        <v>31</v>
      </c>
      <c r="H2647" t="s">
        <v>70</v>
      </c>
      <c r="I2647" t="s">
        <v>71</v>
      </c>
    </row>
    <row r="2648" spans="1:9" x14ac:dyDescent="0.3">
      <c r="A2648">
        <v>1185732</v>
      </c>
      <c r="B2648" s="16">
        <v>44251</v>
      </c>
      <c r="C2648" t="s">
        <v>19</v>
      </c>
      <c r="D2648">
        <v>350</v>
      </c>
      <c r="E2648">
        <v>140000</v>
      </c>
      <c r="F2648">
        <v>49000</v>
      </c>
      <c r="G2648" t="s">
        <v>31</v>
      </c>
      <c r="H2648" t="s">
        <v>78</v>
      </c>
      <c r="I2648" t="s">
        <v>79</v>
      </c>
    </row>
    <row r="2649" spans="1:9" x14ac:dyDescent="0.3">
      <c r="A2649">
        <v>1185732</v>
      </c>
      <c r="B2649" s="16">
        <v>44251</v>
      </c>
      <c r="C2649" t="s">
        <v>20</v>
      </c>
      <c r="D2649">
        <v>350</v>
      </c>
      <c r="E2649">
        <v>140000</v>
      </c>
      <c r="F2649">
        <v>49000</v>
      </c>
      <c r="G2649" t="s">
        <v>31</v>
      </c>
      <c r="H2649" t="s">
        <v>78</v>
      </c>
      <c r="I2649" t="s">
        <v>79</v>
      </c>
    </row>
    <row r="2650" spans="1:9" x14ac:dyDescent="0.3">
      <c r="A2650">
        <v>1189833</v>
      </c>
      <c r="B2650" s="16">
        <v>44251</v>
      </c>
      <c r="C2650" t="s">
        <v>22</v>
      </c>
      <c r="D2650">
        <v>350</v>
      </c>
      <c r="E2650">
        <v>192499.99999999997</v>
      </c>
      <c r="F2650">
        <v>115500</v>
      </c>
      <c r="G2650" t="s">
        <v>36</v>
      </c>
      <c r="H2650" t="s">
        <v>53</v>
      </c>
      <c r="I2650" t="s">
        <v>54</v>
      </c>
    </row>
    <row r="2651" spans="1:9" x14ac:dyDescent="0.3">
      <c r="A2651">
        <v>1189833</v>
      </c>
      <c r="B2651" s="16">
        <v>44252</v>
      </c>
      <c r="C2651" t="s">
        <v>23</v>
      </c>
      <c r="D2651">
        <v>108</v>
      </c>
      <c r="E2651">
        <v>6264</v>
      </c>
      <c r="F2651">
        <v>2442.96</v>
      </c>
      <c r="G2651" t="s">
        <v>36</v>
      </c>
      <c r="H2651" t="s">
        <v>53</v>
      </c>
      <c r="I2651" t="s">
        <v>54</v>
      </c>
    </row>
    <row r="2652" spans="1:9" x14ac:dyDescent="0.3">
      <c r="A2652">
        <v>1189833</v>
      </c>
      <c r="B2652" s="16">
        <v>44252</v>
      </c>
      <c r="C2652" t="s">
        <v>23</v>
      </c>
      <c r="D2652">
        <v>400</v>
      </c>
      <c r="E2652">
        <v>240000</v>
      </c>
      <c r="F2652">
        <v>60000</v>
      </c>
      <c r="G2652" t="s">
        <v>36</v>
      </c>
      <c r="H2652" t="s">
        <v>53</v>
      </c>
      <c r="I2652" t="s">
        <v>54</v>
      </c>
    </row>
    <row r="2653" spans="1:9" x14ac:dyDescent="0.3">
      <c r="A2653">
        <v>1189833</v>
      </c>
      <c r="B2653" s="16">
        <v>44253</v>
      </c>
      <c r="C2653" t="s">
        <v>22</v>
      </c>
      <c r="D2653">
        <v>62</v>
      </c>
      <c r="E2653">
        <v>2108</v>
      </c>
      <c r="F2653">
        <v>674.56000000000006</v>
      </c>
      <c r="G2653" t="s">
        <v>31</v>
      </c>
      <c r="H2653" t="s">
        <v>88</v>
      </c>
      <c r="I2653" t="s">
        <v>89</v>
      </c>
    </row>
    <row r="2654" spans="1:9" x14ac:dyDescent="0.3">
      <c r="A2654">
        <v>1189833</v>
      </c>
      <c r="B2654" s="16">
        <v>44253</v>
      </c>
      <c r="C2654" t="s">
        <v>22</v>
      </c>
      <c r="D2654">
        <v>54</v>
      </c>
      <c r="E2654">
        <v>2430</v>
      </c>
      <c r="F2654">
        <v>1069.2</v>
      </c>
      <c r="G2654" t="s">
        <v>31</v>
      </c>
      <c r="H2654" t="s">
        <v>88</v>
      </c>
      <c r="I2654" t="s">
        <v>89</v>
      </c>
    </row>
    <row r="2655" spans="1:9" x14ac:dyDescent="0.3">
      <c r="A2655">
        <v>1189833</v>
      </c>
      <c r="B2655" s="16">
        <v>44253</v>
      </c>
      <c r="C2655" t="s">
        <v>21</v>
      </c>
      <c r="D2655">
        <v>91</v>
      </c>
      <c r="E2655">
        <v>2639</v>
      </c>
      <c r="F2655">
        <v>976.43</v>
      </c>
      <c r="G2655" t="s">
        <v>31</v>
      </c>
      <c r="H2655" t="s">
        <v>88</v>
      </c>
      <c r="I2655" t="s">
        <v>89</v>
      </c>
    </row>
    <row r="2656" spans="1:9" x14ac:dyDescent="0.3">
      <c r="A2656">
        <v>1189833</v>
      </c>
      <c r="B2656" s="16">
        <v>44253</v>
      </c>
      <c r="C2656" t="s">
        <v>21</v>
      </c>
      <c r="D2656">
        <v>74</v>
      </c>
      <c r="E2656">
        <v>3182</v>
      </c>
      <c r="F2656">
        <v>1559.18</v>
      </c>
      <c r="G2656" t="s">
        <v>31</v>
      </c>
      <c r="H2656" t="s">
        <v>88</v>
      </c>
      <c r="I2656" t="s">
        <v>89</v>
      </c>
    </row>
    <row r="2657" spans="1:9" x14ac:dyDescent="0.3">
      <c r="A2657">
        <v>1189833</v>
      </c>
      <c r="B2657" s="16">
        <v>44253</v>
      </c>
      <c r="C2657" t="s">
        <v>23</v>
      </c>
      <c r="D2657">
        <v>104</v>
      </c>
      <c r="E2657">
        <v>4264</v>
      </c>
      <c r="F2657">
        <v>1620.32</v>
      </c>
      <c r="G2657" t="s">
        <v>31</v>
      </c>
      <c r="H2657" t="s">
        <v>88</v>
      </c>
      <c r="I2657" t="s">
        <v>89</v>
      </c>
    </row>
    <row r="2658" spans="1:9" x14ac:dyDescent="0.3">
      <c r="A2658">
        <v>1189833</v>
      </c>
      <c r="B2658" s="16">
        <v>44253</v>
      </c>
      <c r="C2658" t="s">
        <v>20</v>
      </c>
      <c r="D2658">
        <v>111</v>
      </c>
      <c r="E2658">
        <v>4551</v>
      </c>
      <c r="F2658">
        <v>2093.46</v>
      </c>
      <c r="G2658" t="s">
        <v>31</v>
      </c>
      <c r="H2658" t="s">
        <v>86</v>
      </c>
      <c r="I2658" t="s">
        <v>87</v>
      </c>
    </row>
    <row r="2659" spans="1:9" x14ac:dyDescent="0.3">
      <c r="A2659">
        <v>1189833</v>
      </c>
      <c r="B2659" s="16">
        <v>44253</v>
      </c>
      <c r="C2659" t="s">
        <v>20</v>
      </c>
      <c r="D2659">
        <v>132</v>
      </c>
      <c r="E2659">
        <v>4620</v>
      </c>
      <c r="F2659">
        <v>1847.9999999999998</v>
      </c>
      <c r="G2659" t="s">
        <v>31</v>
      </c>
      <c r="H2659" t="s">
        <v>86</v>
      </c>
      <c r="I2659" t="s">
        <v>87</v>
      </c>
    </row>
    <row r="2660" spans="1:9" x14ac:dyDescent="0.3">
      <c r="A2660">
        <v>1189833</v>
      </c>
      <c r="B2660" s="16">
        <v>44253</v>
      </c>
      <c r="C2660" t="s">
        <v>19</v>
      </c>
      <c r="D2660">
        <v>106</v>
      </c>
      <c r="E2660">
        <v>4664</v>
      </c>
      <c r="F2660">
        <v>2565.2000000000003</v>
      </c>
      <c r="G2660" t="s">
        <v>31</v>
      </c>
      <c r="H2660" t="s">
        <v>86</v>
      </c>
      <c r="I2660" t="s">
        <v>87</v>
      </c>
    </row>
    <row r="2661" spans="1:9" x14ac:dyDescent="0.3">
      <c r="A2661">
        <v>1189833</v>
      </c>
      <c r="B2661" s="16">
        <v>44253</v>
      </c>
      <c r="C2661" t="s">
        <v>17</v>
      </c>
      <c r="D2661">
        <v>173</v>
      </c>
      <c r="E2661">
        <v>4671</v>
      </c>
      <c r="F2661">
        <v>1868.3999999999999</v>
      </c>
      <c r="G2661" t="s">
        <v>31</v>
      </c>
      <c r="H2661" t="s">
        <v>86</v>
      </c>
      <c r="I2661" t="s">
        <v>87</v>
      </c>
    </row>
    <row r="2662" spans="1:9" x14ac:dyDescent="0.3">
      <c r="A2662">
        <v>1189833</v>
      </c>
      <c r="B2662" s="16">
        <v>44253</v>
      </c>
      <c r="C2662" t="s">
        <v>17</v>
      </c>
      <c r="D2662">
        <v>147</v>
      </c>
      <c r="E2662">
        <v>4851</v>
      </c>
      <c r="F2662">
        <v>2376.9899999999998</v>
      </c>
      <c r="G2662" t="s">
        <v>31</v>
      </c>
      <c r="H2662" t="s">
        <v>86</v>
      </c>
      <c r="I2662" t="s">
        <v>87</v>
      </c>
    </row>
    <row r="2663" spans="1:9" x14ac:dyDescent="0.3">
      <c r="A2663">
        <v>1189833</v>
      </c>
      <c r="B2663" s="16">
        <v>44253</v>
      </c>
      <c r="C2663" t="s">
        <v>19</v>
      </c>
      <c r="D2663">
        <v>136</v>
      </c>
      <c r="E2663">
        <v>4896</v>
      </c>
      <c r="F2663">
        <v>2301.1200000000003</v>
      </c>
      <c r="G2663" t="s">
        <v>31</v>
      </c>
      <c r="H2663" t="s">
        <v>86</v>
      </c>
      <c r="I2663" t="s">
        <v>87</v>
      </c>
    </row>
    <row r="2664" spans="1:9" x14ac:dyDescent="0.3">
      <c r="A2664">
        <v>1189833</v>
      </c>
      <c r="B2664" s="16">
        <v>44253</v>
      </c>
      <c r="C2664" t="s">
        <v>23</v>
      </c>
      <c r="D2664">
        <v>140</v>
      </c>
      <c r="E2664">
        <v>4900</v>
      </c>
      <c r="F2664">
        <v>1372.0000000000002</v>
      </c>
      <c r="G2664" t="s">
        <v>31</v>
      </c>
      <c r="H2664" t="s">
        <v>88</v>
      </c>
      <c r="I2664" t="s">
        <v>89</v>
      </c>
    </row>
    <row r="2665" spans="1:9" x14ac:dyDescent="0.3">
      <c r="A2665">
        <v>1189833</v>
      </c>
      <c r="B2665" s="16">
        <v>44253</v>
      </c>
      <c r="C2665" t="s">
        <v>17</v>
      </c>
      <c r="D2665">
        <v>167</v>
      </c>
      <c r="E2665">
        <v>6346</v>
      </c>
      <c r="F2665">
        <v>3744.1400000000003</v>
      </c>
      <c r="G2665" t="s">
        <v>36</v>
      </c>
      <c r="H2665" t="s">
        <v>53</v>
      </c>
      <c r="I2665" t="s">
        <v>54</v>
      </c>
    </row>
    <row r="2666" spans="1:9" x14ac:dyDescent="0.3">
      <c r="A2666">
        <v>1189833</v>
      </c>
      <c r="B2666" s="16">
        <v>44253</v>
      </c>
      <c r="C2666" t="s">
        <v>22</v>
      </c>
      <c r="D2666">
        <v>200</v>
      </c>
      <c r="E2666">
        <v>100000.00000000003</v>
      </c>
      <c r="F2666">
        <v>30000.000000000007</v>
      </c>
      <c r="G2666" t="s">
        <v>31</v>
      </c>
      <c r="H2666" t="s">
        <v>88</v>
      </c>
      <c r="I2666" t="s">
        <v>89</v>
      </c>
    </row>
    <row r="2667" spans="1:9" x14ac:dyDescent="0.3">
      <c r="A2667">
        <v>1189833</v>
      </c>
      <c r="B2667" s="16">
        <v>44253</v>
      </c>
      <c r="C2667" t="s">
        <v>21</v>
      </c>
      <c r="D2667">
        <v>275</v>
      </c>
      <c r="E2667">
        <v>123750</v>
      </c>
      <c r="F2667">
        <v>43312.5</v>
      </c>
      <c r="G2667" t="s">
        <v>31</v>
      </c>
      <c r="H2667" t="s">
        <v>88</v>
      </c>
      <c r="I2667" t="s">
        <v>89</v>
      </c>
    </row>
    <row r="2668" spans="1:9" x14ac:dyDescent="0.3">
      <c r="A2668">
        <v>1189833</v>
      </c>
      <c r="B2668" s="16">
        <v>44253</v>
      </c>
      <c r="C2668" t="s">
        <v>23</v>
      </c>
      <c r="D2668">
        <v>400</v>
      </c>
      <c r="E2668">
        <v>180000</v>
      </c>
      <c r="F2668">
        <v>45000</v>
      </c>
      <c r="G2668" t="s">
        <v>31</v>
      </c>
      <c r="H2668" t="s">
        <v>88</v>
      </c>
      <c r="I2668" t="s">
        <v>89</v>
      </c>
    </row>
    <row r="2669" spans="1:9" x14ac:dyDescent="0.3">
      <c r="A2669">
        <v>1189833</v>
      </c>
      <c r="B2669" s="16">
        <v>44253</v>
      </c>
      <c r="C2669" t="s">
        <v>17</v>
      </c>
      <c r="D2669">
        <v>525</v>
      </c>
      <c r="E2669">
        <v>183749.99999999997</v>
      </c>
      <c r="F2669">
        <v>64312.499999999985</v>
      </c>
      <c r="G2669" t="s">
        <v>31</v>
      </c>
      <c r="H2669" t="s">
        <v>86</v>
      </c>
      <c r="I2669" t="s">
        <v>87</v>
      </c>
    </row>
    <row r="2670" spans="1:9" x14ac:dyDescent="0.3">
      <c r="A2670">
        <v>1189833</v>
      </c>
      <c r="B2670" s="16">
        <v>44253</v>
      </c>
      <c r="C2670" t="s">
        <v>19</v>
      </c>
      <c r="D2670">
        <v>425</v>
      </c>
      <c r="E2670">
        <v>191250</v>
      </c>
      <c r="F2670">
        <v>76500</v>
      </c>
      <c r="G2670" t="s">
        <v>31</v>
      </c>
      <c r="H2670" t="s">
        <v>86</v>
      </c>
      <c r="I2670" t="s">
        <v>87</v>
      </c>
    </row>
    <row r="2671" spans="1:9" x14ac:dyDescent="0.3">
      <c r="A2671">
        <v>1189833</v>
      </c>
      <c r="B2671" s="16">
        <v>44253</v>
      </c>
      <c r="C2671" t="s">
        <v>20</v>
      </c>
      <c r="D2671">
        <v>425</v>
      </c>
      <c r="E2671">
        <v>191250</v>
      </c>
      <c r="F2671">
        <v>66937.5</v>
      </c>
      <c r="G2671" t="s">
        <v>31</v>
      </c>
      <c r="H2671" t="s">
        <v>86</v>
      </c>
      <c r="I2671" t="s">
        <v>87</v>
      </c>
    </row>
    <row r="2672" spans="1:9" x14ac:dyDescent="0.3">
      <c r="A2672">
        <v>1189833</v>
      </c>
      <c r="B2672" s="16">
        <v>44253</v>
      </c>
      <c r="C2672" t="s">
        <v>17</v>
      </c>
      <c r="D2672">
        <v>575</v>
      </c>
      <c r="E2672">
        <v>230000</v>
      </c>
      <c r="F2672">
        <v>103500</v>
      </c>
      <c r="G2672" t="s">
        <v>36</v>
      </c>
      <c r="H2672" t="s">
        <v>53</v>
      </c>
      <c r="I2672" t="s">
        <v>54</v>
      </c>
    </row>
    <row r="2673" spans="1:9" x14ac:dyDescent="0.3">
      <c r="A2673">
        <v>1189833</v>
      </c>
      <c r="B2673" s="16">
        <v>44254</v>
      </c>
      <c r="C2673" t="s">
        <v>19</v>
      </c>
      <c r="D2673">
        <v>173</v>
      </c>
      <c r="E2673">
        <v>7266</v>
      </c>
      <c r="F2673">
        <v>2979.06</v>
      </c>
      <c r="G2673" t="s">
        <v>36</v>
      </c>
      <c r="H2673" t="s">
        <v>53</v>
      </c>
      <c r="I2673" t="s">
        <v>54</v>
      </c>
    </row>
    <row r="2674" spans="1:9" x14ac:dyDescent="0.3">
      <c r="A2674">
        <v>1189833</v>
      </c>
      <c r="B2674" s="16">
        <v>44254</v>
      </c>
      <c r="C2674" t="s">
        <v>19</v>
      </c>
      <c r="D2674">
        <v>575</v>
      </c>
      <c r="E2674">
        <v>258750.00000000003</v>
      </c>
      <c r="F2674">
        <v>77625</v>
      </c>
      <c r="G2674" t="s">
        <v>36</v>
      </c>
      <c r="H2674" t="s">
        <v>53</v>
      </c>
      <c r="I2674" t="s">
        <v>54</v>
      </c>
    </row>
    <row r="2675" spans="1:9" x14ac:dyDescent="0.3">
      <c r="A2675">
        <v>1189833</v>
      </c>
      <c r="B2675" s="16">
        <v>44255</v>
      </c>
      <c r="C2675" t="s">
        <v>20</v>
      </c>
      <c r="D2675">
        <v>123</v>
      </c>
      <c r="E2675">
        <v>4551</v>
      </c>
      <c r="F2675">
        <v>2594.0700000000002</v>
      </c>
      <c r="G2675" t="s">
        <v>36</v>
      </c>
      <c r="H2675" t="s">
        <v>53</v>
      </c>
      <c r="I2675" t="s">
        <v>54</v>
      </c>
    </row>
    <row r="2676" spans="1:9" x14ac:dyDescent="0.3">
      <c r="A2676">
        <v>1189833</v>
      </c>
      <c r="B2676" s="16">
        <v>44255</v>
      </c>
      <c r="C2676" t="s">
        <v>20</v>
      </c>
      <c r="D2676">
        <v>425</v>
      </c>
      <c r="E2676">
        <v>170000</v>
      </c>
      <c r="F2676">
        <v>76500</v>
      </c>
      <c r="G2676" t="s">
        <v>36</v>
      </c>
      <c r="H2676" t="s">
        <v>53</v>
      </c>
      <c r="I2676" t="s">
        <v>54</v>
      </c>
    </row>
    <row r="2677" spans="1:9" x14ac:dyDescent="0.3">
      <c r="A2677">
        <v>1189833</v>
      </c>
      <c r="B2677" s="16">
        <v>44256</v>
      </c>
      <c r="C2677" t="s">
        <v>21</v>
      </c>
      <c r="D2677">
        <v>119</v>
      </c>
      <c r="E2677">
        <v>4641</v>
      </c>
      <c r="F2677">
        <v>2552.5499999999997</v>
      </c>
      <c r="G2677" t="s">
        <v>36</v>
      </c>
      <c r="H2677" t="s">
        <v>53</v>
      </c>
      <c r="I2677" t="s">
        <v>54</v>
      </c>
    </row>
    <row r="2678" spans="1:9" x14ac:dyDescent="0.3">
      <c r="A2678">
        <v>1189833</v>
      </c>
      <c r="B2678" s="16">
        <v>44256</v>
      </c>
      <c r="C2678" t="s">
        <v>21</v>
      </c>
      <c r="D2678">
        <v>425</v>
      </c>
      <c r="E2678">
        <v>170000</v>
      </c>
      <c r="F2678">
        <v>68000</v>
      </c>
      <c r="G2678" t="s">
        <v>36</v>
      </c>
      <c r="H2678" t="s">
        <v>53</v>
      </c>
      <c r="I2678" t="s">
        <v>54</v>
      </c>
    </row>
    <row r="2679" spans="1:9" x14ac:dyDescent="0.3">
      <c r="A2679">
        <v>1128299</v>
      </c>
      <c r="B2679" s="16">
        <v>44257</v>
      </c>
      <c r="C2679" t="s">
        <v>21</v>
      </c>
      <c r="D2679">
        <v>20</v>
      </c>
      <c r="E2679">
        <v>280</v>
      </c>
      <c r="F2679">
        <v>114.8</v>
      </c>
      <c r="G2679" t="s">
        <v>36</v>
      </c>
      <c r="H2679" t="s">
        <v>114</v>
      </c>
      <c r="I2679" t="s">
        <v>115</v>
      </c>
    </row>
    <row r="2680" spans="1:9" x14ac:dyDescent="0.3">
      <c r="A2680">
        <v>1128299</v>
      </c>
      <c r="B2680" s="16">
        <v>44257</v>
      </c>
      <c r="C2680" t="s">
        <v>20</v>
      </c>
      <c r="D2680">
        <v>59</v>
      </c>
      <c r="E2680">
        <v>531</v>
      </c>
      <c r="F2680">
        <v>233.64000000000001</v>
      </c>
      <c r="G2680" t="s">
        <v>36</v>
      </c>
      <c r="H2680" t="s">
        <v>114</v>
      </c>
      <c r="I2680" t="s">
        <v>115</v>
      </c>
    </row>
    <row r="2681" spans="1:9" x14ac:dyDescent="0.3">
      <c r="A2681">
        <v>1128299</v>
      </c>
      <c r="B2681" s="16">
        <v>44257</v>
      </c>
      <c r="C2681" t="s">
        <v>19</v>
      </c>
      <c r="D2681">
        <v>44</v>
      </c>
      <c r="E2681">
        <v>836</v>
      </c>
      <c r="F2681">
        <v>418</v>
      </c>
      <c r="G2681" t="s">
        <v>36</v>
      </c>
      <c r="H2681" t="s">
        <v>114</v>
      </c>
      <c r="I2681" t="s">
        <v>115</v>
      </c>
    </row>
    <row r="2682" spans="1:9" x14ac:dyDescent="0.3">
      <c r="A2682">
        <v>1128299</v>
      </c>
      <c r="B2682" s="16">
        <v>44257</v>
      </c>
      <c r="C2682" t="s">
        <v>22</v>
      </c>
      <c r="D2682">
        <v>34</v>
      </c>
      <c r="E2682">
        <v>986</v>
      </c>
      <c r="F2682">
        <v>601.46</v>
      </c>
      <c r="G2682" t="s">
        <v>36</v>
      </c>
      <c r="H2682" t="s">
        <v>114</v>
      </c>
      <c r="I2682" t="s">
        <v>115</v>
      </c>
    </row>
    <row r="2683" spans="1:9" x14ac:dyDescent="0.3">
      <c r="A2683">
        <v>1128299</v>
      </c>
      <c r="B2683" s="16">
        <v>44257</v>
      </c>
      <c r="C2683" t="s">
        <v>23</v>
      </c>
      <c r="D2683">
        <v>63</v>
      </c>
      <c r="E2683">
        <v>1134</v>
      </c>
      <c r="F2683">
        <v>612.36</v>
      </c>
      <c r="G2683" t="s">
        <v>36</v>
      </c>
      <c r="H2683" t="s">
        <v>114</v>
      </c>
      <c r="I2683" t="s">
        <v>115</v>
      </c>
    </row>
    <row r="2684" spans="1:9" x14ac:dyDescent="0.3">
      <c r="A2684">
        <v>1128299</v>
      </c>
      <c r="B2684" s="16">
        <v>44257</v>
      </c>
      <c r="C2684" t="s">
        <v>17</v>
      </c>
      <c r="D2684">
        <v>141</v>
      </c>
      <c r="E2684">
        <v>2679</v>
      </c>
      <c r="F2684">
        <v>1098.3899999999999</v>
      </c>
      <c r="G2684" t="s">
        <v>36</v>
      </c>
      <c r="H2684" t="s">
        <v>114</v>
      </c>
      <c r="I2684" t="s">
        <v>115</v>
      </c>
    </row>
    <row r="2685" spans="1:9" x14ac:dyDescent="0.3">
      <c r="A2685">
        <v>1197831</v>
      </c>
      <c r="B2685" s="16">
        <v>44257</v>
      </c>
      <c r="C2685" t="s">
        <v>21</v>
      </c>
      <c r="D2685">
        <v>124</v>
      </c>
      <c r="E2685">
        <v>3100</v>
      </c>
      <c r="F2685">
        <v>1674</v>
      </c>
      <c r="G2685" t="s">
        <v>48</v>
      </c>
      <c r="H2685" t="s">
        <v>94</v>
      </c>
      <c r="I2685" t="s">
        <v>95</v>
      </c>
    </row>
    <row r="2686" spans="1:9" x14ac:dyDescent="0.3">
      <c r="A2686">
        <v>1197831</v>
      </c>
      <c r="B2686" s="16">
        <v>44257</v>
      </c>
      <c r="C2686" t="s">
        <v>20</v>
      </c>
      <c r="D2686">
        <v>181</v>
      </c>
      <c r="E2686">
        <v>3439</v>
      </c>
      <c r="F2686">
        <v>1788.28</v>
      </c>
      <c r="G2686" t="s">
        <v>48</v>
      </c>
      <c r="H2686" t="s">
        <v>94</v>
      </c>
      <c r="I2686" t="s">
        <v>95</v>
      </c>
    </row>
    <row r="2687" spans="1:9" x14ac:dyDescent="0.3">
      <c r="A2687">
        <v>1197831</v>
      </c>
      <c r="B2687" s="16">
        <v>44257</v>
      </c>
      <c r="C2687" t="s">
        <v>19</v>
      </c>
      <c r="D2687">
        <v>150</v>
      </c>
      <c r="E2687">
        <v>4350</v>
      </c>
      <c r="F2687">
        <v>1957.4999999999998</v>
      </c>
      <c r="G2687" t="s">
        <v>48</v>
      </c>
      <c r="H2687" t="s">
        <v>94</v>
      </c>
      <c r="I2687" t="s">
        <v>95</v>
      </c>
    </row>
    <row r="2688" spans="1:9" x14ac:dyDescent="0.3">
      <c r="A2688">
        <v>1197831</v>
      </c>
      <c r="B2688" s="16">
        <v>44257</v>
      </c>
      <c r="C2688" t="s">
        <v>23</v>
      </c>
      <c r="D2688">
        <v>169</v>
      </c>
      <c r="E2688">
        <v>4563</v>
      </c>
      <c r="F2688">
        <v>2829.06</v>
      </c>
      <c r="G2688" t="s">
        <v>48</v>
      </c>
      <c r="H2688" t="s">
        <v>94</v>
      </c>
      <c r="I2688" t="s">
        <v>95</v>
      </c>
    </row>
    <row r="2689" spans="1:9" x14ac:dyDescent="0.3">
      <c r="A2689">
        <v>1189833</v>
      </c>
      <c r="B2689" s="16">
        <v>44257</v>
      </c>
      <c r="C2689" t="s">
        <v>22</v>
      </c>
      <c r="D2689">
        <v>113</v>
      </c>
      <c r="E2689">
        <v>5763</v>
      </c>
      <c r="F2689">
        <v>4264.6200000000008</v>
      </c>
      <c r="G2689" t="s">
        <v>36</v>
      </c>
      <c r="H2689" t="s">
        <v>53</v>
      </c>
      <c r="I2689" t="s">
        <v>54</v>
      </c>
    </row>
    <row r="2690" spans="1:9" x14ac:dyDescent="0.3">
      <c r="A2690">
        <v>1197831</v>
      </c>
      <c r="B2690" s="16">
        <v>44257</v>
      </c>
      <c r="C2690" t="s">
        <v>22</v>
      </c>
      <c r="D2690">
        <v>158</v>
      </c>
      <c r="E2690">
        <v>5846</v>
      </c>
      <c r="F2690">
        <v>2630.7</v>
      </c>
      <c r="G2690" t="s">
        <v>48</v>
      </c>
      <c r="H2690" t="s">
        <v>94</v>
      </c>
      <c r="I2690" t="s">
        <v>95</v>
      </c>
    </row>
    <row r="2691" spans="1:9" x14ac:dyDescent="0.3">
      <c r="A2691">
        <v>1197831</v>
      </c>
      <c r="B2691" s="16">
        <v>44257</v>
      </c>
      <c r="C2691" t="s">
        <v>17</v>
      </c>
      <c r="D2691">
        <v>276</v>
      </c>
      <c r="E2691">
        <v>7728</v>
      </c>
      <c r="F2691">
        <v>4173.12</v>
      </c>
      <c r="G2691" t="s">
        <v>48</v>
      </c>
      <c r="H2691" t="s">
        <v>94</v>
      </c>
      <c r="I2691" t="s">
        <v>95</v>
      </c>
    </row>
    <row r="2692" spans="1:9" x14ac:dyDescent="0.3">
      <c r="A2692">
        <v>1128299</v>
      </c>
      <c r="B2692" s="16">
        <v>44257</v>
      </c>
      <c r="C2692" t="s">
        <v>21</v>
      </c>
      <c r="D2692">
        <v>75</v>
      </c>
      <c r="E2692">
        <v>11249.999999999998</v>
      </c>
      <c r="F2692">
        <v>3374.9999999999995</v>
      </c>
      <c r="G2692" t="s">
        <v>36</v>
      </c>
      <c r="H2692" t="s">
        <v>114</v>
      </c>
      <c r="I2692" t="s">
        <v>115</v>
      </c>
    </row>
    <row r="2693" spans="1:9" x14ac:dyDescent="0.3">
      <c r="A2693">
        <v>1128299</v>
      </c>
      <c r="B2693" s="16">
        <v>44257</v>
      </c>
      <c r="C2693" t="s">
        <v>20</v>
      </c>
      <c r="D2693">
        <v>225</v>
      </c>
      <c r="E2693">
        <v>22500.000000000007</v>
      </c>
      <c r="F2693">
        <v>6750.0000000000018</v>
      </c>
      <c r="G2693" t="s">
        <v>36</v>
      </c>
      <c r="H2693" t="s">
        <v>114</v>
      </c>
      <c r="I2693" t="s">
        <v>115</v>
      </c>
    </row>
    <row r="2694" spans="1:9" x14ac:dyDescent="0.3">
      <c r="A2694">
        <v>1128299</v>
      </c>
      <c r="B2694" s="16">
        <v>44257</v>
      </c>
      <c r="C2694" t="s">
        <v>19</v>
      </c>
      <c r="D2694">
        <v>175</v>
      </c>
      <c r="E2694">
        <v>35000.000000000007</v>
      </c>
      <c r="F2694">
        <v>12250.000000000002</v>
      </c>
      <c r="G2694" t="s">
        <v>36</v>
      </c>
      <c r="H2694" t="s">
        <v>114</v>
      </c>
      <c r="I2694" t="s">
        <v>115</v>
      </c>
    </row>
    <row r="2695" spans="1:9" x14ac:dyDescent="0.3">
      <c r="A2695">
        <v>1128299</v>
      </c>
      <c r="B2695" s="16">
        <v>44257</v>
      </c>
      <c r="C2695" t="s">
        <v>22</v>
      </c>
      <c r="D2695">
        <v>125</v>
      </c>
      <c r="E2695">
        <v>37500.000000000007</v>
      </c>
      <c r="F2695">
        <v>18750.000000000004</v>
      </c>
      <c r="G2695" t="s">
        <v>36</v>
      </c>
      <c r="H2695" t="s">
        <v>114</v>
      </c>
      <c r="I2695" t="s">
        <v>115</v>
      </c>
    </row>
    <row r="2696" spans="1:9" x14ac:dyDescent="0.3">
      <c r="A2696">
        <v>1128299</v>
      </c>
      <c r="B2696" s="16">
        <v>44257</v>
      </c>
      <c r="C2696" t="s">
        <v>23</v>
      </c>
      <c r="D2696">
        <v>225</v>
      </c>
      <c r="E2696">
        <v>45000.000000000007</v>
      </c>
      <c r="F2696">
        <v>18000.000000000004</v>
      </c>
      <c r="G2696" t="s">
        <v>36</v>
      </c>
      <c r="H2696" t="s">
        <v>114</v>
      </c>
      <c r="I2696" t="s">
        <v>115</v>
      </c>
    </row>
    <row r="2697" spans="1:9" x14ac:dyDescent="0.3">
      <c r="A2697">
        <v>1128299</v>
      </c>
      <c r="B2697" s="16">
        <v>44257</v>
      </c>
      <c r="C2697" t="s">
        <v>17</v>
      </c>
      <c r="D2697">
        <v>470</v>
      </c>
      <c r="E2697">
        <v>94000.000000000015</v>
      </c>
      <c r="F2697">
        <v>28200.000000000004</v>
      </c>
      <c r="G2697" t="s">
        <v>36</v>
      </c>
      <c r="H2697" t="s">
        <v>114</v>
      </c>
      <c r="I2697" t="s">
        <v>115</v>
      </c>
    </row>
    <row r="2698" spans="1:9" x14ac:dyDescent="0.3">
      <c r="A2698">
        <v>1197831</v>
      </c>
      <c r="B2698" s="16">
        <v>44257</v>
      </c>
      <c r="C2698" t="s">
        <v>21</v>
      </c>
      <c r="D2698">
        <v>475</v>
      </c>
      <c r="E2698">
        <v>118749.99999999997</v>
      </c>
      <c r="F2698">
        <v>47499.999999999993</v>
      </c>
      <c r="G2698" t="s">
        <v>48</v>
      </c>
      <c r="H2698" t="s">
        <v>94</v>
      </c>
      <c r="I2698" t="s">
        <v>95</v>
      </c>
    </row>
    <row r="2699" spans="1:9" x14ac:dyDescent="0.3">
      <c r="A2699">
        <v>1197831</v>
      </c>
      <c r="B2699" s="16">
        <v>44257</v>
      </c>
      <c r="C2699" t="s">
        <v>20</v>
      </c>
      <c r="D2699">
        <v>625</v>
      </c>
      <c r="E2699">
        <v>125000</v>
      </c>
      <c r="F2699">
        <v>50000</v>
      </c>
      <c r="G2699" t="s">
        <v>48</v>
      </c>
      <c r="H2699" t="s">
        <v>94</v>
      </c>
      <c r="I2699" t="s">
        <v>95</v>
      </c>
    </row>
    <row r="2700" spans="1:9" x14ac:dyDescent="0.3">
      <c r="A2700">
        <v>1197831</v>
      </c>
      <c r="B2700" s="16">
        <v>44257</v>
      </c>
      <c r="C2700" t="s">
        <v>19</v>
      </c>
      <c r="D2700">
        <v>600</v>
      </c>
      <c r="E2700">
        <v>180000</v>
      </c>
      <c r="F2700">
        <v>62999.999999999993</v>
      </c>
      <c r="G2700" t="s">
        <v>48</v>
      </c>
      <c r="H2700" t="s">
        <v>94</v>
      </c>
      <c r="I2700" t="s">
        <v>95</v>
      </c>
    </row>
    <row r="2701" spans="1:9" x14ac:dyDescent="0.3">
      <c r="A2701">
        <v>1197831</v>
      </c>
      <c r="B2701" s="16">
        <v>44257</v>
      </c>
      <c r="C2701" t="s">
        <v>23</v>
      </c>
      <c r="D2701">
        <v>625</v>
      </c>
      <c r="E2701">
        <v>187500</v>
      </c>
      <c r="F2701">
        <v>93750</v>
      </c>
      <c r="G2701" t="s">
        <v>48</v>
      </c>
      <c r="H2701" t="s">
        <v>94</v>
      </c>
      <c r="I2701" t="s">
        <v>95</v>
      </c>
    </row>
    <row r="2702" spans="1:9" x14ac:dyDescent="0.3">
      <c r="A2702">
        <v>1189833</v>
      </c>
      <c r="B2702" s="16">
        <v>44257</v>
      </c>
      <c r="C2702" t="s">
        <v>22</v>
      </c>
      <c r="D2702">
        <v>375</v>
      </c>
      <c r="E2702">
        <v>206249.99999999997</v>
      </c>
      <c r="F2702">
        <v>123750</v>
      </c>
      <c r="G2702" t="s">
        <v>36</v>
      </c>
      <c r="H2702" t="s">
        <v>53</v>
      </c>
      <c r="I2702" t="s">
        <v>54</v>
      </c>
    </row>
    <row r="2703" spans="1:9" x14ac:dyDescent="0.3">
      <c r="A2703">
        <v>1197831</v>
      </c>
      <c r="B2703" s="16">
        <v>44257</v>
      </c>
      <c r="C2703" t="s">
        <v>22</v>
      </c>
      <c r="D2703">
        <v>525</v>
      </c>
      <c r="E2703">
        <v>210000.00000000003</v>
      </c>
      <c r="F2703">
        <v>73500</v>
      </c>
      <c r="G2703" t="s">
        <v>48</v>
      </c>
      <c r="H2703" t="s">
        <v>94</v>
      </c>
      <c r="I2703" t="s">
        <v>95</v>
      </c>
    </row>
    <row r="2704" spans="1:9" x14ac:dyDescent="0.3">
      <c r="A2704">
        <v>1197831</v>
      </c>
      <c r="B2704" s="16">
        <v>44257</v>
      </c>
      <c r="C2704" t="s">
        <v>17</v>
      </c>
      <c r="D2704">
        <v>920</v>
      </c>
      <c r="E2704">
        <v>276000</v>
      </c>
      <c r="F2704">
        <v>110400</v>
      </c>
      <c r="G2704" t="s">
        <v>48</v>
      </c>
      <c r="H2704" t="s">
        <v>94</v>
      </c>
      <c r="I2704" t="s">
        <v>95</v>
      </c>
    </row>
    <row r="2705" spans="1:9" x14ac:dyDescent="0.3">
      <c r="A2705">
        <v>1197831</v>
      </c>
      <c r="B2705" s="16">
        <v>44258</v>
      </c>
      <c r="C2705" t="s">
        <v>21</v>
      </c>
      <c r="D2705">
        <v>34</v>
      </c>
      <c r="E2705">
        <v>918</v>
      </c>
      <c r="F2705">
        <v>293.76</v>
      </c>
      <c r="G2705" t="s">
        <v>15</v>
      </c>
      <c r="H2705" t="s">
        <v>125</v>
      </c>
      <c r="I2705" t="s">
        <v>126</v>
      </c>
    </row>
    <row r="2706" spans="1:9" x14ac:dyDescent="0.3">
      <c r="A2706">
        <v>1197831</v>
      </c>
      <c r="B2706" s="16">
        <v>44258</v>
      </c>
      <c r="C2706" t="s">
        <v>21</v>
      </c>
      <c r="D2706">
        <v>30</v>
      </c>
      <c r="E2706">
        <v>960</v>
      </c>
      <c r="F2706">
        <v>403.2</v>
      </c>
      <c r="G2706" t="s">
        <v>15</v>
      </c>
      <c r="H2706" t="s">
        <v>125</v>
      </c>
      <c r="I2706" t="s">
        <v>126</v>
      </c>
    </row>
    <row r="2707" spans="1:9" x14ac:dyDescent="0.3">
      <c r="A2707">
        <v>1197831</v>
      </c>
      <c r="B2707" s="16">
        <v>44258</v>
      </c>
      <c r="C2707" t="s">
        <v>20</v>
      </c>
      <c r="D2707">
        <v>75</v>
      </c>
      <c r="E2707">
        <v>1725</v>
      </c>
      <c r="F2707">
        <v>552</v>
      </c>
      <c r="G2707" t="s">
        <v>15</v>
      </c>
      <c r="H2707" t="s">
        <v>125</v>
      </c>
      <c r="I2707" t="s">
        <v>126</v>
      </c>
    </row>
    <row r="2708" spans="1:9" x14ac:dyDescent="0.3">
      <c r="A2708">
        <v>1197831</v>
      </c>
      <c r="B2708" s="16">
        <v>44258</v>
      </c>
      <c r="C2708" t="s">
        <v>22</v>
      </c>
      <c r="D2708">
        <v>39</v>
      </c>
      <c r="E2708">
        <v>1872</v>
      </c>
      <c r="F2708">
        <v>748.80000000000007</v>
      </c>
      <c r="G2708" t="s">
        <v>15</v>
      </c>
      <c r="H2708" t="s">
        <v>125</v>
      </c>
      <c r="I2708" t="s">
        <v>126</v>
      </c>
    </row>
    <row r="2709" spans="1:9" x14ac:dyDescent="0.3">
      <c r="A2709">
        <v>1197831</v>
      </c>
      <c r="B2709" s="16">
        <v>44258</v>
      </c>
      <c r="C2709" t="s">
        <v>20</v>
      </c>
      <c r="D2709">
        <v>68</v>
      </c>
      <c r="E2709">
        <v>1972</v>
      </c>
      <c r="F2709">
        <v>887.39999999999986</v>
      </c>
      <c r="G2709" t="s">
        <v>15</v>
      </c>
      <c r="H2709" t="s">
        <v>125</v>
      </c>
      <c r="I2709" t="s">
        <v>126</v>
      </c>
    </row>
    <row r="2710" spans="1:9" x14ac:dyDescent="0.3">
      <c r="A2710">
        <v>1197831</v>
      </c>
      <c r="B2710" s="16">
        <v>44258</v>
      </c>
      <c r="C2710" t="s">
        <v>22</v>
      </c>
      <c r="D2710">
        <v>53</v>
      </c>
      <c r="E2710">
        <v>2067</v>
      </c>
      <c r="F2710">
        <v>702.78</v>
      </c>
      <c r="G2710" t="s">
        <v>15</v>
      </c>
      <c r="H2710" t="s">
        <v>125</v>
      </c>
      <c r="I2710" t="s">
        <v>126</v>
      </c>
    </row>
    <row r="2711" spans="1:9" x14ac:dyDescent="0.3">
      <c r="A2711">
        <v>1197831</v>
      </c>
      <c r="B2711" s="16">
        <v>44258</v>
      </c>
      <c r="C2711" t="s">
        <v>19</v>
      </c>
      <c r="D2711">
        <v>56</v>
      </c>
      <c r="E2711">
        <v>2128</v>
      </c>
      <c r="F2711">
        <v>1149.1200000000001</v>
      </c>
      <c r="G2711" t="s">
        <v>15</v>
      </c>
      <c r="H2711" t="s">
        <v>125</v>
      </c>
      <c r="I2711" t="s">
        <v>126</v>
      </c>
    </row>
    <row r="2712" spans="1:9" x14ac:dyDescent="0.3">
      <c r="A2712">
        <v>1197831</v>
      </c>
      <c r="B2712" s="16">
        <v>44258</v>
      </c>
      <c r="C2712" t="s">
        <v>19</v>
      </c>
      <c r="D2712">
        <v>68</v>
      </c>
      <c r="E2712">
        <v>2176</v>
      </c>
      <c r="F2712">
        <v>979.2</v>
      </c>
      <c r="G2712" t="s">
        <v>15</v>
      </c>
      <c r="H2712" t="s">
        <v>125</v>
      </c>
      <c r="I2712" t="s">
        <v>126</v>
      </c>
    </row>
    <row r="2713" spans="1:9" x14ac:dyDescent="0.3">
      <c r="A2713">
        <v>1197831</v>
      </c>
      <c r="B2713" s="16">
        <v>44258</v>
      </c>
      <c r="C2713" t="s">
        <v>23</v>
      </c>
      <c r="D2713">
        <v>85</v>
      </c>
      <c r="E2713">
        <v>2465</v>
      </c>
      <c r="F2713">
        <v>961.34999999999991</v>
      </c>
      <c r="G2713" t="s">
        <v>15</v>
      </c>
      <c r="H2713" t="s">
        <v>125</v>
      </c>
      <c r="I2713" t="s">
        <v>126</v>
      </c>
    </row>
    <row r="2714" spans="1:9" x14ac:dyDescent="0.3">
      <c r="A2714">
        <v>1197831</v>
      </c>
      <c r="B2714" s="16">
        <v>44258</v>
      </c>
      <c r="C2714" t="s">
        <v>23</v>
      </c>
      <c r="D2714">
        <v>73</v>
      </c>
      <c r="E2714">
        <v>2774</v>
      </c>
      <c r="F2714">
        <v>1359.26</v>
      </c>
      <c r="G2714" t="s">
        <v>15</v>
      </c>
      <c r="H2714" t="s">
        <v>125</v>
      </c>
      <c r="I2714" t="s">
        <v>126</v>
      </c>
    </row>
    <row r="2715" spans="1:9" x14ac:dyDescent="0.3">
      <c r="A2715">
        <v>1197831</v>
      </c>
      <c r="B2715" s="16">
        <v>44258</v>
      </c>
      <c r="C2715" t="s">
        <v>17</v>
      </c>
      <c r="D2715">
        <v>182</v>
      </c>
      <c r="E2715">
        <v>4732</v>
      </c>
      <c r="F2715">
        <v>2034.7600000000002</v>
      </c>
      <c r="G2715" t="s">
        <v>15</v>
      </c>
      <c r="H2715" t="s">
        <v>125</v>
      </c>
      <c r="I2715" t="s">
        <v>126</v>
      </c>
    </row>
    <row r="2716" spans="1:9" x14ac:dyDescent="0.3">
      <c r="A2716">
        <v>1197831</v>
      </c>
      <c r="B2716" s="16">
        <v>44258</v>
      </c>
      <c r="C2716" t="s">
        <v>17</v>
      </c>
      <c r="D2716">
        <v>130</v>
      </c>
      <c r="E2716">
        <v>5070</v>
      </c>
      <c r="F2716">
        <v>2535</v>
      </c>
      <c r="G2716" t="s">
        <v>15</v>
      </c>
      <c r="H2716" t="s">
        <v>125</v>
      </c>
      <c r="I2716" t="s">
        <v>126</v>
      </c>
    </row>
    <row r="2717" spans="1:9" x14ac:dyDescent="0.3">
      <c r="A2717">
        <v>1189833</v>
      </c>
      <c r="B2717" s="16">
        <v>44258</v>
      </c>
      <c r="C2717" t="s">
        <v>23</v>
      </c>
      <c r="D2717">
        <v>133</v>
      </c>
      <c r="E2717">
        <v>7448</v>
      </c>
      <c r="F2717">
        <v>2830.2400000000002</v>
      </c>
      <c r="G2717" t="s">
        <v>36</v>
      </c>
      <c r="H2717" t="s">
        <v>53</v>
      </c>
      <c r="I2717" t="s">
        <v>54</v>
      </c>
    </row>
    <row r="2718" spans="1:9" x14ac:dyDescent="0.3">
      <c r="A2718">
        <v>1197831</v>
      </c>
      <c r="B2718" s="16">
        <v>44258</v>
      </c>
      <c r="C2718" t="s">
        <v>21</v>
      </c>
      <c r="D2718">
        <v>100</v>
      </c>
      <c r="E2718">
        <v>35000</v>
      </c>
      <c r="F2718">
        <v>10500</v>
      </c>
      <c r="G2718" t="s">
        <v>15</v>
      </c>
      <c r="H2718" t="s">
        <v>125</v>
      </c>
      <c r="I2718" t="s">
        <v>126</v>
      </c>
    </row>
    <row r="2719" spans="1:9" x14ac:dyDescent="0.3">
      <c r="A2719">
        <v>1197831</v>
      </c>
      <c r="B2719" s="16">
        <v>44258</v>
      </c>
      <c r="C2719" t="s">
        <v>22</v>
      </c>
      <c r="D2719">
        <v>150</v>
      </c>
      <c r="E2719">
        <v>75000</v>
      </c>
      <c r="F2719">
        <v>22500</v>
      </c>
      <c r="G2719" t="s">
        <v>15</v>
      </c>
      <c r="H2719" t="s">
        <v>125</v>
      </c>
      <c r="I2719" t="s">
        <v>126</v>
      </c>
    </row>
    <row r="2720" spans="1:9" x14ac:dyDescent="0.3">
      <c r="A2720">
        <v>1197831</v>
      </c>
      <c r="B2720" s="16">
        <v>44258</v>
      </c>
      <c r="C2720" t="s">
        <v>20</v>
      </c>
      <c r="D2720">
        <v>250</v>
      </c>
      <c r="E2720">
        <v>75000.000000000015</v>
      </c>
      <c r="F2720">
        <v>22500.000000000004</v>
      </c>
      <c r="G2720" t="s">
        <v>15</v>
      </c>
      <c r="H2720" t="s">
        <v>125</v>
      </c>
      <c r="I2720" t="s">
        <v>126</v>
      </c>
    </row>
    <row r="2721" spans="1:9" x14ac:dyDescent="0.3">
      <c r="A2721">
        <v>1197831</v>
      </c>
      <c r="B2721" s="16">
        <v>44258</v>
      </c>
      <c r="C2721" t="s">
        <v>19</v>
      </c>
      <c r="D2721">
        <v>225</v>
      </c>
      <c r="E2721">
        <v>90000</v>
      </c>
      <c r="F2721">
        <v>36000</v>
      </c>
      <c r="G2721" t="s">
        <v>15</v>
      </c>
      <c r="H2721" t="s">
        <v>125</v>
      </c>
      <c r="I2721" t="s">
        <v>126</v>
      </c>
    </row>
    <row r="2722" spans="1:9" x14ac:dyDescent="0.3">
      <c r="A2722">
        <v>1197831</v>
      </c>
      <c r="B2722" s="16">
        <v>44258</v>
      </c>
      <c r="C2722" t="s">
        <v>23</v>
      </c>
      <c r="D2722">
        <v>250</v>
      </c>
      <c r="E2722">
        <v>100000</v>
      </c>
      <c r="F2722">
        <v>35000</v>
      </c>
      <c r="G2722" t="s">
        <v>15</v>
      </c>
      <c r="H2722" t="s">
        <v>125</v>
      </c>
      <c r="I2722" t="s">
        <v>126</v>
      </c>
    </row>
    <row r="2723" spans="1:9" x14ac:dyDescent="0.3">
      <c r="A2723">
        <v>1197831</v>
      </c>
      <c r="B2723" s="16">
        <v>44258</v>
      </c>
      <c r="C2723" t="s">
        <v>17</v>
      </c>
      <c r="D2723">
        <v>520</v>
      </c>
      <c r="E2723">
        <v>208000</v>
      </c>
      <c r="F2723">
        <v>83200</v>
      </c>
      <c r="G2723" t="s">
        <v>15</v>
      </c>
      <c r="H2723" t="s">
        <v>125</v>
      </c>
      <c r="I2723" t="s">
        <v>126</v>
      </c>
    </row>
    <row r="2724" spans="1:9" x14ac:dyDescent="0.3">
      <c r="A2724">
        <v>1189833</v>
      </c>
      <c r="B2724" s="16">
        <v>44258</v>
      </c>
      <c r="C2724" t="s">
        <v>23</v>
      </c>
      <c r="D2724">
        <v>475</v>
      </c>
      <c r="E2724">
        <v>285000</v>
      </c>
      <c r="F2724">
        <v>71250</v>
      </c>
      <c r="G2724" t="s">
        <v>36</v>
      </c>
      <c r="H2724" t="s">
        <v>53</v>
      </c>
      <c r="I2724" t="s">
        <v>54</v>
      </c>
    </row>
    <row r="2725" spans="1:9" x14ac:dyDescent="0.3">
      <c r="A2725">
        <v>1189833</v>
      </c>
      <c r="B2725" s="16">
        <v>44259</v>
      </c>
      <c r="C2725" t="s">
        <v>17</v>
      </c>
      <c r="D2725">
        <v>196</v>
      </c>
      <c r="E2725">
        <v>8036</v>
      </c>
      <c r="F2725">
        <v>4500.1600000000008</v>
      </c>
      <c r="G2725" t="s">
        <v>36</v>
      </c>
      <c r="H2725" t="s">
        <v>53</v>
      </c>
      <c r="I2725" t="s">
        <v>54</v>
      </c>
    </row>
    <row r="2726" spans="1:9" x14ac:dyDescent="0.3">
      <c r="A2726">
        <v>1189833</v>
      </c>
      <c r="B2726" s="16">
        <v>44259</v>
      </c>
      <c r="C2726" t="s">
        <v>17</v>
      </c>
      <c r="D2726">
        <v>675</v>
      </c>
      <c r="E2726">
        <v>303750</v>
      </c>
      <c r="F2726">
        <v>136687.5</v>
      </c>
      <c r="G2726" t="s">
        <v>36</v>
      </c>
      <c r="H2726" t="s">
        <v>53</v>
      </c>
      <c r="I2726" t="s">
        <v>54</v>
      </c>
    </row>
    <row r="2727" spans="1:9" x14ac:dyDescent="0.3">
      <c r="A2727">
        <v>1185732</v>
      </c>
      <c r="B2727" s="16">
        <v>44260</v>
      </c>
      <c r="C2727" t="s">
        <v>21</v>
      </c>
      <c r="D2727">
        <v>28</v>
      </c>
      <c r="E2727">
        <v>392</v>
      </c>
      <c r="F2727">
        <v>164.64</v>
      </c>
      <c r="G2727" t="s">
        <v>36</v>
      </c>
      <c r="H2727" t="s">
        <v>112</v>
      </c>
      <c r="I2727" t="s">
        <v>113</v>
      </c>
    </row>
    <row r="2728" spans="1:9" x14ac:dyDescent="0.3">
      <c r="A2728">
        <v>1185732</v>
      </c>
      <c r="B2728" s="16">
        <v>44260</v>
      </c>
      <c r="C2728" t="s">
        <v>20</v>
      </c>
      <c r="D2728">
        <v>65</v>
      </c>
      <c r="E2728">
        <v>585</v>
      </c>
      <c r="F2728">
        <v>234</v>
      </c>
      <c r="G2728" t="s">
        <v>36</v>
      </c>
      <c r="H2728" t="s">
        <v>112</v>
      </c>
      <c r="I2728" t="s">
        <v>113</v>
      </c>
    </row>
    <row r="2729" spans="1:9" x14ac:dyDescent="0.3">
      <c r="A2729">
        <v>1185732</v>
      </c>
      <c r="B2729" s="16">
        <v>44260</v>
      </c>
      <c r="C2729" t="s">
        <v>19</v>
      </c>
      <c r="D2729">
        <v>47</v>
      </c>
      <c r="E2729">
        <v>893</v>
      </c>
      <c r="F2729">
        <v>401.84999999999997</v>
      </c>
      <c r="G2729" t="s">
        <v>36</v>
      </c>
      <c r="H2729" t="s">
        <v>112</v>
      </c>
      <c r="I2729" t="s">
        <v>113</v>
      </c>
    </row>
    <row r="2730" spans="1:9" x14ac:dyDescent="0.3">
      <c r="A2730">
        <v>1185732</v>
      </c>
      <c r="B2730" s="16">
        <v>44260</v>
      </c>
      <c r="C2730" t="s">
        <v>22</v>
      </c>
      <c r="D2730">
        <v>39</v>
      </c>
      <c r="E2730">
        <v>1092</v>
      </c>
      <c r="F2730">
        <v>698.88</v>
      </c>
      <c r="G2730" t="s">
        <v>36</v>
      </c>
      <c r="H2730" t="s">
        <v>112</v>
      </c>
      <c r="I2730" t="s">
        <v>113</v>
      </c>
    </row>
    <row r="2731" spans="1:9" x14ac:dyDescent="0.3">
      <c r="A2731">
        <v>1185732</v>
      </c>
      <c r="B2731" s="16">
        <v>44260</v>
      </c>
      <c r="C2731" t="s">
        <v>23</v>
      </c>
      <c r="D2731">
        <v>68</v>
      </c>
      <c r="E2731">
        <v>1360</v>
      </c>
      <c r="F2731">
        <v>720.80000000000007</v>
      </c>
      <c r="G2731" t="s">
        <v>36</v>
      </c>
      <c r="H2731" t="s">
        <v>112</v>
      </c>
      <c r="I2731" t="s">
        <v>113</v>
      </c>
    </row>
    <row r="2732" spans="1:9" x14ac:dyDescent="0.3">
      <c r="A2732">
        <v>1185732</v>
      </c>
      <c r="B2732" s="16">
        <v>44260</v>
      </c>
      <c r="C2732" t="s">
        <v>17</v>
      </c>
      <c r="D2732">
        <v>136</v>
      </c>
      <c r="E2732">
        <v>2584</v>
      </c>
      <c r="F2732">
        <v>1033.6000000000001</v>
      </c>
      <c r="G2732" t="s">
        <v>36</v>
      </c>
      <c r="H2732" t="s">
        <v>112</v>
      </c>
      <c r="I2732" t="s">
        <v>113</v>
      </c>
    </row>
    <row r="2733" spans="1:9" x14ac:dyDescent="0.3">
      <c r="A2733">
        <v>1185732</v>
      </c>
      <c r="B2733" s="16">
        <v>44260</v>
      </c>
      <c r="C2733" t="s">
        <v>21</v>
      </c>
      <c r="D2733">
        <v>144</v>
      </c>
      <c r="E2733">
        <v>3888</v>
      </c>
      <c r="F2733">
        <v>1632.96</v>
      </c>
      <c r="G2733" t="s">
        <v>48</v>
      </c>
      <c r="H2733" t="s">
        <v>92</v>
      </c>
      <c r="I2733" t="s">
        <v>93</v>
      </c>
    </row>
    <row r="2734" spans="1:9" x14ac:dyDescent="0.3">
      <c r="A2734">
        <v>1185732</v>
      </c>
      <c r="B2734" s="16">
        <v>44260</v>
      </c>
      <c r="C2734" t="s">
        <v>20</v>
      </c>
      <c r="D2734">
        <v>181</v>
      </c>
      <c r="E2734">
        <v>4344</v>
      </c>
      <c r="F2734">
        <v>1650.72</v>
      </c>
      <c r="G2734" t="s">
        <v>48</v>
      </c>
      <c r="H2734" t="s">
        <v>92</v>
      </c>
      <c r="I2734" t="s">
        <v>93</v>
      </c>
    </row>
    <row r="2735" spans="1:9" x14ac:dyDescent="0.3">
      <c r="A2735">
        <v>1185732</v>
      </c>
      <c r="B2735" s="16">
        <v>44260</v>
      </c>
      <c r="C2735" t="s">
        <v>23</v>
      </c>
      <c r="D2735">
        <v>189</v>
      </c>
      <c r="E2735">
        <v>6048</v>
      </c>
      <c r="F2735">
        <v>3810.2400000000002</v>
      </c>
      <c r="G2735" t="s">
        <v>48</v>
      </c>
      <c r="H2735" t="s">
        <v>92</v>
      </c>
      <c r="I2735" t="s">
        <v>93</v>
      </c>
    </row>
    <row r="2736" spans="1:9" x14ac:dyDescent="0.3">
      <c r="A2736">
        <v>1185732</v>
      </c>
      <c r="B2736" s="16">
        <v>44260</v>
      </c>
      <c r="C2736" t="s">
        <v>19</v>
      </c>
      <c r="D2736">
        <v>210</v>
      </c>
      <c r="E2736">
        <v>6720</v>
      </c>
      <c r="F2736">
        <v>3292.7999999999997</v>
      </c>
      <c r="G2736" t="s">
        <v>48</v>
      </c>
      <c r="H2736" t="s">
        <v>92</v>
      </c>
      <c r="I2736" t="s">
        <v>93</v>
      </c>
    </row>
    <row r="2737" spans="1:9" x14ac:dyDescent="0.3">
      <c r="A2737">
        <v>1185732</v>
      </c>
      <c r="B2737" s="16">
        <v>44260</v>
      </c>
      <c r="C2737" t="s">
        <v>22</v>
      </c>
      <c r="D2737">
        <v>181</v>
      </c>
      <c r="E2737">
        <v>7421</v>
      </c>
      <c r="F2737">
        <v>3562.08</v>
      </c>
      <c r="G2737" t="s">
        <v>48</v>
      </c>
      <c r="H2737" t="s">
        <v>92</v>
      </c>
      <c r="I2737" t="s">
        <v>93</v>
      </c>
    </row>
    <row r="2738" spans="1:9" x14ac:dyDescent="0.3">
      <c r="A2738">
        <v>1189833</v>
      </c>
      <c r="B2738" s="16">
        <v>44260</v>
      </c>
      <c r="C2738" t="s">
        <v>19</v>
      </c>
      <c r="D2738">
        <v>182</v>
      </c>
      <c r="E2738">
        <v>8190</v>
      </c>
      <c r="F2738">
        <v>3521.7</v>
      </c>
      <c r="G2738" t="s">
        <v>36</v>
      </c>
      <c r="H2738" t="s">
        <v>53</v>
      </c>
      <c r="I2738" t="s">
        <v>54</v>
      </c>
    </row>
    <row r="2739" spans="1:9" x14ac:dyDescent="0.3">
      <c r="A2739">
        <v>1185732</v>
      </c>
      <c r="B2739" s="16">
        <v>44260</v>
      </c>
      <c r="C2739" t="s">
        <v>17</v>
      </c>
      <c r="D2739">
        <v>265</v>
      </c>
      <c r="E2739">
        <v>8745</v>
      </c>
      <c r="F2739">
        <v>5072.1000000000004</v>
      </c>
      <c r="G2739" t="s">
        <v>48</v>
      </c>
      <c r="H2739" t="s">
        <v>92</v>
      </c>
      <c r="I2739" t="s">
        <v>93</v>
      </c>
    </row>
    <row r="2740" spans="1:9" x14ac:dyDescent="0.3">
      <c r="A2740">
        <v>1185732</v>
      </c>
      <c r="B2740" s="16">
        <v>44260</v>
      </c>
      <c r="C2740" t="s">
        <v>21</v>
      </c>
      <c r="D2740">
        <v>100</v>
      </c>
      <c r="E2740">
        <v>14999.999999999996</v>
      </c>
      <c r="F2740">
        <v>4499.9999999999991</v>
      </c>
      <c r="G2740" t="s">
        <v>36</v>
      </c>
      <c r="H2740" t="s">
        <v>112</v>
      </c>
      <c r="I2740" t="s">
        <v>113</v>
      </c>
    </row>
    <row r="2741" spans="1:9" x14ac:dyDescent="0.3">
      <c r="A2741">
        <v>1185732</v>
      </c>
      <c r="B2741" s="16">
        <v>44260</v>
      </c>
      <c r="C2741" t="s">
        <v>20</v>
      </c>
      <c r="D2741">
        <v>225</v>
      </c>
      <c r="E2741">
        <v>22500.000000000007</v>
      </c>
      <c r="F2741">
        <v>6750.0000000000018</v>
      </c>
      <c r="G2741" t="s">
        <v>36</v>
      </c>
      <c r="H2741" t="s">
        <v>112</v>
      </c>
      <c r="I2741" t="s">
        <v>113</v>
      </c>
    </row>
    <row r="2742" spans="1:9" x14ac:dyDescent="0.3">
      <c r="A2742">
        <v>1185732</v>
      </c>
      <c r="B2742" s="16">
        <v>44260</v>
      </c>
      <c r="C2742" t="s">
        <v>19</v>
      </c>
      <c r="D2742">
        <v>175</v>
      </c>
      <c r="E2742">
        <v>35000.000000000007</v>
      </c>
      <c r="F2742">
        <v>12250.000000000002</v>
      </c>
      <c r="G2742" t="s">
        <v>36</v>
      </c>
      <c r="H2742" t="s">
        <v>112</v>
      </c>
      <c r="I2742" t="s">
        <v>113</v>
      </c>
    </row>
    <row r="2743" spans="1:9" x14ac:dyDescent="0.3">
      <c r="A2743">
        <v>1185732</v>
      </c>
      <c r="B2743" s="16">
        <v>44260</v>
      </c>
      <c r="C2743" t="s">
        <v>22</v>
      </c>
      <c r="D2743">
        <v>150</v>
      </c>
      <c r="E2743">
        <v>45000.000000000007</v>
      </c>
      <c r="F2743">
        <v>22500.000000000004</v>
      </c>
      <c r="G2743" t="s">
        <v>36</v>
      </c>
      <c r="H2743" t="s">
        <v>112</v>
      </c>
      <c r="I2743" t="s">
        <v>113</v>
      </c>
    </row>
    <row r="2744" spans="1:9" x14ac:dyDescent="0.3">
      <c r="A2744">
        <v>1185732</v>
      </c>
      <c r="B2744" s="16">
        <v>44260</v>
      </c>
      <c r="C2744" t="s">
        <v>23</v>
      </c>
      <c r="D2744">
        <v>250</v>
      </c>
      <c r="E2744">
        <v>50000.000000000007</v>
      </c>
      <c r="F2744">
        <v>20000.000000000004</v>
      </c>
      <c r="G2744" t="s">
        <v>36</v>
      </c>
      <c r="H2744" t="s">
        <v>112</v>
      </c>
      <c r="I2744" t="s">
        <v>113</v>
      </c>
    </row>
    <row r="2745" spans="1:9" x14ac:dyDescent="0.3">
      <c r="A2745">
        <v>1185732</v>
      </c>
      <c r="B2745" s="16">
        <v>44260</v>
      </c>
      <c r="C2745" t="s">
        <v>17</v>
      </c>
      <c r="D2745">
        <v>470</v>
      </c>
      <c r="E2745">
        <v>94000.000000000015</v>
      </c>
      <c r="F2745">
        <v>28200.000000000004</v>
      </c>
      <c r="G2745" t="s">
        <v>36</v>
      </c>
      <c r="H2745" t="s">
        <v>112</v>
      </c>
      <c r="I2745" t="s">
        <v>113</v>
      </c>
    </row>
    <row r="2746" spans="1:9" x14ac:dyDescent="0.3">
      <c r="A2746">
        <v>1185732</v>
      </c>
      <c r="B2746" s="16">
        <v>44260</v>
      </c>
      <c r="C2746" t="s">
        <v>21</v>
      </c>
      <c r="D2746">
        <v>575</v>
      </c>
      <c r="E2746">
        <v>172499.99999999997</v>
      </c>
      <c r="F2746">
        <v>51749.999999999993</v>
      </c>
      <c r="G2746" t="s">
        <v>48</v>
      </c>
      <c r="H2746" t="s">
        <v>92</v>
      </c>
      <c r="I2746" t="s">
        <v>93</v>
      </c>
    </row>
    <row r="2747" spans="1:9" x14ac:dyDescent="0.3">
      <c r="A2747">
        <v>1185732</v>
      </c>
      <c r="B2747" s="16">
        <v>44260</v>
      </c>
      <c r="C2747" t="s">
        <v>20</v>
      </c>
      <c r="D2747">
        <v>725</v>
      </c>
      <c r="E2747">
        <v>181250</v>
      </c>
      <c r="F2747">
        <v>45312.5</v>
      </c>
      <c r="G2747" t="s">
        <v>48</v>
      </c>
      <c r="H2747" t="s">
        <v>92</v>
      </c>
      <c r="I2747" t="s">
        <v>93</v>
      </c>
    </row>
    <row r="2748" spans="1:9" x14ac:dyDescent="0.3">
      <c r="A2748">
        <v>1185732</v>
      </c>
      <c r="B2748" s="16">
        <v>44260</v>
      </c>
      <c r="C2748" t="s">
        <v>19</v>
      </c>
      <c r="D2748">
        <v>700</v>
      </c>
      <c r="E2748">
        <v>245000</v>
      </c>
      <c r="F2748">
        <v>85750</v>
      </c>
      <c r="G2748" t="s">
        <v>48</v>
      </c>
      <c r="H2748" t="s">
        <v>92</v>
      </c>
      <c r="I2748" t="s">
        <v>93</v>
      </c>
    </row>
    <row r="2749" spans="1:9" x14ac:dyDescent="0.3">
      <c r="A2749">
        <v>1185732</v>
      </c>
      <c r="B2749" s="16">
        <v>44260</v>
      </c>
      <c r="C2749" t="s">
        <v>23</v>
      </c>
      <c r="D2749">
        <v>725</v>
      </c>
      <c r="E2749">
        <v>253750</v>
      </c>
      <c r="F2749">
        <v>126875</v>
      </c>
      <c r="G2749" t="s">
        <v>48</v>
      </c>
      <c r="H2749" t="s">
        <v>92</v>
      </c>
      <c r="I2749" t="s">
        <v>93</v>
      </c>
    </row>
    <row r="2750" spans="1:9" x14ac:dyDescent="0.3">
      <c r="A2750">
        <v>1185732</v>
      </c>
      <c r="B2750" s="16">
        <v>44260</v>
      </c>
      <c r="C2750" t="s">
        <v>22</v>
      </c>
      <c r="D2750">
        <v>625</v>
      </c>
      <c r="E2750">
        <v>281250.00000000006</v>
      </c>
      <c r="F2750">
        <v>98437.500000000015</v>
      </c>
      <c r="G2750" t="s">
        <v>48</v>
      </c>
      <c r="H2750" t="s">
        <v>92</v>
      </c>
      <c r="I2750" t="s">
        <v>93</v>
      </c>
    </row>
    <row r="2751" spans="1:9" x14ac:dyDescent="0.3">
      <c r="A2751">
        <v>1189833</v>
      </c>
      <c r="B2751" s="16">
        <v>44260</v>
      </c>
      <c r="C2751" t="s">
        <v>19</v>
      </c>
      <c r="D2751">
        <v>675</v>
      </c>
      <c r="E2751">
        <v>337500</v>
      </c>
      <c r="F2751">
        <v>101250</v>
      </c>
      <c r="G2751" t="s">
        <v>36</v>
      </c>
      <c r="H2751" t="s">
        <v>53</v>
      </c>
      <c r="I2751" t="s">
        <v>54</v>
      </c>
    </row>
    <row r="2752" spans="1:9" x14ac:dyDescent="0.3">
      <c r="A2752">
        <v>1185732</v>
      </c>
      <c r="B2752" s="16">
        <v>44260</v>
      </c>
      <c r="C2752" t="s">
        <v>17</v>
      </c>
      <c r="D2752">
        <v>1020</v>
      </c>
      <c r="E2752">
        <v>357000</v>
      </c>
      <c r="F2752">
        <v>160650</v>
      </c>
      <c r="G2752" t="s">
        <v>48</v>
      </c>
      <c r="H2752" t="s">
        <v>92</v>
      </c>
      <c r="I2752" t="s">
        <v>93</v>
      </c>
    </row>
    <row r="2753" spans="1:9" x14ac:dyDescent="0.3">
      <c r="A2753">
        <v>1185732</v>
      </c>
      <c r="B2753" s="16">
        <v>44261</v>
      </c>
      <c r="C2753" t="s">
        <v>21</v>
      </c>
      <c r="D2753">
        <v>8</v>
      </c>
      <c r="E2753">
        <v>160</v>
      </c>
      <c r="F2753">
        <v>75.2</v>
      </c>
      <c r="G2753" t="s">
        <v>15</v>
      </c>
      <c r="H2753" t="s">
        <v>127</v>
      </c>
      <c r="I2753" t="s">
        <v>128</v>
      </c>
    </row>
    <row r="2754" spans="1:9" x14ac:dyDescent="0.3">
      <c r="A2754">
        <v>1185732</v>
      </c>
      <c r="B2754" s="16">
        <v>44261</v>
      </c>
      <c r="C2754" t="s">
        <v>21</v>
      </c>
      <c r="D2754">
        <v>8</v>
      </c>
      <c r="E2754">
        <v>232</v>
      </c>
      <c r="F2754">
        <v>116</v>
      </c>
      <c r="G2754" t="s">
        <v>15</v>
      </c>
      <c r="H2754" t="s">
        <v>127</v>
      </c>
      <c r="I2754" t="s">
        <v>128</v>
      </c>
    </row>
    <row r="2755" spans="1:9" x14ac:dyDescent="0.3">
      <c r="A2755">
        <v>1189833</v>
      </c>
      <c r="B2755" s="16">
        <v>44261</v>
      </c>
      <c r="C2755" t="s">
        <v>21</v>
      </c>
      <c r="D2755">
        <v>22</v>
      </c>
      <c r="E2755">
        <v>594</v>
      </c>
      <c r="F2755">
        <v>308.88</v>
      </c>
      <c r="G2755" t="s">
        <v>15</v>
      </c>
      <c r="H2755" t="s">
        <v>123</v>
      </c>
      <c r="I2755" t="s">
        <v>124</v>
      </c>
    </row>
    <row r="2756" spans="1:9" x14ac:dyDescent="0.3">
      <c r="A2756">
        <v>1185732</v>
      </c>
      <c r="B2756" s="16">
        <v>44261</v>
      </c>
      <c r="C2756" t="s">
        <v>22</v>
      </c>
      <c r="D2756">
        <v>25</v>
      </c>
      <c r="E2756">
        <v>825</v>
      </c>
      <c r="F2756">
        <v>297</v>
      </c>
      <c r="G2756" t="s">
        <v>15</v>
      </c>
      <c r="H2756" t="s">
        <v>127</v>
      </c>
      <c r="I2756" t="s">
        <v>128</v>
      </c>
    </row>
    <row r="2757" spans="1:9" x14ac:dyDescent="0.3">
      <c r="A2757">
        <v>1185732</v>
      </c>
      <c r="B2757" s="16">
        <v>44261</v>
      </c>
      <c r="C2757" t="s">
        <v>22</v>
      </c>
      <c r="D2757">
        <v>20</v>
      </c>
      <c r="E2757">
        <v>880</v>
      </c>
      <c r="F2757">
        <v>395.99999999999994</v>
      </c>
      <c r="G2757" t="s">
        <v>15</v>
      </c>
      <c r="H2757" t="s">
        <v>127</v>
      </c>
      <c r="I2757" t="s">
        <v>128</v>
      </c>
    </row>
    <row r="2758" spans="1:9" x14ac:dyDescent="0.3">
      <c r="A2758">
        <v>1185732</v>
      </c>
      <c r="B2758" s="16">
        <v>44261</v>
      </c>
      <c r="C2758" t="s">
        <v>20</v>
      </c>
      <c r="D2758">
        <v>56</v>
      </c>
      <c r="E2758">
        <v>952</v>
      </c>
      <c r="F2758">
        <v>447.44000000000005</v>
      </c>
      <c r="G2758" t="s">
        <v>15</v>
      </c>
      <c r="H2758" t="s">
        <v>127</v>
      </c>
      <c r="I2758" t="s">
        <v>128</v>
      </c>
    </row>
    <row r="2759" spans="1:9" x14ac:dyDescent="0.3">
      <c r="A2759">
        <v>1185732</v>
      </c>
      <c r="B2759" s="16">
        <v>44261</v>
      </c>
      <c r="C2759" t="s">
        <v>20</v>
      </c>
      <c r="D2759">
        <v>51</v>
      </c>
      <c r="E2759">
        <v>1173</v>
      </c>
      <c r="F2759">
        <v>609.96</v>
      </c>
      <c r="G2759" t="s">
        <v>15</v>
      </c>
      <c r="H2759" t="s">
        <v>127</v>
      </c>
      <c r="I2759" t="s">
        <v>128</v>
      </c>
    </row>
    <row r="2760" spans="1:9" x14ac:dyDescent="0.3">
      <c r="A2760">
        <v>1185732</v>
      </c>
      <c r="B2760" s="16">
        <v>44261</v>
      </c>
      <c r="C2760" t="s">
        <v>19</v>
      </c>
      <c r="D2760">
        <v>45</v>
      </c>
      <c r="E2760">
        <v>1215</v>
      </c>
      <c r="F2760">
        <v>473.84999999999997</v>
      </c>
      <c r="G2760" t="s">
        <v>15</v>
      </c>
      <c r="H2760" t="s">
        <v>127</v>
      </c>
      <c r="I2760" t="s">
        <v>128</v>
      </c>
    </row>
    <row r="2761" spans="1:9" x14ac:dyDescent="0.3">
      <c r="A2761">
        <v>1189833</v>
      </c>
      <c r="B2761" s="16">
        <v>44261</v>
      </c>
      <c r="C2761" t="s">
        <v>20</v>
      </c>
      <c r="D2761">
        <v>59</v>
      </c>
      <c r="E2761">
        <v>1416</v>
      </c>
      <c r="F2761">
        <v>750.48</v>
      </c>
      <c r="G2761" t="s">
        <v>15</v>
      </c>
      <c r="H2761" t="s">
        <v>123</v>
      </c>
      <c r="I2761" t="s">
        <v>124</v>
      </c>
    </row>
    <row r="2762" spans="1:9" x14ac:dyDescent="0.3">
      <c r="A2762">
        <v>1185732</v>
      </c>
      <c r="B2762" s="16">
        <v>44261</v>
      </c>
      <c r="C2762" t="s">
        <v>23</v>
      </c>
      <c r="D2762">
        <v>58</v>
      </c>
      <c r="E2762">
        <v>1450</v>
      </c>
      <c r="F2762">
        <v>638</v>
      </c>
      <c r="G2762" t="s">
        <v>15</v>
      </c>
      <c r="H2762" t="s">
        <v>127</v>
      </c>
      <c r="I2762" t="s">
        <v>128</v>
      </c>
    </row>
    <row r="2763" spans="1:9" x14ac:dyDescent="0.3">
      <c r="A2763">
        <v>1189833</v>
      </c>
      <c r="B2763" s="16">
        <v>44261</v>
      </c>
      <c r="C2763" t="s">
        <v>22</v>
      </c>
      <c r="D2763">
        <v>34</v>
      </c>
      <c r="E2763">
        <v>1462</v>
      </c>
      <c r="F2763">
        <v>657.9</v>
      </c>
      <c r="G2763" t="s">
        <v>15</v>
      </c>
      <c r="H2763" t="s">
        <v>123</v>
      </c>
      <c r="I2763" t="s">
        <v>124</v>
      </c>
    </row>
    <row r="2764" spans="1:9" x14ac:dyDescent="0.3">
      <c r="A2764">
        <v>1185732</v>
      </c>
      <c r="B2764" s="16">
        <v>44261</v>
      </c>
      <c r="C2764" t="s">
        <v>19</v>
      </c>
      <c r="D2764">
        <v>44</v>
      </c>
      <c r="E2764">
        <v>1496</v>
      </c>
      <c r="F2764">
        <v>673.19999999999993</v>
      </c>
      <c r="G2764" t="s">
        <v>15</v>
      </c>
      <c r="H2764" t="s">
        <v>127</v>
      </c>
      <c r="I2764" t="s">
        <v>128</v>
      </c>
    </row>
    <row r="2765" spans="1:9" x14ac:dyDescent="0.3">
      <c r="A2765">
        <v>1185732</v>
      </c>
      <c r="B2765" s="16">
        <v>44261</v>
      </c>
      <c r="C2765" t="s">
        <v>23</v>
      </c>
      <c r="D2765">
        <v>51</v>
      </c>
      <c r="E2765">
        <v>1632</v>
      </c>
      <c r="F2765">
        <v>881.28000000000009</v>
      </c>
      <c r="G2765" t="s">
        <v>15</v>
      </c>
      <c r="H2765" t="s">
        <v>127</v>
      </c>
      <c r="I2765" t="s">
        <v>128</v>
      </c>
    </row>
    <row r="2766" spans="1:9" x14ac:dyDescent="0.3">
      <c r="A2766">
        <v>1189833</v>
      </c>
      <c r="B2766" s="16">
        <v>44261</v>
      </c>
      <c r="C2766" t="s">
        <v>19</v>
      </c>
      <c r="D2766">
        <v>58</v>
      </c>
      <c r="E2766">
        <v>1856</v>
      </c>
      <c r="F2766">
        <v>909.43999999999994</v>
      </c>
      <c r="G2766" t="s">
        <v>15</v>
      </c>
      <c r="H2766" t="s">
        <v>123</v>
      </c>
      <c r="I2766" t="s">
        <v>124</v>
      </c>
    </row>
    <row r="2767" spans="1:9" x14ac:dyDescent="0.3">
      <c r="A2767">
        <v>1189833</v>
      </c>
      <c r="B2767" s="16">
        <v>44261</v>
      </c>
      <c r="C2767" t="s">
        <v>23</v>
      </c>
      <c r="D2767">
        <v>61</v>
      </c>
      <c r="E2767">
        <v>1952</v>
      </c>
      <c r="F2767">
        <v>976</v>
      </c>
      <c r="G2767" t="s">
        <v>15</v>
      </c>
      <c r="H2767" t="s">
        <v>123</v>
      </c>
      <c r="I2767" t="s">
        <v>124</v>
      </c>
    </row>
    <row r="2768" spans="1:9" x14ac:dyDescent="0.3">
      <c r="A2768">
        <v>1185732</v>
      </c>
      <c r="B2768" s="16">
        <v>44261</v>
      </c>
      <c r="C2768" t="s">
        <v>20</v>
      </c>
      <c r="D2768">
        <v>135</v>
      </c>
      <c r="E2768">
        <v>2700</v>
      </c>
      <c r="F2768">
        <v>1026</v>
      </c>
      <c r="G2768" t="s">
        <v>31</v>
      </c>
      <c r="H2768" t="s">
        <v>84</v>
      </c>
      <c r="I2768" t="s">
        <v>85</v>
      </c>
    </row>
    <row r="2769" spans="1:9" x14ac:dyDescent="0.3">
      <c r="A2769">
        <v>1128299</v>
      </c>
      <c r="B2769" s="16">
        <v>44261</v>
      </c>
      <c r="C2769" t="s">
        <v>22</v>
      </c>
      <c r="D2769">
        <v>75</v>
      </c>
      <c r="E2769">
        <v>2775</v>
      </c>
      <c r="F2769">
        <v>1248.7499999999998</v>
      </c>
      <c r="G2769" t="s">
        <v>31</v>
      </c>
      <c r="H2769" t="s">
        <v>84</v>
      </c>
      <c r="I2769" t="s">
        <v>85</v>
      </c>
    </row>
    <row r="2770" spans="1:9" x14ac:dyDescent="0.3">
      <c r="A2770">
        <v>1128299</v>
      </c>
      <c r="B2770" s="16">
        <v>44261</v>
      </c>
      <c r="C2770" t="s">
        <v>22</v>
      </c>
      <c r="D2770">
        <v>88</v>
      </c>
      <c r="E2770">
        <v>2816</v>
      </c>
      <c r="F2770">
        <v>985.59999999999991</v>
      </c>
      <c r="G2770" t="s">
        <v>31</v>
      </c>
      <c r="H2770" t="s">
        <v>84</v>
      </c>
      <c r="I2770" t="s">
        <v>85</v>
      </c>
    </row>
    <row r="2771" spans="1:9" x14ac:dyDescent="0.3">
      <c r="A2771">
        <v>1185732</v>
      </c>
      <c r="B2771" s="16">
        <v>44261</v>
      </c>
      <c r="C2771" t="s">
        <v>21</v>
      </c>
      <c r="D2771">
        <v>112</v>
      </c>
      <c r="E2771">
        <v>2912</v>
      </c>
      <c r="F2771">
        <v>1368.64</v>
      </c>
      <c r="G2771" t="s">
        <v>31</v>
      </c>
      <c r="H2771" t="s">
        <v>84</v>
      </c>
      <c r="I2771" t="s">
        <v>85</v>
      </c>
    </row>
    <row r="2772" spans="1:9" x14ac:dyDescent="0.3">
      <c r="A2772">
        <v>1128299</v>
      </c>
      <c r="B2772" s="16">
        <v>44261</v>
      </c>
      <c r="C2772" t="s">
        <v>23</v>
      </c>
      <c r="D2772">
        <v>124</v>
      </c>
      <c r="E2772">
        <v>3100</v>
      </c>
      <c r="F2772">
        <v>1643</v>
      </c>
      <c r="G2772" t="s">
        <v>31</v>
      </c>
      <c r="H2772" t="s">
        <v>84</v>
      </c>
      <c r="I2772" t="s">
        <v>85</v>
      </c>
    </row>
    <row r="2773" spans="1:9" x14ac:dyDescent="0.3">
      <c r="A2773">
        <v>1185732</v>
      </c>
      <c r="B2773" s="16">
        <v>44261</v>
      </c>
      <c r="C2773" t="s">
        <v>20</v>
      </c>
      <c r="D2773">
        <v>113</v>
      </c>
      <c r="E2773">
        <v>3164</v>
      </c>
      <c r="F2773">
        <v>1550.36</v>
      </c>
      <c r="G2773" t="s">
        <v>31</v>
      </c>
      <c r="H2773" t="s">
        <v>84</v>
      </c>
      <c r="I2773" t="s">
        <v>85</v>
      </c>
    </row>
    <row r="2774" spans="1:9" x14ac:dyDescent="0.3">
      <c r="A2774">
        <v>1185732</v>
      </c>
      <c r="B2774" s="16">
        <v>44261</v>
      </c>
      <c r="C2774" t="s">
        <v>21</v>
      </c>
      <c r="D2774">
        <v>105</v>
      </c>
      <c r="E2774">
        <v>3465</v>
      </c>
      <c r="F2774">
        <v>2009.7000000000003</v>
      </c>
      <c r="G2774" t="s">
        <v>31</v>
      </c>
      <c r="H2774" t="s">
        <v>84</v>
      </c>
      <c r="I2774" t="s">
        <v>85</v>
      </c>
    </row>
    <row r="2775" spans="1:9" x14ac:dyDescent="0.3">
      <c r="A2775">
        <v>1185732</v>
      </c>
      <c r="B2775" s="16">
        <v>44261</v>
      </c>
      <c r="C2775" t="s">
        <v>17</v>
      </c>
      <c r="D2775">
        <v>111</v>
      </c>
      <c r="E2775">
        <v>3774</v>
      </c>
      <c r="F2775">
        <v>1887</v>
      </c>
      <c r="G2775" t="s">
        <v>15</v>
      </c>
      <c r="H2775" t="s">
        <v>127</v>
      </c>
      <c r="I2775" t="s">
        <v>128</v>
      </c>
    </row>
    <row r="2776" spans="1:9" x14ac:dyDescent="0.3">
      <c r="A2776">
        <v>1128299</v>
      </c>
      <c r="B2776" s="16">
        <v>44261</v>
      </c>
      <c r="C2776" t="s">
        <v>23</v>
      </c>
      <c r="D2776">
        <v>116</v>
      </c>
      <c r="E2776">
        <v>3828</v>
      </c>
      <c r="F2776">
        <v>2488.2000000000003</v>
      </c>
      <c r="G2776" t="s">
        <v>31</v>
      </c>
      <c r="H2776" t="s">
        <v>84</v>
      </c>
      <c r="I2776" t="s">
        <v>85</v>
      </c>
    </row>
    <row r="2777" spans="1:9" x14ac:dyDescent="0.3">
      <c r="A2777">
        <v>1185732</v>
      </c>
      <c r="B2777" s="16">
        <v>44261</v>
      </c>
      <c r="C2777" t="s">
        <v>17</v>
      </c>
      <c r="D2777">
        <v>156</v>
      </c>
      <c r="E2777">
        <v>4056</v>
      </c>
      <c r="F2777">
        <v>1500.72</v>
      </c>
      <c r="G2777" t="s">
        <v>15</v>
      </c>
      <c r="H2777" t="s">
        <v>127</v>
      </c>
      <c r="I2777" t="s">
        <v>128</v>
      </c>
    </row>
    <row r="2778" spans="1:9" x14ac:dyDescent="0.3">
      <c r="A2778">
        <v>1185732</v>
      </c>
      <c r="B2778" s="16">
        <v>44261</v>
      </c>
      <c r="C2778" t="s">
        <v>17</v>
      </c>
      <c r="D2778">
        <v>200</v>
      </c>
      <c r="E2778">
        <v>4200</v>
      </c>
      <c r="F2778">
        <v>1554</v>
      </c>
      <c r="G2778" t="s">
        <v>31</v>
      </c>
      <c r="H2778" t="s">
        <v>84</v>
      </c>
      <c r="I2778" t="s">
        <v>85</v>
      </c>
    </row>
    <row r="2779" spans="1:9" x14ac:dyDescent="0.3">
      <c r="A2779">
        <v>1185732</v>
      </c>
      <c r="B2779" s="16">
        <v>44261</v>
      </c>
      <c r="C2779" t="s">
        <v>17</v>
      </c>
      <c r="D2779">
        <v>156</v>
      </c>
      <c r="E2779">
        <v>4368</v>
      </c>
      <c r="F2779">
        <v>1965.6</v>
      </c>
      <c r="G2779" t="s">
        <v>31</v>
      </c>
      <c r="H2779" t="s">
        <v>84</v>
      </c>
      <c r="I2779" t="s">
        <v>85</v>
      </c>
    </row>
    <row r="2780" spans="1:9" x14ac:dyDescent="0.3">
      <c r="A2780">
        <v>1189833</v>
      </c>
      <c r="B2780" s="16">
        <v>44261</v>
      </c>
      <c r="C2780" t="s">
        <v>17</v>
      </c>
      <c r="D2780">
        <v>144</v>
      </c>
      <c r="E2780">
        <v>4608</v>
      </c>
      <c r="F2780">
        <v>2119.6799999999998</v>
      </c>
      <c r="G2780" t="s">
        <v>15</v>
      </c>
      <c r="H2780" t="s">
        <v>123</v>
      </c>
      <c r="I2780" t="s">
        <v>124</v>
      </c>
    </row>
    <row r="2781" spans="1:9" x14ac:dyDescent="0.3">
      <c r="A2781">
        <v>1185732</v>
      </c>
      <c r="B2781" s="16">
        <v>44261</v>
      </c>
      <c r="C2781" t="s">
        <v>19</v>
      </c>
      <c r="D2781">
        <v>188</v>
      </c>
      <c r="E2781">
        <v>5076</v>
      </c>
      <c r="F2781">
        <v>1979.6399999999999</v>
      </c>
      <c r="G2781" t="s">
        <v>31</v>
      </c>
      <c r="H2781" t="s">
        <v>84</v>
      </c>
      <c r="I2781" t="s">
        <v>85</v>
      </c>
    </row>
    <row r="2782" spans="1:9" x14ac:dyDescent="0.3">
      <c r="A2782">
        <v>1189833</v>
      </c>
      <c r="B2782" s="16">
        <v>44261</v>
      </c>
      <c r="C2782" t="s">
        <v>20</v>
      </c>
      <c r="D2782">
        <v>133</v>
      </c>
      <c r="E2782">
        <v>5586</v>
      </c>
      <c r="F2782">
        <v>3351.6</v>
      </c>
      <c r="G2782" t="s">
        <v>36</v>
      </c>
      <c r="H2782" t="s">
        <v>53</v>
      </c>
      <c r="I2782" t="s">
        <v>54</v>
      </c>
    </row>
    <row r="2783" spans="1:9" x14ac:dyDescent="0.3">
      <c r="A2783">
        <v>1185732</v>
      </c>
      <c r="B2783" s="16">
        <v>44261</v>
      </c>
      <c r="C2783" t="s">
        <v>19</v>
      </c>
      <c r="D2783">
        <v>169</v>
      </c>
      <c r="E2783">
        <v>6084</v>
      </c>
      <c r="F2783">
        <v>2798.64</v>
      </c>
      <c r="G2783" t="s">
        <v>31</v>
      </c>
      <c r="H2783" t="s">
        <v>84</v>
      </c>
      <c r="I2783" t="s">
        <v>85</v>
      </c>
    </row>
    <row r="2784" spans="1:9" x14ac:dyDescent="0.3">
      <c r="A2784">
        <v>1185732</v>
      </c>
      <c r="B2784" s="16">
        <v>44261</v>
      </c>
      <c r="C2784" t="s">
        <v>21</v>
      </c>
      <c r="D2784">
        <v>25</v>
      </c>
      <c r="E2784">
        <v>7500</v>
      </c>
      <c r="F2784">
        <v>3000</v>
      </c>
      <c r="G2784" t="s">
        <v>15</v>
      </c>
      <c r="H2784" t="s">
        <v>127</v>
      </c>
      <c r="I2784" t="s">
        <v>128</v>
      </c>
    </row>
    <row r="2785" spans="1:9" x14ac:dyDescent="0.3">
      <c r="A2785">
        <v>1189833</v>
      </c>
      <c r="B2785" s="16">
        <v>44261</v>
      </c>
      <c r="C2785" t="s">
        <v>21</v>
      </c>
      <c r="D2785">
        <v>75</v>
      </c>
      <c r="E2785">
        <v>22500</v>
      </c>
      <c r="F2785">
        <v>9000</v>
      </c>
      <c r="G2785" t="s">
        <v>15</v>
      </c>
      <c r="H2785" t="s">
        <v>123</v>
      </c>
      <c r="I2785" t="s">
        <v>124</v>
      </c>
    </row>
    <row r="2786" spans="1:9" x14ac:dyDescent="0.3">
      <c r="A2786">
        <v>1185732</v>
      </c>
      <c r="B2786" s="16">
        <v>44261</v>
      </c>
      <c r="C2786" t="s">
        <v>22</v>
      </c>
      <c r="D2786">
        <v>75</v>
      </c>
      <c r="E2786">
        <v>33750</v>
      </c>
      <c r="F2786">
        <v>10125</v>
      </c>
      <c r="G2786" t="s">
        <v>15</v>
      </c>
      <c r="H2786" t="s">
        <v>127</v>
      </c>
      <c r="I2786" t="s">
        <v>128</v>
      </c>
    </row>
    <row r="2787" spans="1:9" x14ac:dyDescent="0.3">
      <c r="A2787">
        <v>1185732</v>
      </c>
      <c r="B2787" s="16">
        <v>44261</v>
      </c>
      <c r="C2787" t="s">
        <v>20</v>
      </c>
      <c r="D2787">
        <v>175</v>
      </c>
      <c r="E2787">
        <v>43750.000000000015</v>
      </c>
      <c r="F2787">
        <v>17500.000000000007</v>
      </c>
      <c r="G2787" t="s">
        <v>15</v>
      </c>
      <c r="H2787" t="s">
        <v>127</v>
      </c>
      <c r="I2787" t="s">
        <v>128</v>
      </c>
    </row>
    <row r="2788" spans="1:9" x14ac:dyDescent="0.3">
      <c r="A2788">
        <v>1185732</v>
      </c>
      <c r="B2788" s="16">
        <v>44261</v>
      </c>
      <c r="C2788" t="s">
        <v>19</v>
      </c>
      <c r="D2788">
        <v>150</v>
      </c>
      <c r="E2788">
        <v>52500</v>
      </c>
      <c r="F2788">
        <v>18375</v>
      </c>
      <c r="G2788" t="s">
        <v>15</v>
      </c>
      <c r="H2788" t="s">
        <v>127</v>
      </c>
      <c r="I2788" t="s">
        <v>128</v>
      </c>
    </row>
    <row r="2789" spans="1:9" x14ac:dyDescent="0.3">
      <c r="A2789">
        <v>1189833</v>
      </c>
      <c r="B2789" s="16">
        <v>44261</v>
      </c>
      <c r="C2789" t="s">
        <v>22</v>
      </c>
      <c r="D2789">
        <v>125</v>
      </c>
      <c r="E2789">
        <v>56250</v>
      </c>
      <c r="F2789">
        <v>16875</v>
      </c>
      <c r="G2789" t="s">
        <v>15</v>
      </c>
      <c r="H2789" t="s">
        <v>123</v>
      </c>
      <c r="I2789" t="s">
        <v>124</v>
      </c>
    </row>
    <row r="2790" spans="1:9" x14ac:dyDescent="0.3">
      <c r="A2790">
        <v>1189833</v>
      </c>
      <c r="B2790" s="16">
        <v>44261</v>
      </c>
      <c r="C2790" t="s">
        <v>20</v>
      </c>
      <c r="D2790">
        <v>225</v>
      </c>
      <c r="E2790">
        <v>56250.000000000015</v>
      </c>
      <c r="F2790">
        <v>22500.000000000007</v>
      </c>
      <c r="G2790" t="s">
        <v>15</v>
      </c>
      <c r="H2790" t="s">
        <v>123</v>
      </c>
      <c r="I2790" t="s">
        <v>124</v>
      </c>
    </row>
    <row r="2791" spans="1:9" x14ac:dyDescent="0.3">
      <c r="A2791">
        <v>1185732</v>
      </c>
      <c r="B2791" s="16">
        <v>44261</v>
      </c>
      <c r="C2791" t="s">
        <v>23</v>
      </c>
      <c r="D2791">
        <v>175</v>
      </c>
      <c r="E2791">
        <v>61250</v>
      </c>
      <c r="F2791">
        <v>24500</v>
      </c>
      <c r="G2791" t="s">
        <v>15</v>
      </c>
      <c r="H2791" t="s">
        <v>127</v>
      </c>
      <c r="I2791" t="s">
        <v>128</v>
      </c>
    </row>
    <row r="2792" spans="1:9" x14ac:dyDescent="0.3">
      <c r="A2792">
        <v>1189833</v>
      </c>
      <c r="B2792" s="16">
        <v>44261</v>
      </c>
      <c r="C2792" t="s">
        <v>19</v>
      </c>
      <c r="D2792">
        <v>200</v>
      </c>
      <c r="E2792">
        <v>70000</v>
      </c>
      <c r="F2792">
        <v>24500</v>
      </c>
      <c r="G2792" t="s">
        <v>15</v>
      </c>
      <c r="H2792" t="s">
        <v>123</v>
      </c>
      <c r="I2792" t="s">
        <v>124</v>
      </c>
    </row>
    <row r="2793" spans="1:9" x14ac:dyDescent="0.3">
      <c r="A2793">
        <v>1189833</v>
      </c>
      <c r="B2793" s="16">
        <v>44261</v>
      </c>
      <c r="C2793" t="s">
        <v>23</v>
      </c>
      <c r="D2793">
        <v>225</v>
      </c>
      <c r="E2793">
        <v>78750</v>
      </c>
      <c r="F2793">
        <v>31500</v>
      </c>
      <c r="G2793" t="s">
        <v>15</v>
      </c>
      <c r="H2793" t="s">
        <v>123</v>
      </c>
      <c r="I2793" t="s">
        <v>124</v>
      </c>
    </row>
    <row r="2794" spans="1:9" x14ac:dyDescent="0.3">
      <c r="A2794">
        <v>1128299</v>
      </c>
      <c r="B2794" s="16">
        <v>44261</v>
      </c>
      <c r="C2794" t="s">
        <v>22</v>
      </c>
      <c r="D2794">
        <v>250</v>
      </c>
      <c r="E2794">
        <v>100000</v>
      </c>
      <c r="F2794">
        <v>30000</v>
      </c>
      <c r="G2794" t="s">
        <v>31</v>
      </c>
      <c r="H2794" t="s">
        <v>84</v>
      </c>
      <c r="I2794" t="s">
        <v>85</v>
      </c>
    </row>
    <row r="2795" spans="1:9" x14ac:dyDescent="0.3">
      <c r="A2795">
        <v>1185732</v>
      </c>
      <c r="B2795" s="16">
        <v>44261</v>
      </c>
      <c r="C2795" t="s">
        <v>21</v>
      </c>
      <c r="D2795">
        <v>350</v>
      </c>
      <c r="E2795">
        <v>122500</v>
      </c>
      <c r="F2795">
        <v>55125</v>
      </c>
      <c r="G2795" t="s">
        <v>31</v>
      </c>
      <c r="H2795" t="s">
        <v>84</v>
      </c>
      <c r="I2795" t="s">
        <v>85</v>
      </c>
    </row>
    <row r="2796" spans="1:9" x14ac:dyDescent="0.3">
      <c r="A2796">
        <v>1185732</v>
      </c>
      <c r="B2796" s="16">
        <v>44261</v>
      </c>
      <c r="C2796" t="s">
        <v>20</v>
      </c>
      <c r="D2796">
        <v>450</v>
      </c>
      <c r="E2796">
        <v>135000</v>
      </c>
      <c r="F2796">
        <v>47250</v>
      </c>
      <c r="G2796" t="s">
        <v>31</v>
      </c>
      <c r="H2796" t="s">
        <v>84</v>
      </c>
      <c r="I2796" t="s">
        <v>85</v>
      </c>
    </row>
    <row r="2797" spans="1:9" x14ac:dyDescent="0.3">
      <c r="A2797">
        <v>1128299</v>
      </c>
      <c r="B2797" s="16">
        <v>44261</v>
      </c>
      <c r="C2797" t="s">
        <v>23</v>
      </c>
      <c r="D2797">
        <v>400</v>
      </c>
      <c r="E2797">
        <v>140000</v>
      </c>
      <c r="F2797">
        <v>70000</v>
      </c>
      <c r="G2797" t="s">
        <v>31</v>
      </c>
      <c r="H2797" t="s">
        <v>84</v>
      </c>
      <c r="I2797" t="s">
        <v>85</v>
      </c>
    </row>
    <row r="2798" spans="1:9" x14ac:dyDescent="0.3">
      <c r="A2798">
        <v>1185732</v>
      </c>
      <c r="B2798" s="16">
        <v>44261</v>
      </c>
      <c r="C2798" t="s">
        <v>17</v>
      </c>
      <c r="D2798">
        <v>445</v>
      </c>
      <c r="E2798">
        <v>155750</v>
      </c>
      <c r="F2798">
        <v>54512.5</v>
      </c>
      <c r="G2798" t="s">
        <v>15</v>
      </c>
      <c r="H2798" t="s">
        <v>127</v>
      </c>
      <c r="I2798" t="s">
        <v>128</v>
      </c>
    </row>
    <row r="2799" spans="1:9" x14ac:dyDescent="0.3">
      <c r="A2799">
        <v>1189833</v>
      </c>
      <c r="B2799" s="16">
        <v>44261</v>
      </c>
      <c r="C2799" t="s">
        <v>17</v>
      </c>
      <c r="D2799">
        <v>495</v>
      </c>
      <c r="E2799">
        <v>173250</v>
      </c>
      <c r="F2799">
        <v>60637.499999999993</v>
      </c>
      <c r="G2799" t="s">
        <v>15</v>
      </c>
      <c r="H2799" t="s">
        <v>123</v>
      </c>
      <c r="I2799" t="s">
        <v>124</v>
      </c>
    </row>
    <row r="2800" spans="1:9" x14ac:dyDescent="0.3">
      <c r="A2800">
        <v>1185732</v>
      </c>
      <c r="B2800" s="16">
        <v>44261</v>
      </c>
      <c r="C2800" t="s">
        <v>17</v>
      </c>
      <c r="D2800">
        <v>625</v>
      </c>
      <c r="E2800">
        <v>187500</v>
      </c>
      <c r="F2800">
        <v>65625</v>
      </c>
      <c r="G2800" t="s">
        <v>31</v>
      </c>
      <c r="H2800" t="s">
        <v>84</v>
      </c>
      <c r="I2800" t="s">
        <v>85</v>
      </c>
    </row>
    <row r="2801" spans="1:9" x14ac:dyDescent="0.3">
      <c r="A2801">
        <v>1189833</v>
      </c>
      <c r="B2801" s="16">
        <v>44261</v>
      </c>
      <c r="C2801" t="s">
        <v>20</v>
      </c>
      <c r="D2801">
        <v>475</v>
      </c>
      <c r="E2801">
        <v>213750</v>
      </c>
      <c r="F2801">
        <v>96187.5</v>
      </c>
      <c r="G2801" t="s">
        <v>36</v>
      </c>
      <c r="H2801" t="s">
        <v>53</v>
      </c>
      <c r="I2801" t="s">
        <v>54</v>
      </c>
    </row>
    <row r="2802" spans="1:9" x14ac:dyDescent="0.3">
      <c r="A2802">
        <v>1185732</v>
      </c>
      <c r="B2802" s="16">
        <v>44261</v>
      </c>
      <c r="C2802" t="s">
        <v>19</v>
      </c>
      <c r="D2802">
        <v>625</v>
      </c>
      <c r="E2802">
        <v>250000</v>
      </c>
      <c r="F2802">
        <v>87500</v>
      </c>
      <c r="G2802" t="s">
        <v>31</v>
      </c>
      <c r="H2802" t="s">
        <v>84</v>
      </c>
      <c r="I2802" t="s">
        <v>85</v>
      </c>
    </row>
    <row r="2803" spans="1:9" x14ac:dyDescent="0.3">
      <c r="A2803">
        <v>1189833</v>
      </c>
      <c r="B2803" s="16">
        <v>44262</v>
      </c>
      <c r="C2803" t="s">
        <v>21</v>
      </c>
      <c r="D2803">
        <v>143</v>
      </c>
      <c r="E2803">
        <v>6149</v>
      </c>
      <c r="F2803">
        <v>3135.9900000000002</v>
      </c>
      <c r="G2803" t="s">
        <v>36</v>
      </c>
      <c r="H2803" t="s">
        <v>53</v>
      </c>
      <c r="I2803" t="s">
        <v>54</v>
      </c>
    </row>
    <row r="2804" spans="1:9" x14ac:dyDescent="0.3">
      <c r="A2804">
        <v>1189833</v>
      </c>
      <c r="B2804" s="16">
        <v>44262</v>
      </c>
      <c r="C2804" t="s">
        <v>21</v>
      </c>
      <c r="D2804">
        <v>475</v>
      </c>
      <c r="E2804">
        <v>213750</v>
      </c>
      <c r="F2804">
        <v>85500</v>
      </c>
      <c r="G2804" t="s">
        <v>36</v>
      </c>
      <c r="H2804" t="s">
        <v>53</v>
      </c>
      <c r="I2804" t="s">
        <v>54</v>
      </c>
    </row>
    <row r="2805" spans="1:9" x14ac:dyDescent="0.3">
      <c r="A2805">
        <v>1197831</v>
      </c>
      <c r="B2805" s="16">
        <v>44263</v>
      </c>
      <c r="C2805" t="s">
        <v>21</v>
      </c>
      <c r="D2805">
        <v>22</v>
      </c>
      <c r="E2805">
        <v>550</v>
      </c>
      <c r="F2805">
        <v>231</v>
      </c>
      <c r="G2805" t="s">
        <v>36</v>
      </c>
      <c r="H2805" t="s">
        <v>110</v>
      </c>
      <c r="I2805" t="s">
        <v>111</v>
      </c>
    </row>
    <row r="2806" spans="1:9" x14ac:dyDescent="0.3">
      <c r="A2806">
        <v>1197831</v>
      </c>
      <c r="B2806" s="16">
        <v>44263</v>
      </c>
      <c r="C2806" t="s">
        <v>20</v>
      </c>
      <c r="D2806">
        <v>56</v>
      </c>
      <c r="E2806">
        <v>1064</v>
      </c>
      <c r="F2806">
        <v>446.88</v>
      </c>
      <c r="G2806" t="s">
        <v>36</v>
      </c>
      <c r="H2806" t="s">
        <v>110</v>
      </c>
      <c r="I2806" t="s">
        <v>111</v>
      </c>
    </row>
    <row r="2807" spans="1:9" x14ac:dyDescent="0.3">
      <c r="A2807">
        <v>1197831</v>
      </c>
      <c r="B2807" s="16">
        <v>44263</v>
      </c>
      <c r="C2807" t="s">
        <v>22</v>
      </c>
      <c r="D2807">
        <v>36</v>
      </c>
      <c r="E2807">
        <v>1296</v>
      </c>
      <c r="F2807">
        <v>648</v>
      </c>
      <c r="G2807" t="s">
        <v>36</v>
      </c>
      <c r="H2807" t="s">
        <v>110</v>
      </c>
      <c r="I2807" t="s">
        <v>111</v>
      </c>
    </row>
    <row r="2808" spans="1:9" x14ac:dyDescent="0.3">
      <c r="A2808">
        <v>1197831</v>
      </c>
      <c r="B2808" s="16">
        <v>44263</v>
      </c>
      <c r="C2808" t="s">
        <v>19</v>
      </c>
      <c r="D2808">
        <v>58</v>
      </c>
      <c r="E2808">
        <v>1566</v>
      </c>
      <c r="F2808">
        <v>657.72</v>
      </c>
      <c r="G2808" t="s">
        <v>36</v>
      </c>
      <c r="H2808" t="s">
        <v>110</v>
      </c>
      <c r="I2808" t="s">
        <v>111</v>
      </c>
    </row>
    <row r="2809" spans="1:9" x14ac:dyDescent="0.3">
      <c r="A2809">
        <v>1197831</v>
      </c>
      <c r="B2809" s="16">
        <v>44263</v>
      </c>
      <c r="C2809" t="s">
        <v>23</v>
      </c>
      <c r="D2809">
        <v>63</v>
      </c>
      <c r="E2809">
        <v>1764</v>
      </c>
      <c r="F2809">
        <v>917.28000000000009</v>
      </c>
      <c r="G2809" t="s">
        <v>36</v>
      </c>
      <c r="H2809" t="s">
        <v>110</v>
      </c>
      <c r="I2809" t="s">
        <v>111</v>
      </c>
    </row>
    <row r="2810" spans="1:9" x14ac:dyDescent="0.3">
      <c r="A2810">
        <v>1197831</v>
      </c>
      <c r="B2810" s="16">
        <v>44263</v>
      </c>
      <c r="C2810" t="s">
        <v>17</v>
      </c>
      <c r="D2810">
        <v>134</v>
      </c>
      <c r="E2810">
        <v>3886</v>
      </c>
      <c r="F2810">
        <v>1826.4199999999998</v>
      </c>
      <c r="G2810" t="s">
        <v>36</v>
      </c>
      <c r="H2810" t="s">
        <v>110</v>
      </c>
      <c r="I2810" t="s">
        <v>111</v>
      </c>
    </row>
    <row r="2811" spans="1:9" x14ac:dyDescent="0.3">
      <c r="A2811">
        <v>1128299</v>
      </c>
      <c r="B2811" s="16">
        <v>44263</v>
      </c>
      <c r="C2811" t="s">
        <v>21</v>
      </c>
      <c r="D2811">
        <v>106</v>
      </c>
      <c r="E2811">
        <v>4134</v>
      </c>
      <c r="F2811">
        <v>1694.9399999999998</v>
      </c>
      <c r="G2811" t="s">
        <v>15</v>
      </c>
      <c r="H2811" t="s">
        <v>16</v>
      </c>
      <c r="I2811" t="s">
        <v>69</v>
      </c>
    </row>
    <row r="2812" spans="1:9" x14ac:dyDescent="0.3">
      <c r="A2812">
        <v>1128299</v>
      </c>
      <c r="B2812" s="16">
        <v>44263</v>
      </c>
      <c r="C2812" t="s">
        <v>20</v>
      </c>
      <c r="D2812">
        <v>161</v>
      </c>
      <c r="E2812">
        <v>5313</v>
      </c>
      <c r="F2812">
        <v>1912.6799999999998</v>
      </c>
      <c r="G2812" t="s">
        <v>15</v>
      </c>
      <c r="H2812" t="s">
        <v>16</v>
      </c>
      <c r="I2812" t="s">
        <v>69</v>
      </c>
    </row>
    <row r="2813" spans="1:9" x14ac:dyDescent="0.3">
      <c r="A2813">
        <v>1189833</v>
      </c>
      <c r="B2813" s="16">
        <v>44263</v>
      </c>
      <c r="C2813" t="s">
        <v>22</v>
      </c>
      <c r="D2813">
        <v>120</v>
      </c>
      <c r="E2813">
        <v>6360</v>
      </c>
      <c r="F2813">
        <v>4642.8</v>
      </c>
      <c r="G2813" t="s">
        <v>36</v>
      </c>
      <c r="H2813" t="s">
        <v>53</v>
      </c>
      <c r="I2813" t="s">
        <v>54</v>
      </c>
    </row>
    <row r="2814" spans="1:9" x14ac:dyDescent="0.3">
      <c r="A2814">
        <v>1128299</v>
      </c>
      <c r="B2814" s="16">
        <v>44263</v>
      </c>
      <c r="C2814" t="s">
        <v>22</v>
      </c>
      <c r="D2814">
        <v>133</v>
      </c>
      <c r="E2814">
        <v>6783</v>
      </c>
      <c r="F2814">
        <v>3323.67</v>
      </c>
      <c r="G2814" t="s">
        <v>15</v>
      </c>
      <c r="H2814" t="s">
        <v>16</v>
      </c>
      <c r="I2814" t="s">
        <v>69</v>
      </c>
    </row>
    <row r="2815" spans="1:9" x14ac:dyDescent="0.3">
      <c r="A2815">
        <v>1128299</v>
      </c>
      <c r="B2815" s="16">
        <v>44263</v>
      </c>
      <c r="C2815" t="s">
        <v>23</v>
      </c>
      <c r="D2815">
        <v>161</v>
      </c>
      <c r="E2815">
        <v>6923</v>
      </c>
      <c r="F2815">
        <v>4153.8</v>
      </c>
      <c r="G2815" t="s">
        <v>15</v>
      </c>
      <c r="H2815" t="s">
        <v>16</v>
      </c>
      <c r="I2815" t="s">
        <v>69</v>
      </c>
    </row>
    <row r="2816" spans="1:9" x14ac:dyDescent="0.3">
      <c r="A2816">
        <v>1128299</v>
      </c>
      <c r="B2816" s="16">
        <v>44263</v>
      </c>
      <c r="C2816" t="s">
        <v>19</v>
      </c>
      <c r="D2816">
        <v>165</v>
      </c>
      <c r="E2816">
        <v>7260</v>
      </c>
      <c r="F2816">
        <v>3339.6</v>
      </c>
      <c r="G2816" t="s">
        <v>15</v>
      </c>
      <c r="H2816" t="s">
        <v>16</v>
      </c>
      <c r="I2816" t="s">
        <v>69</v>
      </c>
    </row>
    <row r="2817" spans="1:9" x14ac:dyDescent="0.3">
      <c r="A2817">
        <v>1128299</v>
      </c>
      <c r="B2817" s="16">
        <v>44263</v>
      </c>
      <c r="C2817" t="s">
        <v>17</v>
      </c>
      <c r="D2817">
        <v>252</v>
      </c>
      <c r="E2817">
        <v>11088</v>
      </c>
      <c r="F2817">
        <v>6541.920000000001</v>
      </c>
      <c r="G2817" t="s">
        <v>15</v>
      </c>
      <c r="H2817" t="s">
        <v>16</v>
      </c>
      <c r="I2817" t="s">
        <v>69</v>
      </c>
    </row>
    <row r="2818" spans="1:9" x14ac:dyDescent="0.3">
      <c r="A2818">
        <v>1197831</v>
      </c>
      <c r="B2818" s="16">
        <v>44263</v>
      </c>
      <c r="C2818" t="s">
        <v>21</v>
      </c>
      <c r="D2818">
        <v>75</v>
      </c>
      <c r="E2818">
        <v>18749.999999999996</v>
      </c>
      <c r="F2818">
        <v>5624.9999999999991</v>
      </c>
      <c r="G2818" t="s">
        <v>36</v>
      </c>
      <c r="H2818" t="s">
        <v>110</v>
      </c>
      <c r="I2818" t="s">
        <v>111</v>
      </c>
    </row>
    <row r="2819" spans="1:9" x14ac:dyDescent="0.3">
      <c r="A2819">
        <v>1197831</v>
      </c>
      <c r="B2819" s="16">
        <v>44263</v>
      </c>
      <c r="C2819" t="s">
        <v>20</v>
      </c>
      <c r="D2819">
        <v>225</v>
      </c>
      <c r="E2819">
        <v>45000.000000000007</v>
      </c>
      <c r="F2819">
        <v>13500.000000000002</v>
      </c>
      <c r="G2819" t="s">
        <v>36</v>
      </c>
      <c r="H2819" t="s">
        <v>110</v>
      </c>
      <c r="I2819" t="s">
        <v>111</v>
      </c>
    </row>
    <row r="2820" spans="1:9" x14ac:dyDescent="0.3">
      <c r="A2820">
        <v>1197831</v>
      </c>
      <c r="B2820" s="16">
        <v>44263</v>
      </c>
      <c r="C2820" t="s">
        <v>22</v>
      </c>
      <c r="D2820">
        <v>125</v>
      </c>
      <c r="E2820">
        <v>50000</v>
      </c>
      <c r="F2820">
        <v>17500</v>
      </c>
      <c r="G2820" t="s">
        <v>36</v>
      </c>
      <c r="H2820" t="s">
        <v>110</v>
      </c>
      <c r="I2820" t="s">
        <v>111</v>
      </c>
    </row>
    <row r="2821" spans="1:9" x14ac:dyDescent="0.3">
      <c r="A2821">
        <v>1197831</v>
      </c>
      <c r="B2821" s="16">
        <v>44263</v>
      </c>
      <c r="C2821" t="s">
        <v>19</v>
      </c>
      <c r="D2821">
        <v>200</v>
      </c>
      <c r="E2821">
        <v>60000.000000000007</v>
      </c>
      <c r="F2821">
        <v>18000</v>
      </c>
      <c r="G2821" t="s">
        <v>36</v>
      </c>
      <c r="H2821" t="s">
        <v>110</v>
      </c>
      <c r="I2821" t="s">
        <v>111</v>
      </c>
    </row>
    <row r="2822" spans="1:9" x14ac:dyDescent="0.3">
      <c r="A2822">
        <v>1197831</v>
      </c>
      <c r="B2822" s="16">
        <v>44263</v>
      </c>
      <c r="C2822" t="s">
        <v>23</v>
      </c>
      <c r="D2822">
        <v>225</v>
      </c>
      <c r="E2822">
        <v>67500.000000000015</v>
      </c>
      <c r="F2822">
        <v>27000.000000000007</v>
      </c>
      <c r="G2822" t="s">
        <v>36</v>
      </c>
      <c r="H2822" t="s">
        <v>110</v>
      </c>
      <c r="I2822" t="s">
        <v>111</v>
      </c>
    </row>
    <row r="2823" spans="1:9" x14ac:dyDescent="0.3">
      <c r="A2823">
        <v>1197831</v>
      </c>
      <c r="B2823" s="16">
        <v>44263</v>
      </c>
      <c r="C2823" t="s">
        <v>17</v>
      </c>
      <c r="D2823">
        <v>495</v>
      </c>
      <c r="E2823">
        <v>148500.00000000003</v>
      </c>
      <c r="F2823">
        <v>51975.000000000007</v>
      </c>
      <c r="G2823" t="s">
        <v>36</v>
      </c>
      <c r="H2823" t="s">
        <v>110</v>
      </c>
      <c r="I2823" t="s">
        <v>111</v>
      </c>
    </row>
    <row r="2824" spans="1:9" x14ac:dyDescent="0.3">
      <c r="A2824">
        <v>1128299</v>
      </c>
      <c r="B2824" s="16">
        <v>44263</v>
      </c>
      <c r="C2824" t="s">
        <v>21</v>
      </c>
      <c r="D2824">
        <v>425</v>
      </c>
      <c r="E2824">
        <v>170000</v>
      </c>
      <c r="F2824">
        <v>51000</v>
      </c>
      <c r="G2824" t="s">
        <v>15</v>
      </c>
      <c r="H2824" t="s">
        <v>16</v>
      </c>
      <c r="I2824" t="s">
        <v>69</v>
      </c>
    </row>
    <row r="2825" spans="1:9" x14ac:dyDescent="0.3">
      <c r="A2825">
        <v>1128299</v>
      </c>
      <c r="B2825" s="16">
        <v>44263</v>
      </c>
      <c r="C2825" t="s">
        <v>20</v>
      </c>
      <c r="D2825">
        <v>575</v>
      </c>
      <c r="E2825">
        <v>201250</v>
      </c>
      <c r="F2825">
        <v>50312.5</v>
      </c>
      <c r="G2825" t="s">
        <v>15</v>
      </c>
      <c r="H2825" t="s">
        <v>16</v>
      </c>
      <c r="I2825" t="s">
        <v>69</v>
      </c>
    </row>
    <row r="2826" spans="1:9" x14ac:dyDescent="0.3">
      <c r="A2826">
        <v>1189833</v>
      </c>
      <c r="B2826" s="16">
        <v>44263</v>
      </c>
      <c r="C2826" t="s">
        <v>22</v>
      </c>
      <c r="D2826">
        <v>400</v>
      </c>
      <c r="E2826">
        <v>219999.99999999997</v>
      </c>
      <c r="F2826">
        <v>132000</v>
      </c>
      <c r="G2826" t="s">
        <v>36</v>
      </c>
      <c r="H2826" t="s">
        <v>53</v>
      </c>
      <c r="I2826" t="s">
        <v>54</v>
      </c>
    </row>
    <row r="2827" spans="1:9" x14ac:dyDescent="0.3">
      <c r="A2827">
        <v>1128299</v>
      </c>
      <c r="B2827" s="16">
        <v>44263</v>
      </c>
      <c r="C2827" t="s">
        <v>19</v>
      </c>
      <c r="D2827">
        <v>550</v>
      </c>
      <c r="E2827">
        <v>247500</v>
      </c>
      <c r="F2827">
        <v>86625</v>
      </c>
      <c r="G2827" t="s">
        <v>15</v>
      </c>
      <c r="H2827" t="s">
        <v>16</v>
      </c>
      <c r="I2827" t="s">
        <v>69</v>
      </c>
    </row>
    <row r="2828" spans="1:9" x14ac:dyDescent="0.3">
      <c r="A2828">
        <v>1128299</v>
      </c>
      <c r="B2828" s="16">
        <v>44263</v>
      </c>
      <c r="C2828" t="s">
        <v>23</v>
      </c>
      <c r="D2828">
        <v>575</v>
      </c>
      <c r="E2828">
        <v>258750</v>
      </c>
      <c r="F2828">
        <v>129375</v>
      </c>
      <c r="G2828" t="s">
        <v>15</v>
      </c>
      <c r="H2828" t="s">
        <v>16</v>
      </c>
      <c r="I2828" t="s">
        <v>69</v>
      </c>
    </row>
    <row r="2829" spans="1:9" x14ac:dyDescent="0.3">
      <c r="A2829">
        <v>1128299</v>
      </c>
      <c r="B2829" s="16">
        <v>44263</v>
      </c>
      <c r="C2829" t="s">
        <v>22</v>
      </c>
      <c r="D2829">
        <v>475</v>
      </c>
      <c r="E2829">
        <v>261250.00000000003</v>
      </c>
      <c r="F2829">
        <v>91437.5</v>
      </c>
      <c r="G2829" t="s">
        <v>15</v>
      </c>
      <c r="H2829" t="s">
        <v>16</v>
      </c>
      <c r="I2829" t="s">
        <v>69</v>
      </c>
    </row>
    <row r="2830" spans="1:9" x14ac:dyDescent="0.3">
      <c r="A2830">
        <v>1128299</v>
      </c>
      <c r="B2830" s="16">
        <v>44263</v>
      </c>
      <c r="C2830" t="s">
        <v>17</v>
      </c>
      <c r="D2830">
        <v>870</v>
      </c>
      <c r="E2830">
        <v>391500</v>
      </c>
      <c r="F2830">
        <v>176175</v>
      </c>
      <c r="G2830" t="s">
        <v>15</v>
      </c>
      <c r="H2830" t="s">
        <v>16</v>
      </c>
      <c r="I2830" t="s">
        <v>69</v>
      </c>
    </row>
    <row r="2831" spans="1:9" x14ac:dyDescent="0.3">
      <c r="A2831">
        <v>1128299</v>
      </c>
      <c r="B2831" s="16">
        <v>44264</v>
      </c>
      <c r="C2831" t="s">
        <v>21</v>
      </c>
      <c r="D2831">
        <v>31</v>
      </c>
      <c r="E2831">
        <v>589</v>
      </c>
      <c r="F2831">
        <v>265.04999999999995</v>
      </c>
      <c r="G2831" t="s">
        <v>36</v>
      </c>
      <c r="H2831" t="s">
        <v>116</v>
      </c>
      <c r="I2831" t="s">
        <v>117</v>
      </c>
    </row>
    <row r="2832" spans="1:9" x14ac:dyDescent="0.3">
      <c r="A2832">
        <v>1128299</v>
      </c>
      <c r="B2832" s="16">
        <v>44264</v>
      </c>
      <c r="C2832" t="s">
        <v>20</v>
      </c>
      <c r="D2832">
        <v>72</v>
      </c>
      <c r="E2832">
        <v>1008</v>
      </c>
      <c r="F2832">
        <v>504</v>
      </c>
      <c r="G2832" t="s">
        <v>36</v>
      </c>
      <c r="H2832" t="s">
        <v>116</v>
      </c>
      <c r="I2832" t="s">
        <v>117</v>
      </c>
    </row>
    <row r="2833" spans="1:9" x14ac:dyDescent="0.3">
      <c r="A2833">
        <v>1128299</v>
      </c>
      <c r="B2833" s="16">
        <v>44264</v>
      </c>
      <c r="C2833" t="s">
        <v>19</v>
      </c>
      <c r="D2833">
        <v>61</v>
      </c>
      <c r="E2833">
        <v>1403</v>
      </c>
      <c r="F2833">
        <v>771.65000000000009</v>
      </c>
      <c r="G2833" t="s">
        <v>36</v>
      </c>
      <c r="H2833" t="s">
        <v>116</v>
      </c>
      <c r="I2833" t="s">
        <v>117</v>
      </c>
    </row>
    <row r="2834" spans="1:9" x14ac:dyDescent="0.3">
      <c r="A2834">
        <v>1128299</v>
      </c>
      <c r="B2834" s="16">
        <v>44264</v>
      </c>
      <c r="C2834" t="s">
        <v>22</v>
      </c>
      <c r="D2834">
        <v>44</v>
      </c>
      <c r="E2834">
        <v>1408</v>
      </c>
      <c r="F2834">
        <v>605.43999999999994</v>
      </c>
      <c r="G2834" t="s">
        <v>36</v>
      </c>
      <c r="H2834" t="s">
        <v>116</v>
      </c>
      <c r="I2834" t="s">
        <v>117</v>
      </c>
    </row>
    <row r="2835" spans="1:9" x14ac:dyDescent="0.3">
      <c r="A2835">
        <v>1128299</v>
      </c>
      <c r="B2835" s="16">
        <v>44264</v>
      </c>
      <c r="C2835" t="s">
        <v>23</v>
      </c>
      <c r="D2835">
        <v>74</v>
      </c>
      <c r="E2835">
        <v>1776</v>
      </c>
      <c r="F2835">
        <v>923.52</v>
      </c>
      <c r="G2835" t="s">
        <v>36</v>
      </c>
      <c r="H2835" t="s">
        <v>116</v>
      </c>
      <c r="I2835" t="s">
        <v>117</v>
      </c>
    </row>
    <row r="2836" spans="1:9" x14ac:dyDescent="0.3">
      <c r="A2836">
        <v>1185732</v>
      </c>
      <c r="B2836" s="16">
        <v>44264</v>
      </c>
      <c r="C2836" t="s">
        <v>22</v>
      </c>
      <c r="D2836">
        <v>36</v>
      </c>
      <c r="E2836">
        <v>1980</v>
      </c>
      <c r="F2836">
        <v>514.80000000000007</v>
      </c>
      <c r="G2836" t="s">
        <v>31</v>
      </c>
      <c r="H2836" t="s">
        <v>66</v>
      </c>
      <c r="I2836" t="s">
        <v>67</v>
      </c>
    </row>
    <row r="2837" spans="1:9" x14ac:dyDescent="0.3">
      <c r="A2837">
        <v>1185731</v>
      </c>
      <c r="B2837" s="16">
        <v>44264</v>
      </c>
      <c r="C2837" t="s">
        <v>21</v>
      </c>
      <c r="D2837">
        <v>98</v>
      </c>
      <c r="E2837">
        <v>2352</v>
      </c>
      <c r="F2837">
        <v>1223.04</v>
      </c>
      <c r="G2837" t="s">
        <v>36</v>
      </c>
      <c r="H2837" t="s">
        <v>96</v>
      </c>
      <c r="I2837" t="s">
        <v>97</v>
      </c>
    </row>
    <row r="2838" spans="1:9" x14ac:dyDescent="0.3">
      <c r="A2838">
        <v>1185731</v>
      </c>
      <c r="B2838" s="16">
        <v>44264</v>
      </c>
      <c r="C2838" t="s">
        <v>20</v>
      </c>
      <c r="D2838">
        <v>124</v>
      </c>
      <c r="E2838">
        <v>2480</v>
      </c>
      <c r="F2838">
        <v>1314.4</v>
      </c>
      <c r="G2838" t="s">
        <v>36</v>
      </c>
      <c r="H2838" t="s">
        <v>96</v>
      </c>
      <c r="I2838" t="s">
        <v>97</v>
      </c>
    </row>
    <row r="2839" spans="1:9" x14ac:dyDescent="0.3">
      <c r="A2839">
        <v>1185731</v>
      </c>
      <c r="B2839" s="16">
        <v>44264</v>
      </c>
      <c r="C2839" t="s">
        <v>19</v>
      </c>
      <c r="D2839">
        <v>126</v>
      </c>
      <c r="E2839">
        <v>3402</v>
      </c>
      <c r="F2839">
        <v>1530.8999999999999</v>
      </c>
      <c r="G2839" t="s">
        <v>36</v>
      </c>
      <c r="H2839" t="s">
        <v>96</v>
      </c>
      <c r="I2839" t="s">
        <v>97</v>
      </c>
    </row>
    <row r="2840" spans="1:9" x14ac:dyDescent="0.3">
      <c r="A2840">
        <v>1128299</v>
      </c>
      <c r="B2840" s="16">
        <v>44264</v>
      </c>
      <c r="C2840" t="s">
        <v>17</v>
      </c>
      <c r="D2840">
        <v>151</v>
      </c>
      <c r="E2840">
        <v>3473</v>
      </c>
      <c r="F2840">
        <v>1771.23</v>
      </c>
      <c r="G2840" t="s">
        <v>36</v>
      </c>
      <c r="H2840" t="s">
        <v>116</v>
      </c>
      <c r="I2840" t="s">
        <v>117</v>
      </c>
    </row>
    <row r="2841" spans="1:9" x14ac:dyDescent="0.3">
      <c r="A2841">
        <v>1185731</v>
      </c>
      <c r="B2841" s="16">
        <v>44264</v>
      </c>
      <c r="C2841" t="s">
        <v>23</v>
      </c>
      <c r="D2841">
        <v>128</v>
      </c>
      <c r="E2841">
        <v>3584</v>
      </c>
      <c r="F2841">
        <v>2186.2399999999998</v>
      </c>
      <c r="G2841" t="s">
        <v>36</v>
      </c>
      <c r="H2841" t="s">
        <v>96</v>
      </c>
      <c r="I2841" t="s">
        <v>97</v>
      </c>
    </row>
    <row r="2842" spans="1:9" x14ac:dyDescent="0.3">
      <c r="A2842">
        <v>1185732</v>
      </c>
      <c r="B2842" s="16">
        <v>44264</v>
      </c>
      <c r="C2842" t="s">
        <v>21</v>
      </c>
      <c r="D2842">
        <v>69</v>
      </c>
      <c r="E2842">
        <v>3588</v>
      </c>
      <c r="F2842">
        <v>1291.68</v>
      </c>
      <c r="G2842" t="s">
        <v>31</v>
      </c>
      <c r="H2842" t="s">
        <v>66</v>
      </c>
      <c r="I2842" t="s">
        <v>67</v>
      </c>
    </row>
    <row r="2843" spans="1:9" x14ac:dyDescent="0.3">
      <c r="A2843">
        <v>1185731</v>
      </c>
      <c r="B2843" s="16">
        <v>44264</v>
      </c>
      <c r="C2843" t="s">
        <v>22</v>
      </c>
      <c r="D2843">
        <v>113</v>
      </c>
      <c r="E2843">
        <v>4181</v>
      </c>
      <c r="F2843">
        <v>2048.69</v>
      </c>
      <c r="G2843" t="s">
        <v>36</v>
      </c>
      <c r="H2843" t="s">
        <v>96</v>
      </c>
      <c r="I2843" t="s">
        <v>97</v>
      </c>
    </row>
    <row r="2844" spans="1:9" x14ac:dyDescent="0.3">
      <c r="A2844">
        <v>1185732</v>
      </c>
      <c r="B2844" s="16">
        <v>44264</v>
      </c>
      <c r="C2844" t="s">
        <v>23</v>
      </c>
      <c r="D2844">
        <v>85</v>
      </c>
      <c r="E2844">
        <v>4250</v>
      </c>
      <c r="F2844">
        <v>2337.5</v>
      </c>
      <c r="G2844" t="s">
        <v>31</v>
      </c>
      <c r="H2844" t="s">
        <v>66</v>
      </c>
      <c r="I2844" t="s">
        <v>67</v>
      </c>
    </row>
    <row r="2845" spans="1:9" x14ac:dyDescent="0.3">
      <c r="A2845">
        <v>1185732</v>
      </c>
      <c r="B2845" s="16">
        <v>44264</v>
      </c>
      <c r="C2845" t="s">
        <v>19</v>
      </c>
      <c r="D2845">
        <v>91</v>
      </c>
      <c r="E2845">
        <v>4914</v>
      </c>
      <c r="F2845">
        <v>1523.34</v>
      </c>
      <c r="G2845" t="s">
        <v>31</v>
      </c>
      <c r="H2845" t="s">
        <v>66</v>
      </c>
      <c r="I2845" t="s">
        <v>67</v>
      </c>
    </row>
    <row r="2846" spans="1:9" x14ac:dyDescent="0.3">
      <c r="A2846">
        <v>1185732</v>
      </c>
      <c r="B2846" s="16">
        <v>44264</v>
      </c>
      <c r="C2846" t="s">
        <v>20</v>
      </c>
      <c r="D2846">
        <v>101</v>
      </c>
      <c r="E2846">
        <v>5757</v>
      </c>
      <c r="F2846">
        <v>2245.23</v>
      </c>
      <c r="G2846" t="s">
        <v>31</v>
      </c>
      <c r="H2846" t="s">
        <v>66</v>
      </c>
      <c r="I2846" t="s">
        <v>67</v>
      </c>
    </row>
    <row r="2847" spans="1:9" x14ac:dyDescent="0.3">
      <c r="A2847">
        <v>1185732</v>
      </c>
      <c r="B2847" s="16">
        <v>44264</v>
      </c>
      <c r="C2847" t="s">
        <v>17</v>
      </c>
      <c r="D2847">
        <v>135</v>
      </c>
      <c r="E2847">
        <v>5940</v>
      </c>
      <c r="F2847">
        <v>2376</v>
      </c>
      <c r="G2847" t="s">
        <v>31</v>
      </c>
      <c r="H2847" t="s">
        <v>66</v>
      </c>
      <c r="I2847" t="s">
        <v>67</v>
      </c>
    </row>
    <row r="2848" spans="1:9" x14ac:dyDescent="0.3">
      <c r="A2848">
        <v>1185731</v>
      </c>
      <c r="B2848" s="16">
        <v>44264</v>
      </c>
      <c r="C2848" t="s">
        <v>17</v>
      </c>
      <c r="D2848">
        <v>231</v>
      </c>
      <c r="E2848">
        <v>6237</v>
      </c>
      <c r="F2848">
        <v>3243.2400000000002</v>
      </c>
      <c r="G2848" t="s">
        <v>36</v>
      </c>
      <c r="H2848" t="s">
        <v>96</v>
      </c>
      <c r="I2848" t="s">
        <v>97</v>
      </c>
    </row>
    <row r="2849" spans="1:9" x14ac:dyDescent="0.3">
      <c r="A2849">
        <v>1189833</v>
      </c>
      <c r="B2849" s="16">
        <v>44264</v>
      </c>
      <c r="C2849" t="s">
        <v>23</v>
      </c>
      <c r="D2849">
        <v>130</v>
      </c>
      <c r="E2849">
        <v>7150</v>
      </c>
      <c r="F2849">
        <v>2860</v>
      </c>
      <c r="G2849" t="s">
        <v>36</v>
      </c>
      <c r="H2849" t="s">
        <v>53</v>
      </c>
      <c r="I2849" t="s">
        <v>54</v>
      </c>
    </row>
    <row r="2850" spans="1:9" x14ac:dyDescent="0.3">
      <c r="A2850">
        <v>1189833</v>
      </c>
      <c r="B2850" s="16">
        <v>44264</v>
      </c>
      <c r="C2850" t="s">
        <v>20</v>
      </c>
      <c r="D2850">
        <v>189</v>
      </c>
      <c r="E2850">
        <v>7749</v>
      </c>
      <c r="F2850">
        <v>4029.48</v>
      </c>
      <c r="G2850" t="s">
        <v>31</v>
      </c>
      <c r="H2850" t="s">
        <v>32</v>
      </c>
      <c r="I2850" t="s">
        <v>33</v>
      </c>
    </row>
    <row r="2851" spans="1:9" x14ac:dyDescent="0.3">
      <c r="A2851">
        <v>1189833</v>
      </c>
      <c r="B2851" s="16">
        <v>44264</v>
      </c>
      <c r="C2851" t="s">
        <v>20</v>
      </c>
      <c r="D2851">
        <v>217</v>
      </c>
      <c r="E2851">
        <v>7812</v>
      </c>
      <c r="F2851">
        <v>3281.0400000000004</v>
      </c>
      <c r="G2851" t="s">
        <v>31</v>
      </c>
      <c r="H2851" t="s">
        <v>32</v>
      </c>
      <c r="I2851" t="s">
        <v>33</v>
      </c>
    </row>
    <row r="2852" spans="1:9" x14ac:dyDescent="0.3">
      <c r="A2852">
        <v>1128299</v>
      </c>
      <c r="B2852" s="16">
        <v>44264</v>
      </c>
      <c r="C2852" t="s">
        <v>21</v>
      </c>
      <c r="D2852">
        <v>125</v>
      </c>
      <c r="E2852">
        <v>24999.999999999996</v>
      </c>
      <c r="F2852">
        <v>8749.9999999999982</v>
      </c>
      <c r="G2852" t="s">
        <v>36</v>
      </c>
      <c r="H2852" t="s">
        <v>116</v>
      </c>
      <c r="I2852" t="s">
        <v>117</v>
      </c>
    </row>
    <row r="2853" spans="1:9" x14ac:dyDescent="0.3">
      <c r="A2853">
        <v>1128299</v>
      </c>
      <c r="B2853" s="16">
        <v>44264</v>
      </c>
      <c r="C2853" t="s">
        <v>20</v>
      </c>
      <c r="D2853">
        <v>275</v>
      </c>
      <c r="E2853">
        <v>41250.000000000007</v>
      </c>
      <c r="F2853">
        <v>14437.500000000002</v>
      </c>
      <c r="G2853" t="s">
        <v>36</v>
      </c>
      <c r="H2853" t="s">
        <v>116</v>
      </c>
      <c r="I2853" t="s">
        <v>117</v>
      </c>
    </row>
    <row r="2854" spans="1:9" x14ac:dyDescent="0.3">
      <c r="A2854">
        <v>1128299</v>
      </c>
      <c r="B2854" s="16">
        <v>44264</v>
      </c>
      <c r="C2854" t="s">
        <v>19</v>
      </c>
      <c r="D2854">
        <v>225</v>
      </c>
      <c r="E2854">
        <v>56250.000000000015</v>
      </c>
      <c r="F2854">
        <v>22500.000000000007</v>
      </c>
      <c r="G2854" t="s">
        <v>36</v>
      </c>
      <c r="H2854" t="s">
        <v>116</v>
      </c>
      <c r="I2854" t="s">
        <v>117</v>
      </c>
    </row>
    <row r="2855" spans="1:9" x14ac:dyDescent="0.3">
      <c r="A2855">
        <v>1128299</v>
      </c>
      <c r="B2855" s="16">
        <v>44264</v>
      </c>
      <c r="C2855" t="s">
        <v>22</v>
      </c>
      <c r="D2855">
        <v>175</v>
      </c>
      <c r="E2855">
        <v>61250</v>
      </c>
      <c r="F2855">
        <v>18375</v>
      </c>
      <c r="G2855" t="s">
        <v>36</v>
      </c>
      <c r="H2855" t="s">
        <v>116</v>
      </c>
      <c r="I2855" t="s">
        <v>117</v>
      </c>
    </row>
    <row r="2856" spans="1:9" x14ac:dyDescent="0.3">
      <c r="A2856">
        <v>1128299</v>
      </c>
      <c r="B2856" s="16">
        <v>44264</v>
      </c>
      <c r="C2856" t="s">
        <v>23</v>
      </c>
      <c r="D2856">
        <v>275</v>
      </c>
      <c r="E2856">
        <v>68750.000000000015</v>
      </c>
      <c r="F2856">
        <v>27500.000000000007</v>
      </c>
      <c r="G2856" t="s">
        <v>36</v>
      </c>
      <c r="H2856" t="s">
        <v>116</v>
      </c>
      <c r="I2856" t="s">
        <v>117</v>
      </c>
    </row>
    <row r="2857" spans="1:9" x14ac:dyDescent="0.3">
      <c r="A2857">
        <v>1185732</v>
      </c>
      <c r="B2857" s="16">
        <v>44264</v>
      </c>
      <c r="C2857" t="s">
        <v>22</v>
      </c>
      <c r="D2857">
        <v>125</v>
      </c>
      <c r="E2857">
        <v>75000</v>
      </c>
      <c r="F2857">
        <v>11250</v>
      </c>
      <c r="G2857" t="s">
        <v>31</v>
      </c>
      <c r="H2857" t="s">
        <v>66</v>
      </c>
      <c r="I2857" t="s">
        <v>67</v>
      </c>
    </row>
    <row r="2858" spans="1:9" x14ac:dyDescent="0.3">
      <c r="A2858">
        <v>1185731</v>
      </c>
      <c r="B2858" s="16">
        <v>44264</v>
      </c>
      <c r="C2858" t="s">
        <v>21</v>
      </c>
      <c r="D2858">
        <v>325</v>
      </c>
      <c r="E2858">
        <v>81249.999999999971</v>
      </c>
      <c r="F2858">
        <v>32499.999999999989</v>
      </c>
      <c r="G2858" t="s">
        <v>36</v>
      </c>
      <c r="H2858" t="s">
        <v>96</v>
      </c>
      <c r="I2858" t="s">
        <v>97</v>
      </c>
    </row>
    <row r="2859" spans="1:9" x14ac:dyDescent="0.3">
      <c r="A2859">
        <v>1185731</v>
      </c>
      <c r="B2859" s="16">
        <v>44264</v>
      </c>
      <c r="C2859" t="s">
        <v>20</v>
      </c>
      <c r="D2859">
        <v>475</v>
      </c>
      <c r="E2859">
        <v>95000</v>
      </c>
      <c r="F2859">
        <v>38000</v>
      </c>
      <c r="G2859" t="s">
        <v>36</v>
      </c>
      <c r="H2859" t="s">
        <v>96</v>
      </c>
      <c r="I2859" t="s">
        <v>97</v>
      </c>
    </row>
    <row r="2860" spans="1:9" x14ac:dyDescent="0.3">
      <c r="A2860">
        <v>1128299</v>
      </c>
      <c r="B2860" s="16">
        <v>44264</v>
      </c>
      <c r="C2860" t="s">
        <v>17</v>
      </c>
      <c r="D2860">
        <v>520</v>
      </c>
      <c r="E2860">
        <v>130000.00000000004</v>
      </c>
      <c r="F2860">
        <v>52000.000000000022</v>
      </c>
      <c r="G2860" t="s">
        <v>36</v>
      </c>
      <c r="H2860" t="s">
        <v>116</v>
      </c>
      <c r="I2860" t="s">
        <v>117</v>
      </c>
    </row>
    <row r="2861" spans="1:9" x14ac:dyDescent="0.3">
      <c r="A2861">
        <v>1185731</v>
      </c>
      <c r="B2861" s="16">
        <v>44264</v>
      </c>
      <c r="C2861" t="s">
        <v>19</v>
      </c>
      <c r="D2861">
        <v>450</v>
      </c>
      <c r="E2861">
        <v>135000</v>
      </c>
      <c r="F2861">
        <v>47250</v>
      </c>
      <c r="G2861" t="s">
        <v>36</v>
      </c>
      <c r="H2861" t="s">
        <v>96</v>
      </c>
      <c r="I2861" t="s">
        <v>97</v>
      </c>
    </row>
    <row r="2862" spans="1:9" x14ac:dyDescent="0.3">
      <c r="A2862">
        <v>1185731</v>
      </c>
      <c r="B2862" s="16">
        <v>44264</v>
      </c>
      <c r="C2862" t="s">
        <v>23</v>
      </c>
      <c r="D2862">
        <v>475</v>
      </c>
      <c r="E2862">
        <v>142500</v>
      </c>
      <c r="F2862">
        <v>71250</v>
      </c>
      <c r="G2862" t="s">
        <v>36</v>
      </c>
      <c r="H2862" t="s">
        <v>96</v>
      </c>
      <c r="I2862" t="s">
        <v>97</v>
      </c>
    </row>
    <row r="2863" spans="1:9" x14ac:dyDescent="0.3">
      <c r="A2863">
        <v>1185731</v>
      </c>
      <c r="B2863" s="16">
        <v>44264</v>
      </c>
      <c r="C2863" t="s">
        <v>22</v>
      </c>
      <c r="D2863">
        <v>375</v>
      </c>
      <c r="E2863">
        <v>150000.00000000003</v>
      </c>
      <c r="F2863">
        <v>52500.000000000007</v>
      </c>
      <c r="G2863" t="s">
        <v>36</v>
      </c>
      <c r="H2863" t="s">
        <v>96</v>
      </c>
      <c r="I2863" t="s">
        <v>97</v>
      </c>
    </row>
    <row r="2864" spans="1:9" x14ac:dyDescent="0.3">
      <c r="A2864">
        <v>1185732</v>
      </c>
      <c r="B2864" s="16">
        <v>44264</v>
      </c>
      <c r="C2864" t="s">
        <v>21</v>
      </c>
      <c r="D2864">
        <v>275</v>
      </c>
      <c r="E2864">
        <v>151249.99999999997</v>
      </c>
      <c r="F2864">
        <v>37812.499999999993</v>
      </c>
      <c r="G2864" t="s">
        <v>31</v>
      </c>
      <c r="H2864" t="s">
        <v>66</v>
      </c>
      <c r="I2864" t="s">
        <v>67</v>
      </c>
    </row>
    <row r="2865" spans="1:9" x14ac:dyDescent="0.3">
      <c r="A2865">
        <v>1185732</v>
      </c>
      <c r="B2865" s="16">
        <v>44264</v>
      </c>
      <c r="C2865" t="s">
        <v>23</v>
      </c>
      <c r="D2865">
        <v>325</v>
      </c>
      <c r="E2865">
        <v>178749.99999999997</v>
      </c>
      <c r="F2865">
        <v>71499.999999999985</v>
      </c>
      <c r="G2865" t="s">
        <v>31</v>
      </c>
      <c r="H2865" t="s">
        <v>66</v>
      </c>
      <c r="I2865" t="s">
        <v>67</v>
      </c>
    </row>
    <row r="2866" spans="1:9" x14ac:dyDescent="0.3">
      <c r="A2866">
        <v>1185732</v>
      </c>
      <c r="B2866" s="16">
        <v>44264</v>
      </c>
      <c r="C2866" t="s">
        <v>19</v>
      </c>
      <c r="D2866">
        <v>350</v>
      </c>
      <c r="E2866">
        <v>192499.99999999997</v>
      </c>
      <c r="F2866">
        <v>38499.999999999993</v>
      </c>
      <c r="G2866" t="s">
        <v>31</v>
      </c>
      <c r="H2866" t="s">
        <v>66</v>
      </c>
      <c r="I2866" t="s">
        <v>67</v>
      </c>
    </row>
    <row r="2867" spans="1:9" x14ac:dyDescent="0.3">
      <c r="A2867">
        <v>1185732</v>
      </c>
      <c r="B2867" s="16">
        <v>44264</v>
      </c>
      <c r="C2867" t="s">
        <v>20</v>
      </c>
      <c r="D2867">
        <v>375</v>
      </c>
      <c r="E2867">
        <v>224999.99999999994</v>
      </c>
      <c r="F2867">
        <v>56249.999999999985</v>
      </c>
      <c r="G2867" t="s">
        <v>31</v>
      </c>
      <c r="H2867" t="s">
        <v>66</v>
      </c>
      <c r="I2867" t="s">
        <v>67</v>
      </c>
    </row>
    <row r="2868" spans="1:9" x14ac:dyDescent="0.3">
      <c r="A2868">
        <v>1185732</v>
      </c>
      <c r="B2868" s="16">
        <v>44264</v>
      </c>
      <c r="C2868" t="s">
        <v>17</v>
      </c>
      <c r="D2868">
        <v>500</v>
      </c>
      <c r="E2868">
        <v>225000</v>
      </c>
      <c r="F2868">
        <v>56250</v>
      </c>
      <c r="G2868" t="s">
        <v>31</v>
      </c>
      <c r="H2868" t="s">
        <v>66</v>
      </c>
      <c r="I2868" t="s">
        <v>67</v>
      </c>
    </row>
    <row r="2869" spans="1:9" x14ac:dyDescent="0.3">
      <c r="A2869">
        <v>1185731</v>
      </c>
      <c r="B2869" s="16">
        <v>44264</v>
      </c>
      <c r="C2869" t="s">
        <v>17</v>
      </c>
      <c r="D2869">
        <v>770</v>
      </c>
      <c r="E2869">
        <v>231000</v>
      </c>
      <c r="F2869">
        <v>92400</v>
      </c>
      <c r="G2869" t="s">
        <v>36</v>
      </c>
      <c r="H2869" t="s">
        <v>96</v>
      </c>
      <c r="I2869" t="s">
        <v>97</v>
      </c>
    </row>
    <row r="2870" spans="1:9" x14ac:dyDescent="0.3">
      <c r="A2870">
        <v>1189833</v>
      </c>
      <c r="B2870" s="16">
        <v>44264</v>
      </c>
      <c r="C2870" t="s">
        <v>23</v>
      </c>
      <c r="D2870">
        <v>500</v>
      </c>
      <c r="E2870">
        <v>300000</v>
      </c>
      <c r="F2870">
        <v>75000</v>
      </c>
      <c r="G2870" t="s">
        <v>36</v>
      </c>
      <c r="H2870" t="s">
        <v>53</v>
      </c>
      <c r="I2870" t="s">
        <v>54</v>
      </c>
    </row>
    <row r="2871" spans="1:9" x14ac:dyDescent="0.3">
      <c r="A2871">
        <v>1189833</v>
      </c>
      <c r="B2871" s="16">
        <v>44264</v>
      </c>
      <c r="C2871" t="s">
        <v>20</v>
      </c>
      <c r="D2871">
        <v>700</v>
      </c>
      <c r="E2871">
        <v>315000</v>
      </c>
      <c r="F2871">
        <v>126000</v>
      </c>
      <c r="G2871" t="s">
        <v>31</v>
      </c>
      <c r="H2871" t="s">
        <v>32</v>
      </c>
      <c r="I2871" t="s">
        <v>33</v>
      </c>
    </row>
    <row r="2872" spans="1:9" x14ac:dyDescent="0.3">
      <c r="A2872">
        <v>1185731</v>
      </c>
      <c r="B2872" s="16">
        <v>44265</v>
      </c>
      <c r="C2872" t="s">
        <v>21</v>
      </c>
      <c r="D2872">
        <v>39</v>
      </c>
      <c r="E2872">
        <v>1170</v>
      </c>
      <c r="F2872">
        <v>467.99999999999994</v>
      </c>
      <c r="G2872" t="s">
        <v>15</v>
      </c>
      <c r="H2872" t="s">
        <v>131</v>
      </c>
      <c r="I2872" t="s">
        <v>132</v>
      </c>
    </row>
    <row r="2873" spans="1:9" x14ac:dyDescent="0.3">
      <c r="A2873">
        <v>1185731</v>
      </c>
      <c r="B2873" s="16">
        <v>44265</v>
      </c>
      <c r="C2873" t="s">
        <v>21</v>
      </c>
      <c r="D2873">
        <v>38</v>
      </c>
      <c r="E2873">
        <v>1368</v>
      </c>
      <c r="F2873">
        <v>670.31999999999994</v>
      </c>
      <c r="G2873" t="s">
        <v>15</v>
      </c>
      <c r="H2873" t="s">
        <v>131</v>
      </c>
      <c r="I2873" t="s">
        <v>132</v>
      </c>
    </row>
    <row r="2874" spans="1:9" x14ac:dyDescent="0.3">
      <c r="A2874">
        <v>1128299</v>
      </c>
      <c r="B2874" s="16">
        <v>44265</v>
      </c>
      <c r="C2874" t="s">
        <v>21</v>
      </c>
      <c r="D2874">
        <v>75</v>
      </c>
      <c r="E2874">
        <v>1500</v>
      </c>
      <c r="F2874">
        <v>630.00000000000011</v>
      </c>
      <c r="G2874" t="s">
        <v>31</v>
      </c>
      <c r="H2874" t="s">
        <v>78</v>
      </c>
      <c r="I2874" t="s">
        <v>79</v>
      </c>
    </row>
    <row r="2875" spans="1:9" x14ac:dyDescent="0.3">
      <c r="A2875">
        <v>1128299</v>
      </c>
      <c r="B2875" s="16">
        <v>44265</v>
      </c>
      <c r="C2875" t="s">
        <v>21</v>
      </c>
      <c r="D2875">
        <v>73</v>
      </c>
      <c r="E2875">
        <v>1679</v>
      </c>
      <c r="F2875">
        <v>889.87</v>
      </c>
      <c r="G2875" t="s">
        <v>31</v>
      </c>
      <c r="H2875" t="s">
        <v>78</v>
      </c>
      <c r="I2875" t="s">
        <v>79</v>
      </c>
    </row>
    <row r="2876" spans="1:9" x14ac:dyDescent="0.3">
      <c r="A2876">
        <v>1185731</v>
      </c>
      <c r="B2876" s="16">
        <v>44265</v>
      </c>
      <c r="C2876" t="s">
        <v>20</v>
      </c>
      <c r="D2876">
        <v>85</v>
      </c>
      <c r="E2876">
        <v>1955</v>
      </c>
      <c r="F2876">
        <v>742.9</v>
      </c>
      <c r="G2876" t="s">
        <v>15</v>
      </c>
      <c r="H2876" t="s">
        <v>131</v>
      </c>
      <c r="I2876" t="s">
        <v>132</v>
      </c>
    </row>
    <row r="2877" spans="1:9" x14ac:dyDescent="0.3">
      <c r="A2877">
        <v>1185731</v>
      </c>
      <c r="B2877" s="16">
        <v>44265</v>
      </c>
      <c r="C2877" t="s">
        <v>22</v>
      </c>
      <c r="D2877">
        <v>56</v>
      </c>
      <c r="E2877">
        <v>2016</v>
      </c>
      <c r="F2877">
        <v>786.2399999999999</v>
      </c>
      <c r="G2877" t="s">
        <v>15</v>
      </c>
      <c r="H2877" t="s">
        <v>131</v>
      </c>
      <c r="I2877" t="s">
        <v>132</v>
      </c>
    </row>
    <row r="2878" spans="1:9" x14ac:dyDescent="0.3">
      <c r="A2878">
        <v>1128299</v>
      </c>
      <c r="B2878" s="16">
        <v>44265</v>
      </c>
      <c r="C2878" t="s">
        <v>20</v>
      </c>
      <c r="D2878">
        <v>112</v>
      </c>
      <c r="E2878">
        <v>2016</v>
      </c>
      <c r="F2878">
        <v>1008</v>
      </c>
      <c r="G2878" t="s">
        <v>31</v>
      </c>
      <c r="H2878" t="s">
        <v>78</v>
      </c>
      <c r="I2878" t="s">
        <v>79</v>
      </c>
    </row>
    <row r="2879" spans="1:9" x14ac:dyDescent="0.3">
      <c r="A2879">
        <v>1128299</v>
      </c>
      <c r="B2879" s="16">
        <v>44265</v>
      </c>
      <c r="C2879" t="s">
        <v>20</v>
      </c>
      <c r="D2879">
        <v>140</v>
      </c>
      <c r="E2879">
        <v>2240</v>
      </c>
      <c r="F2879">
        <v>873.59999999999991</v>
      </c>
      <c r="G2879" t="s">
        <v>31</v>
      </c>
      <c r="H2879" t="s">
        <v>78</v>
      </c>
      <c r="I2879" t="s">
        <v>79</v>
      </c>
    </row>
    <row r="2880" spans="1:9" x14ac:dyDescent="0.3">
      <c r="A2880">
        <v>1128299</v>
      </c>
      <c r="B2880" s="16">
        <v>44265</v>
      </c>
      <c r="C2880" t="s">
        <v>19</v>
      </c>
      <c r="D2880">
        <v>105</v>
      </c>
      <c r="E2880">
        <v>2310</v>
      </c>
      <c r="F2880">
        <v>923.99999999999989</v>
      </c>
      <c r="G2880" t="s">
        <v>31</v>
      </c>
      <c r="H2880" t="s">
        <v>78</v>
      </c>
      <c r="I2880" t="s">
        <v>79</v>
      </c>
    </row>
    <row r="2881" spans="1:9" x14ac:dyDescent="0.3">
      <c r="A2881">
        <v>1185731</v>
      </c>
      <c r="B2881" s="16">
        <v>44265</v>
      </c>
      <c r="C2881" t="s">
        <v>22</v>
      </c>
      <c r="D2881">
        <v>47</v>
      </c>
      <c r="E2881">
        <v>2397</v>
      </c>
      <c r="F2881">
        <v>1174.53</v>
      </c>
      <c r="G2881" t="s">
        <v>15</v>
      </c>
      <c r="H2881" t="s">
        <v>131</v>
      </c>
      <c r="I2881" t="s">
        <v>132</v>
      </c>
    </row>
    <row r="2882" spans="1:9" x14ac:dyDescent="0.3">
      <c r="A2882">
        <v>1128299</v>
      </c>
      <c r="B2882" s="16">
        <v>44265</v>
      </c>
      <c r="C2882" t="s">
        <v>22</v>
      </c>
      <c r="D2882">
        <v>90</v>
      </c>
      <c r="E2882">
        <v>2520</v>
      </c>
      <c r="F2882">
        <v>1007.9999999999999</v>
      </c>
      <c r="G2882" t="s">
        <v>31</v>
      </c>
      <c r="H2882" t="s">
        <v>78</v>
      </c>
      <c r="I2882" t="s">
        <v>79</v>
      </c>
    </row>
    <row r="2883" spans="1:9" x14ac:dyDescent="0.3">
      <c r="A2883">
        <v>1185731</v>
      </c>
      <c r="B2883" s="16">
        <v>44265</v>
      </c>
      <c r="C2883" t="s">
        <v>20</v>
      </c>
      <c r="D2883">
        <v>77</v>
      </c>
      <c r="E2883">
        <v>2618</v>
      </c>
      <c r="F2883">
        <v>1282.82</v>
      </c>
      <c r="G2883" t="s">
        <v>15</v>
      </c>
      <c r="H2883" t="s">
        <v>131</v>
      </c>
      <c r="I2883" t="s">
        <v>132</v>
      </c>
    </row>
    <row r="2884" spans="1:9" x14ac:dyDescent="0.3">
      <c r="A2884">
        <v>1185731</v>
      </c>
      <c r="B2884" s="16">
        <v>44265</v>
      </c>
      <c r="C2884" t="s">
        <v>23</v>
      </c>
      <c r="D2884">
        <v>96</v>
      </c>
      <c r="E2884">
        <v>2784</v>
      </c>
      <c r="F2884">
        <v>1280.6399999999999</v>
      </c>
      <c r="G2884" t="s">
        <v>15</v>
      </c>
      <c r="H2884" t="s">
        <v>131</v>
      </c>
      <c r="I2884" t="s">
        <v>132</v>
      </c>
    </row>
    <row r="2885" spans="1:9" x14ac:dyDescent="0.3">
      <c r="A2885">
        <v>1128299</v>
      </c>
      <c r="B2885" s="16">
        <v>44265</v>
      </c>
      <c r="C2885" t="s">
        <v>22</v>
      </c>
      <c r="D2885">
        <v>75</v>
      </c>
      <c r="E2885">
        <v>2850</v>
      </c>
      <c r="F2885">
        <v>1425</v>
      </c>
      <c r="G2885" t="s">
        <v>31</v>
      </c>
      <c r="H2885" t="s">
        <v>78</v>
      </c>
      <c r="I2885" t="s">
        <v>79</v>
      </c>
    </row>
    <row r="2886" spans="1:9" x14ac:dyDescent="0.3">
      <c r="A2886">
        <v>1128299</v>
      </c>
      <c r="B2886" s="16">
        <v>44265</v>
      </c>
      <c r="C2886" t="s">
        <v>19</v>
      </c>
      <c r="D2886">
        <v>102</v>
      </c>
      <c r="E2886">
        <v>2856</v>
      </c>
      <c r="F2886">
        <v>1428</v>
      </c>
      <c r="G2886" t="s">
        <v>31</v>
      </c>
      <c r="H2886" t="s">
        <v>78</v>
      </c>
      <c r="I2886" t="s">
        <v>79</v>
      </c>
    </row>
    <row r="2887" spans="1:9" x14ac:dyDescent="0.3">
      <c r="A2887">
        <v>1185731</v>
      </c>
      <c r="B2887" s="16">
        <v>44265</v>
      </c>
      <c r="C2887" t="s">
        <v>19</v>
      </c>
      <c r="D2887">
        <v>80</v>
      </c>
      <c r="E2887">
        <v>2880</v>
      </c>
      <c r="F2887">
        <v>1440</v>
      </c>
      <c r="G2887" t="s">
        <v>15</v>
      </c>
      <c r="H2887" t="s">
        <v>131</v>
      </c>
      <c r="I2887" t="s">
        <v>132</v>
      </c>
    </row>
    <row r="2888" spans="1:9" x14ac:dyDescent="0.3">
      <c r="A2888">
        <v>1128299</v>
      </c>
      <c r="B2888" s="16">
        <v>44265</v>
      </c>
      <c r="C2888" t="s">
        <v>23</v>
      </c>
      <c r="D2888">
        <v>100</v>
      </c>
      <c r="E2888">
        <v>2900</v>
      </c>
      <c r="F2888">
        <v>1856</v>
      </c>
      <c r="G2888" t="s">
        <v>31</v>
      </c>
      <c r="H2888" t="s">
        <v>78</v>
      </c>
      <c r="I2888" t="s">
        <v>79</v>
      </c>
    </row>
    <row r="2889" spans="1:9" x14ac:dyDescent="0.3">
      <c r="A2889">
        <v>1185731</v>
      </c>
      <c r="B2889" s="16">
        <v>44265</v>
      </c>
      <c r="C2889" t="s">
        <v>19</v>
      </c>
      <c r="D2889">
        <v>70</v>
      </c>
      <c r="E2889">
        <v>2940</v>
      </c>
      <c r="F2889">
        <v>1675.8000000000002</v>
      </c>
      <c r="G2889" t="s">
        <v>15</v>
      </c>
      <c r="H2889" t="s">
        <v>131</v>
      </c>
      <c r="I2889" t="s">
        <v>132</v>
      </c>
    </row>
    <row r="2890" spans="1:9" x14ac:dyDescent="0.3">
      <c r="A2890">
        <v>1128299</v>
      </c>
      <c r="B2890" s="16">
        <v>44265</v>
      </c>
      <c r="C2890" t="s">
        <v>23</v>
      </c>
      <c r="D2890">
        <v>140</v>
      </c>
      <c r="E2890">
        <v>2940</v>
      </c>
      <c r="F2890">
        <v>1675.8000000000002</v>
      </c>
      <c r="G2890" t="s">
        <v>31</v>
      </c>
      <c r="H2890" t="s">
        <v>78</v>
      </c>
      <c r="I2890" t="s">
        <v>79</v>
      </c>
    </row>
    <row r="2891" spans="1:9" x14ac:dyDescent="0.3">
      <c r="A2891">
        <v>1185731</v>
      </c>
      <c r="B2891" s="16">
        <v>44265</v>
      </c>
      <c r="C2891" t="s">
        <v>23</v>
      </c>
      <c r="D2891">
        <v>80</v>
      </c>
      <c r="E2891">
        <v>3280</v>
      </c>
      <c r="F2891">
        <v>1803.9999999999998</v>
      </c>
      <c r="G2891" t="s">
        <v>15</v>
      </c>
      <c r="H2891" t="s">
        <v>131</v>
      </c>
      <c r="I2891" t="s">
        <v>132</v>
      </c>
    </row>
    <row r="2892" spans="1:9" x14ac:dyDescent="0.3">
      <c r="A2892">
        <v>1189833</v>
      </c>
      <c r="B2892" s="16">
        <v>44265</v>
      </c>
      <c r="C2892" t="s">
        <v>21</v>
      </c>
      <c r="D2892">
        <v>112</v>
      </c>
      <c r="E2892">
        <v>3696</v>
      </c>
      <c r="F2892">
        <v>1737.12</v>
      </c>
      <c r="G2892" t="s">
        <v>31</v>
      </c>
      <c r="H2892" t="s">
        <v>70</v>
      </c>
      <c r="I2892" t="s">
        <v>71</v>
      </c>
    </row>
    <row r="2893" spans="1:9" x14ac:dyDescent="0.3">
      <c r="A2893">
        <v>1197831</v>
      </c>
      <c r="B2893" s="16">
        <v>44265</v>
      </c>
      <c r="C2893" t="s">
        <v>17</v>
      </c>
      <c r="D2893">
        <v>210</v>
      </c>
      <c r="E2893">
        <v>3780</v>
      </c>
      <c r="F2893">
        <v>1890</v>
      </c>
      <c r="G2893" t="s">
        <v>36</v>
      </c>
      <c r="H2893" t="s">
        <v>53</v>
      </c>
      <c r="I2893" t="s">
        <v>54</v>
      </c>
    </row>
    <row r="2894" spans="1:9" x14ac:dyDescent="0.3">
      <c r="A2894">
        <v>1189833</v>
      </c>
      <c r="B2894" s="16">
        <v>44265</v>
      </c>
      <c r="C2894" t="s">
        <v>20</v>
      </c>
      <c r="D2894">
        <v>149</v>
      </c>
      <c r="E2894">
        <v>4023</v>
      </c>
      <c r="F2894">
        <v>1810.35</v>
      </c>
      <c r="G2894" t="s">
        <v>31</v>
      </c>
      <c r="H2894" t="s">
        <v>70</v>
      </c>
      <c r="I2894" t="s">
        <v>71</v>
      </c>
    </row>
    <row r="2895" spans="1:9" x14ac:dyDescent="0.3">
      <c r="A2895">
        <v>1128299</v>
      </c>
      <c r="B2895" s="16">
        <v>44265</v>
      </c>
      <c r="C2895" t="s">
        <v>17</v>
      </c>
      <c r="D2895">
        <v>228</v>
      </c>
      <c r="E2895">
        <v>4560</v>
      </c>
      <c r="F2895">
        <v>1960.8000000000002</v>
      </c>
      <c r="G2895" t="s">
        <v>31</v>
      </c>
      <c r="H2895" t="s">
        <v>78</v>
      </c>
      <c r="I2895" t="s">
        <v>79</v>
      </c>
    </row>
    <row r="2896" spans="1:9" x14ac:dyDescent="0.3">
      <c r="A2896">
        <v>1189833</v>
      </c>
      <c r="B2896" s="16">
        <v>44265</v>
      </c>
      <c r="C2896" t="s">
        <v>19</v>
      </c>
      <c r="D2896">
        <v>131</v>
      </c>
      <c r="E2896">
        <v>4847</v>
      </c>
      <c r="F2896">
        <v>2132.6799999999998</v>
      </c>
      <c r="G2896" t="s">
        <v>31</v>
      </c>
      <c r="H2896" t="s">
        <v>70</v>
      </c>
      <c r="I2896" t="s">
        <v>71</v>
      </c>
    </row>
    <row r="2897" spans="1:9" x14ac:dyDescent="0.3">
      <c r="A2897">
        <v>1128299</v>
      </c>
      <c r="B2897" s="16">
        <v>44265</v>
      </c>
      <c r="C2897" t="s">
        <v>17</v>
      </c>
      <c r="D2897">
        <v>168</v>
      </c>
      <c r="E2897">
        <v>4872</v>
      </c>
      <c r="F2897">
        <v>2533.44</v>
      </c>
      <c r="G2897" t="s">
        <v>31</v>
      </c>
      <c r="H2897" t="s">
        <v>78</v>
      </c>
      <c r="I2897" t="s">
        <v>79</v>
      </c>
    </row>
    <row r="2898" spans="1:9" x14ac:dyDescent="0.3">
      <c r="A2898">
        <v>1189833</v>
      </c>
      <c r="B2898" s="16">
        <v>44265</v>
      </c>
      <c r="C2898" t="s">
        <v>22</v>
      </c>
      <c r="D2898">
        <v>126</v>
      </c>
      <c r="E2898">
        <v>5922</v>
      </c>
      <c r="F2898">
        <v>2664.8999999999996</v>
      </c>
      <c r="G2898" t="s">
        <v>31</v>
      </c>
      <c r="H2898" t="s">
        <v>70</v>
      </c>
      <c r="I2898" t="s">
        <v>71</v>
      </c>
    </row>
    <row r="2899" spans="1:9" x14ac:dyDescent="0.3">
      <c r="A2899">
        <v>1189833</v>
      </c>
      <c r="B2899" s="16">
        <v>44265</v>
      </c>
      <c r="C2899" t="s">
        <v>21</v>
      </c>
      <c r="D2899">
        <v>182</v>
      </c>
      <c r="E2899">
        <v>6006</v>
      </c>
      <c r="F2899">
        <v>2282.2800000000002</v>
      </c>
      <c r="G2899" t="s">
        <v>31</v>
      </c>
      <c r="H2899" t="s">
        <v>32</v>
      </c>
      <c r="I2899" t="s">
        <v>33</v>
      </c>
    </row>
    <row r="2900" spans="1:9" x14ac:dyDescent="0.3">
      <c r="A2900">
        <v>1189833</v>
      </c>
      <c r="B2900" s="16">
        <v>44265</v>
      </c>
      <c r="C2900" t="s">
        <v>23</v>
      </c>
      <c r="D2900">
        <v>165</v>
      </c>
      <c r="E2900">
        <v>6105</v>
      </c>
      <c r="F2900">
        <v>2258.85</v>
      </c>
      <c r="G2900" t="s">
        <v>31</v>
      </c>
      <c r="H2900" t="s">
        <v>70</v>
      </c>
      <c r="I2900" t="s">
        <v>71</v>
      </c>
    </row>
    <row r="2901" spans="1:9" x14ac:dyDescent="0.3">
      <c r="A2901">
        <v>1185731</v>
      </c>
      <c r="B2901" s="16">
        <v>44265</v>
      </c>
      <c r="C2901" t="s">
        <v>17</v>
      </c>
      <c r="D2901">
        <v>142</v>
      </c>
      <c r="E2901">
        <v>6248</v>
      </c>
      <c r="F2901">
        <v>3748.7999999999997</v>
      </c>
      <c r="G2901" t="s">
        <v>15</v>
      </c>
      <c r="H2901" t="s">
        <v>131</v>
      </c>
      <c r="I2901" t="s">
        <v>132</v>
      </c>
    </row>
    <row r="2902" spans="1:9" x14ac:dyDescent="0.3">
      <c r="A2902">
        <v>1185731</v>
      </c>
      <c r="B2902" s="16">
        <v>44265</v>
      </c>
      <c r="C2902" t="s">
        <v>17</v>
      </c>
      <c r="D2902">
        <v>185</v>
      </c>
      <c r="E2902">
        <v>6475</v>
      </c>
      <c r="F2902">
        <v>3172.75</v>
      </c>
      <c r="G2902" t="s">
        <v>15</v>
      </c>
      <c r="H2902" t="s">
        <v>131</v>
      </c>
      <c r="I2902" t="s">
        <v>132</v>
      </c>
    </row>
    <row r="2903" spans="1:9" x14ac:dyDescent="0.3">
      <c r="A2903">
        <v>1189833</v>
      </c>
      <c r="B2903" s="16">
        <v>44265</v>
      </c>
      <c r="C2903" t="s">
        <v>21</v>
      </c>
      <c r="D2903">
        <v>160</v>
      </c>
      <c r="E2903">
        <v>6560</v>
      </c>
      <c r="F2903">
        <v>3214.4</v>
      </c>
      <c r="G2903" t="s">
        <v>31</v>
      </c>
      <c r="H2903" t="s">
        <v>32</v>
      </c>
      <c r="I2903" t="s">
        <v>33</v>
      </c>
    </row>
    <row r="2904" spans="1:9" x14ac:dyDescent="0.3">
      <c r="A2904">
        <v>1189833</v>
      </c>
      <c r="B2904" s="16">
        <v>44265</v>
      </c>
      <c r="C2904" t="s">
        <v>17</v>
      </c>
      <c r="D2904">
        <v>246</v>
      </c>
      <c r="E2904">
        <v>9348</v>
      </c>
      <c r="F2904">
        <v>5608.8</v>
      </c>
      <c r="G2904" t="s">
        <v>31</v>
      </c>
      <c r="H2904" t="s">
        <v>70</v>
      </c>
      <c r="I2904" t="s">
        <v>71</v>
      </c>
    </row>
    <row r="2905" spans="1:9" x14ac:dyDescent="0.3">
      <c r="A2905">
        <v>1185731</v>
      </c>
      <c r="B2905" s="16">
        <v>44265</v>
      </c>
      <c r="C2905" t="s">
        <v>21</v>
      </c>
      <c r="D2905">
        <v>125</v>
      </c>
      <c r="E2905">
        <v>50000</v>
      </c>
      <c r="F2905">
        <v>17500</v>
      </c>
      <c r="G2905" t="s">
        <v>15</v>
      </c>
      <c r="H2905" t="s">
        <v>131</v>
      </c>
      <c r="I2905" t="s">
        <v>132</v>
      </c>
    </row>
    <row r="2906" spans="1:9" x14ac:dyDescent="0.3">
      <c r="A2906">
        <v>1128299</v>
      </c>
      <c r="B2906" s="16">
        <v>44265</v>
      </c>
      <c r="C2906" t="s">
        <v>21</v>
      </c>
      <c r="D2906">
        <v>250</v>
      </c>
      <c r="E2906">
        <v>62500</v>
      </c>
      <c r="F2906">
        <v>25000</v>
      </c>
      <c r="G2906" t="s">
        <v>31</v>
      </c>
      <c r="H2906" t="s">
        <v>78</v>
      </c>
      <c r="I2906" t="s">
        <v>79</v>
      </c>
    </row>
    <row r="2907" spans="1:9" x14ac:dyDescent="0.3">
      <c r="A2907">
        <v>1128299</v>
      </c>
      <c r="B2907" s="16">
        <v>44265</v>
      </c>
      <c r="C2907" t="s">
        <v>20</v>
      </c>
      <c r="D2907">
        <v>400</v>
      </c>
      <c r="E2907">
        <v>80000.000000000029</v>
      </c>
      <c r="F2907">
        <v>28000.000000000007</v>
      </c>
      <c r="G2907" t="s">
        <v>31</v>
      </c>
      <c r="H2907" t="s">
        <v>78</v>
      </c>
      <c r="I2907" t="s">
        <v>79</v>
      </c>
    </row>
    <row r="2908" spans="1:9" x14ac:dyDescent="0.3">
      <c r="A2908">
        <v>1185731</v>
      </c>
      <c r="B2908" s="16">
        <v>44265</v>
      </c>
      <c r="C2908" t="s">
        <v>20</v>
      </c>
      <c r="D2908">
        <v>275</v>
      </c>
      <c r="E2908">
        <v>96250</v>
      </c>
      <c r="F2908">
        <v>33687.5</v>
      </c>
      <c r="G2908" t="s">
        <v>15</v>
      </c>
      <c r="H2908" t="s">
        <v>131</v>
      </c>
      <c r="I2908" t="s">
        <v>132</v>
      </c>
    </row>
    <row r="2909" spans="1:9" x14ac:dyDescent="0.3">
      <c r="A2909">
        <v>1185731</v>
      </c>
      <c r="B2909" s="16">
        <v>44265</v>
      </c>
      <c r="C2909" t="s">
        <v>22</v>
      </c>
      <c r="D2909">
        <v>175</v>
      </c>
      <c r="E2909">
        <v>96250.000000000015</v>
      </c>
      <c r="F2909">
        <v>33687.5</v>
      </c>
      <c r="G2909" t="s">
        <v>15</v>
      </c>
      <c r="H2909" t="s">
        <v>131</v>
      </c>
      <c r="I2909" t="s">
        <v>132</v>
      </c>
    </row>
    <row r="2910" spans="1:9" x14ac:dyDescent="0.3">
      <c r="A2910">
        <v>1128299</v>
      </c>
      <c r="B2910" s="16">
        <v>44265</v>
      </c>
      <c r="C2910" t="s">
        <v>19</v>
      </c>
      <c r="D2910">
        <v>350</v>
      </c>
      <c r="E2910">
        <v>105000.00000000001</v>
      </c>
      <c r="F2910">
        <v>36750</v>
      </c>
      <c r="G2910" t="s">
        <v>31</v>
      </c>
      <c r="H2910" t="s">
        <v>78</v>
      </c>
      <c r="I2910" t="s">
        <v>79</v>
      </c>
    </row>
    <row r="2911" spans="1:9" x14ac:dyDescent="0.3">
      <c r="A2911">
        <v>1185731</v>
      </c>
      <c r="B2911" s="16">
        <v>44265</v>
      </c>
      <c r="C2911" t="s">
        <v>19</v>
      </c>
      <c r="D2911">
        <v>250</v>
      </c>
      <c r="E2911">
        <v>112500</v>
      </c>
      <c r="F2911">
        <v>50625</v>
      </c>
      <c r="G2911" t="s">
        <v>15</v>
      </c>
      <c r="H2911" t="s">
        <v>131</v>
      </c>
      <c r="I2911" t="s">
        <v>132</v>
      </c>
    </row>
    <row r="2912" spans="1:9" x14ac:dyDescent="0.3">
      <c r="A2912">
        <v>1128299</v>
      </c>
      <c r="B2912" s="16">
        <v>44265</v>
      </c>
      <c r="C2912" t="s">
        <v>22</v>
      </c>
      <c r="D2912">
        <v>300</v>
      </c>
      <c r="E2912">
        <v>120000</v>
      </c>
      <c r="F2912">
        <v>42000</v>
      </c>
      <c r="G2912" t="s">
        <v>31</v>
      </c>
      <c r="H2912" t="s">
        <v>78</v>
      </c>
      <c r="I2912" t="s">
        <v>79</v>
      </c>
    </row>
    <row r="2913" spans="1:9" x14ac:dyDescent="0.3">
      <c r="A2913">
        <v>1128299</v>
      </c>
      <c r="B2913" s="16">
        <v>44265</v>
      </c>
      <c r="C2913" t="s">
        <v>23</v>
      </c>
      <c r="D2913">
        <v>400</v>
      </c>
      <c r="E2913">
        <v>120000.00000000001</v>
      </c>
      <c r="F2913">
        <v>60000.000000000007</v>
      </c>
      <c r="G2913" t="s">
        <v>31</v>
      </c>
      <c r="H2913" t="s">
        <v>78</v>
      </c>
      <c r="I2913" t="s">
        <v>79</v>
      </c>
    </row>
    <row r="2914" spans="1:9" x14ac:dyDescent="0.3">
      <c r="A2914">
        <v>1185731</v>
      </c>
      <c r="B2914" s="16">
        <v>44265</v>
      </c>
      <c r="C2914" t="s">
        <v>23</v>
      </c>
      <c r="D2914">
        <v>275</v>
      </c>
      <c r="E2914">
        <v>123750</v>
      </c>
      <c r="F2914">
        <v>49499.999999999993</v>
      </c>
      <c r="G2914" t="s">
        <v>15</v>
      </c>
      <c r="H2914" t="s">
        <v>131</v>
      </c>
      <c r="I2914" t="s">
        <v>132</v>
      </c>
    </row>
    <row r="2915" spans="1:9" x14ac:dyDescent="0.3">
      <c r="A2915">
        <v>1189833</v>
      </c>
      <c r="B2915" s="16">
        <v>44265</v>
      </c>
      <c r="C2915" t="s">
        <v>21</v>
      </c>
      <c r="D2915">
        <v>400</v>
      </c>
      <c r="E2915">
        <v>140000</v>
      </c>
      <c r="F2915">
        <v>49000</v>
      </c>
      <c r="G2915" t="s">
        <v>31</v>
      </c>
      <c r="H2915" t="s">
        <v>70</v>
      </c>
      <c r="I2915" t="s">
        <v>71</v>
      </c>
    </row>
    <row r="2916" spans="1:9" x14ac:dyDescent="0.3">
      <c r="A2916">
        <v>1197831</v>
      </c>
      <c r="B2916" s="16">
        <v>44265</v>
      </c>
      <c r="C2916" t="s">
        <v>17</v>
      </c>
      <c r="D2916">
        <v>700</v>
      </c>
      <c r="E2916">
        <v>140000</v>
      </c>
      <c r="F2916">
        <v>49000</v>
      </c>
      <c r="G2916" t="s">
        <v>36</v>
      </c>
      <c r="H2916" t="s">
        <v>53</v>
      </c>
      <c r="I2916" t="s">
        <v>54</v>
      </c>
    </row>
    <row r="2917" spans="1:9" x14ac:dyDescent="0.3">
      <c r="A2917">
        <v>1189833</v>
      </c>
      <c r="B2917" s="16">
        <v>44265</v>
      </c>
      <c r="C2917" t="s">
        <v>20</v>
      </c>
      <c r="D2917">
        <v>550</v>
      </c>
      <c r="E2917">
        <v>165000.00000000003</v>
      </c>
      <c r="F2917">
        <v>57750.000000000007</v>
      </c>
      <c r="G2917" t="s">
        <v>31</v>
      </c>
      <c r="H2917" t="s">
        <v>70</v>
      </c>
      <c r="I2917" t="s">
        <v>71</v>
      </c>
    </row>
    <row r="2918" spans="1:9" x14ac:dyDescent="0.3">
      <c r="A2918">
        <v>1128299</v>
      </c>
      <c r="B2918" s="16">
        <v>44265</v>
      </c>
      <c r="C2918" t="s">
        <v>17</v>
      </c>
      <c r="D2918">
        <v>670</v>
      </c>
      <c r="E2918">
        <v>201000.00000000003</v>
      </c>
      <c r="F2918">
        <v>80400.000000000015</v>
      </c>
      <c r="G2918" t="s">
        <v>31</v>
      </c>
      <c r="H2918" t="s">
        <v>78</v>
      </c>
      <c r="I2918" t="s">
        <v>79</v>
      </c>
    </row>
    <row r="2919" spans="1:9" x14ac:dyDescent="0.3">
      <c r="A2919">
        <v>1189833</v>
      </c>
      <c r="B2919" s="16">
        <v>44265</v>
      </c>
      <c r="C2919" t="s">
        <v>19</v>
      </c>
      <c r="D2919">
        <v>525</v>
      </c>
      <c r="E2919">
        <v>210000</v>
      </c>
      <c r="F2919">
        <v>63000</v>
      </c>
      <c r="G2919" t="s">
        <v>31</v>
      </c>
      <c r="H2919" t="s">
        <v>70</v>
      </c>
      <c r="I2919" t="s">
        <v>71</v>
      </c>
    </row>
    <row r="2920" spans="1:9" x14ac:dyDescent="0.3">
      <c r="A2920">
        <v>1189833</v>
      </c>
      <c r="B2920" s="16">
        <v>44265</v>
      </c>
      <c r="C2920" t="s">
        <v>23</v>
      </c>
      <c r="D2920">
        <v>550</v>
      </c>
      <c r="E2920">
        <v>220000</v>
      </c>
      <c r="F2920">
        <v>55000</v>
      </c>
      <c r="G2920" t="s">
        <v>31</v>
      </c>
      <c r="H2920" t="s">
        <v>70</v>
      </c>
      <c r="I2920" t="s">
        <v>71</v>
      </c>
    </row>
    <row r="2921" spans="1:9" x14ac:dyDescent="0.3">
      <c r="A2921">
        <v>1189833</v>
      </c>
      <c r="B2921" s="16">
        <v>44265</v>
      </c>
      <c r="C2921" t="s">
        <v>22</v>
      </c>
      <c r="D2921">
        <v>450</v>
      </c>
      <c r="E2921">
        <v>225000</v>
      </c>
      <c r="F2921">
        <v>67500</v>
      </c>
      <c r="G2921" t="s">
        <v>31</v>
      </c>
      <c r="H2921" t="s">
        <v>70</v>
      </c>
      <c r="I2921" t="s">
        <v>71</v>
      </c>
    </row>
    <row r="2922" spans="1:9" x14ac:dyDescent="0.3">
      <c r="A2922">
        <v>1185731</v>
      </c>
      <c r="B2922" s="16">
        <v>44265</v>
      </c>
      <c r="C2922" t="s">
        <v>17</v>
      </c>
      <c r="D2922">
        <v>545</v>
      </c>
      <c r="E2922">
        <v>245250</v>
      </c>
      <c r="F2922">
        <v>110362.5</v>
      </c>
      <c r="G2922" t="s">
        <v>15</v>
      </c>
      <c r="H2922" t="s">
        <v>131</v>
      </c>
      <c r="I2922" t="s">
        <v>132</v>
      </c>
    </row>
    <row r="2923" spans="1:9" x14ac:dyDescent="0.3">
      <c r="A2923">
        <v>1189833</v>
      </c>
      <c r="B2923" s="16">
        <v>44265</v>
      </c>
      <c r="C2923" t="s">
        <v>21</v>
      </c>
      <c r="D2923">
        <v>550</v>
      </c>
      <c r="E2923">
        <v>247500</v>
      </c>
      <c r="F2923">
        <v>86625</v>
      </c>
      <c r="G2923" t="s">
        <v>31</v>
      </c>
      <c r="H2923" t="s">
        <v>32</v>
      </c>
      <c r="I2923" t="s">
        <v>33</v>
      </c>
    </row>
    <row r="2924" spans="1:9" x14ac:dyDescent="0.3">
      <c r="A2924">
        <v>1189833</v>
      </c>
      <c r="B2924" s="16">
        <v>44265</v>
      </c>
      <c r="C2924" t="s">
        <v>17</v>
      </c>
      <c r="D2924">
        <v>820</v>
      </c>
      <c r="E2924">
        <v>328000</v>
      </c>
      <c r="F2924">
        <v>164000</v>
      </c>
      <c r="G2924" t="s">
        <v>31</v>
      </c>
      <c r="H2924" t="s">
        <v>70</v>
      </c>
      <c r="I2924" t="s">
        <v>71</v>
      </c>
    </row>
    <row r="2925" spans="1:9" x14ac:dyDescent="0.3">
      <c r="A2925">
        <v>1185732</v>
      </c>
      <c r="B2925" s="16">
        <v>44266</v>
      </c>
      <c r="C2925" t="s">
        <v>21</v>
      </c>
      <c r="D2925">
        <v>23</v>
      </c>
      <c r="E2925">
        <v>759</v>
      </c>
      <c r="F2925">
        <v>333.96</v>
      </c>
      <c r="G2925" t="s">
        <v>36</v>
      </c>
      <c r="H2925" t="s">
        <v>108</v>
      </c>
      <c r="I2925" t="s">
        <v>109</v>
      </c>
    </row>
    <row r="2926" spans="1:9" x14ac:dyDescent="0.3">
      <c r="A2926">
        <v>1185732</v>
      </c>
      <c r="B2926" s="16">
        <v>44266</v>
      </c>
      <c r="C2926" t="s">
        <v>22</v>
      </c>
      <c r="D2926">
        <v>31</v>
      </c>
      <c r="E2926">
        <v>1457</v>
      </c>
      <c r="F2926">
        <v>728.5</v>
      </c>
      <c r="G2926" t="s">
        <v>36</v>
      </c>
      <c r="H2926" t="s">
        <v>108</v>
      </c>
      <c r="I2926" t="s">
        <v>109</v>
      </c>
    </row>
    <row r="2927" spans="1:9" x14ac:dyDescent="0.3">
      <c r="A2927">
        <v>1185732</v>
      </c>
      <c r="B2927" s="16">
        <v>44266</v>
      </c>
      <c r="C2927" t="s">
        <v>20</v>
      </c>
      <c r="D2927">
        <v>59</v>
      </c>
      <c r="E2927">
        <v>1593</v>
      </c>
      <c r="F2927">
        <v>669.06</v>
      </c>
      <c r="G2927" t="s">
        <v>36</v>
      </c>
      <c r="H2927" t="s">
        <v>108</v>
      </c>
      <c r="I2927" t="s">
        <v>109</v>
      </c>
    </row>
    <row r="2928" spans="1:9" x14ac:dyDescent="0.3">
      <c r="A2928">
        <v>1185732</v>
      </c>
      <c r="B2928" s="16">
        <v>44266</v>
      </c>
      <c r="C2928" t="s">
        <v>19</v>
      </c>
      <c r="D2928">
        <v>50</v>
      </c>
      <c r="E2928">
        <v>1850</v>
      </c>
      <c r="F2928">
        <v>777</v>
      </c>
      <c r="G2928" t="s">
        <v>36</v>
      </c>
      <c r="H2928" t="s">
        <v>108</v>
      </c>
      <c r="I2928" t="s">
        <v>109</v>
      </c>
    </row>
    <row r="2929" spans="1:9" x14ac:dyDescent="0.3">
      <c r="A2929">
        <v>1185732</v>
      </c>
      <c r="B2929" s="16">
        <v>44266</v>
      </c>
      <c r="C2929" t="s">
        <v>23</v>
      </c>
      <c r="D2929">
        <v>59</v>
      </c>
      <c r="E2929">
        <v>2183</v>
      </c>
      <c r="F2929">
        <v>1156.99</v>
      </c>
      <c r="G2929" t="s">
        <v>36</v>
      </c>
      <c r="H2929" t="s">
        <v>108</v>
      </c>
      <c r="I2929" t="s">
        <v>109</v>
      </c>
    </row>
    <row r="2930" spans="1:9" x14ac:dyDescent="0.3">
      <c r="A2930">
        <v>1185732</v>
      </c>
      <c r="B2930" s="16">
        <v>44266</v>
      </c>
      <c r="C2930" t="s">
        <v>17</v>
      </c>
      <c r="D2930">
        <v>124</v>
      </c>
      <c r="E2930">
        <v>4836</v>
      </c>
      <c r="F2930">
        <v>2369.64</v>
      </c>
      <c r="G2930" t="s">
        <v>36</v>
      </c>
      <c r="H2930" t="s">
        <v>108</v>
      </c>
      <c r="I2930" t="s">
        <v>109</v>
      </c>
    </row>
    <row r="2931" spans="1:9" x14ac:dyDescent="0.3">
      <c r="A2931">
        <v>1197831</v>
      </c>
      <c r="B2931" s="16">
        <v>44266</v>
      </c>
      <c r="C2931" t="s">
        <v>19</v>
      </c>
      <c r="D2931">
        <v>182</v>
      </c>
      <c r="E2931">
        <v>5278</v>
      </c>
      <c r="F2931">
        <v>2427.8799999999997</v>
      </c>
      <c r="G2931" t="s">
        <v>36</v>
      </c>
      <c r="H2931" t="s">
        <v>53</v>
      </c>
      <c r="I2931" t="s">
        <v>54</v>
      </c>
    </row>
    <row r="2932" spans="1:9" x14ac:dyDescent="0.3">
      <c r="A2932">
        <v>1189833</v>
      </c>
      <c r="B2932" s="16">
        <v>44266</v>
      </c>
      <c r="C2932" t="s">
        <v>22</v>
      </c>
      <c r="D2932">
        <v>155</v>
      </c>
      <c r="E2932">
        <v>5580</v>
      </c>
      <c r="F2932">
        <v>3292.2000000000003</v>
      </c>
      <c r="G2932" t="s">
        <v>31</v>
      </c>
      <c r="H2932" t="s">
        <v>32</v>
      </c>
      <c r="I2932" t="s">
        <v>35</v>
      </c>
    </row>
    <row r="2933" spans="1:9" x14ac:dyDescent="0.3">
      <c r="A2933">
        <v>1189833</v>
      </c>
      <c r="B2933" s="16">
        <v>44266</v>
      </c>
      <c r="C2933" t="s">
        <v>22</v>
      </c>
      <c r="D2933">
        <v>145</v>
      </c>
      <c r="E2933">
        <v>7105</v>
      </c>
      <c r="F2933">
        <v>4689.3</v>
      </c>
      <c r="G2933" t="s">
        <v>31</v>
      </c>
      <c r="H2933" t="s">
        <v>32</v>
      </c>
      <c r="I2933" t="s">
        <v>35</v>
      </c>
    </row>
    <row r="2934" spans="1:9" x14ac:dyDescent="0.3">
      <c r="A2934">
        <v>1185732</v>
      </c>
      <c r="B2934" s="16">
        <v>44266</v>
      </c>
      <c r="C2934" t="s">
        <v>21</v>
      </c>
      <c r="D2934">
        <v>75</v>
      </c>
      <c r="E2934">
        <v>26250</v>
      </c>
      <c r="F2934">
        <v>7875</v>
      </c>
      <c r="G2934" t="s">
        <v>36</v>
      </c>
      <c r="H2934" t="s">
        <v>108</v>
      </c>
      <c r="I2934" t="s">
        <v>109</v>
      </c>
    </row>
    <row r="2935" spans="1:9" x14ac:dyDescent="0.3">
      <c r="A2935">
        <v>1185732</v>
      </c>
      <c r="B2935" s="16">
        <v>44266</v>
      </c>
      <c r="C2935" t="s">
        <v>22</v>
      </c>
      <c r="D2935">
        <v>125</v>
      </c>
      <c r="E2935">
        <v>62500</v>
      </c>
      <c r="F2935">
        <v>21875</v>
      </c>
      <c r="G2935" t="s">
        <v>36</v>
      </c>
      <c r="H2935" t="s">
        <v>108</v>
      </c>
      <c r="I2935" t="s">
        <v>109</v>
      </c>
    </row>
    <row r="2936" spans="1:9" x14ac:dyDescent="0.3">
      <c r="A2936">
        <v>1185732</v>
      </c>
      <c r="B2936" s="16">
        <v>44266</v>
      </c>
      <c r="C2936" t="s">
        <v>20</v>
      </c>
      <c r="D2936">
        <v>225</v>
      </c>
      <c r="E2936">
        <v>67500.000000000015</v>
      </c>
      <c r="F2936">
        <v>20250.000000000004</v>
      </c>
      <c r="G2936" t="s">
        <v>36</v>
      </c>
      <c r="H2936" t="s">
        <v>108</v>
      </c>
      <c r="I2936" t="s">
        <v>109</v>
      </c>
    </row>
    <row r="2937" spans="1:9" x14ac:dyDescent="0.3">
      <c r="A2937">
        <v>1185732</v>
      </c>
      <c r="B2937" s="16">
        <v>44266</v>
      </c>
      <c r="C2937" t="s">
        <v>19</v>
      </c>
      <c r="D2937">
        <v>200</v>
      </c>
      <c r="E2937">
        <v>80000</v>
      </c>
      <c r="F2937">
        <v>24000</v>
      </c>
      <c r="G2937" t="s">
        <v>36</v>
      </c>
      <c r="H2937" t="s">
        <v>108</v>
      </c>
      <c r="I2937" t="s">
        <v>109</v>
      </c>
    </row>
    <row r="2938" spans="1:9" x14ac:dyDescent="0.3">
      <c r="A2938">
        <v>1185732</v>
      </c>
      <c r="B2938" s="16">
        <v>44266</v>
      </c>
      <c r="C2938" t="s">
        <v>23</v>
      </c>
      <c r="D2938">
        <v>225</v>
      </c>
      <c r="E2938">
        <v>90000</v>
      </c>
      <c r="F2938">
        <v>36000</v>
      </c>
      <c r="G2938" t="s">
        <v>36</v>
      </c>
      <c r="H2938" t="s">
        <v>108</v>
      </c>
      <c r="I2938" t="s">
        <v>109</v>
      </c>
    </row>
    <row r="2939" spans="1:9" x14ac:dyDescent="0.3">
      <c r="A2939">
        <v>1185732</v>
      </c>
      <c r="B2939" s="16">
        <v>44266</v>
      </c>
      <c r="C2939" t="s">
        <v>17</v>
      </c>
      <c r="D2939">
        <v>495</v>
      </c>
      <c r="E2939">
        <v>198000</v>
      </c>
      <c r="F2939">
        <v>69300</v>
      </c>
      <c r="G2939" t="s">
        <v>36</v>
      </c>
      <c r="H2939" t="s">
        <v>108</v>
      </c>
      <c r="I2939" t="s">
        <v>109</v>
      </c>
    </row>
    <row r="2940" spans="1:9" x14ac:dyDescent="0.3">
      <c r="A2940">
        <v>1197831</v>
      </c>
      <c r="B2940" s="16">
        <v>44266</v>
      </c>
      <c r="C2940" t="s">
        <v>19</v>
      </c>
      <c r="D2940">
        <v>700</v>
      </c>
      <c r="E2940">
        <v>210000</v>
      </c>
      <c r="F2940">
        <v>73500</v>
      </c>
      <c r="G2940" t="s">
        <v>36</v>
      </c>
      <c r="H2940" t="s">
        <v>53</v>
      </c>
      <c r="I2940" t="s">
        <v>54</v>
      </c>
    </row>
    <row r="2941" spans="1:9" x14ac:dyDescent="0.3">
      <c r="A2941">
        <v>1189833</v>
      </c>
      <c r="B2941" s="16">
        <v>44266</v>
      </c>
      <c r="C2941" t="s">
        <v>22</v>
      </c>
      <c r="D2941">
        <v>500</v>
      </c>
      <c r="E2941">
        <v>250000</v>
      </c>
      <c r="F2941">
        <v>137500</v>
      </c>
      <c r="G2941" t="s">
        <v>31</v>
      </c>
      <c r="H2941" t="s">
        <v>32</v>
      </c>
      <c r="I2941" t="s">
        <v>35</v>
      </c>
    </row>
    <row r="2942" spans="1:9" x14ac:dyDescent="0.3">
      <c r="A2942">
        <v>1189833</v>
      </c>
      <c r="B2942" s="16">
        <v>44267</v>
      </c>
      <c r="C2942" t="s">
        <v>21</v>
      </c>
      <c r="D2942">
        <v>26</v>
      </c>
      <c r="E2942">
        <v>520</v>
      </c>
      <c r="F2942">
        <v>249.6</v>
      </c>
      <c r="G2942" t="s">
        <v>36</v>
      </c>
      <c r="H2942" t="s">
        <v>106</v>
      </c>
      <c r="I2942" t="s">
        <v>107</v>
      </c>
    </row>
    <row r="2943" spans="1:9" x14ac:dyDescent="0.3">
      <c r="A2943">
        <v>1189833</v>
      </c>
      <c r="B2943" s="16">
        <v>44267</v>
      </c>
      <c r="C2943" t="s">
        <v>20</v>
      </c>
      <c r="D2943">
        <v>75</v>
      </c>
      <c r="E2943">
        <v>675</v>
      </c>
      <c r="F2943">
        <v>310.5</v>
      </c>
      <c r="G2943" t="s">
        <v>36</v>
      </c>
      <c r="H2943" t="s">
        <v>106</v>
      </c>
      <c r="I2943" t="s">
        <v>107</v>
      </c>
    </row>
    <row r="2944" spans="1:9" x14ac:dyDescent="0.3">
      <c r="A2944">
        <v>1189833</v>
      </c>
      <c r="B2944" s="16">
        <v>44267</v>
      </c>
      <c r="C2944" t="s">
        <v>19</v>
      </c>
      <c r="D2944">
        <v>59</v>
      </c>
      <c r="E2944">
        <v>1121</v>
      </c>
      <c r="F2944">
        <v>526.87</v>
      </c>
      <c r="G2944" t="s">
        <v>36</v>
      </c>
      <c r="H2944" t="s">
        <v>106</v>
      </c>
      <c r="I2944" t="s">
        <v>107</v>
      </c>
    </row>
    <row r="2945" spans="1:9" x14ac:dyDescent="0.3">
      <c r="A2945">
        <v>1189833</v>
      </c>
      <c r="B2945" s="16">
        <v>44267</v>
      </c>
      <c r="C2945" t="s">
        <v>22</v>
      </c>
      <c r="D2945">
        <v>41</v>
      </c>
      <c r="E2945">
        <v>1312</v>
      </c>
      <c r="F2945">
        <v>603.52</v>
      </c>
      <c r="G2945" t="s">
        <v>36</v>
      </c>
      <c r="H2945" t="s">
        <v>106</v>
      </c>
      <c r="I2945" t="s">
        <v>107</v>
      </c>
    </row>
    <row r="2946" spans="1:9" x14ac:dyDescent="0.3">
      <c r="A2946">
        <v>1189833</v>
      </c>
      <c r="B2946" s="16">
        <v>44267</v>
      </c>
      <c r="C2946" t="s">
        <v>23</v>
      </c>
      <c r="D2946">
        <v>65</v>
      </c>
      <c r="E2946">
        <v>1495</v>
      </c>
      <c r="F2946">
        <v>747.5</v>
      </c>
      <c r="G2946" t="s">
        <v>36</v>
      </c>
      <c r="H2946" t="s">
        <v>106</v>
      </c>
      <c r="I2946" t="s">
        <v>107</v>
      </c>
    </row>
    <row r="2947" spans="1:9" x14ac:dyDescent="0.3">
      <c r="A2947">
        <v>1197831</v>
      </c>
      <c r="B2947" s="16">
        <v>44267</v>
      </c>
      <c r="C2947" t="s">
        <v>22</v>
      </c>
      <c r="D2947">
        <v>45</v>
      </c>
      <c r="E2947">
        <v>1845</v>
      </c>
      <c r="F2947">
        <v>756.44999999999993</v>
      </c>
      <c r="G2947" t="s">
        <v>48</v>
      </c>
      <c r="H2947" t="s">
        <v>90</v>
      </c>
      <c r="I2947" t="s">
        <v>91</v>
      </c>
    </row>
    <row r="2948" spans="1:9" x14ac:dyDescent="0.3">
      <c r="A2948">
        <v>1197831</v>
      </c>
      <c r="B2948" s="16">
        <v>44267</v>
      </c>
      <c r="C2948" t="s">
        <v>22</v>
      </c>
      <c r="D2948">
        <v>39</v>
      </c>
      <c r="E2948">
        <v>1989</v>
      </c>
      <c r="F2948">
        <v>934.82999999999993</v>
      </c>
      <c r="G2948" t="s">
        <v>48</v>
      </c>
      <c r="H2948" t="s">
        <v>90</v>
      </c>
      <c r="I2948" t="s">
        <v>91</v>
      </c>
    </row>
    <row r="2949" spans="1:9" x14ac:dyDescent="0.3">
      <c r="A2949">
        <v>1197831</v>
      </c>
      <c r="B2949" s="16">
        <v>44267</v>
      </c>
      <c r="C2949" t="s">
        <v>21</v>
      </c>
      <c r="D2949">
        <v>78</v>
      </c>
      <c r="E2949">
        <v>2964</v>
      </c>
      <c r="F2949">
        <v>1333.8</v>
      </c>
      <c r="G2949" t="s">
        <v>48</v>
      </c>
      <c r="H2949" t="s">
        <v>90</v>
      </c>
      <c r="I2949" t="s">
        <v>91</v>
      </c>
    </row>
    <row r="2950" spans="1:9" x14ac:dyDescent="0.3">
      <c r="A2950">
        <v>1189833</v>
      </c>
      <c r="B2950" s="16">
        <v>44267</v>
      </c>
      <c r="C2950" t="s">
        <v>17</v>
      </c>
      <c r="D2950">
        <v>153</v>
      </c>
      <c r="E2950">
        <v>3060</v>
      </c>
      <c r="F2950">
        <v>1499.3999999999999</v>
      </c>
      <c r="G2950" t="s">
        <v>36</v>
      </c>
      <c r="H2950" t="s">
        <v>106</v>
      </c>
      <c r="I2950" t="s">
        <v>107</v>
      </c>
    </row>
    <row r="2951" spans="1:9" x14ac:dyDescent="0.3">
      <c r="A2951">
        <v>1197831</v>
      </c>
      <c r="B2951" s="16">
        <v>44267</v>
      </c>
      <c r="C2951" t="s">
        <v>21</v>
      </c>
      <c r="D2951">
        <v>73</v>
      </c>
      <c r="E2951">
        <v>3431</v>
      </c>
      <c r="F2951">
        <v>1784.1200000000001</v>
      </c>
      <c r="G2951" t="s">
        <v>48</v>
      </c>
      <c r="H2951" t="s">
        <v>90</v>
      </c>
      <c r="I2951" t="s">
        <v>91</v>
      </c>
    </row>
    <row r="2952" spans="1:9" x14ac:dyDescent="0.3">
      <c r="A2952">
        <v>1197831</v>
      </c>
      <c r="B2952" s="16">
        <v>44267</v>
      </c>
      <c r="C2952" t="s">
        <v>20</v>
      </c>
      <c r="D2952">
        <v>130</v>
      </c>
      <c r="E2952">
        <v>3510</v>
      </c>
      <c r="F2952">
        <v>1579.4999999999998</v>
      </c>
      <c r="G2952" t="s">
        <v>36</v>
      </c>
      <c r="H2952" t="s">
        <v>53</v>
      </c>
      <c r="I2952" t="s">
        <v>54</v>
      </c>
    </row>
    <row r="2953" spans="1:9" x14ac:dyDescent="0.3">
      <c r="A2953">
        <v>1197831</v>
      </c>
      <c r="B2953" s="16">
        <v>44267</v>
      </c>
      <c r="C2953" t="s">
        <v>19</v>
      </c>
      <c r="D2953">
        <v>113</v>
      </c>
      <c r="E2953">
        <v>4181</v>
      </c>
      <c r="F2953">
        <v>1839.64</v>
      </c>
      <c r="G2953" t="s">
        <v>48</v>
      </c>
      <c r="H2953" t="s">
        <v>90</v>
      </c>
      <c r="I2953" t="s">
        <v>91</v>
      </c>
    </row>
    <row r="2954" spans="1:9" x14ac:dyDescent="0.3">
      <c r="A2954">
        <v>1197831</v>
      </c>
      <c r="B2954" s="16">
        <v>44267</v>
      </c>
      <c r="C2954" t="s">
        <v>23</v>
      </c>
      <c r="D2954">
        <v>112</v>
      </c>
      <c r="E2954">
        <v>4480</v>
      </c>
      <c r="F2954">
        <v>1299.1999999999998</v>
      </c>
      <c r="G2954" t="s">
        <v>48</v>
      </c>
      <c r="H2954" t="s">
        <v>90</v>
      </c>
      <c r="I2954" t="s">
        <v>91</v>
      </c>
    </row>
    <row r="2955" spans="1:9" x14ac:dyDescent="0.3">
      <c r="A2955">
        <v>1197831</v>
      </c>
      <c r="B2955" s="16">
        <v>44267</v>
      </c>
      <c r="C2955" t="s">
        <v>23</v>
      </c>
      <c r="D2955">
        <v>95</v>
      </c>
      <c r="E2955">
        <v>4560</v>
      </c>
      <c r="F2955">
        <v>1641.6</v>
      </c>
      <c r="G2955" t="s">
        <v>48</v>
      </c>
      <c r="H2955" t="s">
        <v>90</v>
      </c>
      <c r="I2955" t="s">
        <v>91</v>
      </c>
    </row>
    <row r="2956" spans="1:9" x14ac:dyDescent="0.3">
      <c r="A2956">
        <v>1197831</v>
      </c>
      <c r="B2956" s="16">
        <v>44267</v>
      </c>
      <c r="C2956" t="s">
        <v>19</v>
      </c>
      <c r="D2956">
        <v>101</v>
      </c>
      <c r="E2956">
        <v>4646</v>
      </c>
      <c r="F2956">
        <v>2462.38</v>
      </c>
      <c r="G2956" t="s">
        <v>48</v>
      </c>
      <c r="H2956" t="s">
        <v>90</v>
      </c>
      <c r="I2956" t="s">
        <v>91</v>
      </c>
    </row>
    <row r="2957" spans="1:9" x14ac:dyDescent="0.3">
      <c r="A2957">
        <v>1197831</v>
      </c>
      <c r="B2957" s="16">
        <v>44267</v>
      </c>
      <c r="C2957" t="s">
        <v>20</v>
      </c>
      <c r="D2957">
        <v>124</v>
      </c>
      <c r="E2957">
        <v>4836</v>
      </c>
      <c r="F2957">
        <v>1837.68</v>
      </c>
      <c r="G2957" t="s">
        <v>48</v>
      </c>
      <c r="H2957" t="s">
        <v>90</v>
      </c>
      <c r="I2957" t="s">
        <v>91</v>
      </c>
    </row>
    <row r="2958" spans="1:9" x14ac:dyDescent="0.3">
      <c r="A2958">
        <v>1197831</v>
      </c>
      <c r="B2958" s="16">
        <v>44267</v>
      </c>
      <c r="C2958" t="s">
        <v>17</v>
      </c>
      <c r="D2958">
        <v>163</v>
      </c>
      <c r="E2958">
        <v>4890</v>
      </c>
      <c r="F2958">
        <v>2102.7000000000003</v>
      </c>
      <c r="G2958" t="s">
        <v>48</v>
      </c>
      <c r="H2958" t="s">
        <v>90</v>
      </c>
      <c r="I2958" t="s">
        <v>91</v>
      </c>
    </row>
    <row r="2959" spans="1:9" x14ac:dyDescent="0.3">
      <c r="A2959">
        <v>1197831</v>
      </c>
      <c r="B2959" s="16">
        <v>44267</v>
      </c>
      <c r="C2959" t="s">
        <v>17</v>
      </c>
      <c r="D2959">
        <v>137</v>
      </c>
      <c r="E2959">
        <v>5069</v>
      </c>
      <c r="F2959">
        <v>2534.5</v>
      </c>
      <c r="G2959" t="s">
        <v>48</v>
      </c>
      <c r="H2959" t="s">
        <v>90</v>
      </c>
      <c r="I2959" t="s">
        <v>91</v>
      </c>
    </row>
    <row r="2960" spans="1:9" x14ac:dyDescent="0.3">
      <c r="A2960">
        <v>1197831</v>
      </c>
      <c r="B2960" s="16">
        <v>44267</v>
      </c>
      <c r="C2960" t="s">
        <v>20</v>
      </c>
      <c r="D2960">
        <v>113</v>
      </c>
      <c r="E2960">
        <v>5537</v>
      </c>
      <c r="F2960">
        <v>2713.13</v>
      </c>
      <c r="G2960" t="s">
        <v>48</v>
      </c>
      <c r="H2960" t="s">
        <v>90</v>
      </c>
      <c r="I2960" t="s">
        <v>91</v>
      </c>
    </row>
    <row r="2961" spans="1:9" x14ac:dyDescent="0.3">
      <c r="A2961">
        <v>1189833</v>
      </c>
      <c r="B2961" s="16">
        <v>44267</v>
      </c>
      <c r="C2961" t="s">
        <v>23</v>
      </c>
      <c r="D2961">
        <v>210</v>
      </c>
      <c r="E2961">
        <v>6090</v>
      </c>
      <c r="F2961">
        <v>1400.7</v>
      </c>
      <c r="G2961" t="s">
        <v>31</v>
      </c>
      <c r="H2961" t="s">
        <v>32</v>
      </c>
      <c r="I2961" t="s">
        <v>35</v>
      </c>
    </row>
    <row r="2962" spans="1:9" x14ac:dyDescent="0.3">
      <c r="A2962">
        <v>1189833</v>
      </c>
      <c r="B2962" s="16">
        <v>44267</v>
      </c>
      <c r="C2962" t="s">
        <v>23</v>
      </c>
      <c r="D2962">
        <v>182</v>
      </c>
      <c r="E2962">
        <v>7462</v>
      </c>
      <c r="F2962">
        <v>2313.2199999999998</v>
      </c>
      <c r="G2962" t="s">
        <v>31</v>
      </c>
      <c r="H2962" t="s">
        <v>32</v>
      </c>
      <c r="I2962" t="s">
        <v>35</v>
      </c>
    </row>
    <row r="2963" spans="1:9" x14ac:dyDescent="0.3">
      <c r="A2963">
        <v>1189833</v>
      </c>
      <c r="B2963" s="16">
        <v>44267</v>
      </c>
      <c r="C2963" t="s">
        <v>21</v>
      </c>
      <c r="D2963">
        <v>100</v>
      </c>
      <c r="E2963">
        <v>19999.999999999996</v>
      </c>
      <c r="F2963">
        <v>6999.9999999999982</v>
      </c>
      <c r="G2963" t="s">
        <v>36</v>
      </c>
      <c r="H2963" t="s">
        <v>106</v>
      </c>
      <c r="I2963" t="s">
        <v>107</v>
      </c>
    </row>
    <row r="2964" spans="1:9" x14ac:dyDescent="0.3">
      <c r="A2964">
        <v>1189833</v>
      </c>
      <c r="B2964" s="16">
        <v>44267</v>
      </c>
      <c r="C2964" t="s">
        <v>20</v>
      </c>
      <c r="D2964">
        <v>250</v>
      </c>
      <c r="E2964">
        <v>25000.000000000004</v>
      </c>
      <c r="F2964">
        <v>8750</v>
      </c>
      <c r="G2964" t="s">
        <v>36</v>
      </c>
      <c r="H2964" t="s">
        <v>106</v>
      </c>
      <c r="I2964" t="s">
        <v>107</v>
      </c>
    </row>
    <row r="2965" spans="1:9" x14ac:dyDescent="0.3">
      <c r="A2965">
        <v>1189833</v>
      </c>
      <c r="B2965" s="16">
        <v>44267</v>
      </c>
      <c r="C2965" t="s">
        <v>19</v>
      </c>
      <c r="D2965">
        <v>225</v>
      </c>
      <c r="E2965">
        <v>45000</v>
      </c>
      <c r="F2965">
        <v>15749.999999999998</v>
      </c>
      <c r="G2965" t="s">
        <v>36</v>
      </c>
      <c r="H2965" t="s">
        <v>106</v>
      </c>
      <c r="I2965" t="s">
        <v>107</v>
      </c>
    </row>
    <row r="2966" spans="1:9" x14ac:dyDescent="0.3">
      <c r="A2966">
        <v>1189833</v>
      </c>
      <c r="B2966" s="16">
        <v>44267</v>
      </c>
      <c r="C2966" t="s">
        <v>22</v>
      </c>
      <c r="D2966">
        <v>150</v>
      </c>
      <c r="E2966">
        <v>52500.000000000007</v>
      </c>
      <c r="F2966">
        <v>18375</v>
      </c>
      <c r="G2966" t="s">
        <v>36</v>
      </c>
      <c r="H2966" t="s">
        <v>106</v>
      </c>
      <c r="I2966" t="s">
        <v>107</v>
      </c>
    </row>
    <row r="2967" spans="1:9" x14ac:dyDescent="0.3">
      <c r="A2967">
        <v>1189833</v>
      </c>
      <c r="B2967" s="16">
        <v>44267</v>
      </c>
      <c r="C2967" t="s">
        <v>23</v>
      </c>
      <c r="D2967">
        <v>250</v>
      </c>
      <c r="E2967">
        <v>62500</v>
      </c>
      <c r="F2967">
        <v>21875</v>
      </c>
      <c r="G2967" t="s">
        <v>36</v>
      </c>
      <c r="H2967" t="s">
        <v>106</v>
      </c>
      <c r="I2967" t="s">
        <v>107</v>
      </c>
    </row>
    <row r="2968" spans="1:9" x14ac:dyDescent="0.3">
      <c r="A2968">
        <v>1197831</v>
      </c>
      <c r="B2968" s="16">
        <v>44267</v>
      </c>
      <c r="C2968" t="s">
        <v>22</v>
      </c>
      <c r="D2968">
        <v>150</v>
      </c>
      <c r="E2968">
        <v>82500.000000000015</v>
      </c>
      <c r="F2968">
        <v>28875.000000000004</v>
      </c>
      <c r="G2968" t="s">
        <v>48</v>
      </c>
      <c r="H2968" t="s">
        <v>90</v>
      </c>
      <c r="I2968" t="s">
        <v>91</v>
      </c>
    </row>
    <row r="2969" spans="1:9" x14ac:dyDescent="0.3">
      <c r="A2969">
        <v>1189833</v>
      </c>
      <c r="B2969" s="16">
        <v>44267</v>
      </c>
      <c r="C2969" t="s">
        <v>17</v>
      </c>
      <c r="D2969">
        <v>545</v>
      </c>
      <c r="E2969">
        <v>109000</v>
      </c>
      <c r="F2969">
        <v>38150</v>
      </c>
      <c r="G2969" t="s">
        <v>36</v>
      </c>
      <c r="H2969" t="s">
        <v>106</v>
      </c>
      <c r="I2969" t="s">
        <v>107</v>
      </c>
    </row>
    <row r="2970" spans="1:9" x14ac:dyDescent="0.3">
      <c r="A2970">
        <v>1197831</v>
      </c>
      <c r="B2970" s="16">
        <v>44267</v>
      </c>
      <c r="C2970" t="s">
        <v>21</v>
      </c>
      <c r="D2970">
        <v>250</v>
      </c>
      <c r="E2970">
        <v>125000</v>
      </c>
      <c r="F2970">
        <v>50000</v>
      </c>
      <c r="G2970" t="s">
        <v>48</v>
      </c>
      <c r="H2970" t="s">
        <v>90</v>
      </c>
      <c r="I2970" t="s">
        <v>91</v>
      </c>
    </row>
    <row r="2971" spans="1:9" x14ac:dyDescent="0.3">
      <c r="A2971">
        <v>1197831</v>
      </c>
      <c r="B2971" s="16">
        <v>44267</v>
      </c>
      <c r="C2971" t="s">
        <v>20</v>
      </c>
      <c r="D2971">
        <v>500</v>
      </c>
      <c r="E2971">
        <v>150000</v>
      </c>
      <c r="F2971">
        <v>52500</v>
      </c>
      <c r="G2971" t="s">
        <v>36</v>
      </c>
      <c r="H2971" t="s">
        <v>53</v>
      </c>
      <c r="I2971" t="s">
        <v>54</v>
      </c>
    </row>
    <row r="2972" spans="1:9" x14ac:dyDescent="0.3">
      <c r="A2972">
        <v>1197831</v>
      </c>
      <c r="B2972" s="16">
        <v>44267</v>
      </c>
      <c r="C2972" t="s">
        <v>23</v>
      </c>
      <c r="D2972">
        <v>350</v>
      </c>
      <c r="E2972">
        <v>175000</v>
      </c>
      <c r="F2972">
        <v>43750</v>
      </c>
      <c r="G2972" t="s">
        <v>48</v>
      </c>
      <c r="H2972" t="s">
        <v>90</v>
      </c>
      <c r="I2972" t="s">
        <v>91</v>
      </c>
    </row>
    <row r="2973" spans="1:9" x14ac:dyDescent="0.3">
      <c r="A2973">
        <v>1197831</v>
      </c>
      <c r="B2973" s="16">
        <v>44267</v>
      </c>
      <c r="C2973" t="s">
        <v>19</v>
      </c>
      <c r="D2973">
        <v>375</v>
      </c>
      <c r="E2973">
        <v>187500</v>
      </c>
      <c r="F2973">
        <v>75000</v>
      </c>
      <c r="G2973" t="s">
        <v>48</v>
      </c>
      <c r="H2973" t="s">
        <v>90</v>
      </c>
      <c r="I2973" t="s">
        <v>91</v>
      </c>
    </row>
    <row r="2974" spans="1:9" x14ac:dyDescent="0.3">
      <c r="A2974">
        <v>1197831</v>
      </c>
      <c r="B2974" s="16">
        <v>44267</v>
      </c>
      <c r="C2974" t="s">
        <v>20</v>
      </c>
      <c r="D2974">
        <v>375</v>
      </c>
      <c r="E2974">
        <v>187500</v>
      </c>
      <c r="F2974">
        <v>65625</v>
      </c>
      <c r="G2974" t="s">
        <v>48</v>
      </c>
      <c r="H2974" t="s">
        <v>90</v>
      </c>
      <c r="I2974" t="s">
        <v>91</v>
      </c>
    </row>
    <row r="2975" spans="1:9" x14ac:dyDescent="0.3">
      <c r="A2975">
        <v>1197831</v>
      </c>
      <c r="B2975" s="16">
        <v>44267</v>
      </c>
      <c r="C2975" t="s">
        <v>17</v>
      </c>
      <c r="D2975">
        <v>525</v>
      </c>
      <c r="E2975">
        <v>210000</v>
      </c>
      <c r="F2975">
        <v>84000</v>
      </c>
      <c r="G2975" t="s">
        <v>48</v>
      </c>
      <c r="H2975" t="s">
        <v>90</v>
      </c>
      <c r="I2975" t="s">
        <v>91</v>
      </c>
    </row>
    <row r="2976" spans="1:9" x14ac:dyDescent="0.3">
      <c r="A2976">
        <v>1189833</v>
      </c>
      <c r="B2976" s="16">
        <v>44267</v>
      </c>
      <c r="C2976" t="s">
        <v>23</v>
      </c>
      <c r="D2976">
        <v>700</v>
      </c>
      <c r="E2976">
        <v>315000</v>
      </c>
      <c r="F2976">
        <v>63000</v>
      </c>
      <c r="G2976" t="s">
        <v>31</v>
      </c>
      <c r="H2976" t="s">
        <v>32</v>
      </c>
      <c r="I2976" t="s">
        <v>35</v>
      </c>
    </row>
    <row r="2977" spans="1:9" x14ac:dyDescent="0.3">
      <c r="A2977">
        <v>1185732</v>
      </c>
      <c r="B2977" s="16">
        <v>44268</v>
      </c>
      <c r="C2977" t="s">
        <v>21</v>
      </c>
      <c r="D2977">
        <v>31</v>
      </c>
      <c r="E2977">
        <v>992</v>
      </c>
      <c r="F2977">
        <v>525.76</v>
      </c>
      <c r="G2977" t="s">
        <v>15</v>
      </c>
      <c r="H2977" t="s">
        <v>121</v>
      </c>
      <c r="I2977" t="s">
        <v>122</v>
      </c>
    </row>
    <row r="2978" spans="1:9" x14ac:dyDescent="0.3">
      <c r="A2978">
        <v>1197831</v>
      </c>
      <c r="B2978" s="16">
        <v>44268</v>
      </c>
      <c r="C2978" t="s">
        <v>22</v>
      </c>
      <c r="D2978">
        <v>31</v>
      </c>
      <c r="E2978">
        <v>1116</v>
      </c>
      <c r="F2978">
        <v>334.8</v>
      </c>
      <c r="G2978" t="s">
        <v>15</v>
      </c>
      <c r="H2978" t="s">
        <v>129</v>
      </c>
      <c r="I2978" t="s">
        <v>130</v>
      </c>
    </row>
    <row r="2979" spans="1:9" x14ac:dyDescent="0.3">
      <c r="A2979">
        <v>1197831</v>
      </c>
      <c r="B2979" s="16">
        <v>44268</v>
      </c>
      <c r="C2979" t="s">
        <v>22</v>
      </c>
      <c r="D2979">
        <v>29</v>
      </c>
      <c r="E2979">
        <v>1334</v>
      </c>
      <c r="F2979">
        <v>520.26</v>
      </c>
      <c r="G2979" t="s">
        <v>15</v>
      </c>
      <c r="H2979" t="s">
        <v>129</v>
      </c>
      <c r="I2979" t="s">
        <v>130</v>
      </c>
    </row>
    <row r="2980" spans="1:9" x14ac:dyDescent="0.3">
      <c r="A2980">
        <v>1197831</v>
      </c>
      <c r="B2980" s="16">
        <v>44268</v>
      </c>
      <c r="C2980" t="s">
        <v>20</v>
      </c>
      <c r="D2980">
        <v>60</v>
      </c>
      <c r="E2980">
        <v>1380</v>
      </c>
      <c r="F2980">
        <v>441.6</v>
      </c>
      <c r="G2980" t="s">
        <v>15</v>
      </c>
      <c r="H2980" t="s">
        <v>129</v>
      </c>
      <c r="I2980" t="s">
        <v>130</v>
      </c>
    </row>
    <row r="2981" spans="1:9" x14ac:dyDescent="0.3">
      <c r="A2981">
        <v>1197831</v>
      </c>
      <c r="B2981" s="16">
        <v>44268</v>
      </c>
      <c r="C2981" t="s">
        <v>20</v>
      </c>
      <c r="D2981">
        <v>50</v>
      </c>
      <c r="E2981">
        <v>1400</v>
      </c>
      <c r="F2981">
        <v>546</v>
      </c>
      <c r="G2981" t="s">
        <v>15</v>
      </c>
      <c r="H2981" t="s">
        <v>129</v>
      </c>
      <c r="I2981" t="s">
        <v>130</v>
      </c>
    </row>
    <row r="2982" spans="1:9" x14ac:dyDescent="0.3">
      <c r="A2982">
        <v>1197831</v>
      </c>
      <c r="B2982" s="16">
        <v>44268</v>
      </c>
      <c r="C2982" t="s">
        <v>19</v>
      </c>
      <c r="D2982">
        <v>47</v>
      </c>
      <c r="E2982">
        <v>1786</v>
      </c>
      <c r="F2982">
        <v>803.69999999999993</v>
      </c>
      <c r="G2982" t="s">
        <v>15</v>
      </c>
      <c r="H2982" t="s">
        <v>129</v>
      </c>
      <c r="I2982" t="s">
        <v>130</v>
      </c>
    </row>
    <row r="2983" spans="1:9" x14ac:dyDescent="0.3">
      <c r="A2983">
        <v>1197831</v>
      </c>
      <c r="B2983" s="16">
        <v>44268</v>
      </c>
      <c r="C2983" t="s">
        <v>19</v>
      </c>
      <c r="D2983">
        <v>61</v>
      </c>
      <c r="E2983">
        <v>1891</v>
      </c>
      <c r="F2983">
        <v>642.93999999999994</v>
      </c>
      <c r="G2983" t="s">
        <v>15</v>
      </c>
      <c r="H2983" t="s">
        <v>129</v>
      </c>
      <c r="I2983" t="s">
        <v>130</v>
      </c>
    </row>
    <row r="2984" spans="1:9" x14ac:dyDescent="0.3">
      <c r="A2984">
        <v>1185732</v>
      </c>
      <c r="B2984" s="16">
        <v>44268</v>
      </c>
      <c r="C2984" t="s">
        <v>20</v>
      </c>
      <c r="D2984">
        <v>69</v>
      </c>
      <c r="E2984">
        <v>2001</v>
      </c>
      <c r="F2984">
        <v>1080.54</v>
      </c>
      <c r="G2984" t="s">
        <v>15</v>
      </c>
      <c r="H2984" t="s">
        <v>121</v>
      </c>
      <c r="I2984" t="s">
        <v>122</v>
      </c>
    </row>
    <row r="2985" spans="1:9" x14ac:dyDescent="0.3">
      <c r="A2985">
        <v>1197831</v>
      </c>
      <c r="B2985" s="16">
        <v>44268</v>
      </c>
      <c r="C2985" t="s">
        <v>23</v>
      </c>
      <c r="D2985">
        <v>54</v>
      </c>
      <c r="E2985">
        <v>2106</v>
      </c>
      <c r="F2985">
        <v>863.45999999999992</v>
      </c>
      <c r="G2985" t="s">
        <v>15</v>
      </c>
      <c r="H2985" t="s">
        <v>129</v>
      </c>
      <c r="I2985" t="s">
        <v>130</v>
      </c>
    </row>
    <row r="2986" spans="1:9" x14ac:dyDescent="0.3">
      <c r="A2986">
        <v>1197831</v>
      </c>
      <c r="B2986" s="16">
        <v>44268</v>
      </c>
      <c r="C2986" t="s">
        <v>23</v>
      </c>
      <c r="D2986">
        <v>68</v>
      </c>
      <c r="E2986">
        <v>2108</v>
      </c>
      <c r="F2986">
        <v>779.96</v>
      </c>
      <c r="G2986" t="s">
        <v>15</v>
      </c>
      <c r="H2986" t="s">
        <v>129</v>
      </c>
      <c r="I2986" t="s">
        <v>130</v>
      </c>
    </row>
    <row r="2987" spans="1:9" x14ac:dyDescent="0.3">
      <c r="A2987">
        <v>1185732</v>
      </c>
      <c r="B2987" s="16">
        <v>44268</v>
      </c>
      <c r="C2987" t="s">
        <v>22</v>
      </c>
      <c r="D2987">
        <v>49</v>
      </c>
      <c r="E2987">
        <v>2254</v>
      </c>
      <c r="F2987">
        <v>924.14</v>
      </c>
      <c r="G2987" t="s">
        <v>15</v>
      </c>
      <c r="H2987" t="s">
        <v>121</v>
      </c>
      <c r="I2987" t="s">
        <v>122</v>
      </c>
    </row>
    <row r="2988" spans="1:9" x14ac:dyDescent="0.3">
      <c r="A2988">
        <v>1197831</v>
      </c>
      <c r="B2988" s="16">
        <v>44268</v>
      </c>
      <c r="C2988" t="s">
        <v>21</v>
      </c>
      <c r="D2988">
        <v>93</v>
      </c>
      <c r="E2988">
        <v>2325</v>
      </c>
      <c r="F2988">
        <v>651.00000000000011</v>
      </c>
      <c r="G2988" t="s">
        <v>15</v>
      </c>
      <c r="H2988" t="s">
        <v>129</v>
      </c>
      <c r="I2988" t="s">
        <v>130</v>
      </c>
    </row>
    <row r="2989" spans="1:9" x14ac:dyDescent="0.3">
      <c r="A2989">
        <v>1185732</v>
      </c>
      <c r="B2989" s="16">
        <v>44268</v>
      </c>
      <c r="C2989" t="s">
        <v>19</v>
      </c>
      <c r="D2989">
        <v>68</v>
      </c>
      <c r="E2989">
        <v>2652</v>
      </c>
      <c r="F2989">
        <v>1193.3999999999999</v>
      </c>
      <c r="G2989" t="s">
        <v>15</v>
      </c>
      <c r="H2989" t="s">
        <v>121</v>
      </c>
      <c r="I2989" t="s">
        <v>122</v>
      </c>
    </row>
    <row r="2990" spans="1:9" x14ac:dyDescent="0.3">
      <c r="A2990">
        <v>1185732</v>
      </c>
      <c r="B2990" s="16">
        <v>44268</v>
      </c>
      <c r="C2990" t="s">
        <v>23</v>
      </c>
      <c r="D2990">
        <v>72</v>
      </c>
      <c r="E2990">
        <v>2808</v>
      </c>
      <c r="F2990">
        <v>1404</v>
      </c>
      <c r="G2990" t="s">
        <v>15</v>
      </c>
      <c r="H2990" t="s">
        <v>121</v>
      </c>
      <c r="I2990" t="s">
        <v>122</v>
      </c>
    </row>
    <row r="2991" spans="1:9" x14ac:dyDescent="0.3">
      <c r="A2991">
        <v>1197831</v>
      </c>
      <c r="B2991" s="16">
        <v>44268</v>
      </c>
      <c r="C2991" t="s">
        <v>21</v>
      </c>
      <c r="D2991">
        <v>87</v>
      </c>
      <c r="E2991">
        <v>2958</v>
      </c>
      <c r="F2991">
        <v>1064.8799999999999</v>
      </c>
      <c r="G2991" t="s">
        <v>15</v>
      </c>
      <c r="H2991" t="s">
        <v>129</v>
      </c>
      <c r="I2991" t="s">
        <v>130</v>
      </c>
    </row>
    <row r="2992" spans="1:9" x14ac:dyDescent="0.3">
      <c r="A2992">
        <v>1197831</v>
      </c>
      <c r="B2992" s="16">
        <v>44268</v>
      </c>
      <c r="C2992" t="s">
        <v>21</v>
      </c>
      <c r="D2992">
        <v>135</v>
      </c>
      <c r="E2992">
        <v>4320</v>
      </c>
      <c r="F2992">
        <v>2462.4</v>
      </c>
      <c r="G2992" t="s">
        <v>36</v>
      </c>
      <c r="H2992" t="s">
        <v>53</v>
      </c>
      <c r="I2992" t="s">
        <v>54</v>
      </c>
    </row>
    <row r="2993" spans="1:9" x14ac:dyDescent="0.3">
      <c r="A2993">
        <v>1197831</v>
      </c>
      <c r="B2993" s="16">
        <v>44268</v>
      </c>
      <c r="C2993" t="s">
        <v>17</v>
      </c>
      <c r="D2993">
        <v>155</v>
      </c>
      <c r="E2993">
        <v>4340</v>
      </c>
      <c r="F2993">
        <v>1475.6</v>
      </c>
      <c r="G2993" t="s">
        <v>15</v>
      </c>
      <c r="H2993" t="s">
        <v>129</v>
      </c>
      <c r="I2993" t="s">
        <v>130</v>
      </c>
    </row>
    <row r="2994" spans="1:9" x14ac:dyDescent="0.3">
      <c r="A2994">
        <v>1197831</v>
      </c>
      <c r="B2994" s="16">
        <v>44268</v>
      </c>
      <c r="C2994" t="s">
        <v>17</v>
      </c>
      <c r="D2994">
        <v>127</v>
      </c>
      <c r="E2994">
        <v>4826</v>
      </c>
      <c r="F2994">
        <v>2123.44</v>
      </c>
      <c r="G2994" t="s">
        <v>15</v>
      </c>
      <c r="H2994" t="s">
        <v>129</v>
      </c>
      <c r="I2994" t="s">
        <v>130</v>
      </c>
    </row>
    <row r="2995" spans="1:9" x14ac:dyDescent="0.3">
      <c r="A2995">
        <v>1185732</v>
      </c>
      <c r="B2995" s="16">
        <v>44268</v>
      </c>
      <c r="C2995" t="s">
        <v>17</v>
      </c>
      <c r="D2995">
        <v>158</v>
      </c>
      <c r="E2995">
        <v>5688</v>
      </c>
      <c r="F2995">
        <v>2616.48</v>
      </c>
      <c r="G2995" t="s">
        <v>15</v>
      </c>
      <c r="H2995" t="s">
        <v>121</v>
      </c>
      <c r="I2995" t="s">
        <v>122</v>
      </c>
    </row>
    <row r="2996" spans="1:9" x14ac:dyDescent="0.3">
      <c r="A2996">
        <v>1189833</v>
      </c>
      <c r="B2996" s="16">
        <v>44268</v>
      </c>
      <c r="C2996" t="s">
        <v>17</v>
      </c>
      <c r="D2996">
        <v>240</v>
      </c>
      <c r="E2996">
        <v>6720</v>
      </c>
      <c r="F2996">
        <v>3091.2000000000003</v>
      </c>
      <c r="G2996" t="s">
        <v>31</v>
      </c>
      <c r="H2996" t="s">
        <v>32</v>
      </c>
      <c r="I2996" t="s">
        <v>35</v>
      </c>
    </row>
    <row r="2997" spans="1:9" x14ac:dyDescent="0.3">
      <c r="A2997">
        <v>1189833</v>
      </c>
      <c r="B2997" s="16">
        <v>44268</v>
      </c>
      <c r="C2997" t="s">
        <v>17</v>
      </c>
      <c r="D2997">
        <v>225</v>
      </c>
      <c r="E2997">
        <v>7650</v>
      </c>
      <c r="F2997">
        <v>4054.5</v>
      </c>
      <c r="G2997" t="s">
        <v>31</v>
      </c>
      <c r="H2997" t="s">
        <v>32</v>
      </c>
      <c r="I2997" t="s">
        <v>35</v>
      </c>
    </row>
    <row r="2998" spans="1:9" x14ac:dyDescent="0.3">
      <c r="A2998">
        <v>1185732</v>
      </c>
      <c r="B2998" s="16">
        <v>44268</v>
      </c>
      <c r="C2998" t="s">
        <v>21</v>
      </c>
      <c r="D2998">
        <v>125</v>
      </c>
      <c r="E2998">
        <v>43750</v>
      </c>
      <c r="F2998">
        <v>17500</v>
      </c>
      <c r="G2998" t="s">
        <v>15</v>
      </c>
      <c r="H2998" t="s">
        <v>121</v>
      </c>
      <c r="I2998" t="s">
        <v>122</v>
      </c>
    </row>
    <row r="2999" spans="1:9" x14ac:dyDescent="0.3">
      <c r="A2999">
        <v>1197831</v>
      </c>
      <c r="B2999" s="16">
        <v>44268</v>
      </c>
      <c r="C2999" t="s">
        <v>22</v>
      </c>
      <c r="D2999">
        <v>100</v>
      </c>
      <c r="E2999">
        <v>50000</v>
      </c>
      <c r="F2999">
        <v>12500</v>
      </c>
      <c r="G2999" t="s">
        <v>15</v>
      </c>
      <c r="H2999" t="s">
        <v>129</v>
      </c>
      <c r="I2999" t="s">
        <v>130</v>
      </c>
    </row>
    <row r="3000" spans="1:9" x14ac:dyDescent="0.3">
      <c r="A3000">
        <v>1197831</v>
      </c>
      <c r="B3000" s="16">
        <v>44268</v>
      </c>
      <c r="C3000" t="s">
        <v>20</v>
      </c>
      <c r="D3000">
        <v>200</v>
      </c>
      <c r="E3000">
        <v>60000.000000000007</v>
      </c>
      <c r="F3000">
        <v>15000.000000000002</v>
      </c>
      <c r="G3000" t="s">
        <v>15</v>
      </c>
      <c r="H3000" t="s">
        <v>129</v>
      </c>
      <c r="I3000" t="s">
        <v>130</v>
      </c>
    </row>
    <row r="3001" spans="1:9" x14ac:dyDescent="0.3">
      <c r="A3001">
        <v>1197831</v>
      </c>
      <c r="B3001" s="16">
        <v>44268</v>
      </c>
      <c r="C3001" t="s">
        <v>19</v>
      </c>
      <c r="D3001">
        <v>175</v>
      </c>
      <c r="E3001">
        <v>70000</v>
      </c>
      <c r="F3001">
        <v>21000</v>
      </c>
      <c r="G3001" t="s">
        <v>15</v>
      </c>
      <c r="H3001" t="s">
        <v>129</v>
      </c>
      <c r="I3001" t="s">
        <v>130</v>
      </c>
    </row>
    <row r="3002" spans="1:9" x14ac:dyDescent="0.3">
      <c r="A3002">
        <v>1197831</v>
      </c>
      <c r="B3002" s="16">
        <v>44268</v>
      </c>
      <c r="C3002" t="s">
        <v>23</v>
      </c>
      <c r="D3002">
        <v>200</v>
      </c>
      <c r="E3002">
        <v>80000</v>
      </c>
      <c r="F3002">
        <v>24000</v>
      </c>
      <c r="G3002" t="s">
        <v>15</v>
      </c>
      <c r="H3002" t="s">
        <v>129</v>
      </c>
      <c r="I3002" t="s">
        <v>130</v>
      </c>
    </row>
    <row r="3003" spans="1:9" x14ac:dyDescent="0.3">
      <c r="A3003">
        <v>1185732</v>
      </c>
      <c r="B3003" s="16">
        <v>44268</v>
      </c>
      <c r="C3003" t="s">
        <v>20</v>
      </c>
      <c r="D3003">
        <v>275</v>
      </c>
      <c r="E3003">
        <v>82500.000000000015</v>
      </c>
      <c r="F3003">
        <v>33000.000000000007</v>
      </c>
      <c r="G3003" t="s">
        <v>15</v>
      </c>
      <c r="H3003" t="s">
        <v>121</v>
      </c>
      <c r="I3003" t="s">
        <v>122</v>
      </c>
    </row>
    <row r="3004" spans="1:9" x14ac:dyDescent="0.3">
      <c r="A3004">
        <v>1185732</v>
      </c>
      <c r="B3004" s="16">
        <v>44268</v>
      </c>
      <c r="C3004" t="s">
        <v>22</v>
      </c>
      <c r="D3004">
        <v>175</v>
      </c>
      <c r="E3004">
        <v>87500</v>
      </c>
      <c r="F3004">
        <v>26250</v>
      </c>
      <c r="G3004" t="s">
        <v>15</v>
      </c>
      <c r="H3004" t="s">
        <v>121</v>
      </c>
      <c r="I3004" t="s">
        <v>122</v>
      </c>
    </row>
    <row r="3005" spans="1:9" x14ac:dyDescent="0.3">
      <c r="A3005">
        <v>1185732</v>
      </c>
      <c r="B3005" s="16">
        <v>44268</v>
      </c>
      <c r="C3005" t="s">
        <v>19</v>
      </c>
      <c r="D3005">
        <v>250</v>
      </c>
      <c r="E3005">
        <v>100000</v>
      </c>
      <c r="F3005">
        <v>35000</v>
      </c>
      <c r="G3005" t="s">
        <v>15</v>
      </c>
      <c r="H3005" t="s">
        <v>121</v>
      </c>
      <c r="I3005" t="s">
        <v>122</v>
      </c>
    </row>
    <row r="3006" spans="1:9" x14ac:dyDescent="0.3">
      <c r="A3006">
        <v>1197831</v>
      </c>
      <c r="B3006" s="16">
        <v>44268</v>
      </c>
      <c r="C3006" t="s">
        <v>21</v>
      </c>
      <c r="D3006">
        <v>300</v>
      </c>
      <c r="E3006">
        <v>105000</v>
      </c>
      <c r="F3006">
        <v>26250</v>
      </c>
      <c r="G3006" t="s">
        <v>15</v>
      </c>
      <c r="H3006" t="s">
        <v>129</v>
      </c>
      <c r="I3006" t="s">
        <v>130</v>
      </c>
    </row>
    <row r="3007" spans="1:9" x14ac:dyDescent="0.3">
      <c r="A3007">
        <v>1185732</v>
      </c>
      <c r="B3007" s="16">
        <v>44268</v>
      </c>
      <c r="C3007" t="s">
        <v>23</v>
      </c>
      <c r="D3007">
        <v>275</v>
      </c>
      <c r="E3007">
        <v>110000</v>
      </c>
      <c r="F3007">
        <v>44000</v>
      </c>
      <c r="G3007" t="s">
        <v>15</v>
      </c>
      <c r="H3007" t="s">
        <v>121</v>
      </c>
      <c r="I3007" t="s">
        <v>122</v>
      </c>
    </row>
    <row r="3008" spans="1:9" x14ac:dyDescent="0.3">
      <c r="A3008">
        <v>1197831</v>
      </c>
      <c r="B3008" s="16">
        <v>44268</v>
      </c>
      <c r="C3008" t="s">
        <v>21</v>
      </c>
      <c r="D3008">
        <v>500</v>
      </c>
      <c r="E3008">
        <v>175000</v>
      </c>
      <c r="F3008">
        <v>78750</v>
      </c>
      <c r="G3008" t="s">
        <v>36</v>
      </c>
      <c r="H3008" t="s">
        <v>53</v>
      </c>
      <c r="I3008" t="s">
        <v>54</v>
      </c>
    </row>
    <row r="3009" spans="1:9" x14ac:dyDescent="0.3">
      <c r="A3009">
        <v>1197831</v>
      </c>
      <c r="B3009" s="16">
        <v>44268</v>
      </c>
      <c r="C3009" t="s">
        <v>17</v>
      </c>
      <c r="D3009">
        <v>470</v>
      </c>
      <c r="E3009">
        <v>188000</v>
      </c>
      <c r="F3009">
        <v>56400</v>
      </c>
      <c r="G3009" t="s">
        <v>15</v>
      </c>
      <c r="H3009" t="s">
        <v>129</v>
      </c>
      <c r="I3009" t="s">
        <v>130</v>
      </c>
    </row>
    <row r="3010" spans="1:9" x14ac:dyDescent="0.3">
      <c r="A3010">
        <v>1185732</v>
      </c>
      <c r="B3010" s="16">
        <v>44268</v>
      </c>
      <c r="C3010" t="s">
        <v>17</v>
      </c>
      <c r="D3010">
        <v>545</v>
      </c>
      <c r="E3010">
        <v>218000</v>
      </c>
      <c r="F3010">
        <v>76300</v>
      </c>
      <c r="G3010" t="s">
        <v>15</v>
      </c>
      <c r="H3010" t="s">
        <v>121</v>
      </c>
      <c r="I3010" t="s">
        <v>122</v>
      </c>
    </row>
    <row r="3011" spans="1:9" x14ac:dyDescent="0.3">
      <c r="A3011">
        <v>1189833</v>
      </c>
      <c r="B3011" s="16">
        <v>44268</v>
      </c>
      <c r="C3011" t="s">
        <v>17</v>
      </c>
      <c r="D3011">
        <v>750</v>
      </c>
      <c r="E3011">
        <v>262500</v>
      </c>
      <c r="F3011">
        <v>105000</v>
      </c>
      <c r="G3011" t="s">
        <v>31</v>
      </c>
      <c r="H3011" t="s">
        <v>32</v>
      </c>
      <c r="I3011" t="s">
        <v>35</v>
      </c>
    </row>
    <row r="3012" spans="1:9" x14ac:dyDescent="0.3">
      <c r="A3012">
        <v>1197831</v>
      </c>
      <c r="B3012" s="16">
        <v>44269</v>
      </c>
      <c r="C3012" t="s">
        <v>22</v>
      </c>
      <c r="D3012">
        <v>123</v>
      </c>
      <c r="E3012">
        <v>3690</v>
      </c>
      <c r="F3012">
        <v>1254.5999999999999</v>
      </c>
      <c r="G3012" t="s">
        <v>27</v>
      </c>
      <c r="H3012" t="s">
        <v>55</v>
      </c>
      <c r="I3012" t="s">
        <v>56</v>
      </c>
    </row>
    <row r="3013" spans="1:9" x14ac:dyDescent="0.3">
      <c r="A3013">
        <v>1197831</v>
      </c>
      <c r="B3013" s="16">
        <v>44269</v>
      </c>
      <c r="C3013" t="s">
        <v>22</v>
      </c>
      <c r="D3013">
        <v>95</v>
      </c>
      <c r="E3013">
        <v>3705</v>
      </c>
      <c r="F3013">
        <v>1482</v>
      </c>
      <c r="G3013" t="s">
        <v>27</v>
      </c>
      <c r="H3013" t="s">
        <v>55</v>
      </c>
      <c r="I3013" t="s">
        <v>56</v>
      </c>
    </row>
    <row r="3014" spans="1:9" x14ac:dyDescent="0.3">
      <c r="A3014">
        <v>1189833</v>
      </c>
      <c r="B3014" s="16">
        <v>44269</v>
      </c>
      <c r="C3014" t="s">
        <v>19</v>
      </c>
      <c r="D3014">
        <v>215</v>
      </c>
      <c r="E3014">
        <v>6450</v>
      </c>
      <c r="F3014">
        <v>1999.5</v>
      </c>
      <c r="G3014" t="s">
        <v>31</v>
      </c>
      <c r="H3014" t="s">
        <v>32</v>
      </c>
      <c r="I3014" t="s">
        <v>35</v>
      </c>
    </row>
    <row r="3015" spans="1:9" x14ac:dyDescent="0.3">
      <c r="A3015">
        <v>1189833</v>
      </c>
      <c r="B3015" s="16">
        <v>44269</v>
      </c>
      <c r="C3015" t="s">
        <v>19</v>
      </c>
      <c r="D3015">
        <v>195</v>
      </c>
      <c r="E3015">
        <v>8385</v>
      </c>
      <c r="F3015">
        <v>3354</v>
      </c>
      <c r="G3015" t="s">
        <v>31</v>
      </c>
      <c r="H3015" t="s">
        <v>32</v>
      </c>
      <c r="I3015" t="s">
        <v>35</v>
      </c>
    </row>
    <row r="3016" spans="1:9" x14ac:dyDescent="0.3">
      <c r="A3016">
        <v>1197831</v>
      </c>
      <c r="B3016" s="16">
        <v>44269</v>
      </c>
      <c r="C3016" t="s">
        <v>22</v>
      </c>
      <c r="D3016">
        <v>350</v>
      </c>
      <c r="E3016">
        <v>140000</v>
      </c>
      <c r="F3016">
        <v>42000</v>
      </c>
      <c r="G3016" t="s">
        <v>27</v>
      </c>
      <c r="H3016" t="s">
        <v>55</v>
      </c>
      <c r="I3016" t="s">
        <v>56</v>
      </c>
    </row>
    <row r="3017" spans="1:9" x14ac:dyDescent="0.3">
      <c r="A3017">
        <v>1189833</v>
      </c>
      <c r="B3017" s="16">
        <v>44269</v>
      </c>
      <c r="C3017" t="s">
        <v>19</v>
      </c>
      <c r="D3017">
        <v>650</v>
      </c>
      <c r="E3017">
        <v>292500</v>
      </c>
      <c r="F3017">
        <v>73125</v>
      </c>
      <c r="G3017" t="s">
        <v>31</v>
      </c>
      <c r="H3017" t="s">
        <v>32</v>
      </c>
      <c r="I3017" t="s">
        <v>35</v>
      </c>
    </row>
    <row r="3018" spans="1:9" x14ac:dyDescent="0.3">
      <c r="A3018">
        <v>1197831</v>
      </c>
      <c r="B3018" s="16">
        <v>44270</v>
      </c>
      <c r="C3018" t="s">
        <v>21</v>
      </c>
      <c r="D3018">
        <v>91</v>
      </c>
      <c r="E3018">
        <v>2639</v>
      </c>
      <c r="F3018">
        <v>1266.72</v>
      </c>
      <c r="G3018" t="s">
        <v>36</v>
      </c>
      <c r="H3018" t="s">
        <v>74</v>
      </c>
      <c r="I3018" t="s">
        <v>75</v>
      </c>
    </row>
    <row r="3019" spans="1:9" x14ac:dyDescent="0.3">
      <c r="A3019">
        <v>1197831</v>
      </c>
      <c r="B3019" s="16">
        <v>44270</v>
      </c>
      <c r="C3019" t="s">
        <v>20</v>
      </c>
      <c r="D3019">
        <v>124</v>
      </c>
      <c r="E3019">
        <v>3100</v>
      </c>
      <c r="F3019">
        <v>1240</v>
      </c>
      <c r="G3019" t="s">
        <v>36</v>
      </c>
      <c r="H3019" t="s">
        <v>74</v>
      </c>
      <c r="I3019" t="s">
        <v>75</v>
      </c>
    </row>
    <row r="3020" spans="1:9" x14ac:dyDescent="0.3">
      <c r="A3020">
        <v>1197831</v>
      </c>
      <c r="B3020" s="16">
        <v>44270</v>
      </c>
      <c r="C3020" t="s">
        <v>19</v>
      </c>
      <c r="D3020">
        <v>126</v>
      </c>
      <c r="E3020">
        <v>4032</v>
      </c>
      <c r="F3020">
        <v>2177.2800000000002</v>
      </c>
      <c r="G3020" t="s">
        <v>36</v>
      </c>
      <c r="H3020" t="s">
        <v>74</v>
      </c>
      <c r="I3020" t="s">
        <v>75</v>
      </c>
    </row>
    <row r="3021" spans="1:9" x14ac:dyDescent="0.3">
      <c r="A3021">
        <v>1197831</v>
      </c>
      <c r="B3021" s="16">
        <v>44270</v>
      </c>
      <c r="C3021" t="s">
        <v>22</v>
      </c>
      <c r="D3021">
        <v>94</v>
      </c>
      <c r="E3021">
        <v>4042</v>
      </c>
      <c r="F3021">
        <v>2101.84</v>
      </c>
      <c r="G3021" t="s">
        <v>36</v>
      </c>
      <c r="H3021" t="s">
        <v>74</v>
      </c>
      <c r="I3021" t="s">
        <v>75</v>
      </c>
    </row>
    <row r="3022" spans="1:9" x14ac:dyDescent="0.3">
      <c r="A3022">
        <v>1197831</v>
      </c>
      <c r="B3022" s="16">
        <v>44270</v>
      </c>
      <c r="C3022" t="s">
        <v>23</v>
      </c>
      <c r="D3022">
        <v>170</v>
      </c>
      <c r="E3022">
        <v>4080</v>
      </c>
      <c r="F3022">
        <v>2162.4</v>
      </c>
      <c r="G3022" t="s">
        <v>27</v>
      </c>
      <c r="H3022" t="s">
        <v>55</v>
      </c>
      <c r="I3022" t="s">
        <v>56</v>
      </c>
    </row>
    <row r="3023" spans="1:9" x14ac:dyDescent="0.3">
      <c r="A3023">
        <v>1197831</v>
      </c>
      <c r="B3023" s="16">
        <v>44270</v>
      </c>
      <c r="C3023" t="s">
        <v>23</v>
      </c>
      <c r="D3023">
        <v>125</v>
      </c>
      <c r="E3023">
        <v>4125</v>
      </c>
      <c r="F3023">
        <v>2681.25</v>
      </c>
      <c r="G3023" t="s">
        <v>27</v>
      </c>
      <c r="H3023" t="s">
        <v>55</v>
      </c>
      <c r="I3023" t="s">
        <v>56</v>
      </c>
    </row>
    <row r="3024" spans="1:9" x14ac:dyDescent="0.3">
      <c r="A3024">
        <v>1197831</v>
      </c>
      <c r="B3024" s="16">
        <v>44270</v>
      </c>
      <c r="C3024" t="s">
        <v>23</v>
      </c>
      <c r="D3024">
        <v>143</v>
      </c>
      <c r="E3024">
        <v>4719</v>
      </c>
      <c r="F3024">
        <v>3256.11</v>
      </c>
      <c r="G3024" t="s">
        <v>36</v>
      </c>
      <c r="H3024" t="s">
        <v>74</v>
      </c>
      <c r="I3024" t="s">
        <v>75</v>
      </c>
    </row>
    <row r="3025" spans="1:9" x14ac:dyDescent="0.3">
      <c r="A3025">
        <v>1197831</v>
      </c>
      <c r="B3025" s="16">
        <v>44270</v>
      </c>
      <c r="C3025" t="s">
        <v>17</v>
      </c>
      <c r="D3025">
        <v>216</v>
      </c>
      <c r="E3025">
        <v>7344</v>
      </c>
      <c r="F3025">
        <v>4479.84</v>
      </c>
      <c r="G3025" t="s">
        <v>36</v>
      </c>
      <c r="H3025" t="s">
        <v>74</v>
      </c>
      <c r="I3025" t="s">
        <v>75</v>
      </c>
    </row>
    <row r="3026" spans="1:9" x14ac:dyDescent="0.3">
      <c r="A3026">
        <v>1189833</v>
      </c>
      <c r="B3026" s="16">
        <v>44270</v>
      </c>
      <c r="C3026" t="s">
        <v>20</v>
      </c>
      <c r="D3026">
        <v>223</v>
      </c>
      <c r="E3026">
        <v>7359</v>
      </c>
      <c r="F3026">
        <v>3090.78</v>
      </c>
      <c r="G3026" t="s">
        <v>31</v>
      </c>
      <c r="H3026" t="s">
        <v>32</v>
      </c>
      <c r="I3026" t="s">
        <v>35</v>
      </c>
    </row>
    <row r="3027" spans="1:9" x14ac:dyDescent="0.3">
      <c r="A3027">
        <v>1189833</v>
      </c>
      <c r="B3027" s="16">
        <v>44270</v>
      </c>
      <c r="C3027" t="s">
        <v>20</v>
      </c>
      <c r="D3027">
        <v>169</v>
      </c>
      <c r="E3027">
        <v>7436</v>
      </c>
      <c r="F3027">
        <v>3718</v>
      </c>
      <c r="G3027" t="s">
        <v>31</v>
      </c>
      <c r="H3027" t="s">
        <v>32</v>
      </c>
      <c r="I3027" t="s">
        <v>35</v>
      </c>
    </row>
    <row r="3028" spans="1:9" x14ac:dyDescent="0.3">
      <c r="A3028">
        <v>1197831</v>
      </c>
      <c r="B3028" s="16">
        <v>44270</v>
      </c>
      <c r="C3028" t="s">
        <v>21</v>
      </c>
      <c r="D3028">
        <v>325</v>
      </c>
      <c r="E3028">
        <v>97499.999999999971</v>
      </c>
      <c r="F3028">
        <v>34124.999999999985</v>
      </c>
      <c r="G3028" t="s">
        <v>36</v>
      </c>
      <c r="H3028" t="s">
        <v>74</v>
      </c>
      <c r="I3028" t="s">
        <v>75</v>
      </c>
    </row>
    <row r="3029" spans="1:9" x14ac:dyDescent="0.3">
      <c r="A3029">
        <v>1197831</v>
      </c>
      <c r="B3029" s="16">
        <v>44270</v>
      </c>
      <c r="C3029" t="s">
        <v>20</v>
      </c>
      <c r="D3029">
        <v>475</v>
      </c>
      <c r="E3029">
        <v>118750</v>
      </c>
      <c r="F3029">
        <v>35625</v>
      </c>
      <c r="G3029" t="s">
        <v>36</v>
      </c>
      <c r="H3029" t="s">
        <v>74</v>
      </c>
      <c r="I3029" t="s">
        <v>75</v>
      </c>
    </row>
    <row r="3030" spans="1:9" x14ac:dyDescent="0.3">
      <c r="A3030">
        <v>1197831</v>
      </c>
      <c r="B3030" s="16">
        <v>44270</v>
      </c>
      <c r="C3030" t="s">
        <v>19</v>
      </c>
      <c r="D3030">
        <v>450</v>
      </c>
      <c r="E3030">
        <v>157500</v>
      </c>
      <c r="F3030">
        <v>62999.999999999993</v>
      </c>
      <c r="G3030" t="s">
        <v>36</v>
      </c>
      <c r="H3030" t="s">
        <v>74</v>
      </c>
      <c r="I3030" t="s">
        <v>75</v>
      </c>
    </row>
    <row r="3031" spans="1:9" x14ac:dyDescent="0.3">
      <c r="A3031">
        <v>1197831</v>
      </c>
      <c r="B3031" s="16">
        <v>44270</v>
      </c>
      <c r="C3031" t="s">
        <v>23</v>
      </c>
      <c r="D3031">
        <v>475</v>
      </c>
      <c r="E3031">
        <v>166250</v>
      </c>
      <c r="F3031">
        <v>91437.500000000015</v>
      </c>
      <c r="G3031" t="s">
        <v>36</v>
      </c>
      <c r="H3031" t="s">
        <v>74</v>
      </c>
      <c r="I3031" t="s">
        <v>75</v>
      </c>
    </row>
    <row r="3032" spans="1:9" x14ac:dyDescent="0.3">
      <c r="A3032">
        <v>1197831</v>
      </c>
      <c r="B3032" s="16">
        <v>44270</v>
      </c>
      <c r="C3032" t="s">
        <v>22</v>
      </c>
      <c r="D3032">
        <v>375</v>
      </c>
      <c r="E3032">
        <v>168750.00000000003</v>
      </c>
      <c r="F3032">
        <v>67500</v>
      </c>
      <c r="G3032" t="s">
        <v>36</v>
      </c>
      <c r="H3032" t="s">
        <v>74</v>
      </c>
      <c r="I3032" t="s">
        <v>75</v>
      </c>
    </row>
    <row r="3033" spans="1:9" x14ac:dyDescent="0.3">
      <c r="A3033">
        <v>1197831</v>
      </c>
      <c r="B3033" s="16">
        <v>44270</v>
      </c>
      <c r="C3033" t="s">
        <v>23</v>
      </c>
      <c r="D3033">
        <v>500</v>
      </c>
      <c r="E3033">
        <v>175000</v>
      </c>
      <c r="F3033">
        <v>87500</v>
      </c>
      <c r="G3033" t="s">
        <v>27</v>
      </c>
      <c r="H3033" t="s">
        <v>55</v>
      </c>
      <c r="I3033" t="s">
        <v>56</v>
      </c>
    </row>
    <row r="3034" spans="1:9" x14ac:dyDescent="0.3">
      <c r="A3034">
        <v>1197831</v>
      </c>
      <c r="B3034" s="16">
        <v>44270</v>
      </c>
      <c r="C3034" t="s">
        <v>17</v>
      </c>
      <c r="D3034">
        <v>770</v>
      </c>
      <c r="E3034">
        <v>269500</v>
      </c>
      <c r="F3034">
        <v>134750</v>
      </c>
      <c r="G3034" t="s">
        <v>36</v>
      </c>
      <c r="H3034" t="s">
        <v>74</v>
      </c>
      <c r="I3034" t="s">
        <v>75</v>
      </c>
    </row>
    <row r="3035" spans="1:9" x14ac:dyDescent="0.3">
      <c r="A3035">
        <v>1189833</v>
      </c>
      <c r="B3035" s="16">
        <v>44270</v>
      </c>
      <c r="C3035" t="s">
        <v>20</v>
      </c>
      <c r="D3035">
        <v>675</v>
      </c>
      <c r="E3035">
        <v>303750</v>
      </c>
      <c r="F3035">
        <v>121500</v>
      </c>
      <c r="G3035" t="s">
        <v>31</v>
      </c>
      <c r="H3035" t="s">
        <v>32</v>
      </c>
      <c r="I3035" t="s">
        <v>35</v>
      </c>
    </row>
    <row r="3036" spans="1:9" x14ac:dyDescent="0.3">
      <c r="A3036">
        <v>1128299</v>
      </c>
      <c r="B3036" s="16">
        <v>44271</v>
      </c>
      <c r="C3036" t="s">
        <v>21</v>
      </c>
      <c r="D3036">
        <v>49</v>
      </c>
      <c r="E3036">
        <v>1127</v>
      </c>
      <c r="F3036">
        <v>597.31000000000006</v>
      </c>
      <c r="G3036" t="s">
        <v>15</v>
      </c>
      <c r="H3036" t="s">
        <v>118</v>
      </c>
      <c r="I3036" t="s">
        <v>93</v>
      </c>
    </row>
    <row r="3037" spans="1:9" x14ac:dyDescent="0.3">
      <c r="A3037">
        <v>1185732</v>
      </c>
      <c r="B3037" s="16">
        <v>44271</v>
      </c>
      <c r="C3037" t="s">
        <v>21</v>
      </c>
      <c r="D3037">
        <v>85</v>
      </c>
      <c r="E3037">
        <v>1275</v>
      </c>
      <c r="F3037">
        <v>573.75</v>
      </c>
      <c r="G3037" t="s">
        <v>27</v>
      </c>
      <c r="H3037" t="s">
        <v>100</v>
      </c>
      <c r="I3037" t="s">
        <v>101</v>
      </c>
    </row>
    <row r="3038" spans="1:9" x14ac:dyDescent="0.3">
      <c r="A3038">
        <v>1185732</v>
      </c>
      <c r="B3038" s="16">
        <v>44271</v>
      </c>
      <c r="C3038" t="s">
        <v>20</v>
      </c>
      <c r="D3038">
        <v>136</v>
      </c>
      <c r="E3038">
        <v>1496</v>
      </c>
      <c r="F3038">
        <v>703.12</v>
      </c>
      <c r="G3038" t="s">
        <v>27</v>
      </c>
      <c r="H3038" t="s">
        <v>100</v>
      </c>
      <c r="I3038" t="s">
        <v>101</v>
      </c>
    </row>
    <row r="3039" spans="1:9" x14ac:dyDescent="0.3">
      <c r="A3039">
        <v>1185732</v>
      </c>
      <c r="B3039" s="16">
        <v>44271</v>
      </c>
      <c r="C3039" t="s">
        <v>21</v>
      </c>
      <c r="D3039">
        <v>80</v>
      </c>
      <c r="E3039">
        <v>1520</v>
      </c>
      <c r="F3039">
        <v>790.4</v>
      </c>
      <c r="G3039" t="s">
        <v>27</v>
      </c>
      <c r="H3039" t="s">
        <v>100</v>
      </c>
      <c r="I3039" t="s">
        <v>101</v>
      </c>
    </row>
    <row r="3040" spans="1:9" x14ac:dyDescent="0.3">
      <c r="A3040">
        <v>1128299</v>
      </c>
      <c r="B3040" s="16">
        <v>44271</v>
      </c>
      <c r="C3040" t="s">
        <v>20</v>
      </c>
      <c r="D3040">
        <v>91</v>
      </c>
      <c r="E3040">
        <v>1729</v>
      </c>
      <c r="F3040">
        <v>933.66000000000008</v>
      </c>
      <c r="G3040" t="s">
        <v>15</v>
      </c>
      <c r="H3040" t="s">
        <v>118</v>
      </c>
      <c r="I3040" t="s">
        <v>93</v>
      </c>
    </row>
    <row r="3041" spans="1:9" x14ac:dyDescent="0.3">
      <c r="A3041">
        <v>1185732</v>
      </c>
      <c r="B3041" s="16">
        <v>44271</v>
      </c>
      <c r="C3041" t="s">
        <v>20</v>
      </c>
      <c r="D3041">
        <v>128</v>
      </c>
      <c r="E3041">
        <v>1792</v>
      </c>
      <c r="F3041">
        <v>949.76</v>
      </c>
      <c r="G3041" t="s">
        <v>27</v>
      </c>
      <c r="H3041" t="s">
        <v>100</v>
      </c>
      <c r="I3041" t="s">
        <v>101</v>
      </c>
    </row>
    <row r="3042" spans="1:9" x14ac:dyDescent="0.3">
      <c r="A3042">
        <v>1128299</v>
      </c>
      <c r="B3042" s="16">
        <v>44271</v>
      </c>
      <c r="C3042" t="s">
        <v>19</v>
      </c>
      <c r="D3042">
        <v>69</v>
      </c>
      <c r="E3042">
        <v>1863</v>
      </c>
      <c r="F3042">
        <v>1006.0200000000001</v>
      </c>
      <c r="G3042" t="s">
        <v>15</v>
      </c>
      <c r="H3042" t="s">
        <v>118</v>
      </c>
      <c r="I3042" t="s">
        <v>93</v>
      </c>
    </row>
    <row r="3043" spans="1:9" x14ac:dyDescent="0.3">
      <c r="A3043">
        <v>1128299</v>
      </c>
      <c r="B3043" s="16">
        <v>44271</v>
      </c>
      <c r="C3043" t="s">
        <v>22</v>
      </c>
      <c r="D3043">
        <v>50</v>
      </c>
      <c r="E3043">
        <v>2000</v>
      </c>
      <c r="F3043">
        <v>1020</v>
      </c>
      <c r="G3043" t="s">
        <v>27</v>
      </c>
      <c r="H3043" t="s">
        <v>81</v>
      </c>
      <c r="I3043" t="s">
        <v>82</v>
      </c>
    </row>
    <row r="3044" spans="1:9" x14ac:dyDescent="0.3">
      <c r="A3044">
        <v>1128299</v>
      </c>
      <c r="B3044" s="16">
        <v>44271</v>
      </c>
      <c r="C3044" t="s">
        <v>22</v>
      </c>
      <c r="D3044">
        <v>59</v>
      </c>
      <c r="E3044">
        <v>2183</v>
      </c>
      <c r="F3044">
        <v>1091.5</v>
      </c>
      <c r="G3044" t="s">
        <v>15</v>
      </c>
      <c r="H3044" t="s">
        <v>118</v>
      </c>
      <c r="I3044" t="s">
        <v>93</v>
      </c>
    </row>
    <row r="3045" spans="1:9" x14ac:dyDescent="0.3">
      <c r="A3045">
        <v>1128299</v>
      </c>
      <c r="B3045" s="16">
        <v>44271</v>
      </c>
      <c r="C3045" t="s">
        <v>22</v>
      </c>
      <c r="D3045">
        <v>39</v>
      </c>
      <c r="E3045">
        <v>2184</v>
      </c>
      <c r="F3045">
        <v>1310.3999999999999</v>
      </c>
      <c r="G3045" t="s">
        <v>27</v>
      </c>
      <c r="H3045" t="s">
        <v>81</v>
      </c>
      <c r="I3045" t="s">
        <v>82</v>
      </c>
    </row>
    <row r="3046" spans="1:9" x14ac:dyDescent="0.3">
      <c r="A3046">
        <v>1185732</v>
      </c>
      <c r="B3046" s="16">
        <v>44271</v>
      </c>
      <c r="C3046" t="s">
        <v>23</v>
      </c>
      <c r="D3046">
        <v>136</v>
      </c>
      <c r="E3046">
        <v>2312</v>
      </c>
      <c r="F3046">
        <v>1248.48</v>
      </c>
      <c r="G3046" t="s">
        <v>27</v>
      </c>
      <c r="H3046" t="s">
        <v>100</v>
      </c>
      <c r="I3046" t="s">
        <v>101</v>
      </c>
    </row>
    <row r="3047" spans="1:9" x14ac:dyDescent="0.3">
      <c r="A3047">
        <v>1128299</v>
      </c>
      <c r="B3047" s="16">
        <v>44271</v>
      </c>
      <c r="C3047" t="s">
        <v>23</v>
      </c>
      <c r="D3047">
        <v>81</v>
      </c>
      <c r="E3047">
        <v>2349</v>
      </c>
      <c r="F3047">
        <v>1268.46</v>
      </c>
      <c r="G3047" t="s">
        <v>15</v>
      </c>
      <c r="H3047" t="s">
        <v>118</v>
      </c>
      <c r="I3047" t="s">
        <v>93</v>
      </c>
    </row>
    <row r="3048" spans="1:9" x14ac:dyDescent="0.3">
      <c r="A3048">
        <v>1185732</v>
      </c>
      <c r="B3048" s="16">
        <v>44271</v>
      </c>
      <c r="C3048" t="s">
        <v>19</v>
      </c>
      <c r="D3048">
        <v>100</v>
      </c>
      <c r="E3048">
        <v>2400</v>
      </c>
      <c r="F3048">
        <v>1128</v>
      </c>
      <c r="G3048" t="s">
        <v>27</v>
      </c>
      <c r="H3048" t="s">
        <v>100</v>
      </c>
      <c r="I3048" t="s">
        <v>101</v>
      </c>
    </row>
    <row r="3049" spans="1:9" x14ac:dyDescent="0.3">
      <c r="A3049">
        <v>1185732</v>
      </c>
      <c r="B3049" s="16">
        <v>44271</v>
      </c>
      <c r="C3049" t="s">
        <v>19</v>
      </c>
      <c r="D3049">
        <v>128</v>
      </c>
      <c r="E3049">
        <v>2560</v>
      </c>
      <c r="F3049">
        <v>998.39999999999986</v>
      </c>
      <c r="G3049" t="s">
        <v>27</v>
      </c>
      <c r="H3049" t="s">
        <v>100</v>
      </c>
      <c r="I3049" t="s">
        <v>101</v>
      </c>
    </row>
    <row r="3050" spans="1:9" x14ac:dyDescent="0.3">
      <c r="A3050">
        <v>1185732</v>
      </c>
      <c r="B3050" s="16">
        <v>44271</v>
      </c>
      <c r="C3050" t="s">
        <v>22</v>
      </c>
      <c r="D3050">
        <v>81</v>
      </c>
      <c r="E3050">
        <v>2592</v>
      </c>
      <c r="F3050">
        <v>1192.32</v>
      </c>
      <c r="G3050" t="s">
        <v>27</v>
      </c>
      <c r="H3050" t="s">
        <v>100</v>
      </c>
      <c r="I3050" t="s">
        <v>101</v>
      </c>
    </row>
    <row r="3051" spans="1:9" x14ac:dyDescent="0.3">
      <c r="A3051">
        <v>1185732</v>
      </c>
      <c r="B3051" s="16">
        <v>44271</v>
      </c>
      <c r="C3051" t="s">
        <v>22</v>
      </c>
      <c r="D3051">
        <v>104</v>
      </c>
      <c r="E3051">
        <v>2600</v>
      </c>
      <c r="F3051">
        <v>962</v>
      </c>
      <c r="G3051" t="s">
        <v>27</v>
      </c>
      <c r="H3051" t="s">
        <v>100</v>
      </c>
      <c r="I3051" t="s">
        <v>101</v>
      </c>
    </row>
    <row r="3052" spans="1:9" x14ac:dyDescent="0.3">
      <c r="A3052">
        <v>1197831</v>
      </c>
      <c r="B3052" s="16">
        <v>44271</v>
      </c>
      <c r="C3052" t="s">
        <v>22</v>
      </c>
      <c r="D3052">
        <v>60</v>
      </c>
      <c r="E3052">
        <v>2640</v>
      </c>
      <c r="F3052">
        <v>686.4</v>
      </c>
      <c r="G3052" t="s">
        <v>48</v>
      </c>
      <c r="H3052" t="s">
        <v>49</v>
      </c>
      <c r="I3052" t="s">
        <v>68</v>
      </c>
    </row>
    <row r="3053" spans="1:9" x14ac:dyDescent="0.3">
      <c r="A3053">
        <v>1197831</v>
      </c>
      <c r="B3053" s="16">
        <v>44271</v>
      </c>
      <c r="C3053" t="s">
        <v>22</v>
      </c>
      <c r="D3053">
        <v>44</v>
      </c>
      <c r="E3053">
        <v>2684</v>
      </c>
      <c r="F3053">
        <v>885.72</v>
      </c>
      <c r="G3053" t="s">
        <v>48</v>
      </c>
      <c r="H3053" t="s">
        <v>49</v>
      </c>
      <c r="I3053" t="s">
        <v>68</v>
      </c>
    </row>
    <row r="3054" spans="1:9" x14ac:dyDescent="0.3">
      <c r="A3054">
        <v>1185732</v>
      </c>
      <c r="B3054" s="16">
        <v>44271</v>
      </c>
      <c r="C3054" t="s">
        <v>23</v>
      </c>
      <c r="D3054">
        <v>123</v>
      </c>
      <c r="E3054">
        <v>2952</v>
      </c>
      <c r="F3054">
        <v>1830.24</v>
      </c>
      <c r="G3054" t="s">
        <v>27</v>
      </c>
      <c r="H3054" t="s">
        <v>100</v>
      </c>
      <c r="I3054" t="s">
        <v>101</v>
      </c>
    </row>
    <row r="3055" spans="1:9" x14ac:dyDescent="0.3">
      <c r="A3055">
        <v>1128299</v>
      </c>
      <c r="B3055" s="16">
        <v>44271</v>
      </c>
      <c r="C3055" t="s">
        <v>23</v>
      </c>
      <c r="D3055">
        <v>109</v>
      </c>
      <c r="E3055">
        <v>3161</v>
      </c>
      <c r="F3055">
        <v>1169.57</v>
      </c>
      <c r="G3055" t="s">
        <v>27</v>
      </c>
      <c r="H3055" t="s">
        <v>81</v>
      </c>
      <c r="I3055" t="s">
        <v>82</v>
      </c>
    </row>
    <row r="3056" spans="1:9" x14ac:dyDescent="0.3">
      <c r="A3056">
        <v>1197831</v>
      </c>
      <c r="B3056" s="16">
        <v>44271</v>
      </c>
      <c r="C3056" t="s">
        <v>17</v>
      </c>
      <c r="D3056">
        <v>202</v>
      </c>
      <c r="E3056">
        <v>3636</v>
      </c>
      <c r="F3056">
        <v>1345.32</v>
      </c>
      <c r="G3056" t="s">
        <v>27</v>
      </c>
      <c r="H3056" t="s">
        <v>55</v>
      </c>
      <c r="I3056" t="s">
        <v>56</v>
      </c>
    </row>
    <row r="3057" spans="1:9" x14ac:dyDescent="0.3">
      <c r="A3057">
        <v>1128299</v>
      </c>
      <c r="B3057" s="16">
        <v>44271</v>
      </c>
      <c r="C3057" t="s">
        <v>23</v>
      </c>
      <c r="D3057">
        <v>95</v>
      </c>
      <c r="E3057">
        <v>3895</v>
      </c>
      <c r="F3057">
        <v>1752.7499999999998</v>
      </c>
      <c r="G3057" t="s">
        <v>27</v>
      </c>
      <c r="H3057" t="s">
        <v>81</v>
      </c>
      <c r="I3057" t="s">
        <v>82</v>
      </c>
    </row>
    <row r="3058" spans="1:9" x14ac:dyDescent="0.3">
      <c r="A3058">
        <v>1197831</v>
      </c>
      <c r="B3058" s="16">
        <v>44271</v>
      </c>
      <c r="C3058" t="s">
        <v>17</v>
      </c>
      <c r="D3058">
        <v>169</v>
      </c>
      <c r="E3058">
        <v>4056</v>
      </c>
      <c r="F3058">
        <v>2028</v>
      </c>
      <c r="G3058" t="s">
        <v>27</v>
      </c>
      <c r="H3058" t="s">
        <v>55</v>
      </c>
      <c r="I3058" t="s">
        <v>56</v>
      </c>
    </row>
    <row r="3059" spans="1:9" x14ac:dyDescent="0.3">
      <c r="A3059">
        <v>1128299</v>
      </c>
      <c r="B3059" s="16">
        <v>44271</v>
      </c>
      <c r="C3059" t="s">
        <v>21</v>
      </c>
      <c r="D3059">
        <v>96</v>
      </c>
      <c r="E3059">
        <v>4128</v>
      </c>
      <c r="F3059">
        <v>1775.0399999999997</v>
      </c>
      <c r="G3059" t="s">
        <v>27</v>
      </c>
      <c r="H3059" t="s">
        <v>81</v>
      </c>
      <c r="I3059" t="s">
        <v>82</v>
      </c>
    </row>
    <row r="3060" spans="1:9" x14ac:dyDescent="0.3">
      <c r="A3060">
        <v>1128299</v>
      </c>
      <c r="B3060" s="16">
        <v>44271</v>
      </c>
      <c r="C3060" t="s">
        <v>21</v>
      </c>
      <c r="D3060">
        <v>84</v>
      </c>
      <c r="E3060">
        <v>4200</v>
      </c>
      <c r="F3060">
        <v>2309.9999999999995</v>
      </c>
      <c r="G3060" t="s">
        <v>27</v>
      </c>
      <c r="H3060" t="s">
        <v>81</v>
      </c>
      <c r="I3060" t="s">
        <v>82</v>
      </c>
    </row>
    <row r="3061" spans="1:9" x14ac:dyDescent="0.3">
      <c r="A3061">
        <v>1185732</v>
      </c>
      <c r="B3061" s="16">
        <v>44271</v>
      </c>
      <c r="C3061" t="s">
        <v>17</v>
      </c>
      <c r="D3061">
        <v>187</v>
      </c>
      <c r="E3061">
        <v>4301</v>
      </c>
      <c r="F3061">
        <v>2365.5500000000002</v>
      </c>
      <c r="G3061" t="s">
        <v>27</v>
      </c>
      <c r="H3061" t="s">
        <v>100</v>
      </c>
      <c r="I3061" t="s">
        <v>101</v>
      </c>
    </row>
    <row r="3062" spans="1:9" x14ac:dyDescent="0.3">
      <c r="A3062">
        <v>1185732</v>
      </c>
      <c r="B3062" s="16">
        <v>44271</v>
      </c>
      <c r="C3062" t="s">
        <v>17</v>
      </c>
      <c r="D3062">
        <v>223</v>
      </c>
      <c r="E3062">
        <v>4460</v>
      </c>
      <c r="F3062">
        <v>2051.6</v>
      </c>
      <c r="G3062" t="s">
        <v>27</v>
      </c>
      <c r="H3062" t="s">
        <v>100</v>
      </c>
      <c r="I3062" t="s">
        <v>101</v>
      </c>
    </row>
    <row r="3063" spans="1:9" x14ac:dyDescent="0.3">
      <c r="A3063">
        <v>1128299</v>
      </c>
      <c r="B3063" s="16">
        <v>44271</v>
      </c>
      <c r="C3063" t="s">
        <v>19</v>
      </c>
      <c r="D3063">
        <v>120</v>
      </c>
      <c r="E3063">
        <v>4560</v>
      </c>
      <c r="F3063">
        <v>2006.3999999999999</v>
      </c>
      <c r="G3063" t="s">
        <v>27</v>
      </c>
      <c r="H3063" t="s">
        <v>81</v>
      </c>
      <c r="I3063" t="s">
        <v>82</v>
      </c>
    </row>
    <row r="3064" spans="1:9" x14ac:dyDescent="0.3">
      <c r="A3064">
        <v>1128299</v>
      </c>
      <c r="B3064" s="16">
        <v>44271</v>
      </c>
      <c r="C3064" t="s">
        <v>17</v>
      </c>
      <c r="D3064">
        <v>165</v>
      </c>
      <c r="E3064">
        <v>4620</v>
      </c>
      <c r="F3064">
        <v>2356.1999999999998</v>
      </c>
      <c r="G3064" t="s">
        <v>15</v>
      </c>
      <c r="H3064" t="s">
        <v>118</v>
      </c>
      <c r="I3064" t="s">
        <v>93</v>
      </c>
    </row>
    <row r="3065" spans="1:9" x14ac:dyDescent="0.3">
      <c r="A3065">
        <v>1128299</v>
      </c>
      <c r="B3065" s="16">
        <v>44271</v>
      </c>
      <c r="C3065" t="s">
        <v>20</v>
      </c>
      <c r="D3065">
        <v>120</v>
      </c>
      <c r="E3065">
        <v>4680</v>
      </c>
      <c r="F3065">
        <v>2106</v>
      </c>
      <c r="G3065" t="s">
        <v>27</v>
      </c>
      <c r="H3065" t="s">
        <v>81</v>
      </c>
      <c r="I3065" t="s">
        <v>82</v>
      </c>
    </row>
    <row r="3066" spans="1:9" x14ac:dyDescent="0.3">
      <c r="A3066">
        <v>1197831</v>
      </c>
      <c r="B3066" s="16">
        <v>44271</v>
      </c>
      <c r="C3066" t="s">
        <v>21</v>
      </c>
      <c r="D3066">
        <v>114</v>
      </c>
      <c r="E3066">
        <v>4788</v>
      </c>
      <c r="F3066">
        <v>1675.8</v>
      </c>
      <c r="G3066" t="s">
        <v>48</v>
      </c>
      <c r="H3066" t="s">
        <v>49</v>
      </c>
      <c r="I3066" t="s">
        <v>68</v>
      </c>
    </row>
    <row r="3067" spans="1:9" x14ac:dyDescent="0.3">
      <c r="A3067">
        <v>1128299</v>
      </c>
      <c r="B3067" s="16">
        <v>44271</v>
      </c>
      <c r="C3067" t="s">
        <v>19</v>
      </c>
      <c r="D3067">
        <v>101</v>
      </c>
      <c r="E3067">
        <v>5151</v>
      </c>
      <c r="F3067">
        <v>2833.0499999999997</v>
      </c>
      <c r="G3067" t="s">
        <v>27</v>
      </c>
      <c r="H3067" t="s">
        <v>81</v>
      </c>
      <c r="I3067" t="s">
        <v>82</v>
      </c>
    </row>
    <row r="3068" spans="1:9" x14ac:dyDescent="0.3">
      <c r="A3068">
        <v>1128299</v>
      </c>
      <c r="B3068" s="16">
        <v>44271</v>
      </c>
      <c r="C3068" t="s">
        <v>17</v>
      </c>
      <c r="D3068">
        <v>179</v>
      </c>
      <c r="E3068">
        <v>5191</v>
      </c>
      <c r="F3068">
        <v>2387.8599999999997</v>
      </c>
      <c r="G3068" t="s">
        <v>27</v>
      </c>
      <c r="H3068" t="s">
        <v>81</v>
      </c>
      <c r="I3068" t="s">
        <v>82</v>
      </c>
    </row>
    <row r="3069" spans="1:9" x14ac:dyDescent="0.3">
      <c r="A3069">
        <v>1197831</v>
      </c>
      <c r="B3069" s="16">
        <v>44271</v>
      </c>
      <c r="C3069" t="s">
        <v>21</v>
      </c>
      <c r="D3069">
        <v>91</v>
      </c>
      <c r="E3069">
        <v>5278</v>
      </c>
      <c r="F3069">
        <v>2216.7599999999998</v>
      </c>
      <c r="G3069" t="s">
        <v>48</v>
      </c>
      <c r="H3069" t="s">
        <v>49</v>
      </c>
      <c r="I3069" t="s">
        <v>68</v>
      </c>
    </row>
    <row r="3070" spans="1:9" x14ac:dyDescent="0.3">
      <c r="A3070">
        <v>1197831</v>
      </c>
      <c r="B3070" s="16">
        <v>44271</v>
      </c>
      <c r="C3070" t="s">
        <v>23</v>
      </c>
      <c r="D3070">
        <v>101</v>
      </c>
      <c r="E3070">
        <v>5454</v>
      </c>
      <c r="F3070">
        <v>3272.4</v>
      </c>
      <c r="G3070" t="s">
        <v>48</v>
      </c>
      <c r="H3070" t="s">
        <v>49</v>
      </c>
      <c r="I3070" t="s">
        <v>68</v>
      </c>
    </row>
    <row r="3071" spans="1:9" x14ac:dyDescent="0.3">
      <c r="A3071">
        <v>1197831</v>
      </c>
      <c r="B3071" s="16">
        <v>44271</v>
      </c>
      <c r="C3071" t="s">
        <v>19</v>
      </c>
      <c r="D3071">
        <v>124</v>
      </c>
      <c r="E3071">
        <v>5456</v>
      </c>
      <c r="F3071">
        <v>1691.36</v>
      </c>
      <c r="G3071" t="s">
        <v>48</v>
      </c>
      <c r="H3071" t="s">
        <v>49</v>
      </c>
      <c r="I3071" t="s">
        <v>68</v>
      </c>
    </row>
    <row r="3072" spans="1:9" x14ac:dyDescent="0.3">
      <c r="A3072">
        <v>1197831</v>
      </c>
      <c r="B3072" s="16">
        <v>44271</v>
      </c>
      <c r="C3072" t="s">
        <v>19</v>
      </c>
      <c r="D3072">
        <v>100</v>
      </c>
      <c r="E3072">
        <v>5800</v>
      </c>
      <c r="F3072">
        <v>2204</v>
      </c>
      <c r="G3072" t="s">
        <v>48</v>
      </c>
      <c r="H3072" t="s">
        <v>49</v>
      </c>
      <c r="I3072" t="s">
        <v>68</v>
      </c>
    </row>
    <row r="3073" spans="1:9" x14ac:dyDescent="0.3">
      <c r="A3073">
        <v>1197831</v>
      </c>
      <c r="B3073" s="16">
        <v>44271</v>
      </c>
      <c r="C3073" t="s">
        <v>17</v>
      </c>
      <c r="D3073">
        <v>171</v>
      </c>
      <c r="E3073">
        <v>5985</v>
      </c>
      <c r="F3073">
        <v>2034.8999999999999</v>
      </c>
      <c r="G3073" t="s">
        <v>48</v>
      </c>
      <c r="H3073" t="s">
        <v>49</v>
      </c>
      <c r="I3073" t="s">
        <v>68</v>
      </c>
    </row>
    <row r="3074" spans="1:9" x14ac:dyDescent="0.3">
      <c r="A3074">
        <v>1189833</v>
      </c>
      <c r="B3074" s="16">
        <v>44271</v>
      </c>
      <c r="C3074" t="s">
        <v>21</v>
      </c>
      <c r="D3074">
        <v>179</v>
      </c>
      <c r="E3074">
        <v>6086</v>
      </c>
      <c r="F3074">
        <v>2495.2599999999998</v>
      </c>
      <c r="G3074" t="s">
        <v>31</v>
      </c>
      <c r="H3074" t="s">
        <v>32</v>
      </c>
      <c r="I3074" t="s">
        <v>35</v>
      </c>
    </row>
    <row r="3075" spans="1:9" x14ac:dyDescent="0.3">
      <c r="A3075">
        <v>1189833</v>
      </c>
      <c r="B3075" s="16">
        <v>44271</v>
      </c>
      <c r="C3075" t="s">
        <v>21</v>
      </c>
      <c r="D3075">
        <v>152</v>
      </c>
      <c r="E3075">
        <v>6232</v>
      </c>
      <c r="F3075">
        <v>3053.68</v>
      </c>
      <c r="G3075" t="s">
        <v>31</v>
      </c>
      <c r="H3075" t="s">
        <v>32</v>
      </c>
      <c r="I3075" t="s">
        <v>35</v>
      </c>
    </row>
    <row r="3076" spans="1:9" x14ac:dyDescent="0.3">
      <c r="A3076">
        <v>1197831</v>
      </c>
      <c r="B3076" s="16">
        <v>44271</v>
      </c>
      <c r="C3076" t="s">
        <v>23</v>
      </c>
      <c r="D3076">
        <v>131</v>
      </c>
      <c r="E3076">
        <v>6288</v>
      </c>
      <c r="F3076">
        <v>2955.36</v>
      </c>
      <c r="G3076" t="s">
        <v>48</v>
      </c>
      <c r="H3076" t="s">
        <v>49</v>
      </c>
      <c r="I3076" t="s">
        <v>68</v>
      </c>
    </row>
    <row r="3077" spans="1:9" x14ac:dyDescent="0.3">
      <c r="A3077">
        <v>1128299</v>
      </c>
      <c r="B3077" s="16">
        <v>44271</v>
      </c>
      <c r="C3077" t="s">
        <v>17</v>
      </c>
      <c r="D3077">
        <v>147</v>
      </c>
      <c r="E3077">
        <v>6468</v>
      </c>
      <c r="F3077">
        <v>3298.68</v>
      </c>
      <c r="G3077" t="s">
        <v>27</v>
      </c>
      <c r="H3077" t="s">
        <v>81</v>
      </c>
      <c r="I3077" t="s">
        <v>82</v>
      </c>
    </row>
    <row r="3078" spans="1:9" x14ac:dyDescent="0.3">
      <c r="A3078">
        <v>1128299</v>
      </c>
      <c r="B3078" s="16">
        <v>44271</v>
      </c>
      <c r="C3078" t="s">
        <v>20</v>
      </c>
      <c r="D3078">
        <v>116</v>
      </c>
      <c r="E3078">
        <v>6496</v>
      </c>
      <c r="F3078">
        <v>3572.7999999999997</v>
      </c>
      <c r="G3078" t="s">
        <v>27</v>
      </c>
      <c r="H3078" t="s">
        <v>81</v>
      </c>
      <c r="I3078" t="s">
        <v>82</v>
      </c>
    </row>
    <row r="3079" spans="1:9" x14ac:dyDescent="0.3">
      <c r="A3079">
        <v>1197831</v>
      </c>
      <c r="B3079" s="16">
        <v>44271</v>
      </c>
      <c r="C3079" t="s">
        <v>20</v>
      </c>
      <c r="D3079">
        <v>115</v>
      </c>
      <c r="E3079">
        <v>6785</v>
      </c>
      <c r="F3079">
        <v>2917.55</v>
      </c>
      <c r="G3079" t="s">
        <v>48</v>
      </c>
      <c r="H3079" t="s">
        <v>49</v>
      </c>
      <c r="I3079" t="s">
        <v>68</v>
      </c>
    </row>
    <row r="3080" spans="1:9" x14ac:dyDescent="0.3">
      <c r="A3080">
        <v>1197831</v>
      </c>
      <c r="B3080" s="16">
        <v>44271</v>
      </c>
      <c r="C3080" t="s">
        <v>20</v>
      </c>
      <c r="D3080">
        <v>149</v>
      </c>
      <c r="E3080">
        <v>7003</v>
      </c>
      <c r="F3080">
        <v>2240.96</v>
      </c>
      <c r="G3080" t="s">
        <v>48</v>
      </c>
      <c r="H3080" t="s">
        <v>49</v>
      </c>
      <c r="I3080" t="s">
        <v>68</v>
      </c>
    </row>
    <row r="3081" spans="1:9" x14ac:dyDescent="0.3">
      <c r="A3081">
        <v>1197831</v>
      </c>
      <c r="B3081" s="16">
        <v>44271</v>
      </c>
      <c r="C3081" t="s">
        <v>17</v>
      </c>
      <c r="D3081">
        <v>160</v>
      </c>
      <c r="E3081">
        <v>7360</v>
      </c>
      <c r="F3081">
        <v>3017.6</v>
      </c>
      <c r="G3081" t="s">
        <v>48</v>
      </c>
      <c r="H3081" t="s">
        <v>49</v>
      </c>
      <c r="I3081" t="s">
        <v>68</v>
      </c>
    </row>
    <row r="3082" spans="1:9" x14ac:dyDescent="0.3">
      <c r="A3082">
        <v>1128299</v>
      </c>
      <c r="B3082" s="16">
        <v>44271</v>
      </c>
      <c r="C3082" t="s">
        <v>21</v>
      </c>
      <c r="D3082">
        <v>175</v>
      </c>
      <c r="E3082">
        <v>43749.999999999985</v>
      </c>
      <c r="F3082">
        <v>17499.999999999996</v>
      </c>
      <c r="G3082" t="s">
        <v>15</v>
      </c>
      <c r="H3082" t="s">
        <v>118</v>
      </c>
      <c r="I3082" t="s">
        <v>93</v>
      </c>
    </row>
    <row r="3083" spans="1:9" x14ac:dyDescent="0.3">
      <c r="A3083">
        <v>1185732</v>
      </c>
      <c r="B3083" s="16">
        <v>44271</v>
      </c>
      <c r="C3083" t="s">
        <v>21</v>
      </c>
      <c r="D3083">
        <v>275</v>
      </c>
      <c r="E3083">
        <v>54999.999999999993</v>
      </c>
      <c r="F3083">
        <v>22000</v>
      </c>
      <c r="G3083" t="s">
        <v>27</v>
      </c>
      <c r="H3083" t="s">
        <v>100</v>
      </c>
      <c r="I3083" t="s">
        <v>101</v>
      </c>
    </row>
    <row r="3084" spans="1:9" x14ac:dyDescent="0.3">
      <c r="A3084">
        <v>1185732</v>
      </c>
      <c r="B3084" s="16">
        <v>44271</v>
      </c>
      <c r="C3084" t="s">
        <v>20</v>
      </c>
      <c r="D3084">
        <v>425</v>
      </c>
      <c r="E3084">
        <v>63750.000000000007</v>
      </c>
      <c r="F3084">
        <v>25500.000000000004</v>
      </c>
      <c r="G3084" t="s">
        <v>27</v>
      </c>
      <c r="H3084" t="s">
        <v>100</v>
      </c>
      <c r="I3084" t="s">
        <v>101</v>
      </c>
    </row>
    <row r="3085" spans="1:9" x14ac:dyDescent="0.3">
      <c r="A3085">
        <v>1128299</v>
      </c>
      <c r="B3085" s="16">
        <v>44271</v>
      </c>
      <c r="C3085" t="s">
        <v>20</v>
      </c>
      <c r="D3085">
        <v>325</v>
      </c>
      <c r="E3085">
        <v>65000</v>
      </c>
      <c r="F3085">
        <v>26000</v>
      </c>
      <c r="G3085" t="s">
        <v>15</v>
      </c>
      <c r="H3085" t="s">
        <v>118</v>
      </c>
      <c r="I3085" t="s">
        <v>93</v>
      </c>
    </row>
    <row r="3086" spans="1:9" x14ac:dyDescent="0.3">
      <c r="A3086">
        <v>1128299</v>
      </c>
      <c r="B3086" s="16">
        <v>44271</v>
      </c>
      <c r="C3086" t="s">
        <v>19</v>
      </c>
      <c r="D3086">
        <v>275</v>
      </c>
      <c r="E3086">
        <v>82500.000000000015</v>
      </c>
      <c r="F3086">
        <v>33000.000000000007</v>
      </c>
      <c r="G3086" t="s">
        <v>15</v>
      </c>
      <c r="H3086" t="s">
        <v>118</v>
      </c>
      <c r="I3086" t="s">
        <v>93</v>
      </c>
    </row>
    <row r="3087" spans="1:9" x14ac:dyDescent="0.3">
      <c r="A3087">
        <v>1128299</v>
      </c>
      <c r="B3087" s="16">
        <v>44271</v>
      </c>
      <c r="C3087" t="s">
        <v>22</v>
      </c>
      <c r="D3087">
        <v>225</v>
      </c>
      <c r="E3087">
        <v>90000</v>
      </c>
      <c r="F3087">
        <v>36000</v>
      </c>
      <c r="G3087" t="s">
        <v>15</v>
      </c>
      <c r="H3087" t="s">
        <v>118</v>
      </c>
      <c r="I3087" t="s">
        <v>93</v>
      </c>
    </row>
    <row r="3088" spans="1:9" x14ac:dyDescent="0.3">
      <c r="A3088">
        <v>1128299</v>
      </c>
      <c r="B3088" s="16">
        <v>44271</v>
      </c>
      <c r="C3088" t="s">
        <v>22</v>
      </c>
      <c r="D3088">
        <v>150</v>
      </c>
      <c r="E3088">
        <v>90000.000000000015</v>
      </c>
      <c r="F3088">
        <v>40500.000000000007</v>
      </c>
      <c r="G3088" t="s">
        <v>27</v>
      </c>
      <c r="H3088" t="s">
        <v>81</v>
      </c>
      <c r="I3088" t="s">
        <v>82</v>
      </c>
    </row>
    <row r="3089" spans="1:9" x14ac:dyDescent="0.3">
      <c r="A3089">
        <v>1128299</v>
      </c>
      <c r="B3089" s="16">
        <v>44271</v>
      </c>
      <c r="C3089" t="s">
        <v>23</v>
      </c>
      <c r="D3089">
        <v>325</v>
      </c>
      <c r="E3089">
        <v>97500.000000000015</v>
      </c>
      <c r="F3089">
        <v>39000.000000000007</v>
      </c>
      <c r="G3089" t="s">
        <v>15</v>
      </c>
      <c r="H3089" t="s">
        <v>118</v>
      </c>
      <c r="I3089" t="s">
        <v>93</v>
      </c>
    </row>
    <row r="3090" spans="1:9" x14ac:dyDescent="0.3">
      <c r="A3090">
        <v>1185732</v>
      </c>
      <c r="B3090" s="16">
        <v>44271</v>
      </c>
      <c r="C3090" t="s">
        <v>19</v>
      </c>
      <c r="D3090">
        <v>400</v>
      </c>
      <c r="E3090">
        <v>100000</v>
      </c>
      <c r="F3090">
        <v>35000</v>
      </c>
      <c r="G3090" t="s">
        <v>27</v>
      </c>
      <c r="H3090" t="s">
        <v>100</v>
      </c>
      <c r="I3090" t="s">
        <v>101</v>
      </c>
    </row>
    <row r="3091" spans="1:9" x14ac:dyDescent="0.3">
      <c r="A3091">
        <v>1185732</v>
      </c>
      <c r="B3091" s="16">
        <v>44271</v>
      </c>
      <c r="C3091" t="s">
        <v>23</v>
      </c>
      <c r="D3091">
        <v>425</v>
      </c>
      <c r="E3091">
        <v>106250</v>
      </c>
      <c r="F3091">
        <v>53125</v>
      </c>
      <c r="G3091" t="s">
        <v>27</v>
      </c>
      <c r="H3091" t="s">
        <v>100</v>
      </c>
      <c r="I3091" t="s">
        <v>101</v>
      </c>
    </row>
    <row r="3092" spans="1:9" x14ac:dyDescent="0.3">
      <c r="A3092">
        <v>1197831</v>
      </c>
      <c r="B3092" s="16">
        <v>44271</v>
      </c>
      <c r="C3092" t="s">
        <v>22</v>
      </c>
      <c r="D3092">
        <v>175</v>
      </c>
      <c r="E3092">
        <v>113750</v>
      </c>
      <c r="F3092">
        <v>22750</v>
      </c>
      <c r="G3092" t="s">
        <v>48</v>
      </c>
      <c r="H3092" t="s">
        <v>49</v>
      </c>
      <c r="I3092" t="s">
        <v>68</v>
      </c>
    </row>
    <row r="3093" spans="1:9" x14ac:dyDescent="0.3">
      <c r="A3093">
        <v>1185732</v>
      </c>
      <c r="B3093" s="16">
        <v>44271</v>
      </c>
      <c r="C3093" t="s">
        <v>22</v>
      </c>
      <c r="D3093">
        <v>325</v>
      </c>
      <c r="E3093">
        <v>113750.00000000003</v>
      </c>
      <c r="F3093">
        <v>39812.500000000007</v>
      </c>
      <c r="G3093" t="s">
        <v>27</v>
      </c>
      <c r="H3093" t="s">
        <v>100</v>
      </c>
      <c r="I3093" t="s">
        <v>101</v>
      </c>
    </row>
    <row r="3094" spans="1:9" x14ac:dyDescent="0.3">
      <c r="A3094">
        <v>1128299</v>
      </c>
      <c r="B3094" s="16">
        <v>44271</v>
      </c>
      <c r="C3094" t="s">
        <v>23</v>
      </c>
      <c r="D3094">
        <v>350</v>
      </c>
      <c r="E3094">
        <v>157500</v>
      </c>
      <c r="F3094">
        <v>55125</v>
      </c>
      <c r="G3094" t="s">
        <v>27</v>
      </c>
      <c r="H3094" t="s">
        <v>81</v>
      </c>
      <c r="I3094" t="s">
        <v>82</v>
      </c>
    </row>
    <row r="3095" spans="1:9" x14ac:dyDescent="0.3">
      <c r="A3095">
        <v>1197831</v>
      </c>
      <c r="B3095" s="16">
        <v>44271</v>
      </c>
      <c r="C3095" t="s">
        <v>17</v>
      </c>
      <c r="D3095">
        <v>650</v>
      </c>
      <c r="E3095">
        <v>162500</v>
      </c>
      <c r="F3095">
        <v>56875</v>
      </c>
      <c r="G3095" t="s">
        <v>27</v>
      </c>
      <c r="H3095" t="s">
        <v>55</v>
      </c>
      <c r="I3095" t="s">
        <v>56</v>
      </c>
    </row>
    <row r="3096" spans="1:9" x14ac:dyDescent="0.3">
      <c r="A3096">
        <v>1128299</v>
      </c>
      <c r="B3096" s="16">
        <v>44271</v>
      </c>
      <c r="C3096" t="s">
        <v>21</v>
      </c>
      <c r="D3096">
        <v>300</v>
      </c>
      <c r="E3096">
        <v>165000.00000000003</v>
      </c>
      <c r="F3096">
        <v>66000</v>
      </c>
      <c r="G3096" t="s">
        <v>27</v>
      </c>
      <c r="H3096" t="s">
        <v>81</v>
      </c>
      <c r="I3096" t="s">
        <v>82</v>
      </c>
    </row>
    <row r="3097" spans="1:9" x14ac:dyDescent="0.3">
      <c r="A3097">
        <v>1128299</v>
      </c>
      <c r="B3097" s="16">
        <v>44271</v>
      </c>
      <c r="C3097" t="s">
        <v>17</v>
      </c>
      <c r="D3097">
        <v>570</v>
      </c>
      <c r="E3097">
        <v>171000.00000000003</v>
      </c>
      <c r="F3097">
        <v>68400.000000000015</v>
      </c>
      <c r="G3097" t="s">
        <v>15</v>
      </c>
      <c r="H3097" t="s">
        <v>118</v>
      </c>
      <c r="I3097" t="s">
        <v>93</v>
      </c>
    </row>
    <row r="3098" spans="1:9" x14ac:dyDescent="0.3">
      <c r="A3098">
        <v>1185732</v>
      </c>
      <c r="B3098" s="16">
        <v>44271</v>
      </c>
      <c r="C3098" t="s">
        <v>17</v>
      </c>
      <c r="D3098">
        <v>720</v>
      </c>
      <c r="E3098">
        <v>180000</v>
      </c>
      <c r="F3098">
        <v>72000</v>
      </c>
      <c r="G3098" t="s">
        <v>27</v>
      </c>
      <c r="H3098" t="s">
        <v>100</v>
      </c>
      <c r="I3098" t="s">
        <v>101</v>
      </c>
    </row>
    <row r="3099" spans="1:9" x14ac:dyDescent="0.3">
      <c r="A3099">
        <v>1197831</v>
      </c>
      <c r="B3099" s="16">
        <v>44271</v>
      </c>
      <c r="C3099" t="s">
        <v>21</v>
      </c>
      <c r="D3099">
        <v>325</v>
      </c>
      <c r="E3099">
        <v>195000</v>
      </c>
      <c r="F3099">
        <v>58500</v>
      </c>
      <c r="G3099" t="s">
        <v>48</v>
      </c>
      <c r="H3099" t="s">
        <v>49</v>
      </c>
      <c r="I3099" t="s">
        <v>68</v>
      </c>
    </row>
    <row r="3100" spans="1:9" x14ac:dyDescent="0.3">
      <c r="A3100">
        <v>1128299</v>
      </c>
      <c r="B3100" s="16">
        <v>44271</v>
      </c>
      <c r="C3100" t="s">
        <v>19</v>
      </c>
      <c r="D3100">
        <v>375</v>
      </c>
      <c r="E3100">
        <v>206250.00000000003</v>
      </c>
      <c r="F3100">
        <v>82500</v>
      </c>
      <c r="G3100" t="s">
        <v>27</v>
      </c>
      <c r="H3100" t="s">
        <v>81</v>
      </c>
      <c r="I3100" t="s">
        <v>82</v>
      </c>
    </row>
    <row r="3101" spans="1:9" x14ac:dyDescent="0.3">
      <c r="A3101">
        <v>1197831</v>
      </c>
      <c r="B3101" s="16">
        <v>44271</v>
      </c>
      <c r="C3101" t="s">
        <v>23</v>
      </c>
      <c r="D3101">
        <v>375</v>
      </c>
      <c r="E3101">
        <v>225000</v>
      </c>
      <c r="F3101">
        <v>101250</v>
      </c>
      <c r="G3101" t="s">
        <v>48</v>
      </c>
      <c r="H3101" t="s">
        <v>49</v>
      </c>
      <c r="I3101" t="s">
        <v>68</v>
      </c>
    </row>
    <row r="3102" spans="1:9" x14ac:dyDescent="0.3">
      <c r="A3102">
        <v>1128299</v>
      </c>
      <c r="B3102" s="16">
        <v>44271</v>
      </c>
      <c r="C3102" t="s">
        <v>17</v>
      </c>
      <c r="D3102">
        <v>525</v>
      </c>
      <c r="E3102">
        <v>236250</v>
      </c>
      <c r="F3102">
        <v>94499.999999999985</v>
      </c>
      <c r="G3102" t="s">
        <v>27</v>
      </c>
      <c r="H3102" t="s">
        <v>81</v>
      </c>
      <c r="I3102" t="s">
        <v>82</v>
      </c>
    </row>
    <row r="3103" spans="1:9" x14ac:dyDescent="0.3">
      <c r="A3103">
        <v>1189833</v>
      </c>
      <c r="B3103" s="16">
        <v>44271</v>
      </c>
      <c r="C3103" t="s">
        <v>21</v>
      </c>
      <c r="D3103">
        <v>525</v>
      </c>
      <c r="E3103">
        <v>236250</v>
      </c>
      <c r="F3103">
        <v>82687.5</v>
      </c>
      <c r="G3103" t="s">
        <v>31</v>
      </c>
      <c r="H3103" t="s">
        <v>32</v>
      </c>
      <c r="I3103" t="s">
        <v>35</v>
      </c>
    </row>
    <row r="3104" spans="1:9" x14ac:dyDescent="0.3">
      <c r="A3104">
        <v>1128299</v>
      </c>
      <c r="B3104" s="16">
        <v>44271</v>
      </c>
      <c r="C3104" t="s">
        <v>20</v>
      </c>
      <c r="D3104">
        <v>400</v>
      </c>
      <c r="E3104">
        <v>240000</v>
      </c>
      <c r="F3104">
        <v>95999.999999999985</v>
      </c>
      <c r="G3104" t="s">
        <v>48</v>
      </c>
      <c r="H3104" t="s">
        <v>49</v>
      </c>
      <c r="I3104" t="s">
        <v>68</v>
      </c>
    </row>
    <row r="3105" spans="1:9" x14ac:dyDescent="0.3">
      <c r="A3105">
        <v>1197831</v>
      </c>
      <c r="B3105" s="16">
        <v>44271</v>
      </c>
      <c r="C3105" t="s">
        <v>19</v>
      </c>
      <c r="D3105">
        <v>400</v>
      </c>
      <c r="E3105">
        <v>240000</v>
      </c>
      <c r="F3105">
        <v>60000</v>
      </c>
      <c r="G3105" t="s">
        <v>27</v>
      </c>
      <c r="H3105" t="s">
        <v>81</v>
      </c>
      <c r="I3105" t="s">
        <v>82</v>
      </c>
    </row>
    <row r="3106" spans="1:9" x14ac:dyDescent="0.3">
      <c r="A3106">
        <v>1197831</v>
      </c>
      <c r="B3106" s="16">
        <v>44271</v>
      </c>
      <c r="C3106" t="s">
        <v>17</v>
      </c>
      <c r="D3106">
        <v>550</v>
      </c>
      <c r="E3106">
        <v>275000</v>
      </c>
      <c r="F3106">
        <v>82500</v>
      </c>
      <c r="G3106" t="s">
        <v>48</v>
      </c>
      <c r="H3106" t="s">
        <v>49</v>
      </c>
      <c r="I3106" t="s">
        <v>68</v>
      </c>
    </row>
    <row r="3107" spans="1:9" x14ac:dyDescent="0.3">
      <c r="A3107">
        <v>1197831</v>
      </c>
      <c r="B3107" s="16">
        <v>44271</v>
      </c>
      <c r="C3107" t="s">
        <v>20</v>
      </c>
      <c r="D3107">
        <v>425</v>
      </c>
      <c r="E3107">
        <v>276249.99999999994</v>
      </c>
      <c r="F3107">
        <v>82874.999999999985</v>
      </c>
      <c r="G3107" t="s">
        <v>48</v>
      </c>
      <c r="H3107" t="s">
        <v>49</v>
      </c>
      <c r="I3107" t="s">
        <v>68</v>
      </c>
    </row>
    <row r="3108" spans="1:9" x14ac:dyDescent="0.3">
      <c r="A3108">
        <v>1185731</v>
      </c>
      <c r="B3108" s="16">
        <v>44272</v>
      </c>
      <c r="C3108" t="s">
        <v>21</v>
      </c>
      <c r="D3108">
        <v>45</v>
      </c>
      <c r="E3108">
        <v>1485</v>
      </c>
      <c r="F3108">
        <v>549.45000000000005</v>
      </c>
      <c r="G3108" t="s">
        <v>15</v>
      </c>
      <c r="H3108" t="s">
        <v>133</v>
      </c>
      <c r="I3108" t="s">
        <v>134</v>
      </c>
    </row>
    <row r="3109" spans="1:9" x14ac:dyDescent="0.3">
      <c r="A3109">
        <v>1185732</v>
      </c>
      <c r="B3109" s="16">
        <v>44272</v>
      </c>
      <c r="C3109" t="s">
        <v>21</v>
      </c>
      <c r="D3109">
        <v>54</v>
      </c>
      <c r="E3109">
        <v>1512</v>
      </c>
      <c r="F3109">
        <v>771.12</v>
      </c>
      <c r="G3109" t="s">
        <v>36</v>
      </c>
      <c r="H3109" t="s">
        <v>76</v>
      </c>
      <c r="I3109" t="s">
        <v>77</v>
      </c>
    </row>
    <row r="3110" spans="1:9" x14ac:dyDescent="0.3">
      <c r="A3110">
        <v>1185731</v>
      </c>
      <c r="B3110" s="16">
        <v>44272</v>
      </c>
      <c r="C3110" t="s">
        <v>21</v>
      </c>
      <c r="D3110">
        <v>38</v>
      </c>
      <c r="E3110">
        <v>1672</v>
      </c>
      <c r="F3110">
        <v>702.24</v>
      </c>
      <c r="G3110" t="s">
        <v>15</v>
      </c>
      <c r="H3110" t="s">
        <v>133</v>
      </c>
      <c r="I3110" t="s">
        <v>134</v>
      </c>
    </row>
    <row r="3111" spans="1:9" x14ac:dyDescent="0.3">
      <c r="A3111">
        <v>1185732</v>
      </c>
      <c r="B3111" s="16">
        <v>44272</v>
      </c>
      <c r="C3111" t="s">
        <v>20</v>
      </c>
      <c r="D3111">
        <v>95</v>
      </c>
      <c r="E3111">
        <v>2185</v>
      </c>
      <c r="F3111">
        <v>1005.0999999999999</v>
      </c>
      <c r="G3111" t="s">
        <v>36</v>
      </c>
      <c r="H3111" t="s">
        <v>76</v>
      </c>
      <c r="I3111" t="s">
        <v>77</v>
      </c>
    </row>
    <row r="3112" spans="1:9" x14ac:dyDescent="0.3">
      <c r="A3112">
        <v>1185731</v>
      </c>
      <c r="B3112" s="16">
        <v>44272</v>
      </c>
      <c r="C3112" t="s">
        <v>22</v>
      </c>
      <c r="D3112">
        <v>60</v>
      </c>
      <c r="E3112">
        <v>2820</v>
      </c>
      <c r="F3112">
        <v>930.59999999999991</v>
      </c>
      <c r="G3112" t="s">
        <v>15</v>
      </c>
      <c r="H3112" t="s">
        <v>133</v>
      </c>
      <c r="I3112" t="s">
        <v>134</v>
      </c>
    </row>
    <row r="3113" spans="1:9" x14ac:dyDescent="0.3">
      <c r="A3113">
        <v>1185731</v>
      </c>
      <c r="B3113" s="16">
        <v>44272</v>
      </c>
      <c r="C3113" t="s">
        <v>20</v>
      </c>
      <c r="D3113">
        <v>75</v>
      </c>
      <c r="E3113">
        <v>2850</v>
      </c>
      <c r="F3113">
        <v>1168.5</v>
      </c>
      <c r="G3113" t="s">
        <v>15</v>
      </c>
      <c r="H3113" t="s">
        <v>133</v>
      </c>
      <c r="I3113" t="s">
        <v>134</v>
      </c>
    </row>
    <row r="3114" spans="1:9" x14ac:dyDescent="0.3">
      <c r="A3114">
        <v>1185732</v>
      </c>
      <c r="B3114" s="16">
        <v>44272</v>
      </c>
      <c r="C3114" t="s">
        <v>19</v>
      </c>
      <c r="D3114">
        <v>87</v>
      </c>
      <c r="E3114">
        <v>2958</v>
      </c>
      <c r="F3114">
        <v>1331.1</v>
      </c>
      <c r="G3114" t="s">
        <v>36</v>
      </c>
      <c r="H3114" t="s">
        <v>76</v>
      </c>
      <c r="I3114" t="s">
        <v>77</v>
      </c>
    </row>
    <row r="3115" spans="1:9" x14ac:dyDescent="0.3">
      <c r="A3115">
        <v>1185732</v>
      </c>
      <c r="B3115" s="16">
        <v>44272</v>
      </c>
      <c r="C3115" t="s">
        <v>22</v>
      </c>
      <c r="D3115">
        <v>75</v>
      </c>
      <c r="E3115">
        <v>3075</v>
      </c>
      <c r="F3115">
        <v>1506.75</v>
      </c>
      <c r="G3115" t="s">
        <v>36</v>
      </c>
      <c r="H3115" t="s">
        <v>76</v>
      </c>
      <c r="I3115" t="s">
        <v>77</v>
      </c>
    </row>
    <row r="3116" spans="1:9" x14ac:dyDescent="0.3">
      <c r="A3116">
        <v>1185731</v>
      </c>
      <c r="B3116" s="16">
        <v>44272</v>
      </c>
      <c r="C3116" t="s">
        <v>19</v>
      </c>
      <c r="D3116">
        <v>88</v>
      </c>
      <c r="E3116">
        <v>3168</v>
      </c>
      <c r="F3116">
        <v>1457.28</v>
      </c>
      <c r="G3116" t="s">
        <v>15</v>
      </c>
      <c r="H3116" t="s">
        <v>133</v>
      </c>
      <c r="I3116" t="s">
        <v>134</v>
      </c>
    </row>
    <row r="3117" spans="1:9" x14ac:dyDescent="0.3">
      <c r="A3117">
        <v>1185731</v>
      </c>
      <c r="B3117" s="16">
        <v>44272</v>
      </c>
      <c r="C3117" t="s">
        <v>20</v>
      </c>
      <c r="D3117">
        <v>105</v>
      </c>
      <c r="E3117">
        <v>3360</v>
      </c>
      <c r="F3117">
        <v>1142.3999999999999</v>
      </c>
      <c r="G3117" t="s">
        <v>15</v>
      </c>
      <c r="H3117" t="s">
        <v>133</v>
      </c>
      <c r="I3117" t="s">
        <v>134</v>
      </c>
    </row>
    <row r="3118" spans="1:9" x14ac:dyDescent="0.3">
      <c r="A3118">
        <v>1185731</v>
      </c>
      <c r="B3118" s="16">
        <v>44272</v>
      </c>
      <c r="C3118" t="s">
        <v>23</v>
      </c>
      <c r="D3118">
        <v>75</v>
      </c>
      <c r="E3118">
        <v>3375</v>
      </c>
      <c r="F3118">
        <v>1586.25</v>
      </c>
      <c r="G3118" t="s">
        <v>15</v>
      </c>
      <c r="H3118" t="s">
        <v>133</v>
      </c>
      <c r="I3118" t="s">
        <v>134</v>
      </c>
    </row>
    <row r="3119" spans="1:9" x14ac:dyDescent="0.3">
      <c r="A3119">
        <v>1185731</v>
      </c>
      <c r="B3119" s="16">
        <v>44272</v>
      </c>
      <c r="C3119" t="s">
        <v>19</v>
      </c>
      <c r="D3119">
        <v>69</v>
      </c>
      <c r="E3119">
        <v>3381</v>
      </c>
      <c r="F3119">
        <v>1724.31</v>
      </c>
      <c r="G3119" t="s">
        <v>15</v>
      </c>
      <c r="H3119" t="s">
        <v>133</v>
      </c>
      <c r="I3119" t="s">
        <v>134</v>
      </c>
    </row>
    <row r="3120" spans="1:9" x14ac:dyDescent="0.3">
      <c r="A3120">
        <v>1185732</v>
      </c>
      <c r="B3120" s="16">
        <v>44272</v>
      </c>
      <c r="C3120" t="s">
        <v>23</v>
      </c>
      <c r="D3120">
        <v>102</v>
      </c>
      <c r="E3120">
        <v>3468</v>
      </c>
      <c r="F3120">
        <v>2254.2000000000003</v>
      </c>
      <c r="G3120" t="s">
        <v>36</v>
      </c>
      <c r="H3120" t="s">
        <v>76</v>
      </c>
      <c r="I3120" t="s">
        <v>77</v>
      </c>
    </row>
    <row r="3121" spans="1:9" x14ac:dyDescent="0.3">
      <c r="A3121">
        <v>1185731</v>
      </c>
      <c r="B3121" s="16">
        <v>44272</v>
      </c>
      <c r="C3121" t="s">
        <v>22</v>
      </c>
      <c r="D3121">
        <v>60</v>
      </c>
      <c r="E3121">
        <v>3480</v>
      </c>
      <c r="F3121">
        <v>1565.9999999999998</v>
      </c>
      <c r="G3121" t="s">
        <v>15</v>
      </c>
      <c r="H3121" t="s">
        <v>133</v>
      </c>
      <c r="I3121" t="s">
        <v>134</v>
      </c>
    </row>
    <row r="3122" spans="1:9" x14ac:dyDescent="0.3">
      <c r="A3122">
        <v>1185731</v>
      </c>
      <c r="B3122" s="16">
        <v>44272</v>
      </c>
      <c r="C3122" t="s">
        <v>23</v>
      </c>
      <c r="D3122">
        <v>99</v>
      </c>
      <c r="E3122">
        <v>3564</v>
      </c>
      <c r="F3122">
        <v>1354.32</v>
      </c>
      <c r="G3122" t="s">
        <v>15</v>
      </c>
      <c r="H3122" t="s">
        <v>133</v>
      </c>
      <c r="I3122" t="s">
        <v>134</v>
      </c>
    </row>
    <row r="3123" spans="1:9" x14ac:dyDescent="0.3">
      <c r="A3123">
        <v>1197831</v>
      </c>
      <c r="B3123" s="16">
        <v>44272</v>
      </c>
      <c r="C3123" t="s">
        <v>19</v>
      </c>
      <c r="D3123">
        <v>219</v>
      </c>
      <c r="E3123">
        <v>5037</v>
      </c>
      <c r="F3123">
        <v>1964.4299999999998</v>
      </c>
      <c r="G3123" t="s">
        <v>27</v>
      </c>
      <c r="H3123" t="s">
        <v>55</v>
      </c>
      <c r="I3123" t="s">
        <v>56</v>
      </c>
    </row>
    <row r="3124" spans="1:9" x14ac:dyDescent="0.3">
      <c r="A3124">
        <v>1189833</v>
      </c>
      <c r="B3124" s="16">
        <v>44272</v>
      </c>
      <c r="C3124" t="s">
        <v>22</v>
      </c>
      <c r="D3124">
        <v>113</v>
      </c>
      <c r="E3124">
        <v>5198</v>
      </c>
      <c r="F3124">
        <v>3534.6400000000003</v>
      </c>
      <c r="G3124" t="s">
        <v>31</v>
      </c>
      <c r="H3124" t="s">
        <v>32</v>
      </c>
      <c r="I3124" t="s">
        <v>35</v>
      </c>
    </row>
    <row r="3125" spans="1:9" x14ac:dyDescent="0.3">
      <c r="A3125">
        <v>1189833</v>
      </c>
      <c r="B3125" s="16">
        <v>44272</v>
      </c>
      <c r="C3125" t="s">
        <v>22</v>
      </c>
      <c r="D3125">
        <v>140</v>
      </c>
      <c r="E3125">
        <v>5600</v>
      </c>
      <c r="F3125">
        <v>3192.0000000000005</v>
      </c>
      <c r="G3125" t="s">
        <v>31</v>
      </c>
      <c r="H3125" t="s">
        <v>32</v>
      </c>
      <c r="I3125" t="s">
        <v>35</v>
      </c>
    </row>
    <row r="3126" spans="1:9" x14ac:dyDescent="0.3">
      <c r="A3126">
        <v>1197831</v>
      </c>
      <c r="B3126" s="16">
        <v>44272</v>
      </c>
      <c r="C3126" t="s">
        <v>19</v>
      </c>
      <c r="D3126">
        <v>181</v>
      </c>
      <c r="E3126">
        <v>5973</v>
      </c>
      <c r="F3126">
        <v>2867.04</v>
      </c>
      <c r="G3126" t="s">
        <v>27</v>
      </c>
      <c r="H3126" t="s">
        <v>55</v>
      </c>
      <c r="I3126" t="s">
        <v>56</v>
      </c>
    </row>
    <row r="3127" spans="1:9" x14ac:dyDescent="0.3">
      <c r="A3127">
        <v>1185732</v>
      </c>
      <c r="B3127" s="16">
        <v>44272</v>
      </c>
      <c r="C3127" t="s">
        <v>17</v>
      </c>
      <c r="D3127">
        <v>186</v>
      </c>
      <c r="E3127">
        <v>6324</v>
      </c>
      <c r="F3127">
        <v>3225.2400000000002</v>
      </c>
      <c r="G3127" t="s">
        <v>36</v>
      </c>
      <c r="H3127" t="s">
        <v>76</v>
      </c>
      <c r="I3127" t="s">
        <v>77</v>
      </c>
    </row>
    <row r="3128" spans="1:9" x14ac:dyDescent="0.3">
      <c r="A3128">
        <v>1185731</v>
      </c>
      <c r="B3128" s="16">
        <v>44272</v>
      </c>
      <c r="C3128" t="s">
        <v>17</v>
      </c>
      <c r="D3128">
        <v>188</v>
      </c>
      <c r="E3128">
        <v>7332</v>
      </c>
      <c r="F3128">
        <v>3372.7200000000003</v>
      </c>
      <c r="G3128" t="s">
        <v>15</v>
      </c>
      <c r="H3128" t="s">
        <v>133</v>
      </c>
      <c r="I3128" t="s">
        <v>134</v>
      </c>
    </row>
    <row r="3129" spans="1:9" x14ac:dyDescent="0.3">
      <c r="A3129">
        <v>1185731</v>
      </c>
      <c r="B3129" s="16">
        <v>44272</v>
      </c>
      <c r="C3129" t="s">
        <v>17</v>
      </c>
      <c r="D3129">
        <v>165</v>
      </c>
      <c r="E3129">
        <v>8085</v>
      </c>
      <c r="F3129">
        <v>4042.5</v>
      </c>
      <c r="G3129" t="s">
        <v>15</v>
      </c>
      <c r="H3129" t="s">
        <v>133</v>
      </c>
      <c r="I3129" t="s">
        <v>134</v>
      </c>
    </row>
    <row r="3130" spans="1:9" x14ac:dyDescent="0.3">
      <c r="A3130">
        <v>1185732</v>
      </c>
      <c r="B3130" s="16">
        <v>44272</v>
      </c>
      <c r="C3130" t="s">
        <v>21</v>
      </c>
      <c r="D3130">
        <v>200</v>
      </c>
      <c r="E3130">
        <v>60000</v>
      </c>
      <c r="F3130">
        <v>24000</v>
      </c>
      <c r="G3130" t="s">
        <v>36</v>
      </c>
      <c r="H3130" t="s">
        <v>76</v>
      </c>
      <c r="I3130" t="s">
        <v>77</v>
      </c>
    </row>
    <row r="3131" spans="1:9" x14ac:dyDescent="0.3">
      <c r="A3131">
        <v>1185731</v>
      </c>
      <c r="B3131" s="16">
        <v>44272</v>
      </c>
      <c r="C3131" t="s">
        <v>21</v>
      </c>
      <c r="D3131">
        <v>150</v>
      </c>
      <c r="E3131">
        <v>67499.999999999985</v>
      </c>
      <c r="F3131">
        <v>20249.999999999996</v>
      </c>
      <c r="G3131" t="s">
        <v>15</v>
      </c>
      <c r="H3131" t="s">
        <v>133</v>
      </c>
      <c r="I3131" t="s">
        <v>134</v>
      </c>
    </row>
    <row r="3132" spans="1:9" x14ac:dyDescent="0.3">
      <c r="A3132">
        <v>1185732</v>
      </c>
      <c r="B3132" s="16">
        <v>44272</v>
      </c>
      <c r="C3132" t="s">
        <v>20</v>
      </c>
      <c r="D3132">
        <v>350</v>
      </c>
      <c r="E3132">
        <v>87500.000000000029</v>
      </c>
      <c r="F3132">
        <v>30625.000000000007</v>
      </c>
      <c r="G3132" t="s">
        <v>36</v>
      </c>
      <c r="H3132" t="s">
        <v>76</v>
      </c>
      <c r="I3132" t="s">
        <v>77</v>
      </c>
    </row>
    <row r="3133" spans="1:9" x14ac:dyDescent="0.3">
      <c r="A3133">
        <v>1185732</v>
      </c>
      <c r="B3133" s="16">
        <v>44272</v>
      </c>
      <c r="C3133" t="s">
        <v>19</v>
      </c>
      <c r="D3133">
        <v>300</v>
      </c>
      <c r="E3133">
        <v>105000</v>
      </c>
      <c r="F3133">
        <v>36750</v>
      </c>
      <c r="G3133" t="s">
        <v>36</v>
      </c>
      <c r="H3133" t="s">
        <v>76</v>
      </c>
      <c r="I3133" t="s">
        <v>77</v>
      </c>
    </row>
    <row r="3134" spans="1:9" x14ac:dyDescent="0.3">
      <c r="A3134">
        <v>1185732</v>
      </c>
      <c r="B3134" s="16">
        <v>44272</v>
      </c>
      <c r="C3134" t="s">
        <v>22</v>
      </c>
      <c r="D3134">
        <v>250</v>
      </c>
      <c r="E3134">
        <v>112500</v>
      </c>
      <c r="F3134">
        <v>39375</v>
      </c>
      <c r="G3134" t="s">
        <v>36</v>
      </c>
      <c r="H3134" t="s">
        <v>76</v>
      </c>
      <c r="I3134" t="s">
        <v>77</v>
      </c>
    </row>
    <row r="3135" spans="1:9" x14ac:dyDescent="0.3">
      <c r="A3135">
        <v>1185731</v>
      </c>
      <c r="B3135" s="16">
        <v>44272</v>
      </c>
      <c r="C3135" t="s">
        <v>20</v>
      </c>
      <c r="D3135">
        <v>300</v>
      </c>
      <c r="E3135">
        <v>120000</v>
      </c>
      <c r="F3135">
        <v>36000</v>
      </c>
      <c r="G3135" t="s">
        <v>15</v>
      </c>
      <c r="H3135" t="s">
        <v>133</v>
      </c>
      <c r="I3135" t="s">
        <v>134</v>
      </c>
    </row>
    <row r="3136" spans="1:9" x14ac:dyDescent="0.3">
      <c r="A3136">
        <v>1185731</v>
      </c>
      <c r="B3136" s="16">
        <v>44272</v>
      </c>
      <c r="C3136" t="s">
        <v>22</v>
      </c>
      <c r="D3136">
        <v>200</v>
      </c>
      <c r="E3136">
        <v>120000.00000000001</v>
      </c>
      <c r="F3136">
        <v>36000</v>
      </c>
      <c r="G3136" t="s">
        <v>15</v>
      </c>
      <c r="H3136" t="s">
        <v>133</v>
      </c>
      <c r="I3136" t="s">
        <v>134</v>
      </c>
    </row>
    <row r="3137" spans="1:9" x14ac:dyDescent="0.3">
      <c r="A3137">
        <v>1185732</v>
      </c>
      <c r="B3137" s="16">
        <v>44272</v>
      </c>
      <c r="C3137" t="s">
        <v>23</v>
      </c>
      <c r="D3137">
        <v>350</v>
      </c>
      <c r="E3137">
        <v>122500</v>
      </c>
      <c r="F3137">
        <v>61250</v>
      </c>
      <c r="G3137" t="s">
        <v>36</v>
      </c>
      <c r="H3137" t="s">
        <v>76</v>
      </c>
      <c r="I3137" t="s">
        <v>77</v>
      </c>
    </row>
    <row r="3138" spans="1:9" x14ac:dyDescent="0.3">
      <c r="A3138">
        <v>1185731</v>
      </c>
      <c r="B3138" s="16">
        <v>44272</v>
      </c>
      <c r="C3138" t="s">
        <v>19</v>
      </c>
      <c r="D3138">
        <v>275</v>
      </c>
      <c r="E3138">
        <v>137500</v>
      </c>
      <c r="F3138">
        <v>55000</v>
      </c>
      <c r="G3138" t="s">
        <v>15</v>
      </c>
      <c r="H3138" t="s">
        <v>133</v>
      </c>
      <c r="I3138" t="s">
        <v>134</v>
      </c>
    </row>
    <row r="3139" spans="1:9" x14ac:dyDescent="0.3">
      <c r="A3139">
        <v>1185731</v>
      </c>
      <c r="B3139" s="16">
        <v>44272</v>
      </c>
      <c r="C3139" t="s">
        <v>23</v>
      </c>
      <c r="D3139">
        <v>300</v>
      </c>
      <c r="E3139">
        <v>150000</v>
      </c>
      <c r="F3139">
        <v>52500</v>
      </c>
      <c r="G3139" t="s">
        <v>15</v>
      </c>
      <c r="H3139" t="s">
        <v>133</v>
      </c>
      <c r="I3139" t="s">
        <v>134</v>
      </c>
    </row>
    <row r="3140" spans="1:9" x14ac:dyDescent="0.3">
      <c r="A3140">
        <v>1185732</v>
      </c>
      <c r="B3140" s="16">
        <v>44272</v>
      </c>
      <c r="C3140" t="s">
        <v>17</v>
      </c>
      <c r="D3140">
        <v>620</v>
      </c>
      <c r="E3140">
        <v>217000</v>
      </c>
      <c r="F3140">
        <v>86800</v>
      </c>
      <c r="G3140" t="s">
        <v>36</v>
      </c>
      <c r="H3140" t="s">
        <v>76</v>
      </c>
      <c r="I3140" t="s">
        <v>77</v>
      </c>
    </row>
    <row r="3141" spans="1:9" x14ac:dyDescent="0.3">
      <c r="A3141">
        <v>1197831</v>
      </c>
      <c r="B3141" s="16">
        <v>44272</v>
      </c>
      <c r="C3141" t="s">
        <v>19</v>
      </c>
      <c r="D3141">
        <v>625</v>
      </c>
      <c r="E3141">
        <v>218750</v>
      </c>
      <c r="F3141">
        <v>76562.5</v>
      </c>
      <c r="G3141" t="s">
        <v>27</v>
      </c>
      <c r="H3141" t="s">
        <v>55</v>
      </c>
      <c r="I3141" t="s">
        <v>56</v>
      </c>
    </row>
    <row r="3142" spans="1:9" x14ac:dyDescent="0.3">
      <c r="A3142">
        <v>1189833</v>
      </c>
      <c r="B3142" s="16">
        <v>44272</v>
      </c>
      <c r="C3142" t="s">
        <v>22</v>
      </c>
      <c r="D3142">
        <v>450</v>
      </c>
      <c r="E3142">
        <v>225000</v>
      </c>
      <c r="F3142">
        <v>123750.00000000001</v>
      </c>
      <c r="G3142" t="s">
        <v>31</v>
      </c>
      <c r="H3142" t="s">
        <v>32</v>
      </c>
      <c r="I3142" t="s">
        <v>35</v>
      </c>
    </row>
    <row r="3143" spans="1:9" x14ac:dyDescent="0.3">
      <c r="A3143">
        <v>1185731</v>
      </c>
      <c r="B3143" s="16">
        <v>44272</v>
      </c>
      <c r="C3143" t="s">
        <v>17</v>
      </c>
      <c r="D3143">
        <v>570</v>
      </c>
      <c r="E3143">
        <v>285000</v>
      </c>
      <c r="F3143">
        <v>114000</v>
      </c>
      <c r="G3143" t="s">
        <v>15</v>
      </c>
      <c r="H3143" t="s">
        <v>133</v>
      </c>
      <c r="I3143" t="s">
        <v>134</v>
      </c>
    </row>
    <row r="3144" spans="1:9" x14ac:dyDescent="0.3">
      <c r="A3144">
        <v>1197831</v>
      </c>
      <c r="B3144" s="16">
        <v>44273</v>
      </c>
      <c r="C3144" t="s">
        <v>20</v>
      </c>
      <c r="D3144">
        <v>140</v>
      </c>
      <c r="E3144">
        <v>3220</v>
      </c>
      <c r="F3144">
        <v>1255.8</v>
      </c>
      <c r="G3144" t="s">
        <v>27</v>
      </c>
      <c r="H3144" t="s">
        <v>55</v>
      </c>
      <c r="I3144" t="s">
        <v>56</v>
      </c>
    </row>
    <row r="3145" spans="1:9" x14ac:dyDescent="0.3">
      <c r="A3145">
        <v>1197831</v>
      </c>
      <c r="B3145" s="16">
        <v>44273</v>
      </c>
      <c r="C3145" t="s">
        <v>20</v>
      </c>
      <c r="D3145">
        <v>122</v>
      </c>
      <c r="E3145">
        <v>3904</v>
      </c>
      <c r="F3145">
        <v>1873.9199999999998</v>
      </c>
      <c r="G3145" t="s">
        <v>27</v>
      </c>
      <c r="H3145" t="s">
        <v>55</v>
      </c>
      <c r="I3145" t="s">
        <v>56</v>
      </c>
    </row>
    <row r="3146" spans="1:9" x14ac:dyDescent="0.3">
      <c r="A3146">
        <v>1189833</v>
      </c>
      <c r="B3146" s="16">
        <v>44273</v>
      </c>
      <c r="C3146" t="s">
        <v>23</v>
      </c>
      <c r="D3146">
        <v>208</v>
      </c>
      <c r="E3146">
        <v>6656</v>
      </c>
      <c r="F3146">
        <v>1730.56</v>
      </c>
      <c r="G3146" t="s">
        <v>31</v>
      </c>
      <c r="H3146" t="s">
        <v>32</v>
      </c>
      <c r="I3146" t="s">
        <v>35</v>
      </c>
    </row>
    <row r="3147" spans="1:9" x14ac:dyDescent="0.3">
      <c r="A3147">
        <v>1189833</v>
      </c>
      <c r="B3147" s="16">
        <v>44273</v>
      </c>
      <c r="C3147" t="s">
        <v>23</v>
      </c>
      <c r="D3147">
        <v>176</v>
      </c>
      <c r="E3147">
        <v>7216</v>
      </c>
      <c r="F3147">
        <v>2164.8000000000002</v>
      </c>
      <c r="G3147" t="s">
        <v>31</v>
      </c>
      <c r="H3147" t="s">
        <v>32</v>
      </c>
      <c r="I3147" t="s">
        <v>35</v>
      </c>
    </row>
    <row r="3148" spans="1:9" x14ac:dyDescent="0.3">
      <c r="A3148">
        <v>1197831</v>
      </c>
      <c r="B3148" s="16">
        <v>44273</v>
      </c>
      <c r="C3148" t="s">
        <v>20</v>
      </c>
      <c r="D3148">
        <v>450</v>
      </c>
      <c r="E3148">
        <v>157500</v>
      </c>
      <c r="F3148">
        <v>55125</v>
      </c>
      <c r="G3148" t="s">
        <v>27</v>
      </c>
      <c r="H3148" t="s">
        <v>55</v>
      </c>
      <c r="I3148" t="s">
        <v>56</v>
      </c>
    </row>
    <row r="3149" spans="1:9" x14ac:dyDescent="0.3">
      <c r="A3149">
        <v>1189833</v>
      </c>
      <c r="B3149" s="16">
        <v>44273</v>
      </c>
      <c r="C3149" t="s">
        <v>23</v>
      </c>
      <c r="D3149">
        <v>650</v>
      </c>
      <c r="E3149">
        <v>292500</v>
      </c>
      <c r="F3149">
        <v>58500</v>
      </c>
      <c r="G3149" t="s">
        <v>31</v>
      </c>
      <c r="H3149" t="s">
        <v>32</v>
      </c>
      <c r="I3149" t="s">
        <v>35</v>
      </c>
    </row>
    <row r="3150" spans="1:9" x14ac:dyDescent="0.3">
      <c r="A3150">
        <v>1128299</v>
      </c>
      <c r="B3150" s="16">
        <v>44274</v>
      </c>
      <c r="C3150" t="s">
        <v>20</v>
      </c>
      <c r="D3150">
        <v>83</v>
      </c>
      <c r="E3150">
        <v>581</v>
      </c>
      <c r="F3150">
        <v>261.45</v>
      </c>
      <c r="G3150" t="s">
        <v>27</v>
      </c>
      <c r="H3150" t="s">
        <v>104</v>
      </c>
      <c r="I3150" t="s">
        <v>105</v>
      </c>
    </row>
    <row r="3151" spans="1:9" x14ac:dyDescent="0.3">
      <c r="A3151">
        <v>1128299</v>
      </c>
      <c r="B3151" s="16">
        <v>44274</v>
      </c>
      <c r="C3151" t="s">
        <v>21</v>
      </c>
      <c r="D3151">
        <v>39</v>
      </c>
      <c r="E3151">
        <v>624</v>
      </c>
      <c r="F3151">
        <v>293.28000000000003</v>
      </c>
      <c r="G3151" t="s">
        <v>27</v>
      </c>
      <c r="H3151" t="s">
        <v>104</v>
      </c>
      <c r="I3151" t="s">
        <v>105</v>
      </c>
    </row>
    <row r="3152" spans="1:9" x14ac:dyDescent="0.3">
      <c r="A3152">
        <v>1128299</v>
      </c>
      <c r="B3152" s="16">
        <v>44274</v>
      </c>
      <c r="C3152" t="s">
        <v>21</v>
      </c>
      <c r="D3152">
        <v>34</v>
      </c>
      <c r="E3152">
        <v>680</v>
      </c>
      <c r="F3152">
        <v>340</v>
      </c>
      <c r="G3152" t="s">
        <v>27</v>
      </c>
      <c r="H3152" t="s">
        <v>104</v>
      </c>
      <c r="I3152" t="s">
        <v>105</v>
      </c>
    </row>
    <row r="3153" spans="1:9" x14ac:dyDescent="0.3">
      <c r="A3153">
        <v>1128299</v>
      </c>
      <c r="B3153" s="16">
        <v>44274</v>
      </c>
      <c r="C3153" t="s">
        <v>20</v>
      </c>
      <c r="D3153">
        <v>80</v>
      </c>
      <c r="E3153">
        <v>720</v>
      </c>
      <c r="F3153">
        <v>360</v>
      </c>
      <c r="G3153" t="s">
        <v>27</v>
      </c>
      <c r="H3153" t="s">
        <v>104</v>
      </c>
      <c r="I3153" t="s">
        <v>105</v>
      </c>
    </row>
    <row r="3154" spans="1:9" x14ac:dyDescent="0.3">
      <c r="A3154">
        <v>1185733</v>
      </c>
      <c r="B3154" s="16">
        <v>44274</v>
      </c>
      <c r="C3154" t="s">
        <v>20</v>
      </c>
      <c r="D3154">
        <v>88</v>
      </c>
      <c r="E3154">
        <v>880</v>
      </c>
      <c r="F3154">
        <v>475.20000000000005</v>
      </c>
      <c r="G3154" t="s">
        <v>27</v>
      </c>
      <c r="H3154" t="s">
        <v>102</v>
      </c>
      <c r="I3154" t="s">
        <v>103</v>
      </c>
    </row>
    <row r="3155" spans="1:9" x14ac:dyDescent="0.3">
      <c r="A3155">
        <v>1185733</v>
      </c>
      <c r="B3155" s="16">
        <v>44274</v>
      </c>
      <c r="C3155" t="s">
        <v>20</v>
      </c>
      <c r="D3155">
        <v>112</v>
      </c>
      <c r="E3155">
        <v>896</v>
      </c>
      <c r="F3155">
        <v>403.2</v>
      </c>
      <c r="G3155" t="s">
        <v>27</v>
      </c>
      <c r="H3155" t="s">
        <v>102</v>
      </c>
      <c r="I3155" t="s">
        <v>103</v>
      </c>
    </row>
    <row r="3156" spans="1:9" x14ac:dyDescent="0.3">
      <c r="A3156">
        <v>1185733</v>
      </c>
      <c r="B3156" s="16">
        <v>44274</v>
      </c>
      <c r="C3156" t="s">
        <v>21</v>
      </c>
      <c r="D3156">
        <v>70</v>
      </c>
      <c r="E3156">
        <v>1050</v>
      </c>
      <c r="F3156">
        <v>493.50000000000006</v>
      </c>
      <c r="G3156" t="s">
        <v>27</v>
      </c>
      <c r="H3156" t="s">
        <v>102</v>
      </c>
      <c r="I3156" t="s">
        <v>103</v>
      </c>
    </row>
    <row r="3157" spans="1:9" x14ac:dyDescent="0.3">
      <c r="A3157">
        <v>1185733</v>
      </c>
      <c r="B3157" s="16">
        <v>44274</v>
      </c>
      <c r="C3157" t="s">
        <v>21</v>
      </c>
      <c r="D3157">
        <v>60</v>
      </c>
      <c r="E3157">
        <v>1140</v>
      </c>
      <c r="F3157">
        <v>592.80000000000007</v>
      </c>
      <c r="G3157" t="s">
        <v>27</v>
      </c>
      <c r="H3157" t="s">
        <v>102</v>
      </c>
      <c r="I3157" t="s">
        <v>103</v>
      </c>
    </row>
    <row r="3158" spans="1:9" x14ac:dyDescent="0.3">
      <c r="A3158">
        <v>1128299</v>
      </c>
      <c r="B3158" s="16">
        <v>44274</v>
      </c>
      <c r="C3158" t="s">
        <v>19</v>
      </c>
      <c r="D3158">
        <v>78</v>
      </c>
      <c r="E3158">
        <v>1170</v>
      </c>
      <c r="F3158">
        <v>479.7</v>
      </c>
      <c r="G3158" t="s">
        <v>27</v>
      </c>
      <c r="H3158" t="s">
        <v>104</v>
      </c>
      <c r="I3158" t="s">
        <v>105</v>
      </c>
    </row>
    <row r="3159" spans="1:9" x14ac:dyDescent="0.3">
      <c r="A3159">
        <v>1128299</v>
      </c>
      <c r="B3159" s="16">
        <v>44274</v>
      </c>
      <c r="C3159" t="s">
        <v>19</v>
      </c>
      <c r="D3159">
        <v>73</v>
      </c>
      <c r="E3159">
        <v>1387</v>
      </c>
      <c r="F3159">
        <v>665.76</v>
      </c>
      <c r="G3159" t="s">
        <v>27</v>
      </c>
      <c r="H3159" t="s">
        <v>104</v>
      </c>
      <c r="I3159" t="s">
        <v>105</v>
      </c>
    </row>
    <row r="3160" spans="1:9" x14ac:dyDescent="0.3">
      <c r="A3160">
        <v>1185733</v>
      </c>
      <c r="B3160" s="16">
        <v>44274</v>
      </c>
      <c r="C3160" t="s">
        <v>19</v>
      </c>
      <c r="D3160">
        <v>107</v>
      </c>
      <c r="E3160">
        <v>1498</v>
      </c>
      <c r="F3160">
        <v>554.26</v>
      </c>
      <c r="G3160" t="s">
        <v>27</v>
      </c>
      <c r="H3160" t="s">
        <v>102</v>
      </c>
      <c r="I3160" t="s">
        <v>103</v>
      </c>
    </row>
    <row r="3161" spans="1:9" x14ac:dyDescent="0.3">
      <c r="A3161">
        <v>1128299</v>
      </c>
      <c r="B3161" s="16">
        <v>44274</v>
      </c>
      <c r="C3161" t="s">
        <v>23</v>
      </c>
      <c r="D3161">
        <v>88</v>
      </c>
      <c r="E3161">
        <v>1584</v>
      </c>
      <c r="F3161">
        <v>728.64</v>
      </c>
      <c r="G3161" t="s">
        <v>27</v>
      </c>
      <c r="H3161" t="s">
        <v>104</v>
      </c>
      <c r="I3161" t="s">
        <v>105</v>
      </c>
    </row>
    <row r="3162" spans="1:9" x14ac:dyDescent="0.3">
      <c r="A3162">
        <v>1128299</v>
      </c>
      <c r="B3162" s="16">
        <v>44274</v>
      </c>
      <c r="C3162" t="s">
        <v>22</v>
      </c>
      <c r="D3162">
        <v>61</v>
      </c>
      <c r="E3162">
        <v>1586</v>
      </c>
      <c r="F3162">
        <v>666.12</v>
      </c>
      <c r="G3162" t="s">
        <v>27</v>
      </c>
      <c r="H3162" t="s">
        <v>104</v>
      </c>
      <c r="I3162" t="s">
        <v>105</v>
      </c>
    </row>
    <row r="3163" spans="1:9" x14ac:dyDescent="0.3">
      <c r="A3163">
        <v>1128299</v>
      </c>
      <c r="B3163" s="16">
        <v>44274</v>
      </c>
      <c r="C3163" t="s">
        <v>23</v>
      </c>
      <c r="D3163">
        <v>69</v>
      </c>
      <c r="E3163">
        <v>1587</v>
      </c>
      <c r="F3163">
        <v>856.98</v>
      </c>
      <c r="G3163" t="s">
        <v>27</v>
      </c>
      <c r="H3163" t="s">
        <v>104</v>
      </c>
      <c r="I3163" t="s">
        <v>105</v>
      </c>
    </row>
    <row r="3164" spans="1:9" x14ac:dyDescent="0.3">
      <c r="A3164">
        <v>1128299</v>
      </c>
      <c r="B3164" s="16">
        <v>44274</v>
      </c>
      <c r="C3164" t="s">
        <v>22</v>
      </c>
      <c r="D3164">
        <v>49</v>
      </c>
      <c r="E3164">
        <v>1666</v>
      </c>
      <c r="F3164">
        <v>783.02</v>
      </c>
      <c r="G3164" t="s">
        <v>27</v>
      </c>
      <c r="H3164" t="s">
        <v>104</v>
      </c>
      <c r="I3164" t="s">
        <v>105</v>
      </c>
    </row>
    <row r="3165" spans="1:9" x14ac:dyDescent="0.3">
      <c r="A3165">
        <v>1185733</v>
      </c>
      <c r="B3165" s="16">
        <v>44274</v>
      </c>
      <c r="C3165" t="s">
        <v>19</v>
      </c>
      <c r="D3165">
        <v>98</v>
      </c>
      <c r="E3165">
        <v>1960</v>
      </c>
      <c r="F3165">
        <v>881.99999999999989</v>
      </c>
      <c r="G3165" t="s">
        <v>27</v>
      </c>
      <c r="H3165" t="s">
        <v>102</v>
      </c>
      <c r="I3165" t="s">
        <v>103</v>
      </c>
    </row>
    <row r="3166" spans="1:9" x14ac:dyDescent="0.3">
      <c r="A3166">
        <v>1185733</v>
      </c>
      <c r="B3166" s="16">
        <v>44274</v>
      </c>
      <c r="C3166" t="s">
        <v>22</v>
      </c>
      <c r="D3166">
        <v>65</v>
      </c>
      <c r="E3166">
        <v>2080</v>
      </c>
      <c r="F3166">
        <v>956.8</v>
      </c>
      <c r="G3166" t="s">
        <v>27</v>
      </c>
      <c r="H3166" t="s">
        <v>102</v>
      </c>
      <c r="I3166" t="s">
        <v>103</v>
      </c>
    </row>
    <row r="3167" spans="1:9" x14ac:dyDescent="0.3">
      <c r="A3167">
        <v>1185733</v>
      </c>
      <c r="B3167" s="16">
        <v>44274</v>
      </c>
      <c r="C3167" t="s">
        <v>22</v>
      </c>
      <c r="D3167">
        <v>88</v>
      </c>
      <c r="E3167">
        <v>2112</v>
      </c>
      <c r="F3167">
        <v>844.8</v>
      </c>
      <c r="G3167" t="s">
        <v>27</v>
      </c>
      <c r="H3167" t="s">
        <v>102</v>
      </c>
      <c r="I3167" t="s">
        <v>103</v>
      </c>
    </row>
    <row r="3168" spans="1:9" x14ac:dyDescent="0.3">
      <c r="A3168">
        <v>1185733</v>
      </c>
      <c r="B3168" s="16">
        <v>44274</v>
      </c>
      <c r="C3168" t="s">
        <v>23</v>
      </c>
      <c r="D3168">
        <v>112</v>
      </c>
      <c r="E3168">
        <v>2240</v>
      </c>
      <c r="F3168">
        <v>1030.4000000000001</v>
      </c>
      <c r="G3168" t="s">
        <v>27</v>
      </c>
      <c r="H3168" t="s">
        <v>102</v>
      </c>
      <c r="I3168" t="s">
        <v>103</v>
      </c>
    </row>
    <row r="3169" spans="1:9" x14ac:dyDescent="0.3">
      <c r="A3169">
        <v>1185733</v>
      </c>
      <c r="B3169" s="16">
        <v>44274</v>
      </c>
      <c r="C3169" t="s">
        <v>23</v>
      </c>
      <c r="D3169">
        <v>102</v>
      </c>
      <c r="E3169">
        <v>2448</v>
      </c>
      <c r="F3169">
        <v>1248.48</v>
      </c>
      <c r="G3169" t="s">
        <v>27</v>
      </c>
      <c r="H3169" t="s">
        <v>102</v>
      </c>
      <c r="I3169" t="s">
        <v>103</v>
      </c>
    </row>
    <row r="3170" spans="1:9" x14ac:dyDescent="0.3">
      <c r="A3170">
        <v>1128299</v>
      </c>
      <c r="B3170" s="16">
        <v>44274</v>
      </c>
      <c r="C3170" t="s">
        <v>17</v>
      </c>
      <c r="D3170">
        <v>182</v>
      </c>
      <c r="E3170">
        <v>2548</v>
      </c>
      <c r="F3170">
        <v>1172.0800000000002</v>
      </c>
      <c r="G3170" t="s">
        <v>27</v>
      </c>
      <c r="H3170" t="s">
        <v>104</v>
      </c>
      <c r="I3170" t="s">
        <v>105</v>
      </c>
    </row>
    <row r="3171" spans="1:9" x14ac:dyDescent="0.3">
      <c r="A3171">
        <v>1128299</v>
      </c>
      <c r="B3171" s="16">
        <v>44274</v>
      </c>
      <c r="C3171" t="s">
        <v>17</v>
      </c>
      <c r="D3171">
        <v>154</v>
      </c>
      <c r="E3171">
        <v>2926</v>
      </c>
      <c r="F3171">
        <v>1463</v>
      </c>
      <c r="G3171" t="s">
        <v>27</v>
      </c>
      <c r="H3171" t="s">
        <v>104</v>
      </c>
      <c r="I3171" t="s">
        <v>105</v>
      </c>
    </row>
    <row r="3172" spans="1:9" x14ac:dyDescent="0.3">
      <c r="A3172">
        <v>1185733</v>
      </c>
      <c r="B3172" s="16">
        <v>44274</v>
      </c>
      <c r="C3172" t="s">
        <v>17</v>
      </c>
      <c r="D3172">
        <v>206</v>
      </c>
      <c r="E3172">
        <v>3090</v>
      </c>
      <c r="F3172">
        <v>1452.3000000000002</v>
      </c>
      <c r="G3172" t="s">
        <v>27</v>
      </c>
      <c r="H3172" t="s">
        <v>102</v>
      </c>
      <c r="I3172" t="s">
        <v>103</v>
      </c>
    </row>
    <row r="3173" spans="1:9" x14ac:dyDescent="0.3">
      <c r="A3173">
        <v>1185733</v>
      </c>
      <c r="B3173" s="16">
        <v>44274</v>
      </c>
      <c r="C3173" t="s">
        <v>17</v>
      </c>
      <c r="D3173">
        <v>181</v>
      </c>
      <c r="E3173">
        <v>3258</v>
      </c>
      <c r="F3173">
        <v>1726.74</v>
      </c>
      <c r="G3173" t="s">
        <v>27</v>
      </c>
      <c r="H3173" t="s">
        <v>102</v>
      </c>
      <c r="I3173" t="s">
        <v>103</v>
      </c>
    </row>
    <row r="3174" spans="1:9" x14ac:dyDescent="0.3">
      <c r="A3174">
        <v>1197831</v>
      </c>
      <c r="B3174" s="16">
        <v>44274</v>
      </c>
      <c r="C3174" t="s">
        <v>21</v>
      </c>
      <c r="D3174">
        <v>108</v>
      </c>
      <c r="E3174">
        <v>3564</v>
      </c>
      <c r="F3174">
        <v>2138.4</v>
      </c>
      <c r="G3174" t="s">
        <v>27</v>
      </c>
      <c r="H3174" t="s">
        <v>55</v>
      </c>
      <c r="I3174" t="s">
        <v>56</v>
      </c>
    </row>
    <row r="3175" spans="1:9" x14ac:dyDescent="0.3">
      <c r="A3175">
        <v>1197831</v>
      </c>
      <c r="B3175" s="16">
        <v>44274</v>
      </c>
      <c r="C3175" t="s">
        <v>21</v>
      </c>
      <c r="D3175">
        <v>128</v>
      </c>
      <c r="E3175">
        <v>3584</v>
      </c>
      <c r="F3175">
        <v>1756.1599999999999</v>
      </c>
      <c r="G3175" t="s">
        <v>27</v>
      </c>
      <c r="H3175" t="s">
        <v>55</v>
      </c>
      <c r="I3175" t="s">
        <v>56</v>
      </c>
    </row>
    <row r="3176" spans="1:9" x14ac:dyDescent="0.3">
      <c r="A3176">
        <v>1189833</v>
      </c>
      <c r="B3176" s="16">
        <v>44274</v>
      </c>
      <c r="C3176" t="s">
        <v>17</v>
      </c>
      <c r="D3176">
        <v>264</v>
      </c>
      <c r="E3176">
        <v>6336</v>
      </c>
      <c r="F3176">
        <v>2787.84</v>
      </c>
      <c r="G3176" t="s">
        <v>31</v>
      </c>
      <c r="H3176" t="s">
        <v>32</v>
      </c>
      <c r="I3176" t="s">
        <v>35</v>
      </c>
    </row>
    <row r="3177" spans="1:9" x14ac:dyDescent="0.3">
      <c r="A3177">
        <v>1189833</v>
      </c>
      <c r="B3177" s="16">
        <v>44274</v>
      </c>
      <c r="C3177" t="s">
        <v>17</v>
      </c>
      <c r="D3177">
        <v>216</v>
      </c>
      <c r="E3177">
        <v>6912</v>
      </c>
      <c r="F3177">
        <v>3456</v>
      </c>
      <c r="G3177" t="s">
        <v>31</v>
      </c>
      <c r="H3177" t="s">
        <v>32</v>
      </c>
      <c r="I3177" t="s">
        <v>35</v>
      </c>
    </row>
    <row r="3178" spans="1:9" x14ac:dyDescent="0.3">
      <c r="A3178">
        <v>1128299</v>
      </c>
      <c r="B3178" s="16">
        <v>44274</v>
      </c>
      <c r="C3178" t="s">
        <v>21</v>
      </c>
      <c r="D3178">
        <v>125</v>
      </c>
      <c r="E3178">
        <v>24999.999999999996</v>
      </c>
      <c r="F3178">
        <v>10000</v>
      </c>
      <c r="G3178" t="s">
        <v>27</v>
      </c>
      <c r="H3178" t="s">
        <v>104</v>
      </c>
      <c r="I3178" t="s">
        <v>105</v>
      </c>
    </row>
    <row r="3179" spans="1:9" x14ac:dyDescent="0.3">
      <c r="A3179">
        <v>1128299</v>
      </c>
      <c r="B3179" s="16">
        <v>44274</v>
      </c>
      <c r="C3179" t="s">
        <v>20</v>
      </c>
      <c r="D3179">
        <v>275</v>
      </c>
      <c r="E3179">
        <v>27500.000000000004</v>
      </c>
      <c r="F3179">
        <v>11000.000000000002</v>
      </c>
      <c r="G3179" t="s">
        <v>27</v>
      </c>
      <c r="H3179" t="s">
        <v>104</v>
      </c>
      <c r="I3179" t="s">
        <v>105</v>
      </c>
    </row>
    <row r="3180" spans="1:9" x14ac:dyDescent="0.3">
      <c r="A3180">
        <v>1185733</v>
      </c>
      <c r="B3180" s="16">
        <v>44274</v>
      </c>
      <c r="C3180" t="s">
        <v>20</v>
      </c>
      <c r="D3180">
        <v>350</v>
      </c>
      <c r="E3180">
        <v>35000.000000000007</v>
      </c>
      <c r="F3180">
        <v>14000.000000000004</v>
      </c>
      <c r="G3180" t="s">
        <v>27</v>
      </c>
      <c r="H3180" t="s">
        <v>102</v>
      </c>
      <c r="I3180" t="s">
        <v>103</v>
      </c>
    </row>
    <row r="3181" spans="1:9" x14ac:dyDescent="0.3">
      <c r="A3181">
        <v>1185733</v>
      </c>
      <c r="B3181" s="16">
        <v>44274</v>
      </c>
      <c r="C3181" t="s">
        <v>21</v>
      </c>
      <c r="D3181">
        <v>200</v>
      </c>
      <c r="E3181">
        <v>39999.999999999993</v>
      </c>
      <c r="F3181">
        <v>15999.999999999998</v>
      </c>
      <c r="G3181" t="s">
        <v>27</v>
      </c>
      <c r="H3181" t="s">
        <v>102</v>
      </c>
      <c r="I3181" t="s">
        <v>103</v>
      </c>
    </row>
    <row r="3182" spans="1:9" x14ac:dyDescent="0.3">
      <c r="A3182">
        <v>1128299</v>
      </c>
      <c r="B3182" s="16">
        <v>44274</v>
      </c>
      <c r="C3182" t="s">
        <v>19</v>
      </c>
      <c r="D3182">
        <v>250</v>
      </c>
      <c r="E3182">
        <v>50000</v>
      </c>
      <c r="F3182">
        <v>17500</v>
      </c>
      <c r="G3182" t="s">
        <v>27</v>
      </c>
      <c r="H3182" t="s">
        <v>104</v>
      </c>
      <c r="I3182" t="s">
        <v>105</v>
      </c>
    </row>
    <row r="3183" spans="1:9" x14ac:dyDescent="0.3">
      <c r="A3183">
        <v>1128299</v>
      </c>
      <c r="B3183" s="16">
        <v>44274</v>
      </c>
      <c r="C3183" t="s">
        <v>22</v>
      </c>
      <c r="D3183">
        <v>175</v>
      </c>
      <c r="E3183">
        <v>61250.000000000015</v>
      </c>
      <c r="F3183">
        <v>21437.500000000004</v>
      </c>
      <c r="G3183" t="s">
        <v>27</v>
      </c>
      <c r="H3183" t="s">
        <v>104</v>
      </c>
      <c r="I3183" t="s">
        <v>105</v>
      </c>
    </row>
    <row r="3184" spans="1:9" x14ac:dyDescent="0.3">
      <c r="A3184">
        <v>1185733</v>
      </c>
      <c r="B3184" s="16">
        <v>44274</v>
      </c>
      <c r="C3184" t="s">
        <v>19</v>
      </c>
      <c r="D3184">
        <v>325</v>
      </c>
      <c r="E3184">
        <v>65000</v>
      </c>
      <c r="F3184">
        <v>22750</v>
      </c>
      <c r="G3184" t="s">
        <v>27</v>
      </c>
      <c r="H3184" t="s">
        <v>102</v>
      </c>
      <c r="I3184" t="s">
        <v>103</v>
      </c>
    </row>
    <row r="3185" spans="1:9" x14ac:dyDescent="0.3">
      <c r="A3185">
        <v>1128299</v>
      </c>
      <c r="B3185" s="16">
        <v>44274</v>
      </c>
      <c r="C3185" t="s">
        <v>23</v>
      </c>
      <c r="D3185">
        <v>275</v>
      </c>
      <c r="E3185">
        <v>68750</v>
      </c>
      <c r="F3185">
        <v>27500</v>
      </c>
      <c r="G3185" t="s">
        <v>27</v>
      </c>
      <c r="H3185" t="s">
        <v>104</v>
      </c>
      <c r="I3185" t="s">
        <v>105</v>
      </c>
    </row>
    <row r="3186" spans="1:9" x14ac:dyDescent="0.3">
      <c r="A3186">
        <v>1185733</v>
      </c>
      <c r="B3186" s="16">
        <v>44274</v>
      </c>
      <c r="C3186" t="s">
        <v>23</v>
      </c>
      <c r="D3186">
        <v>350</v>
      </c>
      <c r="E3186">
        <v>87500</v>
      </c>
      <c r="F3186">
        <v>35000</v>
      </c>
      <c r="G3186" t="s">
        <v>27</v>
      </c>
      <c r="H3186" t="s">
        <v>102</v>
      </c>
      <c r="I3186" t="s">
        <v>103</v>
      </c>
    </row>
    <row r="3187" spans="1:9" x14ac:dyDescent="0.3">
      <c r="A3187">
        <v>1185733</v>
      </c>
      <c r="B3187" s="16">
        <v>44274</v>
      </c>
      <c r="C3187" t="s">
        <v>22</v>
      </c>
      <c r="D3187">
        <v>250</v>
      </c>
      <c r="E3187">
        <v>87500.000000000015</v>
      </c>
      <c r="F3187">
        <v>30625.000000000004</v>
      </c>
      <c r="G3187" t="s">
        <v>27</v>
      </c>
      <c r="H3187" t="s">
        <v>102</v>
      </c>
      <c r="I3187" t="s">
        <v>103</v>
      </c>
    </row>
    <row r="3188" spans="1:9" x14ac:dyDescent="0.3">
      <c r="A3188">
        <v>1128299</v>
      </c>
      <c r="B3188" s="16">
        <v>44274</v>
      </c>
      <c r="C3188" t="s">
        <v>17</v>
      </c>
      <c r="D3188">
        <v>570</v>
      </c>
      <c r="E3188">
        <v>114000</v>
      </c>
      <c r="F3188">
        <v>45600</v>
      </c>
      <c r="G3188" t="s">
        <v>27</v>
      </c>
      <c r="H3188" t="s">
        <v>104</v>
      </c>
      <c r="I3188" t="s">
        <v>105</v>
      </c>
    </row>
    <row r="3189" spans="1:9" x14ac:dyDescent="0.3">
      <c r="A3189">
        <v>1185733</v>
      </c>
      <c r="B3189" s="16">
        <v>44274</v>
      </c>
      <c r="C3189" t="s">
        <v>17</v>
      </c>
      <c r="D3189">
        <v>645</v>
      </c>
      <c r="E3189">
        <v>129000</v>
      </c>
      <c r="F3189">
        <v>51600</v>
      </c>
      <c r="G3189" t="s">
        <v>27</v>
      </c>
      <c r="H3189" t="s">
        <v>102</v>
      </c>
      <c r="I3189" t="s">
        <v>103</v>
      </c>
    </row>
    <row r="3190" spans="1:9" x14ac:dyDescent="0.3">
      <c r="A3190">
        <v>1197831</v>
      </c>
      <c r="B3190" s="16">
        <v>44274</v>
      </c>
      <c r="C3190" t="s">
        <v>21</v>
      </c>
      <c r="D3190">
        <v>400</v>
      </c>
      <c r="E3190">
        <v>140000</v>
      </c>
      <c r="F3190">
        <v>63000</v>
      </c>
      <c r="G3190" t="s">
        <v>27</v>
      </c>
      <c r="H3190" t="s">
        <v>55</v>
      </c>
      <c r="I3190" t="s">
        <v>56</v>
      </c>
    </row>
    <row r="3191" spans="1:9" x14ac:dyDescent="0.3">
      <c r="A3191">
        <v>1189833</v>
      </c>
      <c r="B3191" s="16">
        <v>44274</v>
      </c>
      <c r="C3191" t="s">
        <v>17</v>
      </c>
      <c r="D3191">
        <v>800</v>
      </c>
      <c r="E3191">
        <v>280000</v>
      </c>
      <c r="F3191">
        <v>112000</v>
      </c>
      <c r="G3191" t="s">
        <v>31</v>
      </c>
      <c r="H3191" t="s">
        <v>32</v>
      </c>
      <c r="I3191" t="s">
        <v>35</v>
      </c>
    </row>
    <row r="3192" spans="1:9" x14ac:dyDescent="0.3">
      <c r="A3192">
        <v>1128299</v>
      </c>
      <c r="B3192" s="16">
        <v>44275</v>
      </c>
      <c r="C3192" t="s">
        <v>21</v>
      </c>
      <c r="D3192">
        <v>7</v>
      </c>
      <c r="E3192">
        <v>203</v>
      </c>
      <c r="F3192">
        <v>93.38</v>
      </c>
      <c r="G3192" t="s">
        <v>15</v>
      </c>
      <c r="H3192" t="s">
        <v>119</v>
      </c>
      <c r="I3192" t="s">
        <v>120</v>
      </c>
    </row>
    <row r="3193" spans="1:9" x14ac:dyDescent="0.3">
      <c r="A3193">
        <v>1128299</v>
      </c>
      <c r="B3193" s="16">
        <v>44275</v>
      </c>
      <c r="C3193" t="s">
        <v>22</v>
      </c>
      <c r="D3193">
        <v>22</v>
      </c>
      <c r="E3193">
        <v>946</v>
      </c>
      <c r="F3193">
        <v>406.78</v>
      </c>
      <c r="G3193" t="s">
        <v>15</v>
      </c>
      <c r="H3193" t="s">
        <v>119</v>
      </c>
      <c r="I3193" t="s">
        <v>120</v>
      </c>
    </row>
    <row r="3194" spans="1:9" x14ac:dyDescent="0.3">
      <c r="A3194">
        <v>1128299</v>
      </c>
      <c r="B3194" s="16">
        <v>44275</v>
      </c>
      <c r="C3194" t="s">
        <v>20</v>
      </c>
      <c r="D3194">
        <v>53</v>
      </c>
      <c r="E3194">
        <v>1272</v>
      </c>
      <c r="F3194">
        <v>623.28</v>
      </c>
      <c r="G3194" t="s">
        <v>15</v>
      </c>
      <c r="H3194" t="s">
        <v>119</v>
      </c>
      <c r="I3194" t="s">
        <v>120</v>
      </c>
    </row>
    <row r="3195" spans="1:9" x14ac:dyDescent="0.3">
      <c r="A3195">
        <v>1128299</v>
      </c>
      <c r="B3195" s="16">
        <v>44275</v>
      </c>
      <c r="C3195" t="s">
        <v>19</v>
      </c>
      <c r="D3195">
        <v>39</v>
      </c>
      <c r="E3195">
        <v>1326</v>
      </c>
      <c r="F3195">
        <v>623.21999999999991</v>
      </c>
      <c r="G3195" t="s">
        <v>15</v>
      </c>
      <c r="H3195" t="s">
        <v>119</v>
      </c>
      <c r="I3195" t="s">
        <v>120</v>
      </c>
    </row>
    <row r="3196" spans="1:9" x14ac:dyDescent="0.3">
      <c r="A3196">
        <v>1128299</v>
      </c>
      <c r="B3196" s="16">
        <v>44275</v>
      </c>
      <c r="C3196" t="s">
        <v>23</v>
      </c>
      <c r="D3196">
        <v>49</v>
      </c>
      <c r="E3196">
        <v>1617</v>
      </c>
      <c r="F3196">
        <v>727.65</v>
      </c>
      <c r="G3196" t="s">
        <v>15</v>
      </c>
      <c r="H3196" t="s">
        <v>119</v>
      </c>
      <c r="I3196" t="s">
        <v>120</v>
      </c>
    </row>
    <row r="3197" spans="1:9" x14ac:dyDescent="0.3">
      <c r="A3197">
        <v>1185731</v>
      </c>
      <c r="B3197" s="16">
        <v>44275</v>
      </c>
      <c r="C3197" t="s">
        <v>21</v>
      </c>
      <c r="D3197">
        <v>36</v>
      </c>
      <c r="E3197">
        <v>1764</v>
      </c>
      <c r="F3197">
        <v>670.32</v>
      </c>
      <c r="G3197" t="s">
        <v>31</v>
      </c>
      <c r="H3197" t="s">
        <v>64</v>
      </c>
      <c r="I3197" t="s">
        <v>65</v>
      </c>
    </row>
    <row r="3198" spans="1:9" x14ac:dyDescent="0.3">
      <c r="A3198">
        <v>1197831</v>
      </c>
      <c r="B3198" s="16">
        <v>44275</v>
      </c>
      <c r="C3198" t="s">
        <v>22</v>
      </c>
      <c r="D3198">
        <v>94</v>
      </c>
      <c r="E3198">
        <v>2726</v>
      </c>
      <c r="F3198">
        <v>872.32</v>
      </c>
      <c r="G3198" t="s">
        <v>27</v>
      </c>
      <c r="H3198" t="s">
        <v>55</v>
      </c>
      <c r="I3198" t="s">
        <v>56</v>
      </c>
    </row>
    <row r="3199" spans="1:9" x14ac:dyDescent="0.3">
      <c r="A3199">
        <v>1185731</v>
      </c>
      <c r="B3199" s="16">
        <v>44275</v>
      </c>
      <c r="C3199" t="s">
        <v>20</v>
      </c>
      <c r="D3199">
        <v>69</v>
      </c>
      <c r="E3199">
        <v>2829</v>
      </c>
      <c r="F3199">
        <v>1046.73</v>
      </c>
      <c r="G3199" t="s">
        <v>31</v>
      </c>
      <c r="H3199" t="s">
        <v>64</v>
      </c>
      <c r="I3199" t="s">
        <v>65</v>
      </c>
    </row>
    <row r="3200" spans="1:9" x14ac:dyDescent="0.3">
      <c r="A3200">
        <v>1197831</v>
      </c>
      <c r="B3200" s="16">
        <v>44275</v>
      </c>
      <c r="C3200" t="s">
        <v>22</v>
      </c>
      <c r="D3200">
        <v>83</v>
      </c>
      <c r="E3200">
        <v>3071</v>
      </c>
      <c r="F3200">
        <v>1259.1099999999999</v>
      </c>
      <c r="G3200" t="s">
        <v>27</v>
      </c>
      <c r="H3200" t="s">
        <v>55</v>
      </c>
      <c r="I3200" t="s">
        <v>56</v>
      </c>
    </row>
    <row r="3201" spans="1:9" x14ac:dyDescent="0.3">
      <c r="A3201">
        <v>1185731</v>
      </c>
      <c r="B3201" s="16">
        <v>44275</v>
      </c>
      <c r="C3201" t="s">
        <v>19</v>
      </c>
      <c r="D3201">
        <v>65</v>
      </c>
      <c r="E3201">
        <v>3380</v>
      </c>
      <c r="F3201">
        <v>1690</v>
      </c>
      <c r="G3201" t="s">
        <v>31</v>
      </c>
      <c r="H3201" t="s">
        <v>64</v>
      </c>
      <c r="I3201" t="s">
        <v>65</v>
      </c>
    </row>
    <row r="3202" spans="1:9" x14ac:dyDescent="0.3">
      <c r="A3202">
        <v>1185731</v>
      </c>
      <c r="B3202" s="16">
        <v>44275</v>
      </c>
      <c r="C3202" t="s">
        <v>22</v>
      </c>
      <c r="D3202">
        <v>53</v>
      </c>
      <c r="E3202">
        <v>3392</v>
      </c>
      <c r="F3202">
        <v>1322.88</v>
      </c>
      <c r="G3202" t="s">
        <v>31</v>
      </c>
      <c r="H3202" t="s">
        <v>64</v>
      </c>
      <c r="I3202" t="s">
        <v>65</v>
      </c>
    </row>
    <row r="3203" spans="1:9" x14ac:dyDescent="0.3">
      <c r="A3203">
        <v>1185731</v>
      </c>
      <c r="B3203" s="16">
        <v>44275</v>
      </c>
      <c r="C3203" t="s">
        <v>23</v>
      </c>
      <c r="D3203">
        <v>72</v>
      </c>
      <c r="E3203">
        <v>3816</v>
      </c>
      <c r="F3203">
        <v>1526.4</v>
      </c>
      <c r="G3203" t="s">
        <v>31</v>
      </c>
      <c r="H3203" t="s">
        <v>64</v>
      </c>
      <c r="I3203" t="s">
        <v>65</v>
      </c>
    </row>
    <row r="3204" spans="1:9" x14ac:dyDescent="0.3">
      <c r="A3204">
        <v>1128299</v>
      </c>
      <c r="B3204" s="16">
        <v>44275</v>
      </c>
      <c r="C3204" t="s">
        <v>17</v>
      </c>
      <c r="D3204">
        <v>125</v>
      </c>
      <c r="E3204">
        <v>4000</v>
      </c>
      <c r="F3204">
        <v>2120</v>
      </c>
      <c r="G3204" t="s">
        <v>15</v>
      </c>
      <c r="H3204" t="s">
        <v>119</v>
      </c>
      <c r="I3204" t="s">
        <v>120</v>
      </c>
    </row>
    <row r="3205" spans="1:9" x14ac:dyDescent="0.3">
      <c r="A3205">
        <v>1128299</v>
      </c>
      <c r="B3205" s="16">
        <v>44275</v>
      </c>
      <c r="C3205" t="s">
        <v>21</v>
      </c>
      <c r="D3205">
        <v>25</v>
      </c>
      <c r="E3205">
        <v>7500</v>
      </c>
      <c r="F3205">
        <v>2625</v>
      </c>
      <c r="G3205" t="s">
        <v>15</v>
      </c>
      <c r="H3205" t="s">
        <v>119</v>
      </c>
      <c r="I3205" t="s">
        <v>120</v>
      </c>
    </row>
    <row r="3206" spans="1:9" x14ac:dyDescent="0.3">
      <c r="A3206">
        <v>1189833</v>
      </c>
      <c r="B3206" s="16">
        <v>44275</v>
      </c>
      <c r="C3206" t="s">
        <v>19</v>
      </c>
      <c r="D3206">
        <v>195</v>
      </c>
      <c r="E3206">
        <v>7995</v>
      </c>
      <c r="F3206">
        <v>2798.25</v>
      </c>
      <c r="G3206" t="s">
        <v>31</v>
      </c>
      <c r="H3206" t="s">
        <v>32</v>
      </c>
      <c r="I3206" t="s">
        <v>35</v>
      </c>
    </row>
    <row r="3207" spans="1:9" x14ac:dyDescent="0.3">
      <c r="A3207">
        <v>1185731</v>
      </c>
      <c r="B3207" s="16">
        <v>44275</v>
      </c>
      <c r="C3207" t="s">
        <v>17</v>
      </c>
      <c r="D3207">
        <v>153</v>
      </c>
      <c r="E3207">
        <v>8109</v>
      </c>
      <c r="F3207">
        <v>3973.4100000000003</v>
      </c>
      <c r="G3207" t="s">
        <v>31</v>
      </c>
      <c r="H3207" t="s">
        <v>64</v>
      </c>
      <c r="I3207" t="s">
        <v>65</v>
      </c>
    </row>
    <row r="3208" spans="1:9" x14ac:dyDescent="0.3">
      <c r="A3208">
        <v>1189833</v>
      </c>
      <c r="B3208" s="16">
        <v>44275</v>
      </c>
      <c r="C3208" t="s">
        <v>19</v>
      </c>
      <c r="D3208">
        <v>228</v>
      </c>
      <c r="E3208">
        <v>8208</v>
      </c>
      <c r="F3208">
        <v>2298.2400000000002</v>
      </c>
      <c r="G3208" t="s">
        <v>31</v>
      </c>
      <c r="H3208" t="s">
        <v>32</v>
      </c>
      <c r="I3208" t="s">
        <v>35</v>
      </c>
    </row>
    <row r="3209" spans="1:9" x14ac:dyDescent="0.3">
      <c r="A3209">
        <v>1128299</v>
      </c>
      <c r="B3209" s="16">
        <v>44275</v>
      </c>
      <c r="C3209" t="s">
        <v>22</v>
      </c>
      <c r="D3209">
        <v>75</v>
      </c>
      <c r="E3209">
        <v>33750</v>
      </c>
      <c r="F3209">
        <v>10125</v>
      </c>
      <c r="G3209" t="s">
        <v>15</v>
      </c>
      <c r="H3209" t="s">
        <v>119</v>
      </c>
      <c r="I3209" t="s">
        <v>120</v>
      </c>
    </row>
    <row r="3210" spans="1:9" x14ac:dyDescent="0.3">
      <c r="A3210">
        <v>1128299</v>
      </c>
      <c r="B3210" s="16">
        <v>44275</v>
      </c>
      <c r="C3210" t="s">
        <v>20</v>
      </c>
      <c r="D3210">
        <v>175</v>
      </c>
      <c r="E3210">
        <v>43750.000000000015</v>
      </c>
      <c r="F3210">
        <v>15312.500000000004</v>
      </c>
      <c r="G3210" t="s">
        <v>15</v>
      </c>
      <c r="H3210" t="s">
        <v>119</v>
      </c>
      <c r="I3210" t="s">
        <v>120</v>
      </c>
    </row>
    <row r="3211" spans="1:9" x14ac:dyDescent="0.3">
      <c r="A3211">
        <v>1128299</v>
      </c>
      <c r="B3211" s="16">
        <v>44275</v>
      </c>
      <c r="C3211" t="s">
        <v>19</v>
      </c>
      <c r="D3211">
        <v>150</v>
      </c>
      <c r="E3211">
        <v>52500</v>
      </c>
      <c r="F3211">
        <v>18375</v>
      </c>
      <c r="G3211" t="s">
        <v>15</v>
      </c>
      <c r="H3211" t="s">
        <v>119</v>
      </c>
      <c r="I3211" t="s">
        <v>120</v>
      </c>
    </row>
    <row r="3212" spans="1:9" x14ac:dyDescent="0.3">
      <c r="A3212">
        <v>1128299</v>
      </c>
      <c r="B3212" s="16">
        <v>44275</v>
      </c>
      <c r="C3212" t="s">
        <v>23</v>
      </c>
      <c r="D3212">
        <v>175</v>
      </c>
      <c r="E3212">
        <v>61250</v>
      </c>
      <c r="F3212">
        <v>18375</v>
      </c>
      <c r="G3212" t="s">
        <v>15</v>
      </c>
      <c r="H3212" t="s">
        <v>119</v>
      </c>
      <c r="I3212" t="s">
        <v>120</v>
      </c>
    </row>
    <row r="3213" spans="1:9" x14ac:dyDescent="0.3">
      <c r="A3213">
        <v>1185731</v>
      </c>
      <c r="B3213" s="16">
        <v>44275</v>
      </c>
      <c r="C3213" t="s">
        <v>21</v>
      </c>
      <c r="D3213">
        <v>125</v>
      </c>
      <c r="E3213">
        <v>62499.999999999993</v>
      </c>
      <c r="F3213">
        <v>15624.999999999998</v>
      </c>
      <c r="G3213" t="s">
        <v>31</v>
      </c>
      <c r="H3213" t="s">
        <v>64</v>
      </c>
      <c r="I3213" t="s">
        <v>65</v>
      </c>
    </row>
    <row r="3214" spans="1:9" x14ac:dyDescent="0.3">
      <c r="A3214">
        <v>1197831</v>
      </c>
      <c r="B3214" s="16">
        <v>44275</v>
      </c>
      <c r="C3214" t="s">
        <v>22</v>
      </c>
      <c r="D3214">
        <v>275</v>
      </c>
      <c r="E3214">
        <v>110000</v>
      </c>
      <c r="F3214">
        <v>33000</v>
      </c>
      <c r="G3214" t="s">
        <v>27</v>
      </c>
      <c r="H3214" t="s">
        <v>55</v>
      </c>
      <c r="I3214" t="s">
        <v>56</v>
      </c>
    </row>
    <row r="3215" spans="1:9" x14ac:dyDescent="0.3">
      <c r="A3215">
        <v>1185731</v>
      </c>
      <c r="B3215" s="16">
        <v>44275</v>
      </c>
      <c r="C3215" t="s">
        <v>22</v>
      </c>
      <c r="D3215">
        <v>175</v>
      </c>
      <c r="E3215">
        <v>113750.00000000003</v>
      </c>
      <c r="F3215">
        <v>28437.500000000007</v>
      </c>
      <c r="G3215" t="s">
        <v>31</v>
      </c>
      <c r="H3215" t="s">
        <v>64</v>
      </c>
      <c r="I3215" t="s">
        <v>65</v>
      </c>
    </row>
    <row r="3216" spans="1:9" x14ac:dyDescent="0.3">
      <c r="A3216">
        <v>1185731</v>
      </c>
      <c r="B3216" s="16">
        <v>44275</v>
      </c>
      <c r="C3216" t="s">
        <v>20</v>
      </c>
      <c r="D3216">
        <v>275</v>
      </c>
      <c r="E3216">
        <v>123750</v>
      </c>
      <c r="F3216">
        <v>30937.5</v>
      </c>
      <c r="G3216" t="s">
        <v>31</v>
      </c>
      <c r="H3216" t="s">
        <v>64</v>
      </c>
      <c r="I3216" t="s">
        <v>65</v>
      </c>
    </row>
    <row r="3217" spans="1:9" x14ac:dyDescent="0.3">
      <c r="A3217">
        <v>1185731</v>
      </c>
      <c r="B3217" s="16">
        <v>44275</v>
      </c>
      <c r="C3217" t="s">
        <v>19</v>
      </c>
      <c r="D3217">
        <v>250</v>
      </c>
      <c r="E3217">
        <v>137500.00000000003</v>
      </c>
      <c r="F3217">
        <v>48125.000000000015</v>
      </c>
      <c r="G3217" t="s">
        <v>31</v>
      </c>
      <c r="H3217" t="s">
        <v>64</v>
      </c>
      <c r="I3217" t="s">
        <v>65</v>
      </c>
    </row>
    <row r="3218" spans="1:9" x14ac:dyDescent="0.3">
      <c r="A3218">
        <v>1185731</v>
      </c>
      <c r="B3218" s="16">
        <v>44275</v>
      </c>
      <c r="C3218" t="s">
        <v>23</v>
      </c>
      <c r="D3218">
        <v>275</v>
      </c>
      <c r="E3218">
        <v>151250.00000000003</v>
      </c>
      <c r="F3218">
        <v>45375.000000000007</v>
      </c>
      <c r="G3218" t="s">
        <v>31</v>
      </c>
      <c r="H3218" t="s">
        <v>64</v>
      </c>
      <c r="I3218" t="s">
        <v>65</v>
      </c>
    </row>
    <row r="3219" spans="1:9" x14ac:dyDescent="0.3">
      <c r="A3219">
        <v>1128299</v>
      </c>
      <c r="B3219" s="16">
        <v>44275</v>
      </c>
      <c r="C3219" t="s">
        <v>17</v>
      </c>
      <c r="D3219">
        <v>445</v>
      </c>
      <c r="E3219">
        <v>155750</v>
      </c>
      <c r="F3219">
        <v>62300</v>
      </c>
      <c r="G3219" t="s">
        <v>15</v>
      </c>
      <c r="H3219" t="s">
        <v>119</v>
      </c>
      <c r="I3219" t="s">
        <v>120</v>
      </c>
    </row>
    <row r="3220" spans="1:9" x14ac:dyDescent="0.3">
      <c r="A3220">
        <v>1189833</v>
      </c>
      <c r="B3220" s="16">
        <v>44275</v>
      </c>
      <c r="C3220" t="s">
        <v>19</v>
      </c>
      <c r="D3220">
        <v>650</v>
      </c>
      <c r="E3220">
        <v>292500</v>
      </c>
      <c r="F3220">
        <v>73125</v>
      </c>
      <c r="G3220" t="s">
        <v>31</v>
      </c>
      <c r="H3220" t="s">
        <v>32</v>
      </c>
      <c r="I3220" t="s">
        <v>35</v>
      </c>
    </row>
    <row r="3221" spans="1:9" x14ac:dyDescent="0.3">
      <c r="A3221">
        <v>1185731</v>
      </c>
      <c r="B3221" s="16">
        <v>44275</v>
      </c>
      <c r="C3221" t="s">
        <v>17</v>
      </c>
      <c r="D3221">
        <v>545</v>
      </c>
      <c r="E3221">
        <v>299750.00000000006</v>
      </c>
      <c r="F3221">
        <v>104912.50000000003</v>
      </c>
      <c r="G3221" t="s">
        <v>31</v>
      </c>
      <c r="H3221" t="s">
        <v>64</v>
      </c>
      <c r="I3221" t="s">
        <v>65</v>
      </c>
    </row>
    <row r="3222" spans="1:9" x14ac:dyDescent="0.3">
      <c r="A3222">
        <v>1185731</v>
      </c>
      <c r="B3222" s="16">
        <v>44276</v>
      </c>
      <c r="C3222" t="s">
        <v>21</v>
      </c>
      <c r="D3222">
        <v>27</v>
      </c>
      <c r="E3222">
        <v>972</v>
      </c>
      <c r="F3222">
        <v>505.44</v>
      </c>
      <c r="G3222" t="s">
        <v>48</v>
      </c>
      <c r="H3222" t="s">
        <v>98</v>
      </c>
      <c r="I3222" t="s">
        <v>99</v>
      </c>
    </row>
    <row r="3223" spans="1:9" x14ac:dyDescent="0.3">
      <c r="A3223">
        <v>1185731</v>
      </c>
      <c r="B3223" s="16">
        <v>44276</v>
      </c>
      <c r="C3223" t="s">
        <v>22</v>
      </c>
      <c r="D3223">
        <v>44</v>
      </c>
      <c r="E3223">
        <v>2288</v>
      </c>
      <c r="F3223">
        <v>1052.48</v>
      </c>
      <c r="G3223" t="s">
        <v>48</v>
      </c>
      <c r="H3223" t="s">
        <v>98</v>
      </c>
      <c r="I3223" t="s">
        <v>99</v>
      </c>
    </row>
    <row r="3224" spans="1:9" x14ac:dyDescent="0.3">
      <c r="A3224">
        <v>1185731</v>
      </c>
      <c r="B3224" s="16">
        <v>44276</v>
      </c>
      <c r="C3224" t="s">
        <v>19</v>
      </c>
      <c r="D3224">
        <v>59</v>
      </c>
      <c r="E3224">
        <v>2419</v>
      </c>
      <c r="F3224">
        <v>1185.31</v>
      </c>
      <c r="G3224" t="s">
        <v>48</v>
      </c>
      <c r="H3224" t="s">
        <v>98</v>
      </c>
      <c r="I3224" t="s">
        <v>99</v>
      </c>
    </row>
    <row r="3225" spans="1:9" x14ac:dyDescent="0.3">
      <c r="A3225">
        <v>1185731</v>
      </c>
      <c r="B3225" s="16">
        <v>44276</v>
      </c>
      <c r="C3225" t="s">
        <v>20</v>
      </c>
      <c r="D3225">
        <v>73</v>
      </c>
      <c r="E3225">
        <v>2482</v>
      </c>
      <c r="F3225">
        <v>1241</v>
      </c>
      <c r="G3225" t="s">
        <v>48</v>
      </c>
      <c r="H3225" t="s">
        <v>98</v>
      </c>
      <c r="I3225" t="s">
        <v>99</v>
      </c>
    </row>
    <row r="3226" spans="1:9" x14ac:dyDescent="0.3">
      <c r="A3226">
        <v>1185731</v>
      </c>
      <c r="B3226" s="16">
        <v>44276</v>
      </c>
      <c r="C3226" t="s">
        <v>23</v>
      </c>
      <c r="D3226">
        <v>65</v>
      </c>
      <c r="E3226">
        <v>2730</v>
      </c>
      <c r="F3226">
        <v>1392.3</v>
      </c>
      <c r="G3226" t="s">
        <v>48</v>
      </c>
      <c r="H3226" t="s">
        <v>98</v>
      </c>
      <c r="I3226" t="s">
        <v>99</v>
      </c>
    </row>
    <row r="3227" spans="1:9" x14ac:dyDescent="0.3">
      <c r="A3227">
        <v>1197831</v>
      </c>
      <c r="B3227" s="16">
        <v>44276</v>
      </c>
      <c r="C3227" t="s">
        <v>23</v>
      </c>
      <c r="D3227">
        <v>143</v>
      </c>
      <c r="E3227">
        <v>4004</v>
      </c>
      <c r="F3227">
        <v>2242.2400000000002</v>
      </c>
      <c r="G3227" t="s">
        <v>27</v>
      </c>
      <c r="H3227" t="s">
        <v>55</v>
      </c>
      <c r="I3227" t="s">
        <v>56</v>
      </c>
    </row>
    <row r="3228" spans="1:9" x14ac:dyDescent="0.3">
      <c r="A3228">
        <v>1197831</v>
      </c>
      <c r="B3228" s="16">
        <v>44276</v>
      </c>
      <c r="C3228" t="s">
        <v>23</v>
      </c>
      <c r="D3228">
        <v>133</v>
      </c>
      <c r="E3228">
        <v>4256</v>
      </c>
      <c r="F3228">
        <v>2723.84</v>
      </c>
      <c r="G3228" t="s">
        <v>27</v>
      </c>
      <c r="H3228" t="s">
        <v>55</v>
      </c>
      <c r="I3228" t="s">
        <v>56</v>
      </c>
    </row>
    <row r="3229" spans="1:9" x14ac:dyDescent="0.3">
      <c r="A3229">
        <v>1185731</v>
      </c>
      <c r="B3229" s="16">
        <v>44276</v>
      </c>
      <c r="C3229" t="s">
        <v>17</v>
      </c>
      <c r="D3229">
        <v>156</v>
      </c>
      <c r="E3229">
        <v>6396</v>
      </c>
      <c r="F3229">
        <v>3261.96</v>
      </c>
      <c r="G3229" t="s">
        <v>48</v>
      </c>
      <c r="H3229" t="s">
        <v>98</v>
      </c>
      <c r="I3229" t="s">
        <v>99</v>
      </c>
    </row>
    <row r="3230" spans="1:9" x14ac:dyDescent="0.3">
      <c r="A3230">
        <v>1189833</v>
      </c>
      <c r="B3230" s="16">
        <v>44276</v>
      </c>
      <c r="C3230" t="s">
        <v>20</v>
      </c>
      <c r="D3230">
        <v>169</v>
      </c>
      <c r="E3230">
        <v>7098</v>
      </c>
      <c r="F3230">
        <v>3903.9</v>
      </c>
      <c r="G3230" t="s">
        <v>31</v>
      </c>
      <c r="H3230" t="s">
        <v>32</v>
      </c>
      <c r="I3230" t="s">
        <v>35</v>
      </c>
    </row>
    <row r="3231" spans="1:9" x14ac:dyDescent="0.3">
      <c r="A3231">
        <v>1189833</v>
      </c>
      <c r="B3231" s="16">
        <v>44276</v>
      </c>
      <c r="C3231" t="s">
        <v>20</v>
      </c>
      <c r="D3231">
        <v>221</v>
      </c>
      <c r="E3231">
        <v>7293</v>
      </c>
      <c r="F3231">
        <v>3354.78</v>
      </c>
      <c r="G3231" t="s">
        <v>31</v>
      </c>
      <c r="H3231" t="s">
        <v>32</v>
      </c>
      <c r="I3231" t="s">
        <v>35</v>
      </c>
    </row>
    <row r="3232" spans="1:9" x14ac:dyDescent="0.3">
      <c r="A3232">
        <v>1185731</v>
      </c>
      <c r="B3232" s="16">
        <v>44276</v>
      </c>
      <c r="C3232" t="s">
        <v>21</v>
      </c>
      <c r="D3232">
        <v>100</v>
      </c>
      <c r="E3232">
        <v>40000</v>
      </c>
      <c r="F3232">
        <v>16000</v>
      </c>
      <c r="G3232" t="s">
        <v>48</v>
      </c>
      <c r="H3232" t="s">
        <v>98</v>
      </c>
      <c r="I3232" t="s">
        <v>99</v>
      </c>
    </row>
    <row r="3233" spans="1:9" x14ac:dyDescent="0.3">
      <c r="A3233">
        <v>1185731</v>
      </c>
      <c r="B3233" s="16">
        <v>44276</v>
      </c>
      <c r="C3233" t="s">
        <v>22</v>
      </c>
      <c r="D3233">
        <v>150</v>
      </c>
      <c r="E3233">
        <v>82499.999999999985</v>
      </c>
      <c r="F3233">
        <v>28874.999999999993</v>
      </c>
      <c r="G3233" t="s">
        <v>48</v>
      </c>
      <c r="H3233" t="s">
        <v>98</v>
      </c>
      <c r="I3233" t="s">
        <v>99</v>
      </c>
    </row>
    <row r="3234" spans="1:9" x14ac:dyDescent="0.3">
      <c r="A3234">
        <v>1185731</v>
      </c>
      <c r="B3234" s="16">
        <v>44276</v>
      </c>
      <c r="C3234" t="s">
        <v>20</v>
      </c>
      <c r="D3234">
        <v>250</v>
      </c>
      <c r="E3234">
        <v>87500</v>
      </c>
      <c r="F3234">
        <v>35000</v>
      </c>
      <c r="G3234" t="s">
        <v>48</v>
      </c>
      <c r="H3234" t="s">
        <v>98</v>
      </c>
      <c r="I3234" t="s">
        <v>99</v>
      </c>
    </row>
    <row r="3235" spans="1:9" x14ac:dyDescent="0.3">
      <c r="A3235">
        <v>1185731</v>
      </c>
      <c r="B3235" s="16">
        <v>44276</v>
      </c>
      <c r="C3235" t="s">
        <v>19</v>
      </c>
      <c r="D3235">
        <v>225</v>
      </c>
      <c r="E3235">
        <v>101250</v>
      </c>
      <c r="F3235">
        <v>35437.5</v>
      </c>
      <c r="G3235" t="s">
        <v>48</v>
      </c>
      <c r="H3235" t="s">
        <v>98</v>
      </c>
      <c r="I3235" t="s">
        <v>99</v>
      </c>
    </row>
    <row r="3236" spans="1:9" x14ac:dyDescent="0.3">
      <c r="A3236">
        <v>1185731</v>
      </c>
      <c r="B3236" s="16">
        <v>44276</v>
      </c>
      <c r="C3236" t="s">
        <v>23</v>
      </c>
      <c r="D3236">
        <v>250</v>
      </c>
      <c r="E3236">
        <v>112500</v>
      </c>
      <c r="F3236">
        <v>45000</v>
      </c>
      <c r="G3236" t="s">
        <v>48</v>
      </c>
      <c r="H3236" t="s">
        <v>98</v>
      </c>
      <c r="I3236" t="s">
        <v>99</v>
      </c>
    </row>
    <row r="3237" spans="1:9" x14ac:dyDescent="0.3">
      <c r="A3237">
        <v>1197831</v>
      </c>
      <c r="B3237" s="16">
        <v>44276</v>
      </c>
      <c r="C3237" t="s">
        <v>23</v>
      </c>
      <c r="D3237">
        <v>475</v>
      </c>
      <c r="E3237">
        <v>166250</v>
      </c>
      <c r="F3237">
        <v>83125</v>
      </c>
      <c r="G3237" t="s">
        <v>27</v>
      </c>
      <c r="H3237" t="s">
        <v>55</v>
      </c>
      <c r="I3237" t="s">
        <v>56</v>
      </c>
    </row>
    <row r="3238" spans="1:9" x14ac:dyDescent="0.3">
      <c r="A3238">
        <v>1185731</v>
      </c>
      <c r="B3238" s="16">
        <v>44276</v>
      </c>
      <c r="C3238" t="s">
        <v>17</v>
      </c>
      <c r="D3238">
        <v>520</v>
      </c>
      <c r="E3238">
        <v>234000</v>
      </c>
      <c r="F3238">
        <v>93600</v>
      </c>
      <c r="G3238" t="s">
        <v>48</v>
      </c>
      <c r="H3238" t="s">
        <v>98</v>
      </c>
      <c r="I3238" t="s">
        <v>99</v>
      </c>
    </row>
    <row r="3239" spans="1:9" x14ac:dyDescent="0.3">
      <c r="A3239">
        <v>1189833</v>
      </c>
      <c r="B3239" s="16">
        <v>44276</v>
      </c>
      <c r="C3239" t="s">
        <v>20</v>
      </c>
      <c r="D3239">
        <v>650</v>
      </c>
      <c r="E3239">
        <v>292500</v>
      </c>
      <c r="F3239">
        <v>117000</v>
      </c>
      <c r="G3239" t="s">
        <v>31</v>
      </c>
      <c r="H3239" t="s">
        <v>32</v>
      </c>
      <c r="I3239" t="s">
        <v>35</v>
      </c>
    </row>
    <row r="3240" spans="1:9" x14ac:dyDescent="0.3">
      <c r="A3240">
        <v>1185732</v>
      </c>
      <c r="B3240" s="16">
        <v>44277</v>
      </c>
      <c r="C3240" t="s">
        <v>22</v>
      </c>
      <c r="D3240">
        <v>39</v>
      </c>
      <c r="E3240">
        <v>1599</v>
      </c>
      <c r="F3240">
        <v>511.68</v>
      </c>
      <c r="G3240" t="s">
        <v>31</v>
      </c>
      <c r="H3240" t="s">
        <v>86</v>
      </c>
      <c r="I3240" t="s">
        <v>87</v>
      </c>
    </row>
    <row r="3241" spans="1:9" x14ac:dyDescent="0.3">
      <c r="A3241">
        <v>1185732</v>
      </c>
      <c r="B3241" s="16">
        <v>44277</v>
      </c>
      <c r="C3241" t="s">
        <v>22</v>
      </c>
      <c r="D3241">
        <v>31</v>
      </c>
      <c r="E3241">
        <v>1674</v>
      </c>
      <c r="F3241">
        <v>686.33999999999992</v>
      </c>
      <c r="G3241" t="s">
        <v>31</v>
      </c>
      <c r="H3241" t="s">
        <v>86</v>
      </c>
      <c r="I3241" t="s">
        <v>87</v>
      </c>
    </row>
    <row r="3242" spans="1:9" x14ac:dyDescent="0.3">
      <c r="A3242">
        <v>1185732</v>
      </c>
      <c r="B3242" s="16">
        <v>44277</v>
      </c>
      <c r="C3242" t="s">
        <v>21</v>
      </c>
      <c r="D3242">
        <v>68</v>
      </c>
      <c r="E3242">
        <v>2584</v>
      </c>
      <c r="F3242">
        <v>956.08</v>
      </c>
      <c r="G3242" t="s">
        <v>31</v>
      </c>
      <c r="H3242" t="s">
        <v>86</v>
      </c>
      <c r="I3242" t="s">
        <v>87</v>
      </c>
    </row>
    <row r="3243" spans="1:9" x14ac:dyDescent="0.3">
      <c r="A3243">
        <v>1185732</v>
      </c>
      <c r="B3243" s="16">
        <v>44277</v>
      </c>
      <c r="C3243" t="s">
        <v>21</v>
      </c>
      <c r="D3243">
        <v>68</v>
      </c>
      <c r="E3243">
        <v>3196</v>
      </c>
      <c r="F3243">
        <v>1470.1599999999999</v>
      </c>
      <c r="G3243" t="s">
        <v>31</v>
      </c>
      <c r="H3243" t="s">
        <v>86</v>
      </c>
      <c r="I3243" t="s">
        <v>87</v>
      </c>
    </row>
    <row r="3244" spans="1:9" x14ac:dyDescent="0.3">
      <c r="A3244">
        <v>1185732</v>
      </c>
      <c r="B3244" s="16">
        <v>44277</v>
      </c>
      <c r="C3244" t="s">
        <v>23</v>
      </c>
      <c r="D3244">
        <v>107</v>
      </c>
      <c r="E3244">
        <v>3959</v>
      </c>
      <c r="F3244">
        <v>1068.93</v>
      </c>
      <c r="G3244" t="s">
        <v>31</v>
      </c>
      <c r="H3244" t="s">
        <v>86</v>
      </c>
      <c r="I3244" t="s">
        <v>87</v>
      </c>
    </row>
    <row r="3245" spans="1:9" x14ac:dyDescent="0.3">
      <c r="A3245">
        <v>1185732</v>
      </c>
      <c r="B3245" s="16">
        <v>44277</v>
      </c>
      <c r="C3245" t="s">
        <v>23</v>
      </c>
      <c r="D3245">
        <v>88</v>
      </c>
      <c r="E3245">
        <v>4136</v>
      </c>
      <c r="F3245">
        <v>1654.4</v>
      </c>
      <c r="G3245" t="s">
        <v>31</v>
      </c>
      <c r="H3245" t="s">
        <v>86</v>
      </c>
      <c r="I3245" t="s">
        <v>87</v>
      </c>
    </row>
    <row r="3246" spans="1:9" x14ac:dyDescent="0.3">
      <c r="A3246">
        <v>1185732</v>
      </c>
      <c r="B3246" s="16">
        <v>44277</v>
      </c>
      <c r="C3246" t="s">
        <v>20</v>
      </c>
      <c r="D3246">
        <v>119</v>
      </c>
      <c r="E3246">
        <v>4403</v>
      </c>
      <c r="F3246">
        <v>1805.2299999999998</v>
      </c>
      <c r="G3246" t="s">
        <v>31</v>
      </c>
      <c r="H3246" t="s">
        <v>86</v>
      </c>
      <c r="I3246" t="s">
        <v>87</v>
      </c>
    </row>
    <row r="3247" spans="1:9" x14ac:dyDescent="0.3">
      <c r="A3247">
        <v>1185732</v>
      </c>
      <c r="B3247" s="16">
        <v>44277</v>
      </c>
      <c r="C3247" t="s">
        <v>19</v>
      </c>
      <c r="D3247">
        <v>116</v>
      </c>
      <c r="E3247">
        <v>4408</v>
      </c>
      <c r="F3247">
        <v>1939.52</v>
      </c>
      <c r="G3247" t="s">
        <v>31</v>
      </c>
      <c r="H3247" t="s">
        <v>86</v>
      </c>
      <c r="I3247" t="s">
        <v>87</v>
      </c>
    </row>
    <row r="3248" spans="1:9" x14ac:dyDescent="0.3">
      <c r="A3248">
        <v>1197831</v>
      </c>
      <c r="B3248" s="16">
        <v>44277</v>
      </c>
      <c r="C3248" t="s">
        <v>17</v>
      </c>
      <c r="D3248">
        <v>221</v>
      </c>
      <c r="E3248">
        <v>4420</v>
      </c>
      <c r="F3248">
        <v>1900.5999999999997</v>
      </c>
      <c r="G3248" t="s">
        <v>27</v>
      </c>
      <c r="H3248" t="s">
        <v>55</v>
      </c>
      <c r="I3248" t="s">
        <v>56</v>
      </c>
    </row>
    <row r="3249" spans="1:9" x14ac:dyDescent="0.3">
      <c r="A3249">
        <v>1185732</v>
      </c>
      <c r="B3249" s="16">
        <v>44277</v>
      </c>
      <c r="C3249" t="s">
        <v>20</v>
      </c>
      <c r="D3249">
        <v>91</v>
      </c>
      <c r="E3249">
        <v>4459</v>
      </c>
      <c r="F3249">
        <v>2229.5</v>
      </c>
      <c r="G3249" t="s">
        <v>31</v>
      </c>
      <c r="H3249" t="s">
        <v>86</v>
      </c>
      <c r="I3249" t="s">
        <v>87</v>
      </c>
    </row>
    <row r="3250" spans="1:9" x14ac:dyDescent="0.3">
      <c r="A3250">
        <v>1185732</v>
      </c>
      <c r="B3250" s="16">
        <v>44277</v>
      </c>
      <c r="C3250" t="s">
        <v>19</v>
      </c>
      <c r="D3250">
        <v>95</v>
      </c>
      <c r="E3250">
        <v>4560</v>
      </c>
      <c r="F3250">
        <v>2508</v>
      </c>
      <c r="G3250" t="s">
        <v>31</v>
      </c>
      <c r="H3250" t="s">
        <v>86</v>
      </c>
      <c r="I3250" t="s">
        <v>87</v>
      </c>
    </row>
    <row r="3251" spans="1:9" x14ac:dyDescent="0.3">
      <c r="A3251">
        <v>1185732</v>
      </c>
      <c r="B3251" s="16">
        <v>44277</v>
      </c>
      <c r="C3251" t="s">
        <v>17</v>
      </c>
      <c r="D3251">
        <v>160</v>
      </c>
      <c r="E3251">
        <v>4640</v>
      </c>
      <c r="F3251">
        <v>1855.9999999999998</v>
      </c>
      <c r="G3251" t="s">
        <v>31</v>
      </c>
      <c r="H3251" t="s">
        <v>86</v>
      </c>
      <c r="I3251" t="s">
        <v>87</v>
      </c>
    </row>
    <row r="3252" spans="1:9" x14ac:dyDescent="0.3">
      <c r="A3252">
        <v>1197831</v>
      </c>
      <c r="B3252" s="16">
        <v>44277</v>
      </c>
      <c r="C3252" t="s">
        <v>17</v>
      </c>
      <c r="D3252">
        <v>189</v>
      </c>
      <c r="E3252">
        <v>5103</v>
      </c>
      <c r="F3252">
        <v>2602.5300000000002</v>
      </c>
      <c r="G3252" t="s">
        <v>27</v>
      </c>
      <c r="H3252" t="s">
        <v>55</v>
      </c>
      <c r="I3252" t="s">
        <v>56</v>
      </c>
    </row>
    <row r="3253" spans="1:9" x14ac:dyDescent="0.3">
      <c r="A3253">
        <v>1185732</v>
      </c>
      <c r="B3253" s="16">
        <v>44277</v>
      </c>
      <c r="C3253" t="s">
        <v>17</v>
      </c>
      <c r="D3253">
        <v>145</v>
      </c>
      <c r="E3253">
        <v>5365</v>
      </c>
      <c r="F3253">
        <v>2521.5499999999997</v>
      </c>
      <c r="G3253" t="s">
        <v>31</v>
      </c>
      <c r="H3253" t="s">
        <v>86</v>
      </c>
      <c r="I3253" t="s">
        <v>87</v>
      </c>
    </row>
    <row r="3254" spans="1:9" x14ac:dyDescent="0.3">
      <c r="A3254">
        <v>1189833</v>
      </c>
      <c r="B3254" s="16">
        <v>44277</v>
      </c>
      <c r="C3254" t="s">
        <v>21</v>
      </c>
      <c r="D3254">
        <v>154</v>
      </c>
      <c r="E3254">
        <v>6314</v>
      </c>
      <c r="F3254">
        <v>2841.2999999999997</v>
      </c>
      <c r="G3254" t="s">
        <v>31</v>
      </c>
      <c r="H3254" t="s">
        <v>32</v>
      </c>
      <c r="I3254" t="s">
        <v>35</v>
      </c>
    </row>
    <row r="3255" spans="1:9" x14ac:dyDescent="0.3">
      <c r="A3255">
        <v>1189833</v>
      </c>
      <c r="B3255" s="16">
        <v>44277</v>
      </c>
      <c r="C3255" t="s">
        <v>21</v>
      </c>
      <c r="D3255">
        <v>176</v>
      </c>
      <c r="E3255">
        <v>6336</v>
      </c>
      <c r="F3255">
        <v>2471.0399999999995</v>
      </c>
      <c r="G3255" t="s">
        <v>31</v>
      </c>
      <c r="H3255" t="s">
        <v>32</v>
      </c>
      <c r="I3255" t="s">
        <v>35</v>
      </c>
    </row>
    <row r="3256" spans="1:9" x14ac:dyDescent="0.3">
      <c r="A3256">
        <v>1185732</v>
      </c>
      <c r="B3256" s="16">
        <v>44277</v>
      </c>
      <c r="C3256" t="s">
        <v>22</v>
      </c>
      <c r="D3256">
        <v>125</v>
      </c>
      <c r="E3256">
        <v>68750.000000000015</v>
      </c>
      <c r="F3256">
        <v>20625.000000000004</v>
      </c>
      <c r="G3256" t="s">
        <v>31</v>
      </c>
      <c r="H3256" t="s">
        <v>86</v>
      </c>
      <c r="I3256" t="s">
        <v>87</v>
      </c>
    </row>
    <row r="3257" spans="1:9" x14ac:dyDescent="0.3">
      <c r="A3257">
        <v>1185732</v>
      </c>
      <c r="B3257" s="16">
        <v>44277</v>
      </c>
      <c r="C3257" t="s">
        <v>21</v>
      </c>
      <c r="D3257">
        <v>225</v>
      </c>
      <c r="E3257">
        <v>112500</v>
      </c>
      <c r="F3257">
        <v>39375</v>
      </c>
      <c r="G3257" t="s">
        <v>31</v>
      </c>
      <c r="H3257" t="s">
        <v>86</v>
      </c>
      <c r="I3257" t="s">
        <v>87</v>
      </c>
    </row>
    <row r="3258" spans="1:9" x14ac:dyDescent="0.3">
      <c r="A3258">
        <v>1185732</v>
      </c>
      <c r="B3258" s="16">
        <v>44277</v>
      </c>
      <c r="C3258" t="s">
        <v>23</v>
      </c>
      <c r="D3258">
        <v>325</v>
      </c>
      <c r="E3258">
        <v>162500</v>
      </c>
      <c r="F3258">
        <v>40625</v>
      </c>
      <c r="G3258" t="s">
        <v>31</v>
      </c>
      <c r="H3258" t="s">
        <v>86</v>
      </c>
      <c r="I3258" t="s">
        <v>87</v>
      </c>
    </row>
    <row r="3259" spans="1:9" x14ac:dyDescent="0.3">
      <c r="A3259">
        <v>1185732</v>
      </c>
      <c r="B3259" s="16">
        <v>44277</v>
      </c>
      <c r="C3259" t="s">
        <v>19</v>
      </c>
      <c r="D3259">
        <v>350</v>
      </c>
      <c r="E3259">
        <v>175000</v>
      </c>
      <c r="F3259">
        <v>70000</v>
      </c>
      <c r="G3259" t="s">
        <v>31</v>
      </c>
      <c r="H3259" t="s">
        <v>86</v>
      </c>
      <c r="I3259" t="s">
        <v>87</v>
      </c>
    </row>
    <row r="3260" spans="1:9" x14ac:dyDescent="0.3">
      <c r="A3260">
        <v>1185732</v>
      </c>
      <c r="B3260" s="16">
        <v>44277</v>
      </c>
      <c r="C3260" t="s">
        <v>20</v>
      </c>
      <c r="D3260">
        <v>350</v>
      </c>
      <c r="E3260">
        <v>175000</v>
      </c>
      <c r="F3260">
        <v>61249.999999999993</v>
      </c>
      <c r="G3260" t="s">
        <v>31</v>
      </c>
      <c r="H3260" t="s">
        <v>86</v>
      </c>
      <c r="I3260" t="s">
        <v>87</v>
      </c>
    </row>
    <row r="3261" spans="1:9" x14ac:dyDescent="0.3">
      <c r="A3261">
        <v>1197831</v>
      </c>
      <c r="B3261" s="16">
        <v>44277</v>
      </c>
      <c r="C3261" t="s">
        <v>17</v>
      </c>
      <c r="D3261">
        <v>650</v>
      </c>
      <c r="E3261">
        <v>195000</v>
      </c>
      <c r="F3261">
        <v>78000</v>
      </c>
      <c r="G3261" t="s">
        <v>27</v>
      </c>
      <c r="H3261" t="s">
        <v>55</v>
      </c>
      <c r="I3261" t="s">
        <v>56</v>
      </c>
    </row>
    <row r="3262" spans="1:9" x14ac:dyDescent="0.3">
      <c r="A3262">
        <v>1185732</v>
      </c>
      <c r="B3262" s="16">
        <v>44277</v>
      </c>
      <c r="C3262" t="s">
        <v>17</v>
      </c>
      <c r="D3262">
        <v>500</v>
      </c>
      <c r="E3262">
        <v>200000</v>
      </c>
      <c r="F3262">
        <v>70000</v>
      </c>
      <c r="G3262" t="s">
        <v>31</v>
      </c>
      <c r="H3262" t="s">
        <v>86</v>
      </c>
      <c r="I3262" t="s">
        <v>87</v>
      </c>
    </row>
    <row r="3263" spans="1:9" x14ac:dyDescent="0.3">
      <c r="A3263">
        <v>1189833</v>
      </c>
      <c r="B3263" s="16">
        <v>44277</v>
      </c>
      <c r="C3263" t="s">
        <v>21</v>
      </c>
      <c r="D3263">
        <v>550</v>
      </c>
      <c r="E3263">
        <v>247500</v>
      </c>
      <c r="F3263">
        <v>86625</v>
      </c>
      <c r="G3263" t="s">
        <v>31</v>
      </c>
      <c r="H3263" t="s">
        <v>32</v>
      </c>
      <c r="I3263" t="s">
        <v>35</v>
      </c>
    </row>
    <row r="3264" spans="1:9" x14ac:dyDescent="0.3">
      <c r="A3264">
        <v>1128299</v>
      </c>
      <c r="B3264" s="16">
        <v>44278</v>
      </c>
      <c r="C3264" t="s">
        <v>22</v>
      </c>
      <c r="D3264">
        <v>30</v>
      </c>
      <c r="E3264">
        <v>1290</v>
      </c>
      <c r="F3264">
        <v>567.6</v>
      </c>
      <c r="G3264" t="s">
        <v>31</v>
      </c>
      <c r="H3264" t="s">
        <v>80</v>
      </c>
      <c r="I3264" t="s">
        <v>63</v>
      </c>
    </row>
    <row r="3265" spans="1:9" x14ac:dyDescent="0.3">
      <c r="A3265">
        <v>1128299</v>
      </c>
      <c r="B3265" s="16">
        <v>44278</v>
      </c>
      <c r="C3265" t="s">
        <v>22</v>
      </c>
      <c r="D3265">
        <v>26</v>
      </c>
      <c r="E3265">
        <v>1404</v>
      </c>
      <c r="F3265">
        <v>744.12</v>
      </c>
      <c r="G3265" t="s">
        <v>31</v>
      </c>
      <c r="H3265" t="s">
        <v>80</v>
      </c>
      <c r="I3265" t="s">
        <v>63</v>
      </c>
    </row>
    <row r="3266" spans="1:9" x14ac:dyDescent="0.3">
      <c r="A3266">
        <v>1185732</v>
      </c>
      <c r="B3266" s="16">
        <v>44278</v>
      </c>
      <c r="C3266" t="s">
        <v>22</v>
      </c>
      <c r="D3266">
        <v>33</v>
      </c>
      <c r="E3266">
        <v>1419</v>
      </c>
      <c r="F3266">
        <v>595.98</v>
      </c>
      <c r="G3266" t="s">
        <v>48</v>
      </c>
      <c r="H3266" t="s">
        <v>72</v>
      </c>
      <c r="I3266" t="s">
        <v>73</v>
      </c>
    </row>
    <row r="3267" spans="1:9" x14ac:dyDescent="0.3">
      <c r="A3267">
        <v>1185732</v>
      </c>
      <c r="B3267" s="16">
        <v>44278</v>
      </c>
      <c r="C3267" t="s">
        <v>22</v>
      </c>
      <c r="D3267">
        <v>30</v>
      </c>
      <c r="E3267">
        <v>1530</v>
      </c>
      <c r="F3267">
        <v>795.6</v>
      </c>
      <c r="G3267" t="s">
        <v>48</v>
      </c>
      <c r="H3267" t="s">
        <v>72</v>
      </c>
      <c r="I3267" t="s">
        <v>73</v>
      </c>
    </row>
    <row r="3268" spans="1:9" x14ac:dyDescent="0.3">
      <c r="A3268">
        <v>1128299</v>
      </c>
      <c r="B3268" s="16">
        <v>44278</v>
      </c>
      <c r="C3268" t="s">
        <v>21</v>
      </c>
      <c r="D3268">
        <v>75</v>
      </c>
      <c r="E3268">
        <v>2925</v>
      </c>
      <c r="F3268">
        <v>1082.25</v>
      </c>
      <c r="G3268" t="s">
        <v>31</v>
      </c>
      <c r="H3268" t="s">
        <v>80</v>
      </c>
      <c r="I3268" t="s">
        <v>63</v>
      </c>
    </row>
    <row r="3269" spans="1:9" x14ac:dyDescent="0.3">
      <c r="A3269">
        <v>1185732</v>
      </c>
      <c r="B3269" s="16">
        <v>44278</v>
      </c>
      <c r="C3269" t="s">
        <v>21</v>
      </c>
      <c r="D3269">
        <v>78</v>
      </c>
      <c r="E3269">
        <v>2964</v>
      </c>
      <c r="F3269">
        <v>1155.9599999999998</v>
      </c>
      <c r="G3269" t="s">
        <v>48</v>
      </c>
      <c r="H3269" t="s">
        <v>72</v>
      </c>
      <c r="I3269" t="s">
        <v>73</v>
      </c>
    </row>
    <row r="3270" spans="1:9" x14ac:dyDescent="0.3">
      <c r="A3270">
        <v>1185732</v>
      </c>
      <c r="B3270" s="16">
        <v>44278</v>
      </c>
      <c r="C3270" t="s">
        <v>21</v>
      </c>
      <c r="D3270">
        <v>65</v>
      </c>
      <c r="E3270">
        <v>3120</v>
      </c>
      <c r="F3270">
        <v>1435.1999999999998</v>
      </c>
      <c r="G3270" t="s">
        <v>48</v>
      </c>
      <c r="H3270" t="s">
        <v>72</v>
      </c>
      <c r="I3270" t="s">
        <v>73</v>
      </c>
    </row>
    <row r="3271" spans="1:9" x14ac:dyDescent="0.3">
      <c r="A3271">
        <v>1128299</v>
      </c>
      <c r="B3271" s="16">
        <v>44278</v>
      </c>
      <c r="C3271" t="s">
        <v>21</v>
      </c>
      <c r="D3271">
        <v>65</v>
      </c>
      <c r="E3271">
        <v>3185</v>
      </c>
      <c r="F3271">
        <v>1528.8</v>
      </c>
      <c r="G3271" t="s">
        <v>31</v>
      </c>
      <c r="H3271" t="s">
        <v>80</v>
      </c>
      <c r="I3271" t="s">
        <v>63</v>
      </c>
    </row>
    <row r="3272" spans="1:9" x14ac:dyDescent="0.3">
      <c r="A3272">
        <v>1185732</v>
      </c>
      <c r="B3272" s="16">
        <v>44278</v>
      </c>
      <c r="C3272" t="s">
        <v>19</v>
      </c>
      <c r="D3272">
        <v>98</v>
      </c>
      <c r="E3272">
        <v>3430</v>
      </c>
      <c r="F3272">
        <v>1406.3</v>
      </c>
      <c r="G3272" t="s">
        <v>48</v>
      </c>
      <c r="H3272" t="s">
        <v>72</v>
      </c>
      <c r="I3272" t="s">
        <v>73</v>
      </c>
    </row>
    <row r="3273" spans="1:9" x14ac:dyDescent="0.3">
      <c r="A3273">
        <v>1185732</v>
      </c>
      <c r="B3273" s="16">
        <v>44278</v>
      </c>
      <c r="C3273" t="s">
        <v>23</v>
      </c>
      <c r="D3273">
        <v>102</v>
      </c>
      <c r="E3273">
        <v>3570</v>
      </c>
      <c r="F3273">
        <v>1285.2</v>
      </c>
      <c r="G3273" t="s">
        <v>48</v>
      </c>
      <c r="H3273" t="s">
        <v>72</v>
      </c>
      <c r="I3273" t="s">
        <v>73</v>
      </c>
    </row>
    <row r="3274" spans="1:9" x14ac:dyDescent="0.3">
      <c r="A3274">
        <v>1128299</v>
      </c>
      <c r="B3274" s="16">
        <v>44278</v>
      </c>
      <c r="C3274" t="s">
        <v>23</v>
      </c>
      <c r="D3274">
        <v>90</v>
      </c>
      <c r="E3274">
        <v>3600</v>
      </c>
      <c r="F3274">
        <v>1260</v>
      </c>
      <c r="G3274" t="s">
        <v>31</v>
      </c>
      <c r="H3274" t="s">
        <v>80</v>
      </c>
      <c r="I3274" t="s">
        <v>63</v>
      </c>
    </row>
    <row r="3275" spans="1:9" x14ac:dyDescent="0.3">
      <c r="A3275">
        <v>1185732</v>
      </c>
      <c r="B3275" s="16">
        <v>44278</v>
      </c>
      <c r="C3275" t="s">
        <v>23</v>
      </c>
      <c r="D3275">
        <v>78</v>
      </c>
      <c r="E3275">
        <v>3822</v>
      </c>
      <c r="F3275">
        <v>1605.24</v>
      </c>
      <c r="G3275" t="s">
        <v>48</v>
      </c>
      <c r="H3275" t="s">
        <v>72</v>
      </c>
      <c r="I3275" t="s">
        <v>73</v>
      </c>
    </row>
    <row r="3276" spans="1:9" x14ac:dyDescent="0.3">
      <c r="A3276">
        <v>1128299</v>
      </c>
      <c r="B3276" s="16">
        <v>44278</v>
      </c>
      <c r="C3276" t="s">
        <v>19</v>
      </c>
      <c r="D3276">
        <v>85</v>
      </c>
      <c r="E3276">
        <v>3825</v>
      </c>
      <c r="F3276">
        <v>1836</v>
      </c>
      <c r="G3276" t="s">
        <v>48</v>
      </c>
      <c r="H3276" t="s">
        <v>72</v>
      </c>
      <c r="I3276" t="s">
        <v>73</v>
      </c>
    </row>
    <row r="3277" spans="1:9" x14ac:dyDescent="0.3">
      <c r="A3277">
        <v>1185732</v>
      </c>
      <c r="B3277" s="16">
        <v>44278</v>
      </c>
      <c r="C3277" t="s">
        <v>19</v>
      </c>
      <c r="D3277">
        <v>85</v>
      </c>
      <c r="E3277">
        <v>3825</v>
      </c>
      <c r="F3277">
        <v>1797.75</v>
      </c>
      <c r="G3277" t="s">
        <v>31</v>
      </c>
      <c r="H3277" t="s">
        <v>80</v>
      </c>
      <c r="I3277" t="s">
        <v>63</v>
      </c>
    </row>
    <row r="3278" spans="1:9" x14ac:dyDescent="0.3">
      <c r="A3278">
        <v>1128299</v>
      </c>
      <c r="B3278" s="16">
        <v>44278</v>
      </c>
      <c r="C3278" t="s">
        <v>19</v>
      </c>
      <c r="D3278">
        <v>98</v>
      </c>
      <c r="E3278">
        <v>3920</v>
      </c>
      <c r="F3278">
        <v>1607.1999999999998</v>
      </c>
      <c r="G3278" t="s">
        <v>31</v>
      </c>
      <c r="H3278" t="s">
        <v>80</v>
      </c>
      <c r="I3278" t="s">
        <v>63</v>
      </c>
    </row>
    <row r="3279" spans="1:9" x14ac:dyDescent="0.3">
      <c r="A3279">
        <v>1128299</v>
      </c>
      <c r="B3279" s="16">
        <v>44278</v>
      </c>
      <c r="C3279" t="s">
        <v>17</v>
      </c>
      <c r="D3279">
        <v>143</v>
      </c>
      <c r="E3279">
        <v>4004</v>
      </c>
      <c r="F3279">
        <v>1601.6</v>
      </c>
      <c r="G3279" t="s">
        <v>31</v>
      </c>
      <c r="H3279" t="s">
        <v>80</v>
      </c>
      <c r="I3279" t="s">
        <v>63</v>
      </c>
    </row>
    <row r="3280" spans="1:9" x14ac:dyDescent="0.3">
      <c r="A3280">
        <v>1128299</v>
      </c>
      <c r="B3280" s="16">
        <v>44278</v>
      </c>
      <c r="C3280" t="s">
        <v>23</v>
      </c>
      <c r="D3280">
        <v>87</v>
      </c>
      <c r="E3280">
        <v>4263</v>
      </c>
      <c r="F3280">
        <v>1790.46</v>
      </c>
      <c r="G3280" t="s">
        <v>31</v>
      </c>
      <c r="H3280" t="s">
        <v>80</v>
      </c>
      <c r="I3280" t="s">
        <v>63</v>
      </c>
    </row>
    <row r="3281" spans="1:9" x14ac:dyDescent="0.3">
      <c r="A3281">
        <v>1128299</v>
      </c>
      <c r="B3281" s="16">
        <v>44278</v>
      </c>
      <c r="C3281" t="s">
        <v>20</v>
      </c>
      <c r="D3281">
        <v>112</v>
      </c>
      <c r="E3281">
        <v>4592</v>
      </c>
      <c r="F3281">
        <v>1744.96</v>
      </c>
      <c r="G3281" t="s">
        <v>31</v>
      </c>
      <c r="H3281" t="s">
        <v>80</v>
      </c>
      <c r="I3281" t="s">
        <v>63</v>
      </c>
    </row>
    <row r="3282" spans="1:9" x14ac:dyDescent="0.3">
      <c r="A3282">
        <v>1189833</v>
      </c>
      <c r="B3282" s="16">
        <v>44278</v>
      </c>
      <c r="C3282" t="s">
        <v>22</v>
      </c>
      <c r="D3282">
        <v>128</v>
      </c>
      <c r="E3282">
        <v>4608</v>
      </c>
      <c r="F3282">
        <v>2718.7200000000003</v>
      </c>
      <c r="G3282" t="s">
        <v>31</v>
      </c>
      <c r="H3282" t="s">
        <v>32</v>
      </c>
      <c r="I3282" t="s">
        <v>35</v>
      </c>
    </row>
    <row r="3283" spans="1:9" x14ac:dyDescent="0.3">
      <c r="A3283">
        <v>1185732</v>
      </c>
      <c r="B3283" s="16">
        <v>44278</v>
      </c>
      <c r="C3283" t="s">
        <v>20</v>
      </c>
      <c r="D3283">
        <v>91</v>
      </c>
      <c r="E3283">
        <v>4732</v>
      </c>
      <c r="F3283">
        <v>2271.36</v>
      </c>
      <c r="G3283" t="s">
        <v>48</v>
      </c>
      <c r="H3283" t="s">
        <v>72</v>
      </c>
      <c r="I3283" t="s">
        <v>73</v>
      </c>
    </row>
    <row r="3284" spans="1:9" x14ac:dyDescent="0.3">
      <c r="A3284">
        <v>1128299</v>
      </c>
      <c r="B3284" s="16">
        <v>44278</v>
      </c>
      <c r="C3284" t="s">
        <v>20</v>
      </c>
      <c r="D3284">
        <v>88</v>
      </c>
      <c r="E3284">
        <v>4752</v>
      </c>
      <c r="F3284">
        <v>2138.3999999999996</v>
      </c>
      <c r="G3284" t="s">
        <v>31</v>
      </c>
      <c r="H3284" t="s">
        <v>80</v>
      </c>
      <c r="I3284" t="s">
        <v>63</v>
      </c>
    </row>
    <row r="3285" spans="1:9" x14ac:dyDescent="0.3">
      <c r="A3285">
        <v>1185732</v>
      </c>
      <c r="B3285" s="16">
        <v>44278</v>
      </c>
      <c r="C3285" t="s">
        <v>20</v>
      </c>
      <c r="D3285">
        <v>112</v>
      </c>
      <c r="E3285">
        <v>4816</v>
      </c>
      <c r="F3285">
        <v>1974.56</v>
      </c>
      <c r="G3285" t="s">
        <v>48</v>
      </c>
      <c r="H3285" t="s">
        <v>72</v>
      </c>
      <c r="I3285" t="s">
        <v>73</v>
      </c>
    </row>
    <row r="3286" spans="1:9" x14ac:dyDescent="0.3">
      <c r="A3286">
        <v>1185732</v>
      </c>
      <c r="B3286" s="16">
        <v>44278</v>
      </c>
      <c r="C3286" t="s">
        <v>17</v>
      </c>
      <c r="D3286">
        <v>162</v>
      </c>
      <c r="E3286">
        <v>4860</v>
      </c>
      <c r="F3286">
        <v>1846.8</v>
      </c>
      <c r="G3286" t="s">
        <v>48</v>
      </c>
      <c r="H3286" t="s">
        <v>72</v>
      </c>
      <c r="I3286" t="s">
        <v>73</v>
      </c>
    </row>
    <row r="3287" spans="1:9" x14ac:dyDescent="0.3">
      <c r="A3287">
        <v>1128299</v>
      </c>
      <c r="B3287" s="16">
        <v>44278</v>
      </c>
      <c r="C3287" t="s">
        <v>17</v>
      </c>
      <c r="D3287">
        <v>128</v>
      </c>
      <c r="E3287">
        <v>4864</v>
      </c>
      <c r="F3287">
        <v>2383.36</v>
      </c>
      <c r="G3287" t="s">
        <v>31</v>
      </c>
      <c r="H3287" t="s">
        <v>80</v>
      </c>
      <c r="I3287" t="s">
        <v>63</v>
      </c>
    </row>
    <row r="3288" spans="1:9" x14ac:dyDescent="0.3">
      <c r="A3288">
        <v>1189833</v>
      </c>
      <c r="B3288" s="16">
        <v>44278</v>
      </c>
      <c r="C3288" t="s">
        <v>22</v>
      </c>
      <c r="D3288">
        <v>106</v>
      </c>
      <c r="E3288">
        <v>4876</v>
      </c>
      <c r="F3288">
        <v>3315.6800000000003</v>
      </c>
      <c r="G3288" t="s">
        <v>31</v>
      </c>
      <c r="H3288" t="s">
        <v>32</v>
      </c>
      <c r="I3288" t="s">
        <v>35</v>
      </c>
    </row>
    <row r="3289" spans="1:9" x14ac:dyDescent="0.3">
      <c r="A3289">
        <v>1185732</v>
      </c>
      <c r="B3289" s="16">
        <v>44278</v>
      </c>
      <c r="C3289" t="s">
        <v>17</v>
      </c>
      <c r="D3289">
        <v>143</v>
      </c>
      <c r="E3289">
        <v>5434</v>
      </c>
      <c r="F3289">
        <v>2553.98</v>
      </c>
      <c r="G3289" t="s">
        <v>48</v>
      </c>
      <c r="H3289" t="s">
        <v>72</v>
      </c>
      <c r="I3289" t="s">
        <v>73</v>
      </c>
    </row>
    <row r="3290" spans="1:9" x14ac:dyDescent="0.3">
      <c r="A3290">
        <v>1197831</v>
      </c>
      <c r="B3290" s="16">
        <v>44278</v>
      </c>
      <c r="C3290" t="s">
        <v>19</v>
      </c>
      <c r="D3290">
        <v>163</v>
      </c>
      <c r="E3290">
        <v>6031</v>
      </c>
      <c r="F3290">
        <v>3136.12</v>
      </c>
      <c r="G3290" t="s">
        <v>27</v>
      </c>
      <c r="H3290" t="s">
        <v>55</v>
      </c>
      <c r="I3290" t="s">
        <v>56</v>
      </c>
    </row>
    <row r="3291" spans="1:9" x14ac:dyDescent="0.3">
      <c r="A3291">
        <v>1197831</v>
      </c>
      <c r="B3291" s="16">
        <v>44278</v>
      </c>
      <c r="C3291" t="s">
        <v>19</v>
      </c>
      <c r="D3291">
        <v>195</v>
      </c>
      <c r="E3291">
        <v>6045</v>
      </c>
      <c r="F3291">
        <v>2841.1499999999996</v>
      </c>
      <c r="G3291" t="s">
        <v>27</v>
      </c>
      <c r="H3291" t="s">
        <v>55</v>
      </c>
      <c r="I3291" t="s">
        <v>56</v>
      </c>
    </row>
    <row r="3292" spans="1:9" x14ac:dyDescent="0.3">
      <c r="A3292">
        <v>1128299</v>
      </c>
      <c r="B3292" s="16">
        <v>44278</v>
      </c>
      <c r="C3292" t="s">
        <v>22</v>
      </c>
      <c r="D3292">
        <v>100</v>
      </c>
      <c r="E3292">
        <v>55000.000000000007</v>
      </c>
      <c r="F3292">
        <v>22000.000000000004</v>
      </c>
      <c r="G3292" t="s">
        <v>48</v>
      </c>
      <c r="H3292" t="s">
        <v>72</v>
      </c>
      <c r="I3292" t="s">
        <v>73</v>
      </c>
    </row>
    <row r="3293" spans="1:9" x14ac:dyDescent="0.3">
      <c r="A3293">
        <v>1185732</v>
      </c>
      <c r="B3293" s="16">
        <v>44278</v>
      </c>
      <c r="C3293" t="s">
        <v>22</v>
      </c>
      <c r="D3293">
        <v>100</v>
      </c>
      <c r="E3293">
        <v>55000.000000000007</v>
      </c>
      <c r="F3293">
        <v>22000.000000000004</v>
      </c>
      <c r="G3293" t="s">
        <v>31</v>
      </c>
      <c r="H3293" t="s">
        <v>80</v>
      </c>
      <c r="I3293" t="s">
        <v>63</v>
      </c>
    </row>
    <row r="3294" spans="1:9" x14ac:dyDescent="0.3">
      <c r="A3294">
        <v>1128299</v>
      </c>
      <c r="B3294" s="16">
        <v>44278</v>
      </c>
      <c r="C3294" t="s">
        <v>21</v>
      </c>
      <c r="D3294">
        <v>250</v>
      </c>
      <c r="E3294">
        <v>125000</v>
      </c>
      <c r="F3294">
        <v>43750</v>
      </c>
      <c r="G3294" t="s">
        <v>48</v>
      </c>
      <c r="H3294" t="s">
        <v>72</v>
      </c>
      <c r="I3294" t="s">
        <v>73</v>
      </c>
    </row>
    <row r="3295" spans="1:9" x14ac:dyDescent="0.3">
      <c r="A3295">
        <v>1185732</v>
      </c>
      <c r="B3295" s="16">
        <v>44278</v>
      </c>
      <c r="C3295" t="s">
        <v>21</v>
      </c>
      <c r="D3295">
        <v>250</v>
      </c>
      <c r="E3295">
        <v>125000</v>
      </c>
      <c r="F3295">
        <v>43750</v>
      </c>
      <c r="G3295" t="s">
        <v>31</v>
      </c>
      <c r="H3295" t="s">
        <v>80</v>
      </c>
      <c r="I3295" t="s">
        <v>63</v>
      </c>
    </row>
    <row r="3296" spans="1:9" x14ac:dyDescent="0.3">
      <c r="A3296">
        <v>1128299</v>
      </c>
      <c r="B3296" s="16">
        <v>44278</v>
      </c>
      <c r="C3296" t="s">
        <v>23</v>
      </c>
      <c r="D3296">
        <v>300</v>
      </c>
      <c r="E3296">
        <v>150000</v>
      </c>
      <c r="F3296">
        <v>45000</v>
      </c>
      <c r="G3296" t="s">
        <v>48</v>
      </c>
      <c r="H3296" t="s">
        <v>72</v>
      </c>
      <c r="I3296" t="s">
        <v>73</v>
      </c>
    </row>
    <row r="3297" spans="1:9" x14ac:dyDescent="0.3">
      <c r="A3297">
        <v>1185732</v>
      </c>
      <c r="B3297" s="16">
        <v>44278</v>
      </c>
      <c r="C3297" t="s">
        <v>23</v>
      </c>
      <c r="D3297">
        <v>300</v>
      </c>
      <c r="E3297">
        <v>150000</v>
      </c>
      <c r="F3297">
        <v>45000</v>
      </c>
      <c r="G3297" t="s">
        <v>31</v>
      </c>
      <c r="H3297" t="s">
        <v>80</v>
      </c>
      <c r="I3297" t="s">
        <v>63</v>
      </c>
    </row>
    <row r="3298" spans="1:9" x14ac:dyDescent="0.3">
      <c r="A3298">
        <v>1128299</v>
      </c>
      <c r="B3298" s="16">
        <v>44278</v>
      </c>
      <c r="C3298" t="s">
        <v>19</v>
      </c>
      <c r="D3298">
        <v>325</v>
      </c>
      <c r="E3298">
        <v>162500</v>
      </c>
      <c r="F3298">
        <v>56875</v>
      </c>
      <c r="G3298" t="s">
        <v>48</v>
      </c>
      <c r="H3298" t="s">
        <v>72</v>
      </c>
      <c r="I3298" t="s">
        <v>73</v>
      </c>
    </row>
    <row r="3299" spans="1:9" x14ac:dyDescent="0.3">
      <c r="A3299">
        <v>1185732</v>
      </c>
      <c r="B3299" s="16">
        <v>44278</v>
      </c>
      <c r="C3299" t="s">
        <v>19</v>
      </c>
      <c r="D3299">
        <v>325</v>
      </c>
      <c r="E3299">
        <v>162500</v>
      </c>
      <c r="F3299">
        <v>56875</v>
      </c>
      <c r="G3299" t="s">
        <v>31</v>
      </c>
      <c r="H3299" t="s">
        <v>80</v>
      </c>
      <c r="I3299" t="s">
        <v>63</v>
      </c>
    </row>
    <row r="3300" spans="1:9" x14ac:dyDescent="0.3">
      <c r="A3300">
        <v>1128299</v>
      </c>
      <c r="B3300" s="16">
        <v>44278</v>
      </c>
      <c r="C3300" t="s">
        <v>17</v>
      </c>
      <c r="D3300">
        <v>475</v>
      </c>
      <c r="E3300">
        <v>190000</v>
      </c>
      <c r="F3300">
        <v>66500</v>
      </c>
      <c r="G3300" t="s">
        <v>48</v>
      </c>
      <c r="H3300" t="s">
        <v>72</v>
      </c>
      <c r="I3300" t="s">
        <v>73</v>
      </c>
    </row>
    <row r="3301" spans="1:9" x14ac:dyDescent="0.3">
      <c r="A3301">
        <v>1185732</v>
      </c>
      <c r="B3301" s="16">
        <v>44278</v>
      </c>
      <c r="C3301" t="s">
        <v>17</v>
      </c>
      <c r="D3301">
        <v>475</v>
      </c>
      <c r="E3301">
        <v>190000</v>
      </c>
      <c r="F3301">
        <v>66500</v>
      </c>
      <c r="G3301" t="s">
        <v>31</v>
      </c>
      <c r="H3301" t="s">
        <v>80</v>
      </c>
      <c r="I3301" t="s">
        <v>63</v>
      </c>
    </row>
    <row r="3302" spans="1:9" x14ac:dyDescent="0.3">
      <c r="A3302">
        <v>1128299</v>
      </c>
      <c r="B3302" s="16">
        <v>44278</v>
      </c>
      <c r="C3302" t="s">
        <v>20</v>
      </c>
      <c r="D3302">
        <v>350</v>
      </c>
      <c r="E3302">
        <v>192499.99999999997</v>
      </c>
      <c r="F3302">
        <v>67374.999999999985</v>
      </c>
      <c r="G3302" t="s">
        <v>48</v>
      </c>
      <c r="H3302" t="s">
        <v>72</v>
      </c>
      <c r="I3302" t="s">
        <v>73</v>
      </c>
    </row>
    <row r="3303" spans="1:9" x14ac:dyDescent="0.3">
      <c r="A3303">
        <v>1185732</v>
      </c>
      <c r="B3303" s="16">
        <v>44278</v>
      </c>
      <c r="C3303" t="s">
        <v>20</v>
      </c>
      <c r="D3303">
        <v>350</v>
      </c>
      <c r="E3303">
        <v>192499.99999999997</v>
      </c>
      <c r="F3303">
        <v>67374.999999999985</v>
      </c>
      <c r="G3303" t="s">
        <v>31</v>
      </c>
      <c r="H3303" t="s">
        <v>80</v>
      </c>
      <c r="I3303" t="s">
        <v>63</v>
      </c>
    </row>
    <row r="3304" spans="1:9" x14ac:dyDescent="0.3">
      <c r="A3304">
        <v>1189833</v>
      </c>
      <c r="B3304" s="16">
        <v>44278</v>
      </c>
      <c r="C3304" t="s">
        <v>22</v>
      </c>
      <c r="D3304">
        <v>425</v>
      </c>
      <c r="E3304">
        <v>212500</v>
      </c>
      <c r="F3304">
        <v>116875.00000000001</v>
      </c>
      <c r="G3304" t="s">
        <v>31</v>
      </c>
      <c r="H3304" t="s">
        <v>32</v>
      </c>
      <c r="I3304" t="s">
        <v>35</v>
      </c>
    </row>
    <row r="3305" spans="1:9" x14ac:dyDescent="0.3">
      <c r="A3305">
        <v>1197831</v>
      </c>
      <c r="B3305" s="16">
        <v>44278</v>
      </c>
      <c r="C3305" t="s">
        <v>19</v>
      </c>
      <c r="D3305">
        <v>650</v>
      </c>
      <c r="E3305">
        <v>260000</v>
      </c>
      <c r="F3305">
        <v>103999.99999999999</v>
      </c>
      <c r="G3305" t="s">
        <v>27</v>
      </c>
      <c r="H3305" t="s">
        <v>55</v>
      </c>
      <c r="I3305" t="s">
        <v>56</v>
      </c>
    </row>
    <row r="3306" spans="1:9" x14ac:dyDescent="0.3">
      <c r="A3306">
        <v>1197831</v>
      </c>
      <c r="B3306" s="16">
        <v>44279</v>
      </c>
      <c r="C3306" t="s">
        <v>20</v>
      </c>
      <c r="D3306">
        <v>124</v>
      </c>
      <c r="E3306">
        <v>3472</v>
      </c>
      <c r="F3306">
        <v>1909.5999999999997</v>
      </c>
      <c r="G3306" t="s">
        <v>27</v>
      </c>
      <c r="H3306" t="s">
        <v>55</v>
      </c>
      <c r="I3306" t="s">
        <v>56</v>
      </c>
    </row>
    <row r="3307" spans="1:9" x14ac:dyDescent="0.3">
      <c r="A3307">
        <v>1197831</v>
      </c>
      <c r="B3307" s="16">
        <v>44279</v>
      </c>
      <c r="C3307" t="s">
        <v>20</v>
      </c>
      <c r="D3307">
        <v>166</v>
      </c>
      <c r="E3307">
        <v>3652</v>
      </c>
      <c r="F3307">
        <v>1570.3599999999997</v>
      </c>
      <c r="G3307" t="s">
        <v>27</v>
      </c>
      <c r="H3307" t="s">
        <v>55</v>
      </c>
      <c r="I3307" t="s">
        <v>56</v>
      </c>
    </row>
    <row r="3308" spans="1:9" x14ac:dyDescent="0.3">
      <c r="A3308">
        <v>1197831</v>
      </c>
      <c r="B3308" s="16">
        <v>44279</v>
      </c>
      <c r="C3308" t="s">
        <v>20</v>
      </c>
      <c r="D3308">
        <v>475</v>
      </c>
      <c r="E3308">
        <v>142500</v>
      </c>
      <c r="F3308">
        <v>56999.999999999993</v>
      </c>
      <c r="G3308" t="s">
        <v>27</v>
      </c>
      <c r="H3308" t="s">
        <v>55</v>
      </c>
      <c r="I3308" t="s">
        <v>56</v>
      </c>
    </row>
    <row r="3309" spans="1:9" x14ac:dyDescent="0.3">
      <c r="A3309">
        <v>1189833</v>
      </c>
      <c r="B3309" s="16">
        <v>44280</v>
      </c>
      <c r="C3309" t="s">
        <v>22</v>
      </c>
      <c r="D3309">
        <v>53</v>
      </c>
      <c r="E3309">
        <v>2173</v>
      </c>
      <c r="F3309">
        <v>695.36</v>
      </c>
      <c r="G3309" t="s">
        <v>31</v>
      </c>
      <c r="H3309" t="s">
        <v>88</v>
      </c>
      <c r="I3309" t="s">
        <v>89</v>
      </c>
    </row>
    <row r="3310" spans="1:9" x14ac:dyDescent="0.3">
      <c r="A3310">
        <v>1189833</v>
      </c>
      <c r="B3310" s="16">
        <v>44280</v>
      </c>
      <c r="C3310" t="s">
        <v>22</v>
      </c>
      <c r="D3310">
        <v>53</v>
      </c>
      <c r="E3310">
        <v>2915</v>
      </c>
      <c r="F3310">
        <v>1253.45</v>
      </c>
      <c r="G3310" t="s">
        <v>31</v>
      </c>
      <c r="H3310" t="s">
        <v>88</v>
      </c>
      <c r="I3310" t="s">
        <v>89</v>
      </c>
    </row>
    <row r="3311" spans="1:9" x14ac:dyDescent="0.3">
      <c r="A3311">
        <v>1197831</v>
      </c>
      <c r="B3311" s="16">
        <v>44280</v>
      </c>
      <c r="C3311" t="s">
        <v>21</v>
      </c>
      <c r="D3311">
        <v>124</v>
      </c>
      <c r="E3311">
        <v>3100</v>
      </c>
      <c r="F3311">
        <v>1736.0000000000002</v>
      </c>
      <c r="G3311" t="s">
        <v>27</v>
      </c>
      <c r="H3311" t="s">
        <v>55</v>
      </c>
      <c r="I3311" t="s">
        <v>56</v>
      </c>
    </row>
    <row r="3312" spans="1:9" x14ac:dyDescent="0.3">
      <c r="A3312">
        <v>1189833</v>
      </c>
      <c r="B3312" s="16">
        <v>44280</v>
      </c>
      <c r="C3312" t="s">
        <v>21</v>
      </c>
      <c r="D3312">
        <v>88</v>
      </c>
      <c r="E3312">
        <v>3256</v>
      </c>
      <c r="F3312">
        <v>1269.8399999999999</v>
      </c>
      <c r="G3312" t="s">
        <v>31</v>
      </c>
      <c r="H3312" t="s">
        <v>88</v>
      </c>
      <c r="I3312" t="s">
        <v>89</v>
      </c>
    </row>
    <row r="3313" spans="1:9" x14ac:dyDescent="0.3">
      <c r="A3313">
        <v>1197831</v>
      </c>
      <c r="B3313" s="16">
        <v>44280</v>
      </c>
      <c r="C3313" t="s">
        <v>21</v>
      </c>
      <c r="D3313">
        <v>101</v>
      </c>
      <c r="E3313">
        <v>3333</v>
      </c>
      <c r="F3313">
        <v>2133.12</v>
      </c>
      <c r="G3313" t="s">
        <v>27</v>
      </c>
      <c r="H3313" t="s">
        <v>55</v>
      </c>
      <c r="I3313" t="s">
        <v>56</v>
      </c>
    </row>
    <row r="3314" spans="1:9" x14ac:dyDescent="0.3">
      <c r="A3314">
        <v>1189833</v>
      </c>
      <c r="B3314" s="16">
        <v>44280</v>
      </c>
      <c r="C3314" t="s">
        <v>21</v>
      </c>
      <c r="D3314">
        <v>83</v>
      </c>
      <c r="E3314">
        <v>4150</v>
      </c>
      <c r="F3314">
        <v>1908.9999999999998</v>
      </c>
      <c r="G3314" t="s">
        <v>31</v>
      </c>
      <c r="H3314" t="s">
        <v>88</v>
      </c>
      <c r="I3314" t="s">
        <v>89</v>
      </c>
    </row>
    <row r="3315" spans="1:9" x14ac:dyDescent="0.3">
      <c r="A3315">
        <v>1189833</v>
      </c>
      <c r="B3315" s="16">
        <v>44280</v>
      </c>
      <c r="C3315" t="s">
        <v>19</v>
      </c>
      <c r="D3315">
        <v>136</v>
      </c>
      <c r="E3315">
        <v>4896</v>
      </c>
      <c r="F3315">
        <v>2203.2000000000003</v>
      </c>
      <c r="G3315" t="s">
        <v>31</v>
      </c>
      <c r="H3315" t="s">
        <v>88</v>
      </c>
      <c r="I3315" t="s">
        <v>89</v>
      </c>
    </row>
    <row r="3316" spans="1:9" x14ac:dyDescent="0.3">
      <c r="A3316">
        <v>1189833</v>
      </c>
      <c r="B3316" s="16">
        <v>44280</v>
      </c>
      <c r="C3316" t="s">
        <v>23</v>
      </c>
      <c r="D3316">
        <v>98</v>
      </c>
      <c r="E3316">
        <v>4900</v>
      </c>
      <c r="F3316">
        <v>1862</v>
      </c>
      <c r="G3316" t="s">
        <v>31</v>
      </c>
      <c r="H3316" t="s">
        <v>88</v>
      </c>
      <c r="I3316" t="s">
        <v>89</v>
      </c>
    </row>
    <row r="3317" spans="1:9" x14ac:dyDescent="0.3">
      <c r="A3317">
        <v>1189833</v>
      </c>
      <c r="B3317" s="16">
        <v>44280</v>
      </c>
      <c r="C3317" t="s">
        <v>20</v>
      </c>
      <c r="D3317">
        <v>124</v>
      </c>
      <c r="E3317">
        <v>5456</v>
      </c>
      <c r="F3317">
        <v>2073.2800000000002</v>
      </c>
      <c r="G3317" t="s">
        <v>31</v>
      </c>
      <c r="H3317" t="s">
        <v>88</v>
      </c>
      <c r="I3317" t="s">
        <v>89</v>
      </c>
    </row>
    <row r="3318" spans="1:9" x14ac:dyDescent="0.3">
      <c r="A3318">
        <v>1189833</v>
      </c>
      <c r="B3318" s="16">
        <v>44280</v>
      </c>
      <c r="C3318" t="s">
        <v>17</v>
      </c>
      <c r="D3318">
        <v>187</v>
      </c>
      <c r="E3318">
        <v>5610</v>
      </c>
      <c r="F3318">
        <v>2300.1</v>
      </c>
      <c r="G3318" t="s">
        <v>31</v>
      </c>
      <c r="H3318" t="s">
        <v>88</v>
      </c>
      <c r="I3318" t="s">
        <v>89</v>
      </c>
    </row>
    <row r="3319" spans="1:9" x14ac:dyDescent="0.3">
      <c r="A3319">
        <v>1189833</v>
      </c>
      <c r="B3319" s="16">
        <v>44280</v>
      </c>
      <c r="C3319" t="s">
        <v>19</v>
      </c>
      <c r="D3319">
        <v>112</v>
      </c>
      <c r="E3319">
        <v>5712</v>
      </c>
      <c r="F3319">
        <v>3027.36</v>
      </c>
      <c r="G3319" t="s">
        <v>31</v>
      </c>
      <c r="H3319" t="s">
        <v>88</v>
      </c>
      <c r="I3319" t="s">
        <v>89</v>
      </c>
    </row>
    <row r="3320" spans="1:9" x14ac:dyDescent="0.3">
      <c r="A3320">
        <v>1189833</v>
      </c>
      <c r="B3320" s="16">
        <v>44280</v>
      </c>
      <c r="C3320" t="s">
        <v>23</v>
      </c>
      <c r="D3320">
        <v>131</v>
      </c>
      <c r="E3320">
        <v>5764</v>
      </c>
      <c r="F3320">
        <v>1786.84</v>
      </c>
      <c r="G3320" t="s">
        <v>31</v>
      </c>
      <c r="H3320" t="s">
        <v>88</v>
      </c>
      <c r="I3320" t="s">
        <v>89</v>
      </c>
    </row>
    <row r="3321" spans="1:9" x14ac:dyDescent="0.3">
      <c r="A3321">
        <v>1189833</v>
      </c>
      <c r="B3321" s="16">
        <v>44280</v>
      </c>
      <c r="C3321" t="s">
        <v>20</v>
      </c>
      <c r="D3321">
        <v>112</v>
      </c>
      <c r="E3321">
        <v>5824</v>
      </c>
      <c r="F3321">
        <v>2853.7599999999998</v>
      </c>
      <c r="G3321" t="s">
        <v>31</v>
      </c>
      <c r="H3321" t="s">
        <v>88</v>
      </c>
      <c r="I3321" t="s">
        <v>89</v>
      </c>
    </row>
    <row r="3322" spans="1:9" x14ac:dyDescent="0.3">
      <c r="A3322">
        <v>1189833</v>
      </c>
      <c r="B3322" s="16">
        <v>44280</v>
      </c>
      <c r="C3322" t="s">
        <v>17</v>
      </c>
      <c r="D3322">
        <v>165</v>
      </c>
      <c r="E3322">
        <v>7260</v>
      </c>
      <c r="F3322">
        <v>3630</v>
      </c>
      <c r="G3322" t="s">
        <v>31</v>
      </c>
      <c r="H3322" t="s">
        <v>88</v>
      </c>
      <c r="I3322" t="s">
        <v>89</v>
      </c>
    </row>
    <row r="3323" spans="1:9" x14ac:dyDescent="0.3">
      <c r="A3323">
        <v>1189833</v>
      </c>
      <c r="B3323" s="16">
        <v>44280</v>
      </c>
      <c r="C3323" t="s">
        <v>22</v>
      </c>
      <c r="D3323">
        <v>175</v>
      </c>
      <c r="E3323">
        <v>105000.00000000001</v>
      </c>
      <c r="F3323">
        <v>31500.000000000004</v>
      </c>
      <c r="G3323" t="s">
        <v>31</v>
      </c>
      <c r="H3323" t="s">
        <v>88</v>
      </c>
      <c r="I3323" t="s">
        <v>89</v>
      </c>
    </row>
    <row r="3324" spans="1:9" x14ac:dyDescent="0.3">
      <c r="A3324">
        <v>1197831</v>
      </c>
      <c r="B3324" s="16">
        <v>44280</v>
      </c>
      <c r="C3324" t="s">
        <v>21</v>
      </c>
      <c r="D3324">
        <v>375</v>
      </c>
      <c r="E3324">
        <v>131250</v>
      </c>
      <c r="F3324">
        <v>65625</v>
      </c>
      <c r="G3324" t="s">
        <v>27</v>
      </c>
      <c r="H3324" t="s">
        <v>55</v>
      </c>
      <c r="I3324" t="s">
        <v>56</v>
      </c>
    </row>
    <row r="3325" spans="1:9" x14ac:dyDescent="0.3">
      <c r="A3325">
        <v>1189833</v>
      </c>
      <c r="B3325" s="16">
        <v>44280</v>
      </c>
      <c r="C3325" t="s">
        <v>21</v>
      </c>
      <c r="D3325">
        <v>275</v>
      </c>
      <c r="E3325">
        <v>151250.00000000003</v>
      </c>
      <c r="F3325">
        <v>52937.500000000007</v>
      </c>
      <c r="G3325" t="s">
        <v>31</v>
      </c>
      <c r="H3325" t="s">
        <v>88</v>
      </c>
      <c r="I3325" t="s">
        <v>89</v>
      </c>
    </row>
    <row r="3326" spans="1:9" x14ac:dyDescent="0.3">
      <c r="A3326">
        <v>1189833</v>
      </c>
      <c r="B3326" s="16">
        <v>44280</v>
      </c>
      <c r="C3326" t="s">
        <v>23</v>
      </c>
      <c r="D3326">
        <v>375</v>
      </c>
      <c r="E3326">
        <v>206250.00000000003</v>
      </c>
      <c r="F3326">
        <v>51562.500000000007</v>
      </c>
      <c r="G3326" t="s">
        <v>31</v>
      </c>
      <c r="H3326" t="s">
        <v>88</v>
      </c>
      <c r="I3326" t="s">
        <v>89</v>
      </c>
    </row>
    <row r="3327" spans="1:9" x14ac:dyDescent="0.3">
      <c r="A3327">
        <v>1189833</v>
      </c>
      <c r="B3327" s="16">
        <v>44280</v>
      </c>
      <c r="C3327" t="s">
        <v>19</v>
      </c>
      <c r="D3327">
        <v>400</v>
      </c>
      <c r="E3327">
        <v>220000.00000000003</v>
      </c>
      <c r="F3327">
        <v>88000.000000000015</v>
      </c>
      <c r="G3327" t="s">
        <v>31</v>
      </c>
      <c r="H3327" t="s">
        <v>88</v>
      </c>
      <c r="I3327" t="s">
        <v>89</v>
      </c>
    </row>
    <row r="3328" spans="1:9" x14ac:dyDescent="0.3">
      <c r="A3328">
        <v>1189833</v>
      </c>
      <c r="B3328" s="16">
        <v>44280</v>
      </c>
      <c r="C3328" t="s">
        <v>20</v>
      </c>
      <c r="D3328">
        <v>400</v>
      </c>
      <c r="E3328">
        <v>220000.00000000003</v>
      </c>
      <c r="F3328">
        <v>77000</v>
      </c>
      <c r="G3328" t="s">
        <v>31</v>
      </c>
      <c r="H3328" t="s">
        <v>88</v>
      </c>
      <c r="I3328" t="s">
        <v>89</v>
      </c>
    </row>
    <row r="3329" spans="1:9" x14ac:dyDescent="0.3">
      <c r="A3329">
        <v>1189833</v>
      </c>
      <c r="B3329" s="16">
        <v>44280</v>
      </c>
      <c r="C3329" t="s">
        <v>17</v>
      </c>
      <c r="D3329">
        <v>550</v>
      </c>
      <c r="E3329">
        <v>247500</v>
      </c>
      <c r="F3329">
        <v>86625</v>
      </c>
      <c r="G3329" t="s">
        <v>31</v>
      </c>
      <c r="H3329" t="s">
        <v>88</v>
      </c>
      <c r="I3329" t="s">
        <v>89</v>
      </c>
    </row>
    <row r="3330" spans="1:9" x14ac:dyDescent="0.3">
      <c r="A3330">
        <v>1197831</v>
      </c>
      <c r="B3330" s="16">
        <v>44281</v>
      </c>
      <c r="C3330" t="s">
        <v>22</v>
      </c>
      <c r="D3330">
        <v>88</v>
      </c>
      <c r="E3330">
        <v>2376</v>
      </c>
      <c r="F3330">
        <v>974.16</v>
      </c>
      <c r="G3330" t="s">
        <v>27</v>
      </c>
      <c r="H3330" t="s">
        <v>55</v>
      </c>
      <c r="I3330" t="s">
        <v>56</v>
      </c>
    </row>
    <row r="3331" spans="1:9" x14ac:dyDescent="0.3">
      <c r="A3331">
        <v>1197831</v>
      </c>
      <c r="B3331" s="16">
        <v>44281</v>
      </c>
      <c r="C3331" t="s">
        <v>22</v>
      </c>
      <c r="D3331">
        <v>69</v>
      </c>
      <c r="E3331">
        <v>2691</v>
      </c>
      <c r="F3331">
        <v>1264.77</v>
      </c>
      <c r="G3331" t="s">
        <v>27</v>
      </c>
      <c r="H3331" t="s">
        <v>55</v>
      </c>
      <c r="I3331" t="s">
        <v>56</v>
      </c>
    </row>
    <row r="3332" spans="1:9" x14ac:dyDescent="0.3">
      <c r="A3332">
        <v>1197831</v>
      </c>
      <c r="B3332" s="16">
        <v>44281</v>
      </c>
      <c r="C3332" t="s">
        <v>22</v>
      </c>
      <c r="D3332">
        <v>275</v>
      </c>
      <c r="E3332">
        <v>110000</v>
      </c>
      <c r="F3332">
        <v>38500</v>
      </c>
      <c r="G3332" t="s">
        <v>27</v>
      </c>
      <c r="H3332" t="s">
        <v>55</v>
      </c>
      <c r="I3332" t="s">
        <v>56</v>
      </c>
    </row>
    <row r="3333" spans="1:9" x14ac:dyDescent="0.3">
      <c r="A3333">
        <v>1197831</v>
      </c>
      <c r="B3333" s="16">
        <v>44282</v>
      </c>
      <c r="C3333" t="s">
        <v>23</v>
      </c>
      <c r="D3333">
        <v>145</v>
      </c>
      <c r="E3333">
        <v>3625</v>
      </c>
      <c r="F3333">
        <v>2211.2500000000005</v>
      </c>
      <c r="G3333" t="s">
        <v>27</v>
      </c>
      <c r="H3333" t="s">
        <v>55</v>
      </c>
      <c r="I3333" t="s">
        <v>56</v>
      </c>
    </row>
    <row r="3334" spans="1:9" x14ac:dyDescent="0.3">
      <c r="A3334">
        <v>1197831</v>
      </c>
      <c r="B3334" s="16">
        <v>44282</v>
      </c>
      <c r="C3334" t="s">
        <v>23</v>
      </c>
      <c r="D3334">
        <v>111</v>
      </c>
      <c r="E3334">
        <v>3663</v>
      </c>
      <c r="F3334">
        <v>2417.58</v>
      </c>
      <c r="G3334" t="s">
        <v>27</v>
      </c>
      <c r="H3334" t="s">
        <v>55</v>
      </c>
      <c r="I3334" t="s">
        <v>56</v>
      </c>
    </row>
    <row r="3335" spans="1:9" x14ac:dyDescent="0.3">
      <c r="A3335">
        <v>1197831</v>
      </c>
      <c r="B3335" s="16">
        <v>44282</v>
      </c>
      <c r="C3335" t="s">
        <v>23</v>
      </c>
      <c r="D3335">
        <v>425</v>
      </c>
      <c r="E3335">
        <v>148750</v>
      </c>
      <c r="F3335">
        <v>81812.5</v>
      </c>
      <c r="G3335" t="s">
        <v>27</v>
      </c>
      <c r="H3335" t="s">
        <v>55</v>
      </c>
      <c r="I3335" t="s">
        <v>56</v>
      </c>
    </row>
    <row r="3336" spans="1:9" x14ac:dyDescent="0.3">
      <c r="A3336">
        <v>1197831</v>
      </c>
      <c r="B3336" s="16">
        <v>44283</v>
      </c>
      <c r="C3336" t="s">
        <v>17</v>
      </c>
      <c r="D3336">
        <v>203</v>
      </c>
      <c r="E3336">
        <v>2639</v>
      </c>
      <c r="F3336">
        <v>1187.55</v>
      </c>
      <c r="G3336" t="s">
        <v>27</v>
      </c>
      <c r="H3336" t="s">
        <v>55</v>
      </c>
      <c r="I3336" t="s">
        <v>56</v>
      </c>
    </row>
    <row r="3337" spans="1:9" x14ac:dyDescent="0.3">
      <c r="A3337">
        <v>1197831</v>
      </c>
      <c r="B3337" s="16">
        <v>44283</v>
      </c>
      <c r="C3337" t="s">
        <v>17</v>
      </c>
      <c r="D3337">
        <v>169</v>
      </c>
      <c r="E3337">
        <v>3211</v>
      </c>
      <c r="F3337">
        <v>1605.5</v>
      </c>
      <c r="G3337" t="s">
        <v>27</v>
      </c>
      <c r="H3337" t="s">
        <v>55</v>
      </c>
      <c r="I3337" t="s">
        <v>56</v>
      </c>
    </row>
    <row r="3338" spans="1:9" x14ac:dyDescent="0.3">
      <c r="A3338">
        <v>1197831</v>
      </c>
      <c r="B3338" s="16">
        <v>44283</v>
      </c>
      <c r="C3338" t="s">
        <v>17</v>
      </c>
      <c r="D3338">
        <v>675</v>
      </c>
      <c r="E3338">
        <v>135000</v>
      </c>
      <c r="F3338">
        <v>53999.999999999993</v>
      </c>
      <c r="G3338" t="s">
        <v>27</v>
      </c>
      <c r="H3338" t="s">
        <v>55</v>
      </c>
      <c r="I3338" t="s">
        <v>56</v>
      </c>
    </row>
    <row r="3339" spans="1:9" x14ac:dyDescent="0.3">
      <c r="A3339">
        <v>1197831</v>
      </c>
      <c r="B3339" s="16">
        <v>44284</v>
      </c>
      <c r="C3339" t="s">
        <v>19</v>
      </c>
      <c r="D3339">
        <v>203</v>
      </c>
      <c r="E3339">
        <v>3451</v>
      </c>
      <c r="F3339">
        <v>1449.4199999999998</v>
      </c>
      <c r="G3339" t="s">
        <v>27</v>
      </c>
      <c r="H3339" t="s">
        <v>55</v>
      </c>
      <c r="I3339" t="s">
        <v>56</v>
      </c>
    </row>
    <row r="3340" spans="1:9" x14ac:dyDescent="0.3">
      <c r="A3340">
        <v>1197831</v>
      </c>
      <c r="B3340" s="16">
        <v>44284</v>
      </c>
      <c r="C3340" t="s">
        <v>19</v>
      </c>
      <c r="D3340">
        <v>176</v>
      </c>
      <c r="E3340">
        <v>4224</v>
      </c>
      <c r="F3340">
        <v>2154.2400000000002</v>
      </c>
      <c r="G3340" t="s">
        <v>27</v>
      </c>
      <c r="H3340" t="s">
        <v>55</v>
      </c>
      <c r="I3340" t="s">
        <v>56</v>
      </c>
    </row>
    <row r="3341" spans="1:9" x14ac:dyDescent="0.3">
      <c r="A3341">
        <v>1197831</v>
      </c>
      <c r="B3341" s="16">
        <v>44284</v>
      </c>
      <c r="C3341" t="s">
        <v>19</v>
      </c>
      <c r="D3341">
        <v>675</v>
      </c>
      <c r="E3341">
        <v>168750.00000000006</v>
      </c>
      <c r="F3341">
        <v>67500.000000000015</v>
      </c>
      <c r="G3341" t="s">
        <v>27</v>
      </c>
      <c r="H3341" t="s">
        <v>55</v>
      </c>
      <c r="I3341" t="s">
        <v>56</v>
      </c>
    </row>
    <row r="3342" spans="1:9" x14ac:dyDescent="0.3">
      <c r="A3342">
        <v>1197831</v>
      </c>
      <c r="B3342" s="16">
        <v>44285</v>
      </c>
      <c r="C3342" t="s">
        <v>20</v>
      </c>
      <c r="D3342">
        <v>170</v>
      </c>
      <c r="E3342">
        <v>2550</v>
      </c>
      <c r="F3342">
        <v>1121.9999999999998</v>
      </c>
      <c r="G3342" t="s">
        <v>27</v>
      </c>
      <c r="H3342" t="s">
        <v>55</v>
      </c>
      <c r="I3342" t="s">
        <v>56</v>
      </c>
    </row>
    <row r="3343" spans="1:9" x14ac:dyDescent="0.3">
      <c r="A3343">
        <v>1197831</v>
      </c>
      <c r="B3343" s="16">
        <v>44285</v>
      </c>
      <c r="C3343" t="s">
        <v>20</v>
      </c>
      <c r="D3343">
        <v>135</v>
      </c>
      <c r="E3343">
        <v>2565</v>
      </c>
      <c r="F3343">
        <v>1410.7499999999998</v>
      </c>
      <c r="G3343" t="s">
        <v>27</v>
      </c>
      <c r="H3343" t="s">
        <v>55</v>
      </c>
      <c r="I3343" t="s">
        <v>56</v>
      </c>
    </row>
    <row r="3344" spans="1:9" x14ac:dyDescent="0.3">
      <c r="A3344">
        <v>1197831</v>
      </c>
      <c r="B3344" s="16">
        <v>44285</v>
      </c>
      <c r="C3344" t="s">
        <v>20</v>
      </c>
      <c r="D3344">
        <v>500</v>
      </c>
      <c r="E3344">
        <v>99999.999999999985</v>
      </c>
      <c r="F3344">
        <v>39999.999999999993</v>
      </c>
      <c r="G3344" t="s">
        <v>27</v>
      </c>
      <c r="H3344" t="s">
        <v>55</v>
      </c>
      <c r="I3344" t="s">
        <v>56</v>
      </c>
    </row>
    <row r="3345" spans="1:9" x14ac:dyDescent="0.3">
      <c r="A3345">
        <v>1197831</v>
      </c>
      <c r="B3345" s="16">
        <v>44286</v>
      </c>
      <c r="C3345" t="s">
        <v>21</v>
      </c>
      <c r="D3345">
        <v>128</v>
      </c>
      <c r="E3345">
        <v>2560</v>
      </c>
      <c r="F3345">
        <v>1433.6000000000001</v>
      </c>
      <c r="G3345" t="s">
        <v>27</v>
      </c>
      <c r="H3345" t="s">
        <v>55</v>
      </c>
      <c r="I3345" t="s">
        <v>56</v>
      </c>
    </row>
    <row r="3346" spans="1:9" x14ac:dyDescent="0.3">
      <c r="A3346">
        <v>1197831</v>
      </c>
      <c r="B3346" s="16">
        <v>44286</v>
      </c>
      <c r="C3346" t="s">
        <v>21</v>
      </c>
      <c r="D3346">
        <v>112</v>
      </c>
      <c r="E3346">
        <v>2576</v>
      </c>
      <c r="F3346">
        <v>1674.4</v>
      </c>
      <c r="G3346" t="s">
        <v>27</v>
      </c>
      <c r="H3346" t="s">
        <v>55</v>
      </c>
      <c r="I3346" t="s">
        <v>56</v>
      </c>
    </row>
    <row r="3347" spans="1:9" x14ac:dyDescent="0.3">
      <c r="A3347">
        <v>1197831</v>
      </c>
      <c r="B3347" s="16">
        <v>44286</v>
      </c>
      <c r="C3347" t="s">
        <v>21</v>
      </c>
      <c r="D3347">
        <v>400</v>
      </c>
      <c r="E3347">
        <v>100000.00000000003</v>
      </c>
      <c r="F3347">
        <v>50000.000000000015</v>
      </c>
      <c r="G3347" t="s">
        <v>27</v>
      </c>
      <c r="H3347" t="s">
        <v>55</v>
      </c>
      <c r="I3347" t="s">
        <v>56</v>
      </c>
    </row>
    <row r="3348" spans="1:9" x14ac:dyDescent="0.3">
      <c r="A3348">
        <v>1197831</v>
      </c>
      <c r="B3348" s="16">
        <v>44287</v>
      </c>
      <c r="C3348" t="s">
        <v>22</v>
      </c>
      <c r="D3348">
        <v>105</v>
      </c>
      <c r="E3348">
        <v>2100</v>
      </c>
      <c r="F3348">
        <v>798</v>
      </c>
      <c r="G3348" t="s">
        <v>27</v>
      </c>
      <c r="H3348" t="s">
        <v>55</v>
      </c>
      <c r="I3348" t="s">
        <v>56</v>
      </c>
    </row>
    <row r="3349" spans="1:9" x14ac:dyDescent="0.3">
      <c r="A3349">
        <v>1197831</v>
      </c>
      <c r="B3349" s="16">
        <v>44287</v>
      </c>
      <c r="C3349" t="s">
        <v>22</v>
      </c>
      <c r="D3349">
        <v>84</v>
      </c>
      <c r="E3349">
        <v>2352</v>
      </c>
      <c r="F3349">
        <v>1058.3999999999999</v>
      </c>
      <c r="G3349" t="s">
        <v>27</v>
      </c>
      <c r="H3349" t="s">
        <v>55</v>
      </c>
      <c r="I3349" t="s">
        <v>56</v>
      </c>
    </row>
    <row r="3350" spans="1:9" x14ac:dyDescent="0.3">
      <c r="A3350">
        <v>1197831</v>
      </c>
      <c r="B3350" s="16">
        <v>44287</v>
      </c>
      <c r="C3350" t="s">
        <v>22</v>
      </c>
      <c r="D3350">
        <v>300</v>
      </c>
      <c r="E3350">
        <v>90000</v>
      </c>
      <c r="F3350">
        <v>31499.999999999996</v>
      </c>
      <c r="G3350" t="s">
        <v>27</v>
      </c>
      <c r="H3350" t="s">
        <v>55</v>
      </c>
      <c r="I3350" t="s">
        <v>56</v>
      </c>
    </row>
    <row r="3351" spans="1:9" x14ac:dyDescent="0.3">
      <c r="A3351">
        <v>1197831</v>
      </c>
      <c r="B3351" s="16">
        <v>44288</v>
      </c>
      <c r="C3351" t="s">
        <v>23</v>
      </c>
      <c r="D3351">
        <v>196</v>
      </c>
      <c r="E3351">
        <v>3528</v>
      </c>
      <c r="F3351">
        <v>2152.0800000000004</v>
      </c>
      <c r="G3351" t="s">
        <v>27</v>
      </c>
      <c r="H3351" t="s">
        <v>55</v>
      </c>
      <c r="I3351" t="s">
        <v>56</v>
      </c>
    </row>
    <row r="3352" spans="1:9" x14ac:dyDescent="0.3">
      <c r="A3352">
        <v>1197831</v>
      </c>
      <c r="B3352" s="16">
        <v>44288</v>
      </c>
      <c r="C3352" t="s">
        <v>23</v>
      </c>
      <c r="D3352">
        <v>161</v>
      </c>
      <c r="E3352">
        <v>3864</v>
      </c>
      <c r="F3352">
        <v>2627.52</v>
      </c>
      <c r="G3352" t="s">
        <v>27</v>
      </c>
      <c r="H3352" t="s">
        <v>55</v>
      </c>
      <c r="I3352" t="s">
        <v>56</v>
      </c>
    </row>
    <row r="3353" spans="1:9" x14ac:dyDescent="0.3">
      <c r="A3353">
        <v>1197831</v>
      </c>
      <c r="B3353" s="16">
        <v>44288</v>
      </c>
      <c r="C3353" t="s">
        <v>23</v>
      </c>
      <c r="D3353">
        <v>575</v>
      </c>
      <c r="E3353">
        <v>143750.00000000003</v>
      </c>
      <c r="F3353">
        <v>79062.500000000029</v>
      </c>
      <c r="G3353" t="s">
        <v>27</v>
      </c>
      <c r="H3353" t="s">
        <v>55</v>
      </c>
      <c r="I3353" t="s">
        <v>56</v>
      </c>
    </row>
    <row r="3354" spans="1:9" x14ac:dyDescent="0.3">
      <c r="A3354">
        <v>1128299</v>
      </c>
      <c r="B3354" s="16">
        <v>44289</v>
      </c>
      <c r="C3354" t="s">
        <v>21</v>
      </c>
      <c r="D3354">
        <v>22</v>
      </c>
      <c r="E3354">
        <v>330</v>
      </c>
      <c r="F3354">
        <v>135.29999999999998</v>
      </c>
      <c r="G3354" t="s">
        <v>36</v>
      </c>
      <c r="H3354" t="s">
        <v>114</v>
      </c>
      <c r="I3354" t="s">
        <v>115</v>
      </c>
    </row>
    <row r="3355" spans="1:9" x14ac:dyDescent="0.3">
      <c r="A3355">
        <v>1128299</v>
      </c>
      <c r="B3355" s="16">
        <v>44289</v>
      </c>
      <c r="C3355" t="s">
        <v>20</v>
      </c>
      <c r="D3355">
        <v>41</v>
      </c>
      <c r="E3355">
        <v>369</v>
      </c>
      <c r="F3355">
        <v>158.66999999999999</v>
      </c>
      <c r="G3355" t="s">
        <v>36</v>
      </c>
      <c r="H3355" t="s">
        <v>114</v>
      </c>
      <c r="I3355" t="s">
        <v>115</v>
      </c>
    </row>
    <row r="3356" spans="1:9" x14ac:dyDescent="0.3">
      <c r="A3356">
        <v>1128299</v>
      </c>
      <c r="B3356" s="16">
        <v>44289</v>
      </c>
      <c r="C3356" t="s">
        <v>19</v>
      </c>
      <c r="D3356">
        <v>39</v>
      </c>
      <c r="E3356">
        <v>780</v>
      </c>
      <c r="F3356">
        <v>358.79999999999995</v>
      </c>
      <c r="G3356" t="s">
        <v>36</v>
      </c>
      <c r="H3356" t="s">
        <v>114</v>
      </c>
      <c r="I3356" t="s">
        <v>115</v>
      </c>
    </row>
    <row r="3357" spans="1:9" x14ac:dyDescent="0.3">
      <c r="A3357">
        <v>1128299</v>
      </c>
      <c r="B3357" s="16">
        <v>44289</v>
      </c>
      <c r="C3357" t="s">
        <v>22</v>
      </c>
      <c r="D3357">
        <v>26</v>
      </c>
      <c r="E3357">
        <v>1430</v>
      </c>
      <c r="F3357">
        <v>886.6</v>
      </c>
      <c r="G3357" t="s">
        <v>36</v>
      </c>
      <c r="H3357" t="s">
        <v>114</v>
      </c>
      <c r="I3357" t="s">
        <v>115</v>
      </c>
    </row>
    <row r="3358" spans="1:9" x14ac:dyDescent="0.3">
      <c r="A3358">
        <v>1128299</v>
      </c>
      <c r="B3358" s="16">
        <v>44289</v>
      </c>
      <c r="C3358" t="s">
        <v>17</v>
      </c>
      <c r="D3358">
        <v>122</v>
      </c>
      <c r="E3358">
        <v>2196</v>
      </c>
      <c r="F3358">
        <v>900.3599999999999</v>
      </c>
      <c r="G3358" t="s">
        <v>36</v>
      </c>
      <c r="H3358" t="s">
        <v>114</v>
      </c>
      <c r="I3358" t="s">
        <v>115</v>
      </c>
    </row>
    <row r="3359" spans="1:9" x14ac:dyDescent="0.3">
      <c r="A3359">
        <v>1197831</v>
      </c>
      <c r="B3359" s="16">
        <v>44289</v>
      </c>
      <c r="C3359" t="s">
        <v>17</v>
      </c>
      <c r="D3359">
        <v>189</v>
      </c>
      <c r="E3359">
        <v>2646</v>
      </c>
      <c r="F3359">
        <v>1323</v>
      </c>
      <c r="G3359" t="s">
        <v>27</v>
      </c>
      <c r="H3359" t="s">
        <v>55</v>
      </c>
      <c r="I3359" t="s">
        <v>56</v>
      </c>
    </row>
    <row r="3360" spans="1:9" x14ac:dyDescent="0.3">
      <c r="A3360">
        <v>1197831</v>
      </c>
      <c r="B3360" s="16">
        <v>44289</v>
      </c>
      <c r="C3360" t="s">
        <v>20</v>
      </c>
      <c r="D3360">
        <v>144</v>
      </c>
      <c r="E3360">
        <v>2880</v>
      </c>
      <c r="F3360">
        <v>1584.0000000000002</v>
      </c>
      <c r="G3360" t="s">
        <v>48</v>
      </c>
      <c r="H3360" t="s">
        <v>94</v>
      </c>
      <c r="I3360" t="s">
        <v>95</v>
      </c>
    </row>
    <row r="3361" spans="1:9" x14ac:dyDescent="0.3">
      <c r="A3361">
        <v>1197831</v>
      </c>
      <c r="B3361" s="16">
        <v>44289</v>
      </c>
      <c r="C3361" t="s">
        <v>17</v>
      </c>
      <c r="D3361">
        <v>247</v>
      </c>
      <c r="E3361">
        <v>2964</v>
      </c>
      <c r="F3361">
        <v>1333.8</v>
      </c>
      <c r="G3361" t="s">
        <v>27</v>
      </c>
      <c r="H3361" t="s">
        <v>55</v>
      </c>
      <c r="I3361" t="s">
        <v>56</v>
      </c>
    </row>
    <row r="3362" spans="1:9" x14ac:dyDescent="0.3">
      <c r="A3362">
        <v>1128299</v>
      </c>
      <c r="B3362" s="16">
        <v>44289</v>
      </c>
      <c r="C3362" t="s">
        <v>23</v>
      </c>
      <c r="D3362">
        <v>61</v>
      </c>
      <c r="E3362">
        <v>2989</v>
      </c>
      <c r="F3362">
        <v>1643.95</v>
      </c>
      <c r="G3362" t="s">
        <v>36</v>
      </c>
      <c r="H3362" t="s">
        <v>114</v>
      </c>
      <c r="I3362" t="s">
        <v>115</v>
      </c>
    </row>
    <row r="3363" spans="1:9" x14ac:dyDescent="0.3">
      <c r="A3363">
        <v>1197831</v>
      </c>
      <c r="B3363" s="16">
        <v>44289</v>
      </c>
      <c r="C3363" t="s">
        <v>21</v>
      </c>
      <c r="D3363">
        <v>140</v>
      </c>
      <c r="E3363">
        <v>3360</v>
      </c>
      <c r="F3363">
        <v>1814.4</v>
      </c>
      <c r="G3363" t="s">
        <v>48</v>
      </c>
      <c r="H3363" t="s">
        <v>94</v>
      </c>
      <c r="I3363" t="s">
        <v>95</v>
      </c>
    </row>
    <row r="3364" spans="1:9" x14ac:dyDescent="0.3">
      <c r="A3364">
        <v>1197831</v>
      </c>
      <c r="B3364" s="16">
        <v>44289</v>
      </c>
      <c r="C3364" t="s">
        <v>19</v>
      </c>
      <c r="D3364">
        <v>155</v>
      </c>
      <c r="E3364">
        <v>4340</v>
      </c>
      <c r="F3364">
        <v>2039.8</v>
      </c>
      <c r="G3364" t="s">
        <v>48</v>
      </c>
      <c r="H3364" t="s">
        <v>94</v>
      </c>
      <c r="I3364" t="s">
        <v>95</v>
      </c>
    </row>
    <row r="3365" spans="1:9" x14ac:dyDescent="0.3">
      <c r="A3365">
        <v>1197831</v>
      </c>
      <c r="B3365" s="16">
        <v>44289</v>
      </c>
      <c r="C3365" t="s">
        <v>22</v>
      </c>
      <c r="D3365">
        <v>131</v>
      </c>
      <c r="E3365">
        <v>5502</v>
      </c>
      <c r="F3365">
        <v>2751</v>
      </c>
      <c r="G3365" t="s">
        <v>48</v>
      </c>
      <c r="H3365" t="s">
        <v>94</v>
      </c>
      <c r="I3365" t="s">
        <v>95</v>
      </c>
    </row>
    <row r="3366" spans="1:9" x14ac:dyDescent="0.3">
      <c r="A3366">
        <v>1197831</v>
      </c>
      <c r="B3366" s="16">
        <v>44289</v>
      </c>
      <c r="C3366" t="s">
        <v>23</v>
      </c>
      <c r="D3366">
        <v>189</v>
      </c>
      <c r="E3366">
        <v>6048</v>
      </c>
      <c r="F3366">
        <v>3689.2799999999997</v>
      </c>
      <c r="G3366" t="s">
        <v>48</v>
      </c>
      <c r="H3366" t="s">
        <v>94</v>
      </c>
      <c r="I3366" t="s">
        <v>95</v>
      </c>
    </row>
    <row r="3367" spans="1:9" x14ac:dyDescent="0.3">
      <c r="A3367">
        <v>1197831</v>
      </c>
      <c r="B3367" s="16">
        <v>44289</v>
      </c>
      <c r="C3367" t="s">
        <v>17</v>
      </c>
      <c r="D3367">
        <v>263</v>
      </c>
      <c r="E3367">
        <v>7101</v>
      </c>
      <c r="F3367">
        <v>3834.5400000000004</v>
      </c>
      <c r="G3367" t="s">
        <v>48</v>
      </c>
      <c r="H3367" t="s">
        <v>94</v>
      </c>
      <c r="I3367" t="s">
        <v>95</v>
      </c>
    </row>
    <row r="3368" spans="1:9" x14ac:dyDescent="0.3">
      <c r="A3368">
        <v>1128299</v>
      </c>
      <c r="B3368" s="16">
        <v>44289</v>
      </c>
      <c r="C3368" t="s">
        <v>21</v>
      </c>
      <c r="D3368">
        <v>75</v>
      </c>
      <c r="E3368">
        <v>11249.999999999998</v>
      </c>
      <c r="F3368">
        <v>3374.9999999999995</v>
      </c>
      <c r="G3368" t="s">
        <v>36</v>
      </c>
      <c r="H3368" t="s">
        <v>114</v>
      </c>
      <c r="I3368" t="s">
        <v>115</v>
      </c>
    </row>
    <row r="3369" spans="1:9" x14ac:dyDescent="0.3">
      <c r="A3369">
        <v>1128299</v>
      </c>
      <c r="B3369" s="16">
        <v>44289</v>
      </c>
      <c r="C3369" t="s">
        <v>20</v>
      </c>
      <c r="D3369">
        <v>150</v>
      </c>
      <c r="E3369">
        <v>15000.000000000005</v>
      </c>
      <c r="F3369">
        <v>4500.0000000000018</v>
      </c>
      <c r="G3369" t="s">
        <v>36</v>
      </c>
      <c r="H3369" t="s">
        <v>114</v>
      </c>
      <c r="I3369" t="s">
        <v>115</v>
      </c>
    </row>
    <row r="3370" spans="1:9" x14ac:dyDescent="0.3">
      <c r="A3370">
        <v>1128299</v>
      </c>
      <c r="B3370" s="16">
        <v>44289</v>
      </c>
      <c r="C3370" t="s">
        <v>19</v>
      </c>
      <c r="D3370">
        <v>150</v>
      </c>
      <c r="E3370">
        <v>30000.000000000004</v>
      </c>
      <c r="F3370">
        <v>10500</v>
      </c>
      <c r="G3370" t="s">
        <v>36</v>
      </c>
      <c r="H3370" t="s">
        <v>114</v>
      </c>
      <c r="I3370" t="s">
        <v>115</v>
      </c>
    </row>
    <row r="3371" spans="1:9" x14ac:dyDescent="0.3">
      <c r="A3371">
        <v>1128299</v>
      </c>
      <c r="B3371" s="16">
        <v>44289</v>
      </c>
      <c r="C3371" t="s">
        <v>22</v>
      </c>
      <c r="D3371">
        <v>100</v>
      </c>
      <c r="E3371">
        <v>60000</v>
      </c>
      <c r="F3371">
        <v>30000</v>
      </c>
      <c r="G3371" t="s">
        <v>36</v>
      </c>
      <c r="H3371" t="s">
        <v>114</v>
      </c>
      <c r="I3371" t="s">
        <v>115</v>
      </c>
    </row>
    <row r="3372" spans="1:9" x14ac:dyDescent="0.3">
      <c r="A3372">
        <v>1128299</v>
      </c>
      <c r="B3372" s="16">
        <v>44289</v>
      </c>
      <c r="C3372" t="s">
        <v>17</v>
      </c>
      <c r="D3372">
        <v>450</v>
      </c>
      <c r="E3372">
        <v>90000.000000000015</v>
      </c>
      <c r="F3372">
        <v>27000.000000000004</v>
      </c>
      <c r="G3372" t="s">
        <v>36</v>
      </c>
      <c r="H3372" t="s">
        <v>114</v>
      </c>
      <c r="I3372" t="s">
        <v>115</v>
      </c>
    </row>
    <row r="3373" spans="1:9" x14ac:dyDescent="0.3">
      <c r="A3373">
        <v>1197831</v>
      </c>
      <c r="B3373" s="16">
        <v>44289</v>
      </c>
      <c r="C3373" t="s">
        <v>17</v>
      </c>
      <c r="D3373">
        <v>725</v>
      </c>
      <c r="E3373">
        <v>108749.99999999997</v>
      </c>
      <c r="F3373">
        <v>43499.999999999985</v>
      </c>
      <c r="G3373" t="s">
        <v>27</v>
      </c>
      <c r="H3373" t="s">
        <v>55</v>
      </c>
      <c r="I3373" t="s">
        <v>56</v>
      </c>
    </row>
    <row r="3374" spans="1:9" x14ac:dyDescent="0.3">
      <c r="A3374">
        <v>1128299</v>
      </c>
      <c r="B3374" s="16">
        <v>44289</v>
      </c>
      <c r="C3374" t="s">
        <v>23</v>
      </c>
      <c r="D3374">
        <v>225</v>
      </c>
      <c r="E3374">
        <v>112500</v>
      </c>
      <c r="F3374">
        <v>45000</v>
      </c>
      <c r="G3374" t="s">
        <v>36</v>
      </c>
      <c r="H3374" t="s">
        <v>114</v>
      </c>
      <c r="I3374" t="s">
        <v>115</v>
      </c>
    </row>
    <row r="3375" spans="1:9" x14ac:dyDescent="0.3">
      <c r="A3375">
        <v>1197831</v>
      </c>
      <c r="B3375" s="16">
        <v>44289</v>
      </c>
      <c r="C3375" t="s">
        <v>20</v>
      </c>
      <c r="D3375">
        <v>575</v>
      </c>
      <c r="E3375">
        <v>115000</v>
      </c>
      <c r="F3375">
        <v>46000</v>
      </c>
      <c r="G3375" t="s">
        <v>48</v>
      </c>
      <c r="H3375" t="s">
        <v>94</v>
      </c>
      <c r="I3375" t="s">
        <v>95</v>
      </c>
    </row>
    <row r="3376" spans="1:9" x14ac:dyDescent="0.3">
      <c r="A3376">
        <v>1197831</v>
      </c>
      <c r="B3376" s="16">
        <v>44289</v>
      </c>
      <c r="C3376" t="s">
        <v>21</v>
      </c>
      <c r="D3376">
        <v>500</v>
      </c>
      <c r="E3376">
        <v>124999.99999999997</v>
      </c>
      <c r="F3376">
        <v>49999.999999999993</v>
      </c>
      <c r="G3376" t="s">
        <v>48</v>
      </c>
      <c r="H3376" t="s">
        <v>94</v>
      </c>
      <c r="I3376" t="s">
        <v>95</v>
      </c>
    </row>
    <row r="3377" spans="1:9" x14ac:dyDescent="0.3">
      <c r="A3377">
        <v>1197831</v>
      </c>
      <c r="B3377" s="16">
        <v>44289</v>
      </c>
      <c r="C3377" t="s">
        <v>19</v>
      </c>
      <c r="D3377">
        <v>575</v>
      </c>
      <c r="E3377">
        <v>172500</v>
      </c>
      <c r="F3377">
        <v>60374.999999999993</v>
      </c>
      <c r="G3377" t="s">
        <v>48</v>
      </c>
      <c r="H3377" t="s">
        <v>94</v>
      </c>
      <c r="I3377" t="s">
        <v>95</v>
      </c>
    </row>
    <row r="3378" spans="1:9" x14ac:dyDescent="0.3">
      <c r="A3378">
        <v>1197831</v>
      </c>
      <c r="B3378" s="16">
        <v>44289</v>
      </c>
      <c r="C3378" t="s">
        <v>22</v>
      </c>
      <c r="D3378">
        <v>525</v>
      </c>
      <c r="E3378">
        <v>236250</v>
      </c>
      <c r="F3378">
        <v>82687.5</v>
      </c>
      <c r="G3378" t="s">
        <v>48</v>
      </c>
      <c r="H3378" t="s">
        <v>94</v>
      </c>
      <c r="I3378" t="s">
        <v>95</v>
      </c>
    </row>
    <row r="3379" spans="1:9" x14ac:dyDescent="0.3">
      <c r="A3379">
        <v>1197831</v>
      </c>
      <c r="B3379" s="16">
        <v>44289</v>
      </c>
      <c r="C3379" t="s">
        <v>23</v>
      </c>
      <c r="D3379">
        <v>675</v>
      </c>
      <c r="E3379">
        <v>236250</v>
      </c>
      <c r="F3379">
        <v>118125</v>
      </c>
      <c r="G3379" t="s">
        <v>48</v>
      </c>
      <c r="H3379" t="s">
        <v>94</v>
      </c>
      <c r="I3379" t="s">
        <v>95</v>
      </c>
    </row>
    <row r="3380" spans="1:9" x14ac:dyDescent="0.3">
      <c r="A3380">
        <v>1197831</v>
      </c>
      <c r="B3380" s="16">
        <v>44289</v>
      </c>
      <c r="C3380" t="s">
        <v>17</v>
      </c>
      <c r="D3380">
        <v>875</v>
      </c>
      <c r="E3380">
        <v>262500</v>
      </c>
      <c r="F3380">
        <v>105000</v>
      </c>
      <c r="G3380" t="s">
        <v>48</v>
      </c>
      <c r="H3380" t="s">
        <v>94</v>
      </c>
      <c r="I3380" t="s">
        <v>95</v>
      </c>
    </row>
    <row r="3381" spans="1:9" x14ac:dyDescent="0.3">
      <c r="A3381">
        <v>1197831</v>
      </c>
      <c r="B3381" s="16">
        <v>44290</v>
      </c>
      <c r="C3381" t="s">
        <v>21</v>
      </c>
      <c r="D3381">
        <v>41</v>
      </c>
      <c r="E3381">
        <v>1066</v>
      </c>
      <c r="F3381">
        <v>341.12</v>
      </c>
      <c r="G3381" t="s">
        <v>15</v>
      </c>
      <c r="H3381" t="s">
        <v>125</v>
      </c>
      <c r="I3381" t="s">
        <v>126</v>
      </c>
    </row>
    <row r="3382" spans="1:9" x14ac:dyDescent="0.3">
      <c r="A3382">
        <v>1197831</v>
      </c>
      <c r="B3382" s="16">
        <v>44290</v>
      </c>
      <c r="C3382" t="s">
        <v>21</v>
      </c>
      <c r="D3382">
        <v>38</v>
      </c>
      <c r="E3382">
        <v>1216</v>
      </c>
      <c r="F3382">
        <v>547.19999999999993</v>
      </c>
      <c r="G3382" t="s">
        <v>15</v>
      </c>
      <c r="H3382" t="s">
        <v>125</v>
      </c>
      <c r="I3382" t="s">
        <v>126</v>
      </c>
    </row>
    <row r="3383" spans="1:9" x14ac:dyDescent="0.3">
      <c r="A3383">
        <v>1197831</v>
      </c>
      <c r="B3383" s="16">
        <v>44290</v>
      </c>
      <c r="C3383" t="s">
        <v>20</v>
      </c>
      <c r="D3383">
        <v>64</v>
      </c>
      <c r="E3383">
        <v>1280</v>
      </c>
      <c r="F3383">
        <v>460.79999999999995</v>
      </c>
      <c r="G3383" t="s">
        <v>15</v>
      </c>
      <c r="H3383" t="s">
        <v>125</v>
      </c>
      <c r="I3383" t="s">
        <v>126</v>
      </c>
    </row>
    <row r="3384" spans="1:9" x14ac:dyDescent="0.3">
      <c r="A3384">
        <v>1197831</v>
      </c>
      <c r="B3384" s="16">
        <v>44290</v>
      </c>
      <c r="C3384" t="s">
        <v>22</v>
      </c>
      <c r="D3384">
        <v>40</v>
      </c>
      <c r="E3384">
        <v>1480</v>
      </c>
      <c r="F3384">
        <v>503.19999999999993</v>
      </c>
      <c r="G3384" t="s">
        <v>15</v>
      </c>
      <c r="H3384" t="s">
        <v>125</v>
      </c>
      <c r="I3384" t="s">
        <v>126</v>
      </c>
    </row>
    <row r="3385" spans="1:9" x14ac:dyDescent="0.3">
      <c r="A3385">
        <v>1197831</v>
      </c>
      <c r="B3385" s="16">
        <v>44290</v>
      </c>
      <c r="C3385" t="s">
        <v>22</v>
      </c>
      <c r="D3385">
        <v>35</v>
      </c>
      <c r="E3385">
        <v>1610</v>
      </c>
      <c r="F3385">
        <v>724.49999999999989</v>
      </c>
      <c r="G3385" t="s">
        <v>15</v>
      </c>
      <c r="H3385" t="s">
        <v>125</v>
      </c>
      <c r="I3385" t="s">
        <v>126</v>
      </c>
    </row>
    <row r="3386" spans="1:9" x14ac:dyDescent="0.3">
      <c r="A3386">
        <v>1197831</v>
      </c>
      <c r="B3386" s="16">
        <v>44290</v>
      </c>
      <c r="C3386" t="s">
        <v>20</v>
      </c>
      <c r="D3386">
        <v>56</v>
      </c>
      <c r="E3386">
        <v>1624</v>
      </c>
      <c r="F3386">
        <v>698.31999999999994</v>
      </c>
      <c r="G3386" t="s">
        <v>15</v>
      </c>
      <c r="H3386" t="s">
        <v>125</v>
      </c>
      <c r="I3386" t="s">
        <v>126</v>
      </c>
    </row>
    <row r="3387" spans="1:9" x14ac:dyDescent="0.3">
      <c r="A3387">
        <v>1197831</v>
      </c>
      <c r="B3387" s="16">
        <v>44290</v>
      </c>
      <c r="C3387" t="s">
        <v>19</v>
      </c>
      <c r="D3387">
        <v>64</v>
      </c>
      <c r="E3387">
        <v>1920</v>
      </c>
      <c r="F3387">
        <v>844.8</v>
      </c>
      <c r="G3387" t="s">
        <v>15</v>
      </c>
      <c r="H3387" t="s">
        <v>125</v>
      </c>
      <c r="I3387" t="s">
        <v>126</v>
      </c>
    </row>
    <row r="3388" spans="1:9" x14ac:dyDescent="0.3">
      <c r="A3388">
        <v>1197831</v>
      </c>
      <c r="B3388" s="16">
        <v>44290</v>
      </c>
      <c r="C3388" t="s">
        <v>19</v>
      </c>
      <c r="D3388">
        <v>58</v>
      </c>
      <c r="E3388">
        <v>2204</v>
      </c>
      <c r="F3388">
        <v>1212.2</v>
      </c>
      <c r="G3388" t="s">
        <v>15</v>
      </c>
      <c r="H3388" t="s">
        <v>125</v>
      </c>
      <c r="I3388" t="s">
        <v>126</v>
      </c>
    </row>
    <row r="3389" spans="1:9" x14ac:dyDescent="0.3">
      <c r="A3389">
        <v>1197831</v>
      </c>
      <c r="B3389" s="16">
        <v>44290</v>
      </c>
      <c r="C3389" t="s">
        <v>23</v>
      </c>
      <c r="D3389">
        <v>94</v>
      </c>
      <c r="E3389">
        <v>2444</v>
      </c>
      <c r="F3389">
        <v>1026.48</v>
      </c>
      <c r="G3389" t="s">
        <v>15</v>
      </c>
      <c r="H3389" t="s">
        <v>125</v>
      </c>
      <c r="I3389" t="s">
        <v>126</v>
      </c>
    </row>
    <row r="3390" spans="1:9" x14ac:dyDescent="0.3">
      <c r="A3390">
        <v>1197831</v>
      </c>
      <c r="B3390" s="16">
        <v>44290</v>
      </c>
      <c r="C3390" t="s">
        <v>23</v>
      </c>
      <c r="D3390">
        <v>69</v>
      </c>
      <c r="E3390">
        <v>2484</v>
      </c>
      <c r="F3390">
        <v>1242</v>
      </c>
      <c r="G3390" t="s">
        <v>15</v>
      </c>
      <c r="H3390" t="s">
        <v>125</v>
      </c>
      <c r="I3390" t="s">
        <v>126</v>
      </c>
    </row>
    <row r="3391" spans="1:9" x14ac:dyDescent="0.3">
      <c r="A3391">
        <v>1197831</v>
      </c>
      <c r="B3391" s="16">
        <v>44290</v>
      </c>
      <c r="C3391" t="s">
        <v>17</v>
      </c>
      <c r="D3391">
        <v>155</v>
      </c>
      <c r="E3391">
        <v>4340</v>
      </c>
      <c r="F3391">
        <v>1996.4</v>
      </c>
      <c r="G3391" t="s">
        <v>15</v>
      </c>
      <c r="H3391" t="s">
        <v>125</v>
      </c>
      <c r="I3391" t="s">
        <v>126</v>
      </c>
    </row>
    <row r="3392" spans="1:9" x14ac:dyDescent="0.3">
      <c r="A3392">
        <v>1197831</v>
      </c>
      <c r="B3392" s="16">
        <v>44290</v>
      </c>
      <c r="C3392" t="s">
        <v>19</v>
      </c>
      <c r="D3392">
        <v>240</v>
      </c>
      <c r="E3392">
        <v>4800</v>
      </c>
      <c r="F3392">
        <v>2111.9999999999995</v>
      </c>
      <c r="G3392" t="s">
        <v>27</v>
      </c>
      <c r="H3392" t="s">
        <v>55</v>
      </c>
      <c r="I3392" t="s">
        <v>56</v>
      </c>
    </row>
    <row r="3393" spans="1:9" x14ac:dyDescent="0.3">
      <c r="A3393">
        <v>1197831</v>
      </c>
      <c r="B3393" s="16">
        <v>44290</v>
      </c>
      <c r="C3393" t="s">
        <v>19</v>
      </c>
      <c r="D3393">
        <v>218</v>
      </c>
      <c r="E3393">
        <v>5014</v>
      </c>
      <c r="F3393">
        <v>2507</v>
      </c>
      <c r="G3393" t="s">
        <v>27</v>
      </c>
      <c r="H3393" t="s">
        <v>55</v>
      </c>
      <c r="I3393" t="s">
        <v>56</v>
      </c>
    </row>
    <row r="3394" spans="1:9" x14ac:dyDescent="0.3">
      <c r="A3394">
        <v>1197831</v>
      </c>
      <c r="B3394" s="16">
        <v>44290</v>
      </c>
      <c r="C3394" t="s">
        <v>17</v>
      </c>
      <c r="D3394">
        <v>150</v>
      </c>
      <c r="E3394">
        <v>5400</v>
      </c>
      <c r="F3394">
        <v>2700</v>
      </c>
      <c r="G3394" t="s">
        <v>15</v>
      </c>
      <c r="H3394" t="s">
        <v>125</v>
      </c>
      <c r="I3394" t="s">
        <v>126</v>
      </c>
    </row>
    <row r="3395" spans="1:9" x14ac:dyDescent="0.3">
      <c r="A3395">
        <v>1197831</v>
      </c>
      <c r="B3395" s="16">
        <v>44290</v>
      </c>
      <c r="C3395" t="s">
        <v>21</v>
      </c>
      <c r="D3395">
        <v>125</v>
      </c>
      <c r="E3395">
        <v>43750</v>
      </c>
      <c r="F3395">
        <v>13125</v>
      </c>
      <c r="G3395" t="s">
        <v>15</v>
      </c>
      <c r="H3395" t="s">
        <v>125</v>
      </c>
      <c r="I3395" t="s">
        <v>126</v>
      </c>
    </row>
    <row r="3396" spans="1:9" x14ac:dyDescent="0.3">
      <c r="A3396">
        <v>1197831</v>
      </c>
      <c r="B3396" s="16">
        <v>44290</v>
      </c>
      <c r="C3396" t="s">
        <v>20</v>
      </c>
      <c r="D3396">
        <v>200</v>
      </c>
      <c r="E3396">
        <v>60000.000000000007</v>
      </c>
      <c r="F3396">
        <v>18000</v>
      </c>
      <c r="G3396" t="s">
        <v>15</v>
      </c>
      <c r="H3396" t="s">
        <v>125</v>
      </c>
      <c r="I3396" t="s">
        <v>126</v>
      </c>
    </row>
    <row r="3397" spans="1:9" x14ac:dyDescent="0.3">
      <c r="A3397">
        <v>1197831</v>
      </c>
      <c r="B3397" s="16">
        <v>44290</v>
      </c>
      <c r="C3397" t="s">
        <v>22</v>
      </c>
      <c r="D3397">
        <v>125</v>
      </c>
      <c r="E3397">
        <v>62500</v>
      </c>
      <c r="F3397">
        <v>18750</v>
      </c>
      <c r="G3397" t="s">
        <v>15</v>
      </c>
      <c r="H3397" t="s">
        <v>125</v>
      </c>
      <c r="I3397" t="s">
        <v>126</v>
      </c>
    </row>
    <row r="3398" spans="1:9" x14ac:dyDescent="0.3">
      <c r="A3398">
        <v>1197831</v>
      </c>
      <c r="B3398" s="16">
        <v>44290</v>
      </c>
      <c r="C3398" t="s">
        <v>19</v>
      </c>
      <c r="D3398">
        <v>200</v>
      </c>
      <c r="E3398">
        <v>80000</v>
      </c>
      <c r="F3398">
        <v>32000</v>
      </c>
      <c r="G3398" t="s">
        <v>15</v>
      </c>
      <c r="H3398" t="s">
        <v>125</v>
      </c>
      <c r="I3398" t="s">
        <v>126</v>
      </c>
    </row>
    <row r="3399" spans="1:9" x14ac:dyDescent="0.3">
      <c r="A3399">
        <v>1197831</v>
      </c>
      <c r="B3399" s="16">
        <v>44290</v>
      </c>
      <c r="C3399" t="s">
        <v>23</v>
      </c>
      <c r="D3399">
        <v>275</v>
      </c>
      <c r="E3399">
        <v>110000</v>
      </c>
      <c r="F3399">
        <v>38500</v>
      </c>
      <c r="G3399" t="s">
        <v>15</v>
      </c>
      <c r="H3399" t="s">
        <v>125</v>
      </c>
      <c r="I3399" t="s">
        <v>126</v>
      </c>
    </row>
    <row r="3400" spans="1:9" x14ac:dyDescent="0.3">
      <c r="A3400">
        <v>1197831</v>
      </c>
      <c r="B3400" s="16">
        <v>44290</v>
      </c>
      <c r="C3400" t="s">
        <v>19</v>
      </c>
      <c r="D3400">
        <v>750</v>
      </c>
      <c r="E3400">
        <v>187500.00000000006</v>
      </c>
      <c r="F3400">
        <v>75000.000000000015</v>
      </c>
      <c r="G3400" t="s">
        <v>27</v>
      </c>
      <c r="H3400" t="s">
        <v>55</v>
      </c>
      <c r="I3400" t="s">
        <v>56</v>
      </c>
    </row>
    <row r="3401" spans="1:9" x14ac:dyDescent="0.3">
      <c r="A3401">
        <v>1197831</v>
      </c>
      <c r="B3401" s="16">
        <v>44290</v>
      </c>
      <c r="C3401" t="s">
        <v>17</v>
      </c>
      <c r="D3401">
        <v>500</v>
      </c>
      <c r="E3401">
        <v>200000</v>
      </c>
      <c r="F3401">
        <v>80000</v>
      </c>
      <c r="G3401" t="s">
        <v>15</v>
      </c>
      <c r="H3401" t="s">
        <v>125</v>
      </c>
      <c r="I3401" t="s">
        <v>126</v>
      </c>
    </row>
    <row r="3402" spans="1:9" x14ac:dyDescent="0.3">
      <c r="A3402">
        <v>1128299</v>
      </c>
      <c r="B3402" s="16">
        <v>44291</v>
      </c>
      <c r="C3402" t="s">
        <v>21</v>
      </c>
      <c r="D3402">
        <v>116</v>
      </c>
      <c r="E3402">
        <v>2320</v>
      </c>
      <c r="F3402">
        <v>1136.8</v>
      </c>
      <c r="G3402" t="s">
        <v>31</v>
      </c>
      <c r="H3402" t="s">
        <v>84</v>
      </c>
      <c r="I3402" t="s">
        <v>85</v>
      </c>
    </row>
    <row r="3403" spans="1:9" x14ac:dyDescent="0.3">
      <c r="A3403">
        <v>1128299</v>
      </c>
      <c r="B3403" s="16">
        <v>44291</v>
      </c>
      <c r="C3403" t="s">
        <v>22</v>
      </c>
      <c r="D3403">
        <v>72</v>
      </c>
      <c r="E3403">
        <v>2448</v>
      </c>
      <c r="F3403">
        <v>1052.6399999999999</v>
      </c>
      <c r="G3403" t="s">
        <v>31</v>
      </c>
      <c r="H3403" t="s">
        <v>84</v>
      </c>
      <c r="I3403" t="s">
        <v>85</v>
      </c>
    </row>
    <row r="3404" spans="1:9" x14ac:dyDescent="0.3">
      <c r="A3404">
        <v>1128299</v>
      </c>
      <c r="B3404" s="16">
        <v>44291</v>
      </c>
      <c r="C3404" t="s">
        <v>22</v>
      </c>
      <c r="D3404">
        <v>91</v>
      </c>
      <c r="E3404">
        <v>2457</v>
      </c>
      <c r="F3404">
        <v>786.24</v>
      </c>
      <c r="G3404" t="s">
        <v>31</v>
      </c>
      <c r="H3404" t="s">
        <v>84</v>
      </c>
      <c r="I3404" t="s">
        <v>85</v>
      </c>
    </row>
    <row r="3405" spans="1:9" x14ac:dyDescent="0.3">
      <c r="A3405">
        <v>1197831</v>
      </c>
      <c r="B3405" s="16">
        <v>44291</v>
      </c>
      <c r="C3405" t="s">
        <v>20</v>
      </c>
      <c r="D3405">
        <v>204</v>
      </c>
      <c r="E3405">
        <v>2856</v>
      </c>
      <c r="F3405">
        <v>1313.76</v>
      </c>
      <c r="G3405" t="s">
        <v>27</v>
      </c>
      <c r="H3405" t="s">
        <v>55</v>
      </c>
      <c r="I3405" t="s">
        <v>56</v>
      </c>
    </row>
    <row r="3406" spans="1:9" x14ac:dyDescent="0.3">
      <c r="A3406">
        <v>1128299</v>
      </c>
      <c r="B3406" s="16">
        <v>44291</v>
      </c>
      <c r="C3406" t="s">
        <v>20</v>
      </c>
      <c r="D3406">
        <v>162</v>
      </c>
      <c r="E3406">
        <v>3078</v>
      </c>
      <c r="F3406">
        <v>1138.8599999999999</v>
      </c>
      <c r="G3406" t="s">
        <v>31</v>
      </c>
      <c r="H3406" t="s">
        <v>84</v>
      </c>
      <c r="I3406" t="s">
        <v>85</v>
      </c>
    </row>
    <row r="3407" spans="1:9" x14ac:dyDescent="0.3">
      <c r="A3407">
        <v>1128299</v>
      </c>
      <c r="B3407" s="16">
        <v>44291</v>
      </c>
      <c r="C3407" t="s">
        <v>17</v>
      </c>
      <c r="D3407">
        <v>215</v>
      </c>
      <c r="E3407">
        <v>3225</v>
      </c>
      <c r="F3407">
        <v>1354.5</v>
      </c>
      <c r="G3407" t="s">
        <v>31</v>
      </c>
      <c r="H3407" t="s">
        <v>84</v>
      </c>
      <c r="I3407" t="s">
        <v>85</v>
      </c>
    </row>
    <row r="3408" spans="1:9" x14ac:dyDescent="0.3">
      <c r="A3408">
        <v>1128299</v>
      </c>
      <c r="B3408" s="16">
        <v>44291</v>
      </c>
      <c r="C3408" t="s">
        <v>21</v>
      </c>
      <c r="D3408">
        <v>113</v>
      </c>
      <c r="E3408">
        <v>3277</v>
      </c>
      <c r="F3408">
        <v>1802.3500000000001</v>
      </c>
      <c r="G3408" t="s">
        <v>31</v>
      </c>
      <c r="H3408" t="s">
        <v>84</v>
      </c>
      <c r="I3408" t="s">
        <v>85</v>
      </c>
    </row>
    <row r="3409" spans="1:9" x14ac:dyDescent="0.3">
      <c r="A3409">
        <v>1128299</v>
      </c>
      <c r="B3409" s="16">
        <v>44291</v>
      </c>
      <c r="C3409" t="s">
        <v>20</v>
      </c>
      <c r="D3409">
        <v>138</v>
      </c>
      <c r="E3409">
        <v>3312</v>
      </c>
      <c r="F3409">
        <v>1556.6399999999999</v>
      </c>
      <c r="G3409" t="s">
        <v>31</v>
      </c>
      <c r="H3409" t="s">
        <v>84</v>
      </c>
      <c r="I3409" t="s">
        <v>85</v>
      </c>
    </row>
    <row r="3410" spans="1:9" x14ac:dyDescent="0.3">
      <c r="A3410">
        <v>1197831</v>
      </c>
      <c r="B3410" s="16">
        <v>44291</v>
      </c>
      <c r="C3410" t="s">
        <v>20</v>
      </c>
      <c r="D3410">
        <v>180</v>
      </c>
      <c r="E3410">
        <v>3420</v>
      </c>
      <c r="F3410">
        <v>1846.8000000000002</v>
      </c>
      <c r="G3410" t="s">
        <v>27</v>
      </c>
      <c r="H3410" t="s">
        <v>55</v>
      </c>
      <c r="I3410" t="s">
        <v>56</v>
      </c>
    </row>
    <row r="3411" spans="1:9" x14ac:dyDescent="0.3">
      <c r="A3411">
        <v>1128299</v>
      </c>
      <c r="B3411" s="16">
        <v>44291</v>
      </c>
      <c r="C3411" t="s">
        <v>17</v>
      </c>
      <c r="D3411">
        <v>195</v>
      </c>
      <c r="E3411">
        <v>3705</v>
      </c>
      <c r="F3411">
        <v>1741.35</v>
      </c>
      <c r="G3411" t="s">
        <v>31</v>
      </c>
      <c r="H3411" t="s">
        <v>84</v>
      </c>
      <c r="I3411" t="s">
        <v>85</v>
      </c>
    </row>
    <row r="3412" spans="1:9" x14ac:dyDescent="0.3">
      <c r="A3412">
        <v>1128299</v>
      </c>
      <c r="B3412" s="16">
        <v>44291</v>
      </c>
      <c r="C3412" t="s">
        <v>23</v>
      </c>
      <c r="D3412">
        <v>138</v>
      </c>
      <c r="E3412">
        <v>3864</v>
      </c>
      <c r="F3412">
        <v>2357.04</v>
      </c>
      <c r="G3412" t="s">
        <v>31</v>
      </c>
      <c r="H3412" t="s">
        <v>84</v>
      </c>
      <c r="I3412" t="s">
        <v>85</v>
      </c>
    </row>
    <row r="3413" spans="1:9" x14ac:dyDescent="0.3">
      <c r="A3413">
        <v>1128299</v>
      </c>
      <c r="B3413" s="16">
        <v>44291</v>
      </c>
      <c r="C3413" t="s">
        <v>23</v>
      </c>
      <c r="D3413">
        <v>176</v>
      </c>
      <c r="E3413">
        <v>4048</v>
      </c>
      <c r="F3413">
        <v>2307.36</v>
      </c>
      <c r="G3413" t="s">
        <v>31</v>
      </c>
      <c r="H3413" t="s">
        <v>84</v>
      </c>
      <c r="I3413" t="s">
        <v>85</v>
      </c>
    </row>
    <row r="3414" spans="1:9" x14ac:dyDescent="0.3">
      <c r="A3414">
        <v>1128299</v>
      </c>
      <c r="B3414" s="16">
        <v>44291</v>
      </c>
      <c r="C3414" t="s">
        <v>19</v>
      </c>
      <c r="D3414">
        <v>215</v>
      </c>
      <c r="E3414">
        <v>4515</v>
      </c>
      <c r="F3414">
        <v>1760.85</v>
      </c>
      <c r="G3414" t="s">
        <v>31</v>
      </c>
      <c r="H3414" t="s">
        <v>84</v>
      </c>
      <c r="I3414" t="s">
        <v>85</v>
      </c>
    </row>
    <row r="3415" spans="1:9" x14ac:dyDescent="0.3">
      <c r="A3415">
        <v>1128299</v>
      </c>
      <c r="B3415" s="16">
        <v>44291</v>
      </c>
      <c r="C3415" t="s">
        <v>19</v>
      </c>
      <c r="D3415">
        <v>195</v>
      </c>
      <c r="E3415">
        <v>5655</v>
      </c>
      <c r="F3415">
        <v>2714.4</v>
      </c>
      <c r="G3415" t="s">
        <v>31</v>
      </c>
      <c r="H3415" t="s">
        <v>84</v>
      </c>
      <c r="I3415" t="s">
        <v>85</v>
      </c>
    </row>
    <row r="3416" spans="1:9" x14ac:dyDescent="0.3">
      <c r="A3416">
        <v>1128299</v>
      </c>
      <c r="B3416" s="16">
        <v>44291</v>
      </c>
      <c r="C3416" t="s">
        <v>22</v>
      </c>
      <c r="D3416">
        <v>275</v>
      </c>
      <c r="E3416">
        <v>96250</v>
      </c>
      <c r="F3416">
        <v>28875</v>
      </c>
      <c r="G3416" t="s">
        <v>31</v>
      </c>
      <c r="H3416" t="s">
        <v>84</v>
      </c>
      <c r="I3416" t="s">
        <v>85</v>
      </c>
    </row>
    <row r="3417" spans="1:9" x14ac:dyDescent="0.3">
      <c r="A3417">
        <v>1128299</v>
      </c>
      <c r="B3417" s="16">
        <v>44291</v>
      </c>
      <c r="C3417" t="s">
        <v>21</v>
      </c>
      <c r="D3417">
        <v>375</v>
      </c>
      <c r="E3417">
        <v>112500.00000000001</v>
      </c>
      <c r="F3417">
        <v>50625.000000000007</v>
      </c>
      <c r="G3417" t="s">
        <v>31</v>
      </c>
      <c r="H3417" t="s">
        <v>84</v>
      </c>
      <c r="I3417" t="s">
        <v>85</v>
      </c>
    </row>
    <row r="3418" spans="1:9" x14ac:dyDescent="0.3">
      <c r="A3418">
        <v>1128299</v>
      </c>
      <c r="B3418" s="16">
        <v>44291</v>
      </c>
      <c r="C3418" t="s">
        <v>20</v>
      </c>
      <c r="D3418">
        <v>475</v>
      </c>
      <c r="E3418">
        <v>118749.99999999999</v>
      </c>
      <c r="F3418">
        <v>41562.499999999993</v>
      </c>
      <c r="G3418" t="s">
        <v>31</v>
      </c>
      <c r="H3418" t="s">
        <v>84</v>
      </c>
      <c r="I3418" t="s">
        <v>85</v>
      </c>
    </row>
    <row r="3419" spans="1:9" x14ac:dyDescent="0.3">
      <c r="A3419">
        <v>1197831</v>
      </c>
      <c r="B3419" s="16">
        <v>44291</v>
      </c>
      <c r="C3419" t="s">
        <v>20</v>
      </c>
      <c r="D3419">
        <v>600</v>
      </c>
      <c r="E3419">
        <v>119999.99999999999</v>
      </c>
      <c r="F3419">
        <v>47999.999999999993</v>
      </c>
      <c r="G3419" t="s">
        <v>27</v>
      </c>
      <c r="H3419" t="s">
        <v>55</v>
      </c>
      <c r="I3419" t="s">
        <v>56</v>
      </c>
    </row>
    <row r="3420" spans="1:9" x14ac:dyDescent="0.3">
      <c r="A3420">
        <v>1128299</v>
      </c>
      <c r="B3420" s="16">
        <v>44291</v>
      </c>
      <c r="C3420" t="s">
        <v>17</v>
      </c>
      <c r="D3420">
        <v>650</v>
      </c>
      <c r="E3420">
        <v>130000</v>
      </c>
      <c r="F3420">
        <v>45500</v>
      </c>
      <c r="G3420" t="s">
        <v>31</v>
      </c>
      <c r="H3420" t="s">
        <v>84</v>
      </c>
      <c r="I3420" t="s">
        <v>85</v>
      </c>
    </row>
    <row r="3421" spans="1:9" x14ac:dyDescent="0.3">
      <c r="A3421">
        <v>1128299</v>
      </c>
      <c r="B3421" s="16">
        <v>44291</v>
      </c>
      <c r="C3421" t="s">
        <v>23</v>
      </c>
      <c r="D3421">
        <v>550</v>
      </c>
      <c r="E3421">
        <v>165000.00000000003</v>
      </c>
      <c r="F3421">
        <v>82500.000000000015</v>
      </c>
      <c r="G3421" t="s">
        <v>31</v>
      </c>
      <c r="H3421" t="s">
        <v>84</v>
      </c>
      <c r="I3421" t="s">
        <v>85</v>
      </c>
    </row>
    <row r="3422" spans="1:9" x14ac:dyDescent="0.3">
      <c r="A3422">
        <v>1128299</v>
      </c>
      <c r="B3422" s="16">
        <v>44291</v>
      </c>
      <c r="C3422" t="s">
        <v>19</v>
      </c>
      <c r="D3422">
        <v>650</v>
      </c>
      <c r="E3422">
        <v>195000.00000000003</v>
      </c>
      <c r="F3422">
        <v>68250</v>
      </c>
      <c r="G3422" t="s">
        <v>31</v>
      </c>
      <c r="H3422" t="s">
        <v>84</v>
      </c>
      <c r="I3422" t="s">
        <v>85</v>
      </c>
    </row>
    <row r="3423" spans="1:9" x14ac:dyDescent="0.3">
      <c r="A3423">
        <v>1185732</v>
      </c>
      <c r="B3423" s="16">
        <v>44292</v>
      </c>
      <c r="C3423" t="s">
        <v>21</v>
      </c>
      <c r="D3423">
        <v>28</v>
      </c>
      <c r="E3423">
        <v>420</v>
      </c>
      <c r="F3423">
        <v>188.99999999999997</v>
      </c>
      <c r="G3423" t="s">
        <v>36</v>
      </c>
      <c r="H3423" t="s">
        <v>112</v>
      </c>
      <c r="I3423" t="s">
        <v>113</v>
      </c>
    </row>
    <row r="3424" spans="1:9" x14ac:dyDescent="0.3">
      <c r="A3424">
        <v>1185732</v>
      </c>
      <c r="B3424" s="16">
        <v>44292</v>
      </c>
      <c r="C3424" t="s">
        <v>20</v>
      </c>
      <c r="D3424">
        <v>53</v>
      </c>
      <c r="E3424">
        <v>530</v>
      </c>
      <c r="F3424">
        <v>233.2</v>
      </c>
      <c r="G3424" t="s">
        <v>36</v>
      </c>
      <c r="H3424" t="s">
        <v>112</v>
      </c>
      <c r="I3424" t="s">
        <v>113</v>
      </c>
    </row>
    <row r="3425" spans="1:9" x14ac:dyDescent="0.3">
      <c r="A3425">
        <v>1185732</v>
      </c>
      <c r="B3425" s="16">
        <v>44292</v>
      </c>
      <c r="C3425" t="s">
        <v>19</v>
      </c>
      <c r="D3425">
        <v>49</v>
      </c>
      <c r="E3425">
        <v>882</v>
      </c>
      <c r="F3425">
        <v>432.18</v>
      </c>
      <c r="G3425" t="s">
        <v>36</v>
      </c>
      <c r="H3425" t="s">
        <v>112</v>
      </c>
      <c r="I3425" t="s">
        <v>113</v>
      </c>
    </row>
    <row r="3426" spans="1:9" x14ac:dyDescent="0.3">
      <c r="A3426">
        <v>1185732</v>
      </c>
      <c r="B3426" s="16">
        <v>44292</v>
      </c>
      <c r="C3426" t="s">
        <v>22</v>
      </c>
      <c r="D3426">
        <v>34</v>
      </c>
      <c r="E3426">
        <v>1870</v>
      </c>
      <c r="F3426">
        <v>1140.7</v>
      </c>
      <c r="G3426" t="s">
        <v>36</v>
      </c>
      <c r="H3426" t="s">
        <v>112</v>
      </c>
      <c r="I3426" t="s">
        <v>113</v>
      </c>
    </row>
    <row r="3427" spans="1:9" x14ac:dyDescent="0.3">
      <c r="A3427">
        <v>1185732</v>
      </c>
      <c r="B3427" s="16">
        <v>44292</v>
      </c>
      <c r="C3427" t="s">
        <v>17</v>
      </c>
      <c r="D3427">
        <v>124</v>
      </c>
      <c r="E3427">
        <v>2480</v>
      </c>
      <c r="F3427">
        <v>1116</v>
      </c>
      <c r="G3427" t="s">
        <v>36</v>
      </c>
      <c r="H3427" t="s">
        <v>112</v>
      </c>
      <c r="I3427" t="s">
        <v>113</v>
      </c>
    </row>
    <row r="3428" spans="1:9" x14ac:dyDescent="0.3">
      <c r="A3428">
        <v>1185732</v>
      </c>
      <c r="B3428" s="16">
        <v>44292</v>
      </c>
      <c r="C3428" t="s">
        <v>23</v>
      </c>
      <c r="D3428">
        <v>63</v>
      </c>
      <c r="E3428">
        <v>2898</v>
      </c>
      <c r="F3428">
        <v>1506.96</v>
      </c>
      <c r="G3428" t="s">
        <v>36</v>
      </c>
      <c r="H3428" t="s">
        <v>112</v>
      </c>
      <c r="I3428" t="s">
        <v>113</v>
      </c>
    </row>
    <row r="3429" spans="1:9" x14ac:dyDescent="0.3">
      <c r="A3429">
        <v>1197831</v>
      </c>
      <c r="B3429" s="16">
        <v>44292</v>
      </c>
      <c r="C3429" t="s">
        <v>21</v>
      </c>
      <c r="D3429">
        <v>179</v>
      </c>
      <c r="E3429">
        <v>3580</v>
      </c>
      <c r="F3429">
        <v>1933.2</v>
      </c>
      <c r="G3429" t="s">
        <v>27</v>
      </c>
      <c r="H3429" t="s">
        <v>55</v>
      </c>
      <c r="I3429" t="s">
        <v>56</v>
      </c>
    </row>
    <row r="3430" spans="1:9" x14ac:dyDescent="0.3">
      <c r="A3430">
        <v>1197831</v>
      </c>
      <c r="B3430" s="16">
        <v>44292</v>
      </c>
      <c r="C3430" t="s">
        <v>21</v>
      </c>
      <c r="D3430">
        <v>142</v>
      </c>
      <c r="E3430">
        <v>3834</v>
      </c>
      <c r="F3430">
        <v>2300.4</v>
      </c>
      <c r="G3430" t="s">
        <v>27</v>
      </c>
      <c r="H3430" t="s">
        <v>55</v>
      </c>
      <c r="I3430" t="s">
        <v>56</v>
      </c>
    </row>
    <row r="3431" spans="1:9" x14ac:dyDescent="0.3">
      <c r="A3431">
        <v>1185732</v>
      </c>
      <c r="B3431" s="16">
        <v>44292</v>
      </c>
      <c r="C3431" t="s">
        <v>20</v>
      </c>
      <c r="D3431">
        <v>182</v>
      </c>
      <c r="E3431">
        <v>4368</v>
      </c>
      <c r="F3431">
        <v>1659.84</v>
      </c>
      <c r="G3431" t="s">
        <v>48</v>
      </c>
      <c r="H3431" t="s">
        <v>92</v>
      </c>
      <c r="I3431" t="s">
        <v>93</v>
      </c>
    </row>
    <row r="3432" spans="1:9" x14ac:dyDescent="0.3">
      <c r="A3432">
        <v>1185732</v>
      </c>
      <c r="B3432" s="16">
        <v>44292</v>
      </c>
      <c r="C3432" t="s">
        <v>21</v>
      </c>
      <c r="D3432">
        <v>180</v>
      </c>
      <c r="E3432">
        <v>4860</v>
      </c>
      <c r="F3432">
        <v>2089.8000000000002</v>
      </c>
      <c r="G3432" t="s">
        <v>48</v>
      </c>
      <c r="H3432" t="s">
        <v>92</v>
      </c>
      <c r="I3432" t="s">
        <v>93</v>
      </c>
    </row>
    <row r="3433" spans="1:9" x14ac:dyDescent="0.3">
      <c r="A3433">
        <v>1185732</v>
      </c>
      <c r="B3433" s="16">
        <v>44292</v>
      </c>
      <c r="C3433" t="s">
        <v>19</v>
      </c>
      <c r="D3433">
        <v>182</v>
      </c>
      <c r="E3433">
        <v>6188</v>
      </c>
      <c r="F3433">
        <v>2846.4799999999996</v>
      </c>
      <c r="G3433" t="s">
        <v>48</v>
      </c>
      <c r="H3433" t="s">
        <v>92</v>
      </c>
      <c r="I3433" t="s">
        <v>93</v>
      </c>
    </row>
    <row r="3434" spans="1:9" x14ac:dyDescent="0.3">
      <c r="A3434">
        <v>1189833</v>
      </c>
      <c r="B3434" s="16">
        <v>44292</v>
      </c>
      <c r="C3434" t="s">
        <v>23</v>
      </c>
      <c r="D3434">
        <v>194</v>
      </c>
      <c r="E3434">
        <v>6402</v>
      </c>
      <c r="F3434">
        <v>1472.46</v>
      </c>
      <c r="G3434" t="s">
        <v>31</v>
      </c>
      <c r="H3434" t="s">
        <v>32</v>
      </c>
      <c r="I3434" t="s">
        <v>35</v>
      </c>
    </row>
    <row r="3435" spans="1:9" x14ac:dyDescent="0.3">
      <c r="A3435">
        <v>1189833</v>
      </c>
      <c r="B3435" s="16">
        <v>44292</v>
      </c>
      <c r="C3435" t="s">
        <v>23</v>
      </c>
      <c r="D3435">
        <v>188</v>
      </c>
      <c r="E3435">
        <v>7708</v>
      </c>
      <c r="F3435">
        <v>2697.7999999999997</v>
      </c>
      <c r="G3435" t="s">
        <v>31</v>
      </c>
      <c r="H3435" t="s">
        <v>32</v>
      </c>
      <c r="I3435" t="s">
        <v>35</v>
      </c>
    </row>
    <row r="3436" spans="1:9" x14ac:dyDescent="0.3">
      <c r="A3436">
        <v>1185732</v>
      </c>
      <c r="B3436" s="16">
        <v>44292</v>
      </c>
      <c r="C3436" t="s">
        <v>23</v>
      </c>
      <c r="D3436">
        <v>209</v>
      </c>
      <c r="E3436">
        <v>8151</v>
      </c>
      <c r="F3436">
        <v>5135.13</v>
      </c>
      <c r="G3436" t="s">
        <v>48</v>
      </c>
      <c r="H3436" t="s">
        <v>92</v>
      </c>
      <c r="I3436" t="s">
        <v>93</v>
      </c>
    </row>
    <row r="3437" spans="1:9" x14ac:dyDescent="0.3">
      <c r="A3437">
        <v>1185732</v>
      </c>
      <c r="B3437" s="16">
        <v>44292</v>
      </c>
      <c r="C3437" t="s">
        <v>22</v>
      </c>
      <c r="D3437">
        <v>188</v>
      </c>
      <c r="E3437">
        <v>8836</v>
      </c>
      <c r="F3437">
        <v>4418</v>
      </c>
      <c r="G3437" t="s">
        <v>48</v>
      </c>
      <c r="H3437" t="s">
        <v>92</v>
      </c>
      <c r="I3437" t="s">
        <v>93</v>
      </c>
    </row>
    <row r="3438" spans="1:9" x14ac:dyDescent="0.3">
      <c r="A3438">
        <v>1185732</v>
      </c>
      <c r="B3438" s="16">
        <v>44292</v>
      </c>
      <c r="C3438" t="s">
        <v>17</v>
      </c>
      <c r="D3438">
        <v>283</v>
      </c>
      <c r="E3438">
        <v>9339</v>
      </c>
      <c r="F3438">
        <v>5323.2300000000005</v>
      </c>
      <c r="G3438" t="s">
        <v>48</v>
      </c>
      <c r="H3438" t="s">
        <v>92</v>
      </c>
      <c r="I3438" t="s">
        <v>93</v>
      </c>
    </row>
    <row r="3439" spans="1:9" x14ac:dyDescent="0.3">
      <c r="A3439">
        <v>1185732</v>
      </c>
      <c r="B3439" s="16">
        <v>44292</v>
      </c>
      <c r="C3439" t="s">
        <v>21</v>
      </c>
      <c r="D3439">
        <v>100</v>
      </c>
      <c r="E3439">
        <v>14999.999999999996</v>
      </c>
      <c r="F3439">
        <v>4499.9999999999991</v>
      </c>
      <c r="G3439" t="s">
        <v>36</v>
      </c>
      <c r="H3439" t="s">
        <v>112</v>
      </c>
      <c r="I3439" t="s">
        <v>113</v>
      </c>
    </row>
    <row r="3440" spans="1:9" x14ac:dyDescent="0.3">
      <c r="A3440">
        <v>1185732</v>
      </c>
      <c r="B3440" s="16">
        <v>44292</v>
      </c>
      <c r="C3440" t="s">
        <v>20</v>
      </c>
      <c r="D3440">
        <v>175</v>
      </c>
      <c r="E3440">
        <v>17500.000000000007</v>
      </c>
      <c r="F3440">
        <v>5250.0000000000018</v>
      </c>
      <c r="G3440" t="s">
        <v>36</v>
      </c>
      <c r="H3440" t="s">
        <v>112</v>
      </c>
      <c r="I3440" t="s">
        <v>113</v>
      </c>
    </row>
    <row r="3441" spans="1:9" x14ac:dyDescent="0.3">
      <c r="A3441">
        <v>1185732</v>
      </c>
      <c r="B3441" s="16">
        <v>44292</v>
      </c>
      <c r="C3441" t="s">
        <v>19</v>
      </c>
      <c r="D3441">
        <v>175</v>
      </c>
      <c r="E3441">
        <v>35000.000000000007</v>
      </c>
      <c r="F3441">
        <v>12250.000000000002</v>
      </c>
      <c r="G3441" t="s">
        <v>36</v>
      </c>
      <c r="H3441" t="s">
        <v>112</v>
      </c>
      <c r="I3441" t="s">
        <v>113</v>
      </c>
    </row>
    <row r="3442" spans="1:9" x14ac:dyDescent="0.3">
      <c r="A3442">
        <v>1185732</v>
      </c>
      <c r="B3442" s="16">
        <v>44292</v>
      </c>
      <c r="C3442" t="s">
        <v>22</v>
      </c>
      <c r="D3442">
        <v>125</v>
      </c>
      <c r="E3442">
        <v>75000</v>
      </c>
      <c r="F3442">
        <v>37500</v>
      </c>
      <c r="G3442" t="s">
        <v>36</v>
      </c>
      <c r="H3442" t="s">
        <v>112</v>
      </c>
      <c r="I3442" t="s">
        <v>113</v>
      </c>
    </row>
    <row r="3443" spans="1:9" x14ac:dyDescent="0.3">
      <c r="A3443">
        <v>1185732</v>
      </c>
      <c r="B3443" s="16">
        <v>44292</v>
      </c>
      <c r="C3443" t="s">
        <v>17</v>
      </c>
      <c r="D3443">
        <v>475</v>
      </c>
      <c r="E3443">
        <v>95000.000000000015</v>
      </c>
      <c r="F3443">
        <v>28500.000000000004</v>
      </c>
      <c r="G3443" t="s">
        <v>36</v>
      </c>
      <c r="H3443" t="s">
        <v>112</v>
      </c>
      <c r="I3443" t="s">
        <v>113</v>
      </c>
    </row>
    <row r="3444" spans="1:9" x14ac:dyDescent="0.3">
      <c r="A3444">
        <v>1185732</v>
      </c>
      <c r="B3444" s="16">
        <v>44292</v>
      </c>
      <c r="C3444" t="s">
        <v>23</v>
      </c>
      <c r="D3444">
        <v>250</v>
      </c>
      <c r="E3444">
        <v>125000</v>
      </c>
      <c r="F3444">
        <v>50000</v>
      </c>
      <c r="G3444" t="s">
        <v>36</v>
      </c>
      <c r="H3444" t="s">
        <v>112</v>
      </c>
      <c r="I3444" t="s">
        <v>113</v>
      </c>
    </row>
    <row r="3445" spans="1:9" x14ac:dyDescent="0.3">
      <c r="A3445">
        <v>1197831</v>
      </c>
      <c r="B3445" s="16">
        <v>44292</v>
      </c>
      <c r="C3445" t="s">
        <v>21</v>
      </c>
      <c r="D3445">
        <v>525</v>
      </c>
      <c r="E3445">
        <v>157500.00000000003</v>
      </c>
      <c r="F3445">
        <v>78750.000000000015</v>
      </c>
      <c r="G3445" t="s">
        <v>27</v>
      </c>
      <c r="H3445" t="s">
        <v>55</v>
      </c>
      <c r="I3445" t="s">
        <v>56</v>
      </c>
    </row>
    <row r="3446" spans="1:9" x14ac:dyDescent="0.3">
      <c r="A3446">
        <v>1185732</v>
      </c>
      <c r="B3446" s="16">
        <v>44292</v>
      </c>
      <c r="C3446" t="s">
        <v>20</v>
      </c>
      <c r="D3446">
        <v>675</v>
      </c>
      <c r="E3446">
        <v>168750</v>
      </c>
      <c r="F3446">
        <v>42187.5</v>
      </c>
      <c r="G3446" t="s">
        <v>48</v>
      </c>
      <c r="H3446" t="s">
        <v>92</v>
      </c>
      <c r="I3446" t="s">
        <v>93</v>
      </c>
    </row>
    <row r="3447" spans="1:9" x14ac:dyDescent="0.3">
      <c r="A3447">
        <v>1185732</v>
      </c>
      <c r="B3447" s="16">
        <v>44292</v>
      </c>
      <c r="C3447" t="s">
        <v>21</v>
      </c>
      <c r="D3447">
        <v>600</v>
      </c>
      <c r="E3447">
        <v>179999.99999999997</v>
      </c>
      <c r="F3447">
        <v>53999.999999999993</v>
      </c>
      <c r="G3447" t="s">
        <v>48</v>
      </c>
      <c r="H3447" t="s">
        <v>92</v>
      </c>
      <c r="I3447" t="s">
        <v>93</v>
      </c>
    </row>
    <row r="3448" spans="1:9" x14ac:dyDescent="0.3">
      <c r="A3448">
        <v>1185732</v>
      </c>
      <c r="B3448" s="16">
        <v>44292</v>
      </c>
      <c r="C3448" t="s">
        <v>19</v>
      </c>
      <c r="D3448">
        <v>675</v>
      </c>
      <c r="E3448">
        <v>236250</v>
      </c>
      <c r="F3448">
        <v>82687.5</v>
      </c>
      <c r="G3448" t="s">
        <v>48</v>
      </c>
      <c r="H3448" t="s">
        <v>92</v>
      </c>
      <c r="I3448" t="s">
        <v>93</v>
      </c>
    </row>
    <row r="3449" spans="1:9" x14ac:dyDescent="0.3">
      <c r="A3449">
        <v>1189833</v>
      </c>
      <c r="B3449" s="16">
        <v>44292</v>
      </c>
      <c r="C3449" t="s">
        <v>23</v>
      </c>
      <c r="D3449">
        <v>625</v>
      </c>
      <c r="E3449">
        <v>281250</v>
      </c>
      <c r="F3449">
        <v>56250</v>
      </c>
      <c r="G3449" t="s">
        <v>31</v>
      </c>
      <c r="H3449" t="s">
        <v>32</v>
      </c>
      <c r="I3449" t="s">
        <v>35</v>
      </c>
    </row>
    <row r="3450" spans="1:9" x14ac:dyDescent="0.3">
      <c r="A3450">
        <v>1185732</v>
      </c>
      <c r="B3450" s="16">
        <v>44292</v>
      </c>
      <c r="C3450" t="s">
        <v>23</v>
      </c>
      <c r="D3450">
        <v>775</v>
      </c>
      <c r="E3450">
        <v>310000</v>
      </c>
      <c r="F3450">
        <v>155000</v>
      </c>
      <c r="G3450" t="s">
        <v>48</v>
      </c>
      <c r="H3450" t="s">
        <v>92</v>
      </c>
      <c r="I3450" t="s">
        <v>93</v>
      </c>
    </row>
    <row r="3451" spans="1:9" x14ac:dyDescent="0.3">
      <c r="A3451">
        <v>1185732</v>
      </c>
      <c r="B3451" s="16">
        <v>44292</v>
      </c>
      <c r="C3451" t="s">
        <v>22</v>
      </c>
      <c r="D3451">
        <v>625</v>
      </c>
      <c r="E3451">
        <v>312500</v>
      </c>
      <c r="F3451">
        <v>109375</v>
      </c>
      <c r="G3451" t="s">
        <v>48</v>
      </c>
      <c r="H3451" t="s">
        <v>92</v>
      </c>
      <c r="I3451" t="s">
        <v>93</v>
      </c>
    </row>
    <row r="3452" spans="1:9" x14ac:dyDescent="0.3">
      <c r="A3452">
        <v>1185732</v>
      </c>
      <c r="B3452" s="16">
        <v>44292</v>
      </c>
      <c r="C3452" t="s">
        <v>17</v>
      </c>
      <c r="D3452">
        <v>975</v>
      </c>
      <c r="E3452">
        <v>341250</v>
      </c>
      <c r="F3452">
        <v>153562.5</v>
      </c>
      <c r="G3452" t="s">
        <v>48</v>
      </c>
      <c r="H3452" t="s">
        <v>92</v>
      </c>
      <c r="I3452" t="s">
        <v>93</v>
      </c>
    </row>
    <row r="3453" spans="1:9" x14ac:dyDescent="0.3">
      <c r="A3453">
        <v>1185732</v>
      </c>
      <c r="B3453" s="16">
        <v>44293</v>
      </c>
      <c r="C3453" t="s">
        <v>21</v>
      </c>
      <c r="D3453">
        <v>17</v>
      </c>
      <c r="E3453">
        <v>357</v>
      </c>
      <c r="F3453">
        <v>160.65</v>
      </c>
      <c r="G3453" t="s">
        <v>15</v>
      </c>
      <c r="H3453" t="s">
        <v>127</v>
      </c>
      <c r="I3453" t="s">
        <v>128</v>
      </c>
    </row>
    <row r="3454" spans="1:9" x14ac:dyDescent="0.3">
      <c r="A3454">
        <v>1185732</v>
      </c>
      <c r="B3454" s="16">
        <v>44293</v>
      </c>
      <c r="C3454" t="s">
        <v>21</v>
      </c>
      <c r="D3454">
        <v>13</v>
      </c>
      <c r="E3454">
        <v>377</v>
      </c>
      <c r="F3454">
        <v>199.81</v>
      </c>
      <c r="G3454" t="s">
        <v>15</v>
      </c>
      <c r="H3454" t="s">
        <v>127</v>
      </c>
      <c r="I3454" t="s">
        <v>128</v>
      </c>
    </row>
    <row r="3455" spans="1:9" x14ac:dyDescent="0.3">
      <c r="A3455">
        <v>1185732</v>
      </c>
      <c r="B3455" s="16">
        <v>44293</v>
      </c>
      <c r="C3455" t="s">
        <v>22</v>
      </c>
      <c r="D3455">
        <v>15</v>
      </c>
      <c r="E3455">
        <v>495</v>
      </c>
      <c r="F3455">
        <v>158.4</v>
      </c>
      <c r="G3455" t="s">
        <v>15</v>
      </c>
      <c r="H3455" t="s">
        <v>127</v>
      </c>
      <c r="I3455" t="s">
        <v>128</v>
      </c>
    </row>
    <row r="3456" spans="1:9" x14ac:dyDescent="0.3">
      <c r="A3456">
        <v>1185732</v>
      </c>
      <c r="B3456" s="16">
        <v>44293</v>
      </c>
      <c r="C3456" t="s">
        <v>22</v>
      </c>
      <c r="D3456">
        <v>15</v>
      </c>
      <c r="E3456">
        <v>660</v>
      </c>
      <c r="F3456">
        <v>264</v>
      </c>
      <c r="G3456" t="s">
        <v>15</v>
      </c>
      <c r="H3456" t="s">
        <v>127</v>
      </c>
      <c r="I3456" t="s">
        <v>128</v>
      </c>
    </row>
    <row r="3457" spans="1:9" x14ac:dyDescent="0.3">
      <c r="A3457">
        <v>1185732</v>
      </c>
      <c r="B3457" s="16">
        <v>44293</v>
      </c>
      <c r="C3457" t="s">
        <v>20</v>
      </c>
      <c r="D3457">
        <v>44</v>
      </c>
      <c r="E3457">
        <v>704</v>
      </c>
      <c r="F3457">
        <v>295.68</v>
      </c>
      <c r="G3457" t="s">
        <v>15</v>
      </c>
      <c r="H3457" t="s">
        <v>127</v>
      </c>
      <c r="I3457" t="s">
        <v>128</v>
      </c>
    </row>
    <row r="3458" spans="1:9" x14ac:dyDescent="0.3">
      <c r="A3458">
        <v>1189833</v>
      </c>
      <c r="B3458" s="16">
        <v>44293</v>
      </c>
      <c r="C3458" t="s">
        <v>21</v>
      </c>
      <c r="D3458">
        <v>27</v>
      </c>
      <c r="E3458">
        <v>729</v>
      </c>
      <c r="F3458">
        <v>371.79</v>
      </c>
      <c r="G3458" t="s">
        <v>15</v>
      </c>
      <c r="H3458" t="s">
        <v>123</v>
      </c>
      <c r="I3458" t="s">
        <v>124</v>
      </c>
    </row>
    <row r="3459" spans="1:9" x14ac:dyDescent="0.3">
      <c r="A3459">
        <v>1185732</v>
      </c>
      <c r="B3459" s="16">
        <v>44293</v>
      </c>
      <c r="C3459" t="s">
        <v>20</v>
      </c>
      <c r="D3459">
        <v>36</v>
      </c>
      <c r="E3459">
        <v>864</v>
      </c>
      <c r="F3459">
        <v>449.28000000000003</v>
      </c>
      <c r="G3459" t="s">
        <v>15</v>
      </c>
      <c r="H3459" t="s">
        <v>127</v>
      </c>
      <c r="I3459" t="s">
        <v>128</v>
      </c>
    </row>
    <row r="3460" spans="1:9" x14ac:dyDescent="0.3">
      <c r="A3460">
        <v>1185732</v>
      </c>
      <c r="B3460" s="16">
        <v>44293</v>
      </c>
      <c r="C3460" t="s">
        <v>19</v>
      </c>
      <c r="D3460">
        <v>40</v>
      </c>
      <c r="E3460">
        <v>920</v>
      </c>
      <c r="F3460">
        <v>367.99999999999994</v>
      </c>
      <c r="G3460" t="s">
        <v>15</v>
      </c>
      <c r="H3460" t="s">
        <v>127</v>
      </c>
      <c r="I3460" t="s">
        <v>128</v>
      </c>
    </row>
    <row r="3461" spans="1:9" x14ac:dyDescent="0.3">
      <c r="A3461">
        <v>1185732</v>
      </c>
      <c r="B3461" s="16">
        <v>44293</v>
      </c>
      <c r="C3461" t="s">
        <v>19</v>
      </c>
      <c r="D3461">
        <v>33</v>
      </c>
      <c r="E3461">
        <v>1056</v>
      </c>
      <c r="F3461">
        <v>528</v>
      </c>
      <c r="G3461" t="s">
        <v>15</v>
      </c>
      <c r="H3461" t="s">
        <v>127</v>
      </c>
      <c r="I3461" t="s">
        <v>128</v>
      </c>
    </row>
    <row r="3462" spans="1:9" x14ac:dyDescent="0.3">
      <c r="A3462">
        <v>1189833</v>
      </c>
      <c r="B3462" s="16">
        <v>44293</v>
      </c>
      <c r="C3462" t="s">
        <v>22</v>
      </c>
      <c r="D3462">
        <v>27</v>
      </c>
      <c r="E3462">
        <v>1188</v>
      </c>
      <c r="F3462">
        <v>522.72</v>
      </c>
      <c r="G3462" t="s">
        <v>15</v>
      </c>
      <c r="H3462" t="s">
        <v>123</v>
      </c>
      <c r="I3462" t="s">
        <v>124</v>
      </c>
    </row>
    <row r="3463" spans="1:9" x14ac:dyDescent="0.3">
      <c r="A3463">
        <v>1189833</v>
      </c>
      <c r="B3463" s="16">
        <v>44293</v>
      </c>
      <c r="C3463" t="s">
        <v>20</v>
      </c>
      <c r="D3463">
        <v>51</v>
      </c>
      <c r="E3463">
        <v>1224</v>
      </c>
      <c r="F3463">
        <v>612</v>
      </c>
      <c r="G3463" t="s">
        <v>15</v>
      </c>
      <c r="H3463" t="s">
        <v>123</v>
      </c>
      <c r="I3463" t="s">
        <v>124</v>
      </c>
    </row>
    <row r="3464" spans="1:9" x14ac:dyDescent="0.3">
      <c r="A3464">
        <v>1185732</v>
      </c>
      <c r="B3464" s="16">
        <v>44293</v>
      </c>
      <c r="C3464" t="s">
        <v>23</v>
      </c>
      <c r="D3464">
        <v>60</v>
      </c>
      <c r="E3464">
        <v>1560</v>
      </c>
      <c r="F3464">
        <v>686.4</v>
      </c>
      <c r="G3464" t="s">
        <v>15</v>
      </c>
      <c r="H3464" t="s">
        <v>127</v>
      </c>
      <c r="I3464" t="s">
        <v>128</v>
      </c>
    </row>
    <row r="3465" spans="1:9" x14ac:dyDescent="0.3">
      <c r="A3465">
        <v>1185732</v>
      </c>
      <c r="B3465" s="16">
        <v>44293</v>
      </c>
      <c r="C3465" t="s">
        <v>23</v>
      </c>
      <c r="D3465">
        <v>50</v>
      </c>
      <c r="E3465">
        <v>1650</v>
      </c>
      <c r="F3465">
        <v>858</v>
      </c>
      <c r="G3465" t="s">
        <v>15</v>
      </c>
      <c r="H3465" t="s">
        <v>127</v>
      </c>
      <c r="I3465" t="s">
        <v>128</v>
      </c>
    </row>
    <row r="3466" spans="1:9" x14ac:dyDescent="0.3">
      <c r="A3466">
        <v>1189833</v>
      </c>
      <c r="B3466" s="16">
        <v>44293</v>
      </c>
      <c r="C3466" t="s">
        <v>19</v>
      </c>
      <c r="D3466">
        <v>51</v>
      </c>
      <c r="E3466">
        <v>1683</v>
      </c>
      <c r="F3466">
        <v>774.18</v>
      </c>
      <c r="G3466" t="s">
        <v>15</v>
      </c>
      <c r="H3466" t="s">
        <v>123</v>
      </c>
      <c r="I3466" t="s">
        <v>124</v>
      </c>
    </row>
    <row r="3467" spans="1:9" x14ac:dyDescent="0.3">
      <c r="A3467">
        <v>1189833</v>
      </c>
      <c r="B3467" s="16">
        <v>44293</v>
      </c>
      <c r="C3467" t="s">
        <v>23</v>
      </c>
      <c r="D3467">
        <v>68</v>
      </c>
      <c r="E3467">
        <v>2244</v>
      </c>
      <c r="F3467">
        <v>1211.76</v>
      </c>
      <c r="G3467" t="s">
        <v>15</v>
      </c>
      <c r="H3467" t="s">
        <v>123</v>
      </c>
      <c r="I3467" t="s">
        <v>124</v>
      </c>
    </row>
    <row r="3468" spans="1:9" x14ac:dyDescent="0.3">
      <c r="A3468">
        <v>1185732</v>
      </c>
      <c r="B3468" s="16">
        <v>44293</v>
      </c>
      <c r="C3468" t="s">
        <v>17</v>
      </c>
      <c r="D3468">
        <v>111</v>
      </c>
      <c r="E3468">
        <v>3552</v>
      </c>
      <c r="F3468">
        <v>1740.48</v>
      </c>
      <c r="G3468" t="s">
        <v>15</v>
      </c>
      <c r="H3468" t="s">
        <v>127</v>
      </c>
      <c r="I3468" t="s">
        <v>128</v>
      </c>
    </row>
    <row r="3469" spans="1:9" x14ac:dyDescent="0.3">
      <c r="A3469">
        <v>1185732</v>
      </c>
      <c r="B3469" s="16">
        <v>44293</v>
      </c>
      <c r="C3469" t="s">
        <v>17</v>
      </c>
      <c r="D3469">
        <v>132</v>
      </c>
      <c r="E3469">
        <v>3696</v>
      </c>
      <c r="F3469">
        <v>1552.32</v>
      </c>
      <c r="G3469" t="s">
        <v>15</v>
      </c>
      <c r="H3469" t="s">
        <v>127</v>
      </c>
      <c r="I3469" t="s">
        <v>128</v>
      </c>
    </row>
    <row r="3470" spans="1:9" x14ac:dyDescent="0.3">
      <c r="A3470">
        <v>1197831</v>
      </c>
      <c r="B3470" s="16">
        <v>44293</v>
      </c>
      <c r="C3470" t="s">
        <v>22</v>
      </c>
      <c r="D3470">
        <v>106</v>
      </c>
      <c r="E3470">
        <v>4346</v>
      </c>
      <c r="F3470">
        <v>2129.54</v>
      </c>
      <c r="G3470" t="s">
        <v>27</v>
      </c>
      <c r="H3470" t="s">
        <v>55</v>
      </c>
      <c r="I3470" t="s">
        <v>56</v>
      </c>
    </row>
    <row r="3471" spans="1:9" x14ac:dyDescent="0.3">
      <c r="A3471">
        <v>1197831</v>
      </c>
      <c r="B3471" s="16">
        <v>44293</v>
      </c>
      <c r="C3471" t="s">
        <v>22</v>
      </c>
      <c r="D3471">
        <v>132</v>
      </c>
      <c r="E3471">
        <v>4356</v>
      </c>
      <c r="F3471">
        <v>1785.9599999999998</v>
      </c>
      <c r="G3471" t="s">
        <v>27</v>
      </c>
      <c r="H3471" t="s">
        <v>55</v>
      </c>
      <c r="I3471" t="s">
        <v>56</v>
      </c>
    </row>
    <row r="3472" spans="1:9" x14ac:dyDescent="0.3">
      <c r="A3472">
        <v>1189833</v>
      </c>
      <c r="B3472" s="16">
        <v>44293</v>
      </c>
      <c r="C3472" t="s">
        <v>17</v>
      </c>
      <c r="D3472">
        <v>133</v>
      </c>
      <c r="E3472">
        <v>4522</v>
      </c>
      <c r="F3472">
        <v>2261</v>
      </c>
      <c r="G3472" t="s">
        <v>15</v>
      </c>
      <c r="H3472" t="s">
        <v>123</v>
      </c>
      <c r="I3472" t="s">
        <v>124</v>
      </c>
    </row>
    <row r="3473" spans="1:9" x14ac:dyDescent="0.3">
      <c r="A3473">
        <v>1189833</v>
      </c>
      <c r="B3473" s="16">
        <v>44293</v>
      </c>
      <c r="C3473" t="s">
        <v>17</v>
      </c>
      <c r="D3473">
        <v>248</v>
      </c>
      <c r="E3473">
        <v>7688</v>
      </c>
      <c r="F3473">
        <v>3536.48</v>
      </c>
      <c r="G3473" t="s">
        <v>31</v>
      </c>
      <c r="H3473" t="s">
        <v>32</v>
      </c>
      <c r="I3473" t="s">
        <v>35</v>
      </c>
    </row>
    <row r="3474" spans="1:9" x14ac:dyDescent="0.3">
      <c r="A3474">
        <v>1189833</v>
      </c>
      <c r="B3474" s="16">
        <v>44293</v>
      </c>
      <c r="C3474" t="s">
        <v>17</v>
      </c>
      <c r="D3474">
        <v>240</v>
      </c>
      <c r="E3474">
        <v>10320</v>
      </c>
      <c r="F3474">
        <v>5160</v>
      </c>
      <c r="G3474" t="s">
        <v>31</v>
      </c>
      <c r="H3474" t="s">
        <v>32</v>
      </c>
      <c r="I3474" t="s">
        <v>35</v>
      </c>
    </row>
    <row r="3475" spans="1:9" x14ac:dyDescent="0.3">
      <c r="A3475">
        <v>1185732</v>
      </c>
      <c r="B3475" s="16">
        <v>44293</v>
      </c>
      <c r="C3475" t="s">
        <v>21</v>
      </c>
      <c r="D3475">
        <v>50</v>
      </c>
      <c r="E3475">
        <v>15000</v>
      </c>
      <c r="F3475">
        <v>6000</v>
      </c>
      <c r="G3475" t="s">
        <v>15</v>
      </c>
      <c r="H3475" t="s">
        <v>127</v>
      </c>
      <c r="I3475" t="s">
        <v>128</v>
      </c>
    </row>
    <row r="3476" spans="1:9" x14ac:dyDescent="0.3">
      <c r="A3476">
        <v>1185732</v>
      </c>
      <c r="B3476" s="16">
        <v>44293</v>
      </c>
      <c r="C3476" t="s">
        <v>22</v>
      </c>
      <c r="D3476">
        <v>50</v>
      </c>
      <c r="E3476">
        <v>22500</v>
      </c>
      <c r="F3476">
        <v>6750</v>
      </c>
      <c r="G3476" t="s">
        <v>15</v>
      </c>
      <c r="H3476" t="s">
        <v>127</v>
      </c>
      <c r="I3476" t="s">
        <v>128</v>
      </c>
    </row>
    <row r="3477" spans="1:9" x14ac:dyDescent="0.3">
      <c r="A3477">
        <v>1189833</v>
      </c>
      <c r="B3477" s="16">
        <v>44293</v>
      </c>
      <c r="C3477" t="s">
        <v>21</v>
      </c>
      <c r="D3477">
        <v>100</v>
      </c>
      <c r="E3477">
        <v>30000</v>
      </c>
      <c r="F3477">
        <v>12000</v>
      </c>
      <c r="G3477" t="s">
        <v>15</v>
      </c>
      <c r="H3477" t="s">
        <v>123</v>
      </c>
      <c r="I3477" t="s">
        <v>124</v>
      </c>
    </row>
    <row r="3478" spans="1:9" x14ac:dyDescent="0.3">
      <c r="A3478">
        <v>1185732</v>
      </c>
      <c r="B3478" s="16">
        <v>44293</v>
      </c>
      <c r="C3478" t="s">
        <v>20</v>
      </c>
      <c r="D3478">
        <v>125</v>
      </c>
      <c r="E3478">
        <v>31250.000000000007</v>
      </c>
      <c r="F3478">
        <v>12500.000000000004</v>
      </c>
      <c r="G3478" t="s">
        <v>15</v>
      </c>
      <c r="H3478" t="s">
        <v>127</v>
      </c>
      <c r="I3478" t="s">
        <v>128</v>
      </c>
    </row>
    <row r="3479" spans="1:9" x14ac:dyDescent="0.3">
      <c r="A3479">
        <v>1185732</v>
      </c>
      <c r="B3479" s="16">
        <v>44293</v>
      </c>
      <c r="C3479" t="s">
        <v>19</v>
      </c>
      <c r="D3479">
        <v>125</v>
      </c>
      <c r="E3479">
        <v>43750</v>
      </c>
      <c r="F3479">
        <v>15312.499999999998</v>
      </c>
      <c r="G3479" t="s">
        <v>15</v>
      </c>
      <c r="H3479" t="s">
        <v>127</v>
      </c>
      <c r="I3479" t="s">
        <v>128</v>
      </c>
    </row>
    <row r="3480" spans="1:9" x14ac:dyDescent="0.3">
      <c r="A3480">
        <v>1189833</v>
      </c>
      <c r="B3480" s="16">
        <v>44293</v>
      </c>
      <c r="C3480" t="s">
        <v>20</v>
      </c>
      <c r="D3480">
        <v>175</v>
      </c>
      <c r="E3480">
        <v>43750.000000000015</v>
      </c>
      <c r="F3480">
        <v>17500.000000000007</v>
      </c>
      <c r="G3480" t="s">
        <v>15</v>
      </c>
      <c r="H3480" t="s">
        <v>123</v>
      </c>
      <c r="I3480" t="s">
        <v>124</v>
      </c>
    </row>
    <row r="3481" spans="1:9" x14ac:dyDescent="0.3">
      <c r="A3481">
        <v>1189833</v>
      </c>
      <c r="B3481" s="16">
        <v>44293</v>
      </c>
      <c r="C3481" t="s">
        <v>22</v>
      </c>
      <c r="D3481">
        <v>100</v>
      </c>
      <c r="E3481">
        <v>45000</v>
      </c>
      <c r="F3481">
        <v>13500</v>
      </c>
      <c r="G3481" t="s">
        <v>15</v>
      </c>
      <c r="H3481" t="s">
        <v>123</v>
      </c>
      <c r="I3481" t="s">
        <v>124</v>
      </c>
    </row>
    <row r="3482" spans="1:9" x14ac:dyDescent="0.3">
      <c r="A3482">
        <v>1189833</v>
      </c>
      <c r="B3482" s="16">
        <v>44293</v>
      </c>
      <c r="C3482" t="s">
        <v>19</v>
      </c>
      <c r="D3482">
        <v>175</v>
      </c>
      <c r="E3482">
        <v>61250</v>
      </c>
      <c r="F3482">
        <v>21437.5</v>
      </c>
      <c r="G3482" t="s">
        <v>15</v>
      </c>
      <c r="H3482" t="s">
        <v>123</v>
      </c>
      <c r="I3482" t="s">
        <v>124</v>
      </c>
    </row>
    <row r="3483" spans="1:9" x14ac:dyDescent="0.3">
      <c r="A3483">
        <v>1185732</v>
      </c>
      <c r="B3483" s="16">
        <v>44293</v>
      </c>
      <c r="C3483" t="s">
        <v>23</v>
      </c>
      <c r="D3483">
        <v>200</v>
      </c>
      <c r="E3483">
        <v>70000</v>
      </c>
      <c r="F3483">
        <v>28000</v>
      </c>
      <c r="G3483" t="s">
        <v>15</v>
      </c>
      <c r="H3483" t="s">
        <v>127</v>
      </c>
      <c r="I3483" t="s">
        <v>128</v>
      </c>
    </row>
    <row r="3484" spans="1:9" x14ac:dyDescent="0.3">
      <c r="A3484">
        <v>1189833</v>
      </c>
      <c r="B3484" s="16">
        <v>44293</v>
      </c>
      <c r="C3484" t="s">
        <v>23</v>
      </c>
      <c r="D3484">
        <v>250</v>
      </c>
      <c r="E3484">
        <v>87500</v>
      </c>
      <c r="F3484">
        <v>35000</v>
      </c>
      <c r="G3484" t="s">
        <v>15</v>
      </c>
      <c r="H3484" t="s">
        <v>123</v>
      </c>
      <c r="I3484" t="s">
        <v>124</v>
      </c>
    </row>
    <row r="3485" spans="1:9" x14ac:dyDescent="0.3">
      <c r="A3485">
        <v>1185732</v>
      </c>
      <c r="B3485" s="16">
        <v>44293</v>
      </c>
      <c r="C3485" t="s">
        <v>17</v>
      </c>
      <c r="D3485">
        <v>425</v>
      </c>
      <c r="E3485">
        <v>148750</v>
      </c>
      <c r="F3485">
        <v>52062.5</v>
      </c>
      <c r="G3485" t="s">
        <v>15</v>
      </c>
      <c r="H3485" t="s">
        <v>127</v>
      </c>
      <c r="I3485" t="s">
        <v>128</v>
      </c>
    </row>
    <row r="3486" spans="1:9" x14ac:dyDescent="0.3">
      <c r="A3486">
        <v>1189833</v>
      </c>
      <c r="B3486" s="16">
        <v>44293</v>
      </c>
      <c r="C3486" t="s">
        <v>17</v>
      </c>
      <c r="D3486">
        <v>475</v>
      </c>
      <c r="E3486">
        <v>166250</v>
      </c>
      <c r="F3486">
        <v>58187.499999999993</v>
      </c>
      <c r="G3486" t="s">
        <v>15</v>
      </c>
      <c r="H3486" t="s">
        <v>123</v>
      </c>
      <c r="I3486" t="s">
        <v>124</v>
      </c>
    </row>
    <row r="3487" spans="1:9" x14ac:dyDescent="0.3">
      <c r="A3487">
        <v>1197831</v>
      </c>
      <c r="B3487" s="16">
        <v>44293</v>
      </c>
      <c r="C3487" t="s">
        <v>22</v>
      </c>
      <c r="D3487">
        <v>425</v>
      </c>
      <c r="E3487">
        <v>191250</v>
      </c>
      <c r="F3487">
        <v>66937.5</v>
      </c>
      <c r="G3487" t="s">
        <v>27</v>
      </c>
      <c r="H3487" t="s">
        <v>55</v>
      </c>
      <c r="I3487" t="s">
        <v>56</v>
      </c>
    </row>
    <row r="3488" spans="1:9" x14ac:dyDescent="0.3">
      <c r="A3488">
        <v>1189833</v>
      </c>
      <c r="B3488" s="16">
        <v>44293</v>
      </c>
      <c r="C3488" t="s">
        <v>17</v>
      </c>
      <c r="D3488">
        <v>800</v>
      </c>
      <c r="E3488">
        <v>360000</v>
      </c>
      <c r="F3488">
        <v>144000</v>
      </c>
      <c r="G3488" t="s">
        <v>31</v>
      </c>
      <c r="H3488" t="s">
        <v>32</v>
      </c>
      <c r="I3488" t="s">
        <v>35</v>
      </c>
    </row>
    <row r="3489" spans="1:9" x14ac:dyDescent="0.3">
      <c r="A3489">
        <v>1189833</v>
      </c>
      <c r="B3489" s="16">
        <v>44294</v>
      </c>
      <c r="C3489" t="s">
        <v>19</v>
      </c>
      <c r="D3489">
        <v>210</v>
      </c>
      <c r="E3489">
        <v>7140</v>
      </c>
      <c r="F3489">
        <v>2070.6</v>
      </c>
      <c r="G3489" t="s">
        <v>31</v>
      </c>
      <c r="H3489" t="s">
        <v>32</v>
      </c>
      <c r="I3489" t="s">
        <v>35</v>
      </c>
    </row>
    <row r="3490" spans="1:9" x14ac:dyDescent="0.3">
      <c r="A3490">
        <v>1189833</v>
      </c>
      <c r="B3490" s="16">
        <v>44294</v>
      </c>
      <c r="C3490" t="s">
        <v>19</v>
      </c>
      <c r="D3490">
        <v>156</v>
      </c>
      <c r="E3490">
        <v>7644</v>
      </c>
      <c r="F3490">
        <v>2751.8399999999997</v>
      </c>
      <c r="G3490" t="s">
        <v>31</v>
      </c>
      <c r="H3490" t="s">
        <v>32</v>
      </c>
      <c r="I3490" t="s">
        <v>35</v>
      </c>
    </row>
    <row r="3491" spans="1:9" x14ac:dyDescent="0.3">
      <c r="A3491">
        <v>1197831</v>
      </c>
      <c r="B3491" s="16">
        <v>44294</v>
      </c>
      <c r="C3491" t="s">
        <v>23</v>
      </c>
      <c r="D3491">
        <v>202</v>
      </c>
      <c r="E3491">
        <v>7676</v>
      </c>
      <c r="F3491">
        <v>5142.92</v>
      </c>
      <c r="G3491" t="s">
        <v>27</v>
      </c>
      <c r="H3491" t="s">
        <v>55</v>
      </c>
      <c r="I3491" t="s">
        <v>56</v>
      </c>
    </row>
    <row r="3492" spans="1:9" x14ac:dyDescent="0.3">
      <c r="A3492">
        <v>1197831</v>
      </c>
      <c r="B3492" s="16">
        <v>44294</v>
      </c>
      <c r="C3492" t="s">
        <v>23</v>
      </c>
      <c r="D3492">
        <v>271</v>
      </c>
      <c r="E3492">
        <v>8401</v>
      </c>
      <c r="F3492">
        <v>4956.5900000000011</v>
      </c>
      <c r="G3492" t="s">
        <v>27</v>
      </c>
      <c r="H3492" t="s">
        <v>55</v>
      </c>
      <c r="I3492" t="s">
        <v>56</v>
      </c>
    </row>
    <row r="3493" spans="1:9" x14ac:dyDescent="0.3">
      <c r="A3493">
        <v>1189833</v>
      </c>
      <c r="B3493" s="16">
        <v>44294</v>
      </c>
      <c r="C3493" t="s">
        <v>19</v>
      </c>
      <c r="D3493">
        <v>600</v>
      </c>
      <c r="E3493">
        <v>300000</v>
      </c>
      <c r="F3493">
        <v>75000</v>
      </c>
      <c r="G3493" t="s">
        <v>31</v>
      </c>
      <c r="H3493" t="s">
        <v>32</v>
      </c>
      <c r="I3493" t="s">
        <v>35</v>
      </c>
    </row>
    <row r="3494" spans="1:9" x14ac:dyDescent="0.3">
      <c r="A3494">
        <v>1197831</v>
      </c>
      <c r="B3494" s="16">
        <v>44294</v>
      </c>
      <c r="C3494" t="s">
        <v>23</v>
      </c>
      <c r="D3494">
        <v>775</v>
      </c>
      <c r="E3494">
        <v>310000</v>
      </c>
      <c r="F3494">
        <v>170500</v>
      </c>
      <c r="G3494" t="s">
        <v>27</v>
      </c>
      <c r="H3494" t="s">
        <v>55</v>
      </c>
      <c r="I3494" t="s">
        <v>56</v>
      </c>
    </row>
    <row r="3495" spans="1:9" x14ac:dyDescent="0.3">
      <c r="A3495">
        <v>1197831</v>
      </c>
      <c r="B3495" s="16">
        <v>44295</v>
      </c>
      <c r="C3495" t="s">
        <v>21</v>
      </c>
      <c r="D3495">
        <v>22</v>
      </c>
      <c r="E3495">
        <v>528</v>
      </c>
      <c r="F3495">
        <v>227.04</v>
      </c>
      <c r="G3495" t="s">
        <v>36</v>
      </c>
      <c r="H3495" t="s">
        <v>110</v>
      </c>
      <c r="I3495" t="s">
        <v>111</v>
      </c>
    </row>
    <row r="3496" spans="1:9" x14ac:dyDescent="0.3">
      <c r="A3496">
        <v>1197831</v>
      </c>
      <c r="B3496" s="16">
        <v>44295</v>
      </c>
      <c r="C3496" t="s">
        <v>20</v>
      </c>
      <c r="D3496">
        <v>41</v>
      </c>
      <c r="E3496">
        <v>779</v>
      </c>
      <c r="F3496">
        <v>327.18</v>
      </c>
      <c r="G3496" t="s">
        <v>36</v>
      </c>
      <c r="H3496" t="s">
        <v>110</v>
      </c>
      <c r="I3496" t="s">
        <v>111</v>
      </c>
    </row>
    <row r="3497" spans="1:9" x14ac:dyDescent="0.3">
      <c r="A3497">
        <v>1197831</v>
      </c>
      <c r="B3497" s="16">
        <v>44295</v>
      </c>
      <c r="C3497" t="s">
        <v>19</v>
      </c>
      <c r="D3497">
        <v>44</v>
      </c>
      <c r="E3497">
        <v>1232</v>
      </c>
      <c r="F3497">
        <v>529.76</v>
      </c>
      <c r="G3497" t="s">
        <v>36</v>
      </c>
      <c r="H3497" t="s">
        <v>110</v>
      </c>
      <c r="I3497" t="s">
        <v>111</v>
      </c>
    </row>
    <row r="3498" spans="1:9" x14ac:dyDescent="0.3">
      <c r="A3498">
        <v>1197831</v>
      </c>
      <c r="B3498" s="16">
        <v>44295</v>
      </c>
      <c r="C3498" t="s">
        <v>22</v>
      </c>
      <c r="D3498">
        <v>30</v>
      </c>
      <c r="E3498">
        <v>1740</v>
      </c>
      <c r="F3498">
        <v>835.19999999999993</v>
      </c>
      <c r="G3498" t="s">
        <v>36</v>
      </c>
      <c r="H3498" t="s">
        <v>110</v>
      </c>
      <c r="I3498" t="s">
        <v>111</v>
      </c>
    </row>
    <row r="3499" spans="1:9" x14ac:dyDescent="0.3">
      <c r="A3499">
        <v>1197831</v>
      </c>
      <c r="B3499" s="16">
        <v>44295</v>
      </c>
      <c r="C3499" t="s">
        <v>17</v>
      </c>
      <c r="D3499">
        <v>113</v>
      </c>
      <c r="E3499">
        <v>3164</v>
      </c>
      <c r="F3499">
        <v>1550.36</v>
      </c>
      <c r="G3499" t="s">
        <v>36</v>
      </c>
      <c r="H3499" t="s">
        <v>110</v>
      </c>
      <c r="I3499" t="s">
        <v>111</v>
      </c>
    </row>
    <row r="3500" spans="1:9" x14ac:dyDescent="0.3">
      <c r="A3500">
        <v>1197831</v>
      </c>
      <c r="B3500" s="16">
        <v>44295</v>
      </c>
      <c r="C3500" t="s">
        <v>23</v>
      </c>
      <c r="D3500">
        <v>68</v>
      </c>
      <c r="E3500">
        <v>3332</v>
      </c>
      <c r="F3500">
        <v>1765.96</v>
      </c>
      <c r="G3500" t="s">
        <v>36</v>
      </c>
      <c r="H3500" t="s">
        <v>110</v>
      </c>
      <c r="I3500" t="s">
        <v>111</v>
      </c>
    </row>
    <row r="3501" spans="1:9" x14ac:dyDescent="0.3">
      <c r="A3501">
        <v>1128299</v>
      </c>
      <c r="B3501" s="16">
        <v>44295</v>
      </c>
      <c r="C3501" t="s">
        <v>21</v>
      </c>
      <c r="D3501">
        <v>135</v>
      </c>
      <c r="E3501">
        <v>4995</v>
      </c>
      <c r="F3501">
        <v>2047.9499999999998</v>
      </c>
      <c r="G3501" t="s">
        <v>15</v>
      </c>
      <c r="H3501" t="s">
        <v>16</v>
      </c>
      <c r="I3501" t="s">
        <v>69</v>
      </c>
    </row>
    <row r="3502" spans="1:9" x14ac:dyDescent="0.3">
      <c r="A3502">
        <v>1128299</v>
      </c>
      <c r="B3502" s="16">
        <v>44295</v>
      </c>
      <c r="C3502" t="s">
        <v>20</v>
      </c>
      <c r="D3502">
        <v>152</v>
      </c>
      <c r="E3502">
        <v>5168</v>
      </c>
      <c r="F3502">
        <v>1860.48</v>
      </c>
      <c r="G3502" t="s">
        <v>15</v>
      </c>
      <c r="H3502" t="s">
        <v>16</v>
      </c>
      <c r="I3502" t="s">
        <v>69</v>
      </c>
    </row>
    <row r="3503" spans="1:9" x14ac:dyDescent="0.3">
      <c r="A3503">
        <v>1128299</v>
      </c>
      <c r="B3503" s="16">
        <v>44295</v>
      </c>
      <c r="C3503" t="s">
        <v>22</v>
      </c>
      <c r="D3503">
        <v>124</v>
      </c>
      <c r="E3503">
        <v>6200</v>
      </c>
      <c r="F3503">
        <v>2914</v>
      </c>
      <c r="G3503" t="s">
        <v>15</v>
      </c>
      <c r="H3503" t="s">
        <v>16</v>
      </c>
      <c r="I3503" t="s">
        <v>69</v>
      </c>
    </row>
    <row r="3504" spans="1:9" x14ac:dyDescent="0.3">
      <c r="A3504">
        <v>1128299</v>
      </c>
      <c r="B3504" s="16">
        <v>44295</v>
      </c>
      <c r="C3504" t="s">
        <v>19</v>
      </c>
      <c r="D3504">
        <v>147</v>
      </c>
      <c r="E3504">
        <v>6321</v>
      </c>
      <c r="F3504">
        <v>2844.45</v>
      </c>
      <c r="G3504" t="s">
        <v>15</v>
      </c>
      <c r="H3504" t="s">
        <v>16</v>
      </c>
      <c r="I3504" t="s">
        <v>69</v>
      </c>
    </row>
    <row r="3505" spans="1:9" x14ac:dyDescent="0.3">
      <c r="A3505">
        <v>1128299</v>
      </c>
      <c r="B3505" s="16">
        <v>44295</v>
      </c>
      <c r="C3505" t="s">
        <v>23</v>
      </c>
      <c r="D3505">
        <v>156</v>
      </c>
      <c r="E3505">
        <v>6396</v>
      </c>
      <c r="F3505">
        <v>4157.4000000000005</v>
      </c>
      <c r="G3505" t="s">
        <v>15</v>
      </c>
      <c r="H3505" t="s">
        <v>16</v>
      </c>
      <c r="I3505" t="s">
        <v>69</v>
      </c>
    </row>
    <row r="3506" spans="1:9" x14ac:dyDescent="0.3">
      <c r="A3506">
        <v>1197831</v>
      </c>
      <c r="B3506" s="16">
        <v>44295</v>
      </c>
      <c r="C3506" t="s">
        <v>17</v>
      </c>
      <c r="D3506">
        <v>256</v>
      </c>
      <c r="E3506">
        <v>7168</v>
      </c>
      <c r="F3506">
        <v>3368.96</v>
      </c>
      <c r="G3506" t="s">
        <v>27</v>
      </c>
      <c r="H3506" t="s">
        <v>55</v>
      </c>
      <c r="I3506" t="s">
        <v>56</v>
      </c>
    </row>
    <row r="3507" spans="1:9" x14ac:dyDescent="0.3">
      <c r="A3507">
        <v>1197831</v>
      </c>
      <c r="B3507" s="16">
        <v>44295</v>
      </c>
      <c r="C3507" t="s">
        <v>17</v>
      </c>
      <c r="D3507">
        <v>217</v>
      </c>
      <c r="E3507">
        <v>7812</v>
      </c>
      <c r="F3507">
        <v>3984.12</v>
      </c>
      <c r="G3507" t="s">
        <v>27</v>
      </c>
      <c r="H3507" t="s">
        <v>55</v>
      </c>
      <c r="I3507" t="s">
        <v>56</v>
      </c>
    </row>
    <row r="3508" spans="1:9" x14ac:dyDescent="0.3">
      <c r="A3508">
        <v>1189833</v>
      </c>
      <c r="B3508" s="16">
        <v>44295</v>
      </c>
      <c r="C3508" t="s">
        <v>20</v>
      </c>
      <c r="D3508">
        <v>206</v>
      </c>
      <c r="E3508">
        <v>7828</v>
      </c>
      <c r="F3508">
        <v>3679.1600000000003</v>
      </c>
      <c r="G3508" t="s">
        <v>31</v>
      </c>
      <c r="H3508" t="s">
        <v>32</v>
      </c>
      <c r="I3508" t="s">
        <v>35</v>
      </c>
    </row>
    <row r="3509" spans="1:9" x14ac:dyDescent="0.3">
      <c r="A3509">
        <v>1189833</v>
      </c>
      <c r="B3509" s="16">
        <v>44295</v>
      </c>
      <c r="C3509" t="s">
        <v>20</v>
      </c>
      <c r="D3509">
        <v>175</v>
      </c>
      <c r="E3509">
        <v>8575</v>
      </c>
      <c r="F3509">
        <v>4716.25</v>
      </c>
      <c r="G3509" t="s">
        <v>31</v>
      </c>
      <c r="H3509" t="s">
        <v>32</v>
      </c>
      <c r="I3509" t="s">
        <v>35</v>
      </c>
    </row>
    <row r="3510" spans="1:9" x14ac:dyDescent="0.3">
      <c r="A3510">
        <v>1128299</v>
      </c>
      <c r="B3510" s="16">
        <v>44295</v>
      </c>
      <c r="C3510" t="s">
        <v>17</v>
      </c>
      <c r="D3510">
        <v>248</v>
      </c>
      <c r="E3510">
        <v>10416</v>
      </c>
      <c r="F3510">
        <v>5832.9600000000009</v>
      </c>
      <c r="G3510" t="s">
        <v>15</v>
      </c>
      <c r="H3510" t="s">
        <v>16</v>
      </c>
      <c r="I3510" t="s">
        <v>69</v>
      </c>
    </row>
    <row r="3511" spans="1:9" x14ac:dyDescent="0.3">
      <c r="A3511">
        <v>1197831</v>
      </c>
      <c r="B3511" s="16">
        <v>44295</v>
      </c>
      <c r="C3511" t="s">
        <v>21</v>
      </c>
      <c r="D3511">
        <v>75</v>
      </c>
      <c r="E3511">
        <v>18749.999999999996</v>
      </c>
      <c r="F3511">
        <v>5624.9999999999991</v>
      </c>
      <c r="G3511" t="s">
        <v>36</v>
      </c>
      <c r="H3511" t="s">
        <v>110</v>
      </c>
      <c r="I3511" t="s">
        <v>111</v>
      </c>
    </row>
    <row r="3512" spans="1:9" x14ac:dyDescent="0.3">
      <c r="A3512">
        <v>1197831</v>
      </c>
      <c r="B3512" s="16">
        <v>44295</v>
      </c>
      <c r="C3512" t="s">
        <v>20</v>
      </c>
      <c r="D3512">
        <v>150</v>
      </c>
      <c r="E3512">
        <v>30000.000000000004</v>
      </c>
      <c r="F3512">
        <v>9000</v>
      </c>
      <c r="G3512" t="s">
        <v>36</v>
      </c>
      <c r="H3512" t="s">
        <v>110</v>
      </c>
      <c r="I3512" t="s">
        <v>111</v>
      </c>
    </row>
    <row r="3513" spans="1:9" x14ac:dyDescent="0.3">
      <c r="A3513">
        <v>1197831</v>
      </c>
      <c r="B3513" s="16">
        <v>44295</v>
      </c>
      <c r="C3513" t="s">
        <v>19</v>
      </c>
      <c r="D3513">
        <v>150</v>
      </c>
      <c r="E3513">
        <v>45000.000000000007</v>
      </c>
      <c r="F3513">
        <v>13500.000000000002</v>
      </c>
      <c r="G3513" t="s">
        <v>36</v>
      </c>
      <c r="H3513" t="s">
        <v>110</v>
      </c>
      <c r="I3513" t="s">
        <v>111</v>
      </c>
    </row>
    <row r="3514" spans="1:9" x14ac:dyDescent="0.3">
      <c r="A3514">
        <v>1197831</v>
      </c>
      <c r="B3514" s="16">
        <v>44295</v>
      </c>
      <c r="C3514" t="s">
        <v>22</v>
      </c>
      <c r="D3514">
        <v>100</v>
      </c>
      <c r="E3514">
        <v>60000</v>
      </c>
      <c r="F3514">
        <v>21000</v>
      </c>
      <c r="G3514" t="s">
        <v>36</v>
      </c>
      <c r="H3514" t="s">
        <v>110</v>
      </c>
      <c r="I3514" t="s">
        <v>111</v>
      </c>
    </row>
    <row r="3515" spans="1:9" x14ac:dyDescent="0.3">
      <c r="A3515">
        <v>1197831</v>
      </c>
      <c r="B3515" s="16">
        <v>44295</v>
      </c>
      <c r="C3515" t="s">
        <v>23</v>
      </c>
      <c r="D3515">
        <v>225</v>
      </c>
      <c r="E3515">
        <v>112500</v>
      </c>
      <c r="F3515">
        <v>45000</v>
      </c>
      <c r="G3515" t="s">
        <v>36</v>
      </c>
      <c r="H3515" t="s">
        <v>110</v>
      </c>
      <c r="I3515" t="s">
        <v>111</v>
      </c>
    </row>
    <row r="3516" spans="1:9" x14ac:dyDescent="0.3">
      <c r="A3516">
        <v>1197831</v>
      </c>
      <c r="B3516" s="16">
        <v>44295</v>
      </c>
      <c r="C3516" t="s">
        <v>17</v>
      </c>
      <c r="D3516">
        <v>450</v>
      </c>
      <c r="E3516">
        <v>135000.00000000003</v>
      </c>
      <c r="F3516">
        <v>47250.000000000007</v>
      </c>
      <c r="G3516" t="s">
        <v>36</v>
      </c>
      <c r="H3516" t="s">
        <v>110</v>
      </c>
      <c r="I3516" t="s">
        <v>111</v>
      </c>
    </row>
    <row r="3517" spans="1:9" x14ac:dyDescent="0.3">
      <c r="A3517">
        <v>1128299</v>
      </c>
      <c r="B3517" s="16">
        <v>44295</v>
      </c>
      <c r="C3517" t="s">
        <v>21</v>
      </c>
      <c r="D3517">
        <v>450</v>
      </c>
      <c r="E3517">
        <v>180000</v>
      </c>
      <c r="F3517">
        <v>54000</v>
      </c>
      <c r="G3517" t="s">
        <v>15</v>
      </c>
      <c r="H3517" t="s">
        <v>16</v>
      </c>
      <c r="I3517" t="s">
        <v>69</v>
      </c>
    </row>
    <row r="3518" spans="1:9" x14ac:dyDescent="0.3">
      <c r="A3518">
        <v>1128299</v>
      </c>
      <c r="B3518" s="16">
        <v>44295</v>
      </c>
      <c r="C3518" t="s">
        <v>20</v>
      </c>
      <c r="D3518">
        <v>525</v>
      </c>
      <c r="E3518">
        <v>183750</v>
      </c>
      <c r="F3518">
        <v>45937.5</v>
      </c>
      <c r="G3518" t="s">
        <v>15</v>
      </c>
      <c r="H3518" t="s">
        <v>16</v>
      </c>
      <c r="I3518" t="s">
        <v>69</v>
      </c>
    </row>
    <row r="3519" spans="1:9" x14ac:dyDescent="0.3">
      <c r="A3519">
        <v>1128299</v>
      </c>
      <c r="B3519" s="16">
        <v>44295</v>
      </c>
      <c r="C3519" t="s">
        <v>19</v>
      </c>
      <c r="D3519">
        <v>525</v>
      </c>
      <c r="E3519">
        <v>236250</v>
      </c>
      <c r="F3519">
        <v>82687.5</v>
      </c>
      <c r="G3519" t="s">
        <v>15</v>
      </c>
      <c r="H3519" t="s">
        <v>16</v>
      </c>
      <c r="I3519" t="s">
        <v>69</v>
      </c>
    </row>
    <row r="3520" spans="1:9" x14ac:dyDescent="0.3">
      <c r="A3520">
        <v>1128299</v>
      </c>
      <c r="B3520" s="16">
        <v>44295</v>
      </c>
      <c r="C3520" t="s">
        <v>22</v>
      </c>
      <c r="D3520">
        <v>475</v>
      </c>
      <c r="E3520">
        <v>261250.00000000003</v>
      </c>
      <c r="F3520">
        <v>91437.5</v>
      </c>
      <c r="G3520" t="s">
        <v>15</v>
      </c>
      <c r="H3520" t="s">
        <v>16</v>
      </c>
      <c r="I3520" t="s">
        <v>69</v>
      </c>
    </row>
    <row r="3521" spans="1:9" x14ac:dyDescent="0.3">
      <c r="A3521">
        <v>1128299</v>
      </c>
      <c r="B3521" s="16">
        <v>44295</v>
      </c>
      <c r="C3521" t="s">
        <v>23</v>
      </c>
      <c r="D3521">
        <v>600</v>
      </c>
      <c r="E3521">
        <v>270000</v>
      </c>
      <c r="F3521">
        <v>135000</v>
      </c>
      <c r="G3521" t="s">
        <v>15</v>
      </c>
      <c r="H3521" t="s">
        <v>16</v>
      </c>
      <c r="I3521" t="s">
        <v>69</v>
      </c>
    </row>
    <row r="3522" spans="1:9" x14ac:dyDescent="0.3">
      <c r="A3522">
        <v>1197831</v>
      </c>
      <c r="B3522" s="16">
        <v>44295</v>
      </c>
      <c r="C3522" t="s">
        <v>17</v>
      </c>
      <c r="D3522">
        <v>775</v>
      </c>
      <c r="E3522">
        <v>310000</v>
      </c>
      <c r="F3522">
        <v>123999.99999999999</v>
      </c>
      <c r="G3522" t="s">
        <v>27</v>
      </c>
      <c r="H3522" t="s">
        <v>55</v>
      </c>
      <c r="I3522" t="s">
        <v>56</v>
      </c>
    </row>
    <row r="3523" spans="1:9" x14ac:dyDescent="0.3">
      <c r="A3523">
        <v>1189833</v>
      </c>
      <c r="B3523" s="16">
        <v>44295</v>
      </c>
      <c r="C3523" t="s">
        <v>20</v>
      </c>
      <c r="D3523">
        <v>625</v>
      </c>
      <c r="E3523">
        <v>312500</v>
      </c>
      <c r="F3523">
        <v>125000</v>
      </c>
      <c r="G3523" t="s">
        <v>31</v>
      </c>
      <c r="H3523" t="s">
        <v>32</v>
      </c>
      <c r="I3523" t="s">
        <v>35</v>
      </c>
    </row>
    <row r="3524" spans="1:9" x14ac:dyDescent="0.3">
      <c r="A3524">
        <v>1128299</v>
      </c>
      <c r="B3524" s="16">
        <v>44295</v>
      </c>
      <c r="C3524" t="s">
        <v>17</v>
      </c>
      <c r="D3524">
        <v>825</v>
      </c>
      <c r="E3524">
        <v>371250</v>
      </c>
      <c r="F3524">
        <v>167062.5</v>
      </c>
      <c r="G3524" t="s">
        <v>15</v>
      </c>
      <c r="H3524" t="s">
        <v>16</v>
      </c>
      <c r="I3524" t="s">
        <v>69</v>
      </c>
    </row>
    <row r="3525" spans="1:9" x14ac:dyDescent="0.3">
      <c r="A3525">
        <v>1128299</v>
      </c>
      <c r="B3525" s="16">
        <v>44296</v>
      </c>
      <c r="C3525" t="s">
        <v>21</v>
      </c>
      <c r="D3525">
        <v>36</v>
      </c>
      <c r="E3525">
        <v>684</v>
      </c>
      <c r="F3525">
        <v>328.32</v>
      </c>
      <c r="G3525" t="s">
        <v>36</v>
      </c>
      <c r="H3525" t="s">
        <v>116</v>
      </c>
      <c r="I3525" t="s">
        <v>117</v>
      </c>
    </row>
    <row r="3526" spans="1:9" x14ac:dyDescent="0.3">
      <c r="A3526">
        <v>1128299</v>
      </c>
      <c r="B3526" s="16">
        <v>44296</v>
      </c>
      <c r="C3526" t="s">
        <v>20</v>
      </c>
      <c r="D3526">
        <v>52</v>
      </c>
      <c r="E3526">
        <v>728</v>
      </c>
      <c r="F3526">
        <v>364</v>
      </c>
      <c r="G3526" t="s">
        <v>36</v>
      </c>
      <c r="H3526" t="s">
        <v>116</v>
      </c>
      <c r="I3526" t="s">
        <v>117</v>
      </c>
    </row>
    <row r="3527" spans="1:9" x14ac:dyDescent="0.3">
      <c r="A3527">
        <v>1128299</v>
      </c>
      <c r="B3527" s="16">
        <v>44296</v>
      </c>
      <c r="C3527" t="s">
        <v>19</v>
      </c>
      <c r="D3527">
        <v>54</v>
      </c>
      <c r="E3527">
        <v>1242</v>
      </c>
      <c r="F3527">
        <v>645.84</v>
      </c>
      <c r="G3527" t="s">
        <v>36</v>
      </c>
      <c r="H3527" t="s">
        <v>116</v>
      </c>
      <c r="I3527" t="s">
        <v>117</v>
      </c>
    </row>
    <row r="3528" spans="1:9" x14ac:dyDescent="0.3">
      <c r="A3528">
        <v>1185731</v>
      </c>
      <c r="B3528" s="16">
        <v>44296</v>
      </c>
      <c r="C3528" t="s">
        <v>20</v>
      </c>
      <c r="D3528">
        <v>106</v>
      </c>
      <c r="E3528">
        <v>2014</v>
      </c>
      <c r="F3528">
        <v>1067.42</v>
      </c>
      <c r="G3528" t="s">
        <v>36</v>
      </c>
      <c r="H3528" t="s">
        <v>96</v>
      </c>
      <c r="I3528" t="s">
        <v>97</v>
      </c>
    </row>
    <row r="3529" spans="1:9" x14ac:dyDescent="0.3">
      <c r="A3529">
        <v>1185732</v>
      </c>
      <c r="B3529" s="16">
        <v>44296</v>
      </c>
      <c r="C3529" t="s">
        <v>22</v>
      </c>
      <c r="D3529">
        <v>42</v>
      </c>
      <c r="E3529">
        <v>2184</v>
      </c>
      <c r="F3529">
        <v>589.68000000000006</v>
      </c>
      <c r="G3529" t="s">
        <v>31</v>
      </c>
      <c r="H3529" t="s">
        <v>66</v>
      </c>
      <c r="I3529" t="s">
        <v>67</v>
      </c>
    </row>
    <row r="3530" spans="1:9" x14ac:dyDescent="0.3">
      <c r="A3530">
        <v>1185731</v>
      </c>
      <c r="B3530" s="16">
        <v>44296</v>
      </c>
      <c r="C3530" t="s">
        <v>21</v>
      </c>
      <c r="D3530">
        <v>102</v>
      </c>
      <c r="E3530">
        <v>2448</v>
      </c>
      <c r="F3530">
        <v>1224</v>
      </c>
      <c r="G3530" t="s">
        <v>36</v>
      </c>
      <c r="H3530" t="s">
        <v>96</v>
      </c>
      <c r="I3530" t="s">
        <v>97</v>
      </c>
    </row>
    <row r="3531" spans="1:9" x14ac:dyDescent="0.3">
      <c r="A3531">
        <v>1128299</v>
      </c>
      <c r="B3531" s="16">
        <v>44296</v>
      </c>
      <c r="C3531" t="s">
        <v>22</v>
      </c>
      <c r="D3531">
        <v>45</v>
      </c>
      <c r="E3531">
        <v>2745</v>
      </c>
      <c r="F3531">
        <v>1207.8</v>
      </c>
      <c r="G3531" t="s">
        <v>36</v>
      </c>
      <c r="H3531" t="s">
        <v>116</v>
      </c>
      <c r="I3531" t="s">
        <v>117</v>
      </c>
    </row>
    <row r="3532" spans="1:9" x14ac:dyDescent="0.3">
      <c r="A3532">
        <v>1128299</v>
      </c>
      <c r="B3532" s="16">
        <v>44296</v>
      </c>
      <c r="C3532" t="s">
        <v>17</v>
      </c>
      <c r="D3532">
        <v>125</v>
      </c>
      <c r="E3532">
        <v>2875</v>
      </c>
      <c r="F3532">
        <v>1581.2500000000002</v>
      </c>
      <c r="G3532" t="s">
        <v>36</v>
      </c>
      <c r="H3532" t="s">
        <v>116</v>
      </c>
      <c r="I3532" t="s">
        <v>117</v>
      </c>
    </row>
    <row r="3533" spans="1:9" x14ac:dyDescent="0.3">
      <c r="A3533">
        <v>1185731</v>
      </c>
      <c r="B3533" s="16">
        <v>44296</v>
      </c>
      <c r="C3533" t="s">
        <v>19</v>
      </c>
      <c r="D3533">
        <v>111</v>
      </c>
      <c r="E3533">
        <v>3108</v>
      </c>
      <c r="F3533">
        <v>1522.92</v>
      </c>
      <c r="G3533" t="s">
        <v>36</v>
      </c>
      <c r="H3533" t="s">
        <v>96</v>
      </c>
      <c r="I3533" t="s">
        <v>97</v>
      </c>
    </row>
    <row r="3534" spans="1:9" x14ac:dyDescent="0.3">
      <c r="A3534">
        <v>1128299</v>
      </c>
      <c r="B3534" s="16">
        <v>44296</v>
      </c>
      <c r="C3534" t="s">
        <v>23</v>
      </c>
      <c r="D3534">
        <v>72</v>
      </c>
      <c r="E3534">
        <v>3384</v>
      </c>
      <c r="F3534">
        <v>1861.2</v>
      </c>
      <c r="G3534" t="s">
        <v>36</v>
      </c>
      <c r="H3534" t="s">
        <v>116</v>
      </c>
      <c r="I3534" t="s">
        <v>117</v>
      </c>
    </row>
    <row r="3535" spans="1:9" x14ac:dyDescent="0.3">
      <c r="A3535">
        <v>1185732</v>
      </c>
      <c r="B3535" s="16">
        <v>44296</v>
      </c>
      <c r="C3535" t="s">
        <v>21</v>
      </c>
      <c r="D3535">
        <v>73</v>
      </c>
      <c r="E3535">
        <v>3504</v>
      </c>
      <c r="F3535">
        <v>1226.3999999999999</v>
      </c>
      <c r="G3535" t="s">
        <v>31</v>
      </c>
      <c r="H3535" t="s">
        <v>66</v>
      </c>
      <c r="I3535" t="s">
        <v>67</v>
      </c>
    </row>
    <row r="3536" spans="1:9" x14ac:dyDescent="0.3">
      <c r="A3536">
        <v>1185731</v>
      </c>
      <c r="B3536" s="16">
        <v>44296</v>
      </c>
      <c r="C3536" t="s">
        <v>22</v>
      </c>
      <c r="D3536">
        <v>101</v>
      </c>
      <c r="E3536">
        <v>4242</v>
      </c>
      <c r="F3536">
        <v>1993.7399999999998</v>
      </c>
      <c r="G3536" t="s">
        <v>36</v>
      </c>
      <c r="H3536" t="s">
        <v>96</v>
      </c>
      <c r="I3536" t="s">
        <v>97</v>
      </c>
    </row>
    <row r="3537" spans="1:9" x14ac:dyDescent="0.3">
      <c r="A3537">
        <v>1185731</v>
      </c>
      <c r="B3537" s="16">
        <v>44296</v>
      </c>
      <c r="C3537" t="s">
        <v>23</v>
      </c>
      <c r="D3537">
        <v>137</v>
      </c>
      <c r="E3537">
        <v>4658</v>
      </c>
      <c r="F3537">
        <v>3027.7000000000003</v>
      </c>
      <c r="G3537" t="s">
        <v>36</v>
      </c>
      <c r="H3537" t="s">
        <v>96</v>
      </c>
      <c r="I3537" t="s">
        <v>97</v>
      </c>
    </row>
    <row r="3538" spans="1:9" x14ac:dyDescent="0.3">
      <c r="A3538">
        <v>1185732</v>
      </c>
      <c r="B3538" s="16">
        <v>44296</v>
      </c>
      <c r="C3538" t="s">
        <v>19</v>
      </c>
      <c r="D3538">
        <v>81</v>
      </c>
      <c r="E3538">
        <v>4941</v>
      </c>
      <c r="F3538">
        <v>1729.35</v>
      </c>
      <c r="G3538" t="s">
        <v>31</v>
      </c>
      <c r="H3538" t="s">
        <v>66</v>
      </c>
      <c r="I3538" t="s">
        <v>67</v>
      </c>
    </row>
    <row r="3539" spans="1:9" x14ac:dyDescent="0.3">
      <c r="A3539">
        <v>1189833</v>
      </c>
      <c r="B3539" s="16">
        <v>44296</v>
      </c>
      <c r="C3539" t="s">
        <v>21</v>
      </c>
      <c r="D3539">
        <v>173</v>
      </c>
      <c r="E3539">
        <v>5363</v>
      </c>
      <c r="F3539">
        <v>2037.94</v>
      </c>
      <c r="G3539" t="s">
        <v>31</v>
      </c>
      <c r="H3539" t="s">
        <v>32</v>
      </c>
      <c r="I3539" t="s">
        <v>35</v>
      </c>
    </row>
    <row r="3540" spans="1:9" x14ac:dyDescent="0.3">
      <c r="A3540">
        <v>1185732</v>
      </c>
      <c r="B3540" s="16">
        <v>44296</v>
      </c>
      <c r="C3540" t="s">
        <v>20</v>
      </c>
      <c r="D3540">
        <v>91</v>
      </c>
      <c r="E3540">
        <v>5460</v>
      </c>
      <c r="F3540">
        <v>2074.8000000000002</v>
      </c>
      <c r="G3540" t="s">
        <v>31</v>
      </c>
      <c r="H3540" t="s">
        <v>66</v>
      </c>
      <c r="I3540" t="s">
        <v>67</v>
      </c>
    </row>
    <row r="3541" spans="1:9" x14ac:dyDescent="0.3">
      <c r="A3541">
        <v>1185731</v>
      </c>
      <c r="B3541" s="16">
        <v>44296</v>
      </c>
      <c r="C3541" t="s">
        <v>17</v>
      </c>
      <c r="D3541">
        <v>218</v>
      </c>
      <c r="E3541">
        <v>6104</v>
      </c>
      <c r="F3541">
        <v>3357.2000000000003</v>
      </c>
      <c r="G3541" t="s">
        <v>36</v>
      </c>
      <c r="H3541" t="s">
        <v>96</v>
      </c>
      <c r="I3541" t="s">
        <v>97</v>
      </c>
    </row>
    <row r="3542" spans="1:9" x14ac:dyDescent="0.3">
      <c r="A3542">
        <v>1185732</v>
      </c>
      <c r="B3542" s="16">
        <v>44296</v>
      </c>
      <c r="C3542" t="s">
        <v>23</v>
      </c>
      <c r="D3542">
        <v>94</v>
      </c>
      <c r="E3542">
        <v>6204</v>
      </c>
      <c r="F3542">
        <v>3102</v>
      </c>
      <c r="G3542" t="s">
        <v>31</v>
      </c>
      <c r="H3542" t="s">
        <v>66</v>
      </c>
      <c r="I3542" t="s">
        <v>67</v>
      </c>
    </row>
    <row r="3543" spans="1:9" x14ac:dyDescent="0.3">
      <c r="A3543">
        <v>1189833</v>
      </c>
      <c r="B3543" s="16">
        <v>44296</v>
      </c>
      <c r="C3543" t="s">
        <v>21</v>
      </c>
      <c r="D3543">
        <v>152</v>
      </c>
      <c r="E3543">
        <v>6536</v>
      </c>
      <c r="F3543">
        <v>3202.64</v>
      </c>
      <c r="G3543" t="s">
        <v>31</v>
      </c>
      <c r="H3543" t="s">
        <v>32</v>
      </c>
      <c r="I3543" t="s">
        <v>35</v>
      </c>
    </row>
    <row r="3544" spans="1:9" x14ac:dyDescent="0.3">
      <c r="A3544">
        <v>1185732</v>
      </c>
      <c r="B3544" s="16">
        <v>44296</v>
      </c>
      <c r="C3544" t="s">
        <v>17</v>
      </c>
      <c r="D3544">
        <v>130</v>
      </c>
      <c r="E3544">
        <v>7670</v>
      </c>
      <c r="F3544">
        <v>2761.2</v>
      </c>
      <c r="G3544" t="s">
        <v>31</v>
      </c>
      <c r="H3544" t="s">
        <v>66</v>
      </c>
      <c r="I3544" t="s">
        <v>67</v>
      </c>
    </row>
    <row r="3545" spans="1:9" x14ac:dyDescent="0.3">
      <c r="A3545">
        <v>1197831</v>
      </c>
      <c r="B3545" s="16">
        <v>44296</v>
      </c>
      <c r="C3545" t="s">
        <v>19</v>
      </c>
      <c r="D3545">
        <v>240</v>
      </c>
      <c r="E3545">
        <v>7680</v>
      </c>
      <c r="F3545">
        <v>3609.6</v>
      </c>
      <c r="G3545" t="s">
        <v>27</v>
      </c>
      <c r="H3545" t="s">
        <v>55</v>
      </c>
      <c r="I3545" t="s">
        <v>56</v>
      </c>
    </row>
    <row r="3546" spans="1:9" x14ac:dyDescent="0.3">
      <c r="A3546">
        <v>1197831</v>
      </c>
      <c r="B3546" s="16">
        <v>44296</v>
      </c>
      <c r="C3546" t="s">
        <v>19</v>
      </c>
      <c r="D3546">
        <v>202</v>
      </c>
      <c r="E3546">
        <v>8484</v>
      </c>
      <c r="F3546">
        <v>4326.84</v>
      </c>
      <c r="G3546" t="s">
        <v>27</v>
      </c>
      <c r="H3546" t="s">
        <v>55</v>
      </c>
      <c r="I3546" t="s">
        <v>56</v>
      </c>
    </row>
    <row r="3547" spans="1:9" x14ac:dyDescent="0.3">
      <c r="A3547">
        <v>1128299</v>
      </c>
      <c r="B3547" s="16">
        <v>44296</v>
      </c>
      <c r="C3547" t="s">
        <v>21</v>
      </c>
      <c r="D3547">
        <v>125</v>
      </c>
      <c r="E3547">
        <v>24999.999999999996</v>
      </c>
      <c r="F3547">
        <v>8749.9999999999982</v>
      </c>
      <c r="G3547" t="s">
        <v>36</v>
      </c>
      <c r="H3547" t="s">
        <v>116</v>
      </c>
      <c r="I3547" t="s">
        <v>117</v>
      </c>
    </row>
    <row r="3548" spans="1:9" x14ac:dyDescent="0.3">
      <c r="A3548">
        <v>1128299</v>
      </c>
      <c r="B3548" s="16">
        <v>44296</v>
      </c>
      <c r="C3548" t="s">
        <v>20</v>
      </c>
      <c r="D3548">
        <v>200</v>
      </c>
      <c r="E3548">
        <v>30000.000000000004</v>
      </c>
      <c r="F3548">
        <v>10500</v>
      </c>
      <c r="G3548" t="s">
        <v>36</v>
      </c>
      <c r="H3548" t="s">
        <v>116</v>
      </c>
      <c r="I3548" t="s">
        <v>117</v>
      </c>
    </row>
    <row r="3549" spans="1:9" x14ac:dyDescent="0.3">
      <c r="A3549">
        <v>1128299</v>
      </c>
      <c r="B3549" s="16">
        <v>44296</v>
      </c>
      <c r="C3549" t="s">
        <v>19</v>
      </c>
      <c r="D3549">
        <v>200</v>
      </c>
      <c r="E3549">
        <v>50000.000000000015</v>
      </c>
      <c r="F3549">
        <v>20000.000000000007</v>
      </c>
      <c r="G3549" t="s">
        <v>36</v>
      </c>
      <c r="H3549" t="s">
        <v>116</v>
      </c>
      <c r="I3549" t="s">
        <v>117</v>
      </c>
    </row>
    <row r="3550" spans="1:9" x14ac:dyDescent="0.3">
      <c r="A3550">
        <v>1185732</v>
      </c>
      <c r="B3550" s="16">
        <v>44296</v>
      </c>
      <c r="C3550" t="s">
        <v>22</v>
      </c>
      <c r="D3550">
        <v>150</v>
      </c>
      <c r="E3550">
        <v>82500.000000000015</v>
      </c>
      <c r="F3550">
        <v>12375.000000000002</v>
      </c>
      <c r="G3550" t="s">
        <v>31</v>
      </c>
      <c r="H3550" t="s">
        <v>66</v>
      </c>
      <c r="I3550" t="s">
        <v>67</v>
      </c>
    </row>
    <row r="3551" spans="1:9" x14ac:dyDescent="0.3">
      <c r="A3551">
        <v>1185731</v>
      </c>
      <c r="B3551" s="16">
        <v>44296</v>
      </c>
      <c r="C3551" t="s">
        <v>20</v>
      </c>
      <c r="D3551">
        <v>425</v>
      </c>
      <c r="E3551">
        <v>85000</v>
      </c>
      <c r="F3551">
        <v>34000</v>
      </c>
      <c r="G3551" t="s">
        <v>36</v>
      </c>
      <c r="H3551" t="s">
        <v>96</v>
      </c>
      <c r="I3551" t="s">
        <v>97</v>
      </c>
    </row>
    <row r="3552" spans="1:9" x14ac:dyDescent="0.3">
      <c r="A3552">
        <v>1185731</v>
      </c>
      <c r="B3552" s="16">
        <v>44296</v>
      </c>
      <c r="C3552" t="s">
        <v>21</v>
      </c>
      <c r="D3552">
        <v>350</v>
      </c>
      <c r="E3552">
        <v>87499.999999999971</v>
      </c>
      <c r="F3552">
        <v>34999.999999999993</v>
      </c>
      <c r="G3552" t="s">
        <v>36</v>
      </c>
      <c r="H3552" t="s">
        <v>96</v>
      </c>
      <c r="I3552" t="s">
        <v>97</v>
      </c>
    </row>
    <row r="3553" spans="1:9" x14ac:dyDescent="0.3">
      <c r="A3553">
        <v>1128299</v>
      </c>
      <c r="B3553" s="16">
        <v>44296</v>
      </c>
      <c r="C3553" t="s">
        <v>22</v>
      </c>
      <c r="D3553">
        <v>150</v>
      </c>
      <c r="E3553">
        <v>97500</v>
      </c>
      <c r="F3553">
        <v>29250</v>
      </c>
      <c r="G3553" t="s">
        <v>36</v>
      </c>
      <c r="H3553" t="s">
        <v>116</v>
      </c>
      <c r="I3553" t="s">
        <v>117</v>
      </c>
    </row>
    <row r="3554" spans="1:9" x14ac:dyDescent="0.3">
      <c r="A3554">
        <v>1185732</v>
      </c>
      <c r="B3554" s="16">
        <v>44296</v>
      </c>
      <c r="C3554" t="s">
        <v>21</v>
      </c>
      <c r="D3554">
        <v>250</v>
      </c>
      <c r="E3554">
        <v>125000</v>
      </c>
      <c r="F3554">
        <v>31250</v>
      </c>
      <c r="G3554" t="s">
        <v>31</v>
      </c>
      <c r="H3554" t="s">
        <v>66</v>
      </c>
      <c r="I3554" t="s">
        <v>67</v>
      </c>
    </row>
    <row r="3555" spans="1:9" x14ac:dyDescent="0.3">
      <c r="A3555">
        <v>1128299</v>
      </c>
      <c r="B3555" s="16">
        <v>44296</v>
      </c>
      <c r="C3555" t="s">
        <v>17</v>
      </c>
      <c r="D3555">
        <v>500</v>
      </c>
      <c r="E3555">
        <v>125000.00000000003</v>
      </c>
      <c r="F3555">
        <v>50000.000000000015</v>
      </c>
      <c r="G3555" t="s">
        <v>36</v>
      </c>
      <c r="H3555" t="s">
        <v>116</v>
      </c>
      <c r="I3555" t="s">
        <v>117</v>
      </c>
    </row>
    <row r="3556" spans="1:9" x14ac:dyDescent="0.3">
      <c r="A3556">
        <v>1185731</v>
      </c>
      <c r="B3556" s="16">
        <v>44296</v>
      </c>
      <c r="C3556" t="s">
        <v>19</v>
      </c>
      <c r="D3556">
        <v>425</v>
      </c>
      <c r="E3556">
        <v>127500</v>
      </c>
      <c r="F3556">
        <v>44625</v>
      </c>
      <c r="G3556" t="s">
        <v>36</v>
      </c>
      <c r="H3556" t="s">
        <v>96</v>
      </c>
      <c r="I3556" t="s">
        <v>97</v>
      </c>
    </row>
    <row r="3557" spans="1:9" x14ac:dyDescent="0.3">
      <c r="A3557">
        <v>1128299</v>
      </c>
      <c r="B3557" s="16">
        <v>44296</v>
      </c>
      <c r="C3557" t="s">
        <v>23</v>
      </c>
      <c r="D3557">
        <v>275</v>
      </c>
      <c r="E3557">
        <v>137500</v>
      </c>
      <c r="F3557">
        <v>55000</v>
      </c>
      <c r="G3557" t="s">
        <v>36</v>
      </c>
      <c r="H3557" t="s">
        <v>116</v>
      </c>
      <c r="I3557" t="s">
        <v>117</v>
      </c>
    </row>
    <row r="3558" spans="1:9" x14ac:dyDescent="0.3">
      <c r="A3558">
        <v>1185731</v>
      </c>
      <c r="B3558" s="16">
        <v>44296</v>
      </c>
      <c r="C3558" t="s">
        <v>22</v>
      </c>
      <c r="D3558">
        <v>375</v>
      </c>
      <c r="E3558">
        <v>168750</v>
      </c>
      <c r="F3558">
        <v>59062.499999999993</v>
      </c>
      <c r="G3558" t="s">
        <v>36</v>
      </c>
      <c r="H3558" t="s">
        <v>96</v>
      </c>
      <c r="I3558" t="s">
        <v>97</v>
      </c>
    </row>
    <row r="3559" spans="1:9" x14ac:dyDescent="0.3">
      <c r="A3559">
        <v>1185731</v>
      </c>
      <c r="B3559" s="16">
        <v>44296</v>
      </c>
      <c r="C3559" t="s">
        <v>23</v>
      </c>
      <c r="D3559">
        <v>525</v>
      </c>
      <c r="E3559">
        <v>183750</v>
      </c>
      <c r="F3559">
        <v>91875</v>
      </c>
      <c r="G3559" t="s">
        <v>36</v>
      </c>
      <c r="H3559" t="s">
        <v>96</v>
      </c>
      <c r="I3559" t="s">
        <v>97</v>
      </c>
    </row>
    <row r="3560" spans="1:9" x14ac:dyDescent="0.3">
      <c r="A3560">
        <v>1185732</v>
      </c>
      <c r="B3560" s="16">
        <v>44296</v>
      </c>
      <c r="C3560" t="s">
        <v>19</v>
      </c>
      <c r="D3560">
        <v>300</v>
      </c>
      <c r="E3560">
        <v>195000</v>
      </c>
      <c r="F3560">
        <v>39000</v>
      </c>
      <c r="G3560" t="s">
        <v>31</v>
      </c>
      <c r="H3560" t="s">
        <v>66</v>
      </c>
      <c r="I3560" t="s">
        <v>67</v>
      </c>
    </row>
    <row r="3561" spans="1:9" x14ac:dyDescent="0.3">
      <c r="A3561">
        <v>1185731</v>
      </c>
      <c r="B3561" s="16">
        <v>44296</v>
      </c>
      <c r="C3561" t="s">
        <v>17</v>
      </c>
      <c r="D3561">
        <v>725</v>
      </c>
      <c r="E3561">
        <v>217500</v>
      </c>
      <c r="F3561">
        <v>87000</v>
      </c>
      <c r="G3561" t="s">
        <v>36</v>
      </c>
      <c r="H3561" t="s">
        <v>96</v>
      </c>
      <c r="I3561" t="s">
        <v>97</v>
      </c>
    </row>
    <row r="3562" spans="1:9" x14ac:dyDescent="0.3">
      <c r="A3562">
        <v>1185732</v>
      </c>
      <c r="B3562" s="16">
        <v>44296</v>
      </c>
      <c r="C3562" t="s">
        <v>23</v>
      </c>
      <c r="D3562">
        <v>325</v>
      </c>
      <c r="E3562">
        <v>227500</v>
      </c>
      <c r="F3562">
        <v>91000</v>
      </c>
      <c r="G3562" t="s">
        <v>31</v>
      </c>
      <c r="H3562" t="s">
        <v>66</v>
      </c>
      <c r="I3562" t="s">
        <v>67</v>
      </c>
    </row>
    <row r="3563" spans="1:9" x14ac:dyDescent="0.3">
      <c r="A3563">
        <v>1185732</v>
      </c>
      <c r="B3563" s="16">
        <v>44296</v>
      </c>
      <c r="C3563" t="s">
        <v>20</v>
      </c>
      <c r="D3563">
        <v>350</v>
      </c>
      <c r="E3563">
        <v>227500</v>
      </c>
      <c r="F3563">
        <v>56875</v>
      </c>
      <c r="G3563" t="s">
        <v>31</v>
      </c>
      <c r="H3563" t="s">
        <v>66</v>
      </c>
      <c r="I3563" t="s">
        <v>67</v>
      </c>
    </row>
    <row r="3564" spans="1:9" x14ac:dyDescent="0.3">
      <c r="A3564">
        <v>1189833</v>
      </c>
      <c r="B3564" s="16">
        <v>44296</v>
      </c>
      <c r="C3564" t="s">
        <v>21</v>
      </c>
      <c r="D3564">
        <v>525</v>
      </c>
      <c r="E3564">
        <v>236250</v>
      </c>
      <c r="F3564">
        <v>82687.5</v>
      </c>
      <c r="G3564" t="s">
        <v>31</v>
      </c>
      <c r="H3564" t="s">
        <v>32</v>
      </c>
      <c r="I3564" t="s">
        <v>35</v>
      </c>
    </row>
    <row r="3565" spans="1:9" x14ac:dyDescent="0.3">
      <c r="A3565">
        <v>1185732</v>
      </c>
      <c r="B3565" s="16">
        <v>44296</v>
      </c>
      <c r="C3565" t="s">
        <v>17</v>
      </c>
      <c r="D3565">
        <v>500</v>
      </c>
      <c r="E3565">
        <v>300000</v>
      </c>
      <c r="F3565">
        <v>75000</v>
      </c>
      <c r="G3565" t="s">
        <v>31</v>
      </c>
      <c r="H3565" t="s">
        <v>66</v>
      </c>
      <c r="I3565" t="s">
        <v>67</v>
      </c>
    </row>
    <row r="3566" spans="1:9" x14ac:dyDescent="0.3">
      <c r="A3566">
        <v>1197831</v>
      </c>
      <c r="B3566" s="16">
        <v>44296</v>
      </c>
      <c r="C3566" t="s">
        <v>19</v>
      </c>
      <c r="D3566">
        <v>775</v>
      </c>
      <c r="E3566">
        <v>348750</v>
      </c>
      <c r="F3566">
        <v>139500</v>
      </c>
      <c r="G3566" t="s">
        <v>27</v>
      </c>
      <c r="H3566" t="s">
        <v>55</v>
      </c>
      <c r="I3566" t="s">
        <v>56</v>
      </c>
    </row>
    <row r="3567" spans="1:9" x14ac:dyDescent="0.3">
      <c r="A3567">
        <v>1128299</v>
      </c>
      <c r="B3567" s="16">
        <v>44297</v>
      </c>
      <c r="C3567" t="s">
        <v>21</v>
      </c>
      <c r="D3567">
        <v>75</v>
      </c>
      <c r="E3567">
        <v>1050</v>
      </c>
      <c r="F3567">
        <v>472.5</v>
      </c>
      <c r="G3567" t="s">
        <v>31</v>
      </c>
      <c r="H3567" t="s">
        <v>78</v>
      </c>
      <c r="I3567" t="s">
        <v>79</v>
      </c>
    </row>
    <row r="3568" spans="1:9" x14ac:dyDescent="0.3">
      <c r="A3568">
        <v>1128299</v>
      </c>
      <c r="B3568" s="16">
        <v>44297</v>
      </c>
      <c r="C3568" t="s">
        <v>20</v>
      </c>
      <c r="D3568">
        <v>107</v>
      </c>
      <c r="E3568">
        <v>1070</v>
      </c>
      <c r="F3568">
        <v>438.7</v>
      </c>
      <c r="G3568" t="s">
        <v>31</v>
      </c>
      <c r="H3568" t="s">
        <v>78</v>
      </c>
      <c r="I3568" t="s">
        <v>79</v>
      </c>
    </row>
    <row r="3569" spans="1:9" x14ac:dyDescent="0.3">
      <c r="A3569">
        <v>1128299</v>
      </c>
      <c r="B3569" s="16">
        <v>44297</v>
      </c>
      <c r="C3569" t="s">
        <v>21</v>
      </c>
      <c r="D3569">
        <v>70</v>
      </c>
      <c r="E3569">
        <v>1260</v>
      </c>
      <c r="F3569">
        <v>667.80000000000007</v>
      </c>
      <c r="G3569" t="s">
        <v>31</v>
      </c>
      <c r="H3569" t="s">
        <v>78</v>
      </c>
      <c r="I3569" t="s">
        <v>79</v>
      </c>
    </row>
    <row r="3570" spans="1:9" x14ac:dyDescent="0.3">
      <c r="A3570">
        <v>1128299</v>
      </c>
      <c r="B3570" s="16">
        <v>44297</v>
      </c>
      <c r="C3570" t="s">
        <v>20</v>
      </c>
      <c r="D3570">
        <v>98</v>
      </c>
      <c r="E3570">
        <v>1372</v>
      </c>
      <c r="F3570">
        <v>631.12</v>
      </c>
      <c r="G3570" t="s">
        <v>31</v>
      </c>
      <c r="H3570" t="s">
        <v>78</v>
      </c>
      <c r="I3570" t="s">
        <v>79</v>
      </c>
    </row>
    <row r="3571" spans="1:9" x14ac:dyDescent="0.3">
      <c r="A3571">
        <v>1185731</v>
      </c>
      <c r="B3571" s="16">
        <v>44297</v>
      </c>
      <c r="C3571" t="s">
        <v>21</v>
      </c>
      <c r="D3571">
        <v>50</v>
      </c>
      <c r="E3571">
        <v>1500</v>
      </c>
      <c r="F3571">
        <v>600</v>
      </c>
      <c r="G3571" t="s">
        <v>15</v>
      </c>
      <c r="H3571" t="s">
        <v>131</v>
      </c>
      <c r="I3571" t="s">
        <v>132</v>
      </c>
    </row>
    <row r="3572" spans="1:9" x14ac:dyDescent="0.3">
      <c r="A3572">
        <v>1185731</v>
      </c>
      <c r="B3572" s="16">
        <v>44297</v>
      </c>
      <c r="C3572" t="s">
        <v>21</v>
      </c>
      <c r="D3572">
        <v>44</v>
      </c>
      <c r="E3572">
        <v>1584</v>
      </c>
      <c r="F3572">
        <v>792</v>
      </c>
      <c r="G3572" t="s">
        <v>15</v>
      </c>
      <c r="H3572" t="s">
        <v>131</v>
      </c>
      <c r="I3572" t="s">
        <v>132</v>
      </c>
    </row>
    <row r="3573" spans="1:9" x14ac:dyDescent="0.3">
      <c r="A3573">
        <v>1185731</v>
      </c>
      <c r="B3573" s="16">
        <v>44297</v>
      </c>
      <c r="C3573" t="s">
        <v>20</v>
      </c>
      <c r="D3573">
        <v>74</v>
      </c>
      <c r="E3573">
        <v>1850</v>
      </c>
      <c r="F3573">
        <v>777</v>
      </c>
      <c r="G3573" t="s">
        <v>15</v>
      </c>
      <c r="H3573" t="s">
        <v>131</v>
      </c>
      <c r="I3573" t="s">
        <v>132</v>
      </c>
    </row>
    <row r="3574" spans="1:9" x14ac:dyDescent="0.3">
      <c r="A3574">
        <v>1185731</v>
      </c>
      <c r="B3574" s="16">
        <v>44297</v>
      </c>
      <c r="C3574" t="s">
        <v>22</v>
      </c>
      <c r="D3574">
        <v>38</v>
      </c>
      <c r="E3574">
        <v>1938</v>
      </c>
      <c r="F3574">
        <v>891.4799999999999</v>
      </c>
      <c r="G3574" t="s">
        <v>15</v>
      </c>
      <c r="H3574" t="s">
        <v>131</v>
      </c>
      <c r="I3574" t="s">
        <v>132</v>
      </c>
    </row>
    <row r="3575" spans="1:9" x14ac:dyDescent="0.3">
      <c r="A3575">
        <v>1185731</v>
      </c>
      <c r="B3575" s="16">
        <v>44297</v>
      </c>
      <c r="C3575" t="s">
        <v>20</v>
      </c>
      <c r="D3575">
        <v>65</v>
      </c>
      <c r="E3575">
        <v>2080</v>
      </c>
      <c r="F3575">
        <v>1040</v>
      </c>
      <c r="G3575" t="s">
        <v>15</v>
      </c>
      <c r="H3575" t="s">
        <v>131</v>
      </c>
      <c r="I3575" t="s">
        <v>132</v>
      </c>
    </row>
    <row r="3576" spans="1:9" x14ac:dyDescent="0.3">
      <c r="A3576">
        <v>1128299</v>
      </c>
      <c r="B3576" s="16">
        <v>44297</v>
      </c>
      <c r="C3576" t="s">
        <v>22</v>
      </c>
      <c r="D3576">
        <v>88</v>
      </c>
      <c r="E3576">
        <v>2112</v>
      </c>
      <c r="F3576">
        <v>823.68</v>
      </c>
      <c r="G3576" t="s">
        <v>31</v>
      </c>
      <c r="H3576" t="s">
        <v>78</v>
      </c>
      <c r="I3576" t="s">
        <v>79</v>
      </c>
    </row>
    <row r="3577" spans="1:9" x14ac:dyDescent="0.3">
      <c r="A3577">
        <v>1185731</v>
      </c>
      <c r="B3577" s="16">
        <v>44297</v>
      </c>
      <c r="C3577" t="s">
        <v>22</v>
      </c>
      <c r="D3577">
        <v>53</v>
      </c>
      <c r="E3577">
        <v>2173</v>
      </c>
      <c r="F3577">
        <v>912.66</v>
      </c>
      <c r="G3577" t="s">
        <v>15</v>
      </c>
      <c r="H3577" t="s">
        <v>131</v>
      </c>
      <c r="I3577" t="s">
        <v>132</v>
      </c>
    </row>
    <row r="3578" spans="1:9" x14ac:dyDescent="0.3">
      <c r="A3578">
        <v>1128299</v>
      </c>
      <c r="B3578" s="16">
        <v>44297</v>
      </c>
      <c r="C3578" t="s">
        <v>19</v>
      </c>
      <c r="D3578">
        <v>111</v>
      </c>
      <c r="E3578">
        <v>2220</v>
      </c>
      <c r="F3578">
        <v>821.4</v>
      </c>
      <c r="G3578" t="s">
        <v>31</v>
      </c>
      <c r="H3578" t="s">
        <v>78</v>
      </c>
      <c r="I3578" t="s">
        <v>79</v>
      </c>
    </row>
    <row r="3579" spans="1:9" x14ac:dyDescent="0.3">
      <c r="A3579">
        <v>1128299</v>
      </c>
      <c r="B3579" s="16">
        <v>44297</v>
      </c>
      <c r="C3579" t="s">
        <v>19</v>
      </c>
      <c r="D3579">
        <v>94</v>
      </c>
      <c r="E3579">
        <v>2350</v>
      </c>
      <c r="F3579">
        <v>1057.5</v>
      </c>
      <c r="G3579" t="s">
        <v>31</v>
      </c>
      <c r="H3579" t="s">
        <v>78</v>
      </c>
      <c r="I3579" t="s">
        <v>79</v>
      </c>
    </row>
    <row r="3580" spans="1:9" x14ac:dyDescent="0.3">
      <c r="A3580">
        <v>1185731</v>
      </c>
      <c r="B3580" s="16">
        <v>44297</v>
      </c>
      <c r="C3580" t="s">
        <v>19</v>
      </c>
      <c r="D3580">
        <v>68</v>
      </c>
      <c r="E3580">
        <v>2380</v>
      </c>
      <c r="F3580">
        <v>1118.6000000000001</v>
      </c>
      <c r="G3580" t="s">
        <v>15</v>
      </c>
      <c r="H3580" t="s">
        <v>131</v>
      </c>
      <c r="I3580" t="s">
        <v>132</v>
      </c>
    </row>
    <row r="3581" spans="1:9" x14ac:dyDescent="0.3">
      <c r="A3581">
        <v>1185731</v>
      </c>
      <c r="B3581" s="16">
        <v>44297</v>
      </c>
      <c r="C3581" t="s">
        <v>19</v>
      </c>
      <c r="D3581">
        <v>56</v>
      </c>
      <c r="E3581">
        <v>2408</v>
      </c>
      <c r="F3581">
        <v>1396.64</v>
      </c>
      <c r="G3581" t="s">
        <v>15</v>
      </c>
      <c r="H3581" t="s">
        <v>131</v>
      </c>
      <c r="I3581" t="s">
        <v>132</v>
      </c>
    </row>
    <row r="3582" spans="1:9" x14ac:dyDescent="0.3">
      <c r="A3582">
        <v>1128299</v>
      </c>
      <c r="B3582" s="16">
        <v>44297</v>
      </c>
      <c r="C3582" t="s">
        <v>22</v>
      </c>
      <c r="D3582">
        <v>74</v>
      </c>
      <c r="E3582">
        <v>2442</v>
      </c>
      <c r="F3582">
        <v>1123.32</v>
      </c>
      <c r="G3582" t="s">
        <v>31</v>
      </c>
      <c r="H3582" t="s">
        <v>78</v>
      </c>
      <c r="I3582" t="s">
        <v>79</v>
      </c>
    </row>
    <row r="3583" spans="1:9" x14ac:dyDescent="0.3">
      <c r="A3583">
        <v>1128299</v>
      </c>
      <c r="B3583" s="16">
        <v>44297</v>
      </c>
      <c r="C3583" t="s">
        <v>23</v>
      </c>
      <c r="D3583">
        <v>112</v>
      </c>
      <c r="E3583">
        <v>2688</v>
      </c>
      <c r="F3583">
        <v>1612.8</v>
      </c>
      <c r="G3583" t="s">
        <v>31</v>
      </c>
      <c r="H3583" t="s">
        <v>78</v>
      </c>
      <c r="I3583" t="s">
        <v>79</v>
      </c>
    </row>
    <row r="3584" spans="1:9" x14ac:dyDescent="0.3">
      <c r="A3584">
        <v>1128299</v>
      </c>
      <c r="B3584" s="16">
        <v>44297</v>
      </c>
      <c r="C3584" t="s">
        <v>23</v>
      </c>
      <c r="D3584">
        <v>136</v>
      </c>
      <c r="E3584">
        <v>2720</v>
      </c>
      <c r="F3584">
        <v>1414.4</v>
      </c>
      <c r="G3584" t="s">
        <v>31</v>
      </c>
      <c r="H3584" t="s">
        <v>78</v>
      </c>
      <c r="I3584" t="s">
        <v>79</v>
      </c>
    </row>
    <row r="3585" spans="1:9" x14ac:dyDescent="0.3">
      <c r="A3585">
        <v>1185731</v>
      </c>
      <c r="B3585" s="16">
        <v>44297</v>
      </c>
      <c r="C3585" t="s">
        <v>23</v>
      </c>
      <c r="D3585">
        <v>90</v>
      </c>
      <c r="E3585">
        <v>3240</v>
      </c>
      <c r="F3585">
        <v>1425.6</v>
      </c>
      <c r="G3585" t="s">
        <v>15</v>
      </c>
      <c r="H3585" t="s">
        <v>131</v>
      </c>
      <c r="I3585" t="s">
        <v>132</v>
      </c>
    </row>
    <row r="3586" spans="1:9" x14ac:dyDescent="0.3">
      <c r="A3586">
        <v>1128299</v>
      </c>
      <c r="B3586" s="16">
        <v>44297</v>
      </c>
      <c r="C3586" t="s">
        <v>17</v>
      </c>
      <c r="D3586">
        <v>194</v>
      </c>
      <c r="E3586">
        <v>3880</v>
      </c>
      <c r="F3586">
        <v>1784.8000000000002</v>
      </c>
      <c r="G3586" t="s">
        <v>31</v>
      </c>
      <c r="H3586" t="s">
        <v>78</v>
      </c>
      <c r="I3586" t="s">
        <v>79</v>
      </c>
    </row>
    <row r="3587" spans="1:9" x14ac:dyDescent="0.3">
      <c r="A3587">
        <v>1189833</v>
      </c>
      <c r="B3587" s="16">
        <v>44297</v>
      </c>
      <c r="C3587" t="s">
        <v>21</v>
      </c>
      <c r="D3587">
        <v>119</v>
      </c>
      <c r="E3587">
        <v>3927</v>
      </c>
      <c r="F3587">
        <v>1845.6899999999998</v>
      </c>
      <c r="G3587" t="s">
        <v>31</v>
      </c>
      <c r="H3587" t="s">
        <v>70</v>
      </c>
      <c r="I3587" t="s">
        <v>71</v>
      </c>
    </row>
    <row r="3588" spans="1:9" x14ac:dyDescent="0.3">
      <c r="A3588">
        <v>1185731</v>
      </c>
      <c r="B3588" s="16">
        <v>44297</v>
      </c>
      <c r="C3588" t="s">
        <v>23</v>
      </c>
      <c r="D3588">
        <v>90</v>
      </c>
      <c r="E3588">
        <v>3960</v>
      </c>
      <c r="F3588">
        <v>2019.6000000000001</v>
      </c>
      <c r="G3588" t="s">
        <v>15</v>
      </c>
      <c r="H3588" t="s">
        <v>131</v>
      </c>
      <c r="I3588" t="s">
        <v>132</v>
      </c>
    </row>
    <row r="3589" spans="1:9" x14ac:dyDescent="0.3">
      <c r="A3589">
        <v>1189833</v>
      </c>
      <c r="B3589" s="16">
        <v>44297</v>
      </c>
      <c r="C3589" t="s">
        <v>20</v>
      </c>
      <c r="D3589">
        <v>145</v>
      </c>
      <c r="E3589">
        <v>4060</v>
      </c>
      <c r="F3589">
        <v>1867.6</v>
      </c>
      <c r="G3589" t="s">
        <v>31</v>
      </c>
      <c r="H3589" t="s">
        <v>70</v>
      </c>
      <c r="I3589" t="s">
        <v>71</v>
      </c>
    </row>
    <row r="3590" spans="1:9" x14ac:dyDescent="0.3">
      <c r="A3590">
        <v>1128299</v>
      </c>
      <c r="B3590" s="16">
        <v>44297</v>
      </c>
      <c r="C3590" t="s">
        <v>17</v>
      </c>
      <c r="D3590">
        <v>181</v>
      </c>
      <c r="E3590">
        <v>4887</v>
      </c>
      <c r="F3590">
        <v>2443.5</v>
      </c>
      <c r="G3590" t="s">
        <v>31</v>
      </c>
      <c r="H3590" t="s">
        <v>78</v>
      </c>
      <c r="I3590" t="s">
        <v>79</v>
      </c>
    </row>
    <row r="3591" spans="1:9" x14ac:dyDescent="0.3">
      <c r="A3591">
        <v>1189833</v>
      </c>
      <c r="B3591" s="16">
        <v>44297</v>
      </c>
      <c r="C3591" t="s">
        <v>22</v>
      </c>
      <c r="D3591">
        <v>106</v>
      </c>
      <c r="E3591">
        <v>4982</v>
      </c>
      <c r="F3591">
        <v>2092.44</v>
      </c>
      <c r="G3591" t="s">
        <v>31</v>
      </c>
      <c r="H3591" t="s">
        <v>70</v>
      </c>
      <c r="I3591" t="s">
        <v>71</v>
      </c>
    </row>
    <row r="3592" spans="1:9" x14ac:dyDescent="0.3">
      <c r="A3592">
        <v>1185731</v>
      </c>
      <c r="B3592" s="16">
        <v>44297</v>
      </c>
      <c r="C3592" t="s">
        <v>17</v>
      </c>
      <c r="D3592">
        <v>168</v>
      </c>
      <c r="E3592">
        <v>5040</v>
      </c>
      <c r="F3592">
        <v>2620.8000000000002</v>
      </c>
      <c r="G3592" t="s">
        <v>15</v>
      </c>
      <c r="H3592" t="s">
        <v>131</v>
      </c>
      <c r="I3592" t="s">
        <v>132</v>
      </c>
    </row>
    <row r="3593" spans="1:9" x14ac:dyDescent="0.3">
      <c r="A3593">
        <v>1197831</v>
      </c>
      <c r="B3593" s="16">
        <v>44297</v>
      </c>
      <c r="C3593" t="s">
        <v>20</v>
      </c>
      <c r="D3593">
        <v>202</v>
      </c>
      <c r="E3593">
        <v>5252</v>
      </c>
      <c r="F3593">
        <v>2310.8799999999997</v>
      </c>
      <c r="G3593" t="s">
        <v>27</v>
      </c>
      <c r="H3593" t="s">
        <v>55</v>
      </c>
      <c r="I3593" t="s">
        <v>56</v>
      </c>
    </row>
    <row r="3594" spans="1:9" x14ac:dyDescent="0.3">
      <c r="A3594">
        <v>1189833</v>
      </c>
      <c r="B3594" s="16">
        <v>44297</v>
      </c>
      <c r="C3594" t="s">
        <v>23</v>
      </c>
      <c r="D3594">
        <v>149</v>
      </c>
      <c r="E3594">
        <v>5364</v>
      </c>
      <c r="F3594">
        <v>1877.3999999999999</v>
      </c>
      <c r="G3594" t="s">
        <v>31</v>
      </c>
      <c r="H3594" t="s">
        <v>70</v>
      </c>
      <c r="I3594" t="s">
        <v>71</v>
      </c>
    </row>
    <row r="3595" spans="1:9" x14ac:dyDescent="0.3">
      <c r="A3595">
        <v>1189833</v>
      </c>
      <c r="B3595" s="16">
        <v>44297</v>
      </c>
      <c r="C3595" t="s">
        <v>19</v>
      </c>
      <c r="D3595">
        <v>140</v>
      </c>
      <c r="E3595">
        <v>5460</v>
      </c>
      <c r="F3595">
        <v>2456.9999999999995</v>
      </c>
      <c r="G3595" t="s">
        <v>31</v>
      </c>
      <c r="H3595" t="s">
        <v>70</v>
      </c>
      <c r="I3595" t="s">
        <v>71</v>
      </c>
    </row>
    <row r="3596" spans="1:9" x14ac:dyDescent="0.3">
      <c r="A3596">
        <v>1185731</v>
      </c>
      <c r="B3596" s="16">
        <v>44297</v>
      </c>
      <c r="C3596" t="s">
        <v>17</v>
      </c>
      <c r="D3596">
        <v>137</v>
      </c>
      <c r="E3596">
        <v>5617</v>
      </c>
      <c r="F3596">
        <v>3145.5200000000004</v>
      </c>
      <c r="G3596" t="s">
        <v>15</v>
      </c>
      <c r="H3596" t="s">
        <v>131</v>
      </c>
      <c r="I3596" t="s">
        <v>132</v>
      </c>
    </row>
    <row r="3597" spans="1:9" x14ac:dyDescent="0.3">
      <c r="A3597">
        <v>1189833</v>
      </c>
      <c r="B3597" s="16">
        <v>44297</v>
      </c>
      <c r="C3597" t="s">
        <v>22</v>
      </c>
      <c r="D3597">
        <v>149</v>
      </c>
      <c r="E3597">
        <v>5662</v>
      </c>
      <c r="F3597">
        <v>3453.8200000000006</v>
      </c>
      <c r="G3597" t="s">
        <v>31</v>
      </c>
      <c r="H3597" t="s">
        <v>32</v>
      </c>
      <c r="I3597" t="s">
        <v>35</v>
      </c>
    </row>
    <row r="3598" spans="1:9" x14ac:dyDescent="0.3">
      <c r="A3598">
        <v>1189833</v>
      </c>
      <c r="B3598" s="16">
        <v>44297</v>
      </c>
      <c r="C3598" t="s">
        <v>22</v>
      </c>
      <c r="D3598">
        <v>119</v>
      </c>
      <c r="E3598">
        <v>5831</v>
      </c>
      <c r="F3598">
        <v>3848.46</v>
      </c>
      <c r="G3598" t="s">
        <v>31</v>
      </c>
      <c r="H3598" t="s">
        <v>32</v>
      </c>
      <c r="I3598" t="s">
        <v>35</v>
      </c>
    </row>
    <row r="3599" spans="1:9" x14ac:dyDescent="0.3">
      <c r="A3599">
        <v>1197831</v>
      </c>
      <c r="B3599" s="16">
        <v>44297</v>
      </c>
      <c r="C3599" t="s">
        <v>20</v>
      </c>
      <c r="D3599">
        <v>169</v>
      </c>
      <c r="E3599">
        <v>6084</v>
      </c>
      <c r="F3599">
        <v>3102.84</v>
      </c>
      <c r="G3599" t="s">
        <v>27</v>
      </c>
      <c r="H3599" t="s">
        <v>55</v>
      </c>
      <c r="I3599" t="s">
        <v>56</v>
      </c>
    </row>
    <row r="3600" spans="1:9" x14ac:dyDescent="0.3">
      <c r="A3600">
        <v>1189833</v>
      </c>
      <c r="B3600" s="16">
        <v>44297</v>
      </c>
      <c r="C3600" t="s">
        <v>17</v>
      </c>
      <c r="D3600">
        <v>208</v>
      </c>
      <c r="E3600">
        <v>8112</v>
      </c>
      <c r="F3600">
        <v>5029.4399999999996</v>
      </c>
      <c r="G3600" t="s">
        <v>31</v>
      </c>
      <c r="H3600" t="s">
        <v>70</v>
      </c>
      <c r="I3600" t="s">
        <v>71</v>
      </c>
    </row>
    <row r="3601" spans="1:9" x14ac:dyDescent="0.3">
      <c r="A3601">
        <v>1128299</v>
      </c>
      <c r="B3601" s="16">
        <v>44297</v>
      </c>
      <c r="C3601" t="s">
        <v>20</v>
      </c>
      <c r="D3601">
        <v>325</v>
      </c>
      <c r="E3601">
        <v>48750.000000000022</v>
      </c>
      <c r="F3601">
        <v>17062.500000000007</v>
      </c>
      <c r="G3601" t="s">
        <v>31</v>
      </c>
      <c r="H3601" t="s">
        <v>78</v>
      </c>
      <c r="I3601" t="s">
        <v>79</v>
      </c>
    </row>
    <row r="3602" spans="1:9" x14ac:dyDescent="0.3">
      <c r="A3602">
        <v>1128299</v>
      </c>
      <c r="B3602" s="16">
        <v>44297</v>
      </c>
      <c r="C3602" t="s">
        <v>21</v>
      </c>
      <c r="D3602">
        <v>250</v>
      </c>
      <c r="E3602">
        <v>50000</v>
      </c>
      <c r="F3602">
        <v>20000</v>
      </c>
      <c r="G3602" t="s">
        <v>31</v>
      </c>
      <c r="H3602" t="s">
        <v>78</v>
      </c>
      <c r="I3602" t="s">
        <v>79</v>
      </c>
    </row>
    <row r="3603" spans="1:9" x14ac:dyDescent="0.3">
      <c r="A3603">
        <v>1185731</v>
      </c>
      <c r="B3603" s="16">
        <v>44297</v>
      </c>
      <c r="C3603" t="s">
        <v>21</v>
      </c>
      <c r="D3603">
        <v>150</v>
      </c>
      <c r="E3603">
        <v>60000</v>
      </c>
      <c r="F3603">
        <v>21000</v>
      </c>
      <c r="G3603" t="s">
        <v>15</v>
      </c>
      <c r="H3603" t="s">
        <v>131</v>
      </c>
      <c r="I3603" t="s">
        <v>132</v>
      </c>
    </row>
    <row r="3604" spans="1:9" x14ac:dyDescent="0.3">
      <c r="A3604">
        <v>1185731</v>
      </c>
      <c r="B3604" s="16">
        <v>44297</v>
      </c>
      <c r="C3604" t="s">
        <v>20</v>
      </c>
      <c r="D3604">
        <v>225</v>
      </c>
      <c r="E3604">
        <v>78750</v>
      </c>
      <c r="F3604">
        <v>27562.5</v>
      </c>
      <c r="G3604" t="s">
        <v>15</v>
      </c>
      <c r="H3604" t="s">
        <v>131</v>
      </c>
      <c r="I3604" t="s">
        <v>132</v>
      </c>
    </row>
    <row r="3605" spans="1:9" x14ac:dyDescent="0.3">
      <c r="A3605">
        <v>1128299</v>
      </c>
      <c r="B3605" s="16">
        <v>44297</v>
      </c>
      <c r="C3605" t="s">
        <v>19</v>
      </c>
      <c r="D3605">
        <v>325</v>
      </c>
      <c r="E3605">
        <v>81250.000000000029</v>
      </c>
      <c r="F3605">
        <v>28437.500000000007</v>
      </c>
      <c r="G3605" t="s">
        <v>31</v>
      </c>
      <c r="H3605" t="s">
        <v>78</v>
      </c>
      <c r="I3605" t="s">
        <v>79</v>
      </c>
    </row>
    <row r="3606" spans="1:9" x14ac:dyDescent="0.3">
      <c r="A3606">
        <v>1185731</v>
      </c>
      <c r="B3606" s="16">
        <v>44297</v>
      </c>
      <c r="C3606" t="s">
        <v>22</v>
      </c>
      <c r="D3606">
        <v>150</v>
      </c>
      <c r="E3606">
        <v>82500.000000000015</v>
      </c>
      <c r="F3606">
        <v>28875.000000000004</v>
      </c>
      <c r="G3606" t="s">
        <v>15</v>
      </c>
      <c r="H3606" t="s">
        <v>131</v>
      </c>
      <c r="I3606" t="s">
        <v>132</v>
      </c>
    </row>
    <row r="3607" spans="1:9" x14ac:dyDescent="0.3">
      <c r="A3607">
        <v>1128299</v>
      </c>
      <c r="B3607" s="16">
        <v>44297</v>
      </c>
      <c r="C3607" t="s">
        <v>22</v>
      </c>
      <c r="D3607">
        <v>275</v>
      </c>
      <c r="E3607">
        <v>96250</v>
      </c>
      <c r="F3607">
        <v>33687.5</v>
      </c>
      <c r="G3607" t="s">
        <v>31</v>
      </c>
      <c r="H3607" t="s">
        <v>78</v>
      </c>
      <c r="I3607" t="s">
        <v>79</v>
      </c>
    </row>
    <row r="3608" spans="1:9" x14ac:dyDescent="0.3">
      <c r="A3608">
        <v>1128299</v>
      </c>
      <c r="B3608" s="16">
        <v>44297</v>
      </c>
      <c r="C3608" t="s">
        <v>23</v>
      </c>
      <c r="D3608">
        <v>400</v>
      </c>
      <c r="E3608">
        <v>100000.00000000003</v>
      </c>
      <c r="F3608">
        <v>50000.000000000015</v>
      </c>
      <c r="G3608" t="s">
        <v>31</v>
      </c>
      <c r="H3608" t="s">
        <v>78</v>
      </c>
      <c r="I3608" t="s">
        <v>79</v>
      </c>
    </row>
    <row r="3609" spans="1:9" x14ac:dyDescent="0.3">
      <c r="A3609">
        <v>1185731</v>
      </c>
      <c r="B3609" s="16">
        <v>44297</v>
      </c>
      <c r="C3609" t="s">
        <v>19</v>
      </c>
      <c r="D3609">
        <v>225</v>
      </c>
      <c r="E3609">
        <v>101250</v>
      </c>
      <c r="F3609">
        <v>45562.5</v>
      </c>
      <c r="G3609" t="s">
        <v>15</v>
      </c>
      <c r="H3609" t="s">
        <v>131</v>
      </c>
      <c r="I3609" t="s">
        <v>132</v>
      </c>
    </row>
    <row r="3610" spans="1:9" x14ac:dyDescent="0.3">
      <c r="A3610">
        <v>1185731</v>
      </c>
      <c r="B3610" s="16">
        <v>44297</v>
      </c>
      <c r="C3610" t="s">
        <v>23</v>
      </c>
      <c r="D3610">
        <v>300</v>
      </c>
      <c r="E3610">
        <v>135000</v>
      </c>
      <c r="F3610">
        <v>53999.999999999993</v>
      </c>
      <c r="G3610" t="s">
        <v>15</v>
      </c>
      <c r="H3610" t="s">
        <v>131</v>
      </c>
      <c r="I3610" t="s">
        <v>132</v>
      </c>
    </row>
    <row r="3611" spans="1:9" x14ac:dyDescent="0.3">
      <c r="A3611">
        <v>1189833</v>
      </c>
      <c r="B3611" s="16">
        <v>44297</v>
      </c>
      <c r="C3611" t="s">
        <v>21</v>
      </c>
      <c r="D3611">
        <v>425</v>
      </c>
      <c r="E3611">
        <v>148750</v>
      </c>
      <c r="F3611">
        <v>52062.5</v>
      </c>
      <c r="G3611" t="s">
        <v>31</v>
      </c>
      <c r="H3611" t="s">
        <v>70</v>
      </c>
      <c r="I3611" t="s">
        <v>71</v>
      </c>
    </row>
    <row r="3612" spans="1:9" x14ac:dyDescent="0.3">
      <c r="A3612">
        <v>1189833</v>
      </c>
      <c r="B3612" s="16">
        <v>44297</v>
      </c>
      <c r="C3612" t="s">
        <v>20</v>
      </c>
      <c r="D3612">
        <v>500</v>
      </c>
      <c r="E3612">
        <v>150000.00000000003</v>
      </c>
      <c r="F3612">
        <v>52500.000000000007</v>
      </c>
      <c r="G3612" t="s">
        <v>31</v>
      </c>
      <c r="H3612" t="s">
        <v>70</v>
      </c>
      <c r="I3612" t="s">
        <v>71</v>
      </c>
    </row>
    <row r="3613" spans="1:9" x14ac:dyDescent="0.3">
      <c r="A3613">
        <v>1128299</v>
      </c>
      <c r="B3613" s="16">
        <v>44297</v>
      </c>
      <c r="C3613" t="s">
        <v>17</v>
      </c>
      <c r="D3613">
        <v>625</v>
      </c>
      <c r="E3613">
        <v>187500.00000000003</v>
      </c>
      <c r="F3613">
        <v>75000.000000000015</v>
      </c>
      <c r="G3613" t="s">
        <v>31</v>
      </c>
      <c r="H3613" t="s">
        <v>78</v>
      </c>
      <c r="I3613" t="s">
        <v>79</v>
      </c>
    </row>
    <row r="3614" spans="1:9" x14ac:dyDescent="0.3">
      <c r="A3614">
        <v>1189833</v>
      </c>
      <c r="B3614" s="16">
        <v>44297</v>
      </c>
      <c r="C3614" t="s">
        <v>19</v>
      </c>
      <c r="D3614">
        <v>500</v>
      </c>
      <c r="E3614">
        <v>200000</v>
      </c>
      <c r="F3614">
        <v>60000</v>
      </c>
      <c r="G3614" t="s">
        <v>31</v>
      </c>
      <c r="H3614" t="s">
        <v>70</v>
      </c>
      <c r="I3614" t="s">
        <v>71</v>
      </c>
    </row>
    <row r="3615" spans="1:9" x14ac:dyDescent="0.3">
      <c r="A3615">
        <v>1189833</v>
      </c>
      <c r="B3615" s="16">
        <v>44297</v>
      </c>
      <c r="C3615" t="s">
        <v>22</v>
      </c>
      <c r="D3615">
        <v>425</v>
      </c>
      <c r="E3615">
        <v>212500</v>
      </c>
      <c r="F3615">
        <v>116875.00000000001</v>
      </c>
      <c r="G3615" t="s">
        <v>31</v>
      </c>
      <c r="H3615" t="s">
        <v>70</v>
      </c>
      <c r="I3615" t="s">
        <v>71</v>
      </c>
    </row>
    <row r="3616" spans="1:9" x14ac:dyDescent="0.3">
      <c r="A3616">
        <v>1189833</v>
      </c>
      <c r="B3616" s="16">
        <v>44297</v>
      </c>
      <c r="C3616" t="s">
        <v>22</v>
      </c>
      <c r="D3616">
        <v>425</v>
      </c>
      <c r="E3616">
        <v>212500</v>
      </c>
      <c r="F3616">
        <v>63750</v>
      </c>
      <c r="G3616" t="s">
        <v>31</v>
      </c>
      <c r="H3616" t="s">
        <v>32</v>
      </c>
      <c r="I3616" t="s">
        <v>35</v>
      </c>
    </row>
    <row r="3617" spans="1:9" x14ac:dyDescent="0.3">
      <c r="A3617">
        <v>1189833</v>
      </c>
      <c r="B3617" s="16">
        <v>44297</v>
      </c>
      <c r="C3617" t="s">
        <v>23</v>
      </c>
      <c r="D3617">
        <v>550</v>
      </c>
      <c r="E3617">
        <v>220000</v>
      </c>
      <c r="F3617">
        <v>55000</v>
      </c>
      <c r="G3617" t="s">
        <v>31</v>
      </c>
      <c r="H3617" t="s">
        <v>70</v>
      </c>
      <c r="I3617" t="s">
        <v>71</v>
      </c>
    </row>
    <row r="3618" spans="1:9" x14ac:dyDescent="0.3">
      <c r="A3618">
        <v>1185731</v>
      </c>
      <c r="B3618" s="16">
        <v>44297</v>
      </c>
      <c r="C3618" t="s">
        <v>17</v>
      </c>
      <c r="D3618">
        <v>525</v>
      </c>
      <c r="E3618">
        <v>236250</v>
      </c>
      <c r="F3618">
        <v>106312.5</v>
      </c>
      <c r="G3618" t="s">
        <v>15</v>
      </c>
      <c r="H3618" t="s">
        <v>131</v>
      </c>
      <c r="I3618" t="s">
        <v>132</v>
      </c>
    </row>
    <row r="3619" spans="1:9" x14ac:dyDescent="0.3">
      <c r="A3619">
        <v>1197831</v>
      </c>
      <c r="B3619" s="16">
        <v>44297</v>
      </c>
      <c r="C3619" t="s">
        <v>20</v>
      </c>
      <c r="D3619">
        <v>650</v>
      </c>
      <c r="E3619">
        <v>260000</v>
      </c>
      <c r="F3619">
        <v>103999.99999999999</v>
      </c>
      <c r="G3619" t="s">
        <v>27</v>
      </c>
      <c r="H3619" t="s">
        <v>55</v>
      </c>
      <c r="I3619" t="s">
        <v>56</v>
      </c>
    </row>
    <row r="3620" spans="1:9" x14ac:dyDescent="0.3">
      <c r="A3620">
        <v>1189833</v>
      </c>
      <c r="B3620" s="16">
        <v>44297</v>
      </c>
      <c r="C3620" t="s">
        <v>17</v>
      </c>
      <c r="D3620">
        <v>800</v>
      </c>
      <c r="E3620">
        <v>320000</v>
      </c>
      <c r="F3620">
        <v>160000</v>
      </c>
      <c r="G3620" t="s">
        <v>31</v>
      </c>
      <c r="H3620" t="s">
        <v>70</v>
      </c>
      <c r="I3620" t="s">
        <v>71</v>
      </c>
    </row>
    <row r="3621" spans="1:9" x14ac:dyDescent="0.3">
      <c r="A3621">
        <v>1185732</v>
      </c>
      <c r="B3621" s="16">
        <v>44298</v>
      </c>
      <c r="C3621" t="s">
        <v>21</v>
      </c>
      <c r="D3621">
        <v>20</v>
      </c>
      <c r="E3621">
        <v>680</v>
      </c>
      <c r="F3621">
        <v>292.39999999999998</v>
      </c>
      <c r="G3621" t="s">
        <v>36</v>
      </c>
      <c r="H3621" t="s">
        <v>108</v>
      </c>
      <c r="I3621" t="s">
        <v>109</v>
      </c>
    </row>
    <row r="3622" spans="1:9" x14ac:dyDescent="0.3">
      <c r="A3622">
        <v>1185732</v>
      </c>
      <c r="B3622" s="16">
        <v>44298</v>
      </c>
      <c r="C3622" t="s">
        <v>20</v>
      </c>
      <c r="D3622">
        <v>45</v>
      </c>
      <c r="E3622">
        <v>1305</v>
      </c>
      <c r="F3622">
        <v>522</v>
      </c>
      <c r="G3622" t="s">
        <v>36</v>
      </c>
      <c r="H3622" t="s">
        <v>108</v>
      </c>
      <c r="I3622" t="s">
        <v>109</v>
      </c>
    </row>
    <row r="3623" spans="1:9" x14ac:dyDescent="0.3">
      <c r="A3623">
        <v>1185732</v>
      </c>
      <c r="B3623" s="16">
        <v>44298</v>
      </c>
      <c r="C3623" t="s">
        <v>22</v>
      </c>
      <c r="D3623">
        <v>29</v>
      </c>
      <c r="E3623">
        <v>1624</v>
      </c>
      <c r="F3623">
        <v>747.04</v>
      </c>
      <c r="G3623" t="s">
        <v>36</v>
      </c>
      <c r="H3623" t="s">
        <v>108</v>
      </c>
      <c r="I3623" t="s">
        <v>109</v>
      </c>
    </row>
    <row r="3624" spans="1:9" x14ac:dyDescent="0.3">
      <c r="A3624">
        <v>1185732</v>
      </c>
      <c r="B3624" s="16">
        <v>44298</v>
      </c>
      <c r="C3624" t="s">
        <v>19</v>
      </c>
      <c r="D3624">
        <v>42</v>
      </c>
      <c r="E3624">
        <v>1638</v>
      </c>
      <c r="F3624">
        <v>671.57999999999993</v>
      </c>
      <c r="G3624" t="s">
        <v>36</v>
      </c>
      <c r="H3624" t="s">
        <v>108</v>
      </c>
      <c r="I3624" t="s">
        <v>109</v>
      </c>
    </row>
    <row r="3625" spans="1:9" x14ac:dyDescent="0.3">
      <c r="A3625">
        <v>1185732</v>
      </c>
      <c r="B3625" s="16">
        <v>44298</v>
      </c>
      <c r="C3625" t="s">
        <v>23</v>
      </c>
      <c r="D3625">
        <v>61</v>
      </c>
      <c r="E3625">
        <v>2928</v>
      </c>
      <c r="F3625">
        <v>1551.8400000000001</v>
      </c>
      <c r="G3625" t="s">
        <v>36</v>
      </c>
      <c r="H3625" t="s">
        <v>108</v>
      </c>
      <c r="I3625" t="s">
        <v>109</v>
      </c>
    </row>
    <row r="3626" spans="1:9" x14ac:dyDescent="0.3">
      <c r="A3626">
        <v>1185732</v>
      </c>
      <c r="B3626" s="16">
        <v>44298</v>
      </c>
      <c r="C3626" t="s">
        <v>17</v>
      </c>
      <c r="D3626">
        <v>113</v>
      </c>
      <c r="E3626">
        <v>4294</v>
      </c>
      <c r="F3626">
        <v>1975.2399999999998</v>
      </c>
      <c r="G3626" t="s">
        <v>36</v>
      </c>
      <c r="H3626" t="s">
        <v>108</v>
      </c>
      <c r="I3626" t="s">
        <v>109</v>
      </c>
    </row>
    <row r="3627" spans="1:9" x14ac:dyDescent="0.3">
      <c r="A3627">
        <v>1197831</v>
      </c>
      <c r="B3627" s="16">
        <v>44298</v>
      </c>
      <c r="C3627" t="s">
        <v>21</v>
      </c>
      <c r="D3627">
        <v>198</v>
      </c>
      <c r="E3627">
        <v>5742</v>
      </c>
      <c r="F3627">
        <v>3215.5200000000004</v>
      </c>
      <c r="G3627" t="s">
        <v>27</v>
      </c>
      <c r="H3627" t="s">
        <v>55</v>
      </c>
      <c r="I3627" t="s">
        <v>56</v>
      </c>
    </row>
    <row r="3628" spans="1:9" x14ac:dyDescent="0.3">
      <c r="A3628">
        <v>1197831</v>
      </c>
      <c r="B3628" s="16">
        <v>44298</v>
      </c>
      <c r="C3628" t="s">
        <v>21</v>
      </c>
      <c r="D3628">
        <v>174</v>
      </c>
      <c r="E3628">
        <v>6264</v>
      </c>
      <c r="F3628">
        <v>3821.04</v>
      </c>
      <c r="G3628" t="s">
        <v>27</v>
      </c>
      <c r="H3628" t="s">
        <v>55</v>
      </c>
      <c r="I3628" t="s">
        <v>56</v>
      </c>
    </row>
    <row r="3629" spans="1:9" x14ac:dyDescent="0.3">
      <c r="A3629">
        <v>1189833</v>
      </c>
      <c r="B3629" s="16">
        <v>44298</v>
      </c>
      <c r="C3629" t="s">
        <v>23</v>
      </c>
      <c r="D3629">
        <v>198</v>
      </c>
      <c r="E3629">
        <v>9702</v>
      </c>
      <c r="F3629">
        <v>2619.54</v>
      </c>
      <c r="G3629" t="s">
        <v>31</v>
      </c>
      <c r="H3629" t="s">
        <v>32</v>
      </c>
      <c r="I3629" t="s">
        <v>35</v>
      </c>
    </row>
    <row r="3630" spans="1:9" x14ac:dyDescent="0.3">
      <c r="A3630">
        <v>1189833</v>
      </c>
      <c r="B3630" s="16">
        <v>44298</v>
      </c>
      <c r="C3630" t="s">
        <v>23</v>
      </c>
      <c r="D3630">
        <v>174</v>
      </c>
      <c r="E3630">
        <v>10788</v>
      </c>
      <c r="F3630">
        <v>3560.04</v>
      </c>
      <c r="G3630" t="s">
        <v>31</v>
      </c>
      <c r="H3630" t="s">
        <v>32</v>
      </c>
      <c r="I3630" t="s">
        <v>35</v>
      </c>
    </row>
    <row r="3631" spans="1:9" x14ac:dyDescent="0.3">
      <c r="A3631">
        <v>1185732</v>
      </c>
      <c r="B3631" s="16">
        <v>44298</v>
      </c>
      <c r="C3631" t="s">
        <v>21</v>
      </c>
      <c r="D3631">
        <v>75</v>
      </c>
      <c r="E3631">
        <v>26250</v>
      </c>
      <c r="F3631">
        <v>7875</v>
      </c>
      <c r="G3631" t="s">
        <v>36</v>
      </c>
      <c r="H3631" t="s">
        <v>108</v>
      </c>
      <c r="I3631" t="s">
        <v>109</v>
      </c>
    </row>
    <row r="3632" spans="1:9" x14ac:dyDescent="0.3">
      <c r="A3632">
        <v>1185732</v>
      </c>
      <c r="B3632" s="16">
        <v>44298</v>
      </c>
      <c r="C3632" t="s">
        <v>20</v>
      </c>
      <c r="D3632">
        <v>150</v>
      </c>
      <c r="E3632">
        <v>45000.000000000007</v>
      </c>
      <c r="F3632">
        <v>13500.000000000002</v>
      </c>
      <c r="G3632" t="s">
        <v>36</v>
      </c>
      <c r="H3632" t="s">
        <v>108</v>
      </c>
      <c r="I3632" t="s">
        <v>109</v>
      </c>
    </row>
    <row r="3633" spans="1:9" x14ac:dyDescent="0.3">
      <c r="A3633">
        <v>1185732</v>
      </c>
      <c r="B3633" s="16">
        <v>44298</v>
      </c>
      <c r="C3633" t="s">
        <v>22</v>
      </c>
      <c r="D3633">
        <v>100</v>
      </c>
      <c r="E3633">
        <v>60000</v>
      </c>
      <c r="F3633">
        <v>21000</v>
      </c>
      <c r="G3633" t="s">
        <v>36</v>
      </c>
      <c r="H3633" t="s">
        <v>108</v>
      </c>
      <c r="I3633" t="s">
        <v>109</v>
      </c>
    </row>
    <row r="3634" spans="1:9" x14ac:dyDescent="0.3">
      <c r="A3634">
        <v>1185732</v>
      </c>
      <c r="B3634" s="16">
        <v>44298</v>
      </c>
      <c r="C3634" t="s">
        <v>19</v>
      </c>
      <c r="D3634">
        <v>150</v>
      </c>
      <c r="E3634">
        <v>60000</v>
      </c>
      <c r="F3634">
        <v>18000</v>
      </c>
      <c r="G3634" t="s">
        <v>36</v>
      </c>
      <c r="H3634" t="s">
        <v>108</v>
      </c>
      <c r="I3634" t="s">
        <v>109</v>
      </c>
    </row>
    <row r="3635" spans="1:9" x14ac:dyDescent="0.3">
      <c r="A3635">
        <v>1185732</v>
      </c>
      <c r="B3635" s="16">
        <v>44298</v>
      </c>
      <c r="C3635" t="s">
        <v>23</v>
      </c>
      <c r="D3635">
        <v>225</v>
      </c>
      <c r="E3635">
        <v>112500</v>
      </c>
      <c r="F3635">
        <v>45000</v>
      </c>
      <c r="G3635" t="s">
        <v>36</v>
      </c>
      <c r="H3635" t="s">
        <v>108</v>
      </c>
      <c r="I3635" t="s">
        <v>109</v>
      </c>
    </row>
    <row r="3636" spans="1:9" x14ac:dyDescent="0.3">
      <c r="A3636">
        <v>1185732</v>
      </c>
      <c r="B3636" s="16">
        <v>44298</v>
      </c>
      <c r="C3636" t="s">
        <v>17</v>
      </c>
      <c r="D3636">
        <v>450</v>
      </c>
      <c r="E3636">
        <v>180000</v>
      </c>
      <c r="F3636">
        <v>62999.999999999993</v>
      </c>
      <c r="G3636" t="s">
        <v>36</v>
      </c>
      <c r="H3636" t="s">
        <v>108</v>
      </c>
      <c r="I3636" t="s">
        <v>109</v>
      </c>
    </row>
    <row r="3637" spans="1:9" x14ac:dyDescent="0.3">
      <c r="A3637">
        <v>1197831</v>
      </c>
      <c r="B3637" s="16">
        <v>44298</v>
      </c>
      <c r="C3637" t="s">
        <v>21</v>
      </c>
      <c r="D3637">
        <v>600</v>
      </c>
      <c r="E3637">
        <v>240000</v>
      </c>
      <c r="F3637">
        <v>120000</v>
      </c>
      <c r="G3637" t="s">
        <v>27</v>
      </c>
      <c r="H3637" t="s">
        <v>55</v>
      </c>
      <c r="I3637" t="s">
        <v>56</v>
      </c>
    </row>
    <row r="3638" spans="1:9" x14ac:dyDescent="0.3">
      <c r="A3638">
        <v>1189833</v>
      </c>
      <c r="B3638" s="16">
        <v>44298</v>
      </c>
      <c r="C3638" t="s">
        <v>23</v>
      </c>
      <c r="D3638">
        <v>600</v>
      </c>
      <c r="E3638">
        <v>390000</v>
      </c>
      <c r="F3638">
        <v>78000</v>
      </c>
      <c r="G3638" t="s">
        <v>31</v>
      </c>
      <c r="H3638" t="s">
        <v>32</v>
      </c>
      <c r="I3638" t="s">
        <v>35</v>
      </c>
    </row>
    <row r="3639" spans="1:9" x14ac:dyDescent="0.3">
      <c r="A3639">
        <v>1189833</v>
      </c>
      <c r="B3639" s="16">
        <v>44299</v>
      </c>
      <c r="C3639" t="s">
        <v>21</v>
      </c>
      <c r="D3639">
        <v>35</v>
      </c>
      <c r="E3639">
        <v>665</v>
      </c>
      <c r="F3639">
        <v>299.24999999999994</v>
      </c>
      <c r="G3639" t="s">
        <v>36</v>
      </c>
      <c r="H3639" t="s">
        <v>106</v>
      </c>
      <c r="I3639" t="s">
        <v>107</v>
      </c>
    </row>
    <row r="3640" spans="1:9" x14ac:dyDescent="0.3">
      <c r="A3640">
        <v>1189833</v>
      </c>
      <c r="B3640" s="16">
        <v>44299</v>
      </c>
      <c r="C3640" t="s">
        <v>20</v>
      </c>
      <c r="D3640">
        <v>60</v>
      </c>
      <c r="E3640">
        <v>840</v>
      </c>
      <c r="F3640">
        <v>420</v>
      </c>
      <c r="G3640" t="s">
        <v>36</v>
      </c>
      <c r="H3640" t="s">
        <v>106</v>
      </c>
      <c r="I3640" t="s">
        <v>107</v>
      </c>
    </row>
    <row r="3641" spans="1:9" x14ac:dyDescent="0.3">
      <c r="A3641">
        <v>1189833</v>
      </c>
      <c r="B3641" s="16">
        <v>44299</v>
      </c>
      <c r="C3641" t="s">
        <v>19</v>
      </c>
      <c r="D3641">
        <v>58</v>
      </c>
      <c r="E3641">
        <v>1450</v>
      </c>
      <c r="F3641">
        <v>696</v>
      </c>
      <c r="G3641" t="s">
        <v>36</v>
      </c>
      <c r="H3641" t="s">
        <v>106</v>
      </c>
      <c r="I3641" t="s">
        <v>107</v>
      </c>
    </row>
    <row r="3642" spans="1:9" x14ac:dyDescent="0.3">
      <c r="A3642">
        <v>1189833</v>
      </c>
      <c r="B3642" s="16">
        <v>44299</v>
      </c>
      <c r="C3642" t="s">
        <v>22</v>
      </c>
      <c r="D3642">
        <v>38</v>
      </c>
      <c r="E3642">
        <v>1482</v>
      </c>
      <c r="F3642">
        <v>726.18</v>
      </c>
      <c r="G3642" t="s">
        <v>36</v>
      </c>
      <c r="H3642" t="s">
        <v>106</v>
      </c>
      <c r="I3642" t="s">
        <v>107</v>
      </c>
    </row>
    <row r="3643" spans="1:9" x14ac:dyDescent="0.3">
      <c r="A3643">
        <v>1197831</v>
      </c>
      <c r="B3643" s="16">
        <v>44299</v>
      </c>
      <c r="C3643" t="s">
        <v>22</v>
      </c>
      <c r="D3643">
        <v>56</v>
      </c>
      <c r="E3643">
        <v>2128</v>
      </c>
      <c r="F3643">
        <v>893.76</v>
      </c>
      <c r="G3643" t="s">
        <v>48</v>
      </c>
      <c r="H3643" t="s">
        <v>90</v>
      </c>
      <c r="I3643" t="s">
        <v>91</v>
      </c>
    </row>
    <row r="3644" spans="1:9" x14ac:dyDescent="0.3">
      <c r="A3644">
        <v>1189833</v>
      </c>
      <c r="B3644" s="16">
        <v>44299</v>
      </c>
      <c r="C3644" t="s">
        <v>23</v>
      </c>
      <c r="D3644">
        <v>81</v>
      </c>
      <c r="E3644">
        <v>2349</v>
      </c>
      <c r="F3644">
        <v>1151.01</v>
      </c>
      <c r="G3644" t="s">
        <v>36</v>
      </c>
      <c r="H3644" t="s">
        <v>106</v>
      </c>
      <c r="I3644" t="s">
        <v>107</v>
      </c>
    </row>
    <row r="3645" spans="1:9" x14ac:dyDescent="0.3">
      <c r="A3645">
        <v>1197831</v>
      </c>
      <c r="B3645" s="16">
        <v>44299</v>
      </c>
      <c r="C3645" t="s">
        <v>22</v>
      </c>
      <c r="D3645">
        <v>53</v>
      </c>
      <c r="E3645">
        <v>2756</v>
      </c>
      <c r="F3645">
        <v>1322.8799999999999</v>
      </c>
      <c r="G3645" t="s">
        <v>48</v>
      </c>
      <c r="H3645" t="s">
        <v>90</v>
      </c>
      <c r="I3645" t="s">
        <v>91</v>
      </c>
    </row>
    <row r="3646" spans="1:9" x14ac:dyDescent="0.3">
      <c r="A3646">
        <v>1197831</v>
      </c>
      <c r="B3646" s="16">
        <v>44299</v>
      </c>
      <c r="C3646" t="s">
        <v>21</v>
      </c>
      <c r="D3646">
        <v>69</v>
      </c>
      <c r="E3646">
        <v>3312</v>
      </c>
      <c r="F3646">
        <v>1821.6000000000001</v>
      </c>
      <c r="G3646" t="s">
        <v>48</v>
      </c>
      <c r="H3646" t="s">
        <v>90</v>
      </c>
      <c r="I3646" t="s">
        <v>91</v>
      </c>
    </row>
    <row r="3647" spans="1:9" x14ac:dyDescent="0.3">
      <c r="A3647">
        <v>1189833</v>
      </c>
      <c r="B3647" s="16">
        <v>44299</v>
      </c>
      <c r="C3647" t="s">
        <v>17</v>
      </c>
      <c r="D3647">
        <v>150</v>
      </c>
      <c r="E3647">
        <v>3600</v>
      </c>
      <c r="F3647">
        <v>1619.9999999999998</v>
      </c>
      <c r="G3647" t="s">
        <v>36</v>
      </c>
      <c r="H3647" t="s">
        <v>106</v>
      </c>
      <c r="I3647" t="s">
        <v>107</v>
      </c>
    </row>
    <row r="3648" spans="1:9" x14ac:dyDescent="0.3">
      <c r="A3648">
        <v>1197831</v>
      </c>
      <c r="B3648" s="16">
        <v>44299</v>
      </c>
      <c r="C3648" t="s">
        <v>21</v>
      </c>
      <c r="D3648">
        <v>96</v>
      </c>
      <c r="E3648">
        <v>3840</v>
      </c>
      <c r="F3648">
        <v>1728</v>
      </c>
      <c r="G3648" t="s">
        <v>48</v>
      </c>
      <c r="H3648" t="s">
        <v>90</v>
      </c>
      <c r="I3648" t="s">
        <v>91</v>
      </c>
    </row>
    <row r="3649" spans="1:9" x14ac:dyDescent="0.3">
      <c r="A3649">
        <v>1197831</v>
      </c>
      <c r="B3649" s="16">
        <v>44299</v>
      </c>
      <c r="C3649" t="s">
        <v>20</v>
      </c>
      <c r="D3649">
        <v>113</v>
      </c>
      <c r="E3649">
        <v>4068</v>
      </c>
      <c r="F3649">
        <v>1505.16</v>
      </c>
      <c r="G3649" t="s">
        <v>48</v>
      </c>
      <c r="H3649" t="s">
        <v>90</v>
      </c>
      <c r="I3649" t="s">
        <v>91</v>
      </c>
    </row>
    <row r="3650" spans="1:9" x14ac:dyDescent="0.3">
      <c r="A3650">
        <v>1197831</v>
      </c>
      <c r="B3650" s="16">
        <v>44299</v>
      </c>
      <c r="C3650" t="s">
        <v>19</v>
      </c>
      <c r="D3650">
        <v>111</v>
      </c>
      <c r="E3650">
        <v>4440</v>
      </c>
      <c r="F3650">
        <v>1864.8000000000002</v>
      </c>
      <c r="G3650" t="s">
        <v>48</v>
      </c>
      <c r="H3650" t="s">
        <v>90</v>
      </c>
      <c r="I3650" t="s">
        <v>91</v>
      </c>
    </row>
    <row r="3651" spans="1:9" x14ac:dyDescent="0.3">
      <c r="A3651">
        <v>1197831</v>
      </c>
      <c r="B3651" s="16">
        <v>44299</v>
      </c>
      <c r="C3651" t="s">
        <v>19</v>
      </c>
      <c r="D3651">
        <v>88</v>
      </c>
      <c r="E3651">
        <v>4488</v>
      </c>
      <c r="F3651">
        <v>2244</v>
      </c>
      <c r="G3651" t="s">
        <v>48</v>
      </c>
      <c r="H3651" t="s">
        <v>90</v>
      </c>
      <c r="I3651" t="s">
        <v>91</v>
      </c>
    </row>
    <row r="3652" spans="1:9" x14ac:dyDescent="0.3">
      <c r="A3652">
        <v>1197831</v>
      </c>
      <c r="B3652" s="16">
        <v>44299</v>
      </c>
      <c r="C3652" t="s">
        <v>22</v>
      </c>
      <c r="D3652">
        <v>150</v>
      </c>
      <c r="E3652">
        <v>4500</v>
      </c>
      <c r="F3652">
        <v>1754.9999999999998</v>
      </c>
      <c r="G3652" t="s">
        <v>27</v>
      </c>
      <c r="H3652" t="s">
        <v>55</v>
      </c>
      <c r="I3652" t="s">
        <v>56</v>
      </c>
    </row>
    <row r="3653" spans="1:9" x14ac:dyDescent="0.3">
      <c r="A3653">
        <v>1197831</v>
      </c>
      <c r="B3653" s="16">
        <v>44299</v>
      </c>
      <c r="C3653" t="s">
        <v>20</v>
      </c>
      <c r="D3653">
        <v>94</v>
      </c>
      <c r="E3653">
        <v>4700</v>
      </c>
      <c r="F3653">
        <v>2350</v>
      </c>
      <c r="G3653" t="s">
        <v>48</v>
      </c>
      <c r="H3653" t="s">
        <v>90</v>
      </c>
      <c r="I3653" t="s">
        <v>91</v>
      </c>
    </row>
    <row r="3654" spans="1:9" x14ac:dyDescent="0.3">
      <c r="A3654">
        <v>1197831</v>
      </c>
      <c r="B3654" s="16">
        <v>44299</v>
      </c>
      <c r="C3654" t="s">
        <v>22</v>
      </c>
      <c r="D3654">
        <v>145</v>
      </c>
      <c r="E3654">
        <v>6235</v>
      </c>
      <c r="F3654">
        <v>2992.7999999999997</v>
      </c>
      <c r="G3654" t="s">
        <v>27</v>
      </c>
      <c r="H3654" t="s">
        <v>55</v>
      </c>
      <c r="I3654" t="s">
        <v>56</v>
      </c>
    </row>
    <row r="3655" spans="1:9" x14ac:dyDescent="0.3">
      <c r="A3655">
        <v>1197831</v>
      </c>
      <c r="B3655" s="16">
        <v>44299</v>
      </c>
      <c r="C3655" t="s">
        <v>23</v>
      </c>
      <c r="D3655">
        <v>112</v>
      </c>
      <c r="E3655">
        <v>6272</v>
      </c>
      <c r="F3655">
        <v>1756.16</v>
      </c>
      <c r="G3655" t="s">
        <v>48</v>
      </c>
      <c r="H3655" t="s">
        <v>90</v>
      </c>
      <c r="I3655" t="s">
        <v>91</v>
      </c>
    </row>
    <row r="3656" spans="1:9" x14ac:dyDescent="0.3">
      <c r="A3656">
        <v>1197831</v>
      </c>
      <c r="B3656" s="16">
        <v>44299</v>
      </c>
      <c r="C3656" t="s">
        <v>17</v>
      </c>
      <c r="D3656">
        <v>142</v>
      </c>
      <c r="E3656">
        <v>6390</v>
      </c>
      <c r="F3656">
        <v>3258.9</v>
      </c>
      <c r="G3656" t="s">
        <v>48</v>
      </c>
      <c r="H3656" t="s">
        <v>90</v>
      </c>
      <c r="I3656" t="s">
        <v>91</v>
      </c>
    </row>
    <row r="3657" spans="1:9" x14ac:dyDescent="0.3">
      <c r="A3657">
        <v>1197831</v>
      </c>
      <c r="B3657" s="16">
        <v>44299</v>
      </c>
      <c r="C3657" t="s">
        <v>23</v>
      </c>
      <c r="D3657">
        <v>105</v>
      </c>
      <c r="E3657">
        <v>6615</v>
      </c>
      <c r="F3657">
        <v>2646</v>
      </c>
      <c r="G3657" t="s">
        <v>48</v>
      </c>
      <c r="H3657" t="s">
        <v>90</v>
      </c>
      <c r="I3657" t="s">
        <v>91</v>
      </c>
    </row>
    <row r="3658" spans="1:9" x14ac:dyDescent="0.3">
      <c r="A3658">
        <v>1197831</v>
      </c>
      <c r="B3658" s="16">
        <v>44299</v>
      </c>
      <c r="C3658" t="s">
        <v>17</v>
      </c>
      <c r="D3658">
        <v>179</v>
      </c>
      <c r="E3658">
        <v>6623</v>
      </c>
      <c r="F3658">
        <v>2847.8900000000003</v>
      </c>
      <c r="G3658" t="s">
        <v>48</v>
      </c>
      <c r="H3658" t="s">
        <v>90</v>
      </c>
      <c r="I3658" t="s">
        <v>91</v>
      </c>
    </row>
    <row r="3659" spans="1:9" x14ac:dyDescent="0.3">
      <c r="A3659">
        <v>1189833</v>
      </c>
      <c r="B3659" s="16">
        <v>44299</v>
      </c>
      <c r="C3659" t="s">
        <v>17</v>
      </c>
      <c r="D3659">
        <v>240</v>
      </c>
      <c r="E3659">
        <v>7680</v>
      </c>
      <c r="F3659">
        <v>3609.6000000000004</v>
      </c>
      <c r="G3659" t="s">
        <v>31</v>
      </c>
      <c r="H3659" t="s">
        <v>32</v>
      </c>
      <c r="I3659" t="s">
        <v>35</v>
      </c>
    </row>
    <row r="3660" spans="1:9" x14ac:dyDescent="0.3">
      <c r="A3660">
        <v>1189833</v>
      </c>
      <c r="B3660" s="16">
        <v>44299</v>
      </c>
      <c r="C3660" t="s">
        <v>17</v>
      </c>
      <c r="D3660">
        <v>208</v>
      </c>
      <c r="E3660">
        <v>8528</v>
      </c>
      <c r="F3660">
        <v>4434.5600000000004</v>
      </c>
      <c r="G3660" t="s">
        <v>31</v>
      </c>
      <c r="H3660" t="s">
        <v>32</v>
      </c>
      <c r="I3660" t="s">
        <v>35</v>
      </c>
    </row>
    <row r="3661" spans="1:9" x14ac:dyDescent="0.3">
      <c r="A3661">
        <v>1189833</v>
      </c>
      <c r="B3661" s="16">
        <v>44299</v>
      </c>
      <c r="C3661" t="s">
        <v>21</v>
      </c>
      <c r="D3661">
        <v>125</v>
      </c>
      <c r="E3661">
        <v>24999.999999999996</v>
      </c>
      <c r="F3661">
        <v>8749.9999999999982</v>
      </c>
      <c r="G3661" t="s">
        <v>36</v>
      </c>
      <c r="H3661" t="s">
        <v>106</v>
      </c>
      <c r="I3661" t="s">
        <v>107</v>
      </c>
    </row>
    <row r="3662" spans="1:9" x14ac:dyDescent="0.3">
      <c r="A3662">
        <v>1189833</v>
      </c>
      <c r="B3662" s="16">
        <v>44299</v>
      </c>
      <c r="C3662" t="s">
        <v>20</v>
      </c>
      <c r="D3662">
        <v>200</v>
      </c>
      <c r="E3662">
        <v>30000.000000000004</v>
      </c>
      <c r="F3662">
        <v>10500</v>
      </c>
      <c r="G3662" t="s">
        <v>36</v>
      </c>
      <c r="H3662" t="s">
        <v>106</v>
      </c>
      <c r="I3662" t="s">
        <v>107</v>
      </c>
    </row>
    <row r="3663" spans="1:9" x14ac:dyDescent="0.3">
      <c r="A3663">
        <v>1189833</v>
      </c>
      <c r="B3663" s="16">
        <v>44299</v>
      </c>
      <c r="C3663" t="s">
        <v>19</v>
      </c>
      <c r="D3663">
        <v>200</v>
      </c>
      <c r="E3663">
        <v>50000</v>
      </c>
      <c r="F3663">
        <v>17500</v>
      </c>
      <c r="G3663" t="s">
        <v>36</v>
      </c>
      <c r="H3663" t="s">
        <v>106</v>
      </c>
      <c r="I3663" t="s">
        <v>107</v>
      </c>
    </row>
    <row r="3664" spans="1:9" x14ac:dyDescent="0.3">
      <c r="A3664">
        <v>1189833</v>
      </c>
      <c r="B3664" s="16">
        <v>44299</v>
      </c>
      <c r="C3664" t="s">
        <v>22</v>
      </c>
      <c r="D3664">
        <v>150</v>
      </c>
      <c r="E3664">
        <v>60000</v>
      </c>
      <c r="F3664">
        <v>21000</v>
      </c>
      <c r="G3664" t="s">
        <v>36</v>
      </c>
      <c r="H3664" t="s">
        <v>106</v>
      </c>
      <c r="I3664" t="s">
        <v>107</v>
      </c>
    </row>
    <row r="3665" spans="1:9" x14ac:dyDescent="0.3">
      <c r="A3665">
        <v>1189833</v>
      </c>
      <c r="B3665" s="16">
        <v>44299</v>
      </c>
      <c r="C3665" t="s">
        <v>23</v>
      </c>
      <c r="D3665">
        <v>300</v>
      </c>
      <c r="E3665">
        <v>90000.000000000015</v>
      </c>
      <c r="F3665">
        <v>31500.000000000004</v>
      </c>
      <c r="G3665" t="s">
        <v>36</v>
      </c>
      <c r="H3665" t="s">
        <v>106</v>
      </c>
      <c r="I3665" t="s">
        <v>107</v>
      </c>
    </row>
    <row r="3666" spans="1:9" x14ac:dyDescent="0.3">
      <c r="A3666">
        <v>1197831</v>
      </c>
      <c r="B3666" s="16">
        <v>44299</v>
      </c>
      <c r="C3666" t="s">
        <v>22</v>
      </c>
      <c r="D3666">
        <v>175</v>
      </c>
      <c r="E3666">
        <v>96250.000000000015</v>
      </c>
      <c r="F3666">
        <v>33687.5</v>
      </c>
      <c r="G3666" t="s">
        <v>48</v>
      </c>
      <c r="H3666" t="s">
        <v>90</v>
      </c>
      <c r="I3666" t="s">
        <v>91</v>
      </c>
    </row>
    <row r="3667" spans="1:9" x14ac:dyDescent="0.3">
      <c r="A3667">
        <v>1189833</v>
      </c>
      <c r="B3667" s="16">
        <v>44299</v>
      </c>
      <c r="C3667" t="s">
        <v>17</v>
      </c>
      <c r="D3667">
        <v>500</v>
      </c>
      <c r="E3667">
        <v>125000</v>
      </c>
      <c r="F3667">
        <v>43750</v>
      </c>
      <c r="G3667" t="s">
        <v>36</v>
      </c>
      <c r="H3667" t="s">
        <v>106</v>
      </c>
      <c r="I3667" t="s">
        <v>107</v>
      </c>
    </row>
    <row r="3668" spans="1:9" x14ac:dyDescent="0.3">
      <c r="A3668">
        <v>1197831</v>
      </c>
      <c r="B3668" s="16">
        <v>44299</v>
      </c>
      <c r="C3668" t="s">
        <v>21</v>
      </c>
      <c r="D3668">
        <v>275</v>
      </c>
      <c r="E3668">
        <v>137500</v>
      </c>
      <c r="F3668">
        <v>55000</v>
      </c>
      <c r="G3668" t="s">
        <v>48</v>
      </c>
      <c r="H3668" t="s">
        <v>90</v>
      </c>
      <c r="I3668" t="s">
        <v>91</v>
      </c>
    </row>
    <row r="3669" spans="1:9" x14ac:dyDescent="0.3">
      <c r="A3669">
        <v>1197831</v>
      </c>
      <c r="B3669" s="16">
        <v>44299</v>
      </c>
      <c r="C3669" t="s">
        <v>19</v>
      </c>
      <c r="D3669">
        <v>325</v>
      </c>
      <c r="E3669">
        <v>178750.00000000003</v>
      </c>
      <c r="F3669">
        <v>71500.000000000015</v>
      </c>
      <c r="G3669" t="s">
        <v>48</v>
      </c>
      <c r="H3669" t="s">
        <v>90</v>
      </c>
      <c r="I3669" t="s">
        <v>91</v>
      </c>
    </row>
    <row r="3670" spans="1:9" x14ac:dyDescent="0.3">
      <c r="A3670">
        <v>1197831</v>
      </c>
      <c r="B3670" s="16">
        <v>44299</v>
      </c>
      <c r="C3670" t="s">
        <v>20</v>
      </c>
      <c r="D3670">
        <v>375</v>
      </c>
      <c r="E3670">
        <v>206250.00000000003</v>
      </c>
      <c r="F3670">
        <v>72187.5</v>
      </c>
      <c r="G3670" t="s">
        <v>48</v>
      </c>
      <c r="H3670" t="s">
        <v>90</v>
      </c>
      <c r="I3670" t="s">
        <v>91</v>
      </c>
    </row>
    <row r="3671" spans="1:9" x14ac:dyDescent="0.3">
      <c r="A3671">
        <v>1197831</v>
      </c>
      <c r="B3671" s="16">
        <v>44299</v>
      </c>
      <c r="C3671" t="s">
        <v>22</v>
      </c>
      <c r="D3671">
        <v>500</v>
      </c>
      <c r="E3671">
        <v>225000</v>
      </c>
      <c r="F3671">
        <v>78750</v>
      </c>
      <c r="G3671" t="s">
        <v>27</v>
      </c>
      <c r="H3671" t="s">
        <v>55</v>
      </c>
      <c r="I3671" t="s">
        <v>56</v>
      </c>
    </row>
    <row r="3672" spans="1:9" x14ac:dyDescent="0.3">
      <c r="A3672">
        <v>1197831</v>
      </c>
      <c r="B3672" s="16">
        <v>44299</v>
      </c>
      <c r="C3672" t="s">
        <v>23</v>
      </c>
      <c r="D3672">
        <v>350</v>
      </c>
      <c r="E3672">
        <v>245000</v>
      </c>
      <c r="F3672">
        <v>61250</v>
      </c>
      <c r="G3672" t="s">
        <v>48</v>
      </c>
      <c r="H3672" t="s">
        <v>90</v>
      </c>
      <c r="I3672" t="s">
        <v>91</v>
      </c>
    </row>
    <row r="3673" spans="1:9" x14ac:dyDescent="0.3">
      <c r="A3673">
        <v>1197831</v>
      </c>
      <c r="B3673" s="16">
        <v>44299</v>
      </c>
      <c r="C3673" t="s">
        <v>17</v>
      </c>
      <c r="D3673">
        <v>525</v>
      </c>
      <c r="E3673">
        <v>262500</v>
      </c>
      <c r="F3673">
        <v>105000</v>
      </c>
      <c r="G3673" t="s">
        <v>48</v>
      </c>
      <c r="H3673" t="s">
        <v>90</v>
      </c>
      <c r="I3673" t="s">
        <v>91</v>
      </c>
    </row>
    <row r="3674" spans="1:9" x14ac:dyDescent="0.3">
      <c r="A3674">
        <v>1189833</v>
      </c>
      <c r="B3674" s="16">
        <v>44299</v>
      </c>
      <c r="C3674" t="s">
        <v>17</v>
      </c>
      <c r="D3674">
        <v>800</v>
      </c>
      <c r="E3674">
        <v>360000</v>
      </c>
      <c r="F3674">
        <v>144000</v>
      </c>
      <c r="G3674" t="s">
        <v>31</v>
      </c>
      <c r="H3674" t="s">
        <v>32</v>
      </c>
      <c r="I3674" t="s">
        <v>35</v>
      </c>
    </row>
    <row r="3675" spans="1:9" x14ac:dyDescent="0.3">
      <c r="A3675">
        <v>1197831</v>
      </c>
      <c r="B3675" s="16">
        <v>44300</v>
      </c>
      <c r="C3675" t="s">
        <v>21</v>
      </c>
      <c r="D3675">
        <v>39</v>
      </c>
      <c r="E3675">
        <v>897</v>
      </c>
      <c r="F3675">
        <v>251.16000000000003</v>
      </c>
      <c r="G3675" t="s">
        <v>15</v>
      </c>
      <c r="H3675" t="s">
        <v>129</v>
      </c>
      <c r="I3675" t="s">
        <v>130</v>
      </c>
    </row>
    <row r="3676" spans="1:9" x14ac:dyDescent="0.3">
      <c r="A3676">
        <v>1197831</v>
      </c>
      <c r="B3676" s="16">
        <v>44300</v>
      </c>
      <c r="C3676" t="s">
        <v>21</v>
      </c>
      <c r="D3676">
        <v>35</v>
      </c>
      <c r="E3676">
        <v>1120</v>
      </c>
      <c r="F3676">
        <v>436.8</v>
      </c>
      <c r="G3676" t="s">
        <v>15</v>
      </c>
      <c r="H3676" t="s">
        <v>129</v>
      </c>
      <c r="I3676" t="s">
        <v>130</v>
      </c>
    </row>
    <row r="3677" spans="1:9" x14ac:dyDescent="0.3">
      <c r="A3677">
        <v>1197831</v>
      </c>
      <c r="B3677" s="16">
        <v>44300</v>
      </c>
      <c r="C3677" t="s">
        <v>20</v>
      </c>
      <c r="D3677">
        <v>51</v>
      </c>
      <c r="E3677">
        <v>1122</v>
      </c>
      <c r="F3677">
        <v>347.82</v>
      </c>
      <c r="G3677" t="s">
        <v>15</v>
      </c>
      <c r="H3677" t="s">
        <v>129</v>
      </c>
      <c r="I3677" t="s">
        <v>130</v>
      </c>
    </row>
    <row r="3678" spans="1:9" x14ac:dyDescent="0.3">
      <c r="A3678">
        <v>1197831</v>
      </c>
      <c r="B3678" s="16">
        <v>44300</v>
      </c>
      <c r="C3678" t="s">
        <v>20</v>
      </c>
      <c r="D3678">
        <v>41</v>
      </c>
      <c r="E3678">
        <v>1189</v>
      </c>
      <c r="F3678">
        <v>416.15</v>
      </c>
      <c r="G3678" t="s">
        <v>15</v>
      </c>
      <c r="H3678" t="s">
        <v>129</v>
      </c>
      <c r="I3678" t="s">
        <v>130</v>
      </c>
    </row>
    <row r="3679" spans="1:9" x14ac:dyDescent="0.3">
      <c r="A3679">
        <v>1185732</v>
      </c>
      <c r="B3679" s="16">
        <v>44300</v>
      </c>
      <c r="C3679" t="s">
        <v>21</v>
      </c>
      <c r="D3679">
        <v>44</v>
      </c>
      <c r="E3679">
        <v>1408</v>
      </c>
      <c r="F3679">
        <v>718.08</v>
      </c>
      <c r="G3679" t="s">
        <v>15</v>
      </c>
      <c r="H3679" t="s">
        <v>121</v>
      </c>
      <c r="I3679" t="s">
        <v>122</v>
      </c>
    </row>
    <row r="3680" spans="1:9" x14ac:dyDescent="0.3">
      <c r="A3680">
        <v>1197831</v>
      </c>
      <c r="B3680" s="16">
        <v>44300</v>
      </c>
      <c r="C3680" t="s">
        <v>19</v>
      </c>
      <c r="D3680">
        <v>51</v>
      </c>
      <c r="E3680">
        <v>1428</v>
      </c>
      <c r="F3680">
        <v>514.07999999999993</v>
      </c>
      <c r="G3680" t="s">
        <v>15</v>
      </c>
      <c r="H3680" t="s">
        <v>129</v>
      </c>
      <c r="I3680" t="s">
        <v>130</v>
      </c>
    </row>
    <row r="3681" spans="1:9" x14ac:dyDescent="0.3">
      <c r="A3681">
        <v>1197831</v>
      </c>
      <c r="B3681" s="16">
        <v>44300</v>
      </c>
      <c r="C3681" t="s">
        <v>22</v>
      </c>
      <c r="D3681">
        <v>44</v>
      </c>
      <c r="E3681">
        <v>1452</v>
      </c>
      <c r="F3681">
        <v>392.04</v>
      </c>
      <c r="G3681" t="s">
        <v>15</v>
      </c>
      <c r="H3681" t="s">
        <v>129</v>
      </c>
      <c r="I3681" t="s">
        <v>130</v>
      </c>
    </row>
    <row r="3682" spans="1:9" x14ac:dyDescent="0.3">
      <c r="A3682">
        <v>1185732</v>
      </c>
      <c r="B3682" s="16">
        <v>44300</v>
      </c>
      <c r="C3682" t="s">
        <v>20</v>
      </c>
      <c r="D3682">
        <v>59</v>
      </c>
      <c r="E3682">
        <v>1593</v>
      </c>
      <c r="F3682">
        <v>876.15000000000009</v>
      </c>
      <c r="G3682" t="s">
        <v>15</v>
      </c>
      <c r="H3682" t="s">
        <v>121</v>
      </c>
      <c r="I3682" t="s">
        <v>122</v>
      </c>
    </row>
    <row r="3683" spans="1:9" x14ac:dyDescent="0.3">
      <c r="A3683">
        <v>1197831</v>
      </c>
      <c r="B3683" s="16">
        <v>44300</v>
      </c>
      <c r="C3683" t="s">
        <v>22</v>
      </c>
      <c r="D3683">
        <v>33</v>
      </c>
      <c r="E3683">
        <v>1617</v>
      </c>
      <c r="F3683">
        <v>614.46</v>
      </c>
      <c r="G3683" t="s">
        <v>15</v>
      </c>
      <c r="H3683" t="s">
        <v>129</v>
      </c>
      <c r="I3683" t="s">
        <v>130</v>
      </c>
    </row>
    <row r="3684" spans="1:9" x14ac:dyDescent="0.3">
      <c r="A3684">
        <v>1197831</v>
      </c>
      <c r="B3684" s="16">
        <v>44300</v>
      </c>
      <c r="C3684" t="s">
        <v>19</v>
      </c>
      <c r="D3684">
        <v>45</v>
      </c>
      <c r="E3684">
        <v>1665</v>
      </c>
      <c r="F3684">
        <v>732.6</v>
      </c>
      <c r="G3684" t="s">
        <v>15</v>
      </c>
      <c r="H3684" t="s">
        <v>129</v>
      </c>
      <c r="I3684" t="s">
        <v>130</v>
      </c>
    </row>
    <row r="3685" spans="1:9" x14ac:dyDescent="0.3">
      <c r="A3685">
        <v>1185732</v>
      </c>
      <c r="B3685" s="16">
        <v>44300</v>
      </c>
      <c r="C3685" t="s">
        <v>22</v>
      </c>
      <c r="D3685">
        <v>45</v>
      </c>
      <c r="E3685">
        <v>2115</v>
      </c>
      <c r="F3685">
        <v>951.74999999999989</v>
      </c>
      <c r="G3685" t="s">
        <v>15</v>
      </c>
      <c r="H3685" t="s">
        <v>121</v>
      </c>
      <c r="I3685" t="s">
        <v>122</v>
      </c>
    </row>
    <row r="3686" spans="1:9" x14ac:dyDescent="0.3">
      <c r="A3686">
        <v>1185732</v>
      </c>
      <c r="B3686" s="16">
        <v>44300</v>
      </c>
      <c r="C3686" t="s">
        <v>19</v>
      </c>
      <c r="D3686">
        <v>61</v>
      </c>
      <c r="E3686">
        <v>2318</v>
      </c>
      <c r="F3686">
        <v>1089.46</v>
      </c>
      <c r="G3686" t="s">
        <v>15</v>
      </c>
      <c r="H3686" t="s">
        <v>121</v>
      </c>
      <c r="I3686" t="s">
        <v>122</v>
      </c>
    </row>
    <row r="3687" spans="1:9" x14ac:dyDescent="0.3">
      <c r="A3687">
        <v>1197831</v>
      </c>
      <c r="B3687" s="16">
        <v>44300</v>
      </c>
      <c r="C3687" t="s">
        <v>23</v>
      </c>
      <c r="D3687">
        <v>94</v>
      </c>
      <c r="E3687">
        <v>2820</v>
      </c>
      <c r="F3687">
        <v>1015.1999999999999</v>
      </c>
      <c r="G3687" t="s">
        <v>15</v>
      </c>
      <c r="H3687" t="s">
        <v>129</v>
      </c>
      <c r="I3687" t="s">
        <v>130</v>
      </c>
    </row>
    <row r="3688" spans="1:9" x14ac:dyDescent="0.3">
      <c r="A3688">
        <v>1185732</v>
      </c>
      <c r="B3688" s="16">
        <v>44300</v>
      </c>
      <c r="C3688" t="s">
        <v>23</v>
      </c>
      <c r="D3688">
        <v>78</v>
      </c>
      <c r="E3688">
        <v>2964</v>
      </c>
      <c r="F3688">
        <v>1600.5600000000002</v>
      </c>
      <c r="G3688" t="s">
        <v>15</v>
      </c>
      <c r="H3688" t="s">
        <v>121</v>
      </c>
      <c r="I3688" t="s">
        <v>122</v>
      </c>
    </row>
    <row r="3689" spans="1:9" x14ac:dyDescent="0.3">
      <c r="A3689">
        <v>1197831</v>
      </c>
      <c r="B3689" s="16">
        <v>44300</v>
      </c>
      <c r="C3689" t="s">
        <v>23</v>
      </c>
      <c r="D3689">
        <v>83</v>
      </c>
      <c r="E3689">
        <v>3237</v>
      </c>
      <c r="F3689">
        <v>1424.28</v>
      </c>
      <c r="G3689" t="s">
        <v>15</v>
      </c>
      <c r="H3689" t="s">
        <v>129</v>
      </c>
      <c r="I3689" t="s">
        <v>130</v>
      </c>
    </row>
    <row r="3690" spans="1:9" x14ac:dyDescent="0.3">
      <c r="A3690">
        <v>1197831</v>
      </c>
      <c r="B3690" s="16">
        <v>44300</v>
      </c>
      <c r="C3690" t="s">
        <v>17</v>
      </c>
      <c r="D3690">
        <v>149</v>
      </c>
      <c r="E3690">
        <v>4172</v>
      </c>
      <c r="F3690">
        <v>1376.7599999999998</v>
      </c>
      <c r="G3690" t="s">
        <v>15</v>
      </c>
      <c r="H3690" t="s">
        <v>129</v>
      </c>
      <c r="I3690" t="s">
        <v>130</v>
      </c>
    </row>
    <row r="3691" spans="1:9" x14ac:dyDescent="0.3">
      <c r="A3691">
        <v>1197831</v>
      </c>
      <c r="B3691" s="16">
        <v>44300</v>
      </c>
      <c r="C3691" t="s">
        <v>17</v>
      </c>
      <c r="D3691">
        <v>117</v>
      </c>
      <c r="E3691">
        <v>4446</v>
      </c>
      <c r="F3691">
        <v>2000.6999999999998</v>
      </c>
      <c r="G3691" t="s">
        <v>15</v>
      </c>
      <c r="H3691" t="s">
        <v>129</v>
      </c>
      <c r="I3691" t="s">
        <v>130</v>
      </c>
    </row>
    <row r="3692" spans="1:9" x14ac:dyDescent="0.3">
      <c r="A3692">
        <v>1185732</v>
      </c>
      <c r="B3692" s="16">
        <v>44300</v>
      </c>
      <c r="C3692" t="s">
        <v>17</v>
      </c>
      <c r="D3692">
        <v>131</v>
      </c>
      <c r="E3692">
        <v>4716</v>
      </c>
      <c r="F3692">
        <v>2358</v>
      </c>
      <c r="G3692" t="s">
        <v>15</v>
      </c>
      <c r="H3692" t="s">
        <v>121</v>
      </c>
      <c r="I3692" t="s">
        <v>122</v>
      </c>
    </row>
    <row r="3693" spans="1:9" x14ac:dyDescent="0.3">
      <c r="A3693">
        <v>1189833</v>
      </c>
      <c r="B3693" s="16">
        <v>44300</v>
      </c>
      <c r="C3693" t="s">
        <v>19</v>
      </c>
      <c r="D3693">
        <v>221</v>
      </c>
      <c r="E3693">
        <v>7514</v>
      </c>
      <c r="F3693">
        <v>2254.1999999999998</v>
      </c>
      <c r="G3693" t="s">
        <v>31</v>
      </c>
      <c r="H3693" t="s">
        <v>32</v>
      </c>
      <c r="I3693" t="s">
        <v>35</v>
      </c>
    </row>
    <row r="3694" spans="1:9" x14ac:dyDescent="0.3">
      <c r="A3694">
        <v>1189833</v>
      </c>
      <c r="B3694" s="16">
        <v>44300</v>
      </c>
      <c r="C3694" t="s">
        <v>19</v>
      </c>
      <c r="D3694">
        <v>169</v>
      </c>
      <c r="E3694">
        <v>7943</v>
      </c>
      <c r="F3694">
        <v>2780.0499999999997</v>
      </c>
      <c r="G3694" t="s">
        <v>31</v>
      </c>
      <c r="H3694" t="s">
        <v>32</v>
      </c>
      <c r="I3694" t="s">
        <v>35</v>
      </c>
    </row>
    <row r="3695" spans="1:9" x14ac:dyDescent="0.3">
      <c r="A3695">
        <v>1197831</v>
      </c>
      <c r="B3695" s="16">
        <v>44300</v>
      </c>
      <c r="C3695" t="s">
        <v>23</v>
      </c>
      <c r="D3695">
        <v>306</v>
      </c>
      <c r="E3695">
        <v>11322</v>
      </c>
      <c r="F3695">
        <v>6679.9800000000005</v>
      </c>
      <c r="G3695" t="s">
        <v>27</v>
      </c>
      <c r="H3695" t="s">
        <v>55</v>
      </c>
      <c r="I3695" t="s">
        <v>56</v>
      </c>
    </row>
    <row r="3696" spans="1:9" x14ac:dyDescent="0.3">
      <c r="A3696">
        <v>1197831</v>
      </c>
      <c r="B3696" s="16">
        <v>44300</v>
      </c>
      <c r="C3696" t="s">
        <v>23</v>
      </c>
      <c r="D3696">
        <v>236</v>
      </c>
      <c r="E3696">
        <v>11564</v>
      </c>
      <c r="F3696">
        <v>7516.6</v>
      </c>
      <c r="G3696" t="s">
        <v>27</v>
      </c>
      <c r="H3696" t="s">
        <v>55</v>
      </c>
      <c r="I3696" t="s">
        <v>56</v>
      </c>
    </row>
    <row r="3697" spans="1:9" x14ac:dyDescent="0.3">
      <c r="A3697">
        <v>1197831</v>
      </c>
      <c r="B3697" s="16">
        <v>44300</v>
      </c>
      <c r="C3697" t="s">
        <v>21</v>
      </c>
      <c r="D3697">
        <v>125</v>
      </c>
      <c r="E3697">
        <v>43750</v>
      </c>
      <c r="F3697">
        <v>10937.5</v>
      </c>
      <c r="G3697" t="s">
        <v>15</v>
      </c>
      <c r="H3697" t="s">
        <v>129</v>
      </c>
      <c r="I3697" t="s">
        <v>130</v>
      </c>
    </row>
    <row r="3698" spans="1:9" x14ac:dyDescent="0.3">
      <c r="A3698">
        <v>1197831</v>
      </c>
      <c r="B3698" s="16">
        <v>44300</v>
      </c>
      <c r="C3698" t="s">
        <v>20</v>
      </c>
      <c r="D3698">
        <v>150</v>
      </c>
      <c r="E3698">
        <v>45000.000000000007</v>
      </c>
      <c r="F3698">
        <v>11250.000000000002</v>
      </c>
      <c r="G3698" t="s">
        <v>15</v>
      </c>
      <c r="H3698" t="s">
        <v>129</v>
      </c>
      <c r="I3698" t="s">
        <v>130</v>
      </c>
    </row>
    <row r="3699" spans="1:9" x14ac:dyDescent="0.3">
      <c r="A3699">
        <v>1185732</v>
      </c>
      <c r="B3699" s="16">
        <v>44300</v>
      </c>
      <c r="C3699" t="s">
        <v>21</v>
      </c>
      <c r="D3699">
        <v>150</v>
      </c>
      <c r="E3699">
        <v>52500</v>
      </c>
      <c r="F3699">
        <v>21000</v>
      </c>
      <c r="G3699" t="s">
        <v>15</v>
      </c>
      <c r="H3699" t="s">
        <v>121</v>
      </c>
      <c r="I3699" t="s">
        <v>122</v>
      </c>
    </row>
    <row r="3700" spans="1:9" x14ac:dyDescent="0.3">
      <c r="A3700">
        <v>1197831</v>
      </c>
      <c r="B3700" s="16">
        <v>44300</v>
      </c>
      <c r="C3700" t="s">
        <v>19</v>
      </c>
      <c r="D3700">
        <v>150</v>
      </c>
      <c r="E3700">
        <v>60000</v>
      </c>
      <c r="F3700">
        <v>18000</v>
      </c>
      <c r="G3700" t="s">
        <v>15</v>
      </c>
      <c r="H3700" t="s">
        <v>129</v>
      </c>
      <c r="I3700" t="s">
        <v>130</v>
      </c>
    </row>
    <row r="3701" spans="1:9" x14ac:dyDescent="0.3">
      <c r="A3701">
        <v>1197831</v>
      </c>
      <c r="B3701" s="16">
        <v>44300</v>
      </c>
      <c r="C3701" t="s">
        <v>22</v>
      </c>
      <c r="D3701">
        <v>125</v>
      </c>
      <c r="E3701">
        <v>62500</v>
      </c>
      <c r="F3701">
        <v>15625</v>
      </c>
      <c r="G3701" t="s">
        <v>15</v>
      </c>
      <c r="H3701" t="s">
        <v>129</v>
      </c>
      <c r="I3701" t="s">
        <v>130</v>
      </c>
    </row>
    <row r="3702" spans="1:9" x14ac:dyDescent="0.3">
      <c r="A3702">
        <v>1185732</v>
      </c>
      <c r="B3702" s="16">
        <v>44300</v>
      </c>
      <c r="C3702" t="s">
        <v>20</v>
      </c>
      <c r="D3702">
        <v>225</v>
      </c>
      <c r="E3702">
        <v>67500.000000000015</v>
      </c>
      <c r="F3702">
        <v>27000.000000000007</v>
      </c>
      <c r="G3702" t="s">
        <v>15</v>
      </c>
      <c r="H3702" t="s">
        <v>121</v>
      </c>
      <c r="I3702" t="s">
        <v>122</v>
      </c>
    </row>
    <row r="3703" spans="1:9" x14ac:dyDescent="0.3">
      <c r="A3703">
        <v>1185732</v>
      </c>
      <c r="B3703" s="16">
        <v>44300</v>
      </c>
      <c r="C3703" t="s">
        <v>22</v>
      </c>
      <c r="D3703">
        <v>150</v>
      </c>
      <c r="E3703">
        <v>75000</v>
      </c>
      <c r="F3703">
        <v>22500</v>
      </c>
      <c r="G3703" t="s">
        <v>15</v>
      </c>
      <c r="H3703" t="s">
        <v>121</v>
      </c>
      <c r="I3703" t="s">
        <v>122</v>
      </c>
    </row>
    <row r="3704" spans="1:9" x14ac:dyDescent="0.3">
      <c r="A3704">
        <v>1185732</v>
      </c>
      <c r="B3704" s="16">
        <v>44300</v>
      </c>
      <c r="C3704" t="s">
        <v>19</v>
      </c>
      <c r="D3704">
        <v>225</v>
      </c>
      <c r="E3704">
        <v>90000</v>
      </c>
      <c r="F3704">
        <v>31499.999999999996</v>
      </c>
      <c r="G3704" t="s">
        <v>15</v>
      </c>
      <c r="H3704" t="s">
        <v>121</v>
      </c>
      <c r="I3704" t="s">
        <v>122</v>
      </c>
    </row>
    <row r="3705" spans="1:9" x14ac:dyDescent="0.3">
      <c r="A3705">
        <v>1197831</v>
      </c>
      <c r="B3705" s="16">
        <v>44300</v>
      </c>
      <c r="C3705" t="s">
        <v>23</v>
      </c>
      <c r="D3705">
        <v>275</v>
      </c>
      <c r="E3705">
        <v>110000</v>
      </c>
      <c r="F3705">
        <v>33000</v>
      </c>
      <c r="G3705" t="s">
        <v>15</v>
      </c>
      <c r="H3705" t="s">
        <v>129</v>
      </c>
      <c r="I3705" t="s">
        <v>130</v>
      </c>
    </row>
    <row r="3706" spans="1:9" x14ac:dyDescent="0.3">
      <c r="A3706">
        <v>1185732</v>
      </c>
      <c r="B3706" s="16">
        <v>44300</v>
      </c>
      <c r="C3706" t="s">
        <v>23</v>
      </c>
      <c r="D3706">
        <v>300</v>
      </c>
      <c r="E3706">
        <v>120000</v>
      </c>
      <c r="F3706">
        <v>48000</v>
      </c>
      <c r="G3706" t="s">
        <v>15</v>
      </c>
      <c r="H3706" t="s">
        <v>121</v>
      </c>
      <c r="I3706" t="s">
        <v>122</v>
      </c>
    </row>
    <row r="3707" spans="1:9" x14ac:dyDescent="0.3">
      <c r="A3707">
        <v>1197831</v>
      </c>
      <c r="B3707" s="16">
        <v>44300</v>
      </c>
      <c r="C3707" t="s">
        <v>17</v>
      </c>
      <c r="D3707">
        <v>450</v>
      </c>
      <c r="E3707">
        <v>180000</v>
      </c>
      <c r="F3707">
        <v>54000</v>
      </c>
      <c r="G3707" t="s">
        <v>15</v>
      </c>
      <c r="H3707" t="s">
        <v>129</v>
      </c>
      <c r="I3707" t="s">
        <v>130</v>
      </c>
    </row>
    <row r="3708" spans="1:9" x14ac:dyDescent="0.3">
      <c r="A3708">
        <v>1185732</v>
      </c>
      <c r="B3708" s="16">
        <v>44300</v>
      </c>
      <c r="C3708" t="s">
        <v>17</v>
      </c>
      <c r="D3708">
        <v>525</v>
      </c>
      <c r="E3708">
        <v>210000</v>
      </c>
      <c r="F3708">
        <v>73500</v>
      </c>
      <c r="G3708" t="s">
        <v>15</v>
      </c>
      <c r="H3708" t="s">
        <v>121</v>
      </c>
      <c r="I3708" t="s">
        <v>122</v>
      </c>
    </row>
    <row r="3709" spans="1:9" x14ac:dyDescent="0.3">
      <c r="A3709">
        <v>1189833</v>
      </c>
      <c r="B3709" s="16">
        <v>44300</v>
      </c>
      <c r="C3709" t="s">
        <v>19</v>
      </c>
      <c r="D3709">
        <v>650</v>
      </c>
      <c r="E3709">
        <v>325000</v>
      </c>
      <c r="F3709">
        <v>81250</v>
      </c>
      <c r="G3709" t="s">
        <v>31</v>
      </c>
      <c r="H3709" t="s">
        <v>32</v>
      </c>
      <c r="I3709" t="s">
        <v>35</v>
      </c>
    </row>
    <row r="3710" spans="1:9" x14ac:dyDescent="0.3">
      <c r="A3710">
        <v>1197831</v>
      </c>
      <c r="B3710" s="16">
        <v>44300</v>
      </c>
      <c r="C3710" t="s">
        <v>23</v>
      </c>
      <c r="D3710">
        <v>875</v>
      </c>
      <c r="E3710">
        <v>437500</v>
      </c>
      <c r="F3710">
        <v>240625.00000000003</v>
      </c>
      <c r="G3710" t="s">
        <v>27</v>
      </c>
      <c r="H3710" t="s">
        <v>55</v>
      </c>
      <c r="I3710" t="s">
        <v>56</v>
      </c>
    </row>
    <row r="3711" spans="1:9" x14ac:dyDescent="0.3">
      <c r="A3711">
        <v>1189833</v>
      </c>
      <c r="B3711" s="16">
        <v>44301</v>
      </c>
      <c r="C3711" t="s">
        <v>20</v>
      </c>
      <c r="D3711">
        <v>163</v>
      </c>
      <c r="E3711">
        <v>7335</v>
      </c>
      <c r="F3711">
        <v>3814.2000000000003</v>
      </c>
      <c r="G3711" t="s">
        <v>31</v>
      </c>
      <c r="H3711" t="s">
        <v>32</v>
      </c>
      <c r="I3711" t="s">
        <v>35</v>
      </c>
    </row>
    <row r="3712" spans="1:9" x14ac:dyDescent="0.3">
      <c r="A3712">
        <v>1189833</v>
      </c>
      <c r="B3712" s="16">
        <v>44301</v>
      </c>
      <c r="C3712" t="s">
        <v>20</v>
      </c>
      <c r="D3712">
        <v>215</v>
      </c>
      <c r="E3712">
        <v>7740</v>
      </c>
      <c r="F3712">
        <v>3483</v>
      </c>
      <c r="G3712" t="s">
        <v>31</v>
      </c>
      <c r="H3712" t="s">
        <v>32</v>
      </c>
      <c r="I3712" t="s">
        <v>35</v>
      </c>
    </row>
    <row r="3713" spans="1:9" x14ac:dyDescent="0.3">
      <c r="A3713">
        <v>1197831</v>
      </c>
      <c r="B3713" s="16">
        <v>44301</v>
      </c>
      <c r="C3713" t="s">
        <v>17</v>
      </c>
      <c r="D3713">
        <v>215</v>
      </c>
      <c r="E3713">
        <v>7740</v>
      </c>
      <c r="F3713">
        <v>4411.7999999999993</v>
      </c>
      <c r="G3713" t="s">
        <v>27</v>
      </c>
      <c r="H3713" t="s">
        <v>55</v>
      </c>
      <c r="I3713" t="s">
        <v>56</v>
      </c>
    </row>
    <row r="3714" spans="1:9" x14ac:dyDescent="0.3">
      <c r="A3714">
        <v>1197831</v>
      </c>
      <c r="B3714" s="16">
        <v>44301</v>
      </c>
      <c r="C3714" t="s">
        <v>17</v>
      </c>
      <c r="D3714">
        <v>272</v>
      </c>
      <c r="E3714">
        <v>7888</v>
      </c>
      <c r="F3714">
        <v>3943.9999999999995</v>
      </c>
      <c r="G3714" t="s">
        <v>27</v>
      </c>
      <c r="H3714" t="s">
        <v>55</v>
      </c>
      <c r="I3714" t="s">
        <v>56</v>
      </c>
    </row>
    <row r="3715" spans="1:9" x14ac:dyDescent="0.3">
      <c r="A3715">
        <v>1189833</v>
      </c>
      <c r="B3715" s="16">
        <v>44301</v>
      </c>
      <c r="C3715" t="s">
        <v>20</v>
      </c>
      <c r="D3715">
        <v>650</v>
      </c>
      <c r="E3715">
        <v>325000</v>
      </c>
      <c r="F3715">
        <v>130000</v>
      </c>
      <c r="G3715" t="s">
        <v>31</v>
      </c>
      <c r="H3715" t="s">
        <v>32</v>
      </c>
      <c r="I3715" t="s">
        <v>35</v>
      </c>
    </row>
    <row r="3716" spans="1:9" x14ac:dyDescent="0.3">
      <c r="A3716">
        <v>1197831</v>
      </c>
      <c r="B3716" s="16">
        <v>44301</v>
      </c>
      <c r="C3716" t="s">
        <v>17</v>
      </c>
      <c r="D3716">
        <v>825</v>
      </c>
      <c r="E3716">
        <v>330000</v>
      </c>
      <c r="F3716">
        <v>148499.99999999997</v>
      </c>
      <c r="G3716" t="s">
        <v>27</v>
      </c>
      <c r="H3716" t="s">
        <v>55</v>
      </c>
      <c r="I3716" t="s">
        <v>56</v>
      </c>
    </row>
    <row r="3717" spans="1:9" x14ac:dyDescent="0.3">
      <c r="A3717">
        <v>1197831</v>
      </c>
      <c r="B3717" s="16">
        <v>44302</v>
      </c>
      <c r="C3717" t="s">
        <v>21</v>
      </c>
      <c r="D3717">
        <v>109</v>
      </c>
      <c r="E3717">
        <v>3488</v>
      </c>
      <c r="F3717">
        <v>1604.4799999999998</v>
      </c>
      <c r="G3717" t="s">
        <v>36</v>
      </c>
      <c r="H3717" t="s">
        <v>74</v>
      </c>
      <c r="I3717" t="s">
        <v>75</v>
      </c>
    </row>
    <row r="3718" spans="1:9" x14ac:dyDescent="0.3">
      <c r="A3718">
        <v>1197831</v>
      </c>
      <c r="B3718" s="16">
        <v>44302</v>
      </c>
      <c r="C3718" t="s">
        <v>20</v>
      </c>
      <c r="D3718">
        <v>135</v>
      </c>
      <c r="E3718">
        <v>3645</v>
      </c>
      <c r="F3718">
        <v>1530.8999999999999</v>
      </c>
      <c r="G3718" t="s">
        <v>36</v>
      </c>
      <c r="H3718" t="s">
        <v>74</v>
      </c>
      <c r="I3718" t="s">
        <v>75</v>
      </c>
    </row>
    <row r="3719" spans="1:9" x14ac:dyDescent="0.3">
      <c r="A3719">
        <v>1197831</v>
      </c>
      <c r="B3719" s="16">
        <v>44302</v>
      </c>
      <c r="C3719" t="s">
        <v>19</v>
      </c>
      <c r="D3719">
        <v>111</v>
      </c>
      <c r="E3719">
        <v>4218</v>
      </c>
      <c r="F3719">
        <v>2235.54</v>
      </c>
      <c r="G3719" t="s">
        <v>36</v>
      </c>
      <c r="H3719" t="s">
        <v>74</v>
      </c>
      <c r="I3719" t="s">
        <v>75</v>
      </c>
    </row>
    <row r="3720" spans="1:9" x14ac:dyDescent="0.3">
      <c r="A3720">
        <v>1197831</v>
      </c>
      <c r="B3720" s="16">
        <v>44302</v>
      </c>
      <c r="C3720" t="s">
        <v>22</v>
      </c>
      <c r="D3720">
        <v>120</v>
      </c>
      <c r="E3720">
        <v>5400</v>
      </c>
      <c r="F3720">
        <v>2700</v>
      </c>
      <c r="G3720" t="s">
        <v>36</v>
      </c>
      <c r="H3720" t="s">
        <v>74</v>
      </c>
      <c r="I3720" t="s">
        <v>75</v>
      </c>
    </row>
    <row r="3721" spans="1:9" x14ac:dyDescent="0.3">
      <c r="A3721">
        <v>1197831</v>
      </c>
      <c r="B3721" s="16">
        <v>44302</v>
      </c>
      <c r="C3721" t="s">
        <v>23</v>
      </c>
      <c r="D3721">
        <v>152</v>
      </c>
      <c r="E3721">
        <v>5624</v>
      </c>
      <c r="F3721">
        <v>3880.5600000000004</v>
      </c>
      <c r="G3721" t="s">
        <v>36</v>
      </c>
      <c r="H3721" t="s">
        <v>74</v>
      </c>
      <c r="I3721" t="s">
        <v>75</v>
      </c>
    </row>
    <row r="3722" spans="1:9" x14ac:dyDescent="0.3">
      <c r="A3722">
        <v>1197831</v>
      </c>
      <c r="B3722" s="16">
        <v>44302</v>
      </c>
      <c r="C3722" t="s">
        <v>17</v>
      </c>
      <c r="D3722">
        <v>181</v>
      </c>
      <c r="E3722">
        <v>5792</v>
      </c>
      <c r="F3722">
        <v>3475.2</v>
      </c>
      <c r="G3722" t="s">
        <v>36</v>
      </c>
      <c r="H3722" t="s">
        <v>74</v>
      </c>
      <c r="I3722" t="s">
        <v>75</v>
      </c>
    </row>
    <row r="3723" spans="1:9" x14ac:dyDescent="0.3">
      <c r="A3723">
        <v>1189833</v>
      </c>
      <c r="B3723" s="16">
        <v>44302</v>
      </c>
      <c r="C3723" t="s">
        <v>21</v>
      </c>
      <c r="D3723">
        <v>154</v>
      </c>
      <c r="E3723">
        <v>6314</v>
      </c>
      <c r="F3723">
        <v>3030.72</v>
      </c>
      <c r="G3723" t="s">
        <v>31</v>
      </c>
      <c r="H3723" t="s">
        <v>32</v>
      </c>
      <c r="I3723" t="s">
        <v>35</v>
      </c>
    </row>
    <row r="3724" spans="1:9" x14ac:dyDescent="0.3">
      <c r="A3724">
        <v>1189833</v>
      </c>
      <c r="B3724" s="16">
        <v>44302</v>
      </c>
      <c r="C3724" t="s">
        <v>21</v>
      </c>
      <c r="D3724">
        <v>193</v>
      </c>
      <c r="E3724">
        <v>6369</v>
      </c>
      <c r="F3724">
        <v>2420.2200000000003</v>
      </c>
      <c r="G3724" t="s">
        <v>31</v>
      </c>
      <c r="H3724" t="s">
        <v>32</v>
      </c>
      <c r="I3724" t="s">
        <v>35</v>
      </c>
    </row>
    <row r="3725" spans="1:9" x14ac:dyDescent="0.3">
      <c r="A3725">
        <v>1197831</v>
      </c>
      <c r="B3725" s="16">
        <v>44302</v>
      </c>
      <c r="C3725" t="s">
        <v>19</v>
      </c>
      <c r="D3725">
        <v>264</v>
      </c>
      <c r="E3725">
        <v>7920</v>
      </c>
      <c r="F3725">
        <v>3959.9999999999995</v>
      </c>
      <c r="G3725" t="s">
        <v>27</v>
      </c>
      <c r="H3725" t="s">
        <v>55</v>
      </c>
      <c r="I3725" t="s">
        <v>56</v>
      </c>
    </row>
    <row r="3726" spans="1:9" x14ac:dyDescent="0.3">
      <c r="A3726">
        <v>1197831</v>
      </c>
      <c r="B3726" s="16">
        <v>44302</v>
      </c>
      <c r="C3726" t="s">
        <v>19</v>
      </c>
      <c r="D3726">
        <v>206</v>
      </c>
      <c r="E3726">
        <v>8858</v>
      </c>
      <c r="F3726">
        <v>5137.6399999999994</v>
      </c>
      <c r="G3726" t="s">
        <v>27</v>
      </c>
      <c r="H3726" t="s">
        <v>55</v>
      </c>
      <c r="I3726" t="s">
        <v>56</v>
      </c>
    </row>
    <row r="3727" spans="1:9" x14ac:dyDescent="0.3">
      <c r="A3727">
        <v>1197831</v>
      </c>
      <c r="B3727" s="16">
        <v>44302</v>
      </c>
      <c r="C3727" t="s">
        <v>21</v>
      </c>
      <c r="D3727">
        <v>375</v>
      </c>
      <c r="E3727">
        <v>131250</v>
      </c>
      <c r="F3727">
        <v>45937.5</v>
      </c>
      <c r="G3727" t="s">
        <v>36</v>
      </c>
      <c r="H3727" t="s">
        <v>74</v>
      </c>
      <c r="I3727" t="s">
        <v>75</v>
      </c>
    </row>
    <row r="3728" spans="1:9" x14ac:dyDescent="0.3">
      <c r="A3728">
        <v>1197831</v>
      </c>
      <c r="B3728" s="16">
        <v>44302</v>
      </c>
      <c r="C3728" t="s">
        <v>20</v>
      </c>
      <c r="D3728">
        <v>450</v>
      </c>
      <c r="E3728">
        <v>135000.00000000003</v>
      </c>
      <c r="F3728">
        <v>40500.000000000007</v>
      </c>
      <c r="G3728" t="s">
        <v>36</v>
      </c>
      <c r="H3728" t="s">
        <v>74</v>
      </c>
      <c r="I3728" t="s">
        <v>75</v>
      </c>
    </row>
    <row r="3729" spans="1:9" x14ac:dyDescent="0.3">
      <c r="A3729">
        <v>1197831</v>
      </c>
      <c r="B3729" s="16">
        <v>44302</v>
      </c>
      <c r="C3729" t="s">
        <v>19</v>
      </c>
      <c r="D3729">
        <v>425</v>
      </c>
      <c r="E3729">
        <v>170000</v>
      </c>
      <c r="F3729">
        <v>68000</v>
      </c>
      <c r="G3729" t="s">
        <v>36</v>
      </c>
      <c r="H3729" t="s">
        <v>74</v>
      </c>
      <c r="I3729" t="s">
        <v>75</v>
      </c>
    </row>
    <row r="3730" spans="1:9" x14ac:dyDescent="0.3">
      <c r="A3730">
        <v>1197831</v>
      </c>
      <c r="B3730" s="16">
        <v>44302</v>
      </c>
      <c r="C3730" t="s">
        <v>22</v>
      </c>
      <c r="D3730">
        <v>400</v>
      </c>
      <c r="E3730">
        <v>200000</v>
      </c>
      <c r="F3730">
        <v>80000</v>
      </c>
      <c r="G3730" t="s">
        <v>36</v>
      </c>
      <c r="H3730" t="s">
        <v>74</v>
      </c>
      <c r="I3730" t="s">
        <v>75</v>
      </c>
    </row>
    <row r="3731" spans="1:9" x14ac:dyDescent="0.3">
      <c r="A3731">
        <v>1197831</v>
      </c>
      <c r="B3731" s="16">
        <v>44302</v>
      </c>
      <c r="C3731" t="s">
        <v>23</v>
      </c>
      <c r="D3731">
        <v>525</v>
      </c>
      <c r="E3731">
        <v>210000</v>
      </c>
      <c r="F3731">
        <v>115500.00000000001</v>
      </c>
      <c r="G3731" t="s">
        <v>36</v>
      </c>
      <c r="H3731" t="s">
        <v>74</v>
      </c>
      <c r="I3731" t="s">
        <v>75</v>
      </c>
    </row>
    <row r="3732" spans="1:9" x14ac:dyDescent="0.3">
      <c r="A3732">
        <v>1189833</v>
      </c>
      <c r="B3732" s="16">
        <v>44302</v>
      </c>
      <c r="C3732" t="s">
        <v>21</v>
      </c>
      <c r="D3732">
        <v>550</v>
      </c>
      <c r="E3732">
        <v>247500</v>
      </c>
      <c r="F3732">
        <v>86625</v>
      </c>
      <c r="G3732" t="s">
        <v>31</v>
      </c>
      <c r="H3732" t="s">
        <v>32</v>
      </c>
      <c r="I3732" t="s">
        <v>35</v>
      </c>
    </row>
    <row r="3733" spans="1:9" x14ac:dyDescent="0.3">
      <c r="A3733">
        <v>1197831</v>
      </c>
      <c r="B3733" s="16">
        <v>44302</v>
      </c>
      <c r="C3733" t="s">
        <v>17</v>
      </c>
      <c r="D3733">
        <v>725</v>
      </c>
      <c r="E3733">
        <v>253750</v>
      </c>
      <c r="F3733">
        <v>126875</v>
      </c>
      <c r="G3733" t="s">
        <v>36</v>
      </c>
      <c r="H3733" t="s">
        <v>74</v>
      </c>
      <c r="I3733" t="s">
        <v>75</v>
      </c>
    </row>
    <row r="3734" spans="1:9" x14ac:dyDescent="0.3">
      <c r="A3734">
        <v>1197831</v>
      </c>
      <c r="B3734" s="16">
        <v>44302</v>
      </c>
      <c r="C3734" t="s">
        <v>19</v>
      </c>
      <c r="D3734">
        <v>825</v>
      </c>
      <c r="E3734">
        <v>371250</v>
      </c>
      <c r="F3734">
        <v>167062.49999999997</v>
      </c>
      <c r="G3734" t="s">
        <v>27</v>
      </c>
      <c r="H3734" t="s">
        <v>55</v>
      </c>
      <c r="I3734" t="s">
        <v>56</v>
      </c>
    </row>
    <row r="3735" spans="1:9" x14ac:dyDescent="0.3">
      <c r="A3735">
        <v>1128299</v>
      </c>
      <c r="B3735" s="16">
        <v>44303</v>
      </c>
      <c r="C3735" t="s">
        <v>21</v>
      </c>
      <c r="D3735">
        <v>47</v>
      </c>
      <c r="E3735">
        <v>1175</v>
      </c>
      <c r="F3735">
        <v>611</v>
      </c>
      <c r="G3735" t="s">
        <v>15</v>
      </c>
      <c r="H3735" t="s">
        <v>118</v>
      </c>
      <c r="I3735" t="s">
        <v>93</v>
      </c>
    </row>
    <row r="3736" spans="1:9" x14ac:dyDescent="0.3">
      <c r="A3736">
        <v>1128299</v>
      </c>
      <c r="B3736" s="16">
        <v>44303</v>
      </c>
      <c r="C3736" t="s">
        <v>20</v>
      </c>
      <c r="D3736">
        <v>68</v>
      </c>
      <c r="E3736">
        <v>1292</v>
      </c>
      <c r="F3736">
        <v>697.68000000000006</v>
      </c>
      <c r="G3736" t="s">
        <v>15</v>
      </c>
      <c r="H3736" t="s">
        <v>118</v>
      </c>
      <c r="I3736" t="s">
        <v>93</v>
      </c>
    </row>
    <row r="3737" spans="1:9" x14ac:dyDescent="0.3">
      <c r="A3737">
        <v>1185732</v>
      </c>
      <c r="B3737" s="16">
        <v>44303</v>
      </c>
      <c r="C3737" t="s">
        <v>20</v>
      </c>
      <c r="D3737">
        <v>124</v>
      </c>
      <c r="E3737">
        <v>1364</v>
      </c>
      <c r="F3737">
        <v>613.80000000000007</v>
      </c>
      <c r="G3737" t="s">
        <v>27</v>
      </c>
      <c r="H3737" t="s">
        <v>100</v>
      </c>
      <c r="I3737" t="s">
        <v>101</v>
      </c>
    </row>
    <row r="3738" spans="1:9" x14ac:dyDescent="0.3">
      <c r="A3738">
        <v>1185732</v>
      </c>
      <c r="B3738" s="16">
        <v>44303</v>
      </c>
      <c r="C3738" t="s">
        <v>20</v>
      </c>
      <c r="D3738">
        <v>101</v>
      </c>
      <c r="E3738">
        <v>1414</v>
      </c>
      <c r="F3738">
        <v>777.7</v>
      </c>
      <c r="G3738" t="s">
        <v>27</v>
      </c>
      <c r="H3738" t="s">
        <v>100</v>
      </c>
      <c r="I3738" t="s">
        <v>101</v>
      </c>
    </row>
    <row r="3739" spans="1:9" x14ac:dyDescent="0.3">
      <c r="A3739">
        <v>1185732</v>
      </c>
      <c r="B3739" s="16">
        <v>44303</v>
      </c>
      <c r="C3739" t="s">
        <v>21</v>
      </c>
      <c r="D3739">
        <v>75</v>
      </c>
      <c r="E3739">
        <v>1425</v>
      </c>
      <c r="F3739">
        <v>741</v>
      </c>
      <c r="G3739" t="s">
        <v>27</v>
      </c>
      <c r="H3739" t="s">
        <v>100</v>
      </c>
      <c r="I3739" t="s">
        <v>101</v>
      </c>
    </row>
    <row r="3740" spans="1:9" x14ac:dyDescent="0.3">
      <c r="A3740">
        <v>1185732</v>
      </c>
      <c r="B3740" s="16">
        <v>44303</v>
      </c>
      <c r="C3740" t="s">
        <v>21</v>
      </c>
      <c r="D3740">
        <v>96</v>
      </c>
      <c r="E3740">
        <v>1536</v>
      </c>
      <c r="F3740">
        <v>660.48</v>
      </c>
      <c r="G3740" t="s">
        <v>27</v>
      </c>
      <c r="H3740" t="s">
        <v>100</v>
      </c>
      <c r="I3740" t="s">
        <v>101</v>
      </c>
    </row>
    <row r="3741" spans="1:9" x14ac:dyDescent="0.3">
      <c r="A3741">
        <v>1128299</v>
      </c>
      <c r="B3741" s="16">
        <v>44303</v>
      </c>
      <c r="C3741" t="s">
        <v>22</v>
      </c>
      <c r="D3741">
        <v>56</v>
      </c>
      <c r="E3741">
        <v>1904</v>
      </c>
      <c r="F3741">
        <v>971.04</v>
      </c>
      <c r="G3741" t="s">
        <v>27</v>
      </c>
      <c r="H3741" t="s">
        <v>81</v>
      </c>
      <c r="I3741" t="s">
        <v>82</v>
      </c>
    </row>
    <row r="3742" spans="1:9" x14ac:dyDescent="0.3">
      <c r="A3742">
        <v>1128299</v>
      </c>
      <c r="B3742" s="16">
        <v>44303</v>
      </c>
      <c r="C3742" t="s">
        <v>19</v>
      </c>
      <c r="D3742">
        <v>75</v>
      </c>
      <c r="E3742">
        <v>2100</v>
      </c>
      <c r="F3742">
        <v>1155</v>
      </c>
      <c r="G3742" t="s">
        <v>15</v>
      </c>
      <c r="H3742" t="s">
        <v>118</v>
      </c>
      <c r="I3742" t="s">
        <v>93</v>
      </c>
    </row>
    <row r="3743" spans="1:9" x14ac:dyDescent="0.3">
      <c r="A3743">
        <v>1128299</v>
      </c>
      <c r="B3743" s="16">
        <v>44303</v>
      </c>
      <c r="C3743" t="s">
        <v>22</v>
      </c>
      <c r="D3743">
        <v>53</v>
      </c>
      <c r="E3743">
        <v>2279</v>
      </c>
      <c r="F3743">
        <v>1299.0300000000002</v>
      </c>
      <c r="G3743" t="s">
        <v>27</v>
      </c>
      <c r="H3743" t="s">
        <v>81</v>
      </c>
      <c r="I3743" t="s">
        <v>82</v>
      </c>
    </row>
    <row r="3744" spans="1:9" x14ac:dyDescent="0.3">
      <c r="A3744">
        <v>1185732</v>
      </c>
      <c r="B3744" s="16">
        <v>44303</v>
      </c>
      <c r="C3744" t="s">
        <v>19</v>
      </c>
      <c r="D3744">
        <v>116</v>
      </c>
      <c r="E3744">
        <v>2320</v>
      </c>
      <c r="F3744">
        <v>927.99999999999989</v>
      </c>
      <c r="G3744" t="s">
        <v>27</v>
      </c>
      <c r="H3744" t="s">
        <v>100</v>
      </c>
      <c r="I3744" t="s">
        <v>101</v>
      </c>
    </row>
    <row r="3745" spans="1:9" x14ac:dyDescent="0.3">
      <c r="A3745">
        <v>1128299</v>
      </c>
      <c r="B3745" s="16">
        <v>44303</v>
      </c>
      <c r="C3745" t="s">
        <v>21</v>
      </c>
      <c r="D3745">
        <v>91</v>
      </c>
      <c r="E3745">
        <v>2457</v>
      </c>
      <c r="F3745">
        <v>1105.6499999999999</v>
      </c>
      <c r="G3745" t="s">
        <v>27</v>
      </c>
      <c r="H3745" t="s">
        <v>81</v>
      </c>
      <c r="I3745" t="s">
        <v>82</v>
      </c>
    </row>
    <row r="3746" spans="1:9" x14ac:dyDescent="0.3">
      <c r="A3746">
        <v>1185732</v>
      </c>
      <c r="B3746" s="16">
        <v>44303</v>
      </c>
      <c r="C3746" t="s">
        <v>19</v>
      </c>
      <c r="D3746">
        <v>109</v>
      </c>
      <c r="E3746">
        <v>2507</v>
      </c>
      <c r="F3746">
        <v>1253.5</v>
      </c>
      <c r="G3746" t="s">
        <v>27</v>
      </c>
      <c r="H3746" t="s">
        <v>100</v>
      </c>
      <c r="I3746" t="s">
        <v>101</v>
      </c>
    </row>
    <row r="3747" spans="1:9" x14ac:dyDescent="0.3">
      <c r="A3747">
        <v>1185733</v>
      </c>
      <c r="B3747" s="16">
        <v>44303</v>
      </c>
      <c r="C3747" t="s">
        <v>22</v>
      </c>
      <c r="D3747">
        <v>60</v>
      </c>
      <c r="E3747">
        <v>2820</v>
      </c>
      <c r="F3747">
        <v>620.4</v>
      </c>
      <c r="G3747" t="s">
        <v>48</v>
      </c>
      <c r="H3747" t="s">
        <v>49</v>
      </c>
      <c r="I3747" t="s">
        <v>68</v>
      </c>
    </row>
    <row r="3748" spans="1:9" x14ac:dyDescent="0.3">
      <c r="A3748">
        <v>1128299</v>
      </c>
      <c r="B3748" s="16">
        <v>44303</v>
      </c>
      <c r="C3748" t="s">
        <v>21</v>
      </c>
      <c r="D3748">
        <v>74</v>
      </c>
      <c r="E3748">
        <v>2886</v>
      </c>
      <c r="F3748">
        <v>1529.5800000000002</v>
      </c>
      <c r="G3748" t="s">
        <v>27</v>
      </c>
      <c r="H3748" t="s">
        <v>81</v>
      </c>
      <c r="I3748" t="s">
        <v>82</v>
      </c>
    </row>
    <row r="3749" spans="1:9" x14ac:dyDescent="0.3">
      <c r="A3749">
        <v>1185732</v>
      </c>
      <c r="B3749" s="16">
        <v>44303</v>
      </c>
      <c r="C3749" t="s">
        <v>22</v>
      </c>
      <c r="D3749">
        <v>98</v>
      </c>
      <c r="E3749">
        <v>2940</v>
      </c>
      <c r="F3749">
        <v>1176</v>
      </c>
      <c r="G3749" t="s">
        <v>27</v>
      </c>
      <c r="H3749" t="s">
        <v>100</v>
      </c>
      <c r="I3749" t="s">
        <v>101</v>
      </c>
    </row>
    <row r="3750" spans="1:9" x14ac:dyDescent="0.3">
      <c r="A3750">
        <v>1185732</v>
      </c>
      <c r="B3750" s="16">
        <v>44303</v>
      </c>
      <c r="C3750" t="s">
        <v>22</v>
      </c>
      <c r="D3750">
        <v>81</v>
      </c>
      <c r="E3750">
        <v>3078</v>
      </c>
      <c r="F3750">
        <v>1477.44</v>
      </c>
      <c r="G3750" t="s">
        <v>27</v>
      </c>
      <c r="H3750" t="s">
        <v>100</v>
      </c>
      <c r="I3750" t="s">
        <v>101</v>
      </c>
    </row>
    <row r="3751" spans="1:9" x14ac:dyDescent="0.3">
      <c r="A3751">
        <v>1185732</v>
      </c>
      <c r="B3751" s="16">
        <v>44303</v>
      </c>
      <c r="C3751" t="s">
        <v>23</v>
      </c>
      <c r="D3751">
        <v>147</v>
      </c>
      <c r="E3751">
        <v>3234</v>
      </c>
      <c r="F3751">
        <v>1714.02</v>
      </c>
      <c r="G3751" t="s">
        <v>27</v>
      </c>
      <c r="H3751" t="s">
        <v>100</v>
      </c>
      <c r="I3751" t="s">
        <v>101</v>
      </c>
    </row>
    <row r="3752" spans="1:9" x14ac:dyDescent="0.3">
      <c r="A3752">
        <v>1128299</v>
      </c>
      <c r="B3752" s="16">
        <v>44303</v>
      </c>
      <c r="C3752" t="s">
        <v>22</v>
      </c>
      <c r="D3752">
        <v>56</v>
      </c>
      <c r="E3752">
        <v>3360</v>
      </c>
      <c r="F3752">
        <v>1848.0000000000002</v>
      </c>
      <c r="G3752" t="s">
        <v>15</v>
      </c>
      <c r="H3752" t="s">
        <v>118</v>
      </c>
      <c r="I3752" t="s">
        <v>93</v>
      </c>
    </row>
    <row r="3753" spans="1:9" x14ac:dyDescent="0.3">
      <c r="A3753">
        <v>1185733</v>
      </c>
      <c r="B3753" s="16">
        <v>44303</v>
      </c>
      <c r="C3753" t="s">
        <v>22</v>
      </c>
      <c r="D3753">
        <v>58</v>
      </c>
      <c r="E3753">
        <v>3422</v>
      </c>
      <c r="F3753">
        <v>1197.6999999999998</v>
      </c>
      <c r="G3753" t="s">
        <v>48</v>
      </c>
      <c r="H3753" t="s">
        <v>49</v>
      </c>
      <c r="I3753" t="s">
        <v>68</v>
      </c>
    </row>
    <row r="3754" spans="1:9" x14ac:dyDescent="0.3">
      <c r="A3754">
        <v>1185732</v>
      </c>
      <c r="B3754" s="16">
        <v>44303</v>
      </c>
      <c r="C3754" t="s">
        <v>23</v>
      </c>
      <c r="D3754">
        <v>124</v>
      </c>
      <c r="E3754">
        <v>3472</v>
      </c>
      <c r="F3754">
        <v>2117.92</v>
      </c>
      <c r="G3754" t="s">
        <v>27</v>
      </c>
      <c r="H3754" t="s">
        <v>100</v>
      </c>
      <c r="I3754" t="s">
        <v>101</v>
      </c>
    </row>
    <row r="3755" spans="1:9" x14ac:dyDescent="0.3">
      <c r="A3755">
        <v>1185733</v>
      </c>
      <c r="B3755" s="16">
        <v>44303</v>
      </c>
      <c r="C3755" t="s">
        <v>21</v>
      </c>
      <c r="D3755">
        <v>90</v>
      </c>
      <c r="E3755">
        <v>3690</v>
      </c>
      <c r="F3755">
        <v>1291.5</v>
      </c>
      <c r="G3755" t="s">
        <v>48</v>
      </c>
      <c r="H3755" t="s">
        <v>49</v>
      </c>
      <c r="I3755" t="s">
        <v>68</v>
      </c>
    </row>
    <row r="3756" spans="1:9" x14ac:dyDescent="0.3">
      <c r="A3756">
        <v>1128299</v>
      </c>
      <c r="B3756" s="16">
        <v>44303</v>
      </c>
      <c r="C3756" t="s">
        <v>19</v>
      </c>
      <c r="D3756">
        <v>107</v>
      </c>
      <c r="E3756">
        <v>3852</v>
      </c>
      <c r="F3756">
        <v>1771.9199999999998</v>
      </c>
      <c r="G3756" t="s">
        <v>27</v>
      </c>
      <c r="H3756" t="s">
        <v>81</v>
      </c>
      <c r="I3756" t="s">
        <v>82</v>
      </c>
    </row>
    <row r="3757" spans="1:9" x14ac:dyDescent="0.3">
      <c r="A3757">
        <v>1128299</v>
      </c>
      <c r="B3757" s="16">
        <v>44303</v>
      </c>
      <c r="C3757" t="s">
        <v>17</v>
      </c>
      <c r="D3757">
        <v>143</v>
      </c>
      <c r="E3757">
        <v>3861</v>
      </c>
      <c r="F3757">
        <v>1969.1100000000001</v>
      </c>
      <c r="G3757" t="s">
        <v>15</v>
      </c>
      <c r="H3757" t="s">
        <v>118</v>
      </c>
      <c r="I3757" t="s">
        <v>93</v>
      </c>
    </row>
    <row r="3758" spans="1:9" x14ac:dyDescent="0.3">
      <c r="A3758">
        <v>1185732</v>
      </c>
      <c r="B3758" s="16">
        <v>44303</v>
      </c>
      <c r="C3758" t="s">
        <v>17</v>
      </c>
      <c r="D3758">
        <v>169</v>
      </c>
      <c r="E3758">
        <v>3887</v>
      </c>
      <c r="F3758">
        <v>2098.98</v>
      </c>
      <c r="G3758" t="s">
        <v>27</v>
      </c>
      <c r="H3758" t="s">
        <v>100</v>
      </c>
      <c r="I3758" t="s">
        <v>101</v>
      </c>
    </row>
    <row r="3759" spans="1:9" x14ac:dyDescent="0.3">
      <c r="A3759">
        <v>1185732</v>
      </c>
      <c r="B3759" s="16">
        <v>44303</v>
      </c>
      <c r="C3759" t="s">
        <v>17</v>
      </c>
      <c r="D3759">
        <v>223</v>
      </c>
      <c r="E3759">
        <v>4237</v>
      </c>
      <c r="F3759">
        <v>1864.28</v>
      </c>
      <c r="G3759" t="s">
        <v>27</v>
      </c>
      <c r="H3759" t="s">
        <v>100</v>
      </c>
      <c r="I3759" t="s">
        <v>101</v>
      </c>
    </row>
    <row r="3760" spans="1:9" x14ac:dyDescent="0.3">
      <c r="A3760">
        <v>1185733</v>
      </c>
      <c r="B3760" s="16">
        <v>44303</v>
      </c>
      <c r="C3760" t="s">
        <v>21</v>
      </c>
      <c r="D3760">
        <v>84</v>
      </c>
      <c r="E3760">
        <v>4368</v>
      </c>
      <c r="F3760">
        <v>1965.6</v>
      </c>
      <c r="G3760" t="s">
        <v>48</v>
      </c>
      <c r="H3760" t="s">
        <v>49</v>
      </c>
      <c r="I3760" t="s">
        <v>68</v>
      </c>
    </row>
    <row r="3761" spans="1:9" x14ac:dyDescent="0.3">
      <c r="A3761">
        <v>1128299</v>
      </c>
      <c r="B3761" s="16">
        <v>44303</v>
      </c>
      <c r="C3761" t="s">
        <v>23</v>
      </c>
      <c r="D3761">
        <v>94</v>
      </c>
      <c r="E3761">
        <v>4418</v>
      </c>
      <c r="F3761">
        <v>2253.1799999999998</v>
      </c>
      <c r="G3761" t="s">
        <v>15</v>
      </c>
      <c r="H3761" t="s">
        <v>118</v>
      </c>
      <c r="I3761" t="s">
        <v>93</v>
      </c>
    </row>
    <row r="3762" spans="1:9" x14ac:dyDescent="0.3">
      <c r="A3762">
        <v>1128299</v>
      </c>
      <c r="B3762" s="16">
        <v>44303</v>
      </c>
      <c r="C3762" t="s">
        <v>19</v>
      </c>
      <c r="D3762">
        <v>88</v>
      </c>
      <c r="E3762">
        <v>4576</v>
      </c>
      <c r="F3762">
        <v>2288</v>
      </c>
      <c r="G3762" t="s">
        <v>27</v>
      </c>
      <c r="H3762" t="s">
        <v>81</v>
      </c>
      <c r="I3762" t="s">
        <v>82</v>
      </c>
    </row>
    <row r="3763" spans="1:9" x14ac:dyDescent="0.3">
      <c r="A3763">
        <v>1128299</v>
      </c>
      <c r="B3763" s="16">
        <v>44303</v>
      </c>
      <c r="C3763" t="s">
        <v>23</v>
      </c>
      <c r="D3763">
        <v>123</v>
      </c>
      <c r="E3763">
        <v>4797</v>
      </c>
      <c r="F3763">
        <v>1774.8899999999999</v>
      </c>
      <c r="G3763" t="s">
        <v>27</v>
      </c>
      <c r="H3763" t="s">
        <v>81</v>
      </c>
      <c r="I3763" t="s">
        <v>82</v>
      </c>
    </row>
    <row r="3764" spans="1:9" x14ac:dyDescent="0.3">
      <c r="A3764">
        <v>1128299</v>
      </c>
      <c r="B3764" s="16">
        <v>44303</v>
      </c>
      <c r="C3764" t="s">
        <v>20</v>
      </c>
      <c r="D3764">
        <v>120</v>
      </c>
      <c r="E3764">
        <v>4800</v>
      </c>
      <c r="F3764">
        <v>2016</v>
      </c>
      <c r="G3764" t="s">
        <v>27</v>
      </c>
      <c r="H3764" t="s">
        <v>81</v>
      </c>
      <c r="I3764" t="s">
        <v>82</v>
      </c>
    </row>
    <row r="3765" spans="1:9" x14ac:dyDescent="0.3">
      <c r="A3765">
        <v>1189833</v>
      </c>
      <c r="B3765" s="16">
        <v>44303</v>
      </c>
      <c r="C3765" t="s">
        <v>22</v>
      </c>
      <c r="D3765">
        <v>140</v>
      </c>
      <c r="E3765">
        <v>5320</v>
      </c>
      <c r="F3765">
        <v>3138.8000000000006</v>
      </c>
      <c r="G3765" t="s">
        <v>31</v>
      </c>
      <c r="H3765" t="s">
        <v>32</v>
      </c>
      <c r="I3765" t="s">
        <v>35</v>
      </c>
    </row>
    <row r="3766" spans="1:9" x14ac:dyDescent="0.3">
      <c r="A3766">
        <v>1185733</v>
      </c>
      <c r="B3766" s="16">
        <v>44303</v>
      </c>
      <c r="C3766" t="s">
        <v>19</v>
      </c>
      <c r="D3766">
        <v>105</v>
      </c>
      <c r="E3766">
        <v>5355</v>
      </c>
      <c r="F3766">
        <v>1445.8500000000001</v>
      </c>
      <c r="G3766" t="s">
        <v>48</v>
      </c>
      <c r="H3766" t="s">
        <v>49</v>
      </c>
      <c r="I3766" t="s">
        <v>68</v>
      </c>
    </row>
    <row r="3767" spans="1:9" x14ac:dyDescent="0.3">
      <c r="A3767">
        <v>1128299</v>
      </c>
      <c r="B3767" s="16">
        <v>44303</v>
      </c>
      <c r="C3767" t="s">
        <v>20</v>
      </c>
      <c r="D3767">
        <v>105</v>
      </c>
      <c r="E3767">
        <v>5460</v>
      </c>
      <c r="F3767">
        <v>2784.6</v>
      </c>
      <c r="G3767" t="s">
        <v>27</v>
      </c>
      <c r="H3767" t="s">
        <v>81</v>
      </c>
      <c r="I3767" t="s">
        <v>82</v>
      </c>
    </row>
    <row r="3768" spans="1:9" x14ac:dyDescent="0.3">
      <c r="A3768">
        <v>1128299</v>
      </c>
      <c r="B3768" s="16">
        <v>44303</v>
      </c>
      <c r="C3768" t="s">
        <v>23</v>
      </c>
      <c r="D3768">
        <v>105</v>
      </c>
      <c r="E3768">
        <v>5775</v>
      </c>
      <c r="F3768">
        <v>2887.5</v>
      </c>
      <c r="G3768" t="s">
        <v>27</v>
      </c>
      <c r="H3768" t="s">
        <v>81</v>
      </c>
      <c r="I3768" t="s">
        <v>82</v>
      </c>
    </row>
    <row r="3769" spans="1:9" x14ac:dyDescent="0.3">
      <c r="A3769">
        <v>1189833</v>
      </c>
      <c r="B3769" s="16">
        <v>44303</v>
      </c>
      <c r="C3769" t="s">
        <v>22</v>
      </c>
      <c r="D3769">
        <v>131</v>
      </c>
      <c r="E3769">
        <v>5895</v>
      </c>
      <c r="F3769">
        <v>3831.75</v>
      </c>
      <c r="G3769" t="s">
        <v>31</v>
      </c>
      <c r="H3769" t="s">
        <v>32</v>
      </c>
      <c r="I3769" t="s">
        <v>35</v>
      </c>
    </row>
    <row r="3770" spans="1:9" x14ac:dyDescent="0.3">
      <c r="A3770">
        <v>1128299</v>
      </c>
      <c r="B3770" s="16">
        <v>44303</v>
      </c>
      <c r="C3770" t="s">
        <v>17</v>
      </c>
      <c r="D3770">
        <v>168</v>
      </c>
      <c r="E3770">
        <v>6384</v>
      </c>
      <c r="F3770">
        <v>3000.48</v>
      </c>
      <c r="G3770" t="s">
        <v>27</v>
      </c>
      <c r="H3770" t="s">
        <v>81</v>
      </c>
      <c r="I3770" t="s">
        <v>82</v>
      </c>
    </row>
    <row r="3771" spans="1:9" x14ac:dyDescent="0.3">
      <c r="A3771">
        <v>1185733</v>
      </c>
      <c r="B3771" s="16">
        <v>44303</v>
      </c>
      <c r="C3771" t="s">
        <v>23</v>
      </c>
      <c r="D3771">
        <v>113</v>
      </c>
      <c r="E3771">
        <v>6441</v>
      </c>
      <c r="F3771">
        <v>3220.5</v>
      </c>
      <c r="G3771" t="s">
        <v>48</v>
      </c>
      <c r="H3771" t="s">
        <v>49</v>
      </c>
      <c r="I3771" t="s">
        <v>68</v>
      </c>
    </row>
    <row r="3772" spans="1:9" x14ac:dyDescent="0.3">
      <c r="A3772">
        <v>1185733</v>
      </c>
      <c r="B3772" s="16">
        <v>44303</v>
      </c>
      <c r="C3772" t="s">
        <v>19</v>
      </c>
      <c r="D3772">
        <v>98</v>
      </c>
      <c r="E3772">
        <v>6468</v>
      </c>
      <c r="F3772">
        <v>2263.7999999999997</v>
      </c>
      <c r="G3772" t="s">
        <v>48</v>
      </c>
      <c r="H3772" t="s">
        <v>49</v>
      </c>
      <c r="I3772" t="s">
        <v>68</v>
      </c>
    </row>
    <row r="3773" spans="1:9" x14ac:dyDescent="0.3">
      <c r="A3773">
        <v>1185733</v>
      </c>
      <c r="B3773" s="16">
        <v>44303</v>
      </c>
      <c r="C3773" t="s">
        <v>20</v>
      </c>
      <c r="D3773">
        <v>132</v>
      </c>
      <c r="E3773">
        <v>6468</v>
      </c>
      <c r="F3773">
        <v>2199.12</v>
      </c>
      <c r="G3773" t="s">
        <v>48</v>
      </c>
      <c r="H3773" t="s">
        <v>49</v>
      </c>
      <c r="I3773" t="s">
        <v>68</v>
      </c>
    </row>
    <row r="3774" spans="1:9" x14ac:dyDescent="0.3">
      <c r="A3774">
        <v>1128299</v>
      </c>
      <c r="B3774" s="16">
        <v>44303</v>
      </c>
      <c r="C3774" t="s">
        <v>17</v>
      </c>
      <c r="D3774">
        <v>142</v>
      </c>
      <c r="E3774">
        <v>6816</v>
      </c>
      <c r="F3774">
        <v>3544.32</v>
      </c>
      <c r="G3774" t="s">
        <v>27</v>
      </c>
      <c r="H3774" t="s">
        <v>81</v>
      </c>
      <c r="I3774" t="s">
        <v>82</v>
      </c>
    </row>
    <row r="3775" spans="1:9" x14ac:dyDescent="0.3">
      <c r="A3775">
        <v>1185733</v>
      </c>
      <c r="B3775" s="16">
        <v>44303</v>
      </c>
      <c r="C3775" t="s">
        <v>23</v>
      </c>
      <c r="D3775">
        <v>109</v>
      </c>
      <c r="E3775">
        <v>7848</v>
      </c>
      <c r="F3775">
        <v>4708.8</v>
      </c>
      <c r="G3775" t="s">
        <v>48</v>
      </c>
      <c r="H3775" t="s">
        <v>49</v>
      </c>
      <c r="I3775" t="s">
        <v>68</v>
      </c>
    </row>
    <row r="3776" spans="1:9" x14ac:dyDescent="0.3">
      <c r="A3776">
        <v>1185733</v>
      </c>
      <c r="B3776" s="16">
        <v>44303</v>
      </c>
      <c r="C3776" t="s">
        <v>20</v>
      </c>
      <c r="D3776">
        <v>120</v>
      </c>
      <c r="E3776">
        <v>7920</v>
      </c>
      <c r="F3776">
        <v>3247.2</v>
      </c>
      <c r="G3776" t="s">
        <v>48</v>
      </c>
      <c r="H3776" t="s">
        <v>49</v>
      </c>
      <c r="I3776" t="s">
        <v>68</v>
      </c>
    </row>
    <row r="3777" spans="1:9" x14ac:dyDescent="0.3">
      <c r="A3777">
        <v>1185733</v>
      </c>
      <c r="B3777" s="16">
        <v>44303</v>
      </c>
      <c r="C3777" t="s">
        <v>17</v>
      </c>
      <c r="D3777">
        <v>171</v>
      </c>
      <c r="E3777">
        <v>8037</v>
      </c>
      <c r="F3777">
        <v>2893.3199999999997</v>
      </c>
      <c r="G3777" t="s">
        <v>48</v>
      </c>
      <c r="H3777" t="s">
        <v>49</v>
      </c>
      <c r="I3777" t="s">
        <v>68</v>
      </c>
    </row>
    <row r="3778" spans="1:9" x14ac:dyDescent="0.3">
      <c r="A3778">
        <v>1185733</v>
      </c>
      <c r="B3778" s="16">
        <v>44303</v>
      </c>
      <c r="C3778" t="s">
        <v>17</v>
      </c>
      <c r="D3778">
        <v>138</v>
      </c>
      <c r="E3778">
        <v>8556</v>
      </c>
      <c r="F3778">
        <v>3593.52</v>
      </c>
      <c r="G3778" t="s">
        <v>48</v>
      </c>
      <c r="H3778" t="s">
        <v>49</v>
      </c>
      <c r="I3778" t="s">
        <v>68</v>
      </c>
    </row>
    <row r="3779" spans="1:9" x14ac:dyDescent="0.3">
      <c r="A3779">
        <v>1197831</v>
      </c>
      <c r="B3779" s="16">
        <v>44303</v>
      </c>
      <c r="C3779" t="s">
        <v>20</v>
      </c>
      <c r="D3779">
        <v>263</v>
      </c>
      <c r="E3779">
        <v>9468</v>
      </c>
      <c r="F3779">
        <v>5680.8</v>
      </c>
      <c r="G3779" t="s">
        <v>27</v>
      </c>
      <c r="H3779" t="s">
        <v>55</v>
      </c>
      <c r="I3779" t="s">
        <v>56</v>
      </c>
    </row>
    <row r="3780" spans="1:9" x14ac:dyDescent="0.3">
      <c r="A3780">
        <v>1197831</v>
      </c>
      <c r="B3780" s="16">
        <v>44303</v>
      </c>
      <c r="C3780" t="s">
        <v>20</v>
      </c>
      <c r="D3780">
        <v>322</v>
      </c>
      <c r="E3780">
        <v>9660</v>
      </c>
      <c r="F3780">
        <v>4829.9999999999991</v>
      </c>
      <c r="G3780" t="s">
        <v>27</v>
      </c>
      <c r="H3780" t="s">
        <v>55</v>
      </c>
      <c r="I3780" t="s">
        <v>56</v>
      </c>
    </row>
    <row r="3781" spans="1:9" x14ac:dyDescent="0.3">
      <c r="A3781">
        <v>1128299</v>
      </c>
      <c r="B3781" s="16">
        <v>44303</v>
      </c>
      <c r="C3781" t="s">
        <v>21</v>
      </c>
      <c r="D3781">
        <v>175</v>
      </c>
      <c r="E3781">
        <v>43749.999999999985</v>
      </c>
      <c r="F3781">
        <v>17499.999999999996</v>
      </c>
      <c r="G3781" t="s">
        <v>15</v>
      </c>
      <c r="H3781" t="s">
        <v>118</v>
      </c>
      <c r="I3781" t="s">
        <v>93</v>
      </c>
    </row>
    <row r="3782" spans="1:9" x14ac:dyDescent="0.3">
      <c r="A3782">
        <v>1128299</v>
      </c>
      <c r="B3782" s="16">
        <v>44303</v>
      </c>
      <c r="C3782" t="s">
        <v>20</v>
      </c>
      <c r="D3782">
        <v>250</v>
      </c>
      <c r="E3782">
        <v>50000</v>
      </c>
      <c r="F3782">
        <v>20000</v>
      </c>
      <c r="G3782" t="s">
        <v>15</v>
      </c>
      <c r="H3782" t="s">
        <v>118</v>
      </c>
      <c r="I3782" t="s">
        <v>93</v>
      </c>
    </row>
    <row r="3783" spans="1:9" x14ac:dyDescent="0.3">
      <c r="A3783">
        <v>1185732</v>
      </c>
      <c r="B3783" s="16">
        <v>44303</v>
      </c>
      <c r="C3783" t="s">
        <v>20</v>
      </c>
      <c r="D3783">
        <v>375</v>
      </c>
      <c r="E3783">
        <v>56250.000000000007</v>
      </c>
      <c r="F3783">
        <v>22500.000000000004</v>
      </c>
      <c r="G3783" t="s">
        <v>27</v>
      </c>
      <c r="H3783" t="s">
        <v>100</v>
      </c>
      <c r="I3783" t="s">
        <v>101</v>
      </c>
    </row>
    <row r="3784" spans="1:9" x14ac:dyDescent="0.3">
      <c r="A3784">
        <v>1185732</v>
      </c>
      <c r="B3784" s="16">
        <v>44303</v>
      </c>
      <c r="C3784" t="s">
        <v>21</v>
      </c>
      <c r="D3784">
        <v>300</v>
      </c>
      <c r="E3784">
        <v>59999.999999999993</v>
      </c>
      <c r="F3784">
        <v>24000</v>
      </c>
      <c r="G3784" t="s">
        <v>27</v>
      </c>
      <c r="H3784" t="s">
        <v>100</v>
      </c>
      <c r="I3784" t="s">
        <v>101</v>
      </c>
    </row>
    <row r="3785" spans="1:9" x14ac:dyDescent="0.3">
      <c r="A3785">
        <v>1128299</v>
      </c>
      <c r="B3785" s="16">
        <v>44303</v>
      </c>
      <c r="C3785" t="s">
        <v>19</v>
      </c>
      <c r="D3785">
        <v>250</v>
      </c>
      <c r="E3785">
        <v>75000.000000000015</v>
      </c>
      <c r="F3785">
        <v>30000.000000000007</v>
      </c>
      <c r="G3785" t="s">
        <v>15</v>
      </c>
      <c r="H3785" t="s">
        <v>118</v>
      </c>
      <c r="I3785" t="s">
        <v>93</v>
      </c>
    </row>
    <row r="3786" spans="1:9" x14ac:dyDescent="0.3">
      <c r="A3786">
        <v>1128299</v>
      </c>
      <c r="B3786" s="16">
        <v>44303</v>
      </c>
      <c r="C3786" t="s">
        <v>22</v>
      </c>
      <c r="D3786">
        <v>175</v>
      </c>
      <c r="E3786">
        <v>78750.000000000029</v>
      </c>
      <c r="F3786">
        <v>35437.500000000015</v>
      </c>
      <c r="G3786" t="s">
        <v>27</v>
      </c>
      <c r="H3786" t="s">
        <v>81</v>
      </c>
      <c r="I3786" t="s">
        <v>82</v>
      </c>
    </row>
    <row r="3787" spans="1:9" x14ac:dyDescent="0.3">
      <c r="A3787">
        <v>1185732</v>
      </c>
      <c r="B3787" s="16">
        <v>44303</v>
      </c>
      <c r="C3787" t="s">
        <v>19</v>
      </c>
      <c r="D3787">
        <v>375</v>
      </c>
      <c r="E3787">
        <v>93750</v>
      </c>
      <c r="F3787">
        <v>32812.5</v>
      </c>
      <c r="G3787" t="s">
        <v>27</v>
      </c>
      <c r="H3787" t="s">
        <v>100</v>
      </c>
      <c r="I3787" t="s">
        <v>101</v>
      </c>
    </row>
    <row r="3788" spans="1:9" x14ac:dyDescent="0.3">
      <c r="A3788">
        <v>1128299</v>
      </c>
      <c r="B3788" s="16">
        <v>44303</v>
      </c>
      <c r="C3788" t="s">
        <v>21</v>
      </c>
      <c r="D3788">
        <v>275</v>
      </c>
      <c r="E3788">
        <v>110000.00000000001</v>
      </c>
      <c r="F3788">
        <v>44000</v>
      </c>
      <c r="G3788" t="s">
        <v>27</v>
      </c>
      <c r="H3788" t="s">
        <v>81</v>
      </c>
      <c r="I3788" t="s">
        <v>82</v>
      </c>
    </row>
    <row r="3789" spans="1:9" x14ac:dyDescent="0.3">
      <c r="A3789">
        <v>1185733</v>
      </c>
      <c r="B3789" s="16">
        <v>44303</v>
      </c>
      <c r="C3789" t="s">
        <v>22</v>
      </c>
      <c r="D3789">
        <v>200</v>
      </c>
      <c r="E3789">
        <v>120000.00000000001</v>
      </c>
      <c r="F3789">
        <v>24000.000000000004</v>
      </c>
      <c r="G3789" t="s">
        <v>48</v>
      </c>
      <c r="H3789" t="s">
        <v>49</v>
      </c>
      <c r="I3789" t="s">
        <v>68</v>
      </c>
    </row>
    <row r="3790" spans="1:9" x14ac:dyDescent="0.3">
      <c r="A3790">
        <v>1128299</v>
      </c>
      <c r="B3790" s="16">
        <v>44303</v>
      </c>
      <c r="C3790" t="s">
        <v>22</v>
      </c>
      <c r="D3790">
        <v>200</v>
      </c>
      <c r="E3790">
        <v>130000</v>
      </c>
      <c r="F3790">
        <v>52000</v>
      </c>
      <c r="G3790" t="s">
        <v>15</v>
      </c>
      <c r="H3790" t="s">
        <v>118</v>
      </c>
      <c r="I3790" t="s">
        <v>93</v>
      </c>
    </row>
    <row r="3791" spans="1:9" x14ac:dyDescent="0.3">
      <c r="A3791">
        <v>1185732</v>
      </c>
      <c r="B3791" s="16">
        <v>44303</v>
      </c>
      <c r="C3791" t="s">
        <v>22</v>
      </c>
      <c r="D3791">
        <v>325</v>
      </c>
      <c r="E3791">
        <v>130000</v>
      </c>
      <c r="F3791">
        <v>45500</v>
      </c>
      <c r="G3791" t="s">
        <v>27</v>
      </c>
      <c r="H3791" t="s">
        <v>100</v>
      </c>
      <c r="I3791" t="s">
        <v>101</v>
      </c>
    </row>
    <row r="3792" spans="1:9" x14ac:dyDescent="0.3">
      <c r="A3792">
        <v>1185732</v>
      </c>
      <c r="B3792" s="16">
        <v>44303</v>
      </c>
      <c r="C3792" t="s">
        <v>23</v>
      </c>
      <c r="D3792">
        <v>475</v>
      </c>
      <c r="E3792">
        <v>142500.00000000003</v>
      </c>
      <c r="F3792">
        <v>71250.000000000015</v>
      </c>
      <c r="G3792" t="s">
        <v>27</v>
      </c>
      <c r="H3792" t="s">
        <v>100</v>
      </c>
      <c r="I3792" t="s">
        <v>101</v>
      </c>
    </row>
    <row r="3793" spans="1:9" x14ac:dyDescent="0.3">
      <c r="A3793">
        <v>1128299</v>
      </c>
      <c r="B3793" s="16">
        <v>44303</v>
      </c>
      <c r="C3793" t="s">
        <v>23</v>
      </c>
      <c r="D3793">
        <v>325</v>
      </c>
      <c r="E3793">
        <v>162500</v>
      </c>
      <c r="F3793">
        <v>65000</v>
      </c>
      <c r="G3793" t="s">
        <v>15</v>
      </c>
      <c r="H3793" t="s">
        <v>118</v>
      </c>
      <c r="I3793" t="s">
        <v>93</v>
      </c>
    </row>
    <row r="3794" spans="1:9" x14ac:dyDescent="0.3">
      <c r="A3794">
        <v>1185733</v>
      </c>
      <c r="B3794" s="16">
        <v>44303</v>
      </c>
      <c r="C3794" t="s">
        <v>21</v>
      </c>
      <c r="D3794">
        <v>300</v>
      </c>
      <c r="E3794">
        <v>165000.00000000003</v>
      </c>
      <c r="F3794">
        <v>49500.000000000007</v>
      </c>
      <c r="G3794" t="s">
        <v>48</v>
      </c>
      <c r="H3794" t="s">
        <v>49</v>
      </c>
      <c r="I3794" t="s">
        <v>68</v>
      </c>
    </row>
    <row r="3795" spans="1:9" x14ac:dyDescent="0.3">
      <c r="A3795">
        <v>1128299</v>
      </c>
      <c r="B3795" s="16">
        <v>44303</v>
      </c>
      <c r="C3795" t="s">
        <v>17</v>
      </c>
      <c r="D3795">
        <v>550</v>
      </c>
      <c r="E3795">
        <v>165000.00000000003</v>
      </c>
      <c r="F3795">
        <v>66000.000000000015</v>
      </c>
      <c r="G3795" t="s">
        <v>15</v>
      </c>
      <c r="H3795" t="s">
        <v>118</v>
      </c>
      <c r="I3795" t="s">
        <v>93</v>
      </c>
    </row>
    <row r="3796" spans="1:9" x14ac:dyDescent="0.3">
      <c r="A3796">
        <v>1185732</v>
      </c>
      <c r="B3796" s="16">
        <v>44303</v>
      </c>
      <c r="C3796" t="s">
        <v>17</v>
      </c>
      <c r="D3796">
        <v>675</v>
      </c>
      <c r="E3796">
        <v>168750</v>
      </c>
      <c r="F3796">
        <v>67500</v>
      </c>
      <c r="G3796" t="s">
        <v>27</v>
      </c>
      <c r="H3796" t="s">
        <v>100</v>
      </c>
      <c r="I3796" t="s">
        <v>101</v>
      </c>
    </row>
    <row r="3797" spans="1:9" x14ac:dyDescent="0.3">
      <c r="A3797">
        <v>1128299</v>
      </c>
      <c r="B3797" s="16">
        <v>44303</v>
      </c>
      <c r="C3797" t="s">
        <v>19</v>
      </c>
      <c r="D3797">
        <v>325</v>
      </c>
      <c r="E3797">
        <v>178750.00000000003</v>
      </c>
      <c r="F3797">
        <v>71500</v>
      </c>
      <c r="G3797" t="s">
        <v>27</v>
      </c>
      <c r="H3797" t="s">
        <v>81</v>
      </c>
      <c r="I3797" t="s">
        <v>82</v>
      </c>
    </row>
    <row r="3798" spans="1:9" x14ac:dyDescent="0.3">
      <c r="A3798">
        <v>1128299</v>
      </c>
      <c r="B3798" s="16">
        <v>44303</v>
      </c>
      <c r="C3798" t="s">
        <v>20</v>
      </c>
      <c r="D3798">
        <v>375</v>
      </c>
      <c r="E3798">
        <v>206250.00000000003</v>
      </c>
      <c r="F3798">
        <v>82500</v>
      </c>
      <c r="G3798" t="s">
        <v>27</v>
      </c>
      <c r="H3798" t="s">
        <v>81</v>
      </c>
      <c r="I3798" t="s">
        <v>82</v>
      </c>
    </row>
    <row r="3799" spans="1:9" x14ac:dyDescent="0.3">
      <c r="A3799">
        <v>1128299</v>
      </c>
      <c r="B3799" s="16">
        <v>44303</v>
      </c>
      <c r="C3799" t="s">
        <v>23</v>
      </c>
      <c r="D3799">
        <v>350</v>
      </c>
      <c r="E3799">
        <v>210000.00000000003</v>
      </c>
      <c r="F3799">
        <v>73500</v>
      </c>
      <c r="G3799" t="s">
        <v>27</v>
      </c>
      <c r="H3799" t="s">
        <v>81</v>
      </c>
      <c r="I3799" t="s">
        <v>82</v>
      </c>
    </row>
    <row r="3800" spans="1:9" x14ac:dyDescent="0.3">
      <c r="A3800">
        <v>1189833</v>
      </c>
      <c r="B3800" s="16">
        <v>44303</v>
      </c>
      <c r="C3800" t="s">
        <v>22</v>
      </c>
      <c r="D3800">
        <v>450</v>
      </c>
      <c r="E3800">
        <v>225000</v>
      </c>
      <c r="F3800">
        <v>123750.00000000001</v>
      </c>
      <c r="G3800" t="s">
        <v>31</v>
      </c>
      <c r="H3800" t="s">
        <v>32</v>
      </c>
      <c r="I3800" t="s">
        <v>35</v>
      </c>
    </row>
    <row r="3801" spans="1:9" x14ac:dyDescent="0.3">
      <c r="A3801">
        <v>1185733</v>
      </c>
      <c r="B3801" s="16">
        <v>44303</v>
      </c>
      <c r="C3801" t="s">
        <v>19</v>
      </c>
      <c r="D3801">
        <v>350</v>
      </c>
      <c r="E3801">
        <v>245000</v>
      </c>
      <c r="F3801">
        <v>61250</v>
      </c>
      <c r="G3801" t="s">
        <v>48</v>
      </c>
      <c r="H3801" t="s">
        <v>49</v>
      </c>
      <c r="I3801" t="s">
        <v>68</v>
      </c>
    </row>
    <row r="3802" spans="1:9" x14ac:dyDescent="0.3">
      <c r="A3802">
        <v>1128299</v>
      </c>
      <c r="B3802" s="16">
        <v>44303</v>
      </c>
      <c r="C3802" t="s">
        <v>17</v>
      </c>
      <c r="D3802">
        <v>525</v>
      </c>
      <c r="E3802">
        <v>262500</v>
      </c>
      <c r="F3802">
        <v>104999.99999999999</v>
      </c>
      <c r="G3802" t="s">
        <v>27</v>
      </c>
      <c r="H3802" t="s">
        <v>81</v>
      </c>
      <c r="I3802" t="s">
        <v>82</v>
      </c>
    </row>
    <row r="3803" spans="1:9" x14ac:dyDescent="0.3">
      <c r="A3803">
        <v>1185733</v>
      </c>
      <c r="B3803" s="16">
        <v>44303</v>
      </c>
      <c r="C3803" t="s">
        <v>20</v>
      </c>
      <c r="D3803">
        <v>400</v>
      </c>
      <c r="E3803">
        <v>280000</v>
      </c>
      <c r="F3803">
        <v>84000</v>
      </c>
      <c r="G3803" t="s">
        <v>48</v>
      </c>
      <c r="H3803" t="s">
        <v>49</v>
      </c>
      <c r="I3803" t="s">
        <v>68</v>
      </c>
    </row>
    <row r="3804" spans="1:9" x14ac:dyDescent="0.3">
      <c r="A3804">
        <v>1185733</v>
      </c>
      <c r="B3804" s="16">
        <v>44303</v>
      </c>
      <c r="C3804" t="s">
        <v>23</v>
      </c>
      <c r="D3804">
        <v>375</v>
      </c>
      <c r="E3804">
        <v>281250.00000000006</v>
      </c>
      <c r="F3804">
        <v>126562.50000000003</v>
      </c>
      <c r="G3804" t="s">
        <v>48</v>
      </c>
      <c r="H3804" t="s">
        <v>49</v>
      </c>
      <c r="I3804" t="s">
        <v>68</v>
      </c>
    </row>
    <row r="3805" spans="1:9" x14ac:dyDescent="0.3">
      <c r="A3805">
        <v>1185733</v>
      </c>
      <c r="B3805" s="16">
        <v>44303</v>
      </c>
      <c r="C3805" t="s">
        <v>17</v>
      </c>
      <c r="D3805">
        <v>550</v>
      </c>
      <c r="E3805">
        <v>357500</v>
      </c>
      <c r="F3805">
        <v>107250</v>
      </c>
      <c r="G3805" t="s">
        <v>48</v>
      </c>
      <c r="H3805" t="s">
        <v>49</v>
      </c>
      <c r="I3805" t="s">
        <v>68</v>
      </c>
    </row>
    <row r="3806" spans="1:9" x14ac:dyDescent="0.3">
      <c r="A3806">
        <v>1197831</v>
      </c>
      <c r="B3806" s="16">
        <v>44303</v>
      </c>
      <c r="C3806" t="s">
        <v>20</v>
      </c>
      <c r="D3806">
        <v>975</v>
      </c>
      <c r="E3806">
        <v>390000</v>
      </c>
      <c r="F3806">
        <v>175499.99999999997</v>
      </c>
      <c r="G3806" t="s">
        <v>27</v>
      </c>
      <c r="H3806" t="s">
        <v>55</v>
      </c>
      <c r="I3806" t="s">
        <v>56</v>
      </c>
    </row>
    <row r="3807" spans="1:9" x14ac:dyDescent="0.3">
      <c r="A3807">
        <v>1185732</v>
      </c>
      <c r="B3807" s="16">
        <v>44304</v>
      </c>
      <c r="C3807" t="s">
        <v>21</v>
      </c>
      <c r="D3807">
        <v>52</v>
      </c>
      <c r="E3807">
        <v>1196</v>
      </c>
      <c r="F3807">
        <v>621.92000000000007</v>
      </c>
      <c r="G3807" t="s">
        <v>36</v>
      </c>
      <c r="H3807" t="s">
        <v>76</v>
      </c>
      <c r="I3807" t="s">
        <v>77</v>
      </c>
    </row>
    <row r="3808" spans="1:9" x14ac:dyDescent="0.3">
      <c r="A3808">
        <v>1185732</v>
      </c>
      <c r="B3808" s="16">
        <v>44304</v>
      </c>
      <c r="C3808" t="s">
        <v>20</v>
      </c>
      <c r="D3808">
        <v>83</v>
      </c>
      <c r="E3808">
        <v>1494</v>
      </c>
      <c r="F3808">
        <v>732.06</v>
      </c>
      <c r="G3808" t="s">
        <v>36</v>
      </c>
      <c r="H3808" t="s">
        <v>76</v>
      </c>
      <c r="I3808" t="s">
        <v>77</v>
      </c>
    </row>
    <row r="3809" spans="1:9" x14ac:dyDescent="0.3">
      <c r="A3809">
        <v>1185731</v>
      </c>
      <c r="B3809" s="16">
        <v>44304</v>
      </c>
      <c r="C3809" t="s">
        <v>21</v>
      </c>
      <c r="D3809">
        <v>53</v>
      </c>
      <c r="E3809">
        <v>1855</v>
      </c>
      <c r="F3809">
        <v>593.6</v>
      </c>
      <c r="G3809" t="s">
        <v>15</v>
      </c>
      <c r="H3809" t="s">
        <v>133</v>
      </c>
      <c r="I3809" t="s">
        <v>134</v>
      </c>
    </row>
    <row r="3810" spans="1:9" x14ac:dyDescent="0.3">
      <c r="A3810">
        <v>1185732</v>
      </c>
      <c r="B3810" s="16">
        <v>44304</v>
      </c>
      <c r="C3810" t="s">
        <v>19</v>
      </c>
      <c r="D3810">
        <v>72</v>
      </c>
      <c r="E3810">
        <v>1944</v>
      </c>
      <c r="F3810">
        <v>952.56</v>
      </c>
      <c r="G3810" t="s">
        <v>36</v>
      </c>
      <c r="H3810" t="s">
        <v>76</v>
      </c>
      <c r="I3810" t="s">
        <v>77</v>
      </c>
    </row>
    <row r="3811" spans="1:9" x14ac:dyDescent="0.3">
      <c r="A3811">
        <v>1185731</v>
      </c>
      <c r="B3811" s="16">
        <v>44304</v>
      </c>
      <c r="C3811" t="s">
        <v>20</v>
      </c>
      <c r="D3811">
        <v>80</v>
      </c>
      <c r="E3811">
        <v>2080</v>
      </c>
      <c r="F3811">
        <v>707.19999999999993</v>
      </c>
      <c r="G3811" t="s">
        <v>15</v>
      </c>
      <c r="H3811" t="s">
        <v>133</v>
      </c>
      <c r="I3811" t="s">
        <v>134</v>
      </c>
    </row>
    <row r="3812" spans="1:9" x14ac:dyDescent="0.3">
      <c r="A3812">
        <v>1185731</v>
      </c>
      <c r="B3812" s="16">
        <v>44304</v>
      </c>
      <c r="C3812" t="s">
        <v>21</v>
      </c>
      <c r="D3812">
        <v>49</v>
      </c>
      <c r="E3812">
        <v>2156</v>
      </c>
      <c r="F3812">
        <v>883.95999999999992</v>
      </c>
      <c r="G3812" t="s">
        <v>15</v>
      </c>
      <c r="H3812" t="s">
        <v>133</v>
      </c>
      <c r="I3812" t="s">
        <v>134</v>
      </c>
    </row>
    <row r="3813" spans="1:9" x14ac:dyDescent="0.3">
      <c r="A3813">
        <v>1185732</v>
      </c>
      <c r="B3813" s="16">
        <v>44304</v>
      </c>
      <c r="C3813" t="s">
        <v>22</v>
      </c>
      <c r="D3813">
        <v>65</v>
      </c>
      <c r="E3813">
        <v>2340</v>
      </c>
      <c r="F3813">
        <v>1053</v>
      </c>
      <c r="G3813" t="s">
        <v>36</v>
      </c>
      <c r="H3813" t="s">
        <v>76</v>
      </c>
      <c r="I3813" t="s">
        <v>77</v>
      </c>
    </row>
    <row r="3814" spans="1:9" x14ac:dyDescent="0.3">
      <c r="A3814">
        <v>1185731</v>
      </c>
      <c r="B3814" s="16">
        <v>44304</v>
      </c>
      <c r="C3814" t="s">
        <v>22</v>
      </c>
      <c r="D3814">
        <v>61</v>
      </c>
      <c r="E3814">
        <v>2440</v>
      </c>
      <c r="F3814">
        <v>805.19999999999993</v>
      </c>
      <c r="G3814" t="s">
        <v>15</v>
      </c>
      <c r="H3814" t="s">
        <v>133</v>
      </c>
      <c r="I3814" t="s">
        <v>134</v>
      </c>
    </row>
    <row r="3815" spans="1:9" x14ac:dyDescent="0.3">
      <c r="A3815">
        <v>1185731</v>
      </c>
      <c r="B3815" s="16">
        <v>44304</v>
      </c>
      <c r="C3815" t="s">
        <v>20</v>
      </c>
      <c r="D3815">
        <v>73</v>
      </c>
      <c r="E3815">
        <v>2774</v>
      </c>
      <c r="F3815">
        <v>1220.56</v>
      </c>
      <c r="G3815" t="s">
        <v>15</v>
      </c>
      <c r="H3815" t="s">
        <v>133</v>
      </c>
      <c r="I3815" t="s">
        <v>134</v>
      </c>
    </row>
    <row r="3816" spans="1:9" x14ac:dyDescent="0.3">
      <c r="A3816">
        <v>1185732</v>
      </c>
      <c r="B3816" s="16">
        <v>44304</v>
      </c>
      <c r="C3816" t="s">
        <v>23</v>
      </c>
      <c r="D3816">
        <v>105</v>
      </c>
      <c r="E3816">
        <v>2940</v>
      </c>
      <c r="F3816">
        <v>1793.3999999999999</v>
      </c>
      <c r="G3816" t="s">
        <v>36</v>
      </c>
      <c r="H3816" t="s">
        <v>76</v>
      </c>
      <c r="I3816" t="s">
        <v>77</v>
      </c>
    </row>
    <row r="3817" spans="1:9" x14ac:dyDescent="0.3">
      <c r="A3817">
        <v>1185731</v>
      </c>
      <c r="B3817" s="16">
        <v>44304</v>
      </c>
      <c r="C3817" t="s">
        <v>22</v>
      </c>
      <c r="D3817">
        <v>53</v>
      </c>
      <c r="E3817">
        <v>3021</v>
      </c>
      <c r="F3817">
        <v>1359.4499999999998</v>
      </c>
      <c r="G3817" t="s">
        <v>15</v>
      </c>
      <c r="H3817" t="s">
        <v>133</v>
      </c>
      <c r="I3817" t="s">
        <v>134</v>
      </c>
    </row>
    <row r="3818" spans="1:9" x14ac:dyDescent="0.3">
      <c r="A3818">
        <v>1185731</v>
      </c>
      <c r="B3818" s="16">
        <v>44304</v>
      </c>
      <c r="C3818" t="s">
        <v>19</v>
      </c>
      <c r="D3818">
        <v>85</v>
      </c>
      <c r="E3818">
        <v>3230</v>
      </c>
      <c r="F3818">
        <v>1356.6000000000001</v>
      </c>
      <c r="G3818" t="s">
        <v>15</v>
      </c>
      <c r="H3818" t="s">
        <v>133</v>
      </c>
      <c r="I3818" t="s">
        <v>134</v>
      </c>
    </row>
    <row r="3819" spans="1:9" x14ac:dyDescent="0.3">
      <c r="A3819">
        <v>1185731</v>
      </c>
      <c r="B3819" s="16">
        <v>44304</v>
      </c>
      <c r="C3819" t="s">
        <v>19</v>
      </c>
      <c r="D3819">
        <v>68</v>
      </c>
      <c r="E3819">
        <v>3332</v>
      </c>
      <c r="F3819">
        <v>1832.6000000000001</v>
      </c>
      <c r="G3819" t="s">
        <v>15</v>
      </c>
      <c r="H3819" t="s">
        <v>133</v>
      </c>
      <c r="I3819" t="s">
        <v>134</v>
      </c>
    </row>
    <row r="3820" spans="1:9" x14ac:dyDescent="0.3">
      <c r="A3820">
        <v>1185731</v>
      </c>
      <c r="B3820" s="16">
        <v>44304</v>
      </c>
      <c r="C3820" t="s">
        <v>23</v>
      </c>
      <c r="D3820">
        <v>101</v>
      </c>
      <c r="E3820">
        <v>3333</v>
      </c>
      <c r="F3820">
        <v>1233.21</v>
      </c>
      <c r="G3820" t="s">
        <v>15</v>
      </c>
      <c r="H3820" t="s">
        <v>133</v>
      </c>
      <c r="I3820" t="s">
        <v>134</v>
      </c>
    </row>
    <row r="3821" spans="1:9" x14ac:dyDescent="0.3">
      <c r="A3821">
        <v>1185731</v>
      </c>
      <c r="B3821" s="16">
        <v>44304</v>
      </c>
      <c r="C3821" t="s">
        <v>23</v>
      </c>
      <c r="D3821">
        <v>98</v>
      </c>
      <c r="E3821">
        <v>4508</v>
      </c>
      <c r="F3821">
        <v>2073.6799999999998</v>
      </c>
      <c r="G3821" t="s">
        <v>15</v>
      </c>
      <c r="H3821" t="s">
        <v>133</v>
      </c>
      <c r="I3821" t="s">
        <v>134</v>
      </c>
    </row>
    <row r="3822" spans="1:9" x14ac:dyDescent="0.3">
      <c r="A3822">
        <v>1185732</v>
      </c>
      <c r="B3822" s="16">
        <v>44304</v>
      </c>
      <c r="C3822" t="s">
        <v>17</v>
      </c>
      <c r="D3822">
        <v>144</v>
      </c>
      <c r="E3822">
        <v>4752</v>
      </c>
      <c r="F3822">
        <v>2471.04</v>
      </c>
      <c r="G3822" t="s">
        <v>36</v>
      </c>
      <c r="H3822" t="s">
        <v>76</v>
      </c>
      <c r="I3822" t="s">
        <v>77</v>
      </c>
    </row>
    <row r="3823" spans="1:9" x14ac:dyDescent="0.3">
      <c r="A3823">
        <v>1197831</v>
      </c>
      <c r="B3823" s="16">
        <v>44304</v>
      </c>
      <c r="C3823" t="s">
        <v>21</v>
      </c>
      <c r="D3823">
        <v>161</v>
      </c>
      <c r="E3823">
        <v>5957</v>
      </c>
      <c r="F3823">
        <v>3872.05</v>
      </c>
      <c r="G3823" t="s">
        <v>27</v>
      </c>
      <c r="H3823" t="s">
        <v>55</v>
      </c>
      <c r="I3823" t="s">
        <v>56</v>
      </c>
    </row>
    <row r="3824" spans="1:9" x14ac:dyDescent="0.3">
      <c r="A3824">
        <v>1185731</v>
      </c>
      <c r="B3824" s="16">
        <v>44304</v>
      </c>
      <c r="C3824" t="s">
        <v>17</v>
      </c>
      <c r="D3824">
        <v>187</v>
      </c>
      <c r="E3824">
        <v>6171</v>
      </c>
      <c r="F3824">
        <v>2591.8200000000002</v>
      </c>
      <c r="G3824" t="s">
        <v>15</v>
      </c>
      <c r="H3824" t="s">
        <v>133</v>
      </c>
      <c r="I3824" t="s">
        <v>134</v>
      </c>
    </row>
    <row r="3825" spans="1:9" x14ac:dyDescent="0.3">
      <c r="A3825">
        <v>1197831</v>
      </c>
      <c r="B3825" s="16">
        <v>44304</v>
      </c>
      <c r="C3825" t="s">
        <v>21</v>
      </c>
      <c r="D3825">
        <v>196</v>
      </c>
      <c r="E3825">
        <v>6272</v>
      </c>
      <c r="F3825">
        <v>3825.9200000000005</v>
      </c>
      <c r="G3825" t="s">
        <v>27</v>
      </c>
      <c r="H3825" t="s">
        <v>55</v>
      </c>
      <c r="I3825" t="s">
        <v>56</v>
      </c>
    </row>
    <row r="3826" spans="1:9" x14ac:dyDescent="0.3">
      <c r="A3826">
        <v>1185731</v>
      </c>
      <c r="B3826" s="16">
        <v>44304</v>
      </c>
      <c r="C3826" t="s">
        <v>17</v>
      </c>
      <c r="D3826">
        <v>154</v>
      </c>
      <c r="E3826">
        <v>7392</v>
      </c>
      <c r="F3826">
        <v>3917.76</v>
      </c>
      <c r="G3826" t="s">
        <v>15</v>
      </c>
      <c r="H3826" t="s">
        <v>133</v>
      </c>
      <c r="I3826" t="s">
        <v>134</v>
      </c>
    </row>
    <row r="3827" spans="1:9" x14ac:dyDescent="0.3">
      <c r="A3827">
        <v>1189833</v>
      </c>
      <c r="B3827" s="16">
        <v>44304</v>
      </c>
      <c r="C3827" t="s">
        <v>23</v>
      </c>
      <c r="D3827">
        <v>206</v>
      </c>
      <c r="E3827">
        <v>8858</v>
      </c>
      <c r="F3827">
        <v>1948.76</v>
      </c>
      <c r="G3827" t="s">
        <v>31</v>
      </c>
      <c r="H3827" t="s">
        <v>32</v>
      </c>
      <c r="I3827" t="s">
        <v>35</v>
      </c>
    </row>
    <row r="3828" spans="1:9" x14ac:dyDescent="0.3">
      <c r="A3828">
        <v>1189833</v>
      </c>
      <c r="B3828" s="16">
        <v>44304</v>
      </c>
      <c r="C3828" t="s">
        <v>23</v>
      </c>
      <c r="D3828">
        <v>181</v>
      </c>
      <c r="E3828">
        <v>11584</v>
      </c>
      <c r="F3828">
        <v>3591.04</v>
      </c>
      <c r="G3828" t="s">
        <v>31</v>
      </c>
      <c r="H3828" t="s">
        <v>32</v>
      </c>
      <c r="I3828" t="s">
        <v>35</v>
      </c>
    </row>
    <row r="3829" spans="1:9" x14ac:dyDescent="0.3">
      <c r="A3829">
        <v>1185732</v>
      </c>
      <c r="B3829" s="16">
        <v>44304</v>
      </c>
      <c r="C3829" t="s">
        <v>21</v>
      </c>
      <c r="D3829">
        <v>200</v>
      </c>
      <c r="E3829">
        <v>50000</v>
      </c>
      <c r="F3829">
        <v>20000</v>
      </c>
      <c r="G3829" t="s">
        <v>36</v>
      </c>
      <c r="H3829" t="s">
        <v>76</v>
      </c>
      <c r="I3829" t="s">
        <v>77</v>
      </c>
    </row>
    <row r="3830" spans="1:9" x14ac:dyDescent="0.3">
      <c r="A3830">
        <v>1185732</v>
      </c>
      <c r="B3830" s="16">
        <v>44304</v>
      </c>
      <c r="C3830" t="s">
        <v>20</v>
      </c>
      <c r="D3830">
        <v>275</v>
      </c>
      <c r="E3830">
        <v>55000.000000000022</v>
      </c>
      <c r="F3830">
        <v>19250.000000000007</v>
      </c>
      <c r="G3830" t="s">
        <v>36</v>
      </c>
      <c r="H3830" t="s">
        <v>76</v>
      </c>
      <c r="I3830" t="s">
        <v>77</v>
      </c>
    </row>
    <row r="3831" spans="1:9" x14ac:dyDescent="0.3">
      <c r="A3831">
        <v>1185731</v>
      </c>
      <c r="B3831" s="16">
        <v>44304</v>
      </c>
      <c r="C3831" t="s">
        <v>21</v>
      </c>
      <c r="D3831">
        <v>175</v>
      </c>
      <c r="E3831">
        <v>78749.999999999985</v>
      </c>
      <c r="F3831">
        <v>23624.999999999996</v>
      </c>
      <c r="G3831" t="s">
        <v>15</v>
      </c>
      <c r="H3831" t="s">
        <v>133</v>
      </c>
      <c r="I3831" t="s">
        <v>134</v>
      </c>
    </row>
    <row r="3832" spans="1:9" x14ac:dyDescent="0.3">
      <c r="A3832">
        <v>1185732</v>
      </c>
      <c r="B3832" s="16">
        <v>44304</v>
      </c>
      <c r="C3832" t="s">
        <v>19</v>
      </c>
      <c r="D3832">
        <v>275</v>
      </c>
      <c r="E3832">
        <v>82500.000000000015</v>
      </c>
      <c r="F3832">
        <v>28875.000000000004</v>
      </c>
      <c r="G3832" t="s">
        <v>36</v>
      </c>
      <c r="H3832" t="s">
        <v>76</v>
      </c>
      <c r="I3832" t="s">
        <v>77</v>
      </c>
    </row>
    <row r="3833" spans="1:9" x14ac:dyDescent="0.3">
      <c r="A3833">
        <v>1185732</v>
      </c>
      <c r="B3833" s="16">
        <v>44304</v>
      </c>
      <c r="C3833" t="s">
        <v>22</v>
      </c>
      <c r="D3833">
        <v>225</v>
      </c>
      <c r="E3833">
        <v>90000</v>
      </c>
      <c r="F3833">
        <v>31499.999999999996</v>
      </c>
      <c r="G3833" t="s">
        <v>36</v>
      </c>
      <c r="H3833" t="s">
        <v>76</v>
      </c>
      <c r="I3833" t="s">
        <v>77</v>
      </c>
    </row>
    <row r="3834" spans="1:9" x14ac:dyDescent="0.3">
      <c r="A3834">
        <v>1185731</v>
      </c>
      <c r="B3834" s="16">
        <v>44304</v>
      </c>
      <c r="C3834" t="s">
        <v>20</v>
      </c>
      <c r="D3834">
        <v>250</v>
      </c>
      <c r="E3834">
        <v>100000</v>
      </c>
      <c r="F3834">
        <v>30000</v>
      </c>
      <c r="G3834" t="s">
        <v>15</v>
      </c>
      <c r="H3834" t="s">
        <v>133</v>
      </c>
      <c r="I3834" t="s">
        <v>134</v>
      </c>
    </row>
    <row r="3835" spans="1:9" x14ac:dyDescent="0.3">
      <c r="A3835">
        <v>1185731</v>
      </c>
      <c r="B3835" s="16">
        <v>44304</v>
      </c>
      <c r="C3835" t="s">
        <v>22</v>
      </c>
      <c r="D3835">
        <v>175</v>
      </c>
      <c r="E3835">
        <v>105000.00000000001</v>
      </c>
      <c r="F3835">
        <v>31500.000000000004</v>
      </c>
      <c r="G3835" t="s">
        <v>15</v>
      </c>
      <c r="H3835" t="s">
        <v>133</v>
      </c>
      <c r="I3835" t="s">
        <v>134</v>
      </c>
    </row>
    <row r="3836" spans="1:9" x14ac:dyDescent="0.3">
      <c r="A3836">
        <v>1185732</v>
      </c>
      <c r="B3836" s="16">
        <v>44304</v>
      </c>
      <c r="C3836" t="s">
        <v>23</v>
      </c>
      <c r="D3836">
        <v>350</v>
      </c>
      <c r="E3836">
        <v>105000.00000000001</v>
      </c>
      <c r="F3836">
        <v>52500.000000000007</v>
      </c>
      <c r="G3836" t="s">
        <v>36</v>
      </c>
      <c r="H3836" t="s">
        <v>76</v>
      </c>
      <c r="I3836" t="s">
        <v>77</v>
      </c>
    </row>
    <row r="3837" spans="1:9" x14ac:dyDescent="0.3">
      <c r="A3837">
        <v>1185731</v>
      </c>
      <c r="B3837" s="16">
        <v>44304</v>
      </c>
      <c r="C3837" t="s">
        <v>19</v>
      </c>
      <c r="D3837">
        <v>250</v>
      </c>
      <c r="E3837">
        <v>125000</v>
      </c>
      <c r="F3837">
        <v>50000</v>
      </c>
      <c r="G3837" t="s">
        <v>15</v>
      </c>
      <c r="H3837" t="s">
        <v>133</v>
      </c>
      <c r="I3837" t="s">
        <v>134</v>
      </c>
    </row>
    <row r="3838" spans="1:9" x14ac:dyDescent="0.3">
      <c r="A3838">
        <v>1185731</v>
      </c>
      <c r="B3838" s="16">
        <v>44304</v>
      </c>
      <c r="C3838" t="s">
        <v>23</v>
      </c>
      <c r="D3838">
        <v>325</v>
      </c>
      <c r="E3838">
        <v>162500</v>
      </c>
      <c r="F3838">
        <v>56875</v>
      </c>
      <c r="G3838" t="s">
        <v>15</v>
      </c>
      <c r="H3838" t="s">
        <v>133</v>
      </c>
      <c r="I3838" t="s">
        <v>134</v>
      </c>
    </row>
    <row r="3839" spans="1:9" x14ac:dyDescent="0.3">
      <c r="A3839">
        <v>1185732</v>
      </c>
      <c r="B3839" s="16">
        <v>44304</v>
      </c>
      <c r="C3839" t="s">
        <v>17</v>
      </c>
      <c r="D3839">
        <v>575</v>
      </c>
      <c r="E3839">
        <v>201250</v>
      </c>
      <c r="F3839">
        <v>80500</v>
      </c>
      <c r="G3839" t="s">
        <v>36</v>
      </c>
      <c r="H3839" t="s">
        <v>76</v>
      </c>
      <c r="I3839" t="s">
        <v>77</v>
      </c>
    </row>
    <row r="3840" spans="1:9" x14ac:dyDescent="0.3">
      <c r="A3840">
        <v>1197831</v>
      </c>
      <c r="B3840" s="16">
        <v>44304</v>
      </c>
      <c r="C3840" t="s">
        <v>21</v>
      </c>
      <c r="D3840">
        <v>575</v>
      </c>
      <c r="E3840">
        <v>230000</v>
      </c>
      <c r="F3840">
        <v>126500.00000000001</v>
      </c>
      <c r="G3840" t="s">
        <v>27</v>
      </c>
      <c r="H3840" t="s">
        <v>55</v>
      </c>
      <c r="I3840" t="s">
        <v>56</v>
      </c>
    </row>
    <row r="3841" spans="1:9" x14ac:dyDescent="0.3">
      <c r="A3841">
        <v>1185731</v>
      </c>
      <c r="B3841" s="16">
        <v>44304</v>
      </c>
      <c r="C3841" t="s">
        <v>17</v>
      </c>
      <c r="D3841">
        <v>550</v>
      </c>
      <c r="E3841">
        <v>275000</v>
      </c>
      <c r="F3841">
        <v>110000</v>
      </c>
      <c r="G3841" t="s">
        <v>15</v>
      </c>
      <c r="H3841" t="s">
        <v>133</v>
      </c>
      <c r="I3841" t="s">
        <v>134</v>
      </c>
    </row>
    <row r="3842" spans="1:9" x14ac:dyDescent="0.3">
      <c r="A3842">
        <v>1189833</v>
      </c>
      <c r="B3842" s="16">
        <v>44304</v>
      </c>
      <c r="C3842" t="s">
        <v>23</v>
      </c>
      <c r="D3842">
        <v>625</v>
      </c>
      <c r="E3842">
        <v>406250</v>
      </c>
      <c r="F3842">
        <v>81250</v>
      </c>
      <c r="G3842" t="s">
        <v>31</v>
      </c>
      <c r="H3842" t="s">
        <v>32</v>
      </c>
      <c r="I3842" t="s">
        <v>35</v>
      </c>
    </row>
    <row r="3843" spans="1:9" x14ac:dyDescent="0.3">
      <c r="A3843">
        <v>1197831</v>
      </c>
      <c r="B3843" s="16">
        <v>44305</v>
      </c>
      <c r="C3843" t="s">
        <v>22</v>
      </c>
      <c r="D3843">
        <v>182</v>
      </c>
      <c r="E3843">
        <v>6006</v>
      </c>
      <c r="F3843">
        <v>2702.7</v>
      </c>
      <c r="G3843" t="s">
        <v>27</v>
      </c>
      <c r="H3843" t="s">
        <v>55</v>
      </c>
      <c r="I3843" t="s">
        <v>56</v>
      </c>
    </row>
    <row r="3844" spans="1:9" x14ac:dyDescent="0.3">
      <c r="A3844">
        <v>1197831</v>
      </c>
      <c r="B3844" s="16">
        <v>44305</v>
      </c>
      <c r="C3844" t="s">
        <v>22</v>
      </c>
      <c r="D3844">
        <v>165</v>
      </c>
      <c r="E3844">
        <v>7095</v>
      </c>
      <c r="F3844">
        <v>3760.3500000000004</v>
      </c>
      <c r="G3844" t="s">
        <v>27</v>
      </c>
      <c r="H3844" t="s">
        <v>55</v>
      </c>
      <c r="I3844" t="s">
        <v>56</v>
      </c>
    </row>
    <row r="3845" spans="1:9" x14ac:dyDescent="0.3">
      <c r="A3845">
        <v>1189833</v>
      </c>
      <c r="B3845" s="16">
        <v>44305</v>
      </c>
      <c r="C3845" t="s">
        <v>17</v>
      </c>
      <c r="D3845">
        <v>297</v>
      </c>
      <c r="E3845">
        <v>10692</v>
      </c>
      <c r="F3845">
        <v>4704.4800000000005</v>
      </c>
      <c r="G3845" t="s">
        <v>31</v>
      </c>
      <c r="H3845" t="s">
        <v>32</v>
      </c>
      <c r="I3845" t="s">
        <v>35</v>
      </c>
    </row>
    <row r="3846" spans="1:9" x14ac:dyDescent="0.3">
      <c r="A3846">
        <v>1189833</v>
      </c>
      <c r="B3846" s="16">
        <v>44305</v>
      </c>
      <c r="C3846" t="s">
        <v>17</v>
      </c>
      <c r="D3846">
        <v>270</v>
      </c>
      <c r="E3846">
        <v>11880</v>
      </c>
      <c r="F3846">
        <v>6534.0000000000009</v>
      </c>
      <c r="G3846" t="s">
        <v>31</v>
      </c>
      <c r="H3846" t="s">
        <v>32</v>
      </c>
      <c r="I3846" t="s">
        <v>35</v>
      </c>
    </row>
    <row r="3847" spans="1:9" x14ac:dyDescent="0.3">
      <c r="A3847">
        <v>1197831</v>
      </c>
      <c r="B3847" s="16">
        <v>44305</v>
      </c>
      <c r="C3847" t="s">
        <v>22</v>
      </c>
      <c r="D3847">
        <v>550</v>
      </c>
      <c r="E3847">
        <v>247500</v>
      </c>
      <c r="F3847">
        <v>98999.999999999985</v>
      </c>
      <c r="G3847" t="s">
        <v>27</v>
      </c>
      <c r="H3847" t="s">
        <v>55</v>
      </c>
      <c r="I3847" t="s">
        <v>56</v>
      </c>
    </row>
    <row r="3848" spans="1:9" x14ac:dyDescent="0.3">
      <c r="A3848">
        <v>1189833</v>
      </c>
      <c r="B3848" s="16">
        <v>44305</v>
      </c>
      <c r="C3848" t="s">
        <v>17</v>
      </c>
      <c r="D3848">
        <v>900</v>
      </c>
      <c r="E3848">
        <v>405000</v>
      </c>
      <c r="F3848">
        <v>162000</v>
      </c>
      <c r="G3848" t="s">
        <v>31</v>
      </c>
      <c r="H3848" t="s">
        <v>32</v>
      </c>
      <c r="I3848" t="s">
        <v>35</v>
      </c>
    </row>
    <row r="3849" spans="1:9" x14ac:dyDescent="0.3">
      <c r="A3849">
        <v>1128299</v>
      </c>
      <c r="B3849" s="16">
        <v>44306</v>
      </c>
      <c r="C3849" t="s">
        <v>20</v>
      </c>
      <c r="D3849">
        <v>70</v>
      </c>
      <c r="E3849">
        <v>700</v>
      </c>
      <c r="F3849">
        <v>322</v>
      </c>
      <c r="G3849" t="s">
        <v>27</v>
      </c>
      <c r="H3849" t="s">
        <v>104</v>
      </c>
      <c r="I3849" t="s">
        <v>105</v>
      </c>
    </row>
    <row r="3850" spans="1:9" x14ac:dyDescent="0.3">
      <c r="A3850">
        <v>1128299</v>
      </c>
      <c r="B3850" s="16">
        <v>44306</v>
      </c>
      <c r="C3850" t="s">
        <v>21</v>
      </c>
      <c r="D3850">
        <v>47</v>
      </c>
      <c r="E3850">
        <v>705</v>
      </c>
      <c r="F3850">
        <v>303.15000000000003</v>
      </c>
      <c r="G3850" t="s">
        <v>27</v>
      </c>
      <c r="H3850" t="s">
        <v>104</v>
      </c>
      <c r="I3850" t="s">
        <v>105</v>
      </c>
    </row>
    <row r="3851" spans="1:9" x14ac:dyDescent="0.3">
      <c r="A3851">
        <v>1128299</v>
      </c>
      <c r="B3851" s="16">
        <v>44306</v>
      </c>
      <c r="C3851" t="s">
        <v>21</v>
      </c>
      <c r="D3851">
        <v>45</v>
      </c>
      <c r="E3851">
        <v>810</v>
      </c>
      <c r="F3851">
        <v>429.3</v>
      </c>
      <c r="G3851" t="s">
        <v>27</v>
      </c>
      <c r="H3851" t="s">
        <v>104</v>
      </c>
      <c r="I3851" t="s">
        <v>105</v>
      </c>
    </row>
    <row r="3852" spans="1:9" x14ac:dyDescent="0.3">
      <c r="A3852">
        <v>1128299</v>
      </c>
      <c r="B3852" s="16">
        <v>44306</v>
      </c>
      <c r="C3852" t="s">
        <v>20</v>
      </c>
      <c r="D3852">
        <v>68</v>
      </c>
      <c r="E3852">
        <v>952</v>
      </c>
      <c r="F3852">
        <v>504.56</v>
      </c>
      <c r="G3852" t="s">
        <v>27</v>
      </c>
      <c r="H3852" t="s">
        <v>104</v>
      </c>
      <c r="I3852" t="s">
        <v>105</v>
      </c>
    </row>
    <row r="3853" spans="1:9" x14ac:dyDescent="0.3">
      <c r="A3853">
        <v>1185733</v>
      </c>
      <c r="B3853" s="16">
        <v>44306</v>
      </c>
      <c r="C3853" t="s">
        <v>21</v>
      </c>
      <c r="D3853">
        <v>77</v>
      </c>
      <c r="E3853">
        <v>1001</v>
      </c>
      <c r="F3853">
        <v>470.47</v>
      </c>
      <c r="G3853" t="s">
        <v>27</v>
      </c>
      <c r="H3853" t="s">
        <v>102</v>
      </c>
      <c r="I3853" t="s">
        <v>103</v>
      </c>
    </row>
    <row r="3854" spans="1:9" x14ac:dyDescent="0.3">
      <c r="A3854">
        <v>1185733</v>
      </c>
      <c r="B3854" s="16">
        <v>44306</v>
      </c>
      <c r="C3854" t="s">
        <v>20</v>
      </c>
      <c r="D3854">
        <v>75</v>
      </c>
      <c r="E3854">
        <v>1050</v>
      </c>
      <c r="F3854">
        <v>546</v>
      </c>
      <c r="G3854" t="s">
        <v>27</v>
      </c>
      <c r="H3854" t="s">
        <v>102</v>
      </c>
      <c r="I3854" t="s">
        <v>103</v>
      </c>
    </row>
    <row r="3855" spans="1:9" x14ac:dyDescent="0.3">
      <c r="A3855">
        <v>1185733</v>
      </c>
      <c r="B3855" s="16">
        <v>44306</v>
      </c>
      <c r="C3855" t="s">
        <v>20</v>
      </c>
      <c r="D3855">
        <v>96</v>
      </c>
      <c r="E3855">
        <v>1056</v>
      </c>
      <c r="F3855">
        <v>496.32000000000005</v>
      </c>
      <c r="G3855" t="s">
        <v>27</v>
      </c>
      <c r="H3855" t="s">
        <v>102</v>
      </c>
      <c r="I3855" t="s">
        <v>103</v>
      </c>
    </row>
    <row r="3856" spans="1:9" x14ac:dyDescent="0.3">
      <c r="A3856">
        <v>1185733</v>
      </c>
      <c r="B3856" s="16">
        <v>44306</v>
      </c>
      <c r="C3856" t="s">
        <v>21</v>
      </c>
      <c r="D3856">
        <v>63</v>
      </c>
      <c r="E3856">
        <v>1260</v>
      </c>
      <c r="F3856">
        <v>667.80000000000007</v>
      </c>
      <c r="G3856" t="s">
        <v>27</v>
      </c>
      <c r="H3856" t="s">
        <v>102</v>
      </c>
      <c r="I3856" t="s">
        <v>103</v>
      </c>
    </row>
    <row r="3857" spans="1:9" x14ac:dyDescent="0.3">
      <c r="A3857">
        <v>1128299</v>
      </c>
      <c r="B3857" s="16">
        <v>44306</v>
      </c>
      <c r="C3857" t="s">
        <v>19</v>
      </c>
      <c r="D3857">
        <v>79</v>
      </c>
      <c r="E3857">
        <v>1422</v>
      </c>
      <c r="F3857">
        <v>554.57999999999993</v>
      </c>
      <c r="G3857" t="s">
        <v>27</v>
      </c>
      <c r="H3857" t="s">
        <v>104</v>
      </c>
      <c r="I3857" t="s">
        <v>105</v>
      </c>
    </row>
    <row r="3858" spans="1:9" x14ac:dyDescent="0.3">
      <c r="A3858">
        <v>1128299</v>
      </c>
      <c r="B3858" s="16">
        <v>44306</v>
      </c>
      <c r="C3858" t="s">
        <v>22</v>
      </c>
      <c r="D3858">
        <v>54</v>
      </c>
      <c r="E3858">
        <v>1458</v>
      </c>
      <c r="F3858">
        <v>568.61999999999989</v>
      </c>
      <c r="G3858" t="s">
        <v>27</v>
      </c>
      <c r="H3858" t="s">
        <v>104</v>
      </c>
      <c r="I3858" t="s">
        <v>105</v>
      </c>
    </row>
    <row r="3859" spans="1:9" x14ac:dyDescent="0.3">
      <c r="A3859">
        <v>1128299</v>
      </c>
      <c r="B3859" s="16">
        <v>44306</v>
      </c>
      <c r="C3859" t="s">
        <v>19</v>
      </c>
      <c r="D3859">
        <v>65</v>
      </c>
      <c r="E3859">
        <v>1495</v>
      </c>
      <c r="F3859">
        <v>717.6</v>
      </c>
      <c r="G3859" t="s">
        <v>27</v>
      </c>
      <c r="H3859" t="s">
        <v>104</v>
      </c>
      <c r="I3859" t="s">
        <v>105</v>
      </c>
    </row>
    <row r="3860" spans="1:9" x14ac:dyDescent="0.3">
      <c r="A3860">
        <v>1185733</v>
      </c>
      <c r="B3860" s="16">
        <v>44306</v>
      </c>
      <c r="C3860" t="s">
        <v>19</v>
      </c>
      <c r="D3860">
        <v>81</v>
      </c>
      <c r="E3860">
        <v>1944</v>
      </c>
      <c r="F3860">
        <v>952.56</v>
      </c>
      <c r="G3860" t="s">
        <v>27</v>
      </c>
      <c r="H3860" t="s">
        <v>102</v>
      </c>
      <c r="I3860" t="s">
        <v>103</v>
      </c>
    </row>
    <row r="3861" spans="1:9" x14ac:dyDescent="0.3">
      <c r="A3861">
        <v>1128299</v>
      </c>
      <c r="B3861" s="16">
        <v>44306</v>
      </c>
      <c r="C3861" t="s">
        <v>22</v>
      </c>
      <c r="D3861">
        <v>53</v>
      </c>
      <c r="E3861">
        <v>2014</v>
      </c>
      <c r="F3861">
        <v>1007</v>
      </c>
      <c r="G3861" t="s">
        <v>27</v>
      </c>
      <c r="H3861" t="s">
        <v>104</v>
      </c>
      <c r="I3861" t="s">
        <v>105</v>
      </c>
    </row>
    <row r="3862" spans="1:9" x14ac:dyDescent="0.3">
      <c r="A3862">
        <v>1185733</v>
      </c>
      <c r="B3862" s="16">
        <v>44306</v>
      </c>
      <c r="C3862" t="s">
        <v>19</v>
      </c>
      <c r="D3862">
        <v>102</v>
      </c>
      <c r="E3862">
        <v>2040</v>
      </c>
      <c r="F3862">
        <v>815.99999999999989</v>
      </c>
      <c r="G3862" t="s">
        <v>27</v>
      </c>
      <c r="H3862" t="s">
        <v>102</v>
      </c>
      <c r="I3862" t="s">
        <v>103</v>
      </c>
    </row>
    <row r="3863" spans="1:9" x14ac:dyDescent="0.3">
      <c r="A3863">
        <v>1185733</v>
      </c>
      <c r="B3863" s="16">
        <v>44306</v>
      </c>
      <c r="C3863" t="s">
        <v>22</v>
      </c>
      <c r="D3863">
        <v>75</v>
      </c>
      <c r="E3863">
        <v>2325</v>
      </c>
      <c r="F3863">
        <v>860.25</v>
      </c>
      <c r="G3863" t="s">
        <v>27</v>
      </c>
      <c r="H3863" t="s">
        <v>102</v>
      </c>
      <c r="I3863" t="s">
        <v>103</v>
      </c>
    </row>
    <row r="3864" spans="1:9" x14ac:dyDescent="0.3">
      <c r="A3864">
        <v>1128299</v>
      </c>
      <c r="B3864" s="16">
        <v>44306</v>
      </c>
      <c r="C3864" t="s">
        <v>23</v>
      </c>
      <c r="D3864">
        <v>111</v>
      </c>
      <c r="E3864">
        <v>2442</v>
      </c>
      <c r="F3864">
        <v>1050.0600000000002</v>
      </c>
      <c r="G3864" t="s">
        <v>27</v>
      </c>
      <c r="H3864" t="s">
        <v>104</v>
      </c>
      <c r="I3864" t="s">
        <v>105</v>
      </c>
    </row>
    <row r="3865" spans="1:9" x14ac:dyDescent="0.3">
      <c r="A3865">
        <v>1128299</v>
      </c>
      <c r="B3865" s="16">
        <v>44306</v>
      </c>
      <c r="C3865" t="s">
        <v>23</v>
      </c>
      <c r="D3865">
        <v>94</v>
      </c>
      <c r="E3865">
        <v>2632</v>
      </c>
      <c r="F3865">
        <v>1447.6000000000001</v>
      </c>
      <c r="G3865" t="s">
        <v>27</v>
      </c>
      <c r="H3865" t="s">
        <v>104</v>
      </c>
      <c r="I3865" t="s">
        <v>105</v>
      </c>
    </row>
    <row r="3866" spans="1:9" x14ac:dyDescent="0.3">
      <c r="A3866">
        <v>1185733</v>
      </c>
      <c r="B3866" s="16">
        <v>44306</v>
      </c>
      <c r="C3866" t="s">
        <v>22</v>
      </c>
      <c r="D3866">
        <v>73</v>
      </c>
      <c r="E3866">
        <v>2701</v>
      </c>
      <c r="F3866">
        <v>1296.48</v>
      </c>
      <c r="G3866" t="s">
        <v>27</v>
      </c>
      <c r="H3866" t="s">
        <v>102</v>
      </c>
      <c r="I3866" t="s">
        <v>103</v>
      </c>
    </row>
    <row r="3867" spans="1:9" x14ac:dyDescent="0.3">
      <c r="A3867">
        <v>1185733</v>
      </c>
      <c r="B3867" s="16">
        <v>44306</v>
      </c>
      <c r="C3867" t="s">
        <v>23</v>
      </c>
      <c r="D3867">
        <v>120</v>
      </c>
      <c r="E3867">
        <v>2880</v>
      </c>
      <c r="F3867">
        <v>1267.2</v>
      </c>
      <c r="G3867" t="s">
        <v>27</v>
      </c>
      <c r="H3867" t="s">
        <v>102</v>
      </c>
      <c r="I3867" t="s">
        <v>103</v>
      </c>
    </row>
    <row r="3868" spans="1:9" x14ac:dyDescent="0.3">
      <c r="A3868">
        <v>1185733</v>
      </c>
      <c r="B3868" s="16">
        <v>44306</v>
      </c>
      <c r="C3868" t="s">
        <v>23</v>
      </c>
      <c r="D3868">
        <v>116</v>
      </c>
      <c r="E3868">
        <v>3248</v>
      </c>
      <c r="F3868">
        <v>1656.48</v>
      </c>
      <c r="G3868" t="s">
        <v>27</v>
      </c>
      <c r="H3868" t="s">
        <v>102</v>
      </c>
      <c r="I3868" t="s">
        <v>103</v>
      </c>
    </row>
    <row r="3869" spans="1:9" x14ac:dyDescent="0.3">
      <c r="A3869">
        <v>1128299</v>
      </c>
      <c r="B3869" s="16">
        <v>44306</v>
      </c>
      <c r="C3869" t="s">
        <v>17</v>
      </c>
      <c r="D3869">
        <v>152</v>
      </c>
      <c r="E3869">
        <v>3648</v>
      </c>
      <c r="F3869">
        <v>1933.44</v>
      </c>
      <c r="G3869" t="s">
        <v>27</v>
      </c>
      <c r="H3869" t="s">
        <v>104</v>
      </c>
      <c r="I3869" t="s">
        <v>105</v>
      </c>
    </row>
    <row r="3870" spans="1:9" x14ac:dyDescent="0.3">
      <c r="A3870">
        <v>1128299</v>
      </c>
      <c r="B3870" s="16">
        <v>44306</v>
      </c>
      <c r="C3870" t="s">
        <v>17</v>
      </c>
      <c r="D3870">
        <v>184</v>
      </c>
      <c r="E3870">
        <v>3680</v>
      </c>
      <c r="F3870">
        <v>1692.8000000000002</v>
      </c>
      <c r="G3870" t="s">
        <v>27</v>
      </c>
      <c r="H3870" t="s">
        <v>104</v>
      </c>
      <c r="I3870" t="s">
        <v>105</v>
      </c>
    </row>
    <row r="3871" spans="1:9" x14ac:dyDescent="0.3">
      <c r="A3871">
        <v>1185733</v>
      </c>
      <c r="B3871" s="16">
        <v>44306</v>
      </c>
      <c r="C3871" t="s">
        <v>17</v>
      </c>
      <c r="D3871">
        <v>204</v>
      </c>
      <c r="E3871">
        <v>3876</v>
      </c>
      <c r="F3871">
        <v>1744.2</v>
      </c>
      <c r="G3871" t="s">
        <v>27</v>
      </c>
      <c r="H3871" t="s">
        <v>102</v>
      </c>
      <c r="I3871" t="s">
        <v>103</v>
      </c>
    </row>
    <row r="3872" spans="1:9" x14ac:dyDescent="0.3">
      <c r="A3872">
        <v>1185733</v>
      </c>
      <c r="B3872" s="16">
        <v>44306</v>
      </c>
      <c r="C3872" t="s">
        <v>17</v>
      </c>
      <c r="D3872">
        <v>174</v>
      </c>
      <c r="E3872">
        <v>4002</v>
      </c>
      <c r="F3872">
        <v>2161.08</v>
      </c>
      <c r="G3872" t="s">
        <v>27</v>
      </c>
      <c r="H3872" t="s">
        <v>102</v>
      </c>
      <c r="I3872" t="s">
        <v>103</v>
      </c>
    </row>
    <row r="3873" spans="1:9" x14ac:dyDescent="0.3">
      <c r="A3873">
        <v>1189833</v>
      </c>
      <c r="B3873" s="16">
        <v>44306</v>
      </c>
      <c r="C3873" t="s">
        <v>19</v>
      </c>
      <c r="D3873">
        <v>225</v>
      </c>
      <c r="E3873">
        <v>7875</v>
      </c>
      <c r="F3873">
        <v>2362.5</v>
      </c>
      <c r="G3873" t="s">
        <v>31</v>
      </c>
      <c r="H3873" t="s">
        <v>32</v>
      </c>
      <c r="I3873" t="s">
        <v>35</v>
      </c>
    </row>
    <row r="3874" spans="1:9" x14ac:dyDescent="0.3">
      <c r="A3874">
        <v>1197831</v>
      </c>
      <c r="B3874" s="16">
        <v>44306</v>
      </c>
      <c r="C3874" t="s">
        <v>23</v>
      </c>
      <c r="D3874">
        <v>272</v>
      </c>
      <c r="E3874">
        <v>10336</v>
      </c>
      <c r="F3874">
        <v>6408.3200000000015</v>
      </c>
      <c r="G3874" t="s">
        <v>27</v>
      </c>
      <c r="H3874" t="s">
        <v>55</v>
      </c>
      <c r="I3874" t="s">
        <v>56</v>
      </c>
    </row>
    <row r="3875" spans="1:9" x14ac:dyDescent="0.3">
      <c r="A3875">
        <v>1189833</v>
      </c>
      <c r="B3875" s="16">
        <v>44306</v>
      </c>
      <c r="C3875" t="s">
        <v>19</v>
      </c>
      <c r="D3875">
        <v>225</v>
      </c>
      <c r="E3875">
        <v>10575</v>
      </c>
      <c r="F3875">
        <v>3701.2499999999995</v>
      </c>
      <c r="G3875" t="s">
        <v>31</v>
      </c>
      <c r="H3875" t="s">
        <v>32</v>
      </c>
      <c r="I3875" t="s">
        <v>35</v>
      </c>
    </row>
    <row r="3876" spans="1:9" x14ac:dyDescent="0.3">
      <c r="A3876">
        <v>1197831</v>
      </c>
      <c r="B3876" s="16">
        <v>44306</v>
      </c>
      <c r="C3876" t="s">
        <v>23</v>
      </c>
      <c r="D3876">
        <v>223</v>
      </c>
      <c r="E3876">
        <v>11596</v>
      </c>
      <c r="F3876">
        <v>8117.2000000000007</v>
      </c>
      <c r="G3876" t="s">
        <v>27</v>
      </c>
      <c r="H3876" t="s">
        <v>55</v>
      </c>
      <c r="I3876" t="s">
        <v>56</v>
      </c>
    </row>
    <row r="3877" spans="1:9" x14ac:dyDescent="0.3">
      <c r="A3877">
        <v>1128299</v>
      </c>
      <c r="B3877" s="16">
        <v>44306</v>
      </c>
      <c r="C3877" t="s">
        <v>21</v>
      </c>
      <c r="D3877">
        <v>150</v>
      </c>
      <c r="E3877">
        <v>29999.999999999996</v>
      </c>
      <c r="F3877">
        <v>12000</v>
      </c>
      <c r="G3877" t="s">
        <v>27</v>
      </c>
      <c r="H3877" t="s">
        <v>104</v>
      </c>
      <c r="I3877" t="s">
        <v>105</v>
      </c>
    </row>
    <row r="3878" spans="1:9" x14ac:dyDescent="0.3">
      <c r="A3878">
        <v>1128299</v>
      </c>
      <c r="B3878" s="16">
        <v>44306</v>
      </c>
      <c r="C3878" t="s">
        <v>20</v>
      </c>
      <c r="D3878">
        <v>225</v>
      </c>
      <c r="E3878">
        <v>33750.000000000007</v>
      </c>
      <c r="F3878">
        <v>13500.000000000004</v>
      </c>
      <c r="G3878" t="s">
        <v>27</v>
      </c>
      <c r="H3878" t="s">
        <v>104</v>
      </c>
      <c r="I3878" t="s">
        <v>105</v>
      </c>
    </row>
    <row r="3879" spans="1:9" x14ac:dyDescent="0.3">
      <c r="A3879">
        <v>1185733</v>
      </c>
      <c r="B3879" s="16">
        <v>44306</v>
      </c>
      <c r="C3879" t="s">
        <v>21</v>
      </c>
      <c r="D3879">
        <v>225</v>
      </c>
      <c r="E3879">
        <v>44999.999999999993</v>
      </c>
      <c r="F3879">
        <v>17999.999999999996</v>
      </c>
      <c r="G3879" t="s">
        <v>27</v>
      </c>
      <c r="H3879" t="s">
        <v>102</v>
      </c>
      <c r="I3879" t="s">
        <v>103</v>
      </c>
    </row>
    <row r="3880" spans="1:9" x14ac:dyDescent="0.3">
      <c r="A3880">
        <v>1185733</v>
      </c>
      <c r="B3880" s="16">
        <v>44306</v>
      </c>
      <c r="C3880" t="s">
        <v>20</v>
      </c>
      <c r="D3880">
        <v>300</v>
      </c>
      <c r="E3880">
        <v>45000.000000000007</v>
      </c>
      <c r="F3880">
        <v>18000.000000000004</v>
      </c>
      <c r="G3880" t="s">
        <v>27</v>
      </c>
      <c r="H3880" t="s">
        <v>102</v>
      </c>
      <c r="I3880" t="s">
        <v>103</v>
      </c>
    </row>
    <row r="3881" spans="1:9" x14ac:dyDescent="0.3">
      <c r="A3881">
        <v>1128299</v>
      </c>
      <c r="B3881" s="16">
        <v>44306</v>
      </c>
      <c r="C3881" t="s">
        <v>19</v>
      </c>
      <c r="D3881">
        <v>225</v>
      </c>
      <c r="E3881">
        <v>56250</v>
      </c>
      <c r="F3881">
        <v>19687.5</v>
      </c>
      <c r="G3881" t="s">
        <v>27</v>
      </c>
      <c r="H3881" t="s">
        <v>104</v>
      </c>
      <c r="I3881" t="s">
        <v>105</v>
      </c>
    </row>
    <row r="3882" spans="1:9" x14ac:dyDescent="0.3">
      <c r="A3882">
        <v>1128299</v>
      </c>
      <c r="B3882" s="16">
        <v>44306</v>
      </c>
      <c r="C3882" t="s">
        <v>22</v>
      </c>
      <c r="D3882">
        <v>175</v>
      </c>
      <c r="E3882">
        <v>70000</v>
      </c>
      <c r="F3882">
        <v>24500</v>
      </c>
      <c r="G3882" t="s">
        <v>27</v>
      </c>
      <c r="H3882" t="s">
        <v>104</v>
      </c>
      <c r="I3882" t="s">
        <v>105</v>
      </c>
    </row>
    <row r="3883" spans="1:9" x14ac:dyDescent="0.3">
      <c r="A3883">
        <v>1185733</v>
      </c>
      <c r="B3883" s="16">
        <v>44306</v>
      </c>
      <c r="C3883" t="s">
        <v>19</v>
      </c>
      <c r="D3883">
        <v>300</v>
      </c>
      <c r="E3883">
        <v>75000</v>
      </c>
      <c r="F3883">
        <v>26250</v>
      </c>
      <c r="G3883" t="s">
        <v>27</v>
      </c>
      <c r="H3883" t="s">
        <v>102</v>
      </c>
      <c r="I3883" t="s">
        <v>103</v>
      </c>
    </row>
    <row r="3884" spans="1:9" x14ac:dyDescent="0.3">
      <c r="A3884">
        <v>1128299</v>
      </c>
      <c r="B3884" s="16">
        <v>44306</v>
      </c>
      <c r="C3884" t="s">
        <v>23</v>
      </c>
      <c r="D3884">
        <v>325</v>
      </c>
      <c r="E3884">
        <v>97500.000000000015</v>
      </c>
      <c r="F3884">
        <v>39000.000000000007</v>
      </c>
      <c r="G3884" t="s">
        <v>27</v>
      </c>
      <c r="H3884" t="s">
        <v>104</v>
      </c>
      <c r="I3884" t="s">
        <v>105</v>
      </c>
    </row>
    <row r="3885" spans="1:9" x14ac:dyDescent="0.3">
      <c r="A3885">
        <v>1185733</v>
      </c>
      <c r="B3885" s="16">
        <v>44306</v>
      </c>
      <c r="C3885" t="s">
        <v>22</v>
      </c>
      <c r="D3885">
        <v>250</v>
      </c>
      <c r="E3885">
        <v>100000</v>
      </c>
      <c r="F3885">
        <v>35000</v>
      </c>
      <c r="G3885" t="s">
        <v>27</v>
      </c>
      <c r="H3885" t="s">
        <v>102</v>
      </c>
      <c r="I3885" t="s">
        <v>103</v>
      </c>
    </row>
    <row r="3886" spans="1:9" x14ac:dyDescent="0.3">
      <c r="A3886">
        <v>1185733</v>
      </c>
      <c r="B3886" s="16">
        <v>44306</v>
      </c>
      <c r="C3886" t="s">
        <v>23</v>
      </c>
      <c r="D3886">
        <v>400</v>
      </c>
      <c r="E3886">
        <v>120000.00000000001</v>
      </c>
      <c r="F3886">
        <v>48000.000000000007</v>
      </c>
      <c r="G3886" t="s">
        <v>27</v>
      </c>
      <c r="H3886" t="s">
        <v>102</v>
      </c>
      <c r="I3886" t="s">
        <v>103</v>
      </c>
    </row>
    <row r="3887" spans="1:9" x14ac:dyDescent="0.3">
      <c r="A3887">
        <v>1128299</v>
      </c>
      <c r="B3887" s="16">
        <v>44306</v>
      </c>
      <c r="C3887" t="s">
        <v>17</v>
      </c>
      <c r="D3887">
        <v>525</v>
      </c>
      <c r="E3887">
        <v>131250</v>
      </c>
      <c r="F3887">
        <v>52500</v>
      </c>
      <c r="G3887" t="s">
        <v>27</v>
      </c>
      <c r="H3887" t="s">
        <v>104</v>
      </c>
      <c r="I3887" t="s">
        <v>105</v>
      </c>
    </row>
    <row r="3888" spans="1:9" x14ac:dyDescent="0.3">
      <c r="A3888">
        <v>1185733</v>
      </c>
      <c r="B3888" s="16">
        <v>44306</v>
      </c>
      <c r="C3888" t="s">
        <v>17</v>
      </c>
      <c r="D3888">
        <v>600</v>
      </c>
      <c r="E3888">
        <v>150000</v>
      </c>
      <c r="F3888">
        <v>60000</v>
      </c>
      <c r="G3888" t="s">
        <v>27</v>
      </c>
      <c r="H3888" t="s">
        <v>102</v>
      </c>
      <c r="I3888" t="s">
        <v>103</v>
      </c>
    </row>
    <row r="3889" spans="1:9" x14ac:dyDescent="0.3">
      <c r="A3889">
        <v>1189833</v>
      </c>
      <c r="B3889" s="16">
        <v>44306</v>
      </c>
      <c r="C3889" t="s">
        <v>19</v>
      </c>
      <c r="D3889">
        <v>750</v>
      </c>
      <c r="E3889">
        <v>375000</v>
      </c>
      <c r="F3889">
        <v>93750</v>
      </c>
      <c r="G3889" t="s">
        <v>31</v>
      </c>
      <c r="H3889" t="s">
        <v>32</v>
      </c>
      <c r="I3889" t="s">
        <v>35</v>
      </c>
    </row>
    <row r="3890" spans="1:9" x14ac:dyDescent="0.3">
      <c r="A3890">
        <v>1197831</v>
      </c>
      <c r="B3890" s="16">
        <v>44306</v>
      </c>
      <c r="C3890" t="s">
        <v>23</v>
      </c>
      <c r="D3890">
        <v>825</v>
      </c>
      <c r="E3890">
        <v>453749.99999999994</v>
      </c>
      <c r="F3890">
        <v>272250</v>
      </c>
      <c r="G3890" t="s">
        <v>27</v>
      </c>
      <c r="H3890" t="s">
        <v>55</v>
      </c>
      <c r="I3890" t="s">
        <v>56</v>
      </c>
    </row>
    <row r="3891" spans="1:9" x14ac:dyDescent="0.3">
      <c r="A3891">
        <v>1128299</v>
      </c>
      <c r="B3891" s="16">
        <v>44307</v>
      </c>
      <c r="C3891" t="s">
        <v>21</v>
      </c>
      <c r="D3891">
        <v>13</v>
      </c>
      <c r="E3891">
        <v>351</v>
      </c>
      <c r="F3891">
        <v>164.97</v>
      </c>
      <c r="G3891" t="s">
        <v>15</v>
      </c>
      <c r="H3891" t="s">
        <v>119</v>
      </c>
      <c r="I3891" t="s">
        <v>120</v>
      </c>
    </row>
    <row r="3892" spans="1:9" x14ac:dyDescent="0.3">
      <c r="A3892">
        <v>1128299</v>
      </c>
      <c r="B3892" s="16">
        <v>44307</v>
      </c>
      <c r="C3892" t="s">
        <v>22</v>
      </c>
      <c r="D3892">
        <v>15</v>
      </c>
      <c r="E3892">
        <v>615</v>
      </c>
      <c r="F3892">
        <v>276.75</v>
      </c>
      <c r="G3892" t="s">
        <v>15</v>
      </c>
      <c r="H3892" t="s">
        <v>119</v>
      </c>
      <c r="I3892" t="s">
        <v>120</v>
      </c>
    </row>
    <row r="3893" spans="1:9" x14ac:dyDescent="0.3">
      <c r="A3893">
        <v>1128299</v>
      </c>
      <c r="B3893" s="16">
        <v>44307</v>
      </c>
      <c r="C3893" t="s">
        <v>20</v>
      </c>
      <c r="D3893">
        <v>33</v>
      </c>
      <c r="E3893">
        <v>792</v>
      </c>
      <c r="F3893">
        <v>388.08</v>
      </c>
      <c r="G3893" t="s">
        <v>15</v>
      </c>
      <c r="H3893" t="s">
        <v>119</v>
      </c>
      <c r="I3893" t="s">
        <v>120</v>
      </c>
    </row>
    <row r="3894" spans="1:9" x14ac:dyDescent="0.3">
      <c r="A3894">
        <v>1128299</v>
      </c>
      <c r="B3894" s="16">
        <v>44307</v>
      </c>
      <c r="C3894" t="s">
        <v>19</v>
      </c>
      <c r="D3894">
        <v>31</v>
      </c>
      <c r="E3894">
        <v>992</v>
      </c>
      <c r="F3894">
        <v>466.23999999999995</v>
      </c>
      <c r="G3894" t="s">
        <v>15</v>
      </c>
      <c r="H3894" t="s">
        <v>119</v>
      </c>
      <c r="I3894" t="s">
        <v>120</v>
      </c>
    </row>
    <row r="3895" spans="1:9" x14ac:dyDescent="0.3">
      <c r="A3895">
        <v>1128299</v>
      </c>
      <c r="B3895" s="16">
        <v>44307</v>
      </c>
      <c r="C3895" t="s">
        <v>23</v>
      </c>
      <c r="D3895">
        <v>52</v>
      </c>
      <c r="E3895">
        <v>1664</v>
      </c>
      <c r="F3895">
        <v>732.16</v>
      </c>
      <c r="G3895" t="s">
        <v>15</v>
      </c>
      <c r="H3895" t="s">
        <v>119</v>
      </c>
      <c r="I3895" t="s">
        <v>120</v>
      </c>
    </row>
    <row r="3896" spans="1:9" x14ac:dyDescent="0.3">
      <c r="A3896">
        <v>1185731</v>
      </c>
      <c r="B3896" s="16">
        <v>44307</v>
      </c>
      <c r="C3896" t="s">
        <v>21</v>
      </c>
      <c r="D3896">
        <v>44</v>
      </c>
      <c r="E3896">
        <v>2068</v>
      </c>
      <c r="F3896">
        <v>765.16</v>
      </c>
      <c r="G3896" t="s">
        <v>31</v>
      </c>
      <c r="H3896" t="s">
        <v>64</v>
      </c>
      <c r="I3896" t="s">
        <v>65</v>
      </c>
    </row>
    <row r="3897" spans="1:9" x14ac:dyDescent="0.3">
      <c r="A3897">
        <v>1185731</v>
      </c>
      <c r="B3897" s="16">
        <v>44307</v>
      </c>
      <c r="C3897" t="s">
        <v>22</v>
      </c>
      <c r="D3897">
        <v>41</v>
      </c>
      <c r="E3897">
        <v>2296</v>
      </c>
      <c r="F3897">
        <v>849.52</v>
      </c>
      <c r="G3897" t="s">
        <v>31</v>
      </c>
      <c r="H3897" t="s">
        <v>64</v>
      </c>
      <c r="I3897" t="s">
        <v>65</v>
      </c>
    </row>
    <row r="3898" spans="1:9" x14ac:dyDescent="0.3">
      <c r="A3898">
        <v>1185731</v>
      </c>
      <c r="B3898" s="16">
        <v>44307</v>
      </c>
      <c r="C3898" t="s">
        <v>20</v>
      </c>
      <c r="D3898">
        <v>61</v>
      </c>
      <c r="E3898">
        <v>2684</v>
      </c>
      <c r="F3898">
        <v>1073.6000000000001</v>
      </c>
      <c r="G3898" t="s">
        <v>31</v>
      </c>
      <c r="H3898" t="s">
        <v>64</v>
      </c>
      <c r="I3898" t="s">
        <v>65</v>
      </c>
    </row>
    <row r="3899" spans="1:9" x14ac:dyDescent="0.3">
      <c r="A3899">
        <v>1185731</v>
      </c>
      <c r="B3899" s="16">
        <v>44307</v>
      </c>
      <c r="C3899" t="s">
        <v>19</v>
      </c>
      <c r="D3899">
        <v>61</v>
      </c>
      <c r="E3899">
        <v>3050</v>
      </c>
      <c r="F3899">
        <v>1525</v>
      </c>
      <c r="G3899" t="s">
        <v>31</v>
      </c>
      <c r="H3899" t="s">
        <v>64</v>
      </c>
      <c r="I3899" t="s">
        <v>65</v>
      </c>
    </row>
    <row r="3900" spans="1:9" x14ac:dyDescent="0.3">
      <c r="A3900">
        <v>1185731</v>
      </c>
      <c r="B3900" s="16">
        <v>44307</v>
      </c>
      <c r="C3900" t="s">
        <v>23</v>
      </c>
      <c r="D3900">
        <v>84</v>
      </c>
      <c r="E3900">
        <v>4116</v>
      </c>
      <c r="F3900">
        <v>1811.04</v>
      </c>
      <c r="G3900" t="s">
        <v>31</v>
      </c>
      <c r="H3900" t="s">
        <v>64</v>
      </c>
      <c r="I3900" t="s">
        <v>65</v>
      </c>
    </row>
    <row r="3901" spans="1:9" x14ac:dyDescent="0.3">
      <c r="A3901">
        <v>1128299</v>
      </c>
      <c r="B3901" s="16">
        <v>44307</v>
      </c>
      <c r="C3901" t="s">
        <v>17</v>
      </c>
      <c r="D3901">
        <v>128</v>
      </c>
      <c r="E3901">
        <v>4224</v>
      </c>
      <c r="F3901">
        <v>2154.2400000000002</v>
      </c>
      <c r="G3901" t="s">
        <v>15</v>
      </c>
      <c r="H3901" t="s">
        <v>119</v>
      </c>
      <c r="I3901" t="s">
        <v>120</v>
      </c>
    </row>
    <row r="3902" spans="1:9" x14ac:dyDescent="0.3">
      <c r="A3902">
        <v>1197831</v>
      </c>
      <c r="B3902" s="16">
        <v>44307</v>
      </c>
      <c r="C3902" t="s">
        <v>17</v>
      </c>
      <c r="D3902">
        <v>233</v>
      </c>
      <c r="E3902">
        <v>6757</v>
      </c>
      <c r="F3902">
        <v>3446.07</v>
      </c>
      <c r="G3902" t="s">
        <v>27</v>
      </c>
      <c r="H3902" t="s">
        <v>55</v>
      </c>
      <c r="I3902" t="s">
        <v>56</v>
      </c>
    </row>
    <row r="3903" spans="1:9" x14ac:dyDescent="0.3">
      <c r="A3903">
        <v>1185731</v>
      </c>
      <c r="B3903" s="16">
        <v>44307</v>
      </c>
      <c r="C3903" t="s">
        <v>17</v>
      </c>
      <c r="D3903">
        <v>131</v>
      </c>
      <c r="E3903">
        <v>7074</v>
      </c>
      <c r="F3903">
        <v>3254.04</v>
      </c>
      <c r="G3903" t="s">
        <v>31</v>
      </c>
      <c r="H3903" t="s">
        <v>64</v>
      </c>
      <c r="I3903" t="s">
        <v>65</v>
      </c>
    </row>
    <row r="3904" spans="1:9" x14ac:dyDescent="0.3">
      <c r="A3904">
        <v>1189833</v>
      </c>
      <c r="B3904" s="16">
        <v>44307</v>
      </c>
      <c r="C3904" t="s">
        <v>20</v>
      </c>
      <c r="D3904">
        <v>233</v>
      </c>
      <c r="E3904">
        <v>8155</v>
      </c>
      <c r="F3904">
        <v>3425.1000000000004</v>
      </c>
      <c r="G3904" t="s">
        <v>31</v>
      </c>
      <c r="H3904" t="s">
        <v>32</v>
      </c>
      <c r="I3904" t="s">
        <v>35</v>
      </c>
    </row>
    <row r="3905" spans="1:9" x14ac:dyDescent="0.3">
      <c r="A3905">
        <v>1197831</v>
      </c>
      <c r="B3905" s="16">
        <v>44307</v>
      </c>
      <c r="C3905" t="s">
        <v>17</v>
      </c>
      <c r="D3905">
        <v>233</v>
      </c>
      <c r="E3905">
        <v>9553</v>
      </c>
      <c r="F3905">
        <v>5445.2099999999991</v>
      </c>
      <c r="G3905" t="s">
        <v>27</v>
      </c>
      <c r="H3905" t="s">
        <v>55</v>
      </c>
      <c r="I3905" t="s">
        <v>56</v>
      </c>
    </row>
    <row r="3906" spans="1:9" x14ac:dyDescent="0.3">
      <c r="A3906">
        <v>1189833</v>
      </c>
      <c r="B3906" s="16">
        <v>44307</v>
      </c>
      <c r="C3906" t="s">
        <v>20</v>
      </c>
      <c r="D3906">
        <v>203</v>
      </c>
      <c r="E3906">
        <v>9744</v>
      </c>
      <c r="F3906">
        <v>5359.2000000000007</v>
      </c>
      <c r="G3906" t="s">
        <v>31</v>
      </c>
      <c r="H3906" t="s">
        <v>32</v>
      </c>
      <c r="I3906" t="s">
        <v>35</v>
      </c>
    </row>
    <row r="3907" spans="1:9" x14ac:dyDescent="0.3">
      <c r="A3907">
        <v>1128299</v>
      </c>
      <c r="B3907" s="16">
        <v>44307</v>
      </c>
      <c r="C3907" t="s">
        <v>21</v>
      </c>
      <c r="D3907">
        <v>50</v>
      </c>
      <c r="E3907">
        <v>15000</v>
      </c>
      <c r="F3907">
        <v>5250</v>
      </c>
      <c r="G3907" t="s">
        <v>15</v>
      </c>
      <c r="H3907" t="s">
        <v>119</v>
      </c>
      <c r="I3907" t="s">
        <v>120</v>
      </c>
    </row>
    <row r="3908" spans="1:9" x14ac:dyDescent="0.3">
      <c r="A3908">
        <v>1128299</v>
      </c>
      <c r="B3908" s="16">
        <v>44307</v>
      </c>
      <c r="C3908" t="s">
        <v>22</v>
      </c>
      <c r="D3908">
        <v>50</v>
      </c>
      <c r="E3908">
        <v>22500</v>
      </c>
      <c r="F3908">
        <v>6750</v>
      </c>
      <c r="G3908" t="s">
        <v>15</v>
      </c>
      <c r="H3908" t="s">
        <v>119</v>
      </c>
      <c r="I3908" t="s">
        <v>120</v>
      </c>
    </row>
    <row r="3909" spans="1:9" x14ac:dyDescent="0.3">
      <c r="A3909">
        <v>1128299</v>
      </c>
      <c r="B3909" s="16">
        <v>44307</v>
      </c>
      <c r="C3909" t="s">
        <v>20</v>
      </c>
      <c r="D3909">
        <v>125</v>
      </c>
      <c r="E3909">
        <v>31250.000000000007</v>
      </c>
      <c r="F3909">
        <v>10937.500000000002</v>
      </c>
      <c r="G3909" t="s">
        <v>15</v>
      </c>
      <c r="H3909" t="s">
        <v>119</v>
      </c>
      <c r="I3909" t="s">
        <v>120</v>
      </c>
    </row>
    <row r="3910" spans="1:9" x14ac:dyDescent="0.3">
      <c r="A3910">
        <v>1128299</v>
      </c>
      <c r="B3910" s="16">
        <v>44307</v>
      </c>
      <c r="C3910" t="s">
        <v>19</v>
      </c>
      <c r="D3910">
        <v>125</v>
      </c>
      <c r="E3910">
        <v>43750</v>
      </c>
      <c r="F3910">
        <v>15312.499999999998</v>
      </c>
      <c r="G3910" t="s">
        <v>15</v>
      </c>
      <c r="H3910" t="s">
        <v>119</v>
      </c>
      <c r="I3910" t="s">
        <v>120</v>
      </c>
    </row>
    <row r="3911" spans="1:9" x14ac:dyDescent="0.3">
      <c r="A3911">
        <v>1128299</v>
      </c>
      <c r="B3911" s="16">
        <v>44307</v>
      </c>
      <c r="C3911" t="s">
        <v>23</v>
      </c>
      <c r="D3911">
        <v>200</v>
      </c>
      <c r="E3911">
        <v>70000</v>
      </c>
      <c r="F3911">
        <v>21000</v>
      </c>
      <c r="G3911" t="s">
        <v>15</v>
      </c>
      <c r="H3911" t="s">
        <v>119</v>
      </c>
      <c r="I3911" t="s">
        <v>120</v>
      </c>
    </row>
    <row r="3912" spans="1:9" x14ac:dyDescent="0.3">
      <c r="A3912">
        <v>1185731</v>
      </c>
      <c r="B3912" s="16">
        <v>44307</v>
      </c>
      <c r="C3912" t="s">
        <v>21</v>
      </c>
      <c r="D3912">
        <v>150</v>
      </c>
      <c r="E3912">
        <v>74999.999999999985</v>
      </c>
      <c r="F3912">
        <v>18749.999999999996</v>
      </c>
      <c r="G3912" t="s">
        <v>31</v>
      </c>
      <c r="H3912" t="s">
        <v>64</v>
      </c>
      <c r="I3912" t="s">
        <v>65</v>
      </c>
    </row>
    <row r="3913" spans="1:9" x14ac:dyDescent="0.3">
      <c r="A3913">
        <v>1185731</v>
      </c>
      <c r="B3913" s="16">
        <v>44307</v>
      </c>
      <c r="C3913" t="s">
        <v>22</v>
      </c>
      <c r="D3913">
        <v>150</v>
      </c>
      <c r="E3913">
        <v>90000.000000000015</v>
      </c>
      <c r="F3913">
        <v>22500.000000000004</v>
      </c>
      <c r="G3913" t="s">
        <v>31</v>
      </c>
      <c r="H3913" t="s">
        <v>64</v>
      </c>
      <c r="I3913" t="s">
        <v>65</v>
      </c>
    </row>
    <row r="3914" spans="1:9" x14ac:dyDescent="0.3">
      <c r="A3914">
        <v>1185731</v>
      </c>
      <c r="B3914" s="16">
        <v>44307</v>
      </c>
      <c r="C3914" t="s">
        <v>20</v>
      </c>
      <c r="D3914">
        <v>225</v>
      </c>
      <c r="E3914">
        <v>101250</v>
      </c>
      <c r="F3914">
        <v>25312.5</v>
      </c>
      <c r="G3914" t="s">
        <v>31</v>
      </c>
      <c r="H3914" t="s">
        <v>64</v>
      </c>
      <c r="I3914" t="s">
        <v>65</v>
      </c>
    </row>
    <row r="3915" spans="1:9" x14ac:dyDescent="0.3">
      <c r="A3915">
        <v>1185731</v>
      </c>
      <c r="B3915" s="16">
        <v>44307</v>
      </c>
      <c r="C3915" t="s">
        <v>19</v>
      </c>
      <c r="D3915">
        <v>225</v>
      </c>
      <c r="E3915">
        <v>123750.00000000001</v>
      </c>
      <c r="F3915">
        <v>43312.500000000007</v>
      </c>
      <c r="G3915" t="s">
        <v>31</v>
      </c>
      <c r="H3915" t="s">
        <v>64</v>
      </c>
      <c r="I3915" t="s">
        <v>65</v>
      </c>
    </row>
    <row r="3916" spans="1:9" x14ac:dyDescent="0.3">
      <c r="A3916">
        <v>1128299</v>
      </c>
      <c r="B3916" s="16">
        <v>44307</v>
      </c>
      <c r="C3916" t="s">
        <v>17</v>
      </c>
      <c r="D3916">
        <v>425</v>
      </c>
      <c r="E3916">
        <v>148750</v>
      </c>
      <c r="F3916">
        <v>59500</v>
      </c>
      <c r="G3916" t="s">
        <v>15</v>
      </c>
      <c r="H3916" t="s">
        <v>119</v>
      </c>
      <c r="I3916" t="s">
        <v>120</v>
      </c>
    </row>
    <row r="3917" spans="1:9" x14ac:dyDescent="0.3">
      <c r="A3917">
        <v>1185731</v>
      </c>
      <c r="B3917" s="16">
        <v>44307</v>
      </c>
      <c r="C3917" t="s">
        <v>23</v>
      </c>
      <c r="D3917">
        <v>300</v>
      </c>
      <c r="E3917">
        <v>150000</v>
      </c>
      <c r="F3917">
        <v>45000</v>
      </c>
      <c r="G3917" t="s">
        <v>31</v>
      </c>
      <c r="H3917" t="s">
        <v>64</v>
      </c>
      <c r="I3917" t="s">
        <v>65</v>
      </c>
    </row>
    <row r="3918" spans="1:9" x14ac:dyDescent="0.3">
      <c r="A3918">
        <v>1185731</v>
      </c>
      <c r="B3918" s="16">
        <v>44307</v>
      </c>
      <c r="C3918" t="s">
        <v>17</v>
      </c>
      <c r="D3918">
        <v>525</v>
      </c>
      <c r="E3918">
        <v>288750.00000000006</v>
      </c>
      <c r="F3918">
        <v>101062.50000000003</v>
      </c>
      <c r="G3918" t="s">
        <v>31</v>
      </c>
      <c r="H3918" t="s">
        <v>64</v>
      </c>
      <c r="I3918" t="s">
        <v>65</v>
      </c>
    </row>
    <row r="3919" spans="1:9" x14ac:dyDescent="0.3">
      <c r="A3919">
        <v>1197831</v>
      </c>
      <c r="B3919" s="16">
        <v>44307</v>
      </c>
      <c r="C3919" t="s">
        <v>17</v>
      </c>
      <c r="D3919">
        <v>775</v>
      </c>
      <c r="E3919">
        <v>348750</v>
      </c>
      <c r="F3919">
        <v>156937.49999999997</v>
      </c>
      <c r="G3919" t="s">
        <v>27</v>
      </c>
      <c r="H3919" t="s">
        <v>55</v>
      </c>
      <c r="I3919" t="s">
        <v>56</v>
      </c>
    </row>
    <row r="3920" spans="1:9" x14ac:dyDescent="0.3">
      <c r="A3920">
        <v>1189833</v>
      </c>
      <c r="B3920" s="16">
        <v>44307</v>
      </c>
      <c r="C3920" t="s">
        <v>20</v>
      </c>
      <c r="D3920">
        <v>750</v>
      </c>
      <c r="E3920">
        <v>375000</v>
      </c>
      <c r="F3920">
        <v>150000</v>
      </c>
      <c r="G3920" t="s">
        <v>31</v>
      </c>
      <c r="H3920" t="s">
        <v>32</v>
      </c>
      <c r="I3920" t="s">
        <v>35</v>
      </c>
    </row>
    <row r="3921" spans="1:9" x14ac:dyDescent="0.3">
      <c r="A3921">
        <v>1185731</v>
      </c>
      <c r="B3921" s="16">
        <v>44308</v>
      </c>
      <c r="C3921" t="s">
        <v>21</v>
      </c>
      <c r="D3921">
        <v>29</v>
      </c>
      <c r="E3921">
        <v>1218</v>
      </c>
      <c r="F3921">
        <v>609</v>
      </c>
      <c r="G3921" t="s">
        <v>48</v>
      </c>
      <c r="H3921" t="s">
        <v>98</v>
      </c>
      <c r="I3921" t="s">
        <v>99</v>
      </c>
    </row>
    <row r="3922" spans="1:9" x14ac:dyDescent="0.3">
      <c r="A3922">
        <v>1185731</v>
      </c>
      <c r="B3922" s="16">
        <v>44308</v>
      </c>
      <c r="C3922" t="s">
        <v>22</v>
      </c>
      <c r="D3922">
        <v>35</v>
      </c>
      <c r="E3922">
        <v>1645</v>
      </c>
      <c r="F3922">
        <v>806.05</v>
      </c>
      <c r="G3922" t="s">
        <v>48</v>
      </c>
      <c r="H3922" t="s">
        <v>98</v>
      </c>
      <c r="I3922" t="s">
        <v>99</v>
      </c>
    </row>
    <row r="3923" spans="1:9" x14ac:dyDescent="0.3">
      <c r="A3923">
        <v>1185731</v>
      </c>
      <c r="B3923" s="16">
        <v>44308</v>
      </c>
      <c r="C3923" t="s">
        <v>20</v>
      </c>
      <c r="D3923">
        <v>49</v>
      </c>
      <c r="E3923">
        <v>1862</v>
      </c>
      <c r="F3923">
        <v>1024.1000000000001</v>
      </c>
      <c r="G3923" t="s">
        <v>48</v>
      </c>
      <c r="H3923" t="s">
        <v>98</v>
      </c>
      <c r="I3923" t="s">
        <v>99</v>
      </c>
    </row>
    <row r="3924" spans="1:9" x14ac:dyDescent="0.3">
      <c r="A3924">
        <v>1185731</v>
      </c>
      <c r="B3924" s="16">
        <v>44308</v>
      </c>
      <c r="C3924" t="s">
        <v>19</v>
      </c>
      <c r="D3924">
        <v>49</v>
      </c>
      <c r="E3924">
        <v>2009</v>
      </c>
      <c r="F3924">
        <v>964.31999999999994</v>
      </c>
      <c r="G3924" t="s">
        <v>48</v>
      </c>
      <c r="H3924" t="s">
        <v>98</v>
      </c>
      <c r="I3924" t="s">
        <v>99</v>
      </c>
    </row>
    <row r="3925" spans="1:9" x14ac:dyDescent="0.3">
      <c r="A3925">
        <v>1185731</v>
      </c>
      <c r="B3925" s="16">
        <v>44308</v>
      </c>
      <c r="C3925" t="s">
        <v>23</v>
      </c>
      <c r="D3925">
        <v>75</v>
      </c>
      <c r="E3925">
        <v>2700</v>
      </c>
      <c r="F3925">
        <v>1350</v>
      </c>
      <c r="G3925" t="s">
        <v>48</v>
      </c>
      <c r="H3925" t="s">
        <v>98</v>
      </c>
      <c r="I3925" t="s">
        <v>99</v>
      </c>
    </row>
    <row r="3926" spans="1:9" x14ac:dyDescent="0.3">
      <c r="A3926">
        <v>1185731</v>
      </c>
      <c r="B3926" s="16">
        <v>44308</v>
      </c>
      <c r="C3926" t="s">
        <v>17</v>
      </c>
      <c r="D3926">
        <v>119</v>
      </c>
      <c r="E3926">
        <v>4879</v>
      </c>
      <c r="F3926">
        <v>2683.4500000000003</v>
      </c>
      <c r="G3926" t="s">
        <v>48</v>
      </c>
      <c r="H3926" t="s">
        <v>98</v>
      </c>
      <c r="I3926" t="s">
        <v>99</v>
      </c>
    </row>
    <row r="3927" spans="1:9" x14ac:dyDescent="0.3">
      <c r="A3927">
        <v>1189833</v>
      </c>
      <c r="B3927" s="16">
        <v>44308</v>
      </c>
      <c r="C3927" t="s">
        <v>21</v>
      </c>
      <c r="D3927">
        <v>194</v>
      </c>
      <c r="E3927">
        <v>6208</v>
      </c>
      <c r="F3927">
        <v>2296.96</v>
      </c>
      <c r="G3927" t="s">
        <v>31</v>
      </c>
      <c r="H3927" t="s">
        <v>32</v>
      </c>
      <c r="I3927" t="s">
        <v>35</v>
      </c>
    </row>
    <row r="3928" spans="1:9" x14ac:dyDescent="0.3">
      <c r="A3928">
        <v>1189833</v>
      </c>
      <c r="B3928" s="16">
        <v>44308</v>
      </c>
      <c r="C3928" t="s">
        <v>21</v>
      </c>
      <c r="D3928">
        <v>175</v>
      </c>
      <c r="E3928">
        <v>7700</v>
      </c>
      <c r="F3928">
        <v>3696</v>
      </c>
      <c r="G3928" t="s">
        <v>31</v>
      </c>
      <c r="H3928" t="s">
        <v>32</v>
      </c>
      <c r="I3928" t="s">
        <v>35</v>
      </c>
    </row>
    <row r="3929" spans="1:9" x14ac:dyDescent="0.3">
      <c r="A3929">
        <v>1197831</v>
      </c>
      <c r="B3929" s="16">
        <v>44308</v>
      </c>
      <c r="C3929" t="s">
        <v>19</v>
      </c>
      <c r="D3929">
        <v>271</v>
      </c>
      <c r="E3929">
        <v>11924</v>
      </c>
      <c r="F3929">
        <v>6081.24</v>
      </c>
      <c r="G3929" t="s">
        <v>27</v>
      </c>
      <c r="H3929" t="s">
        <v>55</v>
      </c>
      <c r="I3929" t="s">
        <v>56</v>
      </c>
    </row>
    <row r="3930" spans="1:9" x14ac:dyDescent="0.3">
      <c r="A3930">
        <v>1197831</v>
      </c>
      <c r="B3930" s="16">
        <v>44308</v>
      </c>
      <c r="C3930" t="s">
        <v>19</v>
      </c>
      <c r="D3930">
        <v>233</v>
      </c>
      <c r="E3930">
        <v>12582</v>
      </c>
      <c r="F3930">
        <v>7171.74</v>
      </c>
      <c r="G3930" t="s">
        <v>27</v>
      </c>
      <c r="H3930" t="s">
        <v>55</v>
      </c>
      <c r="I3930" t="s">
        <v>56</v>
      </c>
    </row>
    <row r="3931" spans="1:9" x14ac:dyDescent="0.3">
      <c r="A3931">
        <v>1185731</v>
      </c>
      <c r="B3931" s="16">
        <v>44308</v>
      </c>
      <c r="C3931" t="s">
        <v>21</v>
      </c>
      <c r="D3931">
        <v>100</v>
      </c>
      <c r="E3931">
        <v>45000</v>
      </c>
      <c r="F3931">
        <v>18000</v>
      </c>
      <c r="G3931" t="s">
        <v>48</v>
      </c>
      <c r="H3931" t="s">
        <v>98</v>
      </c>
      <c r="I3931" t="s">
        <v>99</v>
      </c>
    </row>
    <row r="3932" spans="1:9" x14ac:dyDescent="0.3">
      <c r="A3932">
        <v>1185731</v>
      </c>
      <c r="B3932" s="16">
        <v>44308</v>
      </c>
      <c r="C3932" t="s">
        <v>22</v>
      </c>
      <c r="D3932">
        <v>125</v>
      </c>
      <c r="E3932">
        <v>62500</v>
      </c>
      <c r="F3932">
        <v>21875</v>
      </c>
      <c r="G3932" t="s">
        <v>48</v>
      </c>
      <c r="H3932" t="s">
        <v>98</v>
      </c>
      <c r="I3932" t="s">
        <v>99</v>
      </c>
    </row>
    <row r="3933" spans="1:9" x14ac:dyDescent="0.3">
      <c r="A3933">
        <v>1185731</v>
      </c>
      <c r="B3933" s="16">
        <v>44308</v>
      </c>
      <c r="C3933" t="s">
        <v>20</v>
      </c>
      <c r="D3933">
        <v>175</v>
      </c>
      <c r="E3933">
        <v>70000</v>
      </c>
      <c r="F3933">
        <v>28000</v>
      </c>
      <c r="G3933" t="s">
        <v>48</v>
      </c>
      <c r="H3933" t="s">
        <v>98</v>
      </c>
      <c r="I3933" t="s">
        <v>99</v>
      </c>
    </row>
    <row r="3934" spans="1:9" x14ac:dyDescent="0.3">
      <c r="A3934">
        <v>1185731</v>
      </c>
      <c r="B3934" s="16">
        <v>44308</v>
      </c>
      <c r="C3934" t="s">
        <v>19</v>
      </c>
      <c r="D3934">
        <v>175</v>
      </c>
      <c r="E3934">
        <v>78750</v>
      </c>
      <c r="F3934">
        <v>27562.5</v>
      </c>
      <c r="G3934" t="s">
        <v>48</v>
      </c>
      <c r="H3934" t="s">
        <v>98</v>
      </c>
      <c r="I3934" t="s">
        <v>99</v>
      </c>
    </row>
    <row r="3935" spans="1:9" x14ac:dyDescent="0.3">
      <c r="A3935">
        <v>1185731</v>
      </c>
      <c r="B3935" s="16">
        <v>44308</v>
      </c>
      <c r="C3935" t="s">
        <v>23</v>
      </c>
      <c r="D3935">
        <v>250</v>
      </c>
      <c r="E3935">
        <v>100000</v>
      </c>
      <c r="F3935">
        <v>40000</v>
      </c>
      <c r="G3935" t="s">
        <v>48</v>
      </c>
      <c r="H3935" t="s">
        <v>98</v>
      </c>
      <c r="I3935" t="s">
        <v>99</v>
      </c>
    </row>
    <row r="3936" spans="1:9" x14ac:dyDescent="0.3">
      <c r="A3936">
        <v>1185731</v>
      </c>
      <c r="B3936" s="16">
        <v>44308</v>
      </c>
      <c r="C3936" t="s">
        <v>17</v>
      </c>
      <c r="D3936">
        <v>475</v>
      </c>
      <c r="E3936">
        <v>213750</v>
      </c>
      <c r="F3936">
        <v>85500</v>
      </c>
      <c r="G3936" t="s">
        <v>48</v>
      </c>
      <c r="H3936" t="s">
        <v>98</v>
      </c>
      <c r="I3936" t="s">
        <v>99</v>
      </c>
    </row>
    <row r="3937" spans="1:9" x14ac:dyDescent="0.3">
      <c r="A3937">
        <v>1189833</v>
      </c>
      <c r="B3937" s="16">
        <v>44308</v>
      </c>
      <c r="C3937" t="s">
        <v>21</v>
      </c>
      <c r="D3937">
        <v>625</v>
      </c>
      <c r="E3937">
        <v>281250</v>
      </c>
      <c r="F3937">
        <v>98437.5</v>
      </c>
      <c r="G3937" t="s">
        <v>31</v>
      </c>
      <c r="H3937" t="s">
        <v>32</v>
      </c>
      <c r="I3937" t="s">
        <v>35</v>
      </c>
    </row>
    <row r="3938" spans="1:9" x14ac:dyDescent="0.3">
      <c r="A3938">
        <v>1197831</v>
      </c>
      <c r="B3938" s="16">
        <v>44308</v>
      </c>
      <c r="C3938" t="s">
        <v>19</v>
      </c>
      <c r="D3938">
        <v>775</v>
      </c>
      <c r="E3938">
        <v>426250.00000000006</v>
      </c>
      <c r="F3938">
        <v>191812.5</v>
      </c>
      <c r="G3938" t="s">
        <v>27</v>
      </c>
      <c r="H3938" t="s">
        <v>55</v>
      </c>
      <c r="I3938" t="s">
        <v>56</v>
      </c>
    </row>
    <row r="3939" spans="1:9" x14ac:dyDescent="0.3">
      <c r="A3939">
        <v>1185732</v>
      </c>
      <c r="B3939" s="16">
        <v>44309</v>
      </c>
      <c r="C3939" t="s">
        <v>22</v>
      </c>
      <c r="D3939">
        <v>39</v>
      </c>
      <c r="E3939">
        <v>1950</v>
      </c>
      <c r="F3939">
        <v>819</v>
      </c>
      <c r="G3939" t="s">
        <v>31</v>
      </c>
      <c r="H3939" t="s">
        <v>86</v>
      </c>
      <c r="I3939" t="s">
        <v>87</v>
      </c>
    </row>
    <row r="3940" spans="1:9" x14ac:dyDescent="0.3">
      <c r="A3940">
        <v>1185732</v>
      </c>
      <c r="B3940" s="16">
        <v>44309</v>
      </c>
      <c r="C3940" t="s">
        <v>22</v>
      </c>
      <c r="D3940">
        <v>47</v>
      </c>
      <c r="E3940">
        <v>2021</v>
      </c>
      <c r="F3940">
        <v>687.14</v>
      </c>
      <c r="G3940" t="s">
        <v>31</v>
      </c>
      <c r="H3940" t="s">
        <v>86</v>
      </c>
      <c r="I3940" t="s">
        <v>87</v>
      </c>
    </row>
    <row r="3941" spans="1:9" x14ac:dyDescent="0.3">
      <c r="A3941">
        <v>1185732</v>
      </c>
      <c r="B3941" s="16">
        <v>44309</v>
      </c>
      <c r="C3941" t="s">
        <v>21</v>
      </c>
      <c r="D3941">
        <v>78</v>
      </c>
      <c r="E3941">
        <v>3120</v>
      </c>
      <c r="F3941">
        <v>1248</v>
      </c>
      <c r="G3941" t="s">
        <v>31</v>
      </c>
      <c r="H3941" t="s">
        <v>86</v>
      </c>
      <c r="I3941" t="s">
        <v>87</v>
      </c>
    </row>
    <row r="3942" spans="1:9" x14ac:dyDescent="0.3">
      <c r="A3942">
        <v>1185732</v>
      </c>
      <c r="B3942" s="16">
        <v>44309</v>
      </c>
      <c r="C3942" t="s">
        <v>19</v>
      </c>
      <c r="D3942">
        <v>90</v>
      </c>
      <c r="E3942">
        <v>3330</v>
      </c>
      <c r="F3942">
        <v>1465.2</v>
      </c>
      <c r="G3942" t="s">
        <v>31</v>
      </c>
      <c r="H3942" t="s">
        <v>86</v>
      </c>
      <c r="I3942" t="s">
        <v>87</v>
      </c>
    </row>
    <row r="3943" spans="1:9" x14ac:dyDescent="0.3">
      <c r="A3943">
        <v>1185732</v>
      </c>
      <c r="B3943" s="16">
        <v>44309</v>
      </c>
      <c r="C3943" t="s">
        <v>21</v>
      </c>
      <c r="D3943">
        <v>75</v>
      </c>
      <c r="E3943">
        <v>3450</v>
      </c>
      <c r="F3943">
        <v>1725</v>
      </c>
      <c r="G3943" t="s">
        <v>31</v>
      </c>
      <c r="H3943" t="s">
        <v>86</v>
      </c>
      <c r="I3943" t="s">
        <v>87</v>
      </c>
    </row>
    <row r="3944" spans="1:9" x14ac:dyDescent="0.3">
      <c r="A3944">
        <v>1185732</v>
      </c>
      <c r="B3944" s="16">
        <v>44309</v>
      </c>
      <c r="C3944" t="s">
        <v>19</v>
      </c>
      <c r="D3944">
        <v>90</v>
      </c>
      <c r="E3944">
        <v>4770</v>
      </c>
      <c r="F3944">
        <v>2385</v>
      </c>
      <c r="G3944" t="s">
        <v>31</v>
      </c>
      <c r="H3944" t="s">
        <v>86</v>
      </c>
      <c r="I3944" t="s">
        <v>87</v>
      </c>
    </row>
    <row r="3945" spans="1:9" x14ac:dyDescent="0.3">
      <c r="A3945">
        <v>1185732</v>
      </c>
      <c r="B3945" s="16">
        <v>44309</v>
      </c>
      <c r="C3945" t="s">
        <v>20</v>
      </c>
      <c r="D3945">
        <v>102</v>
      </c>
      <c r="E3945">
        <v>5100</v>
      </c>
      <c r="F3945">
        <v>2550</v>
      </c>
      <c r="G3945" t="s">
        <v>31</v>
      </c>
      <c r="H3945" t="s">
        <v>86</v>
      </c>
      <c r="I3945" t="s">
        <v>87</v>
      </c>
    </row>
    <row r="3946" spans="1:9" x14ac:dyDescent="0.3">
      <c r="A3946">
        <v>1185732</v>
      </c>
      <c r="B3946" s="16">
        <v>44309</v>
      </c>
      <c r="C3946" t="s">
        <v>20</v>
      </c>
      <c r="D3946">
        <v>123</v>
      </c>
      <c r="E3946">
        <v>5166</v>
      </c>
      <c r="F3946">
        <v>1911.42</v>
      </c>
      <c r="G3946" t="s">
        <v>31</v>
      </c>
      <c r="H3946" t="s">
        <v>86</v>
      </c>
      <c r="I3946" t="s">
        <v>87</v>
      </c>
    </row>
    <row r="3947" spans="1:9" x14ac:dyDescent="0.3">
      <c r="A3947">
        <v>1185732</v>
      </c>
      <c r="B3947" s="16">
        <v>44309</v>
      </c>
      <c r="C3947" t="s">
        <v>23</v>
      </c>
      <c r="D3947">
        <v>111</v>
      </c>
      <c r="E3947">
        <v>5439</v>
      </c>
      <c r="F3947">
        <v>1631.7</v>
      </c>
      <c r="G3947" t="s">
        <v>31</v>
      </c>
      <c r="H3947" t="s">
        <v>86</v>
      </c>
      <c r="I3947" t="s">
        <v>87</v>
      </c>
    </row>
    <row r="3948" spans="1:9" x14ac:dyDescent="0.3">
      <c r="A3948">
        <v>1189833</v>
      </c>
      <c r="B3948" s="16">
        <v>44309</v>
      </c>
      <c r="C3948" t="s">
        <v>22</v>
      </c>
      <c r="D3948">
        <v>125</v>
      </c>
      <c r="E3948">
        <v>5625</v>
      </c>
      <c r="F3948">
        <v>3881.2500000000005</v>
      </c>
      <c r="G3948" t="s">
        <v>31</v>
      </c>
      <c r="H3948" t="s">
        <v>32</v>
      </c>
      <c r="I3948" t="s">
        <v>35</v>
      </c>
    </row>
    <row r="3949" spans="1:9" x14ac:dyDescent="0.3">
      <c r="A3949">
        <v>1185732</v>
      </c>
      <c r="B3949" s="16">
        <v>44309</v>
      </c>
      <c r="C3949" t="s">
        <v>17</v>
      </c>
      <c r="D3949">
        <v>130</v>
      </c>
      <c r="E3949">
        <v>6240</v>
      </c>
      <c r="F3949">
        <v>2807.9999999999995</v>
      </c>
      <c r="G3949" t="s">
        <v>31</v>
      </c>
      <c r="H3949" t="s">
        <v>86</v>
      </c>
      <c r="I3949" t="s">
        <v>87</v>
      </c>
    </row>
    <row r="3950" spans="1:9" x14ac:dyDescent="0.3">
      <c r="A3950">
        <v>1185732</v>
      </c>
      <c r="B3950" s="16">
        <v>44309</v>
      </c>
      <c r="C3950" t="s">
        <v>23</v>
      </c>
      <c r="D3950">
        <v>94</v>
      </c>
      <c r="E3950">
        <v>6298</v>
      </c>
      <c r="F3950">
        <v>2267.2799999999997</v>
      </c>
      <c r="G3950" t="s">
        <v>31</v>
      </c>
      <c r="H3950" t="s">
        <v>86</v>
      </c>
      <c r="I3950" t="s">
        <v>87</v>
      </c>
    </row>
    <row r="3951" spans="1:9" x14ac:dyDescent="0.3">
      <c r="A3951">
        <v>1189833</v>
      </c>
      <c r="B3951" s="16">
        <v>44309</v>
      </c>
      <c r="C3951" t="s">
        <v>22</v>
      </c>
      <c r="D3951">
        <v>165</v>
      </c>
      <c r="E3951">
        <v>6435</v>
      </c>
      <c r="F3951">
        <v>3861.0000000000005</v>
      </c>
      <c r="G3951" t="s">
        <v>31</v>
      </c>
      <c r="H3951" t="s">
        <v>32</v>
      </c>
      <c r="I3951" t="s">
        <v>35</v>
      </c>
    </row>
    <row r="3952" spans="1:9" x14ac:dyDescent="0.3">
      <c r="A3952">
        <v>1185732</v>
      </c>
      <c r="B3952" s="16">
        <v>44309</v>
      </c>
      <c r="C3952" t="s">
        <v>17</v>
      </c>
      <c r="D3952">
        <v>175</v>
      </c>
      <c r="E3952">
        <v>7000</v>
      </c>
      <c r="F3952">
        <v>2660</v>
      </c>
      <c r="G3952" t="s">
        <v>31</v>
      </c>
      <c r="H3952" t="s">
        <v>86</v>
      </c>
      <c r="I3952" t="s">
        <v>87</v>
      </c>
    </row>
    <row r="3953" spans="1:9" x14ac:dyDescent="0.3">
      <c r="A3953">
        <v>1197831</v>
      </c>
      <c r="B3953" s="16">
        <v>44309</v>
      </c>
      <c r="C3953" t="s">
        <v>20</v>
      </c>
      <c r="D3953">
        <v>314</v>
      </c>
      <c r="E3953">
        <v>12246</v>
      </c>
      <c r="F3953">
        <v>5755.62</v>
      </c>
      <c r="G3953" t="s">
        <v>27</v>
      </c>
      <c r="H3953" t="s">
        <v>55</v>
      </c>
      <c r="I3953" t="s">
        <v>56</v>
      </c>
    </row>
    <row r="3954" spans="1:9" x14ac:dyDescent="0.3">
      <c r="A3954">
        <v>1197831</v>
      </c>
      <c r="B3954" s="16">
        <v>44309</v>
      </c>
      <c r="C3954" t="s">
        <v>20</v>
      </c>
      <c r="D3954">
        <v>285</v>
      </c>
      <c r="E3954">
        <v>13110</v>
      </c>
      <c r="F3954">
        <v>7866</v>
      </c>
      <c r="G3954" t="s">
        <v>27</v>
      </c>
      <c r="H3954" t="s">
        <v>55</v>
      </c>
      <c r="I3954" t="s">
        <v>56</v>
      </c>
    </row>
    <row r="3955" spans="1:9" x14ac:dyDescent="0.3">
      <c r="A3955">
        <v>1185732</v>
      </c>
      <c r="B3955" s="16">
        <v>44309</v>
      </c>
      <c r="C3955" t="s">
        <v>22</v>
      </c>
      <c r="D3955">
        <v>150</v>
      </c>
      <c r="E3955">
        <v>82500.000000000015</v>
      </c>
      <c r="F3955">
        <v>24750.000000000004</v>
      </c>
      <c r="G3955" t="s">
        <v>31</v>
      </c>
      <c r="H3955" t="s">
        <v>86</v>
      </c>
      <c r="I3955" t="s">
        <v>87</v>
      </c>
    </row>
    <row r="3956" spans="1:9" x14ac:dyDescent="0.3">
      <c r="A3956">
        <v>1185732</v>
      </c>
      <c r="B3956" s="16">
        <v>44309</v>
      </c>
      <c r="C3956" t="s">
        <v>21</v>
      </c>
      <c r="D3956">
        <v>250</v>
      </c>
      <c r="E3956">
        <v>125000</v>
      </c>
      <c r="F3956">
        <v>43750</v>
      </c>
      <c r="G3956" t="s">
        <v>31</v>
      </c>
      <c r="H3956" t="s">
        <v>86</v>
      </c>
      <c r="I3956" t="s">
        <v>87</v>
      </c>
    </row>
    <row r="3957" spans="1:9" x14ac:dyDescent="0.3">
      <c r="A3957">
        <v>1185732</v>
      </c>
      <c r="B3957" s="16">
        <v>44309</v>
      </c>
      <c r="C3957" t="s">
        <v>19</v>
      </c>
      <c r="D3957">
        <v>300</v>
      </c>
      <c r="E3957">
        <v>165000.00000000003</v>
      </c>
      <c r="F3957">
        <v>66000.000000000015</v>
      </c>
      <c r="G3957" t="s">
        <v>31</v>
      </c>
      <c r="H3957" t="s">
        <v>86</v>
      </c>
      <c r="I3957" t="s">
        <v>87</v>
      </c>
    </row>
    <row r="3958" spans="1:9" x14ac:dyDescent="0.3">
      <c r="A3958">
        <v>1185732</v>
      </c>
      <c r="B3958" s="16">
        <v>44309</v>
      </c>
      <c r="C3958" t="s">
        <v>20</v>
      </c>
      <c r="D3958">
        <v>350</v>
      </c>
      <c r="E3958">
        <v>192500.00000000003</v>
      </c>
      <c r="F3958">
        <v>67375</v>
      </c>
      <c r="G3958" t="s">
        <v>31</v>
      </c>
      <c r="H3958" t="s">
        <v>86</v>
      </c>
      <c r="I3958" t="s">
        <v>87</v>
      </c>
    </row>
    <row r="3959" spans="1:9" x14ac:dyDescent="0.3">
      <c r="A3959">
        <v>1185732</v>
      </c>
      <c r="B3959" s="16">
        <v>44309</v>
      </c>
      <c r="C3959" t="s">
        <v>23</v>
      </c>
      <c r="D3959">
        <v>325</v>
      </c>
      <c r="E3959">
        <v>227500</v>
      </c>
      <c r="F3959">
        <v>56875</v>
      </c>
      <c r="G3959" t="s">
        <v>31</v>
      </c>
      <c r="H3959" t="s">
        <v>86</v>
      </c>
      <c r="I3959" t="s">
        <v>87</v>
      </c>
    </row>
    <row r="3960" spans="1:9" x14ac:dyDescent="0.3">
      <c r="A3960">
        <v>1185732</v>
      </c>
      <c r="B3960" s="16">
        <v>44309</v>
      </c>
      <c r="C3960" t="s">
        <v>17</v>
      </c>
      <c r="D3960">
        <v>500</v>
      </c>
      <c r="E3960">
        <v>250000</v>
      </c>
      <c r="F3960">
        <v>87500</v>
      </c>
      <c r="G3960" t="s">
        <v>31</v>
      </c>
      <c r="H3960" t="s">
        <v>86</v>
      </c>
      <c r="I3960" t="s">
        <v>87</v>
      </c>
    </row>
    <row r="3961" spans="1:9" x14ac:dyDescent="0.3">
      <c r="A3961">
        <v>1189833</v>
      </c>
      <c r="B3961" s="16">
        <v>44309</v>
      </c>
      <c r="C3961" t="s">
        <v>22</v>
      </c>
      <c r="D3961">
        <v>500</v>
      </c>
      <c r="E3961">
        <v>250000</v>
      </c>
      <c r="F3961">
        <v>137500</v>
      </c>
      <c r="G3961" t="s">
        <v>31</v>
      </c>
      <c r="H3961" t="s">
        <v>32</v>
      </c>
      <c r="I3961" t="s">
        <v>35</v>
      </c>
    </row>
    <row r="3962" spans="1:9" x14ac:dyDescent="0.3">
      <c r="A3962">
        <v>1197831</v>
      </c>
      <c r="B3962" s="16">
        <v>44309</v>
      </c>
      <c r="C3962" t="s">
        <v>20</v>
      </c>
      <c r="D3962">
        <v>950</v>
      </c>
      <c r="E3962">
        <v>475000</v>
      </c>
      <c r="F3962">
        <v>213749.99999999997</v>
      </c>
      <c r="G3962" t="s">
        <v>27</v>
      </c>
      <c r="H3962" t="s">
        <v>55</v>
      </c>
      <c r="I3962" t="s">
        <v>56</v>
      </c>
    </row>
    <row r="3963" spans="1:9" x14ac:dyDescent="0.3">
      <c r="A3963">
        <v>1128299</v>
      </c>
      <c r="B3963" s="16">
        <v>44310</v>
      </c>
      <c r="C3963" t="s">
        <v>22</v>
      </c>
      <c r="D3963">
        <v>39</v>
      </c>
      <c r="E3963">
        <v>1404</v>
      </c>
      <c r="F3963">
        <v>589.68000000000006</v>
      </c>
      <c r="G3963" t="s">
        <v>31</v>
      </c>
      <c r="H3963" t="s">
        <v>80</v>
      </c>
      <c r="I3963" t="s">
        <v>63</v>
      </c>
    </row>
    <row r="3964" spans="1:9" x14ac:dyDescent="0.3">
      <c r="A3964">
        <v>1185732</v>
      </c>
      <c r="B3964" s="16">
        <v>44310</v>
      </c>
      <c r="C3964" t="s">
        <v>22</v>
      </c>
      <c r="D3964">
        <v>40</v>
      </c>
      <c r="E3964">
        <v>1600</v>
      </c>
      <c r="F3964">
        <v>672.00000000000011</v>
      </c>
      <c r="G3964" t="s">
        <v>48</v>
      </c>
      <c r="H3964" t="s">
        <v>72</v>
      </c>
      <c r="I3964" t="s">
        <v>73</v>
      </c>
    </row>
    <row r="3965" spans="1:9" x14ac:dyDescent="0.3">
      <c r="A3965">
        <v>1185732</v>
      </c>
      <c r="B3965" s="16">
        <v>44310</v>
      </c>
      <c r="C3965" t="s">
        <v>22</v>
      </c>
      <c r="D3965">
        <v>35</v>
      </c>
      <c r="E3965">
        <v>1715</v>
      </c>
      <c r="F3965">
        <v>874.65</v>
      </c>
      <c r="G3965" t="s">
        <v>48</v>
      </c>
      <c r="H3965" t="s">
        <v>72</v>
      </c>
      <c r="I3965" t="s">
        <v>73</v>
      </c>
    </row>
    <row r="3966" spans="1:9" x14ac:dyDescent="0.3">
      <c r="A3966">
        <v>1128299</v>
      </c>
      <c r="B3966" s="16">
        <v>44310</v>
      </c>
      <c r="C3966" t="s">
        <v>22</v>
      </c>
      <c r="D3966">
        <v>36</v>
      </c>
      <c r="E3966">
        <v>1728</v>
      </c>
      <c r="F3966">
        <v>864</v>
      </c>
      <c r="G3966" t="s">
        <v>31</v>
      </c>
      <c r="H3966" t="s">
        <v>80</v>
      </c>
      <c r="I3966" t="s">
        <v>63</v>
      </c>
    </row>
    <row r="3967" spans="1:9" x14ac:dyDescent="0.3">
      <c r="A3967">
        <v>1185732</v>
      </c>
      <c r="B3967" s="16">
        <v>44310</v>
      </c>
      <c r="C3967" t="s">
        <v>21</v>
      </c>
      <c r="D3967">
        <v>68</v>
      </c>
      <c r="E3967">
        <v>2176</v>
      </c>
      <c r="F3967">
        <v>913.92</v>
      </c>
      <c r="G3967" t="s">
        <v>48</v>
      </c>
      <c r="H3967" t="s">
        <v>72</v>
      </c>
      <c r="I3967" t="s">
        <v>73</v>
      </c>
    </row>
    <row r="3968" spans="1:9" x14ac:dyDescent="0.3">
      <c r="A3968">
        <v>1185732</v>
      </c>
      <c r="B3968" s="16">
        <v>44310</v>
      </c>
      <c r="C3968" t="s">
        <v>21</v>
      </c>
      <c r="D3968">
        <v>56</v>
      </c>
      <c r="E3968">
        <v>2352</v>
      </c>
      <c r="F3968">
        <v>1105.4399999999998</v>
      </c>
      <c r="G3968" t="s">
        <v>48</v>
      </c>
      <c r="H3968" t="s">
        <v>72</v>
      </c>
      <c r="I3968" t="s">
        <v>73</v>
      </c>
    </row>
    <row r="3969" spans="1:9" x14ac:dyDescent="0.3">
      <c r="A3969">
        <v>1128299</v>
      </c>
      <c r="B3969" s="16">
        <v>44310</v>
      </c>
      <c r="C3969" t="s">
        <v>21</v>
      </c>
      <c r="D3969">
        <v>70</v>
      </c>
      <c r="E3969">
        <v>2380</v>
      </c>
      <c r="F3969">
        <v>880.6</v>
      </c>
      <c r="G3969" t="s">
        <v>31</v>
      </c>
      <c r="H3969" t="s">
        <v>80</v>
      </c>
      <c r="I3969" t="s">
        <v>63</v>
      </c>
    </row>
    <row r="3970" spans="1:9" x14ac:dyDescent="0.3">
      <c r="A3970">
        <v>1128299</v>
      </c>
      <c r="B3970" s="16">
        <v>44310</v>
      </c>
      <c r="C3970" t="s">
        <v>21</v>
      </c>
      <c r="D3970">
        <v>63</v>
      </c>
      <c r="E3970">
        <v>2583</v>
      </c>
      <c r="F3970">
        <v>1291.5</v>
      </c>
      <c r="G3970" t="s">
        <v>31</v>
      </c>
      <c r="H3970" t="s">
        <v>80</v>
      </c>
      <c r="I3970" t="s">
        <v>63</v>
      </c>
    </row>
    <row r="3971" spans="1:9" x14ac:dyDescent="0.3">
      <c r="A3971">
        <v>1128299</v>
      </c>
      <c r="B3971" s="16">
        <v>44310</v>
      </c>
      <c r="C3971" t="s">
        <v>19</v>
      </c>
      <c r="D3971">
        <v>88</v>
      </c>
      <c r="E3971">
        <v>3432</v>
      </c>
      <c r="F3971">
        <v>1407.12</v>
      </c>
      <c r="G3971" t="s">
        <v>31</v>
      </c>
      <c r="H3971" t="s">
        <v>80</v>
      </c>
      <c r="I3971" t="s">
        <v>63</v>
      </c>
    </row>
    <row r="3972" spans="1:9" x14ac:dyDescent="0.3">
      <c r="A3972">
        <v>1185732</v>
      </c>
      <c r="B3972" s="16">
        <v>44310</v>
      </c>
      <c r="C3972" t="s">
        <v>19</v>
      </c>
      <c r="D3972">
        <v>85</v>
      </c>
      <c r="E3972">
        <v>3740</v>
      </c>
      <c r="F3972">
        <v>1533.3999999999999</v>
      </c>
      <c r="G3972" t="s">
        <v>48</v>
      </c>
      <c r="H3972" t="s">
        <v>72</v>
      </c>
      <c r="I3972" t="s">
        <v>73</v>
      </c>
    </row>
    <row r="3973" spans="1:9" x14ac:dyDescent="0.3">
      <c r="A3973">
        <v>1185732</v>
      </c>
      <c r="B3973" s="16">
        <v>44310</v>
      </c>
      <c r="C3973" t="s">
        <v>19</v>
      </c>
      <c r="D3973">
        <v>69</v>
      </c>
      <c r="E3973">
        <v>4071</v>
      </c>
      <c r="F3973">
        <v>1954.08</v>
      </c>
      <c r="G3973" t="s">
        <v>48</v>
      </c>
      <c r="H3973" t="s">
        <v>72</v>
      </c>
      <c r="I3973" t="s">
        <v>73</v>
      </c>
    </row>
    <row r="3974" spans="1:9" x14ac:dyDescent="0.3">
      <c r="A3974">
        <v>1185732</v>
      </c>
      <c r="B3974" s="16">
        <v>44310</v>
      </c>
      <c r="C3974" t="s">
        <v>23</v>
      </c>
      <c r="D3974">
        <v>90</v>
      </c>
      <c r="E3974">
        <v>4230</v>
      </c>
      <c r="F3974">
        <v>1522.8</v>
      </c>
      <c r="G3974" t="s">
        <v>48</v>
      </c>
      <c r="H3974" t="s">
        <v>72</v>
      </c>
      <c r="I3974" t="s">
        <v>73</v>
      </c>
    </row>
    <row r="3975" spans="1:9" x14ac:dyDescent="0.3">
      <c r="A3975">
        <v>1128299</v>
      </c>
      <c r="B3975" s="16">
        <v>44310</v>
      </c>
      <c r="C3975" t="s">
        <v>23</v>
      </c>
      <c r="D3975">
        <v>90</v>
      </c>
      <c r="E3975">
        <v>4410</v>
      </c>
      <c r="F3975">
        <v>1499.3999999999999</v>
      </c>
      <c r="G3975" t="s">
        <v>31</v>
      </c>
      <c r="H3975" t="s">
        <v>80</v>
      </c>
      <c r="I3975" t="s">
        <v>63</v>
      </c>
    </row>
    <row r="3976" spans="1:9" x14ac:dyDescent="0.3">
      <c r="A3976">
        <v>1128299</v>
      </c>
      <c r="B3976" s="16">
        <v>44310</v>
      </c>
      <c r="C3976" t="s">
        <v>19</v>
      </c>
      <c r="D3976">
        <v>83</v>
      </c>
      <c r="E3976">
        <v>4482</v>
      </c>
      <c r="F3976">
        <v>2196.1799999999998</v>
      </c>
      <c r="G3976" t="s">
        <v>31</v>
      </c>
      <c r="H3976" t="s">
        <v>80</v>
      </c>
      <c r="I3976" t="s">
        <v>63</v>
      </c>
    </row>
    <row r="3977" spans="1:9" x14ac:dyDescent="0.3">
      <c r="A3977">
        <v>1185732</v>
      </c>
      <c r="B3977" s="16">
        <v>44310</v>
      </c>
      <c r="C3977" t="s">
        <v>20</v>
      </c>
      <c r="D3977">
        <v>114</v>
      </c>
      <c r="E3977">
        <v>4674</v>
      </c>
      <c r="F3977">
        <v>1729.3799999999999</v>
      </c>
      <c r="G3977" t="s">
        <v>48</v>
      </c>
      <c r="H3977" t="s">
        <v>72</v>
      </c>
      <c r="I3977" t="s">
        <v>73</v>
      </c>
    </row>
    <row r="3978" spans="1:9" x14ac:dyDescent="0.3">
      <c r="A3978">
        <v>1128299</v>
      </c>
      <c r="B3978" s="16">
        <v>44310</v>
      </c>
      <c r="C3978" t="s">
        <v>20</v>
      </c>
      <c r="D3978">
        <v>85</v>
      </c>
      <c r="E3978">
        <v>4675</v>
      </c>
      <c r="F3978">
        <v>2244</v>
      </c>
      <c r="G3978" t="s">
        <v>31</v>
      </c>
      <c r="H3978" t="s">
        <v>80</v>
      </c>
      <c r="I3978" t="s">
        <v>63</v>
      </c>
    </row>
    <row r="3979" spans="1:9" x14ac:dyDescent="0.3">
      <c r="A3979">
        <v>1185732</v>
      </c>
      <c r="B3979" s="16">
        <v>44310</v>
      </c>
      <c r="C3979" t="s">
        <v>20</v>
      </c>
      <c r="D3979">
        <v>85</v>
      </c>
      <c r="E3979">
        <v>4845</v>
      </c>
      <c r="F3979">
        <v>2374.0500000000002</v>
      </c>
      <c r="G3979" t="s">
        <v>48</v>
      </c>
      <c r="H3979" t="s">
        <v>72</v>
      </c>
      <c r="I3979" t="s">
        <v>73</v>
      </c>
    </row>
    <row r="3980" spans="1:9" x14ac:dyDescent="0.3">
      <c r="A3980">
        <v>1128299</v>
      </c>
      <c r="B3980" s="16">
        <v>44310</v>
      </c>
      <c r="C3980" t="s">
        <v>23</v>
      </c>
      <c r="D3980">
        <v>84</v>
      </c>
      <c r="E3980">
        <v>4956</v>
      </c>
      <c r="F3980">
        <v>2230.1999999999998</v>
      </c>
      <c r="G3980" t="s">
        <v>31</v>
      </c>
      <c r="H3980" t="s">
        <v>80</v>
      </c>
      <c r="I3980" t="s">
        <v>63</v>
      </c>
    </row>
    <row r="3981" spans="1:9" x14ac:dyDescent="0.3">
      <c r="A3981">
        <v>1185732</v>
      </c>
      <c r="B3981" s="16">
        <v>44310</v>
      </c>
      <c r="C3981" t="s">
        <v>23</v>
      </c>
      <c r="D3981">
        <v>78</v>
      </c>
      <c r="E3981">
        <v>4992</v>
      </c>
      <c r="F3981">
        <v>2196.48</v>
      </c>
      <c r="G3981" t="s">
        <v>48</v>
      </c>
      <c r="H3981" t="s">
        <v>72</v>
      </c>
      <c r="I3981" t="s">
        <v>73</v>
      </c>
    </row>
    <row r="3982" spans="1:9" x14ac:dyDescent="0.3">
      <c r="A3982">
        <v>1197831</v>
      </c>
      <c r="B3982" s="16">
        <v>44310</v>
      </c>
      <c r="C3982" t="s">
        <v>21</v>
      </c>
      <c r="D3982">
        <v>162</v>
      </c>
      <c r="E3982">
        <v>5184</v>
      </c>
      <c r="F3982">
        <v>3058.5600000000004</v>
      </c>
      <c r="G3982" t="s">
        <v>27</v>
      </c>
      <c r="H3982" t="s">
        <v>55</v>
      </c>
      <c r="I3982" t="s">
        <v>56</v>
      </c>
    </row>
    <row r="3983" spans="1:9" x14ac:dyDescent="0.3">
      <c r="A3983">
        <v>1128299</v>
      </c>
      <c r="B3983" s="16">
        <v>44310</v>
      </c>
      <c r="C3983" t="s">
        <v>20</v>
      </c>
      <c r="D3983">
        <v>114</v>
      </c>
      <c r="E3983">
        <v>5358</v>
      </c>
      <c r="F3983">
        <v>2196.7799999999997</v>
      </c>
      <c r="G3983" t="s">
        <v>31</v>
      </c>
      <c r="H3983" t="s">
        <v>80</v>
      </c>
      <c r="I3983" t="s">
        <v>63</v>
      </c>
    </row>
    <row r="3984" spans="1:9" x14ac:dyDescent="0.3">
      <c r="A3984">
        <v>1197831</v>
      </c>
      <c r="B3984" s="16">
        <v>44310</v>
      </c>
      <c r="C3984" t="s">
        <v>21</v>
      </c>
      <c r="D3984">
        <v>133</v>
      </c>
      <c r="E3984">
        <v>5586</v>
      </c>
      <c r="F3984">
        <v>3854.34</v>
      </c>
      <c r="G3984" t="s">
        <v>27</v>
      </c>
      <c r="H3984" t="s">
        <v>55</v>
      </c>
      <c r="I3984" t="s">
        <v>56</v>
      </c>
    </row>
    <row r="3985" spans="1:9" x14ac:dyDescent="0.3">
      <c r="A3985">
        <v>1185732</v>
      </c>
      <c r="B3985" s="16">
        <v>44310</v>
      </c>
      <c r="C3985" t="s">
        <v>17</v>
      </c>
      <c r="D3985">
        <v>147</v>
      </c>
      <c r="E3985">
        <v>5586</v>
      </c>
      <c r="F3985">
        <v>2066.8200000000002</v>
      </c>
      <c r="G3985" t="s">
        <v>48</v>
      </c>
      <c r="H3985" t="s">
        <v>72</v>
      </c>
      <c r="I3985" t="s">
        <v>73</v>
      </c>
    </row>
    <row r="3986" spans="1:9" x14ac:dyDescent="0.3">
      <c r="A3986">
        <v>1128299</v>
      </c>
      <c r="B3986" s="16">
        <v>44310</v>
      </c>
      <c r="C3986" t="s">
        <v>17</v>
      </c>
      <c r="D3986">
        <v>124</v>
      </c>
      <c r="E3986">
        <v>6324</v>
      </c>
      <c r="F3986">
        <v>2909.04</v>
      </c>
      <c r="G3986" t="s">
        <v>31</v>
      </c>
      <c r="H3986" t="s">
        <v>80</v>
      </c>
      <c r="I3986" t="s">
        <v>63</v>
      </c>
    </row>
    <row r="3987" spans="1:9" x14ac:dyDescent="0.3">
      <c r="A3987">
        <v>1185732</v>
      </c>
      <c r="B3987" s="16">
        <v>44310</v>
      </c>
      <c r="C3987" t="s">
        <v>17</v>
      </c>
      <c r="D3987">
        <v>124</v>
      </c>
      <c r="E3987">
        <v>6448</v>
      </c>
      <c r="F3987">
        <v>3095.04</v>
      </c>
      <c r="G3987" t="s">
        <v>48</v>
      </c>
      <c r="H3987" t="s">
        <v>72</v>
      </c>
      <c r="I3987" t="s">
        <v>73</v>
      </c>
    </row>
    <row r="3988" spans="1:9" x14ac:dyDescent="0.3">
      <c r="A3988">
        <v>1128299</v>
      </c>
      <c r="B3988" s="16">
        <v>44310</v>
      </c>
      <c r="C3988" t="s">
        <v>17</v>
      </c>
      <c r="D3988">
        <v>166</v>
      </c>
      <c r="E3988">
        <v>7304</v>
      </c>
      <c r="F3988">
        <v>2848.5599999999995</v>
      </c>
      <c r="G3988" t="s">
        <v>31</v>
      </c>
      <c r="H3988" t="s">
        <v>80</v>
      </c>
      <c r="I3988" t="s">
        <v>63</v>
      </c>
    </row>
    <row r="3989" spans="1:9" x14ac:dyDescent="0.3">
      <c r="A3989">
        <v>1189833</v>
      </c>
      <c r="B3989" s="16">
        <v>44310</v>
      </c>
      <c r="C3989" t="s">
        <v>23</v>
      </c>
      <c r="D3989">
        <v>200</v>
      </c>
      <c r="E3989">
        <v>12000</v>
      </c>
      <c r="F3989">
        <v>3720</v>
      </c>
      <c r="G3989" t="s">
        <v>31</v>
      </c>
      <c r="H3989" t="s">
        <v>32</v>
      </c>
      <c r="I3989" t="s">
        <v>35</v>
      </c>
    </row>
    <row r="3990" spans="1:9" x14ac:dyDescent="0.3">
      <c r="A3990">
        <v>1189833</v>
      </c>
      <c r="B3990" s="16">
        <v>44310</v>
      </c>
      <c r="C3990" t="s">
        <v>23</v>
      </c>
      <c r="D3990">
        <v>264</v>
      </c>
      <c r="E3990">
        <v>12672</v>
      </c>
      <c r="F3990">
        <v>2787.84</v>
      </c>
      <c r="G3990" t="s">
        <v>31</v>
      </c>
      <c r="H3990" t="s">
        <v>32</v>
      </c>
      <c r="I3990" t="s">
        <v>35</v>
      </c>
    </row>
    <row r="3991" spans="1:9" x14ac:dyDescent="0.3">
      <c r="A3991">
        <v>1128299</v>
      </c>
      <c r="B3991" s="16">
        <v>44310</v>
      </c>
      <c r="C3991" t="s">
        <v>22</v>
      </c>
      <c r="D3991">
        <v>125</v>
      </c>
      <c r="E3991">
        <v>62500.000000000015</v>
      </c>
      <c r="F3991">
        <v>25000.000000000007</v>
      </c>
      <c r="G3991" t="s">
        <v>48</v>
      </c>
      <c r="H3991" t="s">
        <v>72</v>
      </c>
      <c r="I3991" t="s">
        <v>73</v>
      </c>
    </row>
    <row r="3992" spans="1:9" x14ac:dyDescent="0.3">
      <c r="A3992">
        <v>1185732</v>
      </c>
      <c r="B3992" s="16">
        <v>44310</v>
      </c>
      <c r="C3992" t="s">
        <v>22</v>
      </c>
      <c r="D3992">
        <v>125</v>
      </c>
      <c r="E3992">
        <v>62500.000000000015</v>
      </c>
      <c r="F3992">
        <v>25000.000000000007</v>
      </c>
      <c r="G3992" t="s">
        <v>31</v>
      </c>
      <c r="H3992" t="s">
        <v>80</v>
      </c>
      <c r="I3992" t="s">
        <v>63</v>
      </c>
    </row>
    <row r="3993" spans="1:9" x14ac:dyDescent="0.3">
      <c r="A3993">
        <v>1128299</v>
      </c>
      <c r="B3993" s="16">
        <v>44310</v>
      </c>
      <c r="C3993" t="s">
        <v>21</v>
      </c>
      <c r="D3993">
        <v>225</v>
      </c>
      <c r="E3993">
        <v>101250.00000000001</v>
      </c>
      <c r="F3993">
        <v>35437.5</v>
      </c>
      <c r="G3993" t="s">
        <v>48</v>
      </c>
      <c r="H3993" t="s">
        <v>72</v>
      </c>
      <c r="I3993" t="s">
        <v>73</v>
      </c>
    </row>
    <row r="3994" spans="1:9" x14ac:dyDescent="0.3">
      <c r="A3994">
        <v>1185732</v>
      </c>
      <c r="B3994" s="16">
        <v>44310</v>
      </c>
      <c r="C3994" t="s">
        <v>21</v>
      </c>
      <c r="D3994">
        <v>225</v>
      </c>
      <c r="E3994">
        <v>101250.00000000001</v>
      </c>
      <c r="F3994">
        <v>35437.5</v>
      </c>
      <c r="G3994" t="s">
        <v>31</v>
      </c>
      <c r="H3994" t="s">
        <v>80</v>
      </c>
      <c r="I3994" t="s">
        <v>63</v>
      </c>
    </row>
    <row r="3995" spans="1:9" x14ac:dyDescent="0.3">
      <c r="A3995">
        <v>1128299</v>
      </c>
      <c r="B3995" s="16">
        <v>44310</v>
      </c>
      <c r="C3995" t="s">
        <v>19</v>
      </c>
      <c r="D3995">
        <v>275</v>
      </c>
      <c r="E3995">
        <v>165000.00000000003</v>
      </c>
      <c r="F3995">
        <v>57750.000000000007</v>
      </c>
      <c r="G3995" t="s">
        <v>48</v>
      </c>
      <c r="H3995" t="s">
        <v>72</v>
      </c>
      <c r="I3995" t="s">
        <v>73</v>
      </c>
    </row>
    <row r="3996" spans="1:9" x14ac:dyDescent="0.3">
      <c r="A3996">
        <v>1185732</v>
      </c>
      <c r="B3996" s="16">
        <v>44310</v>
      </c>
      <c r="C3996" t="s">
        <v>19</v>
      </c>
      <c r="D3996">
        <v>275</v>
      </c>
      <c r="E3996">
        <v>165000.00000000003</v>
      </c>
      <c r="F3996">
        <v>57750.000000000007</v>
      </c>
      <c r="G3996" t="s">
        <v>31</v>
      </c>
      <c r="H3996" t="s">
        <v>80</v>
      </c>
      <c r="I3996" t="s">
        <v>63</v>
      </c>
    </row>
    <row r="3997" spans="1:9" x14ac:dyDescent="0.3">
      <c r="A3997">
        <v>1128299</v>
      </c>
      <c r="B3997" s="16">
        <v>44310</v>
      </c>
      <c r="C3997" t="s">
        <v>23</v>
      </c>
      <c r="D3997">
        <v>300</v>
      </c>
      <c r="E3997">
        <v>195000.00000000003</v>
      </c>
      <c r="F3997">
        <v>58500.000000000007</v>
      </c>
      <c r="G3997" t="s">
        <v>48</v>
      </c>
      <c r="H3997" t="s">
        <v>72</v>
      </c>
      <c r="I3997" t="s">
        <v>73</v>
      </c>
    </row>
    <row r="3998" spans="1:9" x14ac:dyDescent="0.3">
      <c r="A3998">
        <v>1185732</v>
      </c>
      <c r="B3998" s="16">
        <v>44310</v>
      </c>
      <c r="C3998" t="s">
        <v>23</v>
      </c>
      <c r="D3998">
        <v>300</v>
      </c>
      <c r="E3998">
        <v>195000.00000000003</v>
      </c>
      <c r="F3998">
        <v>58500.000000000007</v>
      </c>
      <c r="G3998" t="s">
        <v>31</v>
      </c>
      <c r="H3998" t="s">
        <v>80</v>
      </c>
      <c r="I3998" t="s">
        <v>63</v>
      </c>
    </row>
    <row r="3999" spans="1:9" x14ac:dyDescent="0.3">
      <c r="A3999">
        <v>1128299</v>
      </c>
      <c r="B3999" s="16">
        <v>44310</v>
      </c>
      <c r="C3999" t="s">
        <v>20</v>
      </c>
      <c r="D3999">
        <v>325</v>
      </c>
      <c r="E3999">
        <v>195000.00000000003</v>
      </c>
      <c r="F3999">
        <v>68250</v>
      </c>
      <c r="G3999" t="s">
        <v>48</v>
      </c>
      <c r="H3999" t="s">
        <v>72</v>
      </c>
      <c r="I3999" t="s">
        <v>73</v>
      </c>
    </row>
    <row r="4000" spans="1:9" x14ac:dyDescent="0.3">
      <c r="A4000">
        <v>1185732</v>
      </c>
      <c r="B4000" s="16">
        <v>44310</v>
      </c>
      <c r="C4000" t="s">
        <v>20</v>
      </c>
      <c r="D4000">
        <v>325</v>
      </c>
      <c r="E4000">
        <v>195000.00000000003</v>
      </c>
      <c r="F4000">
        <v>68250</v>
      </c>
      <c r="G4000" t="s">
        <v>31</v>
      </c>
      <c r="H4000" t="s">
        <v>80</v>
      </c>
      <c r="I4000" t="s">
        <v>63</v>
      </c>
    </row>
    <row r="4001" spans="1:9" x14ac:dyDescent="0.3">
      <c r="A4001">
        <v>1197831</v>
      </c>
      <c r="B4001" s="16">
        <v>44310</v>
      </c>
      <c r="C4001" t="s">
        <v>21</v>
      </c>
      <c r="D4001">
        <v>475</v>
      </c>
      <c r="E4001">
        <v>213750</v>
      </c>
      <c r="F4001">
        <v>117562.50000000001</v>
      </c>
      <c r="G4001" t="s">
        <v>27</v>
      </c>
      <c r="H4001" t="s">
        <v>55</v>
      </c>
      <c r="I4001" t="s">
        <v>56</v>
      </c>
    </row>
    <row r="4002" spans="1:9" x14ac:dyDescent="0.3">
      <c r="A4002">
        <v>1128299</v>
      </c>
      <c r="B4002" s="16">
        <v>44310</v>
      </c>
      <c r="C4002" t="s">
        <v>17</v>
      </c>
      <c r="D4002">
        <v>475</v>
      </c>
      <c r="E4002">
        <v>261250.00000000003</v>
      </c>
      <c r="F4002">
        <v>91437.5</v>
      </c>
      <c r="G4002" t="s">
        <v>48</v>
      </c>
      <c r="H4002" t="s">
        <v>72</v>
      </c>
      <c r="I4002" t="s">
        <v>73</v>
      </c>
    </row>
    <row r="4003" spans="1:9" x14ac:dyDescent="0.3">
      <c r="A4003">
        <v>1185732</v>
      </c>
      <c r="B4003" s="16">
        <v>44310</v>
      </c>
      <c r="C4003" t="s">
        <v>17</v>
      </c>
      <c r="D4003">
        <v>475</v>
      </c>
      <c r="E4003">
        <v>261250.00000000003</v>
      </c>
      <c r="F4003">
        <v>91437.5</v>
      </c>
      <c r="G4003" t="s">
        <v>31</v>
      </c>
      <c r="H4003" t="s">
        <v>80</v>
      </c>
      <c r="I4003" t="s">
        <v>63</v>
      </c>
    </row>
    <row r="4004" spans="1:9" x14ac:dyDescent="0.3">
      <c r="A4004">
        <v>1189833</v>
      </c>
      <c r="B4004" s="16">
        <v>44310</v>
      </c>
      <c r="C4004" t="s">
        <v>23</v>
      </c>
      <c r="D4004">
        <v>800</v>
      </c>
      <c r="E4004">
        <v>520000</v>
      </c>
      <c r="F4004">
        <v>104000</v>
      </c>
      <c r="G4004" t="s">
        <v>31</v>
      </c>
      <c r="H4004" t="s">
        <v>32</v>
      </c>
      <c r="I4004" t="s">
        <v>35</v>
      </c>
    </row>
    <row r="4005" spans="1:9" x14ac:dyDescent="0.3">
      <c r="A4005">
        <v>1197831</v>
      </c>
      <c r="B4005" s="16">
        <v>44311</v>
      </c>
      <c r="C4005" t="s">
        <v>22</v>
      </c>
      <c r="D4005">
        <v>143</v>
      </c>
      <c r="E4005">
        <v>5005</v>
      </c>
      <c r="F4005">
        <v>2252.25</v>
      </c>
      <c r="G4005" t="s">
        <v>27</v>
      </c>
      <c r="H4005" t="s">
        <v>55</v>
      </c>
      <c r="I4005" t="s">
        <v>56</v>
      </c>
    </row>
    <row r="4006" spans="1:9" x14ac:dyDescent="0.3">
      <c r="A4006">
        <v>1197831</v>
      </c>
      <c r="B4006" s="16">
        <v>44311</v>
      </c>
      <c r="C4006" t="s">
        <v>22</v>
      </c>
      <c r="D4006">
        <v>133</v>
      </c>
      <c r="E4006">
        <v>6517</v>
      </c>
      <c r="F4006">
        <v>3454.01</v>
      </c>
      <c r="G4006" t="s">
        <v>27</v>
      </c>
      <c r="H4006" t="s">
        <v>55</v>
      </c>
      <c r="I4006" t="s">
        <v>56</v>
      </c>
    </row>
    <row r="4007" spans="1:9" x14ac:dyDescent="0.3">
      <c r="A4007">
        <v>1189833</v>
      </c>
      <c r="B4007" s="16">
        <v>44311</v>
      </c>
      <c r="C4007" t="s">
        <v>17</v>
      </c>
      <c r="D4007">
        <v>285</v>
      </c>
      <c r="E4007">
        <v>8550</v>
      </c>
      <c r="F4007">
        <v>4018.5000000000005</v>
      </c>
      <c r="G4007" t="s">
        <v>31</v>
      </c>
      <c r="H4007" t="s">
        <v>32</v>
      </c>
      <c r="I4007" t="s">
        <v>35</v>
      </c>
    </row>
    <row r="4008" spans="1:9" x14ac:dyDescent="0.3">
      <c r="A4008">
        <v>1189833</v>
      </c>
      <c r="B4008" s="16">
        <v>44311</v>
      </c>
      <c r="C4008" t="s">
        <v>17</v>
      </c>
      <c r="D4008">
        <v>238</v>
      </c>
      <c r="E4008">
        <v>9758</v>
      </c>
      <c r="F4008">
        <v>4976.58</v>
      </c>
      <c r="G4008" t="s">
        <v>31</v>
      </c>
      <c r="H4008" t="s">
        <v>32</v>
      </c>
      <c r="I4008" t="s">
        <v>35</v>
      </c>
    </row>
    <row r="4009" spans="1:9" x14ac:dyDescent="0.3">
      <c r="A4009">
        <v>1197831</v>
      </c>
      <c r="B4009" s="16">
        <v>44311</v>
      </c>
      <c r="C4009" t="s">
        <v>22</v>
      </c>
      <c r="D4009">
        <v>475</v>
      </c>
      <c r="E4009">
        <v>237500</v>
      </c>
      <c r="F4009">
        <v>94999.999999999985</v>
      </c>
      <c r="G4009" t="s">
        <v>27</v>
      </c>
      <c r="H4009" t="s">
        <v>55</v>
      </c>
      <c r="I4009" t="s">
        <v>56</v>
      </c>
    </row>
    <row r="4010" spans="1:9" x14ac:dyDescent="0.3">
      <c r="A4010">
        <v>1189833</v>
      </c>
      <c r="B4010" s="16">
        <v>44311</v>
      </c>
      <c r="C4010" t="s">
        <v>17</v>
      </c>
      <c r="D4010">
        <v>950</v>
      </c>
      <c r="E4010">
        <v>427500</v>
      </c>
      <c r="F4010">
        <v>171000</v>
      </c>
      <c r="G4010" t="s">
        <v>31</v>
      </c>
      <c r="H4010" t="s">
        <v>32</v>
      </c>
      <c r="I4010" t="s">
        <v>35</v>
      </c>
    </row>
    <row r="4011" spans="1:9" x14ac:dyDescent="0.3">
      <c r="A4011">
        <v>1189833</v>
      </c>
      <c r="B4011" s="16">
        <v>44312</v>
      </c>
      <c r="C4011" t="s">
        <v>22</v>
      </c>
      <c r="D4011">
        <v>60</v>
      </c>
      <c r="E4011">
        <v>2760</v>
      </c>
      <c r="F4011">
        <v>965.99999999999989</v>
      </c>
      <c r="G4011" t="s">
        <v>31</v>
      </c>
      <c r="H4011" t="s">
        <v>88</v>
      </c>
      <c r="I4011" t="s">
        <v>89</v>
      </c>
    </row>
    <row r="4012" spans="1:9" x14ac:dyDescent="0.3">
      <c r="A4012">
        <v>1189833</v>
      </c>
      <c r="B4012" s="16">
        <v>44312</v>
      </c>
      <c r="C4012" t="s">
        <v>22</v>
      </c>
      <c r="D4012">
        <v>58</v>
      </c>
      <c r="E4012">
        <v>3248</v>
      </c>
      <c r="F4012">
        <v>1331.6799999999998</v>
      </c>
      <c r="G4012" t="s">
        <v>31</v>
      </c>
      <c r="H4012" t="s">
        <v>88</v>
      </c>
      <c r="I4012" t="s">
        <v>89</v>
      </c>
    </row>
    <row r="4013" spans="1:9" x14ac:dyDescent="0.3">
      <c r="A4013">
        <v>1189833</v>
      </c>
      <c r="B4013" s="16">
        <v>44312</v>
      </c>
      <c r="C4013" t="s">
        <v>21</v>
      </c>
      <c r="D4013">
        <v>96</v>
      </c>
      <c r="E4013">
        <v>3552</v>
      </c>
      <c r="F4013">
        <v>1385.2799999999997</v>
      </c>
      <c r="G4013" t="s">
        <v>31</v>
      </c>
      <c r="H4013" t="s">
        <v>88</v>
      </c>
      <c r="I4013" t="s">
        <v>89</v>
      </c>
    </row>
    <row r="4014" spans="1:9" x14ac:dyDescent="0.3">
      <c r="A4014">
        <v>1189833</v>
      </c>
      <c r="B4014" s="16">
        <v>44312</v>
      </c>
      <c r="C4014" t="s">
        <v>19</v>
      </c>
      <c r="D4014">
        <v>109</v>
      </c>
      <c r="E4014">
        <v>4687</v>
      </c>
      <c r="F4014">
        <v>2156.02</v>
      </c>
      <c r="G4014" t="s">
        <v>31</v>
      </c>
      <c r="H4014" t="s">
        <v>88</v>
      </c>
      <c r="I4014" t="s">
        <v>89</v>
      </c>
    </row>
    <row r="4015" spans="1:9" x14ac:dyDescent="0.3">
      <c r="A4015">
        <v>1189833</v>
      </c>
      <c r="B4015" s="16">
        <v>44312</v>
      </c>
      <c r="C4015" t="s">
        <v>21</v>
      </c>
      <c r="D4015">
        <v>87</v>
      </c>
      <c r="E4015">
        <v>4698</v>
      </c>
      <c r="F4015">
        <v>2161.08</v>
      </c>
      <c r="G4015" t="s">
        <v>31</v>
      </c>
      <c r="H4015" t="s">
        <v>88</v>
      </c>
      <c r="I4015" t="s">
        <v>89</v>
      </c>
    </row>
    <row r="4016" spans="1:9" x14ac:dyDescent="0.3">
      <c r="A4016">
        <v>1189833</v>
      </c>
      <c r="B4016" s="16">
        <v>44312</v>
      </c>
      <c r="C4016" t="s">
        <v>19</v>
      </c>
      <c r="D4016">
        <v>98</v>
      </c>
      <c r="E4016">
        <v>5782</v>
      </c>
      <c r="F4016">
        <v>2891</v>
      </c>
      <c r="G4016" t="s">
        <v>31</v>
      </c>
      <c r="H4016" t="s">
        <v>88</v>
      </c>
      <c r="I4016" t="s">
        <v>89</v>
      </c>
    </row>
    <row r="4017" spans="1:9" x14ac:dyDescent="0.3">
      <c r="A4017">
        <v>1189833</v>
      </c>
      <c r="B4017" s="16">
        <v>44312</v>
      </c>
      <c r="C4017" t="s">
        <v>20</v>
      </c>
      <c r="D4017">
        <v>140</v>
      </c>
      <c r="E4017">
        <v>6160</v>
      </c>
      <c r="F4017">
        <v>2587.1999999999998</v>
      </c>
      <c r="G4017" t="s">
        <v>31</v>
      </c>
      <c r="H4017" t="s">
        <v>88</v>
      </c>
      <c r="I4017" t="s">
        <v>89</v>
      </c>
    </row>
    <row r="4018" spans="1:9" x14ac:dyDescent="0.3">
      <c r="A4018">
        <v>1189833</v>
      </c>
      <c r="B4018" s="16">
        <v>44312</v>
      </c>
      <c r="C4018" t="s">
        <v>20</v>
      </c>
      <c r="D4018">
        <v>116</v>
      </c>
      <c r="E4018">
        <v>6380</v>
      </c>
      <c r="F4018">
        <v>3190</v>
      </c>
      <c r="G4018" t="s">
        <v>31</v>
      </c>
      <c r="H4018" t="s">
        <v>88</v>
      </c>
      <c r="I4018" t="s">
        <v>89</v>
      </c>
    </row>
    <row r="4019" spans="1:9" x14ac:dyDescent="0.3">
      <c r="A4019">
        <v>1189833</v>
      </c>
      <c r="B4019" s="16">
        <v>44312</v>
      </c>
      <c r="C4019" t="s">
        <v>23</v>
      </c>
      <c r="D4019">
        <v>116</v>
      </c>
      <c r="E4019">
        <v>6496</v>
      </c>
      <c r="F4019">
        <v>1818.88</v>
      </c>
      <c r="G4019" t="s">
        <v>31</v>
      </c>
      <c r="H4019" t="s">
        <v>88</v>
      </c>
      <c r="I4019" t="s">
        <v>89</v>
      </c>
    </row>
    <row r="4020" spans="1:9" x14ac:dyDescent="0.3">
      <c r="A4020">
        <v>1189833</v>
      </c>
      <c r="B4020" s="16">
        <v>44312</v>
      </c>
      <c r="C4020" t="s">
        <v>17</v>
      </c>
      <c r="D4020">
        <v>165</v>
      </c>
      <c r="E4020">
        <v>6765</v>
      </c>
      <c r="F4020">
        <v>2841.2999999999997</v>
      </c>
      <c r="G4020" t="s">
        <v>31</v>
      </c>
      <c r="H4020" t="s">
        <v>88</v>
      </c>
      <c r="I4020" t="s">
        <v>89</v>
      </c>
    </row>
    <row r="4021" spans="1:9" x14ac:dyDescent="0.3">
      <c r="A4021">
        <v>1189833</v>
      </c>
      <c r="B4021" s="16">
        <v>44312</v>
      </c>
      <c r="C4021" t="s">
        <v>23</v>
      </c>
      <c r="D4021">
        <v>101</v>
      </c>
      <c r="E4021">
        <v>6969</v>
      </c>
      <c r="F4021">
        <v>2648.2200000000003</v>
      </c>
      <c r="G4021" t="s">
        <v>31</v>
      </c>
      <c r="H4021" t="s">
        <v>88</v>
      </c>
      <c r="I4021" t="s">
        <v>89</v>
      </c>
    </row>
    <row r="4022" spans="1:9" x14ac:dyDescent="0.3">
      <c r="A4022">
        <v>1189833</v>
      </c>
      <c r="B4022" s="16">
        <v>44312</v>
      </c>
      <c r="C4022" t="s">
        <v>17</v>
      </c>
      <c r="D4022">
        <v>154</v>
      </c>
      <c r="E4022">
        <v>7854</v>
      </c>
      <c r="F4022">
        <v>3534.2999999999997</v>
      </c>
      <c r="G4022" t="s">
        <v>31</v>
      </c>
      <c r="H4022" t="s">
        <v>88</v>
      </c>
      <c r="I4022" t="s">
        <v>89</v>
      </c>
    </row>
    <row r="4023" spans="1:9" x14ac:dyDescent="0.3">
      <c r="A4023">
        <v>1197831</v>
      </c>
      <c r="B4023" s="16">
        <v>44312</v>
      </c>
      <c r="C4023" t="s">
        <v>23</v>
      </c>
      <c r="D4023">
        <v>232</v>
      </c>
      <c r="E4023">
        <v>9280</v>
      </c>
      <c r="F4023">
        <v>6217.6000000000013</v>
      </c>
      <c r="G4023" t="s">
        <v>27</v>
      </c>
      <c r="H4023" t="s">
        <v>55</v>
      </c>
      <c r="I4023" t="s">
        <v>56</v>
      </c>
    </row>
    <row r="4024" spans="1:9" x14ac:dyDescent="0.3">
      <c r="A4024">
        <v>1197831</v>
      </c>
      <c r="B4024" s="16">
        <v>44312</v>
      </c>
      <c r="C4024" t="s">
        <v>23</v>
      </c>
      <c r="D4024">
        <v>181</v>
      </c>
      <c r="E4024">
        <v>9593</v>
      </c>
      <c r="F4024">
        <v>6811.0300000000007</v>
      </c>
      <c r="G4024" t="s">
        <v>27</v>
      </c>
      <c r="H4024" t="s">
        <v>55</v>
      </c>
      <c r="I4024" t="s">
        <v>56</v>
      </c>
    </row>
    <row r="4025" spans="1:9" x14ac:dyDescent="0.3">
      <c r="A4025">
        <v>1189833</v>
      </c>
      <c r="B4025" s="16">
        <v>44312</v>
      </c>
      <c r="C4025" t="s">
        <v>19</v>
      </c>
      <c r="D4025">
        <v>216</v>
      </c>
      <c r="E4025">
        <v>9936</v>
      </c>
      <c r="F4025">
        <v>3775.68</v>
      </c>
      <c r="G4025" t="s">
        <v>31</v>
      </c>
      <c r="H4025" t="s">
        <v>32</v>
      </c>
      <c r="I4025" t="s">
        <v>35</v>
      </c>
    </row>
    <row r="4026" spans="1:9" x14ac:dyDescent="0.3">
      <c r="A4026">
        <v>1189833</v>
      </c>
      <c r="B4026" s="16">
        <v>44312</v>
      </c>
      <c r="C4026" t="s">
        <v>19</v>
      </c>
      <c r="D4026">
        <v>272</v>
      </c>
      <c r="E4026">
        <v>10064</v>
      </c>
      <c r="F4026">
        <v>2918.56</v>
      </c>
      <c r="G4026" t="s">
        <v>31</v>
      </c>
      <c r="H4026" t="s">
        <v>32</v>
      </c>
      <c r="I4026" t="s">
        <v>35</v>
      </c>
    </row>
    <row r="4027" spans="1:9" x14ac:dyDescent="0.3">
      <c r="A4027">
        <v>1189833</v>
      </c>
      <c r="B4027" s="16">
        <v>44312</v>
      </c>
      <c r="C4027" t="s">
        <v>22</v>
      </c>
      <c r="D4027">
        <v>200</v>
      </c>
      <c r="E4027">
        <v>120000.00000000001</v>
      </c>
      <c r="F4027">
        <v>36000</v>
      </c>
      <c r="G4027" t="s">
        <v>31</v>
      </c>
      <c r="H4027" t="s">
        <v>88</v>
      </c>
      <c r="I4027" t="s">
        <v>89</v>
      </c>
    </row>
    <row r="4028" spans="1:9" x14ac:dyDescent="0.3">
      <c r="A4028">
        <v>1189833</v>
      </c>
      <c r="B4028" s="16">
        <v>44312</v>
      </c>
      <c r="C4028" t="s">
        <v>21</v>
      </c>
      <c r="D4028">
        <v>300</v>
      </c>
      <c r="E4028">
        <v>165000.00000000003</v>
      </c>
      <c r="F4028">
        <v>57750.000000000007</v>
      </c>
      <c r="G4028" t="s">
        <v>31</v>
      </c>
      <c r="H4028" t="s">
        <v>88</v>
      </c>
      <c r="I4028" t="s">
        <v>89</v>
      </c>
    </row>
    <row r="4029" spans="1:9" x14ac:dyDescent="0.3">
      <c r="A4029">
        <v>1189833</v>
      </c>
      <c r="B4029" s="16">
        <v>44312</v>
      </c>
      <c r="C4029" t="s">
        <v>19</v>
      </c>
      <c r="D4029">
        <v>350</v>
      </c>
      <c r="E4029">
        <v>210000.00000000003</v>
      </c>
      <c r="F4029">
        <v>84000.000000000015</v>
      </c>
      <c r="G4029" t="s">
        <v>31</v>
      </c>
      <c r="H4029" t="s">
        <v>88</v>
      </c>
      <c r="I4029" t="s">
        <v>89</v>
      </c>
    </row>
    <row r="4030" spans="1:9" x14ac:dyDescent="0.3">
      <c r="A4030">
        <v>1189833</v>
      </c>
      <c r="B4030" s="16">
        <v>44312</v>
      </c>
      <c r="C4030" t="s">
        <v>20</v>
      </c>
      <c r="D4030">
        <v>400</v>
      </c>
      <c r="E4030">
        <v>240000.00000000003</v>
      </c>
      <c r="F4030">
        <v>84000</v>
      </c>
      <c r="G4030" t="s">
        <v>31</v>
      </c>
      <c r="H4030" t="s">
        <v>88</v>
      </c>
      <c r="I4030" t="s">
        <v>89</v>
      </c>
    </row>
    <row r="4031" spans="1:9" x14ac:dyDescent="0.3">
      <c r="A4031">
        <v>1189833</v>
      </c>
      <c r="B4031" s="16">
        <v>44312</v>
      </c>
      <c r="C4031" t="s">
        <v>23</v>
      </c>
      <c r="D4031">
        <v>375</v>
      </c>
      <c r="E4031">
        <v>281250.00000000006</v>
      </c>
      <c r="F4031">
        <v>70312.500000000015</v>
      </c>
      <c r="G4031" t="s">
        <v>31</v>
      </c>
      <c r="H4031" t="s">
        <v>88</v>
      </c>
      <c r="I4031" t="s">
        <v>89</v>
      </c>
    </row>
    <row r="4032" spans="1:9" x14ac:dyDescent="0.3">
      <c r="A4032">
        <v>1189833</v>
      </c>
      <c r="B4032" s="16">
        <v>44312</v>
      </c>
      <c r="C4032" t="s">
        <v>17</v>
      </c>
      <c r="D4032">
        <v>550</v>
      </c>
      <c r="E4032">
        <v>302500.00000000006</v>
      </c>
      <c r="F4032">
        <v>105875.00000000001</v>
      </c>
      <c r="G4032" t="s">
        <v>31</v>
      </c>
      <c r="H4032" t="s">
        <v>88</v>
      </c>
      <c r="I4032" t="s">
        <v>89</v>
      </c>
    </row>
    <row r="4033" spans="1:9" x14ac:dyDescent="0.3">
      <c r="A4033">
        <v>1197831</v>
      </c>
      <c r="B4033" s="16">
        <v>44312</v>
      </c>
      <c r="C4033" t="s">
        <v>23</v>
      </c>
      <c r="D4033">
        <v>725</v>
      </c>
      <c r="E4033">
        <v>398749.99999999994</v>
      </c>
      <c r="F4033">
        <v>239250</v>
      </c>
      <c r="G4033" t="s">
        <v>27</v>
      </c>
      <c r="H4033" t="s">
        <v>55</v>
      </c>
      <c r="I4033" t="s">
        <v>56</v>
      </c>
    </row>
    <row r="4034" spans="1:9" x14ac:dyDescent="0.3">
      <c r="A4034">
        <v>1189833</v>
      </c>
      <c r="B4034" s="16">
        <v>44312</v>
      </c>
      <c r="C4034" t="s">
        <v>19</v>
      </c>
      <c r="D4034">
        <v>800</v>
      </c>
      <c r="E4034">
        <v>400000</v>
      </c>
      <c r="F4034">
        <v>100000</v>
      </c>
      <c r="G4034" t="s">
        <v>31</v>
      </c>
      <c r="H4034" t="s">
        <v>32</v>
      </c>
      <c r="I4034" t="s">
        <v>35</v>
      </c>
    </row>
    <row r="4035" spans="1:9" x14ac:dyDescent="0.3">
      <c r="A4035">
        <v>1189833</v>
      </c>
      <c r="B4035" s="16">
        <v>44313</v>
      </c>
      <c r="C4035" t="s">
        <v>20</v>
      </c>
      <c r="D4035">
        <v>240</v>
      </c>
      <c r="E4035">
        <v>7920</v>
      </c>
      <c r="F4035">
        <v>3643.2000000000003</v>
      </c>
      <c r="G4035" t="s">
        <v>31</v>
      </c>
      <c r="H4035" t="s">
        <v>32</v>
      </c>
      <c r="I4035" t="s">
        <v>35</v>
      </c>
    </row>
    <row r="4036" spans="1:9" x14ac:dyDescent="0.3">
      <c r="A4036">
        <v>1197831</v>
      </c>
      <c r="B4036" s="16">
        <v>44313</v>
      </c>
      <c r="C4036" t="s">
        <v>17</v>
      </c>
      <c r="D4036">
        <v>209</v>
      </c>
      <c r="E4036">
        <v>8360</v>
      </c>
      <c r="F4036">
        <v>4179.9999999999991</v>
      </c>
      <c r="G4036" t="s">
        <v>27</v>
      </c>
      <c r="H4036" t="s">
        <v>55</v>
      </c>
      <c r="I4036" t="s">
        <v>56</v>
      </c>
    </row>
    <row r="4037" spans="1:9" x14ac:dyDescent="0.3">
      <c r="A4037">
        <v>1197831</v>
      </c>
      <c r="B4037" s="16">
        <v>44313</v>
      </c>
      <c r="C4037" t="s">
        <v>17</v>
      </c>
      <c r="D4037">
        <v>182</v>
      </c>
      <c r="E4037">
        <v>8918</v>
      </c>
      <c r="F4037">
        <v>5350.8</v>
      </c>
      <c r="G4037" t="s">
        <v>27</v>
      </c>
      <c r="H4037" t="s">
        <v>55</v>
      </c>
      <c r="I4037" t="s">
        <v>56</v>
      </c>
    </row>
    <row r="4038" spans="1:9" x14ac:dyDescent="0.3">
      <c r="A4038">
        <v>1189833</v>
      </c>
      <c r="B4038" s="16">
        <v>44313</v>
      </c>
      <c r="C4038" t="s">
        <v>20</v>
      </c>
      <c r="D4038">
        <v>218</v>
      </c>
      <c r="E4038">
        <v>10246</v>
      </c>
      <c r="F4038">
        <v>5327.92</v>
      </c>
      <c r="G4038" t="s">
        <v>31</v>
      </c>
      <c r="H4038" t="s">
        <v>32</v>
      </c>
      <c r="I4038" t="s">
        <v>35</v>
      </c>
    </row>
    <row r="4039" spans="1:9" x14ac:dyDescent="0.3">
      <c r="A4039">
        <v>1197831</v>
      </c>
      <c r="B4039" s="16">
        <v>44313</v>
      </c>
      <c r="C4039" t="s">
        <v>17</v>
      </c>
      <c r="D4039">
        <v>675</v>
      </c>
      <c r="E4039">
        <v>337500</v>
      </c>
      <c r="F4039">
        <v>151874.99999999997</v>
      </c>
      <c r="G4039" t="s">
        <v>27</v>
      </c>
      <c r="H4039" t="s">
        <v>55</v>
      </c>
      <c r="I4039" t="s">
        <v>56</v>
      </c>
    </row>
    <row r="4040" spans="1:9" x14ac:dyDescent="0.3">
      <c r="A4040">
        <v>1189833</v>
      </c>
      <c r="B4040" s="16">
        <v>44313</v>
      </c>
      <c r="C4040" t="s">
        <v>20</v>
      </c>
      <c r="D4040">
        <v>750</v>
      </c>
      <c r="E4040">
        <v>375000</v>
      </c>
      <c r="F4040">
        <v>150000</v>
      </c>
      <c r="G4040" t="s">
        <v>31</v>
      </c>
      <c r="H4040" t="s">
        <v>32</v>
      </c>
      <c r="I4040" t="s">
        <v>35</v>
      </c>
    </row>
    <row r="4041" spans="1:9" x14ac:dyDescent="0.3">
      <c r="A4041">
        <v>1189833</v>
      </c>
      <c r="B4041" s="16">
        <v>44314</v>
      </c>
      <c r="C4041" t="s">
        <v>21</v>
      </c>
      <c r="D4041">
        <v>228</v>
      </c>
      <c r="E4041">
        <v>6612</v>
      </c>
      <c r="F4041">
        <v>2644.7999999999997</v>
      </c>
      <c r="G4041" t="s">
        <v>31</v>
      </c>
      <c r="H4041" t="s">
        <v>32</v>
      </c>
      <c r="I4041" t="s">
        <v>35</v>
      </c>
    </row>
    <row r="4042" spans="1:9" x14ac:dyDescent="0.3">
      <c r="A4042">
        <v>1197831</v>
      </c>
      <c r="B4042" s="16">
        <v>44314</v>
      </c>
      <c r="C4042" t="s">
        <v>19</v>
      </c>
      <c r="D4042">
        <v>213</v>
      </c>
      <c r="E4042">
        <v>7029</v>
      </c>
      <c r="F4042">
        <v>3303.6299999999997</v>
      </c>
      <c r="G4042" t="s">
        <v>27</v>
      </c>
      <c r="H4042" t="s">
        <v>55</v>
      </c>
      <c r="I4042" t="s">
        <v>56</v>
      </c>
    </row>
    <row r="4043" spans="1:9" x14ac:dyDescent="0.3">
      <c r="A4043">
        <v>1197831</v>
      </c>
      <c r="B4043" s="16">
        <v>44314</v>
      </c>
      <c r="C4043" t="s">
        <v>19</v>
      </c>
      <c r="D4043">
        <v>169</v>
      </c>
      <c r="E4043">
        <v>7943</v>
      </c>
      <c r="F4043">
        <v>4765.8</v>
      </c>
      <c r="G4043" t="s">
        <v>27</v>
      </c>
      <c r="H4043" t="s">
        <v>55</v>
      </c>
      <c r="I4043" t="s">
        <v>56</v>
      </c>
    </row>
    <row r="4044" spans="1:9" x14ac:dyDescent="0.3">
      <c r="A4044">
        <v>1189833</v>
      </c>
      <c r="B4044" s="16">
        <v>44314</v>
      </c>
      <c r="C4044" t="s">
        <v>21</v>
      </c>
      <c r="D4044">
        <v>189</v>
      </c>
      <c r="E4044">
        <v>8316</v>
      </c>
      <c r="F4044">
        <v>3991.68</v>
      </c>
      <c r="G4044" t="s">
        <v>31</v>
      </c>
      <c r="H4044" t="s">
        <v>32</v>
      </c>
      <c r="I4044" t="s">
        <v>35</v>
      </c>
    </row>
    <row r="4045" spans="1:9" x14ac:dyDescent="0.3">
      <c r="A4045">
        <v>1189833</v>
      </c>
      <c r="B4045" s="16">
        <v>44314</v>
      </c>
      <c r="C4045" t="s">
        <v>21</v>
      </c>
      <c r="D4045">
        <v>650</v>
      </c>
      <c r="E4045">
        <v>292500</v>
      </c>
      <c r="F4045">
        <v>102375</v>
      </c>
      <c r="G4045" t="s">
        <v>31</v>
      </c>
      <c r="H4045" t="s">
        <v>32</v>
      </c>
      <c r="I4045" t="s">
        <v>35</v>
      </c>
    </row>
    <row r="4046" spans="1:9" x14ac:dyDescent="0.3">
      <c r="A4046">
        <v>1197831</v>
      </c>
      <c r="B4046" s="16">
        <v>44314</v>
      </c>
      <c r="C4046" t="s">
        <v>19</v>
      </c>
      <c r="D4046">
        <v>625</v>
      </c>
      <c r="E4046">
        <v>312500</v>
      </c>
      <c r="F4046">
        <v>140625</v>
      </c>
      <c r="G4046" t="s">
        <v>27</v>
      </c>
      <c r="H4046" t="s">
        <v>55</v>
      </c>
      <c r="I4046" t="s">
        <v>56</v>
      </c>
    </row>
    <row r="4047" spans="1:9" x14ac:dyDescent="0.3">
      <c r="A4047">
        <v>1197831</v>
      </c>
      <c r="B4047" s="16">
        <v>44315</v>
      </c>
      <c r="C4047" t="s">
        <v>20</v>
      </c>
      <c r="D4047">
        <v>203</v>
      </c>
      <c r="E4047">
        <v>8120</v>
      </c>
      <c r="F4047">
        <v>4141.2</v>
      </c>
      <c r="G4047" t="s">
        <v>27</v>
      </c>
      <c r="H4047" t="s">
        <v>55</v>
      </c>
      <c r="I4047" t="s">
        <v>56</v>
      </c>
    </row>
    <row r="4048" spans="1:9" x14ac:dyDescent="0.3">
      <c r="A4048">
        <v>1189833</v>
      </c>
      <c r="B4048" s="16">
        <v>44315</v>
      </c>
      <c r="C4048" t="s">
        <v>22</v>
      </c>
      <c r="D4048">
        <v>224</v>
      </c>
      <c r="E4048">
        <v>8512</v>
      </c>
      <c r="F4048">
        <v>5107.2000000000007</v>
      </c>
      <c r="G4048" t="s">
        <v>31</v>
      </c>
      <c r="H4048" t="s">
        <v>32</v>
      </c>
      <c r="I4048" t="s">
        <v>35</v>
      </c>
    </row>
    <row r="4049" spans="1:9" x14ac:dyDescent="0.3">
      <c r="A4049">
        <v>1189833</v>
      </c>
      <c r="B4049" s="16">
        <v>44315</v>
      </c>
      <c r="C4049" t="s">
        <v>22</v>
      </c>
      <c r="D4049">
        <v>189</v>
      </c>
      <c r="E4049">
        <v>8694</v>
      </c>
      <c r="F4049">
        <v>5738.04</v>
      </c>
      <c r="G4049" t="s">
        <v>31</v>
      </c>
      <c r="H4049" t="s">
        <v>32</v>
      </c>
      <c r="I4049" t="s">
        <v>35</v>
      </c>
    </row>
    <row r="4050" spans="1:9" x14ac:dyDescent="0.3">
      <c r="A4050">
        <v>1197831</v>
      </c>
      <c r="B4050" s="16">
        <v>44315</v>
      </c>
      <c r="C4050" t="s">
        <v>20</v>
      </c>
      <c r="D4050">
        <v>182</v>
      </c>
      <c r="E4050">
        <v>9828</v>
      </c>
      <c r="F4050">
        <v>5798.5199999999995</v>
      </c>
      <c r="G4050" t="s">
        <v>27</v>
      </c>
      <c r="H4050" t="s">
        <v>55</v>
      </c>
      <c r="I4050" t="s">
        <v>56</v>
      </c>
    </row>
    <row r="4051" spans="1:9" x14ac:dyDescent="0.3">
      <c r="A4051">
        <v>1189833</v>
      </c>
      <c r="B4051" s="16">
        <v>44315</v>
      </c>
      <c r="C4051" t="s">
        <v>22</v>
      </c>
      <c r="D4051">
        <v>700</v>
      </c>
      <c r="E4051">
        <v>350000</v>
      </c>
      <c r="F4051">
        <v>192500.00000000003</v>
      </c>
      <c r="G4051" t="s">
        <v>31</v>
      </c>
      <c r="H4051" t="s">
        <v>32</v>
      </c>
      <c r="I4051" t="s">
        <v>35</v>
      </c>
    </row>
    <row r="4052" spans="1:9" x14ac:dyDescent="0.3">
      <c r="A4052">
        <v>1197831</v>
      </c>
      <c r="B4052" s="16">
        <v>44315</v>
      </c>
      <c r="C4052" t="s">
        <v>20</v>
      </c>
      <c r="D4052">
        <v>675</v>
      </c>
      <c r="E4052">
        <v>371249.99999999994</v>
      </c>
      <c r="F4052">
        <v>167062.49999999997</v>
      </c>
      <c r="G4052" t="s">
        <v>27</v>
      </c>
      <c r="H4052" t="s">
        <v>55</v>
      </c>
      <c r="I4052" t="s">
        <v>56</v>
      </c>
    </row>
    <row r="4053" spans="1:9" x14ac:dyDescent="0.3">
      <c r="A4053">
        <v>1197831</v>
      </c>
      <c r="B4053" s="16">
        <v>44316</v>
      </c>
      <c r="C4053" t="s">
        <v>21</v>
      </c>
      <c r="D4053">
        <v>100</v>
      </c>
      <c r="E4053">
        <v>5300</v>
      </c>
      <c r="F4053">
        <v>3710.0000000000005</v>
      </c>
      <c r="G4053" t="s">
        <v>27</v>
      </c>
      <c r="H4053" t="s">
        <v>55</v>
      </c>
      <c r="I4053" t="s">
        <v>56</v>
      </c>
    </row>
    <row r="4054" spans="1:9" x14ac:dyDescent="0.3">
      <c r="A4054">
        <v>1197831</v>
      </c>
      <c r="B4054" s="16">
        <v>44316</v>
      </c>
      <c r="C4054" t="s">
        <v>21</v>
      </c>
      <c r="D4054">
        <v>136</v>
      </c>
      <c r="E4054">
        <v>5440</v>
      </c>
      <c r="F4054">
        <v>3100.8</v>
      </c>
      <c r="G4054" t="s">
        <v>27</v>
      </c>
      <c r="H4054" t="s">
        <v>55</v>
      </c>
      <c r="I4054" t="s">
        <v>56</v>
      </c>
    </row>
    <row r="4055" spans="1:9" x14ac:dyDescent="0.3">
      <c r="A4055">
        <v>1189833</v>
      </c>
      <c r="B4055" s="16">
        <v>44316</v>
      </c>
      <c r="C4055" t="s">
        <v>23</v>
      </c>
      <c r="D4055">
        <v>224</v>
      </c>
      <c r="E4055">
        <v>11424</v>
      </c>
      <c r="F4055">
        <v>2627.52</v>
      </c>
      <c r="G4055" t="s">
        <v>31</v>
      </c>
      <c r="H4055" t="s">
        <v>32</v>
      </c>
      <c r="I4055" t="s">
        <v>35</v>
      </c>
    </row>
    <row r="4056" spans="1:9" x14ac:dyDescent="0.3">
      <c r="A4056">
        <v>1189833</v>
      </c>
      <c r="B4056" s="16">
        <v>44316</v>
      </c>
      <c r="C4056" t="s">
        <v>23</v>
      </c>
      <c r="D4056">
        <v>203</v>
      </c>
      <c r="E4056">
        <v>11977</v>
      </c>
      <c r="F4056">
        <v>3593.1000000000004</v>
      </c>
      <c r="G4056" t="s">
        <v>31</v>
      </c>
      <c r="H4056" t="s">
        <v>32</v>
      </c>
      <c r="I4056" t="s">
        <v>35</v>
      </c>
    </row>
    <row r="4057" spans="1:9" x14ac:dyDescent="0.3">
      <c r="A4057">
        <v>1197831</v>
      </c>
      <c r="B4057" s="16">
        <v>44316</v>
      </c>
      <c r="C4057" t="s">
        <v>21</v>
      </c>
      <c r="D4057">
        <v>400</v>
      </c>
      <c r="E4057">
        <v>219999.99999999997</v>
      </c>
      <c r="F4057">
        <v>121000</v>
      </c>
      <c r="G4057" t="s">
        <v>27</v>
      </c>
      <c r="H4057" t="s">
        <v>55</v>
      </c>
      <c r="I4057" t="s">
        <v>56</v>
      </c>
    </row>
    <row r="4058" spans="1:9" x14ac:dyDescent="0.3">
      <c r="A4058">
        <v>1189833</v>
      </c>
      <c r="B4058" s="16">
        <v>44316</v>
      </c>
      <c r="C4058" t="s">
        <v>23</v>
      </c>
      <c r="D4058">
        <v>700</v>
      </c>
      <c r="E4058">
        <v>455000</v>
      </c>
      <c r="F4058">
        <v>91000</v>
      </c>
      <c r="G4058" t="s">
        <v>31</v>
      </c>
      <c r="H4058" t="s">
        <v>32</v>
      </c>
      <c r="I4058" t="s">
        <v>35</v>
      </c>
    </row>
    <row r="4059" spans="1:9" x14ac:dyDescent="0.3">
      <c r="A4059">
        <v>1197831</v>
      </c>
      <c r="B4059" s="16">
        <v>44317</v>
      </c>
      <c r="C4059" t="s">
        <v>22</v>
      </c>
      <c r="D4059">
        <v>120</v>
      </c>
      <c r="E4059">
        <v>4680</v>
      </c>
      <c r="F4059">
        <v>2012.3999999999996</v>
      </c>
      <c r="G4059" t="s">
        <v>27</v>
      </c>
      <c r="H4059" t="s">
        <v>55</v>
      </c>
      <c r="I4059" t="s">
        <v>56</v>
      </c>
    </row>
    <row r="4060" spans="1:9" x14ac:dyDescent="0.3">
      <c r="A4060">
        <v>1197831</v>
      </c>
      <c r="B4060" s="16">
        <v>44317</v>
      </c>
      <c r="C4060" t="s">
        <v>22</v>
      </c>
      <c r="D4060">
        <v>120</v>
      </c>
      <c r="E4060">
        <v>5640</v>
      </c>
      <c r="F4060">
        <v>2876.4</v>
      </c>
      <c r="G4060" t="s">
        <v>27</v>
      </c>
      <c r="H4060" t="s">
        <v>55</v>
      </c>
      <c r="I4060" t="s">
        <v>56</v>
      </c>
    </row>
    <row r="4061" spans="1:9" x14ac:dyDescent="0.3">
      <c r="A4061">
        <v>1189833</v>
      </c>
      <c r="B4061" s="16">
        <v>44317</v>
      </c>
      <c r="C4061" t="s">
        <v>17</v>
      </c>
      <c r="D4061">
        <v>306</v>
      </c>
      <c r="E4061">
        <v>11016</v>
      </c>
      <c r="F4061">
        <v>4957.2</v>
      </c>
      <c r="G4061" t="s">
        <v>31</v>
      </c>
      <c r="H4061" t="s">
        <v>32</v>
      </c>
      <c r="I4061" t="s">
        <v>35</v>
      </c>
    </row>
    <row r="4062" spans="1:9" x14ac:dyDescent="0.3">
      <c r="A4062">
        <v>1189833</v>
      </c>
      <c r="B4062" s="16">
        <v>44317</v>
      </c>
      <c r="C4062" t="s">
        <v>17</v>
      </c>
      <c r="D4062">
        <v>252</v>
      </c>
      <c r="E4062">
        <v>11844</v>
      </c>
      <c r="F4062">
        <v>6158.88</v>
      </c>
      <c r="G4062" t="s">
        <v>31</v>
      </c>
      <c r="H4062" t="s">
        <v>32</v>
      </c>
      <c r="I4062" t="s">
        <v>35</v>
      </c>
    </row>
    <row r="4063" spans="1:9" x14ac:dyDescent="0.3">
      <c r="A4063">
        <v>1197831</v>
      </c>
      <c r="B4063" s="16">
        <v>44317</v>
      </c>
      <c r="C4063" t="s">
        <v>22</v>
      </c>
      <c r="D4063">
        <v>400</v>
      </c>
      <c r="E4063">
        <v>200000</v>
      </c>
      <c r="F4063">
        <v>80000</v>
      </c>
      <c r="G4063" t="s">
        <v>27</v>
      </c>
      <c r="H4063" t="s">
        <v>55</v>
      </c>
      <c r="I4063" t="s">
        <v>56</v>
      </c>
    </row>
    <row r="4064" spans="1:9" x14ac:dyDescent="0.3">
      <c r="A4064">
        <v>1189833</v>
      </c>
      <c r="B4064" s="16">
        <v>44317</v>
      </c>
      <c r="C4064" t="s">
        <v>17</v>
      </c>
      <c r="D4064">
        <v>900</v>
      </c>
      <c r="E4064">
        <v>450000</v>
      </c>
      <c r="F4064">
        <v>180000</v>
      </c>
      <c r="G4064" t="s">
        <v>31</v>
      </c>
      <c r="H4064" t="s">
        <v>32</v>
      </c>
      <c r="I4064" t="s">
        <v>35</v>
      </c>
    </row>
    <row r="4065" spans="1:9" x14ac:dyDescent="0.3">
      <c r="A4065">
        <v>1197831</v>
      </c>
      <c r="B4065" s="16">
        <v>44318</v>
      </c>
      <c r="C4065" t="s">
        <v>21</v>
      </c>
      <c r="D4065">
        <v>150</v>
      </c>
      <c r="E4065">
        <v>5700</v>
      </c>
      <c r="F4065">
        <v>3078</v>
      </c>
      <c r="G4065" t="s">
        <v>48</v>
      </c>
      <c r="H4065" t="s">
        <v>94</v>
      </c>
      <c r="I4065" t="s">
        <v>95</v>
      </c>
    </row>
    <row r="4066" spans="1:9" x14ac:dyDescent="0.3">
      <c r="A4066">
        <v>1197831</v>
      </c>
      <c r="B4066" s="16">
        <v>44318</v>
      </c>
      <c r="C4066" t="s">
        <v>20</v>
      </c>
      <c r="D4066">
        <v>169</v>
      </c>
      <c r="E4066">
        <v>6253</v>
      </c>
      <c r="F4066">
        <v>3314.09</v>
      </c>
      <c r="G4066" t="s">
        <v>48</v>
      </c>
      <c r="H4066" t="s">
        <v>94</v>
      </c>
      <c r="I4066" t="s">
        <v>95</v>
      </c>
    </row>
    <row r="4067" spans="1:9" x14ac:dyDescent="0.3">
      <c r="A4067">
        <v>1197831</v>
      </c>
      <c r="B4067" s="16">
        <v>44318</v>
      </c>
      <c r="C4067" t="s">
        <v>23</v>
      </c>
      <c r="D4067">
        <v>219</v>
      </c>
      <c r="E4067">
        <v>6570</v>
      </c>
      <c r="F4067">
        <v>4073.4000000000005</v>
      </c>
      <c r="G4067" t="s">
        <v>27</v>
      </c>
      <c r="H4067" t="s">
        <v>55</v>
      </c>
      <c r="I4067" t="s">
        <v>56</v>
      </c>
    </row>
    <row r="4068" spans="1:9" x14ac:dyDescent="0.3">
      <c r="A4068">
        <v>1197831</v>
      </c>
      <c r="B4068" s="16">
        <v>44318</v>
      </c>
      <c r="C4068" t="s">
        <v>23</v>
      </c>
      <c r="D4068">
        <v>163</v>
      </c>
      <c r="E4068">
        <v>6846</v>
      </c>
      <c r="F4068">
        <v>5066.0400000000009</v>
      </c>
      <c r="G4068" t="s">
        <v>27</v>
      </c>
      <c r="H4068" t="s">
        <v>55</v>
      </c>
      <c r="I4068" t="s">
        <v>56</v>
      </c>
    </row>
    <row r="4069" spans="1:9" x14ac:dyDescent="0.3">
      <c r="A4069">
        <v>1197831</v>
      </c>
      <c r="B4069" s="16">
        <v>44318</v>
      </c>
      <c r="C4069" t="s">
        <v>22</v>
      </c>
      <c r="D4069">
        <v>150</v>
      </c>
      <c r="E4069">
        <v>6900</v>
      </c>
      <c r="F4069">
        <v>3381</v>
      </c>
      <c r="G4069" t="s">
        <v>48</v>
      </c>
      <c r="H4069" t="s">
        <v>94</v>
      </c>
      <c r="I4069" t="s">
        <v>95</v>
      </c>
    </row>
    <row r="4070" spans="1:9" x14ac:dyDescent="0.3">
      <c r="A4070">
        <v>1197831</v>
      </c>
      <c r="B4070" s="16">
        <v>44318</v>
      </c>
      <c r="C4070" t="s">
        <v>19</v>
      </c>
      <c r="D4070">
        <v>182</v>
      </c>
      <c r="E4070">
        <v>7644</v>
      </c>
      <c r="F4070">
        <v>3516.24</v>
      </c>
      <c r="G4070" t="s">
        <v>48</v>
      </c>
      <c r="H4070" t="s">
        <v>94</v>
      </c>
      <c r="I4070" t="s">
        <v>95</v>
      </c>
    </row>
    <row r="4071" spans="1:9" x14ac:dyDescent="0.3">
      <c r="A4071">
        <v>1197831</v>
      </c>
      <c r="B4071" s="16">
        <v>44318</v>
      </c>
      <c r="C4071" t="s">
        <v>17</v>
      </c>
      <c r="D4071">
        <v>246</v>
      </c>
      <c r="E4071">
        <v>10086</v>
      </c>
      <c r="F4071">
        <v>5547.3</v>
      </c>
      <c r="G4071" t="s">
        <v>48</v>
      </c>
      <c r="H4071" t="s">
        <v>94</v>
      </c>
      <c r="I4071" t="s">
        <v>95</v>
      </c>
    </row>
    <row r="4072" spans="1:9" x14ac:dyDescent="0.3">
      <c r="A4072">
        <v>1197831</v>
      </c>
      <c r="B4072" s="16">
        <v>44318</v>
      </c>
      <c r="C4072" t="s">
        <v>23</v>
      </c>
      <c r="D4072">
        <v>203</v>
      </c>
      <c r="E4072">
        <v>10353</v>
      </c>
      <c r="F4072">
        <v>6418.86</v>
      </c>
      <c r="G4072" t="s">
        <v>48</v>
      </c>
      <c r="H4072" t="s">
        <v>94</v>
      </c>
      <c r="I4072" t="s">
        <v>95</v>
      </c>
    </row>
    <row r="4073" spans="1:9" x14ac:dyDescent="0.3">
      <c r="A4073">
        <v>1189833</v>
      </c>
      <c r="B4073" s="16">
        <v>44318</v>
      </c>
      <c r="C4073" t="s">
        <v>19</v>
      </c>
      <c r="D4073">
        <v>264</v>
      </c>
      <c r="E4073">
        <v>10824</v>
      </c>
      <c r="F4073">
        <v>3355.44</v>
      </c>
      <c r="G4073" t="s">
        <v>31</v>
      </c>
      <c r="H4073" t="s">
        <v>32</v>
      </c>
      <c r="I4073" t="s">
        <v>35</v>
      </c>
    </row>
    <row r="4074" spans="1:9" x14ac:dyDescent="0.3">
      <c r="A4074">
        <v>1189833</v>
      </c>
      <c r="B4074" s="16">
        <v>44318</v>
      </c>
      <c r="C4074" t="s">
        <v>19</v>
      </c>
      <c r="D4074">
        <v>221</v>
      </c>
      <c r="E4074">
        <v>11271</v>
      </c>
      <c r="F4074">
        <v>4508.4000000000005</v>
      </c>
      <c r="G4074" t="s">
        <v>31</v>
      </c>
      <c r="H4074" t="s">
        <v>32</v>
      </c>
      <c r="I4074" t="s">
        <v>35</v>
      </c>
    </row>
    <row r="4075" spans="1:9" x14ac:dyDescent="0.3">
      <c r="A4075">
        <v>1197831</v>
      </c>
      <c r="B4075" s="16">
        <v>44318</v>
      </c>
      <c r="C4075" t="s">
        <v>21</v>
      </c>
      <c r="D4075">
        <v>575</v>
      </c>
      <c r="E4075">
        <v>230000</v>
      </c>
      <c r="F4075">
        <v>92000</v>
      </c>
      <c r="G4075" t="s">
        <v>48</v>
      </c>
      <c r="H4075" t="s">
        <v>94</v>
      </c>
      <c r="I4075" t="s">
        <v>95</v>
      </c>
    </row>
    <row r="4076" spans="1:9" x14ac:dyDescent="0.3">
      <c r="A4076">
        <v>1197831</v>
      </c>
      <c r="B4076" s="16">
        <v>44318</v>
      </c>
      <c r="C4076" t="s">
        <v>20</v>
      </c>
      <c r="D4076">
        <v>625</v>
      </c>
      <c r="E4076">
        <v>250000</v>
      </c>
      <c r="F4076">
        <v>100000</v>
      </c>
      <c r="G4076" t="s">
        <v>48</v>
      </c>
      <c r="H4076" t="s">
        <v>94</v>
      </c>
      <c r="I4076" t="s">
        <v>95</v>
      </c>
    </row>
    <row r="4077" spans="1:9" x14ac:dyDescent="0.3">
      <c r="A4077">
        <v>1197831</v>
      </c>
      <c r="B4077" s="16">
        <v>44318</v>
      </c>
      <c r="C4077" t="s">
        <v>23</v>
      </c>
      <c r="D4077">
        <v>625</v>
      </c>
      <c r="E4077">
        <v>281250</v>
      </c>
      <c r="F4077">
        <v>168750.00000000003</v>
      </c>
      <c r="G4077" t="s">
        <v>27</v>
      </c>
      <c r="H4077" t="s">
        <v>55</v>
      </c>
      <c r="I4077" t="s">
        <v>56</v>
      </c>
    </row>
    <row r="4078" spans="1:9" x14ac:dyDescent="0.3">
      <c r="A4078">
        <v>1197831</v>
      </c>
      <c r="B4078" s="16">
        <v>44318</v>
      </c>
      <c r="C4078" t="s">
        <v>19</v>
      </c>
      <c r="D4078">
        <v>650</v>
      </c>
      <c r="E4078">
        <v>292500</v>
      </c>
      <c r="F4078">
        <v>102375</v>
      </c>
      <c r="G4078" t="s">
        <v>48</v>
      </c>
      <c r="H4078" t="s">
        <v>94</v>
      </c>
      <c r="I4078" t="s">
        <v>95</v>
      </c>
    </row>
    <row r="4079" spans="1:9" x14ac:dyDescent="0.3">
      <c r="A4079">
        <v>1197831</v>
      </c>
      <c r="B4079" s="16">
        <v>44318</v>
      </c>
      <c r="C4079" t="s">
        <v>22</v>
      </c>
      <c r="D4079">
        <v>600</v>
      </c>
      <c r="E4079">
        <v>299999.99999999994</v>
      </c>
      <c r="F4079">
        <v>104999.99999999997</v>
      </c>
      <c r="G4079" t="s">
        <v>48</v>
      </c>
      <c r="H4079" t="s">
        <v>94</v>
      </c>
      <c r="I4079" t="s">
        <v>95</v>
      </c>
    </row>
    <row r="4080" spans="1:9" x14ac:dyDescent="0.3">
      <c r="A4080">
        <v>1197831</v>
      </c>
      <c r="B4080" s="16">
        <v>44318</v>
      </c>
      <c r="C4080" t="s">
        <v>23</v>
      </c>
      <c r="D4080">
        <v>700</v>
      </c>
      <c r="E4080">
        <v>384999.99999999994</v>
      </c>
      <c r="F4080">
        <v>192499.99999999997</v>
      </c>
      <c r="G4080" t="s">
        <v>48</v>
      </c>
      <c r="H4080" t="s">
        <v>94</v>
      </c>
      <c r="I4080" t="s">
        <v>95</v>
      </c>
    </row>
    <row r="4081" spans="1:9" x14ac:dyDescent="0.3">
      <c r="A4081">
        <v>1197831</v>
      </c>
      <c r="B4081" s="16">
        <v>44318</v>
      </c>
      <c r="C4081" t="s">
        <v>17</v>
      </c>
      <c r="D4081">
        <v>945</v>
      </c>
      <c r="E4081">
        <v>425250</v>
      </c>
      <c r="F4081">
        <v>170100</v>
      </c>
      <c r="G4081" t="s">
        <v>48</v>
      </c>
      <c r="H4081" t="s">
        <v>94</v>
      </c>
      <c r="I4081" t="s">
        <v>95</v>
      </c>
    </row>
    <row r="4082" spans="1:9" x14ac:dyDescent="0.3">
      <c r="A4082">
        <v>1189833</v>
      </c>
      <c r="B4082" s="16">
        <v>44318</v>
      </c>
      <c r="C4082" t="s">
        <v>19</v>
      </c>
      <c r="D4082">
        <v>850</v>
      </c>
      <c r="E4082">
        <v>467500.00000000006</v>
      </c>
      <c r="F4082">
        <v>116875.00000000001</v>
      </c>
      <c r="G4082" t="s">
        <v>31</v>
      </c>
      <c r="H4082" t="s">
        <v>32</v>
      </c>
      <c r="I4082" t="s">
        <v>35</v>
      </c>
    </row>
    <row r="4083" spans="1:9" x14ac:dyDescent="0.3">
      <c r="A4083">
        <v>1197831</v>
      </c>
      <c r="B4083" s="16">
        <v>44319</v>
      </c>
      <c r="C4083" t="s">
        <v>21</v>
      </c>
      <c r="D4083">
        <v>74</v>
      </c>
      <c r="E4083">
        <v>2368</v>
      </c>
      <c r="F4083">
        <v>781.43999999999994</v>
      </c>
      <c r="G4083" t="s">
        <v>15</v>
      </c>
      <c r="H4083" t="s">
        <v>125</v>
      </c>
      <c r="I4083" t="s">
        <v>126</v>
      </c>
    </row>
    <row r="4084" spans="1:9" x14ac:dyDescent="0.3">
      <c r="A4084">
        <v>1197831</v>
      </c>
      <c r="B4084" s="16">
        <v>44319</v>
      </c>
      <c r="C4084" t="s">
        <v>20</v>
      </c>
      <c r="D4084">
        <v>83</v>
      </c>
      <c r="E4084">
        <v>2656</v>
      </c>
      <c r="F4084">
        <v>903.04</v>
      </c>
      <c r="G4084" t="s">
        <v>15</v>
      </c>
      <c r="H4084" t="s">
        <v>125</v>
      </c>
      <c r="I4084" t="s">
        <v>126</v>
      </c>
    </row>
    <row r="4085" spans="1:9" x14ac:dyDescent="0.3">
      <c r="A4085">
        <v>1197831</v>
      </c>
      <c r="B4085" s="16">
        <v>44319</v>
      </c>
      <c r="C4085" t="s">
        <v>21</v>
      </c>
      <c r="D4085">
        <v>63</v>
      </c>
      <c r="E4085">
        <v>2772</v>
      </c>
      <c r="F4085">
        <v>1136.52</v>
      </c>
      <c r="G4085" t="s">
        <v>15</v>
      </c>
      <c r="H4085" t="s">
        <v>125</v>
      </c>
      <c r="I4085" t="s">
        <v>126</v>
      </c>
    </row>
    <row r="4086" spans="1:9" x14ac:dyDescent="0.3">
      <c r="A4086">
        <v>1197831</v>
      </c>
      <c r="B4086" s="16">
        <v>44319</v>
      </c>
      <c r="C4086" t="s">
        <v>19</v>
      </c>
      <c r="D4086">
        <v>83</v>
      </c>
      <c r="E4086">
        <v>2905</v>
      </c>
      <c r="F4086">
        <v>1278.2</v>
      </c>
      <c r="G4086" t="s">
        <v>15</v>
      </c>
      <c r="H4086" t="s">
        <v>125</v>
      </c>
      <c r="I4086" t="s">
        <v>126</v>
      </c>
    </row>
    <row r="4087" spans="1:9" x14ac:dyDescent="0.3">
      <c r="A4087">
        <v>1197831</v>
      </c>
      <c r="B4087" s="16">
        <v>44319</v>
      </c>
      <c r="C4087" t="s">
        <v>22</v>
      </c>
      <c r="D4087">
        <v>83</v>
      </c>
      <c r="E4087">
        <v>3071</v>
      </c>
      <c r="F4087">
        <v>1074.8499999999999</v>
      </c>
      <c r="G4087" t="s">
        <v>15</v>
      </c>
      <c r="H4087" t="s">
        <v>125</v>
      </c>
      <c r="I4087" t="s">
        <v>126</v>
      </c>
    </row>
    <row r="4088" spans="1:9" x14ac:dyDescent="0.3">
      <c r="A4088">
        <v>1197831</v>
      </c>
      <c r="B4088" s="16">
        <v>44319</v>
      </c>
      <c r="C4088" t="s">
        <v>20</v>
      </c>
      <c r="D4088">
        <v>74</v>
      </c>
      <c r="E4088">
        <v>3182</v>
      </c>
      <c r="F4088">
        <v>1272.8000000000002</v>
      </c>
      <c r="G4088" t="s">
        <v>15</v>
      </c>
      <c r="H4088" t="s">
        <v>125</v>
      </c>
      <c r="I4088" t="s">
        <v>126</v>
      </c>
    </row>
    <row r="4089" spans="1:9" x14ac:dyDescent="0.3">
      <c r="A4089">
        <v>1197831</v>
      </c>
      <c r="B4089" s="16">
        <v>44319</v>
      </c>
      <c r="C4089" t="s">
        <v>22</v>
      </c>
      <c r="D4089">
        <v>70</v>
      </c>
      <c r="E4089">
        <v>3500</v>
      </c>
      <c r="F4089">
        <v>1540</v>
      </c>
      <c r="G4089" t="s">
        <v>15</v>
      </c>
      <c r="H4089" t="s">
        <v>125</v>
      </c>
      <c r="I4089" t="s">
        <v>126</v>
      </c>
    </row>
    <row r="4090" spans="1:9" x14ac:dyDescent="0.3">
      <c r="A4090">
        <v>1197831</v>
      </c>
      <c r="B4090" s="16">
        <v>44319</v>
      </c>
      <c r="C4090" t="s">
        <v>19</v>
      </c>
      <c r="D4090">
        <v>73</v>
      </c>
      <c r="E4090">
        <v>3504</v>
      </c>
      <c r="F4090">
        <v>1857.1200000000001</v>
      </c>
      <c r="G4090" t="s">
        <v>15</v>
      </c>
      <c r="H4090" t="s">
        <v>125</v>
      </c>
      <c r="I4090" t="s">
        <v>126</v>
      </c>
    </row>
    <row r="4091" spans="1:9" x14ac:dyDescent="0.3">
      <c r="A4091">
        <v>1197831</v>
      </c>
      <c r="B4091" s="16">
        <v>44319</v>
      </c>
      <c r="C4091" t="s">
        <v>23</v>
      </c>
      <c r="D4091">
        <v>128</v>
      </c>
      <c r="E4091">
        <v>5248</v>
      </c>
      <c r="F4091">
        <v>2204.16</v>
      </c>
      <c r="G4091" t="s">
        <v>15</v>
      </c>
      <c r="H4091" t="s">
        <v>125</v>
      </c>
      <c r="I4091" t="s">
        <v>126</v>
      </c>
    </row>
    <row r="4092" spans="1:9" x14ac:dyDescent="0.3">
      <c r="A4092">
        <v>1197831</v>
      </c>
      <c r="B4092" s="16">
        <v>44319</v>
      </c>
      <c r="C4092" t="s">
        <v>17</v>
      </c>
      <c r="D4092">
        <v>201</v>
      </c>
      <c r="E4092">
        <v>5628</v>
      </c>
      <c r="F4092">
        <v>2926.56</v>
      </c>
      <c r="G4092" t="s">
        <v>27</v>
      </c>
      <c r="H4092" t="s">
        <v>55</v>
      </c>
      <c r="I4092" t="s">
        <v>56</v>
      </c>
    </row>
    <row r="4093" spans="1:9" x14ac:dyDescent="0.3">
      <c r="A4093">
        <v>1197831</v>
      </c>
      <c r="B4093" s="16">
        <v>44319</v>
      </c>
      <c r="C4093" t="s">
        <v>17</v>
      </c>
      <c r="D4093">
        <v>173</v>
      </c>
      <c r="E4093">
        <v>5709</v>
      </c>
      <c r="F4093">
        <v>3254.1299999999997</v>
      </c>
      <c r="G4093" t="s">
        <v>27</v>
      </c>
      <c r="H4093" t="s">
        <v>55</v>
      </c>
      <c r="I4093" t="s">
        <v>56</v>
      </c>
    </row>
    <row r="4094" spans="1:9" x14ac:dyDescent="0.3">
      <c r="A4094">
        <v>1197831</v>
      </c>
      <c r="B4094" s="16">
        <v>44319</v>
      </c>
      <c r="C4094" t="s">
        <v>23</v>
      </c>
      <c r="D4094">
        <v>113</v>
      </c>
      <c r="E4094">
        <v>6215</v>
      </c>
      <c r="F4094">
        <v>3045.35</v>
      </c>
      <c r="G4094" t="s">
        <v>15</v>
      </c>
      <c r="H4094" t="s">
        <v>125</v>
      </c>
      <c r="I4094" t="s">
        <v>126</v>
      </c>
    </row>
    <row r="4095" spans="1:9" x14ac:dyDescent="0.3">
      <c r="A4095">
        <v>1197831</v>
      </c>
      <c r="B4095" s="16">
        <v>44319</v>
      </c>
      <c r="C4095" t="s">
        <v>17</v>
      </c>
      <c r="D4095">
        <v>191</v>
      </c>
      <c r="E4095">
        <v>7640</v>
      </c>
      <c r="F4095">
        <v>3361.6</v>
      </c>
      <c r="G4095" t="s">
        <v>15</v>
      </c>
      <c r="H4095" t="s">
        <v>125</v>
      </c>
      <c r="I4095" t="s">
        <v>126</v>
      </c>
    </row>
    <row r="4096" spans="1:9" x14ac:dyDescent="0.3">
      <c r="A4096">
        <v>1197831</v>
      </c>
      <c r="B4096" s="16">
        <v>44319</v>
      </c>
      <c r="C4096" t="s">
        <v>17</v>
      </c>
      <c r="D4096">
        <v>142</v>
      </c>
      <c r="E4096">
        <v>7668</v>
      </c>
      <c r="F4096">
        <v>3910.6800000000003</v>
      </c>
      <c r="G4096" t="s">
        <v>15</v>
      </c>
      <c r="H4096" t="s">
        <v>125</v>
      </c>
      <c r="I4096" t="s">
        <v>126</v>
      </c>
    </row>
    <row r="4097" spans="1:9" x14ac:dyDescent="0.3">
      <c r="A4097">
        <v>1189833</v>
      </c>
      <c r="B4097" s="16">
        <v>44319</v>
      </c>
      <c r="C4097" t="s">
        <v>20</v>
      </c>
      <c r="D4097">
        <v>232</v>
      </c>
      <c r="E4097">
        <v>7888</v>
      </c>
      <c r="F4097">
        <v>3470.72</v>
      </c>
      <c r="G4097" t="s">
        <v>31</v>
      </c>
      <c r="H4097" t="s">
        <v>32</v>
      </c>
      <c r="I4097" t="s">
        <v>35</v>
      </c>
    </row>
    <row r="4098" spans="1:9" x14ac:dyDescent="0.3">
      <c r="A4098">
        <v>1189833</v>
      </c>
      <c r="B4098" s="16">
        <v>44319</v>
      </c>
      <c r="C4098" t="s">
        <v>20</v>
      </c>
      <c r="D4098">
        <v>218</v>
      </c>
      <c r="E4098">
        <v>10464</v>
      </c>
      <c r="F4098">
        <v>5336.64</v>
      </c>
      <c r="G4098" t="s">
        <v>31</v>
      </c>
      <c r="H4098" t="s">
        <v>32</v>
      </c>
      <c r="I4098" t="s">
        <v>35</v>
      </c>
    </row>
    <row r="4099" spans="1:9" x14ac:dyDescent="0.3">
      <c r="A4099">
        <v>1197831</v>
      </c>
      <c r="B4099" s="16">
        <v>44319</v>
      </c>
      <c r="C4099" t="s">
        <v>21</v>
      </c>
      <c r="D4099">
        <v>225</v>
      </c>
      <c r="E4099">
        <v>101250</v>
      </c>
      <c r="F4099">
        <v>30375</v>
      </c>
      <c r="G4099" t="s">
        <v>15</v>
      </c>
      <c r="H4099" t="s">
        <v>125</v>
      </c>
      <c r="I4099" t="s">
        <v>126</v>
      </c>
    </row>
    <row r="4100" spans="1:9" x14ac:dyDescent="0.3">
      <c r="A4100">
        <v>1197831</v>
      </c>
      <c r="B4100" s="16">
        <v>44319</v>
      </c>
      <c r="C4100" t="s">
        <v>20</v>
      </c>
      <c r="D4100">
        <v>275</v>
      </c>
      <c r="E4100">
        <v>123750</v>
      </c>
      <c r="F4100">
        <v>37125</v>
      </c>
      <c r="G4100" t="s">
        <v>15</v>
      </c>
      <c r="H4100" t="s">
        <v>125</v>
      </c>
      <c r="I4100" t="s">
        <v>126</v>
      </c>
    </row>
    <row r="4101" spans="1:9" x14ac:dyDescent="0.3">
      <c r="A4101">
        <v>1197831</v>
      </c>
      <c r="B4101" s="16">
        <v>44319</v>
      </c>
      <c r="C4101" t="s">
        <v>19</v>
      </c>
      <c r="D4101">
        <v>250</v>
      </c>
      <c r="E4101">
        <v>125000</v>
      </c>
      <c r="F4101">
        <v>50000</v>
      </c>
      <c r="G4101" t="s">
        <v>15</v>
      </c>
      <c r="H4101" t="s">
        <v>125</v>
      </c>
      <c r="I4101" t="s">
        <v>126</v>
      </c>
    </row>
    <row r="4102" spans="1:9" x14ac:dyDescent="0.3">
      <c r="A4102">
        <v>1197831</v>
      </c>
      <c r="B4102" s="16">
        <v>44319</v>
      </c>
      <c r="C4102" t="s">
        <v>22</v>
      </c>
      <c r="D4102">
        <v>250</v>
      </c>
      <c r="E4102">
        <v>137499.99999999997</v>
      </c>
      <c r="F4102">
        <v>41249.999999999993</v>
      </c>
      <c r="G4102" t="s">
        <v>15</v>
      </c>
      <c r="H4102" t="s">
        <v>125</v>
      </c>
      <c r="I4102" t="s">
        <v>126</v>
      </c>
    </row>
    <row r="4103" spans="1:9" x14ac:dyDescent="0.3">
      <c r="A4103">
        <v>1197831</v>
      </c>
      <c r="B4103" s="16">
        <v>44319</v>
      </c>
      <c r="C4103" t="s">
        <v>17</v>
      </c>
      <c r="D4103">
        <v>575</v>
      </c>
      <c r="E4103">
        <v>201250</v>
      </c>
      <c r="F4103">
        <v>90562.499999999985</v>
      </c>
      <c r="G4103" t="s">
        <v>27</v>
      </c>
      <c r="H4103" t="s">
        <v>55</v>
      </c>
      <c r="I4103" t="s">
        <v>56</v>
      </c>
    </row>
    <row r="4104" spans="1:9" x14ac:dyDescent="0.3">
      <c r="A4104">
        <v>1197831</v>
      </c>
      <c r="B4104" s="16">
        <v>44319</v>
      </c>
      <c r="C4104" t="s">
        <v>23</v>
      </c>
      <c r="D4104">
        <v>375</v>
      </c>
      <c r="E4104">
        <v>225000</v>
      </c>
      <c r="F4104">
        <v>78750</v>
      </c>
      <c r="G4104" t="s">
        <v>15</v>
      </c>
      <c r="H4104" t="s">
        <v>125</v>
      </c>
      <c r="I4104" t="s">
        <v>126</v>
      </c>
    </row>
    <row r="4105" spans="1:9" x14ac:dyDescent="0.3">
      <c r="A4105">
        <v>1197831</v>
      </c>
      <c r="B4105" s="16">
        <v>44319</v>
      </c>
      <c r="C4105" t="s">
        <v>17</v>
      </c>
      <c r="D4105">
        <v>545</v>
      </c>
      <c r="E4105">
        <v>299749.99999999994</v>
      </c>
      <c r="F4105">
        <v>119899.99999999999</v>
      </c>
      <c r="G4105" t="s">
        <v>15</v>
      </c>
      <c r="H4105" t="s">
        <v>125</v>
      </c>
      <c r="I4105" t="s">
        <v>126</v>
      </c>
    </row>
    <row r="4106" spans="1:9" x14ac:dyDescent="0.3">
      <c r="A4106">
        <v>1189833</v>
      </c>
      <c r="B4106" s="16">
        <v>44319</v>
      </c>
      <c r="C4106" t="s">
        <v>20</v>
      </c>
      <c r="D4106">
        <v>725</v>
      </c>
      <c r="E4106">
        <v>362500</v>
      </c>
      <c r="F4106">
        <v>145000</v>
      </c>
      <c r="G4106" t="s">
        <v>31</v>
      </c>
      <c r="H4106" t="s">
        <v>32</v>
      </c>
      <c r="I4106" t="s">
        <v>35</v>
      </c>
    </row>
    <row r="4107" spans="1:9" x14ac:dyDescent="0.3">
      <c r="A4107">
        <v>1128299</v>
      </c>
      <c r="B4107" s="16">
        <v>44320</v>
      </c>
      <c r="C4107" t="s">
        <v>21</v>
      </c>
      <c r="D4107">
        <v>38</v>
      </c>
      <c r="E4107">
        <v>1216</v>
      </c>
      <c r="F4107">
        <v>535.04</v>
      </c>
      <c r="G4107" t="s">
        <v>36</v>
      </c>
      <c r="H4107" t="s">
        <v>114</v>
      </c>
      <c r="I4107" t="s">
        <v>115</v>
      </c>
    </row>
    <row r="4108" spans="1:9" x14ac:dyDescent="0.3">
      <c r="A4108">
        <v>1128299</v>
      </c>
      <c r="B4108" s="16">
        <v>44320</v>
      </c>
      <c r="C4108" t="s">
        <v>20</v>
      </c>
      <c r="D4108">
        <v>49</v>
      </c>
      <c r="E4108">
        <v>1617</v>
      </c>
      <c r="F4108">
        <v>727.65</v>
      </c>
      <c r="G4108" t="s">
        <v>36</v>
      </c>
      <c r="H4108" t="s">
        <v>114</v>
      </c>
      <c r="I4108" t="s">
        <v>115</v>
      </c>
    </row>
    <row r="4109" spans="1:9" x14ac:dyDescent="0.3">
      <c r="A4109">
        <v>1128299</v>
      </c>
      <c r="B4109" s="16">
        <v>44320</v>
      </c>
      <c r="C4109" t="s">
        <v>19</v>
      </c>
      <c r="D4109">
        <v>50</v>
      </c>
      <c r="E4109">
        <v>1950</v>
      </c>
      <c r="F4109">
        <v>955.5</v>
      </c>
      <c r="G4109" t="s">
        <v>36</v>
      </c>
      <c r="H4109" t="s">
        <v>114</v>
      </c>
      <c r="I4109" t="s">
        <v>115</v>
      </c>
    </row>
    <row r="4110" spans="1:9" x14ac:dyDescent="0.3">
      <c r="A4110">
        <v>1128299</v>
      </c>
      <c r="B4110" s="16">
        <v>44320</v>
      </c>
      <c r="C4110" t="s">
        <v>22</v>
      </c>
      <c r="D4110">
        <v>53</v>
      </c>
      <c r="E4110">
        <v>2332</v>
      </c>
      <c r="F4110">
        <v>1422.52</v>
      </c>
      <c r="G4110" t="s">
        <v>36</v>
      </c>
      <c r="H4110" t="s">
        <v>114</v>
      </c>
      <c r="I4110" t="s">
        <v>115</v>
      </c>
    </row>
    <row r="4111" spans="1:9" x14ac:dyDescent="0.3">
      <c r="A4111">
        <v>1128299</v>
      </c>
      <c r="B4111" s="16">
        <v>44320</v>
      </c>
      <c r="C4111" t="s">
        <v>23</v>
      </c>
      <c r="D4111">
        <v>90</v>
      </c>
      <c r="E4111">
        <v>4230</v>
      </c>
      <c r="F4111">
        <v>2157.3000000000002</v>
      </c>
      <c r="G4111" t="s">
        <v>36</v>
      </c>
      <c r="H4111" t="s">
        <v>114</v>
      </c>
      <c r="I4111" t="s">
        <v>115</v>
      </c>
    </row>
    <row r="4112" spans="1:9" x14ac:dyDescent="0.3">
      <c r="A4112">
        <v>1197831</v>
      </c>
      <c r="B4112" s="16">
        <v>44320</v>
      </c>
      <c r="C4112" t="s">
        <v>19</v>
      </c>
      <c r="D4112">
        <v>178</v>
      </c>
      <c r="E4112">
        <v>4450</v>
      </c>
      <c r="F4112">
        <v>2136</v>
      </c>
      <c r="G4112" t="s">
        <v>27</v>
      </c>
      <c r="H4112" t="s">
        <v>55</v>
      </c>
      <c r="I4112" t="s">
        <v>56</v>
      </c>
    </row>
    <row r="4113" spans="1:9" x14ac:dyDescent="0.3">
      <c r="A4113">
        <v>1197831</v>
      </c>
      <c r="B4113" s="16">
        <v>44320</v>
      </c>
      <c r="C4113" t="s">
        <v>19</v>
      </c>
      <c r="D4113">
        <v>150</v>
      </c>
      <c r="E4113">
        <v>4800</v>
      </c>
      <c r="F4113">
        <v>2880</v>
      </c>
      <c r="G4113" t="s">
        <v>27</v>
      </c>
      <c r="H4113" t="s">
        <v>55</v>
      </c>
      <c r="I4113" t="s">
        <v>56</v>
      </c>
    </row>
    <row r="4114" spans="1:9" x14ac:dyDescent="0.3">
      <c r="A4114">
        <v>1128299</v>
      </c>
      <c r="B4114" s="16">
        <v>44320</v>
      </c>
      <c r="C4114" t="s">
        <v>17</v>
      </c>
      <c r="D4114">
        <v>134</v>
      </c>
      <c r="E4114">
        <v>7772</v>
      </c>
      <c r="F4114">
        <v>3186.52</v>
      </c>
      <c r="G4114" t="s">
        <v>36</v>
      </c>
      <c r="H4114" t="s">
        <v>114</v>
      </c>
      <c r="I4114" t="s">
        <v>115</v>
      </c>
    </row>
    <row r="4115" spans="1:9" x14ac:dyDescent="0.3">
      <c r="A4115">
        <v>1189833</v>
      </c>
      <c r="B4115" s="16">
        <v>44320</v>
      </c>
      <c r="C4115" t="s">
        <v>21</v>
      </c>
      <c r="D4115">
        <v>169</v>
      </c>
      <c r="E4115">
        <v>7943</v>
      </c>
      <c r="F4115">
        <v>3812.64</v>
      </c>
      <c r="G4115" t="s">
        <v>31</v>
      </c>
      <c r="H4115" t="s">
        <v>32</v>
      </c>
      <c r="I4115" t="s">
        <v>35</v>
      </c>
    </row>
    <row r="4116" spans="1:9" x14ac:dyDescent="0.3">
      <c r="A4116">
        <v>1189833</v>
      </c>
      <c r="B4116" s="16">
        <v>44320</v>
      </c>
      <c r="C4116" t="s">
        <v>21</v>
      </c>
      <c r="D4116">
        <v>223</v>
      </c>
      <c r="E4116">
        <v>8028</v>
      </c>
      <c r="F4116">
        <v>3050.64</v>
      </c>
      <c r="G4116" t="s">
        <v>31</v>
      </c>
      <c r="H4116" t="s">
        <v>32</v>
      </c>
      <c r="I4116" t="s">
        <v>35</v>
      </c>
    </row>
    <row r="4117" spans="1:9" x14ac:dyDescent="0.3">
      <c r="A4117">
        <v>1128299</v>
      </c>
      <c r="B4117" s="16">
        <v>44320</v>
      </c>
      <c r="C4117" t="s">
        <v>21</v>
      </c>
      <c r="D4117">
        <v>150</v>
      </c>
      <c r="E4117">
        <v>52500</v>
      </c>
      <c r="F4117">
        <v>15750</v>
      </c>
      <c r="G4117" t="s">
        <v>36</v>
      </c>
      <c r="H4117" t="s">
        <v>114</v>
      </c>
      <c r="I4117" t="s">
        <v>115</v>
      </c>
    </row>
    <row r="4118" spans="1:9" x14ac:dyDescent="0.3">
      <c r="A4118">
        <v>1128299</v>
      </c>
      <c r="B4118" s="16">
        <v>44320</v>
      </c>
      <c r="C4118" t="s">
        <v>20</v>
      </c>
      <c r="D4118">
        <v>175</v>
      </c>
      <c r="E4118">
        <v>61250</v>
      </c>
      <c r="F4118">
        <v>18375</v>
      </c>
      <c r="G4118" t="s">
        <v>36</v>
      </c>
      <c r="H4118" t="s">
        <v>114</v>
      </c>
      <c r="I4118" t="s">
        <v>115</v>
      </c>
    </row>
    <row r="4119" spans="1:9" x14ac:dyDescent="0.3">
      <c r="A4119">
        <v>1128299</v>
      </c>
      <c r="B4119" s="16">
        <v>44320</v>
      </c>
      <c r="C4119" t="s">
        <v>22</v>
      </c>
      <c r="D4119">
        <v>175</v>
      </c>
      <c r="E4119">
        <v>78749.999999999985</v>
      </c>
      <c r="F4119">
        <v>39374.999999999993</v>
      </c>
      <c r="G4119" t="s">
        <v>36</v>
      </c>
      <c r="H4119" t="s">
        <v>114</v>
      </c>
      <c r="I4119" t="s">
        <v>115</v>
      </c>
    </row>
    <row r="4120" spans="1:9" x14ac:dyDescent="0.3">
      <c r="A4120">
        <v>1128299</v>
      </c>
      <c r="B4120" s="16">
        <v>44320</v>
      </c>
      <c r="C4120" t="s">
        <v>19</v>
      </c>
      <c r="D4120">
        <v>200</v>
      </c>
      <c r="E4120">
        <v>80000</v>
      </c>
      <c r="F4120">
        <v>28000</v>
      </c>
      <c r="G4120" t="s">
        <v>36</v>
      </c>
      <c r="H4120" t="s">
        <v>114</v>
      </c>
      <c r="I4120" t="s">
        <v>115</v>
      </c>
    </row>
    <row r="4121" spans="1:9" x14ac:dyDescent="0.3">
      <c r="A4121">
        <v>1128299</v>
      </c>
      <c r="B4121" s="16">
        <v>44320</v>
      </c>
      <c r="C4121" t="s">
        <v>23</v>
      </c>
      <c r="D4121">
        <v>300</v>
      </c>
      <c r="E4121">
        <v>149999.99999999997</v>
      </c>
      <c r="F4121">
        <v>59999.999999999993</v>
      </c>
      <c r="G4121" t="s">
        <v>36</v>
      </c>
      <c r="H4121" t="s">
        <v>114</v>
      </c>
      <c r="I4121" t="s">
        <v>115</v>
      </c>
    </row>
    <row r="4122" spans="1:9" x14ac:dyDescent="0.3">
      <c r="A4122">
        <v>1197831</v>
      </c>
      <c r="B4122" s="16">
        <v>44320</v>
      </c>
      <c r="C4122" t="s">
        <v>19</v>
      </c>
      <c r="D4122">
        <v>575</v>
      </c>
      <c r="E4122">
        <v>201250</v>
      </c>
      <c r="F4122">
        <v>90562.499999999985</v>
      </c>
      <c r="G4122" t="s">
        <v>27</v>
      </c>
      <c r="H4122" t="s">
        <v>55</v>
      </c>
      <c r="I4122" t="s">
        <v>56</v>
      </c>
    </row>
    <row r="4123" spans="1:9" x14ac:dyDescent="0.3">
      <c r="A4123">
        <v>1128299</v>
      </c>
      <c r="B4123" s="16">
        <v>44320</v>
      </c>
      <c r="C4123" t="s">
        <v>17</v>
      </c>
      <c r="D4123">
        <v>495</v>
      </c>
      <c r="E4123">
        <v>297000</v>
      </c>
      <c r="F4123">
        <v>89100</v>
      </c>
      <c r="G4123" t="s">
        <v>36</v>
      </c>
      <c r="H4123" t="s">
        <v>114</v>
      </c>
      <c r="I4123" t="s">
        <v>115</v>
      </c>
    </row>
    <row r="4124" spans="1:9" x14ac:dyDescent="0.3">
      <c r="A4124">
        <v>1189833</v>
      </c>
      <c r="B4124" s="16">
        <v>44320</v>
      </c>
      <c r="C4124" t="s">
        <v>21</v>
      </c>
      <c r="D4124">
        <v>675</v>
      </c>
      <c r="E4124">
        <v>337500</v>
      </c>
      <c r="F4124">
        <v>118124.99999999999</v>
      </c>
      <c r="G4124" t="s">
        <v>31</v>
      </c>
      <c r="H4124" t="s">
        <v>32</v>
      </c>
      <c r="I4124" t="s">
        <v>35</v>
      </c>
    </row>
    <row r="4125" spans="1:9" x14ac:dyDescent="0.3">
      <c r="A4125">
        <v>1128299</v>
      </c>
      <c r="B4125" s="16">
        <v>44321</v>
      </c>
      <c r="C4125" t="s">
        <v>17</v>
      </c>
      <c r="D4125">
        <v>210</v>
      </c>
      <c r="E4125">
        <v>2940</v>
      </c>
      <c r="F4125">
        <v>1234.8</v>
      </c>
      <c r="G4125" t="s">
        <v>31</v>
      </c>
      <c r="H4125" t="s">
        <v>84</v>
      </c>
      <c r="I4125" t="s">
        <v>85</v>
      </c>
    </row>
    <row r="4126" spans="1:9" x14ac:dyDescent="0.3">
      <c r="A4126">
        <v>1128299</v>
      </c>
      <c r="B4126" s="16">
        <v>44321</v>
      </c>
      <c r="C4126" t="s">
        <v>20</v>
      </c>
      <c r="D4126">
        <v>184</v>
      </c>
      <c r="E4126">
        <v>3312</v>
      </c>
      <c r="F4126">
        <v>1291.6799999999998</v>
      </c>
      <c r="G4126" t="s">
        <v>31</v>
      </c>
      <c r="H4126" t="s">
        <v>84</v>
      </c>
      <c r="I4126" t="s">
        <v>85</v>
      </c>
    </row>
    <row r="4127" spans="1:9" x14ac:dyDescent="0.3">
      <c r="A4127">
        <v>1128299</v>
      </c>
      <c r="B4127" s="16">
        <v>44321</v>
      </c>
      <c r="C4127" t="s">
        <v>17</v>
      </c>
      <c r="D4127">
        <v>203</v>
      </c>
      <c r="E4127">
        <v>3654</v>
      </c>
      <c r="F4127">
        <v>1827</v>
      </c>
      <c r="G4127" t="s">
        <v>31</v>
      </c>
      <c r="H4127" t="s">
        <v>84</v>
      </c>
      <c r="I4127" t="s">
        <v>85</v>
      </c>
    </row>
    <row r="4128" spans="1:9" x14ac:dyDescent="0.3">
      <c r="A4128">
        <v>1128299</v>
      </c>
      <c r="B4128" s="16">
        <v>44321</v>
      </c>
      <c r="C4128" t="s">
        <v>21</v>
      </c>
      <c r="D4128">
        <v>155</v>
      </c>
      <c r="E4128">
        <v>3720</v>
      </c>
      <c r="F4128">
        <v>1860</v>
      </c>
      <c r="G4128" t="s">
        <v>31</v>
      </c>
      <c r="H4128" t="s">
        <v>84</v>
      </c>
      <c r="I4128" t="s">
        <v>85</v>
      </c>
    </row>
    <row r="4129" spans="1:9" x14ac:dyDescent="0.3">
      <c r="A4129">
        <v>1128299</v>
      </c>
      <c r="B4129" s="16">
        <v>44321</v>
      </c>
      <c r="C4129" t="s">
        <v>20</v>
      </c>
      <c r="D4129">
        <v>167</v>
      </c>
      <c r="E4129">
        <v>3841</v>
      </c>
      <c r="F4129">
        <v>1805.27</v>
      </c>
      <c r="G4129" t="s">
        <v>31</v>
      </c>
      <c r="H4129" t="s">
        <v>84</v>
      </c>
      <c r="I4129" t="s">
        <v>85</v>
      </c>
    </row>
    <row r="4130" spans="1:9" x14ac:dyDescent="0.3">
      <c r="A4130">
        <v>1128299</v>
      </c>
      <c r="B4130" s="16">
        <v>44321</v>
      </c>
      <c r="C4130" t="s">
        <v>22</v>
      </c>
      <c r="D4130">
        <v>120</v>
      </c>
      <c r="E4130">
        <v>4080</v>
      </c>
      <c r="F4130">
        <v>1428</v>
      </c>
      <c r="G4130" t="s">
        <v>31</v>
      </c>
      <c r="H4130" t="s">
        <v>84</v>
      </c>
      <c r="I4130" t="s">
        <v>85</v>
      </c>
    </row>
    <row r="4131" spans="1:9" x14ac:dyDescent="0.3">
      <c r="A4131">
        <v>1128299</v>
      </c>
      <c r="B4131" s="16">
        <v>44321</v>
      </c>
      <c r="C4131" t="s">
        <v>21</v>
      </c>
      <c r="D4131">
        <v>130</v>
      </c>
      <c r="E4131">
        <v>4290</v>
      </c>
      <c r="F4131">
        <v>2359.5</v>
      </c>
      <c r="G4131" t="s">
        <v>31</v>
      </c>
      <c r="H4131" t="s">
        <v>84</v>
      </c>
      <c r="I4131" t="s">
        <v>85</v>
      </c>
    </row>
    <row r="4132" spans="1:9" x14ac:dyDescent="0.3">
      <c r="A4132">
        <v>1197831</v>
      </c>
      <c r="B4132" s="16">
        <v>44321</v>
      </c>
      <c r="C4132" t="s">
        <v>20</v>
      </c>
      <c r="D4132">
        <v>163</v>
      </c>
      <c r="E4132">
        <v>4401</v>
      </c>
      <c r="F4132">
        <v>2112.48</v>
      </c>
      <c r="G4132" t="s">
        <v>27</v>
      </c>
      <c r="H4132" t="s">
        <v>55</v>
      </c>
      <c r="I4132" t="s">
        <v>56</v>
      </c>
    </row>
    <row r="4133" spans="1:9" x14ac:dyDescent="0.3">
      <c r="A4133">
        <v>1197831</v>
      </c>
      <c r="B4133" s="16">
        <v>44321</v>
      </c>
      <c r="C4133" t="s">
        <v>20</v>
      </c>
      <c r="D4133">
        <v>147</v>
      </c>
      <c r="E4133">
        <v>5292</v>
      </c>
      <c r="F4133">
        <v>3069.3599999999997</v>
      </c>
      <c r="G4133" t="s">
        <v>27</v>
      </c>
      <c r="H4133" t="s">
        <v>55</v>
      </c>
      <c r="I4133" t="s">
        <v>56</v>
      </c>
    </row>
    <row r="4134" spans="1:9" x14ac:dyDescent="0.3">
      <c r="A4134">
        <v>1128299</v>
      </c>
      <c r="B4134" s="16">
        <v>44321</v>
      </c>
      <c r="C4134" t="s">
        <v>19</v>
      </c>
      <c r="D4134">
        <v>247</v>
      </c>
      <c r="E4134">
        <v>5434</v>
      </c>
      <c r="F4134">
        <v>2227.94</v>
      </c>
      <c r="G4134" t="s">
        <v>31</v>
      </c>
      <c r="H4134" t="s">
        <v>84</v>
      </c>
      <c r="I4134" t="s">
        <v>85</v>
      </c>
    </row>
    <row r="4135" spans="1:9" x14ac:dyDescent="0.3">
      <c r="A4135">
        <v>1128299</v>
      </c>
      <c r="B4135" s="16">
        <v>44321</v>
      </c>
      <c r="C4135" t="s">
        <v>19</v>
      </c>
      <c r="D4135">
        <v>196</v>
      </c>
      <c r="E4135">
        <v>5488</v>
      </c>
      <c r="F4135">
        <v>2634.24</v>
      </c>
      <c r="G4135" t="s">
        <v>31</v>
      </c>
      <c r="H4135" t="s">
        <v>84</v>
      </c>
      <c r="I4135" t="s">
        <v>85</v>
      </c>
    </row>
    <row r="4136" spans="1:9" x14ac:dyDescent="0.3">
      <c r="A4136">
        <v>1128299</v>
      </c>
      <c r="B4136" s="16">
        <v>44321</v>
      </c>
      <c r="C4136" t="s">
        <v>22</v>
      </c>
      <c r="D4136">
        <v>120</v>
      </c>
      <c r="E4136">
        <v>5640</v>
      </c>
      <c r="F4136">
        <v>2256</v>
      </c>
      <c r="G4136" t="s">
        <v>31</v>
      </c>
      <c r="H4136" t="s">
        <v>84</v>
      </c>
      <c r="I4136" t="s">
        <v>85</v>
      </c>
    </row>
    <row r="4137" spans="1:9" x14ac:dyDescent="0.3">
      <c r="A4137">
        <v>1185732</v>
      </c>
      <c r="B4137" s="16">
        <v>44321</v>
      </c>
      <c r="C4137" t="s">
        <v>21</v>
      </c>
      <c r="D4137">
        <v>182</v>
      </c>
      <c r="E4137">
        <v>7826</v>
      </c>
      <c r="F4137">
        <v>3286.92</v>
      </c>
      <c r="G4137" t="s">
        <v>48</v>
      </c>
      <c r="H4137" t="s">
        <v>92</v>
      </c>
      <c r="I4137" t="s">
        <v>93</v>
      </c>
    </row>
    <row r="4138" spans="1:9" x14ac:dyDescent="0.3">
      <c r="A4138">
        <v>1128299</v>
      </c>
      <c r="B4138" s="16">
        <v>44321</v>
      </c>
      <c r="C4138" t="s">
        <v>23</v>
      </c>
      <c r="D4138">
        <v>240</v>
      </c>
      <c r="E4138">
        <v>7920</v>
      </c>
      <c r="F4138">
        <v>4356</v>
      </c>
      <c r="G4138" t="s">
        <v>31</v>
      </c>
      <c r="H4138" t="s">
        <v>84</v>
      </c>
      <c r="I4138" t="s">
        <v>85</v>
      </c>
    </row>
    <row r="4139" spans="1:9" x14ac:dyDescent="0.3">
      <c r="A4139">
        <v>1185732</v>
      </c>
      <c r="B4139" s="16">
        <v>44321</v>
      </c>
      <c r="C4139" t="s">
        <v>19</v>
      </c>
      <c r="D4139">
        <v>188</v>
      </c>
      <c r="E4139">
        <v>8460</v>
      </c>
      <c r="F4139">
        <v>3806.9999999999995</v>
      </c>
      <c r="G4139" t="s">
        <v>48</v>
      </c>
      <c r="H4139" t="s">
        <v>92</v>
      </c>
      <c r="I4139" t="s">
        <v>93</v>
      </c>
    </row>
    <row r="4140" spans="1:9" x14ac:dyDescent="0.3">
      <c r="A4140">
        <v>1185732</v>
      </c>
      <c r="B4140" s="16">
        <v>44321</v>
      </c>
      <c r="C4140" t="s">
        <v>20</v>
      </c>
      <c r="D4140">
        <v>210</v>
      </c>
      <c r="E4140">
        <v>8610</v>
      </c>
      <c r="F4140">
        <v>3185.7</v>
      </c>
      <c r="G4140" t="s">
        <v>48</v>
      </c>
      <c r="H4140" t="s">
        <v>92</v>
      </c>
      <c r="I4140" t="s">
        <v>93</v>
      </c>
    </row>
    <row r="4141" spans="1:9" x14ac:dyDescent="0.3">
      <c r="A4141">
        <v>1128299</v>
      </c>
      <c r="B4141" s="16">
        <v>44321</v>
      </c>
      <c r="C4141" t="s">
        <v>23</v>
      </c>
      <c r="D4141">
        <v>218</v>
      </c>
      <c r="E4141">
        <v>9156</v>
      </c>
      <c r="F4141">
        <v>5768.28</v>
      </c>
      <c r="G4141" t="s">
        <v>31</v>
      </c>
      <c r="H4141" t="s">
        <v>84</v>
      </c>
      <c r="I4141" t="s">
        <v>85</v>
      </c>
    </row>
    <row r="4142" spans="1:9" x14ac:dyDescent="0.3">
      <c r="A4142">
        <v>1189833</v>
      </c>
      <c r="B4142" s="16">
        <v>44321</v>
      </c>
      <c r="C4142" t="s">
        <v>22</v>
      </c>
      <c r="D4142">
        <v>230</v>
      </c>
      <c r="E4142">
        <v>9890</v>
      </c>
      <c r="F4142">
        <v>6131.8000000000011</v>
      </c>
      <c r="G4142" t="s">
        <v>31</v>
      </c>
      <c r="H4142" t="s">
        <v>32</v>
      </c>
      <c r="I4142" t="s">
        <v>35</v>
      </c>
    </row>
    <row r="4143" spans="1:9" x14ac:dyDescent="0.3">
      <c r="A4143">
        <v>1185732</v>
      </c>
      <c r="B4143" s="16">
        <v>44321</v>
      </c>
      <c r="C4143" t="s">
        <v>22</v>
      </c>
      <c r="D4143">
        <v>196</v>
      </c>
      <c r="E4143">
        <v>10388</v>
      </c>
      <c r="F4143">
        <v>5194</v>
      </c>
      <c r="G4143" t="s">
        <v>48</v>
      </c>
      <c r="H4143" t="s">
        <v>92</v>
      </c>
      <c r="I4143" t="s">
        <v>93</v>
      </c>
    </row>
    <row r="4144" spans="1:9" x14ac:dyDescent="0.3">
      <c r="A4144">
        <v>1189833</v>
      </c>
      <c r="B4144" s="16">
        <v>44321</v>
      </c>
      <c r="C4144" t="s">
        <v>22</v>
      </c>
      <c r="D4144">
        <v>182</v>
      </c>
      <c r="E4144">
        <v>10556</v>
      </c>
      <c r="F4144">
        <v>7072.52</v>
      </c>
      <c r="G4144" t="s">
        <v>31</v>
      </c>
      <c r="H4144" t="s">
        <v>32</v>
      </c>
      <c r="I4144" t="s">
        <v>35</v>
      </c>
    </row>
    <row r="4145" spans="1:9" x14ac:dyDescent="0.3">
      <c r="A4145">
        <v>1185732</v>
      </c>
      <c r="B4145" s="16">
        <v>44321</v>
      </c>
      <c r="C4145" t="s">
        <v>23</v>
      </c>
      <c r="D4145">
        <v>200</v>
      </c>
      <c r="E4145">
        <v>11800</v>
      </c>
      <c r="F4145">
        <v>7080</v>
      </c>
      <c r="G4145" t="s">
        <v>48</v>
      </c>
      <c r="H4145" t="s">
        <v>92</v>
      </c>
      <c r="I4145" t="s">
        <v>93</v>
      </c>
    </row>
    <row r="4146" spans="1:9" x14ac:dyDescent="0.3">
      <c r="A4146">
        <v>1185732</v>
      </c>
      <c r="B4146" s="16">
        <v>44321</v>
      </c>
      <c r="C4146" t="s">
        <v>17</v>
      </c>
      <c r="D4146">
        <v>282</v>
      </c>
      <c r="E4146">
        <v>13536</v>
      </c>
      <c r="F4146">
        <v>7444.8</v>
      </c>
      <c r="G4146" t="s">
        <v>48</v>
      </c>
      <c r="H4146" t="s">
        <v>92</v>
      </c>
      <c r="I4146" t="s">
        <v>93</v>
      </c>
    </row>
    <row r="4147" spans="1:9" x14ac:dyDescent="0.3">
      <c r="A4147">
        <v>1128299</v>
      </c>
      <c r="B4147" s="16">
        <v>44321</v>
      </c>
      <c r="C4147" t="s">
        <v>17</v>
      </c>
      <c r="D4147">
        <v>700</v>
      </c>
      <c r="E4147">
        <v>140000</v>
      </c>
      <c r="F4147">
        <v>49000</v>
      </c>
      <c r="G4147" t="s">
        <v>31</v>
      </c>
      <c r="H4147" t="s">
        <v>84</v>
      </c>
      <c r="I4147" t="s">
        <v>85</v>
      </c>
    </row>
    <row r="4148" spans="1:9" x14ac:dyDescent="0.3">
      <c r="A4148">
        <v>1128299</v>
      </c>
      <c r="B4148" s="16">
        <v>44321</v>
      </c>
      <c r="C4148" t="s">
        <v>20</v>
      </c>
      <c r="D4148">
        <v>575</v>
      </c>
      <c r="E4148">
        <v>143749.99999999997</v>
      </c>
      <c r="F4148">
        <v>50312.499999999985</v>
      </c>
      <c r="G4148" t="s">
        <v>31</v>
      </c>
      <c r="H4148" t="s">
        <v>84</v>
      </c>
      <c r="I4148" t="s">
        <v>85</v>
      </c>
    </row>
    <row r="4149" spans="1:9" x14ac:dyDescent="0.3">
      <c r="A4149">
        <v>1128299</v>
      </c>
      <c r="B4149" s="16">
        <v>44321</v>
      </c>
      <c r="C4149" t="s">
        <v>21</v>
      </c>
      <c r="D4149">
        <v>500</v>
      </c>
      <c r="E4149">
        <v>175000</v>
      </c>
      <c r="F4149">
        <v>78750</v>
      </c>
      <c r="G4149" t="s">
        <v>31</v>
      </c>
      <c r="H4149" t="s">
        <v>84</v>
      </c>
      <c r="I4149" t="s">
        <v>85</v>
      </c>
    </row>
    <row r="4150" spans="1:9" x14ac:dyDescent="0.3">
      <c r="A4150">
        <v>1128299</v>
      </c>
      <c r="B4150" s="16">
        <v>44321</v>
      </c>
      <c r="C4150" t="s">
        <v>22</v>
      </c>
      <c r="D4150">
        <v>400</v>
      </c>
      <c r="E4150">
        <v>200000</v>
      </c>
      <c r="F4150">
        <v>60000</v>
      </c>
      <c r="G4150" t="s">
        <v>31</v>
      </c>
      <c r="H4150" t="s">
        <v>84</v>
      </c>
      <c r="I4150" t="s">
        <v>85</v>
      </c>
    </row>
    <row r="4151" spans="1:9" x14ac:dyDescent="0.3">
      <c r="A4151">
        <v>1197831</v>
      </c>
      <c r="B4151" s="16">
        <v>44321</v>
      </c>
      <c r="C4151" t="s">
        <v>20</v>
      </c>
      <c r="D4151">
        <v>525</v>
      </c>
      <c r="E4151">
        <v>210000</v>
      </c>
      <c r="F4151">
        <v>94499.999999999985</v>
      </c>
      <c r="G4151" t="s">
        <v>27</v>
      </c>
      <c r="H4151" t="s">
        <v>55</v>
      </c>
      <c r="I4151" t="s">
        <v>56</v>
      </c>
    </row>
    <row r="4152" spans="1:9" x14ac:dyDescent="0.3">
      <c r="A4152">
        <v>1128299</v>
      </c>
      <c r="B4152" s="16">
        <v>44321</v>
      </c>
      <c r="C4152" t="s">
        <v>19</v>
      </c>
      <c r="D4152">
        <v>725</v>
      </c>
      <c r="E4152">
        <v>217500.00000000003</v>
      </c>
      <c r="F4152">
        <v>76125</v>
      </c>
      <c r="G4152" t="s">
        <v>31</v>
      </c>
      <c r="H4152" t="s">
        <v>84</v>
      </c>
      <c r="I4152" t="s">
        <v>85</v>
      </c>
    </row>
    <row r="4153" spans="1:9" x14ac:dyDescent="0.3">
      <c r="A4153">
        <v>1185732</v>
      </c>
      <c r="B4153" s="16">
        <v>44321</v>
      </c>
      <c r="C4153" t="s">
        <v>21</v>
      </c>
      <c r="D4153">
        <v>675</v>
      </c>
      <c r="E4153">
        <v>303750</v>
      </c>
      <c r="F4153">
        <v>91125</v>
      </c>
      <c r="G4153" t="s">
        <v>48</v>
      </c>
      <c r="H4153" t="s">
        <v>92</v>
      </c>
      <c r="I4153" t="s">
        <v>93</v>
      </c>
    </row>
    <row r="4154" spans="1:9" x14ac:dyDescent="0.3">
      <c r="A4154">
        <v>1185732</v>
      </c>
      <c r="B4154" s="16">
        <v>44321</v>
      </c>
      <c r="C4154" t="s">
        <v>20</v>
      </c>
      <c r="D4154">
        <v>725</v>
      </c>
      <c r="E4154">
        <v>326250</v>
      </c>
      <c r="F4154">
        <v>81562.5</v>
      </c>
      <c r="G4154" t="s">
        <v>48</v>
      </c>
      <c r="H4154" t="s">
        <v>92</v>
      </c>
      <c r="I4154" t="s">
        <v>93</v>
      </c>
    </row>
    <row r="4155" spans="1:9" x14ac:dyDescent="0.3">
      <c r="A4155">
        <v>1128299</v>
      </c>
      <c r="B4155" s="16">
        <v>44321</v>
      </c>
      <c r="C4155" t="s">
        <v>23</v>
      </c>
      <c r="D4155">
        <v>750</v>
      </c>
      <c r="E4155">
        <v>337500</v>
      </c>
      <c r="F4155">
        <v>168750</v>
      </c>
      <c r="G4155" t="s">
        <v>31</v>
      </c>
      <c r="H4155" t="s">
        <v>84</v>
      </c>
      <c r="I4155" t="s">
        <v>85</v>
      </c>
    </row>
    <row r="4156" spans="1:9" x14ac:dyDescent="0.3">
      <c r="A4156">
        <v>1185732</v>
      </c>
      <c r="B4156" s="16">
        <v>44321</v>
      </c>
      <c r="C4156" t="s">
        <v>19</v>
      </c>
      <c r="D4156">
        <v>750</v>
      </c>
      <c r="E4156">
        <v>375000</v>
      </c>
      <c r="F4156">
        <v>131250</v>
      </c>
      <c r="G4156" t="s">
        <v>48</v>
      </c>
      <c r="H4156" t="s">
        <v>92</v>
      </c>
      <c r="I4156" t="s">
        <v>93</v>
      </c>
    </row>
    <row r="4157" spans="1:9" x14ac:dyDescent="0.3">
      <c r="A4157">
        <v>1185732</v>
      </c>
      <c r="B4157" s="16">
        <v>44321</v>
      </c>
      <c r="C4157" t="s">
        <v>22</v>
      </c>
      <c r="D4157">
        <v>700</v>
      </c>
      <c r="E4157">
        <v>384999.99999999994</v>
      </c>
      <c r="F4157">
        <v>134749.99999999997</v>
      </c>
      <c r="G4157" t="s">
        <v>48</v>
      </c>
      <c r="H4157" t="s">
        <v>92</v>
      </c>
      <c r="I4157" t="s">
        <v>93</v>
      </c>
    </row>
    <row r="4158" spans="1:9" x14ac:dyDescent="0.3">
      <c r="A4158">
        <v>1189833</v>
      </c>
      <c r="B4158" s="16">
        <v>44321</v>
      </c>
      <c r="C4158" t="s">
        <v>22</v>
      </c>
      <c r="D4158">
        <v>675</v>
      </c>
      <c r="E4158">
        <v>405000</v>
      </c>
      <c r="F4158">
        <v>222750.00000000003</v>
      </c>
      <c r="G4158" t="s">
        <v>31</v>
      </c>
      <c r="H4158" t="s">
        <v>32</v>
      </c>
      <c r="I4158" t="s">
        <v>35</v>
      </c>
    </row>
    <row r="4159" spans="1:9" x14ac:dyDescent="0.3">
      <c r="A4159">
        <v>1185732</v>
      </c>
      <c r="B4159" s="16">
        <v>44321</v>
      </c>
      <c r="C4159" t="s">
        <v>23</v>
      </c>
      <c r="D4159">
        <v>800</v>
      </c>
      <c r="E4159">
        <v>480000</v>
      </c>
      <c r="F4159">
        <v>240000</v>
      </c>
      <c r="G4159" t="s">
        <v>48</v>
      </c>
      <c r="H4159" t="s">
        <v>92</v>
      </c>
      <c r="I4159" t="s">
        <v>93</v>
      </c>
    </row>
    <row r="4160" spans="1:9" x14ac:dyDescent="0.3">
      <c r="A4160">
        <v>1185732</v>
      </c>
      <c r="B4160" s="16">
        <v>44321</v>
      </c>
      <c r="C4160" t="s">
        <v>17</v>
      </c>
      <c r="D4160">
        <v>1045</v>
      </c>
      <c r="E4160">
        <v>522500</v>
      </c>
      <c r="F4160">
        <v>235125</v>
      </c>
      <c r="G4160" t="s">
        <v>48</v>
      </c>
      <c r="H4160" t="s">
        <v>92</v>
      </c>
      <c r="I4160" t="s">
        <v>93</v>
      </c>
    </row>
    <row r="4161" spans="1:9" x14ac:dyDescent="0.3">
      <c r="A4161">
        <v>1185732</v>
      </c>
      <c r="B4161" s="16">
        <v>44322</v>
      </c>
      <c r="C4161" t="s">
        <v>21</v>
      </c>
      <c r="D4161">
        <v>51</v>
      </c>
      <c r="E4161">
        <v>1377</v>
      </c>
      <c r="F4161">
        <v>633.42000000000007</v>
      </c>
      <c r="G4161" t="s">
        <v>15</v>
      </c>
      <c r="H4161" t="s">
        <v>127</v>
      </c>
      <c r="I4161" t="s">
        <v>128</v>
      </c>
    </row>
    <row r="4162" spans="1:9" x14ac:dyDescent="0.3">
      <c r="A4162">
        <v>1185732</v>
      </c>
      <c r="B4162" s="16">
        <v>44322</v>
      </c>
      <c r="C4162" t="s">
        <v>21</v>
      </c>
      <c r="D4162">
        <v>44</v>
      </c>
      <c r="E4162">
        <v>1716</v>
      </c>
      <c r="F4162">
        <v>892.32</v>
      </c>
      <c r="G4162" t="s">
        <v>15</v>
      </c>
      <c r="H4162" t="s">
        <v>127</v>
      </c>
      <c r="I4162" t="s">
        <v>128</v>
      </c>
    </row>
    <row r="4163" spans="1:9" x14ac:dyDescent="0.3">
      <c r="A4163">
        <v>1185732</v>
      </c>
      <c r="B4163" s="16">
        <v>44322</v>
      </c>
      <c r="C4163" t="s">
        <v>19</v>
      </c>
      <c r="D4163">
        <v>58</v>
      </c>
      <c r="E4163">
        <v>1856</v>
      </c>
      <c r="F4163">
        <v>686.72</v>
      </c>
      <c r="G4163" t="s">
        <v>15</v>
      </c>
      <c r="H4163" t="s">
        <v>127</v>
      </c>
      <c r="I4163" t="s">
        <v>128</v>
      </c>
    </row>
    <row r="4164" spans="1:9" x14ac:dyDescent="0.3">
      <c r="A4164">
        <v>1185732</v>
      </c>
      <c r="B4164" s="16">
        <v>44322</v>
      </c>
      <c r="C4164" t="s">
        <v>20</v>
      </c>
      <c r="D4164">
        <v>60</v>
      </c>
      <c r="E4164">
        <v>1920</v>
      </c>
      <c r="F4164">
        <v>806.40000000000009</v>
      </c>
      <c r="G4164" t="s">
        <v>15</v>
      </c>
      <c r="H4164" t="s">
        <v>127</v>
      </c>
      <c r="I4164" t="s">
        <v>128</v>
      </c>
    </row>
    <row r="4165" spans="1:9" x14ac:dyDescent="0.3">
      <c r="A4165">
        <v>1185732</v>
      </c>
      <c r="B4165" s="16">
        <v>44322</v>
      </c>
      <c r="C4165" t="s">
        <v>19</v>
      </c>
      <c r="D4165">
        <v>49</v>
      </c>
      <c r="E4165">
        <v>2107</v>
      </c>
      <c r="F4165">
        <v>948.14999999999986</v>
      </c>
      <c r="G4165" t="s">
        <v>15</v>
      </c>
      <c r="H4165" t="s">
        <v>127</v>
      </c>
      <c r="I4165" t="s">
        <v>128</v>
      </c>
    </row>
    <row r="4166" spans="1:9" x14ac:dyDescent="0.3">
      <c r="A4166">
        <v>1189833</v>
      </c>
      <c r="B4166" s="16">
        <v>44322</v>
      </c>
      <c r="C4166" t="s">
        <v>21</v>
      </c>
      <c r="D4166">
        <v>56</v>
      </c>
      <c r="E4166">
        <v>2128</v>
      </c>
      <c r="F4166">
        <v>1064</v>
      </c>
      <c r="G4166" t="s">
        <v>15</v>
      </c>
      <c r="H4166" t="s">
        <v>123</v>
      </c>
      <c r="I4166" t="s">
        <v>124</v>
      </c>
    </row>
    <row r="4167" spans="1:9" x14ac:dyDescent="0.3">
      <c r="A4167">
        <v>1185732</v>
      </c>
      <c r="B4167" s="16">
        <v>44322</v>
      </c>
      <c r="C4167" t="s">
        <v>22</v>
      </c>
      <c r="D4167">
        <v>54</v>
      </c>
      <c r="E4167">
        <v>2160</v>
      </c>
      <c r="F4167">
        <v>799.2</v>
      </c>
      <c r="G4167" t="s">
        <v>15</v>
      </c>
      <c r="H4167" t="s">
        <v>127</v>
      </c>
      <c r="I4167" t="s">
        <v>128</v>
      </c>
    </row>
    <row r="4168" spans="1:9" x14ac:dyDescent="0.3">
      <c r="A4168">
        <v>1185732</v>
      </c>
      <c r="B4168" s="16">
        <v>44322</v>
      </c>
      <c r="C4168" t="s">
        <v>22</v>
      </c>
      <c r="D4168">
        <v>46</v>
      </c>
      <c r="E4168">
        <v>2254</v>
      </c>
      <c r="F4168">
        <v>901.6</v>
      </c>
      <c r="G4168" t="s">
        <v>15</v>
      </c>
      <c r="H4168" t="s">
        <v>127</v>
      </c>
      <c r="I4168" t="s">
        <v>128</v>
      </c>
    </row>
    <row r="4169" spans="1:9" x14ac:dyDescent="0.3">
      <c r="A4169">
        <v>1185732</v>
      </c>
      <c r="B4169" s="16">
        <v>44322</v>
      </c>
      <c r="C4169" t="s">
        <v>20</v>
      </c>
      <c r="D4169">
        <v>60</v>
      </c>
      <c r="E4169">
        <v>2340</v>
      </c>
      <c r="F4169">
        <v>1263.6000000000001</v>
      </c>
      <c r="G4169" t="s">
        <v>15</v>
      </c>
      <c r="H4169" t="s">
        <v>127</v>
      </c>
      <c r="I4169" t="s">
        <v>128</v>
      </c>
    </row>
    <row r="4170" spans="1:9" x14ac:dyDescent="0.3">
      <c r="A4170">
        <v>1189833</v>
      </c>
      <c r="B4170" s="16">
        <v>44322</v>
      </c>
      <c r="C4170" t="s">
        <v>19</v>
      </c>
      <c r="D4170">
        <v>68</v>
      </c>
      <c r="E4170">
        <v>2788</v>
      </c>
      <c r="F4170">
        <v>1394</v>
      </c>
      <c r="G4170" t="s">
        <v>15</v>
      </c>
      <c r="H4170" t="s">
        <v>123</v>
      </c>
      <c r="I4170" t="s">
        <v>124</v>
      </c>
    </row>
    <row r="4171" spans="1:9" x14ac:dyDescent="0.3">
      <c r="A4171">
        <v>1189833</v>
      </c>
      <c r="B4171" s="16">
        <v>44322</v>
      </c>
      <c r="C4171" t="s">
        <v>20</v>
      </c>
      <c r="D4171">
        <v>75</v>
      </c>
      <c r="E4171">
        <v>2850</v>
      </c>
      <c r="F4171">
        <v>1425</v>
      </c>
      <c r="G4171" t="s">
        <v>15</v>
      </c>
      <c r="H4171" t="s">
        <v>123</v>
      </c>
      <c r="I4171" t="s">
        <v>124</v>
      </c>
    </row>
    <row r="4172" spans="1:9" x14ac:dyDescent="0.3">
      <c r="A4172">
        <v>1189833</v>
      </c>
      <c r="B4172" s="16">
        <v>44322</v>
      </c>
      <c r="C4172" t="s">
        <v>22</v>
      </c>
      <c r="D4172">
        <v>68</v>
      </c>
      <c r="E4172">
        <v>3196</v>
      </c>
      <c r="F4172">
        <v>1310.3599999999999</v>
      </c>
      <c r="G4172" t="s">
        <v>15</v>
      </c>
      <c r="H4172" t="s">
        <v>123</v>
      </c>
      <c r="I4172" t="s">
        <v>124</v>
      </c>
    </row>
    <row r="4173" spans="1:9" x14ac:dyDescent="0.3">
      <c r="A4173">
        <v>1185732</v>
      </c>
      <c r="B4173" s="16">
        <v>44322</v>
      </c>
      <c r="C4173" t="s">
        <v>23</v>
      </c>
      <c r="D4173">
        <v>93</v>
      </c>
      <c r="E4173">
        <v>3348</v>
      </c>
      <c r="F4173">
        <v>1473.1200000000001</v>
      </c>
      <c r="G4173" t="s">
        <v>15</v>
      </c>
      <c r="H4173" t="s">
        <v>127</v>
      </c>
      <c r="I4173" t="s">
        <v>128</v>
      </c>
    </row>
    <row r="4174" spans="1:9" x14ac:dyDescent="0.3">
      <c r="A4174">
        <v>1197831</v>
      </c>
      <c r="B4174" s="16">
        <v>44322</v>
      </c>
      <c r="C4174" t="s">
        <v>21</v>
      </c>
      <c r="D4174">
        <v>98</v>
      </c>
      <c r="E4174">
        <v>3724</v>
      </c>
      <c r="F4174">
        <v>2606.8000000000002</v>
      </c>
      <c r="G4174" t="s">
        <v>27</v>
      </c>
      <c r="H4174" t="s">
        <v>55</v>
      </c>
      <c r="I4174" t="s">
        <v>56</v>
      </c>
    </row>
    <row r="4175" spans="1:9" x14ac:dyDescent="0.3">
      <c r="A4175">
        <v>1197831</v>
      </c>
      <c r="B4175" s="16">
        <v>44322</v>
      </c>
      <c r="C4175" t="s">
        <v>21</v>
      </c>
      <c r="D4175">
        <v>131</v>
      </c>
      <c r="E4175">
        <v>3930</v>
      </c>
      <c r="F4175">
        <v>2358.0000000000005</v>
      </c>
      <c r="G4175" t="s">
        <v>27</v>
      </c>
      <c r="H4175" t="s">
        <v>55</v>
      </c>
      <c r="I4175" t="s">
        <v>56</v>
      </c>
    </row>
    <row r="4176" spans="1:9" x14ac:dyDescent="0.3">
      <c r="A4176">
        <v>1185732</v>
      </c>
      <c r="B4176" s="16">
        <v>44322</v>
      </c>
      <c r="C4176" t="s">
        <v>23</v>
      </c>
      <c r="D4176">
        <v>81</v>
      </c>
      <c r="E4176">
        <v>4212</v>
      </c>
      <c r="F4176">
        <v>2232.36</v>
      </c>
      <c r="G4176" t="s">
        <v>15</v>
      </c>
      <c r="H4176" t="s">
        <v>127</v>
      </c>
      <c r="I4176" t="s">
        <v>128</v>
      </c>
    </row>
    <row r="4177" spans="1:9" x14ac:dyDescent="0.3">
      <c r="A4177">
        <v>1189833</v>
      </c>
      <c r="B4177" s="16">
        <v>44322</v>
      </c>
      <c r="C4177" t="s">
        <v>23</v>
      </c>
      <c r="D4177">
        <v>102</v>
      </c>
      <c r="E4177">
        <v>5202</v>
      </c>
      <c r="F4177">
        <v>2705.04</v>
      </c>
      <c r="G4177" t="s">
        <v>15</v>
      </c>
      <c r="H4177" t="s">
        <v>123</v>
      </c>
      <c r="I4177" t="s">
        <v>124</v>
      </c>
    </row>
    <row r="4178" spans="1:9" x14ac:dyDescent="0.3">
      <c r="A4178">
        <v>1185732</v>
      </c>
      <c r="B4178" s="16">
        <v>44322</v>
      </c>
      <c r="C4178" t="s">
        <v>17</v>
      </c>
      <c r="D4178">
        <v>150</v>
      </c>
      <c r="E4178">
        <v>5850</v>
      </c>
      <c r="F4178">
        <v>2398.5</v>
      </c>
      <c r="G4178" t="s">
        <v>15</v>
      </c>
      <c r="H4178" t="s">
        <v>127</v>
      </c>
      <c r="I4178" t="s">
        <v>128</v>
      </c>
    </row>
    <row r="4179" spans="1:9" x14ac:dyDescent="0.3">
      <c r="A4179">
        <v>1185732</v>
      </c>
      <c r="B4179" s="16">
        <v>44322</v>
      </c>
      <c r="C4179" t="s">
        <v>17</v>
      </c>
      <c r="D4179">
        <v>122</v>
      </c>
      <c r="E4179">
        <v>5978</v>
      </c>
      <c r="F4179">
        <v>2989</v>
      </c>
      <c r="G4179" t="s">
        <v>15</v>
      </c>
      <c r="H4179" t="s">
        <v>127</v>
      </c>
      <c r="I4179" t="s">
        <v>128</v>
      </c>
    </row>
    <row r="4180" spans="1:9" x14ac:dyDescent="0.3">
      <c r="A4180">
        <v>1189833</v>
      </c>
      <c r="B4180" s="16">
        <v>44322</v>
      </c>
      <c r="C4180" t="s">
        <v>17</v>
      </c>
      <c r="D4180">
        <v>130</v>
      </c>
      <c r="E4180">
        <v>6240</v>
      </c>
      <c r="F4180">
        <v>2932.7999999999997</v>
      </c>
      <c r="G4180" t="s">
        <v>15</v>
      </c>
      <c r="H4180" t="s">
        <v>123</v>
      </c>
      <c r="I4180" t="s">
        <v>124</v>
      </c>
    </row>
    <row r="4181" spans="1:9" x14ac:dyDescent="0.3">
      <c r="A4181">
        <v>1189833</v>
      </c>
      <c r="B4181" s="16">
        <v>44322</v>
      </c>
      <c r="C4181" t="s">
        <v>23</v>
      </c>
      <c r="D4181">
        <v>208</v>
      </c>
      <c r="E4181">
        <v>9568</v>
      </c>
      <c r="F4181">
        <v>2200.64</v>
      </c>
      <c r="G4181" t="s">
        <v>31</v>
      </c>
      <c r="H4181" t="s">
        <v>32</v>
      </c>
      <c r="I4181" t="s">
        <v>35</v>
      </c>
    </row>
    <row r="4182" spans="1:9" x14ac:dyDescent="0.3">
      <c r="A4182">
        <v>1189833</v>
      </c>
      <c r="B4182" s="16">
        <v>44322</v>
      </c>
      <c r="C4182" t="s">
        <v>23</v>
      </c>
      <c r="D4182">
        <v>189</v>
      </c>
      <c r="E4182">
        <v>11529</v>
      </c>
      <c r="F4182">
        <v>4035.1499999999996</v>
      </c>
      <c r="G4182" t="s">
        <v>31</v>
      </c>
      <c r="H4182" t="s">
        <v>32</v>
      </c>
      <c r="I4182" t="s">
        <v>35</v>
      </c>
    </row>
    <row r="4183" spans="1:9" x14ac:dyDescent="0.3">
      <c r="A4183">
        <v>1185732</v>
      </c>
      <c r="B4183" s="16">
        <v>44322</v>
      </c>
      <c r="C4183" t="s">
        <v>21</v>
      </c>
      <c r="D4183">
        <v>150</v>
      </c>
      <c r="E4183">
        <v>60000</v>
      </c>
      <c r="F4183">
        <v>24000</v>
      </c>
      <c r="G4183" t="s">
        <v>15</v>
      </c>
      <c r="H4183" t="s">
        <v>127</v>
      </c>
      <c r="I4183" t="s">
        <v>128</v>
      </c>
    </row>
    <row r="4184" spans="1:9" x14ac:dyDescent="0.3">
      <c r="A4184">
        <v>1185732</v>
      </c>
      <c r="B4184" s="16">
        <v>44322</v>
      </c>
      <c r="C4184" t="s">
        <v>19</v>
      </c>
      <c r="D4184">
        <v>175</v>
      </c>
      <c r="E4184">
        <v>78750</v>
      </c>
      <c r="F4184">
        <v>27562.5</v>
      </c>
      <c r="G4184" t="s">
        <v>15</v>
      </c>
      <c r="H4184" t="s">
        <v>127</v>
      </c>
      <c r="I4184" t="s">
        <v>128</v>
      </c>
    </row>
    <row r="4185" spans="1:9" x14ac:dyDescent="0.3">
      <c r="A4185">
        <v>1185732</v>
      </c>
      <c r="B4185" s="16">
        <v>44322</v>
      </c>
      <c r="C4185" t="s">
        <v>20</v>
      </c>
      <c r="D4185">
        <v>200</v>
      </c>
      <c r="E4185">
        <v>80000</v>
      </c>
      <c r="F4185">
        <v>32000</v>
      </c>
      <c r="G4185" t="s">
        <v>15</v>
      </c>
      <c r="H4185" t="s">
        <v>123</v>
      </c>
      <c r="I4185" t="s">
        <v>124</v>
      </c>
    </row>
    <row r="4186" spans="1:9" x14ac:dyDescent="0.3">
      <c r="A4186">
        <v>1189833</v>
      </c>
      <c r="B4186" s="16">
        <v>44322</v>
      </c>
      <c r="C4186" t="s">
        <v>21</v>
      </c>
      <c r="D4186">
        <v>200</v>
      </c>
      <c r="E4186">
        <v>80000</v>
      </c>
      <c r="F4186">
        <v>32000</v>
      </c>
      <c r="G4186" t="s">
        <v>15</v>
      </c>
      <c r="H4186" t="s">
        <v>127</v>
      </c>
      <c r="I4186" t="s">
        <v>128</v>
      </c>
    </row>
    <row r="4187" spans="1:9" x14ac:dyDescent="0.3">
      <c r="A4187">
        <v>1185732</v>
      </c>
      <c r="B4187" s="16">
        <v>44322</v>
      </c>
      <c r="C4187" t="s">
        <v>22</v>
      </c>
      <c r="D4187">
        <v>175</v>
      </c>
      <c r="E4187">
        <v>87499.999999999985</v>
      </c>
      <c r="F4187">
        <v>26249.999999999996</v>
      </c>
      <c r="G4187" t="s">
        <v>15</v>
      </c>
      <c r="H4187" t="s">
        <v>127</v>
      </c>
      <c r="I4187" t="s">
        <v>128</v>
      </c>
    </row>
    <row r="4188" spans="1:9" x14ac:dyDescent="0.3">
      <c r="A4188">
        <v>1189833</v>
      </c>
      <c r="B4188" s="16">
        <v>44322</v>
      </c>
      <c r="C4188" t="s">
        <v>20</v>
      </c>
      <c r="D4188">
        <v>250</v>
      </c>
      <c r="E4188">
        <v>100000</v>
      </c>
      <c r="F4188">
        <v>40000</v>
      </c>
      <c r="G4188" t="s">
        <v>15</v>
      </c>
      <c r="H4188" t="s">
        <v>123</v>
      </c>
      <c r="I4188" t="s">
        <v>124</v>
      </c>
    </row>
    <row r="4189" spans="1:9" x14ac:dyDescent="0.3">
      <c r="A4189">
        <v>1189833</v>
      </c>
      <c r="B4189" s="16">
        <v>44322</v>
      </c>
      <c r="C4189" t="s">
        <v>19</v>
      </c>
      <c r="D4189">
        <v>225</v>
      </c>
      <c r="E4189">
        <v>101250</v>
      </c>
      <c r="F4189">
        <v>35437.5</v>
      </c>
      <c r="G4189" t="s">
        <v>15</v>
      </c>
      <c r="H4189" t="s">
        <v>123</v>
      </c>
      <c r="I4189" t="s">
        <v>124</v>
      </c>
    </row>
    <row r="4190" spans="1:9" x14ac:dyDescent="0.3">
      <c r="A4190">
        <v>1189833</v>
      </c>
      <c r="B4190" s="16">
        <v>44322</v>
      </c>
      <c r="C4190" t="s">
        <v>22</v>
      </c>
      <c r="D4190">
        <v>225</v>
      </c>
      <c r="E4190">
        <v>112499.99999999999</v>
      </c>
      <c r="F4190">
        <v>33749.999999999993</v>
      </c>
      <c r="G4190" t="s">
        <v>15</v>
      </c>
      <c r="H4190" t="s">
        <v>123</v>
      </c>
      <c r="I4190" t="s">
        <v>124</v>
      </c>
    </row>
    <row r="4191" spans="1:9" x14ac:dyDescent="0.3">
      <c r="A4191">
        <v>1197831</v>
      </c>
      <c r="B4191" s="16">
        <v>44322</v>
      </c>
      <c r="C4191" t="s">
        <v>21</v>
      </c>
      <c r="D4191">
        <v>375</v>
      </c>
      <c r="E4191">
        <v>150000</v>
      </c>
      <c r="F4191">
        <v>82500</v>
      </c>
      <c r="G4191" t="s">
        <v>27</v>
      </c>
      <c r="H4191" t="s">
        <v>55</v>
      </c>
      <c r="I4191" t="s">
        <v>56</v>
      </c>
    </row>
    <row r="4192" spans="1:9" x14ac:dyDescent="0.3">
      <c r="A4192">
        <v>1185732</v>
      </c>
      <c r="B4192" s="16">
        <v>44322</v>
      </c>
      <c r="C4192" t="s">
        <v>23</v>
      </c>
      <c r="D4192">
        <v>300</v>
      </c>
      <c r="E4192">
        <v>164999.99999999997</v>
      </c>
      <c r="F4192">
        <v>65999.999999999985</v>
      </c>
      <c r="G4192" t="s">
        <v>15</v>
      </c>
      <c r="H4192" t="s">
        <v>127</v>
      </c>
      <c r="I4192" t="s">
        <v>128</v>
      </c>
    </row>
    <row r="4193" spans="1:9" x14ac:dyDescent="0.3">
      <c r="A4193">
        <v>1189833</v>
      </c>
      <c r="B4193" s="16">
        <v>44322</v>
      </c>
      <c r="C4193" t="s">
        <v>23</v>
      </c>
      <c r="D4193">
        <v>350</v>
      </c>
      <c r="E4193">
        <v>192499.99999999997</v>
      </c>
      <c r="F4193">
        <v>76999.999999999985</v>
      </c>
      <c r="G4193" t="s">
        <v>15</v>
      </c>
      <c r="H4193" t="s">
        <v>123</v>
      </c>
      <c r="I4193" t="s">
        <v>124</v>
      </c>
    </row>
    <row r="4194" spans="1:9" x14ac:dyDescent="0.3">
      <c r="A4194">
        <v>1185732</v>
      </c>
      <c r="B4194" s="16">
        <v>44322</v>
      </c>
      <c r="C4194" t="s">
        <v>17</v>
      </c>
      <c r="D4194">
        <v>470</v>
      </c>
      <c r="E4194">
        <v>234999.99999999997</v>
      </c>
      <c r="F4194">
        <v>82249.999999999985</v>
      </c>
      <c r="G4194" t="s">
        <v>15</v>
      </c>
      <c r="H4194" t="s">
        <v>127</v>
      </c>
      <c r="I4194" t="s">
        <v>128</v>
      </c>
    </row>
    <row r="4195" spans="1:9" x14ac:dyDescent="0.3">
      <c r="A4195">
        <v>1189833</v>
      </c>
      <c r="B4195" s="16">
        <v>44322</v>
      </c>
      <c r="C4195" t="s">
        <v>17</v>
      </c>
      <c r="D4195">
        <v>520</v>
      </c>
      <c r="E4195">
        <v>259999.99999999997</v>
      </c>
      <c r="F4195">
        <v>90999.999999999985</v>
      </c>
      <c r="G4195" t="s">
        <v>15</v>
      </c>
      <c r="H4195" t="s">
        <v>123</v>
      </c>
      <c r="I4195" t="s">
        <v>124</v>
      </c>
    </row>
    <row r="4196" spans="1:9" x14ac:dyDescent="0.3">
      <c r="A4196">
        <v>1189833</v>
      </c>
      <c r="B4196" s="16">
        <v>44322</v>
      </c>
      <c r="C4196" t="s">
        <v>23</v>
      </c>
      <c r="D4196">
        <v>650</v>
      </c>
      <c r="E4196">
        <v>422500</v>
      </c>
      <c r="F4196">
        <v>84500</v>
      </c>
      <c r="G4196" t="s">
        <v>31</v>
      </c>
      <c r="H4196" t="s">
        <v>32</v>
      </c>
      <c r="I4196" t="s">
        <v>35</v>
      </c>
    </row>
    <row r="4197" spans="1:9" x14ac:dyDescent="0.3">
      <c r="A4197">
        <v>1185732</v>
      </c>
      <c r="B4197" s="16">
        <v>44323</v>
      </c>
      <c r="C4197" t="s">
        <v>21</v>
      </c>
      <c r="D4197">
        <v>34</v>
      </c>
      <c r="E4197">
        <v>1122</v>
      </c>
      <c r="F4197">
        <v>493.68</v>
      </c>
      <c r="G4197" t="s">
        <v>36</v>
      </c>
      <c r="H4197" t="s">
        <v>112</v>
      </c>
      <c r="I4197" t="s">
        <v>113</v>
      </c>
    </row>
    <row r="4198" spans="1:9" x14ac:dyDescent="0.3">
      <c r="A4198">
        <v>1185732</v>
      </c>
      <c r="B4198" s="16">
        <v>44323</v>
      </c>
      <c r="C4198" t="s">
        <v>20</v>
      </c>
      <c r="D4198">
        <v>54</v>
      </c>
      <c r="E4198">
        <v>1782</v>
      </c>
      <c r="F4198">
        <v>730.62</v>
      </c>
      <c r="G4198" t="s">
        <v>36</v>
      </c>
      <c r="H4198" t="s">
        <v>112</v>
      </c>
      <c r="I4198" t="s">
        <v>113</v>
      </c>
    </row>
    <row r="4199" spans="1:9" x14ac:dyDescent="0.3">
      <c r="A4199">
        <v>1185732</v>
      </c>
      <c r="B4199" s="16">
        <v>44323</v>
      </c>
      <c r="C4199" t="s">
        <v>22</v>
      </c>
      <c r="D4199">
        <v>42</v>
      </c>
      <c r="E4199">
        <v>1806</v>
      </c>
      <c r="F4199">
        <v>1173.9000000000001</v>
      </c>
      <c r="G4199" t="s">
        <v>36</v>
      </c>
      <c r="H4199" t="s">
        <v>112</v>
      </c>
      <c r="I4199" t="s">
        <v>113</v>
      </c>
    </row>
    <row r="4200" spans="1:9" x14ac:dyDescent="0.3">
      <c r="A4200">
        <v>1185732</v>
      </c>
      <c r="B4200" s="16">
        <v>44323</v>
      </c>
      <c r="C4200" t="s">
        <v>19</v>
      </c>
      <c r="D4200">
        <v>63</v>
      </c>
      <c r="E4200">
        <v>2331</v>
      </c>
      <c r="F4200">
        <v>1072.26</v>
      </c>
      <c r="G4200" t="s">
        <v>36</v>
      </c>
      <c r="H4200" t="s">
        <v>112</v>
      </c>
      <c r="I4200" t="s">
        <v>113</v>
      </c>
    </row>
    <row r="4201" spans="1:9" x14ac:dyDescent="0.3">
      <c r="A4201">
        <v>1197831</v>
      </c>
      <c r="B4201" s="16">
        <v>44323</v>
      </c>
      <c r="C4201" t="s">
        <v>22</v>
      </c>
      <c r="D4201">
        <v>88</v>
      </c>
      <c r="E4201">
        <v>2816</v>
      </c>
      <c r="F4201">
        <v>1436.16</v>
      </c>
      <c r="G4201" t="s">
        <v>27</v>
      </c>
      <c r="H4201" t="s">
        <v>55</v>
      </c>
      <c r="I4201" t="s">
        <v>56</v>
      </c>
    </row>
    <row r="4202" spans="1:9" x14ac:dyDescent="0.3">
      <c r="A4202">
        <v>1197831</v>
      </c>
      <c r="B4202" s="16">
        <v>44323</v>
      </c>
      <c r="C4202" t="s">
        <v>22</v>
      </c>
      <c r="D4202">
        <v>109</v>
      </c>
      <c r="E4202">
        <v>3052</v>
      </c>
      <c r="F4202">
        <v>1342.8799999999999</v>
      </c>
      <c r="G4202" t="s">
        <v>27</v>
      </c>
      <c r="H4202" t="s">
        <v>55</v>
      </c>
      <c r="I4202" t="s">
        <v>56</v>
      </c>
    </row>
    <row r="4203" spans="1:9" x14ac:dyDescent="0.3">
      <c r="A4203">
        <v>1185732</v>
      </c>
      <c r="B4203" s="16">
        <v>44323</v>
      </c>
      <c r="C4203" t="s">
        <v>23</v>
      </c>
      <c r="D4203">
        <v>69</v>
      </c>
      <c r="E4203">
        <v>3174</v>
      </c>
      <c r="F4203">
        <v>1650.48</v>
      </c>
      <c r="G4203" t="s">
        <v>36</v>
      </c>
      <c r="H4203" t="s">
        <v>112</v>
      </c>
      <c r="I4203" t="s">
        <v>113</v>
      </c>
    </row>
    <row r="4204" spans="1:9" x14ac:dyDescent="0.3">
      <c r="A4204">
        <v>1185732</v>
      </c>
      <c r="B4204" s="16">
        <v>44323</v>
      </c>
      <c r="C4204" t="s">
        <v>17</v>
      </c>
      <c r="D4204">
        <v>146</v>
      </c>
      <c r="E4204">
        <v>8322</v>
      </c>
      <c r="F4204">
        <v>3495.24</v>
      </c>
      <c r="G4204" t="s">
        <v>36</v>
      </c>
      <c r="H4204" t="s">
        <v>112</v>
      </c>
      <c r="I4204" t="s">
        <v>113</v>
      </c>
    </row>
    <row r="4205" spans="1:9" x14ac:dyDescent="0.3">
      <c r="A4205">
        <v>1189833</v>
      </c>
      <c r="B4205" s="16">
        <v>44323</v>
      </c>
      <c r="C4205" t="s">
        <v>17</v>
      </c>
      <c r="D4205">
        <v>213</v>
      </c>
      <c r="E4205">
        <v>10011</v>
      </c>
      <c r="F4205">
        <v>5405.9400000000005</v>
      </c>
      <c r="G4205" t="s">
        <v>31</v>
      </c>
      <c r="H4205" t="s">
        <v>32</v>
      </c>
      <c r="I4205" t="s">
        <v>35</v>
      </c>
    </row>
    <row r="4206" spans="1:9" x14ac:dyDescent="0.3">
      <c r="A4206">
        <v>1189833</v>
      </c>
      <c r="B4206" s="16">
        <v>44323</v>
      </c>
      <c r="C4206" t="s">
        <v>17</v>
      </c>
      <c r="D4206">
        <v>289</v>
      </c>
      <c r="E4206">
        <v>10982</v>
      </c>
      <c r="F4206">
        <v>5051.72</v>
      </c>
      <c r="G4206" t="s">
        <v>31</v>
      </c>
      <c r="H4206" t="s">
        <v>32</v>
      </c>
      <c r="I4206" t="s">
        <v>35</v>
      </c>
    </row>
    <row r="4207" spans="1:9" x14ac:dyDescent="0.3">
      <c r="A4207">
        <v>1185732</v>
      </c>
      <c r="B4207" s="16">
        <v>44323</v>
      </c>
      <c r="C4207" t="s">
        <v>21</v>
      </c>
      <c r="D4207">
        <v>125</v>
      </c>
      <c r="E4207">
        <v>43750</v>
      </c>
      <c r="F4207">
        <v>13125</v>
      </c>
      <c r="G4207" t="s">
        <v>36</v>
      </c>
      <c r="H4207" t="s">
        <v>112</v>
      </c>
      <c r="I4207" t="s">
        <v>113</v>
      </c>
    </row>
    <row r="4208" spans="1:9" x14ac:dyDescent="0.3">
      <c r="A4208">
        <v>1185732</v>
      </c>
      <c r="B4208" s="16">
        <v>44323</v>
      </c>
      <c r="C4208" t="s">
        <v>22</v>
      </c>
      <c r="D4208">
        <v>150</v>
      </c>
      <c r="E4208">
        <v>67499.999999999985</v>
      </c>
      <c r="F4208">
        <v>33749.999999999993</v>
      </c>
      <c r="G4208" t="s">
        <v>36</v>
      </c>
      <c r="H4208" t="s">
        <v>112</v>
      </c>
      <c r="I4208" t="s">
        <v>113</v>
      </c>
    </row>
    <row r="4209" spans="1:9" x14ac:dyDescent="0.3">
      <c r="A4209">
        <v>1185732</v>
      </c>
      <c r="B4209" s="16">
        <v>44323</v>
      </c>
      <c r="C4209" t="s">
        <v>20</v>
      </c>
      <c r="D4209">
        <v>200</v>
      </c>
      <c r="E4209">
        <v>70000</v>
      </c>
      <c r="F4209">
        <v>21000</v>
      </c>
      <c r="G4209" t="s">
        <v>36</v>
      </c>
      <c r="H4209" t="s">
        <v>112</v>
      </c>
      <c r="I4209" t="s">
        <v>113</v>
      </c>
    </row>
    <row r="4210" spans="1:9" x14ac:dyDescent="0.3">
      <c r="A4210">
        <v>1185732</v>
      </c>
      <c r="B4210" s="16">
        <v>44323</v>
      </c>
      <c r="C4210" t="s">
        <v>19</v>
      </c>
      <c r="D4210">
        <v>225</v>
      </c>
      <c r="E4210">
        <v>90000</v>
      </c>
      <c r="F4210">
        <v>31499.999999999996</v>
      </c>
      <c r="G4210" t="s">
        <v>36</v>
      </c>
      <c r="H4210" t="s">
        <v>112</v>
      </c>
      <c r="I4210" t="s">
        <v>113</v>
      </c>
    </row>
    <row r="4211" spans="1:9" x14ac:dyDescent="0.3">
      <c r="A4211">
        <v>1197831</v>
      </c>
      <c r="B4211" s="16">
        <v>44323</v>
      </c>
      <c r="C4211" t="s">
        <v>22</v>
      </c>
      <c r="D4211">
        <v>350</v>
      </c>
      <c r="E4211">
        <v>122500</v>
      </c>
      <c r="F4211">
        <v>48999.999999999993</v>
      </c>
      <c r="G4211" t="s">
        <v>27</v>
      </c>
      <c r="H4211" t="s">
        <v>55</v>
      </c>
      <c r="I4211" t="s">
        <v>56</v>
      </c>
    </row>
    <row r="4212" spans="1:9" x14ac:dyDescent="0.3">
      <c r="A4212">
        <v>1185732</v>
      </c>
      <c r="B4212" s="16">
        <v>44323</v>
      </c>
      <c r="C4212" t="s">
        <v>23</v>
      </c>
      <c r="D4212">
        <v>275</v>
      </c>
      <c r="E4212">
        <v>137499.99999999997</v>
      </c>
      <c r="F4212">
        <v>54999.999999999993</v>
      </c>
      <c r="G4212" t="s">
        <v>36</v>
      </c>
      <c r="H4212" t="s">
        <v>112</v>
      </c>
      <c r="I4212" t="s">
        <v>113</v>
      </c>
    </row>
    <row r="4213" spans="1:9" x14ac:dyDescent="0.3">
      <c r="A4213">
        <v>1185732</v>
      </c>
      <c r="B4213" s="16">
        <v>44323</v>
      </c>
      <c r="C4213" t="s">
        <v>17</v>
      </c>
      <c r="D4213">
        <v>520</v>
      </c>
      <c r="E4213">
        <v>312000</v>
      </c>
      <c r="F4213">
        <v>93600</v>
      </c>
      <c r="G4213" t="s">
        <v>36</v>
      </c>
      <c r="H4213" t="s">
        <v>112</v>
      </c>
      <c r="I4213" t="s">
        <v>113</v>
      </c>
    </row>
    <row r="4214" spans="1:9" x14ac:dyDescent="0.3">
      <c r="A4214">
        <v>1189833</v>
      </c>
      <c r="B4214" s="16">
        <v>44323</v>
      </c>
      <c r="C4214" t="s">
        <v>17</v>
      </c>
      <c r="D4214">
        <v>850</v>
      </c>
      <c r="E4214">
        <v>425000</v>
      </c>
      <c r="F4214">
        <v>170000</v>
      </c>
      <c r="G4214" t="s">
        <v>31</v>
      </c>
      <c r="H4214" t="s">
        <v>32</v>
      </c>
      <c r="I4214" t="s">
        <v>35</v>
      </c>
    </row>
    <row r="4215" spans="1:9" x14ac:dyDescent="0.3">
      <c r="A4215">
        <v>1197831</v>
      </c>
      <c r="B4215" s="16">
        <v>44324</v>
      </c>
      <c r="C4215" t="s">
        <v>23</v>
      </c>
      <c r="D4215">
        <v>179</v>
      </c>
      <c r="E4215">
        <v>5191</v>
      </c>
      <c r="F4215">
        <v>3477.9700000000007</v>
      </c>
      <c r="G4215" t="s">
        <v>27</v>
      </c>
      <c r="H4215" t="s">
        <v>55</v>
      </c>
      <c r="I4215" t="s">
        <v>56</v>
      </c>
    </row>
    <row r="4216" spans="1:9" x14ac:dyDescent="0.3">
      <c r="A4216">
        <v>1197831</v>
      </c>
      <c r="B4216" s="16">
        <v>44324</v>
      </c>
      <c r="C4216" t="s">
        <v>23</v>
      </c>
      <c r="D4216">
        <v>131</v>
      </c>
      <c r="E4216">
        <v>5633</v>
      </c>
      <c r="F4216">
        <v>3999.4300000000003</v>
      </c>
      <c r="G4216" t="s">
        <v>27</v>
      </c>
      <c r="H4216" t="s">
        <v>55</v>
      </c>
      <c r="I4216" t="s">
        <v>56</v>
      </c>
    </row>
    <row r="4217" spans="1:9" x14ac:dyDescent="0.3">
      <c r="A4217">
        <v>1128299</v>
      </c>
      <c r="B4217" s="16">
        <v>44324</v>
      </c>
      <c r="C4217" t="s">
        <v>21</v>
      </c>
      <c r="D4217">
        <v>130</v>
      </c>
      <c r="E4217">
        <v>6110</v>
      </c>
      <c r="F4217">
        <v>2444</v>
      </c>
      <c r="G4217" t="s">
        <v>15</v>
      </c>
      <c r="H4217" t="s">
        <v>16</v>
      </c>
      <c r="I4217" t="s">
        <v>69</v>
      </c>
    </row>
    <row r="4218" spans="1:9" x14ac:dyDescent="0.3">
      <c r="A4218">
        <v>1128299</v>
      </c>
      <c r="B4218" s="16">
        <v>44324</v>
      </c>
      <c r="C4218" t="s">
        <v>22</v>
      </c>
      <c r="D4218">
        <v>137</v>
      </c>
      <c r="E4218">
        <v>7672</v>
      </c>
      <c r="F4218">
        <v>3759.2799999999997</v>
      </c>
      <c r="G4218" t="s">
        <v>15</v>
      </c>
      <c r="H4218" t="s">
        <v>16</v>
      </c>
      <c r="I4218" t="s">
        <v>69</v>
      </c>
    </row>
    <row r="4219" spans="1:9" x14ac:dyDescent="0.3">
      <c r="A4219">
        <v>1128299</v>
      </c>
      <c r="B4219" s="16">
        <v>44324</v>
      </c>
      <c r="C4219" t="s">
        <v>20</v>
      </c>
      <c r="D4219">
        <v>160</v>
      </c>
      <c r="E4219">
        <v>7840</v>
      </c>
      <c r="F4219">
        <v>2822.4</v>
      </c>
      <c r="G4219" t="s">
        <v>15</v>
      </c>
      <c r="H4219" t="s">
        <v>16</v>
      </c>
      <c r="I4219" t="s">
        <v>69</v>
      </c>
    </row>
    <row r="4220" spans="1:9" x14ac:dyDescent="0.3">
      <c r="A4220">
        <v>1128299</v>
      </c>
      <c r="B4220" s="16">
        <v>44324</v>
      </c>
      <c r="C4220" t="s">
        <v>19</v>
      </c>
      <c r="D4220">
        <v>161</v>
      </c>
      <c r="E4220">
        <v>8533</v>
      </c>
      <c r="F4220">
        <v>4010.5099999999998</v>
      </c>
      <c r="G4220" t="s">
        <v>15</v>
      </c>
      <c r="H4220" t="s">
        <v>16</v>
      </c>
      <c r="I4220" t="s">
        <v>69</v>
      </c>
    </row>
    <row r="4221" spans="1:9" x14ac:dyDescent="0.3">
      <c r="A4221">
        <v>1128299</v>
      </c>
      <c r="B4221" s="16">
        <v>44324</v>
      </c>
      <c r="C4221" t="s">
        <v>23</v>
      </c>
      <c r="D4221">
        <v>169</v>
      </c>
      <c r="E4221">
        <v>9971</v>
      </c>
      <c r="F4221">
        <v>6281.7300000000005</v>
      </c>
      <c r="G4221" t="s">
        <v>15</v>
      </c>
      <c r="H4221" t="s">
        <v>16</v>
      </c>
      <c r="I4221" t="s">
        <v>69</v>
      </c>
    </row>
    <row r="4222" spans="1:9" x14ac:dyDescent="0.3">
      <c r="A4222">
        <v>1189833</v>
      </c>
      <c r="B4222" s="16">
        <v>44324</v>
      </c>
      <c r="C4222" t="s">
        <v>19</v>
      </c>
      <c r="D4222">
        <v>264</v>
      </c>
      <c r="E4222">
        <v>10296</v>
      </c>
      <c r="F4222">
        <v>2779.92</v>
      </c>
      <c r="G4222" t="s">
        <v>31</v>
      </c>
      <c r="H4222" t="s">
        <v>32</v>
      </c>
      <c r="I4222" t="s">
        <v>35</v>
      </c>
    </row>
    <row r="4223" spans="1:9" x14ac:dyDescent="0.3">
      <c r="A4223">
        <v>1189833</v>
      </c>
      <c r="B4223" s="16">
        <v>44324</v>
      </c>
      <c r="C4223" t="s">
        <v>19</v>
      </c>
      <c r="D4223">
        <v>247</v>
      </c>
      <c r="E4223">
        <v>12350</v>
      </c>
      <c r="F4223">
        <v>4569.5</v>
      </c>
      <c r="G4223" t="s">
        <v>31</v>
      </c>
      <c r="H4223" t="s">
        <v>32</v>
      </c>
      <c r="I4223" t="s">
        <v>35</v>
      </c>
    </row>
    <row r="4224" spans="1:9" x14ac:dyDescent="0.3">
      <c r="A4224">
        <v>1128299</v>
      </c>
      <c r="B4224" s="16">
        <v>44324</v>
      </c>
      <c r="C4224" t="s">
        <v>17</v>
      </c>
      <c r="D4224">
        <v>261</v>
      </c>
      <c r="E4224">
        <v>13050</v>
      </c>
      <c r="F4224">
        <v>7830</v>
      </c>
      <c r="G4224" t="s">
        <v>15</v>
      </c>
      <c r="H4224" t="s">
        <v>16</v>
      </c>
      <c r="I4224" t="s">
        <v>69</v>
      </c>
    </row>
    <row r="4225" spans="1:9" x14ac:dyDescent="0.3">
      <c r="A4225">
        <v>1197831</v>
      </c>
      <c r="B4225" s="16">
        <v>44324</v>
      </c>
      <c r="C4225" t="s">
        <v>23</v>
      </c>
      <c r="D4225">
        <v>525</v>
      </c>
      <c r="E4225">
        <v>236250</v>
      </c>
      <c r="F4225">
        <v>141750.00000000003</v>
      </c>
      <c r="G4225" t="s">
        <v>27</v>
      </c>
      <c r="H4225" t="s">
        <v>55</v>
      </c>
      <c r="I4225" t="s">
        <v>56</v>
      </c>
    </row>
    <row r="4226" spans="1:9" x14ac:dyDescent="0.3">
      <c r="A4226">
        <v>1128299</v>
      </c>
      <c r="B4226" s="16">
        <v>44324</v>
      </c>
      <c r="C4226" t="s">
        <v>21</v>
      </c>
      <c r="D4226">
        <v>500</v>
      </c>
      <c r="E4226">
        <v>250000</v>
      </c>
      <c r="F4226">
        <v>75000</v>
      </c>
      <c r="G4226" t="s">
        <v>15</v>
      </c>
      <c r="H4226" t="s">
        <v>16</v>
      </c>
      <c r="I4226" t="s">
        <v>69</v>
      </c>
    </row>
    <row r="4227" spans="1:9" x14ac:dyDescent="0.3">
      <c r="A4227">
        <v>1128299</v>
      </c>
      <c r="B4227" s="16">
        <v>44324</v>
      </c>
      <c r="C4227" t="s">
        <v>20</v>
      </c>
      <c r="D4227">
        <v>550</v>
      </c>
      <c r="E4227">
        <v>275000</v>
      </c>
      <c r="F4227">
        <v>68750</v>
      </c>
      <c r="G4227" t="s">
        <v>15</v>
      </c>
      <c r="H4227" t="s">
        <v>16</v>
      </c>
      <c r="I4227" t="s">
        <v>69</v>
      </c>
    </row>
    <row r="4228" spans="1:9" x14ac:dyDescent="0.3">
      <c r="A4228">
        <v>1128299</v>
      </c>
      <c r="B4228" s="16">
        <v>44324</v>
      </c>
      <c r="C4228" t="s">
        <v>22</v>
      </c>
      <c r="D4228">
        <v>525</v>
      </c>
      <c r="E4228">
        <v>315000</v>
      </c>
      <c r="F4228">
        <v>110250</v>
      </c>
      <c r="G4228" t="s">
        <v>15</v>
      </c>
      <c r="H4228" t="s">
        <v>16</v>
      </c>
      <c r="I4228" t="s">
        <v>69</v>
      </c>
    </row>
    <row r="4229" spans="1:9" x14ac:dyDescent="0.3">
      <c r="A4229">
        <v>1128299</v>
      </c>
      <c r="B4229" s="16">
        <v>44324</v>
      </c>
      <c r="C4229" t="s">
        <v>19</v>
      </c>
      <c r="D4229">
        <v>575</v>
      </c>
      <c r="E4229">
        <v>316250.00000000006</v>
      </c>
      <c r="F4229">
        <v>110687.50000000001</v>
      </c>
      <c r="G4229" t="s">
        <v>15</v>
      </c>
      <c r="H4229" t="s">
        <v>16</v>
      </c>
      <c r="I4229" t="s">
        <v>69</v>
      </c>
    </row>
    <row r="4230" spans="1:9" x14ac:dyDescent="0.3">
      <c r="A4230">
        <v>1128299</v>
      </c>
      <c r="B4230" s="16">
        <v>44324</v>
      </c>
      <c r="C4230" t="s">
        <v>23</v>
      </c>
      <c r="D4230">
        <v>625</v>
      </c>
      <c r="E4230">
        <v>406250</v>
      </c>
      <c r="F4230">
        <v>203125</v>
      </c>
      <c r="G4230" t="s">
        <v>15</v>
      </c>
      <c r="H4230" t="s">
        <v>16</v>
      </c>
      <c r="I4230" t="s">
        <v>69</v>
      </c>
    </row>
    <row r="4231" spans="1:9" x14ac:dyDescent="0.3">
      <c r="A4231">
        <v>1189833</v>
      </c>
      <c r="B4231" s="16">
        <v>44324</v>
      </c>
      <c r="C4231" t="s">
        <v>19</v>
      </c>
      <c r="D4231">
        <v>850</v>
      </c>
      <c r="E4231">
        <v>467500.00000000006</v>
      </c>
      <c r="F4231">
        <v>116875.00000000001</v>
      </c>
      <c r="G4231" t="s">
        <v>31</v>
      </c>
      <c r="H4231" t="s">
        <v>32</v>
      </c>
      <c r="I4231" t="s">
        <v>35</v>
      </c>
    </row>
    <row r="4232" spans="1:9" x14ac:dyDescent="0.3">
      <c r="A4232">
        <v>1128299</v>
      </c>
      <c r="B4232" s="16">
        <v>44324</v>
      </c>
      <c r="C4232" t="s">
        <v>17</v>
      </c>
      <c r="D4232">
        <v>870</v>
      </c>
      <c r="E4232">
        <v>478500.00000000006</v>
      </c>
      <c r="F4232">
        <v>215325.00000000003</v>
      </c>
      <c r="G4232" t="s">
        <v>15</v>
      </c>
      <c r="H4232" t="s">
        <v>16</v>
      </c>
      <c r="I4232" t="s">
        <v>69</v>
      </c>
    </row>
    <row r="4233" spans="1:9" x14ac:dyDescent="0.3">
      <c r="A4233">
        <v>1185731</v>
      </c>
      <c r="B4233" s="16">
        <v>44325</v>
      </c>
      <c r="C4233" t="s">
        <v>21</v>
      </c>
      <c r="D4233">
        <v>123</v>
      </c>
      <c r="E4233">
        <v>4674</v>
      </c>
      <c r="F4233">
        <v>2570.7000000000003</v>
      </c>
      <c r="G4233" t="s">
        <v>36</v>
      </c>
      <c r="H4233" t="s">
        <v>96</v>
      </c>
      <c r="I4233" t="s">
        <v>97</v>
      </c>
    </row>
    <row r="4234" spans="1:9" x14ac:dyDescent="0.3">
      <c r="A4234">
        <v>1197831</v>
      </c>
      <c r="B4234" s="16">
        <v>44325</v>
      </c>
      <c r="C4234" t="s">
        <v>17</v>
      </c>
      <c r="D4234">
        <v>203</v>
      </c>
      <c r="E4234">
        <v>4872</v>
      </c>
      <c r="F4234">
        <v>2338.56</v>
      </c>
      <c r="G4234" t="s">
        <v>27</v>
      </c>
      <c r="H4234" t="s">
        <v>55</v>
      </c>
      <c r="I4234" t="s">
        <v>56</v>
      </c>
    </row>
    <row r="4235" spans="1:9" x14ac:dyDescent="0.3">
      <c r="A4235">
        <v>1185731</v>
      </c>
      <c r="B4235" s="16">
        <v>44325</v>
      </c>
      <c r="C4235" t="s">
        <v>20</v>
      </c>
      <c r="D4235">
        <v>143</v>
      </c>
      <c r="E4235">
        <v>5577</v>
      </c>
      <c r="F4235">
        <v>2844.27</v>
      </c>
      <c r="G4235" t="s">
        <v>36</v>
      </c>
      <c r="H4235" t="s">
        <v>96</v>
      </c>
      <c r="I4235" t="s">
        <v>97</v>
      </c>
    </row>
    <row r="4236" spans="1:9" x14ac:dyDescent="0.3">
      <c r="A4236">
        <v>1197831</v>
      </c>
      <c r="B4236" s="16">
        <v>44325</v>
      </c>
      <c r="C4236" t="s">
        <v>17</v>
      </c>
      <c r="D4236">
        <v>196</v>
      </c>
      <c r="E4236">
        <v>5684</v>
      </c>
      <c r="F4236">
        <v>3183.0399999999995</v>
      </c>
      <c r="G4236" t="s">
        <v>27</v>
      </c>
      <c r="H4236" t="s">
        <v>55</v>
      </c>
      <c r="I4236" t="s">
        <v>56</v>
      </c>
    </row>
    <row r="4237" spans="1:9" x14ac:dyDescent="0.3">
      <c r="A4237">
        <v>1185731</v>
      </c>
      <c r="B4237" s="16">
        <v>44325</v>
      </c>
      <c r="C4237" t="s">
        <v>19</v>
      </c>
      <c r="D4237">
        <v>135</v>
      </c>
      <c r="E4237">
        <v>5940</v>
      </c>
      <c r="F4237">
        <v>2910.6</v>
      </c>
      <c r="G4237" t="s">
        <v>36</v>
      </c>
      <c r="H4237" t="s">
        <v>96</v>
      </c>
      <c r="I4237" t="s">
        <v>97</v>
      </c>
    </row>
    <row r="4238" spans="1:9" x14ac:dyDescent="0.3">
      <c r="A4238">
        <v>1185731</v>
      </c>
      <c r="B4238" s="16">
        <v>44325</v>
      </c>
      <c r="C4238" t="s">
        <v>22</v>
      </c>
      <c r="D4238">
        <v>126</v>
      </c>
      <c r="E4238">
        <v>6174</v>
      </c>
      <c r="F4238">
        <v>2840.04</v>
      </c>
      <c r="G4238" t="s">
        <v>36</v>
      </c>
      <c r="H4238" t="s">
        <v>96</v>
      </c>
      <c r="I4238" t="s">
        <v>97</v>
      </c>
    </row>
    <row r="4239" spans="1:9" x14ac:dyDescent="0.3">
      <c r="A4239">
        <v>1185731</v>
      </c>
      <c r="B4239" s="16">
        <v>44325</v>
      </c>
      <c r="C4239" t="s">
        <v>23</v>
      </c>
      <c r="D4239">
        <v>143</v>
      </c>
      <c r="E4239">
        <v>7579</v>
      </c>
      <c r="F4239">
        <v>4850.5600000000004</v>
      </c>
      <c r="G4239" t="s">
        <v>36</v>
      </c>
      <c r="H4239" t="s">
        <v>96</v>
      </c>
      <c r="I4239" t="s">
        <v>97</v>
      </c>
    </row>
    <row r="4240" spans="1:9" x14ac:dyDescent="0.3">
      <c r="A4240">
        <v>1189833</v>
      </c>
      <c r="B4240" s="16">
        <v>44325</v>
      </c>
      <c r="C4240" t="s">
        <v>20</v>
      </c>
      <c r="D4240">
        <v>210</v>
      </c>
      <c r="E4240">
        <v>7980</v>
      </c>
      <c r="F4240">
        <v>3591</v>
      </c>
      <c r="G4240" t="s">
        <v>31</v>
      </c>
      <c r="H4240" t="s">
        <v>32</v>
      </c>
      <c r="I4240" t="s">
        <v>35</v>
      </c>
    </row>
    <row r="4241" spans="1:9" x14ac:dyDescent="0.3">
      <c r="A4241">
        <v>1185731</v>
      </c>
      <c r="B4241" s="16">
        <v>44325</v>
      </c>
      <c r="C4241" t="s">
        <v>17</v>
      </c>
      <c r="D4241">
        <v>207</v>
      </c>
      <c r="E4241">
        <v>8694</v>
      </c>
      <c r="F4241">
        <v>4347</v>
      </c>
      <c r="G4241" t="s">
        <v>36</v>
      </c>
      <c r="H4241" t="s">
        <v>96</v>
      </c>
      <c r="I4241" t="s">
        <v>97</v>
      </c>
    </row>
    <row r="4242" spans="1:9" x14ac:dyDescent="0.3">
      <c r="A4242">
        <v>1189833</v>
      </c>
      <c r="B4242" s="16">
        <v>44325</v>
      </c>
      <c r="C4242" t="s">
        <v>20</v>
      </c>
      <c r="D4242">
        <v>196</v>
      </c>
      <c r="E4242">
        <v>9016</v>
      </c>
      <c r="F4242">
        <v>4508</v>
      </c>
      <c r="G4242" t="s">
        <v>31</v>
      </c>
      <c r="H4242" t="s">
        <v>32</v>
      </c>
      <c r="I4242" t="s">
        <v>35</v>
      </c>
    </row>
    <row r="4243" spans="1:9" x14ac:dyDescent="0.3">
      <c r="A4243">
        <v>1185731</v>
      </c>
      <c r="B4243" s="16">
        <v>44325</v>
      </c>
      <c r="C4243" t="s">
        <v>21</v>
      </c>
      <c r="D4243">
        <v>425</v>
      </c>
      <c r="E4243">
        <v>170000</v>
      </c>
      <c r="F4243">
        <v>68000</v>
      </c>
      <c r="G4243" t="s">
        <v>36</v>
      </c>
      <c r="H4243" t="s">
        <v>96</v>
      </c>
      <c r="I4243" t="s">
        <v>97</v>
      </c>
    </row>
    <row r="4244" spans="1:9" x14ac:dyDescent="0.3">
      <c r="A4244">
        <v>1185731</v>
      </c>
      <c r="B4244" s="16">
        <v>44325</v>
      </c>
      <c r="C4244" t="s">
        <v>20</v>
      </c>
      <c r="D4244">
        <v>475</v>
      </c>
      <c r="E4244">
        <v>190000</v>
      </c>
      <c r="F4244">
        <v>76000</v>
      </c>
      <c r="G4244" t="s">
        <v>36</v>
      </c>
      <c r="H4244" t="s">
        <v>96</v>
      </c>
      <c r="I4244" t="s">
        <v>97</v>
      </c>
    </row>
    <row r="4245" spans="1:9" x14ac:dyDescent="0.3">
      <c r="A4245">
        <v>1197831</v>
      </c>
      <c r="B4245" s="16">
        <v>44325</v>
      </c>
      <c r="C4245" t="s">
        <v>17</v>
      </c>
      <c r="D4245">
        <v>675</v>
      </c>
      <c r="E4245">
        <v>202500.00000000003</v>
      </c>
      <c r="F4245">
        <v>91125</v>
      </c>
      <c r="G4245" t="s">
        <v>27</v>
      </c>
      <c r="H4245" t="s">
        <v>55</v>
      </c>
      <c r="I4245" t="s">
        <v>56</v>
      </c>
    </row>
    <row r="4246" spans="1:9" x14ac:dyDescent="0.3">
      <c r="A4246">
        <v>1185731</v>
      </c>
      <c r="B4246" s="16">
        <v>44325</v>
      </c>
      <c r="C4246" t="s">
        <v>22</v>
      </c>
      <c r="D4246">
        <v>450</v>
      </c>
      <c r="E4246">
        <v>224999.99999999997</v>
      </c>
      <c r="F4246">
        <v>78749.999999999985</v>
      </c>
      <c r="G4246" t="s">
        <v>36</v>
      </c>
      <c r="H4246" t="s">
        <v>96</v>
      </c>
      <c r="I4246" t="s">
        <v>97</v>
      </c>
    </row>
    <row r="4247" spans="1:9" x14ac:dyDescent="0.3">
      <c r="A4247">
        <v>1185731</v>
      </c>
      <c r="B4247" s="16">
        <v>44325</v>
      </c>
      <c r="C4247" t="s">
        <v>19</v>
      </c>
      <c r="D4247">
        <v>500</v>
      </c>
      <c r="E4247">
        <v>225000</v>
      </c>
      <c r="F4247">
        <v>78750</v>
      </c>
      <c r="G4247" t="s">
        <v>36</v>
      </c>
      <c r="H4247" t="s">
        <v>96</v>
      </c>
      <c r="I4247" t="s">
        <v>97</v>
      </c>
    </row>
    <row r="4248" spans="1:9" x14ac:dyDescent="0.3">
      <c r="A4248">
        <v>1185731</v>
      </c>
      <c r="B4248" s="16">
        <v>44325</v>
      </c>
      <c r="C4248" t="s">
        <v>23</v>
      </c>
      <c r="D4248">
        <v>550</v>
      </c>
      <c r="E4248">
        <v>302499.99999999994</v>
      </c>
      <c r="F4248">
        <v>151249.99999999997</v>
      </c>
      <c r="G4248" t="s">
        <v>36</v>
      </c>
      <c r="H4248" t="s">
        <v>96</v>
      </c>
      <c r="I4248" t="s">
        <v>97</v>
      </c>
    </row>
    <row r="4249" spans="1:9" x14ac:dyDescent="0.3">
      <c r="A4249">
        <v>1189833</v>
      </c>
      <c r="B4249" s="16">
        <v>44325</v>
      </c>
      <c r="C4249" t="s">
        <v>20</v>
      </c>
      <c r="D4249">
        <v>700</v>
      </c>
      <c r="E4249">
        <v>350000</v>
      </c>
      <c r="F4249">
        <v>140000</v>
      </c>
      <c r="G4249" t="s">
        <v>31</v>
      </c>
      <c r="H4249" t="s">
        <v>32</v>
      </c>
      <c r="I4249" t="s">
        <v>35</v>
      </c>
    </row>
    <row r="4250" spans="1:9" x14ac:dyDescent="0.3">
      <c r="A4250">
        <v>1185731</v>
      </c>
      <c r="B4250" s="16">
        <v>44325</v>
      </c>
      <c r="C4250" t="s">
        <v>17</v>
      </c>
      <c r="D4250">
        <v>795</v>
      </c>
      <c r="E4250">
        <v>357750</v>
      </c>
      <c r="F4250">
        <v>143100</v>
      </c>
      <c r="G4250" t="s">
        <v>36</v>
      </c>
      <c r="H4250" t="s">
        <v>96</v>
      </c>
      <c r="I4250" t="s">
        <v>97</v>
      </c>
    </row>
    <row r="4251" spans="1:9" x14ac:dyDescent="0.3">
      <c r="A4251">
        <v>1197831</v>
      </c>
      <c r="B4251" s="16">
        <v>44326</v>
      </c>
      <c r="C4251" t="s">
        <v>21</v>
      </c>
      <c r="D4251">
        <v>26</v>
      </c>
      <c r="E4251">
        <v>936</v>
      </c>
      <c r="F4251">
        <v>411.84</v>
      </c>
      <c r="G4251" t="s">
        <v>36</v>
      </c>
      <c r="H4251" t="s">
        <v>110</v>
      </c>
      <c r="I4251" t="s">
        <v>111</v>
      </c>
    </row>
    <row r="4252" spans="1:9" x14ac:dyDescent="0.3">
      <c r="A4252">
        <v>1197831</v>
      </c>
      <c r="B4252" s="16">
        <v>44326</v>
      </c>
      <c r="C4252" t="s">
        <v>22</v>
      </c>
      <c r="D4252">
        <v>31</v>
      </c>
      <c r="E4252">
        <v>1426</v>
      </c>
      <c r="F4252">
        <v>684.48</v>
      </c>
      <c r="G4252" t="s">
        <v>36</v>
      </c>
      <c r="H4252" t="s">
        <v>110</v>
      </c>
      <c r="I4252" t="s">
        <v>111</v>
      </c>
    </row>
    <row r="4253" spans="1:9" x14ac:dyDescent="0.3">
      <c r="A4253">
        <v>1197831</v>
      </c>
      <c r="B4253" s="16">
        <v>44326</v>
      </c>
      <c r="C4253" t="s">
        <v>20</v>
      </c>
      <c r="D4253">
        <v>51</v>
      </c>
      <c r="E4253">
        <v>1887</v>
      </c>
      <c r="F4253">
        <v>811.41</v>
      </c>
      <c r="G4253" t="s">
        <v>36</v>
      </c>
      <c r="H4253" t="s">
        <v>110</v>
      </c>
      <c r="I4253" t="s">
        <v>111</v>
      </c>
    </row>
    <row r="4254" spans="1:9" x14ac:dyDescent="0.3">
      <c r="A4254">
        <v>1197831</v>
      </c>
      <c r="B4254" s="16">
        <v>44326</v>
      </c>
      <c r="C4254" t="s">
        <v>19</v>
      </c>
      <c r="D4254">
        <v>54</v>
      </c>
      <c r="E4254">
        <v>2214</v>
      </c>
      <c r="F4254">
        <v>974.16</v>
      </c>
      <c r="G4254" t="s">
        <v>36</v>
      </c>
      <c r="H4254" t="s">
        <v>110</v>
      </c>
      <c r="I4254" t="s">
        <v>111</v>
      </c>
    </row>
    <row r="4255" spans="1:9" x14ac:dyDescent="0.3">
      <c r="A4255">
        <v>1185731</v>
      </c>
      <c r="B4255" s="16">
        <v>44326</v>
      </c>
      <c r="C4255" t="s">
        <v>21</v>
      </c>
      <c r="D4255">
        <v>65</v>
      </c>
      <c r="E4255">
        <v>2990</v>
      </c>
      <c r="F4255">
        <v>1405.3</v>
      </c>
      <c r="G4255" t="s">
        <v>15</v>
      </c>
      <c r="H4255" t="s">
        <v>131</v>
      </c>
      <c r="I4255" t="s">
        <v>132</v>
      </c>
    </row>
    <row r="4256" spans="1:9" x14ac:dyDescent="0.3">
      <c r="A4256">
        <v>1185731</v>
      </c>
      <c r="B4256" s="16">
        <v>44326</v>
      </c>
      <c r="C4256" t="s">
        <v>21</v>
      </c>
      <c r="D4256">
        <v>83</v>
      </c>
      <c r="E4256">
        <v>3320</v>
      </c>
      <c r="F4256">
        <v>1328</v>
      </c>
      <c r="G4256" t="s">
        <v>15</v>
      </c>
      <c r="H4256" t="s">
        <v>131</v>
      </c>
      <c r="I4256" t="s">
        <v>132</v>
      </c>
    </row>
    <row r="4257" spans="1:9" x14ac:dyDescent="0.3">
      <c r="A4257">
        <v>1185731</v>
      </c>
      <c r="B4257" s="16">
        <v>44326</v>
      </c>
      <c r="C4257" t="s">
        <v>20</v>
      </c>
      <c r="D4257">
        <v>96</v>
      </c>
      <c r="E4257">
        <v>3552</v>
      </c>
      <c r="F4257">
        <v>1314.24</v>
      </c>
      <c r="G4257" t="s">
        <v>15</v>
      </c>
      <c r="H4257" t="s">
        <v>131</v>
      </c>
      <c r="I4257" t="s">
        <v>132</v>
      </c>
    </row>
    <row r="4258" spans="1:9" x14ac:dyDescent="0.3">
      <c r="A4258">
        <v>1185731</v>
      </c>
      <c r="B4258" s="16">
        <v>44326</v>
      </c>
      <c r="C4258" t="s">
        <v>20</v>
      </c>
      <c r="D4258">
        <v>75</v>
      </c>
      <c r="E4258">
        <v>3675</v>
      </c>
      <c r="F4258">
        <v>1690.4999999999998</v>
      </c>
      <c r="G4258" t="s">
        <v>15</v>
      </c>
      <c r="H4258" t="s">
        <v>131</v>
      </c>
      <c r="I4258" t="s">
        <v>132</v>
      </c>
    </row>
    <row r="4259" spans="1:9" x14ac:dyDescent="0.3">
      <c r="A4259">
        <v>1185731</v>
      </c>
      <c r="B4259" s="16">
        <v>44326</v>
      </c>
      <c r="C4259" t="s">
        <v>19</v>
      </c>
      <c r="D4259">
        <v>94</v>
      </c>
      <c r="E4259">
        <v>3854</v>
      </c>
      <c r="F4259">
        <v>1965.54</v>
      </c>
      <c r="G4259" t="s">
        <v>15</v>
      </c>
      <c r="H4259" t="s">
        <v>131</v>
      </c>
      <c r="I4259" t="s">
        <v>132</v>
      </c>
    </row>
    <row r="4260" spans="1:9" x14ac:dyDescent="0.3">
      <c r="A4260">
        <v>1197831</v>
      </c>
      <c r="B4260" s="16">
        <v>44326</v>
      </c>
      <c r="C4260" t="s">
        <v>23</v>
      </c>
      <c r="D4260">
        <v>75</v>
      </c>
      <c r="E4260">
        <v>3900</v>
      </c>
      <c r="F4260">
        <v>1989</v>
      </c>
      <c r="G4260" t="s">
        <v>36</v>
      </c>
      <c r="H4260" t="s">
        <v>110</v>
      </c>
      <c r="I4260" t="s">
        <v>111</v>
      </c>
    </row>
    <row r="4261" spans="1:9" x14ac:dyDescent="0.3">
      <c r="A4261">
        <v>1185731</v>
      </c>
      <c r="B4261" s="16">
        <v>44326</v>
      </c>
      <c r="C4261" t="s">
        <v>22</v>
      </c>
      <c r="D4261">
        <v>72</v>
      </c>
      <c r="E4261">
        <v>3960</v>
      </c>
      <c r="F4261">
        <v>1861.1999999999998</v>
      </c>
      <c r="G4261" t="s">
        <v>15</v>
      </c>
      <c r="H4261" t="s">
        <v>131</v>
      </c>
      <c r="I4261" t="s">
        <v>132</v>
      </c>
    </row>
    <row r="4262" spans="1:9" x14ac:dyDescent="0.3">
      <c r="A4262">
        <v>1185731</v>
      </c>
      <c r="B4262" s="16">
        <v>44326</v>
      </c>
      <c r="C4262" t="s">
        <v>22</v>
      </c>
      <c r="D4262">
        <v>91</v>
      </c>
      <c r="E4262">
        <v>4186</v>
      </c>
      <c r="F4262">
        <v>1716.26</v>
      </c>
      <c r="G4262" t="s">
        <v>15</v>
      </c>
      <c r="H4262" t="s">
        <v>131</v>
      </c>
      <c r="I4262" t="s">
        <v>132</v>
      </c>
    </row>
    <row r="4263" spans="1:9" x14ac:dyDescent="0.3">
      <c r="A4263">
        <v>1185731</v>
      </c>
      <c r="B4263" s="16">
        <v>44326</v>
      </c>
      <c r="C4263" t="s">
        <v>19</v>
      </c>
      <c r="D4263">
        <v>80</v>
      </c>
      <c r="E4263">
        <v>4320</v>
      </c>
      <c r="F4263">
        <v>2419.2000000000003</v>
      </c>
      <c r="G4263" t="s">
        <v>15</v>
      </c>
      <c r="H4263" t="s">
        <v>131</v>
      </c>
      <c r="I4263" t="s">
        <v>132</v>
      </c>
    </row>
    <row r="4264" spans="1:9" x14ac:dyDescent="0.3">
      <c r="A4264">
        <v>1197831</v>
      </c>
      <c r="B4264" s="16">
        <v>44326</v>
      </c>
      <c r="C4264" t="s">
        <v>19</v>
      </c>
      <c r="D4264">
        <v>223</v>
      </c>
      <c r="E4264">
        <v>4683</v>
      </c>
      <c r="F4264">
        <v>2294.6699999999996</v>
      </c>
      <c r="G4264" t="s">
        <v>27</v>
      </c>
      <c r="H4264" t="s">
        <v>55</v>
      </c>
      <c r="I4264" t="s">
        <v>56</v>
      </c>
    </row>
    <row r="4265" spans="1:9" x14ac:dyDescent="0.3">
      <c r="A4265">
        <v>1189833</v>
      </c>
      <c r="B4265" s="16">
        <v>44326</v>
      </c>
      <c r="C4265" t="s">
        <v>21</v>
      </c>
      <c r="D4265">
        <v>131</v>
      </c>
      <c r="E4265">
        <v>5109</v>
      </c>
      <c r="F4265">
        <v>2554.5</v>
      </c>
      <c r="G4265" t="s">
        <v>31</v>
      </c>
      <c r="H4265" t="s">
        <v>70</v>
      </c>
      <c r="I4265" t="s">
        <v>71</v>
      </c>
    </row>
    <row r="4266" spans="1:9" x14ac:dyDescent="0.3">
      <c r="A4266">
        <v>1197831</v>
      </c>
      <c r="B4266" s="16">
        <v>44326</v>
      </c>
      <c r="C4266" t="s">
        <v>19</v>
      </c>
      <c r="D4266">
        <v>189</v>
      </c>
      <c r="E4266">
        <v>5481</v>
      </c>
      <c r="F4266">
        <v>3069.3599999999997</v>
      </c>
      <c r="G4266" t="s">
        <v>27</v>
      </c>
      <c r="H4266" t="s">
        <v>55</v>
      </c>
      <c r="I4266" t="s">
        <v>56</v>
      </c>
    </row>
    <row r="4267" spans="1:9" x14ac:dyDescent="0.3">
      <c r="A4267">
        <v>1185731</v>
      </c>
      <c r="B4267" s="16">
        <v>44326</v>
      </c>
      <c r="C4267" t="s">
        <v>23</v>
      </c>
      <c r="D4267">
        <v>120</v>
      </c>
      <c r="E4267">
        <v>5640</v>
      </c>
      <c r="F4267">
        <v>2594.3999999999996</v>
      </c>
      <c r="G4267" t="s">
        <v>15</v>
      </c>
      <c r="H4267" t="s">
        <v>131</v>
      </c>
      <c r="I4267" t="s">
        <v>132</v>
      </c>
    </row>
    <row r="4268" spans="1:9" x14ac:dyDescent="0.3">
      <c r="A4268">
        <v>1189833</v>
      </c>
      <c r="B4268" s="16">
        <v>44326</v>
      </c>
      <c r="C4268" t="s">
        <v>20</v>
      </c>
      <c r="D4268">
        <v>145</v>
      </c>
      <c r="E4268">
        <v>5655</v>
      </c>
      <c r="F4268">
        <v>2770.95</v>
      </c>
      <c r="G4268" t="s">
        <v>31</v>
      </c>
      <c r="H4268" t="s">
        <v>70</v>
      </c>
      <c r="I4268" t="s">
        <v>71</v>
      </c>
    </row>
    <row r="4269" spans="1:9" x14ac:dyDescent="0.3">
      <c r="A4269">
        <v>1189833</v>
      </c>
      <c r="B4269" s="16">
        <v>44326</v>
      </c>
      <c r="C4269" t="s">
        <v>22</v>
      </c>
      <c r="D4269">
        <v>133</v>
      </c>
      <c r="E4269">
        <v>5985</v>
      </c>
      <c r="F4269">
        <v>2513.6999999999998</v>
      </c>
      <c r="G4269" t="s">
        <v>31</v>
      </c>
      <c r="H4269" t="s">
        <v>70</v>
      </c>
      <c r="I4269" t="s">
        <v>71</v>
      </c>
    </row>
    <row r="4270" spans="1:9" x14ac:dyDescent="0.3">
      <c r="A4270">
        <v>1189833</v>
      </c>
      <c r="B4270" s="16">
        <v>44326</v>
      </c>
      <c r="C4270" t="s">
        <v>19</v>
      </c>
      <c r="D4270">
        <v>152</v>
      </c>
      <c r="E4270">
        <v>6232</v>
      </c>
      <c r="F4270">
        <v>2492.8000000000002</v>
      </c>
      <c r="G4270" t="s">
        <v>31</v>
      </c>
      <c r="H4270" t="s">
        <v>70</v>
      </c>
      <c r="I4270" t="s">
        <v>71</v>
      </c>
    </row>
    <row r="4271" spans="1:9" x14ac:dyDescent="0.3">
      <c r="A4271">
        <v>1197831</v>
      </c>
      <c r="B4271" s="16">
        <v>44326</v>
      </c>
      <c r="C4271" t="s">
        <v>17</v>
      </c>
      <c r="D4271">
        <v>129</v>
      </c>
      <c r="E4271">
        <v>7095</v>
      </c>
      <c r="F4271">
        <v>3405.6</v>
      </c>
      <c r="G4271" t="s">
        <v>36</v>
      </c>
      <c r="H4271" t="s">
        <v>110</v>
      </c>
      <c r="I4271" t="s">
        <v>111</v>
      </c>
    </row>
    <row r="4272" spans="1:9" x14ac:dyDescent="0.3">
      <c r="A4272">
        <v>1185731</v>
      </c>
      <c r="B4272" s="16">
        <v>44326</v>
      </c>
      <c r="C4272" t="s">
        <v>23</v>
      </c>
      <c r="D4272">
        <v>120</v>
      </c>
      <c r="E4272">
        <v>7200</v>
      </c>
      <c r="F4272">
        <v>3744</v>
      </c>
      <c r="G4272" t="s">
        <v>15</v>
      </c>
      <c r="H4272" t="s">
        <v>131</v>
      </c>
      <c r="I4272" t="s">
        <v>132</v>
      </c>
    </row>
    <row r="4273" spans="1:9" x14ac:dyDescent="0.3">
      <c r="A4273">
        <v>1189833</v>
      </c>
      <c r="B4273" s="16">
        <v>44326</v>
      </c>
      <c r="C4273" t="s">
        <v>21</v>
      </c>
      <c r="D4273">
        <v>195</v>
      </c>
      <c r="E4273">
        <v>7605</v>
      </c>
      <c r="F4273">
        <v>3041.9999999999995</v>
      </c>
      <c r="G4273" t="s">
        <v>31</v>
      </c>
      <c r="H4273" t="s">
        <v>32</v>
      </c>
      <c r="I4273" t="s">
        <v>35</v>
      </c>
    </row>
    <row r="4274" spans="1:9" x14ac:dyDescent="0.3">
      <c r="A4274">
        <v>1189833</v>
      </c>
      <c r="B4274" s="16">
        <v>44326</v>
      </c>
      <c r="C4274" t="s">
        <v>21</v>
      </c>
      <c r="D4274">
        <v>176</v>
      </c>
      <c r="E4274">
        <v>8096</v>
      </c>
      <c r="F4274">
        <v>4048</v>
      </c>
      <c r="G4274" t="s">
        <v>31</v>
      </c>
      <c r="H4274" t="s">
        <v>32</v>
      </c>
      <c r="I4274" t="s">
        <v>35</v>
      </c>
    </row>
    <row r="4275" spans="1:9" x14ac:dyDescent="0.3">
      <c r="A4275">
        <v>1189833</v>
      </c>
      <c r="B4275" s="16">
        <v>44326</v>
      </c>
      <c r="C4275" t="s">
        <v>23</v>
      </c>
      <c r="D4275">
        <v>156</v>
      </c>
      <c r="E4275">
        <v>8112</v>
      </c>
      <c r="F4275">
        <v>3244.8</v>
      </c>
      <c r="G4275" t="s">
        <v>31</v>
      </c>
      <c r="H4275" t="s">
        <v>70</v>
      </c>
      <c r="I4275" t="s">
        <v>71</v>
      </c>
    </row>
    <row r="4276" spans="1:9" x14ac:dyDescent="0.3">
      <c r="A4276">
        <v>1185731</v>
      </c>
      <c r="B4276" s="16">
        <v>44326</v>
      </c>
      <c r="C4276" t="s">
        <v>17</v>
      </c>
      <c r="D4276">
        <v>154</v>
      </c>
      <c r="E4276">
        <v>8470</v>
      </c>
      <c r="F4276">
        <v>4827.9000000000005</v>
      </c>
      <c r="G4276" t="s">
        <v>15</v>
      </c>
      <c r="H4276" t="s">
        <v>131</v>
      </c>
      <c r="I4276" t="s">
        <v>132</v>
      </c>
    </row>
    <row r="4277" spans="1:9" x14ac:dyDescent="0.3">
      <c r="A4277">
        <v>1185731</v>
      </c>
      <c r="B4277" s="16">
        <v>44326</v>
      </c>
      <c r="C4277" t="s">
        <v>17</v>
      </c>
      <c r="D4277">
        <v>177</v>
      </c>
      <c r="E4277">
        <v>8496</v>
      </c>
      <c r="F4277">
        <v>4332.96</v>
      </c>
      <c r="G4277" t="s">
        <v>15</v>
      </c>
      <c r="H4277" t="s">
        <v>131</v>
      </c>
      <c r="I4277" t="s">
        <v>132</v>
      </c>
    </row>
    <row r="4278" spans="1:9" x14ac:dyDescent="0.3">
      <c r="A4278">
        <v>1189833</v>
      </c>
      <c r="B4278" s="16">
        <v>44326</v>
      </c>
      <c r="C4278" t="s">
        <v>17</v>
      </c>
      <c r="D4278">
        <v>246</v>
      </c>
      <c r="E4278">
        <v>11070</v>
      </c>
      <c r="F4278">
        <v>7195.5</v>
      </c>
      <c r="G4278" t="s">
        <v>31</v>
      </c>
      <c r="H4278" t="s">
        <v>70</v>
      </c>
      <c r="I4278" t="s">
        <v>71</v>
      </c>
    </row>
    <row r="4279" spans="1:9" x14ac:dyDescent="0.3">
      <c r="A4279">
        <v>1197831</v>
      </c>
      <c r="B4279" s="16">
        <v>44326</v>
      </c>
      <c r="C4279" t="s">
        <v>21</v>
      </c>
      <c r="D4279">
        <v>100</v>
      </c>
      <c r="E4279">
        <v>40000</v>
      </c>
      <c r="F4279">
        <v>12000</v>
      </c>
      <c r="G4279" t="s">
        <v>36</v>
      </c>
      <c r="H4279" t="s">
        <v>110</v>
      </c>
      <c r="I4279" t="s">
        <v>111</v>
      </c>
    </row>
    <row r="4280" spans="1:9" x14ac:dyDescent="0.3">
      <c r="A4280">
        <v>1197831</v>
      </c>
      <c r="B4280" s="16">
        <v>44326</v>
      </c>
      <c r="C4280" t="s">
        <v>22</v>
      </c>
      <c r="D4280">
        <v>125</v>
      </c>
      <c r="E4280">
        <v>62499.999999999993</v>
      </c>
      <c r="F4280">
        <v>21874.999999999996</v>
      </c>
      <c r="G4280" t="s">
        <v>36</v>
      </c>
      <c r="H4280" t="s">
        <v>110</v>
      </c>
      <c r="I4280" t="s">
        <v>111</v>
      </c>
    </row>
    <row r="4281" spans="1:9" x14ac:dyDescent="0.3">
      <c r="A4281">
        <v>1197831</v>
      </c>
      <c r="B4281" s="16">
        <v>44326</v>
      </c>
      <c r="C4281" t="s">
        <v>20</v>
      </c>
      <c r="D4281">
        <v>175</v>
      </c>
      <c r="E4281">
        <v>70000</v>
      </c>
      <c r="F4281">
        <v>21000</v>
      </c>
      <c r="G4281" t="s">
        <v>36</v>
      </c>
      <c r="H4281" t="s">
        <v>110</v>
      </c>
      <c r="I4281" t="s">
        <v>111</v>
      </c>
    </row>
    <row r="4282" spans="1:9" x14ac:dyDescent="0.3">
      <c r="A4282">
        <v>1197831</v>
      </c>
      <c r="B4282" s="16">
        <v>44326</v>
      </c>
      <c r="C4282" t="s">
        <v>19</v>
      </c>
      <c r="D4282">
        <v>200</v>
      </c>
      <c r="E4282">
        <v>90000</v>
      </c>
      <c r="F4282">
        <v>27000</v>
      </c>
      <c r="G4282" t="s">
        <v>36</v>
      </c>
      <c r="H4282" t="s">
        <v>110</v>
      </c>
      <c r="I4282" t="s">
        <v>111</v>
      </c>
    </row>
    <row r="4283" spans="1:9" x14ac:dyDescent="0.3">
      <c r="A4283">
        <v>1185731</v>
      </c>
      <c r="B4283" s="16">
        <v>44326</v>
      </c>
      <c r="C4283" t="s">
        <v>21</v>
      </c>
      <c r="D4283">
        <v>250</v>
      </c>
      <c r="E4283">
        <v>125000</v>
      </c>
      <c r="F4283">
        <v>43750</v>
      </c>
      <c r="G4283" t="s">
        <v>15</v>
      </c>
      <c r="H4283" t="s">
        <v>131</v>
      </c>
      <c r="I4283" t="s">
        <v>132</v>
      </c>
    </row>
    <row r="4284" spans="1:9" x14ac:dyDescent="0.3">
      <c r="A4284">
        <v>1197831</v>
      </c>
      <c r="B4284" s="16">
        <v>44326</v>
      </c>
      <c r="C4284" t="s">
        <v>23</v>
      </c>
      <c r="D4284">
        <v>250</v>
      </c>
      <c r="E4284">
        <v>137499.99999999997</v>
      </c>
      <c r="F4284">
        <v>54999.999999999993</v>
      </c>
      <c r="G4284" t="s">
        <v>36</v>
      </c>
      <c r="H4284" t="s">
        <v>110</v>
      </c>
      <c r="I4284" t="s">
        <v>111</v>
      </c>
    </row>
    <row r="4285" spans="1:9" x14ac:dyDescent="0.3">
      <c r="A4285">
        <v>1185731</v>
      </c>
      <c r="B4285" s="16">
        <v>44326</v>
      </c>
      <c r="C4285" t="s">
        <v>20</v>
      </c>
      <c r="D4285">
        <v>300</v>
      </c>
      <c r="E4285">
        <v>150000</v>
      </c>
      <c r="F4285">
        <v>52500</v>
      </c>
      <c r="G4285" t="s">
        <v>15</v>
      </c>
      <c r="H4285" t="s">
        <v>131</v>
      </c>
      <c r="I4285" t="s">
        <v>132</v>
      </c>
    </row>
    <row r="4286" spans="1:9" x14ac:dyDescent="0.3">
      <c r="A4286">
        <v>1185731</v>
      </c>
      <c r="B4286" s="16">
        <v>44326</v>
      </c>
      <c r="C4286" t="s">
        <v>19</v>
      </c>
      <c r="D4286">
        <v>275</v>
      </c>
      <c r="E4286">
        <v>151250.00000000003</v>
      </c>
      <c r="F4286">
        <v>68062.500000000015</v>
      </c>
      <c r="G4286" t="s">
        <v>15</v>
      </c>
      <c r="H4286" t="s">
        <v>131</v>
      </c>
      <c r="I4286" t="s">
        <v>132</v>
      </c>
    </row>
    <row r="4287" spans="1:9" x14ac:dyDescent="0.3">
      <c r="A4287">
        <v>1185731</v>
      </c>
      <c r="B4287" s="16">
        <v>44326</v>
      </c>
      <c r="C4287" t="s">
        <v>22</v>
      </c>
      <c r="D4287">
        <v>275</v>
      </c>
      <c r="E4287">
        <v>165000</v>
      </c>
      <c r="F4287">
        <v>57749.999999999993</v>
      </c>
      <c r="G4287" t="s">
        <v>15</v>
      </c>
      <c r="H4287" t="s">
        <v>131</v>
      </c>
      <c r="I4287" t="s">
        <v>132</v>
      </c>
    </row>
    <row r="4288" spans="1:9" x14ac:dyDescent="0.3">
      <c r="A4288">
        <v>1189833</v>
      </c>
      <c r="B4288" s="16">
        <v>44326</v>
      </c>
      <c r="C4288" t="s">
        <v>21</v>
      </c>
      <c r="D4288">
        <v>450</v>
      </c>
      <c r="E4288">
        <v>180000</v>
      </c>
      <c r="F4288">
        <v>62999.999999999993</v>
      </c>
      <c r="G4288" t="s">
        <v>31</v>
      </c>
      <c r="H4288" t="s">
        <v>70</v>
      </c>
      <c r="I4288" t="s">
        <v>71</v>
      </c>
    </row>
    <row r="4289" spans="1:9" x14ac:dyDescent="0.3">
      <c r="A4289">
        <v>1189833</v>
      </c>
      <c r="B4289" s="16">
        <v>44326</v>
      </c>
      <c r="C4289" t="s">
        <v>20</v>
      </c>
      <c r="D4289">
        <v>500</v>
      </c>
      <c r="E4289">
        <v>200000</v>
      </c>
      <c r="F4289">
        <v>70000</v>
      </c>
      <c r="G4289" t="s">
        <v>31</v>
      </c>
      <c r="H4289" t="s">
        <v>70</v>
      </c>
      <c r="I4289" t="s">
        <v>71</v>
      </c>
    </row>
    <row r="4290" spans="1:9" x14ac:dyDescent="0.3">
      <c r="A4290">
        <v>1197831</v>
      </c>
      <c r="B4290" s="16">
        <v>44326</v>
      </c>
      <c r="C4290" t="s">
        <v>19</v>
      </c>
      <c r="D4290">
        <v>675</v>
      </c>
      <c r="E4290">
        <v>202500.00000000003</v>
      </c>
      <c r="F4290">
        <v>91125</v>
      </c>
      <c r="G4290" t="s">
        <v>27</v>
      </c>
      <c r="H4290" t="s">
        <v>55</v>
      </c>
      <c r="I4290" t="s">
        <v>56</v>
      </c>
    </row>
    <row r="4291" spans="1:9" x14ac:dyDescent="0.3">
      <c r="A4291">
        <v>1189833</v>
      </c>
      <c r="B4291" s="16">
        <v>44326</v>
      </c>
      <c r="C4291" t="s">
        <v>19</v>
      </c>
      <c r="D4291">
        <v>525</v>
      </c>
      <c r="E4291">
        <v>236250.00000000003</v>
      </c>
      <c r="F4291">
        <v>70875</v>
      </c>
      <c r="G4291" t="s">
        <v>31</v>
      </c>
      <c r="H4291" t="s">
        <v>70</v>
      </c>
      <c r="I4291" t="s">
        <v>71</v>
      </c>
    </row>
    <row r="4292" spans="1:9" x14ac:dyDescent="0.3">
      <c r="A4292">
        <v>1189833</v>
      </c>
      <c r="B4292" s="16">
        <v>44326</v>
      </c>
      <c r="C4292" t="s">
        <v>22</v>
      </c>
      <c r="D4292">
        <v>475</v>
      </c>
      <c r="E4292">
        <v>237500</v>
      </c>
      <c r="F4292">
        <v>71250</v>
      </c>
      <c r="G4292" t="s">
        <v>31</v>
      </c>
      <c r="H4292" t="s">
        <v>70</v>
      </c>
      <c r="I4292" t="s">
        <v>71</v>
      </c>
    </row>
    <row r="4293" spans="1:9" x14ac:dyDescent="0.3">
      <c r="A4293">
        <v>1185731</v>
      </c>
      <c r="B4293" s="16">
        <v>44326</v>
      </c>
      <c r="C4293" t="s">
        <v>23</v>
      </c>
      <c r="D4293">
        <v>400</v>
      </c>
      <c r="E4293">
        <v>260000</v>
      </c>
      <c r="F4293">
        <v>103999.99999999999</v>
      </c>
      <c r="G4293" t="s">
        <v>15</v>
      </c>
      <c r="H4293" t="s">
        <v>131</v>
      </c>
      <c r="I4293" t="s">
        <v>132</v>
      </c>
    </row>
    <row r="4294" spans="1:9" x14ac:dyDescent="0.3">
      <c r="A4294">
        <v>1197831</v>
      </c>
      <c r="B4294" s="16">
        <v>44326</v>
      </c>
      <c r="C4294" t="s">
        <v>17</v>
      </c>
      <c r="D4294">
        <v>495</v>
      </c>
      <c r="E4294">
        <v>297000</v>
      </c>
      <c r="F4294">
        <v>103950</v>
      </c>
      <c r="G4294" t="s">
        <v>36</v>
      </c>
      <c r="H4294" t="s">
        <v>110</v>
      </c>
      <c r="I4294" t="s">
        <v>111</v>
      </c>
    </row>
    <row r="4295" spans="1:9" x14ac:dyDescent="0.3">
      <c r="A4295">
        <v>1189833</v>
      </c>
      <c r="B4295" s="16">
        <v>44326</v>
      </c>
      <c r="C4295" t="s">
        <v>21</v>
      </c>
      <c r="D4295">
        <v>650</v>
      </c>
      <c r="E4295">
        <v>325000</v>
      </c>
      <c r="F4295">
        <v>113750</v>
      </c>
      <c r="G4295" t="s">
        <v>31</v>
      </c>
      <c r="H4295" t="s">
        <v>32</v>
      </c>
      <c r="I4295" t="s">
        <v>35</v>
      </c>
    </row>
    <row r="4296" spans="1:9" x14ac:dyDescent="0.3">
      <c r="A4296">
        <v>1189833</v>
      </c>
      <c r="B4296" s="16">
        <v>44326</v>
      </c>
      <c r="C4296" t="s">
        <v>23</v>
      </c>
      <c r="D4296">
        <v>600</v>
      </c>
      <c r="E4296">
        <v>330000.00000000006</v>
      </c>
      <c r="F4296">
        <v>82500.000000000015</v>
      </c>
      <c r="G4296" t="s">
        <v>31</v>
      </c>
      <c r="H4296" t="s">
        <v>70</v>
      </c>
      <c r="I4296" t="s">
        <v>71</v>
      </c>
    </row>
    <row r="4297" spans="1:9" x14ac:dyDescent="0.3">
      <c r="A4297">
        <v>1185731</v>
      </c>
      <c r="B4297" s="16">
        <v>44326</v>
      </c>
      <c r="C4297" t="s">
        <v>17</v>
      </c>
      <c r="D4297">
        <v>570</v>
      </c>
      <c r="E4297">
        <v>342000</v>
      </c>
      <c r="F4297">
        <v>153900</v>
      </c>
      <c r="G4297" t="s">
        <v>15</v>
      </c>
      <c r="H4297" t="s">
        <v>131</v>
      </c>
      <c r="I4297" t="s">
        <v>132</v>
      </c>
    </row>
    <row r="4298" spans="1:9" x14ac:dyDescent="0.3">
      <c r="A4298">
        <v>1189833</v>
      </c>
      <c r="B4298" s="16">
        <v>44326</v>
      </c>
      <c r="C4298" t="s">
        <v>17</v>
      </c>
      <c r="D4298">
        <v>820</v>
      </c>
      <c r="E4298">
        <v>410000</v>
      </c>
      <c r="F4298">
        <v>205000</v>
      </c>
      <c r="G4298" t="s">
        <v>31</v>
      </c>
      <c r="H4298" t="s">
        <v>70</v>
      </c>
      <c r="I4298" t="s">
        <v>71</v>
      </c>
    </row>
    <row r="4299" spans="1:9" x14ac:dyDescent="0.3">
      <c r="A4299">
        <v>1128299</v>
      </c>
      <c r="B4299" s="16">
        <v>44327</v>
      </c>
      <c r="C4299" t="s">
        <v>21</v>
      </c>
      <c r="D4299">
        <v>49</v>
      </c>
      <c r="E4299">
        <v>1666</v>
      </c>
      <c r="F4299">
        <v>816.34</v>
      </c>
      <c r="G4299" t="s">
        <v>36</v>
      </c>
      <c r="H4299" t="s">
        <v>116</v>
      </c>
      <c r="I4299" t="s">
        <v>117</v>
      </c>
    </row>
    <row r="4300" spans="1:9" x14ac:dyDescent="0.3">
      <c r="A4300">
        <v>1128299</v>
      </c>
      <c r="B4300" s="16">
        <v>44327</v>
      </c>
      <c r="C4300" t="s">
        <v>20</v>
      </c>
      <c r="D4300">
        <v>56</v>
      </c>
      <c r="E4300">
        <v>1904</v>
      </c>
      <c r="F4300">
        <v>894.88</v>
      </c>
      <c r="G4300" t="s">
        <v>36</v>
      </c>
      <c r="H4300" t="s">
        <v>116</v>
      </c>
      <c r="I4300" t="s">
        <v>117</v>
      </c>
    </row>
    <row r="4301" spans="1:9" x14ac:dyDescent="0.3">
      <c r="A4301">
        <v>1185732</v>
      </c>
      <c r="B4301" s="16">
        <v>44327</v>
      </c>
      <c r="C4301" t="s">
        <v>22</v>
      </c>
      <c r="D4301">
        <v>46</v>
      </c>
      <c r="E4301">
        <v>2530</v>
      </c>
      <c r="F4301">
        <v>708.40000000000009</v>
      </c>
      <c r="G4301" t="s">
        <v>31</v>
      </c>
      <c r="H4301" t="s">
        <v>66</v>
      </c>
      <c r="I4301" t="s">
        <v>67</v>
      </c>
    </row>
    <row r="4302" spans="1:9" x14ac:dyDescent="0.3">
      <c r="A4302">
        <v>1128299</v>
      </c>
      <c r="B4302" s="16">
        <v>44327</v>
      </c>
      <c r="C4302" t="s">
        <v>22</v>
      </c>
      <c r="D4302">
        <v>58</v>
      </c>
      <c r="E4302">
        <v>2552</v>
      </c>
      <c r="F4302">
        <v>1148.3999999999999</v>
      </c>
      <c r="G4302" t="s">
        <v>36</v>
      </c>
      <c r="H4302" t="s">
        <v>116</v>
      </c>
      <c r="I4302" t="s">
        <v>117</v>
      </c>
    </row>
    <row r="4303" spans="1:9" x14ac:dyDescent="0.3">
      <c r="A4303">
        <v>1128299</v>
      </c>
      <c r="B4303" s="16">
        <v>44327</v>
      </c>
      <c r="C4303" t="s">
        <v>19</v>
      </c>
      <c r="D4303">
        <v>73</v>
      </c>
      <c r="E4303">
        <v>2701</v>
      </c>
      <c r="F4303">
        <v>1485.5500000000002</v>
      </c>
      <c r="G4303" t="s">
        <v>36</v>
      </c>
      <c r="H4303" t="s">
        <v>116</v>
      </c>
      <c r="I4303" t="s">
        <v>117</v>
      </c>
    </row>
    <row r="4304" spans="1:9" x14ac:dyDescent="0.3">
      <c r="A4304">
        <v>1185732</v>
      </c>
      <c r="B4304" s="16">
        <v>44327</v>
      </c>
      <c r="C4304" t="s">
        <v>21</v>
      </c>
      <c r="D4304">
        <v>80</v>
      </c>
      <c r="E4304">
        <v>4160</v>
      </c>
      <c r="F4304">
        <v>1664</v>
      </c>
      <c r="G4304" t="s">
        <v>31</v>
      </c>
      <c r="H4304" t="s">
        <v>66</v>
      </c>
      <c r="I4304" t="s">
        <v>67</v>
      </c>
    </row>
    <row r="4305" spans="1:9" x14ac:dyDescent="0.3">
      <c r="A4305">
        <v>1128299</v>
      </c>
      <c r="B4305" s="16">
        <v>44327</v>
      </c>
      <c r="C4305" t="s">
        <v>23</v>
      </c>
      <c r="D4305">
        <v>91</v>
      </c>
      <c r="E4305">
        <v>4823</v>
      </c>
      <c r="F4305">
        <v>2507.96</v>
      </c>
      <c r="G4305" t="s">
        <v>36</v>
      </c>
      <c r="H4305" t="s">
        <v>116</v>
      </c>
      <c r="I4305" t="s">
        <v>117</v>
      </c>
    </row>
    <row r="4306" spans="1:9" x14ac:dyDescent="0.3">
      <c r="A4306">
        <v>1185732</v>
      </c>
      <c r="B4306" s="16">
        <v>44327</v>
      </c>
      <c r="C4306" t="s">
        <v>20</v>
      </c>
      <c r="D4306">
        <v>98</v>
      </c>
      <c r="E4306">
        <v>5488</v>
      </c>
      <c r="F4306">
        <v>2195.2000000000003</v>
      </c>
      <c r="G4306" t="s">
        <v>31</v>
      </c>
      <c r="H4306" t="s">
        <v>66</v>
      </c>
      <c r="I4306" t="s">
        <v>67</v>
      </c>
    </row>
    <row r="4307" spans="1:9" x14ac:dyDescent="0.3">
      <c r="A4307">
        <v>1185732</v>
      </c>
      <c r="B4307" s="16">
        <v>44327</v>
      </c>
      <c r="C4307" t="s">
        <v>19</v>
      </c>
      <c r="D4307">
        <v>98</v>
      </c>
      <c r="E4307">
        <v>5684</v>
      </c>
      <c r="F4307">
        <v>1875.72</v>
      </c>
      <c r="G4307" t="s">
        <v>31</v>
      </c>
      <c r="H4307" t="s">
        <v>66</v>
      </c>
      <c r="I4307" t="s">
        <v>67</v>
      </c>
    </row>
    <row r="4308" spans="1:9" x14ac:dyDescent="0.3">
      <c r="A4308">
        <v>1197831</v>
      </c>
      <c r="B4308" s="16">
        <v>44327</v>
      </c>
      <c r="C4308" t="s">
        <v>20</v>
      </c>
      <c r="D4308">
        <v>204</v>
      </c>
      <c r="E4308">
        <v>7548</v>
      </c>
      <c r="F4308">
        <v>3547.56</v>
      </c>
      <c r="G4308" t="s">
        <v>27</v>
      </c>
      <c r="H4308" t="s">
        <v>55</v>
      </c>
      <c r="I4308" t="s">
        <v>56</v>
      </c>
    </row>
    <row r="4309" spans="1:9" x14ac:dyDescent="0.3">
      <c r="A4309">
        <v>1185732</v>
      </c>
      <c r="B4309" s="16">
        <v>44327</v>
      </c>
      <c r="C4309" t="s">
        <v>17</v>
      </c>
      <c r="D4309">
        <v>158</v>
      </c>
      <c r="E4309">
        <v>8058</v>
      </c>
      <c r="F4309">
        <v>2981.46</v>
      </c>
      <c r="G4309" t="s">
        <v>31</v>
      </c>
      <c r="H4309" t="s">
        <v>66</v>
      </c>
      <c r="I4309" t="s">
        <v>67</v>
      </c>
    </row>
    <row r="4310" spans="1:9" x14ac:dyDescent="0.3">
      <c r="A4310">
        <v>1189833</v>
      </c>
      <c r="B4310" s="16">
        <v>44327</v>
      </c>
      <c r="C4310" t="s">
        <v>22</v>
      </c>
      <c r="D4310">
        <v>195</v>
      </c>
      <c r="E4310">
        <v>8580</v>
      </c>
      <c r="F4310">
        <v>5319.6000000000013</v>
      </c>
      <c r="G4310" t="s">
        <v>31</v>
      </c>
      <c r="H4310" t="s">
        <v>32</v>
      </c>
      <c r="I4310" t="s">
        <v>35</v>
      </c>
    </row>
    <row r="4311" spans="1:9" x14ac:dyDescent="0.3">
      <c r="A4311">
        <v>1197831</v>
      </c>
      <c r="B4311" s="16">
        <v>44327</v>
      </c>
      <c r="C4311" t="s">
        <v>20</v>
      </c>
      <c r="D4311">
        <v>174</v>
      </c>
      <c r="E4311">
        <v>8700</v>
      </c>
      <c r="F4311">
        <v>4871.9999999999991</v>
      </c>
      <c r="G4311" t="s">
        <v>27</v>
      </c>
      <c r="H4311" t="s">
        <v>55</v>
      </c>
      <c r="I4311" t="s">
        <v>56</v>
      </c>
    </row>
    <row r="4312" spans="1:9" x14ac:dyDescent="0.3">
      <c r="A4312">
        <v>1128299</v>
      </c>
      <c r="B4312" s="16">
        <v>44327</v>
      </c>
      <c r="C4312" t="s">
        <v>17</v>
      </c>
      <c r="D4312">
        <v>164</v>
      </c>
      <c r="E4312">
        <v>8856</v>
      </c>
      <c r="F4312">
        <v>4428</v>
      </c>
      <c r="G4312" t="s">
        <v>36</v>
      </c>
      <c r="H4312" t="s">
        <v>116</v>
      </c>
      <c r="I4312" t="s">
        <v>117</v>
      </c>
    </row>
    <row r="4313" spans="1:9" x14ac:dyDescent="0.3">
      <c r="A4313">
        <v>1189833</v>
      </c>
      <c r="B4313" s="16">
        <v>44327</v>
      </c>
      <c r="C4313" t="s">
        <v>22</v>
      </c>
      <c r="D4313">
        <v>163</v>
      </c>
      <c r="E4313">
        <v>9454</v>
      </c>
      <c r="F4313">
        <v>6334.18</v>
      </c>
      <c r="G4313" t="s">
        <v>31</v>
      </c>
      <c r="H4313" t="s">
        <v>32</v>
      </c>
      <c r="I4313" t="s">
        <v>35</v>
      </c>
    </row>
    <row r="4314" spans="1:9" x14ac:dyDescent="0.3">
      <c r="A4314">
        <v>1185732</v>
      </c>
      <c r="B4314" s="16">
        <v>44327</v>
      </c>
      <c r="C4314" t="s">
        <v>23</v>
      </c>
      <c r="D4314">
        <v>143</v>
      </c>
      <c r="E4314">
        <v>9867</v>
      </c>
      <c r="F4314">
        <v>5426.85</v>
      </c>
      <c r="G4314" t="s">
        <v>31</v>
      </c>
      <c r="H4314" t="s">
        <v>66</v>
      </c>
      <c r="I4314" t="s">
        <v>67</v>
      </c>
    </row>
    <row r="4315" spans="1:9" x14ac:dyDescent="0.3">
      <c r="A4315">
        <v>1128299</v>
      </c>
      <c r="B4315" s="16">
        <v>44327</v>
      </c>
      <c r="C4315" t="s">
        <v>21</v>
      </c>
      <c r="D4315">
        <v>175</v>
      </c>
      <c r="E4315">
        <v>61250</v>
      </c>
      <c r="F4315">
        <v>21437.5</v>
      </c>
      <c r="G4315" t="s">
        <v>36</v>
      </c>
      <c r="H4315" t="s">
        <v>116</v>
      </c>
      <c r="I4315" t="s">
        <v>117</v>
      </c>
    </row>
    <row r="4316" spans="1:9" x14ac:dyDescent="0.3">
      <c r="A4316">
        <v>1128299</v>
      </c>
      <c r="B4316" s="16">
        <v>44327</v>
      </c>
      <c r="C4316" t="s">
        <v>20</v>
      </c>
      <c r="D4316">
        <v>225</v>
      </c>
      <c r="E4316">
        <v>78750</v>
      </c>
      <c r="F4316">
        <v>27562.5</v>
      </c>
      <c r="G4316" t="s">
        <v>36</v>
      </c>
      <c r="H4316" t="s">
        <v>116</v>
      </c>
      <c r="I4316" t="s">
        <v>117</v>
      </c>
    </row>
    <row r="4317" spans="1:9" x14ac:dyDescent="0.3">
      <c r="A4317">
        <v>1128299</v>
      </c>
      <c r="B4317" s="16">
        <v>44327</v>
      </c>
      <c r="C4317" t="s">
        <v>22</v>
      </c>
      <c r="D4317">
        <v>200</v>
      </c>
      <c r="E4317">
        <v>89999.999999999985</v>
      </c>
      <c r="F4317">
        <v>26999.999999999996</v>
      </c>
      <c r="G4317" t="s">
        <v>36</v>
      </c>
      <c r="H4317" t="s">
        <v>116</v>
      </c>
      <c r="I4317" t="s">
        <v>117</v>
      </c>
    </row>
    <row r="4318" spans="1:9" x14ac:dyDescent="0.3">
      <c r="A4318">
        <v>1128299</v>
      </c>
      <c r="B4318" s="16">
        <v>44327</v>
      </c>
      <c r="C4318" t="s">
        <v>19</v>
      </c>
      <c r="D4318">
        <v>250</v>
      </c>
      <c r="E4318">
        <v>100000</v>
      </c>
      <c r="F4318">
        <v>40000</v>
      </c>
      <c r="G4318" t="s">
        <v>36</v>
      </c>
      <c r="H4318" t="s">
        <v>116</v>
      </c>
      <c r="I4318" t="s">
        <v>117</v>
      </c>
    </row>
    <row r="4319" spans="1:9" x14ac:dyDescent="0.3">
      <c r="A4319">
        <v>1185732</v>
      </c>
      <c r="B4319" s="16">
        <v>44327</v>
      </c>
      <c r="C4319" t="s">
        <v>22</v>
      </c>
      <c r="D4319">
        <v>175</v>
      </c>
      <c r="E4319">
        <v>105000</v>
      </c>
      <c r="F4319">
        <v>15750</v>
      </c>
      <c r="G4319" t="s">
        <v>31</v>
      </c>
      <c r="H4319" t="s">
        <v>66</v>
      </c>
      <c r="I4319" t="s">
        <v>67</v>
      </c>
    </row>
    <row r="4320" spans="1:9" x14ac:dyDescent="0.3">
      <c r="A4320">
        <v>1185732</v>
      </c>
      <c r="B4320" s="16">
        <v>44327</v>
      </c>
      <c r="C4320" t="s">
        <v>21</v>
      </c>
      <c r="D4320">
        <v>275</v>
      </c>
      <c r="E4320">
        <v>151249.99999999997</v>
      </c>
      <c r="F4320">
        <v>37812.499999999993</v>
      </c>
      <c r="G4320" t="s">
        <v>31</v>
      </c>
      <c r="H4320" t="s">
        <v>66</v>
      </c>
      <c r="I4320" t="s">
        <v>67</v>
      </c>
    </row>
    <row r="4321" spans="1:9" x14ac:dyDescent="0.3">
      <c r="A4321">
        <v>1128299</v>
      </c>
      <c r="B4321" s="16">
        <v>44327</v>
      </c>
      <c r="C4321" t="s">
        <v>23</v>
      </c>
      <c r="D4321">
        <v>325</v>
      </c>
      <c r="E4321">
        <v>178749.99999999997</v>
      </c>
      <c r="F4321">
        <v>71499.999999999985</v>
      </c>
      <c r="G4321" t="s">
        <v>36</v>
      </c>
      <c r="H4321" t="s">
        <v>116</v>
      </c>
      <c r="I4321" t="s">
        <v>117</v>
      </c>
    </row>
    <row r="4322" spans="1:9" x14ac:dyDescent="0.3">
      <c r="A4322">
        <v>1185732</v>
      </c>
      <c r="B4322" s="16">
        <v>44327</v>
      </c>
      <c r="C4322" t="s">
        <v>19</v>
      </c>
      <c r="D4322">
        <v>375</v>
      </c>
      <c r="E4322">
        <v>225000</v>
      </c>
      <c r="F4322">
        <v>45000</v>
      </c>
      <c r="G4322" t="s">
        <v>31</v>
      </c>
      <c r="H4322" t="s">
        <v>66</v>
      </c>
      <c r="I4322" t="s">
        <v>67</v>
      </c>
    </row>
    <row r="4323" spans="1:9" x14ac:dyDescent="0.3">
      <c r="A4323">
        <v>1185732</v>
      </c>
      <c r="B4323" s="16">
        <v>44327</v>
      </c>
      <c r="C4323" t="s">
        <v>20</v>
      </c>
      <c r="D4323">
        <v>375</v>
      </c>
      <c r="E4323">
        <v>225000</v>
      </c>
      <c r="F4323">
        <v>56250</v>
      </c>
      <c r="G4323" t="s">
        <v>31</v>
      </c>
      <c r="H4323" t="s">
        <v>66</v>
      </c>
      <c r="I4323" t="s">
        <v>67</v>
      </c>
    </row>
    <row r="4324" spans="1:9" x14ac:dyDescent="0.3">
      <c r="A4324">
        <v>1185732</v>
      </c>
      <c r="B4324" s="16">
        <v>44327</v>
      </c>
      <c r="C4324" t="s">
        <v>17</v>
      </c>
      <c r="D4324">
        <v>525</v>
      </c>
      <c r="E4324">
        <v>288749.99999999994</v>
      </c>
      <c r="F4324">
        <v>72187.499999999985</v>
      </c>
      <c r="G4324" t="s">
        <v>31</v>
      </c>
      <c r="H4324" t="s">
        <v>66</v>
      </c>
      <c r="I4324" t="s">
        <v>67</v>
      </c>
    </row>
    <row r="4325" spans="1:9" x14ac:dyDescent="0.3">
      <c r="A4325">
        <v>1128299</v>
      </c>
      <c r="B4325" s="16">
        <v>44327</v>
      </c>
      <c r="C4325" t="s">
        <v>17</v>
      </c>
      <c r="D4325">
        <v>545</v>
      </c>
      <c r="E4325">
        <v>327000</v>
      </c>
      <c r="F4325">
        <v>130800</v>
      </c>
      <c r="G4325" t="s">
        <v>36</v>
      </c>
      <c r="H4325" t="s">
        <v>116</v>
      </c>
      <c r="I4325" t="s">
        <v>117</v>
      </c>
    </row>
    <row r="4326" spans="1:9" x14ac:dyDescent="0.3">
      <c r="A4326">
        <v>1197831</v>
      </c>
      <c r="B4326" s="16">
        <v>44327</v>
      </c>
      <c r="C4326" t="s">
        <v>20</v>
      </c>
      <c r="D4326">
        <v>600</v>
      </c>
      <c r="E4326">
        <v>330000.00000000006</v>
      </c>
      <c r="F4326">
        <v>148500</v>
      </c>
      <c r="G4326" t="s">
        <v>27</v>
      </c>
      <c r="H4326" t="s">
        <v>55</v>
      </c>
      <c r="I4326" t="s">
        <v>56</v>
      </c>
    </row>
    <row r="4327" spans="1:9" x14ac:dyDescent="0.3">
      <c r="A4327">
        <v>1185732</v>
      </c>
      <c r="B4327" s="16">
        <v>44327</v>
      </c>
      <c r="C4327" t="s">
        <v>23</v>
      </c>
      <c r="D4327">
        <v>475</v>
      </c>
      <c r="E4327">
        <v>356250</v>
      </c>
      <c r="F4327">
        <v>142500</v>
      </c>
      <c r="G4327" t="s">
        <v>31</v>
      </c>
      <c r="H4327" t="s">
        <v>66</v>
      </c>
      <c r="I4327" t="s">
        <v>67</v>
      </c>
    </row>
    <row r="4328" spans="1:9" x14ac:dyDescent="0.3">
      <c r="A4328">
        <v>1189833</v>
      </c>
      <c r="B4328" s="16">
        <v>44327</v>
      </c>
      <c r="C4328" t="s">
        <v>22</v>
      </c>
      <c r="D4328">
        <v>650</v>
      </c>
      <c r="E4328">
        <v>390000</v>
      </c>
      <c r="F4328">
        <v>214500.00000000003</v>
      </c>
      <c r="G4328" t="s">
        <v>31</v>
      </c>
      <c r="H4328" t="s">
        <v>32</v>
      </c>
      <c r="I4328" t="s">
        <v>35</v>
      </c>
    </row>
    <row r="4329" spans="1:9" x14ac:dyDescent="0.3">
      <c r="A4329">
        <v>1128299</v>
      </c>
      <c r="B4329" s="16">
        <v>44328</v>
      </c>
      <c r="C4329" t="s">
        <v>21</v>
      </c>
      <c r="D4329">
        <v>72</v>
      </c>
      <c r="E4329">
        <v>1656</v>
      </c>
      <c r="F4329">
        <v>910.80000000000007</v>
      </c>
      <c r="G4329" t="s">
        <v>31</v>
      </c>
      <c r="H4329" t="s">
        <v>78</v>
      </c>
      <c r="I4329" t="s">
        <v>79</v>
      </c>
    </row>
    <row r="4330" spans="1:9" x14ac:dyDescent="0.3">
      <c r="A4330">
        <v>1128299</v>
      </c>
      <c r="B4330" s="16">
        <v>44328</v>
      </c>
      <c r="C4330" t="s">
        <v>21</v>
      </c>
      <c r="D4330">
        <v>94</v>
      </c>
      <c r="E4330">
        <v>1786</v>
      </c>
      <c r="F4330">
        <v>767.98000000000013</v>
      </c>
      <c r="G4330" t="s">
        <v>31</v>
      </c>
      <c r="H4330" t="s">
        <v>78</v>
      </c>
      <c r="I4330" t="s">
        <v>79</v>
      </c>
    </row>
    <row r="4331" spans="1:9" x14ac:dyDescent="0.3">
      <c r="A4331">
        <v>1189833</v>
      </c>
      <c r="B4331" s="16">
        <v>44328</v>
      </c>
      <c r="C4331" t="s">
        <v>21</v>
      </c>
      <c r="D4331">
        <v>58</v>
      </c>
      <c r="E4331">
        <v>1856</v>
      </c>
      <c r="F4331">
        <v>928</v>
      </c>
      <c r="G4331" t="s">
        <v>36</v>
      </c>
      <c r="H4331" t="s">
        <v>106</v>
      </c>
      <c r="I4331" t="s">
        <v>107</v>
      </c>
    </row>
    <row r="4332" spans="1:9" x14ac:dyDescent="0.3">
      <c r="A4332">
        <v>1128299</v>
      </c>
      <c r="B4332" s="16">
        <v>44328</v>
      </c>
      <c r="C4332" t="s">
        <v>20</v>
      </c>
      <c r="D4332">
        <v>109</v>
      </c>
      <c r="E4332">
        <v>2071</v>
      </c>
      <c r="F4332">
        <v>786.98</v>
      </c>
      <c r="G4332" t="s">
        <v>31</v>
      </c>
      <c r="H4332" t="s">
        <v>78</v>
      </c>
      <c r="I4332" t="s">
        <v>79</v>
      </c>
    </row>
    <row r="4333" spans="1:9" x14ac:dyDescent="0.3">
      <c r="A4333">
        <v>1189833</v>
      </c>
      <c r="B4333" s="16">
        <v>44328</v>
      </c>
      <c r="C4333" t="s">
        <v>20</v>
      </c>
      <c r="D4333">
        <v>65</v>
      </c>
      <c r="E4333">
        <v>2080</v>
      </c>
      <c r="F4333">
        <v>1019.1999999999999</v>
      </c>
      <c r="G4333" t="s">
        <v>36</v>
      </c>
      <c r="H4333" t="s">
        <v>106</v>
      </c>
      <c r="I4333" t="s">
        <v>107</v>
      </c>
    </row>
    <row r="4334" spans="1:9" x14ac:dyDescent="0.3">
      <c r="A4334">
        <v>1189833</v>
      </c>
      <c r="B4334" s="16">
        <v>44328</v>
      </c>
      <c r="C4334" t="s">
        <v>22</v>
      </c>
      <c r="D4334">
        <v>56</v>
      </c>
      <c r="E4334">
        <v>2408</v>
      </c>
      <c r="F4334">
        <v>1204</v>
      </c>
      <c r="G4334" t="s">
        <v>36</v>
      </c>
      <c r="H4334" t="s">
        <v>106</v>
      </c>
      <c r="I4334" t="s">
        <v>107</v>
      </c>
    </row>
    <row r="4335" spans="1:9" x14ac:dyDescent="0.3">
      <c r="A4335">
        <v>1128299</v>
      </c>
      <c r="B4335" s="16">
        <v>44328</v>
      </c>
      <c r="C4335" t="s">
        <v>20</v>
      </c>
      <c r="D4335">
        <v>98</v>
      </c>
      <c r="E4335">
        <v>2450</v>
      </c>
      <c r="F4335">
        <v>1225</v>
      </c>
      <c r="G4335" t="s">
        <v>31</v>
      </c>
      <c r="H4335" t="s">
        <v>78</v>
      </c>
      <c r="I4335" t="s">
        <v>79</v>
      </c>
    </row>
    <row r="4336" spans="1:9" x14ac:dyDescent="0.3">
      <c r="A4336">
        <v>1128299</v>
      </c>
      <c r="B4336" s="16">
        <v>44328</v>
      </c>
      <c r="C4336" t="s">
        <v>22</v>
      </c>
      <c r="D4336">
        <v>90</v>
      </c>
      <c r="E4336">
        <v>2610</v>
      </c>
      <c r="F4336">
        <v>1096.2</v>
      </c>
      <c r="G4336" t="s">
        <v>31</v>
      </c>
      <c r="H4336" t="s">
        <v>78</v>
      </c>
      <c r="I4336" t="s">
        <v>79</v>
      </c>
    </row>
    <row r="4337" spans="1:9" x14ac:dyDescent="0.3">
      <c r="A4337">
        <v>1128299</v>
      </c>
      <c r="B4337" s="16">
        <v>44328</v>
      </c>
      <c r="C4337" t="s">
        <v>19</v>
      </c>
      <c r="D4337">
        <v>128</v>
      </c>
      <c r="E4337">
        <v>2816</v>
      </c>
      <c r="F4337">
        <v>1182.72</v>
      </c>
      <c r="G4337" t="s">
        <v>31</v>
      </c>
      <c r="H4337" t="s">
        <v>78</v>
      </c>
      <c r="I4337" t="s">
        <v>79</v>
      </c>
    </row>
    <row r="4338" spans="1:9" x14ac:dyDescent="0.3">
      <c r="A4338">
        <v>1128299</v>
      </c>
      <c r="B4338" s="16">
        <v>44328</v>
      </c>
      <c r="C4338" t="s">
        <v>22</v>
      </c>
      <c r="D4338">
        <v>75</v>
      </c>
      <c r="E4338">
        <v>2925</v>
      </c>
      <c r="F4338">
        <v>1462.5</v>
      </c>
      <c r="G4338" t="s">
        <v>31</v>
      </c>
      <c r="H4338" t="s">
        <v>78</v>
      </c>
      <c r="I4338" t="s">
        <v>79</v>
      </c>
    </row>
    <row r="4339" spans="1:9" x14ac:dyDescent="0.3">
      <c r="A4339">
        <v>1128299</v>
      </c>
      <c r="B4339" s="16">
        <v>44328</v>
      </c>
      <c r="C4339" t="s">
        <v>19</v>
      </c>
      <c r="D4339">
        <v>101</v>
      </c>
      <c r="E4339">
        <v>2929</v>
      </c>
      <c r="F4339">
        <v>1435.21</v>
      </c>
      <c r="G4339" t="s">
        <v>31</v>
      </c>
      <c r="H4339" t="s">
        <v>78</v>
      </c>
      <c r="I4339" t="s">
        <v>79</v>
      </c>
    </row>
    <row r="4340" spans="1:9" x14ac:dyDescent="0.3">
      <c r="A4340">
        <v>1189833</v>
      </c>
      <c r="B4340" s="16">
        <v>44328</v>
      </c>
      <c r="C4340" t="s">
        <v>19</v>
      </c>
      <c r="D4340">
        <v>77</v>
      </c>
      <c r="E4340">
        <v>3003</v>
      </c>
      <c r="F4340">
        <v>1441.44</v>
      </c>
      <c r="G4340" t="s">
        <v>36</v>
      </c>
      <c r="H4340" t="s">
        <v>106</v>
      </c>
      <c r="I4340" t="s">
        <v>107</v>
      </c>
    </row>
    <row r="4341" spans="1:9" x14ac:dyDescent="0.3">
      <c r="A4341">
        <v>1189833</v>
      </c>
      <c r="B4341" s="16">
        <v>44328</v>
      </c>
      <c r="C4341" t="s">
        <v>23</v>
      </c>
      <c r="D4341">
        <v>94</v>
      </c>
      <c r="E4341">
        <v>3948</v>
      </c>
      <c r="F4341">
        <v>1776.6</v>
      </c>
      <c r="G4341" t="s">
        <v>36</v>
      </c>
      <c r="H4341" t="s">
        <v>106</v>
      </c>
      <c r="I4341" t="s">
        <v>107</v>
      </c>
    </row>
    <row r="4342" spans="1:9" x14ac:dyDescent="0.3">
      <c r="A4342">
        <v>1128299</v>
      </c>
      <c r="B4342" s="16">
        <v>44328</v>
      </c>
      <c r="C4342" t="s">
        <v>23</v>
      </c>
      <c r="D4342">
        <v>128</v>
      </c>
      <c r="E4342">
        <v>4096</v>
      </c>
      <c r="F4342">
        <v>2334.7200000000003</v>
      </c>
      <c r="G4342" t="s">
        <v>31</v>
      </c>
      <c r="H4342" t="s">
        <v>78</v>
      </c>
      <c r="I4342" t="s">
        <v>79</v>
      </c>
    </row>
    <row r="4343" spans="1:9" x14ac:dyDescent="0.3">
      <c r="A4343">
        <v>1189833</v>
      </c>
      <c r="B4343" s="16">
        <v>44328</v>
      </c>
      <c r="C4343" t="s">
        <v>17</v>
      </c>
      <c r="D4343">
        <v>143</v>
      </c>
      <c r="E4343">
        <v>5148</v>
      </c>
      <c r="F4343">
        <v>2316.6</v>
      </c>
      <c r="G4343" t="s">
        <v>36</v>
      </c>
      <c r="H4343" t="s">
        <v>106</v>
      </c>
      <c r="I4343" t="s">
        <v>107</v>
      </c>
    </row>
    <row r="4344" spans="1:9" x14ac:dyDescent="0.3">
      <c r="A4344">
        <v>1128299</v>
      </c>
      <c r="B4344" s="16">
        <v>44328</v>
      </c>
      <c r="C4344" t="s">
        <v>23</v>
      </c>
      <c r="D4344">
        <v>120</v>
      </c>
      <c r="E4344">
        <v>5280</v>
      </c>
      <c r="F4344">
        <v>3432</v>
      </c>
      <c r="G4344" t="s">
        <v>31</v>
      </c>
      <c r="H4344" t="s">
        <v>78</v>
      </c>
      <c r="I4344" t="s">
        <v>79</v>
      </c>
    </row>
    <row r="4345" spans="1:9" x14ac:dyDescent="0.3">
      <c r="A4345">
        <v>1128299</v>
      </c>
      <c r="B4345" s="16">
        <v>44328</v>
      </c>
      <c r="C4345" t="s">
        <v>17</v>
      </c>
      <c r="D4345">
        <v>174</v>
      </c>
      <c r="E4345">
        <v>5568</v>
      </c>
      <c r="F4345">
        <v>2839.68</v>
      </c>
      <c r="G4345" t="s">
        <v>31</v>
      </c>
      <c r="H4345" t="s">
        <v>78</v>
      </c>
      <c r="I4345" t="s">
        <v>79</v>
      </c>
    </row>
    <row r="4346" spans="1:9" x14ac:dyDescent="0.3">
      <c r="A4346">
        <v>1197831</v>
      </c>
      <c r="B4346" s="16">
        <v>44328</v>
      </c>
      <c r="C4346" t="s">
        <v>21</v>
      </c>
      <c r="D4346">
        <v>157</v>
      </c>
      <c r="E4346">
        <v>5966</v>
      </c>
      <c r="F4346">
        <v>3698.9200000000005</v>
      </c>
      <c r="G4346" t="s">
        <v>27</v>
      </c>
      <c r="H4346" t="s">
        <v>55</v>
      </c>
      <c r="I4346" t="s">
        <v>56</v>
      </c>
    </row>
    <row r="4347" spans="1:9" x14ac:dyDescent="0.3">
      <c r="A4347">
        <v>1128299</v>
      </c>
      <c r="B4347" s="16">
        <v>44328</v>
      </c>
      <c r="C4347" t="s">
        <v>17</v>
      </c>
      <c r="D4347">
        <v>228</v>
      </c>
      <c r="E4347">
        <v>6156</v>
      </c>
      <c r="F4347">
        <v>2647.0800000000004</v>
      </c>
      <c r="G4347" t="s">
        <v>31</v>
      </c>
      <c r="H4347" t="s">
        <v>78</v>
      </c>
      <c r="I4347" t="s">
        <v>79</v>
      </c>
    </row>
    <row r="4348" spans="1:9" x14ac:dyDescent="0.3">
      <c r="A4348">
        <v>1197831</v>
      </c>
      <c r="B4348" s="16">
        <v>44328</v>
      </c>
      <c r="C4348" t="s">
        <v>21</v>
      </c>
      <c r="D4348">
        <v>133</v>
      </c>
      <c r="E4348">
        <v>6916</v>
      </c>
      <c r="F4348">
        <v>4772.04</v>
      </c>
      <c r="G4348" t="s">
        <v>27</v>
      </c>
      <c r="H4348" t="s">
        <v>55</v>
      </c>
      <c r="I4348" t="s">
        <v>56</v>
      </c>
    </row>
    <row r="4349" spans="1:9" x14ac:dyDescent="0.3">
      <c r="A4349">
        <v>1189833</v>
      </c>
      <c r="B4349" s="16">
        <v>44328</v>
      </c>
      <c r="C4349" t="s">
        <v>23</v>
      </c>
      <c r="D4349">
        <v>210</v>
      </c>
      <c r="E4349">
        <v>10290</v>
      </c>
      <c r="F4349">
        <v>2263.8000000000002</v>
      </c>
      <c r="G4349" t="s">
        <v>31</v>
      </c>
      <c r="H4349" t="s">
        <v>32</v>
      </c>
      <c r="I4349" t="s">
        <v>35</v>
      </c>
    </row>
    <row r="4350" spans="1:9" x14ac:dyDescent="0.3">
      <c r="A4350">
        <v>1189833</v>
      </c>
      <c r="B4350" s="16">
        <v>44328</v>
      </c>
      <c r="C4350" t="s">
        <v>23</v>
      </c>
      <c r="D4350">
        <v>189</v>
      </c>
      <c r="E4350">
        <v>11151</v>
      </c>
      <c r="F4350">
        <v>3456.81</v>
      </c>
      <c r="G4350" t="s">
        <v>31</v>
      </c>
      <c r="H4350" t="s">
        <v>32</v>
      </c>
      <c r="I4350" t="s">
        <v>35</v>
      </c>
    </row>
    <row r="4351" spans="1:9" x14ac:dyDescent="0.3">
      <c r="A4351">
        <v>1128299</v>
      </c>
      <c r="B4351" s="16">
        <v>44328</v>
      </c>
      <c r="C4351" t="s">
        <v>21</v>
      </c>
      <c r="D4351">
        <v>275</v>
      </c>
      <c r="E4351">
        <v>68750.000000000015</v>
      </c>
      <c r="F4351">
        <v>27500.000000000007</v>
      </c>
      <c r="G4351" t="s">
        <v>31</v>
      </c>
      <c r="H4351" t="s">
        <v>78</v>
      </c>
      <c r="I4351" t="s">
        <v>79</v>
      </c>
    </row>
    <row r="4352" spans="1:9" x14ac:dyDescent="0.3">
      <c r="A4352">
        <v>1189833</v>
      </c>
      <c r="B4352" s="16">
        <v>44328</v>
      </c>
      <c r="C4352" t="s">
        <v>21</v>
      </c>
      <c r="D4352">
        <v>200</v>
      </c>
      <c r="E4352">
        <v>70000</v>
      </c>
      <c r="F4352">
        <v>24500</v>
      </c>
      <c r="G4352" t="s">
        <v>36</v>
      </c>
      <c r="H4352" t="s">
        <v>106</v>
      </c>
      <c r="I4352" t="s">
        <v>107</v>
      </c>
    </row>
    <row r="4353" spans="1:9" x14ac:dyDescent="0.3">
      <c r="A4353">
        <v>1189833</v>
      </c>
      <c r="B4353" s="16">
        <v>44328</v>
      </c>
      <c r="C4353" t="s">
        <v>20</v>
      </c>
      <c r="D4353">
        <v>250</v>
      </c>
      <c r="E4353">
        <v>87500</v>
      </c>
      <c r="F4353">
        <v>30624.999999999996</v>
      </c>
      <c r="G4353" t="s">
        <v>36</v>
      </c>
      <c r="H4353" t="s">
        <v>106</v>
      </c>
      <c r="I4353" t="s">
        <v>107</v>
      </c>
    </row>
    <row r="4354" spans="1:9" x14ac:dyDescent="0.3">
      <c r="A4354">
        <v>1128299</v>
      </c>
      <c r="B4354" s="16">
        <v>44328</v>
      </c>
      <c r="C4354" t="s">
        <v>20</v>
      </c>
      <c r="D4354">
        <v>350</v>
      </c>
      <c r="E4354">
        <v>87500.000000000029</v>
      </c>
      <c r="F4354">
        <v>30625.000000000007</v>
      </c>
      <c r="G4354" t="s">
        <v>31</v>
      </c>
      <c r="H4354" t="s">
        <v>78</v>
      </c>
      <c r="I4354" t="s">
        <v>79</v>
      </c>
    </row>
    <row r="4355" spans="1:9" x14ac:dyDescent="0.3">
      <c r="A4355">
        <v>1189833</v>
      </c>
      <c r="B4355" s="16">
        <v>44328</v>
      </c>
      <c r="C4355" t="s">
        <v>22</v>
      </c>
      <c r="D4355">
        <v>225</v>
      </c>
      <c r="E4355">
        <v>101249.99999999999</v>
      </c>
      <c r="F4355">
        <v>35437.499999999993</v>
      </c>
      <c r="G4355" t="s">
        <v>36</v>
      </c>
      <c r="H4355" t="s">
        <v>106</v>
      </c>
      <c r="I4355" t="s">
        <v>107</v>
      </c>
    </row>
    <row r="4356" spans="1:9" x14ac:dyDescent="0.3">
      <c r="A4356">
        <v>1189833</v>
      </c>
      <c r="B4356" s="16">
        <v>44328</v>
      </c>
      <c r="C4356" t="s">
        <v>19</v>
      </c>
      <c r="D4356">
        <v>275</v>
      </c>
      <c r="E4356">
        <v>110000</v>
      </c>
      <c r="F4356">
        <v>38500</v>
      </c>
      <c r="G4356" t="s">
        <v>36</v>
      </c>
      <c r="H4356" t="s">
        <v>106</v>
      </c>
      <c r="I4356" t="s">
        <v>107</v>
      </c>
    </row>
    <row r="4357" spans="1:9" x14ac:dyDescent="0.3">
      <c r="A4357">
        <v>1128299</v>
      </c>
      <c r="B4357" s="16">
        <v>44328</v>
      </c>
      <c r="C4357" t="s">
        <v>19</v>
      </c>
      <c r="D4357">
        <v>375</v>
      </c>
      <c r="E4357">
        <v>112500.00000000004</v>
      </c>
      <c r="F4357">
        <v>39375.000000000015</v>
      </c>
      <c r="G4357" t="s">
        <v>31</v>
      </c>
      <c r="H4357" t="s">
        <v>78</v>
      </c>
      <c r="I4357" t="s">
        <v>79</v>
      </c>
    </row>
    <row r="4358" spans="1:9" x14ac:dyDescent="0.3">
      <c r="A4358">
        <v>1128299</v>
      </c>
      <c r="B4358" s="16">
        <v>44328</v>
      </c>
      <c r="C4358" t="s">
        <v>22</v>
      </c>
      <c r="D4358">
        <v>300</v>
      </c>
      <c r="E4358">
        <v>120000</v>
      </c>
      <c r="F4358">
        <v>42000</v>
      </c>
      <c r="G4358" t="s">
        <v>31</v>
      </c>
      <c r="H4358" t="s">
        <v>78</v>
      </c>
      <c r="I4358" t="s">
        <v>79</v>
      </c>
    </row>
    <row r="4359" spans="1:9" x14ac:dyDescent="0.3">
      <c r="A4359">
        <v>1189833</v>
      </c>
      <c r="B4359" s="16">
        <v>44328</v>
      </c>
      <c r="C4359" t="s">
        <v>23</v>
      </c>
      <c r="D4359">
        <v>325</v>
      </c>
      <c r="E4359">
        <v>146249.99999999997</v>
      </c>
      <c r="F4359">
        <v>51187.499999999985</v>
      </c>
      <c r="G4359" t="s">
        <v>36</v>
      </c>
      <c r="H4359" t="s">
        <v>106</v>
      </c>
      <c r="I4359" t="s">
        <v>107</v>
      </c>
    </row>
    <row r="4360" spans="1:9" x14ac:dyDescent="0.3">
      <c r="A4360">
        <v>1128299</v>
      </c>
      <c r="B4360" s="16">
        <v>44328</v>
      </c>
      <c r="C4360" t="s">
        <v>23</v>
      </c>
      <c r="D4360">
        <v>400</v>
      </c>
      <c r="E4360">
        <v>179999.99999999997</v>
      </c>
      <c r="F4360">
        <v>89999.999999999985</v>
      </c>
      <c r="G4360" t="s">
        <v>31</v>
      </c>
      <c r="H4360" t="s">
        <v>78</v>
      </c>
      <c r="I4360" t="s">
        <v>79</v>
      </c>
    </row>
    <row r="4361" spans="1:9" x14ac:dyDescent="0.3">
      <c r="A4361">
        <v>1189833</v>
      </c>
      <c r="B4361" s="16">
        <v>44328</v>
      </c>
      <c r="C4361" t="s">
        <v>17</v>
      </c>
      <c r="D4361">
        <v>570</v>
      </c>
      <c r="E4361">
        <v>228000</v>
      </c>
      <c r="F4361">
        <v>79800</v>
      </c>
      <c r="G4361" t="s">
        <v>36</v>
      </c>
      <c r="H4361" t="s">
        <v>106</v>
      </c>
      <c r="I4361" t="s">
        <v>107</v>
      </c>
    </row>
    <row r="4362" spans="1:9" x14ac:dyDescent="0.3">
      <c r="A4362">
        <v>1128299</v>
      </c>
      <c r="B4362" s="16">
        <v>44328</v>
      </c>
      <c r="C4362" t="s">
        <v>17</v>
      </c>
      <c r="D4362">
        <v>670</v>
      </c>
      <c r="E4362">
        <v>234500</v>
      </c>
      <c r="F4362">
        <v>93800</v>
      </c>
      <c r="G4362" t="s">
        <v>31</v>
      </c>
      <c r="H4362" t="s">
        <v>78</v>
      </c>
      <c r="I4362" t="s">
        <v>79</v>
      </c>
    </row>
    <row r="4363" spans="1:9" x14ac:dyDescent="0.3">
      <c r="A4363">
        <v>1197831</v>
      </c>
      <c r="B4363" s="16">
        <v>44328</v>
      </c>
      <c r="C4363" t="s">
        <v>21</v>
      </c>
      <c r="D4363">
        <v>475</v>
      </c>
      <c r="E4363">
        <v>261250.00000000003</v>
      </c>
      <c r="F4363">
        <v>143687.50000000003</v>
      </c>
      <c r="G4363" t="s">
        <v>27</v>
      </c>
      <c r="H4363" t="s">
        <v>55</v>
      </c>
      <c r="I4363" t="s">
        <v>56</v>
      </c>
    </row>
    <row r="4364" spans="1:9" x14ac:dyDescent="0.3">
      <c r="A4364">
        <v>1189833</v>
      </c>
      <c r="B4364" s="16">
        <v>44328</v>
      </c>
      <c r="C4364" t="s">
        <v>23</v>
      </c>
      <c r="D4364">
        <v>700</v>
      </c>
      <c r="E4364">
        <v>455000</v>
      </c>
      <c r="F4364">
        <v>91000</v>
      </c>
      <c r="G4364" t="s">
        <v>31</v>
      </c>
      <c r="H4364" t="s">
        <v>32</v>
      </c>
      <c r="I4364" t="s">
        <v>35</v>
      </c>
    </row>
    <row r="4365" spans="1:9" x14ac:dyDescent="0.3">
      <c r="A4365">
        <v>1185732</v>
      </c>
      <c r="B4365" s="16">
        <v>44329</v>
      </c>
      <c r="C4365" t="s">
        <v>21</v>
      </c>
      <c r="D4365">
        <v>26</v>
      </c>
      <c r="E4365">
        <v>1118</v>
      </c>
      <c r="F4365">
        <v>503.09999999999997</v>
      </c>
      <c r="G4365" t="s">
        <v>36</v>
      </c>
      <c r="H4365" t="s">
        <v>108</v>
      </c>
      <c r="I4365" t="s">
        <v>109</v>
      </c>
    </row>
    <row r="4366" spans="1:9" x14ac:dyDescent="0.3">
      <c r="A4366">
        <v>1197831</v>
      </c>
      <c r="B4366" s="16">
        <v>44329</v>
      </c>
      <c r="C4366" t="s">
        <v>21</v>
      </c>
      <c r="D4366">
        <v>54</v>
      </c>
      <c r="E4366">
        <v>1728</v>
      </c>
      <c r="F4366">
        <v>518.4</v>
      </c>
      <c r="G4366" t="s">
        <v>15</v>
      </c>
      <c r="H4366" t="s">
        <v>129</v>
      </c>
      <c r="I4366" t="s">
        <v>130</v>
      </c>
    </row>
    <row r="4367" spans="1:9" x14ac:dyDescent="0.3">
      <c r="A4367">
        <v>1185732</v>
      </c>
      <c r="B4367" s="16">
        <v>44329</v>
      </c>
      <c r="C4367" t="s">
        <v>22</v>
      </c>
      <c r="D4367">
        <v>38</v>
      </c>
      <c r="E4367">
        <v>1938</v>
      </c>
      <c r="F4367">
        <v>969</v>
      </c>
      <c r="G4367" t="s">
        <v>36</v>
      </c>
      <c r="H4367" t="s">
        <v>108</v>
      </c>
      <c r="I4367" t="s">
        <v>109</v>
      </c>
    </row>
    <row r="4368" spans="1:9" x14ac:dyDescent="0.3">
      <c r="A4368">
        <v>1185732</v>
      </c>
      <c r="B4368" s="16">
        <v>44329</v>
      </c>
      <c r="C4368" t="s">
        <v>20</v>
      </c>
      <c r="D4368">
        <v>46</v>
      </c>
      <c r="E4368">
        <v>1978</v>
      </c>
      <c r="F4368">
        <v>830.76</v>
      </c>
      <c r="G4368" t="s">
        <v>36</v>
      </c>
      <c r="H4368" t="s">
        <v>108</v>
      </c>
      <c r="I4368" t="s">
        <v>109</v>
      </c>
    </row>
    <row r="4369" spans="1:9" x14ac:dyDescent="0.3">
      <c r="A4369">
        <v>1197831</v>
      </c>
      <c r="B4369" s="16">
        <v>44329</v>
      </c>
      <c r="C4369" t="s">
        <v>20</v>
      </c>
      <c r="D4369">
        <v>68</v>
      </c>
      <c r="E4369">
        <v>2040</v>
      </c>
      <c r="F4369">
        <v>632.4</v>
      </c>
      <c r="G4369" t="s">
        <v>15</v>
      </c>
      <c r="H4369" t="s">
        <v>129</v>
      </c>
      <c r="I4369" t="s">
        <v>130</v>
      </c>
    </row>
    <row r="4370" spans="1:9" x14ac:dyDescent="0.3">
      <c r="A4370">
        <v>1197831</v>
      </c>
      <c r="B4370" s="16">
        <v>44329</v>
      </c>
      <c r="C4370" t="s">
        <v>21</v>
      </c>
      <c r="D4370">
        <v>47</v>
      </c>
      <c r="E4370">
        <v>2068</v>
      </c>
      <c r="F4370">
        <v>806.52</v>
      </c>
      <c r="G4370" t="s">
        <v>15</v>
      </c>
      <c r="H4370" t="s">
        <v>129</v>
      </c>
      <c r="I4370" t="s">
        <v>130</v>
      </c>
    </row>
    <row r="4371" spans="1:9" x14ac:dyDescent="0.3">
      <c r="A4371">
        <v>1197831</v>
      </c>
      <c r="B4371" s="16">
        <v>44329</v>
      </c>
      <c r="C4371" t="s">
        <v>20</v>
      </c>
      <c r="D4371">
        <v>56</v>
      </c>
      <c r="E4371">
        <v>2296</v>
      </c>
      <c r="F4371">
        <v>918.40000000000009</v>
      </c>
      <c r="G4371" t="s">
        <v>15</v>
      </c>
      <c r="H4371" t="s">
        <v>129</v>
      </c>
      <c r="I4371" t="s">
        <v>130</v>
      </c>
    </row>
    <row r="4372" spans="1:9" x14ac:dyDescent="0.3">
      <c r="A4372">
        <v>1197831</v>
      </c>
      <c r="B4372" s="16">
        <v>44329</v>
      </c>
      <c r="C4372" t="s">
        <v>19</v>
      </c>
      <c r="D4372">
        <v>68</v>
      </c>
      <c r="E4372">
        <v>2312</v>
      </c>
      <c r="F4372">
        <v>832.31999999999994</v>
      </c>
      <c r="G4372" t="s">
        <v>15</v>
      </c>
      <c r="H4372" t="s">
        <v>129</v>
      </c>
      <c r="I4372" t="s">
        <v>130</v>
      </c>
    </row>
    <row r="4373" spans="1:9" x14ac:dyDescent="0.3">
      <c r="A4373">
        <v>1197831</v>
      </c>
      <c r="B4373" s="16">
        <v>44329</v>
      </c>
      <c r="C4373" t="s">
        <v>22</v>
      </c>
      <c r="D4373">
        <v>60</v>
      </c>
      <c r="E4373">
        <v>2340</v>
      </c>
      <c r="F4373">
        <v>655.20000000000005</v>
      </c>
      <c r="G4373" t="s">
        <v>15</v>
      </c>
      <c r="H4373" t="s">
        <v>129</v>
      </c>
      <c r="I4373" t="s">
        <v>130</v>
      </c>
    </row>
    <row r="4374" spans="1:9" x14ac:dyDescent="0.3">
      <c r="A4374">
        <v>1197831</v>
      </c>
      <c r="B4374" s="16">
        <v>44329</v>
      </c>
      <c r="C4374" t="s">
        <v>19</v>
      </c>
      <c r="D4374">
        <v>54</v>
      </c>
      <c r="E4374">
        <v>2538</v>
      </c>
      <c r="F4374">
        <v>1091.3399999999999</v>
      </c>
      <c r="G4374" t="s">
        <v>15</v>
      </c>
      <c r="H4374" t="s">
        <v>129</v>
      </c>
      <c r="I4374" t="s">
        <v>130</v>
      </c>
    </row>
    <row r="4375" spans="1:9" x14ac:dyDescent="0.3">
      <c r="A4375">
        <v>1185732</v>
      </c>
      <c r="B4375" s="16">
        <v>44329</v>
      </c>
      <c r="C4375" t="s">
        <v>21</v>
      </c>
      <c r="D4375">
        <v>65</v>
      </c>
      <c r="E4375">
        <v>2665</v>
      </c>
      <c r="F4375">
        <v>1385.8</v>
      </c>
      <c r="G4375" t="s">
        <v>15</v>
      </c>
      <c r="H4375" t="s">
        <v>121</v>
      </c>
      <c r="I4375" t="s">
        <v>122</v>
      </c>
    </row>
    <row r="4376" spans="1:9" x14ac:dyDescent="0.3">
      <c r="A4376">
        <v>1197831</v>
      </c>
      <c r="B4376" s="16">
        <v>44329</v>
      </c>
      <c r="C4376" t="s">
        <v>22</v>
      </c>
      <c r="D4376">
        <v>54</v>
      </c>
      <c r="E4376">
        <v>2700</v>
      </c>
      <c r="F4376">
        <v>1026</v>
      </c>
      <c r="G4376" t="s">
        <v>15</v>
      </c>
      <c r="H4376" t="s">
        <v>129</v>
      </c>
      <c r="I4376" t="s">
        <v>130</v>
      </c>
    </row>
    <row r="4377" spans="1:9" x14ac:dyDescent="0.3">
      <c r="A4377">
        <v>1185732</v>
      </c>
      <c r="B4377" s="16">
        <v>44329</v>
      </c>
      <c r="C4377" t="s">
        <v>19</v>
      </c>
      <c r="D4377">
        <v>60</v>
      </c>
      <c r="E4377">
        <v>2700</v>
      </c>
      <c r="F4377">
        <v>1214.9999999999998</v>
      </c>
      <c r="G4377" t="s">
        <v>36</v>
      </c>
      <c r="H4377" t="s">
        <v>108</v>
      </c>
      <c r="I4377" t="s">
        <v>109</v>
      </c>
    </row>
    <row r="4378" spans="1:9" x14ac:dyDescent="0.3">
      <c r="A4378">
        <v>1185732</v>
      </c>
      <c r="B4378" s="16">
        <v>44329</v>
      </c>
      <c r="C4378" t="s">
        <v>19</v>
      </c>
      <c r="D4378">
        <v>69</v>
      </c>
      <c r="E4378">
        <v>3243</v>
      </c>
      <c r="F4378">
        <v>1459.35</v>
      </c>
      <c r="G4378" t="s">
        <v>15</v>
      </c>
      <c r="H4378" t="s">
        <v>121</v>
      </c>
      <c r="I4378" t="s">
        <v>122</v>
      </c>
    </row>
    <row r="4379" spans="1:9" x14ac:dyDescent="0.3">
      <c r="A4379">
        <v>1185732</v>
      </c>
      <c r="B4379" s="16">
        <v>44329</v>
      </c>
      <c r="C4379" t="s">
        <v>20</v>
      </c>
      <c r="D4379">
        <v>81</v>
      </c>
      <c r="E4379">
        <v>3321</v>
      </c>
      <c r="F4379">
        <v>1726.92</v>
      </c>
      <c r="G4379" t="s">
        <v>15</v>
      </c>
      <c r="H4379" t="s">
        <v>121</v>
      </c>
      <c r="I4379" t="s">
        <v>122</v>
      </c>
    </row>
    <row r="4380" spans="1:9" x14ac:dyDescent="0.3">
      <c r="A4380">
        <v>1185732</v>
      </c>
      <c r="B4380" s="16">
        <v>44329</v>
      </c>
      <c r="C4380" t="s">
        <v>22</v>
      </c>
      <c r="D4380">
        <v>74</v>
      </c>
      <c r="E4380">
        <v>3700</v>
      </c>
      <c r="F4380">
        <v>1554</v>
      </c>
      <c r="G4380" t="s">
        <v>15</v>
      </c>
      <c r="H4380" t="s">
        <v>121</v>
      </c>
      <c r="I4380" t="s">
        <v>122</v>
      </c>
    </row>
    <row r="4381" spans="1:9" x14ac:dyDescent="0.3">
      <c r="A4381">
        <v>1185732</v>
      </c>
      <c r="B4381" s="16">
        <v>44329</v>
      </c>
      <c r="C4381" t="s">
        <v>23</v>
      </c>
      <c r="D4381">
        <v>68</v>
      </c>
      <c r="E4381">
        <v>3944</v>
      </c>
      <c r="F4381">
        <v>2011.44</v>
      </c>
      <c r="G4381" t="s">
        <v>36</v>
      </c>
      <c r="H4381" t="s">
        <v>108</v>
      </c>
      <c r="I4381" t="s">
        <v>109</v>
      </c>
    </row>
    <row r="4382" spans="1:9" x14ac:dyDescent="0.3">
      <c r="A4382">
        <v>1197831</v>
      </c>
      <c r="B4382" s="16">
        <v>44329</v>
      </c>
      <c r="C4382" t="s">
        <v>23</v>
      </c>
      <c r="D4382">
        <v>104</v>
      </c>
      <c r="E4382">
        <v>4472</v>
      </c>
      <c r="F4382">
        <v>1520.4799999999998</v>
      </c>
      <c r="G4382" t="s">
        <v>15</v>
      </c>
      <c r="H4382" t="s">
        <v>129</v>
      </c>
      <c r="I4382" t="s">
        <v>130</v>
      </c>
    </row>
    <row r="4383" spans="1:9" x14ac:dyDescent="0.3">
      <c r="A4383">
        <v>1197831</v>
      </c>
      <c r="B4383" s="16">
        <v>44329</v>
      </c>
      <c r="C4383" t="s">
        <v>23</v>
      </c>
      <c r="D4383">
        <v>88</v>
      </c>
      <c r="E4383">
        <v>4840</v>
      </c>
      <c r="F4383">
        <v>1984.3999999999999</v>
      </c>
      <c r="G4383" t="s">
        <v>15</v>
      </c>
      <c r="H4383" t="s">
        <v>129</v>
      </c>
      <c r="I4383" t="s">
        <v>130</v>
      </c>
    </row>
    <row r="4384" spans="1:9" x14ac:dyDescent="0.3">
      <c r="A4384">
        <v>1185732</v>
      </c>
      <c r="B4384" s="16">
        <v>44329</v>
      </c>
      <c r="C4384" t="s">
        <v>23</v>
      </c>
      <c r="D4384">
        <v>104</v>
      </c>
      <c r="E4384">
        <v>5616</v>
      </c>
      <c r="F4384">
        <v>3088.8</v>
      </c>
      <c r="G4384" t="s">
        <v>15</v>
      </c>
      <c r="H4384" t="s">
        <v>121</v>
      </c>
      <c r="I4384" t="s">
        <v>122</v>
      </c>
    </row>
    <row r="4385" spans="1:9" x14ac:dyDescent="0.3">
      <c r="A4385">
        <v>1197831</v>
      </c>
      <c r="B4385" s="16">
        <v>44329</v>
      </c>
      <c r="C4385" t="s">
        <v>22</v>
      </c>
      <c r="D4385">
        <v>113</v>
      </c>
      <c r="E4385">
        <v>5763</v>
      </c>
      <c r="F4385">
        <v>3054.3900000000003</v>
      </c>
      <c r="G4385" t="s">
        <v>27</v>
      </c>
      <c r="H4385" t="s">
        <v>55</v>
      </c>
      <c r="I4385" t="s">
        <v>56</v>
      </c>
    </row>
    <row r="4386" spans="1:9" x14ac:dyDescent="0.3">
      <c r="A4386">
        <v>1197831</v>
      </c>
      <c r="B4386" s="16">
        <v>44329</v>
      </c>
      <c r="C4386" t="s">
        <v>22</v>
      </c>
      <c r="D4386">
        <v>140</v>
      </c>
      <c r="E4386">
        <v>6020</v>
      </c>
      <c r="F4386">
        <v>2769.2</v>
      </c>
      <c r="G4386" t="s">
        <v>27</v>
      </c>
      <c r="H4386" t="s">
        <v>55</v>
      </c>
      <c r="I4386" t="s">
        <v>56</v>
      </c>
    </row>
    <row r="4387" spans="1:9" x14ac:dyDescent="0.3">
      <c r="A4387">
        <v>1197831</v>
      </c>
      <c r="B4387" s="16">
        <v>44329</v>
      </c>
      <c r="C4387" t="s">
        <v>17</v>
      </c>
      <c r="D4387">
        <v>129</v>
      </c>
      <c r="E4387">
        <v>6837</v>
      </c>
      <c r="F4387">
        <v>2939.91</v>
      </c>
      <c r="G4387" t="s">
        <v>15</v>
      </c>
      <c r="H4387" t="s">
        <v>129</v>
      </c>
      <c r="I4387" t="s">
        <v>130</v>
      </c>
    </row>
    <row r="4388" spans="1:9" x14ac:dyDescent="0.3">
      <c r="A4388">
        <v>1197831</v>
      </c>
      <c r="B4388" s="16">
        <v>44329</v>
      </c>
      <c r="C4388" t="s">
        <v>17</v>
      </c>
      <c r="D4388">
        <v>173</v>
      </c>
      <c r="E4388">
        <v>7093</v>
      </c>
      <c r="F4388">
        <v>2553.48</v>
      </c>
      <c r="G4388" t="s">
        <v>15</v>
      </c>
      <c r="H4388" t="s">
        <v>129</v>
      </c>
      <c r="I4388" t="s">
        <v>130</v>
      </c>
    </row>
    <row r="4389" spans="1:9" x14ac:dyDescent="0.3">
      <c r="A4389">
        <v>1185732</v>
      </c>
      <c r="B4389" s="16">
        <v>44329</v>
      </c>
      <c r="C4389" t="s">
        <v>17</v>
      </c>
      <c r="D4389">
        <v>139</v>
      </c>
      <c r="E4389">
        <v>8062</v>
      </c>
      <c r="F4389">
        <v>3789.14</v>
      </c>
      <c r="G4389" t="s">
        <v>36</v>
      </c>
      <c r="H4389" t="s">
        <v>108</v>
      </c>
      <c r="I4389" t="s">
        <v>109</v>
      </c>
    </row>
    <row r="4390" spans="1:9" x14ac:dyDescent="0.3">
      <c r="A4390">
        <v>1185732</v>
      </c>
      <c r="B4390" s="16">
        <v>44329</v>
      </c>
      <c r="C4390" t="s">
        <v>17</v>
      </c>
      <c r="D4390">
        <v>160</v>
      </c>
      <c r="E4390">
        <v>8160</v>
      </c>
      <c r="F4390">
        <v>3916.7999999999997</v>
      </c>
      <c r="G4390" t="s">
        <v>15</v>
      </c>
      <c r="H4390" t="s">
        <v>121</v>
      </c>
      <c r="I4390" t="s">
        <v>122</v>
      </c>
    </row>
    <row r="4391" spans="1:9" x14ac:dyDescent="0.3">
      <c r="A4391">
        <v>1189833</v>
      </c>
      <c r="B4391" s="16">
        <v>44329</v>
      </c>
      <c r="C4391" t="s">
        <v>17</v>
      </c>
      <c r="D4391">
        <v>256</v>
      </c>
      <c r="E4391">
        <v>9216</v>
      </c>
      <c r="F4391">
        <v>4331.5200000000004</v>
      </c>
      <c r="G4391" t="s">
        <v>31</v>
      </c>
      <c r="H4391" t="s">
        <v>32</v>
      </c>
      <c r="I4391" t="s">
        <v>35</v>
      </c>
    </row>
    <row r="4392" spans="1:9" x14ac:dyDescent="0.3">
      <c r="A4392">
        <v>1189833</v>
      </c>
      <c r="B4392" s="16">
        <v>44329</v>
      </c>
      <c r="C4392" t="s">
        <v>17</v>
      </c>
      <c r="D4392">
        <v>224</v>
      </c>
      <c r="E4392">
        <v>10976</v>
      </c>
      <c r="F4392">
        <v>5488</v>
      </c>
      <c r="G4392" t="s">
        <v>31</v>
      </c>
      <c r="H4392" t="s">
        <v>32</v>
      </c>
      <c r="I4392" t="s">
        <v>35</v>
      </c>
    </row>
    <row r="4393" spans="1:9" x14ac:dyDescent="0.3">
      <c r="A4393">
        <v>1185732</v>
      </c>
      <c r="B4393" s="16">
        <v>44329</v>
      </c>
      <c r="C4393" t="s">
        <v>21</v>
      </c>
      <c r="D4393">
        <v>100</v>
      </c>
      <c r="E4393">
        <v>45000</v>
      </c>
      <c r="F4393">
        <v>13500</v>
      </c>
      <c r="G4393" t="s">
        <v>36</v>
      </c>
      <c r="H4393" t="s">
        <v>108</v>
      </c>
      <c r="I4393" t="s">
        <v>109</v>
      </c>
    </row>
    <row r="4394" spans="1:9" x14ac:dyDescent="0.3">
      <c r="A4394">
        <v>1185732</v>
      </c>
      <c r="B4394" s="16">
        <v>44329</v>
      </c>
      <c r="C4394" t="s">
        <v>22</v>
      </c>
      <c r="D4394">
        <v>125</v>
      </c>
      <c r="E4394">
        <v>68749.999999999985</v>
      </c>
      <c r="F4394">
        <v>24062.499999999993</v>
      </c>
      <c r="G4394" t="s">
        <v>36</v>
      </c>
      <c r="H4394" t="s">
        <v>108</v>
      </c>
      <c r="I4394" t="s">
        <v>109</v>
      </c>
    </row>
    <row r="4395" spans="1:9" x14ac:dyDescent="0.3">
      <c r="A4395">
        <v>1185732</v>
      </c>
      <c r="B4395" s="16">
        <v>44329</v>
      </c>
      <c r="C4395" t="s">
        <v>20</v>
      </c>
      <c r="D4395">
        <v>175</v>
      </c>
      <c r="E4395">
        <v>78750</v>
      </c>
      <c r="F4395">
        <v>23625</v>
      </c>
      <c r="G4395" t="s">
        <v>36</v>
      </c>
      <c r="H4395" t="s">
        <v>108</v>
      </c>
      <c r="I4395" t="s">
        <v>109</v>
      </c>
    </row>
    <row r="4396" spans="1:9" x14ac:dyDescent="0.3">
      <c r="A4396">
        <v>1197831</v>
      </c>
      <c r="B4396" s="16">
        <v>44329</v>
      </c>
      <c r="C4396" t="s">
        <v>21</v>
      </c>
      <c r="D4396">
        <v>175</v>
      </c>
      <c r="E4396">
        <v>78750</v>
      </c>
      <c r="F4396">
        <v>19687.5</v>
      </c>
      <c r="G4396" t="s">
        <v>15</v>
      </c>
      <c r="H4396" t="s">
        <v>129</v>
      </c>
      <c r="I4396" t="s">
        <v>130</v>
      </c>
    </row>
    <row r="4397" spans="1:9" x14ac:dyDescent="0.3">
      <c r="A4397">
        <v>1185732</v>
      </c>
      <c r="B4397" s="16">
        <v>44329</v>
      </c>
      <c r="C4397" t="s">
        <v>19</v>
      </c>
      <c r="D4397">
        <v>200</v>
      </c>
      <c r="E4397">
        <v>100000</v>
      </c>
      <c r="F4397">
        <v>30000</v>
      </c>
      <c r="G4397" t="s">
        <v>36</v>
      </c>
      <c r="H4397" t="s">
        <v>108</v>
      </c>
      <c r="I4397" t="s">
        <v>109</v>
      </c>
    </row>
    <row r="4398" spans="1:9" x14ac:dyDescent="0.3">
      <c r="A4398">
        <v>1197831</v>
      </c>
      <c r="B4398" s="16">
        <v>44329</v>
      </c>
      <c r="C4398" t="s">
        <v>19</v>
      </c>
      <c r="D4398">
        <v>200</v>
      </c>
      <c r="E4398">
        <v>100000</v>
      </c>
      <c r="F4398">
        <v>30000</v>
      </c>
      <c r="G4398" t="s">
        <v>15</v>
      </c>
      <c r="H4398" t="s">
        <v>129</v>
      </c>
      <c r="I4398" t="s">
        <v>130</v>
      </c>
    </row>
    <row r="4399" spans="1:9" x14ac:dyDescent="0.3">
      <c r="A4399">
        <v>1197831</v>
      </c>
      <c r="B4399" s="16">
        <v>44329</v>
      </c>
      <c r="C4399" t="s">
        <v>20</v>
      </c>
      <c r="D4399">
        <v>225</v>
      </c>
      <c r="E4399">
        <v>101250</v>
      </c>
      <c r="F4399">
        <v>25312.5</v>
      </c>
      <c r="G4399" t="s">
        <v>15</v>
      </c>
      <c r="H4399" t="s">
        <v>129</v>
      </c>
      <c r="I4399" t="s">
        <v>130</v>
      </c>
    </row>
    <row r="4400" spans="1:9" x14ac:dyDescent="0.3">
      <c r="A4400">
        <v>1197831</v>
      </c>
      <c r="B4400" s="16">
        <v>44329</v>
      </c>
      <c r="C4400" t="s">
        <v>22</v>
      </c>
      <c r="D4400">
        <v>200</v>
      </c>
      <c r="E4400">
        <v>109999.99999999999</v>
      </c>
      <c r="F4400">
        <v>27499.999999999996</v>
      </c>
      <c r="G4400" t="s">
        <v>15</v>
      </c>
      <c r="H4400" t="s">
        <v>129</v>
      </c>
      <c r="I4400" t="s">
        <v>130</v>
      </c>
    </row>
    <row r="4401" spans="1:9" x14ac:dyDescent="0.3">
      <c r="A4401">
        <v>1185732</v>
      </c>
      <c r="B4401" s="16">
        <v>44329</v>
      </c>
      <c r="C4401" t="s">
        <v>21</v>
      </c>
      <c r="D4401">
        <v>250</v>
      </c>
      <c r="E4401">
        <v>112500</v>
      </c>
      <c r="F4401">
        <v>45000</v>
      </c>
      <c r="G4401" t="s">
        <v>15</v>
      </c>
      <c r="H4401" t="s">
        <v>121</v>
      </c>
      <c r="I4401" t="s">
        <v>122</v>
      </c>
    </row>
    <row r="4402" spans="1:9" x14ac:dyDescent="0.3">
      <c r="A4402">
        <v>1185732</v>
      </c>
      <c r="B4402" s="16">
        <v>44329</v>
      </c>
      <c r="C4402" t="s">
        <v>20</v>
      </c>
      <c r="D4402">
        <v>300</v>
      </c>
      <c r="E4402">
        <v>135000</v>
      </c>
      <c r="F4402">
        <v>54000</v>
      </c>
      <c r="G4402" t="s">
        <v>15</v>
      </c>
      <c r="H4402" t="s">
        <v>121</v>
      </c>
      <c r="I4402" t="s">
        <v>122</v>
      </c>
    </row>
    <row r="4403" spans="1:9" x14ac:dyDescent="0.3">
      <c r="A4403">
        <v>1185732</v>
      </c>
      <c r="B4403" s="16">
        <v>44329</v>
      </c>
      <c r="C4403" t="s">
        <v>19</v>
      </c>
      <c r="D4403">
        <v>275</v>
      </c>
      <c r="E4403">
        <v>137500</v>
      </c>
      <c r="F4403">
        <v>48125</v>
      </c>
      <c r="G4403" t="s">
        <v>15</v>
      </c>
      <c r="H4403" t="s">
        <v>121</v>
      </c>
      <c r="I4403" t="s">
        <v>122</v>
      </c>
    </row>
    <row r="4404" spans="1:9" x14ac:dyDescent="0.3">
      <c r="A4404">
        <v>1185732</v>
      </c>
      <c r="B4404" s="16">
        <v>44329</v>
      </c>
      <c r="C4404" t="s">
        <v>23</v>
      </c>
      <c r="D4404">
        <v>250</v>
      </c>
      <c r="E4404">
        <v>150000</v>
      </c>
      <c r="F4404">
        <v>60000</v>
      </c>
      <c r="G4404" t="s">
        <v>36</v>
      </c>
      <c r="H4404" t="s">
        <v>108</v>
      </c>
      <c r="I4404" t="s">
        <v>109</v>
      </c>
    </row>
    <row r="4405" spans="1:9" x14ac:dyDescent="0.3">
      <c r="A4405">
        <v>1185732</v>
      </c>
      <c r="B4405" s="16">
        <v>44329</v>
      </c>
      <c r="C4405" t="s">
        <v>22</v>
      </c>
      <c r="D4405">
        <v>275</v>
      </c>
      <c r="E4405">
        <v>151249.99999999997</v>
      </c>
      <c r="F4405">
        <v>45374.999999999993</v>
      </c>
      <c r="G4405" t="s">
        <v>15</v>
      </c>
      <c r="H4405" t="s">
        <v>121</v>
      </c>
      <c r="I4405" t="s">
        <v>122</v>
      </c>
    </row>
    <row r="4406" spans="1:9" x14ac:dyDescent="0.3">
      <c r="A4406">
        <v>1197831</v>
      </c>
      <c r="B4406" s="16">
        <v>44329</v>
      </c>
      <c r="C4406" t="s">
        <v>23</v>
      </c>
      <c r="D4406">
        <v>325</v>
      </c>
      <c r="E4406">
        <v>195000</v>
      </c>
      <c r="F4406">
        <v>58500</v>
      </c>
      <c r="G4406" t="s">
        <v>15</v>
      </c>
      <c r="H4406" t="s">
        <v>129</v>
      </c>
      <c r="I4406" t="s">
        <v>130</v>
      </c>
    </row>
    <row r="4407" spans="1:9" x14ac:dyDescent="0.3">
      <c r="A4407">
        <v>1185732</v>
      </c>
      <c r="B4407" s="16">
        <v>44329</v>
      </c>
      <c r="C4407" t="s">
        <v>23</v>
      </c>
      <c r="D4407">
        <v>400</v>
      </c>
      <c r="E4407">
        <v>240000</v>
      </c>
      <c r="F4407">
        <v>96000</v>
      </c>
      <c r="G4407" t="s">
        <v>15</v>
      </c>
      <c r="H4407" t="s">
        <v>121</v>
      </c>
      <c r="I4407" t="s">
        <v>122</v>
      </c>
    </row>
    <row r="4408" spans="1:9" x14ac:dyDescent="0.3">
      <c r="A4408">
        <v>1197831</v>
      </c>
      <c r="B4408" s="16">
        <v>44329</v>
      </c>
      <c r="C4408" t="s">
        <v>22</v>
      </c>
      <c r="D4408">
        <v>450</v>
      </c>
      <c r="E4408">
        <v>247499.99999999997</v>
      </c>
      <c r="F4408">
        <v>98999.999999999985</v>
      </c>
      <c r="G4408" t="s">
        <v>27</v>
      </c>
      <c r="H4408" t="s">
        <v>55</v>
      </c>
      <c r="I4408" t="s">
        <v>56</v>
      </c>
    </row>
    <row r="4409" spans="1:9" x14ac:dyDescent="0.3">
      <c r="A4409">
        <v>1197831</v>
      </c>
      <c r="B4409" s="16">
        <v>44329</v>
      </c>
      <c r="C4409" t="s">
        <v>17</v>
      </c>
      <c r="D4409">
        <v>495</v>
      </c>
      <c r="E4409">
        <v>272249.99999999994</v>
      </c>
      <c r="F4409">
        <v>81674.999999999985</v>
      </c>
      <c r="G4409" t="s">
        <v>15</v>
      </c>
      <c r="H4409" t="s">
        <v>129</v>
      </c>
      <c r="I4409" t="s">
        <v>130</v>
      </c>
    </row>
    <row r="4410" spans="1:9" x14ac:dyDescent="0.3">
      <c r="A4410">
        <v>1185732</v>
      </c>
      <c r="B4410" s="16">
        <v>44329</v>
      </c>
      <c r="C4410" t="s">
        <v>17</v>
      </c>
      <c r="D4410">
        <v>495</v>
      </c>
      <c r="E4410">
        <v>297000</v>
      </c>
      <c r="F4410">
        <v>103950</v>
      </c>
      <c r="G4410" t="s">
        <v>36</v>
      </c>
      <c r="H4410" t="s">
        <v>108</v>
      </c>
      <c r="I4410" t="s">
        <v>109</v>
      </c>
    </row>
    <row r="4411" spans="1:9" x14ac:dyDescent="0.3">
      <c r="A4411">
        <v>1185732</v>
      </c>
      <c r="B4411" s="16">
        <v>44329</v>
      </c>
      <c r="C4411" t="s">
        <v>17</v>
      </c>
      <c r="D4411">
        <v>570</v>
      </c>
      <c r="E4411">
        <v>313499.99999999994</v>
      </c>
      <c r="F4411">
        <v>109724.99999999997</v>
      </c>
      <c r="G4411" t="s">
        <v>15</v>
      </c>
      <c r="H4411" t="s">
        <v>121</v>
      </c>
      <c r="I4411" t="s">
        <v>122</v>
      </c>
    </row>
    <row r="4412" spans="1:9" x14ac:dyDescent="0.3">
      <c r="A4412">
        <v>1189833</v>
      </c>
      <c r="B4412" s="16">
        <v>44329</v>
      </c>
      <c r="C4412" t="s">
        <v>17</v>
      </c>
      <c r="D4412">
        <v>800</v>
      </c>
      <c r="E4412">
        <v>400000</v>
      </c>
      <c r="F4412">
        <v>160000</v>
      </c>
      <c r="G4412" t="s">
        <v>31</v>
      </c>
      <c r="H4412" t="s">
        <v>32</v>
      </c>
      <c r="I4412" t="s">
        <v>35</v>
      </c>
    </row>
    <row r="4413" spans="1:9" x14ac:dyDescent="0.3">
      <c r="A4413">
        <v>1197831</v>
      </c>
      <c r="B4413" s="16">
        <v>44330</v>
      </c>
      <c r="C4413" t="s">
        <v>22</v>
      </c>
      <c r="D4413">
        <v>56</v>
      </c>
      <c r="E4413">
        <v>2800</v>
      </c>
      <c r="F4413">
        <v>1344</v>
      </c>
      <c r="G4413" t="s">
        <v>48</v>
      </c>
      <c r="H4413" t="s">
        <v>90</v>
      </c>
      <c r="I4413" t="s">
        <v>91</v>
      </c>
    </row>
    <row r="4414" spans="1:9" x14ac:dyDescent="0.3">
      <c r="A4414">
        <v>1197831</v>
      </c>
      <c r="B4414" s="16">
        <v>44330</v>
      </c>
      <c r="C4414" t="s">
        <v>22</v>
      </c>
      <c r="D4414">
        <v>74</v>
      </c>
      <c r="E4414">
        <v>2886</v>
      </c>
      <c r="F4414">
        <v>1212.1199999999999</v>
      </c>
      <c r="G4414" t="s">
        <v>48</v>
      </c>
      <c r="H4414" t="s">
        <v>90</v>
      </c>
      <c r="I4414" t="s">
        <v>91</v>
      </c>
    </row>
    <row r="4415" spans="1:9" x14ac:dyDescent="0.3">
      <c r="A4415">
        <v>1197831</v>
      </c>
      <c r="B4415" s="16">
        <v>44330</v>
      </c>
      <c r="C4415" t="s">
        <v>21</v>
      </c>
      <c r="D4415">
        <v>114</v>
      </c>
      <c r="E4415">
        <v>3876</v>
      </c>
      <c r="F4415">
        <v>1666.6800000000003</v>
      </c>
      <c r="G4415" t="s">
        <v>48</v>
      </c>
      <c r="H4415" t="s">
        <v>90</v>
      </c>
      <c r="I4415" t="s">
        <v>91</v>
      </c>
    </row>
    <row r="4416" spans="1:9" x14ac:dyDescent="0.3">
      <c r="A4416">
        <v>1197831</v>
      </c>
      <c r="B4416" s="16">
        <v>44330</v>
      </c>
      <c r="C4416" t="s">
        <v>21</v>
      </c>
      <c r="D4416">
        <v>91</v>
      </c>
      <c r="E4416">
        <v>4277</v>
      </c>
      <c r="F4416">
        <v>2309.58</v>
      </c>
      <c r="G4416" t="s">
        <v>48</v>
      </c>
      <c r="H4416" t="s">
        <v>90</v>
      </c>
      <c r="I4416" t="s">
        <v>91</v>
      </c>
    </row>
    <row r="4417" spans="1:9" x14ac:dyDescent="0.3">
      <c r="A4417">
        <v>1197831</v>
      </c>
      <c r="B4417" s="16">
        <v>44330</v>
      </c>
      <c r="C4417" t="s">
        <v>19</v>
      </c>
      <c r="D4417">
        <v>136</v>
      </c>
      <c r="E4417">
        <v>4896</v>
      </c>
      <c r="F4417">
        <v>2203.2000000000003</v>
      </c>
      <c r="G4417" t="s">
        <v>48</v>
      </c>
      <c r="H4417" t="s">
        <v>90</v>
      </c>
      <c r="I4417" t="s">
        <v>91</v>
      </c>
    </row>
    <row r="4418" spans="1:9" x14ac:dyDescent="0.3">
      <c r="A4418">
        <v>1197831</v>
      </c>
      <c r="B4418" s="16">
        <v>44330</v>
      </c>
      <c r="C4418" t="s">
        <v>19</v>
      </c>
      <c r="D4418">
        <v>108</v>
      </c>
      <c r="E4418">
        <v>5616</v>
      </c>
      <c r="F4418">
        <v>2920.32</v>
      </c>
      <c r="G4418" t="s">
        <v>48</v>
      </c>
      <c r="H4418" t="s">
        <v>90</v>
      </c>
      <c r="I4418" t="s">
        <v>91</v>
      </c>
    </row>
    <row r="4419" spans="1:9" x14ac:dyDescent="0.3">
      <c r="A4419">
        <v>1197831</v>
      </c>
      <c r="B4419" s="16">
        <v>44330</v>
      </c>
      <c r="C4419" t="s">
        <v>20</v>
      </c>
      <c r="D4419">
        <v>145</v>
      </c>
      <c r="E4419">
        <v>5800</v>
      </c>
      <c r="F4419">
        <v>2261.9999999999995</v>
      </c>
      <c r="G4419" t="s">
        <v>48</v>
      </c>
      <c r="H4419" t="s">
        <v>90</v>
      </c>
      <c r="I4419" t="s">
        <v>91</v>
      </c>
    </row>
    <row r="4420" spans="1:9" x14ac:dyDescent="0.3">
      <c r="A4420">
        <v>1197831</v>
      </c>
      <c r="B4420" s="16">
        <v>44330</v>
      </c>
      <c r="C4420" t="s">
        <v>20</v>
      </c>
      <c r="D4420">
        <v>123</v>
      </c>
      <c r="E4420">
        <v>6396</v>
      </c>
      <c r="F4420">
        <v>3198</v>
      </c>
      <c r="G4420" t="s">
        <v>48</v>
      </c>
      <c r="H4420" t="s">
        <v>90</v>
      </c>
      <c r="I4420" t="s">
        <v>91</v>
      </c>
    </row>
    <row r="4421" spans="1:9" x14ac:dyDescent="0.3">
      <c r="A4421">
        <v>1197831</v>
      </c>
      <c r="B4421" s="16">
        <v>44330</v>
      </c>
      <c r="C4421" t="s">
        <v>23</v>
      </c>
      <c r="D4421">
        <v>124</v>
      </c>
      <c r="E4421">
        <v>6572</v>
      </c>
      <c r="F4421">
        <v>2037.32</v>
      </c>
      <c r="G4421" t="s">
        <v>48</v>
      </c>
      <c r="H4421" t="s">
        <v>90</v>
      </c>
      <c r="I4421" t="s">
        <v>91</v>
      </c>
    </row>
    <row r="4422" spans="1:9" x14ac:dyDescent="0.3">
      <c r="A4422">
        <v>1197831</v>
      </c>
      <c r="B4422" s="16">
        <v>44330</v>
      </c>
      <c r="C4422" t="s">
        <v>17</v>
      </c>
      <c r="D4422">
        <v>187</v>
      </c>
      <c r="E4422">
        <v>6919</v>
      </c>
      <c r="F4422">
        <v>3182.7400000000002</v>
      </c>
      <c r="G4422" t="s">
        <v>48</v>
      </c>
      <c r="H4422" t="s">
        <v>90</v>
      </c>
      <c r="I4422" t="s">
        <v>91</v>
      </c>
    </row>
    <row r="4423" spans="1:9" x14ac:dyDescent="0.3">
      <c r="A4423">
        <v>1197831</v>
      </c>
      <c r="B4423" s="16">
        <v>44330</v>
      </c>
      <c r="C4423" t="s">
        <v>17</v>
      </c>
      <c r="D4423">
        <v>160</v>
      </c>
      <c r="E4423">
        <v>7520</v>
      </c>
      <c r="F4423">
        <v>4060.8</v>
      </c>
      <c r="G4423" t="s">
        <v>48</v>
      </c>
      <c r="H4423" t="s">
        <v>90</v>
      </c>
      <c r="I4423" t="s">
        <v>91</v>
      </c>
    </row>
    <row r="4424" spans="1:9" x14ac:dyDescent="0.3">
      <c r="A4424">
        <v>1197831</v>
      </c>
      <c r="B4424" s="16">
        <v>44330</v>
      </c>
      <c r="C4424" t="s">
        <v>23</v>
      </c>
      <c r="D4424">
        <v>120</v>
      </c>
      <c r="E4424">
        <v>7680</v>
      </c>
      <c r="F4424">
        <v>3072</v>
      </c>
      <c r="G4424" t="s">
        <v>48</v>
      </c>
      <c r="H4424" t="s">
        <v>90</v>
      </c>
      <c r="I4424" t="s">
        <v>91</v>
      </c>
    </row>
    <row r="4425" spans="1:9" x14ac:dyDescent="0.3">
      <c r="A4425">
        <v>1197831</v>
      </c>
      <c r="B4425" s="16">
        <v>44330</v>
      </c>
      <c r="C4425" t="s">
        <v>23</v>
      </c>
      <c r="D4425">
        <v>202</v>
      </c>
      <c r="E4425">
        <v>8686</v>
      </c>
      <c r="F4425">
        <v>5732.7600000000011</v>
      </c>
      <c r="G4425" t="s">
        <v>27</v>
      </c>
      <c r="H4425" t="s">
        <v>55</v>
      </c>
      <c r="I4425" t="s">
        <v>56</v>
      </c>
    </row>
    <row r="4426" spans="1:9" x14ac:dyDescent="0.3">
      <c r="A4426">
        <v>1197831</v>
      </c>
      <c r="B4426" s="16">
        <v>44330</v>
      </c>
      <c r="C4426" t="s">
        <v>23</v>
      </c>
      <c r="D4426">
        <v>169</v>
      </c>
      <c r="E4426">
        <v>9971</v>
      </c>
      <c r="F4426">
        <v>7079.4100000000008</v>
      </c>
      <c r="G4426" t="s">
        <v>27</v>
      </c>
      <c r="H4426" t="s">
        <v>55</v>
      </c>
      <c r="I4426" t="s">
        <v>56</v>
      </c>
    </row>
    <row r="4427" spans="1:9" x14ac:dyDescent="0.3">
      <c r="A4427">
        <v>1189833</v>
      </c>
      <c r="B4427" s="16">
        <v>44330</v>
      </c>
      <c r="C4427" t="s">
        <v>19</v>
      </c>
      <c r="D4427">
        <v>264</v>
      </c>
      <c r="E4427">
        <v>11352</v>
      </c>
      <c r="F4427">
        <v>3405.6</v>
      </c>
      <c r="G4427" t="s">
        <v>31</v>
      </c>
      <c r="H4427" t="s">
        <v>32</v>
      </c>
      <c r="I4427" t="s">
        <v>35</v>
      </c>
    </row>
    <row r="4428" spans="1:9" x14ac:dyDescent="0.3">
      <c r="A4428">
        <v>1189833</v>
      </c>
      <c r="B4428" s="16">
        <v>44330</v>
      </c>
      <c r="C4428" t="s">
        <v>19</v>
      </c>
      <c r="D4428">
        <v>232</v>
      </c>
      <c r="E4428">
        <v>11832</v>
      </c>
      <c r="F4428">
        <v>4259.5199999999995</v>
      </c>
      <c r="G4428" t="s">
        <v>31</v>
      </c>
      <c r="H4428" t="s">
        <v>32</v>
      </c>
      <c r="I4428" t="s">
        <v>35</v>
      </c>
    </row>
    <row r="4429" spans="1:9" x14ac:dyDescent="0.3">
      <c r="A4429">
        <v>1197831</v>
      </c>
      <c r="B4429" s="16">
        <v>44330</v>
      </c>
      <c r="C4429" t="s">
        <v>22</v>
      </c>
      <c r="D4429">
        <v>225</v>
      </c>
      <c r="E4429">
        <v>123750.00000000001</v>
      </c>
      <c r="F4429">
        <v>43312.5</v>
      </c>
      <c r="G4429" t="s">
        <v>48</v>
      </c>
      <c r="H4429" t="s">
        <v>90</v>
      </c>
      <c r="I4429" t="s">
        <v>91</v>
      </c>
    </row>
    <row r="4430" spans="1:9" x14ac:dyDescent="0.3">
      <c r="A4430">
        <v>1197831</v>
      </c>
      <c r="B4430" s="16">
        <v>44330</v>
      </c>
      <c r="C4430" t="s">
        <v>21</v>
      </c>
      <c r="D4430">
        <v>325</v>
      </c>
      <c r="E4430">
        <v>162500</v>
      </c>
      <c r="F4430">
        <v>65000</v>
      </c>
      <c r="G4430" t="s">
        <v>48</v>
      </c>
      <c r="H4430" t="s">
        <v>90</v>
      </c>
      <c r="I4430" t="s">
        <v>91</v>
      </c>
    </row>
    <row r="4431" spans="1:9" x14ac:dyDescent="0.3">
      <c r="A4431">
        <v>1197831</v>
      </c>
      <c r="B4431" s="16">
        <v>44330</v>
      </c>
      <c r="C4431" t="s">
        <v>19</v>
      </c>
      <c r="D4431">
        <v>400</v>
      </c>
      <c r="E4431">
        <v>220000.00000000003</v>
      </c>
      <c r="F4431">
        <v>88000.000000000015</v>
      </c>
      <c r="G4431" t="s">
        <v>48</v>
      </c>
      <c r="H4431" t="s">
        <v>90</v>
      </c>
      <c r="I4431" t="s">
        <v>91</v>
      </c>
    </row>
    <row r="4432" spans="1:9" x14ac:dyDescent="0.3">
      <c r="A4432">
        <v>1197831</v>
      </c>
      <c r="B4432" s="16">
        <v>44330</v>
      </c>
      <c r="C4432" t="s">
        <v>20</v>
      </c>
      <c r="D4432">
        <v>425</v>
      </c>
      <c r="E4432">
        <v>233750.00000000003</v>
      </c>
      <c r="F4432">
        <v>81812.5</v>
      </c>
      <c r="G4432" t="s">
        <v>48</v>
      </c>
      <c r="H4432" t="s">
        <v>90</v>
      </c>
      <c r="I4432" t="s">
        <v>91</v>
      </c>
    </row>
    <row r="4433" spans="1:9" x14ac:dyDescent="0.3">
      <c r="A4433">
        <v>1197831</v>
      </c>
      <c r="B4433" s="16">
        <v>44330</v>
      </c>
      <c r="C4433" t="s">
        <v>17</v>
      </c>
      <c r="D4433">
        <v>550</v>
      </c>
      <c r="E4433">
        <v>275000</v>
      </c>
      <c r="F4433">
        <v>110000</v>
      </c>
      <c r="G4433" t="s">
        <v>48</v>
      </c>
      <c r="H4433" t="s">
        <v>90</v>
      </c>
      <c r="I4433" t="s">
        <v>91</v>
      </c>
    </row>
    <row r="4434" spans="1:9" x14ac:dyDescent="0.3">
      <c r="A4434">
        <v>1197831</v>
      </c>
      <c r="B4434" s="16">
        <v>44330</v>
      </c>
      <c r="C4434" t="s">
        <v>23</v>
      </c>
      <c r="D4434">
        <v>400</v>
      </c>
      <c r="E4434">
        <v>280000</v>
      </c>
      <c r="F4434">
        <v>70000</v>
      </c>
      <c r="G4434" t="s">
        <v>48</v>
      </c>
      <c r="H4434" t="s">
        <v>90</v>
      </c>
      <c r="I4434" t="s">
        <v>91</v>
      </c>
    </row>
    <row r="4435" spans="1:9" x14ac:dyDescent="0.3">
      <c r="A4435">
        <v>1197831</v>
      </c>
      <c r="B4435" s="16">
        <v>44330</v>
      </c>
      <c r="C4435" t="s">
        <v>23</v>
      </c>
      <c r="D4435">
        <v>650</v>
      </c>
      <c r="E4435">
        <v>422500</v>
      </c>
      <c r="F4435">
        <v>253500.00000000003</v>
      </c>
      <c r="G4435" t="s">
        <v>27</v>
      </c>
      <c r="H4435" t="s">
        <v>55</v>
      </c>
      <c r="I4435" t="s">
        <v>56</v>
      </c>
    </row>
    <row r="4436" spans="1:9" x14ac:dyDescent="0.3">
      <c r="A4436">
        <v>1189833</v>
      </c>
      <c r="B4436" s="16">
        <v>44330</v>
      </c>
      <c r="C4436" t="s">
        <v>19</v>
      </c>
      <c r="D4436">
        <v>800</v>
      </c>
      <c r="E4436">
        <v>440000.00000000006</v>
      </c>
      <c r="F4436">
        <v>110000.00000000001</v>
      </c>
      <c r="G4436" t="s">
        <v>31</v>
      </c>
      <c r="H4436" t="s">
        <v>32</v>
      </c>
      <c r="I4436" t="s">
        <v>35</v>
      </c>
    </row>
    <row r="4437" spans="1:9" x14ac:dyDescent="0.3">
      <c r="A4437">
        <v>1197831</v>
      </c>
      <c r="B4437" s="16">
        <v>44331</v>
      </c>
      <c r="C4437" t="s">
        <v>21</v>
      </c>
      <c r="D4437">
        <v>126</v>
      </c>
      <c r="E4437">
        <v>5292</v>
      </c>
      <c r="F4437">
        <v>2646</v>
      </c>
      <c r="G4437" t="s">
        <v>36</v>
      </c>
      <c r="H4437" t="s">
        <v>74</v>
      </c>
      <c r="I4437" t="s">
        <v>75</v>
      </c>
    </row>
    <row r="4438" spans="1:9" x14ac:dyDescent="0.3">
      <c r="A4438">
        <v>1197831</v>
      </c>
      <c r="B4438" s="16">
        <v>44331</v>
      </c>
      <c r="C4438" t="s">
        <v>20</v>
      </c>
      <c r="D4438">
        <v>133</v>
      </c>
      <c r="E4438">
        <v>5852</v>
      </c>
      <c r="F4438">
        <v>2340.8000000000002</v>
      </c>
      <c r="G4438" t="s">
        <v>36</v>
      </c>
      <c r="H4438" t="s">
        <v>74</v>
      </c>
      <c r="I4438" t="s">
        <v>75</v>
      </c>
    </row>
    <row r="4439" spans="1:9" x14ac:dyDescent="0.3">
      <c r="A4439">
        <v>1197831</v>
      </c>
      <c r="B4439" s="16">
        <v>44331</v>
      </c>
      <c r="C4439" t="s">
        <v>22</v>
      </c>
      <c r="D4439">
        <v>124</v>
      </c>
      <c r="E4439">
        <v>6448</v>
      </c>
      <c r="F4439">
        <v>3417.44</v>
      </c>
      <c r="G4439" t="s">
        <v>36</v>
      </c>
      <c r="H4439" t="s">
        <v>74</v>
      </c>
      <c r="I4439" t="s">
        <v>75</v>
      </c>
    </row>
    <row r="4440" spans="1:9" x14ac:dyDescent="0.3">
      <c r="A4440">
        <v>1189833</v>
      </c>
      <c r="B4440" s="16">
        <v>44331</v>
      </c>
      <c r="C4440" t="s">
        <v>20</v>
      </c>
      <c r="D4440">
        <v>208</v>
      </c>
      <c r="E4440">
        <v>6864</v>
      </c>
      <c r="F4440">
        <v>2882.88</v>
      </c>
      <c r="G4440" t="s">
        <v>31</v>
      </c>
      <c r="H4440" t="s">
        <v>32</v>
      </c>
      <c r="I4440" t="s">
        <v>35</v>
      </c>
    </row>
    <row r="4441" spans="1:9" x14ac:dyDescent="0.3">
      <c r="A4441">
        <v>1197831</v>
      </c>
      <c r="B4441" s="16">
        <v>44331</v>
      </c>
      <c r="C4441" t="s">
        <v>19</v>
      </c>
      <c r="D4441">
        <v>150</v>
      </c>
      <c r="E4441">
        <v>7050</v>
      </c>
      <c r="F4441">
        <v>3877.4999999999995</v>
      </c>
      <c r="G4441" t="s">
        <v>36</v>
      </c>
      <c r="H4441" t="s">
        <v>74</v>
      </c>
      <c r="I4441" t="s">
        <v>75</v>
      </c>
    </row>
    <row r="4442" spans="1:9" x14ac:dyDescent="0.3">
      <c r="A4442">
        <v>1197831</v>
      </c>
      <c r="B4442" s="16">
        <v>44331</v>
      </c>
      <c r="C4442" t="s">
        <v>23</v>
      </c>
      <c r="D4442">
        <v>150</v>
      </c>
      <c r="E4442">
        <v>8250</v>
      </c>
      <c r="F4442">
        <v>5775.0000000000009</v>
      </c>
      <c r="G4442" t="s">
        <v>36</v>
      </c>
      <c r="H4442" t="s">
        <v>74</v>
      </c>
      <c r="I4442" t="s">
        <v>75</v>
      </c>
    </row>
    <row r="4443" spans="1:9" x14ac:dyDescent="0.3">
      <c r="A4443">
        <v>1189833</v>
      </c>
      <c r="B4443" s="16">
        <v>44331</v>
      </c>
      <c r="C4443" t="s">
        <v>20</v>
      </c>
      <c r="D4443">
        <v>176</v>
      </c>
      <c r="E4443">
        <v>8624</v>
      </c>
      <c r="F4443">
        <v>4398.24</v>
      </c>
      <c r="G4443" t="s">
        <v>31</v>
      </c>
      <c r="H4443" t="s">
        <v>32</v>
      </c>
      <c r="I4443" t="s">
        <v>35</v>
      </c>
    </row>
    <row r="4444" spans="1:9" x14ac:dyDescent="0.3">
      <c r="A4444">
        <v>1197831</v>
      </c>
      <c r="B4444" s="16">
        <v>44331</v>
      </c>
      <c r="C4444" t="s">
        <v>17</v>
      </c>
      <c r="D4444">
        <v>248</v>
      </c>
      <c r="E4444">
        <v>9672</v>
      </c>
      <c r="F4444">
        <v>4642.5599999999995</v>
      </c>
      <c r="G4444" t="s">
        <v>27</v>
      </c>
      <c r="H4444" t="s">
        <v>55</v>
      </c>
      <c r="I4444" t="s">
        <v>56</v>
      </c>
    </row>
    <row r="4445" spans="1:9" x14ac:dyDescent="0.3">
      <c r="A4445">
        <v>1197831</v>
      </c>
      <c r="B4445" s="16">
        <v>44331</v>
      </c>
      <c r="C4445" t="s">
        <v>17</v>
      </c>
      <c r="D4445">
        <v>207</v>
      </c>
      <c r="E4445">
        <v>9936</v>
      </c>
      <c r="F4445">
        <v>6060.96</v>
      </c>
      <c r="G4445" t="s">
        <v>36</v>
      </c>
      <c r="H4445" t="s">
        <v>74</v>
      </c>
      <c r="I4445" t="s">
        <v>75</v>
      </c>
    </row>
    <row r="4446" spans="1:9" x14ac:dyDescent="0.3">
      <c r="A4446">
        <v>1197831</v>
      </c>
      <c r="B4446" s="16">
        <v>44331</v>
      </c>
      <c r="C4446" t="s">
        <v>17</v>
      </c>
      <c r="D4446">
        <v>200</v>
      </c>
      <c r="E4446">
        <v>10600</v>
      </c>
      <c r="F4446">
        <v>6148</v>
      </c>
      <c r="G4446" t="s">
        <v>27</v>
      </c>
      <c r="H4446" t="s">
        <v>55</v>
      </c>
      <c r="I4446" t="s">
        <v>56</v>
      </c>
    </row>
    <row r="4447" spans="1:9" x14ac:dyDescent="0.3">
      <c r="A4447">
        <v>1197831</v>
      </c>
      <c r="B4447" s="16">
        <v>44331</v>
      </c>
      <c r="C4447" t="s">
        <v>21</v>
      </c>
      <c r="D4447">
        <v>450</v>
      </c>
      <c r="E4447">
        <v>202500</v>
      </c>
      <c r="F4447">
        <v>70875</v>
      </c>
      <c r="G4447" t="s">
        <v>36</v>
      </c>
      <c r="H4447" t="s">
        <v>74</v>
      </c>
      <c r="I4447" t="s">
        <v>75</v>
      </c>
    </row>
    <row r="4448" spans="1:9" x14ac:dyDescent="0.3">
      <c r="A4448">
        <v>1197831</v>
      </c>
      <c r="B4448" s="16">
        <v>44331</v>
      </c>
      <c r="C4448" t="s">
        <v>20</v>
      </c>
      <c r="D4448">
        <v>475</v>
      </c>
      <c r="E4448">
        <v>213750</v>
      </c>
      <c r="F4448">
        <v>64125</v>
      </c>
      <c r="G4448" t="s">
        <v>36</v>
      </c>
      <c r="H4448" t="s">
        <v>74</v>
      </c>
      <c r="I4448" t="s">
        <v>75</v>
      </c>
    </row>
    <row r="4449" spans="1:9" x14ac:dyDescent="0.3">
      <c r="A4449">
        <v>1197831</v>
      </c>
      <c r="B4449" s="16">
        <v>44331</v>
      </c>
      <c r="C4449" t="s">
        <v>19</v>
      </c>
      <c r="D4449">
        <v>500</v>
      </c>
      <c r="E4449">
        <v>250000</v>
      </c>
      <c r="F4449">
        <v>99999.999999999985</v>
      </c>
      <c r="G4449" t="s">
        <v>36</v>
      </c>
      <c r="H4449" t="s">
        <v>74</v>
      </c>
      <c r="I4449" t="s">
        <v>75</v>
      </c>
    </row>
    <row r="4450" spans="1:9" x14ac:dyDescent="0.3">
      <c r="A4450">
        <v>1197831</v>
      </c>
      <c r="B4450" s="16">
        <v>44331</v>
      </c>
      <c r="C4450" t="s">
        <v>22</v>
      </c>
      <c r="D4450">
        <v>475</v>
      </c>
      <c r="E4450">
        <v>261249.99999999997</v>
      </c>
      <c r="F4450">
        <v>104499.99999999999</v>
      </c>
      <c r="G4450" t="s">
        <v>36</v>
      </c>
      <c r="H4450" t="s">
        <v>74</v>
      </c>
      <c r="I4450" t="s">
        <v>75</v>
      </c>
    </row>
    <row r="4451" spans="1:9" x14ac:dyDescent="0.3">
      <c r="A4451">
        <v>1189833</v>
      </c>
      <c r="B4451" s="16">
        <v>44331</v>
      </c>
      <c r="C4451" t="s">
        <v>20</v>
      </c>
      <c r="D4451">
        <v>650</v>
      </c>
      <c r="E4451">
        <v>325000</v>
      </c>
      <c r="F4451">
        <v>130000</v>
      </c>
      <c r="G4451" t="s">
        <v>31</v>
      </c>
      <c r="H4451" t="s">
        <v>32</v>
      </c>
      <c r="I4451" t="s">
        <v>35</v>
      </c>
    </row>
    <row r="4452" spans="1:9" x14ac:dyDescent="0.3">
      <c r="A4452">
        <v>1197831</v>
      </c>
      <c r="B4452" s="16">
        <v>44331</v>
      </c>
      <c r="C4452" t="s">
        <v>23</v>
      </c>
      <c r="D4452">
        <v>575</v>
      </c>
      <c r="E4452">
        <v>345000</v>
      </c>
      <c r="F4452">
        <v>189750.00000000003</v>
      </c>
      <c r="G4452" t="s">
        <v>36</v>
      </c>
      <c r="H4452" t="s">
        <v>74</v>
      </c>
      <c r="I4452" t="s">
        <v>75</v>
      </c>
    </row>
    <row r="4453" spans="1:9" x14ac:dyDescent="0.3">
      <c r="A4453">
        <v>1197831</v>
      </c>
      <c r="B4453" s="16">
        <v>44331</v>
      </c>
      <c r="C4453" t="s">
        <v>17</v>
      </c>
      <c r="D4453">
        <v>795</v>
      </c>
      <c r="E4453">
        <v>397500</v>
      </c>
      <c r="F4453">
        <v>198750</v>
      </c>
      <c r="G4453" t="s">
        <v>36</v>
      </c>
      <c r="H4453" t="s">
        <v>74</v>
      </c>
      <c r="I4453" t="s">
        <v>75</v>
      </c>
    </row>
    <row r="4454" spans="1:9" x14ac:dyDescent="0.3">
      <c r="A4454">
        <v>1197831</v>
      </c>
      <c r="B4454" s="16">
        <v>44331</v>
      </c>
      <c r="C4454" t="s">
        <v>17</v>
      </c>
      <c r="D4454">
        <v>800</v>
      </c>
      <c r="E4454">
        <v>439999.99999999994</v>
      </c>
      <c r="F4454">
        <v>197999.99999999994</v>
      </c>
      <c r="G4454" t="s">
        <v>27</v>
      </c>
      <c r="H4454" t="s">
        <v>55</v>
      </c>
      <c r="I4454" t="s">
        <v>56</v>
      </c>
    </row>
    <row r="4455" spans="1:9" x14ac:dyDescent="0.3">
      <c r="A4455">
        <v>1185732</v>
      </c>
      <c r="B4455" s="16">
        <v>44332</v>
      </c>
      <c r="C4455" t="s">
        <v>21</v>
      </c>
      <c r="D4455">
        <v>116</v>
      </c>
      <c r="E4455">
        <v>2784</v>
      </c>
      <c r="F4455">
        <v>1280.6400000000001</v>
      </c>
      <c r="G4455" t="s">
        <v>27</v>
      </c>
      <c r="H4455" t="s">
        <v>100</v>
      </c>
      <c r="I4455" t="s">
        <v>101</v>
      </c>
    </row>
    <row r="4456" spans="1:9" x14ac:dyDescent="0.3">
      <c r="A4456">
        <v>1185732</v>
      </c>
      <c r="B4456" s="16">
        <v>44332</v>
      </c>
      <c r="C4456" t="s">
        <v>21</v>
      </c>
      <c r="D4456">
        <v>101</v>
      </c>
      <c r="E4456">
        <v>3333</v>
      </c>
      <c r="F4456">
        <v>1699.83</v>
      </c>
      <c r="G4456" t="s">
        <v>27</v>
      </c>
      <c r="H4456" t="s">
        <v>100</v>
      </c>
      <c r="I4456" t="s">
        <v>101</v>
      </c>
    </row>
    <row r="4457" spans="1:9" x14ac:dyDescent="0.3">
      <c r="A4457">
        <v>1185732</v>
      </c>
      <c r="B4457" s="16">
        <v>44332</v>
      </c>
      <c r="C4457" t="s">
        <v>20</v>
      </c>
      <c r="D4457">
        <v>136</v>
      </c>
      <c r="E4457">
        <v>3536</v>
      </c>
      <c r="F4457">
        <v>1520.4800000000002</v>
      </c>
      <c r="G4457" t="s">
        <v>27</v>
      </c>
      <c r="H4457" t="s">
        <v>100</v>
      </c>
      <c r="I4457" t="s">
        <v>101</v>
      </c>
    </row>
    <row r="4458" spans="1:9" x14ac:dyDescent="0.3">
      <c r="A4458">
        <v>1185732</v>
      </c>
      <c r="B4458" s="16">
        <v>44332</v>
      </c>
      <c r="C4458" t="s">
        <v>19</v>
      </c>
      <c r="D4458">
        <v>140</v>
      </c>
      <c r="E4458">
        <v>3920</v>
      </c>
      <c r="F4458">
        <v>1607.1999999999998</v>
      </c>
      <c r="G4458" t="s">
        <v>27</v>
      </c>
      <c r="H4458" t="s">
        <v>100</v>
      </c>
      <c r="I4458" t="s">
        <v>101</v>
      </c>
    </row>
    <row r="4459" spans="1:9" x14ac:dyDescent="0.3">
      <c r="A4459">
        <v>1185732</v>
      </c>
      <c r="B4459" s="16">
        <v>44332</v>
      </c>
      <c r="C4459" t="s">
        <v>20</v>
      </c>
      <c r="D4459">
        <v>119</v>
      </c>
      <c r="E4459">
        <v>3927</v>
      </c>
      <c r="F4459">
        <v>2120.58</v>
      </c>
      <c r="G4459" t="s">
        <v>27</v>
      </c>
      <c r="H4459" t="s">
        <v>100</v>
      </c>
      <c r="I4459" t="s">
        <v>101</v>
      </c>
    </row>
    <row r="4460" spans="1:9" x14ac:dyDescent="0.3">
      <c r="A4460">
        <v>1185732</v>
      </c>
      <c r="B4460" s="16">
        <v>44332</v>
      </c>
      <c r="C4460" t="s">
        <v>22</v>
      </c>
      <c r="D4460">
        <v>132</v>
      </c>
      <c r="E4460">
        <v>4488</v>
      </c>
      <c r="F4460">
        <v>1795.1999999999998</v>
      </c>
      <c r="G4460" t="s">
        <v>27</v>
      </c>
      <c r="H4460" t="s">
        <v>100</v>
      </c>
      <c r="I4460" t="s">
        <v>101</v>
      </c>
    </row>
    <row r="4461" spans="1:9" x14ac:dyDescent="0.3">
      <c r="A4461">
        <v>1185732</v>
      </c>
      <c r="B4461" s="16">
        <v>44332</v>
      </c>
      <c r="C4461" t="s">
        <v>22</v>
      </c>
      <c r="D4461">
        <v>116</v>
      </c>
      <c r="E4461">
        <v>4756</v>
      </c>
      <c r="F4461">
        <v>2235.3199999999997</v>
      </c>
      <c r="G4461" t="s">
        <v>27</v>
      </c>
      <c r="H4461" t="s">
        <v>100</v>
      </c>
      <c r="I4461" t="s">
        <v>101</v>
      </c>
    </row>
    <row r="4462" spans="1:9" x14ac:dyDescent="0.3">
      <c r="A4462">
        <v>1185732</v>
      </c>
      <c r="B4462" s="16">
        <v>44332</v>
      </c>
      <c r="C4462" t="s">
        <v>19</v>
      </c>
      <c r="D4462">
        <v>131</v>
      </c>
      <c r="E4462">
        <v>4847</v>
      </c>
      <c r="F4462">
        <v>2181.1499999999996</v>
      </c>
      <c r="G4462" t="s">
        <v>27</v>
      </c>
      <c r="H4462" t="s">
        <v>100</v>
      </c>
      <c r="I4462" t="s">
        <v>101</v>
      </c>
    </row>
    <row r="4463" spans="1:9" x14ac:dyDescent="0.3">
      <c r="A4463">
        <v>1185732</v>
      </c>
      <c r="B4463" s="16">
        <v>44332</v>
      </c>
      <c r="C4463" t="s">
        <v>23</v>
      </c>
      <c r="D4463">
        <v>150</v>
      </c>
      <c r="E4463">
        <v>5250</v>
      </c>
      <c r="F4463">
        <v>2940.0000000000005</v>
      </c>
      <c r="G4463" t="s">
        <v>27</v>
      </c>
      <c r="H4463" t="s">
        <v>100</v>
      </c>
      <c r="I4463" t="s">
        <v>101</v>
      </c>
    </row>
    <row r="4464" spans="1:9" x14ac:dyDescent="0.3">
      <c r="A4464">
        <v>1185732</v>
      </c>
      <c r="B4464" s="16">
        <v>44332</v>
      </c>
      <c r="C4464" t="s">
        <v>17</v>
      </c>
      <c r="D4464">
        <v>238</v>
      </c>
      <c r="E4464">
        <v>6426</v>
      </c>
      <c r="F4464">
        <v>2698.92</v>
      </c>
      <c r="G4464" t="s">
        <v>27</v>
      </c>
      <c r="H4464" t="s">
        <v>100</v>
      </c>
      <c r="I4464" t="s">
        <v>101</v>
      </c>
    </row>
    <row r="4465" spans="1:9" x14ac:dyDescent="0.3">
      <c r="A4465">
        <v>1185732</v>
      </c>
      <c r="B4465" s="16">
        <v>44332</v>
      </c>
      <c r="C4465" t="s">
        <v>23</v>
      </c>
      <c r="D4465">
        <v>140</v>
      </c>
      <c r="E4465">
        <v>6580</v>
      </c>
      <c r="F4465">
        <v>4211.2</v>
      </c>
      <c r="G4465" t="s">
        <v>27</v>
      </c>
      <c r="H4465" t="s">
        <v>100</v>
      </c>
      <c r="I4465" t="s">
        <v>101</v>
      </c>
    </row>
    <row r="4466" spans="1:9" x14ac:dyDescent="0.3">
      <c r="A4466">
        <v>1189833</v>
      </c>
      <c r="B4466" s="16">
        <v>44332</v>
      </c>
      <c r="C4466" t="s">
        <v>21</v>
      </c>
      <c r="D4466">
        <v>213</v>
      </c>
      <c r="E4466">
        <v>7029</v>
      </c>
      <c r="F4466">
        <v>2952.18</v>
      </c>
      <c r="G4466" t="s">
        <v>31</v>
      </c>
      <c r="H4466" t="s">
        <v>32</v>
      </c>
      <c r="I4466" t="s">
        <v>35</v>
      </c>
    </row>
    <row r="4467" spans="1:9" x14ac:dyDescent="0.3">
      <c r="A4467">
        <v>1185732</v>
      </c>
      <c r="B4467" s="16">
        <v>44332</v>
      </c>
      <c r="C4467" t="s">
        <v>17</v>
      </c>
      <c r="D4467">
        <v>194</v>
      </c>
      <c r="E4467">
        <v>7566</v>
      </c>
      <c r="F4467">
        <v>4161.3</v>
      </c>
      <c r="G4467" t="s">
        <v>27</v>
      </c>
      <c r="H4467" t="s">
        <v>100</v>
      </c>
      <c r="I4467" t="s">
        <v>101</v>
      </c>
    </row>
    <row r="4468" spans="1:9" x14ac:dyDescent="0.3">
      <c r="A4468">
        <v>1189833</v>
      </c>
      <c r="B4468" s="16">
        <v>44332</v>
      </c>
      <c r="C4468" t="s">
        <v>21</v>
      </c>
      <c r="D4468">
        <v>175</v>
      </c>
      <c r="E4468">
        <v>8400</v>
      </c>
      <c r="F4468">
        <v>3779.9999999999995</v>
      </c>
      <c r="G4468" t="s">
        <v>31</v>
      </c>
      <c r="H4468" t="s">
        <v>32</v>
      </c>
      <c r="I4468" t="s">
        <v>35</v>
      </c>
    </row>
    <row r="4469" spans="1:9" x14ac:dyDescent="0.3">
      <c r="A4469">
        <v>1197831</v>
      </c>
      <c r="B4469" s="16">
        <v>44332</v>
      </c>
      <c r="C4469" t="s">
        <v>19</v>
      </c>
      <c r="D4469">
        <v>264</v>
      </c>
      <c r="E4469">
        <v>9768</v>
      </c>
      <c r="F4469">
        <v>4786.32</v>
      </c>
      <c r="G4469" t="s">
        <v>27</v>
      </c>
      <c r="H4469" t="s">
        <v>55</v>
      </c>
      <c r="I4469" t="s">
        <v>56</v>
      </c>
    </row>
    <row r="4470" spans="1:9" x14ac:dyDescent="0.3">
      <c r="A4470">
        <v>1197831</v>
      </c>
      <c r="B4470" s="16">
        <v>44332</v>
      </c>
      <c r="C4470" t="s">
        <v>19</v>
      </c>
      <c r="D4470">
        <v>240</v>
      </c>
      <c r="E4470">
        <v>12240</v>
      </c>
      <c r="F4470">
        <v>6731.9999999999991</v>
      </c>
      <c r="G4470" t="s">
        <v>27</v>
      </c>
      <c r="H4470" t="s">
        <v>55</v>
      </c>
      <c r="I4470" t="s">
        <v>56</v>
      </c>
    </row>
    <row r="4471" spans="1:9" x14ac:dyDescent="0.3">
      <c r="A4471">
        <v>1185732</v>
      </c>
      <c r="B4471" s="16">
        <v>44332</v>
      </c>
      <c r="C4471" t="s">
        <v>21</v>
      </c>
      <c r="D4471">
        <v>375</v>
      </c>
      <c r="E4471">
        <v>131250</v>
      </c>
      <c r="F4471">
        <v>52500</v>
      </c>
      <c r="G4471" t="s">
        <v>27</v>
      </c>
      <c r="H4471" t="s">
        <v>100</v>
      </c>
      <c r="I4471" t="s">
        <v>101</v>
      </c>
    </row>
    <row r="4472" spans="1:9" x14ac:dyDescent="0.3">
      <c r="A4472">
        <v>1185732</v>
      </c>
      <c r="B4472" s="16">
        <v>44332</v>
      </c>
      <c r="C4472" t="s">
        <v>20</v>
      </c>
      <c r="D4472">
        <v>425</v>
      </c>
      <c r="E4472">
        <v>148750</v>
      </c>
      <c r="F4472">
        <v>59500</v>
      </c>
      <c r="G4472" t="s">
        <v>27</v>
      </c>
      <c r="H4472" t="s">
        <v>100</v>
      </c>
      <c r="I4472" t="s">
        <v>101</v>
      </c>
    </row>
    <row r="4473" spans="1:9" x14ac:dyDescent="0.3">
      <c r="A4473">
        <v>1185732</v>
      </c>
      <c r="B4473" s="16">
        <v>44332</v>
      </c>
      <c r="C4473" t="s">
        <v>22</v>
      </c>
      <c r="D4473">
        <v>400</v>
      </c>
      <c r="E4473">
        <v>179999.99999999997</v>
      </c>
      <c r="F4473">
        <v>62999.999999999985</v>
      </c>
      <c r="G4473" t="s">
        <v>27</v>
      </c>
      <c r="H4473" t="s">
        <v>100</v>
      </c>
      <c r="I4473" t="s">
        <v>101</v>
      </c>
    </row>
    <row r="4474" spans="1:9" x14ac:dyDescent="0.3">
      <c r="A4474">
        <v>1185732</v>
      </c>
      <c r="B4474" s="16">
        <v>44332</v>
      </c>
      <c r="C4474" t="s">
        <v>19</v>
      </c>
      <c r="D4474">
        <v>450</v>
      </c>
      <c r="E4474">
        <v>180000</v>
      </c>
      <c r="F4474">
        <v>62999.999999999993</v>
      </c>
      <c r="G4474" t="s">
        <v>27</v>
      </c>
      <c r="H4474" t="s">
        <v>100</v>
      </c>
      <c r="I4474" t="s">
        <v>101</v>
      </c>
    </row>
    <row r="4475" spans="1:9" x14ac:dyDescent="0.3">
      <c r="A4475">
        <v>1185732</v>
      </c>
      <c r="B4475" s="16">
        <v>44332</v>
      </c>
      <c r="C4475" t="s">
        <v>23</v>
      </c>
      <c r="D4475">
        <v>500</v>
      </c>
      <c r="E4475">
        <v>249999.99999999997</v>
      </c>
      <c r="F4475">
        <v>124999.99999999999</v>
      </c>
      <c r="G4475" t="s">
        <v>27</v>
      </c>
      <c r="H4475" t="s">
        <v>100</v>
      </c>
      <c r="I4475" t="s">
        <v>101</v>
      </c>
    </row>
    <row r="4476" spans="1:9" x14ac:dyDescent="0.3">
      <c r="A4476">
        <v>1185732</v>
      </c>
      <c r="B4476" s="16">
        <v>44332</v>
      </c>
      <c r="C4476" t="s">
        <v>17</v>
      </c>
      <c r="D4476">
        <v>745</v>
      </c>
      <c r="E4476">
        <v>298000</v>
      </c>
      <c r="F4476">
        <v>119200</v>
      </c>
      <c r="G4476" t="s">
        <v>27</v>
      </c>
      <c r="H4476" t="s">
        <v>100</v>
      </c>
      <c r="I4476" t="s">
        <v>101</v>
      </c>
    </row>
    <row r="4477" spans="1:9" x14ac:dyDescent="0.3">
      <c r="A4477">
        <v>1189833</v>
      </c>
      <c r="B4477" s="16">
        <v>44332</v>
      </c>
      <c r="C4477" t="s">
        <v>21</v>
      </c>
      <c r="D4477">
        <v>625</v>
      </c>
      <c r="E4477">
        <v>312500</v>
      </c>
      <c r="F4477">
        <v>109375</v>
      </c>
      <c r="G4477" t="s">
        <v>31</v>
      </c>
      <c r="H4477" t="s">
        <v>32</v>
      </c>
      <c r="I4477" t="s">
        <v>35</v>
      </c>
    </row>
    <row r="4478" spans="1:9" x14ac:dyDescent="0.3">
      <c r="A4478">
        <v>1197831</v>
      </c>
      <c r="B4478" s="16">
        <v>44332</v>
      </c>
      <c r="C4478" t="s">
        <v>19</v>
      </c>
      <c r="D4478">
        <v>800</v>
      </c>
      <c r="E4478">
        <v>439999.99999999994</v>
      </c>
      <c r="F4478">
        <v>197999.99999999994</v>
      </c>
      <c r="G4478" t="s">
        <v>27</v>
      </c>
      <c r="H4478" t="s">
        <v>55</v>
      </c>
      <c r="I4478" t="s">
        <v>56</v>
      </c>
    </row>
    <row r="4479" spans="1:9" x14ac:dyDescent="0.3">
      <c r="A4479">
        <v>1185731</v>
      </c>
      <c r="B4479" s="16">
        <v>44333</v>
      </c>
      <c r="C4479" t="s">
        <v>19</v>
      </c>
      <c r="D4479">
        <v>93</v>
      </c>
      <c r="E4479">
        <v>3720</v>
      </c>
      <c r="F4479">
        <v>1599.6000000000001</v>
      </c>
      <c r="G4479" t="s">
        <v>15</v>
      </c>
      <c r="H4479" t="s">
        <v>133</v>
      </c>
      <c r="I4479" t="s">
        <v>134</v>
      </c>
    </row>
    <row r="4480" spans="1:9" x14ac:dyDescent="0.3">
      <c r="A4480">
        <v>1185731</v>
      </c>
      <c r="B4480" s="16">
        <v>44333</v>
      </c>
      <c r="C4480" t="s">
        <v>21</v>
      </c>
      <c r="D4480">
        <v>91</v>
      </c>
      <c r="E4480">
        <v>3731</v>
      </c>
      <c r="F4480">
        <v>1268.54</v>
      </c>
      <c r="G4480" t="s">
        <v>15</v>
      </c>
      <c r="H4480" t="s">
        <v>133</v>
      </c>
      <c r="I4480" t="s">
        <v>134</v>
      </c>
    </row>
    <row r="4481" spans="1:9" x14ac:dyDescent="0.3">
      <c r="A4481">
        <v>1185731</v>
      </c>
      <c r="B4481" s="16">
        <v>44333</v>
      </c>
      <c r="C4481" t="s">
        <v>21</v>
      </c>
      <c r="D4481">
        <v>80</v>
      </c>
      <c r="E4481">
        <v>4160</v>
      </c>
      <c r="F4481">
        <v>1664</v>
      </c>
      <c r="G4481" t="s">
        <v>15</v>
      </c>
      <c r="H4481" t="s">
        <v>133</v>
      </c>
      <c r="I4481" t="s">
        <v>134</v>
      </c>
    </row>
    <row r="4482" spans="1:9" x14ac:dyDescent="0.3">
      <c r="A4482">
        <v>1185731</v>
      </c>
      <c r="B4482" s="16">
        <v>44333</v>
      </c>
      <c r="C4482" t="s">
        <v>20</v>
      </c>
      <c r="D4482">
        <v>101</v>
      </c>
      <c r="E4482">
        <v>4242</v>
      </c>
      <c r="F4482">
        <v>1442.28</v>
      </c>
      <c r="G4482" t="s">
        <v>15</v>
      </c>
      <c r="H4482" t="s">
        <v>133</v>
      </c>
      <c r="I4482" t="s">
        <v>134</v>
      </c>
    </row>
    <row r="4483" spans="1:9" x14ac:dyDescent="0.3">
      <c r="A4483">
        <v>1185731</v>
      </c>
      <c r="B4483" s="16">
        <v>44333</v>
      </c>
      <c r="C4483" t="s">
        <v>22</v>
      </c>
      <c r="D4483">
        <v>90</v>
      </c>
      <c r="E4483">
        <v>4680</v>
      </c>
      <c r="F4483">
        <v>1497.6000000000001</v>
      </c>
      <c r="G4483" t="s">
        <v>15</v>
      </c>
      <c r="H4483" t="s">
        <v>133</v>
      </c>
      <c r="I4483" t="s">
        <v>134</v>
      </c>
    </row>
    <row r="4484" spans="1:9" x14ac:dyDescent="0.3">
      <c r="A4484">
        <v>1185731</v>
      </c>
      <c r="B4484" s="16">
        <v>44333</v>
      </c>
      <c r="C4484" t="s">
        <v>19</v>
      </c>
      <c r="D4484">
        <v>87</v>
      </c>
      <c r="E4484">
        <v>4698</v>
      </c>
      <c r="F4484">
        <v>2536.92</v>
      </c>
      <c r="G4484" t="s">
        <v>15</v>
      </c>
      <c r="H4484" t="s">
        <v>133</v>
      </c>
      <c r="I4484" t="s">
        <v>134</v>
      </c>
    </row>
    <row r="4485" spans="1:9" x14ac:dyDescent="0.3">
      <c r="A4485">
        <v>1185731</v>
      </c>
      <c r="B4485" s="16">
        <v>44333</v>
      </c>
      <c r="C4485" t="s">
        <v>22</v>
      </c>
      <c r="D4485">
        <v>78</v>
      </c>
      <c r="E4485">
        <v>4914</v>
      </c>
      <c r="F4485">
        <v>2211.2999999999997</v>
      </c>
      <c r="G4485" t="s">
        <v>15</v>
      </c>
      <c r="H4485" t="s">
        <v>133</v>
      </c>
      <c r="I4485" t="s">
        <v>134</v>
      </c>
    </row>
    <row r="4486" spans="1:9" x14ac:dyDescent="0.3">
      <c r="A4486">
        <v>1185731</v>
      </c>
      <c r="B4486" s="16">
        <v>44333</v>
      </c>
      <c r="C4486" t="s">
        <v>20</v>
      </c>
      <c r="D4486">
        <v>98</v>
      </c>
      <c r="E4486">
        <v>4998</v>
      </c>
      <c r="F4486">
        <v>2099.16</v>
      </c>
      <c r="G4486" t="s">
        <v>15</v>
      </c>
      <c r="H4486" t="s">
        <v>133</v>
      </c>
      <c r="I4486" t="s">
        <v>134</v>
      </c>
    </row>
    <row r="4487" spans="1:9" x14ac:dyDescent="0.3">
      <c r="A4487">
        <v>1185731</v>
      </c>
      <c r="B4487" s="16">
        <v>44333</v>
      </c>
      <c r="C4487" t="s">
        <v>23</v>
      </c>
      <c r="D4487">
        <v>140</v>
      </c>
      <c r="E4487">
        <v>6440</v>
      </c>
      <c r="F4487">
        <v>2511.6</v>
      </c>
      <c r="G4487" t="s">
        <v>15</v>
      </c>
      <c r="H4487" t="s">
        <v>133</v>
      </c>
      <c r="I4487" t="s">
        <v>134</v>
      </c>
    </row>
    <row r="4488" spans="1:9" x14ac:dyDescent="0.3">
      <c r="A4488">
        <v>1185731</v>
      </c>
      <c r="B4488" s="16">
        <v>44333</v>
      </c>
      <c r="C4488" t="s">
        <v>23</v>
      </c>
      <c r="D4488">
        <v>115</v>
      </c>
      <c r="E4488">
        <v>7475</v>
      </c>
      <c r="F4488">
        <v>3438.4999999999995</v>
      </c>
      <c r="G4488" t="s">
        <v>15</v>
      </c>
      <c r="H4488" t="s">
        <v>133</v>
      </c>
      <c r="I4488" t="s">
        <v>134</v>
      </c>
    </row>
    <row r="4489" spans="1:9" x14ac:dyDescent="0.3">
      <c r="A4489">
        <v>1185731</v>
      </c>
      <c r="B4489" s="16">
        <v>44333</v>
      </c>
      <c r="C4489" t="s">
        <v>17</v>
      </c>
      <c r="D4489">
        <v>196</v>
      </c>
      <c r="E4489">
        <v>9212</v>
      </c>
      <c r="F4489">
        <v>3961.1600000000003</v>
      </c>
      <c r="G4489" t="s">
        <v>15</v>
      </c>
      <c r="H4489" t="s">
        <v>133</v>
      </c>
      <c r="I4489" t="s">
        <v>134</v>
      </c>
    </row>
    <row r="4490" spans="1:9" x14ac:dyDescent="0.3">
      <c r="A4490">
        <v>1197831</v>
      </c>
      <c r="B4490" s="16">
        <v>44333</v>
      </c>
      <c r="C4490" t="s">
        <v>20</v>
      </c>
      <c r="D4490">
        <v>210</v>
      </c>
      <c r="E4490">
        <v>9240</v>
      </c>
      <c r="F4490">
        <v>4712.3999999999996</v>
      </c>
      <c r="G4490" t="s">
        <v>27</v>
      </c>
      <c r="H4490" t="s">
        <v>55</v>
      </c>
      <c r="I4490" t="s">
        <v>56</v>
      </c>
    </row>
    <row r="4491" spans="1:9" x14ac:dyDescent="0.3">
      <c r="A4491">
        <v>1189833</v>
      </c>
      <c r="B4491" s="16">
        <v>44333</v>
      </c>
      <c r="C4491" t="s">
        <v>22</v>
      </c>
      <c r="D4491">
        <v>210</v>
      </c>
      <c r="E4491">
        <v>9660</v>
      </c>
      <c r="F4491">
        <v>5989.2000000000007</v>
      </c>
      <c r="G4491" t="s">
        <v>31</v>
      </c>
      <c r="H4491" t="s">
        <v>32</v>
      </c>
      <c r="I4491" t="s">
        <v>35</v>
      </c>
    </row>
    <row r="4492" spans="1:9" x14ac:dyDescent="0.3">
      <c r="A4492">
        <v>1189833</v>
      </c>
      <c r="B4492" s="16">
        <v>44333</v>
      </c>
      <c r="C4492" t="s">
        <v>22</v>
      </c>
      <c r="D4492">
        <v>174</v>
      </c>
      <c r="E4492">
        <v>9744</v>
      </c>
      <c r="F4492">
        <v>6625.92</v>
      </c>
      <c r="G4492" t="s">
        <v>31</v>
      </c>
      <c r="H4492" t="s">
        <v>32</v>
      </c>
      <c r="I4492" t="s">
        <v>35</v>
      </c>
    </row>
    <row r="4493" spans="1:9" x14ac:dyDescent="0.3">
      <c r="A4493">
        <v>1185731</v>
      </c>
      <c r="B4493" s="16">
        <v>44333</v>
      </c>
      <c r="C4493" t="s">
        <v>17</v>
      </c>
      <c r="D4493">
        <v>173</v>
      </c>
      <c r="E4493">
        <v>11072</v>
      </c>
      <c r="F4493">
        <v>5868.16</v>
      </c>
      <c r="G4493" t="s">
        <v>15</v>
      </c>
      <c r="H4493" t="s">
        <v>133</v>
      </c>
      <c r="I4493" t="s">
        <v>134</v>
      </c>
    </row>
    <row r="4494" spans="1:9" x14ac:dyDescent="0.3">
      <c r="A4494">
        <v>1197831</v>
      </c>
      <c r="B4494" s="16">
        <v>44333</v>
      </c>
      <c r="C4494" t="s">
        <v>20</v>
      </c>
      <c r="D4494">
        <v>210</v>
      </c>
      <c r="E4494">
        <v>11340</v>
      </c>
      <c r="F4494">
        <v>6236.9999999999991</v>
      </c>
      <c r="G4494" t="s">
        <v>27</v>
      </c>
      <c r="H4494" t="s">
        <v>55</v>
      </c>
      <c r="I4494" t="s">
        <v>56</v>
      </c>
    </row>
    <row r="4495" spans="1:9" x14ac:dyDescent="0.3">
      <c r="A4495">
        <v>1185731</v>
      </c>
      <c r="B4495" s="16">
        <v>44333</v>
      </c>
      <c r="C4495" t="s">
        <v>21</v>
      </c>
      <c r="D4495">
        <v>275</v>
      </c>
      <c r="E4495">
        <v>151250.00000000003</v>
      </c>
      <c r="F4495">
        <v>45375.000000000007</v>
      </c>
      <c r="G4495" t="s">
        <v>15</v>
      </c>
      <c r="H4495" t="s">
        <v>133</v>
      </c>
      <c r="I4495" t="s">
        <v>134</v>
      </c>
    </row>
    <row r="4496" spans="1:9" x14ac:dyDescent="0.3">
      <c r="A4496">
        <v>1185731</v>
      </c>
      <c r="B4496" s="16">
        <v>44333</v>
      </c>
      <c r="C4496" t="s">
        <v>20</v>
      </c>
      <c r="D4496">
        <v>325</v>
      </c>
      <c r="E4496">
        <v>178750.00000000003</v>
      </c>
      <c r="F4496">
        <v>53625.000000000007</v>
      </c>
      <c r="G4496" t="s">
        <v>15</v>
      </c>
      <c r="H4496" t="s">
        <v>133</v>
      </c>
      <c r="I4496" t="s">
        <v>134</v>
      </c>
    </row>
    <row r="4497" spans="1:9" x14ac:dyDescent="0.3">
      <c r="A4497">
        <v>1185731</v>
      </c>
      <c r="B4497" s="16">
        <v>44333</v>
      </c>
      <c r="C4497" t="s">
        <v>19</v>
      </c>
      <c r="D4497">
        <v>300</v>
      </c>
      <c r="E4497">
        <v>180000.00000000003</v>
      </c>
      <c r="F4497">
        <v>72000.000000000015</v>
      </c>
      <c r="G4497" t="s">
        <v>15</v>
      </c>
      <c r="H4497" t="s">
        <v>133</v>
      </c>
      <c r="I4497" t="s">
        <v>134</v>
      </c>
    </row>
    <row r="4498" spans="1:9" x14ac:dyDescent="0.3">
      <c r="A4498">
        <v>1185731</v>
      </c>
      <c r="B4498" s="16">
        <v>44333</v>
      </c>
      <c r="C4498" t="s">
        <v>22</v>
      </c>
      <c r="D4498">
        <v>300</v>
      </c>
      <c r="E4498">
        <v>195000</v>
      </c>
      <c r="F4498">
        <v>58500</v>
      </c>
      <c r="G4498" t="s">
        <v>15</v>
      </c>
      <c r="H4498" t="s">
        <v>133</v>
      </c>
      <c r="I4498" t="s">
        <v>134</v>
      </c>
    </row>
    <row r="4499" spans="1:9" x14ac:dyDescent="0.3">
      <c r="A4499">
        <v>1185731</v>
      </c>
      <c r="B4499" s="16">
        <v>44333</v>
      </c>
      <c r="C4499" t="s">
        <v>23</v>
      </c>
      <c r="D4499">
        <v>425</v>
      </c>
      <c r="E4499">
        <v>297500</v>
      </c>
      <c r="F4499">
        <v>104125</v>
      </c>
      <c r="G4499" t="s">
        <v>15</v>
      </c>
      <c r="H4499" t="s">
        <v>133</v>
      </c>
      <c r="I4499" t="s">
        <v>134</v>
      </c>
    </row>
    <row r="4500" spans="1:9" x14ac:dyDescent="0.3">
      <c r="A4500">
        <v>1189833</v>
      </c>
      <c r="B4500" s="16">
        <v>44333</v>
      </c>
      <c r="C4500" t="s">
        <v>22</v>
      </c>
      <c r="D4500">
        <v>600</v>
      </c>
      <c r="E4500">
        <v>360000</v>
      </c>
      <c r="F4500">
        <v>198000.00000000003</v>
      </c>
      <c r="G4500" t="s">
        <v>31</v>
      </c>
      <c r="H4500" t="s">
        <v>32</v>
      </c>
      <c r="I4500" t="s">
        <v>35</v>
      </c>
    </row>
    <row r="4501" spans="1:9" x14ac:dyDescent="0.3">
      <c r="A4501">
        <v>1185731</v>
      </c>
      <c r="B4501" s="16">
        <v>44333</v>
      </c>
      <c r="C4501" t="s">
        <v>17</v>
      </c>
      <c r="D4501">
        <v>595</v>
      </c>
      <c r="E4501">
        <v>386750</v>
      </c>
      <c r="F4501">
        <v>154700</v>
      </c>
      <c r="G4501" t="s">
        <v>15</v>
      </c>
      <c r="H4501" t="s">
        <v>133</v>
      </c>
      <c r="I4501" t="s">
        <v>134</v>
      </c>
    </row>
    <row r="4502" spans="1:9" x14ac:dyDescent="0.3">
      <c r="A4502">
        <v>1197831</v>
      </c>
      <c r="B4502" s="16">
        <v>44333</v>
      </c>
      <c r="C4502" t="s">
        <v>20</v>
      </c>
      <c r="D4502">
        <v>700</v>
      </c>
      <c r="E4502">
        <v>420000</v>
      </c>
      <c r="F4502">
        <v>188999.99999999997</v>
      </c>
      <c r="G4502" t="s">
        <v>27</v>
      </c>
      <c r="H4502" t="s">
        <v>55</v>
      </c>
      <c r="I4502" t="s">
        <v>56</v>
      </c>
    </row>
    <row r="4503" spans="1:9" x14ac:dyDescent="0.3">
      <c r="A4503">
        <v>1128299</v>
      </c>
      <c r="B4503" s="16">
        <v>44334</v>
      </c>
      <c r="C4503" t="s">
        <v>21</v>
      </c>
      <c r="D4503">
        <v>50</v>
      </c>
      <c r="E4503">
        <v>1650</v>
      </c>
      <c r="F4503">
        <v>907.50000000000011</v>
      </c>
      <c r="G4503" t="s">
        <v>15</v>
      </c>
      <c r="H4503" t="s">
        <v>118</v>
      </c>
      <c r="I4503" t="s">
        <v>93</v>
      </c>
    </row>
    <row r="4504" spans="1:9" x14ac:dyDescent="0.3">
      <c r="A4504">
        <v>1128299</v>
      </c>
      <c r="B4504" s="16">
        <v>44334</v>
      </c>
      <c r="C4504" t="s">
        <v>22</v>
      </c>
      <c r="D4504">
        <v>65</v>
      </c>
      <c r="E4504">
        <v>2340</v>
      </c>
      <c r="F4504">
        <v>1380.6000000000001</v>
      </c>
      <c r="G4504" t="s">
        <v>27</v>
      </c>
      <c r="H4504" t="s">
        <v>81</v>
      </c>
      <c r="I4504" t="s">
        <v>82</v>
      </c>
    </row>
    <row r="4505" spans="1:9" x14ac:dyDescent="0.3">
      <c r="A4505">
        <v>1128299</v>
      </c>
      <c r="B4505" s="16">
        <v>44334</v>
      </c>
      <c r="C4505" t="s">
        <v>20</v>
      </c>
      <c r="D4505">
        <v>77</v>
      </c>
      <c r="E4505">
        <v>2464</v>
      </c>
      <c r="F4505">
        <v>1355.2</v>
      </c>
      <c r="G4505" t="s">
        <v>27</v>
      </c>
      <c r="H4505" t="s">
        <v>81</v>
      </c>
      <c r="I4505" t="s">
        <v>82</v>
      </c>
    </row>
    <row r="4506" spans="1:9" x14ac:dyDescent="0.3">
      <c r="A4506">
        <v>1128299</v>
      </c>
      <c r="B4506" s="16">
        <v>44334</v>
      </c>
      <c r="C4506" t="s">
        <v>22</v>
      </c>
      <c r="D4506">
        <v>77</v>
      </c>
      <c r="E4506">
        <v>2464</v>
      </c>
      <c r="F4506">
        <v>1182.72</v>
      </c>
      <c r="G4506" t="s">
        <v>15</v>
      </c>
      <c r="H4506" t="s">
        <v>118</v>
      </c>
      <c r="I4506" t="s">
        <v>93</v>
      </c>
    </row>
    <row r="4507" spans="1:9" x14ac:dyDescent="0.3">
      <c r="A4507">
        <v>1128299</v>
      </c>
      <c r="B4507" s="16">
        <v>44334</v>
      </c>
      <c r="C4507" t="s">
        <v>22</v>
      </c>
      <c r="D4507">
        <v>68</v>
      </c>
      <c r="E4507">
        <v>2856</v>
      </c>
      <c r="F4507">
        <v>1542.24</v>
      </c>
      <c r="G4507" t="s">
        <v>48</v>
      </c>
      <c r="H4507" t="s">
        <v>49</v>
      </c>
      <c r="I4507" t="s">
        <v>68</v>
      </c>
    </row>
    <row r="4508" spans="1:9" x14ac:dyDescent="0.3">
      <c r="A4508">
        <v>1185733</v>
      </c>
      <c r="B4508" s="16">
        <v>44334</v>
      </c>
      <c r="C4508" t="s">
        <v>22</v>
      </c>
      <c r="D4508">
        <v>68</v>
      </c>
      <c r="E4508">
        <v>2856</v>
      </c>
      <c r="F4508">
        <v>714</v>
      </c>
      <c r="G4508" t="s">
        <v>15</v>
      </c>
      <c r="H4508" t="s">
        <v>118</v>
      </c>
      <c r="I4508" t="s">
        <v>93</v>
      </c>
    </row>
    <row r="4509" spans="1:9" x14ac:dyDescent="0.3">
      <c r="A4509">
        <v>1128299</v>
      </c>
      <c r="B4509" s="16">
        <v>44334</v>
      </c>
      <c r="C4509" t="s">
        <v>19</v>
      </c>
      <c r="D4509">
        <v>87</v>
      </c>
      <c r="E4509">
        <v>3219</v>
      </c>
      <c r="F4509">
        <v>1641.69</v>
      </c>
      <c r="G4509" t="s">
        <v>15</v>
      </c>
      <c r="H4509" t="s">
        <v>118</v>
      </c>
      <c r="I4509" t="s">
        <v>93</v>
      </c>
    </row>
    <row r="4510" spans="1:9" x14ac:dyDescent="0.3">
      <c r="A4510">
        <v>1128299</v>
      </c>
      <c r="B4510" s="16">
        <v>44334</v>
      </c>
      <c r="C4510" t="s">
        <v>21</v>
      </c>
      <c r="D4510">
        <v>101</v>
      </c>
      <c r="E4510">
        <v>3333</v>
      </c>
      <c r="F4510">
        <v>1433.1899999999998</v>
      </c>
      <c r="G4510" t="s">
        <v>27</v>
      </c>
      <c r="H4510" t="s">
        <v>81</v>
      </c>
      <c r="I4510" t="s">
        <v>82</v>
      </c>
    </row>
    <row r="4511" spans="1:9" x14ac:dyDescent="0.3">
      <c r="A4511">
        <v>1185733</v>
      </c>
      <c r="B4511" s="16">
        <v>44334</v>
      </c>
      <c r="C4511" t="s">
        <v>22</v>
      </c>
      <c r="D4511">
        <v>68</v>
      </c>
      <c r="E4511">
        <v>3536</v>
      </c>
      <c r="F4511">
        <v>1131.52</v>
      </c>
      <c r="G4511" t="s">
        <v>48</v>
      </c>
      <c r="H4511" t="s">
        <v>49</v>
      </c>
      <c r="I4511" t="s">
        <v>68</v>
      </c>
    </row>
    <row r="4512" spans="1:9" x14ac:dyDescent="0.3">
      <c r="A4512">
        <v>1128299</v>
      </c>
      <c r="B4512" s="16">
        <v>44334</v>
      </c>
      <c r="C4512" t="s">
        <v>21</v>
      </c>
      <c r="D4512">
        <v>85</v>
      </c>
      <c r="E4512">
        <v>3740</v>
      </c>
      <c r="F4512">
        <v>1907.4</v>
      </c>
      <c r="G4512" t="s">
        <v>27</v>
      </c>
      <c r="H4512" t="s">
        <v>81</v>
      </c>
      <c r="I4512" t="s">
        <v>82</v>
      </c>
    </row>
    <row r="4513" spans="1:9" x14ac:dyDescent="0.3">
      <c r="A4513">
        <v>1185733</v>
      </c>
      <c r="B4513" s="16">
        <v>44334</v>
      </c>
      <c r="C4513" t="s">
        <v>21</v>
      </c>
      <c r="D4513">
        <v>107</v>
      </c>
      <c r="E4513">
        <v>4173</v>
      </c>
      <c r="F4513">
        <v>1418.82</v>
      </c>
      <c r="G4513" t="s">
        <v>48</v>
      </c>
      <c r="H4513" t="s">
        <v>49</v>
      </c>
      <c r="I4513" t="s">
        <v>68</v>
      </c>
    </row>
    <row r="4514" spans="1:9" x14ac:dyDescent="0.3">
      <c r="A4514">
        <v>1128299</v>
      </c>
      <c r="B4514" s="16">
        <v>44334</v>
      </c>
      <c r="C4514" t="s">
        <v>19</v>
      </c>
      <c r="D4514">
        <v>100</v>
      </c>
      <c r="E4514">
        <v>4700</v>
      </c>
      <c r="F4514">
        <v>2444</v>
      </c>
      <c r="G4514" t="s">
        <v>27</v>
      </c>
      <c r="H4514" t="s">
        <v>81</v>
      </c>
      <c r="I4514" t="s">
        <v>82</v>
      </c>
    </row>
    <row r="4515" spans="1:9" x14ac:dyDescent="0.3">
      <c r="A4515">
        <v>1128299</v>
      </c>
      <c r="B4515" s="16">
        <v>44334</v>
      </c>
      <c r="C4515" t="s">
        <v>23</v>
      </c>
      <c r="D4515">
        <v>95</v>
      </c>
      <c r="E4515">
        <v>4940</v>
      </c>
      <c r="F4515">
        <v>2717</v>
      </c>
      <c r="G4515" t="s">
        <v>15</v>
      </c>
      <c r="H4515" t="s">
        <v>118</v>
      </c>
      <c r="I4515" t="s">
        <v>93</v>
      </c>
    </row>
    <row r="4516" spans="1:9" x14ac:dyDescent="0.3">
      <c r="A4516">
        <v>1128299</v>
      </c>
      <c r="B4516" s="16">
        <v>44334</v>
      </c>
      <c r="C4516" t="s">
        <v>20</v>
      </c>
      <c r="D4516">
        <v>136</v>
      </c>
      <c r="E4516">
        <v>5032</v>
      </c>
      <c r="F4516">
        <v>2113.44</v>
      </c>
      <c r="G4516" t="s">
        <v>27</v>
      </c>
      <c r="H4516" t="s">
        <v>81</v>
      </c>
      <c r="I4516" t="s">
        <v>82</v>
      </c>
    </row>
    <row r="4517" spans="1:9" x14ac:dyDescent="0.3">
      <c r="A4517">
        <v>1128299</v>
      </c>
      <c r="B4517" s="16">
        <v>44334</v>
      </c>
      <c r="C4517" t="s">
        <v>19</v>
      </c>
      <c r="D4517">
        <v>128</v>
      </c>
      <c r="E4517">
        <v>5120</v>
      </c>
      <c r="F4517">
        <v>2252.7999999999997</v>
      </c>
      <c r="G4517" t="s">
        <v>27</v>
      </c>
      <c r="H4517" t="s">
        <v>81</v>
      </c>
      <c r="I4517" t="s">
        <v>82</v>
      </c>
    </row>
    <row r="4518" spans="1:9" x14ac:dyDescent="0.3">
      <c r="A4518">
        <v>1185733</v>
      </c>
      <c r="B4518" s="16">
        <v>44334</v>
      </c>
      <c r="C4518" t="s">
        <v>21</v>
      </c>
      <c r="D4518">
        <v>88</v>
      </c>
      <c r="E4518">
        <v>5192</v>
      </c>
      <c r="F4518">
        <v>2232.56</v>
      </c>
      <c r="G4518" t="s">
        <v>48</v>
      </c>
      <c r="H4518" t="s">
        <v>49</v>
      </c>
      <c r="I4518" t="s">
        <v>68</v>
      </c>
    </row>
    <row r="4519" spans="1:9" x14ac:dyDescent="0.3">
      <c r="A4519">
        <v>1128299</v>
      </c>
      <c r="B4519" s="16">
        <v>44334</v>
      </c>
      <c r="C4519" t="s">
        <v>20</v>
      </c>
      <c r="D4519">
        <v>112</v>
      </c>
      <c r="E4519">
        <v>5488</v>
      </c>
      <c r="F4519">
        <v>2798.88</v>
      </c>
      <c r="G4519" t="s">
        <v>27</v>
      </c>
      <c r="H4519" t="s">
        <v>81</v>
      </c>
      <c r="I4519" t="s">
        <v>82</v>
      </c>
    </row>
    <row r="4520" spans="1:9" x14ac:dyDescent="0.3">
      <c r="A4520">
        <v>1128299</v>
      </c>
      <c r="B4520" s="16">
        <v>44334</v>
      </c>
      <c r="C4520" t="s">
        <v>17</v>
      </c>
      <c r="D4520">
        <v>176</v>
      </c>
      <c r="E4520">
        <v>5632</v>
      </c>
      <c r="F4520">
        <v>2421.7599999999998</v>
      </c>
      <c r="G4520" t="s">
        <v>27</v>
      </c>
      <c r="H4520" t="s">
        <v>81</v>
      </c>
      <c r="I4520" t="s">
        <v>82</v>
      </c>
    </row>
    <row r="4521" spans="1:9" x14ac:dyDescent="0.3">
      <c r="A4521">
        <v>1185733</v>
      </c>
      <c r="B4521" s="16">
        <v>44334</v>
      </c>
      <c r="C4521" t="s">
        <v>19</v>
      </c>
      <c r="D4521">
        <v>132</v>
      </c>
      <c r="E4521">
        <v>6072</v>
      </c>
      <c r="F4521">
        <v>1700.16</v>
      </c>
      <c r="G4521" t="s">
        <v>48</v>
      </c>
      <c r="H4521" t="s">
        <v>49</v>
      </c>
      <c r="I4521" t="s">
        <v>68</v>
      </c>
    </row>
    <row r="4522" spans="1:9" x14ac:dyDescent="0.3">
      <c r="A4522">
        <v>1185733</v>
      </c>
      <c r="B4522" s="16">
        <v>44334</v>
      </c>
      <c r="C4522" t="s">
        <v>20</v>
      </c>
      <c r="D4522">
        <v>132</v>
      </c>
      <c r="E4522">
        <v>6072</v>
      </c>
      <c r="F4522">
        <v>2185.92</v>
      </c>
      <c r="G4522" t="s">
        <v>48</v>
      </c>
      <c r="H4522" t="s">
        <v>49</v>
      </c>
      <c r="I4522" t="s">
        <v>68</v>
      </c>
    </row>
    <row r="4523" spans="1:9" x14ac:dyDescent="0.3">
      <c r="A4523">
        <v>1128299</v>
      </c>
      <c r="B4523" s="16">
        <v>44334</v>
      </c>
      <c r="C4523" t="s">
        <v>17</v>
      </c>
      <c r="D4523">
        <v>160</v>
      </c>
      <c r="E4523">
        <v>6880</v>
      </c>
      <c r="F4523">
        <v>3646.4</v>
      </c>
      <c r="G4523" t="s">
        <v>27</v>
      </c>
      <c r="H4523" t="s">
        <v>81</v>
      </c>
      <c r="I4523" t="s">
        <v>82</v>
      </c>
    </row>
    <row r="4524" spans="1:9" x14ac:dyDescent="0.3">
      <c r="A4524">
        <v>1185733</v>
      </c>
      <c r="B4524" s="16">
        <v>44334</v>
      </c>
      <c r="C4524" t="s">
        <v>20</v>
      </c>
      <c r="D4524">
        <v>119</v>
      </c>
      <c r="E4524">
        <v>7021</v>
      </c>
      <c r="F4524">
        <v>3159.45</v>
      </c>
      <c r="G4524" t="s">
        <v>48</v>
      </c>
      <c r="H4524" t="s">
        <v>49</v>
      </c>
      <c r="I4524" t="s">
        <v>68</v>
      </c>
    </row>
    <row r="4525" spans="1:9" x14ac:dyDescent="0.3">
      <c r="A4525">
        <v>1185733</v>
      </c>
      <c r="B4525" s="16">
        <v>44334</v>
      </c>
      <c r="C4525" t="s">
        <v>19</v>
      </c>
      <c r="D4525">
        <v>128</v>
      </c>
      <c r="E4525">
        <v>7680</v>
      </c>
      <c r="F4525">
        <v>3072</v>
      </c>
      <c r="G4525" t="s">
        <v>48</v>
      </c>
      <c r="H4525" t="s">
        <v>49</v>
      </c>
      <c r="I4525" t="s">
        <v>68</v>
      </c>
    </row>
    <row r="4526" spans="1:9" x14ac:dyDescent="0.3">
      <c r="A4526">
        <v>1197831</v>
      </c>
      <c r="B4526" s="16">
        <v>44334</v>
      </c>
      <c r="C4526" t="s">
        <v>21</v>
      </c>
      <c r="D4526">
        <v>176</v>
      </c>
      <c r="E4526">
        <v>7744</v>
      </c>
      <c r="F4526">
        <v>4646.4000000000005</v>
      </c>
      <c r="G4526" t="s">
        <v>27</v>
      </c>
      <c r="H4526" t="s">
        <v>55</v>
      </c>
      <c r="I4526" t="s">
        <v>56</v>
      </c>
    </row>
    <row r="4527" spans="1:9" x14ac:dyDescent="0.3">
      <c r="A4527">
        <v>1197831</v>
      </c>
      <c r="B4527" s="16">
        <v>44334</v>
      </c>
      <c r="C4527" t="s">
        <v>21</v>
      </c>
      <c r="D4527">
        <v>149</v>
      </c>
      <c r="E4527">
        <v>8046</v>
      </c>
      <c r="F4527">
        <v>5551.7400000000007</v>
      </c>
      <c r="G4527" t="s">
        <v>27</v>
      </c>
      <c r="H4527" t="s">
        <v>55</v>
      </c>
      <c r="I4527" t="s">
        <v>56</v>
      </c>
    </row>
    <row r="4528" spans="1:9" x14ac:dyDescent="0.3">
      <c r="A4528">
        <v>1128299</v>
      </c>
      <c r="B4528" s="16">
        <v>44334</v>
      </c>
      <c r="C4528" t="s">
        <v>23</v>
      </c>
      <c r="D4528">
        <v>178</v>
      </c>
      <c r="E4528">
        <v>8188</v>
      </c>
      <c r="F4528">
        <v>3275.2</v>
      </c>
      <c r="G4528" t="s">
        <v>27</v>
      </c>
      <c r="H4528" t="s">
        <v>81</v>
      </c>
      <c r="I4528" t="s">
        <v>82</v>
      </c>
    </row>
    <row r="4529" spans="1:9" x14ac:dyDescent="0.3">
      <c r="A4529">
        <v>1185733</v>
      </c>
      <c r="B4529" s="16">
        <v>44334</v>
      </c>
      <c r="C4529" t="s">
        <v>23</v>
      </c>
      <c r="D4529">
        <v>173</v>
      </c>
      <c r="E4529">
        <v>8304</v>
      </c>
      <c r="F4529">
        <v>3902.88</v>
      </c>
      <c r="G4529" t="s">
        <v>48</v>
      </c>
      <c r="H4529" t="s">
        <v>49</v>
      </c>
      <c r="I4529" t="s">
        <v>68</v>
      </c>
    </row>
    <row r="4530" spans="1:9" x14ac:dyDescent="0.3">
      <c r="A4530">
        <v>1185733</v>
      </c>
      <c r="B4530" s="16">
        <v>44334</v>
      </c>
      <c r="C4530" t="s">
        <v>17</v>
      </c>
      <c r="D4530">
        <v>201</v>
      </c>
      <c r="E4530">
        <v>8844</v>
      </c>
      <c r="F4530">
        <v>2918.5199999999995</v>
      </c>
      <c r="G4530" t="s">
        <v>48</v>
      </c>
      <c r="H4530" t="s">
        <v>49</v>
      </c>
      <c r="I4530" t="s">
        <v>68</v>
      </c>
    </row>
    <row r="4531" spans="1:9" x14ac:dyDescent="0.3">
      <c r="A4531">
        <v>1185733</v>
      </c>
      <c r="B4531" s="16">
        <v>44334</v>
      </c>
      <c r="C4531" t="s">
        <v>17</v>
      </c>
      <c r="D4531">
        <v>155</v>
      </c>
      <c r="E4531">
        <v>8990</v>
      </c>
      <c r="F4531">
        <v>3865.7</v>
      </c>
      <c r="G4531" t="s">
        <v>48</v>
      </c>
      <c r="H4531" t="s">
        <v>49</v>
      </c>
      <c r="I4531" t="s">
        <v>68</v>
      </c>
    </row>
    <row r="4532" spans="1:9" x14ac:dyDescent="0.3">
      <c r="A4532">
        <v>1189833</v>
      </c>
      <c r="B4532" s="16">
        <v>44334</v>
      </c>
      <c r="C4532" t="s">
        <v>23</v>
      </c>
      <c r="D4532">
        <v>208</v>
      </c>
      <c r="E4532">
        <v>9568</v>
      </c>
      <c r="F4532">
        <v>2296.3200000000002</v>
      </c>
      <c r="G4532" t="s">
        <v>31</v>
      </c>
      <c r="H4532" t="s">
        <v>32</v>
      </c>
      <c r="I4532" t="s">
        <v>35</v>
      </c>
    </row>
    <row r="4533" spans="1:9" x14ac:dyDescent="0.3">
      <c r="A4533">
        <v>1128299</v>
      </c>
      <c r="B4533" s="16">
        <v>44334</v>
      </c>
      <c r="C4533" t="s">
        <v>23</v>
      </c>
      <c r="D4533">
        <v>167</v>
      </c>
      <c r="E4533">
        <v>9853</v>
      </c>
      <c r="F4533">
        <v>4433.8499999999995</v>
      </c>
      <c r="G4533" t="s">
        <v>27</v>
      </c>
      <c r="H4533" t="s">
        <v>81</v>
      </c>
      <c r="I4533" t="s">
        <v>82</v>
      </c>
    </row>
    <row r="4534" spans="1:9" x14ac:dyDescent="0.3">
      <c r="A4534">
        <v>1128299</v>
      </c>
      <c r="B4534" s="16">
        <v>44334</v>
      </c>
      <c r="C4534" t="s">
        <v>17</v>
      </c>
      <c r="D4534">
        <v>179</v>
      </c>
      <c r="E4534">
        <v>10382</v>
      </c>
      <c r="F4534">
        <v>5398.64</v>
      </c>
      <c r="G4534" t="s">
        <v>15</v>
      </c>
      <c r="H4534" t="s">
        <v>118</v>
      </c>
      <c r="I4534" t="s">
        <v>93</v>
      </c>
    </row>
    <row r="4535" spans="1:9" x14ac:dyDescent="0.3">
      <c r="A4535">
        <v>1189833</v>
      </c>
      <c r="B4535" s="16">
        <v>44334</v>
      </c>
      <c r="C4535" t="s">
        <v>23</v>
      </c>
      <c r="D4535">
        <v>176</v>
      </c>
      <c r="E4535">
        <v>10912</v>
      </c>
      <c r="F4535">
        <v>3819.2</v>
      </c>
      <c r="G4535" t="s">
        <v>31</v>
      </c>
      <c r="H4535" t="s">
        <v>32</v>
      </c>
      <c r="I4535" t="s">
        <v>35</v>
      </c>
    </row>
    <row r="4536" spans="1:9" x14ac:dyDescent="0.3">
      <c r="A4536">
        <v>1185733</v>
      </c>
      <c r="B4536" s="16">
        <v>44334</v>
      </c>
      <c r="C4536" t="s">
        <v>23</v>
      </c>
      <c r="D4536">
        <v>173</v>
      </c>
      <c r="E4536">
        <v>11591</v>
      </c>
      <c r="F4536">
        <v>6722.7800000000007</v>
      </c>
      <c r="G4536" t="s">
        <v>48</v>
      </c>
      <c r="H4536" t="s">
        <v>49</v>
      </c>
      <c r="I4536" t="s">
        <v>68</v>
      </c>
    </row>
    <row r="4537" spans="1:9" x14ac:dyDescent="0.3">
      <c r="A4537">
        <v>1128299</v>
      </c>
      <c r="B4537" s="16">
        <v>44334</v>
      </c>
      <c r="C4537" t="s">
        <v>21</v>
      </c>
      <c r="D4537">
        <v>200</v>
      </c>
      <c r="E4537">
        <v>70000</v>
      </c>
      <c r="F4537">
        <v>28000</v>
      </c>
      <c r="G4537" t="s">
        <v>15</v>
      </c>
      <c r="H4537" t="s">
        <v>118</v>
      </c>
      <c r="I4537" t="s">
        <v>93</v>
      </c>
    </row>
    <row r="4538" spans="1:9" x14ac:dyDescent="0.3">
      <c r="A4538">
        <v>1128299</v>
      </c>
      <c r="B4538" s="16">
        <v>44334</v>
      </c>
      <c r="C4538" t="s">
        <v>22</v>
      </c>
      <c r="D4538">
        <v>225</v>
      </c>
      <c r="E4538">
        <v>90000</v>
      </c>
      <c r="F4538">
        <v>40500</v>
      </c>
      <c r="G4538" t="s">
        <v>27</v>
      </c>
      <c r="H4538" t="s">
        <v>81</v>
      </c>
      <c r="I4538" t="s">
        <v>82</v>
      </c>
    </row>
    <row r="4539" spans="1:9" x14ac:dyDescent="0.3">
      <c r="A4539">
        <v>1128299</v>
      </c>
      <c r="B4539" s="16">
        <v>44334</v>
      </c>
      <c r="C4539" t="s">
        <v>20</v>
      </c>
      <c r="D4539">
        <v>275</v>
      </c>
      <c r="E4539">
        <v>96250</v>
      </c>
      <c r="F4539">
        <v>38500</v>
      </c>
      <c r="G4539" t="s">
        <v>15</v>
      </c>
      <c r="H4539" t="s">
        <v>118</v>
      </c>
      <c r="I4539" t="s">
        <v>93</v>
      </c>
    </row>
    <row r="4540" spans="1:9" x14ac:dyDescent="0.3">
      <c r="A4540">
        <v>1128299</v>
      </c>
      <c r="B4540" s="16">
        <v>44334</v>
      </c>
      <c r="C4540" t="s">
        <v>22</v>
      </c>
      <c r="D4540">
        <v>225</v>
      </c>
      <c r="E4540">
        <v>101249.99999999999</v>
      </c>
      <c r="F4540">
        <v>40500</v>
      </c>
      <c r="G4540" t="s">
        <v>15</v>
      </c>
      <c r="H4540" t="s">
        <v>118</v>
      </c>
      <c r="I4540" t="s">
        <v>93</v>
      </c>
    </row>
    <row r="4541" spans="1:9" x14ac:dyDescent="0.3">
      <c r="A4541">
        <v>1128299</v>
      </c>
      <c r="B4541" s="16">
        <v>44334</v>
      </c>
      <c r="C4541" t="s">
        <v>19</v>
      </c>
      <c r="D4541">
        <v>300</v>
      </c>
      <c r="E4541">
        <v>120000</v>
      </c>
      <c r="F4541">
        <v>48000</v>
      </c>
      <c r="G4541" t="s">
        <v>15</v>
      </c>
      <c r="H4541" t="s">
        <v>118</v>
      </c>
      <c r="I4541" t="s">
        <v>93</v>
      </c>
    </row>
    <row r="4542" spans="1:9" x14ac:dyDescent="0.3">
      <c r="A4542">
        <v>1185733</v>
      </c>
      <c r="B4542" s="16">
        <v>44334</v>
      </c>
      <c r="C4542" t="s">
        <v>22</v>
      </c>
      <c r="D4542">
        <v>225</v>
      </c>
      <c r="E4542">
        <v>123749.99999999999</v>
      </c>
      <c r="F4542">
        <v>24750</v>
      </c>
      <c r="G4542" t="s">
        <v>48</v>
      </c>
      <c r="H4542" t="s">
        <v>49</v>
      </c>
      <c r="I4542" t="s">
        <v>68</v>
      </c>
    </row>
    <row r="4543" spans="1:9" x14ac:dyDescent="0.3">
      <c r="A4543">
        <v>1128299</v>
      </c>
      <c r="B4543" s="16">
        <v>44334</v>
      </c>
      <c r="C4543" t="s">
        <v>21</v>
      </c>
      <c r="D4543">
        <v>325</v>
      </c>
      <c r="E4543">
        <v>146250</v>
      </c>
      <c r="F4543">
        <v>58499.999999999993</v>
      </c>
      <c r="G4543" t="s">
        <v>27</v>
      </c>
      <c r="H4543" t="s">
        <v>81</v>
      </c>
      <c r="I4543" t="s">
        <v>82</v>
      </c>
    </row>
    <row r="4544" spans="1:9" x14ac:dyDescent="0.3">
      <c r="A4544">
        <v>1128299</v>
      </c>
      <c r="B4544" s="16">
        <v>44334</v>
      </c>
      <c r="C4544" t="s">
        <v>23</v>
      </c>
      <c r="D4544">
        <v>350</v>
      </c>
      <c r="E4544">
        <v>192499.99999999997</v>
      </c>
      <c r="F4544">
        <v>76999.999999999985</v>
      </c>
      <c r="G4544" t="s">
        <v>15</v>
      </c>
      <c r="H4544" t="s">
        <v>118</v>
      </c>
      <c r="I4544" t="s">
        <v>93</v>
      </c>
    </row>
    <row r="4545" spans="1:9" x14ac:dyDescent="0.3">
      <c r="A4545">
        <v>1185733</v>
      </c>
      <c r="B4545" s="16">
        <v>44334</v>
      </c>
      <c r="C4545" t="s">
        <v>21</v>
      </c>
      <c r="D4545">
        <v>325</v>
      </c>
      <c r="E4545">
        <v>195000</v>
      </c>
      <c r="F4545">
        <v>58500</v>
      </c>
      <c r="G4545" t="s">
        <v>48</v>
      </c>
      <c r="H4545" t="s">
        <v>49</v>
      </c>
      <c r="I4545" t="s">
        <v>68</v>
      </c>
    </row>
    <row r="4546" spans="1:9" x14ac:dyDescent="0.3">
      <c r="A4546">
        <v>1128299</v>
      </c>
      <c r="B4546" s="16">
        <v>44334</v>
      </c>
      <c r="C4546" t="s">
        <v>19</v>
      </c>
      <c r="D4546">
        <v>400</v>
      </c>
      <c r="E4546">
        <v>200000</v>
      </c>
      <c r="F4546">
        <v>80000</v>
      </c>
      <c r="G4546" t="s">
        <v>27</v>
      </c>
      <c r="H4546" t="s">
        <v>81</v>
      </c>
      <c r="I4546" t="s">
        <v>82</v>
      </c>
    </row>
    <row r="4547" spans="1:9" x14ac:dyDescent="0.3">
      <c r="A4547">
        <v>1128299</v>
      </c>
      <c r="B4547" s="16">
        <v>44334</v>
      </c>
      <c r="C4547" t="s">
        <v>20</v>
      </c>
      <c r="D4547">
        <v>400</v>
      </c>
      <c r="E4547">
        <v>200000</v>
      </c>
      <c r="F4547">
        <v>80000</v>
      </c>
      <c r="G4547" t="s">
        <v>27</v>
      </c>
      <c r="H4547" t="s">
        <v>81</v>
      </c>
      <c r="I4547" t="s">
        <v>82</v>
      </c>
    </row>
    <row r="4548" spans="1:9" x14ac:dyDescent="0.3">
      <c r="A4548">
        <v>1128299</v>
      </c>
      <c r="B4548" s="16">
        <v>44334</v>
      </c>
      <c r="C4548" t="s">
        <v>17</v>
      </c>
      <c r="D4548">
        <v>550</v>
      </c>
      <c r="E4548">
        <v>247500</v>
      </c>
      <c r="F4548">
        <v>98999.999999999985</v>
      </c>
      <c r="G4548" t="s">
        <v>27</v>
      </c>
      <c r="H4548" t="s">
        <v>81</v>
      </c>
      <c r="I4548" t="s">
        <v>82</v>
      </c>
    </row>
    <row r="4549" spans="1:9" x14ac:dyDescent="0.3">
      <c r="A4549">
        <v>1185733</v>
      </c>
      <c r="B4549" s="16">
        <v>44334</v>
      </c>
      <c r="C4549" t="s">
        <v>19</v>
      </c>
      <c r="D4549">
        <v>425</v>
      </c>
      <c r="E4549">
        <v>276250</v>
      </c>
      <c r="F4549">
        <v>69062.5</v>
      </c>
      <c r="G4549" t="s">
        <v>48</v>
      </c>
      <c r="H4549" t="s">
        <v>49</v>
      </c>
      <c r="I4549" t="s">
        <v>68</v>
      </c>
    </row>
    <row r="4550" spans="1:9" x14ac:dyDescent="0.3">
      <c r="A4550">
        <v>1185733</v>
      </c>
      <c r="B4550" s="16">
        <v>44334</v>
      </c>
      <c r="C4550" t="s">
        <v>20</v>
      </c>
      <c r="D4550">
        <v>425</v>
      </c>
      <c r="E4550">
        <v>276250</v>
      </c>
      <c r="F4550">
        <v>82875</v>
      </c>
      <c r="G4550" t="s">
        <v>48</v>
      </c>
      <c r="H4550" t="s">
        <v>49</v>
      </c>
      <c r="I4550" t="s">
        <v>68</v>
      </c>
    </row>
    <row r="4551" spans="1:9" x14ac:dyDescent="0.3">
      <c r="A4551">
        <v>1197831</v>
      </c>
      <c r="B4551" s="16">
        <v>44334</v>
      </c>
      <c r="C4551" t="s">
        <v>21</v>
      </c>
      <c r="D4551">
        <v>550</v>
      </c>
      <c r="E4551">
        <v>330000</v>
      </c>
      <c r="F4551">
        <v>181500.00000000003</v>
      </c>
      <c r="G4551" t="s">
        <v>27</v>
      </c>
      <c r="H4551" t="s">
        <v>55</v>
      </c>
      <c r="I4551" t="s">
        <v>56</v>
      </c>
    </row>
    <row r="4552" spans="1:9" x14ac:dyDescent="0.3">
      <c r="A4552">
        <v>1185733</v>
      </c>
      <c r="B4552" s="16">
        <v>44334</v>
      </c>
      <c r="C4552" t="s">
        <v>17</v>
      </c>
      <c r="D4552">
        <v>575</v>
      </c>
      <c r="E4552">
        <v>345000</v>
      </c>
      <c r="F4552">
        <v>103500</v>
      </c>
      <c r="G4552" t="s">
        <v>48</v>
      </c>
      <c r="H4552" t="s">
        <v>49</v>
      </c>
      <c r="I4552" t="s">
        <v>68</v>
      </c>
    </row>
    <row r="4553" spans="1:9" x14ac:dyDescent="0.3">
      <c r="A4553">
        <v>1128299</v>
      </c>
      <c r="B4553" s="16">
        <v>44334</v>
      </c>
      <c r="C4553" t="s">
        <v>17</v>
      </c>
      <c r="D4553">
        <v>595</v>
      </c>
      <c r="E4553">
        <v>357000</v>
      </c>
      <c r="F4553">
        <v>142800</v>
      </c>
      <c r="G4553" t="s">
        <v>15</v>
      </c>
      <c r="H4553" t="s">
        <v>118</v>
      </c>
      <c r="I4553" t="s">
        <v>93</v>
      </c>
    </row>
    <row r="4554" spans="1:9" x14ac:dyDescent="0.3">
      <c r="A4554">
        <v>1128299</v>
      </c>
      <c r="B4554" s="16">
        <v>44334</v>
      </c>
      <c r="C4554" t="s">
        <v>23</v>
      </c>
      <c r="D4554">
        <v>575</v>
      </c>
      <c r="E4554">
        <v>373750</v>
      </c>
      <c r="F4554">
        <v>130812.49999999999</v>
      </c>
      <c r="G4554" t="s">
        <v>27</v>
      </c>
      <c r="H4554" t="s">
        <v>81</v>
      </c>
      <c r="I4554" t="s">
        <v>82</v>
      </c>
    </row>
    <row r="4555" spans="1:9" x14ac:dyDescent="0.3">
      <c r="A4555">
        <v>1185733</v>
      </c>
      <c r="B4555" s="16">
        <v>44334</v>
      </c>
      <c r="C4555" t="s">
        <v>23</v>
      </c>
      <c r="D4555">
        <v>575</v>
      </c>
      <c r="E4555">
        <v>402500</v>
      </c>
      <c r="F4555">
        <v>181125</v>
      </c>
      <c r="G4555" t="s">
        <v>48</v>
      </c>
      <c r="H4555" t="s">
        <v>49</v>
      </c>
      <c r="I4555" t="s">
        <v>68</v>
      </c>
    </row>
    <row r="4556" spans="1:9" x14ac:dyDescent="0.3">
      <c r="A4556">
        <v>1189833</v>
      </c>
      <c r="B4556" s="16">
        <v>44334</v>
      </c>
      <c r="C4556" t="s">
        <v>23</v>
      </c>
      <c r="D4556">
        <v>650</v>
      </c>
      <c r="E4556">
        <v>422500</v>
      </c>
      <c r="F4556">
        <v>84500</v>
      </c>
      <c r="G4556" t="s">
        <v>31</v>
      </c>
      <c r="H4556" t="s">
        <v>32</v>
      </c>
      <c r="I4556" t="s">
        <v>35</v>
      </c>
    </row>
    <row r="4557" spans="1:9" x14ac:dyDescent="0.3">
      <c r="A4557">
        <v>1185732</v>
      </c>
      <c r="B4557" s="16">
        <v>44335</v>
      </c>
      <c r="C4557" t="s">
        <v>21</v>
      </c>
      <c r="D4557">
        <v>65</v>
      </c>
      <c r="E4557">
        <v>1885</v>
      </c>
      <c r="F4557">
        <v>1036.75</v>
      </c>
      <c r="G4557" t="s">
        <v>36</v>
      </c>
      <c r="H4557" t="s">
        <v>76</v>
      </c>
      <c r="I4557" t="s">
        <v>77</v>
      </c>
    </row>
    <row r="4558" spans="1:9" x14ac:dyDescent="0.3">
      <c r="A4558">
        <v>1128299</v>
      </c>
      <c r="B4558" s="16">
        <v>44335</v>
      </c>
      <c r="C4558" t="s">
        <v>21</v>
      </c>
      <c r="D4558">
        <v>74</v>
      </c>
      <c r="E4558">
        <v>1924</v>
      </c>
      <c r="F4558">
        <v>808.08</v>
      </c>
      <c r="G4558" t="s">
        <v>27</v>
      </c>
      <c r="H4558" t="s">
        <v>104</v>
      </c>
      <c r="I4558" t="s">
        <v>105</v>
      </c>
    </row>
    <row r="4559" spans="1:9" x14ac:dyDescent="0.3">
      <c r="A4559">
        <v>1128299</v>
      </c>
      <c r="B4559" s="16">
        <v>44335</v>
      </c>
      <c r="C4559" t="s">
        <v>21</v>
      </c>
      <c r="D4559">
        <v>59</v>
      </c>
      <c r="E4559">
        <v>2006</v>
      </c>
      <c r="F4559">
        <v>1103.3000000000002</v>
      </c>
      <c r="G4559" t="s">
        <v>27</v>
      </c>
      <c r="H4559" t="s">
        <v>104</v>
      </c>
      <c r="I4559" t="s">
        <v>105</v>
      </c>
    </row>
    <row r="4560" spans="1:9" x14ac:dyDescent="0.3">
      <c r="A4560">
        <v>1185733</v>
      </c>
      <c r="B4560" s="16">
        <v>44335</v>
      </c>
      <c r="C4560" t="s">
        <v>21</v>
      </c>
      <c r="D4560">
        <v>90</v>
      </c>
      <c r="E4560">
        <v>2160</v>
      </c>
      <c r="F4560">
        <v>1015.2</v>
      </c>
      <c r="G4560" t="s">
        <v>27</v>
      </c>
      <c r="H4560" t="s">
        <v>102</v>
      </c>
      <c r="I4560" t="s">
        <v>103</v>
      </c>
    </row>
    <row r="4561" spans="1:9" x14ac:dyDescent="0.3">
      <c r="A4561">
        <v>1128299</v>
      </c>
      <c r="B4561" s="16">
        <v>44335</v>
      </c>
      <c r="C4561" t="s">
        <v>20</v>
      </c>
      <c r="D4561">
        <v>88</v>
      </c>
      <c r="E4561">
        <v>2376</v>
      </c>
      <c r="F4561">
        <v>997.92000000000007</v>
      </c>
      <c r="G4561" t="s">
        <v>27</v>
      </c>
      <c r="H4561" t="s">
        <v>104</v>
      </c>
      <c r="I4561" t="s">
        <v>105</v>
      </c>
    </row>
    <row r="4562" spans="1:9" x14ac:dyDescent="0.3">
      <c r="A4562">
        <v>1128299</v>
      </c>
      <c r="B4562" s="16">
        <v>44335</v>
      </c>
      <c r="C4562" t="s">
        <v>20</v>
      </c>
      <c r="D4562">
        <v>72</v>
      </c>
      <c r="E4562">
        <v>2448</v>
      </c>
      <c r="F4562">
        <v>1272.96</v>
      </c>
      <c r="G4562" t="s">
        <v>27</v>
      </c>
      <c r="H4562" t="s">
        <v>104</v>
      </c>
      <c r="I4562" t="s">
        <v>105</v>
      </c>
    </row>
    <row r="4563" spans="1:9" x14ac:dyDescent="0.3">
      <c r="A4563">
        <v>1185732</v>
      </c>
      <c r="B4563" s="16">
        <v>44335</v>
      </c>
      <c r="C4563" t="s">
        <v>20</v>
      </c>
      <c r="D4563">
        <v>87</v>
      </c>
      <c r="E4563">
        <v>2523</v>
      </c>
      <c r="F4563">
        <v>1160.58</v>
      </c>
      <c r="G4563" t="s">
        <v>36</v>
      </c>
      <c r="H4563" t="s">
        <v>76</v>
      </c>
      <c r="I4563" t="s">
        <v>77</v>
      </c>
    </row>
    <row r="4564" spans="1:9" x14ac:dyDescent="0.3">
      <c r="A4564">
        <v>1128299</v>
      </c>
      <c r="B4564" s="16">
        <v>44335</v>
      </c>
      <c r="C4564" t="s">
        <v>22</v>
      </c>
      <c r="D4564">
        <v>80</v>
      </c>
      <c r="E4564">
        <v>2640</v>
      </c>
      <c r="F4564">
        <v>1082.3999999999999</v>
      </c>
      <c r="G4564" t="s">
        <v>27</v>
      </c>
      <c r="H4564" t="s">
        <v>104</v>
      </c>
      <c r="I4564" t="s">
        <v>105</v>
      </c>
    </row>
    <row r="4565" spans="1:9" x14ac:dyDescent="0.3">
      <c r="A4565">
        <v>1185733</v>
      </c>
      <c r="B4565" s="16">
        <v>44335</v>
      </c>
      <c r="C4565" t="s">
        <v>21</v>
      </c>
      <c r="D4565">
        <v>78</v>
      </c>
      <c r="E4565">
        <v>2652</v>
      </c>
      <c r="F4565">
        <v>1405.5600000000002</v>
      </c>
      <c r="G4565" t="s">
        <v>27</v>
      </c>
      <c r="H4565" t="s">
        <v>102</v>
      </c>
      <c r="I4565" t="s">
        <v>103</v>
      </c>
    </row>
    <row r="4566" spans="1:9" x14ac:dyDescent="0.3">
      <c r="A4566">
        <v>1128299</v>
      </c>
      <c r="B4566" s="16">
        <v>44335</v>
      </c>
      <c r="C4566" t="s">
        <v>19</v>
      </c>
      <c r="D4566">
        <v>93</v>
      </c>
      <c r="E4566">
        <v>2697</v>
      </c>
      <c r="F4566">
        <v>1024.8599999999999</v>
      </c>
      <c r="G4566" t="s">
        <v>27</v>
      </c>
      <c r="H4566" t="s">
        <v>104</v>
      </c>
      <c r="I4566" t="s">
        <v>105</v>
      </c>
    </row>
    <row r="4567" spans="1:9" x14ac:dyDescent="0.3">
      <c r="A4567">
        <v>1185732</v>
      </c>
      <c r="B4567" s="16">
        <v>44335</v>
      </c>
      <c r="C4567" t="s">
        <v>19</v>
      </c>
      <c r="D4567">
        <v>88</v>
      </c>
      <c r="E4567">
        <v>2992</v>
      </c>
      <c r="F4567">
        <v>1406.24</v>
      </c>
      <c r="G4567" t="s">
        <v>36</v>
      </c>
      <c r="H4567" t="s">
        <v>76</v>
      </c>
      <c r="I4567" t="s">
        <v>77</v>
      </c>
    </row>
    <row r="4568" spans="1:9" x14ac:dyDescent="0.3">
      <c r="A4568">
        <v>1185732</v>
      </c>
      <c r="B4568" s="16">
        <v>44335</v>
      </c>
      <c r="C4568" t="s">
        <v>22</v>
      </c>
      <c r="D4568">
        <v>70</v>
      </c>
      <c r="E4568">
        <v>3080</v>
      </c>
      <c r="F4568">
        <v>1478.3999999999999</v>
      </c>
      <c r="G4568" t="s">
        <v>36</v>
      </c>
      <c r="H4568" t="s">
        <v>76</v>
      </c>
      <c r="I4568" t="s">
        <v>77</v>
      </c>
    </row>
    <row r="4569" spans="1:9" x14ac:dyDescent="0.3">
      <c r="A4569">
        <v>1185733</v>
      </c>
      <c r="B4569" s="16">
        <v>44335</v>
      </c>
      <c r="C4569" t="s">
        <v>20</v>
      </c>
      <c r="D4569">
        <v>91</v>
      </c>
      <c r="E4569">
        <v>3094</v>
      </c>
      <c r="F4569">
        <v>1701.7</v>
      </c>
      <c r="G4569" t="s">
        <v>27</v>
      </c>
      <c r="H4569" t="s">
        <v>102</v>
      </c>
      <c r="I4569" t="s">
        <v>103</v>
      </c>
    </row>
    <row r="4570" spans="1:9" x14ac:dyDescent="0.3">
      <c r="A4570">
        <v>1185733</v>
      </c>
      <c r="B4570" s="16">
        <v>44335</v>
      </c>
      <c r="C4570" t="s">
        <v>20</v>
      </c>
      <c r="D4570">
        <v>119</v>
      </c>
      <c r="E4570">
        <v>3213</v>
      </c>
      <c r="F4570">
        <v>1413.72</v>
      </c>
      <c r="G4570" t="s">
        <v>27</v>
      </c>
      <c r="H4570" t="s">
        <v>102</v>
      </c>
      <c r="I4570" t="s">
        <v>103</v>
      </c>
    </row>
    <row r="4571" spans="1:9" x14ac:dyDescent="0.3">
      <c r="A4571">
        <v>1128299</v>
      </c>
      <c r="B4571" s="16">
        <v>44335</v>
      </c>
      <c r="C4571" t="s">
        <v>22</v>
      </c>
      <c r="D4571">
        <v>75</v>
      </c>
      <c r="E4571">
        <v>3225</v>
      </c>
      <c r="F4571">
        <v>1451.2499999999998</v>
      </c>
      <c r="G4571" t="s">
        <v>27</v>
      </c>
      <c r="H4571" t="s">
        <v>104</v>
      </c>
      <c r="I4571" t="s">
        <v>105</v>
      </c>
    </row>
    <row r="4572" spans="1:9" x14ac:dyDescent="0.3">
      <c r="A4572">
        <v>1185733</v>
      </c>
      <c r="B4572" s="16">
        <v>44335</v>
      </c>
      <c r="C4572" t="s">
        <v>19</v>
      </c>
      <c r="D4572">
        <v>116</v>
      </c>
      <c r="E4572">
        <v>3248</v>
      </c>
      <c r="F4572">
        <v>1364.1599999999999</v>
      </c>
      <c r="G4572" t="s">
        <v>27</v>
      </c>
      <c r="H4572" t="s">
        <v>102</v>
      </c>
      <c r="I4572" t="s">
        <v>103</v>
      </c>
    </row>
    <row r="4573" spans="1:9" x14ac:dyDescent="0.3">
      <c r="A4573">
        <v>1128299</v>
      </c>
      <c r="B4573" s="16">
        <v>44335</v>
      </c>
      <c r="C4573" t="s">
        <v>19</v>
      </c>
      <c r="D4573">
        <v>87</v>
      </c>
      <c r="E4573">
        <v>3393</v>
      </c>
      <c r="F4573">
        <v>1526.85</v>
      </c>
      <c r="G4573" t="s">
        <v>27</v>
      </c>
      <c r="H4573" t="s">
        <v>104</v>
      </c>
      <c r="I4573" t="s">
        <v>105</v>
      </c>
    </row>
    <row r="4574" spans="1:9" x14ac:dyDescent="0.3">
      <c r="A4574">
        <v>1185733</v>
      </c>
      <c r="B4574" s="16">
        <v>44335</v>
      </c>
      <c r="C4574" t="s">
        <v>22</v>
      </c>
      <c r="D4574">
        <v>111</v>
      </c>
      <c r="E4574">
        <v>3552</v>
      </c>
      <c r="F4574">
        <v>1385.2799999999997</v>
      </c>
      <c r="G4574" t="s">
        <v>27</v>
      </c>
      <c r="H4574" t="s">
        <v>102</v>
      </c>
      <c r="I4574" t="s">
        <v>103</v>
      </c>
    </row>
    <row r="4575" spans="1:9" x14ac:dyDescent="0.3">
      <c r="A4575">
        <v>1185733</v>
      </c>
      <c r="B4575" s="16">
        <v>44335</v>
      </c>
      <c r="C4575" t="s">
        <v>22</v>
      </c>
      <c r="D4575">
        <v>85</v>
      </c>
      <c r="E4575">
        <v>3570</v>
      </c>
      <c r="F4575">
        <v>1677.8999999999999</v>
      </c>
      <c r="G4575" t="s">
        <v>27</v>
      </c>
      <c r="H4575" t="s">
        <v>102</v>
      </c>
      <c r="I4575" t="s">
        <v>103</v>
      </c>
    </row>
    <row r="4576" spans="1:9" x14ac:dyDescent="0.3">
      <c r="A4576">
        <v>1128299</v>
      </c>
      <c r="B4576" s="16">
        <v>44335</v>
      </c>
      <c r="C4576" t="s">
        <v>23</v>
      </c>
      <c r="D4576">
        <v>116</v>
      </c>
      <c r="E4576">
        <v>3828</v>
      </c>
      <c r="F4576">
        <v>1722.6000000000001</v>
      </c>
      <c r="G4576" t="s">
        <v>27</v>
      </c>
      <c r="H4576" t="s">
        <v>104</v>
      </c>
      <c r="I4576" t="s">
        <v>105</v>
      </c>
    </row>
    <row r="4577" spans="1:9" x14ac:dyDescent="0.3">
      <c r="A4577">
        <v>1128299</v>
      </c>
      <c r="B4577" s="16">
        <v>44335</v>
      </c>
      <c r="C4577" t="s">
        <v>23</v>
      </c>
      <c r="D4577">
        <v>98</v>
      </c>
      <c r="E4577">
        <v>4116</v>
      </c>
      <c r="F4577">
        <v>2140.3200000000002</v>
      </c>
      <c r="G4577" t="s">
        <v>27</v>
      </c>
      <c r="H4577" t="s">
        <v>104</v>
      </c>
      <c r="I4577" t="s">
        <v>105</v>
      </c>
    </row>
    <row r="4578" spans="1:9" x14ac:dyDescent="0.3">
      <c r="A4578">
        <v>1185733</v>
      </c>
      <c r="B4578" s="16">
        <v>44335</v>
      </c>
      <c r="C4578" t="s">
        <v>19</v>
      </c>
      <c r="D4578">
        <v>113</v>
      </c>
      <c r="E4578">
        <v>4294</v>
      </c>
      <c r="F4578">
        <v>2147</v>
      </c>
      <c r="G4578" t="s">
        <v>27</v>
      </c>
      <c r="H4578" t="s">
        <v>102</v>
      </c>
      <c r="I4578" t="s">
        <v>103</v>
      </c>
    </row>
    <row r="4579" spans="1:9" x14ac:dyDescent="0.3">
      <c r="A4579">
        <v>1185732</v>
      </c>
      <c r="B4579" s="16">
        <v>44335</v>
      </c>
      <c r="C4579" t="s">
        <v>23</v>
      </c>
      <c r="D4579">
        <v>105</v>
      </c>
      <c r="E4579">
        <v>4725</v>
      </c>
      <c r="F4579">
        <v>2835</v>
      </c>
      <c r="G4579" t="s">
        <v>36</v>
      </c>
      <c r="H4579" t="s">
        <v>76</v>
      </c>
      <c r="I4579" t="s">
        <v>77</v>
      </c>
    </row>
    <row r="4580" spans="1:9" x14ac:dyDescent="0.3">
      <c r="A4580">
        <v>1185733</v>
      </c>
      <c r="B4580" s="16">
        <v>44335</v>
      </c>
      <c r="C4580" t="s">
        <v>23</v>
      </c>
      <c r="D4580">
        <v>145</v>
      </c>
      <c r="E4580">
        <v>4785</v>
      </c>
      <c r="F4580">
        <v>2248.9500000000003</v>
      </c>
      <c r="G4580" t="s">
        <v>27</v>
      </c>
      <c r="H4580" t="s">
        <v>102</v>
      </c>
      <c r="I4580" t="s">
        <v>103</v>
      </c>
    </row>
    <row r="4581" spans="1:9" x14ac:dyDescent="0.3">
      <c r="A4581">
        <v>1185733</v>
      </c>
      <c r="B4581" s="16">
        <v>44335</v>
      </c>
      <c r="C4581" t="s">
        <v>23</v>
      </c>
      <c r="D4581">
        <v>111</v>
      </c>
      <c r="E4581">
        <v>4884</v>
      </c>
      <c r="F4581">
        <v>2686.2000000000003</v>
      </c>
      <c r="G4581" t="s">
        <v>27</v>
      </c>
      <c r="H4581" t="s">
        <v>102</v>
      </c>
      <c r="I4581" t="s">
        <v>103</v>
      </c>
    </row>
    <row r="4582" spans="1:9" x14ac:dyDescent="0.3">
      <c r="A4582">
        <v>1128299</v>
      </c>
      <c r="B4582" s="16">
        <v>44335</v>
      </c>
      <c r="C4582" t="s">
        <v>17</v>
      </c>
      <c r="D4582">
        <v>179</v>
      </c>
      <c r="E4582">
        <v>5012</v>
      </c>
      <c r="F4582">
        <v>2155.1600000000003</v>
      </c>
      <c r="G4582" t="s">
        <v>27</v>
      </c>
      <c r="H4582" t="s">
        <v>104</v>
      </c>
      <c r="I4582" t="s">
        <v>105</v>
      </c>
    </row>
    <row r="4583" spans="1:9" x14ac:dyDescent="0.3">
      <c r="A4583">
        <v>1185733</v>
      </c>
      <c r="B4583" s="16">
        <v>44335</v>
      </c>
      <c r="C4583" t="s">
        <v>17</v>
      </c>
      <c r="D4583">
        <v>228</v>
      </c>
      <c r="E4583">
        <v>5928</v>
      </c>
      <c r="F4583">
        <v>2726.88</v>
      </c>
      <c r="G4583" t="s">
        <v>27</v>
      </c>
      <c r="H4583" t="s">
        <v>102</v>
      </c>
      <c r="I4583" t="s">
        <v>103</v>
      </c>
    </row>
    <row r="4584" spans="1:9" x14ac:dyDescent="0.3">
      <c r="A4584">
        <v>1128299</v>
      </c>
      <c r="B4584" s="16">
        <v>44335</v>
      </c>
      <c r="C4584" t="s">
        <v>17</v>
      </c>
      <c r="D4584">
        <v>167</v>
      </c>
      <c r="E4584">
        <v>6012</v>
      </c>
      <c r="F4584">
        <v>3246.48</v>
      </c>
      <c r="G4584" t="s">
        <v>27</v>
      </c>
      <c r="H4584" t="s">
        <v>104</v>
      </c>
      <c r="I4584" t="s">
        <v>105</v>
      </c>
    </row>
    <row r="4585" spans="1:9" x14ac:dyDescent="0.3">
      <c r="A4585">
        <v>1197831</v>
      </c>
      <c r="B4585" s="16">
        <v>44335</v>
      </c>
      <c r="C4585" t="s">
        <v>22</v>
      </c>
      <c r="D4585">
        <v>160</v>
      </c>
      <c r="E4585">
        <v>6080</v>
      </c>
      <c r="F4585">
        <v>2857.6</v>
      </c>
      <c r="G4585" t="s">
        <v>27</v>
      </c>
      <c r="H4585" t="s">
        <v>55</v>
      </c>
      <c r="I4585" t="s">
        <v>56</v>
      </c>
    </row>
    <row r="4586" spans="1:9" x14ac:dyDescent="0.3">
      <c r="A4586">
        <v>1197831</v>
      </c>
      <c r="B4586" s="16">
        <v>44335</v>
      </c>
      <c r="C4586" t="s">
        <v>22</v>
      </c>
      <c r="D4586">
        <v>140</v>
      </c>
      <c r="E4586">
        <v>7000</v>
      </c>
      <c r="F4586">
        <v>3500</v>
      </c>
      <c r="G4586" t="s">
        <v>27</v>
      </c>
      <c r="H4586" t="s">
        <v>55</v>
      </c>
      <c r="I4586" t="s">
        <v>56</v>
      </c>
    </row>
    <row r="4587" spans="1:9" x14ac:dyDescent="0.3">
      <c r="A4587">
        <v>1185732</v>
      </c>
      <c r="B4587" s="16">
        <v>44335</v>
      </c>
      <c r="C4587" t="s">
        <v>17</v>
      </c>
      <c r="D4587">
        <v>180</v>
      </c>
      <c r="E4587">
        <v>7020</v>
      </c>
      <c r="F4587">
        <v>3580.2000000000003</v>
      </c>
      <c r="G4587" t="s">
        <v>36</v>
      </c>
      <c r="H4587" t="s">
        <v>76</v>
      </c>
      <c r="I4587" t="s">
        <v>77</v>
      </c>
    </row>
    <row r="4588" spans="1:9" x14ac:dyDescent="0.3">
      <c r="A4588">
        <v>1185733</v>
      </c>
      <c r="B4588" s="16">
        <v>44335</v>
      </c>
      <c r="C4588" t="s">
        <v>17</v>
      </c>
      <c r="D4588">
        <v>181</v>
      </c>
      <c r="E4588">
        <v>7059</v>
      </c>
      <c r="F4588">
        <v>3811.86</v>
      </c>
      <c r="G4588" t="s">
        <v>27</v>
      </c>
      <c r="H4588" t="s">
        <v>102</v>
      </c>
      <c r="I4588" t="s">
        <v>103</v>
      </c>
    </row>
    <row r="4589" spans="1:9" x14ac:dyDescent="0.3">
      <c r="A4589">
        <v>1189833</v>
      </c>
      <c r="B4589" s="16">
        <v>44335</v>
      </c>
      <c r="C4589" t="s">
        <v>17</v>
      </c>
      <c r="D4589">
        <v>272</v>
      </c>
      <c r="E4589">
        <v>10880</v>
      </c>
      <c r="F4589">
        <v>5004.8</v>
      </c>
      <c r="G4589" t="s">
        <v>31</v>
      </c>
      <c r="H4589" t="s">
        <v>32</v>
      </c>
      <c r="I4589" t="s">
        <v>35</v>
      </c>
    </row>
    <row r="4590" spans="1:9" x14ac:dyDescent="0.3">
      <c r="A4590">
        <v>1189833</v>
      </c>
      <c r="B4590" s="16">
        <v>44335</v>
      </c>
      <c r="C4590" t="s">
        <v>17</v>
      </c>
      <c r="D4590">
        <v>231</v>
      </c>
      <c r="E4590">
        <v>11319</v>
      </c>
      <c r="F4590">
        <v>5659.5</v>
      </c>
      <c r="G4590" t="s">
        <v>31</v>
      </c>
      <c r="H4590" t="s">
        <v>32</v>
      </c>
      <c r="I4590" t="s">
        <v>35</v>
      </c>
    </row>
    <row r="4591" spans="1:9" x14ac:dyDescent="0.3">
      <c r="A4591">
        <v>1185732</v>
      </c>
      <c r="B4591" s="16">
        <v>44335</v>
      </c>
      <c r="C4591" t="s">
        <v>21</v>
      </c>
      <c r="D4591">
        <v>225</v>
      </c>
      <c r="E4591">
        <v>67500.000000000015</v>
      </c>
      <c r="F4591">
        <v>27000.000000000007</v>
      </c>
      <c r="G4591" t="s">
        <v>36</v>
      </c>
      <c r="H4591" t="s">
        <v>76</v>
      </c>
      <c r="I4591" t="s">
        <v>77</v>
      </c>
    </row>
    <row r="4592" spans="1:9" x14ac:dyDescent="0.3">
      <c r="A4592">
        <v>1128299</v>
      </c>
      <c r="B4592" s="16">
        <v>44335</v>
      </c>
      <c r="C4592" t="s">
        <v>21</v>
      </c>
      <c r="D4592">
        <v>225</v>
      </c>
      <c r="E4592">
        <v>78750</v>
      </c>
      <c r="F4592">
        <v>31500</v>
      </c>
      <c r="G4592" t="s">
        <v>27</v>
      </c>
      <c r="H4592" t="s">
        <v>104</v>
      </c>
      <c r="I4592" t="s">
        <v>105</v>
      </c>
    </row>
    <row r="4593" spans="1:9" x14ac:dyDescent="0.3">
      <c r="A4593">
        <v>1185732</v>
      </c>
      <c r="B4593" s="16">
        <v>44335</v>
      </c>
      <c r="C4593" t="s">
        <v>20</v>
      </c>
      <c r="D4593">
        <v>300</v>
      </c>
      <c r="E4593">
        <v>90000.000000000015</v>
      </c>
      <c r="F4593">
        <v>31500.000000000004</v>
      </c>
      <c r="G4593" t="s">
        <v>36</v>
      </c>
      <c r="H4593" t="s">
        <v>76</v>
      </c>
      <c r="I4593" t="s">
        <v>77</v>
      </c>
    </row>
    <row r="4594" spans="1:9" x14ac:dyDescent="0.3">
      <c r="A4594">
        <v>1128299</v>
      </c>
      <c r="B4594" s="16">
        <v>44335</v>
      </c>
      <c r="C4594" t="s">
        <v>20</v>
      </c>
      <c r="D4594">
        <v>275</v>
      </c>
      <c r="E4594">
        <v>96250</v>
      </c>
      <c r="F4594">
        <v>38500</v>
      </c>
      <c r="G4594" t="s">
        <v>27</v>
      </c>
      <c r="H4594" t="s">
        <v>104</v>
      </c>
      <c r="I4594" t="s">
        <v>105</v>
      </c>
    </row>
    <row r="4595" spans="1:9" x14ac:dyDescent="0.3">
      <c r="A4595">
        <v>1185733</v>
      </c>
      <c r="B4595" s="16">
        <v>44335</v>
      </c>
      <c r="C4595" t="s">
        <v>21</v>
      </c>
      <c r="D4595">
        <v>300</v>
      </c>
      <c r="E4595">
        <v>105000</v>
      </c>
      <c r="F4595">
        <v>42000</v>
      </c>
      <c r="G4595" t="s">
        <v>27</v>
      </c>
      <c r="H4595" t="s">
        <v>102</v>
      </c>
      <c r="I4595" t="s">
        <v>103</v>
      </c>
    </row>
    <row r="4596" spans="1:9" x14ac:dyDescent="0.3">
      <c r="A4596">
        <v>1128299</v>
      </c>
      <c r="B4596" s="16">
        <v>44335</v>
      </c>
      <c r="C4596" t="s">
        <v>22</v>
      </c>
      <c r="D4596">
        <v>250</v>
      </c>
      <c r="E4596">
        <v>112499.99999999999</v>
      </c>
      <c r="F4596">
        <v>39374.999999999993</v>
      </c>
      <c r="G4596" t="s">
        <v>36</v>
      </c>
      <c r="H4596" t="s">
        <v>76</v>
      </c>
      <c r="I4596" t="s">
        <v>77</v>
      </c>
    </row>
    <row r="4597" spans="1:9" x14ac:dyDescent="0.3">
      <c r="A4597">
        <v>1185732</v>
      </c>
      <c r="B4597" s="16">
        <v>44335</v>
      </c>
      <c r="C4597" t="s">
        <v>22</v>
      </c>
      <c r="D4597">
        <v>250</v>
      </c>
      <c r="E4597">
        <v>112499.99999999999</v>
      </c>
      <c r="F4597">
        <v>39374.999999999993</v>
      </c>
      <c r="G4597" t="s">
        <v>27</v>
      </c>
      <c r="H4597" t="s">
        <v>104</v>
      </c>
      <c r="I4597" t="s">
        <v>105</v>
      </c>
    </row>
    <row r="4598" spans="1:9" x14ac:dyDescent="0.3">
      <c r="A4598">
        <v>1185732</v>
      </c>
      <c r="B4598" s="16">
        <v>44335</v>
      </c>
      <c r="C4598" t="s">
        <v>19</v>
      </c>
      <c r="D4598">
        <v>325</v>
      </c>
      <c r="E4598">
        <v>113750.00000000003</v>
      </c>
      <c r="F4598">
        <v>39812.500000000007</v>
      </c>
      <c r="G4598" t="s">
        <v>36</v>
      </c>
      <c r="H4598" t="s">
        <v>76</v>
      </c>
      <c r="I4598" t="s">
        <v>77</v>
      </c>
    </row>
    <row r="4599" spans="1:9" x14ac:dyDescent="0.3">
      <c r="A4599">
        <v>1128299</v>
      </c>
      <c r="B4599" s="16">
        <v>44335</v>
      </c>
      <c r="C4599" t="s">
        <v>19</v>
      </c>
      <c r="D4599">
        <v>300</v>
      </c>
      <c r="E4599">
        <v>120000</v>
      </c>
      <c r="F4599">
        <v>42000</v>
      </c>
      <c r="G4599" t="s">
        <v>27</v>
      </c>
      <c r="H4599" t="s">
        <v>104</v>
      </c>
      <c r="I4599" t="s">
        <v>105</v>
      </c>
    </row>
    <row r="4600" spans="1:9" x14ac:dyDescent="0.3">
      <c r="A4600">
        <v>1185733</v>
      </c>
      <c r="B4600" s="16">
        <v>44335</v>
      </c>
      <c r="C4600" t="s">
        <v>20</v>
      </c>
      <c r="D4600">
        <v>350</v>
      </c>
      <c r="E4600">
        <v>122500</v>
      </c>
      <c r="F4600">
        <v>49000</v>
      </c>
      <c r="G4600" t="s">
        <v>27</v>
      </c>
      <c r="H4600" t="s">
        <v>102</v>
      </c>
      <c r="I4600" t="s">
        <v>103</v>
      </c>
    </row>
    <row r="4601" spans="1:9" x14ac:dyDescent="0.3">
      <c r="A4601">
        <v>1185733</v>
      </c>
      <c r="B4601" s="16">
        <v>44335</v>
      </c>
      <c r="C4601" t="s">
        <v>22</v>
      </c>
      <c r="D4601">
        <v>325</v>
      </c>
      <c r="E4601">
        <v>146249.99999999997</v>
      </c>
      <c r="F4601">
        <v>51187.499999999985</v>
      </c>
      <c r="G4601" t="s">
        <v>27</v>
      </c>
      <c r="H4601" t="s">
        <v>102</v>
      </c>
      <c r="I4601" t="s">
        <v>103</v>
      </c>
    </row>
    <row r="4602" spans="1:9" x14ac:dyDescent="0.3">
      <c r="A4602">
        <v>1185733</v>
      </c>
      <c r="B4602" s="16">
        <v>44335</v>
      </c>
      <c r="C4602" t="s">
        <v>19</v>
      </c>
      <c r="D4602">
        <v>375</v>
      </c>
      <c r="E4602">
        <v>150000</v>
      </c>
      <c r="F4602">
        <v>52500</v>
      </c>
      <c r="G4602" t="s">
        <v>27</v>
      </c>
      <c r="H4602" t="s">
        <v>102</v>
      </c>
      <c r="I4602" t="s">
        <v>103</v>
      </c>
    </row>
    <row r="4603" spans="1:9" x14ac:dyDescent="0.3">
      <c r="A4603">
        <v>1128299</v>
      </c>
      <c r="B4603" s="16">
        <v>44335</v>
      </c>
      <c r="C4603" t="s">
        <v>23</v>
      </c>
      <c r="D4603">
        <v>350</v>
      </c>
      <c r="E4603">
        <v>157499.99999999997</v>
      </c>
      <c r="F4603">
        <v>62999.999999999993</v>
      </c>
      <c r="G4603" t="s">
        <v>27</v>
      </c>
      <c r="H4603" t="s">
        <v>104</v>
      </c>
      <c r="I4603" t="s">
        <v>105</v>
      </c>
    </row>
    <row r="4604" spans="1:9" x14ac:dyDescent="0.3">
      <c r="A4604">
        <v>1185732</v>
      </c>
      <c r="B4604" s="16">
        <v>44335</v>
      </c>
      <c r="C4604" t="s">
        <v>23</v>
      </c>
      <c r="D4604">
        <v>350</v>
      </c>
      <c r="E4604">
        <v>174999.99999999997</v>
      </c>
      <c r="F4604">
        <v>87499.999999999985</v>
      </c>
      <c r="G4604" t="s">
        <v>36</v>
      </c>
      <c r="H4604" t="s">
        <v>76</v>
      </c>
      <c r="I4604" t="s">
        <v>77</v>
      </c>
    </row>
    <row r="4605" spans="1:9" x14ac:dyDescent="0.3">
      <c r="A4605">
        <v>1185733</v>
      </c>
      <c r="B4605" s="16">
        <v>44335</v>
      </c>
      <c r="C4605" t="s">
        <v>23</v>
      </c>
      <c r="D4605">
        <v>425</v>
      </c>
      <c r="E4605">
        <v>191249.99999999997</v>
      </c>
      <c r="F4605">
        <v>76499.999999999985</v>
      </c>
      <c r="G4605" t="s">
        <v>27</v>
      </c>
      <c r="H4605" t="s">
        <v>102</v>
      </c>
      <c r="I4605" t="s">
        <v>103</v>
      </c>
    </row>
    <row r="4606" spans="1:9" x14ac:dyDescent="0.3">
      <c r="A4606">
        <v>1128299</v>
      </c>
      <c r="B4606" s="16">
        <v>44335</v>
      </c>
      <c r="C4606" t="s">
        <v>17</v>
      </c>
      <c r="D4606">
        <v>595</v>
      </c>
      <c r="E4606">
        <v>238000</v>
      </c>
      <c r="F4606">
        <v>95200</v>
      </c>
      <c r="G4606" t="s">
        <v>27</v>
      </c>
      <c r="H4606" t="s">
        <v>104</v>
      </c>
      <c r="I4606" t="s">
        <v>105</v>
      </c>
    </row>
    <row r="4607" spans="1:9" x14ac:dyDescent="0.3">
      <c r="A4607">
        <v>1185732</v>
      </c>
      <c r="B4607" s="16">
        <v>44335</v>
      </c>
      <c r="C4607" t="s">
        <v>17</v>
      </c>
      <c r="D4607">
        <v>620</v>
      </c>
      <c r="E4607">
        <v>248000</v>
      </c>
      <c r="F4607">
        <v>99200</v>
      </c>
      <c r="G4607" t="s">
        <v>36</v>
      </c>
      <c r="H4607" t="s">
        <v>76</v>
      </c>
      <c r="I4607" t="s">
        <v>77</v>
      </c>
    </row>
    <row r="4608" spans="1:9" x14ac:dyDescent="0.3">
      <c r="A4608">
        <v>1185733</v>
      </c>
      <c r="B4608" s="16">
        <v>44335</v>
      </c>
      <c r="C4608" t="s">
        <v>17</v>
      </c>
      <c r="D4608">
        <v>670</v>
      </c>
      <c r="E4608">
        <v>268000</v>
      </c>
      <c r="F4608">
        <v>107200</v>
      </c>
      <c r="G4608" t="s">
        <v>27</v>
      </c>
      <c r="H4608" t="s">
        <v>102</v>
      </c>
      <c r="I4608" t="s">
        <v>103</v>
      </c>
    </row>
    <row r="4609" spans="1:9" x14ac:dyDescent="0.3">
      <c r="A4609">
        <v>1197831</v>
      </c>
      <c r="B4609" s="16">
        <v>44335</v>
      </c>
      <c r="C4609" t="s">
        <v>22</v>
      </c>
      <c r="D4609">
        <v>500</v>
      </c>
      <c r="E4609">
        <v>274999.99999999994</v>
      </c>
      <c r="F4609">
        <v>109999.99999999997</v>
      </c>
      <c r="G4609" t="s">
        <v>27</v>
      </c>
      <c r="H4609" t="s">
        <v>55</v>
      </c>
      <c r="I4609" t="s">
        <v>56</v>
      </c>
    </row>
    <row r="4610" spans="1:9" x14ac:dyDescent="0.3">
      <c r="A4610">
        <v>1189833</v>
      </c>
      <c r="B4610" s="16">
        <v>44335</v>
      </c>
      <c r="C4610" t="s">
        <v>17</v>
      </c>
      <c r="D4610">
        <v>825</v>
      </c>
      <c r="E4610">
        <v>412500</v>
      </c>
      <c r="F4610">
        <v>165000</v>
      </c>
      <c r="G4610" t="s">
        <v>31</v>
      </c>
      <c r="H4610" t="s">
        <v>32</v>
      </c>
      <c r="I4610" t="s">
        <v>35</v>
      </c>
    </row>
    <row r="4611" spans="1:9" x14ac:dyDescent="0.3">
      <c r="A4611">
        <v>1128299</v>
      </c>
      <c r="B4611" s="16">
        <v>44336</v>
      </c>
      <c r="C4611" t="s">
        <v>21</v>
      </c>
      <c r="D4611">
        <v>30</v>
      </c>
      <c r="E4611">
        <v>1110</v>
      </c>
      <c r="F4611">
        <v>532.79999999999995</v>
      </c>
      <c r="G4611" t="s">
        <v>15</v>
      </c>
      <c r="H4611" t="s">
        <v>119</v>
      </c>
      <c r="I4611" t="s">
        <v>120</v>
      </c>
    </row>
    <row r="4612" spans="1:9" x14ac:dyDescent="0.3">
      <c r="A4612">
        <v>1128299</v>
      </c>
      <c r="B4612" s="16">
        <v>44336</v>
      </c>
      <c r="C4612" t="s">
        <v>20</v>
      </c>
      <c r="D4612">
        <v>38</v>
      </c>
      <c r="E4612">
        <v>1368</v>
      </c>
      <c r="F4612">
        <v>656.64</v>
      </c>
      <c r="G4612" t="s">
        <v>15</v>
      </c>
      <c r="H4612" t="s">
        <v>119</v>
      </c>
      <c r="I4612" t="s">
        <v>120</v>
      </c>
    </row>
    <row r="4613" spans="1:9" x14ac:dyDescent="0.3">
      <c r="A4613">
        <v>1128299</v>
      </c>
      <c r="B4613" s="16">
        <v>44336</v>
      </c>
      <c r="C4613" t="s">
        <v>22</v>
      </c>
      <c r="D4613">
        <v>36</v>
      </c>
      <c r="E4613">
        <v>1764</v>
      </c>
      <c r="F4613">
        <v>740.88</v>
      </c>
      <c r="G4613" t="s">
        <v>15</v>
      </c>
      <c r="H4613" t="s">
        <v>119</v>
      </c>
      <c r="I4613" t="s">
        <v>120</v>
      </c>
    </row>
    <row r="4614" spans="1:9" x14ac:dyDescent="0.3">
      <c r="A4614">
        <v>1128299</v>
      </c>
      <c r="B4614" s="16">
        <v>44336</v>
      </c>
      <c r="C4614" t="s">
        <v>19</v>
      </c>
      <c r="D4614">
        <v>47</v>
      </c>
      <c r="E4614">
        <v>1974</v>
      </c>
      <c r="F4614">
        <v>908.04</v>
      </c>
      <c r="G4614" t="s">
        <v>15</v>
      </c>
      <c r="H4614" t="s">
        <v>119</v>
      </c>
      <c r="I4614" t="s">
        <v>120</v>
      </c>
    </row>
    <row r="4615" spans="1:9" x14ac:dyDescent="0.3">
      <c r="A4615">
        <v>1185731</v>
      </c>
      <c r="B4615" s="16">
        <v>44336</v>
      </c>
      <c r="C4615" t="s">
        <v>21</v>
      </c>
      <c r="D4615">
        <v>63</v>
      </c>
      <c r="E4615">
        <v>3213</v>
      </c>
      <c r="F4615">
        <v>1220.94</v>
      </c>
      <c r="G4615" t="s">
        <v>31</v>
      </c>
      <c r="H4615" t="s">
        <v>64</v>
      </c>
      <c r="I4615" t="s">
        <v>65</v>
      </c>
    </row>
    <row r="4616" spans="1:9" x14ac:dyDescent="0.3">
      <c r="A4616">
        <v>1128299</v>
      </c>
      <c r="B4616" s="16">
        <v>44336</v>
      </c>
      <c r="C4616" t="s">
        <v>23</v>
      </c>
      <c r="D4616">
        <v>63</v>
      </c>
      <c r="E4616">
        <v>3276</v>
      </c>
      <c r="F4616">
        <v>1343.1599999999999</v>
      </c>
      <c r="G4616" t="s">
        <v>15</v>
      </c>
      <c r="H4616" t="s">
        <v>119</v>
      </c>
      <c r="I4616" t="s">
        <v>120</v>
      </c>
    </row>
    <row r="4617" spans="1:9" x14ac:dyDescent="0.3">
      <c r="A4617">
        <v>1185731</v>
      </c>
      <c r="B4617" s="16">
        <v>44336</v>
      </c>
      <c r="C4617" t="s">
        <v>19</v>
      </c>
      <c r="D4617">
        <v>72</v>
      </c>
      <c r="E4617">
        <v>4032</v>
      </c>
      <c r="F4617">
        <v>1814.4000000000003</v>
      </c>
      <c r="G4617" t="s">
        <v>31</v>
      </c>
      <c r="H4617" t="s">
        <v>64</v>
      </c>
      <c r="I4617" t="s">
        <v>65</v>
      </c>
    </row>
    <row r="4618" spans="1:9" x14ac:dyDescent="0.3">
      <c r="A4618">
        <v>1185731</v>
      </c>
      <c r="B4618" s="16">
        <v>44336</v>
      </c>
      <c r="C4618" t="s">
        <v>22</v>
      </c>
      <c r="D4618">
        <v>69</v>
      </c>
      <c r="E4618">
        <v>4278</v>
      </c>
      <c r="F4618">
        <v>1625.64</v>
      </c>
      <c r="G4618" t="s">
        <v>31</v>
      </c>
      <c r="H4618" t="s">
        <v>64</v>
      </c>
      <c r="I4618" t="s">
        <v>65</v>
      </c>
    </row>
    <row r="4619" spans="1:9" x14ac:dyDescent="0.3">
      <c r="A4619">
        <v>1185731</v>
      </c>
      <c r="B4619" s="16">
        <v>44336</v>
      </c>
      <c r="C4619" t="s">
        <v>20</v>
      </c>
      <c r="D4619">
        <v>84</v>
      </c>
      <c r="E4619">
        <v>4452</v>
      </c>
      <c r="F4619">
        <v>1780.8000000000002</v>
      </c>
      <c r="G4619" t="s">
        <v>31</v>
      </c>
      <c r="H4619" t="s">
        <v>64</v>
      </c>
      <c r="I4619" t="s">
        <v>65</v>
      </c>
    </row>
    <row r="4620" spans="1:9" x14ac:dyDescent="0.3">
      <c r="A4620">
        <v>1128299</v>
      </c>
      <c r="B4620" s="16">
        <v>44336</v>
      </c>
      <c r="C4620" t="s">
        <v>17</v>
      </c>
      <c r="D4620">
        <v>118</v>
      </c>
      <c r="E4620">
        <v>5782</v>
      </c>
      <c r="F4620">
        <v>3006.6400000000003</v>
      </c>
      <c r="G4620" t="s">
        <v>15</v>
      </c>
      <c r="H4620" t="s">
        <v>119</v>
      </c>
      <c r="I4620" t="s">
        <v>120</v>
      </c>
    </row>
    <row r="4621" spans="1:9" x14ac:dyDescent="0.3">
      <c r="A4621">
        <v>1185731</v>
      </c>
      <c r="B4621" s="16">
        <v>44336</v>
      </c>
      <c r="C4621" t="s">
        <v>23</v>
      </c>
      <c r="D4621">
        <v>100</v>
      </c>
      <c r="E4621">
        <v>6700</v>
      </c>
      <c r="F4621">
        <v>2747</v>
      </c>
      <c r="G4621" t="s">
        <v>31</v>
      </c>
      <c r="H4621" t="s">
        <v>64</v>
      </c>
      <c r="I4621" t="s">
        <v>65</v>
      </c>
    </row>
    <row r="4622" spans="1:9" x14ac:dyDescent="0.3">
      <c r="A4622">
        <v>1185731</v>
      </c>
      <c r="B4622" s="16">
        <v>44336</v>
      </c>
      <c r="C4622" t="s">
        <v>17</v>
      </c>
      <c r="D4622">
        <v>160</v>
      </c>
      <c r="E4622">
        <v>9440</v>
      </c>
      <c r="F4622">
        <v>4720</v>
      </c>
      <c r="G4622" t="s">
        <v>31</v>
      </c>
      <c r="H4622" t="s">
        <v>64</v>
      </c>
      <c r="I4622" t="s">
        <v>65</v>
      </c>
    </row>
    <row r="4623" spans="1:9" x14ac:dyDescent="0.3">
      <c r="A4623">
        <v>1197831</v>
      </c>
      <c r="B4623" s="16">
        <v>44336</v>
      </c>
      <c r="C4623" t="s">
        <v>23</v>
      </c>
      <c r="D4623">
        <v>225</v>
      </c>
      <c r="E4623">
        <v>11025</v>
      </c>
      <c r="F4623">
        <v>6945.7500000000009</v>
      </c>
      <c r="G4623" t="s">
        <v>27</v>
      </c>
      <c r="H4623" t="s">
        <v>55</v>
      </c>
      <c r="I4623" t="s">
        <v>56</v>
      </c>
    </row>
    <row r="4624" spans="1:9" x14ac:dyDescent="0.3">
      <c r="A4624">
        <v>1189833</v>
      </c>
      <c r="B4624" s="16">
        <v>44336</v>
      </c>
      <c r="C4624" t="s">
        <v>19</v>
      </c>
      <c r="D4624">
        <v>264</v>
      </c>
      <c r="E4624">
        <v>11088</v>
      </c>
      <c r="F4624">
        <v>3326.4</v>
      </c>
      <c r="G4624" t="s">
        <v>31</v>
      </c>
      <c r="H4624" t="s">
        <v>32</v>
      </c>
      <c r="I4624" t="s">
        <v>35</v>
      </c>
    </row>
    <row r="4625" spans="1:9" x14ac:dyDescent="0.3">
      <c r="A4625">
        <v>1189833</v>
      </c>
      <c r="B4625" s="16">
        <v>44336</v>
      </c>
      <c r="C4625" t="s">
        <v>19</v>
      </c>
      <c r="D4625">
        <v>215</v>
      </c>
      <c r="E4625">
        <v>11610</v>
      </c>
      <c r="F4625">
        <v>4411.8</v>
      </c>
      <c r="G4625" t="s">
        <v>31</v>
      </c>
      <c r="H4625" t="s">
        <v>32</v>
      </c>
      <c r="I4625" t="s">
        <v>35</v>
      </c>
    </row>
    <row r="4626" spans="1:9" x14ac:dyDescent="0.3">
      <c r="A4626">
        <v>1197831</v>
      </c>
      <c r="B4626" s="16">
        <v>44336</v>
      </c>
      <c r="C4626" t="s">
        <v>23</v>
      </c>
      <c r="D4626">
        <v>225</v>
      </c>
      <c r="E4626">
        <v>13725</v>
      </c>
      <c r="F4626">
        <v>10156.500000000002</v>
      </c>
      <c r="G4626" t="s">
        <v>27</v>
      </c>
      <c r="H4626" t="s">
        <v>55</v>
      </c>
      <c r="I4626" t="s">
        <v>56</v>
      </c>
    </row>
    <row r="4627" spans="1:9" x14ac:dyDescent="0.3">
      <c r="A4627">
        <v>1128299</v>
      </c>
      <c r="B4627" s="16">
        <v>44336</v>
      </c>
      <c r="C4627" t="s">
        <v>21</v>
      </c>
      <c r="D4627">
        <v>100</v>
      </c>
      <c r="E4627">
        <v>40000</v>
      </c>
      <c r="F4627">
        <v>14000</v>
      </c>
      <c r="G4627" t="s">
        <v>15</v>
      </c>
      <c r="H4627" t="s">
        <v>119</v>
      </c>
      <c r="I4627" t="s">
        <v>120</v>
      </c>
    </row>
    <row r="4628" spans="1:9" x14ac:dyDescent="0.3">
      <c r="A4628">
        <v>1128299</v>
      </c>
      <c r="B4628" s="16">
        <v>44336</v>
      </c>
      <c r="C4628" t="s">
        <v>20</v>
      </c>
      <c r="D4628">
        <v>150</v>
      </c>
      <c r="E4628">
        <v>60000</v>
      </c>
      <c r="F4628">
        <v>21000</v>
      </c>
      <c r="G4628" t="s">
        <v>15</v>
      </c>
      <c r="H4628" t="s">
        <v>119</v>
      </c>
      <c r="I4628" t="s">
        <v>120</v>
      </c>
    </row>
    <row r="4629" spans="1:9" x14ac:dyDescent="0.3">
      <c r="A4629">
        <v>1128299</v>
      </c>
      <c r="B4629" s="16">
        <v>44336</v>
      </c>
      <c r="C4629" t="s">
        <v>22</v>
      </c>
      <c r="D4629">
        <v>125</v>
      </c>
      <c r="E4629">
        <v>62499.999999999993</v>
      </c>
      <c r="F4629">
        <v>18749.999999999996</v>
      </c>
      <c r="G4629" t="s">
        <v>15</v>
      </c>
      <c r="H4629" t="s">
        <v>119</v>
      </c>
      <c r="I4629" t="s">
        <v>120</v>
      </c>
    </row>
    <row r="4630" spans="1:9" x14ac:dyDescent="0.3">
      <c r="A4630">
        <v>1128299</v>
      </c>
      <c r="B4630" s="16">
        <v>44336</v>
      </c>
      <c r="C4630" t="s">
        <v>19</v>
      </c>
      <c r="D4630">
        <v>175</v>
      </c>
      <c r="E4630">
        <v>78750</v>
      </c>
      <c r="F4630">
        <v>27562.5</v>
      </c>
      <c r="G4630" t="s">
        <v>15</v>
      </c>
      <c r="H4630" t="s">
        <v>119</v>
      </c>
      <c r="I4630" t="s">
        <v>120</v>
      </c>
    </row>
    <row r="4631" spans="1:9" x14ac:dyDescent="0.3">
      <c r="A4631">
        <v>1128299</v>
      </c>
      <c r="B4631" s="16">
        <v>44336</v>
      </c>
      <c r="C4631" t="s">
        <v>23</v>
      </c>
      <c r="D4631">
        <v>250</v>
      </c>
      <c r="E4631">
        <v>137499.99999999997</v>
      </c>
      <c r="F4631">
        <v>41249.999999999993</v>
      </c>
      <c r="G4631" t="s">
        <v>15</v>
      </c>
      <c r="H4631" t="s">
        <v>119</v>
      </c>
      <c r="I4631" t="s">
        <v>120</v>
      </c>
    </row>
    <row r="4632" spans="1:9" x14ac:dyDescent="0.3">
      <c r="A4632">
        <v>1185731</v>
      </c>
      <c r="B4632" s="16">
        <v>44336</v>
      </c>
      <c r="C4632" t="s">
        <v>21</v>
      </c>
      <c r="D4632">
        <v>250</v>
      </c>
      <c r="E4632">
        <v>137500.00000000003</v>
      </c>
      <c r="F4632">
        <v>34375.000000000007</v>
      </c>
      <c r="G4632" t="s">
        <v>31</v>
      </c>
      <c r="H4632" t="s">
        <v>64</v>
      </c>
      <c r="I4632" t="s">
        <v>65</v>
      </c>
    </row>
    <row r="4633" spans="1:9" x14ac:dyDescent="0.3">
      <c r="A4633">
        <v>1185731</v>
      </c>
      <c r="B4633" s="16">
        <v>44336</v>
      </c>
      <c r="C4633" t="s">
        <v>19</v>
      </c>
      <c r="D4633">
        <v>275</v>
      </c>
      <c r="E4633">
        <v>165000.00000000003</v>
      </c>
      <c r="F4633">
        <v>57750.000000000015</v>
      </c>
      <c r="G4633" t="s">
        <v>31</v>
      </c>
      <c r="H4633" t="s">
        <v>64</v>
      </c>
      <c r="I4633" t="s">
        <v>65</v>
      </c>
    </row>
    <row r="4634" spans="1:9" x14ac:dyDescent="0.3">
      <c r="A4634">
        <v>1185731</v>
      </c>
      <c r="B4634" s="16">
        <v>44336</v>
      </c>
      <c r="C4634" t="s">
        <v>20</v>
      </c>
      <c r="D4634">
        <v>300</v>
      </c>
      <c r="E4634">
        <v>165000.00000000003</v>
      </c>
      <c r="F4634">
        <v>41250.000000000007</v>
      </c>
      <c r="G4634" t="s">
        <v>31</v>
      </c>
      <c r="H4634" t="s">
        <v>64</v>
      </c>
      <c r="I4634" t="s">
        <v>65</v>
      </c>
    </row>
    <row r="4635" spans="1:9" x14ac:dyDescent="0.3">
      <c r="A4635">
        <v>1185731</v>
      </c>
      <c r="B4635" s="16">
        <v>44336</v>
      </c>
      <c r="C4635" t="s">
        <v>22</v>
      </c>
      <c r="D4635">
        <v>275</v>
      </c>
      <c r="E4635">
        <v>178750</v>
      </c>
      <c r="F4635">
        <v>44687.5</v>
      </c>
      <c r="G4635" t="s">
        <v>31</v>
      </c>
      <c r="H4635" t="s">
        <v>64</v>
      </c>
      <c r="I4635" t="s">
        <v>65</v>
      </c>
    </row>
    <row r="4636" spans="1:9" x14ac:dyDescent="0.3">
      <c r="A4636">
        <v>1128299</v>
      </c>
      <c r="B4636" s="16">
        <v>44336</v>
      </c>
      <c r="C4636" t="s">
        <v>17</v>
      </c>
      <c r="D4636">
        <v>470</v>
      </c>
      <c r="E4636">
        <v>234999.99999999997</v>
      </c>
      <c r="F4636">
        <v>94000</v>
      </c>
      <c r="G4636" t="s">
        <v>15</v>
      </c>
      <c r="H4636" t="s">
        <v>119</v>
      </c>
      <c r="I4636" t="s">
        <v>120</v>
      </c>
    </row>
    <row r="4637" spans="1:9" x14ac:dyDescent="0.3">
      <c r="A4637">
        <v>1185731</v>
      </c>
      <c r="B4637" s="16">
        <v>44336</v>
      </c>
      <c r="C4637" t="s">
        <v>23</v>
      </c>
      <c r="D4637">
        <v>400</v>
      </c>
      <c r="E4637">
        <v>280000</v>
      </c>
      <c r="F4637">
        <v>84000</v>
      </c>
      <c r="G4637" t="s">
        <v>31</v>
      </c>
      <c r="H4637" t="s">
        <v>64</v>
      </c>
      <c r="I4637" t="s">
        <v>65</v>
      </c>
    </row>
    <row r="4638" spans="1:9" x14ac:dyDescent="0.3">
      <c r="A4638">
        <v>1185731</v>
      </c>
      <c r="B4638" s="16">
        <v>44336</v>
      </c>
      <c r="C4638" t="s">
        <v>17</v>
      </c>
      <c r="D4638">
        <v>570</v>
      </c>
      <c r="E4638">
        <v>370500</v>
      </c>
      <c r="F4638">
        <v>129675.00000000001</v>
      </c>
      <c r="G4638" t="s">
        <v>31</v>
      </c>
      <c r="H4638" t="s">
        <v>64</v>
      </c>
      <c r="I4638" t="s">
        <v>65</v>
      </c>
    </row>
    <row r="4639" spans="1:9" x14ac:dyDescent="0.3">
      <c r="A4639">
        <v>1189833</v>
      </c>
      <c r="B4639" s="16">
        <v>44336</v>
      </c>
      <c r="C4639" t="s">
        <v>19</v>
      </c>
      <c r="D4639">
        <v>825</v>
      </c>
      <c r="E4639">
        <v>453750.00000000006</v>
      </c>
      <c r="F4639">
        <v>113437.50000000001</v>
      </c>
      <c r="G4639" t="s">
        <v>31</v>
      </c>
      <c r="H4639" t="s">
        <v>32</v>
      </c>
      <c r="I4639" t="s">
        <v>35</v>
      </c>
    </row>
    <row r="4640" spans="1:9" x14ac:dyDescent="0.3">
      <c r="A4640">
        <v>1197831</v>
      </c>
      <c r="B4640" s="16">
        <v>44336</v>
      </c>
      <c r="C4640" t="s">
        <v>23</v>
      </c>
      <c r="D4640">
        <v>750</v>
      </c>
      <c r="E4640">
        <v>487500</v>
      </c>
      <c r="F4640">
        <v>292500.00000000006</v>
      </c>
      <c r="G4640" t="s">
        <v>27</v>
      </c>
      <c r="H4640" t="s">
        <v>55</v>
      </c>
      <c r="I4640" t="s">
        <v>56</v>
      </c>
    </row>
    <row r="4641" spans="1:9" x14ac:dyDescent="0.3">
      <c r="A4641">
        <v>1185732</v>
      </c>
      <c r="B4641" s="16">
        <v>44337</v>
      </c>
      <c r="C4641" t="s">
        <v>17</v>
      </c>
      <c r="D4641">
        <v>140</v>
      </c>
      <c r="E4641">
        <v>3780</v>
      </c>
      <c r="F4641">
        <v>1663.2</v>
      </c>
      <c r="G4641" t="s">
        <v>27</v>
      </c>
      <c r="H4641" t="s">
        <v>55</v>
      </c>
      <c r="I4641" t="s">
        <v>56</v>
      </c>
    </row>
    <row r="4642" spans="1:9" x14ac:dyDescent="0.3">
      <c r="A4642">
        <v>1185732</v>
      </c>
      <c r="B4642" s="16">
        <v>44337</v>
      </c>
      <c r="C4642" t="s">
        <v>17</v>
      </c>
      <c r="D4642">
        <v>119</v>
      </c>
      <c r="E4642">
        <v>3808</v>
      </c>
      <c r="F4642">
        <v>1904</v>
      </c>
      <c r="G4642" t="s">
        <v>27</v>
      </c>
      <c r="H4642" t="s">
        <v>55</v>
      </c>
      <c r="I4642" t="s">
        <v>56</v>
      </c>
    </row>
    <row r="4643" spans="1:9" x14ac:dyDescent="0.3">
      <c r="A4643">
        <v>1189833</v>
      </c>
      <c r="B4643" s="16">
        <v>44337</v>
      </c>
      <c r="C4643" t="s">
        <v>20</v>
      </c>
      <c r="D4643">
        <v>223</v>
      </c>
      <c r="E4643">
        <v>7805</v>
      </c>
      <c r="F4643">
        <v>3590.3</v>
      </c>
      <c r="G4643" t="s">
        <v>31</v>
      </c>
      <c r="H4643" t="s">
        <v>32</v>
      </c>
      <c r="I4643" t="s">
        <v>35</v>
      </c>
    </row>
    <row r="4644" spans="1:9" x14ac:dyDescent="0.3">
      <c r="A4644">
        <v>1189833</v>
      </c>
      <c r="B4644" s="16">
        <v>44337</v>
      </c>
      <c r="C4644" t="s">
        <v>20</v>
      </c>
      <c r="D4644">
        <v>169</v>
      </c>
      <c r="E4644">
        <v>7943</v>
      </c>
      <c r="F4644">
        <v>3971.5</v>
      </c>
      <c r="G4644" t="s">
        <v>31</v>
      </c>
      <c r="H4644" t="s">
        <v>32</v>
      </c>
      <c r="I4644" t="s">
        <v>35</v>
      </c>
    </row>
    <row r="4645" spans="1:9" x14ac:dyDescent="0.3">
      <c r="A4645">
        <v>1185732</v>
      </c>
      <c r="B4645" s="16">
        <v>44337</v>
      </c>
      <c r="C4645" t="s">
        <v>17</v>
      </c>
      <c r="D4645">
        <v>425</v>
      </c>
      <c r="E4645">
        <v>148750</v>
      </c>
      <c r="F4645">
        <v>59500</v>
      </c>
      <c r="G4645" t="s">
        <v>27</v>
      </c>
      <c r="H4645" t="s">
        <v>55</v>
      </c>
      <c r="I4645" t="s">
        <v>56</v>
      </c>
    </row>
    <row r="4646" spans="1:9" x14ac:dyDescent="0.3">
      <c r="A4646">
        <v>1189833</v>
      </c>
      <c r="B4646" s="16">
        <v>44337</v>
      </c>
      <c r="C4646" t="s">
        <v>20</v>
      </c>
      <c r="D4646">
        <v>675</v>
      </c>
      <c r="E4646">
        <v>337500</v>
      </c>
      <c r="F4646">
        <v>135000</v>
      </c>
      <c r="G4646" t="s">
        <v>31</v>
      </c>
      <c r="H4646" t="s">
        <v>32</v>
      </c>
      <c r="I4646" t="s">
        <v>35</v>
      </c>
    </row>
    <row r="4647" spans="1:9" x14ac:dyDescent="0.3">
      <c r="A4647">
        <v>1185732</v>
      </c>
      <c r="B4647" s="16">
        <v>44338</v>
      </c>
      <c r="C4647" t="s">
        <v>19</v>
      </c>
      <c r="D4647">
        <v>70</v>
      </c>
      <c r="E4647">
        <v>1610</v>
      </c>
      <c r="F4647">
        <v>660.09999999999991</v>
      </c>
      <c r="G4647" t="s">
        <v>27</v>
      </c>
      <c r="H4647" t="s">
        <v>55</v>
      </c>
      <c r="I4647" t="s">
        <v>56</v>
      </c>
    </row>
    <row r="4648" spans="1:9" x14ac:dyDescent="0.3">
      <c r="A4648">
        <v>1185732</v>
      </c>
      <c r="B4648" s="16">
        <v>44338</v>
      </c>
      <c r="C4648" t="s">
        <v>19</v>
      </c>
      <c r="D4648">
        <v>56</v>
      </c>
      <c r="E4648">
        <v>1792</v>
      </c>
      <c r="F4648">
        <v>878.07999999999993</v>
      </c>
      <c r="G4648" t="s">
        <v>27</v>
      </c>
      <c r="H4648" t="s">
        <v>55</v>
      </c>
      <c r="I4648" t="s">
        <v>56</v>
      </c>
    </row>
    <row r="4649" spans="1:9" x14ac:dyDescent="0.3">
      <c r="A4649">
        <v>1189833</v>
      </c>
      <c r="B4649" s="16">
        <v>44338</v>
      </c>
      <c r="C4649" t="s">
        <v>21</v>
      </c>
      <c r="D4649">
        <v>221</v>
      </c>
      <c r="E4649">
        <v>7293</v>
      </c>
      <c r="F4649">
        <v>3063.06</v>
      </c>
      <c r="G4649" t="s">
        <v>31</v>
      </c>
      <c r="H4649" t="s">
        <v>32</v>
      </c>
      <c r="I4649" t="s">
        <v>35</v>
      </c>
    </row>
    <row r="4650" spans="1:9" x14ac:dyDescent="0.3">
      <c r="A4650">
        <v>1189833</v>
      </c>
      <c r="B4650" s="16">
        <v>44338</v>
      </c>
      <c r="C4650" t="s">
        <v>21</v>
      </c>
      <c r="D4650">
        <v>176</v>
      </c>
      <c r="E4650">
        <v>8272</v>
      </c>
      <c r="F4650">
        <v>3722.3999999999996</v>
      </c>
      <c r="G4650" t="s">
        <v>31</v>
      </c>
      <c r="H4650" t="s">
        <v>32</v>
      </c>
      <c r="I4650" t="s">
        <v>35</v>
      </c>
    </row>
    <row r="4651" spans="1:9" x14ac:dyDescent="0.3">
      <c r="A4651">
        <v>1185732</v>
      </c>
      <c r="B4651" s="16">
        <v>44338</v>
      </c>
      <c r="C4651" t="s">
        <v>19</v>
      </c>
      <c r="D4651">
        <v>225</v>
      </c>
      <c r="E4651">
        <v>78750</v>
      </c>
      <c r="F4651">
        <v>27562.5</v>
      </c>
      <c r="G4651" t="s">
        <v>27</v>
      </c>
      <c r="H4651" t="s">
        <v>55</v>
      </c>
      <c r="I4651" t="s">
        <v>56</v>
      </c>
    </row>
    <row r="4652" spans="1:9" x14ac:dyDescent="0.3">
      <c r="A4652">
        <v>1189833</v>
      </c>
      <c r="B4652" s="16">
        <v>44338</v>
      </c>
      <c r="C4652" t="s">
        <v>21</v>
      </c>
      <c r="D4652">
        <v>650</v>
      </c>
      <c r="E4652">
        <v>325000</v>
      </c>
      <c r="F4652">
        <v>113750</v>
      </c>
      <c r="G4652" t="s">
        <v>31</v>
      </c>
      <c r="H4652" t="s">
        <v>32</v>
      </c>
      <c r="I4652" t="s">
        <v>35</v>
      </c>
    </row>
    <row r="4653" spans="1:9" x14ac:dyDescent="0.3">
      <c r="A4653">
        <v>1185732</v>
      </c>
      <c r="B4653" s="16">
        <v>44339</v>
      </c>
      <c r="C4653" t="s">
        <v>20</v>
      </c>
      <c r="D4653">
        <v>74</v>
      </c>
      <c r="E4653">
        <v>1406</v>
      </c>
      <c r="F4653">
        <v>548.33999999999992</v>
      </c>
      <c r="G4653" t="s">
        <v>27</v>
      </c>
      <c r="H4653" t="s">
        <v>55</v>
      </c>
      <c r="I4653" t="s">
        <v>56</v>
      </c>
    </row>
    <row r="4654" spans="1:9" x14ac:dyDescent="0.3">
      <c r="A4654">
        <v>1185731</v>
      </c>
      <c r="B4654" s="16">
        <v>44339</v>
      </c>
      <c r="C4654" t="s">
        <v>21</v>
      </c>
      <c r="D4654">
        <v>38</v>
      </c>
      <c r="E4654">
        <v>1444</v>
      </c>
      <c r="F4654">
        <v>779.7600000000001</v>
      </c>
      <c r="G4654" t="s">
        <v>48</v>
      </c>
      <c r="H4654" t="s">
        <v>98</v>
      </c>
      <c r="I4654" t="s">
        <v>99</v>
      </c>
    </row>
    <row r="4655" spans="1:9" x14ac:dyDescent="0.3">
      <c r="A4655">
        <v>1185732</v>
      </c>
      <c r="B4655" s="16">
        <v>44339</v>
      </c>
      <c r="C4655" t="s">
        <v>20</v>
      </c>
      <c r="D4655">
        <v>65</v>
      </c>
      <c r="E4655">
        <v>1560</v>
      </c>
      <c r="F4655">
        <v>748.8</v>
      </c>
      <c r="G4655" t="s">
        <v>27</v>
      </c>
      <c r="H4655" t="s">
        <v>55</v>
      </c>
      <c r="I4655" t="s">
        <v>56</v>
      </c>
    </row>
    <row r="4656" spans="1:9" x14ac:dyDescent="0.3">
      <c r="A4656">
        <v>1185731</v>
      </c>
      <c r="B4656" s="16">
        <v>44339</v>
      </c>
      <c r="C4656" t="s">
        <v>22</v>
      </c>
      <c r="D4656">
        <v>42</v>
      </c>
      <c r="E4656">
        <v>1932</v>
      </c>
      <c r="F4656">
        <v>888.71999999999991</v>
      </c>
      <c r="G4656" t="s">
        <v>48</v>
      </c>
      <c r="H4656" t="s">
        <v>98</v>
      </c>
      <c r="I4656" t="s">
        <v>99</v>
      </c>
    </row>
    <row r="4657" spans="1:9" x14ac:dyDescent="0.3">
      <c r="A4657">
        <v>1185731</v>
      </c>
      <c r="B4657" s="16">
        <v>44339</v>
      </c>
      <c r="C4657" t="s">
        <v>20</v>
      </c>
      <c r="D4657">
        <v>58</v>
      </c>
      <c r="E4657">
        <v>2204</v>
      </c>
      <c r="F4657">
        <v>1146.08</v>
      </c>
      <c r="G4657" t="s">
        <v>48</v>
      </c>
      <c r="H4657" t="s">
        <v>98</v>
      </c>
      <c r="I4657" t="s">
        <v>99</v>
      </c>
    </row>
    <row r="4658" spans="1:9" x14ac:dyDescent="0.3">
      <c r="A4658">
        <v>1185731</v>
      </c>
      <c r="B4658" s="16">
        <v>44339</v>
      </c>
      <c r="C4658" t="s">
        <v>19</v>
      </c>
      <c r="D4658">
        <v>68</v>
      </c>
      <c r="E4658">
        <v>2856</v>
      </c>
      <c r="F4658">
        <v>1428</v>
      </c>
      <c r="G4658" t="s">
        <v>48</v>
      </c>
      <c r="H4658" t="s">
        <v>98</v>
      </c>
      <c r="I4658" t="s">
        <v>99</v>
      </c>
    </row>
    <row r="4659" spans="1:9" x14ac:dyDescent="0.3">
      <c r="A4659">
        <v>1185731</v>
      </c>
      <c r="B4659" s="16">
        <v>44339</v>
      </c>
      <c r="C4659" t="s">
        <v>23</v>
      </c>
      <c r="D4659">
        <v>83</v>
      </c>
      <c r="E4659">
        <v>4233</v>
      </c>
      <c r="F4659">
        <v>2158.83</v>
      </c>
      <c r="G4659" t="s">
        <v>48</v>
      </c>
      <c r="H4659" t="s">
        <v>98</v>
      </c>
      <c r="I4659" t="s">
        <v>99</v>
      </c>
    </row>
    <row r="4660" spans="1:9" x14ac:dyDescent="0.3">
      <c r="A4660">
        <v>1185731</v>
      </c>
      <c r="B4660" s="16">
        <v>44339</v>
      </c>
      <c r="C4660" t="s">
        <v>17</v>
      </c>
      <c r="D4660">
        <v>156</v>
      </c>
      <c r="E4660">
        <v>7644</v>
      </c>
      <c r="F4660">
        <v>3898.44</v>
      </c>
      <c r="G4660" t="s">
        <v>48</v>
      </c>
      <c r="H4660" t="s">
        <v>98</v>
      </c>
      <c r="I4660" t="s">
        <v>99</v>
      </c>
    </row>
    <row r="4661" spans="1:9" x14ac:dyDescent="0.3">
      <c r="A4661">
        <v>1189833</v>
      </c>
      <c r="B4661" s="16">
        <v>44339</v>
      </c>
      <c r="C4661" t="s">
        <v>22</v>
      </c>
      <c r="D4661">
        <v>204</v>
      </c>
      <c r="E4661">
        <v>9384</v>
      </c>
      <c r="F4661">
        <v>5348.880000000001</v>
      </c>
      <c r="G4661" t="s">
        <v>31</v>
      </c>
      <c r="H4661" t="s">
        <v>32</v>
      </c>
      <c r="I4661" t="s">
        <v>35</v>
      </c>
    </row>
    <row r="4662" spans="1:9" x14ac:dyDescent="0.3">
      <c r="A4662">
        <v>1189833</v>
      </c>
      <c r="B4662" s="16">
        <v>44339</v>
      </c>
      <c r="C4662" t="s">
        <v>22</v>
      </c>
      <c r="D4662">
        <v>174</v>
      </c>
      <c r="E4662">
        <v>9570</v>
      </c>
      <c r="F4662">
        <v>6603.3</v>
      </c>
      <c r="G4662" t="s">
        <v>31</v>
      </c>
      <c r="H4662" t="s">
        <v>32</v>
      </c>
      <c r="I4662" t="s">
        <v>35</v>
      </c>
    </row>
    <row r="4663" spans="1:9" x14ac:dyDescent="0.3">
      <c r="A4663">
        <v>1185731</v>
      </c>
      <c r="B4663" s="16">
        <v>44339</v>
      </c>
      <c r="C4663" t="s">
        <v>21</v>
      </c>
      <c r="D4663">
        <v>125</v>
      </c>
      <c r="E4663">
        <v>50000</v>
      </c>
      <c r="F4663">
        <v>20000</v>
      </c>
      <c r="G4663" t="s">
        <v>48</v>
      </c>
      <c r="H4663" t="s">
        <v>98</v>
      </c>
      <c r="I4663" t="s">
        <v>99</v>
      </c>
    </row>
    <row r="4664" spans="1:9" x14ac:dyDescent="0.3">
      <c r="A4664">
        <v>1185732</v>
      </c>
      <c r="B4664" s="16">
        <v>44339</v>
      </c>
      <c r="C4664" t="s">
        <v>20</v>
      </c>
      <c r="D4664">
        <v>225</v>
      </c>
      <c r="E4664">
        <v>56250</v>
      </c>
      <c r="F4664">
        <v>19687.5</v>
      </c>
      <c r="G4664" t="s">
        <v>27</v>
      </c>
      <c r="H4664" t="s">
        <v>55</v>
      </c>
      <c r="I4664" t="s">
        <v>56</v>
      </c>
    </row>
    <row r="4665" spans="1:9" x14ac:dyDescent="0.3">
      <c r="A4665">
        <v>1185731</v>
      </c>
      <c r="B4665" s="16">
        <v>44339</v>
      </c>
      <c r="C4665" t="s">
        <v>22</v>
      </c>
      <c r="D4665">
        <v>150</v>
      </c>
      <c r="E4665">
        <v>75000</v>
      </c>
      <c r="F4665">
        <v>26250</v>
      </c>
      <c r="G4665" t="s">
        <v>48</v>
      </c>
      <c r="H4665" t="s">
        <v>98</v>
      </c>
      <c r="I4665" t="s">
        <v>99</v>
      </c>
    </row>
    <row r="4666" spans="1:9" x14ac:dyDescent="0.3">
      <c r="A4666">
        <v>1185731</v>
      </c>
      <c r="B4666" s="16">
        <v>44339</v>
      </c>
      <c r="C4666" t="s">
        <v>20</v>
      </c>
      <c r="D4666">
        <v>200</v>
      </c>
      <c r="E4666">
        <v>80000</v>
      </c>
      <c r="F4666">
        <v>32000</v>
      </c>
      <c r="G4666" t="s">
        <v>48</v>
      </c>
      <c r="H4666" t="s">
        <v>98</v>
      </c>
      <c r="I4666" t="s">
        <v>99</v>
      </c>
    </row>
    <row r="4667" spans="1:9" x14ac:dyDescent="0.3">
      <c r="A4667">
        <v>1185731</v>
      </c>
      <c r="B4667" s="16">
        <v>44339</v>
      </c>
      <c r="C4667" t="s">
        <v>19</v>
      </c>
      <c r="D4667">
        <v>225</v>
      </c>
      <c r="E4667">
        <v>101250.00000000001</v>
      </c>
      <c r="F4667">
        <v>35437.5</v>
      </c>
      <c r="G4667" t="s">
        <v>48</v>
      </c>
      <c r="H4667" t="s">
        <v>98</v>
      </c>
      <c r="I4667" t="s">
        <v>99</v>
      </c>
    </row>
    <row r="4668" spans="1:9" x14ac:dyDescent="0.3">
      <c r="A4668">
        <v>1185731</v>
      </c>
      <c r="B4668" s="16">
        <v>44339</v>
      </c>
      <c r="C4668" t="s">
        <v>23</v>
      </c>
      <c r="D4668">
        <v>275</v>
      </c>
      <c r="E4668">
        <v>151250.00000000003</v>
      </c>
      <c r="F4668">
        <v>60500.000000000015</v>
      </c>
      <c r="G4668" t="s">
        <v>48</v>
      </c>
      <c r="H4668" t="s">
        <v>98</v>
      </c>
      <c r="I4668" t="s">
        <v>99</v>
      </c>
    </row>
    <row r="4669" spans="1:9" x14ac:dyDescent="0.3">
      <c r="A4669">
        <v>1185731</v>
      </c>
      <c r="B4669" s="16">
        <v>44339</v>
      </c>
      <c r="C4669" t="s">
        <v>17</v>
      </c>
      <c r="D4669">
        <v>520</v>
      </c>
      <c r="E4669">
        <v>260000</v>
      </c>
      <c r="F4669">
        <v>104000</v>
      </c>
      <c r="G4669" t="s">
        <v>48</v>
      </c>
      <c r="H4669" t="s">
        <v>98</v>
      </c>
      <c r="I4669" t="s">
        <v>99</v>
      </c>
    </row>
    <row r="4670" spans="1:9" x14ac:dyDescent="0.3">
      <c r="A4670">
        <v>1189833</v>
      </c>
      <c r="B4670" s="16">
        <v>44339</v>
      </c>
      <c r="C4670" t="s">
        <v>22</v>
      </c>
      <c r="D4670">
        <v>600</v>
      </c>
      <c r="E4670">
        <v>360000</v>
      </c>
      <c r="F4670">
        <v>198000.00000000003</v>
      </c>
      <c r="G4670" t="s">
        <v>31</v>
      </c>
      <c r="H4670" t="s">
        <v>32</v>
      </c>
      <c r="I4670" t="s">
        <v>35</v>
      </c>
    </row>
    <row r="4671" spans="1:9" x14ac:dyDescent="0.3">
      <c r="A4671">
        <v>1185732</v>
      </c>
      <c r="B4671" s="16">
        <v>44340</v>
      </c>
      <c r="C4671" t="s">
        <v>21</v>
      </c>
      <c r="D4671">
        <v>23</v>
      </c>
      <c r="E4671">
        <v>506</v>
      </c>
      <c r="F4671">
        <v>217.58</v>
      </c>
      <c r="G4671" t="s">
        <v>27</v>
      </c>
      <c r="H4671" t="s">
        <v>55</v>
      </c>
      <c r="I4671" t="s">
        <v>56</v>
      </c>
    </row>
    <row r="4672" spans="1:9" x14ac:dyDescent="0.3">
      <c r="A4672">
        <v>1185732</v>
      </c>
      <c r="B4672" s="16">
        <v>44340</v>
      </c>
      <c r="C4672" t="s">
        <v>21</v>
      </c>
      <c r="D4672">
        <v>19</v>
      </c>
      <c r="E4672">
        <v>513</v>
      </c>
      <c r="F4672">
        <v>271.89</v>
      </c>
      <c r="G4672" t="s">
        <v>27</v>
      </c>
      <c r="H4672" t="s">
        <v>55</v>
      </c>
      <c r="I4672" t="s">
        <v>56</v>
      </c>
    </row>
    <row r="4673" spans="1:9" x14ac:dyDescent="0.3">
      <c r="A4673">
        <v>1185732</v>
      </c>
      <c r="B4673" s="16">
        <v>44340</v>
      </c>
      <c r="C4673" t="s">
        <v>22</v>
      </c>
      <c r="D4673">
        <v>62</v>
      </c>
      <c r="E4673">
        <v>2418</v>
      </c>
      <c r="F4673">
        <v>797.93999999999994</v>
      </c>
      <c r="G4673" t="s">
        <v>31</v>
      </c>
      <c r="H4673" t="s">
        <v>86</v>
      </c>
      <c r="I4673" t="s">
        <v>87</v>
      </c>
    </row>
    <row r="4674" spans="1:9" x14ac:dyDescent="0.3">
      <c r="A4674">
        <v>1185732</v>
      </c>
      <c r="B4674" s="16">
        <v>44340</v>
      </c>
      <c r="C4674" t="s">
        <v>22</v>
      </c>
      <c r="D4674">
        <v>58</v>
      </c>
      <c r="E4674">
        <v>2958</v>
      </c>
      <c r="F4674">
        <v>1212.78</v>
      </c>
      <c r="G4674" t="s">
        <v>31</v>
      </c>
      <c r="H4674" t="s">
        <v>86</v>
      </c>
      <c r="I4674" t="s">
        <v>87</v>
      </c>
    </row>
    <row r="4675" spans="1:9" x14ac:dyDescent="0.3">
      <c r="A4675">
        <v>1185732</v>
      </c>
      <c r="B4675" s="16">
        <v>44340</v>
      </c>
      <c r="C4675" t="s">
        <v>21</v>
      </c>
      <c r="D4675">
        <v>93</v>
      </c>
      <c r="E4675">
        <v>3627</v>
      </c>
      <c r="F4675">
        <v>1341.99</v>
      </c>
      <c r="G4675" t="s">
        <v>31</v>
      </c>
      <c r="H4675" t="s">
        <v>86</v>
      </c>
      <c r="I4675" t="s">
        <v>87</v>
      </c>
    </row>
    <row r="4676" spans="1:9" x14ac:dyDescent="0.3">
      <c r="A4676">
        <v>1185732</v>
      </c>
      <c r="B4676" s="16">
        <v>44340</v>
      </c>
      <c r="C4676" t="s">
        <v>19</v>
      </c>
      <c r="D4676">
        <v>116</v>
      </c>
      <c r="E4676">
        <v>4176</v>
      </c>
      <c r="F4676">
        <v>1753.92</v>
      </c>
      <c r="G4676" t="s">
        <v>31</v>
      </c>
      <c r="H4676" t="s">
        <v>86</v>
      </c>
      <c r="I4676" t="s">
        <v>87</v>
      </c>
    </row>
    <row r="4677" spans="1:9" x14ac:dyDescent="0.3">
      <c r="A4677">
        <v>1185732</v>
      </c>
      <c r="B4677" s="16">
        <v>44340</v>
      </c>
      <c r="C4677" t="s">
        <v>21</v>
      </c>
      <c r="D4677">
        <v>90</v>
      </c>
      <c r="E4677">
        <v>4410</v>
      </c>
      <c r="F4677">
        <v>2205</v>
      </c>
      <c r="G4677" t="s">
        <v>31</v>
      </c>
      <c r="H4677" t="s">
        <v>86</v>
      </c>
      <c r="I4677" t="s">
        <v>87</v>
      </c>
    </row>
    <row r="4678" spans="1:9" x14ac:dyDescent="0.3">
      <c r="A4678">
        <v>1185732</v>
      </c>
      <c r="B4678" s="16">
        <v>44340</v>
      </c>
      <c r="C4678" t="s">
        <v>20</v>
      </c>
      <c r="D4678">
        <v>132</v>
      </c>
      <c r="E4678">
        <v>5412</v>
      </c>
      <c r="F4678">
        <v>2056.56</v>
      </c>
      <c r="G4678" t="s">
        <v>31</v>
      </c>
      <c r="H4678" t="s">
        <v>86</v>
      </c>
      <c r="I4678" t="s">
        <v>87</v>
      </c>
    </row>
    <row r="4679" spans="1:9" x14ac:dyDescent="0.3">
      <c r="A4679">
        <v>1185732</v>
      </c>
      <c r="B4679" s="16">
        <v>44340</v>
      </c>
      <c r="C4679" t="s">
        <v>19</v>
      </c>
      <c r="D4679">
        <v>113</v>
      </c>
      <c r="E4679">
        <v>5989</v>
      </c>
      <c r="F4679">
        <v>3234.0600000000004</v>
      </c>
      <c r="G4679" t="s">
        <v>31</v>
      </c>
      <c r="H4679" t="s">
        <v>86</v>
      </c>
      <c r="I4679" t="s">
        <v>87</v>
      </c>
    </row>
    <row r="4680" spans="1:9" x14ac:dyDescent="0.3">
      <c r="A4680">
        <v>1185732</v>
      </c>
      <c r="B4680" s="16">
        <v>44340</v>
      </c>
      <c r="C4680" t="s">
        <v>20</v>
      </c>
      <c r="D4680">
        <v>120</v>
      </c>
      <c r="E4680">
        <v>6000</v>
      </c>
      <c r="F4680">
        <v>2820</v>
      </c>
      <c r="G4680" t="s">
        <v>31</v>
      </c>
      <c r="H4680" t="s">
        <v>86</v>
      </c>
      <c r="I4680" t="s">
        <v>87</v>
      </c>
    </row>
    <row r="4681" spans="1:9" x14ac:dyDescent="0.3">
      <c r="A4681">
        <v>1185732</v>
      </c>
      <c r="B4681" s="16">
        <v>44340</v>
      </c>
      <c r="C4681" t="s">
        <v>23</v>
      </c>
      <c r="D4681">
        <v>98</v>
      </c>
      <c r="E4681">
        <v>6272</v>
      </c>
      <c r="F4681">
        <v>2257.92</v>
      </c>
      <c r="G4681" t="s">
        <v>31</v>
      </c>
      <c r="H4681" t="s">
        <v>86</v>
      </c>
      <c r="I4681" t="s">
        <v>87</v>
      </c>
    </row>
    <row r="4682" spans="1:9" x14ac:dyDescent="0.3">
      <c r="A4682">
        <v>1185732</v>
      </c>
      <c r="B4682" s="16">
        <v>44340</v>
      </c>
      <c r="C4682" t="s">
        <v>23</v>
      </c>
      <c r="D4682">
        <v>124</v>
      </c>
      <c r="E4682">
        <v>6572</v>
      </c>
      <c r="F4682">
        <v>1905.8799999999999</v>
      </c>
      <c r="G4682" t="s">
        <v>31</v>
      </c>
      <c r="H4682" t="s">
        <v>86</v>
      </c>
      <c r="I4682" t="s">
        <v>87</v>
      </c>
    </row>
    <row r="4683" spans="1:9" x14ac:dyDescent="0.3">
      <c r="A4683">
        <v>1185732</v>
      </c>
      <c r="B4683" s="16">
        <v>44340</v>
      </c>
      <c r="C4683" t="s">
        <v>17</v>
      </c>
      <c r="D4683">
        <v>147</v>
      </c>
      <c r="E4683">
        <v>6909</v>
      </c>
      <c r="F4683">
        <v>3247.23</v>
      </c>
      <c r="G4683" t="s">
        <v>31</v>
      </c>
      <c r="H4683" t="s">
        <v>86</v>
      </c>
      <c r="I4683" t="s">
        <v>87</v>
      </c>
    </row>
    <row r="4684" spans="1:9" x14ac:dyDescent="0.3">
      <c r="A4684">
        <v>1185732</v>
      </c>
      <c r="B4684" s="16">
        <v>44340</v>
      </c>
      <c r="C4684" t="s">
        <v>17</v>
      </c>
      <c r="D4684">
        <v>184</v>
      </c>
      <c r="E4684">
        <v>6992</v>
      </c>
      <c r="F4684">
        <v>2656.96</v>
      </c>
      <c r="G4684" t="s">
        <v>31</v>
      </c>
      <c r="H4684" t="s">
        <v>86</v>
      </c>
      <c r="I4684" t="s">
        <v>87</v>
      </c>
    </row>
    <row r="4685" spans="1:9" x14ac:dyDescent="0.3">
      <c r="A4685">
        <v>1189833</v>
      </c>
      <c r="B4685" s="16">
        <v>44340</v>
      </c>
      <c r="C4685" t="s">
        <v>23</v>
      </c>
      <c r="D4685">
        <v>189</v>
      </c>
      <c r="E4685">
        <v>11151</v>
      </c>
      <c r="F4685">
        <v>3791.34</v>
      </c>
      <c r="G4685" t="s">
        <v>31</v>
      </c>
      <c r="H4685" t="s">
        <v>32</v>
      </c>
      <c r="I4685" t="s">
        <v>35</v>
      </c>
    </row>
    <row r="4686" spans="1:9" x14ac:dyDescent="0.3">
      <c r="A4686">
        <v>1189833</v>
      </c>
      <c r="B4686" s="16">
        <v>44340</v>
      </c>
      <c r="C4686" t="s">
        <v>23</v>
      </c>
      <c r="D4686">
        <v>238</v>
      </c>
      <c r="E4686">
        <v>11662</v>
      </c>
      <c r="F4686">
        <v>2798.88</v>
      </c>
      <c r="G4686" t="s">
        <v>31</v>
      </c>
      <c r="H4686" t="s">
        <v>32</v>
      </c>
      <c r="I4686" t="s">
        <v>35</v>
      </c>
    </row>
    <row r="4687" spans="1:9" x14ac:dyDescent="0.3">
      <c r="A4687">
        <v>1185732</v>
      </c>
      <c r="B4687" s="16">
        <v>44340</v>
      </c>
      <c r="C4687" t="s">
        <v>21</v>
      </c>
      <c r="D4687">
        <v>75</v>
      </c>
      <c r="E4687">
        <v>22500.000000000004</v>
      </c>
      <c r="F4687">
        <v>9000.0000000000018</v>
      </c>
      <c r="G4687" t="s">
        <v>27</v>
      </c>
      <c r="H4687" t="s">
        <v>55</v>
      </c>
      <c r="I4687" t="s">
        <v>56</v>
      </c>
    </row>
    <row r="4688" spans="1:9" x14ac:dyDescent="0.3">
      <c r="A4688">
        <v>1185732</v>
      </c>
      <c r="B4688" s="16">
        <v>44340</v>
      </c>
      <c r="C4688" t="s">
        <v>22</v>
      </c>
      <c r="D4688">
        <v>200</v>
      </c>
      <c r="E4688">
        <v>110000.00000000001</v>
      </c>
      <c r="F4688">
        <v>33000</v>
      </c>
      <c r="G4688" t="s">
        <v>31</v>
      </c>
      <c r="H4688" t="s">
        <v>86</v>
      </c>
      <c r="I4688" t="s">
        <v>87</v>
      </c>
    </row>
    <row r="4689" spans="1:9" x14ac:dyDescent="0.3">
      <c r="A4689">
        <v>1185732</v>
      </c>
      <c r="B4689" s="16">
        <v>44340</v>
      </c>
      <c r="C4689" t="s">
        <v>21</v>
      </c>
      <c r="D4689">
        <v>300</v>
      </c>
      <c r="E4689">
        <v>150000</v>
      </c>
      <c r="F4689">
        <v>52500</v>
      </c>
      <c r="G4689" t="s">
        <v>31</v>
      </c>
      <c r="H4689" t="s">
        <v>86</v>
      </c>
      <c r="I4689" t="s">
        <v>87</v>
      </c>
    </row>
    <row r="4690" spans="1:9" x14ac:dyDescent="0.3">
      <c r="A4690">
        <v>1185732</v>
      </c>
      <c r="B4690" s="16">
        <v>44340</v>
      </c>
      <c r="C4690" t="s">
        <v>19</v>
      </c>
      <c r="D4690">
        <v>375</v>
      </c>
      <c r="E4690">
        <v>206250.00000000003</v>
      </c>
      <c r="F4690">
        <v>82500.000000000015</v>
      </c>
      <c r="G4690" t="s">
        <v>31</v>
      </c>
      <c r="H4690" t="s">
        <v>86</v>
      </c>
      <c r="I4690" t="s">
        <v>87</v>
      </c>
    </row>
    <row r="4691" spans="1:9" x14ac:dyDescent="0.3">
      <c r="A4691">
        <v>1185732</v>
      </c>
      <c r="B4691" s="16">
        <v>44340</v>
      </c>
      <c r="C4691" t="s">
        <v>20</v>
      </c>
      <c r="D4691">
        <v>400</v>
      </c>
      <c r="E4691">
        <v>220000.00000000003</v>
      </c>
      <c r="F4691">
        <v>77000</v>
      </c>
      <c r="G4691" t="s">
        <v>31</v>
      </c>
      <c r="H4691" t="s">
        <v>86</v>
      </c>
      <c r="I4691" t="s">
        <v>87</v>
      </c>
    </row>
    <row r="4692" spans="1:9" x14ac:dyDescent="0.3">
      <c r="A4692">
        <v>1185732</v>
      </c>
      <c r="B4692" s="16">
        <v>44340</v>
      </c>
      <c r="C4692" t="s">
        <v>23</v>
      </c>
      <c r="D4692">
        <v>375</v>
      </c>
      <c r="E4692">
        <v>262500</v>
      </c>
      <c r="F4692">
        <v>65625</v>
      </c>
      <c r="G4692" t="s">
        <v>31</v>
      </c>
      <c r="H4692" t="s">
        <v>86</v>
      </c>
      <c r="I4692" t="s">
        <v>87</v>
      </c>
    </row>
    <row r="4693" spans="1:9" x14ac:dyDescent="0.3">
      <c r="A4693">
        <v>1185732</v>
      </c>
      <c r="B4693" s="16">
        <v>44340</v>
      </c>
      <c r="C4693" t="s">
        <v>17</v>
      </c>
      <c r="D4693">
        <v>525</v>
      </c>
      <c r="E4693">
        <v>262500</v>
      </c>
      <c r="F4693">
        <v>91875</v>
      </c>
      <c r="G4693" t="s">
        <v>31</v>
      </c>
      <c r="H4693" t="s">
        <v>86</v>
      </c>
      <c r="I4693" t="s">
        <v>87</v>
      </c>
    </row>
    <row r="4694" spans="1:9" x14ac:dyDescent="0.3">
      <c r="A4694">
        <v>1189833</v>
      </c>
      <c r="B4694" s="16">
        <v>44340</v>
      </c>
      <c r="C4694" t="s">
        <v>23</v>
      </c>
      <c r="D4694">
        <v>700</v>
      </c>
      <c r="E4694">
        <v>455000</v>
      </c>
      <c r="F4694">
        <v>91000</v>
      </c>
      <c r="G4694" t="s">
        <v>31</v>
      </c>
      <c r="H4694" t="s">
        <v>32</v>
      </c>
      <c r="I4694" t="s">
        <v>35</v>
      </c>
    </row>
    <row r="4695" spans="1:9" x14ac:dyDescent="0.3">
      <c r="A4695">
        <v>1185732</v>
      </c>
      <c r="B4695" s="16">
        <v>44341</v>
      </c>
      <c r="C4695" t="s">
        <v>22</v>
      </c>
      <c r="D4695">
        <v>35</v>
      </c>
      <c r="E4695">
        <v>1505</v>
      </c>
      <c r="F4695">
        <v>677.24999999999989</v>
      </c>
      <c r="G4695" t="s">
        <v>36</v>
      </c>
      <c r="H4695" t="s">
        <v>57</v>
      </c>
      <c r="I4695" t="s">
        <v>58</v>
      </c>
    </row>
    <row r="4696" spans="1:9" x14ac:dyDescent="0.3">
      <c r="A4696">
        <v>1128299</v>
      </c>
      <c r="B4696" s="16">
        <v>44341</v>
      </c>
      <c r="C4696" t="s">
        <v>22</v>
      </c>
      <c r="D4696">
        <v>44</v>
      </c>
      <c r="E4696">
        <v>1804</v>
      </c>
      <c r="F4696">
        <v>992.2</v>
      </c>
      <c r="G4696" t="s">
        <v>31</v>
      </c>
      <c r="H4696" t="s">
        <v>80</v>
      </c>
      <c r="I4696" t="s">
        <v>63</v>
      </c>
    </row>
    <row r="4697" spans="1:9" x14ac:dyDescent="0.3">
      <c r="A4697">
        <v>1185732</v>
      </c>
      <c r="B4697" s="16">
        <v>44341</v>
      </c>
      <c r="C4697" t="s">
        <v>22</v>
      </c>
      <c r="D4697">
        <v>54</v>
      </c>
      <c r="E4697">
        <v>1836</v>
      </c>
      <c r="F4697">
        <v>789.48000000000013</v>
      </c>
      <c r="G4697" t="s">
        <v>48</v>
      </c>
      <c r="H4697" t="s">
        <v>72</v>
      </c>
      <c r="I4697" t="s">
        <v>73</v>
      </c>
    </row>
    <row r="4698" spans="1:9" x14ac:dyDescent="0.3">
      <c r="A4698">
        <v>1128299</v>
      </c>
      <c r="B4698" s="16">
        <v>44341</v>
      </c>
      <c r="C4698" t="s">
        <v>22</v>
      </c>
      <c r="D4698">
        <v>58</v>
      </c>
      <c r="E4698">
        <v>1914</v>
      </c>
      <c r="F4698">
        <v>842.16</v>
      </c>
      <c r="G4698" t="s">
        <v>31</v>
      </c>
      <c r="H4698" t="s">
        <v>80</v>
      </c>
      <c r="I4698" t="s">
        <v>63</v>
      </c>
    </row>
    <row r="4699" spans="1:9" x14ac:dyDescent="0.3">
      <c r="A4699">
        <v>1185732</v>
      </c>
      <c r="B4699" s="16">
        <v>44341</v>
      </c>
      <c r="C4699" t="s">
        <v>22</v>
      </c>
      <c r="D4699">
        <v>49</v>
      </c>
      <c r="E4699">
        <v>2156</v>
      </c>
      <c r="F4699">
        <v>1164.24</v>
      </c>
      <c r="G4699" t="s">
        <v>48</v>
      </c>
      <c r="H4699" t="s">
        <v>72</v>
      </c>
      <c r="I4699" t="s">
        <v>73</v>
      </c>
    </row>
    <row r="4700" spans="1:9" x14ac:dyDescent="0.3">
      <c r="A4700">
        <v>1185732</v>
      </c>
      <c r="B4700" s="16">
        <v>44341</v>
      </c>
      <c r="C4700" t="s">
        <v>21</v>
      </c>
      <c r="D4700">
        <v>85</v>
      </c>
      <c r="E4700">
        <v>2805</v>
      </c>
      <c r="F4700">
        <v>1065.9000000000001</v>
      </c>
      <c r="G4700" t="s">
        <v>48</v>
      </c>
      <c r="H4700" t="s">
        <v>72</v>
      </c>
      <c r="I4700" t="s">
        <v>73</v>
      </c>
    </row>
    <row r="4701" spans="1:9" x14ac:dyDescent="0.3">
      <c r="A4701">
        <v>1128299</v>
      </c>
      <c r="B4701" s="16">
        <v>44341</v>
      </c>
      <c r="C4701" t="s">
        <v>21</v>
      </c>
      <c r="D4701">
        <v>94</v>
      </c>
      <c r="E4701">
        <v>3102</v>
      </c>
      <c r="F4701">
        <v>1209.78</v>
      </c>
      <c r="G4701" t="s">
        <v>31</v>
      </c>
      <c r="H4701" t="s">
        <v>80</v>
      </c>
      <c r="I4701" t="s">
        <v>63</v>
      </c>
    </row>
    <row r="4702" spans="1:9" x14ac:dyDescent="0.3">
      <c r="A4702">
        <v>1185732</v>
      </c>
      <c r="B4702" s="16">
        <v>44341</v>
      </c>
      <c r="C4702" t="s">
        <v>21</v>
      </c>
      <c r="D4702">
        <v>69</v>
      </c>
      <c r="E4702">
        <v>3243</v>
      </c>
      <c r="F4702">
        <v>1621.5</v>
      </c>
      <c r="G4702" t="s">
        <v>48</v>
      </c>
      <c r="H4702" t="s">
        <v>72</v>
      </c>
      <c r="I4702" t="s">
        <v>73</v>
      </c>
    </row>
    <row r="4703" spans="1:9" x14ac:dyDescent="0.3">
      <c r="A4703">
        <v>1128299</v>
      </c>
      <c r="B4703" s="16">
        <v>44341</v>
      </c>
      <c r="C4703" t="s">
        <v>19</v>
      </c>
      <c r="D4703">
        <v>109</v>
      </c>
      <c r="E4703">
        <v>3924</v>
      </c>
      <c r="F4703">
        <v>1569.6</v>
      </c>
      <c r="G4703" t="s">
        <v>31</v>
      </c>
      <c r="H4703" t="s">
        <v>80</v>
      </c>
      <c r="I4703" t="s">
        <v>63</v>
      </c>
    </row>
    <row r="4704" spans="1:9" x14ac:dyDescent="0.3">
      <c r="A4704">
        <v>1185732</v>
      </c>
      <c r="B4704" s="16">
        <v>44341</v>
      </c>
      <c r="C4704" t="s">
        <v>20</v>
      </c>
      <c r="D4704">
        <v>109</v>
      </c>
      <c r="E4704">
        <v>4033</v>
      </c>
      <c r="F4704">
        <v>1492.21</v>
      </c>
      <c r="G4704" t="s">
        <v>48</v>
      </c>
      <c r="H4704" t="s">
        <v>72</v>
      </c>
      <c r="I4704" t="s">
        <v>73</v>
      </c>
    </row>
    <row r="4705" spans="1:9" x14ac:dyDescent="0.3">
      <c r="A4705">
        <v>1128299</v>
      </c>
      <c r="B4705" s="16">
        <v>44341</v>
      </c>
      <c r="C4705" t="s">
        <v>21</v>
      </c>
      <c r="D4705">
        <v>83</v>
      </c>
      <c r="E4705">
        <v>4067</v>
      </c>
      <c r="F4705">
        <v>1952.1599999999999</v>
      </c>
      <c r="G4705" t="s">
        <v>31</v>
      </c>
      <c r="H4705" t="s">
        <v>80</v>
      </c>
      <c r="I4705" t="s">
        <v>63</v>
      </c>
    </row>
    <row r="4706" spans="1:9" x14ac:dyDescent="0.3">
      <c r="A4706">
        <v>1185732</v>
      </c>
      <c r="B4706" s="16">
        <v>44341</v>
      </c>
      <c r="C4706" t="s">
        <v>19</v>
      </c>
      <c r="D4706">
        <v>105</v>
      </c>
      <c r="E4706">
        <v>4200</v>
      </c>
      <c r="F4706">
        <v>1722</v>
      </c>
      <c r="G4706" t="s">
        <v>48</v>
      </c>
      <c r="H4706" t="s">
        <v>72</v>
      </c>
      <c r="I4706" t="s">
        <v>73</v>
      </c>
    </row>
    <row r="4707" spans="1:9" x14ac:dyDescent="0.3">
      <c r="A4707">
        <v>1185732</v>
      </c>
      <c r="B4707" s="16">
        <v>44341</v>
      </c>
      <c r="C4707" t="s">
        <v>20</v>
      </c>
      <c r="D4707">
        <v>88</v>
      </c>
      <c r="E4707">
        <v>4400</v>
      </c>
      <c r="F4707">
        <v>2200</v>
      </c>
      <c r="G4707" t="s">
        <v>48</v>
      </c>
      <c r="H4707" t="s">
        <v>72</v>
      </c>
      <c r="I4707" t="s">
        <v>73</v>
      </c>
    </row>
    <row r="4708" spans="1:9" x14ac:dyDescent="0.3">
      <c r="A4708">
        <v>1128299</v>
      </c>
      <c r="B4708" s="16">
        <v>44341</v>
      </c>
      <c r="C4708" t="s">
        <v>20</v>
      </c>
      <c r="D4708">
        <v>119</v>
      </c>
      <c r="E4708">
        <v>4641</v>
      </c>
      <c r="F4708">
        <v>1809.9899999999998</v>
      </c>
      <c r="G4708" t="s">
        <v>31</v>
      </c>
      <c r="H4708" t="s">
        <v>80</v>
      </c>
      <c r="I4708" t="s">
        <v>63</v>
      </c>
    </row>
    <row r="4709" spans="1:9" x14ac:dyDescent="0.3">
      <c r="A4709">
        <v>1128299</v>
      </c>
      <c r="B4709" s="16">
        <v>44341</v>
      </c>
      <c r="C4709" t="s">
        <v>20</v>
      </c>
      <c r="D4709">
        <v>95</v>
      </c>
      <c r="E4709">
        <v>4750</v>
      </c>
      <c r="F4709">
        <v>2375</v>
      </c>
      <c r="G4709" t="s">
        <v>31</v>
      </c>
      <c r="H4709" t="s">
        <v>80</v>
      </c>
      <c r="I4709" t="s">
        <v>63</v>
      </c>
    </row>
    <row r="4710" spans="1:9" x14ac:dyDescent="0.3">
      <c r="A4710">
        <v>1185732</v>
      </c>
      <c r="B4710" s="16">
        <v>44341</v>
      </c>
      <c r="C4710" t="s">
        <v>19</v>
      </c>
      <c r="D4710">
        <v>98</v>
      </c>
      <c r="E4710">
        <v>4998</v>
      </c>
      <c r="F4710">
        <v>2249.1</v>
      </c>
      <c r="G4710" t="s">
        <v>48</v>
      </c>
      <c r="H4710" t="s">
        <v>72</v>
      </c>
      <c r="I4710" t="s">
        <v>73</v>
      </c>
    </row>
    <row r="4711" spans="1:9" x14ac:dyDescent="0.3">
      <c r="A4711">
        <v>1128299</v>
      </c>
      <c r="B4711" s="16">
        <v>44341</v>
      </c>
      <c r="C4711" t="s">
        <v>19</v>
      </c>
      <c r="D4711">
        <v>105</v>
      </c>
      <c r="E4711">
        <v>5250</v>
      </c>
      <c r="F4711">
        <v>2415</v>
      </c>
      <c r="G4711" t="s">
        <v>31</v>
      </c>
      <c r="H4711" t="s">
        <v>80</v>
      </c>
      <c r="I4711" t="s">
        <v>63</v>
      </c>
    </row>
    <row r="4712" spans="1:9" x14ac:dyDescent="0.3">
      <c r="A4712">
        <v>1185732</v>
      </c>
      <c r="B4712" s="16">
        <v>44341</v>
      </c>
      <c r="C4712" t="s">
        <v>17</v>
      </c>
      <c r="D4712">
        <v>125</v>
      </c>
      <c r="E4712">
        <v>5750</v>
      </c>
      <c r="F4712">
        <v>2645</v>
      </c>
      <c r="G4712" t="s">
        <v>48</v>
      </c>
      <c r="H4712" t="s">
        <v>72</v>
      </c>
      <c r="I4712" t="s">
        <v>73</v>
      </c>
    </row>
    <row r="4713" spans="1:9" x14ac:dyDescent="0.3">
      <c r="A4713">
        <v>1128299</v>
      </c>
      <c r="B4713" s="16">
        <v>44341</v>
      </c>
      <c r="C4713" t="s">
        <v>17</v>
      </c>
      <c r="D4713">
        <v>155</v>
      </c>
      <c r="E4713">
        <v>6045</v>
      </c>
      <c r="F4713">
        <v>2538.9</v>
      </c>
      <c r="G4713" t="s">
        <v>31</v>
      </c>
      <c r="H4713" t="s">
        <v>80</v>
      </c>
      <c r="I4713" t="s">
        <v>63</v>
      </c>
    </row>
    <row r="4714" spans="1:9" x14ac:dyDescent="0.3">
      <c r="A4714">
        <v>1185732</v>
      </c>
      <c r="B4714" s="16">
        <v>44341</v>
      </c>
      <c r="C4714" t="s">
        <v>17</v>
      </c>
      <c r="D4714">
        <v>175</v>
      </c>
      <c r="E4714">
        <v>6825</v>
      </c>
      <c r="F4714">
        <v>2730</v>
      </c>
      <c r="G4714" t="s">
        <v>48</v>
      </c>
      <c r="H4714" t="s">
        <v>72</v>
      </c>
      <c r="I4714" t="s">
        <v>73</v>
      </c>
    </row>
    <row r="4715" spans="1:9" x14ac:dyDescent="0.3">
      <c r="A4715">
        <v>1128299</v>
      </c>
      <c r="B4715" s="16">
        <v>44341</v>
      </c>
      <c r="C4715" t="s">
        <v>17</v>
      </c>
      <c r="D4715">
        <v>145</v>
      </c>
      <c r="E4715">
        <v>6960</v>
      </c>
      <c r="F4715">
        <v>3131.9999999999995</v>
      </c>
      <c r="G4715" t="s">
        <v>31</v>
      </c>
      <c r="H4715" t="s">
        <v>80</v>
      </c>
      <c r="I4715" t="s">
        <v>63</v>
      </c>
    </row>
    <row r="4716" spans="1:9" x14ac:dyDescent="0.3">
      <c r="A4716">
        <v>1185732</v>
      </c>
      <c r="B4716" s="16">
        <v>44341</v>
      </c>
      <c r="C4716" t="s">
        <v>23</v>
      </c>
      <c r="D4716">
        <v>168</v>
      </c>
      <c r="E4716">
        <v>7392</v>
      </c>
      <c r="F4716">
        <v>2587.1999999999998</v>
      </c>
      <c r="G4716" t="s">
        <v>48</v>
      </c>
      <c r="H4716" t="s">
        <v>72</v>
      </c>
      <c r="I4716" t="s">
        <v>73</v>
      </c>
    </row>
    <row r="4717" spans="1:9" x14ac:dyDescent="0.3">
      <c r="A4717">
        <v>1128299</v>
      </c>
      <c r="B4717" s="16">
        <v>44341</v>
      </c>
      <c r="C4717" t="s">
        <v>23</v>
      </c>
      <c r="D4717">
        <v>173</v>
      </c>
      <c r="E4717">
        <v>7958</v>
      </c>
      <c r="F4717">
        <v>2864.88</v>
      </c>
      <c r="G4717" t="s">
        <v>31</v>
      </c>
      <c r="H4717" t="s">
        <v>80</v>
      </c>
      <c r="I4717" t="s">
        <v>63</v>
      </c>
    </row>
    <row r="4718" spans="1:9" x14ac:dyDescent="0.3">
      <c r="A4718">
        <v>1185732</v>
      </c>
      <c r="B4718" s="16">
        <v>44341</v>
      </c>
      <c r="C4718" t="s">
        <v>23</v>
      </c>
      <c r="D4718">
        <v>152</v>
      </c>
      <c r="E4718">
        <v>8512</v>
      </c>
      <c r="F4718">
        <v>3660.16</v>
      </c>
      <c r="G4718" t="s">
        <v>48</v>
      </c>
      <c r="H4718" t="s">
        <v>72</v>
      </c>
      <c r="I4718" t="s">
        <v>73</v>
      </c>
    </row>
    <row r="4719" spans="1:9" x14ac:dyDescent="0.3">
      <c r="A4719">
        <v>1128299</v>
      </c>
      <c r="B4719" s="16">
        <v>44341</v>
      </c>
      <c r="C4719" t="s">
        <v>23</v>
      </c>
      <c r="D4719">
        <v>158</v>
      </c>
      <c r="E4719">
        <v>8532</v>
      </c>
      <c r="F4719">
        <v>3839.3999999999996</v>
      </c>
      <c r="G4719" t="s">
        <v>31</v>
      </c>
      <c r="H4719" t="s">
        <v>80</v>
      </c>
      <c r="I4719" t="s">
        <v>63</v>
      </c>
    </row>
    <row r="4720" spans="1:9" x14ac:dyDescent="0.3">
      <c r="A4720">
        <v>1189833</v>
      </c>
      <c r="B4720" s="16">
        <v>44341</v>
      </c>
      <c r="C4720" t="s">
        <v>17</v>
      </c>
      <c r="D4720">
        <v>225</v>
      </c>
      <c r="E4720">
        <v>11025</v>
      </c>
      <c r="F4720">
        <v>5622.75</v>
      </c>
      <c r="G4720" t="s">
        <v>31</v>
      </c>
      <c r="H4720" t="s">
        <v>32</v>
      </c>
      <c r="I4720" t="s">
        <v>35</v>
      </c>
    </row>
    <row r="4721" spans="1:9" x14ac:dyDescent="0.3">
      <c r="A4721">
        <v>1189833</v>
      </c>
      <c r="B4721" s="16">
        <v>44341</v>
      </c>
      <c r="C4721" t="s">
        <v>17</v>
      </c>
      <c r="D4721">
        <v>315</v>
      </c>
      <c r="E4721">
        <v>12285</v>
      </c>
      <c r="F4721">
        <v>5651.1</v>
      </c>
      <c r="G4721" t="s">
        <v>31</v>
      </c>
      <c r="H4721" t="s">
        <v>32</v>
      </c>
      <c r="I4721" t="s">
        <v>35</v>
      </c>
    </row>
    <row r="4722" spans="1:9" x14ac:dyDescent="0.3">
      <c r="A4722">
        <v>1185732</v>
      </c>
      <c r="B4722" s="16">
        <v>44341</v>
      </c>
      <c r="C4722" t="s">
        <v>22</v>
      </c>
      <c r="D4722">
        <v>125</v>
      </c>
      <c r="E4722">
        <v>56249.999999999993</v>
      </c>
      <c r="F4722">
        <v>19687.499999999996</v>
      </c>
      <c r="G4722" t="s">
        <v>36</v>
      </c>
      <c r="H4722" t="s">
        <v>57</v>
      </c>
      <c r="I4722" t="s">
        <v>58</v>
      </c>
    </row>
    <row r="4723" spans="1:9" x14ac:dyDescent="0.3">
      <c r="A4723">
        <v>1128299</v>
      </c>
      <c r="B4723" s="16">
        <v>44341</v>
      </c>
      <c r="C4723" t="s">
        <v>22</v>
      </c>
      <c r="D4723">
        <v>175</v>
      </c>
      <c r="E4723">
        <v>78749.999999999985</v>
      </c>
      <c r="F4723">
        <v>31499.999999999996</v>
      </c>
      <c r="G4723" t="s">
        <v>48</v>
      </c>
      <c r="H4723" t="s">
        <v>72</v>
      </c>
      <c r="I4723" t="s">
        <v>73</v>
      </c>
    </row>
    <row r="4724" spans="1:9" x14ac:dyDescent="0.3">
      <c r="A4724">
        <v>1185732</v>
      </c>
      <c r="B4724" s="16">
        <v>44341</v>
      </c>
      <c r="C4724" t="s">
        <v>22</v>
      </c>
      <c r="D4724">
        <v>175</v>
      </c>
      <c r="E4724">
        <v>78749.999999999985</v>
      </c>
      <c r="F4724">
        <v>31499.999999999996</v>
      </c>
      <c r="G4724" t="s">
        <v>31</v>
      </c>
      <c r="H4724" t="s">
        <v>80</v>
      </c>
      <c r="I4724" t="s">
        <v>63</v>
      </c>
    </row>
    <row r="4725" spans="1:9" x14ac:dyDescent="0.3">
      <c r="A4725">
        <v>1128299</v>
      </c>
      <c r="B4725" s="16">
        <v>44341</v>
      </c>
      <c r="C4725" t="s">
        <v>21</v>
      </c>
      <c r="D4725">
        <v>275</v>
      </c>
      <c r="E4725">
        <v>137500</v>
      </c>
      <c r="F4725">
        <v>48125</v>
      </c>
      <c r="G4725" t="s">
        <v>48</v>
      </c>
      <c r="H4725" t="s">
        <v>72</v>
      </c>
      <c r="I4725" t="s">
        <v>73</v>
      </c>
    </row>
    <row r="4726" spans="1:9" x14ac:dyDescent="0.3">
      <c r="A4726">
        <v>1185732</v>
      </c>
      <c r="B4726" s="16">
        <v>44341</v>
      </c>
      <c r="C4726" t="s">
        <v>21</v>
      </c>
      <c r="D4726">
        <v>275</v>
      </c>
      <c r="E4726">
        <v>137500</v>
      </c>
      <c r="F4726">
        <v>48125</v>
      </c>
      <c r="G4726" t="s">
        <v>31</v>
      </c>
      <c r="H4726" t="s">
        <v>80</v>
      </c>
      <c r="I4726" t="s">
        <v>63</v>
      </c>
    </row>
    <row r="4727" spans="1:9" x14ac:dyDescent="0.3">
      <c r="A4727">
        <v>1128299</v>
      </c>
      <c r="B4727" s="16">
        <v>44341</v>
      </c>
      <c r="C4727" t="s">
        <v>19</v>
      </c>
      <c r="D4727">
        <v>350</v>
      </c>
      <c r="E4727">
        <v>192500.00000000003</v>
      </c>
      <c r="F4727">
        <v>67375</v>
      </c>
      <c r="G4727" t="s">
        <v>48</v>
      </c>
      <c r="H4727" t="s">
        <v>72</v>
      </c>
      <c r="I4727" t="s">
        <v>73</v>
      </c>
    </row>
    <row r="4728" spans="1:9" x14ac:dyDescent="0.3">
      <c r="A4728">
        <v>1128299</v>
      </c>
      <c r="B4728" s="16">
        <v>44341</v>
      </c>
      <c r="C4728" t="s">
        <v>20</v>
      </c>
      <c r="D4728">
        <v>350</v>
      </c>
      <c r="E4728">
        <v>192500.00000000003</v>
      </c>
      <c r="F4728">
        <v>67375</v>
      </c>
      <c r="G4728" t="s">
        <v>48</v>
      </c>
      <c r="H4728" t="s">
        <v>72</v>
      </c>
      <c r="I4728" t="s">
        <v>73</v>
      </c>
    </row>
    <row r="4729" spans="1:9" x14ac:dyDescent="0.3">
      <c r="A4729">
        <v>1185732</v>
      </c>
      <c r="B4729" s="16">
        <v>44341</v>
      </c>
      <c r="C4729" t="s">
        <v>19</v>
      </c>
      <c r="D4729">
        <v>350</v>
      </c>
      <c r="E4729">
        <v>192500.00000000003</v>
      </c>
      <c r="F4729">
        <v>67375</v>
      </c>
      <c r="G4729" t="s">
        <v>31</v>
      </c>
      <c r="H4729" t="s">
        <v>80</v>
      </c>
      <c r="I4729" t="s">
        <v>63</v>
      </c>
    </row>
    <row r="4730" spans="1:9" x14ac:dyDescent="0.3">
      <c r="A4730">
        <v>1185732</v>
      </c>
      <c r="B4730" s="16">
        <v>44341</v>
      </c>
      <c r="C4730" t="s">
        <v>20</v>
      </c>
      <c r="D4730">
        <v>350</v>
      </c>
      <c r="E4730">
        <v>192500.00000000003</v>
      </c>
      <c r="F4730">
        <v>67375</v>
      </c>
      <c r="G4730" t="s">
        <v>31</v>
      </c>
      <c r="H4730" t="s">
        <v>80</v>
      </c>
      <c r="I4730" t="s">
        <v>63</v>
      </c>
    </row>
    <row r="4731" spans="1:9" x14ac:dyDescent="0.3">
      <c r="A4731">
        <v>1128299</v>
      </c>
      <c r="B4731" s="16">
        <v>44341</v>
      </c>
      <c r="C4731" t="s">
        <v>17</v>
      </c>
      <c r="D4731">
        <v>500</v>
      </c>
      <c r="E4731">
        <v>250000</v>
      </c>
      <c r="F4731">
        <v>87500</v>
      </c>
      <c r="G4731" t="s">
        <v>48</v>
      </c>
      <c r="H4731" t="s">
        <v>72</v>
      </c>
      <c r="I4731" t="s">
        <v>73</v>
      </c>
    </row>
    <row r="4732" spans="1:9" x14ac:dyDescent="0.3">
      <c r="A4732">
        <v>1185732</v>
      </c>
      <c r="B4732" s="16">
        <v>44341</v>
      </c>
      <c r="C4732" t="s">
        <v>17</v>
      </c>
      <c r="D4732">
        <v>500</v>
      </c>
      <c r="E4732">
        <v>250000</v>
      </c>
      <c r="F4732">
        <v>87500</v>
      </c>
      <c r="G4732" t="s">
        <v>31</v>
      </c>
      <c r="H4732" t="s">
        <v>80</v>
      </c>
      <c r="I4732" t="s">
        <v>63</v>
      </c>
    </row>
    <row r="4733" spans="1:9" x14ac:dyDescent="0.3">
      <c r="A4733">
        <v>1128299</v>
      </c>
      <c r="B4733" s="16">
        <v>44341</v>
      </c>
      <c r="C4733" t="s">
        <v>23</v>
      </c>
      <c r="D4733">
        <v>525</v>
      </c>
      <c r="E4733">
        <v>315000</v>
      </c>
      <c r="F4733">
        <v>94500</v>
      </c>
      <c r="G4733" t="s">
        <v>48</v>
      </c>
      <c r="H4733" t="s">
        <v>72</v>
      </c>
      <c r="I4733" t="s">
        <v>73</v>
      </c>
    </row>
    <row r="4734" spans="1:9" x14ac:dyDescent="0.3">
      <c r="A4734">
        <v>1185732</v>
      </c>
      <c r="B4734" s="16">
        <v>44341</v>
      </c>
      <c r="C4734" t="s">
        <v>23</v>
      </c>
      <c r="D4734">
        <v>525</v>
      </c>
      <c r="E4734">
        <v>315000</v>
      </c>
      <c r="F4734">
        <v>94500</v>
      </c>
      <c r="G4734" t="s">
        <v>31</v>
      </c>
      <c r="H4734" t="s">
        <v>80</v>
      </c>
      <c r="I4734" t="s">
        <v>63</v>
      </c>
    </row>
    <row r="4735" spans="1:9" x14ac:dyDescent="0.3">
      <c r="A4735">
        <v>1189833</v>
      </c>
      <c r="B4735" s="16">
        <v>44341</v>
      </c>
      <c r="C4735" t="s">
        <v>17</v>
      </c>
      <c r="D4735">
        <v>900</v>
      </c>
      <c r="E4735">
        <v>450000</v>
      </c>
      <c r="F4735">
        <v>180000</v>
      </c>
      <c r="G4735" t="s">
        <v>31</v>
      </c>
      <c r="H4735" t="s">
        <v>32</v>
      </c>
      <c r="I4735" t="s">
        <v>35</v>
      </c>
    </row>
    <row r="4736" spans="1:9" x14ac:dyDescent="0.3">
      <c r="A4736">
        <v>1185732</v>
      </c>
      <c r="B4736" s="16">
        <v>44342</v>
      </c>
      <c r="C4736" t="s">
        <v>23</v>
      </c>
      <c r="D4736">
        <v>68</v>
      </c>
      <c r="E4736">
        <v>2176</v>
      </c>
      <c r="F4736">
        <v>1327.36</v>
      </c>
      <c r="G4736" t="s">
        <v>36</v>
      </c>
      <c r="H4736" t="s">
        <v>57</v>
      </c>
      <c r="I4736" t="s">
        <v>58</v>
      </c>
    </row>
    <row r="4737" spans="1:9" x14ac:dyDescent="0.3">
      <c r="A4737">
        <v>1189833</v>
      </c>
      <c r="B4737" s="16">
        <v>44342</v>
      </c>
      <c r="C4737" t="s">
        <v>19</v>
      </c>
      <c r="D4737">
        <v>288</v>
      </c>
      <c r="E4737">
        <v>12096</v>
      </c>
      <c r="F4737">
        <v>3386.88</v>
      </c>
      <c r="G4737" t="s">
        <v>31</v>
      </c>
      <c r="H4737" t="s">
        <v>32</v>
      </c>
      <c r="I4737" t="s">
        <v>35</v>
      </c>
    </row>
    <row r="4738" spans="1:9" x14ac:dyDescent="0.3">
      <c r="A4738">
        <v>1189833</v>
      </c>
      <c r="B4738" s="16">
        <v>44342</v>
      </c>
      <c r="C4738" t="s">
        <v>19</v>
      </c>
      <c r="D4738">
        <v>243</v>
      </c>
      <c r="E4738">
        <v>12150</v>
      </c>
      <c r="F4738">
        <v>4617</v>
      </c>
      <c r="G4738" t="s">
        <v>31</v>
      </c>
      <c r="H4738" t="s">
        <v>32</v>
      </c>
      <c r="I4738" t="s">
        <v>35</v>
      </c>
    </row>
    <row r="4739" spans="1:9" x14ac:dyDescent="0.3">
      <c r="A4739">
        <v>1185732</v>
      </c>
      <c r="B4739" s="16">
        <v>44342</v>
      </c>
      <c r="C4739" t="s">
        <v>23</v>
      </c>
      <c r="D4739">
        <v>225</v>
      </c>
      <c r="E4739">
        <v>78750</v>
      </c>
      <c r="F4739">
        <v>39375</v>
      </c>
      <c r="G4739" t="s">
        <v>36</v>
      </c>
      <c r="H4739" t="s">
        <v>57</v>
      </c>
      <c r="I4739" t="s">
        <v>58</v>
      </c>
    </row>
    <row r="4740" spans="1:9" x14ac:dyDescent="0.3">
      <c r="A4740">
        <v>1189833</v>
      </c>
      <c r="B4740" s="16">
        <v>44342</v>
      </c>
      <c r="C4740" t="s">
        <v>19</v>
      </c>
      <c r="D4740">
        <v>900</v>
      </c>
      <c r="E4740">
        <v>495000.00000000006</v>
      </c>
      <c r="F4740">
        <v>123750.00000000001</v>
      </c>
      <c r="G4740" t="s">
        <v>31</v>
      </c>
      <c r="H4740" t="s">
        <v>32</v>
      </c>
      <c r="I4740" t="s">
        <v>35</v>
      </c>
    </row>
    <row r="4741" spans="1:9" x14ac:dyDescent="0.3">
      <c r="A4741">
        <v>1189833</v>
      </c>
      <c r="B4741" s="16">
        <v>44343</v>
      </c>
      <c r="C4741" t="s">
        <v>22</v>
      </c>
      <c r="D4741">
        <v>78</v>
      </c>
      <c r="E4741">
        <v>3510</v>
      </c>
      <c r="F4741">
        <v>1228.5</v>
      </c>
      <c r="G4741" t="s">
        <v>31</v>
      </c>
      <c r="H4741" t="s">
        <v>88</v>
      </c>
      <c r="I4741" t="s">
        <v>89</v>
      </c>
    </row>
    <row r="4742" spans="1:9" x14ac:dyDescent="0.3">
      <c r="A4742">
        <v>1189833</v>
      </c>
      <c r="B4742" s="16">
        <v>44343</v>
      </c>
      <c r="C4742" t="s">
        <v>22</v>
      </c>
      <c r="D4742">
        <v>65</v>
      </c>
      <c r="E4742">
        <v>3640</v>
      </c>
      <c r="F4742">
        <v>1528.8</v>
      </c>
      <c r="G4742" t="s">
        <v>31</v>
      </c>
      <c r="H4742" t="s">
        <v>88</v>
      </c>
      <c r="I4742" t="s">
        <v>89</v>
      </c>
    </row>
    <row r="4743" spans="1:9" x14ac:dyDescent="0.3">
      <c r="A4743">
        <v>1185732</v>
      </c>
      <c r="B4743" s="16">
        <v>44343</v>
      </c>
      <c r="C4743" t="s">
        <v>17</v>
      </c>
      <c r="D4743">
        <v>119</v>
      </c>
      <c r="E4743">
        <v>3808</v>
      </c>
      <c r="F4743">
        <v>2056.3200000000002</v>
      </c>
      <c r="G4743" t="s">
        <v>36</v>
      </c>
      <c r="H4743" t="s">
        <v>57</v>
      </c>
      <c r="I4743" t="s">
        <v>58</v>
      </c>
    </row>
    <row r="4744" spans="1:9" x14ac:dyDescent="0.3">
      <c r="A4744">
        <v>1189833</v>
      </c>
      <c r="B4744" s="16">
        <v>44343</v>
      </c>
      <c r="C4744" t="s">
        <v>21</v>
      </c>
      <c r="D4744">
        <v>91</v>
      </c>
      <c r="E4744">
        <v>4641</v>
      </c>
      <c r="F4744">
        <v>2134.8599999999997</v>
      </c>
      <c r="G4744" t="s">
        <v>31</v>
      </c>
      <c r="H4744" t="s">
        <v>88</v>
      </c>
      <c r="I4744" t="s">
        <v>89</v>
      </c>
    </row>
    <row r="4745" spans="1:9" x14ac:dyDescent="0.3">
      <c r="A4745">
        <v>1189833</v>
      </c>
      <c r="B4745" s="16">
        <v>44343</v>
      </c>
      <c r="C4745" t="s">
        <v>21</v>
      </c>
      <c r="D4745">
        <v>109</v>
      </c>
      <c r="E4745">
        <v>4687</v>
      </c>
      <c r="F4745">
        <v>1921.6699999999998</v>
      </c>
      <c r="G4745" t="s">
        <v>31</v>
      </c>
      <c r="H4745" t="s">
        <v>88</v>
      </c>
      <c r="I4745" t="s">
        <v>89</v>
      </c>
    </row>
    <row r="4746" spans="1:9" x14ac:dyDescent="0.3">
      <c r="A4746">
        <v>1189833</v>
      </c>
      <c r="B4746" s="16">
        <v>44343</v>
      </c>
      <c r="C4746" t="s">
        <v>20</v>
      </c>
      <c r="D4746">
        <v>135</v>
      </c>
      <c r="E4746">
        <v>6210</v>
      </c>
      <c r="F4746">
        <v>2546.1</v>
      </c>
      <c r="G4746" t="s">
        <v>31</v>
      </c>
      <c r="H4746" t="s">
        <v>88</v>
      </c>
      <c r="I4746" t="s">
        <v>89</v>
      </c>
    </row>
    <row r="4747" spans="1:9" x14ac:dyDescent="0.3">
      <c r="A4747">
        <v>1189833</v>
      </c>
      <c r="B4747" s="16">
        <v>44343</v>
      </c>
      <c r="C4747" t="s">
        <v>19</v>
      </c>
      <c r="D4747">
        <v>136</v>
      </c>
      <c r="E4747">
        <v>6256</v>
      </c>
      <c r="F4747">
        <v>2627.5200000000004</v>
      </c>
      <c r="G4747" t="s">
        <v>31</v>
      </c>
      <c r="H4747" t="s">
        <v>88</v>
      </c>
      <c r="I4747" t="s">
        <v>89</v>
      </c>
    </row>
    <row r="4748" spans="1:9" x14ac:dyDescent="0.3">
      <c r="A4748">
        <v>1189833</v>
      </c>
      <c r="B4748" s="16">
        <v>44343</v>
      </c>
      <c r="C4748" t="s">
        <v>19</v>
      </c>
      <c r="D4748">
        <v>111</v>
      </c>
      <c r="E4748">
        <v>6438</v>
      </c>
      <c r="F4748">
        <v>3283.38</v>
      </c>
      <c r="G4748" t="s">
        <v>31</v>
      </c>
      <c r="H4748" t="s">
        <v>88</v>
      </c>
      <c r="I4748" t="s">
        <v>89</v>
      </c>
    </row>
    <row r="4749" spans="1:9" x14ac:dyDescent="0.3">
      <c r="A4749">
        <v>1189833</v>
      </c>
      <c r="B4749" s="16">
        <v>44343</v>
      </c>
      <c r="C4749" t="s">
        <v>20</v>
      </c>
      <c r="D4749">
        <v>126</v>
      </c>
      <c r="E4749">
        <v>7056</v>
      </c>
      <c r="F4749">
        <v>3316.3199999999997</v>
      </c>
      <c r="G4749" t="s">
        <v>31</v>
      </c>
      <c r="H4749" t="s">
        <v>88</v>
      </c>
      <c r="I4749" t="s">
        <v>89</v>
      </c>
    </row>
    <row r="4750" spans="1:9" x14ac:dyDescent="0.3">
      <c r="A4750">
        <v>1189833</v>
      </c>
      <c r="B4750" s="16">
        <v>44343</v>
      </c>
      <c r="C4750" t="s">
        <v>23</v>
      </c>
      <c r="D4750">
        <v>132</v>
      </c>
      <c r="E4750">
        <v>7392</v>
      </c>
      <c r="F4750">
        <v>2143.6799999999998</v>
      </c>
      <c r="G4750" t="s">
        <v>31</v>
      </c>
      <c r="H4750" t="s">
        <v>88</v>
      </c>
      <c r="I4750" t="s">
        <v>89</v>
      </c>
    </row>
    <row r="4751" spans="1:9" x14ac:dyDescent="0.3">
      <c r="A4751">
        <v>1189833</v>
      </c>
      <c r="B4751" s="16">
        <v>44343</v>
      </c>
      <c r="C4751" t="s">
        <v>17</v>
      </c>
      <c r="D4751">
        <v>150</v>
      </c>
      <c r="E4751">
        <v>7650</v>
      </c>
      <c r="F4751">
        <v>3442.4999999999995</v>
      </c>
      <c r="G4751" t="s">
        <v>31</v>
      </c>
      <c r="H4751" t="s">
        <v>88</v>
      </c>
      <c r="I4751" t="s">
        <v>89</v>
      </c>
    </row>
    <row r="4752" spans="1:9" x14ac:dyDescent="0.3">
      <c r="A4752">
        <v>1189833</v>
      </c>
      <c r="B4752" s="16">
        <v>44343</v>
      </c>
      <c r="C4752" t="s">
        <v>17</v>
      </c>
      <c r="D4752">
        <v>184</v>
      </c>
      <c r="E4752">
        <v>7912</v>
      </c>
      <c r="F4752">
        <v>3243.9199999999996</v>
      </c>
      <c r="G4752" t="s">
        <v>31</v>
      </c>
      <c r="H4752" t="s">
        <v>88</v>
      </c>
      <c r="I4752" t="s">
        <v>89</v>
      </c>
    </row>
    <row r="4753" spans="1:9" x14ac:dyDescent="0.3">
      <c r="A4753">
        <v>1189833</v>
      </c>
      <c r="B4753" s="16">
        <v>44343</v>
      </c>
      <c r="C4753" t="s">
        <v>23</v>
      </c>
      <c r="D4753">
        <v>115</v>
      </c>
      <c r="E4753">
        <v>7935</v>
      </c>
      <c r="F4753">
        <v>3094.65</v>
      </c>
      <c r="G4753" t="s">
        <v>31</v>
      </c>
      <c r="H4753" t="s">
        <v>88</v>
      </c>
      <c r="I4753" t="s">
        <v>89</v>
      </c>
    </row>
    <row r="4754" spans="1:9" x14ac:dyDescent="0.3">
      <c r="A4754">
        <v>1189833</v>
      </c>
      <c r="B4754" s="16">
        <v>44343</v>
      </c>
      <c r="C4754" t="s">
        <v>20</v>
      </c>
      <c r="D4754">
        <v>182</v>
      </c>
      <c r="E4754">
        <v>8372</v>
      </c>
      <c r="F4754">
        <v>4520.88</v>
      </c>
      <c r="G4754" t="s">
        <v>31</v>
      </c>
      <c r="H4754" t="s">
        <v>32</v>
      </c>
      <c r="I4754" t="s">
        <v>35</v>
      </c>
    </row>
    <row r="4755" spans="1:9" x14ac:dyDescent="0.3">
      <c r="A4755">
        <v>1189833</v>
      </c>
      <c r="B4755" s="16">
        <v>44343</v>
      </c>
      <c r="C4755" t="s">
        <v>20</v>
      </c>
      <c r="D4755">
        <v>231</v>
      </c>
      <c r="E4755">
        <v>9009</v>
      </c>
      <c r="F4755">
        <v>4144.1400000000003</v>
      </c>
      <c r="G4755" t="s">
        <v>31</v>
      </c>
      <c r="H4755" t="s">
        <v>32</v>
      </c>
      <c r="I4755" t="s">
        <v>35</v>
      </c>
    </row>
    <row r="4756" spans="1:9" x14ac:dyDescent="0.3">
      <c r="A4756">
        <v>1189833</v>
      </c>
      <c r="B4756" s="16">
        <v>44343</v>
      </c>
      <c r="C4756" t="s">
        <v>22</v>
      </c>
      <c r="D4756">
        <v>250</v>
      </c>
      <c r="E4756">
        <v>150000.00000000003</v>
      </c>
      <c r="F4756">
        <v>45000.000000000007</v>
      </c>
      <c r="G4756" t="s">
        <v>31</v>
      </c>
      <c r="H4756" t="s">
        <v>88</v>
      </c>
      <c r="I4756" t="s">
        <v>89</v>
      </c>
    </row>
    <row r="4757" spans="1:9" x14ac:dyDescent="0.3">
      <c r="A4757">
        <v>1185732</v>
      </c>
      <c r="B4757" s="16">
        <v>44343</v>
      </c>
      <c r="C4757" t="s">
        <v>17</v>
      </c>
      <c r="D4757">
        <v>475</v>
      </c>
      <c r="E4757">
        <v>166250</v>
      </c>
      <c r="F4757">
        <v>66500</v>
      </c>
      <c r="G4757" t="s">
        <v>36</v>
      </c>
      <c r="H4757" t="s">
        <v>57</v>
      </c>
      <c r="I4757" t="s">
        <v>58</v>
      </c>
    </row>
    <row r="4758" spans="1:9" x14ac:dyDescent="0.3">
      <c r="A4758">
        <v>1189833</v>
      </c>
      <c r="B4758" s="16">
        <v>44343</v>
      </c>
      <c r="C4758" t="s">
        <v>21</v>
      </c>
      <c r="D4758">
        <v>350</v>
      </c>
      <c r="E4758">
        <v>192500.00000000003</v>
      </c>
      <c r="F4758">
        <v>67375</v>
      </c>
      <c r="G4758" t="s">
        <v>31</v>
      </c>
      <c r="H4758" t="s">
        <v>88</v>
      </c>
      <c r="I4758" t="s">
        <v>89</v>
      </c>
    </row>
    <row r="4759" spans="1:9" x14ac:dyDescent="0.3">
      <c r="A4759">
        <v>1189833</v>
      </c>
      <c r="B4759" s="16">
        <v>44343</v>
      </c>
      <c r="C4759" t="s">
        <v>19</v>
      </c>
      <c r="D4759">
        <v>425</v>
      </c>
      <c r="E4759">
        <v>255000.00000000003</v>
      </c>
      <c r="F4759">
        <v>102000.00000000001</v>
      </c>
      <c r="G4759" t="s">
        <v>31</v>
      </c>
      <c r="H4759" t="s">
        <v>88</v>
      </c>
      <c r="I4759" t="s">
        <v>89</v>
      </c>
    </row>
    <row r="4760" spans="1:9" x14ac:dyDescent="0.3">
      <c r="A4760">
        <v>1189833</v>
      </c>
      <c r="B4760" s="16">
        <v>44343</v>
      </c>
      <c r="C4760" t="s">
        <v>20</v>
      </c>
      <c r="D4760">
        <v>450</v>
      </c>
      <c r="E4760">
        <v>270000.00000000006</v>
      </c>
      <c r="F4760">
        <v>94500.000000000015</v>
      </c>
      <c r="G4760" t="s">
        <v>31</v>
      </c>
      <c r="H4760" t="s">
        <v>88</v>
      </c>
      <c r="I4760" t="s">
        <v>89</v>
      </c>
    </row>
    <row r="4761" spans="1:9" x14ac:dyDescent="0.3">
      <c r="A4761">
        <v>1189833</v>
      </c>
      <c r="B4761" s="16">
        <v>44343</v>
      </c>
      <c r="C4761" t="s">
        <v>17</v>
      </c>
      <c r="D4761">
        <v>575</v>
      </c>
      <c r="E4761">
        <v>316250.00000000006</v>
      </c>
      <c r="F4761">
        <v>110687.50000000001</v>
      </c>
      <c r="G4761" t="s">
        <v>31</v>
      </c>
      <c r="H4761" t="s">
        <v>88</v>
      </c>
      <c r="I4761" t="s">
        <v>89</v>
      </c>
    </row>
    <row r="4762" spans="1:9" x14ac:dyDescent="0.3">
      <c r="A4762">
        <v>1189833</v>
      </c>
      <c r="B4762" s="16">
        <v>44343</v>
      </c>
      <c r="C4762" t="s">
        <v>23</v>
      </c>
      <c r="D4762">
        <v>425</v>
      </c>
      <c r="E4762">
        <v>318750.00000000006</v>
      </c>
      <c r="F4762">
        <v>79687.500000000015</v>
      </c>
      <c r="G4762" t="s">
        <v>31</v>
      </c>
      <c r="H4762" t="s">
        <v>88</v>
      </c>
      <c r="I4762" t="s">
        <v>89</v>
      </c>
    </row>
    <row r="4763" spans="1:9" x14ac:dyDescent="0.3">
      <c r="A4763">
        <v>1189833</v>
      </c>
      <c r="B4763" s="16">
        <v>44343</v>
      </c>
      <c r="C4763" t="s">
        <v>20</v>
      </c>
      <c r="D4763">
        <v>700</v>
      </c>
      <c r="E4763">
        <v>350000</v>
      </c>
      <c r="F4763">
        <v>140000</v>
      </c>
      <c r="G4763" t="s">
        <v>31</v>
      </c>
      <c r="H4763" t="s">
        <v>32</v>
      </c>
      <c r="I4763" t="s">
        <v>35</v>
      </c>
    </row>
    <row r="4764" spans="1:9" x14ac:dyDescent="0.3">
      <c r="A4764">
        <v>1185732</v>
      </c>
      <c r="B4764" s="16">
        <v>44344</v>
      </c>
      <c r="C4764" t="s">
        <v>19</v>
      </c>
      <c r="D4764">
        <v>38</v>
      </c>
      <c r="E4764">
        <v>1254</v>
      </c>
      <c r="F4764">
        <v>627</v>
      </c>
      <c r="G4764" t="s">
        <v>36</v>
      </c>
      <c r="H4764" t="s">
        <v>57</v>
      </c>
      <c r="I4764" t="s">
        <v>58</v>
      </c>
    </row>
    <row r="4765" spans="1:9" x14ac:dyDescent="0.3">
      <c r="A4765">
        <v>1189833</v>
      </c>
      <c r="B4765" s="16">
        <v>44344</v>
      </c>
      <c r="C4765" t="s">
        <v>21</v>
      </c>
      <c r="D4765">
        <v>224</v>
      </c>
      <c r="E4765">
        <v>7840</v>
      </c>
      <c r="F4765">
        <v>3135.9999999999995</v>
      </c>
      <c r="G4765" t="s">
        <v>31</v>
      </c>
      <c r="H4765" t="s">
        <v>32</v>
      </c>
      <c r="I4765" t="s">
        <v>35</v>
      </c>
    </row>
    <row r="4766" spans="1:9" x14ac:dyDescent="0.3">
      <c r="A4766">
        <v>1189833</v>
      </c>
      <c r="B4766" s="16">
        <v>44344</v>
      </c>
      <c r="C4766" t="s">
        <v>21</v>
      </c>
      <c r="D4766">
        <v>210</v>
      </c>
      <c r="E4766">
        <v>10290</v>
      </c>
      <c r="F4766">
        <v>5145</v>
      </c>
      <c r="G4766" t="s">
        <v>31</v>
      </c>
      <c r="H4766" t="s">
        <v>32</v>
      </c>
      <c r="I4766" t="s">
        <v>35</v>
      </c>
    </row>
    <row r="4767" spans="1:9" x14ac:dyDescent="0.3">
      <c r="A4767">
        <v>1185732</v>
      </c>
      <c r="B4767" s="16">
        <v>44344</v>
      </c>
      <c r="C4767" t="s">
        <v>19</v>
      </c>
      <c r="D4767">
        <v>125</v>
      </c>
      <c r="E4767">
        <v>43750</v>
      </c>
      <c r="F4767">
        <v>15312.499999999998</v>
      </c>
      <c r="G4767" t="s">
        <v>36</v>
      </c>
      <c r="H4767" t="s">
        <v>57</v>
      </c>
      <c r="I4767" t="s">
        <v>58</v>
      </c>
    </row>
    <row r="4768" spans="1:9" x14ac:dyDescent="0.3">
      <c r="A4768">
        <v>1189833</v>
      </c>
      <c r="B4768" s="16">
        <v>44344</v>
      </c>
      <c r="C4768" t="s">
        <v>21</v>
      </c>
      <c r="D4768">
        <v>700</v>
      </c>
      <c r="E4768">
        <v>350000</v>
      </c>
      <c r="F4768">
        <v>122499.99999999999</v>
      </c>
      <c r="G4768" t="s">
        <v>31</v>
      </c>
      <c r="H4768" t="s">
        <v>32</v>
      </c>
      <c r="I4768" t="s">
        <v>35</v>
      </c>
    </row>
    <row r="4769" spans="1:9" x14ac:dyDescent="0.3">
      <c r="A4769">
        <v>1185732</v>
      </c>
      <c r="B4769" s="16">
        <v>44345</v>
      </c>
      <c r="C4769" t="s">
        <v>20</v>
      </c>
      <c r="D4769">
        <v>47</v>
      </c>
      <c r="E4769">
        <v>1081</v>
      </c>
      <c r="F4769">
        <v>540.5</v>
      </c>
      <c r="G4769" t="s">
        <v>36</v>
      </c>
      <c r="H4769" t="s">
        <v>57</v>
      </c>
      <c r="I4769" t="s">
        <v>58</v>
      </c>
    </row>
    <row r="4770" spans="1:9" x14ac:dyDescent="0.3">
      <c r="A4770">
        <v>1189833</v>
      </c>
      <c r="B4770" s="16">
        <v>44345</v>
      </c>
      <c r="C4770" t="s">
        <v>22</v>
      </c>
      <c r="D4770">
        <v>156</v>
      </c>
      <c r="E4770">
        <v>8580</v>
      </c>
      <c r="F4770">
        <v>5577</v>
      </c>
      <c r="G4770" t="s">
        <v>31</v>
      </c>
      <c r="H4770" t="s">
        <v>32</v>
      </c>
      <c r="I4770" t="s">
        <v>35</v>
      </c>
    </row>
    <row r="4771" spans="1:9" x14ac:dyDescent="0.3">
      <c r="A4771">
        <v>1189833</v>
      </c>
      <c r="B4771" s="16">
        <v>44345</v>
      </c>
      <c r="C4771" t="s">
        <v>22</v>
      </c>
      <c r="D4771">
        <v>219</v>
      </c>
      <c r="E4771">
        <v>9417</v>
      </c>
      <c r="F4771">
        <v>5838.5400000000009</v>
      </c>
      <c r="G4771" t="s">
        <v>31</v>
      </c>
      <c r="H4771" t="s">
        <v>32</v>
      </c>
      <c r="I4771" t="s">
        <v>35</v>
      </c>
    </row>
    <row r="4772" spans="1:9" x14ac:dyDescent="0.3">
      <c r="A4772">
        <v>1185732</v>
      </c>
      <c r="B4772" s="16">
        <v>44345</v>
      </c>
      <c r="C4772" t="s">
        <v>20</v>
      </c>
      <c r="D4772">
        <v>175</v>
      </c>
      <c r="E4772">
        <v>43750</v>
      </c>
      <c r="F4772">
        <v>15312.499999999998</v>
      </c>
      <c r="G4772" t="s">
        <v>36</v>
      </c>
      <c r="H4772" t="s">
        <v>57</v>
      </c>
      <c r="I4772" t="s">
        <v>58</v>
      </c>
    </row>
    <row r="4773" spans="1:9" x14ac:dyDescent="0.3">
      <c r="A4773">
        <v>1189833</v>
      </c>
      <c r="B4773" s="16">
        <v>44345</v>
      </c>
      <c r="C4773" t="s">
        <v>22</v>
      </c>
      <c r="D4773">
        <v>625</v>
      </c>
      <c r="E4773">
        <v>375000</v>
      </c>
      <c r="F4773">
        <v>206250.00000000003</v>
      </c>
      <c r="G4773" t="s">
        <v>31</v>
      </c>
      <c r="H4773" t="s">
        <v>32</v>
      </c>
      <c r="I4773" t="s">
        <v>35</v>
      </c>
    </row>
    <row r="4774" spans="1:9" x14ac:dyDescent="0.3">
      <c r="A4774">
        <v>1185732</v>
      </c>
      <c r="B4774" s="16">
        <v>44346</v>
      </c>
      <c r="C4774" t="s">
        <v>21</v>
      </c>
      <c r="D4774">
        <v>14</v>
      </c>
      <c r="E4774">
        <v>406</v>
      </c>
      <c r="F4774">
        <v>203</v>
      </c>
      <c r="G4774" t="s">
        <v>36</v>
      </c>
      <c r="H4774" t="s">
        <v>57</v>
      </c>
      <c r="I4774" t="s">
        <v>58</v>
      </c>
    </row>
    <row r="4775" spans="1:9" x14ac:dyDescent="0.3">
      <c r="A4775">
        <v>1189833</v>
      </c>
      <c r="B4775" s="16">
        <v>44346</v>
      </c>
      <c r="C4775" t="s">
        <v>23</v>
      </c>
      <c r="D4775">
        <v>232</v>
      </c>
      <c r="E4775">
        <v>10208</v>
      </c>
      <c r="F4775">
        <v>2552</v>
      </c>
      <c r="G4775" t="s">
        <v>31</v>
      </c>
      <c r="H4775" t="s">
        <v>32</v>
      </c>
      <c r="I4775" t="s">
        <v>35</v>
      </c>
    </row>
    <row r="4776" spans="1:9" x14ac:dyDescent="0.3">
      <c r="A4776">
        <v>1189833</v>
      </c>
      <c r="B4776" s="16">
        <v>44346</v>
      </c>
      <c r="C4776" t="s">
        <v>23</v>
      </c>
      <c r="D4776">
        <v>196</v>
      </c>
      <c r="E4776">
        <v>11564</v>
      </c>
      <c r="F4776">
        <v>4047.3999999999996</v>
      </c>
      <c r="G4776" t="s">
        <v>31</v>
      </c>
      <c r="H4776" t="s">
        <v>32</v>
      </c>
      <c r="I4776" t="s">
        <v>35</v>
      </c>
    </row>
    <row r="4777" spans="1:9" x14ac:dyDescent="0.3">
      <c r="A4777">
        <v>1185732</v>
      </c>
      <c r="B4777" s="16">
        <v>44346</v>
      </c>
      <c r="C4777" t="s">
        <v>21</v>
      </c>
      <c r="D4777">
        <v>50</v>
      </c>
      <c r="E4777">
        <v>15000.000000000002</v>
      </c>
      <c r="F4777">
        <v>6000.0000000000009</v>
      </c>
      <c r="G4777" t="s">
        <v>36</v>
      </c>
      <c r="H4777" t="s">
        <v>57</v>
      </c>
      <c r="I4777" t="s">
        <v>58</v>
      </c>
    </row>
    <row r="4778" spans="1:9" x14ac:dyDescent="0.3">
      <c r="A4778">
        <v>1189833</v>
      </c>
      <c r="B4778" s="16">
        <v>44346</v>
      </c>
      <c r="C4778" t="s">
        <v>23</v>
      </c>
      <c r="D4778">
        <v>725</v>
      </c>
      <c r="E4778">
        <v>471250</v>
      </c>
      <c r="F4778">
        <v>94250</v>
      </c>
      <c r="G4778" t="s">
        <v>31</v>
      </c>
      <c r="H4778" t="s">
        <v>32</v>
      </c>
      <c r="I4778" t="s">
        <v>35</v>
      </c>
    </row>
    <row r="4779" spans="1:9" x14ac:dyDescent="0.3">
      <c r="A4779">
        <v>1185732</v>
      </c>
      <c r="B4779" s="16">
        <v>44347</v>
      </c>
      <c r="C4779" t="s">
        <v>22</v>
      </c>
      <c r="D4779">
        <v>31</v>
      </c>
      <c r="E4779">
        <v>1271</v>
      </c>
      <c r="F4779">
        <v>622.79</v>
      </c>
      <c r="G4779" t="s">
        <v>36</v>
      </c>
      <c r="H4779" t="s">
        <v>57</v>
      </c>
      <c r="I4779" t="s">
        <v>58</v>
      </c>
    </row>
    <row r="4780" spans="1:9" x14ac:dyDescent="0.3">
      <c r="A4780">
        <v>1185732</v>
      </c>
      <c r="B4780" s="16">
        <v>44347</v>
      </c>
      <c r="C4780" t="s">
        <v>17</v>
      </c>
      <c r="D4780">
        <v>147</v>
      </c>
      <c r="E4780">
        <v>5292</v>
      </c>
      <c r="F4780">
        <v>2381.4</v>
      </c>
      <c r="G4780" t="s">
        <v>31</v>
      </c>
      <c r="H4780" t="s">
        <v>32</v>
      </c>
      <c r="I4780" t="s">
        <v>35</v>
      </c>
    </row>
    <row r="4781" spans="1:9" x14ac:dyDescent="0.3">
      <c r="A4781">
        <v>1185732</v>
      </c>
      <c r="B4781" s="16">
        <v>44347</v>
      </c>
      <c r="C4781" t="s">
        <v>17</v>
      </c>
      <c r="D4781">
        <v>124</v>
      </c>
      <c r="E4781">
        <v>5456</v>
      </c>
      <c r="F4781">
        <v>2837.12</v>
      </c>
      <c r="G4781" t="s">
        <v>31</v>
      </c>
      <c r="H4781" t="s">
        <v>32</v>
      </c>
      <c r="I4781" t="s">
        <v>35</v>
      </c>
    </row>
    <row r="4782" spans="1:9" x14ac:dyDescent="0.3">
      <c r="A4782">
        <v>1185732</v>
      </c>
      <c r="B4782" s="16">
        <v>44347</v>
      </c>
      <c r="C4782" t="s">
        <v>22</v>
      </c>
      <c r="D4782">
        <v>125</v>
      </c>
      <c r="E4782">
        <v>56249.999999999993</v>
      </c>
      <c r="F4782">
        <v>19687.499999999996</v>
      </c>
      <c r="G4782" t="s">
        <v>36</v>
      </c>
      <c r="H4782" t="s">
        <v>57</v>
      </c>
      <c r="I4782" t="s">
        <v>58</v>
      </c>
    </row>
    <row r="4783" spans="1:9" x14ac:dyDescent="0.3">
      <c r="A4783">
        <v>1185732</v>
      </c>
      <c r="B4783" s="16">
        <v>44347</v>
      </c>
      <c r="C4783" t="s">
        <v>17</v>
      </c>
      <c r="D4783">
        <v>475</v>
      </c>
      <c r="E4783">
        <v>213750</v>
      </c>
      <c r="F4783">
        <v>85500</v>
      </c>
      <c r="G4783" t="s">
        <v>31</v>
      </c>
      <c r="H4783" t="s">
        <v>32</v>
      </c>
      <c r="I4783" t="s">
        <v>35</v>
      </c>
    </row>
    <row r="4784" spans="1:9" x14ac:dyDescent="0.3">
      <c r="A4784">
        <v>1185732</v>
      </c>
      <c r="B4784" s="16">
        <v>44348</v>
      </c>
      <c r="C4784" t="s">
        <v>23</v>
      </c>
      <c r="D4784">
        <v>60</v>
      </c>
      <c r="E4784">
        <v>1920</v>
      </c>
      <c r="F4784">
        <v>1190.4000000000001</v>
      </c>
      <c r="G4784" t="s">
        <v>36</v>
      </c>
      <c r="H4784" t="s">
        <v>57</v>
      </c>
      <c r="I4784" t="s">
        <v>58</v>
      </c>
    </row>
    <row r="4785" spans="1:9" x14ac:dyDescent="0.3">
      <c r="A4785">
        <v>1185732</v>
      </c>
      <c r="B4785" s="16">
        <v>44348</v>
      </c>
      <c r="C4785" t="s">
        <v>19</v>
      </c>
      <c r="D4785">
        <v>91</v>
      </c>
      <c r="E4785">
        <v>2821</v>
      </c>
      <c r="F4785">
        <v>1156.6099999999999</v>
      </c>
      <c r="G4785" t="s">
        <v>31</v>
      </c>
      <c r="H4785" t="s">
        <v>32</v>
      </c>
      <c r="I4785" t="s">
        <v>35</v>
      </c>
    </row>
    <row r="4786" spans="1:9" x14ac:dyDescent="0.3">
      <c r="A4786">
        <v>1185732</v>
      </c>
      <c r="B4786" s="16">
        <v>44348</v>
      </c>
      <c r="C4786" t="s">
        <v>19</v>
      </c>
      <c r="D4786">
        <v>77</v>
      </c>
      <c r="E4786">
        <v>3157</v>
      </c>
      <c r="F4786">
        <v>1452.2199999999998</v>
      </c>
      <c r="G4786" t="s">
        <v>31</v>
      </c>
      <c r="H4786" t="s">
        <v>32</v>
      </c>
      <c r="I4786" t="s">
        <v>35</v>
      </c>
    </row>
    <row r="4787" spans="1:9" x14ac:dyDescent="0.3">
      <c r="A4787">
        <v>1185732</v>
      </c>
      <c r="B4787" s="16">
        <v>44348</v>
      </c>
      <c r="C4787" t="s">
        <v>23</v>
      </c>
      <c r="D4787">
        <v>200</v>
      </c>
      <c r="E4787">
        <v>70000</v>
      </c>
      <c r="F4787">
        <v>35000</v>
      </c>
      <c r="G4787" t="s">
        <v>36</v>
      </c>
      <c r="H4787" t="s">
        <v>57</v>
      </c>
      <c r="I4787" t="s">
        <v>58</v>
      </c>
    </row>
    <row r="4788" spans="1:9" x14ac:dyDescent="0.3">
      <c r="A4788">
        <v>1185732</v>
      </c>
      <c r="B4788" s="16">
        <v>44348</v>
      </c>
      <c r="C4788" t="s">
        <v>19</v>
      </c>
      <c r="D4788">
        <v>275</v>
      </c>
      <c r="E4788">
        <v>123750</v>
      </c>
      <c r="F4788">
        <v>43312.5</v>
      </c>
      <c r="G4788" t="s">
        <v>31</v>
      </c>
      <c r="H4788" t="s">
        <v>32</v>
      </c>
      <c r="I4788" t="s">
        <v>35</v>
      </c>
    </row>
    <row r="4789" spans="1:9" x14ac:dyDescent="0.3">
      <c r="A4789">
        <v>1185732</v>
      </c>
      <c r="B4789" s="16">
        <v>44349</v>
      </c>
      <c r="C4789" t="s">
        <v>20</v>
      </c>
      <c r="D4789">
        <v>94</v>
      </c>
      <c r="E4789">
        <v>2256</v>
      </c>
      <c r="F4789">
        <v>879.83999999999992</v>
      </c>
      <c r="G4789" t="s">
        <v>31</v>
      </c>
      <c r="H4789" t="s">
        <v>32</v>
      </c>
      <c r="I4789" t="s">
        <v>35</v>
      </c>
    </row>
    <row r="4790" spans="1:9" x14ac:dyDescent="0.3">
      <c r="A4790">
        <v>1185732</v>
      </c>
      <c r="B4790" s="16">
        <v>44349</v>
      </c>
      <c r="C4790" t="s">
        <v>20</v>
      </c>
      <c r="D4790">
        <v>83</v>
      </c>
      <c r="E4790">
        <v>2656</v>
      </c>
      <c r="F4790">
        <v>1248.32</v>
      </c>
      <c r="G4790" t="s">
        <v>31</v>
      </c>
      <c r="H4790" t="s">
        <v>32</v>
      </c>
      <c r="I4790" t="s">
        <v>35</v>
      </c>
    </row>
    <row r="4791" spans="1:9" x14ac:dyDescent="0.3">
      <c r="A4791">
        <v>1185732</v>
      </c>
      <c r="B4791" s="16">
        <v>44349</v>
      </c>
      <c r="C4791" t="s">
        <v>17</v>
      </c>
      <c r="D4791">
        <v>122</v>
      </c>
      <c r="E4791">
        <v>4636</v>
      </c>
      <c r="F4791">
        <v>2503.44</v>
      </c>
      <c r="G4791" t="s">
        <v>36</v>
      </c>
      <c r="H4791" t="s">
        <v>57</v>
      </c>
      <c r="I4791" t="s">
        <v>58</v>
      </c>
    </row>
    <row r="4792" spans="1:9" x14ac:dyDescent="0.3">
      <c r="A4792">
        <v>1185732</v>
      </c>
      <c r="B4792" s="16">
        <v>44349</v>
      </c>
      <c r="C4792" t="s">
        <v>20</v>
      </c>
      <c r="D4792">
        <v>275</v>
      </c>
      <c r="E4792">
        <v>96250</v>
      </c>
      <c r="F4792">
        <v>33687.5</v>
      </c>
      <c r="G4792" t="s">
        <v>31</v>
      </c>
      <c r="H4792" t="s">
        <v>32</v>
      </c>
      <c r="I4792" t="s">
        <v>35</v>
      </c>
    </row>
    <row r="4793" spans="1:9" x14ac:dyDescent="0.3">
      <c r="A4793">
        <v>1185732</v>
      </c>
      <c r="B4793" s="16">
        <v>44349</v>
      </c>
      <c r="C4793" t="s">
        <v>17</v>
      </c>
      <c r="D4793">
        <v>420</v>
      </c>
      <c r="E4793">
        <v>168000</v>
      </c>
      <c r="F4793">
        <v>67200</v>
      </c>
      <c r="G4793" t="s">
        <v>36</v>
      </c>
      <c r="H4793" t="s">
        <v>57</v>
      </c>
      <c r="I4793" t="s">
        <v>58</v>
      </c>
    </row>
    <row r="4794" spans="1:9" x14ac:dyDescent="0.3">
      <c r="A4794">
        <v>1185732</v>
      </c>
      <c r="B4794" s="16">
        <v>44350</v>
      </c>
      <c r="C4794" t="s">
        <v>19</v>
      </c>
      <c r="D4794">
        <v>26</v>
      </c>
      <c r="E4794">
        <v>1014</v>
      </c>
      <c r="F4794">
        <v>466.43999999999994</v>
      </c>
      <c r="G4794" t="s">
        <v>36</v>
      </c>
      <c r="H4794" t="s">
        <v>57</v>
      </c>
      <c r="I4794" t="s">
        <v>58</v>
      </c>
    </row>
    <row r="4795" spans="1:9" x14ac:dyDescent="0.3">
      <c r="A4795">
        <v>1185732</v>
      </c>
      <c r="B4795" s="16">
        <v>44350</v>
      </c>
      <c r="C4795" t="s">
        <v>21</v>
      </c>
      <c r="D4795">
        <v>41</v>
      </c>
      <c r="E4795">
        <v>1107</v>
      </c>
      <c r="F4795">
        <v>509.22</v>
      </c>
      <c r="G4795" t="s">
        <v>31</v>
      </c>
      <c r="H4795" t="s">
        <v>32</v>
      </c>
      <c r="I4795" t="s">
        <v>35</v>
      </c>
    </row>
    <row r="4796" spans="1:9" x14ac:dyDescent="0.3">
      <c r="A4796">
        <v>1128299</v>
      </c>
      <c r="B4796" s="16">
        <v>44350</v>
      </c>
      <c r="C4796" t="s">
        <v>21</v>
      </c>
      <c r="D4796">
        <v>47</v>
      </c>
      <c r="E4796">
        <v>1128</v>
      </c>
      <c r="F4796">
        <v>462.47999999999996</v>
      </c>
      <c r="G4796" t="s">
        <v>36</v>
      </c>
      <c r="H4796" t="s">
        <v>114</v>
      </c>
      <c r="I4796" t="s">
        <v>115</v>
      </c>
    </row>
    <row r="4797" spans="1:9" x14ac:dyDescent="0.3">
      <c r="A4797">
        <v>1128299</v>
      </c>
      <c r="B4797" s="16">
        <v>44350</v>
      </c>
      <c r="C4797" t="s">
        <v>20</v>
      </c>
      <c r="D4797">
        <v>52</v>
      </c>
      <c r="E4797">
        <v>1248</v>
      </c>
      <c r="F4797">
        <v>549.12</v>
      </c>
      <c r="G4797" t="s">
        <v>36</v>
      </c>
      <c r="H4797" t="s">
        <v>114</v>
      </c>
      <c r="I4797" t="s">
        <v>115</v>
      </c>
    </row>
    <row r="4798" spans="1:9" x14ac:dyDescent="0.3">
      <c r="A4798">
        <v>1185732</v>
      </c>
      <c r="B4798" s="16">
        <v>44350</v>
      </c>
      <c r="C4798" t="s">
        <v>21</v>
      </c>
      <c r="D4798">
        <v>34</v>
      </c>
      <c r="E4798">
        <v>1258</v>
      </c>
      <c r="F4798">
        <v>654.16</v>
      </c>
      <c r="G4798" t="s">
        <v>31</v>
      </c>
      <c r="H4798" t="s">
        <v>32</v>
      </c>
      <c r="I4798" t="s">
        <v>35</v>
      </c>
    </row>
    <row r="4799" spans="1:9" x14ac:dyDescent="0.3">
      <c r="A4799">
        <v>1128299</v>
      </c>
      <c r="B4799" s="16">
        <v>44350</v>
      </c>
      <c r="C4799" t="s">
        <v>22</v>
      </c>
      <c r="D4799">
        <v>46</v>
      </c>
      <c r="E4799">
        <v>1564</v>
      </c>
      <c r="F4799">
        <v>938.4</v>
      </c>
      <c r="G4799" t="s">
        <v>36</v>
      </c>
      <c r="H4799" t="s">
        <v>114</v>
      </c>
      <c r="I4799" t="s">
        <v>115</v>
      </c>
    </row>
    <row r="4800" spans="1:9" x14ac:dyDescent="0.3">
      <c r="A4800">
        <v>1128299</v>
      </c>
      <c r="B4800" s="16">
        <v>44350</v>
      </c>
      <c r="C4800" t="s">
        <v>19</v>
      </c>
      <c r="D4800">
        <v>90</v>
      </c>
      <c r="E4800">
        <v>2430</v>
      </c>
      <c r="F4800">
        <v>1190.7</v>
      </c>
      <c r="G4800" t="s">
        <v>36</v>
      </c>
      <c r="H4800" t="s">
        <v>114</v>
      </c>
      <c r="I4800" t="s">
        <v>115</v>
      </c>
    </row>
    <row r="4801" spans="1:9" x14ac:dyDescent="0.3">
      <c r="A4801">
        <v>1128299</v>
      </c>
      <c r="B4801" s="16">
        <v>44350</v>
      </c>
      <c r="C4801" t="s">
        <v>23</v>
      </c>
      <c r="D4801">
        <v>98</v>
      </c>
      <c r="E4801">
        <v>4998</v>
      </c>
      <c r="F4801">
        <v>2748.9</v>
      </c>
      <c r="G4801" t="s">
        <v>36</v>
      </c>
      <c r="H4801" t="s">
        <v>114</v>
      </c>
      <c r="I4801" t="s">
        <v>115</v>
      </c>
    </row>
    <row r="4802" spans="1:9" x14ac:dyDescent="0.3">
      <c r="A4802">
        <v>1128299</v>
      </c>
      <c r="B4802" s="16">
        <v>44350</v>
      </c>
      <c r="C4802" t="s">
        <v>17</v>
      </c>
      <c r="D4802">
        <v>160</v>
      </c>
      <c r="E4802">
        <v>5120</v>
      </c>
      <c r="F4802">
        <v>2252.8000000000002</v>
      </c>
      <c r="G4802" t="s">
        <v>36</v>
      </c>
      <c r="H4802" t="s">
        <v>114</v>
      </c>
      <c r="I4802" t="s">
        <v>115</v>
      </c>
    </row>
    <row r="4803" spans="1:9" x14ac:dyDescent="0.3">
      <c r="A4803">
        <v>1185732</v>
      </c>
      <c r="B4803" s="16">
        <v>44350</v>
      </c>
      <c r="C4803" t="s">
        <v>19</v>
      </c>
      <c r="D4803">
        <v>100</v>
      </c>
      <c r="E4803">
        <v>40000</v>
      </c>
      <c r="F4803">
        <v>14000</v>
      </c>
      <c r="G4803" t="s">
        <v>36</v>
      </c>
      <c r="H4803" t="s">
        <v>57</v>
      </c>
      <c r="I4803" t="s">
        <v>58</v>
      </c>
    </row>
    <row r="4804" spans="1:9" x14ac:dyDescent="0.3">
      <c r="A4804">
        <v>1128299</v>
      </c>
      <c r="B4804" s="16">
        <v>44350</v>
      </c>
      <c r="C4804" t="s">
        <v>21</v>
      </c>
      <c r="D4804">
        <v>175</v>
      </c>
      <c r="E4804">
        <v>43750.000000000015</v>
      </c>
      <c r="F4804">
        <v>13125.000000000004</v>
      </c>
      <c r="G4804" t="s">
        <v>36</v>
      </c>
      <c r="H4804" t="s">
        <v>114</v>
      </c>
      <c r="I4804" t="s">
        <v>115</v>
      </c>
    </row>
    <row r="4805" spans="1:9" x14ac:dyDescent="0.3">
      <c r="A4805">
        <v>1185732</v>
      </c>
      <c r="B4805" s="16">
        <v>44350</v>
      </c>
      <c r="C4805" t="s">
        <v>21</v>
      </c>
      <c r="D4805">
        <v>125</v>
      </c>
      <c r="E4805">
        <v>50000</v>
      </c>
      <c r="F4805">
        <v>20000</v>
      </c>
      <c r="G4805" t="s">
        <v>31</v>
      </c>
      <c r="H4805" t="s">
        <v>32</v>
      </c>
      <c r="I4805" t="s">
        <v>35</v>
      </c>
    </row>
    <row r="4806" spans="1:9" x14ac:dyDescent="0.3">
      <c r="A4806">
        <v>1128299</v>
      </c>
      <c r="B4806" s="16">
        <v>44350</v>
      </c>
      <c r="C4806" t="s">
        <v>20</v>
      </c>
      <c r="D4806">
        <v>200</v>
      </c>
      <c r="E4806">
        <v>50000.000000000015</v>
      </c>
      <c r="F4806">
        <v>15000.000000000004</v>
      </c>
      <c r="G4806" t="s">
        <v>36</v>
      </c>
      <c r="H4806" t="s">
        <v>114</v>
      </c>
      <c r="I4806" t="s">
        <v>115</v>
      </c>
    </row>
    <row r="4807" spans="1:9" x14ac:dyDescent="0.3">
      <c r="A4807">
        <v>1128299</v>
      </c>
      <c r="B4807" s="16">
        <v>44350</v>
      </c>
      <c r="C4807" t="s">
        <v>22</v>
      </c>
      <c r="D4807">
        <v>175</v>
      </c>
      <c r="E4807">
        <v>61250</v>
      </c>
      <c r="F4807">
        <v>30625</v>
      </c>
      <c r="G4807" t="s">
        <v>36</v>
      </c>
      <c r="H4807" t="s">
        <v>114</v>
      </c>
      <c r="I4807" t="s">
        <v>115</v>
      </c>
    </row>
    <row r="4808" spans="1:9" x14ac:dyDescent="0.3">
      <c r="A4808">
        <v>1128299</v>
      </c>
      <c r="B4808" s="16">
        <v>44350</v>
      </c>
      <c r="C4808" t="s">
        <v>19</v>
      </c>
      <c r="D4808">
        <v>300</v>
      </c>
      <c r="E4808">
        <v>90000.000000000029</v>
      </c>
      <c r="F4808">
        <v>31500.000000000007</v>
      </c>
      <c r="G4808" t="s">
        <v>36</v>
      </c>
      <c r="H4808" t="s">
        <v>114</v>
      </c>
      <c r="I4808" t="s">
        <v>115</v>
      </c>
    </row>
    <row r="4809" spans="1:9" x14ac:dyDescent="0.3">
      <c r="A4809">
        <v>1128299</v>
      </c>
      <c r="B4809" s="16">
        <v>44350</v>
      </c>
      <c r="C4809" t="s">
        <v>23</v>
      </c>
      <c r="D4809">
        <v>325</v>
      </c>
      <c r="E4809">
        <v>178750.00000000003</v>
      </c>
      <c r="F4809">
        <v>71500.000000000015</v>
      </c>
      <c r="G4809" t="s">
        <v>36</v>
      </c>
      <c r="H4809" t="s">
        <v>114</v>
      </c>
      <c r="I4809" t="s">
        <v>115</v>
      </c>
    </row>
    <row r="4810" spans="1:9" x14ac:dyDescent="0.3">
      <c r="A4810">
        <v>1128299</v>
      </c>
      <c r="B4810" s="16">
        <v>44350</v>
      </c>
      <c r="C4810" t="s">
        <v>17</v>
      </c>
      <c r="D4810">
        <v>550</v>
      </c>
      <c r="E4810">
        <v>192500</v>
      </c>
      <c r="F4810">
        <v>57750</v>
      </c>
      <c r="G4810" t="s">
        <v>36</v>
      </c>
      <c r="H4810" t="s">
        <v>114</v>
      </c>
      <c r="I4810" t="s">
        <v>115</v>
      </c>
    </row>
    <row r="4811" spans="1:9" x14ac:dyDescent="0.3">
      <c r="A4811">
        <v>1185732</v>
      </c>
      <c r="B4811" s="16">
        <v>44351</v>
      </c>
      <c r="C4811" t="s">
        <v>20</v>
      </c>
      <c r="D4811">
        <v>39</v>
      </c>
      <c r="E4811">
        <v>1131</v>
      </c>
      <c r="F4811">
        <v>565.5</v>
      </c>
      <c r="G4811" t="s">
        <v>36</v>
      </c>
      <c r="H4811" t="s">
        <v>57</v>
      </c>
      <c r="I4811" t="s">
        <v>58</v>
      </c>
    </row>
    <row r="4812" spans="1:9" x14ac:dyDescent="0.3">
      <c r="A4812">
        <v>1185732</v>
      </c>
      <c r="B4812" s="16">
        <v>44351</v>
      </c>
      <c r="C4812" t="s">
        <v>22</v>
      </c>
      <c r="D4812">
        <v>47</v>
      </c>
      <c r="E4812">
        <v>2491</v>
      </c>
      <c r="F4812">
        <v>1220.5899999999999</v>
      </c>
      <c r="G4812" t="s">
        <v>36</v>
      </c>
      <c r="H4812" t="s">
        <v>37</v>
      </c>
      <c r="I4812" t="s">
        <v>38</v>
      </c>
    </row>
    <row r="4813" spans="1:9" x14ac:dyDescent="0.3">
      <c r="A4813">
        <v>1128299</v>
      </c>
      <c r="B4813" s="16">
        <v>44351</v>
      </c>
      <c r="C4813" t="s">
        <v>22</v>
      </c>
      <c r="D4813">
        <v>117</v>
      </c>
      <c r="E4813">
        <v>6084</v>
      </c>
      <c r="F4813">
        <v>2616.12</v>
      </c>
      <c r="G4813" t="s">
        <v>31</v>
      </c>
      <c r="H4813" t="s">
        <v>84</v>
      </c>
      <c r="I4813" t="s">
        <v>85</v>
      </c>
    </row>
    <row r="4814" spans="1:9" x14ac:dyDescent="0.3">
      <c r="A4814">
        <v>1128299</v>
      </c>
      <c r="B4814" s="16">
        <v>44351</v>
      </c>
      <c r="C4814" t="s">
        <v>21</v>
      </c>
      <c r="D4814">
        <v>187</v>
      </c>
      <c r="E4814">
        <v>6171</v>
      </c>
      <c r="F4814">
        <v>3023.79</v>
      </c>
      <c r="G4814" t="s">
        <v>31</v>
      </c>
      <c r="H4814" t="s">
        <v>84</v>
      </c>
      <c r="I4814" t="s">
        <v>85</v>
      </c>
    </row>
    <row r="4815" spans="1:9" x14ac:dyDescent="0.3">
      <c r="A4815">
        <v>1128299</v>
      </c>
      <c r="B4815" s="16">
        <v>44351</v>
      </c>
      <c r="C4815" t="s">
        <v>20</v>
      </c>
      <c r="D4815">
        <v>186</v>
      </c>
      <c r="E4815">
        <v>6324</v>
      </c>
      <c r="F4815">
        <v>2592.8399999999997</v>
      </c>
      <c r="G4815" t="s">
        <v>31</v>
      </c>
      <c r="H4815" t="s">
        <v>84</v>
      </c>
      <c r="I4815" t="s">
        <v>85</v>
      </c>
    </row>
    <row r="4816" spans="1:9" x14ac:dyDescent="0.3">
      <c r="A4816">
        <v>1128299</v>
      </c>
      <c r="B4816" s="16">
        <v>44351</v>
      </c>
      <c r="C4816" t="s">
        <v>22</v>
      </c>
      <c r="D4816">
        <v>158</v>
      </c>
      <c r="E4816">
        <v>6794</v>
      </c>
      <c r="F4816">
        <v>2309.9599999999996</v>
      </c>
      <c r="G4816" t="s">
        <v>31</v>
      </c>
      <c r="H4816" t="s">
        <v>84</v>
      </c>
      <c r="I4816" t="s">
        <v>85</v>
      </c>
    </row>
    <row r="4817" spans="1:9" x14ac:dyDescent="0.3">
      <c r="A4817">
        <v>1128299</v>
      </c>
      <c r="B4817" s="16">
        <v>44351</v>
      </c>
      <c r="C4817" t="s">
        <v>21</v>
      </c>
      <c r="D4817">
        <v>143</v>
      </c>
      <c r="E4817">
        <v>6864</v>
      </c>
      <c r="F4817">
        <v>4049.7600000000007</v>
      </c>
      <c r="G4817" t="s">
        <v>31</v>
      </c>
      <c r="H4817" t="s">
        <v>84</v>
      </c>
      <c r="I4817" t="s">
        <v>85</v>
      </c>
    </row>
    <row r="4818" spans="1:9" x14ac:dyDescent="0.3">
      <c r="A4818">
        <v>1128299</v>
      </c>
      <c r="B4818" s="16">
        <v>44351</v>
      </c>
      <c r="C4818" t="s">
        <v>17</v>
      </c>
      <c r="D4818">
        <v>233</v>
      </c>
      <c r="E4818">
        <v>7223</v>
      </c>
      <c r="F4818">
        <v>2744.7400000000002</v>
      </c>
      <c r="G4818" t="s">
        <v>31</v>
      </c>
      <c r="H4818" t="s">
        <v>84</v>
      </c>
      <c r="I4818" t="s">
        <v>85</v>
      </c>
    </row>
    <row r="4819" spans="1:9" x14ac:dyDescent="0.3">
      <c r="A4819">
        <v>1197831</v>
      </c>
      <c r="B4819" s="16">
        <v>44351</v>
      </c>
      <c r="C4819" t="s">
        <v>19</v>
      </c>
      <c r="D4819">
        <v>182</v>
      </c>
      <c r="E4819">
        <v>7644</v>
      </c>
      <c r="F4819">
        <v>3592.68</v>
      </c>
      <c r="G4819" t="s">
        <v>48</v>
      </c>
      <c r="H4819" t="s">
        <v>94</v>
      </c>
      <c r="I4819" t="s">
        <v>95</v>
      </c>
    </row>
    <row r="4820" spans="1:9" x14ac:dyDescent="0.3">
      <c r="A4820">
        <v>1197831</v>
      </c>
      <c r="B4820" s="16">
        <v>44351</v>
      </c>
      <c r="C4820" t="s">
        <v>20</v>
      </c>
      <c r="D4820">
        <v>169</v>
      </c>
      <c r="E4820">
        <v>7943</v>
      </c>
      <c r="F4820">
        <v>4289.22</v>
      </c>
      <c r="G4820" t="s">
        <v>48</v>
      </c>
      <c r="H4820" t="s">
        <v>94</v>
      </c>
      <c r="I4820" t="s">
        <v>95</v>
      </c>
    </row>
    <row r="4821" spans="1:9" x14ac:dyDescent="0.3">
      <c r="A4821">
        <v>1128299</v>
      </c>
      <c r="B4821" s="16">
        <v>44351</v>
      </c>
      <c r="C4821" t="s">
        <v>20</v>
      </c>
      <c r="D4821">
        <v>174</v>
      </c>
      <c r="E4821">
        <v>8178</v>
      </c>
      <c r="F4821">
        <v>3925.44</v>
      </c>
      <c r="G4821" t="s">
        <v>31</v>
      </c>
      <c r="H4821" t="s">
        <v>84</v>
      </c>
      <c r="I4821" t="s">
        <v>85</v>
      </c>
    </row>
    <row r="4822" spans="1:9" x14ac:dyDescent="0.3">
      <c r="A4822">
        <v>1128299</v>
      </c>
      <c r="B4822" s="16">
        <v>44351</v>
      </c>
      <c r="C4822" t="s">
        <v>17</v>
      </c>
      <c r="D4822">
        <v>195</v>
      </c>
      <c r="E4822">
        <v>8190</v>
      </c>
      <c r="F4822">
        <v>4013.1</v>
      </c>
      <c r="G4822" t="s">
        <v>31</v>
      </c>
      <c r="H4822" t="s">
        <v>84</v>
      </c>
      <c r="I4822" t="s">
        <v>85</v>
      </c>
    </row>
    <row r="4823" spans="1:9" x14ac:dyDescent="0.3">
      <c r="A4823">
        <v>1197831</v>
      </c>
      <c r="B4823" s="16">
        <v>44351</v>
      </c>
      <c r="C4823" t="s">
        <v>21</v>
      </c>
      <c r="D4823">
        <v>169</v>
      </c>
      <c r="E4823">
        <v>8281</v>
      </c>
      <c r="F4823">
        <v>4223.3100000000004</v>
      </c>
      <c r="G4823" t="s">
        <v>48</v>
      </c>
      <c r="H4823" t="s">
        <v>94</v>
      </c>
      <c r="I4823" t="s">
        <v>95</v>
      </c>
    </row>
    <row r="4824" spans="1:9" x14ac:dyDescent="0.3">
      <c r="A4824">
        <v>1128299</v>
      </c>
      <c r="B4824" s="16">
        <v>44351</v>
      </c>
      <c r="C4824" t="s">
        <v>19</v>
      </c>
      <c r="D4824">
        <v>188</v>
      </c>
      <c r="E4824">
        <v>8648</v>
      </c>
      <c r="F4824">
        <v>4151.04</v>
      </c>
      <c r="G4824" t="s">
        <v>31</v>
      </c>
      <c r="H4824" t="s">
        <v>84</v>
      </c>
      <c r="I4824" t="s">
        <v>85</v>
      </c>
    </row>
    <row r="4825" spans="1:9" x14ac:dyDescent="0.3">
      <c r="A4825">
        <v>1128299</v>
      </c>
      <c r="B4825" s="16">
        <v>44351</v>
      </c>
      <c r="C4825" t="s">
        <v>19</v>
      </c>
      <c r="D4825">
        <v>263</v>
      </c>
      <c r="E4825">
        <v>9205</v>
      </c>
      <c r="F4825">
        <v>3774.0499999999997</v>
      </c>
      <c r="G4825" t="s">
        <v>31</v>
      </c>
      <c r="H4825" t="s">
        <v>84</v>
      </c>
      <c r="I4825" t="s">
        <v>85</v>
      </c>
    </row>
    <row r="4826" spans="1:9" x14ac:dyDescent="0.3">
      <c r="A4826">
        <v>1128299</v>
      </c>
      <c r="B4826" s="16">
        <v>44351</v>
      </c>
      <c r="C4826" t="s">
        <v>23</v>
      </c>
      <c r="D4826">
        <v>248</v>
      </c>
      <c r="E4826">
        <v>9672</v>
      </c>
      <c r="F4826">
        <v>5319.6</v>
      </c>
      <c r="G4826" t="s">
        <v>31</v>
      </c>
      <c r="H4826" t="s">
        <v>84</v>
      </c>
      <c r="I4826" t="s">
        <v>85</v>
      </c>
    </row>
    <row r="4827" spans="1:9" x14ac:dyDescent="0.3">
      <c r="A4827">
        <v>1197831</v>
      </c>
      <c r="B4827" s="16">
        <v>44351</v>
      </c>
      <c r="C4827" t="s">
        <v>22</v>
      </c>
      <c r="D4827">
        <v>163</v>
      </c>
      <c r="E4827">
        <v>9943</v>
      </c>
      <c r="F4827">
        <v>4872.07</v>
      </c>
      <c r="G4827" t="s">
        <v>48</v>
      </c>
      <c r="H4827" t="s">
        <v>94</v>
      </c>
      <c r="I4827" t="s">
        <v>95</v>
      </c>
    </row>
    <row r="4828" spans="1:9" x14ac:dyDescent="0.3">
      <c r="A4828">
        <v>1197831</v>
      </c>
      <c r="B4828" s="16">
        <v>44351</v>
      </c>
      <c r="C4828" t="s">
        <v>17</v>
      </c>
      <c r="D4828">
        <v>238</v>
      </c>
      <c r="E4828">
        <v>10948</v>
      </c>
      <c r="F4828">
        <v>6021.4000000000005</v>
      </c>
      <c r="G4828" t="s">
        <v>48</v>
      </c>
      <c r="H4828" t="s">
        <v>94</v>
      </c>
      <c r="I4828" t="s">
        <v>95</v>
      </c>
    </row>
    <row r="4829" spans="1:9" x14ac:dyDescent="0.3">
      <c r="A4829">
        <v>1128299</v>
      </c>
      <c r="B4829" s="16">
        <v>44351</v>
      </c>
      <c r="C4829" t="s">
        <v>23</v>
      </c>
      <c r="D4829">
        <v>231</v>
      </c>
      <c r="E4829">
        <v>12705</v>
      </c>
      <c r="F4829">
        <v>7750.05</v>
      </c>
      <c r="G4829" t="s">
        <v>31</v>
      </c>
      <c r="H4829" t="s">
        <v>84</v>
      </c>
      <c r="I4829" t="s">
        <v>85</v>
      </c>
    </row>
    <row r="4830" spans="1:9" x14ac:dyDescent="0.3">
      <c r="A4830">
        <v>1197831</v>
      </c>
      <c r="B4830" s="16">
        <v>44351</v>
      </c>
      <c r="C4830" t="s">
        <v>23</v>
      </c>
      <c r="D4830">
        <v>231</v>
      </c>
      <c r="E4830">
        <v>15477</v>
      </c>
      <c r="F4830">
        <v>9286.1999999999989</v>
      </c>
      <c r="G4830" t="s">
        <v>48</v>
      </c>
      <c r="H4830" t="s">
        <v>94</v>
      </c>
      <c r="I4830" t="s">
        <v>95</v>
      </c>
    </row>
    <row r="4831" spans="1:9" x14ac:dyDescent="0.3">
      <c r="A4831">
        <v>1185732</v>
      </c>
      <c r="B4831" s="16">
        <v>44351</v>
      </c>
      <c r="C4831" t="s">
        <v>20</v>
      </c>
      <c r="D4831">
        <v>150</v>
      </c>
      <c r="E4831">
        <v>45000.000000000007</v>
      </c>
      <c r="F4831">
        <v>15750.000000000002</v>
      </c>
      <c r="G4831" t="s">
        <v>36</v>
      </c>
      <c r="H4831" t="s">
        <v>57</v>
      </c>
      <c r="I4831" t="s">
        <v>58</v>
      </c>
    </row>
    <row r="4832" spans="1:9" x14ac:dyDescent="0.3">
      <c r="A4832">
        <v>1185732</v>
      </c>
      <c r="B4832" s="16">
        <v>44351</v>
      </c>
      <c r="C4832" t="s">
        <v>22</v>
      </c>
      <c r="D4832">
        <v>175</v>
      </c>
      <c r="E4832">
        <v>96249.999999999985</v>
      </c>
      <c r="F4832">
        <v>33687.499999999993</v>
      </c>
      <c r="G4832" t="s">
        <v>36</v>
      </c>
      <c r="H4832" t="s">
        <v>37</v>
      </c>
      <c r="I4832" t="s">
        <v>38</v>
      </c>
    </row>
    <row r="4833" spans="1:9" x14ac:dyDescent="0.3">
      <c r="A4833">
        <v>1128299</v>
      </c>
      <c r="B4833" s="16">
        <v>44351</v>
      </c>
      <c r="C4833" t="s">
        <v>22</v>
      </c>
      <c r="D4833">
        <v>450</v>
      </c>
      <c r="E4833">
        <v>247500.00000000003</v>
      </c>
      <c r="F4833">
        <v>74250</v>
      </c>
      <c r="G4833" t="s">
        <v>31</v>
      </c>
      <c r="H4833" t="s">
        <v>84</v>
      </c>
      <c r="I4833" t="s">
        <v>85</v>
      </c>
    </row>
    <row r="4834" spans="1:9" x14ac:dyDescent="0.3">
      <c r="A4834">
        <v>1128299</v>
      </c>
      <c r="B4834" s="16">
        <v>44351</v>
      </c>
      <c r="C4834" t="s">
        <v>21</v>
      </c>
      <c r="D4834">
        <v>550</v>
      </c>
      <c r="E4834">
        <v>275000</v>
      </c>
      <c r="F4834">
        <v>123750</v>
      </c>
      <c r="G4834" t="s">
        <v>31</v>
      </c>
      <c r="H4834" t="s">
        <v>84</v>
      </c>
      <c r="I4834" t="s">
        <v>85</v>
      </c>
    </row>
    <row r="4835" spans="1:9" x14ac:dyDescent="0.3">
      <c r="A4835">
        <v>1128299</v>
      </c>
      <c r="B4835" s="16">
        <v>44351</v>
      </c>
      <c r="C4835" t="s">
        <v>20</v>
      </c>
      <c r="D4835">
        <v>600</v>
      </c>
      <c r="E4835">
        <v>300000</v>
      </c>
      <c r="F4835">
        <v>105000</v>
      </c>
      <c r="G4835" t="s">
        <v>31</v>
      </c>
      <c r="H4835" t="s">
        <v>84</v>
      </c>
      <c r="I4835" t="s">
        <v>85</v>
      </c>
    </row>
    <row r="4836" spans="1:9" x14ac:dyDescent="0.3">
      <c r="A4836">
        <v>1197831</v>
      </c>
      <c r="B4836" s="16">
        <v>44351</v>
      </c>
      <c r="C4836" t="s">
        <v>19</v>
      </c>
      <c r="D4836">
        <v>700</v>
      </c>
      <c r="E4836">
        <v>315000</v>
      </c>
      <c r="F4836">
        <v>110250</v>
      </c>
      <c r="G4836" t="s">
        <v>48</v>
      </c>
      <c r="H4836" t="s">
        <v>94</v>
      </c>
      <c r="I4836" t="s">
        <v>95</v>
      </c>
    </row>
    <row r="4837" spans="1:9" x14ac:dyDescent="0.3">
      <c r="A4837">
        <v>1197831</v>
      </c>
      <c r="B4837" s="16">
        <v>44351</v>
      </c>
      <c r="C4837" t="s">
        <v>21</v>
      </c>
      <c r="D4837">
        <v>650</v>
      </c>
      <c r="E4837">
        <v>325000</v>
      </c>
      <c r="F4837">
        <v>130000</v>
      </c>
      <c r="G4837" t="s">
        <v>48</v>
      </c>
      <c r="H4837" t="s">
        <v>94</v>
      </c>
      <c r="I4837" t="s">
        <v>95</v>
      </c>
    </row>
    <row r="4838" spans="1:9" x14ac:dyDescent="0.3">
      <c r="A4838">
        <v>1197831</v>
      </c>
      <c r="B4838" s="16">
        <v>44351</v>
      </c>
      <c r="C4838" t="s">
        <v>20</v>
      </c>
      <c r="D4838">
        <v>675</v>
      </c>
      <c r="E4838">
        <v>337500</v>
      </c>
      <c r="F4838">
        <v>135000</v>
      </c>
      <c r="G4838" t="s">
        <v>48</v>
      </c>
      <c r="H4838" t="s">
        <v>94</v>
      </c>
      <c r="I4838" t="s">
        <v>95</v>
      </c>
    </row>
    <row r="4839" spans="1:9" x14ac:dyDescent="0.3">
      <c r="A4839">
        <v>1128299</v>
      </c>
      <c r="B4839" s="16">
        <v>44351</v>
      </c>
      <c r="C4839" t="s">
        <v>17</v>
      </c>
      <c r="D4839">
        <v>750</v>
      </c>
      <c r="E4839">
        <v>337500</v>
      </c>
      <c r="F4839">
        <v>118124.99999999999</v>
      </c>
      <c r="G4839" t="s">
        <v>31</v>
      </c>
      <c r="H4839" t="s">
        <v>84</v>
      </c>
      <c r="I4839" t="s">
        <v>85</v>
      </c>
    </row>
    <row r="4840" spans="1:9" x14ac:dyDescent="0.3">
      <c r="A4840">
        <v>1128299</v>
      </c>
      <c r="B4840" s="16">
        <v>44351</v>
      </c>
      <c r="C4840" t="s">
        <v>19</v>
      </c>
      <c r="D4840">
        <v>750</v>
      </c>
      <c r="E4840">
        <v>375000</v>
      </c>
      <c r="F4840">
        <v>131250</v>
      </c>
      <c r="G4840" t="s">
        <v>31</v>
      </c>
      <c r="H4840" t="s">
        <v>84</v>
      </c>
      <c r="I4840" t="s">
        <v>85</v>
      </c>
    </row>
    <row r="4841" spans="1:9" x14ac:dyDescent="0.3">
      <c r="A4841">
        <v>1197831</v>
      </c>
      <c r="B4841" s="16">
        <v>44351</v>
      </c>
      <c r="C4841" t="s">
        <v>22</v>
      </c>
      <c r="D4841">
        <v>650</v>
      </c>
      <c r="E4841">
        <v>422500</v>
      </c>
      <c r="F4841">
        <v>147875</v>
      </c>
      <c r="G4841" t="s">
        <v>48</v>
      </c>
      <c r="H4841" t="s">
        <v>94</v>
      </c>
      <c r="I4841" t="s">
        <v>95</v>
      </c>
    </row>
    <row r="4842" spans="1:9" x14ac:dyDescent="0.3">
      <c r="A4842">
        <v>1197831</v>
      </c>
      <c r="B4842" s="16">
        <v>44351</v>
      </c>
      <c r="C4842" t="s">
        <v>17</v>
      </c>
      <c r="D4842">
        <v>950</v>
      </c>
      <c r="E4842">
        <v>474999.99999999994</v>
      </c>
      <c r="F4842">
        <v>190000</v>
      </c>
      <c r="G4842" t="s">
        <v>48</v>
      </c>
      <c r="H4842" t="s">
        <v>94</v>
      </c>
      <c r="I4842" t="s">
        <v>95</v>
      </c>
    </row>
    <row r="4843" spans="1:9" x14ac:dyDescent="0.3">
      <c r="A4843">
        <v>1128299</v>
      </c>
      <c r="B4843" s="16">
        <v>44351</v>
      </c>
      <c r="C4843" t="s">
        <v>23</v>
      </c>
      <c r="D4843">
        <v>825</v>
      </c>
      <c r="E4843">
        <v>495000.00000000006</v>
      </c>
      <c r="F4843">
        <v>247500.00000000003</v>
      </c>
      <c r="G4843" t="s">
        <v>31</v>
      </c>
      <c r="H4843" t="s">
        <v>84</v>
      </c>
      <c r="I4843" t="s">
        <v>85</v>
      </c>
    </row>
    <row r="4844" spans="1:9" x14ac:dyDescent="0.3">
      <c r="A4844">
        <v>1197831</v>
      </c>
      <c r="B4844" s="16">
        <v>44351</v>
      </c>
      <c r="C4844" t="s">
        <v>23</v>
      </c>
      <c r="D4844">
        <v>825</v>
      </c>
      <c r="E4844">
        <v>577500</v>
      </c>
      <c r="F4844">
        <v>288750</v>
      </c>
      <c r="G4844" t="s">
        <v>48</v>
      </c>
      <c r="H4844" t="s">
        <v>94</v>
      </c>
      <c r="I4844" t="s">
        <v>95</v>
      </c>
    </row>
    <row r="4845" spans="1:9" x14ac:dyDescent="0.3">
      <c r="A4845">
        <v>1185732</v>
      </c>
      <c r="B4845" s="16">
        <v>44352</v>
      </c>
      <c r="C4845" t="s">
        <v>21</v>
      </c>
      <c r="D4845">
        <v>0</v>
      </c>
      <c r="E4845">
        <v>0</v>
      </c>
      <c r="F4845">
        <v>0</v>
      </c>
      <c r="G4845" t="s">
        <v>36</v>
      </c>
      <c r="H4845" t="s">
        <v>57</v>
      </c>
      <c r="I4845" t="s">
        <v>58</v>
      </c>
    </row>
    <row r="4846" spans="1:9" x14ac:dyDescent="0.3">
      <c r="A4846">
        <v>1185732</v>
      </c>
      <c r="B4846" s="16">
        <v>44352</v>
      </c>
      <c r="C4846" t="s">
        <v>21</v>
      </c>
      <c r="D4846">
        <v>0</v>
      </c>
      <c r="E4846">
        <v>0</v>
      </c>
      <c r="F4846">
        <v>0</v>
      </c>
      <c r="G4846" t="s">
        <v>36</v>
      </c>
      <c r="H4846" t="s">
        <v>57</v>
      </c>
      <c r="I4846" t="s">
        <v>58</v>
      </c>
    </row>
    <row r="4847" spans="1:9" x14ac:dyDescent="0.3">
      <c r="A4847">
        <v>1185732</v>
      </c>
      <c r="B4847" s="16">
        <v>44352</v>
      </c>
      <c r="C4847" t="s">
        <v>23</v>
      </c>
      <c r="D4847">
        <v>69</v>
      </c>
      <c r="E4847">
        <v>2829</v>
      </c>
      <c r="F4847">
        <v>1697.3999999999999</v>
      </c>
      <c r="G4847" t="s">
        <v>36</v>
      </c>
      <c r="H4847" t="s">
        <v>37</v>
      </c>
      <c r="I4847" t="s">
        <v>38</v>
      </c>
    </row>
    <row r="4848" spans="1:9" x14ac:dyDescent="0.3">
      <c r="A4848">
        <v>1197831</v>
      </c>
      <c r="B4848" s="16">
        <v>44352</v>
      </c>
      <c r="C4848" t="s">
        <v>21</v>
      </c>
      <c r="D4848">
        <v>85</v>
      </c>
      <c r="E4848">
        <v>2975</v>
      </c>
      <c r="F4848">
        <v>1041.25</v>
      </c>
      <c r="G4848" t="s">
        <v>15</v>
      </c>
      <c r="H4848" t="s">
        <v>125</v>
      </c>
      <c r="I4848" t="s">
        <v>126</v>
      </c>
    </row>
    <row r="4849" spans="1:9" x14ac:dyDescent="0.3">
      <c r="A4849">
        <v>1197831</v>
      </c>
      <c r="B4849" s="16">
        <v>44352</v>
      </c>
      <c r="C4849" t="s">
        <v>22</v>
      </c>
      <c r="D4849">
        <v>91</v>
      </c>
      <c r="E4849">
        <v>3276</v>
      </c>
      <c r="F4849">
        <v>1048.32</v>
      </c>
      <c r="G4849" t="s">
        <v>15</v>
      </c>
      <c r="H4849" t="s">
        <v>125</v>
      </c>
      <c r="I4849" t="s">
        <v>126</v>
      </c>
    </row>
    <row r="4850" spans="1:9" x14ac:dyDescent="0.3">
      <c r="A4850">
        <v>1197831</v>
      </c>
      <c r="B4850" s="16">
        <v>44352</v>
      </c>
      <c r="C4850" t="s">
        <v>21</v>
      </c>
      <c r="D4850">
        <v>80</v>
      </c>
      <c r="E4850">
        <v>3360</v>
      </c>
      <c r="F4850">
        <v>1411.2</v>
      </c>
      <c r="G4850" t="s">
        <v>15</v>
      </c>
      <c r="H4850" t="s">
        <v>125</v>
      </c>
      <c r="I4850" t="s">
        <v>126</v>
      </c>
    </row>
    <row r="4851" spans="1:9" x14ac:dyDescent="0.3">
      <c r="A4851">
        <v>1197831</v>
      </c>
      <c r="B4851" s="16">
        <v>44352</v>
      </c>
      <c r="C4851" t="s">
        <v>20</v>
      </c>
      <c r="D4851">
        <v>96</v>
      </c>
      <c r="E4851">
        <v>3360</v>
      </c>
      <c r="F4851">
        <v>1108.8</v>
      </c>
      <c r="G4851" t="s">
        <v>15</v>
      </c>
      <c r="H4851" t="s">
        <v>125</v>
      </c>
      <c r="I4851" t="s">
        <v>126</v>
      </c>
    </row>
    <row r="4852" spans="1:9" x14ac:dyDescent="0.3">
      <c r="A4852">
        <v>1197831</v>
      </c>
      <c r="B4852" s="16">
        <v>44352</v>
      </c>
      <c r="C4852" t="s">
        <v>20</v>
      </c>
      <c r="D4852">
        <v>87</v>
      </c>
      <c r="E4852">
        <v>3654</v>
      </c>
      <c r="F4852">
        <v>1644.2999999999997</v>
      </c>
      <c r="G4852" t="s">
        <v>15</v>
      </c>
      <c r="H4852" t="s">
        <v>125</v>
      </c>
      <c r="I4852" t="s">
        <v>126</v>
      </c>
    </row>
    <row r="4853" spans="1:9" x14ac:dyDescent="0.3">
      <c r="A4853">
        <v>1197831</v>
      </c>
      <c r="B4853" s="16">
        <v>44352</v>
      </c>
      <c r="C4853" t="s">
        <v>22</v>
      </c>
      <c r="D4853">
        <v>74</v>
      </c>
      <c r="E4853">
        <v>3922</v>
      </c>
      <c r="F4853">
        <v>1725.68</v>
      </c>
      <c r="G4853" t="s">
        <v>15</v>
      </c>
      <c r="H4853" t="s">
        <v>125</v>
      </c>
      <c r="I4853" t="s">
        <v>126</v>
      </c>
    </row>
    <row r="4854" spans="1:9" x14ac:dyDescent="0.3">
      <c r="A4854">
        <v>1197831</v>
      </c>
      <c r="B4854" s="16">
        <v>44352</v>
      </c>
      <c r="C4854" t="s">
        <v>19</v>
      </c>
      <c r="D4854">
        <v>94</v>
      </c>
      <c r="E4854">
        <v>4512</v>
      </c>
      <c r="F4854">
        <v>2256</v>
      </c>
      <c r="G4854" t="s">
        <v>15</v>
      </c>
      <c r="H4854" t="s">
        <v>125</v>
      </c>
      <c r="I4854" t="s">
        <v>126</v>
      </c>
    </row>
    <row r="4855" spans="1:9" x14ac:dyDescent="0.3">
      <c r="A4855">
        <v>1197831</v>
      </c>
      <c r="B4855" s="16">
        <v>44352</v>
      </c>
      <c r="C4855" t="s">
        <v>19</v>
      </c>
      <c r="D4855">
        <v>124</v>
      </c>
      <c r="E4855">
        <v>4712</v>
      </c>
      <c r="F4855">
        <v>2214.6400000000003</v>
      </c>
      <c r="G4855" t="s">
        <v>15</v>
      </c>
      <c r="H4855" t="s">
        <v>125</v>
      </c>
      <c r="I4855" t="s">
        <v>126</v>
      </c>
    </row>
    <row r="4856" spans="1:9" x14ac:dyDescent="0.3">
      <c r="A4856">
        <v>1197831</v>
      </c>
      <c r="B4856" s="16">
        <v>44352</v>
      </c>
      <c r="C4856" t="s">
        <v>23</v>
      </c>
      <c r="D4856">
        <v>128</v>
      </c>
      <c r="E4856">
        <v>4992</v>
      </c>
      <c r="F4856">
        <v>1946.8799999999999</v>
      </c>
      <c r="G4856" t="s">
        <v>15</v>
      </c>
      <c r="H4856" t="s">
        <v>125</v>
      </c>
      <c r="I4856" t="s">
        <v>126</v>
      </c>
    </row>
    <row r="4857" spans="1:9" x14ac:dyDescent="0.3">
      <c r="A4857">
        <v>1197831</v>
      </c>
      <c r="B4857" s="16">
        <v>44352</v>
      </c>
      <c r="C4857" t="s">
        <v>23</v>
      </c>
      <c r="D4857">
        <v>123</v>
      </c>
      <c r="E4857">
        <v>6888</v>
      </c>
      <c r="F4857">
        <v>3375.12</v>
      </c>
      <c r="G4857" t="s">
        <v>15</v>
      </c>
      <c r="H4857" t="s">
        <v>125</v>
      </c>
      <c r="I4857" t="s">
        <v>126</v>
      </c>
    </row>
    <row r="4858" spans="1:9" x14ac:dyDescent="0.3">
      <c r="A4858">
        <v>1197831</v>
      </c>
      <c r="B4858" s="16">
        <v>44352</v>
      </c>
      <c r="C4858" t="s">
        <v>17</v>
      </c>
      <c r="D4858">
        <v>206</v>
      </c>
      <c r="E4858">
        <v>8240</v>
      </c>
      <c r="F4858">
        <v>3872.8</v>
      </c>
      <c r="G4858" t="s">
        <v>15</v>
      </c>
      <c r="H4858" t="s">
        <v>125</v>
      </c>
      <c r="I4858" t="s">
        <v>126</v>
      </c>
    </row>
    <row r="4859" spans="1:9" x14ac:dyDescent="0.3">
      <c r="A4859">
        <v>1197831</v>
      </c>
      <c r="B4859" s="16">
        <v>44352</v>
      </c>
      <c r="C4859" t="s">
        <v>17</v>
      </c>
      <c r="D4859">
        <v>175</v>
      </c>
      <c r="E4859">
        <v>8750</v>
      </c>
      <c r="F4859">
        <v>4812.5</v>
      </c>
      <c r="G4859" t="s">
        <v>15</v>
      </c>
      <c r="H4859" t="s">
        <v>125</v>
      </c>
      <c r="I4859" t="s">
        <v>126</v>
      </c>
    </row>
    <row r="4860" spans="1:9" x14ac:dyDescent="0.3">
      <c r="A4860">
        <v>1185732</v>
      </c>
      <c r="B4860" s="16">
        <v>44352</v>
      </c>
      <c r="C4860" t="s">
        <v>23</v>
      </c>
      <c r="D4860">
        <v>275</v>
      </c>
      <c r="E4860">
        <v>123750</v>
      </c>
      <c r="F4860">
        <v>61875</v>
      </c>
      <c r="G4860" t="s">
        <v>36</v>
      </c>
      <c r="H4860" t="s">
        <v>37</v>
      </c>
      <c r="I4860" t="s">
        <v>38</v>
      </c>
    </row>
    <row r="4861" spans="1:9" x14ac:dyDescent="0.3">
      <c r="A4861">
        <v>1197831</v>
      </c>
      <c r="B4861" s="16">
        <v>44352</v>
      </c>
      <c r="C4861" t="s">
        <v>21</v>
      </c>
      <c r="D4861">
        <v>275</v>
      </c>
      <c r="E4861">
        <v>123750</v>
      </c>
      <c r="F4861">
        <v>37125</v>
      </c>
      <c r="G4861" t="s">
        <v>15</v>
      </c>
      <c r="H4861" t="s">
        <v>125</v>
      </c>
      <c r="I4861" t="s">
        <v>126</v>
      </c>
    </row>
    <row r="4862" spans="1:9" x14ac:dyDescent="0.3">
      <c r="A4862">
        <v>1197831</v>
      </c>
      <c r="B4862" s="16">
        <v>44352</v>
      </c>
      <c r="C4862" t="s">
        <v>20</v>
      </c>
      <c r="D4862">
        <v>300</v>
      </c>
      <c r="E4862">
        <v>135000</v>
      </c>
      <c r="F4862">
        <v>40500</v>
      </c>
      <c r="G4862" t="s">
        <v>15</v>
      </c>
      <c r="H4862" t="s">
        <v>125</v>
      </c>
      <c r="I4862" t="s">
        <v>126</v>
      </c>
    </row>
    <row r="4863" spans="1:9" x14ac:dyDescent="0.3">
      <c r="A4863">
        <v>1197831</v>
      </c>
      <c r="B4863" s="16">
        <v>44352</v>
      </c>
      <c r="C4863" t="s">
        <v>22</v>
      </c>
      <c r="D4863">
        <v>275</v>
      </c>
      <c r="E4863">
        <v>151249.99999999997</v>
      </c>
      <c r="F4863">
        <v>45374.999999999993</v>
      </c>
      <c r="G4863" t="s">
        <v>15</v>
      </c>
      <c r="H4863" t="s">
        <v>125</v>
      </c>
      <c r="I4863" t="s">
        <v>126</v>
      </c>
    </row>
    <row r="4864" spans="1:9" x14ac:dyDescent="0.3">
      <c r="A4864">
        <v>1197831</v>
      </c>
      <c r="B4864" s="16">
        <v>44352</v>
      </c>
      <c r="C4864" t="s">
        <v>19</v>
      </c>
      <c r="D4864">
        <v>375</v>
      </c>
      <c r="E4864">
        <v>187500</v>
      </c>
      <c r="F4864">
        <v>75000</v>
      </c>
      <c r="G4864" t="s">
        <v>15</v>
      </c>
      <c r="H4864" t="s">
        <v>125</v>
      </c>
      <c r="I4864" t="s">
        <v>126</v>
      </c>
    </row>
    <row r="4865" spans="1:9" x14ac:dyDescent="0.3">
      <c r="A4865">
        <v>1197831</v>
      </c>
      <c r="B4865" s="16">
        <v>44352</v>
      </c>
      <c r="C4865" t="s">
        <v>23</v>
      </c>
      <c r="D4865">
        <v>425</v>
      </c>
      <c r="E4865">
        <v>255000</v>
      </c>
      <c r="F4865">
        <v>89250</v>
      </c>
      <c r="G4865" t="s">
        <v>15</v>
      </c>
      <c r="H4865" t="s">
        <v>125</v>
      </c>
      <c r="I4865" t="s">
        <v>126</v>
      </c>
    </row>
    <row r="4866" spans="1:9" x14ac:dyDescent="0.3">
      <c r="A4866">
        <v>1197831</v>
      </c>
      <c r="B4866" s="16">
        <v>44352</v>
      </c>
      <c r="C4866" t="s">
        <v>17</v>
      </c>
      <c r="D4866">
        <v>625</v>
      </c>
      <c r="E4866">
        <v>343749.99999999994</v>
      </c>
      <c r="F4866">
        <v>137499.99999999997</v>
      </c>
      <c r="G4866" t="s">
        <v>15</v>
      </c>
      <c r="H4866" t="s">
        <v>125</v>
      </c>
      <c r="I4866" t="s">
        <v>126</v>
      </c>
    </row>
    <row r="4867" spans="1:9" x14ac:dyDescent="0.3">
      <c r="A4867">
        <v>1185732</v>
      </c>
      <c r="B4867" s="16">
        <v>44353</v>
      </c>
      <c r="C4867" t="s">
        <v>22</v>
      </c>
      <c r="D4867">
        <v>13</v>
      </c>
      <c r="E4867">
        <v>585</v>
      </c>
      <c r="F4867">
        <v>274.95</v>
      </c>
      <c r="G4867" t="s">
        <v>36</v>
      </c>
      <c r="H4867" t="s">
        <v>57</v>
      </c>
      <c r="I4867" t="s">
        <v>58</v>
      </c>
    </row>
    <row r="4868" spans="1:9" x14ac:dyDescent="0.3">
      <c r="A4868">
        <v>1185732</v>
      </c>
      <c r="B4868" s="16">
        <v>44353</v>
      </c>
      <c r="C4868" t="s">
        <v>21</v>
      </c>
      <c r="D4868">
        <v>44</v>
      </c>
      <c r="E4868">
        <v>1056</v>
      </c>
      <c r="F4868">
        <v>464.64</v>
      </c>
      <c r="G4868" t="s">
        <v>36</v>
      </c>
      <c r="H4868" t="s">
        <v>112</v>
      </c>
      <c r="I4868" t="s">
        <v>113</v>
      </c>
    </row>
    <row r="4869" spans="1:9" x14ac:dyDescent="0.3">
      <c r="A4869">
        <v>1185732</v>
      </c>
      <c r="B4869" s="16">
        <v>44353</v>
      </c>
      <c r="C4869" t="s">
        <v>20</v>
      </c>
      <c r="D4869">
        <v>50</v>
      </c>
      <c r="E4869">
        <v>1150</v>
      </c>
      <c r="F4869">
        <v>517.5</v>
      </c>
      <c r="G4869" t="s">
        <v>36</v>
      </c>
      <c r="H4869" t="s">
        <v>112</v>
      </c>
      <c r="I4869" t="s">
        <v>113</v>
      </c>
    </row>
    <row r="4870" spans="1:9" x14ac:dyDescent="0.3">
      <c r="A4870">
        <v>1185732</v>
      </c>
      <c r="B4870" s="16">
        <v>44353</v>
      </c>
      <c r="C4870" t="s">
        <v>22</v>
      </c>
      <c r="D4870">
        <v>44</v>
      </c>
      <c r="E4870">
        <v>1496</v>
      </c>
      <c r="F4870">
        <v>957.44</v>
      </c>
      <c r="G4870" t="s">
        <v>36</v>
      </c>
      <c r="H4870" t="s">
        <v>112</v>
      </c>
      <c r="I4870" t="s">
        <v>113</v>
      </c>
    </row>
    <row r="4871" spans="1:9" x14ac:dyDescent="0.3">
      <c r="A4871">
        <v>1185732</v>
      </c>
      <c r="B4871" s="16">
        <v>44353</v>
      </c>
      <c r="C4871" t="s">
        <v>19</v>
      </c>
      <c r="D4871">
        <v>77</v>
      </c>
      <c r="E4871">
        <v>2156</v>
      </c>
      <c r="F4871">
        <v>1034.8799999999999</v>
      </c>
      <c r="G4871" t="s">
        <v>36</v>
      </c>
      <c r="H4871" t="s">
        <v>112</v>
      </c>
      <c r="I4871" t="s">
        <v>113</v>
      </c>
    </row>
    <row r="4872" spans="1:9" x14ac:dyDescent="0.3">
      <c r="A4872">
        <v>1185732</v>
      </c>
      <c r="B4872" s="16">
        <v>44353</v>
      </c>
      <c r="C4872" t="s">
        <v>23</v>
      </c>
      <c r="D4872">
        <v>85</v>
      </c>
      <c r="E4872">
        <v>4335</v>
      </c>
      <c r="F4872">
        <v>2297.5500000000002</v>
      </c>
      <c r="G4872" t="s">
        <v>36</v>
      </c>
      <c r="H4872" t="s">
        <v>112</v>
      </c>
      <c r="I4872" t="s">
        <v>113</v>
      </c>
    </row>
    <row r="4873" spans="1:9" x14ac:dyDescent="0.3">
      <c r="A4873">
        <v>1185732</v>
      </c>
      <c r="B4873" s="16">
        <v>44353</v>
      </c>
      <c r="C4873" t="s">
        <v>17</v>
      </c>
      <c r="D4873">
        <v>137</v>
      </c>
      <c r="E4873">
        <v>4384</v>
      </c>
      <c r="F4873">
        <v>1841.28</v>
      </c>
      <c r="G4873" t="s">
        <v>36</v>
      </c>
      <c r="H4873" t="s">
        <v>112</v>
      </c>
      <c r="I4873" t="s">
        <v>113</v>
      </c>
    </row>
    <row r="4874" spans="1:9" x14ac:dyDescent="0.3">
      <c r="A4874">
        <v>1185732</v>
      </c>
      <c r="B4874" s="16">
        <v>44353</v>
      </c>
      <c r="C4874" t="s">
        <v>17</v>
      </c>
      <c r="D4874">
        <v>158</v>
      </c>
      <c r="E4874">
        <v>6952</v>
      </c>
      <c r="F4874">
        <v>3545.52</v>
      </c>
      <c r="G4874" t="s">
        <v>36</v>
      </c>
      <c r="H4874" t="s">
        <v>37</v>
      </c>
      <c r="I4874" t="s">
        <v>38</v>
      </c>
    </row>
    <row r="4875" spans="1:9" x14ac:dyDescent="0.3">
      <c r="A4875">
        <v>1185732</v>
      </c>
      <c r="B4875" s="16">
        <v>44353</v>
      </c>
      <c r="C4875" t="s">
        <v>22</v>
      </c>
      <c r="D4875">
        <v>50</v>
      </c>
      <c r="E4875">
        <v>25000</v>
      </c>
      <c r="F4875">
        <v>8750</v>
      </c>
      <c r="G4875" t="s">
        <v>36</v>
      </c>
      <c r="H4875" t="s">
        <v>57</v>
      </c>
      <c r="I4875" t="s">
        <v>58</v>
      </c>
    </row>
    <row r="4876" spans="1:9" x14ac:dyDescent="0.3">
      <c r="A4876">
        <v>1185732</v>
      </c>
      <c r="B4876" s="16">
        <v>44353</v>
      </c>
      <c r="C4876" t="s">
        <v>21</v>
      </c>
      <c r="D4876">
        <v>175</v>
      </c>
      <c r="E4876">
        <v>43750.000000000015</v>
      </c>
      <c r="F4876">
        <v>13125.000000000004</v>
      </c>
      <c r="G4876" t="s">
        <v>36</v>
      </c>
      <c r="H4876" t="s">
        <v>112</v>
      </c>
      <c r="I4876" t="s">
        <v>113</v>
      </c>
    </row>
    <row r="4877" spans="1:9" x14ac:dyDescent="0.3">
      <c r="A4877">
        <v>1185732</v>
      </c>
      <c r="B4877" s="16">
        <v>44353</v>
      </c>
      <c r="C4877" t="s">
        <v>20</v>
      </c>
      <c r="D4877">
        <v>200</v>
      </c>
      <c r="E4877">
        <v>50000.000000000015</v>
      </c>
      <c r="F4877">
        <v>15000.000000000004</v>
      </c>
      <c r="G4877" t="s">
        <v>36</v>
      </c>
      <c r="H4877" t="s">
        <v>112</v>
      </c>
      <c r="I4877" t="s">
        <v>113</v>
      </c>
    </row>
    <row r="4878" spans="1:9" x14ac:dyDescent="0.3">
      <c r="A4878">
        <v>1185732</v>
      </c>
      <c r="B4878" s="16">
        <v>44353</v>
      </c>
      <c r="C4878" t="s">
        <v>22</v>
      </c>
      <c r="D4878">
        <v>175</v>
      </c>
      <c r="E4878">
        <v>61250</v>
      </c>
      <c r="F4878">
        <v>30625</v>
      </c>
      <c r="G4878" t="s">
        <v>36</v>
      </c>
      <c r="H4878" t="s">
        <v>112</v>
      </c>
      <c r="I4878" t="s">
        <v>113</v>
      </c>
    </row>
    <row r="4879" spans="1:9" x14ac:dyDescent="0.3">
      <c r="A4879">
        <v>1185732</v>
      </c>
      <c r="B4879" s="16">
        <v>44353</v>
      </c>
      <c r="C4879" t="s">
        <v>19</v>
      </c>
      <c r="D4879">
        <v>275</v>
      </c>
      <c r="E4879">
        <v>82500.000000000029</v>
      </c>
      <c r="F4879">
        <v>28875.000000000007</v>
      </c>
      <c r="G4879" t="s">
        <v>36</v>
      </c>
      <c r="H4879" t="s">
        <v>112</v>
      </c>
      <c r="I4879" t="s">
        <v>113</v>
      </c>
    </row>
    <row r="4880" spans="1:9" x14ac:dyDescent="0.3">
      <c r="A4880">
        <v>1185732</v>
      </c>
      <c r="B4880" s="16">
        <v>44353</v>
      </c>
      <c r="C4880" t="s">
        <v>23</v>
      </c>
      <c r="D4880">
        <v>325</v>
      </c>
      <c r="E4880">
        <v>178750.00000000003</v>
      </c>
      <c r="F4880">
        <v>71500.000000000015</v>
      </c>
      <c r="G4880" t="s">
        <v>36</v>
      </c>
      <c r="H4880" t="s">
        <v>112</v>
      </c>
      <c r="I4880" t="s">
        <v>113</v>
      </c>
    </row>
    <row r="4881" spans="1:9" x14ac:dyDescent="0.3">
      <c r="A4881">
        <v>1185732</v>
      </c>
      <c r="B4881" s="16">
        <v>44353</v>
      </c>
      <c r="C4881" t="s">
        <v>17</v>
      </c>
      <c r="D4881">
        <v>525</v>
      </c>
      <c r="E4881">
        <v>183750</v>
      </c>
      <c r="F4881">
        <v>55125</v>
      </c>
      <c r="G4881" t="s">
        <v>36</v>
      </c>
      <c r="H4881" t="s">
        <v>112</v>
      </c>
      <c r="I4881" t="s">
        <v>113</v>
      </c>
    </row>
    <row r="4882" spans="1:9" x14ac:dyDescent="0.3">
      <c r="A4882">
        <v>1185732</v>
      </c>
      <c r="B4882" s="16">
        <v>44353</v>
      </c>
      <c r="C4882" t="s">
        <v>17</v>
      </c>
      <c r="D4882">
        <v>525</v>
      </c>
      <c r="E4882">
        <v>236250</v>
      </c>
      <c r="F4882">
        <v>94500</v>
      </c>
      <c r="G4882" t="s">
        <v>36</v>
      </c>
      <c r="H4882" t="s">
        <v>37</v>
      </c>
      <c r="I4882" t="s">
        <v>38</v>
      </c>
    </row>
    <row r="4883" spans="1:9" x14ac:dyDescent="0.3">
      <c r="A4883">
        <v>1185732</v>
      </c>
      <c r="B4883" s="16">
        <v>44354</v>
      </c>
      <c r="C4883" t="s">
        <v>23</v>
      </c>
      <c r="D4883">
        <v>38</v>
      </c>
      <c r="E4883">
        <v>1406</v>
      </c>
      <c r="F4883">
        <v>857.66</v>
      </c>
      <c r="G4883" t="s">
        <v>36</v>
      </c>
      <c r="H4883" t="s">
        <v>57</v>
      </c>
      <c r="I4883" t="s">
        <v>58</v>
      </c>
    </row>
    <row r="4884" spans="1:9" x14ac:dyDescent="0.3">
      <c r="A4884">
        <v>1185732</v>
      </c>
      <c r="B4884" s="16">
        <v>44354</v>
      </c>
      <c r="C4884" t="s">
        <v>19</v>
      </c>
      <c r="D4884">
        <v>51</v>
      </c>
      <c r="E4884">
        <v>2193</v>
      </c>
      <c r="F4884">
        <v>1030.71</v>
      </c>
      <c r="G4884" t="s">
        <v>36</v>
      </c>
      <c r="H4884" t="s">
        <v>37</v>
      </c>
      <c r="I4884" t="s">
        <v>38</v>
      </c>
    </row>
    <row r="4885" spans="1:9" x14ac:dyDescent="0.3">
      <c r="A4885">
        <v>1185732</v>
      </c>
      <c r="B4885" s="16">
        <v>44354</v>
      </c>
      <c r="C4885" t="s">
        <v>19</v>
      </c>
      <c r="D4885">
        <v>200</v>
      </c>
      <c r="E4885">
        <v>9800</v>
      </c>
      <c r="F4885">
        <v>4410</v>
      </c>
      <c r="G4885" t="s">
        <v>48</v>
      </c>
      <c r="H4885" t="s">
        <v>92</v>
      </c>
      <c r="I4885" t="s">
        <v>93</v>
      </c>
    </row>
    <row r="4886" spans="1:9" x14ac:dyDescent="0.3">
      <c r="A4886">
        <v>1185732</v>
      </c>
      <c r="B4886" s="16">
        <v>44354</v>
      </c>
      <c r="C4886" t="s">
        <v>20</v>
      </c>
      <c r="D4886">
        <v>209</v>
      </c>
      <c r="E4886">
        <v>9823</v>
      </c>
      <c r="F4886">
        <v>3536.2799999999997</v>
      </c>
      <c r="G4886" t="s">
        <v>48</v>
      </c>
      <c r="H4886" t="s">
        <v>92</v>
      </c>
      <c r="I4886" t="s">
        <v>93</v>
      </c>
    </row>
    <row r="4887" spans="1:9" x14ac:dyDescent="0.3">
      <c r="A4887">
        <v>1185732</v>
      </c>
      <c r="B4887" s="16">
        <v>44354</v>
      </c>
      <c r="C4887" t="s">
        <v>21</v>
      </c>
      <c r="D4887">
        <v>218</v>
      </c>
      <c r="E4887">
        <v>10246</v>
      </c>
      <c r="F4887">
        <v>4610.7</v>
      </c>
      <c r="G4887" t="s">
        <v>48</v>
      </c>
      <c r="H4887" t="s">
        <v>92</v>
      </c>
      <c r="I4887" t="s">
        <v>93</v>
      </c>
    </row>
    <row r="4888" spans="1:9" x14ac:dyDescent="0.3">
      <c r="A4888">
        <v>1185732</v>
      </c>
      <c r="B4888" s="16">
        <v>44354</v>
      </c>
      <c r="C4888" t="s">
        <v>22</v>
      </c>
      <c r="D4888">
        <v>195</v>
      </c>
      <c r="E4888">
        <v>12090</v>
      </c>
      <c r="F4888">
        <v>5440.4999999999991</v>
      </c>
      <c r="G4888" t="s">
        <v>48</v>
      </c>
      <c r="H4888" t="s">
        <v>92</v>
      </c>
      <c r="I4888" t="s">
        <v>93</v>
      </c>
    </row>
    <row r="4889" spans="1:9" x14ac:dyDescent="0.3">
      <c r="A4889">
        <v>1185732</v>
      </c>
      <c r="B4889" s="16">
        <v>44354</v>
      </c>
      <c r="C4889" t="s">
        <v>17</v>
      </c>
      <c r="D4889">
        <v>273</v>
      </c>
      <c r="E4889">
        <v>13923</v>
      </c>
      <c r="F4889">
        <v>7796.880000000001</v>
      </c>
      <c r="G4889" t="s">
        <v>48</v>
      </c>
      <c r="H4889" t="s">
        <v>92</v>
      </c>
      <c r="I4889" t="s">
        <v>93</v>
      </c>
    </row>
    <row r="4890" spans="1:9" x14ac:dyDescent="0.3">
      <c r="A4890">
        <v>1185732</v>
      </c>
      <c r="B4890" s="16">
        <v>44354</v>
      </c>
      <c r="C4890" t="s">
        <v>23</v>
      </c>
      <c r="D4890">
        <v>250</v>
      </c>
      <c r="E4890">
        <v>16250</v>
      </c>
      <c r="F4890">
        <v>10400</v>
      </c>
      <c r="G4890" t="s">
        <v>48</v>
      </c>
      <c r="H4890" t="s">
        <v>92</v>
      </c>
      <c r="I4890" t="s">
        <v>93</v>
      </c>
    </row>
    <row r="4891" spans="1:9" x14ac:dyDescent="0.3">
      <c r="A4891">
        <v>1185732</v>
      </c>
      <c r="B4891" s="16">
        <v>44354</v>
      </c>
      <c r="C4891" t="s">
        <v>23</v>
      </c>
      <c r="D4891">
        <v>150</v>
      </c>
      <c r="E4891">
        <v>60000</v>
      </c>
      <c r="F4891">
        <v>30000</v>
      </c>
      <c r="G4891" t="s">
        <v>36</v>
      </c>
      <c r="H4891" t="s">
        <v>57</v>
      </c>
      <c r="I4891" t="s">
        <v>58</v>
      </c>
    </row>
    <row r="4892" spans="1:9" x14ac:dyDescent="0.3">
      <c r="A4892">
        <v>1185732</v>
      </c>
      <c r="B4892" s="16">
        <v>44354</v>
      </c>
      <c r="C4892" t="s">
        <v>19</v>
      </c>
      <c r="D4892">
        <v>175</v>
      </c>
      <c r="E4892">
        <v>78750</v>
      </c>
      <c r="F4892">
        <v>27562.5</v>
      </c>
      <c r="G4892" t="s">
        <v>36</v>
      </c>
      <c r="H4892" t="s">
        <v>37</v>
      </c>
      <c r="I4892" t="s">
        <v>38</v>
      </c>
    </row>
    <row r="4893" spans="1:9" x14ac:dyDescent="0.3">
      <c r="A4893">
        <v>1185732</v>
      </c>
      <c r="B4893" s="16">
        <v>44354</v>
      </c>
      <c r="C4893" t="s">
        <v>21</v>
      </c>
      <c r="D4893">
        <v>750</v>
      </c>
      <c r="E4893">
        <v>375000</v>
      </c>
      <c r="F4893">
        <v>112500</v>
      </c>
      <c r="G4893" t="s">
        <v>48</v>
      </c>
      <c r="H4893" t="s">
        <v>92</v>
      </c>
      <c r="I4893" t="s">
        <v>93</v>
      </c>
    </row>
    <row r="4894" spans="1:9" x14ac:dyDescent="0.3">
      <c r="A4894">
        <v>1185732</v>
      </c>
      <c r="B4894" s="16">
        <v>44354</v>
      </c>
      <c r="C4894" t="s">
        <v>20</v>
      </c>
      <c r="D4894">
        <v>775</v>
      </c>
      <c r="E4894">
        <v>387500</v>
      </c>
      <c r="F4894">
        <v>96875</v>
      </c>
      <c r="G4894" t="s">
        <v>48</v>
      </c>
      <c r="H4894" t="s">
        <v>92</v>
      </c>
      <c r="I4894" t="s">
        <v>93</v>
      </c>
    </row>
    <row r="4895" spans="1:9" x14ac:dyDescent="0.3">
      <c r="A4895">
        <v>1185732</v>
      </c>
      <c r="B4895" s="16">
        <v>44354</v>
      </c>
      <c r="C4895" t="s">
        <v>19</v>
      </c>
      <c r="D4895">
        <v>800</v>
      </c>
      <c r="E4895">
        <v>400000</v>
      </c>
      <c r="F4895">
        <v>140000</v>
      </c>
      <c r="G4895" t="s">
        <v>48</v>
      </c>
      <c r="H4895" t="s">
        <v>92</v>
      </c>
      <c r="I4895" t="s">
        <v>93</v>
      </c>
    </row>
    <row r="4896" spans="1:9" x14ac:dyDescent="0.3">
      <c r="A4896">
        <v>1185732</v>
      </c>
      <c r="B4896" s="16">
        <v>44354</v>
      </c>
      <c r="C4896" t="s">
        <v>22</v>
      </c>
      <c r="D4896">
        <v>750</v>
      </c>
      <c r="E4896">
        <v>487500</v>
      </c>
      <c r="F4896">
        <v>170625</v>
      </c>
      <c r="G4896" t="s">
        <v>48</v>
      </c>
      <c r="H4896" t="s">
        <v>92</v>
      </c>
      <c r="I4896" t="s">
        <v>93</v>
      </c>
    </row>
    <row r="4897" spans="1:9" x14ac:dyDescent="0.3">
      <c r="A4897">
        <v>1185732</v>
      </c>
      <c r="B4897" s="16">
        <v>44354</v>
      </c>
      <c r="C4897" t="s">
        <v>17</v>
      </c>
      <c r="D4897">
        <v>1050</v>
      </c>
      <c r="E4897">
        <v>577499.99999999988</v>
      </c>
      <c r="F4897">
        <v>259874.99999999994</v>
      </c>
      <c r="G4897" t="s">
        <v>48</v>
      </c>
      <c r="H4897" t="s">
        <v>92</v>
      </c>
      <c r="I4897" t="s">
        <v>93</v>
      </c>
    </row>
    <row r="4898" spans="1:9" x14ac:dyDescent="0.3">
      <c r="A4898">
        <v>1185732</v>
      </c>
      <c r="B4898" s="16">
        <v>44354</v>
      </c>
      <c r="C4898" t="s">
        <v>23</v>
      </c>
      <c r="D4898">
        <v>925</v>
      </c>
      <c r="E4898">
        <v>647500</v>
      </c>
      <c r="F4898">
        <v>323750</v>
      </c>
      <c r="G4898" t="s">
        <v>48</v>
      </c>
      <c r="H4898" t="s">
        <v>92</v>
      </c>
      <c r="I4898" t="s">
        <v>93</v>
      </c>
    </row>
    <row r="4899" spans="1:9" x14ac:dyDescent="0.3">
      <c r="A4899">
        <v>1185732</v>
      </c>
      <c r="B4899" s="16">
        <v>44355</v>
      </c>
      <c r="C4899" t="s">
        <v>21</v>
      </c>
      <c r="D4899">
        <v>70</v>
      </c>
      <c r="E4899">
        <v>1820</v>
      </c>
      <c r="F4899">
        <v>837.2</v>
      </c>
      <c r="G4899" t="s">
        <v>15</v>
      </c>
      <c r="H4899" t="s">
        <v>127</v>
      </c>
      <c r="I4899" t="s">
        <v>128</v>
      </c>
    </row>
    <row r="4900" spans="1:9" x14ac:dyDescent="0.3">
      <c r="A4900">
        <v>1185732</v>
      </c>
      <c r="B4900" s="16">
        <v>44355</v>
      </c>
      <c r="C4900" t="s">
        <v>20</v>
      </c>
      <c r="D4900">
        <v>61</v>
      </c>
      <c r="E4900">
        <v>1952</v>
      </c>
      <c r="F4900">
        <v>897.92</v>
      </c>
      <c r="G4900" t="s">
        <v>36</v>
      </c>
      <c r="H4900" t="s">
        <v>37</v>
      </c>
      <c r="I4900" t="s">
        <v>38</v>
      </c>
    </row>
    <row r="4901" spans="1:9" x14ac:dyDescent="0.3">
      <c r="A4901">
        <v>1185732</v>
      </c>
      <c r="B4901" s="16">
        <v>44355</v>
      </c>
      <c r="C4901" t="s">
        <v>21</v>
      </c>
      <c r="D4901">
        <v>60</v>
      </c>
      <c r="E4901">
        <v>2340</v>
      </c>
      <c r="F4901">
        <v>1263.6000000000001</v>
      </c>
      <c r="G4901" t="s">
        <v>15</v>
      </c>
      <c r="H4901" t="s">
        <v>127</v>
      </c>
      <c r="I4901" t="s">
        <v>128</v>
      </c>
    </row>
    <row r="4902" spans="1:9" x14ac:dyDescent="0.3">
      <c r="A4902">
        <v>1185732</v>
      </c>
      <c r="B4902" s="16">
        <v>44355</v>
      </c>
      <c r="C4902" t="s">
        <v>20</v>
      </c>
      <c r="D4902">
        <v>74</v>
      </c>
      <c r="E4902">
        <v>2368</v>
      </c>
      <c r="F4902">
        <v>994.56000000000006</v>
      </c>
      <c r="G4902" t="s">
        <v>15</v>
      </c>
      <c r="H4902" t="s">
        <v>127</v>
      </c>
      <c r="I4902" t="s">
        <v>128</v>
      </c>
    </row>
    <row r="4903" spans="1:9" x14ac:dyDescent="0.3">
      <c r="A4903">
        <v>1185732</v>
      </c>
      <c r="B4903" s="16">
        <v>44355</v>
      </c>
      <c r="C4903" t="s">
        <v>20</v>
      </c>
      <c r="D4903">
        <v>65</v>
      </c>
      <c r="E4903">
        <v>2535</v>
      </c>
      <c r="F4903">
        <v>1394.25</v>
      </c>
      <c r="G4903" t="s">
        <v>15</v>
      </c>
      <c r="H4903" t="s">
        <v>123</v>
      </c>
      <c r="I4903" t="s">
        <v>124</v>
      </c>
    </row>
    <row r="4904" spans="1:9" x14ac:dyDescent="0.3">
      <c r="A4904">
        <v>1189833</v>
      </c>
      <c r="B4904" s="16">
        <v>44355</v>
      </c>
      <c r="C4904" t="s">
        <v>21</v>
      </c>
      <c r="D4904">
        <v>65</v>
      </c>
      <c r="E4904">
        <v>2535</v>
      </c>
      <c r="F4904">
        <v>1368.9</v>
      </c>
      <c r="G4904" t="s">
        <v>15</v>
      </c>
      <c r="H4904" t="s">
        <v>127</v>
      </c>
      <c r="I4904" t="s">
        <v>128</v>
      </c>
    </row>
    <row r="4905" spans="1:9" x14ac:dyDescent="0.3">
      <c r="A4905">
        <v>1185732</v>
      </c>
      <c r="B4905" s="16">
        <v>44355</v>
      </c>
      <c r="C4905" t="s">
        <v>22</v>
      </c>
      <c r="D4905">
        <v>66</v>
      </c>
      <c r="E4905">
        <v>2574</v>
      </c>
      <c r="F4905">
        <v>900.9</v>
      </c>
      <c r="G4905" t="s">
        <v>15</v>
      </c>
      <c r="H4905" t="s">
        <v>127</v>
      </c>
      <c r="I4905" t="s">
        <v>128</v>
      </c>
    </row>
    <row r="4906" spans="1:9" x14ac:dyDescent="0.3">
      <c r="A4906">
        <v>1189833</v>
      </c>
      <c r="B4906" s="16">
        <v>44355</v>
      </c>
      <c r="C4906" t="s">
        <v>20</v>
      </c>
      <c r="D4906">
        <v>69</v>
      </c>
      <c r="E4906">
        <v>2622</v>
      </c>
      <c r="F4906">
        <v>1389.66</v>
      </c>
      <c r="G4906" t="s">
        <v>15</v>
      </c>
      <c r="H4906" t="s">
        <v>123</v>
      </c>
      <c r="I4906" t="s">
        <v>124</v>
      </c>
    </row>
    <row r="4907" spans="1:9" x14ac:dyDescent="0.3">
      <c r="A4907">
        <v>1185732</v>
      </c>
      <c r="B4907" s="16">
        <v>44355</v>
      </c>
      <c r="C4907" t="s">
        <v>22</v>
      </c>
      <c r="D4907">
        <v>58</v>
      </c>
      <c r="E4907">
        <v>2784</v>
      </c>
      <c r="F4907">
        <v>1141.4399999999998</v>
      </c>
      <c r="G4907" t="s">
        <v>15</v>
      </c>
      <c r="H4907" t="s">
        <v>127</v>
      </c>
      <c r="I4907" t="s">
        <v>128</v>
      </c>
    </row>
    <row r="4908" spans="1:9" x14ac:dyDescent="0.3">
      <c r="A4908">
        <v>1189833</v>
      </c>
      <c r="B4908" s="16">
        <v>44355</v>
      </c>
      <c r="C4908" t="s">
        <v>22</v>
      </c>
      <c r="D4908">
        <v>65</v>
      </c>
      <c r="E4908">
        <v>2990</v>
      </c>
      <c r="F4908">
        <v>1345.4999999999998</v>
      </c>
      <c r="G4908" t="s">
        <v>15</v>
      </c>
      <c r="H4908" t="s">
        <v>123</v>
      </c>
      <c r="I4908" t="s">
        <v>124</v>
      </c>
    </row>
    <row r="4909" spans="1:9" x14ac:dyDescent="0.3">
      <c r="A4909">
        <v>1185732</v>
      </c>
      <c r="B4909" s="16">
        <v>44355</v>
      </c>
      <c r="C4909" t="s">
        <v>19</v>
      </c>
      <c r="D4909">
        <v>105</v>
      </c>
      <c r="E4909">
        <v>3675</v>
      </c>
      <c r="F4909">
        <v>1433.2499999999998</v>
      </c>
      <c r="G4909" t="s">
        <v>15</v>
      </c>
      <c r="H4909" t="s">
        <v>127</v>
      </c>
      <c r="I4909" t="s">
        <v>128</v>
      </c>
    </row>
    <row r="4910" spans="1:9" x14ac:dyDescent="0.3">
      <c r="A4910">
        <v>1185732</v>
      </c>
      <c r="B4910" s="16">
        <v>44355</v>
      </c>
      <c r="C4910" t="s">
        <v>19</v>
      </c>
      <c r="D4910">
        <v>90</v>
      </c>
      <c r="E4910">
        <v>3690</v>
      </c>
      <c r="F4910">
        <v>1808.1</v>
      </c>
      <c r="G4910" t="s">
        <v>15</v>
      </c>
      <c r="H4910" t="s">
        <v>127</v>
      </c>
      <c r="I4910" t="s">
        <v>128</v>
      </c>
    </row>
    <row r="4911" spans="1:9" x14ac:dyDescent="0.3">
      <c r="A4911">
        <v>1185732</v>
      </c>
      <c r="B4911" s="16">
        <v>44355</v>
      </c>
      <c r="C4911" t="s">
        <v>17</v>
      </c>
      <c r="D4911">
        <v>105</v>
      </c>
      <c r="E4911">
        <v>3990</v>
      </c>
      <c r="F4911">
        <v>2114.7000000000003</v>
      </c>
      <c r="G4911" t="s">
        <v>36</v>
      </c>
      <c r="H4911" t="s">
        <v>57</v>
      </c>
      <c r="I4911" t="s">
        <v>58</v>
      </c>
    </row>
    <row r="4912" spans="1:9" x14ac:dyDescent="0.3">
      <c r="A4912">
        <v>1185732</v>
      </c>
      <c r="B4912" s="16">
        <v>44355</v>
      </c>
      <c r="C4912" t="s">
        <v>23</v>
      </c>
      <c r="D4912">
        <v>88</v>
      </c>
      <c r="E4912">
        <v>4488</v>
      </c>
      <c r="F4912">
        <v>2288.88</v>
      </c>
      <c r="G4912" t="s">
        <v>15</v>
      </c>
      <c r="H4912" t="s">
        <v>127</v>
      </c>
      <c r="I4912" t="s">
        <v>128</v>
      </c>
    </row>
    <row r="4913" spans="1:9" x14ac:dyDescent="0.3">
      <c r="A4913">
        <v>1189833</v>
      </c>
      <c r="B4913" s="16">
        <v>44355</v>
      </c>
      <c r="C4913" t="s">
        <v>19</v>
      </c>
      <c r="D4913">
        <v>105</v>
      </c>
      <c r="E4913">
        <v>4620</v>
      </c>
      <c r="F4913">
        <v>2125.1999999999998</v>
      </c>
      <c r="G4913" t="s">
        <v>15</v>
      </c>
      <c r="H4913" t="s">
        <v>123</v>
      </c>
      <c r="I4913" t="s">
        <v>124</v>
      </c>
    </row>
    <row r="4914" spans="1:9" x14ac:dyDescent="0.3">
      <c r="A4914">
        <v>1185732</v>
      </c>
      <c r="B4914" s="16">
        <v>44355</v>
      </c>
      <c r="C4914" t="s">
        <v>23</v>
      </c>
      <c r="D4914">
        <v>119</v>
      </c>
      <c r="E4914">
        <v>5117</v>
      </c>
      <c r="F4914">
        <v>2302.65</v>
      </c>
      <c r="G4914" t="s">
        <v>15</v>
      </c>
      <c r="H4914" t="s">
        <v>127</v>
      </c>
      <c r="I4914" t="s">
        <v>128</v>
      </c>
    </row>
    <row r="4915" spans="1:9" x14ac:dyDescent="0.3">
      <c r="A4915">
        <v>1189833</v>
      </c>
      <c r="B4915" s="16">
        <v>44355</v>
      </c>
      <c r="C4915" t="s">
        <v>23</v>
      </c>
      <c r="D4915">
        <v>120</v>
      </c>
      <c r="E4915">
        <v>6000</v>
      </c>
      <c r="F4915">
        <v>3000</v>
      </c>
      <c r="G4915" t="s">
        <v>15</v>
      </c>
      <c r="H4915" t="s">
        <v>123</v>
      </c>
      <c r="I4915" t="s">
        <v>124</v>
      </c>
    </row>
    <row r="4916" spans="1:9" x14ac:dyDescent="0.3">
      <c r="A4916">
        <v>1185732</v>
      </c>
      <c r="B4916" s="16">
        <v>44355</v>
      </c>
      <c r="C4916" t="s">
        <v>17</v>
      </c>
      <c r="D4916">
        <v>176</v>
      </c>
      <c r="E4916">
        <v>6336</v>
      </c>
      <c r="F4916">
        <v>2534.3999999999996</v>
      </c>
      <c r="G4916" t="s">
        <v>15</v>
      </c>
      <c r="H4916" t="s">
        <v>127</v>
      </c>
      <c r="I4916" t="s">
        <v>128</v>
      </c>
    </row>
    <row r="4917" spans="1:9" x14ac:dyDescent="0.3">
      <c r="A4917">
        <v>1185732</v>
      </c>
      <c r="B4917" s="16">
        <v>44355</v>
      </c>
      <c r="C4917" t="s">
        <v>17</v>
      </c>
      <c r="D4917">
        <v>138</v>
      </c>
      <c r="E4917">
        <v>6486</v>
      </c>
      <c r="F4917">
        <v>2918.7</v>
      </c>
      <c r="G4917" t="s">
        <v>15</v>
      </c>
      <c r="H4917" t="s">
        <v>127</v>
      </c>
      <c r="I4917" t="s">
        <v>128</v>
      </c>
    </row>
    <row r="4918" spans="1:9" x14ac:dyDescent="0.3">
      <c r="A4918">
        <v>1189833</v>
      </c>
      <c r="B4918" s="16">
        <v>44355</v>
      </c>
      <c r="C4918" t="s">
        <v>17</v>
      </c>
      <c r="D4918">
        <v>156</v>
      </c>
      <c r="E4918">
        <v>7020</v>
      </c>
      <c r="F4918">
        <v>3229.2</v>
      </c>
      <c r="G4918" t="s">
        <v>15</v>
      </c>
      <c r="H4918" t="s">
        <v>123</v>
      </c>
      <c r="I4918" t="s">
        <v>124</v>
      </c>
    </row>
    <row r="4919" spans="1:9" x14ac:dyDescent="0.3">
      <c r="A4919">
        <v>1185732</v>
      </c>
      <c r="B4919" s="16">
        <v>44355</v>
      </c>
      <c r="C4919" t="s">
        <v>20</v>
      </c>
      <c r="D4919">
        <v>225</v>
      </c>
      <c r="E4919">
        <v>78750</v>
      </c>
      <c r="F4919">
        <v>27562.5</v>
      </c>
      <c r="G4919" t="s">
        <v>36</v>
      </c>
      <c r="H4919" t="s">
        <v>37</v>
      </c>
      <c r="I4919" t="s">
        <v>38</v>
      </c>
    </row>
    <row r="4920" spans="1:9" x14ac:dyDescent="0.3">
      <c r="A4920">
        <v>1185732</v>
      </c>
      <c r="B4920" s="16">
        <v>44355</v>
      </c>
      <c r="C4920" t="s">
        <v>21</v>
      </c>
      <c r="D4920">
        <v>200</v>
      </c>
      <c r="E4920">
        <v>80000</v>
      </c>
      <c r="F4920">
        <v>32000</v>
      </c>
      <c r="G4920" t="s">
        <v>15</v>
      </c>
      <c r="H4920" t="s">
        <v>127</v>
      </c>
      <c r="I4920" t="s">
        <v>128</v>
      </c>
    </row>
    <row r="4921" spans="1:9" x14ac:dyDescent="0.3">
      <c r="A4921">
        <v>1185732</v>
      </c>
      <c r="B4921" s="16">
        <v>44355</v>
      </c>
      <c r="C4921" t="s">
        <v>20</v>
      </c>
      <c r="D4921">
        <v>225</v>
      </c>
      <c r="E4921">
        <v>90000</v>
      </c>
      <c r="F4921">
        <v>36000</v>
      </c>
      <c r="G4921" t="s">
        <v>15</v>
      </c>
      <c r="H4921" t="s">
        <v>127</v>
      </c>
      <c r="I4921" t="s">
        <v>128</v>
      </c>
    </row>
    <row r="4922" spans="1:9" x14ac:dyDescent="0.3">
      <c r="A4922">
        <v>1185732</v>
      </c>
      <c r="B4922" s="16">
        <v>44355</v>
      </c>
      <c r="C4922" t="s">
        <v>22</v>
      </c>
      <c r="D4922">
        <v>200</v>
      </c>
      <c r="E4922">
        <v>99999.999999999985</v>
      </c>
      <c r="F4922">
        <v>29999.999999999993</v>
      </c>
      <c r="G4922" t="s">
        <v>15</v>
      </c>
      <c r="H4922" t="s">
        <v>127</v>
      </c>
      <c r="I4922" t="s">
        <v>128</v>
      </c>
    </row>
    <row r="4923" spans="1:9" x14ac:dyDescent="0.3">
      <c r="A4923">
        <v>1189833</v>
      </c>
      <c r="B4923" s="16">
        <v>44355</v>
      </c>
      <c r="C4923" t="s">
        <v>21</v>
      </c>
      <c r="D4923">
        <v>250</v>
      </c>
      <c r="E4923">
        <v>100000</v>
      </c>
      <c r="F4923">
        <v>40000</v>
      </c>
      <c r="G4923" t="s">
        <v>15</v>
      </c>
      <c r="H4923" t="s">
        <v>123</v>
      </c>
      <c r="I4923" t="s">
        <v>124</v>
      </c>
    </row>
    <row r="4924" spans="1:9" x14ac:dyDescent="0.3">
      <c r="A4924">
        <v>1189833</v>
      </c>
      <c r="B4924" s="16">
        <v>44355</v>
      </c>
      <c r="C4924" t="s">
        <v>20</v>
      </c>
      <c r="D4924">
        <v>275</v>
      </c>
      <c r="E4924">
        <v>110000</v>
      </c>
      <c r="F4924">
        <v>44000</v>
      </c>
      <c r="G4924" t="s">
        <v>15</v>
      </c>
      <c r="H4924" t="s">
        <v>123</v>
      </c>
      <c r="I4924" t="s">
        <v>124</v>
      </c>
    </row>
    <row r="4925" spans="1:9" x14ac:dyDescent="0.3">
      <c r="A4925">
        <v>1189833</v>
      </c>
      <c r="B4925" s="16">
        <v>44355</v>
      </c>
      <c r="C4925" t="s">
        <v>22</v>
      </c>
      <c r="D4925">
        <v>250</v>
      </c>
      <c r="E4925">
        <v>124999.99999999999</v>
      </c>
      <c r="F4925">
        <v>37499.999999999993</v>
      </c>
      <c r="G4925" t="s">
        <v>15</v>
      </c>
      <c r="H4925" t="s">
        <v>123</v>
      </c>
      <c r="I4925" t="s">
        <v>124</v>
      </c>
    </row>
    <row r="4926" spans="1:9" x14ac:dyDescent="0.3">
      <c r="A4926">
        <v>1185732</v>
      </c>
      <c r="B4926" s="16">
        <v>44355</v>
      </c>
      <c r="C4926" t="s">
        <v>19</v>
      </c>
      <c r="D4926">
        <v>300</v>
      </c>
      <c r="E4926">
        <v>135000</v>
      </c>
      <c r="F4926">
        <v>47250</v>
      </c>
      <c r="G4926" t="s">
        <v>15</v>
      </c>
      <c r="H4926" t="s">
        <v>127</v>
      </c>
      <c r="I4926" t="s">
        <v>128</v>
      </c>
    </row>
    <row r="4927" spans="1:9" x14ac:dyDescent="0.3">
      <c r="A4927">
        <v>1185732</v>
      </c>
      <c r="B4927" s="16">
        <v>44355</v>
      </c>
      <c r="C4927" t="s">
        <v>17</v>
      </c>
      <c r="D4927">
        <v>375</v>
      </c>
      <c r="E4927">
        <v>150000</v>
      </c>
      <c r="F4927">
        <v>60000</v>
      </c>
      <c r="G4927" t="s">
        <v>36</v>
      </c>
      <c r="H4927" t="s">
        <v>57</v>
      </c>
      <c r="I4927" t="s">
        <v>58</v>
      </c>
    </row>
    <row r="4928" spans="1:9" x14ac:dyDescent="0.3">
      <c r="A4928">
        <v>1189833</v>
      </c>
      <c r="B4928" s="16">
        <v>44355</v>
      </c>
      <c r="C4928" t="s">
        <v>19</v>
      </c>
      <c r="D4928">
        <v>350</v>
      </c>
      <c r="E4928">
        <v>157500</v>
      </c>
      <c r="F4928">
        <v>55125</v>
      </c>
      <c r="G4928" t="s">
        <v>15</v>
      </c>
      <c r="H4928" t="s">
        <v>123</v>
      </c>
      <c r="I4928" t="s">
        <v>124</v>
      </c>
    </row>
    <row r="4929" spans="1:9" x14ac:dyDescent="0.3">
      <c r="A4929">
        <v>1185732</v>
      </c>
      <c r="B4929" s="16">
        <v>44355</v>
      </c>
      <c r="C4929" t="s">
        <v>23</v>
      </c>
      <c r="D4929">
        <v>350</v>
      </c>
      <c r="E4929">
        <v>192499.99999999997</v>
      </c>
      <c r="F4929">
        <v>76999.999999999985</v>
      </c>
      <c r="G4929" t="s">
        <v>15</v>
      </c>
      <c r="H4929" t="s">
        <v>127</v>
      </c>
      <c r="I4929" t="s">
        <v>128</v>
      </c>
    </row>
    <row r="4930" spans="1:9" x14ac:dyDescent="0.3">
      <c r="A4930">
        <v>1189833</v>
      </c>
      <c r="B4930" s="16">
        <v>44355</v>
      </c>
      <c r="C4930" t="s">
        <v>23</v>
      </c>
      <c r="D4930">
        <v>400</v>
      </c>
      <c r="E4930">
        <v>219999.99999999997</v>
      </c>
      <c r="F4930">
        <v>88000</v>
      </c>
      <c r="G4930" t="s">
        <v>15</v>
      </c>
      <c r="H4930" t="s">
        <v>123</v>
      </c>
      <c r="I4930" t="s">
        <v>124</v>
      </c>
    </row>
    <row r="4931" spans="1:9" x14ac:dyDescent="0.3">
      <c r="A4931">
        <v>1185732</v>
      </c>
      <c r="B4931" s="16">
        <v>44355</v>
      </c>
      <c r="C4931" t="s">
        <v>17</v>
      </c>
      <c r="D4931">
        <v>550</v>
      </c>
      <c r="E4931">
        <v>274999.99999999994</v>
      </c>
      <c r="F4931">
        <v>96249.999999999971</v>
      </c>
      <c r="G4931" t="s">
        <v>15</v>
      </c>
      <c r="H4931" t="s">
        <v>127</v>
      </c>
      <c r="I4931" t="s">
        <v>128</v>
      </c>
    </row>
    <row r="4932" spans="1:9" x14ac:dyDescent="0.3">
      <c r="A4932">
        <v>1189833</v>
      </c>
      <c r="B4932" s="16">
        <v>44355</v>
      </c>
      <c r="C4932" t="s">
        <v>17</v>
      </c>
      <c r="D4932">
        <v>600</v>
      </c>
      <c r="E4932">
        <v>299999.99999999994</v>
      </c>
      <c r="F4932">
        <v>104999.99999999997</v>
      </c>
      <c r="G4932" t="s">
        <v>15</v>
      </c>
      <c r="H4932" t="s">
        <v>123</v>
      </c>
      <c r="I4932" t="s">
        <v>124</v>
      </c>
    </row>
    <row r="4933" spans="1:9" x14ac:dyDescent="0.3">
      <c r="A4933">
        <v>1185732</v>
      </c>
      <c r="B4933" s="16">
        <v>44356</v>
      </c>
      <c r="C4933" t="s">
        <v>19</v>
      </c>
      <c r="D4933">
        <v>23</v>
      </c>
      <c r="E4933">
        <v>736</v>
      </c>
      <c r="F4933">
        <v>331.2</v>
      </c>
      <c r="G4933" t="s">
        <v>36</v>
      </c>
      <c r="H4933" t="s">
        <v>57</v>
      </c>
      <c r="I4933" t="s">
        <v>58</v>
      </c>
    </row>
    <row r="4934" spans="1:9" x14ac:dyDescent="0.3">
      <c r="A4934">
        <v>1185732</v>
      </c>
      <c r="B4934" s="16">
        <v>44356</v>
      </c>
      <c r="C4934" t="s">
        <v>21</v>
      </c>
      <c r="D4934">
        <v>28</v>
      </c>
      <c r="E4934">
        <v>1092</v>
      </c>
      <c r="F4934">
        <v>578.76</v>
      </c>
      <c r="G4934" t="s">
        <v>36</v>
      </c>
      <c r="H4934" t="s">
        <v>37</v>
      </c>
      <c r="I4934" t="s">
        <v>38</v>
      </c>
    </row>
    <row r="4935" spans="1:9" x14ac:dyDescent="0.3">
      <c r="A4935">
        <v>1197831</v>
      </c>
      <c r="B4935" s="16">
        <v>44356</v>
      </c>
      <c r="C4935" t="s">
        <v>21</v>
      </c>
      <c r="D4935">
        <v>51</v>
      </c>
      <c r="E4935">
        <v>1479</v>
      </c>
      <c r="F4935">
        <v>621.17999999999995</v>
      </c>
      <c r="G4935" t="s">
        <v>36</v>
      </c>
      <c r="H4935" t="s">
        <v>110</v>
      </c>
      <c r="I4935" t="s">
        <v>111</v>
      </c>
    </row>
    <row r="4936" spans="1:9" x14ac:dyDescent="0.3">
      <c r="A4936">
        <v>1197831</v>
      </c>
      <c r="B4936" s="16">
        <v>44356</v>
      </c>
      <c r="C4936" t="s">
        <v>20</v>
      </c>
      <c r="D4936">
        <v>60</v>
      </c>
      <c r="E4936">
        <v>1620</v>
      </c>
      <c r="F4936">
        <v>648</v>
      </c>
      <c r="G4936" t="s">
        <v>36</v>
      </c>
      <c r="H4936" t="s">
        <v>110</v>
      </c>
      <c r="I4936" t="s">
        <v>111</v>
      </c>
    </row>
    <row r="4937" spans="1:9" x14ac:dyDescent="0.3">
      <c r="A4937">
        <v>1197831</v>
      </c>
      <c r="B4937" s="16">
        <v>44356</v>
      </c>
      <c r="C4937" t="s">
        <v>22</v>
      </c>
      <c r="D4937">
        <v>47</v>
      </c>
      <c r="E4937">
        <v>1786</v>
      </c>
      <c r="F4937">
        <v>821.56</v>
      </c>
      <c r="G4937" t="s">
        <v>36</v>
      </c>
      <c r="H4937" t="s">
        <v>110</v>
      </c>
      <c r="I4937" t="s">
        <v>111</v>
      </c>
    </row>
    <row r="4938" spans="1:9" x14ac:dyDescent="0.3">
      <c r="A4938">
        <v>1197831</v>
      </c>
      <c r="B4938" s="16">
        <v>44356</v>
      </c>
      <c r="C4938" t="s">
        <v>19</v>
      </c>
      <c r="D4938">
        <v>65</v>
      </c>
      <c r="E4938">
        <v>2080</v>
      </c>
      <c r="F4938">
        <v>894.4</v>
      </c>
      <c r="G4938" t="s">
        <v>36</v>
      </c>
      <c r="H4938" t="s">
        <v>110</v>
      </c>
      <c r="I4938" t="s">
        <v>111</v>
      </c>
    </row>
    <row r="4939" spans="1:9" x14ac:dyDescent="0.3">
      <c r="A4939">
        <v>1197831</v>
      </c>
      <c r="B4939" s="16">
        <v>44356</v>
      </c>
      <c r="C4939" t="s">
        <v>17</v>
      </c>
      <c r="D4939">
        <v>125</v>
      </c>
      <c r="E4939">
        <v>4500</v>
      </c>
      <c r="F4939">
        <v>2024.9999999999998</v>
      </c>
      <c r="G4939" t="s">
        <v>36</v>
      </c>
      <c r="H4939" t="s">
        <v>110</v>
      </c>
      <c r="I4939" t="s">
        <v>111</v>
      </c>
    </row>
    <row r="4940" spans="1:9" x14ac:dyDescent="0.3">
      <c r="A4940">
        <v>1197831</v>
      </c>
      <c r="B4940" s="16">
        <v>44356</v>
      </c>
      <c r="C4940" t="s">
        <v>23</v>
      </c>
      <c r="D4940">
        <v>91</v>
      </c>
      <c r="E4940">
        <v>4641</v>
      </c>
      <c r="F4940">
        <v>2506.1400000000003</v>
      </c>
      <c r="G4940" t="s">
        <v>36</v>
      </c>
      <c r="H4940" t="s">
        <v>110</v>
      </c>
      <c r="I4940" t="s">
        <v>111</v>
      </c>
    </row>
    <row r="4941" spans="1:9" x14ac:dyDescent="0.3">
      <c r="A4941">
        <v>1185732</v>
      </c>
      <c r="B4941" s="16">
        <v>44356</v>
      </c>
      <c r="C4941" t="s">
        <v>19</v>
      </c>
      <c r="D4941">
        <v>75</v>
      </c>
      <c r="E4941">
        <v>26250</v>
      </c>
      <c r="F4941">
        <v>9187.5</v>
      </c>
      <c r="G4941" t="s">
        <v>36</v>
      </c>
      <c r="H4941" t="s">
        <v>57</v>
      </c>
      <c r="I4941" t="s">
        <v>58</v>
      </c>
    </row>
    <row r="4942" spans="1:9" x14ac:dyDescent="0.3">
      <c r="A4942">
        <v>1185732</v>
      </c>
      <c r="B4942" s="16">
        <v>44356</v>
      </c>
      <c r="C4942" t="s">
        <v>21</v>
      </c>
      <c r="D4942">
        <v>100</v>
      </c>
      <c r="E4942">
        <v>40000</v>
      </c>
      <c r="F4942">
        <v>16000</v>
      </c>
      <c r="G4942" t="s">
        <v>36</v>
      </c>
      <c r="H4942" t="s">
        <v>37</v>
      </c>
      <c r="I4942" t="s">
        <v>38</v>
      </c>
    </row>
    <row r="4943" spans="1:9" x14ac:dyDescent="0.3">
      <c r="A4943">
        <v>1197831</v>
      </c>
      <c r="B4943" s="16">
        <v>44356</v>
      </c>
      <c r="C4943" t="s">
        <v>21</v>
      </c>
      <c r="D4943">
        <v>175</v>
      </c>
      <c r="E4943">
        <v>52500.000000000007</v>
      </c>
      <c r="F4943">
        <v>15750.000000000002</v>
      </c>
      <c r="G4943" t="s">
        <v>36</v>
      </c>
      <c r="H4943" t="s">
        <v>110</v>
      </c>
      <c r="I4943" t="s">
        <v>111</v>
      </c>
    </row>
    <row r="4944" spans="1:9" x14ac:dyDescent="0.3">
      <c r="A4944">
        <v>1197831</v>
      </c>
      <c r="B4944" s="16">
        <v>44356</v>
      </c>
      <c r="C4944" t="s">
        <v>20</v>
      </c>
      <c r="D4944">
        <v>200</v>
      </c>
      <c r="E4944">
        <v>60000.000000000007</v>
      </c>
      <c r="F4944">
        <v>18000</v>
      </c>
      <c r="G4944" t="s">
        <v>36</v>
      </c>
      <c r="H4944" t="s">
        <v>110</v>
      </c>
      <c r="I4944" t="s">
        <v>111</v>
      </c>
    </row>
    <row r="4945" spans="1:9" x14ac:dyDescent="0.3">
      <c r="A4945">
        <v>1197831</v>
      </c>
      <c r="B4945" s="16">
        <v>44356</v>
      </c>
      <c r="C4945" t="s">
        <v>22</v>
      </c>
      <c r="D4945">
        <v>175</v>
      </c>
      <c r="E4945">
        <v>70000</v>
      </c>
      <c r="F4945">
        <v>24500</v>
      </c>
      <c r="G4945" t="s">
        <v>36</v>
      </c>
      <c r="H4945" t="s">
        <v>110</v>
      </c>
      <c r="I4945" t="s">
        <v>111</v>
      </c>
    </row>
    <row r="4946" spans="1:9" x14ac:dyDescent="0.3">
      <c r="A4946">
        <v>1197831</v>
      </c>
      <c r="B4946" s="16">
        <v>44356</v>
      </c>
      <c r="C4946" t="s">
        <v>19</v>
      </c>
      <c r="D4946">
        <v>250</v>
      </c>
      <c r="E4946">
        <v>87500.000000000015</v>
      </c>
      <c r="F4946">
        <v>26250.000000000004</v>
      </c>
      <c r="G4946" t="s">
        <v>36</v>
      </c>
      <c r="H4946" t="s">
        <v>110</v>
      </c>
      <c r="I4946" t="s">
        <v>111</v>
      </c>
    </row>
    <row r="4947" spans="1:9" x14ac:dyDescent="0.3">
      <c r="A4947">
        <v>1197831</v>
      </c>
      <c r="B4947" s="16">
        <v>44356</v>
      </c>
      <c r="C4947" t="s">
        <v>23</v>
      </c>
      <c r="D4947">
        <v>325</v>
      </c>
      <c r="E4947">
        <v>178750.00000000003</v>
      </c>
      <c r="F4947">
        <v>71500.000000000015</v>
      </c>
      <c r="G4947" t="s">
        <v>36</v>
      </c>
      <c r="H4947" t="s">
        <v>110</v>
      </c>
      <c r="I4947" t="s">
        <v>111</v>
      </c>
    </row>
    <row r="4948" spans="1:9" x14ac:dyDescent="0.3">
      <c r="A4948">
        <v>1197831</v>
      </c>
      <c r="B4948" s="16">
        <v>44356</v>
      </c>
      <c r="C4948" t="s">
        <v>17</v>
      </c>
      <c r="D4948">
        <v>500</v>
      </c>
      <c r="E4948">
        <v>200000</v>
      </c>
      <c r="F4948">
        <v>70000</v>
      </c>
      <c r="G4948" t="s">
        <v>36</v>
      </c>
      <c r="H4948" t="s">
        <v>110</v>
      </c>
      <c r="I4948" t="s">
        <v>111</v>
      </c>
    </row>
    <row r="4949" spans="1:9" x14ac:dyDescent="0.3">
      <c r="A4949">
        <v>1185732</v>
      </c>
      <c r="B4949" s="16">
        <v>44357</v>
      </c>
      <c r="C4949" t="s">
        <v>20</v>
      </c>
      <c r="D4949">
        <v>21</v>
      </c>
      <c r="E4949">
        <v>483</v>
      </c>
      <c r="F4949">
        <v>217.34999999999997</v>
      </c>
      <c r="G4949" t="s">
        <v>36</v>
      </c>
      <c r="H4949" t="s">
        <v>57</v>
      </c>
      <c r="I4949" t="s">
        <v>58</v>
      </c>
    </row>
    <row r="4950" spans="1:9" x14ac:dyDescent="0.3">
      <c r="A4950">
        <v>1128299</v>
      </c>
      <c r="B4950" s="16">
        <v>44357</v>
      </c>
      <c r="C4950" t="s">
        <v>21</v>
      </c>
      <c r="D4950">
        <v>46</v>
      </c>
      <c r="E4950">
        <v>1334</v>
      </c>
      <c r="F4950">
        <v>626.98</v>
      </c>
      <c r="G4950" t="s">
        <v>36</v>
      </c>
      <c r="H4950" t="s">
        <v>116</v>
      </c>
      <c r="I4950" t="s">
        <v>117</v>
      </c>
    </row>
    <row r="4951" spans="1:9" x14ac:dyDescent="0.3">
      <c r="A4951">
        <v>1128299</v>
      </c>
      <c r="B4951" s="16">
        <v>44357</v>
      </c>
      <c r="C4951" t="s">
        <v>20</v>
      </c>
      <c r="D4951">
        <v>50</v>
      </c>
      <c r="E4951">
        <v>1350</v>
      </c>
      <c r="F4951">
        <v>607.49999999999989</v>
      </c>
      <c r="G4951" t="s">
        <v>36</v>
      </c>
      <c r="H4951" t="s">
        <v>116</v>
      </c>
      <c r="I4951" t="s">
        <v>117</v>
      </c>
    </row>
    <row r="4952" spans="1:9" x14ac:dyDescent="0.3">
      <c r="A4952">
        <v>1128299</v>
      </c>
      <c r="B4952" s="16">
        <v>44357</v>
      </c>
      <c r="C4952" t="s">
        <v>22</v>
      </c>
      <c r="D4952">
        <v>53</v>
      </c>
      <c r="E4952">
        <v>1908</v>
      </c>
      <c r="F4952">
        <v>858.59999999999991</v>
      </c>
      <c r="G4952" t="s">
        <v>36</v>
      </c>
      <c r="H4952" t="s">
        <v>116</v>
      </c>
      <c r="I4952" t="s">
        <v>117</v>
      </c>
    </row>
    <row r="4953" spans="1:9" x14ac:dyDescent="0.3">
      <c r="A4953">
        <v>1185732</v>
      </c>
      <c r="B4953" s="16">
        <v>44357</v>
      </c>
      <c r="C4953" t="s">
        <v>22</v>
      </c>
      <c r="D4953">
        <v>44</v>
      </c>
      <c r="E4953">
        <v>2200</v>
      </c>
      <c r="F4953">
        <v>1034</v>
      </c>
      <c r="G4953" t="s">
        <v>36</v>
      </c>
      <c r="H4953" t="s">
        <v>37</v>
      </c>
      <c r="I4953" t="s">
        <v>38</v>
      </c>
    </row>
    <row r="4954" spans="1:9" x14ac:dyDescent="0.3">
      <c r="A4954">
        <v>1128299</v>
      </c>
      <c r="B4954" s="16">
        <v>44357</v>
      </c>
      <c r="C4954" t="s">
        <v>19</v>
      </c>
      <c r="D4954">
        <v>94</v>
      </c>
      <c r="E4954">
        <v>3008</v>
      </c>
      <c r="F4954">
        <v>1594.24</v>
      </c>
      <c r="G4954" t="s">
        <v>36</v>
      </c>
      <c r="H4954" t="s">
        <v>116</v>
      </c>
      <c r="I4954" t="s">
        <v>117</v>
      </c>
    </row>
    <row r="4955" spans="1:9" x14ac:dyDescent="0.3">
      <c r="A4955">
        <v>1128299</v>
      </c>
      <c r="B4955" s="16">
        <v>44357</v>
      </c>
      <c r="C4955" t="s">
        <v>23</v>
      </c>
      <c r="D4955">
        <v>91</v>
      </c>
      <c r="E4955">
        <v>5096</v>
      </c>
      <c r="F4955">
        <v>2598.96</v>
      </c>
      <c r="G4955" t="s">
        <v>36</v>
      </c>
      <c r="H4955" t="s">
        <v>116</v>
      </c>
      <c r="I4955" t="s">
        <v>117</v>
      </c>
    </row>
    <row r="4956" spans="1:9" x14ac:dyDescent="0.3">
      <c r="A4956">
        <v>1128299</v>
      </c>
      <c r="B4956" s="16">
        <v>44357</v>
      </c>
      <c r="C4956" t="s">
        <v>17</v>
      </c>
      <c r="D4956">
        <v>155</v>
      </c>
      <c r="E4956">
        <v>5580</v>
      </c>
      <c r="F4956">
        <v>3069.0000000000005</v>
      </c>
      <c r="G4956" t="s">
        <v>36</v>
      </c>
      <c r="H4956" t="s">
        <v>116</v>
      </c>
      <c r="I4956" t="s">
        <v>117</v>
      </c>
    </row>
    <row r="4957" spans="1:9" x14ac:dyDescent="0.3">
      <c r="A4957">
        <v>1128299</v>
      </c>
      <c r="B4957" s="16">
        <v>44357</v>
      </c>
      <c r="C4957" t="s">
        <v>21</v>
      </c>
      <c r="D4957">
        <v>144</v>
      </c>
      <c r="E4957">
        <v>7056</v>
      </c>
      <c r="F4957">
        <v>2892.96</v>
      </c>
      <c r="G4957" t="s">
        <v>15</v>
      </c>
      <c r="H4957" t="s">
        <v>16</v>
      </c>
      <c r="I4957" t="s">
        <v>69</v>
      </c>
    </row>
    <row r="4958" spans="1:9" x14ac:dyDescent="0.3">
      <c r="A4958">
        <v>1128299</v>
      </c>
      <c r="B4958" s="16">
        <v>44357</v>
      </c>
      <c r="C4958" t="s">
        <v>20</v>
      </c>
      <c r="D4958">
        <v>150</v>
      </c>
      <c r="E4958">
        <v>7200</v>
      </c>
      <c r="F4958">
        <v>2736</v>
      </c>
      <c r="G4958" t="s">
        <v>15</v>
      </c>
      <c r="H4958" t="s">
        <v>16</v>
      </c>
      <c r="I4958" t="s">
        <v>69</v>
      </c>
    </row>
    <row r="4959" spans="1:9" x14ac:dyDescent="0.3">
      <c r="A4959">
        <v>1185732</v>
      </c>
      <c r="B4959" s="16">
        <v>44357</v>
      </c>
      <c r="C4959" t="s">
        <v>22</v>
      </c>
      <c r="D4959">
        <v>88</v>
      </c>
      <c r="E4959">
        <v>7304</v>
      </c>
      <c r="F4959">
        <v>2191.1999999999998</v>
      </c>
      <c r="G4959" t="s">
        <v>31</v>
      </c>
      <c r="H4959" t="s">
        <v>66</v>
      </c>
      <c r="I4959" t="s">
        <v>67</v>
      </c>
    </row>
    <row r="4960" spans="1:9" x14ac:dyDescent="0.3">
      <c r="A4960">
        <v>1128299</v>
      </c>
      <c r="B4960" s="16">
        <v>44357</v>
      </c>
      <c r="C4960" t="s">
        <v>22</v>
      </c>
      <c r="D4960">
        <v>150</v>
      </c>
      <c r="E4960">
        <v>9300</v>
      </c>
      <c r="F4960">
        <v>4557</v>
      </c>
      <c r="G4960" t="s">
        <v>15</v>
      </c>
      <c r="H4960" t="s">
        <v>16</v>
      </c>
      <c r="I4960" t="s">
        <v>69</v>
      </c>
    </row>
    <row r="4961" spans="1:9" x14ac:dyDescent="0.3">
      <c r="A4961">
        <v>1128299</v>
      </c>
      <c r="B4961" s="16">
        <v>44357</v>
      </c>
      <c r="C4961" t="s">
        <v>19</v>
      </c>
      <c r="D4961">
        <v>175</v>
      </c>
      <c r="E4961">
        <v>9450</v>
      </c>
      <c r="F4961">
        <v>4536</v>
      </c>
      <c r="G4961" t="s">
        <v>15</v>
      </c>
      <c r="H4961" t="s">
        <v>16</v>
      </c>
      <c r="I4961" t="s">
        <v>69</v>
      </c>
    </row>
    <row r="4962" spans="1:9" x14ac:dyDescent="0.3">
      <c r="A4962">
        <v>1185732</v>
      </c>
      <c r="B4962" s="16">
        <v>44357</v>
      </c>
      <c r="C4962" t="s">
        <v>21</v>
      </c>
      <c r="D4962">
        <v>133</v>
      </c>
      <c r="E4962">
        <v>9842</v>
      </c>
      <c r="F4962">
        <v>3739.96</v>
      </c>
      <c r="G4962" t="s">
        <v>31</v>
      </c>
      <c r="H4962" t="s">
        <v>66</v>
      </c>
      <c r="I4962" t="s">
        <v>67</v>
      </c>
    </row>
    <row r="4963" spans="1:9" x14ac:dyDescent="0.3">
      <c r="A4963">
        <v>1185732</v>
      </c>
      <c r="B4963" s="16">
        <v>44357</v>
      </c>
      <c r="C4963" t="s">
        <v>19</v>
      </c>
      <c r="D4963">
        <v>156</v>
      </c>
      <c r="E4963">
        <v>11232</v>
      </c>
      <c r="F4963">
        <v>3481.92</v>
      </c>
      <c r="G4963" t="s">
        <v>31</v>
      </c>
      <c r="H4963" t="s">
        <v>66</v>
      </c>
      <c r="I4963" t="s">
        <v>67</v>
      </c>
    </row>
    <row r="4964" spans="1:9" x14ac:dyDescent="0.3">
      <c r="A4964">
        <v>1128299</v>
      </c>
      <c r="B4964" s="16">
        <v>44357</v>
      </c>
      <c r="C4964" t="s">
        <v>23</v>
      </c>
      <c r="D4964">
        <v>181</v>
      </c>
      <c r="E4964">
        <v>12489</v>
      </c>
      <c r="F4964">
        <v>7743.18</v>
      </c>
      <c r="G4964" t="s">
        <v>15</v>
      </c>
      <c r="H4964" t="s">
        <v>16</v>
      </c>
      <c r="I4964" t="s">
        <v>69</v>
      </c>
    </row>
    <row r="4965" spans="1:9" x14ac:dyDescent="0.3">
      <c r="A4965">
        <v>1185732</v>
      </c>
      <c r="B4965" s="16">
        <v>44357</v>
      </c>
      <c r="C4965" t="s">
        <v>20</v>
      </c>
      <c r="D4965">
        <v>180</v>
      </c>
      <c r="E4965">
        <v>12780</v>
      </c>
      <c r="F4965">
        <v>4600.8</v>
      </c>
      <c r="G4965" t="s">
        <v>31</v>
      </c>
      <c r="H4965" t="s">
        <v>66</v>
      </c>
      <c r="I4965" t="s">
        <v>67</v>
      </c>
    </row>
    <row r="4966" spans="1:9" x14ac:dyDescent="0.3">
      <c r="A4966">
        <v>1185732</v>
      </c>
      <c r="B4966" s="16">
        <v>44357</v>
      </c>
      <c r="C4966" t="s">
        <v>17</v>
      </c>
      <c r="D4966">
        <v>210</v>
      </c>
      <c r="E4966">
        <v>14070</v>
      </c>
      <c r="F4966">
        <v>5628</v>
      </c>
      <c r="G4966" t="s">
        <v>31</v>
      </c>
      <c r="H4966" t="s">
        <v>66</v>
      </c>
      <c r="I4966" t="s">
        <v>67</v>
      </c>
    </row>
    <row r="4967" spans="1:9" x14ac:dyDescent="0.3">
      <c r="A4967">
        <v>1128299</v>
      </c>
      <c r="B4967" s="16">
        <v>44357</v>
      </c>
      <c r="C4967" t="s">
        <v>17</v>
      </c>
      <c r="D4967">
        <v>263</v>
      </c>
      <c r="E4967">
        <v>15517</v>
      </c>
      <c r="F4967">
        <v>8689.52</v>
      </c>
      <c r="G4967" t="s">
        <v>15</v>
      </c>
      <c r="H4967" t="s">
        <v>16</v>
      </c>
      <c r="I4967" t="s">
        <v>69</v>
      </c>
    </row>
    <row r="4968" spans="1:9" x14ac:dyDescent="0.3">
      <c r="A4968">
        <v>1185732</v>
      </c>
      <c r="B4968" s="16">
        <v>44357</v>
      </c>
      <c r="C4968" t="s">
        <v>23</v>
      </c>
      <c r="D4968">
        <v>169</v>
      </c>
      <c r="E4968">
        <v>16393</v>
      </c>
      <c r="F4968">
        <v>8524.36</v>
      </c>
      <c r="G4968" t="s">
        <v>31</v>
      </c>
      <c r="H4968" t="s">
        <v>66</v>
      </c>
      <c r="I4968" t="s">
        <v>67</v>
      </c>
    </row>
    <row r="4969" spans="1:9" x14ac:dyDescent="0.3">
      <c r="A4969">
        <v>1185732</v>
      </c>
      <c r="B4969" s="16">
        <v>44357</v>
      </c>
      <c r="C4969" t="s">
        <v>20</v>
      </c>
      <c r="D4969">
        <v>75</v>
      </c>
      <c r="E4969">
        <v>18750.000000000004</v>
      </c>
      <c r="F4969">
        <v>6562.5000000000009</v>
      </c>
      <c r="G4969" t="s">
        <v>36</v>
      </c>
      <c r="H4969" t="s">
        <v>57</v>
      </c>
      <c r="I4969" t="s">
        <v>58</v>
      </c>
    </row>
    <row r="4970" spans="1:9" x14ac:dyDescent="0.3">
      <c r="A4970">
        <v>1128299</v>
      </c>
      <c r="B4970" s="16">
        <v>44357</v>
      </c>
      <c r="C4970" t="s">
        <v>21</v>
      </c>
      <c r="D4970">
        <v>175</v>
      </c>
      <c r="E4970">
        <v>52500.000000000007</v>
      </c>
      <c r="F4970">
        <v>18375</v>
      </c>
      <c r="G4970" t="s">
        <v>36</v>
      </c>
      <c r="H4970" t="s">
        <v>116</v>
      </c>
      <c r="I4970" t="s">
        <v>117</v>
      </c>
    </row>
    <row r="4971" spans="1:9" x14ac:dyDescent="0.3">
      <c r="A4971">
        <v>1128299</v>
      </c>
      <c r="B4971" s="16">
        <v>44357</v>
      </c>
      <c r="C4971" t="s">
        <v>20</v>
      </c>
      <c r="D4971">
        <v>200</v>
      </c>
      <c r="E4971">
        <v>60000.000000000007</v>
      </c>
      <c r="F4971">
        <v>21000</v>
      </c>
      <c r="G4971" t="s">
        <v>36</v>
      </c>
      <c r="H4971" t="s">
        <v>116</v>
      </c>
      <c r="I4971" t="s">
        <v>117</v>
      </c>
    </row>
    <row r="4972" spans="1:9" x14ac:dyDescent="0.3">
      <c r="A4972">
        <v>1128299</v>
      </c>
      <c r="B4972" s="16">
        <v>44357</v>
      </c>
      <c r="C4972" t="s">
        <v>22</v>
      </c>
      <c r="D4972">
        <v>175</v>
      </c>
      <c r="E4972">
        <v>70000</v>
      </c>
      <c r="F4972">
        <v>21000</v>
      </c>
      <c r="G4972" t="s">
        <v>36</v>
      </c>
      <c r="H4972" t="s">
        <v>116</v>
      </c>
      <c r="I4972" t="s">
        <v>117</v>
      </c>
    </row>
    <row r="4973" spans="1:9" x14ac:dyDescent="0.3">
      <c r="A4973">
        <v>1185732</v>
      </c>
      <c r="B4973" s="16">
        <v>44357</v>
      </c>
      <c r="C4973" t="s">
        <v>22</v>
      </c>
      <c r="D4973">
        <v>175</v>
      </c>
      <c r="E4973">
        <v>96249.999999999985</v>
      </c>
      <c r="F4973">
        <v>33687.499999999993</v>
      </c>
      <c r="G4973" t="s">
        <v>36</v>
      </c>
      <c r="H4973" t="s">
        <v>37</v>
      </c>
      <c r="I4973" t="s">
        <v>38</v>
      </c>
    </row>
    <row r="4974" spans="1:9" x14ac:dyDescent="0.3">
      <c r="A4974">
        <v>1128299</v>
      </c>
      <c r="B4974" s="16">
        <v>44357</v>
      </c>
      <c r="C4974" t="s">
        <v>19</v>
      </c>
      <c r="D4974">
        <v>325</v>
      </c>
      <c r="E4974">
        <v>113750.00000000003</v>
      </c>
      <c r="F4974">
        <v>45500.000000000015</v>
      </c>
      <c r="G4974" t="s">
        <v>36</v>
      </c>
      <c r="H4974" t="s">
        <v>116</v>
      </c>
      <c r="I4974" t="s">
        <v>117</v>
      </c>
    </row>
    <row r="4975" spans="1:9" x14ac:dyDescent="0.3">
      <c r="A4975">
        <v>1128299</v>
      </c>
      <c r="B4975" s="16">
        <v>44357</v>
      </c>
      <c r="C4975" t="s">
        <v>23</v>
      </c>
      <c r="D4975">
        <v>325</v>
      </c>
      <c r="E4975">
        <v>195000.00000000003</v>
      </c>
      <c r="F4975">
        <v>78000.000000000015</v>
      </c>
      <c r="G4975" t="s">
        <v>36</v>
      </c>
      <c r="H4975" t="s">
        <v>116</v>
      </c>
      <c r="I4975" t="s">
        <v>117</v>
      </c>
    </row>
    <row r="4976" spans="1:9" x14ac:dyDescent="0.3">
      <c r="A4976">
        <v>1128299</v>
      </c>
      <c r="B4976" s="16">
        <v>44357</v>
      </c>
      <c r="C4976" t="s">
        <v>17</v>
      </c>
      <c r="D4976">
        <v>575</v>
      </c>
      <c r="E4976">
        <v>230000</v>
      </c>
      <c r="F4976">
        <v>92000</v>
      </c>
      <c r="G4976" t="s">
        <v>36</v>
      </c>
      <c r="H4976" t="s">
        <v>116</v>
      </c>
      <c r="I4976" t="s">
        <v>117</v>
      </c>
    </row>
    <row r="4977" spans="1:9" x14ac:dyDescent="0.3">
      <c r="A4977">
        <v>1128299</v>
      </c>
      <c r="B4977" s="16">
        <v>44357</v>
      </c>
      <c r="C4977" t="s">
        <v>21</v>
      </c>
      <c r="D4977">
        <v>575</v>
      </c>
      <c r="E4977">
        <v>287500</v>
      </c>
      <c r="F4977">
        <v>86250</v>
      </c>
      <c r="G4977" t="s">
        <v>15</v>
      </c>
      <c r="H4977" t="s">
        <v>16</v>
      </c>
      <c r="I4977" t="s">
        <v>69</v>
      </c>
    </row>
    <row r="4978" spans="1:9" x14ac:dyDescent="0.3">
      <c r="A4978">
        <v>1185732</v>
      </c>
      <c r="B4978" s="16">
        <v>44357</v>
      </c>
      <c r="C4978" t="s">
        <v>22</v>
      </c>
      <c r="D4978">
        <v>350</v>
      </c>
      <c r="E4978">
        <v>297500.00000000006</v>
      </c>
      <c r="F4978">
        <v>44625.000000000007</v>
      </c>
      <c r="G4978" t="s">
        <v>31</v>
      </c>
      <c r="H4978" t="s">
        <v>66</v>
      </c>
      <c r="I4978" t="s">
        <v>67</v>
      </c>
    </row>
    <row r="4979" spans="1:9" x14ac:dyDescent="0.3">
      <c r="A4979">
        <v>1128299</v>
      </c>
      <c r="B4979" s="16">
        <v>44357</v>
      </c>
      <c r="C4979" t="s">
        <v>20</v>
      </c>
      <c r="D4979">
        <v>600</v>
      </c>
      <c r="E4979">
        <v>300000</v>
      </c>
      <c r="F4979">
        <v>75000</v>
      </c>
      <c r="G4979" t="s">
        <v>15</v>
      </c>
      <c r="H4979" t="s">
        <v>16</v>
      </c>
      <c r="I4979" t="s">
        <v>69</v>
      </c>
    </row>
    <row r="4980" spans="1:9" x14ac:dyDescent="0.3">
      <c r="A4980">
        <v>1128299</v>
      </c>
      <c r="B4980" s="16">
        <v>44357</v>
      </c>
      <c r="C4980" t="s">
        <v>19</v>
      </c>
      <c r="D4980">
        <v>625</v>
      </c>
      <c r="E4980">
        <v>343750.00000000006</v>
      </c>
      <c r="F4980">
        <v>120312.50000000001</v>
      </c>
      <c r="G4980" t="s">
        <v>15</v>
      </c>
      <c r="H4980" t="s">
        <v>16</v>
      </c>
      <c r="I4980" t="s">
        <v>69</v>
      </c>
    </row>
    <row r="4981" spans="1:9" x14ac:dyDescent="0.3">
      <c r="A4981">
        <v>1185732</v>
      </c>
      <c r="B4981" s="16">
        <v>44357</v>
      </c>
      <c r="C4981" t="s">
        <v>21</v>
      </c>
      <c r="D4981">
        <v>475</v>
      </c>
      <c r="E4981">
        <v>356250</v>
      </c>
      <c r="F4981">
        <v>89062.5</v>
      </c>
      <c r="G4981" t="s">
        <v>31</v>
      </c>
      <c r="H4981" t="s">
        <v>66</v>
      </c>
      <c r="I4981" t="s">
        <v>67</v>
      </c>
    </row>
    <row r="4982" spans="1:9" x14ac:dyDescent="0.3">
      <c r="A4982">
        <v>1128299</v>
      </c>
      <c r="B4982" s="16">
        <v>44357</v>
      </c>
      <c r="C4982" t="s">
        <v>22</v>
      </c>
      <c r="D4982">
        <v>575</v>
      </c>
      <c r="E4982">
        <v>373750</v>
      </c>
      <c r="F4982">
        <v>130812.49999999999</v>
      </c>
      <c r="G4982" t="s">
        <v>15</v>
      </c>
      <c r="H4982" t="s">
        <v>16</v>
      </c>
      <c r="I4982" t="s">
        <v>69</v>
      </c>
    </row>
    <row r="4983" spans="1:9" x14ac:dyDescent="0.3">
      <c r="A4983">
        <v>1185732</v>
      </c>
      <c r="B4983" s="16">
        <v>44357</v>
      </c>
      <c r="C4983" t="s">
        <v>19</v>
      </c>
      <c r="D4983">
        <v>600</v>
      </c>
      <c r="E4983">
        <v>450000</v>
      </c>
      <c r="F4983">
        <v>90000</v>
      </c>
      <c r="G4983" t="s">
        <v>31</v>
      </c>
      <c r="H4983" t="s">
        <v>66</v>
      </c>
      <c r="I4983" t="s">
        <v>67</v>
      </c>
    </row>
    <row r="4984" spans="1:9" x14ac:dyDescent="0.3">
      <c r="A4984">
        <v>1185732</v>
      </c>
      <c r="B4984" s="16">
        <v>44357</v>
      </c>
      <c r="C4984" t="s">
        <v>20</v>
      </c>
      <c r="D4984">
        <v>600</v>
      </c>
      <c r="E4984">
        <v>450000</v>
      </c>
      <c r="F4984">
        <v>112500</v>
      </c>
      <c r="G4984" t="s">
        <v>31</v>
      </c>
      <c r="H4984" t="s">
        <v>66</v>
      </c>
      <c r="I4984" t="s">
        <v>67</v>
      </c>
    </row>
    <row r="4985" spans="1:9" x14ac:dyDescent="0.3">
      <c r="A4985">
        <v>1128299</v>
      </c>
      <c r="B4985" s="16">
        <v>44357</v>
      </c>
      <c r="C4985" t="s">
        <v>23</v>
      </c>
      <c r="D4985">
        <v>725</v>
      </c>
      <c r="E4985">
        <v>507500</v>
      </c>
      <c r="F4985">
        <v>253750</v>
      </c>
      <c r="G4985" t="s">
        <v>31</v>
      </c>
      <c r="H4985" t="s">
        <v>66</v>
      </c>
      <c r="I4985" t="s">
        <v>67</v>
      </c>
    </row>
    <row r="4986" spans="1:9" x14ac:dyDescent="0.3">
      <c r="A4986">
        <v>1185732</v>
      </c>
      <c r="B4986" s="16">
        <v>44357</v>
      </c>
      <c r="C4986" t="s">
        <v>17</v>
      </c>
      <c r="D4986">
        <v>725</v>
      </c>
      <c r="E4986">
        <v>507500</v>
      </c>
      <c r="F4986">
        <v>126875</v>
      </c>
      <c r="G4986" t="s">
        <v>15</v>
      </c>
      <c r="H4986" t="s">
        <v>16</v>
      </c>
      <c r="I4986" t="s">
        <v>69</v>
      </c>
    </row>
    <row r="4987" spans="1:9" x14ac:dyDescent="0.3">
      <c r="A4987">
        <v>1128299</v>
      </c>
      <c r="B4987" s="16">
        <v>44357</v>
      </c>
      <c r="C4987" t="s">
        <v>17</v>
      </c>
      <c r="D4987">
        <v>875</v>
      </c>
      <c r="E4987">
        <v>525000</v>
      </c>
      <c r="F4987">
        <v>236250</v>
      </c>
      <c r="G4987" t="s">
        <v>15</v>
      </c>
      <c r="H4987" t="s">
        <v>16</v>
      </c>
      <c r="I4987" t="s">
        <v>69</v>
      </c>
    </row>
    <row r="4988" spans="1:9" x14ac:dyDescent="0.3">
      <c r="A4988">
        <v>1185732</v>
      </c>
      <c r="B4988" s="16">
        <v>44357</v>
      </c>
      <c r="C4988" t="s">
        <v>23</v>
      </c>
      <c r="D4988">
        <v>650</v>
      </c>
      <c r="E4988">
        <v>650000</v>
      </c>
      <c r="F4988">
        <v>260000</v>
      </c>
      <c r="G4988" t="s">
        <v>31</v>
      </c>
      <c r="H4988" t="s">
        <v>66</v>
      </c>
      <c r="I4988" t="s">
        <v>67</v>
      </c>
    </row>
    <row r="4989" spans="1:9" x14ac:dyDescent="0.3">
      <c r="A4989">
        <v>1185732</v>
      </c>
      <c r="B4989" s="16">
        <v>44358</v>
      </c>
      <c r="C4989" t="s">
        <v>21</v>
      </c>
      <c r="D4989">
        <v>0</v>
      </c>
      <c r="E4989">
        <v>0</v>
      </c>
      <c r="F4989">
        <v>0</v>
      </c>
      <c r="G4989" t="s">
        <v>36</v>
      </c>
      <c r="H4989" t="s">
        <v>57</v>
      </c>
      <c r="I4989" t="s">
        <v>58</v>
      </c>
    </row>
    <row r="4990" spans="1:9" x14ac:dyDescent="0.3">
      <c r="A4990">
        <v>1185732</v>
      </c>
      <c r="B4990" s="16">
        <v>44358</v>
      </c>
      <c r="C4990" t="s">
        <v>21</v>
      </c>
      <c r="D4990">
        <v>0</v>
      </c>
      <c r="E4990">
        <v>0</v>
      </c>
      <c r="F4990">
        <v>0</v>
      </c>
      <c r="G4990" t="s">
        <v>36</v>
      </c>
      <c r="H4990" t="s">
        <v>57</v>
      </c>
      <c r="I4990" t="s">
        <v>58</v>
      </c>
    </row>
    <row r="4991" spans="1:9" x14ac:dyDescent="0.3">
      <c r="A4991">
        <v>1128299</v>
      </c>
      <c r="B4991" s="16">
        <v>44358</v>
      </c>
      <c r="C4991" t="s">
        <v>20</v>
      </c>
      <c r="D4991">
        <v>128</v>
      </c>
      <c r="E4991">
        <v>1664</v>
      </c>
      <c r="F4991">
        <v>615.67999999999995</v>
      </c>
      <c r="G4991" t="s">
        <v>31</v>
      </c>
      <c r="H4991" t="s">
        <v>78</v>
      </c>
      <c r="I4991" t="s">
        <v>79</v>
      </c>
    </row>
    <row r="4992" spans="1:9" x14ac:dyDescent="0.3">
      <c r="A4992">
        <v>1128299</v>
      </c>
      <c r="B4992" s="16">
        <v>44358</v>
      </c>
      <c r="C4992" t="s">
        <v>21</v>
      </c>
      <c r="D4992">
        <v>132</v>
      </c>
      <c r="E4992">
        <v>1716</v>
      </c>
      <c r="F4992">
        <v>737.88000000000011</v>
      </c>
      <c r="G4992" t="s">
        <v>31</v>
      </c>
      <c r="H4992" t="s">
        <v>78</v>
      </c>
      <c r="I4992" t="s">
        <v>79</v>
      </c>
    </row>
    <row r="4993" spans="1:9" x14ac:dyDescent="0.3">
      <c r="A4993">
        <v>1128299</v>
      </c>
      <c r="B4993" s="16">
        <v>44358</v>
      </c>
      <c r="C4993" t="s">
        <v>21</v>
      </c>
      <c r="D4993">
        <v>108</v>
      </c>
      <c r="E4993">
        <v>2052</v>
      </c>
      <c r="F4993">
        <v>1046.52</v>
      </c>
      <c r="G4993" t="s">
        <v>31</v>
      </c>
      <c r="H4993" t="s">
        <v>78</v>
      </c>
      <c r="I4993" t="s">
        <v>79</v>
      </c>
    </row>
    <row r="4994" spans="1:9" x14ac:dyDescent="0.3">
      <c r="A4994">
        <v>1128299</v>
      </c>
      <c r="B4994" s="16">
        <v>44358</v>
      </c>
      <c r="C4994" t="s">
        <v>20</v>
      </c>
      <c r="D4994">
        <v>115</v>
      </c>
      <c r="E4994">
        <v>2185</v>
      </c>
      <c r="F4994">
        <v>1070.6500000000001</v>
      </c>
      <c r="G4994" t="s">
        <v>31</v>
      </c>
      <c r="H4994" t="s">
        <v>78</v>
      </c>
      <c r="I4994" t="s">
        <v>79</v>
      </c>
    </row>
    <row r="4995" spans="1:9" x14ac:dyDescent="0.3">
      <c r="A4995">
        <v>1128299</v>
      </c>
      <c r="B4995" s="16">
        <v>44358</v>
      </c>
      <c r="C4995" t="s">
        <v>19</v>
      </c>
      <c r="D4995">
        <v>132</v>
      </c>
      <c r="E4995">
        <v>2376</v>
      </c>
      <c r="F4995">
        <v>950.4</v>
      </c>
      <c r="G4995" t="s">
        <v>31</v>
      </c>
      <c r="H4995" t="s">
        <v>78</v>
      </c>
      <c r="I4995" t="s">
        <v>79</v>
      </c>
    </row>
    <row r="4996" spans="1:9" x14ac:dyDescent="0.3">
      <c r="A4996">
        <v>1128299</v>
      </c>
      <c r="B4996" s="16">
        <v>44358</v>
      </c>
      <c r="C4996" t="s">
        <v>19</v>
      </c>
      <c r="D4996">
        <v>112</v>
      </c>
      <c r="E4996">
        <v>2688</v>
      </c>
      <c r="F4996">
        <v>1317.12</v>
      </c>
      <c r="G4996" t="s">
        <v>31</v>
      </c>
      <c r="H4996" t="s">
        <v>78</v>
      </c>
      <c r="I4996" t="s">
        <v>79</v>
      </c>
    </row>
    <row r="4997" spans="1:9" x14ac:dyDescent="0.3">
      <c r="A4997">
        <v>1128299</v>
      </c>
      <c r="B4997" s="16">
        <v>44358</v>
      </c>
      <c r="C4997" t="s">
        <v>22</v>
      </c>
      <c r="D4997">
        <v>132</v>
      </c>
      <c r="E4997">
        <v>3168</v>
      </c>
      <c r="F4997">
        <v>1172.1600000000001</v>
      </c>
      <c r="G4997" t="s">
        <v>31</v>
      </c>
      <c r="H4997" t="s">
        <v>78</v>
      </c>
      <c r="I4997" t="s">
        <v>79</v>
      </c>
    </row>
    <row r="4998" spans="1:9" x14ac:dyDescent="0.3">
      <c r="A4998">
        <v>1185732</v>
      </c>
      <c r="B4998" s="16">
        <v>44358</v>
      </c>
      <c r="C4998" t="s">
        <v>23</v>
      </c>
      <c r="D4998">
        <v>77</v>
      </c>
      <c r="E4998">
        <v>3311</v>
      </c>
      <c r="F4998">
        <v>2152.15</v>
      </c>
      <c r="G4998" t="s">
        <v>36</v>
      </c>
      <c r="H4998" t="s">
        <v>37</v>
      </c>
      <c r="I4998" t="s">
        <v>38</v>
      </c>
    </row>
    <row r="4999" spans="1:9" x14ac:dyDescent="0.3">
      <c r="A4999">
        <v>1128299</v>
      </c>
      <c r="B4999" s="16">
        <v>44358</v>
      </c>
      <c r="C4999" t="s">
        <v>22</v>
      </c>
      <c r="D4999">
        <v>108</v>
      </c>
      <c r="E4999">
        <v>3672</v>
      </c>
      <c r="F4999">
        <v>1652.3999999999999</v>
      </c>
      <c r="G4999" t="s">
        <v>31</v>
      </c>
      <c r="H4999" t="s">
        <v>78</v>
      </c>
      <c r="I4999" t="s">
        <v>79</v>
      </c>
    </row>
    <row r="5000" spans="1:9" x14ac:dyDescent="0.3">
      <c r="A5000">
        <v>1128299</v>
      </c>
      <c r="B5000" s="16">
        <v>44358</v>
      </c>
      <c r="C5000" t="s">
        <v>17</v>
      </c>
      <c r="D5000">
        <v>208</v>
      </c>
      <c r="E5000">
        <v>4368</v>
      </c>
      <c r="F5000">
        <v>1878.2400000000002</v>
      </c>
      <c r="G5000" t="s">
        <v>31</v>
      </c>
      <c r="H5000" t="s">
        <v>78</v>
      </c>
      <c r="I5000" t="s">
        <v>79</v>
      </c>
    </row>
    <row r="5001" spans="1:9" x14ac:dyDescent="0.3">
      <c r="A5001">
        <v>1128299</v>
      </c>
      <c r="B5001" s="16">
        <v>44358</v>
      </c>
      <c r="C5001" t="s">
        <v>17</v>
      </c>
      <c r="D5001">
        <v>182</v>
      </c>
      <c r="E5001">
        <v>5096</v>
      </c>
      <c r="F5001">
        <v>2598.96</v>
      </c>
      <c r="G5001" t="s">
        <v>31</v>
      </c>
      <c r="H5001" t="s">
        <v>78</v>
      </c>
      <c r="I5001" t="s">
        <v>79</v>
      </c>
    </row>
    <row r="5002" spans="1:9" x14ac:dyDescent="0.3">
      <c r="A5002">
        <v>1185731</v>
      </c>
      <c r="B5002" s="16">
        <v>44358</v>
      </c>
      <c r="C5002" t="s">
        <v>19</v>
      </c>
      <c r="D5002">
        <v>138</v>
      </c>
      <c r="E5002">
        <v>5658</v>
      </c>
      <c r="F5002">
        <v>2602.6799999999998</v>
      </c>
      <c r="G5002" t="s">
        <v>36</v>
      </c>
      <c r="H5002" t="s">
        <v>96</v>
      </c>
      <c r="I5002" t="s">
        <v>97</v>
      </c>
    </row>
    <row r="5003" spans="1:9" x14ac:dyDescent="0.3">
      <c r="A5003">
        <v>1128299</v>
      </c>
      <c r="B5003" s="16">
        <v>44358</v>
      </c>
      <c r="C5003" t="s">
        <v>23</v>
      </c>
      <c r="D5003">
        <v>150</v>
      </c>
      <c r="E5003">
        <v>5700</v>
      </c>
      <c r="F5003">
        <v>3420</v>
      </c>
      <c r="G5003" t="s">
        <v>31</v>
      </c>
      <c r="H5003" t="s">
        <v>78</v>
      </c>
      <c r="I5003" t="s">
        <v>79</v>
      </c>
    </row>
    <row r="5004" spans="1:9" x14ac:dyDescent="0.3">
      <c r="A5004">
        <v>1128299</v>
      </c>
      <c r="B5004" s="16">
        <v>44358</v>
      </c>
      <c r="C5004" t="s">
        <v>23</v>
      </c>
      <c r="D5004">
        <v>190</v>
      </c>
      <c r="E5004">
        <v>6080</v>
      </c>
      <c r="F5004">
        <v>3283.2000000000003</v>
      </c>
      <c r="G5004" t="s">
        <v>31</v>
      </c>
      <c r="H5004" t="s">
        <v>78</v>
      </c>
      <c r="I5004" t="s">
        <v>79</v>
      </c>
    </row>
    <row r="5005" spans="1:9" x14ac:dyDescent="0.3">
      <c r="A5005">
        <v>1185731</v>
      </c>
      <c r="B5005" s="16">
        <v>44358</v>
      </c>
      <c r="C5005" t="s">
        <v>21</v>
      </c>
      <c r="D5005">
        <v>140</v>
      </c>
      <c r="E5005">
        <v>6860</v>
      </c>
      <c r="F5005">
        <v>3498.6</v>
      </c>
      <c r="G5005" t="s">
        <v>36</v>
      </c>
      <c r="H5005" t="s">
        <v>96</v>
      </c>
      <c r="I5005" t="s">
        <v>97</v>
      </c>
    </row>
    <row r="5006" spans="1:9" x14ac:dyDescent="0.3">
      <c r="A5006">
        <v>1185731</v>
      </c>
      <c r="B5006" s="16">
        <v>44358</v>
      </c>
      <c r="C5006" t="s">
        <v>20</v>
      </c>
      <c r="D5006">
        <v>142</v>
      </c>
      <c r="E5006">
        <v>6958</v>
      </c>
      <c r="F5006">
        <v>3757.32</v>
      </c>
      <c r="G5006" t="s">
        <v>36</v>
      </c>
      <c r="H5006" t="s">
        <v>96</v>
      </c>
      <c r="I5006" t="s">
        <v>97</v>
      </c>
    </row>
    <row r="5007" spans="1:9" x14ac:dyDescent="0.3">
      <c r="A5007">
        <v>1185731</v>
      </c>
      <c r="B5007" s="16">
        <v>44358</v>
      </c>
      <c r="C5007" t="s">
        <v>22</v>
      </c>
      <c r="D5007">
        <v>150</v>
      </c>
      <c r="E5007">
        <v>9300</v>
      </c>
      <c r="F5007">
        <v>4371</v>
      </c>
      <c r="G5007" t="s">
        <v>36</v>
      </c>
      <c r="H5007" t="s">
        <v>96</v>
      </c>
      <c r="I5007" t="s">
        <v>97</v>
      </c>
    </row>
    <row r="5008" spans="1:9" x14ac:dyDescent="0.3">
      <c r="A5008">
        <v>1185731</v>
      </c>
      <c r="B5008" s="16">
        <v>44358</v>
      </c>
      <c r="C5008" t="s">
        <v>17</v>
      </c>
      <c r="D5008">
        <v>232</v>
      </c>
      <c r="E5008">
        <v>11368</v>
      </c>
      <c r="F5008">
        <v>6025.04</v>
      </c>
      <c r="G5008" t="s">
        <v>36</v>
      </c>
      <c r="H5008" t="s">
        <v>96</v>
      </c>
      <c r="I5008" t="s">
        <v>97</v>
      </c>
    </row>
    <row r="5009" spans="1:9" x14ac:dyDescent="0.3">
      <c r="A5009">
        <v>1185731</v>
      </c>
      <c r="B5009" s="16">
        <v>44358</v>
      </c>
      <c r="C5009" t="s">
        <v>23</v>
      </c>
      <c r="D5009">
        <v>196</v>
      </c>
      <c r="E5009">
        <v>12544</v>
      </c>
      <c r="F5009">
        <v>7777.28</v>
      </c>
      <c r="G5009" t="s">
        <v>36</v>
      </c>
      <c r="H5009" t="s">
        <v>96</v>
      </c>
      <c r="I5009" t="s">
        <v>97</v>
      </c>
    </row>
    <row r="5010" spans="1:9" x14ac:dyDescent="0.3">
      <c r="A5010">
        <v>1128299</v>
      </c>
      <c r="B5010" s="16">
        <v>44358</v>
      </c>
      <c r="C5010" t="s">
        <v>21</v>
      </c>
      <c r="D5010">
        <v>400</v>
      </c>
      <c r="E5010">
        <v>80000.000000000029</v>
      </c>
      <c r="F5010">
        <v>32000.000000000015</v>
      </c>
      <c r="G5010" t="s">
        <v>31</v>
      </c>
      <c r="H5010" t="s">
        <v>78</v>
      </c>
      <c r="I5010" t="s">
        <v>79</v>
      </c>
    </row>
    <row r="5011" spans="1:9" x14ac:dyDescent="0.3">
      <c r="A5011">
        <v>1128299</v>
      </c>
      <c r="B5011" s="16">
        <v>44358</v>
      </c>
      <c r="C5011" t="s">
        <v>20</v>
      </c>
      <c r="D5011">
        <v>425</v>
      </c>
      <c r="E5011">
        <v>85000.000000000029</v>
      </c>
      <c r="F5011">
        <v>29750.000000000007</v>
      </c>
      <c r="G5011" t="s">
        <v>31</v>
      </c>
      <c r="H5011" t="s">
        <v>78</v>
      </c>
      <c r="I5011" t="s">
        <v>79</v>
      </c>
    </row>
    <row r="5012" spans="1:9" x14ac:dyDescent="0.3">
      <c r="A5012">
        <v>1128299</v>
      </c>
      <c r="B5012" s="16">
        <v>44358</v>
      </c>
      <c r="C5012" t="s">
        <v>19</v>
      </c>
      <c r="D5012">
        <v>400</v>
      </c>
      <c r="E5012">
        <v>100000.00000000004</v>
      </c>
      <c r="F5012">
        <v>35000.000000000015</v>
      </c>
      <c r="G5012" t="s">
        <v>31</v>
      </c>
      <c r="H5012" t="s">
        <v>78</v>
      </c>
      <c r="I5012" t="s">
        <v>79</v>
      </c>
    </row>
    <row r="5013" spans="1:9" x14ac:dyDescent="0.3">
      <c r="A5013">
        <v>1185732</v>
      </c>
      <c r="B5013" s="16">
        <v>44358</v>
      </c>
      <c r="C5013" t="s">
        <v>23</v>
      </c>
      <c r="D5013">
        <v>275</v>
      </c>
      <c r="E5013">
        <v>123750</v>
      </c>
      <c r="F5013">
        <v>61875</v>
      </c>
      <c r="G5013" t="s">
        <v>36</v>
      </c>
      <c r="H5013" t="s">
        <v>37</v>
      </c>
      <c r="I5013" t="s">
        <v>38</v>
      </c>
    </row>
    <row r="5014" spans="1:9" x14ac:dyDescent="0.3">
      <c r="A5014">
        <v>1128299</v>
      </c>
      <c r="B5014" s="16">
        <v>44358</v>
      </c>
      <c r="C5014" t="s">
        <v>22</v>
      </c>
      <c r="D5014">
        <v>400</v>
      </c>
      <c r="E5014">
        <v>140000</v>
      </c>
      <c r="F5014">
        <v>49000</v>
      </c>
      <c r="G5014" t="s">
        <v>31</v>
      </c>
      <c r="H5014" t="s">
        <v>78</v>
      </c>
      <c r="I5014" t="s">
        <v>79</v>
      </c>
    </row>
    <row r="5015" spans="1:9" x14ac:dyDescent="0.3">
      <c r="A5015">
        <v>1128299</v>
      </c>
      <c r="B5015" s="16">
        <v>44358</v>
      </c>
      <c r="C5015" t="s">
        <v>17</v>
      </c>
      <c r="D5015">
        <v>650</v>
      </c>
      <c r="E5015">
        <v>195000.00000000003</v>
      </c>
      <c r="F5015">
        <v>78000.000000000015</v>
      </c>
      <c r="G5015" t="s">
        <v>31</v>
      </c>
      <c r="H5015" t="s">
        <v>78</v>
      </c>
      <c r="I5015" t="s">
        <v>79</v>
      </c>
    </row>
    <row r="5016" spans="1:9" x14ac:dyDescent="0.3">
      <c r="A5016">
        <v>1128299</v>
      </c>
      <c r="B5016" s="16">
        <v>44358</v>
      </c>
      <c r="C5016" t="s">
        <v>23</v>
      </c>
      <c r="D5016">
        <v>575</v>
      </c>
      <c r="E5016">
        <v>230000</v>
      </c>
      <c r="F5016">
        <v>115000</v>
      </c>
      <c r="G5016" t="s">
        <v>31</v>
      </c>
      <c r="H5016" t="s">
        <v>78</v>
      </c>
      <c r="I5016" t="s">
        <v>79</v>
      </c>
    </row>
    <row r="5017" spans="1:9" x14ac:dyDescent="0.3">
      <c r="A5017">
        <v>1185731</v>
      </c>
      <c r="B5017" s="16">
        <v>44358</v>
      </c>
      <c r="C5017" t="s">
        <v>19</v>
      </c>
      <c r="D5017">
        <v>550</v>
      </c>
      <c r="E5017">
        <v>247500</v>
      </c>
      <c r="F5017">
        <v>86625</v>
      </c>
      <c r="G5017" t="s">
        <v>36</v>
      </c>
      <c r="H5017" t="s">
        <v>96</v>
      </c>
      <c r="I5017" t="s">
        <v>97</v>
      </c>
    </row>
    <row r="5018" spans="1:9" x14ac:dyDescent="0.3">
      <c r="A5018">
        <v>1185731</v>
      </c>
      <c r="B5018" s="16">
        <v>44358</v>
      </c>
      <c r="C5018" t="s">
        <v>21</v>
      </c>
      <c r="D5018">
        <v>500</v>
      </c>
      <c r="E5018">
        <v>250000</v>
      </c>
      <c r="F5018">
        <v>100000</v>
      </c>
      <c r="G5018" t="s">
        <v>36</v>
      </c>
      <c r="H5018" t="s">
        <v>96</v>
      </c>
      <c r="I5018" t="s">
        <v>97</v>
      </c>
    </row>
    <row r="5019" spans="1:9" x14ac:dyDescent="0.3">
      <c r="A5019">
        <v>1185731</v>
      </c>
      <c r="B5019" s="16">
        <v>44358</v>
      </c>
      <c r="C5019" t="s">
        <v>20</v>
      </c>
      <c r="D5019">
        <v>525</v>
      </c>
      <c r="E5019">
        <v>262500</v>
      </c>
      <c r="F5019">
        <v>105000</v>
      </c>
      <c r="G5019" t="s">
        <v>36</v>
      </c>
      <c r="H5019" t="s">
        <v>96</v>
      </c>
      <c r="I5019" t="s">
        <v>97</v>
      </c>
    </row>
    <row r="5020" spans="1:9" x14ac:dyDescent="0.3">
      <c r="A5020">
        <v>1185731</v>
      </c>
      <c r="B5020" s="16">
        <v>44358</v>
      </c>
      <c r="C5020" t="s">
        <v>22</v>
      </c>
      <c r="D5020">
        <v>500</v>
      </c>
      <c r="E5020">
        <v>325000</v>
      </c>
      <c r="F5020">
        <v>113750</v>
      </c>
      <c r="G5020" t="s">
        <v>36</v>
      </c>
      <c r="H5020" t="s">
        <v>96</v>
      </c>
      <c r="I5020" t="s">
        <v>97</v>
      </c>
    </row>
    <row r="5021" spans="1:9" x14ac:dyDescent="0.3">
      <c r="A5021">
        <v>1185731</v>
      </c>
      <c r="B5021" s="16">
        <v>44358</v>
      </c>
      <c r="C5021" t="s">
        <v>17</v>
      </c>
      <c r="D5021">
        <v>800</v>
      </c>
      <c r="E5021">
        <v>399999.99999999994</v>
      </c>
      <c r="F5021">
        <v>160000</v>
      </c>
      <c r="G5021" t="s">
        <v>36</v>
      </c>
      <c r="H5021" t="s">
        <v>96</v>
      </c>
      <c r="I5021" t="s">
        <v>97</v>
      </c>
    </row>
    <row r="5022" spans="1:9" x14ac:dyDescent="0.3">
      <c r="A5022">
        <v>1185731</v>
      </c>
      <c r="B5022" s="16">
        <v>44358</v>
      </c>
      <c r="C5022" t="s">
        <v>23</v>
      </c>
      <c r="D5022">
        <v>675</v>
      </c>
      <c r="E5022">
        <v>472500</v>
      </c>
      <c r="F5022">
        <v>236250</v>
      </c>
      <c r="G5022" t="s">
        <v>36</v>
      </c>
      <c r="H5022" t="s">
        <v>96</v>
      </c>
      <c r="I5022" t="s">
        <v>97</v>
      </c>
    </row>
    <row r="5023" spans="1:9" x14ac:dyDescent="0.3">
      <c r="A5023">
        <v>1185732</v>
      </c>
      <c r="B5023" s="16">
        <v>44359</v>
      </c>
      <c r="C5023" t="s">
        <v>22</v>
      </c>
      <c r="D5023">
        <v>6</v>
      </c>
      <c r="E5023">
        <v>252</v>
      </c>
      <c r="F5023">
        <v>120.96</v>
      </c>
      <c r="G5023" t="s">
        <v>36</v>
      </c>
      <c r="H5023" t="s">
        <v>57</v>
      </c>
      <c r="I5023" t="s">
        <v>58</v>
      </c>
    </row>
    <row r="5024" spans="1:9" x14ac:dyDescent="0.3">
      <c r="A5024">
        <v>1185732</v>
      </c>
      <c r="B5024" s="16">
        <v>44359</v>
      </c>
      <c r="C5024" t="s">
        <v>21</v>
      </c>
      <c r="D5024">
        <v>49</v>
      </c>
      <c r="E5024">
        <v>1568</v>
      </c>
      <c r="F5024">
        <v>705.59999999999991</v>
      </c>
      <c r="G5024" t="s">
        <v>36</v>
      </c>
      <c r="H5024" t="s">
        <v>108</v>
      </c>
      <c r="I5024" t="s">
        <v>109</v>
      </c>
    </row>
    <row r="5025" spans="1:9" x14ac:dyDescent="0.3">
      <c r="A5025">
        <v>1185732</v>
      </c>
      <c r="B5025" s="16">
        <v>44359</v>
      </c>
      <c r="C5025" t="s">
        <v>20</v>
      </c>
      <c r="D5025">
        <v>54</v>
      </c>
      <c r="E5025">
        <v>1728</v>
      </c>
      <c r="F5025">
        <v>743.04</v>
      </c>
      <c r="G5025" t="s">
        <v>36</v>
      </c>
      <c r="H5025" t="s">
        <v>108</v>
      </c>
      <c r="I5025" t="s">
        <v>109</v>
      </c>
    </row>
    <row r="5026" spans="1:9" x14ac:dyDescent="0.3">
      <c r="A5026">
        <v>1185732</v>
      </c>
      <c r="B5026" s="16">
        <v>44359</v>
      </c>
      <c r="C5026" t="s">
        <v>22</v>
      </c>
      <c r="D5026">
        <v>51</v>
      </c>
      <c r="E5026">
        <v>2091</v>
      </c>
      <c r="F5026">
        <v>940.94999999999993</v>
      </c>
      <c r="G5026" t="s">
        <v>36</v>
      </c>
      <c r="H5026" t="s">
        <v>108</v>
      </c>
      <c r="I5026" t="s">
        <v>109</v>
      </c>
    </row>
    <row r="5027" spans="1:9" x14ac:dyDescent="0.3">
      <c r="A5027">
        <v>1185732</v>
      </c>
      <c r="B5027" s="16">
        <v>44359</v>
      </c>
      <c r="C5027" t="s">
        <v>19</v>
      </c>
      <c r="D5027">
        <v>70</v>
      </c>
      <c r="E5027">
        <v>2730</v>
      </c>
      <c r="F5027">
        <v>1092</v>
      </c>
      <c r="G5027" t="s">
        <v>36</v>
      </c>
      <c r="H5027" t="s">
        <v>108</v>
      </c>
      <c r="I5027" t="s">
        <v>109</v>
      </c>
    </row>
    <row r="5028" spans="1:9" x14ac:dyDescent="0.3">
      <c r="A5028">
        <v>1185731</v>
      </c>
      <c r="B5028" s="16">
        <v>44359</v>
      </c>
      <c r="C5028" t="s">
        <v>20</v>
      </c>
      <c r="D5028">
        <v>104</v>
      </c>
      <c r="E5028">
        <v>3640</v>
      </c>
      <c r="F5028">
        <v>1419.6</v>
      </c>
      <c r="G5028" t="s">
        <v>15</v>
      </c>
      <c r="H5028" t="s">
        <v>131</v>
      </c>
      <c r="I5028" t="s">
        <v>132</v>
      </c>
    </row>
    <row r="5029" spans="1:9" x14ac:dyDescent="0.3">
      <c r="A5029">
        <v>1185731</v>
      </c>
      <c r="B5029" s="16">
        <v>44359</v>
      </c>
      <c r="C5029" t="s">
        <v>20</v>
      </c>
      <c r="D5029">
        <v>81</v>
      </c>
      <c r="E5029">
        <v>3645</v>
      </c>
      <c r="F5029">
        <v>1713.1499999999999</v>
      </c>
      <c r="G5029" t="s">
        <v>15</v>
      </c>
      <c r="H5029" t="s">
        <v>131</v>
      </c>
      <c r="I5029" t="s">
        <v>132</v>
      </c>
    </row>
    <row r="5030" spans="1:9" x14ac:dyDescent="0.3">
      <c r="A5030">
        <v>1185731</v>
      </c>
      <c r="B5030" s="16">
        <v>44359</v>
      </c>
      <c r="C5030" t="s">
        <v>21</v>
      </c>
      <c r="D5030">
        <v>102</v>
      </c>
      <c r="E5030">
        <v>3876</v>
      </c>
      <c r="F5030">
        <v>1550.3999999999999</v>
      </c>
      <c r="G5030" t="s">
        <v>15</v>
      </c>
      <c r="H5030" t="s">
        <v>131</v>
      </c>
      <c r="I5030" t="s">
        <v>132</v>
      </c>
    </row>
    <row r="5031" spans="1:9" x14ac:dyDescent="0.3">
      <c r="A5031">
        <v>1185731</v>
      </c>
      <c r="B5031" s="16">
        <v>44359</v>
      </c>
      <c r="C5031" t="s">
        <v>21</v>
      </c>
      <c r="D5031">
        <v>90</v>
      </c>
      <c r="E5031">
        <v>4230</v>
      </c>
      <c r="F5031">
        <v>1903.4999999999998</v>
      </c>
      <c r="G5031" t="s">
        <v>15</v>
      </c>
      <c r="H5031" t="s">
        <v>131</v>
      </c>
      <c r="I5031" t="s">
        <v>132</v>
      </c>
    </row>
    <row r="5032" spans="1:9" x14ac:dyDescent="0.3">
      <c r="A5032">
        <v>1185731</v>
      </c>
      <c r="B5032" s="16">
        <v>44359</v>
      </c>
      <c r="C5032" t="s">
        <v>22</v>
      </c>
      <c r="D5032">
        <v>105</v>
      </c>
      <c r="E5032">
        <v>4620</v>
      </c>
      <c r="F5032">
        <v>1894.1999999999998</v>
      </c>
      <c r="G5032" t="s">
        <v>15</v>
      </c>
      <c r="H5032" t="s">
        <v>131</v>
      </c>
      <c r="I5032" t="s">
        <v>132</v>
      </c>
    </row>
    <row r="5033" spans="1:9" x14ac:dyDescent="0.3">
      <c r="A5033">
        <v>1185731</v>
      </c>
      <c r="B5033" s="16">
        <v>44359</v>
      </c>
      <c r="C5033" t="s">
        <v>22</v>
      </c>
      <c r="D5033">
        <v>81</v>
      </c>
      <c r="E5033">
        <v>4698</v>
      </c>
      <c r="F5033">
        <v>2349</v>
      </c>
      <c r="G5033" t="s">
        <v>15</v>
      </c>
      <c r="H5033" t="s">
        <v>131</v>
      </c>
      <c r="I5033" t="s">
        <v>132</v>
      </c>
    </row>
    <row r="5034" spans="1:9" x14ac:dyDescent="0.3">
      <c r="A5034">
        <v>1185732</v>
      </c>
      <c r="B5034" s="16">
        <v>44359</v>
      </c>
      <c r="C5034" t="s">
        <v>23</v>
      </c>
      <c r="D5034">
        <v>94</v>
      </c>
      <c r="E5034">
        <v>4700</v>
      </c>
      <c r="F5034">
        <v>2491</v>
      </c>
      <c r="G5034" t="s">
        <v>36</v>
      </c>
      <c r="H5034" t="s">
        <v>108</v>
      </c>
      <c r="I5034" t="s">
        <v>109</v>
      </c>
    </row>
    <row r="5035" spans="1:9" x14ac:dyDescent="0.3">
      <c r="A5035">
        <v>1189833</v>
      </c>
      <c r="B5035" s="16">
        <v>44359</v>
      </c>
      <c r="C5035" t="s">
        <v>20</v>
      </c>
      <c r="D5035">
        <v>131</v>
      </c>
      <c r="E5035">
        <v>4978</v>
      </c>
      <c r="F5035">
        <v>2240.1</v>
      </c>
      <c r="G5035" t="s">
        <v>31</v>
      </c>
      <c r="H5035" t="s">
        <v>70</v>
      </c>
      <c r="I5035" t="s">
        <v>71</v>
      </c>
    </row>
    <row r="5036" spans="1:9" x14ac:dyDescent="0.3">
      <c r="A5036">
        <v>1185731</v>
      </c>
      <c r="B5036" s="16">
        <v>44359</v>
      </c>
      <c r="C5036" t="s">
        <v>19</v>
      </c>
      <c r="D5036">
        <v>120</v>
      </c>
      <c r="E5036">
        <v>5280</v>
      </c>
      <c r="F5036">
        <v>2640</v>
      </c>
      <c r="G5036" t="s">
        <v>15</v>
      </c>
      <c r="H5036" t="s">
        <v>131</v>
      </c>
      <c r="I5036" t="s">
        <v>132</v>
      </c>
    </row>
    <row r="5037" spans="1:9" x14ac:dyDescent="0.3">
      <c r="A5037">
        <v>1189833</v>
      </c>
      <c r="B5037" s="16">
        <v>44359</v>
      </c>
      <c r="C5037" t="s">
        <v>21</v>
      </c>
      <c r="D5037">
        <v>140</v>
      </c>
      <c r="E5037">
        <v>5320</v>
      </c>
      <c r="F5037">
        <v>2500.3999999999996</v>
      </c>
      <c r="G5037" t="s">
        <v>31</v>
      </c>
      <c r="H5037" t="s">
        <v>70</v>
      </c>
      <c r="I5037" t="s">
        <v>71</v>
      </c>
    </row>
    <row r="5038" spans="1:9" x14ac:dyDescent="0.3">
      <c r="A5038">
        <v>1185732</v>
      </c>
      <c r="B5038" s="16">
        <v>44359</v>
      </c>
      <c r="C5038" t="s">
        <v>17</v>
      </c>
      <c r="D5038">
        <v>135</v>
      </c>
      <c r="E5038">
        <v>5535</v>
      </c>
      <c r="F5038">
        <v>2546.1</v>
      </c>
      <c r="G5038" t="s">
        <v>36</v>
      </c>
      <c r="H5038" t="s">
        <v>108</v>
      </c>
      <c r="I5038" t="s">
        <v>109</v>
      </c>
    </row>
    <row r="5039" spans="1:9" x14ac:dyDescent="0.3">
      <c r="A5039">
        <v>1185731</v>
      </c>
      <c r="B5039" s="16">
        <v>44359</v>
      </c>
      <c r="C5039" t="s">
        <v>19</v>
      </c>
      <c r="D5039">
        <v>116</v>
      </c>
      <c r="E5039">
        <v>6148</v>
      </c>
      <c r="F5039">
        <v>3627.3200000000006</v>
      </c>
      <c r="G5039" t="s">
        <v>15</v>
      </c>
      <c r="H5039" t="s">
        <v>131</v>
      </c>
      <c r="I5039" t="s">
        <v>132</v>
      </c>
    </row>
    <row r="5040" spans="1:9" x14ac:dyDescent="0.3">
      <c r="A5040">
        <v>1189833</v>
      </c>
      <c r="B5040" s="16">
        <v>44359</v>
      </c>
      <c r="C5040" t="s">
        <v>22</v>
      </c>
      <c r="D5040">
        <v>135</v>
      </c>
      <c r="E5040">
        <v>6615</v>
      </c>
      <c r="F5040">
        <v>2910.6</v>
      </c>
      <c r="G5040" t="s">
        <v>31</v>
      </c>
      <c r="H5040" t="s">
        <v>70</v>
      </c>
      <c r="I5040" t="s">
        <v>71</v>
      </c>
    </row>
    <row r="5041" spans="1:9" x14ac:dyDescent="0.3">
      <c r="A5041">
        <v>1185732</v>
      </c>
      <c r="B5041" s="16">
        <v>44359</v>
      </c>
      <c r="C5041" t="s">
        <v>17</v>
      </c>
      <c r="D5041">
        <v>144</v>
      </c>
      <c r="E5041">
        <v>6768</v>
      </c>
      <c r="F5041">
        <v>3722.4</v>
      </c>
      <c r="G5041" t="s">
        <v>36</v>
      </c>
      <c r="H5041" t="s">
        <v>37</v>
      </c>
      <c r="I5041" t="s">
        <v>38</v>
      </c>
    </row>
    <row r="5042" spans="1:9" x14ac:dyDescent="0.3">
      <c r="A5042">
        <v>1189833</v>
      </c>
      <c r="B5042" s="16">
        <v>44359</v>
      </c>
      <c r="C5042" t="s">
        <v>19</v>
      </c>
      <c r="D5042">
        <v>168</v>
      </c>
      <c r="E5042">
        <v>7056</v>
      </c>
      <c r="F5042">
        <v>2892.96</v>
      </c>
      <c r="G5042" t="s">
        <v>31</v>
      </c>
      <c r="H5042" t="s">
        <v>70</v>
      </c>
      <c r="I5042" t="s">
        <v>71</v>
      </c>
    </row>
    <row r="5043" spans="1:9" x14ac:dyDescent="0.3">
      <c r="A5043">
        <v>1185731</v>
      </c>
      <c r="B5043" s="16">
        <v>44359</v>
      </c>
      <c r="C5043" t="s">
        <v>23</v>
      </c>
      <c r="D5043">
        <v>117</v>
      </c>
      <c r="E5043">
        <v>7254</v>
      </c>
      <c r="F5043">
        <v>3772.08</v>
      </c>
      <c r="G5043" t="s">
        <v>15</v>
      </c>
      <c r="H5043" t="s">
        <v>131</v>
      </c>
      <c r="I5043" t="s">
        <v>132</v>
      </c>
    </row>
    <row r="5044" spans="1:9" x14ac:dyDescent="0.3">
      <c r="A5044">
        <v>1185731</v>
      </c>
      <c r="B5044" s="16">
        <v>44359</v>
      </c>
      <c r="C5044" t="s">
        <v>23</v>
      </c>
      <c r="D5044">
        <v>158</v>
      </c>
      <c r="E5044">
        <v>7742</v>
      </c>
      <c r="F5044">
        <v>3483.8999999999996</v>
      </c>
      <c r="G5044" t="s">
        <v>15</v>
      </c>
      <c r="H5044" t="s">
        <v>131</v>
      </c>
      <c r="I5044" t="s">
        <v>132</v>
      </c>
    </row>
    <row r="5045" spans="1:9" x14ac:dyDescent="0.3">
      <c r="A5045">
        <v>1189833</v>
      </c>
      <c r="B5045" s="16">
        <v>44359</v>
      </c>
      <c r="C5045" t="s">
        <v>23</v>
      </c>
      <c r="D5045">
        <v>163</v>
      </c>
      <c r="E5045">
        <v>8150</v>
      </c>
      <c r="F5045">
        <v>3015.5</v>
      </c>
      <c r="G5045" t="s">
        <v>31</v>
      </c>
      <c r="H5045" t="s">
        <v>70</v>
      </c>
      <c r="I5045" t="s">
        <v>71</v>
      </c>
    </row>
    <row r="5046" spans="1:9" x14ac:dyDescent="0.3">
      <c r="A5046">
        <v>1185731</v>
      </c>
      <c r="B5046" s="16">
        <v>44359</v>
      </c>
      <c r="C5046" t="s">
        <v>17</v>
      </c>
      <c r="D5046">
        <v>195</v>
      </c>
      <c r="E5046">
        <v>9165</v>
      </c>
      <c r="F5046">
        <v>4490.8500000000004</v>
      </c>
      <c r="G5046" t="s">
        <v>15</v>
      </c>
      <c r="H5046" t="s">
        <v>131</v>
      </c>
      <c r="I5046" t="s">
        <v>132</v>
      </c>
    </row>
    <row r="5047" spans="1:9" x14ac:dyDescent="0.3">
      <c r="A5047">
        <v>1185731</v>
      </c>
      <c r="B5047" s="16">
        <v>44359</v>
      </c>
      <c r="C5047" t="s">
        <v>17</v>
      </c>
      <c r="D5047">
        <v>163</v>
      </c>
      <c r="E5047">
        <v>9454</v>
      </c>
      <c r="F5047">
        <v>5483.3200000000006</v>
      </c>
      <c r="G5047" t="s">
        <v>15</v>
      </c>
      <c r="H5047" t="s">
        <v>131</v>
      </c>
      <c r="I5047" t="s">
        <v>132</v>
      </c>
    </row>
    <row r="5048" spans="1:9" x14ac:dyDescent="0.3">
      <c r="A5048">
        <v>1185732</v>
      </c>
      <c r="B5048" s="16">
        <v>44359</v>
      </c>
      <c r="C5048" t="s">
        <v>22</v>
      </c>
      <c r="D5048">
        <v>25</v>
      </c>
      <c r="E5048">
        <v>11250</v>
      </c>
      <c r="F5048">
        <v>3937.4999999999995</v>
      </c>
      <c r="G5048" t="s">
        <v>36</v>
      </c>
      <c r="H5048" t="s">
        <v>57</v>
      </c>
      <c r="I5048" t="s">
        <v>58</v>
      </c>
    </row>
    <row r="5049" spans="1:9" x14ac:dyDescent="0.3">
      <c r="A5049">
        <v>1189833</v>
      </c>
      <c r="B5049" s="16">
        <v>44359</v>
      </c>
      <c r="C5049" t="s">
        <v>17</v>
      </c>
      <c r="D5049">
        <v>247</v>
      </c>
      <c r="E5049">
        <v>11362</v>
      </c>
      <c r="F5049">
        <v>7158.06</v>
      </c>
      <c r="G5049" t="s">
        <v>31</v>
      </c>
      <c r="H5049" t="s">
        <v>70</v>
      </c>
      <c r="I5049" t="s">
        <v>71</v>
      </c>
    </row>
    <row r="5050" spans="1:9" x14ac:dyDescent="0.3">
      <c r="A5050">
        <v>1185732</v>
      </c>
      <c r="B5050" s="16">
        <v>44359</v>
      </c>
      <c r="C5050" t="s">
        <v>21</v>
      </c>
      <c r="D5050">
        <v>175</v>
      </c>
      <c r="E5050">
        <v>61250</v>
      </c>
      <c r="F5050">
        <v>18375</v>
      </c>
      <c r="G5050" t="s">
        <v>36</v>
      </c>
      <c r="H5050" t="s">
        <v>108</v>
      </c>
      <c r="I5050" t="s">
        <v>109</v>
      </c>
    </row>
    <row r="5051" spans="1:9" x14ac:dyDescent="0.3">
      <c r="A5051">
        <v>1185732</v>
      </c>
      <c r="B5051" s="16">
        <v>44359</v>
      </c>
      <c r="C5051" t="s">
        <v>20</v>
      </c>
      <c r="D5051">
        <v>200</v>
      </c>
      <c r="E5051">
        <v>70000</v>
      </c>
      <c r="F5051">
        <v>21000</v>
      </c>
      <c r="G5051" t="s">
        <v>36</v>
      </c>
      <c r="H5051" t="s">
        <v>108</v>
      </c>
      <c r="I5051" t="s">
        <v>109</v>
      </c>
    </row>
    <row r="5052" spans="1:9" x14ac:dyDescent="0.3">
      <c r="A5052">
        <v>1185732</v>
      </c>
      <c r="B5052" s="16">
        <v>44359</v>
      </c>
      <c r="C5052" t="s">
        <v>22</v>
      </c>
      <c r="D5052">
        <v>175</v>
      </c>
      <c r="E5052">
        <v>78750</v>
      </c>
      <c r="F5052">
        <v>27562.5</v>
      </c>
      <c r="G5052" t="s">
        <v>36</v>
      </c>
      <c r="H5052" t="s">
        <v>108</v>
      </c>
      <c r="I5052" t="s">
        <v>109</v>
      </c>
    </row>
    <row r="5053" spans="1:9" x14ac:dyDescent="0.3">
      <c r="A5053">
        <v>1185732</v>
      </c>
      <c r="B5053" s="16">
        <v>44359</v>
      </c>
      <c r="C5053" t="s">
        <v>19</v>
      </c>
      <c r="D5053">
        <v>250</v>
      </c>
      <c r="E5053">
        <v>100000.00000000001</v>
      </c>
      <c r="F5053">
        <v>30000.000000000004</v>
      </c>
      <c r="G5053" t="s">
        <v>36</v>
      </c>
      <c r="H5053" t="s">
        <v>108</v>
      </c>
      <c r="I5053" t="s">
        <v>109</v>
      </c>
    </row>
    <row r="5054" spans="1:9" x14ac:dyDescent="0.3">
      <c r="A5054">
        <v>1185731</v>
      </c>
      <c r="B5054" s="16">
        <v>44359</v>
      </c>
      <c r="C5054" t="s">
        <v>21</v>
      </c>
      <c r="D5054">
        <v>300</v>
      </c>
      <c r="E5054">
        <v>150000</v>
      </c>
      <c r="F5054">
        <v>52500</v>
      </c>
      <c r="G5054" t="s">
        <v>15</v>
      </c>
      <c r="H5054" t="s">
        <v>131</v>
      </c>
      <c r="I5054" t="s">
        <v>132</v>
      </c>
    </row>
    <row r="5055" spans="1:9" x14ac:dyDescent="0.3">
      <c r="A5055">
        <v>1185731</v>
      </c>
      <c r="B5055" s="16">
        <v>44359</v>
      </c>
      <c r="C5055" t="s">
        <v>20</v>
      </c>
      <c r="D5055">
        <v>325</v>
      </c>
      <c r="E5055">
        <v>162500</v>
      </c>
      <c r="F5055">
        <v>56875</v>
      </c>
      <c r="G5055" t="s">
        <v>15</v>
      </c>
      <c r="H5055" t="s">
        <v>131</v>
      </c>
      <c r="I5055" t="s">
        <v>132</v>
      </c>
    </row>
    <row r="5056" spans="1:9" x14ac:dyDescent="0.3">
      <c r="A5056">
        <v>1185732</v>
      </c>
      <c r="B5056" s="16">
        <v>44359</v>
      </c>
      <c r="C5056" t="s">
        <v>23</v>
      </c>
      <c r="D5056">
        <v>325</v>
      </c>
      <c r="E5056">
        <v>178750.00000000003</v>
      </c>
      <c r="F5056">
        <v>71500.000000000015</v>
      </c>
      <c r="G5056" t="s">
        <v>36</v>
      </c>
      <c r="H5056" t="s">
        <v>108</v>
      </c>
      <c r="I5056" t="s">
        <v>109</v>
      </c>
    </row>
    <row r="5057" spans="1:9" x14ac:dyDescent="0.3">
      <c r="A5057">
        <v>1185731</v>
      </c>
      <c r="B5057" s="16">
        <v>44359</v>
      </c>
      <c r="C5057" t="s">
        <v>22</v>
      </c>
      <c r="D5057">
        <v>300</v>
      </c>
      <c r="E5057">
        <v>180000</v>
      </c>
      <c r="F5057">
        <v>62999.999999999993</v>
      </c>
      <c r="G5057" t="s">
        <v>15</v>
      </c>
      <c r="H5057" t="s">
        <v>131</v>
      </c>
      <c r="I5057" t="s">
        <v>132</v>
      </c>
    </row>
    <row r="5058" spans="1:9" x14ac:dyDescent="0.3">
      <c r="A5058">
        <v>1189833</v>
      </c>
      <c r="B5058" s="16">
        <v>44359</v>
      </c>
      <c r="C5058" t="s">
        <v>21</v>
      </c>
      <c r="D5058">
        <v>500</v>
      </c>
      <c r="E5058">
        <v>200000</v>
      </c>
      <c r="F5058">
        <v>70000</v>
      </c>
      <c r="G5058" t="s">
        <v>31</v>
      </c>
      <c r="H5058" t="s">
        <v>70</v>
      </c>
      <c r="I5058" t="s">
        <v>71</v>
      </c>
    </row>
    <row r="5059" spans="1:9" x14ac:dyDescent="0.3">
      <c r="A5059">
        <v>1189833</v>
      </c>
      <c r="B5059" s="16">
        <v>44359</v>
      </c>
      <c r="C5059" t="s">
        <v>20</v>
      </c>
      <c r="D5059">
        <v>525</v>
      </c>
      <c r="E5059">
        <v>210000</v>
      </c>
      <c r="F5059">
        <v>73500</v>
      </c>
      <c r="G5059" t="s">
        <v>31</v>
      </c>
      <c r="H5059" t="s">
        <v>70</v>
      </c>
      <c r="I5059" t="s">
        <v>71</v>
      </c>
    </row>
    <row r="5060" spans="1:9" x14ac:dyDescent="0.3">
      <c r="A5060">
        <v>1185731</v>
      </c>
      <c r="B5060" s="16">
        <v>44359</v>
      </c>
      <c r="C5060" t="s">
        <v>19</v>
      </c>
      <c r="D5060">
        <v>400</v>
      </c>
      <c r="E5060">
        <v>220000.00000000003</v>
      </c>
      <c r="F5060">
        <v>99000.000000000015</v>
      </c>
      <c r="G5060" t="s">
        <v>15</v>
      </c>
      <c r="H5060" t="s">
        <v>131</v>
      </c>
      <c r="I5060" t="s">
        <v>132</v>
      </c>
    </row>
    <row r="5061" spans="1:9" x14ac:dyDescent="0.3">
      <c r="A5061">
        <v>1185732</v>
      </c>
      <c r="B5061" s="16">
        <v>44359</v>
      </c>
      <c r="C5061" t="s">
        <v>17</v>
      </c>
      <c r="D5061">
        <v>500</v>
      </c>
      <c r="E5061">
        <v>225000</v>
      </c>
      <c r="F5061">
        <v>78750</v>
      </c>
      <c r="G5061" t="s">
        <v>36</v>
      </c>
      <c r="H5061" t="s">
        <v>108</v>
      </c>
      <c r="I5061" t="s">
        <v>109</v>
      </c>
    </row>
    <row r="5062" spans="1:9" x14ac:dyDescent="0.3">
      <c r="A5062">
        <v>1185732</v>
      </c>
      <c r="B5062" s="16">
        <v>44359</v>
      </c>
      <c r="C5062" t="s">
        <v>17</v>
      </c>
      <c r="D5062">
        <v>495</v>
      </c>
      <c r="E5062">
        <v>247500</v>
      </c>
      <c r="F5062">
        <v>99000</v>
      </c>
      <c r="G5062" t="s">
        <v>36</v>
      </c>
      <c r="H5062" t="s">
        <v>37</v>
      </c>
      <c r="I5062" t="s">
        <v>38</v>
      </c>
    </row>
    <row r="5063" spans="1:9" x14ac:dyDescent="0.3">
      <c r="A5063">
        <v>1189833</v>
      </c>
      <c r="B5063" s="16">
        <v>44359</v>
      </c>
      <c r="C5063" t="s">
        <v>22</v>
      </c>
      <c r="D5063">
        <v>500</v>
      </c>
      <c r="E5063">
        <v>250000</v>
      </c>
      <c r="F5063">
        <v>75000</v>
      </c>
      <c r="G5063" t="s">
        <v>31</v>
      </c>
      <c r="H5063" t="s">
        <v>70</v>
      </c>
      <c r="I5063" t="s">
        <v>71</v>
      </c>
    </row>
    <row r="5064" spans="1:9" x14ac:dyDescent="0.3">
      <c r="A5064">
        <v>1189833</v>
      </c>
      <c r="B5064" s="16">
        <v>44359</v>
      </c>
      <c r="C5064" t="s">
        <v>19</v>
      </c>
      <c r="D5064">
        <v>600</v>
      </c>
      <c r="E5064">
        <v>270000.00000000006</v>
      </c>
      <c r="F5064">
        <v>81000.000000000015</v>
      </c>
      <c r="G5064" t="s">
        <v>31</v>
      </c>
      <c r="H5064" t="s">
        <v>70</v>
      </c>
      <c r="I5064" t="s">
        <v>71</v>
      </c>
    </row>
    <row r="5065" spans="1:9" x14ac:dyDescent="0.3">
      <c r="A5065">
        <v>1185731</v>
      </c>
      <c r="B5065" s="16">
        <v>44359</v>
      </c>
      <c r="C5065" t="s">
        <v>23</v>
      </c>
      <c r="D5065">
        <v>450</v>
      </c>
      <c r="E5065">
        <v>292500</v>
      </c>
      <c r="F5065">
        <v>116999.99999999999</v>
      </c>
      <c r="G5065" t="s">
        <v>15</v>
      </c>
      <c r="H5065" t="s">
        <v>131</v>
      </c>
      <c r="I5065" t="s">
        <v>132</v>
      </c>
    </row>
    <row r="5066" spans="1:9" x14ac:dyDescent="0.3">
      <c r="A5066">
        <v>1189833</v>
      </c>
      <c r="B5066" s="16">
        <v>44359</v>
      </c>
      <c r="C5066" t="s">
        <v>23</v>
      </c>
      <c r="D5066">
        <v>650</v>
      </c>
      <c r="E5066">
        <v>357500.00000000006</v>
      </c>
      <c r="F5066">
        <v>89375.000000000015</v>
      </c>
      <c r="G5066" t="s">
        <v>31</v>
      </c>
      <c r="H5066" t="s">
        <v>70</v>
      </c>
      <c r="I5066" t="s">
        <v>71</v>
      </c>
    </row>
    <row r="5067" spans="1:9" x14ac:dyDescent="0.3">
      <c r="A5067">
        <v>1185731</v>
      </c>
      <c r="B5067" s="16">
        <v>44359</v>
      </c>
      <c r="C5067" t="s">
        <v>17</v>
      </c>
      <c r="D5067">
        <v>650</v>
      </c>
      <c r="E5067">
        <v>390000</v>
      </c>
      <c r="F5067">
        <v>175500</v>
      </c>
      <c r="G5067" t="s">
        <v>15</v>
      </c>
      <c r="H5067" t="s">
        <v>131</v>
      </c>
      <c r="I5067" t="s">
        <v>132</v>
      </c>
    </row>
    <row r="5068" spans="1:9" x14ac:dyDescent="0.3">
      <c r="A5068">
        <v>1189833</v>
      </c>
      <c r="B5068" s="16">
        <v>44359</v>
      </c>
      <c r="C5068" t="s">
        <v>17</v>
      </c>
      <c r="D5068">
        <v>850</v>
      </c>
      <c r="E5068">
        <v>425000</v>
      </c>
      <c r="F5068">
        <v>212500</v>
      </c>
      <c r="G5068" t="s">
        <v>31</v>
      </c>
      <c r="H5068" t="s">
        <v>70</v>
      </c>
      <c r="I5068" t="s">
        <v>71</v>
      </c>
    </row>
    <row r="5069" spans="1:9" x14ac:dyDescent="0.3">
      <c r="A5069">
        <v>1185732</v>
      </c>
      <c r="B5069" s="16">
        <v>44360</v>
      </c>
      <c r="C5069" t="s">
        <v>23</v>
      </c>
      <c r="D5069">
        <v>39</v>
      </c>
      <c r="E5069">
        <v>1326</v>
      </c>
      <c r="F5069">
        <v>822.12</v>
      </c>
      <c r="G5069" t="s">
        <v>36</v>
      </c>
      <c r="H5069" t="s">
        <v>57</v>
      </c>
      <c r="I5069" t="s">
        <v>58</v>
      </c>
    </row>
    <row r="5070" spans="1:9" x14ac:dyDescent="0.3">
      <c r="A5070">
        <v>1185732</v>
      </c>
      <c r="B5070" s="16">
        <v>44360</v>
      </c>
      <c r="C5070" t="s">
        <v>19</v>
      </c>
      <c r="D5070">
        <v>60</v>
      </c>
      <c r="E5070">
        <v>2760</v>
      </c>
      <c r="F5070">
        <v>1324.8</v>
      </c>
      <c r="G5070" t="s">
        <v>36</v>
      </c>
      <c r="H5070" t="s">
        <v>37</v>
      </c>
      <c r="I5070" t="s">
        <v>38</v>
      </c>
    </row>
    <row r="5071" spans="1:9" x14ac:dyDescent="0.3">
      <c r="A5071">
        <v>1197831</v>
      </c>
      <c r="B5071" s="16">
        <v>44360</v>
      </c>
      <c r="C5071" t="s">
        <v>22</v>
      </c>
      <c r="D5071">
        <v>72</v>
      </c>
      <c r="E5071">
        <v>3672</v>
      </c>
      <c r="F5071">
        <v>1762.56</v>
      </c>
      <c r="G5071" t="s">
        <v>48</v>
      </c>
      <c r="H5071" t="s">
        <v>90</v>
      </c>
      <c r="I5071" t="s">
        <v>91</v>
      </c>
    </row>
    <row r="5072" spans="1:9" x14ac:dyDescent="0.3">
      <c r="A5072">
        <v>1197831</v>
      </c>
      <c r="B5072" s="16">
        <v>44360</v>
      </c>
      <c r="C5072" t="s">
        <v>22</v>
      </c>
      <c r="D5072">
        <v>94</v>
      </c>
      <c r="E5072">
        <v>3948</v>
      </c>
      <c r="F5072">
        <v>1539.7199999999998</v>
      </c>
      <c r="G5072" t="s">
        <v>48</v>
      </c>
      <c r="H5072" t="s">
        <v>90</v>
      </c>
      <c r="I5072" t="s">
        <v>91</v>
      </c>
    </row>
    <row r="5073" spans="1:9" x14ac:dyDescent="0.3">
      <c r="A5073">
        <v>1197831</v>
      </c>
      <c r="B5073" s="16">
        <v>44360</v>
      </c>
      <c r="C5073" t="s">
        <v>21</v>
      </c>
      <c r="D5073">
        <v>132</v>
      </c>
      <c r="E5073">
        <v>4356</v>
      </c>
      <c r="F5073">
        <v>1873.0800000000002</v>
      </c>
      <c r="G5073" t="s">
        <v>48</v>
      </c>
      <c r="H5073" t="s">
        <v>90</v>
      </c>
      <c r="I5073" t="s">
        <v>91</v>
      </c>
    </row>
    <row r="5074" spans="1:9" x14ac:dyDescent="0.3">
      <c r="A5074">
        <v>1197831</v>
      </c>
      <c r="B5074" s="16">
        <v>44360</v>
      </c>
      <c r="C5074" t="s">
        <v>21</v>
      </c>
      <c r="D5074">
        <v>120</v>
      </c>
      <c r="E5074">
        <v>5880</v>
      </c>
      <c r="F5074">
        <v>2998.8</v>
      </c>
      <c r="G5074" t="s">
        <v>48</v>
      </c>
      <c r="H5074" t="s">
        <v>90</v>
      </c>
      <c r="I5074" t="s">
        <v>91</v>
      </c>
    </row>
    <row r="5075" spans="1:9" x14ac:dyDescent="0.3">
      <c r="A5075">
        <v>1197831</v>
      </c>
      <c r="B5075" s="16">
        <v>44360</v>
      </c>
      <c r="C5075" t="s">
        <v>20</v>
      </c>
      <c r="D5075">
        <v>158</v>
      </c>
      <c r="E5075">
        <v>6162</v>
      </c>
      <c r="F5075">
        <v>2341.56</v>
      </c>
      <c r="G5075" t="s">
        <v>48</v>
      </c>
      <c r="H5075" t="s">
        <v>90</v>
      </c>
      <c r="I5075" t="s">
        <v>91</v>
      </c>
    </row>
    <row r="5076" spans="1:9" x14ac:dyDescent="0.3">
      <c r="A5076">
        <v>1197831</v>
      </c>
      <c r="B5076" s="16">
        <v>44360</v>
      </c>
      <c r="C5076" t="s">
        <v>19</v>
      </c>
      <c r="D5076">
        <v>163</v>
      </c>
      <c r="E5076">
        <v>6683</v>
      </c>
      <c r="F5076">
        <v>2940.52</v>
      </c>
      <c r="G5076" t="s">
        <v>48</v>
      </c>
      <c r="H5076" t="s">
        <v>90</v>
      </c>
      <c r="I5076" t="s">
        <v>91</v>
      </c>
    </row>
    <row r="5077" spans="1:9" x14ac:dyDescent="0.3">
      <c r="A5077">
        <v>1197831</v>
      </c>
      <c r="B5077" s="16">
        <v>44360</v>
      </c>
      <c r="C5077" t="s">
        <v>17</v>
      </c>
      <c r="D5077">
        <v>203</v>
      </c>
      <c r="E5077">
        <v>7105</v>
      </c>
      <c r="F5077">
        <v>3055.1500000000005</v>
      </c>
      <c r="G5077" t="s">
        <v>48</v>
      </c>
      <c r="H5077" t="s">
        <v>90</v>
      </c>
      <c r="I5077" t="s">
        <v>91</v>
      </c>
    </row>
    <row r="5078" spans="1:9" x14ac:dyDescent="0.3">
      <c r="A5078">
        <v>1197831</v>
      </c>
      <c r="B5078" s="16">
        <v>44360</v>
      </c>
      <c r="C5078" t="s">
        <v>20</v>
      </c>
      <c r="D5078">
        <v>142</v>
      </c>
      <c r="E5078">
        <v>7384</v>
      </c>
      <c r="F5078">
        <v>3544.3199999999997</v>
      </c>
      <c r="G5078" t="s">
        <v>48</v>
      </c>
      <c r="H5078" t="s">
        <v>90</v>
      </c>
      <c r="I5078" t="s">
        <v>91</v>
      </c>
    </row>
    <row r="5079" spans="1:9" x14ac:dyDescent="0.3">
      <c r="A5079">
        <v>1197831</v>
      </c>
      <c r="B5079" s="16">
        <v>44360</v>
      </c>
      <c r="C5079" t="s">
        <v>19</v>
      </c>
      <c r="D5079">
        <v>147</v>
      </c>
      <c r="E5079">
        <v>7938</v>
      </c>
      <c r="F5079">
        <v>4048.38</v>
      </c>
      <c r="G5079" t="s">
        <v>48</v>
      </c>
      <c r="H5079" t="s">
        <v>90</v>
      </c>
      <c r="I5079" t="s">
        <v>91</v>
      </c>
    </row>
    <row r="5080" spans="1:9" x14ac:dyDescent="0.3">
      <c r="A5080">
        <v>1197831</v>
      </c>
      <c r="B5080" s="16">
        <v>44360</v>
      </c>
      <c r="C5080" t="s">
        <v>17</v>
      </c>
      <c r="D5080">
        <v>176</v>
      </c>
      <c r="E5080">
        <v>8096</v>
      </c>
      <c r="F5080">
        <v>4290.88</v>
      </c>
      <c r="G5080" t="s">
        <v>48</v>
      </c>
      <c r="H5080" t="s">
        <v>90</v>
      </c>
      <c r="I5080" t="s">
        <v>91</v>
      </c>
    </row>
    <row r="5081" spans="1:9" x14ac:dyDescent="0.3">
      <c r="A5081">
        <v>1197831</v>
      </c>
      <c r="B5081" s="16">
        <v>44360</v>
      </c>
      <c r="C5081" t="s">
        <v>23</v>
      </c>
      <c r="D5081">
        <v>150</v>
      </c>
      <c r="E5081">
        <v>10050</v>
      </c>
      <c r="F5081">
        <v>3517.5</v>
      </c>
      <c r="G5081" t="s">
        <v>48</v>
      </c>
      <c r="H5081" t="s">
        <v>90</v>
      </c>
      <c r="I5081" t="s">
        <v>91</v>
      </c>
    </row>
    <row r="5082" spans="1:9" x14ac:dyDescent="0.3">
      <c r="A5082">
        <v>1197831</v>
      </c>
      <c r="B5082" s="16">
        <v>44360</v>
      </c>
      <c r="C5082" t="s">
        <v>23</v>
      </c>
      <c r="D5082">
        <v>190</v>
      </c>
      <c r="E5082">
        <v>10070</v>
      </c>
      <c r="F5082">
        <v>3222.4</v>
      </c>
      <c r="G5082" t="s">
        <v>48</v>
      </c>
      <c r="H5082" t="s">
        <v>90</v>
      </c>
      <c r="I5082" t="s">
        <v>91</v>
      </c>
    </row>
    <row r="5083" spans="1:9" x14ac:dyDescent="0.3">
      <c r="A5083">
        <v>1185732</v>
      </c>
      <c r="B5083" s="16">
        <v>44360</v>
      </c>
      <c r="C5083" t="s">
        <v>23</v>
      </c>
      <c r="D5083">
        <v>150</v>
      </c>
      <c r="E5083">
        <v>52500</v>
      </c>
      <c r="F5083">
        <v>26250</v>
      </c>
      <c r="G5083" t="s">
        <v>36</v>
      </c>
      <c r="H5083" t="s">
        <v>57</v>
      </c>
      <c r="I5083" t="s">
        <v>58</v>
      </c>
    </row>
    <row r="5084" spans="1:9" x14ac:dyDescent="0.3">
      <c r="A5084">
        <v>1185732</v>
      </c>
      <c r="B5084" s="16">
        <v>44360</v>
      </c>
      <c r="C5084" t="s">
        <v>19</v>
      </c>
      <c r="D5084">
        <v>200</v>
      </c>
      <c r="E5084">
        <v>100000</v>
      </c>
      <c r="F5084">
        <v>35000</v>
      </c>
      <c r="G5084" t="s">
        <v>36</v>
      </c>
      <c r="H5084" t="s">
        <v>37</v>
      </c>
      <c r="I5084" t="s">
        <v>38</v>
      </c>
    </row>
    <row r="5085" spans="1:9" x14ac:dyDescent="0.3">
      <c r="A5085">
        <v>1197831</v>
      </c>
      <c r="B5085" s="16">
        <v>44360</v>
      </c>
      <c r="C5085" t="s">
        <v>22</v>
      </c>
      <c r="D5085">
        <v>275</v>
      </c>
      <c r="E5085">
        <v>151250.00000000003</v>
      </c>
      <c r="F5085">
        <v>52937.500000000007</v>
      </c>
      <c r="G5085" t="s">
        <v>48</v>
      </c>
      <c r="H5085" t="s">
        <v>90</v>
      </c>
      <c r="I5085" t="s">
        <v>91</v>
      </c>
    </row>
    <row r="5086" spans="1:9" x14ac:dyDescent="0.3">
      <c r="A5086">
        <v>1197831</v>
      </c>
      <c r="B5086" s="16">
        <v>44360</v>
      </c>
      <c r="C5086" t="s">
        <v>21</v>
      </c>
      <c r="D5086">
        <v>400</v>
      </c>
      <c r="E5086">
        <v>200000</v>
      </c>
      <c r="F5086">
        <v>80000</v>
      </c>
      <c r="G5086" t="s">
        <v>48</v>
      </c>
      <c r="H5086" t="s">
        <v>90</v>
      </c>
      <c r="I5086" t="s">
        <v>91</v>
      </c>
    </row>
    <row r="5087" spans="1:9" x14ac:dyDescent="0.3">
      <c r="A5087">
        <v>1197831</v>
      </c>
      <c r="B5087" s="16">
        <v>44360</v>
      </c>
      <c r="C5087" t="s">
        <v>19</v>
      </c>
      <c r="D5087">
        <v>525</v>
      </c>
      <c r="E5087">
        <v>288750.00000000006</v>
      </c>
      <c r="F5087">
        <v>115500.00000000003</v>
      </c>
      <c r="G5087" t="s">
        <v>48</v>
      </c>
      <c r="H5087" t="s">
        <v>90</v>
      </c>
      <c r="I5087" t="s">
        <v>91</v>
      </c>
    </row>
    <row r="5088" spans="1:9" x14ac:dyDescent="0.3">
      <c r="A5088">
        <v>1197831</v>
      </c>
      <c r="B5088" s="16">
        <v>44360</v>
      </c>
      <c r="C5088" t="s">
        <v>20</v>
      </c>
      <c r="D5088">
        <v>525</v>
      </c>
      <c r="E5088">
        <v>288750.00000000006</v>
      </c>
      <c r="F5088">
        <v>101062.50000000001</v>
      </c>
      <c r="G5088" t="s">
        <v>48</v>
      </c>
      <c r="H5088" t="s">
        <v>90</v>
      </c>
      <c r="I5088" t="s">
        <v>91</v>
      </c>
    </row>
    <row r="5089" spans="1:9" x14ac:dyDescent="0.3">
      <c r="A5089">
        <v>1197831</v>
      </c>
      <c r="B5089" s="16">
        <v>44360</v>
      </c>
      <c r="C5089" t="s">
        <v>17</v>
      </c>
      <c r="D5089">
        <v>675</v>
      </c>
      <c r="E5089">
        <v>337500</v>
      </c>
      <c r="F5089">
        <v>135000</v>
      </c>
      <c r="G5089" t="s">
        <v>48</v>
      </c>
      <c r="H5089" t="s">
        <v>90</v>
      </c>
      <c r="I5089" t="s">
        <v>91</v>
      </c>
    </row>
    <row r="5090" spans="1:9" x14ac:dyDescent="0.3">
      <c r="A5090">
        <v>1197831</v>
      </c>
      <c r="B5090" s="16">
        <v>44360</v>
      </c>
      <c r="C5090" t="s">
        <v>23</v>
      </c>
      <c r="D5090">
        <v>575</v>
      </c>
      <c r="E5090">
        <v>402500</v>
      </c>
      <c r="F5090">
        <v>100625</v>
      </c>
      <c r="G5090" t="s">
        <v>48</v>
      </c>
      <c r="H5090" t="s">
        <v>90</v>
      </c>
      <c r="I5090" t="s">
        <v>91</v>
      </c>
    </row>
    <row r="5091" spans="1:9" x14ac:dyDescent="0.3">
      <c r="A5091">
        <v>1185732</v>
      </c>
      <c r="B5091" s="16">
        <v>44361</v>
      </c>
      <c r="C5091" t="s">
        <v>20</v>
      </c>
      <c r="D5091">
        <v>68</v>
      </c>
      <c r="E5091">
        <v>2516</v>
      </c>
      <c r="F5091">
        <v>1132.1999999999998</v>
      </c>
      <c r="G5091" t="s">
        <v>36</v>
      </c>
      <c r="H5091" t="s">
        <v>37</v>
      </c>
      <c r="I5091" t="s">
        <v>38</v>
      </c>
    </row>
    <row r="5092" spans="1:9" x14ac:dyDescent="0.3">
      <c r="A5092">
        <v>1189833</v>
      </c>
      <c r="B5092" s="16">
        <v>44361</v>
      </c>
      <c r="C5092" t="s">
        <v>20</v>
      </c>
      <c r="D5092">
        <v>81</v>
      </c>
      <c r="E5092">
        <v>2997</v>
      </c>
      <c r="F5092">
        <v>1378.62</v>
      </c>
      <c r="G5092" t="s">
        <v>36</v>
      </c>
      <c r="H5092" t="s">
        <v>106</v>
      </c>
      <c r="I5092" t="s">
        <v>107</v>
      </c>
    </row>
    <row r="5093" spans="1:9" x14ac:dyDescent="0.3">
      <c r="A5093">
        <v>1189833</v>
      </c>
      <c r="B5093" s="16">
        <v>44361</v>
      </c>
      <c r="C5093" t="s">
        <v>19</v>
      </c>
      <c r="D5093">
        <v>94</v>
      </c>
      <c r="E5093">
        <v>3008</v>
      </c>
      <c r="F5093">
        <v>1443.84</v>
      </c>
      <c r="G5093" t="s">
        <v>36</v>
      </c>
      <c r="H5093" t="s">
        <v>106</v>
      </c>
      <c r="I5093" t="s">
        <v>107</v>
      </c>
    </row>
    <row r="5094" spans="1:9" x14ac:dyDescent="0.3">
      <c r="A5094">
        <v>1189833</v>
      </c>
      <c r="B5094" s="16">
        <v>44361</v>
      </c>
      <c r="C5094" t="s">
        <v>21</v>
      </c>
      <c r="D5094">
        <v>80</v>
      </c>
      <c r="E5094">
        <v>3040</v>
      </c>
      <c r="F5094">
        <v>1367.9999999999998</v>
      </c>
      <c r="G5094" t="s">
        <v>36</v>
      </c>
      <c r="H5094" t="s">
        <v>106</v>
      </c>
      <c r="I5094" t="s">
        <v>107</v>
      </c>
    </row>
    <row r="5095" spans="1:9" x14ac:dyDescent="0.3">
      <c r="A5095">
        <v>1189833</v>
      </c>
      <c r="B5095" s="16">
        <v>44361</v>
      </c>
      <c r="C5095" t="s">
        <v>22</v>
      </c>
      <c r="D5095">
        <v>83</v>
      </c>
      <c r="E5095">
        <v>4482</v>
      </c>
      <c r="F5095">
        <v>2151.36</v>
      </c>
      <c r="G5095" t="s">
        <v>36</v>
      </c>
      <c r="H5095" t="s">
        <v>106</v>
      </c>
      <c r="I5095" t="s">
        <v>107</v>
      </c>
    </row>
    <row r="5096" spans="1:9" x14ac:dyDescent="0.3">
      <c r="A5096">
        <v>1185732</v>
      </c>
      <c r="B5096" s="16">
        <v>44361</v>
      </c>
      <c r="C5096" t="s">
        <v>17</v>
      </c>
      <c r="D5096">
        <v>118</v>
      </c>
      <c r="E5096">
        <v>5192</v>
      </c>
      <c r="F5096">
        <v>2803.6800000000003</v>
      </c>
      <c r="G5096" t="s">
        <v>36</v>
      </c>
      <c r="H5096" t="s">
        <v>57</v>
      </c>
      <c r="I5096" t="s">
        <v>58</v>
      </c>
    </row>
    <row r="5097" spans="1:9" x14ac:dyDescent="0.3">
      <c r="A5097">
        <v>1189833</v>
      </c>
      <c r="B5097" s="16">
        <v>44361</v>
      </c>
      <c r="C5097" t="s">
        <v>17</v>
      </c>
      <c r="D5097">
        <v>144</v>
      </c>
      <c r="E5097">
        <v>5328</v>
      </c>
      <c r="F5097">
        <v>2664</v>
      </c>
      <c r="G5097" t="s">
        <v>36</v>
      </c>
      <c r="H5097" t="s">
        <v>106</v>
      </c>
      <c r="I5097" t="s">
        <v>107</v>
      </c>
    </row>
    <row r="5098" spans="1:9" x14ac:dyDescent="0.3">
      <c r="A5098">
        <v>1189833</v>
      </c>
      <c r="B5098" s="16">
        <v>44361</v>
      </c>
      <c r="C5098" t="s">
        <v>23</v>
      </c>
      <c r="D5098">
        <v>117</v>
      </c>
      <c r="E5098">
        <v>6786</v>
      </c>
      <c r="F5098">
        <v>3325.14</v>
      </c>
      <c r="G5098" t="s">
        <v>36</v>
      </c>
      <c r="H5098" t="s">
        <v>106</v>
      </c>
      <c r="I5098" t="s">
        <v>107</v>
      </c>
    </row>
    <row r="5099" spans="1:9" x14ac:dyDescent="0.3">
      <c r="A5099">
        <v>1185732</v>
      </c>
      <c r="B5099" s="16">
        <v>44361</v>
      </c>
      <c r="C5099" t="s">
        <v>20</v>
      </c>
      <c r="D5099">
        <v>225</v>
      </c>
      <c r="E5099">
        <v>90000</v>
      </c>
      <c r="F5099">
        <v>31499.999999999996</v>
      </c>
      <c r="G5099" t="s">
        <v>36</v>
      </c>
      <c r="H5099" t="s">
        <v>37</v>
      </c>
      <c r="I5099" t="s">
        <v>38</v>
      </c>
    </row>
    <row r="5100" spans="1:9" x14ac:dyDescent="0.3">
      <c r="A5100">
        <v>1189833</v>
      </c>
      <c r="B5100" s="16">
        <v>44361</v>
      </c>
      <c r="C5100" t="s">
        <v>21</v>
      </c>
      <c r="D5100">
        <v>275</v>
      </c>
      <c r="E5100">
        <v>110000</v>
      </c>
      <c r="F5100">
        <v>38500</v>
      </c>
      <c r="G5100" t="s">
        <v>36</v>
      </c>
      <c r="H5100" t="s">
        <v>106</v>
      </c>
      <c r="I5100" t="s">
        <v>107</v>
      </c>
    </row>
    <row r="5101" spans="1:9" x14ac:dyDescent="0.3">
      <c r="A5101">
        <v>1189833</v>
      </c>
      <c r="B5101" s="16">
        <v>44361</v>
      </c>
      <c r="C5101" t="s">
        <v>19</v>
      </c>
      <c r="D5101">
        <v>325</v>
      </c>
      <c r="E5101">
        <v>113750</v>
      </c>
      <c r="F5101">
        <v>39812.5</v>
      </c>
      <c r="G5101" t="s">
        <v>36</v>
      </c>
      <c r="H5101" t="s">
        <v>106</v>
      </c>
      <c r="I5101" t="s">
        <v>107</v>
      </c>
    </row>
    <row r="5102" spans="1:9" x14ac:dyDescent="0.3">
      <c r="A5102">
        <v>1189833</v>
      </c>
      <c r="B5102" s="16">
        <v>44361</v>
      </c>
      <c r="C5102" t="s">
        <v>20</v>
      </c>
      <c r="D5102">
        <v>300</v>
      </c>
      <c r="E5102">
        <v>120000</v>
      </c>
      <c r="F5102">
        <v>42000</v>
      </c>
      <c r="G5102" t="s">
        <v>36</v>
      </c>
      <c r="H5102" t="s">
        <v>106</v>
      </c>
      <c r="I5102" t="s">
        <v>107</v>
      </c>
    </row>
    <row r="5103" spans="1:9" x14ac:dyDescent="0.3">
      <c r="A5103">
        <v>1189833</v>
      </c>
      <c r="B5103" s="16">
        <v>44361</v>
      </c>
      <c r="C5103" t="s">
        <v>22</v>
      </c>
      <c r="D5103">
        <v>275</v>
      </c>
      <c r="E5103">
        <v>151249.99999999997</v>
      </c>
      <c r="F5103">
        <v>52937.499999999985</v>
      </c>
      <c r="G5103" t="s">
        <v>36</v>
      </c>
      <c r="H5103" t="s">
        <v>106</v>
      </c>
      <c r="I5103" t="s">
        <v>107</v>
      </c>
    </row>
    <row r="5104" spans="1:9" x14ac:dyDescent="0.3">
      <c r="A5104">
        <v>1185732</v>
      </c>
      <c r="B5104" s="16">
        <v>44361</v>
      </c>
      <c r="C5104" t="s">
        <v>17</v>
      </c>
      <c r="D5104">
        <v>420</v>
      </c>
      <c r="E5104">
        <v>189000</v>
      </c>
      <c r="F5104">
        <v>75600</v>
      </c>
      <c r="G5104" t="s">
        <v>36</v>
      </c>
      <c r="H5104" t="s">
        <v>57</v>
      </c>
      <c r="I5104" t="s">
        <v>58</v>
      </c>
    </row>
    <row r="5105" spans="1:9" x14ac:dyDescent="0.3">
      <c r="A5105">
        <v>1189833</v>
      </c>
      <c r="B5105" s="16">
        <v>44361</v>
      </c>
      <c r="C5105" t="s">
        <v>17</v>
      </c>
      <c r="D5105">
        <v>575</v>
      </c>
      <c r="E5105">
        <v>230000</v>
      </c>
      <c r="F5105">
        <v>80500</v>
      </c>
      <c r="G5105" t="s">
        <v>36</v>
      </c>
      <c r="H5105" t="s">
        <v>106</v>
      </c>
      <c r="I5105" t="s">
        <v>107</v>
      </c>
    </row>
    <row r="5106" spans="1:9" x14ac:dyDescent="0.3">
      <c r="A5106">
        <v>1189833</v>
      </c>
      <c r="B5106" s="16">
        <v>44361</v>
      </c>
      <c r="C5106" t="s">
        <v>23</v>
      </c>
      <c r="D5106">
        <v>450</v>
      </c>
      <c r="E5106">
        <v>270000</v>
      </c>
      <c r="F5106">
        <v>94500</v>
      </c>
      <c r="G5106" t="s">
        <v>36</v>
      </c>
      <c r="H5106" t="s">
        <v>106</v>
      </c>
      <c r="I5106" t="s">
        <v>107</v>
      </c>
    </row>
    <row r="5107" spans="1:9" x14ac:dyDescent="0.3">
      <c r="A5107">
        <v>1185732</v>
      </c>
      <c r="B5107" s="16">
        <v>44362</v>
      </c>
      <c r="C5107" t="s">
        <v>21</v>
      </c>
      <c r="D5107">
        <v>19</v>
      </c>
      <c r="E5107">
        <v>779</v>
      </c>
      <c r="F5107">
        <v>412.87</v>
      </c>
      <c r="G5107" t="s">
        <v>36</v>
      </c>
      <c r="H5107" t="s">
        <v>37</v>
      </c>
      <c r="I5107" t="s">
        <v>38</v>
      </c>
    </row>
    <row r="5108" spans="1:9" x14ac:dyDescent="0.3">
      <c r="A5108">
        <v>1185732</v>
      </c>
      <c r="B5108" s="16">
        <v>44362</v>
      </c>
      <c r="C5108" t="s">
        <v>19</v>
      </c>
      <c r="D5108">
        <v>33</v>
      </c>
      <c r="E5108">
        <v>1254</v>
      </c>
      <c r="F5108">
        <v>627</v>
      </c>
      <c r="G5108" t="s">
        <v>36</v>
      </c>
      <c r="H5108" t="s">
        <v>57</v>
      </c>
      <c r="I5108" t="s">
        <v>58</v>
      </c>
    </row>
    <row r="5109" spans="1:9" x14ac:dyDescent="0.3">
      <c r="A5109">
        <v>1197831</v>
      </c>
      <c r="B5109" s="16">
        <v>44362</v>
      </c>
      <c r="C5109" t="s">
        <v>21</v>
      </c>
      <c r="D5109">
        <v>72</v>
      </c>
      <c r="E5109">
        <v>2448</v>
      </c>
      <c r="F5109">
        <v>685.44</v>
      </c>
      <c r="G5109" t="s">
        <v>15</v>
      </c>
      <c r="H5109" t="s">
        <v>129</v>
      </c>
      <c r="I5109" t="s">
        <v>130</v>
      </c>
    </row>
    <row r="5110" spans="1:9" x14ac:dyDescent="0.3">
      <c r="A5110">
        <v>1197831</v>
      </c>
      <c r="B5110" s="16">
        <v>44362</v>
      </c>
      <c r="C5110" t="s">
        <v>21</v>
      </c>
      <c r="D5110">
        <v>65</v>
      </c>
      <c r="E5110">
        <v>2665</v>
      </c>
      <c r="F5110">
        <v>932.74999999999989</v>
      </c>
      <c r="G5110" t="s">
        <v>15</v>
      </c>
      <c r="H5110" t="s">
        <v>129</v>
      </c>
      <c r="I5110" t="s">
        <v>130</v>
      </c>
    </row>
    <row r="5111" spans="1:9" x14ac:dyDescent="0.3">
      <c r="A5111">
        <v>1197831</v>
      </c>
      <c r="B5111" s="16">
        <v>44362</v>
      </c>
      <c r="C5111" t="s">
        <v>20</v>
      </c>
      <c r="D5111">
        <v>75</v>
      </c>
      <c r="E5111">
        <v>2700</v>
      </c>
      <c r="F5111">
        <v>837</v>
      </c>
      <c r="G5111" t="s">
        <v>15</v>
      </c>
      <c r="H5111" t="s">
        <v>129</v>
      </c>
      <c r="I5111" t="s">
        <v>130</v>
      </c>
    </row>
    <row r="5112" spans="1:9" x14ac:dyDescent="0.3">
      <c r="A5112">
        <v>1197831</v>
      </c>
      <c r="B5112" s="16">
        <v>44362</v>
      </c>
      <c r="C5112" t="s">
        <v>20</v>
      </c>
      <c r="D5112">
        <v>68</v>
      </c>
      <c r="E5112">
        <v>2856</v>
      </c>
      <c r="F5112">
        <v>1028.1599999999999</v>
      </c>
      <c r="G5112" t="s">
        <v>15</v>
      </c>
      <c r="H5112" t="s">
        <v>129</v>
      </c>
      <c r="I5112" t="s">
        <v>130</v>
      </c>
    </row>
    <row r="5113" spans="1:9" x14ac:dyDescent="0.3">
      <c r="A5113">
        <v>1197831</v>
      </c>
      <c r="B5113" s="16">
        <v>44362</v>
      </c>
      <c r="C5113" t="s">
        <v>22</v>
      </c>
      <c r="D5113">
        <v>74</v>
      </c>
      <c r="E5113">
        <v>2886</v>
      </c>
      <c r="F5113">
        <v>923.52</v>
      </c>
      <c r="G5113" t="s">
        <v>15</v>
      </c>
      <c r="H5113" t="s">
        <v>129</v>
      </c>
      <c r="I5113" t="s">
        <v>130</v>
      </c>
    </row>
    <row r="5114" spans="1:9" x14ac:dyDescent="0.3">
      <c r="A5114">
        <v>1197831</v>
      </c>
      <c r="B5114" s="16">
        <v>44362</v>
      </c>
      <c r="C5114" t="s">
        <v>22</v>
      </c>
      <c r="D5114">
        <v>59</v>
      </c>
      <c r="E5114">
        <v>3009</v>
      </c>
      <c r="F5114">
        <v>1143.42</v>
      </c>
      <c r="G5114" t="s">
        <v>15</v>
      </c>
      <c r="H5114" t="s">
        <v>129</v>
      </c>
      <c r="I5114" t="s">
        <v>130</v>
      </c>
    </row>
    <row r="5115" spans="1:9" x14ac:dyDescent="0.3">
      <c r="A5115">
        <v>1185732</v>
      </c>
      <c r="B5115" s="16">
        <v>44362</v>
      </c>
      <c r="C5115" t="s">
        <v>21</v>
      </c>
      <c r="D5115">
        <v>75</v>
      </c>
      <c r="E5115">
        <v>3075</v>
      </c>
      <c r="F5115">
        <v>1691.2500000000002</v>
      </c>
      <c r="G5115" t="s">
        <v>15</v>
      </c>
      <c r="H5115" t="s">
        <v>121</v>
      </c>
      <c r="I5115" t="s">
        <v>122</v>
      </c>
    </row>
    <row r="5116" spans="1:9" x14ac:dyDescent="0.3">
      <c r="A5116">
        <v>1185732</v>
      </c>
      <c r="B5116" s="16">
        <v>44362</v>
      </c>
      <c r="C5116" t="s">
        <v>20</v>
      </c>
      <c r="D5116">
        <v>85</v>
      </c>
      <c r="E5116">
        <v>3655</v>
      </c>
      <c r="F5116">
        <v>1937.15</v>
      </c>
      <c r="G5116" t="s">
        <v>15</v>
      </c>
      <c r="H5116" t="s">
        <v>121</v>
      </c>
      <c r="I5116" t="s">
        <v>122</v>
      </c>
    </row>
    <row r="5117" spans="1:9" x14ac:dyDescent="0.3">
      <c r="A5117">
        <v>1185732</v>
      </c>
      <c r="B5117" s="16">
        <v>44362</v>
      </c>
      <c r="C5117" t="s">
        <v>22</v>
      </c>
      <c r="D5117">
        <v>75</v>
      </c>
      <c r="E5117">
        <v>3750</v>
      </c>
      <c r="F5117">
        <v>1500</v>
      </c>
      <c r="G5117" t="s">
        <v>15</v>
      </c>
      <c r="H5117" t="s">
        <v>121</v>
      </c>
      <c r="I5117" t="s">
        <v>122</v>
      </c>
    </row>
    <row r="5118" spans="1:9" x14ac:dyDescent="0.3">
      <c r="A5118">
        <v>1197831</v>
      </c>
      <c r="B5118" s="16">
        <v>44362</v>
      </c>
      <c r="C5118" t="s">
        <v>19</v>
      </c>
      <c r="D5118">
        <v>114</v>
      </c>
      <c r="E5118">
        <v>4104</v>
      </c>
      <c r="F5118">
        <v>1313.28</v>
      </c>
      <c r="G5118" t="s">
        <v>15</v>
      </c>
      <c r="H5118" t="s">
        <v>129</v>
      </c>
      <c r="I5118" t="s">
        <v>130</v>
      </c>
    </row>
    <row r="5119" spans="1:9" x14ac:dyDescent="0.3">
      <c r="A5119">
        <v>1197831</v>
      </c>
      <c r="B5119" s="16">
        <v>44362</v>
      </c>
      <c r="C5119" t="s">
        <v>19</v>
      </c>
      <c r="D5119">
        <v>94</v>
      </c>
      <c r="E5119">
        <v>4418</v>
      </c>
      <c r="F5119">
        <v>1855.56</v>
      </c>
      <c r="G5119" t="s">
        <v>15</v>
      </c>
      <c r="H5119" t="s">
        <v>129</v>
      </c>
      <c r="I5119" t="s">
        <v>130</v>
      </c>
    </row>
    <row r="5120" spans="1:9" x14ac:dyDescent="0.3">
      <c r="A5120">
        <v>1197831</v>
      </c>
      <c r="B5120" s="16">
        <v>44362</v>
      </c>
      <c r="C5120" t="s">
        <v>23</v>
      </c>
      <c r="D5120">
        <v>101</v>
      </c>
      <c r="E5120">
        <v>5454</v>
      </c>
      <c r="F5120">
        <v>2181.6</v>
      </c>
      <c r="G5120" t="s">
        <v>15</v>
      </c>
      <c r="H5120" t="s">
        <v>129</v>
      </c>
      <c r="I5120" t="s">
        <v>130</v>
      </c>
    </row>
    <row r="5121" spans="1:9" x14ac:dyDescent="0.3">
      <c r="A5121">
        <v>1197831</v>
      </c>
      <c r="B5121" s="16">
        <v>44362</v>
      </c>
      <c r="C5121" t="s">
        <v>23</v>
      </c>
      <c r="D5121">
        <v>120</v>
      </c>
      <c r="E5121">
        <v>5640</v>
      </c>
      <c r="F5121">
        <v>1973.9999999999998</v>
      </c>
      <c r="G5121" t="s">
        <v>15</v>
      </c>
      <c r="H5121" t="s">
        <v>129</v>
      </c>
      <c r="I5121" t="s">
        <v>130</v>
      </c>
    </row>
    <row r="5122" spans="1:9" x14ac:dyDescent="0.3">
      <c r="A5122">
        <v>1185732</v>
      </c>
      <c r="B5122" s="16">
        <v>44362</v>
      </c>
      <c r="C5122" t="s">
        <v>19</v>
      </c>
      <c r="D5122">
        <v>120</v>
      </c>
      <c r="E5122">
        <v>5760</v>
      </c>
      <c r="F5122">
        <v>2591.9999999999995</v>
      </c>
      <c r="G5122" t="s">
        <v>15</v>
      </c>
      <c r="H5122" t="s">
        <v>121</v>
      </c>
      <c r="I5122" t="s">
        <v>122</v>
      </c>
    </row>
    <row r="5123" spans="1:9" x14ac:dyDescent="0.3">
      <c r="A5123">
        <v>1185732</v>
      </c>
      <c r="B5123" s="16">
        <v>44362</v>
      </c>
      <c r="C5123" t="s">
        <v>23</v>
      </c>
      <c r="D5123">
        <v>135</v>
      </c>
      <c r="E5123">
        <v>7560</v>
      </c>
      <c r="F5123">
        <v>4006.8</v>
      </c>
      <c r="G5123" t="s">
        <v>15</v>
      </c>
      <c r="H5123" t="s">
        <v>121</v>
      </c>
      <c r="I5123" t="s">
        <v>122</v>
      </c>
    </row>
    <row r="5124" spans="1:9" x14ac:dyDescent="0.3">
      <c r="A5124">
        <v>1197831</v>
      </c>
      <c r="B5124" s="16">
        <v>44362</v>
      </c>
      <c r="C5124" t="s">
        <v>17</v>
      </c>
      <c r="D5124">
        <v>196</v>
      </c>
      <c r="E5124">
        <v>7644</v>
      </c>
      <c r="F5124">
        <v>2675.3999999999996</v>
      </c>
      <c r="G5124" t="s">
        <v>15</v>
      </c>
      <c r="H5124" t="s">
        <v>129</v>
      </c>
      <c r="I5124" t="s">
        <v>130</v>
      </c>
    </row>
    <row r="5125" spans="1:9" x14ac:dyDescent="0.3">
      <c r="A5125">
        <v>1197831</v>
      </c>
      <c r="B5125" s="16">
        <v>44362</v>
      </c>
      <c r="C5125" t="s">
        <v>17</v>
      </c>
      <c r="D5125">
        <v>155</v>
      </c>
      <c r="E5125">
        <v>7905</v>
      </c>
      <c r="F5125">
        <v>3320.1</v>
      </c>
      <c r="G5125" t="s">
        <v>15</v>
      </c>
      <c r="H5125" t="s">
        <v>129</v>
      </c>
      <c r="I5125" t="s">
        <v>130</v>
      </c>
    </row>
    <row r="5126" spans="1:9" x14ac:dyDescent="0.3">
      <c r="A5126">
        <v>1185732</v>
      </c>
      <c r="B5126" s="16">
        <v>44362</v>
      </c>
      <c r="C5126" t="s">
        <v>17</v>
      </c>
      <c r="D5126">
        <v>189</v>
      </c>
      <c r="E5126">
        <v>9639</v>
      </c>
      <c r="F5126">
        <v>4433.9399999999996</v>
      </c>
      <c r="G5126" t="s">
        <v>15</v>
      </c>
      <c r="H5126" t="s">
        <v>121</v>
      </c>
      <c r="I5126" t="s">
        <v>122</v>
      </c>
    </row>
    <row r="5127" spans="1:9" x14ac:dyDescent="0.3">
      <c r="A5127">
        <v>1185732</v>
      </c>
      <c r="B5127" s="16">
        <v>44362</v>
      </c>
      <c r="C5127" t="s">
        <v>21</v>
      </c>
      <c r="D5127">
        <v>75</v>
      </c>
      <c r="E5127">
        <v>33750</v>
      </c>
      <c r="F5127">
        <v>13500</v>
      </c>
      <c r="G5127" t="s">
        <v>36</v>
      </c>
      <c r="H5127" t="s">
        <v>37</v>
      </c>
      <c r="I5127" t="s">
        <v>38</v>
      </c>
    </row>
    <row r="5128" spans="1:9" x14ac:dyDescent="0.3">
      <c r="A5128">
        <v>1185732</v>
      </c>
      <c r="B5128" s="16">
        <v>44362</v>
      </c>
      <c r="C5128" t="s">
        <v>19</v>
      </c>
      <c r="D5128">
        <v>125</v>
      </c>
      <c r="E5128">
        <v>50000.000000000007</v>
      </c>
      <c r="F5128">
        <v>17500</v>
      </c>
      <c r="G5128" t="s">
        <v>36</v>
      </c>
      <c r="H5128" t="s">
        <v>57</v>
      </c>
      <c r="I5128" t="s">
        <v>58</v>
      </c>
    </row>
    <row r="5129" spans="1:9" x14ac:dyDescent="0.3">
      <c r="A5129">
        <v>1197831</v>
      </c>
      <c r="B5129" s="16">
        <v>44362</v>
      </c>
      <c r="C5129" t="s">
        <v>21</v>
      </c>
      <c r="D5129">
        <v>225</v>
      </c>
      <c r="E5129">
        <v>101250</v>
      </c>
      <c r="F5129">
        <v>25312.5</v>
      </c>
      <c r="G5129" t="s">
        <v>15</v>
      </c>
      <c r="H5129" t="s">
        <v>129</v>
      </c>
      <c r="I5129" t="s">
        <v>130</v>
      </c>
    </row>
    <row r="5130" spans="1:9" x14ac:dyDescent="0.3">
      <c r="A5130">
        <v>1197831</v>
      </c>
      <c r="B5130" s="16">
        <v>44362</v>
      </c>
      <c r="C5130" t="s">
        <v>20</v>
      </c>
      <c r="D5130">
        <v>250</v>
      </c>
      <c r="E5130">
        <v>112500</v>
      </c>
      <c r="F5130">
        <v>28125</v>
      </c>
      <c r="G5130" t="s">
        <v>15</v>
      </c>
      <c r="H5130" t="s">
        <v>129</v>
      </c>
      <c r="I5130" t="s">
        <v>130</v>
      </c>
    </row>
    <row r="5131" spans="1:9" x14ac:dyDescent="0.3">
      <c r="A5131">
        <v>1197831</v>
      </c>
      <c r="B5131" s="16">
        <v>44362</v>
      </c>
      <c r="C5131" t="s">
        <v>22</v>
      </c>
      <c r="D5131">
        <v>225</v>
      </c>
      <c r="E5131">
        <v>123749.99999999999</v>
      </c>
      <c r="F5131">
        <v>30937.499999999996</v>
      </c>
      <c r="G5131" t="s">
        <v>15</v>
      </c>
      <c r="H5131" t="s">
        <v>129</v>
      </c>
      <c r="I5131" t="s">
        <v>130</v>
      </c>
    </row>
    <row r="5132" spans="1:9" x14ac:dyDescent="0.3">
      <c r="A5132">
        <v>1185732</v>
      </c>
      <c r="B5132" s="16">
        <v>44362</v>
      </c>
      <c r="C5132" t="s">
        <v>21</v>
      </c>
      <c r="D5132">
        <v>300</v>
      </c>
      <c r="E5132">
        <v>135000</v>
      </c>
      <c r="F5132">
        <v>54000</v>
      </c>
      <c r="G5132" t="s">
        <v>15</v>
      </c>
      <c r="H5132" t="s">
        <v>121</v>
      </c>
      <c r="I5132" t="s">
        <v>122</v>
      </c>
    </row>
    <row r="5133" spans="1:9" x14ac:dyDescent="0.3">
      <c r="A5133">
        <v>1185732</v>
      </c>
      <c r="B5133" s="16">
        <v>44362</v>
      </c>
      <c r="C5133" t="s">
        <v>20</v>
      </c>
      <c r="D5133">
        <v>325</v>
      </c>
      <c r="E5133">
        <v>146250</v>
      </c>
      <c r="F5133">
        <v>58500</v>
      </c>
      <c r="G5133" t="s">
        <v>15</v>
      </c>
      <c r="H5133" t="s">
        <v>121</v>
      </c>
      <c r="I5133" t="s">
        <v>122</v>
      </c>
    </row>
    <row r="5134" spans="1:9" x14ac:dyDescent="0.3">
      <c r="A5134">
        <v>1197831</v>
      </c>
      <c r="B5134" s="16">
        <v>44362</v>
      </c>
      <c r="C5134" t="s">
        <v>19</v>
      </c>
      <c r="D5134">
        <v>325</v>
      </c>
      <c r="E5134">
        <v>162500</v>
      </c>
      <c r="F5134">
        <v>48750</v>
      </c>
      <c r="G5134" t="s">
        <v>15</v>
      </c>
      <c r="H5134" t="s">
        <v>129</v>
      </c>
      <c r="I5134" t="s">
        <v>130</v>
      </c>
    </row>
    <row r="5135" spans="1:9" x14ac:dyDescent="0.3">
      <c r="A5135">
        <v>1185732</v>
      </c>
      <c r="B5135" s="16">
        <v>44362</v>
      </c>
      <c r="C5135" t="s">
        <v>22</v>
      </c>
      <c r="D5135">
        <v>300</v>
      </c>
      <c r="E5135">
        <v>164999.99999999997</v>
      </c>
      <c r="F5135">
        <v>49499.999999999993</v>
      </c>
      <c r="G5135" t="s">
        <v>15</v>
      </c>
      <c r="H5135" t="s">
        <v>121</v>
      </c>
      <c r="I5135" t="s">
        <v>122</v>
      </c>
    </row>
    <row r="5136" spans="1:9" x14ac:dyDescent="0.3">
      <c r="A5136">
        <v>1185732</v>
      </c>
      <c r="B5136" s="16">
        <v>44362</v>
      </c>
      <c r="C5136" t="s">
        <v>19</v>
      </c>
      <c r="D5136">
        <v>400</v>
      </c>
      <c r="E5136">
        <v>200000</v>
      </c>
      <c r="F5136">
        <v>70000</v>
      </c>
      <c r="G5136" t="s">
        <v>15</v>
      </c>
      <c r="H5136" t="s">
        <v>121</v>
      </c>
      <c r="I5136" t="s">
        <v>122</v>
      </c>
    </row>
    <row r="5137" spans="1:9" x14ac:dyDescent="0.3">
      <c r="A5137">
        <v>1197831</v>
      </c>
      <c r="B5137" s="16">
        <v>44362</v>
      </c>
      <c r="C5137" t="s">
        <v>23</v>
      </c>
      <c r="D5137">
        <v>375</v>
      </c>
      <c r="E5137">
        <v>225000</v>
      </c>
      <c r="F5137">
        <v>67500</v>
      </c>
      <c r="G5137" t="s">
        <v>15</v>
      </c>
      <c r="H5137" t="s">
        <v>129</v>
      </c>
      <c r="I5137" t="s">
        <v>130</v>
      </c>
    </row>
    <row r="5138" spans="1:9" x14ac:dyDescent="0.3">
      <c r="A5138">
        <v>1185732</v>
      </c>
      <c r="B5138" s="16">
        <v>44362</v>
      </c>
      <c r="C5138" t="s">
        <v>23</v>
      </c>
      <c r="D5138">
        <v>450</v>
      </c>
      <c r="E5138">
        <v>270000</v>
      </c>
      <c r="F5138">
        <v>108000</v>
      </c>
      <c r="G5138" t="s">
        <v>15</v>
      </c>
      <c r="H5138" t="s">
        <v>121</v>
      </c>
      <c r="I5138" t="s">
        <v>122</v>
      </c>
    </row>
    <row r="5139" spans="1:9" x14ac:dyDescent="0.3">
      <c r="A5139">
        <v>1197831</v>
      </c>
      <c r="B5139" s="16">
        <v>44362</v>
      </c>
      <c r="C5139" t="s">
        <v>17</v>
      </c>
      <c r="D5139">
        <v>575</v>
      </c>
      <c r="E5139">
        <v>316249.99999999994</v>
      </c>
      <c r="F5139">
        <v>94874.999999999985</v>
      </c>
      <c r="G5139" t="s">
        <v>15</v>
      </c>
      <c r="H5139" t="s">
        <v>129</v>
      </c>
      <c r="I5139" t="s">
        <v>130</v>
      </c>
    </row>
    <row r="5140" spans="1:9" x14ac:dyDescent="0.3">
      <c r="A5140">
        <v>1185732</v>
      </c>
      <c r="B5140" s="16">
        <v>44362</v>
      </c>
      <c r="C5140" t="s">
        <v>17</v>
      </c>
      <c r="D5140">
        <v>650</v>
      </c>
      <c r="E5140">
        <v>357499.99999999994</v>
      </c>
      <c r="F5140">
        <v>125124.99999999997</v>
      </c>
      <c r="G5140" t="s">
        <v>15</v>
      </c>
      <c r="H5140" t="s">
        <v>121</v>
      </c>
      <c r="I5140" t="s">
        <v>122</v>
      </c>
    </row>
    <row r="5141" spans="1:9" x14ac:dyDescent="0.3">
      <c r="A5141">
        <v>1185732</v>
      </c>
      <c r="B5141" s="16">
        <v>44363</v>
      </c>
      <c r="C5141" t="s">
        <v>20</v>
      </c>
      <c r="D5141">
        <v>30</v>
      </c>
      <c r="E5141">
        <v>960</v>
      </c>
      <c r="F5141">
        <v>460.79999999999995</v>
      </c>
      <c r="G5141" t="s">
        <v>36</v>
      </c>
      <c r="H5141" t="s">
        <v>57</v>
      </c>
      <c r="I5141" t="s">
        <v>58</v>
      </c>
    </row>
    <row r="5142" spans="1:9" x14ac:dyDescent="0.3">
      <c r="A5142">
        <v>1185732</v>
      </c>
      <c r="B5142" s="16">
        <v>44363</v>
      </c>
      <c r="C5142" t="s">
        <v>22</v>
      </c>
      <c r="D5142">
        <v>38</v>
      </c>
      <c r="E5142">
        <v>2128</v>
      </c>
      <c r="F5142">
        <v>1000.16</v>
      </c>
      <c r="G5142" t="s">
        <v>36</v>
      </c>
      <c r="H5142" t="s">
        <v>37</v>
      </c>
      <c r="I5142" t="s">
        <v>38</v>
      </c>
    </row>
    <row r="5143" spans="1:9" x14ac:dyDescent="0.3">
      <c r="A5143">
        <v>1185732</v>
      </c>
      <c r="B5143" s="16">
        <v>44363</v>
      </c>
      <c r="C5143" t="s">
        <v>20</v>
      </c>
      <c r="D5143">
        <v>100</v>
      </c>
      <c r="E5143">
        <v>35000</v>
      </c>
      <c r="F5143">
        <v>12250</v>
      </c>
      <c r="G5143" t="s">
        <v>36</v>
      </c>
      <c r="H5143" t="s">
        <v>57</v>
      </c>
      <c r="I5143" t="s">
        <v>58</v>
      </c>
    </row>
    <row r="5144" spans="1:9" x14ac:dyDescent="0.3">
      <c r="A5144">
        <v>1185732</v>
      </c>
      <c r="B5144" s="16">
        <v>44363</v>
      </c>
      <c r="C5144" t="s">
        <v>22</v>
      </c>
      <c r="D5144">
        <v>125</v>
      </c>
      <c r="E5144">
        <v>75000</v>
      </c>
      <c r="F5144">
        <v>26250</v>
      </c>
      <c r="G5144" t="s">
        <v>36</v>
      </c>
      <c r="H5144" t="s">
        <v>37</v>
      </c>
      <c r="I5144" t="s">
        <v>38</v>
      </c>
    </row>
    <row r="5145" spans="1:9" x14ac:dyDescent="0.3">
      <c r="A5145">
        <v>1185732</v>
      </c>
      <c r="B5145" s="16">
        <v>44364</v>
      </c>
      <c r="C5145" t="s">
        <v>21</v>
      </c>
      <c r="D5145">
        <v>7</v>
      </c>
      <c r="E5145">
        <v>238</v>
      </c>
      <c r="F5145">
        <v>126.14</v>
      </c>
      <c r="G5145" t="s">
        <v>36</v>
      </c>
      <c r="H5145" t="s">
        <v>57</v>
      </c>
      <c r="I5145" t="s">
        <v>58</v>
      </c>
    </row>
    <row r="5146" spans="1:9" x14ac:dyDescent="0.3">
      <c r="A5146">
        <v>1128299</v>
      </c>
      <c r="B5146" s="16">
        <v>44364</v>
      </c>
      <c r="C5146" t="s">
        <v>21</v>
      </c>
      <c r="D5146">
        <v>69</v>
      </c>
      <c r="E5146">
        <v>2277</v>
      </c>
      <c r="F5146">
        <v>1184.04</v>
      </c>
      <c r="G5146" t="s">
        <v>15</v>
      </c>
      <c r="H5146" t="s">
        <v>118</v>
      </c>
      <c r="I5146" t="s">
        <v>93</v>
      </c>
    </row>
    <row r="5147" spans="1:9" x14ac:dyDescent="0.3">
      <c r="A5147">
        <v>1128299</v>
      </c>
      <c r="B5147" s="16">
        <v>44364</v>
      </c>
      <c r="C5147" t="s">
        <v>20</v>
      </c>
      <c r="D5147">
        <v>81</v>
      </c>
      <c r="E5147">
        <v>2673</v>
      </c>
      <c r="F5147">
        <v>1443.42</v>
      </c>
      <c r="G5147" t="s">
        <v>15</v>
      </c>
      <c r="H5147" t="s">
        <v>118</v>
      </c>
      <c r="I5147" t="s">
        <v>93</v>
      </c>
    </row>
    <row r="5148" spans="1:9" x14ac:dyDescent="0.3">
      <c r="A5148">
        <v>1185732</v>
      </c>
      <c r="B5148" s="16">
        <v>44364</v>
      </c>
      <c r="C5148" t="s">
        <v>23</v>
      </c>
      <c r="D5148">
        <v>63</v>
      </c>
      <c r="E5148">
        <v>2835</v>
      </c>
      <c r="F5148">
        <v>1786.05</v>
      </c>
      <c r="G5148" t="s">
        <v>36</v>
      </c>
      <c r="H5148" t="s">
        <v>37</v>
      </c>
      <c r="I5148" t="s">
        <v>38</v>
      </c>
    </row>
    <row r="5149" spans="1:9" x14ac:dyDescent="0.3">
      <c r="A5149">
        <v>1128299</v>
      </c>
      <c r="B5149" s="16">
        <v>44364</v>
      </c>
      <c r="C5149" t="s">
        <v>22</v>
      </c>
      <c r="D5149">
        <v>74</v>
      </c>
      <c r="E5149">
        <v>3034</v>
      </c>
      <c r="F5149">
        <v>1668.7</v>
      </c>
      <c r="G5149" t="s">
        <v>15</v>
      </c>
      <c r="H5149" t="s">
        <v>118</v>
      </c>
      <c r="I5149" t="s">
        <v>93</v>
      </c>
    </row>
    <row r="5150" spans="1:9" x14ac:dyDescent="0.3">
      <c r="A5150">
        <v>1128299</v>
      </c>
      <c r="B5150" s="16">
        <v>44364</v>
      </c>
      <c r="C5150" t="s">
        <v>19</v>
      </c>
      <c r="D5150">
        <v>119</v>
      </c>
      <c r="E5150">
        <v>4403</v>
      </c>
      <c r="F5150">
        <v>2201.5</v>
      </c>
      <c r="G5150" t="s">
        <v>15</v>
      </c>
      <c r="H5150" t="s">
        <v>118</v>
      </c>
      <c r="I5150" t="s">
        <v>93</v>
      </c>
    </row>
    <row r="5151" spans="1:9" x14ac:dyDescent="0.3">
      <c r="A5151">
        <v>1197831</v>
      </c>
      <c r="B5151" s="16">
        <v>44364</v>
      </c>
      <c r="C5151" t="s">
        <v>20</v>
      </c>
      <c r="D5151">
        <v>138</v>
      </c>
      <c r="E5151">
        <v>5658</v>
      </c>
      <c r="F5151">
        <v>2489.52</v>
      </c>
      <c r="G5151" t="s">
        <v>36</v>
      </c>
      <c r="H5151" t="s">
        <v>74</v>
      </c>
      <c r="I5151" t="s">
        <v>75</v>
      </c>
    </row>
    <row r="5152" spans="1:9" x14ac:dyDescent="0.3">
      <c r="A5152">
        <v>1128299</v>
      </c>
      <c r="B5152" s="16">
        <v>44364</v>
      </c>
      <c r="C5152" t="s">
        <v>17</v>
      </c>
      <c r="D5152">
        <v>150</v>
      </c>
      <c r="E5152">
        <v>6450</v>
      </c>
      <c r="F5152">
        <v>3354</v>
      </c>
      <c r="G5152" t="s">
        <v>15</v>
      </c>
      <c r="H5152" t="s">
        <v>118</v>
      </c>
      <c r="I5152" t="s">
        <v>93</v>
      </c>
    </row>
    <row r="5153" spans="1:9" x14ac:dyDescent="0.3">
      <c r="A5153">
        <v>1128299</v>
      </c>
      <c r="B5153" s="16">
        <v>44364</v>
      </c>
      <c r="C5153" t="s">
        <v>23</v>
      </c>
      <c r="D5153">
        <v>115</v>
      </c>
      <c r="E5153">
        <v>6785</v>
      </c>
      <c r="F5153">
        <v>3528.2000000000003</v>
      </c>
      <c r="G5153" t="s">
        <v>15</v>
      </c>
      <c r="H5153" t="s">
        <v>118</v>
      </c>
      <c r="I5153" t="s">
        <v>93</v>
      </c>
    </row>
    <row r="5154" spans="1:9" x14ac:dyDescent="0.3">
      <c r="A5154">
        <v>1197831</v>
      </c>
      <c r="B5154" s="16">
        <v>44364</v>
      </c>
      <c r="C5154" t="s">
        <v>21</v>
      </c>
      <c r="D5154">
        <v>158</v>
      </c>
      <c r="E5154">
        <v>6794</v>
      </c>
      <c r="F5154">
        <v>3261.12</v>
      </c>
      <c r="G5154" t="s">
        <v>36</v>
      </c>
      <c r="H5154" t="s">
        <v>74</v>
      </c>
      <c r="I5154" t="s">
        <v>75</v>
      </c>
    </row>
    <row r="5155" spans="1:9" x14ac:dyDescent="0.3">
      <c r="A5155">
        <v>1197831</v>
      </c>
      <c r="B5155" s="16">
        <v>44364</v>
      </c>
      <c r="C5155" t="s">
        <v>19</v>
      </c>
      <c r="D5155">
        <v>167</v>
      </c>
      <c r="E5155">
        <v>7682</v>
      </c>
      <c r="F5155">
        <v>4148.2800000000007</v>
      </c>
      <c r="G5155" t="s">
        <v>36</v>
      </c>
      <c r="H5155" t="s">
        <v>74</v>
      </c>
      <c r="I5155" t="s">
        <v>75</v>
      </c>
    </row>
    <row r="5156" spans="1:9" x14ac:dyDescent="0.3">
      <c r="A5156">
        <v>1197831</v>
      </c>
      <c r="B5156" s="16">
        <v>44364</v>
      </c>
      <c r="C5156" t="s">
        <v>22</v>
      </c>
      <c r="D5156">
        <v>152</v>
      </c>
      <c r="E5156">
        <v>8664</v>
      </c>
      <c r="F5156">
        <v>4765.2</v>
      </c>
      <c r="G5156" t="s">
        <v>36</v>
      </c>
      <c r="H5156" t="s">
        <v>74</v>
      </c>
      <c r="I5156" t="s">
        <v>75</v>
      </c>
    </row>
    <row r="5157" spans="1:9" x14ac:dyDescent="0.3">
      <c r="A5157">
        <v>1185732</v>
      </c>
      <c r="B5157" s="16">
        <v>44364</v>
      </c>
      <c r="C5157" t="s">
        <v>21</v>
      </c>
      <c r="D5157">
        <v>25</v>
      </c>
      <c r="E5157">
        <v>8750</v>
      </c>
      <c r="F5157">
        <v>3500</v>
      </c>
      <c r="G5157" t="s">
        <v>36</v>
      </c>
      <c r="H5157" t="s">
        <v>57</v>
      </c>
      <c r="I5157" t="s">
        <v>58</v>
      </c>
    </row>
    <row r="5158" spans="1:9" x14ac:dyDescent="0.3">
      <c r="A5158">
        <v>1197831</v>
      </c>
      <c r="B5158" s="16">
        <v>44364</v>
      </c>
      <c r="C5158" t="s">
        <v>23</v>
      </c>
      <c r="D5158">
        <v>169</v>
      </c>
      <c r="E5158">
        <v>10140</v>
      </c>
      <c r="F5158">
        <v>6591</v>
      </c>
      <c r="G5158" t="s">
        <v>36</v>
      </c>
      <c r="H5158" t="s">
        <v>74</v>
      </c>
      <c r="I5158" t="s">
        <v>75</v>
      </c>
    </row>
    <row r="5159" spans="1:9" x14ac:dyDescent="0.3">
      <c r="A5159">
        <v>1128299</v>
      </c>
      <c r="B5159" s="16">
        <v>44364</v>
      </c>
      <c r="C5159" t="s">
        <v>22</v>
      </c>
      <c r="D5159">
        <v>153</v>
      </c>
      <c r="E5159">
        <v>10710</v>
      </c>
      <c r="F5159">
        <v>5033.7000000000007</v>
      </c>
      <c r="G5159" t="s">
        <v>27</v>
      </c>
      <c r="H5159" t="s">
        <v>81</v>
      </c>
      <c r="I5159" t="s">
        <v>82</v>
      </c>
    </row>
    <row r="5160" spans="1:9" x14ac:dyDescent="0.3">
      <c r="A5160">
        <v>1197831</v>
      </c>
      <c r="B5160" s="16">
        <v>44364</v>
      </c>
      <c r="C5160" t="s">
        <v>17</v>
      </c>
      <c r="D5160">
        <v>206</v>
      </c>
      <c r="E5160">
        <v>10712</v>
      </c>
      <c r="F5160">
        <v>6641.44</v>
      </c>
      <c r="G5160" t="s">
        <v>36</v>
      </c>
      <c r="H5160" t="s">
        <v>74</v>
      </c>
      <c r="I5160" t="s">
        <v>75</v>
      </c>
    </row>
    <row r="5161" spans="1:9" x14ac:dyDescent="0.3">
      <c r="A5161">
        <v>1128299</v>
      </c>
      <c r="B5161" s="16">
        <v>44364</v>
      </c>
      <c r="C5161" t="s">
        <v>22</v>
      </c>
      <c r="D5161">
        <v>117</v>
      </c>
      <c r="E5161">
        <v>10764</v>
      </c>
      <c r="F5161">
        <v>6135.4800000000005</v>
      </c>
      <c r="G5161" t="s">
        <v>27</v>
      </c>
      <c r="H5161" t="s">
        <v>81</v>
      </c>
      <c r="I5161" t="s">
        <v>82</v>
      </c>
    </row>
    <row r="5162" spans="1:9" x14ac:dyDescent="0.3">
      <c r="A5162">
        <v>1128299</v>
      </c>
      <c r="B5162" s="16">
        <v>44364</v>
      </c>
      <c r="C5162" t="s">
        <v>21</v>
      </c>
      <c r="D5162">
        <v>184</v>
      </c>
      <c r="E5162">
        <v>10856</v>
      </c>
      <c r="F5162">
        <v>5102.32</v>
      </c>
      <c r="G5162" t="s">
        <v>27</v>
      </c>
      <c r="H5162" t="s">
        <v>81</v>
      </c>
      <c r="I5162" t="s">
        <v>82</v>
      </c>
    </row>
    <row r="5163" spans="1:9" x14ac:dyDescent="0.3">
      <c r="A5163">
        <v>1185733</v>
      </c>
      <c r="B5163" s="16">
        <v>44364</v>
      </c>
      <c r="C5163" t="s">
        <v>22</v>
      </c>
      <c r="D5163">
        <v>153</v>
      </c>
      <c r="E5163">
        <v>10863</v>
      </c>
      <c r="F5163">
        <v>2389.86</v>
      </c>
      <c r="G5163" t="s">
        <v>48</v>
      </c>
      <c r="H5163" t="s">
        <v>49</v>
      </c>
      <c r="I5163" t="s">
        <v>68</v>
      </c>
    </row>
    <row r="5164" spans="1:9" x14ac:dyDescent="0.3">
      <c r="A5164">
        <v>1185733</v>
      </c>
      <c r="B5164" s="16">
        <v>44364</v>
      </c>
      <c r="C5164" t="s">
        <v>22</v>
      </c>
      <c r="D5164">
        <v>126</v>
      </c>
      <c r="E5164">
        <v>11214</v>
      </c>
      <c r="F5164">
        <v>3588.48</v>
      </c>
      <c r="G5164" t="s">
        <v>48</v>
      </c>
      <c r="H5164" t="s">
        <v>49</v>
      </c>
      <c r="I5164" t="s">
        <v>68</v>
      </c>
    </row>
    <row r="5165" spans="1:9" x14ac:dyDescent="0.3">
      <c r="A5165">
        <v>1128299</v>
      </c>
      <c r="B5165" s="16">
        <v>44364</v>
      </c>
      <c r="C5165" t="s">
        <v>20</v>
      </c>
      <c r="D5165">
        <v>210</v>
      </c>
      <c r="E5165">
        <v>11550</v>
      </c>
      <c r="F5165">
        <v>5081.9999999999991</v>
      </c>
      <c r="G5165" t="s">
        <v>27</v>
      </c>
      <c r="H5165" t="s">
        <v>81</v>
      </c>
      <c r="I5165" t="s">
        <v>82</v>
      </c>
    </row>
    <row r="5166" spans="1:9" x14ac:dyDescent="0.3">
      <c r="A5166">
        <v>1185733</v>
      </c>
      <c r="B5166" s="16">
        <v>44364</v>
      </c>
      <c r="C5166" t="s">
        <v>19</v>
      </c>
      <c r="D5166">
        <v>224</v>
      </c>
      <c r="E5166">
        <v>11872</v>
      </c>
      <c r="F5166">
        <v>3442.8799999999997</v>
      </c>
      <c r="G5166" t="s">
        <v>48</v>
      </c>
      <c r="H5166" t="s">
        <v>49</v>
      </c>
      <c r="I5166" t="s">
        <v>68</v>
      </c>
    </row>
    <row r="5167" spans="1:9" x14ac:dyDescent="0.3">
      <c r="A5167">
        <v>1185733</v>
      </c>
      <c r="B5167" s="16">
        <v>44364</v>
      </c>
      <c r="C5167" t="s">
        <v>21</v>
      </c>
      <c r="D5167">
        <v>155</v>
      </c>
      <c r="E5167">
        <v>11935</v>
      </c>
      <c r="F5167">
        <v>5012.7</v>
      </c>
      <c r="G5167" t="s">
        <v>48</v>
      </c>
      <c r="H5167" t="s">
        <v>49</v>
      </c>
      <c r="I5167" t="s">
        <v>68</v>
      </c>
    </row>
    <row r="5168" spans="1:9" x14ac:dyDescent="0.3">
      <c r="A5168">
        <v>1128299</v>
      </c>
      <c r="B5168" s="16">
        <v>44364</v>
      </c>
      <c r="C5168" t="s">
        <v>17</v>
      </c>
      <c r="D5168">
        <v>256</v>
      </c>
      <c r="E5168">
        <v>12032</v>
      </c>
      <c r="F5168">
        <v>5655.04</v>
      </c>
      <c r="G5168" t="s">
        <v>27</v>
      </c>
      <c r="H5168" t="s">
        <v>81</v>
      </c>
      <c r="I5168" t="s">
        <v>82</v>
      </c>
    </row>
    <row r="5169" spans="1:9" x14ac:dyDescent="0.3">
      <c r="A5169">
        <v>1128299</v>
      </c>
      <c r="B5169" s="16">
        <v>44364</v>
      </c>
      <c r="C5169" t="s">
        <v>19</v>
      </c>
      <c r="D5169">
        <v>224</v>
      </c>
      <c r="E5169">
        <v>12320</v>
      </c>
      <c r="F5169">
        <v>5543.9999999999991</v>
      </c>
      <c r="G5169" t="s">
        <v>27</v>
      </c>
      <c r="H5169" t="s">
        <v>81</v>
      </c>
      <c r="I5169" t="s">
        <v>82</v>
      </c>
    </row>
    <row r="5170" spans="1:9" x14ac:dyDescent="0.3">
      <c r="A5170">
        <v>1185733</v>
      </c>
      <c r="B5170" s="16">
        <v>44364</v>
      </c>
      <c r="C5170" t="s">
        <v>21</v>
      </c>
      <c r="D5170">
        <v>196</v>
      </c>
      <c r="E5170">
        <v>12936</v>
      </c>
      <c r="F5170">
        <v>4786.32</v>
      </c>
      <c r="G5170" t="s">
        <v>48</v>
      </c>
      <c r="H5170" t="s">
        <v>49</v>
      </c>
      <c r="I5170" t="s">
        <v>68</v>
      </c>
    </row>
    <row r="5171" spans="1:9" x14ac:dyDescent="0.3">
      <c r="A5171">
        <v>1185733</v>
      </c>
      <c r="B5171" s="16">
        <v>44364</v>
      </c>
      <c r="C5171" t="s">
        <v>19</v>
      </c>
      <c r="D5171">
        <v>203</v>
      </c>
      <c r="E5171">
        <v>12992</v>
      </c>
      <c r="F5171">
        <v>4547.2</v>
      </c>
      <c r="G5171" t="s">
        <v>48</v>
      </c>
      <c r="H5171" t="s">
        <v>49</v>
      </c>
      <c r="I5171" t="s">
        <v>68</v>
      </c>
    </row>
    <row r="5172" spans="1:9" x14ac:dyDescent="0.3">
      <c r="A5172">
        <v>1128299</v>
      </c>
      <c r="B5172" s="16">
        <v>44364</v>
      </c>
      <c r="C5172" t="s">
        <v>21</v>
      </c>
      <c r="D5172">
        <v>161</v>
      </c>
      <c r="E5172">
        <v>13202</v>
      </c>
      <c r="F5172">
        <v>7261.0999999999995</v>
      </c>
      <c r="G5172" t="s">
        <v>27</v>
      </c>
      <c r="H5172" t="s">
        <v>81</v>
      </c>
      <c r="I5172" t="s">
        <v>82</v>
      </c>
    </row>
    <row r="5173" spans="1:9" x14ac:dyDescent="0.3">
      <c r="A5173">
        <v>1185733</v>
      </c>
      <c r="B5173" s="16">
        <v>44364</v>
      </c>
      <c r="C5173" t="s">
        <v>17</v>
      </c>
      <c r="D5173">
        <v>272</v>
      </c>
      <c r="E5173">
        <v>13600</v>
      </c>
      <c r="F5173">
        <v>4352</v>
      </c>
      <c r="G5173" t="s">
        <v>48</v>
      </c>
      <c r="H5173" t="s">
        <v>49</v>
      </c>
      <c r="I5173" t="s">
        <v>68</v>
      </c>
    </row>
    <row r="5174" spans="1:9" x14ac:dyDescent="0.3">
      <c r="A5174">
        <v>1185733</v>
      </c>
      <c r="B5174" s="16">
        <v>44364</v>
      </c>
      <c r="C5174" t="s">
        <v>17</v>
      </c>
      <c r="D5174">
        <v>223</v>
      </c>
      <c r="E5174">
        <v>13603</v>
      </c>
      <c r="F5174">
        <v>6121.3499999999995</v>
      </c>
      <c r="G5174" t="s">
        <v>48</v>
      </c>
      <c r="H5174" t="s">
        <v>49</v>
      </c>
      <c r="I5174" t="s">
        <v>68</v>
      </c>
    </row>
    <row r="5175" spans="1:9" x14ac:dyDescent="0.3">
      <c r="A5175">
        <v>1128299</v>
      </c>
      <c r="B5175" s="16">
        <v>44364</v>
      </c>
      <c r="C5175" t="s">
        <v>19</v>
      </c>
      <c r="D5175">
        <v>210</v>
      </c>
      <c r="E5175">
        <v>13650</v>
      </c>
      <c r="F5175">
        <v>7098</v>
      </c>
      <c r="G5175" t="s">
        <v>27</v>
      </c>
      <c r="H5175" t="s">
        <v>81</v>
      </c>
      <c r="I5175" t="s">
        <v>82</v>
      </c>
    </row>
    <row r="5176" spans="1:9" x14ac:dyDescent="0.3">
      <c r="A5176">
        <v>1185733</v>
      </c>
      <c r="B5176" s="16">
        <v>44364</v>
      </c>
      <c r="C5176" t="s">
        <v>20</v>
      </c>
      <c r="D5176">
        <v>238</v>
      </c>
      <c r="E5176">
        <v>14280</v>
      </c>
      <c r="F5176">
        <v>4712.3999999999996</v>
      </c>
      <c r="G5176" t="s">
        <v>48</v>
      </c>
      <c r="H5176" t="s">
        <v>49</v>
      </c>
      <c r="I5176" t="s">
        <v>68</v>
      </c>
    </row>
    <row r="5177" spans="1:9" x14ac:dyDescent="0.3">
      <c r="A5177">
        <v>1128299</v>
      </c>
      <c r="B5177" s="16">
        <v>44364</v>
      </c>
      <c r="C5177" t="s">
        <v>17</v>
      </c>
      <c r="D5177">
        <v>248</v>
      </c>
      <c r="E5177">
        <v>14384</v>
      </c>
      <c r="F5177">
        <v>7335.84</v>
      </c>
      <c r="G5177" t="s">
        <v>27</v>
      </c>
      <c r="H5177" t="s">
        <v>81</v>
      </c>
      <c r="I5177" t="s">
        <v>82</v>
      </c>
    </row>
    <row r="5178" spans="1:9" x14ac:dyDescent="0.3">
      <c r="A5178">
        <v>1185733</v>
      </c>
      <c r="B5178" s="16">
        <v>44364</v>
      </c>
      <c r="C5178" t="s">
        <v>20</v>
      </c>
      <c r="D5178">
        <v>210</v>
      </c>
      <c r="E5178">
        <v>16800</v>
      </c>
      <c r="F5178">
        <v>7224</v>
      </c>
      <c r="G5178" t="s">
        <v>48</v>
      </c>
      <c r="H5178" t="s">
        <v>49</v>
      </c>
      <c r="I5178" t="s">
        <v>68</v>
      </c>
    </row>
    <row r="5179" spans="1:9" x14ac:dyDescent="0.3">
      <c r="A5179">
        <v>1128299</v>
      </c>
      <c r="B5179" s="16">
        <v>44364</v>
      </c>
      <c r="C5179" t="s">
        <v>20</v>
      </c>
      <c r="D5179">
        <v>203</v>
      </c>
      <c r="E5179">
        <v>16849</v>
      </c>
      <c r="F5179">
        <v>9266.9499999999989</v>
      </c>
      <c r="G5179" t="s">
        <v>27</v>
      </c>
      <c r="H5179" t="s">
        <v>81</v>
      </c>
      <c r="I5179" t="s">
        <v>82</v>
      </c>
    </row>
    <row r="5180" spans="1:9" x14ac:dyDescent="0.3">
      <c r="A5180">
        <v>1185733</v>
      </c>
      <c r="B5180" s="16">
        <v>44364</v>
      </c>
      <c r="C5180" t="s">
        <v>23</v>
      </c>
      <c r="D5180">
        <v>248</v>
      </c>
      <c r="E5180">
        <v>18352</v>
      </c>
      <c r="F5180">
        <v>8625.44</v>
      </c>
      <c r="G5180" t="s">
        <v>48</v>
      </c>
      <c r="H5180" t="s">
        <v>49</v>
      </c>
      <c r="I5180" t="s">
        <v>68</v>
      </c>
    </row>
    <row r="5181" spans="1:9" x14ac:dyDescent="0.3">
      <c r="A5181">
        <v>1128299</v>
      </c>
      <c r="B5181" s="16">
        <v>44364</v>
      </c>
      <c r="C5181" t="s">
        <v>23</v>
      </c>
      <c r="D5181">
        <v>195</v>
      </c>
      <c r="E5181">
        <v>19500</v>
      </c>
      <c r="F5181">
        <v>9360</v>
      </c>
      <c r="G5181" t="s">
        <v>27</v>
      </c>
      <c r="H5181" t="s">
        <v>81</v>
      </c>
      <c r="I5181" t="s">
        <v>82</v>
      </c>
    </row>
    <row r="5182" spans="1:9" x14ac:dyDescent="0.3">
      <c r="A5182">
        <v>1128299</v>
      </c>
      <c r="B5182" s="16">
        <v>44364</v>
      </c>
      <c r="C5182" t="s">
        <v>23</v>
      </c>
      <c r="D5182">
        <v>248</v>
      </c>
      <c r="E5182">
        <v>19840</v>
      </c>
      <c r="F5182">
        <v>8134.4</v>
      </c>
      <c r="G5182" t="s">
        <v>27</v>
      </c>
      <c r="H5182" t="s">
        <v>81</v>
      </c>
      <c r="I5182" t="s">
        <v>82</v>
      </c>
    </row>
    <row r="5183" spans="1:9" x14ac:dyDescent="0.3">
      <c r="A5183">
        <v>1185733</v>
      </c>
      <c r="B5183" s="16">
        <v>44364</v>
      </c>
      <c r="C5183" t="s">
        <v>23</v>
      </c>
      <c r="D5183">
        <v>218</v>
      </c>
      <c r="E5183">
        <v>22454</v>
      </c>
      <c r="F5183">
        <v>12574.240000000002</v>
      </c>
      <c r="G5183" t="s">
        <v>48</v>
      </c>
      <c r="H5183" t="s">
        <v>49</v>
      </c>
      <c r="I5183" t="s">
        <v>68</v>
      </c>
    </row>
    <row r="5184" spans="1:9" x14ac:dyDescent="0.3">
      <c r="A5184">
        <v>1128299</v>
      </c>
      <c r="B5184" s="16">
        <v>44364</v>
      </c>
      <c r="C5184" t="s">
        <v>21</v>
      </c>
      <c r="D5184">
        <v>275</v>
      </c>
      <c r="E5184">
        <v>96250</v>
      </c>
      <c r="F5184">
        <v>38500</v>
      </c>
      <c r="G5184" t="s">
        <v>15</v>
      </c>
      <c r="H5184" t="s">
        <v>118</v>
      </c>
      <c r="I5184" t="s">
        <v>93</v>
      </c>
    </row>
    <row r="5185" spans="1:9" x14ac:dyDescent="0.3">
      <c r="A5185">
        <v>1128299</v>
      </c>
      <c r="B5185" s="16">
        <v>44364</v>
      </c>
      <c r="C5185" t="s">
        <v>20</v>
      </c>
      <c r="D5185">
        <v>300</v>
      </c>
      <c r="E5185">
        <v>105000</v>
      </c>
      <c r="F5185">
        <v>42000</v>
      </c>
      <c r="G5185" t="s">
        <v>15</v>
      </c>
      <c r="H5185" t="s">
        <v>118</v>
      </c>
      <c r="I5185" t="s">
        <v>93</v>
      </c>
    </row>
    <row r="5186" spans="1:9" x14ac:dyDescent="0.3">
      <c r="A5186">
        <v>1185732</v>
      </c>
      <c r="B5186" s="16">
        <v>44364</v>
      </c>
      <c r="C5186" t="s">
        <v>23</v>
      </c>
      <c r="D5186">
        <v>225</v>
      </c>
      <c r="E5186">
        <v>112500</v>
      </c>
      <c r="F5186">
        <v>56250</v>
      </c>
      <c r="G5186" t="s">
        <v>36</v>
      </c>
      <c r="H5186" t="s">
        <v>37</v>
      </c>
      <c r="I5186" t="s">
        <v>38</v>
      </c>
    </row>
    <row r="5187" spans="1:9" x14ac:dyDescent="0.3">
      <c r="A5187">
        <v>1128299</v>
      </c>
      <c r="B5187" s="16">
        <v>44364</v>
      </c>
      <c r="C5187" t="s">
        <v>22</v>
      </c>
      <c r="D5187">
        <v>275</v>
      </c>
      <c r="E5187">
        <v>123750</v>
      </c>
      <c r="F5187">
        <v>49500</v>
      </c>
      <c r="G5187" t="s">
        <v>15</v>
      </c>
      <c r="H5187" t="s">
        <v>118</v>
      </c>
      <c r="I5187" t="s">
        <v>93</v>
      </c>
    </row>
    <row r="5188" spans="1:9" x14ac:dyDescent="0.3">
      <c r="A5188">
        <v>1128299</v>
      </c>
      <c r="B5188" s="16">
        <v>44364</v>
      </c>
      <c r="C5188" t="s">
        <v>19</v>
      </c>
      <c r="D5188">
        <v>425</v>
      </c>
      <c r="E5188">
        <v>170000.00000000003</v>
      </c>
      <c r="F5188">
        <v>68000.000000000015</v>
      </c>
      <c r="G5188" t="s">
        <v>15</v>
      </c>
      <c r="H5188" t="s">
        <v>118</v>
      </c>
      <c r="I5188" t="s">
        <v>93</v>
      </c>
    </row>
    <row r="5189" spans="1:9" x14ac:dyDescent="0.3">
      <c r="A5189">
        <v>1197831</v>
      </c>
      <c r="B5189" s="16">
        <v>44364</v>
      </c>
      <c r="C5189" t="s">
        <v>21</v>
      </c>
      <c r="D5189">
        <v>525</v>
      </c>
      <c r="E5189">
        <v>236250</v>
      </c>
      <c r="F5189">
        <v>82687.5</v>
      </c>
      <c r="G5189" t="s">
        <v>36</v>
      </c>
      <c r="H5189" t="s">
        <v>74</v>
      </c>
      <c r="I5189" t="s">
        <v>75</v>
      </c>
    </row>
    <row r="5190" spans="1:9" x14ac:dyDescent="0.3">
      <c r="A5190">
        <v>1197831</v>
      </c>
      <c r="B5190" s="16">
        <v>44364</v>
      </c>
      <c r="C5190" t="s">
        <v>20</v>
      </c>
      <c r="D5190">
        <v>550</v>
      </c>
      <c r="E5190">
        <v>247500</v>
      </c>
      <c r="F5190">
        <v>74250</v>
      </c>
      <c r="G5190" t="s">
        <v>36</v>
      </c>
      <c r="H5190" t="s">
        <v>74</v>
      </c>
      <c r="I5190" t="s">
        <v>75</v>
      </c>
    </row>
    <row r="5191" spans="1:9" x14ac:dyDescent="0.3">
      <c r="A5191">
        <v>1128299</v>
      </c>
      <c r="B5191" s="16">
        <v>44364</v>
      </c>
      <c r="C5191" t="s">
        <v>17</v>
      </c>
      <c r="D5191">
        <v>600</v>
      </c>
      <c r="E5191">
        <v>270000</v>
      </c>
      <c r="F5191">
        <v>108000</v>
      </c>
      <c r="G5191" t="s">
        <v>15</v>
      </c>
      <c r="H5191" t="s">
        <v>118</v>
      </c>
      <c r="I5191" t="s">
        <v>93</v>
      </c>
    </row>
    <row r="5192" spans="1:9" x14ac:dyDescent="0.3">
      <c r="A5192">
        <v>1128299</v>
      </c>
      <c r="B5192" s="16">
        <v>44364</v>
      </c>
      <c r="C5192" t="s">
        <v>23</v>
      </c>
      <c r="D5192">
        <v>425</v>
      </c>
      <c r="E5192">
        <v>276250.00000000006</v>
      </c>
      <c r="F5192">
        <v>110500.00000000003</v>
      </c>
      <c r="G5192" t="s">
        <v>15</v>
      </c>
      <c r="H5192" t="s">
        <v>118</v>
      </c>
      <c r="I5192" t="s">
        <v>93</v>
      </c>
    </row>
    <row r="5193" spans="1:9" x14ac:dyDescent="0.3">
      <c r="A5193">
        <v>1197831</v>
      </c>
      <c r="B5193" s="16">
        <v>44364</v>
      </c>
      <c r="C5193" t="s">
        <v>19</v>
      </c>
      <c r="D5193">
        <v>575</v>
      </c>
      <c r="E5193">
        <v>287500</v>
      </c>
      <c r="F5193">
        <v>114999.99999999999</v>
      </c>
      <c r="G5193" t="s">
        <v>36</v>
      </c>
      <c r="H5193" t="s">
        <v>74</v>
      </c>
      <c r="I5193" t="s">
        <v>75</v>
      </c>
    </row>
    <row r="5194" spans="1:9" x14ac:dyDescent="0.3">
      <c r="A5194">
        <v>1197831</v>
      </c>
      <c r="B5194" s="16">
        <v>44364</v>
      </c>
      <c r="C5194" t="s">
        <v>22</v>
      </c>
      <c r="D5194">
        <v>525</v>
      </c>
      <c r="E5194">
        <v>315000</v>
      </c>
      <c r="F5194">
        <v>125999.99999999999</v>
      </c>
      <c r="G5194" t="s">
        <v>36</v>
      </c>
      <c r="H5194" t="s">
        <v>74</v>
      </c>
      <c r="I5194" t="s">
        <v>75</v>
      </c>
    </row>
    <row r="5195" spans="1:9" x14ac:dyDescent="0.3">
      <c r="A5195">
        <v>1128299</v>
      </c>
      <c r="B5195" s="16">
        <v>44364</v>
      </c>
      <c r="C5195" t="s">
        <v>22</v>
      </c>
      <c r="D5195">
        <v>450</v>
      </c>
      <c r="E5195">
        <v>427500</v>
      </c>
      <c r="F5195">
        <v>192375</v>
      </c>
      <c r="G5195" t="s">
        <v>48</v>
      </c>
      <c r="H5195" t="s">
        <v>49</v>
      </c>
      <c r="I5195" t="s">
        <v>68</v>
      </c>
    </row>
    <row r="5196" spans="1:9" x14ac:dyDescent="0.3">
      <c r="A5196">
        <v>1185733</v>
      </c>
      <c r="B5196" s="16">
        <v>44364</v>
      </c>
      <c r="C5196" t="s">
        <v>22</v>
      </c>
      <c r="D5196">
        <v>450</v>
      </c>
      <c r="E5196">
        <v>427500</v>
      </c>
      <c r="F5196">
        <v>85500</v>
      </c>
      <c r="G5196" t="s">
        <v>27</v>
      </c>
      <c r="H5196" t="s">
        <v>81</v>
      </c>
      <c r="I5196" t="s">
        <v>82</v>
      </c>
    </row>
    <row r="5197" spans="1:9" x14ac:dyDescent="0.3">
      <c r="A5197">
        <v>1197831</v>
      </c>
      <c r="B5197" s="16">
        <v>44364</v>
      </c>
      <c r="C5197" t="s">
        <v>23</v>
      </c>
      <c r="D5197">
        <v>675</v>
      </c>
      <c r="E5197">
        <v>438750</v>
      </c>
      <c r="F5197">
        <v>241312.50000000003</v>
      </c>
      <c r="G5197" t="s">
        <v>36</v>
      </c>
      <c r="H5197" t="s">
        <v>74</v>
      </c>
      <c r="I5197" t="s">
        <v>75</v>
      </c>
    </row>
    <row r="5198" spans="1:9" x14ac:dyDescent="0.3">
      <c r="A5198">
        <v>1197831</v>
      </c>
      <c r="B5198" s="16">
        <v>44364</v>
      </c>
      <c r="C5198" t="s">
        <v>17</v>
      </c>
      <c r="D5198">
        <v>825</v>
      </c>
      <c r="E5198">
        <v>453749.99999999994</v>
      </c>
      <c r="F5198">
        <v>226874.99999999997</v>
      </c>
      <c r="G5198" t="s">
        <v>36</v>
      </c>
      <c r="H5198" t="s">
        <v>74</v>
      </c>
      <c r="I5198" t="s">
        <v>75</v>
      </c>
    </row>
    <row r="5199" spans="1:9" x14ac:dyDescent="0.3">
      <c r="A5199">
        <v>1128299</v>
      </c>
      <c r="B5199" s="16">
        <v>44364</v>
      </c>
      <c r="C5199" t="s">
        <v>21</v>
      </c>
      <c r="D5199">
        <v>575</v>
      </c>
      <c r="E5199">
        <v>488750</v>
      </c>
      <c r="F5199">
        <v>195499.99999999997</v>
      </c>
      <c r="G5199" t="s">
        <v>48</v>
      </c>
      <c r="H5199" t="s">
        <v>49</v>
      </c>
      <c r="I5199" t="s">
        <v>68</v>
      </c>
    </row>
    <row r="5200" spans="1:9" x14ac:dyDescent="0.3">
      <c r="A5200">
        <v>1185733</v>
      </c>
      <c r="B5200" s="16">
        <v>44364</v>
      </c>
      <c r="C5200" t="s">
        <v>21</v>
      </c>
      <c r="D5200">
        <v>575</v>
      </c>
      <c r="E5200">
        <v>488750</v>
      </c>
      <c r="F5200">
        <v>146625</v>
      </c>
      <c r="G5200" t="s">
        <v>27</v>
      </c>
      <c r="H5200" t="s">
        <v>81</v>
      </c>
      <c r="I5200" t="s">
        <v>82</v>
      </c>
    </row>
    <row r="5201" spans="1:9" x14ac:dyDescent="0.3">
      <c r="A5201">
        <v>1128299</v>
      </c>
      <c r="B5201" s="16">
        <v>44364</v>
      </c>
      <c r="C5201" t="s">
        <v>19</v>
      </c>
      <c r="D5201">
        <v>700</v>
      </c>
      <c r="E5201">
        <v>490000</v>
      </c>
      <c r="F5201">
        <v>195999.99999999997</v>
      </c>
      <c r="G5201" t="s">
        <v>48</v>
      </c>
      <c r="H5201" t="s">
        <v>49</v>
      </c>
      <c r="I5201" t="s">
        <v>68</v>
      </c>
    </row>
    <row r="5202" spans="1:9" x14ac:dyDescent="0.3">
      <c r="A5202">
        <v>1185733</v>
      </c>
      <c r="B5202" s="16">
        <v>44364</v>
      </c>
      <c r="C5202" t="s">
        <v>19</v>
      </c>
      <c r="D5202">
        <v>700</v>
      </c>
      <c r="E5202">
        <v>490000</v>
      </c>
      <c r="F5202">
        <v>122500</v>
      </c>
      <c r="G5202" t="s">
        <v>27</v>
      </c>
      <c r="H5202" t="s">
        <v>81</v>
      </c>
      <c r="I5202" t="s">
        <v>82</v>
      </c>
    </row>
    <row r="5203" spans="1:9" x14ac:dyDescent="0.3">
      <c r="A5203">
        <v>1128299</v>
      </c>
      <c r="B5203" s="16">
        <v>44364</v>
      </c>
      <c r="C5203" t="s">
        <v>17</v>
      </c>
      <c r="D5203">
        <v>825</v>
      </c>
      <c r="E5203">
        <v>495000</v>
      </c>
      <c r="F5203">
        <v>197999.99999999997</v>
      </c>
      <c r="G5203" t="s">
        <v>27</v>
      </c>
      <c r="H5203" t="s">
        <v>81</v>
      </c>
      <c r="I5203" t="s">
        <v>82</v>
      </c>
    </row>
    <row r="5204" spans="1:9" x14ac:dyDescent="0.3">
      <c r="A5204">
        <v>1185733</v>
      </c>
      <c r="B5204" s="16">
        <v>44364</v>
      </c>
      <c r="C5204" t="s">
        <v>17</v>
      </c>
      <c r="D5204">
        <v>825</v>
      </c>
      <c r="E5204">
        <v>536249.99999999988</v>
      </c>
      <c r="F5204">
        <v>160874.99999999997</v>
      </c>
      <c r="G5204" t="s">
        <v>48</v>
      </c>
      <c r="H5204" t="s">
        <v>49</v>
      </c>
      <c r="I5204" t="s">
        <v>68</v>
      </c>
    </row>
    <row r="5205" spans="1:9" x14ac:dyDescent="0.3">
      <c r="A5205">
        <v>1128299</v>
      </c>
      <c r="B5205" s="16">
        <v>44364</v>
      </c>
      <c r="C5205" t="s">
        <v>20</v>
      </c>
      <c r="D5205">
        <v>700</v>
      </c>
      <c r="E5205">
        <v>595000</v>
      </c>
      <c r="F5205">
        <v>237999.99999999997</v>
      </c>
      <c r="G5205" t="s">
        <v>48</v>
      </c>
      <c r="H5205" t="s">
        <v>49</v>
      </c>
      <c r="I5205" t="s">
        <v>68</v>
      </c>
    </row>
    <row r="5206" spans="1:9" x14ac:dyDescent="0.3">
      <c r="A5206">
        <v>1185733</v>
      </c>
      <c r="B5206" s="16">
        <v>44364</v>
      </c>
      <c r="C5206" t="s">
        <v>20</v>
      </c>
      <c r="D5206">
        <v>700</v>
      </c>
      <c r="E5206">
        <v>595000</v>
      </c>
      <c r="F5206">
        <v>178500</v>
      </c>
      <c r="G5206" t="s">
        <v>27</v>
      </c>
      <c r="H5206" t="s">
        <v>81</v>
      </c>
      <c r="I5206" t="s">
        <v>82</v>
      </c>
    </row>
    <row r="5207" spans="1:9" x14ac:dyDescent="0.3">
      <c r="A5207">
        <v>1128299</v>
      </c>
      <c r="B5207" s="16">
        <v>44364</v>
      </c>
      <c r="C5207" t="s">
        <v>23</v>
      </c>
      <c r="D5207">
        <v>750</v>
      </c>
      <c r="E5207">
        <v>825000.00000000012</v>
      </c>
      <c r="F5207">
        <v>288750</v>
      </c>
      <c r="G5207" t="s">
        <v>48</v>
      </c>
      <c r="H5207" t="s">
        <v>49</v>
      </c>
      <c r="I5207" t="s">
        <v>68</v>
      </c>
    </row>
    <row r="5208" spans="1:9" x14ac:dyDescent="0.3">
      <c r="A5208">
        <v>1185733</v>
      </c>
      <c r="B5208" s="16">
        <v>44364</v>
      </c>
      <c r="C5208" t="s">
        <v>23</v>
      </c>
      <c r="D5208">
        <v>750</v>
      </c>
      <c r="E5208">
        <v>825000.00000000012</v>
      </c>
      <c r="F5208">
        <v>371250.00000000006</v>
      </c>
      <c r="G5208" t="s">
        <v>27</v>
      </c>
      <c r="H5208" t="s">
        <v>81</v>
      </c>
      <c r="I5208" t="s">
        <v>82</v>
      </c>
    </row>
    <row r="5209" spans="1:9" x14ac:dyDescent="0.3">
      <c r="A5209">
        <v>1185732</v>
      </c>
      <c r="B5209" s="16">
        <v>44365</v>
      </c>
      <c r="C5209" t="s">
        <v>22</v>
      </c>
      <c r="D5209">
        <v>13</v>
      </c>
      <c r="E5209">
        <v>598</v>
      </c>
      <c r="F5209">
        <v>275.08</v>
      </c>
      <c r="G5209" t="s">
        <v>36</v>
      </c>
      <c r="H5209" t="s">
        <v>57</v>
      </c>
      <c r="I5209" t="s">
        <v>58</v>
      </c>
    </row>
    <row r="5210" spans="1:9" x14ac:dyDescent="0.3">
      <c r="A5210">
        <v>1185732</v>
      </c>
      <c r="B5210" s="16">
        <v>44365</v>
      </c>
      <c r="C5210" t="s">
        <v>21</v>
      </c>
      <c r="D5210">
        <v>91</v>
      </c>
      <c r="E5210">
        <v>2093</v>
      </c>
      <c r="F5210">
        <v>1046.5</v>
      </c>
      <c r="G5210" t="s">
        <v>36</v>
      </c>
      <c r="H5210" t="s">
        <v>76</v>
      </c>
      <c r="I5210" t="s">
        <v>77</v>
      </c>
    </row>
    <row r="5211" spans="1:9" x14ac:dyDescent="0.3">
      <c r="A5211">
        <v>1185732</v>
      </c>
      <c r="B5211" s="16">
        <v>44365</v>
      </c>
      <c r="C5211" t="s">
        <v>19</v>
      </c>
      <c r="D5211">
        <v>91</v>
      </c>
      <c r="E5211">
        <v>2457</v>
      </c>
      <c r="F5211">
        <v>1130.2199999999998</v>
      </c>
      <c r="G5211" t="s">
        <v>36</v>
      </c>
      <c r="H5211" t="s">
        <v>76</v>
      </c>
      <c r="I5211" t="s">
        <v>77</v>
      </c>
    </row>
    <row r="5212" spans="1:9" x14ac:dyDescent="0.3">
      <c r="A5212">
        <v>1185732</v>
      </c>
      <c r="B5212" s="16">
        <v>44365</v>
      </c>
      <c r="C5212" t="s">
        <v>20</v>
      </c>
      <c r="D5212">
        <v>113</v>
      </c>
      <c r="E5212">
        <v>2599</v>
      </c>
      <c r="F5212">
        <v>1273.51</v>
      </c>
      <c r="G5212" t="s">
        <v>36</v>
      </c>
      <c r="H5212" t="s">
        <v>76</v>
      </c>
      <c r="I5212" t="s">
        <v>77</v>
      </c>
    </row>
    <row r="5213" spans="1:9" x14ac:dyDescent="0.3">
      <c r="A5213">
        <v>1185732</v>
      </c>
      <c r="B5213" s="16">
        <v>44365</v>
      </c>
      <c r="C5213" t="s">
        <v>22</v>
      </c>
      <c r="D5213">
        <v>102</v>
      </c>
      <c r="E5213">
        <v>3876</v>
      </c>
      <c r="F5213">
        <v>1744.1999999999998</v>
      </c>
      <c r="G5213" t="s">
        <v>36</v>
      </c>
      <c r="H5213" t="s">
        <v>76</v>
      </c>
      <c r="I5213" t="s">
        <v>77</v>
      </c>
    </row>
    <row r="5214" spans="1:9" x14ac:dyDescent="0.3">
      <c r="A5214">
        <v>1185732</v>
      </c>
      <c r="B5214" s="16">
        <v>44365</v>
      </c>
      <c r="C5214" t="s">
        <v>19</v>
      </c>
      <c r="D5214">
        <v>150</v>
      </c>
      <c r="E5214">
        <v>4350</v>
      </c>
      <c r="F5214">
        <v>1696.4999999999998</v>
      </c>
      <c r="G5214" t="s">
        <v>27</v>
      </c>
      <c r="H5214" t="s">
        <v>100</v>
      </c>
      <c r="I5214" t="s">
        <v>101</v>
      </c>
    </row>
    <row r="5215" spans="1:9" x14ac:dyDescent="0.3">
      <c r="A5215">
        <v>1185732</v>
      </c>
      <c r="B5215" s="16">
        <v>44365</v>
      </c>
      <c r="C5215" t="s">
        <v>19</v>
      </c>
      <c r="D5215">
        <v>125</v>
      </c>
      <c r="E5215">
        <v>4625</v>
      </c>
      <c r="F5215">
        <v>2173.75</v>
      </c>
      <c r="G5215" t="s">
        <v>27</v>
      </c>
      <c r="H5215" t="s">
        <v>100</v>
      </c>
      <c r="I5215" t="s">
        <v>101</v>
      </c>
    </row>
    <row r="5216" spans="1:9" x14ac:dyDescent="0.3">
      <c r="A5216">
        <v>1185732</v>
      </c>
      <c r="B5216" s="16">
        <v>44365</v>
      </c>
      <c r="C5216" t="s">
        <v>21</v>
      </c>
      <c r="D5216">
        <v>117</v>
      </c>
      <c r="E5216">
        <v>5031</v>
      </c>
      <c r="F5216">
        <v>2515.5</v>
      </c>
      <c r="G5216" t="s">
        <v>27</v>
      </c>
      <c r="H5216" t="s">
        <v>100</v>
      </c>
      <c r="I5216" t="s">
        <v>101</v>
      </c>
    </row>
    <row r="5217" spans="1:9" x14ac:dyDescent="0.3">
      <c r="A5217">
        <v>1185732</v>
      </c>
      <c r="B5217" s="16">
        <v>44365</v>
      </c>
      <c r="C5217" t="s">
        <v>21</v>
      </c>
      <c r="D5217">
        <v>149</v>
      </c>
      <c r="E5217">
        <v>5066</v>
      </c>
      <c r="F5217">
        <v>2178.38</v>
      </c>
      <c r="G5217" t="s">
        <v>27</v>
      </c>
      <c r="H5217" t="s">
        <v>100</v>
      </c>
      <c r="I5217" t="s">
        <v>101</v>
      </c>
    </row>
    <row r="5218" spans="1:9" x14ac:dyDescent="0.3">
      <c r="A5218">
        <v>1185732</v>
      </c>
      <c r="B5218" s="16">
        <v>44365</v>
      </c>
      <c r="C5218" t="s">
        <v>20</v>
      </c>
      <c r="D5218">
        <v>157</v>
      </c>
      <c r="E5218">
        <v>5181</v>
      </c>
      <c r="F5218">
        <v>2383.2600000000002</v>
      </c>
      <c r="G5218" t="s">
        <v>27</v>
      </c>
      <c r="H5218" t="s">
        <v>100</v>
      </c>
      <c r="I5218" t="s">
        <v>101</v>
      </c>
    </row>
    <row r="5219" spans="1:9" x14ac:dyDescent="0.3">
      <c r="A5219">
        <v>1185732</v>
      </c>
      <c r="B5219" s="16">
        <v>44365</v>
      </c>
      <c r="C5219" t="s">
        <v>17</v>
      </c>
      <c r="D5219">
        <v>168</v>
      </c>
      <c r="E5219">
        <v>5376</v>
      </c>
      <c r="F5219">
        <v>2903.04</v>
      </c>
      <c r="G5219" t="s">
        <v>36</v>
      </c>
      <c r="H5219" t="s">
        <v>76</v>
      </c>
      <c r="I5219" t="s">
        <v>77</v>
      </c>
    </row>
    <row r="5220" spans="1:9" x14ac:dyDescent="0.3">
      <c r="A5220">
        <v>1185732</v>
      </c>
      <c r="B5220" s="16">
        <v>44365</v>
      </c>
      <c r="C5220" t="s">
        <v>17</v>
      </c>
      <c r="D5220">
        <v>122</v>
      </c>
      <c r="E5220">
        <v>5856</v>
      </c>
      <c r="F5220">
        <v>3045.12</v>
      </c>
      <c r="G5220" t="s">
        <v>36</v>
      </c>
      <c r="H5220" t="s">
        <v>37</v>
      </c>
      <c r="I5220" t="s">
        <v>38</v>
      </c>
    </row>
    <row r="5221" spans="1:9" x14ac:dyDescent="0.3">
      <c r="A5221">
        <v>1185732</v>
      </c>
      <c r="B5221" s="16">
        <v>44365</v>
      </c>
      <c r="C5221" t="s">
        <v>20</v>
      </c>
      <c r="D5221">
        <v>143</v>
      </c>
      <c r="E5221">
        <v>5863</v>
      </c>
      <c r="F5221">
        <v>3224.65</v>
      </c>
      <c r="G5221" t="s">
        <v>27</v>
      </c>
      <c r="H5221" t="s">
        <v>100</v>
      </c>
      <c r="I5221" t="s">
        <v>101</v>
      </c>
    </row>
    <row r="5222" spans="1:9" x14ac:dyDescent="0.3">
      <c r="A5222">
        <v>1185732</v>
      </c>
      <c r="B5222" s="16">
        <v>44365</v>
      </c>
      <c r="C5222" t="s">
        <v>23</v>
      </c>
      <c r="D5222">
        <v>142</v>
      </c>
      <c r="E5222">
        <v>5964</v>
      </c>
      <c r="F5222">
        <v>3876.6</v>
      </c>
      <c r="G5222" t="s">
        <v>36</v>
      </c>
      <c r="H5222" t="s">
        <v>76</v>
      </c>
      <c r="I5222" t="s">
        <v>77</v>
      </c>
    </row>
    <row r="5223" spans="1:9" x14ac:dyDescent="0.3">
      <c r="A5223">
        <v>1185732</v>
      </c>
      <c r="B5223" s="16">
        <v>44365</v>
      </c>
      <c r="C5223" t="s">
        <v>22</v>
      </c>
      <c r="D5223">
        <v>135</v>
      </c>
      <c r="E5223">
        <v>6345</v>
      </c>
      <c r="F5223">
        <v>2411.1</v>
      </c>
      <c r="G5223" t="s">
        <v>27</v>
      </c>
      <c r="H5223" t="s">
        <v>100</v>
      </c>
      <c r="I5223" t="s">
        <v>101</v>
      </c>
    </row>
    <row r="5224" spans="1:9" x14ac:dyDescent="0.3">
      <c r="A5224">
        <v>1185732</v>
      </c>
      <c r="B5224" s="16">
        <v>44365</v>
      </c>
      <c r="C5224" t="s">
        <v>22</v>
      </c>
      <c r="D5224">
        <v>135</v>
      </c>
      <c r="E5224">
        <v>7695</v>
      </c>
      <c r="F5224">
        <v>3462.7499999999995</v>
      </c>
      <c r="G5224" t="s">
        <v>27</v>
      </c>
      <c r="H5224" t="s">
        <v>100</v>
      </c>
      <c r="I5224" t="s">
        <v>101</v>
      </c>
    </row>
    <row r="5225" spans="1:9" x14ac:dyDescent="0.3">
      <c r="A5225">
        <v>1185732</v>
      </c>
      <c r="B5225" s="16">
        <v>44365</v>
      </c>
      <c r="C5225" t="s">
        <v>17</v>
      </c>
      <c r="D5225">
        <v>263</v>
      </c>
      <c r="E5225">
        <v>8153</v>
      </c>
      <c r="F5225">
        <v>3587.32</v>
      </c>
      <c r="G5225" t="s">
        <v>27</v>
      </c>
      <c r="H5225" t="s">
        <v>100</v>
      </c>
      <c r="I5225" t="s">
        <v>101</v>
      </c>
    </row>
    <row r="5226" spans="1:9" x14ac:dyDescent="0.3">
      <c r="A5226">
        <v>1185732</v>
      </c>
      <c r="B5226" s="16">
        <v>44365</v>
      </c>
      <c r="C5226" t="s">
        <v>17</v>
      </c>
      <c r="D5226">
        <v>210</v>
      </c>
      <c r="E5226">
        <v>9240</v>
      </c>
      <c r="F5226">
        <v>4804.8</v>
      </c>
      <c r="G5226" t="s">
        <v>27</v>
      </c>
      <c r="H5226" t="s">
        <v>100</v>
      </c>
      <c r="I5226" t="s">
        <v>101</v>
      </c>
    </row>
    <row r="5227" spans="1:9" x14ac:dyDescent="0.3">
      <c r="A5227">
        <v>1185732</v>
      </c>
      <c r="B5227" s="16">
        <v>44365</v>
      </c>
      <c r="C5227" t="s">
        <v>23</v>
      </c>
      <c r="D5227">
        <v>219</v>
      </c>
      <c r="E5227">
        <v>11169</v>
      </c>
      <c r="F5227">
        <v>5919.5700000000006</v>
      </c>
      <c r="G5227" t="s">
        <v>27</v>
      </c>
      <c r="H5227" t="s">
        <v>100</v>
      </c>
      <c r="I5227" t="s">
        <v>101</v>
      </c>
    </row>
    <row r="5228" spans="1:9" x14ac:dyDescent="0.3">
      <c r="A5228">
        <v>1185732</v>
      </c>
      <c r="B5228" s="16">
        <v>44365</v>
      </c>
      <c r="C5228" t="s">
        <v>23</v>
      </c>
      <c r="D5228">
        <v>188</v>
      </c>
      <c r="E5228">
        <v>11280</v>
      </c>
      <c r="F5228">
        <v>7106.4</v>
      </c>
      <c r="G5228" t="s">
        <v>27</v>
      </c>
      <c r="H5228" t="s">
        <v>100</v>
      </c>
      <c r="I5228" t="s">
        <v>101</v>
      </c>
    </row>
    <row r="5229" spans="1:9" x14ac:dyDescent="0.3">
      <c r="A5229">
        <v>1185732</v>
      </c>
      <c r="B5229" s="16">
        <v>44365</v>
      </c>
      <c r="C5229" t="s">
        <v>22</v>
      </c>
      <c r="D5229">
        <v>50</v>
      </c>
      <c r="E5229">
        <v>24999.999999999996</v>
      </c>
      <c r="F5229">
        <v>8749.9999999999982</v>
      </c>
      <c r="G5229" t="s">
        <v>36</v>
      </c>
      <c r="H5229" t="s">
        <v>57</v>
      </c>
      <c r="I5229" t="s">
        <v>58</v>
      </c>
    </row>
    <row r="5230" spans="1:9" x14ac:dyDescent="0.3">
      <c r="A5230">
        <v>1185732</v>
      </c>
      <c r="B5230" s="16">
        <v>44365</v>
      </c>
      <c r="C5230" t="s">
        <v>21</v>
      </c>
      <c r="D5230">
        <v>350</v>
      </c>
      <c r="E5230">
        <v>87500.000000000029</v>
      </c>
      <c r="F5230">
        <v>35000.000000000015</v>
      </c>
      <c r="G5230" t="s">
        <v>36</v>
      </c>
      <c r="H5230" t="s">
        <v>76</v>
      </c>
      <c r="I5230" t="s">
        <v>77</v>
      </c>
    </row>
    <row r="5231" spans="1:9" x14ac:dyDescent="0.3">
      <c r="A5231">
        <v>1185732</v>
      </c>
      <c r="B5231" s="16">
        <v>44365</v>
      </c>
      <c r="C5231" t="s">
        <v>20</v>
      </c>
      <c r="D5231">
        <v>375</v>
      </c>
      <c r="E5231">
        <v>93750.000000000029</v>
      </c>
      <c r="F5231">
        <v>32812.500000000007</v>
      </c>
      <c r="G5231" t="s">
        <v>36</v>
      </c>
      <c r="H5231" t="s">
        <v>76</v>
      </c>
      <c r="I5231" t="s">
        <v>77</v>
      </c>
    </row>
    <row r="5232" spans="1:9" x14ac:dyDescent="0.3">
      <c r="A5232">
        <v>1185732</v>
      </c>
      <c r="B5232" s="16">
        <v>44365</v>
      </c>
      <c r="C5232" t="s">
        <v>19</v>
      </c>
      <c r="D5232">
        <v>350</v>
      </c>
      <c r="E5232">
        <v>105000.00000000004</v>
      </c>
      <c r="F5232">
        <v>36750.000000000015</v>
      </c>
      <c r="G5232" t="s">
        <v>36</v>
      </c>
      <c r="H5232" t="s">
        <v>76</v>
      </c>
      <c r="I5232" t="s">
        <v>77</v>
      </c>
    </row>
    <row r="5233" spans="1:9" x14ac:dyDescent="0.3">
      <c r="A5233">
        <v>1185732</v>
      </c>
      <c r="B5233" s="16">
        <v>44365</v>
      </c>
      <c r="C5233" t="s">
        <v>22</v>
      </c>
      <c r="D5233">
        <v>350</v>
      </c>
      <c r="E5233">
        <v>140000</v>
      </c>
      <c r="F5233">
        <v>49000</v>
      </c>
      <c r="G5233" t="s">
        <v>36</v>
      </c>
      <c r="H5233" t="s">
        <v>76</v>
      </c>
      <c r="I5233" t="s">
        <v>77</v>
      </c>
    </row>
    <row r="5234" spans="1:9" x14ac:dyDescent="0.3">
      <c r="A5234">
        <v>1185732</v>
      </c>
      <c r="B5234" s="16">
        <v>44365</v>
      </c>
      <c r="C5234" t="s">
        <v>19</v>
      </c>
      <c r="D5234">
        <v>500</v>
      </c>
      <c r="E5234">
        <v>200000</v>
      </c>
      <c r="F5234">
        <v>70000</v>
      </c>
      <c r="G5234" t="s">
        <v>27</v>
      </c>
      <c r="H5234" t="s">
        <v>100</v>
      </c>
      <c r="I5234" t="s">
        <v>101</v>
      </c>
    </row>
    <row r="5235" spans="1:9" x14ac:dyDescent="0.3">
      <c r="A5235">
        <v>1185732</v>
      </c>
      <c r="B5235" s="16">
        <v>44365</v>
      </c>
      <c r="C5235" t="s">
        <v>21</v>
      </c>
      <c r="D5235">
        <v>450</v>
      </c>
      <c r="E5235">
        <v>202500</v>
      </c>
      <c r="F5235">
        <v>81000</v>
      </c>
      <c r="G5235" t="s">
        <v>27</v>
      </c>
      <c r="H5235" t="s">
        <v>100</v>
      </c>
      <c r="I5235" t="s">
        <v>101</v>
      </c>
    </row>
    <row r="5236" spans="1:9" x14ac:dyDescent="0.3">
      <c r="A5236">
        <v>1185732</v>
      </c>
      <c r="B5236" s="16">
        <v>44365</v>
      </c>
      <c r="C5236" t="s">
        <v>17</v>
      </c>
      <c r="D5236">
        <v>600</v>
      </c>
      <c r="E5236">
        <v>210000</v>
      </c>
      <c r="F5236">
        <v>84000</v>
      </c>
      <c r="G5236" t="s">
        <v>36</v>
      </c>
      <c r="H5236" t="s">
        <v>76</v>
      </c>
      <c r="I5236" t="s">
        <v>77</v>
      </c>
    </row>
    <row r="5237" spans="1:9" x14ac:dyDescent="0.3">
      <c r="A5237">
        <v>1185732</v>
      </c>
      <c r="B5237" s="16">
        <v>44365</v>
      </c>
      <c r="C5237" t="s">
        <v>20</v>
      </c>
      <c r="D5237">
        <v>475</v>
      </c>
      <c r="E5237">
        <v>213750</v>
      </c>
      <c r="F5237">
        <v>85500</v>
      </c>
      <c r="G5237" t="s">
        <v>27</v>
      </c>
      <c r="H5237" t="s">
        <v>100</v>
      </c>
      <c r="I5237" t="s">
        <v>101</v>
      </c>
    </row>
    <row r="5238" spans="1:9" x14ac:dyDescent="0.3">
      <c r="A5238">
        <v>1185732</v>
      </c>
      <c r="B5238" s="16">
        <v>44365</v>
      </c>
      <c r="C5238" t="s">
        <v>17</v>
      </c>
      <c r="D5238">
        <v>450</v>
      </c>
      <c r="E5238">
        <v>225000</v>
      </c>
      <c r="F5238">
        <v>90000</v>
      </c>
      <c r="G5238" t="s">
        <v>36</v>
      </c>
      <c r="H5238" t="s">
        <v>37</v>
      </c>
      <c r="I5238" t="s">
        <v>38</v>
      </c>
    </row>
    <row r="5239" spans="1:9" x14ac:dyDescent="0.3">
      <c r="A5239">
        <v>1185732</v>
      </c>
      <c r="B5239" s="16">
        <v>44365</v>
      </c>
      <c r="C5239" t="s">
        <v>23</v>
      </c>
      <c r="D5239">
        <v>525</v>
      </c>
      <c r="E5239">
        <v>236250</v>
      </c>
      <c r="F5239">
        <v>118125</v>
      </c>
      <c r="G5239" t="s">
        <v>36</v>
      </c>
      <c r="H5239" t="s">
        <v>76</v>
      </c>
      <c r="I5239" t="s">
        <v>77</v>
      </c>
    </row>
    <row r="5240" spans="1:9" x14ac:dyDescent="0.3">
      <c r="A5240">
        <v>1185732</v>
      </c>
      <c r="B5240" s="16">
        <v>44365</v>
      </c>
      <c r="C5240" t="s">
        <v>22</v>
      </c>
      <c r="D5240">
        <v>450</v>
      </c>
      <c r="E5240">
        <v>270000</v>
      </c>
      <c r="F5240">
        <v>94500</v>
      </c>
      <c r="G5240" t="s">
        <v>27</v>
      </c>
      <c r="H5240" t="s">
        <v>100</v>
      </c>
      <c r="I5240" t="s">
        <v>101</v>
      </c>
    </row>
    <row r="5241" spans="1:9" x14ac:dyDescent="0.3">
      <c r="A5241">
        <v>1185732</v>
      </c>
      <c r="B5241" s="16">
        <v>44365</v>
      </c>
      <c r="C5241" t="s">
        <v>17</v>
      </c>
      <c r="D5241">
        <v>750</v>
      </c>
      <c r="E5241">
        <v>337499.99999999994</v>
      </c>
      <c r="F5241">
        <v>134999.99999999997</v>
      </c>
      <c r="G5241" t="s">
        <v>27</v>
      </c>
      <c r="H5241" t="s">
        <v>100</v>
      </c>
      <c r="I5241" t="s">
        <v>101</v>
      </c>
    </row>
    <row r="5242" spans="1:9" x14ac:dyDescent="0.3">
      <c r="A5242">
        <v>1185732</v>
      </c>
      <c r="B5242" s="16">
        <v>44365</v>
      </c>
      <c r="C5242" t="s">
        <v>23</v>
      </c>
      <c r="D5242">
        <v>625</v>
      </c>
      <c r="E5242">
        <v>406250</v>
      </c>
      <c r="F5242">
        <v>203125</v>
      </c>
      <c r="G5242" t="s">
        <v>27</v>
      </c>
      <c r="H5242" t="s">
        <v>100</v>
      </c>
      <c r="I5242" t="s">
        <v>101</v>
      </c>
    </row>
    <row r="5243" spans="1:9" x14ac:dyDescent="0.3">
      <c r="A5243">
        <v>1185732</v>
      </c>
      <c r="B5243" s="16">
        <v>44366</v>
      </c>
      <c r="C5243" t="s">
        <v>23</v>
      </c>
      <c r="D5243">
        <v>41</v>
      </c>
      <c r="E5243">
        <v>2091</v>
      </c>
      <c r="F5243">
        <v>1296.42</v>
      </c>
      <c r="G5243" t="s">
        <v>36</v>
      </c>
      <c r="H5243" t="s">
        <v>57</v>
      </c>
      <c r="I5243" t="s">
        <v>58</v>
      </c>
    </row>
    <row r="5244" spans="1:9" x14ac:dyDescent="0.3">
      <c r="A5244">
        <v>1185732</v>
      </c>
      <c r="B5244" s="16">
        <v>44366</v>
      </c>
      <c r="C5244" t="s">
        <v>19</v>
      </c>
      <c r="D5244">
        <v>44</v>
      </c>
      <c r="E5244">
        <v>2112</v>
      </c>
      <c r="F5244">
        <v>971.52</v>
      </c>
      <c r="G5244" t="s">
        <v>36</v>
      </c>
      <c r="H5244" t="s">
        <v>37</v>
      </c>
      <c r="I5244" t="s">
        <v>38</v>
      </c>
    </row>
    <row r="5245" spans="1:9" x14ac:dyDescent="0.3">
      <c r="A5245">
        <v>1185731</v>
      </c>
      <c r="B5245" s="16">
        <v>44366</v>
      </c>
      <c r="C5245" t="s">
        <v>21</v>
      </c>
      <c r="D5245">
        <v>104</v>
      </c>
      <c r="E5245">
        <v>3848</v>
      </c>
      <c r="F5245">
        <v>1308.32</v>
      </c>
      <c r="G5245" t="s">
        <v>15</v>
      </c>
      <c r="H5245" t="s">
        <v>133</v>
      </c>
      <c r="I5245" t="s">
        <v>134</v>
      </c>
    </row>
    <row r="5246" spans="1:9" x14ac:dyDescent="0.3">
      <c r="A5246">
        <v>1185731</v>
      </c>
      <c r="B5246" s="16">
        <v>44366</v>
      </c>
      <c r="C5246" t="s">
        <v>20</v>
      </c>
      <c r="D5246">
        <v>88</v>
      </c>
      <c r="E5246">
        <v>4664</v>
      </c>
      <c r="F5246">
        <v>2052.16</v>
      </c>
      <c r="G5246" t="s">
        <v>15</v>
      </c>
      <c r="H5246" t="s">
        <v>133</v>
      </c>
      <c r="I5246" t="s">
        <v>134</v>
      </c>
    </row>
    <row r="5247" spans="1:9" x14ac:dyDescent="0.3">
      <c r="A5247">
        <v>1185731</v>
      </c>
      <c r="B5247" s="16">
        <v>44366</v>
      </c>
      <c r="C5247" t="s">
        <v>20</v>
      </c>
      <c r="D5247">
        <v>109</v>
      </c>
      <c r="E5247">
        <v>4687</v>
      </c>
      <c r="F5247">
        <v>1687.32</v>
      </c>
      <c r="G5247" t="s">
        <v>15</v>
      </c>
      <c r="H5247" t="s">
        <v>133</v>
      </c>
      <c r="I5247" t="s">
        <v>134</v>
      </c>
    </row>
    <row r="5248" spans="1:9" x14ac:dyDescent="0.3">
      <c r="A5248">
        <v>1185731</v>
      </c>
      <c r="B5248" s="16">
        <v>44366</v>
      </c>
      <c r="C5248" t="s">
        <v>21</v>
      </c>
      <c r="D5248">
        <v>91</v>
      </c>
      <c r="E5248">
        <v>4732</v>
      </c>
      <c r="F5248">
        <v>1987.4399999999998</v>
      </c>
      <c r="G5248" t="s">
        <v>15</v>
      </c>
      <c r="H5248" t="s">
        <v>133</v>
      </c>
      <c r="I5248" t="s">
        <v>134</v>
      </c>
    </row>
    <row r="5249" spans="1:9" x14ac:dyDescent="0.3">
      <c r="A5249">
        <v>1185731</v>
      </c>
      <c r="B5249" s="16">
        <v>44366</v>
      </c>
      <c r="C5249" t="s">
        <v>22</v>
      </c>
      <c r="D5249">
        <v>114</v>
      </c>
      <c r="E5249">
        <v>5358</v>
      </c>
      <c r="F5249">
        <v>1982.46</v>
      </c>
      <c r="G5249" t="s">
        <v>15</v>
      </c>
      <c r="H5249" t="s">
        <v>133</v>
      </c>
      <c r="I5249" t="s">
        <v>134</v>
      </c>
    </row>
    <row r="5250" spans="1:9" x14ac:dyDescent="0.3">
      <c r="A5250">
        <v>1185731</v>
      </c>
      <c r="B5250" s="16">
        <v>44366</v>
      </c>
      <c r="C5250" t="s">
        <v>19</v>
      </c>
      <c r="D5250">
        <v>140</v>
      </c>
      <c r="E5250">
        <v>5600</v>
      </c>
      <c r="F5250">
        <v>2632</v>
      </c>
      <c r="G5250" t="s">
        <v>15</v>
      </c>
      <c r="H5250" t="s">
        <v>133</v>
      </c>
      <c r="I5250" t="s">
        <v>134</v>
      </c>
    </row>
    <row r="5251" spans="1:9" x14ac:dyDescent="0.3">
      <c r="A5251">
        <v>1185731</v>
      </c>
      <c r="B5251" s="16">
        <v>44366</v>
      </c>
      <c r="C5251" t="s">
        <v>22</v>
      </c>
      <c r="D5251">
        <v>94</v>
      </c>
      <c r="E5251">
        <v>5640</v>
      </c>
      <c r="F5251">
        <v>2425.1999999999998</v>
      </c>
      <c r="G5251" t="s">
        <v>15</v>
      </c>
      <c r="H5251" t="s">
        <v>133</v>
      </c>
      <c r="I5251" t="s">
        <v>134</v>
      </c>
    </row>
    <row r="5252" spans="1:9" x14ac:dyDescent="0.3">
      <c r="A5252">
        <v>1185731</v>
      </c>
      <c r="B5252" s="16">
        <v>44366</v>
      </c>
      <c r="C5252" t="s">
        <v>19</v>
      </c>
      <c r="D5252">
        <v>123</v>
      </c>
      <c r="E5252">
        <v>6888</v>
      </c>
      <c r="F5252">
        <v>3512.88</v>
      </c>
      <c r="G5252" t="s">
        <v>15</v>
      </c>
      <c r="H5252" t="s">
        <v>133</v>
      </c>
      <c r="I5252" t="s">
        <v>134</v>
      </c>
    </row>
    <row r="5253" spans="1:9" x14ac:dyDescent="0.3">
      <c r="A5253">
        <v>1185731</v>
      </c>
      <c r="B5253" s="16">
        <v>44366</v>
      </c>
      <c r="C5253" t="s">
        <v>23</v>
      </c>
      <c r="D5253">
        <v>162</v>
      </c>
      <c r="E5253">
        <v>8100</v>
      </c>
      <c r="F5253">
        <v>3402</v>
      </c>
      <c r="G5253" t="s">
        <v>15</v>
      </c>
      <c r="H5253" t="s">
        <v>133</v>
      </c>
      <c r="I5253" t="s">
        <v>134</v>
      </c>
    </row>
    <row r="5254" spans="1:9" x14ac:dyDescent="0.3">
      <c r="A5254">
        <v>1185731</v>
      </c>
      <c r="B5254" s="16">
        <v>44366</v>
      </c>
      <c r="C5254" t="s">
        <v>23</v>
      </c>
      <c r="D5254">
        <v>138</v>
      </c>
      <c r="E5254">
        <v>9108</v>
      </c>
      <c r="F5254">
        <v>4280.7599999999993</v>
      </c>
      <c r="G5254" t="s">
        <v>15</v>
      </c>
      <c r="H5254" t="s">
        <v>133</v>
      </c>
      <c r="I5254" t="s">
        <v>134</v>
      </c>
    </row>
    <row r="5255" spans="1:9" x14ac:dyDescent="0.3">
      <c r="A5255">
        <v>1185731</v>
      </c>
      <c r="B5255" s="16">
        <v>44366</v>
      </c>
      <c r="C5255" t="s">
        <v>17</v>
      </c>
      <c r="D5255">
        <v>216</v>
      </c>
      <c r="E5255">
        <v>9504</v>
      </c>
      <c r="F5255">
        <v>4371.84</v>
      </c>
      <c r="G5255" t="s">
        <v>15</v>
      </c>
      <c r="H5255" t="s">
        <v>133</v>
      </c>
      <c r="I5255" t="s">
        <v>134</v>
      </c>
    </row>
    <row r="5256" spans="1:9" x14ac:dyDescent="0.3">
      <c r="A5256">
        <v>1185731</v>
      </c>
      <c r="B5256" s="16">
        <v>44366</v>
      </c>
      <c r="C5256" t="s">
        <v>17</v>
      </c>
      <c r="D5256">
        <v>169</v>
      </c>
      <c r="E5256">
        <v>9971</v>
      </c>
      <c r="F5256">
        <v>5284.63</v>
      </c>
      <c r="G5256" t="s">
        <v>15</v>
      </c>
      <c r="H5256" t="s">
        <v>133</v>
      </c>
      <c r="I5256" t="s">
        <v>134</v>
      </c>
    </row>
    <row r="5257" spans="1:9" x14ac:dyDescent="0.3">
      <c r="A5257">
        <v>1185732</v>
      </c>
      <c r="B5257" s="16">
        <v>44366</v>
      </c>
      <c r="C5257" t="s">
        <v>19</v>
      </c>
      <c r="D5257">
        <v>150</v>
      </c>
      <c r="E5257">
        <v>75000</v>
      </c>
      <c r="F5257">
        <v>26250</v>
      </c>
      <c r="G5257" t="s">
        <v>36</v>
      </c>
      <c r="H5257" t="s">
        <v>37</v>
      </c>
      <c r="I5257" t="s">
        <v>38</v>
      </c>
    </row>
    <row r="5258" spans="1:9" x14ac:dyDescent="0.3">
      <c r="A5258">
        <v>1185732</v>
      </c>
      <c r="B5258" s="16">
        <v>44366</v>
      </c>
      <c r="C5258" t="s">
        <v>23</v>
      </c>
      <c r="D5258">
        <v>150</v>
      </c>
      <c r="E5258">
        <v>82499.999999999985</v>
      </c>
      <c r="F5258">
        <v>41249.999999999993</v>
      </c>
      <c r="G5258" t="s">
        <v>36</v>
      </c>
      <c r="H5258" t="s">
        <v>57</v>
      </c>
      <c r="I5258" t="s">
        <v>58</v>
      </c>
    </row>
    <row r="5259" spans="1:9" x14ac:dyDescent="0.3">
      <c r="A5259">
        <v>1185731</v>
      </c>
      <c r="B5259" s="16">
        <v>44366</v>
      </c>
      <c r="C5259" t="s">
        <v>21</v>
      </c>
      <c r="D5259">
        <v>325</v>
      </c>
      <c r="E5259">
        <v>178750.00000000003</v>
      </c>
      <c r="F5259">
        <v>53625.000000000007</v>
      </c>
      <c r="G5259" t="s">
        <v>15</v>
      </c>
      <c r="H5259" t="s">
        <v>133</v>
      </c>
      <c r="I5259" t="s">
        <v>134</v>
      </c>
    </row>
    <row r="5260" spans="1:9" x14ac:dyDescent="0.3">
      <c r="A5260">
        <v>1185731</v>
      </c>
      <c r="B5260" s="16">
        <v>44366</v>
      </c>
      <c r="C5260" t="s">
        <v>20</v>
      </c>
      <c r="D5260">
        <v>350</v>
      </c>
      <c r="E5260">
        <v>192500.00000000003</v>
      </c>
      <c r="F5260">
        <v>57750.000000000007</v>
      </c>
      <c r="G5260" t="s">
        <v>15</v>
      </c>
      <c r="H5260" t="s">
        <v>133</v>
      </c>
      <c r="I5260" t="s">
        <v>134</v>
      </c>
    </row>
    <row r="5261" spans="1:9" x14ac:dyDescent="0.3">
      <c r="A5261">
        <v>1185731</v>
      </c>
      <c r="B5261" s="16">
        <v>44366</v>
      </c>
      <c r="C5261" t="s">
        <v>22</v>
      </c>
      <c r="D5261">
        <v>325</v>
      </c>
      <c r="E5261">
        <v>211250</v>
      </c>
      <c r="F5261">
        <v>63375</v>
      </c>
      <c r="G5261" t="s">
        <v>15</v>
      </c>
      <c r="H5261" t="s">
        <v>133</v>
      </c>
      <c r="I5261" t="s">
        <v>134</v>
      </c>
    </row>
    <row r="5262" spans="1:9" x14ac:dyDescent="0.3">
      <c r="A5262">
        <v>1185731</v>
      </c>
      <c r="B5262" s="16">
        <v>44366</v>
      </c>
      <c r="C5262" t="s">
        <v>19</v>
      </c>
      <c r="D5262">
        <v>425</v>
      </c>
      <c r="E5262">
        <v>255000.00000000003</v>
      </c>
      <c r="F5262">
        <v>102000.00000000001</v>
      </c>
      <c r="G5262" t="s">
        <v>15</v>
      </c>
      <c r="H5262" t="s">
        <v>133</v>
      </c>
      <c r="I5262" t="s">
        <v>134</v>
      </c>
    </row>
    <row r="5263" spans="1:9" x14ac:dyDescent="0.3">
      <c r="A5263">
        <v>1185731</v>
      </c>
      <c r="B5263" s="16">
        <v>44366</v>
      </c>
      <c r="C5263" t="s">
        <v>23</v>
      </c>
      <c r="D5263">
        <v>475</v>
      </c>
      <c r="E5263">
        <v>332500</v>
      </c>
      <c r="F5263">
        <v>116374.99999999999</v>
      </c>
      <c r="G5263" t="s">
        <v>15</v>
      </c>
      <c r="H5263" t="s">
        <v>133</v>
      </c>
      <c r="I5263" t="s">
        <v>134</v>
      </c>
    </row>
    <row r="5264" spans="1:9" x14ac:dyDescent="0.3">
      <c r="A5264">
        <v>1185731</v>
      </c>
      <c r="B5264" s="16">
        <v>44366</v>
      </c>
      <c r="C5264" t="s">
        <v>17</v>
      </c>
      <c r="D5264">
        <v>675</v>
      </c>
      <c r="E5264">
        <v>438750</v>
      </c>
      <c r="F5264">
        <v>175500</v>
      </c>
      <c r="G5264" t="s">
        <v>15</v>
      </c>
      <c r="H5264" t="s">
        <v>133</v>
      </c>
      <c r="I5264" t="s">
        <v>134</v>
      </c>
    </row>
    <row r="5265" spans="1:9" x14ac:dyDescent="0.3">
      <c r="A5265">
        <v>1185732</v>
      </c>
      <c r="B5265" s="16">
        <v>44367</v>
      </c>
      <c r="C5265" t="s">
        <v>20</v>
      </c>
      <c r="D5265">
        <v>42</v>
      </c>
      <c r="E5265">
        <v>1512</v>
      </c>
      <c r="F5265">
        <v>725.76</v>
      </c>
      <c r="G5265" t="s">
        <v>36</v>
      </c>
      <c r="H5265" t="s">
        <v>37</v>
      </c>
      <c r="I5265" t="s">
        <v>38</v>
      </c>
    </row>
    <row r="5266" spans="1:9" x14ac:dyDescent="0.3">
      <c r="A5266">
        <v>1185732</v>
      </c>
      <c r="B5266" s="16">
        <v>44367</v>
      </c>
      <c r="C5266" t="s">
        <v>17</v>
      </c>
      <c r="D5266">
        <v>120</v>
      </c>
      <c r="E5266">
        <v>4320</v>
      </c>
      <c r="F5266">
        <v>2289.6</v>
      </c>
      <c r="G5266" t="s">
        <v>36</v>
      </c>
      <c r="H5266" t="s">
        <v>57</v>
      </c>
      <c r="I5266" t="s">
        <v>58</v>
      </c>
    </row>
    <row r="5267" spans="1:9" x14ac:dyDescent="0.3">
      <c r="A5267">
        <v>1185732</v>
      </c>
      <c r="B5267" s="16">
        <v>44367</v>
      </c>
      <c r="C5267" t="s">
        <v>20</v>
      </c>
      <c r="D5267">
        <v>150</v>
      </c>
      <c r="E5267">
        <v>60000</v>
      </c>
      <c r="F5267">
        <v>21000</v>
      </c>
      <c r="G5267" t="s">
        <v>36</v>
      </c>
      <c r="H5267" t="s">
        <v>37</v>
      </c>
      <c r="I5267" t="s">
        <v>38</v>
      </c>
    </row>
    <row r="5268" spans="1:9" x14ac:dyDescent="0.3">
      <c r="A5268">
        <v>1185732</v>
      </c>
      <c r="B5268" s="16">
        <v>44367</v>
      </c>
      <c r="C5268" t="s">
        <v>17</v>
      </c>
      <c r="D5268">
        <v>400</v>
      </c>
      <c r="E5268">
        <v>160000</v>
      </c>
      <c r="F5268">
        <v>64000</v>
      </c>
      <c r="G5268" t="s">
        <v>36</v>
      </c>
      <c r="H5268" t="s">
        <v>57</v>
      </c>
      <c r="I5268" t="s">
        <v>58</v>
      </c>
    </row>
    <row r="5269" spans="1:9" x14ac:dyDescent="0.3">
      <c r="A5269">
        <v>1185732</v>
      </c>
      <c r="B5269" s="16">
        <v>44368</v>
      </c>
      <c r="C5269" t="s">
        <v>21</v>
      </c>
      <c r="D5269">
        <v>20</v>
      </c>
      <c r="E5269">
        <v>880</v>
      </c>
      <c r="F5269">
        <v>440</v>
      </c>
      <c r="G5269" t="s">
        <v>36</v>
      </c>
      <c r="H5269" t="s">
        <v>37</v>
      </c>
      <c r="I5269" t="s">
        <v>38</v>
      </c>
    </row>
    <row r="5270" spans="1:9" x14ac:dyDescent="0.3">
      <c r="A5270">
        <v>1185732</v>
      </c>
      <c r="B5270" s="16">
        <v>44368</v>
      </c>
      <c r="C5270" t="s">
        <v>19</v>
      </c>
      <c r="D5270">
        <v>45</v>
      </c>
      <c r="E5270">
        <v>1440</v>
      </c>
      <c r="F5270">
        <v>720</v>
      </c>
      <c r="G5270" t="s">
        <v>36</v>
      </c>
      <c r="H5270" t="s">
        <v>57</v>
      </c>
      <c r="I5270" t="s">
        <v>58</v>
      </c>
    </row>
    <row r="5271" spans="1:9" x14ac:dyDescent="0.3">
      <c r="A5271">
        <v>1128299</v>
      </c>
      <c r="B5271" s="16">
        <v>44368</v>
      </c>
      <c r="C5271" t="s">
        <v>20</v>
      </c>
      <c r="D5271">
        <v>107</v>
      </c>
      <c r="E5271">
        <v>2889</v>
      </c>
      <c r="F5271">
        <v>1242.2700000000002</v>
      </c>
      <c r="G5271" t="s">
        <v>27</v>
      </c>
      <c r="H5271" t="s">
        <v>104</v>
      </c>
      <c r="I5271" t="s">
        <v>105</v>
      </c>
    </row>
    <row r="5272" spans="1:9" x14ac:dyDescent="0.3">
      <c r="A5272">
        <v>1128299</v>
      </c>
      <c r="B5272" s="16">
        <v>44368</v>
      </c>
      <c r="C5272" t="s">
        <v>19</v>
      </c>
      <c r="D5272">
        <v>88</v>
      </c>
      <c r="E5272">
        <v>2904</v>
      </c>
      <c r="F5272">
        <v>1306.8</v>
      </c>
      <c r="G5272" t="s">
        <v>27</v>
      </c>
      <c r="H5272" t="s">
        <v>104</v>
      </c>
      <c r="I5272" t="s">
        <v>105</v>
      </c>
    </row>
    <row r="5273" spans="1:9" x14ac:dyDescent="0.3">
      <c r="A5273">
        <v>1128299</v>
      </c>
      <c r="B5273" s="16">
        <v>44368</v>
      </c>
      <c r="C5273" t="s">
        <v>21</v>
      </c>
      <c r="D5273">
        <v>102</v>
      </c>
      <c r="E5273">
        <v>2958</v>
      </c>
      <c r="F5273">
        <v>1331.1000000000001</v>
      </c>
      <c r="G5273" t="s">
        <v>27</v>
      </c>
      <c r="H5273" t="s">
        <v>104</v>
      </c>
      <c r="I5273" t="s">
        <v>105</v>
      </c>
    </row>
    <row r="5274" spans="1:9" x14ac:dyDescent="0.3">
      <c r="A5274">
        <v>1128299</v>
      </c>
      <c r="B5274" s="16">
        <v>44368</v>
      </c>
      <c r="C5274" t="s">
        <v>19</v>
      </c>
      <c r="D5274">
        <v>123</v>
      </c>
      <c r="E5274">
        <v>3075</v>
      </c>
      <c r="F5274">
        <v>1199.2499999999998</v>
      </c>
      <c r="G5274" t="s">
        <v>27</v>
      </c>
      <c r="H5274" t="s">
        <v>104</v>
      </c>
      <c r="I5274" t="s">
        <v>105</v>
      </c>
    </row>
    <row r="5275" spans="1:9" x14ac:dyDescent="0.3">
      <c r="A5275">
        <v>1128299</v>
      </c>
      <c r="B5275" s="16">
        <v>44368</v>
      </c>
      <c r="C5275" t="s">
        <v>20</v>
      </c>
      <c r="D5275">
        <v>88</v>
      </c>
      <c r="E5275">
        <v>3168</v>
      </c>
      <c r="F5275">
        <v>1647.3600000000001</v>
      </c>
      <c r="G5275" t="s">
        <v>27</v>
      </c>
      <c r="H5275" t="s">
        <v>104</v>
      </c>
      <c r="I5275" t="s">
        <v>105</v>
      </c>
    </row>
    <row r="5276" spans="1:9" x14ac:dyDescent="0.3">
      <c r="A5276">
        <v>1128299</v>
      </c>
      <c r="B5276" s="16">
        <v>44368</v>
      </c>
      <c r="C5276" t="s">
        <v>21</v>
      </c>
      <c r="D5276">
        <v>87</v>
      </c>
      <c r="E5276">
        <v>3306</v>
      </c>
      <c r="F5276">
        <v>1653</v>
      </c>
      <c r="G5276" t="s">
        <v>27</v>
      </c>
      <c r="H5276" t="s">
        <v>104</v>
      </c>
      <c r="I5276" t="s">
        <v>105</v>
      </c>
    </row>
    <row r="5277" spans="1:9" x14ac:dyDescent="0.3">
      <c r="A5277">
        <v>1185733</v>
      </c>
      <c r="B5277" s="16">
        <v>44368</v>
      </c>
      <c r="C5277" t="s">
        <v>19</v>
      </c>
      <c r="D5277">
        <v>106</v>
      </c>
      <c r="E5277">
        <v>3392</v>
      </c>
      <c r="F5277">
        <v>1662.08</v>
      </c>
      <c r="G5277" t="s">
        <v>27</v>
      </c>
      <c r="H5277" t="s">
        <v>102</v>
      </c>
      <c r="I5277" t="s">
        <v>103</v>
      </c>
    </row>
    <row r="5278" spans="1:9" x14ac:dyDescent="0.3">
      <c r="A5278">
        <v>1185733</v>
      </c>
      <c r="B5278" s="16">
        <v>44368</v>
      </c>
      <c r="C5278" t="s">
        <v>20</v>
      </c>
      <c r="D5278">
        <v>124</v>
      </c>
      <c r="E5278">
        <v>3472</v>
      </c>
      <c r="F5278">
        <v>1562.4</v>
      </c>
      <c r="G5278" t="s">
        <v>27</v>
      </c>
      <c r="H5278" t="s">
        <v>102</v>
      </c>
      <c r="I5278" t="s">
        <v>103</v>
      </c>
    </row>
    <row r="5279" spans="1:9" x14ac:dyDescent="0.3">
      <c r="A5279">
        <v>1185733</v>
      </c>
      <c r="B5279" s="16">
        <v>44368</v>
      </c>
      <c r="C5279" t="s">
        <v>21</v>
      </c>
      <c r="D5279">
        <v>124</v>
      </c>
      <c r="E5279">
        <v>3596</v>
      </c>
      <c r="F5279">
        <v>1582.24</v>
      </c>
      <c r="G5279" t="s">
        <v>27</v>
      </c>
      <c r="H5279" t="s">
        <v>102</v>
      </c>
      <c r="I5279" t="s">
        <v>103</v>
      </c>
    </row>
    <row r="5280" spans="1:9" x14ac:dyDescent="0.3">
      <c r="A5280">
        <v>1185733</v>
      </c>
      <c r="B5280" s="16">
        <v>44368</v>
      </c>
      <c r="C5280" t="s">
        <v>21</v>
      </c>
      <c r="D5280">
        <v>98</v>
      </c>
      <c r="E5280">
        <v>3626</v>
      </c>
      <c r="F5280">
        <v>1885.52</v>
      </c>
      <c r="G5280" t="s">
        <v>27</v>
      </c>
      <c r="H5280" t="s">
        <v>102</v>
      </c>
      <c r="I5280" t="s">
        <v>103</v>
      </c>
    </row>
    <row r="5281" spans="1:9" x14ac:dyDescent="0.3">
      <c r="A5281">
        <v>1185733</v>
      </c>
      <c r="B5281" s="16">
        <v>44368</v>
      </c>
      <c r="C5281" t="s">
        <v>19</v>
      </c>
      <c r="D5281">
        <v>149</v>
      </c>
      <c r="E5281">
        <v>3725</v>
      </c>
      <c r="F5281">
        <v>1452.7499999999998</v>
      </c>
      <c r="G5281" t="s">
        <v>27</v>
      </c>
      <c r="H5281" t="s">
        <v>102</v>
      </c>
      <c r="I5281" t="s">
        <v>103</v>
      </c>
    </row>
    <row r="5282" spans="1:9" x14ac:dyDescent="0.3">
      <c r="A5282">
        <v>1185733</v>
      </c>
      <c r="B5282" s="16">
        <v>44368</v>
      </c>
      <c r="C5282" t="s">
        <v>20</v>
      </c>
      <c r="D5282">
        <v>104</v>
      </c>
      <c r="E5282">
        <v>3952</v>
      </c>
      <c r="F5282">
        <v>2134.08</v>
      </c>
      <c r="G5282" t="s">
        <v>27</v>
      </c>
      <c r="H5282" t="s">
        <v>102</v>
      </c>
      <c r="I5282" t="s">
        <v>103</v>
      </c>
    </row>
    <row r="5283" spans="1:9" x14ac:dyDescent="0.3">
      <c r="A5283">
        <v>1185733</v>
      </c>
      <c r="B5283" s="16">
        <v>44368</v>
      </c>
      <c r="C5283" t="s">
        <v>22</v>
      </c>
      <c r="D5283">
        <v>116</v>
      </c>
      <c r="E5283">
        <v>4292</v>
      </c>
      <c r="F5283">
        <v>1673.8799999999999</v>
      </c>
      <c r="G5283" t="s">
        <v>27</v>
      </c>
      <c r="H5283" t="s">
        <v>102</v>
      </c>
      <c r="I5283" t="s">
        <v>103</v>
      </c>
    </row>
    <row r="5284" spans="1:9" x14ac:dyDescent="0.3">
      <c r="A5284">
        <v>1128299</v>
      </c>
      <c r="B5284" s="16">
        <v>44368</v>
      </c>
      <c r="C5284" t="s">
        <v>22</v>
      </c>
      <c r="D5284">
        <v>105</v>
      </c>
      <c r="E5284">
        <v>4305</v>
      </c>
      <c r="F5284">
        <v>1635.9</v>
      </c>
      <c r="G5284" t="s">
        <v>27</v>
      </c>
      <c r="H5284" t="s">
        <v>104</v>
      </c>
      <c r="I5284" t="s">
        <v>105</v>
      </c>
    </row>
    <row r="5285" spans="1:9" x14ac:dyDescent="0.3">
      <c r="A5285">
        <v>1128299</v>
      </c>
      <c r="B5285" s="16">
        <v>44368</v>
      </c>
      <c r="C5285" t="s">
        <v>22</v>
      </c>
      <c r="D5285">
        <v>87</v>
      </c>
      <c r="E5285">
        <v>4437</v>
      </c>
      <c r="F5285">
        <v>2085.39</v>
      </c>
      <c r="G5285" t="s">
        <v>27</v>
      </c>
      <c r="H5285" t="s">
        <v>104</v>
      </c>
      <c r="I5285" t="s">
        <v>105</v>
      </c>
    </row>
    <row r="5286" spans="1:9" x14ac:dyDescent="0.3">
      <c r="A5286">
        <v>1185733</v>
      </c>
      <c r="B5286" s="16">
        <v>44368</v>
      </c>
      <c r="C5286" t="s">
        <v>22</v>
      </c>
      <c r="D5286">
        <v>98</v>
      </c>
      <c r="E5286">
        <v>5292</v>
      </c>
      <c r="F5286">
        <v>2540.16</v>
      </c>
      <c r="G5286" t="s">
        <v>27</v>
      </c>
      <c r="H5286" t="s">
        <v>102</v>
      </c>
      <c r="I5286" t="s">
        <v>103</v>
      </c>
    </row>
    <row r="5287" spans="1:9" x14ac:dyDescent="0.3">
      <c r="A5287">
        <v>1128299</v>
      </c>
      <c r="B5287" s="16">
        <v>44368</v>
      </c>
      <c r="C5287" t="s">
        <v>23</v>
      </c>
      <c r="D5287">
        <v>143</v>
      </c>
      <c r="E5287">
        <v>5720</v>
      </c>
      <c r="F5287">
        <v>2402.4</v>
      </c>
      <c r="G5287" t="s">
        <v>27</v>
      </c>
      <c r="H5287" t="s">
        <v>104</v>
      </c>
      <c r="I5287" t="s">
        <v>105</v>
      </c>
    </row>
    <row r="5288" spans="1:9" x14ac:dyDescent="0.3">
      <c r="A5288">
        <v>1128299</v>
      </c>
      <c r="B5288" s="16">
        <v>44368</v>
      </c>
      <c r="C5288" t="s">
        <v>17</v>
      </c>
      <c r="D5288">
        <v>156</v>
      </c>
      <c r="E5288">
        <v>5928</v>
      </c>
      <c r="F5288">
        <v>3023.28</v>
      </c>
      <c r="G5288" t="s">
        <v>27</v>
      </c>
      <c r="H5288" t="s">
        <v>104</v>
      </c>
      <c r="I5288" t="s">
        <v>105</v>
      </c>
    </row>
    <row r="5289" spans="1:9" x14ac:dyDescent="0.3">
      <c r="A5289">
        <v>1128299</v>
      </c>
      <c r="B5289" s="16">
        <v>44368</v>
      </c>
      <c r="C5289" t="s">
        <v>17</v>
      </c>
      <c r="D5289">
        <v>192</v>
      </c>
      <c r="E5289">
        <v>6144</v>
      </c>
      <c r="F5289">
        <v>2826.2400000000002</v>
      </c>
      <c r="G5289" t="s">
        <v>27</v>
      </c>
      <c r="H5289" t="s">
        <v>104</v>
      </c>
      <c r="I5289" t="s">
        <v>105</v>
      </c>
    </row>
    <row r="5290" spans="1:9" x14ac:dyDescent="0.3">
      <c r="A5290">
        <v>1185733</v>
      </c>
      <c r="B5290" s="16">
        <v>44368</v>
      </c>
      <c r="C5290" t="s">
        <v>17</v>
      </c>
      <c r="D5290">
        <v>236</v>
      </c>
      <c r="E5290">
        <v>6608</v>
      </c>
      <c r="F5290">
        <v>2907.52</v>
      </c>
      <c r="G5290" t="s">
        <v>27</v>
      </c>
      <c r="H5290" t="s">
        <v>102</v>
      </c>
      <c r="I5290" t="s">
        <v>103</v>
      </c>
    </row>
    <row r="5291" spans="1:9" x14ac:dyDescent="0.3">
      <c r="A5291">
        <v>1128299</v>
      </c>
      <c r="B5291" s="16">
        <v>44368</v>
      </c>
      <c r="C5291" t="s">
        <v>23</v>
      </c>
      <c r="D5291">
        <v>124</v>
      </c>
      <c r="E5291">
        <v>6820</v>
      </c>
      <c r="F5291">
        <v>3478.2000000000003</v>
      </c>
      <c r="G5291" t="s">
        <v>27</v>
      </c>
      <c r="H5291" t="s">
        <v>104</v>
      </c>
      <c r="I5291" t="s">
        <v>105</v>
      </c>
    </row>
    <row r="5292" spans="1:9" x14ac:dyDescent="0.3">
      <c r="A5292">
        <v>1185733</v>
      </c>
      <c r="B5292" s="16">
        <v>44368</v>
      </c>
      <c r="C5292" t="s">
        <v>17</v>
      </c>
      <c r="D5292">
        <v>203</v>
      </c>
      <c r="E5292">
        <v>7308</v>
      </c>
      <c r="F5292">
        <v>3654</v>
      </c>
      <c r="G5292" t="s">
        <v>27</v>
      </c>
      <c r="H5292" t="s">
        <v>102</v>
      </c>
      <c r="I5292" t="s">
        <v>103</v>
      </c>
    </row>
    <row r="5293" spans="1:9" x14ac:dyDescent="0.3">
      <c r="A5293">
        <v>1185733</v>
      </c>
      <c r="B5293" s="16">
        <v>44368</v>
      </c>
      <c r="C5293" t="s">
        <v>23</v>
      </c>
      <c r="D5293">
        <v>165</v>
      </c>
      <c r="E5293">
        <v>7920</v>
      </c>
      <c r="F5293">
        <v>3405.6000000000004</v>
      </c>
      <c r="G5293" t="s">
        <v>27</v>
      </c>
      <c r="H5293" t="s">
        <v>102</v>
      </c>
      <c r="I5293" t="s">
        <v>103</v>
      </c>
    </row>
    <row r="5294" spans="1:9" x14ac:dyDescent="0.3">
      <c r="A5294">
        <v>1185733</v>
      </c>
      <c r="B5294" s="16">
        <v>44368</v>
      </c>
      <c r="C5294" t="s">
        <v>23</v>
      </c>
      <c r="D5294">
        <v>160</v>
      </c>
      <c r="E5294">
        <v>8640</v>
      </c>
      <c r="F5294">
        <v>4665.6000000000004</v>
      </c>
      <c r="G5294" t="s">
        <v>27</v>
      </c>
      <c r="H5294" t="s">
        <v>102</v>
      </c>
      <c r="I5294" t="s">
        <v>103</v>
      </c>
    </row>
    <row r="5295" spans="1:9" x14ac:dyDescent="0.3">
      <c r="A5295">
        <v>1185732</v>
      </c>
      <c r="B5295" s="16">
        <v>44368</v>
      </c>
      <c r="C5295" t="s">
        <v>21</v>
      </c>
      <c r="D5295">
        <v>75</v>
      </c>
      <c r="E5295">
        <v>33750</v>
      </c>
      <c r="F5295">
        <v>13500</v>
      </c>
      <c r="G5295" t="s">
        <v>36</v>
      </c>
      <c r="H5295" t="s">
        <v>37</v>
      </c>
      <c r="I5295" t="s">
        <v>38</v>
      </c>
    </row>
    <row r="5296" spans="1:9" x14ac:dyDescent="0.3">
      <c r="A5296">
        <v>1185732</v>
      </c>
      <c r="B5296" s="16">
        <v>44368</v>
      </c>
      <c r="C5296" t="s">
        <v>19</v>
      </c>
      <c r="D5296">
        <v>150</v>
      </c>
      <c r="E5296">
        <v>52500.000000000007</v>
      </c>
      <c r="F5296">
        <v>18375</v>
      </c>
      <c r="G5296" t="s">
        <v>36</v>
      </c>
      <c r="H5296" t="s">
        <v>57</v>
      </c>
      <c r="I5296" t="s">
        <v>58</v>
      </c>
    </row>
    <row r="5297" spans="1:9" x14ac:dyDescent="0.3">
      <c r="A5297">
        <v>1128299</v>
      </c>
      <c r="B5297" s="16">
        <v>44368</v>
      </c>
      <c r="C5297" t="s">
        <v>21</v>
      </c>
      <c r="D5297">
        <v>300</v>
      </c>
      <c r="E5297">
        <v>120000</v>
      </c>
      <c r="F5297">
        <v>48000</v>
      </c>
      <c r="G5297" t="s">
        <v>27</v>
      </c>
      <c r="H5297" t="s">
        <v>104</v>
      </c>
      <c r="I5297" t="s">
        <v>105</v>
      </c>
    </row>
    <row r="5298" spans="1:9" x14ac:dyDescent="0.3">
      <c r="A5298">
        <v>1128299</v>
      </c>
      <c r="B5298" s="16">
        <v>44368</v>
      </c>
      <c r="C5298" t="s">
        <v>19</v>
      </c>
      <c r="D5298">
        <v>350</v>
      </c>
      <c r="E5298">
        <v>122500</v>
      </c>
      <c r="F5298">
        <v>42875</v>
      </c>
      <c r="G5298" t="s">
        <v>27</v>
      </c>
      <c r="H5298" t="s">
        <v>104</v>
      </c>
      <c r="I5298" t="s">
        <v>105</v>
      </c>
    </row>
    <row r="5299" spans="1:9" x14ac:dyDescent="0.3">
      <c r="A5299">
        <v>1128299</v>
      </c>
      <c r="B5299" s="16">
        <v>44368</v>
      </c>
      <c r="C5299" t="s">
        <v>20</v>
      </c>
      <c r="D5299">
        <v>325</v>
      </c>
      <c r="E5299">
        <v>130000</v>
      </c>
      <c r="F5299">
        <v>52000</v>
      </c>
      <c r="G5299" t="s">
        <v>27</v>
      </c>
      <c r="H5299" t="s">
        <v>104</v>
      </c>
      <c r="I5299" t="s">
        <v>105</v>
      </c>
    </row>
    <row r="5300" spans="1:9" x14ac:dyDescent="0.3">
      <c r="A5300">
        <v>1185733</v>
      </c>
      <c r="B5300" s="16">
        <v>44368</v>
      </c>
      <c r="C5300" t="s">
        <v>19</v>
      </c>
      <c r="D5300">
        <v>425</v>
      </c>
      <c r="E5300">
        <v>148750</v>
      </c>
      <c r="F5300">
        <v>52062.5</v>
      </c>
      <c r="G5300" t="s">
        <v>27</v>
      </c>
      <c r="H5300" t="s">
        <v>102</v>
      </c>
      <c r="I5300" t="s">
        <v>103</v>
      </c>
    </row>
    <row r="5301" spans="1:9" x14ac:dyDescent="0.3">
      <c r="A5301">
        <v>1185733</v>
      </c>
      <c r="B5301" s="16">
        <v>44368</v>
      </c>
      <c r="C5301" t="s">
        <v>21</v>
      </c>
      <c r="D5301">
        <v>375</v>
      </c>
      <c r="E5301">
        <v>150000</v>
      </c>
      <c r="F5301">
        <v>60000</v>
      </c>
      <c r="G5301" t="s">
        <v>27</v>
      </c>
      <c r="H5301" t="s">
        <v>102</v>
      </c>
      <c r="I5301" t="s">
        <v>103</v>
      </c>
    </row>
    <row r="5302" spans="1:9" x14ac:dyDescent="0.3">
      <c r="A5302">
        <v>1185733</v>
      </c>
      <c r="B5302" s="16">
        <v>44368</v>
      </c>
      <c r="C5302" t="s">
        <v>20</v>
      </c>
      <c r="D5302">
        <v>400</v>
      </c>
      <c r="E5302">
        <v>160000</v>
      </c>
      <c r="F5302">
        <v>64000</v>
      </c>
      <c r="G5302" t="s">
        <v>27</v>
      </c>
      <c r="H5302" t="s">
        <v>102</v>
      </c>
      <c r="I5302" t="s">
        <v>103</v>
      </c>
    </row>
    <row r="5303" spans="1:9" x14ac:dyDescent="0.3">
      <c r="A5303">
        <v>1128299</v>
      </c>
      <c r="B5303" s="16">
        <v>44368</v>
      </c>
      <c r="C5303" t="s">
        <v>22</v>
      </c>
      <c r="D5303">
        <v>300</v>
      </c>
      <c r="E5303">
        <v>164999.99999999997</v>
      </c>
      <c r="F5303">
        <v>57749.999999999985</v>
      </c>
      <c r="G5303" t="s">
        <v>27</v>
      </c>
      <c r="H5303" t="s">
        <v>104</v>
      </c>
      <c r="I5303" t="s">
        <v>105</v>
      </c>
    </row>
    <row r="5304" spans="1:9" x14ac:dyDescent="0.3">
      <c r="A5304">
        <v>1185733</v>
      </c>
      <c r="B5304" s="16">
        <v>44368</v>
      </c>
      <c r="C5304" t="s">
        <v>22</v>
      </c>
      <c r="D5304">
        <v>375</v>
      </c>
      <c r="E5304">
        <v>206249.99999999997</v>
      </c>
      <c r="F5304">
        <v>72187.499999999985</v>
      </c>
      <c r="G5304" t="s">
        <v>27</v>
      </c>
      <c r="H5304" t="s">
        <v>102</v>
      </c>
      <c r="I5304" t="s">
        <v>103</v>
      </c>
    </row>
    <row r="5305" spans="1:9" x14ac:dyDescent="0.3">
      <c r="A5305">
        <v>1128299</v>
      </c>
      <c r="B5305" s="16">
        <v>44368</v>
      </c>
      <c r="C5305" t="s">
        <v>17</v>
      </c>
      <c r="D5305">
        <v>600</v>
      </c>
      <c r="E5305">
        <v>240000</v>
      </c>
      <c r="F5305">
        <v>96000</v>
      </c>
      <c r="G5305" t="s">
        <v>27</v>
      </c>
      <c r="H5305" t="s">
        <v>104</v>
      </c>
      <c r="I5305" t="s">
        <v>105</v>
      </c>
    </row>
    <row r="5306" spans="1:9" x14ac:dyDescent="0.3">
      <c r="A5306">
        <v>1185733</v>
      </c>
      <c r="B5306" s="16">
        <v>44368</v>
      </c>
      <c r="C5306" t="s">
        <v>17</v>
      </c>
      <c r="D5306">
        <v>675</v>
      </c>
      <c r="E5306">
        <v>270000</v>
      </c>
      <c r="F5306">
        <v>108000</v>
      </c>
      <c r="G5306" t="s">
        <v>27</v>
      </c>
      <c r="H5306" t="s">
        <v>102</v>
      </c>
      <c r="I5306" t="s">
        <v>103</v>
      </c>
    </row>
    <row r="5307" spans="1:9" x14ac:dyDescent="0.3">
      <c r="A5307">
        <v>1128299</v>
      </c>
      <c r="B5307" s="16">
        <v>44368</v>
      </c>
      <c r="C5307" t="s">
        <v>23</v>
      </c>
      <c r="D5307">
        <v>475</v>
      </c>
      <c r="E5307">
        <v>285000</v>
      </c>
      <c r="F5307">
        <v>114000</v>
      </c>
      <c r="G5307" t="s">
        <v>27</v>
      </c>
      <c r="H5307" t="s">
        <v>104</v>
      </c>
      <c r="I5307" t="s">
        <v>105</v>
      </c>
    </row>
    <row r="5308" spans="1:9" x14ac:dyDescent="0.3">
      <c r="A5308">
        <v>1185733</v>
      </c>
      <c r="B5308" s="16">
        <v>44368</v>
      </c>
      <c r="C5308" t="s">
        <v>23</v>
      </c>
      <c r="D5308">
        <v>550</v>
      </c>
      <c r="E5308">
        <v>330000</v>
      </c>
      <c r="F5308">
        <v>132000</v>
      </c>
      <c r="G5308" t="s">
        <v>27</v>
      </c>
      <c r="H5308" t="s">
        <v>102</v>
      </c>
      <c r="I5308" t="s">
        <v>103</v>
      </c>
    </row>
    <row r="5309" spans="1:9" x14ac:dyDescent="0.3">
      <c r="A5309">
        <v>1185732</v>
      </c>
      <c r="B5309" s="16">
        <v>44369</v>
      </c>
      <c r="C5309" t="s">
        <v>20</v>
      </c>
      <c r="D5309">
        <v>46</v>
      </c>
      <c r="E5309">
        <v>1242</v>
      </c>
      <c r="F5309">
        <v>558.9</v>
      </c>
      <c r="G5309" t="s">
        <v>36</v>
      </c>
      <c r="H5309" t="s">
        <v>57</v>
      </c>
      <c r="I5309" t="s">
        <v>58</v>
      </c>
    </row>
    <row r="5310" spans="1:9" x14ac:dyDescent="0.3">
      <c r="A5310">
        <v>1185731</v>
      </c>
      <c r="B5310" s="16">
        <v>44369</v>
      </c>
      <c r="C5310" t="s">
        <v>21</v>
      </c>
      <c r="D5310">
        <v>52</v>
      </c>
      <c r="E5310">
        <v>1508</v>
      </c>
      <c r="F5310">
        <v>829.40000000000009</v>
      </c>
      <c r="G5310" t="s">
        <v>48</v>
      </c>
      <c r="H5310" t="s">
        <v>98</v>
      </c>
      <c r="I5310" t="s">
        <v>99</v>
      </c>
    </row>
    <row r="5311" spans="1:9" x14ac:dyDescent="0.3">
      <c r="A5311">
        <v>1185732</v>
      </c>
      <c r="B5311" s="16">
        <v>44369</v>
      </c>
      <c r="C5311" t="s">
        <v>22</v>
      </c>
      <c r="D5311">
        <v>28</v>
      </c>
      <c r="E5311">
        <v>1512</v>
      </c>
      <c r="F5311">
        <v>710.64</v>
      </c>
      <c r="G5311" t="s">
        <v>36</v>
      </c>
      <c r="H5311" t="s">
        <v>37</v>
      </c>
      <c r="I5311" t="s">
        <v>38</v>
      </c>
    </row>
    <row r="5312" spans="1:9" x14ac:dyDescent="0.3">
      <c r="A5312">
        <v>1185731</v>
      </c>
      <c r="B5312" s="16">
        <v>44369</v>
      </c>
      <c r="C5312" t="s">
        <v>20</v>
      </c>
      <c r="D5312">
        <v>56</v>
      </c>
      <c r="E5312">
        <v>1568</v>
      </c>
      <c r="F5312">
        <v>862.40000000000009</v>
      </c>
      <c r="G5312" t="s">
        <v>48</v>
      </c>
      <c r="H5312" t="s">
        <v>98</v>
      </c>
      <c r="I5312" t="s">
        <v>99</v>
      </c>
    </row>
    <row r="5313" spans="1:9" x14ac:dyDescent="0.3">
      <c r="A5313">
        <v>1185732</v>
      </c>
      <c r="B5313" s="16">
        <v>44369</v>
      </c>
      <c r="C5313" t="s">
        <v>21</v>
      </c>
      <c r="D5313">
        <v>44</v>
      </c>
      <c r="E5313">
        <v>1628</v>
      </c>
      <c r="F5313">
        <v>814</v>
      </c>
      <c r="G5313" t="s">
        <v>15</v>
      </c>
      <c r="H5313" t="s">
        <v>119</v>
      </c>
      <c r="I5313" t="s">
        <v>120</v>
      </c>
    </row>
    <row r="5314" spans="1:9" x14ac:dyDescent="0.3">
      <c r="A5314">
        <v>1185732</v>
      </c>
      <c r="B5314" s="16">
        <v>44369</v>
      </c>
      <c r="C5314" t="s">
        <v>20</v>
      </c>
      <c r="D5314">
        <v>47</v>
      </c>
      <c r="E5314">
        <v>1739</v>
      </c>
      <c r="F5314">
        <v>869.5</v>
      </c>
      <c r="G5314" t="s">
        <v>15</v>
      </c>
      <c r="H5314" t="s">
        <v>119</v>
      </c>
      <c r="I5314" t="s">
        <v>120</v>
      </c>
    </row>
    <row r="5315" spans="1:9" x14ac:dyDescent="0.3">
      <c r="A5315">
        <v>1185732</v>
      </c>
      <c r="B5315" s="16">
        <v>44369</v>
      </c>
      <c r="C5315" t="s">
        <v>22</v>
      </c>
      <c r="D5315">
        <v>42</v>
      </c>
      <c r="E5315">
        <v>2058</v>
      </c>
      <c r="F5315">
        <v>905.52</v>
      </c>
      <c r="G5315" t="s">
        <v>15</v>
      </c>
      <c r="H5315" t="s">
        <v>119</v>
      </c>
      <c r="I5315" t="s">
        <v>120</v>
      </c>
    </row>
    <row r="5316" spans="1:9" x14ac:dyDescent="0.3">
      <c r="A5316">
        <v>1185731</v>
      </c>
      <c r="B5316" s="16">
        <v>44369</v>
      </c>
      <c r="C5316" t="s">
        <v>19</v>
      </c>
      <c r="D5316">
        <v>77</v>
      </c>
      <c r="E5316">
        <v>2541</v>
      </c>
      <c r="F5316">
        <v>1245.0899999999999</v>
      </c>
      <c r="G5316" t="s">
        <v>48</v>
      </c>
      <c r="H5316" t="s">
        <v>98</v>
      </c>
      <c r="I5316" t="s">
        <v>99</v>
      </c>
    </row>
    <row r="5317" spans="1:9" x14ac:dyDescent="0.3">
      <c r="A5317">
        <v>1185731</v>
      </c>
      <c r="B5317" s="16">
        <v>44369</v>
      </c>
      <c r="C5317" t="s">
        <v>22</v>
      </c>
      <c r="D5317">
        <v>54</v>
      </c>
      <c r="E5317">
        <v>2646</v>
      </c>
      <c r="F5317">
        <v>1296.54</v>
      </c>
      <c r="G5317" t="s">
        <v>48</v>
      </c>
      <c r="H5317" t="s">
        <v>98</v>
      </c>
      <c r="I5317" t="s">
        <v>99</v>
      </c>
    </row>
    <row r="5318" spans="1:9" x14ac:dyDescent="0.3">
      <c r="A5318">
        <v>1128299</v>
      </c>
      <c r="B5318" s="16">
        <v>44369</v>
      </c>
      <c r="C5318" t="s">
        <v>19</v>
      </c>
      <c r="D5318">
        <v>75</v>
      </c>
      <c r="E5318">
        <v>3075</v>
      </c>
      <c r="F5318">
        <v>1445.25</v>
      </c>
      <c r="G5318" t="s">
        <v>15</v>
      </c>
      <c r="H5318" t="s">
        <v>119</v>
      </c>
      <c r="I5318" t="s">
        <v>120</v>
      </c>
    </row>
    <row r="5319" spans="1:9" x14ac:dyDescent="0.3">
      <c r="A5319">
        <v>1185731</v>
      </c>
      <c r="B5319" s="16">
        <v>44369</v>
      </c>
      <c r="C5319" t="s">
        <v>20</v>
      </c>
      <c r="D5319">
        <v>81</v>
      </c>
      <c r="E5319">
        <v>4293</v>
      </c>
      <c r="F5319">
        <v>1545.48</v>
      </c>
      <c r="G5319" t="s">
        <v>31</v>
      </c>
      <c r="H5319" t="s">
        <v>64</v>
      </c>
      <c r="I5319" t="s">
        <v>65</v>
      </c>
    </row>
    <row r="5320" spans="1:9" x14ac:dyDescent="0.3">
      <c r="A5320">
        <v>1185732</v>
      </c>
      <c r="B5320" s="16">
        <v>44369</v>
      </c>
      <c r="C5320" t="s">
        <v>23</v>
      </c>
      <c r="D5320">
        <v>84</v>
      </c>
      <c r="E5320">
        <v>4452</v>
      </c>
      <c r="F5320">
        <v>2003.3999999999999</v>
      </c>
      <c r="G5320" t="s">
        <v>15</v>
      </c>
      <c r="H5320" t="s">
        <v>119</v>
      </c>
      <c r="I5320" t="s">
        <v>120</v>
      </c>
    </row>
    <row r="5321" spans="1:9" x14ac:dyDescent="0.3">
      <c r="A5321">
        <v>1185731</v>
      </c>
      <c r="B5321" s="16">
        <v>44369</v>
      </c>
      <c r="C5321" t="s">
        <v>21</v>
      </c>
      <c r="D5321">
        <v>90</v>
      </c>
      <c r="E5321">
        <v>4770</v>
      </c>
      <c r="F5321">
        <v>1717.2</v>
      </c>
      <c r="G5321" t="s">
        <v>31</v>
      </c>
      <c r="H5321" t="s">
        <v>64</v>
      </c>
      <c r="I5321" t="s">
        <v>65</v>
      </c>
    </row>
    <row r="5322" spans="1:9" x14ac:dyDescent="0.3">
      <c r="A5322">
        <v>1185731</v>
      </c>
      <c r="B5322" s="16">
        <v>44369</v>
      </c>
      <c r="C5322" t="s">
        <v>22</v>
      </c>
      <c r="D5322">
        <v>84</v>
      </c>
      <c r="E5322">
        <v>5040</v>
      </c>
      <c r="F5322">
        <v>1814.3999999999999</v>
      </c>
      <c r="G5322" t="s">
        <v>31</v>
      </c>
      <c r="H5322" t="s">
        <v>64</v>
      </c>
      <c r="I5322" t="s">
        <v>65</v>
      </c>
    </row>
    <row r="5323" spans="1:9" x14ac:dyDescent="0.3">
      <c r="A5323">
        <v>1185731</v>
      </c>
      <c r="B5323" s="16">
        <v>44369</v>
      </c>
      <c r="C5323" t="s">
        <v>17</v>
      </c>
      <c r="D5323">
        <v>142</v>
      </c>
      <c r="E5323">
        <v>5112</v>
      </c>
      <c r="F5323">
        <v>2556</v>
      </c>
      <c r="G5323" t="s">
        <v>48</v>
      </c>
      <c r="H5323" t="s">
        <v>98</v>
      </c>
      <c r="I5323" t="s">
        <v>99</v>
      </c>
    </row>
    <row r="5324" spans="1:9" x14ac:dyDescent="0.3">
      <c r="A5324">
        <v>1185731</v>
      </c>
      <c r="B5324" s="16">
        <v>44369</v>
      </c>
      <c r="C5324" t="s">
        <v>23</v>
      </c>
      <c r="D5324">
        <v>101</v>
      </c>
      <c r="E5324">
        <v>5252</v>
      </c>
      <c r="F5324">
        <v>2731.04</v>
      </c>
      <c r="G5324" t="s">
        <v>48</v>
      </c>
      <c r="H5324" t="s">
        <v>98</v>
      </c>
      <c r="I5324" t="s">
        <v>99</v>
      </c>
    </row>
    <row r="5325" spans="1:9" x14ac:dyDescent="0.3">
      <c r="A5325">
        <v>1128299</v>
      </c>
      <c r="B5325" s="16">
        <v>44369</v>
      </c>
      <c r="C5325" t="s">
        <v>17</v>
      </c>
      <c r="D5325">
        <v>125</v>
      </c>
      <c r="E5325">
        <v>5875</v>
      </c>
      <c r="F5325">
        <v>2937.5</v>
      </c>
      <c r="G5325" t="s">
        <v>15</v>
      </c>
      <c r="H5325" t="s">
        <v>119</v>
      </c>
      <c r="I5325" t="s">
        <v>120</v>
      </c>
    </row>
    <row r="5326" spans="1:9" x14ac:dyDescent="0.3">
      <c r="A5326">
        <v>1185731</v>
      </c>
      <c r="B5326" s="16">
        <v>44369</v>
      </c>
      <c r="C5326" t="s">
        <v>19</v>
      </c>
      <c r="D5326">
        <v>112</v>
      </c>
      <c r="E5326">
        <v>6160</v>
      </c>
      <c r="F5326">
        <v>3080</v>
      </c>
      <c r="G5326" t="s">
        <v>31</v>
      </c>
      <c r="H5326" t="s">
        <v>64</v>
      </c>
      <c r="I5326" t="s">
        <v>65</v>
      </c>
    </row>
    <row r="5327" spans="1:9" x14ac:dyDescent="0.3">
      <c r="A5327">
        <v>1185731</v>
      </c>
      <c r="B5327" s="16">
        <v>44369</v>
      </c>
      <c r="C5327" t="s">
        <v>23</v>
      </c>
      <c r="D5327">
        <v>126</v>
      </c>
      <c r="E5327">
        <v>8442</v>
      </c>
      <c r="F5327">
        <v>3545.64</v>
      </c>
      <c r="G5327" t="s">
        <v>31</v>
      </c>
      <c r="H5327" t="s">
        <v>64</v>
      </c>
      <c r="I5327" t="s">
        <v>65</v>
      </c>
    </row>
    <row r="5328" spans="1:9" x14ac:dyDescent="0.3">
      <c r="A5328">
        <v>1185731</v>
      </c>
      <c r="B5328" s="16">
        <v>44369</v>
      </c>
      <c r="C5328" t="s">
        <v>17</v>
      </c>
      <c r="D5328">
        <v>189</v>
      </c>
      <c r="E5328">
        <v>11151</v>
      </c>
      <c r="F5328">
        <v>5129.46</v>
      </c>
      <c r="G5328" t="s">
        <v>31</v>
      </c>
      <c r="H5328" t="s">
        <v>64</v>
      </c>
      <c r="I5328" t="s">
        <v>65</v>
      </c>
    </row>
    <row r="5329" spans="1:9" x14ac:dyDescent="0.3">
      <c r="A5329">
        <v>1185732</v>
      </c>
      <c r="B5329" s="16">
        <v>44369</v>
      </c>
      <c r="C5329" t="s">
        <v>20</v>
      </c>
      <c r="D5329">
        <v>175</v>
      </c>
      <c r="E5329">
        <v>52500.000000000007</v>
      </c>
      <c r="F5329">
        <v>18375</v>
      </c>
      <c r="G5329" t="s">
        <v>36</v>
      </c>
      <c r="H5329" t="s">
        <v>57</v>
      </c>
      <c r="I5329" t="s">
        <v>58</v>
      </c>
    </row>
    <row r="5330" spans="1:9" x14ac:dyDescent="0.3">
      <c r="A5330">
        <v>1185732</v>
      </c>
      <c r="B5330" s="16">
        <v>44369</v>
      </c>
      <c r="C5330" t="s">
        <v>22</v>
      </c>
      <c r="D5330">
        <v>100</v>
      </c>
      <c r="E5330">
        <v>60000</v>
      </c>
      <c r="F5330">
        <v>21000</v>
      </c>
      <c r="G5330" t="s">
        <v>36</v>
      </c>
      <c r="H5330" t="s">
        <v>37</v>
      </c>
      <c r="I5330" t="s">
        <v>38</v>
      </c>
    </row>
    <row r="5331" spans="1:9" x14ac:dyDescent="0.3">
      <c r="A5331">
        <v>1185732</v>
      </c>
      <c r="B5331" s="16">
        <v>44369</v>
      </c>
      <c r="C5331" t="s">
        <v>21</v>
      </c>
      <c r="D5331">
        <v>150</v>
      </c>
      <c r="E5331">
        <v>60000</v>
      </c>
      <c r="F5331">
        <v>21000</v>
      </c>
      <c r="G5331" t="s">
        <v>15</v>
      </c>
      <c r="H5331" t="s">
        <v>119</v>
      </c>
      <c r="I5331" t="s">
        <v>120</v>
      </c>
    </row>
    <row r="5332" spans="1:9" x14ac:dyDescent="0.3">
      <c r="A5332">
        <v>1185731</v>
      </c>
      <c r="B5332" s="16">
        <v>44369</v>
      </c>
      <c r="C5332" t="s">
        <v>21</v>
      </c>
      <c r="D5332">
        <v>200</v>
      </c>
      <c r="E5332">
        <v>60000.000000000007</v>
      </c>
      <c r="F5332">
        <v>24000.000000000004</v>
      </c>
      <c r="G5332" t="s">
        <v>48</v>
      </c>
      <c r="H5332" t="s">
        <v>98</v>
      </c>
      <c r="I5332" t="s">
        <v>99</v>
      </c>
    </row>
    <row r="5333" spans="1:9" x14ac:dyDescent="0.3">
      <c r="A5333">
        <v>1185731</v>
      </c>
      <c r="B5333" s="16">
        <v>44369</v>
      </c>
      <c r="C5333" t="s">
        <v>20</v>
      </c>
      <c r="D5333">
        <v>225</v>
      </c>
      <c r="E5333">
        <v>67500.000000000015</v>
      </c>
      <c r="F5333">
        <v>27000.000000000007</v>
      </c>
      <c r="G5333" t="s">
        <v>48</v>
      </c>
      <c r="H5333" t="s">
        <v>98</v>
      </c>
      <c r="I5333" t="s">
        <v>99</v>
      </c>
    </row>
    <row r="5334" spans="1:9" x14ac:dyDescent="0.3">
      <c r="A5334">
        <v>1185732</v>
      </c>
      <c r="B5334" s="16">
        <v>44369</v>
      </c>
      <c r="C5334" t="s">
        <v>20</v>
      </c>
      <c r="D5334">
        <v>175</v>
      </c>
      <c r="E5334">
        <v>70000</v>
      </c>
      <c r="F5334">
        <v>24500</v>
      </c>
      <c r="G5334" t="s">
        <v>15</v>
      </c>
      <c r="H5334" t="s">
        <v>119</v>
      </c>
      <c r="I5334" t="s">
        <v>120</v>
      </c>
    </row>
    <row r="5335" spans="1:9" x14ac:dyDescent="0.3">
      <c r="A5335">
        <v>1185732</v>
      </c>
      <c r="B5335" s="16">
        <v>44369</v>
      </c>
      <c r="C5335" t="s">
        <v>22</v>
      </c>
      <c r="D5335">
        <v>150</v>
      </c>
      <c r="E5335">
        <v>74999.999999999985</v>
      </c>
      <c r="F5335">
        <v>22499.999999999996</v>
      </c>
      <c r="G5335" t="s">
        <v>15</v>
      </c>
      <c r="H5335" t="s">
        <v>119</v>
      </c>
      <c r="I5335" t="s">
        <v>120</v>
      </c>
    </row>
    <row r="5336" spans="1:9" x14ac:dyDescent="0.3">
      <c r="A5336">
        <v>1185731</v>
      </c>
      <c r="B5336" s="16">
        <v>44369</v>
      </c>
      <c r="C5336" t="s">
        <v>19</v>
      </c>
      <c r="D5336">
        <v>275</v>
      </c>
      <c r="E5336">
        <v>96250.000000000015</v>
      </c>
      <c r="F5336">
        <v>33687.5</v>
      </c>
      <c r="G5336" t="s">
        <v>48</v>
      </c>
      <c r="H5336" t="s">
        <v>98</v>
      </c>
      <c r="I5336" t="s">
        <v>99</v>
      </c>
    </row>
    <row r="5337" spans="1:9" x14ac:dyDescent="0.3">
      <c r="A5337">
        <v>1185731</v>
      </c>
      <c r="B5337" s="16">
        <v>44369</v>
      </c>
      <c r="C5337" t="s">
        <v>22</v>
      </c>
      <c r="D5337">
        <v>200</v>
      </c>
      <c r="E5337">
        <v>100000</v>
      </c>
      <c r="F5337">
        <v>35000</v>
      </c>
      <c r="G5337" t="s">
        <v>48</v>
      </c>
      <c r="H5337" t="s">
        <v>98</v>
      </c>
      <c r="I5337" t="s">
        <v>99</v>
      </c>
    </row>
    <row r="5338" spans="1:9" x14ac:dyDescent="0.3">
      <c r="A5338">
        <v>1128299</v>
      </c>
      <c r="B5338" s="16">
        <v>44369</v>
      </c>
      <c r="C5338" t="s">
        <v>19</v>
      </c>
      <c r="D5338">
        <v>250</v>
      </c>
      <c r="E5338">
        <v>112500</v>
      </c>
      <c r="F5338">
        <v>39375</v>
      </c>
      <c r="G5338" t="s">
        <v>15</v>
      </c>
      <c r="H5338" t="s">
        <v>119</v>
      </c>
      <c r="I5338" t="s">
        <v>120</v>
      </c>
    </row>
    <row r="5339" spans="1:9" x14ac:dyDescent="0.3">
      <c r="A5339">
        <v>1185732</v>
      </c>
      <c r="B5339" s="16">
        <v>44369</v>
      </c>
      <c r="C5339" t="s">
        <v>23</v>
      </c>
      <c r="D5339">
        <v>300</v>
      </c>
      <c r="E5339">
        <v>164999.99999999997</v>
      </c>
      <c r="F5339">
        <v>49499.999999999993</v>
      </c>
      <c r="G5339" t="s">
        <v>15</v>
      </c>
      <c r="H5339" t="s">
        <v>119</v>
      </c>
      <c r="I5339" t="s">
        <v>120</v>
      </c>
    </row>
    <row r="5340" spans="1:9" x14ac:dyDescent="0.3">
      <c r="A5340">
        <v>1185731</v>
      </c>
      <c r="B5340" s="16">
        <v>44369</v>
      </c>
      <c r="C5340" t="s">
        <v>21</v>
      </c>
      <c r="D5340">
        <v>300</v>
      </c>
      <c r="E5340">
        <v>165000.00000000003</v>
      </c>
      <c r="F5340">
        <v>41250.000000000007</v>
      </c>
      <c r="G5340" t="s">
        <v>31</v>
      </c>
      <c r="H5340" t="s">
        <v>64</v>
      </c>
      <c r="I5340" t="s">
        <v>65</v>
      </c>
    </row>
    <row r="5341" spans="1:9" x14ac:dyDescent="0.3">
      <c r="A5341">
        <v>1185731</v>
      </c>
      <c r="B5341" s="16">
        <v>44369</v>
      </c>
      <c r="C5341" t="s">
        <v>20</v>
      </c>
      <c r="D5341">
        <v>325</v>
      </c>
      <c r="E5341">
        <v>178750.00000000003</v>
      </c>
      <c r="F5341">
        <v>44687.500000000007</v>
      </c>
      <c r="G5341" t="s">
        <v>31</v>
      </c>
      <c r="H5341" t="s">
        <v>64</v>
      </c>
      <c r="I5341" t="s">
        <v>65</v>
      </c>
    </row>
    <row r="5342" spans="1:9" x14ac:dyDescent="0.3">
      <c r="A5342">
        <v>1185731</v>
      </c>
      <c r="B5342" s="16">
        <v>44369</v>
      </c>
      <c r="C5342" t="s">
        <v>22</v>
      </c>
      <c r="D5342">
        <v>300</v>
      </c>
      <c r="E5342">
        <v>195000</v>
      </c>
      <c r="F5342">
        <v>48750</v>
      </c>
      <c r="G5342" t="s">
        <v>31</v>
      </c>
      <c r="H5342" t="s">
        <v>64</v>
      </c>
      <c r="I5342" t="s">
        <v>65</v>
      </c>
    </row>
    <row r="5343" spans="1:9" x14ac:dyDescent="0.3">
      <c r="A5343">
        <v>1185731</v>
      </c>
      <c r="B5343" s="16">
        <v>44369</v>
      </c>
      <c r="C5343" t="s">
        <v>23</v>
      </c>
      <c r="D5343">
        <v>375</v>
      </c>
      <c r="E5343">
        <v>206250.00000000003</v>
      </c>
      <c r="F5343">
        <v>82500.000000000015</v>
      </c>
      <c r="G5343" t="s">
        <v>48</v>
      </c>
      <c r="H5343" t="s">
        <v>98</v>
      </c>
      <c r="I5343" t="s">
        <v>99</v>
      </c>
    </row>
    <row r="5344" spans="1:9" x14ac:dyDescent="0.3">
      <c r="A5344">
        <v>1185731</v>
      </c>
      <c r="B5344" s="16">
        <v>44369</v>
      </c>
      <c r="C5344" t="s">
        <v>17</v>
      </c>
      <c r="D5344">
        <v>525</v>
      </c>
      <c r="E5344">
        <v>210000</v>
      </c>
      <c r="F5344">
        <v>84000</v>
      </c>
      <c r="G5344" t="s">
        <v>48</v>
      </c>
      <c r="H5344" t="s">
        <v>98</v>
      </c>
      <c r="I5344" t="s">
        <v>99</v>
      </c>
    </row>
    <row r="5345" spans="1:9" x14ac:dyDescent="0.3">
      <c r="A5345">
        <v>1185731</v>
      </c>
      <c r="B5345" s="16">
        <v>44369</v>
      </c>
      <c r="C5345" t="s">
        <v>19</v>
      </c>
      <c r="D5345">
        <v>400</v>
      </c>
      <c r="E5345">
        <v>240000.00000000003</v>
      </c>
      <c r="F5345">
        <v>84000.000000000015</v>
      </c>
      <c r="G5345" t="s">
        <v>31</v>
      </c>
      <c r="H5345" t="s">
        <v>64</v>
      </c>
      <c r="I5345" t="s">
        <v>65</v>
      </c>
    </row>
    <row r="5346" spans="1:9" x14ac:dyDescent="0.3">
      <c r="A5346">
        <v>1128299</v>
      </c>
      <c r="B5346" s="16">
        <v>44369</v>
      </c>
      <c r="C5346" t="s">
        <v>17</v>
      </c>
      <c r="D5346">
        <v>500</v>
      </c>
      <c r="E5346">
        <v>249999.99999999997</v>
      </c>
      <c r="F5346">
        <v>100000</v>
      </c>
      <c r="G5346" t="s">
        <v>15</v>
      </c>
      <c r="H5346" t="s">
        <v>119</v>
      </c>
      <c r="I5346" t="s">
        <v>120</v>
      </c>
    </row>
    <row r="5347" spans="1:9" x14ac:dyDescent="0.3">
      <c r="A5347">
        <v>1185731</v>
      </c>
      <c r="B5347" s="16">
        <v>44369</v>
      </c>
      <c r="C5347" t="s">
        <v>23</v>
      </c>
      <c r="D5347">
        <v>450</v>
      </c>
      <c r="E5347">
        <v>315000</v>
      </c>
      <c r="F5347">
        <v>94500</v>
      </c>
      <c r="G5347" t="s">
        <v>31</v>
      </c>
      <c r="H5347" t="s">
        <v>64</v>
      </c>
      <c r="I5347" t="s">
        <v>65</v>
      </c>
    </row>
    <row r="5348" spans="1:9" x14ac:dyDescent="0.3">
      <c r="A5348">
        <v>1185731</v>
      </c>
      <c r="B5348" s="16">
        <v>44369</v>
      </c>
      <c r="C5348" t="s">
        <v>17</v>
      </c>
      <c r="D5348">
        <v>650</v>
      </c>
      <c r="E5348">
        <v>422500</v>
      </c>
      <c r="F5348">
        <v>147875</v>
      </c>
      <c r="G5348" t="s">
        <v>31</v>
      </c>
      <c r="H5348" t="s">
        <v>64</v>
      </c>
      <c r="I5348" t="s">
        <v>65</v>
      </c>
    </row>
    <row r="5349" spans="1:9" x14ac:dyDescent="0.3">
      <c r="A5349">
        <v>1185732</v>
      </c>
      <c r="B5349" s="16">
        <v>44370</v>
      </c>
      <c r="C5349" t="s">
        <v>21</v>
      </c>
      <c r="D5349">
        <v>39</v>
      </c>
      <c r="E5349">
        <v>1053</v>
      </c>
      <c r="F5349">
        <v>568.62</v>
      </c>
      <c r="G5349" t="s">
        <v>36</v>
      </c>
      <c r="H5349" t="s">
        <v>57</v>
      </c>
      <c r="I5349" t="s">
        <v>58</v>
      </c>
    </row>
    <row r="5350" spans="1:9" x14ac:dyDescent="0.3">
      <c r="A5350">
        <v>1185732</v>
      </c>
      <c r="B5350" s="16">
        <v>44370</v>
      </c>
      <c r="C5350" t="s">
        <v>22</v>
      </c>
      <c r="D5350">
        <v>72</v>
      </c>
      <c r="E5350">
        <v>3096</v>
      </c>
      <c r="F5350">
        <v>1052.6399999999999</v>
      </c>
      <c r="G5350" t="s">
        <v>31</v>
      </c>
      <c r="H5350" t="s">
        <v>86</v>
      </c>
      <c r="I5350" t="s">
        <v>87</v>
      </c>
    </row>
    <row r="5351" spans="1:9" x14ac:dyDescent="0.3">
      <c r="A5351">
        <v>1185732</v>
      </c>
      <c r="B5351" s="16">
        <v>44370</v>
      </c>
      <c r="C5351" t="s">
        <v>23</v>
      </c>
      <c r="D5351">
        <v>65</v>
      </c>
      <c r="E5351">
        <v>3185</v>
      </c>
      <c r="F5351">
        <v>1911</v>
      </c>
      <c r="G5351" t="s">
        <v>36</v>
      </c>
      <c r="H5351" t="s">
        <v>37</v>
      </c>
      <c r="I5351" t="s">
        <v>38</v>
      </c>
    </row>
    <row r="5352" spans="1:9" x14ac:dyDescent="0.3">
      <c r="A5352">
        <v>1185732</v>
      </c>
      <c r="B5352" s="16">
        <v>44370</v>
      </c>
      <c r="C5352" t="s">
        <v>22</v>
      </c>
      <c r="D5352">
        <v>68</v>
      </c>
      <c r="E5352">
        <v>3468</v>
      </c>
      <c r="F5352">
        <v>1456.56</v>
      </c>
      <c r="G5352" t="s">
        <v>31</v>
      </c>
      <c r="H5352" t="s">
        <v>86</v>
      </c>
      <c r="I5352" t="s">
        <v>87</v>
      </c>
    </row>
    <row r="5353" spans="1:9" x14ac:dyDescent="0.3">
      <c r="A5353">
        <v>1185732</v>
      </c>
      <c r="B5353" s="16">
        <v>44370</v>
      </c>
      <c r="C5353" t="s">
        <v>21</v>
      </c>
      <c r="D5353">
        <v>105</v>
      </c>
      <c r="E5353">
        <v>3990</v>
      </c>
      <c r="F5353">
        <v>1595.9999999999998</v>
      </c>
      <c r="G5353" t="s">
        <v>31</v>
      </c>
      <c r="H5353" t="s">
        <v>86</v>
      </c>
      <c r="I5353" t="s">
        <v>87</v>
      </c>
    </row>
    <row r="5354" spans="1:9" x14ac:dyDescent="0.3">
      <c r="A5354">
        <v>1185732</v>
      </c>
      <c r="B5354" s="16">
        <v>44370</v>
      </c>
      <c r="C5354" t="s">
        <v>21</v>
      </c>
      <c r="D5354">
        <v>95</v>
      </c>
      <c r="E5354">
        <v>4370</v>
      </c>
      <c r="F5354">
        <v>2185</v>
      </c>
      <c r="G5354" t="s">
        <v>31</v>
      </c>
      <c r="H5354" t="s">
        <v>86</v>
      </c>
      <c r="I5354" t="s">
        <v>87</v>
      </c>
    </row>
    <row r="5355" spans="1:9" x14ac:dyDescent="0.3">
      <c r="A5355">
        <v>1185732</v>
      </c>
      <c r="B5355" s="16">
        <v>44370</v>
      </c>
      <c r="C5355" t="s">
        <v>19</v>
      </c>
      <c r="D5355">
        <v>143</v>
      </c>
      <c r="E5355">
        <v>5148</v>
      </c>
      <c r="F5355">
        <v>2162.1600000000003</v>
      </c>
      <c r="G5355" t="s">
        <v>31</v>
      </c>
      <c r="H5355" t="s">
        <v>86</v>
      </c>
      <c r="I5355" t="s">
        <v>87</v>
      </c>
    </row>
    <row r="5356" spans="1:9" x14ac:dyDescent="0.3">
      <c r="A5356">
        <v>1185732</v>
      </c>
      <c r="B5356" s="16">
        <v>44370</v>
      </c>
      <c r="C5356" t="s">
        <v>20</v>
      </c>
      <c r="D5356">
        <v>147</v>
      </c>
      <c r="E5356">
        <v>6027</v>
      </c>
      <c r="F5356">
        <v>2290.2600000000002</v>
      </c>
      <c r="G5356" t="s">
        <v>31</v>
      </c>
      <c r="H5356" t="s">
        <v>86</v>
      </c>
      <c r="I5356" t="s">
        <v>87</v>
      </c>
    </row>
    <row r="5357" spans="1:9" x14ac:dyDescent="0.3">
      <c r="A5357">
        <v>1185732</v>
      </c>
      <c r="B5357" s="16">
        <v>44370</v>
      </c>
      <c r="C5357" t="s">
        <v>19</v>
      </c>
      <c r="D5357">
        <v>138</v>
      </c>
      <c r="E5357">
        <v>7038</v>
      </c>
      <c r="F5357">
        <v>3659.76</v>
      </c>
      <c r="G5357" t="s">
        <v>31</v>
      </c>
      <c r="H5357" t="s">
        <v>86</v>
      </c>
      <c r="I5357" t="s">
        <v>87</v>
      </c>
    </row>
    <row r="5358" spans="1:9" x14ac:dyDescent="0.3">
      <c r="A5358">
        <v>1185732</v>
      </c>
      <c r="B5358" s="16">
        <v>44370</v>
      </c>
      <c r="C5358" t="s">
        <v>20</v>
      </c>
      <c r="D5358">
        <v>138</v>
      </c>
      <c r="E5358">
        <v>7038</v>
      </c>
      <c r="F5358">
        <v>3167.1</v>
      </c>
      <c r="G5358" t="s">
        <v>31</v>
      </c>
      <c r="H5358" t="s">
        <v>86</v>
      </c>
      <c r="I5358" t="s">
        <v>87</v>
      </c>
    </row>
    <row r="5359" spans="1:9" x14ac:dyDescent="0.3">
      <c r="A5359">
        <v>1185732</v>
      </c>
      <c r="B5359" s="16">
        <v>44370</v>
      </c>
      <c r="C5359" t="s">
        <v>17</v>
      </c>
      <c r="D5359">
        <v>194</v>
      </c>
      <c r="E5359">
        <v>7178</v>
      </c>
      <c r="F5359">
        <v>2799.4199999999996</v>
      </c>
      <c r="G5359" t="s">
        <v>31</v>
      </c>
      <c r="H5359" t="s">
        <v>86</v>
      </c>
      <c r="I5359" t="s">
        <v>87</v>
      </c>
    </row>
    <row r="5360" spans="1:9" x14ac:dyDescent="0.3">
      <c r="A5360">
        <v>1185732</v>
      </c>
      <c r="B5360" s="16">
        <v>44370</v>
      </c>
      <c r="C5360" t="s">
        <v>23</v>
      </c>
      <c r="D5360">
        <v>158</v>
      </c>
      <c r="E5360">
        <v>7268</v>
      </c>
      <c r="F5360">
        <v>2253.08</v>
      </c>
      <c r="G5360" t="s">
        <v>31</v>
      </c>
      <c r="H5360" t="s">
        <v>86</v>
      </c>
      <c r="I5360" t="s">
        <v>87</v>
      </c>
    </row>
    <row r="5361" spans="1:9" x14ac:dyDescent="0.3">
      <c r="A5361">
        <v>1185732</v>
      </c>
      <c r="B5361" s="16">
        <v>44370</v>
      </c>
      <c r="C5361" t="s">
        <v>17</v>
      </c>
      <c r="D5361">
        <v>156</v>
      </c>
      <c r="E5361">
        <v>7488</v>
      </c>
      <c r="F5361">
        <v>3669.12</v>
      </c>
      <c r="G5361" t="s">
        <v>31</v>
      </c>
      <c r="H5361" t="s">
        <v>86</v>
      </c>
      <c r="I5361" t="s">
        <v>87</v>
      </c>
    </row>
    <row r="5362" spans="1:9" x14ac:dyDescent="0.3">
      <c r="A5362">
        <v>1185732</v>
      </c>
      <c r="B5362" s="16">
        <v>44370</v>
      </c>
      <c r="C5362" t="s">
        <v>23</v>
      </c>
      <c r="D5362">
        <v>131</v>
      </c>
      <c r="E5362">
        <v>9039</v>
      </c>
      <c r="F5362">
        <v>3525.21</v>
      </c>
      <c r="G5362" t="s">
        <v>31</v>
      </c>
      <c r="H5362" t="s">
        <v>86</v>
      </c>
      <c r="I5362" t="s">
        <v>87</v>
      </c>
    </row>
    <row r="5363" spans="1:9" x14ac:dyDescent="0.3">
      <c r="A5363">
        <v>1185732</v>
      </c>
      <c r="B5363" s="16">
        <v>44370</v>
      </c>
      <c r="C5363" t="s">
        <v>21</v>
      </c>
      <c r="D5363">
        <v>150</v>
      </c>
      <c r="E5363">
        <v>45000.000000000007</v>
      </c>
      <c r="F5363">
        <v>18000.000000000004</v>
      </c>
      <c r="G5363" t="s">
        <v>36</v>
      </c>
      <c r="H5363" t="s">
        <v>57</v>
      </c>
      <c r="I5363" t="s">
        <v>58</v>
      </c>
    </row>
    <row r="5364" spans="1:9" x14ac:dyDescent="0.3">
      <c r="A5364">
        <v>1185732</v>
      </c>
      <c r="B5364" s="16">
        <v>44370</v>
      </c>
      <c r="C5364" t="s">
        <v>23</v>
      </c>
      <c r="D5364">
        <v>225</v>
      </c>
      <c r="E5364">
        <v>112500</v>
      </c>
      <c r="F5364">
        <v>56250</v>
      </c>
      <c r="G5364" t="s">
        <v>36</v>
      </c>
      <c r="H5364" t="s">
        <v>37</v>
      </c>
      <c r="I5364" t="s">
        <v>38</v>
      </c>
    </row>
    <row r="5365" spans="1:9" x14ac:dyDescent="0.3">
      <c r="A5365">
        <v>1185732</v>
      </c>
      <c r="B5365" s="16">
        <v>44370</v>
      </c>
      <c r="C5365" t="s">
        <v>22</v>
      </c>
      <c r="D5365">
        <v>225</v>
      </c>
      <c r="E5365">
        <v>123750.00000000001</v>
      </c>
      <c r="F5365">
        <v>37125</v>
      </c>
      <c r="G5365" t="s">
        <v>31</v>
      </c>
      <c r="H5365" t="s">
        <v>86</v>
      </c>
      <c r="I5365" t="s">
        <v>87</v>
      </c>
    </row>
    <row r="5366" spans="1:9" x14ac:dyDescent="0.3">
      <c r="A5366">
        <v>1185732</v>
      </c>
      <c r="B5366" s="16">
        <v>44370</v>
      </c>
      <c r="C5366" t="s">
        <v>21</v>
      </c>
      <c r="D5366">
        <v>350</v>
      </c>
      <c r="E5366">
        <v>175000</v>
      </c>
      <c r="F5366">
        <v>61249.999999999993</v>
      </c>
      <c r="G5366" t="s">
        <v>31</v>
      </c>
      <c r="H5366" t="s">
        <v>86</v>
      </c>
      <c r="I5366" t="s">
        <v>87</v>
      </c>
    </row>
    <row r="5367" spans="1:9" x14ac:dyDescent="0.3">
      <c r="A5367">
        <v>1185732</v>
      </c>
      <c r="B5367" s="16">
        <v>44370</v>
      </c>
      <c r="C5367" t="s">
        <v>19</v>
      </c>
      <c r="D5367">
        <v>475</v>
      </c>
      <c r="E5367">
        <v>261250.00000000003</v>
      </c>
      <c r="F5367">
        <v>104500.00000000001</v>
      </c>
      <c r="G5367" t="s">
        <v>31</v>
      </c>
      <c r="H5367" t="s">
        <v>86</v>
      </c>
      <c r="I5367" t="s">
        <v>87</v>
      </c>
    </row>
    <row r="5368" spans="1:9" x14ac:dyDescent="0.3">
      <c r="A5368">
        <v>1185732</v>
      </c>
      <c r="B5368" s="16">
        <v>44370</v>
      </c>
      <c r="C5368" t="s">
        <v>20</v>
      </c>
      <c r="D5368">
        <v>475</v>
      </c>
      <c r="E5368">
        <v>261250.00000000003</v>
      </c>
      <c r="F5368">
        <v>91437.5</v>
      </c>
      <c r="G5368" t="s">
        <v>31</v>
      </c>
      <c r="H5368" t="s">
        <v>86</v>
      </c>
      <c r="I5368" t="s">
        <v>87</v>
      </c>
    </row>
    <row r="5369" spans="1:9" x14ac:dyDescent="0.3">
      <c r="A5369">
        <v>1185732</v>
      </c>
      <c r="B5369" s="16">
        <v>44370</v>
      </c>
      <c r="C5369" t="s">
        <v>17</v>
      </c>
      <c r="D5369">
        <v>625</v>
      </c>
      <c r="E5369">
        <v>312500</v>
      </c>
      <c r="F5369">
        <v>109375</v>
      </c>
      <c r="G5369" t="s">
        <v>31</v>
      </c>
      <c r="H5369" t="s">
        <v>86</v>
      </c>
      <c r="I5369" t="s">
        <v>87</v>
      </c>
    </row>
    <row r="5370" spans="1:9" x14ac:dyDescent="0.3">
      <c r="A5370">
        <v>1185732</v>
      </c>
      <c r="B5370" s="16">
        <v>44370</v>
      </c>
      <c r="C5370" t="s">
        <v>23</v>
      </c>
      <c r="D5370">
        <v>525</v>
      </c>
      <c r="E5370">
        <v>367500</v>
      </c>
      <c r="F5370">
        <v>91875</v>
      </c>
      <c r="G5370" t="s">
        <v>31</v>
      </c>
      <c r="H5370" t="s">
        <v>86</v>
      </c>
      <c r="I5370" t="s">
        <v>87</v>
      </c>
    </row>
    <row r="5371" spans="1:9" x14ac:dyDescent="0.3">
      <c r="A5371">
        <v>1185732</v>
      </c>
      <c r="B5371" s="16">
        <v>44371</v>
      </c>
      <c r="C5371" t="s">
        <v>22</v>
      </c>
      <c r="D5371">
        <v>42</v>
      </c>
      <c r="E5371">
        <v>1764</v>
      </c>
      <c r="F5371">
        <v>882</v>
      </c>
      <c r="G5371" t="s">
        <v>36</v>
      </c>
      <c r="H5371" t="s">
        <v>57</v>
      </c>
      <c r="I5371" t="s">
        <v>58</v>
      </c>
    </row>
    <row r="5372" spans="1:9" x14ac:dyDescent="0.3">
      <c r="A5372">
        <v>1185732</v>
      </c>
      <c r="B5372" s="16">
        <v>44371</v>
      </c>
      <c r="C5372" t="s">
        <v>17</v>
      </c>
      <c r="D5372">
        <v>134</v>
      </c>
      <c r="E5372">
        <v>7772</v>
      </c>
      <c r="F5372">
        <v>4196.88</v>
      </c>
      <c r="G5372" t="s">
        <v>36</v>
      </c>
      <c r="H5372" t="s">
        <v>37</v>
      </c>
      <c r="I5372" t="s">
        <v>38</v>
      </c>
    </row>
    <row r="5373" spans="1:9" x14ac:dyDescent="0.3">
      <c r="A5373">
        <v>1185732</v>
      </c>
      <c r="B5373" s="16">
        <v>44371</v>
      </c>
      <c r="C5373" t="s">
        <v>22</v>
      </c>
      <c r="D5373">
        <v>104</v>
      </c>
      <c r="E5373">
        <v>8424</v>
      </c>
      <c r="F5373">
        <v>4296.24</v>
      </c>
      <c r="G5373" t="s">
        <v>48</v>
      </c>
      <c r="H5373" t="s">
        <v>72</v>
      </c>
      <c r="I5373" t="s">
        <v>73</v>
      </c>
    </row>
    <row r="5374" spans="1:9" x14ac:dyDescent="0.3">
      <c r="A5374">
        <v>1185732</v>
      </c>
      <c r="B5374" s="16">
        <v>44371</v>
      </c>
      <c r="C5374" t="s">
        <v>17</v>
      </c>
      <c r="D5374">
        <v>233</v>
      </c>
      <c r="E5374">
        <v>8621</v>
      </c>
      <c r="F5374">
        <v>3189.77</v>
      </c>
      <c r="G5374" t="s">
        <v>48</v>
      </c>
      <c r="H5374" t="s">
        <v>72</v>
      </c>
      <c r="I5374" t="s">
        <v>73</v>
      </c>
    </row>
    <row r="5375" spans="1:9" x14ac:dyDescent="0.3">
      <c r="A5375">
        <v>1185732</v>
      </c>
      <c r="B5375" s="16">
        <v>44371</v>
      </c>
      <c r="C5375" t="s">
        <v>22</v>
      </c>
      <c r="D5375">
        <v>128</v>
      </c>
      <c r="E5375">
        <v>8704</v>
      </c>
      <c r="F5375">
        <v>4003.84</v>
      </c>
      <c r="G5375" t="s">
        <v>48</v>
      </c>
      <c r="H5375" t="s">
        <v>72</v>
      </c>
      <c r="I5375" t="s">
        <v>73</v>
      </c>
    </row>
    <row r="5376" spans="1:9" x14ac:dyDescent="0.3">
      <c r="A5376">
        <v>1128299</v>
      </c>
      <c r="B5376" s="16">
        <v>44371</v>
      </c>
      <c r="C5376" t="s">
        <v>22</v>
      </c>
      <c r="D5376">
        <v>108</v>
      </c>
      <c r="E5376">
        <v>9288</v>
      </c>
      <c r="F5376">
        <v>4922.6400000000003</v>
      </c>
      <c r="G5376" t="s">
        <v>31</v>
      </c>
      <c r="H5376" t="s">
        <v>80</v>
      </c>
      <c r="I5376" t="s">
        <v>63</v>
      </c>
    </row>
    <row r="5377" spans="1:9" x14ac:dyDescent="0.3">
      <c r="A5377">
        <v>1128299</v>
      </c>
      <c r="B5377" s="16">
        <v>44371</v>
      </c>
      <c r="C5377" t="s">
        <v>22</v>
      </c>
      <c r="D5377">
        <v>140</v>
      </c>
      <c r="E5377">
        <v>9380</v>
      </c>
      <c r="F5377">
        <v>4314.8</v>
      </c>
      <c r="G5377" t="s">
        <v>31</v>
      </c>
      <c r="H5377" t="s">
        <v>80</v>
      </c>
      <c r="I5377" t="s">
        <v>63</v>
      </c>
    </row>
    <row r="5378" spans="1:9" x14ac:dyDescent="0.3">
      <c r="A5378">
        <v>1128299</v>
      </c>
      <c r="B5378" s="16">
        <v>44371</v>
      </c>
      <c r="C5378" t="s">
        <v>19</v>
      </c>
      <c r="D5378">
        <v>202</v>
      </c>
      <c r="E5378">
        <v>9494</v>
      </c>
      <c r="F5378">
        <v>3892.54</v>
      </c>
      <c r="G5378" t="s">
        <v>31</v>
      </c>
      <c r="H5378" t="s">
        <v>80</v>
      </c>
      <c r="I5378" t="s">
        <v>63</v>
      </c>
    </row>
    <row r="5379" spans="1:9" x14ac:dyDescent="0.3">
      <c r="A5379">
        <v>1185732</v>
      </c>
      <c r="B5379" s="16">
        <v>44371</v>
      </c>
      <c r="C5379" t="s">
        <v>19</v>
      </c>
      <c r="D5379">
        <v>221</v>
      </c>
      <c r="E5379">
        <v>9945</v>
      </c>
      <c r="F5379">
        <v>4077.45</v>
      </c>
      <c r="G5379" t="s">
        <v>48</v>
      </c>
      <c r="H5379" t="s">
        <v>72</v>
      </c>
      <c r="I5379" t="s">
        <v>73</v>
      </c>
    </row>
    <row r="5380" spans="1:9" x14ac:dyDescent="0.3">
      <c r="A5380">
        <v>1185732</v>
      </c>
      <c r="B5380" s="16">
        <v>44371</v>
      </c>
      <c r="C5380" t="s">
        <v>21</v>
      </c>
      <c r="D5380">
        <v>142</v>
      </c>
      <c r="E5380">
        <v>10224</v>
      </c>
      <c r="F5380">
        <v>5009.76</v>
      </c>
      <c r="G5380" t="s">
        <v>48</v>
      </c>
      <c r="H5380" t="s">
        <v>72</v>
      </c>
      <c r="I5380" t="s">
        <v>73</v>
      </c>
    </row>
    <row r="5381" spans="1:9" x14ac:dyDescent="0.3">
      <c r="A5381">
        <v>1128299</v>
      </c>
      <c r="B5381" s="16">
        <v>44371</v>
      </c>
      <c r="C5381" t="s">
        <v>17</v>
      </c>
      <c r="D5381">
        <v>240</v>
      </c>
      <c r="E5381">
        <v>10320</v>
      </c>
      <c r="F5381">
        <v>3921.6</v>
      </c>
      <c r="G5381" t="s">
        <v>31</v>
      </c>
      <c r="H5381" t="s">
        <v>80</v>
      </c>
      <c r="I5381" t="s">
        <v>63</v>
      </c>
    </row>
    <row r="5382" spans="1:9" x14ac:dyDescent="0.3">
      <c r="A5382">
        <v>1128299</v>
      </c>
      <c r="B5382" s="16">
        <v>44371</v>
      </c>
      <c r="C5382" t="s">
        <v>19</v>
      </c>
      <c r="D5382">
        <v>169</v>
      </c>
      <c r="E5382">
        <v>10478</v>
      </c>
      <c r="F5382">
        <v>5134.22</v>
      </c>
      <c r="G5382" t="s">
        <v>31</v>
      </c>
      <c r="H5382" t="s">
        <v>80</v>
      </c>
      <c r="I5382" t="s">
        <v>63</v>
      </c>
    </row>
    <row r="5383" spans="1:9" x14ac:dyDescent="0.3">
      <c r="A5383">
        <v>1185732</v>
      </c>
      <c r="B5383" s="16">
        <v>44371</v>
      </c>
      <c r="C5383" t="s">
        <v>19</v>
      </c>
      <c r="D5383">
        <v>176</v>
      </c>
      <c r="E5383">
        <v>10912</v>
      </c>
      <c r="F5383">
        <v>5019.5199999999995</v>
      </c>
      <c r="G5383" t="s">
        <v>48</v>
      </c>
      <c r="H5383" t="s">
        <v>72</v>
      </c>
      <c r="I5383" t="s">
        <v>73</v>
      </c>
    </row>
    <row r="5384" spans="1:9" x14ac:dyDescent="0.3">
      <c r="A5384">
        <v>1128299</v>
      </c>
      <c r="B5384" s="16">
        <v>44371</v>
      </c>
      <c r="C5384" t="s">
        <v>20</v>
      </c>
      <c r="D5384">
        <v>208</v>
      </c>
      <c r="E5384">
        <v>11024</v>
      </c>
      <c r="F5384">
        <v>4299.3599999999997</v>
      </c>
      <c r="G5384" t="s">
        <v>31</v>
      </c>
      <c r="H5384" t="s">
        <v>80</v>
      </c>
      <c r="I5384" t="s">
        <v>63</v>
      </c>
    </row>
    <row r="5385" spans="1:9" x14ac:dyDescent="0.3">
      <c r="A5385">
        <v>1128299</v>
      </c>
      <c r="B5385" s="16">
        <v>44371</v>
      </c>
      <c r="C5385" t="s">
        <v>21</v>
      </c>
      <c r="D5385">
        <v>179</v>
      </c>
      <c r="E5385">
        <v>11098</v>
      </c>
      <c r="F5385">
        <v>4550.1799999999994</v>
      </c>
      <c r="G5385" t="s">
        <v>31</v>
      </c>
      <c r="H5385" t="s">
        <v>80</v>
      </c>
      <c r="I5385" t="s">
        <v>63</v>
      </c>
    </row>
    <row r="5386" spans="1:9" x14ac:dyDescent="0.3">
      <c r="A5386">
        <v>1185732</v>
      </c>
      <c r="B5386" s="16">
        <v>44371</v>
      </c>
      <c r="C5386" t="s">
        <v>21</v>
      </c>
      <c r="D5386">
        <v>184</v>
      </c>
      <c r="E5386">
        <v>11224</v>
      </c>
      <c r="F5386">
        <v>4601.84</v>
      </c>
      <c r="G5386" t="s">
        <v>48</v>
      </c>
      <c r="H5386" t="s">
        <v>72</v>
      </c>
      <c r="I5386" t="s">
        <v>73</v>
      </c>
    </row>
    <row r="5387" spans="1:9" x14ac:dyDescent="0.3">
      <c r="A5387">
        <v>1128299</v>
      </c>
      <c r="B5387" s="16">
        <v>44371</v>
      </c>
      <c r="C5387" t="s">
        <v>17</v>
      </c>
      <c r="D5387">
        <v>225</v>
      </c>
      <c r="E5387">
        <v>11475</v>
      </c>
      <c r="F5387">
        <v>5622.75</v>
      </c>
      <c r="G5387" t="s">
        <v>31</v>
      </c>
      <c r="H5387" t="s">
        <v>80</v>
      </c>
      <c r="I5387" t="s">
        <v>63</v>
      </c>
    </row>
    <row r="5388" spans="1:9" x14ac:dyDescent="0.3">
      <c r="A5388">
        <v>1128299</v>
      </c>
      <c r="B5388" s="16">
        <v>44371</v>
      </c>
      <c r="C5388" t="s">
        <v>21</v>
      </c>
      <c r="D5388">
        <v>158</v>
      </c>
      <c r="E5388">
        <v>11692</v>
      </c>
      <c r="F5388">
        <v>5846</v>
      </c>
      <c r="G5388" t="s">
        <v>31</v>
      </c>
      <c r="H5388" t="s">
        <v>80</v>
      </c>
      <c r="I5388" t="s">
        <v>63</v>
      </c>
    </row>
    <row r="5389" spans="1:9" x14ac:dyDescent="0.3">
      <c r="A5389">
        <v>1185732</v>
      </c>
      <c r="B5389" s="16">
        <v>44371</v>
      </c>
      <c r="C5389" t="s">
        <v>20</v>
      </c>
      <c r="D5389">
        <v>208</v>
      </c>
      <c r="E5389">
        <v>12064</v>
      </c>
      <c r="F5389">
        <v>4463.68</v>
      </c>
      <c r="G5389" t="s">
        <v>48</v>
      </c>
      <c r="H5389" t="s">
        <v>72</v>
      </c>
      <c r="I5389" t="s">
        <v>73</v>
      </c>
    </row>
    <row r="5390" spans="1:9" x14ac:dyDescent="0.3">
      <c r="A5390">
        <v>1185732</v>
      </c>
      <c r="B5390" s="16">
        <v>44371</v>
      </c>
      <c r="C5390" t="s">
        <v>17</v>
      </c>
      <c r="D5390">
        <v>233</v>
      </c>
      <c r="E5390">
        <v>12349</v>
      </c>
      <c r="F5390">
        <v>5804.03</v>
      </c>
      <c r="G5390" t="s">
        <v>48</v>
      </c>
      <c r="H5390" t="s">
        <v>72</v>
      </c>
      <c r="I5390" t="s">
        <v>73</v>
      </c>
    </row>
    <row r="5391" spans="1:9" x14ac:dyDescent="0.3">
      <c r="A5391">
        <v>1185732</v>
      </c>
      <c r="B5391" s="16">
        <v>44371</v>
      </c>
      <c r="C5391" t="s">
        <v>20</v>
      </c>
      <c r="D5391">
        <v>195</v>
      </c>
      <c r="E5391">
        <v>14235</v>
      </c>
      <c r="F5391">
        <v>6832.8</v>
      </c>
      <c r="G5391" t="s">
        <v>48</v>
      </c>
      <c r="H5391" t="s">
        <v>72</v>
      </c>
      <c r="I5391" t="s">
        <v>73</v>
      </c>
    </row>
    <row r="5392" spans="1:9" x14ac:dyDescent="0.3">
      <c r="A5392">
        <v>1128299</v>
      </c>
      <c r="B5392" s="16">
        <v>44371</v>
      </c>
      <c r="C5392" t="s">
        <v>20</v>
      </c>
      <c r="D5392">
        <v>189</v>
      </c>
      <c r="E5392">
        <v>14742</v>
      </c>
      <c r="F5392">
        <v>6781.32</v>
      </c>
      <c r="G5392" t="s">
        <v>31</v>
      </c>
      <c r="H5392" t="s">
        <v>80</v>
      </c>
      <c r="I5392" t="s">
        <v>63</v>
      </c>
    </row>
    <row r="5393" spans="1:9" x14ac:dyDescent="0.3">
      <c r="A5393">
        <v>1128299</v>
      </c>
      <c r="B5393" s="16">
        <v>44371</v>
      </c>
      <c r="C5393" t="s">
        <v>23</v>
      </c>
      <c r="D5393">
        <v>231</v>
      </c>
      <c r="E5393">
        <v>17094</v>
      </c>
      <c r="F5393">
        <v>5641.0199999999995</v>
      </c>
      <c r="G5393" t="s">
        <v>31</v>
      </c>
      <c r="H5393" t="s">
        <v>80</v>
      </c>
      <c r="I5393" t="s">
        <v>63</v>
      </c>
    </row>
    <row r="5394" spans="1:9" x14ac:dyDescent="0.3">
      <c r="A5394">
        <v>1185732</v>
      </c>
      <c r="B5394" s="16">
        <v>44371</v>
      </c>
      <c r="C5394" t="s">
        <v>23</v>
      </c>
      <c r="D5394">
        <v>182</v>
      </c>
      <c r="E5394">
        <v>17472</v>
      </c>
      <c r="F5394">
        <v>6988.8</v>
      </c>
      <c r="G5394" t="s">
        <v>48</v>
      </c>
      <c r="H5394" t="s">
        <v>72</v>
      </c>
      <c r="I5394" t="s">
        <v>73</v>
      </c>
    </row>
    <row r="5395" spans="1:9" x14ac:dyDescent="0.3">
      <c r="A5395">
        <v>1128299</v>
      </c>
      <c r="B5395" s="16">
        <v>44371</v>
      </c>
      <c r="C5395" t="s">
        <v>23</v>
      </c>
      <c r="D5395">
        <v>189</v>
      </c>
      <c r="E5395">
        <v>17955</v>
      </c>
      <c r="F5395">
        <v>8079.7499999999991</v>
      </c>
      <c r="G5395" t="s">
        <v>31</v>
      </c>
      <c r="H5395" t="s">
        <v>80</v>
      </c>
      <c r="I5395" t="s">
        <v>63</v>
      </c>
    </row>
    <row r="5396" spans="1:9" x14ac:dyDescent="0.3">
      <c r="A5396">
        <v>1185732</v>
      </c>
      <c r="B5396" s="16">
        <v>44371</v>
      </c>
      <c r="C5396" t="s">
        <v>23</v>
      </c>
      <c r="D5396">
        <v>231</v>
      </c>
      <c r="E5396">
        <v>18942</v>
      </c>
      <c r="F5396">
        <v>7008.54</v>
      </c>
      <c r="G5396" t="s">
        <v>48</v>
      </c>
      <c r="H5396" t="s">
        <v>72</v>
      </c>
      <c r="I5396" t="s">
        <v>73</v>
      </c>
    </row>
    <row r="5397" spans="1:9" x14ac:dyDescent="0.3">
      <c r="A5397">
        <v>1185732</v>
      </c>
      <c r="B5397" s="16">
        <v>44371</v>
      </c>
      <c r="C5397" t="s">
        <v>22</v>
      </c>
      <c r="D5397">
        <v>150</v>
      </c>
      <c r="E5397">
        <v>67500</v>
      </c>
      <c r="F5397">
        <v>23625</v>
      </c>
      <c r="G5397" t="s">
        <v>36</v>
      </c>
      <c r="H5397" t="s">
        <v>57</v>
      </c>
      <c r="I5397" t="s">
        <v>58</v>
      </c>
    </row>
    <row r="5398" spans="1:9" x14ac:dyDescent="0.3">
      <c r="A5398">
        <v>1185732</v>
      </c>
      <c r="B5398" s="16">
        <v>44371</v>
      </c>
      <c r="C5398" t="s">
        <v>17</v>
      </c>
      <c r="D5398">
        <v>495</v>
      </c>
      <c r="E5398">
        <v>297000</v>
      </c>
      <c r="F5398">
        <v>118800</v>
      </c>
      <c r="G5398" t="s">
        <v>36</v>
      </c>
      <c r="H5398" t="s">
        <v>37</v>
      </c>
      <c r="I5398" t="s">
        <v>38</v>
      </c>
    </row>
    <row r="5399" spans="1:9" x14ac:dyDescent="0.3">
      <c r="A5399">
        <v>1128299</v>
      </c>
      <c r="B5399" s="16">
        <v>44371</v>
      </c>
      <c r="C5399" t="s">
        <v>22</v>
      </c>
      <c r="D5399">
        <v>400</v>
      </c>
      <c r="E5399">
        <v>360000</v>
      </c>
      <c r="F5399">
        <v>144000</v>
      </c>
      <c r="G5399" t="s">
        <v>48</v>
      </c>
      <c r="H5399" t="s">
        <v>72</v>
      </c>
      <c r="I5399" t="s">
        <v>73</v>
      </c>
    </row>
    <row r="5400" spans="1:9" x14ac:dyDescent="0.3">
      <c r="A5400">
        <v>1185732</v>
      </c>
      <c r="B5400" s="16">
        <v>44371</v>
      </c>
      <c r="C5400" t="s">
        <v>22</v>
      </c>
      <c r="D5400">
        <v>400</v>
      </c>
      <c r="E5400">
        <v>360000</v>
      </c>
      <c r="F5400">
        <v>144000</v>
      </c>
      <c r="G5400" t="s">
        <v>31</v>
      </c>
      <c r="H5400" t="s">
        <v>80</v>
      </c>
      <c r="I5400" t="s">
        <v>63</v>
      </c>
    </row>
    <row r="5401" spans="1:9" x14ac:dyDescent="0.3">
      <c r="A5401">
        <v>1128299</v>
      </c>
      <c r="B5401" s="16">
        <v>44371</v>
      </c>
      <c r="C5401" t="s">
        <v>21</v>
      </c>
      <c r="D5401">
        <v>525</v>
      </c>
      <c r="E5401">
        <v>420000</v>
      </c>
      <c r="F5401">
        <v>147000</v>
      </c>
      <c r="G5401" t="s">
        <v>48</v>
      </c>
      <c r="H5401" t="s">
        <v>72</v>
      </c>
      <c r="I5401" t="s">
        <v>73</v>
      </c>
    </row>
    <row r="5402" spans="1:9" x14ac:dyDescent="0.3">
      <c r="A5402">
        <v>1185732</v>
      </c>
      <c r="B5402" s="16">
        <v>44371</v>
      </c>
      <c r="C5402" t="s">
        <v>21</v>
      </c>
      <c r="D5402">
        <v>525</v>
      </c>
      <c r="E5402">
        <v>420000</v>
      </c>
      <c r="F5402">
        <v>147000</v>
      </c>
      <c r="G5402" t="s">
        <v>31</v>
      </c>
      <c r="H5402" t="s">
        <v>80</v>
      </c>
      <c r="I5402" t="s">
        <v>63</v>
      </c>
    </row>
    <row r="5403" spans="1:9" x14ac:dyDescent="0.3">
      <c r="A5403">
        <v>1128299</v>
      </c>
      <c r="B5403" s="16">
        <v>44371</v>
      </c>
      <c r="C5403" t="s">
        <v>19</v>
      </c>
      <c r="D5403">
        <v>650</v>
      </c>
      <c r="E5403">
        <v>422499.99999999988</v>
      </c>
      <c r="F5403">
        <v>147874.99999999994</v>
      </c>
      <c r="G5403" t="s">
        <v>48</v>
      </c>
      <c r="H5403" t="s">
        <v>72</v>
      </c>
      <c r="I5403" t="s">
        <v>73</v>
      </c>
    </row>
    <row r="5404" spans="1:9" x14ac:dyDescent="0.3">
      <c r="A5404">
        <v>1185732</v>
      </c>
      <c r="B5404" s="16">
        <v>44371</v>
      </c>
      <c r="C5404" t="s">
        <v>19</v>
      </c>
      <c r="D5404">
        <v>650</v>
      </c>
      <c r="E5404">
        <v>422499.99999999988</v>
      </c>
      <c r="F5404">
        <v>147874.99999999994</v>
      </c>
      <c r="G5404" t="s">
        <v>31</v>
      </c>
      <c r="H5404" t="s">
        <v>80</v>
      </c>
      <c r="I5404" t="s">
        <v>63</v>
      </c>
    </row>
    <row r="5405" spans="1:9" x14ac:dyDescent="0.3">
      <c r="A5405">
        <v>1128299</v>
      </c>
      <c r="B5405" s="16">
        <v>44371</v>
      </c>
      <c r="C5405" t="s">
        <v>17</v>
      </c>
      <c r="D5405">
        <v>775</v>
      </c>
      <c r="E5405">
        <v>426249.99999999994</v>
      </c>
      <c r="F5405">
        <v>149187.49999999997</v>
      </c>
      <c r="G5405" t="s">
        <v>48</v>
      </c>
      <c r="H5405" t="s">
        <v>72</v>
      </c>
      <c r="I5405" t="s">
        <v>73</v>
      </c>
    </row>
    <row r="5406" spans="1:9" x14ac:dyDescent="0.3">
      <c r="A5406">
        <v>1185732</v>
      </c>
      <c r="B5406" s="16">
        <v>44371</v>
      </c>
      <c r="C5406" t="s">
        <v>17</v>
      </c>
      <c r="D5406">
        <v>775</v>
      </c>
      <c r="E5406">
        <v>426249.99999999994</v>
      </c>
      <c r="F5406">
        <v>149187.49999999997</v>
      </c>
      <c r="G5406" t="s">
        <v>31</v>
      </c>
      <c r="H5406" t="s">
        <v>80</v>
      </c>
      <c r="I5406" t="s">
        <v>63</v>
      </c>
    </row>
    <row r="5407" spans="1:9" x14ac:dyDescent="0.3">
      <c r="A5407">
        <v>1128299</v>
      </c>
      <c r="B5407" s="16">
        <v>44371</v>
      </c>
      <c r="C5407" t="s">
        <v>20</v>
      </c>
      <c r="D5407">
        <v>650</v>
      </c>
      <c r="E5407">
        <v>520000</v>
      </c>
      <c r="F5407">
        <v>182000</v>
      </c>
      <c r="G5407" t="s">
        <v>48</v>
      </c>
      <c r="H5407" t="s">
        <v>72</v>
      </c>
      <c r="I5407" t="s">
        <v>73</v>
      </c>
    </row>
    <row r="5408" spans="1:9" x14ac:dyDescent="0.3">
      <c r="A5408">
        <v>1185732</v>
      </c>
      <c r="B5408" s="16">
        <v>44371</v>
      </c>
      <c r="C5408" t="s">
        <v>20</v>
      </c>
      <c r="D5408">
        <v>650</v>
      </c>
      <c r="E5408">
        <v>520000</v>
      </c>
      <c r="F5408">
        <v>182000</v>
      </c>
      <c r="G5408" t="s">
        <v>31</v>
      </c>
      <c r="H5408" t="s">
        <v>80</v>
      </c>
      <c r="I5408" t="s">
        <v>63</v>
      </c>
    </row>
    <row r="5409" spans="1:9" x14ac:dyDescent="0.3">
      <c r="A5409">
        <v>1128299</v>
      </c>
      <c r="B5409" s="16">
        <v>44371</v>
      </c>
      <c r="C5409" t="s">
        <v>23</v>
      </c>
      <c r="D5409">
        <v>700</v>
      </c>
      <c r="E5409">
        <v>735000</v>
      </c>
      <c r="F5409">
        <v>220500</v>
      </c>
      <c r="G5409" t="s">
        <v>48</v>
      </c>
      <c r="H5409" t="s">
        <v>72</v>
      </c>
      <c r="I5409" t="s">
        <v>73</v>
      </c>
    </row>
    <row r="5410" spans="1:9" x14ac:dyDescent="0.3">
      <c r="A5410">
        <v>1185732</v>
      </c>
      <c r="B5410" s="16">
        <v>44371</v>
      </c>
      <c r="C5410" t="s">
        <v>23</v>
      </c>
      <c r="D5410">
        <v>700</v>
      </c>
      <c r="E5410">
        <v>735000</v>
      </c>
      <c r="F5410">
        <v>220500</v>
      </c>
      <c r="G5410" t="s">
        <v>31</v>
      </c>
      <c r="H5410" t="s">
        <v>80</v>
      </c>
      <c r="I5410" t="s">
        <v>63</v>
      </c>
    </row>
    <row r="5411" spans="1:9" x14ac:dyDescent="0.3">
      <c r="A5411">
        <v>1185732</v>
      </c>
      <c r="B5411" s="16">
        <v>44372</v>
      </c>
      <c r="C5411" t="s">
        <v>19</v>
      </c>
      <c r="D5411">
        <v>54</v>
      </c>
      <c r="E5411">
        <v>2862</v>
      </c>
      <c r="F5411">
        <v>1287.8999999999999</v>
      </c>
      <c r="G5411" t="s">
        <v>36</v>
      </c>
      <c r="H5411" t="s">
        <v>37</v>
      </c>
      <c r="I5411" t="s">
        <v>38</v>
      </c>
    </row>
    <row r="5412" spans="1:9" x14ac:dyDescent="0.3">
      <c r="A5412">
        <v>1185732</v>
      </c>
      <c r="B5412" s="16">
        <v>44372</v>
      </c>
      <c r="C5412" t="s">
        <v>23</v>
      </c>
      <c r="D5412">
        <v>85</v>
      </c>
      <c r="E5412">
        <v>4165</v>
      </c>
      <c r="F5412">
        <v>2582.3000000000002</v>
      </c>
      <c r="G5412" t="s">
        <v>36</v>
      </c>
      <c r="H5412" t="s">
        <v>57</v>
      </c>
      <c r="I5412" t="s">
        <v>58</v>
      </c>
    </row>
    <row r="5413" spans="1:9" x14ac:dyDescent="0.3">
      <c r="A5413">
        <v>1185732</v>
      </c>
      <c r="B5413" s="16">
        <v>44372</v>
      </c>
      <c r="C5413" t="s">
        <v>19</v>
      </c>
      <c r="D5413">
        <v>200</v>
      </c>
      <c r="E5413">
        <v>110000.00000000001</v>
      </c>
      <c r="F5413">
        <v>38500</v>
      </c>
      <c r="G5413" t="s">
        <v>36</v>
      </c>
      <c r="H5413" t="s">
        <v>37</v>
      </c>
      <c r="I5413" t="s">
        <v>38</v>
      </c>
    </row>
    <row r="5414" spans="1:9" x14ac:dyDescent="0.3">
      <c r="A5414">
        <v>1185732</v>
      </c>
      <c r="B5414" s="16">
        <v>44372</v>
      </c>
      <c r="C5414" t="s">
        <v>23</v>
      </c>
      <c r="D5414">
        <v>325</v>
      </c>
      <c r="E5414">
        <v>162500</v>
      </c>
      <c r="F5414">
        <v>81250</v>
      </c>
      <c r="G5414" t="s">
        <v>36</v>
      </c>
      <c r="H5414" t="s">
        <v>57</v>
      </c>
      <c r="I5414" t="s">
        <v>58</v>
      </c>
    </row>
    <row r="5415" spans="1:9" x14ac:dyDescent="0.3">
      <c r="A5415">
        <v>1185732</v>
      </c>
      <c r="B5415" s="16">
        <v>44373</v>
      </c>
      <c r="C5415" t="s">
        <v>20</v>
      </c>
      <c r="D5415">
        <v>44</v>
      </c>
      <c r="E5415">
        <v>2156</v>
      </c>
      <c r="F5415">
        <v>991.75999999999988</v>
      </c>
      <c r="G5415" t="s">
        <v>36</v>
      </c>
      <c r="H5415" t="s">
        <v>37</v>
      </c>
      <c r="I5415" t="s">
        <v>38</v>
      </c>
    </row>
    <row r="5416" spans="1:9" x14ac:dyDescent="0.3">
      <c r="A5416">
        <v>1189833</v>
      </c>
      <c r="B5416" s="16">
        <v>44373</v>
      </c>
      <c r="C5416" t="s">
        <v>22</v>
      </c>
      <c r="D5416">
        <v>93</v>
      </c>
      <c r="E5416">
        <v>4092</v>
      </c>
      <c r="F5416">
        <v>1432.1999999999998</v>
      </c>
      <c r="G5416" t="s">
        <v>31</v>
      </c>
      <c r="H5416" t="s">
        <v>88</v>
      </c>
      <c r="I5416" t="s">
        <v>89</v>
      </c>
    </row>
    <row r="5417" spans="1:9" x14ac:dyDescent="0.3">
      <c r="A5417">
        <v>1189833</v>
      </c>
      <c r="B5417" s="16">
        <v>44373</v>
      </c>
      <c r="C5417" t="s">
        <v>21</v>
      </c>
      <c r="D5417">
        <v>128</v>
      </c>
      <c r="E5417">
        <v>4736</v>
      </c>
      <c r="F5417">
        <v>1894.3999999999999</v>
      </c>
      <c r="G5417" t="s">
        <v>31</v>
      </c>
      <c r="H5417" t="s">
        <v>88</v>
      </c>
      <c r="I5417" t="s">
        <v>89</v>
      </c>
    </row>
    <row r="5418" spans="1:9" x14ac:dyDescent="0.3">
      <c r="A5418">
        <v>1189833</v>
      </c>
      <c r="B5418" s="16">
        <v>44373</v>
      </c>
      <c r="C5418" t="s">
        <v>22</v>
      </c>
      <c r="D5418">
        <v>87</v>
      </c>
      <c r="E5418">
        <v>4872</v>
      </c>
      <c r="F5418">
        <v>2094.96</v>
      </c>
      <c r="G5418" t="s">
        <v>31</v>
      </c>
      <c r="H5418" t="s">
        <v>88</v>
      </c>
      <c r="I5418" t="s">
        <v>89</v>
      </c>
    </row>
    <row r="5419" spans="1:9" x14ac:dyDescent="0.3">
      <c r="A5419">
        <v>1189833</v>
      </c>
      <c r="B5419" s="16">
        <v>44373</v>
      </c>
      <c r="C5419" t="s">
        <v>21</v>
      </c>
      <c r="D5419">
        <v>106</v>
      </c>
      <c r="E5419">
        <v>5724</v>
      </c>
      <c r="F5419">
        <v>2575.7999999999997</v>
      </c>
      <c r="G5419" t="s">
        <v>31</v>
      </c>
      <c r="H5419" t="s">
        <v>88</v>
      </c>
      <c r="I5419" t="s">
        <v>89</v>
      </c>
    </row>
    <row r="5420" spans="1:9" x14ac:dyDescent="0.3">
      <c r="A5420">
        <v>1185732</v>
      </c>
      <c r="B5420" s="16">
        <v>44373</v>
      </c>
      <c r="C5420" t="s">
        <v>17</v>
      </c>
      <c r="D5420">
        <v>165</v>
      </c>
      <c r="E5420">
        <v>7095</v>
      </c>
      <c r="F5420">
        <v>3618.4500000000003</v>
      </c>
      <c r="G5420" t="s">
        <v>36</v>
      </c>
      <c r="H5420" t="s">
        <v>57</v>
      </c>
      <c r="I5420" t="s">
        <v>58</v>
      </c>
    </row>
    <row r="5421" spans="1:9" x14ac:dyDescent="0.3">
      <c r="A5421">
        <v>1189833</v>
      </c>
      <c r="B5421" s="16">
        <v>44373</v>
      </c>
      <c r="C5421" t="s">
        <v>20</v>
      </c>
      <c r="D5421">
        <v>193</v>
      </c>
      <c r="E5421">
        <v>7913</v>
      </c>
      <c r="F5421">
        <v>3165.2</v>
      </c>
      <c r="G5421" t="s">
        <v>31</v>
      </c>
      <c r="H5421" t="s">
        <v>88</v>
      </c>
      <c r="I5421" t="s">
        <v>89</v>
      </c>
    </row>
    <row r="5422" spans="1:9" x14ac:dyDescent="0.3">
      <c r="A5422">
        <v>1189833</v>
      </c>
      <c r="B5422" s="16">
        <v>44373</v>
      </c>
      <c r="C5422" t="s">
        <v>20</v>
      </c>
      <c r="D5422">
        <v>149</v>
      </c>
      <c r="E5422">
        <v>8046</v>
      </c>
      <c r="F5422">
        <v>4023</v>
      </c>
      <c r="G5422" t="s">
        <v>31</v>
      </c>
      <c r="H5422" t="s">
        <v>88</v>
      </c>
      <c r="I5422" t="s">
        <v>89</v>
      </c>
    </row>
    <row r="5423" spans="1:9" x14ac:dyDescent="0.3">
      <c r="A5423">
        <v>1189833</v>
      </c>
      <c r="B5423" s="16">
        <v>44373</v>
      </c>
      <c r="C5423" t="s">
        <v>17</v>
      </c>
      <c r="D5423">
        <v>224</v>
      </c>
      <c r="E5423">
        <v>8288</v>
      </c>
      <c r="F5423">
        <v>3232.3199999999997</v>
      </c>
      <c r="G5423" t="s">
        <v>31</v>
      </c>
      <c r="H5423" t="s">
        <v>88</v>
      </c>
      <c r="I5423" t="s">
        <v>89</v>
      </c>
    </row>
    <row r="5424" spans="1:9" x14ac:dyDescent="0.3">
      <c r="A5424">
        <v>1189833</v>
      </c>
      <c r="B5424" s="16">
        <v>44373</v>
      </c>
      <c r="C5424" t="s">
        <v>19</v>
      </c>
      <c r="D5424">
        <v>154</v>
      </c>
      <c r="E5424">
        <v>8316</v>
      </c>
      <c r="F5424">
        <v>4324.32</v>
      </c>
      <c r="G5424" t="s">
        <v>31</v>
      </c>
      <c r="H5424" t="s">
        <v>88</v>
      </c>
      <c r="I5424" t="s">
        <v>89</v>
      </c>
    </row>
    <row r="5425" spans="1:9" x14ac:dyDescent="0.3">
      <c r="A5425">
        <v>1189833</v>
      </c>
      <c r="B5425" s="16">
        <v>44373</v>
      </c>
      <c r="C5425" t="s">
        <v>19</v>
      </c>
      <c r="D5425">
        <v>187</v>
      </c>
      <c r="E5425">
        <v>8789</v>
      </c>
      <c r="F5425">
        <v>3779.2700000000004</v>
      </c>
      <c r="G5425" t="s">
        <v>31</v>
      </c>
      <c r="H5425" t="s">
        <v>88</v>
      </c>
      <c r="I5425" t="s">
        <v>89</v>
      </c>
    </row>
    <row r="5426" spans="1:9" x14ac:dyDescent="0.3">
      <c r="A5426">
        <v>1189833</v>
      </c>
      <c r="B5426" s="16">
        <v>44373</v>
      </c>
      <c r="C5426" t="s">
        <v>23</v>
      </c>
      <c r="D5426">
        <v>192</v>
      </c>
      <c r="E5426">
        <v>9600</v>
      </c>
      <c r="F5426">
        <v>2688.0000000000005</v>
      </c>
      <c r="G5426" t="s">
        <v>31</v>
      </c>
      <c r="H5426" t="s">
        <v>88</v>
      </c>
      <c r="I5426" t="s">
        <v>89</v>
      </c>
    </row>
    <row r="5427" spans="1:9" x14ac:dyDescent="0.3">
      <c r="A5427">
        <v>1189833</v>
      </c>
      <c r="B5427" s="16">
        <v>44373</v>
      </c>
      <c r="C5427" t="s">
        <v>17</v>
      </c>
      <c r="D5427">
        <v>203</v>
      </c>
      <c r="E5427">
        <v>10556</v>
      </c>
      <c r="F5427">
        <v>5066.88</v>
      </c>
      <c r="G5427" t="s">
        <v>31</v>
      </c>
      <c r="H5427" t="s">
        <v>88</v>
      </c>
      <c r="I5427" t="s">
        <v>89</v>
      </c>
    </row>
    <row r="5428" spans="1:9" x14ac:dyDescent="0.3">
      <c r="A5428">
        <v>1189833</v>
      </c>
      <c r="B5428" s="16">
        <v>44373</v>
      </c>
      <c r="C5428" t="s">
        <v>23</v>
      </c>
      <c r="D5428">
        <v>162</v>
      </c>
      <c r="E5428">
        <v>11988</v>
      </c>
      <c r="F5428">
        <v>4315.68</v>
      </c>
      <c r="G5428" t="s">
        <v>31</v>
      </c>
      <c r="H5428" t="s">
        <v>88</v>
      </c>
      <c r="I5428" t="s">
        <v>89</v>
      </c>
    </row>
    <row r="5429" spans="1:9" x14ac:dyDescent="0.3">
      <c r="A5429">
        <v>1185732</v>
      </c>
      <c r="B5429" s="16">
        <v>44373</v>
      </c>
      <c r="C5429" t="s">
        <v>20</v>
      </c>
      <c r="D5429">
        <v>175</v>
      </c>
      <c r="E5429">
        <v>87500</v>
      </c>
      <c r="F5429">
        <v>30624.999999999996</v>
      </c>
      <c r="G5429" t="s">
        <v>36</v>
      </c>
      <c r="H5429" t="s">
        <v>37</v>
      </c>
      <c r="I5429" t="s">
        <v>38</v>
      </c>
    </row>
    <row r="5430" spans="1:9" x14ac:dyDescent="0.3">
      <c r="A5430">
        <v>1189833</v>
      </c>
      <c r="B5430" s="16">
        <v>44373</v>
      </c>
      <c r="C5430" t="s">
        <v>22</v>
      </c>
      <c r="D5430">
        <v>300</v>
      </c>
      <c r="E5430">
        <v>180000.00000000003</v>
      </c>
      <c r="F5430">
        <v>54000.000000000007</v>
      </c>
      <c r="G5430" t="s">
        <v>31</v>
      </c>
      <c r="H5430" t="s">
        <v>88</v>
      </c>
      <c r="I5430" t="s">
        <v>89</v>
      </c>
    </row>
    <row r="5431" spans="1:9" x14ac:dyDescent="0.3">
      <c r="A5431">
        <v>1189833</v>
      </c>
      <c r="B5431" s="16">
        <v>44373</v>
      </c>
      <c r="C5431" t="s">
        <v>21</v>
      </c>
      <c r="D5431">
        <v>425</v>
      </c>
      <c r="E5431">
        <v>233750.00000000003</v>
      </c>
      <c r="F5431">
        <v>81812.5</v>
      </c>
      <c r="G5431" t="s">
        <v>31</v>
      </c>
      <c r="H5431" t="s">
        <v>88</v>
      </c>
      <c r="I5431" t="s">
        <v>89</v>
      </c>
    </row>
    <row r="5432" spans="1:9" x14ac:dyDescent="0.3">
      <c r="A5432">
        <v>1185732</v>
      </c>
      <c r="B5432" s="16">
        <v>44373</v>
      </c>
      <c r="C5432" t="s">
        <v>17</v>
      </c>
      <c r="D5432">
        <v>550</v>
      </c>
      <c r="E5432">
        <v>247500</v>
      </c>
      <c r="F5432">
        <v>99000</v>
      </c>
      <c r="G5432" t="s">
        <v>36</v>
      </c>
      <c r="H5432" t="s">
        <v>57</v>
      </c>
      <c r="I5432" t="s">
        <v>58</v>
      </c>
    </row>
    <row r="5433" spans="1:9" x14ac:dyDescent="0.3">
      <c r="A5433">
        <v>1189833</v>
      </c>
      <c r="B5433" s="16">
        <v>44373</v>
      </c>
      <c r="C5433" t="s">
        <v>19</v>
      </c>
      <c r="D5433">
        <v>550</v>
      </c>
      <c r="E5433">
        <v>330000.00000000006</v>
      </c>
      <c r="F5433">
        <v>132000.00000000003</v>
      </c>
      <c r="G5433" t="s">
        <v>31</v>
      </c>
      <c r="H5433" t="s">
        <v>88</v>
      </c>
      <c r="I5433" t="s">
        <v>89</v>
      </c>
    </row>
    <row r="5434" spans="1:9" x14ac:dyDescent="0.3">
      <c r="A5434">
        <v>1189833</v>
      </c>
      <c r="B5434" s="16">
        <v>44373</v>
      </c>
      <c r="C5434" t="s">
        <v>20</v>
      </c>
      <c r="D5434">
        <v>550</v>
      </c>
      <c r="E5434">
        <v>330000.00000000006</v>
      </c>
      <c r="F5434">
        <v>115500.00000000001</v>
      </c>
      <c r="G5434" t="s">
        <v>31</v>
      </c>
      <c r="H5434" t="s">
        <v>88</v>
      </c>
      <c r="I5434" t="s">
        <v>89</v>
      </c>
    </row>
    <row r="5435" spans="1:9" x14ac:dyDescent="0.3">
      <c r="A5435">
        <v>1189833</v>
      </c>
      <c r="B5435" s="16">
        <v>44373</v>
      </c>
      <c r="C5435" t="s">
        <v>17</v>
      </c>
      <c r="D5435">
        <v>700</v>
      </c>
      <c r="E5435">
        <v>385000.00000000006</v>
      </c>
      <c r="F5435">
        <v>134750</v>
      </c>
      <c r="G5435" t="s">
        <v>31</v>
      </c>
      <c r="H5435" t="s">
        <v>88</v>
      </c>
      <c r="I5435" t="s">
        <v>89</v>
      </c>
    </row>
    <row r="5436" spans="1:9" x14ac:dyDescent="0.3">
      <c r="A5436">
        <v>1189833</v>
      </c>
      <c r="B5436" s="16">
        <v>44373</v>
      </c>
      <c r="C5436" t="s">
        <v>23</v>
      </c>
      <c r="D5436">
        <v>600</v>
      </c>
      <c r="E5436">
        <v>450000.00000000006</v>
      </c>
      <c r="F5436">
        <v>112500.00000000001</v>
      </c>
      <c r="G5436" t="s">
        <v>31</v>
      </c>
      <c r="H5436" t="s">
        <v>88</v>
      </c>
      <c r="I5436" t="s">
        <v>89</v>
      </c>
    </row>
    <row r="5437" spans="1:9" x14ac:dyDescent="0.3">
      <c r="A5437">
        <v>1185732</v>
      </c>
      <c r="B5437" s="16">
        <v>44374</v>
      </c>
      <c r="C5437" t="s">
        <v>21</v>
      </c>
      <c r="D5437">
        <v>28</v>
      </c>
      <c r="E5437">
        <v>1344</v>
      </c>
      <c r="F5437">
        <v>712.32</v>
      </c>
      <c r="G5437" t="s">
        <v>36</v>
      </c>
      <c r="H5437" t="s">
        <v>37</v>
      </c>
      <c r="I5437" t="s">
        <v>38</v>
      </c>
    </row>
    <row r="5438" spans="1:9" x14ac:dyDescent="0.3">
      <c r="A5438">
        <v>1185732</v>
      </c>
      <c r="B5438" s="16">
        <v>44374</v>
      </c>
      <c r="C5438" t="s">
        <v>19</v>
      </c>
      <c r="D5438">
        <v>81</v>
      </c>
      <c r="E5438">
        <v>2997</v>
      </c>
      <c r="F5438">
        <v>1348.6499999999999</v>
      </c>
      <c r="G5438" t="s">
        <v>36</v>
      </c>
      <c r="H5438" t="s">
        <v>57</v>
      </c>
      <c r="I5438" t="s">
        <v>58</v>
      </c>
    </row>
    <row r="5439" spans="1:9" x14ac:dyDescent="0.3">
      <c r="A5439">
        <v>1185732</v>
      </c>
      <c r="B5439" s="16">
        <v>44374</v>
      </c>
      <c r="C5439" t="s">
        <v>21</v>
      </c>
      <c r="D5439">
        <v>100</v>
      </c>
      <c r="E5439">
        <v>50000</v>
      </c>
      <c r="F5439">
        <v>20000</v>
      </c>
      <c r="G5439" t="s">
        <v>36</v>
      </c>
      <c r="H5439" t="s">
        <v>37</v>
      </c>
      <c r="I5439" t="s">
        <v>38</v>
      </c>
    </row>
    <row r="5440" spans="1:9" x14ac:dyDescent="0.3">
      <c r="A5440">
        <v>1185732</v>
      </c>
      <c r="B5440" s="16">
        <v>44374</v>
      </c>
      <c r="C5440" t="s">
        <v>19</v>
      </c>
      <c r="D5440">
        <v>300</v>
      </c>
      <c r="E5440">
        <v>120000.00000000001</v>
      </c>
      <c r="F5440">
        <v>42000</v>
      </c>
      <c r="G5440" t="s">
        <v>36</v>
      </c>
      <c r="H5440" t="s">
        <v>57</v>
      </c>
      <c r="I5440" t="s">
        <v>58</v>
      </c>
    </row>
    <row r="5441" spans="1:9" x14ac:dyDescent="0.3">
      <c r="A5441">
        <v>1185732</v>
      </c>
      <c r="B5441" s="16">
        <v>44375</v>
      </c>
      <c r="C5441" t="s">
        <v>22</v>
      </c>
      <c r="D5441">
        <v>35</v>
      </c>
      <c r="E5441">
        <v>2065</v>
      </c>
      <c r="F5441">
        <v>949.9</v>
      </c>
      <c r="G5441" t="s">
        <v>36</v>
      </c>
      <c r="H5441" t="s">
        <v>37</v>
      </c>
      <c r="I5441" t="s">
        <v>38</v>
      </c>
    </row>
    <row r="5442" spans="1:9" x14ac:dyDescent="0.3">
      <c r="A5442">
        <v>1185732</v>
      </c>
      <c r="B5442" s="16">
        <v>44375</v>
      </c>
      <c r="C5442" t="s">
        <v>20</v>
      </c>
      <c r="D5442">
        <v>63</v>
      </c>
      <c r="E5442">
        <v>2142</v>
      </c>
      <c r="F5442">
        <v>963.89999999999986</v>
      </c>
      <c r="G5442" t="s">
        <v>36</v>
      </c>
      <c r="H5442" t="s">
        <v>57</v>
      </c>
      <c r="I5442" t="s">
        <v>58</v>
      </c>
    </row>
    <row r="5443" spans="1:9" x14ac:dyDescent="0.3">
      <c r="A5443">
        <v>1185732</v>
      </c>
      <c r="B5443" s="16">
        <v>44375</v>
      </c>
      <c r="C5443" t="s">
        <v>22</v>
      </c>
      <c r="D5443">
        <v>125</v>
      </c>
      <c r="E5443">
        <v>75000</v>
      </c>
      <c r="F5443">
        <v>26250</v>
      </c>
      <c r="G5443" t="s">
        <v>36</v>
      </c>
      <c r="H5443" t="s">
        <v>37</v>
      </c>
      <c r="I5443" t="s">
        <v>38</v>
      </c>
    </row>
    <row r="5444" spans="1:9" x14ac:dyDescent="0.3">
      <c r="A5444">
        <v>1185732</v>
      </c>
      <c r="B5444" s="16">
        <v>44375</v>
      </c>
      <c r="C5444" t="s">
        <v>20</v>
      </c>
      <c r="D5444">
        <v>225</v>
      </c>
      <c r="E5444">
        <v>78750</v>
      </c>
      <c r="F5444">
        <v>27562.5</v>
      </c>
      <c r="G5444" t="s">
        <v>36</v>
      </c>
      <c r="H5444" t="s">
        <v>57</v>
      </c>
      <c r="I5444" t="s">
        <v>58</v>
      </c>
    </row>
    <row r="5445" spans="1:9" x14ac:dyDescent="0.3">
      <c r="A5445">
        <v>1185732</v>
      </c>
      <c r="B5445" s="16">
        <v>44376</v>
      </c>
      <c r="C5445" t="s">
        <v>21</v>
      </c>
      <c r="D5445">
        <v>46</v>
      </c>
      <c r="E5445">
        <v>1518</v>
      </c>
      <c r="F5445">
        <v>789.36</v>
      </c>
      <c r="G5445" t="s">
        <v>36</v>
      </c>
      <c r="H5445" t="s">
        <v>57</v>
      </c>
      <c r="I5445" t="s">
        <v>58</v>
      </c>
    </row>
    <row r="5446" spans="1:9" x14ac:dyDescent="0.3">
      <c r="A5446">
        <v>1185732</v>
      </c>
      <c r="B5446" s="16">
        <v>44376</v>
      </c>
      <c r="C5446" t="s">
        <v>23</v>
      </c>
      <c r="D5446">
        <v>63</v>
      </c>
      <c r="E5446">
        <v>4032</v>
      </c>
      <c r="F5446">
        <v>2419.1999999999998</v>
      </c>
      <c r="G5446" t="s">
        <v>36</v>
      </c>
      <c r="H5446" t="s">
        <v>37</v>
      </c>
      <c r="I5446" t="s">
        <v>38</v>
      </c>
    </row>
    <row r="5447" spans="1:9" x14ac:dyDescent="0.3">
      <c r="A5447">
        <v>1185732</v>
      </c>
      <c r="B5447" s="16">
        <v>44376</v>
      </c>
      <c r="C5447" t="s">
        <v>21</v>
      </c>
      <c r="D5447">
        <v>175</v>
      </c>
      <c r="E5447">
        <v>61250</v>
      </c>
      <c r="F5447">
        <v>24500</v>
      </c>
      <c r="G5447" t="s">
        <v>36</v>
      </c>
      <c r="H5447" t="s">
        <v>57</v>
      </c>
      <c r="I5447" t="s">
        <v>58</v>
      </c>
    </row>
    <row r="5448" spans="1:9" x14ac:dyDescent="0.3">
      <c r="A5448">
        <v>1185732</v>
      </c>
      <c r="B5448" s="16">
        <v>44376</v>
      </c>
      <c r="C5448" t="s">
        <v>23</v>
      </c>
      <c r="D5448">
        <v>250</v>
      </c>
      <c r="E5448">
        <v>162500</v>
      </c>
      <c r="F5448">
        <v>81250</v>
      </c>
      <c r="G5448" t="s">
        <v>36</v>
      </c>
      <c r="H5448" t="s">
        <v>37</v>
      </c>
      <c r="I5448" t="s">
        <v>38</v>
      </c>
    </row>
    <row r="5449" spans="1:9" x14ac:dyDescent="0.3">
      <c r="A5449">
        <v>1185732</v>
      </c>
      <c r="B5449" s="16">
        <v>44377</v>
      </c>
      <c r="C5449" t="s">
        <v>22</v>
      </c>
      <c r="D5449">
        <v>44</v>
      </c>
      <c r="E5449">
        <v>1804</v>
      </c>
      <c r="F5449">
        <v>883.96</v>
      </c>
      <c r="G5449" t="s">
        <v>36</v>
      </c>
      <c r="H5449" t="s">
        <v>57</v>
      </c>
      <c r="I5449" t="s">
        <v>58</v>
      </c>
    </row>
    <row r="5450" spans="1:9" x14ac:dyDescent="0.3">
      <c r="A5450">
        <v>1185732</v>
      </c>
      <c r="B5450" s="16">
        <v>44377</v>
      </c>
      <c r="C5450" t="s">
        <v>17</v>
      </c>
      <c r="D5450">
        <v>135</v>
      </c>
      <c r="E5450">
        <v>6210</v>
      </c>
      <c r="F5450">
        <v>3415.5000000000005</v>
      </c>
      <c r="G5450" t="s">
        <v>36</v>
      </c>
      <c r="H5450" t="s">
        <v>37</v>
      </c>
      <c r="I5450" t="s">
        <v>38</v>
      </c>
    </row>
    <row r="5451" spans="1:9" x14ac:dyDescent="0.3">
      <c r="A5451">
        <v>1185732</v>
      </c>
      <c r="B5451" s="16">
        <v>44377</v>
      </c>
      <c r="C5451" t="s">
        <v>22</v>
      </c>
      <c r="D5451">
        <v>175</v>
      </c>
      <c r="E5451">
        <v>78750</v>
      </c>
      <c r="F5451">
        <v>27562.5</v>
      </c>
      <c r="G5451" t="s">
        <v>36</v>
      </c>
      <c r="H5451" t="s">
        <v>57</v>
      </c>
      <c r="I5451" t="s">
        <v>58</v>
      </c>
    </row>
    <row r="5452" spans="1:9" x14ac:dyDescent="0.3">
      <c r="A5452">
        <v>1185732</v>
      </c>
      <c r="B5452" s="16">
        <v>44377</v>
      </c>
      <c r="C5452" t="s">
        <v>17</v>
      </c>
      <c r="D5452">
        <v>500</v>
      </c>
      <c r="E5452">
        <v>250000</v>
      </c>
      <c r="F5452">
        <v>100000</v>
      </c>
      <c r="G5452" t="s">
        <v>36</v>
      </c>
      <c r="H5452" t="s">
        <v>37</v>
      </c>
      <c r="I5452" t="s">
        <v>38</v>
      </c>
    </row>
    <row r="5453" spans="1:9" x14ac:dyDescent="0.3">
      <c r="A5453">
        <v>1185732</v>
      </c>
      <c r="B5453" s="16">
        <v>44378</v>
      </c>
      <c r="C5453" t="s">
        <v>19</v>
      </c>
      <c r="D5453">
        <v>63</v>
      </c>
      <c r="E5453">
        <v>2709</v>
      </c>
      <c r="F5453">
        <v>1219.05</v>
      </c>
      <c r="G5453" t="s">
        <v>36</v>
      </c>
      <c r="H5453" t="s">
        <v>37</v>
      </c>
      <c r="I5453" t="s">
        <v>38</v>
      </c>
    </row>
    <row r="5454" spans="1:9" x14ac:dyDescent="0.3">
      <c r="A5454">
        <v>1185732</v>
      </c>
      <c r="B5454" s="16">
        <v>44378</v>
      </c>
      <c r="C5454" t="s">
        <v>23</v>
      </c>
      <c r="D5454">
        <v>91</v>
      </c>
      <c r="E5454">
        <v>4459</v>
      </c>
      <c r="F5454">
        <v>2809.17</v>
      </c>
      <c r="G5454" t="s">
        <v>36</v>
      </c>
      <c r="H5454" t="s">
        <v>57</v>
      </c>
      <c r="I5454" t="s">
        <v>58</v>
      </c>
    </row>
    <row r="5455" spans="1:9" x14ac:dyDescent="0.3">
      <c r="A5455">
        <v>1185732</v>
      </c>
      <c r="B5455" s="16">
        <v>44378</v>
      </c>
      <c r="C5455" t="s">
        <v>19</v>
      </c>
      <c r="D5455">
        <v>250</v>
      </c>
      <c r="E5455">
        <v>112500.00000000001</v>
      </c>
      <c r="F5455">
        <v>39375</v>
      </c>
      <c r="G5455" t="s">
        <v>36</v>
      </c>
      <c r="H5455" t="s">
        <v>37</v>
      </c>
      <c r="I5455" t="s">
        <v>38</v>
      </c>
    </row>
    <row r="5456" spans="1:9" x14ac:dyDescent="0.3">
      <c r="A5456">
        <v>1185732</v>
      </c>
      <c r="B5456" s="16">
        <v>44378</v>
      </c>
      <c r="C5456" t="s">
        <v>23</v>
      </c>
      <c r="D5456">
        <v>350</v>
      </c>
      <c r="E5456">
        <v>175000</v>
      </c>
      <c r="F5456">
        <v>87500</v>
      </c>
      <c r="G5456" t="s">
        <v>36</v>
      </c>
      <c r="H5456" t="s">
        <v>57</v>
      </c>
      <c r="I5456" t="s">
        <v>58</v>
      </c>
    </row>
    <row r="5457" spans="1:9" x14ac:dyDescent="0.3">
      <c r="A5457">
        <v>1128299</v>
      </c>
      <c r="B5457" s="16">
        <v>44379</v>
      </c>
      <c r="C5457" t="s">
        <v>21</v>
      </c>
      <c r="D5457">
        <v>51</v>
      </c>
      <c r="E5457">
        <v>1938</v>
      </c>
      <c r="F5457">
        <v>813.95999999999992</v>
      </c>
      <c r="G5457" t="s">
        <v>36</v>
      </c>
      <c r="H5457" t="s">
        <v>114</v>
      </c>
      <c r="I5457" t="s">
        <v>115</v>
      </c>
    </row>
    <row r="5458" spans="1:9" x14ac:dyDescent="0.3">
      <c r="A5458">
        <v>1185732</v>
      </c>
      <c r="B5458" s="16">
        <v>44379</v>
      </c>
      <c r="C5458" t="s">
        <v>20</v>
      </c>
      <c r="D5458">
        <v>54</v>
      </c>
      <c r="E5458">
        <v>2106</v>
      </c>
      <c r="F5458">
        <v>947.69999999999993</v>
      </c>
      <c r="G5458" t="s">
        <v>36</v>
      </c>
      <c r="H5458" t="s">
        <v>37</v>
      </c>
      <c r="I5458" t="s">
        <v>38</v>
      </c>
    </row>
    <row r="5459" spans="1:9" x14ac:dyDescent="0.3">
      <c r="A5459">
        <v>1128299</v>
      </c>
      <c r="B5459" s="16">
        <v>44379</v>
      </c>
      <c r="C5459" t="s">
        <v>20</v>
      </c>
      <c r="D5459">
        <v>61</v>
      </c>
      <c r="E5459">
        <v>2318</v>
      </c>
      <c r="F5459">
        <v>996.74</v>
      </c>
      <c r="G5459" t="s">
        <v>36</v>
      </c>
      <c r="H5459" t="s">
        <v>114</v>
      </c>
      <c r="I5459" t="s">
        <v>115</v>
      </c>
    </row>
    <row r="5460" spans="1:9" x14ac:dyDescent="0.3">
      <c r="A5460">
        <v>1128299</v>
      </c>
      <c r="B5460" s="16">
        <v>44379</v>
      </c>
      <c r="C5460" t="s">
        <v>22</v>
      </c>
      <c r="D5460">
        <v>50</v>
      </c>
      <c r="E5460">
        <v>2400</v>
      </c>
      <c r="F5460">
        <v>1488</v>
      </c>
      <c r="G5460" t="s">
        <v>36</v>
      </c>
      <c r="H5460" t="s">
        <v>114</v>
      </c>
      <c r="I5460" t="s">
        <v>115</v>
      </c>
    </row>
    <row r="5461" spans="1:9" x14ac:dyDescent="0.3">
      <c r="A5461">
        <v>1128299</v>
      </c>
      <c r="B5461" s="16">
        <v>44379</v>
      </c>
      <c r="C5461" t="s">
        <v>19</v>
      </c>
      <c r="D5461">
        <v>87</v>
      </c>
      <c r="E5461">
        <v>3654</v>
      </c>
      <c r="F5461">
        <v>1790.46</v>
      </c>
      <c r="G5461" t="s">
        <v>36</v>
      </c>
      <c r="H5461" t="s">
        <v>114</v>
      </c>
      <c r="I5461" t="s">
        <v>115</v>
      </c>
    </row>
    <row r="5462" spans="1:9" x14ac:dyDescent="0.3">
      <c r="A5462">
        <v>1128299</v>
      </c>
      <c r="B5462" s="16">
        <v>44379</v>
      </c>
      <c r="C5462" t="s">
        <v>23</v>
      </c>
      <c r="D5462">
        <v>94</v>
      </c>
      <c r="E5462">
        <v>4888</v>
      </c>
      <c r="F5462">
        <v>2639.52</v>
      </c>
      <c r="G5462" t="s">
        <v>36</v>
      </c>
      <c r="H5462" t="s">
        <v>114</v>
      </c>
      <c r="I5462" t="s">
        <v>115</v>
      </c>
    </row>
    <row r="5463" spans="1:9" x14ac:dyDescent="0.3">
      <c r="A5463">
        <v>1185732</v>
      </c>
      <c r="B5463" s="16">
        <v>44379</v>
      </c>
      <c r="C5463" t="s">
        <v>17</v>
      </c>
      <c r="D5463">
        <v>145</v>
      </c>
      <c r="E5463">
        <v>5945</v>
      </c>
      <c r="F5463">
        <v>3150.8500000000004</v>
      </c>
      <c r="G5463" t="s">
        <v>36</v>
      </c>
      <c r="H5463" t="s">
        <v>57</v>
      </c>
      <c r="I5463" t="s">
        <v>58</v>
      </c>
    </row>
    <row r="5464" spans="1:9" x14ac:dyDescent="0.3">
      <c r="A5464">
        <v>1128299</v>
      </c>
      <c r="B5464" s="16">
        <v>44379</v>
      </c>
      <c r="C5464" t="s">
        <v>17</v>
      </c>
      <c r="D5464">
        <v>149</v>
      </c>
      <c r="E5464">
        <v>6705</v>
      </c>
      <c r="F5464">
        <v>2816.1</v>
      </c>
      <c r="G5464" t="s">
        <v>36</v>
      </c>
      <c r="H5464" t="s">
        <v>114</v>
      </c>
      <c r="I5464" t="s">
        <v>115</v>
      </c>
    </row>
    <row r="5465" spans="1:9" x14ac:dyDescent="0.3">
      <c r="A5465">
        <v>1197831</v>
      </c>
      <c r="B5465" s="16">
        <v>44379</v>
      </c>
      <c r="C5465" t="s">
        <v>20</v>
      </c>
      <c r="D5465">
        <v>196</v>
      </c>
      <c r="E5465">
        <v>10388</v>
      </c>
      <c r="F5465">
        <v>5713.4000000000005</v>
      </c>
      <c r="G5465" t="s">
        <v>48</v>
      </c>
      <c r="H5465" t="s">
        <v>94</v>
      </c>
      <c r="I5465" t="s">
        <v>95</v>
      </c>
    </row>
    <row r="5466" spans="1:9" x14ac:dyDescent="0.3">
      <c r="A5466">
        <v>1197831</v>
      </c>
      <c r="B5466" s="16">
        <v>44379</v>
      </c>
      <c r="C5466" t="s">
        <v>21</v>
      </c>
      <c r="D5466">
        <v>203</v>
      </c>
      <c r="E5466">
        <v>10556</v>
      </c>
      <c r="F5466">
        <v>5383.56</v>
      </c>
      <c r="G5466" t="s">
        <v>48</v>
      </c>
      <c r="H5466" t="s">
        <v>94</v>
      </c>
      <c r="I5466" t="s">
        <v>95</v>
      </c>
    </row>
    <row r="5467" spans="1:9" x14ac:dyDescent="0.3">
      <c r="A5467">
        <v>1197831</v>
      </c>
      <c r="B5467" s="16">
        <v>44379</v>
      </c>
      <c r="C5467" t="s">
        <v>22</v>
      </c>
      <c r="D5467">
        <v>182</v>
      </c>
      <c r="E5467">
        <v>10738</v>
      </c>
      <c r="F5467">
        <v>5261.62</v>
      </c>
      <c r="G5467" t="s">
        <v>48</v>
      </c>
      <c r="H5467" t="s">
        <v>94</v>
      </c>
      <c r="I5467" t="s">
        <v>95</v>
      </c>
    </row>
    <row r="5468" spans="1:9" x14ac:dyDescent="0.3">
      <c r="A5468">
        <v>1197831</v>
      </c>
      <c r="B5468" s="16">
        <v>44379</v>
      </c>
      <c r="C5468" t="s">
        <v>19</v>
      </c>
      <c r="D5468">
        <v>224</v>
      </c>
      <c r="E5468">
        <v>12992</v>
      </c>
      <c r="F5468">
        <v>6496</v>
      </c>
      <c r="G5468" t="s">
        <v>48</v>
      </c>
      <c r="H5468" t="s">
        <v>94</v>
      </c>
      <c r="I5468" t="s">
        <v>95</v>
      </c>
    </row>
    <row r="5469" spans="1:9" x14ac:dyDescent="0.3">
      <c r="A5469">
        <v>1197831</v>
      </c>
      <c r="B5469" s="16">
        <v>44379</v>
      </c>
      <c r="C5469" t="s">
        <v>23</v>
      </c>
      <c r="D5469">
        <v>263</v>
      </c>
      <c r="E5469">
        <v>16832</v>
      </c>
      <c r="F5469">
        <v>10604.16</v>
      </c>
      <c r="G5469" t="s">
        <v>48</v>
      </c>
      <c r="H5469" t="s">
        <v>94</v>
      </c>
      <c r="I5469" t="s">
        <v>95</v>
      </c>
    </row>
    <row r="5470" spans="1:9" x14ac:dyDescent="0.3">
      <c r="A5470">
        <v>1197831</v>
      </c>
      <c r="B5470" s="16">
        <v>44379</v>
      </c>
      <c r="C5470" t="s">
        <v>17</v>
      </c>
      <c r="D5470">
        <v>294</v>
      </c>
      <c r="E5470">
        <v>17640</v>
      </c>
      <c r="F5470">
        <v>8820</v>
      </c>
      <c r="G5470" t="s">
        <v>48</v>
      </c>
      <c r="H5470" t="s">
        <v>94</v>
      </c>
      <c r="I5470" t="s">
        <v>95</v>
      </c>
    </row>
    <row r="5471" spans="1:9" x14ac:dyDescent="0.3">
      <c r="A5471">
        <v>1128299</v>
      </c>
      <c r="B5471" s="16">
        <v>44379</v>
      </c>
      <c r="C5471" t="s">
        <v>21</v>
      </c>
      <c r="D5471">
        <v>175</v>
      </c>
      <c r="E5471">
        <v>70000</v>
      </c>
      <c r="F5471">
        <v>21000</v>
      </c>
      <c r="G5471" t="s">
        <v>36</v>
      </c>
      <c r="H5471" t="s">
        <v>114</v>
      </c>
      <c r="I5471" t="s">
        <v>115</v>
      </c>
    </row>
    <row r="5472" spans="1:9" x14ac:dyDescent="0.3">
      <c r="A5472">
        <v>1185732</v>
      </c>
      <c r="B5472" s="16">
        <v>44379</v>
      </c>
      <c r="C5472" t="s">
        <v>20</v>
      </c>
      <c r="D5472">
        <v>200</v>
      </c>
      <c r="E5472">
        <v>80000</v>
      </c>
      <c r="F5472">
        <v>28000</v>
      </c>
      <c r="G5472" t="s">
        <v>36</v>
      </c>
      <c r="H5472" t="s">
        <v>37</v>
      </c>
      <c r="I5472" t="s">
        <v>38</v>
      </c>
    </row>
    <row r="5473" spans="1:9" x14ac:dyDescent="0.3">
      <c r="A5473">
        <v>1128299</v>
      </c>
      <c r="B5473" s="16">
        <v>44379</v>
      </c>
      <c r="C5473" t="s">
        <v>20</v>
      </c>
      <c r="D5473">
        <v>225</v>
      </c>
      <c r="E5473">
        <v>90000</v>
      </c>
      <c r="F5473">
        <v>27000</v>
      </c>
      <c r="G5473" t="s">
        <v>36</v>
      </c>
      <c r="H5473" t="s">
        <v>114</v>
      </c>
      <c r="I5473" t="s">
        <v>115</v>
      </c>
    </row>
    <row r="5474" spans="1:9" x14ac:dyDescent="0.3">
      <c r="A5474">
        <v>1128299</v>
      </c>
      <c r="B5474" s="16">
        <v>44379</v>
      </c>
      <c r="C5474" t="s">
        <v>22</v>
      </c>
      <c r="D5474">
        <v>200</v>
      </c>
      <c r="E5474">
        <v>100000</v>
      </c>
      <c r="F5474">
        <v>50000</v>
      </c>
      <c r="G5474" t="s">
        <v>36</v>
      </c>
      <c r="H5474" t="s">
        <v>114</v>
      </c>
      <c r="I5474" t="s">
        <v>115</v>
      </c>
    </row>
    <row r="5475" spans="1:9" x14ac:dyDescent="0.3">
      <c r="A5475">
        <v>1128299</v>
      </c>
      <c r="B5475" s="16">
        <v>44379</v>
      </c>
      <c r="C5475" t="s">
        <v>19</v>
      </c>
      <c r="D5475">
        <v>300</v>
      </c>
      <c r="E5475">
        <v>135000.00000000003</v>
      </c>
      <c r="F5475">
        <v>47250.000000000007</v>
      </c>
      <c r="G5475" t="s">
        <v>36</v>
      </c>
      <c r="H5475" t="s">
        <v>114</v>
      </c>
      <c r="I5475" t="s">
        <v>115</v>
      </c>
    </row>
    <row r="5476" spans="1:9" x14ac:dyDescent="0.3">
      <c r="A5476">
        <v>1128299</v>
      </c>
      <c r="B5476" s="16">
        <v>44379</v>
      </c>
      <c r="C5476" t="s">
        <v>23</v>
      </c>
      <c r="D5476">
        <v>375</v>
      </c>
      <c r="E5476">
        <v>206250.00000000003</v>
      </c>
      <c r="F5476">
        <v>82500.000000000015</v>
      </c>
      <c r="G5476" t="s">
        <v>36</v>
      </c>
      <c r="H5476" t="s">
        <v>114</v>
      </c>
      <c r="I5476" t="s">
        <v>115</v>
      </c>
    </row>
    <row r="5477" spans="1:9" x14ac:dyDescent="0.3">
      <c r="A5477">
        <v>1185732</v>
      </c>
      <c r="B5477" s="16">
        <v>44379</v>
      </c>
      <c r="C5477" t="s">
        <v>17</v>
      </c>
      <c r="D5477">
        <v>500</v>
      </c>
      <c r="E5477">
        <v>225000</v>
      </c>
      <c r="F5477">
        <v>90000</v>
      </c>
      <c r="G5477" t="s">
        <v>36</v>
      </c>
      <c r="H5477" t="s">
        <v>57</v>
      </c>
      <c r="I5477" t="s">
        <v>58</v>
      </c>
    </row>
    <row r="5478" spans="1:9" x14ac:dyDescent="0.3">
      <c r="A5478">
        <v>1128299</v>
      </c>
      <c r="B5478" s="16">
        <v>44379</v>
      </c>
      <c r="C5478" t="s">
        <v>17</v>
      </c>
      <c r="D5478">
        <v>550</v>
      </c>
      <c r="E5478">
        <v>275000</v>
      </c>
      <c r="F5478">
        <v>82500</v>
      </c>
      <c r="G5478" t="s">
        <v>36</v>
      </c>
      <c r="H5478" t="s">
        <v>114</v>
      </c>
      <c r="I5478" t="s">
        <v>115</v>
      </c>
    </row>
    <row r="5479" spans="1:9" x14ac:dyDescent="0.3">
      <c r="A5479">
        <v>1197831</v>
      </c>
      <c r="B5479" s="16">
        <v>44379</v>
      </c>
      <c r="C5479" t="s">
        <v>21</v>
      </c>
      <c r="D5479">
        <v>675</v>
      </c>
      <c r="E5479">
        <v>371250.00000000006</v>
      </c>
      <c r="F5479">
        <v>148500.00000000003</v>
      </c>
      <c r="G5479" t="s">
        <v>48</v>
      </c>
      <c r="H5479" t="s">
        <v>94</v>
      </c>
      <c r="I5479" t="s">
        <v>95</v>
      </c>
    </row>
    <row r="5480" spans="1:9" x14ac:dyDescent="0.3">
      <c r="A5480">
        <v>1197831</v>
      </c>
      <c r="B5480" s="16">
        <v>44379</v>
      </c>
      <c r="C5480" t="s">
        <v>20</v>
      </c>
      <c r="D5480">
        <v>725</v>
      </c>
      <c r="E5480">
        <v>398750.00000000006</v>
      </c>
      <c r="F5480">
        <v>159500.00000000003</v>
      </c>
      <c r="G5480" t="s">
        <v>48</v>
      </c>
      <c r="H5480" t="s">
        <v>94</v>
      </c>
      <c r="I5480" t="s">
        <v>95</v>
      </c>
    </row>
    <row r="5481" spans="1:9" x14ac:dyDescent="0.3">
      <c r="A5481">
        <v>1197831</v>
      </c>
      <c r="B5481" s="16">
        <v>44379</v>
      </c>
      <c r="C5481" t="s">
        <v>22</v>
      </c>
      <c r="D5481">
        <v>700</v>
      </c>
      <c r="E5481">
        <v>455000</v>
      </c>
      <c r="F5481">
        <v>159250</v>
      </c>
      <c r="G5481" t="s">
        <v>48</v>
      </c>
      <c r="H5481" t="s">
        <v>94</v>
      </c>
      <c r="I5481" t="s">
        <v>95</v>
      </c>
    </row>
    <row r="5482" spans="1:9" x14ac:dyDescent="0.3">
      <c r="A5482">
        <v>1197831</v>
      </c>
      <c r="B5482" s="16">
        <v>44379</v>
      </c>
      <c r="C5482" t="s">
        <v>19</v>
      </c>
      <c r="D5482">
        <v>800</v>
      </c>
      <c r="E5482">
        <v>480000.00000000006</v>
      </c>
      <c r="F5482">
        <v>168000</v>
      </c>
      <c r="G5482" t="s">
        <v>48</v>
      </c>
      <c r="H5482" t="s">
        <v>94</v>
      </c>
      <c r="I5482" t="s">
        <v>95</v>
      </c>
    </row>
    <row r="5483" spans="1:9" x14ac:dyDescent="0.3">
      <c r="A5483">
        <v>1197831</v>
      </c>
      <c r="B5483" s="16">
        <v>44379</v>
      </c>
      <c r="C5483" t="s">
        <v>23</v>
      </c>
      <c r="D5483">
        <v>875</v>
      </c>
      <c r="E5483">
        <v>612500</v>
      </c>
      <c r="F5483">
        <v>306250</v>
      </c>
      <c r="G5483" t="s">
        <v>48</v>
      </c>
      <c r="H5483" t="s">
        <v>94</v>
      </c>
      <c r="I5483" t="s">
        <v>95</v>
      </c>
    </row>
    <row r="5484" spans="1:9" x14ac:dyDescent="0.3">
      <c r="A5484">
        <v>1197831</v>
      </c>
      <c r="B5484" s="16">
        <v>44379</v>
      </c>
      <c r="C5484" t="s">
        <v>17</v>
      </c>
      <c r="D5484">
        <v>1050</v>
      </c>
      <c r="E5484">
        <v>682500</v>
      </c>
      <c r="F5484">
        <v>273000</v>
      </c>
      <c r="G5484" t="s">
        <v>48</v>
      </c>
      <c r="H5484" t="s">
        <v>94</v>
      </c>
      <c r="I5484" t="s">
        <v>95</v>
      </c>
    </row>
    <row r="5485" spans="1:9" x14ac:dyDescent="0.3">
      <c r="A5485">
        <v>1185732</v>
      </c>
      <c r="B5485" s="16">
        <v>44380</v>
      </c>
      <c r="C5485" t="s">
        <v>21</v>
      </c>
      <c r="D5485">
        <v>47</v>
      </c>
      <c r="E5485">
        <v>1786</v>
      </c>
      <c r="F5485">
        <v>946.58</v>
      </c>
      <c r="G5485" t="s">
        <v>36</v>
      </c>
      <c r="H5485" t="s">
        <v>37</v>
      </c>
      <c r="I5485" t="s">
        <v>38</v>
      </c>
    </row>
    <row r="5486" spans="1:9" x14ac:dyDescent="0.3">
      <c r="A5486">
        <v>1197831</v>
      </c>
      <c r="B5486" s="16">
        <v>44380</v>
      </c>
      <c r="C5486" t="s">
        <v>21</v>
      </c>
      <c r="D5486">
        <v>94</v>
      </c>
      <c r="E5486">
        <v>3196</v>
      </c>
      <c r="F5486">
        <v>1150.56</v>
      </c>
      <c r="G5486" t="s">
        <v>15</v>
      </c>
      <c r="H5486" t="s">
        <v>125</v>
      </c>
      <c r="I5486" t="s">
        <v>126</v>
      </c>
    </row>
    <row r="5487" spans="1:9" x14ac:dyDescent="0.3">
      <c r="A5487">
        <v>1197831</v>
      </c>
      <c r="B5487" s="16">
        <v>44380</v>
      </c>
      <c r="C5487" t="s">
        <v>20</v>
      </c>
      <c r="D5487">
        <v>111</v>
      </c>
      <c r="E5487">
        <v>3219</v>
      </c>
      <c r="F5487">
        <v>1094.4599999999998</v>
      </c>
      <c r="G5487" t="s">
        <v>15</v>
      </c>
      <c r="H5487" t="s">
        <v>125</v>
      </c>
      <c r="I5487" t="s">
        <v>126</v>
      </c>
    </row>
    <row r="5488" spans="1:9" x14ac:dyDescent="0.3">
      <c r="A5488">
        <v>1185732</v>
      </c>
      <c r="B5488" s="16">
        <v>44380</v>
      </c>
      <c r="C5488" t="s">
        <v>19</v>
      </c>
      <c r="D5488">
        <v>80</v>
      </c>
      <c r="E5488">
        <v>3360</v>
      </c>
      <c r="F5488">
        <v>1646.3999999999999</v>
      </c>
      <c r="G5488" t="s">
        <v>36</v>
      </c>
      <c r="H5488" t="s">
        <v>57</v>
      </c>
      <c r="I5488" t="s">
        <v>58</v>
      </c>
    </row>
    <row r="5489" spans="1:9" x14ac:dyDescent="0.3">
      <c r="A5489">
        <v>1197831</v>
      </c>
      <c r="B5489" s="16">
        <v>44380</v>
      </c>
      <c r="C5489" t="s">
        <v>21</v>
      </c>
      <c r="D5489">
        <v>80</v>
      </c>
      <c r="E5489">
        <v>3360</v>
      </c>
      <c r="F5489">
        <v>1478.4</v>
      </c>
      <c r="G5489" t="s">
        <v>15</v>
      </c>
      <c r="H5489" t="s">
        <v>125</v>
      </c>
      <c r="I5489" t="s">
        <v>126</v>
      </c>
    </row>
    <row r="5490" spans="1:9" x14ac:dyDescent="0.3">
      <c r="A5490">
        <v>1197831</v>
      </c>
      <c r="B5490" s="16">
        <v>44380</v>
      </c>
      <c r="C5490" t="s">
        <v>20</v>
      </c>
      <c r="D5490">
        <v>81</v>
      </c>
      <c r="E5490">
        <v>3564</v>
      </c>
      <c r="F5490">
        <v>1568.16</v>
      </c>
      <c r="G5490" t="s">
        <v>15</v>
      </c>
      <c r="H5490" t="s">
        <v>125</v>
      </c>
      <c r="I5490" t="s">
        <v>126</v>
      </c>
    </row>
    <row r="5491" spans="1:9" x14ac:dyDescent="0.3">
      <c r="A5491">
        <v>1197831</v>
      </c>
      <c r="B5491" s="16">
        <v>44380</v>
      </c>
      <c r="C5491" t="s">
        <v>22</v>
      </c>
      <c r="D5491">
        <v>93</v>
      </c>
      <c r="E5491">
        <v>3999</v>
      </c>
      <c r="F5491">
        <v>1319.6699999999998</v>
      </c>
      <c r="G5491" t="s">
        <v>15</v>
      </c>
      <c r="H5491" t="s">
        <v>125</v>
      </c>
      <c r="I5491" t="s">
        <v>126</v>
      </c>
    </row>
    <row r="5492" spans="1:9" x14ac:dyDescent="0.3">
      <c r="A5492">
        <v>1197831</v>
      </c>
      <c r="B5492" s="16">
        <v>44380</v>
      </c>
      <c r="C5492" t="s">
        <v>22</v>
      </c>
      <c r="D5492">
        <v>81</v>
      </c>
      <c r="E5492">
        <v>4293</v>
      </c>
      <c r="F5492">
        <v>1888.92</v>
      </c>
      <c r="G5492" t="s">
        <v>15</v>
      </c>
      <c r="H5492" t="s">
        <v>125</v>
      </c>
      <c r="I5492" t="s">
        <v>126</v>
      </c>
    </row>
    <row r="5493" spans="1:9" x14ac:dyDescent="0.3">
      <c r="A5493">
        <v>1197831</v>
      </c>
      <c r="B5493" s="16">
        <v>44380</v>
      </c>
      <c r="C5493" t="s">
        <v>19</v>
      </c>
      <c r="D5493">
        <v>120</v>
      </c>
      <c r="E5493">
        <v>4560</v>
      </c>
      <c r="F5493">
        <v>1915.2000000000003</v>
      </c>
      <c r="G5493" t="s">
        <v>15</v>
      </c>
      <c r="H5493" t="s">
        <v>125</v>
      </c>
      <c r="I5493" t="s">
        <v>126</v>
      </c>
    </row>
    <row r="5494" spans="1:9" x14ac:dyDescent="0.3">
      <c r="A5494">
        <v>1197831</v>
      </c>
      <c r="B5494" s="16">
        <v>44380</v>
      </c>
      <c r="C5494" t="s">
        <v>19</v>
      </c>
      <c r="D5494">
        <v>112</v>
      </c>
      <c r="E5494">
        <v>5376</v>
      </c>
      <c r="F5494">
        <v>2849.28</v>
      </c>
      <c r="G5494" t="s">
        <v>15</v>
      </c>
      <c r="H5494" t="s">
        <v>125</v>
      </c>
      <c r="I5494" t="s">
        <v>126</v>
      </c>
    </row>
    <row r="5495" spans="1:9" x14ac:dyDescent="0.3">
      <c r="A5495">
        <v>1197831</v>
      </c>
      <c r="B5495" s="16">
        <v>44380</v>
      </c>
      <c r="C5495" t="s">
        <v>23</v>
      </c>
      <c r="D5495">
        <v>152</v>
      </c>
      <c r="E5495">
        <v>6080</v>
      </c>
      <c r="F5495">
        <v>2310.4</v>
      </c>
      <c r="G5495" t="s">
        <v>15</v>
      </c>
      <c r="H5495" t="s">
        <v>125</v>
      </c>
      <c r="I5495" t="s">
        <v>126</v>
      </c>
    </row>
    <row r="5496" spans="1:9" x14ac:dyDescent="0.3">
      <c r="A5496">
        <v>1197831</v>
      </c>
      <c r="B5496" s="16">
        <v>44380</v>
      </c>
      <c r="C5496" t="s">
        <v>23</v>
      </c>
      <c r="D5496">
        <v>143</v>
      </c>
      <c r="E5496">
        <v>8008</v>
      </c>
      <c r="F5496">
        <v>3843.8399999999997</v>
      </c>
      <c r="G5496" t="s">
        <v>15</v>
      </c>
      <c r="H5496" t="s">
        <v>125</v>
      </c>
      <c r="I5496" t="s">
        <v>126</v>
      </c>
    </row>
    <row r="5497" spans="1:9" x14ac:dyDescent="0.3">
      <c r="A5497">
        <v>1197831</v>
      </c>
      <c r="B5497" s="16">
        <v>44380</v>
      </c>
      <c r="C5497" t="s">
        <v>17</v>
      </c>
      <c r="D5497">
        <v>195</v>
      </c>
      <c r="E5497">
        <v>8190</v>
      </c>
      <c r="F5497">
        <v>3685.5</v>
      </c>
      <c r="G5497" t="s">
        <v>15</v>
      </c>
      <c r="H5497" t="s">
        <v>125</v>
      </c>
      <c r="I5497" t="s">
        <v>126</v>
      </c>
    </row>
    <row r="5498" spans="1:9" x14ac:dyDescent="0.3">
      <c r="A5498">
        <v>1197831</v>
      </c>
      <c r="B5498" s="16">
        <v>44380</v>
      </c>
      <c r="C5498" t="s">
        <v>17</v>
      </c>
      <c r="D5498">
        <v>189</v>
      </c>
      <c r="E5498">
        <v>10206</v>
      </c>
      <c r="F5498">
        <v>5511.2400000000007</v>
      </c>
      <c r="G5498" t="s">
        <v>15</v>
      </c>
      <c r="H5498" t="s">
        <v>125</v>
      </c>
      <c r="I5498" t="s">
        <v>126</v>
      </c>
    </row>
    <row r="5499" spans="1:9" x14ac:dyDescent="0.3">
      <c r="A5499">
        <v>1185732</v>
      </c>
      <c r="B5499" s="16">
        <v>44380</v>
      </c>
      <c r="C5499" t="s">
        <v>21</v>
      </c>
      <c r="D5499">
        <v>175</v>
      </c>
      <c r="E5499">
        <v>70000</v>
      </c>
      <c r="F5499">
        <v>28000</v>
      </c>
      <c r="G5499" t="s">
        <v>36</v>
      </c>
      <c r="H5499" t="s">
        <v>37</v>
      </c>
      <c r="I5499" t="s">
        <v>38</v>
      </c>
    </row>
    <row r="5500" spans="1:9" x14ac:dyDescent="0.3">
      <c r="A5500">
        <v>1197831</v>
      </c>
      <c r="B5500" s="16">
        <v>44380</v>
      </c>
      <c r="C5500" t="s">
        <v>21</v>
      </c>
      <c r="D5500">
        <v>275</v>
      </c>
      <c r="E5500">
        <v>123750</v>
      </c>
      <c r="F5500">
        <v>37125</v>
      </c>
      <c r="G5500" t="s">
        <v>15</v>
      </c>
      <c r="H5500" t="s">
        <v>125</v>
      </c>
      <c r="I5500" t="s">
        <v>126</v>
      </c>
    </row>
    <row r="5501" spans="1:9" x14ac:dyDescent="0.3">
      <c r="A5501">
        <v>1185732</v>
      </c>
      <c r="B5501" s="16">
        <v>44380</v>
      </c>
      <c r="C5501" t="s">
        <v>19</v>
      </c>
      <c r="D5501">
        <v>275</v>
      </c>
      <c r="E5501">
        <v>123750.00000000001</v>
      </c>
      <c r="F5501">
        <v>43312.5</v>
      </c>
      <c r="G5501" t="s">
        <v>36</v>
      </c>
      <c r="H5501" t="s">
        <v>57</v>
      </c>
      <c r="I5501" t="s">
        <v>58</v>
      </c>
    </row>
    <row r="5502" spans="1:9" x14ac:dyDescent="0.3">
      <c r="A5502">
        <v>1197831</v>
      </c>
      <c r="B5502" s="16">
        <v>44380</v>
      </c>
      <c r="C5502" t="s">
        <v>20</v>
      </c>
      <c r="D5502">
        <v>325</v>
      </c>
      <c r="E5502">
        <v>146250</v>
      </c>
      <c r="F5502">
        <v>43875</v>
      </c>
      <c r="G5502" t="s">
        <v>15</v>
      </c>
      <c r="H5502" t="s">
        <v>125</v>
      </c>
      <c r="I5502" t="s">
        <v>126</v>
      </c>
    </row>
    <row r="5503" spans="1:9" x14ac:dyDescent="0.3">
      <c r="A5503">
        <v>1197831</v>
      </c>
      <c r="B5503" s="16">
        <v>44380</v>
      </c>
      <c r="C5503" t="s">
        <v>22</v>
      </c>
      <c r="D5503">
        <v>300</v>
      </c>
      <c r="E5503">
        <v>164999.99999999997</v>
      </c>
      <c r="F5503">
        <v>49499.999999999993</v>
      </c>
      <c r="G5503" t="s">
        <v>15</v>
      </c>
      <c r="H5503" t="s">
        <v>125</v>
      </c>
      <c r="I5503" t="s">
        <v>126</v>
      </c>
    </row>
    <row r="5504" spans="1:9" x14ac:dyDescent="0.3">
      <c r="A5504">
        <v>1197831</v>
      </c>
      <c r="B5504" s="16">
        <v>44380</v>
      </c>
      <c r="C5504" t="s">
        <v>19</v>
      </c>
      <c r="D5504">
        <v>400</v>
      </c>
      <c r="E5504">
        <v>200000</v>
      </c>
      <c r="F5504">
        <v>80000</v>
      </c>
      <c r="G5504" t="s">
        <v>15</v>
      </c>
      <c r="H5504" t="s">
        <v>125</v>
      </c>
      <c r="I5504" t="s">
        <v>126</v>
      </c>
    </row>
    <row r="5505" spans="1:9" x14ac:dyDescent="0.3">
      <c r="A5505">
        <v>1197831</v>
      </c>
      <c r="B5505" s="16">
        <v>44380</v>
      </c>
      <c r="C5505" t="s">
        <v>23</v>
      </c>
      <c r="D5505">
        <v>475</v>
      </c>
      <c r="E5505">
        <v>285000</v>
      </c>
      <c r="F5505">
        <v>99750</v>
      </c>
      <c r="G5505" t="s">
        <v>15</v>
      </c>
      <c r="H5505" t="s">
        <v>125</v>
      </c>
      <c r="I5505" t="s">
        <v>126</v>
      </c>
    </row>
    <row r="5506" spans="1:9" x14ac:dyDescent="0.3">
      <c r="A5506">
        <v>1197831</v>
      </c>
      <c r="B5506" s="16">
        <v>44380</v>
      </c>
      <c r="C5506" t="s">
        <v>17</v>
      </c>
      <c r="D5506">
        <v>650</v>
      </c>
      <c r="E5506">
        <v>357499.99999999994</v>
      </c>
      <c r="F5506">
        <v>142999.99999999997</v>
      </c>
      <c r="G5506" t="s">
        <v>15</v>
      </c>
      <c r="H5506" t="s">
        <v>125</v>
      </c>
      <c r="I5506" t="s">
        <v>126</v>
      </c>
    </row>
    <row r="5507" spans="1:9" x14ac:dyDescent="0.3">
      <c r="A5507">
        <v>1185732</v>
      </c>
      <c r="B5507" s="16">
        <v>44381</v>
      </c>
      <c r="C5507" t="s">
        <v>20</v>
      </c>
      <c r="D5507">
        <v>52</v>
      </c>
      <c r="E5507">
        <v>1872</v>
      </c>
      <c r="F5507">
        <v>898.56</v>
      </c>
      <c r="G5507" t="s">
        <v>36</v>
      </c>
      <c r="H5507" t="s">
        <v>57</v>
      </c>
      <c r="I5507" t="s">
        <v>58</v>
      </c>
    </row>
    <row r="5508" spans="1:9" x14ac:dyDescent="0.3">
      <c r="A5508">
        <v>1185732</v>
      </c>
      <c r="B5508" s="16">
        <v>44381</v>
      </c>
      <c r="C5508" t="s">
        <v>22</v>
      </c>
      <c r="D5508">
        <v>51</v>
      </c>
      <c r="E5508">
        <v>2346</v>
      </c>
      <c r="F5508">
        <v>1173</v>
      </c>
      <c r="G5508" t="s">
        <v>36</v>
      </c>
      <c r="H5508" t="s">
        <v>37</v>
      </c>
      <c r="I5508" t="s">
        <v>38</v>
      </c>
    </row>
    <row r="5509" spans="1:9" x14ac:dyDescent="0.3">
      <c r="A5509">
        <v>1185732</v>
      </c>
      <c r="B5509" s="16">
        <v>44381</v>
      </c>
      <c r="C5509" t="s">
        <v>20</v>
      </c>
      <c r="D5509">
        <v>200</v>
      </c>
      <c r="E5509">
        <v>80000</v>
      </c>
      <c r="F5509">
        <v>28000</v>
      </c>
      <c r="G5509" t="s">
        <v>36</v>
      </c>
      <c r="H5509" t="s">
        <v>57</v>
      </c>
      <c r="I5509" t="s">
        <v>58</v>
      </c>
    </row>
    <row r="5510" spans="1:9" x14ac:dyDescent="0.3">
      <c r="A5510">
        <v>1185732</v>
      </c>
      <c r="B5510" s="16">
        <v>44381</v>
      </c>
      <c r="C5510" t="s">
        <v>22</v>
      </c>
      <c r="D5510">
        <v>175</v>
      </c>
      <c r="E5510">
        <v>87500</v>
      </c>
      <c r="F5510">
        <v>30624.999999999996</v>
      </c>
      <c r="G5510" t="s">
        <v>36</v>
      </c>
      <c r="H5510" t="s">
        <v>37</v>
      </c>
      <c r="I5510" t="s">
        <v>38</v>
      </c>
    </row>
    <row r="5511" spans="1:9" x14ac:dyDescent="0.3">
      <c r="A5511">
        <v>1185732</v>
      </c>
      <c r="B5511" s="16">
        <v>44382</v>
      </c>
      <c r="C5511" t="s">
        <v>21</v>
      </c>
      <c r="D5511">
        <v>38</v>
      </c>
      <c r="E5511">
        <v>1102</v>
      </c>
      <c r="F5511">
        <v>562.02</v>
      </c>
      <c r="G5511" t="s">
        <v>36</v>
      </c>
      <c r="H5511" t="s">
        <v>57</v>
      </c>
      <c r="I5511" t="s">
        <v>58</v>
      </c>
    </row>
    <row r="5512" spans="1:9" x14ac:dyDescent="0.3">
      <c r="A5512">
        <v>1185732</v>
      </c>
      <c r="B5512" s="16">
        <v>44382</v>
      </c>
      <c r="C5512" t="s">
        <v>21</v>
      </c>
      <c r="D5512">
        <v>47</v>
      </c>
      <c r="E5512">
        <v>1739</v>
      </c>
      <c r="F5512">
        <v>712.99</v>
      </c>
      <c r="G5512" t="s">
        <v>36</v>
      </c>
      <c r="H5512" t="s">
        <v>112</v>
      </c>
      <c r="I5512" t="s">
        <v>113</v>
      </c>
    </row>
    <row r="5513" spans="1:9" x14ac:dyDescent="0.3">
      <c r="A5513">
        <v>1185732</v>
      </c>
      <c r="B5513" s="16">
        <v>44382</v>
      </c>
      <c r="C5513" t="s">
        <v>20</v>
      </c>
      <c r="D5513">
        <v>68</v>
      </c>
      <c r="E5513">
        <v>2448</v>
      </c>
      <c r="F5513">
        <v>1077.1200000000001</v>
      </c>
      <c r="G5513" t="s">
        <v>36</v>
      </c>
      <c r="H5513" t="s">
        <v>112</v>
      </c>
      <c r="I5513" t="s">
        <v>113</v>
      </c>
    </row>
    <row r="5514" spans="1:9" x14ac:dyDescent="0.3">
      <c r="A5514">
        <v>1185732</v>
      </c>
      <c r="B5514" s="16">
        <v>44382</v>
      </c>
      <c r="C5514" t="s">
        <v>22</v>
      </c>
      <c r="D5514">
        <v>60</v>
      </c>
      <c r="E5514">
        <v>2760</v>
      </c>
      <c r="F5514">
        <v>1656</v>
      </c>
      <c r="G5514" t="s">
        <v>36</v>
      </c>
      <c r="H5514" t="s">
        <v>112</v>
      </c>
      <c r="I5514" t="s">
        <v>113</v>
      </c>
    </row>
    <row r="5515" spans="1:9" x14ac:dyDescent="0.3">
      <c r="A5515">
        <v>1185732</v>
      </c>
      <c r="B5515" s="16">
        <v>44382</v>
      </c>
      <c r="C5515" t="s">
        <v>19</v>
      </c>
      <c r="D5515">
        <v>87</v>
      </c>
      <c r="E5515">
        <v>3828</v>
      </c>
      <c r="F5515">
        <v>1875.72</v>
      </c>
      <c r="G5515" t="s">
        <v>36</v>
      </c>
      <c r="H5515" t="s">
        <v>112</v>
      </c>
      <c r="I5515" t="s">
        <v>113</v>
      </c>
    </row>
    <row r="5516" spans="1:9" x14ac:dyDescent="0.3">
      <c r="A5516">
        <v>1185732</v>
      </c>
      <c r="B5516" s="16">
        <v>44382</v>
      </c>
      <c r="C5516" t="s">
        <v>23</v>
      </c>
      <c r="D5516">
        <v>94</v>
      </c>
      <c r="E5516">
        <v>4794</v>
      </c>
      <c r="F5516">
        <v>2397</v>
      </c>
      <c r="G5516" t="s">
        <v>36</v>
      </c>
      <c r="H5516" t="s">
        <v>112</v>
      </c>
      <c r="I5516" t="s">
        <v>113</v>
      </c>
    </row>
    <row r="5517" spans="1:9" x14ac:dyDescent="0.3">
      <c r="A5517">
        <v>1185732</v>
      </c>
      <c r="B5517" s="16">
        <v>44382</v>
      </c>
      <c r="C5517" t="s">
        <v>23</v>
      </c>
      <c r="D5517">
        <v>105</v>
      </c>
      <c r="E5517">
        <v>5355</v>
      </c>
      <c r="F5517">
        <v>3373.65</v>
      </c>
      <c r="G5517" t="s">
        <v>36</v>
      </c>
      <c r="H5517" t="s">
        <v>37</v>
      </c>
      <c r="I5517" t="s">
        <v>38</v>
      </c>
    </row>
    <row r="5518" spans="1:9" x14ac:dyDescent="0.3">
      <c r="A5518">
        <v>1185732</v>
      </c>
      <c r="B5518" s="16">
        <v>44382</v>
      </c>
      <c r="C5518" t="s">
        <v>17</v>
      </c>
      <c r="D5518">
        <v>138</v>
      </c>
      <c r="E5518">
        <v>6762</v>
      </c>
      <c r="F5518">
        <v>2975.28</v>
      </c>
      <c r="G5518" t="s">
        <v>36</v>
      </c>
      <c r="H5518" t="s">
        <v>112</v>
      </c>
      <c r="I5518" t="s">
        <v>113</v>
      </c>
    </row>
    <row r="5519" spans="1:9" x14ac:dyDescent="0.3">
      <c r="A5519">
        <v>1185732</v>
      </c>
      <c r="B5519" s="16">
        <v>44382</v>
      </c>
      <c r="C5519" t="s">
        <v>21</v>
      </c>
      <c r="D5519">
        <v>202</v>
      </c>
      <c r="E5519">
        <v>10504</v>
      </c>
      <c r="F5519">
        <v>4411.68</v>
      </c>
      <c r="G5519" t="s">
        <v>48</v>
      </c>
      <c r="H5519" t="s">
        <v>92</v>
      </c>
      <c r="I5519" t="s">
        <v>93</v>
      </c>
    </row>
    <row r="5520" spans="1:9" x14ac:dyDescent="0.3">
      <c r="A5520">
        <v>1185732</v>
      </c>
      <c r="B5520" s="16">
        <v>44382</v>
      </c>
      <c r="C5520" t="s">
        <v>20</v>
      </c>
      <c r="D5520">
        <v>248</v>
      </c>
      <c r="E5520">
        <v>12648</v>
      </c>
      <c r="F5520">
        <v>4553.28</v>
      </c>
      <c r="G5520" t="s">
        <v>48</v>
      </c>
      <c r="H5520" t="s">
        <v>92</v>
      </c>
      <c r="I5520" t="s">
        <v>93</v>
      </c>
    </row>
    <row r="5521" spans="1:9" x14ac:dyDescent="0.3">
      <c r="A5521">
        <v>1185732</v>
      </c>
      <c r="B5521" s="16">
        <v>44382</v>
      </c>
      <c r="C5521" t="s">
        <v>22</v>
      </c>
      <c r="D5521">
        <v>240</v>
      </c>
      <c r="E5521">
        <v>15360</v>
      </c>
      <c r="F5521">
        <v>6911.9999999999991</v>
      </c>
      <c r="G5521" t="s">
        <v>48</v>
      </c>
      <c r="H5521" t="s">
        <v>92</v>
      </c>
      <c r="I5521" t="s">
        <v>93</v>
      </c>
    </row>
    <row r="5522" spans="1:9" x14ac:dyDescent="0.3">
      <c r="A5522">
        <v>1185732</v>
      </c>
      <c r="B5522" s="16">
        <v>44382</v>
      </c>
      <c r="C5522" t="s">
        <v>19</v>
      </c>
      <c r="D5522">
        <v>270</v>
      </c>
      <c r="E5522">
        <v>15660</v>
      </c>
      <c r="F5522">
        <v>7673.4</v>
      </c>
      <c r="G5522" t="s">
        <v>48</v>
      </c>
      <c r="H5522" t="s">
        <v>92</v>
      </c>
      <c r="I5522" t="s">
        <v>93</v>
      </c>
    </row>
    <row r="5523" spans="1:9" x14ac:dyDescent="0.3">
      <c r="A5523">
        <v>1185732</v>
      </c>
      <c r="B5523" s="16">
        <v>44382</v>
      </c>
      <c r="C5523" t="s">
        <v>23</v>
      </c>
      <c r="D5523">
        <v>244</v>
      </c>
      <c r="E5523">
        <v>16104</v>
      </c>
      <c r="F5523">
        <v>10467.6</v>
      </c>
      <c r="G5523" t="s">
        <v>48</v>
      </c>
      <c r="H5523" t="s">
        <v>92</v>
      </c>
      <c r="I5523" t="s">
        <v>93</v>
      </c>
    </row>
    <row r="5524" spans="1:9" x14ac:dyDescent="0.3">
      <c r="A5524">
        <v>1185732</v>
      </c>
      <c r="B5524" s="16">
        <v>44382</v>
      </c>
      <c r="C5524" t="s">
        <v>17</v>
      </c>
      <c r="D5524">
        <v>311</v>
      </c>
      <c r="E5524">
        <v>19593</v>
      </c>
      <c r="F5524">
        <v>11559.87</v>
      </c>
      <c r="G5524" t="s">
        <v>48</v>
      </c>
      <c r="H5524" t="s">
        <v>92</v>
      </c>
      <c r="I5524" t="s">
        <v>93</v>
      </c>
    </row>
    <row r="5525" spans="1:9" x14ac:dyDescent="0.3">
      <c r="A5525">
        <v>1185732</v>
      </c>
      <c r="B5525" s="16">
        <v>44382</v>
      </c>
      <c r="C5525" t="s">
        <v>21</v>
      </c>
      <c r="D5525">
        <v>125</v>
      </c>
      <c r="E5525">
        <v>37500.000000000007</v>
      </c>
      <c r="F5525">
        <v>15000.000000000004</v>
      </c>
      <c r="G5525" t="s">
        <v>36</v>
      </c>
      <c r="H5525" t="s">
        <v>57</v>
      </c>
      <c r="I5525" t="s">
        <v>58</v>
      </c>
    </row>
    <row r="5526" spans="1:9" x14ac:dyDescent="0.3">
      <c r="A5526">
        <v>1185732</v>
      </c>
      <c r="B5526" s="16">
        <v>44382</v>
      </c>
      <c r="C5526" t="s">
        <v>21</v>
      </c>
      <c r="D5526">
        <v>175</v>
      </c>
      <c r="E5526">
        <v>70000</v>
      </c>
      <c r="F5526">
        <v>21000</v>
      </c>
      <c r="G5526" t="s">
        <v>36</v>
      </c>
      <c r="H5526" t="s">
        <v>112</v>
      </c>
      <c r="I5526" t="s">
        <v>113</v>
      </c>
    </row>
    <row r="5527" spans="1:9" x14ac:dyDescent="0.3">
      <c r="A5527">
        <v>1185732</v>
      </c>
      <c r="B5527" s="16">
        <v>44382</v>
      </c>
      <c r="C5527" t="s">
        <v>20</v>
      </c>
      <c r="D5527">
        <v>225</v>
      </c>
      <c r="E5527">
        <v>90000</v>
      </c>
      <c r="F5527">
        <v>27000</v>
      </c>
      <c r="G5527" t="s">
        <v>36</v>
      </c>
      <c r="H5527" t="s">
        <v>112</v>
      </c>
      <c r="I5527" t="s">
        <v>113</v>
      </c>
    </row>
    <row r="5528" spans="1:9" x14ac:dyDescent="0.3">
      <c r="A5528">
        <v>1185732</v>
      </c>
      <c r="B5528" s="16">
        <v>44382</v>
      </c>
      <c r="C5528" t="s">
        <v>22</v>
      </c>
      <c r="D5528">
        <v>200</v>
      </c>
      <c r="E5528">
        <v>100000</v>
      </c>
      <c r="F5528">
        <v>50000</v>
      </c>
      <c r="G5528" t="s">
        <v>36</v>
      </c>
      <c r="H5528" t="s">
        <v>112</v>
      </c>
      <c r="I5528" t="s">
        <v>113</v>
      </c>
    </row>
    <row r="5529" spans="1:9" x14ac:dyDescent="0.3">
      <c r="A5529">
        <v>1185732</v>
      </c>
      <c r="B5529" s="16">
        <v>44382</v>
      </c>
      <c r="C5529" t="s">
        <v>19</v>
      </c>
      <c r="D5529">
        <v>300</v>
      </c>
      <c r="E5529">
        <v>135000.00000000003</v>
      </c>
      <c r="F5529">
        <v>47250.000000000007</v>
      </c>
      <c r="G5529" t="s">
        <v>36</v>
      </c>
      <c r="H5529" t="s">
        <v>112</v>
      </c>
      <c r="I5529" t="s">
        <v>113</v>
      </c>
    </row>
    <row r="5530" spans="1:9" x14ac:dyDescent="0.3">
      <c r="A5530">
        <v>1185732</v>
      </c>
      <c r="B5530" s="16">
        <v>44382</v>
      </c>
      <c r="C5530" t="s">
        <v>23</v>
      </c>
      <c r="D5530">
        <v>350</v>
      </c>
      <c r="E5530">
        <v>192500.00000000003</v>
      </c>
      <c r="F5530">
        <v>96250.000000000015</v>
      </c>
      <c r="G5530" t="s">
        <v>36</v>
      </c>
      <c r="H5530" t="s">
        <v>37</v>
      </c>
      <c r="I5530" t="s">
        <v>38</v>
      </c>
    </row>
    <row r="5531" spans="1:9" x14ac:dyDescent="0.3">
      <c r="A5531">
        <v>1185732</v>
      </c>
      <c r="B5531" s="16">
        <v>44382</v>
      </c>
      <c r="C5531" t="s">
        <v>23</v>
      </c>
      <c r="D5531">
        <v>375</v>
      </c>
      <c r="E5531">
        <v>206250.00000000003</v>
      </c>
      <c r="F5531">
        <v>82500.000000000015</v>
      </c>
      <c r="G5531" t="s">
        <v>36</v>
      </c>
      <c r="H5531" t="s">
        <v>112</v>
      </c>
      <c r="I5531" t="s">
        <v>113</v>
      </c>
    </row>
    <row r="5532" spans="1:9" x14ac:dyDescent="0.3">
      <c r="A5532">
        <v>1185732</v>
      </c>
      <c r="B5532" s="16">
        <v>44382</v>
      </c>
      <c r="C5532" t="s">
        <v>17</v>
      </c>
      <c r="D5532">
        <v>550</v>
      </c>
      <c r="E5532">
        <v>275000</v>
      </c>
      <c r="F5532">
        <v>82500</v>
      </c>
      <c r="G5532" t="s">
        <v>36</v>
      </c>
      <c r="H5532" t="s">
        <v>112</v>
      </c>
      <c r="I5532" t="s">
        <v>113</v>
      </c>
    </row>
    <row r="5533" spans="1:9" x14ac:dyDescent="0.3">
      <c r="A5533">
        <v>1185732</v>
      </c>
      <c r="B5533" s="16">
        <v>44382</v>
      </c>
      <c r="C5533" t="s">
        <v>21</v>
      </c>
      <c r="D5533">
        <v>775</v>
      </c>
      <c r="E5533">
        <v>426250.00000000006</v>
      </c>
      <c r="F5533">
        <v>127875.00000000001</v>
      </c>
      <c r="G5533" t="s">
        <v>48</v>
      </c>
      <c r="H5533" t="s">
        <v>92</v>
      </c>
      <c r="I5533" t="s">
        <v>93</v>
      </c>
    </row>
    <row r="5534" spans="1:9" x14ac:dyDescent="0.3">
      <c r="A5534">
        <v>1185732</v>
      </c>
      <c r="B5534" s="16">
        <v>44382</v>
      </c>
      <c r="C5534" t="s">
        <v>20</v>
      </c>
      <c r="D5534">
        <v>825</v>
      </c>
      <c r="E5534">
        <v>453750.00000000006</v>
      </c>
      <c r="F5534">
        <v>113437.50000000001</v>
      </c>
      <c r="G5534" t="s">
        <v>48</v>
      </c>
      <c r="H5534" t="s">
        <v>92</v>
      </c>
      <c r="I5534" t="s">
        <v>93</v>
      </c>
    </row>
    <row r="5535" spans="1:9" x14ac:dyDescent="0.3">
      <c r="A5535">
        <v>1185732</v>
      </c>
      <c r="B5535" s="16">
        <v>44382</v>
      </c>
      <c r="C5535" t="s">
        <v>22</v>
      </c>
      <c r="D5535">
        <v>800</v>
      </c>
      <c r="E5535">
        <v>520000</v>
      </c>
      <c r="F5535">
        <v>182000</v>
      </c>
      <c r="G5535" t="s">
        <v>48</v>
      </c>
      <c r="H5535" t="s">
        <v>92</v>
      </c>
      <c r="I5535" t="s">
        <v>93</v>
      </c>
    </row>
    <row r="5536" spans="1:9" x14ac:dyDescent="0.3">
      <c r="A5536">
        <v>1185732</v>
      </c>
      <c r="B5536" s="16">
        <v>44382</v>
      </c>
      <c r="C5536" t="s">
        <v>19</v>
      </c>
      <c r="D5536">
        <v>900</v>
      </c>
      <c r="E5536">
        <v>540000.00000000012</v>
      </c>
      <c r="F5536">
        <v>189000.00000000003</v>
      </c>
      <c r="G5536" t="s">
        <v>48</v>
      </c>
      <c r="H5536" t="s">
        <v>92</v>
      </c>
      <c r="I5536" t="s">
        <v>93</v>
      </c>
    </row>
    <row r="5537" spans="1:9" x14ac:dyDescent="0.3">
      <c r="A5537">
        <v>1185732</v>
      </c>
      <c r="B5537" s="16">
        <v>44382</v>
      </c>
      <c r="C5537" t="s">
        <v>23</v>
      </c>
      <c r="D5537">
        <v>975</v>
      </c>
      <c r="E5537">
        <v>682500</v>
      </c>
      <c r="F5537">
        <v>341250</v>
      </c>
      <c r="G5537" t="s">
        <v>48</v>
      </c>
      <c r="H5537" t="s">
        <v>92</v>
      </c>
      <c r="I5537" t="s">
        <v>93</v>
      </c>
    </row>
    <row r="5538" spans="1:9" x14ac:dyDescent="0.3">
      <c r="A5538">
        <v>1185732</v>
      </c>
      <c r="B5538" s="16">
        <v>44382</v>
      </c>
      <c r="C5538" t="s">
        <v>17</v>
      </c>
      <c r="D5538">
        <v>1150</v>
      </c>
      <c r="E5538">
        <v>747500</v>
      </c>
      <c r="F5538">
        <v>336375</v>
      </c>
      <c r="G5538" t="s">
        <v>48</v>
      </c>
      <c r="H5538" t="s">
        <v>92</v>
      </c>
      <c r="I5538" t="s">
        <v>93</v>
      </c>
    </row>
    <row r="5539" spans="1:9" x14ac:dyDescent="0.3">
      <c r="A5539">
        <v>1185732</v>
      </c>
      <c r="B5539" s="16">
        <v>44383</v>
      </c>
      <c r="C5539" t="s">
        <v>22</v>
      </c>
      <c r="D5539">
        <v>27</v>
      </c>
      <c r="E5539">
        <v>999</v>
      </c>
      <c r="F5539">
        <v>479.52</v>
      </c>
      <c r="G5539" t="s">
        <v>36</v>
      </c>
      <c r="H5539" t="s">
        <v>57</v>
      </c>
      <c r="I5539" t="s">
        <v>58</v>
      </c>
    </row>
    <row r="5540" spans="1:9" x14ac:dyDescent="0.3">
      <c r="A5540">
        <v>1185732</v>
      </c>
      <c r="B5540" s="16">
        <v>44383</v>
      </c>
      <c r="C5540" t="s">
        <v>21</v>
      </c>
      <c r="D5540">
        <v>60</v>
      </c>
      <c r="E5540">
        <v>1860</v>
      </c>
      <c r="F5540">
        <v>855.6</v>
      </c>
      <c r="G5540" t="s">
        <v>15</v>
      </c>
      <c r="H5540" t="s">
        <v>127</v>
      </c>
      <c r="I5540" t="s">
        <v>128</v>
      </c>
    </row>
    <row r="5541" spans="1:9" x14ac:dyDescent="0.3">
      <c r="A5541">
        <v>1185732</v>
      </c>
      <c r="B5541" s="16">
        <v>44383</v>
      </c>
      <c r="C5541" t="s">
        <v>20</v>
      </c>
      <c r="D5541">
        <v>78</v>
      </c>
      <c r="E5541">
        <v>2106</v>
      </c>
      <c r="F5541">
        <v>947.7</v>
      </c>
      <c r="G5541" t="s">
        <v>15</v>
      </c>
      <c r="H5541" t="s">
        <v>127</v>
      </c>
      <c r="I5541" t="s">
        <v>128</v>
      </c>
    </row>
    <row r="5542" spans="1:9" x14ac:dyDescent="0.3">
      <c r="A5542">
        <v>1185732</v>
      </c>
      <c r="B5542" s="16">
        <v>44383</v>
      </c>
      <c r="C5542" t="s">
        <v>21</v>
      </c>
      <c r="D5542">
        <v>58</v>
      </c>
      <c r="E5542">
        <v>2146</v>
      </c>
      <c r="F5542">
        <v>1115.92</v>
      </c>
      <c r="G5542" t="s">
        <v>15</v>
      </c>
      <c r="H5542" t="s">
        <v>127</v>
      </c>
      <c r="I5542" t="s">
        <v>128</v>
      </c>
    </row>
    <row r="5543" spans="1:9" x14ac:dyDescent="0.3">
      <c r="A5543">
        <v>1185732</v>
      </c>
      <c r="B5543" s="16">
        <v>44383</v>
      </c>
      <c r="C5543" t="s">
        <v>22</v>
      </c>
      <c r="D5543">
        <v>68</v>
      </c>
      <c r="E5543">
        <v>2244</v>
      </c>
      <c r="F5543">
        <v>762.95999999999992</v>
      </c>
      <c r="G5543" t="s">
        <v>15</v>
      </c>
      <c r="H5543" t="s">
        <v>127</v>
      </c>
      <c r="I5543" t="s">
        <v>128</v>
      </c>
    </row>
    <row r="5544" spans="1:9" x14ac:dyDescent="0.3">
      <c r="A5544">
        <v>1189833</v>
      </c>
      <c r="B5544" s="16">
        <v>44383</v>
      </c>
      <c r="C5544" t="s">
        <v>21</v>
      </c>
      <c r="D5544">
        <v>63</v>
      </c>
      <c r="E5544">
        <v>2268</v>
      </c>
      <c r="F5544">
        <v>1224.72</v>
      </c>
      <c r="G5544" t="s">
        <v>15</v>
      </c>
      <c r="H5544" t="s">
        <v>123</v>
      </c>
      <c r="I5544" t="s">
        <v>124</v>
      </c>
    </row>
    <row r="5545" spans="1:9" x14ac:dyDescent="0.3">
      <c r="A5545">
        <v>1185732</v>
      </c>
      <c r="B5545" s="16">
        <v>44383</v>
      </c>
      <c r="C5545" t="s">
        <v>20</v>
      </c>
      <c r="D5545">
        <v>65</v>
      </c>
      <c r="E5545">
        <v>2405</v>
      </c>
      <c r="F5545">
        <v>1250.6000000000001</v>
      </c>
      <c r="G5545" t="s">
        <v>15</v>
      </c>
      <c r="H5545" t="s">
        <v>127</v>
      </c>
      <c r="I5545" t="s">
        <v>128</v>
      </c>
    </row>
    <row r="5546" spans="1:9" x14ac:dyDescent="0.3">
      <c r="A5546">
        <v>1185732</v>
      </c>
      <c r="B5546" s="16">
        <v>44383</v>
      </c>
      <c r="C5546" t="s">
        <v>22</v>
      </c>
      <c r="D5546">
        <v>63</v>
      </c>
      <c r="E5546">
        <v>2961</v>
      </c>
      <c r="F5546">
        <v>1184.4000000000001</v>
      </c>
      <c r="G5546" t="s">
        <v>15</v>
      </c>
      <c r="H5546" t="s">
        <v>127</v>
      </c>
      <c r="I5546" t="s">
        <v>128</v>
      </c>
    </row>
    <row r="5547" spans="1:9" x14ac:dyDescent="0.3">
      <c r="A5547">
        <v>1189833</v>
      </c>
      <c r="B5547" s="16">
        <v>44383</v>
      </c>
      <c r="C5547" t="s">
        <v>20</v>
      </c>
      <c r="D5547">
        <v>81</v>
      </c>
      <c r="E5547">
        <v>2997</v>
      </c>
      <c r="F5547">
        <v>1558.44</v>
      </c>
      <c r="G5547" t="s">
        <v>15</v>
      </c>
      <c r="H5547" t="s">
        <v>123</v>
      </c>
      <c r="I5547" t="s">
        <v>124</v>
      </c>
    </row>
    <row r="5548" spans="1:9" x14ac:dyDescent="0.3">
      <c r="A5548">
        <v>1185732</v>
      </c>
      <c r="B5548" s="16">
        <v>44383</v>
      </c>
      <c r="C5548" t="s">
        <v>19</v>
      </c>
      <c r="D5548">
        <v>81</v>
      </c>
      <c r="E5548">
        <v>3321</v>
      </c>
      <c r="F5548">
        <v>1660.5</v>
      </c>
      <c r="G5548" t="s">
        <v>15</v>
      </c>
      <c r="H5548" t="s">
        <v>127</v>
      </c>
      <c r="I5548" t="s">
        <v>128</v>
      </c>
    </row>
    <row r="5549" spans="1:9" x14ac:dyDescent="0.3">
      <c r="A5549">
        <v>1189833</v>
      </c>
      <c r="B5549" s="16">
        <v>44383</v>
      </c>
      <c r="C5549" t="s">
        <v>22</v>
      </c>
      <c r="D5549">
        <v>74</v>
      </c>
      <c r="E5549">
        <v>3552</v>
      </c>
      <c r="F5549">
        <v>1527.36</v>
      </c>
      <c r="G5549" t="s">
        <v>15</v>
      </c>
      <c r="H5549" t="s">
        <v>123</v>
      </c>
      <c r="I5549" t="s">
        <v>124</v>
      </c>
    </row>
    <row r="5550" spans="1:9" x14ac:dyDescent="0.3">
      <c r="A5550">
        <v>1185732</v>
      </c>
      <c r="B5550" s="16">
        <v>44383</v>
      </c>
      <c r="C5550" t="s">
        <v>19</v>
      </c>
      <c r="D5550">
        <v>114</v>
      </c>
      <c r="E5550">
        <v>3648</v>
      </c>
      <c r="F5550">
        <v>1349.76</v>
      </c>
      <c r="G5550" t="s">
        <v>15</v>
      </c>
      <c r="H5550" t="s">
        <v>127</v>
      </c>
      <c r="I5550" t="s">
        <v>128</v>
      </c>
    </row>
    <row r="5551" spans="1:9" x14ac:dyDescent="0.3">
      <c r="A5551">
        <v>1189833</v>
      </c>
      <c r="B5551" s="16">
        <v>44383</v>
      </c>
      <c r="C5551" t="s">
        <v>19</v>
      </c>
      <c r="D5551">
        <v>98</v>
      </c>
      <c r="E5551">
        <v>4116</v>
      </c>
      <c r="F5551">
        <v>2058</v>
      </c>
      <c r="G5551" t="s">
        <v>15</v>
      </c>
      <c r="H5551" t="s">
        <v>123</v>
      </c>
      <c r="I5551" t="s">
        <v>124</v>
      </c>
    </row>
    <row r="5552" spans="1:9" x14ac:dyDescent="0.3">
      <c r="A5552">
        <v>1185732</v>
      </c>
      <c r="B5552" s="16">
        <v>44383</v>
      </c>
      <c r="C5552" t="s">
        <v>23</v>
      </c>
      <c r="D5552">
        <v>136</v>
      </c>
      <c r="E5552">
        <v>5168</v>
      </c>
      <c r="F5552">
        <v>2170.5600000000004</v>
      </c>
      <c r="G5552" t="s">
        <v>15</v>
      </c>
      <c r="H5552" t="s">
        <v>127</v>
      </c>
      <c r="I5552" t="s">
        <v>128</v>
      </c>
    </row>
    <row r="5553" spans="1:9" x14ac:dyDescent="0.3">
      <c r="A5553">
        <v>1185732</v>
      </c>
      <c r="B5553" s="16">
        <v>44383</v>
      </c>
      <c r="C5553" t="s">
        <v>23</v>
      </c>
      <c r="D5553">
        <v>116</v>
      </c>
      <c r="E5553">
        <v>5800</v>
      </c>
      <c r="F5553">
        <v>2900</v>
      </c>
      <c r="G5553" t="s">
        <v>15</v>
      </c>
      <c r="H5553" t="s">
        <v>127</v>
      </c>
      <c r="I5553" t="s">
        <v>128</v>
      </c>
    </row>
    <row r="5554" spans="1:9" x14ac:dyDescent="0.3">
      <c r="A5554">
        <v>1128299</v>
      </c>
      <c r="B5554" s="16">
        <v>44383</v>
      </c>
      <c r="C5554" t="s">
        <v>21</v>
      </c>
      <c r="D5554">
        <v>158</v>
      </c>
      <c r="E5554">
        <v>6004</v>
      </c>
      <c r="F5554">
        <v>3182.1200000000003</v>
      </c>
      <c r="G5554" t="s">
        <v>31</v>
      </c>
      <c r="H5554" t="s">
        <v>84</v>
      </c>
      <c r="I5554" t="s">
        <v>85</v>
      </c>
    </row>
    <row r="5555" spans="1:9" x14ac:dyDescent="0.3">
      <c r="A5555">
        <v>1128299</v>
      </c>
      <c r="B5555" s="16">
        <v>44383</v>
      </c>
      <c r="C5555" t="s">
        <v>21</v>
      </c>
      <c r="D5555">
        <v>137</v>
      </c>
      <c r="E5555">
        <v>6439</v>
      </c>
      <c r="F5555">
        <v>4120.96</v>
      </c>
      <c r="G5555" t="s">
        <v>31</v>
      </c>
      <c r="H5555" t="s">
        <v>84</v>
      </c>
      <c r="I5555" t="s">
        <v>85</v>
      </c>
    </row>
    <row r="5556" spans="1:9" x14ac:dyDescent="0.3">
      <c r="A5556">
        <v>1185732</v>
      </c>
      <c r="B5556" s="16">
        <v>44383</v>
      </c>
      <c r="C5556" t="s">
        <v>17</v>
      </c>
      <c r="D5556">
        <v>173</v>
      </c>
      <c r="E5556">
        <v>6574</v>
      </c>
      <c r="F5556">
        <v>2498.12</v>
      </c>
      <c r="G5556" t="s">
        <v>15</v>
      </c>
      <c r="H5556" t="s">
        <v>127</v>
      </c>
      <c r="I5556" t="s">
        <v>128</v>
      </c>
    </row>
    <row r="5557" spans="1:9" x14ac:dyDescent="0.3">
      <c r="A5557">
        <v>1128299</v>
      </c>
      <c r="B5557" s="16">
        <v>44383</v>
      </c>
      <c r="C5557" t="s">
        <v>22</v>
      </c>
      <c r="D5557">
        <v>131</v>
      </c>
      <c r="E5557">
        <v>6943</v>
      </c>
      <c r="F5557">
        <v>3332.64</v>
      </c>
      <c r="G5557" t="s">
        <v>31</v>
      </c>
      <c r="H5557" t="s">
        <v>84</v>
      </c>
      <c r="I5557" t="s">
        <v>85</v>
      </c>
    </row>
    <row r="5558" spans="1:9" x14ac:dyDescent="0.3">
      <c r="A5558">
        <v>1189833</v>
      </c>
      <c r="B5558" s="16">
        <v>44383</v>
      </c>
      <c r="C5558" t="s">
        <v>23</v>
      </c>
      <c r="D5558">
        <v>131</v>
      </c>
      <c r="E5558">
        <v>7074</v>
      </c>
      <c r="F5558">
        <v>3749.2200000000003</v>
      </c>
      <c r="G5558" t="s">
        <v>15</v>
      </c>
      <c r="H5558" t="s">
        <v>123</v>
      </c>
      <c r="I5558" t="s">
        <v>124</v>
      </c>
    </row>
    <row r="5559" spans="1:9" x14ac:dyDescent="0.3">
      <c r="A5559">
        <v>1128299</v>
      </c>
      <c r="B5559" s="16">
        <v>44383</v>
      </c>
      <c r="C5559" t="s">
        <v>22</v>
      </c>
      <c r="D5559">
        <v>173</v>
      </c>
      <c r="E5559">
        <v>7439</v>
      </c>
      <c r="F5559">
        <v>2975.6</v>
      </c>
      <c r="G5559" t="s">
        <v>31</v>
      </c>
      <c r="H5559" t="s">
        <v>84</v>
      </c>
      <c r="I5559" t="s">
        <v>85</v>
      </c>
    </row>
    <row r="5560" spans="1:9" x14ac:dyDescent="0.3">
      <c r="A5560">
        <v>1185732</v>
      </c>
      <c r="B5560" s="16">
        <v>44383</v>
      </c>
      <c r="C5560" t="s">
        <v>17</v>
      </c>
      <c r="D5560">
        <v>161</v>
      </c>
      <c r="E5560">
        <v>7567</v>
      </c>
      <c r="F5560">
        <v>3934.84</v>
      </c>
      <c r="G5560" t="s">
        <v>36</v>
      </c>
      <c r="H5560" t="s">
        <v>37</v>
      </c>
      <c r="I5560" t="s">
        <v>38</v>
      </c>
    </row>
    <row r="5561" spans="1:9" x14ac:dyDescent="0.3">
      <c r="A5561">
        <v>1185732</v>
      </c>
      <c r="B5561" s="16">
        <v>44383</v>
      </c>
      <c r="C5561" t="s">
        <v>17</v>
      </c>
      <c r="D5561">
        <v>167</v>
      </c>
      <c r="E5561">
        <v>7682</v>
      </c>
      <c r="F5561">
        <v>3456.8999999999996</v>
      </c>
      <c r="G5561" t="s">
        <v>15</v>
      </c>
      <c r="H5561" t="s">
        <v>127</v>
      </c>
      <c r="I5561" t="s">
        <v>128</v>
      </c>
    </row>
    <row r="5562" spans="1:9" x14ac:dyDescent="0.3">
      <c r="A5562">
        <v>1189833</v>
      </c>
      <c r="B5562" s="16">
        <v>44383</v>
      </c>
      <c r="C5562" t="s">
        <v>17</v>
      </c>
      <c r="D5562">
        <v>188</v>
      </c>
      <c r="E5562">
        <v>8836</v>
      </c>
      <c r="F5562">
        <v>4152.92</v>
      </c>
      <c r="G5562" t="s">
        <v>15</v>
      </c>
      <c r="H5562" t="s">
        <v>123</v>
      </c>
      <c r="I5562" t="s">
        <v>124</v>
      </c>
    </row>
    <row r="5563" spans="1:9" x14ac:dyDescent="0.3">
      <c r="A5563">
        <v>1128299</v>
      </c>
      <c r="B5563" s="16">
        <v>44383</v>
      </c>
      <c r="C5563" t="s">
        <v>17</v>
      </c>
      <c r="D5563">
        <v>264</v>
      </c>
      <c r="E5563">
        <v>9240</v>
      </c>
      <c r="F5563">
        <v>4250.3999999999996</v>
      </c>
      <c r="G5563" t="s">
        <v>31</v>
      </c>
      <c r="H5563" t="s">
        <v>84</v>
      </c>
      <c r="I5563" t="s">
        <v>85</v>
      </c>
    </row>
    <row r="5564" spans="1:9" x14ac:dyDescent="0.3">
      <c r="A5564">
        <v>1128299</v>
      </c>
      <c r="B5564" s="16">
        <v>44383</v>
      </c>
      <c r="C5564" t="s">
        <v>20</v>
      </c>
      <c r="D5564">
        <v>278</v>
      </c>
      <c r="E5564">
        <v>9452</v>
      </c>
      <c r="F5564">
        <v>3969.8399999999997</v>
      </c>
      <c r="G5564" t="s">
        <v>31</v>
      </c>
      <c r="H5564" t="s">
        <v>84</v>
      </c>
      <c r="I5564" t="s">
        <v>85</v>
      </c>
    </row>
    <row r="5565" spans="1:9" x14ac:dyDescent="0.3">
      <c r="A5565">
        <v>1128299</v>
      </c>
      <c r="B5565" s="16">
        <v>44383</v>
      </c>
      <c r="C5565" t="s">
        <v>17</v>
      </c>
      <c r="D5565">
        <v>217</v>
      </c>
      <c r="E5565">
        <v>10416</v>
      </c>
      <c r="F5565">
        <v>5208</v>
      </c>
      <c r="G5565" t="s">
        <v>31</v>
      </c>
      <c r="H5565" t="s">
        <v>84</v>
      </c>
      <c r="I5565" t="s">
        <v>85</v>
      </c>
    </row>
    <row r="5566" spans="1:9" x14ac:dyDescent="0.3">
      <c r="A5566">
        <v>1128299</v>
      </c>
      <c r="B5566" s="16">
        <v>44383</v>
      </c>
      <c r="C5566" t="s">
        <v>19</v>
      </c>
      <c r="D5566">
        <v>202</v>
      </c>
      <c r="E5566">
        <v>10504</v>
      </c>
      <c r="F5566">
        <v>5462.08</v>
      </c>
      <c r="G5566" t="s">
        <v>31</v>
      </c>
      <c r="H5566" t="s">
        <v>84</v>
      </c>
      <c r="I5566" t="s">
        <v>85</v>
      </c>
    </row>
    <row r="5567" spans="1:9" x14ac:dyDescent="0.3">
      <c r="A5567">
        <v>1128299</v>
      </c>
      <c r="B5567" s="16">
        <v>44383</v>
      </c>
      <c r="C5567" t="s">
        <v>19</v>
      </c>
      <c r="D5567">
        <v>271</v>
      </c>
      <c r="E5567">
        <v>10840</v>
      </c>
      <c r="F5567">
        <v>4661.1999999999989</v>
      </c>
      <c r="G5567" t="s">
        <v>31</v>
      </c>
      <c r="H5567" t="s">
        <v>84</v>
      </c>
      <c r="I5567" t="s">
        <v>85</v>
      </c>
    </row>
    <row r="5568" spans="1:9" x14ac:dyDescent="0.3">
      <c r="A5568">
        <v>1128299</v>
      </c>
      <c r="B5568" s="16">
        <v>44383</v>
      </c>
      <c r="C5568" t="s">
        <v>20</v>
      </c>
      <c r="D5568">
        <v>241</v>
      </c>
      <c r="E5568">
        <v>11086</v>
      </c>
      <c r="F5568">
        <v>6097.2999999999993</v>
      </c>
      <c r="G5568" t="s">
        <v>31</v>
      </c>
      <c r="H5568" t="s">
        <v>84</v>
      </c>
      <c r="I5568" t="s">
        <v>85</v>
      </c>
    </row>
    <row r="5569" spans="1:9" x14ac:dyDescent="0.3">
      <c r="A5569">
        <v>1185732</v>
      </c>
      <c r="B5569" s="16">
        <v>44383</v>
      </c>
      <c r="C5569" t="s">
        <v>23</v>
      </c>
      <c r="D5569">
        <v>208</v>
      </c>
      <c r="E5569">
        <v>13312</v>
      </c>
      <c r="F5569">
        <v>9185.2800000000007</v>
      </c>
      <c r="G5569" t="s">
        <v>31</v>
      </c>
      <c r="H5569" t="s">
        <v>84</v>
      </c>
      <c r="I5569" t="s">
        <v>85</v>
      </c>
    </row>
    <row r="5570" spans="1:9" x14ac:dyDescent="0.3">
      <c r="A5570">
        <v>1185732</v>
      </c>
      <c r="B5570" s="16">
        <v>44383</v>
      </c>
      <c r="C5570" t="s">
        <v>23</v>
      </c>
      <c r="D5570">
        <v>264</v>
      </c>
      <c r="E5570">
        <v>13464</v>
      </c>
      <c r="F5570">
        <v>7943.7600000000011</v>
      </c>
      <c r="G5570" t="s">
        <v>31</v>
      </c>
      <c r="H5570" t="s">
        <v>84</v>
      </c>
      <c r="I5570" t="s">
        <v>85</v>
      </c>
    </row>
    <row r="5571" spans="1:9" x14ac:dyDescent="0.3">
      <c r="A5571">
        <v>1185732</v>
      </c>
      <c r="B5571" s="16">
        <v>44383</v>
      </c>
      <c r="C5571" t="s">
        <v>22</v>
      </c>
      <c r="D5571">
        <v>100</v>
      </c>
      <c r="E5571">
        <v>40000</v>
      </c>
      <c r="F5571">
        <v>14000</v>
      </c>
      <c r="G5571" t="s">
        <v>36</v>
      </c>
      <c r="H5571" t="s">
        <v>57</v>
      </c>
      <c r="I5571" t="s">
        <v>58</v>
      </c>
    </row>
    <row r="5572" spans="1:9" x14ac:dyDescent="0.3">
      <c r="A5572">
        <v>1185732</v>
      </c>
      <c r="B5572" s="16">
        <v>44383</v>
      </c>
      <c r="C5572" t="s">
        <v>21</v>
      </c>
      <c r="D5572">
        <v>200</v>
      </c>
      <c r="E5572">
        <v>80000</v>
      </c>
      <c r="F5572">
        <v>32000</v>
      </c>
      <c r="G5572" t="s">
        <v>15</v>
      </c>
      <c r="H5572" t="s">
        <v>127</v>
      </c>
      <c r="I5572" t="s">
        <v>128</v>
      </c>
    </row>
    <row r="5573" spans="1:9" x14ac:dyDescent="0.3">
      <c r="A5573">
        <v>1185732</v>
      </c>
      <c r="B5573" s="16">
        <v>44383</v>
      </c>
      <c r="C5573" t="s">
        <v>20</v>
      </c>
      <c r="D5573">
        <v>250</v>
      </c>
      <c r="E5573">
        <v>100000</v>
      </c>
      <c r="F5573">
        <v>40000</v>
      </c>
      <c r="G5573" t="s">
        <v>15</v>
      </c>
      <c r="H5573" t="s">
        <v>123</v>
      </c>
      <c r="I5573" t="s">
        <v>124</v>
      </c>
    </row>
    <row r="5574" spans="1:9" x14ac:dyDescent="0.3">
      <c r="A5574">
        <v>1189833</v>
      </c>
      <c r="B5574" s="16">
        <v>44383</v>
      </c>
      <c r="C5574" t="s">
        <v>21</v>
      </c>
      <c r="D5574">
        <v>250</v>
      </c>
      <c r="E5574">
        <v>100000</v>
      </c>
      <c r="F5574">
        <v>40000</v>
      </c>
      <c r="G5574" t="s">
        <v>15</v>
      </c>
      <c r="H5574" t="s">
        <v>127</v>
      </c>
      <c r="I5574" t="s">
        <v>128</v>
      </c>
    </row>
    <row r="5575" spans="1:9" x14ac:dyDescent="0.3">
      <c r="A5575">
        <v>1185732</v>
      </c>
      <c r="B5575" s="16">
        <v>44383</v>
      </c>
      <c r="C5575" t="s">
        <v>22</v>
      </c>
      <c r="D5575">
        <v>225</v>
      </c>
      <c r="E5575">
        <v>112499.99999999999</v>
      </c>
      <c r="F5575">
        <v>33749.999999999993</v>
      </c>
      <c r="G5575" t="s">
        <v>15</v>
      </c>
      <c r="H5575" t="s">
        <v>127</v>
      </c>
      <c r="I5575" t="s">
        <v>128</v>
      </c>
    </row>
    <row r="5576" spans="1:9" x14ac:dyDescent="0.3">
      <c r="A5576">
        <v>1189833</v>
      </c>
      <c r="B5576" s="16">
        <v>44383</v>
      </c>
      <c r="C5576" t="s">
        <v>20</v>
      </c>
      <c r="D5576">
        <v>300</v>
      </c>
      <c r="E5576">
        <v>120000</v>
      </c>
      <c r="F5576">
        <v>48000</v>
      </c>
      <c r="G5576" t="s">
        <v>15</v>
      </c>
      <c r="H5576" t="s">
        <v>123</v>
      </c>
      <c r="I5576" t="s">
        <v>124</v>
      </c>
    </row>
    <row r="5577" spans="1:9" x14ac:dyDescent="0.3">
      <c r="A5577">
        <v>1189833</v>
      </c>
      <c r="B5577" s="16">
        <v>44383</v>
      </c>
      <c r="C5577" t="s">
        <v>22</v>
      </c>
      <c r="D5577">
        <v>275</v>
      </c>
      <c r="E5577">
        <v>137499.99999999997</v>
      </c>
      <c r="F5577">
        <v>41249.999999999993</v>
      </c>
      <c r="G5577" t="s">
        <v>15</v>
      </c>
      <c r="H5577" t="s">
        <v>123</v>
      </c>
      <c r="I5577" t="s">
        <v>124</v>
      </c>
    </row>
    <row r="5578" spans="1:9" x14ac:dyDescent="0.3">
      <c r="A5578">
        <v>1185732</v>
      </c>
      <c r="B5578" s="16">
        <v>44383</v>
      </c>
      <c r="C5578" t="s">
        <v>19</v>
      </c>
      <c r="D5578">
        <v>325</v>
      </c>
      <c r="E5578">
        <v>146250</v>
      </c>
      <c r="F5578">
        <v>51187.5</v>
      </c>
      <c r="G5578" t="s">
        <v>15</v>
      </c>
      <c r="H5578" t="s">
        <v>127</v>
      </c>
      <c r="I5578" t="s">
        <v>128</v>
      </c>
    </row>
    <row r="5579" spans="1:9" x14ac:dyDescent="0.3">
      <c r="A5579">
        <v>1189833</v>
      </c>
      <c r="B5579" s="16">
        <v>44383</v>
      </c>
      <c r="C5579" t="s">
        <v>19</v>
      </c>
      <c r="D5579">
        <v>375</v>
      </c>
      <c r="E5579">
        <v>168750</v>
      </c>
      <c r="F5579">
        <v>59062.499999999993</v>
      </c>
      <c r="G5579" t="s">
        <v>15</v>
      </c>
      <c r="H5579" t="s">
        <v>123</v>
      </c>
      <c r="I5579" t="s">
        <v>124</v>
      </c>
    </row>
    <row r="5580" spans="1:9" x14ac:dyDescent="0.3">
      <c r="A5580">
        <v>1185732</v>
      </c>
      <c r="B5580" s="16">
        <v>44383</v>
      </c>
      <c r="C5580" t="s">
        <v>23</v>
      </c>
      <c r="D5580">
        <v>400</v>
      </c>
      <c r="E5580">
        <v>219999.99999999997</v>
      </c>
      <c r="F5580">
        <v>88000</v>
      </c>
      <c r="G5580" t="s">
        <v>15</v>
      </c>
      <c r="H5580" t="s">
        <v>127</v>
      </c>
      <c r="I5580" t="s">
        <v>128</v>
      </c>
    </row>
    <row r="5581" spans="1:9" x14ac:dyDescent="0.3">
      <c r="A5581">
        <v>1189833</v>
      </c>
      <c r="B5581" s="16">
        <v>44383</v>
      </c>
      <c r="C5581" t="s">
        <v>23</v>
      </c>
      <c r="D5581">
        <v>450</v>
      </c>
      <c r="E5581">
        <v>247499.99999999997</v>
      </c>
      <c r="F5581">
        <v>99000</v>
      </c>
      <c r="G5581" t="s">
        <v>15</v>
      </c>
      <c r="H5581" t="s">
        <v>123</v>
      </c>
      <c r="I5581" t="s">
        <v>124</v>
      </c>
    </row>
    <row r="5582" spans="1:9" x14ac:dyDescent="0.3">
      <c r="A5582">
        <v>1128299</v>
      </c>
      <c r="B5582" s="16">
        <v>44383</v>
      </c>
      <c r="C5582" t="s">
        <v>21</v>
      </c>
      <c r="D5582">
        <v>525</v>
      </c>
      <c r="E5582">
        <v>262500</v>
      </c>
      <c r="F5582">
        <v>131250</v>
      </c>
      <c r="G5582" t="s">
        <v>31</v>
      </c>
      <c r="H5582" t="s">
        <v>84</v>
      </c>
      <c r="I5582" t="s">
        <v>85</v>
      </c>
    </row>
    <row r="5583" spans="1:9" x14ac:dyDescent="0.3">
      <c r="A5583">
        <v>1185732</v>
      </c>
      <c r="B5583" s="16">
        <v>44383</v>
      </c>
      <c r="C5583" t="s">
        <v>17</v>
      </c>
      <c r="D5583">
        <v>575</v>
      </c>
      <c r="E5583">
        <v>287499.99999999994</v>
      </c>
      <c r="F5583">
        <v>100624.99999999997</v>
      </c>
      <c r="G5583" t="s">
        <v>15</v>
      </c>
      <c r="H5583" t="s">
        <v>127</v>
      </c>
      <c r="I5583" t="s">
        <v>128</v>
      </c>
    </row>
    <row r="5584" spans="1:9" x14ac:dyDescent="0.3">
      <c r="A5584">
        <v>1185732</v>
      </c>
      <c r="B5584" s="16">
        <v>44383</v>
      </c>
      <c r="C5584" t="s">
        <v>17</v>
      </c>
      <c r="D5584">
        <v>575</v>
      </c>
      <c r="E5584">
        <v>287500</v>
      </c>
      <c r="F5584">
        <v>115000</v>
      </c>
      <c r="G5584" t="s">
        <v>36</v>
      </c>
      <c r="H5584" t="s">
        <v>37</v>
      </c>
      <c r="I5584" t="s">
        <v>38</v>
      </c>
    </row>
    <row r="5585" spans="1:9" x14ac:dyDescent="0.3">
      <c r="A5585">
        <v>1128299</v>
      </c>
      <c r="B5585" s="16">
        <v>44383</v>
      </c>
      <c r="C5585" t="s">
        <v>22</v>
      </c>
      <c r="D5585">
        <v>525</v>
      </c>
      <c r="E5585">
        <v>288750.00000000006</v>
      </c>
      <c r="F5585">
        <v>101062.50000000001</v>
      </c>
      <c r="G5585" t="s">
        <v>31</v>
      </c>
      <c r="H5585" t="s">
        <v>84</v>
      </c>
      <c r="I5585" t="s">
        <v>85</v>
      </c>
    </row>
    <row r="5586" spans="1:9" x14ac:dyDescent="0.3">
      <c r="A5586">
        <v>1189833</v>
      </c>
      <c r="B5586" s="16">
        <v>44383</v>
      </c>
      <c r="C5586" t="s">
        <v>17</v>
      </c>
      <c r="D5586">
        <v>625</v>
      </c>
      <c r="E5586">
        <v>312499.99999999994</v>
      </c>
      <c r="F5586">
        <v>109374.99999999997</v>
      </c>
      <c r="G5586" t="s">
        <v>15</v>
      </c>
      <c r="H5586" t="s">
        <v>123</v>
      </c>
      <c r="I5586" t="s">
        <v>124</v>
      </c>
    </row>
    <row r="5587" spans="1:9" x14ac:dyDescent="0.3">
      <c r="A5587">
        <v>1128299</v>
      </c>
      <c r="B5587" s="16">
        <v>44383</v>
      </c>
      <c r="C5587" t="s">
        <v>17</v>
      </c>
      <c r="D5587">
        <v>775</v>
      </c>
      <c r="E5587">
        <v>387500</v>
      </c>
      <c r="F5587">
        <v>155000</v>
      </c>
      <c r="G5587" t="s">
        <v>31</v>
      </c>
      <c r="H5587" t="s">
        <v>84</v>
      </c>
      <c r="I5587" t="s">
        <v>85</v>
      </c>
    </row>
    <row r="5588" spans="1:9" x14ac:dyDescent="0.3">
      <c r="A5588">
        <v>1128299</v>
      </c>
      <c r="B5588" s="16">
        <v>44383</v>
      </c>
      <c r="C5588" t="s">
        <v>19</v>
      </c>
      <c r="D5588">
        <v>775</v>
      </c>
      <c r="E5588">
        <v>426250.00000000006</v>
      </c>
      <c r="F5588">
        <v>170500</v>
      </c>
      <c r="G5588" t="s">
        <v>31</v>
      </c>
      <c r="H5588" t="s">
        <v>84</v>
      </c>
      <c r="I5588" t="s">
        <v>85</v>
      </c>
    </row>
    <row r="5589" spans="1:9" x14ac:dyDescent="0.3">
      <c r="A5589">
        <v>1128299</v>
      </c>
      <c r="B5589" s="16">
        <v>44383</v>
      </c>
      <c r="C5589" t="s">
        <v>20</v>
      </c>
      <c r="D5589">
        <v>925</v>
      </c>
      <c r="E5589">
        <v>462500</v>
      </c>
      <c r="F5589">
        <v>184999.99999999997</v>
      </c>
      <c r="G5589" t="s">
        <v>31</v>
      </c>
      <c r="H5589" t="s">
        <v>84</v>
      </c>
      <c r="I5589" t="s">
        <v>85</v>
      </c>
    </row>
    <row r="5590" spans="1:9" x14ac:dyDescent="0.3">
      <c r="A5590">
        <v>1185732</v>
      </c>
      <c r="B5590" s="16">
        <v>44383</v>
      </c>
      <c r="C5590" t="s">
        <v>23</v>
      </c>
      <c r="D5590">
        <v>800</v>
      </c>
      <c r="E5590">
        <v>520000</v>
      </c>
      <c r="F5590">
        <v>286000</v>
      </c>
      <c r="G5590" t="s">
        <v>31</v>
      </c>
      <c r="H5590" t="s">
        <v>84</v>
      </c>
      <c r="I5590" t="s">
        <v>85</v>
      </c>
    </row>
    <row r="5591" spans="1:9" x14ac:dyDescent="0.3">
      <c r="A5591">
        <v>1185732</v>
      </c>
      <c r="B5591" s="16">
        <v>44384</v>
      </c>
      <c r="C5591" t="s">
        <v>23</v>
      </c>
      <c r="D5591">
        <v>69</v>
      </c>
      <c r="E5591">
        <v>3036</v>
      </c>
      <c r="F5591">
        <v>1821.6</v>
      </c>
      <c r="G5591" t="s">
        <v>36</v>
      </c>
      <c r="H5591" t="s">
        <v>57</v>
      </c>
      <c r="I5591" t="s">
        <v>58</v>
      </c>
    </row>
    <row r="5592" spans="1:9" x14ac:dyDescent="0.3">
      <c r="A5592">
        <v>1185732</v>
      </c>
      <c r="B5592" s="16">
        <v>44384</v>
      </c>
      <c r="C5592" t="s">
        <v>19</v>
      </c>
      <c r="D5592">
        <v>81</v>
      </c>
      <c r="E5592">
        <v>3483</v>
      </c>
      <c r="F5592">
        <v>1567.35</v>
      </c>
      <c r="G5592" t="s">
        <v>36</v>
      </c>
      <c r="H5592" t="s">
        <v>37</v>
      </c>
      <c r="I5592" t="s">
        <v>38</v>
      </c>
    </row>
    <row r="5593" spans="1:9" x14ac:dyDescent="0.3">
      <c r="A5593">
        <v>1185732</v>
      </c>
      <c r="B5593" s="16">
        <v>44384</v>
      </c>
      <c r="C5593" t="s">
        <v>23</v>
      </c>
      <c r="D5593">
        <v>275</v>
      </c>
      <c r="E5593">
        <v>123750</v>
      </c>
      <c r="F5593">
        <v>61875</v>
      </c>
      <c r="G5593" t="s">
        <v>36</v>
      </c>
      <c r="H5593" t="s">
        <v>57</v>
      </c>
      <c r="I5593" t="s">
        <v>58</v>
      </c>
    </row>
    <row r="5594" spans="1:9" x14ac:dyDescent="0.3">
      <c r="A5594">
        <v>1185732</v>
      </c>
      <c r="B5594" s="16">
        <v>44384</v>
      </c>
      <c r="C5594" t="s">
        <v>19</v>
      </c>
      <c r="D5594">
        <v>325</v>
      </c>
      <c r="E5594">
        <v>146250.00000000003</v>
      </c>
      <c r="F5594">
        <v>51187.500000000007</v>
      </c>
      <c r="G5594" t="s">
        <v>36</v>
      </c>
      <c r="H5594" t="s">
        <v>37</v>
      </c>
      <c r="I5594" t="s">
        <v>38</v>
      </c>
    </row>
    <row r="5595" spans="1:9" x14ac:dyDescent="0.3">
      <c r="A5595">
        <v>1197831</v>
      </c>
      <c r="B5595" s="16">
        <v>44385</v>
      </c>
      <c r="C5595" t="s">
        <v>21</v>
      </c>
      <c r="D5595">
        <v>53</v>
      </c>
      <c r="E5595">
        <v>2014</v>
      </c>
      <c r="F5595">
        <v>866.02</v>
      </c>
      <c r="G5595" t="s">
        <v>36</v>
      </c>
      <c r="H5595" t="s">
        <v>110</v>
      </c>
      <c r="I5595" t="s">
        <v>111</v>
      </c>
    </row>
    <row r="5596" spans="1:9" x14ac:dyDescent="0.3">
      <c r="A5596">
        <v>1197831</v>
      </c>
      <c r="B5596" s="16">
        <v>44385</v>
      </c>
      <c r="C5596" t="s">
        <v>20</v>
      </c>
      <c r="D5596">
        <v>59</v>
      </c>
      <c r="E5596">
        <v>2183</v>
      </c>
      <c r="F5596">
        <v>873.2</v>
      </c>
      <c r="G5596" t="s">
        <v>36</v>
      </c>
      <c r="H5596" t="s">
        <v>110</v>
      </c>
      <c r="I5596" t="s">
        <v>111</v>
      </c>
    </row>
    <row r="5597" spans="1:9" x14ac:dyDescent="0.3">
      <c r="A5597">
        <v>1185732</v>
      </c>
      <c r="B5597" s="16">
        <v>44385</v>
      </c>
      <c r="C5597" t="s">
        <v>20</v>
      </c>
      <c r="D5597">
        <v>65</v>
      </c>
      <c r="E5597">
        <v>2340</v>
      </c>
      <c r="F5597">
        <v>1053</v>
      </c>
      <c r="G5597" t="s">
        <v>36</v>
      </c>
      <c r="H5597" t="s">
        <v>37</v>
      </c>
      <c r="I5597" t="s">
        <v>38</v>
      </c>
    </row>
    <row r="5598" spans="1:9" x14ac:dyDescent="0.3">
      <c r="A5598">
        <v>1197831</v>
      </c>
      <c r="B5598" s="16">
        <v>44385</v>
      </c>
      <c r="C5598" t="s">
        <v>22</v>
      </c>
      <c r="D5598">
        <v>60</v>
      </c>
      <c r="E5598">
        <v>2940</v>
      </c>
      <c r="F5598">
        <v>1352.3999999999999</v>
      </c>
      <c r="G5598" t="s">
        <v>36</v>
      </c>
      <c r="H5598" t="s">
        <v>110</v>
      </c>
      <c r="I5598" t="s">
        <v>111</v>
      </c>
    </row>
    <row r="5599" spans="1:9" x14ac:dyDescent="0.3">
      <c r="A5599">
        <v>1197831</v>
      </c>
      <c r="B5599" s="16">
        <v>44385</v>
      </c>
      <c r="C5599" t="s">
        <v>19</v>
      </c>
      <c r="D5599">
        <v>84</v>
      </c>
      <c r="E5599">
        <v>3696</v>
      </c>
      <c r="F5599">
        <v>1589.28</v>
      </c>
      <c r="G5599" t="s">
        <v>36</v>
      </c>
      <c r="H5599" t="s">
        <v>110</v>
      </c>
      <c r="I5599" t="s">
        <v>111</v>
      </c>
    </row>
    <row r="5600" spans="1:9" x14ac:dyDescent="0.3">
      <c r="A5600">
        <v>1185732</v>
      </c>
      <c r="B5600" s="16">
        <v>44385</v>
      </c>
      <c r="C5600" t="s">
        <v>17</v>
      </c>
      <c r="D5600">
        <v>112</v>
      </c>
      <c r="E5600">
        <v>4256</v>
      </c>
      <c r="F5600">
        <v>2298.2400000000002</v>
      </c>
      <c r="G5600" t="s">
        <v>36</v>
      </c>
      <c r="H5600" t="s">
        <v>57</v>
      </c>
      <c r="I5600" t="s">
        <v>58</v>
      </c>
    </row>
    <row r="5601" spans="1:9" x14ac:dyDescent="0.3">
      <c r="A5601">
        <v>1197831</v>
      </c>
      <c r="B5601" s="16">
        <v>44385</v>
      </c>
      <c r="C5601" t="s">
        <v>23</v>
      </c>
      <c r="D5601">
        <v>98</v>
      </c>
      <c r="E5601">
        <v>5292</v>
      </c>
      <c r="F5601">
        <v>2857.6800000000003</v>
      </c>
      <c r="G5601" t="s">
        <v>36</v>
      </c>
      <c r="H5601" t="s">
        <v>110</v>
      </c>
      <c r="I5601" t="s">
        <v>111</v>
      </c>
    </row>
    <row r="5602" spans="1:9" x14ac:dyDescent="0.3">
      <c r="A5602">
        <v>1197831</v>
      </c>
      <c r="B5602" s="16">
        <v>44385</v>
      </c>
      <c r="C5602" t="s">
        <v>17</v>
      </c>
      <c r="D5602">
        <v>160</v>
      </c>
      <c r="E5602">
        <v>7680</v>
      </c>
      <c r="F5602">
        <v>3763.2</v>
      </c>
      <c r="G5602" t="s">
        <v>36</v>
      </c>
      <c r="H5602" t="s">
        <v>110</v>
      </c>
      <c r="I5602" t="s">
        <v>111</v>
      </c>
    </row>
    <row r="5603" spans="1:9" x14ac:dyDescent="0.3">
      <c r="A5603">
        <v>1128299</v>
      </c>
      <c r="B5603" s="16">
        <v>44385</v>
      </c>
      <c r="C5603" t="s">
        <v>21</v>
      </c>
      <c r="D5603">
        <v>150</v>
      </c>
      <c r="E5603">
        <v>7950</v>
      </c>
      <c r="F5603">
        <v>3418.5</v>
      </c>
      <c r="G5603" t="s">
        <v>15</v>
      </c>
      <c r="H5603" t="s">
        <v>16</v>
      </c>
      <c r="I5603" t="s">
        <v>69</v>
      </c>
    </row>
    <row r="5604" spans="1:9" x14ac:dyDescent="0.3">
      <c r="A5604">
        <v>1128299</v>
      </c>
      <c r="B5604" s="16">
        <v>44385</v>
      </c>
      <c r="C5604" t="s">
        <v>20</v>
      </c>
      <c r="D5604">
        <v>169</v>
      </c>
      <c r="E5604">
        <v>8619</v>
      </c>
      <c r="F5604">
        <v>3016.6499999999996</v>
      </c>
      <c r="G5604" t="s">
        <v>15</v>
      </c>
      <c r="H5604" t="s">
        <v>16</v>
      </c>
      <c r="I5604" t="s">
        <v>69</v>
      </c>
    </row>
    <row r="5605" spans="1:9" x14ac:dyDescent="0.3">
      <c r="A5605">
        <v>1128299</v>
      </c>
      <c r="B5605" s="16">
        <v>44385</v>
      </c>
      <c r="C5605" t="s">
        <v>22</v>
      </c>
      <c r="D5605">
        <v>168</v>
      </c>
      <c r="E5605">
        <v>10416</v>
      </c>
      <c r="F5605">
        <v>4791.3599999999997</v>
      </c>
      <c r="G5605" t="s">
        <v>15</v>
      </c>
      <c r="H5605" t="s">
        <v>16</v>
      </c>
      <c r="I5605" t="s">
        <v>69</v>
      </c>
    </row>
    <row r="5606" spans="1:9" x14ac:dyDescent="0.3">
      <c r="A5606">
        <v>1128299</v>
      </c>
      <c r="B5606" s="16">
        <v>44385</v>
      </c>
      <c r="C5606" t="s">
        <v>19</v>
      </c>
      <c r="D5606">
        <v>196</v>
      </c>
      <c r="E5606">
        <v>10976</v>
      </c>
      <c r="F5606">
        <v>4939.2</v>
      </c>
      <c r="G5606" t="s">
        <v>15</v>
      </c>
      <c r="H5606" t="s">
        <v>16</v>
      </c>
      <c r="I5606" t="s">
        <v>69</v>
      </c>
    </row>
    <row r="5607" spans="1:9" x14ac:dyDescent="0.3">
      <c r="A5607">
        <v>1128299</v>
      </c>
      <c r="B5607" s="16">
        <v>44385</v>
      </c>
      <c r="C5607" t="s">
        <v>23</v>
      </c>
      <c r="D5607">
        <v>194</v>
      </c>
      <c r="E5607">
        <v>12804</v>
      </c>
      <c r="F5607">
        <v>8322.6</v>
      </c>
      <c r="G5607" t="s">
        <v>15</v>
      </c>
      <c r="H5607" t="s">
        <v>16</v>
      </c>
      <c r="I5607" t="s">
        <v>69</v>
      </c>
    </row>
    <row r="5608" spans="1:9" x14ac:dyDescent="0.3">
      <c r="A5608">
        <v>1128299</v>
      </c>
      <c r="B5608" s="16">
        <v>44385</v>
      </c>
      <c r="C5608" t="s">
        <v>17</v>
      </c>
      <c r="D5608">
        <v>247</v>
      </c>
      <c r="E5608">
        <v>14573</v>
      </c>
      <c r="F5608">
        <v>8015.1500000000005</v>
      </c>
      <c r="G5608" t="s">
        <v>15</v>
      </c>
      <c r="H5608" t="s">
        <v>16</v>
      </c>
      <c r="I5608" t="s">
        <v>69</v>
      </c>
    </row>
    <row r="5609" spans="1:9" x14ac:dyDescent="0.3">
      <c r="A5609">
        <v>1197831</v>
      </c>
      <c r="B5609" s="16">
        <v>44385</v>
      </c>
      <c r="C5609" t="s">
        <v>21</v>
      </c>
      <c r="D5609">
        <v>175</v>
      </c>
      <c r="E5609">
        <v>70000</v>
      </c>
      <c r="F5609">
        <v>21000</v>
      </c>
      <c r="G5609" t="s">
        <v>36</v>
      </c>
      <c r="H5609" t="s">
        <v>110</v>
      </c>
      <c r="I5609" t="s">
        <v>111</v>
      </c>
    </row>
    <row r="5610" spans="1:9" x14ac:dyDescent="0.3">
      <c r="A5610">
        <v>1197831</v>
      </c>
      <c r="B5610" s="16">
        <v>44385</v>
      </c>
      <c r="C5610" t="s">
        <v>20</v>
      </c>
      <c r="D5610">
        <v>225</v>
      </c>
      <c r="E5610">
        <v>90000</v>
      </c>
      <c r="F5610">
        <v>27000</v>
      </c>
      <c r="G5610" t="s">
        <v>36</v>
      </c>
      <c r="H5610" t="s">
        <v>110</v>
      </c>
      <c r="I5610" t="s">
        <v>111</v>
      </c>
    </row>
    <row r="5611" spans="1:9" x14ac:dyDescent="0.3">
      <c r="A5611">
        <v>1197831</v>
      </c>
      <c r="B5611" s="16">
        <v>44385</v>
      </c>
      <c r="C5611" t="s">
        <v>22</v>
      </c>
      <c r="D5611">
        <v>200</v>
      </c>
      <c r="E5611">
        <v>100000</v>
      </c>
      <c r="F5611">
        <v>35000</v>
      </c>
      <c r="G5611" t="s">
        <v>36</v>
      </c>
      <c r="H5611" t="s">
        <v>110</v>
      </c>
      <c r="I5611" t="s">
        <v>111</v>
      </c>
    </row>
    <row r="5612" spans="1:9" x14ac:dyDescent="0.3">
      <c r="A5612">
        <v>1185732</v>
      </c>
      <c r="B5612" s="16">
        <v>44385</v>
      </c>
      <c r="C5612" t="s">
        <v>20</v>
      </c>
      <c r="D5612">
        <v>250</v>
      </c>
      <c r="E5612">
        <v>100000</v>
      </c>
      <c r="F5612">
        <v>35000</v>
      </c>
      <c r="G5612" t="s">
        <v>36</v>
      </c>
      <c r="H5612" t="s">
        <v>37</v>
      </c>
      <c r="I5612" t="s">
        <v>38</v>
      </c>
    </row>
    <row r="5613" spans="1:9" x14ac:dyDescent="0.3">
      <c r="A5613">
        <v>1197831</v>
      </c>
      <c r="B5613" s="16">
        <v>44385</v>
      </c>
      <c r="C5613" t="s">
        <v>19</v>
      </c>
      <c r="D5613">
        <v>300</v>
      </c>
      <c r="E5613">
        <v>135000.00000000003</v>
      </c>
      <c r="F5613">
        <v>40500.000000000007</v>
      </c>
      <c r="G5613" t="s">
        <v>36</v>
      </c>
      <c r="H5613" t="s">
        <v>110</v>
      </c>
      <c r="I5613" t="s">
        <v>111</v>
      </c>
    </row>
    <row r="5614" spans="1:9" x14ac:dyDescent="0.3">
      <c r="A5614">
        <v>1185732</v>
      </c>
      <c r="B5614" s="16">
        <v>44385</v>
      </c>
      <c r="C5614" t="s">
        <v>17</v>
      </c>
      <c r="D5614">
        <v>400</v>
      </c>
      <c r="E5614">
        <v>160000</v>
      </c>
      <c r="F5614">
        <v>64000</v>
      </c>
      <c r="G5614" t="s">
        <v>36</v>
      </c>
      <c r="H5614" t="s">
        <v>57</v>
      </c>
      <c r="I5614" t="s">
        <v>58</v>
      </c>
    </row>
    <row r="5615" spans="1:9" x14ac:dyDescent="0.3">
      <c r="A5615">
        <v>1197831</v>
      </c>
      <c r="B5615" s="16">
        <v>44385</v>
      </c>
      <c r="C5615" t="s">
        <v>23</v>
      </c>
      <c r="D5615">
        <v>375</v>
      </c>
      <c r="E5615">
        <v>206250.00000000003</v>
      </c>
      <c r="F5615">
        <v>82500.000000000015</v>
      </c>
      <c r="G5615" t="s">
        <v>36</v>
      </c>
      <c r="H5615" t="s">
        <v>110</v>
      </c>
      <c r="I5615" t="s">
        <v>111</v>
      </c>
    </row>
    <row r="5616" spans="1:9" x14ac:dyDescent="0.3">
      <c r="A5616">
        <v>1197831</v>
      </c>
      <c r="B5616" s="16">
        <v>44385</v>
      </c>
      <c r="C5616" t="s">
        <v>17</v>
      </c>
      <c r="D5616">
        <v>550</v>
      </c>
      <c r="E5616">
        <v>275000</v>
      </c>
      <c r="F5616">
        <v>96250</v>
      </c>
      <c r="G5616" t="s">
        <v>36</v>
      </c>
      <c r="H5616" t="s">
        <v>110</v>
      </c>
      <c r="I5616" t="s">
        <v>111</v>
      </c>
    </row>
    <row r="5617" spans="1:9" x14ac:dyDescent="0.3">
      <c r="A5617">
        <v>1128299</v>
      </c>
      <c r="B5617" s="16">
        <v>44385</v>
      </c>
      <c r="C5617" t="s">
        <v>21</v>
      </c>
      <c r="D5617">
        <v>575</v>
      </c>
      <c r="E5617">
        <v>316250.00000000006</v>
      </c>
      <c r="F5617">
        <v>94875.000000000015</v>
      </c>
      <c r="G5617" t="s">
        <v>15</v>
      </c>
      <c r="H5617" t="s">
        <v>16</v>
      </c>
      <c r="I5617" t="s">
        <v>69</v>
      </c>
    </row>
    <row r="5618" spans="1:9" x14ac:dyDescent="0.3">
      <c r="A5618">
        <v>1128299</v>
      </c>
      <c r="B5618" s="16">
        <v>44385</v>
      </c>
      <c r="C5618" t="s">
        <v>20</v>
      </c>
      <c r="D5618">
        <v>625</v>
      </c>
      <c r="E5618">
        <v>343750.00000000006</v>
      </c>
      <c r="F5618">
        <v>85937.500000000015</v>
      </c>
      <c r="G5618" t="s">
        <v>15</v>
      </c>
      <c r="H5618" t="s">
        <v>16</v>
      </c>
      <c r="I5618" t="s">
        <v>69</v>
      </c>
    </row>
    <row r="5619" spans="1:9" x14ac:dyDescent="0.3">
      <c r="A5619">
        <v>1128299</v>
      </c>
      <c r="B5619" s="16">
        <v>44385</v>
      </c>
      <c r="C5619" t="s">
        <v>22</v>
      </c>
      <c r="D5619">
        <v>600</v>
      </c>
      <c r="E5619">
        <v>390000</v>
      </c>
      <c r="F5619">
        <v>136500</v>
      </c>
      <c r="G5619" t="s">
        <v>15</v>
      </c>
      <c r="H5619" t="s">
        <v>16</v>
      </c>
      <c r="I5619" t="s">
        <v>69</v>
      </c>
    </row>
    <row r="5620" spans="1:9" x14ac:dyDescent="0.3">
      <c r="A5620">
        <v>1128299</v>
      </c>
      <c r="B5620" s="16">
        <v>44385</v>
      </c>
      <c r="C5620" t="s">
        <v>19</v>
      </c>
      <c r="D5620">
        <v>700</v>
      </c>
      <c r="E5620">
        <v>420000.00000000006</v>
      </c>
      <c r="F5620">
        <v>147000</v>
      </c>
      <c r="G5620" t="s">
        <v>15</v>
      </c>
      <c r="H5620" t="s">
        <v>16</v>
      </c>
      <c r="I5620" t="s">
        <v>69</v>
      </c>
    </row>
    <row r="5621" spans="1:9" x14ac:dyDescent="0.3">
      <c r="A5621">
        <v>1128299</v>
      </c>
      <c r="B5621" s="16">
        <v>44385</v>
      </c>
      <c r="C5621" t="s">
        <v>23</v>
      </c>
      <c r="D5621">
        <v>775</v>
      </c>
      <c r="E5621">
        <v>542500</v>
      </c>
      <c r="F5621">
        <v>271250</v>
      </c>
      <c r="G5621" t="s">
        <v>15</v>
      </c>
      <c r="H5621" t="s">
        <v>16</v>
      </c>
      <c r="I5621" t="s">
        <v>69</v>
      </c>
    </row>
    <row r="5622" spans="1:9" x14ac:dyDescent="0.3">
      <c r="A5622">
        <v>1128299</v>
      </c>
      <c r="B5622" s="16">
        <v>44385</v>
      </c>
      <c r="C5622" t="s">
        <v>17</v>
      </c>
      <c r="D5622">
        <v>950</v>
      </c>
      <c r="E5622">
        <v>617500</v>
      </c>
      <c r="F5622">
        <v>277875</v>
      </c>
      <c r="G5622" t="s">
        <v>15</v>
      </c>
      <c r="H5622" t="s">
        <v>16</v>
      </c>
      <c r="I5622" t="s">
        <v>69</v>
      </c>
    </row>
    <row r="5623" spans="1:9" x14ac:dyDescent="0.3">
      <c r="A5623">
        <v>1185732</v>
      </c>
      <c r="B5623" s="16">
        <v>44386</v>
      </c>
      <c r="C5623" t="s">
        <v>19</v>
      </c>
      <c r="D5623">
        <v>56</v>
      </c>
      <c r="E5623">
        <v>1848</v>
      </c>
      <c r="F5623">
        <v>850.07999999999993</v>
      </c>
      <c r="G5623" t="s">
        <v>36</v>
      </c>
      <c r="H5623" t="s">
        <v>57</v>
      </c>
      <c r="I5623" t="s">
        <v>58</v>
      </c>
    </row>
    <row r="5624" spans="1:9" x14ac:dyDescent="0.3">
      <c r="A5624">
        <v>1185732</v>
      </c>
      <c r="B5624" s="16">
        <v>44386</v>
      </c>
      <c r="C5624" t="s">
        <v>21</v>
      </c>
      <c r="D5624">
        <v>50</v>
      </c>
      <c r="E5624">
        <v>1950</v>
      </c>
      <c r="F5624">
        <v>1053</v>
      </c>
      <c r="G5624" t="s">
        <v>36</v>
      </c>
      <c r="H5624" t="s">
        <v>37</v>
      </c>
      <c r="I5624" t="s">
        <v>38</v>
      </c>
    </row>
    <row r="5625" spans="1:9" x14ac:dyDescent="0.3">
      <c r="A5625">
        <v>1128299</v>
      </c>
      <c r="B5625" s="16">
        <v>44386</v>
      </c>
      <c r="C5625" t="s">
        <v>21</v>
      </c>
      <c r="D5625">
        <v>49</v>
      </c>
      <c r="E5625">
        <v>2058</v>
      </c>
      <c r="F5625">
        <v>967.26</v>
      </c>
      <c r="G5625" t="s">
        <v>36</v>
      </c>
      <c r="H5625" t="s">
        <v>116</v>
      </c>
      <c r="I5625" t="s">
        <v>117</v>
      </c>
    </row>
    <row r="5626" spans="1:9" x14ac:dyDescent="0.3">
      <c r="A5626">
        <v>1128299</v>
      </c>
      <c r="B5626" s="16">
        <v>44386</v>
      </c>
      <c r="C5626" t="s">
        <v>22</v>
      </c>
      <c r="D5626">
        <v>50</v>
      </c>
      <c r="E5626">
        <v>2550</v>
      </c>
      <c r="F5626">
        <v>1071</v>
      </c>
      <c r="G5626" t="s">
        <v>36</v>
      </c>
      <c r="H5626" t="s">
        <v>116</v>
      </c>
      <c r="I5626" t="s">
        <v>117</v>
      </c>
    </row>
    <row r="5627" spans="1:9" x14ac:dyDescent="0.3">
      <c r="A5627">
        <v>1128299</v>
      </c>
      <c r="B5627" s="16">
        <v>44386</v>
      </c>
      <c r="C5627" t="s">
        <v>20</v>
      </c>
      <c r="D5627">
        <v>68</v>
      </c>
      <c r="E5627">
        <v>2856</v>
      </c>
      <c r="F5627">
        <v>1285.1999999999998</v>
      </c>
      <c r="G5627" t="s">
        <v>36</v>
      </c>
      <c r="H5627" t="s">
        <v>116</v>
      </c>
      <c r="I5627" t="s">
        <v>117</v>
      </c>
    </row>
    <row r="5628" spans="1:9" x14ac:dyDescent="0.3">
      <c r="A5628">
        <v>1128299</v>
      </c>
      <c r="B5628" s="16">
        <v>44386</v>
      </c>
      <c r="C5628" t="s">
        <v>19</v>
      </c>
      <c r="D5628">
        <v>84</v>
      </c>
      <c r="E5628">
        <v>4116</v>
      </c>
      <c r="F5628">
        <v>2058</v>
      </c>
      <c r="G5628" t="s">
        <v>36</v>
      </c>
      <c r="H5628" t="s">
        <v>116</v>
      </c>
      <c r="I5628" t="s">
        <v>117</v>
      </c>
    </row>
    <row r="5629" spans="1:9" x14ac:dyDescent="0.3">
      <c r="A5629">
        <v>1128299</v>
      </c>
      <c r="B5629" s="16">
        <v>44386</v>
      </c>
      <c r="C5629" t="s">
        <v>23</v>
      </c>
      <c r="D5629">
        <v>101</v>
      </c>
      <c r="E5629">
        <v>5454</v>
      </c>
      <c r="F5629">
        <v>2781.54</v>
      </c>
      <c r="G5629" t="s">
        <v>36</v>
      </c>
      <c r="H5629" t="s">
        <v>116</v>
      </c>
      <c r="I5629" t="s">
        <v>117</v>
      </c>
    </row>
    <row r="5630" spans="1:9" x14ac:dyDescent="0.3">
      <c r="A5630">
        <v>1128299</v>
      </c>
      <c r="B5630" s="16">
        <v>44386</v>
      </c>
      <c r="C5630" t="s">
        <v>17</v>
      </c>
      <c r="D5630">
        <v>149</v>
      </c>
      <c r="E5630">
        <v>7599</v>
      </c>
      <c r="F5630">
        <v>4027.4700000000003</v>
      </c>
      <c r="G5630" t="s">
        <v>36</v>
      </c>
      <c r="H5630" t="s">
        <v>116</v>
      </c>
      <c r="I5630" t="s">
        <v>117</v>
      </c>
    </row>
    <row r="5631" spans="1:9" x14ac:dyDescent="0.3">
      <c r="A5631">
        <v>1185731</v>
      </c>
      <c r="B5631" s="16">
        <v>44386</v>
      </c>
      <c r="C5631" t="s">
        <v>21</v>
      </c>
      <c r="D5631">
        <v>152</v>
      </c>
      <c r="E5631">
        <v>8056</v>
      </c>
      <c r="F5631">
        <v>4350.2400000000007</v>
      </c>
      <c r="G5631" t="s">
        <v>36</v>
      </c>
      <c r="H5631" t="s">
        <v>96</v>
      </c>
      <c r="I5631" t="s">
        <v>97</v>
      </c>
    </row>
    <row r="5632" spans="1:9" x14ac:dyDescent="0.3">
      <c r="A5632">
        <v>1185731</v>
      </c>
      <c r="B5632" s="16">
        <v>44386</v>
      </c>
      <c r="C5632" t="s">
        <v>20</v>
      </c>
      <c r="D5632">
        <v>173</v>
      </c>
      <c r="E5632">
        <v>8823</v>
      </c>
      <c r="F5632">
        <v>4499.7300000000005</v>
      </c>
      <c r="G5632" t="s">
        <v>36</v>
      </c>
      <c r="H5632" t="s">
        <v>96</v>
      </c>
      <c r="I5632" t="s">
        <v>97</v>
      </c>
    </row>
    <row r="5633" spans="1:9" x14ac:dyDescent="0.3">
      <c r="A5633">
        <v>1185731</v>
      </c>
      <c r="B5633" s="16">
        <v>44386</v>
      </c>
      <c r="C5633" t="s">
        <v>22</v>
      </c>
      <c r="D5633">
        <v>154</v>
      </c>
      <c r="E5633">
        <v>9086</v>
      </c>
      <c r="F5633">
        <v>4179.5599999999995</v>
      </c>
      <c r="G5633" t="s">
        <v>36</v>
      </c>
      <c r="H5633" t="s">
        <v>96</v>
      </c>
      <c r="I5633" t="s">
        <v>97</v>
      </c>
    </row>
    <row r="5634" spans="1:9" x14ac:dyDescent="0.3">
      <c r="A5634">
        <v>1185732</v>
      </c>
      <c r="B5634" s="16">
        <v>44386</v>
      </c>
      <c r="C5634" t="s">
        <v>21</v>
      </c>
      <c r="D5634">
        <v>130</v>
      </c>
      <c r="E5634">
        <v>9490</v>
      </c>
      <c r="F5634">
        <v>3796</v>
      </c>
      <c r="G5634" t="s">
        <v>31</v>
      </c>
      <c r="H5634" t="s">
        <v>66</v>
      </c>
      <c r="I5634" t="s">
        <v>67</v>
      </c>
    </row>
    <row r="5635" spans="1:9" x14ac:dyDescent="0.3">
      <c r="A5635">
        <v>1185731</v>
      </c>
      <c r="B5635" s="16">
        <v>44386</v>
      </c>
      <c r="C5635" t="s">
        <v>19</v>
      </c>
      <c r="D5635">
        <v>195</v>
      </c>
      <c r="E5635">
        <v>10920</v>
      </c>
      <c r="F5635">
        <v>5132.3999999999996</v>
      </c>
      <c r="G5635" t="s">
        <v>36</v>
      </c>
      <c r="H5635" t="s">
        <v>96</v>
      </c>
      <c r="I5635" t="s">
        <v>97</v>
      </c>
    </row>
    <row r="5636" spans="1:9" x14ac:dyDescent="0.3">
      <c r="A5636">
        <v>1185732</v>
      </c>
      <c r="B5636" s="16">
        <v>44386</v>
      </c>
      <c r="C5636" t="s">
        <v>20</v>
      </c>
      <c r="D5636">
        <v>150</v>
      </c>
      <c r="E5636">
        <v>11850</v>
      </c>
      <c r="F5636">
        <v>4266</v>
      </c>
      <c r="G5636" t="s">
        <v>31</v>
      </c>
      <c r="H5636" t="s">
        <v>66</v>
      </c>
      <c r="I5636" t="s">
        <v>67</v>
      </c>
    </row>
    <row r="5637" spans="1:9" x14ac:dyDescent="0.3">
      <c r="A5637">
        <v>1185732</v>
      </c>
      <c r="B5637" s="16">
        <v>44386</v>
      </c>
      <c r="C5637" t="s">
        <v>22</v>
      </c>
      <c r="D5637">
        <v>149</v>
      </c>
      <c r="E5637">
        <v>11920</v>
      </c>
      <c r="F5637">
        <v>3576</v>
      </c>
      <c r="G5637" t="s">
        <v>31</v>
      </c>
      <c r="H5637" t="s">
        <v>66</v>
      </c>
      <c r="I5637" t="s">
        <v>67</v>
      </c>
    </row>
    <row r="5638" spans="1:9" x14ac:dyDescent="0.3">
      <c r="A5638">
        <v>1185731</v>
      </c>
      <c r="B5638" s="16">
        <v>44386</v>
      </c>
      <c r="C5638" t="s">
        <v>23</v>
      </c>
      <c r="D5638">
        <v>181</v>
      </c>
      <c r="E5638">
        <v>12489</v>
      </c>
      <c r="F5638">
        <v>7868.07</v>
      </c>
      <c r="G5638" t="s">
        <v>36</v>
      </c>
      <c r="H5638" t="s">
        <v>96</v>
      </c>
      <c r="I5638" t="s">
        <v>97</v>
      </c>
    </row>
    <row r="5639" spans="1:9" x14ac:dyDescent="0.3">
      <c r="A5639">
        <v>1185732</v>
      </c>
      <c r="B5639" s="16">
        <v>44386</v>
      </c>
      <c r="C5639" t="s">
        <v>19</v>
      </c>
      <c r="D5639">
        <v>182</v>
      </c>
      <c r="E5639">
        <v>14742</v>
      </c>
      <c r="F5639">
        <v>5012.2800000000007</v>
      </c>
      <c r="G5639" t="s">
        <v>31</v>
      </c>
      <c r="H5639" t="s">
        <v>66</v>
      </c>
      <c r="I5639" t="s">
        <v>67</v>
      </c>
    </row>
    <row r="5640" spans="1:9" x14ac:dyDescent="0.3">
      <c r="A5640">
        <v>1185732</v>
      </c>
      <c r="B5640" s="16">
        <v>44386</v>
      </c>
      <c r="C5640" t="s">
        <v>23</v>
      </c>
      <c r="D5640">
        <v>154</v>
      </c>
      <c r="E5640">
        <v>14784</v>
      </c>
      <c r="F5640">
        <v>7687.68</v>
      </c>
      <c r="G5640" t="s">
        <v>31</v>
      </c>
      <c r="H5640" t="s">
        <v>66</v>
      </c>
      <c r="I5640" t="s">
        <v>67</v>
      </c>
    </row>
    <row r="5641" spans="1:9" x14ac:dyDescent="0.3">
      <c r="A5641">
        <v>1185732</v>
      </c>
      <c r="B5641" s="16">
        <v>44386</v>
      </c>
      <c r="C5641" t="s">
        <v>17</v>
      </c>
      <c r="D5641">
        <v>208</v>
      </c>
      <c r="E5641">
        <v>15392</v>
      </c>
      <c r="F5641">
        <v>5695.04</v>
      </c>
      <c r="G5641" t="s">
        <v>31</v>
      </c>
      <c r="H5641" t="s">
        <v>66</v>
      </c>
      <c r="I5641" t="s">
        <v>67</v>
      </c>
    </row>
    <row r="5642" spans="1:9" x14ac:dyDescent="0.3">
      <c r="A5642">
        <v>1185731</v>
      </c>
      <c r="B5642" s="16">
        <v>44386</v>
      </c>
      <c r="C5642" t="s">
        <v>17</v>
      </c>
      <c r="D5642">
        <v>252</v>
      </c>
      <c r="E5642">
        <v>15876</v>
      </c>
      <c r="F5642">
        <v>8255.52</v>
      </c>
      <c r="G5642" t="s">
        <v>36</v>
      </c>
      <c r="H5642" t="s">
        <v>96</v>
      </c>
      <c r="I5642" t="s">
        <v>97</v>
      </c>
    </row>
    <row r="5643" spans="1:9" x14ac:dyDescent="0.3">
      <c r="A5643">
        <v>1185732</v>
      </c>
      <c r="B5643" s="16">
        <v>44386</v>
      </c>
      <c r="C5643" t="s">
        <v>19</v>
      </c>
      <c r="D5643">
        <v>200</v>
      </c>
      <c r="E5643">
        <v>70000.000000000015</v>
      </c>
      <c r="F5643">
        <v>24500.000000000004</v>
      </c>
      <c r="G5643" t="s">
        <v>36</v>
      </c>
      <c r="H5643" t="s">
        <v>57</v>
      </c>
      <c r="I5643" t="s">
        <v>58</v>
      </c>
    </row>
    <row r="5644" spans="1:9" x14ac:dyDescent="0.3">
      <c r="A5644">
        <v>1128299</v>
      </c>
      <c r="B5644" s="16">
        <v>44386</v>
      </c>
      <c r="C5644" t="s">
        <v>21</v>
      </c>
      <c r="D5644">
        <v>175</v>
      </c>
      <c r="E5644">
        <v>78750</v>
      </c>
      <c r="F5644">
        <v>27562.5</v>
      </c>
      <c r="G5644" t="s">
        <v>36</v>
      </c>
      <c r="H5644" t="s">
        <v>116</v>
      </c>
      <c r="I5644" t="s">
        <v>117</v>
      </c>
    </row>
    <row r="5645" spans="1:9" x14ac:dyDescent="0.3">
      <c r="A5645">
        <v>1185732</v>
      </c>
      <c r="B5645" s="16">
        <v>44386</v>
      </c>
      <c r="C5645" t="s">
        <v>21</v>
      </c>
      <c r="D5645">
        <v>200</v>
      </c>
      <c r="E5645">
        <v>80000</v>
      </c>
      <c r="F5645">
        <v>32000</v>
      </c>
      <c r="G5645" t="s">
        <v>36</v>
      </c>
      <c r="H5645" t="s">
        <v>37</v>
      </c>
      <c r="I5645" t="s">
        <v>38</v>
      </c>
    </row>
    <row r="5646" spans="1:9" x14ac:dyDescent="0.3">
      <c r="A5646">
        <v>1128299</v>
      </c>
      <c r="B5646" s="16">
        <v>44386</v>
      </c>
      <c r="C5646" t="s">
        <v>20</v>
      </c>
      <c r="D5646">
        <v>225</v>
      </c>
      <c r="E5646">
        <v>101250</v>
      </c>
      <c r="F5646">
        <v>35437.5</v>
      </c>
      <c r="G5646" t="s">
        <v>36</v>
      </c>
      <c r="H5646" t="s">
        <v>116</v>
      </c>
      <c r="I5646" t="s">
        <v>117</v>
      </c>
    </row>
    <row r="5647" spans="1:9" x14ac:dyDescent="0.3">
      <c r="A5647">
        <v>1128299</v>
      </c>
      <c r="B5647" s="16">
        <v>44386</v>
      </c>
      <c r="C5647" t="s">
        <v>22</v>
      </c>
      <c r="D5647">
        <v>200</v>
      </c>
      <c r="E5647">
        <v>110000.00000000001</v>
      </c>
      <c r="F5647">
        <v>33000</v>
      </c>
      <c r="G5647" t="s">
        <v>36</v>
      </c>
      <c r="H5647" t="s">
        <v>116</v>
      </c>
      <c r="I5647" t="s">
        <v>117</v>
      </c>
    </row>
    <row r="5648" spans="1:9" x14ac:dyDescent="0.3">
      <c r="A5648">
        <v>1128299</v>
      </c>
      <c r="B5648" s="16">
        <v>44386</v>
      </c>
      <c r="C5648" t="s">
        <v>19</v>
      </c>
      <c r="D5648">
        <v>300</v>
      </c>
      <c r="E5648">
        <v>150000.00000000003</v>
      </c>
      <c r="F5648">
        <v>60000.000000000015</v>
      </c>
      <c r="G5648" t="s">
        <v>36</v>
      </c>
      <c r="H5648" t="s">
        <v>116</v>
      </c>
      <c r="I5648" t="s">
        <v>117</v>
      </c>
    </row>
    <row r="5649" spans="1:9" x14ac:dyDescent="0.3">
      <c r="A5649">
        <v>1128299</v>
      </c>
      <c r="B5649" s="16">
        <v>44386</v>
      </c>
      <c r="C5649" t="s">
        <v>23</v>
      </c>
      <c r="D5649">
        <v>375</v>
      </c>
      <c r="E5649">
        <v>225000.00000000003</v>
      </c>
      <c r="F5649">
        <v>90000.000000000015</v>
      </c>
      <c r="G5649" t="s">
        <v>36</v>
      </c>
      <c r="H5649" t="s">
        <v>116</v>
      </c>
      <c r="I5649" t="s">
        <v>117</v>
      </c>
    </row>
    <row r="5650" spans="1:9" x14ac:dyDescent="0.3">
      <c r="A5650">
        <v>1185731</v>
      </c>
      <c r="B5650" s="16">
        <v>44386</v>
      </c>
      <c r="C5650" t="s">
        <v>21</v>
      </c>
      <c r="D5650">
        <v>525</v>
      </c>
      <c r="E5650">
        <v>288750.00000000006</v>
      </c>
      <c r="F5650">
        <v>115500.00000000003</v>
      </c>
      <c r="G5650" t="s">
        <v>36</v>
      </c>
      <c r="H5650" t="s">
        <v>96</v>
      </c>
      <c r="I5650" t="s">
        <v>97</v>
      </c>
    </row>
    <row r="5651" spans="1:9" x14ac:dyDescent="0.3">
      <c r="A5651">
        <v>1128299</v>
      </c>
      <c r="B5651" s="16">
        <v>44386</v>
      </c>
      <c r="C5651" t="s">
        <v>17</v>
      </c>
      <c r="D5651">
        <v>550</v>
      </c>
      <c r="E5651">
        <v>302500.00000000006</v>
      </c>
      <c r="F5651">
        <v>121000.00000000003</v>
      </c>
      <c r="G5651" t="s">
        <v>36</v>
      </c>
      <c r="H5651" t="s">
        <v>116</v>
      </c>
      <c r="I5651" t="s">
        <v>117</v>
      </c>
    </row>
    <row r="5652" spans="1:9" x14ac:dyDescent="0.3">
      <c r="A5652">
        <v>1185731</v>
      </c>
      <c r="B5652" s="16">
        <v>44386</v>
      </c>
      <c r="C5652" t="s">
        <v>20</v>
      </c>
      <c r="D5652">
        <v>575</v>
      </c>
      <c r="E5652">
        <v>316250.00000000006</v>
      </c>
      <c r="F5652">
        <v>126500.00000000003</v>
      </c>
      <c r="G5652" t="s">
        <v>36</v>
      </c>
      <c r="H5652" t="s">
        <v>96</v>
      </c>
      <c r="I5652" t="s">
        <v>97</v>
      </c>
    </row>
    <row r="5653" spans="1:9" x14ac:dyDescent="0.3">
      <c r="A5653">
        <v>1185731</v>
      </c>
      <c r="B5653" s="16">
        <v>44386</v>
      </c>
      <c r="C5653" t="s">
        <v>22</v>
      </c>
      <c r="D5653">
        <v>550</v>
      </c>
      <c r="E5653">
        <v>357500</v>
      </c>
      <c r="F5653">
        <v>125124.99999999999</v>
      </c>
      <c r="G5653" t="s">
        <v>36</v>
      </c>
      <c r="H5653" t="s">
        <v>96</v>
      </c>
      <c r="I5653" t="s">
        <v>97</v>
      </c>
    </row>
    <row r="5654" spans="1:9" x14ac:dyDescent="0.3">
      <c r="A5654">
        <v>1185731</v>
      </c>
      <c r="B5654" s="16">
        <v>44386</v>
      </c>
      <c r="C5654" t="s">
        <v>19</v>
      </c>
      <c r="D5654">
        <v>650</v>
      </c>
      <c r="E5654">
        <v>390000.00000000006</v>
      </c>
      <c r="F5654">
        <v>136500</v>
      </c>
      <c r="G5654" t="s">
        <v>36</v>
      </c>
      <c r="H5654" t="s">
        <v>96</v>
      </c>
      <c r="I5654" t="s">
        <v>97</v>
      </c>
    </row>
    <row r="5655" spans="1:9" x14ac:dyDescent="0.3">
      <c r="A5655">
        <v>1185732</v>
      </c>
      <c r="B5655" s="16">
        <v>44386</v>
      </c>
      <c r="C5655" t="s">
        <v>21</v>
      </c>
      <c r="D5655">
        <v>500</v>
      </c>
      <c r="E5655">
        <v>400000</v>
      </c>
      <c r="F5655">
        <v>100000</v>
      </c>
      <c r="G5655" t="s">
        <v>31</v>
      </c>
      <c r="H5655" t="s">
        <v>66</v>
      </c>
      <c r="I5655" t="s">
        <v>67</v>
      </c>
    </row>
    <row r="5656" spans="1:9" x14ac:dyDescent="0.3">
      <c r="A5656">
        <v>1185732</v>
      </c>
      <c r="B5656" s="16">
        <v>44386</v>
      </c>
      <c r="C5656" t="s">
        <v>22</v>
      </c>
      <c r="D5656">
        <v>550</v>
      </c>
      <c r="E5656">
        <v>467500.00000000006</v>
      </c>
      <c r="F5656">
        <v>70125</v>
      </c>
      <c r="G5656" t="s">
        <v>31</v>
      </c>
      <c r="H5656" t="s">
        <v>66</v>
      </c>
      <c r="I5656" t="s">
        <v>67</v>
      </c>
    </row>
    <row r="5657" spans="1:9" x14ac:dyDescent="0.3">
      <c r="A5657">
        <v>1185731</v>
      </c>
      <c r="B5657" s="16">
        <v>44386</v>
      </c>
      <c r="C5657" t="s">
        <v>23</v>
      </c>
      <c r="D5657">
        <v>725</v>
      </c>
      <c r="E5657">
        <v>507500</v>
      </c>
      <c r="F5657">
        <v>253750</v>
      </c>
      <c r="G5657" t="s">
        <v>36</v>
      </c>
      <c r="H5657" t="s">
        <v>96</v>
      </c>
      <c r="I5657" t="s">
        <v>97</v>
      </c>
    </row>
    <row r="5658" spans="1:9" x14ac:dyDescent="0.3">
      <c r="A5658">
        <v>1185732</v>
      </c>
      <c r="B5658" s="16">
        <v>44386</v>
      </c>
      <c r="C5658" t="s">
        <v>20</v>
      </c>
      <c r="D5658">
        <v>600</v>
      </c>
      <c r="E5658">
        <v>510000.00000000006</v>
      </c>
      <c r="F5658">
        <v>127500.00000000001</v>
      </c>
      <c r="G5658" t="s">
        <v>31</v>
      </c>
      <c r="H5658" t="s">
        <v>66</v>
      </c>
      <c r="I5658" t="s">
        <v>67</v>
      </c>
    </row>
    <row r="5659" spans="1:9" x14ac:dyDescent="0.3">
      <c r="A5659">
        <v>1185732</v>
      </c>
      <c r="B5659" s="16">
        <v>44386</v>
      </c>
      <c r="C5659" t="s">
        <v>23</v>
      </c>
      <c r="D5659">
        <v>550</v>
      </c>
      <c r="E5659">
        <v>550000</v>
      </c>
      <c r="F5659">
        <v>220000</v>
      </c>
      <c r="G5659" t="s">
        <v>31</v>
      </c>
      <c r="H5659" t="s">
        <v>66</v>
      </c>
      <c r="I5659" t="s">
        <v>67</v>
      </c>
    </row>
    <row r="5660" spans="1:9" x14ac:dyDescent="0.3">
      <c r="A5660">
        <v>1185732</v>
      </c>
      <c r="B5660" s="16">
        <v>44386</v>
      </c>
      <c r="C5660" t="s">
        <v>19</v>
      </c>
      <c r="D5660">
        <v>650</v>
      </c>
      <c r="E5660">
        <v>552500.00000000012</v>
      </c>
      <c r="F5660">
        <v>110500.00000000003</v>
      </c>
      <c r="G5660" t="s">
        <v>31</v>
      </c>
      <c r="H5660" t="s">
        <v>66</v>
      </c>
      <c r="I5660" t="s">
        <v>67</v>
      </c>
    </row>
    <row r="5661" spans="1:9" x14ac:dyDescent="0.3">
      <c r="A5661">
        <v>1185731</v>
      </c>
      <c r="B5661" s="16">
        <v>44386</v>
      </c>
      <c r="C5661" t="s">
        <v>17</v>
      </c>
      <c r="D5661">
        <v>900</v>
      </c>
      <c r="E5661">
        <v>585000</v>
      </c>
      <c r="F5661">
        <v>234000</v>
      </c>
      <c r="G5661" t="s">
        <v>36</v>
      </c>
      <c r="H5661" t="s">
        <v>96</v>
      </c>
      <c r="I5661" t="s">
        <v>97</v>
      </c>
    </row>
    <row r="5662" spans="1:9" x14ac:dyDescent="0.3">
      <c r="A5662">
        <v>1185732</v>
      </c>
      <c r="B5662" s="16">
        <v>44386</v>
      </c>
      <c r="C5662" t="s">
        <v>17</v>
      </c>
      <c r="D5662">
        <v>800</v>
      </c>
      <c r="E5662">
        <v>640000</v>
      </c>
      <c r="F5662">
        <v>160000</v>
      </c>
      <c r="G5662" t="s">
        <v>31</v>
      </c>
      <c r="H5662" t="s">
        <v>66</v>
      </c>
      <c r="I5662" t="s">
        <v>67</v>
      </c>
    </row>
    <row r="5663" spans="1:9" x14ac:dyDescent="0.3">
      <c r="A5663">
        <v>1185732</v>
      </c>
      <c r="B5663" s="16">
        <v>44387</v>
      </c>
      <c r="C5663" t="s">
        <v>20</v>
      </c>
      <c r="D5663">
        <v>25</v>
      </c>
      <c r="E5663">
        <v>450</v>
      </c>
      <c r="F5663">
        <v>216</v>
      </c>
      <c r="G5663" t="s">
        <v>36</v>
      </c>
      <c r="H5663" t="s">
        <v>57</v>
      </c>
      <c r="I5663" t="s">
        <v>58</v>
      </c>
    </row>
    <row r="5664" spans="1:9" x14ac:dyDescent="0.3">
      <c r="A5664">
        <v>1128299</v>
      </c>
      <c r="B5664" s="16">
        <v>44387</v>
      </c>
      <c r="C5664" t="s">
        <v>21</v>
      </c>
      <c r="D5664">
        <v>128</v>
      </c>
      <c r="E5664">
        <v>2048</v>
      </c>
      <c r="F5664">
        <v>962.56000000000006</v>
      </c>
      <c r="G5664" t="s">
        <v>31</v>
      </c>
      <c r="H5664" t="s">
        <v>78</v>
      </c>
      <c r="I5664" t="s">
        <v>79</v>
      </c>
    </row>
    <row r="5665" spans="1:9" x14ac:dyDescent="0.3">
      <c r="A5665">
        <v>1185732</v>
      </c>
      <c r="B5665" s="16">
        <v>44387</v>
      </c>
      <c r="C5665" t="s">
        <v>22</v>
      </c>
      <c r="D5665">
        <v>56</v>
      </c>
      <c r="E5665">
        <v>2632</v>
      </c>
      <c r="F5665">
        <v>1210.7199999999998</v>
      </c>
      <c r="G5665" t="s">
        <v>36</v>
      </c>
      <c r="H5665" t="s">
        <v>37</v>
      </c>
      <c r="I5665" t="s">
        <v>38</v>
      </c>
    </row>
    <row r="5666" spans="1:9" x14ac:dyDescent="0.3">
      <c r="A5666">
        <v>1128299</v>
      </c>
      <c r="B5666" s="16">
        <v>44387</v>
      </c>
      <c r="C5666" t="s">
        <v>21</v>
      </c>
      <c r="D5666">
        <v>115</v>
      </c>
      <c r="E5666">
        <v>2645</v>
      </c>
      <c r="F5666">
        <v>1322.5</v>
      </c>
      <c r="G5666" t="s">
        <v>31</v>
      </c>
      <c r="H5666" t="s">
        <v>78</v>
      </c>
      <c r="I5666" t="s">
        <v>79</v>
      </c>
    </row>
    <row r="5667" spans="1:9" x14ac:dyDescent="0.3">
      <c r="A5667">
        <v>1128299</v>
      </c>
      <c r="B5667" s="16">
        <v>44387</v>
      </c>
      <c r="C5667" t="s">
        <v>20</v>
      </c>
      <c r="D5667">
        <v>157</v>
      </c>
      <c r="E5667">
        <v>2983</v>
      </c>
      <c r="F5667">
        <v>1163.3699999999999</v>
      </c>
      <c r="G5667" t="s">
        <v>31</v>
      </c>
      <c r="H5667" t="s">
        <v>78</v>
      </c>
      <c r="I5667" t="s">
        <v>79</v>
      </c>
    </row>
    <row r="5668" spans="1:9" x14ac:dyDescent="0.3">
      <c r="A5668">
        <v>1128299</v>
      </c>
      <c r="B5668" s="16">
        <v>44387</v>
      </c>
      <c r="C5668" t="s">
        <v>20</v>
      </c>
      <c r="D5668">
        <v>138</v>
      </c>
      <c r="E5668">
        <v>3312</v>
      </c>
      <c r="F5668">
        <v>1589.76</v>
      </c>
      <c r="G5668" t="s">
        <v>31</v>
      </c>
      <c r="H5668" t="s">
        <v>78</v>
      </c>
      <c r="I5668" t="s">
        <v>79</v>
      </c>
    </row>
    <row r="5669" spans="1:9" x14ac:dyDescent="0.3">
      <c r="A5669">
        <v>1185731</v>
      </c>
      <c r="B5669" s="16">
        <v>44387</v>
      </c>
      <c r="C5669" t="s">
        <v>21</v>
      </c>
      <c r="D5669">
        <v>96</v>
      </c>
      <c r="E5669">
        <v>3456</v>
      </c>
      <c r="F5669">
        <v>1451.52</v>
      </c>
      <c r="G5669" t="s">
        <v>15</v>
      </c>
      <c r="H5669" t="s">
        <v>131</v>
      </c>
      <c r="I5669" t="s">
        <v>132</v>
      </c>
    </row>
    <row r="5670" spans="1:9" x14ac:dyDescent="0.3">
      <c r="A5670">
        <v>1185731</v>
      </c>
      <c r="B5670" s="16">
        <v>44387</v>
      </c>
      <c r="C5670" t="s">
        <v>20</v>
      </c>
      <c r="D5670">
        <v>109</v>
      </c>
      <c r="E5670">
        <v>3597</v>
      </c>
      <c r="F5670">
        <v>1330.8899999999999</v>
      </c>
      <c r="G5670" t="s">
        <v>15</v>
      </c>
      <c r="H5670" t="s">
        <v>131</v>
      </c>
      <c r="I5670" t="s">
        <v>132</v>
      </c>
    </row>
    <row r="5671" spans="1:9" x14ac:dyDescent="0.3">
      <c r="A5671">
        <v>1128299</v>
      </c>
      <c r="B5671" s="16">
        <v>44387</v>
      </c>
      <c r="C5671" t="s">
        <v>19</v>
      </c>
      <c r="D5671">
        <v>182</v>
      </c>
      <c r="E5671">
        <v>3640</v>
      </c>
      <c r="F5671">
        <v>1419.6</v>
      </c>
      <c r="G5671" t="s">
        <v>31</v>
      </c>
      <c r="H5671" t="s">
        <v>78</v>
      </c>
      <c r="I5671" t="s">
        <v>79</v>
      </c>
    </row>
    <row r="5672" spans="1:9" x14ac:dyDescent="0.3">
      <c r="A5672">
        <v>1128299</v>
      </c>
      <c r="B5672" s="16">
        <v>44387</v>
      </c>
      <c r="C5672" t="s">
        <v>22</v>
      </c>
      <c r="D5672">
        <v>140</v>
      </c>
      <c r="E5672">
        <v>3920</v>
      </c>
      <c r="F5672">
        <v>1489.6</v>
      </c>
      <c r="G5672" t="s">
        <v>31</v>
      </c>
      <c r="H5672" t="s">
        <v>78</v>
      </c>
      <c r="I5672" t="s">
        <v>79</v>
      </c>
    </row>
    <row r="5673" spans="1:9" x14ac:dyDescent="0.3">
      <c r="A5673">
        <v>1128299</v>
      </c>
      <c r="B5673" s="16">
        <v>44387</v>
      </c>
      <c r="C5673" t="s">
        <v>22</v>
      </c>
      <c r="D5673">
        <v>128</v>
      </c>
      <c r="E5673">
        <v>4096</v>
      </c>
      <c r="F5673">
        <v>1884.1599999999999</v>
      </c>
      <c r="G5673" t="s">
        <v>31</v>
      </c>
      <c r="H5673" t="s">
        <v>78</v>
      </c>
      <c r="I5673" t="s">
        <v>79</v>
      </c>
    </row>
    <row r="5674" spans="1:9" x14ac:dyDescent="0.3">
      <c r="A5674">
        <v>1185731</v>
      </c>
      <c r="B5674" s="16">
        <v>44387</v>
      </c>
      <c r="C5674" t="s">
        <v>21</v>
      </c>
      <c r="D5674">
        <v>90</v>
      </c>
      <c r="E5674">
        <v>4140</v>
      </c>
      <c r="F5674">
        <v>2028.6</v>
      </c>
      <c r="G5674" t="s">
        <v>15</v>
      </c>
      <c r="H5674" t="s">
        <v>131</v>
      </c>
      <c r="I5674" t="s">
        <v>132</v>
      </c>
    </row>
    <row r="5675" spans="1:9" x14ac:dyDescent="0.3">
      <c r="A5675">
        <v>1185731</v>
      </c>
      <c r="B5675" s="16">
        <v>44387</v>
      </c>
      <c r="C5675" t="s">
        <v>22</v>
      </c>
      <c r="D5675">
        <v>114</v>
      </c>
      <c r="E5675">
        <v>4446</v>
      </c>
      <c r="F5675">
        <v>1689.48</v>
      </c>
      <c r="G5675" t="s">
        <v>15</v>
      </c>
      <c r="H5675" t="s">
        <v>131</v>
      </c>
      <c r="I5675" t="s">
        <v>132</v>
      </c>
    </row>
    <row r="5676" spans="1:9" x14ac:dyDescent="0.3">
      <c r="A5676">
        <v>1185731</v>
      </c>
      <c r="B5676" s="16">
        <v>44387</v>
      </c>
      <c r="C5676" t="s">
        <v>20</v>
      </c>
      <c r="D5676">
        <v>98</v>
      </c>
      <c r="E5676">
        <v>4508</v>
      </c>
      <c r="F5676">
        <v>2163.84</v>
      </c>
      <c r="G5676" t="s">
        <v>15</v>
      </c>
      <c r="H5676" t="s">
        <v>131</v>
      </c>
      <c r="I5676" t="s">
        <v>132</v>
      </c>
    </row>
    <row r="5677" spans="1:9" x14ac:dyDescent="0.3">
      <c r="A5677">
        <v>1128299</v>
      </c>
      <c r="B5677" s="16">
        <v>44387</v>
      </c>
      <c r="C5677" t="s">
        <v>19</v>
      </c>
      <c r="D5677">
        <v>160</v>
      </c>
      <c r="E5677">
        <v>4640</v>
      </c>
      <c r="F5677">
        <v>2227.1999999999998</v>
      </c>
      <c r="G5677" t="s">
        <v>31</v>
      </c>
      <c r="H5677" t="s">
        <v>78</v>
      </c>
      <c r="I5677" t="s">
        <v>79</v>
      </c>
    </row>
    <row r="5678" spans="1:9" x14ac:dyDescent="0.3">
      <c r="A5678">
        <v>1185731</v>
      </c>
      <c r="B5678" s="16">
        <v>44387</v>
      </c>
      <c r="C5678" t="s">
        <v>22</v>
      </c>
      <c r="D5678">
        <v>94</v>
      </c>
      <c r="E5678">
        <v>5076</v>
      </c>
      <c r="F5678">
        <v>2385.7199999999998</v>
      </c>
      <c r="G5678" t="s">
        <v>15</v>
      </c>
      <c r="H5678" t="s">
        <v>131</v>
      </c>
      <c r="I5678" t="s">
        <v>132</v>
      </c>
    </row>
    <row r="5679" spans="1:9" x14ac:dyDescent="0.3">
      <c r="A5679">
        <v>1189833</v>
      </c>
      <c r="B5679" s="16">
        <v>44387</v>
      </c>
      <c r="C5679" t="s">
        <v>20</v>
      </c>
      <c r="D5679">
        <v>149</v>
      </c>
      <c r="E5679">
        <v>5662</v>
      </c>
      <c r="F5679">
        <v>2717.7599999999998</v>
      </c>
      <c r="G5679" t="s">
        <v>31</v>
      </c>
      <c r="H5679" t="s">
        <v>70</v>
      </c>
      <c r="I5679" t="s">
        <v>71</v>
      </c>
    </row>
    <row r="5680" spans="1:9" x14ac:dyDescent="0.3">
      <c r="A5680">
        <v>1128299</v>
      </c>
      <c r="B5680" s="16">
        <v>44387</v>
      </c>
      <c r="C5680" t="s">
        <v>23</v>
      </c>
      <c r="D5680">
        <v>150</v>
      </c>
      <c r="E5680">
        <v>5700</v>
      </c>
      <c r="F5680">
        <v>3705</v>
      </c>
      <c r="G5680" t="s">
        <v>31</v>
      </c>
      <c r="H5680" t="s">
        <v>78</v>
      </c>
      <c r="I5680" t="s">
        <v>79</v>
      </c>
    </row>
    <row r="5681" spans="1:9" x14ac:dyDescent="0.3">
      <c r="A5681">
        <v>1189833</v>
      </c>
      <c r="B5681" s="16">
        <v>44387</v>
      </c>
      <c r="C5681" t="s">
        <v>21</v>
      </c>
      <c r="D5681">
        <v>150</v>
      </c>
      <c r="E5681">
        <v>5850</v>
      </c>
      <c r="F5681">
        <v>2749.5</v>
      </c>
      <c r="G5681" t="s">
        <v>31</v>
      </c>
      <c r="H5681" t="s">
        <v>70</v>
      </c>
      <c r="I5681" t="s">
        <v>71</v>
      </c>
    </row>
    <row r="5682" spans="1:9" x14ac:dyDescent="0.3">
      <c r="A5682">
        <v>1185731</v>
      </c>
      <c r="B5682" s="16">
        <v>44387</v>
      </c>
      <c r="C5682" t="s">
        <v>19</v>
      </c>
      <c r="D5682">
        <v>115</v>
      </c>
      <c r="E5682">
        <v>5865</v>
      </c>
      <c r="F5682">
        <v>3284.4</v>
      </c>
      <c r="G5682" t="s">
        <v>15</v>
      </c>
      <c r="H5682" t="s">
        <v>131</v>
      </c>
      <c r="I5682" t="s">
        <v>132</v>
      </c>
    </row>
    <row r="5683" spans="1:9" x14ac:dyDescent="0.3">
      <c r="A5683">
        <v>1185731</v>
      </c>
      <c r="B5683" s="16">
        <v>44387</v>
      </c>
      <c r="C5683" t="s">
        <v>19</v>
      </c>
      <c r="D5683">
        <v>145</v>
      </c>
      <c r="E5683">
        <v>6090</v>
      </c>
      <c r="F5683">
        <v>3045</v>
      </c>
      <c r="G5683" t="s">
        <v>15</v>
      </c>
      <c r="H5683" t="s">
        <v>131</v>
      </c>
      <c r="I5683" t="s">
        <v>132</v>
      </c>
    </row>
    <row r="5684" spans="1:9" x14ac:dyDescent="0.3">
      <c r="A5684">
        <v>1128299</v>
      </c>
      <c r="B5684" s="16">
        <v>44387</v>
      </c>
      <c r="C5684" t="s">
        <v>23</v>
      </c>
      <c r="D5684">
        <v>204</v>
      </c>
      <c r="E5684">
        <v>6528</v>
      </c>
      <c r="F5684">
        <v>3590.4</v>
      </c>
      <c r="G5684" t="s">
        <v>31</v>
      </c>
      <c r="H5684" t="s">
        <v>78</v>
      </c>
      <c r="I5684" t="s">
        <v>79</v>
      </c>
    </row>
    <row r="5685" spans="1:9" x14ac:dyDescent="0.3">
      <c r="A5685">
        <v>1189833</v>
      </c>
      <c r="B5685" s="16">
        <v>44387</v>
      </c>
      <c r="C5685" t="s">
        <v>22</v>
      </c>
      <c r="D5685">
        <v>137</v>
      </c>
      <c r="E5685">
        <v>6576</v>
      </c>
      <c r="F5685">
        <v>2761.92</v>
      </c>
      <c r="G5685" t="s">
        <v>31</v>
      </c>
      <c r="H5685" t="s">
        <v>70</v>
      </c>
      <c r="I5685" t="s">
        <v>71</v>
      </c>
    </row>
    <row r="5686" spans="1:9" x14ac:dyDescent="0.3">
      <c r="A5686">
        <v>1128299</v>
      </c>
      <c r="B5686" s="16">
        <v>44387</v>
      </c>
      <c r="C5686" t="s">
        <v>17</v>
      </c>
      <c r="D5686">
        <v>248</v>
      </c>
      <c r="E5686">
        <v>6944</v>
      </c>
      <c r="F5686">
        <v>2985.9200000000005</v>
      </c>
      <c r="G5686" t="s">
        <v>31</v>
      </c>
      <c r="H5686" t="s">
        <v>78</v>
      </c>
      <c r="I5686" t="s">
        <v>79</v>
      </c>
    </row>
    <row r="5687" spans="1:9" x14ac:dyDescent="0.3">
      <c r="A5687">
        <v>1189833</v>
      </c>
      <c r="B5687" s="16">
        <v>44387</v>
      </c>
      <c r="C5687" t="s">
        <v>19</v>
      </c>
      <c r="D5687">
        <v>163</v>
      </c>
      <c r="E5687">
        <v>7172</v>
      </c>
      <c r="F5687">
        <v>3083.96</v>
      </c>
      <c r="G5687" t="s">
        <v>31</v>
      </c>
      <c r="H5687" t="s">
        <v>70</v>
      </c>
      <c r="I5687" t="s">
        <v>71</v>
      </c>
    </row>
    <row r="5688" spans="1:9" x14ac:dyDescent="0.3">
      <c r="A5688">
        <v>1128299</v>
      </c>
      <c r="B5688" s="16">
        <v>44387</v>
      </c>
      <c r="C5688" t="s">
        <v>17</v>
      </c>
      <c r="D5688">
        <v>224</v>
      </c>
      <c r="E5688">
        <v>7616</v>
      </c>
      <c r="F5688">
        <v>3960.32</v>
      </c>
      <c r="G5688" t="s">
        <v>31</v>
      </c>
      <c r="H5688" t="s">
        <v>78</v>
      </c>
      <c r="I5688" t="s">
        <v>79</v>
      </c>
    </row>
    <row r="5689" spans="1:9" x14ac:dyDescent="0.3">
      <c r="A5689">
        <v>1185731</v>
      </c>
      <c r="B5689" s="16">
        <v>44387</v>
      </c>
      <c r="C5689" t="s">
        <v>23</v>
      </c>
      <c r="D5689">
        <v>125</v>
      </c>
      <c r="E5689">
        <v>7625</v>
      </c>
      <c r="F5689">
        <v>3965</v>
      </c>
      <c r="G5689" t="s">
        <v>15</v>
      </c>
      <c r="H5689" t="s">
        <v>131</v>
      </c>
      <c r="I5689" t="s">
        <v>132</v>
      </c>
    </row>
    <row r="5690" spans="1:9" x14ac:dyDescent="0.3">
      <c r="A5690">
        <v>1185731</v>
      </c>
      <c r="B5690" s="16">
        <v>44387</v>
      </c>
      <c r="C5690" t="s">
        <v>23</v>
      </c>
      <c r="D5690">
        <v>175</v>
      </c>
      <c r="E5690">
        <v>8575</v>
      </c>
      <c r="F5690">
        <v>4030.2499999999995</v>
      </c>
      <c r="G5690" t="s">
        <v>15</v>
      </c>
      <c r="H5690" t="s">
        <v>131</v>
      </c>
      <c r="I5690" t="s">
        <v>132</v>
      </c>
    </row>
    <row r="5691" spans="1:9" x14ac:dyDescent="0.3">
      <c r="A5691">
        <v>1185731</v>
      </c>
      <c r="B5691" s="16">
        <v>44387</v>
      </c>
      <c r="C5691" t="s">
        <v>17</v>
      </c>
      <c r="D5691">
        <v>209</v>
      </c>
      <c r="E5691">
        <v>9405</v>
      </c>
      <c r="F5691">
        <v>4890.6000000000004</v>
      </c>
      <c r="G5691" t="s">
        <v>15</v>
      </c>
      <c r="H5691" t="s">
        <v>131</v>
      </c>
      <c r="I5691" t="s">
        <v>132</v>
      </c>
    </row>
    <row r="5692" spans="1:9" x14ac:dyDescent="0.3">
      <c r="A5692">
        <v>1185731</v>
      </c>
      <c r="B5692" s="16">
        <v>44387</v>
      </c>
      <c r="C5692" t="s">
        <v>17</v>
      </c>
      <c r="D5692">
        <v>182</v>
      </c>
      <c r="E5692">
        <v>9828</v>
      </c>
      <c r="F5692">
        <v>5601.9600000000009</v>
      </c>
      <c r="G5692" t="s">
        <v>15</v>
      </c>
      <c r="H5692" t="s">
        <v>131</v>
      </c>
      <c r="I5692" t="s">
        <v>132</v>
      </c>
    </row>
    <row r="5693" spans="1:9" x14ac:dyDescent="0.3">
      <c r="A5693">
        <v>1189833</v>
      </c>
      <c r="B5693" s="16">
        <v>44387</v>
      </c>
      <c r="C5693" t="s">
        <v>23</v>
      </c>
      <c r="D5693">
        <v>196</v>
      </c>
      <c r="E5693">
        <v>9996</v>
      </c>
      <c r="F5693">
        <v>3598.56</v>
      </c>
      <c r="G5693" t="s">
        <v>31</v>
      </c>
      <c r="H5693" t="s">
        <v>70</v>
      </c>
      <c r="I5693" t="s">
        <v>71</v>
      </c>
    </row>
    <row r="5694" spans="1:9" x14ac:dyDescent="0.3">
      <c r="A5694">
        <v>1189833</v>
      </c>
      <c r="B5694" s="16">
        <v>44387</v>
      </c>
      <c r="C5694" t="s">
        <v>17</v>
      </c>
      <c r="D5694">
        <v>228</v>
      </c>
      <c r="E5694">
        <v>10944</v>
      </c>
      <c r="F5694">
        <v>7004.16</v>
      </c>
      <c r="G5694" t="s">
        <v>31</v>
      </c>
      <c r="H5694" t="s">
        <v>70</v>
      </c>
      <c r="I5694" t="s">
        <v>71</v>
      </c>
    </row>
    <row r="5695" spans="1:9" x14ac:dyDescent="0.3">
      <c r="A5695">
        <v>1185732</v>
      </c>
      <c r="B5695" s="16">
        <v>44387</v>
      </c>
      <c r="C5695" t="s">
        <v>20</v>
      </c>
      <c r="D5695">
        <v>100</v>
      </c>
      <c r="E5695">
        <v>20000</v>
      </c>
      <c r="F5695">
        <v>7000</v>
      </c>
      <c r="G5695" t="s">
        <v>36</v>
      </c>
      <c r="H5695" t="s">
        <v>57</v>
      </c>
      <c r="I5695" t="s">
        <v>58</v>
      </c>
    </row>
    <row r="5696" spans="1:9" x14ac:dyDescent="0.3">
      <c r="A5696">
        <v>1128299</v>
      </c>
      <c r="B5696" s="16">
        <v>44387</v>
      </c>
      <c r="C5696" t="s">
        <v>21</v>
      </c>
      <c r="D5696">
        <v>425</v>
      </c>
      <c r="E5696">
        <v>106250.00000000003</v>
      </c>
      <c r="F5696">
        <v>42500.000000000015</v>
      </c>
      <c r="G5696" t="s">
        <v>31</v>
      </c>
      <c r="H5696" t="s">
        <v>78</v>
      </c>
      <c r="I5696" t="s">
        <v>79</v>
      </c>
    </row>
    <row r="5697" spans="1:9" x14ac:dyDescent="0.3">
      <c r="A5697">
        <v>1185732</v>
      </c>
      <c r="B5697" s="16">
        <v>44387</v>
      </c>
      <c r="C5697" t="s">
        <v>22</v>
      </c>
      <c r="D5697">
        <v>225</v>
      </c>
      <c r="E5697">
        <v>112500</v>
      </c>
      <c r="F5697">
        <v>39375</v>
      </c>
      <c r="G5697" t="s">
        <v>36</v>
      </c>
      <c r="H5697" t="s">
        <v>37</v>
      </c>
      <c r="I5697" t="s">
        <v>38</v>
      </c>
    </row>
    <row r="5698" spans="1:9" x14ac:dyDescent="0.3">
      <c r="A5698">
        <v>1128299</v>
      </c>
      <c r="B5698" s="16">
        <v>44387</v>
      </c>
      <c r="C5698" t="s">
        <v>20</v>
      </c>
      <c r="D5698">
        <v>475</v>
      </c>
      <c r="E5698">
        <v>118750.00000000003</v>
      </c>
      <c r="F5698">
        <v>41562.500000000007</v>
      </c>
      <c r="G5698" t="s">
        <v>31</v>
      </c>
      <c r="H5698" t="s">
        <v>78</v>
      </c>
      <c r="I5698" t="s">
        <v>79</v>
      </c>
    </row>
    <row r="5699" spans="1:9" x14ac:dyDescent="0.3">
      <c r="A5699">
        <v>1128299</v>
      </c>
      <c r="B5699" s="16">
        <v>44387</v>
      </c>
      <c r="C5699" t="s">
        <v>22</v>
      </c>
      <c r="D5699">
        <v>425</v>
      </c>
      <c r="E5699">
        <v>148750</v>
      </c>
      <c r="F5699">
        <v>52062.5</v>
      </c>
      <c r="G5699" t="s">
        <v>31</v>
      </c>
      <c r="H5699" t="s">
        <v>78</v>
      </c>
      <c r="I5699" t="s">
        <v>79</v>
      </c>
    </row>
    <row r="5700" spans="1:9" x14ac:dyDescent="0.3">
      <c r="A5700">
        <v>1185731</v>
      </c>
      <c r="B5700" s="16">
        <v>44387</v>
      </c>
      <c r="C5700" t="s">
        <v>21</v>
      </c>
      <c r="D5700">
        <v>300</v>
      </c>
      <c r="E5700">
        <v>150000</v>
      </c>
      <c r="F5700">
        <v>52500</v>
      </c>
      <c r="G5700" t="s">
        <v>15</v>
      </c>
      <c r="H5700" t="s">
        <v>131</v>
      </c>
      <c r="I5700" t="s">
        <v>132</v>
      </c>
    </row>
    <row r="5701" spans="1:9" x14ac:dyDescent="0.3">
      <c r="A5701">
        <v>1128299</v>
      </c>
      <c r="B5701" s="16">
        <v>44387</v>
      </c>
      <c r="C5701" t="s">
        <v>19</v>
      </c>
      <c r="D5701">
        <v>550</v>
      </c>
      <c r="E5701">
        <v>165000.00000000006</v>
      </c>
      <c r="F5701">
        <v>57750.000000000015</v>
      </c>
      <c r="G5701" t="s">
        <v>31</v>
      </c>
      <c r="H5701" t="s">
        <v>78</v>
      </c>
      <c r="I5701" t="s">
        <v>79</v>
      </c>
    </row>
    <row r="5702" spans="1:9" x14ac:dyDescent="0.3">
      <c r="A5702">
        <v>1185731</v>
      </c>
      <c r="B5702" s="16">
        <v>44387</v>
      </c>
      <c r="C5702" t="s">
        <v>20</v>
      </c>
      <c r="D5702">
        <v>350</v>
      </c>
      <c r="E5702">
        <v>175000</v>
      </c>
      <c r="F5702">
        <v>61249.999999999993</v>
      </c>
      <c r="G5702" t="s">
        <v>15</v>
      </c>
      <c r="H5702" t="s">
        <v>131</v>
      </c>
      <c r="I5702" t="s">
        <v>132</v>
      </c>
    </row>
    <row r="5703" spans="1:9" x14ac:dyDescent="0.3">
      <c r="A5703">
        <v>1185731</v>
      </c>
      <c r="B5703" s="16">
        <v>44387</v>
      </c>
      <c r="C5703" t="s">
        <v>22</v>
      </c>
      <c r="D5703">
        <v>325</v>
      </c>
      <c r="E5703">
        <v>195000</v>
      </c>
      <c r="F5703">
        <v>68250</v>
      </c>
      <c r="G5703" t="s">
        <v>15</v>
      </c>
      <c r="H5703" t="s">
        <v>131</v>
      </c>
      <c r="I5703" t="s">
        <v>132</v>
      </c>
    </row>
    <row r="5704" spans="1:9" x14ac:dyDescent="0.3">
      <c r="A5704">
        <v>1189833</v>
      </c>
      <c r="B5704" s="16">
        <v>44387</v>
      </c>
      <c r="C5704" t="s">
        <v>21</v>
      </c>
      <c r="D5704">
        <v>500</v>
      </c>
      <c r="E5704">
        <v>200000</v>
      </c>
      <c r="F5704">
        <v>70000</v>
      </c>
      <c r="G5704" t="s">
        <v>31</v>
      </c>
      <c r="H5704" t="s">
        <v>70</v>
      </c>
      <c r="I5704" t="s">
        <v>71</v>
      </c>
    </row>
    <row r="5705" spans="1:9" x14ac:dyDescent="0.3">
      <c r="A5705">
        <v>1189833</v>
      </c>
      <c r="B5705" s="16">
        <v>44387</v>
      </c>
      <c r="C5705" t="s">
        <v>20</v>
      </c>
      <c r="D5705">
        <v>550</v>
      </c>
      <c r="E5705">
        <v>220000</v>
      </c>
      <c r="F5705">
        <v>77000</v>
      </c>
      <c r="G5705" t="s">
        <v>31</v>
      </c>
      <c r="H5705" t="s">
        <v>70</v>
      </c>
      <c r="I5705" t="s">
        <v>71</v>
      </c>
    </row>
    <row r="5706" spans="1:9" x14ac:dyDescent="0.3">
      <c r="A5706">
        <v>1185731</v>
      </c>
      <c r="B5706" s="16">
        <v>44387</v>
      </c>
      <c r="C5706" t="s">
        <v>19</v>
      </c>
      <c r="D5706">
        <v>425</v>
      </c>
      <c r="E5706">
        <v>233750.00000000003</v>
      </c>
      <c r="F5706">
        <v>105187.50000000001</v>
      </c>
      <c r="G5706" t="s">
        <v>15</v>
      </c>
      <c r="H5706" t="s">
        <v>131</v>
      </c>
      <c r="I5706" t="s">
        <v>132</v>
      </c>
    </row>
    <row r="5707" spans="1:9" x14ac:dyDescent="0.3">
      <c r="A5707">
        <v>1128299</v>
      </c>
      <c r="B5707" s="16">
        <v>44387</v>
      </c>
      <c r="C5707" t="s">
        <v>23</v>
      </c>
      <c r="D5707">
        <v>600</v>
      </c>
      <c r="E5707">
        <v>240000</v>
      </c>
      <c r="F5707">
        <v>120000</v>
      </c>
      <c r="G5707" t="s">
        <v>31</v>
      </c>
      <c r="H5707" t="s">
        <v>78</v>
      </c>
      <c r="I5707" t="s">
        <v>79</v>
      </c>
    </row>
    <row r="5708" spans="1:9" x14ac:dyDescent="0.3">
      <c r="A5708">
        <v>1189833</v>
      </c>
      <c r="B5708" s="16">
        <v>44387</v>
      </c>
      <c r="C5708" t="s">
        <v>22</v>
      </c>
      <c r="D5708">
        <v>525</v>
      </c>
      <c r="E5708">
        <v>262500</v>
      </c>
      <c r="F5708">
        <v>78750</v>
      </c>
      <c r="G5708" t="s">
        <v>31</v>
      </c>
      <c r="H5708" t="s">
        <v>70</v>
      </c>
      <c r="I5708" t="s">
        <v>71</v>
      </c>
    </row>
    <row r="5709" spans="1:9" x14ac:dyDescent="0.3">
      <c r="A5709">
        <v>1128299</v>
      </c>
      <c r="B5709" s="16">
        <v>44387</v>
      </c>
      <c r="C5709" t="s">
        <v>17</v>
      </c>
      <c r="D5709">
        <v>800</v>
      </c>
      <c r="E5709">
        <v>280000</v>
      </c>
      <c r="F5709">
        <v>112000</v>
      </c>
      <c r="G5709" t="s">
        <v>31</v>
      </c>
      <c r="H5709" t="s">
        <v>78</v>
      </c>
      <c r="I5709" t="s">
        <v>79</v>
      </c>
    </row>
    <row r="5710" spans="1:9" x14ac:dyDescent="0.3">
      <c r="A5710">
        <v>1189833</v>
      </c>
      <c r="B5710" s="16">
        <v>44387</v>
      </c>
      <c r="C5710" t="s">
        <v>19</v>
      </c>
      <c r="D5710">
        <v>625</v>
      </c>
      <c r="E5710">
        <v>281250.00000000006</v>
      </c>
      <c r="F5710">
        <v>84375.000000000015</v>
      </c>
      <c r="G5710" t="s">
        <v>31</v>
      </c>
      <c r="H5710" t="s">
        <v>70</v>
      </c>
      <c r="I5710" t="s">
        <v>71</v>
      </c>
    </row>
    <row r="5711" spans="1:9" x14ac:dyDescent="0.3">
      <c r="A5711">
        <v>1185731</v>
      </c>
      <c r="B5711" s="16">
        <v>44387</v>
      </c>
      <c r="C5711" t="s">
        <v>23</v>
      </c>
      <c r="D5711">
        <v>500</v>
      </c>
      <c r="E5711">
        <v>325000</v>
      </c>
      <c r="F5711">
        <v>129999.99999999999</v>
      </c>
      <c r="G5711" t="s">
        <v>15</v>
      </c>
      <c r="H5711" t="s">
        <v>131</v>
      </c>
      <c r="I5711" t="s">
        <v>132</v>
      </c>
    </row>
    <row r="5712" spans="1:9" x14ac:dyDescent="0.3">
      <c r="A5712">
        <v>1189833</v>
      </c>
      <c r="B5712" s="16">
        <v>44387</v>
      </c>
      <c r="C5712" t="s">
        <v>23</v>
      </c>
      <c r="D5712">
        <v>700</v>
      </c>
      <c r="E5712">
        <v>385000.00000000006</v>
      </c>
      <c r="F5712">
        <v>96250.000000000015</v>
      </c>
      <c r="G5712" t="s">
        <v>31</v>
      </c>
      <c r="H5712" t="s">
        <v>70</v>
      </c>
      <c r="I5712" t="s">
        <v>71</v>
      </c>
    </row>
    <row r="5713" spans="1:9" x14ac:dyDescent="0.3">
      <c r="A5713">
        <v>1185731</v>
      </c>
      <c r="B5713" s="16">
        <v>44387</v>
      </c>
      <c r="C5713" t="s">
        <v>17</v>
      </c>
      <c r="D5713">
        <v>675</v>
      </c>
      <c r="E5713">
        <v>405000</v>
      </c>
      <c r="F5713">
        <v>182250</v>
      </c>
      <c r="G5713" t="s">
        <v>15</v>
      </c>
      <c r="H5713" t="s">
        <v>131</v>
      </c>
      <c r="I5713" t="s">
        <v>132</v>
      </c>
    </row>
    <row r="5714" spans="1:9" x14ac:dyDescent="0.3">
      <c r="A5714">
        <v>1189833</v>
      </c>
      <c r="B5714" s="16">
        <v>44387</v>
      </c>
      <c r="C5714" t="s">
        <v>17</v>
      </c>
      <c r="D5714">
        <v>875</v>
      </c>
      <c r="E5714">
        <v>437500</v>
      </c>
      <c r="F5714">
        <v>218750</v>
      </c>
      <c r="G5714" t="s">
        <v>31</v>
      </c>
      <c r="H5714" t="s">
        <v>70</v>
      </c>
      <c r="I5714" t="s">
        <v>71</v>
      </c>
    </row>
    <row r="5715" spans="1:9" x14ac:dyDescent="0.3">
      <c r="A5715">
        <v>1185732</v>
      </c>
      <c r="B5715" s="16">
        <v>44388</v>
      </c>
      <c r="C5715" t="s">
        <v>21</v>
      </c>
      <c r="D5715">
        <v>23</v>
      </c>
      <c r="E5715">
        <v>437</v>
      </c>
      <c r="F5715">
        <v>227.24</v>
      </c>
      <c r="G5715" t="s">
        <v>36</v>
      </c>
      <c r="H5715" t="s">
        <v>57</v>
      </c>
      <c r="I5715" t="s">
        <v>58</v>
      </c>
    </row>
    <row r="5716" spans="1:9" x14ac:dyDescent="0.3">
      <c r="A5716">
        <v>1185732</v>
      </c>
      <c r="B5716" s="16">
        <v>44388</v>
      </c>
      <c r="C5716" t="s">
        <v>21</v>
      </c>
      <c r="D5716">
        <v>44</v>
      </c>
      <c r="E5716">
        <v>1672</v>
      </c>
      <c r="F5716">
        <v>718.96</v>
      </c>
      <c r="G5716" t="s">
        <v>36</v>
      </c>
      <c r="H5716" t="s">
        <v>108</v>
      </c>
      <c r="I5716" t="s">
        <v>109</v>
      </c>
    </row>
    <row r="5717" spans="1:9" x14ac:dyDescent="0.3">
      <c r="A5717">
        <v>1185732</v>
      </c>
      <c r="B5717" s="16">
        <v>44388</v>
      </c>
      <c r="C5717" t="s">
        <v>20</v>
      </c>
      <c r="D5717">
        <v>61</v>
      </c>
      <c r="E5717">
        <v>2257</v>
      </c>
      <c r="F5717">
        <v>947.93999999999994</v>
      </c>
      <c r="G5717" t="s">
        <v>36</v>
      </c>
      <c r="H5717" t="s">
        <v>108</v>
      </c>
      <c r="I5717" t="s">
        <v>109</v>
      </c>
    </row>
    <row r="5718" spans="1:9" x14ac:dyDescent="0.3">
      <c r="A5718">
        <v>1185732</v>
      </c>
      <c r="B5718" s="16">
        <v>44388</v>
      </c>
      <c r="C5718" t="s">
        <v>22</v>
      </c>
      <c r="D5718">
        <v>52</v>
      </c>
      <c r="E5718">
        <v>2548</v>
      </c>
      <c r="F5718">
        <v>1172.08</v>
      </c>
      <c r="G5718" t="s">
        <v>36</v>
      </c>
      <c r="H5718" t="s">
        <v>108</v>
      </c>
      <c r="I5718" t="s">
        <v>109</v>
      </c>
    </row>
    <row r="5719" spans="1:9" x14ac:dyDescent="0.3">
      <c r="A5719">
        <v>1185732</v>
      </c>
      <c r="B5719" s="16">
        <v>44388</v>
      </c>
      <c r="C5719" t="s">
        <v>19</v>
      </c>
      <c r="D5719">
        <v>81</v>
      </c>
      <c r="E5719">
        <v>3564</v>
      </c>
      <c r="F5719">
        <v>1603.8</v>
      </c>
      <c r="G5719" t="s">
        <v>36</v>
      </c>
      <c r="H5719" t="s">
        <v>108</v>
      </c>
      <c r="I5719" t="s">
        <v>109</v>
      </c>
    </row>
    <row r="5720" spans="1:9" x14ac:dyDescent="0.3">
      <c r="A5720">
        <v>1185732</v>
      </c>
      <c r="B5720" s="16">
        <v>44388</v>
      </c>
      <c r="C5720" t="s">
        <v>23</v>
      </c>
      <c r="D5720">
        <v>94</v>
      </c>
      <c r="E5720">
        <v>4982</v>
      </c>
      <c r="F5720">
        <v>2640.46</v>
      </c>
      <c r="G5720" t="s">
        <v>36</v>
      </c>
      <c r="H5720" t="s">
        <v>108</v>
      </c>
      <c r="I5720" t="s">
        <v>109</v>
      </c>
    </row>
    <row r="5721" spans="1:9" x14ac:dyDescent="0.3">
      <c r="A5721">
        <v>1185732</v>
      </c>
      <c r="B5721" s="16">
        <v>44388</v>
      </c>
      <c r="C5721" t="s">
        <v>23</v>
      </c>
      <c r="D5721">
        <v>120</v>
      </c>
      <c r="E5721">
        <v>6480</v>
      </c>
      <c r="F5721">
        <v>3952.7999999999997</v>
      </c>
      <c r="G5721" t="s">
        <v>36</v>
      </c>
      <c r="H5721" t="s">
        <v>37</v>
      </c>
      <c r="I5721" t="s">
        <v>38</v>
      </c>
    </row>
    <row r="5722" spans="1:9" x14ac:dyDescent="0.3">
      <c r="A5722">
        <v>1185732</v>
      </c>
      <c r="B5722" s="16">
        <v>44388</v>
      </c>
      <c r="C5722" t="s">
        <v>17</v>
      </c>
      <c r="D5722">
        <v>154</v>
      </c>
      <c r="E5722">
        <v>7238</v>
      </c>
      <c r="F5722">
        <v>3329.4799999999996</v>
      </c>
      <c r="G5722" t="s">
        <v>36</v>
      </c>
      <c r="H5722" t="s">
        <v>108</v>
      </c>
      <c r="I5722" t="s">
        <v>109</v>
      </c>
    </row>
    <row r="5723" spans="1:9" x14ac:dyDescent="0.3">
      <c r="A5723">
        <v>1185732</v>
      </c>
      <c r="B5723" s="16">
        <v>44388</v>
      </c>
      <c r="C5723" t="s">
        <v>21</v>
      </c>
      <c r="D5723">
        <v>75</v>
      </c>
      <c r="E5723">
        <v>15000</v>
      </c>
      <c r="F5723">
        <v>6000</v>
      </c>
      <c r="G5723" t="s">
        <v>36</v>
      </c>
      <c r="H5723" t="s">
        <v>57</v>
      </c>
      <c r="I5723" t="s">
        <v>58</v>
      </c>
    </row>
    <row r="5724" spans="1:9" x14ac:dyDescent="0.3">
      <c r="A5724">
        <v>1185732</v>
      </c>
      <c r="B5724" s="16">
        <v>44388</v>
      </c>
      <c r="C5724" t="s">
        <v>21</v>
      </c>
      <c r="D5724">
        <v>175</v>
      </c>
      <c r="E5724">
        <v>70000</v>
      </c>
      <c r="F5724">
        <v>21000</v>
      </c>
      <c r="G5724" t="s">
        <v>36</v>
      </c>
      <c r="H5724" t="s">
        <v>108</v>
      </c>
      <c r="I5724" t="s">
        <v>109</v>
      </c>
    </row>
    <row r="5725" spans="1:9" x14ac:dyDescent="0.3">
      <c r="A5725">
        <v>1185732</v>
      </c>
      <c r="B5725" s="16">
        <v>44388</v>
      </c>
      <c r="C5725" t="s">
        <v>20</v>
      </c>
      <c r="D5725">
        <v>225</v>
      </c>
      <c r="E5725">
        <v>90000</v>
      </c>
      <c r="F5725">
        <v>27000</v>
      </c>
      <c r="G5725" t="s">
        <v>36</v>
      </c>
      <c r="H5725" t="s">
        <v>108</v>
      </c>
      <c r="I5725" t="s">
        <v>109</v>
      </c>
    </row>
    <row r="5726" spans="1:9" x14ac:dyDescent="0.3">
      <c r="A5726">
        <v>1185732</v>
      </c>
      <c r="B5726" s="16">
        <v>44388</v>
      </c>
      <c r="C5726" t="s">
        <v>22</v>
      </c>
      <c r="D5726">
        <v>200</v>
      </c>
      <c r="E5726">
        <v>100000</v>
      </c>
      <c r="F5726">
        <v>35000</v>
      </c>
      <c r="G5726" t="s">
        <v>36</v>
      </c>
      <c r="H5726" t="s">
        <v>108</v>
      </c>
      <c r="I5726" t="s">
        <v>109</v>
      </c>
    </row>
    <row r="5727" spans="1:9" x14ac:dyDescent="0.3">
      <c r="A5727">
        <v>1185732</v>
      </c>
      <c r="B5727" s="16">
        <v>44388</v>
      </c>
      <c r="C5727" t="s">
        <v>19</v>
      </c>
      <c r="D5727">
        <v>300</v>
      </c>
      <c r="E5727">
        <v>135000.00000000003</v>
      </c>
      <c r="F5727">
        <v>40500.000000000007</v>
      </c>
      <c r="G5727" t="s">
        <v>36</v>
      </c>
      <c r="H5727" t="s">
        <v>108</v>
      </c>
      <c r="I5727" t="s">
        <v>109</v>
      </c>
    </row>
    <row r="5728" spans="1:9" x14ac:dyDescent="0.3">
      <c r="A5728">
        <v>1185732</v>
      </c>
      <c r="B5728" s="16">
        <v>44388</v>
      </c>
      <c r="C5728" t="s">
        <v>23</v>
      </c>
      <c r="D5728">
        <v>375</v>
      </c>
      <c r="E5728">
        <v>206250.00000000003</v>
      </c>
      <c r="F5728">
        <v>82500.000000000015</v>
      </c>
      <c r="G5728" t="s">
        <v>36</v>
      </c>
      <c r="H5728" t="s">
        <v>108</v>
      </c>
      <c r="I5728" t="s">
        <v>109</v>
      </c>
    </row>
    <row r="5729" spans="1:9" x14ac:dyDescent="0.3">
      <c r="A5729">
        <v>1185732</v>
      </c>
      <c r="B5729" s="16">
        <v>44388</v>
      </c>
      <c r="C5729" t="s">
        <v>23</v>
      </c>
      <c r="D5729">
        <v>400</v>
      </c>
      <c r="E5729">
        <v>220000.00000000003</v>
      </c>
      <c r="F5729">
        <v>110000.00000000001</v>
      </c>
      <c r="G5729" t="s">
        <v>36</v>
      </c>
      <c r="H5729" t="s">
        <v>37</v>
      </c>
      <c r="I5729" t="s">
        <v>38</v>
      </c>
    </row>
    <row r="5730" spans="1:9" x14ac:dyDescent="0.3">
      <c r="A5730">
        <v>1185732</v>
      </c>
      <c r="B5730" s="16">
        <v>44388</v>
      </c>
      <c r="C5730" t="s">
        <v>17</v>
      </c>
      <c r="D5730">
        <v>550</v>
      </c>
      <c r="E5730">
        <v>275000</v>
      </c>
      <c r="F5730">
        <v>96250</v>
      </c>
      <c r="G5730" t="s">
        <v>36</v>
      </c>
      <c r="H5730" t="s">
        <v>108</v>
      </c>
      <c r="I5730" t="s">
        <v>109</v>
      </c>
    </row>
    <row r="5731" spans="1:9" x14ac:dyDescent="0.3">
      <c r="A5731">
        <v>1185732</v>
      </c>
      <c r="B5731" s="16">
        <v>44389</v>
      </c>
      <c r="C5731" t="s">
        <v>22</v>
      </c>
      <c r="D5731">
        <v>21</v>
      </c>
      <c r="E5731">
        <v>609</v>
      </c>
      <c r="F5731">
        <v>292.32</v>
      </c>
      <c r="G5731" t="s">
        <v>36</v>
      </c>
      <c r="H5731" t="s">
        <v>57</v>
      </c>
      <c r="I5731" t="s">
        <v>58</v>
      </c>
    </row>
    <row r="5732" spans="1:9" x14ac:dyDescent="0.3">
      <c r="A5732">
        <v>1189833</v>
      </c>
      <c r="B5732" s="16">
        <v>44389</v>
      </c>
      <c r="C5732" t="s">
        <v>21</v>
      </c>
      <c r="D5732">
        <v>75</v>
      </c>
      <c r="E5732">
        <v>3225</v>
      </c>
      <c r="F5732">
        <v>1580.25</v>
      </c>
      <c r="G5732" t="s">
        <v>36</v>
      </c>
      <c r="H5732" t="s">
        <v>106</v>
      </c>
      <c r="I5732" t="s">
        <v>107</v>
      </c>
    </row>
    <row r="5733" spans="1:9" x14ac:dyDescent="0.3">
      <c r="A5733">
        <v>1189833</v>
      </c>
      <c r="B5733" s="16">
        <v>44389</v>
      </c>
      <c r="C5733" t="s">
        <v>20</v>
      </c>
      <c r="D5733">
        <v>102</v>
      </c>
      <c r="E5733">
        <v>4284</v>
      </c>
      <c r="F5733">
        <v>1970.6399999999999</v>
      </c>
      <c r="G5733" t="s">
        <v>36</v>
      </c>
      <c r="H5733" t="s">
        <v>106</v>
      </c>
      <c r="I5733" t="s">
        <v>107</v>
      </c>
    </row>
    <row r="5734" spans="1:9" x14ac:dyDescent="0.3">
      <c r="A5734">
        <v>1197831</v>
      </c>
      <c r="B5734" s="16">
        <v>44389</v>
      </c>
      <c r="C5734" t="s">
        <v>21</v>
      </c>
      <c r="D5734">
        <v>128</v>
      </c>
      <c r="E5734">
        <v>4992</v>
      </c>
      <c r="F5734">
        <v>2246.4</v>
      </c>
      <c r="G5734" t="s">
        <v>48</v>
      </c>
      <c r="H5734" t="s">
        <v>90</v>
      </c>
      <c r="I5734" t="s">
        <v>91</v>
      </c>
    </row>
    <row r="5735" spans="1:9" x14ac:dyDescent="0.3">
      <c r="A5735">
        <v>1189833</v>
      </c>
      <c r="B5735" s="16">
        <v>44389</v>
      </c>
      <c r="C5735" t="s">
        <v>22</v>
      </c>
      <c r="D5735">
        <v>91</v>
      </c>
      <c r="E5735">
        <v>5096</v>
      </c>
      <c r="F5735">
        <v>2344.16</v>
      </c>
      <c r="G5735" t="s">
        <v>36</v>
      </c>
      <c r="H5735" t="s">
        <v>106</v>
      </c>
      <c r="I5735" t="s">
        <v>107</v>
      </c>
    </row>
    <row r="5736" spans="1:9" x14ac:dyDescent="0.3">
      <c r="A5736">
        <v>1189833</v>
      </c>
      <c r="B5736" s="16">
        <v>44389</v>
      </c>
      <c r="C5736" t="s">
        <v>19</v>
      </c>
      <c r="D5736">
        <v>119</v>
      </c>
      <c r="E5736">
        <v>5831</v>
      </c>
      <c r="F5736">
        <v>2915.5</v>
      </c>
      <c r="G5736" t="s">
        <v>36</v>
      </c>
      <c r="H5736" t="s">
        <v>106</v>
      </c>
      <c r="I5736" t="s">
        <v>107</v>
      </c>
    </row>
    <row r="5737" spans="1:9" x14ac:dyDescent="0.3">
      <c r="A5737">
        <v>1197831</v>
      </c>
      <c r="B5737" s="16">
        <v>44389</v>
      </c>
      <c r="C5737" t="s">
        <v>21</v>
      </c>
      <c r="D5737">
        <v>128</v>
      </c>
      <c r="E5737">
        <v>5888</v>
      </c>
      <c r="F5737">
        <v>3002.88</v>
      </c>
      <c r="G5737" t="s">
        <v>48</v>
      </c>
      <c r="H5737" t="s">
        <v>90</v>
      </c>
      <c r="I5737" t="s">
        <v>91</v>
      </c>
    </row>
    <row r="5738" spans="1:9" x14ac:dyDescent="0.3">
      <c r="A5738">
        <v>1197831</v>
      </c>
      <c r="B5738" s="16">
        <v>44389</v>
      </c>
      <c r="C5738" t="s">
        <v>22</v>
      </c>
      <c r="D5738">
        <v>162</v>
      </c>
      <c r="E5738">
        <v>6318</v>
      </c>
      <c r="F5738">
        <v>2400.84</v>
      </c>
      <c r="G5738" t="s">
        <v>48</v>
      </c>
      <c r="H5738" t="s">
        <v>90</v>
      </c>
      <c r="I5738" t="s">
        <v>91</v>
      </c>
    </row>
    <row r="5739" spans="1:9" x14ac:dyDescent="0.3">
      <c r="A5739">
        <v>1197831</v>
      </c>
      <c r="B5739" s="16">
        <v>44389</v>
      </c>
      <c r="C5739" t="s">
        <v>19</v>
      </c>
      <c r="D5739">
        <v>173</v>
      </c>
      <c r="E5739">
        <v>6401</v>
      </c>
      <c r="F5739">
        <v>2944.46</v>
      </c>
      <c r="G5739" t="s">
        <v>48</v>
      </c>
      <c r="H5739" t="s">
        <v>90</v>
      </c>
      <c r="I5739" t="s">
        <v>91</v>
      </c>
    </row>
    <row r="5740" spans="1:9" x14ac:dyDescent="0.3">
      <c r="A5740">
        <v>1197831</v>
      </c>
      <c r="B5740" s="16">
        <v>44389</v>
      </c>
      <c r="C5740" t="s">
        <v>20</v>
      </c>
      <c r="D5740">
        <v>137</v>
      </c>
      <c r="E5740">
        <v>6850</v>
      </c>
      <c r="F5740">
        <v>3425</v>
      </c>
      <c r="G5740" t="s">
        <v>48</v>
      </c>
      <c r="H5740" t="s">
        <v>90</v>
      </c>
      <c r="I5740" t="s">
        <v>91</v>
      </c>
    </row>
    <row r="5741" spans="1:9" x14ac:dyDescent="0.3">
      <c r="A5741">
        <v>1185732</v>
      </c>
      <c r="B5741" s="16">
        <v>44389</v>
      </c>
      <c r="C5741" t="s">
        <v>17</v>
      </c>
      <c r="D5741">
        <v>149</v>
      </c>
      <c r="E5741">
        <v>7301</v>
      </c>
      <c r="F5741">
        <v>3723.51</v>
      </c>
      <c r="G5741" t="s">
        <v>36</v>
      </c>
      <c r="H5741" t="s">
        <v>37</v>
      </c>
      <c r="I5741" t="s">
        <v>38</v>
      </c>
    </row>
    <row r="5742" spans="1:9" x14ac:dyDescent="0.3">
      <c r="A5742">
        <v>1197831</v>
      </c>
      <c r="B5742" s="16">
        <v>44389</v>
      </c>
      <c r="C5742" t="s">
        <v>22</v>
      </c>
      <c r="D5742">
        <v>138</v>
      </c>
      <c r="E5742">
        <v>7452</v>
      </c>
      <c r="F5742">
        <v>3576.96</v>
      </c>
      <c r="G5742" t="s">
        <v>48</v>
      </c>
      <c r="H5742" t="s">
        <v>90</v>
      </c>
      <c r="I5742" t="s">
        <v>91</v>
      </c>
    </row>
    <row r="5743" spans="1:9" x14ac:dyDescent="0.3">
      <c r="A5743">
        <v>1197831</v>
      </c>
      <c r="B5743" s="16">
        <v>44389</v>
      </c>
      <c r="C5743" t="s">
        <v>20</v>
      </c>
      <c r="D5743">
        <v>184</v>
      </c>
      <c r="E5743">
        <v>7544</v>
      </c>
      <c r="F5743">
        <v>3093.04</v>
      </c>
      <c r="G5743" t="s">
        <v>48</v>
      </c>
      <c r="H5743" t="s">
        <v>90</v>
      </c>
      <c r="I5743" t="s">
        <v>91</v>
      </c>
    </row>
    <row r="5744" spans="1:9" x14ac:dyDescent="0.3">
      <c r="A5744">
        <v>1197831</v>
      </c>
      <c r="B5744" s="16">
        <v>44389</v>
      </c>
      <c r="C5744" t="s">
        <v>23</v>
      </c>
      <c r="D5744">
        <v>157</v>
      </c>
      <c r="E5744">
        <v>8007</v>
      </c>
      <c r="F5744">
        <v>2322.0299999999997</v>
      </c>
      <c r="G5744" t="s">
        <v>48</v>
      </c>
      <c r="H5744" t="s">
        <v>90</v>
      </c>
      <c r="I5744" t="s">
        <v>91</v>
      </c>
    </row>
    <row r="5745" spans="1:9" x14ac:dyDescent="0.3">
      <c r="A5745">
        <v>1197831</v>
      </c>
      <c r="B5745" s="16">
        <v>44389</v>
      </c>
      <c r="C5745" t="s">
        <v>17</v>
      </c>
      <c r="D5745">
        <v>218</v>
      </c>
      <c r="E5745">
        <v>8066</v>
      </c>
      <c r="F5745">
        <v>3710.36</v>
      </c>
      <c r="G5745" t="s">
        <v>48</v>
      </c>
      <c r="H5745" t="s">
        <v>90</v>
      </c>
      <c r="I5745" t="s">
        <v>91</v>
      </c>
    </row>
    <row r="5746" spans="1:9" x14ac:dyDescent="0.3">
      <c r="A5746">
        <v>1189833</v>
      </c>
      <c r="B5746" s="16">
        <v>44389</v>
      </c>
      <c r="C5746" t="s">
        <v>23</v>
      </c>
      <c r="D5746">
        <v>140</v>
      </c>
      <c r="E5746">
        <v>8400</v>
      </c>
      <c r="F5746">
        <v>4116</v>
      </c>
      <c r="G5746" t="s">
        <v>36</v>
      </c>
      <c r="H5746" t="s">
        <v>106</v>
      </c>
      <c r="I5746" t="s">
        <v>107</v>
      </c>
    </row>
    <row r="5747" spans="1:9" x14ac:dyDescent="0.3">
      <c r="A5747">
        <v>1197831</v>
      </c>
      <c r="B5747" s="16">
        <v>44389</v>
      </c>
      <c r="C5747" t="s">
        <v>19</v>
      </c>
      <c r="D5747">
        <v>173</v>
      </c>
      <c r="E5747">
        <v>8823</v>
      </c>
      <c r="F5747">
        <v>4499.7300000000005</v>
      </c>
      <c r="G5747" t="s">
        <v>48</v>
      </c>
      <c r="H5747" t="s">
        <v>90</v>
      </c>
      <c r="I5747" t="s">
        <v>91</v>
      </c>
    </row>
    <row r="5748" spans="1:9" x14ac:dyDescent="0.3">
      <c r="A5748">
        <v>1197831</v>
      </c>
      <c r="B5748" s="16">
        <v>44389</v>
      </c>
      <c r="C5748" t="s">
        <v>17</v>
      </c>
      <c r="D5748">
        <v>196</v>
      </c>
      <c r="E5748">
        <v>9212</v>
      </c>
      <c r="F5748">
        <v>4606</v>
      </c>
      <c r="G5748" t="s">
        <v>48</v>
      </c>
      <c r="H5748" t="s">
        <v>90</v>
      </c>
      <c r="I5748" t="s">
        <v>91</v>
      </c>
    </row>
    <row r="5749" spans="1:9" x14ac:dyDescent="0.3">
      <c r="A5749">
        <v>1189833</v>
      </c>
      <c r="B5749" s="16">
        <v>44389</v>
      </c>
      <c r="C5749" t="s">
        <v>17</v>
      </c>
      <c r="D5749">
        <v>182</v>
      </c>
      <c r="E5749">
        <v>9282</v>
      </c>
      <c r="F5749">
        <v>4641</v>
      </c>
      <c r="G5749" t="s">
        <v>36</v>
      </c>
      <c r="H5749" t="s">
        <v>106</v>
      </c>
      <c r="I5749" t="s">
        <v>107</v>
      </c>
    </row>
    <row r="5750" spans="1:9" x14ac:dyDescent="0.3">
      <c r="A5750">
        <v>1197831</v>
      </c>
      <c r="B5750" s="16">
        <v>44389</v>
      </c>
      <c r="C5750" t="s">
        <v>23</v>
      </c>
      <c r="D5750">
        <v>143</v>
      </c>
      <c r="E5750">
        <v>9581</v>
      </c>
      <c r="F5750">
        <v>3640.78</v>
      </c>
      <c r="G5750" t="s">
        <v>48</v>
      </c>
      <c r="H5750" t="s">
        <v>90</v>
      </c>
      <c r="I5750" t="s">
        <v>91</v>
      </c>
    </row>
    <row r="5751" spans="1:9" x14ac:dyDescent="0.3">
      <c r="A5751">
        <v>1185732</v>
      </c>
      <c r="B5751" s="16">
        <v>44389</v>
      </c>
      <c r="C5751" t="s">
        <v>22</v>
      </c>
      <c r="D5751">
        <v>75</v>
      </c>
      <c r="E5751">
        <v>22500</v>
      </c>
      <c r="F5751">
        <v>7874.9999999999991</v>
      </c>
      <c r="G5751" t="s">
        <v>36</v>
      </c>
      <c r="H5751" t="s">
        <v>57</v>
      </c>
      <c r="I5751" t="s">
        <v>58</v>
      </c>
    </row>
    <row r="5752" spans="1:9" x14ac:dyDescent="0.3">
      <c r="A5752">
        <v>1189833</v>
      </c>
      <c r="B5752" s="16">
        <v>44389</v>
      </c>
      <c r="C5752" t="s">
        <v>21</v>
      </c>
      <c r="D5752">
        <v>300</v>
      </c>
      <c r="E5752">
        <v>135000</v>
      </c>
      <c r="F5752">
        <v>47250</v>
      </c>
      <c r="G5752" t="s">
        <v>36</v>
      </c>
      <c r="H5752" t="s">
        <v>106</v>
      </c>
      <c r="I5752" t="s">
        <v>107</v>
      </c>
    </row>
    <row r="5753" spans="1:9" x14ac:dyDescent="0.3">
      <c r="A5753">
        <v>1189833</v>
      </c>
      <c r="B5753" s="16">
        <v>44389</v>
      </c>
      <c r="C5753" t="s">
        <v>20</v>
      </c>
      <c r="D5753">
        <v>350</v>
      </c>
      <c r="E5753">
        <v>157500</v>
      </c>
      <c r="F5753">
        <v>55125</v>
      </c>
      <c r="G5753" t="s">
        <v>36</v>
      </c>
      <c r="H5753" t="s">
        <v>106</v>
      </c>
      <c r="I5753" t="s">
        <v>107</v>
      </c>
    </row>
    <row r="5754" spans="1:9" x14ac:dyDescent="0.3">
      <c r="A5754">
        <v>1189833</v>
      </c>
      <c r="B5754" s="16">
        <v>44389</v>
      </c>
      <c r="C5754" t="s">
        <v>22</v>
      </c>
      <c r="D5754">
        <v>325</v>
      </c>
      <c r="E5754">
        <v>195000</v>
      </c>
      <c r="F5754">
        <v>68250</v>
      </c>
      <c r="G5754" t="s">
        <v>36</v>
      </c>
      <c r="H5754" t="s">
        <v>106</v>
      </c>
      <c r="I5754" t="s">
        <v>107</v>
      </c>
    </row>
    <row r="5755" spans="1:9" x14ac:dyDescent="0.3">
      <c r="A5755">
        <v>1189833</v>
      </c>
      <c r="B5755" s="16">
        <v>44389</v>
      </c>
      <c r="C5755" t="s">
        <v>19</v>
      </c>
      <c r="D5755">
        <v>425</v>
      </c>
      <c r="E5755">
        <v>212500</v>
      </c>
      <c r="F5755">
        <v>74375</v>
      </c>
      <c r="G5755" t="s">
        <v>48</v>
      </c>
      <c r="H5755" t="s">
        <v>90</v>
      </c>
      <c r="I5755" t="s">
        <v>91</v>
      </c>
    </row>
    <row r="5756" spans="1:9" x14ac:dyDescent="0.3">
      <c r="A5756">
        <v>1197831</v>
      </c>
      <c r="B5756" s="16">
        <v>44389</v>
      </c>
      <c r="C5756" t="s">
        <v>21</v>
      </c>
      <c r="D5756">
        <v>425</v>
      </c>
      <c r="E5756">
        <v>212500</v>
      </c>
      <c r="F5756">
        <v>85000</v>
      </c>
      <c r="G5756" t="s">
        <v>36</v>
      </c>
      <c r="H5756" t="s">
        <v>106</v>
      </c>
      <c r="I5756" t="s">
        <v>107</v>
      </c>
    </row>
    <row r="5757" spans="1:9" x14ac:dyDescent="0.3">
      <c r="A5757">
        <v>1197831</v>
      </c>
      <c r="B5757" s="16">
        <v>44389</v>
      </c>
      <c r="C5757" t="s">
        <v>22</v>
      </c>
      <c r="D5757">
        <v>475</v>
      </c>
      <c r="E5757">
        <v>261250.00000000003</v>
      </c>
      <c r="F5757">
        <v>91437.5</v>
      </c>
      <c r="G5757" t="s">
        <v>48</v>
      </c>
      <c r="H5757" t="s">
        <v>90</v>
      </c>
      <c r="I5757" t="s">
        <v>91</v>
      </c>
    </row>
    <row r="5758" spans="1:9" x14ac:dyDescent="0.3">
      <c r="A5758">
        <v>1185732</v>
      </c>
      <c r="B5758" s="16">
        <v>44389</v>
      </c>
      <c r="C5758" t="s">
        <v>17</v>
      </c>
      <c r="D5758">
        <v>550</v>
      </c>
      <c r="E5758">
        <v>275000</v>
      </c>
      <c r="F5758">
        <v>110000</v>
      </c>
      <c r="G5758" t="s">
        <v>36</v>
      </c>
      <c r="H5758" t="s">
        <v>37</v>
      </c>
      <c r="I5758" t="s">
        <v>38</v>
      </c>
    </row>
    <row r="5759" spans="1:9" x14ac:dyDescent="0.3">
      <c r="A5759">
        <v>1197831</v>
      </c>
      <c r="B5759" s="16">
        <v>44389</v>
      </c>
      <c r="C5759" t="s">
        <v>20</v>
      </c>
      <c r="D5759">
        <v>525</v>
      </c>
      <c r="E5759">
        <v>288750.00000000006</v>
      </c>
      <c r="F5759">
        <v>101062.50000000001</v>
      </c>
      <c r="G5759" t="s">
        <v>48</v>
      </c>
      <c r="H5759" t="s">
        <v>90</v>
      </c>
      <c r="I5759" t="s">
        <v>91</v>
      </c>
    </row>
    <row r="5760" spans="1:9" x14ac:dyDescent="0.3">
      <c r="A5760">
        <v>1197831</v>
      </c>
      <c r="B5760" s="16">
        <v>44389</v>
      </c>
      <c r="C5760" t="s">
        <v>19</v>
      </c>
      <c r="D5760">
        <v>575</v>
      </c>
      <c r="E5760">
        <v>316250.00000000006</v>
      </c>
      <c r="F5760">
        <v>126500.00000000003</v>
      </c>
      <c r="G5760" t="s">
        <v>48</v>
      </c>
      <c r="H5760" t="s">
        <v>90</v>
      </c>
      <c r="I5760" t="s">
        <v>91</v>
      </c>
    </row>
    <row r="5761" spans="1:9" x14ac:dyDescent="0.3">
      <c r="A5761">
        <v>1189833</v>
      </c>
      <c r="B5761" s="16">
        <v>44389</v>
      </c>
      <c r="C5761" t="s">
        <v>23</v>
      </c>
      <c r="D5761">
        <v>500</v>
      </c>
      <c r="E5761">
        <v>325000</v>
      </c>
      <c r="F5761">
        <v>113750</v>
      </c>
      <c r="G5761" t="s">
        <v>36</v>
      </c>
      <c r="H5761" t="s">
        <v>106</v>
      </c>
      <c r="I5761" t="s">
        <v>107</v>
      </c>
    </row>
    <row r="5762" spans="1:9" x14ac:dyDescent="0.3">
      <c r="A5762">
        <v>1197831</v>
      </c>
      <c r="B5762" s="16">
        <v>44389</v>
      </c>
      <c r="C5762" t="s">
        <v>23</v>
      </c>
      <c r="D5762">
        <v>475</v>
      </c>
      <c r="E5762">
        <v>332500</v>
      </c>
      <c r="F5762">
        <v>83125</v>
      </c>
      <c r="G5762" t="s">
        <v>48</v>
      </c>
      <c r="H5762" t="s">
        <v>90</v>
      </c>
      <c r="I5762" t="s">
        <v>91</v>
      </c>
    </row>
    <row r="5763" spans="1:9" x14ac:dyDescent="0.3">
      <c r="A5763">
        <v>1197831</v>
      </c>
      <c r="B5763" s="16">
        <v>44389</v>
      </c>
      <c r="C5763" t="s">
        <v>17</v>
      </c>
      <c r="D5763">
        <v>725</v>
      </c>
      <c r="E5763">
        <v>362500</v>
      </c>
      <c r="F5763">
        <v>145000</v>
      </c>
      <c r="G5763" t="s">
        <v>48</v>
      </c>
      <c r="H5763" t="s">
        <v>90</v>
      </c>
      <c r="I5763" t="s">
        <v>91</v>
      </c>
    </row>
    <row r="5764" spans="1:9" x14ac:dyDescent="0.3">
      <c r="A5764">
        <v>1189833</v>
      </c>
      <c r="B5764" s="16">
        <v>44389</v>
      </c>
      <c r="C5764" t="s">
        <v>17</v>
      </c>
      <c r="D5764">
        <v>675</v>
      </c>
      <c r="E5764">
        <v>371249.99999999994</v>
      </c>
      <c r="F5764">
        <v>129937.49999999997</v>
      </c>
      <c r="G5764" t="s">
        <v>36</v>
      </c>
      <c r="H5764" t="s">
        <v>106</v>
      </c>
      <c r="I5764" t="s">
        <v>107</v>
      </c>
    </row>
    <row r="5765" spans="1:9" x14ac:dyDescent="0.3">
      <c r="A5765">
        <v>1185732</v>
      </c>
      <c r="B5765" s="16">
        <v>44390</v>
      </c>
      <c r="C5765" t="s">
        <v>23</v>
      </c>
      <c r="D5765">
        <v>39</v>
      </c>
      <c r="E5765">
        <v>1326</v>
      </c>
      <c r="F5765">
        <v>822.12</v>
      </c>
      <c r="G5765" t="s">
        <v>36</v>
      </c>
      <c r="H5765" t="s">
        <v>57</v>
      </c>
      <c r="I5765" t="s">
        <v>58</v>
      </c>
    </row>
    <row r="5766" spans="1:9" x14ac:dyDescent="0.3">
      <c r="A5766">
        <v>1197831</v>
      </c>
      <c r="B5766" s="16">
        <v>44390</v>
      </c>
      <c r="C5766" t="s">
        <v>21</v>
      </c>
      <c r="D5766">
        <v>56</v>
      </c>
      <c r="E5766">
        <v>2464</v>
      </c>
      <c r="F5766">
        <v>887.04</v>
      </c>
      <c r="G5766" t="s">
        <v>15</v>
      </c>
      <c r="H5766" t="s">
        <v>129</v>
      </c>
      <c r="I5766" t="s">
        <v>130</v>
      </c>
    </row>
    <row r="5767" spans="1:9" x14ac:dyDescent="0.3">
      <c r="A5767">
        <v>1197831</v>
      </c>
      <c r="B5767" s="16">
        <v>44390</v>
      </c>
      <c r="C5767" t="s">
        <v>21</v>
      </c>
      <c r="D5767">
        <v>77</v>
      </c>
      <c r="E5767">
        <v>2618</v>
      </c>
      <c r="F5767">
        <v>837.76</v>
      </c>
      <c r="G5767" t="s">
        <v>15</v>
      </c>
      <c r="H5767" t="s">
        <v>129</v>
      </c>
      <c r="I5767" t="s">
        <v>130</v>
      </c>
    </row>
    <row r="5768" spans="1:9" x14ac:dyDescent="0.3">
      <c r="A5768">
        <v>1197831</v>
      </c>
      <c r="B5768" s="16">
        <v>44390</v>
      </c>
      <c r="C5768" t="s">
        <v>20</v>
      </c>
      <c r="D5768">
        <v>88</v>
      </c>
      <c r="E5768">
        <v>2816</v>
      </c>
      <c r="F5768">
        <v>844.8</v>
      </c>
      <c r="G5768" t="s">
        <v>15</v>
      </c>
      <c r="H5768" t="s">
        <v>129</v>
      </c>
      <c r="I5768" t="s">
        <v>130</v>
      </c>
    </row>
    <row r="5769" spans="1:9" x14ac:dyDescent="0.3">
      <c r="A5769">
        <v>1197831</v>
      </c>
      <c r="B5769" s="16">
        <v>44390</v>
      </c>
      <c r="C5769" t="s">
        <v>20</v>
      </c>
      <c r="D5769">
        <v>77</v>
      </c>
      <c r="E5769">
        <v>3157</v>
      </c>
      <c r="F5769">
        <v>1168.0899999999999</v>
      </c>
      <c r="G5769" t="s">
        <v>15</v>
      </c>
      <c r="H5769" t="s">
        <v>129</v>
      </c>
      <c r="I5769" t="s">
        <v>130</v>
      </c>
    </row>
    <row r="5770" spans="1:9" x14ac:dyDescent="0.3">
      <c r="A5770">
        <v>1197831</v>
      </c>
      <c r="B5770" s="16">
        <v>44390</v>
      </c>
      <c r="C5770" t="s">
        <v>22</v>
      </c>
      <c r="D5770">
        <v>80</v>
      </c>
      <c r="E5770">
        <v>3280</v>
      </c>
      <c r="F5770">
        <v>1016.8</v>
      </c>
      <c r="G5770" t="s">
        <v>15</v>
      </c>
      <c r="H5770" t="s">
        <v>129</v>
      </c>
      <c r="I5770" t="s">
        <v>130</v>
      </c>
    </row>
    <row r="5771" spans="1:9" x14ac:dyDescent="0.3">
      <c r="A5771">
        <v>1197831</v>
      </c>
      <c r="B5771" s="16">
        <v>44390</v>
      </c>
      <c r="C5771" t="s">
        <v>22</v>
      </c>
      <c r="D5771">
        <v>68</v>
      </c>
      <c r="E5771">
        <v>3604</v>
      </c>
      <c r="F5771">
        <v>1405.56</v>
      </c>
      <c r="G5771" t="s">
        <v>15</v>
      </c>
      <c r="H5771" t="s">
        <v>129</v>
      </c>
      <c r="I5771" t="s">
        <v>130</v>
      </c>
    </row>
    <row r="5772" spans="1:9" x14ac:dyDescent="0.3">
      <c r="A5772">
        <v>1197831</v>
      </c>
      <c r="B5772" s="16">
        <v>44390</v>
      </c>
      <c r="C5772" t="s">
        <v>19</v>
      </c>
      <c r="D5772">
        <v>105</v>
      </c>
      <c r="E5772">
        <v>3780</v>
      </c>
      <c r="F5772">
        <v>1398.6</v>
      </c>
      <c r="G5772" t="s">
        <v>15</v>
      </c>
      <c r="H5772" t="s">
        <v>129</v>
      </c>
      <c r="I5772" t="s">
        <v>130</v>
      </c>
    </row>
    <row r="5773" spans="1:9" x14ac:dyDescent="0.3">
      <c r="A5773">
        <v>1185732</v>
      </c>
      <c r="B5773" s="16">
        <v>44390</v>
      </c>
      <c r="C5773" t="s">
        <v>19</v>
      </c>
      <c r="D5773">
        <v>94</v>
      </c>
      <c r="E5773">
        <v>3854</v>
      </c>
      <c r="F5773">
        <v>1772.84</v>
      </c>
      <c r="G5773" t="s">
        <v>36</v>
      </c>
      <c r="H5773" t="s">
        <v>37</v>
      </c>
      <c r="I5773" t="s">
        <v>38</v>
      </c>
    </row>
    <row r="5774" spans="1:9" x14ac:dyDescent="0.3">
      <c r="A5774">
        <v>1185732</v>
      </c>
      <c r="B5774" s="16">
        <v>44390</v>
      </c>
      <c r="C5774" t="s">
        <v>21</v>
      </c>
      <c r="D5774">
        <v>90</v>
      </c>
      <c r="E5774">
        <v>3870</v>
      </c>
      <c r="F5774">
        <v>2051.1</v>
      </c>
      <c r="G5774" t="s">
        <v>15</v>
      </c>
      <c r="H5774" t="s">
        <v>121</v>
      </c>
      <c r="I5774" t="s">
        <v>122</v>
      </c>
    </row>
    <row r="5775" spans="1:9" x14ac:dyDescent="0.3">
      <c r="A5775">
        <v>1185732</v>
      </c>
      <c r="B5775" s="16">
        <v>44390</v>
      </c>
      <c r="C5775" t="s">
        <v>20</v>
      </c>
      <c r="D5775">
        <v>102</v>
      </c>
      <c r="E5775">
        <v>4182</v>
      </c>
      <c r="F5775">
        <v>2258.2800000000002</v>
      </c>
      <c r="G5775" t="s">
        <v>15</v>
      </c>
      <c r="H5775" t="s">
        <v>121</v>
      </c>
      <c r="I5775" t="s">
        <v>122</v>
      </c>
    </row>
    <row r="5776" spans="1:9" x14ac:dyDescent="0.3">
      <c r="A5776">
        <v>1185732</v>
      </c>
      <c r="B5776" s="16">
        <v>44390</v>
      </c>
      <c r="C5776" t="s">
        <v>22</v>
      </c>
      <c r="D5776">
        <v>94</v>
      </c>
      <c r="E5776">
        <v>4794</v>
      </c>
      <c r="F5776">
        <v>1965.54</v>
      </c>
      <c r="G5776" t="s">
        <v>15</v>
      </c>
      <c r="H5776" t="s">
        <v>121</v>
      </c>
      <c r="I5776" t="s">
        <v>122</v>
      </c>
    </row>
    <row r="5777" spans="1:9" x14ac:dyDescent="0.3">
      <c r="A5777">
        <v>1197831</v>
      </c>
      <c r="B5777" s="16">
        <v>44390</v>
      </c>
      <c r="C5777" t="s">
        <v>19</v>
      </c>
      <c r="D5777">
        <v>105</v>
      </c>
      <c r="E5777">
        <v>5145</v>
      </c>
      <c r="F5777">
        <v>2212.35</v>
      </c>
      <c r="G5777" t="s">
        <v>15</v>
      </c>
      <c r="H5777" t="s">
        <v>129</v>
      </c>
      <c r="I5777" t="s">
        <v>130</v>
      </c>
    </row>
    <row r="5778" spans="1:9" x14ac:dyDescent="0.3">
      <c r="A5778">
        <v>1197831</v>
      </c>
      <c r="B5778" s="16">
        <v>44390</v>
      </c>
      <c r="C5778" t="s">
        <v>23</v>
      </c>
      <c r="D5778">
        <v>132</v>
      </c>
      <c r="E5778">
        <v>5412</v>
      </c>
      <c r="F5778">
        <v>1731.8400000000001</v>
      </c>
      <c r="G5778" t="s">
        <v>15</v>
      </c>
      <c r="H5778" t="s">
        <v>129</v>
      </c>
      <c r="I5778" t="s">
        <v>130</v>
      </c>
    </row>
    <row r="5779" spans="1:9" x14ac:dyDescent="0.3">
      <c r="A5779">
        <v>1185732</v>
      </c>
      <c r="B5779" s="16">
        <v>44390</v>
      </c>
      <c r="C5779" t="s">
        <v>19</v>
      </c>
      <c r="D5779">
        <v>119</v>
      </c>
      <c r="E5779">
        <v>5593</v>
      </c>
      <c r="F5779">
        <v>2516.85</v>
      </c>
      <c r="G5779" t="s">
        <v>15</v>
      </c>
      <c r="H5779" t="s">
        <v>121</v>
      </c>
      <c r="I5779" t="s">
        <v>122</v>
      </c>
    </row>
    <row r="5780" spans="1:9" x14ac:dyDescent="0.3">
      <c r="A5780">
        <v>1197831</v>
      </c>
      <c r="B5780" s="16">
        <v>44390</v>
      </c>
      <c r="C5780" t="s">
        <v>17</v>
      </c>
      <c r="D5780">
        <v>180</v>
      </c>
      <c r="E5780">
        <v>6660</v>
      </c>
      <c r="F5780">
        <v>2197.7999999999997</v>
      </c>
      <c r="G5780" t="s">
        <v>15</v>
      </c>
      <c r="H5780" t="s">
        <v>129</v>
      </c>
      <c r="I5780" t="s">
        <v>130</v>
      </c>
    </row>
    <row r="5781" spans="1:9" x14ac:dyDescent="0.3">
      <c r="A5781">
        <v>1197831</v>
      </c>
      <c r="B5781" s="16">
        <v>44390</v>
      </c>
      <c r="C5781" t="s">
        <v>23</v>
      </c>
      <c r="D5781">
        <v>128</v>
      </c>
      <c r="E5781">
        <v>7040</v>
      </c>
      <c r="F5781">
        <v>2956.7999999999997</v>
      </c>
      <c r="G5781" t="s">
        <v>15</v>
      </c>
      <c r="H5781" t="s">
        <v>129</v>
      </c>
      <c r="I5781" t="s">
        <v>130</v>
      </c>
    </row>
    <row r="5782" spans="1:9" x14ac:dyDescent="0.3">
      <c r="A5782">
        <v>1197831</v>
      </c>
      <c r="B5782" s="16">
        <v>44390</v>
      </c>
      <c r="C5782" t="s">
        <v>17</v>
      </c>
      <c r="D5782">
        <v>150</v>
      </c>
      <c r="E5782">
        <v>7800</v>
      </c>
      <c r="F5782">
        <v>3276</v>
      </c>
      <c r="G5782" t="s">
        <v>15</v>
      </c>
      <c r="H5782" t="s">
        <v>129</v>
      </c>
      <c r="I5782" t="s">
        <v>130</v>
      </c>
    </row>
    <row r="5783" spans="1:9" x14ac:dyDescent="0.3">
      <c r="A5783">
        <v>1185732</v>
      </c>
      <c r="B5783" s="16">
        <v>44390</v>
      </c>
      <c r="C5783" t="s">
        <v>23</v>
      </c>
      <c r="D5783">
        <v>145</v>
      </c>
      <c r="E5783">
        <v>7975</v>
      </c>
      <c r="F5783">
        <v>3987.5</v>
      </c>
      <c r="G5783" t="s">
        <v>15</v>
      </c>
      <c r="H5783" t="s">
        <v>121</v>
      </c>
      <c r="I5783" t="s">
        <v>122</v>
      </c>
    </row>
    <row r="5784" spans="1:9" x14ac:dyDescent="0.3">
      <c r="A5784">
        <v>1185732</v>
      </c>
      <c r="B5784" s="16">
        <v>44390</v>
      </c>
      <c r="C5784" t="s">
        <v>17</v>
      </c>
      <c r="D5784">
        <v>182</v>
      </c>
      <c r="E5784">
        <v>9646</v>
      </c>
      <c r="F5784">
        <v>4823</v>
      </c>
      <c r="G5784" t="s">
        <v>15</v>
      </c>
      <c r="H5784" t="s">
        <v>121</v>
      </c>
      <c r="I5784" t="s">
        <v>122</v>
      </c>
    </row>
    <row r="5785" spans="1:9" x14ac:dyDescent="0.3">
      <c r="A5785">
        <v>1185732</v>
      </c>
      <c r="B5785" s="16">
        <v>44390</v>
      </c>
      <c r="C5785" t="s">
        <v>23</v>
      </c>
      <c r="D5785">
        <v>150</v>
      </c>
      <c r="E5785">
        <v>52500</v>
      </c>
      <c r="F5785">
        <v>26250</v>
      </c>
      <c r="G5785" t="s">
        <v>36</v>
      </c>
      <c r="H5785" t="s">
        <v>57</v>
      </c>
      <c r="I5785" t="s">
        <v>58</v>
      </c>
    </row>
    <row r="5786" spans="1:9" x14ac:dyDescent="0.3">
      <c r="A5786">
        <v>1197831</v>
      </c>
      <c r="B5786" s="16">
        <v>44390</v>
      </c>
      <c r="C5786" t="s">
        <v>21</v>
      </c>
      <c r="D5786">
        <v>225</v>
      </c>
      <c r="E5786">
        <v>101250</v>
      </c>
      <c r="F5786">
        <v>25312.5</v>
      </c>
      <c r="G5786" t="s">
        <v>15</v>
      </c>
      <c r="H5786" t="s">
        <v>129</v>
      </c>
      <c r="I5786" t="s">
        <v>130</v>
      </c>
    </row>
    <row r="5787" spans="1:9" x14ac:dyDescent="0.3">
      <c r="A5787">
        <v>1197831</v>
      </c>
      <c r="B5787" s="16">
        <v>44390</v>
      </c>
      <c r="C5787" t="s">
        <v>20</v>
      </c>
      <c r="D5787">
        <v>275</v>
      </c>
      <c r="E5787">
        <v>123750</v>
      </c>
      <c r="F5787">
        <v>30937.5</v>
      </c>
      <c r="G5787" t="s">
        <v>15</v>
      </c>
      <c r="H5787" t="s">
        <v>129</v>
      </c>
      <c r="I5787" t="s">
        <v>130</v>
      </c>
    </row>
    <row r="5788" spans="1:9" x14ac:dyDescent="0.3">
      <c r="A5788">
        <v>1185732</v>
      </c>
      <c r="B5788" s="16">
        <v>44390</v>
      </c>
      <c r="C5788" t="s">
        <v>21</v>
      </c>
      <c r="D5788">
        <v>300</v>
      </c>
      <c r="E5788">
        <v>135000</v>
      </c>
      <c r="F5788">
        <v>54000</v>
      </c>
      <c r="G5788" t="s">
        <v>15</v>
      </c>
      <c r="H5788" t="s">
        <v>121</v>
      </c>
      <c r="I5788" t="s">
        <v>122</v>
      </c>
    </row>
    <row r="5789" spans="1:9" x14ac:dyDescent="0.3">
      <c r="A5789">
        <v>1197831</v>
      </c>
      <c r="B5789" s="16">
        <v>44390</v>
      </c>
      <c r="C5789" t="s">
        <v>22</v>
      </c>
      <c r="D5789">
        <v>250</v>
      </c>
      <c r="E5789">
        <v>137499.99999999997</v>
      </c>
      <c r="F5789">
        <v>34374.999999999993</v>
      </c>
      <c r="G5789" t="s">
        <v>15</v>
      </c>
      <c r="H5789" t="s">
        <v>129</v>
      </c>
      <c r="I5789" t="s">
        <v>130</v>
      </c>
    </row>
    <row r="5790" spans="1:9" x14ac:dyDescent="0.3">
      <c r="A5790">
        <v>1185732</v>
      </c>
      <c r="B5790" s="16">
        <v>44390</v>
      </c>
      <c r="C5790" t="s">
        <v>19</v>
      </c>
      <c r="D5790">
        <v>325</v>
      </c>
      <c r="E5790">
        <v>146250.00000000003</v>
      </c>
      <c r="F5790">
        <v>51187.500000000007</v>
      </c>
      <c r="G5790" t="s">
        <v>36</v>
      </c>
      <c r="H5790" t="s">
        <v>37</v>
      </c>
      <c r="I5790" t="s">
        <v>38</v>
      </c>
    </row>
    <row r="5791" spans="1:9" x14ac:dyDescent="0.3">
      <c r="A5791">
        <v>1185732</v>
      </c>
      <c r="B5791" s="16">
        <v>44390</v>
      </c>
      <c r="C5791" t="s">
        <v>20</v>
      </c>
      <c r="D5791">
        <v>350</v>
      </c>
      <c r="E5791">
        <v>157500</v>
      </c>
      <c r="F5791">
        <v>63000</v>
      </c>
      <c r="G5791" t="s">
        <v>15</v>
      </c>
      <c r="H5791" t="s">
        <v>121</v>
      </c>
      <c r="I5791" t="s">
        <v>122</v>
      </c>
    </row>
    <row r="5792" spans="1:9" x14ac:dyDescent="0.3">
      <c r="A5792">
        <v>1197831</v>
      </c>
      <c r="B5792" s="16">
        <v>44390</v>
      </c>
      <c r="C5792" t="s">
        <v>19</v>
      </c>
      <c r="D5792">
        <v>350</v>
      </c>
      <c r="E5792">
        <v>175000</v>
      </c>
      <c r="F5792">
        <v>52500</v>
      </c>
      <c r="G5792" t="s">
        <v>15</v>
      </c>
      <c r="H5792" t="s">
        <v>129</v>
      </c>
      <c r="I5792" t="s">
        <v>130</v>
      </c>
    </row>
    <row r="5793" spans="1:9" x14ac:dyDescent="0.3">
      <c r="A5793">
        <v>1185732</v>
      </c>
      <c r="B5793" s="16">
        <v>44390</v>
      </c>
      <c r="C5793" t="s">
        <v>22</v>
      </c>
      <c r="D5793">
        <v>325</v>
      </c>
      <c r="E5793">
        <v>178749.99999999997</v>
      </c>
      <c r="F5793">
        <v>53624.999999999993</v>
      </c>
      <c r="G5793" t="s">
        <v>15</v>
      </c>
      <c r="H5793" t="s">
        <v>121</v>
      </c>
      <c r="I5793" t="s">
        <v>122</v>
      </c>
    </row>
    <row r="5794" spans="1:9" x14ac:dyDescent="0.3">
      <c r="A5794">
        <v>1185732</v>
      </c>
      <c r="B5794" s="16">
        <v>44390</v>
      </c>
      <c r="C5794" t="s">
        <v>19</v>
      </c>
      <c r="D5794">
        <v>425</v>
      </c>
      <c r="E5794">
        <v>212500</v>
      </c>
      <c r="F5794">
        <v>74375</v>
      </c>
      <c r="G5794" t="s">
        <v>15</v>
      </c>
      <c r="H5794" t="s">
        <v>121</v>
      </c>
      <c r="I5794" t="s">
        <v>122</v>
      </c>
    </row>
    <row r="5795" spans="1:9" x14ac:dyDescent="0.3">
      <c r="A5795">
        <v>1197831</v>
      </c>
      <c r="B5795" s="16">
        <v>44390</v>
      </c>
      <c r="C5795" t="s">
        <v>23</v>
      </c>
      <c r="D5795">
        <v>425</v>
      </c>
      <c r="E5795">
        <v>255000</v>
      </c>
      <c r="F5795">
        <v>76500</v>
      </c>
      <c r="G5795" t="s">
        <v>15</v>
      </c>
      <c r="H5795" t="s">
        <v>129</v>
      </c>
      <c r="I5795" t="s">
        <v>130</v>
      </c>
    </row>
    <row r="5796" spans="1:9" x14ac:dyDescent="0.3">
      <c r="A5796">
        <v>1185732</v>
      </c>
      <c r="B5796" s="16">
        <v>44390</v>
      </c>
      <c r="C5796" t="s">
        <v>23</v>
      </c>
      <c r="D5796">
        <v>500</v>
      </c>
      <c r="E5796">
        <v>300000</v>
      </c>
      <c r="F5796">
        <v>120000</v>
      </c>
      <c r="G5796" t="s">
        <v>15</v>
      </c>
      <c r="H5796" t="s">
        <v>121</v>
      </c>
      <c r="I5796" t="s">
        <v>122</v>
      </c>
    </row>
    <row r="5797" spans="1:9" x14ac:dyDescent="0.3">
      <c r="A5797">
        <v>1197831</v>
      </c>
      <c r="B5797" s="16">
        <v>44390</v>
      </c>
      <c r="C5797" t="s">
        <v>17</v>
      </c>
      <c r="D5797">
        <v>600</v>
      </c>
      <c r="E5797">
        <v>329999.99999999994</v>
      </c>
      <c r="F5797">
        <v>98999.999999999985</v>
      </c>
      <c r="G5797" t="s">
        <v>15</v>
      </c>
      <c r="H5797" t="s">
        <v>129</v>
      </c>
      <c r="I5797" t="s">
        <v>130</v>
      </c>
    </row>
    <row r="5798" spans="1:9" x14ac:dyDescent="0.3">
      <c r="A5798">
        <v>1185732</v>
      </c>
      <c r="B5798" s="16">
        <v>44390</v>
      </c>
      <c r="C5798" t="s">
        <v>17</v>
      </c>
      <c r="D5798">
        <v>675</v>
      </c>
      <c r="E5798">
        <v>371249.99999999994</v>
      </c>
      <c r="F5798">
        <v>129937.49999999997</v>
      </c>
      <c r="G5798" t="s">
        <v>15</v>
      </c>
      <c r="H5798" t="s">
        <v>121</v>
      </c>
      <c r="I5798" t="s">
        <v>122</v>
      </c>
    </row>
    <row r="5799" spans="1:9" x14ac:dyDescent="0.3">
      <c r="A5799">
        <v>1185732</v>
      </c>
      <c r="B5799" s="16">
        <v>44391</v>
      </c>
      <c r="C5799" t="s">
        <v>20</v>
      </c>
      <c r="D5799">
        <v>75</v>
      </c>
      <c r="E5799">
        <v>2850</v>
      </c>
      <c r="F5799">
        <v>1396.5</v>
      </c>
      <c r="G5799" t="s">
        <v>36</v>
      </c>
      <c r="H5799" t="s">
        <v>37</v>
      </c>
      <c r="I5799" t="s">
        <v>38</v>
      </c>
    </row>
    <row r="5800" spans="1:9" x14ac:dyDescent="0.3">
      <c r="A5800">
        <v>1185732</v>
      </c>
      <c r="B5800" s="16">
        <v>44391</v>
      </c>
      <c r="C5800" t="s">
        <v>17</v>
      </c>
      <c r="D5800">
        <v>94</v>
      </c>
      <c r="E5800">
        <v>3384</v>
      </c>
      <c r="F5800">
        <v>1827.3600000000001</v>
      </c>
      <c r="G5800" t="s">
        <v>36</v>
      </c>
      <c r="H5800" t="s">
        <v>57</v>
      </c>
      <c r="I5800" t="s">
        <v>58</v>
      </c>
    </row>
    <row r="5801" spans="1:9" x14ac:dyDescent="0.3">
      <c r="A5801">
        <v>1185732</v>
      </c>
      <c r="B5801" s="16">
        <v>44391</v>
      </c>
      <c r="C5801" t="s">
        <v>20</v>
      </c>
      <c r="D5801">
        <v>250</v>
      </c>
      <c r="E5801">
        <v>100000</v>
      </c>
      <c r="F5801">
        <v>35000</v>
      </c>
      <c r="G5801" t="s">
        <v>36</v>
      </c>
      <c r="H5801" t="s">
        <v>37</v>
      </c>
      <c r="I5801" t="s">
        <v>38</v>
      </c>
    </row>
    <row r="5802" spans="1:9" x14ac:dyDescent="0.3">
      <c r="A5802">
        <v>1185732</v>
      </c>
      <c r="B5802" s="16">
        <v>44391</v>
      </c>
      <c r="C5802" t="s">
        <v>17</v>
      </c>
      <c r="D5802">
        <v>325</v>
      </c>
      <c r="E5802">
        <v>130000</v>
      </c>
      <c r="F5802">
        <v>52000</v>
      </c>
      <c r="G5802" t="s">
        <v>36</v>
      </c>
      <c r="H5802" t="s">
        <v>57</v>
      </c>
      <c r="I5802" t="s">
        <v>58</v>
      </c>
    </row>
    <row r="5803" spans="1:9" x14ac:dyDescent="0.3">
      <c r="A5803">
        <v>1185732</v>
      </c>
      <c r="B5803" s="16">
        <v>44392</v>
      </c>
      <c r="C5803" t="s">
        <v>19</v>
      </c>
      <c r="D5803">
        <v>41</v>
      </c>
      <c r="E5803">
        <v>1189</v>
      </c>
      <c r="F5803">
        <v>546.93999999999994</v>
      </c>
      <c r="G5803" t="s">
        <v>36</v>
      </c>
      <c r="H5803" t="s">
        <v>57</v>
      </c>
      <c r="I5803" t="s">
        <v>58</v>
      </c>
    </row>
    <row r="5804" spans="1:9" x14ac:dyDescent="0.3">
      <c r="A5804">
        <v>1185732</v>
      </c>
      <c r="B5804" s="16">
        <v>44392</v>
      </c>
      <c r="C5804" t="s">
        <v>21</v>
      </c>
      <c r="D5804">
        <v>63</v>
      </c>
      <c r="E5804">
        <v>2331</v>
      </c>
      <c r="F5804">
        <v>1165.5</v>
      </c>
      <c r="G5804" t="s">
        <v>36</v>
      </c>
      <c r="H5804" t="s">
        <v>37</v>
      </c>
      <c r="I5804" t="s">
        <v>38</v>
      </c>
    </row>
    <row r="5805" spans="1:9" x14ac:dyDescent="0.3">
      <c r="A5805">
        <v>1197831</v>
      </c>
      <c r="B5805" s="16">
        <v>44392</v>
      </c>
      <c r="C5805" t="s">
        <v>21</v>
      </c>
      <c r="D5805">
        <v>158</v>
      </c>
      <c r="E5805">
        <v>7426</v>
      </c>
      <c r="F5805">
        <v>3341.7</v>
      </c>
      <c r="G5805" t="s">
        <v>36</v>
      </c>
      <c r="H5805" t="s">
        <v>74</v>
      </c>
      <c r="I5805" t="s">
        <v>75</v>
      </c>
    </row>
    <row r="5806" spans="1:9" x14ac:dyDescent="0.3">
      <c r="A5806">
        <v>1197831</v>
      </c>
      <c r="B5806" s="16">
        <v>44392</v>
      </c>
      <c r="C5806" t="s">
        <v>22</v>
      </c>
      <c r="D5806">
        <v>143</v>
      </c>
      <c r="E5806">
        <v>7722</v>
      </c>
      <c r="F5806">
        <v>3938.2200000000003</v>
      </c>
      <c r="G5806" t="s">
        <v>36</v>
      </c>
      <c r="H5806" t="s">
        <v>74</v>
      </c>
      <c r="I5806" t="s">
        <v>75</v>
      </c>
    </row>
    <row r="5807" spans="1:9" x14ac:dyDescent="0.3">
      <c r="A5807">
        <v>1197831</v>
      </c>
      <c r="B5807" s="16">
        <v>44392</v>
      </c>
      <c r="C5807" t="s">
        <v>20</v>
      </c>
      <c r="D5807">
        <v>173</v>
      </c>
      <c r="E5807">
        <v>7958</v>
      </c>
      <c r="F5807">
        <v>3581.0999999999995</v>
      </c>
      <c r="G5807" t="s">
        <v>36</v>
      </c>
      <c r="H5807" t="s">
        <v>74</v>
      </c>
      <c r="I5807" t="s">
        <v>75</v>
      </c>
    </row>
    <row r="5808" spans="1:9" x14ac:dyDescent="0.3">
      <c r="A5808">
        <v>1197831</v>
      </c>
      <c r="B5808" s="16">
        <v>44392</v>
      </c>
      <c r="C5808" t="s">
        <v>19</v>
      </c>
      <c r="D5808">
        <v>189</v>
      </c>
      <c r="E5808">
        <v>10017</v>
      </c>
      <c r="F5808">
        <v>5108.67</v>
      </c>
      <c r="G5808" t="s">
        <v>36</v>
      </c>
      <c r="H5808" t="s">
        <v>74</v>
      </c>
      <c r="I5808" t="s">
        <v>75</v>
      </c>
    </row>
    <row r="5809" spans="1:9" x14ac:dyDescent="0.3">
      <c r="A5809">
        <v>1197831</v>
      </c>
      <c r="B5809" s="16">
        <v>44392</v>
      </c>
      <c r="C5809" t="s">
        <v>17</v>
      </c>
      <c r="D5809">
        <v>225</v>
      </c>
      <c r="E5809">
        <v>12825</v>
      </c>
      <c r="F5809">
        <v>7695</v>
      </c>
      <c r="G5809" t="s">
        <v>36</v>
      </c>
      <c r="H5809" t="s">
        <v>74</v>
      </c>
      <c r="I5809" t="s">
        <v>75</v>
      </c>
    </row>
    <row r="5810" spans="1:9" x14ac:dyDescent="0.3">
      <c r="A5810">
        <v>1197831</v>
      </c>
      <c r="B5810" s="16">
        <v>44392</v>
      </c>
      <c r="C5810" t="s">
        <v>23</v>
      </c>
      <c r="D5810">
        <v>210</v>
      </c>
      <c r="E5810">
        <v>13020</v>
      </c>
      <c r="F5810">
        <v>8983.8000000000011</v>
      </c>
      <c r="G5810" t="s">
        <v>36</v>
      </c>
      <c r="H5810" t="s">
        <v>74</v>
      </c>
      <c r="I5810" t="s">
        <v>75</v>
      </c>
    </row>
    <row r="5811" spans="1:9" x14ac:dyDescent="0.3">
      <c r="A5811">
        <v>1185732</v>
      </c>
      <c r="B5811" s="16">
        <v>44392</v>
      </c>
      <c r="C5811" t="s">
        <v>19</v>
      </c>
      <c r="D5811">
        <v>150</v>
      </c>
      <c r="E5811">
        <v>45000</v>
      </c>
      <c r="F5811">
        <v>15749.999999999998</v>
      </c>
      <c r="G5811" t="s">
        <v>36</v>
      </c>
      <c r="H5811" t="s">
        <v>57</v>
      </c>
      <c r="I5811" t="s">
        <v>58</v>
      </c>
    </row>
    <row r="5812" spans="1:9" x14ac:dyDescent="0.3">
      <c r="A5812">
        <v>1185732</v>
      </c>
      <c r="B5812" s="16">
        <v>44392</v>
      </c>
      <c r="C5812" t="s">
        <v>21</v>
      </c>
      <c r="D5812">
        <v>225</v>
      </c>
      <c r="E5812">
        <v>90000</v>
      </c>
      <c r="F5812">
        <v>36000</v>
      </c>
      <c r="G5812" t="s">
        <v>36</v>
      </c>
      <c r="H5812" t="s">
        <v>37</v>
      </c>
      <c r="I5812" t="s">
        <v>38</v>
      </c>
    </row>
    <row r="5813" spans="1:9" x14ac:dyDescent="0.3">
      <c r="A5813">
        <v>1197831</v>
      </c>
      <c r="B5813" s="16">
        <v>44392</v>
      </c>
      <c r="C5813" t="s">
        <v>21</v>
      </c>
      <c r="D5813">
        <v>525</v>
      </c>
      <c r="E5813">
        <v>262500</v>
      </c>
      <c r="F5813">
        <v>91875</v>
      </c>
      <c r="G5813" t="s">
        <v>36</v>
      </c>
      <c r="H5813" t="s">
        <v>74</v>
      </c>
      <c r="I5813" t="s">
        <v>75</v>
      </c>
    </row>
    <row r="5814" spans="1:9" x14ac:dyDescent="0.3">
      <c r="A5814">
        <v>1197831</v>
      </c>
      <c r="B5814" s="16">
        <v>44392</v>
      </c>
      <c r="C5814" t="s">
        <v>20</v>
      </c>
      <c r="D5814">
        <v>575</v>
      </c>
      <c r="E5814">
        <v>287500</v>
      </c>
      <c r="F5814">
        <v>86250</v>
      </c>
      <c r="G5814" t="s">
        <v>36</v>
      </c>
      <c r="H5814" t="s">
        <v>74</v>
      </c>
      <c r="I5814" t="s">
        <v>75</v>
      </c>
    </row>
    <row r="5815" spans="1:9" x14ac:dyDescent="0.3">
      <c r="A5815">
        <v>1197831</v>
      </c>
      <c r="B5815" s="16">
        <v>44392</v>
      </c>
      <c r="C5815" t="s">
        <v>22</v>
      </c>
      <c r="D5815">
        <v>550</v>
      </c>
      <c r="E5815">
        <v>330000</v>
      </c>
      <c r="F5815">
        <v>132000</v>
      </c>
      <c r="G5815" t="s">
        <v>36</v>
      </c>
      <c r="H5815" t="s">
        <v>74</v>
      </c>
      <c r="I5815" t="s">
        <v>75</v>
      </c>
    </row>
    <row r="5816" spans="1:9" x14ac:dyDescent="0.3">
      <c r="A5816">
        <v>1197831</v>
      </c>
      <c r="B5816" s="16">
        <v>44392</v>
      </c>
      <c r="C5816" t="s">
        <v>19</v>
      </c>
      <c r="D5816">
        <v>650</v>
      </c>
      <c r="E5816">
        <v>357500.00000000006</v>
      </c>
      <c r="F5816">
        <v>143000</v>
      </c>
      <c r="G5816" t="s">
        <v>36</v>
      </c>
      <c r="H5816" t="s">
        <v>74</v>
      </c>
      <c r="I5816" t="s">
        <v>75</v>
      </c>
    </row>
    <row r="5817" spans="1:9" x14ac:dyDescent="0.3">
      <c r="A5817">
        <v>1197831</v>
      </c>
      <c r="B5817" s="16">
        <v>44392</v>
      </c>
      <c r="C5817" t="s">
        <v>23</v>
      </c>
      <c r="D5817">
        <v>725</v>
      </c>
      <c r="E5817">
        <v>471250</v>
      </c>
      <c r="F5817">
        <v>259187.50000000003</v>
      </c>
      <c r="G5817" t="s">
        <v>36</v>
      </c>
      <c r="H5817" t="s">
        <v>74</v>
      </c>
      <c r="I5817" t="s">
        <v>75</v>
      </c>
    </row>
    <row r="5818" spans="1:9" x14ac:dyDescent="0.3">
      <c r="A5818">
        <v>1197831</v>
      </c>
      <c r="B5818" s="16">
        <v>44392</v>
      </c>
      <c r="C5818" t="s">
        <v>17</v>
      </c>
      <c r="D5818">
        <v>900</v>
      </c>
      <c r="E5818">
        <v>540000</v>
      </c>
      <c r="F5818">
        <v>270000</v>
      </c>
      <c r="G5818" t="s">
        <v>36</v>
      </c>
      <c r="H5818" t="s">
        <v>74</v>
      </c>
      <c r="I5818" t="s">
        <v>75</v>
      </c>
    </row>
    <row r="5819" spans="1:9" x14ac:dyDescent="0.3">
      <c r="A5819">
        <v>1185732</v>
      </c>
      <c r="B5819" s="16">
        <v>44393</v>
      </c>
      <c r="C5819" t="s">
        <v>20</v>
      </c>
      <c r="D5819">
        <v>14</v>
      </c>
      <c r="E5819">
        <v>406</v>
      </c>
      <c r="F5819">
        <v>203</v>
      </c>
      <c r="G5819" t="s">
        <v>36</v>
      </c>
      <c r="H5819" t="s">
        <v>57</v>
      </c>
      <c r="I5819" t="s">
        <v>58</v>
      </c>
    </row>
    <row r="5820" spans="1:9" x14ac:dyDescent="0.3">
      <c r="A5820">
        <v>1185732</v>
      </c>
      <c r="B5820" s="16">
        <v>44393</v>
      </c>
      <c r="C5820" t="s">
        <v>22</v>
      </c>
      <c r="D5820">
        <v>50</v>
      </c>
      <c r="E5820">
        <v>2450</v>
      </c>
      <c r="F5820">
        <v>1225</v>
      </c>
      <c r="G5820" t="s">
        <v>36</v>
      </c>
      <c r="H5820" t="s">
        <v>37</v>
      </c>
      <c r="I5820" t="s">
        <v>38</v>
      </c>
    </row>
    <row r="5821" spans="1:9" x14ac:dyDescent="0.3">
      <c r="A5821">
        <v>1128299</v>
      </c>
      <c r="B5821" s="16">
        <v>44393</v>
      </c>
      <c r="C5821" t="s">
        <v>21</v>
      </c>
      <c r="D5821">
        <v>77</v>
      </c>
      <c r="E5821">
        <v>3696</v>
      </c>
      <c r="F5821">
        <v>1884.96</v>
      </c>
      <c r="G5821" t="s">
        <v>15</v>
      </c>
      <c r="H5821" t="s">
        <v>118</v>
      </c>
      <c r="I5821" t="s">
        <v>93</v>
      </c>
    </row>
    <row r="5822" spans="1:9" x14ac:dyDescent="0.3">
      <c r="A5822">
        <v>1128299</v>
      </c>
      <c r="B5822" s="16">
        <v>44393</v>
      </c>
      <c r="C5822" t="s">
        <v>22</v>
      </c>
      <c r="D5822">
        <v>87</v>
      </c>
      <c r="E5822">
        <v>4698</v>
      </c>
      <c r="F5822">
        <v>2536.92</v>
      </c>
      <c r="G5822" t="s">
        <v>15</v>
      </c>
      <c r="H5822" t="s">
        <v>118</v>
      </c>
      <c r="I5822" t="s">
        <v>93</v>
      </c>
    </row>
    <row r="5823" spans="1:9" x14ac:dyDescent="0.3">
      <c r="A5823">
        <v>1185733</v>
      </c>
      <c r="B5823" s="16">
        <v>44393</v>
      </c>
      <c r="C5823" t="s">
        <v>21</v>
      </c>
      <c r="D5823">
        <v>143</v>
      </c>
      <c r="E5823">
        <v>4719</v>
      </c>
      <c r="F5823">
        <v>2029.1700000000003</v>
      </c>
      <c r="G5823" t="s">
        <v>27</v>
      </c>
      <c r="H5823" t="s">
        <v>100</v>
      </c>
      <c r="I5823" t="s">
        <v>101</v>
      </c>
    </row>
    <row r="5824" spans="1:9" x14ac:dyDescent="0.3">
      <c r="A5824">
        <v>1128299</v>
      </c>
      <c r="B5824" s="16">
        <v>44393</v>
      </c>
      <c r="C5824" t="s">
        <v>20</v>
      </c>
      <c r="D5824">
        <v>98</v>
      </c>
      <c r="E5824">
        <v>4802</v>
      </c>
      <c r="F5824">
        <v>2545.06</v>
      </c>
      <c r="G5824" t="s">
        <v>15</v>
      </c>
      <c r="H5824" t="s">
        <v>118</v>
      </c>
      <c r="I5824" t="s">
        <v>93</v>
      </c>
    </row>
    <row r="5825" spans="1:9" x14ac:dyDescent="0.3">
      <c r="A5825">
        <v>1128299</v>
      </c>
      <c r="B5825" s="16">
        <v>44393</v>
      </c>
      <c r="C5825" t="s">
        <v>19</v>
      </c>
      <c r="D5825">
        <v>116</v>
      </c>
      <c r="E5825">
        <v>5800</v>
      </c>
      <c r="F5825">
        <v>3074</v>
      </c>
      <c r="G5825" t="s">
        <v>15</v>
      </c>
      <c r="H5825" t="s">
        <v>118</v>
      </c>
      <c r="I5825" t="s">
        <v>93</v>
      </c>
    </row>
    <row r="5826" spans="1:9" x14ac:dyDescent="0.3">
      <c r="A5826">
        <v>1185733</v>
      </c>
      <c r="B5826" s="16">
        <v>44393</v>
      </c>
      <c r="C5826" t="s">
        <v>21</v>
      </c>
      <c r="D5826">
        <v>124</v>
      </c>
      <c r="E5826">
        <v>5952</v>
      </c>
      <c r="F5826">
        <v>3154.56</v>
      </c>
      <c r="G5826" t="s">
        <v>27</v>
      </c>
      <c r="H5826" t="s">
        <v>100</v>
      </c>
      <c r="I5826" t="s">
        <v>101</v>
      </c>
    </row>
    <row r="5827" spans="1:9" x14ac:dyDescent="0.3">
      <c r="A5827">
        <v>1185733</v>
      </c>
      <c r="B5827" s="16">
        <v>44393</v>
      </c>
      <c r="C5827" t="s">
        <v>20</v>
      </c>
      <c r="D5827">
        <v>168</v>
      </c>
      <c r="E5827">
        <v>6216</v>
      </c>
      <c r="F5827">
        <v>2610.7200000000003</v>
      </c>
      <c r="G5827" t="s">
        <v>27</v>
      </c>
      <c r="H5827" t="s">
        <v>100</v>
      </c>
      <c r="I5827" t="s">
        <v>101</v>
      </c>
    </row>
    <row r="5828" spans="1:9" x14ac:dyDescent="0.3">
      <c r="A5828">
        <v>1185733</v>
      </c>
      <c r="B5828" s="16">
        <v>44393</v>
      </c>
      <c r="C5828" t="s">
        <v>20</v>
      </c>
      <c r="D5828">
        <v>142</v>
      </c>
      <c r="E5828">
        <v>6816</v>
      </c>
      <c r="F5828">
        <v>3408</v>
      </c>
      <c r="G5828" t="s">
        <v>27</v>
      </c>
      <c r="H5828" t="s">
        <v>100</v>
      </c>
      <c r="I5828" t="s">
        <v>101</v>
      </c>
    </row>
    <row r="5829" spans="1:9" x14ac:dyDescent="0.3">
      <c r="A5829">
        <v>1185733</v>
      </c>
      <c r="B5829" s="16">
        <v>44393</v>
      </c>
      <c r="C5829" t="s">
        <v>22</v>
      </c>
      <c r="D5829">
        <v>150</v>
      </c>
      <c r="E5829">
        <v>6900</v>
      </c>
      <c r="F5829">
        <v>2553</v>
      </c>
      <c r="G5829" t="s">
        <v>27</v>
      </c>
      <c r="H5829" t="s">
        <v>100</v>
      </c>
      <c r="I5829" t="s">
        <v>101</v>
      </c>
    </row>
    <row r="5830" spans="1:9" x14ac:dyDescent="0.3">
      <c r="A5830">
        <v>1185733</v>
      </c>
      <c r="B5830" s="16">
        <v>44393</v>
      </c>
      <c r="C5830" t="s">
        <v>19</v>
      </c>
      <c r="D5830">
        <v>192</v>
      </c>
      <c r="E5830">
        <v>8064</v>
      </c>
      <c r="F5830">
        <v>3064.32</v>
      </c>
      <c r="G5830" t="s">
        <v>27</v>
      </c>
      <c r="H5830" t="s">
        <v>100</v>
      </c>
      <c r="I5830" t="s">
        <v>101</v>
      </c>
    </row>
    <row r="5831" spans="1:9" x14ac:dyDescent="0.3">
      <c r="A5831">
        <v>1185733</v>
      </c>
      <c r="B5831" s="16">
        <v>44393</v>
      </c>
      <c r="C5831" t="s">
        <v>19</v>
      </c>
      <c r="D5831">
        <v>156</v>
      </c>
      <c r="E5831">
        <v>8268</v>
      </c>
      <c r="F5831">
        <v>3720.5999999999995</v>
      </c>
      <c r="G5831" t="s">
        <v>27</v>
      </c>
      <c r="H5831" t="s">
        <v>100</v>
      </c>
      <c r="I5831" t="s">
        <v>101</v>
      </c>
    </row>
    <row r="5832" spans="1:9" x14ac:dyDescent="0.3">
      <c r="A5832">
        <v>1128299</v>
      </c>
      <c r="B5832" s="16">
        <v>44393</v>
      </c>
      <c r="C5832" t="s">
        <v>23</v>
      </c>
      <c r="D5832">
        <v>133</v>
      </c>
      <c r="E5832">
        <v>8379</v>
      </c>
      <c r="F5832">
        <v>4524.66</v>
      </c>
      <c r="G5832" t="s">
        <v>15</v>
      </c>
      <c r="H5832" t="s">
        <v>118</v>
      </c>
      <c r="I5832" t="s">
        <v>93</v>
      </c>
    </row>
    <row r="5833" spans="1:9" x14ac:dyDescent="0.3">
      <c r="A5833">
        <v>1185733</v>
      </c>
      <c r="B5833" s="16">
        <v>44393</v>
      </c>
      <c r="C5833" t="s">
        <v>22</v>
      </c>
      <c r="D5833">
        <v>150</v>
      </c>
      <c r="E5833">
        <v>8850</v>
      </c>
      <c r="F5833">
        <v>4248</v>
      </c>
      <c r="G5833" t="s">
        <v>27</v>
      </c>
      <c r="H5833" t="s">
        <v>100</v>
      </c>
      <c r="I5833" t="s">
        <v>101</v>
      </c>
    </row>
    <row r="5834" spans="1:9" x14ac:dyDescent="0.3">
      <c r="A5834">
        <v>1128299</v>
      </c>
      <c r="B5834" s="16">
        <v>44393</v>
      </c>
      <c r="C5834" t="s">
        <v>17</v>
      </c>
      <c r="D5834">
        <v>182</v>
      </c>
      <c r="E5834">
        <v>10010</v>
      </c>
      <c r="F5834">
        <v>5205.2</v>
      </c>
      <c r="G5834" t="s">
        <v>15</v>
      </c>
      <c r="H5834" t="s">
        <v>118</v>
      </c>
      <c r="I5834" t="s">
        <v>93</v>
      </c>
    </row>
    <row r="5835" spans="1:9" x14ac:dyDescent="0.3">
      <c r="A5835">
        <v>1185733</v>
      </c>
      <c r="B5835" s="16">
        <v>44393</v>
      </c>
      <c r="C5835" t="s">
        <v>23</v>
      </c>
      <c r="D5835">
        <v>209</v>
      </c>
      <c r="E5835">
        <v>10241</v>
      </c>
      <c r="F5835">
        <v>5427.7300000000005</v>
      </c>
      <c r="G5835" t="s">
        <v>27</v>
      </c>
      <c r="H5835" t="s">
        <v>100</v>
      </c>
      <c r="I5835" t="s">
        <v>101</v>
      </c>
    </row>
    <row r="5836" spans="1:9" x14ac:dyDescent="0.3">
      <c r="A5836">
        <v>1185733</v>
      </c>
      <c r="B5836" s="16">
        <v>44393</v>
      </c>
      <c r="C5836" t="s">
        <v>23</v>
      </c>
      <c r="D5836">
        <v>176</v>
      </c>
      <c r="E5836">
        <v>10736</v>
      </c>
      <c r="F5836">
        <v>6548.96</v>
      </c>
      <c r="G5836" t="s">
        <v>27</v>
      </c>
      <c r="H5836" t="s">
        <v>100</v>
      </c>
      <c r="I5836" t="s">
        <v>101</v>
      </c>
    </row>
    <row r="5837" spans="1:9" x14ac:dyDescent="0.3">
      <c r="A5837">
        <v>1185733</v>
      </c>
      <c r="B5837" s="16">
        <v>44393</v>
      </c>
      <c r="C5837" t="s">
        <v>21</v>
      </c>
      <c r="D5837">
        <v>186</v>
      </c>
      <c r="E5837">
        <v>10974</v>
      </c>
      <c r="F5837">
        <v>3621.4199999999996</v>
      </c>
      <c r="G5837" t="s">
        <v>48</v>
      </c>
      <c r="H5837" t="s">
        <v>49</v>
      </c>
      <c r="I5837" t="s">
        <v>68</v>
      </c>
    </row>
    <row r="5838" spans="1:9" x14ac:dyDescent="0.3">
      <c r="A5838">
        <v>1128299</v>
      </c>
      <c r="B5838" s="16">
        <v>44393</v>
      </c>
      <c r="C5838" t="s">
        <v>21</v>
      </c>
      <c r="D5838">
        <v>198</v>
      </c>
      <c r="E5838">
        <v>12276</v>
      </c>
      <c r="F5838">
        <v>5524.2</v>
      </c>
      <c r="G5838" t="s">
        <v>27</v>
      </c>
      <c r="H5838" t="s">
        <v>81</v>
      </c>
      <c r="I5838" t="s">
        <v>82</v>
      </c>
    </row>
    <row r="5839" spans="1:9" x14ac:dyDescent="0.3">
      <c r="A5839">
        <v>1185732</v>
      </c>
      <c r="B5839" s="16">
        <v>44393</v>
      </c>
      <c r="C5839" t="s">
        <v>17</v>
      </c>
      <c r="D5839">
        <v>221</v>
      </c>
      <c r="E5839">
        <v>12818</v>
      </c>
      <c r="F5839">
        <v>6537.18</v>
      </c>
      <c r="G5839" t="s">
        <v>27</v>
      </c>
      <c r="H5839" t="s">
        <v>100</v>
      </c>
      <c r="I5839" t="s">
        <v>101</v>
      </c>
    </row>
    <row r="5840" spans="1:9" x14ac:dyDescent="0.3">
      <c r="A5840">
        <v>1185732</v>
      </c>
      <c r="B5840" s="16">
        <v>44393</v>
      </c>
      <c r="C5840" t="s">
        <v>17</v>
      </c>
      <c r="D5840">
        <v>289</v>
      </c>
      <c r="E5840">
        <v>13583</v>
      </c>
      <c r="F5840">
        <v>6248.18</v>
      </c>
      <c r="G5840" t="s">
        <v>27</v>
      </c>
      <c r="H5840" t="s">
        <v>100</v>
      </c>
      <c r="I5840" t="s">
        <v>101</v>
      </c>
    </row>
    <row r="5841" spans="1:9" x14ac:dyDescent="0.3">
      <c r="A5841">
        <v>1185733</v>
      </c>
      <c r="B5841" s="16">
        <v>44393</v>
      </c>
      <c r="C5841" t="s">
        <v>22</v>
      </c>
      <c r="D5841">
        <v>208</v>
      </c>
      <c r="E5841">
        <v>14144</v>
      </c>
      <c r="F5841">
        <v>3111.68</v>
      </c>
      <c r="G5841" t="s">
        <v>48</v>
      </c>
      <c r="H5841" t="s">
        <v>49</v>
      </c>
      <c r="I5841" t="s">
        <v>68</v>
      </c>
    </row>
    <row r="5842" spans="1:9" x14ac:dyDescent="0.3">
      <c r="A5842">
        <v>1128299</v>
      </c>
      <c r="B5842" s="16">
        <v>44393</v>
      </c>
      <c r="C5842" t="s">
        <v>21</v>
      </c>
      <c r="D5842">
        <v>168</v>
      </c>
      <c r="E5842">
        <v>14448</v>
      </c>
      <c r="F5842">
        <v>7801.92</v>
      </c>
      <c r="G5842" t="s">
        <v>27</v>
      </c>
      <c r="H5842" t="s">
        <v>81</v>
      </c>
      <c r="I5842" t="s">
        <v>82</v>
      </c>
    </row>
    <row r="5843" spans="1:9" x14ac:dyDescent="0.3">
      <c r="A5843">
        <v>1128299</v>
      </c>
      <c r="B5843" s="16">
        <v>44393</v>
      </c>
      <c r="C5843" t="s">
        <v>20</v>
      </c>
      <c r="D5843">
        <v>210</v>
      </c>
      <c r="E5843">
        <v>14490</v>
      </c>
      <c r="F5843">
        <v>6810.2999999999993</v>
      </c>
      <c r="G5843" t="s">
        <v>27</v>
      </c>
      <c r="H5843" t="s">
        <v>81</v>
      </c>
      <c r="I5843" t="s">
        <v>82</v>
      </c>
    </row>
    <row r="5844" spans="1:9" x14ac:dyDescent="0.3">
      <c r="A5844">
        <v>1185733</v>
      </c>
      <c r="B5844" s="16">
        <v>44393</v>
      </c>
      <c r="C5844" t="s">
        <v>23</v>
      </c>
      <c r="D5844">
        <v>195</v>
      </c>
      <c r="E5844">
        <v>14625</v>
      </c>
      <c r="F5844">
        <v>6873.75</v>
      </c>
      <c r="G5844" t="s">
        <v>48</v>
      </c>
      <c r="H5844" t="s">
        <v>49</v>
      </c>
      <c r="I5844" t="s">
        <v>68</v>
      </c>
    </row>
    <row r="5845" spans="1:9" x14ac:dyDescent="0.3">
      <c r="A5845">
        <v>1185733</v>
      </c>
      <c r="B5845" s="16">
        <v>44393</v>
      </c>
      <c r="C5845" t="s">
        <v>21</v>
      </c>
      <c r="D5845">
        <v>180</v>
      </c>
      <c r="E5845">
        <v>14760</v>
      </c>
      <c r="F5845">
        <v>6346.8</v>
      </c>
      <c r="G5845" t="s">
        <v>48</v>
      </c>
      <c r="H5845" t="s">
        <v>49</v>
      </c>
      <c r="I5845" t="s">
        <v>68</v>
      </c>
    </row>
    <row r="5846" spans="1:9" x14ac:dyDescent="0.3">
      <c r="A5846">
        <v>1185732</v>
      </c>
      <c r="B5846" s="16">
        <v>44393</v>
      </c>
      <c r="C5846" t="s">
        <v>20</v>
      </c>
      <c r="D5846">
        <v>50</v>
      </c>
      <c r="E5846">
        <v>15000</v>
      </c>
      <c r="F5846">
        <v>5250</v>
      </c>
      <c r="G5846" t="s">
        <v>36</v>
      </c>
      <c r="H5846" t="s">
        <v>57</v>
      </c>
      <c r="I5846" t="s">
        <v>58</v>
      </c>
    </row>
    <row r="5847" spans="1:9" x14ac:dyDescent="0.3">
      <c r="A5847">
        <v>1128299</v>
      </c>
      <c r="B5847" s="16">
        <v>44393</v>
      </c>
      <c r="C5847" t="s">
        <v>22</v>
      </c>
      <c r="D5847">
        <v>221</v>
      </c>
      <c r="E5847">
        <v>16133</v>
      </c>
      <c r="F5847">
        <v>7905.17</v>
      </c>
      <c r="G5847" t="s">
        <v>27</v>
      </c>
      <c r="H5847" t="s">
        <v>81</v>
      </c>
      <c r="I5847" t="s">
        <v>82</v>
      </c>
    </row>
    <row r="5848" spans="1:9" x14ac:dyDescent="0.3">
      <c r="A5848">
        <v>1128299</v>
      </c>
      <c r="B5848" s="16">
        <v>44393</v>
      </c>
      <c r="C5848" t="s">
        <v>22</v>
      </c>
      <c r="D5848">
        <v>189</v>
      </c>
      <c r="E5848">
        <v>16254</v>
      </c>
      <c r="F5848">
        <v>9427.3200000000015</v>
      </c>
      <c r="G5848" t="s">
        <v>48</v>
      </c>
      <c r="H5848" t="s">
        <v>49</v>
      </c>
      <c r="I5848" t="s">
        <v>68</v>
      </c>
    </row>
    <row r="5849" spans="1:9" x14ac:dyDescent="0.3">
      <c r="A5849">
        <v>1185733</v>
      </c>
      <c r="B5849" s="16">
        <v>44393</v>
      </c>
      <c r="C5849" t="s">
        <v>20</v>
      </c>
      <c r="D5849">
        <v>189</v>
      </c>
      <c r="E5849">
        <v>16254</v>
      </c>
      <c r="F5849">
        <v>7151.76</v>
      </c>
      <c r="G5849" t="s">
        <v>27</v>
      </c>
      <c r="H5849" t="s">
        <v>81</v>
      </c>
      <c r="I5849" t="s">
        <v>82</v>
      </c>
    </row>
    <row r="5850" spans="1:9" x14ac:dyDescent="0.3">
      <c r="A5850">
        <v>1185733</v>
      </c>
      <c r="B5850" s="16">
        <v>44393</v>
      </c>
      <c r="C5850" t="s">
        <v>23</v>
      </c>
      <c r="D5850">
        <v>163</v>
      </c>
      <c r="E5850">
        <v>16463</v>
      </c>
      <c r="F5850">
        <v>9383.9100000000017</v>
      </c>
      <c r="G5850" t="s">
        <v>48</v>
      </c>
      <c r="H5850" t="s">
        <v>49</v>
      </c>
      <c r="I5850" t="s">
        <v>68</v>
      </c>
    </row>
    <row r="5851" spans="1:9" x14ac:dyDescent="0.3">
      <c r="A5851">
        <v>1128299</v>
      </c>
      <c r="B5851" s="16">
        <v>44393</v>
      </c>
      <c r="C5851" t="s">
        <v>19</v>
      </c>
      <c r="D5851">
        <v>248</v>
      </c>
      <c r="E5851">
        <v>16616</v>
      </c>
      <c r="F5851">
        <v>7643.36</v>
      </c>
      <c r="G5851" t="s">
        <v>27</v>
      </c>
      <c r="H5851" t="s">
        <v>81</v>
      </c>
      <c r="I5851" t="s">
        <v>82</v>
      </c>
    </row>
    <row r="5852" spans="1:9" x14ac:dyDescent="0.3">
      <c r="A5852">
        <v>1128299</v>
      </c>
      <c r="B5852" s="16">
        <v>44393</v>
      </c>
      <c r="C5852" t="s">
        <v>23</v>
      </c>
      <c r="D5852">
        <v>163</v>
      </c>
      <c r="E5852">
        <v>16789</v>
      </c>
      <c r="F5852">
        <v>8058.7199999999993</v>
      </c>
      <c r="G5852" t="s">
        <v>27</v>
      </c>
      <c r="H5852" t="s">
        <v>81</v>
      </c>
      <c r="I5852" t="s">
        <v>82</v>
      </c>
    </row>
    <row r="5853" spans="1:9" x14ac:dyDescent="0.3">
      <c r="A5853">
        <v>1128299</v>
      </c>
      <c r="B5853" s="16">
        <v>44393</v>
      </c>
      <c r="C5853" t="s">
        <v>23</v>
      </c>
      <c r="D5853">
        <v>208</v>
      </c>
      <c r="E5853">
        <v>16848</v>
      </c>
      <c r="F5853">
        <v>6907.6799999999994</v>
      </c>
      <c r="G5853" t="s">
        <v>27</v>
      </c>
      <c r="H5853" t="s">
        <v>81</v>
      </c>
      <c r="I5853" t="s">
        <v>82</v>
      </c>
    </row>
    <row r="5854" spans="1:9" x14ac:dyDescent="0.3">
      <c r="A5854">
        <v>1185733</v>
      </c>
      <c r="B5854" s="16">
        <v>44393</v>
      </c>
      <c r="C5854" t="s">
        <v>20</v>
      </c>
      <c r="D5854">
        <v>238</v>
      </c>
      <c r="E5854">
        <v>17136</v>
      </c>
      <c r="F5854">
        <v>5826.24</v>
      </c>
      <c r="G5854" t="s">
        <v>48</v>
      </c>
      <c r="H5854" t="s">
        <v>49</v>
      </c>
      <c r="I5854" t="s">
        <v>68</v>
      </c>
    </row>
    <row r="5855" spans="1:9" x14ac:dyDescent="0.3">
      <c r="A5855">
        <v>1185733</v>
      </c>
      <c r="B5855" s="16">
        <v>44393</v>
      </c>
      <c r="C5855" t="s">
        <v>22</v>
      </c>
      <c r="D5855">
        <v>195</v>
      </c>
      <c r="E5855">
        <v>17355</v>
      </c>
      <c r="F5855">
        <v>5553.6</v>
      </c>
      <c r="G5855" t="s">
        <v>48</v>
      </c>
      <c r="H5855" t="s">
        <v>49</v>
      </c>
      <c r="I5855" t="s">
        <v>68</v>
      </c>
    </row>
    <row r="5856" spans="1:9" x14ac:dyDescent="0.3">
      <c r="A5856">
        <v>1128299</v>
      </c>
      <c r="B5856" s="16">
        <v>44393</v>
      </c>
      <c r="C5856" t="s">
        <v>20</v>
      </c>
      <c r="D5856">
        <v>196</v>
      </c>
      <c r="E5856">
        <v>17640</v>
      </c>
      <c r="F5856">
        <v>9525.6</v>
      </c>
      <c r="G5856" t="s">
        <v>27</v>
      </c>
      <c r="H5856" t="s">
        <v>81</v>
      </c>
      <c r="I5856" t="s">
        <v>82</v>
      </c>
    </row>
    <row r="5857" spans="1:9" x14ac:dyDescent="0.3">
      <c r="A5857">
        <v>1128299</v>
      </c>
      <c r="B5857" s="16">
        <v>44393</v>
      </c>
      <c r="C5857" t="s">
        <v>19</v>
      </c>
      <c r="D5857">
        <v>203</v>
      </c>
      <c r="E5857">
        <v>18676</v>
      </c>
      <c r="F5857">
        <v>10271.799999999999</v>
      </c>
      <c r="G5857" t="s">
        <v>27</v>
      </c>
      <c r="H5857" t="s">
        <v>81</v>
      </c>
      <c r="I5857" t="s">
        <v>82</v>
      </c>
    </row>
    <row r="5858" spans="1:9" x14ac:dyDescent="0.3">
      <c r="A5858">
        <v>1128299</v>
      </c>
      <c r="B5858" s="16">
        <v>44393</v>
      </c>
      <c r="C5858" t="s">
        <v>17</v>
      </c>
      <c r="D5858">
        <v>306</v>
      </c>
      <c r="E5858">
        <v>18972</v>
      </c>
      <c r="F5858">
        <v>8157.9599999999991</v>
      </c>
      <c r="G5858" t="s">
        <v>27</v>
      </c>
      <c r="H5858" t="s">
        <v>81</v>
      </c>
      <c r="I5858" t="s">
        <v>82</v>
      </c>
    </row>
    <row r="5859" spans="1:9" x14ac:dyDescent="0.3">
      <c r="A5859">
        <v>1185733</v>
      </c>
      <c r="B5859" s="16">
        <v>44393</v>
      </c>
      <c r="C5859" t="s">
        <v>19</v>
      </c>
      <c r="D5859">
        <v>263</v>
      </c>
      <c r="E5859">
        <v>19462</v>
      </c>
      <c r="F5859">
        <v>5449.3600000000006</v>
      </c>
      <c r="G5859" t="s">
        <v>48</v>
      </c>
      <c r="H5859" t="s">
        <v>49</v>
      </c>
      <c r="I5859" t="s">
        <v>68</v>
      </c>
    </row>
    <row r="5860" spans="1:9" x14ac:dyDescent="0.3">
      <c r="A5860">
        <v>1185733</v>
      </c>
      <c r="B5860" s="16">
        <v>44393</v>
      </c>
      <c r="C5860" t="s">
        <v>19</v>
      </c>
      <c r="D5860">
        <v>225</v>
      </c>
      <c r="E5860">
        <v>19800</v>
      </c>
      <c r="F5860">
        <v>7920</v>
      </c>
      <c r="G5860" t="s">
        <v>48</v>
      </c>
      <c r="H5860" t="s">
        <v>49</v>
      </c>
      <c r="I5860" t="s">
        <v>68</v>
      </c>
    </row>
    <row r="5861" spans="1:9" x14ac:dyDescent="0.3">
      <c r="A5861">
        <v>1185733</v>
      </c>
      <c r="B5861" s="16">
        <v>44393</v>
      </c>
      <c r="C5861" t="s">
        <v>17</v>
      </c>
      <c r="D5861">
        <v>297</v>
      </c>
      <c r="E5861">
        <v>20196</v>
      </c>
      <c r="F5861">
        <v>7472.5199999999995</v>
      </c>
      <c r="G5861" t="s">
        <v>48</v>
      </c>
      <c r="H5861" t="s">
        <v>49</v>
      </c>
      <c r="I5861" t="s">
        <v>68</v>
      </c>
    </row>
    <row r="5862" spans="1:9" x14ac:dyDescent="0.3">
      <c r="A5862">
        <v>1185733</v>
      </c>
      <c r="B5862" s="16">
        <v>44393</v>
      </c>
      <c r="C5862" t="s">
        <v>17</v>
      </c>
      <c r="D5862">
        <v>261</v>
      </c>
      <c r="E5862">
        <v>21663</v>
      </c>
      <c r="F5862">
        <v>9531.7199999999993</v>
      </c>
      <c r="G5862" t="s">
        <v>48</v>
      </c>
      <c r="H5862" t="s">
        <v>49</v>
      </c>
      <c r="I5862" t="s">
        <v>68</v>
      </c>
    </row>
    <row r="5863" spans="1:9" x14ac:dyDescent="0.3">
      <c r="A5863">
        <v>1128299</v>
      </c>
      <c r="B5863" s="16">
        <v>44393</v>
      </c>
      <c r="C5863" t="s">
        <v>17</v>
      </c>
      <c r="D5863">
        <v>270</v>
      </c>
      <c r="E5863">
        <v>23220</v>
      </c>
      <c r="F5863">
        <v>12306.6</v>
      </c>
      <c r="G5863" t="s">
        <v>27</v>
      </c>
      <c r="H5863" t="s">
        <v>81</v>
      </c>
      <c r="I5863" t="s">
        <v>82</v>
      </c>
    </row>
    <row r="5864" spans="1:9" x14ac:dyDescent="0.3">
      <c r="A5864">
        <v>1185732</v>
      </c>
      <c r="B5864" s="16">
        <v>44393</v>
      </c>
      <c r="C5864" t="s">
        <v>22</v>
      </c>
      <c r="D5864">
        <v>200</v>
      </c>
      <c r="E5864">
        <v>100000</v>
      </c>
      <c r="F5864">
        <v>35000</v>
      </c>
      <c r="G5864" t="s">
        <v>36</v>
      </c>
      <c r="H5864" t="s">
        <v>37</v>
      </c>
      <c r="I5864" t="s">
        <v>38</v>
      </c>
    </row>
    <row r="5865" spans="1:9" x14ac:dyDescent="0.3">
      <c r="A5865">
        <v>1128299</v>
      </c>
      <c r="B5865" s="16">
        <v>44393</v>
      </c>
      <c r="C5865" t="s">
        <v>21</v>
      </c>
      <c r="D5865">
        <v>275</v>
      </c>
      <c r="E5865">
        <v>137500</v>
      </c>
      <c r="F5865">
        <v>55000</v>
      </c>
      <c r="G5865" t="s">
        <v>15</v>
      </c>
      <c r="H5865" t="s">
        <v>118</v>
      </c>
      <c r="I5865" t="s">
        <v>93</v>
      </c>
    </row>
    <row r="5866" spans="1:9" x14ac:dyDescent="0.3">
      <c r="A5866">
        <v>1128299</v>
      </c>
      <c r="B5866" s="16">
        <v>44393</v>
      </c>
      <c r="C5866" t="s">
        <v>20</v>
      </c>
      <c r="D5866">
        <v>325</v>
      </c>
      <c r="E5866">
        <v>162500</v>
      </c>
      <c r="F5866">
        <v>65000</v>
      </c>
      <c r="G5866" t="s">
        <v>15</v>
      </c>
      <c r="H5866" t="s">
        <v>118</v>
      </c>
      <c r="I5866" t="s">
        <v>93</v>
      </c>
    </row>
    <row r="5867" spans="1:9" x14ac:dyDescent="0.3">
      <c r="A5867">
        <v>1128299</v>
      </c>
      <c r="B5867" s="16">
        <v>44393</v>
      </c>
      <c r="C5867" t="s">
        <v>22</v>
      </c>
      <c r="D5867">
        <v>300</v>
      </c>
      <c r="E5867">
        <v>180000.00000000003</v>
      </c>
      <c r="F5867">
        <v>72000.000000000015</v>
      </c>
      <c r="G5867" t="s">
        <v>15</v>
      </c>
      <c r="H5867" t="s">
        <v>118</v>
      </c>
      <c r="I5867" t="s">
        <v>93</v>
      </c>
    </row>
    <row r="5868" spans="1:9" x14ac:dyDescent="0.3">
      <c r="A5868">
        <v>1128299</v>
      </c>
      <c r="B5868" s="16">
        <v>44393</v>
      </c>
      <c r="C5868" t="s">
        <v>19</v>
      </c>
      <c r="D5868">
        <v>400</v>
      </c>
      <c r="E5868">
        <v>220000.00000000006</v>
      </c>
      <c r="F5868">
        <v>88000.000000000029</v>
      </c>
      <c r="G5868" t="s">
        <v>15</v>
      </c>
      <c r="H5868" t="s">
        <v>118</v>
      </c>
      <c r="I5868" t="s">
        <v>93</v>
      </c>
    </row>
    <row r="5869" spans="1:9" x14ac:dyDescent="0.3">
      <c r="A5869">
        <v>1185733</v>
      </c>
      <c r="B5869" s="16">
        <v>44393</v>
      </c>
      <c r="C5869" t="s">
        <v>21</v>
      </c>
      <c r="D5869">
        <v>475</v>
      </c>
      <c r="E5869">
        <v>237500</v>
      </c>
      <c r="F5869">
        <v>95000</v>
      </c>
      <c r="G5869" t="s">
        <v>27</v>
      </c>
      <c r="H5869" t="s">
        <v>100</v>
      </c>
      <c r="I5869" t="s">
        <v>101</v>
      </c>
    </row>
    <row r="5870" spans="1:9" x14ac:dyDescent="0.3">
      <c r="A5870">
        <v>1185733</v>
      </c>
      <c r="B5870" s="16">
        <v>44393</v>
      </c>
      <c r="C5870" t="s">
        <v>20</v>
      </c>
      <c r="D5870">
        <v>525</v>
      </c>
      <c r="E5870">
        <v>262500</v>
      </c>
      <c r="F5870">
        <v>105000</v>
      </c>
      <c r="G5870" t="s">
        <v>27</v>
      </c>
      <c r="H5870" t="s">
        <v>100</v>
      </c>
      <c r="I5870" t="s">
        <v>101</v>
      </c>
    </row>
    <row r="5871" spans="1:9" x14ac:dyDescent="0.3">
      <c r="A5871">
        <v>1185733</v>
      </c>
      <c r="B5871" s="16">
        <v>44393</v>
      </c>
      <c r="C5871" t="s">
        <v>22</v>
      </c>
      <c r="D5871">
        <v>500</v>
      </c>
      <c r="E5871">
        <v>300000</v>
      </c>
      <c r="F5871">
        <v>105000</v>
      </c>
      <c r="G5871" t="s">
        <v>27</v>
      </c>
      <c r="H5871" t="s">
        <v>100</v>
      </c>
      <c r="I5871" t="s">
        <v>101</v>
      </c>
    </row>
    <row r="5872" spans="1:9" x14ac:dyDescent="0.3">
      <c r="A5872">
        <v>1128299</v>
      </c>
      <c r="B5872" s="16">
        <v>44393</v>
      </c>
      <c r="C5872" t="s">
        <v>23</v>
      </c>
      <c r="D5872">
        <v>475</v>
      </c>
      <c r="E5872">
        <v>308750.00000000006</v>
      </c>
      <c r="F5872">
        <v>123500.00000000003</v>
      </c>
      <c r="G5872" t="s">
        <v>15</v>
      </c>
      <c r="H5872" t="s">
        <v>118</v>
      </c>
      <c r="I5872" t="s">
        <v>93</v>
      </c>
    </row>
    <row r="5873" spans="1:9" x14ac:dyDescent="0.3">
      <c r="A5873">
        <v>1185733</v>
      </c>
      <c r="B5873" s="16">
        <v>44393</v>
      </c>
      <c r="C5873" t="s">
        <v>19</v>
      </c>
      <c r="D5873">
        <v>600</v>
      </c>
      <c r="E5873">
        <v>330000.00000000006</v>
      </c>
      <c r="F5873">
        <v>115500.00000000001</v>
      </c>
      <c r="G5873" t="s">
        <v>27</v>
      </c>
      <c r="H5873" t="s">
        <v>100</v>
      </c>
      <c r="I5873" t="s">
        <v>101</v>
      </c>
    </row>
    <row r="5874" spans="1:9" x14ac:dyDescent="0.3">
      <c r="A5874">
        <v>1128299</v>
      </c>
      <c r="B5874" s="16">
        <v>44393</v>
      </c>
      <c r="C5874" t="s">
        <v>17</v>
      </c>
      <c r="D5874">
        <v>650</v>
      </c>
      <c r="E5874">
        <v>390000.00000000006</v>
      </c>
      <c r="F5874">
        <v>156000.00000000003</v>
      </c>
      <c r="G5874" t="s">
        <v>15</v>
      </c>
      <c r="H5874" t="s">
        <v>118</v>
      </c>
      <c r="I5874" t="s">
        <v>93</v>
      </c>
    </row>
    <row r="5875" spans="1:9" x14ac:dyDescent="0.3">
      <c r="A5875">
        <v>1185733</v>
      </c>
      <c r="B5875" s="16">
        <v>44393</v>
      </c>
      <c r="C5875" t="s">
        <v>23</v>
      </c>
      <c r="D5875">
        <v>675</v>
      </c>
      <c r="E5875">
        <v>438750</v>
      </c>
      <c r="F5875">
        <v>219375</v>
      </c>
      <c r="G5875" t="s">
        <v>27</v>
      </c>
      <c r="H5875" t="s">
        <v>100</v>
      </c>
      <c r="I5875" t="s">
        <v>101</v>
      </c>
    </row>
    <row r="5876" spans="1:9" x14ac:dyDescent="0.3">
      <c r="A5876">
        <v>1185732</v>
      </c>
      <c r="B5876" s="16">
        <v>44393</v>
      </c>
      <c r="C5876" t="s">
        <v>17</v>
      </c>
      <c r="D5876">
        <v>850</v>
      </c>
      <c r="E5876">
        <v>510000</v>
      </c>
      <c r="F5876">
        <v>204000</v>
      </c>
      <c r="G5876" t="s">
        <v>27</v>
      </c>
      <c r="H5876" t="s">
        <v>100</v>
      </c>
      <c r="I5876" t="s">
        <v>101</v>
      </c>
    </row>
    <row r="5877" spans="1:9" x14ac:dyDescent="0.3">
      <c r="A5877">
        <v>1128299</v>
      </c>
      <c r="B5877" s="16">
        <v>44393</v>
      </c>
      <c r="C5877" t="s">
        <v>21</v>
      </c>
      <c r="D5877">
        <v>600</v>
      </c>
      <c r="E5877">
        <v>540000</v>
      </c>
      <c r="F5877">
        <v>215999.99999999997</v>
      </c>
      <c r="G5877" t="s">
        <v>48</v>
      </c>
      <c r="H5877" t="s">
        <v>49</v>
      </c>
      <c r="I5877" t="s">
        <v>68</v>
      </c>
    </row>
    <row r="5878" spans="1:9" x14ac:dyDescent="0.3">
      <c r="A5878">
        <v>1185733</v>
      </c>
      <c r="B5878" s="16">
        <v>44393</v>
      </c>
      <c r="C5878" t="s">
        <v>21</v>
      </c>
      <c r="D5878">
        <v>600</v>
      </c>
      <c r="E5878">
        <v>540000</v>
      </c>
      <c r="F5878">
        <v>162000</v>
      </c>
      <c r="G5878" t="s">
        <v>27</v>
      </c>
      <c r="H5878" t="s">
        <v>81</v>
      </c>
      <c r="I5878" t="s">
        <v>82</v>
      </c>
    </row>
    <row r="5879" spans="1:9" x14ac:dyDescent="0.3">
      <c r="A5879">
        <v>1128299</v>
      </c>
      <c r="B5879" s="16">
        <v>44393</v>
      </c>
      <c r="C5879" t="s">
        <v>22</v>
      </c>
      <c r="D5879">
        <v>650</v>
      </c>
      <c r="E5879">
        <v>617500</v>
      </c>
      <c r="F5879">
        <v>277875</v>
      </c>
      <c r="G5879" t="s">
        <v>48</v>
      </c>
      <c r="H5879" t="s">
        <v>49</v>
      </c>
      <c r="I5879" t="s">
        <v>68</v>
      </c>
    </row>
    <row r="5880" spans="1:9" x14ac:dyDescent="0.3">
      <c r="A5880">
        <v>1185733</v>
      </c>
      <c r="B5880" s="16">
        <v>44393</v>
      </c>
      <c r="C5880" t="s">
        <v>22</v>
      </c>
      <c r="D5880">
        <v>650</v>
      </c>
      <c r="E5880">
        <v>617500</v>
      </c>
      <c r="F5880">
        <v>123500</v>
      </c>
      <c r="G5880" t="s">
        <v>27</v>
      </c>
      <c r="H5880" t="s">
        <v>81</v>
      </c>
      <c r="I5880" t="s">
        <v>82</v>
      </c>
    </row>
    <row r="5881" spans="1:9" x14ac:dyDescent="0.3">
      <c r="A5881">
        <v>1128299</v>
      </c>
      <c r="B5881" s="16">
        <v>44393</v>
      </c>
      <c r="C5881" t="s">
        <v>20</v>
      </c>
      <c r="D5881">
        <v>700</v>
      </c>
      <c r="E5881">
        <v>665000</v>
      </c>
      <c r="F5881">
        <v>266000</v>
      </c>
      <c r="G5881" t="s">
        <v>48</v>
      </c>
      <c r="H5881" t="s">
        <v>49</v>
      </c>
      <c r="I5881" t="s">
        <v>68</v>
      </c>
    </row>
    <row r="5882" spans="1:9" x14ac:dyDescent="0.3">
      <c r="A5882">
        <v>1185733</v>
      </c>
      <c r="B5882" s="16">
        <v>44393</v>
      </c>
      <c r="C5882" t="s">
        <v>20</v>
      </c>
      <c r="D5882">
        <v>700</v>
      </c>
      <c r="E5882">
        <v>665000</v>
      </c>
      <c r="F5882">
        <v>199500</v>
      </c>
      <c r="G5882" t="s">
        <v>27</v>
      </c>
      <c r="H5882" t="s">
        <v>81</v>
      </c>
      <c r="I5882" t="s">
        <v>82</v>
      </c>
    </row>
    <row r="5883" spans="1:9" x14ac:dyDescent="0.3">
      <c r="A5883">
        <v>1128299</v>
      </c>
      <c r="B5883" s="16">
        <v>44393</v>
      </c>
      <c r="C5883" t="s">
        <v>19</v>
      </c>
      <c r="D5883">
        <v>750</v>
      </c>
      <c r="E5883">
        <v>712500</v>
      </c>
      <c r="F5883">
        <v>285000</v>
      </c>
      <c r="G5883" t="s">
        <v>48</v>
      </c>
      <c r="H5883" t="s">
        <v>49</v>
      </c>
      <c r="I5883" t="s">
        <v>68</v>
      </c>
    </row>
    <row r="5884" spans="1:9" x14ac:dyDescent="0.3">
      <c r="A5884">
        <v>1185733</v>
      </c>
      <c r="B5884" s="16">
        <v>44393</v>
      </c>
      <c r="C5884" t="s">
        <v>19</v>
      </c>
      <c r="D5884">
        <v>750</v>
      </c>
      <c r="E5884">
        <v>712500</v>
      </c>
      <c r="F5884">
        <v>178125</v>
      </c>
      <c r="G5884" t="s">
        <v>27</v>
      </c>
      <c r="H5884" t="s">
        <v>81</v>
      </c>
      <c r="I5884" t="s">
        <v>82</v>
      </c>
    </row>
    <row r="5885" spans="1:9" x14ac:dyDescent="0.3">
      <c r="A5885">
        <v>1128299</v>
      </c>
      <c r="B5885" s="16">
        <v>44393</v>
      </c>
      <c r="C5885" t="s">
        <v>23</v>
      </c>
      <c r="D5885">
        <v>650</v>
      </c>
      <c r="E5885">
        <v>715000.00000000012</v>
      </c>
      <c r="F5885">
        <v>250250.00000000003</v>
      </c>
      <c r="G5885" t="s">
        <v>48</v>
      </c>
      <c r="H5885" t="s">
        <v>49</v>
      </c>
      <c r="I5885" t="s">
        <v>68</v>
      </c>
    </row>
    <row r="5886" spans="1:9" x14ac:dyDescent="0.3">
      <c r="A5886">
        <v>1185733</v>
      </c>
      <c r="B5886" s="16">
        <v>44393</v>
      </c>
      <c r="C5886" t="s">
        <v>23</v>
      </c>
      <c r="D5886">
        <v>650</v>
      </c>
      <c r="E5886">
        <v>715000.00000000012</v>
      </c>
      <c r="F5886">
        <v>321750.00000000006</v>
      </c>
      <c r="G5886" t="s">
        <v>27</v>
      </c>
      <c r="H5886" t="s">
        <v>81</v>
      </c>
      <c r="I5886" t="s">
        <v>82</v>
      </c>
    </row>
    <row r="5887" spans="1:9" x14ac:dyDescent="0.3">
      <c r="A5887">
        <v>1128299</v>
      </c>
      <c r="B5887" s="16">
        <v>44393</v>
      </c>
      <c r="C5887" t="s">
        <v>17</v>
      </c>
      <c r="D5887">
        <v>900</v>
      </c>
      <c r="E5887">
        <v>810000</v>
      </c>
      <c r="F5887">
        <v>324000</v>
      </c>
      <c r="G5887" t="s">
        <v>48</v>
      </c>
      <c r="H5887" t="s">
        <v>49</v>
      </c>
      <c r="I5887" t="s">
        <v>68</v>
      </c>
    </row>
    <row r="5888" spans="1:9" x14ac:dyDescent="0.3">
      <c r="A5888">
        <v>1185733</v>
      </c>
      <c r="B5888" s="16">
        <v>44393</v>
      </c>
      <c r="C5888" t="s">
        <v>17</v>
      </c>
      <c r="D5888">
        <v>900</v>
      </c>
      <c r="E5888">
        <v>810000</v>
      </c>
      <c r="F5888">
        <v>243000</v>
      </c>
      <c r="G5888" t="s">
        <v>27</v>
      </c>
      <c r="H5888" t="s">
        <v>81</v>
      </c>
      <c r="I5888" t="s">
        <v>82</v>
      </c>
    </row>
    <row r="5889" spans="1:9" x14ac:dyDescent="0.3">
      <c r="A5889">
        <v>1185732</v>
      </c>
      <c r="B5889" s="16">
        <v>44394</v>
      </c>
      <c r="C5889" t="s">
        <v>21</v>
      </c>
      <c r="D5889">
        <v>7</v>
      </c>
      <c r="E5889">
        <v>203</v>
      </c>
      <c r="F5889">
        <v>107.59</v>
      </c>
      <c r="G5889" t="s">
        <v>36</v>
      </c>
      <c r="H5889" t="s">
        <v>57</v>
      </c>
      <c r="I5889" t="s">
        <v>58</v>
      </c>
    </row>
    <row r="5890" spans="1:9" x14ac:dyDescent="0.3">
      <c r="A5890">
        <v>1185732</v>
      </c>
      <c r="B5890" s="16">
        <v>44394</v>
      </c>
      <c r="C5890" t="s">
        <v>21</v>
      </c>
      <c r="D5890">
        <v>101</v>
      </c>
      <c r="E5890">
        <v>2929</v>
      </c>
      <c r="F5890">
        <v>1552.3700000000001</v>
      </c>
      <c r="G5890" t="s">
        <v>36</v>
      </c>
      <c r="H5890" t="s">
        <v>76</v>
      </c>
      <c r="I5890" t="s">
        <v>77</v>
      </c>
    </row>
    <row r="5891" spans="1:9" x14ac:dyDescent="0.3">
      <c r="A5891">
        <v>1185732</v>
      </c>
      <c r="B5891" s="16">
        <v>44394</v>
      </c>
      <c r="C5891" t="s">
        <v>22</v>
      </c>
      <c r="D5891">
        <v>94</v>
      </c>
      <c r="E5891">
        <v>3478</v>
      </c>
      <c r="F5891">
        <v>1704.22</v>
      </c>
      <c r="G5891" t="s">
        <v>36</v>
      </c>
      <c r="H5891" t="s">
        <v>76</v>
      </c>
      <c r="I5891" t="s">
        <v>77</v>
      </c>
    </row>
    <row r="5892" spans="1:9" x14ac:dyDescent="0.3">
      <c r="A5892">
        <v>1185732</v>
      </c>
      <c r="B5892" s="16">
        <v>44394</v>
      </c>
      <c r="C5892" t="s">
        <v>20</v>
      </c>
      <c r="D5892">
        <v>128</v>
      </c>
      <c r="E5892">
        <v>3712</v>
      </c>
      <c r="F5892">
        <v>1707.52</v>
      </c>
      <c r="G5892" t="s">
        <v>36</v>
      </c>
      <c r="H5892" t="s">
        <v>76</v>
      </c>
      <c r="I5892" t="s">
        <v>77</v>
      </c>
    </row>
    <row r="5893" spans="1:9" x14ac:dyDescent="0.3">
      <c r="A5893">
        <v>1185731</v>
      </c>
      <c r="B5893" s="16">
        <v>44394</v>
      </c>
      <c r="C5893" t="s">
        <v>21</v>
      </c>
      <c r="D5893">
        <v>107</v>
      </c>
      <c r="E5893">
        <v>4173</v>
      </c>
      <c r="F5893">
        <v>1460.55</v>
      </c>
      <c r="G5893" t="s">
        <v>15</v>
      </c>
      <c r="H5893" t="s">
        <v>133</v>
      </c>
      <c r="I5893" t="s">
        <v>134</v>
      </c>
    </row>
    <row r="5894" spans="1:9" x14ac:dyDescent="0.3">
      <c r="A5894">
        <v>1185732</v>
      </c>
      <c r="B5894" s="16">
        <v>44394</v>
      </c>
      <c r="C5894" t="s">
        <v>19</v>
      </c>
      <c r="D5894">
        <v>130</v>
      </c>
      <c r="E5894">
        <v>4290</v>
      </c>
      <c r="F5894">
        <v>2016.3</v>
      </c>
      <c r="G5894" t="s">
        <v>36</v>
      </c>
      <c r="H5894" t="s">
        <v>76</v>
      </c>
      <c r="I5894" t="s">
        <v>77</v>
      </c>
    </row>
    <row r="5895" spans="1:9" x14ac:dyDescent="0.3">
      <c r="A5895">
        <v>1185731</v>
      </c>
      <c r="B5895" s="16">
        <v>44394</v>
      </c>
      <c r="C5895" t="s">
        <v>21</v>
      </c>
      <c r="D5895">
        <v>85</v>
      </c>
      <c r="E5895">
        <v>4505</v>
      </c>
      <c r="F5895">
        <v>1982.2</v>
      </c>
      <c r="G5895" t="s">
        <v>15</v>
      </c>
      <c r="H5895" t="s">
        <v>133</v>
      </c>
      <c r="I5895" t="s">
        <v>134</v>
      </c>
    </row>
    <row r="5896" spans="1:9" x14ac:dyDescent="0.3">
      <c r="A5896">
        <v>1185732</v>
      </c>
      <c r="B5896" s="16">
        <v>44394</v>
      </c>
      <c r="C5896" t="s">
        <v>23</v>
      </c>
      <c r="D5896">
        <v>94</v>
      </c>
      <c r="E5896">
        <v>4700</v>
      </c>
      <c r="F5896">
        <v>3055</v>
      </c>
      <c r="G5896" t="s">
        <v>36</v>
      </c>
      <c r="H5896" t="s">
        <v>37</v>
      </c>
      <c r="I5896" t="s">
        <v>38</v>
      </c>
    </row>
    <row r="5897" spans="1:9" x14ac:dyDescent="0.3">
      <c r="A5897">
        <v>1185731</v>
      </c>
      <c r="B5897" s="16">
        <v>44394</v>
      </c>
      <c r="C5897" t="s">
        <v>20</v>
      </c>
      <c r="D5897">
        <v>128</v>
      </c>
      <c r="E5897">
        <v>4736</v>
      </c>
      <c r="F5897">
        <v>1704.96</v>
      </c>
      <c r="G5897" t="s">
        <v>15</v>
      </c>
      <c r="H5897" t="s">
        <v>133</v>
      </c>
      <c r="I5897" t="s">
        <v>134</v>
      </c>
    </row>
    <row r="5898" spans="1:9" x14ac:dyDescent="0.3">
      <c r="A5898">
        <v>1185731</v>
      </c>
      <c r="B5898" s="16">
        <v>44394</v>
      </c>
      <c r="C5898" t="s">
        <v>22</v>
      </c>
      <c r="D5898">
        <v>119</v>
      </c>
      <c r="E5898">
        <v>5593</v>
      </c>
      <c r="F5898">
        <v>2069.41</v>
      </c>
      <c r="G5898" t="s">
        <v>15</v>
      </c>
      <c r="H5898" t="s">
        <v>133</v>
      </c>
      <c r="I5898" t="s">
        <v>134</v>
      </c>
    </row>
    <row r="5899" spans="1:9" x14ac:dyDescent="0.3">
      <c r="A5899">
        <v>1185731</v>
      </c>
      <c r="B5899" s="16">
        <v>44394</v>
      </c>
      <c r="C5899" t="s">
        <v>20</v>
      </c>
      <c r="D5899">
        <v>109</v>
      </c>
      <c r="E5899">
        <v>5886</v>
      </c>
      <c r="F5899">
        <v>2413.2599999999998</v>
      </c>
      <c r="G5899" t="s">
        <v>15</v>
      </c>
      <c r="H5899" t="s">
        <v>133</v>
      </c>
      <c r="I5899" t="s">
        <v>134</v>
      </c>
    </row>
    <row r="5900" spans="1:9" x14ac:dyDescent="0.3">
      <c r="A5900">
        <v>1185731</v>
      </c>
      <c r="B5900" s="16">
        <v>44394</v>
      </c>
      <c r="C5900" t="s">
        <v>22</v>
      </c>
      <c r="D5900">
        <v>102</v>
      </c>
      <c r="E5900">
        <v>6120</v>
      </c>
      <c r="F5900">
        <v>2509.1999999999998</v>
      </c>
      <c r="G5900" t="s">
        <v>15</v>
      </c>
      <c r="H5900" t="s">
        <v>133</v>
      </c>
      <c r="I5900" t="s">
        <v>134</v>
      </c>
    </row>
    <row r="5901" spans="1:9" x14ac:dyDescent="0.3">
      <c r="A5901">
        <v>1185732</v>
      </c>
      <c r="B5901" s="16">
        <v>44394</v>
      </c>
      <c r="C5901" t="s">
        <v>23</v>
      </c>
      <c r="D5901">
        <v>160</v>
      </c>
      <c r="E5901">
        <v>6560</v>
      </c>
      <c r="F5901">
        <v>4001.6</v>
      </c>
      <c r="G5901" t="s">
        <v>36</v>
      </c>
      <c r="H5901" t="s">
        <v>76</v>
      </c>
      <c r="I5901" t="s">
        <v>77</v>
      </c>
    </row>
    <row r="5902" spans="1:9" x14ac:dyDescent="0.3">
      <c r="A5902">
        <v>1185731</v>
      </c>
      <c r="B5902" s="16">
        <v>44394</v>
      </c>
      <c r="C5902" t="s">
        <v>19</v>
      </c>
      <c r="D5902">
        <v>149</v>
      </c>
      <c r="E5902">
        <v>7003</v>
      </c>
      <c r="F5902">
        <v>3081.32</v>
      </c>
      <c r="G5902" t="s">
        <v>15</v>
      </c>
      <c r="H5902" t="s">
        <v>133</v>
      </c>
      <c r="I5902" t="s">
        <v>134</v>
      </c>
    </row>
    <row r="5903" spans="1:9" x14ac:dyDescent="0.3">
      <c r="A5903">
        <v>1185731</v>
      </c>
      <c r="B5903" s="16">
        <v>44394</v>
      </c>
      <c r="C5903" t="s">
        <v>19</v>
      </c>
      <c r="D5903">
        <v>131</v>
      </c>
      <c r="E5903">
        <v>7205</v>
      </c>
      <c r="F5903">
        <v>3602.5</v>
      </c>
      <c r="G5903" t="s">
        <v>15</v>
      </c>
      <c r="H5903" t="s">
        <v>133</v>
      </c>
      <c r="I5903" t="s">
        <v>134</v>
      </c>
    </row>
    <row r="5904" spans="1:9" x14ac:dyDescent="0.3">
      <c r="A5904">
        <v>1185732</v>
      </c>
      <c r="B5904" s="16">
        <v>44394</v>
      </c>
      <c r="C5904" t="s">
        <v>17</v>
      </c>
      <c r="D5904">
        <v>203</v>
      </c>
      <c r="E5904">
        <v>7308</v>
      </c>
      <c r="F5904">
        <v>4019.4000000000005</v>
      </c>
      <c r="G5904" t="s">
        <v>36</v>
      </c>
      <c r="H5904" t="s">
        <v>76</v>
      </c>
      <c r="I5904" t="s">
        <v>77</v>
      </c>
    </row>
    <row r="5905" spans="1:9" x14ac:dyDescent="0.3">
      <c r="A5905">
        <v>1185732</v>
      </c>
      <c r="B5905" s="16">
        <v>44394</v>
      </c>
      <c r="C5905" t="s">
        <v>21</v>
      </c>
      <c r="D5905">
        <v>25</v>
      </c>
      <c r="E5905">
        <v>7500</v>
      </c>
      <c r="F5905">
        <v>3000</v>
      </c>
      <c r="G5905" t="s">
        <v>36</v>
      </c>
      <c r="H5905" t="s">
        <v>57</v>
      </c>
      <c r="I5905" t="s">
        <v>58</v>
      </c>
    </row>
    <row r="5906" spans="1:9" x14ac:dyDescent="0.3">
      <c r="A5906">
        <v>1185731</v>
      </c>
      <c r="B5906" s="16">
        <v>44394</v>
      </c>
      <c r="C5906" t="s">
        <v>23</v>
      </c>
      <c r="D5906">
        <v>163</v>
      </c>
      <c r="E5906">
        <v>7661</v>
      </c>
      <c r="F5906">
        <v>3064.3999999999996</v>
      </c>
      <c r="G5906" t="s">
        <v>15</v>
      </c>
      <c r="H5906" t="s">
        <v>133</v>
      </c>
      <c r="I5906" t="s">
        <v>134</v>
      </c>
    </row>
    <row r="5907" spans="1:9" x14ac:dyDescent="0.3">
      <c r="A5907">
        <v>1185731</v>
      </c>
      <c r="B5907" s="16">
        <v>44394</v>
      </c>
      <c r="C5907" t="s">
        <v>23</v>
      </c>
      <c r="D5907">
        <v>137</v>
      </c>
      <c r="E5907">
        <v>8768</v>
      </c>
      <c r="F5907">
        <v>4296.32</v>
      </c>
      <c r="G5907" t="s">
        <v>15</v>
      </c>
      <c r="H5907" t="s">
        <v>133</v>
      </c>
      <c r="I5907" t="s">
        <v>134</v>
      </c>
    </row>
    <row r="5908" spans="1:9" x14ac:dyDescent="0.3">
      <c r="A5908">
        <v>1185731</v>
      </c>
      <c r="B5908" s="16">
        <v>44394</v>
      </c>
      <c r="C5908" t="s">
        <v>17</v>
      </c>
      <c r="D5908">
        <v>224</v>
      </c>
      <c r="E5908">
        <v>10976</v>
      </c>
      <c r="F5908">
        <v>4609.92</v>
      </c>
      <c r="G5908" t="s">
        <v>15</v>
      </c>
      <c r="H5908" t="s">
        <v>133</v>
      </c>
      <c r="I5908" t="s">
        <v>134</v>
      </c>
    </row>
    <row r="5909" spans="1:9" x14ac:dyDescent="0.3">
      <c r="A5909">
        <v>1185731</v>
      </c>
      <c r="B5909" s="16">
        <v>44394</v>
      </c>
      <c r="C5909" t="s">
        <v>17</v>
      </c>
      <c r="D5909">
        <v>196</v>
      </c>
      <c r="E5909">
        <v>12544</v>
      </c>
      <c r="F5909">
        <v>6648.3200000000006</v>
      </c>
      <c r="G5909" t="s">
        <v>15</v>
      </c>
      <c r="H5909" t="s">
        <v>133</v>
      </c>
      <c r="I5909" t="s">
        <v>134</v>
      </c>
    </row>
    <row r="5910" spans="1:9" x14ac:dyDescent="0.3">
      <c r="A5910">
        <v>1185732</v>
      </c>
      <c r="B5910" s="16">
        <v>44394</v>
      </c>
      <c r="C5910" t="s">
        <v>21</v>
      </c>
      <c r="D5910">
        <v>375</v>
      </c>
      <c r="E5910">
        <v>112500.00000000001</v>
      </c>
      <c r="F5910">
        <v>45000.000000000007</v>
      </c>
      <c r="G5910" t="s">
        <v>36</v>
      </c>
      <c r="H5910" t="s">
        <v>76</v>
      </c>
      <c r="I5910" t="s">
        <v>77</v>
      </c>
    </row>
    <row r="5911" spans="1:9" x14ac:dyDescent="0.3">
      <c r="A5911">
        <v>1185732</v>
      </c>
      <c r="B5911" s="16">
        <v>44394</v>
      </c>
      <c r="C5911" t="s">
        <v>20</v>
      </c>
      <c r="D5911">
        <v>425</v>
      </c>
      <c r="E5911">
        <v>127500.00000000001</v>
      </c>
      <c r="F5911">
        <v>44625</v>
      </c>
      <c r="G5911" t="s">
        <v>36</v>
      </c>
      <c r="H5911" t="s">
        <v>76</v>
      </c>
      <c r="I5911" t="s">
        <v>77</v>
      </c>
    </row>
    <row r="5912" spans="1:9" x14ac:dyDescent="0.3">
      <c r="A5912">
        <v>1185732</v>
      </c>
      <c r="B5912" s="16">
        <v>44394</v>
      </c>
      <c r="C5912" t="s">
        <v>22</v>
      </c>
      <c r="D5912">
        <v>375</v>
      </c>
      <c r="E5912">
        <v>150000</v>
      </c>
      <c r="F5912">
        <v>52500</v>
      </c>
      <c r="G5912" t="s">
        <v>36</v>
      </c>
      <c r="H5912" t="s">
        <v>76</v>
      </c>
      <c r="I5912" t="s">
        <v>77</v>
      </c>
    </row>
    <row r="5913" spans="1:9" x14ac:dyDescent="0.3">
      <c r="A5913">
        <v>1185732</v>
      </c>
      <c r="B5913" s="16">
        <v>44394</v>
      </c>
      <c r="C5913" t="s">
        <v>19</v>
      </c>
      <c r="D5913">
        <v>500</v>
      </c>
      <c r="E5913">
        <v>175000.00000000003</v>
      </c>
      <c r="F5913">
        <v>61250.000000000007</v>
      </c>
      <c r="G5913" t="s">
        <v>36</v>
      </c>
      <c r="H5913" t="s">
        <v>76</v>
      </c>
      <c r="I5913" t="s">
        <v>77</v>
      </c>
    </row>
    <row r="5914" spans="1:9" x14ac:dyDescent="0.3">
      <c r="A5914">
        <v>1185731</v>
      </c>
      <c r="B5914" s="16">
        <v>44394</v>
      </c>
      <c r="C5914" t="s">
        <v>21</v>
      </c>
      <c r="D5914">
        <v>325</v>
      </c>
      <c r="E5914">
        <v>178750.00000000003</v>
      </c>
      <c r="F5914">
        <v>53625.000000000007</v>
      </c>
      <c r="G5914" t="s">
        <v>15</v>
      </c>
      <c r="H5914" t="s">
        <v>133</v>
      </c>
      <c r="I5914" t="s">
        <v>134</v>
      </c>
    </row>
    <row r="5915" spans="1:9" x14ac:dyDescent="0.3">
      <c r="A5915">
        <v>1185731</v>
      </c>
      <c r="B5915" s="16">
        <v>44394</v>
      </c>
      <c r="C5915" t="s">
        <v>20</v>
      </c>
      <c r="D5915">
        <v>375</v>
      </c>
      <c r="E5915">
        <v>206250.00000000003</v>
      </c>
      <c r="F5915">
        <v>61875.000000000007</v>
      </c>
      <c r="G5915" t="s">
        <v>36</v>
      </c>
      <c r="H5915" t="s">
        <v>37</v>
      </c>
      <c r="I5915" t="s">
        <v>38</v>
      </c>
    </row>
    <row r="5916" spans="1:9" x14ac:dyDescent="0.3">
      <c r="A5916">
        <v>1185732</v>
      </c>
      <c r="B5916" s="16">
        <v>44394</v>
      </c>
      <c r="C5916" t="s">
        <v>23</v>
      </c>
      <c r="D5916">
        <v>375</v>
      </c>
      <c r="E5916">
        <v>206250.00000000003</v>
      </c>
      <c r="F5916">
        <v>103125.00000000001</v>
      </c>
      <c r="G5916" t="s">
        <v>15</v>
      </c>
      <c r="H5916" t="s">
        <v>133</v>
      </c>
      <c r="I5916" t="s">
        <v>134</v>
      </c>
    </row>
    <row r="5917" spans="1:9" x14ac:dyDescent="0.3">
      <c r="A5917">
        <v>1185731</v>
      </c>
      <c r="B5917" s="16">
        <v>44394</v>
      </c>
      <c r="C5917" t="s">
        <v>22</v>
      </c>
      <c r="D5917">
        <v>350</v>
      </c>
      <c r="E5917">
        <v>227500</v>
      </c>
      <c r="F5917">
        <v>68250</v>
      </c>
      <c r="G5917" t="s">
        <v>15</v>
      </c>
      <c r="H5917" t="s">
        <v>133</v>
      </c>
      <c r="I5917" t="s">
        <v>134</v>
      </c>
    </row>
    <row r="5918" spans="1:9" x14ac:dyDescent="0.3">
      <c r="A5918">
        <v>1185732</v>
      </c>
      <c r="B5918" s="16">
        <v>44394</v>
      </c>
      <c r="C5918" t="s">
        <v>23</v>
      </c>
      <c r="D5918">
        <v>550</v>
      </c>
      <c r="E5918">
        <v>247500</v>
      </c>
      <c r="F5918">
        <v>123750</v>
      </c>
      <c r="G5918" t="s">
        <v>36</v>
      </c>
      <c r="H5918" t="s">
        <v>76</v>
      </c>
      <c r="I5918" t="s">
        <v>77</v>
      </c>
    </row>
    <row r="5919" spans="1:9" x14ac:dyDescent="0.3">
      <c r="A5919">
        <v>1185731</v>
      </c>
      <c r="B5919" s="16">
        <v>44394</v>
      </c>
      <c r="C5919" t="s">
        <v>19</v>
      </c>
      <c r="D5919">
        <v>450</v>
      </c>
      <c r="E5919">
        <v>270000.00000000006</v>
      </c>
      <c r="F5919">
        <v>108000.00000000003</v>
      </c>
      <c r="G5919" t="s">
        <v>15</v>
      </c>
      <c r="H5919" t="s">
        <v>133</v>
      </c>
      <c r="I5919" t="s">
        <v>134</v>
      </c>
    </row>
    <row r="5920" spans="1:9" x14ac:dyDescent="0.3">
      <c r="A5920">
        <v>1185732</v>
      </c>
      <c r="B5920" s="16">
        <v>44394</v>
      </c>
      <c r="C5920" t="s">
        <v>17</v>
      </c>
      <c r="D5920">
        <v>750</v>
      </c>
      <c r="E5920">
        <v>300000</v>
      </c>
      <c r="F5920">
        <v>120000</v>
      </c>
      <c r="G5920" t="s">
        <v>36</v>
      </c>
      <c r="H5920" t="s">
        <v>76</v>
      </c>
      <c r="I5920" t="s">
        <v>77</v>
      </c>
    </row>
    <row r="5921" spans="1:9" x14ac:dyDescent="0.3">
      <c r="A5921">
        <v>1185731</v>
      </c>
      <c r="B5921" s="16">
        <v>44394</v>
      </c>
      <c r="C5921" t="s">
        <v>23</v>
      </c>
      <c r="D5921">
        <v>525</v>
      </c>
      <c r="E5921">
        <v>367500</v>
      </c>
      <c r="F5921">
        <v>128624.99999999999</v>
      </c>
      <c r="G5921" t="s">
        <v>15</v>
      </c>
      <c r="H5921" t="s">
        <v>133</v>
      </c>
      <c r="I5921" t="s">
        <v>134</v>
      </c>
    </row>
    <row r="5922" spans="1:9" x14ac:dyDescent="0.3">
      <c r="A5922">
        <v>1185731</v>
      </c>
      <c r="B5922" s="16">
        <v>44394</v>
      </c>
      <c r="C5922" t="s">
        <v>17</v>
      </c>
      <c r="D5922">
        <v>700</v>
      </c>
      <c r="E5922">
        <v>455000</v>
      </c>
      <c r="F5922">
        <v>182000</v>
      </c>
      <c r="G5922" t="s">
        <v>15</v>
      </c>
      <c r="H5922" t="s">
        <v>133</v>
      </c>
      <c r="I5922" t="s">
        <v>134</v>
      </c>
    </row>
    <row r="5923" spans="1:9" x14ac:dyDescent="0.3">
      <c r="A5923">
        <v>1185732</v>
      </c>
      <c r="B5923" s="16">
        <v>44395</v>
      </c>
      <c r="C5923" t="s">
        <v>22</v>
      </c>
      <c r="D5923">
        <v>7</v>
      </c>
      <c r="E5923">
        <v>259</v>
      </c>
      <c r="F5923">
        <v>124.32</v>
      </c>
      <c r="G5923" t="s">
        <v>36</v>
      </c>
      <c r="H5923" t="s">
        <v>57</v>
      </c>
      <c r="I5923" t="s">
        <v>58</v>
      </c>
    </row>
    <row r="5924" spans="1:9" x14ac:dyDescent="0.3">
      <c r="A5924">
        <v>1185732</v>
      </c>
      <c r="B5924" s="16">
        <v>44395</v>
      </c>
      <c r="C5924" t="s">
        <v>17</v>
      </c>
      <c r="D5924">
        <v>135</v>
      </c>
      <c r="E5924">
        <v>6345</v>
      </c>
      <c r="F5924">
        <v>3172.5</v>
      </c>
      <c r="G5924" t="s">
        <v>36</v>
      </c>
      <c r="H5924" t="s">
        <v>37</v>
      </c>
      <c r="I5924" t="s">
        <v>38</v>
      </c>
    </row>
    <row r="5925" spans="1:9" x14ac:dyDescent="0.3">
      <c r="A5925">
        <v>1185732</v>
      </c>
      <c r="B5925" s="16">
        <v>44395</v>
      </c>
      <c r="C5925" t="s">
        <v>22</v>
      </c>
      <c r="D5925">
        <v>25</v>
      </c>
      <c r="E5925">
        <v>10000</v>
      </c>
      <c r="F5925">
        <v>3500</v>
      </c>
      <c r="G5925" t="s">
        <v>36</v>
      </c>
      <c r="H5925" t="s">
        <v>57</v>
      </c>
      <c r="I5925" t="s">
        <v>58</v>
      </c>
    </row>
    <row r="5926" spans="1:9" x14ac:dyDescent="0.3">
      <c r="A5926">
        <v>1185732</v>
      </c>
      <c r="B5926" s="16">
        <v>44395</v>
      </c>
      <c r="C5926" t="s">
        <v>17</v>
      </c>
      <c r="D5926">
        <v>500</v>
      </c>
      <c r="E5926">
        <v>250000</v>
      </c>
      <c r="F5926">
        <v>100000</v>
      </c>
      <c r="G5926" t="s">
        <v>36</v>
      </c>
      <c r="H5926" t="s">
        <v>37</v>
      </c>
      <c r="I5926" t="s">
        <v>38</v>
      </c>
    </row>
    <row r="5927" spans="1:9" x14ac:dyDescent="0.3">
      <c r="A5927">
        <v>1185732</v>
      </c>
      <c r="B5927" s="16">
        <v>44396</v>
      </c>
      <c r="C5927" t="s">
        <v>23</v>
      </c>
      <c r="D5927">
        <v>38</v>
      </c>
      <c r="E5927">
        <v>1672</v>
      </c>
      <c r="F5927">
        <v>1053.3599999999999</v>
      </c>
      <c r="G5927" t="s">
        <v>36</v>
      </c>
      <c r="H5927" t="s">
        <v>57</v>
      </c>
      <c r="I5927" t="s">
        <v>58</v>
      </c>
    </row>
    <row r="5928" spans="1:9" x14ac:dyDescent="0.3">
      <c r="A5928">
        <v>1185732</v>
      </c>
      <c r="B5928" s="16">
        <v>44396</v>
      </c>
      <c r="C5928" t="s">
        <v>19</v>
      </c>
      <c r="D5928">
        <v>84</v>
      </c>
      <c r="E5928">
        <v>3444</v>
      </c>
      <c r="F5928">
        <v>1687.56</v>
      </c>
      <c r="G5928" t="s">
        <v>36</v>
      </c>
      <c r="H5928" t="s">
        <v>37</v>
      </c>
      <c r="I5928" t="s">
        <v>38</v>
      </c>
    </row>
    <row r="5929" spans="1:9" x14ac:dyDescent="0.3">
      <c r="A5929">
        <v>1128299</v>
      </c>
      <c r="B5929" s="16">
        <v>44396</v>
      </c>
      <c r="C5929" t="s">
        <v>21</v>
      </c>
      <c r="D5929">
        <v>85</v>
      </c>
      <c r="E5929">
        <v>3485</v>
      </c>
      <c r="F5929">
        <v>1847.0500000000002</v>
      </c>
      <c r="G5929" t="s">
        <v>27</v>
      </c>
      <c r="H5929" t="s">
        <v>104</v>
      </c>
      <c r="I5929" t="s">
        <v>105</v>
      </c>
    </row>
    <row r="5930" spans="1:9" x14ac:dyDescent="0.3">
      <c r="A5930">
        <v>1128299</v>
      </c>
      <c r="B5930" s="16">
        <v>44396</v>
      </c>
      <c r="C5930" t="s">
        <v>21</v>
      </c>
      <c r="D5930">
        <v>107</v>
      </c>
      <c r="E5930">
        <v>3852</v>
      </c>
      <c r="F5930">
        <v>1771.92</v>
      </c>
      <c r="G5930" t="s">
        <v>27</v>
      </c>
      <c r="H5930" t="s">
        <v>104</v>
      </c>
      <c r="I5930" t="s">
        <v>105</v>
      </c>
    </row>
    <row r="5931" spans="1:9" x14ac:dyDescent="0.3">
      <c r="A5931">
        <v>1128299</v>
      </c>
      <c r="B5931" s="16">
        <v>44396</v>
      </c>
      <c r="C5931" t="s">
        <v>20</v>
      </c>
      <c r="D5931">
        <v>94</v>
      </c>
      <c r="E5931">
        <v>4136</v>
      </c>
      <c r="F5931">
        <v>2233.44</v>
      </c>
      <c r="G5931" t="s">
        <v>27</v>
      </c>
      <c r="H5931" t="s">
        <v>104</v>
      </c>
      <c r="I5931" t="s">
        <v>105</v>
      </c>
    </row>
    <row r="5932" spans="1:9" x14ac:dyDescent="0.3">
      <c r="A5932">
        <v>1185733</v>
      </c>
      <c r="B5932" s="16">
        <v>44396</v>
      </c>
      <c r="C5932" t="s">
        <v>21</v>
      </c>
      <c r="D5932">
        <v>120</v>
      </c>
      <c r="E5932">
        <v>4200</v>
      </c>
      <c r="F5932">
        <v>1806.0000000000002</v>
      </c>
      <c r="G5932" t="s">
        <v>27</v>
      </c>
      <c r="H5932" t="s">
        <v>102</v>
      </c>
      <c r="I5932" t="s">
        <v>103</v>
      </c>
    </row>
    <row r="5933" spans="1:9" x14ac:dyDescent="0.3">
      <c r="A5933">
        <v>1128299</v>
      </c>
      <c r="B5933" s="16">
        <v>44396</v>
      </c>
      <c r="C5933" t="s">
        <v>20</v>
      </c>
      <c r="D5933">
        <v>131</v>
      </c>
      <c r="E5933">
        <v>4323</v>
      </c>
      <c r="F5933">
        <v>1858.89</v>
      </c>
      <c r="G5933" t="s">
        <v>27</v>
      </c>
      <c r="H5933" t="s">
        <v>104</v>
      </c>
      <c r="I5933" t="s">
        <v>105</v>
      </c>
    </row>
    <row r="5934" spans="1:9" x14ac:dyDescent="0.3">
      <c r="A5934">
        <v>1185733</v>
      </c>
      <c r="B5934" s="16">
        <v>44396</v>
      </c>
      <c r="C5934" t="s">
        <v>20</v>
      </c>
      <c r="D5934">
        <v>140</v>
      </c>
      <c r="E5934">
        <v>4480</v>
      </c>
      <c r="F5934">
        <v>1971.2</v>
      </c>
      <c r="G5934" t="s">
        <v>27</v>
      </c>
      <c r="H5934" t="s">
        <v>102</v>
      </c>
      <c r="I5934" t="s">
        <v>103</v>
      </c>
    </row>
    <row r="5935" spans="1:9" x14ac:dyDescent="0.3">
      <c r="A5935">
        <v>1128299</v>
      </c>
      <c r="B5935" s="16">
        <v>44396</v>
      </c>
      <c r="C5935" t="s">
        <v>19</v>
      </c>
      <c r="D5935">
        <v>135</v>
      </c>
      <c r="E5935">
        <v>4725</v>
      </c>
      <c r="F5935">
        <v>1795.5</v>
      </c>
      <c r="G5935" t="s">
        <v>27</v>
      </c>
      <c r="H5935" t="s">
        <v>104</v>
      </c>
      <c r="I5935" t="s">
        <v>105</v>
      </c>
    </row>
    <row r="5936" spans="1:9" x14ac:dyDescent="0.3">
      <c r="A5936">
        <v>1185733</v>
      </c>
      <c r="B5936" s="16">
        <v>44396</v>
      </c>
      <c r="C5936" t="s">
        <v>21</v>
      </c>
      <c r="D5936">
        <v>116</v>
      </c>
      <c r="E5936">
        <v>4756</v>
      </c>
      <c r="F5936">
        <v>2568.2400000000002</v>
      </c>
      <c r="G5936" t="s">
        <v>27</v>
      </c>
      <c r="H5936" t="s">
        <v>102</v>
      </c>
      <c r="I5936" t="s">
        <v>103</v>
      </c>
    </row>
    <row r="5937" spans="1:9" x14ac:dyDescent="0.3">
      <c r="A5937">
        <v>1128299</v>
      </c>
      <c r="B5937" s="16">
        <v>44396</v>
      </c>
      <c r="C5937" t="s">
        <v>22</v>
      </c>
      <c r="D5937">
        <v>116</v>
      </c>
      <c r="E5937">
        <v>4988</v>
      </c>
      <c r="F5937">
        <v>2045.08</v>
      </c>
      <c r="G5937" t="s">
        <v>27</v>
      </c>
      <c r="H5937" t="s">
        <v>104</v>
      </c>
      <c r="I5937" t="s">
        <v>105</v>
      </c>
    </row>
    <row r="5938" spans="1:9" x14ac:dyDescent="0.3">
      <c r="A5938">
        <v>1128299</v>
      </c>
      <c r="B5938" s="16">
        <v>44396</v>
      </c>
      <c r="C5938" t="s">
        <v>19</v>
      </c>
      <c r="D5938">
        <v>117</v>
      </c>
      <c r="E5938">
        <v>5265</v>
      </c>
      <c r="F5938">
        <v>2632.5</v>
      </c>
      <c r="G5938" t="s">
        <v>27</v>
      </c>
      <c r="H5938" t="s">
        <v>104</v>
      </c>
      <c r="I5938" t="s">
        <v>105</v>
      </c>
    </row>
    <row r="5939" spans="1:9" x14ac:dyDescent="0.3">
      <c r="A5939">
        <v>1185733</v>
      </c>
      <c r="B5939" s="16">
        <v>44396</v>
      </c>
      <c r="C5939" t="s">
        <v>20</v>
      </c>
      <c r="D5939">
        <v>126</v>
      </c>
      <c r="E5939">
        <v>5418</v>
      </c>
      <c r="F5939">
        <v>2763.18</v>
      </c>
      <c r="G5939" t="s">
        <v>27</v>
      </c>
      <c r="H5939" t="s">
        <v>102</v>
      </c>
      <c r="I5939" t="s">
        <v>103</v>
      </c>
    </row>
    <row r="5940" spans="1:9" x14ac:dyDescent="0.3">
      <c r="A5940">
        <v>1128299</v>
      </c>
      <c r="B5940" s="16">
        <v>44396</v>
      </c>
      <c r="C5940" t="s">
        <v>22</v>
      </c>
      <c r="D5940">
        <v>98</v>
      </c>
      <c r="E5940">
        <v>5782</v>
      </c>
      <c r="F5940">
        <v>2659.72</v>
      </c>
      <c r="G5940" t="s">
        <v>27</v>
      </c>
      <c r="H5940" t="s">
        <v>104</v>
      </c>
      <c r="I5940" t="s">
        <v>105</v>
      </c>
    </row>
    <row r="5941" spans="1:9" x14ac:dyDescent="0.3">
      <c r="A5941">
        <v>1185733</v>
      </c>
      <c r="B5941" s="16">
        <v>44396</v>
      </c>
      <c r="C5941" t="s">
        <v>19</v>
      </c>
      <c r="D5941">
        <v>163</v>
      </c>
      <c r="E5941">
        <v>5868</v>
      </c>
      <c r="F5941">
        <v>2171.16</v>
      </c>
      <c r="G5941" t="s">
        <v>27</v>
      </c>
      <c r="H5941" t="s">
        <v>102</v>
      </c>
      <c r="I5941" t="s">
        <v>103</v>
      </c>
    </row>
    <row r="5942" spans="1:9" x14ac:dyDescent="0.3">
      <c r="A5942">
        <v>1185733</v>
      </c>
      <c r="B5942" s="16">
        <v>44396</v>
      </c>
      <c r="C5942" t="s">
        <v>22</v>
      </c>
      <c r="D5942">
        <v>149</v>
      </c>
      <c r="E5942">
        <v>5960</v>
      </c>
      <c r="F5942">
        <v>2384</v>
      </c>
      <c r="G5942" t="s">
        <v>27</v>
      </c>
      <c r="H5942" t="s">
        <v>102</v>
      </c>
      <c r="I5942" t="s">
        <v>103</v>
      </c>
    </row>
    <row r="5943" spans="1:9" x14ac:dyDescent="0.3">
      <c r="A5943">
        <v>1185733</v>
      </c>
      <c r="B5943" s="16">
        <v>44396</v>
      </c>
      <c r="C5943" t="s">
        <v>22</v>
      </c>
      <c r="D5943">
        <v>119</v>
      </c>
      <c r="E5943">
        <v>6545</v>
      </c>
      <c r="F5943">
        <v>3207.0499999999997</v>
      </c>
      <c r="G5943" t="s">
        <v>27</v>
      </c>
      <c r="H5943" t="s">
        <v>102</v>
      </c>
      <c r="I5943" t="s">
        <v>103</v>
      </c>
    </row>
    <row r="5944" spans="1:9" x14ac:dyDescent="0.3">
      <c r="A5944">
        <v>1185733</v>
      </c>
      <c r="B5944" s="16">
        <v>44396</v>
      </c>
      <c r="C5944" t="s">
        <v>19</v>
      </c>
      <c r="D5944">
        <v>147</v>
      </c>
      <c r="E5944">
        <v>6909</v>
      </c>
      <c r="F5944">
        <v>3109.0499999999997</v>
      </c>
      <c r="G5944" t="s">
        <v>27</v>
      </c>
      <c r="H5944" t="s">
        <v>102</v>
      </c>
      <c r="I5944" t="s">
        <v>103</v>
      </c>
    </row>
    <row r="5945" spans="1:9" x14ac:dyDescent="0.3">
      <c r="A5945">
        <v>1128299</v>
      </c>
      <c r="B5945" s="16">
        <v>44396</v>
      </c>
      <c r="C5945" t="s">
        <v>23</v>
      </c>
      <c r="D5945">
        <v>163</v>
      </c>
      <c r="E5945">
        <v>7335</v>
      </c>
      <c r="F5945">
        <v>3447.4500000000003</v>
      </c>
      <c r="G5945" t="s">
        <v>27</v>
      </c>
      <c r="H5945" t="s">
        <v>104</v>
      </c>
      <c r="I5945" t="s">
        <v>105</v>
      </c>
    </row>
    <row r="5946" spans="1:9" x14ac:dyDescent="0.3">
      <c r="A5946">
        <v>1128299</v>
      </c>
      <c r="B5946" s="16">
        <v>44396</v>
      </c>
      <c r="C5946" t="s">
        <v>23</v>
      </c>
      <c r="D5946">
        <v>142</v>
      </c>
      <c r="E5946">
        <v>8662</v>
      </c>
      <c r="F5946">
        <v>4677.4800000000005</v>
      </c>
      <c r="G5946" t="s">
        <v>27</v>
      </c>
      <c r="H5946" t="s">
        <v>104</v>
      </c>
      <c r="I5946" t="s">
        <v>105</v>
      </c>
    </row>
    <row r="5947" spans="1:9" x14ac:dyDescent="0.3">
      <c r="A5947">
        <v>1128299</v>
      </c>
      <c r="B5947" s="16">
        <v>44396</v>
      </c>
      <c r="C5947" t="s">
        <v>17</v>
      </c>
      <c r="D5947">
        <v>182</v>
      </c>
      <c r="E5947">
        <v>9100</v>
      </c>
      <c r="F5947">
        <v>4732</v>
      </c>
      <c r="G5947" t="s">
        <v>27</v>
      </c>
      <c r="H5947" t="s">
        <v>104</v>
      </c>
      <c r="I5947" t="s">
        <v>105</v>
      </c>
    </row>
    <row r="5948" spans="1:9" x14ac:dyDescent="0.3">
      <c r="A5948">
        <v>1185733</v>
      </c>
      <c r="B5948" s="16">
        <v>44396</v>
      </c>
      <c r="C5948" t="s">
        <v>23</v>
      </c>
      <c r="D5948">
        <v>150</v>
      </c>
      <c r="E5948">
        <v>9450</v>
      </c>
      <c r="F5948">
        <v>5103</v>
      </c>
      <c r="G5948" t="s">
        <v>27</v>
      </c>
      <c r="H5948" t="s">
        <v>102</v>
      </c>
      <c r="I5948" t="s">
        <v>103</v>
      </c>
    </row>
    <row r="5949" spans="1:9" x14ac:dyDescent="0.3">
      <c r="A5949">
        <v>1185733</v>
      </c>
      <c r="B5949" s="16">
        <v>44396</v>
      </c>
      <c r="C5949" t="s">
        <v>23</v>
      </c>
      <c r="D5949">
        <v>198</v>
      </c>
      <c r="E5949">
        <v>9900</v>
      </c>
      <c r="F5949">
        <v>4554</v>
      </c>
      <c r="G5949" t="s">
        <v>27</v>
      </c>
      <c r="H5949" t="s">
        <v>102</v>
      </c>
      <c r="I5949" t="s">
        <v>103</v>
      </c>
    </row>
    <row r="5950" spans="1:9" x14ac:dyDescent="0.3">
      <c r="A5950">
        <v>1128299</v>
      </c>
      <c r="B5950" s="16">
        <v>44396</v>
      </c>
      <c r="C5950" t="s">
        <v>17</v>
      </c>
      <c r="D5950">
        <v>238</v>
      </c>
      <c r="E5950">
        <v>10234</v>
      </c>
      <c r="F5950">
        <v>4298.2800000000007</v>
      </c>
      <c r="G5950" t="s">
        <v>27</v>
      </c>
      <c r="H5950" t="s">
        <v>104</v>
      </c>
      <c r="I5950" t="s">
        <v>105</v>
      </c>
    </row>
    <row r="5951" spans="1:9" x14ac:dyDescent="0.3">
      <c r="A5951">
        <v>1185733</v>
      </c>
      <c r="B5951" s="16">
        <v>44396</v>
      </c>
      <c r="C5951" t="s">
        <v>17</v>
      </c>
      <c r="D5951">
        <v>271</v>
      </c>
      <c r="E5951">
        <v>10569</v>
      </c>
      <c r="F5951">
        <v>4438.9800000000005</v>
      </c>
      <c r="G5951" t="s">
        <v>27</v>
      </c>
      <c r="H5951" t="s">
        <v>102</v>
      </c>
      <c r="I5951" t="s">
        <v>103</v>
      </c>
    </row>
    <row r="5952" spans="1:9" x14ac:dyDescent="0.3">
      <c r="A5952">
        <v>1185733</v>
      </c>
      <c r="B5952" s="16">
        <v>44396</v>
      </c>
      <c r="C5952" t="s">
        <v>17</v>
      </c>
      <c r="D5952">
        <v>233</v>
      </c>
      <c r="E5952">
        <v>11650</v>
      </c>
      <c r="F5952">
        <v>5825</v>
      </c>
      <c r="G5952" t="s">
        <v>27</v>
      </c>
      <c r="H5952" t="s">
        <v>102</v>
      </c>
      <c r="I5952" t="s">
        <v>103</v>
      </c>
    </row>
    <row r="5953" spans="1:9" x14ac:dyDescent="0.3">
      <c r="A5953">
        <v>1185732</v>
      </c>
      <c r="B5953" s="16">
        <v>44396</v>
      </c>
      <c r="C5953" t="s">
        <v>23</v>
      </c>
      <c r="D5953">
        <v>150</v>
      </c>
      <c r="E5953">
        <v>67499.999999999985</v>
      </c>
      <c r="F5953">
        <v>33749.999999999993</v>
      </c>
      <c r="G5953" t="s">
        <v>36</v>
      </c>
      <c r="H5953" t="s">
        <v>57</v>
      </c>
      <c r="I5953" t="s">
        <v>58</v>
      </c>
    </row>
    <row r="5954" spans="1:9" x14ac:dyDescent="0.3">
      <c r="A5954">
        <v>1185732</v>
      </c>
      <c r="B5954" s="16">
        <v>44396</v>
      </c>
      <c r="C5954" t="s">
        <v>19</v>
      </c>
      <c r="D5954">
        <v>300</v>
      </c>
      <c r="E5954">
        <v>135000.00000000003</v>
      </c>
      <c r="F5954">
        <v>47250.000000000007</v>
      </c>
      <c r="G5954" t="s">
        <v>36</v>
      </c>
      <c r="H5954" t="s">
        <v>37</v>
      </c>
      <c r="I5954" t="s">
        <v>38</v>
      </c>
    </row>
    <row r="5955" spans="1:9" x14ac:dyDescent="0.3">
      <c r="A5955">
        <v>1128299</v>
      </c>
      <c r="B5955" s="16">
        <v>44396</v>
      </c>
      <c r="C5955" t="s">
        <v>21</v>
      </c>
      <c r="D5955">
        <v>325</v>
      </c>
      <c r="E5955">
        <v>146250</v>
      </c>
      <c r="F5955">
        <v>58500</v>
      </c>
      <c r="G5955" t="s">
        <v>27</v>
      </c>
      <c r="H5955" t="s">
        <v>104</v>
      </c>
      <c r="I5955" t="s">
        <v>105</v>
      </c>
    </row>
    <row r="5956" spans="1:9" x14ac:dyDescent="0.3">
      <c r="A5956">
        <v>1128299</v>
      </c>
      <c r="B5956" s="16">
        <v>44396</v>
      </c>
      <c r="C5956" t="s">
        <v>20</v>
      </c>
      <c r="D5956">
        <v>375</v>
      </c>
      <c r="E5956">
        <v>168750</v>
      </c>
      <c r="F5956">
        <v>67500</v>
      </c>
      <c r="G5956" t="s">
        <v>27</v>
      </c>
      <c r="H5956" t="s">
        <v>104</v>
      </c>
      <c r="I5956" t="s">
        <v>105</v>
      </c>
    </row>
    <row r="5957" spans="1:9" x14ac:dyDescent="0.3">
      <c r="A5957">
        <v>1185733</v>
      </c>
      <c r="B5957" s="16">
        <v>44396</v>
      </c>
      <c r="C5957" t="s">
        <v>21</v>
      </c>
      <c r="D5957">
        <v>400</v>
      </c>
      <c r="E5957">
        <v>180000</v>
      </c>
      <c r="F5957">
        <v>72000</v>
      </c>
      <c r="G5957" t="s">
        <v>27</v>
      </c>
      <c r="H5957" t="s">
        <v>102</v>
      </c>
      <c r="I5957" t="s">
        <v>103</v>
      </c>
    </row>
    <row r="5958" spans="1:9" x14ac:dyDescent="0.3">
      <c r="A5958">
        <v>1185733</v>
      </c>
      <c r="B5958" s="16">
        <v>44396</v>
      </c>
      <c r="C5958" t="s">
        <v>20</v>
      </c>
      <c r="D5958">
        <v>450</v>
      </c>
      <c r="E5958">
        <v>202500</v>
      </c>
      <c r="F5958">
        <v>81000</v>
      </c>
      <c r="G5958" t="s">
        <v>27</v>
      </c>
      <c r="H5958" t="s">
        <v>102</v>
      </c>
      <c r="I5958" t="s">
        <v>103</v>
      </c>
    </row>
    <row r="5959" spans="1:9" x14ac:dyDescent="0.3">
      <c r="A5959">
        <v>1128299</v>
      </c>
      <c r="B5959" s="16">
        <v>44396</v>
      </c>
      <c r="C5959" t="s">
        <v>22</v>
      </c>
      <c r="D5959">
        <v>350</v>
      </c>
      <c r="E5959">
        <v>210000</v>
      </c>
      <c r="F5959">
        <v>73500</v>
      </c>
      <c r="G5959" t="s">
        <v>27</v>
      </c>
      <c r="H5959" t="s">
        <v>104</v>
      </c>
      <c r="I5959" t="s">
        <v>105</v>
      </c>
    </row>
    <row r="5960" spans="1:9" x14ac:dyDescent="0.3">
      <c r="A5960">
        <v>1128299</v>
      </c>
      <c r="B5960" s="16">
        <v>44396</v>
      </c>
      <c r="C5960" t="s">
        <v>19</v>
      </c>
      <c r="D5960">
        <v>450</v>
      </c>
      <c r="E5960">
        <v>225000</v>
      </c>
      <c r="F5960">
        <v>78750</v>
      </c>
      <c r="G5960" t="s">
        <v>27</v>
      </c>
      <c r="H5960" t="s">
        <v>104</v>
      </c>
      <c r="I5960" t="s">
        <v>105</v>
      </c>
    </row>
    <row r="5961" spans="1:9" x14ac:dyDescent="0.3">
      <c r="A5961">
        <v>1185733</v>
      </c>
      <c r="B5961" s="16">
        <v>44396</v>
      </c>
      <c r="C5961" t="s">
        <v>22</v>
      </c>
      <c r="D5961">
        <v>425</v>
      </c>
      <c r="E5961">
        <v>255000</v>
      </c>
      <c r="F5961">
        <v>89250</v>
      </c>
      <c r="G5961" t="s">
        <v>27</v>
      </c>
      <c r="H5961" t="s">
        <v>102</v>
      </c>
      <c r="I5961" t="s">
        <v>103</v>
      </c>
    </row>
    <row r="5962" spans="1:9" x14ac:dyDescent="0.3">
      <c r="A5962">
        <v>1185733</v>
      </c>
      <c r="B5962" s="16">
        <v>44396</v>
      </c>
      <c r="C5962" t="s">
        <v>19</v>
      </c>
      <c r="D5962">
        <v>525</v>
      </c>
      <c r="E5962">
        <v>262500</v>
      </c>
      <c r="F5962">
        <v>91875</v>
      </c>
      <c r="G5962" t="s">
        <v>27</v>
      </c>
      <c r="H5962" t="s">
        <v>102</v>
      </c>
      <c r="I5962" t="s">
        <v>103</v>
      </c>
    </row>
    <row r="5963" spans="1:9" x14ac:dyDescent="0.3">
      <c r="A5963">
        <v>1128299</v>
      </c>
      <c r="B5963" s="16">
        <v>44396</v>
      </c>
      <c r="C5963" t="s">
        <v>23</v>
      </c>
      <c r="D5963">
        <v>525</v>
      </c>
      <c r="E5963">
        <v>341250</v>
      </c>
      <c r="F5963">
        <v>136500</v>
      </c>
      <c r="G5963" t="s">
        <v>27</v>
      </c>
      <c r="H5963" t="s">
        <v>104</v>
      </c>
      <c r="I5963" t="s">
        <v>105</v>
      </c>
    </row>
    <row r="5964" spans="1:9" x14ac:dyDescent="0.3">
      <c r="A5964">
        <v>1128299</v>
      </c>
      <c r="B5964" s="16">
        <v>44396</v>
      </c>
      <c r="C5964" t="s">
        <v>17</v>
      </c>
      <c r="D5964">
        <v>700</v>
      </c>
      <c r="E5964">
        <v>384999.99999999994</v>
      </c>
      <c r="F5964">
        <v>153999.99999999997</v>
      </c>
      <c r="G5964" t="s">
        <v>27</v>
      </c>
      <c r="H5964" t="s">
        <v>104</v>
      </c>
      <c r="I5964" t="s">
        <v>105</v>
      </c>
    </row>
    <row r="5965" spans="1:9" x14ac:dyDescent="0.3">
      <c r="A5965">
        <v>1185733</v>
      </c>
      <c r="B5965" s="16">
        <v>44396</v>
      </c>
      <c r="C5965" t="s">
        <v>23</v>
      </c>
      <c r="D5965">
        <v>600</v>
      </c>
      <c r="E5965">
        <v>390000</v>
      </c>
      <c r="F5965">
        <v>156000</v>
      </c>
      <c r="G5965" t="s">
        <v>27</v>
      </c>
      <c r="H5965" t="s">
        <v>102</v>
      </c>
      <c r="I5965" t="s">
        <v>103</v>
      </c>
    </row>
    <row r="5966" spans="1:9" x14ac:dyDescent="0.3">
      <c r="A5966">
        <v>1185733</v>
      </c>
      <c r="B5966" s="16">
        <v>44396</v>
      </c>
      <c r="C5966" t="s">
        <v>17</v>
      </c>
      <c r="D5966">
        <v>775</v>
      </c>
      <c r="E5966">
        <v>426249.99999999994</v>
      </c>
      <c r="F5966">
        <v>170500</v>
      </c>
      <c r="G5966" t="s">
        <v>27</v>
      </c>
      <c r="H5966" t="s">
        <v>102</v>
      </c>
      <c r="I5966" t="s">
        <v>103</v>
      </c>
    </row>
    <row r="5967" spans="1:9" x14ac:dyDescent="0.3">
      <c r="A5967">
        <v>1197831</v>
      </c>
      <c r="B5967" s="16">
        <v>44397</v>
      </c>
      <c r="C5967" t="s">
        <v>21</v>
      </c>
      <c r="D5967">
        <v>45</v>
      </c>
      <c r="E5967">
        <v>1620</v>
      </c>
      <c r="F5967">
        <v>761.4</v>
      </c>
      <c r="G5967" t="s">
        <v>15</v>
      </c>
      <c r="H5967" t="s">
        <v>119</v>
      </c>
      <c r="I5967" t="s">
        <v>120</v>
      </c>
    </row>
    <row r="5968" spans="1:9" x14ac:dyDescent="0.3">
      <c r="A5968">
        <v>1185732</v>
      </c>
      <c r="B5968" s="16">
        <v>44397</v>
      </c>
      <c r="C5968" t="s">
        <v>20</v>
      </c>
      <c r="D5968">
        <v>60</v>
      </c>
      <c r="E5968">
        <v>2160</v>
      </c>
      <c r="F5968">
        <v>1015.1999999999999</v>
      </c>
      <c r="G5968" t="s">
        <v>36</v>
      </c>
      <c r="H5968" t="s">
        <v>37</v>
      </c>
      <c r="I5968" t="s">
        <v>38</v>
      </c>
    </row>
    <row r="5969" spans="1:9" x14ac:dyDescent="0.3">
      <c r="A5969">
        <v>1197831</v>
      </c>
      <c r="B5969" s="16">
        <v>44397</v>
      </c>
      <c r="C5969" t="s">
        <v>20</v>
      </c>
      <c r="D5969">
        <v>60</v>
      </c>
      <c r="E5969">
        <v>2220</v>
      </c>
      <c r="F5969">
        <v>1087.8</v>
      </c>
      <c r="G5969" t="s">
        <v>15</v>
      </c>
      <c r="H5969" t="s">
        <v>119</v>
      </c>
      <c r="I5969" t="s">
        <v>120</v>
      </c>
    </row>
    <row r="5970" spans="1:9" x14ac:dyDescent="0.3">
      <c r="A5970">
        <v>1197831</v>
      </c>
      <c r="B5970" s="16">
        <v>44397</v>
      </c>
      <c r="C5970" t="s">
        <v>22</v>
      </c>
      <c r="D5970">
        <v>51</v>
      </c>
      <c r="E5970">
        <v>2346</v>
      </c>
      <c r="F5970">
        <v>1055.6999999999998</v>
      </c>
      <c r="G5970" t="s">
        <v>15</v>
      </c>
      <c r="H5970" t="s">
        <v>119</v>
      </c>
      <c r="I5970" t="s">
        <v>120</v>
      </c>
    </row>
    <row r="5971" spans="1:9" x14ac:dyDescent="0.3">
      <c r="A5971">
        <v>1197831</v>
      </c>
      <c r="B5971" s="16">
        <v>44397</v>
      </c>
      <c r="C5971" t="s">
        <v>19</v>
      </c>
      <c r="D5971">
        <v>72</v>
      </c>
      <c r="E5971">
        <v>3024</v>
      </c>
      <c r="F5971">
        <v>1451.52</v>
      </c>
      <c r="G5971" t="s">
        <v>15</v>
      </c>
      <c r="H5971" t="s">
        <v>119</v>
      </c>
      <c r="I5971" t="s">
        <v>120</v>
      </c>
    </row>
    <row r="5972" spans="1:9" x14ac:dyDescent="0.3">
      <c r="A5972">
        <v>1185732</v>
      </c>
      <c r="B5972" s="16">
        <v>44397</v>
      </c>
      <c r="C5972" t="s">
        <v>17</v>
      </c>
      <c r="D5972">
        <v>84</v>
      </c>
      <c r="E5972">
        <v>3108</v>
      </c>
      <c r="F5972">
        <v>1678.3200000000002</v>
      </c>
      <c r="G5972" t="s">
        <v>36</v>
      </c>
      <c r="H5972" t="s">
        <v>57</v>
      </c>
      <c r="I5972" t="s">
        <v>58</v>
      </c>
    </row>
    <row r="5973" spans="1:9" x14ac:dyDescent="0.3">
      <c r="A5973">
        <v>1185731</v>
      </c>
      <c r="B5973" s="16">
        <v>44397</v>
      </c>
      <c r="C5973" t="s">
        <v>21</v>
      </c>
      <c r="D5973">
        <v>75</v>
      </c>
      <c r="E5973">
        <v>3825</v>
      </c>
      <c r="F5973">
        <v>1453.5</v>
      </c>
      <c r="G5973" t="s">
        <v>31</v>
      </c>
      <c r="H5973" t="s">
        <v>64</v>
      </c>
      <c r="I5973" t="s">
        <v>65</v>
      </c>
    </row>
    <row r="5974" spans="1:9" x14ac:dyDescent="0.3">
      <c r="A5974">
        <v>1185731</v>
      </c>
      <c r="B5974" s="16">
        <v>44397</v>
      </c>
      <c r="C5974" t="s">
        <v>20</v>
      </c>
      <c r="D5974">
        <v>102</v>
      </c>
      <c r="E5974">
        <v>5406</v>
      </c>
      <c r="F5974">
        <v>1946.1599999999999</v>
      </c>
      <c r="G5974" t="s">
        <v>31</v>
      </c>
      <c r="H5974" t="s">
        <v>64</v>
      </c>
      <c r="I5974" t="s">
        <v>65</v>
      </c>
    </row>
    <row r="5975" spans="1:9" x14ac:dyDescent="0.3">
      <c r="A5975">
        <v>1197831</v>
      </c>
      <c r="B5975" s="16">
        <v>44397</v>
      </c>
      <c r="C5975" t="s">
        <v>23</v>
      </c>
      <c r="D5975">
        <v>102</v>
      </c>
      <c r="E5975">
        <v>5508</v>
      </c>
      <c r="F5975">
        <v>2313.36</v>
      </c>
      <c r="G5975" t="s">
        <v>15</v>
      </c>
      <c r="H5975" t="s">
        <v>119</v>
      </c>
      <c r="I5975" t="s">
        <v>120</v>
      </c>
    </row>
    <row r="5976" spans="1:9" x14ac:dyDescent="0.3">
      <c r="A5976">
        <v>1185731</v>
      </c>
      <c r="B5976" s="16">
        <v>44397</v>
      </c>
      <c r="C5976" t="s">
        <v>22</v>
      </c>
      <c r="D5976">
        <v>91</v>
      </c>
      <c r="E5976">
        <v>5551</v>
      </c>
      <c r="F5976">
        <v>2164.89</v>
      </c>
      <c r="G5976" t="s">
        <v>31</v>
      </c>
      <c r="H5976" t="s">
        <v>64</v>
      </c>
      <c r="I5976" t="s">
        <v>65</v>
      </c>
    </row>
    <row r="5977" spans="1:9" x14ac:dyDescent="0.3">
      <c r="A5977">
        <v>1185732</v>
      </c>
      <c r="B5977" s="16">
        <v>44397</v>
      </c>
      <c r="C5977" t="s">
        <v>17</v>
      </c>
      <c r="D5977">
        <v>131</v>
      </c>
      <c r="E5977">
        <v>6419</v>
      </c>
      <c r="F5977">
        <v>3337.88</v>
      </c>
      <c r="G5977" t="s">
        <v>15</v>
      </c>
      <c r="H5977" t="s">
        <v>119</v>
      </c>
      <c r="I5977" t="s">
        <v>120</v>
      </c>
    </row>
    <row r="5978" spans="1:9" x14ac:dyDescent="0.3">
      <c r="A5978">
        <v>1185731</v>
      </c>
      <c r="B5978" s="16">
        <v>44397</v>
      </c>
      <c r="C5978" t="s">
        <v>19</v>
      </c>
      <c r="D5978">
        <v>111</v>
      </c>
      <c r="E5978">
        <v>6549</v>
      </c>
      <c r="F5978">
        <v>3078.03</v>
      </c>
      <c r="G5978" t="s">
        <v>31</v>
      </c>
      <c r="H5978" t="s">
        <v>64</v>
      </c>
      <c r="I5978" t="s">
        <v>65</v>
      </c>
    </row>
    <row r="5979" spans="1:9" x14ac:dyDescent="0.3">
      <c r="A5979">
        <v>1185731</v>
      </c>
      <c r="B5979" s="16">
        <v>44397</v>
      </c>
      <c r="C5979" t="s">
        <v>23</v>
      </c>
      <c r="D5979">
        <v>130</v>
      </c>
      <c r="E5979">
        <v>8710</v>
      </c>
      <c r="F5979">
        <v>3919.4999999999995</v>
      </c>
      <c r="G5979" t="s">
        <v>31</v>
      </c>
      <c r="H5979" t="s">
        <v>64</v>
      </c>
      <c r="I5979" t="s">
        <v>65</v>
      </c>
    </row>
    <row r="5980" spans="1:9" x14ac:dyDescent="0.3">
      <c r="A5980">
        <v>1185731</v>
      </c>
      <c r="B5980" s="16">
        <v>44397</v>
      </c>
      <c r="C5980" t="s">
        <v>17</v>
      </c>
      <c r="D5980">
        <v>182</v>
      </c>
      <c r="E5980">
        <v>11466</v>
      </c>
      <c r="F5980">
        <v>5274.3600000000006</v>
      </c>
      <c r="G5980" t="s">
        <v>31</v>
      </c>
      <c r="H5980" t="s">
        <v>64</v>
      </c>
      <c r="I5980" t="s">
        <v>65</v>
      </c>
    </row>
    <row r="5981" spans="1:9" x14ac:dyDescent="0.3">
      <c r="A5981">
        <v>1197831</v>
      </c>
      <c r="B5981" s="16">
        <v>44397</v>
      </c>
      <c r="C5981" t="s">
        <v>21</v>
      </c>
      <c r="D5981">
        <v>150</v>
      </c>
      <c r="E5981">
        <v>60000</v>
      </c>
      <c r="F5981">
        <v>21000</v>
      </c>
      <c r="G5981" t="s">
        <v>15</v>
      </c>
      <c r="H5981" t="s">
        <v>119</v>
      </c>
      <c r="I5981" t="s">
        <v>120</v>
      </c>
    </row>
    <row r="5982" spans="1:9" x14ac:dyDescent="0.3">
      <c r="A5982">
        <v>1185732</v>
      </c>
      <c r="B5982" s="16">
        <v>44397</v>
      </c>
      <c r="C5982" t="s">
        <v>20</v>
      </c>
      <c r="D5982">
        <v>200</v>
      </c>
      <c r="E5982">
        <v>80000</v>
      </c>
      <c r="F5982">
        <v>28000</v>
      </c>
      <c r="G5982" t="s">
        <v>36</v>
      </c>
      <c r="H5982" t="s">
        <v>37</v>
      </c>
      <c r="I5982" t="s">
        <v>38</v>
      </c>
    </row>
    <row r="5983" spans="1:9" x14ac:dyDescent="0.3">
      <c r="A5983">
        <v>1197831</v>
      </c>
      <c r="B5983" s="16">
        <v>44397</v>
      </c>
      <c r="C5983" t="s">
        <v>20</v>
      </c>
      <c r="D5983">
        <v>200</v>
      </c>
      <c r="E5983">
        <v>80000</v>
      </c>
      <c r="F5983">
        <v>28000</v>
      </c>
      <c r="G5983" t="s">
        <v>15</v>
      </c>
      <c r="H5983" t="s">
        <v>119</v>
      </c>
      <c r="I5983" t="s">
        <v>120</v>
      </c>
    </row>
    <row r="5984" spans="1:9" x14ac:dyDescent="0.3">
      <c r="A5984">
        <v>1197831</v>
      </c>
      <c r="B5984" s="16">
        <v>44397</v>
      </c>
      <c r="C5984" t="s">
        <v>22</v>
      </c>
      <c r="D5984">
        <v>175</v>
      </c>
      <c r="E5984">
        <v>87499.999999999985</v>
      </c>
      <c r="F5984">
        <v>26249.999999999996</v>
      </c>
      <c r="G5984" t="s">
        <v>15</v>
      </c>
      <c r="H5984" t="s">
        <v>119</v>
      </c>
      <c r="I5984" t="s">
        <v>120</v>
      </c>
    </row>
    <row r="5985" spans="1:9" x14ac:dyDescent="0.3">
      <c r="A5985">
        <v>1185732</v>
      </c>
      <c r="B5985" s="16">
        <v>44397</v>
      </c>
      <c r="C5985" t="s">
        <v>17</v>
      </c>
      <c r="D5985">
        <v>300</v>
      </c>
      <c r="E5985">
        <v>120000</v>
      </c>
      <c r="F5985">
        <v>48000</v>
      </c>
      <c r="G5985" t="s">
        <v>36</v>
      </c>
      <c r="H5985" t="s">
        <v>57</v>
      </c>
      <c r="I5985" t="s">
        <v>58</v>
      </c>
    </row>
    <row r="5986" spans="1:9" x14ac:dyDescent="0.3">
      <c r="A5986">
        <v>1197831</v>
      </c>
      <c r="B5986" s="16">
        <v>44397</v>
      </c>
      <c r="C5986" t="s">
        <v>19</v>
      </c>
      <c r="D5986">
        <v>275</v>
      </c>
      <c r="E5986">
        <v>123750</v>
      </c>
      <c r="F5986">
        <v>43312.5</v>
      </c>
      <c r="G5986" t="s">
        <v>15</v>
      </c>
      <c r="H5986" t="s">
        <v>119</v>
      </c>
      <c r="I5986" t="s">
        <v>120</v>
      </c>
    </row>
    <row r="5987" spans="1:9" x14ac:dyDescent="0.3">
      <c r="A5987">
        <v>1185731</v>
      </c>
      <c r="B5987" s="16">
        <v>44397</v>
      </c>
      <c r="C5987" t="s">
        <v>21</v>
      </c>
      <c r="D5987">
        <v>300</v>
      </c>
      <c r="E5987">
        <v>165000.00000000003</v>
      </c>
      <c r="F5987">
        <v>41250.000000000007</v>
      </c>
      <c r="G5987" t="s">
        <v>31</v>
      </c>
      <c r="H5987" t="s">
        <v>64</v>
      </c>
      <c r="I5987" t="s">
        <v>65</v>
      </c>
    </row>
    <row r="5988" spans="1:9" x14ac:dyDescent="0.3">
      <c r="A5988">
        <v>1197831</v>
      </c>
      <c r="B5988" s="16">
        <v>44397</v>
      </c>
      <c r="C5988" t="s">
        <v>23</v>
      </c>
      <c r="D5988">
        <v>350</v>
      </c>
      <c r="E5988">
        <v>192499.99999999997</v>
      </c>
      <c r="F5988">
        <v>57749.999999999993</v>
      </c>
      <c r="G5988" t="s">
        <v>15</v>
      </c>
      <c r="H5988" t="s">
        <v>119</v>
      </c>
      <c r="I5988" t="s">
        <v>120</v>
      </c>
    </row>
    <row r="5989" spans="1:9" x14ac:dyDescent="0.3">
      <c r="A5989">
        <v>1185731</v>
      </c>
      <c r="B5989" s="16">
        <v>44397</v>
      </c>
      <c r="C5989" t="s">
        <v>20</v>
      </c>
      <c r="D5989">
        <v>350</v>
      </c>
      <c r="E5989">
        <v>192500.00000000003</v>
      </c>
      <c r="F5989">
        <v>48125.000000000007</v>
      </c>
      <c r="G5989" t="s">
        <v>31</v>
      </c>
      <c r="H5989" t="s">
        <v>64</v>
      </c>
      <c r="I5989" t="s">
        <v>65</v>
      </c>
    </row>
    <row r="5990" spans="1:9" x14ac:dyDescent="0.3">
      <c r="A5990">
        <v>1185731</v>
      </c>
      <c r="B5990" s="16">
        <v>44397</v>
      </c>
      <c r="C5990" t="s">
        <v>22</v>
      </c>
      <c r="D5990">
        <v>325</v>
      </c>
      <c r="E5990">
        <v>211250</v>
      </c>
      <c r="F5990">
        <v>52812.5</v>
      </c>
      <c r="G5990" t="s">
        <v>31</v>
      </c>
      <c r="H5990" t="s">
        <v>64</v>
      </c>
      <c r="I5990" t="s">
        <v>65</v>
      </c>
    </row>
    <row r="5991" spans="1:9" x14ac:dyDescent="0.3">
      <c r="A5991">
        <v>1185731</v>
      </c>
      <c r="B5991" s="16">
        <v>44397</v>
      </c>
      <c r="C5991" t="s">
        <v>19</v>
      </c>
      <c r="D5991">
        <v>425</v>
      </c>
      <c r="E5991">
        <v>255000.00000000003</v>
      </c>
      <c r="F5991">
        <v>89250.000000000015</v>
      </c>
      <c r="G5991" t="s">
        <v>31</v>
      </c>
      <c r="H5991" t="s">
        <v>64</v>
      </c>
      <c r="I5991" t="s">
        <v>65</v>
      </c>
    </row>
    <row r="5992" spans="1:9" x14ac:dyDescent="0.3">
      <c r="A5992">
        <v>1185732</v>
      </c>
      <c r="B5992" s="16">
        <v>44397</v>
      </c>
      <c r="C5992" t="s">
        <v>17</v>
      </c>
      <c r="D5992">
        <v>525</v>
      </c>
      <c r="E5992">
        <v>262499.99999999994</v>
      </c>
      <c r="F5992">
        <v>104999.99999999999</v>
      </c>
      <c r="G5992" t="s">
        <v>15</v>
      </c>
      <c r="H5992" t="s">
        <v>119</v>
      </c>
      <c r="I5992" t="s">
        <v>120</v>
      </c>
    </row>
    <row r="5993" spans="1:9" x14ac:dyDescent="0.3">
      <c r="A5993">
        <v>1185731</v>
      </c>
      <c r="B5993" s="16">
        <v>44397</v>
      </c>
      <c r="C5993" t="s">
        <v>23</v>
      </c>
      <c r="D5993">
        <v>500</v>
      </c>
      <c r="E5993">
        <v>350000</v>
      </c>
      <c r="F5993">
        <v>105000</v>
      </c>
      <c r="G5993" t="s">
        <v>31</v>
      </c>
      <c r="H5993" t="s">
        <v>64</v>
      </c>
      <c r="I5993" t="s">
        <v>65</v>
      </c>
    </row>
    <row r="5994" spans="1:9" x14ac:dyDescent="0.3">
      <c r="A5994">
        <v>1185731</v>
      </c>
      <c r="B5994" s="16">
        <v>44397</v>
      </c>
      <c r="C5994" t="s">
        <v>17</v>
      </c>
      <c r="D5994">
        <v>675</v>
      </c>
      <c r="E5994">
        <v>438750</v>
      </c>
      <c r="F5994">
        <v>153562.50000000003</v>
      </c>
      <c r="G5994" t="s">
        <v>31</v>
      </c>
      <c r="H5994" t="s">
        <v>64</v>
      </c>
      <c r="I5994" t="s">
        <v>65</v>
      </c>
    </row>
    <row r="5995" spans="1:9" x14ac:dyDescent="0.3">
      <c r="A5995">
        <v>1185732</v>
      </c>
      <c r="B5995" s="16">
        <v>44398</v>
      </c>
      <c r="C5995" t="s">
        <v>19</v>
      </c>
      <c r="D5995">
        <v>41</v>
      </c>
      <c r="E5995">
        <v>1189</v>
      </c>
      <c r="F5995">
        <v>546.93999999999994</v>
      </c>
      <c r="G5995" t="s">
        <v>36</v>
      </c>
      <c r="H5995" t="s">
        <v>57</v>
      </c>
      <c r="I5995" t="s">
        <v>58</v>
      </c>
    </row>
    <row r="5996" spans="1:9" x14ac:dyDescent="0.3">
      <c r="A5996">
        <v>1185732</v>
      </c>
      <c r="B5996" s="16">
        <v>44398</v>
      </c>
      <c r="C5996" t="s">
        <v>21</v>
      </c>
      <c r="D5996">
        <v>44</v>
      </c>
      <c r="E5996">
        <v>1584</v>
      </c>
      <c r="F5996">
        <v>839.5200000000001</v>
      </c>
      <c r="G5996" t="s">
        <v>36</v>
      </c>
      <c r="H5996" t="s">
        <v>37</v>
      </c>
      <c r="I5996" t="s">
        <v>38</v>
      </c>
    </row>
    <row r="5997" spans="1:9" x14ac:dyDescent="0.3">
      <c r="A5997">
        <v>1185731</v>
      </c>
      <c r="B5997" s="16">
        <v>44398</v>
      </c>
      <c r="C5997" t="s">
        <v>21</v>
      </c>
      <c r="D5997">
        <v>63</v>
      </c>
      <c r="E5997">
        <v>2331</v>
      </c>
      <c r="F5997">
        <v>1258.74</v>
      </c>
      <c r="G5997" t="s">
        <v>48</v>
      </c>
      <c r="H5997" t="s">
        <v>98</v>
      </c>
      <c r="I5997" t="s">
        <v>99</v>
      </c>
    </row>
    <row r="5998" spans="1:9" x14ac:dyDescent="0.3">
      <c r="A5998">
        <v>1185731</v>
      </c>
      <c r="B5998" s="16">
        <v>44398</v>
      </c>
      <c r="C5998" t="s">
        <v>20</v>
      </c>
      <c r="D5998">
        <v>69</v>
      </c>
      <c r="E5998">
        <v>2622</v>
      </c>
      <c r="F5998">
        <v>1363.44</v>
      </c>
      <c r="G5998" t="s">
        <v>48</v>
      </c>
      <c r="H5998" t="s">
        <v>98</v>
      </c>
      <c r="I5998" t="s">
        <v>99</v>
      </c>
    </row>
    <row r="5999" spans="1:9" x14ac:dyDescent="0.3">
      <c r="A5999">
        <v>1185731</v>
      </c>
      <c r="B5999" s="16">
        <v>44398</v>
      </c>
      <c r="C5999" t="s">
        <v>22</v>
      </c>
      <c r="D5999">
        <v>75</v>
      </c>
      <c r="E5999">
        <v>3450</v>
      </c>
      <c r="F5999">
        <v>1586.9999999999998</v>
      </c>
      <c r="G5999" t="s">
        <v>48</v>
      </c>
      <c r="H5999" t="s">
        <v>98</v>
      </c>
      <c r="I5999" t="s">
        <v>99</v>
      </c>
    </row>
    <row r="6000" spans="1:9" x14ac:dyDescent="0.3">
      <c r="A6000">
        <v>1185731</v>
      </c>
      <c r="B6000" s="16">
        <v>44398</v>
      </c>
      <c r="C6000" t="s">
        <v>19</v>
      </c>
      <c r="D6000">
        <v>95</v>
      </c>
      <c r="E6000">
        <v>4180</v>
      </c>
      <c r="F6000">
        <v>2048.1999999999998</v>
      </c>
      <c r="G6000" t="s">
        <v>48</v>
      </c>
      <c r="H6000" t="s">
        <v>98</v>
      </c>
      <c r="I6000" t="s">
        <v>99</v>
      </c>
    </row>
    <row r="6001" spans="1:9" x14ac:dyDescent="0.3">
      <c r="A6001">
        <v>1185731</v>
      </c>
      <c r="B6001" s="16">
        <v>44398</v>
      </c>
      <c r="C6001" t="s">
        <v>23</v>
      </c>
      <c r="D6001">
        <v>115</v>
      </c>
      <c r="E6001">
        <v>5750</v>
      </c>
      <c r="F6001">
        <v>3105</v>
      </c>
      <c r="G6001" t="s">
        <v>48</v>
      </c>
      <c r="H6001" t="s">
        <v>98</v>
      </c>
      <c r="I6001" t="s">
        <v>99</v>
      </c>
    </row>
    <row r="6002" spans="1:9" x14ac:dyDescent="0.3">
      <c r="A6002">
        <v>1185731</v>
      </c>
      <c r="B6002" s="16">
        <v>44398</v>
      </c>
      <c r="C6002" t="s">
        <v>17</v>
      </c>
      <c r="D6002">
        <v>168</v>
      </c>
      <c r="E6002">
        <v>7896</v>
      </c>
      <c r="F6002">
        <v>4342.8</v>
      </c>
      <c r="G6002" t="s">
        <v>48</v>
      </c>
      <c r="H6002" t="s">
        <v>98</v>
      </c>
      <c r="I6002" t="s">
        <v>99</v>
      </c>
    </row>
    <row r="6003" spans="1:9" x14ac:dyDescent="0.3">
      <c r="A6003">
        <v>1185732</v>
      </c>
      <c r="B6003" s="16">
        <v>44398</v>
      </c>
      <c r="C6003" t="s">
        <v>19</v>
      </c>
      <c r="D6003">
        <v>150</v>
      </c>
      <c r="E6003">
        <v>45000.000000000007</v>
      </c>
      <c r="F6003">
        <v>15750.000000000002</v>
      </c>
      <c r="G6003" t="s">
        <v>36</v>
      </c>
      <c r="H6003" t="s">
        <v>57</v>
      </c>
      <c r="I6003" t="s">
        <v>58</v>
      </c>
    </row>
    <row r="6004" spans="1:9" x14ac:dyDescent="0.3">
      <c r="A6004">
        <v>1185732</v>
      </c>
      <c r="B6004" s="16">
        <v>44398</v>
      </c>
      <c r="C6004" t="s">
        <v>21</v>
      </c>
      <c r="D6004">
        <v>175</v>
      </c>
      <c r="E6004">
        <v>70000</v>
      </c>
      <c r="F6004">
        <v>28000</v>
      </c>
      <c r="G6004" t="s">
        <v>36</v>
      </c>
      <c r="H6004" t="s">
        <v>37</v>
      </c>
      <c r="I6004" t="s">
        <v>38</v>
      </c>
    </row>
    <row r="6005" spans="1:9" x14ac:dyDescent="0.3">
      <c r="A6005">
        <v>1185731</v>
      </c>
      <c r="B6005" s="16">
        <v>44398</v>
      </c>
      <c r="C6005" t="s">
        <v>21</v>
      </c>
      <c r="D6005">
        <v>225</v>
      </c>
      <c r="E6005">
        <v>90000</v>
      </c>
      <c r="F6005">
        <v>36000</v>
      </c>
      <c r="G6005" t="s">
        <v>48</v>
      </c>
      <c r="H6005" t="s">
        <v>98</v>
      </c>
      <c r="I6005" t="s">
        <v>99</v>
      </c>
    </row>
    <row r="6006" spans="1:9" x14ac:dyDescent="0.3">
      <c r="A6006">
        <v>1185731</v>
      </c>
      <c r="B6006" s="16">
        <v>44398</v>
      </c>
      <c r="C6006" t="s">
        <v>20</v>
      </c>
      <c r="D6006">
        <v>275</v>
      </c>
      <c r="E6006">
        <v>110000</v>
      </c>
      <c r="F6006">
        <v>44000</v>
      </c>
      <c r="G6006" t="s">
        <v>48</v>
      </c>
      <c r="H6006" t="s">
        <v>98</v>
      </c>
      <c r="I6006" t="s">
        <v>99</v>
      </c>
    </row>
    <row r="6007" spans="1:9" x14ac:dyDescent="0.3">
      <c r="A6007">
        <v>1185731</v>
      </c>
      <c r="B6007" s="16">
        <v>44398</v>
      </c>
      <c r="C6007" t="s">
        <v>22</v>
      </c>
      <c r="D6007">
        <v>250</v>
      </c>
      <c r="E6007">
        <v>125000</v>
      </c>
      <c r="F6007">
        <v>43750</v>
      </c>
      <c r="G6007" t="s">
        <v>48</v>
      </c>
      <c r="H6007" t="s">
        <v>98</v>
      </c>
      <c r="I6007" t="s">
        <v>99</v>
      </c>
    </row>
    <row r="6008" spans="1:9" x14ac:dyDescent="0.3">
      <c r="A6008">
        <v>1185731</v>
      </c>
      <c r="B6008" s="16">
        <v>44398</v>
      </c>
      <c r="C6008" t="s">
        <v>19</v>
      </c>
      <c r="D6008">
        <v>350</v>
      </c>
      <c r="E6008">
        <v>157500.00000000003</v>
      </c>
      <c r="F6008">
        <v>55125.000000000007</v>
      </c>
      <c r="G6008" t="s">
        <v>48</v>
      </c>
      <c r="H6008" t="s">
        <v>98</v>
      </c>
      <c r="I6008" t="s">
        <v>99</v>
      </c>
    </row>
    <row r="6009" spans="1:9" x14ac:dyDescent="0.3">
      <c r="A6009">
        <v>1185731</v>
      </c>
      <c r="B6009" s="16">
        <v>44398</v>
      </c>
      <c r="C6009" t="s">
        <v>23</v>
      </c>
      <c r="D6009">
        <v>425</v>
      </c>
      <c r="E6009">
        <v>233750.00000000003</v>
      </c>
      <c r="F6009">
        <v>93500.000000000015</v>
      </c>
      <c r="G6009" t="s">
        <v>48</v>
      </c>
      <c r="H6009" t="s">
        <v>98</v>
      </c>
      <c r="I6009" t="s">
        <v>99</v>
      </c>
    </row>
    <row r="6010" spans="1:9" x14ac:dyDescent="0.3">
      <c r="A6010">
        <v>1185731</v>
      </c>
      <c r="B6010" s="16">
        <v>44398</v>
      </c>
      <c r="C6010" t="s">
        <v>17</v>
      </c>
      <c r="D6010">
        <v>600</v>
      </c>
      <c r="E6010">
        <v>300000</v>
      </c>
      <c r="F6010">
        <v>120000</v>
      </c>
      <c r="G6010" t="s">
        <v>48</v>
      </c>
      <c r="H6010" t="s">
        <v>98</v>
      </c>
      <c r="I6010" t="s">
        <v>99</v>
      </c>
    </row>
    <row r="6011" spans="1:9" x14ac:dyDescent="0.3">
      <c r="A6011">
        <v>1185732</v>
      </c>
      <c r="B6011" s="16">
        <v>44399</v>
      </c>
      <c r="C6011" t="s">
        <v>20</v>
      </c>
      <c r="D6011">
        <v>25</v>
      </c>
      <c r="E6011">
        <v>725</v>
      </c>
      <c r="F6011">
        <v>340.75</v>
      </c>
      <c r="G6011" t="s">
        <v>36</v>
      </c>
      <c r="H6011" t="s">
        <v>57</v>
      </c>
      <c r="I6011" t="s">
        <v>58</v>
      </c>
    </row>
    <row r="6012" spans="1:9" x14ac:dyDescent="0.3">
      <c r="A6012">
        <v>1185732</v>
      </c>
      <c r="B6012" s="16">
        <v>44399</v>
      </c>
      <c r="C6012" t="s">
        <v>22</v>
      </c>
      <c r="D6012">
        <v>49</v>
      </c>
      <c r="E6012">
        <v>2401</v>
      </c>
      <c r="F6012">
        <v>1104.4599999999998</v>
      </c>
      <c r="G6012" t="s">
        <v>36</v>
      </c>
      <c r="H6012" t="s">
        <v>37</v>
      </c>
      <c r="I6012" t="s">
        <v>38</v>
      </c>
    </row>
    <row r="6013" spans="1:9" x14ac:dyDescent="0.3">
      <c r="A6013">
        <v>1185732</v>
      </c>
      <c r="B6013" s="16">
        <v>44399</v>
      </c>
      <c r="C6013" t="s">
        <v>21</v>
      </c>
      <c r="D6013">
        <v>113</v>
      </c>
      <c r="E6013">
        <v>4068</v>
      </c>
      <c r="F6013">
        <v>1545.84</v>
      </c>
      <c r="G6013" t="s">
        <v>31</v>
      </c>
      <c r="H6013" t="s">
        <v>86</v>
      </c>
      <c r="I6013" t="s">
        <v>87</v>
      </c>
    </row>
    <row r="6014" spans="1:9" x14ac:dyDescent="0.3">
      <c r="A6014">
        <v>1185732</v>
      </c>
      <c r="B6014" s="16">
        <v>44399</v>
      </c>
      <c r="C6014" t="s">
        <v>21</v>
      </c>
      <c r="D6014">
        <v>101</v>
      </c>
      <c r="E6014">
        <v>4848</v>
      </c>
      <c r="F6014">
        <v>2181.6</v>
      </c>
      <c r="G6014" t="s">
        <v>31</v>
      </c>
      <c r="H6014" t="s">
        <v>86</v>
      </c>
      <c r="I6014" t="s">
        <v>87</v>
      </c>
    </row>
    <row r="6015" spans="1:9" x14ac:dyDescent="0.3">
      <c r="A6015">
        <v>1185732</v>
      </c>
      <c r="B6015" s="16">
        <v>44399</v>
      </c>
      <c r="C6015" t="s">
        <v>22</v>
      </c>
      <c r="D6015">
        <v>145</v>
      </c>
      <c r="E6015">
        <v>5800</v>
      </c>
      <c r="F6015">
        <v>2146</v>
      </c>
      <c r="G6015" t="s">
        <v>31</v>
      </c>
      <c r="H6015" t="s">
        <v>86</v>
      </c>
      <c r="I6015" t="s">
        <v>87</v>
      </c>
    </row>
    <row r="6016" spans="1:9" x14ac:dyDescent="0.3">
      <c r="A6016">
        <v>1185732</v>
      </c>
      <c r="B6016" s="16">
        <v>44399</v>
      </c>
      <c r="C6016" t="s">
        <v>20</v>
      </c>
      <c r="D6016">
        <v>157</v>
      </c>
      <c r="E6016">
        <v>6123</v>
      </c>
      <c r="F6016">
        <v>2387.9699999999998</v>
      </c>
      <c r="G6016" t="s">
        <v>31</v>
      </c>
      <c r="H6016" t="s">
        <v>86</v>
      </c>
      <c r="I6016" t="s">
        <v>87</v>
      </c>
    </row>
    <row r="6017" spans="1:9" x14ac:dyDescent="0.3">
      <c r="A6017">
        <v>1185732</v>
      </c>
      <c r="B6017" s="16">
        <v>44399</v>
      </c>
      <c r="C6017" t="s">
        <v>19</v>
      </c>
      <c r="D6017">
        <v>163</v>
      </c>
      <c r="E6017">
        <v>6520</v>
      </c>
      <c r="F6017">
        <v>2999.2000000000003</v>
      </c>
      <c r="G6017" t="s">
        <v>31</v>
      </c>
      <c r="H6017" t="s">
        <v>86</v>
      </c>
      <c r="I6017" t="s">
        <v>87</v>
      </c>
    </row>
    <row r="6018" spans="1:9" x14ac:dyDescent="0.3">
      <c r="A6018">
        <v>1185732</v>
      </c>
      <c r="B6018" s="16">
        <v>44399</v>
      </c>
      <c r="C6018" t="s">
        <v>22</v>
      </c>
      <c r="D6018">
        <v>128</v>
      </c>
      <c r="E6018">
        <v>6656</v>
      </c>
      <c r="F6018">
        <v>2862.08</v>
      </c>
      <c r="G6018" t="s">
        <v>31</v>
      </c>
      <c r="H6018" t="s">
        <v>86</v>
      </c>
      <c r="I6018" t="s">
        <v>87</v>
      </c>
    </row>
    <row r="6019" spans="1:9" x14ac:dyDescent="0.3">
      <c r="A6019">
        <v>1185732</v>
      </c>
      <c r="B6019" s="16">
        <v>44399</v>
      </c>
      <c r="C6019" t="s">
        <v>23</v>
      </c>
      <c r="D6019">
        <v>145</v>
      </c>
      <c r="E6019">
        <v>6670</v>
      </c>
      <c r="F6019">
        <v>2001</v>
      </c>
      <c r="G6019" t="s">
        <v>31</v>
      </c>
      <c r="H6019" t="s">
        <v>86</v>
      </c>
      <c r="I6019" t="s">
        <v>87</v>
      </c>
    </row>
    <row r="6020" spans="1:9" x14ac:dyDescent="0.3">
      <c r="A6020">
        <v>1185732</v>
      </c>
      <c r="B6020" s="16">
        <v>44399</v>
      </c>
      <c r="C6020" t="s">
        <v>20</v>
      </c>
      <c r="D6020">
        <v>133</v>
      </c>
      <c r="E6020">
        <v>6783</v>
      </c>
      <c r="F6020">
        <v>3188.0099999999998</v>
      </c>
      <c r="G6020" t="s">
        <v>31</v>
      </c>
      <c r="H6020" t="s">
        <v>86</v>
      </c>
      <c r="I6020" t="s">
        <v>87</v>
      </c>
    </row>
    <row r="6021" spans="1:9" x14ac:dyDescent="0.3">
      <c r="A6021">
        <v>1185732</v>
      </c>
      <c r="B6021" s="16">
        <v>44399</v>
      </c>
      <c r="C6021" t="s">
        <v>19</v>
      </c>
      <c r="D6021">
        <v>142</v>
      </c>
      <c r="E6021">
        <v>7100</v>
      </c>
      <c r="F6021">
        <v>3621</v>
      </c>
      <c r="G6021" t="s">
        <v>31</v>
      </c>
      <c r="H6021" t="s">
        <v>86</v>
      </c>
      <c r="I6021" t="s">
        <v>87</v>
      </c>
    </row>
    <row r="6022" spans="1:9" x14ac:dyDescent="0.3">
      <c r="A6022">
        <v>1185732</v>
      </c>
      <c r="B6022" s="16">
        <v>44399</v>
      </c>
      <c r="C6022" t="s">
        <v>23</v>
      </c>
      <c r="D6022">
        <v>123</v>
      </c>
      <c r="E6022">
        <v>8241</v>
      </c>
      <c r="F6022">
        <v>3131.58</v>
      </c>
      <c r="G6022" t="s">
        <v>31</v>
      </c>
      <c r="H6022" t="s">
        <v>86</v>
      </c>
      <c r="I6022" t="s">
        <v>87</v>
      </c>
    </row>
    <row r="6023" spans="1:9" x14ac:dyDescent="0.3">
      <c r="A6023">
        <v>1185732</v>
      </c>
      <c r="B6023" s="16">
        <v>44399</v>
      </c>
      <c r="C6023" t="s">
        <v>17</v>
      </c>
      <c r="D6023">
        <v>216</v>
      </c>
      <c r="E6023">
        <v>8640</v>
      </c>
      <c r="F6023">
        <v>3196.8</v>
      </c>
      <c r="G6023" t="s">
        <v>31</v>
      </c>
      <c r="H6023" t="s">
        <v>86</v>
      </c>
      <c r="I6023" t="s">
        <v>87</v>
      </c>
    </row>
    <row r="6024" spans="1:9" x14ac:dyDescent="0.3">
      <c r="A6024">
        <v>1185732</v>
      </c>
      <c r="B6024" s="16">
        <v>44399</v>
      </c>
      <c r="C6024" t="s">
        <v>17</v>
      </c>
      <c r="D6024">
        <v>196</v>
      </c>
      <c r="E6024">
        <v>9604</v>
      </c>
      <c r="F6024">
        <v>4705.96</v>
      </c>
      <c r="G6024" t="s">
        <v>31</v>
      </c>
      <c r="H6024" t="s">
        <v>86</v>
      </c>
      <c r="I6024" t="s">
        <v>87</v>
      </c>
    </row>
    <row r="6025" spans="1:9" x14ac:dyDescent="0.3">
      <c r="A6025">
        <v>1185732</v>
      </c>
      <c r="B6025" s="16">
        <v>44399</v>
      </c>
      <c r="C6025" t="s">
        <v>20</v>
      </c>
      <c r="D6025">
        <v>95</v>
      </c>
      <c r="E6025">
        <v>28500.000000000004</v>
      </c>
      <c r="F6025">
        <v>9975</v>
      </c>
      <c r="G6025" t="s">
        <v>36</v>
      </c>
      <c r="H6025" t="s">
        <v>57</v>
      </c>
      <c r="I6025" t="s">
        <v>58</v>
      </c>
    </row>
    <row r="6026" spans="1:9" x14ac:dyDescent="0.3">
      <c r="A6026">
        <v>1185732</v>
      </c>
      <c r="B6026" s="16">
        <v>44399</v>
      </c>
      <c r="C6026" t="s">
        <v>22</v>
      </c>
      <c r="D6026">
        <v>175</v>
      </c>
      <c r="E6026">
        <v>87500</v>
      </c>
      <c r="F6026">
        <v>30624.999999999996</v>
      </c>
      <c r="G6026" t="s">
        <v>36</v>
      </c>
      <c r="H6026" t="s">
        <v>37</v>
      </c>
      <c r="I6026" t="s">
        <v>38</v>
      </c>
    </row>
    <row r="6027" spans="1:9" x14ac:dyDescent="0.3">
      <c r="A6027">
        <v>1185732</v>
      </c>
      <c r="B6027" s="16">
        <v>44399</v>
      </c>
      <c r="C6027" t="s">
        <v>21</v>
      </c>
      <c r="D6027">
        <v>375</v>
      </c>
      <c r="E6027">
        <v>187500</v>
      </c>
      <c r="F6027">
        <v>65625</v>
      </c>
      <c r="G6027" t="s">
        <v>31</v>
      </c>
      <c r="H6027" t="s">
        <v>86</v>
      </c>
      <c r="I6027" t="s">
        <v>87</v>
      </c>
    </row>
    <row r="6028" spans="1:9" x14ac:dyDescent="0.3">
      <c r="A6028">
        <v>1185732</v>
      </c>
      <c r="B6028" s="16">
        <v>44399</v>
      </c>
      <c r="C6028" t="s">
        <v>22</v>
      </c>
      <c r="D6028">
        <v>425</v>
      </c>
      <c r="E6028">
        <v>233750.00000000003</v>
      </c>
      <c r="F6028">
        <v>70125</v>
      </c>
      <c r="G6028" t="s">
        <v>31</v>
      </c>
      <c r="H6028" t="s">
        <v>86</v>
      </c>
      <c r="I6028" t="s">
        <v>87</v>
      </c>
    </row>
    <row r="6029" spans="1:9" x14ac:dyDescent="0.3">
      <c r="A6029">
        <v>1185732</v>
      </c>
      <c r="B6029" s="16">
        <v>44399</v>
      </c>
      <c r="C6029" t="s">
        <v>20</v>
      </c>
      <c r="D6029">
        <v>475</v>
      </c>
      <c r="E6029">
        <v>261250.00000000003</v>
      </c>
      <c r="F6029">
        <v>91437.5</v>
      </c>
      <c r="G6029" t="s">
        <v>31</v>
      </c>
      <c r="H6029" t="s">
        <v>86</v>
      </c>
      <c r="I6029" t="s">
        <v>87</v>
      </c>
    </row>
    <row r="6030" spans="1:9" x14ac:dyDescent="0.3">
      <c r="A6030">
        <v>1185732</v>
      </c>
      <c r="B6030" s="16">
        <v>44399</v>
      </c>
      <c r="C6030" t="s">
        <v>19</v>
      </c>
      <c r="D6030">
        <v>525</v>
      </c>
      <c r="E6030">
        <v>288750.00000000006</v>
      </c>
      <c r="F6030">
        <v>115500.00000000003</v>
      </c>
      <c r="G6030" t="s">
        <v>31</v>
      </c>
      <c r="H6030" t="s">
        <v>86</v>
      </c>
      <c r="I6030" t="s">
        <v>87</v>
      </c>
    </row>
    <row r="6031" spans="1:9" x14ac:dyDescent="0.3">
      <c r="A6031">
        <v>1185732</v>
      </c>
      <c r="B6031" s="16">
        <v>44399</v>
      </c>
      <c r="C6031" t="s">
        <v>23</v>
      </c>
      <c r="D6031">
        <v>425</v>
      </c>
      <c r="E6031">
        <v>297500</v>
      </c>
      <c r="F6031">
        <v>74375</v>
      </c>
      <c r="G6031" t="s">
        <v>31</v>
      </c>
      <c r="H6031" t="s">
        <v>86</v>
      </c>
      <c r="I6031" t="s">
        <v>87</v>
      </c>
    </row>
    <row r="6032" spans="1:9" x14ac:dyDescent="0.3">
      <c r="A6032">
        <v>1185732</v>
      </c>
      <c r="B6032" s="16">
        <v>44399</v>
      </c>
      <c r="C6032" t="s">
        <v>17</v>
      </c>
      <c r="D6032">
        <v>675</v>
      </c>
      <c r="E6032">
        <v>337500</v>
      </c>
      <c r="F6032">
        <v>118124.99999999999</v>
      </c>
      <c r="G6032" t="s">
        <v>31</v>
      </c>
      <c r="H6032" t="s">
        <v>86</v>
      </c>
      <c r="I6032" t="s">
        <v>87</v>
      </c>
    </row>
    <row r="6033" spans="1:9" x14ac:dyDescent="0.3">
      <c r="A6033">
        <v>1185732</v>
      </c>
      <c r="B6033" s="16">
        <v>44400</v>
      </c>
      <c r="C6033" t="s">
        <v>21</v>
      </c>
      <c r="D6033">
        <v>36</v>
      </c>
      <c r="E6033">
        <v>972</v>
      </c>
      <c r="F6033">
        <v>534.6</v>
      </c>
      <c r="G6033" t="s">
        <v>36</v>
      </c>
      <c r="H6033" t="s">
        <v>57</v>
      </c>
      <c r="I6033" t="s">
        <v>58</v>
      </c>
    </row>
    <row r="6034" spans="1:9" x14ac:dyDescent="0.3">
      <c r="A6034">
        <v>1185732</v>
      </c>
      <c r="B6034" s="16">
        <v>44400</v>
      </c>
      <c r="C6034" t="s">
        <v>23</v>
      </c>
      <c r="D6034">
        <v>73</v>
      </c>
      <c r="E6034">
        <v>3869</v>
      </c>
      <c r="F6034">
        <v>2476.16</v>
      </c>
      <c r="G6034" t="s">
        <v>36</v>
      </c>
      <c r="H6034" t="s">
        <v>37</v>
      </c>
      <c r="I6034" t="s">
        <v>38</v>
      </c>
    </row>
    <row r="6035" spans="1:9" x14ac:dyDescent="0.3">
      <c r="A6035">
        <v>1128299</v>
      </c>
      <c r="B6035" s="16">
        <v>44400</v>
      </c>
      <c r="C6035" t="s">
        <v>21</v>
      </c>
      <c r="D6035">
        <v>171</v>
      </c>
      <c r="E6035">
        <v>10431</v>
      </c>
      <c r="F6035">
        <v>4276.71</v>
      </c>
      <c r="G6035" t="s">
        <v>31</v>
      </c>
      <c r="H6035" t="s">
        <v>80</v>
      </c>
      <c r="I6035" t="s">
        <v>63</v>
      </c>
    </row>
    <row r="6036" spans="1:9" x14ac:dyDescent="0.3">
      <c r="A6036">
        <v>1185732</v>
      </c>
      <c r="B6036" s="16">
        <v>44400</v>
      </c>
      <c r="C6036" t="s">
        <v>21</v>
      </c>
      <c r="D6036">
        <v>187</v>
      </c>
      <c r="E6036">
        <v>12155</v>
      </c>
      <c r="F6036">
        <v>5105.0999999999995</v>
      </c>
      <c r="G6036" t="s">
        <v>48</v>
      </c>
      <c r="H6036" t="s">
        <v>72</v>
      </c>
      <c r="I6036" t="s">
        <v>73</v>
      </c>
    </row>
    <row r="6037" spans="1:9" x14ac:dyDescent="0.3">
      <c r="A6037">
        <v>1185732</v>
      </c>
      <c r="B6037" s="16">
        <v>44400</v>
      </c>
      <c r="C6037" t="s">
        <v>21</v>
      </c>
      <c r="D6037">
        <v>149</v>
      </c>
      <c r="E6037">
        <v>12218</v>
      </c>
      <c r="F6037">
        <v>5620.28</v>
      </c>
      <c r="G6037" t="s">
        <v>48</v>
      </c>
      <c r="H6037" t="s">
        <v>72</v>
      </c>
      <c r="I6037" t="s">
        <v>73</v>
      </c>
    </row>
    <row r="6038" spans="1:9" x14ac:dyDescent="0.3">
      <c r="A6038">
        <v>1185732</v>
      </c>
      <c r="B6038" s="16">
        <v>44400</v>
      </c>
      <c r="C6038" t="s">
        <v>20</v>
      </c>
      <c r="D6038">
        <v>208</v>
      </c>
      <c r="E6038">
        <v>12896</v>
      </c>
      <c r="F6038">
        <v>4900.4800000000005</v>
      </c>
      <c r="G6038" t="s">
        <v>48</v>
      </c>
      <c r="H6038" t="s">
        <v>72</v>
      </c>
      <c r="I6038" t="s">
        <v>73</v>
      </c>
    </row>
    <row r="6039" spans="1:9" x14ac:dyDescent="0.3">
      <c r="A6039">
        <v>1128299</v>
      </c>
      <c r="B6039" s="16">
        <v>44400</v>
      </c>
      <c r="C6039" t="s">
        <v>22</v>
      </c>
      <c r="D6039">
        <v>156</v>
      </c>
      <c r="E6039">
        <v>13104</v>
      </c>
      <c r="F6039">
        <v>6552</v>
      </c>
      <c r="G6039" t="s">
        <v>31</v>
      </c>
      <c r="H6039" t="s">
        <v>80</v>
      </c>
      <c r="I6039" t="s">
        <v>63</v>
      </c>
    </row>
    <row r="6040" spans="1:9" x14ac:dyDescent="0.3">
      <c r="A6040">
        <v>1185732</v>
      </c>
      <c r="B6040" s="16">
        <v>44400</v>
      </c>
      <c r="C6040" t="s">
        <v>19</v>
      </c>
      <c r="D6040">
        <v>224</v>
      </c>
      <c r="E6040">
        <v>13440</v>
      </c>
      <c r="F6040">
        <v>5107.2</v>
      </c>
      <c r="G6040" t="s">
        <v>48</v>
      </c>
      <c r="H6040" t="s">
        <v>72</v>
      </c>
      <c r="I6040" t="s">
        <v>73</v>
      </c>
    </row>
    <row r="6041" spans="1:9" x14ac:dyDescent="0.3">
      <c r="A6041">
        <v>1128299</v>
      </c>
      <c r="B6041" s="16">
        <v>44400</v>
      </c>
      <c r="C6041" t="s">
        <v>22</v>
      </c>
      <c r="D6041">
        <v>198</v>
      </c>
      <c r="E6041">
        <v>13464</v>
      </c>
      <c r="F6041">
        <v>6193.4400000000005</v>
      </c>
      <c r="G6041" t="s">
        <v>31</v>
      </c>
      <c r="H6041" t="s">
        <v>80</v>
      </c>
      <c r="I6041" t="s">
        <v>63</v>
      </c>
    </row>
    <row r="6042" spans="1:9" x14ac:dyDescent="0.3">
      <c r="A6042">
        <v>1128299</v>
      </c>
      <c r="B6042" s="16">
        <v>44400</v>
      </c>
      <c r="C6042" t="s">
        <v>21</v>
      </c>
      <c r="D6042">
        <v>165</v>
      </c>
      <c r="E6042">
        <v>13530</v>
      </c>
      <c r="F6042">
        <v>6494.4</v>
      </c>
      <c r="G6042" t="s">
        <v>31</v>
      </c>
      <c r="H6042" t="s">
        <v>80</v>
      </c>
      <c r="I6042" t="s">
        <v>63</v>
      </c>
    </row>
    <row r="6043" spans="1:9" x14ac:dyDescent="0.3">
      <c r="A6043">
        <v>1185732</v>
      </c>
      <c r="B6043" s="16">
        <v>44400</v>
      </c>
      <c r="C6043" t="s">
        <v>22</v>
      </c>
      <c r="D6043">
        <v>162</v>
      </c>
      <c r="E6043">
        <v>13770</v>
      </c>
      <c r="F6043">
        <v>7573.5000000000009</v>
      </c>
      <c r="G6043" t="s">
        <v>48</v>
      </c>
      <c r="H6043" t="s">
        <v>72</v>
      </c>
      <c r="I6043" t="s">
        <v>73</v>
      </c>
    </row>
    <row r="6044" spans="1:9" x14ac:dyDescent="0.3">
      <c r="A6044">
        <v>1128299</v>
      </c>
      <c r="B6044" s="16">
        <v>44400</v>
      </c>
      <c r="C6044" t="s">
        <v>20</v>
      </c>
      <c r="D6044">
        <v>163</v>
      </c>
      <c r="E6044">
        <v>14018</v>
      </c>
      <c r="F6044">
        <v>6588.46</v>
      </c>
      <c r="G6044" t="s">
        <v>31</v>
      </c>
      <c r="H6044" t="s">
        <v>80</v>
      </c>
      <c r="I6044" t="s">
        <v>63</v>
      </c>
    </row>
    <row r="6045" spans="1:9" x14ac:dyDescent="0.3">
      <c r="A6045">
        <v>1128299</v>
      </c>
      <c r="B6045" s="16">
        <v>44400</v>
      </c>
      <c r="C6045" t="s">
        <v>19</v>
      </c>
      <c r="D6045">
        <v>217</v>
      </c>
      <c r="E6045">
        <v>14322</v>
      </c>
      <c r="F6045">
        <v>5872.0199999999995</v>
      </c>
      <c r="G6045" t="s">
        <v>31</v>
      </c>
      <c r="H6045" t="s">
        <v>80</v>
      </c>
      <c r="I6045" t="s">
        <v>63</v>
      </c>
    </row>
    <row r="6046" spans="1:9" x14ac:dyDescent="0.3">
      <c r="A6046">
        <v>1128299</v>
      </c>
      <c r="B6046" s="16">
        <v>44400</v>
      </c>
      <c r="C6046" t="s">
        <v>23</v>
      </c>
      <c r="D6046">
        <v>150</v>
      </c>
      <c r="E6046">
        <v>14550</v>
      </c>
      <c r="F6046">
        <v>6111</v>
      </c>
      <c r="G6046" t="s">
        <v>31</v>
      </c>
      <c r="H6046" t="s">
        <v>80</v>
      </c>
      <c r="I6046" t="s">
        <v>63</v>
      </c>
    </row>
    <row r="6047" spans="1:9" x14ac:dyDescent="0.3">
      <c r="A6047">
        <v>1128299</v>
      </c>
      <c r="B6047" s="16">
        <v>44400</v>
      </c>
      <c r="C6047" t="s">
        <v>20</v>
      </c>
      <c r="D6047">
        <v>221</v>
      </c>
      <c r="E6047">
        <v>14586</v>
      </c>
      <c r="F6047">
        <v>6126.12</v>
      </c>
      <c r="G6047" t="s">
        <v>31</v>
      </c>
      <c r="H6047" t="s">
        <v>80</v>
      </c>
      <c r="I6047" t="s">
        <v>63</v>
      </c>
    </row>
    <row r="6048" spans="1:9" x14ac:dyDescent="0.3">
      <c r="A6048">
        <v>1185732</v>
      </c>
      <c r="B6048" s="16">
        <v>44400</v>
      </c>
      <c r="C6048" t="s">
        <v>22</v>
      </c>
      <c r="D6048">
        <v>210</v>
      </c>
      <c r="E6048">
        <v>15120</v>
      </c>
      <c r="F6048">
        <v>6501.6</v>
      </c>
      <c r="G6048" t="s">
        <v>48</v>
      </c>
      <c r="H6048" t="s">
        <v>72</v>
      </c>
      <c r="I6048" t="s">
        <v>73</v>
      </c>
    </row>
    <row r="6049" spans="1:9" x14ac:dyDescent="0.3">
      <c r="A6049">
        <v>1185732</v>
      </c>
      <c r="B6049" s="16">
        <v>44400</v>
      </c>
      <c r="C6049" t="s">
        <v>23</v>
      </c>
      <c r="D6049">
        <v>186</v>
      </c>
      <c r="E6049">
        <v>15252</v>
      </c>
      <c r="F6049">
        <v>5033.1599999999989</v>
      </c>
      <c r="G6049" t="s">
        <v>48</v>
      </c>
      <c r="H6049" t="s">
        <v>72</v>
      </c>
      <c r="I6049" t="s">
        <v>73</v>
      </c>
    </row>
    <row r="6050" spans="1:9" x14ac:dyDescent="0.3">
      <c r="A6050">
        <v>1185732</v>
      </c>
      <c r="B6050" s="16">
        <v>44400</v>
      </c>
      <c r="C6050" t="s">
        <v>20</v>
      </c>
      <c r="D6050">
        <v>182</v>
      </c>
      <c r="E6050">
        <v>15652</v>
      </c>
      <c r="F6050">
        <v>7043.4</v>
      </c>
      <c r="G6050" t="s">
        <v>48</v>
      </c>
      <c r="H6050" t="s">
        <v>72</v>
      </c>
      <c r="I6050" t="s">
        <v>73</v>
      </c>
    </row>
    <row r="6051" spans="1:9" x14ac:dyDescent="0.3">
      <c r="A6051">
        <v>1128299</v>
      </c>
      <c r="B6051" s="16">
        <v>44400</v>
      </c>
      <c r="C6051" t="s">
        <v>23</v>
      </c>
      <c r="D6051">
        <v>204</v>
      </c>
      <c r="E6051">
        <v>15912</v>
      </c>
      <c r="F6051">
        <v>5569.2</v>
      </c>
      <c r="G6051" t="s">
        <v>31</v>
      </c>
      <c r="H6051" t="s">
        <v>80</v>
      </c>
      <c r="I6051" t="s">
        <v>63</v>
      </c>
    </row>
    <row r="6052" spans="1:9" x14ac:dyDescent="0.3">
      <c r="A6052">
        <v>1185732</v>
      </c>
      <c r="B6052" s="16">
        <v>44400</v>
      </c>
      <c r="C6052" t="s">
        <v>17</v>
      </c>
      <c r="D6052">
        <v>272</v>
      </c>
      <c r="E6052">
        <v>16320</v>
      </c>
      <c r="F6052">
        <v>6038.4</v>
      </c>
      <c r="G6052" t="s">
        <v>48</v>
      </c>
      <c r="H6052" t="s">
        <v>72</v>
      </c>
      <c r="I6052" t="s">
        <v>73</v>
      </c>
    </row>
    <row r="6053" spans="1:9" x14ac:dyDescent="0.3">
      <c r="A6053">
        <v>1185732</v>
      </c>
      <c r="B6053" s="16">
        <v>44400</v>
      </c>
      <c r="C6053" t="s">
        <v>19</v>
      </c>
      <c r="D6053">
        <v>203</v>
      </c>
      <c r="E6053">
        <v>16443</v>
      </c>
      <c r="F6053">
        <v>8221.5</v>
      </c>
      <c r="G6053" t="s">
        <v>48</v>
      </c>
      <c r="H6053" t="s">
        <v>72</v>
      </c>
      <c r="I6053" t="s">
        <v>73</v>
      </c>
    </row>
    <row r="6054" spans="1:9" x14ac:dyDescent="0.3">
      <c r="A6054">
        <v>1128299</v>
      </c>
      <c r="B6054" s="16">
        <v>44400</v>
      </c>
      <c r="C6054" t="s">
        <v>19</v>
      </c>
      <c r="D6054">
        <v>196</v>
      </c>
      <c r="E6054">
        <v>16660</v>
      </c>
      <c r="F6054">
        <v>7830.2</v>
      </c>
      <c r="G6054" t="s">
        <v>31</v>
      </c>
      <c r="H6054" t="s">
        <v>80</v>
      </c>
      <c r="I6054" t="s">
        <v>63</v>
      </c>
    </row>
    <row r="6055" spans="1:9" x14ac:dyDescent="0.3">
      <c r="A6055">
        <v>1185732</v>
      </c>
      <c r="B6055" s="16">
        <v>44400</v>
      </c>
      <c r="C6055" t="s">
        <v>23</v>
      </c>
      <c r="D6055">
        <v>180</v>
      </c>
      <c r="E6055">
        <v>17280</v>
      </c>
      <c r="F6055">
        <v>6912</v>
      </c>
      <c r="G6055" t="s">
        <v>48</v>
      </c>
      <c r="H6055" t="s">
        <v>72</v>
      </c>
      <c r="I6055" t="s">
        <v>73</v>
      </c>
    </row>
    <row r="6056" spans="1:9" x14ac:dyDescent="0.3">
      <c r="A6056">
        <v>1128299</v>
      </c>
      <c r="B6056" s="16">
        <v>44400</v>
      </c>
      <c r="C6056" t="s">
        <v>17</v>
      </c>
      <c r="D6056">
        <v>298</v>
      </c>
      <c r="E6056">
        <v>17880</v>
      </c>
      <c r="F6056">
        <v>7509.5999999999995</v>
      </c>
      <c r="G6056" t="s">
        <v>31</v>
      </c>
      <c r="H6056" t="s">
        <v>80</v>
      </c>
      <c r="I6056" t="s">
        <v>63</v>
      </c>
    </row>
    <row r="6057" spans="1:9" x14ac:dyDescent="0.3">
      <c r="A6057">
        <v>1128299</v>
      </c>
      <c r="B6057" s="16">
        <v>44400</v>
      </c>
      <c r="C6057" t="s">
        <v>17</v>
      </c>
      <c r="D6057">
        <v>255</v>
      </c>
      <c r="E6057">
        <v>20145</v>
      </c>
      <c r="F6057">
        <v>9669.6</v>
      </c>
      <c r="G6057" t="s">
        <v>48</v>
      </c>
      <c r="H6057" t="s">
        <v>72</v>
      </c>
      <c r="I6057" t="s">
        <v>73</v>
      </c>
    </row>
    <row r="6058" spans="1:9" x14ac:dyDescent="0.3">
      <c r="A6058">
        <v>1185732</v>
      </c>
      <c r="B6058" s="16">
        <v>44400</v>
      </c>
      <c r="C6058" t="s">
        <v>17</v>
      </c>
      <c r="D6058">
        <v>255</v>
      </c>
      <c r="E6058">
        <v>20145</v>
      </c>
      <c r="F6058">
        <v>10072.5</v>
      </c>
      <c r="G6058" t="s">
        <v>31</v>
      </c>
      <c r="H6058" t="s">
        <v>80</v>
      </c>
      <c r="I6058" t="s">
        <v>63</v>
      </c>
    </row>
    <row r="6059" spans="1:9" x14ac:dyDescent="0.3">
      <c r="A6059">
        <v>1185732</v>
      </c>
      <c r="B6059" s="16">
        <v>44400</v>
      </c>
      <c r="C6059" t="s">
        <v>21</v>
      </c>
      <c r="D6059">
        <v>125</v>
      </c>
      <c r="E6059">
        <v>37500.000000000007</v>
      </c>
      <c r="F6059">
        <v>15000.000000000004</v>
      </c>
      <c r="G6059" t="s">
        <v>36</v>
      </c>
      <c r="H6059" t="s">
        <v>57</v>
      </c>
      <c r="I6059" t="s">
        <v>58</v>
      </c>
    </row>
    <row r="6060" spans="1:9" x14ac:dyDescent="0.3">
      <c r="A6060">
        <v>1185732</v>
      </c>
      <c r="B6060" s="16">
        <v>44400</v>
      </c>
      <c r="C6060" t="s">
        <v>23</v>
      </c>
      <c r="D6060">
        <v>250</v>
      </c>
      <c r="E6060">
        <v>137500.00000000003</v>
      </c>
      <c r="F6060">
        <v>68750.000000000015</v>
      </c>
      <c r="G6060" t="s">
        <v>36</v>
      </c>
      <c r="H6060" t="s">
        <v>37</v>
      </c>
      <c r="I6060" t="s">
        <v>38</v>
      </c>
    </row>
    <row r="6061" spans="1:9" x14ac:dyDescent="0.3">
      <c r="A6061">
        <v>1128299</v>
      </c>
      <c r="B6061" s="16">
        <v>44400</v>
      </c>
      <c r="C6061" t="s">
        <v>21</v>
      </c>
      <c r="D6061">
        <v>550</v>
      </c>
      <c r="E6061">
        <v>467500</v>
      </c>
      <c r="F6061">
        <v>163625</v>
      </c>
      <c r="G6061" t="s">
        <v>48</v>
      </c>
      <c r="H6061" t="s">
        <v>72</v>
      </c>
      <c r="I6061" t="s">
        <v>73</v>
      </c>
    </row>
    <row r="6062" spans="1:9" x14ac:dyDescent="0.3">
      <c r="A6062">
        <v>1185732</v>
      </c>
      <c r="B6062" s="16">
        <v>44400</v>
      </c>
      <c r="C6062" t="s">
        <v>21</v>
      </c>
      <c r="D6062">
        <v>550</v>
      </c>
      <c r="E6062">
        <v>467500</v>
      </c>
      <c r="F6062">
        <v>163625</v>
      </c>
      <c r="G6062" t="s">
        <v>31</v>
      </c>
      <c r="H6062" t="s">
        <v>80</v>
      </c>
      <c r="I6062" t="s">
        <v>63</v>
      </c>
    </row>
    <row r="6063" spans="1:9" x14ac:dyDescent="0.3">
      <c r="A6063">
        <v>1128299</v>
      </c>
      <c r="B6063" s="16">
        <v>44400</v>
      </c>
      <c r="C6063" t="s">
        <v>22</v>
      </c>
      <c r="D6063">
        <v>600</v>
      </c>
      <c r="E6063">
        <v>540000</v>
      </c>
      <c r="F6063">
        <v>216000</v>
      </c>
      <c r="G6063" t="s">
        <v>48</v>
      </c>
      <c r="H6063" t="s">
        <v>72</v>
      </c>
      <c r="I6063" t="s">
        <v>73</v>
      </c>
    </row>
    <row r="6064" spans="1:9" x14ac:dyDescent="0.3">
      <c r="A6064">
        <v>1185732</v>
      </c>
      <c r="B6064" s="16">
        <v>44400</v>
      </c>
      <c r="C6064" t="s">
        <v>22</v>
      </c>
      <c r="D6064">
        <v>600</v>
      </c>
      <c r="E6064">
        <v>540000</v>
      </c>
      <c r="F6064">
        <v>216000</v>
      </c>
      <c r="G6064" t="s">
        <v>31</v>
      </c>
      <c r="H6064" t="s">
        <v>80</v>
      </c>
      <c r="I6064" t="s">
        <v>63</v>
      </c>
    </row>
    <row r="6065" spans="1:9" x14ac:dyDescent="0.3">
      <c r="A6065">
        <v>1128299</v>
      </c>
      <c r="B6065" s="16">
        <v>44400</v>
      </c>
      <c r="C6065" t="s">
        <v>20</v>
      </c>
      <c r="D6065">
        <v>650</v>
      </c>
      <c r="E6065">
        <v>585000</v>
      </c>
      <c r="F6065">
        <v>204750</v>
      </c>
      <c r="G6065" t="s">
        <v>48</v>
      </c>
      <c r="H6065" t="s">
        <v>72</v>
      </c>
      <c r="I6065" t="s">
        <v>73</v>
      </c>
    </row>
    <row r="6066" spans="1:9" x14ac:dyDescent="0.3">
      <c r="A6066">
        <v>1185732</v>
      </c>
      <c r="B6066" s="16">
        <v>44400</v>
      </c>
      <c r="C6066" t="s">
        <v>20</v>
      </c>
      <c r="D6066">
        <v>650</v>
      </c>
      <c r="E6066">
        <v>585000</v>
      </c>
      <c r="F6066">
        <v>204750</v>
      </c>
      <c r="G6066" t="s">
        <v>31</v>
      </c>
      <c r="H6066" t="s">
        <v>80</v>
      </c>
      <c r="I6066" t="s">
        <v>63</v>
      </c>
    </row>
    <row r="6067" spans="1:9" x14ac:dyDescent="0.3">
      <c r="A6067">
        <v>1128299</v>
      </c>
      <c r="B6067" s="16">
        <v>44400</v>
      </c>
      <c r="C6067" t="s">
        <v>23</v>
      </c>
      <c r="D6067">
        <v>600</v>
      </c>
      <c r="E6067">
        <v>630000</v>
      </c>
      <c r="F6067">
        <v>189000</v>
      </c>
      <c r="G6067" t="s">
        <v>48</v>
      </c>
      <c r="H6067" t="s">
        <v>72</v>
      </c>
      <c r="I6067" t="s">
        <v>73</v>
      </c>
    </row>
    <row r="6068" spans="1:9" x14ac:dyDescent="0.3">
      <c r="A6068">
        <v>1185732</v>
      </c>
      <c r="B6068" s="16">
        <v>44400</v>
      </c>
      <c r="C6068" t="s">
        <v>23</v>
      </c>
      <c r="D6068">
        <v>600</v>
      </c>
      <c r="E6068">
        <v>630000</v>
      </c>
      <c r="F6068">
        <v>189000</v>
      </c>
      <c r="G6068" t="s">
        <v>31</v>
      </c>
      <c r="H6068" t="s">
        <v>80</v>
      </c>
      <c r="I6068" t="s">
        <v>63</v>
      </c>
    </row>
    <row r="6069" spans="1:9" x14ac:dyDescent="0.3">
      <c r="A6069">
        <v>1128299</v>
      </c>
      <c r="B6069" s="16">
        <v>44400</v>
      </c>
      <c r="C6069" t="s">
        <v>19</v>
      </c>
      <c r="D6069">
        <v>700</v>
      </c>
      <c r="E6069">
        <v>630000</v>
      </c>
      <c r="F6069">
        <v>220500</v>
      </c>
      <c r="G6069" t="s">
        <v>48</v>
      </c>
      <c r="H6069" t="s">
        <v>72</v>
      </c>
      <c r="I6069" t="s">
        <v>73</v>
      </c>
    </row>
    <row r="6070" spans="1:9" x14ac:dyDescent="0.3">
      <c r="A6070">
        <v>1185732</v>
      </c>
      <c r="B6070" s="16">
        <v>44400</v>
      </c>
      <c r="C6070" t="s">
        <v>19</v>
      </c>
      <c r="D6070">
        <v>700</v>
      </c>
      <c r="E6070">
        <v>630000</v>
      </c>
      <c r="F6070">
        <v>220500</v>
      </c>
      <c r="G6070" t="s">
        <v>31</v>
      </c>
      <c r="H6070" t="s">
        <v>80</v>
      </c>
      <c r="I6070" t="s">
        <v>63</v>
      </c>
    </row>
    <row r="6071" spans="1:9" x14ac:dyDescent="0.3">
      <c r="A6071">
        <v>1128299</v>
      </c>
      <c r="B6071" s="16">
        <v>44400</v>
      </c>
      <c r="C6071" t="s">
        <v>17</v>
      </c>
      <c r="D6071">
        <v>850</v>
      </c>
      <c r="E6071">
        <v>722500</v>
      </c>
      <c r="F6071">
        <v>252874.99999999997</v>
      </c>
      <c r="G6071" t="s">
        <v>48</v>
      </c>
      <c r="H6071" t="s">
        <v>72</v>
      </c>
      <c r="I6071" t="s">
        <v>73</v>
      </c>
    </row>
    <row r="6072" spans="1:9" x14ac:dyDescent="0.3">
      <c r="A6072">
        <v>1185732</v>
      </c>
      <c r="B6072" s="16">
        <v>44400</v>
      </c>
      <c r="C6072" t="s">
        <v>17</v>
      </c>
      <c r="D6072">
        <v>850</v>
      </c>
      <c r="E6072">
        <v>722500</v>
      </c>
      <c r="F6072">
        <v>252874.99999999997</v>
      </c>
      <c r="G6072" t="s">
        <v>31</v>
      </c>
      <c r="H6072" t="s">
        <v>80</v>
      </c>
      <c r="I6072" t="s">
        <v>63</v>
      </c>
    </row>
    <row r="6073" spans="1:9" x14ac:dyDescent="0.3">
      <c r="A6073">
        <v>1185732</v>
      </c>
      <c r="B6073" s="16">
        <v>44401</v>
      </c>
      <c r="C6073" t="s">
        <v>22</v>
      </c>
      <c r="D6073">
        <v>27</v>
      </c>
      <c r="E6073">
        <v>1296</v>
      </c>
      <c r="F6073">
        <v>583.19999999999993</v>
      </c>
      <c r="G6073" t="s">
        <v>36</v>
      </c>
      <c r="H6073" t="s">
        <v>57</v>
      </c>
      <c r="I6073" t="s">
        <v>58</v>
      </c>
    </row>
    <row r="6074" spans="1:9" x14ac:dyDescent="0.3">
      <c r="A6074">
        <v>1185732</v>
      </c>
      <c r="B6074" s="16">
        <v>44401</v>
      </c>
      <c r="C6074" t="s">
        <v>17</v>
      </c>
      <c r="D6074">
        <v>115</v>
      </c>
      <c r="E6074">
        <v>6440</v>
      </c>
      <c r="F6074">
        <v>3542.0000000000005</v>
      </c>
      <c r="G6074" t="s">
        <v>36</v>
      </c>
      <c r="H6074" t="s">
        <v>37</v>
      </c>
      <c r="I6074" t="s">
        <v>38</v>
      </c>
    </row>
    <row r="6075" spans="1:9" x14ac:dyDescent="0.3">
      <c r="A6075">
        <v>1185732</v>
      </c>
      <c r="B6075" s="16">
        <v>44401</v>
      </c>
      <c r="C6075" t="s">
        <v>22</v>
      </c>
      <c r="D6075">
        <v>100</v>
      </c>
      <c r="E6075">
        <v>49999.999999999993</v>
      </c>
      <c r="F6075">
        <v>17499.999999999996</v>
      </c>
      <c r="G6075" t="s">
        <v>36</v>
      </c>
      <c r="H6075" t="s">
        <v>57</v>
      </c>
      <c r="I6075" t="s">
        <v>58</v>
      </c>
    </row>
    <row r="6076" spans="1:9" x14ac:dyDescent="0.3">
      <c r="A6076">
        <v>1185732</v>
      </c>
      <c r="B6076" s="16">
        <v>44401</v>
      </c>
      <c r="C6076" t="s">
        <v>17</v>
      </c>
      <c r="D6076">
        <v>425</v>
      </c>
      <c r="E6076">
        <v>255000</v>
      </c>
      <c r="F6076">
        <v>102000</v>
      </c>
      <c r="G6076" t="s">
        <v>36</v>
      </c>
      <c r="H6076" t="s">
        <v>37</v>
      </c>
      <c r="I6076" t="s">
        <v>38</v>
      </c>
    </row>
    <row r="6077" spans="1:9" x14ac:dyDescent="0.3">
      <c r="A6077">
        <v>1185732</v>
      </c>
      <c r="B6077" s="16">
        <v>44402</v>
      </c>
      <c r="C6077" t="s">
        <v>23</v>
      </c>
      <c r="D6077">
        <v>58</v>
      </c>
      <c r="E6077">
        <v>3074</v>
      </c>
      <c r="F6077">
        <v>1905.8799999999999</v>
      </c>
      <c r="G6077" t="s">
        <v>36</v>
      </c>
      <c r="H6077" t="s">
        <v>57</v>
      </c>
      <c r="I6077" t="s">
        <v>58</v>
      </c>
    </row>
    <row r="6078" spans="1:9" x14ac:dyDescent="0.3">
      <c r="A6078">
        <v>1185732</v>
      </c>
      <c r="B6078" s="16">
        <v>44402</v>
      </c>
      <c r="C6078" t="s">
        <v>19</v>
      </c>
      <c r="D6078">
        <v>75</v>
      </c>
      <c r="E6078">
        <v>3675</v>
      </c>
      <c r="F6078">
        <v>1800.75</v>
      </c>
      <c r="G6078" t="s">
        <v>36</v>
      </c>
      <c r="H6078" t="s">
        <v>37</v>
      </c>
      <c r="I6078" t="s">
        <v>38</v>
      </c>
    </row>
    <row r="6079" spans="1:9" x14ac:dyDescent="0.3">
      <c r="A6079">
        <v>1189833</v>
      </c>
      <c r="B6079" s="16">
        <v>44402</v>
      </c>
      <c r="C6079" t="s">
        <v>21</v>
      </c>
      <c r="D6079">
        <v>149</v>
      </c>
      <c r="E6079">
        <v>5811</v>
      </c>
      <c r="F6079">
        <v>2440.62</v>
      </c>
      <c r="G6079" t="s">
        <v>31</v>
      </c>
      <c r="H6079" t="s">
        <v>88</v>
      </c>
      <c r="I6079" t="s">
        <v>89</v>
      </c>
    </row>
    <row r="6080" spans="1:9" x14ac:dyDescent="0.3">
      <c r="A6080">
        <v>1189833</v>
      </c>
      <c r="B6080" s="16">
        <v>44402</v>
      </c>
      <c r="C6080" t="s">
        <v>22</v>
      </c>
      <c r="D6080">
        <v>160</v>
      </c>
      <c r="E6080">
        <v>6400</v>
      </c>
      <c r="F6080">
        <v>2048</v>
      </c>
      <c r="G6080" t="s">
        <v>31</v>
      </c>
      <c r="H6080" t="s">
        <v>88</v>
      </c>
      <c r="I6080" t="s">
        <v>89</v>
      </c>
    </row>
    <row r="6081" spans="1:9" x14ac:dyDescent="0.3">
      <c r="A6081">
        <v>1189833</v>
      </c>
      <c r="B6081" s="16">
        <v>44402</v>
      </c>
      <c r="C6081" t="s">
        <v>20</v>
      </c>
      <c r="D6081">
        <v>171</v>
      </c>
      <c r="E6081">
        <v>6669</v>
      </c>
      <c r="F6081">
        <v>2467.5299999999997</v>
      </c>
      <c r="G6081" t="s">
        <v>31</v>
      </c>
      <c r="H6081" t="s">
        <v>88</v>
      </c>
      <c r="I6081" t="s">
        <v>89</v>
      </c>
    </row>
    <row r="6082" spans="1:9" x14ac:dyDescent="0.3">
      <c r="A6082">
        <v>1189833</v>
      </c>
      <c r="B6082" s="16">
        <v>44402</v>
      </c>
      <c r="C6082" t="s">
        <v>21</v>
      </c>
      <c r="D6082">
        <v>135</v>
      </c>
      <c r="E6082">
        <v>7290</v>
      </c>
      <c r="F6082">
        <v>3280.4999999999995</v>
      </c>
      <c r="G6082" t="s">
        <v>31</v>
      </c>
      <c r="H6082" t="s">
        <v>88</v>
      </c>
      <c r="I6082" t="s">
        <v>89</v>
      </c>
    </row>
    <row r="6083" spans="1:9" x14ac:dyDescent="0.3">
      <c r="A6083">
        <v>1189833</v>
      </c>
      <c r="B6083" s="16">
        <v>44402</v>
      </c>
      <c r="C6083" t="s">
        <v>23</v>
      </c>
      <c r="D6083">
        <v>160</v>
      </c>
      <c r="E6083">
        <v>7840</v>
      </c>
      <c r="F6083">
        <v>2508.8000000000002</v>
      </c>
      <c r="G6083" t="s">
        <v>31</v>
      </c>
      <c r="H6083" t="s">
        <v>88</v>
      </c>
      <c r="I6083" t="s">
        <v>89</v>
      </c>
    </row>
    <row r="6084" spans="1:9" x14ac:dyDescent="0.3">
      <c r="A6084">
        <v>1189833</v>
      </c>
      <c r="B6084" s="16">
        <v>44402</v>
      </c>
      <c r="C6084" t="s">
        <v>22</v>
      </c>
      <c r="D6084">
        <v>145</v>
      </c>
      <c r="E6084">
        <v>8265</v>
      </c>
      <c r="F6084">
        <v>3553.95</v>
      </c>
      <c r="G6084" t="s">
        <v>31</v>
      </c>
      <c r="H6084" t="s">
        <v>88</v>
      </c>
      <c r="I6084" t="s">
        <v>89</v>
      </c>
    </row>
    <row r="6085" spans="1:9" x14ac:dyDescent="0.3">
      <c r="A6085">
        <v>1189833</v>
      </c>
      <c r="B6085" s="16">
        <v>44402</v>
      </c>
      <c r="C6085" t="s">
        <v>20</v>
      </c>
      <c r="D6085">
        <v>160</v>
      </c>
      <c r="E6085">
        <v>9280</v>
      </c>
      <c r="F6085">
        <v>4454.3999999999996</v>
      </c>
      <c r="G6085" t="s">
        <v>31</v>
      </c>
      <c r="H6085" t="s">
        <v>88</v>
      </c>
      <c r="I6085" t="s">
        <v>89</v>
      </c>
    </row>
    <row r="6086" spans="1:9" x14ac:dyDescent="0.3">
      <c r="A6086">
        <v>1189833</v>
      </c>
      <c r="B6086" s="16">
        <v>44402</v>
      </c>
      <c r="C6086" t="s">
        <v>19</v>
      </c>
      <c r="D6086">
        <v>210</v>
      </c>
      <c r="E6086">
        <v>9450</v>
      </c>
      <c r="F6086">
        <v>4063.5000000000005</v>
      </c>
      <c r="G6086" t="s">
        <v>31</v>
      </c>
      <c r="H6086" t="s">
        <v>88</v>
      </c>
      <c r="I6086" t="s">
        <v>89</v>
      </c>
    </row>
    <row r="6087" spans="1:9" x14ac:dyDescent="0.3">
      <c r="A6087">
        <v>1189833</v>
      </c>
      <c r="B6087" s="16">
        <v>44402</v>
      </c>
      <c r="C6087" t="s">
        <v>23</v>
      </c>
      <c r="D6087">
        <v>140</v>
      </c>
      <c r="E6087">
        <v>9660</v>
      </c>
      <c r="F6087">
        <v>3670.8</v>
      </c>
      <c r="G6087" t="s">
        <v>31</v>
      </c>
      <c r="H6087" t="s">
        <v>88</v>
      </c>
      <c r="I6087" t="s">
        <v>89</v>
      </c>
    </row>
    <row r="6088" spans="1:9" x14ac:dyDescent="0.3">
      <c r="A6088">
        <v>1189833</v>
      </c>
      <c r="B6088" s="16">
        <v>44402</v>
      </c>
      <c r="C6088" t="s">
        <v>19</v>
      </c>
      <c r="D6088">
        <v>180</v>
      </c>
      <c r="E6088">
        <v>10080</v>
      </c>
      <c r="F6088">
        <v>5443.2000000000007</v>
      </c>
      <c r="G6088" t="s">
        <v>31</v>
      </c>
      <c r="H6088" t="s">
        <v>88</v>
      </c>
      <c r="I6088" t="s">
        <v>89</v>
      </c>
    </row>
    <row r="6089" spans="1:9" x14ac:dyDescent="0.3">
      <c r="A6089">
        <v>1189833</v>
      </c>
      <c r="B6089" s="16">
        <v>44402</v>
      </c>
      <c r="C6089" t="s">
        <v>17</v>
      </c>
      <c r="D6089">
        <v>248</v>
      </c>
      <c r="E6089">
        <v>10168</v>
      </c>
      <c r="F6089">
        <v>3965.5199999999995</v>
      </c>
      <c r="G6089" t="s">
        <v>31</v>
      </c>
      <c r="H6089" t="s">
        <v>88</v>
      </c>
      <c r="I6089" t="s">
        <v>89</v>
      </c>
    </row>
    <row r="6090" spans="1:9" x14ac:dyDescent="0.3">
      <c r="A6090">
        <v>1189833</v>
      </c>
      <c r="B6090" s="16">
        <v>44402</v>
      </c>
      <c r="C6090" t="s">
        <v>17</v>
      </c>
      <c r="D6090">
        <v>203</v>
      </c>
      <c r="E6090">
        <v>10962</v>
      </c>
      <c r="F6090">
        <v>5152.1399999999994</v>
      </c>
      <c r="G6090" t="s">
        <v>31</v>
      </c>
      <c r="H6090" t="s">
        <v>88</v>
      </c>
      <c r="I6090" t="s">
        <v>89</v>
      </c>
    </row>
    <row r="6091" spans="1:9" x14ac:dyDescent="0.3">
      <c r="A6091">
        <v>1185732</v>
      </c>
      <c r="B6091" s="16">
        <v>44402</v>
      </c>
      <c r="C6091" t="s">
        <v>23</v>
      </c>
      <c r="D6091">
        <v>200</v>
      </c>
      <c r="E6091">
        <v>109999.99999999997</v>
      </c>
      <c r="F6091">
        <v>54999.999999999985</v>
      </c>
      <c r="G6091" t="s">
        <v>36</v>
      </c>
      <c r="H6091" t="s">
        <v>57</v>
      </c>
      <c r="I6091" t="s">
        <v>58</v>
      </c>
    </row>
    <row r="6092" spans="1:9" x14ac:dyDescent="0.3">
      <c r="A6092">
        <v>1185732</v>
      </c>
      <c r="B6092" s="16">
        <v>44402</v>
      </c>
      <c r="C6092" t="s">
        <v>19</v>
      </c>
      <c r="D6092">
        <v>250</v>
      </c>
      <c r="E6092">
        <v>125000</v>
      </c>
      <c r="F6092">
        <v>43750</v>
      </c>
      <c r="G6092" t="s">
        <v>36</v>
      </c>
      <c r="H6092" t="s">
        <v>37</v>
      </c>
      <c r="I6092" t="s">
        <v>38</v>
      </c>
    </row>
    <row r="6093" spans="1:9" x14ac:dyDescent="0.3">
      <c r="A6093">
        <v>1189833</v>
      </c>
      <c r="B6093" s="16">
        <v>44402</v>
      </c>
      <c r="C6093" t="s">
        <v>21</v>
      </c>
      <c r="D6093">
        <v>450</v>
      </c>
      <c r="E6093">
        <v>247500.00000000003</v>
      </c>
      <c r="F6093">
        <v>86625</v>
      </c>
      <c r="G6093" t="s">
        <v>31</v>
      </c>
      <c r="H6093" t="s">
        <v>88</v>
      </c>
      <c r="I6093" t="s">
        <v>89</v>
      </c>
    </row>
    <row r="6094" spans="1:9" x14ac:dyDescent="0.3">
      <c r="A6094">
        <v>1189833</v>
      </c>
      <c r="B6094" s="16">
        <v>44402</v>
      </c>
      <c r="C6094" t="s">
        <v>22</v>
      </c>
      <c r="D6094">
        <v>500</v>
      </c>
      <c r="E6094">
        <v>300000.00000000006</v>
      </c>
      <c r="F6094">
        <v>90000.000000000015</v>
      </c>
      <c r="G6094" t="s">
        <v>31</v>
      </c>
      <c r="H6094" t="s">
        <v>88</v>
      </c>
      <c r="I6094" t="s">
        <v>89</v>
      </c>
    </row>
    <row r="6095" spans="1:9" x14ac:dyDescent="0.3">
      <c r="A6095">
        <v>1189833</v>
      </c>
      <c r="B6095" s="16">
        <v>44402</v>
      </c>
      <c r="C6095" t="s">
        <v>20</v>
      </c>
      <c r="D6095">
        <v>550</v>
      </c>
      <c r="E6095">
        <v>330000.00000000006</v>
      </c>
      <c r="F6095">
        <v>115500.00000000001</v>
      </c>
      <c r="G6095" t="s">
        <v>31</v>
      </c>
      <c r="H6095" t="s">
        <v>88</v>
      </c>
      <c r="I6095" t="s">
        <v>89</v>
      </c>
    </row>
    <row r="6096" spans="1:9" x14ac:dyDescent="0.3">
      <c r="A6096">
        <v>1189833</v>
      </c>
      <c r="B6096" s="16">
        <v>44402</v>
      </c>
      <c r="C6096" t="s">
        <v>19</v>
      </c>
      <c r="D6096">
        <v>600</v>
      </c>
      <c r="E6096">
        <v>360000.00000000006</v>
      </c>
      <c r="F6096">
        <v>144000.00000000003</v>
      </c>
      <c r="G6096" t="s">
        <v>31</v>
      </c>
      <c r="H6096" t="s">
        <v>88</v>
      </c>
      <c r="I6096" t="s">
        <v>89</v>
      </c>
    </row>
    <row r="6097" spans="1:9" x14ac:dyDescent="0.3">
      <c r="A6097">
        <v>1189833</v>
      </c>
      <c r="B6097" s="16">
        <v>44402</v>
      </c>
      <c r="C6097" t="s">
        <v>23</v>
      </c>
      <c r="D6097">
        <v>500</v>
      </c>
      <c r="E6097">
        <v>375000.00000000006</v>
      </c>
      <c r="F6097">
        <v>93750.000000000015</v>
      </c>
      <c r="G6097" t="s">
        <v>31</v>
      </c>
      <c r="H6097" t="s">
        <v>88</v>
      </c>
      <c r="I6097" t="s">
        <v>89</v>
      </c>
    </row>
    <row r="6098" spans="1:9" x14ac:dyDescent="0.3">
      <c r="A6098">
        <v>1189833</v>
      </c>
      <c r="B6098" s="16">
        <v>44402</v>
      </c>
      <c r="C6098" t="s">
        <v>17</v>
      </c>
      <c r="D6098">
        <v>750</v>
      </c>
      <c r="E6098">
        <v>412500.00000000006</v>
      </c>
      <c r="F6098">
        <v>144375</v>
      </c>
      <c r="G6098" t="s">
        <v>31</v>
      </c>
      <c r="H6098" t="s">
        <v>88</v>
      </c>
      <c r="I6098" t="s">
        <v>89</v>
      </c>
    </row>
    <row r="6099" spans="1:9" x14ac:dyDescent="0.3">
      <c r="A6099">
        <v>1185732</v>
      </c>
      <c r="B6099" s="16">
        <v>44403</v>
      </c>
      <c r="C6099" t="s">
        <v>20</v>
      </c>
      <c r="D6099">
        <v>39</v>
      </c>
      <c r="E6099">
        <v>1872</v>
      </c>
      <c r="F6099">
        <v>842.39999999999986</v>
      </c>
      <c r="G6099" t="s">
        <v>36</v>
      </c>
      <c r="H6099" t="s">
        <v>37</v>
      </c>
      <c r="I6099" t="s">
        <v>38</v>
      </c>
    </row>
    <row r="6100" spans="1:9" x14ac:dyDescent="0.3">
      <c r="A6100">
        <v>1185732</v>
      </c>
      <c r="B6100" s="16">
        <v>44403</v>
      </c>
      <c r="C6100" t="s">
        <v>17</v>
      </c>
      <c r="D6100">
        <v>117</v>
      </c>
      <c r="E6100">
        <v>5733</v>
      </c>
      <c r="F6100">
        <v>2866.5</v>
      </c>
      <c r="G6100" t="s">
        <v>36</v>
      </c>
      <c r="H6100" t="s">
        <v>57</v>
      </c>
      <c r="I6100" t="s">
        <v>58</v>
      </c>
    </row>
    <row r="6101" spans="1:9" x14ac:dyDescent="0.3">
      <c r="A6101">
        <v>1185732</v>
      </c>
      <c r="B6101" s="16">
        <v>44403</v>
      </c>
      <c r="C6101" t="s">
        <v>20</v>
      </c>
      <c r="D6101">
        <v>150</v>
      </c>
      <c r="E6101">
        <v>75000</v>
      </c>
      <c r="F6101">
        <v>26250</v>
      </c>
      <c r="G6101" t="s">
        <v>36</v>
      </c>
      <c r="H6101" t="s">
        <v>37</v>
      </c>
      <c r="I6101" t="s">
        <v>38</v>
      </c>
    </row>
    <row r="6102" spans="1:9" x14ac:dyDescent="0.3">
      <c r="A6102">
        <v>1185732</v>
      </c>
      <c r="B6102" s="16">
        <v>44403</v>
      </c>
      <c r="C6102" t="s">
        <v>17</v>
      </c>
      <c r="D6102">
        <v>450</v>
      </c>
      <c r="E6102">
        <v>224999.99999999997</v>
      </c>
      <c r="F6102">
        <v>90000</v>
      </c>
      <c r="G6102" t="s">
        <v>36</v>
      </c>
      <c r="H6102" t="s">
        <v>57</v>
      </c>
      <c r="I6102" t="s">
        <v>58</v>
      </c>
    </row>
    <row r="6103" spans="1:9" x14ac:dyDescent="0.3">
      <c r="A6103">
        <v>1185732</v>
      </c>
      <c r="B6103" s="16">
        <v>44404</v>
      </c>
      <c r="C6103" t="s">
        <v>21</v>
      </c>
      <c r="D6103">
        <v>33</v>
      </c>
      <c r="E6103">
        <v>1551</v>
      </c>
      <c r="F6103">
        <v>791.01</v>
      </c>
      <c r="G6103" t="s">
        <v>36</v>
      </c>
      <c r="H6103" t="s">
        <v>37</v>
      </c>
      <c r="I6103" t="s">
        <v>38</v>
      </c>
    </row>
    <row r="6104" spans="1:9" x14ac:dyDescent="0.3">
      <c r="A6104">
        <v>1185732</v>
      </c>
      <c r="B6104" s="16">
        <v>44404</v>
      </c>
      <c r="C6104" t="s">
        <v>19</v>
      </c>
      <c r="D6104">
        <v>63</v>
      </c>
      <c r="E6104">
        <v>2268</v>
      </c>
      <c r="F6104">
        <v>1134</v>
      </c>
      <c r="G6104" t="s">
        <v>36</v>
      </c>
      <c r="H6104" t="s">
        <v>57</v>
      </c>
      <c r="I6104" t="s">
        <v>58</v>
      </c>
    </row>
    <row r="6105" spans="1:9" x14ac:dyDescent="0.3">
      <c r="A6105">
        <v>1185732</v>
      </c>
      <c r="B6105" s="16">
        <v>44404</v>
      </c>
      <c r="C6105" t="s">
        <v>21</v>
      </c>
      <c r="D6105">
        <v>125</v>
      </c>
      <c r="E6105">
        <v>62500</v>
      </c>
      <c r="F6105">
        <v>25000</v>
      </c>
      <c r="G6105" t="s">
        <v>36</v>
      </c>
      <c r="H6105" t="s">
        <v>37</v>
      </c>
      <c r="I6105" t="s">
        <v>38</v>
      </c>
    </row>
    <row r="6106" spans="1:9" x14ac:dyDescent="0.3">
      <c r="A6106">
        <v>1185732</v>
      </c>
      <c r="B6106" s="16">
        <v>44404</v>
      </c>
      <c r="C6106" t="s">
        <v>19</v>
      </c>
      <c r="D6106">
        <v>250</v>
      </c>
      <c r="E6106">
        <v>100000</v>
      </c>
      <c r="F6106">
        <v>35000</v>
      </c>
      <c r="G6106" t="s">
        <v>36</v>
      </c>
      <c r="H6106" t="s">
        <v>57</v>
      </c>
      <c r="I6106" t="s">
        <v>58</v>
      </c>
    </row>
    <row r="6107" spans="1:9" x14ac:dyDescent="0.3">
      <c r="A6107">
        <v>1185732</v>
      </c>
      <c r="B6107" s="16">
        <v>44405</v>
      </c>
      <c r="C6107" t="s">
        <v>22</v>
      </c>
      <c r="D6107">
        <v>33</v>
      </c>
      <c r="E6107">
        <v>1848</v>
      </c>
      <c r="F6107">
        <v>868.56</v>
      </c>
      <c r="G6107" t="s">
        <v>36</v>
      </c>
      <c r="H6107" t="s">
        <v>37</v>
      </c>
      <c r="I6107" t="s">
        <v>38</v>
      </c>
    </row>
    <row r="6108" spans="1:9" x14ac:dyDescent="0.3">
      <c r="A6108">
        <v>1185732</v>
      </c>
      <c r="B6108" s="16">
        <v>44405</v>
      </c>
      <c r="C6108" t="s">
        <v>20</v>
      </c>
      <c r="D6108">
        <v>60</v>
      </c>
      <c r="E6108">
        <v>2340</v>
      </c>
      <c r="F6108">
        <v>1146.5999999999999</v>
      </c>
      <c r="G6108" t="s">
        <v>36</v>
      </c>
      <c r="H6108" t="s">
        <v>57</v>
      </c>
      <c r="I6108" t="s">
        <v>58</v>
      </c>
    </row>
    <row r="6109" spans="1:9" x14ac:dyDescent="0.3">
      <c r="A6109">
        <v>1185732</v>
      </c>
      <c r="B6109" s="16">
        <v>44405</v>
      </c>
      <c r="C6109" t="s">
        <v>22</v>
      </c>
      <c r="D6109">
        <v>125</v>
      </c>
      <c r="E6109">
        <v>75000</v>
      </c>
      <c r="F6109">
        <v>26250</v>
      </c>
      <c r="G6109" t="s">
        <v>36</v>
      </c>
      <c r="H6109" t="s">
        <v>37</v>
      </c>
      <c r="I6109" t="s">
        <v>38</v>
      </c>
    </row>
    <row r="6110" spans="1:9" x14ac:dyDescent="0.3">
      <c r="A6110">
        <v>1185732</v>
      </c>
      <c r="B6110" s="16">
        <v>44405</v>
      </c>
      <c r="C6110" t="s">
        <v>20</v>
      </c>
      <c r="D6110">
        <v>200</v>
      </c>
      <c r="E6110">
        <v>80000</v>
      </c>
      <c r="F6110">
        <v>28000</v>
      </c>
      <c r="G6110" t="s">
        <v>36</v>
      </c>
      <c r="H6110" t="s">
        <v>57</v>
      </c>
      <c r="I6110" t="s">
        <v>58</v>
      </c>
    </row>
    <row r="6111" spans="1:9" x14ac:dyDescent="0.3">
      <c r="A6111">
        <v>1185732</v>
      </c>
      <c r="B6111" s="16">
        <v>44406</v>
      </c>
      <c r="C6111" t="s">
        <v>21</v>
      </c>
      <c r="D6111">
        <v>38</v>
      </c>
      <c r="E6111">
        <v>1444</v>
      </c>
      <c r="F6111">
        <v>794.2</v>
      </c>
      <c r="G6111" t="s">
        <v>36</v>
      </c>
      <c r="H6111" t="s">
        <v>57</v>
      </c>
      <c r="I6111" t="s">
        <v>58</v>
      </c>
    </row>
    <row r="6112" spans="1:9" x14ac:dyDescent="0.3">
      <c r="A6112">
        <v>1185732</v>
      </c>
      <c r="B6112" s="16">
        <v>44406</v>
      </c>
      <c r="C6112" t="s">
        <v>23</v>
      </c>
      <c r="D6112">
        <v>65</v>
      </c>
      <c r="E6112">
        <v>3900</v>
      </c>
      <c r="F6112">
        <v>2340</v>
      </c>
      <c r="G6112" t="s">
        <v>36</v>
      </c>
      <c r="H6112" t="s">
        <v>37</v>
      </c>
      <c r="I6112" t="s">
        <v>38</v>
      </c>
    </row>
    <row r="6113" spans="1:9" x14ac:dyDescent="0.3">
      <c r="A6113">
        <v>1185732</v>
      </c>
      <c r="B6113" s="16">
        <v>44406</v>
      </c>
      <c r="C6113" t="s">
        <v>21</v>
      </c>
      <c r="D6113">
        <v>150</v>
      </c>
      <c r="E6113">
        <v>60000</v>
      </c>
      <c r="F6113">
        <v>24000</v>
      </c>
      <c r="G6113" t="s">
        <v>36</v>
      </c>
      <c r="H6113" t="s">
        <v>57</v>
      </c>
      <c r="I6113" t="s">
        <v>58</v>
      </c>
    </row>
    <row r="6114" spans="1:9" x14ac:dyDescent="0.3">
      <c r="A6114">
        <v>1185732</v>
      </c>
      <c r="B6114" s="16">
        <v>44406</v>
      </c>
      <c r="C6114" t="s">
        <v>23</v>
      </c>
      <c r="D6114">
        <v>250</v>
      </c>
      <c r="E6114">
        <v>162499.99999999997</v>
      </c>
      <c r="F6114">
        <v>81249.999999999985</v>
      </c>
      <c r="G6114" t="s">
        <v>36</v>
      </c>
      <c r="H6114" t="s">
        <v>37</v>
      </c>
      <c r="I6114" t="s">
        <v>38</v>
      </c>
    </row>
    <row r="6115" spans="1:9" x14ac:dyDescent="0.3">
      <c r="A6115">
        <v>1185732</v>
      </c>
      <c r="B6115" s="16">
        <v>44407</v>
      </c>
      <c r="C6115" t="s">
        <v>22</v>
      </c>
      <c r="D6115">
        <v>39</v>
      </c>
      <c r="E6115">
        <v>1755</v>
      </c>
      <c r="F6115">
        <v>842.4</v>
      </c>
      <c r="G6115" t="s">
        <v>36</v>
      </c>
      <c r="H6115" t="s">
        <v>57</v>
      </c>
      <c r="I6115" t="s">
        <v>58</v>
      </c>
    </row>
    <row r="6116" spans="1:9" x14ac:dyDescent="0.3">
      <c r="A6116">
        <v>1185732</v>
      </c>
      <c r="B6116" s="16">
        <v>44407</v>
      </c>
      <c r="C6116" t="s">
        <v>17</v>
      </c>
      <c r="D6116">
        <v>112</v>
      </c>
      <c r="E6116">
        <v>6160</v>
      </c>
      <c r="F6116">
        <v>3326.4</v>
      </c>
      <c r="G6116" t="s">
        <v>36</v>
      </c>
      <c r="H6116" t="s">
        <v>37</v>
      </c>
      <c r="I6116" t="s">
        <v>38</v>
      </c>
    </row>
    <row r="6117" spans="1:9" x14ac:dyDescent="0.3">
      <c r="A6117">
        <v>1185732</v>
      </c>
      <c r="B6117" s="16">
        <v>44407</v>
      </c>
      <c r="C6117" t="s">
        <v>22</v>
      </c>
      <c r="D6117">
        <v>150</v>
      </c>
      <c r="E6117">
        <v>74999.999999999985</v>
      </c>
      <c r="F6117">
        <v>26249.999999999993</v>
      </c>
      <c r="G6117" t="s">
        <v>36</v>
      </c>
      <c r="H6117" t="s">
        <v>57</v>
      </c>
      <c r="I6117" t="s">
        <v>58</v>
      </c>
    </row>
    <row r="6118" spans="1:9" x14ac:dyDescent="0.3">
      <c r="A6118">
        <v>1185732</v>
      </c>
      <c r="B6118" s="16">
        <v>44407</v>
      </c>
      <c r="C6118" t="s">
        <v>17</v>
      </c>
      <c r="D6118">
        <v>400</v>
      </c>
      <c r="E6118">
        <v>240000</v>
      </c>
      <c r="F6118">
        <v>96000</v>
      </c>
      <c r="G6118" t="s">
        <v>36</v>
      </c>
      <c r="H6118" t="s">
        <v>37</v>
      </c>
      <c r="I6118" t="s">
        <v>38</v>
      </c>
    </row>
    <row r="6119" spans="1:9" x14ac:dyDescent="0.3">
      <c r="A6119">
        <v>1185732</v>
      </c>
      <c r="B6119" s="16">
        <v>44408</v>
      </c>
      <c r="C6119" t="s">
        <v>19</v>
      </c>
      <c r="D6119">
        <v>65</v>
      </c>
      <c r="E6119">
        <v>2990</v>
      </c>
      <c r="F6119">
        <v>1405.3</v>
      </c>
      <c r="G6119" t="s">
        <v>36</v>
      </c>
      <c r="H6119" t="s">
        <v>37</v>
      </c>
      <c r="I6119" t="s">
        <v>38</v>
      </c>
    </row>
    <row r="6120" spans="1:9" x14ac:dyDescent="0.3">
      <c r="A6120">
        <v>1185732</v>
      </c>
      <c r="B6120" s="16">
        <v>44408</v>
      </c>
      <c r="C6120" t="s">
        <v>23</v>
      </c>
      <c r="D6120">
        <v>65</v>
      </c>
      <c r="E6120">
        <v>3510</v>
      </c>
      <c r="F6120">
        <v>2176.1999999999998</v>
      </c>
      <c r="G6120" t="s">
        <v>36</v>
      </c>
      <c r="H6120" t="s">
        <v>57</v>
      </c>
      <c r="I6120" t="s">
        <v>58</v>
      </c>
    </row>
    <row r="6121" spans="1:9" x14ac:dyDescent="0.3">
      <c r="A6121">
        <v>1185732</v>
      </c>
      <c r="B6121" s="16">
        <v>44408</v>
      </c>
      <c r="C6121" t="s">
        <v>19</v>
      </c>
      <c r="D6121">
        <v>250</v>
      </c>
      <c r="E6121">
        <v>125000</v>
      </c>
      <c r="F6121">
        <v>43750</v>
      </c>
      <c r="G6121" t="s">
        <v>36</v>
      </c>
      <c r="H6121" t="s">
        <v>37</v>
      </c>
      <c r="I6121" t="s">
        <v>38</v>
      </c>
    </row>
    <row r="6122" spans="1:9" x14ac:dyDescent="0.3">
      <c r="A6122">
        <v>1185732</v>
      </c>
      <c r="B6122" s="16">
        <v>44408</v>
      </c>
      <c r="C6122" t="s">
        <v>23</v>
      </c>
      <c r="D6122">
        <v>250</v>
      </c>
      <c r="E6122">
        <v>137499.99999999997</v>
      </c>
      <c r="F6122">
        <v>68749.999999999985</v>
      </c>
      <c r="G6122" t="s">
        <v>36</v>
      </c>
      <c r="H6122" t="s">
        <v>57</v>
      </c>
      <c r="I6122" t="s">
        <v>58</v>
      </c>
    </row>
    <row r="6123" spans="1:9" x14ac:dyDescent="0.3">
      <c r="A6123">
        <v>1185732</v>
      </c>
      <c r="B6123" s="16">
        <v>44409</v>
      </c>
      <c r="C6123" t="s">
        <v>20</v>
      </c>
      <c r="D6123">
        <v>49</v>
      </c>
      <c r="E6123">
        <v>2352</v>
      </c>
      <c r="F6123">
        <v>1105.4399999999998</v>
      </c>
      <c r="G6123" t="s">
        <v>36</v>
      </c>
      <c r="H6123" t="s">
        <v>37</v>
      </c>
      <c r="I6123" t="s">
        <v>38</v>
      </c>
    </row>
    <row r="6124" spans="1:9" x14ac:dyDescent="0.3">
      <c r="A6124">
        <v>1197831</v>
      </c>
      <c r="B6124" s="16">
        <v>44409</v>
      </c>
      <c r="C6124" t="s">
        <v>17</v>
      </c>
      <c r="D6124">
        <v>203</v>
      </c>
      <c r="E6124">
        <v>3857</v>
      </c>
      <c r="F6124">
        <v>2044.21</v>
      </c>
      <c r="G6124" t="s">
        <v>36</v>
      </c>
      <c r="H6124" t="s">
        <v>57</v>
      </c>
      <c r="I6124" t="s">
        <v>58</v>
      </c>
    </row>
    <row r="6125" spans="1:9" x14ac:dyDescent="0.3">
      <c r="A6125">
        <v>1185732</v>
      </c>
      <c r="B6125" s="16">
        <v>44409</v>
      </c>
      <c r="C6125" t="s">
        <v>20</v>
      </c>
      <c r="D6125">
        <v>195</v>
      </c>
      <c r="E6125">
        <v>97500</v>
      </c>
      <c r="F6125">
        <v>34125</v>
      </c>
      <c r="G6125" t="s">
        <v>36</v>
      </c>
      <c r="H6125" t="s">
        <v>37</v>
      </c>
      <c r="I6125" t="s">
        <v>38</v>
      </c>
    </row>
    <row r="6126" spans="1:9" x14ac:dyDescent="0.3">
      <c r="A6126">
        <v>1197831</v>
      </c>
      <c r="B6126" s="16">
        <v>44409</v>
      </c>
      <c r="C6126" t="s">
        <v>17</v>
      </c>
      <c r="D6126">
        <v>675</v>
      </c>
      <c r="E6126">
        <v>135000</v>
      </c>
      <c r="F6126">
        <v>53999.999999999993</v>
      </c>
      <c r="G6126" t="s">
        <v>36</v>
      </c>
      <c r="H6126" t="s">
        <v>57</v>
      </c>
      <c r="I6126" t="s">
        <v>58</v>
      </c>
    </row>
    <row r="6127" spans="1:9" x14ac:dyDescent="0.3">
      <c r="A6127">
        <v>1185732</v>
      </c>
      <c r="B6127" s="16">
        <v>44410</v>
      </c>
      <c r="C6127" t="s">
        <v>21</v>
      </c>
      <c r="D6127">
        <v>53</v>
      </c>
      <c r="E6127">
        <v>2438</v>
      </c>
      <c r="F6127">
        <v>1292.1400000000001</v>
      </c>
      <c r="G6127" t="s">
        <v>36</v>
      </c>
      <c r="H6127" t="s">
        <v>37</v>
      </c>
      <c r="I6127" t="s">
        <v>38</v>
      </c>
    </row>
    <row r="6128" spans="1:9" x14ac:dyDescent="0.3">
      <c r="A6128">
        <v>1197831</v>
      </c>
      <c r="B6128" s="16">
        <v>44410</v>
      </c>
      <c r="C6128" t="s">
        <v>19</v>
      </c>
      <c r="D6128">
        <v>196</v>
      </c>
      <c r="E6128">
        <v>5684</v>
      </c>
      <c r="F6128">
        <v>3069.36</v>
      </c>
      <c r="G6128" t="s">
        <v>36</v>
      </c>
      <c r="H6128" t="s">
        <v>57</v>
      </c>
      <c r="I6128" t="s">
        <v>58</v>
      </c>
    </row>
    <row r="6129" spans="1:9" x14ac:dyDescent="0.3">
      <c r="A6129">
        <v>1185732</v>
      </c>
      <c r="B6129" s="16">
        <v>44410</v>
      </c>
      <c r="C6129" t="s">
        <v>21</v>
      </c>
      <c r="D6129">
        <v>175</v>
      </c>
      <c r="E6129">
        <v>87500</v>
      </c>
      <c r="F6129">
        <v>35000</v>
      </c>
      <c r="G6129" t="s">
        <v>36</v>
      </c>
      <c r="H6129" t="s">
        <v>37</v>
      </c>
      <c r="I6129" t="s">
        <v>38</v>
      </c>
    </row>
    <row r="6130" spans="1:9" x14ac:dyDescent="0.3">
      <c r="A6130">
        <v>1197831</v>
      </c>
      <c r="B6130" s="16">
        <v>44410</v>
      </c>
      <c r="C6130" t="s">
        <v>19</v>
      </c>
      <c r="D6130">
        <v>675</v>
      </c>
      <c r="E6130">
        <v>202500</v>
      </c>
      <c r="F6130">
        <v>81000</v>
      </c>
      <c r="G6130" t="s">
        <v>36</v>
      </c>
      <c r="H6130" t="s">
        <v>57</v>
      </c>
      <c r="I6130" t="s">
        <v>58</v>
      </c>
    </row>
    <row r="6131" spans="1:9" x14ac:dyDescent="0.3">
      <c r="A6131">
        <v>1128299</v>
      </c>
      <c r="B6131" s="16">
        <v>44411</v>
      </c>
      <c r="C6131" t="s">
        <v>21</v>
      </c>
      <c r="D6131">
        <v>50</v>
      </c>
      <c r="E6131">
        <v>1950</v>
      </c>
      <c r="F6131">
        <v>877.49999999999989</v>
      </c>
      <c r="G6131" t="s">
        <v>36</v>
      </c>
      <c r="H6131" t="s">
        <v>114</v>
      </c>
      <c r="I6131" t="s">
        <v>115</v>
      </c>
    </row>
    <row r="6132" spans="1:9" x14ac:dyDescent="0.3">
      <c r="A6132">
        <v>1128299</v>
      </c>
      <c r="B6132" s="16">
        <v>44411</v>
      </c>
      <c r="C6132" t="s">
        <v>20</v>
      </c>
      <c r="D6132">
        <v>56</v>
      </c>
      <c r="E6132">
        <v>2184</v>
      </c>
      <c r="F6132">
        <v>873.6</v>
      </c>
      <c r="G6132" t="s">
        <v>36</v>
      </c>
      <c r="H6132" t="s">
        <v>114</v>
      </c>
      <c r="I6132" t="s">
        <v>115</v>
      </c>
    </row>
    <row r="6133" spans="1:9" x14ac:dyDescent="0.3">
      <c r="A6133">
        <v>1128299</v>
      </c>
      <c r="B6133" s="16">
        <v>44411</v>
      </c>
      <c r="C6133" t="s">
        <v>22</v>
      </c>
      <c r="D6133">
        <v>46</v>
      </c>
      <c r="E6133">
        <v>2208</v>
      </c>
      <c r="F6133">
        <v>1435.2</v>
      </c>
      <c r="G6133" t="s">
        <v>36</v>
      </c>
      <c r="H6133" t="s">
        <v>114</v>
      </c>
      <c r="I6133" t="s">
        <v>115</v>
      </c>
    </row>
    <row r="6134" spans="1:9" x14ac:dyDescent="0.3">
      <c r="A6134">
        <v>1185732</v>
      </c>
      <c r="B6134" s="16">
        <v>44411</v>
      </c>
      <c r="C6134" t="s">
        <v>22</v>
      </c>
      <c r="D6134">
        <v>41</v>
      </c>
      <c r="E6134">
        <v>2296</v>
      </c>
      <c r="F6134">
        <v>1148</v>
      </c>
      <c r="G6134" t="s">
        <v>36</v>
      </c>
      <c r="H6134" t="s">
        <v>37</v>
      </c>
      <c r="I6134" t="s">
        <v>38</v>
      </c>
    </row>
    <row r="6135" spans="1:9" x14ac:dyDescent="0.3">
      <c r="A6135">
        <v>1128299</v>
      </c>
      <c r="B6135" s="16">
        <v>44411</v>
      </c>
      <c r="C6135" t="s">
        <v>19</v>
      </c>
      <c r="D6135">
        <v>84</v>
      </c>
      <c r="E6135">
        <v>3612</v>
      </c>
      <c r="F6135">
        <v>1697.6399999999999</v>
      </c>
      <c r="G6135" t="s">
        <v>36</v>
      </c>
      <c r="H6135" t="s">
        <v>114</v>
      </c>
      <c r="I6135" t="s">
        <v>115</v>
      </c>
    </row>
    <row r="6136" spans="1:9" x14ac:dyDescent="0.3">
      <c r="A6136">
        <v>1197831</v>
      </c>
      <c r="B6136" s="16">
        <v>44411</v>
      </c>
      <c r="C6136" t="s">
        <v>20</v>
      </c>
      <c r="D6136">
        <v>138</v>
      </c>
      <c r="E6136">
        <v>3864</v>
      </c>
      <c r="F6136">
        <v>2125.1999999999998</v>
      </c>
      <c r="G6136" t="s">
        <v>36</v>
      </c>
      <c r="H6136" t="s">
        <v>57</v>
      </c>
      <c r="I6136" t="s">
        <v>58</v>
      </c>
    </row>
    <row r="6137" spans="1:9" x14ac:dyDescent="0.3">
      <c r="A6137">
        <v>1128299</v>
      </c>
      <c r="B6137" s="16">
        <v>44411</v>
      </c>
      <c r="C6137" t="s">
        <v>23</v>
      </c>
      <c r="D6137">
        <v>102</v>
      </c>
      <c r="E6137">
        <v>5304</v>
      </c>
      <c r="F6137">
        <v>2705.04</v>
      </c>
      <c r="G6137" t="s">
        <v>36</v>
      </c>
      <c r="H6137" t="s">
        <v>114</v>
      </c>
      <c r="I6137" t="s">
        <v>115</v>
      </c>
    </row>
    <row r="6138" spans="1:9" x14ac:dyDescent="0.3">
      <c r="A6138">
        <v>1128299</v>
      </c>
      <c r="B6138" s="16">
        <v>44411</v>
      </c>
      <c r="C6138" t="s">
        <v>17</v>
      </c>
      <c r="D6138">
        <v>158</v>
      </c>
      <c r="E6138">
        <v>7268</v>
      </c>
      <c r="F6138">
        <v>3052.56</v>
      </c>
      <c r="G6138" t="s">
        <v>36</v>
      </c>
      <c r="H6138" t="s">
        <v>114</v>
      </c>
      <c r="I6138" t="s">
        <v>115</v>
      </c>
    </row>
    <row r="6139" spans="1:9" x14ac:dyDescent="0.3">
      <c r="A6139">
        <v>1197831</v>
      </c>
      <c r="B6139" s="16">
        <v>44411</v>
      </c>
      <c r="C6139" t="s">
        <v>21</v>
      </c>
      <c r="D6139">
        <v>182</v>
      </c>
      <c r="E6139">
        <v>8008</v>
      </c>
      <c r="F6139">
        <v>4244.24</v>
      </c>
      <c r="G6139" t="s">
        <v>48</v>
      </c>
      <c r="H6139" t="s">
        <v>94</v>
      </c>
      <c r="I6139" t="s">
        <v>95</v>
      </c>
    </row>
    <row r="6140" spans="1:9" x14ac:dyDescent="0.3">
      <c r="A6140">
        <v>1197831</v>
      </c>
      <c r="B6140" s="16">
        <v>44411</v>
      </c>
      <c r="C6140" t="s">
        <v>22</v>
      </c>
      <c r="D6140">
        <v>176</v>
      </c>
      <c r="E6140">
        <v>9328</v>
      </c>
      <c r="F6140">
        <v>4477.4399999999996</v>
      </c>
      <c r="G6140" t="s">
        <v>48</v>
      </c>
      <c r="H6140" t="s">
        <v>94</v>
      </c>
      <c r="I6140" t="s">
        <v>95</v>
      </c>
    </row>
    <row r="6141" spans="1:9" x14ac:dyDescent="0.3">
      <c r="A6141">
        <v>1197831</v>
      </c>
      <c r="B6141" s="16">
        <v>44411</v>
      </c>
      <c r="C6141" t="s">
        <v>20</v>
      </c>
      <c r="D6141">
        <v>210</v>
      </c>
      <c r="E6141">
        <v>11340</v>
      </c>
      <c r="F6141">
        <v>6010.2000000000007</v>
      </c>
      <c r="G6141" t="s">
        <v>48</v>
      </c>
      <c r="H6141" t="s">
        <v>94</v>
      </c>
      <c r="I6141" t="s">
        <v>95</v>
      </c>
    </row>
    <row r="6142" spans="1:9" x14ac:dyDescent="0.3">
      <c r="A6142">
        <v>1197831</v>
      </c>
      <c r="B6142" s="16">
        <v>44411</v>
      </c>
      <c r="C6142" t="s">
        <v>19</v>
      </c>
      <c r="D6142">
        <v>200</v>
      </c>
      <c r="E6142">
        <v>11600</v>
      </c>
      <c r="F6142">
        <v>5219.9999999999991</v>
      </c>
      <c r="G6142" t="s">
        <v>48</v>
      </c>
      <c r="H6142" t="s">
        <v>94</v>
      </c>
      <c r="I6142" t="s">
        <v>95</v>
      </c>
    </row>
    <row r="6143" spans="1:9" x14ac:dyDescent="0.3">
      <c r="A6143">
        <v>1197831</v>
      </c>
      <c r="B6143" s="16">
        <v>44411</v>
      </c>
      <c r="C6143" t="s">
        <v>23</v>
      </c>
      <c r="D6143">
        <v>231</v>
      </c>
      <c r="E6143">
        <v>12474</v>
      </c>
      <c r="F6143">
        <v>7983.3600000000006</v>
      </c>
      <c r="G6143" t="s">
        <v>48</v>
      </c>
      <c r="H6143" t="s">
        <v>94</v>
      </c>
      <c r="I6143" t="s">
        <v>95</v>
      </c>
    </row>
    <row r="6144" spans="1:9" x14ac:dyDescent="0.3">
      <c r="A6144">
        <v>1197831</v>
      </c>
      <c r="B6144" s="16">
        <v>44411</v>
      </c>
      <c r="C6144" t="s">
        <v>17</v>
      </c>
      <c r="D6144">
        <v>308</v>
      </c>
      <c r="E6144">
        <v>18788</v>
      </c>
      <c r="F6144">
        <v>9957.6400000000012</v>
      </c>
      <c r="G6144" t="s">
        <v>48</v>
      </c>
      <c r="H6144" t="s">
        <v>94</v>
      </c>
      <c r="I6144" t="s">
        <v>95</v>
      </c>
    </row>
    <row r="6145" spans="1:9" x14ac:dyDescent="0.3">
      <c r="A6145">
        <v>1128299</v>
      </c>
      <c r="B6145" s="16">
        <v>44411</v>
      </c>
      <c r="C6145" t="s">
        <v>21</v>
      </c>
      <c r="D6145">
        <v>200</v>
      </c>
      <c r="E6145">
        <v>80000</v>
      </c>
      <c r="F6145">
        <v>24000</v>
      </c>
      <c r="G6145" t="s">
        <v>36</v>
      </c>
      <c r="H6145" t="s">
        <v>114</v>
      </c>
      <c r="I6145" t="s">
        <v>115</v>
      </c>
    </row>
    <row r="6146" spans="1:9" x14ac:dyDescent="0.3">
      <c r="A6146">
        <v>1128299</v>
      </c>
      <c r="B6146" s="16">
        <v>44411</v>
      </c>
      <c r="C6146" t="s">
        <v>22</v>
      </c>
      <c r="D6146">
        <v>175</v>
      </c>
      <c r="E6146">
        <v>87500</v>
      </c>
      <c r="F6146">
        <v>43750</v>
      </c>
      <c r="G6146" t="s">
        <v>36</v>
      </c>
      <c r="H6146" t="s">
        <v>114</v>
      </c>
      <c r="I6146" t="s">
        <v>115</v>
      </c>
    </row>
    <row r="6147" spans="1:9" x14ac:dyDescent="0.3">
      <c r="A6147">
        <v>1185732</v>
      </c>
      <c r="B6147" s="16">
        <v>44411</v>
      </c>
      <c r="C6147" t="s">
        <v>22</v>
      </c>
      <c r="D6147">
        <v>150</v>
      </c>
      <c r="E6147">
        <v>90000</v>
      </c>
      <c r="F6147">
        <v>31499.999999999996</v>
      </c>
      <c r="G6147" t="s">
        <v>36</v>
      </c>
      <c r="H6147" t="s">
        <v>37</v>
      </c>
      <c r="I6147" t="s">
        <v>38</v>
      </c>
    </row>
    <row r="6148" spans="1:9" x14ac:dyDescent="0.3">
      <c r="A6148">
        <v>1128299</v>
      </c>
      <c r="B6148" s="16">
        <v>44411</v>
      </c>
      <c r="C6148" t="s">
        <v>20</v>
      </c>
      <c r="D6148">
        <v>225</v>
      </c>
      <c r="E6148">
        <v>90000</v>
      </c>
      <c r="F6148">
        <v>27000</v>
      </c>
      <c r="G6148" t="s">
        <v>36</v>
      </c>
      <c r="H6148" t="s">
        <v>114</v>
      </c>
      <c r="I6148" t="s">
        <v>115</v>
      </c>
    </row>
    <row r="6149" spans="1:9" x14ac:dyDescent="0.3">
      <c r="A6149">
        <v>1128299</v>
      </c>
      <c r="B6149" s="16">
        <v>44411</v>
      </c>
      <c r="C6149" t="s">
        <v>19</v>
      </c>
      <c r="D6149">
        <v>300</v>
      </c>
      <c r="E6149">
        <v>135000.00000000003</v>
      </c>
      <c r="F6149">
        <v>47250.000000000007</v>
      </c>
      <c r="G6149" t="s">
        <v>36</v>
      </c>
      <c r="H6149" t="s">
        <v>114</v>
      </c>
      <c r="I6149" t="s">
        <v>115</v>
      </c>
    </row>
    <row r="6150" spans="1:9" x14ac:dyDescent="0.3">
      <c r="A6150">
        <v>1197831</v>
      </c>
      <c r="B6150" s="16">
        <v>44411</v>
      </c>
      <c r="C6150" t="s">
        <v>20</v>
      </c>
      <c r="D6150">
        <v>475</v>
      </c>
      <c r="E6150">
        <v>142500</v>
      </c>
      <c r="F6150">
        <v>56999.999999999993</v>
      </c>
      <c r="G6150" t="s">
        <v>36</v>
      </c>
      <c r="H6150" t="s">
        <v>57</v>
      </c>
      <c r="I6150" t="s">
        <v>58</v>
      </c>
    </row>
    <row r="6151" spans="1:9" x14ac:dyDescent="0.3">
      <c r="A6151">
        <v>1128299</v>
      </c>
      <c r="B6151" s="16">
        <v>44411</v>
      </c>
      <c r="C6151" t="s">
        <v>23</v>
      </c>
      <c r="D6151">
        <v>350</v>
      </c>
      <c r="E6151">
        <v>192500.00000000003</v>
      </c>
      <c r="F6151">
        <v>77000.000000000015</v>
      </c>
      <c r="G6151" t="s">
        <v>36</v>
      </c>
      <c r="H6151" t="s">
        <v>114</v>
      </c>
      <c r="I6151" t="s">
        <v>115</v>
      </c>
    </row>
    <row r="6152" spans="1:9" x14ac:dyDescent="0.3">
      <c r="A6152">
        <v>1128299</v>
      </c>
      <c r="B6152" s="16">
        <v>44411</v>
      </c>
      <c r="C6152" t="s">
        <v>17</v>
      </c>
      <c r="D6152">
        <v>525</v>
      </c>
      <c r="E6152">
        <v>262500</v>
      </c>
      <c r="F6152">
        <v>78750</v>
      </c>
      <c r="G6152" t="s">
        <v>36</v>
      </c>
      <c r="H6152" t="s">
        <v>114</v>
      </c>
      <c r="I6152" t="s">
        <v>115</v>
      </c>
    </row>
    <row r="6153" spans="1:9" x14ac:dyDescent="0.3">
      <c r="A6153">
        <v>1197831</v>
      </c>
      <c r="B6153" s="16">
        <v>44411</v>
      </c>
      <c r="C6153" t="s">
        <v>21</v>
      </c>
      <c r="D6153">
        <v>675</v>
      </c>
      <c r="E6153">
        <v>303750</v>
      </c>
      <c r="F6153">
        <v>121500</v>
      </c>
      <c r="G6153" t="s">
        <v>48</v>
      </c>
      <c r="H6153" t="s">
        <v>94</v>
      </c>
      <c r="I6153" t="s">
        <v>95</v>
      </c>
    </row>
    <row r="6154" spans="1:9" x14ac:dyDescent="0.3">
      <c r="A6154">
        <v>1197831</v>
      </c>
      <c r="B6154" s="16">
        <v>44411</v>
      </c>
      <c r="C6154" t="s">
        <v>22</v>
      </c>
      <c r="D6154">
        <v>650</v>
      </c>
      <c r="E6154">
        <v>357500.00000000006</v>
      </c>
      <c r="F6154">
        <v>125125.00000000001</v>
      </c>
      <c r="G6154" t="s">
        <v>48</v>
      </c>
      <c r="H6154" t="s">
        <v>94</v>
      </c>
      <c r="I6154" t="s">
        <v>95</v>
      </c>
    </row>
    <row r="6155" spans="1:9" x14ac:dyDescent="0.3">
      <c r="A6155">
        <v>1197831</v>
      </c>
      <c r="B6155" s="16">
        <v>44411</v>
      </c>
      <c r="C6155" t="s">
        <v>20</v>
      </c>
      <c r="D6155">
        <v>725</v>
      </c>
      <c r="E6155">
        <v>398750.00000000006</v>
      </c>
      <c r="F6155">
        <v>159500.00000000003</v>
      </c>
      <c r="G6155" t="s">
        <v>48</v>
      </c>
      <c r="H6155" t="s">
        <v>94</v>
      </c>
      <c r="I6155" t="s">
        <v>95</v>
      </c>
    </row>
    <row r="6156" spans="1:9" x14ac:dyDescent="0.3">
      <c r="A6156">
        <v>1197831</v>
      </c>
      <c r="B6156" s="16">
        <v>44411</v>
      </c>
      <c r="C6156" t="s">
        <v>19</v>
      </c>
      <c r="D6156">
        <v>800</v>
      </c>
      <c r="E6156">
        <v>480000.00000000006</v>
      </c>
      <c r="F6156">
        <v>168000</v>
      </c>
      <c r="G6156" t="s">
        <v>48</v>
      </c>
      <c r="H6156" t="s">
        <v>94</v>
      </c>
      <c r="I6156" t="s">
        <v>95</v>
      </c>
    </row>
    <row r="6157" spans="1:9" x14ac:dyDescent="0.3">
      <c r="A6157">
        <v>1197831</v>
      </c>
      <c r="B6157" s="16">
        <v>44411</v>
      </c>
      <c r="C6157" t="s">
        <v>23</v>
      </c>
      <c r="D6157">
        <v>825</v>
      </c>
      <c r="E6157">
        <v>495000.00000000006</v>
      </c>
      <c r="F6157">
        <v>247500.00000000003</v>
      </c>
      <c r="G6157" t="s">
        <v>48</v>
      </c>
      <c r="H6157" t="s">
        <v>94</v>
      </c>
      <c r="I6157" t="s">
        <v>95</v>
      </c>
    </row>
    <row r="6158" spans="1:9" x14ac:dyDescent="0.3">
      <c r="A6158">
        <v>1197831</v>
      </c>
      <c r="B6158" s="16">
        <v>44411</v>
      </c>
      <c r="C6158" t="s">
        <v>17</v>
      </c>
      <c r="D6158">
        <v>1025</v>
      </c>
      <c r="E6158">
        <v>666250</v>
      </c>
      <c r="F6158">
        <v>266500</v>
      </c>
      <c r="G6158" t="s">
        <v>48</v>
      </c>
      <c r="H6158" t="s">
        <v>94</v>
      </c>
      <c r="I6158" t="s">
        <v>95</v>
      </c>
    </row>
    <row r="6159" spans="1:9" x14ac:dyDescent="0.3">
      <c r="A6159">
        <v>1197831</v>
      </c>
      <c r="B6159" s="16">
        <v>44412</v>
      </c>
      <c r="C6159" t="s">
        <v>21</v>
      </c>
      <c r="D6159">
        <v>72</v>
      </c>
      <c r="E6159">
        <v>2304</v>
      </c>
      <c r="F6159">
        <v>760.31999999999994</v>
      </c>
      <c r="G6159" t="s">
        <v>15</v>
      </c>
      <c r="H6159" t="s">
        <v>125</v>
      </c>
      <c r="I6159" t="s">
        <v>126</v>
      </c>
    </row>
    <row r="6160" spans="1:9" x14ac:dyDescent="0.3">
      <c r="A6160">
        <v>1197831</v>
      </c>
      <c r="B6160" s="16">
        <v>44412</v>
      </c>
      <c r="C6160" t="s">
        <v>22</v>
      </c>
      <c r="D6160">
        <v>52</v>
      </c>
      <c r="E6160">
        <v>2652</v>
      </c>
      <c r="F6160">
        <v>1166.8800000000001</v>
      </c>
      <c r="G6160" t="s">
        <v>15</v>
      </c>
      <c r="H6160" t="s">
        <v>125</v>
      </c>
      <c r="I6160" t="s">
        <v>126</v>
      </c>
    </row>
    <row r="6161" spans="1:9" x14ac:dyDescent="0.3">
      <c r="A6161">
        <v>1197831</v>
      </c>
      <c r="B6161" s="16">
        <v>44412</v>
      </c>
      <c r="C6161" t="s">
        <v>22</v>
      </c>
      <c r="D6161">
        <v>62</v>
      </c>
      <c r="E6161">
        <v>2666</v>
      </c>
      <c r="F6161">
        <v>879.77999999999986</v>
      </c>
      <c r="G6161" t="s">
        <v>15</v>
      </c>
      <c r="H6161" t="s">
        <v>125</v>
      </c>
      <c r="I6161" t="s">
        <v>126</v>
      </c>
    </row>
    <row r="6162" spans="1:9" x14ac:dyDescent="0.3">
      <c r="A6162">
        <v>1197831</v>
      </c>
      <c r="B6162" s="16">
        <v>44412</v>
      </c>
      <c r="C6162" t="s">
        <v>21</v>
      </c>
      <c r="D6162">
        <v>68</v>
      </c>
      <c r="E6162">
        <v>2788</v>
      </c>
      <c r="F6162">
        <v>1143.08</v>
      </c>
      <c r="G6162" t="s">
        <v>15</v>
      </c>
      <c r="H6162" t="s">
        <v>125</v>
      </c>
      <c r="I6162" t="s">
        <v>126</v>
      </c>
    </row>
    <row r="6163" spans="1:9" x14ac:dyDescent="0.3">
      <c r="A6163">
        <v>1197831</v>
      </c>
      <c r="B6163" s="16">
        <v>44412</v>
      </c>
      <c r="C6163" t="s">
        <v>20</v>
      </c>
      <c r="D6163">
        <v>85</v>
      </c>
      <c r="E6163">
        <v>3485</v>
      </c>
      <c r="F6163">
        <v>1463.7</v>
      </c>
      <c r="G6163" t="s">
        <v>15</v>
      </c>
      <c r="H6163" t="s">
        <v>125</v>
      </c>
      <c r="I6163" t="s">
        <v>126</v>
      </c>
    </row>
    <row r="6164" spans="1:9" x14ac:dyDescent="0.3">
      <c r="A6164">
        <v>1197831</v>
      </c>
      <c r="B6164" s="16">
        <v>44412</v>
      </c>
      <c r="C6164" t="s">
        <v>20</v>
      </c>
      <c r="D6164">
        <v>107</v>
      </c>
      <c r="E6164">
        <v>3852</v>
      </c>
      <c r="F6164">
        <v>1348.1999999999998</v>
      </c>
      <c r="G6164" t="s">
        <v>15</v>
      </c>
      <c r="H6164" t="s">
        <v>125</v>
      </c>
      <c r="I6164" t="s">
        <v>126</v>
      </c>
    </row>
    <row r="6165" spans="1:9" x14ac:dyDescent="0.3">
      <c r="A6165">
        <v>1185732</v>
      </c>
      <c r="B6165" s="16">
        <v>44412</v>
      </c>
      <c r="C6165" t="s">
        <v>23</v>
      </c>
      <c r="D6165">
        <v>65</v>
      </c>
      <c r="E6165">
        <v>3965</v>
      </c>
      <c r="F6165">
        <v>2379</v>
      </c>
      <c r="G6165" t="s">
        <v>36</v>
      </c>
      <c r="H6165" t="s">
        <v>37</v>
      </c>
      <c r="I6165" t="s">
        <v>38</v>
      </c>
    </row>
    <row r="6166" spans="1:9" x14ac:dyDescent="0.3">
      <c r="A6166">
        <v>1197831</v>
      </c>
      <c r="B6166" s="16">
        <v>44412</v>
      </c>
      <c r="C6166" t="s">
        <v>19</v>
      </c>
      <c r="D6166">
        <v>128</v>
      </c>
      <c r="E6166">
        <v>4352</v>
      </c>
      <c r="F6166">
        <v>1871.3600000000001</v>
      </c>
      <c r="G6166" t="s">
        <v>15</v>
      </c>
      <c r="H6166" t="s">
        <v>125</v>
      </c>
      <c r="I6166" t="s">
        <v>126</v>
      </c>
    </row>
    <row r="6167" spans="1:9" x14ac:dyDescent="0.3">
      <c r="A6167">
        <v>1197831</v>
      </c>
      <c r="B6167" s="16">
        <v>44412</v>
      </c>
      <c r="C6167" t="s">
        <v>21</v>
      </c>
      <c r="D6167">
        <v>138</v>
      </c>
      <c r="E6167">
        <v>4554</v>
      </c>
      <c r="F6167">
        <v>2914.56</v>
      </c>
      <c r="G6167" t="s">
        <v>36</v>
      </c>
      <c r="H6167" t="s">
        <v>57</v>
      </c>
      <c r="I6167" t="s">
        <v>58</v>
      </c>
    </row>
    <row r="6168" spans="1:9" x14ac:dyDescent="0.3">
      <c r="A6168">
        <v>1197831</v>
      </c>
      <c r="B6168" s="16">
        <v>44412</v>
      </c>
      <c r="C6168" t="s">
        <v>19</v>
      </c>
      <c r="D6168">
        <v>108</v>
      </c>
      <c r="E6168">
        <v>5184</v>
      </c>
      <c r="F6168">
        <v>2851.2000000000003</v>
      </c>
      <c r="G6168" t="s">
        <v>15</v>
      </c>
      <c r="H6168" t="s">
        <v>125</v>
      </c>
      <c r="I6168" t="s">
        <v>126</v>
      </c>
    </row>
    <row r="6169" spans="1:9" x14ac:dyDescent="0.3">
      <c r="A6169">
        <v>1197831</v>
      </c>
      <c r="B6169" s="16">
        <v>44412</v>
      </c>
      <c r="C6169" t="s">
        <v>23</v>
      </c>
      <c r="D6169">
        <v>124</v>
      </c>
      <c r="E6169">
        <v>5456</v>
      </c>
      <c r="F6169">
        <v>2073.2800000000002</v>
      </c>
      <c r="G6169" t="s">
        <v>15</v>
      </c>
      <c r="H6169" t="s">
        <v>125</v>
      </c>
      <c r="I6169" t="s">
        <v>126</v>
      </c>
    </row>
    <row r="6170" spans="1:9" x14ac:dyDescent="0.3">
      <c r="A6170">
        <v>1197831</v>
      </c>
      <c r="B6170" s="16">
        <v>44412</v>
      </c>
      <c r="C6170" t="s">
        <v>23</v>
      </c>
      <c r="D6170">
        <v>105</v>
      </c>
      <c r="E6170">
        <v>5775</v>
      </c>
      <c r="F6170">
        <v>2887.5</v>
      </c>
      <c r="G6170" t="s">
        <v>15</v>
      </c>
      <c r="H6170" t="s">
        <v>125</v>
      </c>
      <c r="I6170" t="s">
        <v>126</v>
      </c>
    </row>
    <row r="6171" spans="1:9" x14ac:dyDescent="0.3">
      <c r="A6171">
        <v>1197831</v>
      </c>
      <c r="B6171" s="16">
        <v>44412</v>
      </c>
      <c r="C6171" t="s">
        <v>17</v>
      </c>
      <c r="D6171">
        <v>194</v>
      </c>
      <c r="E6171">
        <v>7760</v>
      </c>
      <c r="F6171">
        <v>3259.2000000000003</v>
      </c>
      <c r="G6171" t="s">
        <v>15</v>
      </c>
      <c r="H6171" t="s">
        <v>125</v>
      </c>
      <c r="I6171" t="s">
        <v>126</v>
      </c>
    </row>
    <row r="6172" spans="1:9" x14ac:dyDescent="0.3">
      <c r="A6172">
        <v>1197831</v>
      </c>
      <c r="B6172" s="16">
        <v>44412</v>
      </c>
      <c r="C6172" t="s">
        <v>17</v>
      </c>
      <c r="D6172">
        <v>163</v>
      </c>
      <c r="E6172">
        <v>8313</v>
      </c>
      <c r="F6172">
        <v>4572.1500000000005</v>
      </c>
      <c r="G6172" t="s">
        <v>15</v>
      </c>
      <c r="H6172" t="s">
        <v>125</v>
      </c>
      <c r="I6172" t="s">
        <v>126</v>
      </c>
    </row>
    <row r="6173" spans="1:9" x14ac:dyDescent="0.3">
      <c r="A6173">
        <v>1197831</v>
      </c>
      <c r="B6173" s="16">
        <v>44412</v>
      </c>
      <c r="C6173" t="s">
        <v>21</v>
      </c>
      <c r="D6173">
        <v>225</v>
      </c>
      <c r="E6173">
        <v>101250</v>
      </c>
      <c r="F6173">
        <v>30375</v>
      </c>
      <c r="G6173" t="s">
        <v>15</v>
      </c>
      <c r="H6173" t="s">
        <v>125</v>
      </c>
      <c r="I6173" t="s">
        <v>126</v>
      </c>
    </row>
    <row r="6174" spans="1:9" x14ac:dyDescent="0.3">
      <c r="A6174">
        <v>1197831</v>
      </c>
      <c r="B6174" s="16">
        <v>44412</v>
      </c>
      <c r="C6174" t="s">
        <v>22</v>
      </c>
      <c r="D6174">
        <v>200</v>
      </c>
      <c r="E6174">
        <v>109999.99999999999</v>
      </c>
      <c r="F6174">
        <v>32999.999999999993</v>
      </c>
      <c r="G6174" t="s">
        <v>15</v>
      </c>
      <c r="H6174" t="s">
        <v>125</v>
      </c>
      <c r="I6174" t="s">
        <v>126</v>
      </c>
    </row>
    <row r="6175" spans="1:9" x14ac:dyDescent="0.3">
      <c r="A6175">
        <v>1197831</v>
      </c>
      <c r="B6175" s="16">
        <v>44412</v>
      </c>
      <c r="C6175" t="s">
        <v>20</v>
      </c>
      <c r="D6175">
        <v>325</v>
      </c>
      <c r="E6175">
        <v>146250</v>
      </c>
      <c r="F6175">
        <v>43875</v>
      </c>
      <c r="G6175" t="s">
        <v>15</v>
      </c>
      <c r="H6175" t="s">
        <v>125</v>
      </c>
      <c r="I6175" t="s">
        <v>126</v>
      </c>
    </row>
    <row r="6176" spans="1:9" x14ac:dyDescent="0.3">
      <c r="A6176">
        <v>1185732</v>
      </c>
      <c r="B6176" s="16">
        <v>44412</v>
      </c>
      <c r="C6176" t="s">
        <v>23</v>
      </c>
      <c r="D6176">
        <v>250</v>
      </c>
      <c r="E6176">
        <v>162499.99999999997</v>
      </c>
      <c r="F6176">
        <v>81249.999999999985</v>
      </c>
      <c r="G6176" t="s">
        <v>36</v>
      </c>
      <c r="H6176" t="s">
        <v>37</v>
      </c>
      <c r="I6176" t="s">
        <v>38</v>
      </c>
    </row>
    <row r="6177" spans="1:9" x14ac:dyDescent="0.3">
      <c r="A6177">
        <v>1197831</v>
      </c>
      <c r="B6177" s="16">
        <v>44412</v>
      </c>
      <c r="C6177" t="s">
        <v>21</v>
      </c>
      <c r="D6177">
        <v>475</v>
      </c>
      <c r="E6177">
        <v>166250</v>
      </c>
      <c r="F6177">
        <v>83125</v>
      </c>
      <c r="G6177" t="s">
        <v>36</v>
      </c>
      <c r="H6177" t="s">
        <v>57</v>
      </c>
      <c r="I6177" t="s">
        <v>58</v>
      </c>
    </row>
    <row r="6178" spans="1:9" x14ac:dyDescent="0.3">
      <c r="A6178">
        <v>1197831</v>
      </c>
      <c r="B6178" s="16">
        <v>44412</v>
      </c>
      <c r="C6178" t="s">
        <v>19</v>
      </c>
      <c r="D6178">
        <v>400</v>
      </c>
      <c r="E6178">
        <v>200000</v>
      </c>
      <c r="F6178">
        <v>80000</v>
      </c>
      <c r="G6178" t="s">
        <v>15</v>
      </c>
      <c r="H6178" t="s">
        <v>125</v>
      </c>
      <c r="I6178" t="s">
        <v>126</v>
      </c>
    </row>
    <row r="6179" spans="1:9" x14ac:dyDescent="0.3">
      <c r="A6179">
        <v>1197831</v>
      </c>
      <c r="B6179" s="16">
        <v>44412</v>
      </c>
      <c r="C6179" t="s">
        <v>23</v>
      </c>
      <c r="D6179">
        <v>375</v>
      </c>
      <c r="E6179">
        <v>225000</v>
      </c>
      <c r="F6179">
        <v>78750</v>
      </c>
      <c r="G6179" t="s">
        <v>15</v>
      </c>
      <c r="H6179" t="s">
        <v>125</v>
      </c>
      <c r="I6179" t="s">
        <v>126</v>
      </c>
    </row>
    <row r="6180" spans="1:9" x14ac:dyDescent="0.3">
      <c r="A6180">
        <v>1197831</v>
      </c>
      <c r="B6180" s="16">
        <v>44412</v>
      </c>
      <c r="C6180" t="s">
        <v>17</v>
      </c>
      <c r="D6180">
        <v>625</v>
      </c>
      <c r="E6180">
        <v>343749.99999999994</v>
      </c>
      <c r="F6180">
        <v>137499.99999999997</v>
      </c>
      <c r="G6180" t="s">
        <v>15</v>
      </c>
      <c r="H6180" t="s">
        <v>125</v>
      </c>
      <c r="I6180" t="s">
        <v>126</v>
      </c>
    </row>
    <row r="6181" spans="1:9" x14ac:dyDescent="0.3">
      <c r="A6181">
        <v>1197831</v>
      </c>
      <c r="B6181" s="16">
        <v>44413</v>
      </c>
      <c r="C6181" t="s">
        <v>22</v>
      </c>
      <c r="D6181">
        <v>88</v>
      </c>
      <c r="E6181">
        <v>3256</v>
      </c>
      <c r="F6181">
        <v>1562.8799999999999</v>
      </c>
      <c r="G6181" t="s">
        <v>27</v>
      </c>
      <c r="H6181" t="s">
        <v>59</v>
      </c>
      <c r="I6181" t="s">
        <v>60</v>
      </c>
    </row>
    <row r="6182" spans="1:9" x14ac:dyDescent="0.3">
      <c r="A6182">
        <v>1197831</v>
      </c>
      <c r="B6182" s="16">
        <v>44413</v>
      </c>
      <c r="C6182" t="s">
        <v>22</v>
      </c>
      <c r="D6182">
        <v>114</v>
      </c>
      <c r="E6182">
        <v>3534</v>
      </c>
      <c r="F6182">
        <v>1448.9399999999998</v>
      </c>
      <c r="G6182" t="s">
        <v>27</v>
      </c>
      <c r="H6182" t="s">
        <v>59</v>
      </c>
      <c r="I6182" t="s">
        <v>60</v>
      </c>
    </row>
    <row r="6183" spans="1:9" x14ac:dyDescent="0.3">
      <c r="A6183">
        <v>1185732</v>
      </c>
      <c r="B6183" s="16">
        <v>44413</v>
      </c>
      <c r="C6183" t="s">
        <v>17</v>
      </c>
      <c r="D6183">
        <v>150</v>
      </c>
      <c r="E6183">
        <v>8550</v>
      </c>
      <c r="F6183">
        <v>4702.5</v>
      </c>
      <c r="G6183" t="s">
        <v>36</v>
      </c>
      <c r="H6183" t="s">
        <v>37</v>
      </c>
      <c r="I6183" t="s">
        <v>38</v>
      </c>
    </row>
    <row r="6184" spans="1:9" x14ac:dyDescent="0.3">
      <c r="A6184">
        <v>1197831</v>
      </c>
      <c r="B6184" s="16">
        <v>44413</v>
      </c>
      <c r="C6184" t="s">
        <v>22</v>
      </c>
      <c r="D6184">
        <v>325</v>
      </c>
      <c r="E6184">
        <v>130000</v>
      </c>
      <c r="F6184">
        <v>45500</v>
      </c>
      <c r="G6184" t="s">
        <v>27</v>
      </c>
      <c r="H6184" t="s">
        <v>59</v>
      </c>
      <c r="I6184" t="s">
        <v>60</v>
      </c>
    </row>
    <row r="6185" spans="1:9" x14ac:dyDescent="0.3">
      <c r="A6185">
        <v>1185732</v>
      </c>
      <c r="B6185" s="16">
        <v>44413</v>
      </c>
      <c r="C6185" t="s">
        <v>17</v>
      </c>
      <c r="D6185">
        <v>500</v>
      </c>
      <c r="E6185">
        <v>300000</v>
      </c>
      <c r="F6185">
        <v>120000</v>
      </c>
      <c r="G6185" t="s">
        <v>36</v>
      </c>
      <c r="H6185" t="s">
        <v>37</v>
      </c>
      <c r="I6185" t="s">
        <v>38</v>
      </c>
    </row>
    <row r="6186" spans="1:9" x14ac:dyDescent="0.3">
      <c r="A6186">
        <v>1185732</v>
      </c>
      <c r="B6186" s="16">
        <v>44414</v>
      </c>
      <c r="C6186" t="s">
        <v>21</v>
      </c>
      <c r="D6186">
        <v>54</v>
      </c>
      <c r="E6186">
        <v>1998</v>
      </c>
      <c r="F6186">
        <v>819.18</v>
      </c>
      <c r="G6186" t="s">
        <v>36</v>
      </c>
      <c r="H6186" t="s">
        <v>112</v>
      </c>
      <c r="I6186" t="s">
        <v>113</v>
      </c>
    </row>
    <row r="6187" spans="1:9" x14ac:dyDescent="0.3">
      <c r="A6187">
        <v>1185732</v>
      </c>
      <c r="B6187" s="16">
        <v>44414</v>
      </c>
      <c r="C6187" t="s">
        <v>20</v>
      </c>
      <c r="D6187">
        <v>61</v>
      </c>
      <c r="E6187">
        <v>2379</v>
      </c>
      <c r="F6187">
        <v>1022.97</v>
      </c>
      <c r="G6187" t="s">
        <v>36</v>
      </c>
      <c r="H6187" t="s">
        <v>112</v>
      </c>
      <c r="I6187" t="s">
        <v>113</v>
      </c>
    </row>
    <row r="6188" spans="1:9" x14ac:dyDescent="0.3">
      <c r="A6188">
        <v>1185732</v>
      </c>
      <c r="B6188" s="16">
        <v>44414</v>
      </c>
      <c r="C6188" t="s">
        <v>22</v>
      </c>
      <c r="D6188">
        <v>51</v>
      </c>
      <c r="E6188">
        <v>2448</v>
      </c>
      <c r="F6188">
        <v>1468.8</v>
      </c>
      <c r="G6188" t="s">
        <v>36</v>
      </c>
      <c r="H6188" t="s">
        <v>112</v>
      </c>
      <c r="I6188" t="s">
        <v>113</v>
      </c>
    </row>
    <row r="6189" spans="1:9" x14ac:dyDescent="0.3">
      <c r="A6189">
        <v>1185732</v>
      </c>
      <c r="B6189" s="16">
        <v>44414</v>
      </c>
      <c r="C6189" t="s">
        <v>19</v>
      </c>
      <c r="D6189">
        <v>78</v>
      </c>
      <c r="E6189">
        <v>3276</v>
      </c>
      <c r="F6189">
        <v>1506.9599999999998</v>
      </c>
      <c r="G6189" t="s">
        <v>36</v>
      </c>
      <c r="H6189" t="s">
        <v>112</v>
      </c>
      <c r="I6189" t="s">
        <v>113</v>
      </c>
    </row>
    <row r="6190" spans="1:9" x14ac:dyDescent="0.3">
      <c r="A6190">
        <v>1185732</v>
      </c>
      <c r="B6190" s="16">
        <v>44414</v>
      </c>
      <c r="C6190" t="s">
        <v>19</v>
      </c>
      <c r="D6190">
        <v>75</v>
      </c>
      <c r="E6190">
        <v>3450</v>
      </c>
      <c r="F6190">
        <v>1656</v>
      </c>
      <c r="G6190" t="s">
        <v>36</v>
      </c>
      <c r="H6190" t="s">
        <v>37</v>
      </c>
      <c r="I6190" t="s">
        <v>38</v>
      </c>
    </row>
    <row r="6191" spans="1:9" x14ac:dyDescent="0.3">
      <c r="A6191">
        <v>1197831</v>
      </c>
      <c r="B6191" s="16">
        <v>44414</v>
      </c>
      <c r="C6191" t="s">
        <v>23</v>
      </c>
      <c r="D6191">
        <v>152</v>
      </c>
      <c r="E6191">
        <v>3648</v>
      </c>
      <c r="F6191">
        <v>2152.3200000000002</v>
      </c>
      <c r="G6191" t="s">
        <v>27</v>
      </c>
      <c r="H6191" t="s">
        <v>59</v>
      </c>
      <c r="I6191" t="s">
        <v>60</v>
      </c>
    </row>
    <row r="6192" spans="1:9" x14ac:dyDescent="0.3">
      <c r="A6192">
        <v>1197831</v>
      </c>
      <c r="B6192" s="16">
        <v>44414</v>
      </c>
      <c r="C6192" t="s">
        <v>23</v>
      </c>
      <c r="D6192">
        <v>138</v>
      </c>
      <c r="E6192">
        <v>4416</v>
      </c>
      <c r="F6192">
        <v>3091.2000000000003</v>
      </c>
      <c r="G6192" t="s">
        <v>27</v>
      </c>
      <c r="H6192" t="s">
        <v>59</v>
      </c>
      <c r="I6192" t="s">
        <v>60</v>
      </c>
    </row>
    <row r="6193" spans="1:9" x14ac:dyDescent="0.3">
      <c r="A6193">
        <v>1185732</v>
      </c>
      <c r="B6193" s="16">
        <v>44414</v>
      </c>
      <c r="C6193" t="s">
        <v>23</v>
      </c>
      <c r="D6193">
        <v>98</v>
      </c>
      <c r="E6193">
        <v>5194</v>
      </c>
      <c r="F6193">
        <v>2856.7000000000003</v>
      </c>
      <c r="G6193" t="s">
        <v>36</v>
      </c>
      <c r="H6193" t="s">
        <v>112</v>
      </c>
      <c r="I6193" t="s">
        <v>113</v>
      </c>
    </row>
    <row r="6194" spans="1:9" x14ac:dyDescent="0.3">
      <c r="A6194">
        <v>1185732</v>
      </c>
      <c r="B6194" s="16">
        <v>44414</v>
      </c>
      <c r="C6194" t="s">
        <v>17</v>
      </c>
      <c r="D6194">
        <v>131</v>
      </c>
      <c r="E6194">
        <v>6419</v>
      </c>
      <c r="F6194">
        <v>2695.98</v>
      </c>
      <c r="G6194" t="s">
        <v>36</v>
      </c>
      <c r="H6194" t="s">
        <v>112</v>
      </c>
      <c r="I6194" t="s">
        <v>113</v>
      </c>
    </row>
    <row r="6195" spans="1:9" x14ac:dyDescent="0.3">
      <c r="A6195">
        <v>1185732</v>
      </c>
      <c r="B6195" s="16">
        <v>44414</v>
      </c>
      <c r="C6195" t="s">
        <v>21</v>
      </c>
      <c r="D6195">
        <v>233</v>
      </c>
      <c r="E6195">
        <v>10252</v>
      </c>
      <c r="F6195">
        <v>4203.32</v>
      </c>
      <c r="G6195" t="s">
        <v>48</v>
      </c>
      <c r="H6195" t="s">
        <v>92</v>
      </c>
      <c r="I6195" t="s">
        <v>93</v>
      </c>
    </row>
    <row r="6196" spans="1:9" x14ac:dyDescent="0.3">
      <c r="A6196">
        <v>1185732</v>
      </c>
      <c r="B6196" s="16">
        <v>44414</v>
      </c>
      <c r="C6196" t="s">
        <v>22</v>
      </c>
      <c r="D6196">
        <v>225</v>
      </c>
      <c r="E6196">
        <v>11475</v>
      </c>
      <c r="F6196">
        <v>5278.5</v>
      </c>
      <c r="G6196" t="s">
        <v>48</v>
      </c>
      <c r="H6196" t="s">
        <v>92</v>
      </c>
      <c r="I6196" t="s">
        <v>93</v>
      </c>
    </row>
    <row r="6197" spans="1:9" x14ac:dyDescent="0.3">
      <c r="A6197">
        <v>1185732</v>
      </c>
      <c r="B6197" s="16">
        <v>44414</v>
      </c>
      <c r="C6197" t="s">
        <v>20</v>
      </c>
      <c r="D6197">
        <v>231</v>
      </c>
      <c r="E6197">
        <v>11550</v>
      </c>
      <c r="F6197">
        <v>4620</v>
      </c>
      <c r="G6197" t="s">
        <v>48</v>
      </c>
      <c r="H6197" t="s">
        <v>92</v>
      </c>
      <c r="I6197" t="s">
        <v>93</v>
      </c>
    </row>
    <row r="6198" spans="1:9" x14ac:dyDescent="0.3">
      <c r="A6198">
        <v>1185732</v>
      </c>
      <c r="B6198" s="16">
        <v>44414</v>
      </c>
      <c r="C6198" t="s">
        <v>19</v>
      </c>
      <c r="D6198">
        <v>243</v>
      </c>
      <c r="E6198">
        <v>13122</v>
      </c>
      <c r="F6198">
        <v>6429.78</v>
      </c>
      <c r="G6198" t="s">
        <v>48</v>
      </c>
      <c r="H6198" t="s">
        <v>92</v>
      </c>
      <c r="I6198" t="s">
        <v>93</v>
      </c>
    </row>
    <row r="6199" spans="1:9" x14ac:dyDescent="0.3">
      <c r="A6199">
        <v>1185732</v>
      </c>
      <c r="B6199" s="16">
        <v>44414</v>
      </c>
      <c r="C6199" t="s">
        <v>23</v>
      </c>
      <c r="D6199">
        <v>278</v>
      </c>
      <c r="E6199">
        <v>16124</v>
      </c>
      <c r="F6199">
        <v>9835.64</v>
      </c>
      <c r="G6199" t="s">
        <v>48</v>
      </c>
      <c r="H6199" t="s">
        <v>92</v>
      </c>
      <c r="I6199" t="s">
        <v>93</v>
      </c>
    </row>
    <row r="6200" spans="1:9" x14ac:dyDescent="0.3">
      <c r="A6200">
        <v>1185732</v>
      </c>
      <c r="B6200" s="16">
        <v>44414</v>
      </c>
      <c r="C6200" t="s">
        <v>17</v>
      </c>
      <c r="D6200">
        <v>326</v>
      </c>
      <c r="E6200">
        <v>20212</v>
      </c>
      <c r="F6200">
        <v>11520.840000000002</v>
      </c>
      <c r="G6200" t="s">
        <v>48</v>
      </c>
      <c r="H6200" t="s">
        <v>92</v>
      </c>
      <c r="I6200" t="s">
        <v>93</v>
      </c>
    </row>
    <row r="6201" spans="1:9" x14ac:dyDescent="0.3">
      <c r="A6201">
        <v>1185732</v>
      </c>
      <c r="B6201" s="16">
        <v>44414</v>
      </c>
      <c r="C6201" t="s">
        <v>21</v>
      </c>
      <c r="D6201">
        <v>200</v>
      </c>
      <c r="E6201">
        <v>80000</v>
      </c>
      <c r="F6201">
        <v>24000</v>
      </c>
      <c r="G6201" t="s">
        <v>36</v>
      </c>
      <c r="H6201" t="s">
        <v>112</v>
      </c>
      <c r="I6201" t="s">
        <v>113</v>
      </c>
    </row>
    <row r="6202" spans="1:9" x14ac:dyDescent="0.3">
      <c r="A6202">
        <v>1185732</v>
      </c>
      <c r="B6202" s="16">
        <v>44414</v>
      </c>
      <c r="C6202" t="s">
        <v>22</v>
      </c>
      <c r="D6202">
        <v>175</v>
      </c>
      <c r="E6202">
        <v>87500</v>
      </c>
      <c r="F6202">
        <v>43750</v>
      </c>
      <c r="G6202" t="s">
        <v>36</v>
      </c>
      <c r="H6202" t="s">
        <v>112</v>
      </c>
      <c r="I6202" t="s">
        <v>113</v>
      </c>
    </row>
    <row r="6203" spans="1:9" x14ac:dyDescent="0.3">
      <c r="A6203">
        <v>1185732</v>
      </c>
      <c r="B6203" s="16">
        <v>44414</v>
      </c>
      <c r="C6203" t="s">
        <v>20</v>
      </c>
      <c r="D6203">
        <v>225</v>
      </c>
      <c r="E6203">
        <v>90000</v>
      </c>
      <c r="F6203">
        <v>27000</v>
      </c>
      <c r="G6203" t="s">
        <v>36</v>
      </c>
      <c r="H6203" t="s">
        <v>112</v>
      </c>
      <c r="I6203" t="s">
        <v>113</v>
      </c>
    </row>
    <row r="6204" spans="1:9" x14ac:dyDescent="0.3">
      <c r="A6204">
        <v>1185732</v>
      </c>
      <c r="B6204" s="16">
        <v>44414</v>
      </c>
      <c r="C6204" t="s">
        <v>19</v>
      </c>
      <c r="D6204">
        <v>300</v>
      </c>
      <c r="E6204">
        <v>135000.00000000003</v>
      </c>
      <c r="F6204">
        <v>47250.000000000007</v>
      </c>
      <c r="G6204" t="s">
        <v>36</v>
      </c>
      <c r="H6204" t="s">
        <v>112</v>
      </c>
      <c r="I6204" t="s">
        <v>113</v>
      </c>
    </row>
    <row r="6205" spans="1:9" x14ac:dyDescent="0.3">
      <c r="A6205">
        <v>1185732</v>
      </c>
      <c r="B6205" s="16">
        <v>44414</v>
      </c>
      <c r="C6205" t="s">
        <v>19</v>
      </c>
      <c r="D6205">
        <v>300</v>
      </c>
      <c r="E6205">
        <v>150000</v>
      </c>
      <c r="F6205">
        <v>52500</v>
      </c>
      <c r="G6205" t="s">
        <v>36</v>
      </c>
      <c r="H6205" t="s">
        <v>37</v>
      </c>
      <c r="I6205" t="s">
        <v>38</v>
      </c>
    </row>
    <row r="6206" spans="1:9" x14ac:dyDescent="0.3">
      <c r="A6206">
        <v>1197831</v>
      </c>
      <c r="B6206" s="16">
        <v>44414</v>
      </c>
      <c r="C6206" t="s">
        <v>23</v>
      </c>
      <c r="D6206">
        <v>475</v>
      </c>
      <c r="E6206">
        <v>166250</v>
      </c>
      <c r="F6206">
        <v>91437.500000000015</v>
      </c>
      <c r="G6206" t="s">
        <v>27</v>
      </c>
      <c r="H6206" t="s">
        <v>59</v>
      </c>
      <c r="I6206" t="s">
        <v>60</v>
      </c>
    </row>
    <row r="6207" spans="1:9" x14ac:dyDescent="0.3">
      <c r="A6207">
        <v>1185732</v>
      </c>
      <c r="B6207" s="16">
        <v>44414</v>
      </c>
      <c r="C6207" t="s">
        <v>23</v>
      </c>
      <c r="D6207">
        <v>350</v>
      </c>
      <c r="E6207">
        <v>192500.00000000003</v>
      </c>
      <c r="F6207">
        <v>77000.000000000015</v>
      </c>
      <c r="G6207" t="s">
        <v>36</v>
      </c>
      <c r="H6207" t="s">
        <v>112</v>
      </c>
      <c r="I6207" t="s">
        <v>113</v>
      </c>
    </row>
    <row r="6208" spans="1:9" x14ac:dyDescent="0.3">
      <c r="A6208">
        <v>1185732</v>
      </c>
      <c r="B6208" s="16">
        <v>44414</v>
      </c>
      <c r="C6208" t="s">
        <v>17</v>
      </c>
      <c r="D6208">
        <v>525</v>
      </c>
      <c r="E6208">
        <v>262500</v>
      </c>
      <c r="F6208">
        <v>78750</v>
      </c>
      <c r="G6208" t="s">
        <v>36</v>
      </c>
      <c r="H6208" t="s">
        <v>112</v>
      </c>
      <c r="I6208" t="s">
        <v>113</v>
      </c>
    </row>
    <row r="6209" spans="1:9" x14ac:dyDescent="0.3">
      <c r="A6209">
        <v>1185732</v>
      </c>
      <c r="B6209" s="16">
        <v>44414</v>
      </c>
      <c r="C6209" t="s">
        <v>21</v>
      </c>
      <c r="D6209">
        <v>775</v>
      </c>
      <c r="E6209">
        <v>348750</v>
      </c>
      <c r="F6209">
        <v>104625</v>
      </c>
      <c r="G6209" t="s">
        <v>48</v>
      </c>
      <c r="H6209" t="s">
        <v>92</v>
      </c>
      <c r="I6209" t="s">
        <v>93</v>
      </c>
    </row>
    <row r="6210" spans="1:9" x14ac:dyDescent="0.3">
      <c r="A6210">
        <v>1185732</v>
      </c>
      <c r="B6210" s="16">
        <v>44414</v>
      </c>
      <c r="C6210" t="s">
        <v>22</v>
      </c>
      <c r="D6210">
        <v>750</v>
      </c>
      <c r="E6210">
        <v>412500.00000000006</v>
      </c>
      <c r="F6210">
        <v>144375</v>
      </c>
      <c r="G6210" t="s">
        <v>48</v>
      </c>
      <c r="H6210" t="s">
        <v>92</v>
      </c>
      <c r="I6210" t="s">
        <v>93</v>
      </c>
    </row>
    <row r="6211" spans="1:9" x14ac:dyDescent="0.3">
      <c r="A6211">
        <v>1185732</v>
      </c>
      <c r="B6211" s="16">
        <v>44414</v>
      </c>
      <c r="C6211" t="s">
        <v>20</v>
      </c>
      <c r="D6211">
        <v>825</v>
      </c>
      <c r="E6211">
        <v>453750.00000000006</v>
      </c>
      <c r="F6211">
        <v>113437.50000000001</v>
      </c>
      <c r="G6211" t="s">
        <v>48</v>
      </c>
      <c r="H6211" t="s">
        <v>92</v>
      </c>
      <c r="I6211" t="s">
        <v>93</v>
      </c>
    </row>
    <row r="6212" spans="1:9" x14ac:dyDescent="0.3">
      <c r="A6212">
        <v>1185732</v>
      </c>
      <c r="B6212" s="16">
        <v>44414</v>
      </c>
      <c r="C6212" t="s">
        <v>19</v>
      </c>
      <c r="D6212">
        <v>900</v>
      </c>
      <c r="E6212">
        <v>540000.00000000012</v>
      </c>
      <c r="F6212">
        <v>189000.00000000003</v>
      </c>
      <c r="G6212" t="s">
        <v>48</v>
      </c>
      <c r="H6212" t="s">
        <v>92</v>
      </c>
      <c r="I6212" t="s">
        <v>93</v>
      </c>
    </row>
    <row r="6213" spans="1:9" x14ac:dyDescent="0.3">
      <c r="A6213">
        <v>1185732</v>
      </c>
      <c r="B6213" s="16">
        <v>44414</v>
      </c>
      <c r="C6213" t="s">
        <v>23</v>
      </c>
      <c r="D6213">
        <v>925</v>
      </c>
      <c r="E6213">
        <v>555000.00000000012</v>
      </c>
      <c r="F6213">
        <v>277500.00000000006</v>
      </c>
      <c r="G6213" t="s">
        <v>48</v>
      </c>
      <c r="H6213" t="s">
        <v>92</v>
      </c>
      <c r="I6213" t="s">
        <v>93</v>
      </c>
    </row>
    <row r="6214" spans="1:9" x14ac:dyDescent="0.3">
      <c r="A6214">
        <v>1185732</v>
      </c>
      <c r="B6214" s="16">
        <v>44414</v>
      </c>
      <c r="C6214" t="s">
        <v>17</v>
      </c>
      <c r="D6214">
        <v>1125</v>
      </c>
      <c r="E6214">
        <v>731250</v>
      </c>
      <c r="F6214">
        <v>329062.5</v>
      </c>
      <c r="G6214" t="s">
        <v>48</v>
      </c>
      <c r="H6214" t="s">
        <v>92</v>
      </c>
      <c r="I6214" t="s">
        <v>93</v>
      </c>
    </row>
    <row r="6215" spans="1:9" x14ac:dyDescent="0.3">
      <c r="A6215">
        <v>1185732</v>
      </c>
      <c r="B6215" s="16">
        <v>44415</v>
      </c>
      <c r="C6215" t="s">
        <v>21</v>
      </c>
      <c r="D6215">
        <v>47</v>
      </c>
      <c r="E6215">
        <v>1363</v>
      </c>
      <c r="F6215">
        <v>586.09</v>
      </c>
      <c r="G6215" t="s">
        <v>15</v>
      </c>
      <c r="H6215" t="s">
        <v>127</v>
      </c>
      <c r="I6215" t="s">
        <v>128</v>
      </c>
    </row>
    <row r="6216" spans="1:9" x14ac:dyDescent="0.3">
      <c r="A6216">
        <v>1185732</v>
      </c>
      <c r="B6216" s="16">
        <v>44415</v>
      </c>
      <c r="C6216" t="s">
        <v>22</v>
      </c>
      <c r="D6216">
        <v>31</v>
      </c>
      <c r="E6216">
        <v>1395</v>
      </c>
      <c r="F6216">
        <v>558</v>
      </c>
      <c r="G6216" t="s">
        <v>15</v>
      </c>
      <c r="H6216" t="s">
        <v>127</v>
      </c>
      <c r="I6216" t="s">
        <v>128</v>
      </c>
    </row>
    <row r="6217" spans="1:9" x14ac:dyDescent="0.3">
      <c r="A6217">
        <v>1185732</v>
      </c>
      <c r="B6217" s="16">
        <v>44415</v>
      </c>
      <c r="C6217" t="s">
        <v>21</v>
      </c>
      <c r="D6217">
        <v>39</v>
      </c>
      <c r="E6217">
        <v>1443</v>
      </c>
      <c r="F6217">
        <v>764.79000000000008</v>
      </c>
      <c r="G6217" t="s">
        <v>15</v>
      </c>
      <c r="H6217" t="s">
        <v>127</v>
      </c>
      <c r="I6217" t="s">
        <v>128</v>
      </c>
    </row>
    <row r="6218" spans="1:9" x14ac:dyDescent="0.3">
      <c r="A6218">
        <v>1185732</v>
      </c>
      <c r="B6218" s="16">
        <v>44415</v>
      </c>
      <c r="C6218" t="s">
        <v>22</v>
      </c>
      <c r="D6218">
        <v>40</v>
      </c>
      <c r="E6218">
        <v>1480</v>
      </c>
      <c r="F6218">
        <v>532.79999999999995</v>
      </c>
      <c r="G6218" t="s">
        <v>15</v>
      </c>
      <c r="H6218" t="s">
        <v>127</v>
      </c>
      <c r="I6218" t="s">
        <v>128</v>
      </c>
    </row>
    <row r="6219" spans="1:9" x14ac:dyDescent="0.3">
      <c r="A6219">
        <v>1189833</v>
      </c>
      <c r="B6219" s="16">
        <v>44415</v>
      </c>
      <c r="C6219" t="s">
        <v>21</v>
      </c>
      <c r="D6219">
        <v>52</v>
      </c>
      <c r="E6219">
        <v>1872</v>
      </c>
      <c r="F6219">
        <v>954.72</v>
      </c>
      <c r="G6219" t="s">
        <v>15</v>
      </c>
      <c r="H6219" t="s">
        <v>123</v>
      </c>
      <c r="I6219" t="s">
        <v>124</v>
      </c>
    </row>
    <row r="6220" spans="1:9" x14ac:dyDescent="0.3">
      <c r="A6220">
        <v>1189833</v>
      </c>
      <c r="B6220" s="16">
        <v>44415</v>
      </c>
      <c r="C6220" t="s">
        <v>22</v>
      </c>
      <c r="D6220">
        <v>46</v>
      </c>
      <c r="E6220">
        <v>2116</v>
      </c>
      <c r="F6220">
        <v>909.88</v>
      </c>
      <c r="G6220" t="s">
        <v>15</v>
      </c>
      <c r="H6220" t="s">
        <v>123</v>
      </c>
      <c r="I6220" t="s">
        <v>124</v>
      </c>
    </row>
    <row r="6221" spans="1:9" x14ac:dyDescent="0.3">
      <c r="A6221">
        <v>1185732</v>
      </c>
      <c r="B6221" s="16">
        <v>44415</v>
      </c>
      <c r="C6221" t="s">
        <v>20</v>
      </c>
      <c r="D6221">
        <v>85</v>
      </c>
      <c r="E6221">
        <v>2550</v>
      </c>
      <c r="F6221">
        <v>1096.5000000000002</v>
      </c>
      <c r="G6221" t="s">
        <v>15</v>
      </c>
      <c r="H6221" t="s">
        <v>127</v>
      </c>
      <c r="I6221" t="s">
        <v>128</v>
      </c>
    </row>
    <row r="6222" spans="1:9" x14ac:dyDescent="0.3">
      <c r="A6222">
        <v>1189833</v>
      </c>
      <c r="B6222" s="16">
        <v>44415</v>
      </c>
      <c r="C6222" t="s">
        <v>20</v>
      </c>
      <c r="D6222">
        <v>75</v>
      </c>
      <c r="E6222">
        <v>2775</v>
      </c>
      <c r="F6222">
        <v>1498.5</v>
      </c>
      <c r="G6222" t="s">
        <v>15</v>
      </c>
      <c r="H6222" t="s">
        <v>123</v>
      </c>
      <c r="I6222" t="s">
        <v>124</v>
      </c>
    </row>
    <row r="6223" spans="1:9" x14ac:dyDescent="0.3">
      <c r="A6223">
        <v>1185732</v>
      </c>
      <c r="B6223" s="16">
        <v>44415</v>
      </c>
      <c r="C6223" t="s">
        <v>20</v>
      </c>
      <c r="D6223">
        <v>75</v>
      </c>
      <c r="E6223">
        <v>2850</v>
      </c>
      <c r="F6223">
        <v>1567.5000000000002</v>
      </c>
      <c r="G6223" t="s">
        <v>15</v>
      </c>
      <c r="H6223" t="s">
        <v>127</v>
      </c>
      <c r="I6223" t="s">
        <v>128</v>
      </c>
    </row>
    <row r="6224" spans="1:9" x14ac:dyDescent="0.3">
      <c r="A6224">
        <v>1197831</v>
      </c>
      <c r="B6224" s="16">
        <v>44415</v>
      </c>
      <c r="C6224" t="s">
        <v>17</v>
      </c>
      <c r="D6224">
        <v>206</v>
      </c>
      <c r="E6224">
        <v>3296</v>
      </c>
      <c r="F6224">
        <v>1549.12</v>
      </c>
      <c r="G6224" t="s">
        <v>27</v>
      </c>
      <c r="H6224" t="s">
        <v>59</v>
      </c>
      <c r="I6224" t="s">
        <v>60</v>
      </c>
    </row>
    <row r="6225" spans="1:9" x14ac:dyDescent="0.3">
      <c r="A6225">
        <v>1185732</v>
      </c>
      <c r="B6225" s="16">
        <v>44415</v>
      </c>
      <c r="C6225" t="s">
        <v>19</v>
      </c>
      <c r="D6225">
        <v>111</v>
      </c>
      <c r="E6225">
        <v>3441</v>
      </c>
      <c r="F6225">
        <v>1307.58</v>
      </c>
      <c r="G6225" t="s">
        <v>15</v>
      </c>
      <c r="H6225" t="s">
        <v>127</v>
      </c>
      <c r="I6225" t="s">
        <v>128</v>
      </c>
    </row>
    <row r="6226" spans="1:9" x14ac:dyDescent="0.3">
      <c r="A6226">
        <v>1185732</v>
      </c>
      <c r="B6226" s="16">
        <v>44415</v>
      </c>
      <c r="C6226" t="s">
        <v>20</v>
      </c>
      <c r="D6226">
        <v>75</v>
      </c>
      <c r="E6226">
        <v>3450</v>
      </c>
      <c r="F6226">
        <v>1690.5</v>
      </c>
      <c r="G6226" t="s">
        <v>36</v>
      </c>
      <c r="H6226" t="s">
        <v>37</v>
      </c>
      <c r="I6226" t="s">
        <v>38</v>
      </c>
    </row>
    <row r="6227" spans="1:9" x14ac:dyDescent="0.3">
      <c r="A6227">
        <v>1185732</v>
      </c>
      <c r="B6227" s="16">
        <v>44415</v>
      </c>
      <c r="C6227" t="s">
        <v>23</v>
      </c>
      <c r="D6227">
        <v>96</v>
      </c>
      <c r="E6227">
        <v>3648</v>
      </c>
      <c r="F6227">
        <v>1714.5600000000002</v>
      </c>
      <c r="G6227" t="s">
        <v>15</v>
      </c>
      <c r="H6227" t="s">
        <v>127</v>
      </c>
      <c r="I6227" t="s">
        <v>128</v>
      </c>
    </row>
    <row r="6228" spans="1:9" x14ac:dyDescent="0.3">
      <c r="A6228">
        <v>1197831</v>
      </c>
      <c r="B6228" s="16">
        <v>44415</v>
      </c>
      <c r="C6228" t="s">
        <v>17</v>
      </c>
      <c r="D6228">
        <v>156</v>
      </c>
      <c r="E6228">
        <v>3744</v>
      </c>
      <c r="F6228">
        <v>2021.7600000000002</v>
      </c>
      <c r="G6228" t="s">
        <v>27</v>
      </c>
      <c r="H6228" t="s">
        <v>59</v>
      </c>
      <c r="I6228" t="s">
        <v>60</v>
      </c>
    </row>
    <row r="6229" spans="1:9" x14ac:dyDescent="0.3">
      <c r="A6229">
        <v>1185732</v>
      </c>
      <c r="B6229" s="16">
        <v>44415</v>
      </c>
      <c r="C6229" t="s">
        <v>19</v>
      </c>
      <c r="D6229">
        <v>91</v>
      </c>
      <c r="E6229">
        <v>3822</v>
      </c>
      <c r="F6229">
        <v>1796.34</v>
      </c>
      <c r="G6229" t="s">
        <v>15</v>
      </c>
      <c r="H6229" t="s">
        <v>127</v>
      </c>
      <c r="I6229" t="s">
        <v>128</v>
      </c>
    </row>
    <row r="6230" spans="1:9" x14ac:dyDescent="0.3">
      <c r="A6230">
        <v>1189833</v>
      </c>
      <c r="B6230" s="16">
        <v>44415</v>
      </c>
      <c r="C6230" t="s">
        <v>19</v>
      </c>
      <c r="D6230">
        <v>101</v>
      </c>
      <c r="E6230">
        <v>4242</v>
      </c>
      <c r="F6230">
        <v>1993.7399999999998</v>
      </c>
      <c r="G6230" t="s">
        <v>15</v>
      </c>
      <c r="H6230" t="s">
        <v>123</v>
      </c>
      <c r="I6230" t="s">
        <v>124</v>
      </c>
    </row>
    <row r="6231" spans="1:9" x14ac:dyDescent="0.3">
      <c r="A6231">
        <v>1185732</v>
      </c>
      <c r="B6231" s="16">
        <v>44415</v>
      </c>
      <c r="C6231" t="s">
        <v>23</v>
      </c>
      <c r="D6231">
        <v>87</v>
      </c>
      <c r="E6231">
        <v>4524</v>
      </c>
      <c r="F6231">
        <v>2442.96</v>
      </c>
      <c r="G6231" t="s">
        <v>15</v>
      </c>
      <c r="H6231" t="s">
        <v>127</v>
      </c>
      <c r="I6231" t="s">
        <v>128</v>
      </c>
    </row>
    <row r="6232" spans="1:9" x14ac:dyDescent="0.3">
      <c r="A6232">
        <v>1189833</v>
      </c>
      <c r="B6232" s="16">
        <v>44415</v>
      </c>
      <c r="C6232" t="s">
        <v>23</v>
      </c>
      <c r="D6232">
        <v>105</v>
      </c>
      <c r="E6232">
        <v>5460</v>
      </c>
      <c r="F6232">
        <v>2893.8</v>
      </c>
      <c r="G6232" t="s">
        <v>15</v>
      </c>
      <c r="H6232" t="s">
        <v>123</v>
      </c>
      <c r="I6232" t="s">
        <v>124</v>
      </c>
    </row>
    <row r="6233" spans="1:9" x14ac:dyDescent="0.3">
      <c r="A6233">
        <v>1185732</v>
      </c>
      <c r="B6233" s="16">
        <v>44415</v>
      </c>
      <c r="C6233" t="s">
        <v>17</v>
      </c>
      <c r="D6233">
        <v>143</v>
      </c>
      <c r="E6233">
        <v>6578</v>
      </c>
      <c r="F6233">
        <v>3157.44</v>
      </c>
      <c r="G6233" t="s">
        <v>15</v>
      </c>
      <c r="H6233" t="s">
        <v>127</v>
      </c>
      <c r="I6233" t="s">
        <v>128</v>
      </c>
    </row>
    <row r="6234" spans="1:9" x14ac:dyDescent="0.3">
      <c r="A6234">
        <v>1185732</v>
      </c>
      <c r="B6234" s="16">
        <v>44415</v>
      </c>
      <c r="C6234" t="s">
        <v>17</v>
      </c>
      <c r="D6234">
        <v>182</v>
      </c>
      <c r="E6234">
        <v>6916</v>
      </c>
      <c r="F6234">
        <v>2835.56</v>
      </c>
      <c r="G6234" t="s">
        <v>15</v>
      </c>
      <c r="H6234" t="s">
        <v>127</v>
      </c>
      <c r="I6234" t="s">
        <v>128</v>
      </c>
    </row>
    <row r="6235" spans="1:9" x14ac:dyDescent="0.3">
      <c r="A6235">
        <v>1189833</v>
      </c>
      <c r="B6235" s="16">
        <v>44415</v>
      </c>
      <c r="C6235" t="s">
        <v>17</v>
      </c>
      <c r="D6235">
        <v>180</v>
      </c>
      <c r="E6235">
        <v>8460</v>
      </c>
      <c r="F6235">
        <v>4060.7999999999997</v>
      </c>
      <c r="G6235" t="s">
        <v>15</v>
      </c>
      <c r="H6235" t="s">
        <v>123</v>
      </c>
      <c r="I6235" t="s">
        <v>124</v>
      </c>
    </row>
    <row r="6236" spans="1:9" x14ac:dyDescent="0.3">
      <c r="A6236">
        <v>1185732</v>
      </c>
      <c r="B6236" s="16">
        <v>44415</v>
      </c>
      <c r="C6236" t="s">
        <v>21</v>
      </c>
      <c r="D6236">
        <v>150</v>
      </c>
      <c r="E6236">
        <v>60000</v>
      </c>
      <c r="F6236">
        <v>24000</v>
      </c>
      <c r="G6236" t="s">
        <v>15</v>
      </c>
      <c r="H6236" t="s">
        <v>127</v>
      </c>
      <c r="I6236" t="s">
        <v>128</v>
      </c>
    </row>
    <row r="6237" spans="1:9" x14ac:dyDescent="0.3">
      <c r="A6237">
        <v>1185732</v>
      </c>
      <c r="B6237" s="16">
        <v>44415</v>
      </c>
      <c r="C6237" t="s">
        <v>22</v>
      </c>
      <c r="D6237">
        <v>125</v>
      </c>
      <c r="E6237">
        <v>62499.999999999993</v>
      </c>
      <c r="F6237">
        <v>18749.999999999996</v>
      </c>
      <c r="G6237" t="s">
        <v>15</v>
      </c>
      <c r="H6237" t="s">
        <v>127</v>
      </c>
      <c r="I6237" t="s">
        <v>128</v>
      </c>
    </row>
    <row r="6238" spans="1:9" x14ac:dyDescent="0.3">
      <c r="A6238">
        <v>1189833</v>
      </c>
      <c r="B6238" s="16">
        <v>44415</v>
      </c>
      <c r="C6238" t="s">
        <v>21</v>
      </c>
      <c r="D6238">
        <v>200</v>
      </c>
      <c r="E6238">
        <v>80000</v>
      </c>
      <c r="F6238">
        <v>32000</v>
      </c>
      <c r="G6238" t="s">
        <v>15</v>
      </c>
      <c r="H6238" t="s">
        <v>123</v>
      </c>
      <c r="I6238" t="s">
        <v>124</v>
      </c>
    </row>
    <row r="6239" spans="1:9" x14ac:dyDescent="0.3">
      <c r="A6239">
        <v>1189833</v>
      </c>
      <c r="B6239" s="16">
        <v>44415</v>
      </c>
      <c r="C6239" t="s">
        <v>22</v>
      </c>
      <c r="D6239">
        <v>175</v>
      </c>
      <c r="E6239">
        <v>87499.999999999985</v>
      </c>
      <c r="F6239">
        <v>26249.999999999996</v>
      </c>
      <c r="G6239" t="s">
        <v>15</v>
      </c>
      <c r="H6239" t="s">
        <v>123</v>
      </c>
      <c r="I6239" t="s">
        <v>124</v>
      </c>
    </row>
    <row r="6240" spans="1:9" x14ac:dyDescent="0.3">
      <c r="A6240">
        <v>1185732</v>
      </c>
      <c r="B6240" s="16">
        <v>44415</v>
      </c>
      <c r="C6240" t="s">
        <v>20</v>
      </c>
      <c r="D6240">
        <v>250</v>
      </c>
      <c r="E6240">
        <v>100000</v>
      </c>
      <c r="F6240">
        <v>40000</v>
      </c>
      <c r="G6240" t="s">
        <v>15</v>
      </c>
      <c r="H6240" t="s">
        <v>127</v>
      </c>
      <c r="I6240" t="s">
        <v>128</v>
      </c>
    </row>
    <row r="6241" spans="1:9" x14ac:dyDescent="0.3">
      <c r="A6241">
        <v>1189833</v>
      </c>
      <c r="B6241" s="16">
        <v>44415</v>
      </c>
      <c r="C6241" t="s">
        <v>20</v>
      </c>
      <c r="D6241">
        <v>300</v>
      </c>
      <c r="E6241">
        <v>120000</v>
      </c>
      <c r="F6241">
        <v>48000</v>
      </c>
      <c r="G6241" t="s">
        <v>15</v>
      </c>
      <c r="H6241" t="s">
        <v>123</v>
      </c>
      <c r="I6241" t="s">
        <v>124</v>
      </c>
    </row>
    <row r="6242" spans="1:9" x14ac:dyDescent="0.3">
      <c r="A6242">
        <v>1185732</v>
      </c>
      <c r="B6242" s="16">
        <v>44415</v>
      </c>
      <c r="C6242" t="s">
        <v>20</v>
      </c>
      <c r="D6242">
        <v>250</v>
      </c>
      <c r="E6242">
        <v>125000</v>
      </c>
      <c r="F6242">
        <v>43750</v>
      </c>
      <c r="G6242" t="s">
        <v>36</v>
      </c>
      <c r="H6242" t="s">
        <v>37</v>
      </c>
      <c r="I6242" t="s">
        <v>38</v>
      </c>
    </row>
    <row r="6243" spans="1:9" x14ac:dyDescent="0.3">
      <c r="A6243">
        <v>1185732</v>
      </c>
      <c r="B6243" s="16">
        <v>44415</v>
      </c>
      <c r="C6243" t="s">
        <v>19</v>
      </c>
      <c r="D6243">
        <v>325</v>
      </c>
      <c r="E6243">
        <v>146250</v>
      </c>
      <c r="F6243">
        <v>51187.5</v>
      </c>
      <c r="G6243" t="s">
        <v>15</v>
      </c>
      <c r="H6243" t="s">
        <v>127</v>
      </c>
      <c r="I6243" t="s">
        <v>128</v>
      </c>
    </row>
    <row r="6244" spans="1:9" x14ac:dyDescent="0.3">
      <c r="A6244">
        <v>1197831</v>
      </c>
      <c r="B6244" s="16">
        <v>44415</v>
      </c>
      <c r="C6244" t="s">
        <v>17</v>
      </c>
      <c r="D6244">
        <v>625</v>
      </c>
      <c r="E6244">
        <v>156250</v>
      </c>
      <c r="F6244">
        <v>62499.999999999993</v>
      </c>
      <c r="G6244" t="s">
        <v>27</v>
      </c>
      <c r="H6244" t="s">
        <v>59</v>
      </c>
      <c r="I6244" t="s">
        <v>60</v>
      </c>
    </row>
    <row r="6245" spans="1:9" x14ac:dyDescent="0.3">
      <c r="A6245">
        <v>1185732</v>
      </c>
      <c r="B6245" s="16">
        <v>44415</v>
      </c>
      <c r="C6245" t="s">
        <v>23</v>
      </c>
      <c r="D6245">
        <v>300</v>
      </c>
      <c r="E6245">
        <v>164999.99999999997</v>
      </c>
      <c r="F6245">
        <v>65999.999999999985</v>
      </c>
      <c r="G6245" t="s">
        <v>15</v>
      </c>
      <c r="H6245" t="s">
        <v>127</v>
      </c>
      <c r="I6245" t="s">
        <v>128</v>
      </c>
    </row>
    <row r="6246" spans="1:9" x14ac:dyDescent="0.3">
      <c r="A6246">
        <v>1189833</v>
      </c>
      <c r="B6246" s="16">
        <v>44415</v>
      </c>
      <c r="C6246" t="s">
        <v>19</v>
      </c>
      <c r="D6246">
        <v>375</v>
      </c>
      <c r="E6246">
        <v>168750</v>
      </c>
      <c r="F6246">
        <v>59062.499999999993</v>
      </c>
      <c r="G6246" t="s">
        <v>15</v>
      </c>
      <c r="H6246" t="s">
        <v>123</v>
      </c>
      <c r="I6246" t="s">
        <v>124</v>
      </c>
    </row>
    <row r="6247" spans="1:9" x14ac:dyDescent="0.3">
      <c r="A6247">
        <v>1189833</v>
      </c>
      <c r="B6247" s="16">
        <v>44415</v>
      </c>
      <c r="C6247" t="s">
        <v>23</v>
      </c>
      <c r="D6247">
        <v>350</v>
      </c>
      <c r="E6247">
        <v>192499.99999999997</v>
      </c>
      <c r="F6247">
        <v>76999.999999999985</v>
      </c>
      <c r="G6247" t="s">
        <v>15</v>
      </c>
      <c r="H6247" t="s">
        <v>123</v>
      </c>
      <c r="I6247" t="s">
        <v>124</v>
      </c>
    </row>
    <row r="6248" spans="1:9" x14ac:dyDescent="0.3">
      <c r="A6248">
        <v>1185732</v>
      </c>
      <c r="B6248" s="16">
        <v>44415</v>
      </c>
      <c r="C6248" t="s">
        <v>17</v>
      </c>
      <c r="D6248">
        <v>550</v>
      </c>
      <c r="E6248">
        <v>274999.99999999994</v>
      </c>
      <c r="F6248">
        <v>96249.999999999971</v>
      </c>
      <c r="G6248" t="s">
        <v>15</v>
      </c>
      <c r="H6248" t="s">
        <v>127</v>
      </c>
      <c r="I6248" t="s">
        <v>128</v>
      </c>
    </row>
    <row r="6249" spans="1:9" x14ac:dyDescent="0.3">
      <c r="A6249">
        <v>1189833</v>
      </c>
      <c r="B6249" s="16">
        <v>44415</v>
      </c>
      <c r="C6249" t="s">
        <v>17</v>
      </c>
      <c r="D6249">
        <v>600</v>
      </c>
      <c r="E6249">
        <v>299999.99999999994</v>
      </c>
      <c r="F6249">
        <v>104999.99999999997</v>
      </c>
      <c r="G6249" t="s">
        <v>15</v>
      </c>
      <c r="H6249" t="s">
        <v>123</v>
      </c>
      <c r="I6249" t="s">
        <v>124</v>
      </c>
    </row>
    <row r="6250" spans="1:9" x14ac:dyDescent="0.3">
      <c r="A6250">
        <v>1185732</v>
      </c>
      <c r="B6250" s="16">
        <v>44416</v>
      </c>
      <c r="C6250" t="s">
        <v>21</v>
      </c>
      <c r="D6250">
        <v>54</v>
      </c>
      <c r="E6250">
        <v>2646</v>
      </c>
      <c r="F6250">
        <v>1402.38</v>
      </c>
      <c r="G6250" t="s">
        <v>36</v>
      </c>
      <c r="H6250" t="s">
        <v>37</v>
      </c>
      <c r="I6250" t="s">
        <v>38</v>
      </c>
    </row>
    <row r="6251" spans="1:9" x14ac:dyDescent="0.3">
      <c r="A6251">
        <v>1197831</v>
      </c>
      <c r="B6251" s="16">
        <v>44416</v>
      </c>
      <c r="C6251" t="s">
        <v>19</v>
      </c>
      <c r="D6251">
        <v>192</v>
      </c>
      <c r="E6251">
        <v>4992</v>
      </c>
      <c r="F6251">
        <v>2096.64</v>
      </c>
      <c r="G6251" t="s">
        <v>27</v>
      </c>
      <c r="H6251" t="s">
        <v>59</v>
      </c>
      <c r="I6251" t="s">
        <v>60</v>
      </c>
    </row>
    <row r="6252" spans="1:9" x14ac:dyDescent="0.3">
      <c r="A6252">
        <v>1185732</v>
      </c>
      <c r="B6252" s="16">
        <v>44416</v>
      </c>
      <c r="C6252" t="s">
        <v>21</v>
      </c>
      <c r="D6252">
        <v>162</v>
      </c>
      <c r="E6252">
        <v>5346</v>
      </c>
      <c r="F6252">
        <v>2940.3</v>
      </c>
      <c r="G6252" t="s">
        <v>31</v>
      </c>
      <c r="H6252" t="s">
        <v>84</v>
      </c>
      <c r="I6252" t="s">
        <v>85</v>
      </c>
    </row>
    <row r="6253" spans="1:9" x14ac:dyDescent="0.3">
      <c r="A6253">
        <v>1197831</v>
      </c>
      <c r="B6253" s="16">
        <v>44416</v>
      </c>
      <c r="C6253" t="s">
        <v>19</v>
      </c>
      <c r="D6253">
        <v>174</v>
      </c>
      <c r="E6253">
        <v>5742</v>
      </c>
      <c r="F6253">
        <v>3100.6800000000003</v>
      </c>
      <c r="G6253" t="s">
        <v>27</v>
      </c>
      <c r="H6253" t="s">
        <v>59</v>
      </c>
      <c r="I6253" t="s">
        <v>60</v>
      </c>
    </row>
    <row r="6254" spans="1:9" x14ac:dyDescent="0.3">
      <c r="A6254">
        <v>1185732</v>
      </c>
      <c r="B6254" s="16">
        <v>44416</v>
      </c>
      <c r="C6254" t="s">
        <v>21</v>
      </c>
      <c r="D6254">
        <v>124</v>
      </c>
      <c r="E6254">
        <v>5952</v>
      </c>
      <c r="F6254">
        <v>3868.8</v>
      </c>
      <c r="G6254" t="s">
        <v>31</v>
      </c>
      <c r="H6254" t="s">
        <v>84</v>
      </c>
      <c r="I6254" t="s">
        <v>85</v>
      </c>
    </row>
    <row r="6255" spans="1:9" x14ac:dyDescent="0.3">
      <c r="A6255">
        <v>1197831</v>
      </c>
      <c r="B6255" s="16">
        <v>44416</v>
      </c>
      <c r="C6255" t="s">
        <v>22</v>
      </c>
      <c r="D6255">
        <v>166</v>
      </c>
      <c r="E6255">
        <v>6474</v>
      </c>
      <c r="F6255">
        <v>2719.08</v>
      </c>
      <c r="G6255" t="s">
        <v>31</v>
      </c>
      <c r="H6255" t="s">
        <v>84</v>
      </c>
      <c r="I6255" t="s">
        <v>85</v>
      </c>
    </row>
    <row r="6256" spans="1:9" x14ac:dyDescent="0.3">
      <c r="A6256">
        <v>1197831</v>
      </c>
      <c r="B6256" s="16">
        <v>44416</v>
      </c>
      <c r="C6256" t="s">
        <v>22</v>
      </c>
      <c r="D6256">
        <v>133</v>
      </c>
      <c r="E6256">
        <v>6916</v>
      </c>
      <c r="F6256">
        <v>3181.3599999999997</v>
      </c>
      <c r="G6256" t="s">
        <v>31</v>
      </c>
      <c r="H6256" t="s">
        <v>84</v>
      </c>
      <c r="I6256" t="s">
        <v>85</v>
      </c>
    </row>
    <row r="6257" spans="1:9" x14ac:dyDescent="0.3">
      <c r="A6257">
        <v>1185732</v>
      </c>
      <c r="B6257" s="16">
        <v>44416</v>
      </c>
      <c r="C6257" t="s">
        <v>17</v>
      </c>
      <c r="D6257">
        <v>233</v>
      </c>
      <c r="E6257">
        <v>8854</v>
      </c>
      <c r="F6257">
        <v>3718.68</v>
      </c>
      <c r="G6257" t="s">
        <v>31</v>
      </c>
      <c r="H6257" t="s">
        <v>84</v>
      </c>
      <c r="I6257" t="s">
        <v>85</v>
      </c>
    </row>
    <row r="6258" spans="1:9" x14ac:dyDescent="0.3">
      <c r="A6258">
        <v>1185732</v>
      </c>
      <c r="B6258" s="16">
        <v>44416</v>
      </c>
      <c r="C6258" t="s">
        <v>19</v>
      </c>
      <c r="D6258">
        <v>255</v>
      </c>
      <c r="E6258">
        <v>9435</v>
      </c>
      <c r="F6258">
        <v>4057.0499999999993</v>
      </c>
      <c r="G6258" t="s">
        <v>31</v>
      </c>
      <c r="H6258" t="s">
        <v>84</v>
      </c>
      <c r="I6258" t="s">
        <v>85</v>
      </c>
    </row>
    <row r="6259" spans="1:9" x14ac:dyDescent="0.3">
      <c r="A6259">
        <v>1185732</v>
      </c>
      <c r="B6259" s="16">
        <v>44416</v>
      </c>
      <c r="C6259" t="s">
        <v>17</v>
      </c>
      <c r="D6259">
        <v>210</v>
      </c>
      <c r="E6259">
        <v>9660</v>
      </c>
      <c r="F6259">
        <v>5312.9999999999991</v>
      </c>
      <c r="G6259" t="s">
        <v>31</v>
      </c>
      <c r="H6259" t="s">
        <v>84</v>
      </c>
      <c r="I6259" t="s">
        <v>85</v>
      </c>
    </row>
    <row r="6260" spans="1:9" x14ac:dyDescent="0.3">
      <c r="A6260">
        <v>1185732</v>
      </c>
      <c r="B6260" s="16">
        <v>44416</v>
      </c>
      <c r="C6260" t="s">
        <v>19</v>
      </c>
      <c r="D6260">
        <v>195</v>
      </c>
      <c r="E6260">
        <v>10335</v>
      </c>
      <c r="F6260">
        <v>5477.55</v>
      </c>
      <c r="G6260" t="s">
        <v>31</v>
      </c>
      <c r="H6260" t="s">
        <v>84</v>
      </c>
      <c r="I6260" t="s">
        <v>85</v>
      </c>
    </row>
    <row r="6261" spans="1:9" x14ac:dyDescent="0.3">
      <c r="A6261">
        <v>1197831</v>
      </c>
      <c r="B6261" s="16">
        <v>44416</v>
      </c>
      <c r="C6261" t="s">
        <v>23</v>
      </c>
      <c r="D6261">
        <v>239</v>
      </c>
      <c r="E6261">
        <v>10516</v>
      </c>
      <c r="F6261">
        <v>6414.7600000000011</v>
      </c>
      <c r="G6261" t="s">
        <v>31</v>
      </c>
      <c r="H6261" t="s">
        <v>84</v>
      </c>
      <c r="I6261" t="s">
        <v>85</v>
      </c>
    </row>
    <row r="6262" spans="1:9" x14ac:dyDescent="0.3">
      <c r="A6262">
        <v>1197831</v>
      </c>
      <c r="B6262" s="16">
        <v>44416</v>
      </c>
      <c r="C6262" t="s">
        <v>23</v>
      </c>
      <c r="D6262">
        <v>196</v>
      </c>
      <c r="E6262">
        <v>10584</v>
      </c>
      <c r="F6262">
        <v>7197.1200000000008</v>
      </c>
      <c r="G6262" t="s">
        <v>31</v>
      </c>
      <c r="H6262" t="s">
        <v>84</v>
      </c>
      <c r="I6262" t="s">
        <v>85</v>
      </c>
    </row>
    <row r="6263" spans="1:9" x14ac:dyDescent="0.3">
      <c r="A6263">
        <v>1185732</v>
      </c>
      <c r="B6263" s="16">
        <v>44416</v>
      </c>
      <c r="C6263" t="s">
        <v>20</v>
      </c>
      <c r="D6263">
        <v>250</v>
      </c>
      <c r="E6263">
        <v>11500</v>
      </c>
      <c r="F6263">
        <v>6095</v>
      </c>
      <c r="G6263" t="s">
        <v>31</v>
      </c>
      <c r="H6263" t="s">
        <v>84</v>
      </c>
      <c r="I6263" t="s">
        <v>85</v>
      </c>
    </row>
    <row r="6264" spans="1:9" x14ac:dyDescent="0.3">
      <c r="A6264">
        <v>1185732</v>
      </c>
      <c r="B6264" s="16">
        <v>44416</v>
      </c>
      <c r="C6264" t="s">
        <v>20</v>
      </c>
      <c r="D6264">
        <v>305</v>
      </c>
      <c r="E6264">
        <v>11895</v>
      </c>
      <c r="F6264">
        <v>5114.8499999999995</v>
      </c>
      <c r="G6264" t="s">
        <v>31</v>
      </c>
      <c r="H6264" t="s">
        <v>84</v>
      </c>
      <c r="I6264" t="s">
        <v>85</v>
      </c>
    </row>
    <row r="6265" spans="1:9" x14ac:dyDescent="0.3">
      <c r="A6265">
        <v>1185732</v>
      </c>
      <c r="B6265" s="16">
        <v>44416</v>
      </c>
      <c r="C6265" t="s">
        <v>21</v>
      </c>
      <c r="D6265">
        <v>200</v>
      </c>
      <c r="E6265">
        <v>100000</v>
      </c>
      <c r="F6265">
        <v>40000</v>
      </c>
      <c r="G6265" t="s">
        <v>36</v>
      </c>
      <c r="H6265" t="s">
        <v>37</v>
      </c>
      <c r="I6265" t="s">
        <v>38</v>
      </c>
    </row>
    <row r="6266" spans="1:9" x14ac:dyDescent="0.3">
      <c r="A6266">
        <v>1197831</v>
      </c>
      <c r="B6266" s="16">
        <v>44416</v>
      </c>
      <c r="C6266" t="s">
        <v>19</v>
      </c>
      <c r="D6266">
        <v>600</v>
      </c>
      <c r="E6266">
        <v>210000</v>
      </c>
      <c r="F6266">
        <v>84000</v>
      </c>
      <c r="G6266" t="s">
        <v>27</v>
      </c>
      <c r="H6266" t="s">
        <v>59</v>
      </c>
      <c r="I6266" t="s">
        <v>60</v>
      </c>
    </row>
    <row r="6267" spans="1:9" x14ac:dyDescent="0.3">
      <c r="A6267">
        <v>1185732</v>
      </c>
      <c r="B6267" s="16">
        <v>44416</v>
      </c>
      <c r="C6267" t="s">
        <v>21</v>
      </c>
      <c r="D6267">
        <v>475</v>
      </c>
      <c r="E6267">
        <v>237500</v>
      </c>
      <c r="F6267">
        <v>118750</v>
      </c>
      <c r="G6267" t="s">
        <v>31</v>
      </c>
      <c r="H6267" t="s">
        <v>84</v>
      </c>
      <c r="I6267" t="s">
        <v>85</v>
      </c>
    </row>
    <row r="6268" spans="1:9" x14ac:dyDescent="0.3">
      <c r="A6268">
        <v>1197831</v>
      </c>
      <c r="B6268" s="16">
        <v>44416</v>
      </c>
      <c r="C6268" t="s">
        <v>22</v>
      </c>
      <c r="D6268">
        <v>475</v>
      </c>
      <c r="E6268">
        <v>261250.00000000003</v>
      </c>
      <c r="F6268">
        <v>91437.5</v>
      </c>
      <c r="G6268" t="s">
        <v>31</v>
      </c>
      <c r="H6268" t="s">
        <v>84</v>
      </c>
      <c r="I6268" t="s">
        <v>85</v>
      </c>
    </row>
    <row r="6269" spans="1:9" x14ac:dyDescent="0.3">
      <c r="A6269">
        <v>1185732</v>
      </c>
      <c r="B6269" s="16">
        <v>44416</v>
      </c>
      <c r="C6269" t="s">
        <v>17</v>
      </c>
      <c r="D6269">
        <v>750</v>
      </c>
      <c r="E6269">
        <v>375000</v>
      </c>
      <c r="F6269">
        <v>150000</v>
      </c>
      <c r="G6269" t="s">
        <v>31</v>
      </c>
      <c r="H6269" t="s">
        <v>84</v>
      </c>
      <c r="I6269" t="s">
        <v>85</v>
      </c>
    </row>
    <row r="6270" spans="1:9" x14ac:dyDescent="0.3">
      <c r="A6270">
        <v>1185732</v>
      </c>
      <c r="B6270" s="16">
        <v>44416</v>
      </c>
      <c r="C6270" t="s">
        <v>19</v>
      </c>
      <c r="D6270">
        <v>750</v>
      </c>
      <c r="E6270">
        <v>412500.00000000006</v>
      </c>
      <c r="F6270">
        <v>165000</v>
      </c>
      <c r="G6270" t="s">
        <v>31</v>
      </c>
      <c r="H6270" t="s">
        <v>84</v>
      </c>
      <c r="I6270" t="s">
        <v>85</v>
      </c>
    </row>
    <row r="6271" spans="1:9" x14ac:dyDescent="0.3">
      <c r="A6271">
        <v>1197831</v>
      </c>
      <c r="B6271" s="16">
        <v>44416</v>
      </c>
      <c r="C6271" t="s">
        <v>23</v>
      </c>
      <c r="D6271">
        <v>725</v>
      </c>
      <c r="E6271">
        <v>435000</v>
      </c>
      <c r="F6271">
        <v>239250.00000000003</v>
      </c>
      <c r="G6271" t="s">
        <v>31</v>
      </c>
      <c r="H6271" t="s">
        <v>84</v>
      </c>
      <c r="I6271" t="s">
        <v>85</v>
      </c>
    </row>
    <row r="6272" spans="1:9" x14ac:dyDescent="0.3">
      <c r="A6272">
        <v>1185732</v>
      </c>
      <c r="B6272" s="16">
        <v>44416</v>
      </c>
      <c r="C6272" t="s">
        <v>20</v>
      </c>
      <c r="D6272">
        <v>925</v>
      </c>
      <c r="E6272">
        <v>462500</v>
      </c>
      <c r="F6272">
        <v>184999.99999999997</v>
      </c>
      <c r="G6272" t="s">
        <v>31</v>
      </c>
      <c r="H6272" t="s">
        <v>84</v>
      </c>
      <c r="I6272" t="s">
        <v>85</v>
      </c>
    </row>
    <row r="6273" spans="1:9" x14ac:dyDescent="0.3">
      <c r="A6273">
        <v>1197831</v>
      </c>
      <c r="B6273" s="16">
        <v>44417</v>
      </c>
      <c r="C6273" t="s">
        <v>21</v>
      </c>
      <c r="D6273">
        <v>52</v>
      </c>
      <c r="E6273">
        <v>1976</v>
      </c>
      <c r="F6273">
        <v>810.16</v>
      </c>
      <c r="G6273" t="s">
        <v>36</v>
      </c>
      <c r="H6273" t="s">
        <v>110</v>
      </c>
      <c r="I6273" t="s">
        <v>111</v>
      </c>
    </row>
    <row r="6274" spans="1:9" x14ac:dyDescent="0.3">
      <c r="A6274">
        <v>1197831</v>
      </c>
      <c r="B6274" s="16">
        <v>44417</v>
      </c>
      <c r="C6274" t="s">
        <v>22</v>
      </c>
      <c r="D6274">
        <v>44</v>
      </c>
      <c r="E6274">
        <v>2024</v>
      </c>
      <c r="F6274">
        <v>931.04</v>
      </c>
      <c r="G6274" t="s">
        <v>36</v>
      </c>
      <c r="H6274" t="s">
        <v>110</v>
      </c>
      <c r="I6274" t="s">
        <v>111</v>
      </c>
    </row>
    <row r="6275" spans="1:9" x14ac:dyDescent="0.3">
      <c r="A6275">
        <v>1197831</v>
      </c>
      <c r="B6275" s="16">
        <v>44417</v>
      </c>
      <c r="C6275" t="s">
        <v>20</v>
      </c>
      <c r="D6275">
        <v>63</v>
      </c>
      <c r="E6275">
        <v>2331</v>
      </c>
      <c r="F6275">
        <v>955.70999999999992</v>
      </c>
      <c r="G6275" t="s">
        <v>36</v>
      </c>
      <c r="H6275" t="s">
        <v>110</v>
      </c>
      <c r="I6275" t="s">
        <v>111</v>
      </c>
    </row>
    <row r="6276" spans="1:9" x14ac:dyDescent="0.3">
      <c r="A6276">
        <v>1185732</v>
      </c>
      <c r="B6276" s="16">
        <v>44417</v>
      </c>
      <c r="C6276" t="s">
        <v>22</v>
      </c>
      <c r="D6276">
        <v>58</v>
      </c>
      <c r="E6276">
        <v>3422</v>
      </c>
      <c r="F6276">
        <v>1539.8999999999999</v>
      </c>
      <c r="G6276" t="s">
        <v>36</v>
      </c>
      <c r="H6276" t="s">
        <v>37</v>
      </c>
      <c r="I6276" t="s">
        <v>38</v>
      </c>
    </row>
    <row r="6277" spans="1:9" x14ac:dyDescent="0.3">
      <c r="A6277">
        <v>1197831</v>
      </c>
      <c r="B6277" s="16">
        <v>44417</v>
      </c>
      <c r="C6277" t="s">
        <v>20</v>
      </c>
      <c r="D6277">
        <v>136</v>
      </c>
      <c r="E6277">
        <v>3536</v>
      </c>
      <c r="F6277">
        <v>1555.84</v>
      </c>
      <c r="G6277" t="s">
        <v>27</v>
      </c>
      <c r="H6277" t="s">
        <v>59</v>
      </c>
      <c r="I6277" t="s">
        <v>60</v>
      </c>
    </row>
    <row r="6278" spans="1:9" x14ac:dyDescent="0.3">
      <c r="A6278">
        <v>1197831</v>
      </c>
      <c r="B6278" s="16">
        <v>44417</v>
      </c>
      <c r="C6278" t="s">
        <v>19</v>
      </c>
      <c r="D6278">
        <v>90</v>
      </c>
      <c r="E6278">
        <v>3780</v>
      </c>
      <c r="F6278">
        <v>1512</v>
      </c>
      <c r="G6278" t="s">
        <v>36</v>
      </c>
      <c r="H6278" t="s">
        <v>110</v>
      </c>
      <c r="I6278" t="s">
        <v>111</v>
      </c>
    </row>
    <row r="6279" spans="1:9" x14ac:dyDescent="0.3">
      <c r="A6279">
        <v>1197831</v>
      </c>
      <c r="B6279" s="16">
        <v>44417</v>
      </c>
      <c r="C6279" t="s">
        <v>20</v>
      </c>
      <c r="D6279">
        <v>128</v>
      </c>
      <c r="E6279">
        <v>4096</v>
      </c>
      <c r="F6279">
        <v>2129.92</v>
      </c>
      <c r="G6279" t="s">
        <v>27</v>
      </c>
      <c r="H6279" t="s">
        <v>59</v>
      </c>
      <c r="I6279" t="s">
        <v>60</v>
      </c>
    </row>
    <row r="6280" spans="1:9" x14ac:dyDescent="0.3">
      <c r="A6280">
        <v>1197831</v>
      </c>
      <c r="B6280" s="16">
        <v>44417</v>
      </c>
      <c r="C6280" t="s">
        <v>23</v>
      </c>
      <c r="D6280">
        <v>95</v>
      </c>
      <c r="E6280">
        <v>5130</v>
      </c>
      <c r="F6280">
        <v>2718.9</v>
      </c>
      <c r="G6280" t="s">
        <v>36</v>
      </c>
      <c r="H6280" t="s">
        <v>110</v>
      </c>
      <c r="I6280" t="s">
        <v>111</v>
      </c>
    </row>
    <row r="6281" spans="1:9" x14ac:dyDescent="0.3">
      <c r="A6281">
        <v>1128299</v>
      </c>
      <c r="B6281" s="16">
        <v>44417</v>
      </c>
      <c r="C6281" t="s">
        <v>21</v>
      </c>
      <c r="D6281">
        <v>150</v>
      </c>
      <c r="E6281">
        <v>6150</v>
      </c>
      <c r="F6281">
        <v>2460</v>
      </c>
      <c r="G6281" t="s">
        <v>15</v>
      </c>
      <c r="H6281" t="s">
        <v>16</v>
      </c>
      <c r="I6281" t="s">
        <v>69</v>
      </c>
    </row>
    <row r="6282" spans="1:9" x14ac:dyDescent="0.3">
      <c r="A6282">
        <v>1197831</v>
      </c>
      <c r="B6282" s="16">
        <v>44417</v>
      </c>
      <c r="C6282" t="s">
        <v>17</v>
      </c>
      <c r="D6282">
        <v>147</v>
      </c>
      <c r="E6282">
        <v>6762</v>
      </c>
      <c r="F6282">
        <v>3313.38</v>
      </c>
      <c r="G6282" t="s">
        <v>36</v>
      </c>
      <c r="H6282" t="s">
        <v>110</v>
      </c>
      <c r="I6282" t="s">
        <v>111</v>
      </c>
    </row>
    <row r="6283" spans="1:9" x14ac:dyDescent="0.3">
      <c r="A6283">
        <v>1128299</v>
      </c>
      <c r="B6283" s="16">
        <v>44417</v>
      </c>
      <c r="C6283" t="s">
        <v>22</v>
      </c>
      <c r="D6283">
        <v>149</v>
      </c>
      <c r="E6283">
        <v>7748</v>
      </c>
      <c r="F6283">
        <v>3719.04</v>
      </c>
      <c r="G6283" t="s">
        <v>15</v>
      </c>
      <c r="H6283" t="s">
        <v>16</v>
      </c>
      <c r="I6283" t="s">
        <v>69</v>
      </c>
    </row>
    <row r="6284" spans="1:9" x14ac:dyDescent="0.3">
      <c r="A6284">
        <v>1128299</v>
      </c>
      <c r="B6284" s="16">
        <v>44417</v>
      </c>
      <c r="C6284" t="s">
        <v>20</v>
      </c>
      <c r="D6284">
        <v>188</v>
      </c>
      <c r="E6284">
        <v>9588</v>
      </c>
      <c r="F6284">
        <v>3451.68</v>
      </c>
      <c r="G6284" t="s">
        <v>15</v>
      </c>
      <c r="H6284" t="s">
        <v>16</v>
      </c>
      <c r="I6284" t="s">
        <v>69</v>
      </c>
    </row>
    <row r="6285" spans="1:9" x14ac:dyDescent="0.3">
      <c r="A6285">
        <v>1128299</v>
      </c>
      <c r="B6285" s="16">
        <v>44417</v>
      </c>
      <c r="C6285" t="s">
        <v>19</v>
      </c>
      <c r="D6285">
        <v>210</v>
      </c>
      <c r="E6285">
        <v>11550</v>
      </c>
      <c r="F6285">
        <v>5197.4999999999991</v>
      </c>
      <c r="G6285" t="s">
        <v>15</v>
      </c>
      <c r="H6285" t="s">
        <v>16</v>
      </c>
      <c r="I6285" t="s">
        <v>69</v>
      </c>
    </row>
    <row r="6286" spans="1:9" x14ac:dyDescent="0.3">
      <c r="A6286">
        <v>1128299</v>
      </c>
      <c r="B6286" s="16">
        <v>44417</v>
      </c>
      <c r="C6286" t="s">
        <v>23</v>
      </c>
      <c r="D6286">
        <v>218</v>
      </c>
      <c r="E6286">
        <v>11990</v>
      </c>
      <c r="F6286">
        <v>7194</v>
      </c>
      <c r="G6286" t="s">
        <v>15</v>
      </c>
      <c r="H6286" t="s">
        <v>16</v>
      </c>
      <c r="I6286" t="s">
        <v>69</v>
      </c>
    </row>
    <row r="6287" spans="1:9" x14ac:dyDescent="0.3">
      <c r="A6287">
        <v>1128299</v>
      </c>
      <c r="B6287" s="16">
        <v>44417</v>
      </c>
      <c r="C6287" t="s">
        <v>17</v>
      </c>
      <c r="D6287">
        <v>250</v>
      </c>
      <c r="E6287">
        <v>15500</v>
      </c>
      <c r="F6287">
        <v>8680</v>
      </c>
      <c r="G6287" t="s">
        <v>15</v>
      </c>
      <c r="H6287" t="s">
        <v>16</v>
      </c>
      <c r="I6287" t="s">
        <v>69</v>
      </c>
    </row>
    <row r="6288" spans="1:9" x14ac:dyDescent="0.3">
      <c r="A6288">
        <v>1197831</v>
      </c>
      <c r="B6288" s="16">
        <v>44417</v>
      </c>
      <c r="C6288" t="s">
        <v>21</v>
      </c>
      <c r="D6288">
        <v>200</v>
      </c>
      <c r="E6288">
        <v>80000</v>
      </c>
      <c r="F6288">
        <v>24000</v>
      </c>
      <c r="G6288" t="s">
        <v>36</v>
      </c>
      <c r="H6288" t="s">
        <v>110</v>
      </c>
      <c r="I6288" t="s">
        <v>111</v>
      </c>
    </row>
    <row r="6289" spans="1:9" x14ac:dyDescent="0.3">
      <c r="A6289">
        <v>1197831</v>
      </c>
      <c r="B6289" s="16">
        <v>44417</v>
      </c>
      <c r="C6289" t="s">
        <v>22</v>
      </c>
      <c r="D6289">
        <v>175</v>
      </c>
      <c r="E6289">
        <v>87500</v>
      </c>
      <c r="F6289">
        <v>30624.999999999996</v>
      </c>
      <c r="G6289" t="s">
        <v>36</v>
      </c>
      <c r="H6289" t="s">
        <v>110</v>
      </c>
      <c r="I6289" t="s">
        <v>111</v>
      </c>
    </row>
    <row r="6290" spans="1:9" x14ac:dyDescent="0.3">
      <c r="A6290">
        <v>1197831</v>
      </c>
      <c r="B6290" s="16">
        <v>44417</v>
      </c>
      <c r="C6290" t="s">
        <v>20</v>
      </c>
      <c r="D6290">
        <v>225</v>
      </c>
      <c r="E6290">
        <v>90000</v>
      </c>
      <c r="F6290">
        <v>27000</v>
      </c>
      <c r="G6290" t="s">
        <v>36</v>
      </c>
      <c r="H6290" t="s">
        <v>110</v>
      </c>
      <c r="I6290" t="s">
        <v>111</v>
      </c>
    </row>
    <row r="6291" spans="1:9" x14ac:dyDescent="0.3">
      <c r="A6291">
        <v>1185732</v>
      </c>
      <c r="B6291" s="16">
        <v>44417</v>
      </c>
      <c r="C6291" t="s">
        <v>22</v>
      </c>
      <c r="D6291">
        <v>200</v>
      </c>
      <c r="E6291">
        <v>120000</v>
      </c>
      <c r="F6291">
        <v>42000</v>
      </c>
      <c r="G6291" t="s">
        <v>36</v>
      </c>
      <c r="H6291" t="s">
        <v>37</v>
      </c>
      <c r="I6291" t="s">
        <v>38</v>
      </c>
    </row>
    <row r="6292" spans="1:9" x14ac:dyDescent="0.3">
      <c r="A6292">
        <v>1197831</v>
      </c>
      <c r="B6292" s="16">
        <v>44417</v>
      </c>
      <c r="C6292" t="s">
        <v>19</v>
      </c>
      <c r="D6292">
        <v>300</v>
      </c>
      <c r="E6292">
        <v>135000.00000000003</v>
      </c>
      <c r="F6292">
        <v>40500.000000000007</v>
      </c>
      <c r="G6292" t="s">
        <v>36</v>
      </c>
      <c r="H6292" t="s">
        <v>110</v>
      </c>
      <c r="I6292" t="s">
        <v>111</v>
      </c>
    </row>
    <row r="6293" spans="1:9" x14ac:dyDescent="0.3">
      <c r="A6293">
        <v>1197831</v>
      </c>
      <c r="B6293" s="16">
        <v>44417</v>
      </c>
      <c r="C6293" t="s">
        <v>20</v>
      </c>
      <c r="D6293">
        <v>425</v>
      </c>
      <c r="E6293">
        <v>148750</v>
      </c>
      <c r="F6293">
        <v>59499.999999999993</v>
      </c>
      <c r="G6293" t="s">
        <v>27</v>
      </c>
      <c r="H6293" t="s">
        <v>59</v>
      </c>
      <c r="I6293" t="s">
        <v>60</v>
      </c>
    </row>
    <row r="6294" spans="1:9" x14ac:dyDescent="0.3">
      <c r="A6294">
        <v>1197831</v>
      </c>
      <c r="B6294" s="16">
        <v>44417</v>
      </c>
      <c r="C6294" t="s">
        <v>23</v>
      </c>
      <c r="D6294">
        <v>350</v>
      </c>
      <c r="E6294">
        <v>192500.00000000003</v>
      </c>
      <c r="F6294">
        <v>77000.000000000015</v>
      </c>
      <c r="G6294" t="s">
        <v>36</v>
      </c>
      <c r="H6294" t="s">
        <v>110</v>
      </c>
      <c r="I6294" t="s">
        <v>111</v>
      </c>
    </row>
    <row r="6295" spans="1:9" x14ac:dyDescent="0.3">
      <c r="A6295">
        <v>1128299</v>
      </c>
      <c r="B6295" s="16">
        <v>44417</v>
      </c>
      <c r="C6295" t="s">
        <v>21</v>
      </c>
      <c r="D6295">
        <v>575</v>
      </c>
      <c r="E6295">
        <v>258750</v>
      </c>
      <c r="F6295">
        <v>77625</v>
      </c>
      <c r="G6295" t="s">
        <v>15</v>
      </c>
      <c r="H6295" t="s">
        <v>16</v>
      </c>
      <c r="I6295" t="s">
        <v>69</v>
      </c>
    </row>
    <row r="6296" spans="1:9" x14ac:dyDescent="0.3">
      <c r="A6296">
        <v>1197831</v>
      </c>
      <c r="B6296" s="16">
        <v>44417</v>
      </c>
      <c r="C6296" t="s">
        <v>17</v>
      </c>
      <c r="D6296">
        <v>525</v>
      </c>
      <c r="E6296">
        <v>262500</v>
      </c>
      <c r="F6296">
        <v>91875</v>
      </c>
      <c r="G6296" t="s">
        <v>36</v>
      </c>
      <c r="H6296" t="s">
        <v>110</v>
      </c>
      <c r="I6296" t="s">
        <v>111</v>
      </c>
    </row>
    <row r="6297" spans="1:9" x14ac:dyDescent="0.3">
      <c r="A6297">
        <v>1128299</v>
      </c>
      <c r="B6297" s="16">
        <v>44417</v>
      </c>
      <c r="C6297" t="s">
        <v>22</v>
      </c>
      <c r="D6297">
        <v>550</v>
      </c>
      <c r="E6297">
        <v>302500.00000000006</v>
      </c>
      <c r="F6297">
        <v>105875.00000000001</v>
      </c>
      <c r="G6297" t="s">
        <v>15</v>
      </c>
      <c r="H6297" t="s">
        <v>16</v>
      </c>
      <c r="I6297" t="s">
        <v>69</v>
      </c>
    </row>
    <row r="6298" spans="1:9" x14ac:dyDescent="0.3">
      <c r="A6298">
        <v>1128299</v>
      </c>
      <c r="B6298" s="16">
        <v>44417</v>
      </c>
      <c r="C6298" t="s">
        <v>20</v>
      </c>
      <c r="D6298">
        <v>625</v>
      </c>
      <c r="E6298">
        <v>343750.00000000006</v>
      </c>
      <c r="F6298">
        <v>85937.500000000015</v>
      </c>
      <c r="G6298" t="s">
        <v>15</v>
      </c>
      <c r="H6298" t="s">
        <v>16</v>
      </c>
      <c r="I6298" t="s">
        <v>69</v>
      </c>
    </row>
    <row r="6299" spans="1:9" x14ac:dyDescent="0.3">
      <c r="A6299">
        <v>1128299</v>
      </c>
      <c r="B6299" s="16">
        <v>44417</v>
      </c>
      <c r="C6299" t="s">
        <v>19</v>
      </c>
      <c r="D6299">
        <v>700</v>
      </c>
      <c r="E6299">
        <v>420000.00000000006</v>
      </c>
      <c r="F6299">
        <v>147000</v>
      </c>
      <c r="G6299" t="s">
        <v>15</v>
      </c>
      <c r="H6299" t="s">
        <v>16</v>
      </c>
      <c r="I6299" t="s">
        <v>69</v>
      </c>
    </row>
    <row r="6300" spans="1:9" x14ac:dyDescent="0.3">
      <c r="A6300">
        <v>1128299</v>
      </c>
      <c r="B6300" s="16">
        <v>44417</v>
      </c>
      <c r="C6300" t="s">
        <v>23</v>
      </c>
      <c r="D6300">
        <v>725</v>
      </c>
      <c r="E6300">
        <v>435000.00000000006</v>
      </c>
      <c r="F6300">
        <v>217500.00000000003</v>
      </c>
      <c r="G6300" t="s">
        <v>15</v>
      </c>
      <c r="H6300" t="s">
        <v>16</v>
      </c>
      <c r="I6300" t="s">
        <v>69</v>
      </c>
    </row>
    <row r="6301" spans="1:9" x14ac:dyDescent="0.3">
      <c r="A6301">
        <v>1128299</v>
      </c>
      <c r="B6301" s="16">
        <v>44417</v>
      </c>
      <c r="C6301" t="s">
        <v>17</v>
      </c>
      <c r="D6301">
        <v>925</v>
      </c>
      <c r="E6301">
        <v>601250</v>
      </c>
      <c r="F6301">
        <v>270562.5</v>
      </c>
      <c r="G6301" t="s">
        <v>15</v>
      </c>
      <c r="H6301" t="s">
        <v>16</v>
      </c>
      <c r="I6301" t="s">
        <v>69</v>
      </c>
    </row>
    <row r="6302" spans="1:9" x14ac:dyDescent="0.3">
      <c r="A6302">
        <v>1128299</v>
      </c>
      <c r="B6302" s="16">
        <v>44418</v>
      </c>
      <c r="C6302" t="s">
        <v>20</v>
      </c>
      <c r="D6302">
        <v>56</v>
      </c>
      <c r="E6302">
        <v>2072</v>
      </c>
      <c r="F6302">
        <v>973.83999999999992</v>
      </c>
      <c r="G6302" t="s">
        <v>36</v>
      </c>
      <c r="H6302" t="s">
        <v>116</v>
      </c>
      <c r="I6302" t="s">
        <v>117</v>
      </c>
    </row>
    <row r="6303" spans="1:9" x14ac:dyDescent="0.3">
      <c r="A6303">
        <v>1128299</v>
      </c>
      <c r="B6303" s="16">
        <v>44418</v>
      </c>
      <c r="C6303" t="s">
        <v>21</v>
      </c>
      <c r="D6303">
        <v>60</v>
      </c>
      <c r="E6303">
        <v>2280</v>
      </c>
      <c r="F6303">
        <v>1071.5999999999999</v>
      </c>
      <c r="G6303" t="s">
        <v>36</v>
      </c>
      <c r="H6303" t="s">
        <v>116</v>
      </c>
      <c r="I6303" t="s">
        <v>117</v>
      </c>
    </row>
    <row r="6304" spans="1:9" x14ac:dyDescent="0.3">
      <c r="A6304">
        <v>1128299</v>
      </c>
      <c r="B6304" s="16">
        <v>44418</v>
      </c>
      <c r="C6304" t="s">
        <v>22</v>
      </c>
      <c r="D6304">
        <v>53</v>
      </c>
      <c r="E6304">
        <v>2491</v>
      </c>
      <c r="F6304">
        <v>1120.9499999999998</v>
      </c>
      <c r="G6304" t="s">
        <v>36</v>
      </c>
      <c r="H6304" t="s">
        <v>116</v>
      </c>
      <c r="I6304" t="s">
        <v>117</v>
      </c>
    </row>
    <row r="6305" spans="1:9" x14ac:dyDescent="0.3">
      <c r="A6305">
        <v>1197831</v>
      </c>
      <c r="B6305" s="16">
        <v>44418</v>
      </c>
      <c r="C6305" t="s">
        <v>21</v>
      </c>
      <c r="D6305">
        <v>113</v>
      </c>
      <c r="E6305">
        <v>2712</v>
      </c>
      <c r="F6305">
        <v>1464.48</v>
      </c>
      <c r="G6305" t="s">
        <v>27</v>
      </c>
      <c r="H6305" t="s">
        <v>59</v>
      </c>
      <c r="I6305" t="s">
        <v>60</v>
      </c>
    </row>
    <row r="6306" spans="1:9" x14ac:dyDescent="0.3">
      <c r="A6306">
        <v>1197831</v>
      </c>
      <c r="B6306" s="16">
        <v>44418</v>
      </c>
      <c r="C6306" t="s">
        <v>21</v>
      </c>
      <c r="D6306">
        <v>98</v>
      </c>
      <c r="E6306">
        <v>3136</v>
      </c>
      <c r="F6306">
        <v>1944.32</v>
      </c>
      <c r="G6306" t="s">
        <v>27</v>
      </c>
      <c r="H6306" t="s">
        <v>59</v>
      </c>
      <c r="I6306" t="s">
        <v>60</v>
      </c>
    </row>
    <row r="6307" spans="1:9" x14ac:dyDescent="0.3">
      <c r="A6307">
        <v>1128299</v>
      </c>
      <c r="B6307" s="16">
        <v>44418</v>
      </c>
      <c r="C6307" t="s">
        <v>19</v>
      </c>
      <c r="D6307">
        <v>87</v>
      </c>
      <c r="E6307">
        <v>3567</v>
      </c>
      <c r="F6307">
        <v>1926.18</v>
      </c>
      <c r="G6307" t="s">
        <v>36</v>
      </c>
      <c r="H6307" t="s">
        <v>116</v>
      </c>
      <c r="I6307" t="s">
        <v>117</v>
      </c>
    </row>
    <row r="6308" spans="1:9" x14ac:dyDescent="0.3">
      <c r="A6308">
        <v>1128299</v>
      </c>
      <c r="B6308" s="16">
        <v>44418</v>
      </c>
      <c r="C6308" t="s">
        <v>23</v>
      </c>
      <c r="D6308">
        <v>91</v>
      </c>
      <c r="E6308">
        <v>4914</v>
      </c>
      <c r="F6308">
        <v>2604.42</v>
      </c>
      <c r="G6308" t="s">
        <v>36</v>
      </c>
      <c r="H6308" t="s">
        <v>116</v>
      </c>
      <c r="I6308" t="s">
        <v>117</v>
      </c>
    </row>
    <row r="6309" spans="1:9" x14ac:dyDescent="0.3">
      <c r="A6309">
        <v>1185732</v>
      </c>
      <c r="B6309" s="16">
        <v>44418</v>
      </c>
      <c r="C6309" t="s">
        <v>23</v>
      </c>
      <c r="D6309">
        <v>81</v>
      </c>
      <c r="E6309">
        <v>5184</v>
      </c>
      <c r="F6309">
        <v>3265.92</v>
      </c>
      <c r="G6309" t="s">
        <v>36</v>
      </c>
      <c r="H6309" t="s">
        <v>37</v>
      </c>
      <c r="I6309" t="s">
        <v>38</v>
      </c>
    </row>
    <row r="6310" spans="1:9" x14ac:dyDescent="0.3">
      <c r="A6310">
        <v>1185733</v>
      </c>
      <c r="B6310" s="16">
        <v>44418</v>
      </c>
      <c r="C6310" t="s">
        <v>23</v>
      </c>
      <c r="D6310">
        <v>88</v>
      </c>
      <c r="E6310">
        <v>6336</v>
      </c>
      <c r="F6310">
        <v>3358.0800000000004</v>
      </c>
      <c r="G6310" t="s">
        <v>31</v>
      </c>
      <c r="H6310" t="s">
        <v>66</v>
      </c>
      <c r="I6310" t="s">
        <v>67</v>
      </c>
    </row>
    <row r="6311" spans="1:9" x14ac:dyDescent="0.3">
      <c r="A6311">
        <v>1185731</v>
      </c>
      <c r="B6311" s="16">
        <v>44418</v>
      </c>
      <c r="C6311" t="s">
        <v>21</v>
      </c>
      <c r="D6311">
        <v>158</v>
      </c>
      <c r="E6311">
        <v>6478</v>
      </c>
      <c r="F6311">
        <v>3303.78</v>
      </c>
      <c r="G6311" t="s">
        <v>36</v>
      </c>
      <c r="H6311" t="s">
        <v>96</v>
      </c>
      <c r="I6311" t="s">
        <v>97</v>
      </c>
    </row>
    <row r="6312" spans="1:9" x14ac:dyDescent="0.3">
      <c r="A6312">
        <v>1185731</v>
      </c>
      <c r="B6312" s="16">
        <v>44418</v>
      </c>
      <c r="C6312" t="s">
        <v>22</v>
      </c>
      <c r="D6312">
        <v>135</v>
      </c>
      <c r="E6312">
        <v>6750</v>
      </c>
      <c r="F6312">
        <v>3307.5</v>
      </c>
      <c r="G6312" t="s">
        <v>36</v>
      </c>
      <c r="H6312" t="s">
        <v>96</v>
      </c>
      <c r="I6312" t="s">
        <v>97</v>
      </c>
    </row>
    <row r="6313" spans="1:9" x14ac:dyDescent="0.3">
      <c r="A6313">
        <v>1128299</v>
      </c>
      <c r="B6313" s="16">
        <v>44418</v>
      </c>
      <c r="C6313" t="s">
        <v>17</v>
      </c>
      <c r="D6313">
        <v>152</v>
      </c>
      <c r="E6313">
        <v>7144</v>
      </c>
      <c r="F6313">
        <v>3929.2000000000003</v>
      </c>
      <c r="G6313" t="s">
        <v>36</v>
      </c>
      <c r="H6313" t="s">
        <v>116</v>
      </c>
      <c r="I6313" t="s">
        <v>117</v>
      </c>
    </row>
    <row r="6314" spans="1:9" x14ac:dyDescent="0.3">
      <c r="A6314">
        <v>1185731</v>
      </c>
      <c r="B6314" s="16">
        <v>44418</v>
      </c>
      <c r="C6314" t="s">
        <v>20</v>
      </c>
      <c r="D6314">
        <v>150</v>
      </c>
      <c r="E6314">
        <v>7950</v>
      </c>
      <c r="F6314">
        <v>4054.5</v>
      </c>
      <c r="G6314" t="s">
        <v>36</v>
      </c>
      <c r="H6314" t="s">
        <v>96</v>
      </c>
      <c r="I6314" t="s">
        <v>97</v>
      </c>
    </row>
    <row r="6315" spans="1:9" x14ac:dyDescent="0.3">
      <c r="A6315">
        <v>1185731</v>
      </c>
      <c r="B6315" s="16">
        <v>44418</v>
      </c>
      <c r="C6315" t="s">
        <v>23</v>
      </c>
      <c r="D6315">
        <v>169</v>
      </c>
      <c r="E6315">
        <v>9126</v>
      </c>
      <c r="F6315">
        <v>5566.86</v>
      </c>
      <c r="G6315" t="s">
        <v>36</v>
      </c>
      <c r="H6315" t="s">
        <v>96</v>
      </c>
      <c r="I6315" t="s">
        <v>97</v>
      </c>
    </row>
    <row r="6316" spans="1:9" x14ac:dyDescent="0.3">
      <c r="A6316">
        <v>1185732</v>
      </c>
      <c r="B6316" s="16">
        <v>44418</v>
      </c>
      <c r="C6316" t="s">
        <v>21</v>
      </c>
      <c r="D6316">
        <v>142</v>
      </c>
      <c r="E6316">
        <v>9514</v>
      </c>
      <c r="F6316">
        <v>3615.32</v>
      </c>
      <c r="G6316" t="s">
        <v>31</v>
      </c>
      <c r="H6316" t="s">
        <v>66</v>
      </c>
      <c r="I6316" t="s">
        <v>67</v>
      </c>
    </row>
    <row r="6317" spans="1:9" x14ac:dyDescent="0.3">
      <c r="A6317">
        <v>1185733</v>
      </c>
      <c r="B6317" s="16">
        <v>44418</v>
      </c>
      <c r="C6317" t="s">
        <v>22</v>
      </c>
      <c r="D6317">
        <v>147</v>
      </c>
      <c r="E6317">
        <v>10143</v>
      </c>
      <c r="F6317">
        <v>2738.61</v>
      </c>
      <c r="G6317" t="s">
        <v>31</v>
      </c>
      <c r="H6317" t="s">
        <v>66</v>
      </c>
      <c r="I6317" t="s">
        <v>67</v>
      </c>
    </row>
    <row r="6318" spans="1:9" x14ac:dyDescent="0.3">
      <c r="A6318">
        <v>1185732</v>
      </c>
      <c r="B6318" s="16">
        <v>44418</v>
      </c>
      <c r="C6318" t="s">
        <v>20</v>
      </c>
      <c r="D6318">
        <v>162</v>
      </c>
      <c r="E6318">
        <v>10368</v>
      </c>
      <c r="F6318">
        <v>4043.52</v>
      </c>
      <c r="G6318" t="s">
        <v>31</v>
      </c>
      <c r="H6318" t="s">
        <v>66</v>
      </c>
      <c r="I6318" t="s">
        <v>67</v>
      </c>
    </row>
    <row r="6319" spans="1:9" x14ac:dyDescent="0.3">
      <c r="A6319">
        <v>1185731</v>
      </c>
      <c r="B6319" s="16">
        <v>44418</v>
      </c>
      <c r="C6319" t="s">
        <v>19</v>
      </c>
      <c r="D6319">
        <v>195</v>
      </c>
      <c r="E6319">
        <v>11310</v>
      </c>
      <c r="F6319">
        <v>5202.5999999999995</v>
      </c>
      <c r="G6319" t="s">
        <v>36</v>
      </c>
      <c r="H6319" t="s">
        <v>96</v>
      </c>
      <c r="I6319" t="s">
        <v>97</v>
      </c>
    </row>
    <row r="6320" spans="1:9" x14ac:dyDescent="0.3">
      <c r="A6320">
        <v>1185731</v>
      </c>
      <c r="B6320" s="16">
        <v>44418</v>
      </c>
      <c r="C6320" t="s">
        <v>17</v>
      </c>
      <c r="D6320">
        <v>228</v>
      </c>
      <c r="E6320">
        <v>13908</v>
      </c>
      <c r="F6320">
        <v>6954</v>
      </c>
      <c r="G6320" t="s">
        <v>36</v>
      </c>
      <c r="H6320" t="s">
        <v>96</v>
      </c>
      <c r="I6320" t="s">
        <v>97</v>
      </c>
    </row>
    <row r="6321" spans="1:9" x14ac:dyDescent="0.3">
      <c r="A6321">
        <v>1185732</v>
      </c>
      <c r="B6321" s="16">
        <v>44418</v>
      </c>
      <c r="C6321" t="s">
        <v>19</v>
      </c>
      <c r="D6321">
        <v>218</v>
      </c>
      <c r="E6321">
        <v>15478</v>
      </c>
      <c r="F6321">
        <v>5262.52</v>
      </c>
      <c r="G6321" t="s">
        <v>31</v>
      </c>
      <c r="H6321" t="s">
        <v>66</v>
      </c>
      <c r="I6321" t="s">
        <v>67</v>
      </c>
    </row>
    <row r="6322" spans="1:9" x14ac:dyDescent="0.3">
      <c r="A6322">
        <v>1185732</v>
      </c>
      <c r="B6322" s="16">
        <v>44418</v>
      </c>
      <c r="C6322" t="s">
        <v>17</v>
      </c>
      <c r="D6322">
        <v>210</v>
      </c>
      <c r="E6322">
        <v>16590</v>
      </c>
      <c r="F6322">
        <v>6138.3</v>
      </c>
      <c r="G6322" t="s">
        <v>31</v>
      </c>
      <c r="H6322" t="s">
        <v>66</v>
      </c>
      <c r="I6322" t="s">
        <v>67</v>
      </c>
    </row>
    <row r="6323" spans="1:9" x14ac:dyDescent="0.3">
      <c r="A6323">
        <v>1128299</v>
      </c>
      <c r="B6323" s="16">
        <v>44418</v>
      </c>
      <c r="C6323" t="s">
        <v>21</v>
      </c>
      <c r="D6323">
        <v>200</v>
      </c>
      <c r="E6323">
        <v>80000</v>
      </c>
      <c r="F6323">
        <v>28000</v>
      </c>
      <c r="G6323" t="s">
        <v>36</v>
      </c>
      <c r="H6323" t="s">
        <v>116</v>
      </c>
      <c r="I6323" t="s">
        <v>117</v>
      </c>
    </row>
    <row r="6324" spans="1:9" x14ac:dyDescent="0.3">
      <c r="A6324">
        <v>1128299</v>
      </c>
      <c r="B6324" s="16">
        <v>44418</v>
      </c>
      <c r="C6324" t="s">
        <v>22</v>
      </c>
      <c r="D6324">
        <v>175</v>
      </c>
      <c r="E6324">
        <v>87500</v>
      </c>
      <c r="F6324">
        <v>26250</v>
      </c>
      <c r="G6324" t="s">
        <v>36</v>
      </c>
      <c r="H6324" t="s">
        <v>116</v>
      </c>
      <c r="I6324" t="s">
        <v>117</v>
      </c>
    </row>
    <row r="6325" spans="1:9" x14ac:dyDescent="0.3">
      <c r="A6325">
        <v>1128299</v>
      </c>
      <c r="B6325" s="16">
        <v>44418</v>
      </c>
      <c r="C6325" t="s">
        <v>20</v>
      </c>
      <c r="D6325">
        <v>225</v>
      </c>
      <c r="E6325">
        <v>90000</v>
      </c>
      <c r="F6325">
        <v>31499.999999999996</v>
      </c>
      <c r="G6325" t="s">
        <v>36</v>
      </c>
      <c r="H6325" t="s">
        <v>116</v>
      </c>
      <c r="I6325" t="s">
        <v>117</v>
      </c>
    </row>
    <row r="6326" spans="1:9" x14ac:dyDescent="0.3">
      <c r="A6326">
        <v>1197831</v>
      </c>
      <c r="B6326" s="16">
        <v>44418</v>
      </c>
      <c r="C6326" t="s">
        <v>21</v>
      </c>
      <c r="D6326">
        <v>375</v>
      </c>
      <c r="E6326">
        <v>131250</v>
      </c>
      <c r="F6326">
        <v>65625</v>
      </c>
      <c r="G6326" t="s">
        <v>27</v>
      </c>
      <c r="H6326" t="s">
        <v>59</v>
      </c>
      <c r="I6326" t="s">
        <v>60</v>
      </c>
    </row>
    <row r="6327" spans="1:9" x14ac:dyDescent="0.3">
      <c r="A6327">
        <v>1128299</v>
      </c>
      <c r="B6327" s="16">
        <v>44418</v>
      </c>
      <c r="C6327" t="s">
        <v>19</v>
      </c>
      <c r="D6327">
        <v>300</v>
      </c>
      <c r="E6327">
        <v>135000.00000000003</v>
      </c>
      <c r="F6327">
        <v>54000.000000000015</v>
      </c>
      <c r="G6327" t="s">
        <v>36</v>
      </c>
      <c r="H6327" t="s">
        <v>116</v>
      </c>
      <c r="I6327" t="s">
        <v>117</v>
      </c>
    </row>
    <row r="6328" spans="1:9" x14ac:dyDescent="0.3">
      <c r="A6328">
        <v>1128299</v>
      </c>
      <c r="B6328" s="16">
        <v>44418</v>
      </c>
      <c r="C6328" t="s">
        <v>23</v>
      </c>
      <c r="D6328">
        <v>350</v>
      </c>
      <c r="E6328">
        <v>192500.00000000003</v>
      </c>
      <c r="F6328">
        <v>77000.000000000015</v>
      </c>
      <c r="G6328" t="s">
        <v>36</v>
      </c>
      <c r="H6328" t="s">
        <v>116</v>
      </c>
      <c r="I6328" t="s">
        <v>117</v>
      </c>
    </row>
    <row r="6329" spans="1:9" x14ac:dyDescent="0.3">
      <c r="A6329">
        <v>1185732</v>
      </c>
      <c r="B6329" s="16">
        <v>44418</v>
      </c>
      <c r="C6329" t="s">
        <v>23</v>
      </c>
      <c r="D6329">
        <v>300</v>
      </c>
      <c r="E6329">
        <v>194999.99999999997</v>
      </c>
      <c r="F6329">
        <v>97499.999999999985</v>
      </c>
      <c r="G6329" t="s">
        <v>36</v>
      </c>
      <c r="H6329" t="s">
        <v>37</v>
      </c>
      <c r="I6329" t="s">
        <v>38</v>
      </c>
    </row>
    <row r="6330" spans="1:9" x14ac:dyDescent="0.3">
      <c r="A6330">
        <v>1185731</v>
      </c>
      <c r="B6330" s="16">
        <v>44418</v>
      </c>
      <c r="C6330" t="s">
        <v>21</v>
      </c>
      <c r="D6330">
        <v>525</v>
      </c>
      <c r="E6330">
        <v>236250</v>
      </c>
      <c r="F6330">
        <v>94500</v>
      </c>
      <c r="G6330" t="s">
        <v>36</v>
      </c>
      <c r="H6330" t="s">
        <v>96</v>
      </c>
      <c r="I6330" t="s">
        <v>97</v>
      </c>
    </row>
    <row r="6331" spans="1:9" x14ac:dyDescent="0.3">
      <c r="A6331">
        <v>1185733</v>
      </c>
      <c r="B6331" s="16">
        <v>44418</v>
      </c>
      <c r="C6331" t="s">
        <v>23</v>
      </c>
      <c r="D6331">
        <v>350</v>
      </c>
      <c r="E6331">
        <v>262500</v>
      </c>
      <c r="F6331">
        <v>105000</v>
      </c>
      <c r="G6331" t="s">
        <v>31</v>
      </c>
      <c r="H6331" t="s">
        <v>66</v>
      </c>
      <c r="I6331" t="s">
        <v>67</v>
      </c>
    </row>
    <row r="6332" spans="1:9" x14ac:dyDescent="0.3">
      <c r="A6332">
        <v>1128299</v>
      </c>
      <c r="B6332" s="16">
        <v>44418</v>
      </c>
      <c r="C6332" t="s">
        <v>17</v>
      </c>
      <c r="D6332">
        <v>525</v>
      </c>
      <c r="E6332">
        <v>262500</v>
      </c>
      <c r="F6332">
        <v>105000</v>
      </c>
      <c r="G6332" t="s">
        <v>36</v>
      </c>
      <c r="H6332" t="s">
        <v>116</v>
      </c>
      <c r="I6332" t="s">
        <v>117</v>
      </c>
    </row>
    <row r="6333" spans="1:9" x14ac:dyDescent="0.3">
      <c r="A6333">
        <v>1185731</v>
      </c>
      <c r="B6333" s="16">
        <v>44418</v>
      </c>
      <c r="C6333" t="s">
        <v>22</v>
      </c>
      <c r="D6333">
        <v>500</v>
      </c>
      <c r="E6333">
        <v>275000.00000000006</v>
      </c>
      <c r="F6333">
        <v>96250.000000000015</v>
      </c>
      <c r="G6333" t="s">
        <v>36</v>
      </c>
      <c r="H6333" t="s">
        <v>96</v>
      </c>
      <c r="I6333" t="s">
        <v>97</v>
      </c>
    </row>
    <row r="6334" spans="1:9" x14ac:dyDescent="0.3">
      <c r="A6334">
        <v>1185731</v>
      </c>
      <c r="B6334" s="16">
        <v>44418</v>
      </c>
      <c r="C6334" t="s">
        <v>20</v>
      </c>
      <c r="D6334">
        <v>575</v>
      </c>
      <c r="E6334">
        <v>316250.00000000006</v>
      </c>
      <c r="F6334">
        <v>126500.00000000003</v>
      </c>
      <c r="G6334" t="s">
        <v>36</v>
      </c>
      <c r="H6334" t="s">
        <v>96</v>
      </c>
      <c r="I6334" t="s">
        <v>97</v>
      </c>
    </row>
    <row r="6335" spans="1:9" x14ac:dyDescent="0.3">
      <c r="A6335">
        <v>1185732</v>
      </c>
      <c r="B6335" s="16">
        <v>44418</v>
      </c>
      <c r="C6335" t="s">
        <v>21</v>
      </c>
      <c r="D6335">
        <v>525</v>
      </c>
      <c r="E6335">
        <v>367500</v>
      </c>
      <c r="F6335">
        <v>91875</v>
      </c>
      <c r="G6335" t="s">
        <v>31</v>
      </c>
      <c r="H6335" t="s">
        <v>66</v>
      </c>
      <c r="I6335" t="s">
        <v>67</v>
      </c>
    </row>
    <row r="6336" spans="1:9" x14ac:dyDescent="0.3">
      <c r="A6336">
        <v>1185733</v>
      </c>
      <c r="B6336" s="16">
        <v>44418</v>
      </c>
      <c r="C6336" t="s">
        <v>22</v>
      </c>
      <c r="D6336">
        <v>525</v>
      </c>
      <c r="E6336">
        <v>367500</v>
      </c>
      <c r="F6336">
        <v>55125</v>
      </c>
      <c r="G6336" t="s">
        <v>31</v>
      </c>
      <c r="H6336" t="s">
        <v>66</v>
      </c>
      <c r="I6336" t="s">
        <v>67</v>
      </c>
    </row>
    <row r="6337" spans="1:9" x14ac:dyDescent="0.3">
      <c r="A6337">
        <v>1185731</v>
      </c>
      <c r="B6337" s="16">
        <v>44418</v>
      </c>
      <c r="C6337" t="s">
        <v>19</v>
      </c>
      <c r="D6337">
        <v>650</v>
      </c>
      <c r="E6337">
        <v>390000.00000000006</v>
      </c>
      <c r="F6337">
        <v>136500</v>
      </c>
      <c r="G6337" t="s">
        <v>36</v>
      </c>
      <c r="H6337" t="s">
        <v>96</v>
      </c>
      <c r="I6337" t="s">
        <v>97</v>
      </c>
    </row>
    <row r="6338" spans="1:9" x14ac:dyDescent="0.3">
      <c r="A6338">
        <v>1185731</v>
      </c>
      <c r="B6338" s="16">
        <v>44418</v>
      </c>
      <c r="C6338" t="s">
        <v>23</v>
      </c>
      <c r="D6338">
        <v>675</v>
      </c>
      <c r="E6338">
        <v>405000.00000000006</v>
      </c>
      <c r="F6338">
        <v>202500.00000000003</v>
      </c>
      <c r="G6338" t="s">
        <v>36</v>
      </c>
      <c r="H6338" t="s">
        <v>96</v>
      </c>
      <c r="I6338" t="s">
        <v>97</v>
      </c>
    </row>
    <row r="6339" spans="1:9" x14ac:dyDescent="0.3">
      <c r="A6339">
        <v>1185732</v>
      </c>
      <c r="B6339" s="16">
        <v>44418</v>
      </c>
      <c r="C6339" t="s">
        <v>20</v>
      </c>
      <c r="D6339">
        <v>600</v>
      </c>
      <c r="E6339">
        <v>420000</v>
      </c>
      <c r="F6339">
        <v>105000</v>
      </c>
      <c r="G6339" t="s">
        <v>31</v>
      </c>
      <c r="H6339" t="s">
        <v>66</v>
      </c>
      <c r="I6339" t="s">
        <v>67</v>
      </c>
    </row>
    <row r="6340" spans="1:9" x14ac:dyDescent="0.3">
      <c r="A6340">
        <v>1185732</v>
      </c>
      <c r="B6340" s="16">
        <v>44418</v>
      </c>
      <c r="C6340" t="s">
        <v>19</v>
      </c>
      <c r="D6340">
        <v>725</v>
      </c>
      <c r="E6340">
        <v>543750.00000000012</v>
      </c>
      <c r="F6340">
        <v>108750.00000000003</v>
      </c>
      <c r="G6340" t="s">
        <v>31</v>
      </c>
      <c r="H6340" t="s">
        <v>66</v>
      </c>
      <c r="I6340" t="s">
        <v>67</v>
      </c>
    </row>
    <row r="6341" spans="1:9" x14ac:dyDescent="0.3">
      <c r="A6341">
        <v>1185731</v>
      </c>
      <c r="B6341" s="16">
        <v>44418</v>
      </c>
      <c r="C6341" t="s">
        <v>17</v>
      </c>
      <c r="D6341">
        <v>875</v>
      </c>
      <c r="E6341">
        <v>568750</v>
      </c>
      <c r="F6341">
        <v>227500</v>
      </c>
      <c r="G6341" t="s">
        <v>36</v>
      </c>
      <c r="H6341" t="s">
        <v>96</v>
      </c>
      <c r="I6341" t="s">
        <v>97</v>
      </c>
    </row>
    <row r="6342" spans="1:9" x14ac:dyDescent="0.3">
      <c r="A6342">
        <v>1185732</v>
      </c>
      <c r="B6342" s="16">
        <v>44418</v>
      </c>
      <c r="C6342" t="s">
        <v>17</v>
      </c>
      <c r="D6342">
        <v>750</v>
      </c>
      <c r="E6342">
        <v>637500.00000000012</v>
      </c>
      <c r="F6342">
        <v>159375.00000000003</v>
      </c>
      <c r="G6342" t="s">
        <v>31</v>
      </c>
      <c r="H6342" t="s">
        <v>66</v>
      </c>
      <c r="I6342" t="s">
        <v>67</v>
      </c>
    </row>
    <row r="6343" spans="1:9" x14ac:dyDescent="0.3">
      <c r="A6343">
        <v>1128299</v>
      </c>
      <c r="B6343" s="16">
        <v>44419</v>
      </c>
      <c r="C6343" t="s">
        <v>21</v>
      </c>
      <c r="D6343">
        <v>124</v>
      </c>
      <c r="E6343">
        <v>1736</v>
      </c>
      <c r="F6343">
        <v>815.92000000000007</v>
      </c>
      <c r="G6343" t="s">
        <v>31</v>
      </c>
      <c r="H6343" t="s">
        <v>78</v>
      </c>
      <c r="I6343" t="s">
        <v>79</v>
      </c>
    </row>
    <row r="6344" spans="1:9" x14ac:dyDescent="0.3">
      <c r="A6344">
        <v>1128299</v>
      </c>
      <c r="B6344" s="16">
        <v>44419</v>
      </c>
      <c r="C6344" t="s">
        <v>21</v>
      </c>
      <c r="D6344">
        <v>101</v>
      </c>
      <c r="E6344">
        <v>1919</v>
      </c>
      <c r="F6344">
        <v>1017.07</v>
      </c>
      <c r="G6344" t="s">
        <v>31</v>
      </c>
      <c r="H6344" t="s">
        <v>78</v>
      </c>
      <c r="I6344" t="s">
        <v>79</v>
      </c>
    </row>
    <row r="6345" spans="1:9" x14ac:dyDescent="0.3">
      <c r="A6345">
        <v>1197831</v>
      </c>
      <c r="B6345" s="16">
        <v>44419</v>
      </c>
      <c r="C6345" t="s">
        <v>22</v>
      </c>
      <c r="D6345">
        <v>85</v>
      </c>
      <c r="E6345">
        <v>2465</v>
      </c>
      <c r="F6345">
        <v>961.34999999999991</v>
      </c>
      <c r="G6345" t="s">
        <v>27</v>
      </c>
      <c r="H6345" t="s">
        <v>59</v>
      </c>
      <c r="I6345" t="s">
        <v>60</v>
      </c>
    </row>
    <row r="6346" spans="1:9" x14ac:dyDescent="0.3">
      <c r="A6346">
        <v>1128299</v>
      </c>
      <c r="B6346" s="16">
        <v>44419</v>
      </c>
      <c r="C6346" t="s">
        <v>22</v>
      </c>
      <c r="D6346">
        <v>109</v>
      </c>
      <c r="E6346">
        <v>2507</v>
      </c>
      <c r="F6346">
        <v>977.7299999999999</v>
      </c>
      <c r="G6346" t="s">
        <v>31</v>
      </c>
      <c r="H6346" t="s">
        <v>78</v>
      </c>
      <c r="I6346" t="s">
        <v>79</v>
      </c>
    </row>
    <row r="6347" spans="1:9" x14ac:dyDescent="0.3">
      <c r="A6347">
        <v>1197831</v>
      </c>
      <c r="B6347" s="16">
        <v>44419</v>
      </c>
      <c r="C6347" t="s">
        <v>22</v>
      </c>
      <c r="D6347">
        <v>68</v>
      </c>
      <c r="E6347">
        <v>2584</v>
      </c>
      <c r="F6347">
        <v>1240.32</v>
      </c>
      <c r="G6347" t="s">
        <v>27</v>
      </c>
      <c r="H6347" t="s">
        <v>59</v>
      </c>
      <c r="I6347" t="s">
        <v>60</v>
      </c>
    </row>
    <row r="6348" spans="1:9" x14ac:dyDescent="0.3">
      <c r="A6348">
        <v>1128299</v>
      </c>
      <c r="B6348" s="16">
        <v>44419</v>
      </c>
      <c r="C6348" t="s">
        <v>22</v>
      </c>
      <c r="D6348">
        <v>105</v>
      </c>
      <c r="E6348">
        <v>3045</v>
      </c>
      <c r="F6348">
        <v>1400.6999999999998</v>
      </c>
      <c r="G6348" t="s">
        <v>31</v>
      </c>
      <c r="H6348" t="s">
        <v>78</v>
      </c>
      <c r="I6348" t="s">
        <v>79</v>
      </c>
    </row>
    <row r="6349" spans="1:9" x14ac:dyDescent="0.3">
      <c r="A6349">
        <v>1185731</v>
      </c>
      <c r="B6349" s="16">
        <v>44419</v>
      </c>
      <c r="C6349" t="s">
        <v>22</v>
      </c>
      <c r="D6349">
        <v>72</v>
      </c>
      <c r="E6349">
        <v>3096</v>
      </c>
      <c r="F6349">
        <v>1207.4399999999998</v>
      </c>
      <c r="G6349" t="s">
        <v>15</v>
      </c>
      <c r="H6349" t="s">
        <v>131</v>
      </c>
      <c r="I6349" t="s">
        <v>132</v>
      </c>
    </row>
    <row r="6350" spans="1:9" x14ac:dyDescent="0.3">
      <c r="A6350">
        <v>1128299</v>
      </c>
      <c r="B6350" s="16">
        <v>44419</v>
      </c>
      <c r="C6350" t="s">
        <v>20</v>
      </c>
      <c r="D6350">
        <v>113</v>
      </c>
      <c r="E6350">
        <v>3277</v>
      </c>
      <c r="F6350">
        <v>1605.73</v>
      </c>
      <c r="G6350" t="s">
        <v>31</v>
      </c>
      <c r="H6350" t="s">
        <v>78</v>
      </c>
      <c r="I6350" t="s">
        <v>79</v>
      </c>
    </row>
    <row r="6351" spans="1:9" x14ac:dyDescent="0.3">
      <c r="A6351">
        <v>1185731</v>
      </c>
      <c r="B6351" s="16">
        <v>44419</v>
      </c>
      <c r="C6351" t="s">
        <v>21</v>
      </c>
      <c r="D6351">
        <v>68</v>
      </c>
      <c r="E6351">
        <v>3332</v>
      </c>
      <c r="F6351">
        <v>1566.04</v>
      </c>
      <c r="G6351" t="s">
        <v>15</v>
      </c>
      <c r="H6351" t="s">
        <v>131</v>
      </c>
      <c r="I6351" t="s">
        <v>132</v>
      </c>
    </row>
    <row r="6352" spans="1:9" x14ac:dyDescent="0.3">
      <c r="A6352">
        <v>1185731</v>
      </c>
      <c r="B6352" s="16">
        <v>44419</v>
      </c>
      <c r="C6352" t="s">
        <v>21</v>
      </c>
      <c r="D6352">
        <v>85</v>
      </c>
      <c r="E6352">
        <v>3400</v>
      </c>
      <c r="F6352">
        <v>1428</v>
      </c>
      <c r="G6352" t="s">
        <v>15</v>
      </c>
      <c r="H6352" t="s">
        <v>131</v>
      </c>
      <c r="I6352" t="s">
        <v>132</v>
      </c>
    </row>
    <row r="6353" spans="1:9" x14ac:dyDescent="0.3">
      <c r="A6353">
        <v>1128299</v>
      </c>
      <c r="B6353" s="16">
        <v>44419</v>
      </c>
      <c r="C6353" t="s">
        <v>20</v>
      </c>
      <c r="D6353">
        <v>158</v>
      </c>
      <c r="E6353">
        <v>3634</v>
      </c>
      <c r="F6353">
        <v>1489.9399999999998</v>
      </c>
      <c r="G6353" t="s">
        <v>31</v>
      </c>
      <c r="H6353" t="s">
        <v>78</v>
      </c>
      <c r="I6353" t="s">
        <v>79</v>
      </c>
    </row>
    <row r="6354" spans="1:9" x14ac:dyDescent="0.3">
      <c r="A6354">
        <v>1185731</v>
      </c>
      <c r="B6354" s="16">
        <v>44419</v>
      </c>
      <c r="C6354" t="s">
        <v>22</v>
      </c>
      <c r="D6354">
        <v>65</v>
      </c>
      <c r="E6354">
        <v>3705</v>
      </c>
      <c r="F6354">
        <v>1815.45</v>
      </c>
      <c r="G6354" t="s">
        <v>15</v>
      </c>
      <c r="H6354" t="s">
        <v>131</v>
      </c>
      <c r="I6354" t="s">
        <v>132</v>
      </c>
    </row>
    <row r="6355" spans="1:9" x14ac:dyDescent="0.3">
      <c r="A6355">
        <v>1197831</v>
      </c>
      <c r="B6355" s="16">
        <v>44419</v>
      </c>
      <c r="C6355" t="s">
        <v>17</v>
      </c>
      <c r="D6355">
        <v>189</v>
      </c>
      <c r="E6355">
        <v>3780</v>
      </c>
      <c r="F6355">
        <v>1512</v>
      </c>
      <c r="G6355" t="s">
        <v>36</v>
      </c>
      <c r="H6355" t="s">
        <v>37</v>
      </c>
      <c r="I6355" t="s">
        <v>38</v>
      </c>
    </row>
    <row r="6356" spans="1:9" x14ac:dyDescent="0.3">
      <c r="A6356">
        <v>1185731</v>
      </c>
      <c r="B6356" s="16">
        <v>44419</v>
      </c>
      <c r="C6356" t="s">
        <v>20</v>
      </c>
      <c r="D6356">
        <v>116</v>
      </c>
      <c r="E6356">
        <v>3944</v>
      </c>
      <c r="F6356">
        <v>1538.1599999999999</v>
      </c>
      <c r="G6356" t="s">
        <v>15</v>
      </c>
      <c r="H6356" t="s">
        <v>131</v>
      </c>
      <c r="I6356" t="s">
        <v>132</v>
      </c>
    </row>
    <row r="6357" spans="1:9" x14ac:dyDescent="0.3">
      <c r="A6357">
        <v>1128299</v>
      </c>
      <c r="B6357" s="16">
        <v>44419</v>
      </c>
      <c r="C6357" t="s">
        <v>19</v>
      </c>
      <c r="D6357">
        <v>131</v>
      </c>
      <c r="E6357">
        <v>4454</v>
      </c>
      <c r="F6357">
        <v>2093.3799999999997</v>
      </c>
      <c r="G6357" t="s">
        <v>31</v>
      </c>
      <c r="H6357" t="s">
        <v>78</v>
      </c>
      <c r="I6357" t="s">
        <v>79</v>
      </c>
    </row>
    <row r="6358" spans="1:9" x14ac:dyDescent="0.3">
      <c r="A6358">
        <v>1128299</v>
      </c>
      <c r="B6358" s="16">
        <v>44419</v>
      </c>
      <c r="C6358" t="s">
        <v>23</v>
      </c>
      <c r="D6358">
        <v>152</v>
      </c>
      <c r="E6358">
        <v>4864</v>
      </c>
      <c r="F6358">
        <v>2918.4</v>
      </c>
      <c r="G6358" t="s">
        <v>31</v>
      </c>
      <c r="H6358" t="s">
        <v>78</v>
      </c>
      <c r="I6358" t="s">
        <v>79</v>
      </c>
    </row>
    <row r="6359" spans="1:9" x14ac:dyDescent="0.3">
      <c r="A6359">
        <v>1128299</v>
      </c>
      <c r="B6359" s="16">
        <v>44419</v>
      </c>
      <c r="C6359" t="s">
        <v>23</v>
      </c>
      <c r="D6359">
        <v>184</v>
      </c>
      <c r="E6359">
        <v>4968</v>
      </c>
      <c r="F6359">
        <v>2831.76</v>
      </c>
      <c r="G6359" t="s">
        <v>31</v>
      </c>
      <c r="H6359" t="s">
        <v>78</v>
      </c>
      <c r="I6359" t="s">
        <v>79</v>
      </c>
    </row>
    <row r="6360" spans="1:9" x14ac:dyDescent="0.3">
      <c r="A6360">
        <v>1128299</v>
      </c>
      <c r="B6360" s="16">
        <v>44419</v>
      </c>
      <c r="C6360" t="s">
        <v>19</v>
      </c>
      <c r="D6360">
        <v>179</v>
      </c>
      <c r="E6360">
        <v>5012</v>
      </c>
      <c r="F6360">
        <v>2105.04</v>
      </c>
      <c r="G6360" t="s">
        <v>31</v>
      </c>
      <c r="H6360" t="s">
        <v>78</v>
      </c>
      <c r="I6360" t="s">
        <v>79</v>
      </c>
    </row>
    <row r="6361" spans="1:9" x14ac:dyDescent="0.3">
      <c r="A6361">
        <v>1185731</v>
      </c>
      <c r="B6361" s="16">
        <v>44419</v>
      </c>
      <c r="C6361" t="s">
        <v>20</v>
      </c>
      <c r="D6361">
        <v>105</v>
      </c>
      <c r="E6361">
        <v>5040</v>
      </c>
      <c r="F6361">
        <v>2318.3999999999996</v>
      </c>
      <c r="G6361" t="s">
        <v>15</v>
      </c>
      <c r="H6361" t="s">
        <v>131</v>
      </c>
      <c r="I6361" t="s">
        <v>132</v>
      </c>
    </row>
    <row r="6362" spans="1:9" x14ac:dyDescent="0.3">
      <c r="A6362">
        <v>1189833</v>
      </c>
      <c r="B6362" s="16">
        <v>44419</v>
      </c>
      <c r="C6362" t="s">
        <v>20</v>
      </c>
      <c r="D6362">
        <v>143</v>
      </c>
      <c r="E6362">
        <v>5434</v>
      </c>
      <c r="F6362">
        <v>2445.2999999999997</v>
      </c>
      <c r="G6362" t="s">
        <v>31</v>
      </c>
      <c r="H6362" t="s">
        <v>70</v>
      </c>
      <c r="I6362" t="s">
        <v>71</v>
      </c>
    </row>
    <row r="6363" spans="1:9" x14ac:dyDescent="0.3">
      <c r="A6363">
        <v>1189833</v>
      </c>
      <c r="B6363" s="16">
        <v>44419</v>
      </c>
      <c r="C6363" t="s">
        <v>21</v>
      </c>
      <c r="D6363">
        <v>147</v>
      </c>
      <c r="E6363">
        <v>5586</v>
      </c>
      <c r="F6363">
        <v>2737.14</v>
      </c>
      <c r="G6363" t="s">
        <v>31</v>
      </c>
      <c r="H6363" t="s">
        <v>70</v>
      </c>
      <c r="I6363" t="s">
        <v>71</v>
      </c>
    </row>
    <row r="6364" spans="1:9" x14ac:dyDescent="0.3">
      <c r="A6364">
        <v>1185731</v>
      </c>
      <c r="B6364" s="16">
        <v>44419</v>
      </c>
      <c r="C6364" t="s">
        <v>19</v>
      </c>
      <c r="D6364">
        <v>106</v>
      </c>
      <c r="E6364">
        <v>5618</v>
      </c>
      <c r="F6364">
        <v>3314.6200000000003</v>
      </c>
      <c r="G6364" t="s">
        <v>15</v>
      </c>
      <c r="H6364" t="s">
        <v>131</v>
      </c>
      <c r="I6364" t="s">
        <v>132</v>
      </c>
    </row>
    <row r="6365" spans="1:9" x14ac:dyDescent="0.3">
      <c r="A6365">
        <v>1185731</v>
      </c>
      <c r="B6365" s="16">
        <v>44419</v>
      </c>
      <c r="C6365" t="s">
        <v>23</v>
      </c>
      <c r="D6365">
        <v>136</v>
      </c>
      <c r="E6365">
        <v>5984</v>
      </c>
      <c r="F6365">
        <v>2573.1199999999994</v>
      </c>
      <c r="G6365" t="s">
        <v>15</v>
      </c>
      <c r="H6365" t="s">
        <v>131</v>
      </c>
      <c r="I6365" t="s">
        <v>132</v>
      </c>
    </row>
    <row r="6366" spans="1:9" x14ac:dyDescent="0.3">
      <c r="A6366">
        <v>1185731</v>
      </c>
      <c r="B6366" s="16">
        <v>44419</v>
      </c>
      <c r="C6366" t="s">
        <v>23</v>
      </c>
      <c r="D6366">
        <v>104</v>
      </c>
      <c r="E6366">
        <v>6344</v>
      </c>
      <c r="F6366">
        <v>3235.44</v>
      </c>
      <c r="G6366" t="s">
        <v>15</v>
      </c>
      <c r="H6366" t="s">
        <v>131</v>
      </c>
      <c r="I6366" t="s">
        <v>132</v>
      </c>
    </row>
    <row r="6367" spans="1:9" x14ac:dyDescent="0.3">
      <c r="A6367">
        <v>1185731</v>
      </c>
      <c r="B6367" s="16">
        <v>44419</v>
      </c>
      <c r="C6367" t="s">
        <v>19</v>
      </c>
      <c r="D6367">
        <v>149</v>
      </c>
      <c r="E6367">
        <v>6407</v>
      </c>
      <c r="F6367">
        <v>3331.6400000000003</v>
      </c>
      <c r="G6367" t="s">
        <v>15</v>
      </c>
      <c r="H6367" t="s">
        <v>131</v>
      </c>
      <c r="I6367" t="s">
        <v>132</v>
      </c>
    </row>
    <row r="6368" spans="1:9" x14ac:dyDescent="0.3">
      <c r="A6368">
        <v>1189833</v>
      </c>
      <c r="B6368" s="16">
        <v>44419</v>
      </c>
      <c r="C6368" t="s">
        <v>22</v>
      </c>
      <c r="D6368">
        <v>140</v>
      </c>
      <c r="E6368">
        <v>6580</v>
      </c>
      <c r="F6368">
        <v>2697.7999999999997</v>
      </c>
      <c r="G6368" t="s">
        <v>31</v>
      </c>
      <c r="H6368" t="s">
        <v>70</v>
      </c>
      <c r="I6368" t="s">
        <v>71</v>
      </c>
    </row>
    <row r="6369" spans="1:9" x14ac:dyDescent="0.3">
      <c r="A6369">
        <v>1128299</v>
      </c>
      <c r="B6369" s="16">
        <v>44419</v>
      </c>
      <c r="C6369" t="s">
        <v>17</v>
      </c>
      <c r="D6369">
        <v>248</v>
      </c>
      <c r="E6369">
        <v>6696</v>
      </c>
      <c r="F6369">
        <v>3147.1200000000003</v>
      </c>
      <c r="G6369" t="s">
        <v>31</v>
      </c>
      <c r="H6369" t="s">
        <v>78</v>
      </c>
      <c r="I6369" t="s">
        <v>79</v>
      </c>
    </row>
    <row r="6370" spans="1:9" x14ac:dyDescent="0.3">
      <c r="A6370">
        <v>1128299</v>
      </c>
      <c r="B6370" s="16">
        <v>44419</v>
      </c>
      <c r="C6370" t="s">
        <v>17</v>
      </c>
      <c r="D6370">
        <v>203</v>
      </c>
      <c r="E6370">
        <v>6699</v>
      </c>
      <c r="F6370">
        <v>3349.5</v>
      </c>
      <c r="G6370" t="s">
        <v>31</v>
      </c>
      <c r="H6370" t="s">
        <v>78</v>
      </c>
      <c r="I6370" t="s">
        <v>79</v>
      </c>
    </row>
    <row r="6371" spans="1:9" x14ac:dyDescent="0.3">
      <c r="A6371">
        <v>1189833</v>
      </c>
      <c r="B6371" s="16">
        <v>44419</v>
      </c>
      <c r="C6371" t="s">
        <v>19</v>
      </c>
      <c r="D6371">
        <v>163</v>
      </c>
      <c r="E6371">
        <v>7009</v>
      </c>
      <c r="F6371">
        <v>2873.69</v>
      </c>
      <c r="G6371" t="s">
        <v>31</v>
      </c>
      <c r="H6371" t="s">
        <v>70</v>
      </c>
      <c r="I6371" t="s">
        <v>71</v>
      </c>
    </row>
    <row r="6372" spans="1:9" x14ac:dyDescent="0.3">
      <c r="A6372">
        <v>1185731</v>
      </c>
      <c r="B6372" s="16">
        <v>44419</v>
      </c>
      <c r="C6372" t="s">
        <v>17</v>
      </c>
      <c r="D6372">
        <v>215</v>
      </c>
      <c r="E6372">
        <v>9030</v>
      </c>
      <c r="F6372">
        <v>4605.3</v>
      </c>
      <c r="G6372" t="s">
        <v>15</v>
      </c>
      <c r="H6372" t="s">
        <v>131</v>
      </c>
      <c r="I6372" t="s">
        <v>132</v>
      </c>
    </row>
    <row r="6373" spans="1:9" x14ac:dyDescent="0.3">
      <c r="A6373">
        <v>1189833</v>
      </c>
      <c r="B6373" s="16">
        <v>44419</v>
      </c>
      <c r="C6373" t="s">
        <v>23</v>
      </c>
      <c r="D6373">
        <v>196</v>
      </c>
      <c r="E6373">
        <v>10192</v>
      </c>
      <c r="F6373">
        <v>4076.8</v>
      </c>
      <c r="G6373" t="s">
        <v>31</v>
      </c>
      <c r="H6373" t="s">
        <v>70</v>
      </c>
      <c r="I6373" t="s">
        <v>71</v>
      </c>
    </row>
    <row r="6374" spans="1:9" x14ac:dyDescent="0.3">
      <c r="A6374">
        <v>1185731</v>
      </c>
      <c r="B6374" s="16">
        <v>44419</v>
      </c>
      <c r="C6374" t="s">
        <v>17</v>
      </c>
      <c r="D6374">
        <v>176</v>
      </c>
      <c r="E6374">
        <v>10208</v>
      </c>
      <c r="F6374">
        <v>6124.8</v>
      </c>
      <c r="G6374" t="s">
        <v>15</v>
      </c>
      <c r="H6374" t="s">
        <v>131</v>
      </c>
      <c r="I6374" t="s">
        <v>132</v>
      </c>
    </row>
    <row r="6375" spans="1:9" x14ac:dyDescent="0.3">
      <c r="A6375">
        <v>1189833</v>
      </c>
      <c r="B6375" s="16">
        <v>44419</v>
      </c>
      <c r="C6375" t="s">
        <v>17</v>
      </c>
      <c r="D6375">
        <v>255</v>
      </c>
      <c r="E6375">
        <v>11985</v>
      </c>
      <c r="F6375">
        <v>7670.4000000000005</v>
      </c>
      <c r="G6375" t="s">
        <v>31</v>
      </c>
      <c r="H6375" t="s">
        <v>70</v>
      </c>
      <c r="I6375" t="s">
        <v>71</v>
      </c>
    </row>
    <row r="6376" spans="1:9" x14ac:dyDescent="0.3">
      <c r="A6376">
        <v>1128299</v>
      </c>
      <c r="B6376" s="16">
        <v>44419</v>
      </c>
      <c r="C6376" t="s">
        <v>21</v>
      </c>
      <c r="D6376">
        <v>375</v>
      </c>
      <c r="E6376">
        <v>75000.000000000029</v>
      </c>
      <c r="F6376">
        <v>30000.000000000015</v>
      </c>
      <c r="G6376" t="s">
        <v>31</v>
      </c>
      <c r="H6376" t="s">
        <v>78</v>
      </c>
      <c r="I6376" t="s">
        <v>79</v>
      </c>
    </row>
    <row r="6377" spans="1:9" x14ac:dyDescent="0.3">
      <c r="A6377">
        <v>1197831</v>
      </c>
      <c r="B6377" s="16">
        <v>44419</v>
      </c>
      <c r="C6377" t="s">
        <v>22</v>
      </c>
      <c r="D6377">
        <v>250</v>
      </c>
      <c r="E6377">
        <v>100000</v>
      </c>
      <c r="F6377">
        <v>35000</v>
      </c>
      <c r="G6377" t="s">
        <v>27</v>
      </c>
      <c r="H6377" t="s">
        <v>59</v>
      </c>
      <c r="I6377" t="s">
        <v>60</v>
      </c>
    </row>
    <row r="6378" spans="1:9" x14ac:dyDescent="0.3">
      <c r="A6378">
        <v>1128299</v>
      </c>
      <c r="B6378" s="16">
        <v>44419</v>
      </c>
      <c r="C6378" t="s">
        <v>22</v>
      </c>
      <c r="D6378">
        <v>350</v>
      </c>
      <c r="E6378">
        <v>105000.00000000001</v>
      </c>
      <c r="F6378">
        <v>36750</v>
      </c>
      <c r="G6378" t="s">
        <v>31</v>
      </c>
      <c r="H6378" t="s">
        <v>78</v>
      </c>
      <c r="I6378" t="s">
        <v>79</v>
      </c>
    </row>
    <row r="6379" spans="1:9" x14ac:dyDescent="0.3">
      <c r="A6379">
        <v>1185731</v>
      </c>
      <c r="B6379" s="16">
        <v>44419</v>
      </c>
      <c r="C6379" t="s">
        <v>21</v>
      </c>
      <c r="D6379">
        <v>250</v>
      </c>
      <c r="E6379">
        <v>125000</v>
      </c>
      <c r="F6379">
        <v>43750</v>
      </c>
      <c r="G6379" t="s">
        <v>15</v>
      </c>
      <c r="H6379" t="s">
        <v>131</v>
      </c>
      <c r="I6379" t="s">
        <v>132</v>
      </c>
    </row>
    <row r="6380" spans="1:9" x14ac:dyDescent="0.3">
      <c r="A6380">
        <v>1185731</v>
      </c>
      <c r="B6380" s="16">
        <v>44419</v>
      </c>
      <c r="C6380" t="s">
        <v>22</v>
      </c>
      <c r="D6380">
        <v>225</v>
      </c>
      <c r="E6380">
        <v>135000</v>
      </c>
      <c r="F6380">
        <v>47250</v>
      </c>
      <c r="G6380" t="s">
        <v>15</v>
      </c>
      <c r="H6380" t="s">
        <v>131</v>
      </c>
      <c r="I6380" t="s">
        <v>132</v>
      </c>
    </row>
    <row r="6381" spans="1:9" x14ac:dyDescent="0.3">
      <c r="A6381">
        <v>1128299</v>
      </c>
      <c r="B6381" s="16">
        <v>44419</v>
      </c>
      <c r="C6381" t="s">
        <v>20</v>
      </c>
      <c r="D6381">
        <v>450</v>
      </c>
      <c r="E6381">
        <v>135000.00000000003</v>
      </c>
      <c r="F6381">
        <v>47250.000000000007</v>
      </c>
      <c r="G6381" t="s">
        <v>31</v>
      </c>
      <c r="H6381" t="s">
        <v>78</v>
      </c>
      <c r="I6381" t="s">
        <v>79</v>
      </c>
    </row>
    <row r="6382" spans="1:9" x14ac:dyDescent="0.3">
      <c r="A6382">
        <v>1197831</v>
      </c>
      <c r="B6382" s="16">
        <v>44419</v>
      </c>
      <c r="C6382" t="s">
        <v>17</v>
      </c>
      <c r="D6382">
        <v>725</v>
      </c>
      <c r="E6382">
        <v>145000</v>
      </c>
      <c r="F6382">
        <v>43500</v>
      </c>
      <c r="G6382" t="s">
        <v>36</v>
      </c>
      <c r="H6382" t="s">
        <v>37</v>
      </c>
      <c r="I6382" t="s">
        <v>38</v>
      </c>
    </row>
    <row r="6383" spans="1:9" x14ac:dyDescent="0.3">
      <c r="A6383">
        <v>1185731</v>
      </c>
      <c r="B6383" s="16">
        <v>44419</v>
      </c>
      <c r="C6383" t="s">
        <v>20</v>
      </c>
      <c r="D6383">
        <v>350</v>
      </c>
      <c r="E6383">
        <v>175000</v>
      </c>
      <c r="F6383">
        <v>61249.999999999993</v>
      </c>
      <c r="G6383" t="s">
        <v>15</v>
      </c>
      <c r="H6383" t="s">
        <v>131</v>
      </c>
      <c r="I6383" t="s">
        <v>132</v>
      </c>
    </row>
    <row r="6384" spans="1:9" x14ac:dyDescent="0.3">
      <c r="A6384">
        <v>1128299</v>
      </c>
      <c r="B6384" s="16">
        <v>44419</v>
      </c>
      <c r="C6384" t="s">
        <v>23</v>
      </c>
      <c r="D6384">
        <v>525</v>
      </c>
      <c r="E6384">
        <v>183750</v>
      </c>
      <c r="F6384">
        <v>91875</v>
      </c>
      <c r="G6384" t="s">
        <v>31</v>
      </c>
      <c r="H6384" t="s">
        <v>78</v>
      </c>
      <c r="I6384" t="s">
        <v>79</v>
      </c>
    </row>
    <row r="6385" spans="1:9" x14ac:dyDescent="0.3">
      <c r="A6385">
        <v>1128299</v>
      </c>
      <c r="B6385" s="16">
        <v>44419</v>
      </c>
      <c r="C6385" t="s">
        <v>19</v>
      </c>
      <c r="D6385">
        <v>525</v>
      </c>
      <c r="E6385">
        <v>183750.00000000003</v>
      </c>
      <c r="F6385">
        <v>64312.500000000007</v>
      </c>
      <c r="G6385" t="s">
        <v>31</v>
      </c>
      <c r="H6385" t="s">
        <v>78</v>
      </c>
      <c r="I6385" t="s">
        <v>79</v>
      </c>
    </row>
    <row r="6386" spans="1:9" x14ac:dyDescent="0.3">
      <c r="A6386">
        <v>1189833</v>
      </c>
      <c r="B6386" s="16">
        <v>44419</v>
      </c>
      <c r="C6386" t="s">
        <v>21</v>
      </c>
      <c r="D6386">
        <v>525</v>
      </c>
      <c r="E6386">
        <v>210000</v>
      </c>
      <c r="F6386">
        <v>73500</v>
      </c>
      <c r="G6386" t="s">
        <v>31</v>
      </c>
      <c r="H6386" t="s">
        <v>70</v>
      </c>
      <c r="I6386" t="s">
        <v>71</v>
      </c>
    </row>
    <row r="6387" spans="1:9" x14ac:dyDescent="0.3">
      <c r="A6387">
        <v>1189833</v>
      </c>
      <c r="B6387" s="16">
        <v>44419</v>
      </c>
      <c r="C6387" t="s">
        <v>20</v>
      </c>
      <c r="D6387">
        <v>550</v>
      </c>
      <c r="E6387">
        <v>220000</v>
      </c>
      <c r="F6387">
        <v>77000</v>
      </c>
      <c r="G6387" t="s">
        <v>31</v>
      </c>
      <c r="H6387" t="s">
        <v>70</v>
      </c>
      <c r="I6387" t="s">
        <v>71</v>
      </c>
    </row>
    <row r="6388" spans="1:9" x14ac:dyDescent="0.3">
      <c r="A6388">
        <v>1185731</v>
      </c>
      <c r="B6388" s="16">
        <v>44419</v>
      </c>
      <c r="C6388" t="s">
        <v>19</v>
      </c>
      <c r="D6388">
        <v>425</v>
      </c>
      <c r="E6388">
        <v>233750.00000000003</v>
      </c>
      <c r="F6388">
        <v>105187.50000000001</v>
      </c>
      <c r="G6388" t="s">
        <v>15</v>
      </c>
      <c r="H6388" t="s">
        <v>131</v>
      </c>
      <c r="I6388" t="s">
        <v>132</v>
      </c>
    </row>
    <row r="6389" spans="1:9" x14ac:dyDescent="0.3">
      <c r="A6389">
        <v>1189833</v>
      </c>
      <c r="B6389" s="16">
        <v>44419</v>
      </c>
      <c r="C6389" t="s">
        <v>22</v>
      </c>
      <c r="D6389">
        <v>500</v>
      </c>
      <c r="E6389">
        <v>250000</v>
      </c>
      <c r="F6389">
        <v>75000</v>
      </c>
      <c r="G6389" t="s">
        <v>31</v>
      </c>
      <c r="H6389" t="s">
        <v>70</v>
      </c>
      <c r="I6389" t="s">
        <v>71</v>
      </c>
    </row>
    <row r="6390" spans="1:9" x14ac:dyDescent="0.3">
      <c r="A6390">
        <v>1185731</v>
      </c>
      <c r="B6390" s="16">
        <v>44419</v>
      </c>
      <c r="C6390" t="s">
        <v>23</v>
      </c>
      <c r="D6390">
        <v>400</v>
      </c>
      <c r="E6390">
        <v>260000</v>
      </c>
      <c r="F6390">
        <v>103999.99999999999</v>
      </c>
      <c r="G6390" t="s">
        <v>15</v>
      </c>
      <c r="H6390" t="s">
        <v>131</v>
      </c>
      <c r="I6390" t="s">
        <v>132</v>
      </c>
    </row>
    <row r="6391" spans="1:9" x14ac:dyDescent="0.3">
      <c r="A6391">
        <v>1128299</v>
      </c>
      <c r="B6391" s="16">
        <v>44419</v>
      </c>
      <c r="C6391" t="s">
        <v>17</v>
      </c>
      <c r="D6391">
        <v>750</v>
      </c>
      <c r="E6391">
        <v>262500</v>
      </c>
      <c r="F6391">
        <v>105000</v>
      </c>
      <c r="G6391" t="s">
        <v>31</v>
      </c>
      <c r="H6391" t="s">
        <v>78</v>
      </c>
      <c r="I6391" t="s">
        <v>79</v>
      </c>
    </row>
    <row r="6392" spans="1:9" x14ac:dyDescent="0.3">
      <c r="A6392">
        <v>1189833</v>
      </c>
      <c r="B6392" s="16">
        <v>44419</v>
      </c>
      <c r="C6392" t="s">
        <v>19</v>
      </c>
      <c r="D6392">
        <v>625</v>
      </c>
      <c r="E6392">
        <v>281250.00000000006</v>
      </c>
      <c r="F6392">
        <v>84375.000000000015</v>
      </c>
      <c r="G6392" t="s">
        <v>31</v>
      </c>
      <c r="H6392" t="s">
        <v>70</v>
      </c>
      <c r="I6392" t="s">
        <v>71</v>
      </c>
    </row>
    <row r="6393" spans="1:9" x14ac:dyDescent="0.3">
      <c r="A6393">
        <v>1189833</v>
      </c>
      <c r="B6393" s="16">
        <v>44419</v>
      </c>
      <c r="C6393" t="s">
        <v>23</v>
      </c>
      <c r="D6393">
        <v>675</v>
      </c>
      <c r="E6393">
        <v>371250.00000000006</v>
      </c>
      <c r="F6393">
        <v>92812.500000000015</v>
      </c>
      <c r="G6393" t="s">
        <v>31</v>
      </c>
      <c r="H6393" t="s">
        <v>70</v>
      </c>
      <c r="I6393" t="s">
        <v>71</v>
      </c>
    </row>
    <row r="6394" spans="1:9" x14ac:dyDescent="0.3">
      <c r="A6394">
        <v>1185731</v>
      </c>
      <c r="B6394" s="16">
        <v>44419</v>
      </c>
      <c r="C6394" t="s">
        <v>17</v>
      </c>
      <c r="D6394">
        <v>650</v>
      </c>
      <c r="E6394">
        <v>390000</v>
      </c>
      <c r="F6394">
        <v>175500</v>
      </c>
      <c r="G6394" t="s">
        <v>15</v>
      </c>
      <c r="H6394" t="s">
        <v>131</v>
      </c>
      <c r="I6394" t="s">
        <v>132</v>
      </c>
    </row>
    <row r="6395" spans="1:9" x14ac:dyDescent="0.3">
      <c r="A6395">
        <v>1189833</v>
      </c>
      <c r="B6395" s="16">
        <v>44419</v>
      </c>
      <c r="C6395" t="s">
        <v>17</v>
      </c>
      <c r="D6395">
        <v>850</v>
      </c>
      <c r="E6395">
        <v>425000</v>
      </c>
      <c r="F6395">
        <v>212500</v>
      </c>
      <c r="G6395" t="s">
        <v>31</v>
      </c>
      <c r="H6395" t="s">
        <v>70</v>
      </c>
      <c r="I6395" t="s">
        <v>71</v>
      </c>
    </row>
    <row r="6396" spans="1:9" x14ac:dyDescent="0.3">
      <c r="A6396">
        <v>1185732</v>
      </c>
      <c r="B6396" s="16">
        <v>44420</v>
      </c>
      <c r="C6396" t="s">
        <v>22</v>
      </c>
      <c r="D6396">
        <v>46</v>
      </c>
      <c r="E6396">
        <v>2162</v>
      </c>
      <c r="F6396">
        <v>994.51999999999987</v>
      </c>
      <c r="G6396" t="s">
        <v>36</v>
      </c>
      <c r="H6396" t="s">
        <v>108</v>
      </c>
      <c r="I6396" t="s">
        <v>109</v>
      </c>
    </row>
    <row r="6397" spans="1:9" x14ac:dyDescent="0.3">
      <c r="A6397">
        <v>1185732</v>
      </c>
      <c r="B6397" s="16">
        <v>44420</v>
      </c>
      <c r="C6397" t="s">
        <v>21</v>
      </c>
      <c r="D6397">
        <v>58</v>
      </c>
      <c r="E6397">
        <v>2204</v>
      </c>
      <c r="F6397">
        <v>947.72</v>
      </c>
      <c r="G6397" t="s">
        <v>36</v>
      </c>
      <c r="H6397" t="s">
        <v>108</v>
      </c>
      <c r="I6397" t="s">
        <v>109</v>
      </c>
    </row>
    <row r="6398" spans="1:9" x14ac:dyDescent="0.3">
      <c r="A6398">
        <v>1185732</v>
      </c>
      <c r="B6398" s="16">
        <v>44420</v>
      </c>
      <c r="C6398" t="s">
        <v>20</v>
      </c>
      <c r="D6398">
        <v>65</v>
      </c>
      <c r="E6398">
        <v>2340</v>
      </c>
      <c r="F6398">
        <v>936</v>
      </c>
      <c r="G6398" t="s">
        <v>36</v>
      </c>
      <c r="H6398" t="s">
        <v>108</v>
      </c>
      <c r="I6398" t="s">
        <v>109</v>
      </c>
    </row>
    <row r="6399" spans="1:9" x14ac:dyDescent="0.3">
      <c r="A6399">
        <v>1185732</v>
      </c>
      <c r="B6399" s="16">
        <v>44420</v>
      </c>
      <c r="C6399" t="s">
        <v>19</v>
      </c>
      <c r="D6399">
        <v>78</v>
      </c>
      <c r="E6399">
        <v>3276</v>
      </c>
      <c r="F6399">
        <v>1474.1999999999998</v>
      </c>
      <c r="G6399" t="s">
        <v>36</v>
      </c>
      <c r="H6399" t="s">
        <v>108</v>
      </c>
      <c r="I6399" t="s">
        <v>109</v>
      </c>
    </row>
    <row r="6400" spans="1:9" x14ac:dyDescent="0.3">
      <c r="A6400">
        <v>1197831</v>
      </c>
      <c r="B6400" s="16">
        <v>44420</v>
      </c>
      <c r="C6400" t="s">
        <v>23</v>
      </c>
      <c r="D6400">
        <v>144</v>
      </c>
      <c r="E6400">
        <v>3888</v>
      </c>
      <c r="F6400">
        <v>2216.1600000000003</v>
      </c>
      <c r="G6400" t="s">
        <v>27</v>
      </c>
      <c r="H6400" t="s">
        <v>59</v>
      </c>
      <c r="I6400" t="s">
        <v>60</v>
      </c>
    </row>
    <row r="6401" spans="1:9" x14ac:dyDescent="0.3">
      <c r="A6401">
        <v>1197831</v>
      </c>
      <c r="B6401" s="16">
        <v>44420</v>
      </c>
      <c r="C6401" t="s">
        <v>23</v>
      </c>
      <c r="D6401">
        <v>126</v>
      </c>
      <c r="E6401">
        <v>4158</v>
      </c>
      <c r="F6401">
        <v>2785.86</v>
      </c>
      <c r="G6401" t="s">
        <v>27</v>
      </c>
      <c r="H6401" t="s">
        <v>59</v>
      </c>
      <c r="I6401" t="s">
        <v>60</v>
      </c>
    </row>
    <row r="6402" spans="1:9" x14ac:dyDescent="0.3">
      <c r="A6402">
        <v>1185732</v>
      </c>
      <c r="B6402" s="16">
        <v>44420</v>
      </c>
      <c r="C6402" t="s">
        <v>23</v>
      </c>
      <c r="D6402">
        <v>88</v>
      </c>
      <c r="E6402">
        <v>4664</v>
      </c>
      <c r="F6402">
        <v>2332</v>
      </c>
      <c r="G6402" t="s">
        <v>36</v>
      </c>
      <c r="H6402" t="s">
        <v>108</v>
      </c>
      <c r="I6402" t="s">
        <v>109</v>
      </c>
    </row>
    <row r="6403" spans="1:9" x14ac:dyDescent="0.3">
      <c r="A6403">
        <v>1197831</v>
      </c>
      <c r="B6403" s="16">
        <v>44420</v>
      </c>
      <c r="C6403" t="s">
        <v>19</v>
      </c>
      <c r="D6403">
        <v>196</v>
      </c>
      <c r="E6403">
        <v>5488</v>
      </c>
      <c r="F6403">
        <v>2195.2000000000003</v>
      </c>
      <c r="G6403" t="s">
        <v>36</v>
      </c>
      <c r="H6403" t="s">
        <v>37</v>
      </c>
      <c r="I6403" t="s">
        <v>38</v>
      </c>
    </row>
    <row r="6404" spans="1:9" x14ac:dyDescent="0.3">
      <c r="A6404">
        <v>1185732</v>
      </c>
      <c r="B6404" s="16">
        <v>44420</v>
      </c>
      <c r="C6404" t="s">
        <v>17</v>
      </c>
      <c r="D6404">
        <v>131</v>
      </c>
      <c r="E6404">
        <v>6419</v>
      </c>
      <c r="F6404">
        <v>3081.12</v>
      </c>
      <c r="G6404" t="s">
        <v>36</v>
      </c>
      <c r="H6404" t="s">
        <v>108</v>
      </c>
      <c r="I6404" t="s">
        <v>109</v>
      </c>
    </row>
    <row r="6405" spans="1:9" x14ac:dyDescent="0.3">
      <c r="A6405">
        <v>1185732</v>
      </c>
      <c r="B6405" s="16">
        <v>44420</v>
      </c>
      <c r="C6405" t="s">
        <v>21</v>
      </c>
      <c r="D6405">
        <v>200</v>
      </c>
      <c r="E6405">
        <v>80000</v>
      </c>
      <c r="F6405">
        <v>24000</v>
      </c>
      <c r="G6405" t="s">
        <v>36</v>
      </c>
      <c r="H6405" t="s">
        <v>108</v>
      </c>
      <c r="I6405" t="s">
        <v>109</v>
      </c>
    </row>
    <row r="6406" spans="1:9" x14ac:dyDescent="0.3">
      <c r="A6406">
        <v>1185732</v>
      </c>
      <c r="B6406" s="16">
        <v>44420</v>
      </c>
      <c r="C6406" t="s">
        <v>22</v>
      </c>
      <c r="D6406">
        <v>175</v>
      </c>
      <c r="E6406">
        <v>87500</v>
      </c>
      <c r="F6406">
        <v>30624.999999999996</v>
      </c>
      <c r="G6406" t="s">
        <v>36</v>
      </c>
      <c r="H6406" t="s">
        <v>108</v>
      </c>
      <c r="I6406" t="s">
        <v>109</v>
      </c>
    </row>
    <row r="6407" spans="1:9" x14ac:dyDescent="0.3">
      <c r="A6407">
        <v>1185732</v>
      </c>
      <c r="B6407" s="16">
        <v>44420</v>
      </c>
      <c r="C6407" t="s">
        <v>20</v>
      </c>
      <c r="D6407">
        <v>225</v>
      </c>
      <c r="E6407">
        <v>90000</v>
      </c>
      <c r="F6407">
        <v>27000</v>
      </c>
      <c r="G6407" t="s">
        <v>36</v>
      </c>
      <c r="H6407" t="s">
        <v>108</v>
      </c>
      <c r="I6407" t="s">
        <v>109</v>
      </c>
    </row>
    <row r="6408" spans="1:9" x14ac:dyDescent="0.3">
      <c r="A6408">
        <v>1185732</v>
      </c>
      <c r="B6408" s="16">
        <v>44420</v>
      </c>
      <c r="C6408" t="s">
        <v>19</v>
      </c>
      <c r="D6408">
        <v>300</v>
      </c>
      <c r="E6408">
        <v>135000.00000000003</v>
      </c>
      <c r="F6408">
        <v>40500.000000000007</v>
      </c>
      <c r="G6408" t="s">
        <v>36</v>
      </c>
      <c r="H6408" t="s">
        <v>108</v>
      </c>
      <c r="I6408" t="s">
        <v>109</v>
      </c>
    </row>
    <row r="6409" spans="1:9" x14ac:dyDescent="0.3">
      <c r="A6409">
        <v>1197831</v>
      </c>
      <c r="B6409" s="16">
        <v>44420</v>
      </c>
      <c r="C6409" t="s">
        <v>23</v>
      </c>
      <c r="D6409">
        <v>450</v>
      </c>
      <c r="E6409">
        <v>157500</v>
      </c>
      <c r="F6409">
        <v>86625</v>
      </c>
      <c r="G6409" t="s">
        <v>27</v>
      </c>
      <c r="H6409" t="s">
        <v>59</v>
      </c>
      <c r="I6409" t="s">
        <v>60</v>
      </c>
    </row>
    <row r="6410" spans="1:9" x14ac:dyDescent="0.3">
      <c r="A6410">
        <v>1185732</v>
      </c>
      <c r="B6410" s="16">
        <v>44420</v>
      </c>
      <c r="C6410" t="s">
        <v>23</v>
      </c>
      <c r="D6410">
        <v>350</v>
      </c>
      <c r="E6410">
        <v>192500.00000000003</v>
      </c>
      <c r="F6410">
        <v>77000.000000000015</v>
      </c>
      <c r="G6410" t="s">
        <v>36</v>
      </c>
      <c r="H6410" t="s">
        <v>108</v>
      </c>
      <c r="I6410" t="s">
        <v>109</v>
      </c>
    </row>
    <row r="6411" spans="1:9" x14ac:dyDescent="0.3">
      <c r="A6411">
        <v>1197831</v>
      </c>
      <c r="B6411" s="16">
        <v>44420</v>
      </c>
      <c r="C6411" t="s">
        <v>19</v>
      </c>
      <c r="D6411">
        <v>725</v>
      </c>
      <c r="E6411">
        <v>217500</v>
      </c>
      <c r="F6411">
        <v>65250</v>
      </c>
      <c r="G6411" t="s">
        <v>36</v>
      </c>
      <c r="H6411" t="s">
        <v>37</v>
      </c>
      <c r="I6411" t="s">
        <v>38</v>
      </c>
    </row>
    <row r="6412" spans="1:9" x14ac:dyDescent="0.3">
      <c r="A6412">
        <v>1185732</v>
      </c>
      <c r="B6412" s="16">
        <v>44420</v>
      </c>
      <c r="C6412" t="s">
        <v>17</v>
      </c>
      <c r="D6412">
        <v>525</v>
      </c>
      <c r="E6412">
        <v>262500</v>
      </c>
      <c r="F6412">
        <v>91875</v>
      </c>
      <c r="G6412" t="s">
        <v>36</v>
      </c>
      <c r="H6412" t="s">
        <v>108</v>
      </c>
      <c r="I6412" t="s">
        <v>109</v>
      </c>
    </row>
    <row r="6413" spans="1:9" x14ac:dyDescent="0.3">
      <c r="A6413">
        <v>1189833</v>
      </c>
      <c r="B6413" s="16">
        <v>44421</v>
      </c>
      <c r="C6413" t="s">
        <v>22</v>
      </c>
      <c r="D6413">
        <v>69</v>
      </c>
      <c r="E6413">
        <v>3243</v>
      </c>
      <c r="F6413">
        <v>1621.5</v>
      </c>
      <c r="G6413" t="s">
        <v>36</v>
      </c>
      <c r="H6413" t="s">
        <v>106</v>
      </c>
      <c r="I6413" t="s">
        <v>107</v>
      </c>
    </row>
    <row r="6414" spans="1:9" x14ac:dyDescent="0.3">
      <c r="A6414">
        <v>1189833</v>
      </c>
      <c r="B6414" s="16">
        <v>44421</v>
      </c>
      <c r="C6414" t="s">
        <v>21</v>
      </c>
      <c r="D6414">
        <v>90</v>
      </c>
      <c r="E6414">
        <v>3330</v>
      </c>
      <c r="F6414">
        <v>1631.7</v>
      </c>
      <c r="G6414" t="s">
        <v>36</v>
      </c>
      <c r="H6414" t="s">
        <v>106</v>
      </c>
      <c r="I6414" t="s">
        <v>107</v>
      </c>
    </row>
    <row r="6415" spans="1:9" x14ac:dyDescent="0.3">
      <c r="A6415">
        <v>1197831</v>
      </c>
      <c r="B6415" s="16">
        <v>44421</v>
      </c>
      <c r="C6415" t="s">
        <v>20</v>
      </c>
      <c r="D6415">
        <v>158</v>
      </c>
      <c r="E6415">
        <v>4266</v>
      </c>
      <c r="F6415">
        <v>1749.06</v>
      </c>
      <c r="G6415" t="s">
        <v>36</v>
      </c>
      <c r="H6415" t="s">
        <v>37</v>
      </c>
      <c r="I6415" t="s">
        <v>38</v>
      </c>
    </row>
    <row r="6416" spans="1:9" x14ac:dyDescent="0.3">
      <c r="A6416">
        <v>1197831</v>
      </c>
      <c r="B6416" s="16">
        <v>44421</v>
      </c>
      <c r="C6416" t="s">
        <v>17</v>
      </c>
      <c r="D6416">
        <v>194</v>
      </c>
      <c r="E6416">
        <v>4462</v>
      </c>
      <c r="F6416">
        <v>2186.3799999999997</v>
      </c>
      <c r="G6416" t="s">
        <v>27</v>
      </c>
      <c r="H6416" t="s">
        <v>59</v>
      </c>
      <c r="I6416" t="s">
        <v>60</v>
      </c>
    </row>
    <row r="6417" spans="1:9" x14ac:dyDescent="0.3">
      <c r="A6417">
        <v>1197831</v>
      </c>
      <c r="B6417" s="16">
        <v>44421</v>
      </c>
      <c r="C6417" t="s">
        <v>17</v>
      </c>
      <c r="D6417">
        <v>163</v>
      </c>
      <c r="E6417">
        <v>4564</v>
      </c>
      <c r="F6417">
        <v>2510.1999999999998</v>
      </c>
      <c r="G6417" t="s">
        <v>27</v>
      </c>
      <c r="H6417" t="s">
        <v>59</v>
      </c>
      <c r="I6417" t="s">
        <v>60</v>
      </c>
    </row>
    <row r="6418" spans="1:9" x14ac:dyDescent="0.3">
      <c r="A6418">
        <v>1189833</v>
      </c>
      <c r="B6418" s="16">
        <v>44421</v>
      </c>
      <c r="C6418" t="s">
        <v>20</v>
      </c>
      <c r="D6418">
        <v>102</v>
      </c>
      <c r="E6418">
        <v>4794</v>
      </c>
      <c r="F6418">
        <v>2397</v>
      </c>
      <c r="G6418" t="s">
        <v>36</v>
      </c>
      <c r="H6418" t="s">
        <v>106</v>
      </c>
      <c r="I6418" t="s">
        <v>107</v>
      </c>
    </row>
    <row r="6419" spans="1:9" x14ac:dyDescent="0.3">
      <c r="A6419">
        <v>1189833</v>
      </c>
      <c r="B6419" s="16">
        <v>44421</v>
      </c>
      <c r="C6419" t="s">
        <v>19</v>
      </c>
      <c r="D6419">
        <v>111</v>
      </c>
      <c r="E6419">
        <v>5661</v>
      </c>
      <c r="F6419">
        <v>2547.4499999999998</v>
      </c>
      <c r="G6419" t="s">
        <v>36</v>
      </c>
      <c r="H6419" t="s">
        <v>106</v>
      </c>
      <c r="I6419" t="s">
        <v>107</v>
      </c>
    </row>
    <row r="6420" spans="1:9" x14ac:dyDescent="0.3">
      <c r="A6420">
        <v>1189833</v>
      </c>
      <c r="B6420" s="16">
        <v>44421</v>
      </c>
      <c r="C6420" t="s">
        <v>23</v>
      </c>
      <c r="D6420">
        <v>113</v>
      </c>
      <c r="E6420">
        <v>5876</v>
      </c>
      <c r="F6420">
        <v>2938</v>
      </c>
      <c r="G6420" t="s">
        <v>36</v>
      </c>
      <c r="H6420" t="s">
        <v>106</v>
      </c>
      <c r="I6420" t="s">
        <v>107</v>
      </c>
    </row>
    <row r="6421" spans="1:9" x14ac:dyDescent="0.3">
      <c r="A6421">
        <v>1197831</v>
      </c>
      <c r="B6421" s="16">
        <v>44421</v>
      </c>
      <c r="C6421" t="s">
        <v>21</v>
      </c>
      <c r="D6421">
        <v>113</v>
      </c>
      <c r="E6421">
        <v>5989</v>
      </c>
      <c r="F6421">
        <v>3114.28</v>
      </c>
      <c r="G6421" t="s">
        <v>48</v>
      </c>
      <c r="H6421" t="s">
        <v>90</v>
      </c>
      <c r="I6421" t="s">
        <v>91</v>
      </c>
    </row>
    <row r="6422" spans="1:9" x14ac:dyDescent="0.3">
      <c r="A6422">
        <v>1197831</v>
      </c>
      <c r="B6422" s="16">
        <v>44421</v>
      </c>
      <c r="C6422" t="s">
        <v>21</v>
      </c>
      <c r="D6422">
        <v>149</v>
      </c>
      <c r="E6422">
        <v>6258</v>
      </c>
      <c r="F6422">
        <v>2816.1</v>
      </c>
      <c r="G6422" t="s">
        <v>48</v>
      </c>
      <c r="H6422" t="s">
        <v>90</v>
      </c>
      <c r="I6422" t="s">
        <v>91</v>
      </c>
    </row>
    <row r="6423" spans="1:9" x14ac:dyDescent="0.3">
      <c r="A6423">
        <v>1197831</v>
      </c>
      <c r="B6423" s="16">
        <v>44421</v>
      </c>
      <c r="C6423" t="s">
        <v>20</v>
      </c>
      <c r="D6423">
        <v>150</v>
      </c>
      <c r="E6423">
        <v>6300</v>
      </c>
      <c r="F6423">
        <v>2646</v>
      </c>
      <c r="G6423" t="s">
        <v>48</v>
      </c>
      <c r="H6423" t="s">
        <v>90</v>
      </c>
      <c r="I6423" t="s">
        <v>91</v>
      </c>
    </row>
    <row r="6424" spans="1:9" x14ac:dyDescent="0.3">
      <c r="A6424">
        <v>1197831</v>
      </c>
      <c r="B6424" s="16">
        <v>44421</v>
      </c>
      <c r="C6424" t="s">
        <v>23</v>
      </c>
      <c r="D6424">
        <v>128</v>
      </c>
      <c r="E6424">
        <v>6400</v>
      </c>
      <c r="F6424">
        <v>1855.9999999999998</v>
      </c>
      <c r="G6424" t="s">
        <v>48</v>
      </c>
      <c r="H6424" t="s">
        <v>90</v>
      </c>
      <c r="I6424" t="s">
        <v>91</v>
      </c>
    </row>
    <row r="6425" spans="1:9" x14ac:dyDescent="0.3">
      <c r="A6425">
        <v>1197831</v>
      </c>
      <c r="B6425" s="16">
        <v>44421</v>
      </c>
      <c r="C6425" t="s">
        <v>22</v>
      </c>
      <c r="D6425">
        <v>140</v>
      </c>
      <c r="E6425">
        <v>7140</v>
      </c>
      <c r="F6425">
        <v>2784.6</v>
      </c>
      <c r="G6425" t="s">
        <v>48</v>
      </c>
      <c r="H6425" t="s">
        <v>90</v>
      </c>
      <c r="I6425" t="s">
        <v>91</v>
      </c>
    </row>
    <row r="6426" spans="1:9" x14ac:dyDescent="0.3">
      <c r="A6426">
        <v>1197831</v>
      </c>
      <c r="B6426" s="16">
        <v>44421</v>
      </c>
      <c r="C6426" t="s">
        <v>22</v>
      </c>
      <c r="D6426">
        <v>126</v>
      </c>
      <c r="E6426">
        <v>7560</v>
      </c>
      <c r="F6426">
        <v>3628.7999999999997</v>
      </c>
      <c r="G6426" t="s">
        <v>48</v>
      </c>
      <c r="H6426" t="s">
        <v>90</v>
      </c>
      <c r="I6426" t="s">
        <v>91</v>
      </c>
    </row>
    <row r="6427" spans="1:9" x14ac:dyDescent="0.3">
      <c r="A6427">
        <v>1197831</v>
      </c>
      <c r="B6427" s="16">
        <v>44421</v>
      </c>
      <c r="C6427" t="s">
        <v>23</v>
      </c>
      <c r="D6427">
        <v>119</v>
      </c>
      <c r="E6427">
        <v>8092</v>
      </c>
      <c r="F6427">
        <v>2832.2</v>
      </c>
      <c r="G6427" t="s">
        <v>48</v>
      </c>
      <c r="H6427" t="s">
        <v>90</v>
      </c>
      <c r="I6427" t="s">
        <v>91</v>
      </c>
    </row>
    <row r="6428" spans="1:9" x14ac:dyDescent="0.3">
      <c r="A6428">
        <v>1197831</v>
      </c>
      <c r="B6428" s="16">
        <v>44421</v>
      </c>
      <c r="C6428" t="s">
        <v>20</v>
      </c>
      <c r="D6428">
        <v>150</v>
      </c>
      <c r="E6428">
        <v>8100</v>
      </c>
      <c r="F6428">
        <v>3725.9999999999995</v>
      </c>
      <c r="G6428" t="s">
        <v>48</v>
      </c>
      <c r="H6428" t="s">
        <v>90</v>
      </c>
      <c r="I6428" t="s">
        <v>91</v>
      </c>
    </row>
    <row r="6429" spans="1:9" x14ac:dyDescent="0.3">
      <c r="A6429">
        <v>1197831</v>
      </c>
      <c r="B6429" s="16">
        <v>44421</v>
      </c>
      <c r="C6429" t="s">
        <v>17</v>
      </c>
      <c r="D6429">
        <v>209</v>
      </c>
      <c r="E6429">
        <v>8151</v>
      </c>
      <c r="F6429">
        <v>3749.46</v>
      </c>
      <c r="G6429" t="s">
        <v>48</v>
      </c>
      <c r="H6429" t="s">
        <v>90</v>
      </c>
      <c r="I6429" t="s">
        <v>91</v>
      </c>
    </row>
    <row r="6430" spans="1:9" x14ac:dyDescent="0.3">
      <c r="A6430">
        <v>1197831</v>
      </c>
      <c r="B6430" s="16">
        <v>44421</v>
      </c>
      <c r="C6430" t="s">
        <v>19</v>
      </c>
      <c r="D6430">
        <v>200</v>
      </c>
      <c r="E6430">
        <v>8800</v>
      </c>
      <c r="F6430">
        <v>3696.0000000000005</v>
      </c>
      <c r="G6430" t="s">
        <v>48</v>
      </c>
      <c r="H6430" t="s">
        <v>90</v>
      </c>
      <c r="I6430" t="s">
        <v>91</v>
      </c>
    </row>
    <row r="6431" spans="1:9" x14ac:dyDescent="0.3">
      <c r="A6431">
        <v>1197831</v>
      </c>
      <c r="B6431" s="16">
        <v>44421</v>
      </c>
      <c r="C6431" t="s">
        <v>17</v>
      </c>
      <c r="D6431">
        <v>182</v>
      </c>
      <c r="E6431">
        <v>9646</v>
      </c>
      <c r="F6431">
        <v>4919.46</v>
      </c>
      <c r="G6431" t="s">
        <v>48</v>
      </c>
      <c r="H6431" t="s">
        <v>90</v>
      </c>
      <c r="I6431" t="s">
        <v>91</v>
      </c>
    </row>
    <row r="6432" spans="1:9" x14ac:dyDescent="0.3">
      <c r="A6432">
        <v>1197831</v>
      </c>
      <c r="B6432" s="16">
        <v>44421</v>
      </c>
      <c r="C6432" t="s">
        <v>19</v>
      </c>
      <c r="D6432">
        <v>175</v>
      </c>
      <c r="E6432">
        <v>10150</v>
      </c>
      <c r="F6432">
        <v>5278</v>
      </c>
      <c r="G6432" t="s">
        <v>48</v>
      </c>
      <c r="H6432" t="s">
        <v>90</v>
      </c>
      <c r="I6432" t="s">
        <v>91</v>
      </c>
    </row>
    <row r="6433" spans="1:9" x14ac:dyDescent="0.3">
      <c r="A6433">
        <v>1189833</v>
      </c>
      <c r="B6433" s="16">
        <v>44421</v>
      </c>
      <c r="C6433" t="s">
        <v>17</v>
      </c>
      <c r="D6433">
        <v>189</v>
      </c>
      <c r="E6433">
        <v>10584</v>
      </c>
      <c r="F6433">
        <v>5292</v>
      </c>
      <c r="G6433" t="s">
        <v>36</v>
      </c>
      <c r="H6433" t="s">
        <v>106</v>
      </c>
      <c r="I6433" t="s">
        <v>107</v>
      </c>
    </row>
    <row r="6434" spans="1:9" x14ac:dyDescent="0.3">
      <c r="A6434">
        <v>1189833</v>
      </c>
      <c r="B6434" s="16">
        <v>44421</v>
      </c>
      <c r="C6434" t="s">
        <v>21</v>
      </c>
      <c r="D6434">
        <v>300</v>
      </c>
      <c r="E6434">
        <v>120000</v>
      </c>
      <c r="F6434">
        <v>42000</v>
      </c>
      <c r="G6434" t="s">
        <v>36</v>
      </c>
      <c r="H6434" t="s">
        <v>106</v>
      </c>
      <c r="I6434" t="s">
        <v>107</v>
      </c>
    </row>
    <row r="6435" spans="1:9" x14ac:dyDescent="0.3">
      <c r="A6435">
        <v>1189833</v>
      </c>
      <c r="B6435" s="16">
        <v>44421</v>
      </c>
      <c r="C6435" t="s">
        <v>22</v>
      </c>
      <c r="D6435">
        <v>275</v>
      </c>
      <c r="E6435">
        <v>137500</v>
      </c>
      <c r="F6435">
        <v>48125</v>
      </c>
      <c r="G6435" t="s">
        <v>36</v>
      </c>
      <c r="H6435" t="s">
        <v>106</v>
      </c>
      <c r="I6435" t="s">
        <v>107</v>
      </c>
    </row>
    <row r="6436" spans="1:9" x14ac:dyDescent="0.3">
      <c r="A6436">
        <v>1197831</v>
      </c>
      <c r="B6436" s="16">
        <v>44421</v>
      </c>
      <c r="C6436" t="s">
        <v>20</v>
      </c>
      <c r="D6436">
        <v>525</v>
      </c>
      <c r="E6436">
        <v>157500</v>
      </c>
      <c r="F6436">
        <v>47250</v>
      </c>
      <c r="G6436" t="s">
        <v>36</v>
      </c>
      <c r="H6436" t="s">
        <v>37</v>
      </c>
      <c r="I6436" t="s">
        <v>38</v>
      </c>
    </row>
    <row r="6437" spans="1:9" x14ac:dyDescent="0.3">
      <c r="A6437">
        <v>1189833</v>
      </c>
      <c r="B6437" s="16">
        <v>44421</v>
      </c>
      <c r="C6437" t="s">
        <v>20</v>
      </c>
      <c r="D6437">
        <v>350</v>
      </c>
      <c r="E6437">
        <v>175000</v>
      </c>
      <c r="F6437">
        <v>61249.999999999993</v>
      </c>
      <c r="G6437" t="s">
        <v>36</v>
      </c>
      <c r="H6437" t="s">
        <v>106</v>
      </c>
      <c r="I6437" t="s">
        <v>107</v>
      </c>
    </row>
    <row r="6438" spans="1:9" x14ac:dyDescent="0.3">
      <c r="A6438">
        <v>1197831</v>
      </c>
      <c r="B6438" s="16">
        <v>44421</v>
      </c>
      <c r="C6438" t="s">
        <v>17</v>
      </c>
      <c r="D6438">
        <v>625</v>
      </c>
      <c r="E6438">
        <v>187500</v>
      </c>
      <c r="F6438">
        <v>84374.999999999985</v>
      </c>
      <c r="G6438" t="s">
        <v>27</v>
      </c>
      <c r="H6438" t="s">
        <v>59</v>
      </c>
      <c r="I6438" t="s">
        <v>60</v>
      </c>
    </row>
    <row r="6439" spans="1:9" x14ac:dyDescent="0.3">
      <c r="A6439">
        <v>1189833</v>
      </c>
      <c r="B6439" s="16">
        <v>44421</v>
      </c>
      <c r="C6439" t="s">
        <v>19</v>
      </c>
      <c r="D6439">
        <v>425</v>
      </c>
      <c r="E6439">
        <v>233750.00000000003</v>
      </c>
      <c r="F6439">
        <v>81812.5</v>
      </c>
      <c r="G6439" t="s">
        <v>36</v>
      </c>
      <c r="H6439" t="s">
        <v>106</v>
      </c>
      <c r="I6439" t="s">
        <v>107</v>
      </c>
    </row>
    <row r="6440" spans="1:9" x14ac:dyDescent="0.3">
      <c r="A6440">
        <v>1189833</v>
      </c>
      <c r="B6440" s="16">
        <v>44421</v>
      </c>
      <c r="C6440" t="s">
        <v>23</v>
      </c>
      <c r="D6440">
        <v>450</v>
      </c>
      <c r="E6440">
        <v>247500.00000000003</v>
      </c>
      <c r="F6440">
        <v>86625</v>
      </c>
      <c r="G6440" t="s">
        <v>48</v>
      </c>
      <c r="H6440" t="s">
        <v>90</v>
      </c>
      <c r="I6440" t="s">
        <v>91</v>
      </c>
    </row>
    <row r="6441" spans="1:9" x14ac:dyDescent="0.3">
      <c r="A6441">
        <v>1197831</v>
      </c>
      <c r="B6441" s="16">
        <v>44421</v>
      </c>
      <c r="C6441" t="s">
        <v>21</v>
      </c>
      <c r="D6441">
        <v>450</v>
      </c>
      <c r="E6441">
        <v>247500.00000000003</v>
      </c>
      <c r="F6441">
        <v>99000.000000000015</v>
      </c>
      <c r="G6441" t="s">
        <v>36</v>
      </c>
      <c r="H6441" t="s">
        <v>106</v>
      </c>
      <c r="I6441" t="s">
        <v>107</v>
      </c>
    </row>
    <row r="6442" spans="1:9" x14ac:dyDescent="0.3">
      <c r="A6442">
        <v>1197831</v>
      </c>
      <c r="B6442" s="16">
        <v>44421</v>
      </c>
      <c r="C6442" t="s">
        <v>20</v>
      </c>
      <c r="D6442">
        <v>500</v>
      </c>
      <c r="E6442">
        <v>275000.00000000006</v>
      </c>
      <c r="F6442">
        <v>96250.000000000015</v>
      </c>
      <c r="G6442" t="s">
        <v>48</v>
      </c>
      <c r="H6442" t="s">
        <v>90</v>
      </c>
      <c r="I6442" t="s">
        <v>91</v>
      </c>
    </row>
    <row r="6443" spans="1:9" x14ac:dyDescent="0.3">
      <c r="A6443">
        <v>1197831</v>
      </c>
      <c r="B6443" s="16">
        <v>44421</v>
      </c>
      <c r="C6443" t="s">
        <v>22</v>
      </c>
      <c r="D6443">
        <v>450</v>
      </c>
      <c r="E6443">
        <v>292500</v>
      </c>
      <c r="F6443">
        <v>102375</v>
      </c>
      <c r="G6443" t="s">
        <v>48</v>
      </c>
      <c r="H6443" t="s">
        <v>90</v>
      </c>
      <c r="I6443" t="s">
        <v>91</v>
      </c>
    </row>
    <row r="6444" spans="1:9" x14ac:dyDescent="0.3">
      <c r="A6444">
        <v>1197831</v>
      </c>
      <c r="B6444" s="16">
        <v>44421</v>
      </c>
      <c r="C6444" t="s">
        <v>23</v>
      </c>
      <c r="D6444">
        <v>425</v>
      </c>
      <c r="E6444">
        <v>297500</v>
      </c>
      <c r="F6444">
        <v>74375</v>
      </c>
      <c r="G6444" t="s">
        <v>48</v>
      </c>
      <c r="H6444" t="s">
        <v>90</v>
      </c>
      <c r="I6444" t="s">
        <v>91</v>
      </c>
    </row>
    <row r="6445" spans="1:9" x14ac:dyDescent="0.3">
      <c r="A6445">
        <v>1197831</v>
      </c>
      <c r="B6445" s="16">
        <v>44421</v>
      </c>
      <c r="C6445" t="s">
        <v>17</v>
      </c>
      <c r="D6445">
        <v>675</v>
      </c>
      <c r="E6445">
        <v>371250.00000000006</v>
      </c>
      <c r="F6445">
        <v>148500.00000000003</v>
      </c>
      <c r="G6445" t="s">
        <v>48</v>
      </c>
      <c r="H6445" t="s">
        <v>90</v>
      </c>
      <c r="I6445" t="s">
        <v>91</v>
      </c>
    </row>
    <row r="6446" spans="1:9" x14ac:dyDescent="0.3">
      <c r="A6446">
        <v>1197831</v>
      </c>
      <c r="B6446" s="16">
        <v>44421</v>
      </c>
      <c r="C6446" t="s">
        <v>19</v>
      </c>
      <c r="D6446">
        <v>625</v>
      </c>
      <c r="E6446">
        <v>375000.00000000006</v>
      </c>
      <c r="F6446">
        <v>150000.00000000003</v>
      </c>
      <c r="G6446" t="s">
        <v>48</v>
      </c>
      <c r="H6446" t="s">
        <v>90</v>
      </c>
      <c r="I6446" t="s">
        <v>91</v>
      </c>
    </row>
    <row r="6447" spans="1:9" x14ac:dyDescent="0.3">
      <c r="A6447">
        <v>1189833</v>
      </c>
      <c r="B6447" s="16">
        <v>44421</v>
      </c>
      <c r="C6447" t="s">
        <v>17</v>
      </c>
      <c r="D6447">
        <v>650</v>
      </c>
      <c r="E6447">
        <v>390000</v>
      </c>
      <c r="F6447">
        <v>136500</v>
      </c>
      <c r="G6447" t="s">
        <v>36</v>
      </c>
      <c r="H6447" t="s">
        <v>106</v>
      </c>
      <c r="I6447" t="s">
        <v>107</v>
      </c>
    </row>
    <row r="6448" spans="1:9" x14ac:dyDescent="0.3">
      <c r="A6448">
        <v>1197831</v>
      </c>
      <c r="B6448" s="16">
        <v>44422</v>
      </c>
      <c r="C6448" t="s">
        <v>21</v>
      </c>
      <c r="D6448">
        <v>58</v>
      </c>
      <c r="E6448">
        <v>1798</v>
      </c>
      <c r="F6448">
        <v>503.44000000000005</v>
      </c>
      <c r="G6448" t="s">
        <v>15</v>
      </c>
      <c r="H6448" t="s">
        <v>129</v>
      </c>
      <c r="I6448" t="s">
        <v>130</v>
      </c>
    </row>
    <row r="6449" spans="1:9" x14ac:dyDescent="0.3">
      <c r="A6449">
        <v>1197831</v>
      </c>
      <c r="B6449" s="16">
        <v>44422</v>
      </c>
      <c r="C6449" t="s">
        <v>22</v>
      </c>
      <c r="D6449">
        <v>51</v>
      </c>
      <c r="E6449">
        <v>2040</v>
      </c>
      <c r="F6449">
        <v>550.80000000000007</v>
      </c>
      <c r="G6449" t="s">
        <v>15</v>
      </c>
      <c r="H6449" t="s">
        <v>129</v>
      </c>
      <c r="I6449" t="s">
        <v>130</v>
      </c>
    </row>
    <row r="6450" spans="1:9" x14ac:dyDescent="0.3">
      <c r="A6450">
        <v>1197831</v>
      </c>
      <c r="B6450" s="16">
        <v>44422</v>
      </c>
      <c r="C6450" t="s">
        <v>21</v>
      </c>
      <c r="D6450">
        <v>51</v>
      </c>
      <c r="E6450">
        <v>2142</v>
      </c>
      <c r="F6450">
        <v>771.12</v>
      </c>
      <c r="G6450" t="s">
        <v>15</v>
      </c>
      <c r="H6450" t="s">
        <v>129</v>
      </c>
      <c r="I6450" t="s">
        <v>130</v>
      </c>
    </row>
    <row r="6451" spans="1:9" x14ac:dyDescent="0.3">
      <c r="A6451">
        <v>1197831</v>
      </c>
      <c r="B6451" s="16">
        <v>44422</v>
      </c>
      <c r="C6451" t="s">
        <v>22</v>
      </c>
      <c r="D6451">
        <v>44</v>
      </c>
      <c r="E6451">
        <v>2200</v>
      </c>
      <c r="F6451">
        <v>814</v>
      </c>
      <c r="G6451" t="s">
        <v>15</v>
      </c>
      <c r="H6451" t="s">
        <v>129</v>
      </c>
      <c r="I6451" t="s">
        <v>130</v>
      </c>
    </row>
    <row r="6452" spans="1:9" x14ac:dyDescent="0.3">
      <c r="A6452">
        <v>1197831</v>
      </c>
      <c r="B6452" s="16">
        <v>44422</v>
      </c>
      <c r="C6452" t="s">
        <v>20</v>
      </c>
      <c r="D6452">
        <v>85</v>
      </c>
      <c r="E6452">
        <v>2465</v>
      </c>
      <c r="F6452">
        <v>764.15</v>
      </c>
      <c r="G6452" t="s">
        <v>15</v>
      </c>
      <c r="H6452" t="s">
        <v>129</v>
      </c>
      <c r="I6452" t="s">
        <v>130</v>
      </c>
    </row>
    <row r="6453" spans="1:9" x14ac:dyDescent="0.3">
      <c r="A6453">
        <v>1185732</v>
      </c>
      <c r="B6453" s="16">
        <v>44422</v>
      </c>
      <c r="C6453" t="s">
        <v>21</v>
      </c>
      <c r="D6453">
        <v>63</v>
      </c>
      <c r="E6453">
        <v>2583</v>
      </c>
      <c r="F6453">
        <v>1291.5</v>
      </c>
      <c r="G6453" t="s">
        <v>15</v>
      </c>
      <c r="H6453" t="s">
        <v>121</v>
      </c>
      <c r="I6453" t="s">
        <v>122</v>
      </c>
    </row>
    <row r="6454" spans="1:9" x14ac:dyDescent="0.3">
      <c r="A6454">
        <v>1197831</v>
      </c>
      <c r="B6454" s="16">
        <v>44422</v>
      </c>
      <c r="C6454" t="s">
        <v>20</v>
      </c>
      <c r="D6454">
        <v>69</v>
      </c>
      <c r="E6454">
        <v>2898</v>
      </c>
      <c r="F6454">
        <v>1014.3</v>
      </c>
      <c r="G6454" t="s">
        <v>15</v>
      </c>
      <c r="H6454" t="s">
        <v>129</v>
      </c>
      <c r="I6454" t="s">
        <v>130</v>
      </c>
    </row>
    <row r="6455" spans="1:9" x14ac:dyDescent="0.3">
      <c r="A6455">
        <v>1185732</v>
      </c>
      <c r="B6455" s="16">
        <v>44422</v>
      </c>
      <c r="C6455" t="s">
        <v>22</v>
      </c>
      <c r="D6455">
        <v>63</v>
      </c>
      <c r="E6455">
        <v>3150</v>
      </c>
      <c r="F6455">
        <v>1417.4999999999998</v>
      </c>
      <c r="G6455" t="s">
        <v>15</v>
      </c>
      <c r="H6455" t="s">
        <v>121</v>
      </c>
      <c r="I6455" t="s">
        <v>122</v>
      </c>
    </row>
    <row r="6456" spans="1:9" x14ac:dyDescent="0.3">
      <c r="A6456">
        <v>1197831</v>
      </c>
      <c r="B6456" s="16">
        <v>44422</v>
      </c>
      <c r="C6456" t="s">
        <v>19</v>
      </c>
      <c r="D6456">
        <v>112</v>
      </c>
      <c r="E6456">
        <v>3696</v>
      </c>
      <c r="F6456">
        <v>1182.72</v>
      </c>
      <c r="G6456" t="s">
        <v>15</v>
      </c>
      <c r="H6456" t="s">
        <v>129</v>
      </c>
      <c r="I6456" t="s">
        <v>130</v>
      </c>
    </row>
    <row r="6457" spans="1:9" x14ac:dyDescent="0.3">
      <c r="A6457">
        <v>1197831</v>
      </c>
      <c r="B6457" s="16">
        <v>44422</v>
      </c>
      <c r="C6457" t="s">
        <v>19</v>
      </c>
      <c r="D6457">
        <v>88</v>
      </c>
      <c r="E6457">
        <v>4136</v>
      </c>
      <c r="F6457">
        <v>1695.76</v>
      </c>
      <c r="G6457" t="s">
        <v>15</v>
      </c>
      <c r="H6457" t="s">
        <v>129</v>
      </c>
      <c r="I6457" t="s">
        <v>130</v>
      </c>
    </row>
    <row r="6458" spans="1:9" x14ac:dyDescent="0.3">
      <c r="A6458">
        <v>1185732</v>
      </c>
      <c r="B6458" s="16">
        <v>44422</v>
      </c>
      <c r="C6458" t="s">
        <v>20</v>
      </c>
      <c r="D6458">
        <v>105</v>
      </c>
      <c r="E6458">
        <v>4410</v>
      </c>
      <c r="F6458">
        <v>2205</v>
      </c>
      <c r="G6458" t="s">
        <v>15</v>
      </c>
      <c r="H6458" t="s">
        <v>121</v>
      </c>
      <c r="I6458" t="s">
        <v>122</v>
      </c>
    </row>
    <row r="6459" spans="1:9" x14ac:dyDescent="0.3">
      <c r="A6459">
        <v>1197831</v>
      </c>
      <c r="B6459" s="16">
        <v>44422</v>
      </c>
      <c r="C6459" t="s">
        <v>23</v>
      </c>
      <c r="D6459">
        <v>98</v>
      </c>
      <c r="E6459">
        <v>4508</v>
      </c>
      <c r="F6459">
        <v>1577.8</v>
      </c>
      <c r="G6459" t="s">
        <v>15</v>
      </c>
      <c r="H6459" t="s">
        <v>129</v>
      </c>
      <c r="I6459" t="s">
        <v>130</v>
      </c>
    </row>
    <row r="6460" spans="1:9" x14ac:dyDescent="0.3">
      <c r="A6460">
        <v>1197831</v>
      </c>
      <c r="B6460" s="16">
        <v>44422</v>
      </c>
      <c r="C6460" t="s">
        <v>21</v>
      </c>
      <c r="D6460">
        <v>152</v>
      </c>
      <c r="E6460">
        <v>5168</v>
      </c>
      <c r="F6460">
        <v>2635.68</v>
      </c>
      <c r="G6460" t="s">
        <v>36</v>
      </c>
      <c r="H6460" t="s">
        <v>37</v>
      </c>
      <c r="I6460" t="s">
        <v>38</v>
      </c>
    </row>
    <row r="6461" spans="1:9" x14ac:dyDescent="0.3">
      <c r="A6461">
        <v>1197831</v>
      </c>
      <c r="B6461" s="16">
        <v>44422</v>
      </c>
      <c r="C6461" t="s">
        <v>23</v>
      </c>
      <c r="D6461">
        <v>91</v>
      </c>
      <c r="E6461">
        <v>5278</v>
      </c>
      <c r="F6461">
        <v>2375.1</v>
      </c>
      <c r="G6461" t="s">
        <v>15</v>
      </c>
      <c r="H6461" t="s">
        <v>129</v>
      </c>
      <c r="I6461" t="s">
        <v>130</v>
      </c>
    </row>
    <row r="6462" spans="1:9" x14ac:dyDescent="0.3">
      <c r="A6462">
        <v>1185732</v>
      </c>
      <c r="B6462" s="16">
        <v>44422</v>
      </c>
      <c r="C6462" t="s">
        <v>19</v>
      </c>
      <c r="D6462">
        <v>128</v>
      </c>
      <c r="E6462">
        <v>6016</v>
      </c>
      <c r="F6462">
        <v>2767.3599999999997</v>
      </c>
      <c r="G6462" t="s">
        <v>15</v>
      </c>
      <c r="H6462" t="s">
        <v>121</v>
      </c>
      <c r="I6462" t="s">
        <v>122</v>
      </c>
    </row>
    <row r="6463" spans="1:9" x14ac:dyDescent="0.3">
      <c r="A6463">
        <v>1197831</v>
      </c>
      <c r="B6463" s="16">
        <v>44422</v>
      </c>
      <c r="C6463" t="s">
        <v>19</v>
      </c>
      <c r="D6463">
        <v>194</v>
      </c>
      <c r="E6463">
        <v>6208</v>
      </c>
      <c r="F6463">
        <v>2917.7599999999998</v>
      </c>
      <c r="G6463" t="s">
        <v>27</v>
      </c>
      <c r="H6463" t="s">
        <v>59</v>
      </c>
      <c r="I6463" t="s">
        <v>60</v>
      </c>
    </row>
    <row r="6464" spans="1:9" x14ac:dyDescent="0.3">
      <c r="A6464">
        <v>1197831</v>
      </c>
      <c r="B6464" s="16">
        <v>44422</v>
      </c>
      <c r="C6464" t="s">
        <v>19</v>
      </c>
      <c r="D6464">
        <v>188</v>
      </c>
      <c r="E6464">
        <v>6768</v>
      </c>
      <c r="F6464">
        <v>3722.3999999999996</v>
      </c>
      <c r="G6464" t="s">
        <v>27</v>
      </c>
      <c r="H6464" t="s">
        <v>59</v>
      </c>
      <c r="I6464" t="s">
        <v>60</v>
      </c>
    </row>
    <row r="6465" spans="1:9" x14ac:dyDescent="0.3">
      <c r="A6465">
        <v>1185732</v>
      </c>
      <c r="B6465" s="16">
        <v>44422</v>
      </c>
      <c r="C6465" t="s">
        <v>23</v>
      </c>
      <c r="D6465">
        <v>120</v>
      </c>
      <c r="E6465">
        <v>7080</v>
      </c>
      <c r="F6465">
        <v>3681.6</v>
      </c>
      <c r="G6465" t="s">
        <v>15</v>
      </c>
      <c r="H6465" t="s">
        <v>121</v>
      </c>
      <c r="I6465" t="s">
        <v>122</v>
      </c>
    </row>
    <row r="6466" spans="1:9" x14ac:dyDescent="0.3">
      <c r="A6466">
        <v>1197831</v>
      </c>
      <c r="B6466" s="16">
        <v>44422</v>
      </c>
      <c r="C6466" t="s">
        <v>17</v>
      </c>
      <c r="D6466">
        <v>196</v>
      </c>
      <c r="E6466">
        <v>7840</v>
      </c>
      <c r="F6466">
        <v>2587.1999999999998</v>
      </c>
      <c r="G6466" t="s">
        <v>15</v>
      </c>
      <c r="H6466" t="s">
        <v>129</v>
      </c>
      <c r="I6466" t="s">
        <v>130</v>
      </c>
    </row>
    <row r="6467" spans="1:9" x14ac:dyDescent="0.3">
      <c r="A6467">
        <v>1197831</v>
      </c>
      <c r="B6467" s="16">
        <v>44422</v>
      </c>
      <c r="C6467" t="s">
        <v>17</v>
      </c>
      <c r="D6467">
        <v>161</v>
      </c>
      <c r="E6467">
        <v>8050</v>
      </c>
      <c r="F6467">
        <v>3542</v>
      </c>
      <c r="G6467" t="s">
        <v>15</v>
      </c>
      <c r="H6467" t="s">
        <v>129</v>
      </c>
      <c r="I6467" t="s">
        <v>130</v>
      </c>
    </row>
    <row r="6468" spans="1:9" x14ac:dyDescent="0.3">
      <c r="A6468">
        <v>1185732</v>
      </c>
      <c r="B6468" s="16">
        <v>44422</v>
      </c>
      <c r="C6468" t="s">
        <v>17</v>
      </c>
      <c r="D6468">
        <v>163</v>
      </c>
      <c r="E6468">
        <v>8150</v>
      </c>
      <c r="F6468">
        <v>3993.5</v>
      </c>
      <c r="G6468" t="s">
        <v>15</v>
      </c>
      <c r="H6468" t="s">
        <v>121</v>
      </c>
      <c r="I6468" t="s">
        <v>122</v>
      </c>
    </row>
    <row r="6469" spans="1:9" x14ac:dyDescent="0.3">
      <c r="A6469">
        <v>1197831</v>
      </c>
      <c r="B6469" s="16">
        <v>44422</v>
      </c>
      <c r="C6469" t="s">
        <v>21</v>
      </c>
      <c r="D6469">
        <v>175</v>
      </c>
      <c r="E6469">
        <v>78750</v>
      </c>
      <c r="F6469">
        <v>19687.5</v>
      </c>
      <c r="G6469" t="s">
        <v>15</v>
      </c>
      <c r="H6469" t="s">
        <v>129</v>
      </c>
      <c r="I6469" t="s">
        <v>130</v>
      </c>
    </row>
    <row r="6470" spans="1:9" x14ac:dyDescent="0.3">
      <c r="A6470">
        <v>1197831</v>
      </c>
      <c r="B6470" s="16">
        <v>44422</v>
      </c>
      <c r="C6470" t="s">
        <v>22</v>
      </c>
      <c r="D6470">
        <v>150</v>
      </c>
      <c r="E6470">
        <v>82499.999999999985</v>
      </c>
      <c r="F6470">
        <v>20624.999999999996</v>
      </c>
      <c r="G6470" t="s">
        <v>15</v>
      </c>
      <c r="H6470" t="s">
        <v>129</v>
      </c>
      <c r="I6470" t="s">
        <v>130</v>
      </c>
    </row>
    <row r="6471" spans="1:9" x14ac:dyDescent="0.3">
      <c r="A6471">
        <v>1185732</v>
      </c>
      <c r="B6471" s="16">
        <v>44422</v>
      </c>
      <c r="C6471" t="s">
        <v>21</v>
      </c>
      <c r="D6471">
        <v>250</v>
      </c>
      <c r="E6471">
        <v>112500</v>
      </c>
      <c r="F6471">
        <v>45000</v>
      </c>
      <c r="G6471" t="s">
        <v>15</v>
      </c>
      <c r="H6471" t="s">
        <v>121</v>
      </c>
      <c r="I6471" t="s">
        <v>122</v>
      </c>
    </row>
    <row r="6472" spans="1:9" x14ac:dyDescent="0.3">
      <c r="A6472">
        <v>1185732</v>
      </c>
      <c r="B6472" s="16">
        <v>44422</v>
      </c>
      <c r="C6472" t="s">
        <v>22</v>
      </c>
      <c r="D6472">
        <v>225</v>
      </c>
      <c r="E6472">
        <v>123749.99999999999</v>
      </c>
      <c r="F6472">
        <v>37124.999999999993</v>
      </c>
      <c r="G6472" t="s">
        <v>15</v>
      </c>
      <c r="H6472" t="s">
        <v>121</v>
      </c>
      <c r="I6472" t="s">
        <v>122</v>
      </c>
    </row>
    <row r="6473" spans="1:9" x14ac:dyDescent="0.3">
      <c r="A6473">
        <v>1197831</v>
      </c>
      <c r="B6473" s="16">
        <v>44422</v>
      </c>
      <c r="C6473" t="s">
        <v>20</v>
      </c>
      <c r="D6473">
        <v>275</v>
      </c>
      <c r="E6473">
        <v>123750</v>
      </c>
      <c r="F6473">
        <v>30937.5</v>
      </c>
      <c r="G6473" t="s">
        <v>15</v>
      </c>
      <c r="H6473" t="s">
        <v>129</v>
      </c>
      <c r="I6473" t="s">
        <v>130</v>
      </c>
    </row>
    <row r="6474" spans="1:9" x14ac:dyDescent="0.3">
      <c r="A6474">
        <v>1185732</v>
      </c>
      <c r="B6474" s="16">
        <v>44422</v>
      </c>
      <c r="C6474" t="s">
        <v>20</v>
      </c>
      <c r="D6474">
        <v>350</v>
      </c>
      <c r="E6474">
        <v>157500</v>
      </c>
      <c r="F6474">
        <v>63000</v>
      </c>
      <c r="G6474" t="s">
        <v>15</v>
      </c>
      <c r="H6474" t="s">
        <v>121</v>
      </c>
      <c r="I6474" t="s">
        <v>122</v>
      </c>
    </row>
    <row r="6475" spans="1:9" x14ac:dyDescent="0.3">
      <c r="A6475">
        <v>1197831</v>
      </c>
      <c r="B6475" s="16">
        <v>44422</v>
      </c>
      <c r="C6475" t="s">
        <v>19</v>
      </c>
      <c r="D6475">
        <v>350</v>
      </c>
      <c r="E6475">
        <v>175000</v>
      </c>
      <c r="F6475">
        <v>52500</v>
      </c>
      <c r="G6475" t="s">
        <v>15</v>
      </c>
      <c r="H6475" t="s">
        <v>129</v>
      </c>
      <c r="I6475" t="s">
        <v>130</v>
      </c>
    </row>
    <row r="6476" spans="1:9" x14ac:dyDescent="0.3">
      <c r="A6476">
        <v>1197831</v>
      </c>
      <c r="B6476" s="16">
        <v>44422</v>
      </c>
      <c r="C6476" t="s">
        <v>21</v>
      </c>
      <c r="D6476">
        <v>525</v>
      </c>
      <c r="E6476">
        <v>183750</v>
      </c>
      <c r="F6476">
        <v>73500</v>
      </c>
      <c r="G6476" t="s">
        <v>36</v>
      </c>
      <c r="H6476" t="s">
        <v>37</v>
      </c>
      <c r="I6476" t="s">
        <v>38</v>
      </c>
    </row>
    <row r="6477" spans="1:9" x14ac:dyDescent="0.3">
      <c r="A6477">
        <v>1197831</v>
      </c>
      <c r="B6477" s="16">
        <v>44422</v>
      </c>
      <c r="C6477" t="s">
        <v>23</v>
      </c>
      <c r="D6477">
        <v>325</v>
      </c>
      <c r="E6477">
        <v>195000</v>
      </c>
      <c r="F6477">
        <v>58500</v>
      </c>
      <c r="G6477" t="s">
        <v>15</v>
      </c>
      <c r="H6477" t="s">
        <v>129</v>
      </c>
      <c r="I6477" t="s">
        <v>130</v>
      </c>
    </row>
    <row r="6478" spans="1:9" x14ac:dyDescent="0.3">
      <c r="A6478">
        <v>1185732</v>
      </c>
      <c r="B6478" s="16">
        <v>44422</v>
      </c>
      <c r="C6478" t="s">
        <v>19</v>
      </c>
      <c r="D6478">
        <v>425</v>
      </c>
      <c r="E6478">
        <v>212500</v>
      </c>
      <c r="F6478">
        <v>74375</v>
      </c>
      <c r="G6478" t="s">
        <v>15</v>
      </c>
      <c r="H6478" t="s">
        <v>121</v>
      </c>
      <c r="I6478" t="s">
        <v>122</v>
      </c>
    </row>
    <row r="6479" spans="1:9" x14ac:dyDescent="0.3">
      <c r="A6479">
        <v>1185732</v>
      </c>
      <c r="B6479" s="16">
        <v>44422</v>
      </c>
      <c r="C6479" t="s">
        <v>23</v>
      </c>
      <c r="D6479">
        <v>400</v>
      </c>
      <c r="E6479">
        <v>240000</v>
      </c>
      <c r="F6479">
        <v>96000</v>
      </c>
      <c r="G6479" t="s">
        <v>15</v>
      </c>
      <c r="H6479" t="s">
        <v>121</v>
      </c>
      <c r="I6479" t="s">
        <v>122</v>
      </c>
    </row>
    <row r="6480" spans="1:9" x14ac:dyDescent="0.3">
      <c r="A6480">
        <v>1197831</v>
      </c>
      <c r="B6480" s="16">
        <v>44422</v>
      </c>
      <c r="C6480" t="s">
        <v>19</v>
      </c>
      <c r="D6480">
        <v>625</v>
      </c>
      <c r="E6480">
        <v>250000</v>
      </c>
      <c r="F6480">
        <v>112499.99999999999</v>
      </c>
      <c r="G6480" t="s">
        <v>27</v>
      </c>
      <c r="H6480" t="s">
        <v>59</v>
      </c>
      <c r="I6480" t="s">
        <v>60</v>
      </c>
    </row>
    <row r="6481" spans="1:9" x14ac:dyDescent="0.3">
      <c r="A6481">
        <v>1197831</v>
      </c>
      <c r="B6481" s="16">
        <v>44422</v>
      </c>
      <c r="C6481" t="s">
        <v>17</v>
      </c>
      <c r="D6481">
        <v>575</v>
      </c>
      <c r="E6481">
        <v>316249.99999999994</v>
      </c>
      <c r="F6481">
        <v>94874.999999999985</v>
      </c>
      <c r="G6481" t="s">
        <v>15</v>
      </c>
      <c r="H6481" t="s">
        <v>129</v>
      </c>
      <c r="I6481" t="s">
        <v>130</v>
      </c>
    </row>
    <row r="6482" spans="1:9" x14ac:dyDescent="0.3">
      <c r="A6482">
        <v>1185732</v>
      </c>
      <c r="B6482" s="16">
        <v>44422</v>
      </c>
      <c r="C6482" t="s">
        <v>17</v>
      </c>
      <c r="D6482">
        <v>650</v>
      </c>
      <c r="E6482">
        <v>357499.99999999994</v>
      </c>
      <c r="F6482">
        <v>125124.99999999997</v>
      </c>
      <c r="G6482" t="s">
        <v>15</v>
      </c>
      <c r="H6482" t="s">
        <v>121</v>
      </c>
      <c r="I6482" t="s">
        <v>122</v>
      </c>
    </row>
    <row r="6483" spans="1:9" x14ac:dyDescent="0.3">
      <c r="A6483">
        <v>1197831</v>
      </c>
      <c r="B6483" s="16">
        <v>44423</v>
      </c>
      <c r="C6483" t="s">
        <v>20</v>
      </c>
      <c r="D6483">
        <v>144</v>
      </c>
      <c r="E6483">
        <v>2880</v>
      </c>
      <c r="F6483">
        <v>1468.8</v>
      </c>
      <c r="G6483" t="s">
        <v>27</v>
      </c>
      <c r="H6483" t="s">
        <v>59</v>
      </c>
      <c r="I6483" t="s">
        <v>60</v>
      </c>
    </row>
    <row r="6484" spans="1:9" x14ac:dyDescent="0.3">
      <c r="A6484">
        <v>1197831</v>
      </c>
      <c r="B6484" s="16">
        <v>44423</v>
      </c>
      <c r="C6484" t="s">
        <v>22</v>
      </c>
      <c r="D6484">
        <v>113</v>
      </c>
      <c r="E6484">
        <v>2938</v>
      </c>
      <c r="F6484">
        <v>793.2600000000001</v>
      </c>
      <c r="G6484" t="s">
        <v>27</v>
      </c>
      <c r="H6484" t="s">
        <v>28</v>
      </c>
      <c r="I6484" t="s">
        <v>39</v>
      </c>
    </row>
    <row r="6485" spans="1:9" x14ac:dyDescent="0.3">
      <c r="A6485">
        <v>1197831</v>
      </c>
      <c r="B6485" s="16">
        <v>44423</v>
      </c>
      <c r="C6485" t="s">
        <v>20</v>
      </c>
      <c r="D6485">
        <v>117</v>
      </c>
      <c r="E6485">
        <v>3159</v>
      </c>
      <c r="F6485">
        <v>1832.2199999999998</v>
      </c>
      <c r="G6485" t="s">
        <v>27</v>
      </c>
      <c r="H6485" t="s">
        <v>59</v>
      </c>
      <c r="I6485" t="s">
        <v>60</v>
      </c>
    </row>
    <row r="6486" spans="1:9" x14ac:dyDescent="0.3">
      <c r="A6486">
        <v>1197831</v>
      </c>
      <c r="B6486" s="16">
        <v>44423</v>
      </c>
      <c r="C6486" t="s">
        <v>22</v>
      </c>
      <c r="D6486">
        <v>94</v>
      </c>
      <c r="E6486">
        <v>3478</v>
      </c>
      <c r="F6486">
        <v>1217.3</v>
      </c>
      <c r="G6486" t="s">
        <v>27</v>
      </c>
      <c r="H6486" t="s">
        <v>28</v>
      </c>
      <c r="I6486" t="s">
        <v>39</v>
      </c>
    </row>
    <row r="6487" spans="1:9" x14ac:dyDescent="0.3">
      <c r="A6487">
        <v>1197831</v>
      </c>
      <c r="B6487" s="16">
        <v>44423</v>
      </c>
      <c r="C6487" t="s">
        <v>20</v>
      </c>
      <c r="D6487">
        <v>450</v>
      </c>
      <c r="E6487">
        <v>135000</v>
      </c>
      <c r="F6487">
        <v>60749.999999999993</v>
      </c>
      <c r="G6487" t="s">
        <v>27</v>
      </c>
      <c r="H6487" t="s">
        <v>59</v>
      </c>
      <c r="I6487" t="s">
        <v>60</v>
      </c>
    </row>
    <row r="6488" spans="1:9" x14ac:dyDescent="0.3">
      <c r="A6488">
        <v>1197831</v>
      </c>
      <c r="B6488" s="16">
        <v>44423</v>
      </c>
      <c r="C6488" t="s">
        <v>22</v>
      </c>
      <c r="D6488">
        <v>375</v>
      </c>
      <c r="E6488">
        <v>150000</v>
      </c>
      <c r="F6488">
        <v>37500</v>
      </c>
      <c r="G6488" t="s">
        <v>27</v>
      </c>
      <c r="H6488" t="s">
        <v>28</v>
      </c>
      <c r="I6488" t="s">
        <v>39</v>
      </c>
    </row>
    <row r="6489" spans="1:9" x14ac:dyDescent="0.3">
      <c r="A6489">
        <v>1197831</v>
      </c>
      <c r="B6489" s="16">
        <v>44424</v>
      </c>
      <c r="C6489" t="s">
        <v>21</v>
      </c>
      <c r="D6489">
        <v>116</v>
      </c>
      <c r="E6489">
        <v>2668</v>
      </c>
      <c r="F6489">
        <v>1627.4800000000002</v>
      </c>
      <c r="G6489" t="s">
        <v>27</v>
      </c>
      <c r="H6489" t="s">
        <v>59</v>
      </c>
      <c r="I6489" t="s">
        <v>60</v>
      </c>
    </row>
    <row r="6490" spans="1:9" x14ac:dyDescent="0.3">
      <c r="A6490">
        <v>1197831</v>
      </c>
      <c r="B6490" s="16">
        <v>44424</v>
      </c>
      <c r="C6490" t="s">
        <v>21</v>
      </c>
      <c r="D6490">
        <v>105</v>
      </c>
      <c r="E6490">
        <v>3465</v>
      </c>
      <c r="F6490">
        <v>2356.2000000000003</v>
      </c>
      <c r="G6490" t="s">
        <v>27</v>
      </c>
      <c r="H6490" t="s">
        <v>59</v>
      </c>
      <c r="I6490" t="s">
        <v>60</v>
      </c>
    </row>
    <row r="6491" spans="1:9" x14ac:dyDescent="0.3">
      <c r="A6491">
        <v>1197831</v>
      </c>
      <c r="B6491" s="16">
        <v>44424</v>
      </c>
      <c r="C6491" t="s">
        <v>23</v>
      </c>
      <c r="D6491">
        <v>163</v>
      </c>
      <c r="E6491">
        <v>3912</v>
      </c>
      <c r="F6491">
        <v>1877.76</v>
      </c>
      <c r="G6491" t="s">
        <v>27</v>
      </c>
      <c r="H6491" t="s">
        <v>28</v>
      </c>
      <c r="I6491" t="s">
        <v>39</v>
      </c>
    </row>
    <row r="6492" spans="1:9" x14ac:dyDescent="0.3">
      <c r="A6492">
        <v>1197831</v>
      </c>
      <c r="B6492" s="16">
        <v>44424</v>
      </c>
      <c r="C6492" t="s">
        <v>21</v>
      </c>
      <c r="D6492">
        <v>142</v>
      </c>
      <c r="E6492">
        <v>4828</v>
      </c>
      <c r="F6492">
        <v>2172.6</v>
      </c>
      <c r="G6492" t="s">
        <v>36</v>
      </c>
      <c r="H6492" t="s">
        <v>74</v>
      </c>
      <c r="I6492" t="s">
        <v>75</v>
      </c>
    </row>
    <row r="6493" spans="1:9" x14ac:dyDescent="0.3">
      <c r="A6493">
        <v>1197831</v>
      </c>
      <c r="B6493" s="16">
        <v>44424</v>
      </c>
      <c r="C6493" t="s">
        <v>23</v>
      </c>
      <c r="D6493">
        <v>147</v>
      </c>
      <c r="E6493">
        <v>4851</v>
      </c>
      <c r="F6493">
        <v>2668.05</v>
      </c>
      <c r="G6493" t="s">
        <v>27</v>
      </c>
      <c r="H6493" t="s">
        <v>28</v>
      </c>
      <c r="I6493" t="s">
        <v>39</v>
      </c>
    </row>
    <row r="6494" spans="1:9" x14ac:dyDescent="0.3">
      <c r="A6494">
        <v>1197831</v>
      </c>
      <c r="B6494" s="16">
        <v>44424</v>
      </c>
      <c r="C6494" t="s">
        <v>22</v>
      </c>
      <c r="D6494">
        <v>135</v>
      </c>
      <c r="E6494">
        <v>5670</v>
      </c>
      <c r="F6494">
        <v>3005.1000000000004</v>
      </c>
      <c r="G6494" t="s">
        <v>36</v>
      </c>
      <c r="H6494" t="s">
        <v>74</v>
      </c>
      <c r="I6494" t="s">
        <v>75</v>
      </c>
    </row>
    <row r="6495" spans="1:9" x14ac:dyDescent="0.3">
      <c r="A6495">
        <v>1197831</v>
      </c>
      <c r="B6495" s="16">
        <v>44424</v>
      </c>
      <c r="C6495" t="s">
        <v>20</v>
      </c>
      <c r="D6495">
        <v>144</v>
      </c>
      <c r="E6495">
        <v>6048</v>
      </c>
      <c r="F6495">
        <v>2540.16</v>
      </c>
      <c r="G6495" t="s">
        <v>36</v>
      </c>
      <c r="H6495" t="s">
        <v>74</v>
      </c>
      <c r="I6495" t="s">
        <v>75</v>
      </c>
    </row>
    <row r="6496" spans="1:9" x14ac:dyDescent="0.3">
      <c r="A6496">
        <v>1197831</v>
      </c>
      <c r="B6496" s="16">
        <v>44424</v>
      </c>
      <c r="C6496" t="s">
        <v>23</v>
      </c>
      <c r="D6496">
        <v>176</v>
      </c>
      <c r="E6496">
        <v>7920</v>
      </c>
      <c r="F6496">
        <v>5385.6</v>
      </c>
      <c r="G6496" t="s">
        <v>36</v>
      </c>
      <c r="H6496" t="s">
        <v>74</v>
      </c>
      <c r="I6496" t="s">
        <v>75</v>
      </c>
    </row>
    <row r="6497" spans="1:9" x14ac:dyDescent="0.3">
      <c r="A6497">
        <v>1197831</v>
      </c>
      <c r="B6497" s="16">
        <v>44424</v>
      </c>
      <c r="C6497" t="s">
        <v>19</v>
      </c>
      <c r="D6497">
        <v>195</v>
      </c>
      <c r="E6497">
        <v>9750</v>
      </c>
      <c r="F6497">
        <v>4875</v>
      </c>
      <c r="G6497" t="s">
        <v>36</v>
      </c>
      <c r="H6497" t="s">
        <v>74</v>
      </c>
      <c r="I6497" t="s">
        <v>75</v>
      </c>
    </row>
    <row r="6498" spans="1:9" x14ac:dyDescent="0.3">
      <c r="A6498">
        <v>1197831</v>
      </c>
      <c r="B6498" s="16">
        <v>44424</v>
      </c>
      <c r="C6498" t="s">
        <v>17</v>
      </c>
      <c r="D6498">
        <v>263</v>
      </c>
      <c r="E6498">
        <v>14465</v>
      </c>
      <c r="F6498">
        <v>9257.6</v>
      </c>
      <c r="G6498" t="s">
        <v>36</v>
      </c>
      <c r="H6498" t="s">
        <v>74</v>
      </c>
      <c r="I6498" t="s">
        <v>75</v>
      </c>
    </row>
    <row r="6499" spans="1:9" x14ac:dyDescent="0.3">
      <c r="A6499">
        <v>1197831</v>
      </c>
      <c r="B6499" s="16">
        <v>44424</v>
      </c>
      <c r="C6499" t="s">
        <v>21</v>
      </c>
      <c r="D6499">
        <v>350</v>
      </c>
      <c r="E6499">
        <v>122500</v>
      </c>
      <c r="F6499">
        <v>67375</v>
      </c>
      <c r="G6499" t="s">
        <v>27</v>
      </c>
      <c r="H6499" t="s">
        <v>59</v>
      </c>
      <c r="I6499" t="s">
        <v>60</v>
      </c>
    </row>
    <row r="6500" spans="1:9" x14ac:dyDescent="0.3">
      <c r="A6500">
        <v>1197831</v>
      </c>
      <c r="B6500" s="16">
        <v>44424</v>
      </c>
      <c r="C6500" t="s">
        <v>23</v>
      </c>
      <c r="D6500">
        <v>525</v>
      </c>
      <c r="E6500">
        <v>183750</v>
      </c>
      <c r="F6500">
        <v>82687.5</v>
      </c>
      <c r="G6500" t="s">
        <v>36</v>
      </c>
      <c r="H6500" t="s">
        <v>74</v>
      </c>
      <c r="I6500" t="s">
        <v>75</v>
      </c>
    </row>
    <row r="6501" spans="1:9" x14ac:dyDescent="0.3">
      <c r="A6501">
        <v>1197831</v>
      </c>
      <c r="B6501" s="16">
        <v>44424</v>
      </c>
      <c r="C6501" t="s">
        <v>21</v>
      </c>
      <c r="D6501">
        <v>525</v>
      </c>
      <c r="E6501">
        <v>183750</v>
      </c>
      <c r="F6501">
        <v>64312.499999999993</v>
      </c>
      <c r="G6501" t="s">
        <v>27</v>
      </c>
      <c r="H6501" t="s">
        <v>28</v>
      </c>
      <c r="I6501" t="s">
        <v>39</v>
      </c>
    </row>
    <row r="6502" spans="1:9" x14ac:dyDescent="0.3">
      <c r="A6502">
        <v>1197831</v>
      </c>
      <c r="B6502" s="16">
        <v>44424</v>
      </c>
      <c r="C6502" t="s">
        <v>22</v>
      </c>
      <c r="D6502">
        <v>500</v>
      </c>
      <c r="E6502">
        <v>225000.00000000003</v>
      </c>
      <c r="F6502">
        <v>90000</v>
      </c>
      <c r="G6502" t="s">
        <v>36</v>
      </c>
      <c r="H6502" t="s">
        <v>74</v>
      </c>
      <c r="I6502" t="s">
        <v>75</v>
      </c>
    </row>
    <row r="6503" spans="1:9" x14ac:dyDescent="0.3">
      <c r="A6503">
        <v>1197831</v>
      </c>
      <c r="B6503" s="16">
        <v>44424</v>
      </c>
      <c r="C6503" t="s">
        <v>20</v>
      </c>
      <c r="D6503">
        <v>575</v>
      </c>
      <c r="E6503">
        <v>258750.00000000003</v>
      </c>
      <c r="F6503">
        <v>77625</v>
      </c>
      <c r="G6503" t="s">
        <v>36</v>
      </c>
      <c r="H6503" t="s">
        <v>74</v>
      </c>
      <c r="I6503" t="s">
        <v>75</v>
      </c>
    </row>
    <row r="6504" spans="1:9" x14ac:dyDescent="0.3">
      <c r="A6504">
        <v>1197831</v>
      </c>
      <c r="B6504" s="16">
        <v>44424</v>
      </c>
      <c r="C6504" t="s">
        <v>23</v>
      </c>
      <c r="D6504">
        <v>675</v>
      </c>
      <c r="E6504">
        <v>337500.00000000012</v>
      </c>
      <c r="F6504">
        <v>185625.00000000009</v>
      </c>
      <c r="G6504" t="s">
        <v>36</v>
      </c>
      <c r="H6504" t="s">
        <v>74</v>
      </c>
      <c r="I6504" t="s">
        <v>75</v>
      </c>
    </row>
    <row r="6505" spans="1:9" x14ac:dyDescent="0.3">
      <c r="A6505">
        <v>1197831</v>
      </c>
      <c r="B6505" s="16">
        <v>44424</v>
      </c>
      <c r="C6505" t="s">
        <v>19</v>
      </c>
      <c r="D6505">
        <v>650</v>
      </c>
      <c r="E6505">
        <v>357500.00000000006</v>
      </c>
      <c r="F6505">
        <v>143000</v>
      </c>
      <c r="G6505" t="s">
        <v>36</v>
      </c>
      <c r="H6505" t="s">
        <v>74</v>
      </c>
      <c r="I6505" t="s">
        <v>75</v>
      </c>
    </row>
    <row r="6506" spans="1:9" x14ac:dyDescent="0.3">
      <c r="A6506">
        <v>1197831</v>
      </c>
      <c r="B6506" s="16">
        <v>44424</v>
      </c>
      <c r="C6506" t="s">
        <v>17</v>
      </c>
      <c r="D6506">
        <v>875</v>
      </c>
      <c r="E6506">
        <v>525000</v>
      </c>
      <c r="F6506">
        <v>262500</v>
      </c>
      <c r="G6506" t="s">
        <v>36</v>
      </c>
      <c r="H6506" t="s">
        <v>74</v>
      </c>
      <c r="I6506" t="s">
        <v>75</v>
      </c>
    </row>
    <row r="6507" spans="1:9" x14ac:dyDescent="0.3">
      <c r="A6507">
        <v>1197831</v>
      </c>
      <c r="B6507" s="16">
        <v>44425</v>
      </c>
      <c r="C6507" t="s">
        <v>22</v>
      </c>
      <c r="D6507">
        <v>88</v>
      </c>
      <c r="E6507">
        <v>2464</v>
      </c>
      <c r="F6507">
        <v>1133.4399999999998</v>
      </c>
      <c r="G6507" t="s">
        <v>27</v>
      </c>
      <c r="H6507" t="s">
        <v>59</v>
      </c>
      <c r="I6507" t="s">
        <v>60</v>
      </c>
    </row>
    <row r="6508" spans="1:9" x14ac:dyDescent="0.3">
      <c r="A6508">
        <v>1128299</v>
      </c>
      <c r="B6508" s="16">
        <v>44425</v>
      </c>
      <c r="C6508" t="s">
        <v>21</v>
      </c>
      <c r="D6508">
        <v>72</v>
      </c>
      <c r="E6508">
        <v>2592</v>
      </c>
      <c r="F6508">
        <v>1321.92</v>
      </c>
      <c r="G6508" t="s">
        <v>15</v>
      </c>
      <c r="H6508" t="s">
        <v>118</v>
      </c>
      <c r="I6508" t="s">
        <v>93</v>
      </c>
    </row>
    <row r="6509" spans="1:9" x14ac:dyDescent="0.3">
      <c r="A6509">
        <v>1197831</v>
      </c>
      <c r="B6509" s="16">
        <v>44425</v>
      </c>
      <c r="C6509" t="s">
        <v>22</v>
      </c>
      <c r="D6509">
        <v>73</v>
      </c>
      <c r="E6509">
        <v>2701</v>
      </c>
      <c r="F6509">
        <v>1350.5</v>
      </c>
      <c r="G6509" t="s">
        <v>27</v>
      </c>
      <c r="H6509" t="s">
        <v>59</v>
      </c>
      <c r="I6509" t="s">
        <v>60</v>
      </c>
    </row>
    <row r="6510" spans="1:9" x14ac:dyDescent="0.3">
      <c r="A6510">
        <v>1128299</v>
      </c>
      <c r="B6510" s="16">
        <v>44425</v>
      </c>
      <c r="C6510" t="s">
        <v>20</v>
      </c>
      <c r="D6510">
        <v>87</v>
      </c>
      <c r="E6510">
        <v>3306</v>
      </c>
      <c r="F6510">
        <v>1719.1200000000001</v>
      </c>
      <c r="G6510" t="s">
        <v>15</v>
      </c>
      <c r="H6510" t="s">
        <v>118</v>
      </c>
      <c r="I6510" t="s">
        <v>93</v>
      </c>
    </row>
    <row r="6511" spans="1:9" x14ac:dyDescent="0.3">
      <c r="A6511">
        <v>1128299</v>
      </c>
      <c r="B6511" s="16">
        <v>44425</v>
      </c>
      <c r="C6511" t="s">
        <v>22</v>
      </c>
      <c r="D6511">
        <v>68</v>
      </c>
      <c r="E6511">
        <v>3332</v>
      </c>
      <c r="F6511">
        <v>1799.2800000000002</v>
      </c>
      <c r="G6511" t="s">
        <v>15</v>
      </c>
      <c r="H6511" t="s">
        <v>118</v>
      </c>
      <c r="I6511" t="s">
        <v>93</v>
      </c>
    </row>
    <row r="6512" spans="1:9" x14ac:dyDescent="0.3">
      <c r="A6512">
        <v>1128299</v>
      </c>
      <c r="B6512" s="16">
        <v>44425</v>
      </c>
      <c r="C6512" t="s">
        <v>19</v>
      </c>
      <c r="D6512">
        <v>90</v>
      </c>
      <c r="E6512">
        <v>3780</v>
      </c>
      <c r="F6512">
        <v>2079</v>
      </c>
      <c r="G6512" t="s">
        <v>15</v>
      </c>
      <c r="H6512" t="s">
        <v>118</v>
      </c>
      <c r="I6512" t="s">
        <v>93</v>
      </c>
    </row>
    <row r="6513" spans="1:9" x14ac:dyDescent="0.3">
      <c r="A6513">
        <v>1197831</v>
      </c>
      <c r="B6513" s="16">
        <v>44425</v>
      </c>
      <c r="C6513" t="s">
        <v>17</v>
      </c>
      <c r="D6513">
        <v>176</v>
      </c>
      <c r="E6513">
        <v>4048</v>
      </c>
      <c r="F6513">
        <v>1740.6399999999999</v>
      </c>
      <c r="G6513" t="s">
        <v>27</v>
      </c>
      <c r="H6513" t="s">
        <v>28</v>
      </c>
      <c r="I6513" t="s">
        <v>39</v>
      </c>
    </row>
    <row r="6514" spans="1:9" x14ac:dyDescent="0.3">
      <c r="A6514">
        <v>1197831</v>
      </c>
      <c r="B6514" s="16">
        <v>44425</v>
      </c>
      <c r="C6514" t="s">
        <v>17</v>
      </c>
      <c r="D6514">
        <v>230</v>
      </c>
      <c r="E6514">
        <v>4370</v>
      </c>
      <c r="F6514">
        <v>1398.4</v>
      </c>
      <c r="G6514" t="s">
        <v>27</v>
      </c>
      <c r="H6514" t="s">
        <v>28</v>
      </c>
      <c r="I6514" t="s">
        <v>39</v>
      </c>
    </row>
    <row r="6515" spans="1:9" x14ac:dyDescent="0.3">
      <c r="A6515">
        <v>1128299</v>
      </c>
      <c r="B6515" s="16">
        <v>44425</v>
      </c>
      <c r="C6515" t="s">
        <v>23</v>
      </c>
      <c r="D6515">
        <v>102</v>
      </c>
      <c r="E6515">
        <v>4692</v>
      </c>
      <c r="F6515">
        <v>1782.96</v>
      </c>
      <c r="G6515" t="s">
        <v>27</v>
      </c>
      <c r="H6515" t="s">
        <v>81</v>
      </c>
      <c r="I6515" t="s">
        <v>82</v>
      </c>
    </row>
    <row r="6516" spans="1:9" x14ac:dyDescent="0.3">
      <c r="A6516">
        <v>1185733</v>
      </c>
      <c r="B6516" s="16">
        <v>44425</v>
      </c>
      <c r="C6516" t="s">
        <v>21</v>
      </c>
      <c r="D6516">
        <v>147</v>
      </c>
      <c r="E6516">
        <v>4704</v>
      </c>
      <c r="F6516">
        <v>1975.6800000000003</v>
      </c>
      <c r="G6516" t="s">
        <v>27</v>
      </c>
      <c r="H6516" t="s">
        <v>100</v>
      </c>
      <c r="I6516" t="s">
        <v>101</v>
      </c>
    </row>
    <row r="6517" spans="1:9" x14ac:dyDescent="0.3">
      <c r="A6517">
        <v>1185733</v>
      </c>
      <c r="B6517" s="16">
        <v>44425</v>
      </c>
      <c r="C6517" t="s">
        <v>21</v>
      </c>
      <c r="D6517">
        <v>128</v>
      </c>
      <c r="E6517">
        <v>4992</v>
      </c>
      <c r="F6517">
        <v>2595.84</v>
      </c>
      <c r="G6517" t="s">
        <v>27</v>
      </c>
      <c r="H6517" t="s">
        <v>100</v>
      </c>
      <c r="I6517" t="s">
        <v>101</v>
      </c>
    </row>
    <row r="6518" spans="1:9" x14ac:dyDescent="0.3">
      <c r="A6518">
        <v>1185733</v>
      </c>
      <c r="B6518" s="16">
        <v>44425</v>
      </c>
      <c r="C6518" t="s">
        <v>22</v>
      </c>
      <c r="D6518">
        <v>158</v>
      </c>
      <c r="E6518">
        <v>5530</v>
      </c>
      <c r="F6518">
        <v>2322.6</v>
      </c>
      <c r="G6518" t="s">
        <v>27</v>
      </c>
      <c r="H6518" t="s">
        <v>100</v>
      </c>
      <c r="I6518" t="s">
        <v>101</v>
      </c>
    </row>
    <row r="6519" spans="1:9" x14ac:dyDescent="0.3">
      <c r="A6519">
        <v>1185733</v>
      </c>
      <c r="B6519" s="16">
        <v>44425</v>
      </c>
      <c r="C6519" t="s">
        <v>22</v>
      </c>
      <c r="D6519">
        <v>122</v>
      </c>
      <c r="E6519">
        <v>5612</v>
      </c>
      <c r="F6519">
        <v>2525.3999999999996</v>
      </c>
      <c r="G6519" t="s">
        <v>27</v>
      </c>
      <c r="H6519" t="s">
        <v>100</v>
      </c>
      <c r="I6519" t="s">
        <v>101</v>
      </c>
    </row>
    <row r="6520" spans="1:9" x14ac:dyDescent="0.3">
      <c r="A6520">
        <v>1128299</v>
      </c>
      <c r="B6520" s="16">
        <v>44425</v>
      </c>
      <c r="C6520" t="s">
        <v>23</v>
      </c>
      <c r="D6520">
        <v>90</v>
      </c>
      <c r="E6520">
        <v>5670</v>
      </c>
      <c r="F6520">
        <v>2778.2999999999997</v>
      </c>
      <c r="G6520" t="s">
        <v>27</v>
      </c>
      <c r="H6520" t="s">
        <v>81</v>
      </c>
      <c r="I6520" t="s">
        <v>82</v>
      </c>
    </row>
    <row r="6521" spans="1:9" x14ac:dyDescent="0.3">
      <c r="A6521">
        <v>1185733</v>
      </c>
      <c r="B6521" s="16">
        <v>44425</v>
      </c>
      <c r="C6521" t="s">
        <v>23</v>
      </c>
      <c r="D6521">
        <v>96</v>
      </c>
      <c r="E6521">
        <v>5760</v>
      </c>
      <c r="F6521">
        <v>2822.4</v>
      </c>
      <c r="G6521" t="s">
        <v>48</v>
      </c>
      <c r="H6521" t="s">
        <v>49</v>
      </c>
      <c r="I6521" t="s">
        <v>68</v>
      </c>
    </row>
    <row r="6522" spans="1:9" x14ac:dyDescent="0.3">
      <c r="A6522">
        <v>1128299</v>
      </c>
      <c r="B6522" s="16">
        <v>44425</v>
      </c>
      <c r="C6522" t="s">
        <v>17</v>
      </c>
      <c r="D6522">
        <v>131</v>
      </c>
      <c r="E6522">
        <v>6026</v>
      </c>
      <c r="F6522">
        <v>3133.52</v>
      </c>
      <c r="G6522" t="s">
        <v>15</v>
      </c>
      <c r="H6522" t="s">
        <v>118</v>
      </c>
      <c r="I6522" t="s">
        <v>93</v>
      </c>
    </row>
    <row r="6523" spans="1:9" x14ac:dyDescent="0.3">
      <c r="A6523">
        <v>1128299</v>
      </c>
      <c r="B6523" s="16">
        <v>44425</v>
      </c>
      <c r="C6523" t="s">
        <v>23</v>
      </c>
      <c r="D6523">
        <v>115</v>
      </c>
      <c r="E6523">
        <v>6210</v>
      </c>
      <c r="F6523">
        <v>3353.4</v>
      </c>
      <c r="G6523" t="s">
        <v>15</v>
      </c>
      <c r="H6523" t="s">
        <v>118</v>
      </c>
      <c r="I6523" t="s">
        <v>93</v>
      </c>
    </row>
    <row r="6524" spans="1:9" x14ac:dyDescent="0.3">
      <c r="A6524">
        <v>1185733</v>
      </c>
      <c r="B6524" s="16">
        <v>44425</v>
      </c>
      <c r="C6524" t="s">
        <v>20</v>
      </c>
      <c r="D6524">
        <v>179</v>
      </c>
      <c r="E6524">
        <v>6623</v>
      </c>
      <c r="F6524">
        <v>2914.12</v>
      </c>
      <c r="G6524" t="s">
        <v>27</v>
      </c>
      <c r="H6524" t="s">
        <v>100</v>
      </c>
      <c r="I6524" t="s">
        <v>101</v>
      </c>
    </row>
    <row r="6525" spans="1:9" x14ac:dyDescent="0.3">
      <c r="A6525">
        <v>1185733</v>
      </c>
      <c r="B6525" s="16">
        <v>44425</v>
      </c>
      <c r="C6525" t="s">
        <v>23</v>
      </c>
      <c r="D6525">
        <v>87</v>
      </c>
      <c r="E6525">
        <v>7047</v>
      </c>
      <c r="F6525">
        <v>4087.2600000000007</v>
      </c>
      <c r="G6525" t="s">
        <v>48</v>
      </c>
      <c r="H6525" t="s">
        <v>49</v>
      </c>
      <c r="I6525" t="s">
        <v>68</v>
      </c>
    </row>
    <row r="6526" spans="1:9" x14ac:dyDescent="0.3">
      <c r="A6526">
        <v>1185733</v>
      </c>
      <c r="B6526" s="16">
        <v>44425</v>
      </c>
      <c r="C6526" t="s">
        <v>20</v>
      </c>
      <c r="D6526">
        <v>147</v>
      </c>
      <c r="E6526">
        <v>7056</v>
      </c>
      <c r="F6526">
        <v>3669.1200000000003</v>
      </c>
      <c r="G6526" t="s">
        <v>27</v>
      </c>
      <c r="H6526" t="s">
        <v>100</v>
      </c>
      <c r="I6526" t="s">
        <v>101</v>
      </c>
    </row>
    <row r="6527" spans="1:9" x14ac:dyDescent="0.3">
      <c r="A6527">
        <v>1128299</v>
      </c>
      <c r="B6527" s="16">
        <v>44425</v>
      </c>
      <c r="C6527" t="s">
        <v>22</v>
      </c>
      <c r="D6527">
        <v>152</v>
      </c>
      <c r="E6527">
        <v>7144</v>
      </c>
      <c r="F6527">
        <v>3500.56</v>
      </c>
      <c r="G6527" t="s">
        <v>27</v>
      </c>
      <c r="H6527" t="s">
        <v>81</v>
      </c>
      <c r="I6527" t="s">
        <v>82</v>
      </c>
    </row>
    <row r="6528" spans="1:9" x14ac:dyDescent="0.3">
      <c r="A6528">
        <v>1128299</v>
      </c>
      <c r="B6528" s="16">
        <v>44425</v>
      </c>
      <c r="C6528" t="s">
        <v>21</v>
      </c>
      <c r="D6528">
        <v>143</v>
      </c>
      <c r="E6528">
        <v>7865</v>
      </c>
      <c r="F6528">
        <v>3696.5499999999997</v>
      </c>
      <c r="G6528" t="s">
        <v>27</v>
      </c>
      <c r="H6528" t="s">
        <v>81</v>
      </c>
      <c r="I6528" t="s">
        <v>82</v>
      </c>
    </row>
    <row r="6529" spans="1:9" x14ac:dyDescent="0.3">
      <c r="A6529">
        <v>1185733</v>
      </c>
      <c r="B6529" s="16">
        <v>44425</v>
      </c>
      <c r="C6529" t="s">
        <v>19</v>
      </c>
      <c r="D6529">
        <v>168</v>
      </c>
      <c r="E6529">
        <v>8400</v>
      </c>
      <c r="F6529">
        <v>4032</v>
      </c>
      <c r="G6529" t="s">
        <v>27</v>
      </c>
      <c r="H6529" t="s">
        <v>100</v>
      </c>
      <c r="I6529" t="s">
        <v>101</v>
      </c>
    </row>
    <row r="6530" spans="1:9" x14ac:dyDescent="0.3">
      <c r="A6530">
        <v>1185733</v>
      </c>
      <c r="B6530" s="16">
        <v>44425</v>
      </c>
      <c r="C6530" t="s">
        <v>23</v>
      </c>
      <c r="D6530">
        <v>206</v>
      </c>
      <c r="E6530">
        <v>8652</v>
      </c>
      <c r="F6530">
        <v>4758.6000000000004</v>
      </c>
      <c r="G6530" t="s">
        <v>27</v>
      </c>
      <c r="H6530" t="s">
        <v>100</v>
      </c>
      <c r="I6530" t="s">
        <v>101</v>
      </c>
    </row>
    <row r="6531" spans="1:9" x14ac:dyDescent="0.3">
      <c r="A6531">
        <v>1185733</v>
      </c>
      <c r="B6531" s="16">
        <v>44425</v>
      </c>
      <c r="C6531" t="s">
        <v>19</v>
      </c>
      <c r="D6531">
        <v>198</v>
      </c>
      <c r="E6531">
        <v>8712</v>
      </c>
      <c r="F6531">
        <v>3571.9199999999996</v>
      </c>
      <c r="G6531" t="s">
        <v>27</v>
      </c>
      <c r="H6531" t="s">
        <v>100</v>
      </c>
      <c r="I6531" t="s">
        <v>101</v>
      </c>
    </row>
    <row r="6532" spans="1:9" x14ac:dyDescent="0.3">
      <c r="A6532">
        <v>1128299</v>
      </c>
      <c r="B6532" s="16">
        <v>44425</v>
      </c>
      <c r="C6532" t="s">
        <v>22</v>
      </c>
      <c r="D6532">
        <v>138</v>
      </c>
      <c r="E6532">
        <v>8832</v>
      </c>
      <c r="F6532">
        <v>5210.880000000001</v>
      </c>
      <c r="G6532" t="s">
        <v>27</v>
      </c>
      <c r="H6532" t="s">
        <v>81</v>
      </c>
      <c r="I6532" t="s">
        <v>82</v>
      </c>
    </row>
    <row r="6533" spans="1:9" x14ac:dyDescent="0.3">
      <c r="A6533">
        <v>1185733</v>
      </c>
      <c r="B6533" s="16">
        <v>44425</v>
      </c>
      <c r="C6533" t="s">
        <v>23</v>
      </c>
      <c r="D6533">
        <v>169</v>
      </c>
      <c r="E6533">
        <v>8957</v>
      </c>
      <c r="F6533">
        <v>5822.05</v>
      </c>
      <c r="G6533" t="s">
        <v>27</v>
      </c>
      <c r="H6533" t="s">
        <v>100</v>
      </c>
      <c r="I6533" t="s">
        <v>101</v>
      </c>
    </row>
    <row r="6534" spans="1:9" x14ac:dyDescent="0.3">
      <c r="A6534">
        <v>1185733</v>
      </c>
      <c r="B6534" s="16">
        <v>44425</v>
      </c>
      <c r="C6534" t="s">
        <v>21</v>
      </c>
      <c r="D6534">
        <v>147</v>
      </c>
      <c r="E6534">
        <v>9408</v>
      </c>
      <c r="F6534">
        <v>3104.6399999999994</v>
      </c>
      <c r="G6534" t="s">
        <v>48</v>
      </c>
      <c r="H6534" t="s">
        <v>49</v>
      </c>
      <c r="I6534" t="s">
        <v>68</v>
      </c>
    </row>
    <row r="6535" spans="1:9" x14ac:dyDescent="0.3">
      <c r="A6535">
        <v>1128299</v>
      </c>
      <c r="B6535" s="16">
        <v>44425</v>
      </c>
      <c r="C6535" t="s">
        <v>21</v>
      </c>
      <c r="D6535">
        <v>128</v>
      </c>
      <c r="E6535">
        <v>9472</v>
      </c>
      <c r="F6535">
        <v>5020.16</v>
      </c>
      <c r="G6535" t="s">
        <v>27</v>
      </c>
      <c r="H6535" t="s">
        <v>81</v>
      </c>
      <c r="I6535" t="s">
        <v>82</v>
      </c>
    </row>
    <row r="6536" spans="1:9" x14ac:dyDescent="0.3">
      <c r="A6536">
        <v>1185733</v>
      </c>
      <c r="B6536" s="16">
        <v>44425</v>
      </c>
      <c r="C6536" t="s">
        <v>22</v>
      </c>
      <c r="D6536">
        <v>166</v>
      </c>
      <c r="E6536">
        <v>10458</v>
      </c>
      <c r="F6536">
        <v>2509.92</v>
      </c>
      <c r="G6536" t="s">
        <v>48</v>
      </c>
      <c r="H6536" t="s">
        <v>49</v>
      </c>
      <c r="I6536" t="s">
        <v>68</v>
      </c>
    </row>
    <row r="6537" spans="1:9" x14ac:dyDescent="0.3">
      <c r="A6537">
        <v>1185733</v>
      </c>
      <c r="B6537" s="16">
        <v>44425</v>
      </c>
      <c r="C6537" t="s">
        <v>17</v>
      </c>
      <c r="D6537">
        <v>256</v>
      </c>
      <c r="E6537">
        <v>10496</v>
      </c>
      <c r="F6537">
        <v>4723.2</v>
      </c>
      <c r="G6537" t="s">
        <v>27</v>
      </c>
      <c r="H6537" t="s">
        <v>100</v>
      </c>
      <c r="I6537" t="s">
        <v>101</v>
      </c>
    </row>
    <row r="6538" spans="1:9" x14ac:dyDescent="0.3">
      <c r="A6538">
        <v>1185733</v>
      </c>
      <c r="B6538" s="16">
        <v>44425</v>
      </c>
      <c r="C6538" t="s">
        <v>22</v>
      </c>
      <c r="D6538">
        <v>143</v>
      </c>
      <c r="E6538">
        <v>10582</v>
      </c>
      <c r="F6538">
        <v>3280.42</v>
      </c>
      <c r="G6538" t="s">
        <v>48</v>
      </c>
      <c r="H6538" t="s">
        <v>49</v>
      </c>
      <c r="I6538" t="s">
        <v>68</v>
      </c>
    </row>
    <row r="6539" spans="1:9" x14ac:dyDescent="0.3">
      <c r="A6539">
        <v>1128299</v>
      </c>
      <c r="B6539" s="16">
        <v>44425</v>
      </c>
      <c r="C6539" t="s">
        <v>20</v>
      </c>
      <c r="D6539">
        <v>217</v>
      </c>
      <c r="E6539">
        <v>10850</v>
      </c>
      <c r="F6539">
        <v>4557</v>
      </c>
      <c r="G6539" t="s">
        <v>27</v>
      </c>
      <c r="H6539" t="s">
        <v>81</v>
      </c>
      <c r="I6539" t="s">
        <v>82</v>
      </c>
    </row>
    <row r="6540" spans="1:9" x14ac:dyDescent="0.3">
      <c r="A6540">
        <v>1185733</v>
      </c>
      <c r="B6540" s="16">
        <v>44425</v>
      </c>
      <c r="C6540" t="s">
        <v>21</v>
      </c>
      <c r="D6540">
        <v>143</v>
      </c>
      <c r="E6540">
        <v>11011</v>
      </c>
      <c r="F6540">
        <v>4624.62</v>
      </c>
      <c r="G6540" t="s">
        <v>48</v>
      </c>
      <c r="H6540" t="s">
        <v>49</v>
      </c>
      <c r="I6540" t="s">
        <v>68</v>
      </c>
    </row>
    <row r="6541" spans="1:9" x14ac:dyDescent="0.3">
      <c r="A6541">
        <v>1185733</v>
      </c>
      <c r="B6541" s="16">
        <v>44425</v>
      </c>
      <c r="C6541" t="s">
        <v>17</v>
      </c>
      <c r="D6541">
        <v>215</v>
      </c>
      <c r="E6541">
        <v>12040</v>
      </c>
      <c r="F6541">
        <v>6501.6</v>
      </c>
      <c r="G6541" t="s">
        <v>27</v>
      </c>
      <c r="H6541" t="s">
        <v>100</v>
      </c>
      <c r="I6541" t="s">
        <v>101</v>
      </c>
    </row>
    <row r="6542" spans="1:9" x14ac:dyDescent="0.3">
      <c r="A6542">
        <v>1128299</v>
      </c>
      <c r="B6542" s="16">
        <v>44425</v>
      </c>
      <c r="C6542" t="s">
        <v>20</v>
      </c>
      <c r="D6542">
        <v>189</v>
      </c>
      <c r="E6542">
        <v>13230</v>
      </c>
      <c r="F6542">
        <v>7276.4999999999991</v>
      </c>
      <c r="G6542" t="s">
        <v>27</v>
      </c>
      <c r="H6542" t="s">
        <v>81</v>
      </c>
      <c r="I6542" t="s">
        <v>82</v>
      </c>
    </row>
    <row r="6543" spans="1:9" x14ac:dyDescent="0.3">
      <c r="A6543">
        <v>1185733</v>
      </c>
      <c r="B6543" s="16">
        <v>44425</v>
      </c>
      <c r="C6543" t="s">
        <v>20</v>
      </c>
      <c r="D6543">
        <v>231</v>
      </c>
      <c r="E6543">
        <v>14322</v>
      </c>
      <c r="F6543">
        <v>4726.2599999999993</v>
      </c>
      <c r="G6543" t="s">
        <v>48</v>
      </c>
      <c r="H6543" t="s">
        <v>49</v>
      </c>
      <c r="I6543" t="s">
        <v>68</v>
      </c>
    </row>
    <row r="6544" spans="1:9" x14ac:dyDescent="0.3">
      <c r="A6544">
        <v>1128299</v>
      </c>
      <c r="B6544" s="16">
        <v>44425</v>
      </c>
      <c r="C6544" t="s">
        <v>19</v>
      </c>
      <c r="D6544">
        <v>256</v>
      </c>
      <c r="E6544">
        <v>14592</v>
      </c>
      <c r="F6544">
        <v>6420.48</v>
      </c>
      <c r="G6544" t="s">
        <v>27</v>
      </c>
      <c r="H6544" t="s">
        <v>81</v>
      </c>
      <c r="I6544" t="s">
        <v>82</v>
      </c>
    </row>
    <row r="6545" spans="1:9" x14ac:dyDescent="0.3">
      <c r="A6545">
        <v>1185733</v>
      </c>
      <c r="B6545" s="16">
        <v>44425</v>
      </c>
      <c r="C6545" t="s">
        <v>20</v>
      </c>
      <c r="D6545">
        <v>189</v>
      </c>
      <c r="E6545">
        <v>14742</v>
      </c>
      <c r="F6545">
        <v>6339.0599999999995</v>
      </c>
      <c r="G6545" t="s">
        <v>48</v>
      </c>
      <c r="H6545" t="s">
        <v>49</v>
      </c>
      <c r="I6545" t="s">
        <v>68</v>
      </c>
    </row>
    <row r="6546" spans="1:9" x14ac:dyDescent="0.3">
      <c r="A6546">
        <v>1185733</v>
      </c>
      <c r="B6546" s="16">
        <v>44425</v>
      </c>
      <c r="C6546" t="s">
        <v>19</v>
      </c>
      <c r="D6546">
        <v>206</v>
      </c>
      <c r="E6546">
        <v>15862</v>
      </c>
      <c r="F6546">
        <v>5551.7</v>
      </c>
      <c r="G6546" t="s">
        <v>48</v>
      </c>
      <c r="H6546" t="s">
        <v>49</v>
      </c>
      <c r="I6546" t="s">
        <v>68</v>
      </c>
    </row>
    <row r="6547" spans="1:9" x14ac:dyDescent="0.3">
      <c r="A6547">
        <v>1185733</v>
      </c>
      <c r="B6547" s="16">
        <v>44425</v>
      </c>
      <c r="C6547" t="s">
        <v>19</v>
      </c>
      <c r="D6547">
        <v>272</v>
      </c>
      <c r="E6547">
        <v>16320</v>
      </c>
      <c r="F6547">
        <v>4406.4000000000005</v>
      </c>
      <c r="G6547" t="s">
        <v>48</v>
      </c>
      <c r="H6547" t="s">
        <v>49</v>
      </c>
      <c r="I6547" t="s">
        <v>68</v>
      </c>
    </row>
    <row r="6548" spans="1:9" x14ac:dyDescent="0.3">
      <c r="A6548">
        <v>1185733</v>
      </c>
      <c r="B6548" s="16">
        <v>44425</v>
      </c>
      <c r="C6548" t="s">
        <v>17</v>
      </c>
      <c r="D6548">
        <v>255</v>
      </c>
      <c r="E6548">
        <v>17340</v>
      </c>
      <c r="F6548">
        <v>6242.4</v>
      </c>
      <c r="G6548" t="s">
        <v>48</v>
      </c>
      <c r="H6548" t="s">
        <v>49</v>
      </c>
      <c r="I6548" t="s">
        <v>68</v>
      </c>
    </row>
    <row r="6549" spans="1:9" x14ac:dyDescent="0.3">
      <c r="A6549">
        <v>1128299</v>
      </c>
      <c r="B6549" s="16">
        <v>44425</v>
      </c>
      <c r="C6549" t="s">
        <v>19</v>
      </c>
      <c r="D6549">
        <v>239</v>
      </c>
      <c r="E6549">
        <v>18403</v>
      </c>
      <c r="F6549">
        <v>9385.5300000000007</v>
      </c>
      <c r="G6549" t="s">
        <v>27</v>
      </c>
      <c r="H6549" t="s">
        <v>81</v>
      </c>
      <c r="I6549" t="s">
        <v>82</v>
      </c>
    </row>
    <row r="6550" spans="1:9" x14ac:dyDescent="0.3">
      <c r="A6550">
        <v>1185733</v>
      </c>
      <c r="B6550" s="16">
        <v>44425</v>
      </c>
      <c r="C6550" t="s">
        <v>17</v>
      </c>
      <c r="D6550">
        <v>213</v>
      </c>
      <c r="E6550">
        <v>18531</v>
      </c>
      <c r="F6550">
        <v>7597.7099999999991</v>
      </c>
      <c r="G6550" t="s">
        <v>48</v>
      </c>
      <c r="H6550" t="s">
        <v>49</v>
      </c>
      <c r="I6550" t="s">
        <v>68</v>
      </c>
    </row>
    <row r="6551" spans="1:9" x14ac:dyDescent="0.3">
      <c r="A6551">
        <v>1128299</v>
      </c>
      <c r="B6551" s="16">
        <v>44425</v>
      </c>
      <c r="C6551" t="s">
        <v>17</v>
      </c>
      <c r="D6551">
        <v>255</v>
      </c>
      <c r="E6551">
        <v>18615</v>
      </c>
      <c r="F6551">
        <v>8749.0499999999993</v>
      </c>
      <c r="G6551" t="s">
        <v>27</v>
      </c>
      <c r="H6551" t="s">
        <v>81</v>
      </c>
      <c r="I6551" t="s">
        <v>82</v>
      </c>
    </row>
    <row r="6552" spans="1:9" x14ac:dyDescent="0.3">
      <c r="A6552">
        <v>1128299</v>
      </c>
      <c r="B6552" s="16">
        <v>44425</v>
      </c>
      <c r="C6552" t="s">
        <v>17</v>
      </c>
      <c r="D6552">
        <v>255</v>
      </c>
      <c r="E6552">
        <v>21930</v>
      </c>
      <c r="F6552">
        <v>11184.300000000001</v>
      </c>
      <c r="G6552" t="s">
        <v>27</v>
      </c>
      <c r="H6552" t="s">
        <v>81</v>
      </c>
      <c r="I6552" t="s">
        <v>82</v>
      </c>
    </row>
    <row r="6553" spans="1:9" x14ac:dyDescent="0.3">
      <c r="A6553">
        <v>1197831</v>
      </c>
      <c r="B6553" s="16">
        <v>44425</v>
      </c>
      <c r="C6553" t="s">
        <v>22</v>
      </c>
      <c r="D6553">
        <v>250</v>
      </c>
      <c r="E6553">
        <v>100000</v>
      </c>
      <c r="F6553">
        <v>40000</v>
      </c>
      <c r="G6553" t="s">
        <v>27</v>
      </c>
      <c r="H6553" t="s">
        <v>59</v>
      </c>
      <c r="I6553" t="s">
        <v>60</v>
      </c>
    </row>
    <row r="6554" spans="1:9" x14ac:dyDescent="0.3">
      <c r="A6554">
        <v>1128299</v>
      </c>
      <c r="B6554" s="16">
        <v>44425</v>
      </c>
      <c r="C6554" t="s">
        <v>21</v>
      </c>
      <c r="D6554">
        <v>275</v>
      </c>
      <c r="E6554">
        <v>110000</v>
      </c>
      <c r="F6554">
        <v>44000</v>
      </c>
      <c r="G6554" t="s">
        <v>15</v>
      </c>
      <c r="H6554" t="s">
        <v>118</v>
      </c>
      <c r="I6554" t="s">
        <v>93</v>
      </c>
    </row>
    <row r="6555" spans="1:9" x14ac:dyDescent="0.3">
      <c r="A6555">
        <v>1128299</v>
      </c>
      <c r="B6555" s="16">
        <v>44425</v>
      </c>
      <c r="C6555" t="s">
        <v>20</v>
      </c>
      <c r="D6555">
        <v>300</v>
      </c>
      <c r="E6555">
        <v>120000</v>
      </c>
      <c r="F6555">
        <v>48000</v>
      </c>
      <c r="G6555" t="s">
        <v>15</v>
      </c>
      <c r="H6555" t="s">
        <v>118</v>
      </c>
      <c r="I6555" t="s">
        <v>93</v>
      </c>
    </row>
    <row r="6556" spans="1:9" x14ac:dyDescent="0.3">
      <c r="A6556">
        <v>1128299</v>
      </c>
      <c r="B6556" s="16">
        <v>44425</v>
      </c>
      <c r="C6556" t="s">
        <v>22</v>
      </c>
      <c r="D6556">
        <v>250</v>
      </c>
      <c r="E6556">
        <v>125000</v>
      </c>
      <c r="F6556">
        <v>50000</v>
      </c>
      <c r="G6556" t="s">
        <v>15</v>
      </c>
      <c r="H6556" t="s">
        <v>118</v>
      </c>
      <c r="I6556" t="s">
        <v>93</v>
      </c>
    </row>
    <row r="6557" spans="1:9" x14ac:dyDescent="0.3">
      <c r="A6557">
        <v>1128299</v>
      </c>
      <c r="B6557" s="16">
        <v>44425</v>
      </c>
      <c r="C6557" t="s">
        <v>19</v>
      </c>
      <c r="D6557">
        <v>300</v>
      </c>
      <c r="E6557">
        <v>135000.00000000003</v>
      </c>
      <c r="F6557">
        <v>54000.000000000015</v>
      </c>
      <c r="G6557" t="s">
        <v>15</v>
      </c>
      <c r="H6557" t="s">
        <v>118</v>
      </c>
      <c r="I6557" t="s">
        <v>93</v>
      </c>
    </row>
    <row r="6558" spans="1:9" x14ac:dyDescent="0.3">
      <c r="A6558">
        <v>1197831</v>
      </c>
      <c r="B6558" s="16">
        <v>44425</v>
      </c>
      <c r="C6558" t="s">
        <v>17</v>
      </c>
      <c r="D6558">
        <v>675</v>
      </c>
      <c r="E6558">
        <v>168750</v>
      </c>
      <c r="F6558">
        <v>50625</v>
      </c>
      <c r="G6558" t="s">
        <v>27</v>
      </c>
      <c r="H6558" t="s">
        <v>28</v>
      </c>
      <c r="I6558" t="s">
        <v>39</v>
      </c>
    </row>
    <row r="6559" spans="1:9" x14ac:dyDescent="0.3">
      <c r="A6559">
        <v>1185733</v>
      </c>
      <c r="B6559" s="16">
        <v>44425</v>
      </c>
      <c r="C6559" t="s">
        <v>21</v>
      </c>
      <c r="D6559">
        <v>475</v>
      </c>
      <c r="E6559">
        <v>190000</v>
      </c>
      <c r="F6559">
        <v>76000</v>
      </c>
      <c r="G6559" t="s">
        <v>27</v>
      </c>
      <c r="H6559" t="s">
        <v>100</v>
      </c>
      <c r="I6559" t="s">
        <v>101</v>
      </c>
    </row>
    <row r="6560" spans="1:9" x14ac:dyDescent="0.3">
      <c r="A6560">
        <v>1128299</v>
      </c>
      <c r="B6560" s="16">
        <v>44425</v>
      </c>
      <c r="C6560" t="s">
        <v>23</v>
      </c>
      <c r="D6560">
        <v>300</v>
      </c>
      <c r="E6560">
        <v>210000</v>
      </c>
      <c r="F6560">
        <v>73500</v>
      </c>
      <c r="G6560" t="s">
        <v>27</v>
      </c>
      <c r="H6560" t="s">
        <v>81</v>
      </c>
      <c r="I6560" t="s">
        <v>82</v>
      </c>
    </row>
    <row r="6561" spans="1:9" x14ac:dyDescent="0.3">
      <c r="A6561">
        <v>1185733</v>
      </c>
      <c r="B6561" s="16">
        <v>44425</v>
      </c>
      <c r="C6561" t="s">
        <v>22</v>
      </c>
      <c r="D6561">
        <v>450</v>
      </c>
      <c r="E6561">
        <v>225000</v>
      </c>
      <c r="F6561">
        <v>78750</v>
      </c>
      <c r="G6561" t="s">
        <v>27</v>
      </c>
      <c r="H6561" t="s">
        <v>100</v>
      </c>
      <c r="I6561" t="s">
        <v>101</v>
      </c>
    </row>
    <row r="6562" spans="1:9" x14ac:dyDescent="0.3">
      <c r="A6562">
        <v>1128299</v>
      </c>
      <c r="B6562" s="16">
        <v>44425</v>
      </c>
      <c r="C6562" t="s">
        <v>23</v>
      </c>
      <c r="D6562">
        <v>425</v>
      </c>
      <c r="E6562">
        <v>233750.00000000003</v>
      </c>
      <c r="F6562">
        <v>93500.000000000015</v>
      </c>
      <c r="G6562" t="s">
        <v>15</v>
      </c>
      <c r="H6562" t="s">
        <v>118</v>
      </c>
      <c r="I6562" t="s">
        <v>93</v>
      </c>
    </row>
    <row r="6563" spans="1:9" x14ac:dyDescent="0.3">
      <c r="A6563">
        <v>1185733</v>
      </c>
      <c r="B6563" s="16">
        <v>44425</v>
      </c>
      <c r="C6563" t="s">
        <v>23</v>
      </c>
      <c r="D6563">
        <v>300</v>
      </c>
      <c r="E6563">
        <v>255000</v>
      </c>
      <c r="F6563">
        <v>114750</v>
      </c>
      <c r="G6563" t="s">
        <v>48</v>
      </c>
      <c r="H6563" t="s">
        <v>49</v>
      </c>
      <c r="I6563" t="s">
        <v>68</v>
      </c>
    </row>
    <row r="6564" spans="1:9" x14ac:dyDescent="0.3">
      <c r="A6564">
        <v>1128299</v>
      </c>
      <c r="B6564" s="16">
        <v>44425</v>
      </c>
      <c r="C6564" t="s">
        <v>17</v>
      </c>
      <c r="D6564">
        <v>525</v>
      </c>
      <c r="E6564">
        <v>262500</v>
      </c>
      <c r="F6564">
        <v>105000</v>
      </c>
      <c r="G6564" t="s">
        <v>27</v>
      </c>
      <c r="H6564" t="s">
        <v>100</v>
      </c>
      <c r="I6564" t="s">
        <v>101</v>
      </c>
    </row>
    <row r="6565" spans="1:9" x14ac:dyDescent="0.3">
      <c r="A6565">
        <v>1185733</v>
      </c>
      <c r="B6565" s="16">
        <v>44425</v>
      </c>
      <c r="C6565" t="s">
        <v>20</v>
      </c>
      <c r="D6565">
        <v>525</v>
      </c>
      <c r="E6565">
        <v>262500</v>
      </c>
      <c r="F6565">
        <v>105000</v>
      </c>
      <c r="G6565" t="s">
        <v>15</v>
      </c>
      <c r="H6565" t="s">
        <v>118</v>
      </c>
      <c r="I6565" t="s">
        <v>93</v>
      </c>
    </row>
    <row r="6566" spans="1:9" x14ac:dyDescent="0.3">
      <c r="A6566">
        <v>1128299</v>
      </c>
      <c r="B6566" s="16">
        <v>44425</v>
      </c>
      <c r="C6566" t="s">
        <v>22</v>
      </c>
      <c r="D6566">
        <v>475</v>
      </c>
      <c r="E6566">
        <v>308749.99999999994</v>
      </c>
      <c r="F6566">
        <v>138937.49999999997</v>
      </c>
      <c r="G6566" t="s">
        <v>27</v>
      </c>
      <c r="H6566" t="s">
        <v>81</v>
      </c>
      <c r="I6566" t="s">
        <v>82</v>
      </c>
    </row>
    <row r="6567" spans="1:9" x14ac:dyDescent="0.3">
      <c r="A6567">
        <v>1185733</v>
      </c>
      <c r="B6567" s="16">
        <v>44425</v>
      </c>
      <c r="C6567" t="s">
        <v>19</v>
      </c>
      <c r="D6567">
        <v>600</v>
      </c>
      <c r="E6567">
        <v>330000.00000000006</v>
      </c>
      <c r="F6567">
        <v>115500.00000000001</v>
      </c>
      <c r="G6567" t="s">
        <v>27</v>
      </c>
      <c r="H6567" t="s">
        <v>100</v>
      </c>
      <c r="I6567" t="s">
        <v>101</v>
      </c>
    </row>
    <row r="6568" spans="1:9" x14ac:dyDescent="0.3">
      <c r="A6568">
        <v>1185733</v>
      </c>
      <c r="B6568" s="16">
        <v>44425</v>
      </c>
      <c r="C6568" t="s">
        <v>23</v>
      </c>
      <c r="D6568">
        <v>625</v>
      </c>
      <c r="E6568">
        <v>343750.00000000006</v>
      </c>
      <c r="F6568">
        <v>171875.00000000003</v>
      </c>
      <c r="G6568" t="s">
        <v>27</v>
      </c>
      <c r="H6568" t="s">
        <v>100</v>
      </c>
      <c r="I6568" t="s">
        <v>101</v>
      </c>
    </row>
    <row r="6569" spans="1:9" x14ac:dyDescent="0.3">
      <c r="A6569">
        <v>1128299</v>
      </c>
      <c r="B6569" s="16">
        <v>44425</v>
      </c>
      <c r="C6569" t="s">
        <v>21</v>
      </c>
      <c r="D6569">
        <v>475</v>
      </c>
      <c r="E6569">
        <v>356250.00000000006</v>
      </c>
      <c r="F6569">
        <v>142500</v>
      </c>
      <c r="G6569" t="s">
        <v>27</v>
      </c>
      <c r="H6569" t="s">
        <v>81</v>
      </c>
      <c r="I6569" t="s">
        <v>82</v>
      </c>
    </row>
    <row r="6570" spans="1:9" x14ac:dyDescent="0.3">
      <c r="A6570">
        <v>1185733</v>
      </c>
      <c r="B6570" s="16">
        <v>44425</v>
      </c>
      <c r="C6570" t="s">
        <v>21</v>
      </c>
      <c r="D6570">
        <v>475</v>
      </c>
      <c r="E6570">
        <v>380000</v>
      </c>
      <c r="F6570">
        <v>114000</v>
      </c>
      <c r="G6570" t="s">
        <v>48</v>
      </c>
      <c r="H6570" t="s">
        <v>49</v>
      </c>
      <c r="I6570" t="s">
        <v>68</v>
      </c>
    </row>
    <row r="6571" spans="1:9" x14ac:dyDescent="0.3">
      <c r="A6571">
        <v>1185733</v>
      </c>
      <c r="B6571" s="16">
        <v>44425</v>
      </c>
      <c r="C6571" t="s">
        <v>22</v>
      </c>
      <c r="D6571">
        <v>475</v>
      </c>
      <c r="E6571">
        <v>380000</v>
      </c>
      <c r="F6571">
        <v>76000</v>
      </c>
      <c r="G6571" t="s">
        <v>48</v>
      </c>
      <c r="H6571" t="s">
        <v>49</v>
      </c>
      <c r="I6571" t="s">
        <v>68</v>
      </c>
    </row>
    <row r="6572" spans="1:9" x14ac:dyDescent="0.3">
      <c r="A6572">
        <v>1185733</v>
      </c>
      <c r="B6572" s="16">
        <v>44425</v>
      </c>
      <c r="C6572" t="s">
        <v>17</v>
      </c>
      <c r="D6572">
        <v>825</v>
      </c>
      <c r="E6572">
        <v>495000</v>
      </c>
      <c r="F6572">
        <v>198000</v>
      </c>
      <c r="G6572" t="s">
        <v>27</v>
      </c>
      <c r="H6572" t="s">
        <v>100</v>
      </c>
      <c r="I6572" t="s">
        <v>101</v>
      </c>
    </row>
    <row r="6573" spans="1:9" x14ac:dyDescent="0.3">
      <c r="A6573">
        <v>1128299</v>
      </c>
      <c r="B6573" s="16">
        <v>44425</v>
      </c>
      <c r="C6573" t="s">
        <v>20</v>
      </c>
      <c r="D6573">
        <v>700</v>
      </c>
      <c r="E6573">
        <v>525000.00000000012</v>
      </c>
      <c r="F6573">
        <v>210000.00000000003</v>
      </c>
      <c r="G6573" t="s">
        <v>27</v>
      </c>
      <c r="H6573" t="s">
        <v>81</v>
      </c>
      <c r="I6573" t="s">
        <v>82</v>
      </c>
    </row>
    <row r="6574" spans="1:9" x14ac:dyDescent="0.3">
      <c r="A6574">
        <v>1185733</v>
      </c>
      <c r="B6574" s="16">
        <v>44425</v>
      </c>
      <c r="C6574" t="s">
        <v>20</v>
      </c>
      <c r="D6574">
        <v>700</v>
      </c>
      <c r="E6574">
        <v>560000</v>
      </c>
      <c r="F6574">
        <v>168000</v>
      </c>
      <c r="G6574" t="s">
        <v>48</v>
      </c>
      <c r="H6574" t="s">
        <v>49</v>
      </c>
      <c r="I6574" t="s">
        <v>68</v>
      </c>
    </row>
    <row r="6575" spans="1:9" x14ac:dyDescent="0.3">
      <c r="A6575">
        <v>1128299</v>
      </c>
      <c r="B6575" s="16">
        <v>44425</v>
      </c>
      <c r="C6575" t="s">
        <v>19</v>
      </c>
      <c r="D6575">
        <v>825</v>
      </c>
      <c r="E6575">
        <v>701250.00000000012</v>
      </c>
      <c r="F6575">
        <v>280500</v>
      </c>
      <c r="G6575" t="s">
        <v>48</v>
      </c>
      <c r="H6575" t="s">
        <v>49</v>
      </c>
      <c r="I6575" t="s">
        <v>68</v>
      </c>
    </row>
    <row r="6576" spans="1:9" x14ac:dyDescent="0.3">
      <c r="A6576">
        <v>1185733</v>
      </c>
      <c r="B6576" s="16">
        <v>44425</v>
      </c>
      <c r="C6576" t="s">
        <v>19</v>
      </c>
      <c r="D6576">
        <v>825</v>
      </c>
      <c r="E6576">
        <v>701250.00000000012</v>
      </c>
      <c r="F6576">
        <v>175312.50000000003</v>
      </c>
      <c r="G6576" t="s">
        <v>27</v>
      </c>
      <c r="H6576" t="s">
        <v>81</v>
      </c>
      <c r="I6576" t="s">
        <v>82</v>
      </c>
    </row>
    <row r="6577" spans="1:9" x14ac:dyDescent="0.3">
      <c r="A6577">
        <v>1128299</v>
      </c>
      <c r="B6577" s="16">
        <v>44425</v>
      </c>
      <c r="C6577" t="s">
        <v>17</v>
      </c>
      <c r="D6577">
        <v>850</v>
      </c>
      <c r="E6577">
        <v>807500</v>
      </c>
      <c r="F6577">
        <v>323000</v>
      </c>
      <c r="G6577" t="s">
        <v>48</v>
      </c>
      <c r="H6577" t="s">
        <v>49</v>
      </c>
      <c r="I6577" t="s">
        <v>68</v>
      </c>
    </row>
    <row r="6578" spans="1:9" x14ac:dyDescent="0.3">
      <c r="A6578">
        <v>1185733</v>
      </c>
      <c r="B6578" s="16">
        <v>44425</v>
      </c>
      <c r="C6578" t="s">
        <v>17</v>
      </c>
      <c r="D6578">
        <v>850</v>
      </c>
      <c r="E6578">
        <v>807500</v>
      </c>
      <c r="F6578">
        <v>242250</v>
      </c>
      <c r="G6578" t="s">
        <v>27</v>
      </c>
      <c r="H6578" t="s">
        <v>81</v>
      </c>
      <c r="I6578" t="s">
        <v>82</v>
      </c>
    </row>
    <row r="6579" spans="1:9" x14ac:dyDescent="0.3">
      <c r="A6579">
        <v>1185732</v>
      </c>
      <c r="B6579" s="16">
        <v>44426</v>
      </c>
      <c r="C6579" t="s">
        <v>21</v>
      </c>
      <c r="D6579">
        <v>91</v>
      </c>
      <c r="E6579">
        <v>2184</v>
      </c>
      <c r="F6579">
        <v>1201.2</v>
      </c>
      <c r="G6579" t="s">
        <v>36</v>
      </c>
      <c r="H6579" t="s">
        <v>76</v>
      </c>
      <c r="I6579" t="s">
        <v>77</v>
      </c>
    </row>
    <row r="6580" spans="1:9" x14ac:dyDescent="0.3">
      <c r="A6580">
        <v>1185732</v>
      </c>
      <c r="B6580" s="16">
        <v>44426</v>
      </c>
      <c r="C6580" t="s">
        <v>22</v>
      </c>
      <c r="D6580">
        <v>81</v>
      </c>
      <c r="E6580">
        <v>2754</v>
      </c>
      <c r="F6580">
        <v>1294.3799999999999</v>
      </c>
      <c r="G6580" t="s">
        <v>36</v>
      </c>
      <c r="H6580" t="s">
        <v>76</v>
      </c>
      <c r="I6580" t="s">
        <v>77</v>
      </c>
    </row>
    <row r="6581" spans="1:9" x14ac:dyDescent="0.3">
      <c r="A6581">
        <v>1197831</v>
      </c>
      <c r="B6581" s="16">
        <v>44426</v>
      </c>
      <c r="C6581" t="s">
        <v>23</v>
      </c>
      <c r="D6581">
        <v>120</v>
      </c>
      <c r="E6581">
        <v>3120</v>
      </c>
      <c r="F6581">
        <v>2059.2000000000003</v>
      </c>
      <c r="G6581" t="s">
        <v>27</v>
      </c>
      <c r="H6581" t="s">
        <v>59</v>
      </c>
      <c r="I6581" t="s">
        <v>60</v>
      </c>
    </row>
    <row r="6582" spans="1:9" x14ac:dyDescent="0.3">
      <c r="A6582">
        <v>1197831</v>
      </c>
      <c r="B6582" s="16">
        <v>44426</v>
      </c>
      <c r="C6582" t="s">
        <v>23</v>
      </c>
      <c r="D6582">
        <v>104</v>
      </c>
      <c r="E6582">
        <v>3536</v>
      </c>
      <c r="F6582">
        <v>2652.0000000000005</v>
      </c>
      <c r="G6582" t="s">
        <v>27</v>
      </c>
      <c r="H6582" t="s">
        <v>59</v>
      </c>
      <c r="I6582" t="s">
        <v>60</v>
      </c>
    </row>
    <row r="6583" spans="1:9" x14ac:dyDescent="0.3">
      <c r="A6583">
        <v>1185731</v>
      </c>
      <c r="B6583" s="16">
        <v>44426</v>
      </c>
      <c r="C6583" t="s">
        <v>22</v>
      </c>
      <c r="D6583">
        <v>80</v>
      </c>
      <c r="E6583">
        <v>3600</v>
      </c>
      <c r="F6583">
        <v>1187.9999999999998</v>
      </c>
      <c r="G6583" t="s">
        <v>15</v>
      </c>
      <c r="H6583" t="s">
        <v>133</v>
      </c>
      <c r="I6583" t="s">
        <v>134</v>
      </c>
    </row>
    <row r="6584" spans="1:9" x14ac:dyDescent="0.3">
      <c r="A6584">
        <v>1185731</v>
      </c>
      <c r="B6584" s="16">
        <v>44426</v>
      </c>
      <c r="C6584" t="s">
        <v>21</v>
      </c>
      <c r="D6584">
        <v>72</v>
      </c>
      <c r="E6584">
        <v>3672</v>
      </c>
      <c r="F6584">
        <v>1542.24</v>
      </c>
      <c r="G6584" t="s">
        <v>15</v>
      </c>
      <c r="H6584" t="s">
        <v>133</v>
      </c>
      <c r="I6584" t="s">
        <v>134</v>
      </c>
    </row>
    <row r="6585" spans="1:9" x14ac:dyDescent="0.3">
      <c r="A6585">
        <v>1185731</v>
      </c>
      <c r="B6585" s="16">
        <v>44426</v>
      </c>
      <c r="C6585" t="s">
        <v>21</v>
      </c>
      <c r="D6585">
        <v>88</v>
      </c>
      <c r="E6585">
        <v>3696</v>
      </c>
      <c r="F6585">
        <v>1182.72</v>
      </c>
      <c r="G6585" t="s">
        <v>15</v>
      </c>
      <c r="H6585" t="s">
        <v>133</v>
      </c>
      <c r="I6585" t="s">
        <v>134</v>
      </c>
    </row>
    <row r="6586" spans="1:9" x14ac:dyDescent="0.3">
      <c r="A6586">
        <v>1185732</v>
      </c>
      <c r="B6586" s="16">
        <v>44426</v>
      </c>
      <c r="C6586" t="s">
        <v>20</v>
      </c>
      <c r="D6586">
        <v>120</v>
      </c>
      <c r="E6586">
        <v>3840</v>
      </c>
      <c r="F6586">
        <v>1766.3999999999999</v>
      </c>
      <c r="G6586" t="s">
        <v>36</v>
      </c>
      <c r="H6586" t="s">
        <v>76</v>
      </c>
      <c r="I6586" t="s">
        <v>77</v>
      </c>
    </row>
    <row r="6587" spans="1:9" x14ac:dyDescent="0.3">
      <c r="A6587">
        <v>1185731</v>
      </c>
      <c r="B6587" s="16">
        <v>44426</v>
      </c>
      <c r="C6587" t="s">
        <v>22</v>
      </c>
      <c r="D6587">
        <v>73</v>
      </c>
      <c r="E6587">
        <v>4307</v>
      </c>
      <c r="F6587">
        <v>1938.1499999999999</v>
      </c>
      <c r="G6587" t="s">
        <v>15</v>
      </c>
      <c r="H6587" t="s">
        <v>133</v>
      </c>
      <c r="I6587" t="s">
        <v>134</v>
      </c>
    </row>
    <row r="6588" spans="1:9" x14ac:dyDescent="0.3">
      <c r="A6588">
        <v>1185731</v>
      </c>
      <c r="B6588" s="16">
        <v>44426</v>
      </c>
      <c r="C6588" t="s">
        <v>20</v>
      </c>
      <c r="D6588">
        <v>113</v>
      </c>
      <c r="E6588">
        <v>4407</v>
      </c>
      <c r="F6588">
        <v>1542.4499999999998</v>
      </c>
      <c r="G6588" t="s">
        <v>15</v>
      </c>
      <c r="H6588" t="s">
        <v>133</v>
      </c>
      <c r="I6588" t="s">
        <v>134</v>
      </c>
    </row>
    <row r="6589" spans="1:9" x14ac:dyDescent="0.3">
      <c r="A6589">
        <v>1185732</v>
      </c>
      <c r="B6589" s="16">
        <v>44426</v>
      </c>
      <c r="C6589" t="s">
        <v>23</v>
      </c>
      <c r="D6589">
        <v>128</v>
      </c>
      <c r="E6589">
        <v>4608</v>
      </c>
      <c r="F6589">
        <v>2995.2000000000003</v>
      </c>
      <c r="G6589" t="s">
        <v>36</v>
      </c>
      <c r="H6589" t="s">
        <v>76</v>
      </c>
      <c r="I6589" t="s">
        <v>77</v>
      </c>
    </row>
    <row r="6590" spans="1:9" x14ac:dyDescent="0.3">
      <c r="A6590">
        <v>1197831</v>
      </c>
      <c r="B6590" s="16">
        <v>44426</v>
      </c>
      <c r="C6590" t="s">
        <v>19</v>
      </c>
      <c r="D6590">
        <v>215</v>
      </c>
      <c r="E6590">
        <v>4945</v>
      </c>
      <c r="F6590">
        <v>1780.2</v>
      </c>
      <c r="G6590" t="s">
        <v>27</v>
      </c>
      <c r="H6590" t="s">
        <v>28</v>
      </c>
      <c r="I6590" t="s">
        <v>39</v>
      </c>
    </row>
    <row r="6591" spans="1:9" x14ac:dyDescent="0.3">
      <c r="A6591">
        <v>1197831</v>
      </c>
      <c r="B6591" s="16">
        <v>44426</v>
      </c>
      <c r="C6591" t="s">
        <v>19</v>
      </c>
      <c r="D6591">
        <v>163</v>
      </c>
      <c r="E6591">
        <v>5216</v>
      </c>
      <c r="F6591">
        <v>2086.4</v>
      </c>
      <c r="G6591" t="s">
        <v>27</v>
      </c>
      <c r="H6591" t="s">
        <v>28</v>
      </c>
      <c r="I6591" t="s">
        <v>39</v>
      </c>
    </row>
    <row r="6592" spans="1:9" x14ac:dyDescent="0.3">
      <c r="A6592">
        <v>1185731</v>
      </c>
      <c r="B6592" s="16">
        <v>44426</v>
      </c>
      <c r="C6592" t="s">
        <v>19</v>
      </c>
      <c r="D6592">
        <v>135</v>
      </c>
      <c r="E6592">
        <v>5265</v>
      </c>
      <c r="F6592">
        <v>2474.5500000000002</v>
      </c>
      <c r="G6592" t="s">
        <v>15</v>
      </c>
      <c r="H6592" t="s">
        <v>133</v>
      </c>
      <c r="I6592" t="s">
        <v>134</v>
      </c>
    </row>
    <row r="6593" spans="1:9" x14ac:dyDescent="0.3">
      <c r="A6593">
        <v>1185732</v>
      </c>
      <c r="B6593" s="16">
        <v>44426</v>
      </c>
      <c r="C6593" t="s">
        <v>19</v>
      </c>
      <c r="D6593">
        <v>143</v>
      </c>
      <c r="E6593">
        <v>5434</v>
      </c>
      <c r="F6593">
        <v>2499.64</v>
      </c>
      <c r="G6593" t="s">
        <v>36</v>
      </c>
      <c r="H6593" t="s">
        <v>76</v>
      </c>
      <c r="I6593" t="s">
        <v>77</v>
      </c>
    </row>
    <row r="6594" spans="1:9" x14ac:dyDescent="0.3">
      <c r="A6594">
        <v>1185731</v>
      </c>
      <c r="B6594" s="16">
        <v>44426</v>
      </c>
      <c r="C6594" t="s">
        <v>20</v>
      </c>
      <c r="D6594">
        <v>105</v>
      </c>
      <c r="E6594">
        <v>5460</v>
      </c>
      <c r="F6594">
        <v>2456.9999999999995</v>
      </c>
      <c r="G6594" t="s">
        <v>15</v>
      </c>
      <c r="H6594" t="s">
        <v>133</v>
      </c>
      <c r="I6594" t="s">
        <v>134</v>
      </c>
    </row>
    <row r="6595" spans="1:9" x14ac:dyDescent="0.3">
      <c r="A6595">
        <v>1185731</v>
      </c>
      <c r="B6595" s="16">
        <v>44426</v>
      </c>
      <c r="C6595" t="s">
        <v>23</v>
      </c>
      <c r="D6595">
        <v>145</v>
      </c>
      <c r="E6595">
        <v>6670</v>
      </c>
      <c r="F6595">
        <v>2467.9</v>
      </c>
      <c r="G6595" t="s">
        <v>15</v>
      </c>
      <c r="H6595" t="s">
        <v>133</v>
      </c>
      <c r="I6595" t="s">
        <v>134</v>
      </c>
    </row>
    <row r="6596" spans="1:9" x14ac:dyDescent="0.3">
      <c r="A6596">
        <v>1185731</v>
      </c>
      <c r="B6596" s="16">
        <v>44426</v>
      </c>
      <c r="C6596" t="s">
        <v>23</v>
      </c>
      <c r="D6596">
        <v>106</v>
      </c>
      <c r="E6596">
        <v>6784</v>
      </c>
      <c r="F6596">
        <v>3188.48</v>
      </c>
      <c r="G6596" t="s">
        <v>15</v>
      </c>
      <c r="H6596" t="s">
        <v>133</v>
      </c>
      <c r="I6596" t="s">
        <v>134</v>
      </c>
    </row>
    <row r="6597" spans="1:9" x14ac:dyDescent="0.3">
      <c r="A6597">
        <v>1185732</v>
      </c>
      <c r="B6597" s="16">
        <v>44426</v>
      </c>
      <c r="C6597" t="s">
        <v>17</v>
      </c>
      <c r="D6597">
        <v>203</v>
      </c>
      <c r="E6597">
        <v>7714</v>
      </c>
      <c r="F6597">
        <v>3857</v>
      </c>
      <c r="G6597" t="s">
        <v>36</v>
      </c>
      <c r="H6597" t="s">
        <v>76</v>
      </c>
      <c r="I6597" t="s">
        <v>77</v>
      </c>
    </row>
    <row r="6598" spans="1:9" x14ac:dyDescent="0.3">
      <c r="A6598">
        <v>1185731</v>
      </c>
      <c r="B6598" s="16">
        <v>44426</v>
      </c>
      <c r="C6598" t="s">
        <v>19</v>
      </c>
      <c r="D6598">
        <v>135</v>
      </c>
      <c r="E6598">
        <v>7830</v>
      </c>
      <c r="F6598">
        <v>4228.2000000000007</v>
      </c>
      <c r="G6598" t="s">
        <v>15</v>
      </c>
      <c r="H6598" t="s">
        <v>133</v>
      </c>
      <c r="I6598" t="s">
        <v>134</v>
      </c>
    </row>
    <row r="6599" spans="1:9" x14ac:dyDescent="0.3">
      <c r="A6599">
        <v>1185731</v>
      </c>
      <c r="B6599" s="16">
        <v>44426</v>
      </c>
      <c r="C6599" t="s">
        <v>17</v>
      </c>
      <c r="D6599">
        <v>203</v>
      </c>
      <c r="E6599">
        <v>9744</v>
      </c>
      <c r="F6599">
        <v>4482.24</v>
      </c>
      <c r="G6599" t="s">
        <v>15</v>
      </c>
      <c r="H6599" t="s">
        <v>133</v>
      </c>
      <c r="I6599" t="s">
        <v>134</v>
      </c>
    </row>
    <row r="6600" spans="1:9" x14ac:dyDescent="0.3">
      <c r="A6600">
        <v>1185731</v>
      </c>
      <c r="B6600" s="16">
        <v>44426</v>
      </c>
      <c r="C6600" t="s">
        <v>17</v>
      </c>
      <c r="D6600">
        <v>196</v>
      </c>
      <c r="E6600">
        <v>11760</v>
      </c>
      <c r="F6600">
        <v>5997.6</v>
      </c>
      <c r="G6600" t="s">
        <v>15</v>
      </c>
      <c r="H6600" t="s">
        <v>133</v>
      </c>
      <c r="I6600" t="s">
        <v>134</v>
      </c>
    </row>
    <row r="6601" spans="1:9" x14ac:dyDescent="0.3">
      <c r="A6601">
        <v>1185732</v>
      </c>
      <c r="B6601" s="16">
        <v>44426</v>
      </c>
      <c r="C6601" t="s">
        <v>21</v>
      </c>
      <c r="D6601">
        <v>325</v>
      </c>
      <c r="E6601">
        <v>81250.000000000029</v>
      </c>
      <c r="F6601">
        <v>32500.000000000015</v>
      </c>
      <c r="G6601" t="s">
        <v>36</v>
      </c>
      <c r="H6601" t="s">
        <v>76</v>
      </c>
      <c r="I6601" t="s">
        <v>77</v>
      </c>
    </row>
    <row r="6602" spans="1:9" x14ac:dyDescent="0.3">
      <c r="A6602">
        <v>1185732</v>
      </c>
      <c r="B6602" s="16">
        <v>44426</v>
      </c>
      <c r="C6602" t="s">
        <v>22</v>
      </c>
      <c r="D6602">
        <v>300</v>
      </c>
      <c r="E6602">
        <v>105000</v>
      </c>
      <c r="F6602">
        <v>36750</v>
      </c>
      <c r="G6602" t="s">
        <v>36</v>
      </c>
      <c r="H6602" t="s">
        <v>76</v>
      </c>
      <c r="I6602" t="s">
        <v>77</v>
      </c>
    </row>
    <row r="6603" spans="1:9" x14ac:dyDescent="0.3">
      <c r="A6603">
        <v>1185732</v>
      </c>
      <c r="B6603" s="16">
        <v>44426</v>
      </c>
      <c r="C6603" t="s">
        <v>20</v>
      </c>
      <c r="D6603">
        <v>400</v>
      </c>
      <c r="E6603">
        <v>140000</v>
      </c>
      <c r="F6603">
        <v>49000</v>
      </c>
      <c r="G6603" t="s">
        <v>36</v>
      </c>
      <c r="H6603" t="s">
        <v>76</v>
      </c>
      <c r="I6603" t="s">
        <v>77</v>
      </c>
    </row>
    <row r="6604" spans="1:9" x14ac:dyDescent="0.3">
      <c r="A6604">
        <v>1197831</v>
      </c>
      <c r="B6604" s="16">
        <v>44426</v>
      </c>
      <c r="C6604" t="s">
        <v>23</v>
      </c>
      <c r="D6604">
        <v>400</v>
      </c>
      <c r="E6604">
        <v>140000</v>
      </c>
      <c r="F6604">
        <v>84000.000000000015</v>
      </c>
      <c r="G6604" t="s">
        <v>27</v>
      </c>
      <c r="H6604" t="s">
        <v>59</v>
      </c>
      <c r="I6604" t="s">
        <v>60</v>
      </c>
    </row>
    <row r="6605" spans="1:9" x14ac:dyDescent="0.3">
      <c r="A6605">
        <v>1185731</v>
      </c>
      <c r="B6605" s="16">
        <v>44426</v>
      </c>
      <c r="C6605" t="s">
        <v>21</v>
      </c>
      <c r="D6605">
        <v>275</v>
      </c>
      <c r="E6605">
        <v>151250.00000000003</v>
      </c>
      <c r="F6605">
        <v>45375.000000000007</v>
      </c>
      <c r="G6605" t="s">
        <v>15</v>
      </c>
      <c r="H6605" t="s">
        <v>133</v>
      </c>
      <c r="I6605" t="s">
        <v>134</v>
      </c>
    </row>
    <row r="6606" spans="1:9" x14ac:dyDescent="0.3">
      <c r="A6606">
        <v>1185731</v>
      </c>
      <c r="B6606" s="16">
        <v>44426</v>
      </c>
      <c r="C6606" t="s">
        <v>22</v>
      </c>
      <c r="D6606">
        <v>250</v>
      </c>
      <c r="E6606">
        <v>162500</v>
      </c>
      <c r="F6606">
        <v>48750</v>
      </c>
      <c r="G6606" t="s">
        <v>15</v>
      </c>
      <c r="H6606" t="s">
        <v>133</v>
      </c>
      <c r="I6606" t="s">
        <v>134</v>
      </c>
    </row>
    <row r="6607" spans="1:9" x14ac:dyDescent="0.3">
      <c r="A6607">
        <v>1185732</v>
      </c>
      <c r="B6607" s="16">
        <v>44426</v>
      </c>
      <c r="C6607" t="s">
        <v>23</v>
      </c>
      <c r="D6607">
        <v>475</v>
      </c>
      <c r="E6607">
        <v>190000</v>
      </c>
      <c r="F6607">
        <v>95000</v>
      </c>
      <c r="G6607" t="s">
        <v>36</v>
      </c>
      <c r="H6607" t="s">
        <v>76</v>
      </c>
      <c r="I6607" t="s">
        <v>77</v>
      </c>
    </row>
    <row r="6608" spans="1:9" x14ac:dyDescent="0.3">
      <c r="A6608">
        <v>1185732</v>
      </c>
      <c r="B6608" s="16">
        <v>44426</v>
      </c>
      <c r="C6608" t="s">
        <v>19</v>
      </c>
      <c r="D6608">
        <v>475</v>
      </c>
      <c r="E6608">
        <v>190000.00000000003</v>
      </c>
      <c r="F6608">
        <v>66500</v>
      </c>
      <c r="G6608" t="s">
        <v>36</v>
      </c>
      <c r="H6608" t="s">
        <v>76</v>
      </c>
      <c r="I6608" t="s">
        <v>77</v>
      </c>
    </row>
    <row r="6609" spans="1:9" x14ac:dyDescent="0.3">
      <c r="A6609">
        <v>1185731</v>
      </c>
      <c r="B6609" s="16">
        <v>44426</v>
      </c>
      <c r="C6609" t="s">
        <v>20</v>
      </c>
      <c r="D6609">
        <v>375</v>
      </c>
      <c r="E6609">
        <v>206250.00000000003</v>
      </c>
      <c r="F6609">
        <v>61875.000000000007</v>
      </c>
      <c r="G6609" t="s">
        <v>15</v>
      </c>
      <c r="H6609" t="s">
        <v>133</v>
      </c>
      <c r="I6609" t="s">
        <v>134</v>
      </c>
    </row>
    <row r="6610" spans="1:9" x14ac:dyDescent="0.3">
      <c r="A6610">
        <v>1197831</v>
      </c>
      <c r="B6610" s="16">
        <v>44426</v>
      </c>
      <c r="C6610" t="s">
        <v>19</v>
      </c>
      <c r="D6610">
        <v>650</v>
      </c>
      <c r="E6610">
        <v>227500</v>
      </c>
      <c r="F6610">
        <v>68250</v>
      </c>
      <c r="G6610" t="s">
        <v>27</v>
      </c>
      <c r="H6610" t="s">
        <v>28</v>
      </c>
      <c r="I6610" t="s">
        <v>39</v>
      </c>
    </row>
    <row r="6611" spans="1:9" x14ac:dyDescent="0.3">
      <c r="A6611">
        <v>1185731</v>
      </c>
      <c r="B6611" s="16">
        <v>44426</v>
      </c>
      <c r="C6611" t="s">
        <v>19</v>
      </c>
      <c r="D6611">
        <v>450</v>
      </c>
      <c r="E6611">
        <v>270000.00000000006</v>
      </c>
      <c r="F6611">
        <v>108000.00000000003</v>
      </c>
      <c r="G6611" t="s">
        <v>15</v>
      </c>
      <c r="H6611" t="s">
        <v>133</v>
      </c>
      <c r="I6611" t="s">
        <v>134</v>
      </c>
    </row>
    <row r="6612" spans="1:9" x14ac:dyDescent="0.3">
      <c r="A6612">
        <v>1185732</v>
      </c>
      <c r="B6612" s="16">
        <v>44426</v>
      </c>
      <c r="C6612" t="s">
        <v>17</v>
      </c>
      <c r="D6612">
        <v>700</v>
      </c>
      <c r="E6612">
        <v>280000</v>
      </c>
      <c r="F6612">
        <v>112000</v>
      </c>
      <c r="G6612" t="s">
        <v>36</v>
      </c>
      <c r="H6612" t="s">
        <v>76</v>
      </c>
      <c r="I6612" t="s">
        <v>77</v>
      </c>
    </row>
    <row r="6613" spans="1:9" x14ac:dyDescent="0.3">
      <c r="A6613">
        <v>1185731</v>
      </c>
      <c r="B6613" s="16">
        <v>44426</v>
      </c>
      <c r="C6613" t="s">
        <v>23</v>
      </c>
      <c r="D6613">
        <v>425</v>
      </c>
      <c r="E6613">
        <v>297500</v>
      </c>
      <c r="F6613">
        <v>104125</v>
      </c>
      <c r="G6613" t="s">
        <v>15</v>
      </c>
      <c r="H6613" t="s">
        <v>133</v>
      </c>
      <c r="I6613" t="s">
        <v>134</v>
      </c>
    </row>
    <row r="6614" spans="1:9" x14ac:dyDescent="0.3">
      <c r="A6614">
        <v>1185731</v>
      </c>
      <c r="B6614" s="16">
        <v>44426</v>
      </c>
      <c r="C6614" t="s">
        <v>17</v>
      </c>
      <c r="D6614">
        <v>675</v>
      </c>
      <c r="E6614">
        <v>438750</v>
      </c>
      <c r="F6614">
        <v>175500</v>
      </c>
      <c r="G6614" t="s">
        <v>15</v>
      </c>
      <c r="H6614" t="s">
        <v>133</v>
      </c>
      <c r="I6614" t="s">
        <v>134</v>
      </c>
    </row>
    <row r="6615" spans="1:9" x14ac:dyDescent="0.3">
      <c r="A6615">
        <v>1197831</v>
      </c>
      <c r="B6615" s="16">
        <v>44427</v>
      </c>
      <c r="C6615" t="s">
        <v>17</v>
      </c>
      <c r="D6615">
        <v>215</v>
      </c>
      <c r="E6615">
        <v>3225</v>
      </c>
      <c r="F6615">
        <v>1677</v>
      </c>
      <c r="G6615" t="s">
        <v>27</v>
      </c>
      <c r="H6615" t="s">
        <v>59</v>
      </c>
      <c r="I6615" t="s">
        <v>60</v>
      </c>
    </row>
    <row r="6616" spans="1:9" x14ac:dyDescent="0.3">
      <c r="A6616">
        <v>1197831</v>
      </c>
      <c r="B6616" s="16">
        <v>44427</v>
      </c>
      <c r="C6616" t="s">
        <v>17</v>
      </c>
      <c r="D6616">
        <v>195</v>
      </c>
      <c r="E6616">
        <v>3705</v>
      </c>
      <c r="F6616">
        <v>2148.8999999999996</v>
      </c>
      <c r="G6616" t="s">
        <v>27</v>
      </c>
      <c r="H6616" t="s">
        <v>59</v>
      </c>
      <c r="I6616" t="s">
        <v>60</v>
      </c>
    </row>
    <row r="6617" spans="1:9" x14ac:dyDescent="0.3">
      <c r="A6617">
        <v>1197831</v>
      </c>
      <c r="B6617" s="16">
        <v>44427</v>
      </c>
      <c r="C6617" t="s">
        <v>20</v>
      </c>
      <c r="D6617">
        <v>143</v>
      </c>
      <c r="E6617">
        <v>3861</v>
      </c>
      <c r="F6617">
        <v>1351.35</v>
      </c>
      <c r="G6617" t="s">
        <v>27</v>
      </c>
      <c r="H6617" t="s">
        <v>28</v>
      </c>
      <c r="I6617" t="s">
        <v>39</v>
      </c>
    </row>
    <row r="6618" spans="1:9" x14ac:dyDescent="0.3">
      <c r="A6618">
        <v>1197831</v>
      </c>
      <c r="B6618" s="16">
        <v>44427</v>
      </c>
      <c r="C6618" t="s">
        <v>20</v>
      </c>
      <c r="D6618">
        <v>119</v>
      </c>
      <c r="E6618">
        <v>4046</v>
      </c>
      <c r="F6618">
        <v>1739.78</v>
      </c>
      <c r="G6618" t="s">
        <v>27</v>
      </c>
      <c r="H6618" t="s">
        <v>28</v>
      </c>
      <c r="I6618" t="s">
        <v>39</v>
      </c>
    </row>
    <row r="6619" spans="1:9" x14ac:dyDescent="0.3">
      <c r="A6619">
        <v>1197831</v>
      </c>
      <c r="B6619" s="16">
        <v>44427</v>
      </c>
      <c r="C6619" t="s">
        <v>17</v>
      </c>
      <c r="D6619">
        <v>650</v>
      </c>
      <c r="E6619">
        <v>130000</v>
      </c>
      <c r="F6619">
        <v>58499.999999999993</v>
      </c>
      <c r="G6619" t="s">
        <v>27</v>
      </c>
      <c r="H6619" t="s">
        <v>59</v>
      </c>
      <c r="I6619" t="s">
        <v>60</v>
      </c>
    </row>
    <row r="6620" spans="1:9" x14ac:dyDescent="0.3">
      <c r="A6620">
        <v>1197831</v>
      </c>
      <c r="B6620" s="16">
        <v>44427</v>
      </c>
      <c r="C6620" t="s">
        <v>20</v>
      </c>
      <c r="D6620">
        <v>475</v>
      </c>
      <c r="E6620">
        <v>166250</v>
      </c>
      <c r="F6620">
        <v>49875</v>
      </c>
      <c r="G6620" t="s">
        <v>27</v>
      </c>
      <c r="H6620" t="s">
        <v>28</v>
      </c>
      <c r="I6620" t="s">
        <v>39</v>
      </c>
    </row>
    <row r="6621" spans="1:9" x14ac:dyDescent="0.3">
      <c r="A6621">
        <v>1197831</v>
      </c>
      <c r="B6621" s="16">
        <v>44428</v>
      </c>
      <c r="C6621" t="s">
        <v>19</v>
      </c>
      <c r="D6621">
        <v>202</v>
      </c>
      <c r="E6621">
        <v>3232</v>
      </c>
      <c r="F6621">
        <v>1519.04</v>
      </c>
      <c r="G6621" t="s">
        <v>27</v>
      </c>
      <c r="H6621" t="s">
        <v>59</v>
      </c>
      <c r="I6621" t="s">
        <v>60</v>
      </c>
    </row>
    <row r="6622" spans="1:9" x14ac:dyDescent="0.3">
      <c r="A6622">
        <v>1128299</v>
      </c>
      <c r="B6622" s="16">
        <v>44428</v>
      </c>
      <c r="C6622" t="s">
        <v>21</v>
      </c>
      <c r="D6622">
        <v>88</v>
      </c>
      <c r="E6622">
        <v>3256</v>
      </c>
      <c r="F6622">
        <v>1693.1200000000001</v>
      </c>
      <c r="G6622" t="s">
        <v>27</v>
      </c>
      <c r="H6622" t="s">
        <v>104</v>
      </c>
      <c r="I6622" t="s">
        <v>105</v>
      </c>
    </row>
    <row r="6623" spans="1:9" x14ac:dyDescent="0.3">
      <c r="A6623">
        <v>1128299</v>
      </c>
      <c r="B6623" s="16">
        <v>44428</v>
      </c>
      <c r="C6623" t="s">
        <v>21</v>
      </c>
      <c r="D6623">
        <v>111</v>
      </c>
      <c r="E6623">
        <v>3552</v>
      </c>
      <c r="F6623">
        <v>1491.8400000000001</v>
      </c>
      <c r="G6623" t="s">
        <v>27</v>
      </c>
      <c r="H6623" t="s">
        <v>104</v>
      </c>
      <c r="I6623" t="s">
        <v>105</v>
      </c>
    </row>
    <row r="6624" spans="1:9" x14ac:dyDescent="0.3">
      <c r="A6624">
        <v>1197831</v>
      </c>
      <c r="B6624" s="16">
        <v>44428</v>
      </c>
      <c r="C6624" t="s">
        <v>19</v>
      </c>
      <c r="D6624">
        <v>189</v>
      </c>
      <c r="E6624">
        <v>3591</v>
      </c>
      <c r="F6624">
        <v>2082.7799999999997</v>
      </c>
      <c r="G6624" t="s">
        <v>27</v>
      </c>
      <c r="H6624" t="s">
        <v>59</v>
      </c>
      <c r="I6624" t="s">
        <v>60</v>
      </c>
    </row>
    <row r="6625" spans="1:9" x14ac:dyDescent="0.3">
      <c r="A6625">
        <v>1128299</v>
      </c>
      <c r="B6625" s="16">
        <v>44428</v>
      </c>
      <c r="C6625" t="s">
        <v>22</v>
      </c>
      <c r="D6625">
        <v>81</v>
      </c>
      <c r="E6625">
        <v>3807</v>
      </c>
      <c r="F6625">
        <v>1713.1499999999999</v>
      </c>
      <c r="G6625" t="s">
        <v>27</v>
      </c>
      <c r="H6625" t="s">
        <v>104</v>
      </c>
      <c r="I6625" t="s">
        <v>105</v>
      </c>
    </row>
    <row r="6626" spans="1:9" x14ac:dyDescent="0.3">
      <c r="A6626">
        <v>1197831</v>
      </c>
      <c r="B6626" s="16">
        <v>44428</v>
      </c>
      <c r="C6626" t="s">
        <v>21</v>
      </c>
      <c r="D6626">
        <v>136</v>
      </c>
      <c r="E6626">
        <v>3808</v>
      </c>
      <c r="F6626">
        <v>1713.6000000000001</v>
      </c>
      <c r="G6626" t="s">
        <v>27</v>
      </c>
      <c r="H6626" t="s">
        <v>28</v>
      </c>
      <c r="I6626" t="s">
        <v>39</v>
      </c>
    </row>
    <row r="6627" spans="1:9" x14ac:dyDescent="0.3">
      <c r="A6627">
        <v>1185733</v>
      </c>
      <c r="B6627" s="16">
        <v>44428</v>
      </c>
      <c r="C6627" t="s">
        <v>21</v>
      </c>
      <c r="D6627">
        <v>132</v>
      </c>
      <c r="E6627">
        <v>3828</v>
      </c>
      <c r="F6627">
        <v>1722.6000000000001</v>
      </c>
      <c r="G6627" t="s">
        <v>27</v>
      </c>
      <c r="H6627" t="s">
        <v>102</v>
      </c>
      <c r="I6627" t="s">
        <v>103</v>
      </c>
    </row>
    <row r="6628" spans="1:9" x14ac:dyDescent="0.3">
      <c r="A6628">
        <v>1185733</v>
      </c>
      <c r="B6628" s="16">
        <v>44428</v>
      </c>
      <c r="C6628" t="s">
        <v>21</v>
      </c>
      <c r="D6628">
        <v>104</v>
      </c>
      <c r="E6628">
        <v>4056</v>
      </c>
      <c r="F6628">
        <v>2028</v>
      </c>
      <c r="G6628" t="s">
        <v>27</v>
      </c>
      <c r="H6628" t="s">
        <v>102</v>
      </c>
      <c r="I6628" t="s">
        <v>103</v>
      </c>
    </row>
    <row r="6629" spans="1:9" x14ac:dyDescent="0.3">
      <c r="A6629">
        <v>1197831</v>
      </c>
      <c r="B6629" s="16">
        <v>44428</v>
      </c>
      <c r="C6629" t="s">
        <v>21</v>
      </c>
      <c r="D6629">
        <v>128</v>
      </c>
      <c r="E6629">
        <v>4096</v>
      </c>
      <c r="F6629">
        <v>2170.88</v>
      </c>
      <c r="G6629" t="s">
        <v>27</v>
      </c>
      <c r="H6629" t="s">
        <v>28</v>
      </c>
      <c r="I6629" t="s">
        <v>39</v>
      </c>
    </row>
    <row r="6630" spans="1:9" x14ac:dyDescent="0.3">
      <c r="A6630">
        <v>1128299</v>
      </c>
      <c r="B6630" s="16">
        <v>44428</v>
      </c>
      <c r="C6630" t="s">
        <v>22</v>
      </c>
      <c r="D6630">
        <v>105</v>
      </c>
      <c r="E6630">
        <v>4200</v>
      </c>
      <c r="F6630">
        <v>1554</v>
      </c>
      <c r="G6630" t="s">
        <v>27</v>
      </c>
      <c r="H6630" t="s">
        <v>104</v>
      </c>
      <c r="I6630" t="s">
        <v>105</v>
      </c>
    </row>
    <row r="6631" spans="1:9" x14ac:dyDescent="0.3">
      <c r="A6631">
        <v>1128299</v>
      </c>
      <c r="B6631" s="16">
        <v>44428</v>
      </c>
      <c r="C6631" t="s">
        <v>20</v>
      </c>
      <c r="D6631">
        <v>113</v>
      </c>
      <c r="E6631">
        <v>4294</v>
      </c>
      <c r="F6631">
        <v>2018.18</v>
      </c>
      <c r="G6631" t="s">
        <v>27</v>
      </c>
      <c r="H6631" t="s">
        <v>104</v>
      </c>
      <c r="I6631" t="s">
        <v>105</v>
      </c>
    </row>
    <row r="6632" spans="1:9" x14ac:dyDescent="0.3">
      <c r="A6632">
        <v>1185733</v>
      </c>
      <c r="B6632" s="16">
        <v>44428</v>
      </c>
      <c r="C6632" t="s">
        <v>22</v>
      </c>
      <c r="D6632">
        <v>113</v>
      </c>
      <c r="E6632">
        <v>4520</v>
      </c>
      <c r="F6632">
        <v>1672.4</v>
      </c>
      <c r="G6632" t="s">
        <v>27</v>
      </c>
      <c r="H6632" t="s">
        <v>102</v>
      </c>
      <c r="I6632" t="s">
        <v>103</v>
      </c>
    </row>
    <row r="6633" spans="1:9" x14ac:dyDescent="0.3">
      <c r="A6633">
        <v>1128299</v>
      </c>
      <c r="B6633" s="16">
        <v>44428</v>
      </c>
      <c r="C6633" t="s">
        <v>19</v>
      </c>
      <c r="D6633">
        <v>140</v>
      </c>
      <c r="E6633">
        <v>5180</v>
      </c>
      <c r="F6633">
        <v>2175.6</v>
      </c>
      <c r="G6633" t="s">
        <v>27</v>
      </c>
      <c r="H6633" t="s">
        <v>104</v>
      </c>
      <c r="I6633" t="s">
        <v>105</v>
      </c>
    </row>
    <row r="6634" spans="1:9" x14ac:dyDescent="0.3">
      <c r="A6634">
        <v>1128299</v>
      </c>
      <c r="B6634" s="16">
        <v>44428</v>
      </c>
      <c r="C6634" t="s">
        <v>20</v>
      </c>
      <c r="D6634">
        <v>113</v>
      </c>
      <c r="E6634">
        <v>5311</v>
      </c>
      <c r="F6634">
        <v>2814.83</v>
      </c>
      <c r="G6634" t="s">
        <v>27</v>
      </c>
      <c r="H6634" t="s">
        <v>104</v>
      </c>
      <c r="I6634" t="s">
        <v>105</v>
      </c>
    </row>
    <row r="6635" spans="1:9" x14ac:dyDescent="0.3">
      <c r="A6635">
        <v>1185733</v>
      </c>
      <c r="B6635" s="16">
        <v>44428</v>
      </c>
      <c r="C6635" t="s">
        <v>20</v>
      </c>
      <c r="D6635">
        <v>135</v>
      </c>
      <c r="E6635">
        <v>5400</v>
      </c>
      <c r="F6635">
        <v>2376</v>
      </c>
      <c r="G6635" t="s">
        <v>27</v>
      </c>
      <c r="H6635" t="s">
        <v>102</v>
      </c>
      <c r="I6635" t="s">
        <v>103</v>
      </c>
    </row>
    <row r="6636" spans="1:9" x14ac:dyDescent="0.3">
      <c r="A6636">
        <v>1185733</v>
      </c>
      <c r="B6636" s="16">
        <v>44428</v>
      </c>
      <c r="C6636" t="s">
        <v>22</v>
      </c>
      <c r="D6636">
        <v>113</v>
      </c>
      <c r="E6636">
        <v>5424</v>
      </c>
      <c r="F6636">
        <v>2657.7599999999998</v>
      </c>
      <c r="G6636" t="s">
        <v>27</v>
      </c>
      <c r="H6636" t="s">
        <v>102</v>
      </c>
      <c r="I6636" t="s">
        <v>103</v>
      </c>
    </row>
    <row r="6637" spans="1:9" x14ac:dyDescent="0.3">
      <c r="A6637">
        <v>1128299</v>
      </c>
      <c r="B6637" s="16">
        <v>44428</v>
      </c>
      <c r="C6637" t="s">
        <v>19</v>
      </c>
      <c r="D6637">
        <v>113</v>
      </c>
      <c r="E6637">
        <v>5763</v>
      </c>
      <c r="F6637">
        <v>2708.6099999999997</v>
      </c>
      <c r="G6637" t="s">
        <v>27</v>
      </c>
      <c r="H6637" t="s">
        <v>104</v>
      </c>
      <c r="I6637" t="s">
        <v>105</v>
      </c>
    </row>
    <row r="6638" spans="1:9" x14ac:dyDescent="0.3">
      <c r="A6638">
        <v>1185733</v>
      </c>
      <c r="B6638" s="16">
        <v>44428</v>
      </c>
      <c r="C6638" t="s">
        <v>20</v>
      </c>
      <c r="D6638">
        <v>126</v>
      </c>
      <c r="E6638">
        <v>5922</v>
      </c>
      <c r="F6638">
        <v>3079.44</v>
      </c>
      <c r="G6638" t="s">
        <v>27</v>
      </c>
      <c r="H6638" t="s">
        <v>102</v>
      </c>
      <c r="I6638" t="s">
        <v>103</v>
      </c>
    </row>
    <row r="6639" spans="1:9" x14ac:dyDescent="0.3">
      <c r="A6639">
        <v>1128299</v>
      </c>
      <c r="B6639" s="16">
        <v>44428</v>
      </c>
      <c r="C6639" t="s">
        <v>23</v>
      </c>
      <c r="D6639">
        <v>124</v>
      </c>
      <c r="E6639">
        <v>6200</v>
      </c>
      <c r="F6639">
        <v>3224</v>
      </c>
      <c r="G6639" t="s">
        <v>27</v>
      </c>
      <c r="H6639" t="s">
        <v>104</v>
      </c>
      <c r="I6639" t="s">
        <v>105</v>
      </c>
    </row>
    <row r="6640" spans="1:9" x14ac:dyDescent="0.3">
      <c r="A6640">
        <v>1128299</v>
      </c>
      <c r="B6640" s="16">
        <v>44428</v>
      </c>
      <c r="C6640" t="s">
        <v>23</v>
      </c>
      <c r="D6640">
        <v>166</v>
      </c>
      <c r="E6640">
        <v>6640</v>
      </c>
      <c r="F6640">
        <v>3120.8</v>
      </c>
      <c r="G6640" t="s">
        <v>27</v>
      </c>
      <c r="H6640" t="s">
        <v>104</v>
      </c>
      <c r="I6640" t="s">
        <v>105</v>
      </c>
    </row>
    <row r="6641" spans="1:9" x14ac:dyDescent="0.3">
      <c r="A6641">
        <v>1185733</v>
      </c>
      <c r="B6641" s="16">
        <v>44428</v>
      </c>
      <c r="C6641" t="s">
        <v>19</v>
      </c>
      <c r="D6641">
        <v>163</v>
      </c>
      <c r="E6641">
        <v>6846</v>
      </c>
      <c r="F6641">
        <v>2669.9399999999996</v>
      </c>
      <c r="G6641" t="s">
        <v>27</v>
      </c>
      <c r="H6641" t="s">
        <v>102</v>
      </c>
      <c r="I6641" t="s">
        <v>103</v>
      </c>
    </row>
    <row r="6642" spans="1:9" x14ac:dyDescent="0.3">
      <c r="A6642">
        <v>1185733</v>
      </c>
      <c r="B6642" s="16">
        <v>44428</v>
      </c>
      <c r="C6642" t="s">
        <v>23</v>
      </c>
      <c r="D6642">
        <v>143</v>
      </c>
      <c r="E6642">
        <v>7150</v>
      </c>
      <c r="F6642">
        <v>3718</v>
      </c>
      <c r="G6642" t="s">
        <v>27</v>
      </c>
      <c r="H6642" t="s">
        <v>102</v>
      </c>
      <c r="I6642" t="s">
        <v>103</v>
      </c>
    </row>
    <row r="6643" spans="1:9" x14ac:dyDescent="0.3">
      <c r="A6643">
        <v>1185733</v>
      </c>
      <c r="B6643" s="16">
        <v>44428</v>
      </c>
      <c r="C6643" t="s">
        <v>19</v>
      </c>
      <c r="D6643">
        <v>152</v>
      </c>
      <c r="E6643">
        <v>7600</v>
      </c>
      <c r="F6643">
        <v>3648</v>
      </c>
      <c r="G6643" t="s">
        <v>27</v>
      </c>
      <c r="H6643" t="s">
        <v>102</v>
      </c>
      <c r="I6643" t="s">
        <v>103</v>
      </c>
    </row>
    <row r="6644" spans="1:9" x14ac:dyDescent="0.3">
      <c r="A6644">
        <v>1185733</v>
      </c>
      <c r="B6644" s="16">
        <v>44428</v>
      </c>
      <c r="C6644" t="s">
        <v>23</v>
      </c>
      <c r="D6644">
        <v>193</v>
      </c>
      <c r="E6644">
        <v>7720</v>
      </c>
      <c r="F6644">
        <v>3628.4</v>
      </c>
      <c r="G6644" t="s">
        <v>27</v>
      </c>
      <c r="H6644" t="s">
        <v>102</v>
      </c>
      <c r="I6644" t="s">
        <v>103</v>
      </c>
    </row>
    <row r="6645" spans="1:9" x14ac:dyDescent="0.3">
      <c r="A6645">
        <v>1128299</v>
      </c>
      <c r="B6645" s="16">
        <v>44428</v>
      </c>
      <c r="C6645" t="s">
        <v>17</v>
      </c>
      <c r="D6645">
        <v>230</v>
      </c>
      <c r="E6645">
        <v>9430</v>
      </c>
      <c r="F6645">
        <v>3960.6000000000004</v>
      </c>
      <c r="G6645" t="s">
        <v>27</v>
      </c>
      <c r="H6645" t="s">
        <v>104</v>
      </c>
      <c r="I6645" t="s">
        <v>105</v>
      </c>
    </row>
    <row r="6646" spans="1:9" x14ac:dyDescent="0.3">
      <c r="A6646">
        <v>1185733</v>
      </c>
      <c r="B6646" s="16">
        <v>44428</v>
      </c>
      <c r="C6646" t="s">
        <v>17</v>
      </c>
      <c r="D6646">
        <v>233</v>
      </c>
      <c r="E6646">
        <v>10019</v>
      </c>
      <c r="F6646">
        <v>4508.55</v>
      </c>
      <c r="G6646" t="s">
        <v>27</v>
      </c>
      <c r="H6646" t="s">
        <v>102</v>
      </c>
      <c r="I6646" t="s">
        <v>103</v>
      </c>
    </row>
    <row r="6647" spans="1:9" x14ac:dyDescent="0.3">
      <c r="A6647">
        <v>1128299</v>
      </c>
      <c r="B6647" s="16">
        <v>44428</v>
      </c>
      <c r="C6647" t="s">
        <v>17</v>
      </c>
      <c r="D6647">
        <v>189</v>
      </c>
      <c r="E6647">
        <v>10584</v>
      </c>
      <c r="F6647">
        <v>5397.84</v>
      </c>
      <c r="G6647" t="s">
        <v>27</v>
      </c>
      <c r="H6647" t="s">
        <v>104</v>
      </c>
      <c r="I6647" t="s">
        <v>105</v>
      </c>
    </row>
    <row r="6648" spans="1:9" x14ac:dyDescent="0.3">
      <c r="A6648">
        <v>1185733</v>
      </c>
      <c r="B6648" s="16">
        <v>44428</v>
      </c>
      <c r="C6648" t="s">
        <v>17</v>
      </c>
      <c r="D6648">
        <v>210</v>
      </c>
      <c r="E6648">
        <v>11550</v>
      </c>
      <c r="F6648">
        <v>6237</v>
      </c>
      <c r="G6648" t="s">
        <v>27</v>
      </c>
      <c r="H6648" t="s">
        <v>102</v>
      </c>
      <c r="I6648" t="s">
        <v>103</v>
      </c>
    </row>
    <row r="6649" spans="1:9" x14ac:dyDescent="0.3">
      <c r="A6649">
        <v>1128299</v>
      </c>
      <c r="B6649" s="16">
        <v>44428</v>
      </c>
      <c r="C6649" t="s">
        <v>21</v>
      </c>
      <c r="D6649">
        <v>325</v>
      </c>
      <c r="E6649">
        <v>130000</v>
      </c>
      <c r="F6649">
        <v>52000</v>
      </c>
      <c r="G6649" t="s">
        <v>27</v>
      </c>
      <c r="H6649" t="s">
        <v>104</v>
      </c>
      <c r="I6649" t="s">
        <v>105</v>
      </c>
    </row>
    <row r="6650" spans="1:9" x14ac:dyDescent="0.3">
      <c r="A6650">
        <v>1197831</v>
      </c>
      <c r="B6650" s="16">
        <v>44428</v>
      </c>
      <c r="C6650" t="s">
        <v>19</v>
      </c>
      <c r="D6650">
        <v>650</v>
      </c>
      <c r="E6650">
        <v>130000.00000000004</v>
      </c>
      <c r="F6650">
        <v>58500.000000000015</v>
      </c>
      <c r="G6650" t="s">
        <v>27</v>
      </c>
      <c r="H6650" t="s">
        <v>59</v>
      </c>
      <c r="I6650" t="s">
        <v>60</v>
      </c>
    </row>
    <row r="6651" spans="1:9" x14ac:dyDescent="0.3">
      <c r="A6651">
        <v>1197831</v>
      </c>
      <c r="B6651" s="16">
        <v>44428</v>
      </c>
      <c r="C6651" t="s">
        <v>21</v>
      </c>
      <c r="D6651">
        <v>425</v>
      </c>
      <c r="E6651">
        <v>148750</v>
      </c>
      <c r="F6651">
        <v>59500</v>
      </c>
      <c r="G6651" t="s">
        <v>27</v>
      </c>
      <c r="H6651" t="s">
        <v>28</v>
      </c>
      <c r="I6651" t="s">
        <v>39</v>
      </c>
    </row>
    <row r="6652" spans="1:9" x14ac:dyDescent="0.3">
      <c r="A6652">
        <v>1128299</v>
      </c>
      <c r="B6652" s="16">
        <v>44428</v>
      </c>
      <c r="C6652" t="s">
        <v>22</v>
      </c>
      <c r="D6652">
        <v>300</v>
      </c>
      <c r="E6652">
        <v>150000</v>
      </c>
      <c r="F6652">
        <v>52500</v>
      </c>
      <c r="G6652" t="s">
        <v>27</v>
      </c>
      <c r="H6652" t="s">
        <v>104</v>
      </c>
      <c r="I6652" t="s">
        <v>105</v>
      </c>
    </row>
    <row r="6653" spans="1:9" x14ac:dyDescent="0.3">
      <c r="A6653">
        <v>1185733</v>
      </c>
      <c r="B6653" s="16">
        <v>44428</v>
      </c>
      <c r="C6653" t="s">
        <v>21</v>
      </c>
      <c r="D6653">
        <v>400</v>
      </c>
      <c r="E6653">
        <v>160000</v>
      </c>
      <c r="F6653">
        <v>64000</v>
      </c>
      <c r="G6653" t="s">
        <v>27</v>
      </c>
      <c r="H6653" t="s">
        <v>102</v>
      </c>
      <c r="I6653" t="s">
        <v>103</v>
      </c>
    </row>
    <row r="6654" spans="1:9" x14ac:dyDescent="0.3">
      <c r="A6654">
        <v>1128299</v>
      </c>
      <c r="B6654" s="16">
        <v>44428</v>
      </c>
      <c r="C6654" t="s">
        <v>20</v>
      </c>
      <c r="D6654">
        <v>375</v>
      </c>
      <c r="E6654">
        <v>187500</v>
      </c>
      <c r="F6654">
        <v>75000</v>
      </c>
      <c r="G6654" t="s">
        <v>27</v>
      </c>
      <c r="H6654" t="s">
        <v>102</v>
      </c>
      <c r="I6654" t="s">
        <v>103</v>
      </c>
    </row>
    <row r="6655" spans="1:9" x14ac:dyDescent="0.3">
      <c r="A6655">
        <v>1185733</v>
      </c>
      <c r="B6655" s="16">
        <v>44428</v>
      </c>
      <c r="C6655" t="s">
        <v>22</v>
      </c>
      <c r="D6655">
        <v>375</v>
      </c>
      <c r="E6655">
        <v>187500</v>
      </c>
      <c r="F6655">
        <v>65625</v>
      </c>
      <c r="G6655" t="s">
        <v>27</v>
      </c>
      <c r="H6655" t="s">
        <v>104</v>
      </c>
      <c r="I6655" t="s">
        <v>105</v>
      </c>
    </row>
    <row r="6656" spans="1:9" x14ac:dyDescent="0.3">
      <c r="A6656">
        <v>1185733</v>
      </c>
      <c r="B6656" s="16">
        <v>44428</v>
      </c>
      <c r="C6656" t="s">
        <v>20</v>
      </c>
      <c r="D6656">
        <v>450</v>
      </c>
      <c r="E6656">
        <v>225000</v>
      </c>
      <c r="F6656">
        <v>90000</v>
      </c>
      <c r="G6656" t="s">
        <v>27</v>
      </c>
      <c r="H6656" t="s">
        <v>102</v>
      </c>
      <c r="I6656" t="s">
        <v>103</v>
      </c>
    </row>
    <row r="6657" spans="1:9" x14ac:dyDescent="0.3">
      <c r="A6657">
        <v>1128299</v>
      </c>
      <c r="B6657" s="16">
        <v>44428</v>
      </c>
      <c r="C6657" t="s">
        <v>19</v>
      </c>
      <c r="D6657">
        <v>450</v>
      </c>
      <c r="E6657">
        <v>247500.00000000003</v>
      </c>
      <c r="F6657">
        <v>86625</v>
      </c>
      <c r="G6657" t="s">
        <v>27</v>
      </c>
      <c r="H6657" t="s">
        <v>104</v>
      </c>
      <c r="I6657" t="s">
        <v>105</v>
      </c>
    </row>
    <row r="6658" spans="1:9" x14ac:dyDescent="0.3">
      <c r="A6658">
        <v>1128299</v>
      </c>
      <c r="B6658" s="16">
        <v>44428</v>
      </c>
      <c r="C6658" t="s">
        <v>23</v>
      </c>
      <c r="D6658">
        <v>475</v>
      </c>
      <c r="E6658">
        <v>261250.00000000003</v>
      </c>
      <c r="F6658">
        <v>104500.00000000001</v>
      </c>
      <c r="G6658" t="s">
        <v>27</v>
      </c>
      <c r="H6658" t="s">
        <v>104</v>
      </c>
      <c r="I6658" t="s">
        <v>105</v>
      </c>
    </row>
    <row r="6659" spans="1:9" x14ac:dyDescent="0.3">
      <c r="A6659">
        <v>1185733</v>
      </c>
      <c r="B6659" s="16">
        <v>44428</v>
      </c>
      <c r="C6659" t="s">
        <v>19</v>
      </c>
      <c r="D6659">
        <v>525</v>
      </c>
      <c r="E6659">
        <v>288750.00000000006</v>
      </c>
      <c r="F6659">
        <v>101062.50000000001</v>
      </c>
      <c r="G6659" t="s">
        <v>27</v>
      </c>
      <c r="H6659" t="s">
        <v>102</v>
      </c>
      <c r="I6659" t="s">
        <v>103</v>
      </c>
    </row>
    <row r="6660" spans="1:9" x14ac:dyDescent="0.3">
      <c r="A6660">
        <v>1185733</v>
      </c>
      <c r="B6660" s="16">
        <v>44428</v>
      </c>
      <c r="C6660" t="s">
        <v>23</v>
      </c>
      <c r="D6660">
        <v>550</v>
      </c>
      <c r="E6660">
        <v>302500.00000000006</v>
      </c>
      <c r="F6660">
        <v>121000.00000000003</v>
      </c>
      <c r="G6660" t="s">
        <v>27</v>
      </c>
      <c r="H6660" t="s">
        <v>102</v>
      </c>
      <c r="I6660" t="s">
        <v>103</v>
      </c>
    </row>
    <row r="6661" spans="1:9" x14ac:dyDescent="0.3">
      <c r="A6661">
        <v>1128299</v>
      </c>
      <c r="B6661" s="16">
        <v>44428</v>
      </c>
      <c r="C6661" t="s">
        <v>17</v>
      </c>
      <c r="D6661">
        <v>675</v>
      </c>
      <c r="E6661">
        <v>405000</v>
      </c>
      <c r="F6661">
        <v>162000</v>
      </c>
      <c r="G6661" t="s">
        <v>27</v>
      </c>
      <c r="H6661" t="s">
        <v>104</v>
      </c>
      <c r="I6661" t="s">
        <v>105</v>
      </c>
    </row>
    <row r="6662" spans="1:9" x14ac:dyDescent="0.3">
      <c r="A6662">
        <v>1185733</v>
      </c>
      <c r="B6662" s="16">
        <v>44428</v>
      </c>
      <c r="C6662" t="s">
        <v>17</v>
      </c>
      <c r="D6662">
        <v>750</v>
      </c>
      <c r="E6662">
        <v>450000</v>
      </c>
      <c r="F6662">
        <v>180000</v>
      </c>
      <c r="G6662" t="s">
        <v>27</v>
      </c>
      <c r="H6662" t="s">
        <v>102</v>
      </c>
      <c r="I6662" t="s">
        <v>103</v>
      </c>
    </row>
    <row r="6663" spans="1:9" x14ac:dyDescent="0.3">
      <c r="A6663">
        <v>1197831</v>
      </c>
      <c r="B6663" s="16">
        <v>44429</v>
      </c>
      <c r="C6663" t="s">
        <v>21</v>
      </c>
      <c r="D6663">
        <v>44</v>
      </c>
      <c r="E6663">
        <v>1628</v>
      </c>
      <c r="F6663">
        <v>748.88</v>
      </c>
      <c r="G6663" t="s">
        <v>15</v>
      </c>
      <c r="H6663" t="s">
        <v>119</v>
      </c>
      <c r="I6663" t="s">
        <v>120</v>
      </c>
    </row>
    <row r="6664" spans="1:9" x14ac:dyDescent="0.3">
      <c r="A6664">
        <v>1197831</v>
      </c>
      <c r="B6664" s="16">
        <v>44429</v>
      </c>
      <c r="C6664" t="s">
        <v>20</v>
      </c>
      <c r="D6664">
        <v>119</v>
      </c>
      <c r="E6664">
        <v>1666</v>
      </c>
      <c r="F6664">
        <v>982.93999999999994</v>
      </c>
      <c r="G6664" t="s">
        <v>27</v>
      </c>
      <c r="H6664" t="s">
        <v>59</v>
      </c>
      <c r="I6664" t="s">
        <v>60</v>
      </c>
    </row>
    <row r="6665" spans="1:9" x14ac:dyDescent="0.3">
      <c r="A6665">
        <v>1197831</v>
      </c>
      <c r="B6665" s="16">
        <v>44429</v>
      </c>
      <c r="C6665" t="s">
        <v>20</v>
      </c>
      <c r="D6665">
        <v>152</v>
      </c>
      <c r="E6665">
        <v>1672</v>
      </c>
      <c r="F6665">
        <v>785.83999999999992</v>
      </c>
      <c r="G6665" t="s">
        <v>27</v>
      </c>
      <c r="H6665" t="s">
        <v>59</v>
      </c>
      <c r="I6665" t="s">
        <v>60</v>
      </c>
    </row>
    <row r="6666" spans="1:9" x14ac:dyDescent="0.3">
      <c r="A6666">
        <v>1197831</v>
      </c>
      <c r="B6666" s="16">
        <v>44429</v>
      </c>
      <c r="C6666" t="s">
        <v>22</v>
      </c>
      <c r="D6666">
        <v>38</v>
      </c>
      <c r="E6666">
        <v>1786</v>
      </c>
      <c r="F6666">
        <v>803.69999999999993</v>
      </c>
      <c r="G6666" t="s">
        <v>15</v>
      </c>
      <c r="H6666" t="s">
        <v>119</v>
      </c>
      <c r="I6666" t="s">
        <v>120</v>
      </c>
    </row>
    <row r="6667" spans="1:9" x14ac:dyDescent="0.3">
      <c r="A6667">
        <v>1197831</v>
      </c>
      <c r="B6667" s="16">
        <v>44429</v>
      </c>
      <c r="C6667" t="s">
        <v>20</v>
      </c>
      <c r="D6667">
        <v>60</v>
      </c>
      <c r="E6667">
        <v>2340</v>
      </c>
      <c r="F6667">
        <v>1170</v>
      </c>
      <c r="G6667" t="s">
        <v>15</v>
      </c>
      <c r="H6667" t="s">
        <v>119</v>
      </c>
      <c r="I6667" t="s">
        <v>120</v>
      </c>
    </row>
    <row r="6668" spans="1:9" x14ac:dyDescent="0.3">
      <c r="A6668">
        <v>1197831</v>
      </c>
      <c r="B6668" s="16">
        <v>44429</v>
      </c>
      <c r="C6668" t="s">
        <v>22</v>
      </c>
      <c r="D6668">
        <v>93</v>
      </c>
      <c r="E6668">
        <v>2418</v>
      </c>
      <c r="F6668">
        <v>773.76</v>
      </c>
      <c r="G6668" t="s">
        <v>27</v>
      </c>
      <c r="H6668" t="s">
        <v>28</v>
      </c>
      <c r="I6668" t="s">
        <v>39</v>
      </c>
    </row>
    <row r="6669" spans="1:9" x14ac:dyDescent="0.3">
      <c r="A6669">
        <v>1197831</v>
      </c>
      <c r="B6669" s="16">
        <v>44429</v>
      </c>
      <c r="C6669" t="s">
        <v>22</v>
      </c>
      <c r="D6669">
        <v>75</v>
      </c>
      <c r="E6669">
        <v>2850</v>
      </c>
      <c r="F6669">
        <v>997.49999999999989</v>
      </c>
      <c r="G6669" t="s">
        <v>27</v>
      </c>
      <c r="H6669" t="s">
        <v>28</v>
      </c>
      <c r="I6669" t="s">
        <v>39</v>
      </c>
    </row>
    <row r="6670" spans="1:9" x14ac:dyDescent="0.3">
      <c r="A6670">
        <v>1197831</v>
      </c>
      <c r="B6670" s="16">
        <v>44429</v>
      </c>
      <c r="C6670" t="s">
        <v>19</v>
      </c>
      <c r="D6670">
        <v>83</v>
      </c>
      <c r="E6670">
        <v>3403</v>
      </c>
      <c r="F6670">
        <v>1701.5</v>
      </c>
      <c r="G6670" t="s">
        <v>15</v>
      </c>
      <c r="H6670" t="s">
        <v>119</v>
      </c>
      <c r="I6670" t="s">
        <v>120</v>
      </c>
    </row>
    <row r="6671" spans="1:9" x14ac:dyDescent="0.3">
      <c r="A6671">
        <v>1185731</v>
      </c>
      <c r="B6671" s="16">
        <v>44429</v>
      </c>
      <c r="C6671" t="s">
        <v>21</v>
      </c>
      <c r="D6671">
        <v>68</v>
      </c>
      <c r="E6671">
        <v>3604</v>
      </c>
      <c r="F6671">
        <v>1441.6000000000001</v>
      </c>
      <c r="G6671" t="s">
        <v>31</v>
      </c>
      <c r="H6671" t="s">
        <v>64</v>
      </c>
      <c r="I6671" t="s">
        <v>65</v>
      </c>
    </row>
    <row r="6672" spans="1:9" x14ac:dyDescent="0.3">
      <c r="A6672">
        <v>1185731</v>
      </c>
      <c r="B6672" s="16">
        <v>44429</v>
      </c>
      <c r="C6672" t="s">
        <v>22</v>
      </c>
      <c r="D6672">
        <v>65</v>
      </c>
      <c r="E6672">
        <v>4030</v>
      </c>
      <c r="F6672">
        <v>1531.4</v>
      </c>
      <c r="G6672" t="s">
        <v>31</v>
      </c>
      <c r="H6672" t="s">
        <v>64</v>
      </c>
      <c r="I6672" t="s">
        <v>65</v>
      </c>
    </row>
    <row r="6673" spans="1:9" x14ac:dyDescent="0.3">
      <c r="A6673">
        <v>1197831</v>
      </c>
      <c r="B6673" s="16">
        <v>44429</v>
      </c>
      <c r="C6673" t="s">
        <v>23</v>
      </c>
      <c r="D6673">
        <v>81</v>
      </c>
      <c r="E6673">
        <v>4293</v>
      </c>
      <c r="F6673">
        <v>1845.99</v>
      </c>
      <c r="G6673" t="s">
        <v>15</v>
      </c>
      <c r="H6673" t="s">
        <v>119</v>
      </c>
      <c r="I6673" t="s">
        <v>120</v>
      </c>
    </row>
    <row r="6674" spans="1:9" x14ac:dyDescent="0.3">
      <c r="A6674">
        <v>1185731</v>
      </c>
      <c r="B6674" s="16">
        <v>44429</v>
      </c>
      <c r="C6674" t="s">
        <v>20</v>
      </c>
      <c r="D6674">
        <v>102</v>
      </c>
      <c r="E6674">
        <v>5508</v>
      </c>
      <c r="F6674">
        <v>1982.8799999999999</v>
      </c>
      <c r="G6674" t="s">
        <v>31</v>
      </c>
      <c r="H6674" t="s">
        <v>64</v>
      </c>
      <c r="I6674" t="s">
        <v>65</v>
      </c>
    </row>
    <row r="6675" spans="1:9" x14ac:dyDescent="0.3">
      <c r="A6675">
        <v>1185731</v>
      </c>
      <c r="B6675" s="16">
        <v>44429</v>
      </c>
      <c r="C6675" t="s">
        <v>19</v>
      </c>
      <c r="D6675">
        <v>106</v>
      </c>
      <c r="E6675">
        <v>5936</v>
      </c>
      <c r="F6675">
        <v>2671.2000000000003</v>
      </c>
      <c r="G6675" t="s">
        <v>31</v>
      </c>
      <c r="H6675" t="s">
        <v>64</v>
      </c>
      <c r="I6675" t="s">
        <v>65</v>
      </c>
    </row>
    <row r="6676" spans="1:9" x14ac:dyDescent="0.3">
      <c r="A6676">
        <v>1197831</v>
      </c>
      <c r="B6676" s="16">
        <v>44429</v>
      </c>
      <c r="C6676" t="s">
        <v>17</v>
      </c>
      <c r="D6676">
        <v>135</v>
      </c>
      <c r="E6676">
        <v>6480</v>
      </c>
      <c r="F6676">
        <v>3434.4</v>
      </c>
      <c r="G6676" t="s">
        <v>15</v>
      </c>
      <c r="H6676" t="s">
        <v>119</v>
      </c>
      <c r="I6676" t="s">
        <v>120</v>
      </c>
    </row>
    <row r="6677" spans="1:9" x14ac:dyDescent="0.3">
      <c r="A6677">
        <v>1185731</v>
      </c>
      <c r="B6677" s="16">
        <v>44429</v>
      </c>
      <c r="C6677" t="s">
        <v>23</v>
      </c>
      <c r="D6677">
        <v>104</v>
      </c>
      <c r="E6677">
        <v>6968</v>
      </c>
      <c r="F6677">
        <v>2926.56</v>
      </c>
      <c r="G6677" t="s">
        <v>31</v>
      </c>
      <c r="H6677" t="s">
        <v>64</v>
      </c>
      <c r="I6677" t="s">
        <v>65</v>
      </c>
    </row>
    <row r="6678" spans="1:9" x14ac:dyDescent="0.3">
      <c r="A6678">
        <v>1185731</v>
      </c>
      <c r="B6678" s="16">
        <v>44429</v>
      </c>
      <c r="C6678" t="s">
        <v>17</v>
      </c>
      <c r="D6678">
        <v>163</v>
      </c>
      <c r="E6678">
        <v>9617</v>
      </c>
      <c r="F6678">
        <v>4327.6500000000005</v>
      </c>
      <c r="G6678" t="s">
        <v>31</v>
      </c>
      <c r="H6678" t="s">
        <v>64</v>
      </c>
      <c r="I6678" t="s">
        <v>65</v>
      </c>
    </row>
    <row r="6679" spans="1:9" x14ac:dyDescent="0.3">
      <c r="A6679">
        <v>1197831</v>
      </c>
      <c r="B6679" s="16">
        <v>44429</v>
      </c>
      <c r="C6679" t="s">
        <v>21</v>
      </c>
      <c r="D6679">
        <v>150</v>
      </c>
      <c r="E6679">
        <v>60000</v>
      </c>
      <c r="F6679">
        <v>21000</v>
      </c>
      <c r="G6679" t="s">
        <v>15</v>
      </c>
      <c r="H6679" t="s">
        <v>119</v>
      </c>
      <c r="I6679" t="s">
        <v>120</v>
      </c>
    </row>
    <row r="6680" spans="1:9" x14ac:dyDescent="0.3">
      <c r="A6680">
        <v>1197831</v>
      </c>
      <c r="B6680" s="16">
        <v>44429</v>
      </c>
      <c r="C6680" t="s">
        <v>22</v>
      </c>
      <c r="D6680">
        <v>125</v>
      </c>
      <c r="E6680">
        <v>62499.999999999993</v>
      </c>
      <c r="F6680">
        <v>18749.999999999996</v>
      </c>
      <c r="G6680" t="s">
        <v>15</v>
      </c>
      <c r="H6680" t="s">
        <v>119</v>
      </c>
      <c r="I6680" t="s">
        <v>120</v>
      </c>
    </row>
    <row r="6681" spans="1:9" x14ac:dyDescent="0.3">
      <c r="A6681">
        <v>1197831</v>
      </c>
      <c r="B6681" s="16">
        <v>44429</v>
      </c>
      <c r="C6681" t="s">
        <v>20</v>
      </c>
      <c r="D6681">
        <v>475</v>
      </c>
      <c r="E6681">
        <v>71249.999999999985</v>
      </c>
      <c r="F6681">
        <v>32062.499999999989</v>
      </c>
      <c r="G6681" t="s">
        <v>27</v>
      </c>
      <c r="H6681" t="s">
        <v>59</v>
      </c>
      <c r="I6681" t="s">
        <v>60</v>
      </c>
    </row>
    <row r="6682" spans="1:9" x14ac:dyDescent="0.3">
      <c r="A6682">
        <v>1197831</v>
      </c>
      <c r="B6682" s="16">
        <v>44429</v>
      </c>
      <c r="C6682" t="s">
        <v>20</v>
      </c>
      <c r="D6682">
        <v>200</v>
      </c>
      <c r="E6682">
        <v>80000</v>
      </c>
      <c r="F6682">
        <v>28000</v>
      </c>
      <c r="G6682" t="s">
        <v>15</v>
      </c>
      <c r="H6682" t="s">
        <v>119</v>
      </c>
      <c r="I6682" t="s">
        <v>120</v>
      </c>
    </row>
    <row r="6683" spans="1:9" x14ac:dyDescent="0.3">
      <c r="A6683">
        <v>1197831</v>
      </c>
      <c r="B6683" s="16">
        <v>44429</v>
      </c>
      <c r="C6683" t="s">
        <v>22</v>
      </c>
      <c r="D6683">
        <v>300</v>
      </c>
      <c r="E6683">
        <v>120000</v>
      </c>
      <c r="F6683">
        <v>30000</v>
      </c>
      <c r="G6683" t="s">
        <v>27</v>
      </c>
      <c r="H6683" t="s">
        <v>28</v>
      </c>
      <c r="I6683" t="s">
        <v>39</v>
      </c>
    </row>
    <row r="6684" spans="1:9" x14ac:dyDescent="0.3">
      <c r="A6684">
        <v>1197831</v>
      </c>
      <c r="B6684" s="16">
        <v>44429</v>
      </c>
      <c r="C6684" t="s">
        <v>19</v>
      </c>
      <c r="D6684">
        <v>275</v>
      </c>
      <c r="E6684">
        <v>123750</v>
      </c>
      <c r="F6684">
        <v>43312.5</v>
      </c>
      <c r="G6684" t="s">
        <v>15</v>
      </c>
      <c r="H6684" t="s">
        <v>119</v>
      </c>
      <c r="I6684" t="s">
        <v>120</v>
      </c>
    </row>
    <row r="6685" spans="1:9" x14ac:dyDescent="0.3">
      <c r="A6685">
        <v>1185731</v>
      </c>
      <c r="B6685" s="16">
        <v>44429</v>
      </c>
      <c r="C6685" t="s">
        <v>21</v>
      </c>
      <c r="D6685">
        <v>250</v>
      </c>
      <c r="E6685">
        <v>137500.00000000003</v>
      </c>
      <c r="F6685">
        <v>34375.000000000007</v>
      </c>
      <c r="G6685" t="s">
        <v>31</v>
      </c>
      <c r="H6685" t="s">
        <v>64</v>
      </c>
      <c r="I6685" t="s">
        <v>65</v>
      </c>
    </row>
    <row r="6686" spans="1:9" x14ac:dyDescent="0.3">
      <c r="A6686">
        <v>1185731</v>
      </c>
      <c r="B6686" s="16">
        <v>44429</v>
      </c>
      <c r="C6686" t="s">
        <v>22</v>
      </c>
      <c r="D6686">
        <v>225</v>
      </c>
      <c r="E6686">
        <v>146250</v>
      </c>
      <c r="F6686">
        <v>36562.5</v>
      </c>
      <c r="G6686" t="s">
        <v>31</v>
      </c>
      <c r="H6686" t="s">
        <v>64</v>
      </c>
      <c r="I6686" t="s">
        <v>65</v>
      </c>
    </row>
    <row r="6687" spans="1:9" x14ac:dyDescent="0.3">
      <c r="A6687">
        <v>1197831</v>
      </c>
      <c r="B6687" s="16">
        <v>44429</v>
      </c>
      <c r="C6687" t="s">
        <v>23</v>
      </c>
      <c r="D6687">
        <v>300</v>
      </c>
      <c r="E6687">
        <v>164999.99999999997</v>
      </c>
      <c r="F6687">
        <v>49499.999999999993</v>
      </c>
      <c r="G6687" t="s">
        <v>15</v>
      </c>
      <c r="H6687" t="s">
        <v>119</v>
      </c>
      <c r="I6687" t="s">
        <v>120</v>
      </c>
    </row>
    <row r="6688" spans="1:9" x14ac:dyDescent="0.3">
      <c r="A6688">
        <v>1185731</v>
      </c>
      <c r="B6688" s="16">
        <v>44429</v>
      </c>
      <c r="C6688" t="s">
        <v>20</v>
      </c>
      <c r="D6688">
        <v>350</v>
      </c>
      <c r="E6688">
        <v>192500.00000000003</v>
      </c>
      <c r="F6688">
        <v>48125.000000000007</v>
      </c>
      <c r="G6688" t="s">
        <v>31</v>
      </c>
      <c r="H6688" t="s">
        <v>64</v>
      </c>
      <c r="I6688" t="s">
        <v>65</v>
      </c>
    </row>
    <row r="6689" spans="1:9" x14ac:dyDescent="0.3">
      <c r="A6689">
        <v>1197831</v>
      </c>
      <c r="B6689" s="16">
        <v>44429</v>
      </c>
      <c r="C6689" t="s">
        <v>17</v>
      </c>
      <c r="D6689">
        <v>500</v>
      </c>
      <c r="E6689">
        <v>249999.99999999997</v>
      </c>
      <c r="F6689">
        <v>100000</v>
      </c>
      <c r="G6689" t="s">
        <v>15</v>
      </c>
      <c r="H6689" t="s">
        <v>119</v>
      </c>
      <c r="I6689" t="s">
        <v>120</v>
      </c>
    </row>
    <row r="6690" spans="1:9" x14ac:dyDescent="0.3">
      <c r="A6690">
        <v>1185731</v>
      </c>
      <c r="B6690" s="16">
        <v>44429</v>
      </c>
      <c r="C6690" t="s">
        <v>19</v>
      </c>
      <c r="D6690">
        <v>425</v>
      </c>
      <c r="E6690">
        <v>255000.00000000003</v>
      </c>
      <c r="F6690">
        <v>89250.000000000015</v>
      </c>
      <c r="G6690" t="s">
        <v>31</v>
      </c>
      <c r="H6690" t="s">
        <v>64</v>
      </c>
      <c r="I6690" t="s">
        <v>65</v>
      </c>
    </row>
    <row r="6691" spans="1:9" x14ac:dyDescent="0.3">
      <c r="A6691">
        <v>1185731</v>
      </c>
      <c r="B6691" s="16">
        <v>44429</v>
      </c>
      <c r="C6691" t="s">
        <v>23</v>
      </c>
      <c r="D6691">
        <v>400</v>
      </c>
      <c r="E6691">
        <v>280000</v>
      </c>
      <c r="F6691">
        <v>84000</v>
      </c>
      <c r="G6691" t="s">
        <v>31</v>
      </c>
      <c r="H6691" t="s">
        <v>64</v>
      </c>
      <c r="I6691" t="s">
        <v>65</v>
      </c>
    </row>
    <row r="6692" spans="1:9" x14ac:dyDescent="0.3">
      <c r="A6692">
        <v>1185731</v>
      </c>
      <c r="B6692" s="16">
        <v>44429</v>
      </c>
      <c r="C6692" t="s">
        <v>17</v>
      </c>
      <c r="D6692">
        <v>650</v>
      </c>
      <c r="E6692">
        <v>422500</v>
      </c>
      <c r="F6692">
        <v>147875</v>
      </c>
      <c r="G6692" t="s">
        <v>31</v>
      </c>
      <c r="H6692" t="s">
        <v>64</v>
      </c>
      <c r="I6692" t="s">
        <v>65</v>
      </c>
    </row>
    <row r="6693" spans="1:9" x14ac:dyDescent="0.3">
      <c r="A6693">
        <v>1197831</v>
      </c>
      <c r="B6693" s="16">
        <v>44430</v>
      </c>
      <c r="C6693" t="s">
        <v>21</v>
      </c>
      <c r="D6693">
        <v>116</v>
      </c>
      <c r="E6693">
        <v>1740</v>
      </c>
      <c r="F6693">
        <v>1044.0000000000002</v>
      </c>
      <c r="G6693" t="s">
        <v>27</v>
      </c>
      <c r="H6693" t="s">
        <v>59</v>
      </c>
      <c r="I6693" t="s">
        <v>60</v>
      </c>
    </row>
    <row r="6694" spans="1:9" x14ac:dyDescent="0.3">
      <c r="A6694">
        <v>1197831</v>
      </c>
      <c r="B6694" s="16">
        <v>44430</v>
      </c>
      <c r="C6694" t="s">
        <v>21</v>
      </c>
      <c r="D6694">
        <v>113</v>
      </c>
      <c r="E6694">
        <v>2034</v>
      </c>
      <c r="F6694">
        <v>1342.44</v>
      </c>
      <c r="G6694" t="s">
        <v>27</v>
      </c>
      <c r="H6694" t="s">
        <v>59</v>
      </c>
      <c r="I6694" t="s">
        <v>60</v>
      </c>
    </row>
    <row r="6695" spans="1:9" x14ac:dyDescent="0.3">
      <c r="A6695">
        <v>1185731</v>
      </c>
      <c r="B6695" s="16">
        <v>44430</v>
      </c>
      <c r="C6695" t="s">
        <v>21</v>
      </c>
      <c r="D6695">
        <v>75</v>
      </c>
      <c r="E6695">
        <v>2850</v>
      </c>
      <c r="F6695">
        <v>1425</v>
      </c>
      <c r="G6695" t="s">
        <v>48</v>
      </c>
      <c r="H6695" t="s">
        <v>98</v>
      </c>
      <c r="I6695" t="s">
        <v>99</v>
      </c>
    </row>
    <row r="6696" spans="1:9" x14ac:dyDescent="0.3">
      <c r="A6696">
        <v>1185731</v>
      </c>
      <c r="B6696" s="16">
        <v>44430</v>
      </c>
      <c r="C6696" t="s">
        <v>20</v>
      </c>
      <c r="D6696">
        <v>80</v>
      </c>
      <c r="E6696">
        <v>2880</v>
      </c>
      <c r="F6696">
        <v>1555.2</v>
      </c>
      <c r="G6696" t="s">
        <v>48</v>
      </c>
      <c r="H6696" t="s">
        <v>98</v>
      </c>
      <c r="I6696" t="s">
        <v>99</v>
      </c>
    </row>
    <row r="6697" spans="1:9" x14ac:dyDescent="0.3">
      <c r="A6697">
        <v>1185731</v>
      </c>
      <c r="B6697" s="16">
        <v>44430</v>
      </c>
      <c r="C6697" t="s">
        <v>22</v>
      </c>
      <c r="D6697">
        <v>65</v>
      </c>
      <c r="E6697">
        <v>3185</v>
      </c>
      <c r="F6697">
        <v>1560.6499999999999</v>
      </c>
      <c r="G6697" t="s">
        <v>48</v>
      </c>
      <c r="H6697" t="s">
        <v>98</v>
      </c>
      <c r="I6697" t="s">
        <v>99</v>
      </c>
    </row>
    <row r="6698" spans="1:9" x14ac:dyDescent="0.3">
      <c r="A6698">
        <v>1185731</v>
      </c>
      <c r="B6698" s="16">
        <v>44430</v>
      </c>
      <c r="C6698" t="s">
        <v>19</v>
      </c>
      <c r="D6698">
        <v>91</v>
      </c>
      <c r="E6698">
        <v>3731</v>
      </c>
      <c r="F6698">
        <v>1753.57</v>
      </c>
      <c r="G6698" t="s">
        <v>48</v>
      </c>
      <c r="H6698" t="s">
        <v>98</v>
      </c>
      <c r="I6698" t="s">
        <v>99</v>
      </c>
    </row>
    <row r="6699" spans="1:9" x14ac:dyDescent="0.3">
      <c r="A6699">
        <v>1197831</v>
      </c>
      <c r="B6699" s="16">
        <v>44430</v>
      </c>
      <c r="C6699" t="s">
        <v>23</v>
      </c>
      <c r="D6699">
        <v>155</v>
      </c>
      <c r="E6699">
        <v>4030</v>
      </c>
      <c r="F6699">
        <v>2055.3000000000002</v>
      </c>
      <c r="G6699" t="s">
        <v>27</v>
      </c>
      <c r="H6699" t="s">
        <v>28</v>
      </c>
      <c r="I6699" t="s">
        <v>39</v>
      </c>
    </row>
    <row r="6700" spans="1:9" x14ac:dyDescent="0.3">
      <c r="A6700">
        <v>1197831</v>
      </c>
      <c r="B6700" s="16">
        <v>44430</v>
      </c>
      <c r="C6700" t="s">
        <v>23</v>
      </c>
      <c r="D6700">
        <v>140</v>
      </c>
      <c r="E6700">
        <v>4480</v>
      </c>
      <c r="F6700">
        <v>2508.8000000000002</v>
      </c>
      <c r="G6700" t="s">
        <v>27</v>
      </c>
      <c r="H6700" t="s">
        <v>28</v>
      </c>
      <c r="I6700" t="s">
        <v>39</v>
      </c>
    </row>
    <row r="6701" spans="1:9" x14ac:dyDescent="0.3">
      <c r="A6701">
        <v>1185731</v>
      </c>
      <c r="B6701" s="16">
        <v>44430</v>
      </c>
      <c r="C6701" t="s">
        <v>23</v>
      </c>
      <c r="D6701">
        <v>120</v>
      </c>
      <c r="E6701">
        <v>6120</v>
      </c>
      <c r="F6701">
        <v>3304.8</v>
      </c>
      <c r="G6701" t="s">
        <v>48</v>
      </c>
      <c r="H6701" t="s">
        <v>98</v>
      </c>
      <c r="I6701" t="s">
        <v>99</v>
      </c>
    </row>
    <row r="6702" spans="1:9" x14ac:dyDescent="0.3">
      <c r="A6702">
        <v>1185731</v>
      </c>
      <c r="B6702" s="16">
        <v>44430</v>
      </c>
      <c r="C6702" t="s">
        <v>17</v>
      </c>
      <c r="D6702">
        <v>167</v>
      </c>
      <c r="E6702">
        <v>7682</v>
      </c>
      <c r="F6702">
        <v>4148.2800000000007</v>
      </c>
      <c r="G6702" t="s">
        <v>48</v>
      </c>
      <c r="H6702" t="s">
        <v>98</v>
      </c>
      <c r="I6702" t="s">
        <v>99</v>
      </c>
    </row>
    <row r="6703" spans="1:9" x14ac:dyDescent="0.3">
      <c r="A6703">
        <v>1197831</v>
      </c>
      <c r="B6703" s="16">
        <v>44430</v>
      </c>
      <c r="C6703" t="s">
        <v>21</v>
      </c>
      <c r="D6703">
        <v>375</v>
      </c>
      <c r="E6703">
        <v>75000.000000000029</v>
      </c>
      <c r="F6703">
        <v>41250.000000000022</v>
      </c>
      <c r="G6703" t="s">
        <v>27</v>
      </c>
      <c r="H6703" t="s">
        <v>59</v>
      </c>
      <c r="I6703" t="s">
        <v>60</v>
      </c>
    </row>
    <row r="6704" spans="1:9" x14ac:dyDescent="0.3">
      <c r="A6704">
        <v>1185731</v>
      </c>
      <c r="B6704" s="16">
        <v>44430</v>
      </c>
      <c r="C6704" t="s">
        <v>21</v>
      </c>
      <c r="D6704">
        <v>250</v>
      </c>
      <c r="E6704">
        <v>100000</v>
      </c>
      <c r="F6704">
        <v>40000</v>
      </c>
      <c r="G6704" t="s">
        <v>48</v>
      </c>
      <c r="H6704" t="s">
        <v>98</v>
      </c>
      <c r="I6704" t="s">
        <v>99</v>
      </c>
    </row>
    <row r="6705" spans="1:9" x14ac:dyDescent="0.3">
      <c r="A6705">
        <v>1185731</v>
      </c>
      <c r="B6705" s="16">
        <v>44430</v>
      </c>
      <c r="C6705" t="s">
        <v>20</v>
      </c>
      <c r="D6705">
        <v>275</v>
      </c>
      <c r="E6705">
        <v>110000</v>
      </c>
      <c r="F6705">
        <v>44000</v>
      </c>
      <c r="G6705" t="s">
        <v>48</v>
      </c>
      <c r="H6705" t="s">
        <v>98</v>
      </c>
      <c r="I6705" t="s">
        <v>99</v>
      </c>
    </row>
    <row r="6706" spans="1:9" x14ac:dyDescent="0.3">
      <c r="A6706">
        <v>1185731</v>
      </c>
      <c r="B6706" s="16">
        <v>44430</v>
      </c>
      <c r="C6706" t="s">
        <v>22</v>
      </c>
      <c r="D6706">
        <v>225</v>
      </c>
      <c r="E6706">
        <v>112500</v>
      </c>
      <c r="F6706">
        <v>39375</v>
      </c>
      <c r="G6706" t="s">
        <v>48</v>
      </c>
      <c r="H6706" t="s">
        <v>98</v>
      </c>
      <c r="I6706" t="s">
        <v>99</v>
      </c>
    </row>
    <row r="6707" spans="1:9" x14ac:dyDescent="0.3">
      <c r="A6707">
        <v>1185731</v>
      </c>
      <c r="B6707" s="16">
        <v>44430</v>
      </c>
      <c r="C6707" t="s">
        <v>19</v>
      </c>
      <c r="D6707">
        <v>350</v>
      </c>
      <c r="E6707">
        <v>157500.00000000003</v>
      </c>
      <c r="F6707">
        <v>55125.000000000007</v>
      </c>
      <c r="G6707" t="s">
        <v>48</v>
      </c>
      <c r="H6707" t="s">
        <v>98</v>
      </c>
      <c r="I6707" t="s">
        <v>99</v>
      </c>
    </row>
    <row r="6708" spans="1:9" x14ac:dyDescent="0.3">
      <c r="A6708">
        <v>1197831</v>
      </c>
      <c r="B6708" s="16">
        <v>44430</v>
      </c>
      <c r="C6708" t="s">
        <v>23</v>
      </c>
      <c r="D6708">
        <v>500</v>
      </c>
      <c r="E6708">
        <v>175000</v>
      </c>
      <c r="F6708">
        <v>78750</v>
      </c>
      <c r="G6708" t="s">
        <v>27</v>
      </c>
      <c r="H6708" t="s">
        <v>28</v>
      </c>
      <c r="I6708" t="s">
        <v>39</v>
      </c>
    </row>
    <row r="6709" spans="1:9" x14ac:dyDescent="0.3">
      <c r="A6709">
        <v>1185731</v>
      </c>
      <c r="B6709" s="16">
        <v>44430</v>
      </c>
      <c r="C6709" t="s">
        <v>23</v>
      </c>
      <c r="D6709">
        <v>400</v>
      </c>
      <c r="E6709">
        <v>220000.00000000003</v>
      </c>
      <c r="F6709">
        <v>88000.000000000015</v>
      </c>
      <c r="G6709" t="s">
        <v>48</v>
      </c>
      <c r="H6709" t="s">
        <v>98</v>
      </c>
      <c r="I6709" t="s">
        <v>99</v>
      </c>
    </row>
    <row r="6710" spans="1:9" x14ac:dyDescent="0.3">
      <c r="A6710">
        <v>1185731</v>
      </c>
      <c r="B6710" s="16">
        <v>44430</v>
      </c>
      <c r="C6710" t="s">
        <v>17</v>
      </c>
      <c r="D6710">
        <v>575</v>
      </c>
      <c r="E6710">
        <v>287500</v>
      </c>
      <c r="F6710">
        <v>115000</v>
      </c>
      <c r="G6710" t="s">
        <v>48</v>
      </c>
      <c r="H6710" t="s">
        <v>98</v>
      </c>
      <c r="I6710" t="s">
        <v>99</v>
      </c>
    </row>
    <row r="6711" spans="1:9" x14ac:dyDescent="0.3">
      <c r="A6711">
        <v>1197831</v>
      </c>
      <c r="B6711" s="16">
        <v>44431</v>
      </c>
      <c r="C6711" t="s">
        <v>22</v>
      </c>
      <c r="D6711">
        <v>88</v>
      </c>
      <c r="E6711">
        <v>1672</v>
      </c>
      <c r="F6711">
        <v>702.24</v>
      </c>
      <c r="G6711" t="s">
        <v>27</v>
      </c>
      <c r="H6711" t="s">
        <v>59</v>
      </c>
      <c r="I6711" t="s">
        <v>60</v>
      </c>
    </row>
    <row r="6712" spans="1:9" x14ac:dyDescent="0.3">
      <c r="A6712">
        <v>1197831</v>
      </c>
      <c r="B6712" s="16">
        <v>44431</v>
      </c>
      <c r="C6712" t="s">
        <v>22</v>
      </c>
      <c r="D6712">
        <v>74</v>
      </c>
      <c r="E6712">
        <v>1702</v>
      </c>
      <c r="F6712">
        <v>902.06000000000006</v>
      </c>
      <c r="G6712" t="s">
        <v>27</v>
      </c>
      <c r="H6712" t="s">
        <v>59</v>
      </c>
      <c r="I6712" t="s">
        <v>60</v>
      </c>
    </row>
    <row r="6713" spans="1:9" x14ac:dyDescent="0.3">
      <c r="A6713">
        <v>1197831</v>
      </c>
      <c r="B6713" s="16">
        <v>44431</v>
      </c>
      <c r="C6713" t="s">
        <v>17</v>
      </c>
      <c r="D6713">
        <v>203</v>
      </c>
      <c r="E6713">
        <v>4263</v>
      </c>
      <c r="F6713">
        <v>1662.5699999999997</v>
      </c>
      <c r="G6713" t="s">
        <v>27</v>
      </c>
      <c r="H6713" t="s">
        <v>28</v>
      </c>
      <c r="I6713" t="s">
        <v>39</v>
      </c>
    </row>
    <row r="6714" spans="1:9" x14ac:dyDescent="0.3">
      <c r="A6714">
        <v>1185732</v>
      </c>
      <c r="B6714" s="16">
        <v>44431</v>
      </c>
      <c r="C6714" t="s">
        <v>21</v>
      </c>
      <c r="D6714">
        <v>120</v>
      </c>
      <c r="E6714">
        <v>5160</v>
      </c>
      <c r="F6714">
        <v>2167.1999999999998</v>
      </c>
      <c r="G6714" t="s">
        <v>31</v>
      </c>
      <c r="H6714" t="s">
        <v>86</v>
      </c>
      <c r="I6714" t="s">
        <v>87</v>
      </c>
    </row>
    <row r="6715" spans="1:9" x14ac:dyDescent="0.3">
      <c r="A6715">
        <v>1197831</v>
      </c>
      <c r="B6715" s="16">
        <v>44431</v>
      </c>
      <c r="C6715" t="s">
        <v>17</v>
      </c>
      <c r="D6715">
        <v>182</v>
      </c>
      <c r="E6715">
        <v>5278</v>
      </c>
      <c r="F6715">
        <v>2639</v>
      </c>
      <c r="G6715" t="s">
        <v>27</v>
      </c>
      <c r="H6715" t="s">
        <v>28</v>
      </c>
      <c r="I6715" t="s">
        <v>39</v>
      </c>
    </row>
    <row r="6716" spans="1:9" x14ac:dyDescent="0.3">
      <c r="A6716">
        <v>1185732</v>
      </c>
      <c r="B6716" s="16">
        <v>44431</v>
      </c>
      <c r="C6716" t="s">
        <v>20</v>
      </c>
      <c r="D6716">
        <v>153</v>
      </c>
      <c r="E6716">
        <v>5661</v>
      </c>
      <c r="F6716">
        <v>2321.0099999999998</v>
      </c>
      <c r="G6716" t="s">
        <v>31</v>
      </c>
      <c r="H6716" t="s">
        <v>86</v>
      </c>
      <c r="I6716" t="s">
        <v>87</v>
      </c>
    </row>
    <row r="6717" spans="1:9" x14ac:dyDescent="0.3">
      <c r="A6717">
        <v>1185732</v>
      </c>
      <c r="B6717" s="16">
        <v>44431</v>
      </c>
      <c r="C6717" t="s">
        <v>21</v>
      </c>
      <c r="D6717">
        <v>112</v>
      </c>
      <c r="E6717">
        <v>5824</v>
      </c>
      <c r="F6717">
        <v>2853.7599999999998</v>
      </c>
      <c r="G6717" t="s">
        <v>31</v>
      </c>
      <c r="H6717" t="s">
        <v>86</v>
      </c>
      <c r="I6717" t="s">
        <v>87</v>
      </c>
    </row>
    <row r="6718" spans="1:9" x14ac:dyDescent="0.3">
      <c r="A6718">
        <v>1185732</v>
      </c>
      <c r="B6718" s="16">
        <v>44431</v>
      </c>
      <c r="C6718" t="s">
        <v>20</v>
      </c>
      <c r="D6718">
        <v>113</v>
      </c>
      <c r="E6718">
        <v>6102</v>
      </c>
      <c r="F6718">
        <v>2989.98</v>
      </c>
      <c r="G6718" t="s">
        <v>31</v>
      </c>
      <c r="H6718" t="s">
        <v>86</v>
      </c>
      <c r="I6718" t="s">
        <v>87</v>
      </c>
    </row>
    <row r="6719" spans="1:9" x14ac:dyDescent="0.3">
      <c r="A6719">
        <v>1185732</v>
      </c>
      <c r="B6719" s="16">
        <v>44431</v>
      </c>
      <c r="C6719" t="s">
        <v>23</v>
      </c>
      <c r="D6719">
        <v>94</v>
      </c>
      <c r="E6719">
        <v>6110</v>
      </c>
      <c r="F6719">
        <v>2444</v>
      </c>
      <c r="G6719" t="s">
        <v>31</v>
      </c>
      <c r="H6719" t="s">
        <v>86</v>
      </c>
      <c r="I6719" t="s">
        <v>87</v>
      </c>
    </row>
    <row r="6720" spans="1:9" x14ac:dyDescent="0.3">
      <c r="A6720">
        <v>1185732</v>
      </c>
      <c r="B6720" s="16">
        <v>44431</v>
      </c>
      <c r="C6720" t="s">
        <v>22</v>
      </c>
      <c r="D6720">
        <v>136</v>
      </c>
      <c r="E6720">
        <v>6120</v>
      </c>
      <c r="F6720">
        <v>2264.4</v>
      </c>
      <c r="G6720" t="s">
        <v>31</v>
      </c>
      <c r="H6720" t="s">
        <v>86</v>
      </c>
      <c r="I6720" t="s">
        <v>87</v>
      </c>
    </row>
    <row r="6721" spans="1:9" x14ac:dyDescent="0.3">
      <c r="A6721">
        <v>1185732</v>
      </c>
      <c r="B6721" s="16">
        <v>44431</v>
      </c>
      <c r="C6721" t="s">
        <v>23</v>
      </c>
      <c r="D6721">
        <v>131</v>
      </c>
      <c r="E6721">
        <v>6288</v>
      </c>
      <c r="F6721">
        <v>1760.64</v>
      </c>
      <c r="G6721" t="s">
        <v>31</v>
      </c>
      <c r="H6721" t="s">
        <v>86</v>
      </c>
      <c r="I6721" t="s">
        <v>87</v>
      </c>
    </row>
    <row r="6722" spans="1:9" x14ac:dyDescent="0.3">
      <c r="A6722">
        <v>1185732</v>
      </c>
      <c r="B6722" s="16">
        <v>44431</v>
      </c>
      <c r="C6722" t="s">
        <v>22</v>
      </c>
      <c r="D6722">
        <v>116</v>
      </c>
      <c r="E6722">
        <v>6844</v>
      </c>
      <c r="F6722">
        <v>2806.04</v>
      </c>
      <c r="G6722" t="s">
        <v>31</v>
      </c>
      <c r="H6722" t="s">
        <v>86</v>
      </c>
      <c r="I6722" t="s">
        <v>87</v>
      </c>
    </row>
    <row r="6723" spans="1:9" x14ac:dyDescent="0.3">
      <c r="A6723">
        <v>1185732</v>
      </c>
      <c r="B6723" s="16">
        <v>44431</v>
      </c>
      <c r="C6723" t="s">
        <v>17</v>
      </c>
      <c r="D6723">
        <v>194</v>
      </c>
      <c r="E6723">
        <v>7954</v>
      </c>
      <c r="F6723">
        <v>3181.6</v>
      </c>
      <c r="G6723" t="s">
        <v>31</v>
      </c>
      <c r="H6723" t="s">
        <v>86</v>
      </c>
      <c r="I6723" t="s">
        <v>87</v>
      </c>
    </row>
    <row r="6724" spans="1:9" x14ac:dyDescent="0.3">
      <c r="A6724">
        <v>1185732</v>
      </c>
      <c r="B6724" s="16">
        <v>44431</v>
      </c>
      <c r="C6724" t="s">
        <v>17</v>
      </c>
      <c r="D6724">
        <v>163</v>
      </c>
      <c r="E6724">
        <v>8150</v>
      </c>
      <c r="F6724">
        <v>4075</v>
      </c>
      <c r="G6724" t="s">
        <v>31</v>
      </c>
      <c r="H6724" t="s">
        <v>86</v>
      </c>
      <c r="I6724" t="s">
        <v>87</v>
      </c>
    </row>
    <row r="6725" spans="1:9" x14ac:dyDescent="0.3">
      <c r="A6725">
        <v>1185732</v>
      </c>
      <c r="B6725" s="16">
        <v>44431</v>
      </c>
      <c r="C6725" t="s">
        <v>19</v>
      </c>
      <c r="D6725">
        <v>190</v>
      </c>
      <c r="E6725">
        <v>8740</v>
      </c>
      <c r="F6725">
        <v>3670.8</v>
      </c>
      <c r="G6725" t="s">
        <v>31</v>
      </c>
      <c r="H6725" t="s">
        <v>86</v>
      </c>
      <c r="I6725" t="s">
        <v>87</v>
      </c>
    </row>
    <row r="6726" spans="1:9" x14ac:dyDescent="0.3">
      <c r="A6726">
        <v>1185732</v>
      </c>
      <c r="B6726" s="16">
        <v>44431</v>
      </c>
      <c r="C6726" t="s">
        <v>19</v>
      </c>
      <c r="D6726">
        <v>161</v>
      </c>
      <c r="E6726">
        <v>9177</v>
      </c>
      <c r="F6726">
        <v>4588.5</v>
      </c>
      <c r="G6726" t="s">
        <v>31</v>
      </c>
      <c r="H6726" t="s">
        <v>86</v>
      </c>
      <c r="I6726" t="s">
        <v>87</v>
      </c>
    </row>
    <row r="6727" spans="1:9" x14ac:dyDescent="0.3">
      <c r="A6727">
        <v>1197831</v>
      </c>
      <c r="B6727" s="16">
        <v>44431</v>
      </c>
      <c r="C6727" t="s">
        <v>22</v>
      </c>
      <c r="D6727">
        <v>275</v>
      </c>
      <c r="E6727">
        <v>68750</v>
      </c>
      <c r="F6727">
        <v>27499.999999999996</v>
      </c>
      <c r="G6727" t="s">
        <v>27</v>
      </c>
      <c r="H6727" t="s">
        <v>59</v>
      </c>
      <c r="I6727" t="s">
        <v>60</v>
      </c>
    </row>
    <row r="6728" spans="1:9" x14ac:dyDescent="0.3">
      <c r="A6728">
        <v>1197831</v>
      </c>
      <c r="B6728" s="16">
        <v>44431</v>
      </c>
      <c r="C6728" t="s">
        <v>17</v>
      </c>
      <c r="D6728">
        <v>675</v>
      </c>
      <c r="E6728">
        <v>202500</v>
      </c>
      <c r="F6728">
        <v>70875</v>
      </c>
      <c r="G6728" t="s">
        <v>27</v>
      </c>
      <c r="H6728" t="s">
        <v>28</v>
      </c>
      <c r="I6728" t="s">
        <v>39</v>
      </c>
    </row>
    <row r="6729" spans="1:9" x14ac:dyDescent="0.3">
      <c r="A6729">
        <v>1185732</v>
      </c>
      <c r="B6729" s="16">
        <v>44431</v>
      </c>
      <c r="C6729" t="s">
        <v>21</v>
      </c>
      <c r="D6729">
        <v>400</v>
      </c>
      <c r="E6729">
        <v>220000.00000000003</v>
      </c>
      <c r="F6729">
        <v>77000</v>
      </c>
      <c r="G6729" t="s">
        <v>31</v>
      </c>
      <c r="H6729" t="s">
        <v>86</v>
      </c>
      <c r="I6729" t="s">
        <v>87</v>
      </c>
    </row>
    <row r="6730" spans="1:9" x14ac:dyDescent="0.3">
      <c r="A6730">
        <v>1185732</v>
      </c>
      <c r="B6730" s="16">
        <v>44431</v>
      </c>
      <c r="C6730" t="s">
        <v>20</v>
      </c>
      <c r="D6730">
        <v>450</v>
      </c>
      <c r="E6730">
        <v>247500.00000000003</v>
      </c>
      <c r="F6730">
        <v>86625</v>
      </c>
      <c r="G6730" t="s">
        <v>31</v>
      </c>
      <c r="H6730" t="s">
        <v>86</v>
      </c>
      <c r="I6730" t="s">
        <v>87</v>
      </c>
    </row>
    <row r="6731" spans="1:9" x14ac:dyDescent="0.3">
      <c r="A6731">
        <v>1185732</v>
      </c>
      <c r="B6731" s="16">
        <v>44431</v>
      </c>
      <c r="C6731" t="s">
        <v>22</v>
      </c>
      <c r="D6731">
        <v>400</v>
      </c>
      <c r="E6731">
        <v>260000</v>
      </c>
      <c r="F6731">
        <v>78000</v>
      </c>
      <c r="G6731" t="s">
        <v>31</v>
      </c>
      <c r="H6731" t="s">
        <v>86</v>
      </c>
      <c r="I6731" t="s">
        <v>87</v>
      </c>
    </row>
    <row r="6732" spans="1:9" x14ac:dyDescent="0.3">
      <c r="A6732">
        <v>1185732</v>
      </c>
      <c r="B6732" s="16">
        <v>44431</v>
      </c>
      <c r="C6732" t="s">
        <v>23</v>
      </c>
      <c r="D6732">
        <v>375</v>
      </c>
      <c r="E6732">
        <v>262500</v>
      </c>
      <c r="F6732">
        <v>65625</v>
      </c>
      <c r="G6732" t="s">
        <v>31</v>
      </c>
      <c r="H6732" t="s">
        <v>86</v>
      </c>
      <c r="I6732" t="s">
        <v>87</v>
      </c>
    </row>
    <row r="6733" spans="1:9" x14ac:dyDescent="0.3">
      <c r="A6733">
        <v>1185732</v>
      </c>
      <c r="B6733" s="16">
        <v>44431</v>
      </c>
      <c r="C6733" t="s">
        <v>17</v>
      </c>
      <c r="D6733">
        <v>625</v>
      </c>
      <c r="E6733">
        <v>343750.00000000006</v>
      </c>
      <c r="F6733">
        <v>120312.50000000001</v>
      </c>
      <c r="G6733" t="s">
        <v>31</v>
      </c>
      <c r="H6733" t="s">
        <v>86</v>
      </c>
      <c r="I6733" t="s">
        <v>87</v>
      </c>
    </row>
    <row r="6734" spans="1:9" x14ac:dyDescent="0.3">
      <c r="A6734">
        <v>1185732</v>
      </c>
      <c r="B6734" s="16">
        <v>44431</v>
      </c>
      <c r="C6734" t="s">
        <v>19</v>
      </c>
      <c r="D6734">
        <v>575</v>
      </c>
      <c r="E6734">
        <v>345000.00000000006</v>
      </c>
      <c r="F6734">
        <v>138000.00000000003</v>
      </c>
      <c r="G6734" t="s">
        <v>31</v>
      </c>
      <c r="H6734" t="s">
        <v>86</v>
      </c>
      <c r="I6734" t="s">
        <v>87</v>
      </c>
    </row>
    <row r="6735" spans="1:9" x14ac:dyDescent="0.3">
      <c r="A6735">
        <v>1197831</v>
      </c>
      <c r="B6735" s="16">
        <v>44432</v>
      </c>
      <c r="C6735" t="s">
        <v>23</v>
      </c>
      <c r="D6735">
        <v>165</v>
      </c>
      <c r="E6735">
        <v>2310</v>
      </c>
      <c r="F6735">
        <v>1547.7000000000003</v>
      </c>
      <c r="G6735" t="s">
        <v>27</v>
      </c>
      <c r="H6735" t="s">
        <v>59</v>
      </c>
      <c r="I6735" t="s">
        <v>60</v>
      </c>
    </row>
    <row r="6736" spans="1:9" x14ac:dyDescent="0.3">
      <c r="A6736">
        <v>1197831</v>
      </c>
      <c r="B6736" s="16">
        <v>44432</v>
      </c>
      <c r="C6736" t="s">
        <v>23</v>
      </c>
      <c r="D6736">
        <v>149</v>
      </c>
      <c r="E6736">
        <v>2980</v>
      </c>
      <c r="F6736">
        <v>2235.0000000000005</v>
      </c>
      <c r="G6736" t="s">
        <v>27</v>
      </c>
      <c r="H6736" t="s">
        <v>59</v>
      </c>
      <c r="I6736" t="s">
        <v>60</v>
      </c>
    </row>
    <row r="6737" spans="1:9" x14ac:dyDescent="0.3">
      <c r="A6737">
        <v>1185732</v>
      </c>
      <c r="B6737" s="16">
        <v>44432</v>
      </c>
      <c r="C6737" t="s">
        <v>23</v>
      </c>
      <c r="D6737">
        <v>80</v>
      </c>
      <c r="E6737">
        <v>4400</v>
      </c>
      <c r="F6737">
        <v>1495.9999999999998</v>
      </c>
      <c r="G6737" t="s">
        <v>48</v>
      </c>
      <c r="H6737" t="s">
        <v>72</v>
      </c>
      <c r="I6737" t="s">
        <v>73</v>
      </c>
    </row>
    <row r="6738" spans="1:9" x14ac:dyDescent="0.3">
      <c r="A6738">
        <v>1128299</v>
      </c>
      <c r="B6738" s="16">
        <v>44432</v>
      </c>
      <c r="C6738" t="s">
        <v>23</v>
      </c>
      <c r="D6738">
        <v>88</v>
      </c>
      <c r="E6738">
        <v>4664</v>
      </c>
      <c r="F6738">
        <v>1725.68</v>
      </c>
      <c r="G6738" t="s">
        <v>31</v>
      </c>
      <c r="H6738" t="s">
        <v>80</v>
      </c>
      <c r="I6738" t="s">
        <v>63</v>
      </c>
    </row>
    <row r="6739" spans="1:9" x14ac:dyDescent="0.3">
      <c r="A6739">
        <v>1128299</v>
      </c>
      <c r="B6739" s="16">
        <v>44432</v>
      </c>
      <c r="C6739" t="s">
        <v>23</v>
      </c>
      <c r="D6739">
        <v>73</v>
      </c>
      <c r="E6739">
        <v>5037</v>
      </c>
      <c r="F6739">
        <v>2216.2800000000002</v>
      </c>
      <c r="G6739" t="s">
        <v>31</v>
      </c>
      <c r="H6739" t="s">
        <v>80</v>
      </c>
      <c r="I6739" t="s">
        <v>63</v>
      </c>
    </row>
    <row r="6740" spans="1:9" x14ac:dyDescent="0.3">
      <c r="A6740">
        <v>1185732</v>
      </c>
      <c r="B6740" s="16">
        <v>44432</v>
      </c>
      <c r="C6740" t="s">
        <v>23</v>
      </c>
      <c r="D6740">
        <v>75</v>
      </c>
      <c r="E6740">
        <v>5475</v>
      </c>
      <c r="F6740">
        <v>2299.5</v>
      </c>
      <c r="G6740" t="s">
        <v>48</v>
      </c>
      <c r="H6740" t="s">
        <v>72</v>
      </c>
      <c r="I6740" t="s">
        <v>73</v>
      </c>
    </row>
    <row r="6741" spans="1:9" x14ac:dyDescent="0.3">
      <c r="A6741">
        <v>1128299</v>
      </c>
      <c r="B6741" s="16">
        <v>44432</v>
      </c>
      <c r="C6741" t="s">
        <v>21</v>
      </c>
      <c r="D6741">
        <v>128</v>
      </c>
      <c r="E6741">
        <v>6400</v>
      </c>
      <c r="F6741">
        <v>2432</v>
      </c>
      <c r="G6741" t="s">
        <v>31</v>
      </c>
      <c r="H6741" t="s">
        <v>80</v>
      </c>
      <c r="I6741" t="s">
        <v>63</v>
      </c>
    </row>
    <row r="6742" spans="1:9" x14ac:dyDescent="0.3">
      <c r="A6742">
        <v>1197831</v>
      </c>
      <c r="B6742" s="16">
        <v>44432</v>
      </c>
      <c r="C6742" t="s">
        <v>19</v>
      </c>
      <c r="D6742">
        <v>169</v>
      </c>
      <c r="E6742">
        <v>6591</v>
      </c>
      <c r="F6742">
        <v>3295.5</v>
      </c>
      <c r="G6742" t="s">
        <v>27</v>
      </c>
      <c r="H6742" t="s">
        <v>28</v>
      </c>
      <c r="I6742" t="s">
        <v>39</v>
      </c>
    </row>
    <row r="6743" spans="1:9" x14ac:dyDescent="0.3">
      <c r="A6743">
        <v>1185732</v>
      </c>
      <c r="B6743" s="16">
        <v>44432</v>
      </c>
      <c r="C6743" t="s">
        <v>22</v>
      </c>
      <c r="D6743">
        <v>132</v>
      </c>
      <c r="E6743">
        <v>6732</v>
      </c>
      <c r="F6743">
        <v>3029.4</v>
      </c>
      <c r="G6743" t="s">
        <v>48</v>
      </c>
      <c r="H6743" t="s">
        <v>72</v>
      </c>
      <c r="I6743" t="s">
        <v>73</v>
      </c>
    </row>
    <row r="6744" spans="1:9" x14ac:dyDescent="0.3">
      <c r="A6744">
        <v>1185732</v>
      </c>
      <c r="B6744" s="16">
        <v>44432</v>
      </c>
      <c r="C6744" t="s">
        <v>22</v>
      </c>
      <c r="D6744">
        <v>106</v>
      </c>
      <c r="E6744">
        <v>6784</v>
      </c>
      <c r="F6744">
        <v>3459.84</v>
      </c>
      <c r="G6744" t="s">
        <v>48</v>
      </c>
      <c r="H6744" t="s">
        <v>72</v>
      </c>
      <c r="I6744" t="s">
        <v>73</v>
      </c>
    </row>
    <row r="6745" spans="1:9" x14ac:dyDescent="0.3">
      <c r="A6745">
        <v>1185732</v>
      </c>
      <c r="B6745" s="16">
        <v>44432</v>
      </c>
      <c r="C6745" t="s">
        <v>21</v>
      </c>
      <c r="D6745">
        <v>136</v>
      </c>
      <c r="E6745">
        <v>7072</v>
      </c>
      <c r="F6745">
        <v>2758.08</v>
      </c>
      <c r="G6745" t="s">
        <v>48</v>
      </c>
      <c r="H6745" t="s">
        <v>72</v>
      </c>
      <c r="I6745" t="s">
        <v>73</v>
      </c>
    </row>
    <row r="6746" spans="1:9" x14ac:dyDescent="0.3">
      <c r="A6746">
        <v>1128299</v>
      </c>
      <c r="B6746" s="16">
        <v>44432</v>
      </c>
      <c r="C6746" t="s">
        <v>22</v>
      </c>
      <c r="D6746">
        <v>136</v>
      </c>
      <c r="E6746">
        <v>7208</v>
      </c>
      <c r="F6746">
        <v>3027.36</v>
      </c>
      <c r="G6746" t="s">
        <v>31</v>
      </c>
      <c r="H6746" t="s">
        <v>80</v>
      </c>
      <c r="I6746" t="s">
        <v>63</v>
      </c>
    </row>
    <row r="6747" spans="1:9" x14ac:dyDescent="0.3">
      <c r="A6747">
        <v>1197831</v>
      </c>
      <c r="B6747" s="16">
        <v>44432</v>
      </c>
      <c r="C6747" t="s">
        <v>19</v>
      </c>
      <c r="D6747">
        <v>236</v>
      </c>
      <c r="E6747">
        <v>7316</v>
      </c>
      <c r="F6747">
        <v>2926.3999999999996</v>
      </c>
      <c r="G6747" t="s">
        <v>27</v>
      </c>
      <c r="H6747" t="s">
        <v>28</v>
      </c>
      <c r="I6747" t="s">
        <v>39</v>
      </c>
    </row>
    <row r="6748" spans="1:9" x14ac:dyDescent="0.3">
      <c r="A6748">
        <v>1185732</v>
      </c>
      <c r="B6748" s="16">
        <v>44432</v>
      </c>
      <c r="C6748" t="s">
        <v>21</v>
      </c>
      <c r="D6748">
        <v>111</v>
      </c>
      <c r="E6748">
        <v>7326</v>
      </c>
      <c r="F6748">
        <v>3589.74</v>
      </c>
      <c r="G6748" t="s">
        <v>48</v>
      </c>
      <c r="H6748" t="s">
        <v>72</v>
      </c>
      <c r="I6748" t="s">
        <v>73</v>
      </c>
    </row>
    <row r="6749" spans="1:9" x14ac:dyDescent="0.3">
      <c r="A6749">
        <v>1128299</v>
      </c>
      <c r="B6749" s="16">
        <v>44432</v>
      </c>
      <c r="C6749" t="s">
        <v>21</v>
      </c>
      <c r="D6749">
        <v>119</v>
      </c>
      <c r="E6749">
        <v>8092</v>
      </c>
      <c r="F6749">
        <v>3722.3199999999997</v>
      </c>
      <c r="G6749" t="s">
        <v>31</v>
      </c>
      <c r="H6749" t="s">
        <v>80</v>
      </c>
      <c r="I6749" t="s">
        <v>63</v>
      </c>
    </row>
    <row r="6750" spans="1:9" x14ac:dyDescent="0.3">
      <c r="A6750">
        <v>1128299</v>
      </c>
      <c r="B6750" s="16">
        <v>44432</v>
      </c>
      <c r="C6750" t="s">
        <v>22</v>
      </c>
      <c r="D6750">
        <v>128</v>
      </c>
      <c r="E6750">
        <v>8320</v>
      </c>
      <c r="F6750">
        <v>4409.6000000000004</v>
      </c>
      <c r="G6750" t="s">
        <v>31</v>
      </c>
      <c r="H6750" t="s">
        <v>80</v>
      </c>
      <c r="I6750" t="s">
        <v>63</v>
      </c>
    </row>
    <row r="6751" spans="1:9" x14ac:dyDescent="0.3">
      <c r="A6751">
        <v>1128299</v>
      </c>
      <c r="B6751" s="16">
        <v>44432</v>
      </c>
      <c r="C6751" t="s">
        <v>20</v>
      </c>
      <c r="D6751">
        <v>215</v>
      </c>
      <c r="E6751">
        <v>10750</v>
      </c>
      <c r="F6751">
        <v>4300</v>
      </c>
      <c r="G6751" t="s">
        <v>31</v>
      </c>
      <c r="H6751" t="s">
        <v>80</v>
      </c>
      <c r="I6751" t="s">
        <v>63</v>
      </c>
    </row>
    <row r="6752" spans="1:9" x14ac:dyDescent="0.3">
      <c r="A6752">
        <v>1185732</v>
      </c>
      <c r="B6752" s="16">
        <v>44432</v>
      </c>
      <c r="C6752" t="s">
        <v>20</v>
      </c>
      <c r="D6752">
        <v>215</v>
      </c>
      <c r="E6752">
        <v>11395</v>
      </c>
      <c r="F6752">
        <v>4216.1499999999996</v>
      </c>
      <c r="G6752" t="s">
        <v>48</v>
      </c>
      <c r="H6752" t="s">
        <v>72</v>
      </c>
      <c r="I6752" t="s">
        <v>73</v>
      </c>
    </row>
    <row r="6753" spans="1:9" x14ac:dyDescent="0.3">
      <c r="A6753">
        <v>1185732</v>
      </c>
      <c r="B6753" s="16">
        <v>44432</v>
      </c>
      <c r="C6753" t="s">
        <v>19</v>
      </c>
      <c r="D6753">
        <v>240</v>
      </c>
      <c r="E6753">
        <v>12720</v>
      </c>
      <c r="F6753">
        <v>5342.4</v>
      </c>
      <c r="G6753" t="s">
        <v>48</v>
      </c>
      <c r="H6753" t="s">
        <v>72</v>
      </c>
      <c r="I6753" t="s">
        <v>73</v>
      </c>
    </row>
    <row r="6754" spans="1:9" x14ac:dyDescent="0.3">
      <c r="A6754">
        <v>1185732</v>
      </c>
      <c r="B6754" s="16">
        <v>44432</v>
      </c>
      <c r="C6754" t="s">
        <v>20</v>
      </c>
      <c r="D6754">
        <v>189</v>
      </c>
      <c r="E6754">
        <v>13041</v>
      </c>
      <c r="F6754">
        <v>6259.6799999999994</v>
      </c>
      <c r="G6754" t="s">
        <v>48</v>
      </c>
      <c r="H6754" t="s">
        <v>72</v>
      </c>
      <c r="I6754" t="s">
        <v>73</v>
      </c>
    </row>
    <row r="6755" spans="1:9" x14ac:dyDescent="0.3">
      <c r="A6755">
        <v>1128299</v>
      </c>
      <c r="B6755" s="16">
        <v>44432</v>
      </c>
      <c r="C6755" t="s">
        <v>20</v>
      </c>
      <c r="D6755">
        <v>195</v>
      </c>
      <c r="E6755">
        <v>13260</v>
      </c>
      <c r="F6755">
        <v>6497.4</v>
      </c>
      <c r="G6755" t="s">
        <v>31</v>
      </c>
      <c r="H6755" t="s">
        <v>80</v>
      </c>
      <c r="I6755" t="s">
        <v>63</v>
      </c>
    </row>
    <row r="6756" spans="1:9" x14ac:dyDescent="0.3">
      <c r="A6756">
        <v>1185732</v>
      </c>
      <c r="B6756" s="16">
        <v>44432</v>
      </c>
      <c r="C6756" t="s">
        <v>19</v>
      </c>
      <c r="D6756">
        <v>202</v>
      </c>
      <c r="E6756">
        <v>15352</v>
      </c>
      <c r="F6756">
        <v>7368.96</v>
      </c>
      <c r="G6756" t="s">
        <v>48</v>
      </c>
      <c r="H6756" t="s">
        <v>72</v>
      </c>
      <c r="I6756" t="s">
        <v>73</v>
      </c>
    </row>
    <row r="6757" spans="1:9" x14ac:dyDescent="0.3">
      <c r="A6757">
        <v>1128299</v>
      </c>
      <c r="B6757" s="16">
        <v>44432</v>
      </c>
      <c r="C6757" t="s">
        <v>19</v>
      </c>
      <c r="D6757">
        <v>256</v>
      </c>
      <c r="E6757">
        <v>15872</v>
      </c>
      <c r="F6757">
        <v>6666.24</v>
      </c>
      <c r="G6757" t="s">
        <v>31</v>
      </c>
      <c r="H6757" t="s">
        <v>80</v>
      </c>
      <c r="I6757" t="s">
        <v>63</v>
      </c>
    </row>
    <row r="6758" spans="1:9" x14ac:dyDescent="0.3">
      <c r="A6758">
        <v>1128299</v>
      </c>
      <c r="B6758" s="16">
        <v>44432</v>
      </c>
      <c r="C6758" t="s">
        <v>17</v>
      </c>
      <c r="D6758">
        <v>200</v>
      </c>
      <c r="E6758">
        <v>16200</v>
      </c>
      <c r="F6758">
        <v>7776</v>
      </c>
      <c r="G6758" t="s">
        <v>31</v>
      </c>
      <c r="H6758" t="s">
        <v>80</v>
      </c>
      <c r="I6758" t="s">
        <v>63</v>
      </c>
    </row>
    <row r="6759" spans="1:9" x14ac:dyDescent="0.3">
      <c r="A6759">
        <v>1128299</v>
      </c>
      <c r="B6759" s="16">
        <v>44432</v>
      </c>
      <c r="C6759" t="s">
        <v>17</v>
      </c>
      <c r="D6759">
        <v>256</v>
      </c>
      <c r="E6759">
        <v>17664</v>
      </c>
      <c r="F6759">
        <v>6535.68</v>
      </c>
      <c r="G6759" t="s">
        <v>31</v>
      </c>
      <c r="H6759" t="s">
        <v>80</v>
      </c>
      <c r="I6759" t="s">
        <v>63</v>
      </c>
    </row>
    <row r="6760" spans="1:9" x14ac:dyDescent="0.3">
      <c r="A6760">
        <v>1128299</v>
      </c>
      <c r="B6760" s="16">
        <v>44432</v>
      </c>
      <c r="C6760" t="s">
        <v>19</v>
      </c>
      <c r="D6760">
        <v>233</v>
      </c>
      <c r="E6760">
        <v>17708</v>
      </c>
      <c r="F6760">
        <v>8676.92</v>
      </c>
      <c r="G6760" t="s">
        <v>31</v>
      </c>
      <c r="H6760" t="s">
        <v>80</v>
      </c>
      <c r="I6760" t="s">
        <v>63</v>
      </c>
    </row>
    <row r="6761" spans="1:9" x14ac:dyDescent="0.3">
      <c r="A6761">
        <v>1185732</v>
      </c>
      <c r="B6761" s="16">
        <v>44432</v>
      </c>
      <c r="C6761" t="s">
        <v>17</v>
      </c>
      <c r="D6761">
        <v>272</v>
      </c>
      <c r="E6761">
        <v>18224</v>
      </c>
      <c r="F6761">
        <v>7289.5999999999995</v>
      </c>
      <c r="G6761" t="s">
        <v>48</v>
      </c>
      <c r="H6761" t="s">
        <v>72</v>
      </c>
      <c r="I6761" t="s">
        <v>73</v>
      </c>
    </row>
    <row r="6762" spans="1:9" x14ac:dyDescent="0.3">
      <c r="A6762">
        <v>1185732</v>
      </c>
      <c r="B6762" s="16">
        <v>44432</v>
      </c>
      <c r="C6762" t="s">
        <v>17</v>
      </c>
      <c r="D6762">
        <v>240</v>
      </c>
      <c r="E6762">
        <v>19920</v>
      </c>
      <c r="F6762">
        <v>8964</v>
      </c>
      <c r="G6762" t="s">
        <v>48</v>
      </c>
      <c r="H6762" t="s">
        <v>72</v>
      </c>
      <c r="I6762" t="s">
        <v>73</v>
      </c>
    </row>
    <row r="6763" spans="1:9" x14ac:dyDescent="0.3">
      <c r="A6763">
        <v>1197831</v>
      </c>
      <c r="B6763" s="16">
        <v>44432</v>
      </c>
      <c r="C6763" t="s">
        <v>23</v>
      </c>
      <c r="D6763">
        <v>550</v>
      </c>
      <c r="E6763">
        <v>110000.00000000004</v>
      </c>
      <c r="F6763">
        <v>66000.000000000029</v>
      </c>
      <c r="G6763" t="s">
        <v>27</v>
      </c>
      <c r="H6763" t="s">
        <v>59</v>
      </c>
      <c r="I6763" t="s">
        <v>60</v>
      </c>
    </row>
    <row r="6764" spans="1:9" x14ac:dyDescent="0.3">
      <c r="A6764">
        <v>1128299</v>
      </c>
      <c r="B6764" s="16">
        <v>44432</v>
      </c>
      <c r="C6764" t="s">
        <v>23</v>
      </c>
      <c r="D6764">
        <v>250</v>
      </c>
      <c r="E6764">
        <v>187500</v>
      </c>
      <c r="F6764">
        <v>56250</v>
      </c>
      <c r="G6764" t="s">
        <v>48</v>
      </c>
      <c r="H6764" t="s">
        <v>72</v>
      </c>
      <c r="I6764" t="s">
        <v>73</v>
      </c>
    </row>
    <row r="6765" spans="1:9" x14ac:dyDescent="0.3">
      <c r="A6765">
        <v>1185732</v>
      </c>
      <c r="B6765" s="16">
        <v>44432</v>
      </c>
      <c r="C6765" t="s">
        <v>23</v>
      </c>
      <c r="D6765">
        <v>250</v>
      </c>
      <c r="E6765">
        <v>187500</v>
      </c>
      <c r="F6765">
        <v>56250</v>
      </c>
      <c r="G6765" t="s">
        <v>31</v>
      </c>
      <c r="H6765" t="s">
        <v>80</v>
      </c>
      <c r="I6765" t="s">
        <v>63</v>
      </c>
    </row>
    <row r="6766" spans="1:9" x14ac:dyDescent="0.3">
      <c r="A6766">
        <v>1197831</v>
      </c>
      <c r="B6766" s="16">
        <v>44432</v>
      </c>
      <c r="C6766" t="s">
        <v>19</v>
      </c>
      <c r="D6766">
        <v>675</v>
      </c>
      <c r="E6766">
        <v>270000</v>
      </c>
      <c r="F6766">
        <v>94500</v>
      </c>
      <c r="G6766" t="s">
        <v>27</v>
      </c>
      <c r="H6766" t="s">
        <v>28</v>
      </c>
      <c r="I6766" t="s">
        <v>39</v>
      </c>
    </row>
    <row r="6767" spans="1:9" x14ac:dyDescent="0.3">
      <c r="A6767">
        <v>1128299</v>
      </c>
      <c r="B6767" s="16">
        <v>44432</v>
      </c>
      <c r="C6767" t="s">
        <v>21</v>
      </c>
      <c r="D6767">
        <v>425</v>
      </c>
      <c r="E6767">
        <v>297500</v>
      </c>
      <c r="F6767">
        <v>104125</v>
      </c>
      <c r="G6767" t="s">
        <v>48</v>
      </c>
      <c r="H6767" t="s">
        <v>72</v>
      </c>
      <c r="I6767" t="s">
        <v>73</v>
      </c>
    </row>
    <row r="6768" spans="1:9" x14ac:dyDescent="0.3">
      <c r="A6768">
        <v>1128299</v>
      </c>
      <c r="B6768" s="16">
        <v>44432</v>
      </c>
      <c r="C6768" t="s">
        <v>22</v>
      </c>
      <c r="D6768">
        <v>425</v>
      </c>
      <c r="E6768">
        <v>297500</v>
      </c>
      <c r="F6768">
        <v>119000</v>
      </c>
      <c r="G6768" t="s">
        <v>48</v>
      </c>
      <c r="H6768" t="s">
        <v>72</v>
      </c>
      <c r="I6768" t="s">
        <v>73</v>
      </c>
    </row>
    <row r="6769" spans="1:9" x14ac:dyDescent="0.3">
      <c r="A6769">
        <v>1185732</v>
      </c>
      <c r="B6769" s="16">
        <v>44432</v>
      </c>
      <c r="C6769" t="s">
        <v>21</v>
      </c>
      <c r="D6769">
        <v>425</v>
      </c>
      <c r="E6769">
        <v>297500</v>
      </c>
      <c r="F6769">
        <v>104125</v>
      </c>
      <c r="G6769" t="s">
        <v>31</v>
      </c>
      <c r="H6769" t="s">
        <v>80</v>
      </c>
      <c r="I6769" t="s">
        <v>63</v>
      </c>
    </row>
    <row r="6770" spans="1:9" x14ac:dyDescent="0.3">
      <c r="A6770">
        <v>1185732</v>
      </c>
      <c r="B6770" s="16">
        <v>44432</v>
      </c>
      <c r="C6770" t="s">
        <v>22</v>
      </c>
      <c r="D6770">
        <v>425</v>
      </c>
      <c r="E6770">
        <v>297500</v>
      </c>
      <c r="F6770">
        <v>119000</v>
      </c>
      <c r="G6770" t="s">
        <v>31</v>
      </c>
      <c r="H6770" t="s">
        <v>80</v>
      </c>
      <c r="I6770" t="s">
        <v>63</v>
      </c>
    </row>
    <row r="6771" spans="1:9" x14ac:dyDescent="0.3">
      <c r="A6771">
        <v>1128299</v>
      </c>
      <c r="B6771" s="16">
        <v>44432</v>
      </c>
      <c r="C6771" t="s">
        <v>20</v>
      </c>
      <c r="D6771">
        <v>650</v>
      </c>
      <c r="E6771">
        <v>455000</v>
      </c>
      <c r="F6771">
        <v>159250</v>
      </c>
      <c r="G6771" t="s">
        <v>48</v>
      </c>
      <c r="H6771" t="s">
        <v>72</v>
      </c>
      <c r="I6771" t="s">
        <v>73</v>
      </c>
    </row>
    <row r="6772" spans="1:9" x14ac:dyDescent="0.3">
      <c r="A6772">
        <v>1185732</v>
      </c>
      <c r="B6772" s="16">
        <v>44432</v>
      </c>
      <c r="C6772" t="s">
        <v>20</v>
      </c>
      <c r="D6772">
        <v>650</v>
      </c>
      <c r="E6772">
        <v>455000</v>
      </c>
      <c r="F6772">
        <v>159250</v>
      </c>
      <c r="G6772" t="s">
        <v>31</v>
      </c>
      <c r="H6772" t="s">
        <v>80</v>
      </c>
      <c r="I6772" t="s">
        <v>63</v>
      </c>
    </row>
    <row r="6773" spans="1:9" x14ac:dyDescent="0.3">
      <c r="A6773">
        <v>1128299</v>
      </c>
      <c r="B6773" s="16">
        <v>44432</v>
      </c>
      <c r="C6773" t="s">
        <v>19</v>
      </c>
      <c r="D6773">
        <v>775</v>
      </c>
      <c r="E6773">
        <v>620000</v>
      </c>
      <c r="F6773">
        <v>217000</v>
      </c>
      <c r="G6773" t="s">
        <v>48</v>
      </c>
      <c r="H6773" t="s">
        <v>72</v>
      </c>
      <c r="I6773" t="s">
        <v>73</v>
      </c>
    </row>
    <row r="6774" spans="1:9" x14ac:dyDescent="0.3">
      <c r="A6774">
        <v>1185732</v>
      </c>
      <c r="B6774" s="16">
        <v>44432</v>
      </c>
      <c r="C6774" t="s">
        <v>19</v>
      </c>
      <c r="D6774">
        <v>775</v>
      </c>
      <c r="E6774">
        <v>620000</v>
      </c>
      <c r="F6774">
        <v>217000</v>
      </c>
      <c r="G6774" t="s">
        <v>31</v>
      </c>
      <c r="H6774" t="s">
        <v>80</v>
      </c>
      <c r="I6774" t="s">
        <v>63</v>
      </c>
    </row>
    <row r="6775" spans="1:9" x14ac:dyDescent="0.3">
      <c r="A6775">
        <v>1128299</v>
      </c>
      <c r="B6775" s="16">
        <v>44432</v>
      </c>
      <c r="C6775" t="s">
        <v>17</v>
      </c>
      <c r="D6775">
        <v>800</v>
      </c>
      <c r="E6775">
        <v>720000</v>
      </c>
      <c r="F6775">
        <v>251999.99999999997</v>
      </c>
      <c r="G6775" t="s">
        <v>48</v>
      </c>
      <c r="H6775" t="s">
        <v>72</v>
      </c>
      <c r="I6775" t="s">
        <v>73</v>
      </c>
    </row>
    <row r="6776" spans="1:9" x14ac:dyDescent="0.3">
      <c r="A6776">
        <v>1185732</v>
      </c>
      <c r="B6776" s="16">
        <v>44432</v>
      </c>
      <c r="C6776" t="s">
        <v>17</v>
      </c>
      <c r="D6776">
        <v>800</v>
      </c>
      <c r="E6776">
        <v>720000</v>
      </c>
      <c r="F6776">
        <v>251999.99999999997</v>
      </c>
      <c r="G6776" t="s">
        <v>31</v>
      </c>
      <c r="H6776" t="s">
        <v>80</v>
      </c>
      <c r="I6776" t="s">
        <v>63</v>
      </c>
    </row>
    <row r="6777" spans="1:9" x14ac:dyDescent="0.3">
      <c r="A6777">
        <v>1197831</v>
      </c>
      <c r="B6777" s="16">
        <v>44433</v>
      </c>
      <c r="C6777" t="s">
        <v>17</v>
      </c>
      <c r="D6777">
        <v>224</v>
      </c>
      <c r="E6777">
        <v>1568</v>
      </c>
      <c r="F6777">
        <v>736.95999999999992</v>
      </c>
      <c r="G6777" t="s">
        <v>27</v>
      </c>
      <c r="H6777" t="s">
        <v>59</v>
      </c>
      <c r="I6777" t="s">
        <v>60</v>
      </c>
    </row>
    <row r="6778" spans="1:9" x14ac:dyDescent="0.3">
      <c r="A6778">
        <v>1197831</v>
      </c>
      <c r="B6778" s="16">
        <v>44433</v>
      </c>
      <c r="C6778" t="s">
        <v>17</v>
      </c>
      <c r="D6778">
        <v>203</v>
      </c>
      <c r="E6778">
        <v>1827</v>
      </c>
      <c r="F6778">
        <v>1077.9299999999998</v>
      </c>
      <c r="G6778" t="s">
        <v>27</v>
      </c>
      <c r="H6778" t="s">
        <v>59</v>
      </c>
      <c r="I6778" t="s">
        <v>60</v>
      </c>
    </row>
    <row r="6779" spans="1:9" x14ac:dyDescent="0.3">
      <c r="A6779">
        <v>1197831</v>
      </c>
      <c r="B6779" s="16">
        <v>44433</v>
      </c>
      <c r="C6779" t="s">
        <v>20</v>
      </c>
      <c r="D6779">
        <v>155</v>
      </c>
      <c r="E6779">
        <v>3100</v>
      </c>
      <c r="F6779">
        <v>1178</v>
      </c>
      <c r="G6779" t="s">
        <v>27</v>
      </c>
      <c r="H6779" t="s">
        <v>28</v>
      </c>
      <c r="I6779" t="s">
        <v>39</v>
      </c>
    </row>
    <row r="6780" spans="1:9" x14ac:dyDescent="0.3">
      <c r="A6780">
        <v>1197831</v>
      </c>
      <c r="B6780" s="16">
        <v>44433</v>
      </c>
      <c r="C6780" t="s">
        <v>20</v>
      </c>
      <c r="D6780">
        <v>145</v>
      </c>
      <c r="E6780">
        <v>4060</v>
      </c>
      <c r="F6780">
        <v>1908.1999999999998</v>
      </c>
      <c r="G6780" t="s">
        <v>27</v>
      </c>
      <c r="H6780" t="s">
        <v>28</v>
      </c>
      <c r="I6780" t="s">
        <v>39</v>
      </c>
    </row>
    <row r="6781" spans="1:9" x14ac:dyDescent="0.3">
      <c r="A6781">
        <v>1197831</v>
      </c>
      <c r="B6781" s="16">
        <v>44433</v>
      </c>
      <c r="C6781" t="s">
        <v>17</v>
      </c>
      <c r="D6781">
        <v>700</v>
      </c>
      <c r="E6781">
        <v>69999.999999999971</v>
      </c>
      <c r="F6781">
        <v>31499.999999999985</v>
      </c>
      <c r="G6781" t="s">
        <v>27</v>
      </c>
      <c r="H6781" t="s">
        <v>59</v>
      </c>
      <c r="I6781" t="s">
        <v>60</v>
      </c>
    </row>
    <row r="6782" spans="1:9" x14ac:dyDescent="0.3">
      <c r="A6782">
        <v>1197831</v>
      </c>
      <c r="B6782" s="16">
        <v>44433</v>
      </c>
      <c r="C6782" t="s">
        <v>20</v>
      </c>
      <c r="D6782">
        <v>500</v>
      </c>
      <c r="E6782">
        <v>150000</v>
      </c>
      <c r="F6782">
        <v>52500</v>
      </c>
      <c r="G6782" t="s">
        <v>27</v>
      </c>
      <c r="H6782" t="s">
        <v>28</v>
      </c>
      <c r="I6782" t="s">
        <v>39</v>
      </c>
    </row>
    <row r="6783" spans="1:9" x14ac:dyDescent="0.3">
      <c r="A6783">
        <v>1197831</v>
      </c>
      <c r="B6783" s="16">
        <v>44434</v>
      </c>
      <c r="C6783" t="s">
        <v>19</v>
      </c>
      <c r="D6783">
        <v>218</v>
      </c>
      <c r="E6783">
        <v>3488</v>
      </c>
      <c r="F6783">
        <v>1709.1199999999997</v>
      </c>
      <c r="G6783" t="s">
        <v>27</v>
      </c>
      <c r="H6783" t="s">
        <v>59</v>
      </c>
      <c r="I6783" t="s">
        <v>60</v>
      </c>
    </row>
    <row r="6784" spans="1:9" x14ac:dyDescent="0.3">
      <c r="A6784">
        <v>1197831</v>
      </c>
      <c r="B6784" s="16">
        <v>44434</v>
      </c>
      <c r="C6784" t="s">
        <v>19</v>
      </c>
      <c r="D6784">
        <v>189</v>
      </c>
      <c r="E6784">
        <v>3591</v>
      </c>
      <c r="F6784">
        <v>2118.69</v>
      </c>
      <c r="G6784" t="s">
        <v>27</v>
      </c>
      <c r="H6784" t="s">
        <v>59</v>
      </c>
      <c r="I6784" t="s">
        <v>60</v>
      </c>
    </row>
    <row r="6785" spans="1:9" x14ac:dyDescent="0.3">
      <c r="A6785">
        <v>1197831</v>
      </c>
      <c r="B6785" s="16">
        <v>44434</v>
      </c>
      <c r="C6785" t="s">
        <v>21</v>
      </c>
      <c r="D6785">
        <v>140</v>
      </c>
      <c r="E6785">
        <v>3640</v>
      </c>
      <c r="F6785">
        <v>1710.8000000000002</v>
      </c>
      <c r="G6785" t="s">
        <v>27</v>
      </c>
      <c r="H6785" t="s">
        <v>28</v>
      </c>
      <c r="I6785" t="s">
        <v>39</v>
      </c>
    </row>
    <row r="6786" spans="1:9" x14ac:dyDescent="0.3">
      <c r="A6786">
        <v>1197831</v>
      </c>
      <c r="B6786" s="16">
        <v>44434</v>
      </c>
      <c r="C6786" t="s">
        <v>21</v>
      </c>
      <c r="D6786">
        <v>116</v>
      </c>
      <c r="E6786">
        <v>3712</v>
      </c>
      <c r="F6786">
        <v>2115.84</v>
      </c>
      <c r="G6786" t="s">
        <v>27</v>
      </c>
      <c r="H6786" t="s">
        <v>28</v>
      </c>
      <c r="I6786" t="s">
        <v>39</v>
      </c>
    </row>
    <row r="6787" spans="1:9" x14ac:dyDescent="0.3">
      <c r="A6787">
        <v>1189833</v>
      </c>
      <c r="B6787" s="16">
        <v>44434</v>
      </c>
      <c r="C6787" t="s">
        <v>21</v>
      </c>
      <c r="D6787">
        <v>152</v>
      </c>
      <c r="E6787">
        <v>6992</v>
      </c>
      <c r="F6787">
        <v>2587.04</v>
      </c>
      <c r="G6787" t="s">
        <v>31</v>
      </c>
      <c r="H6787" t="s">
        <v>88</v>
      </c>
      <c r="I6787" t="s">
        <v>89</v>
      </c>
    </row>
    <row r="6788" spans="1:9" x14ac:dyDescent="0.3">
      <c r="A6788">
        <v>1189833</v>
      </c>
      <c r="B6788" s="16">
        <v>44434</v>
      </c>
      <c r="C6788" t="s">
        <v>20</v>
      </c>
      <c r="D6788">
        <v>163</v>
      </c>
      <c r="E6788">
        <v>7498</v>
      </c>
      <c r="F6788">
        <v>2999.2</v>
      </c>
      <c r="G6788" t="s">
        <v>31</v>
      </c>
      <c r="H6788" t="s">
        <v>88</v>
      </c>
      <c r="I6788" t="s">
        <v>89</v>
      </c>
    </row>
    <row r="6789" spans="1:9" x14ac:dyDescent="0.3">
      <c r="A6789">
        <v>1189833</v>
      </c>
      <c r="B6789" s="16">
        <v>44434</v>
      </c>
      <c r="C6789" t="s">
        <v>23</v>
      </c>
      <c r="D6789">
        <v>153</v>
      </c>
      <c r="E6789">
        <v>7650</v>
      </c>
      <c r="F6789">
        <v>2448</v>
      </c>
      <c r="G6789" t="s">
        <v>31</v>
      </c>
      <c r="H6789" t="s">
        <v>88</v>
      </c>
      <c r="I6789" t="s">
        <v>89</v>
      </c>
    </row>
    <row r="6790" spans="1:9" x14ac:dyDescent="0.3">
      <c r="A6790">
        <v>1189833</v>
      </c>
      <c r="B6790" s="16">
        <v>44434</v>
      </c>
      <c r="C6790" t="s">
        <v>22</v>
      </c>
      <c r="D6790">
        <v>162</v>
      </c>
      <c r="E6790">
        <v>7776</v>
      </c>
      <c r="F6790">
        <v>2643.8399999999997</v>
      </c>
      <c r="G6790" t="s">
        <v>31</v>
      </c>
      <c r="H6790" t="s">
        <v>88</v>
      </c>
      <c r="I6790" t="s">
        <v>89</v>
      </c>
    </row>
    <row r="6791" spans="1:9" x14ac:dyDescent="0.3">
      <c r="A6791">
        <v>1189833</v>
      </c>
      <c r="B6791" s="16">
        <v>44434</v>
      </c>
      <c r="C6791" t="s">
        <v>21</v>
      </c>
      <c r="D6791">
        <v>143</v>
      </c>
      <c r="E6791">
        <v>7865</v>
      </c>
      <c r="F6791">
        <v>3696.5499999999997</v>
      </c>
      <c r="G6791" t="s">
        <v>31</v>
      </c>
      <c r="H6791" t="s">
        <v>88</v>
      </c>
      <c r="I6791" t="s">
        <v>89</v>
      </c>
    </row>
    <row r="6792" spans="1:9" x14ac:dyDescent="0.3">
      <c r="A6792">
        <v>1189833</v>
      </c>
      <c r="B6792" s="16">
        <v>44434</v>
      </c>
      <c r="C6792" t="s">
        <v>20</v>
      </c>
      <c r="D6792">
        <v>142</v>
      </c>
      <c r="E6792">
        <v>8236</v>
      </c>
      <c r="F6792">
        <v>3788.5599999999995</v>
      </c>
      <c r="G6792" t="s">
        <v>31</v>
      </c>
      <c r="H6792" t="s">
        <v>88</v>
      </c>
      <c r="I6792" t="s">
        <v>89</v>
      </c>
    </row>
    <row r="6793" spans="1:9" x14ac:dyDescent="0.3">
      <c r="A6793">
        <v>1189833</v>
      </c>
      <c r="B6793" s="16">
        <v>44434</v>
      </c>
      <c r="C6793" t="s">
        <v>22</v>
      </c>
      <c r="D6793">
        <v>124</v>
      </c>
      <c r="E6793">
        <v>8308</v>
      </c>
      <c r="F6793">
        <v>3323.2000000000003</v>
      </c>
      <c r="G6793" t="s">
        <v>31</v>
      </c>
      <c r="H6793" t="s">
        <v>88</v>
      </c>
      <c r="I6793" t="s">
        <v>89</v>
      </c>
    </row>
    <row r="6794" spans="1:9" x14ac:dyDescent="0.3">
      <c r="A6794">
        <v>1189833</v>
      </c>
      <c r="B6794" s="16">
        <v>44434</v>
      </c>
      <c r="C6794" t="s">
        <v>23</v>
      </c>
      <c r="D6794">
        <v>126</v>
      </c>
      <c r="E6794">
        <v>8820</v>
      </c>
      <c r="F6794">
        <v>3351.6</v>
      </c>
      <c r="G6794" t="s">
        <v>31</v>
      </c>
      <c r="H6794" t="s">
        <v>88</v>
      </c>
      <c r="I6794" t="s">
        <v>89</v>
      </c>
    </row>
    <row r="6795" spans="1:9" x14ac:dyDescent="0.3">
      <c r="A6795">
        <v>1189833</v>
      </c>
      <c r="B6795" s="16">
        <v>44434</v>
      </c>
      <c r="C6795" t="s">
        <v>17</v>
      </c>
      <c r="D6795">
        <v>224</v>
      </c>
      <c r="E6795">
        <v>8960</v>
      </c>
      <c r="F6795">
        <v>3315.2</v>
      </c>
      <c r="G6795" t="s">
        <v>31</v>
      </c>
      <c r="H6795" t="s">
        <v>88</v>
      </c>
      <c r="I6795" t="s">
        <v>89</v>
      </c>
    </row>
    <row r="6796" spans="1:9" x14ac:dyDescent="0.3">
      <c r="A6796">
        <v>1189833</v>
      </c>
      <c r="B6796" s="16">
        <v>44434</v>
      </c>
      <c r="C6796" t="s">
        <v>19</v>
      </c>
      <c r="D6796">
        <v>208</v>
      </c>
      <c r="E6796">
        <v>9152</v>
      </c>
      <c r="F6796">
        <v>4026.88</v>
      </c>
      <c r="G6796" t="s">
        <v>31</v>
      </c>
      <c r="H6796" t="s">
        <v>88</v>
      </c>
      <c r="I6796" t="s">
        <v>89</v>
      </c>
    </row>
    <row r="6797" spans="1:9" x14ac:dyDescent="0.3">
      <c r="A6797">
        <v>1189833</v>
      </c>
      <c r="B6797" s="16">
        <v>44434</v>
      </c>
      <c r="C6797" t="s">
        <v>17</v>
      </c>
      <c r="D6797">
        <v>175</v>
      </c>
      <c r="E6797">
        <v>9800</v>
      </c>
      <c r="F6797">
        <v>4900</v>
      </c>
      <c r="G6797" t="s">
        <v>31</v>
      </c>
      <c r="H6797" t="s">
        <v>88</v>
      </c>
      <c r="I6797" t="s">
        <v>89</v>
      </c>
    </row>
    <row r="6798" spans="1:9" x14ac:dyDescent="0.3">
      <c r="A6798">
        <v>1189833</v>
      </c>
      <c r="B6798" s="16">
        <v>44434</v>
      </c>
      <c r="C6798" t="s">
        <v>19</v>
      </c>
      <c r="D6798">
        <v>176</v>
      </c>
      <c r="E6798">
        <v>10560</v>
      </c>
      <c r="F6798">
        <v>5491.2</v>
      </c>
      <c r="G6798" t="s">
        <v>31</v>
      </c>
      <c r="H6798" t="s">
        <v>88</v>
      </c>
      <c r="I6798" t="s">
        <v>89</v>
      </c>
    </row>
    <row r="6799" spans="1:9" x14ac:dyDescent="0.3">
      <c r="A6799">
        <v>1197831</v>
      </c>
      <c r="B6799" s="16">
        <v>44434</v>
      </c>
      <c r="C6799" t="s">
        <v>21</v>
      </c>
      <c r="D6799">
        <v>400</v>
      </c>
      <c r="E6799">
        <v>140000</v>
      </c>
      <c r="F6799">
        <v>63000</v>
      </c>
      <c r="G6799" t="s">
        <v>27</v>
      </c>
      <c r="H6799" t="s">
        <v>28</v>
      </c>
      <c r="I6799" t="s">
        <v>39</v>
      </c>
    </row>
    <row r="6800" spans="1:9" x14ac:dyDescent="0.3">
      <c r="A6800">
        <v>1197831</v>
      </c>
      <c r="B6800" s="16">
        <v>44434</v>
      </c>
      <c r="C6800" t="s">
        <v>19</v>
      </c>
      <c r="D6800">
        <v>725</v>
      </c>
      <c r="E6800">
        <v>145000.00000000006</v>
      </c>
      <c r="F6800">
        <v>65250.000000000022</v>
      </c>
      <c r="G6800" t="s">
        <v>27</v>
      </c>
      <c r="H6800" t="s">
        <v>59</v>
      </c>
      <c r="I6800" t="s">
        <v>60</v>
      </c>
    </row>
    <row r="6801" spans="1:9" x14ac:dyDescent="0.3">
      <c r="A6801">
        <v>1189833</v>
      </c>
      <c r="B6801" s="16">
        <v>44434</v>
      </c>
      <c r="C6801" t="s">
        <v>21</v>
      </c>
      <c r="D6801">
        <v>475</v>
      </c>
      <c r="E6801">
        <v>285000.00000000006</v>
      </c>
      <c r="F6801">
        <v>99750.000000000015</v>
      </c>
      <c r="G6801" t="s">
        <v>31</v>
      </c>
      <c r="H6801" t="s">
        <v>88</v>
      </c>
      <c r="I6801" t="s">
        <v>89</v>
      </c>
    </row>
    <row r="6802" spans="1:9" x14ac:dyDescent="0.3">
      <c r="A6802">
        <v>1189833</v>
      </c>
      <c r="B6802" s="16">
        <v>44434</v>
      </c>
      <c r="C6802" t="s">
        <v>20</v>
      </c>
      <c r="D6802">
        <v>525</v>
      </c>
      <c r="E6802">
        <v>315000.00000000006</v>
      </c>
      <c r="F6802">
        <v>110250.00000000001</v>
      </c>
      <c r="G6802" t="s">
        <v>31</v>
      </c>
      <c r="H6802" t="s">
        <v>88</v>
      </c>
      <c r="I6802" t="s">
        <v>89</v>
      </c>
    </row>
    <row r="6803" spans="1:9" x14ac:dyDescent="0.3">
      <c r="A6803">
        <v>1189833</v>
      </c>
      <c r="B6803" s="16">
        <v>44434</v>
      </c>
      <c r="C6803" t="s">
        <v>22</v>
      </c>
      <c r="D6803">
        <v>475</v>
      </c>
      <c r="E6803">
        <v>332500</v>
      </c>
      <c r="F6803">
        <v>99750</v>
      </c>
      <c r="G6803" t="s">
        <v>31</v>
      </c>
      <c r="H6803" t="s">
        <v>88</v>
      </c>
      <c r="I6803" t="s">
        <v>89</v>
      </c>
    </row>
    <row r="6804" spans="1:9" x14ac:dyDescent="0.3">
      <c r="A6804">
        <v>1189833</v>
      </c>
      <c r="B6804" s="16">
        <v>44434</v>
      </c>
      <c r="C6804" t="s">
        <v>23</v>
      </c>
      <c r="D6804">
        <v>450</v>
      </c>
      <c r="E6804">
        <v>337500.00000000006</v>
      </c>
      <c r="F6804">
        <v>84375.000000000015</v>
      </c>
      <c r="G6804" t="s">
        <v>31</v>
      </c>
      <c r="H6804" t="s">
        <v>88</v>
      </c>
      <c r="I6804" t="s">
        <v>89</v>
      </c>
    </row>
    <row r="6805" spans="1:9" x14ac:dyDescent="0.3">
      <c r="A6805">
        <v>1189833</v>
      </c>
      <c r="B6805" s="16">
        <v>44434</v>
      </c>
      <c r="C6805" t="s">
        <v>17</v>
      </c>
      <c r="D6805">
        <v>700</v>
      </c>
      <c r="E6805">
        <v>420000.00000000006</v>
      </c>
      <c r="F6805">
        <v>147000</v>
      </c>
      <c r="G6805" t="s">
        <v>31</v>
      </c>
      <c r="H6805" t="s">
        <v>88</v>
      </c>
      <c r="I6805" t="s">
        <v>89</v>
      </c>
    </row>
    <row r="6806" spans="1:9" x14ac:dyDescent="0.3">
      <c r="A6806">
        <v>1189833</v>
      </c>
      <c r="B6806" s="16">
        <v>44434</v>
      </c>
      <c r="C6806" t="s">
        <v>19</v>
      </c>
      <c r="D6806">
        <v>650</v>
      </c>
      <c r="E6806">
        <v>422500.00000000012</v>
      </c>
      <c r="F6806">
        <v>169000.00000000006</v>
      </c>
      <c r="G6806" t="s">
        <v>31</v>
      </c>
      <c r="H6806" t="s">
        <v>88</v>
      </c>
      <c r="I6806" t="s">
        <v>89</v>
      </c>
    </row>
    <row r="6807" spans="1:9" x14ac:dyDescent="0.3">
      <c r="A6807">
        <v>1197831</v>
      </c>
      <c r="B6807" s="16">
        <v>44435</v>
      </c>
      <c r="C6807" t="s">
        <v>20</v>
      </c>
      <c r="D6807">
        <v>190</v>
      </c>
      <c r="E6807">
        <v>2090</v>
      </c>
      <c r="F6807">
        <v>1086.8</v>
      </c>
      <c r="G6807" t="s">
        <v>27</v>
      </c>
      <c r="H6807" t="s">
        <v>59</v>
      </c>
      <c r="I6807" t="s">
        <v>60</v>
      </c>
    </row>
    <row r="6808" spans="1:9" x14ac:dyDescent="0.3">
      <c r="A6808">
        <v>1197831</v>
      </c>
      <c r="B6808" s="16">
        <v>44435</v>
      </c>
      <c r="C6808" t="s">
        <v>20</v>
      </c>
      <c r="D6808">
        <v>173</v>
      </c>
      <c r="E6808">
        <v>2595</v>
      </c>
      <c r="F6808">
        <v>1453.1999999999998</v>
      </c>
      <c r="G6808" t="s">
        <v>27</v>
      </c>
      <c r="H6808" t="s">
        <v>59</v>
      </c>
      <c r="I6808" t="s">
        <v>60</v>
      </c>
    </row>
    <row r="6809" spans="1:9" x14ac:dyDescent="0.3">
      <c r="A6809">
        <v>1197831</v>
      </c>
      <c r="B6809" s="16">
        <v>44435</v>
      </c>
      <c r="C6809" t="s">
        <v>22</v>
      </c>
      <c r="D6809">
        <v>96</v>
      </c>
      <c r="E6809">
        <v>2784</v>
      </c>
      <c r="F6809">
        <v>1030.08</v>
      </c>
      <c r="G6809" t="s">
        <v>27</v>
      </c>
      <c r="H6809" t="s">
        <v>28</v>
      </c>
      <c r="I6809" t="s">
        <v>39</v>
      </c>
    </row>
    <row r="6810" spans="1:9" x14ac:dyDescent="0.3">
      <c r="A6810">
        <v>1197831</v>
      </c>
      <c r="B6810" s="16">
        <v>44435</v>
      </c>
      <c r="C6810" t="s">
        <v>22</v>
      </c>
      <c r="D6810">
        <v>81</v>
      </c>
      <c r="E6810">
        <v>3078</v>
      </c>
      <c r="F6810">
        <v>1385.1</v>
      </c>
      <c r="G6810" t="s">
        <v>27</v>
      </c>
      <c r="H6810" t="s">
        <v>28</v>
      </c>
      <c r="I6810" t="s">
        <v>39</v>
      </c>
    </row>
    <row r="6811" spans="1:9" x14ac:dyDescent="0.3">
      <c r="A6811">
        <v>1197831</v>
      </c>
      <c r="B6811" s="16">
        <v>44435</v>
      </c>
      <c r="C6811" t="s">
        <v>20</v>
      </c>
      <c r="D6811">
        <v>575</v>
      </c>
      <c r="E6811">
        <v>86249.999999999985</v>
      </c>
      <c r="F6811">
        <v>38812.499999999993</v>
      </c>
      <c r="G6811" t="s">
        <v>27</v>
      </c>
      <c r="H6811" t="s">
        <v>59</v>
      </c>
      <c r="I6811" t="s">
        <v>60</v>
      </c>
    </row>
    <row r="6812" spans="1:9" x14ac:dyDescent="0.3">
      <c r="A6812">
        <v>1197831</v>
      </c>
      <c r="B6812" s="16">
        <v>44435</v>
      </c>
      <c r="C6812" t="s">
        <v>22</v>
      </c>
      <c r="D6812">
        <v>300</v>
      </c>
      <c r="E6812">
        <v>120000</v>
      </c>
      <c r="F6812">
        <v>36000</v>
      </c>
      <c r="G6812" t="s">
        <v>27</v>
      </c>
      <c r="H6812" t="s">
        <v>28</v>
      </c>
      <c r="I6812" t="s">
        <v>39</v>
      </c>
    </row>
    <row r="6813" spans="1:9" x14ac:dyDescent="0.3">
      <c r="A6813">
        <v>1197831</v>
      </c>
      <c r="B6813" s="16">
        <v>44436</v>
      </c>
      <c r="C6813" t="s">
        <v>23</v>
      </c>
      <c r="D6813">
        <v>153</v>
      </c>
      <c r="E6813">
        <v>4131</v>
      </c>
      <c r="F6813">
        <v>2230.7400000000002</v>
      </c>
      <c r="G6813" t="s">
        <v>27</v>
      </c>
      <c r="H6813" t="s">
        <v>28</v>
      </c>
      <c r="I6813" t="s">
        <v>39</v>
      </c>
    </row>
    <row r="6814" spans="1:9" x14ac:dyDescent="0.3">
      <c r="A6814">
        <v>1197831</v>
      </c>
      <c r="B6814" s="16">
        <v>44436</v>
      </c>
      <c r="C6814" t="s">
        <v>21</v>
      </c>
      <c r="D6814">
        <v>165</v>
      </c>
      <c r="E6814">
        <v>4290</v>
      </c>
      <c r="F6814">
        <v>2616.9000000000005</v>
      </c>
      <c r="G6814" t="s">
        <v>27</v>
      </c>
      <c r="H6814" t="s">
        <v>59</v>
      </c>
      <c r="I6814" t="s">
        <v>60</v>
      </c>
    </row>
    <row r="6815" spans="1:9" x14ac:dyDescent="0.3">
      <c r="A6815">
        <v>1197831</v>
      </c>
      <c r="B6815" s="16">
        <v>44436</v>
      </c>
      <c r="C6815" t="s">
        <v>23</v>
      </c>
      <c r="D6815">
        <v>135</v>
      </c>
      <c r="E6815">
        <v>4320</v>
      </c>
      <c r="F6815">
        <v>2721.6</v>
      </c>
      <c r="G6815" t="s">
        <v>27</v>
      </c>
      <c r="H6815" t="s">
        <v>28</v>
      </c>
      <c r="I6815" t="s">
        <v>39</v>
      </c>
    </row>
    <row r="6816" spans="1:9" x14ac:dyDescent="0.3">
      <c r="A6816">
        <v>1197831</v>
      </c>
      <c r="B6816" s="16">
        <v>44436</v>
      </c>
      <c r="C6816" t="s">
        <v>21</v>
      </c>
      <c r="D6816">
        <v>135</v>
      </c>
      <c r="E6816">
        <v>4590</v>
      </c>
      <c r="F6816">
        <v>3121.2000000000003</v>
      </c>
      <c r="G6816" t="s">
        <v>27</v>
      </c>
      <c r="H6816" t="s">
        <v>59</v>
      </c>
      <c r="I6816" t="s">
        <v>60</v>
      </c>
    </row>
    <row r="6817" spans="1:9" x14ac:dyDescent="0.3">
      <c r="A6817">
        <v>1197831</v>
      </c>
      <c r="B6817" s="16">
        <v>44436</v>
      </c>
      <c r="C6817" t="s">
        <v>23</v>
      </c>
      <c r="D6817">
        <v>450</v>
      </c>
      <c r="E6817">
        <v>157500</v>
      </c>
      <c r="F6817">
        <v>78750</v>
      </c>
      <c r="G6817" t="s">
        <v>27</v>
      </c>
      <c r="H6817" t="s">
        <v>28</v>
      </c>
      <c r="I6817" t="s">
        <v>39</v>
      </c>
    </row>
    <row r="6818" spans="1:9" x14ac:dyDescent="0.3">
      <c r="A6818">
        <v>1197831</v>
      </c>
      <c r="B6818" s="16">
        <v>44436</v>
      </c>
      <c r="C6818" t="s">
        <v>21</v>
      </c>
      <c r="D6818">
        <v>500</v>
      </c>
      <c r="E6818">
        <v>175000</v>
      </c>
      <c r="F6818">
        <v>96250.000000000015</v>
      </c>
      <c r="G6818" t="s">
        <v>27</v>
      </c>
      <c r="H6818" t="s">
        <v>59</v>
      </c>
      <c r="I6818" t="s">
        <v>60</v>
      </c>
    </row>
    <row r="6819" spans="1:9" x14ac:dyDescent="0.3">
      <c r="A6819">
        <v>1197831</v>
      </c>
      <c r="B6819" s="16">
        <v>44437</v>
      </c>
      <c r="C6819" t="s">
        <v>17</v>
      </c>
      <c r="D6819">
        <v>231</v>
      </c>
      <c r="E6819">
        <v>3003</v>
      </c>
      <c r="F6819">
        <v>1201.1999999999998</v>
      </c>
      <c r="G6819" t="s">
        <v>27</v>
      </c>
      <c r="H6819" t="s">
        <v>28</v>
      </c>
      <c r="I6819" t="s">
        <v>39</v>
      </c>
    </row>
    <row r="6820" spans="1:9" x14ac:dyDescent="0.3">
      <c r="A6820">
        <v>1197831</v>
      </c>
      <c r="B6820" s="16">
        <v>44437</v>
      </c>
      <c r="C6820" t="s">
        <v>17</v>
      </c>
      <c r="D6820">
        <v>182</v>
      </c>
      <c r="E6820">
        <v>3276</v>
      </c>
      <c r="F6820">
        <v>1474.1999999999998</v>
      </c>
      <c r="G6820" t="s">
        <v>27</v>
      </c>
      <c r="H6820" t="s">
        <v>28</v>
      </c>
      <c r="I6820" t="s">
        <v>39</v>
      </c>
    </row>
    <row r="6821" spans="1:9" x14ac:dyDescent="0.3">
      <c r="A6821">
        <v>1197831</v>
      </c>
      <c r="B6821" s="16">
        <v>44437</v>
      </c>
      <c r="C6821" t="s">
        <v>22</v>
      </c>
      <c r="D6821">
        <v>132</v>
      </c>
      <c r="E6821">
        <v>5148</v>
      </c>
      <c r="F6821">
        <v>2162.16</v>
      </c>
      <c r="G6821" t="s">
        <v>27</v>
      </c>
      <c r="H6821" t="s">
        <v>59</v>
      </c>
      <c r="I6821" t="s">
        <v>60</v>
      </c>
    </row>
    <row r="6822" spans="1:9" x14ac:dyDescent="0.3">
      <c r="A6822">
        <v>1197831</v>
      </c>
      <c r="B6822" s="16">
        <v>44437</v>
      </c>
      <c r="C6822" t="s">
        <v>22</v>
      </c>
      <c r="D6822">
        <v>120</v>
      </c>
      <c r="E6822">
        <v>5880</v>
      </c>
      <c r="F6822">
        <v>3175.2000000000003</v>
      </c>
      <c r="G6822" t="s">
        <v>27</v>
      </c>
      <c r="H6822" t="s">
        <v>59</v>
      </c>
      <c r="I6822" t="s">
        <v>60</v>
      </c>
    </row>
    <row r="6823" spans="1:9" x14ac:dyDescent="0.3">
      <c r="A6823">
        <v>1197831</v>
      </c>
      <c r="B6823" s="16">
        <v>44437</v>
      </c>
      <c r="C6823" t="s">
        <v>17</v>
      </c>
      <c r="D6823">
        <v>700</v>
      </c>
      <c r="E6823">
        <v>140000</v>
      </c>
      <c r="F6823">
        <v>49000</v>
      </c>
      <c r="G6823" t="s">
        <v>27</v>
      </c>
      <c r="H6823" t="s">
        <v>28</v>
      </c>
      <c r="I6823" t="s">
        <v>39</v>
      </c>
    </row>
    <row r="6824" spans="1:9" x14ac:dyDescent="0.3">
      <c r="A6824">
        <v>1197831</v>
      </c>
      <c r="B6824" s="16">
        <v>44437</v>
      </c>
      <c r="C6824" t="s">
        <v>22</v>
      </c>
      <c r="D6824">
        <v>400</v>
      </c>
      <c r="E6824">
        <v>200000</v>
      </c>
      <c r="F6824">
        <v>80000</v>
      </c>
      <c r="G6824" t="s">
        <v>27</v>
      </c>
      <c r="H6824" t="s">
        <v>59</v>
      </c>
      <c r="I6824" t="s">
        <v>60</v>
      </c>
    </row>
    <row r="6825" spans="1:9" x14ac:dyDescent="0.3">
      <c r="A6825">
        <v>1197831</v>
      </c>
      <c r="B6825" s="16">
        <v>44438</v>
      </c>
      <c r="C6825" t="s">
        <v>19</v>
      </c>
      <c r="D6825">
        <v>210</v>
      </c>
      <c r="E6825">
        <v>4410</v>
      </c>
      <c r="F6825">
        <v>1763.9999999999998</v>
      </c>
      <c r="G6825" t="s">
        <v>27</v>
      </c>
      <c r="H6825" t="s">
        <v>28</v>
      </c>
      <c r="I6825" t="s">
        <v>39</v>
      </c>
    </row>
    <row r="6826" spans="1:9" x14ac:dyDescent="0.3">
      <c r="A6826">
        <v>1197831</v>
      </c>
      <c r="B6826" s="16">
        <v>44438</v>
      </c>
      <c r="C6826" t="s">
        <v>19</v>
      </c>
      <c r="D6826">
        <v>175</v>
      </c>
      <c r="E6826">
        <v>4900</v>
      </c>
      <c r="F6826">
        <v>2352</v>
      </c>
      <c r="G6826" t="s">
        <v>27</v>
      </c>
      <c r="H6826" t="s">
        <v>28</v>
      </c>
      <c r="I6826" t="s">
        <v>39</v>
      </c>
    </row>
    <row r="6827" spans="1:9" x14ac:dyDescent="0.3">
      <c r="A6827">
        <v>1197831</v>
      </c>
      <c r="B6827" s="16">
        <v>44438</v>
      </c>
      <c r="C6827" t="s">
        <v>23</v>
      </c>
      <c r="D6827">
        <v>203</v>
      </c>
      <c r="E6827">
        <v>8729</v>
      </c>
      <c r="F6827">
        <v>6284.880000000001</v>
      </c>
      <c r="G6827" t="s">
        <v>27</v>
      </c>
      <c r="H6827" t="s">
        <v>59</v>
      </c>
      <c r="I6827" t="s">
        <v>60</v>
      </c>
    </row>
    <row r="6828" spans="1:9" x14ac:dyDescent="0.3">
      <c r="A6828">
        <v>1197831</v>
      </c>
      <c r="B6828" s="16">
        <v>44438</v>
      </c>
      <c r="C6828" t="s">
        <v>23</v>
      </c>
      <c r="D6828">
        <v>263</v>
      </c>
      <c r="E6828">
        <v>9468</v>
      </c>
      <c r="F6828">
        <v>6248.880000000001</v>
      </c>
      <c r="G6828" t="s">
        <v>27</v>
      </c>
      <c r="H6828" t="s">
        <v>59</v>
      </c>
      <c r="I6828" t="s">
        <v>60</v>
      </c>
    </row>
    <row r="6829" spans="1:9" x14ac:dyDescent="0.3">
      <c r="A6829">
        <v>1197831</v>
      </c>
      <c r="B6829" s="16">
        <v>44438</v>
      </c>
      <c r="C6829" t="s">
        <v>19</v>
      </c>
      <c r="D6829">
        <v>700</v>
      </c>
      <c r="E6829">
        <v>210000.00000000003</v>
      </c>
      <c r="F6829">
        <v>73500</v>
      </c>
      <c r="G6829" t="s">
        <v>27</v>
      </c>
      <c r="H6829" t="s">
        <v>28</v>
      </c>
      <c r="I6829" t="s">
        <v>39</v>
      </c>
    </row>
    <row r="6830" spans="1:9" x14ac:dyDescent="0.3">
      <c r="A6830">
        <v>1197831</v>
      </c>
      <c r="B6830" s="16">
        <v>44438</v>
      </c>
      <c r="C6830" t="s">
        <v>23</v>
      </c>
      <c r="D6830">
        <v>750</v>
      </c>
      <c r="E6830">
        <v>337500</v>
      </c>
      <c r="F6830">
        <v>202500.00000000003</v>
      </c>
      <c r="G6830" t="s">
        <v>27</v>
      </c>
      <c r="H6830" t="s">
        <v>59</v>
      </c>
      <c r="I6830" t="s">
        <v>60</v>
      </c>
    </row>
    <row r="6831" spans="1:9" x14ac:dyDescent="0.3">
      <c r="A6831">
        <v>1197831</v>
      </c>
      <c r="B6831" s="16">
        <v>44439</v>
      </c>
      <c r="C6831" t="s">
        <v>20</v>
      </c>
      <c r="D6831">
        <v>179</v>
      </c>
      <c r="E6831">
        <v>3580</v>
      </c>
      <c r="F6831">
        <v>1396.1999999999998</v>
      </c>
      <c r="G6831" t="s">
        <v>27</v>
      </c>
      <c r="H6831" t="s">
        <v>28</v>
      </c>
      <c r="I6831" t="s">
        <v>39</v>
      </c>
    </row>
    <row r="6832" spans="1:9" x14ac:dyDescent="0.3">
      <c r="A6832">
        <v>1197831</v>
      </c>
      <c r="B6832" s="16">
        <v>44439</v>
      </c>
      <c r="C6832" t="s">
        <v>20</v>
      </c>
      <c r="D6832">
        <v>152</v>
      </c>
      <c r="E6832">
        <v>3800</v>
      </c>
      <c r="F6832">
        <v>1862</v>
      </c>
      <c r="G6832" t="s">
        <v>27</v>
      </c>
      <c r="H6832" t="s">
        <v>28</v>
      </c>
      <c r="I6832" t="s">
        <v>39</v>
      </c>
    </row>
    <row r="6833" spans="1:9" x14ac:dyDescent="0.3">
      <c r="A6833">
        <v>1197831</v>
      </c>
      <c r="B6833" s="16">
        <v>44439</v>
      </c>
      <c r="C6833" t="s">
        <v>17</v>
      </c>
      <c r="D6833">
        <v>225</v>
      </c>
      <c r="E6833">
        <v>6750</v>
      </c>
      <c r="F6833">
        <v>3240</v>
      </c>
      <c r="G6833" t="s">
        <v>27</v>
      </c>
      <c r="H6833" t="s">
        <v>59</v>
      </c>
      <c r="I6833" t="s">
        <v>60</v>
      </c>
    </row>
    <row r="6834" spans="1:9" x14ac:dyDescent="0.3">
      <c r="A6834">
        <v>1197831</v>
      </c>
      <c r="B6834" s="16">
        <v>44439</v>
      </c>
      <c r="C6834" t="s">
        <v>17</v>
      </c>
      <c r="D6834">
        <v>203</v>
      </c>
      <c r="E6834">
        <v>8729</v>
      </c>
      <c r="F6834">
        <v>4800.95</v>
      </c>
      <c r="G6834" t="s">
        <v>27</v>
      </c>
      <c r="H6834" t="s">
        <v>59</v>
      </c>
      <c r="I6834" t="s">
        <v>60</v>
      </c>
    </row>
    <row r="6835" spans="1:9" x14ac:dyDescent="0.3">
      <c r="A6835">
        <v>1197831</v>
      </c>
      <c r="B6835" s="16">
        <v>44439</v>
      </c>
      <c r="C6835" t="s">
        <v>20</v>
      </c>
      <c r="D6835">
        <v>525</v>
      </c>
      <c r="E6835">
        <v>131249.99999999997</v>
      </c>
      <c r="F6835">
        <v>45937.499999999985</v>
      </c>
      <c r="G6835" t="s">
        <v>27</v>
      </c>
      <c r="H6835" t="s">
        <v>28</v>
      </c>
      <c r="I6835" t="s">
        <v>39</v>
      </c>
    </row>
    <row r="6836" spans="1:9" x14ac:dyDescent="0.3">
      <c r="A6836">
        <v>1197831</v>
      </c>
      <c r="B6836" s="16">
        <v>44439</v>
      </c>
      <c r="C6836" t="s">
        <v>17</v>
      </c>
      <c r="D6836">
        <v>750</v>
      </c>
      <c r="E6836">
        <v>337500</v>
      </c>
      <c r="F6836">
        <v>151874.99999999997</v>
      </c>
      <c r="G6836" t="s">
        <v>27</v>
      </c>
      <c r="H6836" t="s">
        <v>59</v>
      </c>
      <c r="I6836" t="s">
        <v>60</v>
      </c>
    </row>
    <row r="6837" spans="1:9" x14ac:dyDescent="0.3">
      <c r="A6837">
        <v>1197831</v>
      </c>
      <c r="B6837" s="16">
        <v>44440</v>
      </c>
      <c r="C6837" t="s">
        <v>21</v>
      </c>
      <c r="D6837">
        <v>149</v>
      </c>
      <c r="E6837">
        <v>2980</v>
      </c>
      <c r="F6837">
        <v>1460.2</v>
      </c>
      <c r="G6837" t="s">
        <v>27</v>
      </c>
      <c r="H6837" t="s">
        <v>28</v>
      </c>
      <c r="I6837" t="s">
        <v>39</v>
      </c>
    </row>
    <row r="6838" spans="1:9" x14ac:dyDescent="0.3">
      <c r="A6838">
        <v>1197831</v>
      </c>
      <c r="B6838" s="16">
        <v>44440</v>
      </c>
      <c r="C6838" t="s">
        <v>21</v>
      </c>
      <c r="D6838">
        <v>128</v>
      </c>
      <c r="E6838">
        <v>3712</v>
      </c>
      <c r="F6838">
        <v>2190.0800000000004</v>
      </c>
      <c r="G6838" t="s">
        <v>27</v>
      </c>
      <c r="H6838" t="s">
        <v>28</v>
      </c>
      <c r="I6838" t="s">
        <v>39</v>
      </c>
    </row>
    <row r="6839" spans="1:9" x14ac:dyDescent="0.3">
      <c r="A6839">
        <v>1197831</v>
      </c>
      <c r="B6839" s="16">
        <v>44440</v>
      </c>
      <c r="C6839" t="s">
        <v>19</v>
      </c>
      <c r="D6839">
        <v>233</v>
      </c>
      <c r="E6839">
        <v>8155</v>
      </c>
      <c r="F6839">
        <v>3832.85</v>
      </c>
      <c r="G6839" t="s">
        <v>27</v>
      </c>
      <c r="H6839" t="s">
        <v>59</v>
      </c>
      <c r="I6839" t="s">
        <v>60</v>
      </c>
    </row>
    <row r="6840" spans="1:9" x14ac:dyDescent="0.3">
      <c r="A6840">
        <v>1197831</v>
      </c>
      <c r="B6840" s="16">
        <v>44440</v>
      </c>
      <c r="C6840" t="s">
        <v>19</v>
      </c>
      <c r="D6840">
        <v>203</v>
      </c>
      <c r="E6840">
        <v>9947</v>
      </c>
      <c r="F6840">
        <v>5570.32</v>
      </c>
      <c r="G6840" t="s">
        <v>27</v>
      </c>
      <c r="H6840" t="s">
        <v>59</v>
      </c>
      <c r="I6840" t="s">
        <v>60</v>
      </c>
    </row>
    <row r="6841" spans="1:9" x14ac:dyDescent="0.3">
      <c r="A6841">
        <v>1197831</v>
      </c>
      <c r="B6841" s="16">
        <v>44440</v>
      </c>
      <c r="C6841" t="s">
        <v>21</v>
      </c>
      <c r="D6841">
        <v>425</v>
      </c>
      <c r="E6841">
        <v>127500.00000000001</v>
      </c>
      <c r="F6841">
        <v>57375.000000000007</v>
      </c>
      <c r="G6841" t="s">
        <v>27</v>
      </c>
      <c r="H6841" t="s">
        <v>28</v>
      </c>
      <c r="I6841" t="s">
        <v>39</v>
      </c>
    </row>
    <row r="6842" spans="1:9" x14ac:dyDescent="0.3">
      <c r="A6842">
        <v>1197831</v>
      </c>
      <c r="B6842" s="16">
        <v>44440</v>
      </c>
      <c r="C6842" t="s">
        <v>19</v>
      </c>
      <c r="D6842">
        <v>750</v>
      </c>
      <c r="E6842">
        <v>375000</v>
      </c>
      <c r="F6842">
        <v>168749.99999999997</v>
      </c>
      <c r="G6842" t="s">
        <v>27</v>
      </c>
      <c r="H6842" t="s">
        <v>59</v>
      </c>
      <c r="I6842" t="s">
        <v>60</v>
      </c>
    </row>
    <row r="6843" spans="1:9" x14ac:dyDescent="0.3">
      <c r="A6843">
        <v>1197831</v>
      </c>
      <c r="B6843" s="16">
        <v>44441</v>
      </c>
      <c r="C6843" t="s">
        <v>22</v>
      </c>
      <c r="D6843">
        <v>107</v>
      </c>
      <c r="E6843">
        <v>2782</v>
      </c>
      <c r="F6843">
        <v>1001.52</v>
      </c>
      <c r="G6843" t="s">
        <v>27</v>
      </c>
      <c r="H6843" t="s">
        <v>28</v>
      </c>
      <c r="I6843" t="s">
        <v>39</v>
      </c>
    </row>
    <row r="6844" spans="1:9" x14ac:dyDescent="0.3">
      <c r="A6844">
        <v>1197831</v>
      </c>
      <c r="B6844" s="16">
        <v>44441</v>
      </c>
      <c r="C6844" t="s">
        <v>22</v>
      </c>
      <c r="D6844">
        <v>85</v>
      </c>
      <c r="E6844">
        <v>2890</v>
      </c>
      <c r="F6844">
        <v>1156</v>
      </c>
      <c r="G6844" t="s">
        <v>27</v>
      </c>
      <c r="H6844" t="s">
        <v>28</v>
      </c>
      <c r="I6844" t="s">
        <v>39</v>
      </c>
    </row>
    <row r="6845" spans="1:9" x14ac:dyDescent="0.3">
      <c r="A6845">
        <v>1197831</v>
      </c>
      <c r="B6845" s="16">
        <v>44441</v>
      </c>
      <c r="C6845" t="s">
        <v>21</v>
      </c>
      <c r="D6845">
        <v>150</v>
      </c>
      <c r="E6845">
        <v>4200</v>
      </c>
      <c r="F6845">
        <v>2100</v>
      </c>
      <c r="G6845" t="s">
        <v>48</v>
      </c>
      <c r="H6845" t="s">
        <v>94</v>
      </c>
      <c r="I6845" t="s">
        <v>95</v>
      </c>
    </row>
    <row r="6846" spans="1:9" x14ac:dyDescent="0.3">
      <c r="A6846">
        <v>1197831</v>
      </c>
      <c r="B6846" s="16">
        <v>44441</v>
      </c>
      <c r="C6846" t="s">
        <v>20</v>
      </c>
      <c r="D6846">
        <v>175</v>
      </c>
      <c r="E6846">
        <v>4900</v>
      </c>
      <c r="F6846">
        <v>2499</v>
      </c>
      <c r="G6846" t="s">
        <v>48</v>
      </c>
      <c r="H6846" t="s">
        <v>94</v>
      </c>
      <c r="I6846" t="s">
        <v>95</v>
      </c>
    </row>
    <row r="6847" spans="1:9" x14ac:dyDescent="0.3">
      <c r="A6847">
        <v>1197831</v>
      </c>
      <c r="B6847" s="16">
        <v>44441</v>
      </c>
      <c r="C6847" t="s">
        <v>22</v>
      </c>
      <c r="D6847">
        <v>156</v>
      </c>
      <c r="E6847">
        <v>5928</v>
      </c>
      <c r="F6847">
        <v>2726.8799999999997</v>
      </c>
      <c r="G6847" t="s">
        <v>48</v>
      </c>
      <c r="H6847" t="s">
        <v>94</v>
      </c>
      <c r="I6847" t="s">
        <v>95</v>
      </c>
    </row>
    <row r="6848" spans="1:9" x14ac:dyDescent="0.3">
      <c r="A6848">
        <v>1197831</v>
      </c>
      <c r="B6848" s="16">
        <v>44441</v>
      </c>
      <c r="C6848" t="s">
        <v>20</v>
      </c>
      <c r="D6848">
        <v>228</v>
      </c>
      <c r="E6848">
        <v>7980</v>
      </c>
      <c r="F6848">
        <v>4069.8</v>
      </c>
      <c r="G6848" t="s">
        <v>27</v>
      </c>
      <c r="H6848" t="s">
        <v>59</v>
      </c>
      <c r="I6848" t="s">
        <v>60</v>
      </c>
    </row>
    <row r="6849" spans="1:9" x14ac:dyDescent="0.3">
      <c r="A6849">
        <v>1197831</v>
      </c>
      <c r="B6849" s="16">
        <v>44441</v>
      </c>
      <c r="C6849" t="s">
        <v>20</v>
      </c>
      <c r="D6849">
        <v>189</v>
      </c>
      <c r="E6849">
        <v>8316</v>
      </c>
      <c r="F6849">
        <v>4906.4399999999996</v>
      </c>
      <c r="G6849" t="s">
        <v>27</v>
      </c>
      <c r="H6849" t="s">
        <v>59</v>
      </c>
      <c r="I6849" t="s">
        <v>60</v>
      </c>
    </row>
    <row r="6850" spans="1:9" x14ac:dyDescent="0.3">
      <c r="A6850">
        <v>1197831</v>
      </c>
      <c r="B6850" s="16">
        <v>44441</v>
      </c>
      <c r="C6850" t="s">
        <v>23</v>
      </c>
      <c r="D6850">
        <v>203</v>
      </c>
      <c r="E6850">
        <v>8323</v>
      </c>
      <c r="F6850">
        <v>5077.03</v>
      </c>
      <c r="G6850" t="s">
        <v>48</v>
      </c>
      <c r="H6850" t="s">
        <v>94</v>
      </c>
      <c r="I6850" t="s">
        <v>95</v>
      </c>
    </row>
    <row r="6851" spans="1:9" x14ac:dyDescent="0.3">
      <c r="A6851">
        <v>1197831</v>
      </c>
      <c r="B6851" s="16">
        <v>44441</v>
      </c>
      <c r="C6851" t="s">
        <v>19</v>
      </c>
      <c r="D6851">
        <v>181</v>
      </c>
      <c r="E6851">
        <v>8869</v>
      </c>
      <c r="F6851">
        <v>4434.5</v>
      </c>
      <c r="G6851" t="s">
        <v>48</v>
      </c>
      <c r="H6851" t="s">
        <v>94</v>
      </c>
      <c r="I6851" t="s">
        <v>95</v>
      </c>
    </row>
    <row r="6852" spans="1:9" x14ac:dyDescent="0.3">
      <c r="A6852">
        <v>1197831</v>
      </c>
      <c r="B6852" s="16">
        <v>44441</v>
      </c>
      <c r="C6852" t="s">
        <v>17</v>
      </c>
      <c r="D6852">
        <v>250</v>
      </c>
      <c r="E6852">
        <v>13250</v>
      </c>
      <c r="F6852">
        <v>6890</v>
      </c>
      <c r="G6852" t="s">
        <v>48</v>
      </c>
      <c r="H6852" t="s">
        <v>94</v>
      </c>
      <c r="I6852" t="s">
        <v>95</v>
      </c>
    </row>
    <row r="6853" spans="1:9" x14ac:dyDescent="0.3">
      <c r="A6853">
        <v>1197831</v>
      </c>
      <c r="B6853" s="16">
        <v>44441</v>
      </c>
      <c r="C6853" t="s">
        <v>22</v>
      </c>
      <c r="D6853">
        <v>325</v>
      </c>
      <c r="E6853">
        <v>113750</v>
      </c>
      <c r="F6853">
        <v>34125</v>
      </c>
      <c r="G6853" t="s">
        <v>27</v>
      </c>
      <c r="H6853" t="s">
        <v>28</v>
      </c>
      <c r="I6853" t="s">
        <v>39</v>
      </c>
    </row>
    <row r="6854" spans="1:9" x14ac:dyDescent="0.3">
      <c r="A6854">
        <v>1197831</v>
      </c>
      <c r="B6854" s="16">
        <v>44441</v>
      </c>
      <c r="C6854" t="s">
        <v>21</v>
      </c>
      <c r="D6854">
        <v>600</v>
      </c>
      <c r="E6854">
        <v>180000.00000000003</v>
      </c>
      <c r="F6854">
        <v>72000.000000000015</v>
      </c>
      <c r="G6854" t="s">
        <v>48</v>
      </c>
      <c r="H6854" t="s">
        <v>94</v>
      </c>
      <c r="I6854" t="s">
        <v>95</v>
      </c>
    </row>
    <row r="6855" spans="1:9" x14ac:dyDescent="0.3">
      <c r="A6855">
        <v>1197831</v>
      </c>
      <c r="B6855" s="16">
        <v>44441</v>
      </c>
      <c r="C6855" t="s">
        <v>20</v>
      </c>
      <c r="D6855">
        <v>625</v>
      </c>
      <c r="E6855">
        <v>187500.00000000003</v>
      </c>
      <c r="F6855">
        <v>75000.000000000015</v>
      </c>
      <c r="G6855" t="s">
        <v>48</v>
      </c>
      <c r="H6855" t="s">
        <v>94</v>
      </c>
      <c r="I6855" t="s">
        <v>95</v>
      </c>
    </row>
    <row r="6856" spans="1:9" x14ac:dyDescent="0.3">
      <c r="A6856">
        <v>1197831</v>
      </c>
      <c r="B6856" s="16">
        <v>44441</v>
      </c>
      <c r="C6856" t="s">
        <v>22</v>
      </c>
      <c r="D6856">
        <v>600</v>
      </c>
      <c r="E6856">
        <v>240000</v>
      </c>
      <c r="F6856">
        <v>84000</v>
      </c>
      <c r="G6856" t="s">
        <v>48</v>
      </c>
      <c r="H6856" t="s">
        <v>94</v>
      </c>
      <c r="I6856" t="s">
        <v>95</v>
      </c>
    </row>
    <row r="6857" spans="1:9" x14ac:dyDescent="0.3">
      <c r="A6857">
        <v>1197831</v>
      </c>
      <c r="B6857" s="16">
        <v>44441</v>
      </c>
      <c r="C6857" t="s">
        <v>20</v>
      </c>
      <c r="D6857">
        <v>650</v>
      </c>
      <c r="E6857">
        <v>292500</v>
      </c>
      <c r="F6857">
        <v>131625</v>
      </c>
      <c r="G6857" t="s">
        <v>27</v>
      </c>
      <c r="H6857" t="s">
        <v>59</v>
      </c>
      <c r="I6857" t="s">
        <v>60</v>
      </c>
    </row>
    <row r="6858" spans="1:9" x14ac:dyDescent="0.3">
      <c r="A6858">
        <v>1197831</v>
      </c>
      <c r="B6858" s="16">
        <v>44441</v>
      </c>
      <c r="C6858" t="s">
        <v>23</v>
      </c>
      <c r="D6858">
        <v>700</v>
      </c>
      <c r="E6858">
        <v>315000.00000000006</v>
      </c>
      <c r="F6858">
        <v>157500.00000000003</v>
      </c>
      <c r="G6858" t="s">
        <v>48</v>
      </c>
      <c r="H6858" t="s">
        <v>94</v>
      </c>
      <c r="I6858" t="s">
        <v>95</v>
      </c>
    </row>
    <row r="6859" spans="1:9" x14ac:dyDescent="0.3">
      <c r="A6859">
        <v>1197831</v>
      </c>
      <c r="B6859" s="16">
        <v>44441</v>
      </c>
      <c r="C6859" t="s">
        <v>19</v>
      </c>
      <c r="D6859">
        <v>725</v>
      </c>
      <c r="E6859">
        <v>362500.00000000012</v>
      </c>
      <c r="F6859">
        <v>126875.00000000003</v>
      </c>
      <c r="G6859" t="s">
        <v>48</v>
      </c>
      <c r="H6859" t="s">
        <v>94</v>
      </c>
      <c r="I6859" t="s">
        <v>95</v>
      </c>
    </row>
    <row r="6860" spans="1:9" x14ac:dyDescent="0.3">
      <c r="A6860">
        <v>1197831</v>
      </c>
      <c r="B6860" s="16">
        <v>44441</v>
      </c>
      <c r="C6860" t="s">
        <v>17</v>
      </c>
      <c r="D6860">
        <v>925</v>
      </c>
      <c r="E6860">
        <v>508750.00000000006</v>
      </c>
      <c r="F6860">
        <v>203500.00000000003</v>
      </c>
      <c r="G6860" t="s">
        <v>48</v>
      </c>
      <c r="H6860" t="s">
        <v>94</v>
      </c>
      <c r="I6860" t="s">
        <v>95</v>
      </c>
    </row>
    <row r="6861" spans="1:9" x14ac:dyDescent="0.3">
      <c r="A6861">
        <v>1197831</v>
      </c>
      <c r="B6861" s="16">
        <v>44442</v>
      </c>
      <c r="C6861" t="s">
        <v>21</v>
      </c>
      <c r="D6861">
        <v>58</v>
      </c>
      <c r="E6861">
        <v>1740</v>
      </c>
      <c r="F6861">
        <v>591.59999999999991</v>
      </c>
      <c r="G6861" t="s">
        <v>15</v>
      </c>
      <c r="H6861" t="s">
        <v>125</v>
      </c>
      <c r="I6861" t="s">
        <v>126</v>
      </c>
    </row>
    <row r="6862" spans="1:9" x14ac:dyDescent="0.3">
      <c r="A6862">
        <v>1197831</v>
      </c>
      <c r="B6862" s="16">
        <v>44442</v>
      </c>
      <c r="C6862" t="s">
        <v>21</v>
      </c>
      <c r="D6862">
        <v>46</v>
      </c>
      <c r="E6862">
        <v>1886</v>
      </c>
      <c r="F6862">
        <v>848.69999999999993</v>
      </c>
      <c r="G6862" t="s">
        <v>15</v>
      </c>
      <c r="H6862" t="s">
        <v>125</v>
      </c>
      <c r="I6862" t="s">
        <v>126</v>
      </c>
    </row>
    <row r="6863" spans="1:9" x14ac:dyDescent="0.3">
      <c r="A6863">
        <v>1197831</v>
      </c>
      <c r="B6863" s="16">
        <v>44442</v>
      </c>
      <c r="C6863" t="s">
        <v>20</v>
      </c>
      <c r="D6863">
        <v>64</v>
      </c>
      <c r="E6863">
        <v>2112</v>
      </c>
      <c r="F6863">
        <v>675.84</v>
      </c>
      <c r="G6863" t="s">
        <v>15</v>
      </c>
      <c r="H6863" t="s">
        <v>125</v>
      </c>
      <c r="I6863" t="s">
        <v>126</v>
      </c>
    </row>
    <row r="6864" spans="1:9" x14ac:dyDescent="0.3">
      <c r="A6864">
        <v>1197831</v>
      </c>
      <c r="B6864" s="16">
        <v>44442</v>
      </c>
      <c r="C6864" t="s">
        <v>22</v>
      </c>
      <c r="D6864">
        <v>58</v>
      </c>
      <c r="E6864">
        <v>2378</v>
      </c>
      <c r="F6864">
        <v>856.07999999999993</v>
      </c>
      <c r="G6864" t="s">
        <v>15</v>
      </c>
      <c r="H6864" t="s">
        <v>125</v>
      </c>
      <c r="I6864" t="s">
        <v>126</v>
      </c>
    </row>
    <row r="6865" spans="1:9" x14ac:dyDescent="0.3">
      <c r="A6865">
        <v>1197831</v>
      </c>
      <c r="B6865" s="16">
        <v>44442</v>
      </c>
      <c r="C6865" t="s">
        <v>20</v>
      </c>
      <c r="D6865">
        <v>60</v>
      </c>
      <c r="E6865">
        <v>2460</v>
      </c>
      <c r="F6865">
        <v>1082.4000000000001</v>
      </c>
      <c r="G6865" t="s">
        <v>15</v>
      </c>
      <c r="H6865" t="s">
        <v>125</v>
      </c>
      <c r="I6865" t="s">
        <v>126</v>
      </c>
    </row>
    <row r="6866" spans="1:9" x14ac:dyDescent="0.3">
      <c r="A6866">
        <v>1197831</v>
      </c>
      <c r="B6866" s="16">
        <v>44442</v>
      </c>
      <c r="C6866" t="s">
        <v>22</v>
      </c>
      <c r="D6866">
        <v>51</v>
      </c>
      <c r="E6866">
        <v>2550</v>
      </c>
      <c r="F6866">
        <v>1071</v>
      </c>
      <c r="G6866" t="s">
        <v>15</v>
      </c>
      <c r="H6866" t="s">
        <v>125</v>
      </c>
      <c r="I6866" t="s">
        <v>126</v>
      </c>
    </row>
    <row r="6867" spans="1:9" x14ac:dyDescent="0.3">
      <c r="A6867">
        <v>1197831</v>
      </c>
      <c r="B6867" s="16">
        <v>44442</v>
      </c>
      <c r="C6867" t="s">
        <v>19</v>
      </c>
      <c r="D6867">
        <v>75</v>
      </c>
      <c r="E6867">
        <v>3525</v>
      </c>
      <c r="F6867">
        <v>1833</v>
      </c>
      <c r="G6867" t="s">
        <v>15</v>
      </c>
      <c r="H6867" t="s">
        <v>125</v>
      </c>
      <c r="I6867" t="s">
        <v>126</v>
      </c>
    </row>
    <row r="6868" spans="1:9" x14ac:dyDescent="0.3">
      <c r="A6868">
        <v>1197831</v>
      </c>
      <c r="B6868" s="16">
        <v>44442</v>
      </c>
      <c r="C6868" t="s">
        <v>19</v>
      </c>
      <c r="D6868">
        <v>93</v>
      </c>
      <c r="E6868">
        <v>3720</v>
      </c>
      <c r="F6868">
        <v>1748.4</v>
      </c>
      <c r="G6868" t="s">
        <v>15</v>
      </c>
      <c r="H6868" t="s">
        <v>125</v>
      </c>
      <c r="I6868" t="s">
        <v>126</v>
      </c>
    </row>
    <row r="6869" spans="1:9" x14ac:dyDescent="0.3">
      <c r="A6869">
        <v>1197831</v>
      </c>
      <c r="B6869" s="16">
        <v>44442</v>
      </c>
      <c r="C6869" t="s">
        <v>23</v>
      </c>
      <c r="D6869">
        <v>83</v>
      </c>
      <c r="E6869">
        <v>3735</v>
      </c>
      <c r="F6869">
        <v>1568.7</v>
      </c>
      <c r="G6869" t="s">
        <v>15</v>
      </c>
      <c r="H6869" t="s">
        <v>125</v>
      </c>
      <c r="I6869" t="s">
        <v>126</v>
      </c>
    </row>
    <row r="6870" spans="1:9" x14ac:dyDescent="0.3">
      <c r="A6870">
        <v>1197831</v>
      </c>
      <c r="B6870" s="16">
        <v>44442</v>
      </c>
      <c r="C6870" t="s">
        <v>23</v>
      </c>
      <c r="D6870">
        <v>83</v>
      </c>
      <c r="E6870">
        <v>4482</v>
      </c>
      <c r="F6870">
        <v>2196.1799999999998</v>
      </c>
      <c r="G6870" t="s">
        <v>15</v>
      </c>
      <c r="H6870" t="s">
        <v>125</v>
      </c>
      <c r="I6870" t="s">
        <v>126</v>
      </c>
    </row>
    <row r="6871" spans="1:9" x14ac:dyDescent="0.3">
      <c r="A6871">
        <v>1197831</v>
      </c>
      <c r="B6871" s="16">
        <v>44442</v>
      </c>
      <c r="C6871" t="s">
        <v>23</v>
      </c>
      <c r="D6871">
        <v>156</v>
      </c>
      <c r="E6871">
        <v>4524</v>
      </c>
      <c r="F6871">
        <v>2804.88</v>
      </c>
      <c r="G6871" t="s">
        <v>27</v>
      </c>
      <c r="H6871" t="s">
        <v>28</v>
      </c>
      <c r="I6871" t="s">
        <v>39</v>
      </c>
    </row>
    <row r="6872" spans="1:9" x14ac:dyDescent="0.3">
      <c r="A6872">
        <v>1197831</v>
      </c>
      <c r="B6872" s="16">
        <v>44442</v>
      </c>
      <c r="C6872" t="s">
        <v>23</v>
      </c>
      <c r="D6872">
        <v>210</v>
      </c>
      <c r="E6872">
        <v>4620</v>
      </c>
      <c r="F6872">
        <v>2633.4</v>
      </c>
      <c r="G6872" t="s">
        <v>27</v>
      </c>
      <c r="H6872" t="s">
        <v>28</v>
      </c>
      <c r="I6872" t="s">
        <v>39</v>
      </c>
    </row>
    <row r="6873" spans="1:9" x14ac:dyDescent="0.3">
      <c r="A6873">
        <v>1197831</v>
      </c>
      <c r="B6873" s="16">
        <v>44442</v>
      </c>
      <c r="C6873" t="s">
        <v>17</v>
      </c>
      <c r="D6873">
        <v>125</v>
      </c>
      <c r="E6873">
        <v>6500</v>
      </c>
      <c r="F6873">
        <v>3510.0000000000005</v>
      </c>
      <c r="G6873" t="s">
        <v>15</v>
      </c>
      <c r="H6873" t="s">
        <v>125</v>
      </c>
      <c r="I6873" t="s">
        <v>126</v>
      </c>
    </row>
    <row r="6874" spans="1:9" x14ac:dyDescent="0.3">
      <c r="A6874">
        <v>1197831</v>
      </c>
      <c r="B6874" s="16">
        <v>44442</v>
      </c>
      <c r="C6874" t="s">
        <v>21</v>
      </c>
      <c r="D6874">
        <v>210</v>
      </c>
      <c r="E6874">
        <v>6510</v>
      </c>
      <c r="F6874">
        <v>3906.0000000000005</v>
      </c>
      <c r="G6874" t="s">
        <v>27</v>
      </c>
      <c r="H6874" t="s">
        <v>59</v>
      </c>
      <c r="I6874" t="s">
        <v>60</v>
      </c>
    </row>
    <row r="6875" spans="1:9" x14ac:dyDescent="0.3">
      <c r="A6875">
        <v>1197831</v>
      </c>
      <c r="B6875" s="16">
        <v>44442</v>
      </c>
      <c r="C6875" t="s">
        <v>17</v>
      </c>
      <c r="D6875">
        <v>170</v>
      </c>
      <c r="E6875">
        <v>7310</v>
      </c>
      <c r="F6875">
        <v>3435.7000000000003</v>
      </c>
      <c r="G6875" t="s">
        <v>15</v>
      </c>
      <c r="H6875" t="s">
        <v>125</v>
      </c>
      <c r="I6875" t="s">
        <v>126</v>
      </c>
    </row>
    <row r="6876" spans="1:9" x14ac:dyDescent="0.3">
      <c r="A6876">
        <v>1197831</v>
      </c>
      <c r="B6876" s="16">
        <v>44442</v>
      </c>
      <c r="C6876" t="s">
        <v>21</v>
      </c>
      <c r="D6876">
        <v>180</v>
      </c>
      <c r="E6876">
        <v>7380</v>
      </c>
      <c r="F6876">
        <v>5092.2000000000007</v>
      </c>
      <c r="G6876" t="s">
        <v>27</v>
      </c>
      <c r="H6876" t="s">
        <v>59</v>
      </c>
      <c r="I6876" t="s">
        <v>60</v>
      </c>
    </row>
    <row r="6877" spans="1:9" x14ac:dyDescent="0.3">
      <c r="A6877">
        <v>1197831</v>
      </c>
      <c r="B6877" s="16">
        <v>44442</v>
      </c>
      <c r="C6877" t="s">
        <v>21</v>
      </c>
      <c r="D6877">
        <v>175</v>
      </c>
      <c r="E6877">
        <v>78750</v>
      </c>
      <c r="F6877">
        <v>23625</v>
      </c>
      <c r="G6877" t="s">
        <v>15</v>
      </c>
      <c r="H6877" t="s">
        <v>125</v>
      </c>
      <c r="I6877" t="s">
        <v>126</v>
      </c>
    </row>
    <row r="6878" spans="1:9" x14ac:dyDescent="0.3">
      <c r="A6878">
        <v>1197831</v>
      </c>
      <c r="B6878" s="16">
        <v>44442</v>
      </c>
      <c r="C6878" t="s">
        <v>20</v>
      </c>
      <c r="D6878">
        <v>200</v>
      </c>
      <c r="E6878">
        <v>90000</v>
      </c>
      <c r="F6878">
        <v>27000</v>
      </c>
      <c r="G6878" t="s">
        <v>15</v>
      </c>
      <c r="H6878" t="s">
        <v>125</v>
      </c>
      <c r="I6878" t="s">
        <v>126</v>
      </c>
    </row>
    <row r="6879" spans="1:9" x14ac:dyDescent="0.3">
      <c r="A6879">
        <v>1197831</v>
      </c>
      <c r="B6879" s="16">
        <v>44442</v>
      </c>
      <c r="C6879" t="s">
        <v>22</v>
      </c>
      <c r="D6879">
        <v>175</v>
      </c>
      <c r="E6879">
        <v>96249.999999999985</v>
      </c>
      <c r="F6879">
        <v>28874.999999999996</v>
      </c>
      <c r="G6879" t="s">
        <v>15</v>
      </c>
      <c r="H6879" t="s">
        <v>125</v>
      </c>
      <c r="I6879" t="s">
        <v>126</v>
      </c>
    </row>
    <row r="6880" spans="1:9" x14ac:dyDescent="0.3">
      <c r="A6880">
        <v>1197831</v>
      </c>
      <c r="B6880" s="16">
        <v>44442</v>
      </c>
      <c r="C6880" t="s">
        <v>19</v>
      </c>
      <c r="D6880">
        <v>300</v>
      </c>
      <c r="E6880">
        <v>150000</v>
      </c>
      <c r="F6880">
        <v>60000</v>
      </c>
      <c r="G6880" t="s">
        <v>15</v>
      </c>
      <c r="H6880" t="s">
        <v>125</v>
      </c>
      <c r="I6880" t="s">
        <v>126</v>
      </c>
    </row>
    <row r="6881" spans="1:9" x14ac:dyDescent="0.3">
      <c r="A6881">
        <v>1197831</v>
      </c>
      <c r="B6881" s="16">
        <v>44442</v>
      </c>
      <c r="C6881" t="s">
        <v>23</v>
      </c>
      <c r="D6881">
        <v>275</v>
      </c>
      <c r="E6881">
        <v>165000</v>
      </c>
      <c r="F6881">
        <v>57749.999999999993</v>
      </c>
      <c r="G6881" t="s">
        <v>15</v>
      </c>
      <c r="H6881" t="s">
        <v>125</v>
      </c>
      <c r="I6881" t="s">
        <v>126</v>
      </c>
    </row>
    <row r="6882" spans="1:9" x14ac:dyDescent="0.3">
      <c r="A6882">
        <v>1197831</v>
      </c>
      <c r="B6882" s="16">
        <v>44442</v>
      </c>
      <c r="C6882" t="s">
        <v>23</v>
      </c>
      <c r="D6882">
        <v>600</v>
      </c>
      <c r="E6882">
        <v>180000.00000000003</v>
      </c>
      <c r="F6882">
        <v>90000.000000000015</v>
      </c>
      <c r="G6882" t="s">
        <v>27</v>
      </c>
      <c r="H6882" t="s">
        <v>28</v>
      </c>
      <c r="I6882" t="s">
        <v>39</v>
      </c>
    </row>
    <row r="6883" spans="1:9" x14ac:dyDescent="0.3">
      <c r="A6883">
        <v>1197831</v>
      </c>
      <c r="B6883" s="16">
        <v>44442</v>
      </c>
      <c r="C6883" t="s">
        <v>21</v>
      </c>
      <c r="D6883">
        <v>600</v>
      </c>
      <c r="E6883">
        <v>270000</v>
      </c>
      <c r="F6883">
        <v>148500</v>
      </c>
      <c r="G6883" t="s">
        <v>27</v>
      </c>
      <c r="H6883" t="s">
        <v>59</v>
      </c>
      <c r="I6883" t="s">
        <v>60</v>
      </c>
    </row>
    <row r="6884" spans="1:9" x14ac:dyDescent="0.3">
      <c r="A6884">
        <v>1197831</v>
      </c>
      <c r="B6884" s="16">
        <v>44442</v>
      </c>
      <c r="C6884" t="s">
        <v>17</v>
      </c>
      <c r="D6884">
        <v>500</v>
      </c>
      <c r="E6884">
        <v>274999.99999999994</v>
      </c>
      <c r="F6884">
        <v>109999.99999999999</v>
      </c>
      <c r="G6884" t="s">
        <v>15</v>
      </c>
      <c r="H6884" t="s">
        <v>125</v>
      </c>
      <c r="I6884" t="s">
        <v>126</v>
      </c>
    </row>
    <row r="6885" spans="1:9" x14ac:dyDescent="0.3">
      <c r="A6885">
        <v>1128299</v>
      </c>
      <c r="B6885" s="16">
        <v>44443</v>
      </c>
      <c r="C6885" t="s">
        <v>21</v>
      </c>
      <c r="D6885">
        <v>34</v>
      </c>
      <c r="E6885">
        <v>782</v>
      </c>
      <c r="F6885">
        <v>351.9</v>
      </c>
      <c r="G6885" t="s">
        <v>36</v>
      </c>
      <c r="H6885" t="s">
        <v>114</v>
      </c>
      <c r="I6885" t="s">
        <v>115</v>
      </c>
    </row>
    <row r="6886" spans="1:9" x14ac:dyDescent="0.3">
      <c r="A6886">
        <v>1128299</v>
      </c>
      <c r="B6886" s="16">
        <v>44443</v>
      </c>
      <c r="C6886" t="s">
        <v>20</v>
      </c>
      <c r="D6886">
        <v>44</v>
      </c>
      <c r="E6886">
        <v>1056</v>
      </c>
      <c r="F6886">
        <v>475.19999999999993</v>
      </c>
      <c r="G6886" t="s">
        <v>36</v>
      </c>
      <c r="H6886" t="s">
        <v>114</v>
      </c>
      <c r="I6886" t="s">
        <v>115</v>
      </c>
    </row>
    <row r="6887" spans="1:9" x14ac:dyDescent="0.3">
      <c r="A6887">
        <v>1128299</v>
      </c>
      <c r="B6887" s="16">
        <v>44443</v>
      </c>
      <c r="C6887" t="s">
        <v>22</v>
      </c>
      <c r="D6887">
        <v>33</v>
      </c>
      <c r="E6887">
        <v>1089</v>
      </c>
      <c r="F6887">
        <v>707.85</v>
      </c>
      <c r="G6887" t="s">
        <v>36</v>
      </c>
      <c r="H6887" t="s">
        <v>114</v>
      </c>
      <c r="I6887" t="s">
        <v>115</v>
      </c>
    </row>
    <row r="6888" spans="1:9" x14ac:dyDescent="0.3">
      <c r="A6888">
        <v>1128299</v>
      </c>
      <c r="B6888" s="16">
        <v>44443</v>
      </c>
      <c r="C6888" t="s">
        <v>19</v>
      </c>
      <c r="D6888">
        <v>65</v>
      </c>
      <c r="E6888">
        <v>1885</v>
      </c>
      <c r="F6888">
        <v>848.24999999999989</v>
      </c>
      <c r="G6888" t="s">
        <v>36</v>
      </c>
      <c r="H6888" t="s">
        <v>114</v>
      </c>
      <c r="I6888" t="s">
        <v>115</v>
      </c>
    </row>
    <row r="6889" spans="1:9" x14ac:dyDescent="0.3">
      <c r="A6889">
        <v>1128299</v>
      </c>
      <c r="B6889" s="16">
        <v>44443</v>
      </c>
      <c r="C6889" t="s">
        <v>23</v>
      </c>
      <c r="D6889">
        <v>52</v>
      </c>
      <c r="E6889">
        <v>1976</v>
      </c>
      <c r="F6889">
        <v>988</v>
      </c>
      <c r="G6889" t="s">
        <v>36</v>
      </c>
      <c r="H6889" t="s">
        <v>114</v>
      </c>
      <c r="I6889" t="s">
        <v>115</v>
      </c>
    </row>
    <row r="6890" spans="1:9" x14ac:dyDescent="0.3">
      <c r="A6890">
        <v>1197831</v>
      </c>
      <c r="B6890" s="16">
        <v>44443</v>
      </c>
      <c r="C6890" t="s">
        <v>17</v>
      </c>
      <c r="D6890">
        <v>233</v>
      </c>
      <c r="E6890">
        <v>3029</v>
      </c>
      <c r="F6890">
        <v>1151.02</v>
      </c>
      <c r="G6890" t="s">
        <v>27</v>
      </c>
      <c r="H6890" t="s">
        <v>28</v>
      </c>
      <c r="I6890" t="s">
        <v>39</v>
      </c>
    </row>
    <row r="6891" spans="1:9" x14ac:dyDescent="0.3">
      <c r="A6891">
        <v>1197831</v>
      </c>
      <c r="B6891" s="16">
        <v>44443</v>
      </c>
      <c r="C6891" t="s">
        <v>17</v>
      </c>
      <c r="D6891">
        <v>195</v>
      </c>
      <c r="E6891">
        <v>3705</v>
      </c>
      <c r="F6891">
        <v>1852.5</v>
      </c>
      <c r="G6891" t="s">
        <v>27</v>
      </c>
      <c r="H6891" t="s">
        <v>28</v>
      </c>
      <c r="I6891" t="s">
        <v>39</v>
      </c>
    </row>
    <row r="6892" spans="1:9" x14ac:dyDescent="0.3">
      <c r="A6892">
        <v>1128299</v>
      </c>
      <c r="B6892" s="16">
        <v>44443</v>
      </c>
      <c r="C6892" t="s">
        <v>17</v>
      </c>
      <c r="D6892">
        <v>143</v>
      </c>
      <c r="E6892">
        <v>4719</v>
      </c>
      <c r="F6892">
        <v>1934.79</v>
      </c>
      <c r="G6892" t="s">
        <v>36</v>
      </c>
      <c r="H6892" t="s">
        <v>114</v>
      </c>
      <c r="I6892" t="s">
        <v>115</v>
      </c>
    </row>
    <row r="6893" spans="1:9" x14ac:dyDescent="0.3">
      <c r="A6893">
        <v>1197831</v>
      </c>
      <c r="B6893" s="16">
        <v>44443</v>
      </c>
      <c r="C6893" t="s">
        <v>22</v>
      </c>
      <c r="D6893">
        <v>165</v>
      </c>
      <c r="E6893">
        <v>6270</v>
      </c>
      <c r="F6893">
        <v>2946.8999999999996</v>
      </c>
      <c r="G6893" t="s">
        <v>27</v>
      </c>
      <c r="H6893" t="s">
        <v>59</v>
      </c>
      <c r="I6893" t="s">
        <v>60</v>
      </c>
    </row>
    <row r="6894" spans="1:9" x14ac:dyDescent="0.3">
      <c r="A6894">
        <v>1197831</v>
      </c>
      <c r="B6894" s="16">
        <v>44443</v>
      </c>
      <c r="C6894" t="s">
        <v>22</v>
      </c>
      <c r="D6894">
        <v>145</v>
      </c>
      <c r="E6894">
        <v>7105</v>
      </c>
      <c r="F6894">
        <v>3907.7499999999995</v>
      </c>
      <c r="G6894" t="s">
        <v>27</v>
      </c>
      <c r="H6894" t="s">
        <v>59</v>
      </c>
      <c r="I6894" t="s">
        <v>60</v>
      </c>
    </row>
    <row r="6895" spans="1:9" x14ac:dyDescent="0.3">
      <c r="A6895">
        <v>1128299</v>
      </c>
      <c r="B6895" s="16">
        <v>44443</v>
      </c>
      <c r="C6895" t="s">
        <v>21</v>
      </c>
      <c r="D6895">
        <v>125</v>
      </c>
      <c r="E6895">
        <v>31250.000000000007</v>
      </c>
      <c r="F6895">
        <v>9375.0000000000018</v>
      </c>
      <c r="G6895" t="s">
        <v>36</v>
      </c>
      <c r="H6895" t="s">
        <v>114</v>
      </c>
      <c r="I6895" t="s">
        <v>115</v>
      </c>
    </row>
    <row r="6896" spans="1:9" x14ac:dyDescent="0.3">
      <c r="A6896">
        <v>1128299</v>
      </c>
      <c r="B6896" s="16">
        <v>44443</v>
      </c>
      <c r="C6896" t="s">
        <v>20</v>
      </c>
      <c r="D6896">
        <v>150</v>
      </c>
      <c r="E6896">
        <v>37500.000000000007</v>
      </c>
      <c r="F6896">
        <v>11250.000000000002</v>
      </c>
      <c r="G6896" t="s">
        <v>36</v>
      </c>
      <c r="H6896" t="s">
        <v>114</v>
      </c>
      <c r="I6896" t="s">
        <v>115</v>
      </c>
    </row>
    <row r="6897" spans="1:9" x14ac:dyDescent="0.3">
      <c r="A6897">
        <v>1128299</v>
      </c>
      <c r="B6897" s="16">
        <v>44443</v>
      </c>
      <c r="C6897" t="s">
        <v>22</v>
      </c>
      <c r="D6897">
        <v>125</v>
      </c>
      <c r="E6897">
        <v>43750</v>
      </c>
      <c r="F6897">
        <v>21875</v>
      </c>
      <c r="G6897" t="s">
        <v>36</v>
      </c>
      <c r="H6897" t="s">
        <v>114</v>
      </c>
      <c r="I6897" t="s">
        <v>115</v>
      </c>
    </row>
    <row r="6898" spans="1:9" x14ac:dyDescent="0.3">
      <c r="A6898">
        <v>1128299</v>
      </c>
      <c r="B6898" s="16">
        <v>44443</v>
      </c>
      <c r="C6898" t="s">
        <v>19</v>
      </c>
      <c r="D6898">
        <v>250</v>
      </c>
      <c r="E6898">
        <v>75000.000000000029</v>
      </c>
      <c r="F6898">
        <v>26250.000000000007</v>
      </c>
      <c r="G6898" t="s">
        <v>36</v>
      </c>
      <c r="H6898" t="s">
        <v>114</v>
      </c>
      <c r="I6898" t="s">
        <v>115</v>
      </c>
    </row>
    <row r="6899" spans="1:9" x14ac:dyDescent="0.3">
      <c r="A6899">
        <v>1128299</v>
      </c>
      <c r="B6899" s="16">
        <v>44443</v>
      </c>
      <c r="C6899" t="s">
        <v>23</v>
      </c>
      <c r="D6899">
        <v>200</v>
      </c>
      <c r="E6899">
        <v>80000</v>
      </c>
      <c r="F6899">
        <v>32000</v>
      </c>
      <c r="G6899" t="s">
        <v>36</v>
      </c>
      <c r="H6899" t="s">
        <v>114</v>
      </c>
      <c r="I6899" t="s">
        <v>115</v>
      </c>
    </row>
    <row r="6900" spans="1:9" x14ac:dyDescent="0.3">
      <c r="A6900">
        <v>1197831</v>
      </c>
      <c r="B6900" s="16">
        <v>44443</v>
      </c>
      <c r="C6900" t="s">
        <v>17</v>
      </c>
      <c r="D6900">
        <v>750</v>
      </c>
      <c r="E6900">
        <v>150000</v>
      </c>
      <c r="F6900">
        <v>52500</v>
      </c>
      <c r="G6900" t="s">
        <v>27</v>
      </c>
      <c r="H6900" t="s">
        <v>28</v>
      </c>
      <c r="I6900" t="s">
        <v>39</v>
      </c>
    </row>
    <row r="6901" spans="1:9" x14ac:dyDescent="0.3">
      <c r="A6901">
        <v>1128299</v>
      </c>
      <c r="B6901" s="16">
        <v>44443</v>
      </c>
      <c r="C6901" t="s">
        <v>17</v>
      </c>
      <c r="D6901">
        <v>475</v>
      </c>
      <c r="E6901">
        <v>166250</v>
      </c>
      <c r="F6901">
        <v>49875</v>
      </c>
      <c r="G6901" t="s">
        <v>36</v>
      </c>
      <c r="H6901" t="s">
        <v>114</v>
      </c>
      <c r="I6901" t="s">
        <v>115</v>
      </c>
    </row>
    <row r="6902" spans="1:9" x14ac:dyDescent="0.3">
      <c r="A6902">
        <v>1197831</v>
      </c>
      <c r="B6902" s="16">
        <v>44443</v>
      </c>
      <c r="C6902" t="s">
        <v>22</v>
      </c>
      <c r="D6902">
        <v>500</v>
      </c>
      <c r="E6902">
        <v>250000</v>
      </c>
      <c r="F6902">
        <v>99999.999999999985</v>
      </c>
      <c r="G6902" t="s">
        <v>27</v>
      </c>
      <c r="H6902" t="s">
        <v>59</v>
      </c>
      <c r="I6902" t="s">
        <v>60</v>
      </c>
    </row>
    <row r="6903" spans="1:9" x14ac:dyDescent="0.3">
      <c r="A6903">
        <v>1197831</v>
      </c>
      <c r="B6903" s="16">
        <v>44444</v>
      </c>
      <c r="C6903" t="s">
        <v>22</v>
      </c>
      <c r="D6903">
        <v>104</v>
      </c>
      <c r="E6903">
        <v>5200</v>
      </c>
      <c r="F6903">
        <v>2392</v>
      </c>
      <c r="G6903" t="s">
        <v>31</v>
      </c>
      <c r="H6903" t="s">
        <v>84</v>
      </c>
      <c r="I6903" t="s">
        <v>85</v>
      </c>
    </row>
    <row r="6904" spans="1:9" x14ac:dyDescent="0.3">
      <c r="A6904">
        <v>1197831</v>
      </c>
      <c r="B6904" s="16">
        <v>44444</v>
      </c>
      <c r="C6904" t="s">
        <v>21</v>
      </c>
      <c r="D6904">
        <v>136</v>
      </c>
      <c r="E6904">
        <v>5440</v>
      </c>
      <c r="F6904">
        <v>2992.0000000000005</v>
      </c>
      <c r="G6904" t="s">
        <v>31</v>
      </c>
      <c r="H6904" t="s">
        <v>84</v>
      </c>
      <c r="I6904" t="s">
        <v>85</v>
      </c>
    </row>
    <row r="6905" spans="1:9" x14ac:dyDescent="0.3">
      <c r="A6905">
        <v>1197831</v>
      </c>
      <c r="B6905" s="16">
        <v>44444</v>
      </c>
      <c r="C6905" t="s">
        <v>19</v>
      </c>
      <c r="D6905">
        <v>248</v>
      </c>
      <c r="E6905">
        <v>5456</v>
      </c>
      <c r="F6905">
        <v>2291.52</v>
      </c>
      <c r="G6905" t="s">
        <v>27</v>
      </c>
      <c r="H6905" t="s">
        <v>28</v>
      </c>
      <c r="I6905" t="s">
        <v>39</v>
      </c>
    </row>
    <row r="6906" spans="1:9" x14ac:dyDescent="0.3">
      <c r="A6906">
        <v>1197831</v>
      </c>
      <c r="B6906" s="16">
        <v>44444</v>
      </c>
      <c r="C6906" t="s">
        <v>19</v>
      </c>
      <c r="D6906">
        <v>194</v>
      </c>
      <c r="E6906">
        <v>5626</v>
      </c>
      <c r="F6906">
        <v>2756.74</v>
      </c>
      <c r="G6906" t="s">
        <v>27</v>
      </c>
      <c r="H6906" t="s">
        <v>28</v>
      </c>
      <c r="I6906" t="s">
        <v>39</v>
      </c>
    </row>
    <row r="6907" spans="1:9" x14ac:dyDescent="0.3">
      <c r="A6907">
        <v>1197831</v>
      </c>
      <c r="B6907" s="16">
        <v>44444</v>
      </c>
      <c r="C6907" t="s">
        <v>22</v>
      </c>
      <c r="D6907">
        <v>140</v>
      </c>
      <c r="E6907">
        <v>5880</v>
      </c>
      <c r="F6907">
        <v>2410.7999999999997</v>
      </c>
      <c r="G6907" t="s">
        <v>31</v>
      </c>
      <c r="H6907" t="s">
        <v>84</v>
      </c>
      <c r="I6907" t="s">
        <v>85</v>
      </c>
    </row>
    <row r="6908" spans="1:9" x14ac:dyDescent="0.3">
      <c r="A6908">
        <v>1197831</v>
      </c>
      <c r="B6908" s="16">
        <v>44444</v>
      </c>
      <c r="C6908" t="s">
        <v>21</v>
      </c>
      <c r="D6908">
        <v>116</v>
      </c>
      <c r="E6908">
        <v>6380</v>
      </c>
      <c r="F6908">
        <v>4019.4</v>
      </c>
      <c r="G6908" t="s">
        <v>31</v>
      </c>
      <c r="H6908" t="s">
        <v>84</v>
      </c>
      <c r="I6908" t="s">
        <v>85</v>
      </c>
    </row>
    <row r="6909" spans="1:9" x14ac:dyDescent="0.3">
      <c r="A6909">
        <v>1197831</v>
      </c>
      <c r="B6909" s="16">
        <v>44444</v>
      </c>
      <c r="C6909" t="s">
        <v>23</v>
      </c>
      <c r="D6909">
        <v>200</v>
      </c>
      <c r="E6909">
        <v>7200</v>
      </c>
      <c r="F6909">
        <v>4176.0000000000009</v>
      </c>
      <c r="G6909" t="s">
        <v>31</v>
      </c>
      <c r="H6909" t="s">
        <v>84</v>
      </c>
      <c r="I6909" t="s">
        <v>85</v>
      </c>
    </row>
    <row r="6910" spans="1:9" x14ac:dyDescent="0.3">
      <c r="A6910">
        <v>1185732</v>
      </c>
      <c r="B6910" s="16">
        <v>44444</v>
      </c>
      <c r="C6910" t="s">
        <v>20</v>
      </c>
      <c r="D6910">
        <v>196</v>
      </c>
      <c r="E6910">
        <v>7448</v>
      </c>
      <c r="F6910">
        <v>2904.7200000000003</v>
      </c>
      <c r="G6910" t="s">
        <v>48</v>
      </c>
      <c r="H6910" t="s">
        <v>92</v>
      </c>
      <c r="I6910" t="s">
        <v>93</v>
      </c>
    </row>
    <row r="6911" spans="1:9" x14ac:dyDescent="0.3">
      <c r="A6911">
        <v>1185732</v>
      </c>
      <c r="B6911" s="16">
        <v>44444</v>
      </c>
      <c r="C6911" t="s">
        <v>21</v>
      </c>
      <c r="D6911">
        <v>210</v>
      </c>
      <c r="E6911">
        <v>8190</v>
      </c>
      <c r="F6911">
        <v>3276</v>
      </c>
      <c r="G6911" t="s">
        <v>48</v>
      </c>
      <c r="H6911" t="s">
        <v>92</v>
      </c>
      <c r="I6911" t="s">
        <v>93</v>
      </c>
    </row>
    <row r="6912" spans="1:9" x14ac:dyDescent="0.3">
      <c r="A6912">
        <v>1197831</v>
      </c>
      <c r="B6912" s="16">
        <v>44444</v>
      </c>
      <c r="C6912" t="s">
        <v>19</v>
      </c>
      <c r="D6912">
        <v>219</v>
      </c>
      <c r="E6912">
        <v>8322</v>
      </c>
      <c r="F6912">
        <v>3578.4599999999996</v>
      </c>
      <c r="G6912" t="s">
        <v>31</v>
      </c>
      <c r="H6912" t="s">
        <v>84</v>
      </c>
      <c r="I6912" t="s">
        <v>85</v>
      </c>
    </row>
    <row r="6913" spans="1:9" x14ac:dyDescent="0.3">
      <c r="A6913">
        <v>1185732</v>
      </c>
      <c r="B6913" s="16">
        <v>44444</v>
      </c>
      <c r="C6913" t="s">
        <v>22</v>
      </c>
      <c r="D6913">
        <v>175</v>
      </c>
      <c r="E6913">
        <v>8400</v>
      </c>
      <c r="F6913">
        <v>3863.9999999999995</v>
      </c>
      <c r="G6913" t="s">
        <v>48</v>
      </c>
      <c r="H6913" t="s">
        <v>92</v>
      </c>
      <c r="I6913" t="s">
        <v>93</v>
      </c>
    </row>
    <row r="6914" spans="1:9" x14ac:dyDescent="0.3">
      <c r="A6914">
        <v>1197831</v>
      </c>
      <c r="B6914" s="16">
        <v>44444</v>
      </c>
      <c r="C6914" t="s">
        <v>20</v>
      </c>
      <c r="D6914">
        <v>203</v>
      </c>
      <c r="E6914">
        <v>8729</v>
      </c>
      <c r="F6914">
        <v>3928.0499999999997</v>
      </c>
      <c r="G6914" t="s">
        <v>31</v>
      </c>
      <c r="H6914" t="s">
        <v>84</v>
      </c>
      <c r="I6914" t="s">
        <v>85</v>
      </c>
    </row>
    <row r="6915" spans="1:9" x14ac:dyDescent="0.3">
      <c r="A6915">
        <v>1197831</v>
      </c>
      <c r="B6915" s="16">
        <v>44444</v>
      </c>
      <c r="C6915" t="s">
        <v>17</v>
      </c>
      <c r="D6915">
        <v>176</v>
      </c>
      <c r="E6915">
        <v>8800</v>
      </c>
      <c r="F6915">
        <v>4400</v>
      </c>
      <c r="G6915" t="s">
        <v>31</v>
      </c>
      <c r="H6915" t="s">
        <v>84</v>
      </c>
      <c r="I6915" t="s">
        <v>85</v>
      </c>
    </row>
    <row r="6916" spans="1:9" x14ac:dyDescent="0.3">
      <c r="A6916">
        <v>1197831</v>
      </c>
      <c r="B6916" s="16">
        <v>44444</v>
      </c>
      <c r="C6916" t="s">
        <v>23</v>
      </c>
      <c r="D6916">
        <v>181</v>
      </c>
      <c r="E6916">
        <v>8869</v>
      </c>
      <c r="F6916">
        <v>5942.2300000000005</v>
      </c>
      <c r="G6916" t="s">
        <v>31</v>
      </c>
      <c r="H6916" t="s">
        <v>84</v>
      </c>
      <c r="I6916" t="s">
        <v>85</v>
      </c>
    </row>
    <row r="6917" spans="1:9" x14ac:dyDescent="0.3">
      <c r="A6917">
        <v>1197831</v>
      </c>
      <c r="B6917" s="16">
        <v>44444</v>
      </c>
      <c r="C6917" t="s">
        <v>19</v>
      </c>
      <c r="D6917">
        <v>188</v>
      </c>
      <c r="E6917">
        <v>9400</v>
      </c>
      <c r="F6917">
        <v>4888</v>
      </c>
      <c r="G6917" t="s">
        <v>31</v>
      </c>
      <c r="H6917" t="s">
        <v>84</v>
      </c>
      <c r="I6917" t="s">
        <v>85</v>
      </c>
    </row>
    <row r="6918" spans="1:9" x14ac:dyDescent="0.3">
      <c r="A6918">
        <v>1197831</v>
      </c>
      <c r="B6918" s="16">
        <v>44444</v>
      </c>
      <c r="C6918" t="s">
        <v>17</v>
      </c>
      <c r="D6918">
        <v>230</v>
      </c>
      <c r="E6918">
        <v>9430</v>
      </c>
      <c r="F6918">
        <v>4337.7999999999993</v>
      </c>
      <c r="G6918" t="s">
        <v>31</v>
      </c>
      <c r="H6918" t="s">
        <v>84</v>
      </c>
      <c r="I6918" t="s">
        <v>85</v>
      </c>
    </row>
    <row r="6919" spans="1:9" x14ac:dyDescent="0.3">
      <c r="A6919">
        <v>1197831</v>
      </c>
      <c r="B6919" s="16">
        <v>44444</v>
      </c>
      <c r="C6919" t="s">
        <v>23</v>
      </c>
      <c r="D6919">
        <v>280</v>
      </c>
      <c r="E6919">
        <v>10080</v>
      </c>
      <c r="F6919">
        <v>6451.2000000000016</v>
      </c>
      <c r="G6919" t="s">
        <v>27</v>
      </c>
      <c r="H6919" t="s">
        <v>59</v>
      </c>
      <c r="I6919" t="s">
        <v>60</v>
      </c>
    </row>
    <row r="6920" spans="1:9" x14ac:dyDescent="0.3">
      <c r="A6920">
        <v>1197831</v>
      </c>
      <c r="B6920" s="16">
        <v>44444</v>
      </c>
      <c r="C6920" t="s">
        <v>20</v>
      </c>
      <c r="D6920">
        <v>182</v>
      </c>
      <c r="E6920">
        <v>10192</v>
      </c>
      <c r="F6920">
        <v>5299.84</v>
      </c>
      <c r="G6920" t="s">
        <v>31</v>
      </c>
      <c r="H6920" t="s">
        <v>84</v>
      </c>
      <c r="I6920" t="s">
        <v>85</v>
      </c>
    </row>
    <row r="6921" spans="1:9" x14ac:dyDescent="0.3">
      <c r="A6921">
        <v>1185732</v>
      </c>
      <c r="B6921" s="16">
        <v>44444</v>
      </c>
      <c r="C6921" t="s">
        <v>19</v>
      </c>
      <c r="D6921">
        <v>223</v>
      </c>
      <c r="E6921">
        <v>10704</v>
      </c>
      <c r="F6921">
        <v>5137.92</v>
      </c>
      <c r="G6921" t="s">
        <v>48</v>
      </c>
      <c r="H6921" t="s">
        <v>92</v>
      </c>
      <c r="I6921" t="s">
        <v>93</v>
      </c>
    </row>
    <row r="6922" spans="1:9" x14ac:dyDescent="0.3">
      <c r="A6922">
        <v>1185732</v>
      </c>
      <c r="B6922" s="16">
        <v>44444</v>
      </c>
      <c r="C6922" t="s">
        <v>23</v>
      </c>
      <c r="D6922">
        <v>232</v>
      </c>
      <c r="E6922">
        <v>12064</v>
      </c>
      <c r="F6922">
        <v>7238.4</v>
      </c>
      <c r="G6922" t="s">
        <v>48</v>
      </c>
      <c r="H6922" t="s">
        <v>92</v>
      </c>
      <c r="I6922" t="s">
        <v>93</v>
      </c>
    </row>
    <row r="6923" spans="1:9" x14ac:dyDescent="0.3">
      <c r="A6923">
        <v>1197831</v>
      </c>
      <c r="B6923" s="16">
        <v>44444</v>
      </c>
      <c r="C6923" t="s">
        <v>23</v>
      </c>
      <c r="D6923">
        <v>245</v>
      </c>
      <c r="E6923">
        <v>12250</v>
      </c>
      <c r="F6923">
        <v>8820.0000000000018</v>
      </c>
      <c r="G6923" t="s">
        <v>27</v>
      </c>
      <c r="H6923" t="s">
        <v>59</v>
      </c>
      <c r="I6923" t="s">
        <v>60</v>
      </c>
    </row>
    <row r="6924" spans="1:9" x14ac:dyDescent="0.3">
      <c r="A6924">
        <v>1185732</v>
      </c>
      <c r="B6924" s="16">
        <v>44444</v>
      </c>
      <c r="C6924" t="s">
        <v>17</v>
      </c>
      <c r="D6924">
        <v>287</v>
      </c>
      <c r="E6924">
        <v>14637</v>
      </c>
      <c r="F6924">
        <v>8489.4600000000009</v>
      </c>
      <c r="G6924" t="s">
        <v>48</v>
      </c>
      <c r="H6924" t="s">
        <v>92</v>
      </c>
      <c r="I6924" t="s">
        <v>93</v>
      </c>
    </row>
    <row r="6925" spans="1:9" x14ac:dyDescent="0.3">
      <c r="A6925">
        <v>1197831</v>
      </c>
      <c r="B6925" s="16">
        <v>44444</v>
      </c>
      <c r="C6925" t="s">
        <v>22</v>
      </c>
      <c r="D6925">
        <v>400</v>
      </c>
      <c r="E6925">
        <v>220000.00000000003</v>
      </c>
      <c r="F6925">
        <v>77000</v>
      </c>
      <c r="G6925" t="s">
        <v>31</v>
      </c>
      <c r="H6925" t="s">
        <v>84</v>
      </c>
      <c r="I6925" t="s">
        <v>85</v>
      </c>
    </row>
    <row r="6926" spans="1:9" x14ac:dyDescent="0.3">
      <c r="A6926">
        <v>1197831</v>
      </c>
      <c r="B6926" s="16">
        <v>44444</v>
      </c>
      <c r="C6926" t="s">
        <v>19</v>
      </c>
      <c r="D6926">
        <v>775</v>
      </c>
      <c r="E6926">
        <v>232500.00000000003</v>
      </c>
      <c r="F6926">
        <v>81375</v>
      </c>
      <c r="G6926" t="s">
        <v>27</v>
      </c>
      <c r="H6926" t="s">
        <v>28</v>
      </c>
      <c r="I6926" t="s">
        <v>39</v>
      </c>
    </row>
    <row r="6927" spans="1:9" x14ac:dyDescent="0.3">
      <c r="A6927">
        <v>1197831</v>
      </c>
      <c r="B6927" s="16">
        <v>44444</v>
      </c>
      <c r="C6927" t="s">
        <v>21</v>
      </c>
      <c r="D6927">
        <v>400</v>
      </c>
      <c r="E6927">
        <v>240000</v>
      </c>
      <c r="F6927">
        <v>120000</v>
      </c>
      <c r="G6927" t="s">
        <v>31</v>
      </c>
      <c r="H6927" t="s">
        <v>84</v>
      </c>
      <c r="I6927" t="s">
        <v>85</v>
      </c>
    </row>
    <row r="6928" spans="1:9" x14ac:dyDescent="0.3">
      <c r="A6928">
        <v>1185732</v>
      </c>
      <c r="B6928" s="16">
        <v>44444</v>
      </c>
      <c r="C6928" t="s">
        <v>21</v>
      </c>
      <c r="D6928">
        <v>700</v>
      </c>
      <c r="E6928">
        <v>280000</v>
      </c>
      <c r="F6928">
        <v>84000</v>
      </c>
      <c r="G6928" t="s">
        <v>48</v>
      </c>
      <c r="H6928" t="s">
        <v>92</v>
      </c>
      <c r="I6928" t="s">
        <v>93</v>
      </c>
    </row>
    <row r="6929" spans="1:9" x14ac:dyDescent="0.3">
      <c r="A6929">
        <v>1185732</v>
      </c>
      <c r="B6929" s="16">
        <v>44444</v>
      </c>
      <c r="C6929" t="s">
        <v>20</v>
      </c>
      <c r="D6929">
        <v>725</v>
      </c>
      <c r="E6929">
        <v>290000</v>
      </c>
      <c r="F6929">
        <v>72500</v>
      </c>
      <c r="G6929" t="s">
        <v>48</v>
      </c>
      <c r="H6929" t="s">
        <v>92</v>
      </c>
      <c r="I6929" t="s">
        <v>93</v>
      </c>
    </row>
    <row r="6930" spans="1:9" x14ac:dyDescent="0.3">
      <c r="A6930">
        <v>1197831</v>
      </c>
      <c r="B6930" s="16">
        <v>44444</v>
      </c>
      <c r="C6930" t="s">
        <v>23</v>
      </c>
      <c r="D6930">
        <v>625</v>
      </c>
      <c r="E6930">
        <v>312500</v>
      </c>
      <c r="F6930">
        <v>171875</v>
      </c>
      <c r="G6930" t="s">
        <v>31</v>
      </c>
      <c r="H6930" t="s">
        <v>84</v>
      </c>
      <c r="I6930" t="s">
        <v>85</v>
      </c>
    </row>
    <row r="6931" spans="1:9" x14ac:dyDescent="0.3">
      <c r="A6931">
        <v>1197831</v>
      </c>
      <c r="B6931" s="16">
        <v>44444</v>
      </c>
      <c r="C6931" t="s">
        <v>19</v>
      </c>
      <c r="D6931">
        <v>625</v>
      </c>
      <c r="E6931">
        <v>343750.00000000006</v>
      </c>
      <c r="F6931">
        <v>137500</v>
      </c>
      <c r="G6931" t="s">
        <v>31</v>
      </c>
      <c r="H6931" t="s">
        <v>84</v>
      </c>
      <c r="I6931" t="s">
        <v>85</v>
      </c>
    </row>
    <row r="6932" spans="1:9" x14ac:dyDescent="0.3">
      <c r="A6932">
        <v>1185732</v>
      </c>
      <c r="B6932" s="16">
        <v>44444</v>
      </c>
      <c r="C6932" t="s">
        <v>22</v>
      </c>
      <c r="D6932">
        <v>700</v>
      </c>
      <c r="E6932">
        <v>350000</v>
      </c>
      <c r="F6932">
        <v>122499.99999999999</v>
      </c>
      <c r="G6932" t="s">
        <v>48</v>
      </c>
      <c r="H6932" t="s">
        <v>92</v>
      </c>
      <c r="I6932" t="s">
        <v>93</v>
      </c>
    </row>
    <row r="6933" spans="1:9" x14ac:dyDescent="0.3">
      <c r="A6933">
        <v>1197831</v>
      </c>
      <c r="B6933" s="16">
        <v>44444</v>
      </c>
      <c r="C6933" t="s">
        <v>17</v>
      </c>
      <c r="D6933">
        <v>675</v>
      </c>
      <c r="E6933">
        <v>371250.00000000006</v>
      </c>
      <c r="F6933">
        <v>148500</v>
      </c>
      <c r="G6933" t="s">
        <v>31</v>
      </c>
      <c r="H6933" t="s">
        <v>84</v>
      </c>
      <c r="I6933" t="s">
        <v>85</v>
      </c>
    </row>
    <row r="6934" spans="1:9" x14ac:dyDescent="0.3">
      <c r="A6934">
        <v>1197831</v>
      </c>
      <c r="B6934" s="16">
        <v>44444</v>
      </c>
      <c r="C6934" t="s">
        <v>20</v>
      </c>
      <c r="D6934">
        <v>675</v>
      </c>
      <c r="E6934">
        <v>405000</v>
      </c>
      <c r="F6934">
        <v>162000</v>
      </c>
      <c r="G6934" t="s">
        <v>31</v>
      </c>
      <c r="H6934" t="s">
        <v>84</v>
      </c>
      <c r="I6934" t="s">
        <v>85</v>
      </c>
    </row>
    <row r="6935" spans="1:9" x14ac:dyDescent="0.3">
      <c r="A6935">
        <v>1185732</v>
      </c>
      <c r="B6935" s="16">
        <v>44444</v>
      </c>
      <c r="C6935" t="s">
        <v>19</v>
      </c>
      <c r="D6935">
        <v>825</v>
      </c>
      <c r="E6935">
        <v>412500.00000000012</v>
      </c>
      <c r="F6935">
        <v>144375.00000000003</v>
      </c>
      <c r="G6935" t="s">
        <v>48</v>
      </c>
      <c r="H6935" t="s">
        <v>92</v>
      </c>
      <c r="I6935" t="s">
        <v>93</v>
      </c>
    </row>
    <row r="6936" spans="1:9" x14ac:dyDescent="0.3">
      <c r="A6936">
        <v>1185732</v>
      </c>
      <c r="B6936" s="16">
        <v>44444</v>
      </c>
      <c r="C6936" t="s">
        <v>23</v>
      </c>
      <c r="D6936">
        <v>800</v>
      </c>
      <c r="E6936">
        <v>440000.00000000006</v>
      </c>
      <c r="F6936">
        <v>220000.00000000003</v>
      </c>
      <c r="G6936" t="s">
        <v>48</v>
      </c>
      <c r="H6936" t="s">
        <v>92</v>
      </c>
      <c r="I6936" t="s">
        <v>93</v>
      </c>
    </row>
    <row r="6937" spans="1:9" x14ac:dyDescent="0.3">
      <c r="A6937">
        <v>1197831</v>
      </c>
      <c r="B6937" s="16">
        <v>44444</v>
      </c>
      <c r="C6937" t="s">
        <v>23</v>
      </c>
      <c r="D6937">
        <v>875</v>
      </c>
      <c r="E6937">
        <v>481250.00000000006</v>
      </c>
      <c r="F6937">
        <v>288750.00000000006</v>
      </c>
      <c r="G6937" t="s">
        <v>27</v>
      </c>
      <c r="H6937" t="s">
        <v>59</v>
      </c>
      <c r="I6937" t="s">
        <v>60</v>
      </c>
    </row>
    <row r="6938" spans="1:9" x14ac:dyDescent="0.3">
      <c r="A6938">
        <v>1185732</v>
      </c>
      <c r="B6938" s="16">
        <v>44444</v>
      </c>
      <c r="C6938" t="s">
        <v>17</v>
      </c>
      <c r="D6938">
        <v>1025</v>
      </c>
      <c r="E6938">
        <v>563750.00000000012</v>
      </c>
      <c r="F6938">
        <v>253687.50000000006</v>
      </c>
      <c r="G6938" t="s">
        <v>48</v>
      </c>
      <c r="H6938" t="s">
        <v>92</v>
      </c>
      <c r="I6938" t="s">
        <v>93</v>
      </c>
    </row>
    <row r="6939" spans="1:9" x14ac:dyDescent="0.3">
      <c r="A6939">
        <v>1185732</v>
      </c>
      <c r="B6939" s="16">
        <v>44445</v>
      </c>
      <c r="C6939" t="s">
        <v>21</v>
      </c>
      <c r="D6939">
        <v>32</v>
      </c>
      <c r="E6939">
        <v>960</v>
      </c>
      <c r="F6939">
        <v>441.6</v>
      </c>
      <c r="G6939" t="s">
        <v>15</v>
      </c>
      <c r="H6939" t="s">
        <v>127</v>
      </c>
      <c r="I6939" t="s">
        <v>128</v>
      </c>
    </row>
    <row r="6940" spans="1:9" x14ac:dyDescent="0.3">
      <c r="A6940">
        <v>1185732</v>
      </c>
      <c r="B6940" s="16">
        <v>44445</v>
      </c>
      <c r="C6940" t="s">
        <v>21</v>
      </c>
      <c r="D6940">
        <v>27</v>
      </c>
      <c r="E6940">
        <v>1053</v>
      </c>
      <c r="F6940">
        <v>568.62</v>
      </c>
      <c r="G6940" t="s">
        <v>15</v>
      </c>
      <c r="H6940" t="s">
        <v>127</v>
      </c>
      <c r="I6940" t="s">
        <v>128</v>
      </c>
    </row>
    <row r="6941" spans="1:9" x14ac:dyDescent="0.3">
      <c r="A6941">
        <v>1185732</v>
      </c>
      <c r="B6941" s="16">
        <v>44445</v>
      </c>
      <c r="C6941" t="s">
        <v>22</v>
      </c>
      <c r="D6941">
        <v>33</v>
      </c>
      <c r="E6941">
        <v>1122</v>
      </c>
      <c r="F6941">
        <v>403.91999999999996</v>
      </c>
      <c r="G6941" t="s">
        <v>15</v>
      </c>
      <c r="H6941" t="s">
        <v>127</v>
      </c>
      <c r="I6941" t="s">
        <v>128</v>
      </c>
    </row>
    <row r="6942" spans="1:9" x14ac:dyDescent="0.3">
      <c r="A6942">
        <v>1185732</v>
      </c>
      <c r="B6942" s="16">
        <v>44445</v>
      </c>
      <c r="C6942" t="s">
        <v>20</v>
      </c>
      <c r="D6942">
        <v>39</v>
      </c>
      <c r="E6942">
        <v>1131</v>
      </c>
      <c r="F6942">
        <v>486.33000000000004</v>
      </c>
      <c r="G6942" t="s">
        <v>15</v>
      </c>
      <c r="H6942" t="s">
        <v>127</v>
      </c>
      <c r="I6942" t="s">
        <v>128</v>
      </c>
    </row>
    <row r="6943" spans="1:9" x14ac:dyDescent="0.3">
      <c r="A6943">
        <v>1185732</v>
      </c>
      <c r="B6943" s="16">
        <v>44445</v>
      </c>
      <c r="C6943" t="s">
        <v>22</v>
      </c>
      <c r="D6943">
        <v>27</v>
      </c>
      <c r="E6943">
        <v>1269</v>
      </c>
      <c r="F6943">
        <v>520.29</v>
      </c>
      <c r="G6943" t="s">
        <v>15</v>
      </c>
      <c r="H6943" t="s">
        <v>127</v>
      </c>
      <c r="I6943" t="s">
        <v>128</v>
      </c>
    </row>
    <row r="6944" spans="1:9" x14ac:dyDescent="0.3">
      <c r="A6944">
        <v>1185732</v>
      </c>
      <c r="B6944" s="16">
        <v>44445</v>
      </c>
      <c r="C6944" t="s">
        <v>20</v>
      </c>
      <c r="D6944">
        <v>38</v>
      </c>
      <c r="E6944">
        <v>1368</v>
      </c>
      <c r="F6944">
        <v>697.68000000000006</v>
      </c>
      <c r="G6944" t="s">
        <v>15</v>
      </c>
      <c r="H6944" t="s">
        <v>127</v>
      </c>
      <c r="I6944" t="s">
        <v>128</v>
      </c>
    </row>
    <row r="6945" spans="1:9" x14ac:dyDescent="0.3">
      <c r="A6945">
        <v>1189833</v>
      </c>
      <c r="B6945" s="16">
        <v>44445</v>
      </c>
      <c r="C6945" t="s">
        <v>21</v>
      </c>
      <c r="D6945">
        <v>38</v>
      </c>
      <c r="E6945">
        <v>1406</v>
      </c>
      <c r="F6945">
        <v>745.18000000000006</v>
      </c>
      <c r="G6945" t="s">
        <v>15</v>
      </c>
      <c r="H6945" t="s">
        <v>123</v>
      </c>
      <c r="I6945" t="s">
        <v>124</v>
      </c>
    </row>
    <row r="6946" spans="1:9" x14ac:dyDescent="0.3">
      <c r="A6946">
        <v>1189833</v>
      </c>
      <c r="B6946" s="16">
        <v>44445</v>
      </c>
      <c r="C6946" t="s">
        <v>22</v>
      </c>
      <c r="D6946">
        <v>41</v>
      </c>
      <c r="E6946">
        <v>1927</v>
      </c>
      <c r="F6946">
        <v>790.06999999999994</v>
      </c>
      <c r="G6946" t="s">
        <v>15</v>
      </c>
      <c r="H6946" t="s">
        <v>123</v>
      </c>
      <c r="I6946" t="s">
        <v>124</v>
      </c>
    </row>
    <row r="6947" spans="1:9" x14ac:dyDescent="0.3">
      <c r="A6947">
        <v>1189833</v>
      </c>
      <c r="B6947" s="16">
        <v>44445</v>
      </c>
      <c r="C6947" t="s">
        <v>20</v>
      </c>
      <c r="D6947">
        <v>51</v>
      </c>
      <c r="E6947">
        <v>1989</v>
      </c>
      <c r="F6947">
        <v>1054.17</v>
      </c>
      <c r="G6947" t="s">
        <v>15</v>
      </c>
      <c r="H6947" t="s">
        <v>123</v>
      </c>
      <c r="I6947" t="s">
        <v>124</v>
      </c>
    </row>
    <row r="6948" spans="1:9" x14ac:dyDescent="0.3">
      <c r="A6948">
        <v>1185732</v>
      </c>
      <c r="B6948" s="16">
        <v>44445</v>
      </c>
      <c r="C6948" t="s">
        <v>19</v>
      </c>
      <c r="D6948">
        <v>79</v>
      </c>
      <c r="E6948">
        <v>2370</v>
      </c>
      <c r="F6948">
        <v>876.9</v>
      </c>
      <c r="G6948" t="s">
        <v>15</v>
      </c>
      <c r="H6948" t="s">
        <v>127</v>
      </c>
      <c r="I6948" t="s">
        <v>128</v>
      </c>
    </row>
    <row r="6949" spans="1:9" x14ac:dyDescent="0.3">
      <c r="A6949">
        <v>1185732</v>
      </c>
      <c r="B6949" s="16">
        <v>44445</v>
      </c>
      <c r="C6949" t="s">
        <v>19</v>
      </c>
      <c r="D6949">
        <v>56</v>
      </c>
      <c r="E6949">
        <v>2408</v>
      </c>
      <c r="F6949">
        <v>1155.8399999999999</v>
      </c>
      <c r="G6949" t="s">
        <v>15</v>
      </c>
      <c r="H6949" t="s">
        <v>127</v>
      </c>
      <c r="I6949" t="s">
        <v>128</v>
      </c>
    </row>
    <row r="6950" spans="1:9" x14ac:dyDescent="0.3">
      <c r="A6950">
        <v>1185732</v>
      </c>
      <c r="B6950" s="16">
        <v>44445</v>
      </c>
      <c r="C6950" t="s">
        <v>23</v>
      </c>
      <c r="D6950">
        <v>64</v>
      </c>
      <c r="E6950">
        <v>2624</v>
      </c>
      <c r="F6950">
        <v>1180.8</v>
      </c>
      <c r="G6950" t="s">
        <v>15</v>
      </c>
      <c r="H6950" t="s">
        <v>127</v>
      </c>
      <c r="I6950" t="s">
        <v>128</v>
      </c>
    </row>
    <row r="6951" spans="1:9" x14ac:dyDescent="0.3">
      <c r="A6951">
        <v>1189833</v>
      </c>
      <c r="B6951" s="16">
        <v>44445</v>
      </c>
      <c r="C6951" t="s">
        <v>19</v>
      </c>
      <c r="D6951">
        <v>72</v>
      </c>
      <c r="E6951">
        <v>2952</v>
      </c>
      <c r="F6951">
        <v>1476</v>
      </c>
      <c r="G6951" t="s">
        <v>15</v>
      </c>
      <c r="H6951" t="s">
        <v>123</v>
      </c>
      <c r="I6951" t="s">
        <v>124</v>
      </c>
    </row>
    <row r="6952" spans="1:9" x14ac:dyDescent="0.3">
      <c r="A6952">
        <v>1185732</v>
      </c>
      <c r="B6952" s="16">
        <v>44445</v>
      </c>
      <c r="C6952" t="s">
        <v>23</v>
      </c>
      <c r="D6952">
        <v>58</v>
      </c>
      <c r="E6952">
        <v>3016</v>
      </c>
      <c r="F6952">
        <v>1538.16</v>
      </c>
      <c r="G6952" t="s">
        <v>15</v>
      </c>
      <c r="H6952" t="s">
        <v>127</v>
      </c>
      <c r="I6952" t="s">
        <v>128</v>
      </c>
    </row>
    <row r="6953" spans="1:9" x14ac:dyDescent="0.3">
      <c r="A6953">
        <v>1189833</v>
      </c>
      <c r="B6953" s="16">
        <v>44445</v>
      </c>
      <c r="C6953" t="s">
        <v>23</v>
      </c>
      <c r="D6953">
        <v>73</v>
      </c>
      <c r="E6953">
        <v>3650</v>
      </c>
      <c r="F6953">
        <v>1934.5</v>
      </c>
      <c r="G6953" t="s">
        <v>15</v>
      </c>
      <c r="H6953" t="s">
        <v>123</v>
      </c>
      <c r="I6953" t="s">
        <v>124</v>
      </c>
    </row>
    <row r="6954" spans="1:9" x14ac:dyDescent="0.3">
      <c r="A6954">
        <v>1197831</v>
      </c>
      <c r="B6954" s="16">
        <v>44445</v>
      </c>
      <c r="C6954" t="s">
        <v>20</v>
      </c>
      <c r="D6954">
        <v>200</v>
      </c>
      <c r="E6954">
        <v>3800</v>
      </c>
      <c r="F6954">
        <v>1519.9999999999998</v>
      </c>
      <c r="G6954" t="s">
        <v>27</v>
      </c>
      <c r="H6954" t="s">
        <v>28</v>
      </c>
      <c r="I6954" t="s">
        <v>39</v>
      </c>
    </row>
    <row r="6955" spans="1:9" x14ac:dyDescent="0.3">
      <c r="A6955">
        <v>1197831</v>
      </c>
      <c r="B6955" s="16">
        <v>44445</v>
      </c>
      <c r="C6955" t="s">
        <v>20</v>
      </c>
      <c r="D6955">
        <v>175</v>
      </c>
      <c r="E6955">
        <v>4200</v>
      </c>
      <c r="F6955">
        <v>1974</v>
      </c>
      <c r="G6955" t="s">
        <v>27</v>
      </c>
      <c r="H6955" t="s">
        <v>28</v>
      </c>
      <c r="I6955" t="s">
        <v>39</v>
      </c>
    </row>
    <row r="6956" spans="1:9" x14ac:dyDescent="0.3">
      <c r="A6956">
        <v>1185732</v>
      </c>
      <c r="B6956" s="16">
        <v>44445</v>
      </c>
      <c r="C6956" t="s">
        <v>17</v>
      </c>
      <c r="D6956">
        <v>128</v>
      </c>
      <c r="E6956">
        <v>4992</v>
      </c>
      <c r="F6956">
        <v>2096.64</v>
      </c>
      <c r="G6956" t="s">
        <v>15</v>
      </c>
      <c r="H6956" t="s">
        <v>127</v>
      </c>
      <c r="I6956" t="s">
        <v>128</v>
      </c>
    </row>
    <row r="6957" spans="1:9" x14ac:dyDescent="0.3">
      <c r="A6957">
        <v>1185732</v>
      </c>
      <c r="B6957" s="16">
        <v>44445</v>
      </c>
      <c r="C6957" t="s">
        <v>17</v>
      </c>
      <c r="D6957">
        <v>111</v>
      </c>
      <c r="E6957">
        <v>4995</v>
      </c>
      <c r="F6957">
        <v>2247.75</v>
      </c>
      <c r="G6957" t="s">
        <v>15</v>
      </c>
      <c r="H6957" t="s">
        <v>127</v>
      </c>
      <c r="I6957" t="s">
        <v>128</v>
      </c>
    </row>
    <row r="6958" spans="1:9" x14ac:dyDescent="0.3">
      <c r="A6958">
        <v>1189833</v>
      </c>
      <c r="B6958" s="16">
        <v>44445</v>
      </c>
      <c r="C6958" t="s">
        <v>17</v>
      </c>
      <c r="D6958">
        <v>124</v>
      </c>
      <c r="E6958">
        <v>5704</v>
      </c>
      <c r="F6958">
        <v>2794.96</v>
      </c>
      <c r="G6958" t="s">
        <v>15</v>
      </c>
      <c r="H6958" t="s">
        <v>123</v>
      </c>
      <c r="I6958" t="s">
        <v>124</v>
      </c>
    </row>
    <row r="6959" spans="1:9" x14ac:dyDescent="0.3">
      <c r="A6959">
        <v>1197831</v>
      </c>
      <c r="B6959" s="16">
        <v>44445</v>
      </c>
      <c r="C6959" t="s">
        <v>17</v>
      </c>
      <c r="D6959">
        <v>256</v>
      </c>
      <c r="E6959">
        <v>7936</v>
      </c>
      <c r="F6959">
        <v>4206.079999999999</v>
      </c>
      <c r="G6959" t="s">
        <v>27</v>
      </c>
      <c r="H6959" t="s">
        <v>59</v>
      </c>
      <c r="I6959" t="s">
        <v>60</v>
      </c>
    </row>
    <row r="6960" spans="1:9" x14ac:dyDescent="0.3">
      <c r="A6960">
        <v>1197831</v>
      </c>
      <c r="B6960" s="16">
        <v>44445</v>
      </c>
      <c r="C6960" t="s">
        <v>17</v>
      </c>
      <c r="D6960">
        <v>206</v>
      </c>
      <c r="E6960">
        <v>9064</v>
      </c>
      <c r="F6960">
        <v>5800.9599999999991</v>
      </c>
      <c r="G6960" t="s">
        <v>27</v>
      </c>
      <c r="H6960" t="s">
        <v>59</v>
      </c>
      <c r="I6960" t="s">
        <v>60</v>
      </c>
    </row>
    <row r="6961" spans="1:9" x14ac:dyDescent="0.3">
      <c r="A6961">
        <v>1185732</v>
      </c>
      <c r="B6961" s="16">
        <v>44445</v>
      </c>
      <c r="C6961" t="s">
        <v>21</v>
      </c>
      <c r="D6961">
        <v>100</v>
      </c>
      <c r="E6961">
        <v>40000</v>
      </c>
      <c r="F6961">
        <v>16000</v>
      </c>
      <c r="G6961" t="s">
        <v>15</v>
      </c>
      <c r="H6961" t="s">
        <v>127</v>
      </c>
      <c r="I6961" t="s">
        <v>128</v>
      </c>
    </row>
    <row r="6962" spans="1:9" x14ac:dyDescent="0.3">
      <c r="A6962">
        <v>1185732</v>
      </c>
      <c r="B6962" s="16">
        <v>44445</v>
      </c>
      <c r="C6962" t="s">
        <v>22</v>
      </c>
      <c r="D6962">
        <v>100</v>
      </c>
      <c r="E6962">
        <v>49999.999999999993</v>
      </c>
      <c r="F6962">
        <v>14999.999999999996</v>
      </c>
      <c r="G6962" t="s">
        <v>15</v>
      </c>
      <c r="H6962" t="s">
        <v>127</v>
      </c>
      <c r="I6962" t="s">
        <v>128</v>
      </c>
    </row>
    <row r="6963" spans="1:9" x14ac:dyDescent="0.3">
      <c r="A6963">
        <v>1185732</v>
      </c>
      <c r="B6963" s="16">
        <v>44445</v>
      </c>
      <c r="C6963" t="s">
        <v>20</v>
      </c>
      <c r="D6963">
        <v>125</v>
      </c>
      <c r="E6963">
        <v>50000</v>
      </c>
      <c r="F6963">
        <v>20000</v>
      </c>
      <c r="G6963" t="s">
        <v>15</v>
      </c>
      <c r="H6963" t="s">
        <v>127</v>
      </c>
      <c r="I6963" t="s">
        <v>128</v>
      </c>
    </row>
    <row r="6964" spans="1:9" x14ac:dyDescent="0.3">
      <c r="A6964">
        <v>1189833</v>
      </c>
      <c r="B6964" s="16">
        <v>44445</v>
      </c>
      <c r="C6964" t="s">
        <v>21</v>
      </c>
      <c r="D6964">
        <v>150</v>
      </c>
      <c r="E6964">
        <v>60000</v>
      </c>
      <c r="F6964">
        <v>24000</v>
      </c>
      <c r="G6964" t="s">
        <v>15</v>
      </c>
      <c r="H6964" t="s">
        <v>123</v>
      </c>
      <c r="I6964" t="s">
        <v>124</v>
      </c>
    </row>
    <row r="6965" spans="1:9" x14ac:dyDescent="0.3">
      <c r="A6965">
        <v>1189833</v>
      </c>
      <c r="B6965" s="16">
        <v>44445</v>
      </c>
      <c r="C6965" t="s">
        <v>20</v>
      </c>
      <c r="D6965">
        <v>175</v>
      </c>
      <c r="E6965">
        <v>70000</v>
      </c>
      <c r="F6965">
        <v>28000</v>
      </c>
      <c r="G6965" t="s">
        <v>15</v>
      </c>
      <c r="H6965" t="s">
        <v>123</v>
      </c>
      <c r="I6965" t="s">
        <v>124</v>
      </c>
    </row>
    <row r="6966" spans="1:9" x14ac:dyDescent="0.3">
      <c r="A6966">
        <v>1189833</v>
      </c>
      <c r="B6966" s="16">
        <v>44445</v>
      </c>
      <c r="C6966" t="s">
        <v>22</v>
      </c>
      <c r="D6966">
        <v>150</v>
      </c>
      <c r="E6966">
        <v>74999.999999999985</v>
      </c>
      <c r="F6966">
        <v>22499.999999999996</v>
      </c>
      <c r="G6966" t="s">
        <v>15</v>
      </c>
      <c r="H6966" t="s">
        <v>123</v>
      </c>
      <c r="I6966" t="s">
        <v>124</v>
      </c>
    </row>
    <row r="6967" spans="1:9" x14ac:dyDescent="0.3">
      <c r="A6967">
        <v>1185732</v>
      </c>
      <c r="B6967" s="16">
        <v>44445</v>
      </c>
      <c r="C6967" t="s">
        <v>19</v>
      </c>
      <c r="D6967">
        <v>225</v>
      </c>
      <c r="E6967">
        <v>101250</v>
      </c>
      <c r="F6967">
        <v>35437.5</v>
      </c>
      <c r="G6967" t="s">
        <v>15</v>
      </c>
      <c r="H6967" t="s">
        <v>127</v>
      </c>
      <c r="I6967" t="s">
        <v>128</v>
      </c>
    </row>
    <row r="6968" spans="1:9" x14ac:dyDescent="0.3">
      <c r="A6968">
        <v>1185732</v>
      </c>
      <c r="B6968" s="16">
        <v>44445</v>
      </c>
      <c r="C6968" t="s">
        <v>23</v>
      </c>
      <c r="D6968">
        <v>200</v>
      </c>
      <c r="E6968">
        <v>109999.99999999999</v>
      </c>
      <c r="F6968">
        <v>44000</v>
      </c>
      <c r="G6968" t="s">
        <v>15</v>
      </c>
      <c r="H6968" t="s">
        <v>127</v>
      </c>
      <c r="I6968" t="s">
        <v>128</v>
      </c>
    </row>
    <row r="6969" spans="1:9" x14ac:dyDescent="0.3">
      <c r="A6969">
        <v>1189833</v>
      </c>
      <c r="B6969" s="16">
        <v>44445</v>
      </c>
      <c r="C6969" t="s">
        <v>19</v>
      </c>
      <c r="D6969">
        <v>275</v>
      </c>
      <c r="E6969">
        <v>123750</v>
      </c>
      <c r="F6969">
        <v>43312.5</v>
      </c>
      <c r="G6969" t="s">
        <v>15</v>
      </c>
      <c r="H6969" t="s">
        <v>123</v>
      </c>
      <c r="I6969" t="s">
        <v>124</v>
      </c>
    </row>
    <row r="6970" spans="1:9" x14ac:dyDescent="0.3">
      <c r="A6970">
        <v>1189833</v>
      </c>
      <c r="B6970" s="16">
        <v>44445</v>
      </c>
      <c r="C6970" t="s">
        <v>23</v>
      </c>
      <c r="D6970">
        <v>250</v>
      </c>
      <c r="E6970">
        <v>137499.99999999997</v>
      </c>
      <c r="F6970">
        <v>54999.999999999993</v>
      </c>
      <c r="G6970" t="s">
        <v>15</v>
      </c>
      <c r="H6970" t="s">
        <v>123</v>
      </c>
      <c r="I6970" t="s">
        <v>124</v>
      </c>
    </row>
    <row r="6971" spans="1:9" x14ac:dyDescent="0.3">
      <c r="A6971">
        <v>1197831</v>
      </c>
      <c r="B6971" s="16">
        <v>44445</v>
      </c>
      <c r="C6971" t="s">
        <v>20</v>
      </c>
      <c r="D6971">
        <v>625</v>
      </c>
      <c r="E6971">
        <v>156249.99999999997</v>
      </c>
      <c r="F6971">
        <v>54687.499999999985</v>
      </c>
      <c r="G6971" t="s">
        <v>27</v>
      </c>
      <c r="H6971" t="s">
        <v>28</v>
      </c>
      <c r="I6971" t="s">
        <v>39</v>
      </c>
    </row>
    <row r="6972" spans="1:9" x14ac:dyDescent="0.3">
      <c r="A6972">
        <v>1185732</v>
      </c>
      <c r="B6972" s="16">
        <v>44445</v>
      </c>
      <c r="C6972" t="s">
        <v>17</v>
      </c>
      <c r="D6972">
        <v>425</v>
      </c>
      <c r="E6972">
        <v>212499.99999999997</v>
      </c>
      <c r="F6972">
        <v>74374.999999999985</v>
      </c>
      <c r="G6972" t="s">
        <v>15</v>
      </c>
      <c r="H6972" t="s">
        <v>127</v>
      </c>
      <c r="I6972" t="s">
        <v>128</v>
      </c>
    </row>
    <row r="6973" spans="1:9" x14ac:dyDescent="0.3">
      <c r="A6973">
        <v>1189833</v>
      </c>
      <c r="B6973" s="16">
        <v>44445</v>
      </c>
      <c r="C6973" t="s">
        <v>17</v>
      </c>
      <c r="D6973">
        <v>475</v>
      </c>
      <c r="E6973">
        <v>237499.99999999997</v>
      </c>
      <c r="F6973">
        <v>83124.999999999985</v>
      </c>
      <c r="G6973" t="s">
        <v>15</v>
      </c>
      <c r="H6973" t="s">
        <v>123</v>
      </c>
      <c r="I6973" t="s">
        <v>124</v>
      </c>
    </row>
    <row r="6974" spans="1:9" x14ac:dyDescent="0.3">
      <c r="A6974">
        <v>1197831</v>
      </c>
      <c r="B6974" s="16">
        <v>44445</v>
      </c>
      <c r="C6974" t="s">
        <v>17</v>
      </c>
      <c r="D6974">
        <v>825</v>
      </c>
      <c r="E6974">
        <v>371250</v>
      </c>
      <c r="F6974">
        <v>185624.99999999997</v>
      </c>
      <c r="G6974" t="s">
        <v>27</v>
      </c>
      <c r="H6974" t="s">
        <v>59</v>
      </c>
      <c r="I6974" t="s">
        <v>60</v>
      </c>
    </row>
    <row r="6975" spans="1:9" x14ac:dyDescent="0.3">
      <c r="A6975">
        <v>1185732</v>
      </c>
      <c r="B6975" s="16">
        <v>44446</v>
      </c>
      <c r="C6975" t="s">
        <v>21</v>
      </c>
      <c r="D6975">
        <v>38</v>
      </c>
      <c r="E6975">
        <v>874</v>
      </c>
      <c r="F6975">
        <v>393.29999999999995</v>
      </c>
      <c r="G6975" t="s">
        <v>36</v>
      </c>
      <c r="H6975" t="s">
        <v>112</v>
      </c>
      <c r="I6975" t="s">
        <v>113</v>
      </c>
    </row>
    <row r="6976" spans="1:9" x14ac:dyDescent="0.3">
      <c r="A6976">
        <v>1185732</v>
      </c>
      <c r="B6976" s="16">
        <v>44446</v>
      </c>
      <c r="C6976" t="s">
        <v>20</v>
      </c>
      <c r="D6976">
        <v>49</v>
      </c>
      <c r="E6976">
        <v>1176</v>
      </c>
      <c r="F6976">
        <v>470.40000000000003</v>
      </c>
      <c r="G6976" t="s">
        <v>36</v>
      </c>
      <c r="H6976" t="s">
        <v>112</v>
      </c>
      <c r="I6976" t="s">
        <v>113</v>
      </c>
    </row>
    <row r="6977" spans="1:9" x14ac:dyDescent="0.3">
      <c r="A6977">
        <v>1185732</v>
      </c>
      <c r="B6977" s="16">
        <v>44446</v>
      </c>
      <c r="C6977" t="s">
        <v>22</v>
      </c>
      <c r="D6977">
        <v>45</v>
      </c>
      <c r="E6977">
        <v>1530</v>
      </c>
      <c r="F6977">
        <v>933.3</v>
      </c>
      <c r="G6977" t="s">
        <v>36</v>
      </c>
      <c r="H6977" t="s">
        <v>112</v>
      </c>
      <c r="I6977" t="s">
        <v>113</v>
      </c>
    </row>
    <row r="6978" spans="1:9" x14ac:dyDescent="0.3">
      <c r="A6978">
        <v>1185732</v>
      </c>
      <c r="B6978" s="16">
        <v>44446</v>
      </c>
      <c r="C6978" t="s">
        <v>19</v>
      </c>
      <c r="D6978">
        <v>77</v>
      </c>
      <c r="E6978">
        <v>2079</v>
      </c>
      <c r="F6978">
        <v>977.13</v>
      </c>
      <c r="G6978" t="s">
        <v>36</v>
      </c>
      <c r="H6978" t="s">
        <v>112</v>
      </c>
      <c r="I6978" t="s">
        <v>113</v>
      </c>
    </row>
    <row r="6979" spans="1:9" x14ac:dyDescent="0.3">
      <c r="A6979">
        <v>1185732</v>
      </c>
      <c r="B6979" s="16">
        <v>44446</v>
      </c>
      <c r="C6979" t="s">
        <v>23</v>
      </c>
      <c r="D6979">
        <v>61</v>
      </c>
      <c r="E6979">
        <v>2196</v>
      </c>
      <c r="F6979">
        <v>1098</v>
      </c>
      <c r="G6979" t="s">
        <v>36</v>
      </c>
      <c r="H6979" t="s">
        <v>112</v>
      </c>
      <c r="I6979" t="s">
        <v>113</v>
      </c>
    </row>
    <row r="6980" spans="1:9" x14ac:dyDescent="0.3">
      <c r="A6980">
        <v>1185732</v>
      </c>
      <c r="B6980" s="16">
        <v>44446</v>
      </c>
      <c r="C6980" t="s">
        <v>17</v>
      </c>
      <c r="D6980">
        <v>133</v>
      </c>
      <c r="E6980">
        <v>4522</v>
      </c>
      <c r="F6980">
        <v>1808.8000000000002</v>
      </c>
      <c r="G6980" t="s">
        <v>36</v>
      </c>
      <c r="H6980" t="s">
        <v>112</v>
      </c>
      <c r="I6980" t="s">
        <v>113</v>
      </c>
    </row>
    <row r="6981" spans="1:9" x14ac:dyDescent="0.3">
      <c r="A6981">
        <v>1197831</v>
      </c>
      <c r="B6981" s="16">
        <v>44446</v>
      </c>
      <c r="C6981" t="s">
        <v>21</v>
      </c>
      <c r="D6981">
        <v>182</v>
      </c>
      <c r="E6981">
        <v>4914</v>
      </c>
      <c r="F6981">
        <v>2407.86</v>
      </c>
      <c r="G6981" t="s">
        <v>27</v>
      </c>
      <c r="H6981" t="s">
        <v>28</v>
      </c>
      <c r="I6981" t="s">
        <v>39</v>
      </c>
    </row>
    <row r="6982" spans="1:9" x14ac:dyDescent="0.3">
      <c r="A6982">
        <v>1197831</v>
      </c>
      <c r="B6982" s="16">
        <v>44446</v>
      </c>
      <c r="C6982" t="s">
        <v>21</v>
      </c>
      <c r="D6982">
        <v>154</v>
      </c>
      <c r="E6982">
        <v>5236</v>
      </c>
      <c r="F6982">
        <v>3141.6</v>
      </c>
      <c r="G6982" t="s">
        <v>27</v>
      </c>
      <c r="H6982" t="s">
        <v>28</v>
      </c>
      <c r="I6982" t="s">
        <v>39</v>
      </c>
    </row>
    <row r="6983" spans="1:9" x14ac:dyDescent="0.3">
      <c r="A6983">
        <v>1197831</v>
      </c>
      <c r="B6983" s="16">
        <v>44446</v>
      </c>
      <c r="C6983" t="s">
        <v>19</v>
      </c>
      <c r="D6983">
        <v>264</v>
      </c>
      <c r="E6983">
        <v>9768</v>
      </c>
      <c r="F6983">
        <v>5372.4</v>
      </c>
      <c r="G6983" t="s">
        <v>27</v>
      </c>
      <c r="H6983" t="s">
        <v>59</v>
      </c>
      <c r="I6983" t="s">
        <v>60</v>
      </c>
    </row>
    <row r="6984" spans="1:9" x14ac:dyDescent="0.3">
      <c r="A6984">
        <v>1197831</v>
      </c>
      <c r="B6984" s="16">
        <v>44446</v>
      </c>
      <c r="C6984" t="s">
        <v>19</v>
      </c>
      <c r="D6984">
        <v>215</v>
      </c>
      <c r="E6984">
        <v>10535</v>
      </c>
      <c r="F6984">
        <v>6742.3999999999987</v>
      </c>
      <c r="G6984" t="s">
        <v>27</v>
      </c>
      <c r="H6984" t="s">
        <v>59</v>
      </c>
      <c r="I6984" t="s">
        <v>60</v>
      </c>
    </row>
    <row r="6985" spans="1:9" x14ac:dyDescent="0.3">
      <c r="A6985">
        <v>1185732</v>
      </c>
      <c r="B6985" s="16">
        <v>44446</v>
      </c>
      <c r="C6985" t="s">
        <v>21</v>
      </c>
      <c r="D6985">
        <v>150</v>
      </c>
      <c r="E6985">
        <v>37500.000000000007</v>
      </c>
      <c r="F6985">
        <v>11250.000000000002</v>
      </c>
      <c r="G6985" t="s">
        <v>36</v>
      </c>
      <c r="H6985" t="s">
        <v>112</v>
      </c>
      <c r="I6985" t="s">
        <v>113</v>
      </c>
    </row>
    <row r="6986" spans="1:9" x14ac:dyDescent="0.3">
      <c r="A6986">
        <v>1185732</v>
      </c>
      <c r="B6986" s="16">
        <v>44446</v>
      </c>
      <c r="C6986" t="s">
        <v>20</v>
      </c>
      <c r="D6986">
        <v>175</v>
      </c>
      <c r="E6986">
        <v>43750.000000000015</v>
      </c>
      <c r="F6986">
        <v>13125.000000000004</v>
      </c>
      <c r="G6986" t="s">
        <v>36</v>
      </c>
      <c r="H6986" t="s">
        <v>112</v>
      </c>
      <c r="I6986" t="s">
        <v>113</v>
      </c>
    </row>
    <row r="6987" spans="1:9" x14ac:dyDescent="0.3">
      <c r="A6987">
        <v>1185732</v>
      </c>
      <c r="B6987" s="16">
        <v>44446</v>
      </c>
      <c r="C6987" t="s">
        <v>22</v>
      </c>
      <c r="D6987">
        <v>150</v>
      </c>
      <c r="E6987">
        <v>52500</v>
      </c>
      <c r="F6987">
        <v>26250</v>
      </c>
      <c r="G6987" t="s">
        <v>36</v>
      </c>
      <c r="H6987" t="s">
        <v>112</v>
      </c>
      <c r="I6987" t="s">
        <v>113</v>
      </c>
    </row>
    <row r="6988" spans="1:9" x14ac:dyDescent="0.3">
      <c r="A6988">
        <v>1185732</v>
      </c>
      <c r="B6988" s="16">
        <v>44446</v>
      </c>
      <c r="C6988" t="s">
        <v>19</v>
      </c>
      <c r="D6988">
        <v>275</v>
      </c>
      <c r="E6988">
        <v>82500.000000000029</v>
      </c>
      <c r="F6988">
        <v>28875.000000000007</v>
      </c>
      <c r="G6988" t="s">
        <v>36</v>
      </c>
      <c r="H6988" t="s">
        <v>112</v>
      </c>
      <c r="I6988" t="s">
        <v>113</v>
      </c>
    </row>
    <row r="6989" spans="1:9" x14ac:dyDescent="0.3">
      <c r="A6989">
        <v>1185732</v>
      </c>
      <c r="B6989" s="16">
        <v>44446</v>
      </c>
      <c r="C6989" t="s">
        <v>23</v>
      </c>
      <c r="D6989">
        <v>225</v>
      </c>
      <c r="E6989">
        <v>90000</v>
      </c>
      <c r="F6989">
        <v>36000</v>
      </c>
      <c r="G6989" t="s">
        <v>36</v>
      </c>
      <c r="H6989" t="s">
        <v>112</v>
      </c>
      <c r="I6989" t="s">
        <v>113</v>
      </c>
    </row>
    <row r="6990" spans="1:9" x14ac:dyDescent="0.3">
      <c r="A6990">
        <v>1185732</v>
      </c>
      <c r="B6990" s="16">
        <v>44446</v>
      </c>
      <c r="C6990" t="s">
        <v>17</v>
      </c>
      <c r="D6990">
        <v>475</v>
      </c>
      <c r="E6990">
        <v>166250</v>
      </c>
      <c r="F6990">
        <v>49875</v>
      </c>
      <c r="G6990" t="s">
        <v>36</v>
      </c>
      <c r="H6990" t="s">
        <v>112</v>
      </c>
      <c r="I6990" t="s">
        <v>113</v>
      </c>
    </row>
    <row r="6991" spans="1:9" x14ac:dyDescent="0.3">
      <c r="A6991">
        <v>1197831</v>
      </c>
      <c r="B6991" s="16">
        <v>44446</v>
      </c>
      <c r="C6991" t="s">
        <v>21</v>
      </c>
      <c r="D6991">
        <v>550</v>
      </c>
      <c r="E6991">
        <v>192500</v>
      </c>
      <c r="F6991">
        <v>86625</v>
      </c>
      <c r="G6991" t="s">
        <v>27</v>
      </c>
      <c r="H6991" t="s">
        <v>28</v>
      </c>
      <c r="I6991" t="s">
        <v>39</v>
      </c>
    </row>
    <row r="6992" spans="1:9" x14ac:dyDescent="0.3">
      <c r="A6992">
        <v>1197831</v>
      </c>
      <c r="B6992" s="16">
        <v>44446</v>
      </c>
      <c r="C6992" t="s">
        <v>19</v>
      </c>
      <c r="D6992">
        <v>825</v>
      </c>
      <c r="E6992">
        <v>412500</v>
      </c>
      <c r="F6992">
        <v>206249.99999999997</v>
      </c>
      <c r="G6992" t="s">
        <v>27</v>
      </c>
      <c r="H6992" t="s">
        <v>59</v>
      </c>
      <c r="I6992" t="s">
        <v>60</v>
      </c>
    </row>
    <row r="6993" spans="1:9" x14ac:dyDescent="0.3">
      <c r="A6993">
        <v>1128299</v>
      </c>
      <c r="B6993" s="16">
        <v>44447</v>
      </c>
      <c r="C6993" t="s">
        <v>20</v>
      </c>
      <c r="D6993">
        <v>138</v>
      </c>
      <c r="E6993">
        <v>5658</v>
      </c>
      <c r="F6993">
        <v>1980.3</v>
      </c>
      <c r="G6993" t="s">
        <v>15</v>
      </c>
      <c r="H6993" t="s">
        <v>16</v>
      </c>
      <c r="I6993" t="s">
        <v>69</v>
      </c>
    </row>
    <row r="6994" spans="1:9" x14ac:dyDescent="0.3">
      <c r="A6994">
        <v>1197831</v>
      </c>
      <c r="B6994" s="16">
        <v>44447</v>
      </c>
      <c r="C6994" t="s">
        <v>22</v>
      </c>
      <c r="D6994">
        <v>153</v>
      </c>
      <c r="E6994">
        <v>5814</v>
      </c>
      <c r="F6994">
        <v>2093.04</v>
      </c>
      <c r="G6994" t="s">
        <v>27</v>
      </c>
      <c r="H6994" t="s">
        <v>28</v>
      </c>
      <c r="I6994" t="s">
        <v>39</v>
      </c>
    </row>
    <row r="6995" spans="1:9" x14ac:dyDescent="0.3">
      <c r="A6995">
        <v>1128299</v>
      </c>
      <c r="B6995" s="16">
        <v>44447</v>
      </c>
      <c r="C6995" t="s">
        <v>21</v>
      </c>
      <c r="D6995">
        <v>137</v>
      </c>
      <c r="E6995">
        <v>6028</v>
      </c>
      <c r="F6995">
        <v>2471.48</v>
      </c>
      <c r="G6995" t="s">
        <v>15</v>
      </c>
      <c r="H6995" t="s">
        <v>16</v>
      </c>
      <c r="I6995" t="s">
        <v>69</v>
      </c>
    </row>
    <row r="6996" spans="1:9" x14ac:dyDescent="0.3">
      <c r="A6996">
        <v>1197831</v>
      </c>
      <c r="B6996" s="16">
        <v>44447</v>
      </c>
      <c r="C6996" t="s">
        <v>22</v>
      </c>
      <c r="D6996">
        <v>131</v>
      </c>
      <c r="E6996">
        <v>6419</v>
      </c>
      <c r="F6996">
        <v>2888.5499999999997</v>
      </c>
      <c r="G6996" t="s">
        <v>27</v>
      </c>
      <c r="H6996" t="s">
        <v>28</v>
      </c>
      <c r="I6996" t="s">
        <v>39</v>
      </c>
    </row>
    <row r="6997" spans="1:9" x14ac:dyDescent="0.3">
      <c r="A6997">
        <v>1128299</v>
      </c>
      <c r="B6997" s="16">
        <v>44447</v>
      </c>
      <c r="C6997" t="s">
        <v>22</v>
      </c>
      <c r="D6997">
        <v>131</v>
      </c>
      <c r="E6997">
        <v>6681</v>
      </c>
      <c r="F6997">
        <v>3206.8799999999997</v>
      </c>
      <c r="G6997" t="s">
        <v>15</v>
      </c>
      <c r="H6997" t="s">
        <v>16</v>
      </c>
      <c r="I6997" t="s">
        <v>69</v>
      </c>
    </row>
    <row r="6998" spans="1:9" x14ac:dyDescent="0.3">
      <c r="A6998">
        <v>1128299</v>
      </c>
      <c r="B6998" s="16">
        <v>44447</v>
      </c>
      <c r="C6998" t="s">
        <v>19</v>
      </c>
      <c r="D6998">
        <v>163</v>
      </c>
      <c r="E6998">
        <v>7824</v>
      </c>
      <c r="F6998">
        <v>3520.7999999999997</v>
      </c>
      <c r="G6998" t="s">
        <v>15</v>
      </c>
      <c r="H6998" t="s">
        <v>16</v>
      </c>
      <c r="I6998" t="s">
        <v>69</v>
      </c>
    </row>
    <row r="6999" spans="1:9" x14ac:dyDescent="0.3">
      <c r="A6999">
        <v>1128299</v>
      </c>
      <c r="B6999" s="16">
        <v>44447</v>
      </c>
      <c r="C6999" t="s">
        <v>23</v>
      </c>
      <c r="D6999">
        <v>156</v>
      </c>
      <c r="E6999">
        <v>9204</v>
      </c>
      <c r="F6999">
        <v>5522.4</v>
      </c>
      <c r="G6999" t="s">
        <v>15</v>
      </c>
      <c r="H6999" t="s">
        <v>16</v>
      </c>
      <c r="I6999" t="s">
        <v>69</v>
      </c>
    </row>
    <row r="7000" spans="1:9" x14ac:dyDescent="0.3">
      <c r="A7000">
        <v>1197831</v>
      </c>
      <c r="B7000" s="16">
        <v>44447</v>
      </c>
      <c r="C7000" t="s">
        <v>20</v>
      </c>
      <c r="D7000">
        <v>322</v>
      </c>
      <c r="E7000">
        <v>9982</v>
      </c>
      <c r="F7000">
        <v>5589.9199999999992</v>
      </c>
      <c r="G7000" t="s">
        <v>27</v>
      </c>
      <c r="H7000" t="s">
        <v>59</v>
      </c>
      <c r="I7000" t="s">
        <v>60</v>
      </c>
    </row>
    <row r="7001" spans="1:9" x14ac:dyDescent="0.3">
      <c r="A7001">
        <v>1197831</v>
      </c>
      <c r="B7001" s="16">
        <v>44447</v>
      </c>
      <c r="C7001" t="s">
        <v>20</v>
      </c>
      <c r="D7001">
        <v>254</v>
      </c>
      <c r="E7001">
        <v>10414</v>
      </c>
      <c r="F7001">
        <v>6560.8199999999988</v>
      </c>
      <c r="G7001" t="s">
        <v>27</v>
      </c>
      <c r="H7001" t="s">
        <v>59</v>
      </c>
      <c r="I7001" t="s">
        <v>60</v>
      </c>
    </row>
    <row r="7002" spans="1:9" x14ac:dyDescent="0.3">
      <c r="A7002">
        <v>1128299</v>
      </c>
      <c r="B7002" s="16">
        <v>44447</v>
      </c>
      <c r="C7002" t="s">
        <v>17</v>
      </c>
      <c r="D7002">
        <v>238</v>
      </c>
      <c r="E7002">
        <v>11900</v>
      </c>
      <c r="F7002">
        <v>7021.0000000000009</v>
      </c>
      <c r="G7002" t="s">
        <v>15</v>
      </c>
      <c r="H7002" t="s">
        <v>16</v>
      </c>
      <c r="I7002" t="s">
        <v>69</v>
      </c>
    </row>
    <row r="7003" spans="1:9" x14ac:dyDescent="0.3">
      <c r="A7003">
        <v>1197831</v>
      </c>
      <c r="B7003" s="16">
        <v>44447</v>
      </c>
      <c r="C7003" t="s">
        <v>22</v>
      </c>
      <c r="D7003">
        <v>450</v>
      </c>
      <c r="E7003">
        <v>225000</v>
      </c>
      <c r="F7003">
        <v>67500</v>
      </c>
      <c r="G7003" t="s">
        <v>27</v>
      </c>
      <c r="H7003" t="s">
        <v>28</v>
      </c>
      <c r="I7003" t="s">
        <v>39</v>
      </c>
    </row>
    <row r="7004" spans="1:9" x14ac:dyDescent="0.3">
      <c r="A7004">
        <v>1128299</v>
      </c>
      <c r="B7004" s="16">
        <v>44447</v>
      </c>
      <c r="C7004" t="s">
        <v>21</v>
      </c>
      <c r="D7004">
        <v>525</v>
      </c>
      <c r="E7004">
        <v>236250</v>
      </c>
      <c r="F7004">
        <v>70875</v>
      </c>
      <c r="G7004" t="s">
        <v>15</v>
      </c>
      <c r="H7004" t="s">
        <v>16</v>
      </c>
      <c r="I7004" t="s">
        <v>69</v>
      </c>
    </row>
    <row r="7005" spans="1:9" x14ac:dyDescent="0.3">
      <c r="A7005">
        <v>1128299</v>
      </c>
      <c r="B7005" s="16">
        <v>44447</v>
      </c>
      <c r="C7005" t="s">
        <v>20</v>
      </c>
      <c r="D7005">
        <v>550</v>
      </c>
      <c r="E7005">
        <v>247500</v>
      </c>
      <c r="F7005">
        <v>61875</v>
      </c>
      <c r="G7005" t="s">
        <v>15</v>
      </c>
      <c r="H7005" t="s">
        <v>16</v>
      </c>
      <c r="I7005" t="s">
        <v>69</v>
      </c>
    </row>
    <row r="7006" spans="1:9" x14ac:dyDescent="0.3">
      <c r="A7006">
        <v>1128299</v>
      </c>
      <c r="B7006" s="16">
        <v>44447</v>
      </c>
      <c r="C7006" t="s">
        <v>22</v>
      </c>
      <c r="D7006">
        <v>525</v>
      </c>
      <c r="E7006">
        <v>288750.00000000006</v>
      </c>
      <c r="F7006">
        <v>101062.50000000001</v>
      </c>
      <c r="G7006" t="s">
        <v>15</v>
      </c>
      <c r="H7006" t="s">
        <v>16</v>
      </c>
      <c r="I7006" t="s">
        <v>69</v>
      </c>
    </row>
    <row r="7007" spans="1:9" x14ac:dyDescent="0.3">
      <c r="A7007">
        <v>1128299</v>
      </c>
      <c r="B7007" s="16">
        <v>44447</v>
      </c>
      <c r="C7007" t="s">
        <v>19</v>
      </c>
      <c r="D7007">
        <v>650</v>
      </c>
      <c r="E7007">
        <v>325000.00000000012</v>
      </c>
      <c r="F7007">
        <v>113750.00000000003</v>
      </c>
      <c r="G7007" t="s">
        <v>15</v>
      </c>
      <c r="H7007" t="s">
        <v>16</v>
      </c>
      <c r="I7007" t="s">
        <v>69</v>
      </c>
    </row>
    <row r="7008" spans="1:9" x14ac:dyDescent="0.3">
      <c r="A7008">
        <v>1128299</v>
      </c>
      <c r="B7008" s="16">
        <v>44447</v>
      </c>
      <c r="C7008" t="s">
        <v>23</v>
      </c>
      <c r="D7008">
        <v>625</v>
      </c>
      <c r="E7008">
        <v>375000.00000000006</v>
      </c>
      <c r="F7008">
        <v>187500.00000000003</v>
      </c>
      <c r="G7008" t="s">
        <v>15</v>
      </c>
      <c r="H7008" t="s">
        <v>16</v>
      </c>
      <c r="I7008" t="s">
        <v>69</v>
      </c>
    </row>
    <row r="7009" spans="1:9" x14ac:dyDescent="0.3">
      <c r="A7009">
        <v>1197831</v>
      </c>
      <c r="B7009" s="16">
        <v>44447</v>
      </c>
      <c r="C7009" t="s">
        <v>20</v>
      </c>
      <c r="D7009">
        <v>975</v>
      </c>
      <c r="E7009">
        <v>438750</v>
      </c>
      <c r="F7009">
        <v>219374.99999999997</v>
      </c>
      <c r="G7009" t="s">
        <v>27</v>
      </c>
      <c r="H7009" t="s">
        <v>59</v>
      </c>
      <c r="I7009" t="s">
        <v>60</v>
      </c>
    </row>
    <row r="7010" spans="1:9" x14ac:dyDescent="0.3">
      <c r="A7010">
        <v>1128299</v>
      </c>
      <c r="B7010" s="16">
        <v>44447</v>
      </c>
      <c r="C7010" t="s">
        <v>17</v>
      </c>
      <c r="D7010">
        <v>850</v>
      </c>
      <c r="E7010">
        <v>467500.00000000006</v>
      </c>
      <c r="F7010">
        <v>210375.00000000003</v>
      </c>
      <c r="G7010" t="s">
        <v>15</v>
      </c>
      <c r="H7010" t="s">
        <v>16</v>
      </c>
      <c r="I7010" t="s">
        <v>69</v>
      </c>
    </row>
    <row r="7011" spans="1:9" x14ac:dyDescent="0.3">
      <c r="A7011">
        <v>1185731</v>
      </c>
      <c r="B7011" s="16">
        <v>44448</v>
      </c>
      <c r="C7011" t="s">
        <v>21</v>
      </c>
      <c r="D7011">
        <v>113</v>
      </c>
      <c r="E7011">
        <v>2712</v>
      </c>
      <c r="F7011">
        <v>1383.1200000000001</v>
      </c>
      <c r="G7011" t="s">
        <v>36</v>
      </c>
      <c r="H7011" t="s">
        <v>96</v>
      </c>
      <c r="I7011" t="s">
        <v>97</v>
      </c>
    </row>
    <row r="7012" spans="1:9" x14ac:dyDescent="0.3">
      <c r="A7012">
        <v>1185731</v>
      </c>
      <c r="B7012" s="16">
        <v>44448</v>
      </c>
      <c r="C7012" t="s">
        <v>20</v>
      </c>
      <c r="D7012">
        <v>138</v>
      </c>
      <c r="E7012">
        <v>3174</v>
      </c>
      <c r="F7012">
        <v>1745.7</v>
      </c>
      <c r="G7012" t="s">
        <v>36</v>
      </c>
      <c r="H7012" t="s">
        <v>96</v>
      </c>
      <c r="I7012" t="s">
        <v>97</v>
      </c>
    </row>
    <row r="7013" spans="1:9" x14ac:dyDescent="0.3">
      <c r="A7013">
        <v>1185731</v>
      </c>
      <c r="B7013" s="16">
        <v>44448</v>
      </c>
      <c r="C7013" t="s">
        <v>22</v>
      </c>
      <c r="D7013">
        <v>122</v>
      </c>
      <c r="E7013">
        <v>3904</v>
      </c>
      <c r="F7013">
        <v>1873.9199999999998</v>
      </c>
      <c r="G7013" t="s">
        <v>36</v>
      </c>
      <c r="H7013" t="s">
        <v>96</v>
      </c>
      <c r="I7013" t="s">
        <v>97</v>
      </c>
    </row>
    <row r="7014" spans="1:9" x14ac:dyDescent="0.3">
      <c r="A7014">
        <v>1185731</v>
      </c>
      <c r="B7014" s="16">
        <v>44448</v>
      </c>
      <c r="C7014" t="s">
        <v>23</v>
      </c>
      <c r="D7014">
        <v>138</v>
      </c>
      <c r="E7014">
        <v>5106</v>
      </c>
      <c r="F7014">
        <v>3165.72</v>
      </c>
      <c r="G7014" t="s">
        <v>36</v>
      </c>
      <c r="H7014" t="s">
        <v>96</v>
      </c>
      <c r="I7014" t="s">
        <v>97</v>
      </c>
    </row>
    <row r="7015" spans="1:9" x14ac:dyDescent="0.3">
      <c r="A7015">
        <v>1197831</v>
      </c>
      <c r="B7015" s="16">
        <v>44448</v>
      </c>
      <c r="C7015" t="s">
        <v>21</v>
      </c>
      <c r="D7015">
        <v>196</v>
      </c>
      <c r="E7015">
        <v>7056</v>
      </c>
      <c r="F7015">
        <v>4727.5200000000013</v>
      </c>
      <c r="G7015" t="s">
        <v>27</v>
      </c>
      <c r="H7015" t="s">
        <v>59</v>
      </c>
      <c r="I7015" t="s">
        <v>60</v>
      </c>
    </row>
    <row r="7016" spans="1:9" x14ac:dyDescent="0.3">
      <c r="A7016">
        <v>1197831</v>
      </c>
      <c r="B7016" s="16">
        <v>44448</v>
      </c>
      <c r="C7016" t="s">
        <v>21</v>
      </c>
      <c r="D7016">
        <v>173</v>
      </c>
      <c r="E7016">
        <v>7612</v>
      </c>
      <c r="F7016">
        <v>5632.880000000001</v>
      </c>
      <c r="G7016" t="s">
        <v>27</v>
      </c>
      <c r="H7016" t="s">
        <v>59</v>
      </c>
      <c r="I7016" t="s">
        <v>60</v>
      </c>
    </row>
    <row r="7017" spans="1:9" x14ac:dyDescent="0.3">
      <c r="A7017">
        <v>1185731</v>
      </c>
      <c r="B7017" s="16">
        <v>44448</v>
      </c>
      <c r="C7017" t="s">
        <v>19</v>
      </c>
      <c r="D7017">
        <v>173</v>
      </c>
      <c r="E7017">
        <v>8131</v>
      </c>
      <c r="F7017">
        <v>3821.5699999999997</v>
      </c>
      <c r="G7017" t="s">
        <v>36</v>
      </c>
      <c r="H7017" t="s">
        <v>96</v>
      </c>
      <c r="I7017" t="s">
        <v>97</v>
      </c>
    </row>
    <row r="7018" spans="1:9" x14ac:dyDescent="0.3">
      <c r="A7018">
        <v>1197831</v>
      </c>
      <c r="B7018" s="16">
        <v>44448</v>
      </c>
      <c r="C7018" t="s">
        <v>23</v>
      </c>
      <c r="D7018">
        <v>264</v>
      </c>
      <c r="E7018">
        <v>8976</v>
      </c>
      <c r="F7018">
        <v>4667.5200000000004</v>
      </c>
      <c r="G7018" t="s">
        <v>27</v>
      </c>
      <c r="H7018" t="s">
        <v>28</v>
      </c>
      <c r="I7018" t="s">
        <v>39</v>
      </c>
    </row>
    <row r="7019" spans="1:9" x14ac:dyDescent="0.3">
      <c r="A7019">
        <v>1197831</v>
      </c>
      <c r="B7019" s="16">
        <v>44448</v>
      </c>
      <c r="C7019" t="s">
        <v>23</v>
      </c>
      <c r="D7019">
        <v>224</v>
      </c>
      <c r="E7019">
        <v>9632</v>
      </c>
      <c r="F7019">
        <v>6260.8</v>
      </c>
      <c r="G7019" t="s">
        <v>27</v>
      </c>
      <c r="H7019" t="s">
        <v>28</v>
      </c>
      <c r="I7019" t="s">
        <v>39</v>
      </c>
    </row>
    <row r="7020" spans="1:9" x14ac:dyDescent="0.3">
      <c r="A7020">
        <v>1185731</v>
      </c>
      <c r="B7020" s="16">
        <v>44448</v>
      </c>
      <c r="C7020" t="s">
        <v>17</v>
      </c>
      <c r="D7020">
        <v>225</v>
      </c>
      <c r="E7020">
        <v>11250</v>
      </c>
      <c r="F7020">
        <v>6075</v>
      </c>
      <c r="G7020" t="s">
        <v>36</v>
      </c>
      <c r="H7020" t="s">
        <v>96</v>
      </c>
      <c r="I7020" t="s">
        <v>97</v>
      </c>
    </row>
    <row r="7021" spans="1:9" x14ac:dyDescent="0.3">
      <c r="A7021">
        <v>1185731</v>
      </c>
      <c r="B7021" s="16">
        <v>44448</v>
      </c>
      <c r="C7021" t="s">
        <v>21</v>
      </c>
      <c r="D7021">
        <v>450</v>
      </c>
      <c r="E7021">
        <v>112500.00000000003</v>
      </c>
      <c r="F7021">
        <v>45000.000000000015</v>
      </c>
      <c r="G7021" t="s">
        <v>36</v>
      </c>
      <c r="H7021" t="s">
        <v>96</v>
      </c>
      <c r="I7021" t="s">
        <v>97</v>
      </c>
    </row>
    <row r="7022" spans="1:9" x14ac:dyDescent="0.3">
      <c r="A7022">
        <v>1185731</v>
      </c>
      <c r="B7022" s="16">
        <v>44448</v>
      </c>
      <c r="C7022" t="s">
        <v>20</v>
      </c>
      <c r="D7022">
        <v>475</v>
      </c>
      <c r="E7022">
        <v>118750.00000000003</v>
      </c>
      <c r="F7022">
        <v>47500.000000000015</v>
      </c>
      <c r="G7022" t="s">
        <v>36</v>
      </c>
      <c r="H7022" t="s">
        <v>96</v>
      </c>
      <c r="I7022" t="s">
        <v>97</v>
      </c>
    </row>
    <row r="7023" spans="1:9" x14ac:dyDescent="0.3">
      <c r="A7023">
        <v>1185731</v>
      </c>
      <c r="B7023" s="16">
        <v>44448</v>
      </c>
      <c r="C7023" t="s">
        <v>22</v>
      </c>
      <c r="D7023">
        <v>450</v>
      </c>
      <c r="E7023">
        <v>157500</v>
      </c>
      <c r="F7023">
        <v>55125</v>
      </c>
      <c r="G7023" t="s">
        <v>36</v>
      </c>
      <c r="H7023" t="s">
        <v>96</v>
      </c>
      <c r="I7023" t="s">
        <v>97</v>
      </c>
    </row>
    <row r="7024" spans="1:9" x14ac:dyDescent="0.3">
      <c r="A7024">
        <v>1185731</v>
      </c>
      <c r="B7024" s="16">
        <v>44448</v>
      </c>
      <c r="C7024" t="s">
        <v>23</v>
      </c>
      <c r="D7024">
        <v>550</v>
      </c>
      <c r="E7024">
        <v>220000.00000000003</v>
      </c>
      <c r="F7024">
        <v>110000.00000000001</v>
      </c>
      <c r="G7024" t="s">
        <v>36</v>
      </c>
      <c r="H7024" t="s">
        <v>96</v>
      </c>
      <c r="I7024" t="s">
        <v>97</v>
      </c>
    </row>
    <row r="7025" spans="1:9" x14ac:dyDescent="0.3">
      <c r="A7025">
        <v>1197831</v>
      </c>
      <c r="B7025" s="16">
        <v>44448</v>
      </c>
      <c r="C7025" t="s">
        <v>21</v>
      </c>
      <c r="D7025">
        <v>575</v>
      </c>
      <c r="E7025">
        <v>258750</v>
      </c>
      <c r="F7025">
        <v>155250.00000000003</v>
      </c>
      <c r="G7025" t="s">
        <v>27</v>
      </c>
      <c r="H7025" t="s">
        <v>59</v>
      </c>
      <c r="I7025" t="s">
        <v>60</v>
      </c>
    </row>
    <row r="7026" spans="1:9" x14ac:dyDescent="0.3">
      <c r="A7026">
        <v>1185731</v>
      </c>
      <c r="B7026" s="16">
        <v>44448</v>
      </c>
      <c r="C7026" t="s">
        <v>19</v>
      </c>
      <c r="D7026">
        <v>575</v>
      </c>
      <c r="E7026">
        <v>287500.00000000006</v>
      </c>
      <c r="F7026">
        <v>100625.00000000001</v>
      </c>
      <c r="G7026" t="s">
        <v>36</v>
      </c>
      <c r="H7026" t="s">
        <v>96</v>
      </c>
      <c r="I7026" t="s">
        <v>97</v>
      </c>
    </row>
    <row r="7027" spans="1:9" x14ac:dyDescent="0.3">
      <c r="A7027">
        <v>1197831</v>
      </c>
      <c r="B7027" s="16">
        <v>44448</v>
      </c>
      <c r="C7027" t="s">
        <v>23</v>
      </c>
      <c r="D7027">
        <v>800</v>
      </c>
      <c r="E7027">
        <v>360000</v>
      </c>
      <c r="F7027">
        <v>180000</v>
      </c>
      <c r="G7027" t="s">
        <v>27</v>
      </c>
      <c r="H7027" t="s">
        <v>28</v>
      </c>
      <c r="I7027" t="s">
        <v>39</v>
      </c>
    </row>
    <row r="7028" spans="1:9" x14ac:dyDescent="0.3">
      <c r="A7028">
        <v>1185731</v>
      </c>
      <c r="B7028" s="16">
        <v>44448</v>
      </c>
      <c r="C7028" t="s">
        <v>17</v>
      </c>
      <c r="D7028">
        <v>775</v>
      </c>
      <c r="E7028">
        <v>426250.00000000006</v>
      </c>
      <c r="F7028">
        <v>170500.00000000003</v>
      </c>
      <c r="G7028" t="s">
        <v>36</v>
      </c>
      <c r="H7028" t="s">
        <v>96</v>
      </c>
      <c r="I7028" t="s">
        <v>97</v>
      </c>
    </row>
    <row r="7029" spans="1:9" x14ac:dyDescent="0.3">
      <c r="A7029">
        <v>1197831</v>
      </c>
      <c r="B7029" s="16">
        <v>44449</v>
      </c>
      <c r="C7029" t="s">
        <v>21</v>
      </c>
      <c r="D7029">
        <v>44</v>
      </c>
      <c r="E7029">
        <v>1232</v>
      </c>
      <c r="F7029">
        <v>505.11999999999995</v>
      </c>
      <c r="G7029" t="s">
        <v>36</v>
      </c>
      <c r="H7029" t="s">
        <v>110</v>
      </c>
      <c r="I7029" t="s">
        <v>111</v>
      </c>
    </row>
    <row r="7030" spans="1:9" x14ac:dyDescent="0.3">
      <c r="A7030">
        <v>1197831</v>
      </c>
      <c r="B7030" s="16">
        <v>44449</v>
      </c>
      <c r="C7030" t="s">
        <v>20</v>
      </c>
      <c r="D7030">
        <v>51</v>
      </c>
      <c r="E7030">
        <v>1377</v>
      </c>
      <c r="F7030">
        <v>605.88</v>
      </c>
      <c r="G7030" t="s">
        <v>36</v>
      </c>
      <c r="H7030" t="s">
        <v>110</v>
      </c>
      <c r="I7030" t="s">
        <v>111</v>
      </c>
    </row>
    <row r="7031" spans="1:9" x14ac:dyDescent="0.3">
      <c r="A7031">
        <v>1197831</v>
      </c>
      <c r="B7031" s="16">
        <v>44449</v>
      </c>
      <c r="C7031" t="s">
        <v>22</v>
      </c>
      <c r="D7031">
        <v>42</v>
      </c>
      <c r="E7031">
        <v>1512</v>
      </c>
      <c r="F7031">
        <v>740.88</v>
      </c>
      <c r="G7031" t="s">
        <v>36</v>
      </c>
      <c r="H7031" t="s">
        <v>110</v>
      </c>
      <c r="I7031" t="s">
        <v>111</v>
      </c>
    </row>
    <row r="7032" spans="1:9" x14ac:dyDescent="0.3">
      <c r="A7032">
        <v>1185731</v>
      </c>
      <c r="B7032" s="16">
        <v>44449</v>
      </c>
      <c r="C7032" t="s">
        <v>21</v>
      </c>
      <c r="D7032">
        <v>66</v>
      </c>
      <c r="E7032">
        <v>2310</v>
      </c>
      <c r="F7032">
        <v>923.99999999999989</v>
      </c>
      <c r="G7032" t="s">
        <v>15</v>
      </c>
      <c r="H7032" t="s">
        <v>131</v>
      </c>
      <c r="I7032" t="s">
        <v>132</v>
      </c>
    </row>
    <row r="7033" spans="1:9" x14ac:dyDescent="0.3">
      <c r="A7033">
        <v>1185731</v>
      </c>
      <c r="B7033" s="16">
        <v>44449</v>
      </c>
      <c r="C7033" t="s">
        <v>21</v>
      </c>
      <c r="D7033">
        <v>52</v>
      </c>
      <c r="E7033">
        <v>2340</v>
      </c>
      <c r="F7033">
        <v>1146.5999999999999</v>
      </c>
      <c r="G7033" t="s">
        <v>15</v>
      </c>
      <c r="H7033" t="s">
        <v>131</v>
      </c>
      <c r="I7033" t="s">
        <v>132</v>
      </c>
    </row>
    <row r="7034" spans="1:9" x14ac:dyDescent="0.3">
      <c r="A7034">
        <v>1197831</v>
      </c>
      <c r="B7034" s="16">
        <v>44449</v>
      </c>
      <c r="C7034" t="s">
        <v>19</v>
      </c>
      <c r="D7034">
        <v>72</v>
      </c>
      <c r="E7034">
        <v>2448</v>
      </c>
      <c r="F7034">
        <v>1052.6399999999999</v>
      </c>
      <c r="G7034" t="s">
        <v>36</v>
      </c>
      <c r="H7034" t="s">
        <v>110</v>
      </c>
      <c r="I7034" t="s">
        <v>111</v>
      </c>
    </row>
    <row r="7035" spans="1:9" x14ac:dyDescent="0.3">
      <c r="A7035">
        <v>1185731</v>
      </c>
      <c r="B7035" s="16">
        <v>44449</v>
      </c>
      <c r="C7035" t="s">
        <v>20</v>
      </c>
      <c r="D7035">
        <v>56</v>
      </c>
      <c r="E7035">
        <v>2576</v>
      </c>
      <c r="F7035">
        <v>1288</v>
      </c>
      <c r="G7035" t="s">
        <v>15</v>
      </c>
      <c r="H7035" t="s">
        <v>131</v>
      </c>
      <c r="I7035" t="s">
        <v>132</v>
      </c>
    </row>
    <row r="7036" spans="1:9" x14ac:dyDescent="0.3">
      <c r="A7036">
        <v>1197831</v>
      </c>
      <c r="B7036" s="16">
        <v>44449</v>
      </c>
      <c r="C7036" t="s">
        <v>23</v>
      </c>
      <c r="D7036">
        <v>63</v>
      </c>
      <c r="E7036">
        <v>2772</v>
      </c>
      <c r="F7036">
        <v>1524.6000000000001</v>
      </c>
      <c r="G7036" t="s">
        <v>36</v>
      </c>
      <c r="H7036" t="s">
        <v>110</v>
      </c>
      <c r="I7036" t="s">
        <v>111</v>
      </c>
    </row>
    <row r="7037" spans="1:9" x14ac:dyDescent="0.3">
      <c r="A7037">
        <v>1185731</v>
      </c>
      <c r="B7037" s="16">
        <v>44449</v>
      </c>
      <c r="C7037" t="s">
        <v>20</v>
      </c>
      <c r="D7037">
        <v>72</v>
      </c>
      <c r="E7037">
        <v>2880</v>
      </c>
      <c r="F7037">
        <v>1209.5999999999999</v>
      </c>
      <c r="G7037" t="s">
        <v>15</v>
      </c>
      <c r="H7037" t="s">
        <v>131</v>
      </c>
      <c r="I7037" t="s">
        <v>132</v>
      </c>
    </row>
    <row r="7038" spans="1:9" x14ac:dyDescent="0.3">
      <c r="A7038">
        <v>1185731</v>
      </c>
      <c r="B7038" s="16">
        <v>44449</v>
      </c>
      <c r="C7038" t="s">
        <v>22</v>
      </c>
      <c r="D7038">
        <v>50</v>
      </c>
      <c r="E7038">
        <v>2900</v>
      </c>
      <c r="F7038">
        <v>1363</v>
      </c>
      <c r="G7038" t="s">
        <v>15</v>
      </c>
      <c r="H7038" t="s">
        <v>131</v>
      </c>
      <c r="I7038" t="s">
        <v>132</v>
      </c>
    </row>
    <row r="7039" spans="1:9" x14ac:dyDescent="0.3">
      <c r="A7039">
        <v>1185731</v>
      </c>
      <c r="B7039" s="16">
        <v>44449</v>
      </c>
      <c r="C7039" t="s">
        <v>22</v>
      </c>
      <c r="D7039">
        <v>68</v>
      </c>
      <c r="E7039">
        <v>3264</v>
      </c>
      <c r="F7039">
        <v>1207.68</v>
      </c>
      <c r="G7039" t="s">
        <v>15</v>
      </c>
      <c r="H7039" t="s">
        <v>131</v>
      </c>
      <c r="I7039" t="s">
        <v>132</v>
      </c>
    </row>
    <row r="7040" spans="1:9" x14ac:dyDescent="0.3">
      <c r="A7040">
        <v>1185731</v>
      </c>
      <c r="B7040" s="16">
        <v>44449</v>
      </c>
      <c r="C7040" t="s">
        <v>23</v>
      </c>
      <c r="D7040">
        <v>93</v>
      </c>
      <c r="E7040">
        <v>4185</v>
      </c>
      <c r="F7040">
        <v>1925.1</v>
      </c>
      <c r="G7040" t="s">
        <v>15</v>
      </c>
      <c r="H7040" t="s">
        <v>131</v>
      </c>
      <c r="I7040" t="s">
        <v>132</v>
      </c>
    </row>
    <row r="7041" spans="1:9" x14ac:dyDescent="0.3">
      <c r="A7041">
        <v>1185731</v>
      </c>
      <c r="B7041" s="16">
        <v>44449</v>
      </c>
      <c r="C7041" t="s">
        <v>19</v>
      </c>
      <c r="D7041">
        <v>85</v>
      </c>
      <c r="E7041">
        <v>4250</v>
      </c>
      <c r="F7041">
        <v>2550</v>
      </c>
      <c r="G7041" t="s">
        <v>15</v>
      </c>
      <c r="H7041" t="s">
        <v>131</v>
      </c>
      <c r="I7041" t="s">
        <v>132</v>
      </c>
    </row>
    <row r="7042" spans="1:9" x14ac:dyDescent="0.3">
      <c r="A7042">
        <v>1185731</v>
      </c>
      <c r="B7042" s="16">
        <v>44449</v>
      </c>
      <c r="C7042" t="s">
        <v>23</v>
      </c>
      <c r="D7042">
        <v>78</v>
      </c>
      <c r="E7042">
        <v>4602</v>
      </c>
      <c r="F7042">
        <v>2531.1</v>
      </c>
      <c r="G7042" t="s">
        <v>15</v>
      </c>
      <c r="H7042" t="s">
        <v>131</v>
      </c>
      <c r="I7042" t="s">
        <v>132</v>
      </c>
    </row>
    <row r="7043" spans="1:9" x14ac:dyDescent="0.3">
      <c r="A7043">
        <v>1185731</v>
      </c>
      <c r="B7043" s="16">
        <v>44449</v>
      </c>
      <c r="C7043" t="s">
        <v>19</v>
      </c>
      <c r="D7043">
        <v>111</v>
      </c>
      <c r="E7043">
        <v>4662</v>
      </c>
      <c r="F7043">
        <v>2377.62</v>
      </c>
      <c r="G7043" t="s">
        <v>15</v>
      </c>
      <c r="H7043" t="s">
        <v>131</v>
      </c>
      <c r="I7043" t="s">
        <v>132</v>
      </c>
    </row>
    <row r="7044" spans="1:9" x14ac:dyDescent="0.3">
      <c r="A7044">
        <v>1197831</v>
      </c>
      <c r="B7044" s="16">
        <v>44449</v>
      </c>
      <c r="C7044" t="s">
        <v>17</v>
      </c>
      <c r="D7044">
        <v>133</v>
      </c>
      <c r="E7044">
        <v>4788</v>
      </c>
      <c r="F7044">
        <v>2394</v>
      </c>
      <c r="G7044" t="s">
        <v>36</v>
      </c>
      <c r="H7044" t="s">
        <v>110</v>
      </c>
      <c r="I7044" t="s">
        <v>111</v>
      </c>
    </row>
    <row r="7045" spans="1:9" x14ac:dyDescent="0.3">
      <c r="A7045">
        <v>1189833</v>
      </c>
      <c r="B7045" s="16">
        <v>44449</v>
      </c>
      <c r="C7045" t="s">
        <v>21</v>
      </c>
      <c r="D7045">
        <v>135</v>
      </c>
      <c r="E7045">
        <v>5130</v>
      </c>
      <c r="F7045">
        <v>2513.6999999999998</v>
      </c>
      <c r="G7045" t="s">
        <v>31</v>
      </c>
      <c r="H7045" t="s">
        <v>70</v>
      </c>
      <c r="I7045" t="s">
        <v>71</v>
      </c>
    </row>
    <row r="7046" spans="1:9" x14ac:dyDescent="0.3">
      <c r="A7046">
        <v>1189833</v>
      </c>
      <c r="B7046" s="16">
        <v>44449</v>
      </c>
      <c r="C7046" t="s">
        <v>20</v>
      </c>
      <c r="D7046">
        <v>137</v>
      </c>
      <c r="E7046">
        <v>5206</v>
      </c>
      <c r="F7046">
        <v>2394.7599999999998</v>
      </c>
      <c r="G7046" t="s">
        <v>31</v>
      </c>
      <c r="H7046" t="s">
        <v>70</v>
      </c>
      <c r="I7046" t="s">
        <v>71</v>
      </c>
    </row>
    <row r="7047" spans="1:9" x14ac:dyDescent="0.3">
      <c r="A7047">
        <v>1197831</v>
      </c>
      <c r="B7047" s="16">
        <v>44449</v>
      </c>
      <c r="C7047" t="s">
        <v>22</v>
      </c>
      <c r="D7047">
        <v>131</v>
      </c>
      <c r="E7047">
        <v>5895</v>
      </c>
      <c r="F7047">
        <v>3419.1</v>
      </c>
      <c r="G7047" t="s">
        <v>27</v>
      </c>
      <c r="H7047" t="s">
        <v>59</v>
      </c>
      <c r="I7047" t="s">
        <v>60</v>
      </c>
    </row>
    <row r="7048" spans="1:9" x14ac:dyDescent="0.3">
      <c r="A7048">
        <v>1189833</v>
      </c>
      <c r="B7048" s="16">
        <v>44449</v>
      </c>
      <c r="C7048" t="s">
        <v>22</v>
      </c>
      <c r="D7048">
        <v>125</v>
      </c>
      <c r="E7048">
        <v>6000</v>
      </c>
      <c r="F7048">
        <v>2580</v>
      </c>
      <c r="G7048" t="s">
        <v>31</v>
      </c>
      <c r="H7048" t="s">
        <v>70</v>
      </c>
      <c r="I7048" t="s">
        <v>71</v>
      </c>
    </row>
    <row r="7049" spans="1:9" x14ac:dyDescent="0.3">
      <c r="A7049">
        <v>1197831</v>
      </c>
      <c r="B7049" s="16">
        <v>44449</v>
      </c>
      <c r="C7049" t="s">
        <v>22</v>
      </c>
      <c r="D7049">
        <v>179</v>
      </c>
      <c r="E7049">
        <v>6265</v>
      </c>
      <c r="F7049">
        <v>3257.8</v>
      </c>
      <c r="G7049" t="s">
        <v>27</v>
      </c>
      <c r="H7049" t="s">
        <v>59</v>
      </c>
      <c r="I7049" t="s">
        <v>60</v>
      </c>
    </row>
    <row r="7050" spans="1:9" x14ac:dyDescent="0.3">
      <c r="A7050">
        <v>1189833</v>
      </c>
      <c r="B7050" s="16">
        <v>44449</v>
      </c>
      <c r="C7050" t="s">
        <v>19</v>
      </c>
      <c r="D7050">
        <v>150</v>
      </c>
      <c r="E7050">
        <v>6600</v>
      </c>
      <c r="F7050">
        <v>2838</v>
      </c>
      <c r="G7050" t="s">
        <v>31</v>
      </c>
      <c r="H7050" t="s">
        <v>70</v>
      </c>
      <c r="I7050" t="s">
        <v>71</v>
      </c>
    </row>
    <row r="7051" spans="1:9" x14ac:dyDescent="0.3">
      <c r="A7051">
        <v>1185731</v>
      </c>
      <c r="B7051" s="16">
        <v>44449</v>
      </c>
      <c r="C7051" t="s">
        <v>17</v>
      </c>
      <c r="D7051">
        <v>137</v>
      </c>
      <c r="E7051">
        <v>7672</v>
      </c>
      <c r="F7051">
        <v>4373.0400000000009</v>
      </c>
      <c r="G7051" t="s">
        <v>15</v>
      </c>
      <c r="H7051" t="s">
        <v>131</v>
      </c>
      <c r="I7051" t="s">
        <v>132</v>
      </c>
    </row>
    <row r="7052" spans="1:9" x14ac:dyDescent="0.3">
      <c r="A7052">
        <v>1197831</v>
      </c>
      <c r="B7052" s="16">
        <v>44449</v>
      </c>
      <c r="C7052" t="s">
        <v>17</v>
      </c>
      <c r="D7052">
        <v>256</v>
      </c>
      <c r="E7052">
        <v>7680</v>
      </c>
      <c r="F7052">
        <v>2841.6</v>
      </c>
      <c r="G7052" t="s">
        <v>27</v>
      </c>
      <c r="H7052" t="s">
        <v>28</v>
      </c>
      <c r="I7052" t="s">
        <v>39</v>
      </c>
    </row>
    <row r="7053" spans="1:9" x14ac:dyDescent="0.3">
      <c r="A7053">
        <v>1185731</v>
      </c>
      <c r="B7053" s="16">
        <v>44449</v>
      </c>
      <c r="C7053" t="s">
        <v>17</v>
      </c>
      <c r="D7053">
        <v>179</v>
      </c>
      <c r="E7053">
        <v>7876</v>
      </c>
      <c r="F7053">
        <v>3859.24</v>
      </c>
      <c r="G7053" t="s">
        <v>15</v>
      </c>
      <c r="H7053" t="s">
        <v>131</v>
      </c>
      <c r="I7053" t="s">
        <v>132</v>
      </c>
    </row>
    <row r="7054" spans="1:9" x14ac:dyDescent="0.3">
      <c r="A7054">
        <v>1189833</v>
      </c>
      <c r="B7054" s="16">
        <v>44449</v>
      </c>
      <c r="C7054" t="s">
        <v>23</v>
      </c>
      <c r="D7054">
        <v>174</v>
      </c>
      <c r="E7054">
        <v>9048</v>
      </c>
      <c r="F7054">
        <v>3619.2000000000003</v>
      </c>
      <c r="G7054" t="s">
        <v>31</v>
      </c>
      <c r="H7054" t="s">
        <v>70</v>
      </c>
      <c r="I7054" t="s">
        <v>71</v>
      </c>
    </row>
    <row r="7055" spans="1:9" x14ac:dyDescent="0.3">
      <c r="A7055">
        <v>1197831</v>
      </c>
      <c r="B7055" s="16">
        <v>44449</v>
      </c>
      <c r="C7055" t="s">
        <v>17</v>
      </c>
      <c r="D7055">
        <v>224</v>
      </c>
      <c r="E7055">
        <v>9184</v>
      </c>
      <c r="F7055">
        <v>4132.7999999999993</v>
      </c>
      <c r="G7055" t="s">
        <v>27</v>
      </c>
      <c r="H7055" t="s">
        <v>28</v>
      </c>
      <c r="I7055" t="s">
        <v>39</v>
      </c>
    </row>
    <row r="7056" spans="1:9" x14ac:dyDescent="0.3">
      <c r="A7056">
        <v>1189833</v>
      </c>
      <c r="B7056" s="16">
        <v>44449</v>
      </c>
      <c r="C7056" t="s">
        <v>17</v>
      </c>
      <c r="D7056">
        <v>208</v>
      </c>
      <c r="E7056">
        <v>9984</v>
      </c>
      <c r="F7056">
        <v>6389.76</v>
      </c>
      <c r="G7056" t="s">
        <v>31</v>
      </c>
      <c r="H7056" t="s">
        <v>70</v>
      </c>
      <c r="I7056" t="s">
        <v>71</v>
      </c>
    </row>
    <row r="7057" spans="1:9" x14ac:dyDescent="0.3">
      <c r="A7057">
        <v>1197831</v>
      </c>
      <c r="B7057" s="16">
        <v>44449</v>
      </c>
      <c r="C7057" t="s">
        <v>21</v>
      </c>
      <c r="D7057">
        <v>150</v>
      </c>
      <c r="E7057">
        <v>45000.000000000007</v>
      </c>
      <c r="F7057">
        <v>13500.000000000002</v>
      </c>
      <c r="G7057" t="s">
        <v>36</v>
      </c>
      <c r="H7057" t="s">
        <v>110</v>
      </c>
      <c r="I7057" t="s">
        <v>111</v>
      </c>
    </row>
    <row r="7058" spans="1:9" x14ac:dyDescent="0.3">
      <c r="A7058">
        <v>1197831</v>
      </c>
      <c r="B7058" s="16">
        <v>44449</v>
      </c>
      <c r="C7058" t="s">
        <v>20</v>
      </c>
      <c r="D7058">
        <v>175</v>
      </c>
      <c r="E7058">
        <v>52500.000000000007</v>
      </c>
      <c r="F7058">
        <v>15750.000000000002</v>
      </c>
      <c r="G7058" t="s">
        <v>36</v>
      </c>
      <c r="H7058" t="s">
        <v>110</v>
      </c>
      <c r="I7058" t="s">
        <v>111</v>
      </c>
    </row>
    <row r="7059" spans="1:9" x14ac:dyDescent="0.3">
      <c r="A7059">
        <v>1197831</v>
      </c>
      <c r="B7059" s="16">
        <v>44449</v>
      </c>
      <c r="C7059" t="s">
        <v>22</v>
      </c>
      <c r="D7059">
        <v>150</v>
      </c>
      <c r="E7059">
        <v>60000</v>
      </c>
      <c r="F7059">
        <v>21000</v>
      </c>
      <c r="G7059" t="s">
        <v>36</v>
      </c>
      <c r="H7059" t="s">
        <v>110</v>
      </c>
      <c r="I7059" t="s">
        <v>111</v>
      </c>
    </row>
    <row r="7060" spans="1:9" x14ac:dyDescent="0.3">
      <c r="A7060">
        <v>1197831</v>
      </c>
      <c r="B7060" s="16">
        <v>44449</v>
      </c>
      <c r="C7060" t="s">
        <v>19</v>
      </c>
      <c r="D7060">
        <v>275</v>
      </c>
      <c r="E7060">
        <v>96250.000000000015</v>
      </c>
      <c r="F7060">
        <v>28875.000000000004</v>
      </c>
      <c r="G7060" t="s">
        <v>36</v>
      </c>
      <c r="H7060" t="s">
        <v>110</v>
      </c>
      <c r="I7060" t="s">
        <v>111</v>
      </c>
    </row>
    <row r="7061" spans="1:9" x14ac:dyDescent="0.3">
      <c r="A7061">
        <v>1185731</v>
      </c>
      <c r="B7061" s="16">
        <v>44449</v>
      </c>
      <c r="C7061" t="s">
        <v>21</v>
      </c>
      <c r="D7061">
        <v>200</v>
      </c>
      <c r="E7061">
        <v>100000</v>
      </c>
      <c r="F7061">
        <v>35000</v>
      </c>
      <c r="G7061" t="s">
        <v>15</v>
      </c>
      <c r="H7061" t="s">
        <v>131</v>
      </c>
      <c r="I7061" t="s">
        <v>132</v>
      </c>
    </row>
    <row r="7062" spans="1:9" x14ac:dyDescent="0.3">
      <c r="A7062">
        <v>1197831</v>
      </c>
      <c r="B7062" s="16">
        <v>44449</v>
      </c>
      <c r="C7062" t="s">
        <v>23</v>
      </c>
      <c r="D7062">
        <v>225</v>
      </c>
      <c r="E7062">
        <v>101250</v>
      </c>
      <c r="F7062">
        <v>40500</v>
      </c>
      <c r="G7062" t="s">
        <v>36</v>
      </c>
      <c r="H7062" t="s">
        <v>110</v>
      </c>
      <c r="I7062" t="s">
        <v>111</v>
      </c>
    </row>
    <row r="7063" spans="1:9" x14ac:dyDescent="0.3">
      <c r="A7063">
        <v>1185731</v>
      </c>
      <c r="B7063" s="16">
        <v>44449</v>
      </c>
      <c r="C7063" t="s">
        <v>20</v>
      </c>
      <c r="D7063">
        <v>225</v>
      </c>
      <c r="E7063">
        <v>112500</v>
      </c>
      <c r="F7063">
        <v>39375</v>
      </c>
      <c r="G7063" t="s">
        <v>15</v>
      </c>
      <c r="H7063" t="s">
        <v>131</v>
      </c>
      <c r="I7063" t="s">
        <v>132</v>
      </c>
    </row>
    <row r="7064" spans="1:9" x14ac:dyDescent="0.3">
      <c r="A7064">
        <v>1185731</v>
      </c>
      <c r="B7064" s="16">
        <v>44449</v>
      </c>
      <c r="C7064" t="s">
        <v>22</v>
      </c>
      <c r="D7064">
        <v>200</v>
      </c>
      <c r="E7064">
        <v>120000</v>
      </c>
      <c r="F7064">
        <v>42000</v>
      </c>
      <c r="G7064" t="s">
        <v>15</v>
      </c>
      <c r="H7064" t="s">
        <v>131</v>
      </c>
      <c r="I7064" t="s">
        <v>132</v>
      </c>
    </row>
    <row r="7065" spans="1:9" x14ac:dyDescent="0.3">
      <c r="A7065">
        <v>1185731</v>
      </c>
      <c r="B7065" s="16">
        <v>44449</v>
      </c>
      <c r="C7065" t="s">
        <v>19</v>
      </c>
      <c r="D7065">
        <v>325</v>
      </c>
      <c r="E7065">
        <v>178750.00000000003</v>
      </c>
      <c r="F7065">
        <v>80437.500000000015</v>
      </c>
      <c r="G7065" t="s">
        <v>15</v>
      </c>
      <c r="H7065" t="s">
        <v>131</v>
      </c>
      <c r="I7065" t="s">
        <v>132</v>
      </c>
    </row>
    <row r="7066" spans="1:9" x14ac:dyDescent="0.3">
      <c r="A7066">
        <v>1197831</v>
      </c>
      <c r="B7066" s="16">
        <v>44449</v>
      </c>
      <c r="C7066" t="s">
        <v>17</v>
      </c>
      <c r="D7066">
        <v>475</v>
      </c>
      <c r="E7066">
        <v>190000</v>
      </c>
      <c r="F7066">
        <v>66500</v>
      </c>
      <c r="G7066" t="s">
        <v>36</v>
      </c>
      <c r="H7066" t="s">
        <v>110</v>
      </c>
      <c r="I7066" t="s">
        <v>111</v>
      </c>
    </row>
    <row r="7067" spans="1:9" x14ac:dyDescent="0.3">
      <c r="A7067">
        <v>1185731</v>
      </c>
      <c r="B7067" s="16">
        <v>44449</v>
      </c>
      <c r="C7067" t="s">
        <v>23</v>
      </c>
      <c r="D7067">
        <v>300</v>
      </c>
      <c r="E7067">
        <v>195000</v>
      </c>
      <c r="F7067">
        <v>78000</v>
      </c>
      <c r="G7067" t="s">
        <v>15</v>
      </c>
      <c r="H7067" t="s">
        <v>131</v>
      </c>
      <c r="I7067" t="s">
        <v>132</v>
      </c>
    </row>
    <row r="7068" spans="1:9" x14ac:dyDescent="0.3">
      <c r="A7068">
        <v>1189833</v>
      </c>
      <c r="B7068" s="16">
        <v>44449</v>
      </c>
      <c r="C7068" t="s">
        <v>21</v>
      </c>
      <c r="D7068">
        <v>500</v>
      </c>
      <c r="E7068">
        <v>200000</v>
      </c>
      <c r="F7068">
        <v>70000</v>
      </c>
      <c r="G7068" t="s">
        <v>31</v>
      </c>
      <c r="H7068" t="s">
        <v>70</v>
      </c>
      <c r="I7068" t="s">
        <v>71</v>
      </c>
    </row>
    <row r="7069" spans="1:9" x14ac:dyDescent="0.3">
      <c r="A7069">
        <v>1189833</v>
      </c>
      <c r="B7069" s="16">
        <v>44449</v>
      </c>
      <c r="C7069" t="s">
        <v>20</v>
      </c>
      <c r="D7069">
        <v>525</v>
      </c>
      <c r="E7069">
        <v>210000</v>
      </c>
      <c r="F7069">
        <v>73500</v>
      </c>
      <c r="G7069" t="s">
        <v>31</v>
      </c>
      <c r="H7069" t="s">
        <v>70</v>
      </c>
      <c r="I7069" t="s">
        <v>71</v>
      </c>
    </row>
    <row r="7070" spans="1:9" x14ac:dyDescent="0.3">
      <c r="A7070">
        <v>1189833</v>
      </c>
      <c r="B7070" s="16">
        <v>44449</v>
      </c>
      <c r="C7070" t="s">
        <v>22</v>
      </c>
      <c r="D7070">
        <v>500</v>
      </c>
      <c r="E7070">
        <v>250000</v>
      </c>
      <c r="F7070">
        <v>75000</v>
      </c>
      <c r="G7070" t="s">
        <v>31</v>
      </c>
      <c r="H7070" t="s">
        <v>70</v>
      </c>
      <c r="I7070" t="s">
        <v>71</v>
      </c>
    </row>
    <row r="7071" spans="1:9" x14ac:dyDescent="0.3">
      <c r="A7071">
        <v>1197831</v>
      </c>
      <c r="B7071" s="16">
        <v>44449</v>
      </c>
      <c r="C7071" t="s">
        <v>22</v>
      </c>
      <c r="D7071">
        <v>525</v>
      </c>
      <c r="E7071">
        <v>262500</v>
      </c>
      <c r="F7071">
        <v>118124.99999999999</v>
      </c>
      <c r="G7071" t="s">
        <v>27</v>
      </c>
      <c r="H7071" t="s">
        <v>59</v>
      </c>
      <c r="I7071" t="s">
        <v>60</v>
      </c>
    </row>
    <row r="7072" spans="1:9" x14ac:dyDescent="0.3">
      <c r="A7072">
        <v>1189833</v>
      </c>
      <c r="B7072" s="16">
        <v>44449</v>
      </c>
      <c r="C7072" t="s">
        <v>19</v>
      </c>
      <c r="D7072">
        <v>600</v>
      </c>
      <c r="E7072">
        <v>270000.00000000006</v>
      </c>
      <c r="F7072">
        <v>81000.000000000015</v>
      </c>
      <c r="G7072" t="s">
        <v>31</v>
      </c>
      <c r="H7072" t="s">
        <v>70</v>
      </c>
      <c r="I7072" t="s">
        <v>71</v>
      </c>
    </row>
    <row r="7073" spans="1:9" x14ac:dyDescent="0.3">
      <c r="A7073">
        <v>1185731</v>
      </c>
      <c r="B7073" s="16">
        <v>44449</v>
      </c>
      <c r="C7073" t="s">
        <v>17</v>
      </c>
      <c r="D7073">
        <v>525</v>
      </c>
      <c r="E7073">
        <v>315000</v>
      </c>
      <c r="F7073">
        <v>141750</v>
      </c>
      <c r="G7073" t="s">
        <v>15</v>
      </c>
      <c r="H7073" t="s">
        <v>131</v>
      </c>
      <c r="I7073" t="s">
        <v>132</v>
      </c>
    </row>
    <row r="7074" spans="1:9" x14ac:dyDescent="0.3">
      <c r="A7074">
        <v>1189833</v>
      </c>
      <c r="B7074" s="16">
        <v>44449</v>
      </c>
      <c r="C7074" t="s">
        <v>23</v>
      </c>
      <c r="D7074">
        <v>600</v>
      </c>
      <c r="E7074">
        <v>330000.00000000006</v>
      </c>
      <c r="F7074">
        <v>82500.000000000015</v>
      </c>
      <c r="G7074" t="s">
        <v>31</v>
      </c>
      <c r="H7074" t="s">
        <v>70</v>
      </c>
      <c r="I7074" t="s">
        <v>71</v>
      </c>
    </row>
    <row r="7075" spans="1:9" x14ac:dyDescent="0.3">
      <c r="A7075">
        <v>1197831</v>
      </c>
      <c r="B7075" s="16">
        <v>44449</v>
      </c>
      <c r="C7075" t="s">
        <v>17</v>
      </c>
      <c r="D7075">
        <v>800</v>
      </c>
      <c r="E7075">
        <v>360000</v>
      </c>
      <c r="F7075">
        <v>125999.99999999999</v>
      </c>
      <c r="G7075" t="s">
        <v>27</v>
      </c>
      <c r="H7075" t="s">
        <v>28</v>
      </c>
      <c r="I7075" t="s">
        <v>39</v>
      </c>
    </row>
    <row r="7076" spans="1:9" x14ac:dyDescent="0.3">
      <c r="A7076">
        <v>1189833</v>
      </c>
      <c r="B7076" s="16">
        <v>44449</v>
      </c>
      <c r="C7076" t="s">
        <v>17</v>
      </c>
      <c r="D7076">
        <v>800</v>
      </c>
      <c r="E7076">
        <v>400000</v>
      </c>
      <c r="F7076">
        <v>200000</v>
      </c>
      <c r="G7076" t="s">
        <v>31</v>
      </c>
      <c r="H7076" t="s">
        <v>70</v>
      </c>
      <c r="I7076" t="s">
        <v>71</v>
      </c>
    </row>
    <row r="7077" spans="1:9" x14ac:dyDescent="0.3">
      <c r="A7077">
        <v>1128299</v>
      </c>
      <c r="B7077" s="16">
        <v>44450</v>
      </c>
      <c r="C7077" t="s">
        <v>21</v>
      </c>
      <c r="D7077">
        <v>41</v>
      </c>
      <c r="E7077">
        <v>984</v>
      </c>
      <c r="F7077">
        <v>462.47999999999996</v>
      </c>
      <c r="G7077" t="s">
        <v>36</v>
      </c>
      <c r="H7077" t="s">
        <v>116</v>
      </c>
      <c r="I7077" t="s">
        <v>117</v>
      </c>
    </row>
    <row r="7078" spans="1:9" x14ac:dyDescent="0.3">
      <c r="A7078">
        <v>1128299</v>
      </c>
      <c r="B7078" s="16">
        <v>44450</v>
      </c>
      <c r="C7078" t="s">
        <v>20</v>
      </c>
      <c r="D7078">
        <v>49</v>
      </c>
      <c r="E7078">
        <v>1127</v>
      </c>
      <c r="F7078">
        <v>529.68999999999994</v>
      </c>
      <c r="G7078" t="s">
        <v>36</v>
      </c>
      <c r="H7078" t="s">
        <v>116</v>
      </c>
      <c r="I7078" t="s">
        <v>117</v>
      </c>
    </row>
    <row r="7079" spans="1:9" x14ac:dyDescent="0.3">
      <c r="A7079">
        <v>1128299</v>
      </c>
      <c r="B7079" s="16">
        <v>44450</v>
      </c>
      <c r="C7079" t="s">
        <v>22</v>
      </c>
      <c r="D7079">
        <v>42</v>
      </c>
      <c r="E7079">
        <v>1386</v>
      </c>
      <c r="F7079">
        <v>554.4</v>
      </c>
      <c r="G7079" t="s">
        <v>36</v>
      </c>
      <c r="H7079" t="s">
        <v>116</v>
      </c>
      <c r="I7079" t="s">
        <v>117</v>
      </c>
    </row>
    <row r="7080" spans="1:9" x14ac:dyDescent="0.3">
      <c r="A7080">
        <v>1128299</v>
      </c>
      <c r="B7080" s="16">
        <v>44450</v>
      </c>
      <c r="C7080" t="s">
        <v>19</v>
      </c>
      <c r="D7080">
        <v>74</v>
      </c>
      <c r="E7080">
        <v>2146</v>
      </c>
      <c r="F7080">
        <v>1073</v>
      </c>
      <c r="G7080" t="s">
        <v>36</v>
      </c>
      <c r="H7080" t="s">
        <v>116</v>
      </c>
      <c r="I7080" t="s">
        <v>117</v>
      </c>
    </row>
    <row r="7081" spans="1:9" x14ac:dyDescent="0.3">
      <c r="A7081">
        <v>1128299</v>
      </c>
      <c r="B7081" s="16">
        <v>44450</v>
      </c>
      <c r="C7081" t="s">
        <v>23</v>
      </c>
      <c r="D7081">
        <v>68</v>
      </c>
      <c r="E7081">
        <v>2448</v>
      </c>
      <c r="F7081">
        <v>1272.96</v>
      </c>
      <c r="G7081" t="s">
        <v>36</v>
      </c>
      <c r="H7081" t="s">
        <v>116</v>
      </c>
      <c r="I7081" t="s">
        <v>117</v>
      </c>
    </row>
    <row r="7082" spans="1:9" x14ac:dyDescent="0.3">
      <c r="A7082">
        <v>1128299</v>
      </c>
      <c r="B7082" s="16">
        <v>44450</v>
      </c>
      <c r="C7082" t="s">
        <v>17</v>
      </c>
      <c r="D7082">
        <v>133</v>
      </c>
      <c r="E7082">
        <v>4389</v>
      </c>
      <c r="F7082">
        <v>2370.06</v>
      </c>
      <c r="G7082" t="s">
        <v>36</v>
      </c>
      <c r="H7082" t="s">
        <v>116</v>
      </c>
      <c r="I7082" t="s">
        <v>117</v>
      </c>
    </row>
    <row r="7083" spans="1:9" x14ac:dyDescent="0.3">
      <c r="A7083">
        <v>1185733</v>
      </c>
      <c r="B7083" s="16">
        <v>44450</v>
      </c>
      <c r="C7083" t="s">
        <v>21</v>
      </c>
      <c r="D7083">
        <v>85</v>
      </c>
      <c r="E7083">
        <v>5270</v>
      </c>
      <c r="F7083">
        <v>2108</v>
      </c>
      <c r="G7083" t="s">
        <v>31</v>
      </c>
      <c r="H7083" t="s">
        <v>66</v>
      </c>
      <c r="I7083" t="s">
        <v>67</v>
      </c>
    </row>
    <row r="7084" spans="1:9" x14ac:dyDescent="0.3">
      <c r="A7084">
        <v>1185733</v>
      </c>
      <c r="B7084" s="16">
        <v>44450</v>
      </c>
      <c r="C7084" t="s">
        <v>23</v>
      </c>
      <c r="D7084">
        <v>105</v>
      </c>
      <c r="E7084">
        <v>5880</v>
      </c>
      <c r="F7084">
        <v>3116.4</v>
      </c>
      <c r="G7084" t="s">
        <v>31</v>
      </c>
      <c r="H7084" t="s">
        <v>66</v>
      </c>
      <c r="I7084" t="s">
        <v>67</v>
      </c>
    </row>
    <row r="7085" spans="1:9" x14ac:dyDescent="0.3">
      <c r="A7085">
        <v>1185733</v>
      </c>
      <c r="B7085" s="16">
        <v>44450</v>
      </c>
      <c r="C7085" t="s">
        <v>22</v>
      </c>
      <c r="D7085">
        <v>91</v>
      </c>
      <c r="E7085">
        <v>6461</v>
      </c>
      <c r="F7085">
        <v>1938.3</v>
      </c>
      <c r="G7085" t="s">
        <v>31</v>
      </c>
      <c r="H7085" t="s">
        <v>66</v>
      </c>
      <c r="I7085" t="s">
        <v>67</v>
      </c>
    </row>
    <row r="7086" spans="1:9" x14ac:dyDescent="0.3">
      <c r="A7086">
        <v>1185733</v>
      </c>
      <c r="B7086" s="16">
        <v>44450</v>
      </c>
      <c r="C7086" t="s">
        <v>20</v>
      </c>
      <c r="D7086">
        <v>105</v>
      </c>
      <c r="E7086">
        <v>6720</v>
      </c>
      <c r="F7086">
        <v>2620.8000000000002</v>
      </c>
      <c r="G7086" t="s">
        <v>31</v>
      </c>
      <c r="H7086" t="s">
        <v>66</v>
      </c>
      <c r="I7086" t="s">
        <v>67</v>
      </c>
    </row>
    <row r="7087" spans="1:9" x14ac:dyDescent="0.3">
      <c r="A7087">
        <v>1185733</v>
      </c>
      <c r="B7087" s="16">
        <v>44450</v>
      </c>
      <c r="C7087" t="s">
        <v>17</v>
      </c>
      <c r="D7087">
        <v>149</v>
      </c>
      <c r="E7087">
        <v>9238</v>
      </c>
      <c r="F7087">
        <v>3325.68</v>
      </c>
      <c r="G7087" t="s">
        <v>31</v>
      </c>
      <c r="H7087" t="s">
        <v>66</v>
      </c>
      <c r="I7087" t="s">
        <v>67</v>
      </c>
    </row>
    <row r="7088" spans="1:9" x14ac:dyDescent="0.3">
      <c r="A7088">
        <v>1197831</v>
      </c>
      <c r="B7088" s="16">
        <v>44450</v>
      </c>
      <c r="C7088" t="s">
        <v>19</v>
      </c>
      <c r="D7088">
        <v>200</v>
      </c>
      <c r="E7088">
        <v>9800</v>
      </c>
      <c r="F7088">
        <v>4704</v>
      </c>
      <c r="G7088" t="s">
        <v>27</v>
      </c>
      <c r="H7088" t="s">
        <v>28</v>
      </c>
      <c r="I7088" t="s">
        <v>39</v>
      </c>
    </row>
    <row r="7089" spans="1:9" x14ac:dyDescent="0.3">
      <c r="A7089">
        <v>1185733</v>
      </c>
      <c r="B7089" s="16">
        <v>44450</v>
      </c>
      <c r="C7089" t="s">
        <v>19</v>
      </c>
      <c r="D7089">
        <v>149</v>
      </c>
      <c r="E7089">
        <v>10281</v>
      </c>
      <c r="F7089">
        <v>3392.73</v>
      </c>
      <c r="G7089" t="s">
        <v>31</v>
      </c>
      <c r="H7089" t="s">
        <v>66</v>
      </c>
      <c r="I7089" t="s">
        <v>67</v>
      </c>
    </row>
    <row r="7090" spans="1:9" x14ac:dyDescent="0.3">
      <c r="A7090">
        <v>1197831</v>
      </c>
      <c r="B7090" s="16">
        <v>44450</v>
      </c>
      <c r="C7090" t="s">
        <v>19</v>
      </c>
      <c r="D7090">
        <v>280</v>
      </c>
      <c r="E7090">
        <v>11200</v>
      </c>
      <c r="F7090">
        <v>4592</v>
      </c>
      <c r="G7090" t="s">
        <v>27</v>
      </c>
      <c r="H7090" t="s">
        <v>28</v>
      </c>
      <c r="I7090" t="s">
        <v>39</v>
      </c>
    </row>
    <row r="7091" spans="1:9" x14ac:dyDescent="0.3">
      <c r="A7091">
        <v>1197831</v>
      </c>
      <c r="B7091" s="16">
        <v>44450</v>
      </c>
      <c r="C7091" t="s">
        <v>23</v>
      </c>
      <c r="D7091">
        <v>280</v>
      </c>
      <c r="E7091">
        <v>13160</v>
      </c>
      <c r="F7091">
        <v>9212.0000000000018</v>
      </c>
      <c r="G7091" t="s">
        <v>27</v>
      </c>
      <c r="H7091" t="s">
        <v>59</v>
      </c>
      <c r="I7091" t="s">
        <v>60</v>
      </c>
    </row>
    <row r="7092" spans="1:9" x14ac:dyDescent="0.3">
      <c r="A7092">
        <v>1197831</v>
      </c>
      <c r="B7092" s="16">
        <v>44450</v>
      </c>
      <c r="C7092" t="s">
        <v>23</v>
      </c>
      <c r="D7092">
        <v>240</v>
      </c>
      <c r="E7092">
        <v>13440</v>
      </c>
      <c r="F7092">
        <v>10752.000000000002</v>
      </c>
      <c r="G7092" t="s">
        <v>27</v>
      </c>
      <c r="H7092" t="s">
        <v>59</v>
      </c>
      <c r="I7092" t="s">
        <v>60</v>
      </c>
    </row>
    <row r="7093" spans="1:9" x14ac:dyDescent="0.3">
      <c r="A7093">
        <v>1128299</v>
      </c>
      <c r="B7093" s="16">
        <v>44450</v>
      </c>
      <c r="C7093" t="s">
        <v>21</v>
      </c>
      <c r="D7093">
        <v>150</v>
      </c>
      <c r="E7093">
        <v>37500.000000000007</v>
      </c>
      <c r="F7093">
        <v>13125.000000000002</v>
      </c>
      <c r="G7093" t="s">
        <v>36</v>
      </c>
      <c r="H7093" t="s">
        <v>116</v>
      </c>
      <c r="I7093" t="s">
        <v>117</v>
      </c>
    </row>
    <row r="7094" spans="1:9" x14ac:dyDescent="0.3">
      <c r="A7094">
        <v>1128299</v>
      </c>
      <c r="B7094" s="16">
        <v>44450</v>
      </c>
      <c r="C7094" t="s">
        <v>20</v>
      </c>
      <c r="D7094">
        <v>175</v>
      </c>
      <c r="E7094">
        <v>43750.000000000015</v>
      </c>
      <c r="F7094">
        <v>15312.500000000004</v>
      </c>
      <c r="G7094" t="s">
        <v>36</v>
      </c>
      <c r="H7094" t="s">
        <v>116</v>
      </c>
      <c r="I7094" t="s">
        <v>117</v>
      </c>
    </row>
    <row r="7095" spans="1:9" x14ac:dyDescent="0.3">
      <c r="A7095">
        <v>1128299</v>
      </c>
      <c r="B7095" s="16">
        <v>44450</v>
      </c>
      <c r="C7095" t="s">
        <v>22</v>
      </c>
      <c r="D7095">
        <v>150</v>
      </c>
      <c r="E7095">
        <v>52500</v>
      </c>
      <c r="F7095">
        <v>15750</v>
      </c>
      <c r="G7095" t="s">
        <v>36</v>
      </c>
      <c r="H7095" t="s">
        <v>116</v>
      </c>
      <c r="I7095" t="s">
        <v>117</v>
      </c>
    </row>
    <row r="7096" spans="1:9" x14ac:dyDescent="0.3">
      <c r="A7096">
        <v>1128299</v>
      </c>
      <c r="B7096" s="16">
        <v>44450</v>
      </c>
      <c r="C7096" t="s">
        <v>19</v>
      </c>
      <c r="D7096">
        <v>275</v>
      </c>
      <c r="E7096">
        <v>82500.000000000029</v>
      </c>
      <c r="F7096">
        <v>33000.000000000015</v>
      </c>
      <c r="G7096" t="s">
        <v>36</v>
      </c>
      <c r="H7096" t="s">
        <v>116</v>
      </c>
      <c r="I7096" t="s">
        <v>117</v>
      </c>
    </row>
    <row r="7097" spans="1:9" x14ac:dyDescent="0.3">
      <c r="A7097">
        <v>1128299</v>
      </c>
      <c r="B7097" s="16">
        <v>44450</v>
      </c>
      <c r="C7097" t="s">
        <v>23</v>
      </c>
      <c r="D7097">
        <v>225</v>
      </c>
      <c r="E7097">
        <v>90000</v>
      </c>
      <c r="F7097">
        <v>36000</v>
      </c>
      <c r="G7097" t="s">
        <v>36</v>
      </c>
      <c r="H7097" t="s">
        <v>116</v>
      </c>
      <c r="I7097" t="s">
        <v>117</v>
      </c>
    </row>
    <row r="7098" spans="1:9" x14ac:dyDescent="0.3">
      <c r="A7098">
        <v>1128299</v>
      </c>
      <c r="B7098" s="16">
        <v>44450</v>
      </c>
      <c r="C7098" t="s">
        <v>17</v>
      </c>
      <c r="D7098">
        <v>475</v>
      </c>
      <c r="E7098">
        <v>166250</v>
      </c>
      <c r="F7098">
        <v>66500</v>
      </c>
      <c r="G7098" t="s">
        <v>36</v>
      </c>
      <c r="H7098" t="s">
        <v>116</v>
      </c>
      <c r="I7098" t="s">
        <v>117</v>
      </c>
    </row>
    <row r="7099" spans="1:9" x14ac:dyDescent="0.3">
      <c r="A7099">
        <v>1185733</v>
      </c>
      <c r="B7099" s="16">
        <v>44450</v>
      </c>
      <c r="C7099" t="s">
        <v>21</v>
      </c>
      <c r="D7099">
        <v>325</v>
      </c>
      <c r="E7099">
        <v>211250.00000000006</v>
      </c>
      <c r="F7099">
        <v>52812.500000000015</v>
      </c>
      <c r="G7099" t="s">
        <v>31</v>
      </c>
      <c r="H7099" t="s">
        <v>66</v>
      </c>
      <c r="I7099" t="s">
        <v>67</v>
      </c>
    </row>
    <row r="7100" spans="1:9" x14ac:dyDescent="0.3">
      <c r="A7100">
        <v>1185733</v>
      </c>
      <c r="B7100" s="16">
        <v>44450</v>
      </c>
      <c r="C7100" t="s">
        <v>23</v>
      </c>
      <c r="D7100">
        <v>375</v>
      </c>
      <c r="E7100">
        <v>225000</v>
      </c>
      <c r="F7100">
        <v>90000</v>
      </c>
      <c r="G7100" t="s">
        <v>31</v>
      </c>
      <c r="H7100" t="s">
        <v>66</v>
      </c>
      <c r="I7100" t="s">
        <v>67</v>
      </c>
    </row>
    <row r="7101" spans="1:9" x14ac:dyDescent="0.3">
      <c r="A7101">
        <v>1185733</v>
      </c>
      <c r="B7101" s="16">
        <v>44450</v>
      </c>
      <c r="C7101" t="s">
        <v>20</v>
      </c>
      <c r="D7101">
        <v>375</v>
      </c>
      <c r="E7101">
        <v>243750.00000000006</v>
      </c>
      <c r="F7101">
        <v>60937.500000000015</v>
      </c>
      <c r="G7101" t="s">
        <v>31</v>
      </c>
      <c r="H7101" t="s">
        <v>66</v>
      </c>
      <c r="I7101" t="s">
        <v>67</v>
      </c>
    </row>
    <row r="7102" spans="1:9" x14ac:dyDescent="0.3">
      <c r="A7102">
        <v>1185733</v>
      </c>
      <c r="B7102" s="16">
        <v>44450</v>
      </c>
      <c r="C7102" t="s">
        <v>22</v>
      </c>
      <c r="D7102">
        <v>350</v>
      </c>
      <c r="E7102">
        <v>262500.00000000006</v>
      </c>
      <c r="F7102">
        <v>39375.000000000007</v>
      </c>
      <c r="G7102" t="s">
        <v>31</v>
      </c>
      <c r="H7102" t="s">
        <v>66</v>
      </c>
      <c r="I7102" t="s">
        <v>67</v>
      </c>
    </row>
    <row r="7103" spans="1:9" x14ac:dyDescent="0.3">
      <c r="A7103">
        <v>1185733</v>
      </c>
      <c r="B7103" s="16">
        <v>44450</v>
      </c>
      <c r="C7103" t="s">
        <v>17</v>
      </c>
      <c r="D7103">
        <v>550</v>
      </c>
      <c r="E7103">
        <v>357500.00000000006</v>
      </c>
      <c r="F7103">
        <v>89375.000000000015</v>
      </c>
      <c r="G7103" t="s">
        <v>31</v>
      </c>
      <c r="H7103" t="s">
        <v>66</v>
      </c>
      <c r="I7103" t="s">
        <v>67</v>
      </c>
    </row>
    <row r="7104" spans="1:9" x14ac:dyDescent="0.3">
      <c r="A7104">
        <v>1185733</v>
      </c>
      <c r="B7104" s="16">
        <v>44450</v>
      </c>
      <c r="C7104" t="s">
        <v>19</v>
      </c>
      <c r="D7104">
        <v>550</v>
      </c>
      <c r="E7104">
        <v>385000.00000000006</v>
      </c>
      <c r="F7104">
        <v>77000.000000000015</v>
      </c>
      <c r="G7104" t="s">
        <v>31</v>
      </c>
      <c r="H7104" t="s">
        <v>66</v>
      </c>
      <c r="I7104" t="s">
        <v>67</v>
      </c>
    </row>
    <row r="7105" spans="1:9" x14ac:dyDescent="0.3">
      <c r="A7105">
        <v>1197831</v>
      </c>
      <c r="B7105" s="16">
        <v>44450</v>
      </c>
      <c r="C7105" t="s">
        <v>19</v>
      </c>
      <c r="D7105">
        <v>800</v>
      </c>
      <c r="E7105">
        <v>400000</v>
      </c>
      <c r="F7105">
        <v>140000</v>
      </c>
      <c r="G7105" t="s">
        <v>27</v>
      </c>
      <c r="H7105" t="s">
        <v>28</v>
      </c>
      <c r="I7105" t="s">
        <v>39</v>
      </c>
    </row>
    <row r="7106" spans="1:9" x14ac:dyDescent="0.3">
      <c r="A7106">
        <v>1197831</v>
      </c>
      <c r="B7106" s="16">
        <v>44450</v>
      </c>
      <c r="C7106" t="s">
        <v>23</v>
      </c>
      <c r="D7106">
        <v>800</v>
      </c>
      <c r="E7106">
        <v>480000</v>
      </c>
      <c r="F7106">
        <v>312000.00000000006</v>
      </c>
      <c r="G7106" t="s">
        <v>27</v>
      </c>
      <c r="H7106" t="s">
        <v>59</v>
      </c>
      <c r="I7106" t="s">
        <v>60</v>
      </c>
    </row>
    <row r="7107" spans="1:9" x14ac:dyDescent="0.3">
      <c r="A7107">
        <v>1128299</v>
      </c>
      <c r="B7107" s="16">
        <v>44451</v>
      </c>
      <c r="C7107" t="s">
        <v>20</v>
      </c>
      <c r="D7107">
        <v>105</v>
      </c>
      <c r="E7107">
        <v>735</v>
      </c>
      <c r="F7107">
        <v>308.7</v>
      </c>
      <c r="G7107" t="s">
        <v>31</v>
      </c>
      <c r="H7107" t="s">
        <v>78</v>
      </c>
      <c r="I7107" t="s">
        <v>79</v>
      </c>
    </row>
    <row r="7108" spans="1:9" x14ac:dyDescent="0.3">
      <c r="A7108">
        <v>1128299</v>
      </c>
      <c r="B7108" s="16">
        <v>44451</v>
      </c>
      <c r="C7108" t="s">
        <v>21</v>
      </c>
      <c r="D7108">
        <v>111</v>
      </c>
      <c r="E7108">
        <v>777</v>
      </c>
      <c r="F7108">
        <v>357.42</v>
      </c>
      <c r="G7108" t="s">
        <v>31</v>
      </c>
      <c r="H7108" t="s">
        <v>78</v>
      </c>
      <c r="I7108" t="s">
        <v>79</v>
      </c>
    </row>
    <row r="7109" spans="1:9" x14ac:dyDescent="0.3">
      <c r="A7109">
        <v>1128299</v>
      </c>
      <c r="B7109" s="16">
        <v>44451</v>
      </c>
      <c r="C7109" t="s">
        <v>20</v>
      </c>
      <c r="D7109">
        <v>91</v>
      </c>
      <c r="E7109">
        <v>819</v>
      </c>
      <c r="F7109">
        <v>409.5</v>
      </c>
      <c r="G7109" t="s">
        <v>31</v>
      </c>
      <c r="H7109" t="s">
        <v>78</v>
      </c>
      <c r="I7109" t="s">
        <v>79</v>
      </c>
    </row>
    <row r="7110" spans="1:9" x14ac:dyDescent="0.3">
      <c r="A7110">
        <v>1128299</v>
      </c>
      <c r="B7110" s="16">
        <v>44451</v>
      </c>
      <c r="C7110" t="s">
        <v>21</v>
      </c>
      <c r="D7110">
        <v>88</v>
      </c>
      <c r="E7110">
        <v>880</v>
      </c>
      <c r="F7110">
        <v>448.8</v>
      </c>
      <c r="G7110" t="s">
        <v>31</v>
      </c>
      <c r="H7110" t="s">
        <v>78</v>
      </c>
      <c r="I7110" t="s">
        <v>79</v>
      </c>
    </row>
    <row r="7111" spans="1:9" x14ac:dyDescent="0.3">
      <c r="A7111">
        <v>1189833</v>
      </c>
      <c r="B7111" s="16">
        <v>44451</v>
      </c>
      <c r="C7111" t="s">
        <v>21</v>
      </c>
      <c r="D7111">
        <v>65</v>
      </c>
      <c r="E7111">
        <v>910</v>
      </c>
      <c r="F7111">
        <v>427.7</v>
      </c>
      <c r="G7111" t="s">
        <v>36</v>
      </c>
      <c r="H7111" t="s">
        <v>106</v>
      </c>
      <c r="I7111" t="s">
        <v>107</v>
      </c>
    </row>
    <row r="7112" spans="1:9" x14ac:dyDescent="0.3">
      <c r="A7112">
        <v>1189833</v>
      </c>
      <c r="B7112" s="16">
        <v>44451</v>
      </c>
      <c r="C7112" t="s">
        <v>20</v>
      </c>
      <c r="D7112">
        <v>75</v>
      </c>
      <c r="E7112">
        <v>1125</v>
      </c>
      <c r="F7112">
        <v>528.75</v>
      </c>
      <c r="G7112" t="s">
        <v>36</v>
      </c>
      <c r="H7112" t="s">
        <v>106</v>
      </c>
      <c r="I7112" t="s">
        <v>107</v>
      </c>
    </row>
    <row r="7113" spans="1:9" x14ac:dyDescent="0.3">
      <c r="A7113">
        <v>1189833</v>
      </c>
      <c r="B7113" s="16">
        <v>44451</v>
      </c>
      <c r="C7113" t="s">
        <v>22</v>
      </c>
      <c r="D7113">
        <v>61</v>
      </c>
      <c r="E7113">
        <v>1464</v>
      </c>
      <c r="F7113">
        <v>717.36</v>
      </c>
      <c r="G7113" t="s">
        <v>36</v>
      </c>
      <c r="H7113" t="s">
        <v>106</v>
      </c>
      <c r="I7113" t="s">
        <v>107</v>
      </c>
    </row>
    <row r="7114" spans="1:9" x14ac:dyDescent="0.3">
      <c r="A7114">
        <v>1128299</v>
      </c>
      <c r="B7114" s="16">
        <v>44451</v>
      </c>
      <c r="C7114" t="s">
        <v>22</v>
      </c>
      <c r="D7114">
        <v>88</v>
      </c>
      <c r="E7114">
        <v>1672</v>
      </c>
      <c r="F7114">
        <v>836</v>
      </c>
      <c r="G7114" t="s">
        <v>31</v>
      </c>
      <c r="H7114" t="s">
        <v>78</v>
      </c>
      <c r="I7114" t="s">
        <v>79</v>
      </c>
    </row>
    <row r="7115" spans="1:9" x14ac:dyDescent="0.3">
      <c r="A7115">
        <v>1128299</v>
      </c>
      <c r="B7115" s="16">
        <v>44451</v>
      </c>
      <c r="C7115" t="s">
        <v>22</v>
      </c>
      <c r="D7115">
        <v>114</v>
      </c>
      <c r="E7115">
        <v>1824</v>
      </c>
      <c r="F7115">
        <v>747.83999999999992</v>
      </c>
      <c r="G7115" t="s">
        <v>31</v>
      </c>
      <c r="H7115" t="s">
        <v>78</v>
      </c>
      <c r="I7115" t="s">
        <v>79</v>
      </c>
    </row>
    <row r="7116" spans="1:9" x14ac:dyDescent="0.3">
      <c r="A7116">
        <v>1128299</v>
      </c>
      <c r="B7116" s="16">
        <v>44451</v>
      </c>
      <c r="C7116" t="s">
        <v>23</v>
      </c>
      <c r="D7116">
        <v>132</v>
      </c>
      <c r="E7116">
        <v>2376</v>
      </c>
      <c r="F7116">
        <v>1354.3200000000002</v>
      </c>
      <c r="G7116" t="s">
        <v>31</v>
      </c>
      <c r="H7116" t="s">
        <v>78</v>
      </c>
      <c r="I7116" t="s">
        <v>79</v>
      </c>
    </row>
    <row r="7117" spans="1:9" x14ac:dyDescent="0.3">
      <c r="A7117">
        <v>1189833</v>
      </c>
      <c r="B7117" s="16">
        <v>44451</v>
      </c>
      <c r="C7117" t="s">
        <v>23</v>
      </c>
      <c r="D7117">
        <v>94</v>
      </c>
      <c r="E7117">
        <v>2726</v>
      </c>
      <c r="F7117">
        <v>1335.74</v>
      </c>
      <c r="G7117" t="s">
        <v>36</v>
      </c>
      <c r="H7117" t="s">
        <v>106</v>
      </c>
      <c r="I7117" t="s">
        <v>107</v>
      </c>
    </row>
    <row r="7118" spans="1:9" x14ac:dyDescent="0.3">
      <c r="A7118">
        <v>1128299</v>
      </c>
      <c r="B7118" s="16">
        <v>44451</v>
      </c>
      <c r="C7118" t="s">
        <v>19</v>
      </c>
      <c r="D7118">
        <v>122</v>
      </c>
      <c r="E7118">
        <v>2806</v>
      </c>
      <c r="F7118">
        <v>1262.6999999999998</v>
      </c>
      <c r="G7118" t="s">
        <v>31</v>
      </c>
      <c r="H7118" t="s">
        <v>78</v>
      </c>
      <c r="I7118" t="s">
        <v>79</v>
      </c>
    </row>
    <row r="7119" spans="1:9" x14ac:dyDescent="0.3">
      <c r="A7119">
        <v>1128299</v>
      </c>
      <c r="B7119" s="16">
        <v>44451</v>
      </c>
      <c r="C7119" t="s">
        <v>23</v>
      </c>
      <c r="D7119">
        <v>120</v>
      </c>
      <c r="E7119">
        <v>2880</v>
      </c>
      <c r="F7119">
        <v>1843.2</v>
      </c>
      <c r="G7119" t="s">
        <v>31</v>
      </c>
      <c r="H7119" t="s">
        <v>78</v>
      </c>
      <c r="I7119" t="s">
        <v>79</v>
      </c>
    </row>
    <row r="7120" spans="1:9" x14ac:dyDescent="0.3">
      <c r="A7120">
        <v>1128299</v>
      </c>
      <c r="B7120" s="16">
        <v>44451</v>
      </c>
      <c r="C7120" t="s">
        <v>19</v>
      </c>
      <c r="D7120">
        <v>158</v>
      </c>
      <c r="E7120">
        <v>3002</v>
      </c>
      <c r="F7120">
        <v>1140.76</v>
      </c>
      <c r="G7120" t="s">
        <v>31</v>
      </c>
      <c r="H7120" t="s">
        <v>78</v>
      </c>
      <c r="I7120" t="s">
        <v>79</v>
      </c>
    </row>
    <row r="7121" spans="1:9" x14ac:dyDescent="0.3">
      <c r="A7121">
        <v>1189833</v>
      </c>
      <c r="B7121" s="16">
        <v>44451</v>
      </c>
      <c r="C7121" t="s">
        <v>19</v>
      </c>
      <c r="D7121">
        <v>91</v>
      </c>
      <c r="E7121">
        <v>3458</v>
      </c>
      <c r="F7121">
        <v>1556.1</v>
      </c>
      <c r="G7121" t="s">
        <v>36</v>
      </c>
      <c r="H7121" t="s">
        <v>106</v>
      </c>
      <c r="I7121" t="s">
        <v>107</v>
      </c>
    </row>
    <row r="7122" spans="1:9" x14ac:dyDescent="0.3">
      <c r="A7122">
        <v>1128299</v>
      </c>
      <c r="B7122" s="16">
        <v>44451</v>
      </c>
      <c r="C7122" t="s">
        <v>17</v>
      </c>
      <c r="D7122">
        <v>169</v>
      </c>
      <c r="E7122">
        <v>4901</v>
      </c>
      <c r="F7122">
        <v>2548.52</v>
      </c>
      <c r="G7122" t="s">
        <v>31</v>
      </c>
      <c r="H7122" t="s">
        <v>78</v>
      </c>
      <c r="I7122" t="s">
        <v>79</v>
      </c>
    </row>
    <row r="7123" spans="1:9" x14ac:dyDescent="0.3">
      <c r="A7123">
        <v>1128299</v>
      </c>
      <c r="B7123" s="16">
        <v>44451</v>
      </c>
      <c r="C7123" t="s">
        <v>17</v>
      </c>
      <c r="D7123">
        <v>228</v>
      </c>
      <c r="E7123">
        <v>5244</v>
      </c>
      <c r="F7123">
        <v>2359.8000000000002</v>
      </c>
      <c r="G7123" t="s">
        <v>31</v>
      </c>
      <c r="H7123" t="s">
        <v>78</v>
      </c>
      <c r="I7123" t="s">
        <v>79</v>
      </c>
    </row>
    <row r="7124" spans="1:9" x14ac:dyDescent="0.3">
      <c r="A7124">
        <v>1197831</v>
      </c>
      <c r="B7124" s="16">
        <v>44451</v>
      </c>
      <c r="C7124" t="s">
        <v>17</v>
      </c>
      <c r="D7124">
        <v>233</v>
      </c>
      <c r="E7124">
        <v>6291</v>
      </c>
      <c r="F7124">
        <v>3460.0499999999997</v>
      </c>
      <c r="G7124" t="s">
        <v>27</v>
      </c>
      <c r="H7124" t="s">
        <v>59</v>
      </c>
      <c r="I7124" t="s">
        <v>60</v>
      </c>
    </row>
    <row r="7125" spans="1:9" x14ac:dyDescent="0.3">
      <c r="A7125">
        <v>1197831</v>
      </c>
      <c r="B7125" s="16">
        <v>44451</v>
      </c>
      <c r="C7125" t="s">
        <v>20</v>
      </c>
      <c r="D7125">
        <v>215</v>
      </c>
      <c r="E7125">
        <v>6450</v>
      </c>
      <c r="F7125">
        <v>2515.4999999999995</v>
      </c>
      <c r="G7125" t="s">
        <v>27</v>
      </c>
      <c r="H7125" t="s">
        <v>28</v>
      </c>
      <c r="I7125" t="s">
        <v>39</v>
      </c>
    </row>
    <row r="7126" spans="1:9" x14ac:dyDescent="0.3">
      <c r="A7126">
        <v>1197831</v>
      </c>
      <c r="B7126" s="16">
        <v>44451</v>
      </c>
      <c r="C7126" t="s">
        <v>20</v>
      </c>
      <c r="D7126">
        <v>176</v>
      </c>
      <c r="E7126">
        <v>7744</v>
      </c>
      <c r="F7126">
        <v>3639.68</v>
      </c>
      <c r="G7126" t="s">
        <v>27</v>
      </c>
      <c r="H7126" t="s">
        <v>28</v>
      </c>
      <c r="I7126" t="s">
        <v>39</v>
      </c>
    </row>
    <row r="7127" spans="1:9" x14ac:dyDescent="0.3">
      <c r="A7127">
        <v>1189833</v>
      </c>
      <c r="B7127" s="16">
        <v>44451</v>
      </c>
      <c r="C7127" t="s">
        <v>17</v>
      </c>
      <c r="D7127">
        <v>165</v>
      </c>
      <c r="E7127">
        <v>7755</v>
      </c>
      <c r="F7127">
        <v>3877.5</v>
      </c>
      <c r="G7127" t="s">
        <v>36</v>
      </c>
      <c r="H7127" t="s">
        <v>106</v>
      </c>
      <c r="I7127" t="s">
        <v>107</v>
      </c>
    </row>
    <row r="7128" spans="1:9" x14ac:dyDescent="0.3">
      <c r="A7128">
        <v>1197831</v>
      </c>
      <c r="B7128" s="16">
        <v>44451</v>
      </c>
      <c r="C7128" t="s">
        <v>17</v>
      </c>
      <c r="D7128">
        <v>225</v>
      </c>
      <c r="E7128">
        <v>8550</v>
      </c>
      <c r="F7128">
        <v>5215.5</v>
      </c>
      <c r="G7128" t="s">
        <v>27</v>
      </c>
      <c r="H7128" t="s">
        <v>59</v>
      </c>
      <c r="I7128" t="s">
        <v>60</v>
      </c>
    </row>
    <row r="7129" spans="1:9" x14ac:dyDescent="0.3">
      <c r="A7129">
        <v>1128299</v>
      </c>
      <c r="B7129" s="16">
        <v>44451</v>
      </c>
      <c r="C7129" t="s">
        <v>21</v>
      </c>
      <c r="D7129">
        <v>325</v>
      </c>
      <c r="E7129">
        <v>32500.000000000007</v>
      </c>
      <c r="F7129">
        <v>13000.000000000004</v>
      </c>
      <c r="G7129" t="s">
        <v>31</v>
      </c>
      <c r="H7129" t="s">
        <v>78</v>
      </c>
      <c r="I7129" t="s">
        <v>79</v>
      </c>
    </row>
    <row r="7130" spans="1:9" x14ac:dyDescent="0.3">
      <c r="A7130">
        <v>1189833</v>
      </c>
      <c r="B7130" s="16">
        <v>44451</v>
      </c>
      <c r="C7130" t="s">
        <v>21</v>
      </c>
      <c r="D7130">
        <v>225</v>
      </c>
      <c r="E7130">
        <v>33750.000000000015</v>
      </c>
      <c r="F7130">
        <v>11812.500000000004</v>
      </c>
      <c r="G7130" t="s">
        <v>36</v>
      </c>
      <c r="H7130" t="s">
        <v>106</v>
      </c>
      <c r="I7130" t="s">
        <v>107</v>
      </c>
    </row>
    <row r="7131" spans="1:9" x14ac:dyDescent="0.3">
      <c r="A7131">
        <v>1128299</v>
      </c>
      <c r="B7131" s="16">
        <v>44451</v>
      </c>
      <c r="C7131" t="s">
        <v>20</v>
      </c>
      <c r="D7131">
        <v>350</v>
      </c>
      <c r="E7131">
        <v>35000.000000000007</v>
      </c>
      <c r="F7131">
        <v>12250.000000000002</v>
      </c>
      <c r="G7131" t="s">
        <v>31</v>
      </c>
      <c r="H7131" t="s">
        <v>78</v>
      </c>
      <c r="I7131" t="s">
        <v>79</v>
      </c>
    </row>
    <row r="7132" spans="1:9" x14ac:dyDescent="0.3">
      <c r="A7132">
        <v>1189833</v>
      </c>
      <c r="B7132" s="16">
        <v>44451</v>
      </c>
      <c r="C7132" t="s">
        <v>20</v>
      </c>
      <c r="D7132">
        <v>250</v>
      </c>
      <c r="E7132">
        <v>37500.000000000015</v>
      </c>
      <c r="F7132">
        <v>13125.000000000004</v>
      </c>
      <c r="G7132" t="s">
        <v>36</v>
      </c>
      <c r="H7132" t="s">
        <v>106</v>
      </c>
      <c r="I7132" t="s">
        <v>107</v>
      </c>
    </row>
    <row r="7133" spans="1:9" x14ac:dyDescent="0.3">
      <c r="A7133">
        <v>1189833</v>
      </c>
      <c r="B7133" s="16">
        <v>44451</v>
      </c>
      <c r="C7133" t="s">
        <v>22</v>
      </c>
      <c r="D7133">
        <v>225</v>
      </c>
      <c r="E7133">
        <v>56250.000000000015</v>
      </c>
      <c r="F7133">
        <v>19687.500000000004</v>
      </c>
      <c r="G7133" t="s">
        <v>36</v>
      </c>
      <c r="H7133" t="s">
        <v>106</v>
      </c>
      <c r="I7133" t="s">
        <v>107</v>
      </c>
    </row>
    <row r="7134" spans="1:9" x14ac:dyDescent="0.3">
      <c r="A7134">
        <v>1128299</v>
      </c>
      <c r="B7134" s="16">
        <v>44451</v>
      </c>
      <c r="C7134" t="s">
        <v>22</v>
      </c>
      <c r="D7134">
        <v>325</v>
      </c>
      <c r="E7134">
        <v>65000</v>
      </c>
      <c r="F7134">
        <v>22750</v>
      </c>
      <c r="G7134" t="s">
        <v>31</v>
      </c>
      <c r="H7134" t="s">
        <v>78</v>
      </c>
      <c r="I7134" t="s">
        <v>79</v>
      </c>
    </row>
    <row r="7135" spans="1:9" x14ac:dyDescent="0.3">
      <c r="A7135">
        <v>1189833</v>
      </c>
      <c r="B7135" s="16">
        <v>44451</v>
      </c>
      <c r="C7135" t="s">
        <v>23</v>
      </c>
      <c r="D7135">
        <v>325</v>
      </c>
      <c r="E7135">
        <v>97500.000000000029</v>
      </c>
      <c r="F7135">
        <v>34125.000000000007</v>
      </c>
      <c r="G7135" t="s">
        <v>36</v>
      </c>
      <c r="H7135" t="s">
        <v>106</v>
      </c>
      <c r="I7135" t="s">
        <v>107</v>
      </c>
    </row>
    <row r="7136" spans="1:9" x14ac:dyDescent="0.3">
      <c r="A7136">
        <v>1128299</v>
      </c>
      <c r="B7136" s="16">
        <v>44451</v>
      </c>
      <c r="C7136" t="s">
        <v>23</v>
      </c>
      <c r="D7136">
        <v>400</v>
      </c>
      <c r="E7136">
        <v>100000.00000000003</v>
      </c>
      <c r="F7136">
        <v>50000.000000000015</v>
      </c>
      <c r="G7136" t="s">
        <v>31</v>
      </c>
      <c r="H7136" t="s">
        <v>78</v>
      </c>
      <c r="I7136" t="s">
        <v>79</v>
      </c>
    </row>
    <row r="7137" spans="1:9" x14ac:dyDescent="0.3">
      <c r="A7137">
        <v>1128299</v>
      </c>
      <c r="B7137" s="16">
        <v>44451</v>
      </c>
      <c r="C7137" t="s">
        <v>19</v>
      </c>
      <c r="D7137">
        <v>450</v>
      </c>
      <c r="E7137">
        <v>112500.00000000004</v>
      </c>
      <c r="F7137">
        <v>39375.000000000015</v>
      </c>
      <c r="G7137" t="s">
        <v>31</v>
      </c>
      <c r="H7137" t="s">
        <v>78</v>
      </c>
      <c r="I7137" t="s">
        <v>79</v>
      </c>
    </row>
    <row r="7138" spans="1:9" x14ac:dyDescent="0.3">
      <c r="A7138">
        <v>1189833</v>
      </c>
      <c r="B7138" s="16">
        <v>44451</v>
      </c>
      <c r="C7138" t="s">
        <v>19</v>
      </c>
      <c r="D7138">
        <v>350</v>
      </c>
      <c r="E7138">
        <v>140000.00000000006</v>
      </c>
      <c r="F7138">
        <v>49000.000000000015</v>
      </c>
      <c r="G7138" t="s">
        <v>36</v>
      </c>
      <c r="H7138" t="s">
        <v>106</v>
      </c>
      <c r="I7138" t="s">
        <v>107</v>
      </c>
    </row>
    <row r="7139" spans="1:9" x14ac:dyDescent="0.3">
      <c r="A7139">
        <v>1128299</v>
      </c>
      <c r="B7139" s="16">
        <v>44451</v>
      </c>
      <c r="C7139" t="s">
        <v>17</v>
      </c>
      <c r="D7139">
        <v>650</v>
      </c>
      <c r="E7139">
        <v>195000.00000000003</v>
      </c>
      <c r="F7139">
        <v>78000.000000000015</v>
      </c>
      <c r="G7139" t="s">
        <v>31</v>
      </c>
      <c r="H7139" t="s">
        <v>78</v>
      </c>
      <c r="I7139" t="s">
        <v>79</v>
      </c>
    </row>
    <row r="7140" spans="1:9" x14ac:dyDescent="0.3">
      <c r="A7140">
        <v>1189833</v>
      </c>
      <c r="B7140" s="16">
        <v>44451</v>
      </c>
      <c r="C7140" t="s">
        <v>17</v>
      </c>
      <c r="D7140">
        <v>550</v>
      </c>
      <c r="E7140">
        <v>275000</v>
      </c>
      <c r="F7140">
        <v>96250</v>
      </c>
      <c r="G7140" t="s">
        <v>36</v>
      </c>
      <c r="H7140" t="s">
        <v>106</v>
      </c>
      <c r="I7140" t="s">
        <v>107</v>
      </c>
    </row>
    <row r="7141" spans="1:9" x14ac:dyDescent="0.3">
      <c r="A7141">
        <v>1197831</v>
      </c>
      <c r="B7141" s="16">
        <v>44451</v>
      </c>
      <c r="C7141" t="s">
        <v>20</v>
      </c>
      <c r="D7141">
        <v>650</v>
      </c>
      <c r="E7141">
        <v>292500</v>
      </c>
      <c r="F7141">
        <v>102375</v>
      </c>
      <c r="G7141" t="s">
        <v>27</v>
      </c>
      <c r="H7141" t="s">
        <v>28</v>
      </c>
      <c r="I7141" t="s">
        <v>39</v>
      </c>
    </row>
    <row r="7142" spans="1:9" x14ac:dyDescent="0.3">
      <c r="A7142">
        <v>1197831</v>
      </c>
      <c r="B7142" s="16">
        <v>44451</v>
      </c>
      <c r="C7142" t="s">
        <v>17</v>
      </c>
      <c r="D7142">
        <v>750</v>
      </c>
      <c r="E7142">
        <v>300000</v>
      </c>
      <c r="F7142">
        <v>149999.99999999997</v>
      </c>
      <c r="G7142" t="s">
        <v>27</v>
      </c>
      <c r="H7142" t="s">
        <v>59</v>
      </c>
      <c r="I7142" t="s">
        <v>60</v>
      </c>
    </row>
    <row r="7143" spans="1:9" x14ac:dyDescent="0.3">
      <c r="A7143">
        <v>1185732</v>
      </c>
      <c r="B7143" s="16">
        <v>44452</v>
      </c>
      <c r="C7143" t="s">
        <v>21</v>
      </c>
      <c r="D7143">
        <v>39</v>
      </c>
      <c r="E7143">
        <v>1326</v>
      </c>
      <c r="F7143">
        <v>530.4</v>
      </c>
      <c r="G7143" t="s">
        <v>36</v>
      </c>
      <c r="H7143" t="s">
        <v>108</v>
      </c>
      <c r="I7143" t="s">
        <v>109</v>
      </c>
    </row>
    <row r="7144" spans="1:9" x14ac:dyDescent="0.3">
      <c r="A7144">
        <v>1197831</v>
      </c>
      <c r="B7144" s="16">
        <v>44452</v>
      </c>
      <c r="C7144" t="s">
        <v>21</v>
      </c>
      <c r="D7144">
        <v>39</v>
      </c>
      <c r="E7144">
        <v>1326</v>
      </c>
      <c r="F7144">
        <v>358.02000000000004</v>
      </c>
      <c r="G7144" t="s">
        <v>15</v>
      </c>
      <c r="H7144" t="s">
        <v>129</v>
      </c>
      <c r="I7144" t="s">
        <v>130</v>
      </c>
    </row>
    <row r="7145" spans="1:9" x14ac:dyDescent="0.3">
      <c r="A7145">
        <v>1197831</v>
      </c>
      <c r="B7145" s="16">
        <v>44452</v>
      </c>
      <c r="C7145" t="s">
        <v>20</v>
      </c>
      <c r="D7145">
        <v>47</v>
      </c>
      <c r="E7145">
        <v>1410</v>
      </c>
      <c r="F7145">
        <v>423</v>
      </c>
      <c r="G7145" t="s">
        <v>15</v>
      </c>
      <c r="H7145" t="s">
        <v>129</v>
      </c>
      <c r="I7145" t="s">
        <v>130</v>
      </c>
    </row>
    <row r="7146" spans="1:9" x14ac:dyDescent="0.3">
      <c r="A7146">
        <v>1197831</v>
      </c>
      <c r="B7146" s="16">
        <v>44452</v>
      </c>
      <c r="C7146" t="s">
        <v>21</v>
      </c>
      <c r="D7146">
        <v>36</v>
      </c>
      <c r="E7146">
        <v>1512</v>
      </c>
      <c r="F7146">
        <v>604.80000000000007</v>
      </c>
      <c r="G7146" t="s">
        <v>15</v>
      </c>
      <c r="H7146" t="s">
        <v>129</v>
      </c>
      <c r="I7146" t="s">
        <v>130</v>
      </c>
    </row>
    <row r="7147" spans="1:9" x14ac:dyDescent="0.3">
      <c r="A7147">
        <v>1197831</v>
      </c>
      <c r="B7147" s="16">
        <v>44452</v>
      </c>
      <c r="C7147" t="s">
        <v>20</v>
      </c>
      <c r="D7147">
        <v>39</v>
      </c>
      <c r="E7147">
        <v>1599</v>
      </c>
      <c r="F7147">
        <v>591.63</v>
      </c>
      <c r="G7147" t="s">
        <v>15</v>
      </c>
      <c r="H7147" t="s">
        <v>129</v>
      </c>
      <c r="I7147" t="s">
        <v>130</v>
      </c>
    </row>
    <row r="7148" spans="1:9" x14ac:dyDescent="0.3">
      <c r="A7148">
        <v>1197831</v>
      </c>
      <c r="B7148" s="16">
        <v>44452</v>
      </c>
      <c r="C7148" t="s">
        <v>22</v>
      </c>
      <c r="D7148">
        <v>41</v>
      </c>
      <c r="E7148">
        <v>1599</v>
      </c>
      <c r="F7148">
        <v>495.69</v>
      </c>
      <c r="G7148" t="s">
        <v>15</v>
      </c>
      <c r="H7148" t="s">
        <v>129</v>
      </c>
      <c r="I7148" t="s">
        <v>130</v>
      </c>
    </row>
    <row r="7149" spans="1:9" x14ac:dyDescent="0.3">
      <c r="A7149">
        <v>1185732</v>
      </c>
      <c r="B7149" s="16">
        <v>44452</v>
      </c>
      <c r="C7149" t="s">
        <v>20</v>
      </c>
      <c r="D7149">
        <v>53</v>
      </c>
      <c r="E7149">
        <v>1696</v>
      </c>
      <c r="F7149">
        <v>678.40000000000009</v>
      </c>
      <c r="G7149" t="s">
        <v>36</v>
      </c>
      <c r="H7149" t="s">
        <v>108</v>
      </c>
      <c r="I7149" t="s">
        <v>109</v>
      </c>
    </row>
    <row r="7150" spans="1:9" x14ac:dyDescent="0.3">
      <c r="A7150">
        <v>1185732</v>
      </c>
      <c r="B7150" s="16">
        <v>44452</v>
      </c>
      <c r="C7150" t="s">
        <v>22</v>
      </c>
      <c r="D7150">
        <v>42</v>
      </c>
      <c r="E7150">
        <v>1722</v>
      </c>
      <c r="F7150">
        <v>861</v>
      </c>
      <c r="G7150" t="s">
        <v>36</v>
      </c>
      <c r="H7150" t="s">
        <v>108</v>
      </c>
      <c r="I7150" t="s">
        <v>109</v>
      </c>
    </row>
    <row r="7151" spans="1:9" x14ac:dyDescent="0.3">
      <c r="A7151">
        <v>1197831</v>
      </c>
      <c r="B7151" s="16">
        <v>44452</v>
      </c>
      <c r="C7151" t="s">
        <v>22</v>
      </c>
      <c r="D7151">
        <v>34</v>
      </c>
      <c r="E7151">
        <v>1768</v>
      </c>
      <c r="F7151">
        <v>636.48</v>
      </c>
      <c r="G7151" t="s">
        <v>15</v>
      </c>
      <c r="H7151" t="s">
        <v>129</v>
      </c>
      <c r="I7151" t="s">
        <v>130</v>
      </c>
    </row>
    <row r="7152" spans="1:9" x14ac:dyDescent="0.3">
      <c r="A7152">
        <v>1185732</v>
      </c>
      <c r="B7152" s="16">
        <v>44452</v>
      </c>
      <c r="C7152" t="s">
        <v>21</v>
      </c>
      <c r="D7152">
        <v>60</v>
      </c>
      <c r="E7152">
        <v>2460</v>
      </c>
      <c r="F7152">
        <v>1254.5999999999999</v>
      </c>
      <c r="G7152" t="s">
        <v>15</v>
      </c>
      <c r="H7152" t="s">
        <v>121</v>
      </c>
      <c r="I7152" t="s">
        <v>122</v>
      </c>
    </row>
    <row r="7153" spans="1:9" x14ac:dyDescent="0.3">
      <c r="A7153">
        <v>1185732</v>
      </c>
      <c r="B7153" s="16">
        <v>44452</v>
      </c>
      <c r="C7153" t="s">
        <v>20</v>
      </c>
      <c r="D7153">
        <v>61</v>
      </c>
      <c r="E7153">
        <v>2623</v>
      </c>
      <c r="F7153">
        <v>1337.73</v>
      </c>
      <c r="G7153" t="s">
        <v>15</v>
      </c>
      <c r="H7153" t="s">
        <v>121</v>
      </c>
      <c r="I7153" t="s">
        <v>122</v>
      </c>
    </row>
    <row r="7154" spans="1:9" x14ac:dyDescent="0.3">
      <c r="A7154">
        <v>1185732</v>
      </c>
      <c r="B7154" s="16">
        <v>44452</v>
      </c>
      <c r="C7154" t="s">
        <v>23</v>
      </c>
      <c r="D7154">
        <v>65</v>
      </c>
      <c r="E7154">
        <v>2990</v>
      </c>
      <c r="F7154">
        <v>1495</v>
      </c>
      <c r="G7154" t="s">
        <v>36</v>
      </c>
      <c r="H7154" t="s">
        <v>108</v>
      </c>
      <c r="I7154" t="s">
        <v>109</v>
      </c>
    </row>
    <row r="7155" spans="1:9" x14ac:dyDescent="0.3">
      <c r="A7155">
        <v>1185732</v>
      </c>
      <c r="B7155" s="16">
        <v>44452</v>
      </c>
      <c r="C7155" t="s">
        <v>22</v>
      </c>
      <c r="D7155">
        <v>60</v>
      </c>
      <c r="E7155">
        <v>3000</v>
      </c>
      <c r="F7155">
        <v>1320</v>
      </c>
      <c r="G7155" t="s">
        <v>15</v>
      </c>
      <c r="H7155" t="s">
        <v>121</v>
      </c>
      <c r="I7155" t="s">
        <v>122</v>
      </c>
    </row>
    <row r="7156" spans="1:9" x14ac:dyDescent="0.3">
      <c r="A7156">
        <v>1197831</v>
      </c>
      <c r="B7156" s="16">
        <v>44452</v>
      </c>
      <c r="C7156" t="s">
        <v>19</v>
      </c>
      <c r="D7156">
        <v>88</v>
      </c>
      <c r="E7156">
        <v>3080</v>
      </c>
      <c r="F7156">
        <v>1139.5999999999999</v>
      </c>
      <c r="G7156" t="s">
        <v>15</v>
      </c>
      <c r="H7156" t="s">
        <v>129</v>
      </c>
      <c r="I7156" t="s">
        <v>130</v>
      </c>
    </row>
    <row r="7157" spans="1:9" x14ac:dyDescent="0.3">
      <c r="A7157">
        <v>1197831</v>
      </c>
      <c r="B7157" s="16">
        <v>44452</v>
      </c>
      <c r="C7157" t="s">
        <v>19</v>
      </c>
      <c r="D7157">
        <v>63</v>
      </c>
      <c r="E7157">
        <v>3087</v>
      </c>
      <c r="F7157">
        <v>1234.8000000000002</v>
      </c>
      <c r="G7157" t="s">
        <v>15</v>
      </c>
      <c r="H7157" t="s">
        <v>129</v>
      </c>
      <c r="I7157" t="s">
        <v>130</v>
      </c>
    </row>
    <row r="7158" spans="1:9" x14ac:dyDescent="0.3">
      <c r="A7158">
        <v>1185732</v>
      </c>
      <c r="B7158" s="16">
        <v>44452</v>
      </c>
      <c r="C7158" t="s">
        <v>19</v>
      </c>
      <c r="D7158">
        <v>80</v>
      </c>
      <c r="E7158">
        <v>3120</v>
      </c>
      <c r="F7158">
        <v>1248</v>
      </c>
      <c r="G7158" t="s">
        <v>36</v>
      </c>
      <c r="H7158" t="s">
        <v>108</v>
      </c>
      <c r="I7158" t="s">
        <v>109</v>
      </c>
    </row>
    <row r="7159" spans="1:9" x14ac:dyDescent="0.3">
      <c r="A7159">
        <v>1197831</v>
      </c>
      <c r="B7159" s="16">
        <v>44452</v>
      </c>
      <c r="C7159" t="s">
        <v>23</v>
      </c>
      <c r="D7159">
        <v>77</v>
      </c>
      <c r="E7159">
        <v>3157</v>
      </c>
      <c r="F7159">
        <v>1041.81</v>
      </c>
      <c r="G7159" t="s">
        <v>15</v>
      </c>
      <c r="H7159" t="s">
        <v>129</v>
      </c>
      <c r="I7159" t="s">
        <v>130</v>
      </c>
    </row>
    <row r="7160" spans="1:9" x14ac:dyDescent="0.3">
      <c r="A7160">
        <v>1197831</v>
      </c>
      <c r="B7160" s="16">
        <v>44452</v>
      </c>
      <c r="C7160" t="s">
        <v>23</v>
      </c>
      <c r="D7160">
        <v>63</v>
      </c>
      <c r="E7160">
        <v>3591</v>
      </c>
      <c r="F7160">
        <v>1615.9499999999998</v>
      </c>
      <c r="G7160" t="s">
        <v>15</v>
      </c>
      <c r="H7160" t="s">
        <v>129</v>
      </c>
      <c r="I7160" t="s">
        <v>130</v>
      </c>
    </row>
    <row r="7161" spans="1:9" x14ac:dyDescent="0.3">
      <c r="A7161">
        <v>1185732</v>
      </c>
      <c r="B7161" s="16">
        <v>44452</v>
      </c>
      <c r="C7161" t="s">
        <v>19</v>
      </c>
      <c r="D7161">
        <v>85</v>
      </c>
      <c r="E7161">
        <v>3995</v>
      </c>
      <c r="F7161">
        <v>1797.7499999999998</v>
      </c>
      <c r="G7161" t="s">
        <v>15</v>
      </c>
      <c r="H7161" t="s">
        <v>121</v>
      </c>
      <c r="I7161" t="s">
        <v>122</v>
      </c>
    </row>
    <row r="7162" spans="1:9" x14ac:dyDescent="0.3">
      <c r="A7162">
        <v>1185732</v>
      </c>
      <c r="B7162" s="16">
        <v>44452</v>
      </c>
      <c r="C7162" t="s">
        <v>23</v>
      </c>
      <c r="D7162">
        <v>84</v>
      </c>
      <c r="E7162">
        <v>4872</v>
      </c>
      <c r="F7162">
        <v>2630.88</v>
      </c>
      <c r="G7162" t="s">
        <v>15</v>
      </c>
      <c r="H7162" t="s">
        <v>121</v>
      </c>
      <c r="I7162" t="s">
        <v>122</v>
      </c>
    </row>
    <row r="7163" spans="1:9" x14ac:dyDescent="0.3">
      <c r="A7163">
        <v>1197831</v>
      </c>
      <c r="B7163" s="16">
        <v>44452</v>
      </c>
      <c r="C7163" t="s">
        <v>17</v>
      </c>
      <c r="D7163">
        <v>153</v>
      </c>
      <c r="E7163">
        <v>5508</v>
      </c>
      <c r="F7163">
        <v>1872.7199999999998</v>
      </c>
      <c r="G7163" t="s">
        <v>15</v>
      </c>
      <c r="H7163" t="s">
        <v>129</v>
      </c>
      <c r="I7163" t="s">
        <v>130</v>
      </c>
    </row>
    <row r="7164" spans="1:9" x14ac:dyDescent="0.3">
      <c r="A7164">
        <v>1197831</v>
      </c>
      <c r="B7164" s="16">
        <v>44452</v>
      </c>
      <c r="C7164" t="s">
        <v>21</v>
      </c>
      <c r="D7164">
        <v>192</v>
      </c>
      <c r="E7164">
        <v>5568</v>
      </c>
      <c r="F7164">
        <v>2728.32</v>
      </c>
      <c r="G7164" t="s">
        <v>27</v>
      </c>
      <c r="H7164" t="s">
        <v>28</v>
      </c>
      <c r="I7164" t="s">
        <v>39</v>
      </c>
    </row>
    <row r="7165" spans="1:9" x14ac:dyDescent="0.3">
      <c r="A7165">
        <v>1185732</v>
      </c>
      <c r="B7165" s="16">
        <v>44452</v>
      </c>
      <c r="C7165" t="s">
        <v>17</v>
      </c>
      <c r="D7165">
        <v>138</v>
      </c>
      <c r="E7165">
        <v>5796</v>
      </c>
      <c r="F7165">
        <v>2608.1999999999998</v>
      </c>
      <c r="G7165" t="s">
        <v>36</v>
      </c>
      <c r="H7165" t="s">
        <v>108</v>
      </c>
      <c r="I7165" t="s">
        <v>109</v>
      </c>
    </row>
    <row r="7166" spans="1:9" x14ac:dyDescent="0.3">
      <c r="A7166">
        <v>1185732</v>
      </c>
      <c r="B7166" s="16">
        <v>44452</v>
      </c>
      <c r="C7166" t="s">
        <v>17</v>
      </c>
      <c r="D7166">
        <v>142</v>
      </c>
      <c r="E7166">
        <v>7100</v>
      </c>
      <c r="F7166">
        <v>3479</v>
      </c>
      <c r="G7166" t="s">
        <v>15</v>
      </c>
      <c r="H7166" t="s">
        <v>121</v>
      </c>
      <c r="I7166" t="s">
        <v>122</v>
      </c>
    </row>
    <row r="7167" spans="1:9" x14ac:dyDescent="0.3">
      <c r="A7167">
        <v>1197831</v>
      </c>
      <c r="B7167" s="16">
        <v>44452</v>
      </c>
      <c r="C7167" t="s">
        <v>17</v>
      </c>
      <c r="D7167">
        <v>135</v>
      </c>
      <c r="E7167">
        <v>7155</v>
      </c>
      <c r="F7167">
        <v>3005.1</v>
      </c>
      <c r="G7167" t="s">
        <v>15</v>
      </c>
      <c r="H7167" t="s">
        <v>129</v>
      </c>
      <c r="I7167" t="s">
        <v>130</v>
      </c>
    </row>
    <row r="7168" spans="1:9" x14ac:dyDescent="0.3">
      <c r="A7168">
        <v>1197831</v>
      </c>
      <c r="B7168" s="16">
        <v>44452</v>
      </c>
      <c r="C7168" t="s">
        <v>21</v>
      </c>
      <c r="D7168">
        <v>174</v>
      </c>
      <c r="E7168">
        <v>7482</v>
      </c>
      <c r="F7168">
        <v>4115.1000000000004</v>
      </c>
      <c r="G7168" t="s">
        <v>27</v>
      </c>
      <c r="H7168" t="s">
        <v>28</v>
      </c>
      <c r="I7168" t="s">
        <v>39</v>
      </c>
    </row>
    <row r="7169" spans="1:9" x14ac:dyDescent="0.3">
      <c r="A7169">
        <v>1197831</v>
      </c>
      <c r="B7169" s="16">
        <v>44452</v>
      </c>
      <c r="C7169" t="s">
        <v>19</v>
      </c>
      <c r="D7169">
        <v>233</v>
      </c>
      <c r="E7169">
        <v>9087</v>
      </c>
      <c r="F7169">
        <v>4906.9799999999996</v>
      </c>
      <c r="G7169" t="s">
        <v>27</v>
      </c>
      <c r="H7169" t="s">
        <v>59</v>
      </c>
      <c r="I7169" t="s">
        <v>60</v>
      </c>
    </row>
    <row r="7170" spans="1:9" x14ac:dyDescent="0.3">
      <c r="A7170">
        <v>1197831</v>
      </c>
      <c r="B7170" s="16">
        <v>44452</v>
      </c>
      <c r="C7170" t="s">
        <v>19</v>
      </c>
      <c r="D7170">
        <v>210</v>
      </c>
      <c r="E7170">
        <v>10920</v>
      </c>
      <c r="F7170">
        <v>7097.9999999999991</v>
      </c>
      <c r="G7170" t="s">
        <v>27</v>
      </c>
      <c r="H7170" t="s">
        <v>59</v>
      </c>
      <c r="I7170" t="s">
        <v>60</v>
      </c>
    </row>
    <row r="7171" spans="1:9" x14ac:dyDescent="0.3">
      <c r="A7171">
        <v>1185732</v>
      </c>
      <c r="B7171" s="16">
        <v>44452</v>
      </c>
      <c r="C7171" t="s">
        <v>21</v>
      </c>
      <c r="D7171">
        <v>150</v>
      </c>
      <c r="E7171">
        <v>52500</v>
      </c>
      <c r="F7171">
        <v>15750</v>
      </c>
      <c r="G7171" t="s">
        <v>36</v>
      </c>
      <c r="H7171" t="s">
        <v>108</v>
      </c>
      <c r="I7171" t="s">
        <v>109</v>
      </c>
    </row>
    <row r="7172" spans="1:9" x14ac:dyDescent="0.3">
      <c r="A7172">
        <v>1197831</v>
      </c>
      <c r="B7172" s="16">
        <v>44452</v>
      </c>
      <c r="C7172" t="s">
        <v>21</v>
      </c>
      <c r="D7172">
        <v>125</v>
      </c>
      <c r="E7172">
        <v>56250</v>
      </c>
      <c r="F7172">
        <v>14062.5</v>
      </c>
      <c r="G7172" t="s">
        <v>15</v>
      </c>
      <c r="H7172" t="s">
        <v>129</v>
      </c>
      <c r="I7172" t="s">
        <v>130</v>
      </c>
    </row>
    <row r="7173" spans="1:9" x14ac:dyDescent="0.3">
      <c r="A7173">
        <v>1185732</v>
      </c>
      <c r="B7173" s="16">
        <v>44452</v>
      </c>
      <c r="C7173" t="s">
        <v>20</v>
      </c>
      <c r="D7173">
        <v>175</v>
      </c>
      <c r="E7173">
        <v>61250</v>
      </c>
      <c r="F7173">
        <v>18375</v>
      </c>
      <c r="G7173" t="s">
        <v>36</v>
      </c>
      <c r="H7173" t="s">
        <v>108</v>
      </c>
      <c r="I7173" t="s">
        <v>109</v>
      </c>
    </row>
    <row r="7174" spans="1:9" x14ac:dyDescent="0.3">
      <c r="A7174">
        <v>1185732</v>
      </c>
      <c r="B7174" s="16">
        <v>44452</v>
      </c>
      <c r="C7174" t="s">
        <v>22</v>
      </c>
      <c r="D7174">
        <v>150</v>
      </c>
      <c r="E7174">
        <v>67500</v>
      </c>
      <c r="F7174">
        <v>23625</v>
      </c>
      <c r="G7174" t="s">
        <v>36</v>
      </c>
      <c r="H7174" t="s">
        <v>108</v>
      </c>
      <c r="I7174" t="s">
        <v>109</v>
      </c>
    </row>
    <row r="7175" spans="1:9" x14ac:dyDescent="0.3">
      <c r="A7175">
        <v>1197831</v>
      </c>
      <c r="B7175" s="16">
        <v>44452</v>
      </c>
      <c r="C7175" t="s">
        <v>20</v>
      </c>
      <c r="D7175">
        <v>150</v>
      </c>
      <c r="E7175">
        <v>67500</v>
      </c>
      <c r="F7175">
        <v>16875</v>
      </c>
      <c r="G7175" t="s">
        <v>15</v>
      </c>
      <c r="H7175" t="s">
        <v>129</v>
      </c>
      <c r="I7175" t="s">
        <v>130</v>
      </c>
    </row>
    <row r="7176" spans="1:9" x14ac:dyDescent="0.3">
      <c r="A7176">
        <v>1197831</v>
      </c>
      <c r="B7176" s="16">
        <v>44452</v>
      </c>
      <c r="C7176" t="s">
        <v>22</v>
      </c>
      <c r="D7176">
        <v>125</v>
      </c>
      <c r="E7176">
        <v>68749.999999999985</v>
      </c>
      <c r="F7176">
        <v>17187.499999999996</v>
      </c>
      <c r="G7176" t="s">
        <v>15</v>
      </c>
      <c r="H7176" t="s">
        <v>129</v>
      </c>
      <c r="I7176" t="s">
        <v>130</v>
      </c>
    </row>
    <row r="7177" spans="1:9" x14ac:dyDescent="0.3">
      <c r="A7177">
        <v>1185732</v>
      </c>
      <c r="B7177" s="16">
        <v>44452</v>
      </c>
      <c r="C7177" t="s">
        <v>21</v>
      </c>
      <c r="D7177">
        <v>200</v>
      </c>
      <c r="E7177">
        <v>90000</v>
      </c>
      <c r="F7177">
        <v>36000</v>
      </c>
      <c r="G7177" t="s">
        <v>15</v>
      </c>
      <c r="H7177" t="s">
        <v>121</v>
      </c>
      <c r="I7177" t="s">
        <v>122</v>
      </c>
    </row>
    <row r="7178" spans="1:9" x14ac:dyDescent="0.3">
      <c r="A7178">
        <v>1185732</v>
      </c>
      <c r="B7178" s="16">
        <v>44452</v>
      </c>
      <c r="C7178" t="s">
        <v>20</v>
      </c>
      <c r="D7178">
        <v>225</v>
      </c>
      <c r="E7178">
        <v>101250</v>
      </c>
      <c r="F7178">
        <v>40500</v>
      </c>
      <c r="G7178" t="s">
        <v>15</v>
      </c>
      <c r="H7178" t="s">
        <v>121</v>
      </c>
      <c r="I7178" t="s">
        <v>122</v>
      </c>
    </row>
    <row r="7179" spans="1:9" x14ac:dyDescent="0.3">
      <c r="A7179">
        <v>1185732</v>
      </c>
      <c r="B7179" s="16">
        <v>44452</v>
      </c>
      <c r="C7179" t="s">
        <v>22</v>
      </c>
      <c r="D7179">
        <v>200</v>
      </c>
      <c r="E7179">
        <v>109999.99999999999</v>
      </c>
      <c r="F7179">
        <v>32999.999999999993</v>
      </c>
      <c r="G7179" t="s">
        <v>15</v>
      </c>
      <c r="H7179" t="s">
        <v>121</v>
      </c>
      <c r="I7179" t="s">
        <v>122</v>
      </c>
    </row>
    <row r="7180" spans="1:9" x14ac:dyDescent="0.3">
      <c r="A7180">
        <v>1185732</v>
      </c>
      <c r="B7180" s="16">
        <v>44452</v>
      </c>
      <c r="C7180" t="s">
        <v>19</v>
      </c>
      <c r="D7180">
        <v>275</v>
      </c>
      <c r="E7180">
        <v>110000.00000000001</v>
      </c>
      <c r="F7180">
        <v>33000</v>
      </c>
      <c r="G7180" t="s">
        <v>36</v>
      </c>
      <c r="H7180" t="s">
        <v>108</v>
      </c>
      <c r="I7180" t="s">
        <v>109</v>
      </c>
    </row>
    <row r="7181" spans="1:9" x14ac:dyDescent="0.3">
      <c r="A7181">
        <v>1185732</v>
      </c>
      <c r="B7181" s="16">
        <v>44452</v>
      </c>
      <c r="C7181" t="s">
        <v>23</v>
      </c>
      <c r="D7181">
        <v>225</v>
      </c>
      <c r="E7181">
        <v>112500</v>
      </c>
      <c r="F7181">
        <v>45000</v>
      </c>
      <c r="G7181" t="s">
        <v>36</v>
      </c>
      <c r="H7181" t="s">
        <v>108</v>
      </c>
      <c r="I7181" t="s">
        <v>109</v>
      </c>
    </row>
    <row r="7182" spans="1:9" x14ac:dyDescent="0.3">
      <c r="A7182">
        <v>1197831</v>
      </c>
      <c r="B7182" s="16">
        <v>44452</v>
      </c>
      <c r="C7182" t="s">
        <v>19</v>
      </c>
      <c r="D7182">
        <v>250</v>
      </c>
      <c r="E7182">
        <v>125000</v>
      </c>
      <c r="F7182">
        <v>37500</v>
      </c>
      <c r="G7182" t="s">
        <v>15</v>
      </c>
      <c r="H7182" t="s">
        <v>129</v>
      </c>
      <c r="I7182" t="s">
        <v>130</v>
      </c>
    </row>
    <row r="7183" spans="1:9" x14ac:dyDescent="0.3">
      <c r="A7183">
        <v>1197831</v>
      </c>
      <c r="B7183" s="16">
        <v>44452</v>
      </c>
      <c r="C7183" t="s">
        <v>23</v>
      </c>
      <c r="D7183">
        <v>225</v>
      </c>
      <c r="E7183">
        <v>135000</v>
      </c>
      <c r="F7183">
        <v>40500</v>
      </c>
      <c r="G7183" t="s">
        <v>15</v>
      </c>
      <c r="H7183" t="s">
        <v>129</v>
      </c>
      <c r="I7183" t="s">
        <v>130</v>
      </c>
    </row>
    <row r="7184" spans="1:9" x14ac:dyDescent="0.3">
      <c r="A7184">
        <v>1185732</v>
      </c>
      <c r="B7184" s="16">
        <v>44452</v>
      </c>
      <c r="C7184" t="s">
        <v>19</v>
      </c>
      <c r="D7184">
        <v>325</v>
      </c>
      <c r="E7184">
        <v>162500</v>
      </c>
      <c r="F7184">
        <v>56875</v>
      </c>
      <c r="G7184" t="s">
        <v>15</v>
      </c>
      <c r="H7184" t="s">
        <v>121</v>
      </c>
      <c r="I7184" t="s">
        <v>122</v>
      </c>
    </row>
    <row r="7185" spans="1:9" x14ac:dyDescent="0.3">
      <c r="A7185">
        <v>1185732</v>
      </c>
      <c r="B7185" s="16">
        <v>44452</v>
      </c>
      <c r="C7185" t="s">
        <v>23</v>
      </c>
      <c r="D7185">
        <v>300</v>
      </c>
      <c r="E7185">
        <v>180000</v>
      </c>
      <c r="F7185">
        <v>72000</v>
      </c>
      <c r="G7185" t="s">
        <v>15</v>
      </c>
      <c r="H7185" t="s">
        <v>121</v>
      </c>
      <c r="I7185" t="s">
        <v>122</v>
      </c>
    </row>
    <row r="7186" spans="1:9" x14ac:dyDescent="0.3">
      <c r="A7186">
        <v>1185732</v>
      </c>
      <c r="B7186" s="16">
        <v>44452</v>
      </c>
      <c r="C7186" t="s">
        <v>17</v>
      </c>
      <c r="D7186">
        <v>475</v>
      </c>
      <c r="E7186">
        <v>213750</v>
      </c>
      <c r="F7186">
        <v>74812.5</v>
      </c>
      <c r="G7186" t="s">
        <v>36</v>
      </c>
      <c r="H7186" t="s">
        <v>108</v>
      </c>
      <c r="I7186" t="s">
        <v>109</v>
      </c>
    </row>
    <row r="7187" spans="1:9" x14ac:dyDescent="0.3">
      <c r="A7187">
        <v>1197831</v>
      </c>
      <c r="B7187" s="16">
        <v>44452</v>
      </c>
      <c r="C7187" t="s">
        <v>17</v>
      </c>
      <c r="D7187">
        <v>450</v>
      </c>
      <c r="E7187">
        <v>247499.99999999997</v>
      </c>
      <c r="F7187">
        <v>74249.999999999985</v>
      </c>
      <c r="G7187" t="s">
        <v>15</v>
      </c>
      <c r="H7187" t="s">
        <v>129</v>
      </c>
      <c r="I7187" t="s">
        <v>130</v>
      </c>
    </row>
    <row r="7188" spans="1:9" x14ac:dyDescent="0.3">
      <c r="A7188">
        <v>1197831</v>
      </c>
      <c r="B7188" s="16">
        <v>44452</v>
      </c>
      <c r="C7188" t="s">
        <v>21</v>
      </c>
      <c r="D7188">
        <v>600</v>
      </c>
      <c r="E7188">
        <v>270000</v>
      </c>
      <c r="F7188">
        <v>121500</v>
      </c>
      <c r="G7188" t="s">
        <v>27</v>
      </c>
      <c r="H7188" t="s">
        <v>28</v>
      </c>
      <c r="I7188" t="s">
        <v>39</v>
      </c>
    </row>
    <row r="7189" spans="1:9" x14ac:dyDescent="0.3">
      <c r="A7189">
        <v>1185732</v>
      </c>
      <c r="B7189" s="16">
        <v>44452</v>
      </c>
      <c r="C7189" t="s">
        <v>17</v>
      </c>
      <c r="D7189">
        <v>525</v>
      </c>
      <c r="E7189">
        <v>288749.99999999994</v>
      </c>
      <c r="F7189">
        <v>101062.49999999997</v>
      </c>
      <c r="G7189" t="s">
        <v>15</v>
      </c>
      <c r="H7189" t="s">
        <v>121</v>
      </c>
      <c r="I7189" t="s">
        <v>122</v>
      </c>
    </row>
    <row r="7190" spans="1:9" x14ac:dyDescent="0.3">
      <c r="A7190">
        <v>1197831</v>
      </c>
      <c r="B7190" s="16">
        <v>44452</v>
      </c>
      <c r="C7190" t="s">
        <v>19</v>
      </c>
      <c r="D7190">
        <v>750</v>
      </c>
      <c r="E7190">
        <v>412500.00000000006</v>
      </c>
      <c r="F7190">
        <v>206250</v>
      </c>
      <c r="G7190" t="s">
        <v>27</v>
      </c>
      <c r="H7190" t="s">
        <v>59</v>
      </c>
      <c r="I7190" t="s">
        <v>60</v>
      </c>
    </row>
    <row r="7191" spans="1:9" x14ac:dyDescent="0.3">
      <c r="A7191">
        <v>1197831</v>
      </c>
      <c r="B7191" s="16">
        <v>44453</v>
      </c>
      <c r="C7191" t="s">
        <v>21</v>
      </c>
      <c r="D7191">
        <v>120</v>
      </c>
      <c r="E7191">
        <v>4200</v>
      </c>
      <c r="F7191">
        <v>1932</v>
      </c>
      <c r="G7191" t="s">
        <v>48</v>
      </c>
      <c r="H7191" t="s">
        <v>90</v>
      </c>
      <c r="I7191" t="s">
        <v>91</v>
      </c>
    </row>
    <row r="7192" spans="1:9" x14ac:dyDescent="0.3">
      <c r="A7192">
        <v>1197831</v>
      </c>
      <c r="B7192" s="16">
        <v>44453</v>
      </c>
      <c r="C7192" t="s">
        <v>20</v>
      </c>
      <c r="D7192">
        <v>135</v>
      </c>
      <c r="E7192">
        <v>4320</v>
      </c>
      <c r="F7192">
        <v>1598.4</v>
      </c>
      <c r="G7192" t="s">
        <v>48</v>
      </c>
      <c r="H7192" t="s">
        <v>90</v>
      </c>
      <c r="I7192" t="s">
        <v>91</v>
      </c>
    </row>
    <row r="7193" spans="1:9" x14ac:dyDescent="0.3">
      <c r="A7193">
        <v>1197831</v>
      </c>
      <c r="B7193" s="16">
        <v>44453</v>
      </c>
      <c r="C7193" t="s">
        <v>22</v>
      </c>
      <c r="D7193">
        <v>132</v>
      </c>
      <c r="E7193">
        <v>4752</v>
      </c>
      <c r="F7193">
        <v>1758.24</v>
      </c>
      <c r="G7193" t="s">
        <v>48</v>
      </c>
      <c r="H7193" t="s">
        <v>90</v>
      </c>
      <c r="I7193" t="s">
        <v>91</v>
      </c>
    </row>
    <row r="7194" spans="1:9" x14ac:dyDescent="0.3">
      <c r="A7194">
        <v>1197831</v>
      </c>
      <c r="B7194" s="16">
        <v>44453</v>
      </c>
      <c r="C7194" t="s">
        <v>21</v>
      </c>
      <c r="D7194">
        <v>120</v>
      </c>
      <c r="E7194">
        <v>5160</v>
      </c>
      <c r="F7194">
        <v>2786.4</v>
      </c>
      <c r="G7194" t="s">
        <v>48</v>
      </c>
      <c r="H7194" t="s">
        <v>90</v>
      </c>
      <c r="I7194" t="s">
        <v>91</v>
      </c>
    </row>
    <row r="7195" spans="1:9" x14ac:dyDescent="0.3">
      <c r="A7195">
        <v>1197831</v>
      </c>
      <c r="B7195" s="16">
        <v>44453</v>
      </c>
      <c r="C7195" t="s">
        <v>22</v>
      </c>
      <c r="D7195">
        <v>100</v>
      </c>
      <c r="E7195">
        <v>5400</v>
      </c>
      <c r="F7195">
        <v>2592</v>
      </c>
      <c r="G7195" t="s">
        <v>48</v>
      </c>
      <c r="H7195" t="s">
        <v>90</v>
      </c>
      <c r="I7195" t="s">
        <v>91</v>
      </c>
    </row>
    <row r="7196" spans="1:9" x14ac:dyDescent="0.3">
      <c r="A7196">
        <v>1197831</v>
      </c>
      <c r="B7196" s="16">
        <v>44453</v>
      </c>
      <c r="C7196" t="s">
        <v>20</v>
      </c>
      <c r="D7196">
        <v>135</v>
      </c>
      <c r="E7196">
        <v>5670</v>
      </c>
      <c r="F7196">
        <v>2664.8999999999996</v>
      </c>
      <c r="G7196" t="s">
        <v>48</v>
      </c>
      <c r="H7196" t="s">
        <v>90</v>
      </c>
      <c r="I7196" t="s">
        <v>91</v>
      </c>
    </row>
    <row r="7197" spans="1:9" x14ac:dyDescent="0.3">
      <c r="A7197">
        <v>1197831</v>
      </c>
      <c r="B7197" s="16">
        <v>44453</v>
      </c>
      <c r="C7197" t="s">
        <v>22</v>
      </c>
      <c r="D7197">
        <v>150</v>
      </c>
      <c r="E7197">
        <v>6000</v>
      </c>
      <c r="F7197">
        <v>2220</v>
      </c>
      <c r="G7197" t="s">
        <v>27</v>
      </c>
      <c r="H7197" t="s">
        <v>28</v>
      </c>
      <c r="I7197" t="s">
        <v>39</v>
      </c>
    </row>
    <row r="7198" spans="1:9" x14ac:dyDescent="0.3">
      <c r="A7198">
        <v>1197831</v>
      </c>
      <c r="B7198" s="16">
        <v>44453</v>
      </c>
      <c r="C7198" t="s">
        <v>23</v>
      </c>
      <c r="D7198">
        <v>135</v>
      </c>
      <c r="E7198">
        <v>6210</v>
      </c>
      <c r="F7198">
        <v>1863</v>
      </c>
      <c r="G7198" t="s">
        <v>48</v>
      </c>
      <c r="H7198" t="s">
        <v>90</v>
      </c>
      <c r="I7198" t="s">
        <v>91</v>
      </c>
    </row>
    <row r="7199" spans="1:9" x14ac:dyDescent="0.3">
      <c r="A7199">
        <v>1197831</v>
      </c>
      <c r="B7199" s="16">
        <v>44453</v>
      </c>
      <c r="C7199" t="s">
        <v>17</v>
      </c>
      <c r="D7199">
        <v>204</v>
      </c>
      <c r="E7199">
        <v>6324</v>
      </c>
      <c r="F7199">
        <v>2909.04</v>
      </c>
      <c r="G7199" t="s">
        <v>48</v>
      </c>
      <c r="H7199" t="s">
        <v>90</v>
      </c>
      <c r="I7199" t="s">
        <v>91</v>
      </c>
    </row>
    <row r="7200" spans="1:9" x14ac:dyDescent="0.3">
      <c r="A7200">
        <v>1197831</v>
      </c>
      <c r="B7200" s="16">
        <v>44453</v>
      </c>
      <c r="C7200" t="s">
        <v>22</v>
      </c>
      <c r="D7200">
        <v>145</v>
      </c>
      <c r="E7200">
        <v>6525</v>
      </c>
      <c r="F7200">
        <v>2805.75</v>
      </c>
      <c r="G7200" t="s">
        <v>27</v>
      </c>
      <c r="H7200" t="s">
        <v>28</v>
      </c>
      <c r="I7200" t="s">
        <v>39</v>
      </c>
    </row>
    <row r="7201" spans="1:9" x14ac:dyDescent="0.3">
      <c r="A7201">
        <v>1197831</v>
      </c>
      <c r="B7201" s="16">
        <v>44453</v>
      </c>
      <c r="C7201" t="s">
        <v>19</v>
      </c>
      <c r="D7201">
        <v>156</v>
      </c>
      <c r="E7201">
        <v>7332</v>
      </c>
      <c r="F7201">
        <v>4032.6000000000004</v>
      </c>
      <c r="G7201" t="s">
        <v>48</v>
      </c>
      <c r="H7201" t="s">
        <v>90</v>
      </c>
      <c r="I7201" t="s">
        <v>91</v>
      </c>
    </row>
    <row r="7202" spans="1:9" x14ac:dyDescent="0.3">
      <c r="A7202">
        <v>1197831</v>
      </c>
      <c r="B7202" s="16">
        <v>44453</v>
      </c>
      <c r="C7202" t="s">
        <v>19</v>
      </c>
      <c r="D7202">
        <v>198</v>
      </c>
      <c r="E7202">
        <v>7524</v>
      </c>
      <c r="F7202">
        <v>3310.56</v>
      </c>
      <c r="G7202" t="s">
        <v>48</v>
      </c>
      <c r="H7202" t="s">
        <v>90</v>
      </c>
      <c r="I7202" t="s">
        <v>91</v>
      </c>
    </row>
    <row r="7203" spans="1:9" x14ac:dyDescent="0.3">
      <c r="A7203">
        <v>1197831</v>
      </c>
      <c r="B7203" s="16">
        <v>44453</v>
      </c>
      <c r="C7203" t="s">
        <v>23</v>
      </c>
      <c r="D7203">
        <v>131</v>
      </c>
      <c r="E7203">
        <v>7729</v>
      </c>
      <c r="F7203">
        <v>3091.6000000000004</v>
      </c>
      <c r="G7203" t="s">
        <v>48</v>
      </c>
      <c r="H7203" t="s">
        <v>90</v>
      </c>
      <c r="I7203" t="s">
        <v>91</v>
      </c>
    </row>
    <row r="7204" spans="1:9" x14ac:dyDescent="0.3">
      <c r="A7204">
        <v>1197831</v>
      </c>
      <c r="B7204" s="16">
        <v>44453</v>
      </c>
      <c r="C7204" t="s">
        <v>17</v>
      </c>
      <c r="D7204">
        <v>180</v>
      </c>
      <c r="E7204">
        <v>7740</v>
      </c>
      <c r="F7204">
        <v>4179.6000000000004</v>
      </c>
      <c r="G7204" t="s">
        <v>48</v>
      </c>
      <c r="H7204" t="s">
        <v>90</v>
      </c>
      <c r="I7204" t="s">
        <v>91</v>
      </c>
    </row>
    <row r="7205" spans="1:9" x14ac:dyDescent="0.3">
      <c r="A7205">
        <v>1197831</v>
      </c>
      <c r="B7205" s="16">
        <v>44453</v>
      </c>
      <c r="C7205" t="s">
        <v>20</v>
      </c>
      <c r="D7205">
        <v>278</v>
      </c>
      <c r="E7205">
        <v>10008</v>
      </c>
      <c r="F7205">
        <v>5304.2399999999989</v>
      </c>
      <c r="G7205" t="s">
        <v>27</v>
      </c>
      <c r="H7205" t="s">
        <v>59</v>
      </c>
      <c r="I7205" t="s">
        <v>60</v>
      </c>
    </row>
    <row r="7206" spans="1:9" x14ac:dyDescent="0.3">
      <c r="A7206">
        <v>1197831</v>
      </c>
      <c r="B7206" s="16">
        <v>44453</v>
      </c>
      <c r="C7206" t="s">
        <v>20</v>
      </c>
      <c r="D7206">
        <v>268</v>
      </c>
      <c r="E7206">
        <v>13668</v>
      </c>
      <c r="F7206">
        <v>8200.7999999999993</v>
      </c>
      <c r="G7206" t="s">
        <v>27</v>
      </c>
      <c r="H7206" t="s">
        <v>59</v>
      </c>
      <c r="I7206" t="s">
        <v>60</v>
      </c>
    </row>
    <row r="7207" spans="1:9" x14ac:dyDescent="0.3">
      <c r="A7207">
        <v>1197831</v>
      </c>
      <c r="B7207" s="16">
        <v>44453</v>
      </c>
      <c r="C7207" t="s">
        <v>21</v>
      </c>
      <c r="D7207">
        <v>400</v>
      </c>
      <c r="E7207">
        <v>180000.00000000006</v>
      </c>
      <c r="F7207">
        <v>72000.000000000029</v>
      </c>
      <c r="G7207" t="s">
        <v>48</v>
      </c>
      <c r="H7207" t="s">
        <v>90</v>
      </c>
      <c r="I7207" t="s">
        <v>91</v>
      </c>
    </row>
    <row r="7208" spans="1:9" x14ac:dyDescent="0.3">
      <c r="A7208">
        <v>1197831</v>
      </c>
      <c r="B7208" s="16">
        <v>44453</v>
      </c>
      <c r="C7208" t="s">
        <v>20</v>
      </c>
      <c r="D7208">
        <v>450</v>
      </c>
      <c r="E7208">
        <v>202500.00000000006</v>
      </c>
      <c r="F7208">
        <v>70875.000000000015</v>
      </c>
      <c r="G7208" t="s">
        <v>48</v>
      </c>
      <c r="H7208" t="s">
        <v>90</v>
      </c>
      <c r="I7208" t="s">
        <v>91</v>
      </c>
    </row>
    <row r="7209" spans="1:9" x14ac:dyDescent="0.3">
      <c r="A7209">
        <v>1197831</v>
      </c>
      <c r="B7209" s="16">
        <v>44453</v>
      </c>
      <c r="C7209" t="s">
        <v>22</v>
      </c>
      <c r="D7209">
        <v>400</v>
      </c>
      <c r="E7209">
        <v>220000.00000000003</v>
      </c>
      <c r="F7209">
        <v>77000</v>
      </c>
      <c r="G7209" t="s">
        <v>48</v>
      </c>
      <c r="H7209" t="s">
        <v>90</v>
      </c>
      <c r="I7209" t="s">
        <v>91</v>
      </c>
    </row>
    <row r="7210" spans="1:9" x14ac:dyDescent="0.3">
      <c r="A7210">
        <v>1197831</v>
      </c>
      <c r="B7210" s="16">
        <v>44453</v>
      </c>
      <c r="C7210" t="s">
        <v>22</v>
      </c>
      <c r="D7210">
        <v>500</v>
      </c>
      <c r="E7210">
        <v>250000</v>
      </c>
      <c r="F7210">
        <v>75000</v>
      </c>
      <c r="G7210" t="s">
        <v>27</v>
      </c>
      <c r="H7210" t="s">
        <v>28</v>
      </c>
      <c r="I7210" t="s">
        <v>39</v>
      </c>
    </row>
    <row r="7211" spans="1:9" x14ac:dyDescent="0.3">
      <c r="A7211">
        <v>1197831</v>
      </c>
      <c r="B7211" s="16">
        <v>44453</v>
      </c>
      <c r="C7211" t="s">
        <v>23</v>
      </c>
      <c r="D7211">
        <v>450</v>
      </c>
      <c r="E7211">
        <v>270000.00000000006</v>
      </c>
      <c r="F7211">
        <v>67500.000000000015</v>
      </c>
      <c r="G7211" t="s">
        <v>48</v>
      </c>
      <c r="H7211" t="s">
        <v>90</v>
      </c>
      <c r="I7211" t="s">
        <v>91</v>
      </c>
    </row>
    <row r="7212" spans="1:9" x14ac:dyDescent="0.3">
      <c r="A7212">
        <v>1197831</v>
      </c>
      <c r="B7212" s="16">
        <v>44453</v>
      </c>
      <c r="C7212" t="s">
        <v>17</v>
      </c>
      <c r="D7212">
        <v>600</v>
      </c>
      <c r="E7212">
        <v>270000.00000000006</v>
      </c>
      <c r="F7212">
        <v>108000.00000000003</v>
      </c>
      <c r="G7212" t="s">
        <v>48</v>
      </c>
      <c r="H7212" t="s">
        <v>90</v>
      </c>
      <c r="I7212" t="s">
        <v>91</v>
      </c>
    </row>
    <row r="7213" spans="1:9" x14ac:dyDescent="0.3">
      <c r="A7213">
        <v>1197831</v>
      </c>
      <c r="B7213" s="16">
        <v>44453</v>
      </c>
      <c r="C7213" t="s">
        <v>19</v>
      </c>
      <c r="D7213">
        <v>600</v>
      </c>
      <c r="E7213">
        <v>300000.00000000006</v>
      </c>
      <c r="F7213">
        <v>120000.00000000003</v>
      </c>
      <c r="G7213" t="s">
        <v>48</v>
      </c>
      <c r="H7213" t="s">
        <v>90</v>
      </c>
      <c r="I7213" t="s">
        <v>91</v>
      </c>
    </row>
    <row r="7214" spans="1:9" x14ac:dyDescent="0.3">
      <c r="A7214">
        <v>1197831</v>
      </c>
      <c r="B7214" s="16">
        <v>44453</v>
      </c>
      <c r="C7214" t="s">
        <v>20</v>
      </c>
      <c r="D7214">
        <v>925</v>
      </c>
      <c r="E7214">
        <v>508750.00000000006</v>
      </c>
      <c r="F7214">
        <v>254375</v>
      </c>
      <c r="G7214" t="s">
        <v>27</v>
      </c>
      <c r="H7214" t="s">
        <v>59</v>
      </c>
      <c r="I7214" t="s">
        <v>60</v>
      </c>
    </row>
    <row r="7215" spans="1:9" x14ac:dyDescent="0.3">
      <c r="A7215">
        <v>1197831</v>
      </c>
      <c r="B7215" s="16">
        <v>44454</v>
      </c>
      <c r="C7215" t="s">
        <v>21</v>
      </c>
      <c r="D7215">
        <v>119</v>
      </c>
      <c r="E7215">
        <v>4046</v>
      </c>
      <c r="F7215">
        <v>1820.6999999999998</v>
      </c>
      <c r="G7215" t="s">
        <v>36</v>
      </c>
      <c r="H7215" t="s">
        <v>74</v>
      </c>
      <c r="I7215" t="s">
        <v>75</v>
      </c>
    </row>
    <row r="7216" spans="1:9" x14ac:dyDescent="0.3">
      <c r="A7216">
        <v>1197831</v>
      </c>
      <c r="B7216" s="16">
        <v>44454</v>
      </c>
      <c r="C7216" t="s">
        <v>20</v>
      </c>
      <c r="D7216">
        <v>145</v>
      </c>
      <c r="E7216">
        <v>4930</v>
      </c>
      <c r="F7216">
        <v>2070.6</v>
      </c>
      <c r="G7216" t="s">
        <v>36</v>
      </c>
      <c r="H7216" t="s">
        <v>74</v>
      </c>
      <c r="I7216" t="s">
        <v>75</v>
      </c>
    </row>
    <row r="7217" spans="1:9" x14ac:dyDescent="0.3">
      <c r="A7217">
        <v>1197831</v>
      </c>
      <c r="B7217" s="16">
        <v>44454</v>
      </c>
      <c r="C7217" t="s">
        <v>21</v>
      </c>
      <c r="D7217">
        <v>140</v>
      </c>
      <c r="E7217">
        <v>5180</v>
      </c>
      <c r="F7217">
        <v>3315.2000000000007</v>
      </c>
      <c r="G7217" t="s">
        <v>27</v>
      </c>
      <c r="H7217" t="s">
        <v>59</v>
      </c>
      <c r="I7217" t="s">
        <v>60</v>
      </c>
    </row>
    <row r="7218" spans="1:9" x14ac:dyDescent="0.3">
      <c r="A7218">
        <v>1197831</v>
      </c>
      <c r="B7218" s="16">
        <v>44454</v>
      </c>
      <c r="C7218" t="s">
        <v>22</v>
      </c>
      <c r="D7218">
        <v>128</v>
      </c>
      <c r="E7218">
        <v>5248</v>
      </c>
      <c r="F7218">
        <v>2624</v>
      </c>
      <c r="G7218" t="s">
        <v>36</v>
      </c>
      <c r="H7218" t="s">
        <v>74</v>
      </c>
      <c r="I7218" t="s">
        <v>75</v>
      </c>
    </row>
    <row r="7219" spans="1:9" x14ac:dyDescent="0.3">
      <c r="A7219">
        <v>1197831</v>
      </c>
      <c r="B7219" s="16">
        <v>44454</v>
      </c>
      <c r="C7219" t="s">
        <v>21</v>
      </c>
      <c r="D7219">
        <v>119</v>
      </c>
      <c r="E7219">
        <v>5474</v>
      </c>
      <c r="F7219">
        <v>3886.5400000000004</v>
      </c>
      <c r="G7219" t="s">
        <v>27</v>
      </c>
      <c r="H7219" t="s">
        <v>59</v>
      </c>
      <c r="I7219" t="s">
        <v>60</v>
      </c>
    </row>
    <row r="7220" spans="1:9" x14ac:dyDescent="0.3">
      <c r="A7220">
        <v>1197831</v>
      </c>
      <c r="B7220" s="16">
        <v>44454</v>
      </c>
      <c r="C7220" t="s">
        <v>19</v>
      </c>
      <c r="D7220">
        <v>174</v>
      </c>
      <c r="E7220">
        <v>6438</v>
      </c>
      <c r="F7220">
        <v>3283.38</v>
      </c>
      <c r="G7220" t="s">
        <v>36</v>
      </c>
      <c r="H7220" t="s">
        <v>74</v>
      </c>
      <c r="I7220" t="s">
        <v>75</v>
      </c>
    </row>
    <row r="7221" spans="1:9" x14ac:dyDescent="0.3">
      <c r="A7221">
        <v>1197831</v>
      </c>
      <c r="B7221" s="16">
        <v>44454</v>
      </c>
      <c r="C7221" t="s">
        <v>23</v>
      </c>
      <c r="D7221">
        <v>173</v>
      </c>
      <c r="E7221">
        <v>8304</v>
      </c>
      <c r="F7221">
        <v>5397.6</v>
      </c>
      <c r="G7221" t="s">
        <v>36</v>
      </c>
      <c r="H7221" t="s">
        <v>74</v>
      </c>
      <c r="I7221" t="s">
        <v>75</v>
      </c>
    </row>
    <row r="7222" spans="1:9" x14ac:dyDescent="0.3">
      <c r="A7222">
        <v>1197831</v>
      </c>
      <c r="B7222" s="16">
        <v>44454</v>
      </c>
      <c r="C7222" t="s">
        <v>17</v>
      </c>
      <c r="D7222">
        <v>232</v>
      </c>
      <c r="E7222">
        <v>9744</v>
      </c>
      <c r="F7222">
        <v>6138.72</v>
      </c>
      <c r="G7222" t="s">
        <v>36</v>
      </c>
      <c r="H7222" t="s">
        <v>74</v>
      </c>
      <c r="I7222" t="s">
        <v>75</v>
      </c>
    </row>
    <row r="7223" spans="1:9" x14ac:dyDescent="0.3">
      <c r="A7223">
        <v>1197831</v>
      </c>
      <c r="B7223" s="16">
        <v>44454</v>
      </c>
      <c r="C7223" t="s">
        <v>23</v>
      </c>
      <c r="D7223">
        <v>280</v>
      </c>
      <c r="E7223">
        <v>11760</v>
      </c>
      <c r="F7223">
        <v>6468.0000000000009</v>
      </c>
      <c r="G7223" t="s">
        <v>27</v>
      </c>
      <c r="H7223" t="s">
        <v>28</v>
      </c>
      <c r="I7223" t="s">
        <v>39</v>
      </c>
    </row>
    <row r="7224" spans="1:9" x14ac:dyDescent="0.3">
      <c r="A7224">
        <v>1197831</v>
      </c>
      <c r="B7224" s="16">
        <v>44454</v>
      </c>
      <c r="C7224" t="s">
        <v>23</v>
      </c>
      <c r="D7224">
        <v>263</v>
      </c>
      <c r="E7224">
        <v>13939</v>
      </c>
      <c r="F7224">
        <v>8781.57</v>
      </c>
      <c r="G7224" t="s">
        <v>27</v>
      </c>
      <c r="H7224" t="s">
        <v>28</v>
      </c>
      <c r="I7224" t="s">
        <v>39</v>
      </c>
    </row>
    <row r="7225" spans="1:9" x14ac:dyDescent="0.3">
      <c r="A7225">
        <v>1197831</v>
      </c>
      <c r="B7225" s="16">
        <v>44454</v>
      </c>
      <c r="C7225" t="s">
        <v>21</v>
      </c>
      <c r="D7225">
        <v>475</v>
      </c>
      <c r="E7225">
        <v>166250</v>
      </c>
      <c r="F7225">
        <v>58187.499999999993</v>
      </c>
      <c r="G7225" t="s">
        <v>36</v>
      </c>
      <c r="H7225" t="s">
        <v>74</v>
      </c>
      <c r="I7225" t="s">
        <v>75</v>
      </c>
    </row>
    <row r="7226" spans="1:9" x14ac:dyDescent="0.3">
      <c r="A7226">
        <v>1197831</v>
      </c>
      <c r="B7226" s="16">
        <v>44454</v>
      </c>
      <c r="C7226" t="s">
        <v>20</v>
      </c>
      <c r="D7226">
        <v>500</v>
      </c>
      <c r="E7226">
        <v>175000</v>
      </c>
      <c r="F7226">
        <v>52500</v>
      </c>
      <c r="G7226" t="s">
        <v>36</v>
      </c>
      <c r="H7226" t="s">
        <v>74</v>
      </c>
      <c r="I7226" t="s">
        <v>75</v>
      </c>
    </row>
    <row r="7227" spans="1:9" x14ac:dyDescent="0.3">
      <c r="A7227">
        <v>1197831</v>
      </c>
      <c r="B7227" s="16">
        <v>44454</v>
      </c>
      <c r="C7227" t="s">
        <v>21</v>
      </c>
      <c r="D7227">
        <v>425</v>
      </c>
      <c r="E7227">
        <v>212500</v>
      </c>
      <c r="F7227">
        <v>127500.00000000001</v>
      </c>
      <c r="G7227" t="s">
        <v>27</v>
      </c>
      <c r="H7227" t="s">
        <v>59</v>
      </c>
      <c r="I7227" t="s">
        <v>60</v>
      </c>
    </row>
    <row r="7228" spans="1:9" x14ac:dyDescent="0.3">
      <c r="A7228">
        <v>1197831</v>
      </c>
      <c r="B7228" s="16">
        <v>44454</v>
      </c>
      <c r="C7228" t="s">
        <v>22</v>
      </c>
      <c r="D7228">
        <v>475</v>
      </c>
      <c r="E7228">
        <v>213750.00000000003</v>
      </c>
      <c r="F7228">
        <v>85500</v>
      </c>
      <c r="G7228" t="s">
        <v>36</v>
      </c>
      <c r="H7228" t="s">
        <v>74</v>
      </c>
      <c r="I7228" t="s">
        <v>75</v>
      </c>
    </row>
    <row r="7229" spans="1:9" x14ac:dyDescent="0.3">
      <c r="A7229">
        <v>1197831</v>
      </c>
      <c r="B7229" s="16">
        <v>44454</v>
      </c>
      <c r="C7229" t="s">
        <v>19</v>
      </c>
      <c r="D7229">
        <v>600</v>
      </c>
      <c r="E7229">
        <v>240000.00000000009</v>
      </c>
      <c r="F7229">
        <v>96000.000000000029</v>
      </c>
      <c r="G7229" t="s">
        <v>36</v>
      </c>
      <c r="H7229" t="s">
        <v>74</v>
      </c>
      <c r="I7229" t="s">
        <v>75</v>
      </c>
    </row>
    <row r="7230" spans="1:9" x14ac:dyDescent="0.3">
      <c r="A7230">
        <v>1197831</v>
      </c>
      <c r="B7230" s="16">
        <v>44454</v>
      </c>
      <c r="C7230" t="s">
        <v>23</v>
      </c>
      <c r="D7230">
        <v>575</v>
      </c>
      <c r="E7230">
        <v>287500.00000000006</v>
      </c>
      <c r="F7230">
        <v>158125.00000000006</v>
      </c>
      <c r="G7230" t="s">
        <v>36</v>
      </c>
      <c r="H7230" t="s">
        <v>74</v>
      </c>
      <c r="I7230" t="s">
        <v>75</v>
      </c>
    </row>
    <row r="7231" spans="1:9" x14ac:dyDescent="0.3">
      <c r="A7231">
        <v>1197831</v>
      </c>
      <c r="B7231" s="16">
        <v>44454</v>
      </c>
      <c r="C7231" t="s">
        <v>17</v>
      </c>
      <c r="D7231">
        <v>800</v>
      </c>
      <c r="E7231">
        <v>360000.00000000006</v>
      </c>
      <c r="F7231">
        <v>180000.00000000003</v>
      </c>
      <c r="G7231" t="s">
        <v>36</v>
      </c>
      <c r="H7231" t="s">
        <v>74</v>
      </c>
      <c r="I7231" t="s">
        <v>75</v>
      </c>
    </row>
    <row r="7232" spans="1:9" x14ac:dyDescent="0.3">
      <c r="A7232">
        <v>1197831</v>
      </c>
      <c r="B7232" s="16">
        <v>44454</v>
      </c>
      <c r="C7232" t="s">
        <v>23</v>
      </c>
      <c r="D7232">
        <v>875</v>
      </c>
      <c r="E7232">
        <v>481250.00000000006</v>
      </c>
      <c r="F7232">
        <v>240625.00000000003</v>
      </c>
      <c r="G7232" t="s">
        <v>27</v>
      </c>
      <c r="H7232" t="s">
        <v>28</v>
      </c>
      <c r="I7232" t="s">
        <v>39</v>
      </c>
    </row>
    <row r="7233" spans="1:9" x14ac:dyDescent="0.3">
      <c r="A7233">
        <v>1185733</v>
      </c>
      <c r="B7233" s="16">
        <v>44455</v>
      </c>
      <c r="C7233" t="s">
        <v>21</v>
      </c>
      <c r="D7233">
        <v>100</v>
      </c>
      <c r="E7233">
        <v>1900</v>
      </c>
      <c r="F7233">
        <v>1045</v>
      </c>
      <c r="G7233" t="s">
        <v>27</v>
      </c>
      <c r="H7233" t="s">
        <v>100</v>
      </c>
      <c r="I7233" t="s">
        <v>101</v>
      </c>
    </row>
    <row r="7234" spans="1:9" x14ac:dyDescent="0.3">
      <c r="A7234">
        <v>1185733</v>
      </c>
      <c r="B7234" s="16">
        <v>44455</v>
      </c>
      <c r="C7234" t="s">
        <v>21</v>
      </c>
      <c r="D7234">
        <v>120</v>
      </c>
      <c r="E7234">
        <v>1920</v>
      </c>
      <c r="F7234">
        <v>864</v>
      </c>
      <c r="G7234" t="s">
        <v>27</v>
      </c>
      <c r="H7234" t="s">
        <v>100</v>
      </c>
      <c r="I7234" t="s">
        <v>101</v>
      </c>
    </row>
    <row r="7235" spans="1:9" x14ac:dyDescent="0.3">
      <c r="A7235">
        <v>1185733</v>
      </c>
      <c r="B7235" s="16">
        <v>44455</v>
      </c>
      <c r="C7235" t="s">
        <v>20</v>
      </c>
      <c r="D7235">
        <v>145</v>
      </c>
      <c r="E7235">
        <v>2175</v>
      </c>
      <c r="F7235">
        <v>1022.2500000000001</v>
      </c>
      <c r="G7235" t="s">
        <v>27</v>
      </c>
      <c r="H7235" t="s">
        <v>100</v>
      </c>
      <c r="I7235" t="s">
        <v>101</v>
      </c>
    </row>
    <row r="7236" spans="1:9" x14ac:dyDescent="0.3">
      <c r="A7236">
        <v>1185733</v>
      </c>
      <c r="B7236" s="16">
        <v>44455</v>
      </c>
      <c r="C7236" t="s">
        <v>20</v>
      </c>
      <c r="D7236">
        <v>123</v>
      </c>
      <c r="E7236">
        <v>2337</v>
      </c>
      <c r="F7236">
        <v>1168.5</v>
      </c>
      <c r="G7236" t="s">
        <v>27</v>
      </c>
      <c r="H7236" t="s">
        <v>100</v>
      </c>
      <c r="I7236" t="s">
        <v>101</v>
      </c>
    </row>
    <row r="7237" spans="1:9" x14ac:dyDescent="0.3">
      <c r="A7237">
        <v>1185733</v>
      </c>
      <c r="B7237" s="16">
        <v>44455</v>
      </c>
      <c r="C7237" t="s">
        <v>22</v>
      </c>
      <c r="D7237">
        <v>132</v>
      </c>
      <c r="E7237">
        <v>2904</v>
      </c>
      <c r="F7237">
        <v>1103.52</v>
      </c>
      <c r="G7237" t="s">
        <v>27</v>
      </c>
      <c r="H7237" t="s">
        <v>100</v>
      </c>
      <c r="I7237" t="s">
        <v>101</v>
      </c>
    </row>
    <row r="7238" spans="1:9" x14ac:dyDescent="0.3">
      <c r="A7238">
        <v>1185733</v>
      </c>
      <c r="B7238" s="16">
        <v>44455</v>
      </c>
      <c r="C7238" t="s">
        <v>22</v>
      </c>
      <c r="D7238">
        <v>108</v>
      </c>
      <c r="E7238">
        <v>3132</v>
      </c>
      <c r="F7238">
        <v>1503.36</v>
      </c>
      <c r="G7238" t="s">
        <v>27</v>
      </c>
      <c r="H7238" t="s">
        <v>100</v>
      </c>
      <c r="I7238" t="s">
        <v>101</v>
      </c>
    </row>
    <row r="7239" spans="1:9" x14ac:dyDescent="0.3">
      <c r="A7239">
        <v>1185733</v>
      </c>
      <c r="B7239" s="16">
        <v>44455</v>
      </c>
      <c r="C7239" t="s">
        <v>23</v>
      </c>
      <c r="D7239">
        <v>130</v>
      </c>
      <c r="E7239">
        <v>4160</v>
      </c>
      <c r="F7239">
        <v>2579.1999999999998</v>
      </c>
      <c r="G7239" t="s">
        <v>27</v>
      </c>
      <c r="H7239" t="s">
        <v>100</v>
      </c>
      <c r="I7239" t="s">
        <v>101</v>
      </c>
    </row>
    <row r="7240" spans="1:9" x14ac:dyDescent="0.3">
      <c r="A7240">
        <v>1185733</v>
      </c>
      <c r="B7240" s="16">
        <v>44455</v>
      </c>
      <c r="C7240" t="s">
        <v>23</v>
      </c>
      <c r="D7240">
        <v>160</v>
      </c>
      <c r="E7240">
        <v>4160</v>
      </c>
      <c r="F7240">
        <v>2329.6000000000004</v>
      </c>
      <c r="G7240" t="s">
        <v>27</v>
      </c>
      <c r="H7240" t="s">
        <v>100</v>
      </c>
      <c r="I7240" t="s">
        <v>101</v>
      </c>
    </row>
    <row r="7241" spans="1:9" x14ac:dyDescent="0.3">
      <c r="A7241">
        <v>1185733</v>
      </c>
      <c r="B7241" s="16">
        <v>44455</v>
      </c>
      <c r="C7241" t="s">
        <v>19</v>
      </c>
      <c r="D7241">
        <v>158</v>
      </c>
      <c r="E7241">
        <v>5214</v>
      </c>
      <c r="F7241">
        <v>2137.7399999999998</v>
      </c>
      <c r="G7241" t="s">
        <v>27</v>
      </c>
      <c r="H7241" t="s">
        <v>100</v>
      </c>
      <c r="I7241" t="s">
        <v>101</v>
      </c>
    </row>
    <row r="7242" spans="1:9" x14ac:dyDescent="0.3">
      <c r="A7242">
        <v>1197831</v>
      </c>
      <c r="B7242" s="16">
        <v>44455</v>
      </c>
      <c r="C7242" t="s">
        <v>22</v>
      </c>
      <c r="D7242">
        <v>140</v>
      </c>
      <c r="E7242">
        <v>5880</v>
      </c>
      <c r="F7242">
        <v>2939.9999999999995</v>
      </c>
      <c r="G7242" t="s">
        <v>27</v>
      </c>
      <c r="H7242" t="s">
        <v>59</v>
      </c>
      <c r="I7242" t="s">
        <v>60</v>
      </c>
    </row>
    <row r="7243" spans="1:9" x14ac:dyDescent="0.3">
      <c r="A7243">
        <v>1197831</v>
      </c>
      <c r="B7243" s="16">
        <v>44455</v>
      </c>
      <c r="C7243" t="s">
        <v>22</v>
      </c>
      <c r="D7243">
        <v>123</v>
      </c>
      <c r="E7243">
        <v>6150</v>
      </c>
      <c r="F7243">
        <v>3628.5</v>
      </c>
      <c r="G7243" t="s">
        <v>27</v>
      </c>
      <c r="H7243" t="s">
        <v>59</v>
      </c>
      <c r="I7243" t="s">
        <v>60</v>
      </c>
    </row>
    <row r="7244" spans="1:9" x14ac:dyDescent="0.3">
      <c r="A7244">
        <v>1185733</v>
      </c>
      <c r="B7244" s="16">
        <v>44455</v>
      </c>
      <c r="C7244" t="s">
        <v>19</v>
      </c>
      <c r="D7244">
        <v>147</v>
      </c>
      <c r="E7244">
        <v>6174</v>
      </c>
      <c r="F7244">
        <v>2778.2999999999997</v>
      </c>
      <c r="G7244" t="s">
        <v>27</v>
      </c>
      <c r="H7244" t="s">
        <v>100</v>
      </c>
      <c r="I7244" t="s">
        <v>101</v>
      </c>
    </row>
    <row r="7245" spans="1:9" x14ac:dyDescent="0.3">
      <c r="A7245">
        <v>1197831</v>
      </c>
      <c r="B7245" s="16">
        <v>44455</v>
      </c>
      <c r="C7245" t="s">
        <v>17</v>
      </c>
      <c r="D7245">
        <v>256</v>
      </c>
      <c r="E7245">
        <v>8704</v>
      </c>
      <c r="F7245">
        <v>3655.68</v>
      </c>
      <c r="G7245" t="s">
        <v>27</v>
      </c>
      <c r="H7245" t="s">
        <v>28</v>
      </c>
      <c r="I7245" t="s">
        <v>39</v>
      </c>
    </row>
    <row r="7246" spans="1:9" x14ac:dyDescent="0.3">
      <c r="A7246">
        <v>1185733</v>
      </c>
      <c r="B7246" s="16">
        <v>44455</v>
      </c>
      <c r="C7246" t="s">
        <v>17</v>
      </c>
      <c r="D7246">
        <v>232</v>
      </c>
      <c r="E7246">
        <v>9280</v>
      </c>
      <c r="F7246">
        <v>4083.2</v>
      </c>
      <c r="G7246" t="s">
        <v>27</v>
      </c>
      <c r="H7246" t="s">
        <v>100</v>
      </c>
      <c r="I7246" t="s">
        <v>101</v>
      </c>
    </row>
    <row r="7247" spans="1:9" x14ac:dyDescent="0.3">
      <c r="A7247">
        <v>1197831</v>
      </c>
      <c r="B7247" s="16">
        <v>44455</v>
      </c>
      <c r="C7247" t="s">
        <v>17</v>
      </c>
      <c r="D7247">
        <v>231</v>
      </c>
      <c r="E7247">
        <v>9471</v>
      </c>
      <c r="F7247">
        <v>4924.92</v>
      </c>
      <c r="G7247" t="s">
        <v>27</v>
      </c>
      <c r="H7247" t="s">
        <v>28</v>
      </c>
      <c r="I7247" t="s">
        <v>39</v>
      </c>
    </row>
    <row r="7248" spans="1:9" x14ac:dyDescent="0.3">
      <c r="A7248">
        <v>1185733</v>
      </c>
      <c r="B7248" s="16">
        <v>44455</v>
      </c>
      <c r="C7248" t="s">
        <v>17</v>
      </c>
      <c r="D7248">
        <v>203</v>
      </c>
      <c r="E7248">
        <v>9541</v>
      </c>
      <c r="F7248">
        <v>5152.1400000000003</v>
      </c>
      <c r="G7248" t="s">
        <v>27</v>
      </c>
      <c r="H7248" t="s">
        <v>100</v>
      </c>
      <c r="I7248" t="s">
        <v>101</v>
      </c>
    </row>
    <row r="7249" spans="1:9" x14ac:dyDescent="0.3">
      <c r="A7249">
        <v>1185733</v>
      </c>
      <c r="B7249" s="16">
        <v>44455</v>
      </c>
      <c r="C7249" t="s">
        <v>21</v>
      </c>
      <c r="D7249">
        <v>400</v>
      </c>
      <c r="E7249">
        <v>80000.000000000029</v>
      </c>
      <c r="F7249">
        <v>32000.000000000015</v>
      </c>
      <c r="G7249" t="s">
        <v>27</v>
      </c>
      <c r="H7249" t="s">
        <v>100</v>
      </c>
      <c r="I7249" t="s">
        <v>101</v>
      </c>
    </row>
    <row r="7250" spans="1:9" x14ac:dyDescent="0.3">
      <c r="A7250">
        <v>1185733</v>
      </c>
      <c r="B7250" s="16">
        <v>44455</v>
      </c>
      <c r="C7250" t="s">
        <v>20</v>
      </c>
      <c r="D7250">
        <v>425</v>
      </c>
      <c r="E7250">
        <v>85000.000000000029</v>
      </c>
      <c r="F7250">
        <v>34000.000000000015</v>
      </c>
      <c r="G7250" t="s">
        <v>27</v>
      </c>
      <c r="H7250" t="s">
        <v>100</v>
      </c>
      <c r="I7250" t="s">
        <v>101</v>
      </c>
    </row>
    <row r="7251" spans="1:9" x14ac:dyDescent="0.3">
      <c r="A7251">
        <v>1185733</v>
      </c>
      <c r="B7251" s="16">
        <v>44455</v>
      </c>
      <c r="C7251" t="s">
        <v>22</v>
      </c>
      <c r="D7251">
        <v>400</v>
      </c>
      <c r="E7251">
        <v>120000.00000000001</v>
      </c>
      <c r="F7251">
        <v>42000</v>
      </c>
      <c r="G7251" t="s">
        <v>27</v>
      </c>
      <c r="H7251" t="s">
        <v>100</v>
      </c>
      <c r="I7251" t="s">
        <v>101</v>
      </c>
    </row>
    <row r="7252" spans="1:9" x14ac:dyDescent="0.3">
      <c r="A7252">
        <v>1185733</v>
      </c>
      <c r="B7252" s="16">
        <v>44455</v>
      </c>
      <c r="C7252" t="s">
        <v>23</v>
      </c>
      <c r="D7252">
        <v>500</v>
      </c>
      <c r="E7252">
        <v>175000.00000000003</v>
      </c>
      <c r="F7252">
        <v>87500.000000000015</v>
      </c>
      <c r="G7252" t="s">
        <v>27</v>
      </c>
      <c r="H7252" t="s">
        <v>100</v>
      </c>
      <c r="I7252" t="s">
        <v>101</v>
      </c>
    </row>
    <row r="7253" spans="1:9" x14ac:dyDescent="0.3">
      <c r="A7253">
        <v>1197831</v>
      </c>
      <c r="B7253" s="16">
        <v>44455</v>
      </c>
      <c r="C7253" t="s">
        <v>22</v>
      </c>
      <c r="D7253">
        <v>425</v>
      </c>
      <c r="E7253">
        <v>233750.00000000003</v>
      </c>
      <c r="F7253">
        <v>105187.5</v>
      </c>
      <c r="G7253" t="s">
        <v>27</v>
      </c>
      <c r="H7253" t="s">
        <v>59</v>
      </c>
      <c r="I7253" t="s">
        <v>60</v>
      </c>
    </row>
    <row r="7254" spans="1:9" x14ac:dyDescent="0.3">
      <c r="A7254">
        <v>1185733</v>
      </c>
      <c r="B7254" s="16">
        <v>44455</v>
      </c>
      <c r="C7254" t="s">
        <v>19</v>
      </c>
      <c r="D7254">
        <v>525</v>
      </c>
      <c r="E7254">
        <v>236250.00000000009</v>
      </c>
      <c r="F7254">
        <v>82687.500000000029</v>
      </c>
      <c r="G7254" t="s">
        <v>27</v>
      </c>
      <c r="H7254" t="s">
        <v>100</v>
      </c>
      <c r="I7254" t="s">
        <v>101</v>
      </c>
    </row>
    <row r="7255" spans="1:9" x14ac:dyDescent="0.3">
      <c r="A7255">
        <v>1185733</v>
      </c>
      <c r="B7255" s="16">
        <v>44455</v>
      </c>
      <c r="C7255" t="s">
        <v>17</v>
      </c>
      <c r="D7255">
        <v>725</v>
      </c>
      <c r="E7255">
        <v>362500</v>
      </c>
      <c r="F7255">
        <v>145000</v>
      </c>
      <c r="G7255" t="s">
        <v>27</v>
      </c>
      <c r="H7255" t="s">
        <v>100</v>
      </c>
      <c r="I7255" t="s">
        <v>101</v>
      </c>
    </row>
    <row r="7256" spans="1:9" x14ac:dyDescent="0.3">
      <c r="A7256">
        <v>1197831</v>
      </c>
      <c r="B7256" s="16">
        <v>44455</v>
      </c>
      <c r="C7256" t="s">
        <v>17</v>
      </c>
      <c r="D7256">
        <v>825</v>
      </c>
      <c r="E7256">
        <v>371250</v>
      </c>
      <c r="F7256">
        <v>148500</v>
      </c>
      <c r="G7256" t="s">
        <v>27</v>
      </c>
      <c r="H7256" t="s">
        <v>28</v>
      </c>
      <c r="I7256" t="s">
        <v>39</v>
      </c>
    </row>
    <row r="7257" spans="1:9" x14ac:dyDescent="0.3">
      <c r="A7257">
        <v>1185731</v>
      </c>
      <c r="B7257" s="16">
        <v>44456</v>
      </c>
      <c r="C7257" t="s">
        <v>21</v>
      </c>
      <c r="D7257">
        <v>56</v>
      </c>
      <c r="E7257">
        <v>2968</v>
      </c>
      <c r="F7257">
        <v>1246.56</v>
      </c>
      <c r="G7257" t="s">
        <v>15</v>
      </c>
      <c r="H7257" t="s">
        <v>133</v>
      </c>
      <c r="I7257" t="s">
        <v>134</v>
      </c>
    </row>
    <row r="7258" spans="1:9" x14ac:dyDescent="0.3">
      <c r="A7258">
        <v>1185731</v>
      </c>
      <c r="B7258" s="16">
        <v>44456</v>
      </c>
      <c r="C7258" t="s">
        <v>21</v>
      </c>
      <c r="D7258">
        <v>74</v>
      </c>
      <c r="E7258">
        <v>3034</v>
      </c>
      <c r="F7258">
        <v>1122.58</v>
      </c>
      <c r="G7258" t="s">
        <v>15</v>
      </c>
      <c r="H7258" t="s">
        <v>133</v>
      </c>
      <c r="I7258" t="s">
        <v>134</v>
      </c>
    </row>
    <row r="7259" spans="1:9" x14ac:dyDescent="0.3">
      <c r="A7259">
        <v>1185731</v>
      </c>
      <c r="B7259" s="16">
        <v>44456</v>
      </c>
      <c r="C7259" t="s">
        <v>20</v>
      </c>
      <c r="D7259">
        <v>78</v>
      </c>
      <c r="E7259">
        <v>3354</v>
      </c>
      <c r="F7259">
        <v>1106.82</v>
      </c>
      <c r="G7259" t="s">
        <v>15</v>
      </c>
      <c r="H7259" t="s">
        <v>133</v>
      </c>
      <c r="I7259" t="s">
        <v>134</v>
      </c>
    </row>
    <row r="7260" spans="1:9" x14ac:dyDescent="0.3">
      <c r="A7260">
        <v>1185731</v>
      </c>
      <c r="B7260" s="16">
        <v>44456</v>
      </c>
      <c r="C7260" t="s">
        <v>22</v>
      </c>
      <c r="D7260">
        <v>70</v>
      </c>
      <c r="E7260">
        <v>3360</v>
      </c>
      <c r="F7260">
        <v>1209.5999999999999</v>
      </c>
      <c r="G7260" t="s">
        <v>15</v>
      </c>
      <c r="H7260" t="s">
        <v>133</v>
      </c>
      <c r="I7260" t="s">
        <v>134</v>
      </c>
    </row>
    <row r="7261" spans="1:9" x14ac:dyDescent="0.3">
      <c r="A7261">
        <v>1185731</v>
      </c>
      <c r="B7261" s="16">
        <v>44456</v>
      </c>
      <c r="C7261" t="s">
        <v>23</v>
      </c>
      <c r="D7261">
        <v>59</v>
      </c>
      <c r="E7261">
        <v>3363</v>
      </c>
      <c r="F7261">
        <v>1748.76</v>
      </c>
      <c r="G7261" t="s">
        <v>15</v>
      </c>
      <c r="H7261" t="s">
        <v>62</v>
      </c>
      <c r="I7261" t="s">
        <v>63</v>
      </c>
    </row>
    <row r="7262" spans="1:9" x14ac:dyDescent="0.3">
      <c r="A7262">
        <v>1185731</v>
      </c>
      <c r="B7262" s="16">
        <v>44456</v>
      </c>
      <c r="C7262" t="s">
        <v>20</v>
      </c>
      <c r="D7262">
        <v>75</v>
      </c>
      <c r="E7262">
        <v>3900</v>
      </c>
      <c r="F7262">
        <v>1677</v>
      </c>
      <c r="G7262" t="s">
        <v>15</v>
      </c>
      <c r="H7262" t="s">
        <v>133</v>
      </c>
      <c r="I7262" t="s">
        <v>134</v>
      </c>
    </row>
    <row r="7263" spans="1:9" x14ac:dyDescent="0.3">
      <c r="A7263">
        <v>1185731</v>
      </c>
      <c r="B7263" s="16">
        <v>44456</v>
      </c>
      <c r="C7263" t="s">
        <v>22</v>
      </c>
      <c r="D7263">
        <v>63</v>
      </c>
      <c r="E7263">
        <v>4032</v>
      </c>
      <c r="F7263">
        <v>1733.76</v>
      </c>
      <c r="G7263" t="s">
        <v>15</v>
      </c>
      <c r="H7263" t="s">
        <v>133</v>
      </c>
      <c r="I7263" t="s">
        <v>134</v>
      </c>
    </row>
    <row r="7264" spans="1:9" x14ac:dyDescent="0.3">
      <c r="A7264">
        <v>1185731</v>
      </c>
      <c r="B7264" s="16">
        <v>44456</v>
      </c>
      <c r="C7264" t="s">
        <v>19</v>
      </c>
      <c r="D7264">
        <v>116</v>
      </c>
      <c r="E7264">
        <v>4988</v>
      </c>
      <c r="F7264">
        <v>2094.96</v>
      </c>
      <c r="G7264" t="s">
        <v>15</v>
      </c>
      <c r="H7264" t="s">
        <v>133</v>
      </c>
      <c r="I7264" t="s">
        <v>134</v>
      </c>
    </row>
    <row r="7265" spans="1:9" x14ac:dyDescent="0.3">
      <c r="A7265">
        <v>1185731</v>
      </c>
      <c r="B7265" s="16">
        <v>44456</v>
      </c>
      <c r="C7265" t="s">
        <v>19</v>
      </c>
      <c r="D7265">
        <v>95</v>
      </c>
      <c r="E7265">
        <v>5130</v>
      </c>
      <c r="F7265">
        <v>2667.6</v>
      </c>
      <c r="G7265" t="s">
        <v>15</v>
      </c>
      <c r="H7265" t="s">
        <v>133</v>
      </c>
      <c r="I7265" t="s">
        <v>134</v>
      </c>
    </row>
    <row r="7266" spans="1:9" x14ac:dyDescent="0.3">
      <c r="A7266">
        <v>1185731</v>
      </c>
      <c r="B7266" s="16">
        <v>44456</v>
      </c>
      <c r="C7266" t="s">
        <v>23</v>
      </c>
      <c r="D7266">
        <v>104</v>
      </c>
      <c r="E7266">
        <v>5512</v>
      </c>
      <c r="F7266">
        <v>2039.44</v>
      </c>
      <c r="G7266" t="s">
        <v>15</v>
      </c>
      <c r="H7266" t="s">
        <v>133</v>
      </c>
      <c r="I7266" t="s">
        <v>134</v>
      </c>
    </row>
    <row r="7267" spans="1:9" x14ac:dyDescent="0.3">
      <c r="A7267">
        <v>1185731</v>
      </c>
      <c r="B7267" s="16">
        <v>44456</v>
      </c>
      <c r="C7267" t="s">
        <v>23</v>
      </c>
      <c r="D7267">
        <v>98</v>
      </c>
      <c r="E7267">
        <v>6664</v>
      </c>
      <c r="F7267">
        <v>3065.4399999999996</v>
      </c>
      <c r="G7267" t="s">
        <v>15</v>
      </c>
      <c r="H7267" t="s">
        <v>133</v>
      </c>
      <c r="I7267" t="s">
        <v>134</v>
      </c>
    </row>
    <row r="7268" spans="1:9" x14ac:dyDescent="0.3">
      <c r="A7268">
        <v>1197831</v>
      </c>
      <c r="B7268" s="16">
        <v>44456</v>
      </c>
      <c r="C7268" t="s">
        <v>23</v>
      </c>
      <c r="D7268">
        <v>203</v>
      </c>
      <c r="E7268">
        <v>7917</v>
      </c>
      <c r="F7268">
        <v>5621.0700000000015</v>
      </c>
      <c r="G7268" t="s">
        <v>27</v>
      </c>
      <c r="H7268" t="s">
        <v>59</v>
      </c>
      <c r="I7268" t="s">
        <v>60</v>
      </c>
    </row>
    <row r="7269" spans="1:9" x14ac:dyDescent="0.3">
      <c r="A7269">
        <v>1197831</v>
      </c>
      <c r="B7269" s="16">
        <v>44456</v>
      </c>
      <c r="C7269" t="s">
        <v>19</v>
      </c>
      <c r="D7269">
        <v>264</v>
      </c>
      <c r="E7269">
        <v>8976</v>
      </c>
      <c r="F7269">
        <v>3769.92</v>
      </c>
      <c r="G7269" t="s">
        <v>27</v>
      </c>
      <c r="H7269" t="s">
        <v>28</v>
      </c>
      <c r="I7269" t="s">
        <v>39</v>
      </c>
    </row>
    <row r="7270" spans="1:9" x14ac:dyDescent="0.3">
      <c r="A7270">
        <v>1185731</v>
      </c>
      <c r="B7270" s="16">
        <v>44456</v>
      </c>
      <c r="C7270" t="s">
        <v>17</v>
      </c>
      <c r="D7270">
        <v>154</v>
      </c>
      <c r="E7270">
        <v>9086</v>
      </c>
      <c r="F7270">
        <v>4724.72</v>
      </c>
      <c r="G7270" t="s">
        <v>15</v>
      </c>
      <c r="H7270" t="s">
        <v>133</v>
      </c>
      <c r="I7270" t="s">
        <v>134</v>
      </c>
    </row>
    <row r="7271" spans="1:9" x14ac:dyDescent="0.3">
      <c r="A7271">
        <v>1185731</v>
      </c>
      <c r="B7271" s="16">
        <v>44456</v>
      </c>
      <c r="C7271" t="s">
        <v>17</v>
      </c>
      <c r="D7271">
        <v>193</v>
      </c>
      <c r="E7271">
        <v>9843</v>
      </c>
      <c r="F7271">
        <v>4330.92</v>
      </c>
      <c r="G7271" t="s">
        <v>15</v>
      </c>
      <c r="H7271" t="s">
        <v>133</v>
      </c>
      <c r="I7271" t="s">
        <v>134</v>
      </c>
    </row>
    <row r="7272" spans="1:9" x14ac:dyDescent="0.3">
      <c r="A7272">
        <v>1197831</v>
      </c>
      <c r="B7272" s="16">
        <v>44456</v>
      </c>
      <c r="C7272" t="s">
        <v>19</v>
      </c>
      <c r="D7272">
        <v>215</v>
      </c>
      <c r="E7272">
        <v>10320</v>
      </c>
      <c r="F7272">
        <v>5572.8</v>
      </c>
      <c r="G7272" t="s">
        <v>27</v>
      </c>
      <c r="H7272" t="s">
        <v>28</v>
      </c>
      <c r="I7272" t="s">
        <v>39</v>
      </c>
    </row>
    <row r="7273" spans="1:9" x14ac:dyDescent="0.3">
      <c r="A7273">
        <v>1197831</v>
      </c>
      <c r="B7273" s="16">
        <v>44456</v>
      </c>
      <c r="C7273" t="s">
        <v>23</v>
      </c>
      <c r="D7273">
        <v>182</v>
      </c>
      <c r="E7273">
        <v>10738</v>
      </c>
      <c r="F7273">
        <v>8268.260000000002</v>
      </c>
      <c r="G7273" t="s">
        <v>27</v>
      </c>
      <c r="H7273" t="s">
        <v>59</v>
      </c>
      <c r="I7273" t="s">
        <v>60</v>
      </c>
    </row>
    <row r="7274" spans="1:9" x14ac:dyDescent="0.3">
      <c r="A7274">
        <v>1185731</v>
      </c>
      <c r="B7274" s="16">
        <v>44456</v>
      </c>
      <c r="C7274" t="s">
        <v>21</v>
      </c>
      <c r="D7274">
        <v>225</v>
      </c>
      <c r="E7274">
        <v>123750.00000000001</v>
      </c>
      <c r="F7274">
        <v>37125</v>
      </c>
      <c r="G7274" t="s">
        <v>15</v>
      </c>
      <c r="H7274" t="s">
        <v>133</v>
      </c>
      <c r="I7274" t="s">
        <v>134</v>
      </c>
    </row>
    <row r="7275" spans="1:9" x14ac:dyDescent="0.3">
      <c r="A7275">
        <v>1185731</v>
      </c>
      <c r="B7275" s="16">
        <v>44456</v>
      </c>
      <c r="C7275" t="s">
        <v>23</v>
      </c>
      <c r="D7275">
        <v>225</v>
      </c>
      <c r="E7275">
        <v>135000</v>
      </c>
      <c r="F7275">
        <v>54000</v>
      </c>
      <c r="G7275" t="s">
        <v>15</v>
      </c>
      <c r="H7275" t="s">
        <v>62</v>
      </c>
      <c r="I7275" t="s">
        <v>63</v>
      </c>
    </row>
    <row r="7276" spans="1:9" x14ac:dyDescent="0.3">
      <c r="A7276">
        <v>1185731</v>
      </c>
      <c r="B7276" s="16">
        <v>44456</v>
      </c>
      <c r="C7276" t="s">
        <v>20</v>
      </c>
      <c r="D7276">
        <v>250</v>
      </c>
      <c r="E7276">
        <v>137500.00000000003</v>
      </c>
      <c r="F7276">
        <v>41250.000000000007</v>
      </c>
      <c r="G7276" t="s">
        <v>15</v>
      </c>
      <c r="H7276" t="s">
        <v>133</v>
      </c>
      <c r="I7276" t="s">
        <v>134</v>
      </c>
    </row>
    <row r="7277" spans="1:9" x14ac:dyDescent="0.3">
      <c r="A7277">
        <v>1185731</v>
      </c>
      <c r="B7277" s="16">
        <v>44456</v>
      </c>
      <c r="C7277" t="s">
        <v>22</v>
      </c>
      <c r="D7277">
        <v>225</v>
      </c>
      <c r="E7277">
        <v>146250</v>
      </c>
      <c r="F7277">
        <v>43875</v>
      </c>
      <c r="G7277" t="s">
        <v>15</v>
      </c>
      <c r="H7277" t="s">
        <v>133</v>
      </c>
      <c r="I7277" t="s">
        <v>134</v>
      </c>
    </row>
    <row r="7278" spans="1:9" x14ac:dyDescent="0.3">
      <c r="A7278">
        <v>1185731</v>
      </c>
      <c r="B7278" s="16">
        <v>44456</v>
      </c>
      <c r="C7278" t="s">
        <v>19</v>
      </c>
      <c r="D7278">
        <v>350</v>
      </c>
      <c r="E7278">
        <v>210000.00000000003</v>
      </c>
      <c r="F7278">
        <v>84000.000000000015</v>
      </c>
      <c r="G7278" t="s">
        <v>15</v>
      </c>
      <c r="H7278" t="s">
        <v>133</v>
      </c>
      <c r="I7278" t="s">
        <v>134</v>
      </c>
    </row>
    <row r="7279" spans="1:9" x14ac:dyDescent="0.3">
      <c r="A7279">
        <v>1185731</v>
      </c>
      <c r="B7279" s="16">
        <v>44456</v>
      </c>
      <c r="C7279" t="s">
        <v>23</v>
      </c>
      <c r="D7279">
        <v>325</v>
      </c>
      <c r="E7279">
        <v>227500</v>
      </c>
      <c r="F7279">
        <v>79625</v>
      </c>
      <c r="G7279" t="s">
        <v>15</v>
      </c>
      <c r="H7279" t="s">
        <v>133</v>
      </c>
      <c r="I7279" t="s">
        <v>134</v>
      </c>
    </row>
    <row r="7280" spans="1:9" x14ac:dyDescent="0.3">
      <c r="A7280">
        <v>1185731</v>
      </c>
      <c r="B7280" s="16">
        <v>44456</v>
      </c>
      <c r="C7280" t="s">
        <v>17</v>
      </c>
      <c r="D7280">
        <v>550</v>
      </c>
      <c r="E7280">
        <v>357500</v>
      </c>
      <c r="F7280">
        <v>143000</v>
      </c>
      <c r="G7280" t="s">
        <v>15</v>
      </c>
      <c r="H7280" t="s">
        <v>133</v>
      </c>
      <c r="I7280" t="s">
        <v>134</v>
      </c>
    </row>
    <row r="7281" spans="1:9" x14ac:dyDescent="0.3">
      <c r="A7281">
        <v>1197831</v>
      </c>
      <c r="B7281" s="16">
        <v>44456</v>
      </c>
      <c r="C7281" t="s">
        <v>23</v>
      </c>
      <c r="D7281">
        <v>675</v>
      </c>
      <c r="E7281">
        <v>405000</v>
      </c>
      <c r="F7281">
        <v>263250.00000000006</v>
      </c>
      <c r="G7281" t="s">
        <v>27</v>
      </c>
      <c r="H7281" t="s">
        <v>59</v>
      </c>
      <c r="I7281" t="s">
        <v>60</v>
      </c>
    </row>
    <row r="7282" spans="1:9" x14ac:dyDescent="0.3">
      <c r="A7282">
        <v>1197831</v>
      </c>
      <c r="B7282" s="16">
        <v>44456</v>
      </c>
      <c r="C7282" t="s">
        <v>19</v>
      </c>
      <c r="D7282">
        <v>825</v>
      </c>
      <c r="E7282">
        <v>412500</v>
      </c>
      <c r="F7282">
        <v>165000</v>
      </c>
      <c r="G7282" t="s">
        <v>27</v>
      </c>
      <c r="H7282" t="s">
        <v>28</v>
      </c>
      <c r="I7282" t="s">
        <v>39</v>
      </c>
    </row>
    <row r="7283" spans="1:9" x14ac:dyDescent="0.3">
      <c r="A7283">
        <v>1128299</v>
      </c>
      <c r="B7283" s="16">
        <v>44457</v>
      </c>
      <c r="C7283" t="s">
        <v>21</v>
      </c>
      <c r="D7283">
        <v>59</v>
      </c>
      <c r="E7283">
        <v>1357</v>
      </c>
      <c r="F7283">
        <v>678.5</v>
      </c>
      <c r="G7283" t="s">
        <v>15</v>
      </c>
      <c r="H7283" t="s">
        <v>118</v>
      </c>
      <c r="I7283" t="s">
        <v>93</v>
      </c>
    </row>
    <row r="7284" spans="1:9" x14ac:dyDescent="0.3">
      <c r="A7284">
        <v>1128299</v>
      </c>
      <c r="B7284" s="16">
        <v>44457</v>
      </c>
      <c r="C7284" t="s">
        <v>20</v>
      </c>
      <c r="D7284">
        <v>68</v>
      </c>
      <c r="E7284">
        <v>1632</v>
      </c>
      <c r="F7284">
        <v>881.28000000000009</v>
      </c>
      <c r="G7284" t="s">
        <v>15</v>
      </c>
      <c r="H7284" t="s">
        <v>118</v>
      </c>
      <c r="I7284" t="s">
        <v>93</v>
      </c>
    </row>
    <row r="7285" spans="1:9" x14ac:dyDescent="0.3">
      <c r="A7285">
        <v>1128299</v>
      </c>
      <c r="B7285" s="16">
        <v>44457</v>
      </c>
      <c r="C7285" t="s">
        <v>22</v>
      </c>
      <c r="D7285">
        <v>61</v>
      </c>
      <c r="E7285">
        <v>1952</v>
      </c>
      <c r="F7285">
        <v>1015.0400000000001</v>
      </c>
      <c r="G7285" t="s">
        <v>15</v>
      </c>
      <c r="H7285" t="s">
        <v>118</v>
      </c>
      <c r="I7285" t="s">
        <v>93</v>
      </c>
    </row>
    <row r="7286" spans="1:9" x14ac:dyDescent="0.3">
      <c r="A7286">
        <v>1128299</v>
      </c>
      <c r="B7286" s="16">
        <v>44457</v>
      </c>
      <c r="C7286" t="s">
        <v>21</v>
      </c>
      <c r="D7286">
        <v>63</v>
      </c>
      <c r="E7286">
        <v>2583</v>
      </c>
      <c r="F7286">
        <v>1317.33</v>
      </c>
      <c r="G7286" t="s">
        <v>27</v>
      </c>
      <c r="H7286" t="s">
        <v>81</v>
      </c>
      <c r="I7286" t="s">
        <v>82</v>
      </c>
    </row>
    <row r="7287" spans="1:9" x14ac:dyDescent="0.3">
      <c r="A7287">
        <v>1128299</v>
      </c>
      <c r="B7287" s="16">
        <v>44457</v>
      </c>
      <c r="C7287" t="s">
        <v>19</v>
      </c>
      <c r="D7287">
        <v>91</v>
      </c>
      <c r="E7287">
        <v>2639</v>
      </c>
      <c r="F7287">
        <v>1398.67</v>
      </c>
      <c r="G7287" t="s">
        <v>15</v>
      </c>
      <c r="H7287" t="s">
        <v>118</v>
      </c>
      <c r="I7287" t="s">
        <v>93</v>
      </c>
    </row>
    <row r="7288" spans="1:9" x14ac:dyDescent="0.3">
      <c r="A7288">
        <v>1128299</v>
      </c>
      <c r="B7288" s="16">
        <v>44457</v>
      </c>
      <c r="C7288" t="s">
        <v>23</v>
      </c>
      <c r="D7288">
        <v>75</v>
      </c>
      <c r="E7288">
        <v>2700</v>
      </c>
      <c r="F7288">
        <v>1377</v>
      </c>
      <c r="G7288" t="s">
        <v>15</v>
      </c>
      <c r="H7288" t="s">
        <v>118</v>
      </c>
      <c r="I7288" t="s">
        <v>93</v>
      </c>
    </row>
    <row r="7289" spans="1:9" x14ac:dyDescent="0.3">
      <c r="A7289">
        <v>1128299</v>
      </c>
      <c r="B7289" s="16">
        <v>44457</v>
      </c>
      <c r="C7289" t="s">
        <v>23</v>
      </c>
      <c r="D7289">
        <v>90</v>
      </c>
      <c r="E7289">
        <v>2700</v>
      </c>
      <c r="F7289">
        <v>1080</v>
      </c>
      <c r="G7289" t="s">
        <v>27</v>
      </c>
      <c r="H7289" t="s">
        <v>81</v>
      </c>
      <c r="I7289" t="s">
        <v>82</v>
      </c>
    </row>
    <row r="7290" spans="1:9" x14ac:dyDescent="0.3">
      <c r="A7290">
        <v>1128299</v>
      </c>
      <c r="B7290" s="16">
        <v>44457</v>
      </c>
      <c r="C7290" t="s">
        <v>21</v>
      </c>
      <c r="D7290">
        <v>80</v>
      </c>
      <c r="E7290">
        <v>2720</v>
      </c>
      <c r="F7290">
        <v>1142.3999999999999</v>
      </c>
      <c r="G7290" t="s">
        <v>27</v>
      </c>
      <c r="H7290" t="s">
        <v>81</v>
      </c>
      <c r="I7290" t="s">
        <v>82</v>
      </c>
    </row>
    <row r="7291" spans="1:9" x14ac:dyDescent="0.3">
      <c r="A7291">
        <v>1128299</v>
      </c>
      <c r="B7291" s="16">
        <v>44457</v>
      </c>
      <c r="C7291" t="s">
        <v>20</v>
      </c>
      <c r="D7291">
        <v>96</v>
      </c>
      <c r="E7291">
        <v>2880</v>
      </c>
      <c r="F7291">
        <v>1324.8</v>
      </c>
      <c r="G7291" t="s">
        <v>27</v>
      </c>
      <c r="H7291" t="s">
        <v>81</v>
      </c>
      <c r="I7291" t="s">
        <v>82</v>
      </c>
    </row>
    <row r="7292" spans="1:9" x14ac:dyDescent="0.3">
      <c r="A7292">
        <v>1128299</v>
      </c>
      <c r="B7292" s="16">
        <v>44457</v>
      </c>
      <c r="C7292" t="s">
        <v>23</v>
      </c>
      <c r="D7292">
        <v>75</v>
      </c>
      <c r="E7292">
        <v>2925</v>
      </c>
      <c r="F7292">
        <v>1462.5</v>
      </c>
      <c r="G7292" t="s">
        <v>27</v>
      </c>
      <c r="H7292" t="s">
        <v>81</v>
      </c>
      <c r="I7292" t="s">
        <v>82</v>
      </c>
    </row>
    <row r="7293" spans="1:9" x14ac:dyDescent="0.3">
      <c r="A7293">
        <v>1128299</v>
      </c>
      <c r="B7293" s="16">
        <v>44457</v>
      </c>
      <c r="C7293" t="s">
        <v>20</v>
      </c>
      <c r="D7293">
        <v>78</v>
      </c>
      <c r="E7293">
        <v>3354</v>
      </c>
      <c r="F7293">
        <v>1744.0800000000002</v>
      </c>
      <c r="G7293" t="s">
        <v>27</v>
      </c>
      <c r="H7293" t="s">
        <v>81</v>
      </c>
      <c r="I7293" t="s">
        <v>82</v>
      </c>
    </row>
    <row r="7294" spans="1:9" x14ac:dyDescent="0.3">
      <c r="A7294">
        <v>1128299</v>
      </c>
      <c r="B7294" s="16">
        <v>44457</v>
      </c>
      <c r="C7294" t="s">
        <v>22</v>
      </c>
      <c r="D7294">
        <v>83</v>
      </c>
      <c r="E7294">
        <v>3403</v>
      </c>
      <c r="F7294">
        <v>1633.4399999999998</v>
      </c>
      <c r="G7294" t="s">
        <v>27</v>
      </c>
      <c r="H7294" t="s">
        <v>81</v>
      </c>
      <c r="I7294" t="s">
        <v>82</v>
      </c>
    </row>
    <row r="7295" spans="1:9" x14ac:dyDescent="0.3">
      <c r="A7295">
        <v>1185733</v>
      </c>
      <c r="B7295" s="16">
        <v>44457</v>
      </c>
      <c r="C7295" t="s">
        <v>21</v>
      </c>
      <c r="D7295">
        <v>78</v>
      </c>
      <c r="E7295">
        <v>3432</v>
      </c>
      <c r="F7295">
        <v>1269.8399999999999</v>
      </c>
      <c r="G7295" t="s">
        <v>48</v>
      </c>
      <c r="H7295" t="s">
        <v>49</v>
      </c>
      <c r="I7295" t="s">
        <v>68</v>
      </c>
    </row>
    <row r="7296" spans="1:9" x14ac:dyDescent="0.3">
      <c r="A7296">
        <v>1185733</v>
      </c>
      <c r="B7296" s="16">
        <v>44457</v>
      </c>
      <c r="C7296" t="s">
        <v>21</v>
      </c>
      <c r="D7296">
        <v>65</v>
      </c>
      <c r="E7296">
        <v>3510</v>
      </c>
      <c r="F7296">
        <v>1544.4</v>
      </c>
      <c r="G7296" t="s">
        <v>48</v>
      </c>
      <c r="H7296" t="s">
        <v>49</v>
      </c>
      <c r="I7296" t="s">
        <v>68</v>
      </c>
    </row>
    <row r="7297" spans="1:9" x14ac:dyDescent="0.3">
      <c r="A7297">
        <v>1185733</v>
      </c>
      <c r="B7297" s="16">
        <v>44457</v>
      </c>
      <c r="C7297" t="s">
        <v>20</v>
      </c>
      <c r="D7297">
        <v>96</v>
      </c>
      <c r="E7297">
        <v>3744</v>
      </c>
      <c r="F7297">
        <v>1235.5199999999998</v>
      </c>
      <c r="G7297" t="s">
        <v>48</v>
      </c>
      <c r="H7297" t="s">
        <v>49</v>
      </c>
      <c r="I7297" t="s">
        <v>68</v>
      </c>
    </row>
    <row r="7298" spans="1:9" x14ac:dyDescent="0.3">
      <c r="A7298">
        <v>1185733</v>
      </c>
      <c r="B7298" s="16">
        <v>44457</v>
      </c>
      <c r="C7298" t="s">
        <v>23</v>
      </c>
      <c r="D7298">
        <v>75</v>
      </c>
      <c r="E7298">
        <v>3825</v>
      </c>
      <c r="F7298">
        <v>2103.75</v>
      </c>
      <c r="G7298" t="s">
        <v>48</v>
      </c>
      <c r="H7298" t="s">
        <v>49</v>
      </c>
      <c r="I7298" t="s">
        <v>68</v>
      </c>
    </row>
    <row r="7299" spans="1:9" x14ac:dyDescent="0.3">
      <c r="A7299">
        <v>1128299</v>
      </c>
      <c r="B7299" s="16">
        <v>44457</v>
      </c>
      <c r="C7299" t="s">
        <v>22</v>
      </c>
      <c r="D7299">
        <v>77</v>
      </c>
      <c r="E7299">
        <v>3927</v>
      </c>
      <c r="F7299">
        <v>2159.8500000000004</v>
      </c>
      <c r="G7299" t="s">
        <v>27</v>
      </c>
      <c r="H7299" t="s">
        <v>81</v>
      </c>
      <c r="I7299" t="s">
        <v>82</v>
      </c>
    </row>
    <row r="7300" spans="1:9" x14ac:dyDescent="0.3">
      <c r="A7300">
        <v>1185733</v>
      </c>
      <c r="B7300" s="16">
        <v>44457</v>
      </c>
      <c r="C7300" t="s">
        <v>20</v>
      </c>
      <c r="D7300">
        <v>75</v>
      </c>
      <c r="E7300">
        <v>4050</v>
      </c>
      <c r="F7300">
        <v>1822.4999999999998</v>
      </c>
      <c r="G7300" t="s">
        <v>48</v>
      </c>
      <c r="H7300" t="s">
        <v>49</v>
      </c>
      <c r="I7300" t="s">
        <v>68</v>
      </c>
    </row>
    <row r="7301" spans="1:9" x14ac:dyDescent="0.3">
      <c r="A7301">
        <v>1185733</v>
      </c>
      <c r="B7301" s="16">
        <v>44457</v>
      </c>
      <c r="C7301" t="s">
        <v>23</v>
      </c>
      <c r="D7301">
        <v>99</v>
      </c>
      <c r="E7301">
        <v>4158</v>
      </c>
      <c r="F7301">
        <v>2037.42</v>
      </c>
      <c r="G7301" t="s">
        <v>48</v>
      </c>
      <c r="H7301" t="s">
        <v>49</v>
      </c>
      <c r="I7301" t="s">
        <v>68</v>
      </c>
    </row>
    <row r="7302" spans="1:9" x14ac:dyDescent="0.3">
      <c r="A7302">
        <v>1185733</v>
      </c>
      <c r="B7302" s="16">
        <v>44457</v>
      </c>
      <c r="C7302" t="s">
        <v>22</v>
      </c>
      <c r="D7302">
        <v>74</v>
      </c>
      <c r="E7302">
        <v>4736</v>
      </c>
      <c r="F7302">
        <v>1468.16</v>
      </c>
      <c r="G7302" t="s">
        <v>48</v>
      </c>
      <c r="H7302" t="s">
        <v>49</v>
      </c>
      <c r="I7302" t="s">
        <v>68</v>
      </c>
    </row>
    <row r="7303" spans="1:9" x14ac:dyDescent="0.3">
      <c r="A7303">
        <v>1185733</v>
      </c>
      <c r="B7303" s="16">
        <v>44457</v>
      </c>
      <c r="C7303" t="s">
        <v>22</v>
      </c>
      <c r="D7303">
        <v>94</v>
      </c>
      <c r="E7303">
        <v>5076</v>
      </c>
      <c r="F7303">
        <v>1167.48</v>
      </c>
      <c r="G7303" t="s">
        <v>48</v>
      </c>
      <c r="H7303" t="s">
        <v>49</v>
      </c>
      <c r="I7303" t="s">
        <v>68</v>
      </c>
    </row>
    <row r="7304" spans="1:9" x14ac:dyDescent="0.3">
      <c r="A7304">
        <v>1128299</v>
      </c>
      <c r="B7304" s="16">
        <v>44457</v>
      </c>
      <c r="C7304" t="s">
        <v>17</v>
      </c>
      <c r="D7304">
        <v>154</v>
      </c>
      <c r="E7304">
        <v>5236</v>
      </c>
      <c r="F7304">
        <v>2670.36</v>
      </c>
      <c r="G7304" t="s">
        <v>15</v>
      </c>
      <c r="H7304" t="s">
        <v>118</v>
      </c>
      <c r="I7304" t="s">
        <v>93</v>
      </c>
    </row>
    <row r="7305" spans="1:9" x14ac:dyDescent="0.3">
      <c r="A7305">
        <v>1128299</v>
      </c>
      <c r="B7305" s="16">
        <v>44457</v>
      </c>
      <c r="C7305" t="s">
        <v>19</v>
      </c>
      <c r="D7305">
        <v>125</v>
      </c>
      <c r="E7305">
        <v>5750</v>
      </c>
      <c r="F7305">
        <v>2932.5</v>
      </c>
      <c r="G7305" t="s">
        <v>27</v>
      </c>
      <c r="H7305" t="s">
        <v>81</v>
      </c>
      <c r="I7305" t="s">
        <v>82</v>
      </c>
    </row>
    <row r="7306" spans="1:9" x14ac:dyDescent="0.3">
      <c r="A7306">
        <v>1128299</v>
      </c>
      <c r="B7306" s="16">
        <v>44457</v>
      </c>
      <c r="C7306" t="s">
        <v>17</v>
      </c>
      <c r="D7306">
        <v>175</v>
      </c>
      <c r="E7306">
        <v>5775</v>
      </c>
      <c r="F7306">
        <v>2425.5</v>
      </c>
      <c r="G7306" t="s">
        <v>27</v>
      </c>
      <c r="H7306" t="s">
        <v>81</v>
      </c>
      <c r="I7306" t="s">
        <v>82</v>
      </c>
    </row>
    <row r="7307" spans="1:9" x14ac:dyDescent="0.3">
      <c r="A7307">
        <v>1128299</v>
      </c>
      <c r="B7307" s="16">
        <v>44457</v>
      </c>
      <c r="C7307" t="s">
        <v>17</v>
      </c>
      <c r="D7307">
        <v>145</v>
      </c>
      <c r="E7307">
        <v>6235</v>
      </c>
      <c r="F7307">
        <v>3429.2499999999995</v>
      </c>
      <c r="G7307" t="s">
        <v>27</v>
      </c>
      <c r="H7307" t="s">
        <v>81</v>
      </c>
      <c r="I7307" t="s">
        <v>82</v>
      </c>
    </row>
    <row r="7308" spans="1:9" x14ac:dyDescent="0.3">
      <c r="A7308">
        <v>1185733</v>
      </c>
      <c r="B7308" s="16">
        <v>44457</v>
      </c>
      <c r="C7308" t="s">
        <v>19</v>
      </c>
      <c r="D7308">
        <v>150</v>
      </c>
      <c r="E7308">
        <v>6750</v>
      </c>
      <c r="F7308">
        <v>2092.5</v>
      </c>
      <c r="G7308" t="s">
        <v>48</v>
      </c>
      <c r="H7308" t="s">
        <v>49</v>
      </c>
      <c r="I7308" t="s">
        <v>68</v>
      </c>
    </row>
    <row r="7309" spans="1:9" x14ac:dyDescent="0.3">
      <c r="A7309">
        <v>1185733</v>
      </c>
      <c r="B7309" s="16">
        <v>44457</v>
      </c>
      <c r="C7309" t="s">
        <v>17</v>
      </c>
      <c r="D7309">
        <v>155</v>
      </c>
      <c r="E7309">
        <v>6820</v>
      </c>
      <c r="F7309">
        <v>2523.4</v>
      </c>
      <c r="G7309" t="s">
        <v>48</v>
      </c>
      <c r="H7309" t="s">
        <v>49</v>
      </c>
      <c r="I7309" t="s">
        <v>68</v>
      </c>
    </row>
    <row r="7310" spans="1:9" x14ac:dyDescent="0.3">
      <c r="A7310">
        <v>1128299</v>
      </c>
      <c r="B7310" s="16">
        <v>44457</v>
      </c>
      <c r="C7310" t="s">
        <v>19</v>
      </c>
      <c r="D7310">
        <v>175</v>
      </c>
      <c r="E7310">
        <v>7000</v>
      </c>
      <c r="F7310">
        <v>3009.9999999999995</v>
      </c>
      <c r="G7310" t="s">
        <v>27</v>
      </c>
      <c r="H7310" t="s">
        <v>81</v>
      </c>
      <c r="I7310" t="s">
        <v>82</v>
      </c>
    </row>
    <row r="7311" spans="1:9" x14ac:dyDescent="0.3">
      <c r="A7311">
        <v>1197831</v>
      </c>
      <c r="B7311" s="16">
        <v>44457</v>
      </c>
      <c r="C7311" t="s">
        <v>17</v>
      </c>
      <c r="D7311">
        <v>206</v>
      </c>
      <c r="E7311">
        <v>7828</v>
      </c>
      <c r="F7311">
        <v>4305.3999999999996</v>
      </c>
      <c r="G7311" t="s">
        <v>27</v>
      </c>
      <c r="H7311" t="s">
        <v>59</v>
      </c>
      <c r="I7311" t="s">
        <v>60</v>
      </c>
    </row>
    <row r="7312" spans="1:9" x14ac:dyDescent="0.3">
      <c r="A7312">
        <v>1185733</v>
      </c>
      <c r="B7312" s="16">
        <v>44457</v>
      </c>
      <c r="C7312" t="s">
        <v>19</v>
      </c>
      <c r="D7312">
        <v>135</v>
      </c>
      <c r="E7312">
        <v>8100</v>
      </c>
      <c r="F7312">
        <v>2997</v>
      </c>
      <c r="G7312" t="s">
        <v>48</v>
      </c>
      <c r="H7312" t="s">
        <v>49</v>
      </c>
      <c r="I7312" t="s">
        <v>68</v>
      </c>
    </row>
    <row r="7313" spans="1:9" x14ac:dyDescent="0.3">
      <c r="A7313">
        <v>1185733</v>
      </c>
      <c r="B7313" s="16">
        <v>44457</v>
      </c>
      <c r="C7313" t="s">
        <v>17</v>
      </c>
      <c r="D7313">
        <v>140</v>
      </c>
      <c r="E7313">
        <v>8120</v>
      </c>
      <c r="F7313">
        <v>3248</v>
      </c>
      <c r="G7313" t="s">
        <v>48</v>
      </c>
      <c r="H7313" t="s">
        <v>49</v>
      </c>
      <c r="I7313" t="s">
        <v>68</v>
      </c>
    </row>
    <row r="7314" spans="1:9" x14ac:dyDescent="0.3">
      <c r="A7314">
        <v>1197831</v>
      </c>
      <c r="B7314" s="16">
        <v>44457</v>
      </c>
      <c r="C7314" t="s">
        <v>17</v>
      </c>
      <c r="D7314">
        <v>175</v>
      </c>
      <c r="E7314">
        <v>8925</v>
      </c>
      <c r="F7314">
        <v>5355</v>
      </c>
      <c r="G7314" t="s">
        <v>27</v>
      </c>
      <c r="H7314" t="s">
        <v>59</v>
      </c>
      <c r="I7314" t="s">
        <v>60</v>
      </c>
    </row>
    <row r="7315" spans="1:9" x14ac:dyDescent="0.3">
      <c r="A7315">
        <v>1197831</v>
      </c>
      <c r="B7315" s="16">
        <v>44457</v>
      </c>
      <c r="C7315" t="s">
        <v>20</v>
      </c>
      <c r="D7315">
        <v>322</v>
      </c>
      <c r="E7315">
        <v>10626</v>
      </c>
      <c r="F7315">
        <v>4462.92</v>
      </c>
      <c r="G7315" t="s">
        <v>27</v>
      </c>
      <c r="H7315" t="s">
        <v>28</v>
      </c>
      <c r="I7315" t="s">
        <v>39</v>
      </c>
    </row>
    <row r="7316" spans="1:9" x14ac:dyDescent="0.3">
      <c r="A7316">
        <v>1197831</v>
      </c>
      <c r="B7316" s="16">
        <v>44457</v>
      </c>
      <c r="C7316" t="s">
        <v>20</v>
      </c>
      <c r="D7316">
        <v>254</v>
      </c>
      <c r="E7316">
        <v>11176</v>
      </c>
      <c r="F7316">
        <v>6146.7999999999993</v>
      </c>
      <c r="G7316" t="s">
        <v>27</v>
      </c>
      <c r="H7316" t="s">
        <v>28</v>
      </c>
      <c r="I7316" t="s">
        <v>39</v>
      </c>
    </row>
    <row r="7317" spans="1:9" x14ac:dyDescent="0.3">
      <c r="A7317">
        <v>1128299</v>
      </c>
      <c r="B7317" s="16">
        <v>44457</v>
      </c>
      <c r="C7317" t="s">
        <v>21</v>
      </c>
      <c r="D7317">
        <v>225</v>
      </c>
      <c r="E7317">
        <v>56250.000000000015</v>
      </c>
      <c r="F7317">
        <v>22500.000000000007</v>
      </c>
      <c r="G7317" t="s">
        <v>15</v>
      </c>
      <c r="H7317" t="s">
        <v>118</v>
      </c>
      <c r="I7317" t="s">
        <v>93</v>
      </c>
    </row>
    <row r="7318" spans="1:9" x14ac:dyDescent="0.3">
      <c r="A7318">
        <v>1128299</v>
      </c>
      <c r="B7318" s="16">
        <v>44457</v>
      </c>
      <c r="C7318" t="s">
        <v>20</v>
      </c>
      <c r="D7318">
        <v>250</v>
      </c>
      <c r="E7318">
        <v>62500.000000000015</v>
      </c>
      <c r="F7318">
        <v>25000.000000000007</v>
      </c>
      <c r="G7318" t="s">
        <v>15</v>
      </c>
      <c r="H7318" t="s">
        <v>118</v>
      </c>
      <c r="I7318" t="s">
        <v>93</v>
      </c>
    </row>
    <row r="7319" spans="1:9" x14ac:dyDescent="0.3">
      <c r="A7319">
        <v>1128299</v>
      </c>
      <c r="B7319" s="16">
        <v>44457</v>
      </c>
      <c r="C7319" t="s">
        <v>22</v>
      </c>
      <c r="D7319">
        <v>225</v>
      </c>
      <c r="E7319">
        <v>78750</v>
      </c>
      <c r="F7319">
        <v>31500</v>
      </c>
      <c r="G7319" t="s">
        <v>15</v>
      </c>
      <c r="H7319" t="s">
        <v>118</v>
      </c>
      <c r="I7319" t="s">
        <v>93</v>
      </c>
    </row>
    <row r="7320" spans="1:9" x14ac:dyDescent="0.3">
      <c r="A7320">
        <v>1128299</v>
      </c>
      <c r="B7320" s="16">
        <v>44457</v>
      </c>
      <c r="C7320" t="s">
        <v>19</v>
      </c>
      <c r="D7320">
        <v>350</v>
      </c>
      <c r="E7320">
        <v>105000.00000000004</v>
      </c>
      <c r="F7320">
        <v>42000.000000000022</v>
      </c>
      <c r="G7320" t="s">
        <v>15</v>
      </c>
      <c r="H7320" t="s">
        <v>118</v>
      </c>
      <c r="I7320" t="s">
        <v>93</v>
      </c>
    </row>
    <row r="7321" spans="1:9" x14ac:dyDescent="0.3">
      <c r="A7321">
        <v>1128299</v>
      </c>
      <c r="B7321" s="16">
        <v>44457</v>
      </c>
      <c r="C7321" t="s">
        <v>21</v>
      </c>
      <c r="D7321">
        <v>250</v>
      </c>
      <c r="E7321">
        <v>112500.00000000003</v>
      </c>
      <c r="F7321">
        <v>45000.000000000007</v>
      </c>
      <c r="G7321" t="s">
        <v>27</v>
      </c>
      <c r="H7321" t="s">
        <v>81</v>
      </c>
      <c r="I7321" t="s">
        <v>82</v>
      </c>
    </row>
    <row r="7322" spans="1:9" x14ac:dyDescent="0.3">
      <c r="A7322">
        <v>1128299</v>
      </c>
      <c r="B7322" s="16">
        <v>44457</v>
      </c>
      <c r="C7322" t="s">
        <v>23</v>
      </c>
      <c r="D7322">
        <v>300</v>
      </c>
      <c r="E7322">
        <v>120000</v>
      </c>
      <c r="F7322">
        <v>42000</v>
      </c>
      <c r="G7322" t="s">
        <v>27</v>
      </c>
      <c r="H7322" t="s">
        <v>81</v>
      </c>
      <c r="I7322" t="s">
        <v>82</v>
      </c>
    </row>
    <row r="7323" spans="1:9" x14ac:dyDescent="0.3">
      <c r="A7323">
        <v>1128299</v>
      </c>
      <c r="B7323" s="16">
        <v>44457</v>
      </c>
      <c r="C7323" t="s">
        <v>23</v>
      </c>
      <c r="D7323">
        <v>300</v>
      </c>
      <c r="E7323">
        <v>120000</v>
      </c>
      <c r="F7323">
        <v>48000</v>
      </c>
      <c r="G7323" t="s">
        <v>15</v>
      </c>
      <c r="H7323" t="s">
        <v>118</v>
      </c>
      <c r="I7323" t="s">
        <v>93</v>
      </c>
    </row>
    <row r="7324" spans="1:9" x14ac:dyDescent="0.3">
      <c r="A7324">
        <v>1128299</v>
      </c>
      <c r="B7324" s="16">
        <v>44457</v>
      </c>
      <c r="C7324" t="s">
        <v>20</v>
      </c>
      <c r="D7324">
        <v>300</v>
      </c>
      <c r="E7324">
        <v>135000.00000000003</v>
      </c>
      <c r="F7324">
        <v>54000.000000000007</v>
      </c>
      <c r="G7324" t="s">
        <v>27</v>
      </c>
      <c r="H7324" t="s">
        <v>81</v>
      </c>
      <c r="I7324" t="s">
        <v>82</v>
      </c>
    </row>
    <row r="7325" spans="1:9" x14ac:dyDescent="0.3">
      <c r="A7325">
        <v>1185733</v>
      </c>
      <c r="B7325" s="16">
        <v>44457</v>
      </c>
      <c r="C7325" t="s">
        <v>21</v>
      </c>
      <c r="D7325">
        <v>250</v>
      </c>
      <c r="E7325">
        <v>150000.00000000003</v>
      </c>
      <c r="F7325">
        <v>45000.000000000007</v>
      </c>
      <c r="G7325" t="s">
        <v>48</v>
      </c>
      <c r="H7325" t="s">
        <v>49</v>
      </c>
      <c r="I7325" t="s">
        <v>68</v>
      </c>
    </row>
    <row r="7326" spans="1:9" x14ac:dyDescent="0.3">
      <c r="A7326">
        <v>1128299</v>
      </c>
      <c r="B7326" s="16">
        <v>44457</v>
      </c>
      <c r="C7326" t="s">
        <v>22</v>
      </c>
      <c r="D7326">
        <v>275</v>
      </c>
      <c r="E7326">
        <v>151250.00000000003</v>
      </c>
      <c r="F7326">
        <v>68062.500000000015</v>
      </c>
      <c r="G7326" t="s">
        <v>27</v>
      </c>
      <c r="H7326" t="s">
        <v>81</v>
      </c>
      <c r="I7326" t="s">
        <v>82</v>
      </c>
    </row>
    <row r="7327" spans="1:9" x14ac:dyDescent="0.3">
      <c r="A7327">
        <v>1185733</v>
      </c>
      <c r="B7327" s="16">
        <v>44457</v>
      </c>
      <c r="C7327" t="s">
        <v>23</v>
      </c>
      <c r="D7327">
        <v>300</v>
      </c>
      <c r="E7327">
        <v>164999.99999999997</v>
      </c>
      <c r="F7327">
        <v>74249.999999999985</v>
      </c>
      <c r="G7327" t="s">
        <v>48</v>
      </c>
      <c r="H7327" t="s">
        <v>49</v>
      </c>
      <c r="I7327" t="s">
        <v>68</v>
      </c>
    </row>
    <row r="7328" spans="1:9" x14ac:dyDescent="0.3">
      <c r="A7328">
        <v>1185733</v>
      </c>
      <c r="B7328" s="16">
        <v>44457</v>
      </c>
      <c r="C7328" t="s">
        <v>20</v>
      </c>
      <c r="D7328">
        <v>300</v>
      </c>
      <c r="E7328">
        <v>180000.00000000003</v>
      </c>
      <c r="F7328">
        <v>54000.000000000007</v>
      </c>
      <c r="G7328" t="s">
        <v>48</v>
      </c>
      <c r="H7328" t="s">
        <v>49</v>
      </c>
      <c r="I7328" t="s">
        <v>68</v>
      </c>
    </row>
    <row r="7329" spans="1:9" x14ac:dyDescent="0.3">
      <c r="A7329">
        <v>1185733</v>
      </c>
      <c r="B7329" s="16">
        <v>44457</v>
      </c>
      <c r="C7329" t="s">
        <v>22</v>
      </c>
      <c r="D7329">
        <v>275</v>
      </c>
      <c r="E7329">
        <v>192500</v>
      </c>
      <c r="F7329">
        <v>38500</v>
      </c>
      <c r="G7329" t="s">
        <v>48</v>
      </c>
      <c r="H7329" t="s">
        <v>49</v>
      </c>
      <c r="I7329" t="s">
        <v>68</v>
      </c>
    </row>
    <row r="7330" spans="1:9" x14ac:dyDescent="0.3">
      <c r="A7330">
        <v>1128299</v>
      </c>
      <c r="B7330" s="16">
        <v>44457</v>
      </c>
      <c r="C7330" t="s">
        <v>17</v>
      </c>
      <c r="D7330">
        <v>550</v>
      </c>
      <c r="E7330">
        <v>192500</v>
      </c>
      <c r="F7330">
        <v>77000</v>
      </c>
      <c r="G7330" t="s">
        <v>15</v>
      </c>
      <c r="H7330" t="s">
        <v>118</v>
      </c>
      <c r="I7330" t="s">
        <v>93</v>
      </c>
    </row>
    <row r="7331" spans="1:9" x14ac:dyDescent="0.3">
      <c r="A7331">
        <v>1128299</v>
      </c>
      <c r="B7331" s="16">
        <v>44457</v>
      </c>
      <c r="C7331" t="s">
        <v>17</v>
      </c>
      <c r="D7331">
        <v>500</v>
      </c>
      <c r="E7331">
        <v>225000.00000000006</v>
      </c>
      <c r="F7331">
        <v>90000.000000000015</v>
      </c>
      <c r="G7331" t="s">
        <v>27</v>
      </c>
      <c r="H7331" t="s">
        <v>81</v>
      </c>
      <c r="I7331" t="s">
        <v>82</v>
      </c>
    </row>
    <row r="7332" spans="1:9" x14ac:dyDescent="0.3">
      <c r="A7332">
        <v>1128299</v>
      </c>
      <c r="B7332" s="16">
        <v>44457</v>
      </c>
      <c r="C7332" t="s">
        <v>19</v>
      </c>
      <c r="D7332">
        <v>500</v>
      </c>
      <c r="E7332">
        <v>250000.00000000006</v>
      </c>
      <c r="F7332">
        <v>100000.00000000001</v>
      </c>
      <c r="G7332" t="s">
        <v>27</v>
      </c>
      <c r="H7332" t="s">
        <v>81</v>
      </c>
      <c r="I7332" t="s">
        <v>82</v>
      </c>
    </row>
    <row r="7333" spans="1:9" x14ac:dyDescent="0.3">
      <c r="A7333">
        <v>1185733</v>
      </c>
      <c r="B7333" s="16">
        <v>44457</v>
      </c>
      <c r="C7333" t="s">
        <v>17</v>
      </c>
      <c r="D7333">
        <v>500</v>
      </c>
      <c r="E7333">
        <v>300000.00000000006</v>
      </c>
      <c r="F7333">
        <v>90000.000000000015</v>
      </c>
      <c r="G7333" t="s">
        <v>48</v>
      </c>
      <c r="H7333" t="s">
        <v>49</v>
      </c>
      <c r="I7333" t="s">
        <v>68</v>
      </c>
    </row>
    <row r="7334" spans="1:9" x14ac:dyDescent="0.3">
      <c r="A7334">
        <v>1185733</v>
      </c>
      <c r="B7334" s="16">
        <v>44457</v>
      </c>
      <c r="C7334" t="s">
        <v>19</v>
      </c>
      <c r="D7334">
        <v>500</v>
      </c>
      <c r="E7334">
        <v>325000.00000000006</v>
      </c>
      <c r="F7334">
        <v>81250.000000000015</v>
      </c>
      <c r="G7334" t="s">
        <v>48</v>
      </c>
      <c r="H7334" t="s">
        <v>49</v>
      </c>
      <c r="I7334" t="s">
        <v>68</v>
      </c>
    </row>
    <row r="7335" spans="1:9" x14ac:dyDescent="0.3">
      <c r="A7335">
        <v>1197831</v>
      </c>
      <c r="B7335" s="16">
        <v>44457</v>
      </c>
      <c r="C7335" t="s">
        <v>17</v>
      </c>
      <c r="D7335">
        <v>625</v>
      </c>
      <c r="E7335">
        <v>343750.00000000006</v>
      </c>
      <c r="F7335">
        <v>171875</v>
      </c>
      <c r="G7335" t="s">
        <v>27</v>
      </c>
      <c r="H7335" t="s">
        <v>59</v>
      </c>
      <c r="I7335" t="s">
        <v>60</v>
      </c>
    </row>
    <row r="7336" spans="1:9" x14ac:dyDescent="0.3">
      <c r="A7336">
        <v>1197831</v>
      </c>
      <c r="B7336" s="16">
        <v>44457</v>
      </c>
      <c r="C7336" t="s">
        <v>20</v>
      </c>
      <c r="D7336">
        <v>975</v>
      </c>
      <c r="E7336">
        <v>438750</v>
      </c>
      <c r="F7336">
        <v>175499.99999999997</v>
      </c>
      <c r="G7336" t="s">
        <v>27</v>
      </c>
      <c r="H7336" t="s">
        <v>28</v>
      </c>
      <c r="I7336" t="s">
        <v>39</v>
      </c>
    </row>
    <row r="7337" spans="1:9" x14ac:dyDescent="0.3">
      <c r="A7337">
        <v>1128299</v>
      </c>
      <c r="B7337" s="16">
        <v>44458</v>
      </c>
      <c r="C7337" t="s">
        <v>21</v>
      </c>
      <c r="D7337">
        <v>63</v>
      </c>
      <c r="E7337">
        <v>882</v>
      </c>
      <c r="F7337">
        <v>449.82</v>
      </c>
      <c r="G7337" t="s">
        <v>27</v>
      </c>
      <c r="H7337" t="s">
        <v>104</v>
      </c>
      <c r="I7337" t="s">
        <v>105</v>
      </c>
    </row>
    <row r="7338" spans="1:9" x14ac:dyDescent="0.3">
      <c r="A7338">
        <v>1128299</v>
      </c>
      <c r="B7338" s="16">
        <v>44458</v>
      </c>
      <c r="C7338" t="s">
        <v>20</v>
      </c>
      <c r="D7338">
        <v>69</v>
      </c>
      <c r="E7338">
        <v>966</v>
      </c>
      <c r="F7338">
        <v>492.66</v>
      </c>
      <c r="G7338" t="s">
        <v>27</v>
      </c>
      <c r="H7338" t="s">
        <v>104</v>
      </c>
      <c r="I7338" t="s">
        <v>105</v>
      </c>
    </row>
    <row r="7339" spans="1:9" x14ac:dyDescent="0.3">
      <c r="A7339">
        <v>1128299</v>
      </c>
      <c r="B7339" s="16">
        <v>44458</v>
      </c>
      <c r="C7339" t="s">
        <v>21</v>
      </c>
      <c r="D7339">
        <v>83</v>
      </c>
      <c r="E7339">
        <v>996</v>
      </c>
      <c r="F7339">
        <v>418.32000000000005</v>
      </c>
      <c r="G7339" t="s">
        <v>27</v>
      </c>
      <c r="H7339" t="s">
        <v>104</v>
      </c>
      <c r="I7339" t="s">
        <v>105</v>
      </c>
    </row>
    <row r="7340" spans="1:9" x14ac:dyDescent="0.3">
      <c r="A7340">
        <v>1185732</v>
      </c>
      <c r="B7340" s="16">
        <v>44458</v>
      </c>
      <c r="C7340" t="s">
        <v>20</v>
      </c>
      <c r="D7340">
        <v>75</v>
      </c>
      <c r="E7340">
        <v>1050</v>
      </c>
      <c r="F7340">
        <v>514.5</v>
      </c>
      <c r="G7340" t="s">
        <v>36</v>
      </c>
      <c r="H7340" t="s">
        <v>76</v>
      </c>
      <c r="I7340" t="s">
        <v>77</v>
      </c>
    </row>
    <row r="7341" spans="1:9" x14ac:dyDescent="0.3">
      <c r="A7341">
        <v>1128299</v>
      </c>
      <c r="B7341" s="16">
        <v>44458</v>
      </c>
      <c r="C7341" t="s">
        <v>20</v>
      </c>
      <c r="D7341">
        <v>91</v>
      </c>
      <c r="E7341">
        <v>1092</v>
      </c>
      <c r="F7341">
        <v>458.64000000000004</v>
      </c>
      <c r="G7341" t="s">
        <v>27</v>
      </c>
      <c r="H7341" t="s">
        <v>104</v>
      </c>
      <c r="I7341" t="s">
        <v>105</v>
      </c>
    </row>
    <row r="7342" spans="1:9" x14ac:dyDescent="0.3">
      <c r="A7342">
        <v>1185732</v>
      </c>
      <c r="B7342" s="16">
        <v>44458</v>
      </c>
      <c r="C7342" t="s">
        <v>21</v>
      </c>
      <c r="D7342">
        <v>83</v>
      </c>
      <c r="E7342">
        <v>1162</v>
      </c>
      <c r="F7342">
        <v>615.86</v>
      </c>
      <c r="G7342" t="s">
        <v>36</v>
      </c>
      <c r="H7342" t="s">
        <v>76</v>
      </c>
      <c r="I7342" t="s">
        <v>77</v>
      </c>
    </row>
    <row r="7343" spans="1:9" x14ac:dyDescent="0.3">
      <c r="A7343">
        <v>1185733</v>
      </c>
      <c r="B7343" s="16">
        <v>44458</v>
      </c>
      <c r="C7343" t="s">
        <v>20</v>
      </c>
      <c r="D7343">
        <v>88</v>
      </c>
      <c r="E7343">
        <v>1232</v>
      </c>
      <c r="F7343">
        <v>640.64</v>
      </c>
      <c r="G7343" t="s">
        <v>27</v>
      </c>
      <c r="H7343" t="s">
        <v>102</v>
      </c>
      <c r="I7343" t="s">
        <v>103</v>
      </c>
    </row>
    <row r="7344" spans="1:9" x14ac:dyDescent="0.3">
      <c r="A7344">
        <v>1185733</v>
      </c>
      <c r="B7344" s="16">
        <v>44458</v>
      </c>
      <c r="C7344" t="s">
        <v>21</v>
      </c>
      <c r="D7344">
        <v>88</v>
      </c>
      <c r="E7344">
        <v>1232</v>
      </c>
      <c r="F7344">
        <v>640.64</v>
      </c>
      <c r="G7344" t="s">
        <v>27</v>
      </c>
      <c r="H7344" t="s">
        <v>102</v>
      </c>
      <c r="I7344" t="s">
        <v>103</v>
      </c>
    </row>
    <row r="7345" spans="1:9" x14ac:dyDescent="0.3">
      <c r="A7345">
        <v>1185733</v>
      </c>
      <c r="B7345" s="16">
        <v>44458</v>
      </c>
      <c r="C7345" t="s">
        <v>21</v>
      </c>
      <c r="D7345">
        <v>104</v>
      </c>
      <c r="E7345">
        <v>1248</v>
      </c>
      <c r="F7345">
        <v>524.16000000000008</v>
      </c>
      <c r="G7345" t="s">
        <v>27</v>
      </c>
      <c r="H7345" t="s">
        <v>102</v>
      </c>
      <c r="I7345" t="s">
        <v>103</v>
      </c>
    </row>
    <row r="7346" spans="1:9" x14ac:dyDescent="0.3">
      <c r="A7346">
        <v>1185733</v>
      </c>
      <c r="B7346" s="16">
        <v>44458</v>
      </c>
      <c r="C7346" t="s">
        <v>20</v>
      </c>
      <c r="D7346">
        <v>123</v>
      </c>
      <c r="E7346">
        <v>1353</v>
      </c>
      <c r="F7346">
        <v>635.91000000000008</v>
      </c>
      <c r="G7346" t="s">
        <v>27</v>
      </c>
      <c r="H7346" t="s">
        <v>102</v>
      </c>
      <c r="I7346" t="s">
        <v>103</v>
      </c>
    </row>
    <row r="7347" spans="1:9" x14ac:dyDescent="0.3">
      <c r="A7347">
        <v>1128299</v>
      </c>
      <c r="B7347" s="16">
        <v>44458</v>
      </c>
      <c r="C7347" t="s">
        <v>22</v>
      </c>
      <c r="D7347">
        <v>78</v>
      </c>
      <c r="E7347">
        <v>1560</v>
      </c>
      <c r="F7347">
        <v>592.79999999999995</v>
      </c>
      <c r="G7347" t="s">
        <v>27</v>
      </c>
      <c r="H7347" t="s">
        <v>104</v>
      </c>
      <c r="I7347" t="s">
        <v>105</v>
      </c>
    </row>
    <row r="7348" spans="1:9" x14ac:dyDescent="0.3">
      <c r="A7348">
        <v>1128299</v>
      </c>
      <c r="B7348" s="16">
        <v>44458</v>
      </c>
      <c r="C7348" t="s">
        <v>22</v>
      </c>
      <c r="D7348">
        <v>68</v>
      </c>
      <c r="E7348">
        <v>1564</v>
      </c>
      <c r="F7348">
        <v>703.8</v>
      </c>
      <c r="G7348" t="s">
        <v>27</v>
      </c>
      <c r="H7348" t="s">
        <v>104</v>
      </c>
      <c r="I7348" t="s">
        <v>105</v>
      </c>
    </row>
    <row r="7349" spans="1:9" x14ac:dyDescent="0.3">
      <c r="A7349">
        <v>1185732</v>
      </c>
      <c r="B7349" s="16">
        <v>44458</v>
      </c>
      <c r="C7349" t="s">
        <v>22</v>
      </c>
      <c r="D7349">
        <v>77</v>
      </c>
      <c r="E7349">
        <v>1771</v>
      </c>
      <c r="F7349">
        <v>832.37</v>
      </c>
      <c r="G7349" t="s">
        <v>36</v>
      </c>
      <c r="H7349" t="s">
        <v>76</v>
      </c>
      <c r="I7349" t="s">
        <v>77</v>
      </c>
    </row>
    <row r="7350" spans="1:9" x14ac:dyDescent="0.3">
      <c r="A7350">
        <v>1185733</v>
      </c>
      <c r="B7350" s="16">
        <v>44458</v>
      </c>
      <c r="C7350" t="s">
        <v>22</v>
      </c>
      <c r="D7350">
        <v>111</v>
      </c>
      <c r="E7350">
        <v>1998</v>
      </c>
      <c r="F7350">
        <v>779.21999999999991</v>
      </c>
      <c r="G7350" t="s">
        <v>27</v>
      </c>
      <c r="H7350" t="s">
        <v>102</v>
      </c>
      <c r="I7350" t="s">
        <v>103</v>
      </c>
    </row>
    <row r="7351" spans="1:9" x14ac:dyDescent="0.3">
      <c r="A7351">
        <v>1185733</v>
      </c>
      <c r="B7351" s="16">
        <v>44458</v>
      </c>
      <c r="C7351" t="s">
        <v>22</v>
      </c>
      <c r="D7351">
        <v>94</v>
      </c>
      <c r="E7351">
        <v>2162</v>
      </c>
      <c r="F7351">
        <v>1081</v>
      </c>
      <c r="G7351" t="s">
        <v>27</v>
      </c>
      <c r="H7351" t="s">
        <v>102</v>
      </c>
      <c r="I7351" t="s">
        <v>103</v>
      </c>
    </row>
    <row r="7352" spans="1:9" x14ac:dyDescent="0.3">
      <c r="A7352">
        <v>1128299</v>
      </c>
      <c r="B7352" s="16">
        <v>44458</v>
      </c>
      <c r="C7352" t="s">
        <v>23</v>
      </c>
      <c r="D7352">
        <v>91</v>
      </c>
      <c r="E7352">
        <v>2548</v>
      </c>
      <c r="F7352">
        <v>1324.96</v>
      </c>
      <c r="G7352" t="s">
        <v>27</v>
      </c>
      <c r="H7352" t="s">
        <v>104</v>
      </c>
      <c r="I7352" t="s">
        <v>105</v>
      </c>
    </row>
    <row r="7353" spans="1:9" x14ac:dyDescent="0.3">
      <c r="A7353">
        <v>1185732</v>
      </c>
      <c r="B7353" s="16">
        <v>44458</v>
      </c>
      <c r="C7353" t="s">
        <v>23</v>
      </c>
      <c r="D7353">
        <v>95</v>
      </c>
      <c r="E7353">
        <v>2660</v>
      </c>
      <c r="F7353">
        <v>1702.4</v>
      </c>
      <c r="G7353" t="s">
        <v>36</v>
      </c>
      <c r="H7353" t="s">
        <v>76</v>
      </c>
      <c r="I7353" t="s">
        <v>77</v>
      </c>
    </row>
    <row r="7354" spans="1:9" x14ac:dyDescent="0.3">
      <c r="A7354">
        <v>1128299</v>
      </c>
      <c r="B7354" s="16">
        <v>44458</v>
      </c>
      <c r="C7354" t="s">
        <v>23</v>
      </c>
      <c r="D7354">
        <v>119</v>
      </c>
      <c r="E7354">
        <v>2737</v>
      </c>
      <c r="F7354">
        <v>1286.3900000000001</v>
      </c>
      <c r="G7354" t="s">
        <v>27</v>
      </c>
      <c r="H7354" t="s">
        <v>104</v>
      </c>
      <c r="I7354" t="s">
        <v>105</v>
      </c>
    </row>
    <row r="7355" spans="1:9" x14ac:dyDescent="0.3">
      <c r="A7355">
        <v>1185732</v>
      </c>
      <c r="B7355" s="16">
        <v>44458</v>
      </c>
      <c r="C7355" t="s">
        <v>19</v>
      </c>
      <c r="D7355">
        <v>100</v>
      </c>
      <c r="E7355">
        <v>2800</v>
      </c>
      <c r="F7355">
        <v>1316</v>
      </c>
      <c r="G7355" t="s">
        <v>36</v>
      </c>
      <c r="H7355" t="s">
        <v>76</v>
      </c>
      <c r="I7355" t="s">
        <v>77</v>
      </c>
    </row>
    <row r="7356" spans="1:9" x14ac:dyDescent="0.3">
      <c r="A7356">
        <v>1185733</v>
      </c>
      <c r="B7356" s="16">
        <v>44458</v>
      </c>
      <c r="C7356" t="s">
        <v>23</v>
      </c>
      <c r="D7356">
        <v>140</v>
      </c>
      <c r="E7356">
        <v>3080</v>
      </c>
      <c r="F7356">
        <v>1293.6000000000001</v>
      </c>
      <c r="G7356" t="s">
        <v>27</v>
      </c>
      <c r="H7356" t="s">
        <v>102</v>
      </c>
      <c r="I7356" t="s">
        <v>103</v>
      </c>
    </row>
    <row r="7357" spans="1:9" x14ac:dyDescent="0.3">
      <c r="A7357">
        <v>1185733</v>
      </c>
      <c r="B7357" s="16">
        <v>44458</v>
      </c>
      <c r="C7357" t="s">
        <v>23</v>
      </c>
      <c r="D7357">
        <v>119</v>
      </c>
      <c r="E7357">
        <v>3451</v>
      </c>
      <c r="F7357">
        <v>1863.5400000000002</v>
      </c>
      <c r="G7357" t="s">
        <v>27</v>
      </c>
      <c r="H7357" t="s">
        <v>102</v>
      </c>
      <c r="I7357" t="s">
        <v>103</v>
      </c>
    </row>
    <row r="7358" spans="1:9" x14ac:dyDescent="0.3">
      <c r="A7358">
        <v>1185733</v>
      </c>
      <c r="B7358" s="16">
        <v>44458</v>
      </c>
      <c r="C7358" t="s">
        <v>19</v>
      </c>
      <c r="D7358">
        <v>135</v>
      </c>
      <c r="E7358">
        <v>3510</v>
      </c>
      <c r="F7358">
        <v>1439.1</v>
      </c>
      <c r="G7358" t="s">
        <v>27</v>
      </c>
      <c r="H7358" t="s">
        <v>102</v>
      </c>
      <c r="I7358" t="s">
        <v>103</v>
      </c>
    </row>
    <row r="7359" spans="1:9" x14ac:dyDescent="0.3">
      <c r="A7359">
        <v>1128299</v>
      </c>
      <c r="B7359" s="16">
        <v>44458</v>
      </c>
      <c r="C7359" t="s">
        <v>19</v>
      </c>
      <c r="D7359">
        <v>128</v>
      </c>
      <c r="E7359">
        <v>3584</v>
      </c>
      <c r="F7359">
        <v>1469.4399999999998</v>
      </c>
      <c r="G7359" t="s">
        <v>27</v>
      </c>
      <c r="H7359" t="s">
        <v>104</v>
      </c>
      <c r="I7359" t="s">
        <v>105</v>
      </c>
    </row>
    <row r="7360" spans="1:9" x14ac:dyDescent="0.3">
      <c r="A7360">
        <v>1128299</v>
      </c>
      <c r="B7360" s="16">
        <v>44458</v>
      </c>
      <c r="C7360" t="s">
        <v>19</v>
      </c>
      <c r="D7360">
        <v>98</v>
      </c>
      <c r="E7360">
        <v>3724</v>
      </c>
      <c r="F7360">
        <v>1675.7999999999997</v>
      </c>
      <c r="G7360" t="s">
        <v>27</v>
      </c>
      <c r="H7360" t="s">
        <v>104</v>
      </c>
      <c r="I7360" t="s">
        <v>105</v>
      </c>
    </row>
    <row r="7361" spans="1:9" x14ac:dyDescent="0.3">
      <c r="A7361">
        <v>1185733</v>
      </c>
      <c r="B7361" s="16">
        <v>44458</v>
      </c>
      <c r="C7361" t="s">
        <v>19</v>
      </c>
      <c r="D7361">
        <v>126</v>
      </c>
      <c r="E7361">
        <v>4914</v>
      </c>
      <c r="F7361">
        <v>2358.7199999999998</v>
      </c>
      <c r="G7361" t="s">
        <v>27</v>
      </c>
      <c r="H7361" t="s">
        <v>102</v>
      </c>
      <c r="I7361" t="s">
        <v>103</v>
      </c>
    </row>
    <row r="7362" spans="1:9" x14ac:dyDescent="0.3">
      <c r="A7362">
        <v>1185732</v>
      </c>
      <c r="B7362" s="16">
        <v>44458</v>
      </c>
      <c r="C7362" t="s">
        <v>17</v>
      </c>
      <c r="D7362">
        <v>174</v>
      </c>
      <c r="E7362">
        <v>5568</v>
      </c>
      <c r="F7362">
        <v>2784</v>
      </c>
      <c r="G7362" t="s">
        <v>36</v>
      </c>
      <c r="H7362" t="s">
        <v>76</v>
      </c>
      <c r="I7362" t="s">
        <v>77</v>
      </c>
    </row>
    <row r="7363" spans="1:9" x14ac:dyDescent="0.3">
      <c r="A7363">
        <v>1197831</v>
      </c>
      <c r="B7363" s="16">
        <v>44458</v>
      </c>
      <c r="C7363" t="s">
        <v>19</v>
      </c>
      <c r="D7363">
        <v>173</v>
      </c>
      <c r="E7363">
        <v>6228</v>
      </c>
      <c r="F7363">
        <v>3425.3999999999996</v>
      </c>
      <c r="G7363" t="s">
        <v>27</v>
      </c>
      <c r="H7363" t="s">
        <v>59</v>
      </c>
      <c r="I7363" t="s">
        <v>60</v>
      </c>
    </row>
    <row r="7364" spans="1:9" x14ac:dyDescent="0.3">
      <c r="A7364">
        <v>1197831</v>
      </c>
      <c r="B7364" s="16">
        <v>44458</v>
      </c>
      <c r="C7364" t="s">
        <v>21</v>
      </c>
      <c r="D7364">
        <v>201</v>
      </c>
      <c r="E7364">
        <v>6432</v>
      </c>
      <c r="F7364">
        <v>3537.6000000000004</v>
      </c>
      <c r="G7364" t="s">
        <v>27</v>
      </c>
      <c r="H7364" t="s">
        <v>28</v>
      </c>
      <c r="I7364" t="s">
        <v>39</v>
      </c>
    </row>
    <row r="7365" spans="1:9" x14ac:dyDescent="0.3">
      <c r="A7365">
        <v>1197831</v>
      </c>
      <c r="B7365" s="16">
        <v>44458</v>
      </c>
      <c r="C7365" t="s">
        <v>21</v>
      </c>
      <c r="D7365">
        <v>150</v>
      </c>
      <c r="E7365">
        <v>6450</v>
      </c>
      <c r="F7365">
        <v>3934.5</v>
      </c>
      <c r="G7365" t="s">
        <v>27</v>
      </c>
      <c r="H7365" t="s">
        <v>28</v>
      </c>
      <c r="I7365" t="s">
        <v>39</v>
      </c>
    </row>
    <row r="7366" spans="1:9" x14ac:dyDescent="0.3">
      <c r="A7366">
        <v>1128299</v>
      </c>
      <c r="B7366" s="16">
        <v>44458</v>
      </c>
      <c r="C7366" t="s">
        <v>17</v>
      </c>
      <c r="D7366">
        <v>196</v>
      </c>
      <c r="E7366">
        <v>6860</v>
      </c>
      <c r="F7366">
        <v>3155.6000000000004</v>
      </c>
      <c r="G7366" t="s">
        <v>27</v>
      </c>
      <c r="H7366" t="s">
        <v>104</v>
      </c>
      <c r="I7366" t="s">
        <v>105</v>
      </c>
    </row>
    <row r="7367" spans="1:9" x14ac:dyDescent="0.3">
      <c r="A7367">
        <v>1197831</v>
      </c>
      <c r="B7367" s="16">
        <v>44458</v>
      </c>
      <c r="C7367" t="s">
        <v>19</v>
      </c>
      <c r="D7367">
        <v>144</v>
      </c>
      <c r="E7367">
        <v>7200</v>
      </c>
      <c r="F7367">
        <v>4535.9999999999991</v>
      </c>
      <c r="G7367" t="s">
        <v>27</v>
      </c>
      <c r="H7367" t="s">
        <v>59</v>
      </c>
      <c r="I7367" t="s">
        <v>60</v>
      </c>
    </row>
    <row r="7368" spans="1:9" x14ac:dyDescent="0.3">
      <c r="A7368">
        <v>1128299</v>
      </c>
      <c r="B7368" s="16">
        <v>44458</v>
      </c>
      <c r="C7368" t="s">
        <v>17</v>
      </c>
      <c r="D7368">
        <v>150</v>
      </c>
      <c r="E7368">
        <v>7350</v>
      </c>
      <c r="F7368">
        <v>3969.0000000000005</v>
      </c>
      <c r="G7368" t="s">
        <v>27</v>
      </c>
      <c r="H7368" t="s">
        <v>104</v>
      </c>
      <c r="I7368" t="s">
        <v>105</v>
      </c>
    </row>
    <row r="7369" spans="1:9" x14ac:dyDescent="0.3">
      <c r="A7369">
        <v>1185733</v>
      </c>
      <c r="B7369" s="16">
        <v>44458</v>
      </c>
      <c r="C7369" t="s">
        <v>17</v>
      </c>
      <c r="D7369">
        <v>221</v>
      </c>
      <c r="E7369">
        <v>7735</v>
      </c>
      <c r="F7369">
        <v>3326.05</v>
      </c>
      <c r="G7369" t="s">
        <v>27</v>
      </c>
      <c r="H7369" t="s">
        <v>102</v>
      </c>
      <c r="I7369" t="s">
        <v>103</v>
      </c>
    </row>
    <row r="7370" spans="1:9" x14ac:dyDescent="0.3">
      <c r="A7370">
        <v>1185733</v>
      </c>
      <c r="B7370" s="16">
        <v>44458</v>
      </c>
      <c r="C7370" t="s">
        <v>17</v>
      </c>
      <c r="D7370">
        <v>182</v>
      </c>
      <c r="E7370">
        <v>8736</v>
      </c>
      <c r="F7370">
        <v>4542.72</v>
      </c>
      <c r="G7370" t="s">
        <v>27</v>
      </c>
      <c r="H7370" t="s">
        <v>102</v>
      </c>
      <c r="I7370" t="s">
        <v>103</v>
      </c>
    </row>
    <row r="7371" spans="1:9" x14ac:dyDescent="0.3">
      <c r="A7371">
        <v>1128299</v>
      </c>
      <c r="B7371" s="16">
        <v>44458</v>
      </c>
      <c r="C7371" t="s">
        <v>21</v>
      </c>
      <c r="D7371">
        <v>250</v>
      </c>
      <c r="E7371">
        <v>37500.000000000015</v>
      </c>
      <c r="F7371">
        <v>15000.000000000007</v>
      </c>
      <c r="G7371" t="s">
        <v>27</v>
      </c>
      <c r="H7371" t="s">
        <v>104</v>
      </c>
      <c r="I7371" t="s">
        <v>105</v>
      </c>
    </row>
    <row r="7372" spans="1:9" x14ac:dyDescent="0.3">
      <c r="A7372">
        <v>1185732</v>
      </c>
      <c r="B7372" s="16">
        <v>44458</v>
      </c>
      <c r="C7372" t="s">
        <v>21</v>
      </c>
      <c r="D7372">
        <v>275</v>
      </c>
      <c r="E7372">
        <v>41250.000000000007</v>
      </c>
      <c r="F7372">
        <v>16500.000000000004</v>
      </c>
      <c r="G7372" t="s">
        <v>36</v>
      </c>
      <c r="H7372" t="s">
        <v>76</v>
      </c>
      <c r="I7372" t="s">
        <v>77</v>
      </c>
    </row>
    <row r="7373" spans="1:9" x14ac:dyDescent="0.3">
      <c r="A7373">
        <v>1128299</v>
      </c>
      <c r="B7373" s="16">
        <v>44458</v>
      </c>
      <c r="C7373" t="s">
        <v>20</v>
      </c>
      <c r="D7373">
        <v>275</v>
      </c>
      <c r="E7373">
        <v>41250.000000000022</v>
      </c>
      <c r="F7373">
        <v>16500.000000000011</v>
      </c>
      <c r="G7373" t="s">
        <v>27</v>
      </c>
      <c r="H7373" t="s">
        <v>104</v>
      </c>
      <c r="I7373" t="s">
        <v>105</v>
      </c>
    </row>
    <row r="7374" spans="1:9" x14ac:dyDescent="0.3">
      <c r="A7374">
        <v>1185732</v>
      </c>
      <c r="B7374" s="16">
        <v>44458</v>
      </c>
      <c r="C7374" t="s">
        <v>20</v>
      </c>
      <c r="D7374">
        <v>300</v>
      </c>
      <c r="E7374">
        <v>45000.000000000007</v>
      </c>
      <c r="F7374">
        <v>15750.000000000002</v>
      </c>
      <c r="G7374" t="s">
        <v>36</v>
      </c>
      <c r="H7374" t="s">
        <v>76</v>
      </c>
      <c r="I7374" t="s">
        <v>77</v>
      </c>
    </row>
    <row r="7375" spans="1:9" x14ac:dyDescent="0.3">
      <c r="A7375">
        <v>1185733</v>
      </c>
      <c r="B7375" s="16">
        <v>44458</v>
      </c>
      <c r="C7375" t="s">
        <v>21</v>
      </c>
      <c r="D7375">
        <v>325</v>
      </c>
      <c r="E7375">
        <v>48750.000000000022</v>
      </c>
      <c r="F7375">
        <v>19500.000000000011</v>
      </c>
      <c r="G7375" t="s">
        <v>27</v>
      </c>
      <c r="H7375" t="s">
        <v>102</v>
      </c>
      <c r="I7375" t="s">
        <v>103</v>
      </c>
    </row>
    <row r="7376" spans="1:9" x14ac:dyDescent="0.3">
      <c r="A7376">
        <v>1185733</v>
      </c>
      <c r="B7376" s="16">
        <v>44458</v>
      </c>
      <c r="C7376" t="s">
        <v>20</v>
      </c>
      <c r="D7376">
        <v>350</v>
      </c>
      <c r="E7376">
        <v>52500.000000000022</v>
      </c>
      <c r="F7376">
        <v>21000.000000000011</v>
      </c>
      <c r="G7376" t="s">
        <v>27</v>
      </c>
      <c r="H7376" t="s">
        <v>102</v>
      </c>
      <c r="I7376" t="s">
        <v>103</v>
      </c>
    </row>
    <row r="7377" spans="1:9" x14ac:dyDescent="0.3">
      <c r="A7377">
        <v>1128299</v>
      </c>
      <c r="B7377" s="16">
        <v>44458</v>
      </c>
      <c r="C7377" t="s">
        <v>22</v>
      </c>
      <c r="D7377">
        <v>250</v>
      </c>
      <c r="E7377">
        <v>62500.000000000015</v>
      </c>
      <c r="F7377">
        <v>21875.000000000004</v>
      </c>
      <c r="G7377" t="s">
        <v>27</v>
      </c>
      <c r="H7377" t="s">
        <v>104</v>
      </c>
      <c r="I7377" t="s">
        <v>105</v>
      </c>
    </row>
    <row r="7378" spans="1:9" x14ac:dyDescent="0.3">
      <c r="A7378">
        <v>1185732</v>
      </c>
      <c r="B7378" s="16">
        <v>44458</v>
      </c>
      <c r="C7378" t="s">
        <v>22</v>
      </c>
      <c r="D7378">
        <v>275</v>
      </c>
      <c r="E7378">
        <v>68750</v>
      </c>
      <c r="F7378">
        <v>24062.5</v>
      </c>
      <c r="G7378" t="s">
        <v>36</v>
      </c>
      <c r="H7378" t="s">
        <v>76</v>
      </c>
      <c r="I7378" t="s">
        <v>77</v>
      </c>
    </row>
    <row r="7379" spans="1:9" x14ac:dyDescent="0.3">
      <c r="A7379">
        <v>1185733</v>
      </c>
      <c r="B7379" s="16">
        <v>44458</v>
      </c>
      <c r="C7379" t="s">
        <v>22</v>
      </c>
      <c r="D7379">
        <v>325</v>
      </c>
      <c r="E7379">
        <v>81250.000000000029</v>
      </c>
      <c r="F7379">
        <v>28437.500000000007</v>
      </c>
      <c r="G7379" t="s">
        <v>27</v>
      </c>
      <c r="H7379" t="s">
        <v>102</v>
      </c>
      <c r="I7379" t="s">
        <v>103</v>
      </c>
    </row>
    <row r="7380" spans="1:9" x14ac:dyDescent="0.3">
      <c r="A7380">
        <v>1185732</v>
      </c>
      <c r="B7380" s="16">
        <v>44458</v>
      </c>
      <c r="C7380" t="s">
        <v>23</v>
      </c>
      <c r="D7380">
        <v>350</v>
      </c>
      <c r="E7380">
        <v>105000.00000000001</v>
      </c>
      <c r="F7380">
        <v>52500.000000000007</v>
      </c>
      <c r="G7380" t="s">
        <v>36</v>
      </c>
      <c r="H7380" t="s">
        <v>76</v>
      </c>
      <c r="I7380" t="s">
        <v>77</v>
      </c>
    </row>
    <row r="7381" spans="1:9" x14ac:dyDescent="0.3">
      <c r="A7381">
        <v>1128299</v>
      </c>
      <c r="B7381" s="16">
        <v>44458</v>
      </c>
      <c r="C7381" t="s">
        <v>23</v>
      </c>
      <c r="D7381">
        <v>350</v>
      </c>
      <c r="E7381">
        <v>105000.00000000004</v>
      </c>
      <c r="F7381">
        <v>42000.000000000022</v>
      </c>
      <c r="G7381" t="s">
        <v>27</v>
      </c>
      <c r="H7381" t="s">
        <v>104</v>
      </c>
      <c r="I7381" t="s">
        <v>105</v>
      </c>
    </row>
    <row r="7382" spans="1:9" x14ac:dyDescent="0.3">
      <c r="A7382">
        <v>1185732</v>
      </c>
      <c r="B7382" s="16">
        <v>44458</v>
      </c>
      <c r="C7382" t="s">
        <v>19</v>
      </c>
      <c r="D7382">
        <v>400</v>
      </c>
      <c r="E7382">
        <v>120000.00000000004</v>
      </c>
      <c r="F7382">
        <v>42000.000000000015</v>
      </c>
      <c r="G7382" t="s">
        <v>36</v>
      </c>
      <c r="H7382" t="s">
        <v>76</v>
      </c>
      <c r="I7382" t="s">
        <v>77</v>
      </c>
    </row>
    <row r="7383" spans="1:9" x14ac:dyDescent="0.3">
      <c r="A7383">
        <v>1185733</v>
      </c>
      <c r="B7383" s="16">
        <v>44458</v>
      </c>
      <c r="C7383" t="s">
        <v>23</v>
      </c>
      <c r="D7383">
        <v>425</v>
      </c>
      <c r="E7383">
        <v>127500.00000000004</v>
      </c>
      <c r="F7383">
        <v>51000.000000000022</v>
      </c>
      <c r="G7383" t="s">
        <v>27</v>
      </c>
      <c r="H7383" t="s">
        <v>102</v>
      </c>
      <c r="I7383" t="s">
        <v>103</v>
      </c>
    </row>
    <row r="7384" spans="1:9" x14ac:dyDescent="0.3">
      <c r="A7384">
        <v>1128299</v>
      </c>
      <c r="B7384" s="16">
        <v>44458</v>
      </c>
      <c r="C7384" t="s">
        <v>19</v>
      </c>
      <c r="D7384">
        <v>375</v>
      </c>
      <c r="E7384">
        <v>150000.00000000006</v>
      </c>
      <c r="F7384">
        <v>52500.000000000015</v>
      </c>
      <c r="G7384" t="s">
        <v>27</v>
      </c>
      <c r="H7384" t="s">
        <v>104</v>
      </c>
      <c r="I7384" t="s">
        <v>105</v>
      </c>
    </row>
    <row r="7385" spans="1:9" x14ac:dyDescent="0.3">
      <c r="A7385">
        <v>1185733</v>
      </c>
      <c r="B7385" s="16">
        <v>44458</v>
      </c>
      <c r="C7385" t="s">
        <v>19</v>
      </c>
      <c r="D7385">
        <v>450</v>
      </c>
      <c r="E7385">
        <v>180000.00000000006</v>
      </c>
      <c r="F7385">
        <v>63000.000000000015</v>
      </c>
      <c r="G7385" t="s">
        <v>27</v>
      </c>
      <c r="H7385" t="s">
        <v>102</v>
      </c>
      <c r="I7385" t="s">
        <v>103</v>
      </c>
    </row>
    <row r="7386" spans="1:9" x14ac:dyDescent="0.3">
      <c r="A7386">
        <v>1185732</v>
      </c>
      <c r="B7386" s="16">
        <v>44458</v>
      </c>
      <c r="C7386" t="s">
        <v>17</v>
      </c>
      <c r="D7386">
        <v>600</v>
      </c>
      <c r="E7386">
        <v>210000</v>
      </c>
      <c r="F7386">
        <v>84000</v>
      </c>
      <c r="G7386" t="s">
        <v>36</v>
      </c>
      <c r="H7386" t="s">
        <v>76</v>
      </c>
      <c r="I7386" t="s">
        <v>77</v>
      </c>
    </row>
    <row r="7387" spans="1:9" x14ac:dyDescent="0.3">
      <c r="A7387">
        <v>1197831</v>
      </c>
      <c r="B7387" s="16">
        <v>44458</v>
      </c>
      <c r="C7387" t="s">
        <v>21</v>
      </c>
      <c r="D7387">
        <v>575</v>
      </c>
      <c r="E7387">
        <v>258750</v>
      </c>
      <c r="F7387">
        <v>129375</v>
      </c>
      <c r="G7387" t="s">
        <v>27</v>
      </c>
      <c r="H7387" t="s">
        <v>28</v>
      </c>
      <c r="I7387" t="s">
        <v>39</v>
      </c>
    </row>
    <row r="7388" spans="1:9" x14ac:dyDescent="0.3">
      <c r="A7388">
        <v>1128299</v>
      </c>
      <c r="B7388" s="16">
        <v>44458</v>
      </c>
      <c r="C7388" t="s">
        <v>17</v>
      </c>
      <c r="D7388">
        <v>575</v>
      </c>
      <c r="E7388">
        <v>287500</v>
      </c>
      <c r="F7388">
        <v>115000</v>
      </c>
      <c r="G7388" t="s">
        <v>27</v>
      </c>
      <c r="H7388" t="s">
        <v>104</v>
      </c>
      <c r="I7388" t="s">
        <v>105</v>
      </c>
    </row>
    <row r="7389" spans="1:9" x14ac:dyDescent="0.3">
      <c r="A7389">
        <v>1197831</v>
      </c>
      <c r="B7389" s="16">
        <v>44458</v>
      </c>
      <c r="C7389" t="s">
        <v>19</v>
      </c>
      <c r="D7389">
        <v>575</v>
      </c>
      <c r="E7389">
        <v>316250.00000000006</v>
      </c>
      <c r="F7389">
        <v>158125</v>
      </c>
      <c r="G7389" t="s">
        <v>27</v>
      </c>
      <c r="H7389" t="s">
        <v>59</v>
      </c>
      <c r="I7389" t="s">
        <v>60</v>
      </c>
    </row>
    <row r="7390" spans="1:9" x14ac:dyDescent="0.3">
      <c r="A7390">
        <v>1185733</v>
      </c>
      <c r="B7390" s="16">
        <v>44458</v>
      </c>
      <c r="C7390" t="s">
        <v>17</v>
      </c>
      <c r="D7390">
        <v>650</v>
      </c>
      <c r="E7390">
        <v>325000</v>
      </c>
      <c r="F7390">
        <v>130000</v>
      </c>
      <c r="G7390" t="s">
        <v>27</v>
      </c>
      <c r="H7390" t="s">
        <v>102</v>
      </c>
      <c r="I7390" t="s">
        <v>103</v>
      </c>
    </row>
    <row r="7391" spans="1:9" x14ac:dyDescent="0.3">
      <c r="A7391">
        <v>1197831</v>
      </c>
      <c r="B7391" s="16">
        <v>44459</v>
      </c>
      <c r="C7391" t="s">
        <v>21</v>
      </c>
      <c r="D7391">
        <v>25</v>
      </c>
      <c r="E7391">
        <v>900</v>
      </c>
      <c r="F7391">
        <v>404.99999999999994</v>
      </c>
      <c r="G7391" t="s">
        <v>15</v>
      </c>
      <c r="H7391" t="s">
        <v>119</v>
      </c>
      <c r="I7391" t="s">
        <v>120</v>
      </c>
    </row>
    <row r="7392" spans="1:9" x14ac:dyDescent="0.3">
      <c r="A7392">
        <v>1197831</v>
      </c>
      <c r="B7392" s="16">
        <v>44459</v>
      </c>
      <c r="C7392" t="s">
        <v>20</v>
      </c>
      <c r="D7392">
        <v>36</v>
      </c>
      <c r="E7392">
        <v>1368</v>
      </c>
      <c r="F7392">
        <v>684</v>
      </c>
      <c r="G7392" t="s">
        <v>15</v>
      </c>
      <c r="H7392" t="s">
        <v>119</v>
      </c>
      <c r="I7392" t="s">
        <v>120</v>
      </c>
    </row>
    <row r="7393" spans="1:9" x14ac:dyDescent="0.3">
      <c r="A7393">
        <v>1197831</v>
      </c>
      <c r="B7393" s="16">
        <v>44459</v>
      </c>
      <c r="C7393" t="s">
        <v>22</v>
      </c>
      <c r="D7393">
        <v>30</v>
      </c>
      <c r="E7393">
        <v>1440</v>
      </c>
      <c r="F7393">
        <v>619.20000000000005</v>
      </c>
      <c r="G7393" t="s">
        <v>15</v>
      </c>
      <c r="H7393" t="s">
        <v>119</v>
      </c>
      <c r="I7393" t="s">
        <v>120</v>
      </c>
    </row>
    <row r="7394" spans="1:9" x14ac:dyDescent="0.3">
      <c r="A7394">
        <v>1197831</v>
      </c>
      <c r="B7394" s="16">
        <v>44459</v>
      </c>
      <c r="C7394" t="s">
        <v>23</v>
      </c>
      <c r="D7394">
        <v>50</v>
      </c>
      <c r="E7394">
        <v>2700</v>
      </c>
      <c r="F7394">
        <v>1080</v>
      </c>
      <c r="G7394" t="s">
        <v>15</v>
      </c>
      <c r="H7394" t="s">
        <v>119</v>
      </c>
      <c r="I7394" t="s">
        <v>120</v>
      </c>
    </row>
    <row r="7395" spans="1:9" x14ac:dyDescent="0.3">
      <c r="A7395">
        <v>1197831</v>
      </c>
      <c r="B7395" s="16">
        <v>44459</v>
      </c>
      <c r="C7395" t="s">
        <v>19</v>
      </c>
      <c r="D7395">
        <v>63</v>
      </c>
      <c r="E7395">
        <v>2772</v>
      </c>
      <c r="F7395">
        <v>1247.3999999999999</v>
      </c>
      <c r="G7395" t="s">
        <v>15</v>
      </c>
      <c r="H7395" t="s">
        <v>119</v>
      </c>
      <c r="I7395" t="s">
        <v>120</v>
      </c>
    </row>
    <row r="7396" spans="1:9" x14ac:dyDescent="0.3">
      <c r="A7396">
        <v>1185731</v>
      </c>
      <c r="B7396" s="16">
        <v>44459</v>
      </c>
      <c r="C7396" t="s">
        <v>21</v>
      </c>
      <c r="D7396">
        <v>56</v>
      </c>
      <c r="E7396">
        <v>2800</v>
      </c>
      <c r="F7396">
        <v>1092</v>
      </c>
      <c r="G7396" t="s">
        <v>31</v>
      </c>
      <c r="H7396" t="s">
        <v>64</v>
      </c>
      <c r="I7396" t="s">
        <v>65</v>
      </c>
    </row>
    <row r="7397" spans="1:9" x14ac:dyDescent="0.3">
      <c r="A7397">
        <v>1185731</v>
      </c>
      <c r="B7397" s="16">
        <v>44459</v>
      </c>
      <c r="C7397" t="s">
        <v>20</v>
      </c>
      <c r="D7397">
        <v>59</v>
      </c>
      <c r="E7397">
        <v>2950</v>
      </c>
      <c r="F7397">
        <v>1121</v>
      </c>
      <c r="G7397" t="s">
        <v>31</v>
      </c>
      <c r="H7397" t="s">
        <v>64</v>
      </c>
      <c r="I7397" t="s">
        <v>65</v>
      </c>
    </row>
    <row r="7398" spans="1:9" x14ac:dyDescent="0.3">
      <c r="A7398">
        <v>1185731</v>
      </c>
      <c r="B7398" s="16">
        <v>44459</v>
      </c>
      <c r="C7398" t="s">
        <v>22</v>
      </c>
      <c r="D7398">
        <v>60</v>
      </c>
      <c r="E7398">
        <v>3720</v>
      </c>
      <c r="F7398">
        <v>1488</v>
      </c>
      <c r="G7398" t="s">
        <v>31</v>
      </c>
      <c r="H7398" t="s">
        <v>64</v>
      </c>
      <c r="I7398" t="s">
        <v>65</v>
      </c>
    </row>
    <row r="7399" spans="1:9" x14ac:dyDescent="0.3">
      <c r="A7399">
        <v>1185731</v>
      </c>
      <c r="B7399" s="16">
        <v>44459</v>
      </c>
      <c r="C7399" t="s">
        <v>19</v>
      </c>
      <c r="D7399">
        <v>91</v>
      </c>
      <c r="E7399">
        <v>5005</v>
      </c>
      <c r="F7399">
        <v>2402.4</v>
      </c>
      <c r="G7399" t="s">
        <v>31</v>
      </c>
      <c r="H7399" t="s">
        <v>64</v>
      </c>
      <c r="I7399" t="s">
        <v>65</v>
      </c>
    </row>
    <row r="7400" spans="1:9" x14ac:dyDescent="0.3">
      <c r="A7400">
        <v>1185731</v>
      </c>
      <c r="B7400" s="16">
        <v>44459</v>
      </c>
      <c r="C7400" t="s">
        <v>23</v>
      </c>
      <c r="D7400">
        <v>84</v>
      </c>
      <c r="E7400">
        <v>5376</v>
      </c>
      <c r="F7400">
        <v>2204.16</v>
      </c>
      <c r="G7400" t="s">
        <v>31</v>
      </c>
      <c r="H7400" t="s">
        <v>64</v>
      </c>
      <c r="I7400" t="s">
        <v>65</v>
      </c>
    </row>
    <row r="7401" spans="1:9" x14ac:dyDescent="0.3">
      <c r="A7401">
        <v>1197831</v>
      </c>
      <c r="B7401" s="16">
        <v>44459</v>
      </c>
      <c r="C7401" t="s">
        <v>17</v>
      </c>
      <c r="D7401">
        <v>128</v>
      </c>
      <c r="E7401">
        <v>6272</v>
      </c>
      <c r="F7401">
        <v>3198.7200000000003</v>
      </c>
      <c r="G7401" t="s">
        <v>15</v>
      </c>
      <c r="H7401" t="s">
        <v>119</v>
      </c>
      <c r="I7401" t="s">
        <v>120</v>
      </c>
    </row>
    <row r="7402" spans="1:9" x14ac:dyDescent="0.3">
      <c r="A7402">
        <v>1197831</v>
      </c>
      <c r="B7402" s="16">
        <v>44459</v>
      </c>
      <c r="C7402" t="s">
        <v>22</v>
      </c>
      <c r="D7402">
        <v>184</v>
      </c>
      <c r="E7402">
        <v>7176</v>
      </c>
      <c r="F7402">
        <v>2726.88</v>
      </c>
      <c r="G7402" t="s">
        <v>27</v>
      </c>
      <c r="H7402" t="s">
        <v>28</v>
      </c>
      <c r="I7402" t="s">
        <v>39</v>
      </c>
    </row>
    <row r="7403" spans="1:9" x14ac:dyDescent="0.3">
      <c r="A7403">
        <v>1197831</v>
      </c>
      <c r="B7403" s="16">
        <v>44459</v>
      </c>
      <c r="C7403" t="s">
        <v>22</v>
      </c>
      <c r="D7403">
        <v>167</v>
      </c>
      <c r="E7403">
        <v>7849</v>
      </c>
      <c r="F7403">
        <v>3610.5399999999995</v>
      </c>
      <c r="G7403" t="s">
        <v>27</v>
      </c>
      <c r="H7403" t="s">
        <v>28</v>
      </c>
      <c r="I7403" t="s">
        <v>39</v>
      </c>
    </row>
    <row r="7404" spans="1:9" x14ac:dyDescent="0.3">
      <c r="A7404">
        <v>1185731</v>
      </c>
      <c r="B7404" s="16">
        <v>44459</v>
      </c>
      <c r="C7404" t="s">
        <v>17</v>
      </c>
      <c r="D7404">
        <v>131</v>
      </c>
      <c r="E7404">
        <v>8384</v>
      </c>
      <c r="F7404">
        <v>4024.32</v>
      </c>
      <c r="G7404" t="s">
        <v>31</v>
      </c>
      <c r="H7404" t="s">
        <v>64</v>
      </c>
      <c r="I7404" t="s">
        <v>65</v>
      </c>
    </row>
    <row r="7405" spans="1:9" x14ac:dyDescent="0.3">
      <c r="A7405">
        <v>1197831</v>
      </c>
      <c r="B7405" s="16">
        <v>44459</v>
      </c>
      <c r="C7405" t="s">
        <v>20</v>
      </c>
      <c r="D7405">
        <v>213</v>
      </c>
      <c r="E7405">
        <v>10011</v>
      </c>
      <c r="F7405">
        <v>5606.16</v>
      </c>
      <c r="G7405" t="s">
        <v>27</v>
      </c>
      <c r="H7405" t="s">
        <v>59</v>
      </c>
      <c r="I7405" t="s">
        <v>60</v>
      </c>
    </row>
    <row r="7406" spans="1:9" x14ac:dyDescent="0.3">
      <c r="A7406">
        <v>1197831</v>
      </c>
      <c r="B7406" s="16">
        <v>44459</v>
      </c>
      <c r="C7406" t="s">
        <v>20</v>
      </c>
      <c r="D7406">
        <v>188</v>
      </c>
      <c r="E7406">
        <v>11092</v>
      </c>
      <c r="F7406">
        <v>6987.9599999999991</v>
      </c>
      <c r="G7406" t="s">
        <v>27</v>
      </c>
      <c r="H7406" t="s">
        <v>59</v>
      </c>
      <c r="I7406" t="s">
        <v>60</v>
      </c>
    </row>
    <row r="7407" spans="1:9" x14ac:dyDescent="0.3">
      <c r="A7407">
        <v>1197831</v>
      </c>
      <c r="B7407" s="16">
        <v>44459</v>
      </c>
      <c r="C7407" t="s">
        <v>21</v>
      </c>
      <c r="D7407">
        <v>100</v>
      </c>
      <c r="E7407">
        <v>40000</v>
      </c>
      <c r="F7407">
        <v>14000</v>
      </c>
      <c r="G7407" t="s">
        <v>15</v>
      </c>
      <c r="H7407" t="s">
        <v>119</v>
      </c>
      <c r="I7407" t="s">
        <v>120</v>
      </c>
    </row>
    <row r="7408" spans="1:9" x14ac:dyDescent="0.3">
      <c r="A7408">
        <v>1197831</v>
      </c>
      <c r="B7408" s="16">
        <v>44459</v>
      </c>
      <c r="C7408" t="s">
        <v>22</v>
      </c>
      <c r="D7408">
        <v>100</v>
      </c>
      <c r="E7408">
        <v>49999.999999999993</v>
      </c>
      <c r="F7408">
        <v>14999.999999999996</v>
      </c>
      <c r="G7408" t="s">
        <v>15</v>
      </c>
      <c r="H7408" t="s">
        <v>119</v>
      </c>
      <c r="I7408" t="s">
        <v>120</v>
      </c>
    </row>
    <row r="7409" spans="1:9" x14ac:dyDescent="0.3">
      <c r="A7409">
        <v>1197831</v>
      </c>
      <c r="B7409" s="16">
        <v>44459</v>
      </c>
      <c r="C7409" t="s">
        <v>20</v>
      </c>
      <c r="D7409">
        <v>125</v>
      </c>
      <c r="E7409">
        <v>50000</v>
      </c>
      <c r="F7409">
        <v>17500</v>
      </c>
      <c r="G7409" t="s">
        <v>15</v>
      </c>
      <c r="H7409" t="s">
        <v>119</v>
      </c>
      <c r="I7409" t="s">
        <v>120</v>
      </c>
    </row>
    <row r="7410" spans="1:9" x14ac:dyDescent="0.3">
      <c r="A7410">
        <v>1197831</v>
      </c>
      <c r="B7410" s="16">
        <v>44459</v>
      </c>
      <c r="C7410" t="s">
        <v>19</v>
      </c>
      <c r="D7410">
        <v>225</v>
      </c>
      <c r="E7410">
        <v>101250</v>
      </c>
      <c r="F7410">
        <v>35437.5</v>
      </c>
      <c r="G7410" t="s">
        <v>15</v>
      </c>
      <c r="H7410" t="s">
        <v>119</v>
      </c>
      <c r="I7410" t="s">
        <v>120</v>
      </c>
    </row>
    <row r="7411" spans="1:9" x14ac:dyDescent="0.3">
      <c r="A7411">
        <v>1197831</v>
      </c>
      <c r="B7411" s="16">
        <v>44459</v>
      </c>
      <c r="C7411" t="s">
        <v>23</v>
      </c>
      <c r="D7411">
        <v>200</v>
      </c>
      <c r="E7411">
        <v>109999.99999999999</v>
      </c>
      <c r="F7411">
        <v>32999.999999999993</v>
      </c>
      <c r="G7411" t="s">
        <v>15</v>
      </c>
      <c r="H7411" t="s">
        <v>119</v>
      </c>
      <c r="I7411" t="s">
        <v>120</v>
      </c>
    </row>
    <row r="7412" spans="1:9" x14ac:dyDescent="0.3">
      <c r="A7412">
        <v>1185731</v>
      </c>
      <c r="B7412" s="16">
        <v>44459</v>
      </c>
      <c r="C7412" t="s">
        <v>21</v>
      </c>
      <c r="D7412">
        <v>200</v>
      </c>
      <c r="E7412">
        <v>110000.00000000001</v>
      </c>
      <c r="F7412">
        <v>27500.000000000004</v>
      </c>
      <c r="G7412" t="s">
        <v>31</v>
      </c>
      <c r="H7412" t="s">
        <v>64</v>
      </c>
      <c r="I7412" t="s">
        <v>65</v>
      </c>
    </row>
    <row r="7413" spans="1:9" x14ac:dyDescent="0.3">
      <c r="A7413">
        <v>1185731</v>
      </c>
      <c r="B7413" s="16">
        <v>44459</v>
      </c>
      <c r="C7413" t="s">
        <v>20</v>
      </c>
      <c r="D7413">
        <v>225</v>
      </c>
      <c r="E7413">
        <v>123750.00000000001</v>
      </c>
      <c r="F7413">
        <v>30937.500000000004</v>
      </c>
      <c r="G7413" t="s">
        <v>31</v>
      </c>
      <c r="H7413" t="s">
        <v>64</v>
      </c>
      <c r="I7413" t="s">
        <v>65</v>
      </c>
    </row>
    <row r="7414" spans="1:9" x14ac:dyDescent="0.3">
      <c r="A7414">
        <v>1185731</v>
      </c>
      <c r="B7414" s="16">
        <v>44459</v>
      </c>
      <c r="C7414" t="s">
        <v>22</v>
      </c>
      <c r="D7414">
        <v>200</v>
      </c>
      <c r="E7414">
        <v>130000</v>
      </c>
      <c r="F7414">
        <v>32500</v>
      </c>
      <c r="G7414" t="s">
        <v>31</v>
      </c>
      <c r="H7414" t="s">
        <v>64</v>
      </c>
      <c r="I7414" t="s">
        <v>65</v>
      </c>
    </row>
    <row r="7415" spans="1:9" x14ac:dyDescent="0.3">
      <c r="A7415">
        <v>1185731</v>
      </c>
      <c r="B7415" s="16">
        <v>44459</v>
      </c>
      <c r="C7415" t="s">
        <v>19</v>
      </c>
      <c r="D7415">
        <v>325</v>
      </c>
      <c r="E7415">
        <v>195000.00000000003</v>
      </c>
      <c r="F7415">
        <v>68250.000000000015</v>
      </c>
      <c r="G7415" t="s">
        <v>31</v>
      </c>
      <c r="H7415" t="s">
        <v>64</v>
      </c>
      <c r="I7415" t="s">
        <v>65</v>
      </c>
    </row>
    <row r="7416" spans="1:9" x14ac:dyDescent="0.3">
      <c r="A7416">
        <v>1185731</v>
      </c>
      <c r="B7416" s="16">
        <v>44459</v>
      </c>
      <c r="C7416" t="s">
        <v>23</v>
      </c>
      <c r="D7416">
        <v>300</v>
      </c>
      <c r="E7416">
        <v>210000</v>
      </c>
      <c r="F7416">
        <v>63000</v>
      </c>
      <c r="G7416" t="s">
        <v>31</v>
      </c>
      <c r="H7416" t="s">
        <v>64</v>
      </c>
      <c r="I7416" t="s">
        <v>65</v>
      </c>
    </row>
    <row r="7417" spans="1:9" x14ac:dyDescent="0.3">
      <c r="A7417">
        <v>1197831</v>
      </c>
      <c r="B7417" s="16">
        <v>44459</v>
      </c>
      <c r="C7417" t="s">
        <v>17</v>
      </c>
      <c r="D7417">
        <v>425</v>
      </c>
      <c r="E7417">
        <v>212499.99999999997</v>
      </c>
      <c r="F7417">
        <v>85000</v>
      </c>
      <c r="G7417" t="s">
        <v>15</v>
      </c>
      <c r="H7417" t="s">
        <v>119</v>
      </c>
      <c r="I7417" t="s">
        <v>120</v>
      </c>
    </row>
    <row r="7418" spans="1:9" x14ac:dyDescent="0.3">
      <c r="A7418">
        <v>1197831</v>
      </c>
      <c r="B7418" s="16">
        <v>44459</v>
      </c>
      <c r="C7418" t="s">
        <v>22</v>
      </c>
      <c r="D7418">
        <v>575</v>
      </c>
      <c r="E7418">
        <v>287500</v>
      </c>
      <c r="F7418">
        <v>100625</v>
      </c>
      <c r="G7418" t="s">
        <v>27</v>
      </c>
      <c r="H7418" t="s">
        <v>28</v>
      </c>
      <c r="I7418" t="s">
        <v>39</v>
      </c>
    </row>
    <row r="7419" spans="1:9" x14ac:dyDescent="0.3">
      <c r="A7419">
        <v>1185731</v>
      </c>
      <c r="B7419" s="16">
        <v>44459</v>
      </c>
      <c r="C7419" t="s">
        <v>17</v>
      </c>
      <c r="D7419">
        <v>525</v>
      </c>
      <c r="E7419">
        <v>341250</v>
      </c>
      <c r="F7419">
        <v>119437.50000000001</v>
      </c>
      <c r="G7419" t="s">
        <v>31</v>
      </c>
      <c r="H7419" t="s">
        <v>64</v>
      </c>
      <c r="I7419" t="s">
        <v>65</v>
      </c>
    </row>
    <row r="7420" spans="1:9" x14ac:dyDescent="0.3">
      <c r="A7420">
        <v>1197831</v>
      </c>
      <c r="B7420" s="16">
        <v>44459</v>
      </c>
      <c r="C7420" t="s">
        <v>20</v>
      </c>
      <c r="D7420">
        <v>625</v>
      </c>
      <c r="E7420">
        <v>375000</v>
      </c>
      <c r="F7420">
        <v>187499.99999999997</v>
      </c>
      <c r="G7420" t="s">
        <v>27</v>
      </c>
      <c r="H7420" t="s">
        <v>59</v>
      </c>
      <c r="I7420" t="s">
        <v>60</v>
      </c>
    </row>
    <row r="7421" spans="1:9" x14ac:dyDescent="0.3">
      <c r="A7421">
        <v>1197831</v>
      </c>
      <c r="B7421" s="16">
        <v>44460</v>
      </c>
      <c r="C7421" t="s">
        <v>21</v>
      </c>
      <c r="D7421">
        <v>105</v>
      </c>
      <c r="E7421">
        <v>4620</v>
      </c>
      <c r="F7421">
        <v>3049.2000000000007</v>
      </c>
      <c r="G7421" t="s">
        <v>27</v>
      </c>
      <c r="H7421" t="s">
        <v>59</v>
      </c>
      <c r="I7421" t="s">
        <v>60</v>
      </c>
    </row>
    <row r="7422" spans="1:9" x14ac:dyDescent="0.3">
      <c r="A7422">
        <v>1197831</v>
      </c>
      <c r="B7422" s="16">
        <v>44460</v>
      </c>
      <c r="C7422" t="s">
        <v>21</v>
      </c>
      <c r="D7422">
        <v>95</v>
      </c>
      <c r="E7422">
        <v>5510</v>
      </c>
      <c r="F7422">
        <v>3912.1000000000004</v>
      </c>
      <c r="G7422" t="s">
        <v>27</v>
      </c>
      <c r="H7422" t="s">
        <v>59</v>
      </c>
      <c r="I7422" t="s">
        <v>60</v>
      </c>
    </row>
    <row r="7423" spans="1:9" x14ac:dyDescent="0.3">
      <c r="A7423">
        <v>1197831</v>
      </c>
      <c r="B7423" s="16">
        <v>44460</v>
      </c>
      <c r="C7423" t="s">
        <v>23</v>
      </c>
      <c r="D7423">
        <v>272</v>
      </c>
      <c r="E7423">
        <v>12784</v>
      </c>
      <c r="F7423">
        <v>7286.880000000001</v>
      </c>
      <c r="G7423" t="s">
        <v>27</v>
      </c>
      <c r="H7423" t="s">
        <v>28</v>
      </c>
      <c r="I7423" t="s">
        <v>39</v>
      </c>
    </row>
    <row r="7424" spans="1:9" x14ac:dyDescent="0.3">
      <c r="A7424">
        <v>1197831</v>
      </c>
      <c r="B7424" s="16">
        <v>44460</v>
      </c>
      <c r="C7424" t="s">
        <v>23</v>
      </c>
      <c r="D7424">
        <v>255</v>
      </c>
      <c r="E7424">
        <v>13770</v>
      </c>
      <c r="F7424">
        <v>9225.9000000000015</v>
      </c>
      <c r="G7424" t="s">
        <v>27</v>
      </c>
      <c r="H7424" t="s">
        <v>28</v>
      </c>
      <c r="I7424" t="s">
        <v>39</v>
      </c>
    </row>
    <row r="7425" spans="1:9" x14ac:dyDescent="0.3">
      <c r="A7425">
        <v>1197831</v>
      </c>
      <c r="B7425" s="16">
        <v>44460</v>
      </c>
      <c r="C7425" t="s">
        <v>21</v>
      </c>
      <c r="D7425">
        <v>350</v>
      </c>
      <c r="E7425">
        <v>210000</v>
      </c>
      <c r="F7425">
        <v>126000.00000000001</v>
      </c>
      <c r="G7425" t="s">
        <v>27</v>
      </c>
      <c r="H7425" t="s">
        <v>59</v>
      </c>
      <c r="I7425" t="s">
        <v>60</v>
      </c>
    </row>
    <row r="7426" spans="1:9" x14ac:dyDescent="0.3">
      <c r="A7426">
        <v>1197831</v>
      </c>
      <c r="B7426" s="16">
        <v>44460</v>
      </c>
      <c r="C7426" t="s">
        <v>23</v>
      </c>
      <c r="D7426">
        <v>850</v>
      </c>
      <c r="E7426">
        <v>510000</v>
      </c>
      <c r="F7426">
        <v>280500</v>
      </c>
      <c r="G7426" t="s">
        <v>27</v>
      </c>
      <c r="H7426" t="s">
        <v>28</v>
      </c>
      <c r="I7426" t="s">
        <v>39</v>
      </c>
    </row>
    <row r="7427" spans="1:9" x14ac:dyDescent="0.3">
      <c r="A7427">
        <v>1197831</v>
      </c>
      <c r="B7427" s="16">
        <v>44461</v>
      </c>
      <c r="C7427" t="s">
        <v>22</v>
      </c>
      <c r="D7427">
        <v>88</v>
      </c>
      <c r="E7427">
        <v>3608</v>
      </c>
      <c r="F7427">
        <v>2056.56</v>
      </c>
      <c r="G7427" t="s">
        <v>27</v>
      </c>
      <c r="H7427" t="s">
        <v>59</v>
      </c>
      <c r="I7427" t="s">
        <v>60</v>
      </c>
    </row>
    <row r="7428" spans="1:9" x14ac:dyDescent="0.3">
      <c r="A7428">
        <v>1197831</v>
      </c>
      <c r="B7428" s="16">
        <v>44461</v>
      </c>
      <c r="C7428" t="s">
        <v>22</v>
      </c>
      <c r="D7428">
        <v>116</v>
      </c>
      <c r="E7428">
        <v>4060</v>
      </c>
      <c r="F7428">
        <v>1948.8</v>
      </c>
      <c r="G7428" t="s">
        <v>27</v>
      </c>
      <c r="H7428" t="s">
        <v>59</v>
      </c>
      <c r="I7428" t="s">
        <v>60</v>
      </c>
    </row>
    <row r="7429" spans="1:9" x14ac:dyDescent="0.3">
      <c r="A7429">
        <v>1197831</v>
      </c>
      <c r="B7429" s="16">
        <v>44461</v>
      </c>
      <c r="C7429" t="s">
        <v>17</v>
      </c>
      <c r="D7429">
        <v>248</v>
      </c>
      <c r="E7429">
        <v>8432</v>
      </c>
      <c r="F7429">
        <v>3625.7599999999993</v>
      </c>
      <c r="G7429" t="s">
        <v>27</v>
      </c>
      <c r="H7429" t="s">
        <v>28</v>
      </c>
      <c r="I7429" t="s">
        <v>39</v>
      </c>
    </row>
    <row r="7430" spans="1:9" x14ac:dyDescent="0.3">
      <c r="A7430">
        <v>1197831</v>
      </c>
      <c r="B7430" s="16">
        <v>44461</v>
      </c>
      <c r="C7430" t="s">
        <v>17</v>
      </c>
      <c r="D7430">
        <v>208</v>
      </c>
      <c r="E7430">
        <v>10192</v>
      </c>
      <c r="F7430">
        <v>5197.92</v>
      </c>
      <c r="G7430" t="s">
        <v>27</v>
      </c>
      <c r="H7430" t="s">
        <v>28</v>
      </c>
      <c r="I7430" t="s">
        <v>39</v>
      </c>
    </row>
    <row r="7431" spans="1:9" x14ac:dyDescent="0.3">
      <c r="A7431">
        <v>1197831</v>
      </c>
      <c r="B7431" s="16">
        <v>44461</v>
      </c>
      <c r="C7431" t="s">
        <v>22</v>
      </c>
      <c r="D7431">
        <v>350</v>
      </c>
      <c r="E7431">
        <v>157500</v>
      </c>
      <c r="F7431">
        <v>70875</v>
      </c>
      <c r="G7431" t="s">
        <v>27</v>
      </c>
      <c r="H7431" t="s">
        <v>59</v>
      </c>
      <c r="I7431" t="s">
        <v>60</v>
      </c>
    </row>
    <row r="7432" spans="1:9" x14ac:dyDescent="0.3">
      <c r="A7432">
        <v>1197831</v>
      </c>
      <c r="B7432" s="16">
        <v>44461</v>
      </c>
      <c r="C7432" t="s">
        <v>17</v>
      </c>
      <c r="D7432">
        <v>800</v>
      </c>
      <c r="E7432">
        <v>400000</v>
      </c>
      <c r="F7432">
        <v>160000</v>
      </c>
      <c r="G7432" t="s">
        <v>27</v>
      </c>
      <c r="H7432" t="s">
        <v>28</v>
      </c>
      <c r="I7432" t="s">
        <v>39</v>
      </c>
    </row>
    <row r="7433" spans="1:9" x14ac:dyDescent="0.3">
      <c r="A7433">
        <v>1185731</v>
      </c>
      <c r="B7433" s="16">
        <v>44462</v>
      </c>
      <c r="C7433" t="s">
        <v>21</v>
      </c>
      <c r="D7433">
        <v>54</v>
      </c>
      <c r="E7433">
        <v>1728</v>
      </c>
      <c r="F7433">
        <v>881.28</v>
      </c>
      <c r="G7433" t="s">
        <v>48</v>
      </c>
      <c r="H7433" t="s">
        <v>98</v>
      </c>
      <c r="I7433" t="s">
        <v>99</v>
      </c>
    </row>
    <row r="7434" spans="1:9" x14ac:dyDescent="0.3">
      <c r="A7434">
        <v>1185731</v>
      </c>
      <c r="B7434" s="16">
        <v>44462</v>
      </c>
      <c r="C7434" t="s">
        <v>20</v>
      </c>
      <c r="D7434">
        <v>65</v>
      </c>
      <c r="E7434">
        <v>2145</v>
      </c>
      <c r="F7434">
        <v>1136.8500000000001</v>
      </c>
      <c r="G7434" t="s">
        <v>48</v>
      </c>
      <c r="H7434" t="s">
        <v>98</v>
      </c>
      <c r="I7434" t="s">
        <v>99</v>
      </c>
    </row>
    <row r="7435" spans="1:9" x14ac:dyDescent="0.3">
      <c r="A7435">
        <v>1185731</v>
      </c>
      <c r="B7435" s="16">
        <v>44462</v>
      </c>
      <c r="C7435" t="s">
        <v>22</v>
      </c>
      <c r="D7435">
        <v>58</v>
      </c>
      <c r="E7435">
        <v>2494</v>
      </c>
      <c r="F7435">
        <v>1172.1799999999998</v>
      </c>
      <c r="G7435" t="s">
        <v>48</v>
      </c>
      <c r="H7435" t="s">
        <v>98</v>
      </c>
      <c r="I7435" t="s">
        <v>99</v>
      </c>
    </row>
    <row r="7436" spans="1:9" x14ac:dyDescent="0.3">
      <c r="A7436">
        <v>1185731</v>
      </c>
      <c r="B7436" s="16">
        <v>44462</v>
      </c>
      <c r="C7436" t="s">
        <v>23</v>
      </c>
      <c r="D7436">
        <v>74</v>
      </c>
      <c r="E7436">
        <v>3626</v>
      </c>
      <c r="F7436">
        <v>1885.52</v>
      </c>
      <c r="G7436" t="s">
        <v>48</v>
      </c>
      <c r="H7436" t="s">
        <v>98</v>
      </c>
      <c r="I7436" t="s">
        <v>99</v>
      </c>
    </row>
    <row r="7437" spans="1:9" x14ac:dyDescent="0.3">
      <c r="A7437">
        <v>1185731</v>
      </c>
      <c r="B7437" s="16">
        <v>44462</v>
      </c>
      <c r="C7437" t="s">
        <v>19</v>
      </c>
      <c r="D7437">
        <v>94</v>
      </c>
      <c r="E7437">
        <v>4136</v>
      </c>
      <c r="F7437">
        <v>2026.6399999999999</v>
      </c>
      <c r="G7437" t="s">
        <v>48</v>
      </c>
      <c r="H7437" t="s">
        <v>98</v>
      </c>
      <c r="I7437" t="s">
        <v>99</v>
      </c>
    </row>
    <row r="7438" spans="1:9" x14ac:dyDescent="0.3">
      <c r="A7438">
        <v>1197831</v>
      </c>
      <c r="B7438" s="16">
        <v>44462</v>
      </c>
      <c r="C7438" t="s">
        <v>23</v>
      </c>
      <c r="D7438">
        <v>190</v>
      </c>
      <c r="E7438">
        <v>4940</v>
      </c>
      <c r="F7438">
        <v>3556.8000000000011</v>
      </c>
      <c r="G7438" t="s">
        <v>27</v>
      </c>
      <c r="H7438" t="s">
        <v>59</v>
      </c>
      <c r="I7438" t="s">
        <v>60</v>
      </c>
    </row>
    <row r="7439" spans="1:9" x14ac:dyDescent="0.3">
      <c r="A7439">
        <v>1197831</v>
      </c>
      <c r="B7439" s="16">
        <v>44462</v>
      </c>
      <c r="C7439" t="s">
        <v>23</v>
      </c>
      <c r="D7439">
        <v>150</v>
      </c>
      <c r="E7439">
        <v>5550</v>
      </c>
      <c r="F7439">
        <v>4273.5000000000009</v>
      </c>
      <c r="G7439" t="s">
        <v>27</v>
      </c>
      <c r="H7439" t="s">
        <v>59</v>
      </c>
      <c r="I7439" t="s">
        <v>60</v>
      </c>
    </row>
    <row r="7440" spans="1:9" x14ac:dyDescent="0.3">
      <c r="A7440">
        <v>1185731</v>
      </c>
      <c r="B7440" s="16">
        <v>44462</v>
      </c>
      <c r="C7440" t="s">
        <v>17</v>
      </c>
      <c r="D7440">
        <v>137</v>
      </c>
      <c r="E7440">
        <v>6576</v>
      </c>
      <c r="F7440">
        <v>3485.28</v>
      </c>
      <c r="G7440" t="s">
        <v>48</v>
      </c>
      <c r="H7440" t="s">
        <v>98</v>
      </c>
      <c r="I7440" t="s">
        <v>99</v>
      </c>
    </row>
    <row r="7441" spans="1:9" x14ac:dyDescent="0.3">
      <c r="A7441">
        <v>1197831</v>
      </c>
      <c r="B7441" s="16">
        <v>44462</v>
      </c>
      <c r="C7441" t="s">
        <v>19</v>
      </c>
      <c r="D7441">
        <v>256</v>
      </c>
      <c r="E7441">
        <v>11008</v>
      </c>
      <c r="F7441">
        <v>5063.6799999999994</v>
      </c>
      <c r="G7441" t="s">
        <v>27</v>
      </c>
      <c r="H7441" t="s">
        <v>28</v>
      </c>
      <c r="I7441" t="s">
        <v>39</v>
      </c>
    </row>
    <row r="7442" spans="1:9" x14ac:dyDescent="0.3">
      <c r="A7442">
        <v>1197831</v>
      </c>
      <c r="B7442" s="16">
        <v>44462</v>
      </c>
      <c r="C7442" t="s">
        <v>19</v>
      </c>
      <c r="D7442">
        <v>208</v>
      </c>
      <c r="E7442">
        <v>11024</v>
      </c>
      <c r="F7442">
        <v>5512</v>
      </c>
      <c r="G7442" t="s">
        <v>27</v>
      </c>
      <c r="H7442" t="s">
        <v>28</v>
      </c>
      <c r="I7442" t="s">
        <v>39</v>
      </c>
    </row>
    <row r="7443" spans="1:9" x14ac:dyDescent="0.3">
      <c r="A7443">
        <v>1185731</v>
      </c>
      <c r="B7443" s="16">
        <v>44462</v>
      </c>
      <c r="C7443" t="s">
        <v>21</v>
      </c>
      <c r="D7443">
        <v>200</v>
      </c>
      <c r="E7443">
        <v>70000</v>
      </c>
      <c r="F7443">
        <v>28000</v>
      </c>
      <c r="G7443" t="s">
        <v>48</v>
      </c>
      <c r="H7443" t="s">
        <v>98</v>
      </c>
      <c r="I7443" t="s">
        <v>99</v>
      </c>
    </row>
    <row r="7444" spans="1:9" x14ac:dyDescent="0.3">
      <c r="A7444">
        <v>1185731</v>
      </c>
      <c r="B7444" s="16">
        <v>44462</v>
      </c>
      <c r="C7444" t="s">
        <v>20</v>
      </c>
      <c r="D7444">
        <v>225</v>
      </c>
      <c r="E7444">
        <v>78750</v>
      </c>
      <c r="F7444">
        <v>31500</v>
      </c>
      <c r="G7444" t="s">
        <v>48</v>
      </c>
      <c r="H7444" t="s">
        <v>98</v>
      </c>
      <c r="I7444" t="s">
        <v>99</v>
      </c>
    </row>
    <row r="7445" spans="1:9" x14ac:dyDescent="0.3">
      <c r="A7445">
        <v>1185731</v>
      </c>
      <c r="B7445" s="16">
        <v>44462</v>
      </c>
      <c r="C7445" t="s">
        <v>22</v>
      </c>
      <c r="D7445">
        <v>200</v>
      </c>
      <c r="E7445">
        <v>90000</v>
      </c>
      <c r="F7445">
        <v>31499.999999999996</v>
      </c>
      <c r="G7445" t="s">
        <v>48</v>
      </c>
      <c r="H7445" t="s">
        <v>98</v>
      </c>
      <c r="I7445" t="s">
        <v>99</v>
      </c>
    </row>
    <row r="7446" spans="1:9" x14ac:dyDescent="0.3">
      <c r="A7446">
        <v>1185731</v>
      </c>
      <c r="B7446" s="16">
        <v>44462</v>
      </c>
      <c r="C7446" t="s">
        <v>23</v>
      </c>
      <c r="D7446">
        <v>275</v>
      </c>
      <c r="E7446">
        <v>137500</v>
      </c>
      <c r="F7446">
        <v>55000</v>
      </c>
      <c r="G7446" t="s">
        <v>48</v>
      </c>
      <c r="H7446" t="s">
        <v>98</v>
      </c>
      <c r="I7446" t="s">
        <v>99</v>
      </c>
    </row>
    <row r="7447" spans="1:9" x14ac:dyDescent="0.3">
      <c r="A7447">
        <v>1185731</v>
      </c>
      <c r="B7447" s="16">
        <v>44462</v>
      </c>
      <c r="C7447" t="s">
        <v>19</v>
      </c>
      <c r="D7447">
        <v>325</v>
      </c>
      <c r="E7447">
        <v>146250.00000000003</v>
      </c>
      <c r="F7447">
        <v>51187.500000000007</v>
      </c>
      <c r="G7447" t="s">
        <v>48</v>
      </c>
      <c r="H7447" t="s">
        <v>98</v>
      </c>
      <c r="I7447" t="s">
        <v>99</v>
      </c>
    </row>
    <row r="7448" spans="1:9" x14ac:dyDescent="0.3">
      <c r="A7448">
        <v>1197831</v>
      </c>
      <c r="B7448" s="16">
        <v>44462</v>
      </c>
      <c r="C7448" t="s">
        <v>23</v>
      </c>
      <c r="D7448">
        <v>575</v>
      </c>
      <c r="E7448">
        <v>230000</v>
      </c>
      <c r="F7448">
        <v>149500.00000000003</v>
      </c>
      <c r="G7448" t="s">
        <v>27</v>
      </c>
      <c r="H7448" t="s">
        <v>59</v>
      </c>
      <c r="I7448" t="s">
        <v>60</v>
      </c>
    </row>
    <row r="7449" spans="1:9" x14ac:dyDescent="0.3">
      <c r="A7449">
        <v>1185731</v>
      </c>
      <c r="B7449" s="16">
        <v>44462</v>
      </c>
      <c r="C7449" t="s">
        <v>17</v>
      </c>
      <c r="D7449">
        <v>525</v>
      </c>
      <c r="E7449">
        <v>262500</v>
      </c>
      <c r="F7449">
        <v>105000</v>
      </c>
      <c r="G7449" t="s">
        <v>48</v>
      </c>
      <c r="H7449" t="s">
        <v>98</v>
      </c>
      <c r="I7449" t="s">
        <v>99</v>
      </c>
    </row>
    <row r="7450" spans="1:9" x14ac:dyDescent="0.3">
      <c r="A7450">
        <v>1197831</v>
      </c>
      <c r="B7450" s="16">
        <v>44462</v>
      </c>
      <c r="C7450" t="s">
        <v>19</v>
      </c>
      <c r="D7450">
        <v>800</v>
      </c>
      <c r="E7450">
        <v>440000.00000000006</v>
      </c>
      <c r="F7450">
        <v>176000</v>
      </c>
      <c r="G7450" t="s">
        <v>27</v>
      </c>
      <c r="H7450" t="s">
        <v>28</v>
      </c>
      <c r="I7450" t="s">
        <v>39</v>
      </c>
    </row>
    <row r="7451" spans="1:9" x14ac:dyDescent="0.3">
      <c r="A7451">
        <v>1197831</v>
      </c>
      <c r="B7451" s="16">
        <v>44463</v>
      </c>
      <c r="C7451" t="s">
        <v>17</v>
      </c>
      <c r="D7451">
        <v>184</v>
      </c>
      <c r="E7451">
        <v>3680</v>
      </c>
      <c r="F7451">
        <v>1913.5999999999997</v>
      </c>
      <c r="G7451" t="s">
        <v>27</v>
      </c>
      <c r="H7451" t="s">
        <v>59</v>
      </c>
      <c r="I7451" t="s">
        <v>60</v>
      </c>
    </row>
    <row r="7452" spans="1:9" x14ac:dyDescent="0.3">
      <c r="A7452">
        <v>1197831</v>
      </c>
      <c r="B7452" s="16">
        <v>44463</v>
      </c>
      <c r="C7452" t="s">
        <v>17</v>
      </c>
      <c r="D7452">
        <v>131</v>
      </c>
      <c r="E7452">
        <v>3799</v>
      </c>
      <c r="F7452">
        <v>2279.4</v>
      </c>
      <c r="G7452" t="s">
        <v>27</v>
      </c>
      <c r="H7452" t="s">
        <v>59</v>
      </c>
      <c r="I7452" t="s">
        <v>60</v>
      </c>
    </row>
    <row r="7453" spans="1:9" x14ac:dyDescent="0.3">
      <c r="A7453">
        <v>1185732</v>
      </c>
      <c r="B7453" s="16">
        <v>44463</v>
      </c>
      <c r="C7453" t="s">
        <v>21</v>
      </c>
      <c r="D7453">
        <v>124</v>
      </c>
      <c r="E7453">
        <v>4092</v>
      </c>
      <c r="F7453">
        <v>1514.04</v>
      </c>
      <c r="G7453" t="s">
        <v>31</v>
      </c>
      <c r="H7453" t="s">
        <v>86</v>
      </c>
      <c r="I7453" t="s">
        <v>87</v>
      </c>
    </row>
    <row r="7454" spans="1:9" x14ac:dyDescent="0.3">
      <c r="A7454">
        <v>1185732</v>
      </c>
      <c r="B7454" s="16">
        <v>44463</v>
      </c>
      <c r="C7454" t="s">
        <v>21</v>
      </c>
      <c r="D7454">
        <v>113</v>
      </c>
      <c r="E7454">
        <v>4633</v>
      </c>
      <c r="F7454">
        <v>2177.5099999999998</v>
      </c>
      <c r="G7454" t="s">
        <v>31</v>
      </c>
      <c r="H7454" t="s">
        <v>86</v>
      </c>
      <c r="I7454" t="s">
        <v>87</v>
      </c>
    </row>
    <row r="7455" spans="1:9" x14ac:dyDescent="0.3">
      <c r="A7455">
        <v>1185732</v>
      </c>
      <c r="B7455" s="16">
        <v>44463</v>
      </c>
      <c r="C7455" t="s">
        <v>20</v>
      </c>
      <c r="D7455">
        <v>145</v>
      </c>
      <c r="E7455">
        <v>4930</v>
      </c>
      <c r="F7455">
        <v>1824.1</v>
      </c>
      <c r="G7455" t="s">
        <v>31</v>
      </c>
      <c r="H7455" t="s">
        <v>86</v>
      </c>
      <c r="I7455" t="s">
        <v>87</v>
      </c>
    </row>
    <row r="7456" spans="1:9" x14ac:dyDescent="0.3">
      <c r="A7456">
        <v>1185732</v>
      </c>
      <c r="B7456" s="16">
        <v>44463</v>
      </c>
      <c r="C7456" t="s">
        <v>22</v>
      </c>
      <c r="D7456">
        <v>128</v>
      </c>
      <c r="E7456">
        <v>5248</v>
      </c>
      <c r="F7456">
        <v>1731.8399999999997</v>
      </c>
      <c r="G7456" t="s">
        <v>31</v>
      </c>
      <c r="H7456" t="s">
        <v>86</v>
      </c>
      <c r="I7456" t="s">
        <v>87</v>
      </c>
    </row>
    <row r="7457" spans="1:9" x14ac:dyDescent="0.3">
      <c r="A7457">
        <v>1185732</v>
      </c>
      <c r="B7457" s="16">
        <v>44463</v>
      </c>
      <c r="C7457" t="s">
        <v>20</v>
      </c>
      <c r="D7457">
        <v>128</v>
      </c>
      <c r="E7457">
        <v>5504</v>
      </c>
      <c r="F7457">
        <v>2476.7999999999997</v>
      </c>
      <c r="G7457" t="s">
        <v>31</v>
      </c>
      <c r="H7457" t="s">
        <v>86</v>
      </c>
      <c r="I7457" t="s">
        <v>87</v>
      </c>
    </row>
    <row r="7458" spans="1:9" x14ac:dyDescent="0.3">
      <c r="A7458">
        <v>1185732</v>
      </c>
      <c r="B7458" s="16">
        <v>44463</v>
      </c>
      <c r="C7458" t="s">
        <v>22</v>
      </c>
      <c r="D7458">
        <v>105</v>
      </c>
      <c r="E7458">
        <v>5670</v>
      </c>
      <c r="F7458">
        <v>2494.8000000000002</v>
      </c>
      <c r="G7458" t="s">
        <v>31</v>
      </c>
      <c r="H7458" t="s">
        <v>86</v>
      </c>
      <c r="I7458" t="s">
        <v>87</v>
      </c>
    </row>
    <row r="7459" spans="1:9" x14ac:dyDescent="0.3">
      <c r="A7459">
        <v>1185732</v>
      </c>
      <c r="B7459" s="16">
        <v>44463</v>
      </c>
      <c r="C7459" t="s">
        <v>23</v>
      </c>
      <c r="D7459">
        <v>132</v>
      </c>
      <c r="E7459">
        <v>5676</v>
      </c>
      <c r="F7459">
        <v>1816.32</v>
      </c>
      <c r="G7459" t="s">
        <v>31</v>
      </c>
      <c r="H7459" t="s">
        <v>86</v>
      </c>
      <c r="I7459" t="s">
        <v>87</v>
      </c>
    </row>
    <row r="7460" spans="1:9" x14ac:dyDescent="0.3">
      <c r="A7460">
        <v>1185732</v>
      </c>
      <c r="B7460" s="16">
        <v>44463</v>
      </c>
      <c r="C7460" t="s">
        <v>17</v>
      </c>
      <c r="D7460">
        <v>184</v>
      </c>
      <c r="E7460">
        <v>6440</v>
      </c>
      <c r="F7460">
        <v>2704.7999999999997</v>
      </c>
      <c r="G7460" t="s">
        <v>31</v>
      </c>
      <c r="H7460" t="s">
        <v>86</v>
      </c>
      <c r="I7460" t="s">
        <v>87</v>
      </c>
    </row>
    <row r="7461" spans="1:9" x14ac:dyDescent="0.3">
      <c r="A7461">
        <v>1185732</v>
      </c>
      <c r="B7461" s="16">
        <v>44463</v>
      </c>
      <c r="C7461" t="s">
        <v>23</v>
      </c>
      <c r="D7461">
        <v>119</v>
      </c>
      <c r="E7461">
        <v>6664</v>
      </c>
      <c r="F7461">
        <v>2465.6799999999998</v>
      </c>
      <c r="G7461" t="s">
        <v>31</v>
      </c>
      <c r="H7461" t="s">
        <v>86</v>
      </c>
      <c r="I7461" t="s">
        <v>87</v>
      </c>
    </row>
    <row r="7462" spans="1:9" x14ac:dyDescent="0.3">
      <c r="A7462">
        <v>1185732</v>
      </c>
      <c r="B7462" s="16">
        <v>44463</v>
      </c>
      <c r="C7462" t="s">
        <v>19</v>
      </c>
      <c r="D7462">
        <v>201</v>
      </c>
      <c r="E7462">
        <v>6834</v>
      </c>
      <c r="F7462">
        <v>3211.98</v>
      </c>
      <c r="G7462" t="s">
        <v>31</v>
      </c>
      <c r="H7462" t="s">
        <v>86</v>
      </c>
      <c r="I7462" t="s">
        <v>87</v>
      </c>
    </row>
    <row r="7463" spans="1:9" x14ac:dyDescent="0.3">
      <c r="A7463">
        <v>1185732</v>
      </c>
      <c r="B7463" s="16">
        <v>44463</v>
      </c>
      <c r="C7463" t="s">
        <v>17</v>
      </c>
      <c r="D7463">
        <v>167</v>
      </c>
      <c r="E7463">
        <v>6847</v>
      </c>
      <c r="F7463">
        <v>3355.0299999999997</v>
      </c>
      <c r="G7463" t="s">
        <v>31</v>
      </c>
      <c r="H7463" t="s">
        <v>86</v>
      </c>
      <c r="I7463" t="s">
        <v>87</v>
      </c>
    </row>
    <row r="7464" spans="1:9" x14ac:dyDescent="0.3">
      <c r="A7464">
        <v>1185732</v>
      </c>
      <c r="B7464" s="16">
        <v>44463</v>
      </c>
      <c r="C7464" t="s">
        <v>19</v>
      </c>
      <c r="D7464">
        <v>161</v>
      </c>
      <c r="E7464">
        <v>7245</v>
      </c>
      <c r="F7464">
        <v>3839.8500000000004</v>
      </c>
      <c r="G7464" t="s">
        <v>31</v>
      </c>
      <c r="H7464" t="s">
        <v>86</v>
      </c>
      <c r="I7464" t="s">
        <v>87</v>
      </c>
    </row>
    <row r="7465" spans="1:9" x14ac:dyDescent="0.3">
      <c r="A7465">
        <v>1197831</v>
      </c>
      <c r="B7465" s="16">
        <v>44463</v>
      </c>
      <c r="C7465" t="s">
        <v>20</v>
      </c>
      <c r="D7465">
        <v>332</v>
      </c>
      <c r="E7465">
        <v>11620</v>
      </c>
      <c r="F7465">
        <v>5461.4</v>
      </c>
      <c r="G7465" t="s">
        <v>27</v>
      </c>
      <c r="H7465" t="s">
        <v>28</v>
      </c>
      <c r="I7465" t="s">
        <v>39</v>
      </c>
    </row>
    <row r="7466" spans="1:9" x14ac:dyDescent="0.3">
      <c r="A7466">
        <v>1197831</v>
      </c>
      <c r="B7466" s="16">
        <v>44463</v>
      </c>
      <c r="C7466" t="s">
        <v>20</v>
      </c>
      <c r="D7466">
        <v>273</v>
      </c>
      <c r="E7466">
        <v>12558</v>
      </c>
      <c r="F7466">
        <v>6906.8999999999987</v>
      </c>
      <c r="G7466" t="s">
        <v>27</v>
      </c>
      <c r="H7466" t="s">
        <v>28</v>
      </c>
      <c r="I7466" t="s">
        <v>39</v>
      </c>
    </row>
    <row r="7467" spans="1:9" x14ac:dyDescent="0.3">
      <c r="A7467">
        <v>1197831</v>
      </c>
      <c r="B7467" s="16">
        <v>44463</v>
      </c>
      <c r="C7467" t="s">
        <v>17</v>
      </c>
      <c r="D7467">
        <v>525</v>
      </c>
      <c r="E7467">
        <v>157500.00000000003</v>
      </c>
      <c r="F7467">
        <v>78750</v>
      </c>
      <c r="G7467" t="s">
        <v>27</v>
      </c>
      <c r="H7467" t="s">
        <v>59</v>
      </c>
      <c r="I7467" t="s">
        <v>60</v>
      </c>
    </row>
    <row r="7468" spans="1:9" x14ac:dyDescent="0.3">
      <c r="A7468">
        <v>1185732</v>
      </c>
      <c r="B7468" s="16">
        <v>44463</v>
      </c>
      <c r="C7468" t="s">
        <v>21</v>
      </c>
      <c r="D7468">
        <v>375</v>
      </c>
      <c r="E7468">
        <v>168750.00000000003</v>
      </c>
      <c r="F7468">
        <v>59062.500000000007</v>
      </c>
      <c r="G7468" t="s">
        <v>31</v>
      </c>
      <c r="H7468" t="s">
        <v>86</v>
      </c>
      <c r="I7468" t="s">
        <v>87</v>
      </c>
    </row>
    <row r="7469" spans="1:9" x14ac:dyDescent="0.3">
      <c r="A7469">
        <v>1185732</v>
      </c>
      <c r="B7469" s="16">
        <v>44463</v>
      </c>
      <c r="C7469" t="s">
        <v>20</v>
      </c>
      <c r="D7469">
        <v>425</v>
      </c>
      <c r="E7469">
        <v>191250.00000000003</v>
      </c>
      <c r="F7469">
        <v>66937.5</v>
      </c>
      <c r="G7469" t="s">
        <v>31</v>
      </c>
      <c r="H7469" t="s">
        <v>86</v>
      </c>
      <c r="I7469" t="s">
        <v>87</v>
      </c>
    </row>
    <row r="7470" spans="1:9" x14ac:dyDescent="0.3">
      <c r="A7470">
        <v>1185732</v>
      </c>
      <c r="B7470" s="16">
        <v>44463</v>
      </c>
      <c r="C7470" t="s">
        <v>22</v>
      </c>
      <c r="D7470">
        <v>375</v>
      </c>
      <c r="E7470">
        <v>206250.00000000003</v>
      </c>
      <c r="F7470">
        <v>61875.000000000007</v>
      </c>
      <c r="G7470" t="s">
        <v>31</v>
      </c>
      <c r="H7470" t="s">
        <v>86</v>
      </c>
      <c r="I7470" t="s">
        <v>87</v>
      </c>
    </row>
    <row r="7471" spans="1:9" x14ac:dyDescent="0.3">
      <c r="A7471">
        <v>1185732</v>
      </c>
      <c r="B7471" s="16">
        <v>44463</v>
      </c>
      <c r="C7471" t="s">
        <v>23</v>
      </c>
      <c r="D7471">
        <v>425</v>
      </c>
      <c r="E7471">
        <v>255000.00000000003</v>
      </c>
      <c r="F7471">
        <v>63750.000000000007</v>
      </c>
      <c r="G7471" t="s">
        <v>31</v>
      </c>
      <c r="H7471" t="s">
        <v>86</v>
      </c>
      <c r="I7471" t="s">
        <v>87</v>
      </c>
    </row>
    <row r="7472" spans="1:9" x14ac:dyDescent="0.3">
      <c r="A7472">
        <v>1185732</v>
      </c>
      <c r="B7472" s="16">
        <v>44463</v>
      </c>
      <c r="C7472" t="s">
        <v>17</v>
      </c>
      <c r="D7472">
        <v>575</v>
      </c>
      <c r="E7472">
        <v>258750.00000000003</v>
      </c>
      <c r="F7472">
        <v>90562.5</v>
      </c>
      <c r="G7472" t="s">
        <v>31</v>
      </c>
      <c r="H7472" t="s">
        <v>86</v>
      </c>
      <c r="I7472" t="s">
        <v>87</v>
      </c>
    </row>
    <row r="7473" spans="1:9" x14ac:dyDescent="0.3">
      <c r="A7473">
        <v>1185732</v>
      </c>
      <c r="B7473" s="16">
        <v>44463</v>
      </c>
      <c r="C7473" t="s">
        <v>19</v>
      </c>
      <c r="D7473">
        <v>575</v>
      </c>
      <c r="E7473">
        <v>287500.00000000006</v>
      </c>
      <c r="F7473">
        <v>115000.00000000003</v>
      </c>
      <c r="G7473" t="s">
        <v>31</v>
      </c>
      <c r="H7473" t="s">
        <v>86</v>
      </c>
      <c r="I7473" t="s">
        <v>87</v>
      </c>
    </row>
    <row r="7474" spans="1:9" x14ac:dyDescent="0.3">
      <c r="A7474">
        <v>1197831</v>
      </c>
      <c r="B7474" s="16">
        <v>44463</v>
      </c>
      <c r="C7474" t="s">
        <v>20</v>
      </c>
      <c r="D7474">
        <v>975</v>
      </c>
      <c r="E7474">
        <v>487500</v>
      </c>
      <c r="F7474">
        <v>194999.99999999997</v>
      </c>
      <c r="G7474" t="s">
        <v>27</v>
      </c>
      <c r="H7474" t="s">
        <v>28</v>
      </c>
      <c r="I7474" t="s">
        <v>39</v>
      </c>
    </row>
    <row r="7475" spans="1:9" x14ac:dyDescent="0.3">
      <c r="A7475">
        <v>1128299</v>
      </c>
      <c r="B7475" s="16">
        <v>44464</v>
      </c>
      <c r="C7475" t="s">
        <v>21</v>
      </c>
      <c r="D7475">
        <v>62</v>
      </c>
      <c r="E7475">
        <v>2356</v>
      </c>
      <c r="F7475">
        <v>989.52</v>
      </c>
      <c r="G7475" t="s">
        <v>31</v>
      </c>
      <c r="H7475" t="s">
        <v>80</v>
      </c>
      <c r="I7475" t="s">
        <v>63</v>
      </c>
    </row>
    <row r="7476" spans="1:9" x14ac:dyDescent="0.3">
      <c r="A7476">
        <v>1185732</v>
      </c>
      <c r="B7476" s="16">
        <v>44464</v>
      </c>
      <c r="C7476" t="s">
        <v>21</v>
      </c>
      <c r="D7476">
        <v>54</v>
      </c>
      <c r="E7476">
        <v>2430</v>
      </c>
      <c r="F7476">
        <v>1190.7</v>
      </c>
      <c r="G7476" t="s">
        <v>48</v>
      </c>
      <c r="H7476" t="s">
        <v>72</v>
      </c>
      <c r="I7476" t="s">
        <v>73</v>
      </c>
    </row>
    <row r="7477" spans="1:9" x14ac:dyDescent="0.3">
      <c r="A7477">
        <v>1128299</v>
      </c>
      <c r="B7477" s="16">
        <v>44464</v>
      </c>
      <c r="C7477" t="s">
        <v>21</v>
      </c>
      <c r="D7477">
        <v>52</v>
      </c>
      <c r="E7477">
        <v>2548</v>
      </c>
      <c r="F7477">
        <v>1172.08</v>
      </c>
      <c r="G7477" t="s">
        <v>31</v>
      </c>
      <c r="H7477" t="s">
        <v>80</v>
      </c>
      <c r="I7477" t="s">
        <v>63</v>
      </c>
    </row>
    <row r="7478" spans="1:9" x14ac:dyDescent="0.3">
      <c r="A7478">
        <v>1185732</v>
      </c>
      <c r="B7478" s="16">
        <v>44464</v>
      </c>
      <c r="C7478" t="s">
        <v>21</v>
      </c>
      <c r="D7478">
        <v>70</v>
      </c>
      <c r="E7478">
        <v>2590</v>
      </c>
      <c r="F7478">
        <v>1036</v>
      </c>
      <c r="G7478" t="s">
        <v>48</v>
      </c>
      <c r="H7478" t="s">
        <v>72</v>
      </c>
      <c r="I7478" t="s">
        <v>73</v>
      </c>
    </row>
    <row r="7479" spans="1:9" x14ac:dyDescent="0.3">
      <c r="A7479">
        <v>1185732</v>
      </c>
      <c r="B7479" s="16">
        <v>44464</v>
      </c>
      <c r="C7479" t="s">
        <v>20</v>
      </c>
      <c r="D7479">
        <v>78</v>
      </c>
      <c r="E7479">
        <v>2652</v>
      </c>
      <c r="F7479">
        <v>1060.8</v>
      </c>
      <c r="G7479" t="s">
        <v>48</v>
      </c>
      <c r="H7479" t="s">
        <v>72</v>
      </c>
      <c r="I7479" t="s">
        <v>73</v>
      </c>
    </row>
    <row r="7480" spans="1:9" x14ac:dyDescent="0.3">
      <c r="A7480">
        <v>1185732</v>
      </c>
      <c r="B7480" s="16">
        <v>44464</v>
      </c>
      <c r="C7480" t="s">
        <v>23</v>
      </c>
      <c r="D7480">
        <v>83</v>
      </c>
      <c r="E7480">
        <v>2739</v>
      </c>
      <c r="F7480">
        <v>986.04</v>
      </c>
      <c r="G7480" t="s">
        <v>48</v>
      </c>
      <c r="H7480" t="s">
        <v>72</v>
      </c>
      <c r="I7480" t="s">
        <v>73</v>
      </c>
    </row>
    <row r="7481" spans="1:9" x14ac:dyDescent="0.3">
      <c r="A7481">
        <v>1185732</v>
      </c>
      <c r="B7481" s="16">
        <v>44464</v>
      </c>
      <c r="C7481" t="s">
        <v>22</v>
      </c>
      <c r="D7481">
        <v>74</v>
      </c>
      <c r="E7481">
        <v>2886</v>
      </c>
      <c r="F7481">
        <v>1356.42</v>
      </c>
      <c r="G7481" t="s">
        <v>48</v>
      </c>
      <c r="H7481" t="s">
        <v>72</v>
      </c>
      <c r="I7481" t="s">
        <v>73</v>
      </c>
    </row>
    <row r="7482" spans="1:9" x14ac:dyDescent="0.3">
      <c r="A7482">
        <v>1185732</v>
      </c>
      <c r="B7482" s="16">
        <v>44464</v>
      </c>
      <c r="C7482" t="s">
        <v>23</v>
      </c>
      <c r="D7482">
        <v>70</v>
      </c>
      <c r="E7482">
        <v>2940</v>
      </c>
      <c r="F7482">
        <v>1264.2</v>
      </c>
      <c r="G7482" t="s">
        <v>48</v>
      </c>
      <c r="H7482" t="s">
        <v>72</v>
      </c>
      <c r="I7482" t="s">
        <v>73</v>
      </c>
    </row>
    <row r="7483" spans="1:9" x14ac:dyDescent="0.3">
      <c r="A7483">
        <v>1128299</v>
      </c>
      <c r="B7483" s="16">
        <v>44464</v>
      </c>
      <c r="C7483" t="s">
        <v>23</v>
      </c>
      <c r="D7483">
        <v>73</v>
      </c>
      <c r="E7483">
        <v>2993</v>
      </c>
      <c r="F7483">
        <v>1257.06</v>
      </c>
      <c r="G7483" t="s">
        <v>31</v>
      </c>
      <c r="H7483" t="s">
        <v>80</v>
      </c>
      <c r="I7483" t="s">
        <v>63</v>
      </c>
    </row>
    <row r="7484" spans="1:9" x14ac:dyDescent="0.3">
      <c r="A7484">
        <v>1185732</v>
      </c>
      <c r="B7484" s="16">
        <v>44464</v>
      </c>
      <c r="C7484" t="s">
        <v>20</v>
      </c>
      <c r="D7484">
        <v>65</v>
      </c>
      <c r="E7484">
        <v>3055</v>
      </c>
      <c r="F7484">
        <v>1435.85</v>
      </c>
      <c r="G7484" t="s">
        <v>48</v>
      </c>
      <c r="H7484" t="s">
        <v>72</v>
      </c>
      <c r="I7484" t="s">
        <v>73</v>
      </c>
    </row>
    <row r="7485" spans="1:9" x14ac:dyDescent="0.3">
      <c r="A7485">
        <v>1128299</v>
      </c>
      <c r="B7485" s="16">
        <v>44464</v>
      </c>
      <c r="C7485" t="s">
        <v>23</v>
      </c>
      <c r="D7485">
        <v>85</v>
      </c>
      <c r="E7485">
        <v>3060</v>
      </c>
      <c r="F7485">
        <v>979.2</v>
      </c>
      <c r="G7485" t="s">
        <v>31</v>
      </c>
      <c r="H7485" t="s">
        <v>80</v>
      </c>
      <c r="I7485" t="s">
        <v>63</v>
      </c>
    </row>
    <row r="7486" spans="1:9" x14ac:dyDescent="0.3">
      <c r="A7486">
        <v>1128299</v>
      </c>
      <c r="B7486" s="16">
        <v>44464</v>
      </c>
      <c r="C7486" t="s">
        <v>20</v>
      </c>
      <c r="D7486">
        <v>83</v>
      </c>
      <c r="E7486">
        <v>3237</v>
      </c>
      <c r="F7486">
        <v>1359.54</v>
      </c>
      <c r="G7486" t="s">
        <v>31</v>
      </c>
      <c r="H7486" t="s">
        <v>80</v>
      </c>
      <c r="I7486" t="s">
        <v>63</v>
      </c>
    </row>
    <row r="7487" spans="1:9" x14ac:dyDescent="0.3">
      <c r="A7487">
        <v>1185732</v>
      </c>
      <c r="B7487" s="16">
        <v>44464</v>
      </c>
      <c r="C7487" t="s">
        <v>22</v>
      </c>
      <c r="D7487">
        <v>56</v>
      </c>
      <c r="E7487">
        <v>3248</v>
      </c>
      <c r="F7487">
        <v>1624</v>
      </c>
      <c r="G7487" t="s">
        <v>48</v>
      </c>
      <c r="H7487" t="s">
        <v>72</v>
      </c>
      <c r="I7487" t="s">
        <v>73</v>
      </c>
    </row>
    <row r="7488" spans="1:9" x14ac:dyDescent="0.3">
      <c r="A7488">
        <v>1128299</v>
      </c>
      <c r="B7488" s="16">
        <v>44464</v>
      </c>
      <c r="C7488" t="s">
        <v>22</v>
      </c>
      <c r="D7488">
        <v>59</v>
      </c>
      <c r="E7488">
        <v>3422</v>
      </c>
      <c r="F7488">
        <v>1813.66</v>
      </c>
      <c r="G7488" t="s">
        <v>31</v>
      </c>
      <c r="H7488" t="s">
        <v>80</v>
      </c>
      <c r="I7488" t="s">
        <v>63</v>
      </c>
    </row>
    <row r="7489" spans="1:9" x14ac:dyDescent="0.3">
      <c r="A7489">
        <v>1128299</v>
      </c>
      <c r="B7489" s="16">
        <v>44464</v>
      </c>
      <c r="C7489" t="s">
        <v>20</v>
      </c>
      <c r="D7489">
        <v>75</v>
      </c>
      <c r="E7489">
        <v>3675</v>
      </c>
      <c r="F7489">
        <v>1653.7499999999998</v>
      </c>
      <c r="G7489" t="s">
        <v>31</v>
      </c>
      <c r="H7489" t="s">
        <v>80</v>
      </c>
      <c r="I7489" t="s">
        <v>63</v>
      </c>
    </row>
    <row r="7490" spans="1:9" x14ac:dyDescent="0.3">
      <c r="A7490">
        <v>1128299</v>
      </c>
      <c r="B7490" s="16">
        <v>44464</v>
      </c>
      <c r="C7490" t="s">
        <v>22</v>
      </c>
      <c r="D7490">
        <v>77</v>
      </c>
      <c r="E7490">
        <v>3696</v>
      </c>
      <c r="F7490">
        <v>1552.3200000000002</v>
      </c>
      <c r="G7490" t="s">
        <v>31</v>
      </c>
      <c r="H7490" t="s">
        <v>80</v>
      </c>
      <c r="I7490" t="s">
        <v>63</v>
      </c>
    </row>
    <row r="7491" spans="1:9" x14ac:dyDescent="0.3">
      <c r="A7491">
        <v>1197831</v>
      </c>
      <c r="B7491" s="16">
        <v>44464</v>
      </c>
      <c r="C7491" t="s">
        <v>19</v>
      </c>
      <c r="D7491">
        <v>173</v>
      </c>
      <c r="E7491">
        <v>3979</v>
      </c>
      <c r="F7491">
        <v>2188.4499999999998</v>
      </c>
      <c r="G7491" t="s">
        <v>27</v>
      </c>
      <c r="H7491" t="s">
        <v>59</v>
      </c>
      <c r="I7491" t="s">
        <v>60</v>
      </c>
    </row>
    <row r="7492" spans="1:9" x14ac:dyDescent="0.3">
      <c r="A7492">
        <v>1197831</v>
      </c>
      <c r="B7492" s="16">
        <v>44464</v>
      </c>
      <c r="C7492" t="s">
        <v>19</v>
      </c>
      <c r="D7492">
        <v>158</v>
      </c>
      <c r="E7492">
        <v>4582</v>
      </c>
      <c r="F7492">
        <v>2886.6599999999994</v>
      </c>
      <c r="G7492" t="s">
        <v>27</v>
      </c>
      <c r="H7492" t="s">
        <v>59</v>
      </c>
      <c r="I7492" t="s">
        <v>60</v>
      </c>
    </row>
    <row r="7493" spans="1:9" x14ac:dyDescent="0.3">
      <c r="A7493">
        <v>1128299</v>
      </c>
      <c r="B7493" s="16">
        <v>44464</v>
      </c>
      <c r="C7493" t="s">
        <v>17</v>
      </c>
      <c r="D7493">
        <v>149</v>
      </c>
      <c r="E7493">
        <v>5066</v>
      </c>
      <c r="F7493">
        <v>1874.42</v>
      </c>
      <c r="G7493" t="s">
        <v>31</v>
      </c>
      <c r="H7493" t="s">
        <v>80</v>
      </c>
      <c r="I7493" t="s">
        <v>63</v>
      </c>
    </row>
    <row r="7494" spans="1:9" x14ac:dyDescent="0.3">
      <c r="A7494">
        <v>1185732</v>
      </c>
      <c r="B7494" s="16">
        <v>44464</v>
      </c>
      <c r="C7494" t="s">
        <v>17</v>
      </c>
      <c r="D7494">
        <v>113</v>
      </c>
      <c r="E7494">
        <v>5198</v>
      </c>
      <c r="F7494">
        <v>2599</v>
      </c>
      <c r="G7494" t="s">
        <v>48</v>
      </c>
      <c r="H7494" t="s">
        <v>72</v>
      </c>
      <c r="I7494" t="s">
        <v>73</v>
      </c>
    </row>
    <row r="7495" spans="1:9" x14ac:dyDescent="0.3">
      <c r="A7495">
        <v>1185732</v>
      </c>
      <c r="B7495" s="16">
        <v>44464</v>
      </c>
      <c r="C7495" t="s">
        <v>17</v>
      </c>
      <c r="D7495">
        <v>149</v>
      </c>
      <c r="E7495">
        <v>5215</v>
      </c>
      <c r="F7495">
        <v>2190.2999999999997</v>
      </c>
      <c r="G7495" t="s">
        <v>48</v>
      </c>
      <c r="H7495" t="s">
        <v>72</v>
      </c>
      <c r="I7495" t="s">
        <v>73</v>
      </c>
    </row>
    <row r="7496" spans="1:9" x14ac:dyDescent="0.3">
      <c r="A7496">
        <v>1128299</v>
      </c>
      <c r="B7496" s="16">
        <v>44464</v>
      </c>
      <c r="C7496" t="s">
        <v>17</v>
      </c>
      <c r="D7496">
        <v>122</v>
      </c>
      <c r="E7496">
        <v>5612</v>
      </c>
      <c r="F7496">
        <v>2525.3999999999996</v>
      </c>
      <c r="G7496" t="s">
        <v>31</v>
      </c>
      <c r="H7496" t="s">
        <v>80</v>
      </c>
      <c r="I7496" t="s">
        <v>63</v>
      </c>
    </row>
    <row r="7497" spans="1:9" x14ac:dyDescent="0.3">
      <c r="A7497">
        <v>1185732</v>
      </c>
      <c r="B7497" s="16">
        <v>44464</v>
      </c>
      <c r="C7497" t="s">
        <v>19</v>
      </c>
      <c r="D7497">
        <v>113</v>
      </c>
      <c r="E7497">
        <v>5876</v>
      </c>
      <c r="F7497">
        <v>2702.9599999999996</v>
      </c>
      <c r="G7497" t="s">
        <v>48</v>
      </c>
      <c r="H7497" t="s">
        <v>72</v>
      </c>
      <c r="I7497" t="s">
        <v>73</v>
      </c>
    </row>
    <row r="7498" spans="1:9" x14ac:dyDescent="0.3">
      <c r="A7498">
        <v>1197831</v>
      </c>
      <c r="B7498" s="16">
        <v>44464</v>
      </c>
      <c r="C7498" t="s">
        <v>21</v>
      </c>
      <c r="D7498">
        <v>158</v>
      </c>
      <c r="E7498">
        <v>6004</v>
      </c>
      <c r="F7498">
        <v>3242.1600000000003</v>
      </c>
      <c r="G7498" t="s">
        <v>27</v>
      </c>
      <c r="H7498" t="s">
        <v>28</v>
      </c>
      <c r="I7498" t="s">
        <v>39</v>
      </c>
    </row>
    <row r="7499" spans="1:9" x14ac:dyDescent="0.3">
      <c r="A7499">
        <v>1128299</v>
      </c>
      <c r="B7499" s="16">
        <v>44464</v>
      </c>
      <c r="C7499" t="s">
        <v>19</v>
      </c>
      <c r="D7499">
        <v>122</v>
      </c>
      <c r="E7499">
        <v>6222</v>
      </c>
      <c r="F7499">
        <v>2862.12</v>
      </c>
      <c r="G7499" t="s">
        <v>31</v>
      </c>
      <c r="H7499" t="s">
        <v>80</v>
      </c>
      <c r="I7499" t="s">
        <v>63</v>
      </c>
    </row>
    <row r="7500" spans="1:9" x14ac:dyDescent="0.3">
      <c r="A7500">
        <v>1185732</v>
      </c>
      <c r="B7500" s="16">
        <v>44464</v>
      </c>
      <c r="C7500" t="s">
        <v>19</v>
      </c>
      <c r="D7500">
        <v>153</v>
      </c>
      <c r="E7500">
        <v>6579</v>
      </c>
      <c r="F7500">
        <v>2565.81</v>
      </c>
      <c r="G7500" t="s">
        <v>48</v>
      </c>
      <c r="H7500" t="s">
        <v>72</v>
      </c>
      <c r="I7500" t="s">
        <v>73</v>
      </c>
    </row>
    <row r="7501" spans="1:9" x14ac:dyDescent="0.3">
      <c r="A7501">
        <v>1128299</v>
      </c>
      <c r="B7501" s="16">
        <v>44464</v>
      </c>
      <c r="C7501" t="s">
        <v>19</v>
      </c>
      <c r="D7501">
        <v>158</v>
      </c>
      <c r="E7501">
        <v>6794</v>
      </c>
      <c r="F7501">
        <v>2581.7200000000003</v>
      </c>
      <c r="G7501" t="s">
        <v>31</v>
      </c>
      <c r="H7501" t="s">
        <v>80</v>
      </c>
      <c r="I7501" t="s">
        <v>63</v>
      </c>
    </row>
    <row r="7502" spans="1:9" x14ac:dyDescent="0.3">
      <c r="A7502">
        <v>1197831</v>
      </c>
      <c r="B7502" s="16">
        <v>44464</v>
      </c>
      <c r="C7502" t="s">
        <v>21</v>
      </c>
      <c r="D7502">
        <v>147</v>
      </c>
      <c r="E7502">
        <v>6909</v>
      </c>
      <c r="F7502">
        <v>4490.8500000000004</v>
      </c>
      <c r="G7502" t="s">
        <v>27</v>
      </c>
      <c r="H7502" t="s">
        <v>28</v>
      </c>
      <c r="I7502" t="s">
        <v>39</v>
      </c>
    </row>
    <row r="7503" spans="1:9" x14ac:dyDescent="0.3">
      <c r="A7503">
        <v>1128299</v>
      </c>
      <c r="B7503" s="16">
        <v>44464</v>
      </c>
      <c r="C7503" t="s">
        <v>21</v>
      </c>
      <c r="D7503">
        <v>200</v>
      </c>
      <c r="E7503">
        <v>100000.00000000003</v>
      </c>
      <c r="F7503">
        <v>35000.000000000007</v>
      </c>
      <c r="G7503" t="s">
        <v>48</v>
      </c>
      <c r="H7503" t="s">
        <v>72</v>
      </c>
      <c r="I7503" t="s">
        <v>73</v>
      </c>
    </row>
    <row r="7504" spans="1:9" x14ac:dyDescent="0.3">
      <c r="A7504">
        <v>1185732</v>
      </c>
      <c r="B7504" s="16">
        <v>44464</v>
      </c>
      <c r="C7504" t="s">
        <v>21</v>
      </c>
      <c r="D7504">
        <v>200</v>
      </c>
      <c r="E7504">
        <v>100000.00000000003</v>
      </c>
      <c r="F7504">
        <v>35000.000000000007</v>
      </c>
      <c r="G7504" t="s">
        <v>31</v>
      </c>
      <c r="H7504" t="s">
        <v>80</v>
      </c>
      <c r="I7504" t="s">
        <v>63</v>
      </c>
    </row>
    <row r="7505" spans="1:9" x14ac:dyDescent="0.3">
      <c r="A7505">
        <v>1128299</v>
      </c>
      <c r="B7505" s="16">
        <v>44464</v>
      </c>
      <c r="C7505" t="s">
        <v>23</v>
      </c>
      <c r="D7505">
        <v>250</v>
      </c>
      <c r="E7505">
        <v>112499.99999999999</v>
      </c>
      <c r="F7505">
        <v>33749.999999999993</v>
      </c>
      <c r="G7505" t="s">
        <v>48</v>
      </c>
      <c r="H7505" t="s">
        <v>72</v>
      </c>
      <c r="I7505" t="s">
        <v>73</v>
      </c>
    </row>
    <row r="7506" spans="1:9" x14ac:dyDescent="0.3">
      <c r="A7506">
        <v>1185732</v>
      </c>
      <c r="B7506" s="16">
        <v>44464</v>
      </c>
      <c r="C7506" t="s">
        <v>23</v>
      </c>
      <c r="D7506">
        <v>250</v>
      </c>
      <c r="E7506">
        <v>112499.99999999999</v>
      </c>
      <c r="F7506">
        <v>33749.999999999993</v>
      </c>
      <c r="G7506" t="s">
        <v>31</v>
      </c>
      <c r="H7506" t="s">
        <v>80</v>
      </c>
      <c r="I7506" t="s">
        <v>63</v>
      </c>
    </row>
    <row r="7507" spans="1:9" x14ac:dyDescent="0.3">
      <c r="A7507">
        <v>1128299</v>
      </c>
      <c r="B7507" s="16">
        <v>44464</v>
      </c>
      <c r="C7507" t="s">
        <v>20</v>
      </c>
      <c r="D7507">
        <v>250</v>
      </c>
      <c r="E7507">
        <v>125000.00000000003</v>
      </c>
      <c r="F7507">
        <v>43750.000000000007</v>
      </c>
      <c r="G7507" t="s">
        <v>48</v>
      </c>
      <c r="H7507" t="s">
        <v>72</v>
      </c>
      <c r="I7507" t="s">
        <v>73</v>
      </c>
    </row>
    <row r="7508" spans="1:9" x14ac:dyDescent="0.3">
      <c r="A7508">
        <v>1185732</v>
      </c>
      <c r="B7508" s="16">
        <v>44464</v>
      </c>
      <c r="C7508" t="s">
        <v>20</v>
      </c>
      <c r="D7508">
        <v>250</v>
      </c>
      <c r="E7508">
        <v>125000.00000000003</v>
      </c>
      <c r="F7508">
        <v>43750.000000000007</v>
      </c>
      <c r="G7508" t="s">
        <v>31</v>
      </c>
      <c r="H7508" t="s">
        <v>80</v>
      </c>
      <c r="I7508" t="s">
        <v>63</v>
      </c>
    </row>
    <row r="7509" spans="1:9" x14ac:dyDescent="0.3">
      <c r="A7509">
        <v>1128299</v>
      </c>
      <c r="B7509" s="16">
        <v>44464</v>
      </c>
      <c r="C7509" t="s">
        <v>22</v>
      </c>
      <c r="D7509">
        <v>225</v>
      </c>
      <c r="E7509">
        <v>135000.00000000003</v>
      </c>
      <c r="F7509">
        <v>54000.000000000015</v>
      </c>
      <c r="G7509" t="s">
        <v>48</v>
      </c>
      <c r="H7509" t="s">
        <v>72</v>
      </c>
      <c r="I7509" t="s">
        <v>73</v>
      </c>
    </row>
    <row r="7510" spans="1:9" x14ac:dyDescent="0.3">
      <c r="A7510">
        <v>1185732</v>
      </c>
      <c r="B7510" s="16">
        <v>44464</v>
      </c>
      <c r="C7510" t="s">
        <v>22</v>
      </c>
      <c r="D7510">
        <v>225</v>
      </c>
      <c r="E7510">
        <v>135000.00000000003</v>
      </c>
      <c r="F7510">
        <v>54000.000000000015</v>
      </c>
      <c r="G7510" t="s">
        <v>31</v>
      </c>
      <c r="H7510" t="s">
        <v>80</v>
      </c>
      <c r="I7510" t="s">
        <v>63</v>
      </c>
    </row>
    <row r="7511" spans="1:9" x14ac:dyDescent="0.3">
      <c r="A7511">
        <v>1197831</v>
      </c>
      <c r="B7511" s="16">
        <v>44464</v>
      </c>
      <c r="C7511" t="s">
        <v>19</v>
      </c>
      <c r="D7511">
        <v>525</v>
      </c>
      <c r="E7511">
        <v>157500.00000000003</v>
      </c>
      <c r="F7511">
        <v>78750</v>
      </c>
      <c r="G7511" t="s">
        <v>27</v>
      </c>
      <c r="H7511" t="s">
        <v>59</v>
      </c>
      <c r="I7511" t="s">
        <v>60</v>
      </c>
    </row>
    <row r="7512" spans="1:9" x14ac:dyDescent="0.3">
      <c r="A7512">
        <v>1128299</v>
      </c>
      <c r="B7512" s="16">
        <v>44464</v>
      </c>
      <c r="C7512" t="s">
        <v>17</v>
      </c>
      <c r="D7512">
        <v>450</v>
      </c>
      <c r="E7512">
        <v>225000.00000000006</v>
      </c>
      <c r="F7512">
        <v>78750.000000000015</v>
      </c>
      <c r="G7512" t="s">
        <v>48</v>
      </c>
      <c r="H7512" t="s">
        <v>72</v>
      </c>
      <c r="I7512" t="s">
        <v>73</v>
      </c>
    </row>
    <row r="7513" spans="1:9" x14ac:dyDescent="0.3">
      <c r="A7513">
        <v>1185732</v>
      </c>
      <c r="B7513" s="16">
        <v>44464</v>
      </c>
      <c r="C7513" t="s">
        <v>17</v>
      </c>
      <c r="D7513">
        <v>450</v>
      </c>
      <c r="E7513">
        <v>225000.00000000006</v>
      </c>
      <c r="F7513">
        <v>78750.000000000015</v>
      </c>
      <c r="G7513" t="s">
        <v>31</v>
      </c>
      <c r="H7513" t="s">
        <v>80</v>
      </c>
      <c r="I7513" t="s">
        <v>63</v>
      </c>
    </row>
    <row r="7514" spans="1:9" x14ac:dyDescent="0.3">
      <c r="A7514">
        <v>1128299</v>
      </c>
      <c r="B7514" s="16">
        <v>44464</v>
      </c>
      <c r="C7514" t="s">
        <v>19</v>
      </c>
      <c r="D7514">
        <v>450</v>
      </c>
      <c r="E7514">
        <v>247500.00000000006</v>
      </c>
      <c r="F7514">
        <v>86625.000000000015</v>
      </c>
      <c r="G7514" t="s">
        <v>48</v>
      </c>
      <c r="H7514" t="s">
        <v>72</v>
      </c>
      <c r="I7514" t="s">
        <v>73</v>
      </c>
    </row>
    <row r="7515" spans="1:9" x14ac:dyDescent="0.3">
      <c r="A7515">
        <v>1185732</v>
      </c>
      <c r="B7515" s="16">
        <v>44464</v>
      </c>
      <c r="C7515" t="s">
        <v>19</v>
      </c>
      <c r="D7515">
        <v>450</v>
      </c>
      <c r="E7515">
        <v>247500.00000000006</v>
      </c>
      <c r="F7515">
        <v>86625.000000000015</v>
      </c>
      <c r="G7515" t="s">
        <v>31</v>
      </c>
      <c r="H7515" t="s">
        <v>80</v>
      </c>
      <c r="I7515" t="s">
        <v>63</v>
      </c>
    </row>
    <row r="7516" spans="1:9" x14ac:dyDescent="0.3">
      <c r="A7516">
        <v>1197831</v>
      </c>
      <c r="B7516" s="16">
        <v>44464</v>
      </c>
      <c r="C7516" t="s">
        <v>21</v>
      </c>
      <c r="D7516">
        <v>525</v>
      </c>
      <c r="E7516">
        <v>262500</v>
      </c>
      <c r="F7516">
        <v>131250</v>
      </c>
      <c r="G7516" t="s">
        <v>27</v>
      </c>
      <c r="H7516" t="s">
        <v>28</v>
      </c>
      <c r="I7516" t="s">
        <v>39</v>
      </c>
    </row>
    <row r="7517" spans="1:9" x14ac:dyDescent="0.3">
      <c r="A7517">
        <v>1197831</v>
      </c>
      <c r="B7517" s="16">
        <v>44465</v>
      </c>
      <c r="C7517" t="s">
        <v>20</v>
      </c>
      <c r="D7517">
        <v>124</v>
      </c>
      <c r="E7517">
        <v>3968</v>
      </c>
      <c r="F7517">
        <v>2380.7999999999997</v>
      </c>
      <c r="G7517" t="s">
        <v>27</v>
      </c>
      <c r="H7517" t="s">
        <v>59</v>
      </c>
      <c r="I7517" t="s">
        <v>60</v>
      </c>
    </row>
    <row r="7518" spans="1:9" x14ac:dyDescent="0.3">
      <c r="A7518">
        <v>1197831</v>
      </c>
      <c r="B7518" s="16">
        <v>44465</v>
      </c>
      <c r="C7518" t="s">
        <v>20</v>
      </c>
      <c r="D7518">
        <v>166</v>
      </c>
      <c r="E7518">
        <v>3984</v>
      </c>
      <c r="F7518">
        <v>2151.3599999999997</v>
      </c>
      <c r="G7518" t="s">
        <v>27</v>
      </c>
      <c r="H7518" t="s">
        <v>59</v>
      </c>
      <c r="I7518" t="s">
        <v>60</v>
      </c>
    </row>
    <row r="7519" spans="1:9" x14ac:dyDescent="0.3">
      <c r="A7519">
        <v>1197831</v>
      </c>
      <c r="B7519" s="16">
        <v>44465</v>
      </c>
      <c r="C7519" t="s">
        <v>22</v>
      </c>
      <c r="D7519">
        <v>158</v>
      </c>
      <c r="E7519">
        <v>6794</v>
      </c>
      <c r="F7519">
        <v>2785.54</v>
      </c>
      <c r="G7519" t="s">
        <v>27</v>
      </c>
      <c r="H7519" t="s">
        <v>28</v>
      </c>
      <c r="I7519" t="s">
        <v>39</v>
      </c>
    </row>
    <row r="7520" spans="1:9" x14ac:dyDescent="0.3">
      <c r="A7520">
        <v>1197831</v>
      </c>
      <c r="B7520" s="16">
        <v>44465</v>
      </c>
      <c r="C7520" t="s">
        <v>22</v>
      </c>
      <c r="D7520">
        <v>142</v>
      </c>
      <c r="E7520">
        <v>7526</v>
      </c>
      <c r="F7520">
        <v>3612.48</v>
      </c>
      <c r="G7520" t="s">
        <v>27</v>
      </c>
      <c r="H7520" t="s">
        <v>28</v>
      </c>
      <c r="I7520" t="s">
        <v>39</v>
      </c>
    </row>
    <row r="7521" spans="1:9" x14ac:dyDescent="0.3">
      <c r="A7521">
        <v>1197831</v>
      </c>
      <c r="B7521" s="16">
        <v>44465</v>
      </c>
      <c r="C7521" t="s">
        <v>20</v>
      </c>
      <c r="D7521">
        <v>475</v>
      </c>
      <c r="E7521">
        <v>166250</v>
      </c>
      <c r="F7521">
        <v>83124.999999999985</v>
      </c>
      <c r="G7521" t="s">
        <v>27</v>
      </c>
      <c r="H7521" t="s">
        <v>59</v>
      </c>
      <c r="I7521" t="s">
        <v>60</v>
      </c>
    </row>
    <row r="7522" spans="1:9" x14ac:dyDescent="0.3">
      <c r="A7522">
        <v>1197831</v>
      </c>
      <c r="B7522" s="16">
        <v>44465</v>
      </c>
      <c r="C7522" t="s">
        <v>22</v>
      </c>
      <c r="D7522">
        <v>525</v>
      </c>
      <c r="E7522">
        <v>288750.00000000006</v>
      </c>
      <c r="F7522">
        <v>101062.50000000001</v>
      </c>
      <c r="G7522" t="s">
        <v>27</v>
      </c>
      <c r="H7522" t="s">
        <v>28</v>
      </c>
      <c r="I7522" t="s">
        <v>39</v>
      </c>
    </row>
    <row r="7523" spans="1:9" x14ac:dyDescent="0.3">
      <c r="A7523">
        <v>1197831</v>
      </c>
      <c r="B7523" s="16">
        <v>44466</v>
      </c>
      <c r="C7523" t="s">
        <v>21</v>
      </c>
      <c r="D7523">
        <v>98</v>
      </c>
      <c r="E7523">
        <v>2548</v>
      </c>
      <c r="F7523">
        <v>1707.1600000000003</v>
      </c>
      <c r="G7523" t="s">
        <v>27</v>
      </c>
      <c r="H7523" t="s">
        <v>59</v>
      </c>
      <c r="I7523" t="s">
        <v>60</v>
      </c>
    </row>
    <row r="7524" spans="1:9" x14ac:dyDescent="0.3">
      <c r="A7524">
        <v>1197831</v>
      </c>
      <c r="B7524" s="16">
        <v>44466</v>
      </c>
      <c r="C7524" t="s">
        <v>21</v>
      </c>
      <c r="D7524">
        <v>91</v>
      </c>
      <c r="E7524">
        <v>2912</v>
      </c>
      <c r="F7524">
        <v>2125.7600000000002</v>
      </c>
      <c r="G7524" t="s">
        <v>27</v>
      </c>
      <c r="H7524" t="s">
        <v>59</v>
      </c>
      <c r="I7524" t="s">
        <v>60</v>
      </c>
    </row>
    <row r="7525" spans="1:9" x14ac:dyDescent="0.3">
      <c r="A7525">
        <v>1189833</v>
      </c>
      <c r="B7525" s="16">
        <v>44466</v>
      </c>
      <c r="C7525" t="s">
        <v>21</v>
      </c>
      <c r="D7525">
        <v>145</v>
      </c>
      <c r="E7525">
        <v>5365</v>
      </c>
      <c r="F7525">
        <v>2199.65</v>
      </c>
      <c r="G7525" t="s">
        <v>31</v>
      </c>
      <c r="H7525" t="s">
        <v>88</v>
      </c>
      <c r="I7525" t="s">
        <v>89</v>
      </c>
    </row>
    <row r="7526" spans="1:9" x14ac:dyDescent="0.3">
      <c r="A7526">
        <v>1189833</v>
      </c>
      <c r="B7526" s="16">
        <v>44466</v>
      </c>
      <c r="C7526" t="s">
        <v>20</v>
      </c>
      <c r="D7526">
        <v>147</v>
      </c>
      <c r="E7526">
        <v>5733</v>
      </c>
      <c r="F7526">
        <v>2407.86</v>
      </c>
      <c r="G7526" t="s">
        <v>31</v>
      </c>
      <c r="H7526" t="s">
        <v>88</v>
      </c>
      <c r="I7526" t="s">
        <v>89</v>
      </c>
    </row>
    <row r="7527" spans="1:9" x14ac:dyDescent="0.3">
      <c r="A7527">
        <v>1189833</v>
      </c>
      <c r="B7527" s="16">
        <v>44466</v>
      </c>
      <c r="C7527" t="s">
        <v>22</v>
      </c>
      <c r="D7527">
        <v>145</v>
      </c>
      <c r="E7527">
        <v>5800</v>
      </c>
      <c r="F7527">
        <v>2029.9999999999998</v>
      </c>
      <c r="G7527" t="s">
        <v>31</v>
      </c>
      <c r="H7527" t="s">
        <v>88</v>
      </c>
      <c r="I7527" t="s">
        <v>89</v>
      </c>
    </row>
    <row r="7528" spans="1:9" x14ac:dyDescent="0.3">
      <c r="A7528">
        <v>1189833</v>
      </c>
      <c r="B7528" s="16">
        <v>44466</v>
      </c>
      <c r="C7528" t="s">
        <v>22</v>
      </c>
      <c r="D7528">
        <v>111</v>
      </c>
      <c r="E7528">
        <v>5994</v>
      </c>
      <c r="F7528">
        <v>2397.6</v>
      </c>
      <c r="G7528" t="s">
        <v>31</v>
      </c>
      <c r="H7528" t="s">
        <v>88</v>
      </c>
      <c r="I7528" t="s">
        <v>89</v>
      </c>
    </row>
    <row r="7529" spans="1:9" x14ac:dyDescent="0.3">
      <c r="A7529">
        <v>1189833</v>
      </c>
      <c r="B7529" s="16">
        <v>44466</v>
      </c>
      <c r="C7529" t="s">
        <v>21</v>
      </c>
      <c r="D7529">
        <v>123</v>
      </c>
      <c r="E7529">
        <v>6027</v>
      </c>
      <c r="F7529">
        <v>2832.69</v>
      </c>
      <c r="G7529" t="s">
        <v>31</v>
      </c>
      <c r="H7529" t="s">
        <v>88</v>
      </c>
      <c r="I7529" t="s">
        <v>89</v>
      </c>
    </row>
    <row r="7530" spans="1:9" x14ac:dyDescent="0.3">
      <c r="A7530">
        <v>1189833</v>
      </c>
      <c r="B7530" s="16">
        <v>44466</v>
      </c>
      <c r="C7530" t="s">
        <v>20</v>
      </c>
      <c r="D7530">
        <v>143</v>
      </c>
      <c r="E7530">
        <v>6578</v>
      </c>
      <c r="F7530">
        <v>3091.66</v>
      </c>
      <c r="G7530" t="s">
        <v>31</v>
      </c>
      <c r="H7530" t="s">
        <v>88</v>
      </c>
      <c r="I7530" t="s">
        <v>89</v>
      </c>
    </row>
    <row r="7531" spans="1:9" x14ac:dyDescent="0.3">
      <c r="A7531">
        <v>1189833</v>
      </c>
      <c r="B7531" s="16">
        <v>44466</v>
      </c>
      <c r="C7531" t="s">
        <v>19</v>
      </c>
      <c r="D7531">
        <v>188</v>
      </c>
      <c r="E7531">
        <v>7332</v>
      </c>
      <c r="F7531">
        <v>3372.7200000000003</v>
      </c>
      <c r="G7531" t="s">
        <v>31</v>
      </c>
      <c r="H7531" t="s">
        <v>88</v>
      </c>
      <c r="I7531" t="s">
        <v>89</v>
      </c>
    </row>
    <row r="7532" spans="1:9" x14ac:dyDescent="0.3">
      <c r="A7532">
        <v>1189833</v>
      </c>
      <c r="B7532" s="16">
        <v>44466</v>
      </c>
      <c r="C7532" t="s">
        <v>23</v>
      </c>
      <c r="D7532">
        <v>157</v>
      </c>
      <c r="E7532">
        <v>7536</v>
      </c>
      <c r="F7532">
        <v>2260.7999999999997</v>
      </c>
      <c r="G7532" t="s">
        <v>31</v>
      </c>
      <c r="H7532" t="s">
        <v>88</v>
      </c>
      <c r="I7532" t="s">
        <v>89</v>
      </c>
    </row>
    <row r="7533" spans="1:9" x14ac:dyDescent="0.3">
      <c r="A7533">
        <v>1189833</v>
      </c>
      <c r="B7533" s="16">
        <v>44466</v>
      </c>
      <c r="C7533" t="s">
        <v>17</v>
      </c>
      <c r="D7533">
        <v>206</v>
      </c>
      <c r="E7533">
        <v>7622</v>
      </c>
      <c r="F7533">
        <v>3201.24</v>
      </c>
      <c r="G7533" t="s">
        <v>31</v>
      </c>
      <c r="H7533" t="s">
        <v>88</v>
      </c>
      <c r="I7533" t="s">
        <v>89</v>
      </c>
    </row>
    <row r="7534" spans="1:9" x14ac:dyDescent="0.3">
      <c r="A7534">
        <v>1189833</v>
      </c>
      <c r="B7534" s="16">
        <v>44466</v>
      </c>
      <c r="C7534" t="s">
        <v>23</v>
      </c>
      <c r="D7534">
        <v>133</v>
      </c>
      <c r="E7534">
        <v>7847</v>
      </c>
      <c r="F7534">
        <v>2824.92</v>
      </c>
      <c r="G7534" t="s">
        <v>31</v>
      </c>
      <c r="H7534" t="s">
        <v>88</v>
      </c>
      <c r="I7534" t="s">
        <v>89</v>
      </c>
    </row>
    <row r="7535" spans="1:9" x14ac:dyDescent="0.3">
      <c r="A7535">
        <v>1189833</v>
      </c>
      <c r="B7535" s="16">
        <v>44466</v>
      </c>
      <c r="C7535" t="s">
        <v>19</v>
      </c>
      <c r="D7535">
        <v>156</v>
      </c>
      <c r="E7535">
        <v>7956</v>
      </c>
      <c r="F7535">
        <v>4057.56</v>
      </c>
      <c r="G7535" t="s">
        <v>31</v>
      </c>
      <c r="H7535" t="s">
        <v>88</v>
      </c>
      <c r="I7535" t="s">
        <v>89</v>
      </c>
    </row>
    <row r="7536" spans="1:9" x14ac:dyDescent="0.3">
      <c r="A7536">
        <v>1189833</v>
      </c>
      <c r="B7536" s="16">
        <v>44466</v>
      </c>
      <c r="C7536" t="s">
        <v>17</v>
      </c>
      <c r="D7536">
        <v>163</v>
      </c>
      <c r="E7536">
        <v>7987</v>
      </c>
      <c r="F7536">
        <v>3594.1499999999996</v>
      </c>
      <c r="G7536" t="s">
        <v>31</v>
      </c>
      <c r="H7536" t="s">
        <v>88</v>
      </c>
      <c r="I7536" t="s">
        <v>89</v>
      </c>
    </row>
    <row r="7537" spans="1:9" x14ac:dyDescent="0.3">
      <c r="A7537">
        <v>1197831</v>
      </c>
      <c r="B7537" s="16">
        <v>44466</v>
      </c>
      <c r="C7537" t="s">
        <v>23</v>
      </c>
      <c r="D7537">
        <v>240</v>
      </c>
      <c r="E7537">
        <v>10320</v>
      </c>
      <c r="F7537">
        <v>6192.0000000000009</v>
      </c>
      <c r="G7537" t="s">
        <v>27</v>
      </c>
      <c r="H7537" t="s">
        <v>28</v>
      </c>
      <c r="I7537" t="s">
        <v>39</v>
      </c>
    </row>
    <row r="7538" spans="1:9" x14ac:dyDescent="0.3">
      <c r="A7538">
        <v>1197831</v>
      </c>
      <c r="B7538" s="16">
        <v>44466</v>
      </c>
      <c r="C7538" t="s">
        <v>23</v>
      </c>
      <c r="D7538">
        <v>233</v>
      </c>
      <c r="E7538">
        <v>13048</v>
      </c>
      <c r="F7538">
        <v>9133.6</v>
      </c>
      <c r="G7538" t="s">
        <v>27</v>
      </c>
      <c r="H7538" t="s">
        <v>28</v>
      </c>
      <c r="I7538" t="s">
        <v>39</v>
      </c>
    </row>
    <row r="7539" spans="1:9" x14ac:dyDescent="0.3">
      <c r="A7539">
        <v>1197831</v>
      </c>
      <c r="B7539" s="16">
        <v>44466</v>
      </c>
      <c r="C7539" t="s">
        <v>21</v>
      </c>
      <c r="D7539">
        <v>325</v>
      </c>
      <c r="E7539">
        <v>113750</v>
      </c>
      <c r="F7539">
        <v>68250.000000000015</v>
      </c>
      <c r="G7539" t="s">
        <v>27</v>
      </c>
      <c r="H7539" t="s">
        <v>59</v>
      </c>
      <c r="I7539" t="s">
        <v>60</v>
      </c>
    </row>
    <row r="7540" spans="1:9" x14ac:dyDescent="0.3">
      <c r="A7540">
        <v>1189833</v>
      </c>
      <c r="B7540" s="16">
        <v>44466</v>
      </c>
      <c r="C7540" t="s">
        <v>21</v>
      </c>
      <c r="D7540">
        <v>425</v>
      </c>
      <c r="E7540">
        <v>212500.00000000006</v>
      </c>
      <c r="F7540">
        <v>74375.000000000015</v>
      </c>
      <c r="G7540" t="s">
        <v>31</v>
      </c>
      <c r="H7540" t="s">
        <v>88</v>
      </c>
      <c r="I7540" t="s">
        <v>89</v>
      </c>
    </row>
    <row r="7541" spans="1:9" x14ac:dyDescent="0.3">
      <c r="A7541">
        <v>1189833</v>
      </c>
      <c r="B7541" s="16">
        <v>44466</v>
      </c>
      <c r="C7541" t="s">
        <v>20</v>
      </c>
      <c r="D7541">
        <v>475</v>
      </c>
      <c r="E7541">
        <v>237500.00000000006</v>
      </c>
      <c r="F7541">
        <v>83125.000000000015</v>
      </c>
      <c r="G7541" t="s">
        <v>31</v>
      </c>
      <c r="H7541" t="s">
        <v>88</v>
      </c>
      <c r="I7541" t="s">
        <v>89</v>
      </c>
    </row>
    <row r="7542" spans="1:9" x14ac:dyDescent="0.3">
      <c r="A7542">
        <v>1189833</v>
      </c>
      <c r="B7542" s="16">
        <v>44466</v>
      </c>
      <c r="C7542" t="s">
        <v>22</v>
      </c>
      <c r="D7542">
        <v>425</v>
      </c>
      <c r="E7542">
        <v>255000.00000000003</v>
      </c>
      <c r="F7542">
        <v>76500</v>
      </c>
      <c r="G7542" t="s">
        <v>31</v>
      </c>
      <c r="H7542" t="s">
        <v>88</v>
      </c>
      <c r="I7542" t="s">
        <v>89</v>
      </c>
    </row>
    <row r="7543" spans="1:9" x14ac:dyDescent="0.3">
      <c r="A7543">
        <v>1189833</v>
      </c>
      <c r="B7543" s="16">
        <v>44466</v>
      </c>
      <c r="C7543" t="s">
        <v>23</v>
      </c>
      <c r="D7543">
        <v>475</v>
      </c>
      <c r="E7543">
        <v>308750.00000000006</v>
      </c>
      <c r="F7543">
        <v>77187.500000000015</v>
      </c>
      <c r="G7543" t="s">
        <v>31</v>
      </c>
      <c r="H7543" t="s">
        <v>88</v>
      </c>
      <c r="I7543" t="s">
        <v>89</v>
      </c>
    </row>
    <row r="7544" spans="1:9" x14ac:dyDescent="0.3">
      <c r="A7544">
        <v>1189833</v>
      </c>
      <c r="B7544" s="16">
        <v>44466</v>
      </c>
      <c r="C7544" t="s">
        <v>17</v>
      </c>
      <c r="D7544">
        <v>625</v>
      </c>
      <c r="E7544">
        <v>312500.00000000012</v>
      </c>
      <c r="F7544">
        <v>109375.00000000003</v>
      </c>
      <c r="G7544" t="s">
        <v>31</v>
      </c>
      <c r="H7544" t="s">
        <v>88</v>
      </c>
      <c r="I7544" t="s">
        <v>89</v>
      </c>
    </row>
    <row r="7545" spans="1:9" x14ac:dyDescent="0.3">
      <c r="A7545">
        <v>1189833</v>
      </c>
      <c r="B7545" s="16">
        <v>44466</v>
      </c>
      <c r="C7545" t="s">
        <v>19</v>
      </c>
      <c r="D7545">
        <v>625</v>
      </c>
      <c r="E7545">
        <v>343750.00000000012</v>
      </c>
      <c r="F7545">
        <v>137500.00000000006</v>
      </c>
      <c r="G7545" t="s">
        <v>31</v>
      </c>
      <c r="H7545" t="s">
        <v>88</v>
      </c>
      <c r="I7545" t="s">
        <v>89</v>
      </c>
    </row>
    <row r="7546" spans="1:9" x14ac:dyDescent="0.3">
      <c r="A7546">
        <v>1197831</v>
      </c>
      <c r="B7546" s="16">
        <v>44466</v>
      </c>
      <c r="C7546" t="s">
        <v>23</v>
      </c>
      <c r="D7546">
        <v>775</v>
      </c>
      <c r="E7546">
        <v>465000</v>
      </c>
      <c r="F7546">
        <v>255750.00000000003</v>
      </c>
      <c r="G7546" t="s">
        <v>27</v>
      </c>
      <c r="H7546" t="s">
        <v>28</v>
      </c>
      <c r="I7546" t="s">
        <v>39</v>
      </c>
    </row>
    <row r="7547" spans="1:9" x14ac:dyDescent="0.3">
      <c r="A7547">
        <v>1197831</v>
      </c>
      <c r="B7547" s="16">
        <v>44467</v>
      </c>
      <c r="C7547" t="s">
        <v>22</v>
      </c>
      <c r="D7547">
        <v>78</v>
      </c>
      <c r="E7547">
        <v>2262</v>
      </c>
      <c r="F7547">
        <v>1357.2</v>
      </c>
      <c r="G7547" t="s">
        <v>27</v>
      </c>
      <c r="H7547" t="s">
        <v>59</v>
      </c>
      <c r="I7547" t="s">
        <v>60</v>
      </c>
    </row>
    <row r="7548" spans="1:9" x14ac:dyDescent="0.3">
      <c r="A7548">
        <v>1197831</v>
      </c>
      <c r="B7548" s="16">
        <v>44467</v>
      </c>
      <c r="C7548" t="s">
        <v>22</v>
      </c>
      <c r="D7548">
        <v>105</v>
      </c>
      <c r="E7548">
        <v>2310</v>
      </c>
      <c r="F7548">
        <v>1131.8999999999999</v>
      </c>
      <c r="G7548" t="s">
        <v>27</v>
      </c>
      <c r="H7548" t="s">
        <v>59</v>
      </c>
      <c r="I7548" t="s">
        <v>60</v>
      </c>
    </row>
    <row r="7549" spans="1:9" x14ac:dyDescent="0.3">
      <c r="A7549">
        <v>1197831</v>
      </c>
      <c r="B7549" s="16">
        <v>44467</v>
      </c>
      <c r="C7549" t="s">
        <v>17</v>
      </c>
      <c r="D7549">
        <v>232</v>
      </c>
      <c r="E7549">
        <v>8816</v>
      </c>
      <c r="F7549">
        <v>4055.3599999999997</v>
      </c>
      <c r="G7549" t="s">
        <v>27</v>
      </c>
      <c r="H7549" t="s">
        <v>28</v>
      </c>
      <c r="I7549" t="s">
        <v>39</v>
      </c>
    </row>
    <row r="7550" spans="1:9" x14ac:dyDescent="0.3">
      <c r="A7550">
        <v>1197831</v>
      </c>
      <c r="B7550" s="16">
        <v>44467</v>
      </c>
      <c r="C7550" t="s">
        <v>17</v>
      </c>
      <c r="D7550">
        <v>181</v>
      </c>
      <c r="E7550">
        <v>9593</v>
      </c>
      <c r="F7550">
        <v>5276.15</v>
      </c>
      <c r="G7550" t="s">
        <v>27</v>
      </c>
      <c r="H7550" t="s">
        <v>28</v>
      </c>
      <c r="I7550" t="s">
        <v>39</v>
      </c>
    </row>
    <row r="7551" spans="1:9" x14ac:dyDescent="0.3">
      <c r="A7551">
        <v>1197831</v>
      </c>
      <c r="B7551" s="16">
        <v>44467</v>
      </c>
      <c r="C7551" t="s">
        <v>22</v>
      </c>
      <c r="D7551">
        <v>300</v>
      </c>
      <c r="E7551">
        <v>90000.000000000015</v>
      </c>
      <c r="F7551">
        <v>40500</v>
      </c>
      <c r="G7551" t="s">
        <v>27</v>
      </c>
      <c r="H7551" t="s">
        <v>59</v>
      </c>
      <c r="I7551" t="s">
        <v>60</v>
      </c>
    </row>
    <row r="7552" spans="1:9" x14ac:dyDescent="0.3">
      <c r="A7552">
        <v>1197831</v>
      </c>
      <c r="B7552" s="16">
        <v>44467</v>
      </c>
      <c r="C7552" t="s">
        <v>17</v>
      </c>
      <c r="D7552">
        <v>725</v>
      </c>
      <c r="E7552">
        <v>398750.00000000006</v>
      </c>
      <c r="F7552">
        <v>159500</v>
      </c>
      <c r="G7552" t="s">
        <v>27</v>
      </c>
      <c r="H7552" t="s">
        <v>28</v>
      </c>
      <c r="I7552" t="s">
        <v>39</v>
      </c>
    </row>
    <row r="7553" spans="1:9" x14ac:dyDescent="0.3">
      <c r="A7553">
        <v>1197831</v>
      </c>
      <c r="B7553" s="16">
        <v>44468</v>
      </c>
      <c r="C7553" t="s">
        <v>23</v>
      </c>
      <c r="D7553">
        <v>147</v>
      </c>
      <c r="E7553">
        <v>3822</v>
      </c>
      <c r="F7553">
        <v>2751.8400000000006</v>
      </c>
      <c r="G7553" t="s">
        <v>27</v>
      </c>
      <c r="H7553" t="s">
        <v>59</v>
      </c>
      <c r="I7553" t="s">
        <v>60</v>
      </c>
    </row>
    <row r="7554" spans="1:9" x14ac:dyDescent="0.3">
      <c r="A7554">
        <v>1197831</v>
      </c>
      <c r="B7554" s="16">
        <v>44468</v>
      </c>
      <c r="C7554" t="s">
        <v>23</v>
      </c>
      <c r="D7554">
        <v>143</v>
      </c>
      <c r="E7554">
        <v>5148</v>
      </c>
      <c r="F7554">
        <v>3861.0000000000005</v>
      </c>
      <c r="G7554" t="s">
        <v>27</v>
      </c>
      <c r="H7554" t="s">
        <v>59</v>
      </c>
      <c r="I7554" t="s">
        <v>60</v>
      </c>
    </row>
    <row r="7555" spans="1:9" x14ac:dyDescent="0.3">
      <c r="A7555">
        <v>1197831</v>
      </c>
      <c r="B7555" s="16">
        <v>44468</v>
      </c>
      <c r="C7555" t="s">
        <v>19</v>
      </c>
      <c r="D7555">
        <v>203</v>
      </c>
      <c r="E7555">
        <v>7714</v>
      </c>
      <c r="F7555">
        <v>3625.58</v>
      </c>
      <c r="G7555" t="s">
        <v>27</v>
      </c>
      <c r="H7555" t="s">
        <v>28</v>
      </c>
      <c r="I7555" t="s">
        <v>39</v>
      </c>
    </row>
    <row r="7556" spans="1:9" x14ac:dyDescent="0.3">
      <c r="A7556">
        <v>1197831</v>
      </c>
      <c r="B7556" s="16">
        <v>44468</v>
      </c>
      <c r="C7556" t="s">
        <v>19</v>
      </c>
      <c r="D7556">
        <v>176</v>
      </c>
      <c r="E7556">
        <v>9504</v>
      </c>
      <c r="F7556">
        <v>4847.04</v>
      </c>
      <c r="G7556" t="s">
        <v>27</v>
      </c>
      <c r="H7556" t="s">
        <v>28</v>
      </c>
      <c r="I7556" t="s">
        <v>39</v>
      </c>
    </row>
    <row r="7557" spans="1:9" x14ac:dyDescent="0.3">
      <c r="A7557">
        <v>1197831</v>
      </c>
      <c r="B7557" s="16">
        <v>44468</v>
      </c>
      <c r="C7557" t="s">
        <v>23</v>
      </c>
      <c r="D7557">
        <v>475</v>
      </c>
      <c r="E7557">
        <v>190000</v>
      </c>
      <c r="F7557">
        <v>123500.00000000003</v>
      </c>
      <c r="G7557" t="s">
        <v>27</v>
      </c>
      <c r="H7557" t="s">
        <v>59</v>
      </c>
      <c r="I7557" t="s">
        <v>60</v>
      </c>
    </row>
    <row r="7558" spans="1:9" x14ac:dyDescent="0.3">
      <c r="A7558">
        <v>1197831</v>
      </c>
      <c r="B7558" s="16">
        <v>44468</v>
      </c>
      <c r="C7558" t="s">
        <v>19</v>
      </c>
      <c r="D7558">
        <v>675</v>
      </c>
      <c r="E7558">
        <v>371250.00000000006</v>
      </c>
      <c r="F7558">
        <v>148500</v>
      </c>
      <c r="G7558" t="s">
        <v>27</v>
      </c>
      <c r="H7558" t="s">
        <v>28</v>
      </c>
      <c r="I7558" t="s">
        <v>39</v>
      </c>
    </row>
    <row r="7559" spans="1:9" x14ac:dyDescent="0.3">
      <c r="A7559">
        <v>1197831</v>
      </c>
      <c r="B7559" s="16">
        <v>44469</v>
      </c>
      <c r="C7559" t="s">
        <v>17</v>
      </c>
      <c r="D7559">
        <v>188</v>
      </c>
      <c r="E7559">
        <v>2632</v>
      </c>
      <c r="F7559">
        <v>1500.2399999999998</v>
      </c>
      <c r="G7559" t="s">
        <v>27</v>
      </c>
      <c r="H7559" t="s">
        <v>59</v>
      </c>
      <c r="I7559" t="s">
        <v>60</v>
      </c>
    </row>
    <row r="7560" spans="1:9" x14ac:dyDescent="0.3">
      <c r="A7560">
        <v>1197831</v>
      </c>
      <c r="B7560" s="16">
        <v>44469</v>
      </c>
      <c r="C7560" t="s">
        <v>17</v>
      </c>
      <c r="D7560">
        <v>169</v>
      </c>
      <c r="E7560">
        <v>3042</v>
      </c>
      <c r="F7560">
        <v>1946.8799999999997</v>
      </c>
      <c r="G7560" t="s">
        <v>27</v>
      </c>
      <c r="H7560" t="s">
        <v>59</v>
      </c>
      <c r="I7560" t="s">
        <v>60</v>
      </c>
    </row>
    <row r="7561" spans="1:9" x14ac:dyDescent="0.3">
      <c r="A7561">
        <v>1197831</v>
      </c>
      <c r="B7561" s="16">
        <v>44469</v>
      </c>
      <c r="C7561" t="s">
        <v>20</v>
      </c>
      <c r="D7561">
        <v>254</v>
      </c>
      <c r="E7561">
        <v>11938</v>
      </c>
      <c r="F7561">
        <v>5372.0999999999995</v>
      </c>
      <c r="G7561" t="s">
        <v>27</v>
      </c>
      <c r="H7561" t="s">
        <v>28</v>
      </c>
      <c r="I7561" t="s">
        <v>39</v>
      </c>
    </row>
    <row r="7562" spans="1:9" x14ac:dyDescent="0.3">
      <c r="A7562">
        <v>1197831</v>
      </c>
      <c r="B7562" s="16">
        <v>44469</v>
      </c>
      <c r="C7562" t="s">
        <v>20</v>
      </c>
      <c r="D7562">
        <v>203</v>
      </c>
      <c r="E7562">
        <v>11977</v>
      </c>
      <c r="F7562">
        <v>6347.81</v>
      </c>
      <c r="G7562" t="s">
        <v>27</v>
      </c>
      <c r="H7562" t="s">
        <v>28</v>
      </c>
      <c r="I7562" t="s">
        <v>39</v>
      </c>
    </row>
    <row r="7563" spans="1:9" x14ac:dyDescent="0.3">
      <c r="A7563">
        <v>1197831</v>
      </c>
      <c r="B7563" s="16">
        <v>44469</v>
      </c>
      <c r="C7563" t="s">
        <v>17</v>
      </c>
      <c r="D7563">
        <v>625</v>
      </c>
      <c r="E7563">
        <v>125000.00000000003</v>
      </c>
      <c r="F7563">
        <v>62500.000000000007</v>
      </c>
      <c r="G7563" t="s">
        <v>27</v>
      </c>
      <c r="H7563" t="s">
        <v>59</v>
      </c>
      <c r="I7563" t="s">
        <v>60</v>
      </c>
    </row>
    <row r="7564" spans="1:9" x14ac:dyDescent="0.3">
      <c r="A7564">
        <v>1197831</v>
      </c>
      <c r="B7564" s="16">
        <v>44469</v>
      </c>
      <c r="C7564" t="s">
        <v>20</v>
      </c>
      <c r="D7564">
        <v>725</v>
      </c>
      <c r="E7564">
        <v>435000</v>
      </c>
      <c r="F7564">
        <v>174000</v>
      </c>
      <c r="G7564" t="s">
        <v>27</v>
      </c>
      <c r="H7564" t="s">
        <v>28</v>
      </c>
      <c r="I7564" t="s">
        <v>39</v>
      </c>
    </row>
    <row r="7565" spans="1:9" x14ac:dyDescent="0.3">
      <c r="A7565">
        <v>1197831</v>
      </c>
      <c r="B7565" s="16">
        <v>44470</v>
      </c>
      <c r="C7565" t="s">
        <v>19</v>
      </c>
      <c r="D7565">
        <v>200</v>
      </c>
      <c r="E7565">
        <v>2800</v>
      </c>
      <c r="F7565">
        <v>1455.9999999999998</v>
      </c>
      <c r="G7565" t="s">
        <v>27</v>
      </c>
      <c r="H7565" t="s">
        <v>59</v>
      </c>
      <c r="I7565" t="s">
        <v>60</v>
      </c>
    </row>
    <row r="7566" spans="1:9" x14ac:dyDescent="0.3">
      <c r="A7566">
        <v>1197831</v>
      </c>
      <c r="B7566" s="16">
        <v>44470</v>
      </c>
      <c r="C7566" t="s">
        <v>19</v>
      </c>
      <c r="D7566">
        <v>169</v>
      </c>
      <c r="E7566">
        <v>3211</v>
      </c>
      <c r="F7566">
        <v>1958.71</v>
      </c>
      <c r="G7566" t="s">
        <v>27</v>
      </c>
      <c r="H7566" t="s">
        <v>59</v>
      </c>
      <c r="I7566" t="s">
        <v>60</v>
      </c>
    </row>
    <row r="7567" spans="1:9" x14ac:dyDescent="0.3">
      <c r="A7567">
        <v>1197831</v>
      </c>
      <c r="B7567" s="16">
        <v>44470</v>
      </c>
      <c r="C7567" t="s">
        <v>21</v>
      </c>
      <c r="D7567">
        <v>135</v>
      </c>
      <c r="E7567">
        <v>5535</v>
      </c>
      <c r="F7567">
        <v>3044.2500000000005</v>
      </c>
      <c r="G7567" t="s">
        <v>27</v>
      </c>
      <c r="H7567" t="s">
        <v>28</v>
      </c>
      <c r="I7567" t="s">
        <v>39</v>
      </c>
    </row>
    <row r="7568" spans="1:9" x14ac:dyDescent="0.3">
      <c r="A7568">
        <v>1197831</v>
      </c>
      <c r="B7568" s="16">
        <v>44470</v>
      </c>
      <c r="C7568" t="s">
        <v>21</v>
      </c>
      <c r="D7568">
        <v>126</v>
      </c>
      <c r="E7568">
        <v>7056</v>
      </c>
      <c r="F7568">
        <v>4586.4000000000005</v>
      </c>
      <c r="G7568" t="s">
        <v>27</v>
      </c>
      <c r="H7568" t="s">
        <v>28</v>
      </c>
      <c r="I7568" t="s">
        <v>39</v>
      </c>
    </row>
    <row r="7569" spans="1:9" x14ac:dyDescent="0.3">
      <c r="A7569">
        <v>1197831</v>
      </c>
      <c r="B7569" s="16">
        <v>44470</v>
      </c>
      <c r="C7569" t="s">
        <v>19</v>
      </c>
      <c r="D7569">
        <v>625</v>
      </c>
      <c r="E7569">
        <v>125000.00000000003</v>
      </c>
      <c r="F7569">
        <v>62500.000000000007</v>
      </c>
      <c r="G7569" t="s">
        <v>27</v>
      </c>
      <c r="H7569" t="s">
        <v>59</v>
      </c>
      <c r="I7569" t="s">
        <v>60</v>
      </c>
    </row>
    <row r="7570" spans="1:9" x14ac:dyDescent="0.3">
      <c r="A7570">
        <v>1197831</v>
      </c>
      <c r="B7570" s="16">
        <v>44470</v>
      </c>
      <c r="C7570" t="s">
        <v>21</v>
      </c>
      <c r="D7570">
        <v>450</v>
      </c>
      <c r="E7570">
        <v>270000</v>
      </c>
      <c r="F7570">
        <v>135000</v>
      </c>
      <c r="G7570" t="s">
        <v>27</v>
      </c>
      <c r="H7570" t="s">
        <v>28</v>
      </c>
      <c r="I7570" t="s">
        <v>39</v>
      </c>
    </row>
    <row r="7571" spans="1:9" x14ac:dyDescent="0.3">
      <c r="A7571">
        <v>1197831</v>
      </c>
      <c r="B7571" s="16">
        <v>44471</v>
      </c>
      <c r="C7571" t="s">
        <v>22</v>
      </c>
      <c r="D7571">
        <v>149</v>
      </c>
      <c r="E7571">
        <v>5513</v>
      </c>
      <c r="F7571">
        <v>2205.1999999999998</v>
      </c>
      <c r="G7571" t="s">
        <v>27</v>
      </c>
      <c r="H7571" t="s">
        <v>28</v>
      </c>
      <c r="I7571" t="s">
        <v>39</v>
      </c>
    </row>
    <row r="7572" spans="1:9" x14ac:dyDescent="0.3">
      <c r="A7572">
        <v>1197831</v>
      </c>
      <c r="B7572" s="16">
        <v>44471</v>
      </c>
      <c r="C7572" t="s">
        <v>20</v>
      </c>
      <c r="D7572">
        <v>144</v>
      </c>
      <c r="E7572">
        <v>6192</v>
      </c>
      <c r="F7572">
        <v>3962.8799999999992</v>
      </c>
      <c r="G7572" t="s">
        <v>27</v>
      </c>
      <c r="H7572" t="s">
        <v>59</v>
      </c>
      <c r="I7572" t="s">
        <v>60</v>
      </c>
    </row>
    <row r="7573" spans="1:9" x14ac:dyDescent="0.3">
      <c r="A7573">
        <v>1197831</v>
      </c>
      <c r="B7573" s="16">
        <v>44471</v>
      </c>
      <c r="C7573" t="s">
        <v>20</v>
      </c>
      <c r="D7573">
        <v>196</v>
      </c>
      <c r="E7573">
        <v>6468</v>
      </c>
      <c r="F7573">
        <v>3557.3999999999996</v>
      </c>
      <c r="G7573" t="s">
        <v>27</v>
      </c>
      <c r="H7573" t="s">
        <v>59</v>
      </c>
      <c r="I7573" t="s">
        <v>60</v>
      </c>
    </row>
    <row r="7574" spans="1:9" x14ac:dyDescent="0.3">
      <c r="A7574">
        <v>1197831</v>
      </c>
      <c r="B7574" s="16">
        <v>44471</v>
      </c>
      <c r="C7574" t="s">
        <v>22</v>
      </c>
      <c r="D7574">
        <v>135</v>
      </c>
      <c r="E7574">
        <v>7155</v>
      </c>
      <c r="F7574">
        <v>3505.95</v>
      </c>
      <c r="G7574" t="s">
        <v>27</v>
      </c>
      <c r="H7574" t="s">
        <v>28</v>
      </c>
      <c r="I7574" t="s">
        <v>39</v>
      </c>
    </row>
    <row r="7575" spans="1:9" x14ac:dyDescent="0.3">
      <c r="A7575">
        <v>1197831</v>
      </c>
      <c r="B7575" s="16">
        <v>44471</v>
      </c>
      <c r="C7575" t="s">
        <v>22</v>
      </c>
      <c r="D7575">
        <v>450</v>
      </c>
      <c r="E7575">
        <v>247500.00000000003</v>
      </c>
      <c r="F7575">
        <v>86625</v>
      </c>
      <c r="G7575" t="s">
        <v>27</v>
      </c>
      <c r="H7575" t="s">
        <v>28</v>
      </c>
      <c r="I7575" t="s">
        <v>39</v>
      </c>
    </row>
    <row r="7576" spans="1:9" x14ac:dyDescent="0.3">
      <c r="A7576">
        <v>1197831</v>
      </c>
      <c r="B7576" s="16">
        <v>44471</v>
      </c>
      <c r="C7576" t="s">
        <v>20</v>
      </c>
      <c r="D7576">
        <v>575</v>
      </c>
      <c r="E7576">
        <v>258750.00000000003</v>
      </c>
      <c r="F7576">
        <v>129375</v>
      </c>
      <c r="G7576" t="s">
        <v>27</v>
      </c>
      <c r="H7576" t="s">
        <v>59</v>
      </c>
      <c r="I7576" t="s">
        <v>60</v>
      </c>
    </row>
    <row r="7577" spans="1:9" x14ac:dyDescent="0.3">
      <c r="A7577">
        <v>1128299</v>
      </c>
      <c r="B7577" s="16">
        <v>44472</v>
      </c>
      <c r="C7577" t="s">
        <v>21</v>
      </c>
      <c r="D7577">
        <v>33</v>
      </c>
      <c r="E7577">
        <v>1056</v>
      </c>
      <c r="F7577">
        <v>432.96</v>
      </c>
      <c r="G7577" t="s">
        <v>36</v>
      </c>
      <c r="H7577" t="s">
        <v>114</v>
      </c>
      <c r="I7577" t="s">
        <v>115</v>
      </c>
    </row>
    <row r="7578" spans="1:9" x14ac:dyDescent="0.3">
      <c r="A7578">
        <v>1128299</v>
      </c>
      <c r="B7578" s="16">
        <v>44472</v>
      </c>
      <c r="C7578" t="s">
        <v>20</v>
      </c>
      <c r="D7578">
        <v>33</v>
      </c>
      <c r="E7578">
        <v>1122</v>
      </c>
      <c r="F7578">
        <v>482.46</v>
      </c>
      <c r="G7578" t="s">
        <v>36</v>
      </c>
      <c r="H7578" t="s">
        <v>114</v>
      </c>
      <c r="I7578" t="s">
        <v>115</v>
      </c>
    </row>
    <row r="7579" spans="1:9" x14ac:dyDescent="0.3">
      <c r="A7579">
        <v>1128299</v>
      </c>
      <c r="B7579" s="16">
        <v>44472</v>
      </c>
      <c r="C7579" t="s">
        <v>22</v>
      </c>
      <c r="D7579">
        <v>33</v>
      </c>
      <c r="E7579">
        <v>1452</v>
      </c>
      <c r="F7579">
        <v>914.76</v>
      </c>
      <c r="G7579" t="s">
        <v>36</v>
      </c>
      <c r="H7579" t="s">
        <v>114</v>
      </c>
      <c r="I7579" t="s">
        <v>115</v>
      </c>
    </row>
    <row r="7580" spans="1:9" x14ac:dyDescent="0.3">
      <c r="A7580">
        <v>1128299</v>
      </c>
      <c r="B7580" s="16">
        <v>44472</v>
      </c>
      <c r="C7580" t="s">
        <v>19</v>
      </c>
      <c r="D7580">
        <v>68</v>
      </c>
      <c r="E7580">
        <v>2244</v>
      </c>
      <c r="F7580">
        <v>1077.1199999999999</v>
      </c>
      <c r="G7580" t="s">
        <v>36</v>
      </c>
      <c r="H7580" t="s">
        <v>114</v>
      </c>
      <c r="I7580" t="s">
        <v>115</v>
      </c>
    </row>
    <row r="7581" spans="1:9" x14ac:dyDescent="0.3">
      <c r="A7581">
        <v>1128299</v>
      </c>
      <c r="B7581" s="16">
        <v>44472</v>
      </c>
      <c r="C7581" t="s">
        <v>23</v>
      </c>
      <c r="D7581">
        <v>65</v>
      </c>
      <c r="E7581">
        <v>2990</v>
      </c>
      <c r="F7581">
        <v>1524.9</v>
      </c>
      <c r="G7581" t="s">
        <v>36</v>
      </c>
      <c r="H7581" t="s">
        <v>114</v>
      </c>
      <c r="I7581" t="s">
        <v>115</v>
      </c>
    </row>
    <row r="7582" spans="1:9" x14ac:dyDescent="0.3">
      <c r="A7582">
        <v>1128299</v>
      </c>
      <c r="B7582" s="16">
        <v>44472</v>
      </c>
      <c r="C7582" t="s">
        <v>17</v>
      </c>
      <c r="D7582">
        <v>113</v>
      </c>
      <c r="E7582">
        <v>4859</v>
      </c>
      <c r="F7582">
        <v>2040.78</v>
      </c>
      <c r="G7582" t="s">
        <v>36</v>
      </c>
      <c r="H7582" t="s">
        <v>114</v>
      </c>
      <c r="I7582" t="s">
        <v>115</v>
      </c>
    </row>
    <row r="7583" spans="1:9" x14ac:dyDescent="0.3">
      <c r="A7583">
        <v>1197831</v>
      </c>
      <c r="B7583" s="16">
        <v>44472</v>
      </c>
      <c r="C7583" t="s">
        <v>21</v>
      </c>
      <c r="D7583">
        <v>135</v>
      </c>
      <c r="E7583">
        <v>4860</v>
      </c>
      <c r="F7583">
        <v>3256.2000000000007</v>
      </c>
      <c r="G7583" t="s">
        <v>27</v>
      </c>
      <c r="H7583" t="s">
        <v>59</v>
      </c>
      <c r="I7583" t="s">
        <v>60</v>
      </c>
    </row>
    <row r="7584" spans="1:9" x14ac:dyDescent="0.3">
      <c r="A7584">
        <v>1197831</v>
      </c>
      <c r="B7584" s="16">
        <v>44472</v>
      </c>
      <c r="C7584" t="s">
        <v>21</v>
      </c>
      <c r="D7584">
        <v>131</v>
      </c>
      <c r="E7584">
        <v>5764</v>
      </c>
      <c r="F7584">
        <v>4207.72</v>
      </c>
      <c r="G7584" t="s">
        <v>27</v>
      </c>
      <c r="H7584" t="s">
        <v>59</v>
      </c>
      <c r="I7584" t="s">
        <v>60</v>
      </c>
    </row>
    <row r="7585" spans="1:9" x14ac:dyDescent="0.3">
      <c r="A7585">
        <v>1197831</v>
      </c>
      <c r="B7585" s="16">
        <v>44472</v>
      </c>
      <c r="C7585" t="s">
        <v>23</v>
      </c>
      <c r="D7585">
        <v>236</v>
      </c>
      <c r="E7585">
        <v>7788</v>
      </c>
      <c r="F7585">
        <v>4594.920000000001</v>
      </c>
      <c r="G7585" t="s">
        <v>27</v>
      </c>
      <c r="H7585" t="s">
        <v>28</v>
      </c>
      <c r="I7585" t="s">
        <v>39</v>
      </c>
    </row>
    <row r="7586" spans="1:9" x14ac:dyDescent="0.3">
      <c r="A7586">
        <v>1197831</v>
      </c>
      <c r="B7586" s="16">
        <v>44472</v>
      </c>
      <c r="C7586" t="s">
        <v>23</v>
      </c>
      <c r="D7586">
        <v>203</v>
      </c>
      <c r="E7586">
        <v>9744</v>
      </c>
      <c r="F7586">
        <v>6820.8000000000011</v>
      </c>
      <c r="G7586" t="s">
        <v>27</v>
      </c>
      <c r="H7586" t="s">
        <v>28</v>
      </c>
      <c r="I7586" t="s">
        <v>39</v>
      </c>
    </row>
    <row r="7587" spans="1:9" x14ac:dyDescent="0.3">
      <c r="A7587">
        <v>1128299</v>
      </c>
      <c r="B7587" s="16">
        <v>44472</v>
      </c>
      <c r="C7587" t="s">
        <v>20</v>
      </c>
      <c r="D7587">
        <v>125</v>
      </c>
      <c r="E7587">
        <v>43750</v>
      </c>
      <c r="F7587">
        <v>13125</v>
      </c>
      <c r="G7587" t="s">
        <v>36</v>
      </c>
      <c r="H7587" t="s">
        <v>114</v>
      </c>
      <c r="I7587" t="s">
        <v>115</v>
      </c>
    </row>
    <row r="7588" spans="1:9" x14ac:dyDescent="0.3">
      <c r="A7588">
        <v>1128299</v>
      </c>
      <c r="B7588" s="16">
        <v>44472</v>
      </c>
      <c r="C7588" t="s">
        <v>21</v>
      </c>
      <c r="D7588">
        <v>125</v>
      </c>
      <c r="E7588">
        <v>43750</v>
      </c>
      <c r="F7588">
        <v>13125</v>
      </c>
      <c r="G7588" t="s">
        <v>36</v>
      </c>
      <c r="H7588" t="s">
        <v>114</v>
      </c>
      <c r="I7588" t="s">
        <v>115</v>
      </c>
    </row>
    <row r="7589" spans="1:9" x14ac:dyDescent="0.3">
      <c r="A7589">
        <v>1128299</v>
      </c>
      <c r="B7589" s="16">
        <v>44472</v>
      </c>
      <c r="C7589" t="s">
        <v>22</v>
      </c>
      <c r="D7589">
        <v>125</v>
      </c>
      <c r="E7589">
        <v>56249.999999999993</v>
      </c>
      <c r="F7589">
        <v>28124.999999999996</v>
      </c>
      <c r="G7589" t="s">
        <v>36</v>
      </c>
      <c r="H7589" t="s">
        <v>114</v>
      </c>
      <c r="I7589" t="s">
        <v>115</v>
      </c>
    </row>
    <row r="7590" spans="1:9" x14ac:dyDescent="0.3">
      <c r="A7590">
        <v>1128299</v>
      </c>
      <c r="B7590" s="16">
        <v>44472</v>
      </c>
      <c r="C7590" t="s">
        <v>19</v>
      </c>
      <c r="D7590">
        <v>225</v>
      </c>
      <c r="E7590">
        <v>78750</v>
      </c>
      <c r="F7590">
        <v>27562.5</v>
      </c>
      <c r="G7590" t="s">
        <v>36</v>
      </c>
      <c r="H7590" t="s">
        <v>114</v>
      </c>
      <c r="I7590" t="s">
        <v>115</v>
      </c>
    </row>
    <row r="7591" spans="1:9" x14ac:dyDescent="0.3">
      <c r="A7591">
        <v>1128299</v>
      </c>
      <c r="B7591" s="16">
        <v>44472</v>
      </c>
      <c r="C7591" t="s">
        <v>23</v>
      </c>
      <c r="D7591">
        <v>250</v>
      </c>
      <c r="E7591">
        <v>124999.99999999997</v>
      </c>
      <c r="F7591">
        <v>49999.999999999993</v>
      </c>
      <c r="G7591" t="s">
        <v>36</v>
      </c>
      <c r="H7591" t="s">
        <v>114</v>
      </c>
      <c r="I7591" t="s">
        <v>115</v>
      </c>
    </row>
    <row r="7592" spans="1:9" x14ac:dyDescent="0.3">
      <c r="A7592">
        <v>1128299</v>
      </c>
      <c r="B7592" s="16">
        <v>44472</v>
      </c>
      <c r="C7592" t="s">
        <v>17</v>
      </c>
      <c r="D7592">
        <v>375</v>
      </c>
      <c r="E7592">
        <v>168749.99999999997</v>
      </c>
      <c r="F7592">
        <v>50624.999999999993</v>
      </c>
      <c r="G7592" t="s">
        <v>36</v>
      </c>
      <c r="H7592" t="s">
        <v>114</v>
      </c>
      <c r="I7592" t="s">
        <v>115</v>
      </c>
    </row>
    <row r="7593" spans="1:9" x14ac:dyDescent="0.3">
      <c r="A7593">
        <v>1197831</v>
      </c>
      <c r="B7593" s="16">
        <v>44472</v>
      </c>
      <c r="C7593" t="s">
        <v>21</v>
      </c>
      <c r="D7593">
        <v>450</v>
      </c>
      <c r="E7593">
        <v>202500.00000000003</v>
      </c>
      <c r="F7593">
        <v>121500.00000000003</v>
      </c>
      <c r="G7593" t="s">
        <v>27</v>
      </c>
      <c r="H7593" t="s">
        <v>59</v>
      </c>
      <c r="I7593" t="s">
        <v>60</v>
      </c>
    </row>
    <row r="7594" spans="1:9" x14ac:dyDescent="0.3">
      <c r="A7594">
        <v>1197831</v>
      </c>
      <c r="B7594" s="16">
        <v>44472</v>
      </c>
      <c r="C7594" t="s">
        <v>23</v>
      </c>
      <c r="D7594">
        <v>675</v>
      </c>
      <c r="E7594">
        <v>337500</v>
      </c>
      <c r="F7594">
        <v>185625.00000000003</v>
      </c>
      <c r="G7594" t="s">
        <v>27</v>
      </c>
      <c r="H7594" t="s">
        <v>28</v>
      </c>
      <c r="I7594" t="s">
        <v>39</v>
      </c>
    </row>
    <row r="7595" spans="1:9" x14ac:dyDescent="0.3">
      <c r="A7595">
        <v>1197831</v>
      </c>
      <c r="B7595" s="16">
        <v>44473</v>
      </c>
      <c r="C7595" t="s">
        <v>22</v>
      </c>
      <c r="D7595">
        <v>91</v>
      </c>
      <c r="E7595">
        <v>2912</v>
      </c>
      <c r="F7595">
        <v>1397.76</v>
      </c>
      <c r="G7595" t="s">
        <v>31</v>
      </c>
      <c r="H7595" t="s">
        <v>84</v>
      </c>
      <c r="I7595" t="s">
        <v>85</v>
      </c>
    </row>
    <row r="7596" spans="1:9" x14ac:dyDescent="0.3">
      <c r="A7596">
        <v>1197831</v>
      </c>
      <c r="B7596" s="16">
        <v>44473</v>
      </c>
      <c r="C7596" t="s">
        <v>22</v>
      </c>
      <c r="D7596">
        <v>123</v>
      </c>
      <c r="E7596">
        <v>3075</v>
      </c>
      <c r="F7596">
        <v>1199.2499999999998</v>
      </c>
      <c r="G7596" t="s">
        <v>31</v>
      </c>
      <c r="H7596" t="s">
        <v>84</v>
      </c>
      <c r="I7596" t="s">
        <v>85</v>
      </c>
    </row>
    <row r="7597" spans="1:9" x14ac:dyDescent="0.3">
      <c r="A7597">
        <v>1197831</v>
      </c>
      <c r="B7597" s="16">
        <v>44473</v>
      </c>
      <c r="C7597" t="s">
        <v>21</v>
      </c>
      <c r="D7597">
        <v>116</v>
      </c>
      <c r="E7597">
        <v>4060</v>
      </c>
      <c r="F7597">
        <v>2151.8000000000002</v>
      </c>
      <c r="G7597" t="s">
        <v>31</v>
      </c>
      <c r="H7597" t="s">
        <v>84</v>
      </c>
      <c r="I7597" t="s">
        <v>85</v>
      </c>
    </row>
    <row r="7598" spans="1:9" x14ac:dyDescent="0.3">
      <c r="A7598">
        <v>1197831</v>
      </c>
      <c r="B7598" s="16">
        <v>44473</v>
      </c>
      <c r="C7598" t="s">
        <v>21</v>
      </c>
      <c r="D7598">
        <v>101</v>
      </c>
      <c r="E7598">
        <v>4444</v>
      </c>
      <c r="F7598">
        <v>2888.6</v>
      </c>
      <c r="G7598" t="s">
        <v>31</v>
      </c>
      <c r="H7598" t="s">
        <v>84</v>
      </c>
      <c r="I7598" t="s">
        <v>85</v>
      </c>
    </row>
    <row r="7599" spans="1:9" x14ac:dyDescent="0.3">
      <c r="A7599">
        <v>1197831</v>
      </c>
      <c r="B7599" s="16">
        <v>44473</v>
      </c>
      <c r="C7599" t="s">
        <v>20</v>
      </c>
      <c r="D7599">
        <v>150</v>
      </c>
      <c r="E7599">
        <v>5100</v>
      </c>
      <c r="F7599">
        <v>2601</v>
      </c>
      <c r="G7599" t="s">
        <v>48</v>
      </c>
      <c r="H7599" t="s">
        <v>94</v>
      </c>
      <c r="I7599" t="s">
        <v>95</v>
      </c>
    </row>
    <row r="7600" spans="1:9" x14ac:dyDescent="0.3">
      <c r="A7600">
        <v>1197831</v>
      </c>
      <c r="B7600" s="16">
        <v>44473</v>
      </c>
      <c r="C7600" t="s">
        <v>19</v>
      </c>
      <c r="D7600">
        <v>190</v>
      </c>
      <c r="E7600">
        <v>5130</v>
      </c>
      <c r="F7600">
        <v>2205.8999999999996</v>
      </c>
      <c r="G7600" t="s">
        <v>31</v>
      </c>
      <c r="H7600" t="s">
        <v>84</v>
      </c>
      <c r="I7600" t="s">
        <v>85</v>
      </c>
    </row>
    <row r="7601" spans="1:9" x14ac:dyDescent="0.3">
      <c r="A7601">
        <v>1197831</v>
      </c>
      <c r="B7601" s="16">
        <v>44473</v>
      </c>
      <c r="C7601" t="s">
        <v>22</v>
      </c>
      <c r="D7601">
        <v>111</v>
      </c>
      <c r="E7601">
        <v>5328</v>
      </c>
      <c r="F7601">
        <v>3143.52</v>
      </c>
      <c r="G7601" t="s">
        <v>27</v>
      </c>
      <c r="H7601" t="s">
        <v>59</v>
      </c>
      <c r="I7601" t="s">
        <v>60</v>
      </c>
    </row>
    <row r="7602" spans="1:9" x14ac:dyDescent="0.3">
      <c r="A7602">
        <v>1197831</v>
      </c>
      <c r="B7602" s="16">
        <v>44473</v>
      </c>
      <c r="C7602" t="s">
        <v>20</v>
      </c>
      <c r="D7602">
        <v>131</v>
      </c>
      <c r="E7602">
        <v>5371</v>
      </c>
      <c r="F7602">
        <v>2739.21</v>
      </c>
      <c r="G7602" t="s">
        <v>31</v>
      </c>
      <c r="H7602" t="s">
        <v>84</v>
      </c>
      <c r="I7602" t="s">
        <v>85</v>
      </c>
    </row>
    <row r="7603" spans="1:9" x14ac:dyDescent="0.3">
      <c r="A7603">
        <v>1197831</v>
      </c>
      <c r="B7603" s="16">
        <v>44473</v>
      </c>
      <c r="C7603" t="s">
        <v>21</v>
      </c>
      <c r="D7603">
        <v>160</v>
      </c>
      <c r="E7603">
        <v>5440</v>
      </c>
      <c r="F7603">
        <v>2937.6000000000004</v>
      </c>
      <c r="G7603" t="s">
        <v>48</v>
      </c>
      <c r="H7603" t="s">
        <v>94</v>
      </c>
      <c r="I7603" t="s">
        <v>95</v>
      </c>
    </row>
    <row r="7604" spans="1:9" x14ac:dyDescent="0.3">
      <c r="A7604">
        <v>1197831</v>
      </c>
      <c r="B7604" s="16">
        <v>44473</v>
      </c>
      <c r="C7604" t="s">
        <v>22</v>
      </c>
      <c r="D7604">
        <v>149</v>
      </c>
      <c r="E7604">
        <v>5513</v>
      </c>
      <c r="F7604">
        <v>2646.24</v>
      </c>
      <c r="G7604" t="s">
        <v>27</v>
      </c>
      <c r="H7604" t="s">
        <v>59</v>
      </c>
      <c r="I7604" t="s">
        <v>60</v>
      </c>
    </row>
    <row r="7605" spans="1:9" x14ac:dyDescent="0.3">
      <c r="A7605">
        <v>1197831</v>
      </c>
      <c r="B7605" s="16">
        <v>44473</v>
      </c>
      <c r="C7605" t="s">
        <v>20</v>
      </c>
      <c r="D7605">
        <v>179</v>
      </c>
      <c r="E7605">
        <v>5549</v>
      </c>
      <c r="F7605">
        <v>2330.58</v>
      </c>
      <c r="G7605" t="s">
        <v>31</v>
      </c>
      <c r="H7605" t="s">
        <v>84</v>
      </c>
      <c r="I7605" t="s">
        <v>85</v>
      </c>
    </row>
    <row r="7606" spans="1:9" x14ac:dyDescent="0.3">
      <c r="A7606">
        <v>1197831</v>
      </c>
      <c r="B7606" s="16">
        <v>44473</v>
      </c>
      <c r="C7606" t="s">
        <v>23</v>
      </c>
      <c r="D7606">
        <v>142</v>
      </c>
      <c r="E7606">
        <v>5964</v>
      </c>
      <c r="F7606">
        <v>3936.2400000000002</v>
      </c>
      <c r="G7606" t="s">
        <v>31</v>
      </c>
      <c r="H7606" t="s">
        <v>84</v>
      </c>
      <c r="I7606" t="s">
        <v>85</v>
      </c>
    </row>
    <row r="7607" spans="1:9" x14ac:dyDescent="0.3">
      <c r="A7607">
        <v>1197831</v>
      </c>
      <c r="B7607" s="16">
        <v>44473</v>
      </c>
      <c r="C7607" t="s">
        <v>17</v>
      </c>
      <c r="D7607">
        <v>167</v>
      </c>
      <c r="E7607">
        <v>6012</v>
      </c>
      <c r="F7607">
        <v>3066.12</v>
      </c>
      <c r="G7607" t="s">
        <v>31</v>
      </c>
      <c r="H7607" t="s">
        <v>84</v>
      </c>
      <c r="I7607" t="s">
        <v>85</v>
      </c>
    </row>
    <row r="7608" spans="1:9" x14ac:dyDescent="0.3">
      <c r="A7608">
        <v>1197831</v>
      </c>
      <c r="B7608" s="16">
        <v>44473</v>
      </c>
      <c r="C7608" t="s">
        <v>17</v>
      </c>
      <c r="D7608">
        <v>201</v>
      </c>
      <c r="E7608">
        <v>6030</v>
      </c>
      <c r="F7608">
        <v>2773.7999999999997</v>
      </c>
      <c r="G7608" t="s">
        <v>31</v>
      </c>
      <c r="H7608" t="s">
        <v>84</v>
      </c>
      <c r="I7608" t="s">
        <v>85</v>
      </c>
    </row>
    <row r="7609" spans="1:9" x14ac:dyDescent="0.3">
      <c r="A7609">
        <v>1197831</v>
      </c>
      <c r="B7609" s="16">
        <v>44473</v>
      </c>
      <c r="C7609" t="s">
        <v>17</v>
      </c>
      <c r="D7609">
        <v>156</v>
      </c>
      <c r="E7609">
        <v>6084</v>
      </c>
      <c r="F7609">
        <v>3042</v>
      </c>
      <c r="G7609" t="s">
        <v>27</v>
      </c>
      <c r="H7609" t="s">
        <v>28</v>
      </c>
      <c r="I7609" t="s">
        <v>39</v>
      </c>
    </row>
    <row r="7610" spans="1:9" x14ac:dyDescent="0.3">
      <c r="A7610">
        <v>1197831</v>
      </c>
      <c r="B7610" s="16">
        <v>44473</v>
      </c>
      <c r="C7610" t="s">
        <v>23</v>
      </c>
      <c r="D7610">
        <v>179</v>
      </c>
      <c r="E7610">
        <v>6086</v>
      </c>
      <c r="F7610">
        <v>3590.7400000000007</v>
      </c>
      <c r="G7610" t="s">
        <v>31</v>
      </c>
      <c r="H7610" t="s">
        <v>84</v>
      </c>
      <c r="I7610" t="s">
        <v>85</v>
      </c>
    </row>
    <row r="7611" spans="1:9" x14ac:dyDescent="0.3">
      <c r="A7611">
        <v>1197831</v>
      </c>
      <c r="B7611" s="16">
        <v>44473</v>
      </c>
      <c r="C7611" t="s">
        <v>22</v>
      </c>
      <c r="D7611">
        <v>149</v>
      </c>
      <c r="E7611">
        <v>6258</v>
      </c>
      <c r="F7611">
        <v>2941.2599999999998</v>
      </c>
      <c r="G7611" t="s">
        <v>48</v>
      </c>
      <c r="H7611" t="s">
        <v>94</v>
      </c>
      <c r="I7611" t="s">
        <v>95</v>
      </c>
    </row>
    <row r="7612" spans="1:9" x14ac:dyDescent="0.3">
      <c r="A7612">
        <v>1197831</v>
      </c>
      <c r="B7612" s="16">
        <v>44473</v>
      </c>
      <c r="C7612" t="s">
        <v>17</v>
      </c>
      <c r="D7612">
        <v>213</v>
      </c>
      <c r="E7612">
        <v>6390</v>
      </c>
      <c r="F7612">
        <v>2811.5999999999995</v>
      </c>
      <c r="G7612" t="s">
        <v>27</v>
      </c>
      <c r="H7612" t="s">
        <v>28</v>
      </c>
      <c r="I7612" t="s">
        <v>39</v>
      </c>
    </row>
    <row r="7613" spans="1:9" x14ac:dyDescent="0.3">
      <c r="A7613">
        <v>1197831</v>
      </c>
      <c r="B7613" s="16">
        <v>44473</v>
      </c>
      <c r="C7613" t="s">
        <v>19</v>
      </c>
      <c r="D7613">
        <v>173</v>
      </c>
      <c r="E7613">
        <v>6401</v>
      </c>
      <c r="F7613">
        <v>3456.5400000000004</v>
      </c>
      <c r="G7613" t="s">
        <v>31</v>
      </c>
      <c r="H7613" t="s">
        <v>84</v>
      </c>
      <c r="I7613" t="s">
        <v>85</v>
      </c>
    </row>
    <row r="7614" spans="1:9" x14ac:dyDescent="0.3">
      <c r="A7614">
        <v>1197831</v>
      </c>
      <c r="B7614" s="16">
        <v>44473</v>
      </c>
      <c r="C7614" t="s">
        <v>19</v>
      </c>
      <c r="D7614">
        <v>196</v>
      </c>
      <c r="E7614">
        <v>6468</v>
      </c>
      <c r="F7614">
        <v>2975.2799999999997</v>
      </c>
      <c r="G7614" t="s">
        <v>48</v>
      </c>
      <c r="H7614" t="s">
        <v>94</v>
      </c>
      <c r="I7614" t="s">
        <v>95</v>
      </c>
    </row>
    <row r="7615" spans="1:9" x14ac:dyDescent="0.3">
      <c r="A7615">
        <v>1197831</v>
      </c>
      <c r="B7615" s="16">
        <v>44473</v>
      </c>
      <c r="C7615" t="s">
        <v>23</v>
      </c>
      <c r="D7615">
        <v>176</v>
      </c>
      <c r="E7615">
        <v>8448</v>
      </c>
      <c r="F7615">
        <v>5322.24</v>
      </c>
      <c r="G7615" t="s">
        <v>48</v>
      </c>
      <c r="H7615" t="s">
        <v>94</v>
      </c>
      <c r="I7615" t="s">
        <v>95</v>
      </c>
    </row>
    <row r="7616" spans="1:9" x14ac:dyDescent="0.3">
      <c r="A7616">
        <v>1197831</v>
      </c>
      <c r="B7616" s="16">
        <v>44473</v>
      </c>
      <c r="C7616" t="s">
        <v>17</v>
      </c>
      <c r="D7616">
        <v>245</v>
      </c>
      <c r="E7616">
        <v>10290</v>
      </c>
      <c r="F7616">
        <v>5556.6</v>
      </c>
      <c r="G7616" t="s">
        <v>48</v>
      </c>
      <c r="H7616" t="s">
        <v>94</v>
      </c>
      <c r="I7616" t="s">
        <v>95</v>
      </c>
    </row>
    <row r="7617" spans="1:9" x14ac:dyDescent="0.3">
      <c r="A7617">
        <v>1197831</v>
      </c>
      <c r="B7617" s="16">
        <v>44473</v>
      </c>
      <c r="C7617" t="s">
        <v>22</v>
      </c>
      <c r="D7617">
        <v>350</v>
      </c>
      <c r="E7617">
        <v>122500</v>
      </c>
      <c r="F7617">
        <v>42875</v>
      </c>
      <c r="G7617" t="s">
        <v>31</v>
      </c>
      <c r="H7617" t="s">
        <v>84</v>
      </c>
      <c r="I7617" t="s">
        <v>85</v>
      </c>
    </row>
    <row r="7618" spans="1:9" x14ac:dyDescent="0.3">
      <c r="A7618">
        <v>1197831</v>
      </c>
      <c r="B7618" s="16">
        <v>44473</v>
      </c>
      <c r="C7618" t="s">
        <v>21</v>
      </c>
      <c r="D7618">
        <v>375</v>
      </c>
      <c r="E7618">
        <v>168750</v>
      </c>
      <c r="F7618">
        <v>84375</v>
      </c>
      <c r="G7618" t="s">
        <v>31</v>
      </c>
      <c r="H7618" t="s">
        <v>84</v>
      </c>
      <c r="I7618" t="s">
        <v>85</v>
      </c>
    </row>
    <row r="7619" spans="1:9" x14ac:dyDescent="0.3">
      <c r="A7619">
        <v>1197831</v>
      </c>
      <c r="B7619" s="16">
        <v>44473</v>
      </c>
      <c r="C7619" t="s">
        <v>21</v>
      </c>
      <c r="D7619">
        <v>550</v>
      </c>
      <c r="E7619">
        <v>192500.00000000003</v>
      </c>
      <c r="F7619">
        <v>77000.000000000015</v>
      </c>
      <c r="G7619" t="s">
        <v>48</v>
      </c>
      <c r="H7619" t="s">
        <v>94</v>
      </c>
      <c r="I7619" t="s">
        <v>95</v>
      </c>
    </row>
    <row r="7620" spans="1:9" x14ac:dyDescent="0.3">
      <c r="A7620">
        <v>1197831</v>
      </c>
      <c r="B7620" s="16">
        <v>44473</v>
      </c>
      <c r="C7620" t="s">
        <v>20</v>
      </c>
      <c r="D7620">
        <v>575</v>
      </c>
      <c r="E7620">
        <v>201250.00000000003</v>
      </c>
      <c r="F7620">
        <v>80500.000000000015</v>
      </c>
      <c r="G7620" t="s">
        <v>48</v>
      </c>
      <c r="H7620" t="s">
        <v>94</v>
      </c>
      <c r="I7620" t="s">
        <v>95</v>
      </c>
    </row>
    <row r="7621" spans="1:9" x14ac:dyDescent="0.3">
      <c r="A7621">
        <v>1197831</v>
      </c>
      <c r="B7621" s="16">
        <v>44473</v>
      </c>
      <c r="C7621" t="s">
        <v>22</v>
      </c>
      <c r="D7621">
        <v>425</v>
      </c>
      <c r="E7621">
        <v>212499.99999999997</v>
      </c>
      <c r="F7621">
        <v>95624.999999999971</v>
      </c>
      <c r="G7621" t="s">
        <v>27</v>
      </c>
      <c r="H7621" t="s">
        <v>59</v>
      </c>
      <c r="I7621" t="s">
        <v>60</v>
      </c>
    </row>
    <row r="7622" spans="1:9" x14ac:dyDescent="0.3">
      <c r="A7622">
        <v>1197831</v>
      </c>
      <c r="B7622" s="16">
        <v>44473</v>
      </c>
      <c r="C7622" t="s">
        <v>17</v>
      </c>
      <c r="D7622">
        <v>575</v>
      </c>
      <c r="E7622">
        <v>230000</v>
      </c>
      <c r="F7622">
        <v>91999.999999999985</v>
      </c>
      <c r="G7622" t="s">
        <v>31</v>
      </c>
      <c r="H7622" t="s">
        <v>84</v>
      </c>
      <c r="I7622" t="s">
        <v>85</v>
      </c>
    </row>
    <row r="7623" spans="1:9" x14ac:dyDescent="0.3">
      <c r="A7623">
        <v>1197831</v>
      </c>
      <c r="B7623" s="16">
        <v>44473</v>
      </c>
      <c r="C7623" t="s">
        <v>19</v>
      </c>
      <c r="D7623">
        <v>575</v>
      </c>
      <c r="E7623">
        <v>230000</v>
      </c>
      <c r="F7623">
        <v>91999.999999999985</v>
      </c>
      <c r="G7623" t="s">
        <v>31</v>
      </c>
      <c r="H7623" t="s">
        <v>84</v>
      </c>
      <c r="I7623" t="s">
        <v>85</v>
      </c>
    </row>
    <row r="7624" spans="1:9" x14ac:dyDescent="0.3">
      <c r="A7624">
        <v>1197831</v>
      </c>
      <c r="B7624" s="16">
        <v>44473</v>
      </c>
      <c r="C7624" t="s">
        <v>20</v>
      </c>
      <c r="D7624">
        <v>525</v>
      </c>
      <c r="E7624">
        <v>236250</v>
      </c>
      <c r="F7624">
        <v>94499.999999999985</v>
      </c>
      <c r="G7624" t="s">
        <v>31</v>
      </c>
      <c r="H7624" t="s">
        <v>84</v>
      </c>
      <c r="I7624" t="s">
        <v>85</v>
      </c>
    </row>
    <row r="7625" spans="1:9" x14ac:dyDescent="0.3">
      <c r="A7625">
        <v>1197831</v>
      </c>
      <c r="B7625" s="16">
        <v>44473</v>
      </c>
      <c r="C7625" t="s">
        <v>23</v>
      </c>
      <c r="D7625">
        <v>525</v>
      </c>
      <c r="E7625">
        <v>236250</v>
      </c>
      <c r="F7625">
        <v>129937.50000000001</v>
      </c>
      <c r="G7625" t="s">
        <v>31</v>
      </c>
      <c r="H7625" t="s">
        <v>84</v>
      </c>
      <c r="I7625" t="s">
        <v>85</v>
      </c>
    </row>
    <row r="7626" spans="1:9" x14ac:dyDescent="0.3">
      <c r="A7626">
        <v>1197831</v>
      </c>
      <c r="B7626" s="16">
        <v>44473</v>
      </c>
      <c r="C7626" t="s">
        <v>19</v>
      </c>
      <c r="D7626">
        <v>700</v>
      </c>
      <c r="E7626">
        <v>245000.00000000006</v>
      </c>
      <c r="F7626">
        <v>85750.000000000015</v>
      </c>
      <c r="G7626" t="s">
        <v>48</v>
      </c>
      <c r="H7626" t="s">
        <v>94</v>
      </c>
      <c r="I7626" t="s">
        <v>95</v>
      </c>
    </row>
    <row r="7627" spans="1:9" x14ac:dyDescent="0.3">
      <c r="A7627">
        <v>1197831</v>
      </c>
      <c r="B7627" s="16">
        <v>44473</v>
      </c>
      <c r="C7627" t="s">
        <v>22</v>
      </c>
      <c r="D7627">
        <v>550</v>
      </c>
      <c r="E7627">
        <v>247500.00000000003</v>
      </c>
      <c r="F7627">
        <v>86625</v>
      </c>
      <c r="G7627" t="s">
        <v>48</v>
      </c>
      <c r="H7627" t="s">
        <v>94</v>
      </c>
      <c r="I7627" t="s">
        <v>95</v>
      </c>
    </row>
    <row r="7628" spans="1:9" x14ac:dyDescent="0.3">
      <c r="A7628">
        <v>1197831</v>
      </c>
      <c r="B7628" s="16">
        <v>44473</v>
      </c>
      <c r="C7628" t="s">
        <v>17</v>
      </c>
      <c r="D7628">
        <v>625</v>
      </c>
      <c r="E7628">
        <v>250000</v>
      </c>
      <c r="F7628">
        <v>99999.999999999985</v>
      </c>
      <c r="G7628" t="s">
        <v>27</v>
      </c>
      <c r="H7628" t="s">
        <v>28</v>
      </c>
      <c r="I7628" t="s">
        <v>39</v>
      </c>
    </row>
    <row r="7629" spans="1:9" x14ac:dyDescent="0.3">
      <c r="A7629">
        <v>1197831</v>
      </c>
      <c r="B7629" s="16">
        <v>44473</v>
      </c>
      <c r="C7629" t="s">
        <v>23</v>
      </c>
      <c r="D7629">
        <v>675</v>
      </c>
      <c r="E7629">
        <v>337500</v>
      </c>
      <c r="F7629">
        <v>168750</v>
      </c>
      <c r="G7629" t="s">
        <v>48</v>
      </c>
      <c r="H7629" t="s">
        <v>94</v>
      </c>
      <c r="I7629" t="s">
        <v>95</v>
      </c>
    </row>
    <row r="7630" spans="1:9" x14ac:dyDescent="0.3">
      <c r="A7630">
        <v>1197831</v>
      </c>
      <c r="B7630" s="16">
        <v>44473</v>
      </c>
      <c r="C7630" t="s">
        <v>17</v>
      </c>
      <c r="D7630">
        <v>875</v>
      </c>
      <c r="E7630">
        <v>393750.00000000006</v>
      </c>
      <c r="F7630">
        <v>157500.00000000003</v>
      </c>
      <c r="G7630" t="s">
        <v>48</v>
      </c>
      <c r="H7630" t="s">
        <v>94</v>
      </c>
      <c r="I7630" t="s">
        <v>95</v>
      </c>
    </row>
    <row r="7631" spans="1:9" x14ac:dyDescent="0.3">
      <c r="A7631">
        <v>1197831</v>
      </c>
      <c r="B7631" s="16">
        <v>44474</v>
      </c>
      <c r="C7631" t="s">
        <v>21</v>
      </c>
      <c r="D7631">
        <v>38</v>
      </c>
      <c r="E7631">
        <v>1900</v>
      </c>
      <c r="F7631">
        <v>760</v>
      </c>
      <c r="G7631" t="s">
        <v>15</v>
      </c>
      <c r="H7631" t="s">
        <v>125</v>
      </c>
      <c r="I7631" t="s">
        <v>126</v>
      </c>
    </row>
    <row r="7632" spans="1:9" x14ac:dyDescent="0.3">
      <c r="A7632">
        <v>1197831</v>
      </c>
      <c r="B7632" s="16">
        <v>44474</v>
      </c>
      <c r="C7632" t="s">
        <v>21</v>
      </c>
      <c r="D7632">
        <v>45</v>
      </c>
      <c r="E7632">
        <v>1935</v>
      </c>
      <c r="F7632">
        <v>696.6</v>
      </c>
      <c r="G7632" t="s">
        <v>15</v>
      </c>
      <c r="H7632" t="s">
        <v>125</v>
      </c>
      <c r="I7632" t="s">
        <v>126</v>
      </c>
    </row>
    <row r="7633" spans="1:9" x14ac:dyDescent="0.3">
      <c r="A7633">
        <v>1197831</v>
      </c>
      <c r="B7633" s="16">
        <v>44474</v>
      </c>
      <c r="C7633" t="s">
        <v>20</v>
      </c>
      <c r="D7633">
        <v>61</v>
      </c>
      <c r="E7633">
        <v>2196</v>
      </c>
      <c r="F7633">
        <v>812.52</v>
      </c>
      <c r="G7633" t="s">
        <v>15</v>
      </c>
      <c r="H7633" t="s">
        <v>125</v>
      </c>
      <c r="I7633" t="s">
        <v>126</v>
      </c>
    </row>
    <row r="7634" spans="1:9" x14ac:dyDescent="0.3">
      <c r="A7634">
        <v>1197831</v>
      </c>
      <c r="B7634" s="16">
        <v>44474</v>
      </c>
      <c r="C7634" t="s">
        <v>22</v>
      </c>
      <c r="D7634">
        <v>45</v>
      </c>
      <c r="E7634">
        <v>2250</v>
      </c>
      <c r="F7634">
        <v>742.49999999999989</v>
      </c>
      <c r="G7634" t="s">
        <v>15</v>
      </c>
      <c r="H7634" t="s">
        <v>125</v>
      </c>
      <c r="I7634" t="s">
        <v>126</v>
      </c>
    </row>
    <row r="7635" spans="1:9" x14ac:dyDescent="0.3">
      <c r="A7635">
        <v>1197831</v>
      </c>
      <c r="B7635" s="16">
        <v>44474</v>
      </c>
      <c r="C7635" t="s">
        <v>20</v>
      </c>
      <c r="D7635">
        <v>49</v>
      </c>
      <c r="E7635">
        <v>2597</v>
      </c>
      <c r="F7635">
        <v>1116.71</v>
      </c>
      <c r="G7635" t="s">
        <v>15</v>
      </c>
      <c r="H7635" t="s">
        <v>125</v>
      </c>
      <c r="I7635" t="s">
        <v>126</v>
      </c>
    </row>
    <row r="7636" spans="1:9" x14ac:dyDescent="0.3">
      <c r="A7636">
        <v>1197831</v>
      </c>
      <c r="B7636" s="16">
        <v>44474</v>
      </c>
      <c r="C7636" t="s">
        <v>22</v>
      </c>
      <c r="D7636">
        <v>42</v>
      </c>
      <c r="E7636">
        <v>2688</v>
      </c>
      <c r="F7636">
        <v>1128.96</v>
      </c>
      <c r="G7636" t="s">
        <v>15</v>
      </c>
      <c r="H7636" t="s">
        <v>125</v>
      </c>
      <c r="I7636" t="s">
        <v>126</v>
      </c>
    </row>
    <row r="7637" spans="1:9" x14ac:dyDescent="0.3">
      <c r="A7637">
        <v>1197831</v>
      </c>
      <c r="B7637" s="16">
        <v>44474</v>
      </c>
      <c r="C7637" t="s">
        <v>19</v>
      </c>
      <c r="D7637">
        <v>94</v>
      </c>
      <c r="E7637">
        <v>3666</v>
      </c>
      <c r="F7637">
        <v>1613.04</v>
      </c>
      <c r="G7637" t="s">
        <v>15</v>
      </c>
      <c r="H7637" t="s">
        <v>125</v>
      </c>
      <c r="I7637" t="s">
        <v>126</v>
      </c>
    </row>
    <row r="7638" spans="1:9" x14ac:dyDescent="0.3">
      <c r="A7638">
        <v>1197831</v>
      </c>
      <c r="B7638" s="16">
        <v>44474</v>
      </c>
      <c r="C7638" t="s">
        <v>19</v>
      </c>
      <c r="D7638">
        <v>72</v>
      </c>
      <c r="E7638">
        <v>3744</v>
      </c>
      <c r="F7638">
        <v>1872</v>
      </c>
      <c r="G7638" t="s">
        <v>15</v>
      </c>
      <c r="H7638" t="s">
        <v>125</v>
      </c>
      <c r="I7638" t="s">
        <v>126</v>
      </c>
    </row>
    <row r="7639" spans="1:9" x14ac:dyDescent="0.3">
      <c r="A7639">
        <v>1185732</v>
      </c>
      <c r="B7639" s="16">
        <v>44474</v>
      </c>
      <c r="C7639" t="s">
        <v>23</v>
      </c>
      <c r="D7639">
        <v>94</v>
      </c>
      <c r="E7639">
        <v>4324</v>
      </c>
      <c r="F7639">
        <v>1816.08</v>
      </c>
      <c r="G7639" t="s">
        <v>15</v>
      </c>
      <c r="H7639" t="s">
        <v>125</v>
      </c>
      <c r="I7639" t="s">
        <v>126</v>
      </c>
    </row>
    <row r="7640" spans="1:9" x14ac:dyDescent="0.3">
      <c r="A7640">
        <v>1185732</v>
      </c>
      <c r="B7640" s="16">
        <v>44474</v>
      </c>
      <c r="C7640" t="s">
        <v>23</v>
      </c>
      <c r="D7640">
        <v>74</v>
      </c>
      <c r="E7640">
        <v>4662</v>
      </c>
      <c r="F7640">
        <v>2331</v>
      </c>
      <c r="G7640" t="s">
        <v>15</v>
      </c>
      <c r="H7640" t="s">
        <v>125</v>
      </c>
      <c r="I7640" t="s">
        <v>126</v>
      </c>
    </row>
    <row r="7641" spans="1:9" x14ac:dyDescent="0.3">
      <c r="A7641">
        <v>1197831</v>
      </c>
      <c r="B7641" s="16">
        <v>44474</v>
      </c>
      <c r="C7641" t="s">
        <v>19</v>
      </c>
      <c r="D7641">
        <v>219</v>
      </c>
      <c r="E7641">
        <v>6351</v>
      </c>
      <c r="F7641">
        <v>2984.97</v>
      </c>
      <c r="G7641" t="s">
        <v>27</v>
      </c>
      <c r="H7641" t="s">
        <v>28</v>
      </c>
      <c r="I7641" t="s">
        <v>39</v>
      </c>
    </row>
    <row r="7642" spans="1:9" x14ac:dyDescent="0.3">
      <c r="A7642">
        <v>1197831</v>
      </c>
      <c r="B7642" s="16">
        <v>44474</v>
      </c>
      <c r="C7642" t="s">
        <v>19</v>
      </c>
      <c r="D7642">
        <v>169</v>
      </c>
      <c r="E7642">
        <v>6422</v>
      </c>
      <c r="F7642">
        <v>3275.2200000000003</v>
      </c>
      <c r="G7642" t="s">
        <v>27</v>
      </c>
      <c r="H7642" t="s">
        <v>28</v>
      </c>
      <c r="I7642" t="s">
        <v>39</v>
      </c>
    </row>
    <row r="7643" spans="1:9" x14ac:dyDescent="0.3">
      <c r="A7643">
        <v>1197831</v>
      </c>
      <c r="B7643" s="16">
        <v>44474</v>
      </c>
      <c r="C7643" t="s">
        <v>17</v>
      </c>
      <c r="D7643">
        <v>113</v>
      </c>
      <c r="E7643">
        <v>6667</v>
      </c>
      <c r="F7643">
        <v>3666.8500000000004</v>
      </c>
      <c r="G7643" t="s">
        <v>15</v>
      </c>
      <c r="H7643" t="s">
        <v>125</v>
      </c>
      <c r="I7643" t="s">
        <v>126</v>
      </c>
    </row>
    <row r="7644" spans="1:9" x14ac:dyDescent="0.3">
      <c r="A7644">
        <v>1197831</v>
      </c>
      <c r="B7644" s="16">
        <v>44474</v>
      </c>
      <c r="C7644" t="s">
        <v>17</v>
      </c>
      <c r="D7644">
        <v>153</v>
      </c>
      <c r="E7644">
        <v>7038</v>
      </c>
      <c r="F7644">
        <v>2955.9600000000005</v>
      </c>
      <c r="G7644" t="s">
        <v>15</v>
      </c>
      <c r="H7644" t="s">
        <v>125</v>
      </c>
      <c r="I7644" t="s">
        <v>126</v>
      </c>
    </row>
    <row r="7645" spans="1:9" x14ac:dyDescent="0.3">
      <c r="A7645">
        <v>1197831</v>
      </c>
      <c r="B7645" s="16">
        <v>44474</v>
      </c>
      <c r="C7645" t="s">
        <v>23</v>
      </c>
      <c r="D7645">
        <v>188</v>
      </c>
      <c r="E7645">
        <v>8460</v>
      </c>
      <c r="F7645">
        <v>5837.4000000000015</v>
      </c>
      <c r="G7645" t="s">
        <v>27</v>
      </c>
      <c r="H7645" t="s">
        <v>59</v>
      </c>
      <c r="I7645" t="s">
        <v>60</v>
      </c>
    </row>
    <row r="7646" spans="1:9" x14ac:dyDescent="0.3">
      <c r="A7646">
        <v>1197831</v>
      </c>
      <c r="B7646" s="16">
        <v>44474</v>
      </c>
      <c r="C7646" t="s">
        <v>23</v>
      </c>
      <c r="D7646">
        <v>188</v>
      </c>
      <c r="E7646">
        <v>10528</v>
      </c>
      <c r="F7646">
        <v>8317.1200000000008</v>
      </c>
      <c r="G7646" t="s">
        <v>27</v>
      </c>
      <c r="H7646" t="s">
        <v>59</v>
      </c>
      <c r="I7646" t="s">
        <v>60</v>
      </c>
    </row>
    <row r="7647" spans="1:9" x14ac:dyDescent="0.3">
      <c r="A7647">
        <v>1197831</v>
      </c>
      <c r="B7647" s="16">
        <v>44474</v>
      </c>
      <c r="C7647" t="s">
        <v>21</v>
      </c>
      <c r="D7647">
        <v>150</v>
      </c>
      <c r="E7647">
        <v>82500.000000000015</v>
      </c>
      <c r="F7647">
        <v>24750.000000000004</v>
      </c>
      <c r="G7647" t="s">
        <v>15</v>
      </c>
      <c r="H7647" t="s">
        <v>125</v>
      </c>
      <c r="I7647" t="s">
        <v>126</v>
      </c>
    </row>
    <row r="7648" spans="1:9" x14ac:dyDescent="0.3">
      <c r="A7648">
        <v>1197831</v>
      </c>
      <c r="B7648" s="16">
        <v>44474</v>
      </c>
      <c r="C7648" t="s">
        <v>20</v>
      </c>
      <c r="D7648">
        <v>175</v>
      </c>
      <c r="E7648">
        <v>96250.000000000015</v>
      </c>
      <c r="F7648">
        <v>28875.000000000004</v>
      </c>
      <c r="G7648" t="s">
        <v>15</v>
      </c>
      <c r="H7648" t="s">
        <v>125</v>
      </c>
      <c r="I7648" t="s">
        <v>126</v>
      </c>
    </row>
    <row r="7649" spans="1:9" x14ac:dyDescent="0.3">
      <c r="A7649">
        <v>1197831</v>
      </c>
      <c r="B7649" s="16">
        <v>44474</v>
      </c>
      <c r="C7649" t="s">
        <v>22</v>
      </c>
      <c r="D7649">
        <v>150</v>
      </c>
      <c r="E7649">
        <v>97500</v>
      </c>
      <c r="F7649">
        <v>29250</v>
      </c>
      <c r="G7649" t="s">
        <v>15</v>
      </c>
      <c r="H7649" t="s">
        <v>125</v>
      </c>
      <c r="I7649" t="s">
        <v>126</v>
      </c>
    </row>
    <row r="7650" spans="1:9" x14ac:dyDescent="0.3">
      <c r="A7650">
        <v>1197831</v>
      </c>
      <c r="B7650" s="16">
        <v>44474</v>
      </c>
      <c r="C7650" t="s">
        <v>19</v>
      </c>
      <c r="D7650">
        <v>275</v>
      </c>
      <c r="E7650">
        <v>151250.00000000003</v>
      </c>
      <c r="F7650">
        <v>60500.000000000015</v>
      </c>
      <c r="G7650" t="s">
        <v>15</v>
      </c>
      <c r="H7650" t="s">
        <v>125</v>
      </c>
      <c r="I7650" t="s">
        <v>126</v>
      </c>
    </row>
    <row r="7651" spans="1:9" x14ac:dyDescent="0.3">
      <c r="A7651">
        <v>1185732</v>
      </c>
      <c r="B7651" s="16">
        <v>44474</v>
      </c>
      <c r="C7651" t="s">
        <v>23</v>
      </c>
      <c r="D7651">
        <v>275</v>
      </c>
      <c r="E7651">
        <v>192500</v>
      </c>
      <c r="F7651">
        <v>67375</v>
      </c>
      <c r="G7651" t="s">
        <v>15</v>
      </c>
      <c r="H7651" t="s">
        <v>125</v>
      </c>
      <c r="I7651" t="s">
        <v>126</v>
      </c>
    </row>
    <row r="7652" spans="1:9" x14ac:dyDescent="0.3">
      <c r="A7652">
        <v>1197831</v>
      </c>
      <c r="B7652" s="16">
        <v>44474</v>
      </c>
      <c r="C7652" t="s">
        <v>19</v>
      </c>
      <c r="D7652">
        <v>625</v>
      </c>
      <c r="E7652">
        <v>250000</v>
      </c>
      <c r="F7652">
        <v>99999.999999999985</v>
      </c>
      <c r="G7652" t="s">
        <v>27</v>
      </c>
      <c r="H7652" t="s">
        <v>28</v>
      </c>
      <c r="I7652" t="s">
        <v>39</v>
      </c>
    </row>
    <row r="7653" spans="1:9" x14ac:dyDescent="0.3">
      <c r="A7653">
        <v>1197831</v>
      </c>
      <c r="B7653" s="16">
        <v>44474</v>
      </c>
      <c r="C7653" t="s">
        <v>17</v>
      </c>
      <c r="D7653">
        <v>450</v>
      </c>
      <c r="E7653">
        <v>270000</v>
      </c>
      <c r="F7653">
        <v>108000</v>
      </c>
      <c r="G7653" t="s">
        <v>15</v>
      </c>
      <c r="H7653" t="s">
        <v>125</v>
      </c>
      <c r="I7653" t="s">
        <v>126</v>
      </c>
    </row>
    <row r="7654" spans="1:9" x14ac:dyDescent="0.3">
      <c r="A7654">
        <v>1197831</v>
      </c>
      <c r="B7654" s="16">
        <v>44474</v>
      </c>
      <c r="C7654" t="s">
        <v>23</v>
      </c>
      <c r="D7654">
        <v>625</v>
      </c>
      <c r="E7654">
        <v>375000</v>
      </c>
      <c r="F7654">
        <v>243750.00000000006</v>
      </c>
      <c r="G7654" t="s">
        <v>27</v>
      </c>
      <c r="H7654" t="s">
        <v>59</v>
      </c>
      <c r="I7654" t="s">
        <v>60</v>
      </c>
    </row>
    <row r="7655" spans="1:9" x14ac:dyDescent="0.3">
      <c r="A7655">
        <v>1185732</v>
      </c>
      <c r="B7655" s="16">
        <v>44475</v>
      </c>
      <c r="C7655" t="s">
        <v>21</v>
      </c>
      <c r="D7655">
        <v>31</v>
      </c>
      <c r="E7655">
        <v>1054</v>
      </c>
      <c r="F7655">
        <v>442.68</v>
      </c>
      <c r="G7655" t="s">
        <v>36</v>
      </c>
      <c r="H7655" t="s">
        <v>112</v>
      </c>
      <c r="I7655" t="s">
        <v>113</v>
      </c>
    </row>
    <row r="7656" spans="1:9" x14ac:dyDescent="0.3">
      <c r="A7656">
        <v>1185732</v>
      </c>
      <c r="B7656" s="16">
        <v>44475</v>
      </c>
      <c r="C7656" t="s">
        <v>20</v>
      </c>
      <c r="D7656">
        <v>39</v>
      </c>
      <c r="E7656">
        <v>1326</v>
      </c>
      <c r="F7656">
        <v>543.66</v>
      </c>
      <c r="G7656" t="s">
        <v>36</v>
      </c>
      <c r="H7656" t="s">
        <v>112</v>
      </c>
      <c r="I7656" t="s">
        <v>113</v>
      </c>
    </row>
    <row r="7657" spans="1:9" x14ac:dyDescent="0.3">
      <c r="A7657">
        <v>1185732</v>
      </c>
      <c r="B7657" s="16">
        <v>44475</v>
      </c>
      <c r="C7657" t="s">
        <v>22</v>
      </c>
      <c r="D7657">
        <v>38</v>
      </c>
      <c r="E7657">
        <v>1596</v>
      </c>
      <c r="F7657">
        <v>1021.44</v>
      </c>
      <c r="G7657" t="s">
        <v>36</v>
      </c>
      <c r="H7657" t="s">
        <v>112</v>
      </c>
      <c r="I7657" t="s">
        <v>113</v>
      </c>
    </row>
    <row r="7658" spans="1:9" x14ac:dyDescent="0.3">
      <c r="A7658">
        <v>1185732</v>
      </c>
      <c r="B7658" s="16">
        <v>44475</v>
      </c>
      <c r="C7658" t="s">
        <v>19</v>
      </c>
      <c r="D7658">
        <v>75</v>
      </c>
      <c r="E7658">
        <v>2400</v>
      </c>
      <c r="F7658">
        <v>1104</v>
      </c>
      <c r="G7658" t="s">
        <v>36</v>
      </c>
      <c r="H7658" t="s">
        <v>112</v>
      </c>
      <c r="I7658" t="s">
        <v>113</v>
      </c>
    </row>
    <row r="7659" spans="1:9" x14ac:dyDescent="0.3">
      <c r="A7659">
        <v>1128299</v>
      </c>
      <c r="B7659" s="16">
        <v>44475</v>
      </c>
      <c r="C7659" t="s">
        <v>23</v>
      </c>
      <c r="D7659">
        <v>73</v>
      </c>
      <c r="E7659">
        <v>3577</v>
      </c>
      <c r="F7659">
        <v>1895.8100000000002</v>
      </c>
      <c r="G7659" t="s">
        <v>36</v>
      </c>
      <c r="H7659" t="s">
        <v>112</v>
      </c>
      <c r="I7659" t="s">
        <v>113</v>
      </c>
    </row>
    <row r="7660" spans="1:9" x14ac:dyDescent="0.3">
      <c r="A7660">
        <v>1185732</v>
      </c>
      <c r="B7660" s="16">
        <v>44475</v>
      </c>
      <c r="C7660" t="s">
        <v>17</v>
      </c>
      <c r="D7660">
        <v>112</v>
      </c>
      <c r="E7660">
        <v>4816</v>
      </c>
      <c r="F7660">
        <v>1974.56</v>
      </c>
      <c r="G7660" t="s">
        <v>36</v>
      </c>
      <c r="H7660" t="s">
        <v>112</v>
      </c>
      <c r="I7660" t="s">
        <v>113</v>
      </c>
    </row>
    <row r="7661" spans="1:9" x14ac:dyDescent="0.3">
      <c r="A7661">
        <v>1197831</v>
      </c>
      <c r="B7661" s="16">
        <v>44475</v>
      </c>
      <c r="C7661" t="s">
        <v>20</v>
      </c>
      <c r="D7661">
        <v>144</v>
      </c>
      <c r="E7661">
        <v>5904</v>
      </c>
      <c r="F7661">
        <v>3070.08</v>
      </c>
      <c r="G7661" t="s">
        <v>27</v>
      </c>
      <c r="H7661" t="s">
        <v>28</v>
      </c>
      <c r="I7661" t="s">
        <v>39</v>
      </c>
    </row>
    <row r="7662" spans="1:9" x14ac:dyDescent="0.3">
      <c r="A7662">
        <v>1197831</v>
      </c>
      <c r="B7662" s="16">
        <v>44475</v>
      </c>
      <c r="C7662" t="s">
        <v>20</v>
      </c>
      <c r="D7662">
        <v>190</v>
      </c>
      <c r="E7662">
        <v>6080</v>
      </c>
      <c r="F7662">
        <v>2675.2</v>
      </c>
      <c r="G7662" t="s">
        <v>27</v>
      </c>
      <c r="H7662" t="s">
        <v>28</v>
      </c>
      <c r="I7662" t="s">
        <v>39</v>
      </c>
    </row>
    <row r="7663" spans="1:9" x14ac:dyDescent="0.3">
      <c r="A7663">
        <v>1197831</v>
      </c>
      <c r="B7663" s="16">
        <v>44475</v>
      </c>
      <c r="C7663" t="s">
        <v>17</v>
      </c>
      <c r="D7663">
        <v>240</v>
      </c>
      <c r="E7663">
        <v>11040</v>
      </c>
      <c r="F7663">
        <v>6182.4</v>
      </c>
      <c r="G7663" t="s">
        <v>27</v>
      </c>
      <c r="H7663" t="s">
        <v>59</v>
      </c>
      <c r="I7663" t="s">
        <v>60</v>
      </c>
    </row>
    <row r="7664" spans="1:9" x14ac:dyDescent="0.3">
      <c r="A7664">
        <v>1197831</v>
      </c>
      <c r="B7664" s="16">
        <v>44475</v>
      </c>
      <c r="C7664" t="s">
        <v>17</v>
      </c>
      <c r="D7664">
        <v>233</v>
      </c>
      <c r="E7664">
        <v>13048</v>
      </c>
      <c r="F7664">
        <v>8220.239999999998</v>
      </c>
      <c r="G7664" t="s">
        <v>27</v>
      </c>
      <c r="H7664" t="s">
        <v>59</v>
      </c>
      <c r="I7664" t="s">
        <v>60</v>
      </c>
    </row>
    <row r="7665" spans="1:9" x14ac:dyDescent="0.3">
      <c r="A7665">
        <v>1185732</v>
      </c>
      <c r="B7665" s="16">
        <v>44475</v>
      </c>
      <c r="C7665" t="s">
        <v>21</v>
      </c>
      <c r="D7665">
        <v>125</v>
      </c>
      <c r="E7665">
        <v>43750</v>
      </c>
      <c r="F7665">
        <v>13125</v>
      </c>
      <c r="G7665" t="s">
        <v>36</v>
      </c>
      <c r="H7665" t="s">
        <v>112</v>
      </c>
      <c r="I7665" t="s">
        <v>113</v>
      </c>
    </row>
    <row r="7666" spans="1:9" x14ac:dyDescent="0.3">
      <c r="A7666">
        <v>1185732</v>
      </c>
      <c r="B7666" s="16">
        <v>44475</v>
      </c>
      <c r="C7666" t="s">
        <v>20</v>
      </c>
      <c r="D7666">
        <v>150</v>
      </c>
      <c r="E7666">
        <v>52500</v>
      </c>
      <c r="F7666">
        <v>15750</v>
      </c>
      <c r="G7666" t="s">
        <v>36</v>
      </c>
      <c r="H7666" t="s">
        <v>112</v>
      </c>
      <c r="I7666" t="s">
        <v>113</v>
      </c>
    </row>
    <row r="7667" spans="1:9" x14ac:dyDescent="0.3">
      <c r="A7667">
        <v>1185732</v>
      </c>
      <c r="B7667" s="16">
        <v>44475</v>
      </c>
      <c r="C7667" t="s">
        <v>22</v>
      </c>
      <c r="D7667">
        <v>125</v>
      </c>
      <c r="E7667">
        <v>56249.999999999993</v>
      </c>
      <c r="F7667">
        <v>28124.999999999996</v>
      </c>
      <c r="G7667" t="s">
        <v>36</v>
      </c>
      <c r="H7667" t="s">
        <v>112</v>
      </c>
      <c r="I7667" t="s">
        <v>113</v>
      </c>
    </row>
    <row r="7668" spans="1:9" x14ac:dyDescent="0.3">
      <c r="A7668">
        <v>1185732</v>
      </c>
      <c r="B7668" s="16">
        <v>44475</v>
      </c>
      <c r="C7668" t="s">
        <v>19</v>
      </c>
      <c r="D7668">
        <v>250</v>
      </c>
      <c r="E7668">
        <v>87500</v>
      </c>
      <c r="F7668">
        <v>30624.999999999996</v>
      </c>
      <c r="G7668" t="s">
        <v>36</v>
      </c>
      <c r="H7668" t="s">
        <v>112</v>
      </c>
      <c r="I7668" t="s">
        <v>113</v>
      </c>
    </row>
    <row r="7669" spans="1:9" x14ac:dyDescent="0.3">
      <c r="A7669">
        <v>1128299</v>
      </c>
      <c r="B7669" s="16">
        <v>44475</v>
      </c>
      <c r="C7669" t="s">
        <v>23</v>
      </c>
      <c r="D7669">
        <v>250</v>
      </c>
      <c r="E7669">
        <v>124999.99999999997</v>
      </c>
      <c r="F7669">
        <v>49999.999999999993</v>
      </c>
      <c r="G7669" t="s">
        <v>36</v>
      </c>
      <c r="H7669" t="s">
        <v>112</v>
      </c>
      <c r="I7669" t="s">
        <v>113</v>
      </c>
    </row>
    <row r="7670" spans="1:9" x14ac:dyDescent="0.3">
      <c r="A7670">
        <v>1185732</v>
      </c>
      <c r="B7670" s="16">
        <v>44475</v>
      </c>
      <c r="C7670" t="s">
        <v>17</v>
      </c>
      <c r="D7670">
        <v>400</v>
      </c>
      <c r="E7670">
        <v>179999.99999999997</v>
      </c>
      <c r="F7670">
        <v>53999.999999999993</v>
      </c>
      <c r="G7670" t="s">
        <v>36</v>
      </c>
      <c r="H7670" t="s">
        <v>112</v>
      </c>
      <c r="I7670" t="s">
        <v>113</v>
      </c>
    </row>
    <row r="7671" spans="1:9" x14ac:dyDescent="0.3">
      <c r="A7671">
        <v>1197831</v>
      </c>
      <c r="B7671" s="16">
        <v>44475</v>
      </c>
      <c r="C7671" t="s">
        <v>20</v>
      </c>
      <c r="D7671">
        <v>575</v>
      </c>
      <c r="E7671">
        <v>258750</v>
      </c>
      <c r="F7671">
        <v>103499.99999999999</v>
      </c>
      <c r="G7671" t="s">
        <v>27</v>
      </c>
      <c r="H7671" t="s">
        <v>28</v>
      </c>
      <c r="I7671" t="s">
        <v>39</v>
      </c>
    </row>
    <row r="7672" spans="1:9" x14ac:dyDescent="0.3">
      <c r="A7672">
        <v>1197831</v>
      </c>
      <c r="B7672" s="16">
        <v>44475</v>
      </c>
      <c r="C7672" t="s">
        <v>17</v>
      </c>
      <c r="D7672">
        <v>775</v>
      </c>
      <c r="E7672">
        <v>465000</v>
      </c>
      <c r="F7672">
        <v>232499.99999999997</v>
      </c>
      <c r="G7672" t="s">
        <v>27</v>
      </c>
      <c r="H7672" t="s">
        <v>59</v>
      </c>
      <c r="I7672" t="s">
        <v>60</v>
      </c>
    </row>
    <row r="7673" spans="1:9" x14ac:dyDescent="0.3">
      <c r="A7673">
        <v>1197831</v>
      </c>
      <c r="B7673" s="16">
        <v>44476</v>
      </c>
      <c r="C7673" t="s">
        <v>21</v>
      </c>
      <c r="D7673">
        <v>145</v>
      </c>
      <c r="E7673">
        <v>4350</v>
      </c>
      <c r="F7673">
        <v>2349</v>
      </c>
      <c r="G7673" t="s">
        <v>27</v>
      </c>
      <c r="H7673" t="s">
        <v>28</v>
      </c>
      <c r="I7673" t="s">
        <v>39</v>
      </c>
    </row>
    <row r="7674" spans="1:9" x14ac:dyDescent="0.3">
      <c r="A7674">
        <v>1197831</v>
      </c>
      <c r="B7674" s="16">
        <v>44476</v>
      </c>
      <c r="C7674" t="s">
        <v>21</v>
      </c>
      <c r="D7674">
        <v>111</v>
      </c>
      <c r="E7674">
        <v>4551</v>
      </c>
      <c r="F7674">
        <v>2730.6</v>
      </c>
      <c r="G7674" t="s">
        <v>27</v>
      </c>
      <c r="H7674" t="s">
        <v>28</v>
      </c>
      <c r="I7674" t="s">
        <v>39</v>
      </c>
    </row>
    <row r="7675" spans="1:9" x14ac:dyDescent="0.3">
      <c r="A7675">
        <v>1185732</v>
      </c>
      <c r="B7675" s="16">
        <v>44476</v>
      </c>
      <c r="C7675" t="s">
        <v>20</v>
      </c>
      <c r="D7675">
        <v>176</v>
      </c>
      <c r="E7675">
        <v>7216</v>
      </c>
      <c r="F7675">
        <v>2814.2400000000002</v>
      </c>
      <c r="G7675" t="s">
        <v>48</v>
      </c>
      <c r="H7675" t="s">
        <v>92</v>
      </c>
      <c r="I7675" t="s">
        <v>93</v>
      </c>
    </row>
    <row r="7676" spans="1:9" x14ac:dyDescent="0.3">
      <c r="A7676">
        <v>1185732</v>
      </c>
      <c r="B7676" s="16">
        <v>44476</v>
      </c>
      <c r="C7676" t="s">
        <v>21</v>
      </c>
      <c r="D7676">
        <v>176</v>
      </c>
      <c r="E7676">
        <v>7216</v>
      </c>
      <c r="F7676">
        <v>2886.4</v>
      </c>
      <c r="G7676" t="s">
        <v>48</v>
      </c>
      <c r="H7676" t="s">
        <v>92</v>
      </c>
      <c r="I7676" t="s">
        <v>93</v>
      </c>
    </row>
    <row r="7677" spans="1:9" x14ac:dyDescent="0.3">
      <c r="A7677">
        <v>1185732</v>
      </c>
      <c r="B7677" s="16">
        <v>44476</v>
      </c>
      <c r="C7677" t="s">
        <v>19</v>
      </c>
      <c r="D7677">
        <v>208</v>
      </c>
      <c r="E7677">
        <v>8736</v>
      </c>
      <c r="F7677">
        <v>4368</v>
      </c>
      <c r="G7677" t="s">
        <v>48</v>
      </c>
      <c r="H7677" t="s">
        <v>92</v>
      </c>
      <c r="I7677" t="s">
        <v>93</v>
      </c>
    </row>
    <row r="7678" spans="1:9" x14ac:dyDescent="0.3">
      <c r="A7678">
        <v>1185732</v>
      </c>
      <c r="B7678" s="16">
        <v>44476</v>
      </c>
      <c r="C7678" t="s">
        <v>22</v>
      </c>
      <c r="D7678">
        <v>189</v>
      </c>
      <c r="E7678">
        <v>9828</v>
      </c>
      <c r="F7678">
        <v>4717.4399999999996</v>
      </c>
      <c r="G7678" t="s">
        <v>48</v>
      </c>
      <c r="H7678" t="s">
        <v>92</v>
      </c>
      <c r="I7678" t="s">
        <v>93</v>
      </c>
    </row>
    <row r="7679" spans="1:9" x14ac:dyDescent="0.3">
      <c r="A7679">
        <v>1197831</v>
      </c>
      <c r="B7679" s="16">
        <v>44476</v>
      </c>
      <c r="C7679" t="s">
        <v>19</v>
      </c>
      <c r="D7679">
        <v>248</v>
      </c>
      <c r="E7679">
        <v>9920</v>
      </c>
      <c r="F7679">
        <v>5257.5999999999995</v>
      </c>
      <c r="G7679" t="s">
        <v>27</v>
      </c>
      <c r="H7679" t="s">
        <v>59</v>
      </c>
      <c r="I7679" t="s">
        <v>60</v>
      </c>
    </row>
    <row r="7680" spans="1:9" x14ac:dyDescent="0.3">
      <c r="A7680">
        <v>1185732</v>
      </c>
      <c r="B7680" s="16">
        <v>44476</v>
      </c>
      <c r="C7680" t="s">
        <v>17</v>
      </c>
      <c r="D7680">
        <v>244</v>
      </c>
      <c r="E7680">
        <v>12200</v>
      </c>
      <c r="F7680">
        <v>7320</v>
      </c>
      <c r="G7680" t="s">
        <v>48</v>
      </c>
      <c r="H7680" t="s">
        <v>92</v>
      </c>
      <c r="I7680" t="s">
        <v>93</v>
      </c>
    </row>
    <row r="7681" spans="1:9" x14ac:dyDescent="0.3">
      <c r="A7681">
        <v>1185732</v>
      </c>
      <c r="B7681" s="16">
        <v>44476</v>
      </c>
      <c r="C7681" t="s">
        <v>23</v>
      </c>
      <c r="D7681">
        <v>225</v>
      </c>
      <c r="E7681">
        <v>12600</v>
      </c>
      <c r="F7681">
        <v>8190</v>
      </c>
      <c r="G7681" t="s">
        <v>48</v>
      </c>
      <c r="H7681" t="s">
        <v>92</v>
      </c>
      <c r="I7681" t="s">
        <v>93</v>
      </c>
    </row>
    <row r="7682" spans="1:9" x14ac:dyDescent="0.3">
      <c r="A7682">
        <v>1197831</v>
      </c>
      <c r="B7682" s="16">
        <v>44476</v>
      </c>
      <c r="C7682" t="s">
        <v>19</v>
      </c>
      <c r="D7682">
        <v>225</v>
      </c>
      <c r="E7682">
        <v>13050</v>
      </c>
      <c r="F7682">
        <v>8351.9999999999982</v>
      </c>
      <c r="G7682" t="s">
        <v>27</v>
      </c>
      <c r="H7682" t="s">
        <v>59</v>
      </c>
      <c r="I7682" t="s">
        <v>60</v>
      </c>
    </row>
    <row r="7683" spans="1:9" x14ac:dyDescent="0.3">
      <c r="A7683">
        <v>1197831</v>
      </c>
      <c r="B7683" s="16">
        <v>44476</v>
      </c>
      <c r="C7683" t="s">
        <v>21</v>
      </c>
      <c r="D7683">
        <v>425</v>
      </c>
      <c r="E7683">
        <v>191250</v>
      </c>
      <c r="F7683">
        <v>95625</v>
      </c>
      <c r="G7683" t="s">
        <v>27</v>
      </c>
      <c r="H7683" t="s">
        <v>28</v>
      </c>
      <c r="I7683" t="s">
        <v>39</v>
      </c>
    </row>
    <row r="7684" spans="1:9" x14ac:dyDescent="0.3">
      <c r="A7684">
        <v>1185732</v>
      </c>
      <c r="B7684" s="16">
        <v>44476</v>
      </c>
      <c r="C7684" t="s">
        <v>21</v>
      </c>
      <c r="D7684">
        <v>650</v>
      </c>
      <c r="E7684">
        <v>292500.00000000012</v>
      </c>
      <c r="F7684">
        <v>87750.000000000029</v>
      </c>
      <c r="G7684" t="s">
        <v>48</v>
      </c>
      <c r="H7684" t="s">
        <v>92</v>
      </c>
      <c r="I7684" t="s">
        <v>93</v>
      </c>
    </row>
    <row r="7685" spans="1:9" x14ac:dyDescent="0.3">
      <c r="A7685">
        <v>1185732</v>
      </c>
      <c r="B7685" s="16">
        <v>44476</v>
      </c>
      <c r="C7685" t="s">
        <v>20</v>
      </c>
      <c r="D7685">
        <v>675</v>
      </c>
      <c r="E7685">
        <v>303750.00000000012</v>
      </c>
      <c r="F7685">
        <v>75937.500000000029</v>
      </c>
      <c r="G7685" t="s">
        <v>48</v>
      </c>
      <c r="H7685" t="s">
        <v>92</v>
      </c>
      <c r="I7685" t="s">
        <v>93</v>
      </c>
    </row>
    <row r="7686" spans="1:9" x14ac:dyDescent="0.3">
      <c r="A7686">
        <v>1185732</v>
      </c>
      <c r="B7686" s="16">
        <v>44476</v>
      </c>
      <c r="C7686" t="s">
        <v>22</v>
      </c>
      <c r="D7686">
        <v>650</v>
      </c>
      <c r="E7686">
        <v>357500.00000000006</v>
      </c>
      <c r="F7686">
        <v>125125.00000000001</v>
      </c>
      <c r="G7686" t="s">
        <v>48</v>
      </c>
      <c r="H7686" t="s">
        <v>92</v>
      </c>
      <c r="I7686" t="s">
        <v>93</v>
      </c>
    </row>
    <row r="7687" spans="1:9" x14ac:dyDescent="0.3">
      <c r="A7687">
        <v>1185732</v>
      </c>
      <c r="B7687" s="16">
        <v>44476</v>
      </c>
      <c r="C7687" t="s">
        <v>19</v>
      </c>
      <c r="D7687">
        <v>800</v>
      </c>
      <c r="E7687">
        <v>360000.00000000012</v>
      </c>
      <c r="F7687">
        <v>126000.00000000003</v>
      </c>
      <c r="G7687" t="s">
        <v>48</v>
      </c>
      <c r="H7687" t="s">
        <v>92</v>
      </c>
      <c r="I7687" t="s">
        <v>93</v>
      </c>
    </row>
    <row r="7688" spans="1:9" x14ac:dyDescent="0.3">
      <c r="A7688">
        <v>1185732</v>
      </c>
      <c r="B7688" s="16">
        <v>44476</v>
      </c>
      <c r="C7688" t="s">
        <v>23</v>
      </c>
      <c r="D7688">
        <v>775</v>
      </c>
      <c r="E7688">
        <v>465000</v>
      </c>
      <c r="F7688">
        <v>232500</v>
      </c>
      <c r="G7688" t="s">
        <v>48</v>
      </c>
      <c r="H7688" t="s">
        <v>92</v>
      </c>
      <c r="I7688" t="s">
        <v>93</v>
      </c>
    </row>
    <row r="7689" spans="1:9" x14ac:dyDescent="0.3">
      <c r="A7689">
        <v>1197831</v>
      </c>
      <c r="B7689" s="16">
        <v>44476</v>
      </c>
      <c r="C7689" t="s">
        <v>19</v>
      </c>
      <c r="D7689">
        <v>775</v>
      </c>
      <c r="E7689">
        <v>465000</v>
      </c>
      <c r="F7689">
        <v>232499.99999999997</v>
      </c>
      <c r="G7689" t="s">
        <v>27</v>
      </c>
      <c r="H7689" t="s">
        <v>59</v>
      </c>
      <c r="I7689" t="s">
        <v>60</v>
      </c>
    </row>
    <row r="7690" spans="1:9" x14ac:dyDescent="0.3">
      <c r="A7690">
        <v>1185732</v>
      </c>
      <c r="B7690" s="16">
        <v>44476</v>
      </c>
      <c r="C7690" t="s">
        <v>17</v>
      </c>
      <c r="D7690">
        <v>975</v>
      </c>
      <c r="E7690">
        <v>536250.00000000012</v>
      </c>
      <c r="F7690">
        <v>241312.50000000006</v>
      </c>
      <c r="G7690" t="s">
        <v>48</v>
      </c>
      <c r="H7690" t="s">
        <v>92</v>
      </c>
      <c r="I7690" t="s">
        <v>93</v>
      </c>
    </row>
    <row r="7691" spans="1:9" x14ac:dyDescent="0.3">
      <c r="A7691">
        <v>1185732</v>
      </c>
      <c r="B7691" s="16">
        <v>44477</v>
      </c>
      <c r="C7691" t="s">
        <v>21</v>
      </c>
      <c r="D7691">
        <v>23</v>
      </c>
      <c r="E7691">
        <v>897</v>
      </c>
      <c r="F7691">
        <v>403.65000000000003</v>
      </c>
      <c r="G7691" t="s">
        <v>15</v>
      </c>
      <c r="H7691" t="s">
        <v>127</v>
      </c>
      <c r="I7691" t="s">
        <v>128</v>
      </c>
    </row>
    <row r="7692" spans="1:9" x14ac:dyDescent="0.3">
      <c r="A7692">
        <v>1185732</v>
      </c>
      <c r="B7692" s="16">
        <v>44477</v>
      </c>
      <c r="C7692" t="s">
        <v>22</v>
      </c>
      <c r="D7692">
        <v>23</v>
      </c>
      <c r="E7692">
        <v>920</v>
      </c>
      <c r="F7692">
        <v>303.59999999999997</v>
      </c>
      <c r="G7692" t="s">
        <v>15</v>
      </c>
      <c r="H7692" t="s">
        <v>127</v>
      </c>
      <c r="I7692" t="s">
        <v>128</v>
      </c>
    </row>
    <row r="7693" spans="1:9" x14ac:dyDescent="0.3">
      <c r="A7693">
        <v>1185732</v>
      </c>
      <c r="B7693" s="16">
        <v>44477</v>
      </c>
      <c r="C7693" t="s">
        <v>22</v>
      </c>
      <c r="D7693">
        <v>19</v>
      </c>
      <c r="E7693">
        <v>1045</v>
      </c>
      <c r="F7693">
        <v>418</v>
      </c>
      <c r="G7693" t="s">
        <v>15</v>
      </c>
      <c r="H7693" t="s">
        <v>127</v>
      </c>
      <c r="I7693" t="s">
        <v>128</v>
      </c>
    </row>
    <row r="7694" spans="1:9" x14ac:dyDescent="0.3">
      <c r="A7694">
        <v>1185732</v>
      </c>
      <c r="B7694" s="16">
        <v>44477</v>
      </c>
      <c r="C7694" t="s">
        <v>21</v>
      </c>
      <c r="D7694">
        <v>23</v>
      </c>
      <c r="E7694">
        <v>1081</v>
      </c>
      <c r="F7694">
        <v>540.5</v>
      </c>
      <c r="G7694" t="s">
        <v>15</v>
      </c>
      <c r="H7694" t="s">
        <v>127</v>
      </c>
      <c r="I7694" t="s">
        <v>128</v>
      </c>
    </row>
    <row r="7695" spans="1:9" x14ac:dyDescent="0.3">
      <c r="A7695">
        <v>1185732</v>
      </c>
      <c r="B7695" s="16">
        <v>44477</v>
      </c>
      <c r="C7695" t="s">
        <v>20</v>
      </c>
      <c r="D7695">
        <v>30</v>
      </c>
      <c r="E7695">
        <v>1200</v>
      </c>
      <c r="F7695">
        <v>528</v>
      </c>
      <c r="G7695" t="s">
        <v>15</v>
      </c>
      <c r="H7695" t="s">
        <v>127</v>
      </c>
      <c r="I7695" t="s">
        <v>128</v>
      </c>
    </row>
    <row r="7696" spans="1:9" x14ac:dyDescent="0.3">
      <c r="A7696">
        <v>1185732</v>
      </c>
      <c r="B7696" s="16">
        <v>44477</v>
      </c>
      <c r="C7696" t="s">
        <v>20</v>
      </c>
      <c r="D7696">
        <v>29</v>
      </c>
      <c r="E7696">
        <v>1305</v>
      </c>
      <c r="F7696">
        <v>678.6</v>
      </c>
      <c r="G7696" t="s">
        <v>15</v>
      </c>
      <c r="H7696" t="s">
        <v>127</v>
      </c>
      <c r="I7696" t="s">
        <v>128</v>
      </c>
    </row>
    <row r="7697" spans="1:9" x14ac:dyDescent="0.3">
      <c r="A7697">
        <v>1189833</v>
      </c>
      <c r="B7697" s="16">
        <v>44477</v>
      </c>
      <c r="C7697" t="s">
        <v>21</v>
      </c>
      <c r="D7697">
        <v>31</v>
      </c>
      <c r="E7697">
        <v>1488</v>
      </c>
      <c r="F7697">
        <v>773.76</v>
      </c>
      <c r="G7697" t="s">
        <v>15</v>
      </c>
      <c r="H7697" t="s">
        <v>123</v>
      </c>
      <c r="I7697" t="s">
        <v>124</v>
      </c>
    </row>
    <row r="7698" spans="1:9" x14ac:dyDescent="0.3">
      <c r="A7698">
        <v>1189833</v>
      </c>
      <c r="B7698" s="16">
        <v>44477</v>
      </c>
      <c r="C7698" t="s">
        <v>20</v>
      </c>
      <c r="D7698">
        <v>42</v>
      </c>
      <c r="E7698">
        <v>1932</v>
      </c>
      <c r="F7698">
        <v>966</v>
      </c>
      <c r="G7698" t="s">
        <v>15</v>
      </c>
      <c r="H7698" t="s">
        <v>123</v>
      </c>
      <c r="I7698" t="s">
        <v>124</v>
      </c>
    </row>
    <row r="7699" spans="1:9" x14ac:dyDescent="0.3">
      <c r="A7699">
        <v>1189833</v>
      </c>
      <c r="B7699" s="16">
        <v>44477</v>
      </c>
      <c r="C7699" t="s">
        <v>22</v>
      </c>
      <c r="D7699">
        <v>38</v>
      </c>
      <c r="E7699">
        <v>2204</v>
      </c>
      <c r="F7699">
        <v>903.64</v>
      </c>
      <c r="G7699" t="s">
        <v>15</v>
      </c>
      <c r="H7699" t="s">
        <v>123</v>
      </c>
      <c r="I7699" t="s">
        <v>124</v>
      </c>
    </row>
    <row r="7700" spans="1:9" x14ac:dyDescent="0.3">
      <c r="A7700">
        <v>1185732</v>
      </c>
      <c r="B7700" s="16">
        <v>44477</v>
      </c>
      <c r="C7700" t="s">
        <v>19</v>
      </c>
      <c r="D7700">
        <v>56</v>
      </c>
      <c r="E7700">
        <v>2576</v>
      </c>
      <c r="F7700">
        <v>1262.24</v>
      </c>
      <c r="G7700" t="s">
        <v>15</v>
      </c>
      <c r="H7700" t="s">
        <v>127</v>
      </c>
      <c r="I7700" t="s">
        <v>128</v>
      </c>
    </row>
    <row r="7701" spans="1:9" x14ac:dyDescent="0.3">
      <c r="A7701">
        <v>1185732</v>
      </c>
      <c r="B7701" s="16">
        <v>44477</v>
      </c>
      <c r="C7701" t="s">
        <v>19</v>
      </c>
      <c r="D7701">
        <v>68</v>
      </c>
      <c r="E7701">
        <v>2584</v>
      </c>
      <c r="F7701">
        <v>981.92</v>
      </c>
      <c r="G7701" t="s">
        <v>15</v>
      </c>
      <c r="H7701" t="s">
        <v>127</v>
      </c>
      <c r="I7701" t="s">
        <v>128</v>
      </c>
    </row>
    <row r="7702" spans="1:9" x14ac:dyDescent="0.3">
      <c r="A7702">
        <v>1189833</v>
      </c>
      <c r="B7702" s="16">
        <v>44477</v>
      </c>
      <c r="C7702" t="s">
        <v>19</v>
      </c>
      <c r="D7702">
        <v>63</v>
      </c>
      <c r="E7702">
        <v>3024</v>
      </c>
      <c r="F7702">
        <v>1512</v>
      </c>
      <c r="G7702" t="s">
        <v>15</v>
      </c>
      <c r="H7702" t="s">
        <v>123</v>
      </c>
      <c r="I7702" t="s">
        <v>124</v>
      </c>
    </row>
    <row r="7703" spans="1:9" x14ac:dyDescent="0.3">
      <c r="A7703">
        <v>1197831</v>
      </c>
      <c r="B7703" s="16">
        <v>44477</v>
      </c>
      <c r="C7703" t="s">
        <v>23</v>
      </c>
      <c r="D7703">
        <v>66</v>
      </c>
      <c r="E7703">
        <v>3102</v>
      </c>
      <c r="F7703">
        <v>1364.88</v>
      </c>
      <c r="G7703" t="s">
        <v>15</v>
      </c>
      <c r="H7703" t="s">
        <v>127</v>
      </c>
      <c r="I7703" t="s">
        <v>128</v>
      </c>
    </row>
    <row r="7704" spans="1:9" x14ac:dyDescent="0.3">
      <c r="A7704">
        <v>1197831</v>
      </c>
      <c r="B7704" s="16">
        <v>44477</v>
      </c>
      <c r="C7704" t="s">
        <v>22</v>
      </c>
      <c r="D7704">
        <v>100</v>
      </c>
      <c r="E7704">
        <v>3600</v>
      </c>
      <c r="F7704">
        <v>1619.9999999999998</v>
      </c>
      <c r="G7704" t="s">
        <v>27</v>
      </c>
      <c r="H7704" t="s">
        <v>28</v>
      </c>
      <c r="I7704" t="s">
        <v>39</v>
      </c>
    </row>
    <row r="7705" spans="1:9" x14ac:dyDescent="0.3">
      <c r="A7705">
        <v>1197831</v>
      </c>
      <c r="B7705" s="16">
        <v>44477</v>
      </c>
      <c r="C7705" t="s">
        <v>23</v>
      </c>
      <c r="D7705">
        <v>58</v>
      </c>
      <c r="E7705">
        <v>3712</v>
      </c>
      <c r="F7705">
        <v>1893.1200000000001</v>
      </c>
      <c r="G7705" t="s">
        <v>15</v>
      </c>
      <c r="H7705" t="s">
        <v>127</v>
      </c>
      <c r="I7705" t="s">
        <v>128</v>
      </c>
    </row>
    <row r="7706" spans="1:9" x14ac:dyDescent="0.3">
      <c r="A7706">
        <v>1197831</v>
      </c>
      <c r="B7706" s="16">
        <v>44477</v>
      </c>
      <c r="C7706" t="s">
        <v>22</v>
      </c>
      <c r="D7706">
        <v>128</v>
      </c>
      <c r="E7706">
        <v>3840</v>
      </c>
      <c r="F7706">
        <v>1535.9999999999998</v>
      </c>
      <c r="G7706" t="s">
        <v>27</v>
      </c>
      <c r="H7706" t="s">
        <v>28</v>
      </c>
      <c r="I7706" t="s">
        <v>39</v>
      </c>
    </row>
    <row r="7707" spans="1:9" x14ac:dyDescent="0.3">
      <c r="A7707">
        <v>1185732</v>
      </c>
      <c r="B7707" s="16">
        <v>44477</v>
      </c>
      <c r="C7707" t="s">
        <v>17</v>
      </c>
      <c r="D7707">
        <v>113</v>
      </c>
      <c r="E7707">
        <v>4181</v>
      </c>
      <c r="F7707">
        <v>1714.2099999999998</v>
      </c>
      <c r="G7707" t="s">
        <v>15</v>
      </c>
      <c r="H7707" t="s">
        <v>127</v>
      </c>
      <c r="I7707" t="s">
        <v>128</v>
      </c>
    </row>
    <row r="7708" spans="1:9" x14ac:dyDescent="0.3">
      <c r="A7708">
        <v>1197831</v>
      </c>
      <c r="B7708" s="16">
        <v>44477</v>
      </c>
      <c r="C7708" t="s">
        <v>23</v>
      </c>
      <c r="D7708">
        <v>68</v>
      </c>
      <c r="E7708">
        <v>4216</v>
      </c>
      <c r="F7708">
        <v>2234.48</v>
      </c>
      <c r="G7708" t="s">
        <v>15</v>
      </c>
      <c r="H7708" t="s">
        <v>123</v>
      </c>
      <c r="I7708" t="s">
        <v>124</v>
      </c>
    </row>
    <row r="7709" spans="1:9" x14ac:dyDescent="0.3">
      <c r="A7709">
        <v>1185732</v>
      </c>
      <c r="B7709" s="16">
        <v>44477</v>
      </c>
      <c r="C7709" t="s">
        <v>17</v>
      </c>
      <c r="D7709">
        <v>94</v>
      </c>
      <c r="E7709">
        <v>4982</v>
      </c>
      <c r="F7709">
        <v>2491</v>
      </c>
      <c r="G7709" t="s">
        <v>15</v>
      </c>
      <c r="H7709" t="s">
        <v>127</v>
      </c>
      <c r="I7709" t="s">
        <v>128</v>
      </c>
    </row>
    <row r="7710" spans="1:9" x14ac:dyDescent="0.3">
      <c r="A7710">
        <v>1189833</v>
      </c>
      <c r="B7710" s="16">
        <v>44477</v>
      </c>
      <c r="C7710" t="s">
        <v>17</v>
      </c>
      <c r="D7710">
        <v>119</v>
      </c>
      <c r="E7710">
        <v>6307</v>
      </c>
      <c r="F7710">
        <v>2901.22</v>
      </c>
      <c r="G7710" t="s">
        <v>15</v>
      </c>
      <c r="H7710" t="s">
        <v>123</v>
      </c>
      <c r="I7710" t="s">
        <v>124</v>
      </c>
    </row>
    <row r="7711" spans="1:9" x14ac:dyDescent="0.3">
      <c r="A7711">
        <v>1197831</v>
      </c>
      <c r="B7711" s="16">
        <v>44477</v>
      </c>
      <c r="C7711" t="s">
        <v>20</v>
      </c>
      <c r="D7711">
        <v>217</v>
      </c>
      <c r="E7711">
        <v>10199</v>
      </c>
      <c r="F7711">
        <v>5507.4599999999991</v>
      </c>
      <c r="G7711" t="s">
        <v>27</v>
      </c>
      <c r="H7711" t="s">
        <v>59</v>
      </c>
      <c r="I7711" t="s">
        <v>60</v>
      </c>
    </row>
    <row r="7712" spans="1:9" x14ac:dyDescent="0.3">
      <c r="A7712">
        <v>1197831</v>
      </c>
      <c r="B7712" s="16">
        <v>44477</v>
      </c>
      <c r="C7712" t="s">
        <v>20</v>
      </c>
      <c r="D7712">
        <v>175</v>
      </c>
      <c r="E7712">
        <v>11200</v>
      </c>
      <c r="F7712">
        <v>6943.9999999999991</v>
      </c>
      <c r="G7712" t="s">
        <v>27</v>
      </c>
      <c r="H7712" t="s">
        <v>59</v>
      </c>
      <c r="I7712" t="s">
        <v>60</v>
      </c>
    </row>
    <row r="7713" spans="1:9" x14ac:dyDescent="0.3">
      <c r="A7713">
        <v>1185732</v>
      </c>
      <c r="B7713" s="16">
        <v>44477</v>
      </c>
      <c r="C7713" t="s">
        <v>21</v>
      </c>
      <c r="D7713">
        <v>75</v>
      </c>
      <c r="E7713">
        <v>37500</v>
      </c>
      <c r="F7713">
        <v>15000</v>
      </c>
      <c r="G7713" t="s">
        <v>15</v>
      </c>
      <c r="H7713" t="s">
        <v>127</v>
      </c>
      <c r="I7713" t="s">
        <v>128</v>
      </c>
    </row>
    <row r="7714" spans="1:9" x14ac:dyDescent="0.3">
      <c r="A7714">
        <v>1185732</v>
      </c>
      <c r="B7714" s="16">
        <v>44477</v>
      </c>
      <c r="C7714" t="s">
        <v>22</v>
      </c>
      <c r="D7714">
        <v>75</v>
      </c>
      <c r="E7714">
        <v>45000</v>
      </c>
      <c r="F7714">
        <v>13500</v>
      </c>
      <c r="G7714" t="s">
        <v>15</v>
      </c>
      <c r="H7714" t="s">
        <v>127</v>
      </c>
      <c r="I7714" t="s">
        <v>128</v>
      </c>
    </row>
    <row r="7715" spans="1:9" x14ac:dyDescent="0.3">
      <c r="A7715">
        <v>1185732</v>
      </c>
      <c r="B7715" s="16">
        <v>44477</v>
      </c>
      <c r="C7715" t="s">
        <v>20</v>
      </c>
      <c r="D7715">
        <v>100</v>
      </c>
      <c r="E7715">
        <v>50000</v>
      </c>
      <c r="F7715">
        <v>20000</v>
      </c>
      <c r="G7715" t="s">
        <v>15</v>
      </c>
      <c r="H7715" t="s">
        <v>127</v>
      </c>
      <c r="I7715" t="s">
        <v>128</v>
      </c>
    </row>
    <row r="7716" spans="1:9" x14ac:dyDescent="0.3">
      <c r="A7716">
        <v>1189833</v>
      </c>
      <c r="B7716" s="16">
        <v>44477</v>
      </c>
      <c r="C7716" t="s">
        <v>21</v>
      </c>
      <c r="D7716">
        <v>125</v>
      </c>
      <c r="E7716">
        <v>62500</v>
      </c>
      <c r="F7716">
        <v>25000</v>
      </c>
      <c r="G7716" t="s">
        <v>15</v>
      </c>
      <c r="H7716" t="s">
        <v>123</v>
      </c>
      <c r="I7716" t="s">
        <v>124</v>
      </c>
    </row>
    <row r="7717" spans="1:9" x14ac:dyDescent="0.3">
      <c r="A7717">
        <v>1189833</v>
      </c>
      <c r="B7717" s="16">
        <v>44477</v>
      </c>
      <c r="C7717" t="s">
        <v>22</v>
      </c>
      <c r="D7717">
        <v>125</v>
      </c>
      <c r="E7717">
        <v>75000</v>
      </c>
      <c r="F7717">
        <v>22500</v>
      </c>
      <c r="G7717" t="s">
        <v>15</v>
      </c>
      <c r="H7717" t="s">
        <v>123</v>
      </c>
      <c r="I7717" t="s">
        <v>124</v>
      </c>
    </row>
    <row r="7718" spans="1:9" x14ac:dyDescent="0.3">
      <c r="A7718">
        <v>1189833</v>
      </c>
      <c r="B7718" s="16">
        <v>44477</v>
      </c>
      <c r="C7718" t="s">
        <v>20</v>
      </c>
      <c r="D7718">
        <v>150</v>
      </c>
      <c r="E7718">
        <v>75000</v>
      </c>
      <c r="F7718">
        <v>30000</v>
      </c>
      <c r="G7718" t="s">
        <v>15</v>
      </c>
      <c r="H7718" t="s">
        <v>123</v>
      </c>
      <c r="I7718" t="s">
        <v>124</v>
      </c>
    </row>
    <row r="7719" spans="1:9" x14ac:dyDescent="0.3">
      <c r="A7719">
        <v>1185732</v>
      </c>
      <c r="B7719" s="16">
        <v>44477</v>
      </c>
      <c r="C7719" t="s">
        <v>19</v>
      </c>
      <c r="D7719">
        <v>200</v>
      </c>
      <c r="E7719">
        <v>100000</v>
      </c>
      <c r="F7719">
        <v>35000</v>
      </c>
      <c r="G7719" t="s">
        <v>15</v>
      </c>
      <c r="H7719" t="s">
        <v>127</v>
      </c>
      <c r="I7719" t="s">
        <v>128</v>
      </c>
    </row>
    <row r="7720" spans="1:9" x14ac:dyDescent="0.3">
      <c r="A7720">
        <v>1189833</v>
      </c>
      <c r="B7720" s="16">
        <v>44477</v>
      </c>
      <c r="C7720" t="s">
        <v>19</v>
      </c>
      <c r="D7720">
        <v>250</v>
      </c>
      <c r="E7720">
        <v>125000</v>
      </c>
      <c r="F7720">
        <v>43750</v>
      </c>
      <c r="G7720" t="s">
        <v>15</v>
      </c>
      <c r="H7720" t="s">
        <v>123</v>
      </c>
      <c r="I7720" t="s">
        <v>124</v>
      </c>
    </row>
    <row r="7721" spans="1:9" x14ac:dyDescent="0.3">
      <c r="A7721">
        <v>1197831</v>
      </c>
      <c r="B7721" s="16">
        <v>44477</v>
      </c>
      <c r="C7721" t="s">
        <v>23</v>
      </c>
      <c r="D7721">
        <v>200</v>
      </c>
      <c r="E7721">
        <v>129999.99999999997</v>
      </c>
      <c r="F7721">
        <v>51999.999999999993</v>
      </c>
      <c r="G7721" t="s">
        <v>15</v>
      </c>
      <c r="H7721" t="s">
        <v>127</v>
      </c>
      <c r="I7721" t="s">
        <v>128</v>
      </c>
    </row>
    <row r="7722" spans="1:9" x14ac:dyDescent="0.3">
      <c r="A7722">
        <v>1197831</v>
      </c>
      <c r="B7722" s="16">
        <v>44477</v>
      </c>
      <c r="C7722" t="s">
        <v>22</v>
      </c>
      <c r="D7722">
        <v>400</v>
      </c>
      <c r="E7722">
        <v>160000</v>
      </c>
      <c r="F7722">
        <v>56000</v>
      </c>
      <c r="G7722" t="s">
        <v>27</v>
      </c>
      <c r="H7722" t="s">
        <v>28</v>
      </c>
      <c r="I7722" t="s">
        <v>39</v>
      </c>
    </row>
    <row r="7723" spans="1:9" x14ac:dyDescent="0.3">
      <c r="A7723">
        <v>1197831</v>
      </c>
      <c r="B7723" s="16">
        <v>44477</v>
      </c>
      <c r="C7723" t="s">
        <v>23</v>
      </c>
      <c r="D7723">
        <v>250</v>
      </c>
      <c r="E7723">
        <v>162499.99999999997</v>
      </c>
      <c r="F7723">
        <v>64999.999999999993</v>
      </c>
      <c r="G7723" t="s">
        <v>15</v>
      </c>
      <c r="H7723" t="s">
        <v>123</v>
      </c>
      <c r="I7723" t="s">
        <v>124</v>
      </c>
    </row>
    <row r="7724" spans="1:9" x14ac:dyDescent="0.3">
      <c r="A7724">
        <v>1185732</v>
      </c>
      <c r="B7724" s="16">
        <v>44477</v>
      </c>
      <c r="C7724" t="s">
        <v>17</v>
      </c>
      <c r="D7724">
        <v>375</v>
      </c>
      <c r="E7724">
        <v>206249.99999999997</v>
      </c>
      <c r="F7724">
        <v>72187.499999999985</v>
      </c>
      <c r="G7724" t="s">
        <v>15</v>
      </c>
      <c r="H7724" t="s">
        <v>127</v>
      </c>
      <c r="I7724" t="s">
        <v>128</v>
      </c>
    </row>
    <row r="7725" spans="1:9" x14ac:dyDescent="0.3">
      <c r="A7725">
        <v>1189833</v>
      </c>
      <c r="B7725" s="16">
        <v>44477</v>
      </c>
      <c r="C7725" t="s">
        <v>17</v>
      </c>
      <c r="D7725">
        <v>425</v>
      </c>
      <c r="E7725">
        <v>233749.99999999997</v>
      </c>
      <c r="F7725">
        <v>81812.499999999985</v>
      </c>
      <c r="G7725" t="s">
        <v>15</v>
      </c>
      <c r="H7725" t="s">
        <v>123</v>
      </c>
      <c r="I7725" t="s">
        <v>124</v>
      </c>
    </row>
    <row r="7726" spans="1:9" x14ac:dyDescent="0.3">
      <c r="A7726">
        <v>1197831</v>
      </c>
      <c r="B7726" s="16">
        <v>44477</v>
      </c>
      <c r="C7726" t="s">
        <v>20</v>
      </c>
      <c r="D7726">
        <v>700</v>
      </c>
      <c r="E7726">
        <v>455000</v>
      </c>
      <c r="F7726">
        <v>227499.99999999997</v>
      </c>
      <c r="G7726" t="s">
        <v>27</v>
      </c>
      <c r="H7726" t="s">
        <v>59</v>
      </c>
      <c r="I7726" t="s">
        <v>60</v>
      </c>
    </row>
    <row r="7727" spans="1:9" x14ac:dyDescent="0.3">
      <c r="A7727">
        <v>1197831</v>
      </c>
      <c r="B7727" s="16">
        <v>44478</v>
      </c>
      <c r="C7727" t="s">
        <v>21</v>
      </c>
      <c r="D7727">
        <v>33</v>
      </c>
      <c r="E7727">
        <v>1254</v>
      </c>
      <c r="F7727">
        <v>501.6</v>
      </c>
      <c r="G7727" t="s">
        <v>36</v>
      </c>
      <c r="H7727" t="s">
        <v>110</v>
      </c>
      <c r="I7727" t="s">
        <v>111</v>
      </c>
    </row>
    <row r="7728" spans="1:9" x14ac:dyDescent="0.3">
      <c r="A7728">
        <v>1197831</v>
      </c>
      <c r="B7728" s="16">
        <v>44478</v>
      </c>
      <c r="C7728" t="s">
        <v>20</v>
      </c>
      <c r="D7728">
        <v>39</v>
      </c>
      <c r="E7728">
        <v>1521</v>
      </c>
      <c r="F7728">
        <v>669.24</v>
      </c>
      <c r="G7728" t="s">
        <v>36</v>
      </c>
      <c r="H7728" t="s">
        <v>110</v>
      </c>
      <c r="I7728" t="s">
        <v>111</v>
      </c>
    </row>
    <row r="7729" spans="1:9" x14ac:dyDescent="0.3">
      <c r="A7729">
        <v>1197831</v>
      </c>
      <c r="B7729" s="16">
        <v>44478</v>
      </c>
      <c r="C7729" t="s">
        <v>22</v>
      </c>
      <c r="D7729">
        <v>34</v>
      </c>
      <c r="E7729">
        <v>1530</v>
      </c>
      <c r="F7729">
        <v>719.09999999999991</v>
      </c>
      <c r="G7729" t="s">
        <v>36</v>
      </c>
      <c r="H7729" t="s">
        <v>110</v>
      </c>
      <c r="I7729" t="s">
        <v>111</v>
      </c>
    </row>
    <row r="7730" spans="1:9" x14ac:dyDescent="0.3">
      <c r="A7730">
        <v>1197831</v>
      </c>
      <c r="B7730" s="16">
        <v>44478</v>
      </c>
      <c r="C7730" t="s">
        <v>19</v>
      </c>
      <c r="D7730">
        <v>73</v>
      </c>
      <c r="E7730">
        <v>2628</v>
      </c>
      <c r="F7730">
        <v>1077.48</v>
      </c>
      <c r="G7730" t="s">
        <v>36</v>
      </c>
      <c r="H7730" t="s">
        <v>110</v>
      </c>
      <c r="I7730" t="s">
        <v>111</v>
      </c>
    </row>
    <row r="7731" spans="1:9" x14ac:dyDescent="0.3">
      <c r="A7731">
        <v>1185732</v>
      </c>
      <c r="B7731" s="16">
        <v>44478</v>
      </c>
      <c r="C7731" t="s">
        <v>23</v>
      </c>
      <c r="D7731">
        <v>73</v>
      </c>
      <c r="E7731">
        <v>3869</v>
      </c>
      <c r="F7731">
        <v>2050.5700000000002</v>
      </c>
      <c r="G7731" t="s">
        <v>36</v>
      </c>
      <c r="H7731" t="s">
        <v>110</v>
      </c>
      <c r="I7731" t="s">
        <v>111</v>
      </c>
    </row>
    <row r="7732" spans="1:9" x14ac:dyDescent="0.3">
      <c r="A7732">
        <v>1197831</v>
      </c>
      <c r="B7732" s="16">
        <v>44478</v>
      </c>
      <c r="C7732" t="s">
        <v>17</v>
      </c>
      <c r="D7732">
        <v>116</v>
      </c>
      <c r="E7732">
        <v>5684</v>
      </c>
      <c r="F7732">
        <v>2671.48</v>
      </c>
      <c r="G7732" t="s">
        <v>36</v>
      </c>
      <c r="H7732" t="s">
        <v>110</v>
      </c>
      <c r="I7732" t="s">
        <v>111</v>
      </c>
    </row>
    <row r="7733" spans="1:9" x14ac:dyDescent="0.3">
      <c r="A7733">
        <v>1197831</v>
      </c>
      <c r="B7733" s="16">
        <v>44478</v>
      </c>
      <c r="C7733" t="s">
        <v>23</v>
      </c>
      <c r="D7733">
        <v>161</v>
      </c>
      <c r="E7733">
        <v>7245</v>
      </c>
      <c r="F7733">
        <v>5071.5000000000009</v>
      </c>
      <c r="G7733" t="s">
        <v>27</v>
      </c>
      <c r="H7733" t="s">
        <v>28</v>
      </c>
      <c r="I7733" t="s">
        <v>39</v>
      </c>
    </row>
    <row r="7734" spans="1:9" x14ac:dyDescent="0.3">
      <c r="A7734">
        <v>1197831</v>
      </c>
      <c r="B7734" s="16">
        <v>44478</v>
      </c>
      <c r="C7734" t="s">
        <v>23</v>
      </c>
      <c r="D7734">
        <v>190</v>
      </c>
      <c r="E7734">
        <v>7410</v>
      </c>
      <c r="F7734">
        <v>4297.8</v>
      </c>
      <c r="G7734" t="s">
        <v>27</v>
      </c>
      <c r="H7734" t="s">
        <v>28</v>
      </c>
      <c r="I7734" t="s">
        <v>39</v>
      </c>
    </row>
    <row r="7735" spans="1:9" x14ac:dyDescent="0.3">
      <c r="A7735">
        <v>1197831</v>
      </c>
      <c r="B7735" s="16">
        <v>44478</v>
      </c>
      <c r="C7735" t="s">
        <v>21</v>
      </c>
      <c r="D7735">
        <v>143</v>
      </c>
      <c r="E7735">
        <v>9009</v>
      </c>
      <c r="F7735">
        <v>6756.7500000000009</v>
      </c>
      <c r="G7735" t="s">
        <v>27</v>
      </c>
      <c r="H7735" t="s">
        <v>59</v>
      </c>
      <c r="I7735" t="s">
        <v>60</v>
      </c>
    </row>
    <row r="7736" spans="1:9" x14ac:dyDescent="0.3">
      <c r="A7736">
        <v>1197831</v>
      </c>
      <c r="B7736" s="16">
        <v>44478</v>
      </c>
      <c r="C7736" t="s">
        <v>21</v>
      </c>
      <c r="D7736">
        <v>193</v>
      </c>
      <c r="E7736">
        <v>10036</v>
      </c>
      <c r="F7736">
        <v>6322.6800000000012</v>
      </c>
      <c r="G7736" t="s">
        <v>27</v>
      </c>
      <c r="H7736" t="s">
        <v>59</v>
      </c>
      <c r="I7736" t="s">
        <v>60</v>
      </c>
    </row>
    <row r="7737" spans="1:9" x14ac:dyDescent="0.3">
      <c r="A7737">
        <v>1197831</v>
      </c>
      <c r="B7737" s="16">
        <v>44478</v>
      </c>
      <c r="C7737" t="s">
        <v>21</v>
      </c>
      <c r="D7737">
        <v>125</v>
      </c>
      <c r="E7737">
        <v>50000</v>
      </c>
      <c r="F7737">
        <v>15000</v>
      </c>
      <c r="G7737" t="s">
        <v>36</v>
      </c>
      <c r="H7737" t="s">
        <v>110</v>
      </c>
      <c r="I7737" t="s">
        <v>111</v>
      </c>
    </row>
    <row r="7738" spans="1:9" x14ac:dyDescent="0.3">
      <c r="A7738">
        <v>1197831</v>
      </c>
      <c r="B7738" s="16">
        <v>44478</v>
      </c>
      <c r="C7738" t="s">
        <v>20</v>
      </c>
      <c r="D7738">
        <v>150</v>
      </c>
      <c r="E7738">
        <v>60000</v>
      </c>
      <c r="F7738">
        <v>18000</v>
      </c>
      <c r="G7738" t="s">
        <v>36</v>
      </c>
      <c r="H7738" t="s">
        <v>110</v>
      </c>
      <c r="I7738" t="s">
        <v>111</v>
      </c>
    </row>
    <row r="7739" spans="1:9" x14ac:dyDescent="0.3">
      <c r="A7739">
        <v>1197831</v>
      </c>
      <c r="B7739" s="16">
        <v>44478</v>
      </c>
      <c r="C7739" t="s">
        <v>22</v>
      </c>
      <c r="D7739">
        <v>125</v>
      </c>
      <c r="E7739">
        <v>62499.999999999993</v>
      </c>
      <c r="F7739">
        <v>21874.999999999996</v>
      </c>
      <c r="G7739" t="s">
        <v>36</v>
      </c>
      <c r="H7739" t="s">
        <v>110</v>
      </c>
      <c r="I7739" t="s">
        <v>111</v>
      </c>
    </row>
    <row r="7740" spans="1:9" x14ac:dyDescent="0.3">
      <c r="A7740">
        <v>1197831</v>
      </c>
      <c r="B7740" s="16">
        <v>44478</v>
      </c>
      <c r="C7740" t="s">
        <v>19</v>
      </c>
      <c r="D7740">
        <v>250</v>
      </c>
      <c r="E7740">
        <v>100000</v>
      </c>
      <c r="F7740">
        <v>30000</v>
      </c>
      <c r="G7740" t="s">
        <v>36</v>
      </c>
      <c r="H7740" t="s">
        <v>110</v>
      </c>
      <c r="I7740" t="s">
        <v>111</v>
      </c>
    </row>
    <row r="7741" spans="1:9" x14ac:dyDescent="0.3">
      <c r="A7741">
        <v>1185732</v>
      </c>
      <c r="B7741" s="16">
        <v>44478</v>
      </c>
      <c r="C7741" t="s">
        <v>23</v>
      </c>
      <c r="D7741">
        <v>250</v>
      </c>
      <c r="E7741">
        <v>137499.99999999997</v>
      </c>
      <c r="F7741">
        <v>54999.999999999993</v>
      </c>
      <c r="G7741" t="s">
        <v>36</v>
      </c>
      <c r="H7741" t="s">
        <v>110</v>
      </c>
      <c r="I7741" t="s">
        <v>111</v>
      </c>
    </row>
    <row r="7742" spans="1:9" x14ac:dyDescent="0.3">
      <c r="A7742">
        <v>1197831</v>
      </c>
      <c r="B7742" s="16">
        <v>44478</v>
      </c>
      <c r="C7742" t="s">
        <v>17</v>
      </c>
      <c r="D7742">
        <v>400</v>
      </c>
      <c r="E7742">
        <v>199999.99999999997</v>
      </c>
      <c r="F7742">
        <v>69999.999999999985</v>
      </c>
      <c r="G7742" t="s">
        <v>36</v>
      </c>
      <c r="H7742" t="s">
        <v>110</v>
      </c>
      <c r="I7742" t="s">
        <v>111</v>
      </c>
    </row>
    <row r="7743" spans="1:9" x14ac:dyDescent="0.3">
      <c r="A7743">
        <v>1197831</v>
      </c>
      <c r="B7743" s="16">
        <v>44478</v>
      </c>
      <c r="C7743" t="s">
        <v>23</v>
      </c>
      <c r="D7743">
        <v>575</v>
      </c>
      <c r="E7743">
        <v>287500</v>
      </c>
      <c r="F7743">
        <v>158125</v>
      </c>
      <c r="G7743" t="s">
        <v>27</v>
      </c>
      <c r="H7743" t="s">
        <v>28</v>
      </c>
      <c r="I7743" t="s">
        <v>39</v>
      </c>
    </row>
    <row r="7744" spans="1:9" x14ac:dyDescent="0.3">
      <c r="A7744">
        <v>1197831</v>
      </c>
      <c r="B7744" s="16">
        <v>44478</v>
      </c>
      <c r="C7744" t="s">
        <v>21</v>
      </c>
      <c r="D7744">
        <v>550</v>
      </c>
      <c r="E7744">
        <v>357500</v>
      </c>
      <c r="F7744">
        <v>214500.00000000003</v>
      </c>
      <c r="G7744" t="s">
        <v>27</v>
      </c>
      <c r="H7744" t="s">
        <v>59</v>
      </c>
      <c r="I7744" t="s">
        <v>60</v>
      </c>
    </row>
    <row r="7745" spans="1:9" x14ac:dyDescent="0.3">
      <c r="A7745">
        <v>1128299</v>
      </c>
      <c r="B7745" s="16">
        <v>44479</v>
      </c>
      <c r="C7745" t="s">
        <v>20</v>
      </c>
      <c r="D7745">
        <v>38</v>
      </c>
      <c r="E7745">
        <v>1216</v>
      </c>
      <c r="F7745">
        <v>571.52</v>
      </c>
      <c r="G7745" t="s">
        <v>36</v>
      </c>
      <c r="H7745" t="s">
        <v>116</v>
      </c>
      <c r="I7745" t="s">
        <v>117</v>
      </c>
    </row>
    <row r="7746" spans="1:9" x14ac:dyDescent="0.3">
      <c r="A7746">
        <v>1128299</v>
      </c>
      <c r="B7746" s="16">
        <v>44479</v>
      </c>
      <c r="C7746" t="s">
        <v>21</v>
      </c>
      <c r="D7746">
        <v>44</v>
      </c>
      <c r="E7746">
        <v>1452</v>
      </c>
      <c r="F7746">
        <v>667.92</v>
      </c>
      <c r="G7746" t="s">
        <v>36</v>
      </c>
      <c r="H7746" t="s">
        <v>116</v>
      </c>
      <c r="I7746" t="s">
        <v>117</v>
      </c>
    </row>
    <row r="7747" spans="1:9" x14ac:dyDescent="0.3">
      <c r="A7747">
        <v>1128299</v>
      </c>
      <c r="B7747" s="16">
        <v>44479</v>
      </c>
      <c r="C7747" t="s">
        <v>22</v>
      </c>
      <c r="D7747">
        <v>38</v>
      </c>
      <c r="E7747">
        <v>1558</v>
      </c>
      <c r="F7747">
        <v>685.52</v>
      </c>
      <c r="G7747" t="s">
        <v>36</v>
      </c>
      <c r="H7747" t="s">
        <v>116</v>
      </c>
      <c r="I7747" t="s">
        <v>117</v>
      </c>
    </row>
    <row r="7748" spans="1:9" x14ac:dyDescent="0.3">
      <c r="A7748">
        <v>1128299</v>
      </c>
      <c r="B7748" s="16">
        <v>44479</v>
      </c>
      <c r="C7748" t="s">
        <v>19</v>
      </c>
      <c r="D7748">
        <v>65</v>
      </c>
      <c r="E7748">
        <v>2080</v>
      </c>
      <c r="F7748">
        <v>1144</v>
      </c>
      <c r="G7748" t="s">
        <v>36</v>
      </c>
      <c r="H7748" t="s">
        <v>116</v>
      </c>
      <c r="I7748" t="s">
        <v>117</v>
      </c>
    </row>
    <row r="7749" spans="1:9" x14ac:dyDescent="0.3">
      <c r="A7749">
        <v>1128299</v>
      </c>
      <c r="B7749" s="16">
        <v>44479</v>
      </c>
      <c r="C7749" t="s">
        <v>23</v>
      </c>
      <c r="D7749">
        <v>83</v>
      </c>
      <c r="E7749">
        <v>3984</v>
      </c>
      <c r="F7749">
        <v>2111.52</v>
      </c>
      <c r="G7749" t="s">
        <v>36</v>
      </c>
      <c r="H7749" t="s">
        <v>116</v>
      </c>
      <c r="I7749" t="s">
        <v>117</v>
      </c>
    </row>
    <row r="7750" spans="1:9" x14ac:dyDescent="0.3">
      <c r="A7750">
        <v>1185733</v>
      </c>
      <c r="B7750" s="16">
        <v>44479</v>
      </c>
      <c r="C7750" t="s">
        <v>21</v>
      </c>
      <c r="D7750">
        <v>83</v>
      </c>
      <c r="E7750">
        <v>4150</v>
      </c>
      <c r="F7750">
        <v>1535.5</v>
      </c>
      <c r="G7750" t="s">
        <v>31</v>
      </c>
      <c r="H7750" t="s">
        <v>66</v>
      </c>
      <c r="I7750" t="s">
        <v>67</v>
      </c>
    </row>
    <row r="7751" spans="1:9" x14ac:dyDescent="0.3">
      <c r="A7751">
        <v>1185733</v>
      </c>
      <c r="B7751" s="16">
        <v>44479</v>
      </c>
      <c r="C7751" t="s">
        <v>22</v>
      </c>
      <c r="D7751">
        <v>70</v>
      </c>
      <c r="E7751">
        <v>4410</v>
      </c>
      <c r="F7751">
        <v>1234.8000000000002</v>
      </c>
      <c r="G7751" t="s">
        <v>31</v>
      </c>
      <c r="H7751" t="s">
        <v>66</v>
      </c>
      <c r="I7751" t="s">
        <v>67</v>
      </c>
    </row>
    <row r="7752" spans="1:9" x14ac:dyDescent="0.3">
      <c r="A7752">
        <v>1128299</v>
      </c>
      <c r="B7752" s="16">
        <v>44479</v>
      </c>
      <c r="C7752" t="s">
        <v>17</v>
      </c>
      <c r="D7752">
        <v>116</v>
      </c>
      <c r="E7752">
        <v>4756</v>
      </c>
      <c r="F7752">
        <v>2520.6800000000003</v>
      </c>
      <c r="G7752" t="s">
        <v>36</v>
      </c>
      <c r="H7752" t="s">
        <v>116</v>
      </c>
      <c r="I7752" t="s">
        <v>117</v>
      </c>
    </row>
    <row r="7753" spans="1:9" x14ac:dyDescent="0.3">
      <c r="A7753">
        <v>1185733</v>
      </c>
      <c r="B7753" s="16">
        <v>44479</v>
      </c>
      <c r="C7753" t="s">
        <v>23</v>
      </c>
      <c r="D7753">
        <v>75</v>
      </c>
      <c r="E7753">
        <v>4800</v>
      </c>
      <c r="F7753">
        <v>2448</v>
      </c>
      <c r="G7753" t="s">
        <v>31</v>
      </c>
      <c r="H7753" t="s">
        <v>66</v>
      </c>
      <c r="I7753" t="s">
        <v>67</v>
      </c>
    </row>
    <row r="7754" spans="1:9" x14ac:dyDescent="0.3">
      <c r="A7754">
        <v>1185733</v>
      </c>
      <c r="B7754" s="16">
        <v>44479</v>
      </c>
      <c r="C7754" t="s">
        <v>20</v>
      </c>
      <c r="D7754">
        <v>87</v>
      </c>
      <c r="E7754">
        <v>4872</v>
      </c>
      <c r="F7754">
        <v>1705.1999999999998</v>
      </c>
      <c r="G7754" t="s">
        <v>31</v>
      </c>
      <c r="H7754" t="s">
        <v>66</v>
      </c>
      <c r="I7754" t="s">
        <v>67</v>
      </c>
    </row>
    <row r="7755" spans="1:9" x14ac:dyDescent="0.3">
      <c r="A7755">
        <v>1128299</v>
      </c>
      <c r="B7755" s="16">
        <v>44479</v>
      </c>
      <c r="C7755" t="s">
        <v>21</v>
      </c>
      <c r="D7755">
        <v>135</v>
      </c>
      <c r="E7755">
        <v>6075</v>
      </c>
      <c r="F7755">
        <v>2490.75</v>
      </c>
      <c r="G7755" t="s">
        <v>15</v>
      </c>
      <c r="H7755" t="s">
        <v>16</v>
      </c>
      <c r="I7755" t="s">
        <v>69</v>
      </c>
    </row>
    <row r="7756" spans="1:9" x14ac:dyDescent="0.3">
      <c r="A7756">
        <v>1197831</v>
      </c>
      <c r="B7756" s="16">
        <v>44479</v>
      </c>
      <c r="C7756" t="s">
        <v>22</v>
      </c>
      <c r="D7756">
        <v>155</v>
      </c>
      <c r="E7756">
        <v>6200</v>
      </c>
      <c r="F7756">
        <v>2914</v>
      </c>
      <c r="G7756" t="s">
        <v>27</v>
      </c>
      <c r="H7756" t="s">
        <v>59</v>
      </c>
      <c r="I7756" t="s">
        <v>60</v>
      </c>
    </row>
    <row r="7757" spans="1:9" x14ac:dyDescent="0.3">
      <c r="A7757">
        <v>1128299</v>
      </c>
      <c r="B7757" s="16">
        <v>44479</v>
      </c>
      <c r="C7757" t="s">
        <v>20</v>
      </c>
      <c r="D7757">
        <v>137</v>
      </c>
      <c r="E7757">
        <v>6302</v>
      </c>
      <c r="F7757">
        <v>2520.8000000000002</v>
      </c>
      <c r="G7757" t="s">
        <v>15</v>
      </c>
      <c r="H7757" t="s">
        <v>16</v>
      </c>
      <c r="I7757" t="s">
        <v>69</v>
      </c>
    </row>
    <row r="7758" spans="1:9" x14ac:dyDescent="0.3">
      <c r="A7758">
        <v>1185733</v>
      </c>
      <c r="B7758" s="16">
        <v>44479</v>
      </c>
      <c r="C7758" t="s">
        <v>17</v>
      </c>
      <c r="D7758">
        <v>124</v>
      </c>
      <c r="E7758">
        <v>6448</v>
      </c>
      <c r="F7758">
        <v>2579.2000000000003</v>
      </c>
      <c r="G7758" t="s">
        <v>31</v>
      </c>
      <c r="H7758" t="s">
        <v>66</v>
      </c>
      <c r="I7758" t="s">
        <v>67</v>
      </c>
    </row>
    <row r="7759" spans="1:9" x14ac:dyDescent="0.3">
      <c r="A7759">
        <v>1197831</v>
      </c>
      <c r="B7759" s="16">
        <v>44479</v>
      </c>
      <c r="C7759" t="s">
        <v>17</v>
      </c>
      <c r="D7759">
        <v>181</v>
      </c>
      <c r="E7759">
        <v>6878</v>
      </c>
      <c r="F7759">
        <v>3782.8999999999996</v>
      </c>
      <c r="G7759" t="s">
        <v>27</v>
      </c>
      <c r="H7759" t="s">
        <v>28</v>
      </c>
      <c r="I7759" t="s">
        <v>39</v>
      </c>
    </row>
    <row r="7760" spans="1:9" x14ac:dyDescent="0.3">
      <c r="A7760">
        <v>1197831</v>
      </c>
      <c r="B7760" s="16">
        <v>44479</v>
      </c>
      <c r="C7760" t="s">
        <v>17</v>
      </c>
      <c r="D7760">
        <v>225</v>
      </c>
      <c r="E7760">
        <v>6975</v>
      </c>
      <c r="F7760">
        <v>2999.2499999999995</v>
      </c>
      <c r="G7760" t="s">
        <v>27</v>
      </c>
      <c r="H7760" t="s">
        <v>28</v>
      </c>
      <c r="I7760" t="s">
        <v>39</v>
      </c>
    </row>
    <row r="7761" spans="1:9" x14ac:dyDescent="0.3">
      <c r="A7761">
        <v>1128299</v>
      </c>
      <c r="B7761" s="16">
        <v>44479</v>
      </c>
      <c r="C7761" t="s">
        <v>19</v>
      </c>
      <c r="D7761">
        <v>156</v>
      </c>
      <c r="E7761">
        <v>7176</v>
      </c>
      <c r="F7761">
        <v>3300.9599999999996</v>
      </c>
      <c r="G7761" t="s">
        <v>15</v>
      </c>
      <c r="H7761" t="s">
        <v>16</v>
      </c>
      <c r="I7761" t="s">
        <v>69</v>
      </c>
    </row>
    <row r="7762" spans="1:9" x14ac:dyDescent="0.3">
      <c r="A7762">
        <v>1197831</v>
      </c>
      <c r="B7762" s="16">
        <v>44479</v>
      </c>
      <c r="C7762" t="s">
        <v>22</v>
      </c>
      <c r="D7762">
        <v>145</v>
      </c>
      <c r="E7762">
        <v>8410</v>
      </c>
      <c r="F7762">
        <v>4709.5999999999995</v>
      </c>
      <c r="G7762" t="s">
        <v>27</v>
      </c>
      <c r="H7762" t="s">
        <v>59</v>
      </c>
      <c r="I7762" t="s">
        <v>60</v>
      </c>
    </row>
    <row r="7763" spans="1:9" x14ac:dyDescent="0.3">
      <c r="A7763">
        <v>1185733</v>
      </c>
      <c r="B7763" s="16">
        <v>44479</v>
      </c>
      <c r="C7763" t="s">
        <v>19</v>
      </c>
      <c r="D7763">
        <v>138</v>
      </c>
      <c r="E7763">
        <v>8418</v>
      </c>
      <c r="F7763">
        <v>2525.4000000000005</v>
      </c>
      <c r="G7763" t="s">
        <v>31</v>
      </c>
      <c r="H7763" t="s">
        <v>66</v>
      </c>
      <c r="I7763" t="s">
        <v>67</v>
      </c>
    </row>
    <row r="7764" spans="1:9" x14ac:dyDescent="0.3">
      <c r="A7764">
        <v>1128299</v>
      </c>
      <c r="B7764" s="16">
        <v>44479</v>
      </c>
      <c r="C7764" t="s">
        <v>22</v>
      </c>
      <c r="D7764">
        <v>150</v>
      </c>
      <c r="E7764">
        <v>8850</v>
      </c>
      <c r="F7764">
        <v>4159.5</v>
      </c>
      <c r="G7764" t="s">
        <v>15</v>
      </c>
      <c r="H7764" t="s">
        <v>16</v>
      </c>
      <c r="I7764" t="s">
        <v>69</v>
      </c>
    </row>
    <row r="7765" spans="1:9" x14ac:dyDescent="0.3">
      <c r="A7765">
        <v>1128299</v>
      </c>
      <c r="B7765" s="16">
        <v>44479</v>
      </c>
      <c r="C7765" t="s">
        <v>23</v>
      </c>
      <c r="D7765">
        <v>156</v>
      </c>
      <c r="E7765">
        <v>9984</v>
      </c>
      <c r="F7765">
        <v>6190.08</v>
      </c>
      <c r="G7765" t="s">
        <v>15</v>
      </c>
      <c r="H7765" t="s">
        <v>16</v>
      </c>
      <c r="I7765" t="s">
        <v>69</v>
      </c>
    </row>
    <row r="7766" spans="1:9" x14ac:dyDescent="0.3">
      <c r="A7766">
        <v>1128299</v>
      </c>
      <c r="B7766" s="16">
        <v>44479</v>
      </c>
      <c r="C7766" t="s">
        <v>17</v>
      </c>
      <c r="D7766">
        <v>208</v>
      </c>
      <c r="E7766">
        <v>11856</v>
      </c>
      <c r="F7766">
        <v>6757.920000000001</v>
      </c>
      <c r="G7766" t="s">
        <v>15</v>
      </c>
      <c r="H7766" t="s">
        <v>16</v>
      </c>
      <c r="I7766" t="s">
        <v>69</v>
      </c>
    </row>
    <row r="7767" spans="1:9" x14ac:dyDescent="0.3">
      <c r="A7767">
        <v>1128299</v>
      </c>
      <c r="B7767" s="16">
        <v>44479</v>
      </c>
      <c r="C7767" t="s">
        <v>20</v>
      </c>
      <c r="D7767">
        <v>150</v>
      </c>
      <c r="E7767">
        <v>52500</v>
      </c>
      <c r="F7767">
        <v>18375</v>
      </c>
      <c r="G7767" t="s">
        <v>36</v>
      </c>
      <c r="H7767" t="s">
        <v>116</v>
      </c>
      <c r="I7767" t="s">
        <v>117</v>
      </c>
    </row>
    <row r="7768" spans="1:9" x14ac:dyDescent="0.3">
      <c r="A7768">
        <v>1128299</v>
      </c>
      <c r="B7768" s="16">
        <v>44479</v>
      </c>
      <c r="C7768" t="s">
        <v>21</v>
      </c>
      <c r="D7768">
        <v>150</v>
      </c>
      <c r="E7768">
        <v>52500</v>
      </c>
      <c r="F7768">
        <v>18375</v>
      </c>
      <c r="G7768" t="s">
        <v>36</v>
      </c>
      <c r="H7768" t="s">
        <v>116</v>
      </c>
      <c r="I7768" t="s">
        <v>117</v>
      </c>
    </row>
    <row r="7769" spans="1:9" x14ac:dyDescent="0.3">
      <c r="A7769">
        <v>1128299</v>
      </c>
      <c r="B7769" s="16">
        <v>44479</v>
      </c>
      <c r="C7769" t="s">
        <v>22</v>
      </c>
      <c r="D7769">
        <v>150</v>
      </c>
      <c r="E7769">
        <v>67499.999999999985</v>
      </c>
      <c r="F7769">
        <v>20249.999999999996</v>
      </c>
      <c r="G7769" t="s">
        <v>36</v>
      </c>
      <c r="H7769" t="s">
        <v>116</v>
      </c>
      <c r="I7769" t="s">
        <v>117</v>
      </c>
    </row>
    <row r="7770" spans="1:9" x14ac:dyDescent="0.3">
      <c r="A7770">
        <v>1128299</v>
      </c>
      <c r="B7770" s="16">
        <v>44479</v>
      </c>
      <c r="C7770" t="s">
        <v>19</v>
      </c>
      <c r="D7770">
        <v>250</v>
      </c>
      <c r="E7770">
        <v>87500</v>
      </c>
      <c r="F7770">
        <v>35000</v>
      </c>
      <c r="G7770" t="s">
        <v>36</v>
      </c>
      <c r="H7770" t="s">
        <v>116</v>
      </c>
      <c r="I7770" t="s">
        <v>117</v>
      </c>
    </row>
    <row r="7771" spans="1:9" x14ac:dyDescent="0.3">
      <c r="A7771">
        <v>1128299</v>
      </c>
      <c r="B7771" s="16">
        <v>44479</v>
      </c>
      <c r="C7771" t="s">
        <v>23</v>
      </c>
      <c r="D7771">
        <v>275</v>
      </c>
      <c r="E7771">
        <v>137499.99999999997</v>
      </c>
      <c r="F7771">
        <v>54999.999999999993</v>
      </c>
      <c r="G7771" t="s">
        <v>36</v>
      </c>
      <c r="H7771" t="s">
        <v>116</v>
      </c>
      <c r="I7771" t="s">
        <v>117</v>
      </c>
    </row>
    <row r="7772" spans="1:9" x14ac:dyDescent="0.3">
      <c r="A7772">
        <v>1185733</v>
      </c>
      <c r="B7772" s="16">
        <v>44479</v>
      </c>
      <c r="C7772" t="s">
        <v>21</v>
      </c>
      <c r="D7772">
        <v>275</v>
      </c>
      <c r="E7772">
        <v>151250.00000000003</v>
      </c>
      <c r="F7772">
        <v>37812.500000000007</v>
      </c>
      <c r="G7772" t="s">
        <v>31</v>
      </c>
      <c r="H7772" t="s">
        <v>66</v>
      </c>
      <c r="I7772" t="s">
        <v>67</v>
      </c>
    </row>
    <row r="7773" spans="1:9" x14ac:dyDescent="0.3">
      <c r="A7773">
        <v>1185733</v>
      </c>
      <c r="B7773" s="16">
        <v>44479</v>
      </c>
      <c r="C7773" t="s">
        <v>22</v>
      </c>
      <c r="D7773">
        <v>250</v>
      </c>
      <c r="E7773">
        <v>162500</v>
      </c>
      <c r="F7773">
        <v>24375</v>
      </c>
      <c r="G7773" t="s">
        <v>31</v>
      </c>
      <c r="H7773" t="s">
        <v>66</v>
      </c>
      <c r="I7773" t="s">
        <v>67</v>
      </c>
    </row>
    <row r="7774" spans="1:9" x14ac:dyDescent="0.3">
      <c r="A7774">
        <v>1128299</v>
      </c>
      <c r="B7774" s="16">
        <v>44479</v>
      </c>
      <c r="C7774" t="s">
        <v>17</v>
      </c>
      <c r="D7774">
        <v>400</v>
      </c>
      <c r="E7774">
        <v>179999.99999999997</v>
      </c>
      <c r="F7774">
        <v>71999.999999999985</v>
      </c>
      <c r="G7774" t="s">
        <v>36</v>
      </c>
      <c r="H7774" t="s">
        <v>116</v>
      </c>
      <c r="I7774" t="s">
        <v>117</v>
      </c>
    </row>
    <row r="7775" spans="1:9" x14ac:dyDescent="0.3">
      <c r="A7775">
        <v>1185733</v>
      </c>
      <c r="B7775" s="16">
        <v>44479</v>
      </c>
      <c r="C7775" t="s">
        <v>20</v>
      </c>
      <c r="D7775">
        <v>300</v>
      </c>
      <c r="E7775">
        <v>180000.00000000003</v>
      </c>
      <c r="F7775">
        <v>45000.000000000007</v>
      </c>
      <c r="G7775" t="s">
        <v>31</v>
      </c>
      <c r="H7775" t="s">
        <v>66</v>
      </c>
      <c r="I7775" t="s">
        <v>67</v>
      </c>
    </row>
    <row r="7776" spans="1:9" x14ac:dyDescent="0.3">
      <c r="A7776">
        <v>1185733</v>
      </c>
      <c r="B7776" s="16">
        <v>44479</v>
      </c>
      <c r="C7776" t="s">
        <v>23</v>
      </c>
      <c r="D7776">
        <v>300</v>
      </c>
      <c r="E7776">
        <v>210000</v>
      </c>
      <c r="F7776">
        <v>84000</v>
      </c>
      <c r="G7776" t="s">
        <v>31</v>
      </c>
      <c r="H7776" t="s">
        <v>66</v>
      </c>
      <c r="I7776" t="s">
        <v>67</v>
      </c>
    </row>
    <row r="7777" spans="1:9" x14ac:dyDescent="0.3">
      <c r="A7777">
        <v>1128299</v>
      </c>
      <c r="B7777" s="16">
        <v>44479</v>
      </c>
      <c r="C7777" t="s">
        <v>21</v>
      </c>
      <c r="D7777">
        <v>500</v>
      </c>
      <c r="E7777">
        <v>250000.00000000006</v>
      </c>
      <c r="F7777">
        <v>75000.000000000015</v>
      </c>
      <c r="G7777" t="s">
        <v>15</v>
      </c>
      <c r="H7777" t="s">
        <v>16</v>
      </c>
      <c r="I7777" t="s">
        <v>69</v>
      </c>
    </row>
    <row r="7778" spans="1:9" x14ac:dyDescent="0.3">
      <c r="A7778">
        <v>1185733</v>
      </c>
      <c r="B7778" s="16">
        <v>44479</v>
      </c>
      <c r="C7778" t="s">
        <v>17</v>
      </c>
      <c r="D7778">
        <v>475</v>
      </c>
      <c r="E7778">
        <v>261250.00000000003</v>
      </c>
      <c r="F7778">
        <v>65312.500000000007</v>
      </c>
      <c r="G7778" t="s">
        <v>31</v>
      </c>
      <c r="H7778" t="s">
        <v>66</v>
      </c>
      <c r="I7778" t="s">
        <v>67</v>
      </c>
    </row>
    <row r="7779" spans="1:9" x14ac:dyDescent="0.3">
      <c r="A7779">
        <v>1128299</v>
      </c>
      <c r="B7779" s="16">
        <v>44479</v>
      </c>
      <c r="C7779" t="s">
        <v>20</v>
      </c>
      <c r="D7779">
        <v>525</v>
      </c>
      <c r="E7779">
        <v>262500.00000000006</v>
      </c>
      <c r="F7779">
        <v>65625.000000000015</v>
      </c>
      <c r="G7779" t="s">
        <v>15</v>
      </c>
      <c r="H7779" t="s">
        <v>16</v>
      </c>
      <c r="I7779" t="s">
        <v>69</v>
      </c>
    </row>
    <row r="7780" spans="1:9" x14ac:dyDescent="0.3">
      <c r="A7780">
        <v>1197831</v>
      </c>
      <c r="B7780" s="16">
        <v>44479</v>
      </c>
      <c r="C7780" t="s">
        <v>17</v>
      </c>
      <c r="D7780">
        <v>725</v>
      </c>
      <c r="E7780">
        <v>290000</v>
      </c>
      <c r="F7780">
        <v>115999.99999999999</v>
      </c>
      <c r="G7780" t="s">
        <v>27</v>
      </c>
      <c r="H7780" t="s">
        <v>28</v>
      </c>
      <c r="I7780" t="s">
        <v>39</v>
      </c>
    </row>
    <row r="7781" spans="1:9" x14ac:dyDescent="0.3">
      <c r="A7781">
        <v>1197831</v>
      </c>
      <c r="B7781" s="16">
        <v>44479</v>
      </c>
      <c r="C7781" t="s">
        <v>22</v>
      </c>
      <c r="D7781">
        <v>500</v>
      </c>
      <c r="E7781">
        <v>300000</v>
      </c>
      <c r="F7781">
        <v>135000</v>
      </c>
      <c r="G7781" t="s">
        <v>27</v>
      </c>
      <c r="H7781" t="s">
        <v>59</v>
      </c>
      <c r="I7781" t="s">
        <v>60</v>
      </c>
    </row>
    <row r="7782" spans="1:9" x14ac:dyDescent="0.3">
      <c r="A7782">
        <v>1128299</v>
      </c>
      <c r="B7782" s="16">
        <v>44479</v>
      </c>
      <c r="C7782" t="s">
        <v>22</v>
      </c>
      <c r="D7782">
        <v>500</v>
      </c>
      <c r="E7782">
        <v>300000.00000000006</v>
      </c>
      <c r="F7782">
        <v>105000.00000000001</v>
      </c>
      <c r="G7782" t="s">
        <v>15</v>
      </c>
      <c r="H7782" t="s">
        <v>16</v>
      </c>
      <c r="I7782" t="s">
        <v>69</v>
      </c>
    </row>
    <row r="7783" spans="1:9" x14ac:dyDescent="0.3">
      <c r="A7783">
        <v>1185733</v>
      </c>
      <c r="B7783" s="16">
        <v>44479</v>
      </c>
      <c r="C7783" t="s">
        <v>19</v>
      </c>
      <c r="D7783">
        <v>475</v>
      </c>
      <c r="E7783">
        <v>308750.00000000006</v>
      </c>
      <c r="F7783">
        <v>61750.000000000015</v>
      </c>
      <c r="G7783" t="s">
        <v>31</v>
      </c>
      <c r="H7783" t="s">
        <v>66</v>
      </c>
      <c r="I7783" t="s">
        <v>67</v>
      </c>
    </row>
    <row r="7784" spans="1:9" x14ac:dyDescent="0.3">
      <c r="A7784">
        <v>1128299</v>
      </c>
      <c r="B7784" s="16">
        <v>44479</v>
      </c>
      <c r="C7784" t="s">
        <v>19</v>
      </c>
      <c r="D7784">
        <v>625</v>
      </c>
      <c r="E7784">
        <v>312500.00000000012</v>
      </c>
      <c r="F7784">
        <v>109375.00000000003</v>
      </c>
      <c r="G7784" t="s">
        <v>15</v>
      </c>
      <c r="H7784" t="s">
        <v>16</v>
      </c>
      <c r="I7784" t="s">
        <v>69</v>
      </c>
    </row>
    <row r="7785" spans="1:9" x14ac:dyDescent="0.3">
      <c r="A7785">
        <v>1128299</v>
      </c>
      <c r="B7785" s="16">
        <v>44479</v>
      </c>
      <c r="C7785" t="s">
        <v>23</v>
      </c>
      <c r="D7785">
        <v>625</v>
      </c>
      <c r="E7785">
        <v>406250</v>
      </c>
      <c r="F7785">
        <v>203125</v>
      </c>
      <c r="G7785" t="s">
        <v>15</v>
      </c>
      <c r="H7785" t="s">
        <v>16</v>
      </c>
      <c r="I7785" t="s">
        <v>69</v>
      </c>
    </row>
    <row r="7786" spans="1:9" x14ac:dyDescent="0.3">
      <c r="A7786">
        <v>1128299</v>
      </c>
      <c r="B7786" s="16">
        <v>44479</v>
      </c>
      <c r="C7786" t="s">
        <v>17</v>
      </c>
      <c r="D7786">
        <v>800</v>
      </c>
      <c r="E7786">
        <v>480000.00000000006</v>
      </c>
      <c r="F7786">
        <v>216000.00000000003</v>
      </c>
      <c r="G7786" t="s">
        <v>15</v>
      </c>
      <c r="H7786" t="s">
        <v>16</v>
      </c>
      <c r="I7786" t="s">
        <v>69</v>
      </c>
    </row>
    <row r="7787" spans="1:9" x14ac:dyDescent="0.3">
      <c r="A7787">
        <v>1128299</v>
      </c>
      <c r="B7787" s="16">
        <v>44480</v>
      </c>
      <c r="C7787" t="s">
        <v>20</v>
      </c>
      <c r="D7787">
        <v>90</v>
      </c>
      <c r="E7787">
        <v>1170</v>
      </c>
      <c r="F7787">
        <v>479.7</v>
      </c>
      <c r="G7787" t="s">
        <v>31</v>
      </c>
      <c r="H7787" t="s">
        <v>78</v>
      </c>
      <c r="I7787" t="s">
        <v>79</v>
      </c>
    </row>
    <row r="7788" spans="1:9" x14ac:dyDescent="0.3">
      <c r="A7788">
        <v>1128299</v>
      </c>
      <c r="B7788" s="16">
        <v>44480</v>
      </c>
      <c r="C7788" t="s">
        <v>21</v>
      </c>
      <c r="D7788">
        <v>94</v>
      </c>
      <c r="E7788">
        <v>1222</v>
      </c>
      <c r="F7788">
        <v>562.12</v>
      </c>
      <c r="G7788" t="s">
        <v>31</v>
      </c>
      <c r="H7788" t="s">
        <v>78</v>
      </c>
      <c r="I7788" t="s">
        <v>79</v>
      </c>
    </row>
    <row r="7789" spans="1:9" x14ac:dyDescent="0.3">
      <c r="A7789">
        <v>1128299</v>
      </c>
      <c r="B7789" s="16">
        <v>44480</v>
      </c>
      <c r="C7789" t="s">
        <v>21</v>
      </c>
      <c r="D7789">
        <v>72</v>
      </c>
      <c r="E7789">
        <v>1368</v>
      </c>
      <c r="F7789">
        <v>752.40000000000009</v>
      </c>
      <c r="G7789" t="s">
        <v>31</v>
      </c>
      <c r="H7789" t="s">
        <v>78</v>
      </c>
      <c r="I7789" t="s">
        <v>79</v>
      </c>
    </row>
    <row r="7790" spans="1:9" x14ac:dyDescent="0.3">
      <c r="A7790">
        <v>1128299</v>
      </c>
      <c r="B7790" s="16">
        <v>44480</v>
      </c>
      <c r="C7790" t="s">
        <v>20</v>
      </c>
      <c r="D7790">
        <v>87</v>
      </c>
      <c r="E7790">
        <v>1653</v>
      </c>
      <c r="F7790">
        <v>809.97</v>
      </c>
      <c r="G7790" t="s">
        <v>31</v>
      </c>
      <c r="H7790" t="s">
        <v>78</v>
      </c>
      <c r="I7790" t="s">
        <v>79</v>
      </c>
    </row>
    <row r="7791" spans="1:9" x14ac:dyDescent="0.3">
      <c r="A7791">
        <v>1128299</v>
      </c>
      <c r="B7791" s="16">
        <v>44480</v>
      </c>
      <c r="C7791" t="s">
        <v>22</v>
      </c>
      <c r="D7791">
        <v>85</v>
      </c>
      <c r="E7791">
        <v>1700</v>
      </c>
      <c r="F7791">
        <v>662.99999999999989</v>
      </c>
      <c r="G7791" t="s">
        <v>31</v>
      </c>
      <c r="H7791" t="s">
        <v>78</v>
      </c>
      <c r="I7791" t="s">
        <v>79</v>
      </c>
    </row>
    <row r="7792" spans="1:9" x14ac:dyDescent="0.3">
      <c r="A7792">
        <v>1128299</v>
      </c>
      <c r="B7792" s="16">
        <v>44480</v>
      </c>
      <c r="C7792" t="s">
        <v>19</v>
      </c>
      <c r="D7792">
        <v>132</v>
      </c>
      <c r="E7792">
        <v>1848</v>
      </c>
      <c r="F7792">
        <v>739.19999999999993</v>
      </c>
      <c r="G7792" t="s">
        <v>31</v>
      </c>
      <c r="H7792" t="s">
        <v>78</v>
      </c>
      <c r="I7792" t="s">
        <v>79</v>
      </c>
    </row>
    <row r="7793" spans="1:9" x14ac:dyDescent="0.3">
      <c r="A7793">
        <v>1128299</v>
      </c>
      <c r="B7793" s="16">
        <v>44480</v>
      </c>
      <c r="C7793" t="s">
        <v>19</v>
      </c>
      <c r="D7793">
        <v>100</v>
      </c>
      <c r="E7793">
        <v>1900</v>
      </c>
      <c r="F7793">
        <v>950</v>
      </c>
      <c r="G7793" t="s">
        <v>31</v>
      </c>
      <c r="H7793" t="s">
        <v>78</v>
      </c>
      <c r="I7793" t="s">
        <v>79</v>
      </c>
    </row>
    <row r="7794" spans="1:9" x14ac:dyDescent="0.3">
      <c r="A7794">
        <v>1128299</v>
      </c>
      <c r="B7794" s="16">
        <v>44480</v>
      </c>
      <c r="C7794" t="s">
        <v>22</v>
      </c>
      <c r="D7794">
        <v>83</v>
      </c>
      <c r="E7794">
        <v>2407</v>
      </c>
      <c r="F7794">
        <v>1203.5</v>
      </c>
      <c r="G7794" t="s">
        <v>31</v>
      </c>
      <c r="H7794" t="s">
        <v>78</v>
      </c>
      <c r="I7794" t="s">
        <v>79</v>
      </c>
    </row>
    <row r="7795" spans="1:9" x14ac:dyDescent="0.3">
      <c r="A7795">
        <v>1185731</v>
      </c>
      <c r="B7795" s="16">
        <v>44480</v>
      </c>
      <c r="C7795" t="s">
        <v>20</v>
      </c>
      <c r="D7795">
        <v>106</v>
      </c>
      <c r="E7795">
        <v>2862</v>
      </c>
      <c r="F7795">
        <v>1516.8600000000001</v>
      </c>
      <c r="G7795" t="s">
        <v>36</v>
      </c>
      <c r="H7795" t="s">
        <v>96</v>
      </c>
      <c r="I7795" t="s">
        <v>97</v>
      </c>
    </row>
    <row r="7796" spans="1:9" x14ac:dyDescent="0.3">
      <c r="A7796">
        <v>1185731</v>
      </c>
      <c r="B7796" s="16">
        <v>44480</v>
      </c>
      <c r="C7796" t="s">
        <v>21</v>
      </c>
      <c r="D7796">
        <v>112</v>
      </c>
      <c r="E7796">
        <v>3248</v>
      </c>
      <c r="F7796">
        <v>1656.48</v>
      </c>
      <c r="G7796" t="s">
        <v>36</v>
      </c>
      <c r="H7796" t="s">
        <v>96</v>
      </c>
      <c r="I7796" t="s">
        <v>97</v>
      </c>
    </row>
    <row r="7797" spans="1:9" x14ac:dyDescent="0.3">
      <c r="A7797">
        <v>1128299</v>
      </c>
      <c r="B7797" s="16">
        <v>44480</v>
      </c>
      <c r="C7797" t="s">
        <v>23</v>
      </c>
      <c r="D7797">
        <v>104</v>
      </c>
      <c r="E7797">
        <v>3328</v>
      </c>
      <c r="F7797">
        <v>2063.36</v>
      </c>
      <c r="G7797" t="s">
        <v>31</v>
      </c>
      <c r="H7797" t="s">
        <v>78</v>
      </c>
      <c r="I7797" t="s">
        <v>79</v>
      </c>
    </row>
    <row r="7798" spans="1:9" x14ac:dyDescent="0.3">
      <c r="A7798">
        <v>1128299</v>
      </c>
      <c r="B7798" s="16">
        <v>44480</v>
      </c>
      <c r="C7798" t="s">
        <v>23</v>
      </c>
      <c r="D7798">
        <v>140</v>
      </c>
      <c r="E7798">
        <v>3500</v>
      </c>
      <c r="F7798">
        <v>1890.0000000000002</v>
      </c>
      <c r="G7798" t="s">
        <v>31</v>
      </c>
      <c r="H7798" t="s">
        <v>78</v>
      </c>
      <c r="I7798" t="s">
        <v>79</v>
      </c>
    </row>
    <row r="7799" spans="1:9" x14ac:dyDescent="0.3">
      <c r="A7799">
        <v>1185731</v>
      </c>
      <c r="B7799" s="16">
        <v>44480</v>
      </c>
      <c r="C7799" t="s">
        <v>19</v>
      </c>
      <c r="D7799">
        <v>138</v>
      </c>
      <c r="E7799">
        <v>4002</v>
      </c>
      <c r="F7799">
        <v>1880.9399999999998</v>
      </c>
      <c r="G7799" t="s">
        <v>36</v>
      </c>
      <c r="H7799" t="s">
        <v>96</v>
      </c>
      <c r="I7799" t="s">
        <v>97</v>
      </c>
    </row>
    <row r="7800" spans="1:9" x14ac:dyDescent="0.3">
      <c r="A7800">
        <v>1185731</v>
      </c>
      <c r="B7800" s="16">
        <v>44480</v>
      </c>
      <c r="C7800" t="s">
        <v>22</v>
      </c>
      <c r="D7800">
        <v>116</v>
      </c>
      <c r="E7800">
        <v>4292</v>
      </c>
      <c r="F7800">
        <v>1974.32</v>
      </c>
      <c r="G7800" t="s">
        <v>36</v>
      </c>
      <c r="H7800" t="s">
        <v>96</v>
      </c>
      <c r="I7800" t="s">
        <v>97</v>
      </c>
    </row>
    <row r="7801" spans="1:9" x14ac:dyDescent="0.3">
      <c r="A7801">
        <v>1128299</v>
      </c>
      <c r="B7801" s="16">
        <v>44480</v>
      </c>
      <c r="C7801" t="s">
        <v>17</v>
      </c>
      <c r="D7801">
        <v>201</v>
      </c>
      <c r="E7801">
        <v>4824</v>
      </c>
      <c r="F7801">
        <v>2267.2800000000002</v>
      </c>
      <c r="G7801" t="s">
        <v>31</v>
      </c>
      <c r="H7801" t="s">
        <v>78</v>
      </c>
      <c r="I7801" t="s">
        <v>79</v>
      </c>
    </row>
    <row r="7802" spans="1:9" x14ac:dyDescent="0.3">
      <c r="A7802">
        <v>1128299</v>
      </c>
      <c r="B7802" s="16">
        <v>44480</v>
      </c>
      <c r="C7802" t="s">
        <v>17</v>
      </c>
      <c r="D7802">
        <v>173</v>
      </c>
      <c r="E7802">
        <v>4844</v>
      </c>
      <c r="F7802">
        <v>2470.44</v>
      </c>
      <c r="G7802" t="s">
        <v>31</v>
      </c>
      <c r="H7802" t="s">
        <v>78</v>
      </c>
      <c r="I7802" t="s">
        <v>79</v>
      </c>
    </row>
    <row r="7803" spans="1:9" x14ac:dyDescent="0.3">
      <c r="A7803">
        <v>1185731</v>
      </c>
      <c r="B7803" s="16">
        <v>44480</v>
      </c>
      <c r="C7803" t="s">
        <v>23</v>
      </c>
      <c r="D7803">
        <v>147</v>
      </c>
      <c r="E7803">
        <v>5586</v>
      </c>
      <c r="F7803">
        <v>3519.18</v>
      </c>
      <c r="G7803" t="s">
        <v>36</v>
      </c>
      <c r="H7803" t="s">
        <v>96</v>
      </c>
      <c r="I7803" t="s">
        <v>97</v>
      </c>
    </row>
    <row r="7804" spans="1:9" x14ac:dyDescent="0.3">
      <c r="A7804">
        <v>1197831</v>
      </c>
      <c r="B7804" s="16">
        <v>44480</v>
      </c>
      <c r="C7804" t="s">
        <v>19</v>
      </c>
      <c r="D7804">
        <v>218</v>
      </c>
      <c r="E7804">
        <v>5886</v>
      </c>
      <c r="F7804">
        <v>2648.7</v>
      </c>
      <c r="G7804" t="s">
        <v>27</v>
      </c>
      <c r="H7804" t="s">
        <v>28</v>
      </c>
      <c r="I7804" t="s">
        <v>39</v>
      </c>
    </row>
    <row r="7805" spans="1:9" x14ac:dyDescent="0.3">
      <c r="A7805">
        <v>1185731</v>
      </c>
      <c r="B7805" s="16">
        <v>44480</v>
      </c>
      <c r="C7805" t="s">
        <v>17</v>
      </c>
      <c r="D7805">
        <v>210</v>
      </c>
      <c r="E7805">
        <v>7560</v>
      </c>
      <c r="F7805">
        <v>3931.2000000000003</v>
      </c>
      <c r="G7805" t="s">
        <v>36</v>
      </c>
      <c r="H7805" t="s">
        <v>96</v>
      </c>
      <c r="I7805" t="s">
        <v>97</v>
      </c>
    </row>
    <row r="7806" spans="1:9" x14ac:dyDescent="0.3">
      <c r="A7806">
        <v>1197831</v>
      </c>
      <c r="B7806" s="16">
        <v>44480</v>
      </c>
      <c r="C7806" t="s">
        <v>19</v>
      </c>
      <c r="D7806">
        <v>218</v>
      </c>
      <c r="E7806">
        <v>8066</v>
      </c>
      <c r="F7806">
        <v>4033</v>
      </c>
      <c r="G7806" t="s">
        <v>27</v>
      </c>
      <c r="H7806" t="s">
        <v>28</v>
      </c>
      <c r="I7806" t="s">
        <v>39</v>
      </c>
    </row>
    <row r="7807" spans="1:9" x14ac:dyDescent="0.3">
      <c r="A7807">
        <v>1197831</v>
      </c>
      <c r="B7807" s="16">
        <v>44480</v>
      </c>
      <c r="C7807" t="s">
        <v>23</v>
      </c>
      <c r="D7807">
        <v>225</v>
      </c>
      <c r="E7807">
        <v>12600</v>
      </c>
      <c r="F7807">
        <v>9072.0000000000018</v>
      </c>
      <c r="G7807" t="s">
        <v>27</v>
      </c>
      <c r="H7807" t="s">
        <v>59</v>
      </c>
      <c r="I7807" t="s">
        <v>60</v>
      </c>
    </row>
    <row r="7808" spans="1:9" x14ac:dyDescent="0.3">
      <c r="A7808">
        <v>1197831</v>
      </c>
      <c r="B7808" s="16">
        <v>44480</v>
      </c>
      <c r="C7808" t="s">
        <v>23</v>
      </c>
      <c r="D7808">
        <v>203</v>
      </c>
      <c r="E7808">
        <v>13804</v>
      </c>
      <c r="F7808">
        <v>11043.200000000003</v>
      </c>
      <c r="G7808" t="s">
        <v>27</v>
      </c>
      <c r="H7808" t="s">
        <v>59</v>
      </c>
      <c r="I7808" t="s">
        <v>60</v>
      </c>
    </row>
    <row r="7809" spans="1:9" x14ac:dyDescent="0.3">
      <c r="A7809">
        <v>1128299</v>
      </c>
      <c r="B7809" s="16">
        <v>44480</v>
      </c>
      <c r="C7809" t="s">
        <v>21</v>
      </c>
      <c r="D7809">
        <v>275</v>
      </c>
      <c r="E7809">
        <v>55000</v>
      </c>
      <c r="F7809">
        <v>22000</v>
      </c>
      <c r="G7809" t="s">
        <v>31</v>
      </c>
      <c r="H7809" t="s">
        <v>78</v>
      </c>
      <c r="I7809" t="s">
        <v>79</v>
      </c>
    </row>
    <row r="7810" spans="1:9" x14ac:dyDescent="0.3">
      <c r="A7810">
        <v>1128299</v>
      </c>
      <c r="B7810" s="16">
        <v>44480</v>
      </c>
      <c r="C7810" t="s">
        <v>20</v>
      </c>
      <c r="D7810">
        <v>300</v>
      </c>
      <c r="E7810">
        <v>60000</v>
      </c>
      <c r="F7810">
        <v>21000</v>
      </c>
      <c r="G7810" t="s">
        <v>31</v>
      </c>
      <c r="H7810" t="s">
        <v>78</v>
      </c>
      <c r="I7810" t="s">
        <v>79</v>
      </c>
    </row>
    <row r="7811" spans="1:9" x14ac:dyDescent="0.3">
      <c r="A7811">
        <v>1128299</v>
      </c>
      <c r="B7811" s="16">
        <v>44480</v>
      </c>
      <c r="C7811" t="s">
        <v>19</v>
      </c>
      <c r="D7811">
        <v>400</v>
      </c>
      <c r="E7811">
        <v>80000</v>
      </c>
      <c r="F7811">
        <v>28000</v>
      </c>
      <c r="G7811" t="s">
        <v>31</v>
      </c>
      <c r="H7811" t="s">
        <v>78</v>
      </c>
      <c r="I7811" t="s">
        <v>79</v>
      </c>
    </row>
    <row r="7812" spans="1:9" x14ac:dyDescent="0.3">
      <c r="A7812">
        <v>1128299</v>
      </c>
      <c r="B7812" s="16">
        <v>44480</v>
      </c>
      <c r="C7812" t="s">
        <v>22</v>
      </c>
      <c r="D7812">
        <v>275</v>
      </c>
      <c r="E7812">
        <v>82500</v>
      </c>
      <c r="F7812">
        <v>28874.999999999996</v>
      </c>
      <c r="G7812" t="s">
        <v>31</v>
      </c>
      <c r="H7812" t="s">
        <v>78</v>
      </c>
      <c r="I7812" t="s">
        <v>79</v>
      </c>
    </row>
    <row r="7813" spans="1:9" x14ac:dyDescent="0.3">
      <c r="A7813">
        <v>1185731</v>
      </c>
      <c r="B7813" s="16">
        <v>44480</v>
      </c>
      <c r="C7813" t="s">
        <v>21</v>
      </c>
      <c r="D7813">
        <v>400</v>
      </c>
      <c r="E7813">
        <v>120000.00000000004</v>
      </c>
      <c r="F7813">
        <v>48000.000000000022</v>
      </c>
      <c r="G7813" t="s">
        <v>36</v>
      </c>
      <c r="H7813" t="s">
        <v>96</v>
      </c>
      <c r="I7813" t="s">
        <v>97</v>
      </c>
    </row>
    <row r="7814" spans="1:9" x14ac:dyDescent="0.3">
      <c r="A7814">
        <v>1185731</v>
      </c>
      <c r="B7814" s="16">
        <v>44480</v>
      </c>
      <c r="C7814" t="s">
        <v>20</v>
      </c>
      <c r="D7814">
        <v>425</v>
      </c>
      <c r="E7814">
        <v>127500.00000000004</v>
      </c>
      <c r="F7814">
        <v>51000.000000000022</v>
      </c>
      <c r="G7814" t="s">
        <v>36</v>
      </c>
      <c r="H7814" t="s">
        <v>96</v>
      </c>
      <c r="I7814" t="s">
        <v>97</v>
      </c>
    </row>
    <row r="7815" spans="1:9" x14ac:dyDescent="0.3">
      <c r="A7815">
        <v>1128299</v>
      </c>
      <c r="B7815" s="16">
        <v>44480</v>
      </c>
      <c r="C7815" t="s">
        <v>23</v>
      </c>
      <c r="D7815">
        <v>400</v>
      </c>
      <c r="E7815">
        <v>139999.99999999997</v>
      </c>
      <c r="F7815">
        <v>69999.999999999985</v>
      </c>
      <c r="G7815" t="s">
        <v>31</v>
      </c>
      <c r="H7815" t="s">
        <v>78</v>
      </c>
      <c r="I7815" t="s">
        <v>79</v>
      </c>
    </row>
    <row r="7816" spans="1:9" x14ac:dyDescent="0.3">
      <c r="A7816">
        <v>1185731</v>
      </c>
      <c r="B7816" s="16">
        <v>44480</v>
      </c>
      <c r="C7816" t="s">
        <v>22</v>
      </c>
      <c r="D7816">
        <v>400</v>
      </c>
      <c r="E7816">
        <v>160000.00000000003</v>
      </c>
      <c r="F7816">
        <v>56000.000000000007</v>
      </c>
      <c r="G7816" t="s">
        <v>36</v>
      </c>
      <c r="H7816" t="s">
        <v>96</v>
      </c>
      <c r="I7816" t="s">
        <v>97</v>
      </c>
    </row>
    <row r="7817" spans="1:9" x14ac:dyDescent="0.3">
      <c r="A7817">
        <v>1185731</v>
      </c>
      <c r="B7817" s="16">
        <v>44480</v>
      </c>
      <c r="C7817" t="s">
        <v>19</v>
      </c>
      <c r="D7817">
        <v>550</v>
      </c>
      <c r="E7817">
        <v>165000.00000000006</v>
      </c>
      <c r="F7817">
        <v>57750.000000000015</v>
      </c>
      <c r="G7817" t="s">
        <v>36</v>
      </c>
      <c r="H7817" t="s">
        <v>96</v>
      </c>
      <c r="I7817" t="s">
        <v>97</v>
      </c>
    </row>
    <row r="7818" spans="1:9" x14ac:dyDescent="0.3">
      <c r="A7818">
        <v>1128299</v>
      </c>
      <c r="B7818" s="16">
        <v>44480</v>
      </c>
      <c r="C7818" t="s">
        <v>17</v>
      </c>
      <c r="D7818">
        <v>575</v>
      </c>
      <c r="E7818">
        <v>172500</v>
      </c>
      <c r="F7818">
        <v>69000</v>
      </c>
      <c r="G7818" t="s">
        <v>31</v>
      </c>
      <c r="H7818" t="s">
        <v>78</v>
      </c>
      <c r="I7818" t="s">
        <v>79</v>
      </c>
    </row>
    <row r="7819" spans="1:9" x14ac:dyDescent="0.3">
      <c r="A7819">
        <v>1185731</v>
      </c>
      <c r="B7819" s="16">
        <v>44480</v>
      </c>
      <c r="C7819" t="s">
        <v>23</v>
      </c>
      <c r="D7819">
        <v>525</v>
      </c>
      <c r="E7819">
        <v>210000</v>
      </c>
      <c r="F7819">
        <v>105000</v>
      </c>
      <c r="G7819" t="s">
        <v>36</v>
      </c>
      <c r="H7819" t="s">
        <v>96</v>
      </c>
      <c r="I7819" t="s">
        <v>97</v>
      </c>
    </row>
    <row r="7820" spans="1:9" x14ac:dyDescent="0.3">
      <c r="A7820">
        <v>1197831</v>
      </c>
      <c r="B7820" s="16">
        <v>44480</v>
      </c>
      <c r="C7820" t="s">
        <v>19</v>
      </c>
      <c r="D7820">
        <v>725</v>
      </c>
      <c r="E7820">
        <v>290000</v>
      </c>
      <c r="F7820">
        <v>115999.99999999999</v>
      </c>
      <c r="G7820" t="s">
        <v>27</v>
      </c>
      <c r="H7820" t="s">
        <v>28</v>
      </c>
      <c r="I7820" t="s">
        <v>39</v>
      </c>
    </row>
    <row r="7821" spans="1:9" x14ac:dyDescent="0.3">
      <c r="A7821">
        <v>1185731</v>
      </c>
      <c r="B7821" s="16">
        <v>44480</v>
      </c>
      <c r="C7821" t="s">
        <v>17</v>
      </c>
      <c r="D7821">
        <v>725</v>
      </c>
      <c r="E7821">
        <v>290000.00000000006</v>
      </c>
      <c r="F7821">
        <v>116000.00000000003</v>
      </c>
      <c r="G7821" t="s">
        <v>36</v>
      </c>
      <c r="H7821" t="s">
        <v>96</v>
      </c>
      <c r="I7821" t="s">
        <v>97</v>
      </c>
    </row>
    <row r="7822" spans="1:9" x14ac:dyDescent="0.3">
      <c r="A7822">
        <v>1197831</v>
      </c>
      <c r="B7822" s="16">
        <v>44480</v>
      </c>
      <c r="C7822" t="s">
        <v>23</v>
      </c>
      <c r="D7822">
        <v>750</v>
      </c>
      <c r="E7822">
        <v>525000</v>
      </c>
      <c r="F7822">
        <v>341250.00000000006</v>
      </c>
      <c r="G7822" t="s">
        <v>27</v>
      </c>
      <c r="H7822" t="s">
        <v>59</v>
      </c>
      <c r="I7822" t="s">
        <v>60</v>
      </c>
    </row>
    <row r="7823" spans="1:9" x14ac:dyDescent="0.3">
      <c r="A7823">
        <v>1185732</v>
      </c>
      <c r="B7823" s="16">
        <v>44481</v>
      </c>
      <c r="C7823" t="s">
        <v>21</v>
      </c>
      <c r="D7823">
        <v>36</v>
      </c>
      <c r="E7823">
        <v>1548</v>
      </c>
      <c r="F7823">
        <v>696.59999999999991</v>
      </c>
      <c r="G7823" t="s">
        <v>36</v>
      </c>
      <c r="H7823" t="s">
        <v>108</v>
      </c>
      <c r="I7823" t="s">
        <v>109</v>
      </c>
    </row>
    <row r="7824" spans="1:9" x14ac:dyDescent="0.3">
      <c r="A7824">
        <v>1185732</v>
      </c>
      <c r="B7824" s="16">
        <v>44481</v>
      </c>
      <c r="C7824" t="s">
        <v>20</v>
      </c>
      <c r="D7824">
        <v>42</v>
      </c>
      <c r="E7824">
        <v>1806</v>
      </c>
      <c r="F7824">
        <v>722.40000000000009</v>
      </c>
      <c r="G7824" t="s">
        <v>36</v>
      </c>
      <c r="H7824" t="s">
        <v>108</v>
      </c>
      <c r="I7824" t="s">
        <v>109</v>
      </c>
    </row>
    <row r="7825" spans="1:9" x14ac:dyDescent="0.3">
      <c r="A7825">
        <v>1185732</v>
      </c>
      <c r="B7825" s="16">
        <v>44481</v>
      </c>
      <c r="C7825" t="s">
        <v>22</v>
      </c>
      <c r="D7825">
        <v>38</v>
      </c>
      <c r="E7825">
        <v>2052</v>
      </c>
      <c r="F7825">
        <v>964.43999999999994</v>
      </c>
      <c r="G7825" t="s">
        <v>36</v>
      </c>
      <c r="H7825" t="s">
        <v>108</v>
      </c>
      <c r="I7825" t="s">
        <v>109</v>
      </c>
    </row>
    <row r="7826" spans="1:9" x14ac:dyDescent="0.3">
      <c r="A7826">
        <v>1185731</v>
      </c>
      <c r="B7826" s="16">
        <v>44481</v>
      </c>
      <c r="C7826" t="s">
        <v>21</v>
      </c>
      <c r="D7826">
        <v>46</v>
      </c>
      <c r="E7826">
        <v>2530</v>
      </c>
      <c r="F7826">
        <v>1214.3999999999999</v>
      </c>
      <c r="G7826" t="s">
        <v>15</v>
      </c>
      <c r="H7826" t="s">
        <v>131</v>
      </c>
      <c r="I7826" t="s">
        <v>132</v>
      </c>
    </row>
    <row r="7827" spans="1:9" x14ac:dyDescent="0.3">
      <c r="A7827">
        <v>1185731</v>
      </c>
      <c r="B7827" s="16">
        <v>44481</v>
      </c>
      <c r="C7827" t="s">
        <v>20</v>
      </c>
      <c r="D7827">
        <v>66</v>
      </c>
      <c r="E7827">
        <v>2640</v>
      </c>
      <c r="F7827">
        <v>976.8</v>
      </c>
      <c r="G7827" t="s">
        <v>15</v>
      </c>
      <c r="H7827" t="s">
        <v>131</v>
      </c>
      <c r="I7827" t="s">
        <v>132</v>
      </c>
    </row>
    <row r="7828" spans="1:9" x14ac:dyDescent="0.3">
      <c r="A7828">
        <v>1185731</v>
      </c>
      <c r="B7828" s="16">
        <v>44481</v>
      </c>
      <c r="C7828" t="s">
        <v>21</v>
      </c>
      <c r="D7828">
        <v>61</v>
      </c>
      <c r="E7828">
        <v>2806</v>
      </c>
      <c r="F7828">
        <v>1038.22</v>
      </c>
      <c r="G7828" t="s">
        <v>15</v>
      </c>
      <c r="H7828" t="s">
        <v>131</v>
      </c>
      <c r="I7828" t="s">
        <v>132</v>
      </c>
    </row>
    <row r="7829" spans="1:9" x14ac:dyDescent="0.3">
      <c r="A7829">
        <v>1185732</v>
      </c>
      <c r="B7829" s="16">
        <v>44481</v>
      </c>
      <c r="C7829" t="s">
        <v>19</v>
      </c>
      <c r="D7829">
        <v>75</v>
      </c>
      <c r="E7829">
        <v>3075</v>
      </c>
      <c r="F7829">
        <v>1291.5</v>
      </c>
      <c r="G7829" t="s">
        <v>36</v>
      </c>
      <c r="H7829" t="s">
        <v>108</v>
      </c>
      <c r="I7829" t="s">
        <v>109</v>
      </c>
    </row>
    <row r="7830" spans="1:9" x14ac:dyDescent="0.3">
      <c r="A7830">
        <v>1185731</v>
      </c>
      <c r="B7830" s="16">
        <v>44481</v>
      </c>
      <c r="C7830" t="s">
        <v>20</v>
      </c>
      <c r="D7830">
        <v>54</v>
      </c>
      <c r="E7830">
        <v>3186</v>
      </c>
      <c r="F7830">
        <v>1593</v>
      </c>
      <c r="G7830" t="s">
        <v>15</v>
      </c>
      <c r="H7830" t="s">
        <v>131</v>
      </c>
      <c r="I7830" t="s">
        <v>132</v>
      </c>
    </row>
    <row r="7831" spans="1:9" x14ac:dyDescent="0.3">
      <c r="A7831">
        <v>1185731</v>
      </c>
      <c r="B7831" s="16">
        <v>44481</v>
      </c>
      <c r="C7831" t="s">
        <v>22</v>
      </c>
      <c r="D7831">
        <v>58</v>
      </c>
      <c r="E7831">
        <v>3190</v>
      </c>
      <c r="F7831">
        <v>1180.3</v>
      </c>
      <c r="G7831" t="s">
        <v>15</v>
      </c>
      <c r="H7831" t="s">
        <v>131</v>
      </c>
      <c r="I7831" t="s">
        <v>132</v>
      </c>
    </row>
    <row r="7832" spans="1:9" x14ac:dyDescent="0.3">
      <c r="A7832">
        <v>1185731</v>
      </c>
      <c r="B7832" s="16">
        <v>44481</v>
      </c>
      <c r="C7832" t="s">
        <v>22</v>
      </c>
      <c r="D7832">
        <v>51</v>
      </c>
      <c r="E7832">
        <v>3366</v>
      </c>
      <c r="F7832">
        <v>1615.6799999999998</v>
      </c>
      <c r="G7832" t="s">
        <v>15</v>
      </c>
      <c r="H7832" t="s">
        <v>131</v>
      </c>
      <c r="I7832" t="s">
        <v>132</v>
      </c>
    </row>
    <row r="7833" spans="1:9" x14ac:dyDescent="0.3">
      <c r="A7833">
        <v>1185731</v>
      </c>
      <c r="B7833" s="16">
        <v>44481</v>
      </c>
      <c r="C7833" t="s">
        <v>17</v>
      </c>
      <c r="D7833">
        <v>140</v>
      </c>
      <c r="E7833">
        <v>3780</v>
      </c>
      <c r="F7833">
        <v>1474.1999999999998</v>
      </c>
      <c r="G7833" t="s">
        <v>27</v>
      </c>
      <c r="H7833" t="s">
        <v>59</v>
      </c>
      <c r="I7833" t="s">
        <v>60</v>
      </c>
    </row>
    <row r="7834" spans="1:9" x14ac:dyDescent="0.3">
      <c r="A7834">
        <v>1197831</v>
      </c>
      <c r="B7834" s="16">
        <v>44481</v>
      </c>
      <c r="C7834" t="s">
        <v>23</v>
      </c>
      <c r="D7834">
        <v>70</v>
      </c>
      <c r="E7834">
        <v>3850</v>
      </c>
      <c r="F7834">
        <v>2117.5</v>
      </c>
      <c r="G7834" t="s">
        <v>36</v>
      </c>
      <c r="H7834" t="s">
        <v>108</v>
      </c>
      <c r="I7834" t="s">
        <v>109</v>
      </c>
    </row>
    <row r="7835" spans="1:9" x14ac:dyDescent="0.3">
      <c r="A7835">
        <v>1185731</v>
      </c>
      <c r="B7835" s="16">
        <v>44481</v>
      </c>
      <c r="C7835" t="s">
        <v>19</v>
      </c>
      <c r="D7835">
        <v>75</v>
      </c>
      <c r="E7835">
        <v>4050</v>
      </c>
      <c r="F7835">
        <v>2389.5000000000005</v>
      </c>
      <c r="G7835" t="s">
        <v>15</v>
      </c>
      <c r="H7835" t="s">
        <v>131</v>
      </c>
      <c r="I7835" t="s">
        <v>132</v>
      </c>
    </row>
    <row r="7836" spans="1:9" x14ac:dyDescent="0.3">
      <c r="A7836">
        <v>1185731</v>
      </c>
      <c r="B7836" s="16">
        <v>44481</v>
      </c>
      <c r="C7836" t="s">
        <v>19</v>
      </c>
      <c r="D7836">
        <v>99</v>
      </c>
      <c r="E7836">
        <v>4356</v>
      </c>
      <c r="F7836">
        <v>2134.44</v>
      </c>
      <c r="G7836" t="s">
        <v>15</v>
      </c>
      <c r="H7836" t="s">
        <v>131</v>
      </c>
      <c r="I7836" t="s">
        <v>132</v>
      </c>
    </row>
    <row r="7837" spans="1:9" x14ac:dyDescent="0.3">
      <c r="A7837">
        <v>1185731</v>
      </c>
      <c r="B7837" s="16">
        <v>44481</v>
      </c>
      <c r="C7837" t="s">
        <v>17</v>
      </c>
      <c r="D7837">
        <v>117</v>
      </c>
      <c r="E7837">
        <v>4446</v>
      </c>
      <c r="F7837">
        <v>2223</v>
      </c>
      <c r="G7837" t="s">
        <v>27</v>
      </c>
      <c r="H7837" t="s">
        <v>59</v>
      </c>
      <c r="I7837" t="s">
        <v>60</v>
      </c>
    </row>
    <row r="7838" spans="1:9" x14ac:dyDescent="0.3">
      <c r="A7838">
        <v>1128299</v>
      </c>
      <c r="B7838" s="16">
        <v>44481</v>
      </c>
      <c r="C7838" t="s">
        <v>23</v>
      </c>
      <c r="D7838">
        <v>90</v>
      </c>
      <c r="E7838">
        <v>4860</v>
      </c>
      <c r="F7838">
        <v>2235.6</v>
      </c>
      <c r="G7838" t="s">
        <v>15</v>
      </c>
      <c r="H7838" t="s">
        <v>131</v>
      </c>
      <c r="I7838" t="s">
        <v>132</v>
      </c>
    </row>
    <row r="7839" spans="1:9" x14ac:dyDescent="0.3">
      <c r="A7839">
        <v>1189833</v>
      </c>
      <c r="B7839" s="16">
        <v>44481</v>
      </c>
      <c r="C7839" t="s">
        <v>21</v>
      </c>
      <c r="D7839">
        <v>119</v>
      </c>
      <c r="E7839">
        <v>4879</v>
      </c>
      <c r="F7839">
        <v>2244.3399999999997</v>
      </c>
      <c r="G7839" t="s">
        <v>31</v>
      </c>
      <c r="H7839" t="s">
        <v>70</v>
      </c>
      <c r="I7839" t="s">
        <v>71</v>
      </c>
    </row>
    <row r="7840" spans="1:9" x14ac:dyDescent="0.3">
      <c r="A7840">
        <v>1189833</v>
      </c>
      <c r="B7840" s="16">
        <v>44481</v>
      </c>
      <c r="C7840" t="s">
        <v>20</v>
      </c>
      <c r="D7840">
        <v>125</v>
      </c>
      <c r="E7840">
        <v>5250</v>
      </c>
      <c r="F7840">
        <v>2415</v>
      </c>
      <c r="G7840" t="s">
        <v>31</v>
      </c>
      <c r="H7840" t="s">
        <v>70</v>
      </c>
      <c r="I7840" t="s">
        <v>71</v>
      </c>
    </row>
    <row r="7841" spans="1:9" x14ac:dyDescent="0.3">
      <c r="A7841">
        <v>1185732</v>
      </c>
      <c r="B7841" s="16">
        <v>44481</v>
      </c>
      <c r="C7841" t="s">
        <v>17</v>
      </c>
      <c r="D7841">
        <v>104</v>
      </c>
      <c r="E7841">
        <v>5616</v>
      </c>
      <c r="F7841">
        <v>2583.3599999999997</v>
      </c>
      <c r="G7841" t="s">
        <v>36</v>
      </c>
      <c r="H7841" t="s">
        <v>108</v>
      </c>
      <c r="I7841" t="s">
        <v>109</v>
      </c>
    </row>
    <row r="7842" spans="1:9" x14ac:dyDescent="0.3">
      <c r="A7842">
        <v>1128299</v>
      </c>
      <c r="B7842" s="16">
        <v>44481</v>
      </c>
      <c r="C7842" t="s">
        <v>23</v>
      </c>
      <c r="D7842">
        <v>81</v>
      </c>
      <c r="E7842">
        <v>5751</v>
      </c>
      <c r="F7842">
        <v>3048.03</v>
      </c>
      <c r="G7842" t="s">
        <v>15</v>
      </c>
      <c r="H7842" t="s">
        <v>131</v>
      </c>
      <c r="I7842" t="s">
        <v>132</v>
      </c>
    </row>
    <row r="7843" spans="1:9" x14ac:dyDescent="0.3">
      <c r="A7843">
        <v>1185731</v>
      </c>
      <c r="B7843" s="16">
        <v>44481</v>
      </c>
      <c r="C7843" t="s">
        <v>17</v>
      </c>
      <c r="D7843">
        <v>157</v>
      </c>
      <c r="E7843">
        <v>6908</v>
      </c>
      <c r="F7843">
        <v>3246.76</v>
      </c>
      <c r="G7843" t="s">
        <v>15</v>
      </c>
      <c r="H7843" t="s">
        <v>131</v>
      </c>
      <c r="I7843" t="s">
        <v>132</v>
      </c>
    </row>
    <row r="7844" spans="1:9" x14ac:dyDescent="0.3">
      <c r="A7844">
        <v>1189833</v>
      </c>
      <c r="B7844" s="16">
        <v>44481</v>
      </c>
      <c r="C7844" t="s">
        <v>22</v>
      </c>
      <c r="D7844">
        <v>128</v>
      </c>
      <c r="E7844">
        <v>6912</v>
      </c>
      <c r="F7844">
        <v>3041.28</v>
      </c>
      <c r="G7844" t="s">
        <v>31</v>
      </c>
      <c r="H7844" t="s">
        <v>70</v>
      </c>
      <c r="I7844" t="s">
        <v>71</v>
      </c>
    </row>
    <row r="7845" spans="1:9" x14ac:dyDescent="0.3">
      <c r="A7845">
        <v>1189833</v>
      </c>
      <c r="B7845" s="16">
        <v>44481</v>
      </c>
      <c r="C7845" t="s">
        <v>19</v>
      </c>
      <c r="D7845">
        <v>174</v>
      </c>
      <c r="E7845">
        <v>7656</v>
      </c>
      <c r="F7845">
        <v>3062.4</v>
      </c>
      <c r="G7845" t="s">
        <v>31</v>
      </c>
      <c r="H7845" t="s">
        <v>70</v>
      </c>
      <c r="I7845" t="s">
        <v>71</v>
      </c>
    </row>
    <row r="7846" spans="1:9" x14ac:dyDescent="0.3">
      <c r="A7846">
        <v>1185731</v>
      </c>
      <c r="B7846" s="16">
        <v>44481</v>
      </c>
      <c r="C7846" t="s">
        <v>17</v>
      </c>
      <c r="D7846">
        <v>133</v>
      </c>
      <c r="E7846">
        <v>8246</v>
      </c>
      <c r="F7846">
        <v>4947.5999999999995</v>
      </c>
      <c r="G7846" t="s">
        <v>15</v>
      </c>
      <c r="H7846" t="s">
        <v>131</v>
      </c>
      <c r="I7846" t="s">
        <v>132</v>
      </c>
    </row>
    <row r="7847" spans="1:9" x14ac:dyDescent="0.3">
      <c r="A7847">
        <v>1189833</v>
      </c>
      <c r="B7847" s="16">
        <v>44481</v>
      </c>
      <c r="C7847" t="s">
        <v>23</v>
      </c>
      <c r="D7847">
        <v>150</v>
      </c>
      <c r="E7847">
        <v>8250</v>
      </c>
      <c r="F7847">
        <v>3052.5</v>
      </c>
      <c r="G7847" t="s">
        <v>31</v>
      </c>
      <c r="H7847" t="s">
        <v>70</v>
      </c>
      <c r="I7847" t="s">
        <v>71</v>
      </c>
    </row>
    <row r="7848" spans="1:9" x14ac:dyDescent="0.3">
      <c r="A7848">
        <v>1189833</v>
      </c>
      <c r="B7848" s="16">
        <v>44481</v>
      </c>
      <c r="C7848" t="s">
        <v>17</v>
      </c>
      <c r="D7848">
        <v>202</v>
      </c>
      <c r="E7848">
        <v>10100</v>
      </c>
      <c r="F7848">
        <v>6464</v>
      </c>
      <c r="G7848" t="s">
        <v>31</v>
      </c>
      <c r="H7848" t="s">
        <v>70</v>
      </c>
      <c r="I7848" t="s">
        <v>71</v>
      </c>
    </row>
    <row r="7849" spans="1:9" x14ac:dyDescent="0.3">
      <c r="A7849">
        <v>1197831</v>
      </c>
      <c r="B7849" s="16">
        <v>44481</v>
      </c>
      <c r="C7849" t="s">
        <v>20</v>
      </c>
      <c r="D7849">
        <v>176</v>
      </c>
      <c r="E7849">
        <v>11088</v>
      </c>
      <c r="F7849">
        <v>6098.4</v>
      </c>
      <c r="G7849" t="s">
        <v>27</v>
      </c>
      <c r="H7849" t="s">
        <v>28</v>
      </c>
      <c r="I7849" t="s">
        <v>39</v>
      </c>
    </row>
    <row r="7850" spans="1:9" x14ac:dyDescent="0.3">
      <c r="A7850">
        <v>1197831</v>
      </c>
      <c r="B7850" s="16">
        <v>44481</v>
      </c>
      <c r="C7850" t="s">
        <v>20</v>
      </c>
      <c r="D7850">
        <v>228</v>
      </c>
      <c r="E7850">
        <v>11628</v>
      </c>
      <c r="F7850">
        <v>5116.32</v>
      </c>
      <c r="G7850" t="s">
        <v>27</v>
      </c>
      <c r="H7850" t="s">
        <v>28</v>
      </c>
      <c r="I7850" t="s">
        <v>39</v>
      </c>
    </row>
    <row r="7851" spans="1:9" x14ac:dyDescent="0.3">
      <c r="A7851">
        <v>1185732</v>
      </c>
      <c r="B7851" s="16">
        <v>44481</v>
      </c>
      <c r="C7851" t="s">
        <v>21</v>
      </c>
      <c r="D7851">
        <v>125</v>
      </c>
      <c r="E7851">
        <v>56250</v>
      </c>
      <c r="F7851">
        <v>16875</v>
      </c>
      <c r="G7851" t="s">
        <v>36</v>
      </c>
      <c r="H7851" t="s">
        <v>108</v>
      </c>
      <c r="I7851" t="s">
        <v>109</v>
      </c>
    </row>
    <row r="7852" spans="1:9" x14ac:dyDescent="0.3">
      <c r="A7852">
        <v>1185732</v>
      </c>
      <c r="B7852" s="16">
        <v>44481</v>
      </c>
      <c r="C7852" t="s">
        <v>20</v>
      </c>
      <c r="D7852">
        <v>150</v>
      </c>
      <c r="E7852">
        <v>67500</v>
      </c>
      <c r="F7852">
        <v>20250</v>
      </c>
      <c r="G7852" t="s">
        <v>36</v>
      </c>
      <c r="H7852" t="s">
        <v>108</v>
      </c>
      <c r="I7852" t="s">
        <v>109</v>
      </c>
    </row>
    <row r="7853" spans="1:9" x14ac:dyDescent="0.3">
      <c r="A7853">
        <v>1185732</v>
      </c>
      <c r="B7853" s="16">
        <v>44481</v>
      </c>
      <c r="C7853" t="s">
        <v>22</v>
      </c>
      <c r="D7853">
        <v>125</v>
      </c>
      <c r="E7853">
        <v>68749.999999999985</v>
      </c>
      <c r="F7853">
        <v>24062.499999999993</v>
      </c>
      <c r="G7853" t="s">
        <v>36</v>
      </c>
      <c r="H7853" t="s">
        <v>108</v>
      </c>
      <c r="I7853" t="s">
        <v>109</v>
      </c>
    </row>
    <row r="7854" spans="1:9" x14ac:dyDescent="0.3">
      <c r="A7854">
        <v>1185731</v>
      </c>
      <c r="B7854" s="16">
        <v>44481</v>
      </c>
      <c r="C7854" t="s">
        <v>21</v>
      </c>
      <c r="D7854">
        <v>175</v>
      </c>
      <c r="E7854">
        <v>105000.00000000001</v>
      </c>
      <c r="F7854">
        <v>36750</v>
      </c>
      <c r="G7854" t="s">
        <v>15</v>
      </c>
      <c r="H7854" t="s">
        <v>131</v>
      </c>
      <c r="I7854" t="s">
        <v>132</v>
      </c>
    </row>
    <row r="7855" spans="1:9" x14ac:dyDescent="0.3">
      <c r="A7855">
        <v>1185732</v>
      </c>
      <c r="B7855" s="16">
        <v>44481</v>
      </c>
      <c r="C7855" t="s">
        <v>19</v>
      </c>
      <c r="D7855">
        <v>250</v>
      </c>
      <c r="E7855">
        <v>112500</v>
      </c>
      <c r="F7855">
        <v>33750</v>
      </c>
      <c r="G7855" t="s">
        <v>36</v>
      </c>
      <c r="H7855" t="s">
        <v>108</v>
      </c>
      <c r="I7855" t="s">
        <v>109</v>
      </c>
    </row>
    <row r="7856" spans="1:9" x14ac:dyDescent="0.3">
      <c r="A7856">
        <v>1185731</v>
      </c>
      <c r="B7856" s="16">
        <v>44481</v>
      </c>
      <c r="C7856" t="s">
        <v>20</v>
      </c>
      <c r="D7856">
        <v>200</v>
      </c>
      <c r="E7856">
        <v>120000.00000000001</v>
      </c>
      <c r="F7856">
        <v>42000</v>
      </c>
      <c r="G7856" t="s">
        <v>15</v>
      </c>
      <c r="H7856" t="s">
        <v>131</v>
      </c>
      <c r="I7856" t="s">
        <v>132</v>
      </c>
    </row>
    <row r="7857" spans="1:9" x14ac:dyDescent="0.3">
      <c r="A7857">
        <v>1185731</v>
      </c>
      <c r="B7857" s="16">
        <v>44481</v>
      </c>
      <c r="C7857" t="s">
        <v>22</v>
      </c>
      <c r="D7857">
        <v>175</v>
      </c>
      <c r="E7857">
        <v>122500</v>
      </c>
      <c r="F7857">
        <v>42875</v>
      </c>
      <c r="G7857" t="s">
        <v>15</v>
      </c>
      <c r="H7857" t="s">
        <v>131</v>
      </c>
      <c r="I7857" t="s">
        <v>132</v>
      </c>
    </row>
    <row r="7858" spans="1:9" x14ac:dyDescent="0.3">
      <c r="A7858">
        <v>1197831</v>
      </c>
      <c r="B7858" s="16">
        <v>44481</v>
      </c>
      <c r="C7858" t="s">
        <v>23</v>
      </c>
      <c r="D7858">
        <v>250</v>
      </c>
      <c r="E7858">
        <v>149999.99999999997</v>
      </c>
      <c r="F7858">
        <v>59999.999999999993</v>
      </c>
      <c r="G7858" t="s">
        <v>36</v>
      </c>
      <c r="H7858" t="s">
        <v>108</v>
      </c>
      <c r="I7858" t="s">
        <v>109</v>
      </c>
    </row>
    <row r="7859" spans="1:9" x14ac:dyDescent="0.3">
      <c r="A7859">
        <v>1185731</v>
      </c>
      <c r="B7859" s="16">
        <v>44481</v>
      </c>
      <c r="C7859" t="s">
        <v>17</v>
      </c>
      <c r="D7859">
        <v>450</v>
      </c>
      <c r="E7859">
        <v>180000</v>
      </c>
      <c r="F7859">
        <v>62999.999999999993</v>
      </c>
      <c r="G7859" t="s">
        <v>27</v>
      </c>
      <c r="H7859" t="s">
        <v>59</v>
      </c>
      <c r="I7859" t="s">
        <v>60</v>
      </c>
    </row>
    <row r="7860" spans="1:9" x14ac:dyDescent="0.3">
      <c r="A7860">
        <v>1185731</v>
      </c>
      <c r="B7860" s="16">
        <v>44481</v>
      </c>
      <c r="C7860" t="s">
        <v>19</v>
      </c>
      <c r="D7860">
        <v>300</v>
      </c>
      <c r="E7860">
        <v>180000.00000000003</v>
      </c>
      <c r="F7860">
        <v>81000.000000000015</v>
      </c>
      <c r="G7860" t="s">
        <v>15</v>
      </c>
      <c r="H7860" t="s">
        <v>131</v>
      </c>
      <c r="I7860" t="s">
        <v>132</v>
      </c>
    </row>
    <row r="7861" spans="1:9" x14ac:dyDescent="0.3">
      <c r="A7861">
        <v>1189833</v>
      </c>
      <c r="B7861" s="16">
        <v>44481</v>
      </c>
      <c r="C7861" t="s">
        <v>21</v>
      </c>
      <c r="D7861">
        <v>475</v>
      </c>
      <c r="E7861">
        <v>213750.00000000003</v>
      </c>
      <c r="F7861">
        <v>74812.5</v>
      </c>
      <c r="G7861" t="s">
        <v>31</v>
      </c>
      <c r="H7861" t="s">
        <v>70</v>
      </c>
      <c r="I7861" t="s">
        <v>71</v>
      </c>
    </row>
    <row r="7862" spans="1:9" x14ac:dyDescent="0.3">
      <c r="A7862">
        <v>1185732</v>
      </c>
      <c r="B7862" s="16">
        <v>44481</v>
      </c>
      <c r="C7862" t="s">
        <v>17</v>
      </c>
      <c r="D7862">
        <v>400</v>
      </c>
      <c r="E7862">
        <v>219999.99999999997</v>
      </c>
      <c r="F7862">
        <v>76999.999999999985</v>
      </c>
      <c r="G7862" t="s">
        <v>36</v>
      </c>
      <c r="H7862" t="s">
        <v>108</v>
      </c>
      <c r="I7862" t="s">
        <v>109</v>
      </c>
    </row>
    <row r="7863" spans="1:9" x14ac:dyDescent="0.3">
      <c r="A7863">
        <v>1128299</v>
      </c>
      <c r="B7863" s="16">
        <v>44481</v>
      </c>
      <c r="C7863" t="s">
        <v>23</v>
      </c>
      <c r="D7863">
        <v>300</v>
      </c>
      <c r="E7863">
        <v>225000</v>
      </c>
      <c r="F7863">
        <v>89999.999999999985</v>
      </c>
      <c r="G7863" t="s">
        <v>15</v>
      </c>
      <c r="H7863" t="s">
        <v>131</v>
      </c>
      <c r="I7863" t="s">
        <v>132</v>
      </c>
    </row>
    <row r="7864" spans="1:9" x14ac:dyDescent="0.3">
      <c r="A7864">
        <v>1189833</v>
      </c>
      <c r="B7864" s="16">
        <v>44481</v>
      </c>
      <c r="C7864" t="s">
        <v>20</v>
      </c>
      <c r="D7864">
        <v>500</v>
      </c>
      <c r="E7864">
        <v>225000.00000000003</v>
      </c>
      <c r="F7864">
        <v>78750</v>
      </c>
      <c r="G7864" t="s">
        <v>31</v>
      </c>
      <c r="H7864" t="s">
        <v>70</v>
      </c>
      <c r="I7864" t="s">
        <v>71</v>
      </c>
    </row>
    <row r="7865" spans="1:9" x14ac:dyDescent="0.3">
      <c r="A7865">
        <v>1189833</v>
      </c>
      <c r="B7865" s="16">
        <v>44481</v>
      </c>
      <c r="C7865" t="s">
        <v>22</v>
      </c>
      <c r="D7865">
        <v>475</v>
      </c>
      <c r="E7865">
        <v>261250.00000000003</v>
      </c>
      <c r="F7865">
        <v>78375</v>
      </c>
      <c r="G7865" t="s">
        <v>31</v>
      </c>
      <c r="H7865" t="s">
        <v>70</v>
      </c>
      <c r="I7865" t="s">
        <v>71</v>
      </c>
    </row>
    <row r="7866" spans="1:9" x14ac:dyDescent="0.3">
      <c r="A7866">
        <v>1189833</v>
      </c>
      <c r="B7866" s="16">
        <v>44481</v>
      </c>
      <c r="C7866" t="s">
        <v>19</v>
      </c>
      <c r="D7866">
        <v>600</v>
      </c>
      <c r="E7866">
        <v>270000.00000000006</v>
      </c>
      <c r="F7866">
        <v>81000.000000000015</v>
      </c>
      <c r="G7866" t="s">
        <v>31</v>
      </c>
      <c r="H7866" t="s">
        <v>70</v>
      </c>
      <c r="I7866" t="s">
        <v>71</v>
      </c>
    </row>
    <row r="7867" spans="1:9" x14ac:dyDescent="0.3">
      <c r="A7867">
        <v>1185731</v>
      </c>
      <c r="B7867" s="16">
        <v>44481</v>
      </c>
      <c r="C7867" t="s">
        <v>17</v>
      </c>
      <c r="D7867">
        <v>475</v>
      </c>
      <c r="E7867">
        <v>308750</v>
      </c>
      <c r="F7867">
        <v>138937.5</v>
      </c>
      <c r="G7867" t="s">
        <v>15</v>
      </c>
      <c r="H7867" t="s">
        <v>131</v>
      </c>
      <c r="I7867" t="s">
        <v>132</v>
      </c>
    </row>
    <row r="7868" spans="1:9" x14ac:dyDescent="0.3">
      <c r="A7868">
        <v>1189833</v>
      </c>
      <c r="B7868" s="16">
        <v>44481</v>
      </c>
      <c r="C7868" t="s">
        <v>23</v>
      </c>
      <c r="D7868">
        <v>600</v>
      </c>
      <c r="E7868">
        <v>360000</v>
      </c>
      <c r="F7868">
        <v>90000</v>
      </c>
      <c r="G7868" t="s">
        <v>31</v>
      </c>
      <c r="H7868" t="s">
        <v>70</v>
      </c>
      <c r="I7868" t="s">
        <v>71</v>
      </c>
    </row>
    <row r="7869" spans="1:9" x14ac:dyDescent="0.3">
      <c r="A7869">
        <v>1197831</v>
      </c>
      <c r="B7869" s="16">
        <v>44481</v>
      </c>
      <c r="C7869" t="s">
        <v>20</v>
      </c>
      <c r="D7869">
        <v>650</v>
      </c>
      <c r="E7869">
        <v>422500</v>
      </c>
      <c r="F7869">
        <v>169000</v>
      </c>
      <c r="G7869" t="s">
        <v>27</v>
      </c>
      <c r="H7869" t="s">
        <v>28</v>
      </c>
      <c r="I7869" t="s">
        <v>39</v>
      </c>
    </row>
    <row r="7870" spans="1:9" x14ac:dyDescent="0.3">
      <c r="A7870">
        <v>1189833</v>
      </c>
      <c r="B7870" s="16">
        <v>44481</v>
      </c>
      <c r="C7870" t="s">
        <v>17</v>
      </c>
      <c r="D7870">
        <v>775</v>
      </c>
      <c r="E7870">
        <v>426250.00000000006</v>
      </c>
      <c r="F7870">
        <v>213125.00000000003</v>
      </c>
      <c r="G7870" t="s">
        <v>31</v>
      </c>
      <c r="H7870" t="s">
        <v>70</v>
      </c>
      <c r="I7870" t="s">
        <v>71</v>
      </c>
    </row>
    <row r="7871" spans="1:9" x14ac:dyDescent="0.3">
      <c r="A7871">
        <v>1185731</v>
      </c>
      <c r="B7871" s="16">
        <v>44482</v>
      </c>
      <c r="C7871" t="s">
        <v>19</v>
      </c>
      <c r="D7871">
        <v>88</v>
      </c>
      <c r="E7871">
        <v>2640</v>
      </c>
      <c r="F7871">
        <v>1082.3999999999999</v>
      </c>
      <c r="G7871" t="s">
        <v>27</v>
      </c>
      <c r="H7871" t="s">
        <v>59</v>
      </c>
      <c r="I7871" t="s">
        <v>60</v>
      </c>
    </row>
    <row r="7872" spans="1:9" x14ac:dyDescent="0.3">
      <c r="A7872">
        <v>1185731</v>
      </c>
      <c r="B7872" s="16">
        <v>44482</v>
      </c>
      <c r="C7872" t="s">
        <v>19</v>
      </c>
      <c r="D7872">
        <v>75</v>
      </c>
      <c r="E7872">
        <v>2850</v>
      </c>
      <c r="F7872">
        <v>1311</v>
      </c>
      <c r="G7872" t="s">
        <v>27</v>
      </c>
      <c r="H7872" t="s">
        <v>59</v>
      </c>
      <c r="I7872" t="s">
        <v>60</v>
      </c>
    </row>
    <row r="7873" spans="1:9" x14ac:dyDescent="0.3">
      <c r="A7873">
        <v>1197831</v>
      </c>
      <c r="B7873" s="16">
        <v>44482</v>
      </c>
      <c r="C7873" t="s">
        <v>21</v>
      </c>
      <c r="D7873">
        <v>114</v>
      </c>
      <c r="E7873">
        <v>3648</v>
      </c>
      <c r="F7873">
        <v>1605.1200000000001</v>
      </c>
      <c r="G7873" t="s">
        <v>48</v>
      </c>
      <c r="H7873" t="s">
        <v>90</v>
      </c>
      <c r="I7873" t="s">
        <v>91</v>
      </c>
    </row>
    <row r="7874" spans="1:9" x14ac:dyDescent="0.3">
      <c r="A7874">
        <v>1197831</v>
      </c>
      <c r="B7874" s="16">
        <v>44482</v>
      </c>
      <c r="C7874" t="s">
        <v>21</v>
      </c>
      <c r="D7874">
        <v>88</v>
      </c>
      <c r="E7874">
        <v>3872</v>
      </c>
      <c r="F7874">
        <v>1936</v>
      </c>
      <c r="G7874" t="s">
        <v>48</v>
      </c>
      <c r="H7874" t="s">
        <v>90</v>
      </c>
      <c r="I7874" t="s">
        <v>91</v>
      </c>
    </row>
    <row r="7875" spans="1:9" x14ac:dyDescent="0.3">
      <c r="A7875">
        <v>1197831</v>
      </c>
      <c r="B7875" s="16">
        <v>44482</v>
      </c>
      <c r="C7875" t="s">
        <v>20</v>
      </c>
      <c r="D7875">
        <v>123</v>
      </c>
      <c r="E7875">
        <v>3936</v>
      </c>
      <c r="F7875">
        <v>1495.68</v>
      </c>
      <c r="G7875" t="s">
        <v>48</v>
      </c>
      <c r="H7875" t="s">
        <v>90</v>
      </c>
      <c r="I7875" t="s">
        <v>91</v>
      </c>
    </row>
    <row r="7876" spans="1:9" x14ac:dyDescent="0.3">
      <c r="A7876">
        <v>1197831</v>
      </c>
      <c r="B7876" s="16">
        <v>44482</v>
      </c>
      <c r="C7876" t="s">
        <v>22</v>
      </c>
      <c r="D7876">
        <v>102</v>
      </c>
      <c r="E7876">
        <v>4182</v>
      </c>
      <c r="F7876">
        <v>1672.8</v>
      </c>
      <c r="G7876" t="s">
        <v>48</v>
      </c>
      <c r="H7876" t="s">
        <v>90</v>
      </c>
      <c r="I7876" t="s">
        <v>91</v>
      </c>
    </row>
    <row r="7877" spans="1:9" x14ac:dyDescent="0.3">
      <c r="A7877">
        <v>1197831</v>
      </c>
      <c r="B7877" s="16">
        <v>44482</v>
      </c>
      <c r="C7877" t="s">
        <v>20</v>
      </c>
      <c r="D7877">
        <v>105</v>
      </c>
      <c r="E7877">
        <v>4410</v>
      </c>
      <c r="F7877">
        <v>2072.6999999999998</v>
      </c>
      <c r="G7877" t="s">
        <v>48</v>
      </c>
      <c r="H7877" t="s">
        <v>90</v>
      </c>
      <c r="I7877" t="s">
        <v>91</v>
      </c>
    </row>
    <row r="7878" spans="1:9" x14ac:dyDescent="0.3">
      <c r="A7878">
        <v>1197831</v>
      </c>
      <c r="B7878" s="16">
        <v>44482</v>
      </c>
      <c r="C7878" t="s">
        <v>22</v>
      </c>
      <c r="D7878">
        <v>90</v>
      </c>
      <c r="E7878">
        <v>4500</v>
      </c>
      <c r="F7878">
        <v>2070</v>
      </c>
      <c r="G7878" t="s">
        <v>48</v>
      </c>
      <c r="H7878" t="s">
        <v>90</v>
      </c>
      <c r="I7878" t="s">
        <v>91</v>
      </c>
    </row>
    <row r="7879" spans="1:9" x14ac:dyDescent="0.3">
      <c r="A7879">
        <v>1197831</v>
      </c>
      <c r="B7879" s="16">
        <v>44482</v>
      </c>
      <c r="C7879" t="s">
        <v>23</v>
      </c>
      <c r="D7879">
        <v>109</v>
      </c>
      <c r="E7879">
        <v>5014</v>
      </c>
      <c r="F7879">
        <v>1554.34</v>
      </c>
      <c r="G7879" t="s">
        <v>48</v>
      </c>
      <c r="H7879" t="s">
        <v>90</v>
      </c>
      <c r="I7879" t="s">
        <v>91</v>
      </c>
    </row>
    <row r="7880" spans="1:9" x14ac:dyDescent="0.3">
      <c r="A7880">
        <v>1197831</v>
      </c>
      <c r="B7880" s="16">
        <v>44482</v>
      </c>
      <c r="C7880" t="s">
        <v>17</v>
      </c>
      <c r="D7880">
        <v>131</v>
      </c>
      <c r="E7880">
        <v>5502</v>
      </c>
      <c r="F7880">
        <v>2806.02</v>
      </c>
      <c r="G7880" t="s">
        <v>48</v>
      </c>
      <c r="H7880" t="s">
        <v>90</v>
      </c>
      <c r="I7880" t="s">
        <v>91</v>
      </c>
    </row>
    <row r="7881" spans="1:9" x14ac:dyDescent="0.3">
      <c r="A7881">
        <v>1197831</v>
      </c>
      <c r="B7881" s="16">
        <v>44482</v>
      </c>
      <c r="C7881" t="s">
        <v>17</v>
      </c>
      <c r="D7881">
        <v>173</v>
      </c>
      <c r="E7881">
        <v>5882</v>
      </c>
      <c r="F7881">
        <v>2705.7200000000003</v>
      </c>
      <c r="G7881" t="s">
        <v>48</v>
      </c>
      <c r="H7881" t="s">
        <v>90</v>
      </c>
      <c r="I7881" t="s">
        <v>91</v>
      </c>
    </row>
    <row r="7882" spans="1:9" x14ac:dyDescent="0.3">
      <c r="A7882">
        <v>1197831</v>
      </c>
      <c r="B7882" s="16">
        <v>44482</v>
      </c>
      <c r="C7882" t="s">
        <v>19</v>
      </c>
      <c r="D7882">
        <v>173</v>
      </c>
      <c r="E7882">
        <v>5882</v>
      </c>
      <c r="F7882">
        <v>2470.44</v>
      </c>
      <c r="G7882" t="s">
        <v>48</v>
      </c>
      <c r="H7882" t="s">
        <v>90</v>
      </c>
      <c r="I7882" t="s">
        <v>91</v>
      </c>
    </row>
    <row r="7883" spans="1:9" x14ac:dyDescent="0.3">
      <c r="A7883">
        <v>1197831</v>
      </c>
      <c r="B7883" s="16">
        <v>44482</v>
      </c>
      <c r="C7883" t="s">
        <v>23</v>
      </c>
      <c r="D7883">
        <v>102</v>
      </c>
      <c r="E7883">
        <v>6528</v>
      </c>
      <c r="F7883">
        <v>2545.92</v>
      </c>
      <c r="G7883" t="s">
        <v>48</v>
      </c>
      <c r="H7883" t="s">
        <v>90</v>
      </c>
      <c r="I7883" t="s">
        <v>91</v>
      </c>
    </row>
    <row r="7884" spans="1:9" x14ac:dyDescent="0.3">
      <c r="A7884">
        <v>1197831</v>
      </c>
      <c r="B7884" s="16">
        <v>44482</v>
      </c>
      <c r="C7884" t="s">
        <v>19</v>
      </c>
      <c r="D7884">
        <v>142</v>
      </c>
      <c r="E7884">
        <v>6674</v>
      </c>
      <c r="F7884">
        <v>3470.48</v>
      </c>
      <c r="G7884" t="s">
        <v>48</v>
      </c>
      <c r="H7884" t="s">
        <v>90</v>
      </c>
      <c r="I7884" t="s">
        <v>91</v>
      </c>
    </row>
    <row r="7885" spans="1:9" x14ac:dyDescent="0.3">
      <c r="A7885">
        <v>1197831</v>
      </c>
      <c r="B7885" s="16">
        <v>44482</v>
      </c>
      <c r="C7885" t="s">
        <v>21</v>
      </c>
      <c r="D7885">
        <v>160</v>
      </c>
      <c r="E7885">
        <v>8000</v>
      </c>
      <c r="F7885">
        <v>4160</v>
      </c>
      <c r="G7885" t="s">
        <v>27</v>
      </c>
      <c r="H7885" t="s">
        <v>28</v>
      </c>
      <c r="I7885" t="s">
        <v>39</v>
      </c>
    </row>
    <row r="7886" spans="1:9" x14ac:dyDescent="0.3">
      <c r="A7886">
        <v>1197831</v>
      </c>
      <c r="B7886" s="16">
        <v>44482</v>
      </c>
      <c r="C7886" t="s">
        <v>21</v>
      </c>
      <c r="D7886">
        <v>145</v>
      </c>
      <c r="E7886">
        <v>8555</v>
      </c>
      <c r="F7886">
        <v>5304.1</v>
      </c>
      <c r="G7886" t="s">
        <v>27</v>
      </c>
      <c r="H7886" t="s">
        <v>28</v>
      </c>
      <c r="I7886" t="s">
        <v>39</v>
      </c>
    </row>
    <row r="7887" spans="1:9" x14ac:dyDescent="0.3">
      <c r="A7887">
        <v>1185731</v>
      </c>
      <c r="B7887" s="16">
        <v>44482</v>
      </c>
      <c r="C7887" t="s">
        <v>19</v>
      </c>
      <c r="D7887">
        <v>250</v>
      </c>
      <c r="E7887">
        <v>100000</v>
      </c>
      <c r="F7887">
        <v>35000</v>
      </c>
      <c r="G7887" t="s">
        <v>27</v>
      </c>
      <c r="H7887" t="s">
        <v>59</v>
      </c>
      <c r="I7887" t="s">
        <v>60</v>
      </c>
    </row>
    <row r="7888" spans="1:9" x14ac:dyDescent="0.3">
      <c r="A7888">
        <v>1197831</v>
      </c>
      <c r="B7888" s="16">
        <v>44482</v>
      </c>
      <c r="C7888" t="s">
        <v>21</v>
      </c>
      <c r="D7888">
        <v>325</v>
      </c>
      <c r="E7888">
        <v>146250.00000000006</v>
      </c>
      <c r="F7888">
        <v>58500.000000000029</v>
      </c>
      <c r="G7888" t="s">
        <v>48</v>
      </c>
      <c r="H7888" t="s">
        <v>90</v>
      </c>
      <c r="I7888" t="s">
        <v>91</v>
      </c>
    </row>
    <row r="7889" spans="1:9" x14ac:dyDescent="0.3">
      <c r="A7889">
        <v>1197831</v>
      </c>
      <c r="B7889" s="16">
        <v>44482</v>
      </c>
      <c r="C7889" t="s">
        <v>20</v>
      </c>
      <c r="D7889">
        <v>350</v>
      </c>
      <c r="E7889">
        <v>157500.00000000006</v>
      </c>
      <c r="F7889">
        <v>55125.000000000015</v>
      </c>
      <c r="G7889" t="s">
        <v>48</v>
      </c>
      <c r="H7889" t="s">
        <v>90</v>
      </c>
      <c r="I7889" t="s">
        <v>91</v>
      </c>
    </row>
    <row r="7890" spans="1:9" x14ac:dyDescent="0.3">
      <c r="A7890">
        <v>1197831</v>
      </c>
      <c r="B7890" s="16">
        <v>44482</v>
      </c>
      <c r="C7890" t="s">
        <v>22</v>
      </c>
      <c r="D7890">
        <v>300</v>
      </c>
      <c r="E7890">
        <v>165000.00000000003</v>
      </c>
      <c r="F7890">
        <v>57750.000000000007</v>
      </c>
      <c r="G7890" t="s">
        <v>48</v>
      </c>
      <c r="H7890" t="s">
        <v>90</v>
      </c>
      <c r="I7890" t="s">
        <v>91</v>
      </c>
    </row>
    <row r="7891" spans="1:9" x14ac:dyDescent="0.3">
      <c r="A7891">
        <v>1197831</v>
      </c>
      <c r="B7891" s="16">
        <v>44482</v>
      </c>
      <c r="C7891" t="s">
        <v>17</v>
      </c>
      <c r="D7891">
        <v>525</v>
      </c>
      <c r="E7891">
        <v>236250.00000000009</v>
      </c>
      <c r="F7891">
        <v>94500.000000000044</v>
      </c>
      <c r="G7891" t="s">
        <v>48</v>
      </c>
      <c r="H7891" t="s">
        <v>90</v>
      </c>
      <c r="I7891" t="s">
        <v>91</v>
      </c>
    </row>
    <row r="7892" spans="1:9" x14ac:dyDescent="0.3">
      <c r="A7892">
        <v>1197831</v>
      </c>
      <c r="B7892" s="16">
        <v>44482</v>
      </c>
      <c r="C7892" t="s">
        <v>23</v>
      </c>
      <c r="D7892">
        <v>350</v>
      </c>
      <c r="E7892">
        <v>245000</v>
      </c>
      <c r="F7892">
        <v>61250</v>
      </c>
      <c r="G7892" t="s">
        <v>48</v>
      </c>
      <c r="H7892" t="s">
        <v>90</v>
      </c>
      <c r="I7892" t="s">
        <v>91</v>
      </c>
    </row>
    <row r="7893" spans="1:9" x14ac:dyDescent="0.3">
      <c r="A7893">
        <v>1197831</v>
      </c>
      <c r="B7893" s="16">
        <v>44482</v>
      </c>
      <c r="C7893" t="s">
        <v>19</v>
      </c>
      <c r="D7893">
        <v>525</v>
      </c>
      <c r="E7893">
        <v>262500.00000000006</v>
      </c>
      <c r="F7893">
        <v>105000.00000000003</v>
      </c>
      <c r="G7893" t="s">
        <v>48</v>
      </c>
      <c r="H7893" t="s">
        <v>90</v>
      </c>
      <c r="I7893" t="s">
        <v>91</v>
      </c>
    </row>
    <row r="7894" spans="1:9" x14ac:dyDescent="0.3">
      <c r="A7894">
        <v>1197831</v>
      </c>
      <c r="B7894" s="16">
        <v>44482</v>
      </c>
      <c r="C7894" t="s">
        <v>21</v>
      </c>
      <c r="D7894">
        <v>500</v>
      </c>
      <c r="E7894">
        <v>325000</v>
      </c>
      <c r="F7894">
        <v>162500</v>
      </c>
      <c r="G7894" t="s">
        <v>27</v>
      </c>
      <c r="H7894" t="s">
        <v>28</v>
      </c>
      <c r="I7894" t="s">
        <v>39</v>
      </c>
    </row>
    <row r="7895" spans="1:9" x14ac:dyDescent="0.3">
      <c r="A7895">
        <v>1189833</v>
      </c>
      <c r="B7895" s="16">
        <v>44483</v>
      </c>
      <c r="C7895" t="s">
        <v>21</v>
      </c>
      <c r="D7895">
        <v>47</v>
      </c>
      <c r="E7895">
        <v>893</v>
      </c>
      <c r="F7895">
        <v>428.64</v>
      </c>
      <c r="G7895" t="s">
        <v>36</v>
      </c>
      <c r="H7895" t="s">
        <v>106</v>
      </c>
      <c r="I7895" t="s">
        <v>107</v>
      </c>
    </row>
    <row r="7896" spans="1:9" x14ac:dyDescent="0.3">
      <c r="A7896">
        <v>1189833</v>
      </c>
      <c r="B7896" s="16">
        <v>44483</v>
      </c>
      <c r="C7896" t="s">
        <v>20</v>
      </c>
      <c r="D7896">
        <v>60</v>
      </c>
      <c r="E7896">
        <v>1140</v>
      </c>
      <c r="F7896">
        <v>535.79999999999995</v>
      </c>
      <c r="G7896" t="s">
        <v>36</v>
      </c>
      <c r="H7896" t="s">
        <v>106</v>
      </c>
      <c r="I7896" t="s">
        <v>107</v>
      </c>
    </row>
    <row r="7897" spans="1:9" x14ac:dyDescent="0.3">
      <c r="A7897">
        <v>1189833</v>
      </c>
      <c r="B7897" s="16">
        <v>44483</v>
      </c>
      <c r="C7897" t="s">
        <v>22</v>
      </c>
      <c r="D7897">
        <v>46</v>
      </c>
      <c r="E7897">
        <v>1334</v>
      </c>
      <c r="F7897">
        <v>653.66</v>
      </c>
      <c r="G7897" t="s">
        <v>36</v>
      </c>
      <c r="H7897" t="s">
        <v>106</v>
      </c>
      <c r="I7897" t="s">
        <v>107</v>
      </c>
    </row>
    <row r="7898" spans="1:9" x14ac:dyDescent="0.3">
      <c r="A7898">
        <v>1189833</v>
      </c>
      <c r="B7898" s="16">
        <v>44483</v>
      </c>
      <c r="C7898" t="s">
        <v>19</v>
      </c>
      <c r="D7898">
        <v>85</v>
      </c>
      <c r="E7898">
        <v>1615</v>
      </c>
      <c r="F7898">
        <v>742.9</v>
      </c>
      <c r="G7898" t="s">
        <v>36</v>
      </c>
      <c r="H7898" t="s">
        <v>106</v>
      </c>
      <c r="I7898" t="s">
        <v>107</v>
      </c>
    </row>
    <row r="7899" spans="1:9" x14ac:dyDescent="0.3">
      <c r="A7899">
        <v>1185731</v>
      </c>
      <c r="B7899" s="16">
        <v>44483</v>
      </c>
      <c r="C7899" t="s">
        <v>20</v>
      </c>
      <c r="D7899">
        <v>63</v>
      </c>
      <c r="E7899">
        <v>1764</v>
      </c>
      <c r="F7899">
        <v>917.28000000000009</v>
      </c>
      <c r="G7899" t="s">
        <v>27</v>
      </c>
      <c r="H7899" t="s">
        <v>59</v>
      </c>
      <c r="I7899" t="s">
        <v>60</v>
      </c>
    </row>
    <row r="7900" spans="1:9" x14ac:dyDescent="0.3">
      <c r="A7900">
        <v>1185731</v>
      </c>
      <c r="B7900" s="16">
        <v>44483</v>
      </c>
      <c r="C7900" t="s">
        <v>20</v>
      </c>
      <c r="D7900">
        <v>83</v>
      </c>
      <c r="E7900">
        <v>1909</v>
      </c>
      <c r="F7900">
        <v>801.78</v>
      </c>
      <c r="G7900" t="s">
        <v>27</v>
      </c>
      <c r="H7900" t="s">
        <v>59</v>
      </c>
      <c r="I7900" t="s">
        <v>60</v>
      </c>
    </row>
    <row r="7901" spans="1:9" x14ac:dyDescent="0.3">
      <c r="A7901">
        <v>1185732</v>
      </c>
      <c r="B7901" s="16">
        <v>44483</v>
      </c>
      <c r="C7901" t="s">
        <v>23</v>
      </c>
      <c r="D7901">
        <v>90</v>
      </c>
      <c r="E7901">
        <v>2520</v>
      </c>
      <c r="F7901">
        <v>1209.5999999999999</v>
      </c>
      <c r="G7901" t="s">
        <v>36</v>
      </c>
      <c r="H7901" t="s">
        <v>106</v>
      </c>
      <c r="I7901" t="s">
        <v>107</v>
      </c>
    </row>
    <row r="7902" spans="1:9" x14ac:dyDescent="0.3">
      <c r="A7902">
        <v>1189833</v>
      </c>
      <c r="B7902" s="16">
        <v>44483</v>
      </c>
      <c r="C7902" t="s">
        <v>17</v>
      </c>
      <c r="D7902">
        <v>145</v>
      </c>
      <c r="E7902">
        <v>4205</v>
      </c>
      <c r="F7902">
        <v>1934.3</v>
      </c>
      <c r="G7902" t="s">
        <v>36</v>
      </c>
      <c r="H7902" t="s">
        <v>106</v>
      </c>
      <c r="I7902" t="s">
        <v>107</v>
      </c>
    </row>
    <row r="7903" spans="1:9" x14ac:dyDescent="0.3">
      <c r="A7903">
        <v>1197831</v>
      </c>
      <c r="B7903" s="16">
        <v>44483</v>
      </c>
      <c r="C7903" t="s">
        <v>22</v>
      </c>
      <c r="D7903">
        <v>162</v>
      </c>
      <c r="E7903">
        <v>7452</v>
      </c>
      <c r="F7903">
        <v>2906.2799999999997</v>
      </c>
      <c r="G7903" t="s">
        <v>27</v>
      </c>
      <c r="H7903" t="s">
        <v>28</v>
      </c>
      <c r="I7903" t="s">
        <v>39</v>
      </c>
    </row>
    <row r="7904" spans="1:9" x14ac:dyDescent="0.3">
      <c r="A7904">
        <v>1197831</v>
      </c>
      <c r="B7904" s="16">
        <v>44483</v>
      </c>
      <c r="C7904" t="s">
        <v>22</v>
      </c>
      <c r="D7904">
        <v>138</v>
      </c>
      <c r="E7904">
        <v>7728</v>
      </c>
      <c r="F7904">
        <v>3709.44</v>
      </c>
      <c r="G7904" t="s">
        <v>27</v>
      </c>
      <c r="H7904" t="s">
        <v>28</v>
      </c>
      <c r="I7904" t="s">
        <v>39</v>
      </c>
    </row>
    <row r="7905" spans="1:9" x14ac:dyDescent="0.3">
      <c r="A7905">
        <v>1189833</v>
      </c>
      <c r="B7905" s="16">
        <v>44483</v>
      </c>
      <c r="C7905" t="s">
        <v>21</v>
      </c>
      <c r="D7905">
        <v>175</v>
      </c>
      <c r="E7905">
        <v>35000.000000000022</v>
      </c>
      <c r="F7905">
        <v>12250.000000000007</v>
      </c>
      <c r="G7905" t="s">
        <v>36</v>
      </c>
      <c r="H7905" t="s">
        <v>106</v>
      </c>
      <c r="I7905" t="s">
        <v>107</v>
      </c>
    </row>
    <row r="7906" spans="1:9" x14ac:dyDescent="0.3">
      <c r="A7906">
        <v>1189833</v>
      </c>
      <c r="B7906" s="16">
        <v>44483</v>
      </c>
      <c r="C7906" t="s">
        <v>20</v>
      </c>
      <c r="D7906">
        <v>200</v>
      </c>
      <c r="E7906">
        <v>40000.000000000022</v>
      </c>
      <c r="F7906">
        <v>14000.000000000007</v>
      </c>
      <c r="G7906" t="s">
        <v>36</v>
      </c>
      <c r="H7906" t="s">
        <v>106</v>
      </c>
      <c r="I7906" t="s">
        <v>107</v>
      </c>
    </row>
    <row r="7907" spans="1:9" x14ac:dyDescent="0.3">
      <c r="A7907">
        <v>1189833</v>
      </c>
      <c r="B7907" s="16">
        <v>44483</v>
      </c>
      <c r="C7907" t="s">
        <v>22</v>
      </c>
      <c r="D7907">
        <v>175</v>
      </c>
      <c r="E7907">
        <v>52500.000000000022</v>
      </c>
      <c r="F7907">
        <v>18375.000000000007</v>
      </c>
      <c r="G7907" t="s">
        <v>36</v>
      </c>
      <c r="H7907" t="s">
        <v>106</v>
      </c>
      <c r="I7907" t="s">
        <v>107</v>
      </c>
    </row>
    <row r="7908" spans="1:9" x14ac:dyDescent="0.3">
      <c r="A7908">
        <v>1189833</v>
      </c>
      <c r="B7908" s="16">
        <v>44483</v>
      </c>
      <c r="C7908" t="s">
        <v>19</v>
      </c>
      <c r="D7908">
        <v>325</v>
      </c>
      <c r="E7908">
        <v>65000.000000000036</v>
      </c>
      <c r="F7908">
        <v>22750.000000000011</v>
      </c>
      <c r="G7908" t="s">
        <v>36</v>
      </c>
      <c r="H7908" t="s">
        <v>106</v>
      </c>
      <c r="I7908" t="s">
        <v>107</v>
      </c>
    </row>
    <row r="7909" spans="1:9" x14ac:dyDescent="0.3">
      <c r="A7909">
        <v>1185731</v>
      </c>
      <c r="B7909" s="16">
        <v>44483</v>
      </c>
      <c r="C7909" t="s">
        <v>20</v>
      </c>
      <c r="D7909">
        <v>250</v>
      </c>
      <c r="E7909">
        <v>75000.000000000015</v>
      </c>
      <c r="F7909">
        <v>30000.000000000004</v>
      </c>
      <c r="G7909" t="s">
        <v>27</v>
      </c>
      <c r="H7909" t="s">
        <v>59</v>
      </c>
      <c r="I7909" t="s">
        <v>60</v>
      </c>
    </row>
    <row r="7910" spans="1:9" x14ac:dyDescent="0.3">
      <c r="A7910">
        <v>1185732</v>
      </c>
      <c r="B7910" s="16">
        <v>44483</v>
      </c>
      <c r="C7910" t="s">
        <v>23</v>
      </c>
      <c r="D7910">
        <v>300</v>
      </c>
      <c r="E7910">
        <v>90000.000000000015</v>
      </c>
      <c r="F7910">
        <v>31500.000000000004</v>
      </c>
      <c r="G7910" t="s">
        <v>36</v>
      </c>
      <c r="H7910" t="s">
        <v>106</v>
      </c>
      <c r="I7910" t="s">
        <v>107</v>
      </c>
    </row>
    <row r="7911" spans="1:9" x14ac:dyDescent="0.3">
      <c r="A7911">
        <v>1189833</v>
      </c>
      <c r="B7911" s="16">
        <v>44483</v>
      </c>
      <c r="C7911" t="s">
        <v>17</v>
      </c>
      <c r="D7911">
        <v>500</v>
      </c>
      <c r="E7911">
        <v>150000.00000000006</v>
      </c>
      <c r="F7911">
        <v>52500.000000000015</v>
      </c>
      <c r="G7911" t="s">
        <v>36</v>
      </c>
      <c r="H7911" t="s">
        <v>106</v>
      </c>
      <c r="I7911" t="s">
        <v>107</v>
      </c>
    </row>
    <row r="7912" spans="1:9" x14ac:dyDescent="0.3">
      <c r="A7912">
        <v>1197831</v>
      </c>
      <c r="B7912" s="16">
        <v>44483</v>
      </c>
      <c r="C7912" t="s">
        <v>22</v>
      </c>
      <c r="D7912">
        <v>475</v>
      </c>
      <c r="E7912">
        <v>285000</v>
      </c>
      <c r="F7912">
        <v>99750</v>
      </c>
      <c r="G7912" t="s">
        <v>27</v>
      </c>
      <c r="H7912" t="s">
        <v>28</v>
      </c>
      <c r="I7912" t="s">
        <v>39</v>
      </c>
    </row>
    <row r="7913" spans="1:9" x14ac:dyDescent="0.3">
      <c r="A7913">
        <v>1185731</v>
      </c>
      <c r="B7913" s="16">
        <v>44484</v>
      </c>
      <c r="C7913" t="s">
        <v>21</v>
      </c>
      <c r="D7913">
        <v>30</v>
      </c>
      <c r="E7913">
        <v>750</v>
      </c>
      <c r="F7913">
        <v>247.49999999999997</v>
      </c>
      <c r="G7913" t="s">
        <v>27</v>
      </c>
      <c r="H7913" t="s">
        <v>59</v>
      </c>
      <c r="I7913" t="s">
        <v>60</v>
      </c>
    </row>
    <row r="7914" spans="1:9" x14ac:dyDescent="0.3">
      <c r="A7914">
        <v>1185731</v>
      </c>
      <c r="B7914" s="16">
        <v>44484</v>
      </c>
      <c r="C7914" t="s">
        <v>21</v>
      </c>
      <c r="D7914">
        <v>28</v>
      </c>
      <c r="E7914">
        <v>952</v>
      </c>
      <c r="F7914">
        <v>390.32</v>
      </c>
      <c r="G7914" t="s">
        <v>27</v>
      </c>
      <c r="H7914" t="s">
        <v>59</v>
      </c>
      <c r="I7914" t="s">
        <v>60</v>
      </c>
    </row>
    <row r="7915" spans="1:9" x14ac:dyDescent="0.3">
      <c r="A7915">
        <v>1197831</v>
      </c>
      <c r="B7915" s="16">
        <v>44484</v>
      </c>
      <c r="C7915" t="s">
        <v>21</v>
      </c>
      <c r="D7915">
        <v>32</v>
      </c>
      <c r="E7915">
        <v>1216</v>
      </c>
      <c r="F7915">
        <v>328.32000000000005</v>
      </c>
      <c r="G7915" t="s">
        <v>15</v>
      </c>
      <c r="H7915" t="s">
        <v>129</v>
      </c>
      <c r="I7915" t="s">
        <v>130</v>
      </c>
    </row>
    <row r="7916" spans="1:9" x14ac:dyDescent="0.3">
      <c r="A7916">
        <v>1197831</v>
      </c>
      <c r="B7916" s="16">
        <v>44484</v>
      </c>
      <c r="C7916" t="s">
        <v>21</v>
      </c>
      <c r="D7916">
        <v>27</v>
      </c>
      <c r="E7916">
        <v>1458</v>
      </c>
      <c r="F7916">
        <v>554.04</v>
      </c>
      <c r="G7916" t="s">
        <v>15</v>
      </c>
      <c r="H7916" t="s">
        <v>129</v>
      </c>
      <c r="I7916" t="s">
        <v>130</v>
      </c>
    </row>
    <row r="7917" spans="1:9" x14ac:dyDescent="0.3">
      <c r="A7917">
        <v>1197831</v>
      </c>
      <c r="B7917" s="16">
        <v>44484</v>
      </c>
      <c r="C7917" t="s">
        <v>20</v>
      </c>
      <c r="D7917">
        <v>38</v>
      </c>
      <c r="E7917">
        <v>1558</v>
      </c>
      <c r="F7917">
        <v>467.4</v>
      </c>
      <c r="G7917" t="s">
        <v>15</v>
      </c>
      <c r="H7917" t="s">
        <v>129</v>
      </c>
      <c r="I7917" t="s">
        <v>130</v>
      </c>
    </row>
    <row r="7918" spans="1:9" x14ac:dyDescent="0.3">
      <c r="A7918">
        <v>1197831</v>
      </c>
      <c r="B7918" s="16">
        <v>44484</v>
      </c>
      <c r="C7918" t="s">
        <v>22</v>
      </c>
      <c r="D7918">
        <v>27</v>
      </c>
      <c r="E7918">
        <v>1674</v>
      </c>
      <c r="F7918">
        <v>585.9</v>
      </c>
      <c r="G7918" t="s">
        <v>15</v>
      </c>
      <c r="H7918" t="s">
        <v>129</v>
      </c>
      <c r="I7918" t="s">
        <v>130</v>
      </c>
    </row>
    <row r="7919" spans="1:9" x14ac:dyDescent="0.3">
      <c r="A7919">
        <v>1197831</v>
      </c>
      <c r="B7919" s="16">
        <v>44484</v>
      </c>
      <c r="C7919" t="s">
        <v>22</v>
      </c>
      <c r="D7919">
        <v>34</v>
      </c>
      <c r="E7919">
        <v>1734</v>
      </c>
      <c r="F7919">
        <v>485.52000000000004</v>
      </c>
      <c r="G7919" t="s">
        <v>15</v>
      </c>
      <c r="H7919" t="s">
        <v>129</v>
      </c>
      <c r="I7919" t="s">
        <v>130</v>
      </c>
    </row>
    <row r="7920" spans="1:9" x14ac:dyDescent="0.3">
      <c r="A7920">
        <v>1197831</v>
      </c>
      <c r="B7920" s="16">
        <v>44484</v>
      </c>
      <c r="C7920" t="s">
        <v>20</v>
      </c>
      <c r="D7920">
        <v>34</v>
      </c>
      <c r="E7920">
        <v>1802</v>
      </c>
      <c r="F7920">
        <v>630.69999999999993</v>
      </c>
      <c r="G7920" t="s">
        <v>15</v>
      </c>
      <c r="H7920" t="s">
        <v>129</v>
      </c>
      <c r="I7920" t="s">
        <v>130</v>
      </c>
    </row>
    <row r="7921" spans="1:9" x14ac:dyDescent="0.3">
      <c r="A7921">
        <v>1185732</v>
      </c>
      <c r="B7921" s="16">
        <v>44484</v>
      </c>
      <c r="C7921" t="s">
        <v>21</v>
      </c>
      <c r="D7921">
        <v>44</v>
      </c>
      <c r="E7921">
        <v>2288</v>
      </c>
      <c r="F7921">
        <v>1144</v>
      </c>
      <c r="G7921" t="s">
        <v>15</v>
      </c>
      <c r="H7921" t="s">
        <v>121</v>
      </c>
      <c r="I7921" t="s">
        <v>122</v>
      </c>
    </row>
    <row r="7922" spans="1:9" x14ac:dyDescent="0.3">
      <c r="A7922">
        <v>1197831</v>
      </c>
      <c r="B7922" s="16">
        <v>44484</v>
      </c>
      <c r="C7922" t="s">
        <v>19</v>
      </c>
      <c r="D7922">
        <v>68</v>
      </c>
      <c r="E7922">
        <v>2516</v>
      </c>
      <c r="F7922">
        <v>880.59999999999991</v>
      </c>
      <c r="G7922" t="s">
        <v>15</v>
      </c>
      <c r="H7922" t="s">
        <v>129</v>
      </c>
      <c r="I7922" t="s">
        <v>130</v>
      </c>
    </row>
    <row r="7923" spans="1:9" x14ac:dyDescent="0.3">
      <c r="A7923">
        <v>1185732</v>
      </c>
      <c r="B7923" s="16">
        <v>44484</v>
      </c>
      <c r="C7923" t="s">
        <v>20</v>
      </c>
      <c r="D7923">
        <v>52</v>
      </c>
      <c r="E7923">
        <v>2600</v>
      </c>
      <c r="F7923">
        <v>1430.0000000000002</v>
      </c>
      <c r="G7923" t="s">
        <v>15</v>
      </c>
      <c r="H7923" t="s">
        <v>121</v>
      </c>
      <c r="I7923" t="s">
        <v>122</v>
      </c>
    </row>
    <row r="7924" spans="1:9" x14ac:dyDescent="0.3">
      <c r="A7924">
        <v>1197831</v>
      </c>
      <c r="B7924" s="16">
        <v>44484</v>
      </c>
      <c r="C7924" t="s">
        <v>19</v>
      </c>
      <c r="D7924">
        <v>56</v>
      </c>
      <c r="E7924">
        <v>2968</v>
      </c>
      <c r="F7924">
        <v>1335.6</v>
      </c>
      <c r="G7924" t="s">
        <v>15</v>
      </c>
      <c r="H7924" t="s">
        <v>129</v>
      </c>
      <c r="I7924" t="s">
        <v>130</v>
      </c>
    </row>
    <row r="7925" spans="1:9" x14ac:dyDescent="0.3">
      <c r="A7925">
        <v>1185732</v>
      </c>
      <c r="B7925" s="16">
        <v>44484</v>
      </c>
      <c r="C7925" t="s">
        <v>22</v>
      </c>
      <c r="D7925">
        <v>49</v>
      </c>
      <c r="E7925">
        <v>3038</v>
      </c>
      <c r="F7925">
        <v>1215.2</v>
      </c>
      <c r="G7925" t="s">
        <v>15</v>
      </c>
      <c r="H7925" t="s">
        <v>121</v>
      </c>
      <c r="I7925" t="s">
        <v>122</v>
      </c>
    </row>
    <row r="7926" spans="1:9" x14ac:dyDescent="0.3">
      <c r="A7926">
        <v>1185731</v>
      </c>
      <c r="B7926" s="16">
        <v>44484</v>
      </c>
      <c r="C7926" t="s">
        <v>23</v>
      </c>
      <c r="D7926">
        <v>68</v>
      </c>
      <c r="E7926">
        <v>3468</v>
      </c>
      <c r="F7926">
        <v>1213.8</v>
      </c>
      <c r="G7926" t="s">
        <v>15</v>
      </c>
      <c r="H7926" t="s">
        <v>129</v>
      </c>
      <c r="I7926" t="s">
        <v>130</v>
      </c>
    </row>
    <row r="7927" spans="1:9" x14ac:dyDescent="0.3">
      <c r="A7927">
        <v>1185731</v>
      </c>
      <c r="B7927" s="16">
        <v>44484</v>
      </c>
      <c r="C7927" t="s">
        <v>23</v>
      </c>
      <c r="D7927">
        <v>65</v>
      </c>
      <c r="E7927">
        <v>4290</v>
      </c>
      <c r="F7927">
        <v>1887.6</v>
      </c>
      <c r="G7927" t="s">
        <v>15</v>
      </c>
      <c r="H7927" t="s">
        <v>129</v>
      </c>
      <c r="I7927" t="s">
        <v>130</v>
      </c>
    </row>
    <row r="7928" spans="1:9" x14ac:dyDescent="0.3">
      <c r="A7928">
        <v>1185732</v>
      </c>
      <c r="B7928" s="16">
        <v>44484</v>
      </c>
      <c r="C7928" t="s">
        <v>19</v>
      </c>
      <c r="D7928">
        <v>90</v>
      </c>
      <c r="E7928">
        <v>4590</v>
      </c>
      <c r="F7928">
        <v>2111.3999999999996</v>
      </c>
      <c r="G7928" t="s">
        <v>15</v>
      </c>
      <c r="H7928" t="s">
        <v>121</v>
      </c>
      <c r="I7928" t="s">
        <v>122</v>
      </c>
    </row>
    <row r="7929" spans="1:9" x14ac:dyDescent="0.3">
      <c r="A7929">
        <v>1189833</v>
      </c>
      <c r="B7929" s="16">
        <v>44484</v>
      </c>
      <c r="C7929" t="s">
        <v>23</v>
      </c>
      <c r="D7929">
        <v>78</v>
      </c>
      <c r="E7929">
        <v>4914</v>
      </c>
      <c r="F7929">
        <v>2702.7000000000003</v>
      </c>
      <c r="G7929" t="s">
        <v>15</v>
      </c>
      <c r="H7929" t="s">
        <v>121</v>
      </c>
      <c r="I7929" t="s">
        <v>122</v>
      </c>
    </row>
    <row r="7930" spans="1:9" x14ac:dyDescent="0.3">
      <c r="A7930">
        <v>1197831</v>
      </c>
      <c r="B7930" s="16">
        <v>44484</v>
      </c>
      <c r="C7930" t="s">
        <v>17</v>
      </c>
      <c r="D7930">
        <v>132</v>
      </c>
      <c r="E7930">
        <v>5280</v>
      </c>
      <c r="F7930">
        <v>1742.3999999999999</v>
      </c>
      <c r="G7930" t="s">
        <v>15</v>
      </c>
      <c r="H7930" t="s">
        <v>129</v>
      </c>
      <c r="I7930" t="s">
        <v>130</v>
      </c>
    </row>
    <row r="7931" spans="1:9" x14ac:dyDescent="0.3">
      <c r="A7931">
        <v>1197831</v>
      </c>
      <c r="B7931" s="16">
        <v>44484</v>
      </c>
      <c r="C7931" t="s">
        <v>17</v>
      </c>
      <c r="D7931">
        <v>120</v>
      </c>
      <c r="E7931">
        <v>6840</v>
      </c>
      <c r="F7931">
        <v>3077.9999999999995</v>
      </c>
      <c r="G7931" t="s">
        <v>15</v>
      </c>
      <c r="H7931" t="s">
        <v>129</v>
      </c>
      <c r="I7931" t="s">
        <v>130</v>
      </c>
    </row>
    <row r="7932" spans="1:9" x14ac:dyDescent="0.3">
      <c r="A7932">
        <v>1185732</v>
      </c>
      <c r="B7932" s="16">
        <v>44484</v>
      </c>
      <c r="C7932" t="s">
        <v>17</v>
      </c>
      <c r="D7932">
        <v>128</v>
      </c>
      <c r="E7932">
        <v>7168</v>
      </c>
      <c r="F7932">
        <v>3225.5999999999995</v>
      </c>
      <c r="G7932" t="s">
        <v>15</v>
      </c>
      <c r="H7932" t="s">
        <v>121</v>
      </c>
      <c r="I7932" t="s">
        <v>122</v>
      </c>
    </row>
    <row r="7933" spans="1:9" x14ac:dyDescent="0.3">
      <c r="A7933">
        <v>1197831</v>
      </c>
      <c r="B7933" s="16">
        <v>44484</v>
      </c>
      <c r="C7933" t="s">
        <v>23</v>
      </c>
      <c r="D7933">
        <v>176</v>
      </c>
      <c r="E7933">
        <v>11792</v>
      </c>
      <c r="F7933">
        <v>7664.8</v>
      </c>
      <c r="G7933" t="s">
        <v>27</v>
      </c>
      <c r="H7933" t="s">
        <v>28</v>
      </c>
      <c r="I7933" t="s">
        <v>39</v>
      </c>
    </row>
    <row r="7934" spans="1:9" x14ac:dyDescent="0.3">
      <c r="A7934">
        <v>1197831</v>
      </c>
      <c r="B7934" s="16">
        <v>44484</v>
      </c>
      <c r="C7934" t="s">
        <v>23</v>
      </c>
      <c r="D7934">
        <v>236</v>
      </c>
      <c r="E7934">
        <v>12036</v>
      </c>
      <c r="F7934">
        <v>7341.9600000000009</v>
      </c>
      <c r="G7934" t="s">
        <v>27</v>
      </c>
      <c r="H7934" t="s">
        <v>28</v>
      </c>
      <c r="I7934" t="s">
        <v>39</v>
      </c>
    </row>
    <row r="7935" spans="1:9" x14ac:dyDescent="0.3">
      <c r="A7935">
        <v>1185731</v>
      </c>
      <c r="B7935" s="16">
        <v>44484</v>
      </c>
      <c r="C7935" t="s">
        <v>21</v>
      </c>
      <c r="D7935">
        <v>100</v>
      </c>
      <c r="E7935">
        <v>35000</v>
      </c>
      <c r="F7935">
        <v>10500</v>
      </c>
      <c r="G7935" t="s">
        <v>27</v>
      </c>
      <c r="H7935" t="s">
        <v>59</v>
      </c>
      <c r="I7935" t="s">
        <v>60</v>
      </c>
    </row>
    <row r="7936" spans="1:9" x14ac:dyDescent="0.3">
      <c r="A7936">
        <v>1197831</v>
      </c>
      <c r="B7936" s="16">
        <v>44484</v>
      </c>
      <c r="C7936" t="s">
        <v>21</v>
      </c>
      <c r="D7936">
        <v>100</v>
      </c>
      <c r="E7936">
        <v>55000.000000000007</v>
      </c>
      <c r="F7936">
        <v>13750.000000000002</v>
      </c>
      <c r="G7936" t="s">
        <v>15</v>
      </c>
      <c r="H7936" t="s">
        <v>129</v>
      </c>
      <c r="I7936" t="s">
        <v>130</v>
      </c>
    </row>
    <row r="7937" spans="1:9" x14ac:dyDescent="0.3">
      <c r="A7937">
        <v>1197831</v>
      </c>
      <c r="B7937" s="16">
        <v>44484</v>
      </c>
      <c r="C7937" t="s">
        <v>22</v>
      </c>
      <c r="D7937">
        <v>100</v>
      </c>
      <c r="E7937">
        <v>65000</v>
      </c>
      <c r="F7937">
        <v>16250</v>
      </c>
      <c r="G7937" t="s">
        <v>15</v>
      </c>
      <c r="H7937" t="s">
        <v>129</v>
      </c>
      <c r="I7937" t="s">
        <v>130</v>
      </c>
    </row>
    <row r="7938" spans="1:9" x14ac:dyDescent="0.3">
      <c r="A7938">
        <v>1197831</v>
      </c>
      <c r="B7938" s="16">
        <v>44484</v>
      </c>
      <c r="C7938" t="s">
        <v>20</v>
      </c>
      <c r="D7938">
        <v>125</v>
      </c>
      <c r="E7938">
        <v>68750.000000000015</v>
      </c>
      <c r="F7938">
        <v>17187.500000000004</v>
      </c>
      <c r="G7938" t="s">
        <v>15</v>
      </c>
      <c r="H7938" t="s">
        <v>129</v>
      </c>
      <c r="I7938" t="s">
        <v>130</v>
      </c>
    </row>
    <row r="7939" spans="1:9" x14ac:dyDescent="0.3">
      <c r="A7939">
        <v>1185732</v>
      </c>
      <c r="B7939" s="16">
        <v>44484</v>
      </c>
      <c r="C7939" t="s">
        <v>21</v>
      </c>
      <c r="D7939">
        <v>175</v>
      </c>
      <c r="E7939">
        <v>96250.000000000015</v>
      </c>
      <c r="F7939">
        <v>38500.000000000007</v>
      </c>
      <c r="G7939" t="s">
        <v>15</v>
      </c>
      <c r="H7939" t="s">
        <v>121</v>
      </c>
      <c r="I7939" t="s">
        <v>122</v>
      </c>
    </row>
    <row r="7940" spans="1:9" x14ac:dyDescent="0.3">
      <c r="A7940">
        <v>1185732</v>
      </c>
      <c r="B7940" s="16">
        <v>44484</v>
      </c>
      <c r="C7940" t="s">
        <v>20</v>
      </c>
      <c r="D7940">
        <v>200</v>
      </c>
      <c r="E7940">
        <v>110000.00000000001</v>
      </c>
      <c r="F7940">
        <v>44000.000000000007</v>
      </c>
      <c r="G7940" t="s">
        <v>15</v>
      </c>
      <c r="H7940" t="s">
        <v>121</v>
      </c>
      <c r="I7940" t="s">
        <v>122</v>
      </c>
    </row>
    <row r="7941" spans="1:9" x14ac:dyDescent="0.3">
      <c r="A7941">
        <v>1185732</v>
      </c>
      <c r="B7941" s="16">
        <v>44484</v>
      </c>
      <c r="C7941" t="s">
        <v>22</v>
      </c>
      <c r="D7941">
        <v>175</v>
      </c>
      <c r="E7941">
        <v>113750</v>
      </c>
      <c r="F7941">
        <v>34125</v>
      </c>
      <c r="G7941" t="s">
        <v>15</v>
      </c>
      <c r="H7941" t="s">
        <v>121</v>
      </c>
      <c r="I7941" t="s">
        <v>122</v>
      </c>
    </row>
    <row r="7942" spans="1:9" x14ac:dyDescent="0.3">
      <c r="A7942">
        <v>1197831</v>
      </c>
      <c r="B7942" s="16">
        <v>44484</v>
      </c>
      <c r="C7942" t="s">
        <v>19</v>
      </c>
      <c r="D7942">
        <v>225</v>
      </c>
      <c r="E7942">
        <v>123750.00000000001</v>
      </c>
      <c r="F7942">
        <v>37125</v>
      </c>
      <c r="G7942" t="s">
        <v>15</v>
      </c>
      <c r="H7942" t="s">
        <v>129</v>
      </c>
      <c r="I7942" t="s">
        <v>130</v>
      </c>
    </row>
    <row r="7943" spans="1:9" x14ac:dyDescent="0.3">
      <c r="A7943">
        <v>1185731</v>
      </c>
      <c r="B7943" s="16">
        <v>44484</v>
      </c>
      <c r="C7943" t="s">
        <v>23</v>
      </c>
      <c r="D7943">
        <v>225</v>
      </c>
      <c r="E7943">
        <v>157500</v>
      </c>
      <c r="F7943">
        <v>47250</v>
      </c>
      <c r="G7943" t="s">
        <v>15</v>
      </c>
      <c r="H7943" t="s">
        <v>129</v>
      </c>
      <c r="I7943" t="s">
        <v>130</v>
      </c>
    </row>
    <row r="7944" spans="1:9" x14ac:dyDescent="0.3">
      <c r="A7944">
        <v>1185732</v>
      </c>
      <c r="B7944" s="16">
        <v>44484</v>
      </c>
      <c r="C7944" t="s">
        <v>19</v>
      </c>
      <c r="D7944">
        <v>300</v>
      </c>
      <c r="E7944">
        <v>165000.00000000003</v>
      </c>
      <c r="F7944">
        <v>57750.000000000007</v>
      </c>
      <c r="G7944" t="s">
        <v>15</v>
      </c>
      <c r="H7944" t="s">
        <v>121</v>
      </c>
      <c r="I7944" t="s">
        <v>122</v>
      </c>
    </row>
    <row r="7945" spans="1:9" x14ac:dyDescent="0.3">
      <c r="A7945">
        <v>1189833</v>
      </c>
      <c r="B7945" s="16">
        <v>44484</v>
      </c>
      <c r="C7945" t="s">
        <v>23</v>
      </c>
      <c r="D7945">
        <v>300</v>
      </c>
      <c r="E7945">
        <v>210000</v>
      </c>
      <c r="F7945">
        <v>84000</v>
      </c>
      <c r="G7945" t="s">
        <v>15</v>
      </c>
      <c r="H7945" t="s">
        <v>121</v>
      </c>
      <c r="I7945" t="s">
        <v>122</v>
      </c>
    </row>
    <row r="7946" spans="1:9" x14ac:dyDescent="0.3">
      <c r="A7946">
        <v>1197831</v>
      </c>
      <c r="B7946" s="16">
        <v>44484</v>
      </c>
      <c r="C7946" t="s">
        <v>17</v>
      </c>
      <c r="D7946">
        <v>400</v>
      </c>
      <c r="E7946">
        <v>240000</v>
      </c>
      <c r="F7946">
        <v>72000</v>
      </c>
      <c r="G7946" t="s">
        <v>15</v>
      </c>
      <c r="H7946" t="s">
        <v>129</v>
      </c>
      <c r="I7946" t="s">
        <v>130</v>
      </c>
    </row>
    <row r="7947" spans="1:9" x14ac:dyDescent="0.3">
      <c r="A7947">
        <v>1185732</v>
      </c>
      <c r="B7947" s="16">
        <v>44484</v>
      </c>
      <c r="C7947" t="s">
        <v>17</v>
      </c>
      <c r="D7947">
        <v>475</v>
      </c>
      <c r="E7947">
        <v>285000</v>
      </c>
      <c r="F7947">
        <v>99750</v>
      </c>
      <c r="G7947" t="s">
        <v>15</v>
      </c>
      <c r="H7947" t="s">
        <v>121</v>
      </c>
      <c r="I7947" t="s">
        <v>122</v>
      </c>
    </row>
    <row r="7948" spans="1:9" x14ac:dyDescent="0.3">
      <c r="A7948">
        <v>1197831</v>
      </c>
      <c r="B7948" s="16">
        <v>44484</v>
      </c>
      <c r="C7948" t="s">
        <v>23</v>
      </c>
      <c r="D7948">
        <v>675</v>
      </c>
      <c r="E7948">
        <v>472500</v>
      </c>
      <c r="F7948">
        <v>259875.00000000003</v>
      </c>
      <c r="G7948" t="s">
        <v>27</v>
      </c>
      <c r="H7948" t="s">
        <v>28</v>
      </c>
      <c r="I7948" t="s">
        <v>39</v>
      </c>
    </row>
    <row r="7949" spans="1:9" x14ac:dyDescent="0.3">
      <c r="A7949">
        <v>1185731</v>
      </c>
      <c r="B7949" s="16">
        <v>44485</v>
      </c>
      <c r="C7949" t="s">
        <v>22</v>
      </c>
      <c r="D7949">
        <v>42</v>
      </c>
      <c r="E7949">
        <v>1974</v>
      </c>
      <c r="F7949">
        <v>769.86</v>
      </c>
      <c r="G7949" t="s">
        <v>15</v>
      </c>
      <c r="H7949" t="s">
        <v>62</v>
      </c>
      <c r="I7949" t="s">
        <v>63</v>
      </c>
    </row>
    <row r="7950" spans="1:9" x14ac:dyDescent="0.3">
      <c r="A7950">
        <v>1197831</v>
      </c>
      <c r="B7950" s="16">
        <v>44485</v>
      </c>
      <c r="C7950" t="s">
        <v>17</v>
      </c>
      <c r="D7950">
        <v>281</v>
      </c>
      <c r="E7950">
        <v>12926</v>
      </c>
      <c r="F7950">
        <v>6075.2199999999993</v>
      </c>
      <c r="G7950" t="s">
        <v>27</v>
      </c>
      <c r="H7950" t="s">
        <v>28</v>
      </c>
      <c r="I7950" t="s">
        <v>39</v>
      </c>
    </row>
    <row r="7951" spans="1:9" x14ac:dyDescent="0.3">
      <c r="A7951">
        <v>1197831</v>
      </c>
      <c r="B7951" s="16">
        <v>44485</v>
      </c>
      <c r="C7951" t="s">
        <v>17</v>
      </c>
      <c r="D7951">
        <v>223</v>
      </c>
      <c r="E7951">
        <v>13157</v>
      </c>
      <c r="F7951">
        <v>7104.7800000000007</v>
      </c>
      <c r="G7951" t="s">
        <v>27</v>
      </c>
      <c r="H7951" t="s">
        <v>28</v>
      </c>
      <c r="I7951" t="s">
        <v>39</v>
      </c>
    </row>
    <row r="7952" spans="1:9" x14ac:dyDescent="0.3">
      <c r="A7952">
        <v>1185731</v>
      </c>
      <c r="B7952" s="16">
        <v>44485</v>
      </c>
      <c r="C7952" t="s">
        <v>22</v>
      </c>
      <c r="D7952">
        <v>150</v>
      </c>
      <c r="E7952">
        <v>75000</v>
      </c>
      <c r="F7952">
        <v>18750</v>
      </c>
      <c r="G7952" t="s">
        <v>15</v>
      </c>
      <c r="H7952" t="s">
        <v>62</v>
      </c>
      <c r="I7952" t="s">
        <v>63</v>
      </c>
    </row>
    <row r="7953" spans="1:9" x14ac:dyDescent="0.3">
      <c r="A7953">
        <v>1197831</v>
      </c>
      <c r="B7953" s="16">
        <v>44485</v>
      </c>
      <c r="C7953" t="s">
        <v>17</v>
      </c>
      <c r="D7953">
        <v>825</v>
      </c>
      <c r="E7953">
        <v>495000</v>
      </c>
      <c r="F7953">
        <v>197999.99999999997</v>
      </c>
      <c r="G7953" t="s">
        <v>27</v>
      </c>
      <c r="H7953" t="s">
        <v>28</v>
      </c>
      <c r="I7953" t="s">
        <v>39</v>
      </c>
    </row>
    <row r="7954" spans="1:9" x14ac:dyDescent="0.3">
      <c r="A7954">
        <v>1128299</v>
      </c>
      <c r="B7954" s="16">
        <v>44486</v>
      </c>
      <c r="C7954" t="s">
        <v>20</v>
      </c>
      <c r="D7954">
        <v>44</v>
      </c>
      <c r="E7954">
        <v>1452</v>
      </c>
      <c r="F7954">
        <v>769.56000000000006</v>
      </c>
      <c r="G7954" t="s">
        <v>15</v>
      </c>
      <c r="H7954" t="s">
        <v>118</v>
      </c>
      <c r="I7954" t="s">
        <v>93</v>
      </c>
    </row>
    <row r="7955" spans="1:9" x14ac:dyDescent="0.3">
      <c r="A7955">
        <v>1128299</v>
      </c>
      <c r="B7955" s="16">
        <v>44486</v>
      </c>
      <c r="C7955" t="s">
        <v>21</v>
      </c>
      <c r="D7955">
        <v>47</v>
      </c>
      <c r="E7955">
        <v>1504</v>
      </c>
      <c r="F7955">
        <v>797.12</v>
      </c>
      <c r="G7955" t="s">
        <v>15</v>
      </c>
      <c r="H7955" t="s">
        <v>118</v>
      </c>
      <c r="I7955" t="s">
        <v>93</v>
      </c>
    </row>
    <row r="7956" spans="1:9" x14ac:dyDescent="0.3">
      <c r="A7956">
        <v>1128299</v>
      </c>
      <c r="B7956" s="16">
        <v>44486</v>
      </c>
      <c r="C7956" t="s">
        <v>22</v>
      </c>
      <c r="D7956">
        <v>53</v>
      </c>
      <c r="E7956">
        <v>2173</v>
      </c>
      <c r="F7956">
        <v>1195.1500000000001</v>
      </c>
      <c r="G7956" t="s">
        <v>15</v>
      </c>
      <c r="H7956" t="s">
        <v>118</v>
      </c>
      <c r="I7956" t="s">
        <v>93</v>
      </c>
    </row>
    <row r="7957" spans="1:9" x14ac:dyDescent="0.3">
      <c r="A7957">
        <v>1128299</v>
      </c>
      <c r="B7957" s="16">
        <v>44486</v>
      </c>
      <c r="C7957" t="s">
        <v>19</v>
      </c>
      <c r="D7957">
        <v>80</v>
      </c>
      <c r="E7957">
        <v>2560</v>
      </c>
      <c r="F7957">
        <v>1331.2</v>
      </c>
      <c r="G7957" t="s">
        <v>15</v>
      </c>
      <c r="H7957" t="s">
        <v>118</v>
      </c>
      <c r="I7957" t="s">
        <v>93</v>
      </c>
    </row>
    <row r="7958" spans="1:9" x14ac:dyDescent="0.3">
      <c r="A7958">
        <v>1185731</v>
      </c>
      <c r="B7958" s="16">
        <v>44486</v>
      </c>
      <c r="C7958" t="s">
        <v>23</v>
      </c>
      <c r="D7958">
        <v>68</v>
      </c>
      <c r="E7958">
        <v>2584</v>
      </c>
      <c r="F7958">
        <v>1343.68</v>
      </c>
      <c r="G7958" t="s">
        <v>15</v>
      </c>
      <c r="H7958" t="s">
        <v>62</v>
      </c>
      <c r="I7958" t="s">
        <v>63</v>
      </c>
    </row>
    <row r="7959" spans="1:9" x14ac:dyDescent="0.3">
      <c r="A7959">
        <v>1128299</v>
      </c>
      <c r="B7959" s="16">
        <v>44486</v>
      </c>
      <c r="C7959" t="s">
        <v>17</v>
      </c>
      <c r="D7959">
        <v>124</v>
      </c>
      <c r="E7959">
        <v>3100</v>
      </c>
      <c r="F7959">
        <v>1332.9999999999998</v>
      </c>
      <c r="G7959" t="s">
        <v>27</v>
      </c>
      <c r="H7959" t="s">
        <v>81</v>
      </c>
      <c r="I7959" t="s">
        <v>82</v>
      </c>
    </row>
    <row r="7960" spans="1:9" x14ac:dyDescent="0.3">
      <c r="A7960">
        <v>1128299</v>
      </c>
      <c r="B7960" s="16">
        <v>44486</v>
      </c>
      <c r="C7960" t="s">
        <v>21</v>
      </c>
      <c r="D7960">
        <v>120</v>
      </c>
      <c r="E7960">
        <v>3720</v>
      </c>
      <c r="F7960">
        <v>1599.5999999999997</v>
      </c>
      <c r="G7960" t="s">
        <v>27</v>
      </c>
      <c r="H7960" t="s">
        <v>81</v>
      </c>
      <c r="I7960" t="s">
        <v>82</v>
      </c>
    </row>
    <row r="7961" spans="1:9" x14ac:dyDescent="0.3">
      <c r="A7961">
        <v>1128299</v>
      </c>
      <c r="B7961" s="16">
        <v>44486</v>
      </c>
      <c r="C7961" t="s">
        <v>21</v>
      </c>
      <c r="D7961">
        <v>105</v>
      </c>
      <c r="E7961">
        <v>3780</v>
      </c>
      <c r="F7961">
        <v>1890</v>
      </c>
      <c r="G7961" t="s">
        <v>27</v>
      </c>
      <c r="H7961" t="s">
        <v>81</v>
      </c>
      <c r="I7961" t="s">
        <v>82</v>
      </c>
    </row>
    <row r="7962" spans="1:9" x14ac:dyDescent="0.3">
      <c r="A7962">
        <v>1128299</v>
      </c>
      <c r="B7962" s="16">
        <v>44486</v>
      </c>
      <c r="C7962" t="s">
        <v>17</v>
      </c>
      <c r="D7962">
        <v>112</v>
      </c>
      <c r="E7962">
        <v>3808</v>
      </c>
      <c r="F7962">
        <v>2056.3200000000002</v>
      </c>
      <c r="G7962" t="s">
        <v>27</v>
      </c>
      <c r="H7962" t="s">
        <v>81</v>
      </c>
      <c r="I7962" t="s">
        <v>82</v>
      </c>
    </row>
    <row r="7963" spans="1:9" x14ac:dyDescent="0.3">
      <c r="A7963">
        <v>1185732</v>
      </c>
      <c r="B7963" s="16">
        <v>44486</v>
      </c>
      <c r="C7963" t="s">
        <v>23</v>
      </c>
      <c r="D7963">
        <v>84</v>
      </c>
      <c r="E7963">
        <v>3948</v>
      </c>
      <c r="F7963">
        <v>1974</v>
      </c>
      <c r="G7963" t="s">
        <v>15</v>
      </c>
      <c r="H7963" t="s">
        <v>118</v>
      </c>
      <c r="I7963" t="s">
        <v>93</v>
      </c>
    </row>
    <row r="7964" spans="1:9" x14ac:dyDescent="0.3">
      <c r="A7964">
        <v>1128299</v>
      </c>
      <c r="B7964" s="16">
        <v>44486</v>
      </c>
      <c r="C7964" t="s">
        <v>20</v>
      </c>
      <c r="D7964">
        <v>100</v>
      </c>
      <c r="E7964">
        <v>4200</v>
      </c>
      <c r="F7964">
        <v>2100</v>
      </c>
      <c r="G7964" t="s">
        <v>27</v>
      </c>
      <c r="H7964" t="s">
        <v>81</v>
      </c>
      <c r="I7964" t="s">
        <v>82</v>
      </c>
    </row>
    <row r="7965" spans="1:9" x14ac:dyDescent="0.3">
      <c r="A7965">
        <v>1128299</v>
      </c>
      <c r="B7965" s="16">
        <v>44486</v>
      </c>
      <c r="C7965" t="s">
        <v>20</v>
      </c>
      <c r="D7965">
        <v>128</v>
      </c>
      <c r="E7965">
        <v>4224</v>
      </c>
      <c r="F7965">
        <v>1900.7999999999997</v>
      </c>
      <c r="G7965" t="s">
        <v>27</v>
      </c>
      <c r="H7965" t="s">
        <v>81</v>
      </c>
      <c r="I7965" t="s">
        <v>82</v>
      </c>
    </row>
    <row r="7966" spans="1:9" x14ac:dyDescent="0.3">
      <c r="A7966">
        <v>1128299</v>
      </c>
      <c r="B7966" s="16">
        <v>44486</v>
      </c>
      <c r="C7966" t="s">
        <v>22</v>
      </c>
      <c r="D7966">
        <v>112</v>
      </c>
      <c r="E7966">
        <v>4368</v>
      </c>
      <c r="F7966">
        <v>2096.64</v>
      </c>
      <c r="G7966" t="s">
        <v>27</v>
      </c>
      <c r="H7966" t="s">
        <v>81</v>
      </c>
      <c r="I7966" t="s">
        <v>82</v>
      </c>
    </row>
    <row r="7967" spans="1:9" x14ac:dyDescent="0.3">
      <c r="A7967">
        <v>1197831</v>
      </c>
      <c r="B7967" s="16">
        <v>44486</v>
      </c>
      <c r="C7967" t="s">
        <v>21</v>
      </c>
      <c r="D7967">
        <v>116</v>
      </c>
      <c r="E7967">
        <v>4408</v>
      </c>
      <c r="F7967">
        <v>2204</v>
      </c>
      <c r="G7967" t="s">
        <v>36</v>
      </c>
      <c r="H7967" t="s">
        <v>74</v>
      </c>
      <c r="I7967" t="s">
        <v>75</v>
      </c>
    </row>
    <row r="7968" spans="1:9" x14ac:dyDescent="0.3">
      <c r="A7968">
        <v>1128299</v>
      </c>
      <c r="B7968" s="16">
        <v>44486</v>
      </c>
      <c r="C7968" t="s">
        <v>22</v>
      </c>
      <c r="D7968">
        <v>95</v>
      </c>
      <c r="E7968">
        <v>4465</v>
      </c>
      <c r="F7968">
        <v>2634.3500000000004</v>
      </c>
      <c r="G7968" t="s">
        <v>27</v>
      </c>
      <c r="H7968" t="s">
        <v>81</v>
      </c>
      <c r="I7968" t="s">
        <v>82</v>
      </c>
    </row>
    <row r="7969" spans="1:9" x14ac:dyDescent="0.3">
      <c r="A7969">
        <v>1197831</v>
      </c>
      <c r="B7969" s="16">
        <v>44486</v>
      </c>
      <c r="C7969" t="s">
        <v>20</v>
      </c>
      <c r="D7969">
        <v>123</v>
      </c>
      <c r="E7969">
        <v>4551</v>
      </c>
      <c r="F7969">
        <v>2047.9499999999998</v>
      </c>
      <c r="G7969" t="s">
        <v>36</v>
      </c>
      <c r="H7969" t="s">
        <v>74</v>
      </c>
      <c r="I7969" t="s">
        <v>75</v>
      </c>
    </row>
    <row r="7970" spans="1:9" x14ac:dyDescent="0.3">
      <c r="A7970">
        <v>1185733</v>
      </c>
      <c r="B7970" s="16">
        <v>44486</v>
      </c>
      <c r="C7970" t="s">
        <v>17</v>
      </c>
      <c r="D7970">
        <v>100</v>
      </c>
      <c r="E7970">
        <v>4700</v>
      </c>
      <c r="F7970">
        <v>2068</v>
      </c>
      <c r="G7970" t="s">
        <v>48</v>
      </c>
      <c r="H7970" t="s">
        <v>49</v>
      </c>
      <c r="I7970" t="s">
        <v>68</v>
      </c>
    </row>
    <row r="7971" spans="1:9" x14ac:dyDescent="0.3">
      <c r="A7971">
        <v>1128299</v>
      </c>
      <c r="B7971" s="16">
        <v>44486</v>
      </c>
      <c r="C7971" t="s">
        <v>17</v>
      </c>
      <c r="D7971">
        <v>115</v>
      </c>
      <c r="E7971">
        <v>4715</v>
      </c>
      <c r="F7971">
        <v>2546.1000000000004</v>
      </c>
      <c r="G7971" t="s">
        <v>15</v>
      </c>
      <c r="H7971" t="s">
        <v>118</v>
      </c>
      <c r="I7971" t="s">
        <v>93</v>
      </c>
    </row>
    <row r="7972" spans="1:9" x14ac:dyDescent="0.3">
      <c r="A7972">
        <v>1185733</v>
      </c>
      <c r="B7972" s="16">
        <v>44486</v>
      </c>
      <c r="C7972" t="s">
        <v>21</v>
      </c>
      <c r="D7972">
        <v>120</v>
      </c>
      <c r="E7972">
        <v>4800</v>
      </c>
      <c r="F7972">
        <v>1680</v>
      </c>
      <c r="G7972" t="s">
        <v>48</v>
      </c>
      <c r="H7972" t="s">
        <v>49</v>
      </c>
      <c r="I7972" t="s">
        <v>68</v>
      </c>
    </row>
    <row r="7973" spans="1:9" x14ac:dyDescent="0.3">
      <c r="A7973">
        <v>1197831</v>
      </c>
      <c r="B7973" s="16">
        <v>44486</v>
      </c>
      <c r="C7973" t="s">
        <v>22</v>
      </c>
      <c r="D7973">
        <v>112</v>
      </c>
      <c r="E7973">
        <v>5376</v>
      </c>
      <c r="F7973">
        <v>2956.7999999999997</v>
      </c>
      <c r="G7973" t="s">
        <v>36</v>
      </c>
      <c r="H7973" t="s">
        <v>74</v>
      </c>
      <c r="I7973" t="s">
        <v>75</v>
      </c>
    </row>
    <row r="7974" spans="1:9" x14ac:dyDescent="0.3">
      <c r="A7974">
        <v>1128299</v>
      </c>
      <c r="B7974" s="16">
        <v>44486</v>
      </c>
      <c r="C7974" t="s">
        <v>23</v>
      </c>
      <c r="D7974">
        <v>108</v>
      </c>
      <c r="E7974">
        <v>5400</v>
      </c>
      <c r="F7974">
        <v>2538</v>
      </c>
      <c r="G7974" t="s">
        <v>27</v>
      </c>
      <c r="H7974" t="s">
        <v>81</v>
      </c>
      <c r="I7974" t="s">
        <v>82</v>
      </c>
    </row>
    <row r="7975" spans="1:9" x14ac:dyDescent="0.3">
      <c r="A7975">
        <v>1185733</v>
      </c>
      <c r="B7975" s="16">
        <v>44486</v>
      </c>
      <c r="C7975" t="s">
        <v>22</v>
      </c>
      <c r="D7975">
        <v>116</v>
      </c>
      <c r="E7975">
        <v>5452</v>
      </c>
      <c r="F7975">
        <v>1199.44</v>
      </c>
      <c r="G7975" t="s">
        <v>48</v>
      </c>
      <c r="H7975" t="s">
        <v>49</v>
      </c>
      <c r="I7975" t="s">
        <v>68</v>
      </c>
    </row>
    <row r="7976" spans="1:9" x14ac:dyDescent="0.3">
      <c r="A7976">
        <v>1185733</v>
      </c>
      <c r="B7976" s="16">
        <v>44486</v>
      </c>
      <c r="C7976" t="s">
        <v>17</v>
      </c>
      <c r="D7976">
        <v>140</v>
      </c>
      <c r="E7976">
        <v>5460</v>
      </c>
      <c r="F7976">
        <v>2020.2</v>
      </c>
      <c r="G7976" t="s">
        <v>48</v>
      </c>
      <c r="H7976" t="s">
        <v>49</v>
      </c>
      <c r="I7976" t="s">
        <v>68</v>
      </c>
    </row>
    <row r="7977" spans="1:9" x14ac:dyDescent="0.3">
      <c r="A7977">
        <v>1185733</v>
      </c>
      <c r="B7977" s="16">
        <v>44486</v>
      </c>
      <c r="C7977" t="s">
        <v>20</v>
      </c>
      <c r="D7977">
        <v>128</v>
      </c>
      <c r="E7977">
        <v>5504</v>
      </c>
      <c r="F7977">
        <v>1871.36</v>
      </c>
      <c r="G7977" t="s">
        <v>48</v>
      </c>
      <c r="H7977" t="s">
        <v>49</v>
      </c>
      <c r="I7977" t="s">
        <v>68</v>
      </c>
    </row>
    <row r="7978" spans="1:9" x14ac:dyDescent="0.3">
      <c r="A7978">
        <v>1185733</v>
      </c>
      <c r="B7978" s="16">
        <v>44486</v>
      </c>
      <c r="C7978" t="s">
        <v>21</v>
      </c>
      <c r="D7978">
        <v>113</v>
      </c>
      <c r="E7978">
        <v>5763</v>
      </c>
      <c r="F7978">
        <v>2362.83</v>
      </c>
      <c r="G7978" t="s">
        <v>48</v>
      </c>
      <c r="H7978" t="s">
        <v>49</v>
      </c>
      <c r="I7978" t="s">
        <v>68</v>
      </c>
    </row>
    <row r="7979" spans="1:9" x14ac:dyDescent="0.3">
      <c r="A7979">
        <v>1185733</v>
      </c>
      <c r="B7979" s="16">
        <v>44486</v>
      </c>
      <c r="C7979" t="s">
        <v>22</v>
      </c>
      <c r="D7979">
        <v>98</v>
      </c>
      <c r="E7979">
        <v>5782</v>
      </c>
      <c r="F7979">
        <v>1792.42</v>
      </c>
      <c r="G7979" t="s">
        <v>48</v>
      </c>
      <c r="H7979" t="s">
        <v>49</v>
      </c>
      <c r="I7979" t="s">
        <v>68</v>
      </c>
    </row>
    <row r="7980" spans="1:9" x14ac:dyDescent="0.3">
      <c r="A7980">
        <v>1185733</v>
      </c>
      <c r="B7980" s="16">
        <v>44486</v>
      </c>
      <c r="C7980" t="s">
        <v>20</v>
      </c>
      <c r="D7980">
        <v>112</v>
      </c>
      <c r="E7980">
        <v>6160</v>
      </c>
      <c r="F7980">
        <v>2525.6</v>
      </c>
      <c r="G7980" t="s">
        <v>48</v>
      </c>
      <c r="H7980" t="s">
        <v>49</v>
      </c>
      <c r="I7980" t="s">
        <v>68</v>
      </c>
    </row>
    <row r="7981" spans="1:9" x14ac:dyDescent="0.3">
      <c r="A7981">
        <v>1128299</v>
      </c>
      <c r="B7981" s="16">
        <v>44486</v>
      </c>
      <c r="C7981" t="s">
        <v>23</v>
      </c>
      <c r="D7981">
        <v>140</v>
      </c>
      <c r="E7981">
        <v>6160</v>
      </c>
      <c r="F7981">
        <v>2464</v>
      </c>
      <c r="G7981" t="s">
        <v>27</v>
      </c>
      <c r="H7981" t="s">
        <v>81</v>
      </c>
      <c r="I7981" t="s">
        <v>82</v>
      </c>
    </row>
    <row r="7982" spans="1:9" x14ac:dyDescent="0.3">
      <c r="A7982">
        <v>1197831</v>
      </c>
      <c r="B7982" s="16">
        <v>44486</v>
      </c>
      <c r="C7982" t="s">
        <v>19</v>
      </c>
      <c r="D7982">
        <v>167</v>
      </c>
      <c r="E7982">
        <v>6179</v>
      </c>
      <c r="F7982">
        <v>3151.29</v>
      </c>
      <c r="G7982" t="s">
        <v>36</v>
      </c>
      <c r="H7982" t="s">
        <v>74</v>
      </c>
      <c r="I7982" t="s">
        <v>75</v>
      </c>
    </row>
    <row r="7983" spans="1:9" x14ac:dyDescent="0.3">
      <c r="A7983">
        <v>1128299</v>
      </c>
      <c r="B7983" s="16">
        <v>44486</v>
      </c>
      <c r="C7983" t="s">
        <v>19</v>
      </c>
      <c r="D7983">
        <v>184</v>
      </c>
      <c r="E7983">
        <v>6256</v>
      </c>
      <c r="F7983">
        <v>2815.2</v>
      </c>
      <c r="G7983" t="s">
        <v>27</v>
      </c>
      <c r="H7983" t="s">
        <v>81</v>
      </c>
      <c r="I7983" t="s">
        <v>82</v>
      </c>
    </row>
    <row r="7984" spans="1:9" x14ac:dyDescent="0.3">
      <c r="A7984">
        <v>1185733</v>
      </c>
      <c r="B7984" s="16">
        <v>44486</v>
      </c>
      <c r="C7984" t="s">
        <v>23</v>
      </c>
      <c r="D7984">
        <v>104</v>
      </c>
      <c r="E7984">
        <v>6760</v>
      </c>
      <c r="F7984">
        <v>3920.8000000000006</v>
      </c>
      <c r="G7984" t="s">
        <v>48</v>
      </c>
      <c r="H7984" t="s">
        <v>49</v>
      </c>
      <c r="I7984" t="s">
        <v>68</v>
      </c>
    </row>
    <row r="7985" spans="1:9" x14ac:dyDescent="0.3">
      <c r="A7985">
        <v>1128299</v>
      </c>
      <c r="B7985" s="16">
        <v>44486</v>
      </c>
      <c r="C7985" t="s">
        <v>19</v>
      </c>
      <c r="D7985">
        <v>155</v>
      </c>
      <c r="E7985">
        <v>6975</v>
      </c>
      <c r="F7985">
        <v>3836.2499999999995</v>
      </c>
      <c r="G7985" t="s">
        <v>27</v>
      </c>
      <c r="H7985" t="s">
        <v>81</v>
      </c>
      <c r="I7985" t="s">
        <v>82</v>
      </c>
    </row>
    <row r="7986" spans="1:9" x14ac:dyDescent="0.3">
      <c r="A7986">
        <v>1197831</v>
      </c>
      <c r="B7986" s="16">
        <v>44486</v>
      </c>
      <c r="C7986" t="s">
        <v>23</v>
      </c>
      <c r="D7986">
        <v>137</v>
      </c>
      <c r="E7986">
        <v>7124</v>
      </c>
      <c r="F7986">
        <v>4986.8</v>
      </c>
      <c r="G7986" t="s">
        <v>36</v>
      </c>
      <c r="H7986" t="s">
        <v>74</v>
      </c>
      <c r="I7986" t="s">
        <v>75</v>
      </c>
    </row>
    <row r="7987" spans="1:9" x14ac:dyDescent="0.3">
      <c r="A7987">
        <v>1185733</v>
      </c>
      <c r="B7987" s="16">
        <v>44486</v>
      </c>
      <c r="C7987" t="s">
        <v>23</v>
      </c>
      <c r="D7987">
        <v>140</v>
      </c>
      <c r="E7987">
        <v>7420</v>
      </c>
      <c r="F7987">
        <v>3858.4</v>
      </c>
      <c r="G7987" t="s">
        <v>48</v>
      </c>
      <c r="H7987" t="s">
        <v>49</v>
      </c>
      <c r="I7987" t="s">
        <v>68</v>
      </c>
    </row>
    <row r="7988" spans="1:9" x14ac:dyDescent="0.3">
      <c r="A7988">
        <v>1185733</v>
      </c>
      <c r="B7988" s="16">
        <v>44486</v>
      </c>
      <c r="C7988" t="s">
        <v>19</v>
      </c>
      <c r="D7988">
        <v>190</v>
      </c>
      <c r="E7988">
        <v>8170</v>
      </c>
      <c r="F7988">
        <v>2369.2999999999997</v>
      </c>
      <c r="G7988" t="s">
        <v>48</v>
      </c>
      <c r="H7988" t="s">
        <v>49</v>
      </c>
      <c r="I7988" t="s">
        <v>68</v>
      </c>
    </row>
    <row r="7989" spans="1:9" x14ac:dyDescent="0.3">
      <c r="A7989">
        <v>1185733</v>
      </c>
      <c r="B7989" s="16">
        <v>44486</v>
      </c>
      <c r="C7989" t="s">
        <v>19</v>
      </c>
      <c r="D7989">
        <v>144</v>
      </c>
      <c r="E7989">
        <v>8496</v>
      </c>
      <c r="F7989">
        <v>3228.48</v>
      </c>
      <c r="G7989" t="s">
        <v>48</v>
      </c>
      <c r="H7989" t="s">
        <v>49</v>
      </c>
      <c r="I7989" t="s">
        <v>68</v>
      </c>
    </row>
    <row r="7990" spans="1:9" x14ac:dyDescent="0.3">
      <c r="A7990">
        <v>1197831</v>
      </c>
      <c r="B7990" s="16">
        <v>44486</v>
      </c>
      <c r="C7990" t="s">
        <v>19</v>
      </c>
      <c r="D7990">
        <v>248</v>
      </c>
      <c r="E7990">
        <v>9672</v>
      </c>
      <c r="F7990">
        <v>4062.24</v>
      </c>
      <c r="G7990" t="s">
        <v>27</v>
      </c>
      <c r="H7990" t="s">
        <v>28</v>
      </c>
      <c r="I7990" t="s">
        <v>39</v>
      </c>
    </row>
    <row r="7991" spans="1:9" x14ac:dyDescent="0.3">
      <c r="A7991">
        <v>1197831</v>
      </c>
      <c r="B7991" s="16">
        <v>44486</v>
      </c>
      <c r="C7991" t="s">
        <v>17</v>
      </c>
      <c r="D7991">
        <v>225</v>
      </c>
      <c r="E7991">
        <v>11025</v>
      </c>
      <c r="F7991">
        <v>6725.25</v>
      </c>
      <c r="G7991" t="s">
        <v>36</v>
      </c>
      <c r="H7991" t="s">
        <v>74</v>
      </c>
      <c r="I7991" t="s">
        <v>75</v>
      </c>
    </row>
    <row r="7992" spans="1:9" x14ac:dyDescent="0.3">
      <c r="A7992">
        <v>1197831</v>
      </c>
      <c r="B7992" s="16">
        <v>44486</v>
      </c>
      <c r="C7992" t="s">
        <v>19</v>
      </c>
      <c r="D7992">
        <v>231</v>
      </c>
      <c r="E7992">
        <v>12936</v>
      </c>
      <c r="F7992">
        <v>6726.72</v>
      </c>
      <c r="G7992" t="s">
        <v>27</v>
      </c>
      <c r="H7992" t="s">
        <v>28</v>
      </c>
      <c r="I7992" t="s">
        <v>39</v>
      </c>
    </row>
    <row r="7993" spans="1:9" x14ac:dyDescent="0.3">
      <c r="A7993">
        <v>1128299</v>
      </c>
      <c r="B7993" s="16">
        <v>44486</v>
      </c>
      <c r="C7993" t="s">
        <v>20</v>
      </c>
      <c r="D7993">
        <v>175</v>
      </c>
      <c r="E7993">
        <v>61250</v>
      </c>
      <c r="F7993">
        <v>24500</v>
      </c>
      <c r="G7993" t="s">
        <v>15</v>
      </c>
      <c r="H7993" t="s">
        <v>118</v>
      </c>
      <c r="I7993" t="s">
        <v>93</v>
      </c>
    </row>
    <row r="7994" spans="1:9" x14ac:dyDescent="0.3">
      <c r="A7994">
        <v>1128299</v>
      </c>
      <c r="B7994" s="16">
        <v>44486</v>
      </c>
      <c r="C7994" t="s">
        <v>21</v>
      </c>
      <c r="D7994">
        <v>175</v>
      </c>
      <c r="E7994">
        <v>61250</v>
      </c>
      <c r="F7994">
        <v>24500</v>
      </c>
      <c r="G7994" t="s">
        <v>15</v>
      </c>
      <c r="H7994" t="s">
        <v>118</v>
      </c>
      <c r="I7994" t="s">
        <v>93</v>
      </c>
    </row>
    <row r="7995" spans="1:9" x14ac:dyDescent="0.3">
      <c r="A7995">
        <v>1128299</v>
      </c>
      <c r="B7995" s="16">
        <v>44486</v>
      </c>
      <c r="C7995" t="s">
        <v>22</v>
      </c>
      <c r="D7995">
        <v>175</v>
      </c>
      <c r="E7995">
        <v>78749.999999999985</v>
      </c>
      <c r="F7995">
        <v>31499.999999999996</v>
      </c>
      <c r="G7995" t="s">
        <v>15</v>
      </c>
      <c r="H7995" t="s">
        <v>118</v>
      </c>
      <c r="I7995" t="s">
        <v>93</v>
      </c>
    </row>
    <row r="7996" spans="1:9" x14ac:dyDescent="0.3">
      <c r="A7996">
        <v>1128299</v>
      </c>
      <c r="B7996" s="16">
        <v>44486</v>
      </c>
      <c r="C7996" t="s">
        <v>19</v>
      </c>
      <c r="D7996">
        <v>275</v>
      </c>
      <c r="E7996">
        <v>96250</v>
      </c>
      <c r="F7996">
        <v>38500</v>
      </c>
      <c r="G7996" t="s">
        <v>15</v>
      </c>
      <c r="H7996" t="s">
        <v>118</v>
      </c>
      <c r="I7996" t="s">
        <v>93</v>
      </c>
    </row>
    <row r="7997" spans="1:9" x14ac:dyDescent="0.3">
      <c r="A7997">
        <v>1185731</v>
      </c>
      <c r="B7997" s="16">
        <v>44486</v>
      </c>
      <c r="C7997" t="s">
        <v>23</v>
      </c>
      <c r="D7997">
        <v>250</v>
      </c>
      <c r="E7997">
        <v>100000</v>
      </c>
      <c r="F7997">
        <v>40000</v>
      </c>
      <c r="G7997" t="s">
        <v>15</v>
      </c>
      <c r="H7997" t="s">
        <v>62</v>
      </c>
      <c r="I7997" t="s">
        <v>63</v>
      </c>
    </row>
    <row r="7998" spans="1:9" x14ac:dyDescent="0.3">
      <c r="A7998">
        <v>1128299</v>
      </c>
      <c r="B7998" s="16">
        <v>44486</v>
      </c>
      <c r="C7998" t="s">
        <v>17</v>
      </c>
      <c r="D7998">
        <v>400</v>
      </c>
      <c r="E7998">
        <v>140000</v>
      </c>
      <c r="F7998">
        <v>55999.999999999993</v>
      </c>
      <c r="G7998" t="s">
        <v>27</v>
      </c>
      <c r="H7998" t="s">
        <v>81</v>
      </c>
      <c r="I7998" t="s">
        <v>82</v>
      </c>
    </row>
    <row r="7999" spans="1:9" x14ac:dyDescent="0.3">
      <c r="A7999">
        <v>1185732</v>
      </c>
      <c r="B7999" s="16">
        <v>44486</v>
      </c>
      <c r="C7999" t="s">
        <v>23</v>
      </c>
      <c r="D7999">
        <v>300</v>
      </c>
      <c r="E7999">
        <v>149999.99999999997</v>
      </c>
      <c r="F7999">
        <v>59999.999999999993</v>
      </c>
      <c r="G7999" t="s">
        <v>15</v>
      </c>
      <c r="H7999" t="s">
        <v>118</v>
      </c>
      <c r="I7999" t="s">
        <v>93</v>
      </c>
    </row>
    <row r="8000" spans="1:9" x14ac:dyDescent="0.3">
      <c r="A8000">
        <v>1128299</v>
      </c>
      <c r="B8000" s="16">
        <v>44486</v>
      </c>
      <c r="C8000" t="s">
        <v>21</v>
      </c>
      <c r="D8000">
        <v>375</v>
      </c>
      <c r="E8000">
        <v>150000.00000000003</v>
      </c>
      <c r="F8000">
        <v>60000.000000000007</v>
      </c>
      <c r="G8000" t="s">
        <v>27</v>
      </c>
      <c r="H8000" t="s">
        <v>81</v>
      </c>
      <c r="I8000" t="s">
        <v>82</v>
      </c>
    </row>
    <row r="8001" spans="1:9" x14ac:dyDescent="0.3">
      <c r="A8001">
        <v>1197831</v>
      </c>
      <c r="B8001" s="16">
        <v>44486</v>
      </c>
      <c r="C8001" t="s">
        <v>21</v>
      </c>
      <c r="D8001">
        <v>400</v>
      </c>
      <c r="E8001">
        <v>160000.00000000006</v>
      </c>
      <c r="F8001">
        <v>56000.000000000015</v>
      </c>
      <c r="G8001" t="s">
        <v>36</v>
      </c>
      <c r="H8001" t="s">
        <v>74</v>
      </c>
      <c r="I8001" t="s">
        <v>75</v>
      </c>
    </row>
    <row r="8002" spans="1:9" x14ac:dyDescent="0.3">
      <c r="A8002">
        <v>1197831</v>
      </c>
      <c r="B8002" s="16">
        <v>44486</v>
      </c>
      <c r="C8002" t="s">
        <v>20</v>
      </c>
      <c r="D8002">
        <v>425</v>
      </c>
      <c r="E8002">
        <v>170000.00000000006</v>
      </c>
      <c r="F8002">
        <v>51000.000000000015</v>
      </c>
      <c r="G8002" t="s">
        <v>36</v>
      </c>
      <c r="H8002" t="s">
        <v>74</v>
      </c>
      <c r="I8002" t="s">
        <v>75</v>
      </c>
    </row>
    <row r="8003" spans="1:9" x14ac:dyDescent="0.3">
      <c r="A8003">
        <v>1128299</v>
      </c>
      <c r="B8003" s="16">
        <v>44486</v>
      </c>
      <c r="C8003" t="s">
        <v>22</v>
      </c>
      <c r="D8003">
        <v>350</v>
      </c>
      <c r="E8003">
        <v>175000</v>
      </c>
      <c r="F8003">
        <v>78750</v>
      </c>
      <c r="G8003" t="s">
        <v>27</v>
      </c>
      <c r="H8003" t="s">
        <v>81</v>
      </c>
      <c r="I8003" t="s">
        <v>82</v>
      </c>
    </row>
    <row r="8004" spans="1:9" x14ac:dyDescent="0.3">
      <c r="A8004">
        <v>1128299</v>
      </c>
      <c r="B8004" s="16">
        <v>44486</v>
      </c>
      <c r="C8004" t="s">
        <v>20</v>
      </c>
      <c r="D8004">
        <v>400</v>
      </c>
      <c r="E8004">
        <v>180000.00000000006</v>
      </c>
      <c r="F8004">
        <v>72000.000000000015</v>
      </c>
      <c r="G8004" t="s">
        <v>27</v>
      </c>
      <c r="H8004" t="s">
        <v>81</v>
      </c>
      <c r="I8004" t="s">
        <v>82</v>
      </c>
    </row>
    <row r="8005" spans="1:9" x14ac:dyDescent="0.3">
      <c r="A8005">
        <v>1128299</v>
      </c>
      <c r="B8005" s="16">
        <v>44486</v>
      </c>
      <c r="C8005" t="s">
        <v>17</v>
      </c>
      <c r="D8005">
        <v>425</v>
      </c>
      <c r="E8005">
        <v>191249.99999999997</v>
      </c>
      <c r="F8005">
        <v>76499.999999999985</v>
      </c>
      <c r="G8005" t="s">
        <v>15</v>
      </c>
      <c r="H8005" t="s">
        <v>118</v>
      </c>
      <c r="I8005" t="s">
        <v>93</v>
      </c>
    </row>
    <row r="8006" spans="1:9" x14ac:dyDescent="0.3">
      <c r="A8006">
        <v>1185733</v>
      </c>
      <c r="B8006" s="16">
        <v>44486</v>
      </c>
      <c r="C8006" t="s">
        <v>17</v>
      </c>
      <c r="D8006">
        <v>400</v>
      </c>
      <c r="E8006">
        <v>200000</v>
      </c>
      <c r="F8006">
        <v>60000</v>
      </c>
      <c r="G8006" t="s">
        <v>48</v>
      </c>
      <c r="H8006" t="s">
        <v>49</v>
      </c>
      <c r="I8006" t="s">
        <v>68</v>
      </c>
    </row>
    <row r="8007" spans="1:9" x14ac:dyDescent="0.3">
      <c r="A8007">
        <v>1197831</v>
      </c>
      <c r="B8007" s="16">
        <v>44486</v>
      </c>
      <c r="C8007" t="s">
        <v>22</v>
      </c>
      <c r="D8007">
        <v>400</v>
      </c>
      <c r="E8007">
        <v>200000.00000000006</v>
      </c>
      <c r="F8007">
        <v>80000.000000000015</v>
      </c>
      <c r="G8007" t="s">
        <v>36</v>
      </c>
      <c r="H8007" t="s">
        <v>74</v>
      </c>
      <c r="I8007" t="s">
        <v>75</v>
      </c>
    </row>
    <row r="8008" spans="1:9" x14ac:dyDescent="0.3">
      <c r="A8008">
        <v>1185733</v>
      </c>
      <c r="B8008" s="16">
        <v>44486</v>
      </c>
      <c r="C8008" t="s">
        <v>21</v>
      </c>
      <c r="D8008">
        <v>375</v>
      </c>
      <c r="E8008">
        <v>206250.00000000003</v>
      </c>
      <c r="F8008">
        <v>61875.000000000007</v>
      </c>
      <c r="G8008" t="s">
        <v>48</v>
      </c>
      <c r="H8008" t="s">
        <v>49</v>
      </c>
      <c r="I8008" t="s">
        <v>68</v>
      </c>
    </row>
    <row r="8009" spans="1:9" x14ac:dyDescent="0.3">
      <c r="A8009">
        <v>1128299</v>
      </c>
      <c r="B8009" s="16">
        <v>44486</v>
      </c>
      <c r="C8009" t="s">
        <v>23</v>
      </c>
      <c r="D8009">
        <v>400</v>
      </c>
      <c r="E8009">
        <v>220000.00000000003</v>
      </c>
      <c r="F8009">
        <v>77000</v>
      </c>
      <c r="G8009" t="s">
        <v>27</v>
      </c>
      <c r="H8009" t="s">
        <v>81</v>
      </c>
      <c r="I8009" t="s">
        <v>82</v>
      </c>
    </row>
    <row r="8010" spans="1:9" x14ac:dyDescent="0.3">
      <c r="A8010">
        <v>1185733</v>
      </c>
      <c r="B8010" s="16">
        <v>44486</v>
      </c>
      <c r="C8010" t="s">
        <v>22</v>
      </c>
      <c r="D8010">
        <v>350</v>
      </c>
      <c r="E8010">
        <v>227500</v>
      </c>
      <c r="F8010">
        <v>45500</v>
      </c>
      <c r="G8010" t="s">
        <v>48</v>
      </c>
      <c r="H8010" t="s">
        <v>49</v>
      </c>
      <c r="I8010" t="s">
        <v>68</v>
      </c>
    </row>
    <row r="8011" spans="1:9" x14ac:dyDescent="0.3">
      <c r="A8011">
        <v>1197831</v>
      </c>
      <c r="B8011" s="16">
        <v>44486</v>
      </c>
      <c r="C8011" t="s">
        <v>19</v>
      </c>
      <c r="D8011">
        <v>575</v>
      </c>
      <c r="E8011">
        <v>230000.00000000009</v>
      </c>
      <c r="F8011">
        <v>92000.000000000029</v>
      </c>
      <c r="G8011" t="s">
        <v>36</v>
      </c>
      <c r="H8011" t="s">
        <v>74</v>
      </c>
      <c r="I8011" t="s">
        <v>75</v>
      </c>
    </row>
    <row r="8012" spans="1:9" x14ac:dyDescent="0.3">
      <c r="A8012">
        <v>1185733</v>
      </c>
      <c r="B8012" s="16">
        <v>44486</v>
      </c>
      <c r="C8012" t="s">
        <v>20</v>
      </c>
      <c r="D8012">
        <v>400</v>
      </c>
      <c r="E8012">
        <v>240000.00000000003</v>
      </c>
      <c r="F8012">
        <v>72000</v>
      </c>
      <c r="G8012" t="s">
        <v>48</v>
      </c>
      <c r="H8012" t="s">
        <v>49</v>
      </c>
      <c r="I8012" t="s">
        <v>68</v>
      </c>
    </row>
    <row r="8013" spans="1:9" x14ac:dyDescent="0.3">
      <c r="A8013">
        <v>1185733</v>
      </c>
      <c r="B8013" s="16">
        <v>44486</v>
      </c>
      <c r="C8013" t="s">
        <v>23</v>
      </c>
      <c r="D8013">
        <v>400</v>
      </c>
      <c r="E8013">
        <v>280000</v>
      </c>
      <c r="F8013">
        <v>126000</v>
      </c>
      <c r="G8013" t="s">
        <v>48</v>
      </c>
      <c r="H8013" t="s">
        <v>49</v>
      </c>
      <c r="I8013" t="s">
        <v>68</v>
      </c>
    </row>
    <row r="8014" spans="1:9" x14ac:dyDescent="0.3">
      <c r="A8014">
        <v>1128299</v>
      </c>
      <c r="B8014" s="16">
        <v>44486</v>
      </c>
      <c r="C8014" t="s">
        <v>19</v>
      </c>
      <c r="D8014">
        <v>575</v>
      </c>
      <c r="E8014">
        <v>287500.00000000006</v>
      </c>
      <c r="F8014">
        <v>115000.00000000001</v>
      </c>
      <c r="G8014" t="s">
        <v>27</v>
      </c>
      <c r="H8014" t="s">
        <v>81</v>
      </c>
      <c r="I8014" t="s">
        <v>82</v>
      </c>
    </row>
    <row r="8015" spans="1:9" x14ac:dyDescent="0.3">
      <c r="A8015">
        <v>1197831</v>
      </c>
      <c r="B8015" s="16">
        <v>44486</v>
      </c>
      <c r="C8015" t="s">
        <v>23</v>
      </c>
      <c r="D8015">
        <v>525</v>
      </c>
      <c r="E8015">
        <v>288750.00000000006</v>
      </c>
      <c r="F8015">
        <v>158812.50000000006</v>
      </c>
      <c r="G8015" t="s">
        <v>36</v>
      </c>
      <c r="H8015" t="s">
        <v>74</v>
      </c>
      <c r="I8015" t="s">
        <v>75</v>
      </c>
    </row>
    <row r="8016" spans="1:9" x14ac:dyDescent="0.3">
      <c r="A8016">
        <v>1185733</v>
      </c>
      <c r="B8016" s="16">
        <v>44486</v>
      </c>
      <c r="C8016" t="s">
        <v>19</v>
      </c>
      <c r="D8016">
        <v>575</v>
      </c>
      <c r="E8016">
        <v>373750.00000000006</v>
      </c>
      <c r="F8016">
        <v>93437.500000000015</v>
      </c>
      <c r="G8016" t="s">
        <v>48</v>
      </c>
      <c r="H8016" t="s">
        <v>49</v>
      </c>
      <c r="I8016" t="s">
        <v>68</v>
      </c>
    </row>
    <row r="8017" spans="1:9" x14ac:dyDescent="0.3">
      <c r="A8017">
        <v>1197831</v>
      </c>
      <c r="B8017" s="16">
        <v>44486</v>
      </c>
      <c r="C8017" t="s">
        <v>17</v>
      </c>
      <c r="D8017">
        <v>750</v>
      </c>
      <c r="E8017">
        <v>375000.00000000012</v>
      </c>
      <c r="F8017">
        <v>187500.00000000006</v>
      </c>
      <c r="G8017" t="s">
        <v>36</v>
      </c>
      <c r="H8017" t="s">
        <v>74</v>
      </c>
      <c r="I8017" t="s">
        <v>75</v>
      </c>
    </row>
    <row r="8018" spans="1:9" x14ac:dyDescent="0.3">
      <c r="A8018">
        <v>1197831</v>
      </c>
      <c r="B8018" s="16">
        <v>44486</v>
      </c>
      <c r="C8018" t="s">
        <v>19</v>
      </c>
      <c r="D8018">
        <v>825</v>
      </c>
      <c r="E8018">
        <v>495000</v>
      </c>
      <c r="F8018">
        <v>197999.99999999997</v>
      </c>
      <c r="G8018" t="s">
        <v>27</v>
      </c>
      <c r="H8018" t="s">
        <v>28</v>
      </c>
      <c r="I8018" t="s">
        <v>39</v>
      </c>
    </row>
    <row r="8019" spans="1:9" x14ac:dyDescent="0.3">
      <c r="A8019">
        <v>1185732</v>
      </c>
      <c r="B8019" s="16">
        <v>44487</v>
      </c>
      <c r="C8019" t="s">
        <v>21</v>
      </c>
      <c r="D8019">
        <v>59</v>
      </c>
      <c r="E8019">
        <v>1357</v>
      </c>
      <c r="F8019">
        <v>678.5</v>
      </c>
      <c r="G8019" t="s">
        <v>36</v>
      </c>
      <c r="H8019" t="s">
        <v>76</v>
      </c>
      <c r="I8019" t="s">
        <v>77</v>
      </c>
    </row>
    <row r="8020" spans="1:9" x14ac:dyDescent="0.3">
      <c r="A8020">
        <v>1185732</v>
      </c>
      <c r="B8020" s="16">
        <v>44487</v>
      </c>
      <c r="C8020" t="s">
        <v>20</v>
      </c>
      <c r="D8020">
        <v>73</v>
      </c>
      <c r="E8020">
        <v>1679</v>
      </c>
      <c r="F8020">
        <v>805.92</v>
      </c>
      <c r="G8020" t="s">
        <v>36</v>
      </c>
      <c r="H8020" t="s">
        <v>76</v>
      </c>
      <c r="I8020" t="s">
        <v>77</v>
      </c>
    </row>
    <row r="8021" spans="1:9" x14ac:dyDescent="0.3">
      <c r="A8021">
        <v>1185732</v>
      </c>
      <c r="B8021" s="16">
        <v>44487</v>
      </c>
      <c r="C8021" t="s">
        <v>22</v>
      </c>
      <c r="D8021">
        <v>68</v>
      </c>
      <c r="E8021">
        <v>2176</v>
      </c>
      <c r="F8021">
        <v>1022.7199999999999</v>
      </c>
      <c r="G8021" t="s">
        <v>36</v>
      </c>
      <c r="H8021" t="s">
        <v>76</v>
      </c>
      <c r="I8021" t="s">
        <v>77</v>
      </c>
    </row>
    <row r="8022" spans="1:9" x14ac:dyDescent="0.3">
      <c r="A8022">
        <v>1185733</v>
      </c>
      <c r="B8022" s="16">
        <v>44487</v>
      </c>
      <c r="C8022" t="s">
        <v>21</v>
      </c>
      <c r="D8022">
        <v>109</v>
      </c>
      <c r="E8022">
        <v>2180</v>
      </c>
      <c r="F8022">
        <v>981</v>
      </c>
      <c r="G8022" t="s">
        <v>27</v>
      </c>
      <c r="H8022" t="s">
        <v>100</v>
      </c>
      <c r="I8022" t="s">
        <v>101</v>
      </c>
    </row>
    <row r="8023" spans="1:9" x14ac:dyDescent="0.3">
      <c r="A8023">
        <v>1185732</v>
      </c>
      <c r="B8023" s="16">
        <v>44487</v>
      </c>
      <c r="C8023" t="s">
        <v>19</v>
      </c>
      <c r="D8023">
        <v>91</v>
      </c>
      <c r="E8023">
        <v>2184</v>
      </c>
      <c r="F8023">
        <v>1092</v>
      </c>
      <c r="G8023" t="s">
        <v>36</v>
      </c>
      <c r="H8023" t="s">
        <v>76</v>
      </c>
      <c r="I8023" t="s">
        <v>77</v>
      </c>
    </row>
    <row r="8024" spans="1:9" x14ac:dyDescent="0.3">
      <c r="A8024">
        <v>1185733</v>
      </c>
      <c r="B8024" s="16">
        <v>44487</v>
      </c>
      <c r="C8024" t="s">
        <v>20</v>
      </c>
      <c r="D8024">
        <v>120</v>
      </c>
      <c r="E8024">
        <v>2280</v>
      </c>
      <c r="F8024">
        <v>1071.6000000000001</v>
      </c>
      <c r="G8024" t="s">
        <v>27</v>
      </c>
      <c r="H8024" t="s">
        <v>100</v>
      </c>
      <c r="I8024" t="s">
        <v>101</v>
      </c>
    </row>
    <row r="8025" spans="1:9" x14ac:dyDescent="0.3">
      <c r="A8025">
        <v>1185733</v>
      </c>
      <c r="B8025" s="16">
        <v>44487</v>
      </c>
      <c r="C8025" t="s">
        <v>20</v>
      </c>
      <c r="D8025">
        <v>98</v>
      </c>
      <c r="E8025">
        <v>2352</v>
      </c>
      <c r="F8025">
        <v>1270.0800000000002</v>
      </c>
      <c r="G8025" t="s">
        <v>27</v>
      </c>
      <c r="H8025" t="s">
        <v>100</v>
      </c>
      <c r="I8025" t="s">
        <v>101</v>
      </c>
    </row>
    <row r="8026" spans="1:9" x14ac:dyDescent="0.3">
      <c r="A8026">
        <v>1185733</v>
      </c>
      <c r="B8026" s="16">
        <v>44487</v>
      </c>
      <c r="C8026" t="s">
        <v>21</v>
      </c>
      <c r="D8026">
        <v>105</v>
      </c>
      <c r="E8026">
        <v>2415</v>
      </c>
      <c r="F8026">
        <v>1207.5</v>
      </c>
      <c r="G8026" t="s">
        <v>27</v>
      </c>
      <c r="H8026" t="s">
        <v>100</v>
      </c>
      <c r="I8026" t="s">
        <v>101</v>
      </c>
    </row>
    <row r="8027" spans="1:9" x14ac:dyDescent="0.3">
      <c r="A8027">
        <v>1185733</v>
      </c>
      <c r="B8027" s="16">
        <v>44487</v>
      </c>
      <c r="C8027" t="s">
        <v>22</v>
      </c>
      <c r="D8027">
        <v>105</v>
      </c>
      <c r="E8027">
        <v>2625</v>
      </c>
      <c r="F8027">
        <v>1102.5</v>
      </c>
      <c r="G8027" t="s">
        <v>27</v>
      </c>
      <c r="H8027" t="s">
        <v>100</v>
      </c>
      <c r="I8027" t="s">
        <v>101</v>
      </c>
    </row>
    <row r="8028" spans="1:9" x14ac:dyDescent="0.3">
      <c r="A8028">
        <v>1185733</v>
      </c>
      <c r="B8028" s="16">
        <v>44487</v>
      </c>
      <c r="C8028" t="s">
        <v>19</v>
      </c>
      <c r="D8028">
        <v>165</v>
      </c>
      <c r="E8028">
        <v>2805</v>
      </c>
      <c r="F8028">
        <v>1037.8499999999999</v>
      </c>
      <c r="G8028" t="s">
        <v>27</v>
      </c>
      <c r="H8028" t="s">
        <v>100</v>
      </c>
      <c r="I8028" t="s">
        <v>101</v>
      </c>
    </row>
    <row r="8029" spans="1:9" x14ac:dyDescent="0.3">
      <c r="A8029">
        <v>1185733</v>
      </c>
      <c r="B8029" s="16">
        <v>44487</v>
      </c>
      <c r="C8029" t="s">
        <v>22</v>
      </c>
      <c r="D8029">
        <v>98</v>
      </c>
      <c r="E8029">
        <v>3136</v>
      </c>
      <c r="F8029">
        <v>1568</v>
      </c>
      <c r="G8029" t="s">
        <v>27</v>
      </c>
      <c r="H8029" t="s">
        <v>100</v>
      </c>
      <c r="I8029" t="s">
        <v>101</v>
      </c>
    </row>
    <row r="8030" spans="1:9" x14ac:dyDescent="0.3">
      <c r="A8030">
        <v>1185732</v>
      </c>
      <c r="B8030" s="16">
        <v>44487</v>
      </c>
      <c r="C8030" t="s">
        <v>23</v>
      </c>
      <c r="D8030">
        <v>88</v>
      </c>
      <c r="E8030">
        <v>3344</v>
      </c>
      <c r="F8030">
        <v>2140.16</v>
      </c>
      <c r="G8030" t="s">
        <v>36</v>
      </c>
      <c r="H8030" t="s">
        <v>76</v>
      </c>
      <c r="I8030" t="s">
        <v>77</v>
      </c>
    </row>
    <row r="8031" spans="1:9" x14ac:dyDescent="0.3">
      <c r="A8031">
        <v>1185733</v>
      </c>
      <c r="B8031" s="16">
        <v>44487</v>
      </c>
      <c r="C8031" t="s">
        <v>19</v>
      </c>
      <c r="D8031">
        <v>145</v>
      </c>
      <c r="E8031">
        <v>3625</v>
      </c>
      <c r="F8031">
        <v>1631.2499999999998</v>
      </c>
      <c r="G8031" t="s">
        <v>27</v>
      </c>
      <c r="H8031" t="s">
        <v>100</v>
      </c>
      <c r="I8031" t="s">
        <v>101</v>
      </c>
    </row>
    <row r="8032" spans="1:9" x14ac:dyDescent="0.3">
      <c r="A8032">
        <v>1197831</v>
      </c>
      <c r="B8032" s="16">
        <v>44487</v>
      </c>
      <c r="C8032" t="s">
        <v>23</v>
      </c>
      <c r="D8032">
        <v>124</v>
      </c>
      <c r="E8032">
        <v>4092</v>
      </c>
      <c r="F8032">
        <v>2618.88</v>
      </c>
      <c r="G8032" t="s">
        <v>27</v>
      </c>
      <c r="H8032" t="s">
        <v>100</v>
      </c>
      <c r="I8032" t="s">
        <v>101</v>
      </c>
    </row>
    <row r="8033" spans="1:9" x14ac:dyDescent="0.3">
      <c r="A8033">
        <v>1197831</v>
      </c>
      <c r="B8033" s="16">
        <v>44487</v>
      </c>
      <c r="C8033" t="s">
        <v>23</v>
      </c>
      <c r="D8033">
        <v>162</v>
      </c>
      <c r="E8033">
        <v>4374</v>
      </c>
      <c r="F8033">
        <v>2361.96</v>
      </c>
      <c r="G8033" t="s">
        <v>27</v>
      </c>
      <c r="H8033" t="s">
        <v>100</v>
      </c>
      <c r="I8033" t="s">
        <v>101</v>
      </c>
    </row>
    <row r="8034" spans="1:9" x14ac:dyDescent="0.3">
      <c r="A8034">
        <v>1185732</v>
      </c>
      <c r="B8034" s="16">
        <v>44487</v>
      </c>
      <c r="C8034" t="s">
        <v>17</v>
      </c>
      <c r="D8034">
        <v>131</v>
      </c>
      <c r="E8034">
        <v>4454</v>
      </c>
      <c r="F8034">
        <v>2271.54</v>
      </c>
      <c r="G8034" t="s">
        <v>36</v>
      </c>
      <c r="H8034" t="s">
        <v>76</v>
      </c>
      <c r="I8034" t="s">
        <v>77</v>
      </c>
    </row>
    <row r="8035" spans="1:9" x14ac:dyDescent="0.3">
      <c r="A8035">
        <v>1185733</v>
      </c>
      <c r="B8035" s="16">
        <v>44487</v>
      </c>
      <c r="C8035" t="s">
        <v>17</v>
      </c>
      <c r="D8035">
        <v>216</v>
      </c>
      <c r="E8035">
        <v>5184</v>
      </c>
      <c r="F8035">
        <v>2384.6400000000003</v>
      </c>
      <c r="G8035" t="s">
        <v>27</v>
      </c>
      <c r="H8035" t="s">
        <v>100</v>
      </c>
      <c r="I8035" t="s">
        <v>101</v>
      </c>
    </row>
    <row r="8036" spans="1:9" x14ac:dyDescent="0.3">
      <c r="A8036">
        <v>1185731</v>
      </c>
      <c r="B8036" s="16">
        <v>44487</v>
      </c>
      <c r="C8036" t="s">
        <v>17</v>
      </c>
      <c r="D8036">
        <v>140</v>
      </c>
      <c r="E8036">
        <v>5320</v>
      </c>
      <c r="F8036">
        <v>2606.7999999999997</v>
      </c>
      <c r="G8036" t="s">
        <v>15</v>
      </c>
      <c r="H8036" t="s">
        <v>62</v>
      </c>
      <c r="I8036" t="s">
        <v>63</v>
      </c>
    </row>
    <row r="8037" spans="1:9" x14ac:dyDescent="0.3">
      <c r="A8037">
        <v>1185733</v>
      </c>
      <c r="B8037" s="16">
        <v>44487</v>
      </c>
      <c r="C8037" t="s">
        <v>17</v>
      </c>
      <c r="D8037">
        <v>176</v>
      </c>
      <c r="E8037">
        <v>5632</v>
      </c>
      <c r="F8037">
        <v>3041.28</v>
      </c>
      <c r="G8037" t="s">
        <v>27</v>
      </c>
      <c r="H8037" t="s">
        <v>100</v>
      </c>
      <c r="I8037" t="s">
        <v>101</v>
      </c>
    </row>
    <row r="8038" spans="1:9" x14ac:dyDescent="0.3">
      <c r="A8038">
        <v>1197831</v>
      </c>
      <c r="B8038" s="16">
        <v>44487</v>
      </c>
      <c r="C8038" t="s">
        <v>20</v>
      </c>
      <c r="D8038">
        <v>239</v>
      </c>
      <c r="E8038">
        <v>10994</v>
      </c>
      <c r="F8038">
        <v>4837.3599999999997</v>
      </c>
      <c r="G8038" t="s">
        <v>27</v>
      </c>
      <c r="H8038" t="s">
        <v>28</v>
      </c>
      <c r="I8038" t="s">
        <v>39</v>
      </c>
    </row>
    <row r="8039" spans="1:9" x14ac:dyDescent="0.3">
      <c r="A8039">
        <v>1197831</v>
      </c>
      <c r="B8039" s="16">
        <v>44487</v>
      </c>
      <c r="C8039" t="s">
        <v>20</v>
      </c>
      <c r="D8039">
        <v>189</v>
      </c>
      <c r="E8039">
        <v>11718</v>
      </c>
      <c r="F8039">
        <v>6327.72</v>
      </c>
      <c r="G8039" t="s">
        <v>27</v>
      </c>
      <c r="H8039" t="s">
        <v>28</v>
      </c>
      <c r="I8039" t="s">
        <v>39</v>
      </c>
    </row>
    <row r="8040" spans="1:9" x14ac:dyDescent="0.3">
      <c r="A8040">
        <v>1185732</v>
      </c>
      <c r="B8040" s="16">
        <v>44487</v>
      </c>
      <c r="C8040" t="s">
        <v>21</v>
      </c>
      <c r="D8040">
        <v>225</v>
      </c>
      <c r="E8040">
        <v>56250</v>
      </c>
      <c r="F8040">
        <v>22500</v>
      </c>
      <c r="G8040" t="s">
        <v>36</v>
      </c>
      <c r="H8040" t="s">
        <v>76</v>
      </c>
      <c r="I8040" t="s">
        <v>77</v>
      </c>
    </row>
    <row r="8041" spans="1:9" x14ac:dyDescent="0.3">
      <c r="A8041">
        <v>1185732</v>
      </c>
      <c r="B8041" s="16">
        <v>44487</v>
      </c>
      <c r="C8041" t="s">
        <v>20</v>
      </c>
      <c r="D8041">
        <v>250</v>
      </c>
      <c r="E8041">
        <v>62500</v>
      </c>
      <c r="F8041">
        <v>21875</v>
      </c>
      <c r="G8041" t="s">
        <v>36</v>
      </c>
      <c r="H8041" t="s">
        <v>76</v>
      </c>
      <c r="I8041" t="s">
        <v>77</v>
      </c>
    </row>
    <row r="8042" spans="1:9" x14ac:dyDescent="0.3">
      <c r="A8042">
        <v>1185732</v>
      </c>
      <c r="B8042" s="16">
        <v>44487</v>
      </c>
      <c r="C8042" t="s">
        <v>22</v>
      </c>
      <c r="D8042">
        <v>225</v>
      </c>
      <c r="E8042">
        <v>78750</v>
      </c>
      <c r="F8042">
        <v>27562.5</v>
      </c>
      <c r="G8042" t="s">
        <v>36</v>
      </c>
      <c r="H8042" t="s">
        <v>76</v>
      </c>
      <c r="I8042" t="s">
        <v>77</v>
      </c>
    </row>
    <row r="8043" spans="1:9" x14ac:dyDescent="0.3">
      <c r="A8043">
        <v>1185732</v>
      </c>
      <c r="B8043" s="16">
        <v>44487</v>
      </c>
      <c r="C8043" t="s">
        <v>19</v>
      </c>
      <c r="D8043">
        <v>350</v>
      </c>
      <c r="E8043">
        <v>87500</v>
      </c>
      <c r="F8043">
        <v>30624.999999999996</v>
      </c>
      <c r="G8043" t="s">
        <v>36</v>
      </c>
      <c r="H8043" t="s">
        <v>76</v>
      </c>
      <c r="I8043" t="s">
        <v>77</v>
      </c>
    </row>
    <row r="8044" spans="1:9" x14ac:dyDescent="0.3">
      <c r="A8044">
        <v>1185733</v>
      </c>
      <c r="B8044" s="16">
        <v>44487</v>
      </c>
      <c r="C8044" t="s">
        <v>21</v>
      </c>
      <c r="D8044">
        <v>350</v>
      </c>
      <c r="E8044">
        <v>87500.000000000044</v>
      </c>
      <c r="F8044">
        <v>35000.000000000022</v>
      </c>
      <c r="G8044" t="s">
        <v>27</v>
      </c>
      <c r="H8044" t="s">
        <v>100</v>
      </c>
      <c r="I8044" t="s">
        <v>101</v>
      </c>
    </row>
    <row r="8045" spans="1:9" x14ac:dyDescent="0.3">
      <c r="A8045">
        <v>1185733</v>
      </c>
      <c r="B8045" s="16">
        <v>44487</v>
      </c>
      <c r="C8045" t="s">
        <v>20</v>
      </c>
      <c r="D8045">
        <v>375</v>
      </c>
      <c r="E8045">
        <v>93750.000000000044</v>
      </c>
      <c r="F8045">
        <v>37500.000000000022</v>
      </c>
      <c r="G8045" t="s">
        <v>27</v>
      </c>
      <c r="H8045" t="s">
        <v>100</v>
      </c>
      <c r="I8045" t="s">
        <v>101</v>
      </c>
    </row>
    <row r="8046" spans="1:9" x14ac:dyDescent="0.3">
      <c r="A8046">
        <v>1185733</v>
      </c>
      <c r="B8046" s="16">
        <v>44487</v>
      </c>
      <c r="C8046" t="s">
        <v>22</v>
      </c>
      <c r="D8046">
        <v>350</v>
      </c>
      <c r="E8046">
        <v>122500.00000000003</v>
      </c>
      <c r="F8046">
        <v>42875.000000000007</v>
      </c>
      <c r="G8046" t="s">
        <v>27</v>
      </c>
      <c r="H8046" t="s">
        <v>100</v>
      </c>
      <c r="I8046" t="s">
        <v>101</v>
      </c>
    </row>
    <row r="8047" spans="1:9" x14ac:dyDescent="0.3">
      <c r="A8047">
        <v>1185733</v>
      </c>
      <c r="B8047" s="16">
        <v>44487</v>
      </c>
      <c r="C8047" t="s">
        <v>19</v>
      </c>
      <c r="D8047">
        <v>500</v>
      </c>
      <c r="E8047">
        <v>125000.00000000006</v>
      </c>
      <c r="F8047">
        <v>43750.000000000015</v>
      </c>
      <c r="G8047" t="s">
        <v>27</v>
      </c>
      <c r="H8047" t="s">
        <v>100</v>
      </c>
      <c r="I8047" t="s">
        <v>101</v>
      </c>
    </row>
    <row r="8048" spans="1:9" x14ac:dyDescent="0.3">
      <c r="A8048">
        <v>1185732</v>
      </c>
      <c r="B8048" s="16">
        <v>44487</v>
      </c>
      <c r="C8048" t="s">
        <v>23</v>
      </c>
      <c r="D8048">
        <v>350</v>
      </c>
      <c r="E8048">
        <v>139999.99999999997</v>
      </c>
      <c r="F8048">
        <v>69999.999999999985</v>
      </c>
      <c r="G8048" t="s">
        <v>36</v>
      </c>
      <c r="H8048" t="s">
        <v>76</v>
      </c>
      <c r="I8048" t="s">
        <v>77</v>
      </c>
    </row>
    <row r="8049" spans="1:9" x14ac:dyDescent="0.3">
      <c r="A8049">
        <v>1197831</v>
      </c>
      <c r="B8049" s="16">
        <v>44487</v>
      </c>
      <c r="C8049" t="s">
        <v>23</v>
      </c>
      <c r="D8049">
        <v>475</v>
      </c>
      <c r="E8049">
        <v>166250</v>
      </c>
      <c r="F8049">
        <v>83125</v>
      </c>
      <c r="G8049" t="s">
        <v>27</v>
      </c>
      <c r="H8049" t="s">
        <v>100</v>
      </c>
      <c r="I8049" t="s">
        <v>101</v>
      </c>
    </row>
    <row r="8050" spans="1:9" x14ac:dyDescent="0.3">
      <c r="A8050">
        <v>1185732</v>
      </c>
      <c r="B8050" s="16">
        <v>44487</v>
      </c>
      <c r="C8050" t="s">
        <v>17</v>
      </c>
      <c r="D8050">
        <v>525</v>
      </c>
      <c r="E8050">
        <v>183750</v>
      </c>
      <c r="F8050">
        <v>73500</v>
      </c>
      <c r="G8050" t="s">
        <v>36</v>
      </c>
      <c r="H8050" t="s">
        <v>76</v>
      </c>
      <c r="I8050" t="s">
        <v>77</v>
      </c>
    </row>
    <row r="8051" spans="1:9" x14ac:dyDescent="0.3">
      <c r="A8051">
        <v>1185731</v>
      </c>
      <c r="B8051" s="16">
        <v>44487</v>
      </c>
      <c r="C8051" t="s">
        <v>17</v>
      </c>
      <c r="D8051">
        <v>500</v>
      </c>
      <c r="E8051">
        <v>200000</v>
      </c>
      <c r="F8051">
        <v>70000</v>
      </c>
      <c r="G8051" t="s">
        <v>15</v>
      </c>
      <c r="H8051" t="s">
        <v>62</v>
      </c>
      <c r="I8051" t="s">
        <v>63</v>
      </c>
    </row>
    <row r="8052" spans="1:9" x14ac:dyDescent="0.3">
      <c r="A8052">
        <v>1185733</v>
      </c>
      <c r="B8052" s="16">
        <v>44487</v>
      </c>
      <c r="C8052" t="s">
        <v>17</v>
      </c>
      <c r="D8052">
        <v>675</v>
      </c>
      <c r="E8052">
        <v>236250.00000000006</v>
      </c>
      <c r="F8052">
        <v>94500.000000000029</v>
      </c>
      <c r="G8052" t="s">
        <v>27</v>
      </c>
      <c r="H8052" t="s">
        <v>100</v>
      </c>
      <c r="I8052" t="s">
        <v>101</v>
      </c>
    </row>
    <row r="8053" spans="1:9" x14ac:dyDescent="0.3">
      <c r="A8053">
        <v>1197831</v>
      </c>
      <c r="B8053" s="16">
        <v>44487</v>
      </c>
      <c r="C8053" t="s">
        <v>20</v>
      </c>
      <c r="D8053">
        <v>725</v>
      </c>
      <c r="E8053">
        <v>471250</v>
      </c>
      <c r="F8053">
        <v>188499.99999999997</v>
      </c>
      <c r="G8053" t="s">
        <v>27</v>
      </c>
      <c r="H8053" t="s">
        <v>28</v>
      </c>
      <c r="I8053" t="s">
        <v>39</v>
      </c>
    </row>
    <row r="8054" spans="1:9" x14ac:dyDescent="0.3">
      <c r="A8054">
        <v>1185731</v>
      </c>
      <c r="B8054" s="16">
        <v>44488</v>
      </c>
      <c r="C8054" t="s">
        <v>21</v>
      </c>
      <c r="D8054">
        <v>26</v>
      </c>
      <c r="E8054">
        <v>1300</v>
      </c>
      <c r="F8054">
        <v>520</v>
      </c>
      <c r="G8054" t="s">
        <v>15</v>
      </c>
      <c r="H8054" t="s">
        <v>62</v>
      </c>
      <c r="I8054" t="s">
        <v>63</v>
      </c>
    </row>
    <row r="8055" spans="1:9" x14ac:dyDescent="0.3">
      <c r="A8055">
        <v>1185731</v>
      </c>
      <c r="B8055" s="16">
        <v>44488</v>
      </c>
      <c r="C8055" t="s">
        <v>20</v>
      </c>
      <c r="D8055">
        <v>31</v>
      </c>
      <c r="E8055">
        <v>1612</v>
      </c>
      <c r="F8055">
        <v>886.59999999999991</v>
      </c>
      <c r="G8055" t="s">
        <v>15</v>
      </c>
      <c r="H8055" t="s">
        <v>62</v>
      </c>
      <c r="I8055" t="s">
        <v>63</v>
      </c>
    </row>
    <row r="8056" spans="1:9" x14ac:dyDescent="0.3">
      <c r="A8056">
        <v>1185731</v>
      </c>
      <c r="B8056" s="16">
        <v>44488</v>
      </c>
      <c r="C8056" t="s">
        <v>22</v>
      </c>
      <c r="D8056">
        <v>27</v>
      </c>
      <c r="E8056">
        <v>1647</v>
      </c>
      <c r="F8056">
        <v>625.86</v>
      </c>
      <c r="G8056" t="s">
        <v>15</v>
      </c>
      <c r="H8056" t="s">
        <v>62</v>
      </c>
      <c r="I8056" t="s">
        <v>63</v>
      </c>
    </row>
    <row r="8057" spans="1:9" x14ac:dyDescent="0.3">
      <c r="A8057">
        <v>1185731</v>
      </c>
      <c r="B8057" s="16">
        <v>44488</v>
      </c>
      <c r="C8057" t="s">
        <v>19</v>
      </c>
      <c r="D8057">
        <v>45</v>
      </c>
      <c r="E8057">
        <v>1710</v>
      </c>
      <c r="F8057">
        <v>803.69999999999993</v>
      </c>
      <c r="G8057" t="s">
        <v>15</v>
      </c>
      <c r="H8057" t="s">
        <v>62</v>
      </c>
      <c r="I8057" t="s">
        <v>63</v>
      </c>
    </row>
    <row r="8058" spans="1:9" x14ac:dyDescent="0.3">
      <c r="A8058">
        <v>1185732</v>
      </c>
      <c r="B8058" s="16">
        <v>44488</v>
      </c>
      <c r="C8058" t="s">
        <v>21</v>
      </c>
      <c r="D8058">
        <v>61</v>
      </c>
      <c r="E8058">
        <v>2684</v>
      </c>
      <c r="F8058">
        <v>858.88</v>
      </c>
      <c r="G8058" t="s">
        <v>15</v>
      </c>
      <c r="H8058" t="s">
        <v>133</v>
      </c>
      <c r="I8058" t="s">
        <v>134</v>
      </c>
    </row>
    <row r="8059" spans="1:9" x14ac:dyDescent="0.3">
      <c r="A8059">
        <v>1185732</v>
      </c>
      <c r="B8059" s="16">
        <v>44488</v>
      </c>
      <c r="C8059" t="s">
        <v>22</v>
      </c>
      <c r="D8059">
        <v>58</v>
      </c>
      <c r="E8059">
        <v>2900</v>
      </c>
      <c r="F8059">
        <v>928</v>
      </c>
      <c r="G8059" t="s">
        <v>15</v>
      </c>
      <c r="H8059" t="s">
        <v>133</v>
      </c>
      <c r="I8059" t="s">
        <v>134</v>
      </c>
    </row>
    <row r="8060" spans="1:9" x14ac:dyDescent="0.3">
      <c r="A8060">
        <v>1185732</v>
      </c>
      <c r="B8060" s="16">
        <v>44488</v>
      </c>
      <c r="C8060" t="s">
        <v>21</v>
      </c>
      <c r="D8060">
        <v>47</v>
      </c>
      <c r="E8060">
        <v>2914</v>
      </c>
      <c r="F8060">
        <v>1253.02</v>
      </c>
      <c r="G8060" t="s">
        <v>15</v>
      </c>
      <c r="H8060" t="s">
        <v>133</v>
      </c>
      <c r="I8060" t="s">
        <v>134</v>
      </c>
    </row>
    <row r="8061" spans="1:9" x14ac:dyDescent="0.3">
      <c r="A8061">
        <v>1185732</v>
      </c>
      <c r="B8061" s="16">
        <v>44488</v>
      </c>
      <c r="C8061" t="s">
        <v>20</v>
      </c>
      <c r="D8061">
        <v>60</v>
      </c>
      <c r="E8061">
        <v>3120</v>
      </c>
      <c r="F8061">
        <v>1029.5999999999999</v>
      </c>
      <c r="G8061" t="s">
        <v>15</v>
      </c>
      <c r="H8061" t="s">
        <v>133</v>
      </c>
      <c r="I8061" t="s">
        <v>134</v>
      </c>
    </row>
    <row r="8062" spans="1:9" x14ac:dyDescent="0.3">
      <c r="A8062">
        <v>1185732</v>
      </c>
      <c r="B8062" s="16">
        <v>44488</v>
      </c>
      <c r="C8062" t="s">
        <v>20</v>
      </c>
      <c r="D8062">
        <v>54</v>
      </c>
      <c r="E8062">
        <v>3186</v>
      </c>
      <c r="F8062">
        <v>1401.84</v>
      </c>
      <c r="G8062" t="s">
        <v>15</v>
      </c>
      <c r="H8062" t="s">
        <v>133</v>
      </c>
      <c r="I8062" t="s">
        <v>134</v>
      </c>
    </row>
    <row r="8063" spans="1:9" x14ac:dyDescent="0.3">
      <c r="A8063">
        <v>1185731</v>
      </c>
      <c r="B8063" s="16">
        <v>44488</v>
      </c>
      <c r="C8063" t="s">
        <v>19</v>
      </c>
      <c r="D8063">
        <v>59</v>
      </c>
      <c r="E8063">
        <v>3186</v>
      </c>
      <c r="F8063">
        <v>1561.1399999999999</v>
      </c>
      <c r="G8063" t="s">
        <v>15</v>
      </c>
      <c r="H8063" t="s">
        <v>62</v>
      </c>
      <c r="I8063" t="s">
        <v>63</v>
      </c>
    </row>
    <row r="8064" spans="1:9" x14ac:dyDescent="0.3">
      <c r="A8064">
        <v>1185732</v>
      </c>
      <c r="B8064" s="16">
        <v>44488</v>
      </c>
      <c r="C8064" t="s">
        <v>22</v>
      </c>
      <c r="D8064">
        <v>46</v>
      </c>
      <c r="E8064">
        <v>3266</v>
      </c>
      <c r="F8064">
        <v>1404.3799999999999</v>
      </c>
      <c r="G8064" t="s">
        <v>15</v>
      </c>
      <c r="H8064" t="s">
        <v>133</v>
      </c>
      <c r="I8064" t="s">
        <v>134</v>
      </c>
    </row>
    <row r="8065" spans="1:9" x14ac:dyDescent="0.3">
      <c r="A8065">
        <v>1185731</v>
      </c>
      <c r="B8065" s="16">
        <v>44488</v>
      </c>
      <c r="C8065" t="s">
        <v>23</v>
      </c>
      <c r="D8065">
        <v>56</v>
      </c>
      <c r="E8065">
        <v>3808</v>
      </c>
      <c r="F8065">
        <v>2018.24</v>
      </c>
      <c r="G8065" t="s">
        <v>15</v>
      </c>
      <c r="H8065" t="s">
        <v>62</v>
      </c>
      <c r="I8065" t="s">
        <v>63</v>
      </c>
    </row>
    <row r="8066" spans="1:9" x14ac:dyDescent="0.3">
      <c r="A8066">
        <v>1185732</v>
      </c>
      <c r="B8066" s="16">
        <v>44488</v>
      </c>
      <c r="C8066" t="s">
        <v>19</v>
      </c>
      <c r="D8066">
        <v>99</v>
      </c>
      <c r="E8066">
        <v>4356</v>
      </c>
      <c r="F8066">
        <v>1916.64</v>
      </c>
      <c r="G8066" t="s">
        <v>15</v>
      </c>
      <c r="H8066" t="s">
        <v>133</v>
      </c>
      <c r="I8066" t="s">
        <v>134</v>
      </c>
    </row>
    <row r="8067" spans="1:9" x14ac:dyDescent="0.3">
      <c r="A8067">
        <v>1185732</v>
      </c>
      <c r="B8067" s="16">
        <v>44488</v>
      </c>
      <c r="C8067" t="s">
        <v>19</v>
      </c>
      <c r="D8067">
        <v>84</v>
      </c>
      <c r="E8067">
        <v>5208</v>
      </c>
      <c r="F8067">
        <v>2760.2400000000002</v>
      </c>
      <c r="G8067" t="s">
        <v>15</v>
      </c>
      <c r="H8067" t="s">
        <v>133</v>
      </c>
      <c r="I8067" t="s">
        <v>134</v>
      </c>
    </row>
    <row r="8068" spans="1:9" x14ac:dyDescent="0.3">
      <c r="A8068">
        <v>1185732</v>
      </c>
      <c r="B8068" s="16">
        <v>44488</v>
      </c>
      <c r="C8068" t="s">
        <v>23</v>
      </c>
      <c r="D8068">
        <v>90</v>
      </c>
      <c r="E8068">
        <v>5760</v>
      </c>
      <c r="F8068">
        <v>2246.3999999999996</v>
      </c>
      <c r="G8068" t="s">
        <v>15</v>
      </c>
      <c r="H8068" t="s">
        <v>133</v>
      </c>
      <c r="I8068" t="s">
        <v>134</v>
      </c>
    </row>
    <row r="8069" spans="1:9" x14ac:dyDescent="0.3">
      <c r="A8069">
        <v>1185732</v>
      </c>
      <c r="B8069" s="16">
        <v>44488</v>
      </c>
      <c r="C8069" t="s">
        <v>23</v>
      </c>
      <c r="D8069">
        <v>81</v>
      </c>
      <c r="E8069">
        <v>5832</v>
      </c>
      <c r="F8069">
        <v>2799.3599999999997</v>
      </c>
      <c r="G8069" t="s">
        <v>15</v>
      </c>
      <c r="H8069" t="s">
        <v>133</v>
      </c>
      <c r="I8069" t="s">
        <v>134</v>
      </c>
    </row>
    <row r="8070" spans="1:9" x14ac:dyDescent="0.3">
      <c r="A8070">
        <v>1185731</v>
      </c>
      <c r="B8070" s="16">
        <v>44488</v>
      </c>
      <c r="C8070" t="s">
        <v>17</v>
      </c>
      <c r="D8070">
        <v>120</v>
      </c>
      <c r="E8070">
        <v>6600</v>
      </c>
      <c r="F8070">
        <v>3300</v>
      </c>
      <c r="G8070" t="s">
        <v>15</v>
      </c>
      <c r="H8070" t="s">
        <v>62</v>
      </c>
      <c r="I8070" t="s">
        <v>63</v>
      </c>
    </row>
    <row r="8071" spans="1:9" x14ac:dyDescent="0.3">
      <c r="A8071">
        <v>1185732</v>
      </c>
      <c r="B8071" s="16">
        <v>44488</v>
      </c>
      <c r="C8071" t="s">
        <v>17</v>
      </c>
      <c r="D8071">
        <v>119</v>
      </c>
      <c r="E8071">
        <v>7616</v>
      </c>
      <c r="F8071">
        <v>4036.48</v>
      </c>
      <c r="G8071" t="s">
        <v>15</v>
      </c>
      <c r="H8071" t="s">
        <v>133</v>
      </c>
      <c r="I8071" t="s">
        <v>134</v>
      </c>
    </row>
    <row r="8072" spans="1:9" x14ac:dyDescent="0.3">
      <c r="A8072">
        <v>1197831</v>
      </c>
      <c r="B8072" s="16">
        <v>44488</v>
      </c>
      <c r="C8072" t="s">
        <v>21</v>
      </c>
      <c r="D8072">
        <v>190</v>
      </c>
      <c r="E8072">
        <v>8360</v>
      </c>
      <c r="F8072">
        <v>4681.6000000000004</v>
      </c>
      <c r="G8072" t="s">
        <v>27</v>
      </c>
      <c r="H8072" t="s">
        <v>28</v>
      </c>
      <c r="I8072" t="s">
        <v>39</v>
      </c>
    </row>
    <row r="8073" spans="1:9" x14ac:dyDescent="0.3">
      <c r="A8073">
        <v>1185732</v>
      </c>
      <c r="B8073" s="16">
        <v>44488</v>
      </c>
      <c r="C8073" t="s">
        <v>17</v>
      </c>
      <c r="D8073">
        <v>162</v>
      </c>
      <c r="E8073">
        <v>8424</v>
      </c>
      <c r="F8073">
        <v>3538.0800000000004</v>
      </c>
      <c r="G8073" t="s">
        <v>15</v>
      </c>
      <c r="H8073" t="s">
        <v>133</v>
      </c>
      <c r="I8073" t="s">
        <v>134</v>
      </c>
    </row>
    <row r="8074" spans="1:9" x14ac:dyDescent="0.3">
      <c r="A8074">
        <v>1197831</v>
      </c>
      <c r="B8074" s="16">
        <v>44488</v>
      </c>
      <c r="C8074" t="s">
        <v>21</v>
      </c>
      <c r="D8074">
        <v>173</v>
      </c>
      <c r="E8074">
        <v>10207</v>
      </c>
      <c r="F8074">
        <v>6328.34</v>
      </c>
      <c r="G8074" t="s">
        <v>27</v>
      </c>
      <c r="H8074" t="s">
        <v>28</v>
      </c>
      <c r="I8074" t="s">
        <v>39</v>
      </c>
    </row>
    <row r="8075" spans="1:9" x14ac:dyDescent="0.3">
      <c r="A8075">
        <v>1185731</v>
      </c>
      <c r="B8075" s="16">
        <v>44488</v>
      </c>
      <c r="C8075" t="s">
        <v>21</v>
      </c>
      <c r="D8075">
        <v>100</v>
      </c>
      <c r="E8075">
        <v>55000.000000000007</v>
      </c>
      <c r="F8075">
        <v>16500</v>
      </c>
      <c r="G8075" t="s">
        <v>15</v>
      </c>
      <c r="H8075" t="s">
        <v>62</v>
      </c>
      <c r="I8075" t="s">
        <v>63</v>
      </c>
    </row>
    <row r="8076" spans="1:9" x14ac:dyDescent="0.3">
      <c r="A8076">
        <v>1185731</v>
      </c>
      <c r="B8076" s="16">
        <v>44488</v>
      </c>
      <c r="C8076" t="s">
        <v>19</v>
      </c>
      <c r="D8076">
        <v>150</v>
      </c>
      <c r="E8076">
        <v>60000</v>
      </c>
      <c r="F8076">
        <v>21000</v>
      </c>
      <c r="G8076" t="s">
        <v>15</v>
      </c>
      <c r="H8076" t="s">
        <v>62</v>
      </c>
      <c r="I8076" t="s">
        <v>63</v>
      </c>
    </row>
    <row r="8077" spans="1:9" x14ac:dyDescent="0.3">
      <c r="A8077">
        <v>1185731</v>
      </c>
      <c r="B8077" s="16">
        <v>44488</v>
      </c>
      <c r="C8077" t="s">
        <v>22</v>
      </c>
      <c r="D8077">
        <v>100</v>
      </c>
      <c r="E8077">
        <v>65000</v>
      </c>
      <c r="F8077">
        <v>16250</v>
      </c>
      <c r="G8077" t="s">
        <v>15</v>
      </c>
      <c r="H8077" t="s">
        <v>62</v>
      </c>
      <c r="I8077" t="s">
        <v>63</v>
      </c>
    </row>
    <row r="8078" spans="1:9" x14ac:dyDescent="0.3">
      <c r="A8078">
        <v>1185731</v>
      </c>
      <c r="B8078" s="16">
        <v>44488</v>
      </c>
      <c r="C8078" t="s">
        <v>20</v>
      </c>
      <c r="D8078">
        <v>125</v>
      </c>
      <c r="E8078">
        <v>68750.000000000015</v>
      </c>
      <c r="F8078">
        <v>27500.000000000004</v>
      </c>
      <c r="G8078" t="s">
        <v>15</v>
      </c>
      <c r="H8078" t="s">
        <v>62</v>
      </c>
      <c r="I8078" t="s">
        <v>63</v>
      </c>
    </row>
    <row r="8079" spans="1:9" x14ac:dyDescent="0.3">
      <c r="A8079">
        <v>1185732</v>
      </c>
      <c r="B8079" s="16">
        <v>44488</v>
      </c>
      <c r="C8079" t="s">
        <v>21</v>
      </c>
      <c r="D8079">
        <v>175</v>
      </c>
      <c r="E8079">
        <v>113750.00000000003</v>
      </c>
      <c r="F8079">
        <v>34125.000000000007</v>
      </c>
      <c r="G8079" t="s">
        <v>15</v>
      </c>
      <c r="H8079" t="s">
        <v>133</v>
      </c>
      <c r="I8079" t="s">
        <v>134</v>
      </c>
    </row>
    <row r="8080" spans="1:9" x14ac:dyDescent="0.3">
      <c r="A8080">
        <v>1185731</v>
      </c>
      <c r="B8080" s="16">
        <v>44488</v>
      </c>
      <c r="C8080" t="s">
        <v>19</v>
      </c>
      <c r="D8080">
        <v>225</v>
      </c>
      <c r="E8080">
        <v>123750.00000000001</v>
      </c>
      <c r="F8080">
        <v>43312.5</v>
      </c>
      <c r="G8080" t="s">
        <v>15</v>
      </c>
      <c r="H8080" t="s">
        <v>62</v>
      </c>
      <c r="I8080" t="s">
        <v>63</v>
      </c>
    </row>
    <row r="8081" spans="1:9" x14ac:dyDescent="0.3">
      <c r="A8081">
        <v>1185732</v>
      </c>
      <c r="B8081" s="16">
        <v>44488</v>
      </c>
      <c r="C8081" t="s">
        <v>20</v>
      </c>
      <c r="D8081">
        <v>200</v>
      </c>
      <c r="E8081">
        <v>130000.00000000003</v>
      </c>
      <c r="F8081">
        <v>39000.000000000007</v>
      </c>
      <c r="G8081" t="s">
        <v>15</v>
      </c>
      <c r="H8081" t="s">
        <v>133</v>
      </c>
      <c r="I8081" t="s">
        <v>134</v>
      </c>
    </row>
    <row r="8082" spans="1:9" x14ac:dyDescent="0.3">
      <c r="A8082">
        <v>1185732</v>
      </c>
      <c r="B8082" s="16">
        <v>44488</v>
      </c>
      <c r="C8082" t="s">
        <v>22</v>
      </c>
      <c r="D8082">
        <v>175</v>
      </c>
      <c r="E8082">
        <v>131250.00000000003</v>
      </c>
      <c r="F8082">
        <v>39375.000000000007</v>
      </c>
      <c r="G8082" t="s">
        <v>15</v>
      </c>
      <c r="H8082" t="s">
        <v>133</v>
      </c>
      <c r="I8082" t="s">
        <v>134</v>
      </c>
    </row>
    <row r="8083" spans="1:9" x14ac:dyDescent="0.3">
      <c r="A8083">
        <v>1185731</v>
      </c>
      <c r="B8083" s="16">
        <v>44488</v>
      </c>
      <c r="C8083" t="s">
        <v>23</v>
      </c>
      <c r="D8083">
        <v>225</v>
      </c>
      <c r="E8083">
        <v>157500</v>
      </c>
      <c r="F8083">
        <v>63000</v>
      </c>
      <c r="G8083" t="s">
        <v>15</v>
      </c>
      <c r="H8083" t="s">
        <v>62</v>
      </c>
      <c r="I8083" t="s">
        <v>63</v>
      </c>
    </row>
    <row r="8084" spans="1:9" x14ac:dyDescent="0.3">
      <c r="A8084">
        <v>1185732</v>
      </c>
      <c r="B8084" s="16">
        <v>44488</v>
      </c>
      <c r="C8084" t="s">
        <v>19</v>
      </c>
      <c r="D8084">
        <v>300</v>
      </c>
      <c r="E8084">
        <v>195000.00000000003</v>
      </c>
      <c r="F8084">
        <v>78000.000000000015</v>
      </c>
      <c r="G8084" t="s">
        <v>15</v>
      </c>
      <c r="H8084" t="s">
        <v>133</v>
      </c>
      <c r="I8084" t="s">
        <v>134</v>
      </c>
    </row>
    <row r="8085" spans="1:9" x14ac:dyDescent="0.3">
      <c r="A8085">
        <v>1185732</v>
      </c>
      <c r="B8085" s="16">
        <v>44488</v>
      </c>
      <c r="C8085" t="s">
        <v>23</v>
      </c>
      <c r="D8085">
        <v>300</v>
      </c>
      <c r="E8085">
        <v>240000</v>
      </c>
      <c r="F8085">
        <v>84000</v>
      </c>
      <c r="G8085" t="s">
        <v>15</v>
      </c>
      <c r="H8085" t="s">
        <v>133</v>
      </c>
      <c r="I8085" t="s">
        <v>134</v>
      </c>
    </row>
    <row r="8086" spans="1:9" x14ac:dyDescent="0.3">
      <c r="A8086">
        <v>1185731</v>
      </c>
      <c r="B8086" s="16">
        <v>44488</v>
      </c>
      <c r="C8086" t="s">
        <v>17</v>
      </c>
      <c r="D8086">
        <v>400</v>
      </c>
      <c r="E8086">
        <v>240000</v>
      </c>
      <c r="F8086">
        <v>84000</v>
      </c>
      <c r="G8086" t="s">
        <v>15</v>
      </c>
      <c r="H8086" t="s">
        <v>62</v>
      </c>
      <c r="I8086" t="s">
        <v>63</v>
      </c>
    </row>
    <row r="8087" spans="1:9" x14ac:dyDescent="0.3">
      <c r="A8087">
        <v>1185732</v>
      </c>
      <c r="B8087" s="16">
        <v>44488</v>
      </c>
      <c r="C8087" t="s">
        <v>17</v>
      </c>
      <c r="D8087">
        <v>475</v>
      </c>
      <c r="E8087">
        <v>332500</v>
      </c>
      <c r="F8087">
        <v>133000</v>
      </c>
      <c r="G8087" t="s">
        <v>15</v>
      </c>
      <c r="H8087" t="s">
        <v>133</v>
      </c>
      <c r="I8087" t="s">
        <v>134</v>
      </c>
    </row>
    <row r="8088" spans="1:9" x14ac:dyDescent="0.3">
      <c r="A8088">
        <v>1197831</v>
      </c>
      <c r="B8088" s="16">
        <v>44488</v>
      </c>
      <c r="C8088" t="s">
        <v>21</v>
      </c>
      <c r="D8088">
        <v>575</v>
      </c>
      <c r="E8088">
        <v>373750</v>
      </c>
      <c r="F8088">
        <v>186875</v>
      </c>
      <c r="G8088" t="s">
        <v>27</v>
      </c>
      <c r="H8088" t="s">
        <v>28</v>
      </c>
      <c r="I8088" t="s">
        <v>39</v>
      </c>
    </row>
    <row r="8089" spans="1:9" x14ac:dyDescent="0.3">
      <c r="A8089">
        <v>1185731</v>
      </c>
      <c r="B8089" s="16">
        <v>44489</v>
      </c>
      <c r="C8089" t="s">
        <v>20</v>
      </c>
      <c r="D8089">
        <v>60</v>
      </c>
      <c r="E8089">
        <v>1740</v>
      </c>
      <c r="F8089">
        <v>922.2</v>
      </c>
      <c r="G8089" t="s">
        <v>15</v>
      </c>
      <c r="H8089" t="s">
        <v>62</v>
      </c>
      <c r="I8089" t="s">
        <v>63</v>
      </c>
    </row>
    <row r="8090" spans="1:9" x14ac:dyDescent="0.3">
      <c r="A8090">
        <v>1197831</v>
      </c>
      <c r="B8090" s="16">
        <v>44489</v>
      </c>
      <c r="C8090" t="s">
        <v>22</v>
      </c>
      <c r="D8090">
        <v>168</v>
      </c>
      <c r="E8090">
        <v>7896</v>
      </c>
      <c r="F8090">
        <v>2921.52</v>
      </c>
      <c r="G8090" t="s">
        <v>27</v>
      </c>
      <c r="H8090" t="s">
        <v>28</v>
      </c>
      <c r="I8090" t="s">
        <v>39</v>
      </c>
    </row>
    <row r="8091" spans="1:9" x14ac:dyDescent="0.3">
      <c r="A8091">
        <v>1197831</v>
      </c>
      <c r="B8091" s="16">
        <v>44489</v>
      </c>
      <c r="C8091" t="s">
        <v>22</v>
      </c>
      <c r="D8091">
        <v>158</v>
      </c>
      <c r="E8091">
        <v>9164</v>
      </c>
      <c r="F8091">
        <v>4582</v>
      </c>
      <c r="G8091" t="s">
        <v>27</v>
      </c>
      <c r="H8091" t="s">
        <v>28</v>
      </c>
      <c r="I8091" t="s">
        <v>39</v>
      </c>
    </row>
    <row r="8092" spans="1:9" x14ac:dyDescent="0.3">
      <c r="A8092">
        <v>1185731</v>
      </c>
      <c r="B8092" s="16">
        <v>44489</v>
      </c>
      <c r="C8092" t="s">
        <v>20</v>
      </c>
      <c r="D8092">
        <v>200</v>
      </c>
      <c r="E8092">
        <v>60000.000000000007</v>
      </c>
      <c r="F8092">
        <v>24000</v>
      </c>
      <c r="G8092" t="s">
        <v>15</v>
      </c>
      <c r="H8092" t="s">
        <v>62</v>
      </c>
      <c r="I8092" t="s">
        <v>63</v>
      </c>
    </row>
    <row r="8093" spans="1:9" x14ac:dyDescent="0.3">
      <c r="A8093">
        <v>1197831</v>
      </c>
      <c r="B8093" s="16">
        <v>44489</v>
      </c>
      <c r="C8093" t="s">
        <v>22</v>
      </c>
      <c r="D8093">
        <v>525</v>
      </c>
      <c r="E8093">
        <v>315000</v>
      </c>
      <c r="F8093">
        <v>110250</v>
      </c>
      <c r="G8093" t="s">
        <v>27</v>
      </c>
      <c r="H8093" t="s">
        <v>28</v>
      </c>
      <c r="I8093" t="s">
        <v>39</v>
      </c>
    </row>
    <row r="8094" spans="1:9" x14ac:dyDescent="0.3">
      <c r="A8094">
        <v>1185731</v>
      </c>
      <c r="B8094" s="16">
        <v>44490</v>
      </c>
      <c r="C8094" t="s">
        <v>21</v>
      </c>
      <c r="D8094">
        <v>19</v>
      </c>
      <c r="E8094">
        <v>646</v>
      </c>
      <c r="F8094">
        <v>271.32</v>
      </c>
      <c r="G8094" t="s">
        <v>15</v>
      </c>
      <c r="H8094" t="s">
        <v>62</v>
      </c>
      <c r="I8094" t="s">
        <v>63</v>
      </c>
    </row>
    <row r="8095" spans="1:9" x14ac:dyDescent="0.3">
      <c r="A8095">
        <v>1128299</v>
      </c>
      <c r="B8095" s="16">
        <v>44490</v>
      </c>
      <c r="C8095" t="s">
        <v>21</v>
      </c>
      <c r="D8095">
        <v>62</v>
      </c>
      <c r="E8095">
        <v>930</v>
      </c>
      <c r="F8095">
        <v>390.6</v>
      </c>
      <c r="G8095" t="s">
        <v>27</v>
      </c>
      <c r="H8095" t="s">
        <v>104</v>
      </c>
      <c r="I8095" t="s">
        <v>105</v>
      </c>
    </row>
    <row r="8096" spans="1:9" x14ac:dyDescent="0.3">
      <c r="A8096">
        <v>1128299</v>
      </c>
      <c r="B8096" s="16">
        <v>44490</v>
      </c>
      <c r="C8096" t="s">
        <v>21</v>
      </c>
      <c r="D8096">
        <v>52</v>
      </c>
      <c r="E8096">
        <v>936</v>
      </c>
      <c r="F8096">
        <v>486.72</v>
      </c>
      <c r="G8096" t="s">
        <v>27</v>
      </c>
      <c r="H8096" t="s">
        <v>104</v>
      </c>
      <c r="I8096" t="s">
        <v>105</v>
      </c>
    </row>
    <row r="8097" spans="1:9" x14ac:dyDescent="0.3">
      <c r="A8097">
        <v>1128299</v>
      </c>
      <c r="B8097" s="16">
        <v>44490</v>
      </c>
      <c r="C8097" t="s">
        <v>20</v>
      </c>
      <c r="D8097">
        <v>74</v>
      </c>
      <c r="E8097">
        <v>1036</v>
      </c>
      <c r="F8097">
        <v>435.12000000000006</v>
      </c>
      <c r="G8097" t="s">
        <v>27</v>
      </c>
      <c r="H8097" t="s">
        <v>104</v>
      </c>
      <c r="I8097" t="s">
        <v>105</v>
      </c>
    </row>
    <row r="8098" spans="1:9" x14ac:dyDescent="0.3">
      <c r="A8098">
        <v>1128299</v>
      </c>
      <c r="B8098" s="16">
        <v>44490</v>
      </c>
      <c r="C8098" t="s">
        <v>20</v>
      </c>
      <c r="D8098">
        <v>56</v>
      </c>
      <c r="E8098">
        <v>1120</v>
      </c>
      <c r="F8098">
        <v>571.20000000000005</v>
      </c>
      <c r="G8098" t="s">
        <v>27</v>
      </c>
      <c r="H8098" t="s">
        <v>104</v>
      </c>
      <c r="I8098" t="s">
        <v>105</v>
      </c>
    </row>
    <row r="8099" spans="1:9" x14ac:dyDescent="0.3">
      <c r="A8099">
        <v>1185733</v>
      </c>
      <c r="B8099" s="16">
        <v>44490</v>
      </c>
      <c r="C8099" t="s">
        <v>21</v>
      </c>
      <c r="D8099">
        <v>72</v>
      </c>
      <c r="E8099">
        <v>1368</v>
      </c>
      <c r="F8099">
        <v>725.04000000000008</v>
      </c>
      <c r="G8099" t="s">
        <v>27</v>
      </c>
      <c r="H8099" t="s">
        <v>102</v>
      </c>
      <c r="I8099" t="s">
        <v>103</v>
      </c>
    </row>
    <row r="8100" spans="1:9" x14ac:dyDescent="0.3">
      <c r="A8100">
        <v>1185733</v>
      </c>
      <c r="B8100" s="16">
        <v>44490</v>
      </c>
      <c r="C8100" t="s">
        <v>21</v>
      </c>
      <c r="D8100">
        <v>94</v>
      </c>
      <c r="E8100">
        <v>1410</v>
      </c>
      <c r="F8100">
        <v>634.5</v>
      </c>
      <c r="G8100" t="s">
        <v>27</v>
      </c>
      <c r="H8100" t="s">
        <v>102</v>
      </c>
      <c r="I8100" t="s">
        <v>103</v>
      </c>
    </row>
    <row r="8101" spans="1:9" x14ac:dyDescent="0.3">
      <c r="A8101">
        <v>1128299</v>
      </c>
      <c r="B8101" s="16">
        <v>44490</v>
      </c>
      <c r="C8101" t="s">
        <v>22</v>
      </c>
      <c r="D8101">
        <v>50</v>
      </c>
      <c r="E8101">
        <v>1450</v>
      </c>
      <c r="F8101">
        <v>696</v>
      </c>
      <c r="G8101" t="s">
        <v>27</v>
      </c>
      <c r="H8101" t="s">
        <v>104</v>
      </c>
      <c r="I8101" t="s">
        <v>105</v>
      </c>
    </row>
    <row r="8102" spans="1:9" x14ac:dyDescent="0.3">
      <c r="A8102">
        <v>1185733</v>
      </c>
      <c r="B8102" s="16">
        <v>44490</v>
      </c>
      <c r="C8102" t="s">
        <v>20</v>
      </c>
      <c r="D8102">
        <v>78</v>
      </c>
      <c r="E8102">
        <v>1482</v>
      </c>
      <c r="F8102">
        <v>741</v>
      </c>
      <c r="G8102" t="s">
        <v>27</v>
      </c>
      <c r="H8102" t="s">
        <v>102</v>
      </c>
      <c r="I8102" t="s">
        <v>103</v>
      </c>
    </row>
    <row r="8103" spans="1:9" x14ac:dyDescent="0.3">
      <c r="A8103">
        <v>1128299</v>
      </c>
      <c r="B8103" s="16">
        <v>44490</v>
      </c>
      <c r="C8103" t="s">
        <v>22</v>
      </c>
      <c r="D8103">
        <v>68</v>
      </c>
      <c r="E8103">
        <v>1496</v>
      </c>
      <c r="F8103">
        <v>568.48</v>
      </c>
      <c r="G8103" t="s">
        <v>27</v>
      </c>
      <c r="H8103" t="s">
        <v>104</v>
      </c>
      <c r="I8103" t="s">
        <v>105</v>
      </c>
    </row>
    <row r="8104" spans="1:9" x14ac:dyDescent="0.3">
      <c r="A8104">
        <v>1128299</v>
      </c>
      <c r="B8104" s="16">
        <v>44490</v>
      </c>
      <c r="C8104" t="s">
        <v>19</v>
      </c>
      <c r="D8104">
        <v>112</v>
      </c>
      <c r="E8104">
        <v>1568</v>
      </c>
      <c r="F8104">
        <v>658.56</v>
      </c>
      <c r="G8104" t="s">
        <v>27</v>
      </c>
      <c r="H8104" t="s">
        <v>104</v>
      </c>
      <c r="I8104" t="s">
        <v>105</v>
      </c>
    </row>
    <row r="8105" spans="1:9" x14ac:dyDescent="0.3">
      <c r="A8105">
        <v>1185733</v>
      </c>
      <c r="B8105" s="16">
        <v>44490</v>
      </c>
      <c r="C8105" t="s">
        <v>20</v>
      </c>
      <c r="D8105">
        <v>99</v>
      </c>
      <c r="E8105">
        <v>1584</v>
      </c>
      <c r="F8105">
        <v>728.64</v>
      </c>
      <c r="G8105" t="s">
        <v>27</v>
      </c>
      <c r="H8105" t="s">
        <v>102</v>
      </c>
      <c r="I8105" t="s">
        <v>103</v>
      </c>
    </row>
    <row r="8106" spans="1:9" x14ac:dyDescent="0.3">
      <c r="A8106">
        <v>1128299</v>
      </c>
      <c r="B8106" s="16">
        <v>44490</v>
      </c>
      <c r="C8106" t="s">
        <v>19</v>
      </c>
      <c r="D8106">
        <v>88</v>
      </c>
      <c r="E8106">
        <v>1672</v>
      </c>
      <c r="F8106">
        <v>769.11999999999989</v>
      </c>
      <c r="G8106" t="s">
        <v>27</v>
      </c>
      <c r="H8106" t="s">
        <v>104</v>
      </c>
      <c r="I8106" t="s">
        <v>105</v>
      </c>
    </row>
    <row r="8107" spans="1:9" x14ac:dyDescent="0.3">
      <c r="A8107">
        <v>1185733</v>
      </c>
      <c r="B8107" s="16">
        <v>44490</v>
      </c>
      <c r="C8107" t="s">
        <v>19</v>
      </c>
      <c r="D8107">
        <v>132</v>
      </c>
      <c r="E8107">
        <v>1848</v>
      </c>
      <c r="F8107">
        <v>739.19999999999993</v>
      </c>
      <c r="G8107" t="s">
        <v>27</v>
      </c>
      <c r="H8107" t="s">
        <v>102</v>
      </c>
      <c r="I8107" t="s">
        <v>103</v>
      </c>
    </row>
    <row r="8108" spans="1:9" x14ac:dyDescent="0.3">
      <c r="A8108">
        <v>1185733</v>
      </c>
      <c r="B8108" s="16">
        <v>44490</v>
      </c>
      <c r="C8108" t="s">
        <v>22</v>
      </c>
      <c r="D8108">
        <v>91</v>
      </c>
      <c r="E8108">
        <v>1911</v>
      </c>
      <c r="F8108">
        <v>707.06999999999994</v>
      </c>
      <c r="G8108" t="s">
        <v>27</v>
      </c>
      <c r="H8108" t="s">
        <v>102</v>
      </c>
      <c r="I8108" t="s">
        <v>103</v>
      </c>
    </row>
    <row r="8109" spans="1:9" x14ac:dyDescent="0.3">
      <c r="A8109">
        <v>1185733</v>
      </c>
      <c r="B8109" s="16">
        <v>44490</v>
      </c>
      <c r="C8109" t="s">
        <v>19</v>
      </c>
      <c r="D8109">
        <v>106</v>
      </c>
      <c r="E8109">
        <v>2014</v>
      </c>
      <c r="F8109">
        <v>906.3</v>
      </c>
      <c r="G8109" t="s">
        <v>27</v>
      </c>
      <c r="H8109" t="s">
        <v>102</v>
      </c>
      <c r="I8109" t="s">
        <v>103</v>
      </c>
    </row>
    <row r="8110" spans="1:9" x14ac:dyDescent="0.3">
      <c r="A8110">
        <v>1189833</v>
      </c>
      <c r="B8110" s="16">
        <v>44490</v>
      </c>
      <c r="C8110" t="s">
        <v>23</v>
      </c>
      <c r="D8110">
        <v>101</v>
      </c>
      <c r="E8110">
        <v>2222</v>
      </c>
      <c r="F8110">
        <v>1044.3400000000001</v>
      </c>
      <c r="G8110" t="s">
        <v>27</v>
      </c>
      <c r="H8110" t="s">
        <v>104</v>
      </c>
      <c r="I8110" t="s">
        <v>105</v>
      </c>
    </row>
    <row r="8111" spans="1:9" x14ac:dyDescent="0.3">
      <c r="A8111">
        <v>1185733</v>
      </c>
      <c r="B8111" s="16">
        <v>44490</v>
      </c>
      <c r="C8111" t="s">
        <v>22</v>
      </c>
      <c r="D8111">
        <v>83</v>
      </c>
      <c r="E8111">
        <v>2241</v>
      </c>
      <c r="F8111">
        <v>1053.27</v>
      </c>
      <c r="G8111" t="s">
        <v>27</v>
      </c>
      <c r="H8111" t="s">
        <v>102</v>
      </c>
      <c r="I8111" t="s">
        <v>103</v>
      </c>
    </row>
    <row r="8112" spans="1:9" x14ac:dyDescent="0.3">
      <c r="A8112">
        <v>1189833</v>
      </c>
      <c r="B8112" s="16">
        <v>44490</v>
      </c>
      <c r="C8112" t="s">
        <v>23</v>
      </c>
      <c r="D8112">
        <v>91</v>
      </c>
      <c r="E8112">
        <v>2639</v>
      </c>
      <c r="F8112">
        <v>1451.45</v>
      </c>
      <c r="G8112" t="s">
        <v>27</v>
      </c>
      <c r="H8112" t="s">
        <v>104</v>
      </c>
      <c r="I8112" t="s">
        <v>105</v>
      </c>
    </row>
    <row r="8113" spans="1:9" x14ac:dyDescent="0.3">
      <c r="A8113">
        <v>1128299</v>
      </c>
      <c r="B8113" s="16">
        <v>44490</v>
      </c>
      <c r="C8113" t="s">
        <v>23</v>
      </c>
      <c r="D8113">
        <v>132</v>
      </c>
      <c r="E8113">
        <v>2640</v>
      </c>
      <c r="F8113">
        <v>1188</v>
      </c>
      <c r="G8113" t="s">
        <v>27</v>
      </c>
      <c r="H8113" t="s">
        <v>102</v>
      </c>
      <c r="I8113" t="s">
        <v>103</v>
      </c>
    </row>
    <row r="8114" spans="1:9" x14ac:dyDescent="0.3">
      <c r="A8114">
        <v>1128299</v>
      </c>
      <c r="B8114" s="16">
        <v>44490</v>
      </c>
      <c r="C8114" t="s">
        <v>23</v>
      </c>
      <c r="D8114">
        <v>104</v>
      </c>
      <c r="E8114">
        <v>3016</v>
      </c>
      <c r="F8114">
        <v>1598.48</v>
      </c>
      <c r="G8114" t="s">
        <v>27</v>
      </c>
      <c r="H8114" t="s">
        <v>102</v>
      </c>
      <c r="I8114" t="s">
        <v>103</v>
      </c>
    </row>
    <row r="8115" spans="1:9" x14ac:dyDescent="0.3">
      <c r="A8115">
        <v>1128299</v>
      </c>
      <c r="B8115" s="16">
        <v>44490</v>
      </c>
      <c r="C8115" t="s">
        <v>17</v>
      </c>
      <c r="D8115">
        <v>173</v>
      </c>
      <c r="E8115">
        <v>3460</v>
      </c>
      <c r="F8115">
        <v>1626.2</v>
      </c>
      <c r="G8115" t="s">
        <v>27</v>
      </c>
      <c r="H8115" t="s">
        <v>104</v>
      </c>
      <c r="I8115" t="s">
        <v>105</v>
      </c>
    </row>
    <row r="8116" spans="1:9" x14ac:dyDescent="0.3">
      <c r="A8116">
        <v>1185733</v>
      </c>
      <c r="B8116" s="16">
        <v>44490</v>
      </c>
      <c r="C8116" t="s">
        <v>17</v>
      </c>
      <c r="D8116">
        <v>180</v>
      </c>
      <c r="E8116">
        <v>3780</v>
      </c>
      <c r="F8116">
        <v>1701</v>
      </c>
      <c r="G8116" t="s">
        <v>27</v>
      </c>
      <c r="H8116" t="s">
        <v>102</v>
      </c>
      <c r="I8116" t="s">
        <v>103</v>
      </c>
    </row>
    <row r="8117" spans="1:9" x14ac:dyDescent="0.3">
      <c r="A8117">
        <v>1128299</v>
      </c>
      <c r="B8117" s="16">
        <v>44490</v>
      </c>
      <c r="C8117" t="s">
        <v>17</v>
      </c>
      <c r="D8117">
        <v>137</v>
      </c>
      <c r="E8117">
        <v>3973</v>
      </c>
      <c r="F8117">
        <v>2145.42</v>
      </c>
      <c r="G8117" t="s">
        <v>27</v>
      </c>
      <c r="H8117" t="s">
        <v>104</v>
      </c>
      <c r="I8117" t="s">
        <v>105</v>
      </c>
    </row>
    <row r="8118" spans="1:9" x14ac:dyDescent="0.3">
      <c r="A8118">
        <v>1185733</v>
      </c>
      <c r="B8118" s="16">
        <v>44490</v>
      </c>
      <c r="C8118" t="s">
        <v>17</v>
      </c>
      <c r="D8118">
        <v>150</v>
      </c>
      <c r="E8118">
        <v>4050</v>
      </c>
      <c r="F8118">
        <v>2025</v>
      </c>
      <c r="G8118" t="s">
        <v>27</v>
      </c>
      <c r="H8118" t="s">
        <v>102</v>
      </c>
      <c r="I8118" t="s">
        <v>103</v>
      </c>
    </row>
    <row r="8119" spans="1:9" x14ac:dyDescent="0.3">
      <c r="A8119">
        <v>1197831</v>
      </c>
      <c r="B8119" s="16">
        <v>44490</v>
      </c>
      <c r="C8119" t="s">
        <v>23</v>
      </c>
      <c r="D8119">
        <v>256</v>
      </c>
      <c r="E8119">
        <v>13824</v>
      </c>
      <c r="F8119">
        <v>8294.4000000000015</v>
      </c>
      <c r="G8119" t="s">
        <v>27</v>
      </c>
      <c r="H8119" t="s">
        <v>28</v>
      </c>
      <c r="I8119" t="s">
        <v>39</v>
      </c>
    </row>
    <row r="8120" spans="1:9" x14ac:dyDescent="0.3">
      <c r="A8120">
        <v>1197831</v>
      </c>
      <c r="B8120" s="16">
        <v>44490</v>
      </c>
      <c r="C8120" t="s">
        <v>23</v>
      </c>
      <c r="D8120">
        <v>233</v>
      </c>
      <c r="E8120">
        <v>15145</v>
      </c>
      <c r="F8120">
        <v>9995.7000000000007</v>
      </c>
      <c r="G8120" t="s">
        <v>27</v>
      </c>
      <c r="H8120" t="s">
        <v>28</v>
      </c>
      <c r="I8120" t="s">
        <v>39</v>
      </c>
    </row>
    <row r="8121" spans="1:9" x14ac:dyDescent="0.3">
      <c r="A8121">
        <v>1185731</v>
      </c>
      <c r="B8121" s="16">
        <v>44490</v>
      </c>
      <c r="C8121" t="s">
        <v>21</v>
      </c>
      <c r="D8121">
        <v>75</v>
      </c>
      <c r="E8121">
        <v>26250</v>
      </c>
      <c r="F8121">
        <v>7875</v>
      </c>
      <c r="G8121" t="s">
        <v>15</v>
      </c>
      <c r="H8121" t="s">
        <v>62</v>
      </c>
      <c r="I8121" t="s">
        <v>63</v>
      </c>
    </row>
    <row r="8122" spans="1:9" x14ac:dyDescent="0.3">
      <c r="A8122">
        <v>1128299</v>
      </c>
      <c r="B8122" s="16">
        <v>44490</v>
      </c>
      <c r="C8122" t="s">
        <v>21</v>
      </c>
      <c r="D8122">
        <v>200</v>
      </c>
      <c r="E8122">
        <v>40000.000000000022</v>
      </c>
      <c r="F8122">
        <v>16000.000000000009</v>
      </c>
      <c r="G8122" t="s">
        <v>27</v>
      </c>
      <c r="H8122" t="s">
        <v>104</v>
      </c>
      <c r="I8122" t="s">
        <v>105</v>
      </c>
    </row>
    <row r="8123" spans="1:9" x14ac:dyDescent="0.3">
      <c r="A8123">
        <v>1128299</v>
      </c>
      <c r="B8123" s="16">
        <v>44490</v>
      </c>
      <c r="C8123" t="s">
        <v>20</v>
      </c>
      <c r="D8123">
        <v>225</v>
      </c>
      <c r="E8123">
        <v>45000.000000000022</v>
      </c>
      <c r="F8123">
        <v>18000.000000000011</v>
      </c>
      <c r="G8123" t="s">
        <v>27</v>
      </c>
      <c r="H8123" t="s">
        <v>104</v>
      </c>
      <c r="I8123" t="s">
        <v>105</v>
      </c>
    </row>
    <row r="8124" spans="1:9" x14ac:dyDescent="0.3">
      <c r="A8124">
        <v>1185733</v>
      </c>
      <c r="B8124" s="16">
        <v>44490</v>
      </c>
      <c r="C8124" t="s">
        <v>21</v>
      </c>
      <c r="D8124">
        <v>275</v>
      </c>
      <c r="E8124">
        <v>55000.000000000029</v>
      </c>
      <c r="F8124">
        <v>22000.000000000015</v>
      </c>
      <c r="G8124" t="s">
        <v>27</v>
      </c>
      <c r="H8124" t="s">
        <v>102</v>
      </c>
      <c r="I8124" t="s">
        <v>103</v>
      </c>
    </row>
    <row r="8125" spans="1:9" x14ac:dyDescent="0.3">
      <c r="A8125">
        <v>1128299</v>
      </c>
      <c r="B8125" s="16">
        <v>44490</v>
      </c>
      <c r="C8125" t="s">
        <v>22</v>
      </c>
      <c r="D8125">
        <v>200</v>
      </c>
      <c r="E8125">
        <v>60000.000000000022</v>
      </c>
      <c r="F8125">
        <v>21000.000000000007</v>
      </c>
      <c r="G8125" t="s">
        <v>27</v>
      </c>
      <c r="H8125" t="s">
        <v>104</v>
      </c>
      <c r="I8125" t="s">
        <v>105</v>
      </c>
    </row>
    <row r="8126" spans="1:9" x14ac:dyDescent="0.3">
      <c r="A8126">
        <v>1185733</v>
      </c>
      <c r="B8126" s="16">
        <v>44490</v>
      </c>
      <c r="C8126" t="s">
        <v>20</v>
      </c>
      <c r="D8126">
        <v>300</v>
      </c>
      <c r="E8126">
        <v>60000.000000000029</v>
      </c>
      <c r="F8126">
        <v>24000.000000000015</v>
      </c>
      <c r="G8126" t="s">
        <v>27</v>
      </c>
      <c r="H8126" t="s">
        <v>102</v>
      </c>
      <c r="I8126" t="s">
        <v>103</v>
      </c>
    </row>
    <row r="8127" spans="1:9" x14ac:dyDescent="0.3">
      <c r="A8127">
        <v>1128299</v>
      </c>
      <c r="B8127" s="16">
        <v>44490</v>
      </c>
      <c r="C8127" t="s">
        <v>19</v>
      </c>
      <c r="D8127">
        <v>350</v>
      </c>
      <c r="E8127">
        <v>70000.000000000044</v>
      </c>
      <c r="F8127">
        <v>24500.000000000015</v>
      </c>
      <c r="G8127" t="s">
        <v>27</v>
      </c>
      <c r="H8127" t="s">
        <v>104</v>
      </c>
      <c r="I8127" t="s">
        <v>105</v>
      </c>
    </row>
    <row r="8128" spans="1:9" x14ac:dyDescent="0.3">
      <c r="A8128">
        <v>1185733</v>
      </c>
      <c r="B8128" s="16">
        <v>44490</v>
      </c>
      <c r="C8128" t="s">
        <v>22</v>
      </c>
      <c r="D8128">
        <v>275</v>
      </c>
      <c r="E8128">
        <v>82500.000000000029</v>
      </c>
      <c r="F8128">
        <v>28875.000000000007</v>
      </c>
      <c r="G8128" t="s">
        <v>27</v>
      </c>
      <c r="H8128" t="s">
        <v>102</v>
      </c>
      <c r="I8128" t="s">
        <v>103</v>
      </c>
    </row>
    <row r="8129" spans="1:9" x14ac:dyDescent="0.3">
      <c r="A8129">
        <v>1185733</v>
      </c>
      <c r="B8129" s="16">
        <v>44490</v>
      </c>
      <c r="C8129" t="s">
        <v>19</v>
      </c>
      <c r="D8129">
        <v>425</v>
      </c>
      <c r="E8129">
        <v>85000.000000000044</v>
      </c>
      <c r="F8129">
        <v>29750.000000000015</v>
      </c>
      <c r="G8129" t="s">
        <v>27</v>
      </c>
      <c r="H8129" t="s">
        <v>102</v>
      </c>
      <c r="I8129" t="s">
        <v>103</v>
      </c>
    </row>
    <row r="8130" spans="1:9" x14ac:dyDescent="0.3">
      <c r="A8130">
        <v>1189833</v>
      </c>
      <c r="B8130" s="16">
        <v>44490</v>
      </c>
      <c r="C8130" t="s">
        <v>23</v>
      </c>
      <c r="D8130">
        <v>325</v>
      </c>
      <c r="E8130">
        <v>97500.000000000015</v>
      </c>
      <c r="F8130">
        <v>39000.000000000007</v>
      </c>
      <c r="G8130" t="s">
        <v>27</v>
      </c>
      <c r="H8130" t="s">
        <v>104</v>
      </c>
      <c r="I8130" t="s">
        <v>105</v>
      </c>
    </row>
    <row r="8131" spans="1:9" x14ac:dyDescent="0.3">
      <c r="A8131">
        <v>1128299</v>
      </c>
      <c r="B8131" s="16">
        <v>44490</v>
      </c>
      <c r="C8131" t="s">
        <v>23</v>
      </c>
      <c r="D8131">
        <v>400</v>
      </c>
      <c r="E8131">
        <v>120000.00000000001</v>
      </c>
      <c r="F8131">
        <v>48000.000000000007</v>
      </c>
      <c r="G8131" t="s">
        <v>27</v>
      </c>
      <c r="H8131" t="s">
        <v>102</v>
      </c>
      <c r="I8131" t="s">
        <v>103</v>
      </c>
    </row>
    <row r="8132" spans="1:9" x14ac:dyDescent="0.3">
      <c r="A8132">
        <v>1128299</v>
      </c>
      <c r="B8132" s="16">
        <v>44490</v>
      </c>
      <c r="C8132" t="s">
        <v>17</v>
      </c>
      <c r="D8132">
        <v>525</v>
      </c>
      <c r="E8132">
        <v>157500.00000000006</v>
      </c>
      <c r="F8132">
        <v>63000.000000000029</v>
      </c>
      <c r="G8132" t="s">
        <v>27</v>
      </c>
      <c r="H8132" t="s">
        <v>104</v>
      </c>
      <c r="I8132" t="s">
        <v>105</v>
      </c>
    </row>
    <row r="8133" spans="1:9" x14ac:dyDescent="0.3">
      <c r="A8133">
        <v>1185733</v>
      </c>
      <c r="B8133" s="16">
        <v>44490</v>
      </c>
      <c r="C8133" t="s">
        <v>17</v>
      </c>
      <c r="D8133">
        <v>600</v>
      </c>
      <c r="E8133">
        <v>180000.00000000006</v>
      </c>
      <c r="F8133">
        <v>72000.000000000029</v>
      </c>
      <c r="G8133" t="s">
        <v>27</v>
      </c>
      <c r="H8133" t="s">
        <v>102</v>
      </c>
      <c r="I8133" t="s">
        <v>103</v>
      </c>
    </row>
    <row r="8134" spans="1:9" x14ac:dyDescent="0.3">
      <c r="A8134">
        <v>1197831</v>
      </c>
      <c r="B8134" s="16">
        <v>44490</v>
      </c>
      <c r="C8134" t="s">
        <v>23</v>
      </c>
      <c r="D8134">
        <v>775</v>
      </c>
      <c r="E8134">
        <v>542500</v>
      </c>
      <c r="F8134">
        <v>298375</v>
      </c>
      <c r="G8134" t="s">
        <v>27</v>
      </c>
      <c r="H8134" t="s">
        <v>28</v>
      </c>
      <c r="I8134" t="s">
        <v>39</v>
      </c>
    </row>
    <row r="8135" spans="1:9" x14ac:dyDescent="0.3">
      <c r="A8135">
        <v>1185732</v>
      </c>
      <c r="B8135" s="16">
        <v>44491</v>
      </c>
      <c r="C8135" t="s">
        <v>21</v>
      </c>
      <c r="D8135">
        <v>21</v>
      </c>
      <c r="E8135">
        <v>1029</v>
      </c>
      <c r="F8135">
        <v>514.5</v>
      </c>
      <c r="G8135" t="s">
        <v>15</v>
      </c>
      <c r="H8135" t="s">
        <v>119</v>
      </c>
      <c r="I8135" t="s">
        <v>120</v>
      </c>
    </row>
    <row r="8136" spans="1:9" x14ac:dyDescent="0.3">
      <c r="A8136">
        <v>1185732</v>
      </c>
      <c r="B8136" s="16">
        <v>44491</v>
      </c>
      <c r="C8136" t="s">
        <v>22</v>
      </c>
      <c r="D8136">
        <v>20</v>
      </c>
      <c r="E8136">
        <v>1120</v>
      </c>
      <c r="F8136">
        <v>448</v>
      </c>
      <c r="G8136" t="s">
        <v>15</v>
      </c>
      <c r="H8136" t="s">
        <v>119</v>
      </c>
      <c r="I8136" t="s">
        <v>120</v>
      </c>
    </row>
    <row r="8137" spans="1:9" x14ac:dyDescent="0.3">
      <c r="A8137">
        <v>1197831</v>
      </c>
      <c r="B8137" s="16">
        <v>44491</v>
      </c>
      <c r="C8137" t="s">
        <v>20</v>
      </c>
      <c r="D8137">
        <v>25</v>
      </c>
      <c r="E8137">
        <v>1225</v>
      </c>
      <c r="F8137">
        <v>563.5</v>
      </c>
      <c r="G8137" t="s">
        <v>15</v>
      </c>
      <c r="H8137" t="s">
        <v>119</v>
      </c>
      <c r="I8137" t="s">
        <v>120</v>
      </c>
    </row>
    <row r="8138" spans="1:9" x14ac:dyDescent="0.3">
      <c r="A8138">
        <v>1185731</v>
      </c>
      <c r="B8138" s="16">
        <v>44491</v>
      </c>
      <c r="C8138" t="s">
        <v>21</v>
      </c>
      <c r="D8138">
        <v>42</v>
      </c>
      <c r="E8138">
        <v>1722</v>
      </c>
      <c r="F8138">
        <v>895.44</v>
      </c>
      <c r="G8138" t="s">
        <v>48</v>
      </c>
      <c r="H8138" t="s">
        <v>98</v>
      </c>
      <c r="I8138" t="s">
        <v>99</v>
      </c>
    </row>
    <row r="8139" spans="1:9" x14ac:dyDescent="0.3">
      <c r="A8139">
        <v>1185731</v>
      </c>
      <c r="B8139" s="16">
        <v>44491</v>
      </c>
      <c r="C8139" t="s">
        <v>20</v>
      </c>
      <c r="D8139">
        <v>47</v>
      </c>
      <c r="E8139">
        <v>2021</v>
      </c>
      <c r="F8139">
        <v>1091.3400000000001</v>
      </c>
      <c r="G8139" t="s">
        <v>48</v>
      </c>
      <c r="H8139" t="s">
        <v>98</v>
      </c>
      <c r="I8139" t="s">
        <v>99</v>
      </c>
    </row>
    <row r="8140" spans="1:9" x14ac:dyDescent="0.3">
      <c r="A8140">
        <v>1185731</v>
      </c>
      <c r="B8140" s="16">
        <v>44491</v>
      </c>
      <c r="C8140" t="s">
        <v>22</v>
      </c>
      <c r="D8140">
        <v>45</v>
      </c>
      <c r="E8140">
        <v>2070</v>
      </c>
      <c r="F8140">
        <v>807.30000000000007</v>
      </c>
      <c r="G8140" t="s">
        <v>15</v>
      </c>
      <c r="H8140" t="s">
        <v>62</v>
      </c>
      <c r="I8140" t="s">
        <v>63</v>
      </c>
    </row>
    <row r="8141" spans="1:9" x14ac:dyDescent="0.3">
      <c r="A8141">
        <v>1185731</v>
      </c>
      <c r="B8141" s="16">
        <v>44491</v>
      </c>
      <c r="C8141" t="s">
        <v>22</v>
      </c>
      <c r="D8141">
        <v>41</v>
      </c>
      <c r="E8141">
        <v>2173</v>
      </c>
      <c r="F8141">
        <v>1064.77</v>
      </c>
      <c r="G8141" t="s">
        <v>48</v>
      </c>
      <c r="H8141" t="s">
        <v>98</v>
      </c>
      <c r="I8141" t="s">
        <v>99</v>
      </c>
    </row>
    <row r="8142" spans="1:9" x14ac:dyDescent="0.3">
      <c r="A8142">
        <v>1185731</v>
      </c>
      <c r="B8142" s="16">
        <v>44491</v>
      </c>
      <c r="C8142" t="s">
        <v>21</v>
      </c>
      <c r="D8142">
        <v>42</v>
      </c>
      <c r="E8142">
        <v>2478</v>
      </c>
      <c r="F8142">
        <v>892.07999999999993</v>
      </c>
      <c r="G8142" t="s">
        <v>31</v>
      </c>
      <c r="H8142" t="s">
        <v>64</v>
      </c>
      <c r="I8142" t="s">
        <v>65</v>
      </c>
    </row>
    <row r="8143" spans="1:9" x14ac:dyDescent="0.3">
      <c r="A8143">
        <v>1185731</v>
      </c>
      <c r="B8143" s="16">
        <v>44491</v>
      </c>
      <c r="C8143" t="s">
        <v>20</v>
      </c>
      <c r="D8143">
        <v>46</v>
      </c>
      <c r="E8143">
        <v>2714</v>
      </c>
      <c r="F8143">
        <v>1085.6000000000001</v>
      </c>
      <c r="G8143" t="s">
        <v>31</v>
      </c>
      <c r="H8143" t="s">
        <v>64</v>
      </c>
      <c r="I8143" t="s">
        <v>65</v>
      </c>
    </row>
    <row r="8144" spans="1:9" x14ac:dyDescent="0.3">
      <c r="A8144">
        <v>1197831</v>
      </c>
      <c r="B8144" s="16">
        <v>44491</v>
      </c>
      <c r="C8144" t="s">
        <v>19</v>
      </c>
      <c r="D8144">
        <v>58</v>
      </c>
      <c r="E8144">
        <v>2784</v>
      </c>
      <c r="F8144">
        <v>1280.6399999999999</v>
      </c>
      <c r="G8144" t="s">
        <v>15</v>
      </c>
      <c r="H8144" t="s">
        <v>119</v>
      </c>
      <c r="I8144" t="s">
        <v>120</v>
      </c>
    </row>
    <row r="8145" spans="1:9" x14ac:dyDescent="0.3">
      <c r="A8145">
        <v>1185732</v>
      </c>
      <c r="B8145" s="16">
        <v>44491</v>
      </c>
      <c r="C8145" t="s">
        <v>23</v>
      </c>
      <c r="D8145">
        <v>52</v>
      </c>
      <c r="E8145">
        <v>3120</v>
      </c>
      <c r="F8145">
        <v>1248</v>
      </c>
      <c r="G8145" t="s">
        <v>15</v>
      </c>
      <c r="H8145" t="s">
        <v>119</v>
      </c>
      <c r="I8145" t="s">
        <v>120</v>
      </c>
    </row>
    <row r="8146" spans="1:9" x14ac:dyDescent="0.3">
      <c r="A8146">
        <v>1185731</v>
      </c>
      <c r="B8146" s="16">
        <v>44491</v>
      </c>
      <c r="C8146" t="s">
        <v>22</v>
      </c>
      <c r="D8146">
        <v>44</v>
      </c>
      <c r="E8146">
        <v>3124</v>
      </c>
      <c r="F8146">
        <v>1093.3999999999999</v>
      </c>
      <c r="G8146" t="s">
        <v>31</v>
      </c>
      <c r="H8146" t="s">
        <v>64</v>
      </c>
      <c r="I8146" t="s">
        <v>65</v>
      </c>
    </row>
    <row r="8147" spans="1:9" x14ac:dyDescent="0.3">
      <c r="A8147">
        <v>1185731</v>
      </c>
      <c r="B8147" s="16">
        <v>44491</v>
      </c>
      <c r="C8147" t="s">
        <v>19</v>
      </c>
      <c r="D8147">
        <v>83</v>
      </c>
      <c r="E8147">
        <v>3403</v>
      </c>
      <c r="F8147">
        <v>1701.5</v>
      </c>
      <c r="G8147" t="s">
        <v>48</v>
      </c>
      <c r="H8147" t="s">
        <v>98</v>
      </c>
      <c r="I8147" t="s">
        <v>99</v>
      </c>
    </row>
    <row r="8148" spans="1:9" x14ac:dyDescent="0.3">
      <c r="A8148">
        <v>1185732</v>
      </c>
      <c r="B8148" s="16">
        <v>44491</v>
      </c>
      <c r="C8148" t="s">
        <v>17</v>
      </c>
      <c r="D8148">
        <v>128</v>
      </c>
      <c r="E8148">
        <v>4352</v>
      </c>
      <c r="F8148">
        <v>2698.2400000000007</v>
      </c>
      <c r="G8148" t="s">
        <v>27</v>
      </c>
      <c r="H8148" t="s">
        <v>28</v>
      </c>
      <c r="I8148" t="s">
        <v>39</v>
      </c>
    </row>
    <row r="8149" spans="1:9" x14ac:dyDescent="0.3">
      <c r="A8149">
        <v>1185731</v>
      </c>
      <c r="B8149" s="16">
        <v>44491</v>
      </c>
      <c r="C8149" t="s">
        <v>23</v>
      </c>
      <c r="D8149">
        <v>83</v>
      </c>
      <c r="E8149">
        <v>4399</v>
      </c>
      <c r="F8149">
        <v>2199.5</v>
      </c>
      <c r="G8149" t="s">
        <v>48</v>
      </c>
      <c r="H8149" t="s">
        <v>98</v>
      </c>
      <c r="I8149" t="s">
        <v>99</v>
      </c>
    </row>
    <row r="8150" spans="1:9" x14ac:dyDescent="0.3">
      <c r="A8150">
        <v>1185731</v>
      </c>
      <c r="B8150" s="16">
        <v>44491</v>
      </c>
      <c r="C8150" t="s">
        <v>19</v>
      </c>
      <c r="D8150">
        <v>77</v>
      </c>
      <c r="E8150">
        <v>4620</v>
      </c>
      <c r="F8150">
        <v>2217.6000000000004</v>
      </c>
      <c r="G8150" t="s">
        <v>31</v>
      </c>
      <c r="H8150" t="s">
        <v>64</v>
      </c>
      <c r="I8150" t="s">
        <v>65</v>
      </c>
    </row>
    <row r="8151" spans="1:9" x14ac:dyDescent="0.3">
      <c r="A8151">
        <v>1185732</v>
      </c>
      <c r="B8151" s="16">
        <v>44491</v>
      </c>
      <c r="C8151" t="s">
        <v>17</v>
      </c>
      <c r="D8151">
        <v>111</v>
      </c>
      <c r="E8151">
        <v>4884</v>
      </c>
      <c r="F8151">
        <v>3418.8</v>
      </c>
      <c r="G8151" t="s">
        <v>27</v>
      </c>
      <c r="H8151" t="s">
        <v>28</v>
      </c>
      <c r="I8151" t="s">
        <v>39</v>
      </c>
    </row>
    <row r="8152" spans="1:9" x14ac:dyDescent="0.3">
      <c r="A8152">
        <v>1197831</v>
      </c>
      <c r="B8152" s="16">
        <v>44491</v>
      </c>
      <c r="C8152" t="s">
        <v>17</v>
      </c>
      <c r="D8152">
        <v>113</v>
      </c>
      <c r="E8152">
        <v>5876</v>
      </c>
      <c r="F8152">
        <v>3173.0400000000004</v>
      </c>
      <c r="G8152" t="s">
        <v>15</v>
      </c>
      <c r="H8152" t="s">
        <v>119</v>
      </c>
      <c r="I8152" t="s">
        <v>120</v>
      </c>
    </row>
    <row r="8153" spans="1:9" x14ac:dyDescent="0.3">
      <c r="A8153">
        <v>1185731</v>
      </c>
      <c r="B8153" s="16">
        <v>44491</v>
      </c>
      <c r="C8153" t="s">
        <v>23</v>
      </c>
      <c r="D8153">
        <v>83</v>
      </c>
      <c r="E8153">
        <v>6059</v>
      </c>
      <c r="F8153">
        <v>2423.6</v>
      </c>
      <c r="G8153" t="s">
        <v>31</v>
      </c>
      <c r="H8153" t="s">
        <v>64</v>
      </c>
      <c r="I8153" t="s">
        <v>65</v>
      </c>
    </row>
    <row r="8154" spans="1:9" x14ac:dyDescent="0.3">
      <c r="A8154">
        <v>1185731</v>
      </c>
      <c r="B8154" s="16">
        <v>44491</v>
      </c>
      <c r="C8154" t="s">
        <v>17</v>
      </c>
      <c r="D8154">
        <v>126</v>
      </c>
      <c r="E8154">
        <v>6678</v>
      </c>
      <c r="F8154">
        <v>3672.9</v>
      </c>
      <c r="G8154" t="s">
        <v>48</v>
      </c>
      <c r="H8154" t="s">
        <v>98</v>
      </c>
      <c r="I8154" t="s">
        <v>99</v>
      </c>
    </row>
    <row r="8155" spans="1:9" x14ac:dyDescent="0.3">
      <c r="A8155">
        <v>1185731</v>
      </c>
      <c r="B8155" s="16">
        <v>44491</v>
      </c>
      <c r="C8155" t="s">
        <v>17</v>
      </c>
      <c r="D8155">
        <v>113</v>
      </c>
      <c r="E8155">
        <v>7684</v>
      </c>
      <c r="F8155">
        <v>3611.48</v>
      </c>
      <c r="G8155" t="s">
        <v>31</v>
      </c>
      <c r="H8155" t="s">
        <v>64</v>
      </c>
      <c r="I8155" t="s">
        <v>65</v>
      </c>
    </row>
    <row r="8156" spans="1:9" x14ac:dyDescent="0.3">
      <c r="A8156">
        <v>1185732</v>
      </c>
      <c r="B8156" s="16">
        <v>44491</v>
      </c>
      <c r="C8156" t="s">
        <v>21</v>
      </c>
      <c r="D8156">
        <v>75</v>
      </c>
      <c r="E8156">
        <v>37500</v>
      </c>
      <c r="F8156">
        <v>13125</v>
      </c>
      <c r="G8156" t="s">
        <v>15</v>
      </c>
      <c r="H8156" t="s">
        <v>119</v>
      </c>
      <c r="I8156" t="s">
        <v>120</v>
      </c>
    </row>
    <row r="8157" spans="1:9" x14ac:dyDescent="0.3">
      <c r="A8157">
        <v>1185732</v>
      </c>
      <c r="B8157" s="16">
        <v>44491</v>
      </c>
      <c r="C8157" t="s">
        <v>22</v>
      </c>
      <c r="D8157">
        <v>75</v>
      </c>
      <c r="E8157">
        <v>45000</v>
      </c>
      <c r="F8157">
        <v>13500</v>
      </c>
      <c r="G8157" t="s">
        <v>15</v>
      </c>
      <c r="H8157" t="s">
        <v>119</v>
      </c>
      <c r="I8157" t="s">
        <v>120</v>
      </c>
    </row>
    <row r="8158" spans="1:9" x14ac:dyDescent="0.3">
      <c r="A8158">
        <v>1197831</v>
      </c>
      <c r="B8158" s="16">
        <v>44491</v>
      </c>
      <c r="C8158" t="s">
        <v>20</v>
      </c>
      <c r="D8158">
        <v>100</v>
      </c>
      <c r="E8158">
        <v>50000</v>
      </c>
      <c r="F8158">
        <v>17500</v>
      </c>
      <c r="G8158" t="s">
        <v>15</v>
      </c>
      <c r="H8158" t="s">
        <v>119</v>
      </c>
      <c r="I8158" t="s">
        <v>120</v>
      </c>
    </row>
    <row r="8159" spans="1:9" x14ac:dyDescent="0.3">
      <c r="A8159">
        <v>1185731</v>
      </c>
      <c r="B8159" s="16">
        <v>44491</v>
      </c>
      <c r="C8159" t="s">
        <v>21</v>
      </c>
      <c r="D8159">
        <v>150</v>
      </c>
      <c r="E8159">
        <v>67500</v>
      </c>
      <c r="F8159">
        <v>27000</v>
      </c>
      <c r="G8159" t="s">
        <v>48</v>
      </c>
      <c r="H8159" t="s">
        <v>98</v>
      </c>
      <c r="I8159" t="s">
        <v>99</v>
      </c>
    </row>
    <row r="8160" spans="1:9" x14ac:dyDescent="0.3">
      <c r="A8160">
        <v>1185731</v>
      </c>
      <c r="B8160" s="16">
        <v>44491</v>
      </c>
      <c r="C8160" t="s">
        <v>22</v>
      </c>
      <c r="D8160">
        <v>150</v>
      </c>
      <c r="E8160">
        <v>75000</v>
      </c>
      <c r="F8160">
        <v>18750</v>
      </c>
      <c r="G8160" t="s">
        <v>15</v>
      </c>
      <c r="H8160" t="s">
        <v>62</v>
      </c>
      <c r="I8160" t="s">
        <v>63</v>
      </c>
    </row>
    <row r="8161" spans="1:9" x14ac:dyDescent="0.3">
      <c r="A8161">
        <v>1185731</v>
      </c>
      <c r="B8161" s="16">
        <v>44491</v>
      </c>
      <c r="C8161" t="s">
        <v>20</v>
      </c>
      <c r="D8161">
        <v>175</v>
      </c>
      <c r="E8161">
        <v>78750</v>
      </c>
      <c r="F8161">
        <v>31500</v>
      </c>
      <c r="G8161" t="s">
        <v>48</v>
      </c>
      <c r="H8161" t="s">
        <v>98</v>
      </c>
      <c r="I8161" t="s">
        <v>99</v>
      </c>
    </row>
    <row r="8162" spans="1:9" x14ac:dyDescent="0.3">
      <c r="A8162">
        <v>1185731</v>
      </c>
      <c r="B8162" s="16">
        <v>44491</v>
      </c>
      <c r="C8162" t="s">
        <v>22</v>
      </c>
      <c r="D8162">
        <v>150</v>
      </c>
      <c r="E8162">
        <v>82499.999999999985</v>
      </c>
      <c r="F8162">
        <v>28874.999999999993</v>
      </c>
      <c r="G8162" t="s">
        <v>48</v>
      </c>
      <c r="H8162" t="s">
        <v>98</v>
      </c>
      <c r="I8162" t="s">
        <v>99</v>
      </c>
    </row>
    <row r="8163" spans="1:9" x14ac:dyDescent="0.3">
      <c r="A8163">
        <v>1185731</v>
      </c>
      <c r="B8163" s="16">
        <v>44491</v>
      </c>
      <c r="C8163" t="s">
        <v>21</v>
      </c>
      <c r="D8163">
        <v>150</v>
      </c>
      <c r="E8163">
        <v>97500.000000000015</v>
      </c>
      <c r="F8163">
        <v>24375.000000000004</v>
      </c>
      <c r="G8163" t="s">
        <v>31</v>
      </c>
      <c r="H8163" t="s">
        <v>64</v>
      </c>
      <c r="I8163" t="s">
        <v>65</v>
      </c>
    </row>
    <row r="8164" spans="1:9" x14ac:dyDescent="0.3">
      <c r="A8164">
        <v>1197831</v>
      </c>
      <c r="B8164" s="16">
        <v>44491</v>
      </c>
      <c r="C8164" t="s">
        <v>19</v>
      </c>
      <c r="D8164">
        <v>200</v>
      </c>
      <c r="E8164">
        <v>100000</v>
      </c>
      <c r="F8164">
        <v>35000</v>
      </c>
      <c r="G8164" t="s">
        <v>15</v>
      </c>
      <c r="H8164" t="s">
        <v>119</v>
      </c>
      <c r="I8164" t="s">
        <v>120</v>
      </c>
    </row>
    <row r="8165" spans="1:9" x14ac:dyDescent="0.3">
      <c r="A8165">
        <v>1185731</v>
      </c>
      <c r="B8165" s="16">
        <v>44491</v>
      </c>
      <c r="C8165" t="s">
        <v>22</v>
      </c>
      <c r="D8165">
        <v>150</v>
      </c>
      <c r="E8165">
        <v>112500.00000000001</v>
      </c>
      <c r="F8165">
        <v>28125.000000000004</v>
      </c>
      <c r="G8165" t="s">
        <v>31</v>
      </c>
      <c r="H8165" t="s">
        <v>64</v>
      </c>
      <c r="I8165" t="s">
        <v>65</v>
      </c>
    </row>
    <row r="8166" spans="1:9" x14ac:dyDescent="0.3">
      <c r="A8166">
        <v>1185731</v>
      </c>
      <c r="B8166" s="16">
        <v>44491</v>
      </c>
      <c r="C8166" t="s">
        <v>20</v>
      </c>
      <c r="D8166">
        <v>175</v>
      </c>
      <c r="E8166">
        <v>113750.00000000003</v>
      </c>
      <c r="F8166">
        <v>28437.500000000007</v>
      </c>
      <c r="G8166" t="s">
        <v>31</v>
      </c>
      <c r="H8166" t="s">
        <v>64</v>
      </c>
      <c r="I8166" t="s">
        <v>65</v>
      </c>
    </row>
    <row r="8167" spans="1:9" x14ac:dyDescent="0.3">
      <c r="A8167">
        <v>1185731</v>
      </c>
      <c r="B8167" s="16">
        <v>44491</v>
      </c>
      <c r="C8167" t="s">
        <v>19</v>
      </c>
      <c r="D8167">
        <v>275</v>
      </c>
      <c r="E8167">
        <v>123750</v>
      </c>
      <c r="F8167">
        <v>43312.5</v>
      </c>
      <c r="G8167" t="s">
        <v>48</v>
      </c>
      <c r="H8167" t="s">
        <v>98</v>
      </c>
      <c r="I8167" t="s">
        <v>99</v>
      </c>
    </row>
    <row r="8168" spans="1:9" x14ac:dyDescent="0.3">
      <c r="A8168">
        <v>1185732</v>
      </c>
      <c r="B8168" s="16">
        <v>44491</v>
      </c>
      <c r="C8168" t="s">
        <v>23</v>
      </c>
      <c r="D8168">
        <v>200</v>
      </c>
      <c r="E8168">
        <v>129999.99999999997</v>
      </c>
      <c r="F8168">
        <v>38999.999999999993</v>
      </c>
      <c r="G8168" t="s">
        <v>15</v>
      </c>
      <c r="H8168" t="s">
        <v>119</v>
      </c>
      <c r="I8168" t="s">
        <v>120</v>
      </c>
    </row>
    <row r="8169" spans="1:9" x14ac:dyDescent="0.3">
      <c r="A8169">
        <v>1185731</v>
      </c>
      <c r="B8169" s="16">
        <v>44491</v>
      </c>
      <c r="C8169" t="s">
        <v>23</v>
      </c>
      <c r="D8169">
        <v>275</v>
      </c>
      <c r="E8169">
        <v>151249.99999999997</v>
      </c>
      <c r="F8169">
        <v>60499.999999999993</v>
      </c>
      <c r="G8169" t="s">
        <v>48</v>
      </c>
      <c r="H8169" t="s">
        <v>98</v>
      </c>
      <c r="I8169" t="s">
        <v>99</v>
      </c>
    </row>
    <row r="8170" spans="1:9" x14ac:dyDescent="0.3">
      <c r="A8170">
        <v>1185731</v>
      </c>
      <c r="B8170" s="16">
        <v>44491</v>
      </c>
      <c r="C8170" t="s">
        <v>19</v>
      </c>
      <c r="D8170">
        <v>275</v>
      </c>
      <c r="E8170">
        <v>178750.00000000003</v>
      </c>
      <c r="F8170">
        <v>62562.500000000015</v>
      </c>
      <c r="G8170" t="s">
        <v>31</v>
      </c>
      <c r="H8170" t="s">
        <v>64</v>
      </c>
      <c r="I8170" t="s">
        <v>65</v>
      </c>
    </row>
    <row r="8171" spans="1:9" x14ac:dyDescent="0.3">
      <c r="A8171">
        <v>1185732</v>
      </c>
      <c r="B8171" s="16">
        <v>44491</v>
      </c>
      <c r="C8171" t="s">
        <v>17</v>
      </c>
      <c r="D8171">
        <v>425</v>
      </c>
      <c r="E8171">
        <v>191250</v>
      </c>
      <c r="F8171">
        <v>105187.50000000001</v>
      </c>
      <c r="G8171" t="s">
        <v>27</v>
      </c>
      <c r="H8171" t="s">
        <v>28</v>
      </c>
      <c r="I8171" t="s">
        <v>39</v>
      </c>
    </row>
    <row r="8172" spans="1:9" x14ac:dyDescent="0.3">
      <c r="A8172">
        <v>1197831</v>
      </c>
      <c r="B8172" s="16">
        <v>44491</v>
      </c>
      <c r="C8172" t="s">
        <v>17</v>
      </c>
      <c r="D8172">
        <v>375</v>
      </c>
      <c r="E8172">
        <v>206249.99999999997</v>
      </c>
      <c r="F8172">
        <v>82500</v>
      </c>
      <c r="G8172" t="s">
        <v>15</v>
      </c>
      <c r="H8172" t="s">
        <v>119</v>
      </c>
      <c r="I8172" t="s">
        <v>120</v>
      </c>
    </row>
    <row r="8173" spans="1:9" x14ac:dyDescent="0.3">
      <c r="A8173">
        <v>1185731</v>
      </c>
      <c r="B8173" s="16">
        <v>44491</v>
      </c>
      <c r="C8173" t="s">
        <v>23</v>
      </c>
      <c r="D8173">
        <v>275</v>
      </c>
      <c r="E8173">
        <v>220000</v>
      </c>
      <c r="F8173">
        <v>66000</v>
      </c>
      <c r="G8173" t="s">
        <v>31</v>
      </c>
      <c r="H8173" t="s">
        <v>64</v>
      </c>
      <c r="I8173" t="s">
        <v>65</v>
      </c>
    </row>
    <row r="8174" spans="1:9" x14ac:dyDescent="0.3">
      <c r="A8174">
        <v>1185731</v>
      </c>
      <c r="B8174" s="16">
        <v>44491</v>
      </c>
      <c r="C8174" t="s">
        <v>17</v>
      </c>
      <c r="D8174">
        <v>450</v>
      </c>
      <c r="E8174">
        <v>247499.99999999997</v>
      </c>
      <c r="F8174">
        <v>99000</v>
      </c>
      <c r="G8174" t="s">
        <v>48</v>
      </c>
      <c r="H8174" t="s">
        <v>98</v>
      </c>
      <c r="I8174" t="s">
        <v>99</v>
      </c>
    </row>
    <row r="8175" spans="1:9" x14ac:dyDescent="0.3">
      <c r="A8175">
        <v>1185731</v>
      </c>
      <c r="B8175" s="16">
        <v>44491</v>
      </c>
      <c r="C8175" t="s">
        <v>17</v>
      </c>
      <c r="D8175">
        <v>450</v>
      </c>
      <c r="E8175">
        <v>315000</v>
      </c>
      <c r="F8175">
        <v>110250.00000000001</v>
      </c>
      <c r="G8175" t="s">
        <v>31</v>
      </c>
      <c r="H8175" t="s">
        <v>64</v>
      </c>
      <c r="I8175" t="s">
        <v>65</v>
      </c>
    </row>
    <row r="8176" spans="1:9" x14ac:dyDescent="0.3">
      <c r="A8176">
        <v>1185732</v>
      </c>
      <c r="B8176" s="16">
        <v>44492</v>
      </c>
      <c r="C8176" t="s">
        <v>19</v>
      </c>
      <c r="D8176">
        <v>68</v>
      </c>
      <c r="E8176">
        <v>2312</v>
      </c>
      <c r="F8176">
        <v>901.68</v>
      </c>
      <c r="G8176" t="s">
        <v>27</v>
      </c>
      <c r="H8176" t="s">
        <v>28</v>
      </c>
      <c r="I8176" t="s">
        <v>39</v>
      </c>
    </row>
    <row r="8177" spans="1:9" x14ac:dyDescent="0.3">
      <c r="A8177">
        <v>1185731</v>
      </c>
      <c r="B8177" s="16">
        <v>44492</v>
      </c>
      <c r="C8177" t="s">
        <v>23</v>
      </c>
      <c r="D8177">
        <v>63</v>
      </c>
      <c r="E8177">
        <v>2331</v>
      </c>
      <c r="F8177">
        <v>1188.81</v>
      </c>
      <c r="G8177" t="s">
        <v>15</v>
      </c>
      <c r="H8177" t="s">
        <v>62</v>
      </c>
      <c r="I8177" t="s">
        <v>63</v>
      </c>
    </row>
    <row r="8178" spans="1:9" x14ac:dyDescent="0.3">
      <c r="A8178">
        <v>1185732</v>
      </c>
      <c r="B8178" s="16">
        <v>44492</v>
      </c>
      <c r="C8178" t="s">
        <v>19</v>
      </c>
      <c r="D8178">
        <v>68</v>
      </c>
      <c r="E8178">
        <v>2788</v>
      </c>
      <c r="F8178">
        <v>1310.3599999999999</v>
      </c>
      <c r="G8178" t="s">
        <v>27</v>
      </c>
      <c r="H8178" t="s">
        <v>28</v>
      </c>
      <c r="I8178" t="s">
        <v>39</v>
      </c>
    </row>
    <row r="8179" spans="1:9" x14ac:dyDescent="0.3">
      <c r="A8179">
        <v>1185732</v>
      </c>
      <c r="B8179" s="16">
        <v>44492</v>
      </c>
      <c r="C8179" t="s">
        <v>21</v>
      </c>
      <c r="D8179">
        <v>102</v>
      </c>
      <c r="E8179">
        <v>3264</v>
      </c>
      <c r="F8179">
        <v>1272.9599999999998</v>
      </c>
      <c r="G8179" t="s">
        <v>31</v>
      </c>
      <c r="H8179" t="s">
        <v>86</v>
      </c>
      <c r="I8179" t="s">
        <v>87</v>
      </c>
    </row>
    <row r="8180" spans="1:9" x14ac:dyDescent="0.3">
      <c r="A8180">
        <v>1185732</v>
      </c>
      <c r="B8180" s="16">
        <v>44492</v>
      </c>
      <c r="C8180" t="s">
        <v>20</v>
      </c>
      <c r="D8180">
        <v>111</v>
      </c>
      <c r="E8180">
        <v>3441</v>
      </c>
      <c r="F8180">
        <v>1273.17</v>
      </c>
      <c r="G8180" t="s">
        <v>31</v>
      </c>
      <c r="H8180" t="s">
        <v>86</v>
      </c>
      <c r="I8180" t="s">
        <v>87</v>
      </c>
    </row>
    <row r="8181" spans="1:9" x14ac:dyDescent="0.3">
      <c r="A8181">
        <v>1185732</v>
      </c>
      <c r="B8181" s="16">
        <v>44492</v>
      </c>
      <c r="C8181" t="s">
        <v>22</v>
      </c>
      <c r="D8181">
        <v>69</v>
      </c>
      <c r="E8181">
        <v>3657</v>
      </c>
      <c r="F8181">
        <v>1462.8000000000002</v>
      </c>
      <c r="G8181" t="s">
        <v>31</v>
      </c>
      <c r="H8181" t="s">
        <v>86</v>
      </c>
      <c r="I8181" t="s">
        <v>87</v>
      </c>
    </row>
    <row r="8182" spans="1:9" x14ac:dyDescent="0.3">
      <c r="A8182">
        <v>1185732</v>
      </c>
      <c r="B8182" s="16">
        <v>44492</v>
      </c>
      <c r="C8182" t="s">
        <v>21</v>
      </c>
      <c r="D8182">
        <v>90</v>
      </c>
      <c r="E8182">
        <v>3870</v>
      </c>
      <c r="F8182">
        <v>1896.3</v>
      </c>
      <c r="G8182" t="s">
        <v>31</v>
      </c>
      <c r="H8182" t="s">
        <v>86</v>
      </c>
      <c r="I8182" t="s">
        <v>87</v>
      </c>
    </row>
    <row r="8183" spans="1:9" x14ac:dyDescent="0.3">
      <c r="A8183">
        <v>1185732</v>
      </c>
      <c r="B8183" s="16">
        <v>44492</v>
      </c>
      <c r="C8183" t="s">
        <v>22</v>
      </c>
      <c r="D8183">
        <v>88</v>
      </c>
      <c r="E8183">
        <v>3872</v>
      </c>
      <c r="F8183">
        <v>1432.6399999999999</v>
      </c>
      <c r="G8183" t="s">
        <v>31</v>
      </c>
      <c r="H8183" t="s">
        <v>86</v>
      </c>
      <c r="I8183" t="s">
        <v>87</v>
      </c>
    </row>
    <row r="8184" spans="1:9" x14ac:dyDescent="0.3">
      <c r="A8184">
        <v>1185732</v>
      </c>
      <c r="B8184" s="16">
        <v>44492</v>
      </c>
      <c r="C8184" t="s">
        <v>20</v>
      </c>
      <c r="D8184">
        <v>91</v>
      </c>
      <c r="E8184">
        <v>4004</v>
      </c>
      <c r="F8184">
        <v>1921.9199999999998</v>
      </c>
      <c r="G8184" t="s">
        <v>31</v>
      </c>
      <c r="H8184" t="s">
        <v>86</v>
      </c>
      <c r="I8184" t="s">
        <v>87</v>
      </c>
    </row>
    <row r="8185" spans="1:9" x14ac:dyDescent="0.3">
      <c r="A8185">
        <v>1185732</v>
      </c>
      <c r="B8185" s="16">
        <v>44492</v>
      </c>
      <c r="C8185" t="s">
        <v>23</v>
      </c>
      <c r="D8185">
        <v>85</v>
      </c>
      <c r="E8185">
        <v>4760</v>
      </c>
      <c r="F8185">
        <v>1808.8</v>
      </c>
      <c r="G8185" t="s">
        <v>31</v>
      </c>
      <c r="H8185" t="s">
        <v>86</v>
      </c>
      <c r="I8185" t="s">
        <v>87</v>
      </c>
    </row>
    <row r="8186" spans="1:9" x14ac:dyDescent="0.3">
      <c r="A8186">
        <v>1185732</v>
      </c>
      <c r="B8186" s="16">
        <v>44492</v>
      </c>
      <c r="C8186" t="s">
        <v>23</v>
      </c>
      <c r="D8186">
        <v>107</v>
      </c>
      <c r="E8186">
        <v>5029</v>
      </c>
      <c r="F8186">
        <v>1458.4099999999999</v>
      </c>
      <c r="G8186" t="s">
        <v>31</v>
      </c>
      <c r="H8186" t="s">
        <v>86</v>
      </c>
      <c r="I8186" t="s">
        <v>87</v>
      </c>
    </row>
    <row r="8187" spans="1:9" x14ac:dyDescent="0.3">
      <c r="A8187">
        <v>1185732</v>
      </c>
      <c r="B8187" s="16">
        <v>44492</v>
      </c>
      <c r="C8187" t="s">
        <v>17</v>
      </c>
      <c r="D8187">
        <v>135</v>
      </c>
      <c r="E8187">
        <v>5535</v>
      </c>
      <c r="F8187">
        <v>2656.7999999999997</v>
      </c>
      <c r="G8187" t="s">
        <v>31</v>
      </c>
      <c r="H8187" t="s">
        <v>86</v>
      </c>
      <c r="I8187" t="s">
        <v>87</v>
      </c>
    </row>
    <row r="8188" spans="1:9" x14ac:dyDescent="0.3">
      <c r="A8188">
        <v>1185732</v>
      </c>
      <c r="B8188" s="16">
        <v>44492</v>
      </c>
      <c r="C8188" t="s">
        <v>19</v>
      </c>
      <c r="D8188">
        <v>175</v>
      </c>
      <c r="E8188">
        <v>5775</v>
      </c>
      <c r="F8188">
        <v>2425.5000000000005</v>
      </c>
      <c r="G8188" t="s">
        <v>31</v>
      </c>
      <c r="H8188" t="s">
        <v>86</v>
      </c>
      <c r="I8188" t="s">
        <v>87</v>
      </c>
    </row>
    <row r="8189" spans="1:9" x14ac:dyDescent="0.3">
      <c r="A8189">
        <v>1185732</v>
      </c>
      <c r="B8189" s="16">
        <v>44492</v>
      </c>
      <c r="C8189" t="s">
        <v>17</v>
      </c>
      <c r="D8189">
        <v>170</v>
      </c>
      <c r="E8189">
        <v>6120</v>
      </c>
      <c r="F8189">
        <v>2570.4</v>
      </c>
      <c r="G8189" t="s">
        <v>31</v>
      </c>
      <c r="H8189" t="s">
        <v>86</v>
      </c>
      <c r="I8189" t="s">
        <v>87</v>
      </c>
    </row>
    <row r="8190" spans="1:9" x14ac:dyDescent="0.3">
      <c r="A8190">
        <v>1185732</v>
      </c>
      <c r="B8190" s="16">
        <v>44492</v>
      </c>
      <c r="C8190" t="s">
        <v>19</v>
      </c>
      <c r="D8190">
        <v>145</v>
      </c>
      <c r="E8190">
        <v>6815</v>
      </c>
      <c r="F8190">
        <v>3611.9500000000003</v>
      </c>
      <c r="G8190" t="s">
        <v>31</v>
      </c>
      <c r="H8190" t="s">
        <v>86</v>
      </c>
      <c r="I8190" t="s">
        <v>87</v>
      </c>
    </row>
    <row r="8191" spans="1:9" x14ac:dyDescent="0.3">
      <c r="A8191">
        <v>1185731</v>
      </c>
      <c r="B8191" s="16">
        <v>44492</v>
      </c>
      <c r="C8191" t="s">
        <v>23</v>
      </c>
      <c r="D8191">
        <v>250</v>
      </c>
      <c r="E8191">
        <v>100000</v>
      </c>
      <c r="F8191">
        <v>40000</v>
      </c>
      <c r="G8191" t="s">
        <v>15</v>
      </c>
      <c r="H8191" t="s">
        <v>62</v>
      </c>
      <c r="I8191" t="s">
        <v>63</v>
      </c>
    </row>
    <row r="8192" spans="1:9" x14ac:dyDescent="0.3">
      <c r="A8192">
        <v>1185732</v>
      </c>
      <c r="B8192" s="16">
        <v>44492</v>
      </c>
      <c r="C8192" t="s">
        <v>19</v>
      </c>
      <c r="D8192">
        <v>225</v>
      </c>
      <c r="E8192">
        <v>101250</v>
      </c>
      <c r="F8192">
        <v>35437.5</v>
      </c>
      <c r="G8192" t="s">
        <v>27</v>
      </c>
      <c r="H8192" t="s">
        <v>28</v>
      </c>
      <c r="I8192" t="s">
        <v>39</v>
      </c>
    </row>
    <row r="8193" spans="1:9" x14ac:dyDescent="0.3">
      <c r="A8193">
        <v>1185732</v>
      </c>
      <c r="B8193" s="16">
        <v>44492</v>
      </c>
      <c r="C8193" t="s">
        <v>21</v>
      </c>
      <c r="D8193">
        <v>300</v>
      </c>
      <c r="E8193">
        <v>135000.00000000003</v>
      </c>
      <c r="F8193">
        <v>47250.000000000007</v>
      </c>
      <c r="G8193" t="s">
        <v>31</v>
      </c>
      <c r="H8193" t="s">
        <v>86</v>
      </c>
      <c r="I8193" t="s">
        <v>87</v>
      </c>
    </row>
    <row r="8194" spans="1:9" x14ac:dyDescent="0.3">
      <c r="A8194">
        <v>1185732</v>
      </c>
      <c r="B8194" s="16">
        <v>44492</v>
      </c>
      <c r="C8194" t="s">
        <v>20</v>
      </c>
      <c r="D8194">
        <v>325</v>
      </c>
      <c r="E8194">
        <v>146250.00000000003</v>
      </c>
      <c r="F8194">
        <v>51187.500000000007</v>
      </c>
      <c r="G8194" t="s">
        <v>31</v>
      </c>
      <c r="H8194" t="s">
        <v>86</v>
      </c>
      <c r="I8194" t="s">
        <v>87</v>
      </c>
    </row>
    <row r="8195" spans="1:9" x14ac:dyDescent="0.3">
      <c r="A8195">
        <v>1185732</v>
      </c>
      <c r="B8195" s="16">
        <v>44492</v>
      </c>
      <c r="C8195" t="s">
        <v>22</v>
      </c>
      <c r="D8195">
        <v>275</v>
      </c>
      <c r="E8195">
        <v>151250.00000000003</v>
      </c>
      <c r="F8195">
        <v>45375.000000000007</v>
      </c>
      <c r="G8195" t="s">
        <v>31</v>
      </c>
      <c r="H8195" t="s">
        <v>86</v>
      </c>
      <c r="I8195" t="s">
        <v>87</v>
      </c>
    </row>
    <row r="8196" spans="1:9" x14ac:dyDescent="0.3">
      <c r="A8196">
        <v>1185732</v>
      </c>
      <c r="B8196" s="16">
        <v>44492</v>
      </c>
      <c r="C8196" t="s">
        <v>23</v>
      </c>
      <c r="D8196">
        <v>325</v>
      </c>
      <c r="E8196">
        <v>195000.00000000003</v>
      </c>
      <c r="F8196">
        <v>48750.000000000007</v>
      </c>
      <c r="G8196" t="s">
        <v>31</v>
      </c>
      <c r="H8196" t="s">
        <v>86</v>
      </c>
      <c r="I8196" t="s">
        <v>87</v>
      </c>
    </row>
    <row r="8197" spans="1:9" x14ac:dyDescent="0.3">
      <c r="A8197">
        <v>1185732</v>
      </c>
      <c r="B8197" s="16">
        <v>44492</v>
      </c>
      <c r="C8197" t="s">
        <v>17</v>
      </c>
      <c r="D8197">
        <v>500</v>
      </c>
      <c r="E8197">
        <v>225000.00000000003</v>
      </c>
      <c r="F8197">
        <v>78750</v>
      </c>
      <c r="G8197" t="s">
        <v>31</v>
      </c>
      <c r="H8197" t="s">
        <v>86</v>
      </c>
      <c r="I8197" t="s">
        <v>87</v>
      </c>
    </row>
    <row r="8198" spans="1:9" x14ac:dyDescent="0.3">
      <c r="A8198">
        <v>1185732</v>
      </c>
      <c r="B8198" s="16">
        <v>44492</v>
      </c>
      <c r="C8198" t="s">
        <v>19</v>
      </c>
      <c r="D8198">
        <v>500</v>
      </c>
      <c r="E8198">
        <v>250000.00000000006</v>
      </c>
      <c r="F8198">
        <v>100000.00000000003</v>
      </c>
      <c r="G8198" t="s">
        <v>31</v>
      </c>
      <c r="H8198" t="s">
        <v>86</v>
      </c>
      <c r="I8198" t="s">
        <v>87</v>
      </c>
    </row>
    <row r="8199" spans="1:9" x14ac:dyDescent="0.3">
      <c r="A8199">
        <v>1185732</v>
      </c>
      <c r="B8199" s="16">
        <v>44493</v>
      </c>
      <c r="C8199" t="s">
        <v>20</v>
      </c>
      <c r="D8199">
        <v>56</v>
      </c>
      <c r="E8199">
        <v>1848</v>
      </c>
      <c r="F8199">
        <v>942.48</v>
      </c>
      <c r="G8199" t="s">
        <v>27</v>
      </c>
      <c r="H8199" t="s">
        <v>28</v>
      </c>
      <c r="I8199" t="s">
        <v>39</v>
      </c>
    </row>
    <row r="8200" spans="1:9" x14ac:dyDescent="0.3">
      <c r="A8200">
        <v>1185732</v>
      </c>
      <c r="B8200" s="16">
        <v>44493</v>
      </c>
      <c r="C8200" t="s">
        <v>20</v>
      </c>
      <c r="D8200">
        <v>72</v>
      </c>
      <c r="E8200">
        <v>2016</v>
      </c>
      <c r="F8200">
        <v>846.71999999999991</v>
      </c>
      <c r="G8200" t="s">
        <v>27</v>
      </c>
      <c r="H8200" t="s">
        <v>28</v>
      </c>
      <c r="I8200" t="s">
        <v>39</v>
      </c>
    </row>
    <row r="8201" spans="1:9" x14ac:dyDescent="0.3">
      <c r="A8201">
        <v>1185732</v>
      </c>
      <c r="B8201" s="16">
        <v>44493</v>
      </c>
      <c r="C8201" t="s">
        <v>21</v>
      </c>
      <c r="D8201">
        <v>101</v>
      </c>
      <c r="E8201">
        <v>3131</v>
      </c>
      <c r="F8201">
        <v>1158.47</v>
      </c>
      <c r="G8201" t="s">
        <v>48</v>
      </c>
      <c r="H8201" t="s">
        <v>72</v>
      </c>
      <c r="I8201" t="s">
        <v>73</v>
      </c>
    </row>
    <row r="8202" spans="1:9" x14ac:dyDescent="0.3">
      <c r="A8202">
        <v>1185732</v>
      </c>
      <c r="B8202" s="16">
        <v>44493</v>
      </c>
      <c r="C8202" t="s">
        <v>17</v>
      </c>
      <c r="D8202">
        <v>119</v>
      </c>
      <c r="E8202">
        <v>3332</v>
      </c>
      <c r="F8202">
        <v>1332.8</v>
      </c>
      <c r="G8202" t="s">
        <v>48</v>
      </c>
      <c r="H8202" t="s">
        <v>72</v>
      </c>
      <c r="I8202" t="s">
        <v>73</v>
      </c>
    </row>
    <row r="8203" spans="1:9" x14ac:dyDescent="0.3">
      <c r="A8203">
        <v>1128299</v>
      </c>
      <c r="B8203" s="16">
        <v>44493</v>
      </c>
      <c r="C8203" t="s">
        <v>17</v>
      </c>
      <c r="D8203">
        <v>119</v>
      </c>
      <c r="E8203">
        <v>3451</v>
      </c>
      <c r="F8203">
        <v>1345.8899999999999</v>
      </c>
      <c r="G8203" t="s">
        <v>31</v>
      </c>
      <c r="H8203" t="s">
        <v>80</v>
      </c>
      <c r="I8203" t="s">
        <v>63</v>
      </c>
    </row>
    <row r="8204" spans="1:9" x14ac:dyDescent="0.3">
      <c r="A8204">
        <v>1128299</v>
      </c>
      <c r="B8204" s="16">
        <v>44493</v>
      </c>
      <c r="C8204" t="s">
        <v>21</v>
      </c>
      <c r="D8204">
        <v>81</v>
      </c>
      <c r="E8204">
        <v>3564</v>
      </c>
      <c r="F8204">
        <v>1710.72</v>
      </c>
      <c r="G8204" t="s">
        <v>31</v>
      </c>
      <c r="H8204" t="s">
        <v>80</v>
      </c>
      <c r="I8204" t="s">
        <v>63</v>
      </c>
    </row>
    <row r="8205" spans="1:9" x14ac:dyDescent="0.3">
      <c r="A8205">
        <v>1128299</v>
      </c>
      <c r="B8205" s="16">
        <v>44493</v>
      </c>
      <c r="C8205" t="s">
        <v>22</v>
      </c>
      <c r="D8205">
        <v>93</v>
      </c>
      <c r="E8205">
        <v>3720</v>
      </c>
      <c r="F8205">
        <v>1674</v>
      </c>
      <c r="G8205" t="s">
        <v>31</v>
      </c>
      <c r="H8205" t="s">
        <v>80</v>
      </c>
      <c r="I8205" t="s">
        <v>63</v>
      </c>
    </row>
    <row r="8206" spans="1:9" x14ac:dyDescent="0.3">
      <c r="A8206">
        <v>1128299</v>
      </c>
      <c r="B8206" s="16">
        <v>44493</v>
      </c>
      <c r="C8206" t="s">
        <v>22</v>
      </c>
      <c r="D8206">
        <v>75</v>
      </c>
      <c r="E8206">
        <v>3825</v>
      </c>
      <c r="F8206">
        <v>2065.5</v>
      </c>
      <c r="G8206" t="s">
        <v>31</v>
      </c>
      <c r="H8206" t="s">
        <v>80</v>
      </c>
      <c r="I8206" t="s">
        <v>63</v>
      </c>
    </row>
    <row r="8207" spans="1:9" x14ac:dyDescent="0.3">
      <c r="A8207">
        <v>1128299</v>
      </c>
      <c r="B8207" s="16">
        <v>44493</v>
      </c>
      <c r="C8207" t="s">
        <v>17</v>
      </c>
      <c r="D8207">
        <v>102</v>
      </c>
      <c r="E8207">
        <v>3876</v>
      </c>
      <c r="F8207">
        <v>1821.7199999999998</v>
      </c>
      <c r="G8207" t="s">
        <v>48</v>
      </c>
      <c r="H8207" t="s">
        <v>72</v>
      </c>
      <c r="I8207" t="s">
        <v>73</v>
      </c>
    </row>
    <row r="8208" spans="1:9" x14ac:dyDescent="0.3">
      <c r="A8208">
        <v>1185732</v>
      </c>
      <c r="B8208" s="16">
        <v>44493</v>
      </c>
      <c r="C8208" t="s">
        <v>17</v>
      </c>
      <c r="D8208">
        <v>102</v>
      </c>
      <c r="E8208">
        <v>3876</v>
      </c>
      <c r="F8208">
        <v>1744.1999999999998</v>
      </c>
      <c r="G8208" t="s">
        <v>31</v>
      </c>
      <c r="H8208" t="s">
        <v>80</v>
      </c>
      <c r="I8208" t="s">
        <v>63</v>
      </c>
    </row>
    <row r="8209" spans="1:9" x14ac:dyDescent="0.3">
      <c r="A8209">
        <v>1128299</v>
      </c>
      <c r="B8209" s="16">
        <v>44493</v>
      </c>
      <c r="C8209" t="s">
        <v>21</v>
      </c>
      <c r="D8209">
        <v>114</v>
      </c>
      <c r="E8209">
        <v>3876</v>
      </c>
      <c r="F8209">
        <v>1511.6399999999999</v>
      </c>
      <c r="G8209" t="s">
        <v>31</v>
      </c>
      <c r="H8209" t="s">
        <v>80</v>
      </c>
      <c r="I8209" t="s">
        <v>63</v>
      </c>
    </row>
    <row r="8210" spans="1:9" x14ac:dyDescent="0.3">
      <c r="A8210">
        <v>1185732</v>
      </c>
      <c r="B8210" s="16">
        <v>44493</v>
      </c>
      <c r="C8210" t="s">
        <v>21</v>
      </c>
      <c r="D8210">
        <v>98</v>
      </c>
      <c r="E8210">
        <v>4018</v>
      </c>
      <c r="F8210">
        <v>1968.82</v>
      </c>
      <c r="G8210" t="s">
        <v>48</v>
      </c>
      <c r="H8210" t="s">
        <v>72</v>
      </c>
      <c r="I8210" t="s">
        <v>73</v>
      </c>
    </row>
    <row r="8211" spans="1:9" x14ac:dyDescent="0.3">
      <c r="A8211">
        <v>1128299</v>
      </c>
      <c r="B8211" s="16">
        <v>44493</v>
      </c>
      <c r="C8211" t="s">
        <v>20</v>
      </c>
      <c r="D8211">
        <v>109</v>
      </c>
      <c r="E8211">
        <v>4033</v>
      </c>
      <c r="F8211">
        <v>1492.21</v>
      </c>
      <c r="G8211" t="s">
        <v>31</v>
      </c>
      <c r="H8211" t="s">
        <v>80</v>
      </c>
      <c r="I8211" t="s">
        <v>63</v>
      </c>
    </row>
    <row r="8212" spans="1:9" x14ac:dyDescent="0.3">
      <c r="A8212">
        <v>1128299</v>
      </c>
      <c r="B8212" s="16">
        <v>44493</v>
      </c>
      <c r="C8212" t="s">
        <v>20</v>
      </c>
      <c r="D8212">
        <v>91</v>
      </c>
      <c r="E8212">
        <v>4186</v>
      </c>
      <c r="F8212">
        <v>2051.14</v>
      </c>
      <c r="G8212" t="s">
        <v>31</v>
      </c>
      <c r="H8212" t="s">
        <v>80</v>
      </c>
      <c r="I8212" t="s">
        <v>63</v>
      </c>
    </row>
    <row r="8213" spans="1:9" x14ac:dyDescent="0.3">
      <c r="A8213">
        <v>1185732</v>
      </c>
      <c r="B8213" s="16">
        <v>44493</v>
      </c>
      <c r="C8213" t="s">
        <v>23</v>
      </c>
      <c r="D8213">
        <v>109</v>
      </c>
      <c r="E8213">
        <v>4360</v>
      </c>
      <c r="F8213">
        <v>1395.2</v>
      </c>
      <c r="G8213" t="s">
        <v>48</v>
      </c>
      <c r="H8213" t="s">
        <v>72</v>
      </c>
      <c r="I8213" t="s">
        <v>73</v>
      </c>
    </row>
    <row r="8214" spans="1:9" x14ac:dyDescent="0.3">
      <c r="A8214">
        <v>1185732</v>
      </c>
      <c r="B8214" s="16">
        <v>44493</v>
      </c>
      <c r="C8214" t="s">
        <v>20</v>
      </c>
      <c r="D8214">
        <v>95</v>
      </c>
      <c r="E8214">
        <v>4370</v>
      </c>
      <c r="F8214">
        <v>2010.1999999999998</v>
      </c>
      <c r="G8214" t="s">
        <v>48</v>
      </c>
      <c r="H8214" t="s">
        <v>72</v>
      </c>
      <c r="I8214" t="s">
        <v>73</v>
      </c>
    </row>
    <row r="8215" spans="1:9" x14ac:dyDescent="0.3">
      <c r="A8215">
        <v>1185732</v>
      </c>
      <c r="B8215" s="16">
        <v>44493</v>
      </c>
      <c r="C8215" t="s">
        <v>22</v>
      </c>
      <c r="D8215">
        <v>105</v>
      </c>
      <c r="E8215">
        <v>4410</v>
      </c>
      <c r="F8215">
        <v>2072.7000000000003</v>
      </c>
      <c r="G8215" t="s">
        <v>48</v>
      </c>
      <c r="H8215" t="s">
        <v>72</v>
      </c>
      <c r="I8215" t="s">
        <v>73</v>
      </c>
    </row>
    <row r="8216" spans="1:9" x14ac:dyDescent="0.3">
      <c r="A8216">
        <v>1185732</v>
      </c>
      <c r="B8216" s="16">
        <v>44493</v>
      </c>
      <c r="C8216" t="s">
        <v>22</v>
      </c>
      <c r="D8216">
        <v>87</v>
      </c>
      <c r="E8216">
        <v>4611</v>
      </c>
      <c r="F8216">
        <v>2489.94</v>
      </c>
      <c r="G8216" t="s">
        <v>48</v>
      </c>
      <c r="H8216" t="s">
        <v>72</v>
      </c>
      <c r="I8216" t="s">
        <v>73</v>
      </c>
    </row>
    <row r="8217" spans="1:9" x14ac:dyDescent="0.3">
      <c r="A8217">
        <v>1185732</v>
      </c>
      <c r="B8217" s="16">
        <v>44493</v>
      </c>
      <c r="C8217" t="s">
        <v>20</v>
      </c>
      <c r="D8217">
        <v>119</v>
      </c>
      <c r="E8217">
        <v>4641</v>
      </c>
      <c r="F8217">
        <v>1949.22</v>
      </c>
      <c r="G8217" t="s">
        <v>48</v>
      </c>
      <c r="H8217" t="s">
        <v>72</v>
      </c>
      <c r="I8217" t="s">
        <v>73</v>
      </c>
    </row>
    <row r="8218" spans="1:9" x14ac:dyDescent="0.3">
      <c r="A8218">
        <v>1185731</v>
      </c>
      <c r="B8218" s="16">
        <v>44493</v>
      </c>
      <c r="C8218" t="s">
        <v>17</v>
      </c>
      <c r="D8218">
        <v>127</v>
      </c>
      <c r="E8218">
        <v>4953</v>
      </c>
      <c r="F8218">
        <v>2426.9699999999998</v>
      </c>
      <c r="G8218" t="s">
        <v>15</v>
      </c>
      <c r="H8218" t="s">
        <v>62</v>
      </c>
      <c r="I8218" t="s">
        <v>63</v>
      </c>
    </row>
    <row r="8219" spans="1:9" x14ac:dyDescent="0.3">
      <c r="A8219">
        <v>1128299</v>
      </c>
      <c r="B8219" s="16">
        <v>44493</v>
      </c>
      <c r="C8219" t="s">
        <v>23</v>
      </c>
      <c r="D8219">
        <v>123</v>
      </c>
      <c r="E8219">
        <v>5043</v>
      </c>
      <c r="F8219">
        <v>1865.91</v>
      </c>
      <c r="G8219" t="s">
        <v>31</v>
      </c>
      <c r="H8219" t="s">
        <v>80</v>
      </c>
      <c r="I8219" t="s">
        <v>63</v>
      </c>
    </row>
    <row r="8220" spans="1:9" x14ac:dyDescent="0.3">
      <c r="A8220">
        <v>1185732</v>
      </c>
      <c r="B8220" s="16">
        <v>44493</v>
      </c>
      <c r="C8220" t="s">
        <v>23</v>
      </c>
      <c r="D8220">
        <v>102</v>
      </c>
      <c r="E8220">
        <v>6018</v>
      </c>
      <c r="F8220">
        <v>2647.92</v>
      </c>
      <c r="G8220" t="s">
        <v>48</v>
      </c>
      <c r="H8220" t="s">
        <v>72</v>
      </c>
      <c r="I8220" t="s">
        <v>73</v>
      </c>
    </row>
    <row r="8221" spans="1:9" x14ac:dyDescent="0.3">
      <c r="A8221">
        <v>1128299</v>
      </c>
      <c r="B8221" s="16">
        <v>44493</v>
      </c>
      <c r="C8221" t="s">
        <v>23</v>
      </c>
      <c r="D8221">
        <v>105</v>
      </c>
      <c r="E8221">
        <v>6090</v>
      </c>
      <c r="F8221">
        <v>2618.6999999999998</v>
      </c>
      <c r="G8221" t="s">
        <v>31</v>
      </c>
      <c r="H8221" t="s">
        <v>80</v>
      </c>
      <c r="I8221" t="s">
        <v>63</v>
      </c>
    </row>
    <row r="8222" spans="1:9" x14ac:dyDescent="0.3">
      <c r="A8222">
        <v>1128299</v>
      </c>
      <c r="B8222" s="16">
        <v>44493</v>
      </c>
      <c r="C8222" t="s">
        <v>19</v>
      </c>
      <c r="D8222">
        <v>179</v>
      </c>
      <c r="E8222">
        <v>6623</v>
      </c>
      <c r="F8222">
        <v>2516.7400000000002</v>
      </c>
      <c r="G8222" t="s">
        <v>31</v>
      </c>
      <c r="H8222" t="s">
        <v>80</v>
      </c>
      <c r="I8222" t="s">
        <v>63</v>
      </c>
    </row>
    <row r="8223" spans="1:9" x14ac:dyDescent="0.3">
      <c r="A8223">
        <v>1185732</v>
      </c>
      <c r="B8223" s="16">
        <v>44493</v>
      </c>
      <c r="C8223" t="s">
        <v>19</v>
      </c>
      <c r="D8223">
        <v>173</v>
      </c>
      <c r="E8223">
        <v>6747</v>
      </c>
      <c r="F8223">
        <v>2563.86</v>
      </c>
      <c r="G8223" t="s">
        <v>48</v>
      </c>
      <c r="H8223" t="s">
        <v>72</v>
      </c>
      <c r="I8223" t="s">
        <v>73</v>
      </c>
    </row>
    <row r="8224" spans="1:9" x14ac:dyDescent="0.3">
      <c r="A8224">
        <v>1128299</v>
      </c>
      <c r="B8224" s="16">
        <v>44493</v>
      </c>
      <c r="C8224" t="s">
        <v>19</v>
      </c>
      <c r="D8224">
        <v>142</v>
      </c>
      <c r="E8224">
        <v>7100</v>
      </c>
      <c r="F8224">
        <v>3265.9999999999995</v>
      </c>
      <c r="G8224" t="s">
        <v>31</v>
      </c>
      <c r="H8224" t="s">
        <v>80</v>
      </c>
      <c r="I8224" t="s">
        <v>63</v>
      </c>
    </row>
    <row r="8225" spans="1:9" x14ac:dyDescent="0.3">
      <c r="A8225">
        <v>1185732</v>
      </c>
      <c r="B8225" s="16">
        <v>44493</v>
      </c>
      <c r="C8225" t="s">
        <v>19</v>
      </c>
      <c r="D8225">
        <v>142</v>
      </c>
      <c r="E8225">
        <v>7242</v>
      </c>
      <c r="F8225">
        <v>3548.58</v>
      </c>
      <c r="G8225" t="s">
        <v>48</v>
      </c>
      <c r="H8225" t="s">
        <v>72</v>
      </c>
      <c r="I8225" t="s">
        <v>73</v>
      </c>
    </row>
    <row r="8226" spans="1:9" x14ac:dyDescent="0.3">
      <c r="A8226">
        <v>1185732</v>
      </c>
      <c r="B8226" s="16">
        <v>44493</v>
      </c>
      <c r="C8226" t="s">
        <v>20</v>
      </c>
      <c r="D8226">
        <v>225</v>
      </c>
      <c r="E8226">
        <v>78750</v>
      </c>
      <c r="F8226">
        <v>31499.999999999996</v>
      </c>
      <c r="G8226" t="s">
        <v>27</v>
      </c>
      <c r="H8226" t="s">
        <v>28</v>
      </c>
      <c r="I8226" t="s">
        <v>39</v>
      </c>
    </row>
    <row r="8227" spans="1:9" x14ac:dyDescent="0.3">
      <c r="A8227">
        <v>1128299</v>
      </c>
      <c r="B8227" s="16">
        <v>44493</v>
      </c>
      <c r="C8227" t="s">
        <v>17</v>
      </c>
      <c r="D8227">
        <v>350</v>
      </c>
      <c r="E8227">
        <v>140000</v>
      </c>
      <c r="F8227">
        <v>49000</v>
      </c>
      <c r="G8227" t="s">
        <v>48</v>
      </c>
      <c r="H8227" t="s">
        <v>72</v>
      </c>
      <c r="I8227" t="s">
        <v>73</v>
      </c>
    </row>
    <row r="8228" spans="1:9" x14ac:dyDescent="0.3">
      <c r="A8228">
        <v>1185732</v>
      </c>
      <c r="B8228" s="16">
        <v>44493</v>
      </c>
      <c r="C8228" t="s">
        <v>17</v>
      </c>
      <c r="D8228">
        <v>350</v>
      </c>
      <c r="E8228">
        <v>140000</v>
      </c>
      <c r="F8228">
        <v>49000</v>
      </c>
      <c r="G8228" t="s">
        <v>31</v>
      </c>
      <c r="H8228" t="s">
        <v>80</v>
      </c>
      <c r="I8228" t="s">
        <v>63</v>
      </c>
    </row>
    <row r="8229" spans="1:9" x14ac:dyDescent="0.3">
      <c r="A8229">
        <v>1128299</v>
      </c>
      <c r="B8229" s="16">
        <v>44493</v>
      </c>
      <c r="C8229" t="s">
        <v>21</v>
      </c>
      <c r="D8229">
        <v>325</v>
      </c>
      <c r="E8229">
        <v>146250.00000000003</v>
      </c>
      <c r="F8229">
        <v>51187.500000000007</v>
      </c>
      <c r="G8229" t="s">
        <v>48</v>
      </c>
      <c r="H8229" t="s">
        <v>72</v>
      </c>
      <c r="I8229" t="s">
        <v>73</v>
      </c>
    </row>
    <row r="8230" spans="1:9" x14ac:dyDescent="0.3">
      <c r="A8230">
        <v>1185732</v>
      </c>
      <c r="B8230" s="16">
        <v>44493</v>
      </c>
      <c r="C8230" t="s">
        <v>21</v>
      </c>
      <c r="D8230">
        <v>325</v>
      </c>
      <c r="E8230">
        <v>146250.00000000003</v>
      </c>
      <c r="F8230">
        <v>51187.500000000007</v>
      </c>
      <c r="G8230" t="s">
        <v>31</v>
      </c>
      <c r="H8230" t="s">
        <v>80</v>
      </c>
      <c r="I8230" t="s">
        <v>63</v>
      </c>
    </row>
    <row r="8231" spans="1:9" x14ac:dyDescent="0.3">
      <c r="A8231">
        <v>1128299</v>
      </c>
      <c r="B8231" s="16">
        <v>44493</v>
      </c>
      <c r="C8231" t="s">
        <v>22</v>
      </c>
      <c r="D8231">
        <v>300</v>
      </c>
      <c r="E8231">
        <v>165000.00000000003</v>
      </c>
      <c r="F8231">
        <v>66000.000000000015</v>
      </c>
      <c r="G8231" t="s">
        <v>48</v>
      </c>
      <c r="H8231" t="s">
        <v>72</v>
      </c>
      <c r="I8231" t="s">
        <v>73</v>
      </c>
    </row>
    <row r="8232" spans="1:9" x14ac:dyDescent="0.3">
      <c r="A8232">
        <v>1185732</v>
      </c>
      <c r="B8232" s="16">
        <v>44493</v>
      </c>
      <c r="C8232" t="s">
        <v>22</v>
      </c>
      <c r="D8232">
        <v>300</v>
      </c>
      <c r="E8232">
        <v>165000.00000000003</v>
      </c>
      <c r="F8232">
        <v>66000.000000000015</v>
      </c>
      <c r="G8232" t="s">
        <v>31</v>
      </c>
      <c r="H8232" t="s">
        <v>80</v>
      </c>
      <c r="I8232" t="s">
        <v>63</v>
      </c>
    </row>
    <row r="8233" spans="1:9" x14ac:dyDescent="0.3">
      <c r="A8233">
        <v>1128299</v>
      </c>
      <c r="B8233" s="16">
        <v>44493</v>
      </c>
      <c r="C8233" t="s">
        <v>20</v>
      </c>
      <c r="D8233">
        <v>350</v>
      </c>
      <c r="E8233">
        <v>175000.00000000006</v>
      </c>
      <c r="F8233">
        <v>61250.000000000015</v>
      </c>
      <c r="G8233" t="s">
        <v>48</v>
      </c>
      <c r="H8233" t="s">
        <v>72</v>
      </c>
      <c r="I8233" t="s">
        <v>73</v>
      </c>
    </row>
    <row r="8234" spans="1:9" x14ac:dyDescent="0.3">
      <c r="A8234">
        <v>1185732</v>
      </c>
      <c r="B8234" s="16">
        <v>44493</v>
      </c>
      <c r="C8234" t="s">
        <v>20</v>
      </c>
      <c r="D8234">
        <v>350</v>
      </c>
      <c r="E8234">
        <v>175000.00000000006</v>
      </c>
      <c r="F8234">
        <v>61250.000000000015</v>
      </c>
      <c r="G8234" t="s">
        <v>31</v>
      </c>
      <c r="H8234" t="s">
        <v>80</v>
      </c>
      <c r="I8234" t="s">
        <v>63</v>
      </c>
    </row>
    <row r="8235" spans="1:9" x14ac:dyDescent="0.3">
      <c r="A8235">
        <v>1185731</v>
      </c>
      <c r="B8235" s="16">
        <v>44493</v>
      </c>
      <c r="C8235" t="s">
        <v>17</v>
      </c>
      <c r="D8235">
        <v>470</v>
      </c>
      <c r="E8235">
        <v>188000</v>
      </c>
      <c r="F8235">
        <v>65800</v>
      </c>
      <c r="G8235" t="s">
        <v>15</v>
      </c>
      <c r="H8235" t="s">
        <v>62</v>
      </c>
      <c r="I8235" t="s">
        <v>63</v>
      </c>
    </row>
    <row r="8236" spans="1:9" x14ac:dyDescent="0.3">
      <c r="A8236">
        <v>1128299</v>
      </c>
      <c r="B8236" s="16">
        <v>44493</v>
      </c>
      <c r="C8236" t="s">
        <v>23</v>
      </c>
      <c r="D8236">
        <v>350</v>
      </c>
      <c r="E8236">
        <v>210000.00000000003</v>
      </c>
      <c r="F8236">
        <v>63000.000000000007</v>
      </c>
      <c r="G8236" t="s">
        <v>48</v>
      </c>
      <c r="H8236" t="s">
        <v>72</v>
      </c>
      <c r="I8236" t="s">
        <v>73</v>
      </c>
    </row>
    <row r="8237" spans="1:9" x14ac:dyDescent="0.3">
      <c r="A8237">
        <v>1185732</v>
      </c>
      <c r="B8237" s="16">
        <v>44493</v>
      </c>
      <c r="C8237" t="s">
        <v>23</v>
      </c>
      <c r="D8237">
        <v>350</v>
      </c>
      <c r="E8237">
        <v>210000.00000000003</v>
      </c>
      <c r="F8237">
        <v>63000.000000000007</v>
      </c>
      <c r="G8237" t="s">
        <v>31</v>
      </c>
      <c r="H8237" t="s">
        <v>80</v>
      </c>
      <c r="I8237" t="s">
        <v>63</v>
      </c>
    </row>
    <row r="8238" spans="1:9" x14ac:dyDescent="0.3">
      <c r="A8238">
        <v>1128299</v>
      </c>
      <c r="B8238" s="16">
        <v>44493</v>
      </c>
      <c r="C8238" t="s">
        <v>19</v>
      </c>
      <c r="D8238">
        <v>525</v>
      </c>
      <c r="E8238">
        <v>288750.00000000006</v>
      </c>
      <c r="F8238">
        <v>101062.50000000001</v>
      </c>
      <c r="G8238" t="s">
        <v>48</v>
      </c>
      <c r="H8238" t="s">
        <v>72</v>
      </c>
      <c r="I8238" t="s">
        <v>73</v>
      </c>
    </row>
    <row r="8239" spans="1:9" x14ac:dyDescent="0.3">
      <c r="A8239">
        <v>1185732</v>
      </c>
      <c r="B8239" s="16">
        <v>44493</v>
      </c>
      <c r="C8239" t="s">
        <v>19</v>
      </c>
      <c r="D8239">
        <v>525</v>
      </c>
      <c r="E8239">
        <v>288750.00000000006</v>
      </c>
      <c r="F8239">
        <v>101062.50000000001</v>
      </c>
      <c r="G8239" t="s">
        <v>31</v>
      </c>
      <c r="H8239" t="s">
        <v>80</v>
      </c>
      <c r="I8239" t="s">
        <v>63</v>
      </c>
    </row>
    <row r="8240" spans="1:9" x14ac:dyDescent="0.3">
      <c r="A8240">
        <v>1185732</v>
      </c>
      <c r="B8240" s="16">
        <v>44494</v>
      </c>
      <c r="C8240" t="s">
        <v>21</v>
      </c>
      <c r="D8240">
        <v>23</v>
      </c>
      <c r="E8240">
        <v>644</v>
      </c>
      <c r="F8240">
        <v>276.91999999999996</v>
      </c>
      <c r="G8240" t="s">
        <v>27</v>
      </c>
      <c r="H8240" t="s">
        <v>28</v>
      </c>
      <c r="I8240" t="s">
        <v>39</v>
      </c>
    </row>
    <row r="8241" spans="1:9" x14ac:dyDescent="0.3">
      <c r="A8241">
        <v>1185732</v>
      </c>
      <c r="B8241" s="16">
        <v>44494</v>
      </c>
      <c r="C8241" t="s">
        <v>21</v>
      </c>
      <c r="D8241">
        <v>19</v>
      </c>
      <c r="E8241">
        <v>722</v>
      </c>
      <c r="F8241">
        <v>368.22</v>
      </c>
      <c r="G8241" t="s">
        <v>27</v>
      </c>
      <c r="H8241" t="s">
        <v>28</v>
      </c>
      <c r="I8241" t="s">
        <v>39</v>
      </c>
    </row>
    <row r="8242" spans="1:9" x14ac:dyDescent="0.3">
      <c r="A8242">
        <v>1185731</v>
      </c>
      <c r="B8242" s="16">
        <v>44494</v>
      </c>
      <c r="C8242" t="s">
        <v>19</v>
      </c>
      <c r="D8242">
        <v>46</v>
      </c>
      <c r="E8242">
        <v>1794</v>
      </c>
      <c r="F8242">
        <v>879.06</v>
      </c>
      <c r="G8242" t="s">
        <v>15</v>
      </c>
      <c r="H8242" t="s">
        <v>62</v>
      </c>
      <c r="I8242" t="s">
        <v>63</v>
      </c>
    </row>
    <row r="8243" spans="1:9" x14ac:dyDescent="0.3">
      <c r="A8243">
        <v>1185732</v>
      </c>
      <c r="B8243" s="16">
        <v>44494</v>
      </c>
      <c r="C8243" t="s">
        <v>21</v>
      </c>
      <c r="D8243">
        <v>75</v>
      </c>
      <c r="E8243">
        <v>30000</v>
      </c>
      <c r="F8243">
        <v>11999.999999999998</v>
      </c>
      <c r="G8243" t="s">
        <v>27</v>
      </c>
      <c r="H8243" t="s">
        <v>28</v>
      </c>
      <c r="I8243" t="s">
        <v>39</v>
      </c>
    </row>
    <row r="8244" spans="1:9" x14ac:dyDescent="0.3">
      <c r="A8244">
        <v>1185731</v>
      </c>
      <c r="B8244" s="16">
        <v>44494</v>
      </c>
      <c r="C8244" t="s">
        <v>19</v>
      </c>
      <c r="D8244">
        <v>175</v>
      </c>
      <c r="E8244">
        <v>70000</v>
      </c>
      <c r="F8244">
        <v>24500</v>
      </c>
      <c r="G8244" t="s">
        <v>15</v>
      </c>
      <c r="H8244" t="s">
        <v>62</v>
      </c>
      <c r="I8244" t="s">
        <v>63</v>
      </c>
    </row>
    <row r="8245" spans="1:9" x14ac:dyDescent="0.3">
      <c r="A8245">
        <v>1185731</v>
      </c>
      <c r="B8245" s="16">
        <v>44495</v>
      </c>
      <c r="C8245" t="s">
        <v>20</v>
      </c>
      <c r="D8245">
        <v>52</v>
      </c>
      <c r="E8245">
        <v>1404</v>
      </c>
      <c r="F8245">
        <v>772.19999999999993</v>
      </c>
      <c r="G8245" t="s">
        <v>15</v>
      </c>
      <c r="H8245" t="s">
        <v>62</v>
      </c>
      <c r="I8245" t="s">
        <v>63</v>
      </c>
    </row>
    <row r="8246" spans="1:9" x14ac:dyDescent="0.3">
      <c r="A8246">
        <v>1185732</v>
      </c>
      <c r="B8246" s="16">
        <v>44495</v>
      </c>
      <c r="C8246" t="s">
        <v>22</v>
      </c>
      <c r="D8246">
        <v>41</v>
      </c>
      <c r="E8246">
        <v>1722</v>
      </c>
      <c r="F8246">
        <v>706.02</v>
      </c>
      <c r="G8246" t="s">
        <v>15</v>
      </c>
      <c r="H8246" t="s">
        <v>40</v>
      </c>
      <c r="I8246" t="s">
        <v>41</v>
      </c>
    </row>
    <row r="8247" spans="1:9" x14ac:dyDescent="0.3">
      <c r="A8247">
        <v>1185732</v>
      </c>
      <c r="B8247" s="16">
        <v>44495</v>
      </c>
      <c r="C8247" t="s">
        <v>22</v>
      </c>
      <c r="D8247">
        <v>36</v>
      </c>
      <c r="E8247">
        <v>1944</v>
      </c>
      <c r="F8247">
        <v>874.8</v>
      </c>
      <c r="G8247" t="s">
        <v>15</v>
      </c>
      <c r="H8247" t="s">
        <v>40</v>
      </c>
      <c r="I8247" t="s">
        <v>41</v>
      </c>
    </row>
    <row r="8248" spans="1:9" x14ac:dyDescent="0.3">
      <c r="A8248">
        <v>1189833</v>
      </c>
      <c r="B8248" s="16">
        <v>44495</v>
      </c>
      <c r="C8248" t="s">
        <v>21</v>
      </c>
      <c r="D8248">
        <v>112</v>
      </c>
      <c r="E8248">
        <v>3920</v>
      </c>
      <c r="F8248">
        <v>1646.3999999999999</v>
      </c>
      <c r="G8248" t="s">
        <v>31</v>
      </c>
      <c r="H8248" t="s">
        <v>88</v>
      </c>
      <c r="I8248" t="s">
        <v>89</v>
      </c>
    </row>
    <row r="8249" spans="1:9" x14ac:dyDescent="0.3">
      <c r="A8249">
        <v>1189833</v>
      </c>
      <c r="B8249" s="16">
        <v>44495</v>
      </c>
      <c r="C8249" t="s">
        <v>20</v>
      </c>
      <c r="D8249">
        <v>120</v>
      </c>
      <c r="E8249">
        <v>4080</v>
      </c>
      <c r="F8249">
        <v>1631.9999999999998</v>
      </c>
      <c r="G8249" t="s">
        <v>31</v>
      </c>
      <c r="H8249" t="s">
        <v>88</v>
      </c>
      <c r="I8249" t="s">
        <v>89</v>
      </c>
    </row>
    <row r="8250" spans="1:9" x14ac:dyDescent="0.3">
      <c r="A8250">
        <v>1189833</v>
      </c>
      <c r="B8250" s="16">
        <v>44495</v>
      </c>
      <c r="C8250" t="s">
        <v>21</v>
      </c>
      <c r="D8250">
        <v>95</v>
      </c>
      <c r="E8250">
        <v>4370</v>
      </c>
      <c r="F8250">
        <v>2141.3000000000002</v>
      </c>
      <c r="G8250" t="s">
        <v>31</v>
      </c>
      <c r="H8250" t="s">
        <v>88</v>
      </c>
      <c r="I8250" t="s">
        <v>89</v>
      </c>
    </row>
    <row r="8251" spans="1:9" x14ac:dyDescent="0.3">
      <c r="A8251">
        <v>1189833</v>
      </c>
      <c r="B8251" s="16">
        <v>44495</v>
      </c>
      <c r="C8251" t="s">
        <v>22</v>
      </c>
      <c r="D8251">
        <v>114</v>
      </c>
      <c r="E8251">
        <v>4674</v>
      </c>
      <c r="F8251">
        <v>1542.4199999999998</v>
      </c>
      <c r="G8251" t="s">
        <v>31</v>
      </c>
      <c r="H8251" t="s">
        <v>88</v>
      </c>
      <c r="I8251" t="s">
        <v>89</v>
      </c>
    </row>
    <row r="8252" spans="1:9" x14ac:dyDescent="0.3">
      <c r="A8252">
        <v>1189833</v>
      </c>
      <c r="B8252" s="16">
        <v>44495</v>
      </c>
      <c r="C8252" t="s">
        <v>20</v>
      </c>
      <c r="D8252">
        <v>105</v>
      </c>
      <c r="E8252">
        <v>5040</v>
      </c>
      <c r="F8252">
        <v>2368.7999999999997</v>
      </c>
      <c r="G8252" t="s">
        <v>31</v>
      </c>
      <c r="H8252" t="s">
        <v>88</v>
      </c>
      <c r="I8252" t="s">
        <v>89</v>
      </c>
    </row>
    <row r="8253" spans="1:9" x14ac:dyDescent="0.3">
      <c r="A8253">
        <v>1189833</v>
      </c>
      <c r="B8253" s="16">
        <v>44495</v>
      </c>
      <c r="C8253" t="s">
        <v>22</v>
      </c>
      <c r="D8253">
        <v>91</v>
      </c>
      <c r="E8253">
        <v>5096</v>
      </c>
      <c r="F8253">
        <v>2242.2400000000002</v>
      </c>
      <c r="G8253" t="s">
        <v>31</v>
      </c>
      <c r="H8253" t="s">
        <v>88</v>
      </c>
      <c r="I8253" t="s">
        <v>89</v>
      </c>
    </row>
    <row r="8254" spans="1:9" x14ac:dyDescent="0.3">
      <c r="A8254">
        <v>1189833</v>
      </c>
      <c r="B8254" s="16">
        <v>44495</v>
      </c>
      <c r="C8254" t="s">
        <v>17</v>
      </c>
      <c r="D8254">
        <v>171</v>
      </c>
      <c r="E8254">
        <v>5985</v>
      </c>
      <c r="F8254">
        <v>2214.4499999999998</v>
      </c>
      <c r="G8254" t="s">
        <v>31</v>
      </c>
      <c r="H8254" t="s">
        <v>88</v>
      </c>
      <c r="I8254" t="s">
        <v>89</v>
      </c>
    </row>
    <row r="8255" spans="1:9" x14ac:dyDescent="0.3">
      <c r="A8255">
        <v>1189833</v>
      </c>
      <c r="B8255" s="16">
        <v>44495</v>
      </c>
      <c r="C8255" t="s">
        <v>19</v>
      </c>
      <c r="D8255">
        <v>182</v>
      </c>
      <c r="E8255">
        <v>6916</v>
      </c>
      <c r="F8255">
        <v>2973.8800000000006</v>
      </c>
      <c r="G8255" t="s">
        <v>31</v>
      </c>
      <c r="H8255" t="s">
        <v>88</v>
      </c>
      <c r="I8255" t="s">
        <v>89</v>
      </c>
    </row>
    <row r="8256" spans="1:9" x14ac:dyDescent="0.3">
      <c r="A8256">
        <v>1189833</v>
      </c>
      <c r="B8256" s="16">
        <v>44495</v>
      </c>
      <c r="C8256" t="s">
        <v>23</v>
      </c>
      <c r="D8256">
        <v>105</v>
      </c>
      <c r="E8256">
        <v>7140</v>
      </c>
      <c r="F8256">
        <v>2641.8</v>
      </c>
      <c r="G8256" t="s">
        <v>31</v>
      </c>
      <c r="H8256" t="s">
        <v>88</v>
      </c>
      <c r="I8256" t="s">
        <v>89</v>
      </c>
    </row>
    <row r="8257" spans="1:9" x14ac:dyDescent="0.3">
      <c r="A8257">
        <v>1189833</v>
      </c>
      <c r="B8257" s="16">
        <v>44495</v>
      </c>
      <c r="C8257" t="s">
        <v>19</v>
      </c>
      <c r="D8257">
        <v>149</v>
      </c>
      <c r="E8257">
        <v>7450</v>
      </c>
      <c r="F8257">
        <v>3948.5</v>
      </c>
      <c r="G8257" t="s">
        <v>31</v>
      </c>
      <c r="H8257" t="s">
        <v>88</v>
      </c>
      <c r="I8257" t="s">
        <v>89</v>
      </c>
    </row>
    <row r="8258" spans="1:9" x14ac:dyDescent="0.3">
      <c r="A8258">
        <v>1189833</v>
      </c>
      <c r="B8258" s="16">
        <v>44495</v>
      </c>
      <c r="C8258" t="s">
        <v>23</v>
      </c>
      <c r="D8258">
        <v>131</v>
      </c>
      <c r="E8258">
        <v>7467</v>
      </c>
      <c r="F8258">
        <v>2314.77</v>
      </c>
      <c r="G8258" t="s">
        <v>31</v>
      </c>
      <c r="H8258" t="s">
        <v>88</v>
      </c>
      <c r="I8258" t="s">
        <v>89</v>
      </c>
    </row>
    <row r="8259" spans="1:9" x14ac:dyDescent="0.3">
      <c r="A8259">
        <v>1189833</v>
      </c>
      <c r="B8259" s="16">
        <v>44495</v>
      </c>
      <c r="C8259" t="s">
        <v>17</v>
      </c>
      <c r="D8259">
        <v>165</v>
      </c>
      <c r="E8259">
        <v>7920</v>
      </c>
      <c r="F8259">
        <v>3960</v>
      </c>
      <c r="G8259" t="s">
        <v>31</v>
      </c>
      <c r="H8259" t="s">
        <v>88</v>
      </c>
      <c r="I8259" t="s">
        <v>89</v>
      </c>
    </row>
    <row r="8260" spans="1:9" x14ac:dyDescent="0.3">
      <c r="A8260">
        <v>1185731</v>
      </c>
      <c r="B8260" s="16">
        <v>44495</v>
      </c>
      <c r="C8260" t="s">
        <v>20</v>
      </c>
      <c r="D8260">
        <v>200</v>
      </c>
      <c r="E8260">
        <v>60000.000000000007</v>
      </c>
      <c r="F8260">
        <v>24000</v>
      </c>
      <c r="G8260" t="s">
        <v>15</v>
      </c>
      <c r="H8260" t="s">
        <v>62</v>
      </c>
      <c r="I8260" t="s">
        <v>63</v>
      </c>
    </row>
    <row r="8261" spans="1:9" x14ac:dyDescent="0.3">
      <c r="A8261">
        <v>1185732</v>
      </c>
      <c r="B8261" s="16">
        <v>44495</v>
      </c>
      <c r="C8261" t="s">
        <v>22</v>
      </c>
      <c r="D8261">
        <v>125</v>
      </c>
      <c r="E8261">
        <v>68749.999999999985</v>
      </c>
      <c r="F8261">
        <v>24062.499999999993</v>
      </c>
      <c r="G8261" t="s">
        <v>15</v>
      </c>
      <c r="H8261" t="s">
        <v>40</v>
      </c>
      <c r="I8261" t="s">
        <v>41</v>
      </c>
    </row>
    <row r="8262" spans="1:9" x14ac:dyDescent="0.3">
      <c r="A8262">
        <v>1189833</v>
      </c>
      <c r="B8262" s="16">
        <v>44495</v>
      </c>
      <c r="C8262" t="s">
        <v>21</v>
      </c>
      <c r="D8262">
        <v>350</v>
      </c>
      <c r="E8262">
        <v>175000.00000000006</v>
      </c>
      <c r="F8262">
        <v>61250.000000000015</v>
      </c>
      <c r="G8262" t="s">
        <v>31</v>
      </c>
      <c r="H8262" t="s">
        <v>88</v>
      </c>
      <c r="I8262" t="s">
        <v>89</v>
      </c>
    </row>
    <row r="8263" spans="1:9" x14ac:dyDescent="0.3">
      <c r="A8263">
        <v>1189833</v>
      </c>
      <c r="B8263" s="16">
        <v>44495</v>
      </c>
      <c r="C8263" t="s">
        <v>20</v>
      </c>
      <c r="D8263">
        <v>375</v>
      </c>
      <c r="E8263">
        <v>187500.00000000006</v>
      </c>
      <c r="F8263">
        <v>65625.000000000015</v>
      </c>
      <c r="G8263" t="s">
        <v>31</v>
      </c>
      <c r="H8263" t="s">
        <v>88</v>
      </c>
      <c r="I8263" t="s">
        <v>89</v>
      </c>
    </row>
    <row r="8264" spans="1:9" x14ac:dyDescent="0.3">
      <c r="A8264">
        <v>1189833</v>
      </c>
      <c r="B8264" s="16">
        <v>44495</v>
      </c>
      <c r="C8264" t="s">
        <v>22</v>
      </c>
      <c r="D8264">
        <v>325</v>
      </c>
      <c r="E8264">
        <v>195000.00000000003</v>
      </c>
      <c r="F8264">
        <v>58500.000000000007</v>
      </c>
      <c r="G8264" t="s">
        <v>31</v>
      </c>
      <c r="H8264" t="s">
        <v>88</v>
      </c>
      <c r="I8264" t="s">
        <v>89</v>
      </c>
    </row>
    <row r="8265" spans="1:9" x14ac:dyDescent="0.3">
      <c r="A8265">
        <v>1189833</v>
      </c>
      <c r="B8265" s="16">
        <v>44495</v>
      </c>
      <c r="C8265" t="s">
        <v>17</v>
      </c>
      <c r="D8265">
        <v>550</v>
      </c>
      <c r="E8265">
        <v>275000.00000000006</v>
      </c>
      <c r="F8265">
        <v>96250.000000000015</v>
      </c>
      <c r="G8265" t="s">
        <v>31</v>
      </c>
      <c r="H8265" t="s">
        <v>88</v>
      </c>
      <c r="I8265" t="s">
        <v>89</v>
      </c>
    </row>
    <row r="8266" spans="1:9" x14ac:dyDescent="0.3">
      <c r="A8266">
        <v>1189833</v>
      </c>
      <c r="B8266" s="16">
        <v>44495</v>
      </c>
      <c r="C8266" t="s">
        <v>23</v>
      </c>
      <c r="D8266">
        <v>375</v>
      </c>
      <c r="E8266">
        <v>281250.00000000006</v>
      </c>
      <c r="F8266">
        <v>70312.500000000015</v>
      </c>
      <c r="G8266" t="s">
        <v>31</v>
      </c>
      <c r="H8266" t="s">
        <v>88</v>
      </c>
      <c r="I8266" t="s">
        <v>89</v>
      </c>
    </row>
    <row r="8267" spans="1:9" x14ac:dyDescent="0.3">
      <c r="A8267">
        <v>1189833</v>
      </c>
      <c r="B8267" s="16">
        <v>44495</v>
      </c>
      <c r="C8267" t="s">
        <v>19</v>
      </c>
      <c r="D8267">
        <v>550</v>
      </c>
      <c r="E8267">
        <v>302500.00000000006</v>
      </c>
      <c r="F8267">
        <v>121000.00000000003</v>
      </c>
      <c r="G8267" t="s">
        <v>31</v>
      </c>
      <c r="H8267" t="s">
        <v>88</v>
      </c>
      <c r="I8267" t="s">
        <v>89</v>
      </c>
    </row>
    <row r="8268" spans="1:9" x14ac:dyDescent="0.3">
      <c r="A8268">
        <v>1185731</v>
      </c>
      <c r="B8268" s="16">
        <v>44496</v>
      </c>
      <c r="C8268" t="s">
        <v>21</v>
      </c>
      <c r="D8268">
        <v>13</v>
      </c>
      <c r="E8268">
        <v>416</v>
      </c>
      <c r="F8268">
        <v>166.4</v>
      </c>
      <c r="G8268" t="s">
        <v>15</v>
      </c>
      <c r="H8268" t="s">
        <v>62</v>
      </c>
      <c r="I8268" t="s">
        <v>63</v>
      </c>
    </row>
    <row r="8269" spans="1:9" x14ac:dyDescent="0.3">
      <c r="A8269">
        <v>1185732</v>
      </c>
      <c r="B8269" s="16">
        <v>44496</v>
      </c>
      <c r="C8269" t="s">
        <v>23</v>
      </c>
      <c r="D8269">
        <v>70</v>
      </c>
      <c r="E8269">
        <v>2240</v>
      </c>
      <c r="F8269">
        <v>761.59999999999991</v>
      </c>
      <c r="G8269" t="s">
        <v>15</v>
      </c>
      <c r="H8269" t="s">
        <v>40</v>
      </c>
      <c r="I8269" t="s">
        <v>41</v>
      </c>
    </row>
    <row r="8270" spans="1:9" x14ac:dyDescent="0.3">
      <c r="A8270">
        <v>1185732</v>
      </c>
      <c r="B8270" s="16">
        <v>44496</v>
      </c>
      <c r="C8270" t="s">
        <v>23</v>
      </c>
      <c r="D8270">
        <v>61</v>
      </c>
      <c r="E8270">
        <v>2623</v>
      </c>
      <c r="F8270">
        <v>1154.1200000000001</v>
      </c>
      <c r="G8270" t="s">
        <v>15</v>
      </c>
      <c r="H8270" t="s">
        <v>40</v>
      </c>
      <c r="I8270" t="s">
        <v>41</v>
      </c>
    </row>
    <row r="8271" spans="1:9" x14ac:dyDescent="0.3">
      <c r="A8271">
        <v>1185731</v>
      </c>
      <c r="B8271" s="16">
        <v>44496</v>
      </c>
      <c r="C8271" t="s">
        <v>21</v>
      </c>
      <c r="D8271">
        <v>50</v>
      </c>
      <c r="E8271">
        <v>17500</v>
      </c>
      <c r="F8271">
        <v>5250</v>
      </c>
      <c r="G8271" t="s">
        <v>15</v>
      </c>
      <c r="H8271" t="s">
        <v>62</v>
      </c>
      <c r="I8271" t="s">
        <v>63</v>
      </c>
    </row>
    <row r="8272" spans="1:9" x14ac:dyDescent="0.3">
      <c r="A8272">
        <v>1185732</v>
      </c>
      <c r="B8272" s="16">
        <v>44496</v>
      </c>
      <c r="C8272" t="s">
        <v>23</v>
      </c>
      <c r="D8272">
        <v>225</v>
      </c>
      <c r="E8272">
        <v>101250</v>
      </c>
      <c r="F8272">
        <v>30375</v>
      </c>
      <c r="G8272" t="s">
        <v>15</v>
      </c>
      <c r="H8272" t="s">
        <v>40</v>
      </c>
      <c r="I8272" t="s">
        <v>41</v>
      </c>
    </row>
    <row r="8273" spans="1:9" x14ac:dyDescent="0.3">
      <c r="A8273">
        <v>1185731</v>
      </c>
      <c r="B8273" s="16">
        <v>44497</v>
      </c>
      <c r="C8273" t="s">
        <v>22</v>
      </c>
      <c r="D8273">
        <v>29</v>
      </c>
      <c r="E8273">
        <v>1421</v>
      </c>
      <c r="F8273">
        <v>511.56</v>
      </c>
      <c r="G8273" t="s">
        <v>15</v>
      </c>
      <c r="H8273" t="s">
        <v>62</v>
      </c>
      <c r="I8273" t="s">
        <v>63</v>
      </c>
    </row>
    <row r="8274" spans="1:9" x14ac:dyDescent="0.3">
      <c r="A8274">
        <v>1185732</v>
      </c>
      <c r="B8274" s="16">
        <v>44497</v>
      </c>
      <c r="C8274" t="s">
        <v>17</v>
      </c>
      <c r="D8274">
        <v>119</v>
      </c>
      <c r="E8274">
        <v>4998</v>
      </c>
      <c r="F8274">
        <v>3348.6600000000003</v>
      </c>
      <c r="G8274" t="s">
        <v>15</v>
      </c>
      <c r="H8274" t="s">
        <v>40</v>
      </c>
      <c r="I8274" t="s">
        <v>41</v>
      </c>
    </row>
    <row r="8275" spans="1:9" x14ac:dyDescent="0.3">
      <c r="A8275">
        <v>1185732</v>
      </c>
      <c r="B8275" s="16">
        <v>44497</v>
      </c>
      <c r="C8275" t="s">
        <v>17</v>
      </c>
      <c r="D8275">
        <v>166</v>
      </c>
      <c r="E8275">
        <v>5312</v>
      </c>
      <c r="F8275">
        <v>3187.2000000000003</v>
      </c>
      <c r="G8275" t="s">
        <v>15</v>
      </c>
      <c r="H8275" t="s">
        <v>40</v>
      </c>
      <c r="I8275" t="s">
        <v>41</v>
      </c>
    </row>
    <row r="8276" spans="1:9" x14ac:dyDescent="0.3">
      <c r="A8276">
        <v>1185731</v>
      </c>
      <c r="B8276" s="16">
        <v>44497</v>
      </c>
      <c r="C8276" t="s">
        <v>22</v>
      </c>
      <c r="D8276">
        <v>100</v>
      </c>
      <c r="E8276">
        <v>50000</v>
      </c>
      <c r="F8276">
        <v>12500</v>
      </c>
      <c r="G8276" t="s">
        <v>15</v>
      </c>
      <c r="H8276" t="s">
        <v>62</v>
      </c>
      <c r="I8276" t="s">
        <v>63</v>
      </c>
    </row>
    <row r="8277" spans="1:9" x14ac:dyDescent="0.3">
      <c r="A8277">
        <v>1185732</v>
      </c>
      <c r="B8277" s="16">
        <v>44497</v>
      </c>
      <c r="C8277" t="s">
        <v>17</v>
      </c>
      <c r="D8277">
        <v>475</v>
      </c>
      <c r="E8277">
        <v>213750</v>
      </c>
      <c r="F8277">
        <v>117562.50000000001</v>
      </c>
      <c r="G8277" t="s">
        <v>15</v>
      </c>
      <c r="H8277" t="s">
        <v>40</v>
      </c>
      <c r="I8277" t="s">
        <v>41</v>
      </c>
    </row>
    <row r="8278" spans="1:9" x14ac:dyDescent="0.3">
      <c r="A8278">
        <v>1185732</v>
      </c>
      <c r="B8278" s="16">
        <v>44498</v>
      </c>
      <c r="C8278" t="s">
        <v>19</v>
      </c>
      <c r="D8278">
        <v>44</v>
      </c>
      <c r="E8278">
        <v>1408</v>
      </c>
      <c r="F8278">
        <v>563.19999999999993</v>
      </c>
      <c r="G8278" t="s">
        <v>15</v>
      </c>
      <c r="H8278" t="s">
        <v>40</v>
      </c>
      <c r="I8278" t="s">
        <v>41</v>
      </c>
    </row>
    <row r="8279" spans="1:9" x14ac:dyDescent="0.3">
      <c r="A8279">
        <v>1185732</v>
      </c>
      <c r="B8279" s="16">
        <v>44498</v>
      </c>
      <c r="C8279" t="s">
        <v>19</v>
      </c>
      <c r="D8279">
        <v>35</v>
      </c>
      <c r="E8279">
        <v>1540</v>
      </c>
      <c r="F8279">
        <v>739.19999999999993</v>
      </c>
      <c r="G8279" t="s">
        <v>15</v>
      </c>
      <c r="H8279" t="s">
        <v>40</v>
      </c>
      <c r="I8279" t="s">
        <v>41</v>
      </c>
    </row>
    <row r="8280" spans="1:9" x14ac:dyDescent="0.3">
      <c r="A8280">
        <v>1185731</v>
      </c>
      <c r="B8280" s="16">
        <v>44498</v>
      </c>
      <c r="C8280" t="s">
        <v>23</v>
      </c>
      <c r="D8280">
        <v>50</v>
      </c>
      <c r="E8280">
        <v>1800</v>
      </c>
      <c r="F8280">
        <v>990.00000000000011</v>
      </c>
      <c r="G8280" t="s">
        <v>15</v>
      </c>
      <c r="H8280" t="s">
        <v>62</v>
      </c>
      <c r="I8280" t="s">
        <v>63</v>
      </c>
    </row>
    <row r="8281" spans="1:9" x14ac:dyDescent="0.3">
      <c r="A8281">
        <v>1185732</v>
      </c>
      <c r="B8281" s="16">
        <v>44498</v>
      </c>
      <c r="C8281" t="s">
        <v>19</v>
      </c>
      <c r="D8281">
        <v>125</v>
      </c>
      <c r="E8281">
        <v>56250</v>
      </c>
      <c r="F8281">
        <v>19687.5</v>
      </c>
      <c r="G8281" t="s">
        <v>15</v>
      </c>
      <c r="H8281" t="s">
        <v>40</v>
      </c>
      <c r="I8281" t="s">
        <v>41</v>
      </c>
    </row>
    <row r="8282" spans="1:9" x14ac:dyDescent="0.3">
      <c r="A8282">
        <v>1185731</v>
      </c>
      <c r="B8282" s="16">
        <v>44498</v>
      </c>
      <c r="C8282" t="s">
        <v>23</v>
      </c>
      <c r="D8282">
        <v>200</v>
      </c>
      <c r="E8282">
        <v>80000</v>
      </c>
      <c r="F8282">
        <v>32000</v>
      </c>
      <c r="G8282" t="s">
        <v>15</v>
      </c>
      <c r="H8282" t="s">
        <v>62</v>
      </c>
      <c r="I8282" t="s">
        <v>63</v>
      </c>
    </row>
    <row r="8283" spans="1:9" x14ac:dyDescent="0.3">
      <c r="A8283">
        <v>1185732</v>
      </c>
      <c r="B8283" s="16">
        <v>44499</v>
      </c>
      <c r="C8283" t="s">
        <v>20</v>
      </c>
      <c r="D8283">
        <v>54</v>
      </c>
      <c r="E8283">
        <v>1350</v>
      </c>
      <c r="F8283">
        <v>607.49999999999989</v>
      </c>
      <c r="G8283" t="s">
        <v>15</v>
      </c>
      <c r="H8283" t="s">
        <v>40</v>
      </c>
      <c r="I8283" t="s">
        <v>41</v>
      </c>
    </row>
    <row r="8284" spans="1:9" x14ac:dyDescent="0.3">
      <c r="A8284">
        <v>1185732</v>
      </c>
      <c r="B8284" s="16">
        <v>44499</v>
      </c>
      <c r="C8284" t="s">
        <v>20</v>
      </c>
      <c r="D8284">
        <v>46</v>
      </c>
      <c r="E8284">
        <v>1564</v>
      </c>
      <c r="F8284">
        <v>813.28</v>
      </c>
      <c r="G8284" t="s">
        <v>15</v>
      </c>
      <c r="H8284" t="s">
        <v>40</v>
      </c>
      <c r="I8284" t="s">
        <v>41</v>
      </c>
    </row>
    <row r="8285" spans="1:9" x14ac:dyDescent="0.3">
      <c r="A8285">
        <v>1185731</v>
      </c>
      <c r="B8285" s="16">
        <v>44499</v>
      </c>
      <c r="C8285" t="s">
        <v>17</v>
      </c>
      <c r="D8285">
        <v>122</v>
      </c>
      <c r="E8285">
        <v>4514</v>
      </c>
      <c r="F8285">
        <v>2166.7199999999998</v>
      </c>
      <c r="G8285" t="s">
        <v>15</v>
      </c>
      <c r="H8285" t="s">
        <v>62</v>
      </c>
      <c r="I8285" t="s">
        <v>63</v>
      </c>
    </row>
    <row r="8286" spans="1:9" x14ac:dyDescent="0.3">
      <c r="A8286">
        <v>1185732</v>
      </c>
      <c r="B8286" s="16">
        <v>44499</v>
      </c>
      <c r="C8286" t="s">
        <v>20</v>
      </c>
      <c r="D8286">
        <v>175</v>
      </c>
      <c r="E8286">
        <v>61250</v>
      </c>
      <c r="F8286">
        <v>24499.999999999996</v>
      </c>
      <c r="G8286" t="s">
        <v>15</v>
      </c>
      <c r="H8286" t="s">
        <v>40</v>
      </c>
      <c r="I8286" t="s">
        <v>41</v>
      </c>
    </row>
    <row r="8287" spans="1:9" x14ac:dyDescent="0.3">
      <c r="A8287">
        <v>1185731</v>
      </c>
      <c r="B8287" s="16">
        <v>44499</v>
      </c>
      <c r="C8287" t="s">
        <v>17</v>
      </c>
      <c r="D8287">
        <v>450</v>
      </c>
      <c r="E8287">
        <v>180000</v>
      </c>
      <c r="F8287">
        <v>62999.999999999993</v>
      </c>
      <c r="G8287" t="s">
        <v>15</v>
      </c>
      <c r="H8287" t="s">
        <v>62</v>
      </c>
      <c r="I8287" t="s">
        <v>63</v>
      </c>
    </row>
    <row r="8288" spans="1:9" x14ac:dyDescent="0.3">
      <c r="A8288">
        <v>1185732</v>
      </c>
      <c r="B8288" s="16">
        <v>44500</v>
      </c>
      <c r="C8288" t="s">
        <v>21</v>
      </c>
      <c r="D8288">
        <v>17</v>
      </c>
      <c r="E8288">
        <v>476</v>
      </c>
      <c r="F8288">
        <v>199.92</v>
      </c>
      <c r="G8288" t="s">
        <v>15</v>
      </c>
      <c r="H8288" t="s">
        <v>40</v>
      </c>
      <c r="I8288" t="s">
        <v>41</v>
      </c>
    </row>
    <row r="8289" spans="1:9" x14ac:dyDescent="0.3">
      <c r="A8289">
        <v>1185732</v>
      </c>
      <c r="B8289" s="16">
        <v>44500</v>
      </c>
      <c r="C8289" t="s">
        <v>21</v>
      </c>
      <c r="D8289">
        <v>13</v>
      </c>
      <c r="E8289">
        <v>507</v>
      </c>
      <c r="F8289">
        <v>263.64</v>
      </c>
      <c r="G8289" t="s">
        <v>15</v>
      </c>
      <c r="H8289" t="s">
        <v>40</v>
      </c>
      <c r="I8289" t="s">
        <v>41</v>
      </c>
    </row>
    <row r="8290" spans="1:9" x14ac:dyDescent="0.3">
      <c r="A8290">
        <v>1185731</v>
      </c>
      <c r="B8290" s="16">
        <v>44500</v>
      </c>
      <c r="C8290" t="s">
        <v>19</v>
      </c>
      <c r="D8290">
        <v>44</v>
      </c>
      <c r="E8290">
        <v>1628</v>
      </c>
      <c r="F8290">
        <v>765.16</v>
      </c>
      <c r="G8290" t="s">
        <v>15</v>
      </c>
      <c r="H8290" t="s">
        <v>62</v>
      </c>
      <c r="I8290" t="s">
        <v>63</v>
      </c>
    </row>
    <row r="8291" spans="1:9" x14ac:dyDescent="0.3">
      <c r="A8291">
        <v>1185732</v>
      </c>
      <c r="B8291" s="16">
        <v>44500</v>
      </c>
      <c r="C8291" t="s">
        <v>21</v>
      </c>
      <c r="D8291">
        <v>50</v>
      </c>
      <c r="E8291">
        <v>20000</v>
      </c>
      <c r="F8291">
        <v>7999.9999999999991</v>
      </c>
      <c r="G8291" t="s">
        <v>15</v>
      </c>
      <c r="H8291" t="s">
        <v>40</v>
      </c>
      <c r="I8291" t="s">
        <v>41</v>
      </c>
    </row>
    <row r="8292" spans="1:9" x14ac:dyDescent="0.3">
      <c r="A8292">
        <v>1185731</v>
      </c>
      <c r="B8292" s="16">
        <v>44500</v>
      </c>
      <c r="C8292" t="s">
        <v>19</v>
      </c>
      <c r="D8292">
        <v>150</v>
      </c>
      <c r="E8292">
        <v>60000</v>
      </c>
      <c r="F8292">
        <v>21000</v>
      </c>
      <c r="G8292" t="s">
        <v>15</v>
      </c>
      <c r="H8292" t="s">
        <v>62</v>
      </c>
      <c r="I8292" t="s">
        <v>63</v>
      </c>
    </row>
    <row r="8293" spans="1:9" x14ac:dyDescent="0.3">
      <c r="A8293">
        <v>1185731</v>
      </c>
      <c r="B8293" s="16">
        <v>44501</v>
      </c>
      <c r="C8293" t="s">
        <v>20</v>
      </c>
      <c r="D8293">
        <v>44</v>
      </c>
      <c r="E8293">
        <v>1188</v>
      </c>
      <c r="F8293">
        <v>641.5200000000001</v>
      </c>
      <c r="G8293" t="s">
        <v>15</v>
      </c>
      <c r="H8293" t="s">
        <v>62</v>
      </c>
      <c r="I8293" t="s">
        <v>63</v>
      </c>
    </row>
    <row r="8294" spans="1:9" x14ac:dyDescent="0.3">
      <c r="A8294">
        <v>1185732</v>
      </c>
      <c r="B8294" s="16">
        <v>44501</v>
      </c>
      <c r="C8294" t="s">
        <v>22</v>
      </c>
      <c r="D8294">
        <v>40</v>
      </c>
      <c r="E8294">
        <v>1560</v>
      </c>
      <c r="F8294">
        <v>577.20000000000005</v>
      </c>
      <c r="G8294" t="s">
        <v>15</v>
      </c>
      <c r="H8294" t="s">
        <v>40</v>
      </c>
      <c r="I8294" t="s">
        <v>41</v>
      </c>
    </row>
    <row r="8295" spans="1:9" x14ac:dyDescent="0.3">
      <c r="A8295">
        <v>1185732</v>
      </c>
      <c r="B8295" s="16">
        <v>44501</v>
      </c>
      <c r="C8295" t="s">
        <v>22</v>
      </c>
      <c r="D8295">
        <v>36</v>
      </c>
      <c r="E8295">
        <v>1836</v>
      </c>
      <c r="F8295">
        <v>844.56</v>
      </c>
      <c r="G8295" t="s">
        <v>15</v>
      </c>
      <c r="H8295" t="s">
        <v>40</v>
      </c>
      <c r="I8295" t="s">
        <v>41</v>
      </c>
    </row>
    <row r="8296" spans="1:9" x14ac:dyDescent="0.3">
      <c r="A8296">
        <v>1185731</v>
      </c>
      <c r="B8296" s="16">
        <v>44501</v>
      </c>
      <c r="C8296" t="s">
        <v>20</v>
      </c>
      <c r="D8296">
        <v>150</v>
      </c>
      <c r="E8296">
        <v>45000.000000000007</v>
      </c>
      <c r="F8296">
        <v>18000</v>
      </c>
      <c r="G8296" t="s">
        <v>15</v>
      </c>
      <c r="H8296" t="s">
        <v>62</v>
      </c>
      <c r="I8296" t="s">
        <v>63</v>
      </c>
    </row>
    <row r="8297" spans="1:9" x14ac:dyDescent="0.3">
      <c r="A8297">
        <v>1185732</v>
      </c>
      <c r="B8297" s="16">
        <v>44501</v>
      </c>
      <c r="C8297" t="s">
        <v>22</v>
      </c>
      <c r="D8297">
        <v>125</v>
      </c>
      <c r="E8297">
        <v>68749.999999999985</v>
      </c>
      <c r="F8297">
        <v>24062.499999999993</v>
      </c>
      <c r="G8297" t="s">
        <v>15</v>
      </c>
      <c r="H8297" t="s">
        <v>40</v>
      </c>
      <c r="I8297" t="s">
        <v>41</v>
      </c>
    </row>
    <row r="8298" spans="1:9" x14ac:dyDescent="0.3">
      <c r="A8298">
        <v>1185731</v>
      </c>
      <c r="B8298" s="16">
        <v>44502</v>
      </c>
      <c r="C8298" t="s">
        <v>21</v>
      </c>
      <c r="D8298">
        <v>21</v>
      </c>
      <c r="E8298">
        <v>693</v>
      </c>
      <c r="F8298">
        <v>277.2</v>
      </c>
      <c r="G8298" t="s">
        <v>15</v>
      </c>
      <c r="H8298" t="s">
        <v>62</v>
      </c>
      <c r="I8298" t="s">
        <v>63</v>
      </c>
    </row>
    <row r="8299" spans="1:9" x14ac:dyDescent="0.3">
      <c r="A8299">
        <v>1185732</v>
      </c>
      <c r="B8299" s="16">
        <v>44502</v>
      </c>
      <c r="C8299" t="s">
        <v>23</v>
      </c>
      <c r="D8299">
        <v>74</v>
      </c>
      <c r="E8299">
        <v>2220</v>
      </c>
      <c r="F8299">
        <v>777</v>
      </c>
      <c r="G8299" t="s">
        <v>15</v>
      </c>
      <c r="H8299" t="s">
        <v>40</v>
      </c>
      <c r="I8299" t="s">
        <v>41</v>
      </c>
    </row>
    <row r="8300" spans="1:9" x14ac:dyDescent="0.3">
      <c r="A8300">
        <v>1185732</v>
      </c>
      <c r="B8300" s="16">
        <v>44502</v>
      </c>
      <c r="C8300" t="s">
        <v>23</v>
      </c>
      <c r="D8300">
        <v>68</v>
      </c>
      <c r="E8300">
        <v>2992</v>
      </c>
      <c r="F8300">
        <v>1346.3999999999999</v>
      </c>
      <c r="G8300" t="s">
        <v>15</v>
      </c>
      <c r="H8300" t="s">
        <v>40</v>
      </c>
      <c r="I8300" t="s">
        <v>41</v>
      </c>
    </row>
    <row r="8301" spans="1:9" x14ac:dyDescent="0.3">
      <c r="A8301">
        <v>1185731</v>
      </c>
      <c r="B8301" s="16">
        <v>44502</v>
      </c>
      <c r="C8301" t="s">
        <v>21</v>
      </c>
      <c r="D8301">
        <v>75</v>
      </c>
      <c r="E8301">
        <v>26250</v>
      </c>
      <c r="F8301">
        <v>7875</v>
      </c>
      <c r="G8301" t="s">
        <v>15</v>
      </c>
      <c r="H8301" t="s">
        <v>62</v>
      </c>
      <c r="I8301" t="s">
        <v>63</v>
      </c>
    </row>
    <row r="8302" spans="1:9" x14ac:dyDescent="0.3">
      <c r="A8302">
        <v>1185732</v>
      </c>
      <c r="B8302" s="16">
        <v>44502</v>
      </c>
      <c r="C8302" t="s">
        <v>23</v>
      </c>
      <c r="D8302">
        <v>225</v>
      </c>
      <c r="E8302">
        <v>101250</v>
      </c>
      <c r="F8302">
        <v>30375</v>
      </c>
      <c r="G8302" t="s">
        <v>15</v>
      </c>
      <c r="H8302" t="s">
        <v>40</v>
      </c>
      <c r="I8302" t="s">
        <v>41</v>
      </c>
    </row>
    <row r="8303" spans="1:9" x14ac:dyDescent="0.3">
      <c r="A8303">
        <v>1185731</v>
      </c>
      <c r="B8303" s="16">
        <v>44503</v>
      </c>
      <c r="C8303" t="s">
        <v>22</v>
      </c>
      <c r="D8303">
        <v>20</v>
      </c>
      <c r="E8303">
        <v>940</v>
      </c>
      <c r="F8303">
        <v>357.2</v>
      </c>
      <c r="G8303" t="s">
        <v>15</v>
      </c>
      <c r="H8303" t="s">
        <v>62</v>
      </c>
      <c r="I8303" t="s">
        <v>63</v>
      </c>
    </row>
    <row r="8304" spans="1:9" x14ac:dyDescent="0.3">
      <c r="A8304">
        <v>1128299</v>
      </c>
      <c r="B8304" s="16">
        <v>44503</v>
      </c>
      <c r="C8304" t="s">
        <v>21</v>
      </c>
      <c r="D8304">
        <v>65</v>
      </c>
      <c r="E8304">
        <v>2145</v>
      </c>
      <c r="F8304">
        <v>965.24999999999989</v>
      </c>
      <c r="G8304" t="s">
        <v>36</v>
      </c>
      <c r="H8304" t="s">
        <v>114</v>
      </c>
      <c r="I8304" t="s">
        <v>115</v>
      </c>
    </row>
    <row r="8305" spans="1:9" x14ac:dyDescent="0.3">
      <c r="A8305">
        <v>1128299</v>
      </c>
      <c r="B8305" s="16">
        <v>44503</v>
      </c>
      <c r="C8305" t="s">
        <v>20</v>
      </c>
      <c r="D8305">
        <v>69</v>
      </c>
      <c r="E8305">
        <v>2277</v>
      </c>
      <c r="F8305">
        <v>956.33999999999992</v>
      </c>
      <c r="G8305" t="s">
        <v>36</v>
      </c>
      <c r="H8305" t="s">
        <v>114</v>
      </c>
      <c r="I8305" t="s">
        <v>115</v>
      </c>
    </row>
    <row r="8306" spans="1:9" x14ac:dyDescent="0.3">
      <c r="A8306">
        <v>1128299</v>
      </c>
      <c r="B8306" s="16">
        <v>44503</v>
      </c>
      <c r="C8306" t="s">
        <v>19</v>
      </c>
      <c r="D8306">
        <v>78</v>
      </c>
      <c r="E8306">
        <v>2496</v>
      </c>
      <c r="F8306">
        <v>1173.1199999999999</v>
      </c>
      <c r="G8306" t="s">
        <v>36</v>
      </c>
      <c r="H8306" t="s">
        <v>114</v>
      </c>
      <c r="I8306" t="s">
        <v>115</v>
      </c>
    </row>
    <row r="8307" spans="1:9" x14ac:dyDescent="0.3">
      <c r="A8307">
        <v>1128299</v>
      </c>
      <c r="B8307" s="16">
        <v>44503</v>
      </c>
      <c r="C8307" t="s">
        <v>22</v>
      </c>
      <c r="D8307">
        <v>56</v>
      </c>
      <c r="E8307">
        <v>3248</v>
      </c>
      <c r="F8307">
        <v>2013.76</v>
      </c>
      <c r="G8307" t="s">
        <v>36</v>
      </c>
      <c r="H8307" t="s">
        <v>114</v>
      </c>
      <c r="I8307" t="s">
        <v>115</v>
      </c>
    </row>
    <row r="8308" spans="1:9" x14ac:dyDescent="0.3">
      <c r="A8308">
        <v>1128299</v>
      </c>
      <c r="B8308" s="16">
        <v>44503</v>
      </c>
      <c r="C8308" t="s">
        <v>17</v>
      </c>
      <c r="D8308">
        <v>104</v>
      </c>
      <c r="E8308">
        <v>4264</v>
      </c>
      <c r="F8308">
        <v>1833.52</v>
      </c>
      <c r="G8308" t="s">
        <v>36</v>
      </c>
      <c r="H8308" t="s">
        <v>114</v>
      </c>
      <c r="I8308" t="s">
        <v>115</v>
      </c>
    </row>
    <row r="8309" spans="1:9" x14ac:dyDescent="0.3">
      <c r="A8309">
        <v>1128299</v>
      </c>
      <c r="B8309" s="16">
        <v>44503</v>
      </c>
      <c r="C8309" t="s">
        <v>23</v>
      </c>
      <c r="D8309">
        <v>75</v>
      </c>
      <c r="E8309">
        <v>4575</v>
      </c>
      <c r="F8309">
        <v>2333.25</v>
      </c>
      <c r="G8309" t="s">
        <v>36</v>
      </c>
      <c r="H8309" t="s">
        <v>114</v>
      </c>
      <c r="I8309" t="s">
        <v>115</v>
      </c>
    </row>
    <row r="8310" spans="1:9" x14ac:dyDescent="0.3">
      <c r="A8310">
        <v>1185732</v>
      </c>
      <c r="B8310" s="16">
        <v>44503</v>
      </c>
      <c r="C8310" t="s">
        <v>17</v>
      </c>
      <c r="D8310">
        <v>120</v>
      </c>
      <c r="E8310">
        <v>5880</v>
      </c>
      <c r="F8310">
        <v>4116</v>
      </c>
      <c r="G8310" t="s">
        <v>15</v>
      </c>
      <c r="H8310" t="s">
        <v>40</v>
      </c>
      <c r="I8310" t="s">
        <v>41</v>
      </c>
    </row>
    <row r="8311" spans="1:9" x14ac:dyDescent="0.3">
      <c r="A8311">
        <v>1185732</v>
      </c>
      <c r="B8311" s="16">
        <v>44503</v>
      </c>
      <c r="C8311" t="s">
        <v>17</v>
      </c>
      <c r="D8311">
        <v>156</v>
      </c>
      <c r="E8311">
        <v>6084</v>
      </c>
      <c r="F8311">
        <v>3528.7200000000003</v>
      </c>
      <c r="G8311" t="s">
        <v>15</v>
      </c>
      <c r="H8311" t="s">
        <v>40</v>
      </c>
      <c r="I8311" t="s">
        <v>41</v>
      </c>
    </row>
    <row r="8312" spans="1:9" x14ac:dyDescent="0.3">
      <c r="A8312">
        <v>1197831</v>
      </c>
      <c r="B8312" s="16">
        <v>44503</v>
      </c>
      <c r="C8312" t="s">
        <v>19</v>
      </c>
      <c r="D8312">
        <v>195</v>
      </c>
      <c r="E8312">
        <v>6240</v>
      </c>
      <c r="F8312">
        <v>2932.7999999999997</v>
      </c>
      <c r="G8312" t="s">
        <v>48</v>
      </c>
      <c r="H8312" t="s">
        <v>94</v>
      </c>
      <c r="I8312" t="s">
        <v>95</v>
      </c>
    </row>
    <row r="8313" spans="1:9" x14ac:dyDescent="0.3">
      <c r="A8313">
        <v>1197831</v>
      </c>
      <c r="B8313" s="16">
        <v>44503</v>
      </c>
      <c r="C8313" t="s">
        <v>20</v>
      </c>
      <c r="D8313">
        <v>167</v>
      </c>
      <c r="E8313">
        <v>6346</v>
      </c>
      <c r="F8313">
        <v>3426.84</v>
      </c>
      <c r="G8313" t="s">
        <v>48</v>
      </c>
      <c r="H8313" t="s">
        <v>94</v>
      </c>
      <c r="I8313" t="s">
        <v>95</v>
      </c>
    </row>
    <row r="8314" spans="1:9" x14ac:dyDescent="0.3">
      <c r="A8314">
        <v>1197831</v>
      </c>
      <c r="B8314" s="16">
        <v>44503</v>
      </c>
      <c r="C8314" t="s">
        <v>21</v>
      </c>
      <c r="D8314">
        <v>163</v>
      </c>
      <c r="E8314">
        <v>8965</v>
      </c>
      <c r="F8314">
        <v>4572.1499999999996</v>
      </c>
      <c r="G8314" t="s">
        <v>48</v>
      </c>
      <c r="H8314" t="s">
        <v>94</v>
      </c>
      <c r="I8314" t="s">
        <v>95</v>
      </c>
    </row>
    <row r="8315" spans="1:9" x14ac:dyDescent="0.3">
      <c r="A8315">
        <v>1197831</v>
      </c>
      <c r="B8315" s="16">
        <v>44503</v>
      </c>
      <c r="C8315" t="s">
        <v>17</v>
      </c>
      <c r="D8315">
        <v>215</v>
      </c>
      <c r="E8315">
        <v>9460</v>
      </c>
      <c r="F8315">
        <v>5203</v>
      </c>
      <c r="G8315" t="s">
        <v>48</v>
      </c>
      <c r="H8315" t="s">
        <v>94</v>
      </c>
      <c r="I8315" t="s">
        <v>95</v>
      </c>
    </row>
    <row r="8316" spans="1:9" x14ac:dyDescent="0.3">
      <c r="A8316">
        <v>1197831</v>
      </c>
      <c r="B8316" s="16">
        <v>44503</v>
      </c>
      <c r="C8316" t="s">
        <v>22</v>
      </c>
      <c r="D8316">
        <v>163</v>
      </c>
      <c r="E8316">
        <v>11736</v>
      </c>
      <c r="F8316">
        <v>5750.64</v>
      </c>
      <c r="G8316" t="s">
        <v>48</v>
      </c>
      <c r="H8316" t="s">
        <v>94</v>
      </c>
      <c r="I8316" t="s">
        <v>95</v>
      </c>
    </row>
    <row r="8317" spans="1:9" x14ac:dyDescent="0.3">
      <c r="A8317">
        <v>1197831</v>
      </c>
      <c r="B8317" s="16">
        <v>44503</v>
      </c>
      <c r="C8317" t="s">
        <v>23</v>
      </c>
      <c r="D8317">
        <v>210</v>
      </c>
      <c r="E8317">
        <v>15120</v>
      </c>
      <c r="F8317">
        <v>9676.8000000000011</v>
      </c>
      <c r="G8317" t="s">
        <v>48</v>
      </c>
      <c r="H8317" t="s">
        <v>94</v>
      </c>
      <c r="I8317" t="s">
        <v>95</v>
      </c>
    </row>
    <row r="8318" spans="1:9" x14ac:dyDescent="0.3">
      <c r="A8318">
        <v>1185731</v>
      </c>
      <c r="B8318" s="16">
        <v>44503</v>
      </c>
      <c r="C8318" t="s">
        <v>22</v>
      </c>
      <c r="D8318">
        <v>75</v>
      </c>
      <c r="E8318">
        <v>37500</v>
      </c>
      <c r="F8318">
        <v>9375</v>
      </c>
      <c r="G8318" t="s">
        <v>15</v>
      </c>
      <c r="H8318" t="s">
        <v>62</v>
      </c>
      <c r="I8318" t="s">
        <v>63</v>
      </c>
    </row>
    <row r="8319" spans="1:9" x14ac:dyDescent="0.3">
      <c r="A8319">
        <v>1128299</v>
      </c>
      <c r="B8319" s="16">
        <v>44503</v>
      </c>
      <c r="C8319" t="s">
        <v>21</v>
      </c>
      <c r="D8319">
        <v>225</v>
      </c>
      <c r="E8319">
        <v>78750</v>
      </c>
      <c r="F8319">
        <v>23625</v>
      </c>
      <c r="G8319" t="s">
        <v>36</v>
      </c>
      <c r="H8319" t="s">
        <v>114</v>
      </c>
      <c r="I8319" t="s">
        <v>115</v>
      </c>
    </row>
    <row r="8320" spans="1:9" x14ac:dyDescent="0.3">
      <c r="A8320">
        <v>1128299</v>
      </c>
      <c r="B8320" s="16">
        <v>44503</v>
      </c>
      <c r="C8320" t="s">
        <v>20</v>
      </c>
      <c r="D8320">
        <v>245</v>
      </c>
      <c r="E8320">
        <v>85750</v>
      </c>
      <c r="F8320">
        <v>25725</v>
      </c>
      <c r="G8320" t="s">
        <v>36</v>
      </c>
      <c r="H8320" t="s">
        <v>114</v>
      </c>
      <c r="I8320" t="s">
        <v>115</v>
      </c>
    </row>
    <row r="8321" spans="1:9" x14ac:dyDescent="0.3">
      <c r="A8321">
        <v>1128299</v>
      </c>
      <c r="B8321" s="16">
        <v>44503</v>
      </c>
      <c r="C8321" t="s">
        <v>19</v>
      </c>
      <c r="D8321">
        <v>300</v>
      </c>
      <c r="E8321">
        <v>105000</v>
      </c>
      <c r="F8321">
        <v>36750</v>
      </c>
      <c r="G8321" t="s">
        <v>36</v>
      </c>
      <c r="H8321" t="s">
        <v>114</v>
      </c>
      <c r="I8321" t="s">
        <v>115</v>
      </c>
    </row>
    <row r="8322" spans="1:9" x14ac:dyDescent="0.3">
      <c r="A8322">
        <v>1128299</v>
      </c>
      <c r="B8322" s="16">
        <v>44503</v>
      </c>
      <c r="C8322" t="s">
        <v>22</v>
      </c>
      <c r="D8322">
        <v>200</v>
      </c>
      <c r="E8322">
        <v>120000</v>
      </c>
      <c r="F8322">
        <v>60000</v>
      </c>
      <c r="G8322" t="s">
        <v>36</v>
      </c>
      <c r="H8322" t="s">
        <v>114</v>
      </c>
      <c r="I8322" t="s">
        <v>115</v>
      </c>
    </row>
    <row r="8323" spans="1:9" x14ac:dyDescent="0.3">
      <c r="A8323">
        <v>1128299</v>
      </c>
      <c r="B8323" s="16">
        <v>44503</v>
      </c>
      <c r="C8323" t="s">
        <v>17</v>
      </c>
      <c r="D8323">
        <v>400</v>
      </c>
      <c r="E8323">
        <v>179999.99999999997</v>
      </c>
      <c r="F8323">
        <v>53999.999999999993</v>
      </c>
      <c r="G8323" t="s">
        <v>36</v>
      </c>
      <c r="H8323" t="s">
        <v>114</v>
      </c>
      <c r="I8323" t="s">
        <v>115</v>
      </c>
    </row>
    <row r="8324" spans="1:9" x14ac:dyDescent="0.3">
      <c r="A8324">
        <v>1128299</v>
      </c>
      <c r="B8324" s="16">
        <v>44503</v>
      </c>
      <c r="C8324" t="s">
        <v>23</v>
      </c>
      <c r="D8324">
        <v>300</v>
      </c>
      <c r="E8324">
        <v>194999.99999999997</v>
      </c>
      <c r="F8324">
        <v>77999.999999999985</v>
      </c>
      <c r="G8324" t="s">
        <v>36</v>
      </c>
      <c r="H8324" t="s">
        <v>114</v>
      </c>
      <c r="I8324" t="s">
        <v>115</v>
      </c>
    </row>
    <row r="8325" spans="1:9" x14ac:dyDescent="0.3">
      <c r="A8325">
        <v>1185732</v>
      </c>
      <c r="B8325" s="16">
        <v>44503</v>
      </c>
      <c r="C8325" t="s">
        <v>17</v>
      </c>
      <c r="D8325">
        <v>445</v>
      </c>
      <c r="E8325">
        <v>222500</v>
      </c>
      <c r="F8325">
        <v>122375.00000000001</v>
      </c>
      <c r="G8325" t="s">
        <v>15</v>
      </c>
      <c r="H8325" t="s">
        <v>40</v>
      </c>
      <c r="I8325" t="s">
        <v>41</v>
      </c>
    </row>
    <row r="8326" spans="1:9" x14ac:dyDescent="0.3">
      <c r="A8326">
        <v>1197831</v>
      </c>
      <c r="B8326" s="16">
        <v>44503</v>
      </c>
      <c r="C8326" t="s">
        <v>19</v>
      </c>
      <c r="D8326">
        <v>650</v>
      </c>
      <c r="E8326">
        <v>227500.00000000006</v>
      </c>
      <c r="F8326">
        <v>79625.000000000015</v>
      </c>
      <c r="G8326" t="s">
        <v>48</v>
      </c>
      <c r="H8326" t="s">
        <v>94</v>
      </c>
      <c r="I8326" t="s">
        <v>95</v>
      </c>
    </row>
    <row r="8327" spans="1:9" x14ac:dyDescent="0.3">
      <c r="A8327">
        <v>1197831</v>
      </c>
      <c r="B8327" s="16">
        <v>44503</v>
      </c>
      <c r="C8327" t="s">
        <v>20</v>
      </c>
      <c r="D8327">
        <v>595</v>
      </c>
      <c r="E8327">
        <v>238000.00000000009</v>
      </c>
      <c r="F8327">
        <v>95200.000000000044</v>
      </c>
      <c r="G8327" t="s">
        <v>48</v>
      </c>
      <c r="H8327" t="s">
        <v>94</v>
      </c>
      <c r="I8327" t="s">
        <v>95</v>
      </c>
    </row>
    <row r="8328" spans="1:9" x14ac:dyDescent="0.3">
      <c r="A8328">
        <v>1197831</v>
      </c>
      <c r="B8328" s="16">
        <v>44503</v>
      </c>
      <c r="C8328" t="s">
        <v>17</v>
      </c>
      <c r="D8328">
        <v>825</v>
      </c>
      <c r="E8328">
        <v>371250.00000000006</v>
      </c>
      <c r="F8328">
        <v>148500.00000000003</v>
      </c>
      <c r="G8328" t="s">
        <v>48</v>
      </c>
      <c r="H8328" t="s">
        <v>94</v>
      </c>
      <c r="I8328" t="s">
        <v>95</v>
      </c>
    </row>
    <row r="8329" spans="1:9" x14ac:dyDescent="0.3">
      <c r="A8329">
        <v>1197831</v>
      </c>
      <c r="B8329" s="16">
        <v>44503</v>
      </c>
      <c r="C8329" t="s">
        <v>21</v>
      </c>
      <c r="D8329">
        <v>650</v>
      </c>
      <c r="E8329">
        <v>390000.00000000012</v>
      </c>
      <c r="F8329">
        <v>156000.00000000006</v>
      </c>
      <c r="G8329" t="s">
        <v>48</v>
      </c>
      <c r="H8329" t="s">
        <v>94</v>
      </c>
      <c r="I8329" t="s">
        <v>95</v>
      </c>
    </row>
    <row r="8330" spans="1:9" x14ac:dyDescent="0.3">
      <c r="A8330">
        <v>1197831</v>
      </c>
      <c r="B8330" s="16">
        <v>44503</v>
      </c>
      <c r="C8330" t="s">
        <v>22</v>
      </c>
      <c r="D8330">
        <v>625</v>
      </c>
      <c r="E8330">
        <v>468750.00000000012</v>
      </c>
      <c r="F8330">
        <v>164062.50000000003</v>
      </c>
      <c r="G8330" t="s">
        <v>48</v>
      </c>
      <c r="H8330" t="s">
        <v>94</v>
      </c>
      <c r="I8330" t="s">
        <v>95</v>
      </c>
    </row>
    <row r="8331" spans="1:9" x14ac:dyDescent="0.3">
      <c r="A8331">
        <v>1197831</v>
      </c>
      <c r="B8331" s="16">
        <v>44503</v>
      </c>
      <c r="C8331" t="s">
        <v>23</v>
      </c>
      <c r="D8331">
        <v>725</v>
      </c>
      <c r="E8331">
        <v>543750</v>
      </c>
      <c r="F8331">
        <v>271875</v>
      </c>
      <c r="G8331" t="s">
        <v>48</v>
      </c>
      <c r="H8331" t="s">
        <v>94</v>
      </c>
      <c r="I8331" t="s">
        <v>95</v>
      </c>
    </row>
    <row r="8332" spans="1:9" x14ac:dyDescent="0.3">
      <c r="A8332">
        <v>1185732</v>
      </c>
      <c r="B8332" s="16">
        <v>44504</v>
      </c>
      <c r="C8332" t="s">
        <v>19</v>
      </c>
      <c r="D8332">
        <v>53</v>
      </c>
      <c r="E8332">
        <v>1749</v>
      </c>
      <c r="F8332">
        <v>647.13</v>
      </c>
      <c r="G8332" t="s">
        <v>15</v>
      </c>
      <c r="H8332" t="s">
        <v>40</v>
      </c>
      <c r="I8332" t="s">
        <v>41</v>
      </c>
    </row>
    <row r="8333" spans="1:9" x14ac:dyDescent="0.3">
      <c r="A8333">
        <v>1185732</v>
      </c>
      <c r="B8333" s="16">
        <v>44504</v>
      </c>
      <c r="C8333" t="s">
        <v>19</v>
      </c>
      <c r="D8333">
        <v>38</v>
      </c>
      <c r="E8333">
        <v>1786</v>
      </c>
      <c r="F8333">
        <v>875.14</v>
      </c>
      <c r="G8333" t="s">
        <v>15</v>
      </c>
      <c r="H8333" t="s">
        <v>40</v>
      </c>
      <c r="I8333" t="s">
        <v>41</v>
      </c>
    </row>
    <row r="8334" spans="1:9" x14ac:dyDescent="0.3">
      <c r="A8334">
        <v>1185731</v>
      </c>
      <c r="B8334" s="16">
        <v>44504</v>
      </c>
      <c r="C8334" t="s">
        <v>23</v>
      </c>
      <c r="D8334">
        <v>63</v>
      </c>
      <c r="E8334">
        <v>2457</v>
      </c>
      <c r="F8334">
        <v>1253.07</v>
      </c>
      <c r="G8334" t="s">
        <v>15</v>
      </c>
      <c r="H8334" t="s">
        <v>62</v>
      </c>
      <c r="I8334" t="s">
        <v>63</v>
      </c>
    </row>
    <row r="8335" spans="1:9" x14ac:dyDescent="0.3">
      <c r="A8335">
        <v>1185732</v>
      </c>
      <c r="B8335" s="16">
        <v>44504</v>
      </c>
      <c r="C8335" t="s">
        <v>21</v>
      </c>
      <c r="D8335">
        <v>83</v>
      </c>
      <c r="E8335">
        <v>3237</v>
      </c>
      <c r="F8335">
        <v>1197.69</v>
      </c>
      <c r="G8335" t="s">
        <v>15</v>
      </c>
      <c r="H8335" t="s">
        <v>125</v>
      </c>
      <c r="I8335" t="s">
        <v>126</v>
      </c>
    </row>
    <row r="8336" spans="1:9" x14ac:dyDescent="0.3">
      <c r="A8336">
        <v>1185732</v>
      </c>
      <c r="B8336" s="16">
        <v>44504</v>
      </c>
      <c r="C8336" t="s">
        <v>20</v>
      </c>
      <c r="D8336">
        <v>103</v>
      </c>
      <c r="E8336">
        <v>3708</v>
      </c>
      <c r="F8336">
        <v>1371.96</v>
      </c>
      <c r="G8336" t="s">
        <v>15</v>
      </c>
      <c r="H8336" t="s">
        <v>125</v>
      </c>
      <c r="I8336" t="s">
        <v>126</v>
      </c>
    </row>
    <row r="8337" spans="1:9" x14ac:dyDescent="0.3">
      <c r="A8337">
        <v>1185732</v>
      </c>
      <c r="B8337" s="16">
        <v>44504</v>
      </c>
      <c r="C8337" t="s">
        <v>22</v>
      </c>
      <c r="D8337">
        <v>88</v>
      </c>
      <c r="E8337">
        <v>3872</v>
      </c>
      <c r="F8337">
        <v>1393.9199999999998</v>
      </c>
      <c r="G8337" t="s">
        <v>15</v>
      </c>
      <c r="H8337" t="s">
        <v>125</v>
      </c>
      <c r="I8337" t="s">
        <v>126</v>
      </c>
    </row>
    <row r="8338" spans="1:9" x14ac:dyDescent="0.3">
      <c r="A8338">
        <v>1185732</v>
      </c>
      <c r="B8338" s="16">
        <v>44504</v>
      </c>
      <c r="C8338" t="s">
        <v>19</v>
      </c>
      <c r="D8338">
        <v>105</v>
      </c>
      <c r="E8338">
        <v>3885</v>
      </c>
      <c r="F8338">
        <v>1787.1000000000001</v>
      </c>
      <c r="G8338" t="s">
        <v>15</v>
      </c>
      <c r="H8338" t="s">
        <v>125</v>
      </c>
      <c r="I8338" t="s">
        <v>126</v>
      </c>
    </row>
    <row r="8339" spans="1:9" x14ac:dyDescent="0.3">
      <c r="A8339">
        <v>1185732</v>
      </c>
      <c r="B8339" s="16">
        <v>44504</v>
      </c>
      <c r="C8339" t="s">
        <v>21</v>
      </c>
      <c r="D8339">
        <v>80</v>
      </c>
      <c r="E8339">
        <v>4000</v>
      </c>
      <c r="F8339">
        <v>1680</v>
      </c>
      <c r="G8339" t="s">
        <v>15</v>
      </c>
      <c r="H8339" t="s">
        <v>125</v>
      </c>
      <c r="I8339" t="s">
        <v>126</v>
      </c>
    </row>
    <row r="8340" spans="1:9" x14ac:dyDescent="0.3">
      <c r="A8340">
        <v>1185732</v>
      </c>
      <c r="B8340" s="16">
        <v>44504</v>
      </c>
      <c r="C8340" t="s">
        <v>22</v>
      </c>
      <c r="D8340">
        <v>68</v>
      </c>
      <c r="E8340">
        <v>4080</v>
      </c>
      <c r="F8340">
        <v>1795.2</v>
      </c>
      <c r="G8340" t="s">
        <v>15</v>
      </c>
      <c r="H8340" t="s">
        <v>125</v>
      </c>
      <c r="I8340" t="s">
        <v>126</v>
      </c>
    </row>
    <row r="8341" spans="1:9" x14ac:dyDescent="0.3">
      <c r="A8341">
        <v>1185732</v>
      </c>
      <c r="B8341" s="16">
        <v>44504</v>
      </c>
      <c r="C8341" t="s">
        <v>20</v>
      </c>
      <c r="D8341">
        <v>80</v>
      </c>
      <c r="E8341">
        <v>4080</v>
      </c>
      <c r="F8341">
        <v>1835.9999999999998</v>
      </c>
      <c r="G8341" t="s">
        <v>15</v>
      </c>
      <c r="H8341" t="s">
        <v>125</v>
      </c>
      <c r="I8341" t="s">
        <v>126</v>
      </c>
    </row>
    <row r="8342" spans="1:9" x14ac:dyDescent="0.3">
      <c r="A8342">
        <v>1185732</v>
      </c>
      <c r="B8342" s="16">
        <v>44504</v>
      </c>
      <c r="C8342" t="s">
        <v>19</v>
      </c>
      <c r="D8342">
        <v>84</v>
      </c>
      <c r="E8342">
        <v>4284</v>
      </c>
      <c r="F8342">
        <v>2227.6800000000003</v>
      </c>
      <c r="G8342" t="s">
        <v>15</v>
      </c>
      <c r="H8342" t="s">
        <v>125</v>
      </c>
      <c r="I8342" t="s">
        <v>126</v>
      </c>
    </row>
    <row r="8343" spans="1:9" x14ac:dyDescent="0.3">
      <c r="A8343">
        <v>1185732</v>
      </c>
      <c r="B8343" s="16">
        <v>44504</v>
      </c>
      <c r="C8343" t="s">
        <v>23</v>
      </c>
      <c r="D8343">
        <v>116</v>
      </c>
      <c r="E8343">
        <v>6032</v>
      </c>
      <c r="F8343">
        <v>2352.4799999999996</v>
      </c>
      <c r="G8343" t="s">
        <v>15</v>
      </c>
      <c r="H8343" t="s">
        <v>125</v>
      </c>
      <c r="I8343" t="s">
        <v>126</v>
      </c>
    </row>
    <row r="8344" spans="1:9" x14ac:dyDescent="0.3">
      <c r="A8344">
        <v>1185732</v>
      </c>
      <c r="B8344" s="16">
        <v>44504</v>
      </c>
      <c r="C8344" t="s">
        <v>23</v>
      </c>
      <c r="D8344">
        <v>95</v>
      </c>
      <c r="E8344">
        <v>6365</v>
      </c>
      <c r="F8344">
        <v>2991.5499999999997</v>
      </c>
      <c r="G8344" t="s">
        <v>15</v>
      </c>
      <c r="H8344" t="s">
        <v>125</v>
      </c>
      <c r="I8344" t="s">
        <v>126</v>
      </c>
    </row>
    <row r="8345" spans="1:9" x14ac:dyDescent="0.3">
      <c r="A8345">
        <v>1185732</v>
      </c>
      <c r="B8345" s="16">
        <v>44504</v>
      </c>
      <c r="C8345" t="s">
        <v>17</v>
      </c>
      <c r="D8345">
        <v>111</v>
      </c>
      <c r="E8345">
        <v>6660</v>
      </c>
      <c r="F8345">
        <v>3330</v>
      </c>
      <c r="G8345" t="s">
        <v>15</v>
      </c>
      <c r="H8345" t="s">
        <v>125</v>
      </c>
      <c r="I8345" t="s">
        <v>126</v>
      </c>
    </row>
    <row r="8346" spans="1:9" x14ac:dyDescent="0.3">
      <c r="A8346">
        <v>1185732</v>
      </c>
      <c r="B8346" s="16">
        <v>44504</v>
      </c>
      <c r="C8346" t="s">
        <v>17</v>
      </c>
      <c r="D8346">
        <v>149</v>
      </c>
      <c r="E8346">
        <v>7599</v>
      </c>
      <c r="F8346">
        <v>3267.57</v>
      </c>
      <c r="G8346" t="s">
        <v>15</v>
      </c>
      <c r="H8346" t="s">
        <v>125</v>
      </c>
      <c r="I8346" t="s">
        <v>126</v>
      </c>
    </row>
    <row r="8347" spans="1:9" x14ac:dyDescent="0.3">
      <c r="A8347">
        <v>1185732</v>
      </c>
      <c r="B8347" s="16">
        <v>44504</v>
      </c>
      <c r="C8347" t="s">
        <v>19</v>
      </c>
      <c r="D8347">
        <v>150</v>
      </c>
      <c r="E8347">
        <v>75000</v>
      </c>
      <c r="F8347">
        <v>26250</v>
      </c>
      <c r="G8347" t="s">
        <v>15</v>
      </c>
      <c r="H8347" t="s">
        <v>40</v>
      </c>
      <c r="I8347" t="s">
        <v>41</v>
      </c>
    </row>
    <row r="8348" spans="1:9" x14ac:dyDescent="0.3">
      <c r="A8348">
        <v>1185731</v>
      </c>
      <c r="B8348" s="16">
        <v>44504</v>
      </c>
      <c r="C8348" t="s">
        <v>23</v>
      </c>
      <c r="D8348">
        <v>225</v>
      </c>
      <c r="E8348">
        <v>90000</v>
      </c>
      <c r="F8348">
        <v>36000</v>
      </c>
      <c r="G8348" t="s">
        <v>15</v>
      </c>
      <c r="H8348" t="s">
        <v>62</v>
      </c>
      <c r="I8348" t="s">
        <v>63</v>
      </c>
    </row>
    <row r="8349" spans="1:9" x14ac:dyDescent="0.3">
      <c r="A8349">
        <v>1185732</v>
      </c>
      <c r="B8349" s="16">
        <v>44504</v>
      </c>
      <c r="C8349" t="s">
        <v>21</v>
      </c>
      <c r="D8349">
        <v>275</v>
      </c>
      <c r="E8349">
        <v>151250.00000000003</v>
      </c>
      <c r="F8349">
        <v>45375.000000000007</v>
      </c>
      <c r="G8349" t="s">
        <v>15</v>
      </c>
      <c r="H8349" t="s">
        <v>125</v>
      </c>
      <c r="I8349" t="s">
        <v>126</v>
      </c>
    </row>
    <row r="8350" spans="1:9" x14ac:dyDescent="0.3">
      <c r="A8350">
        <v>1185732</v>
      </c>
      <c r="B8350" s="16">
        <v>44504</v>
      </c>
      <c r="C8350" t="s">
        <v>20</v>
      </c>
      <c r="D8350">
        <v>295</v>
      </c>
      <c r="E8350">
        <v>162250.00000000003</v>
      </c>
      <c r="F8350">
        <v>48675.000000000007</v>
      </c>
      <c r="G8350" t="s">
        <v>15</v>
      </c>
      <c r="H8350" t="s">
        <v>125</v>
      </c>
      <c r="I8350" t="s">
        <v>126</v>
      </c>
    </row>
    <row r="8351" spans="1:9" x14ac:dyDescent="0.3">
      <c r="A8351">
        <v>1185732</v>
      </c>
      <c r="B8351" s="16">
        <v>44504</v>
      </c>
      <c r="C8351" t="s">
        <v>22</v>
      </c>
      <c r="D8351">
        <v>250</v>
      </c>
      <c r="E8351">
        <v>162500</v>
      </c>
      <c r="F8351">
        <v>48750</v>
      </c>
      <c r="G8351" t="s">
        <v>15</v>
      </c>
      <c r="H8351" t="s">
        <v>125</v>
      </c>
      <c r="I8351" t="s">
        <v>126</v>
      </c>
    </row>
    <row r="8352" spans="1:9" x14ac:dyDescent="0.3">
      <c r="A8352">
        <v>1185732</v>
      </c>
      <c r="B8352" s="16">
        <v>44504</v>
      </c>
      <c r="C8352" t="s">
        <v>19</v>
      </c>
      <c r="D8352">
        <v>300</v>
      </c>
      <c r="E8352">
        <v>165000.00000000003</v>
      </c>
      <c r="F8352">
        <v>66000.000000000015</v>
      </c>
      <c r="G8352" t="s">
        <v>15</v>
      </c>
      <c r="H8352" t="s">
        <v>125</v>
      </c>
      <c r="I8352" t="s">
        <v>126</v>
      </c>
    </row>
    <row r="8353" spans="1:9" x14ac:dyDescent="0.3">
      <c r="A8353">
        <v>1185732</v>
      </c>
      <c r="B8353" s="16">
        <v>44504</v>
      </c>
      <c r="C8353" t="s">
        <v>23</v>
      </c>
      <c r="D8353">
        <v>350</v>
      </c>
      <c r="E8353">
        <v>245000</v>
      </c>
      <c r="F8353">
        <v>85750</v>
      </c>
      <c r="G8353" t="s">
        <v>15</v>
      </c>
      <c r="H8353" t="s">
        <v>125</v>
      </c>
      <c r="I8353" t="s">
        <v>126</v>
      </c>
    </row>
    <row r="8354" spans="1:9" x14ac:dyDescent="0.3">
      <c r="A8354">
        <v>1185732</v>
      </c>
      <c r="B8354" s="16">
        <v>44504</v>
      </c>
      <c r="C8354" t="s">
        <v>17</v>
      </c>
      <c r="D8354">
        <v>425</v>
      </c>
      <c r="E8354">
        <v>276250</v>
      </c>
      <c r="F8354">
        <v>110500</v>
      </c>
      <c r="G8354" t="s">
        <v>15</v>
      </c>
      <c r="H8354" t="s">
        <v>125</v>
      </c>
      <c r="I8354" t="s">
        <v>126</v>
      </c>
    </row>
    <row r="8355" spans="1:9" x14ac:dyDescent="0.3">
      <c r="A8355">
        <v>1185732</v>
      </c>
      <c r="B8355" s="16">
        <v>44505</v>
      </c>
      <c r="C8355" t="s">
        <v>20</v>
      </c>
      <c r="D8355">
        <v>58</v>
      </c>
      <c r="E8355">
        <v>1682</v>
      </c>
      <c r="F8355">
        <v>756.9</v>
      </c>
      <c r="G8355" t="s">
        <v>15</v>
      </c>
      <c r="H8355" t="s">
        <v>40</v>
      </c>
      <c r="I8355" t="s">
        <v>41</v>
      </c>
    </row>
    <row r="8356" spans="1:9" x14ac:dyDescent="0.3">
      <c r="A8356">
        <v>1185732</v>
      </c>
      <c r="B8356" s="16">
        <v>44505</v>
      </c>
      <c r="C8356" t="s">
        <v>20</v>
      </c>
      <c r="D8356">
        <v>51</v>
      </c>
      <c r="E8356">
        <v>1836</v>
      </c>
      <c r="F8356">
        <v>991.44</v>
      </c>
      <c r="G8356" t="s">
        <v>15</v>
      </c>
      <c r="H8356" t="s">
        <v>40</v>
      </c>
      <c r="I8356" t="s">
        <v>41</v>
      </c>
    </row>
    <row r="8357" spans="1:9" x14ac:dyDescent="0.3">
      <c r="A8357">
        <v>1197831</v>
      </c>
      <c r="B8357" s="16">
        <v>44505</v>
      </c>
      <c r="C8357" t="s">
        <v>17</v>
      </c>
      <c r="D8357">
        <v>203</v>
      </c>
      <c r="E8357">
        <v>5481</v>
      </c>
      <c r="F8357">
        <v>2521.2599999999998</v>
      </c>
      <c r="G8357" t="s">
        <v>31</v>
      </c>
      <c r="H8357" t="s">
        <v>84</v>
      </c>
      <c r="I8357" t="s">
        <v>85</v>
      </c>
    </row>
    <row r="8358" spans="1:9" x14ac:dyDescent="0.3">
      <c r="A8358">
        <v>1197831</v>
      </c>
      <c r="B8358" s="16">
        <v>44505</v>
      </c>
      <c r="C8358" t="s">
        <v>22</v>
      </c>
      <c r="D8358">
        <v>106</v>
      </c>
      <c r="E8358">
        <v>5724</v>
      </c>
      <c r="F8358">
        <v>2862</v>
      </c>
      <c r="G8358" t="s">
        <v>31</v>
      </c>
      <c r="H8358" t="s">
        <v>84</v>
      </c>
      <c r="I8358" t="s">
        <v>85</v>
      </c>
    </row>
    <row r="8359" spans="1:9" x14ac:dyDescent="0.3">
      <c r="A8359">
        <v>1197831</v>
      </c>
      <c r="B8359" s="16">
        <v>44505</v>
      </c>
      <c r="C8359" t="s">
        <v>17</v>
      </c>
      <c r="D8359">
        <v>182</v>
      </c>
      <c r="E8359">
        <v>6006</v>
      </c>
      <c r="F8359">
        <v>3303.2999999999997</v>
      </c>
      <c r="G8359" t="s">
        <v>31</v>
      </c>
      <c r="H8359" t="s">
        <v>84</v>
      </c>
      <c r="I8359" t="s">
        <v>85</v>
      </c>
    </row>
    <row r="8360" spans="1:9" x14ac:dyDescent="0.3">
      <c r="A8360">
        <v>1197831</v>
      </c>
      <c r="B8360" s="16">
        <v>44505</v>
      </c>
      <c r="C8360" t="s">
        <v>19</v>
      </c>
      <c r="D8360">
        <v>189</v>
      </c>
      <c r="E8360">
        <v>6048</v>
      </c>
      <c r="F8360">
        <v>3144.96</v>
      </c>
      <c r="G8360" t="s">
        <v>31</v>
      </c>
      <c r="H8360" t="s">
        <v>84</v>
      </c>
      <c r="I8360" t="s">
        <v>85</v>
      </c>
    </row>
    <row r="8361" spans="1:9" x14ac:dyDescent="0.3">
      <c r="A8361">
        <v>1197831</v>
      </c>
      <c r="B8361" s="16">
        <v>44505</v>
      </c>
      <c r="C8361" t="s">
        <v>22</v>
      </c>
      <c r="D8361">
        <v>149</v>
      </c>
      <c r="E8361">
        <v>6109</v>
      </c>
      <c r="F8361">
        <v>2321.42</v>
      </c>
      <c r="G8361" t="s">
        <v>31</v>
      </c>
      <c r="H8361" t="s">
        <v>84</v>
      </c>
      <c r="I8361" t="s">
        <v>85</v>
      </c>
    </row>
    <row r="8362" spans="1:9" x14ac:dyDescent="0.3">
      <c r="A8362">
        <v>1197831</v>
      </c>
      <c r="B8362" s="16">
        <v>44505</v>
      </c>
      <c r="C8362" t="s">
        <v>19</v>
      </c>
      <c r="D8362">
        <v>223</v>
      </c>
      <c r="E8362">
        <v>6244</v>
      </c>
      <c r="F8362">
        <v>2684.9199999999996</v>
      </c>
      <c r="G8362" t="s">
        <v>31</v>
      </c>
      <c r="H8362" t="s">
        <v>84</v>
      </c>
      <c r="I8362" t="s">
        <v>85</v>
      </c>
    </row>
    <row r="8363" spans="1:9" x14ac:dyDescent="0.3">
      <c r="A8363">
        <v>1197831</v>
      </c>
      <c r="B8363" s="16">
        <v>44505</v>
      </c>
      <c r="C8363" t="s">
        <v>21</v>
      </c>
      <c r="D8363">
        <v>122</v>
      </c>
      <c r="E8363">
        <v>6588</v>
      </c>
      <c r="F8363">
        <v>4018.68</v>
      </c>
      <c r="G8363" t="s">
        <v>31</v>
      </c>
      <c r="H8363" t="s">
        <v>84</v>
      </c>
      <c r="I8363" t="s">
        <v>85</v>
      </c>
    </row>
    <row r="8364" spans="1:9" x14ac:dyDescent="0.3">
      <c r="A8364">
        <v>1197831</v>
      </c>
      <c r="B8364" s="16">
        <v>44505</v>
      </c>
      <c r="C8364" t="s">
        <v>21</v>
      </c>
      <c r="D8364">
        <v>158</v>
      </c>
      <c r="E8364">
        <v>6794</v>
      </c>
      <c r="F8364">
        <v>3532.88</v>
      </c>
      <c r="G8364" t="s">
        <v>31</v>
      </c>
      <c r="H8364" t="s">
        <v>84</v>
      </c>
      <c r="I8364" t="s">
        <v>85</v>
      </c>
    </row>
    <row r="8365" spans="1:9" x14ac:dyDescent="0.3">
      <c r="A8365">
        <v>1185731</v>
      </c>
      <c r="B8365" s="16">
        <v>44505</v>
      </c>
      <c r="C8365" t="s">
        <v>17</v>
      </c>
      <c r="D8365">
        <v>144</v>
      </c>
      <c r="E8365">
        <v>7488</v>
      </c>
      <c r="F8365">
        <v>3369.5999999999995</v>
      </c>
      <c r="G8365" t="s">
        <v>15</v>
      </c>
      <c r="H8365" t="s">
        <v>62</v>
      </c>
      <c r="I8365" t="s">
        <v>63</v>
      </c>
    </row>
    <row r="8366" spans="1:9" x14ac:dyDescent="0.3">
      <c r="A8366">
        <v>1197831</v>
      </c>
      <c r="B8366" s="16">
        <v>44505</v>
      </c>
      <c r="C8366" t="s">
        <v>20</v>
      </c>
      <c r="D8366">
        <v>150</v>
      </c>
      <c r="E8366">
        <v>8700</v>
      </c>
      <c r="F8366">
        <v>4698</v>
      </c>
      <c r="G8366" t="s">
        <v>31</v>
      </c>
      <c r="H8366" t="s">
        <v>84</v>
      </c>
      <c r="I8366" t="s">
        <v>85</v>
      </c>
    </row>
    <row r="8367" spans="1:9" x14ac:dyDescent="0.3">
      <c r="A8367">
        <v>1197831</v>
      </c>
      <c r="B8367" s="16">
        <v>44505</v>
      </c>
      <c r="C8367" t="s">
        <v>20</v>
      </c>
      <c r="D8367">
        <v>210</v>
      </c>
      <c r="E8367">
        <v>8820</v>
      </c>
      <c r="F8367">
        <v>3704.3999999999996</v>
      </c>
      <c r="G8367" t="s">
        <v>31</v>
      </c>
      <c r="H8367" t="s">
        <v>84</v>
      </c>
      <c r="I8367" t="s">
        <v>85</v>
      </c>
    </row>
    <row r="8368" spans="1:9" x14ac:dyDescent="0.3">
      <c r="A8368">
        <v>1197831</v>
      </c>
      <c r="B8368" s="16">
        <v>44505</v>
      </c>
      <c r="C8368" t="s">
        <v>23</v>
      </c>
      <c r="D8368">
        <v>194</v>
      </c>
      <c r="E8368">
        <v>9894</v>
      </c>
      <c r="F8368">
        <v>5837.4600000000009</v>
      </c>
      <c r="G8368" t="s">
        <v>31</v>
      </c>
      <c r="H8368" t="s">
        <v>84</v>
      </c>
      <c r="I8368" t="s">
        <v>85</v>
      </c>
    </row>
    <row r="8369" spans="1:9" x14ac:dyDescent="0.3">
      <c r="A8369">
        <v>1197831</v>
      </c>
      <c r="B8369" s="16">
        <v>44505</v>
      </c>
      <c r="C8369" t="s">
        <v>23</v>
      </c>
      <c r="D8369">
        <v>163</v>
      </c>
      <c r="E8369">
        <v>10269</v>
      </c>
      <c r="F8369">
        <v>6880.2300000000005</v>
      </c>
      <c r="G8369" t="s">
        <v>31</v>
      </c>
      <c r="H8369" t="s">
        <v>84</v>
      </c>
      <c r="I8369" t="s">
        <v>85</v>
      </c>
    </row>
    <row r="8370" spans="1:9" x14ac:dyDescent="0.3">
      <c r="A8370">
        <v>1185732</v>
      </c>
      <c r="B8370" s="16">
        <v>44505</v>
      </c>
      <c r="C8370" t="s">
        <v>20</v>
      </c>
      <c r="D8370">
        <v>175</v>
      </c>
      <c r="E8370">
        <v>70000</v>
      </c>
      <c r="F8370">
        <v>27999.999999999996</v>
      </c>
      <c r="G8370" t="s">
        <v>15</v>
      </c>
      <c r="H8370" t="s">
        <v>40</v>
      </c>
      <c r="I8370" t="s">
        <v>41</v>
      </c>
    </row>
    <row r="8371" spans="1:9" x14ac:dyDescent="0.3">
      <c r="A8371">
        <v>1197831</v>
      </c>
      <c r="B8371" s="16">
        <v>44505</v>
      </c>
      <c r="C8371" t="s">
        <v>22</v>
      </c>
      <c r="D8371">
        <v>425</v>
      </c>
      <c r="E8371">
        <v>233749.99999999997</v>
      </c>
      <c r="F8371">
        <v>81812.499999999985</v>
      </c>
      <c r="G8371" t="s">
        <v>31</v>
      </c>
      <c r="H8371" t="s">
        <v>84</v>
      </c>
      <c r="I8371" t="s">
        <v>85</v>
      </c>
    </row>
    <row r="8372" spans="1:9" x14ac:dyDescent="0.3">
      <c r="A8372">
        <v>1197831</v>
      </c>
      <c r="B8372" s="16">
        <v>44505</v>
      </c>
      <c r="C8372" t="s">
        <v>17</v>
      </c>
      <c r="D8372">
        <v>675</v>
      </c>
      <c r="E8372">
        <v>236250</v>
      </c>
      <c r="F8372">
        <v>94499.999999999985</v>
      </c>
      <c r="G8372" t="s">
        <v>31</v>
      </c>
      <c r="H8372" t="s">
        <v>84</v>
      </c>
      <c r="I8372" t="s">
        <v>85</v>
      </c>
    </row>
    <row r="8373" spans="1:9" x14ac:dyDescent="0.3">
      <c r="A8373">
        <v>1197831</v>
      </c>
      <c r="B8373" s="16">
        <v>44505</v>
      </c>
      <c r="C8373" t="s">
        <v>19</v>
      </c>
      <c r="D8373">
        <v>675</v>
      </c>
      <c r="E8373">
        <v>236250</v>
      </c>
      <c r="F8373">
        <v>94499.999999999985</v>
      </c>
      <c r="G8373" t="s">
        <v>31</v>
      </c>
      <c r="H8373" t="s">
        <v>84</v>
      </c>
      <c r="I8373" t="s">
        <v>85</v>
      </c>
    </row>
    <row r="8374" spans="1:9" x14ac:dyDescent="0.3">
      <c r="A8374">
        <v>1197831</v>
      </c>
      <c r="B8374" s="16">
        <v>44505</v>
      </c>
      <c r="C8374" t="s">
        <v>21</v>
      </c>
      <c r="D8374">
        <v>450</v>
      </c>
      <c r="E8374">
        <v>270000</v>
      </c>
      <c r="F8374">
        <v>135000</v>
      </c>
      <c r="G8374" t="s">
        <v>31</v>
      </c>
      <c r="H8374" t="s">
        <v>84</v>
      </c>
      <c r="I8374" t="s">
        <v>85</v>
      </c>
    </row>
    <row r="8375" spans="1:9" x14ac:dyDescent="0.3">
      <c r="A8375">
        <v>1185731</v>
      </c>
      <c r="B8375" s="16">
        <v>44505</v>
      </c>
      <c r="C8375" t="s">
        <v>17</v>
      </c>
      <c r="D8375">
        <v>495</v>
      </c>
      <c r="E8375">
        <v>272249.99999999994</v>
      </c>
      <c r="F8375">
        <v>95287.499999999971</v>
      </c>
      <c r="G8375" t="s">
        <v>15</v>
      </c>
      <c r="H8375" t="s">
        <v>62</v>
      </c>
      <c r="I8375" t="s">
        <v>63</v>
      </c>
    </row>
    <row r="8376" spans="1:9" x14ac:dyDescent="0.3">
      <c r="A8376">
        <v>1197831</v>
      </c>
      <c r="B8376" s="16">
        <v>44505</v>
      </c>
      <c r="C8376" t="s">
        <v>20</v>
      </c>
      <c r="D8376">
        <v>600</v>
      </c>
      <c r="E8376">
        <v>360000</v>
      </c>
      <c r="F8376">
        <v>144000</v>
      </c>
      <c r="G8376" t="s">
        <v>31</v>
      </c>
      <c r="H8376" t="s">
        <v>84</v>
      </c>
      <c r="I8376" t="s">
        <v>85</v>
      </c>
    </row>
    <row r="8377" spans="1:9" x14ac:dyDescent="0.3">
      <c r="A8377">
        <v>1197831</v>
      </c>
      <c r="B8377" s="16">
        <v>44505</v>
      </c>
      <c r="C8377" t="s">
        <v>23</v>
      </c>
      <c r="D8377">
        <v>625</v>
      </c>
      <c r="E8377">
        <v>406250</v>
      </c>
      <c r="F8377">
        <v>223437.50000000003</v>
      </c>
      <c r="G8377" t="s">
        <v>31</v>
      </c>
      <c r="H8377" t="s">
        <v>84</v>
      </c>
      <c r="I8377" t="s">
        <v>85</v>
      </c>
    </row>
    <row r="8378" spans="1:9" x14ac:dyDescent="0.3">
      <c r="A8378">
        <v>1185732</v>
      </c>
      <c r="B8378" s="16">
        <v>44506</v>
      </c>
      <c r="C8378" t="s">
        <v>21</v>
      </c>
      <c r="D8378">
        <v>8</v>
      </c>
      <c r="E8378">
        <v>256</v>
      </c>
      <c r="F8378">
        <v>112.63999999999999</v>
      </c>
      <c r="G8378" t="s">
        <v>15</v>
      </c>
      <c r="H8378" t="s">
        <v>40</v>
      </c>
      <c r="I8378" t="s">
        <v>41</v>
      </c>
    </row>
    <row r="8379" spans="1:9" x14ac:dyDescent="0.3">
      <c r="A8379">
        <v>1185732</v>
      </c>
      <c r="B8379" s="16">
        <v>44506</v>
      </c>
      <c r="C8379" t="s">
        <v>21</v>
      </c>
      <c r="D8379">
        <v>8</v>
      </c>
      <c r="E8379">
        <v>344</v>
      </c>
      <c r="F8379">
        <v>175.44</v>
      </c>
      <c r="G8379" t="s">
        <v>15</v>
      </c>
      <c r="H8379" t="s">
        <v>40</v>
      </c>
      <c r="I8379" t="s">
        <v>41</v>
      </c>
    </row>
    <row r="8380" spans="1:9" x14ac:dyDescent="0.3">
      <c r="A8380">
        <v>1128299</v>
      </c>
      <c r="B8380" s="16">
        <v>44506</v>
      </c>
      <c r="C8380" t="s">
        <v>21</v>
      </c>
      <c r="D8380">
        <v>52</v>
      </c>
      <c r="E8380">
        <v>1768</v>
      </c>
      <c r="F8380">
        <v>724.88</v>
      </c>
      <c r="G8380" t="s">
        <v>36</v>
      </c>
      <c r="H8380" t="s">
        <v>112</v>
      </c>
      <c r="I8380" t="s">
        <v>113</v>
      </c>
    </row>
    <row r="8381" spans="1:9" x14ac:dyDescent="0.3">
      <c r="A8381">
        <v>1128299</v>
      </c>
      <c r="B8381" s="16">
        <v>44506</v>
      </c>
      <c r="C8381" t="s">
        <v>20</v>
      </c>
      <c r="D8381">
        <v>57</v>
      </c>
      <c r="E8381">
        <v>1824</v>
      </c>
      <c r="F8381">
        <v>802.56000000000006</v>
      </c>
      <c r="G8381" t="s">
        <v>36</v>
      </c>
      <c r="H8381" t="s">
        <v>112</v>
      </c>
      <c r="I8381" t="s">
        <v>113</v>
      </c>
    </row>
    <row r="8382" spans="1:9" x14ac:dyDescent="0.3">
      <c r="A8382">
        <v>1128299</v>
      </c>
      <c r="B8382" s="16">
        <v>44506</v>
      </c>
      <c r="C8382" t="s">
        <v>19</v>
      </c>
      <c r="D8382">
        <v>72</v>
      </c>
      <c r="E8382">
        <v>2304</v>
      </c>
      <c r="F8382">
        <v>1128.96</v>
      </c>
      <c r="G8382" t="s">
        <v>36</v>
      </c>
      <c r="H8382" t="s">
        <v>112</v>
      </c>
      <c r="I8382" t="s">
        <v>113</v>
      </c>
    </row>
    <row r="8383" spans="1:9" x14ac:dyDescent="0.3">
      <c r="A8383">
        <v>1128299</v>
      </c>
      <c r="B8383" s="16">
        <v>44506</v>
      </c>
      <c r="C8383" t="s">
        <v>22</v>
      </c>
      <c r="D8383">
        <v>49</v>
      </c>
      <c r="E8383">
        <v>2695</v>
      </c>
      <c r="F8383">
        <v>1617</v>
      </c>
      <c r="G8383" t="s">
        <v>36</v>
      </c>
      <c r="H8383" t="s">
        <v>112</v>
      </c>
      <c r="I8383" t="s">
        <v>113</v>
      </c>
    </row>
    <row r="8384" spans="1:9" x14ac:dyDescent="0.3">
      <c r="A8384">
        <v>1185731</v>
      </c>
      <c r="B8384" s="16">
        <v>44506</v>
      </c>
      <c r="C8384" t="s">
        <v>19</v>
      </c>
      <c r="D8384">
        <v>60</v>
      </c>
      <c r="E8384">
        <v>2880</v>
      </c>
      <c r="F8384">
        <v>1440</v>
      </c>
      <c r="G8384" t="s">
        <v>15</v>
      </c>
      <c r="H8384" t="s">
        <v>62</v>
      </c>
      <c r="I8384" t="s">
        <v>63</v>
      </c>
    </row>
    <row r="8385" spans="1:9" x14ac:dyDescent="0.3">
      <c r="A8385">
        <v>1128299</v>
      </c>
      <c r="B8385" s="16">
        <v>44506</v>
      </c>
      <c r="C8385" t="s">
        <v>23</v>
      </c>
      <c r="D8385">
        <v>72</v>
      </c>
      <c r="E8385">
        <v>4248</v>
      </c>
      <c r="F8385">
        <v>2208.96</v>
      </c>
      <c r="G8385" t="s">
        <v>36</v>
      </c>
      <c r="H8385" t="s">
        <v>112</v>
      </c>
      <c r="I8385" t="s">
        <v>113</v>
      </c>
    </row>
    <row r="8386" spans="1:9" x14ac:dyDescent="0.3">
      <c r="A8386">
        <v>1128299</v>
      </c>
      <c r="B8386" s="16">
        <v>44506</v>
      </c>
      <c r="C8386" t="s">
        <v>17</v>
      </c>
      <c r="D8386">
        <v>112</v>
      </c>
      <c r="E8386">
        <v>4592</v>
      </c>
      <c r="F8386">
        <v>2020.48</v>
      </c>
      <c r="G8386" t="s">
        <v>36</v>
      </c>
      <c r="H8386" t="s">
        <v>112</v>
      </c>
      <c r="I8386" t="s">
        <v>113</v>
      </c>
    </row>
    <row r="8387" spans="1:9" x14ac:dyDescent="0.3">
      <c r="A8387">
        <v>1185732</v>
      </c>
      <c r="B8387" s="16">
        <v>44506</v>
      </c>
      <c r="C8387" t="s">
        <v>19</v>
      </c>
      <c r="D8387">
        <v>188</v>
      </c>
      <c r="E8387">
        <v>8272</v>
      </c>
      <c r="F8387">
        <v>3722.3999999999996</v>
      </c>
      <c r="G8387" t="s">
        <v>48</v>
      </c>
      <c r="H8387" t="s">
        <v>92</v>
      </c>
      <c r="I8387" t="s">
        <v>93</v>
      </c>
    </row>
    <row r="8388" spans="1:9" x14ac:dyDescent="0.3">
      <c r="A8388">
        <v>1185732</v>
      </c>
      <c r="B8388" s="16">
        <v>44506</v>
      </c>
      <c r="C8388" t="s">
        <v>20</v>
      </c>
      <c r="D8388">
        <v>202</v>
      </c>
      <c r="E8388">
        <v>8686</v>
      </c>
      <c r="F8388">
        <v>3040.1</v>
      </c>
      <c r="G8388" t="s">
        <v>48</v>
      </c>
      <c r="H8388" t="s">
        <v>92</v>
      </c>
      <c r="I8388" t="s">
        <v>93</v>
      </c>
    </row>
    <row r="8389" spans="1:9" x14ac:dyDescent="0.3">
      <c r="A8389">
        <v>1185732</v>
      </c>
      <c r="B8389" s="16">
        <v>44506</v>
      </c>
      <c r="C8389" t="s">
        <v>21</v>
      </c>
      <c r="D8389">
        <v>25</v>
      </c>
      <c r="E8389">
        <v>11250</v>
      </c>
      <c r="F8389">
        <v>4500</v>
      </c>
      <c r="G8389" t="s">
        <v>15</v>
      </c>
      <c r="H8389" t="s">
        <v>40</v>
      </c>
      <c r="I8389" t="s">
        <v>41</v>
      </c>
    </row>
    <row r="8390" spans="1:9" x14ac:dyDescent="0.3">
      <c r="A8390">
        <v>1185732</v>
      </c>
      <c r="B8390" s="16">
        <v>44506</v>
      </c>
      <c r="C8390" t="s">
        <v>21</v>
      </c>
      <c r="D8390">
        <v>225</v>
      </c>
      <c r="E8390">
        <v>11925</v>
      </c>
      <c r="F8390">
        <v>5008.5</v>
      </c>
      <c r="G8390" t="s">
        <v>48</v>
      </c>
      <c r="H8390" t="s">
        <v>92</v>
      </c>
      <c r="I8390" t="s">
        <v>93</v>
      </c>
    </row>
    <row r="8391" spans="1:9" x14ac:dyDescent="0.3">
      <c r="A8391">
        <v>1185732</v>
      </c>
      <c r="B8391" s="16">
        <v>44506</v>
      </c>
      <c r="C8391" t="s">
        <v>22</v>
      </c>
      <c r="D8391">
        <v>196</v>
      </c>
      <c r="E8391">
        <v>12936</v>
      </c>
      <c r="F8391">
        <v>6079.92</v>
      </c>
      <c r="G8391" t="s">
        <v>48</v>
      </c>
      <c r="H8391" t="s">
        <v>92</v>
      </c>
      <c r="I8391" t="s">
        <v>93</v>
      </c>
    </row>
    <row r="8392" spans="1:9" x14ac:dyDescent="0.3">
      <c r="A8392">
        <v>1185732</v>
      </c>
      <c r="B8392" s="16">
        <v>44506</v>
      </c>
      <c r="C8392" t="s">
        <v>17</v>
      </c>
      <c r="D8392">
        <v>278</v>
      </c>
      <c r="E8392">
        <v>13900</v>
      </c>
      <c r="F8392">
        <v>7923.0000000000009</v>
      </c>
      <c r="G8392" t="s">
        <v>48</v>
      </c>
      <c r="H8392" t="s">
        <v>92</v>
      </c>
      <c r="I8392" t="s">
        <v>93</v>
      </c>
    </row>
    <row r="8393" spans="1:9" x14ac:dyDescent="0.3">
      <c r="A8393">
        <v>1185732</v>
      </c>
      <c r="B8393" s="16">
        <v>44506</v>
      </c>
      <c r="C8393" t="s">
        <v>23</v>
      </c>
      <c r="D8393">
        <v>206</v>
      </c>
      <c r="E8393">
        <v>15244</v>
      </c>
      <c r="F8393">
        <v>9603.7199999999993</v>
      </c>
      <c r="G8393" t="s">
        <v>48</v>
      </c>
      <c r="H8393" t="s">
        <v>92</v>
      </c>
      <c r="I8393" t="s">
        <v>93</v>
      </c>
    </row>
    <row r="8394" spans="1:9" x14ac:dyDescent="0.3">
      <c r="A8394">
        <v>1128299</v>
      </c>
      <c r="B8394" s="16">
        <v>44506</v>
      </c>
      <c r="C8394" t="s">
        <v>21</v>
      </c>
      <c r="D8394">
        <v>200</v>
      </c>
      <c r="E8394">
        <v>70000</v>
      </c>
      <c r="F8394">
        <v>21000</v>
      </c>
      <c r="G8394" t="s">
        <v>36</v>
      </c>
      <c r="H8394" t="s">
        <v>112</v>
      </c>
      <c r="I8394" t="s">
        <v>113</v>
      </c>
    </row>
    <row r="8395" spans="1:9" x14ac:dyDescent="0.3">
      <c r="A8395">
        <v>1128299</v>
      </c>
      <c r="B8395" s="16">
        <v>44506</v>
      </c>
      <c r="C8395" t="s">
        <v>20</v>
      </c>
      <c r="D8395">
        <v>220</v>
      </c>
      <c r="E8395">
        <v>77000</v>
      </c>
      <c r="F8395">
        <v>23100</v>
      </c>
      <c r="G8395" t="s">
        <v>36</v>
      </c>
      <c r="H8395" t="s">
        <v>112</v>
      </c>
      <c r="I8395" t="s">
        <v>113</v>
      </c>
    </row>
    <row r="8396" spans="1:9" x14ac:dyDescent="0.3">
      <c r="A8396">
        <v>1128299</v>
      </c>
      <c r="B8396" s="16">
        <v>44506</v>
      </c>
      <c r="C8396" t="s">
        <v>19</v>
      </c>
      <c r="D8396">
        <v>275</v>
      </c>
      <c r="E8396">
        <v>96250</v>
      </c>
      <c r="F8396">
        <v>33687.5</v>
      </c>
      <c r="G8396" t="s">
        <v>36</v>
      </c>
      <c r="H8396" t="s">
        <v>112</v>
      </c>
      <c r="I8396" t="s">
        <v>113</v>
      </c>
    </row>
    <row r="8397" spans="1:9" x14ac:dyDescent="0.3">
      <c r="A8397">
        <v>1185731</v>
      </c>
      <c r="B8397" s="16">
        <v>44506</v>
      </c>
      <c r="C8397" t="s">
        <v>19</v>
      </c>
      <c r="D8397">
        <v>200</v>
      </c>
      <c r="E8397">
        <v>100000</v>
      </c>
      <c r="F8397">
        <v>35000</v>
      </c>
      <c r="G8397" t="s">
        <v>15</v>
      </c>
      <c r="H8397" t="s">
        <v>62</v>
      </c>
      <c r="I8397" t="s">
        <v>63</v>
      </c>
    </row>
    <row r="8398" spans="1:9" x14ac:dyDescent="0.3">
      <c r="A8398">
        <v>1128299</v>
      </c>
      <c r="B8398" s="16">
        <v>44506</v>
      </c>
      <c r="C8398" t="s">
        <v>22</v>
      </c>
      <c r="D8398">
        <v>175</v>
      </c>
      <c r="E8398">
        <v>105000</v>
      </c>
      <c r="F8398">
        <v>52500</v>
      </c>
      <c r="G8398" t="s">
        <v>36</v>
      </c>
      <c r="H8398" t="s">
        <v>112</v>
      </c>
      <c r="I8398" t="s">
        <v>113</v>
      </c>
    </row>
    <row r="8399" spans="1:9" x14ac:dyDescent="0.3">
      <c r="A8399">
        <v>1128299</v>
      </c>
      <c r="B8399" s="16">
        <v>44506</v>
      </c>
      <c r="C8399" t="s">
        <v>23</v>
      </c>
      <c r="D8399">
        <v>275</v>
      </c>
      <c r="E8399">
        <v>178749.99999999997</v>
      </c>
      <c r="F8399">
        <v>71499.999999999985</v>
      </c>
      <c r="G8399" t="s">
        <v>36</v>
      </c>
      <c r="H8399" t="s">
        <v>112</v>
      </c>
      <c r="I8399" t="s">
        <v>113</v>
      </c>
    </row>
    <row r="8400" spans="1:9" x14ac:dyDescent="0.3">
      <c r="A8400">
        <v>1128299</v>
      </c>
      <c r="B8400" s="16">
        <v>44506</v>
      </c>
      <c r="C8400" t="s">
        <v>17</v>
      </c>
      <c r="D8400">
        <v>400</v>
      </c>
      <c r="E8400">
        <v>179999.99999999997</v>
      </c>
      <c r="F8400">
        <v>53999.999999999993</v>
      </c>
      <c r="G8400" t="s">
        <v>36</v>
      </c>
      <c r="H8400" t="s">
        <v>112</v>
      </c>
      <c r="I8400" t="s">
        <v>113</v>
      </c>
    </row>
    <row r="8401" spans="1:9" x14ac:dyDescent="0.3">
      <c r="A8401">
        <v>1185732</v>
      </c>
      <c r="B8401" s="16">
        <v>44506</v>
      </c>
      <c r="C8401" t="s">
        <v>20</v>
      </c>
      <c r="D8401">
        <v>695</v>
      </c>
      <c r="E8401">
        <v>312750.00000000012</v>
      </c>
      <c r="F8401">
        <v>78187.500000000029</v>
      </c>
      <c r="G8401" t="s">
        <v>48</v>
      </c>
      <c r="H8401" t="s">
        <v>92</v>
      </c>
      <c r="I8401" t="s">
        <v>93</v>
      </c>
    </row>
    <row r="8402" spans="1:9" x14ac:dyDescent="0.3">
      <c r="A8402">
        <v>1185732</v>
      </c>
      <c r="B8402" s="16">
        <v>44506</v>
      </c>
      <c r="C8402" t="s">
        <v>19</v>
      </c>
      <c r="D8402">
        <v>750</v>
      </c>
      <c r="E8402">
        <v>337500.00000000012</v>
      </c>
      <c r="F8402">
        <v>118125.00000000003</v>
      </c>
      <c r="G8402" t="s">
        <v>48</v>
      </c>
      <c r="H8402" t="s">
        <v>92</v>
      </c>
      <c r="I8402" t="s">
        <v>93</v>
      </c>
    </row>
    <row r="8403" spans="1:9" x14ac:dyDescent="0.3">
      <c r="A8403">
        <v>1185732</v>
      </c>
      <c r="B8403" s="16">
        <v>44506</v>
      </c>
      <c r="C8403" t="s">
        <v>21</v>
      </c>
      <c r="D8403">
        <v>750</v>
      </c>
      <c r="E8403">
        <v>412500.00000000012</v>
      </c>
      <c r="F8403">
        <v>123750.00000000003</v>
      </c>
      <c r="G8403" t="s">
        <v>48</v>
      </c>
      <c r="H8403" t="s">
        <v>92</v>
      </c>
      <c r="I8403" t="s">
        <v>93</v>
      </c>
    </row>
    <row r="8404" spans="1:9" x14ac:dyDescent="0.3">
      <c r="A8404">
        <v>1185732</v>
      </c>
      <c r="B8404" s="16">
        <v>44506</v>
      </c>
      <c r="C8404" t="s">
        <v>22</v>
      </c>
      <c r="D8404">
        <v>725</v>
      </c>
      <c r="E8404">
        <v>507500</v>
      </c>
      <c r="F8404">
        <v>177625</v>
      </c>
      <c r="G8404" t="s">
        <v>48</v>
      </c>
      <c r="H8404" t="s">
        <v>92</v>
      </c>
      <c r="I8404" t="s">
        <v>93</v>
      </c>
    </row>
    <row r="8405" spans="1:9" x14ac:dyDescent="0.3">
      <c r="A8405">
        <v>1185732</v>
      </c>
      <c r="B8405" s="16">
        <v>44506</v>
      </c>
      <c r="C8405" t="s">
        <v>17</v>
      </c>
      <c r="D8405">
        <v>925</v>
      </c>
      <c r="E8405">
        <v>508750.00000000006</v>
      </c>
      <c r="F8405">
        <v>228937.50000000003</v>
      </c>
      <c r="G8405" t="s">
        <v>48</v>
      </c>
      <c r="H8405" t="s">
        <v>92</v>
      </c>
      <c r="I8405" t="s">
        <v>93</v>
      </c>
    </row>
    <row r="8406" spans="1:9" x14ac:dyDescent="0.3">
      <c r="A8406">
        <v>1185732</v>
      </c>
      <c r="B8406" s="16">
        <v>44506</v>
      </c>
      <c r="C8406" t="s">
        <v>23</v>
      </c>
      <c r="D8406">
        <v>825</v>
      </c>
      <c r="E8406">
        <v>618750</v>
      </c>
      <c r="F8406">
        <v>309375</v>
      </c>
      <c r="G8406" t="s">
        <v>48</v>
      </c>
      <c r="H8406" t="s">
        <v>92</v>
      </c>
      <c r="I8406" t="s">
        <v>93</v>
      </c>
    </row>
    <row r="8407" spans="1:9" x14ac:dyDescent="0.3">
      <c r="A8407">
        <v>1185732</v>
      </c>
      <c r="B8407" s="16">
        <v>44507</v>
      </c>
      <c r="C8407" t="s">
        <v>22</v>
      </c>
      <c r="D8407">
        <v>24</v>
      </c>
      <c r="E8407">
        <v>984</v>
      </c>
      <c r="F8407">
        <v>334.55999999999995</v>
      </c>
      <c r="G8407" t="s">
        <v>15</v>
      </c>
      <c r="H8407" t="s">
        <v>40</v>
      </c>
      <c r="I8407" t="s">
        <v>41</v>
      </c>
    </row>
    <row r="8408" spans="1:9" x14ac:dyDescent="0.3">
      <c r="A8408">
        <v>1185732</v>
      </c>
      <c r="B8408" s="16">
        <v>44507</v>
      </c>
      <c r="C8408" t="s">
        <v>22</v>
      </c>
      <c r="D8408">
        <v>20</v>
      </c>
      <c r="E8408">
        <v>1160</v>
      </c>
      <c r="F8408">
        <v>464</v>
      </c>
      <c r="G8408" t="s">
        <v>15</v>
      </c>
      <c r="H8408" t="s">
        <v>40</v>
      </c>
      <c r="I8408" t="s">
        <v>41</v>
      </c>
    </row>
    <row r="8409" spans="1:9" x14ac:dyDescent="0.3">
      <c r="A8409">
        <v>1185731</v>
      </c>
      <c r="B8409" s="16">
        <v>44507</v>
      </c>
      <c r="C8409" t="s">
        <v>20</v>
      </c>
      <c r="D8409">
        <v>47</v>
      </c>
      <c r="E8409">
        <v>1974</v>
      </c>
      <c r="F8409">
        <v>1065.96</v>
      </c>
      <c r="G8409" t="s">
        <v>15</v>
      </c>
      <c r="H8409" t="s">
        <v>62</v>
      </c>
      <c r="I8409" t="s">
        <v>63</v>
      </c>
    </row>
    <row r="8410" spans="1:9" x14ac:dyDescent="0.3">
      <c r="A8410">
        <v>1197831</v>
      </c>
      <c r="B8410" s="16">
        <v>44507</v>
      </c>
      <c r="C8410" t="s">
        <v>21</v>
      </c>
      <c r="D8410">
        <v>68</v>
      </c>
      <c r="E8410">
        <v>2448</v>
      </c>
      <c r="F8410">
        <v>1101.6000000000001</v>
      </c>
      <c r="G8410" t="s">
        <v>15</v>
      </c>
      <c r="H8410" t="s">
        <v>127</v>
      </c>
      <c r="I8410" t="s">
        <v>128</v>
      </c>
    </row>
    <row r="8411" spans="1:9" x14ac:dyDescent="0.3">
      <c r="A8411">
        <v>1197831</v>
      </c>
      <c r="B8411" s="16">
        <v>44507</v>
      </c>
      <c r="C8411" t="s">
        <v>20</v>
      </c>
      <c r="D8411">
        <v>68</v>
      </c>
      <c r="E8411">
        <v>2516</v>
      </c>
      <c r="F8411">
        <v>1132.2</v>
      </c>
      <c r="G8411" t="s">
        <v>15</v>
      </c>
      <c r="H8411" t="s">
        <v>127</v>
      </c>
      <c r="I8411" t="s">
        <v>128</v>
      </c>
    </row>
    <row r="8412" spans="1:9" x14ac:dyDescent="0.3">
      <c r="A8412">
        <v>1197831</v>
      </c>
      <c r="B8412" s="16">
        <v>44507</v>
      </c>
      <c r="C8412" t="s">
        <v>22</v>
      </c>
      <c r="D8412">
        <v>44</v>
      </c>
      <c r="E8412">
        <v>2552</v>
      </c>
      <c r="F8412">
        <v>1122.8800000000001</v>
      </c>
      <c r="G8412" t="s">
        <v>15</v>
      </c>
      <c r="H8412" t="s">
        <v>127</v>
      </c>
      <c r="I8412" t="s">
        <v>128</v>
      </c>
    </row>
    <row r="8413" spans="1:9" x14ac:dyDescent="0.3">
      <c r="A8413">
        <v>1197831</v>
      </c>
      <c r="B8413" s="16">
        <v>44507</v>
      </c>
      <c r="C8413" t="s">
        <v>22</v>
      </c>
      <c r="D8413">
        <v>61</v>
      </c>
      <c r="E8413">
        <v>2623</v>
      </c>
      <c r="F8413">
        <v>865.58999999999992</v>
      </c>
      <c r="G8413" t="s">
        <v>15</v>
      </c>
      <c r="H8413" t="s">
        <v>127</v>
      </c>
      <c r="I8413" t="s">
        <v>128</v>
      </c>
    </row>
    <row r="8414" spans="1:9" x14ac:dyDescent="0.3">
      <c r="A8414">
        <v>1197831</v>
      </c>
      <c r="B8414" s="16">
        <v>44507</v>
      </c>
      <c r="C8414" t="s">
        <v>21</v>
      </c>
      <c r="D8414">
        <v>58</v>
      </c>
      <c r="E8414">
        <v>2784</v>
      </c>
      <c r="F8414">
        <v>1531.2</v>
      </c>
      <c r="G8414" t="s">
        <v>15</v>
      </c>
      <c r="H8414" t="s">
        <v>127</v>
      </c>
      <c r="I8414" t="s">
        <v>128</v>
      </c>
    </row>
    <row r="8415" spans="1:9" x14ac:dyDescent="0.3">
      <c r="A8415">
        <v>1197831</v>
      </c>
      <c r="B8415" s="16">
        <v>44507</v>
      </c>
      <c r="C8415" t="s">
        <v>19</v>
      </c>
      <c r="D8415">
        <v>63</v>
      </c>
      <c r="E8415">
        <v>2898</v>
      </c>
      <c r="F8415">
        <v>1304.0999999999999</v>
      </c>
      <c r="G8415" t="s">
        <v>15</v>
      </c>
      <c r="H8415" t="s">
        <v>127</v>
      </c>
      <c r="I8415" t="s">
        <v>128</v>
      </c>
    </row>
    <row r="8416" spans="1:9" x14ac:dyDescent="0.3">
      <c r="A8416">
        <v>1197831</v>
      </c>
      <c r="B8416" s="16">
        <v>44507</v>
      </c>
      <c r="C8416" t="s">
        <v>19</v>
      </c>
      <c r="D8416">
        <v>74</v>
      </c>
      <c r="E8416">
        <v>2960</v>
      </c>
      <c r="F8416">
        <v>1243.2</v>
      </c>
      <c r="G8416" t="s">
        <v>15</v>
      </c>
      <c r="H8416" t="s">
        <v>127</v>
      </c>
      <c r="I8416" t="s">
        <v>128</v>
      </c>
    </row>
    <row r="8417" spans="1:9" x14ac:dyDescent="0.3">
      <c r="A8417">
        <v>1197831</v>
      </c>
      <c r="B8417" s="16">
        <v>44507</v>
      </c>
      <c r="C8417" t="s">
        <v>20</v>
      </c>
      <c r="D8417">
        <v>64</v>
      </c>
      <c r="E8417">
        <v>3072</v>
      </c>
      <c r="F8417">
        <v>1658.88</v>
      </c>
      <c r="G8417" t="s">
        <v>15</v>
      </c>
      <c r="H8417" t="s">
        <v>127</v>
      </c>
      <c r="I8417" t="s">
        <v>128</v>
      </c>
    </row>
    <row r="8418" spans="1:9" x14ac:dyDescent="0.3">
      <c r="A8418">
        <v>1197831</v>
      </c>
      <c r="B8418" s="16">
        <v>44507</v>
      </c>
      <c r="C8418" t="s">
        <v>21</v>
      </c>
      <c r="D8418">
        <v>65</v>
      </c>
      <c r="E8418">
        <v>3185</v>
      </c>
      <c r="F8418">
        <v>1751.7500000000002</v>
      </c>
      <c r="G8418" t="s">
        <v>15</v>
      </c>
      <c r="H8418" t="s">
        <v>123</v>
      </c>
      <c r="I8418" t="s">
        <v>124</v>
      </c>
    </row>
    <row r="8419" spans="1:9" x14ac:dyDescent="0.3">
      <c r="A8419">
        <v>1197831</v>
      </c>
      <c r="B8419" s="16">
        <v>44507</v>
      </c>
      <c r="C8419" t="s">
        <v>22</v>
      </c>
      <c r="D8419">
        <v>59</v>
      </c>
      <c r="E8419">
        <v>3245</v>
      </c>
      <c r="F8419">
        <v>1427.8</v>
      </c>
      <c r="G8419" t="s">
        <v>15</v>
      </c>
      <c r="H8419" t="s">
        <v>123</v>
      </c>
      <c r="I8419" t="s">
        <v>124</v>
      </c>
    </row>
    <row r="8420" spans="1:9" x14ac:dyDescent="0.3">
      <c r="A8420">
        <v>1197831</v>
      </c>
      <c r="B8420" s="16">
        <v>44507</v>
      </c>
      <c r="C8420" t="s">
        <v>20</v>
      </c>
      <c r="D8420">
        <v>68</v>
      </c>
      <c r="E8420">
        <v>3264</v>
      </c>
      <c r="F8420">
        <v>1664.64</v>
      </c>
      <c r="G8420" t="s">
        <v>15</v>
      </c>
      <c r="H8420" t="s">
        <v>123</v>
      </c>
      <c r="I8420" t="s">
        <v>124</v>
      </c>
    </row>
    <row r="8421" spans="1:9" x14ac:dyDescent="0.3">
      <c r="A8421">
        <v>1197831</v>
      </c>
      <c r="B8421" s="16">
        <v>44507</v>
      </c>
      <c r="C8421" t="s">
        <v>19</v>
      </c>
      <c r="D8421">
        <v>80</v>
      </c>
      <c r="E8421">
        <v>3680</v>
      </c>
      <c r="F8421">
        <v>1803.2</v>
      </c>
      <c r="G8421" t="s">
        <v>15</v>
      </c>
      <c r="H8421" t="s">
        <v>123</v>
      </c>
      <c r="I8421" t="s">
        <v>124</v>
      </c>
    </row>
    <row r="8422" spans="1:9" x14ac:dyDescent="0.3">
      <c r="A8422">
        <v>1197831</v>
      </c>
      <c r="B8422" s="16">
        <v>44507</v>
      </c>
      <c r="C8422" t="s">
        <v>23</v>
      </c>
      <c r="D8422">
        <v>83</v>
      </c>
      <c r="E8422">
        <v>3818</v>
      </c>
      <c r="F8422">
        <v>1679.92</v>
      </c>
      <c r="G8422" t="s">
        <v>15</v>
      </c>
      <c r="H8422" t="s">
        <v>127</v>
      </c>
      <c r="I8422" t="s">
        <v>128</v>
      </c>
    </row>
    <row r="8423" spans="1:9" x14ac:dyDescent="0.3">
      <c r="A8423">
        <v>1197831</v>
      </c>
      <c r="B8423" s="16">
        <v>44507</v>
      </c>
      <c r="C8423" t="s">
        <v>17</v>
      </c>
      <c r="D8423">
        <v>105</v>
      </c>
      <c r="E8423">
        <v>4200</v>
      </c>
      <c r="F8423">
        <v>1764</v>
      </c>
      <c r="G8423" t="s">
        <v>15</v>
      </c>
      <c r="H8423" t="s">
        <v>127</v>
      </c>
      <c r="I8423" t="s">
        <v>128</v>
      </c>
    </row>
    <row r="8424" spans="1:9" x14ac:dyDescent="0.3">
      <c r="A8424">
        <v>1197831</v>
      </c>
      <c r="B8424" s="16">
        <v>44507</v>
      </c>
      <c r="C8424" t="s">
        <v>23</v>
      </c>
      <c r="D8424">
        <v>77</v>
      </c>
      <c r="E8424">
        <v>4620</v>
      </c>
      <c r="F8424">
        <v>2402.4</v>
      </c>
      <c r="G8424" t="s">
        <v>15</v>
      </c>
      <c r="H8424" t="s">
        <v>127</v>
      </c>
      <c r="I8424" t="s">
        <v>128</v>
      </c>
    </row>
    <row r="8425" spans="1:9" x14ac:dyDescent="0.3">
      <c r="A8425">
        <v>1197831</v>
      </c>
      <c r="B8425" s="16">
        <v>44507</v>
      </c>
      <c r="C8425" t="s">
        <v>17</v>
      </c>
      <c r="D8425">
        <v>95</v>
      </c>
      <c r="E8425">
        <v>5225</v>
      </c>
      <c r="F8425">
        <v>2560.25</v>
      </c>
      <c r="G8425" t="s">
        <v>15</v>
      </c>
      <c r="H8425" t="s">
        <v>127</v>
      </c>
      <c r="I8425" t="s">
        <v>128</v>
      </c>
    </row>
    <row r="8426" spans="1:9" x14ac:dyDescent="0.3">
      <c r="A8426">
        <v>1197831</v>
      </c>
      <c r="B8426" s="16">
        <v>44507</v>
      </c>
      <c r="C8426" t="s">
        <v>23</v>
      </c>
      <c r="D8426">
        <v>91</v>
      </c>
      <c r="E8426">
        <v>5369</v>
      </c>
      <c r="F8426">
        <v>2845.57</v>
      </c>
      <c r="G8426" t="s">
        <v>15</v>
      </c>
      <c r="H8426" t="s">
        <v>123</v>
      </c>
      <c r="I8426" t="s">
        <v>124</v>
      </c>
    </row>
    <row r="8427" spans="1:9" x14ac:dyDescent="0.3">
      <c r="A8427">
        <v>1197831</v>
      </c>
      <c r="B8427" s="16">
        <v>44507</v>
      </c>
      <c r="C8427" t="s">
        <v>17</v>
      </c>
      <c r="D8427">
        <v>108</v>
      </c>
      <c r="E8427">
        <v>6372</v>
      </c>
      <c r="F8427">
        <v>3058.56</v>
      </c>
      <c r="G8427" t="s">
        <v>15</v>
      </c>
      <c r="H8427" t="s">
        <v>123</v>
      </c>
      <c r="I8427" t="s">
        <v>124</v>
      </c>
    </row>
    <row r="8428" spans="1:9" x14ac:dyDescent="0.3">
      <c r="A8428">
        <v>1185732</v>
      </c>
      <c r="B8428" s="16">
        <v>44507</v>
      </c>
      <c r="C8428" t="s">
        <v>22</v>
      </c>
      <c r="D8428">
        <v>75</v>
      </c>
      <c r="E8428">
        <v>45000</v>
      </c>
      <c r="F8428">
        <v>13500</v>
      </c>
      <c r="G8428" t="s">
        <v>15</v>
      </c>
      <c r="H8428" t="s">
        <v>40</v>
      </c>
      <c r="I8428" t="s">
        <v>41</v>
      </c>
    </row>
    <row r="8429" spans="1:9" x14ac:dyDescent="0.3">
      <c r="A8429">
        <v>1185731</v>
      </c>
      <c r="B8429" s="16">
        <v>44507</v>
      </c>
      <c r="C8429" t="s">
        <v>20</v>
      </c>
      <c r="D8429">
        <v>175</v>
      </c>
      <c r="E8429">
        <v>78750</v>
      </c>
      <c r="F8429">
        <v>31499.999999999996</v>
      </c>
      <c r="G8429" t="s">
        <v>15</v>
      </c>
      <c r="H8429" t="s">
        <v>62</v>
      </c>
      <c r="I8429" t="s">
        <v>63</v>
      </c>
    </row>
    <row r="8430" spans="1:9" x14ac:dyDescent="0.3">
      <c r="A8430">
        <v>1197831</v>
      </c>
      <c r="B8430" s="16">
        <v>44507</v>
      </c>
      <c r="C8430" t="s">
        <v>21</v>
      </c>
      <c r="D8430">
        <v>200</v>
      </c>
      <c r="E8430">
        <v>100000</v>
      </c>
      <c r="F8430">
        <v>40000</v>
      </c>
      <c r="G8430" t="s">
        <v>15</v>
      </c>
      <c r="H8430" t="s">
        <v>127</v>
      </c>
      <c r="I8430" t="s">
        <v>128</v>
      </c>
    </row>
    <row r="8431" spans="1:9" x14ac:dyDescent="0.3">
      <c r="A8431">
        <v>1197831</v>
      </c>
      <c r="B8431" s="16">
        <v>44507</v>
      </c>
      <c r="C8431" t="s">
        <v>22</v>
      </c>
      <c r="D8431">
        <v>175</v>
      </c>
      <c r="E8431">
        <v>105000</v>
      </c>
      <c r="F8431">
        <v>31500</v>
      </c>
      <c r="G8431" t="s">
        <v>15</v>
      </c>
      <c r="H8431" t="s">
        <v>127</v>
      </c>
      <c r="I8431" t="s">
        <v>128</v>
      </c>
    </row>
    <row r="8432" spans="1:9" x14ac:dyDescent="0.3">
      <c r="A8432">
        <v>1197831</v>
      </c>
      <c r="B8432" s="16">
        <v>44507</v>
      </c>
      <c r="C8432" t="s">
        <v>20</v>
      </c>
      <c r="D8432">
        <v>220</v>
      </c>
      <c r="E8432">
        <v>110000</v>
      </c>
      <c r="F8432">
        <v>44000</v>
      </c>
      <c r="G8432" t="s">
        <v>15</v>
      </c>
      <c r="H8432" t="s">
        <v>127</v>
      </c>
      <c r="I8432" t="s">
        <v>128</v>
      </c>
    </row>
    <row r="8433" spans="1:9" x14ac:dyDescent="0.3">
      <c r="A8433">
        <v>1197831</v>
      </c>
      <c r="B8433" s="16">
        <v>44507</v>
      </c>
      <c r="C8433" t="s">
        <v>19</v>
      </c>
      <c r="D8433">
        <v>225</v>
      </c>
      <c r="E8433">
        <v>112500</v>
      </c>
      <c r="F8433">
        <v>39375</v>
      </c>
      <c r="G8433" t="s">
        <v>15</v>
      </c>
      <c r="H8433" t="s">
        <v>127</v>
      </c>
      <c r="I8433" t="s">
        <v>128</v>
      </c>
    </row>
    <row r="8434" spans="1:9" x14ac:dyDescent="0.3">
      <c r="A8434">
        <v>1197831</v>
      </c>
      <c r="B8434" s="16">
        <v>44507</v>
      </c>
      <c r="C8434" t="s">
        <v>21</v>
      </c>
      <c r="D8434">
        <v>250</v>
      </c>
      <c r="E8434">
        <v>125000</v>
      </c>
      <c r="F8434">
        <v>50000</v>
      </c>
      <c r="G8434" t="s">
        <v>15</v>
      </c>
      <c r="H8434" t="s">
        <v>123</v>
      </c>
      <c r="I8434" t="s">
        <v>124</v>
      </c>
    </row>
    <row r="8435" spans="1:9" x14ac:dyDescent="0.3">
      <c r="A8435">
        <v>1197831</v>
      </c>
      <c r="B8435" s="16">
        <v>44507</v>
      </c>
      <c r="C8435" t="s">
        <v>22</v>
      </c>
      <c r="D8435">
        <v>225</v>
      </c>
      <c r="E8435">
        <v>135000</v>
      </c>
      <c r="F8435">
        <v>40500</v>
      </c>
      <c r="G8435" t="s">
        <v>15</v>
      </c>
      <c r="H8435" t="s">
        <v>123</v>
      </c>
      <c r="I8435" t="s">
        <v>124</v>
      </c>
    </row>
    <row r="8436" spans="1:9" x14ac:dyDescent="0.3">
      <c r="A8436">
        <v>1197831</v>
      </c>
      <c r="B8436" s="16">
        <v>44507</v>
      </c>
      <c r="C8436" t="s">
        <v>20</v>
      </c>
      <c r="D8436">
        <v>270</v>
      </c>
      <c r="E8436">
        <v>135000</v>
      </c>
      <c r="F8436">
        <v>54000</v>
      </c>
      <c r="G8436" t="s">
        <v>15</v>
      </c>
      <c r="H8436" t="s">
        <v>123</v>
      </c>
      <c r="I8436" t="s">
        <v>124</v>
      </c>
    </row>
    <row r="8437" spans="1:9" x14ac:dyDescent="0.3">
      <c r="A8437">
        <v>1197831</v>
      </c>
      <c r="B8437" s="16">
        <v>44507</v>
      </c>
      <c r="C8437" t="s">
        <v>19</v>
      </c>
      <c r="D8437">
        <v>275</v>
      </c>
      <c r="E8437">
        <v>137500</v>
      </c>
      <c r="F8437">
        <v>48125</v>
      </c>
      <c r="G8437" t="s">
        <v>15</v>
      </c>
      <c r="H8437" t="s">
        <v>123</v>
      </c>
      <c r="I8437" t="s">
        <v>124</v>
      </c>
    </row>
    <row r="8438" spans="1:9" x14ac:dyDescent="0.3">
      <c r="A8438">
        <v>1197831</v>
      </c>
      <c r="B8438" s="16">
        <v>44507</v>
      </c>
      <c r="C8438" t="s">
        <v>23</v>
      </c>
      <c r="D8438">
        <v>275</v>
      </c>
      <c r="E8438">
        <v>178749.99999999997</v>
      </c>
      <c r="F8438">
        <v>71499.999999999985</v>
      </c>
      <c r="G8438" t="s">
        <v>15</v>
      </c>
      <c r="H8438" t="s">
        <v>127</v>
      </c>
      <c r="I8438" t="s">
        <v>128</v>
      </c>
    </row>
    <row r="8439" spans="1:9" x14ac:dyDescent="0.3">
      <c r="A8439">
        <v>1197831</v>
      </c>
      <c r="B8439" s="16">
        <v>44507</v>
      </c>
      <c r="C8439" t="s">
        <v>17</v>
      </c>
      <c r="D8439">
        <v>350</v>
      </c>
      <c r="E8439">
        <v>210000</v>
      </c>
      <c r="F8439">
        <v>73500</v>
      </c>
      <c r="G8439" t="s">
        <v>15</v>
      </c>
      <c r="H8439" t="s">
        <v>127</v>
      </c>
      <c r="I8439" t="s">
        <v>128</v>
      </c>
    </row>
    <row r="8440" spans="1:9" x14ac:dyDescent="0.3">
      <c r="A8440">
        <v>1197831</v>
      </c>
      <c r="B8440" s="16">
        <v>44507</v>
      </c>
      <c r="C8440" t="s">
        <v>23</v>
      </c>
      <c r="D8440">
        <v>325</v>
      </c>
      <c r="E8440">
        <v>211249.99999999994</v>
      </c>
      <c r="F8440">
        <v>84499.999999999985</v>
      </c>
      <c r="G8440" t="s">
        <v>15</v>
      </c>
      <c r="H8440" t="s">
        <v>123</v>
      </c>
      <c r="I8440" t="s">
        <v>124</v>
      </c>
    </row>
    <row r="8441" spans="1:9" x14ac:dyDescent="0.3">
      <c r="A8441">
        <v>1197831</v>
      </c>
      <c r="B8441" s="16">
        <v>44507</v>
      </c>
      <c r="C8441" t="s">
        <v>17</v>
      </c>
      <c r="D8441">
        <v>400</v>
      </c>
      <c r="E8441">
        <v>240000</v>
      </c>
      <c r="F8441">
        <v>84000</v>
      </c>
      <c r="G8441" t="s">
        <v>15</v>
      </c>
      <c r="H8441" t="s">
        <v>123</v>
      </c>
      <c r="I8441" t="s">
        <v>124</v>
      </c>
    </row>
    <row r="8442" spans="1:9" x14ac:dyDescent="0.3">
      <c r="A8442">
        <v>1185731</v>
      </c>
      <c r="B8442" s="16">
        <v>44508</v>
      </c>
      <c r="C8442" t="s">
        <v>21</v>
      </c>
      <c r="D8442">
        <v>34</v>
      </c>
      <c r="E8442">
        <v>1394</v>
      </c>
      <c r="F8442">
        <v>557.6</v>
      </c>
      <c r="G8442" t="s">
        <v>15</v>
      </c>
      <c r="H8442" t="s">
        <v>62</v>
      </c>
      <c r="I8442" t="s">
        <v>63</v>
      </c>
    </row>
    <row r="8443" spans="1:9" x14ac:dyDescent="0.3">
      <c r="A8443">
        <v>1185732</v>
      </c>
      <c r="B8443" s="16">
        <v>44508</v>
      </c>
      <c r="C8443" t="s">
        <v>23</v>
      </c>
      <c r="D8443">
        <v>44</v>
      </c>
      <c r="E8443">
        <v>2068</v>
      </c>
      <c r="F8443">
        <v>723.8</v>
      </c>
      <c r="G8443" t="s">
        <v>15</v>
      </c>
      <c r="H8443" t="s">
        <v>40</v>
      </c>
      <c r="I8443" t="s">
        <v>41</v>
      </c>
    </row>
    <row r="8444" spans="1:9" x14ac:dyDescent="0.3">
      <c r="A8444">
        <v>1185732</v>
      </c>
      <c r="B8444" s="16">
        <v>44508</v>
      </c>
      <c r="C8444" t="s">
        <v>23</v>
      </c>
      <c r="D8444">
        <v>61</v>
      </c>
      <c r="E8444">
        <v>2318</v>
      </c>
      <c r="F8444">
        <v>718.58</v>
      </c>
      <c r="G8444" t="s">
        <v>15</v>
      </c>
      <c r="H8444" t="s">
        <v>40</v>
      </c>
      <c r="I8444" t="s">
        <v>41</v>
      </c>
    </row>
    <row r="8445" spans="1:9" x14ac:dyDescent="0.3">
      <c r="A8445">
        <v>1185731</v>
      </c>
      <c r="B8445" s="16">
        <v>44508</v>
      </c>
      <c r="C8445" t="s">
        <v>21</v>
      </c>
      <c r="D8445">
        <v>125</v>
      </c>
      <c r="E8445">
        <v>56250</v>
      </c>
      <c r="F8445">
        <v>16875</v>
      </c>
      <c r="G8445" t="s">
        <v>15</v>
      </c>
      <c r="H8445" t="s">
        <v>62</v>
      </c>
      <c r="I8445" t="s">
        <v>63</v>
      </c>
    </row>
    <row r="8446" spans="1:9" x14ac:dyDescent="0.3">
      <c r="A8446">
        <v>1185732</v>
      </c>
      <c r="B8446" s="16">
        <v>44508</v>
      </c>
      <c r="C8446" t="s">
        <v>23</v>
      </c>
      <c r="D8446">
        <v>175</v>
      </c>
      <c r="E8446">
        <v>87500</v>
      </c>
      <c r="F8446">
        <v>21875</v>
      </c>
      <c r="G8446" t="s">
        <v>15</v>
      </c>
      <c r="H8446" t="s">
        <v>40</v>
      </c>
      <c r="I8446" t="s">
        <v>41</v>
      </c>
    </row>
    <row r="8447" spans="1:9" x14ac:dyDescent="0.3">
      <c r="A8447">
        <v>1185732</v>
      </c>
      <c r="B8447" s="16">
        <v>44509</v>
      </c>
      <c r="C8447" t="s">
        <v>21</v>
      </c>
      <c r="D8447">
        <v>47</v>
      </c>
      <c r="E8447">
        <v>1833</v>
      </c>
      <c r="F8447">
        <v>788.18999999999994</v>
      </c>
      <c r="G8447" t="s">
        <v>36</v>
      </c>
      <c r="H8447" t="s">
        <v>110</v>
      </c>
      <c r="I8447" t="s">
        <v>111</v>
      </c>
    </row>
    <row r="8448" spans="1:9" x14ac:dyDescent="0.3">
      <c r="A8448">
        <v>1185732</v>
      </c>
      <c r="B8448" s="16">
        <v>44509</v>
      </c>
      <c r="C8448" t="s">
        <v>20</v>
      </c>
      <c r="D8448">
        <v>53</v>
      </c>
      <c r="E8448">
        <v>2067</v>
      </c>
      <c r="F8448">
        <v>909.48</v>
      </c>
      <c r="G8448" t="s">
        <v>36</v>
      </c>
      <c r="H8448" t="s">
        <v>110</v>
      </c>
      <c r="I8448" t="s">
        <v>111</v>
      </c>
    </row>
    <row r="8449" spans="1:9" x14ac:dyDescent="0.3">
      <c r="A8449">
        <v>1185731</v>
      </c>
      <c r="B8449" s="16">
        <v>44509</v>
      </c>
      <c r="C8449" t="s">
        <v>22</v>
      </c>
      <c r="D8449">
        <v>42</v>
      </c>
      <c r="E8449">
        <v>2142</v>
      </c>
      <c r="F8449">
        <v>792.54</v>
      </c>
      <c r="G8449" t="s">
        <v>15</v>
      </c>
      <c r="H8449" t="s">
        <v>62</v>
      </c>
      <c r="I8449" t="s">
        <v>63</v>
      </c>
    </row>
    <row r="8450" spans="1:9" x14ac:dyDescent="0.3">
      <c r="A8450">
        <v>1185732</v>
      </c>
      <c r="B8450" s="16">
        <v>44509</v>
      </c>
      <c r="C8450" t="s">
        <v>22</v>
      </c>
      <c r="D8450">
        <v>44</v>
      </c>
      <c r="E8450">
        <v>2420</v>
      </c>
      <c r="F8450">
        <v>1089</v>
      </c>
      <c r="G8450" t="s">
        <v>36</v>
      </c>
      <c r="H8450" t="s">
        <v>110</v>
      </c>
      <c r="I8450" t="s">
        <v>111</v>
      </c>
    </row>
    <row r="8451" spans="1:9" x14ac:dyDescent="0.3">
      <c r="A8451">
        <v>1185732</v>
      </c>
      <c r="B8451" s="16">
        <v>44509</v>
      </c>
      <c r="C8451" t="s">
        <v>19</v>
      </c>
      <c r="D8451">
        <v>73</v>
      </c>
      <c r="E8451">
        <v>2628</v>
      </c>
      <c r="F8451">
        <v>1182.5999999999999</v>
      </c>
      <c r="G8451" t="s">
        <v>36</v>
      </c>
      <c r="H8451" t="s">
        <v>110</v>
      </c>
      <c r="I8451" t="s">
        <v>111</v>
      </c>
    </row>
    <row r="8452" spans="1:9" x14ac:dyDescent="0.3">
      <c r="A8452">
        <v>1185732</v>
      </c>
      <c r="B8452" s="16">
        <v>44509</v>
      </c>
      <c r="C8452" t="s">
        <v>23</v>
      </c>
      <c r="D8452">
        <v>65</v>
      </c>
      <c r="E8452">
        <v>3900</v>
      </c>
      <c r="F8452">
        <v>1989</v>
      </c>
      <c r="G8452" t="s">
        <v>36</v>
      </c>
      <c r="H8452" t="s">
        <v>110</v>
      </c>
      <c r="I8452" t="s">
        <v>111</v>
      </c>
    </row>
    <row r="8453" spans="1:9" x14ac:dyDescent="0.3">
      <c r="A8453">
        <v>1185732</v>
      </c>
      <c r="B8453" s="16">
        <v>44509</v>
      </c>
      <c r="C8453" t="s">
        <v>17</v>
      </c>
      <c r="D8453">
        <v>140</v>
      </c>
      <c r="E8453">
        <v>4900</v>
      </c>
      <c r="F8453">
        <v>2793.0000000000005</v>
      </c>
      <c r="G8453" t="s">
        <v>15</v>
      </c>
      <c r="H8453" t="s">
        <v>40</v>
      </c>
      <c r="I8453" t="s">
        <v>41</v>
      </c>
    </row>
    <row r="8454" spans="1:9" x14ac:dyDescent="0.3">
      <c r="A8454">
        <v>1185732</v>
      </c>
      <c r="B8454" s="16">
        <v>44509</v>
      </c>
      <c r="C8454" t="s">
        <v>17</v>
      </c>
      <c r="D8454">
        <v>122</v>
      </c>
      <c r="E8454">
        <v>5612</v>
      </c>
      <c r="F8454">
        <v>3535.56</v>
      </c>
      <c r="G8454" t="s">
        <v>15</v>
      </c>
      <c r="H8454" t="s">
        <v>40</v>
      </c>
      <c r="I8454" t="s">
        <v>41</v>
      </c>
    </row>
    <row r="8455" spans="1:9" x14ac:dyDescent="0.3">
      <c r="A8455">
        <v>1185732</v>
      </c>
      <c r="B8455" s="16">
        <v>44509</v>
      </c>
      <c r="C8455" t="s">
        <v>17</v>
      </c>
      <c r="D8455">
        <v>120</v>
      </c>
      <c r="E8455">
        <v>5880</v>
      </c>
      <c r="F8455">
        <v>2940</v>
      </c>
      <c r="G8455" t="s">
        <v>36</v>
      </c>
      <c r="H8455" t="s">
        <v>110</v>
      </c>
      <c r="I8455" t="s">
        <v>111</v>
      </c>
    </row>
    <row r="8456" spans="1:9" x14ac:dyDescent="0.3">
      <c r="A8456">
        <v>1128299</v>
      </c>
      <c r="B8456" s="16">
        <v>44509</v>
      </c>
      <c r="C8456" t="s">
        <v>20</v>
      </c>
      <c r="D8456">
        <v>147</v>
      </c>
      <c r="E8456">
        <v>6615</v>
      </c>
      <c r="F8456">
        <v>2381.4</v>
      </c>
      <c r="G8456" t="s">
        <v>15</v>
      </c>
      <c r="H8456" t="s">
        <v>16</v>
      </c>
      <c r="I8456" t="s">
        <v>69</v>
      </c>
    </row>
    <row r="8457" spans="1:9" x14ac:dyDescent="0.3">
      <c r="A8457">
        <v>1128299</v>
      </c>
      <c r="B8457" s="16">
        <v>44509</v>
      </c>
      <c r="C8457" t="s">
        <v>21</v>
      </c>
      <c r="D8457">
        <v>144</v>
      </c>
      <c r="E8457">
        <v>6768</v>
      </c>
      <c r="F8457">
        <v>2707.2000000000003</v>
      </c>
      <c r="G8457" t="s">
        <v>15</v>
      </c>
      <c r="H8457" t="s">
        <v>16</v>
      </c>
      <c r="I8457" t="s">
        <v>69</v>
      </c>
    </row>
    <row r="8458" spans="1:9" x14ac:dyDescent="0.3">
      <c r="A8458">
        <v>1128299</v>
      </c>
      <c r="B8458" s="16">
        <v>44509</v>
      </c>
      <c r="C8458" t="s">
        <v>19</v>
      </c>
      <c r="D8458">
        <v>162</v>
      </c>
      <c r="E8458">
        <v>7938</v>
      </c>
      <c r="F8458">
        <v>3889.62</v>
      </c>
      <c r="G8458" t="s">
        <v>15</v>
      </c>
      <c r="H8458" t="s">
        <v>16</v>
      </c>
      <c r="I8458" t="s">
        <v>69</v>
      </c>
    </row>
    <row r="8459" spans="1:9" x14ac:dyDescent="0.3">
      <c r="A8459">
        <v>1128299</v>
      </c>
      <c r="B8459" s="16">
        <v>44509</v>
      </c>
      <c r="C8459" t="s">
        <v>22</v>
      </c>
      <c r="D8459">
        <v>154</v>
      </c>
      <c r="E8459">
        <v>9548</v>
      </c>
      <c r="F8459">
        <v>4296.5999999999995</v>
      </c>
      <c r="G8459" t="s">
        <v>15</v>
      </c>
      <c r="H8459" t="s">
        <v>16</v>
      </c>
      <c r="I8459" t="s">
        <v>69</v>
      </c>
    </row>
    <row r="8460" spans="1:9" x14ac:dyDescent="0.3">
      <c r="A8460">
        <v>1128299</v>
      </c>
      <c r="B8460" s="16">
        <v>44509</v>
      </c>
      <c r="C8460" t="s">
        <v>23</v>
      </c>
      <c r="D8460">
        <v>176</v>
      </c>
      <c r="E8460">
        <v>11968</v>
      </c>
      <c r="F8460">
        <v>7659.52</v>
      </c>
      <c r="G8460" t="s">
        <v>15</v>
      </c>
      <c r="H8460" t="s">
        <v>16</v>
      </c>
      <c r="I8460" t="s">
        <v>69</v>
      </c>
    </row>
    <row r="8461" spans="1:9" x14ac:dyDescent="0.3">
      <c r="A8461">
        <v>1128299</v>
      </c>
      <c r="B8461" s="16">
        <v>44509</v>
      </c>
      <c r="C8461" t="s">
        <v>17</v>
      </c>
      <c r="D8461">
        <v>217</v>
      </c>
      <c r="E8461">
        <v>12152</v>
      </c>
      <c r="F8461">
        <v>6683.6</v>
      </c>
      <c r="G8461" t="s">
        <v>15</v>
      </c>
      <c r="H8461" t="s">
        <v>16</v>
      </c>
      <c r="I8461" t="s">
        <v>69</v>
      </c>
    </row>
    <row r="8462" spans="1:9" x14ac:dyDescent="0.3">
      <c r="A8462">
        <v>1185732</v>
      </c>
      <c r="B8462" s="16">
        <v>44509</v>
      </c>
      <c r="C8462" t="s">
        <v>21</v>
      </c>
      <c r="D8462">
        <v>175</v>
      </c>
      <c r="E8462">
        <v>70000</v>
      </c>
      <c r="F8462">
        <v>21000</v>
      </c>
      <c r="G8462" t="s">
        <v>36</v>
      </c>
      <c r="H8462" t="s">
        <v>110</v>
      </c>
      <c r="I8462" t="s">
        <v>111</v>
      </c>
    </row>
    <row r="8463" spans="1:9" x14ac:dyDescent="0.3">
      <c r="A8463">
        <v>1185732</v>
      </c>
      <c r="B8463" s="16">
        <v>44509</v>
      </c>
      <c r="C8463" t="s">
        <v>20</v>
      </c>
      <c r="D8463">
        <v>195</v>
      </c>
      <c r="E8463">
        <v>78000</v>
      </c>
      <c r="F8463">
        <v>23400</v>
      </c>
      <c r="G8463" t="s">
        <v>36</v>
      </c>
      <c r="H8463" t="s">
        <v>110</v>
      </c>
      <c r="I8463" t="s">
        <v>111</v>
      </c>
    </row>
    <row r="8464" spans="1:9" x14ac:dyDescent="0.3">
      <c r="A8464">
        <v>1185731</v>
      </c>
      <c r="B8464" s="16">
        <v>44509</v>
      </c>
      <c r="C8464" t="s">
        <v>22</v>
      </c>
      <c r="D8464">
        <v>150</v>
      </c>
      <c r="E8464">
        <v>82499.999999999985</v>
      </c>
      <c r="F8464">
        <v>20624.999999999996</v>
      </c>
      <c r="G8464" t="s">
        <v>15</v>
      </c>
      <c r="H8464" t="s">
        <v>62</v>
      </c>
      <c r="I8464" t="s">
        <v>63</v>
      </c>
    </row>
    <row r="8465" spans="1:9" x14ac:dyDescent="0.3">
      <c r="A8465">
        <v>1185732</v>
      </c>
      <c r="B8465" s="16">
        <v>44509</v>
      </c>
      <c r="C8465" t="s">
        <v>22</v>
      </c>
      <c r="D8465">
        <v>150</v>
      </c>
      <c r="E8465">
        <v>90000</v>
      </c>
      <c r="F8465">
        <v>31499.999999999996</v>
      </c>
      <c r="G8465" t="s">
        <v>36</v>
      </c>
      <c r="H8465" t="s">
        <v>110</v>
      </c>
      <c r="I8465" t="s">
        <v>111</v>
      </c>
    </row>
    <row r="8466" spans="1:9" x14ac:dyDescent="0.3">
      <c r="A8466">
        <v>1185732</v>
      </c>
      <c r="B8466" s="16">
        <v>44509</v>
      </c>
      <c r="C8466" t="s">
        <v>19</v>
      </c>
      <c r="D8466">
        <v>250</v>
      </c>
      <c r="E8466">
        <v>100000</v>
      </c>
      <c r="F8466">
        <v>30000</v>
      </c>
      <c r="G8466" t="s">
        <v>36</v>
      </c>
      <c r="H8466" t="s">
        <v>110</v>
      </c>
      <c r="I8466" t="s">
        <v>111</v>
      </c>
    </row>
    <row r="8467" spans="1:9" x14ac:dyDescent="0.3">
      <c r="A8467">
        <v>1185732</v>
      </c>
      <c r="B8467" s="16">
        <v>44509</v>
      </c>
      <c r="C8467" t="s">
        <v>23</v>
      </c>
      <c r="D8467">
        <v>250</v>
      </c>
      <c r="E8467">
        <v>162499.99999999997</v>
      </c>
      <c r="F8467">
        <v>64999.999999999993</v>
      </c>
      <c r="G8467" t="s">
        <v>36</v>
      </c>
      <c r="H8467" t="s">
        <v>110</v>
      </c>
      <c r="I8467" t="s">
        <v>111</v>
      </c>
    </row>
    <row r="8468" spans="1:9" x14ac:dyDescent="0.3">
      <c r="A8468">
        <v>1185732</v>
      </c>
      <c r="B8468" s="16">
        <v>44509</v>
      </c>
      <c r="C8468" t="s">
        <v>17</v>
      </c>
      <c r="D8468">
        <v>400</v>
      </c>
      <c r="E8468">
        <v>199999.99999999997</v>
      </c>
      <c r="F8468">
        <v>69999.999999999985</v>
      </c>
      <c r="G8468" t="s">
        <v>36</v>
      </c>
      <c r="H8468" t="s">
        <v>110</v>
      </c>
      <c r="I8468" t="s">
        <v>111</v>
      </c>
    </row>
    <row r="8469" spans="1:9" x14ac:dyDescent="0.3">
      <c r="A8469">
        <v>1185732</v>
      </c>
      <c r="B8469" s="16">
        <v>44509</v>
      </c>
      <c r="C8469" t="s">
        <v>17</v>
      </c>
      <c r="D8469">
        <v>450</v>
      </c>
      <c r="E8469">
        <v>225000</v>
      </c>
      <c r="F8469">
        <v>112500</v>
      </c>
      <c r="G8469" t="s">
        <v>15</v>
      </c>
      <c r="H8469" t="s">
        <v>40</v>
      </c>
      <c r="I8469" t="s">
        <v>41</v>
      </c>
    </row>
    <row r="8470" spans="1:9" x14ac:dyDescent="0.3">
      <c r="A8470">
        <v>1128299</v>
      </c>
      <c r="B8470" s="16">
        <v>44509</v>
      </c>
      <c r="C8470" t="s">
        <v>20</v>
      </c>
      <c r="D8470">
        <v>545</v>
      </c>
      <c r="E8470">
        <v>272500.00000000006</v>
      </c>
      <c r="F8470">
        <v>68125.000000000015</v>
      </c>
      <c r="G8470" t="s">
        <v>15</v>
      </c>
      <c r="H8470" t="s">
        <v>16</v>
      </c>
      <c r="I8470" t="s">
        <v>69</v>
      </c>
    </row>
    <row r="8471" spans="1:9" x14ac:dyDescent="0.3">
      <c r="A8471">
        <v>1128299</v>
      </c>
      <c r="B8471" s="16">
        <v>44509</v>
      </c>
      <c r="C8471" t="s">
        <v>21</v>
      </c>
      <c r="D8471">
        <v>575</v>
      </c>
      <c r="E8471">
        <v>287500.00000000006</v>
      </c>
      <c r="F8471">
        <v>86250.000000000015</v>
      </c>
      <c r="G8471" t="s">
        <v>15</v>
      </c>
      <c r="H8471" t="s">
        <v>16</v>
      </c>
      <c r="I8471" t="s">
        <v>69</v>
      </c>
    </row>
    <row r="8472" spans="1:9" x14ac:dyDescent="0.3">
      <c r="A8472">
        <v>1128299</v>
      </c>
      <c r="B8472" s="16">
        <v>44509</v>
      </c>
      <c r="C8472" t="s">
        <v>19</v>
      </c>
      <c r="D8472">
        <v>600</v>
      </c>
      <c r="E8472">
        <v>300000.00000000006</v>
      </c>
      <c r="F8472">
        <v>105000.00000000001</v>
      </c>
      <c r="G8472" t="s">
        <v>15</v>
      </c>
      <c r="H8472" t="s">
        <v>16</v>
      </c>
      <c r="I8472" t="s">
        <v>69</v>
      </c>
    </row>
    <row r="8473" spans="1:9" x14ac:dyDescent="0.3">
      <c r="A8473">
        <v>1128299</v>
      </c>
      <c r="B8473" s="16">
        <v>44509</v>
      </c>
      <c r="C8473" t="s">
        <v>22</v>
      </c>
      <c r="D8473">
        <v>550</v>
      </c>
      <c r="E8473">
        <v>357500</v>
      </c>
      <c r="F8473">
        <v>125124.99999999999</v>
      </c>
      <c r="G8473" t="s">
        <v>15</v>
      </c>
      <c r="H8473" t="s">
        <v>16</v>
      </c>
      <c r="I8473" t="s">
        <v>69</v>
      </c>
    </row>
    <row r="8474" spans="1:9" x14ac:dyDescent="0.3">
      <c r="A8474">
        <v>1128299</v>
      </c>
      <c r="B8474" s="16">
        <v>44509</v>
      </c>
      <c r="C8474" t="s">
        <v>23</v>
      </c>
      <c r="D8474">
        <v>650</v>
      </c>
      <c r="E8474">
        <v>455000</v>
      </c>
      <c r="F8474">
        <v>227500</v>
      </c>
      <c r="G8474" t="s">
        <v>15</v>
      </c>
      <c r="H8474" t="s">
        <v>16</v>
      </c>
      <c r="I8474" t="s">
        <v>69</v>
      </c>
    </row>
    <row r="8475" spans="1:9" x14ac:dyDescent="0.3">
      <c r="A8475">
        <v>1128299</v>
      </c>
      <c r="B8475" s="16">
        <v>44509</v>
      </c>
      <c r="C8475" t="s">
        <v>17</v>
      </c>
      <c r="D8475">
        <v>775</v>
      </c>
      <c r="E8475">
        <v>465000.00000000006</v>
      </c>
      <c r="F8475">
        <v>209250.00000000003</v>
      </c>
      <c r="G8475" t="s">
        <v>15</v>
      </c>
      <c r="H8475" t="s">
        <v>16</v>
      </c>
      <c r="I8475" t="s">
        <v>69</v>
      </c>
    </row>
    <row r="8476" spans="1:9" x14ac:dyDescent="0.3">
      <c r="A8476">
        <v>1185732</v>
      </c>
      <c r="B8476" s="16">
        <v>44510</v>
      </c>
      <c r="C8476" t="s">
        <v>19</v>
      </c>
      <c r="D8476">
        <v>51</v>
      </c>
      <c r="E8476">
        <v>1887</v>
      </c>
      <c r="F8476">
        <v>603.84</v>
      </c>
      <c r="G8476" t="s">
        <v>15</v>
      </c>
      <c r="H8476" t="s">
        <v>40</v>
      </c>
      <c r="I8476" t="s">
        <v>41</v>
      </c>
    </row>
    <row r="8477" spans="1:9" x14ac:dyDescent="0.3">
      <c r="A8477">
        <v>1185732</v>
      </c>
      <c r="B8477" s="16">
        <v>44510</v>
      </c>
      <c r="C8477" t="s">
        <v>19</v>
      </c>
      <c r="D8477">
        <v>45</v>
      </c>
      <c r="E8477">
        <v>2025</v>
      </c>
      <c r="F8477">
        <v>850.5</v>
      </c>
      <c r="G8477" t="s">
        <v>15</v>
      </c>
      <c r="H8477" t="s">
        <v>40</v>
      </c>
      <c r="I8477" t="s">
        <v>41</v>
      </c>
    </row>
    <row r="8478" spans="1:9" x14ac:dyDescent="0.3">
      <c r="A8478">
        <v>1128299</v>
      </c>
      <c r="B8478" s="16">
        <v>44510</v>
      </c>
      <c r="C8478" t="s">
        <v>20</v>
      </c>
      <c r="D8478">
        <v>81</v>
      </c>
      <c r="E8478">
        <v>2592</v>
      </c>
      <c r="F8478">
        <v>1244.1599999999999</v>
      </c>
      <c r="G8478" t="s">
        <v>36</v>
      </c>
      <c r="H8478" t="s">
        <v>116</v>
      </c>
      <c r="I8478" t="s">
        <v>117</v>
      </c>
    </row>
    <row r="8479" spans="1:9" x14ac:dyDescent="0.3">
      <c r="A8479">
        <v>1128299</v>
      </c>
      <c r="B8479" s="16">
        <v>44510</v>
      </c>
      <c r="C8479" t="s">
        <v>21</v>
      </c>
      <c r="D8479">
        <v>83</v>
      </c>
      <c r="E8479">
        <v>2822</v>
      </c>
      <c r="F8479">
        <v>1411</v>
      </c>
      <c r="G8479" t="s">
        <v>36</v>
      </c>
      <c r="H8479" t="s">
        <v>116</v>
      </c>
      <c r="I8479" t="s">
        <v>117</v>
      </c>
    </row>
    <row r="8480" spans="1:9" x14ac:dyDescent="0.3">
      <c r="A8480">
        <v>1128299</v>
      </c>
      <c r="B8480" s="16">
        <v>44510</v>
      </c>
      <c r="C8480" t="s">
        <v>19</v>
      </c>
      <c r="D8480">
        <v>98</v>
      </c>
      <c r="E8480">
        <v>3234</v>
      </c>
      <c r="F8480">
        <v>1778.7</v>
      </c>
      <c r="G8480" t="s">
        <v>36</v>
      </c>
      <c r="H8480" t="s">
        <v>116</v>
      </c>
      <c r="I8480" t="s">
        <v>117</v>
      </c>
    </row>
    <row r="8481" spans="1:9" x14ac:dyDescent="0.3">
      <c r="A8481">
        <v>1185731</v>
      </c>
      <c r="B8481" s="16">
        <v>44510</v>
      </c>
      <c r="C8481" t="s">
        <v>19</v>
      </c>
      <c r="D8481">
        <v>140</v>
      </c>
      <c r="E8481">
        <v>3360</v>
      </c>
      <c r="F8481">
        <v>1511.9999999999998</v>
      </c>
      <c r="G8481" t="s">
        <v>36</v>
      </c>
      <c r="H8481" t="s">
        <v>96</v>
      </c>
      <c r="I8481" t="s">
        <v>97</v>
      </c>
    </row>
    <row r="8482" spans="1:9" x14ac:dyDescent="0.3">
      <c r="A8482">
        <v>1185731</v>
      </c>
      <c r="B8482" s="16">
        <v>44510</v>
      </c>
      <c r="C8482" t="s">
        <v>20</v>
      </c>
      <c r="D8482">
        <v>116</v>
      </c>
      <c r="E8482">
        <v>3712</v>
      </c>
      <c r="F8482">
        <v>1856</v>
      </c>
      <c r="G8482" t="s">
        <v>36</v>
      </c>
      <c r="H8482" t="s">
        <v>96</v>
      </c>
      <c r="I8482" t="s">
        <v>97</v>
      </c>
    </row>
    <row r="8483" spans="1:9" x14ac:dyDescent="0.3">
      <c r="A8483">
        <v>1185731</v>
      </c>
      <c r="B8483" s="16">
        <v>44510</v>
      </c>
      <c r="C8483" t="s">
        <v>23</v>
      </c>
      <c r="D8483">
        <v>72</v>
      </c>
      <c r="E8483">
        <v>4032</v>
      </c>
      <c r="F8483">
        <v>2136.96</v>
      </c>
      <c r="G8483" t="s">
        <v>15</v>
      </c>
      <c r="H8483" t="s">
        <v>62</v>
      </c>
      <c r="I8483" t="s">
        <v>63</v>
      </c>
    </row>
    <row r="8484" spans="1:9" x14ac:dyDescent="0.3">
      <c r="A8484">
        <v>1128299</v>
      </c>
      <c r="B8484" s="16">
        <v>44510</v>
      </c>
      <c r="C8484" t="s">
        <v>22</v>
      </c>
      <c r="D8484">
        <v>75</v>
      </c>
      <c r="E8484">
        <v>4125</v>
      </c>
      <c r="F8484">
        <v>1650</v>
      </c>
      <c r="G8484" t="s">
        <v>36</v>
      </c>
      <c r="H8484" t="s">
        <v>116</v>
      </c>
      <c r="I8484" t="s">
        <v>117</v>
      </c>
    </row>
    <row r="8485" spans="1:9" x14ac:dyDescent="0.3">
      <c r="A8485">
        <v>1128299</v>
      </c>
      <c r="B8485" s="16">
        <v>44510</v>
      </c>
      <c r="C8485" t="s">
        <v>17</v>
      </c>
      <c r="D8485">
        <v>123</v>
      </c>
      <c r="E8485">
        <v>5043</v>
      </c>
      <c r="F8485">
        <v>2571.9299999999998</v>
      </c>
      <c r="G8485" t="s">
        <v>36</v>
      </c>
      <c r="H8485" t="s">
        <v>116</v>
      </c>
      <c r="I8485" t="s">
        <v>117</v>
      </c>
    </row>
    <row r="8486" spans="1:9" x14ac:dyDescent="0.3">
      <c r="A8486">
        <v>1128299</v>
      </c>
      <c r="B8486" s="16">
        <v>44510</v>
      </c>
      <c r="C8486" t="s">
        <v>23</v>
      </c>
      <c r="D8486">
        <v>91</v>
      </c>
      <c r="E8486">
        <v>5551</v>
      </c>
      <c r="F8486">
        <v>2997.5400000000004</v>
      </c>
      <c r="G8486" t="s">
        <v>36</v>
      </c>
      <c r="H8486" t="s">
        <v>116</v>
      </c>
      <c r="I8486" t="s">
        <v>117</v>
      </c>
    </row>
    <row r="8487" spans="1:9" x14ac:dyDescent="0.3">
      <c r="A8487">
        <v>1185731</v>
      </c>
      <c r="B8487" s="16">
        <v>44510</v>
      </c>
      <c r="C8487" t="s">
        <v>17</v>
      </c>
      <c r="D8487">
        <v>169</v>
      </c>
      <c r="E8487">
        <v>5746</v>
      </c>
      <c r="F8487">
        <v>2987.92</v>
      </c>
      <c r="G8487" t="s">
        <v>36</v>
      </c>
      <c r="H8487" t="s">
        <v>96</v>
      </c>
      <c r="I8487" t="s">
        <v>97</v>
      </c>
    </row>
    <row r="8488" spans="1:9" x14ac:dyDescent="0.3">
      <c r="A8488">
        <v>1185733</v>
      </c>
      <c r="B8488" s="16">
        <v>44510</v>
      </c>
      <c r="C8488" t="s">
        <v>20</v>
      </c>
      <c r="D8488">
        <v>123</v>
      </c>
      <c r="E8488">
        <v>6150</v>
      </c>
      <c r="F8488">
        <v>2460</v>
      </c>
      <c r="G8488" t="s">
        <v>31</v>
      </c>
      <c r="H8488" t="s">
        <v>66</v>
      </c>
      <c r="I8488" t="s">
        <v>67</v>
      </c>
    </row>
    <row r="8489" spans="1:9" x14ac:dyDescent="0.3">
      <c r="A8489">
        <v>1185733</v>
      </c>
      <c r="B8489" s="16">
        <v>44510</v>
      </c>
      <c r="C8489" t="s">
        <v>21</v>
      </c>
      <c r="D8489">
        <v>104</v>
      </c>
      <c r="E8489">
        <v>6240</v>
      </c>
      <c r="F8489">
        <v>2433.6</v>
      </c>
      <c r="G8489" t="s">
        <v>31</v>
      </c>
      <c r="H8489" t="s">
        <v>66</v>
      </c>
      <c r="I8489" t="s">
        <v>67</v>
      </c>
    </row>
    <row r="8490" spans="1:9" x14ac:dyDescent="0.3">
      <c r="A8490">
        <v>1185731</v>
      </c>
      <c r="B8490" s="16">
        <v>44510</v>
      </c>
      <c r="C8490" t="s">
        <v>21</v>
      </c>
      <c r="D8490">
        <v>135</v>
      </c>
      <c r="E8490">
        <v>7965</v>
      </c>
      <c r="F8490">
        <v>3982.5</v>
      </c>
      <c r="G8490" t="s">
        <v>36</v>
      </c>
      <c r="H8490" t="s">
        <v>96</v>
      </c>
      <c r="I8490" t="s">
        <v>97</v>
      </c>
    </row>
    <row r="8491" spans="1:9" x14ac:dyDescent="0.3">
      <c r="A8491">
        <v>1185733</v>
      </c>
      <c r="B8491" s="16">
        <v>44510</v>
      </c>
      <c r="C8491" t="s">
        <v>17</v>
      </c>
      <c r="D8491">
        <v>158</v>
      </c>
      <c r="E8491">
        <v>8058</v>
      </c>
      <c r="F8491">
        <v>2981.46</v>
      </c>
      <c r="G8491" t="s">
        <v>31</v>
      </c>
      <c r="H8491" t="s">
        <v>66</v>
      </c>
      <c r="I8491" t="s">
        <v>67</v>
      </c>
    </row>
    <row r="8492" spans="1:9" x14ac:dyDescent="0.3">
      <c r="A8492">
        <v>1185733</v>
      </c>
      <c r="B8492" s="16">
        <v>44510</v>
      </c>
      <c r="C8492" t="s">
        <v>22</v>
      </c>
      <c r="D8492">
        <v>113</v>
      </c>
      <c r="E8492">
        <v>9379</v>
      </c>
      <c r="F8492">
        <v>2813.7</v>
      </c>
      <c r="G8492" t="s">
        <v>31</v>
      </c>
      <c r="H8492" t="s">
        <v>66</v>
      </c>
      <c r="I8492" t="s">
        <v>67</v>
      </c>
    </row>
    <row r="8493" spans="1:9" x14ac:dyDescent="0.3">
      <c r="A8493">
        <v>1185733</v>
      </c>
      <c r="B8493" s="16">
        <v>44510</v>
      </c>
      <c r="C8493" t="s">
        <v>19</v>
      </c>
      <c r="D8493">
        <v>168</v>
      </c>
      <c r="E8493">
        <v>9408</v>
      </c>
      <c r="F8493">
        <v>3010.56</v>
      </c>
      <c r="G8493" t="s">
        <v>31</v>
      </c>
      <c r="H8493" t="s">
        <v>66</v>
      </c>
      <c r="I8493" t="s">
        <v>67</v>
      </c>
    </row>
    <row r="8494" spans="1:9" x14ac:dyDescent="0.3">
      <c r="A8494">
        <v>1185731</v>
      </c>
      <c r="B8494" s="16">
        <v>44510</v>
      </c>
      <c r="C8494" t="s">
        <v>22</v>
      </c>
      <c r="D8494">
        <v>138</v>
      </c>
      <c r="E8494">
        <v>10488</v>
      </c>
      <c r="F8494">
        <v>5139.12</v>
      </c>
      <c r="G8494" t="s">
        <v>36</v>
      </c>
      <c r="H8494" t="s">
        <v>96</v>
      </c>
      <c r="I8494" t="s">
        <v>97</v>
      </c>
    </row>
    <row r="8495" spans="1:9" x14ac:dyDescent="0.3">
      <c r="A8495">
        <v>1185733</v>
      </c>
      <c r="B8495" s="16">
        <v>44510</v>
      </c>
      <c r="C8495" t="s">
        <v>23</v>
      </c>
      <c r="D8495">
        <v>140</v>
      </c>
      <c r="E8495">
        <v>11480</v>
      </c>
      <c r="F8495">
        <v>5969.6</v>
      </c>
      <c r="G8495" t="s">
        <v>31</v>
      </c>
      <c r="H8495" t="s">
        <v>66</v>
      </c>
      <c r="I8495" t="s">
        <v>67</v>
      </c>
    </row>
    <row r="8496" spans="1:9" x14ac:dyDescent="0.3">
      <c r="A8496">
        <v>1185731</v>
      </c>
      <c r="B8496" s="16">
        <v>44510</v>
      </c>
      <c r="C8496" t="s">
        <v>23</v>
      </c>
      <c r="D8496">
        <v>167</v>
      </c>
      <c r="E8496">
        <v>12358</v>
      </c>
      <c r="F8496">
        <v>7909.12</v>
      </c>
      <c r="G8496" t="s">
        <v>36</v>
      </c>
      <c r="H8496" t="s">
        <v>96</v>
      </c>
      <c r="I8496" t="s">
        <v>97</v>
      </c>
    </row>
    <row r="8497" spans="1:9" x14ac:dyDescent="0.3">
      <c r="A8497">
        <v>1185732</v>
      </c>
      <c r="B8497" s="16">
        <v>44510</v>
      </c>
      <c r="C8497" t="s">
        <v>19</v>
      </c>
      <c r="D8497">
        <v>150</v>
      </c>
      <c r="E8497">
        <v>75000</v>
      </c>
      <c r="F8497">
        <v>22500</v>
      </c>
      <c r="G8497" t="s">
        <v>15</v>
      </c>
      <c r="H8497" t="s">
        <v>40</v>
      </c>
      <c r="I8497" t="s">
        <v>41</v>
      </c>
    </row>
    <row r="8498" spans="1:9" x14ac:dyDescent="0.3">
      <c r="A8498">
        <v>1128299</v>
      </c>
      <c r="B8498" s="16">
        <v>44510</v>
      </c>
      <c r="C8498" t="s">
        <v>20</v>
      </c>
      <c r="D8498">
        <v>270</v>
      </c>
      <c r="E8498">
        <v>94500</v>
      </c>
      <c r="F8498">
        <v>33075</v>
      </c>
      <c r="G8498" t="s">
        <v>36</v>
      </c>
      <c r="H8498" t="s">
        <v>116</v>
      </c>
      <c r="I8498" t="s">
        <v>117</v>
      </c>
    </row>
    <row r="8499" spans="1:9" x14ac:dyDescent="0.3">
      <c r="A8499">
        <v>1128299</v>
      </c>
      <c r="B8499" s="16">
        <v>44510</v>
      </c>
      <c r="C8499" t="s">
        <v>21</v>
      </c>
      <c r="D8499">
        <v>275</v>
      </c>
      <c r="E8499">
        <v>96250</v>
      </c>
      <c r="F8499">
        <v>33687.5</v>
      </c>
      <c r="G8499" t="s">
        <v>36</v>
      </c>
      <c r="H8499" t="s">
        <v>116</v>
      </c>
      <c r="I8499" t="s">
        <v>117</v>
      </c>
    </row>
    <row r="8500" spans="1:9" x14ac:dyDescent="0.3">
      <c r="A8500">
        <v>1128299</v>
      </c>
      <c r="B8500" s="16">
        <v>44510</v>
      </c>
      <c r="C8500" t="s">
        <v>19</v>
      </c>
      <c r="D8500">
        <v>325</v>
      </c>
      <c r="E8500">
        <v>113750</v>
      </c>
      <c r="F8500">
        <v>45500</v>
      </c>
      <c r="G8500" t="s">
        <v>36</v>
      </c>
      <c r="H8500" t="s">
        <v>116</v>
      </c>
      <c r="I8500" t="s">
        <v>117</v>
      </c>
    </row>
    <row r="8501" spans="1:9" x14ac:dyDescent="0.3">
      <c r="A8501">
        <v>1185731</v>
      </c>
      <c r="B8501" s="16">
        <v>44510</v>
      </c>
      <c r="C8501" t="s">
        <v>19</v>
      </c>
      <c r="D8501">
        <v>500</v>
      </c>
      <c r="E8501">
        <v>125000.00000000006</v>
      </c>
      <c r="F8501">
        <v>43750.000000000015</v>
      </c>
      <c r="G8501" t="s">
        <v>36</v>
      </c>
      <c r="H8501" t="s">
        <v>96</v>
      </c>
      <c r="I8501" t="s">
        <v>97</v>
      </c>
    </row>
    <row r="8502" spans="1:9" x14ac:dyDescent="0.3">
      <c r="A8502">
        <v>1128299</v>
      </c>
      <c r="B8502" s="16">
        <v>44510</v>
      </c>
      <c r="C8502" t="s">
        <v>22</v>
      </c>
      <c r="D8502">
        <v>250</v>
      </c>
      <c r="E8502">
        <v>150000</v>
      </c>
      <c r="F8502">
        <v>45000</v>
      </c>
      <c r="G8502" t="s">
        <v>36</v>
      </c>
      <c r="H8502" t="s">
        <v>116</v>
      </c>
      <c r="I8502" t="s">
        <v>117</v>
      </c>
    </row>
    <row r="8503" spans="1:9" x14ac:dyDescent="0.3">
      <c r="A8503">
        <v>1185731</v>
      </c>
      <c r="B8503" s="16">
        <v>44510</v>
      </c>
      <c r="C8503" t="s">
        <v>20</v>
      </c>
      <c r="D8503">
        <v>445</v>
      </c>
      <c r="E8503">
        <v>155750.00000000006</v>
      </c>
      <c r="F8503">
        <v>62300.000000000029</v>
      </c>
      <c r="G8503" t="s">
        <v>36</v>
      </c>
      <c r="H8503" t="s">
        <v>96</v>
      </c>
      <c r="I8503" t="s">
        <v>97</v>
      </c>
    </row>
    <row r="8504" spans="1:9" x14ac:dyDescent="0.3">
      <c r="A8504">
        <v>1185731</v>
      </c>
      <c r="B8504" s="16">
        <v>44510</v>
      </c>
      <c r="C8504" t="s">
        <v>23</v>
      </c>
      <c r="D8504">
        <v>275</v>
      </c>
      <c r="E8504">
        <v>165000</v>
      </c>
      <c r="F8504">
        <v>66000</v>
      </c>
      <c r="G8504" t="s">
        <v>15</v>
      </c>
      <c r="H8504" t="s">
        <v>62</v>
      </c>
      <c r="I8504" t="s">
        <v>63</v>
      </c>
    </row>
    <row r="8505" spans="1:9" x14ac:dyDescent="0.3">
      <c r="A8505">
        <v>1128299</v>
      </c>
      <c r="B8505" s="16">
        <v>44510</v>
      </c>
      <c r="C8505" t="s">
        <v>17</v>
      </c>
      <c r="D8505">
        <v>425</v>
      </c>
      <c r="E8505">
        <v>191249.99999999997</v>
      </c>
      <c r="F8505">
        <v>76499.999999999985</v>
      </c>
      <c r="G8505" t="s">
        <v>36</v>
      </c>
      <c r="H8505" t="s">
        <v>116</v>
      </c>
      <c r="I8505" t="s">
        <v>117</v>
      </c>
    </row>
    <row r="8506" spans="1:9" x14ac:dyDescent="0.3">
      <c r="A8506">
        <v>1128299</v>
      </c>
      <c r="B8506" s="16">
        <v>44510</v>
      </c>
      <c r="C8506" t="s">
        <v>23</v>
      </c>
      <c r="D8506">
        <v>350</v>
      </c>
      <c r="E8506">
        <v>227499.99999999994</v>
      </c>
      <c r="F8506">
        <v>90999.999999999985</v>
      </c>
      <c r="G8506" t="s">
        <v>36</v>
      </c>
      <c r="H8506" t="s">
        <v>116</v>
      </c>
      <c r="I8506" t="s">
        <v>117</v>
      </c>
    </row>
    <row r="8507" spans="1:9" x14ac:dyDescent="0.3">
      <c r="A8507">
        <v>1185733</v>
      </c>
      <c r="B8507" s="16">
        <v>44510</v>
      </c>
      <c r="C8507" t="s">
        <v>20</v>
      </c>
      <c r="D8507">
        <v>425</v>
      </c>
      <c r="E8507">
        <v>233750.00000000003</v>
      </c>
      <c r="F8507">
        <v>58437.500000000007</v>
      </c>
      <c r="G8507" t="s">
        <v>31</v>
      </c>
      <c r="H8507" t="s">
        <v>66</v>
      </c>
      <c r="I8507" t="s">
        <v>67</v>
      </c>
    </row>
    <row r="8508" spans="1:9" x14ac:dyDescent="0.3">
      <c r="A8508">
        <v>1185731</v>
      </c>
      <c r="B8508" s="16">
        <v>44510</v>
      </c>
      <c r="C8508" t="s">
        <v>17</v>
      </c>
      <c r="D8508">
        <v>675</v>
      </c>
      <c r="E8508">
        <v>236250.00000000006</v>
      </c>
      <c r="F8508">
        <v>94500.000000000029</v>
      </c>
      <c r="G8508" t="s">
        <v>36</v>
      </c>
      <c r="H8508" t="s">
        <v>96</v>
      </c>
      <c r="I8508" t="s">
        <v>97</v>
      </c>
    </row>
    <row r="8509" spans="1:9" x14ac:dyDescent="0.3">
      <c r="A8509">
        <v>1185733</v>
      </c>
      <c r="B8509" s="16">
        <v>44510</v>
      </c>
      <c r="C8509" t="s">
        <v>21</v>
      </c>
      <c r="D8509">
        <v>400</v>
      </c>
      <c r="E8509">
        <v>260000.00000000006</v>
      </c>
      <c r="F8509">
        <v>65000.000000000015</v>
      </c>
      <c r="G8509" t="s">
        <v>31</v>
      </c>
      <c r="H8509" t="s">
        <v>66</v>
      </c>
      <c r="I8509" t="s">
        <v>67</v>
      </c>
    </row>
    <row r="8510" spans="1:9" x14ac:dyDescent="0.3">
      <c r="A8510">
        <v>1185733</v>
      </c>
      <c r="B8510" s="16">
        <v>44510</v>
      </c>
      <c r="C8510" t="s">
        <v>17</v>
      </c>
      <c r="D8510">
        <v>525</v>
      </c>
      <c r="E8510">
        <v>288750.00000000006</v>
      </c>
      <c r="F8510">
        <v>72187.500000000015</v>
      </c>
      <c r="G8510" t="s">
        <v>31</v>
      </c>
      <c r="H8510" t="s">
        <v>66</v>
      </c>
      <c r="I8510" t="s">
        <v>67</v>
      </c>
    </row>
    <row r="8511" spans="1:9" x14ac:dyDescent="0.3">
      <c r="A8511">
        <v>1185733</v>
      </c>
      <c r="B8511" s="16">
        <v>44510</v>
      </c>
      <c r="C8511" t="s">
        <v>22</v>
      </c>
      <c r="D8511">
        <v>375</v>
      </c>
      <c r="E8511">
        <v>318750.00000000006</v>
      </c>
      <c r="F8511">
        <v>47812.500000000007</v>
      </c>
      <c r="G8511" t="s">
        <v>31</v>
      </c>
      <c r="H8511" t="s">
        <v>66</v>
      </c>
      <c r="I8511" t="s">
        <v>67</v>
      </c>
    </row>
    <row r="8512" spans="1:9" x14ac:dyDescent="0.3">
      <c r="A8512">
        <v>1185731</v>
      </c>
      <c r="B8512" s="16">
        <v>44510</v>
      </c>
      <c r="C8512" t="s">
        <v>21</v>
      </c>
      <c r="D8512">
        <v>500</v>
      </c>
      <c r="E8512">
        <v>325000.00000000012</v>
      </c>
      <c r="F8512">
        <v>130000.00000000006</v>
      </c>
      <c r="G8512" t="s">
        <v>36</v>
      </c>
      <c r="H8512" t="s">
        <v>96</v>
      </c>
      <c r="I8512" t="s">
        <v>97</v>
      </c>
    </row>
    <row r="8513" spans="1:9" x14ac:dyDescent="0.3">
      <c r="A8513">
        <v>1185733</v>
      </c>
      <c r="B8513" s="16">
        <v>44510</v>
      </c>
      <c r="C8513" t="s">
        <v>19</v>
      </c>
      <c r="D8513">
        <v>600</v>
      </c>
      <c r="E8513">
        <v>360000.00000000006</v>
      </c>
      <c r="F8513">
        <v>72000.000000000015</v>
      </c>
      <c r="G8513" t="s">
        <v>31</v>
      </c>
      <c r="H8513" t="s">
        <v>66</v>
      </c>
      <c r="I8513" t="s">
        <v>67</v>
      </c>
    </row>
    <row r="8514" spans="1:9" x14ac:dyDescent="0.3">
      <c r="A8514">
        <v>1185731</v>
      </c>
      <c r="B8514" s="16">
        <v>44510</v>
      </c>
      <c r="C8514" t="s">
        <v>22</v>
      </c>
      <c r="D8514">
        <v>475</v>
      </c>
      <c r="E8514">
        <v>380000.00000000006</v>
      </c>
      <c r="F8514">
        <v>133000</v>
      </c>
      <c r="G8514" t="s">
        <v>36</v>
      </c>
      <c r="H8514" t="s">
        <v>96</v>
      </c>
      <c r="I8514" t="s">
        <v>97</v>
      </c>
    </row>
    <row r="8515" spans="1:9" x14ac:dyDescent="0.3">
      <c r="A8515">
        <v>1185733</v>
      </c>
      <c r="B8515" s="16">
        <v>44510</v>
      </c>
      <c r="C8515" t="s">
        <v>23</v>
      </c>
      <c r="D8515">
        <v>500</v>
      </c>
      <c r="E8515">
        <v>450000.00000000006</v>
      </c>
      <c r="F8515">
        <v>180000.00000000003</v>
      </c>
      <c r="G8515" t="s">
        <v>31</v>
      </c>
      <c r="H8515" t="s">
        <v>66</v>
      </c>
      <c r="I8515" t="s">
        <v>67</v>
      </c>
    </row>
    <row r="8516" spans="1:9" x14ac:dyDescent="0.3">
      <c r="A8516">
        <v>1185731</v>
      </c>
      <c r="B8516" s="16">
        <v>44510</v>
      </c>
      <c r="C8516" t="s">
        <v>23</v>
      </c>
      <c r="D8516">
        <v>575</v>
      </c>
      <c r="E8516">
        <v>460000</v>
      </c>
      <c r="F8516">
        <v>230000</v>
      </c>
      <c r="G8516" t="s">
        <v>36</v>
      </c>
      <c r="H8516" t="s">
        <v>96</v>
      </c>
      <c r="I8516" t="s">
        <v>97</v>
      </c>
    </row>
    <row r="8517" spans="1:9" x14ac:dyDescent="0.3">
      <c r="A8517">
        <v>1185732</v>
      </c>
      <c r="B8517" s="16">
        <v>44511</v>
      </c>
      <c r="C8517" t="s">
        <v>20</v>
      </c>
      <c r="D8517">
        <v>51</v>
      </c>
      <c r="E8517">
        <v>1377</v>
      </c>
      <c r="F8517">
        <v>578.34</v>
      </c>
      <c r="G8517" t="s">
        <v>15</v>
      </c>
      <c r="H8517" t="s">
        <v>40</v>
      </c>
      <c r="I8517" t="s">
        <v>41</v>
      </c>
    </row>
    <row r="8518" spans="1:9" x14ac:dyDescent="0.3">
      <c r="A8518">
        <v>1185732</v>
      </c>
      <c r="B8518" s="16">
        <v>44511</v>
      </c>
      <c r="C8518" t="s">
        <v>20</v>
      </c>
      <c r="D8518">
        <v>38</v>
      </c>
      <c r="E8518">
        <v>1444</v>
      </c>
      <c r="F8518">
        <v>664.2399999999999</v>
      </c>
      <c r="G8518" t="s">
        <v>15</v>
      </c>
      <c r="H8518" t="s">
        <v>40</v>
      </c>
      <c r="I8518" t="s">
        <v>41</v>
      </c>
    </row>
    <row r="8519" spans="1:9" x14ac:dyDescent="0.3">
      <c r="A8519">
        <v>1128299</v>
      </c>
      <c r="B8519" s="16">
        <v>44511</v>
      </c>
      <c r="C8519" t="s">
        <v>20</v>
      </c>
      <c r="D8519">
        <v>107</v>
      </c>
      <c r="E8519">
        <v>1498</v>
      </c>
      <c r="F8519">
        <v>629.16</v>
      </c>
      <c r="G8519" t="s">
        <v>31</v>
      </c>
      <c r="H8519" t="s">
        <v>78</v>
      </c>
      <c r="I8519" t="s">
        <v>79</v>
      </c>
    </row>
    <row r="8520" spans="1:9" x14ac:dyDescent="0.3">
      <c r="A8520">
        <v>1128299</v>
      </c>
      <c r="B8520" s="16">
        <v>44511</v>
      </c>
      <c r="C8520" t="s">
        <v>20</v>
      </c>
      <c r="D8520">
        <v>93</v>
      </c>
      <c r="E8520">
        <v>1767</v>
      </c>
      <c r="F8520">
        <v>848.16</v>
      </c>
      <c r="G8520" t="s">
        <v>31</v>
      </c>
      <c r="H8520" t="s">
        <v>78</v>
      </c>
      <c r="I8520" t="s">
        <v>79</v>
      </c>
    </row>
    <row r="8521" spans="1:9" x14ac:dyDescent="0.3">
      <c r="A8521">
        <v>1128299</v>
      </c>
      <c r="B8521" s="16">
        <v>44511</v>
      </c>
      <c r="C8521" t="s">
        <v>21</v>
      </c>
      <c r="D8521">
        <v>124</v>
      </c>
      <c r="E8521">
        <v>1860</v>
      </c>
      <c r="F8521">
        <v>781.2</v>
      </c>
      <c r="G8521" t="s">
        <v>31</v>
      </c>
      <c r="H8521" t="s">
        <v>78</v>
      </c>
      <c r="I8521" t="s">
        <v>79</v>
      </c>
    </row>
    <row r="8522" spans="1:9" x14ac:dyDescent="0.3">
      <c r="A8522">
        <v>1128299</v>
      </c>
      <c r="B8522" s="16">
        <v>44511</v>
      </c>
      <c r="C8522" t="s">
        <v>19</v>
      </c>
      <c r="D8522">
        <v>136</v>
      </c>
      <c r="E8522">
        <v>1904</v>
      </c>
      <c r="F8522">
        <v>742.56</v>
      </c>
      <c r="G8522" t="s">
        <v>31</v>
      </c>
      <c r="H8522" t="s">
        <v>78</v>
      </c>
      <c r="I8522" t="s">
        <v>79</v>
      </c>
    </row>
    <row r="8523" spans="1:9" x14ac:dyDescent="0.3">
      <c r="A8523">
        <v>1128299</v>
      </c>
      <c r="B8523" s="16">
        <v>44511</v>
      </c>
      <c r="C8523" t="s">
        <v>21</v>
      </c>
      <c r="D8523">
        <v>113</v>
      </c>
      <c r="E8523">
        <v>2147</v>
      </c>
      <c r="F8523">
        <v>1094.97</v>
      </c>
      <c r="G8523" t="s">
        <v>31</v>
      </c>
      <c r="H8523" t="s">
        <v>78</v>
      </c>
      <c r="I8523" t="s">
        <v>79</v>
      </c>
    </row>
    <row r="8524" spans="1:9" x14ac:dyDescent="0.3">
      <c r="A8524">
        <v>1128299</v>
      </c>
      <c r="B8524" s="16">
        <v>44511</v>
      </c>
      <c r="C8524" t="s">
        <v>19</v>
      </c>
      <c r="D8524">
        <v>108</v>
      </c>
      <c r="E8524">
        <v>2160</v>
      </c>
      <c r="F8524">
        <v>993.59999999999991</v>
      </c>
      <c r="G8524" t="s">
        <v>31</v>
      </c>
      <c r="H8524" t="s">
        <v>78</v>
      </c>
      <c r="I8524" t="s">
        <v>79</v>
      </c>
    </row>
    <row r="8525" spans="1:9" x14ac:dyDescent="0.3">
      <c r="A8525">
        <v>1128299</v>
      </c>
      <c r="B8525" s="16">
        <v>44511</v>
      </c>
      <c r="C8525" t="s">
        <v>22</v>
      </c>
      <c r="D8525">
        <v>123</v>
      </c>
      <c r="E8525">
        <v>3444</v>
      </c>
      <c r="F8525">
        <v>1308.72</v>
      </c>
      <c r="G8525" t="s">
        <v>31</v>
      </c>
      <c r="H8525" t="s">
        <v>78</v>
      </c>
      <c r="I8525" t="s">
        <v>79</v>
      </c>
    </row>
    <row r="8526" spans="1:9" x14ac:dyDescent="0.3">
      <c r="A8526">
        <v>1128299</v>
      </c>
      <c r="B8526" s="16">
        <v>44511</v>
      </c>
      <c r="C8526" t="s">
        <v>22</v>
      </c>
      <c r="D8526">
        <v>91</v>
      </c>
      <c r="E8526">
        <v>3549</v>
      </c>
      <c r="F8526">
        <v>1739.01</v>
      </c>
      <c r="G8526" t="s">
        <v>31</v>
      </c>
      <c r="H8526" t="s">
        <v>78</v>
      </c>
      <c r="I8526" t="s">
        <v>79</v>
      </c>
    </row>
    <row r="8527" spans="1:9" x14ac:dyDescent="0.3">
      <c r="A8527">
        <v>1128299</v>
      </c>
      <c r="B8527" s="16">
        <v>44511</v>
      </c>
      <c r="C8527" t="s">
        <v>17</v>
      </c>
      <c r="D8527">
        <v>165</v>
      </c>
      <c r="E8527">
        <v>3630</v>
      </c>
      <c r="F8527">
        <v>1560.9</v>
      </c>
      <c r="G8527" t="s">
        <v>31</v>
      </c>
      <c r="H8527" t="s">
        <v>78</v>
      </c>
      <c r="I8527" t="s">
        <v>79</v>
      </c>
    </row>
    <row r="8528" spans="1:9" x14ac:dyDescent="0.3">
      <c r="A8528">
        <v>1185731</v>
      </c>
      <c r="B8528" s="16">
        <v>44511</v>
      </c>
      <c r="C8528" t="s">
        <v>21</v>
      </c>
      <c r="D8528">
        <v>96</v>
      </c>
      <c r="E8528">
        <v>4032</v>
      </c>
      <c r="F8528">
        <v>1572.4799999999998</v>
      </c>
      <c r="G8528" t="s">
        <v>15</v>
      </c>
      <c r="H8528" t="s">
        <v>131</v>
      </c>
      <c r="I8528" t="s">
        <v>132</v>
      </c>
    </row>
    <row r="8529" spans="1:9" x14ac:dyDescent="0.3">
      <c r="A8529">
        <v>1185731</v>
      </c>
      <c r="B8529" s="16">
        <v>44511</v>
      </c>
      <c r="C8529" t="s">
        <v>21</v>
      </c>
      <c r="D8529">
        <v>75</v>
      </c>
      <c r="E8529">
        <v>4125</v>
      </c>
      <c r="F8529">
        <v>2062.5</v>
      </c>
      <c r="G8529" t="s">
        <v>15</v>
      </c>
      <c r="H8529" t="s">
        <v>131</v>
      </c>
      <c r="I8529" t="s">
        <v>132</v>
      </c>
    </row>
    <row r="8530" spans="1:9" x14ac:dyDescent="0.3">
      <c r="A8530">
        <v>1128299</v>
      </c>
      <c r="B8530" s="16">
        <v>44511</v>
      </c>
      <c r="C8530" t="s">
        <v>17</v>
      </c>
      <c r="D8530">
        <v>149</v>
      </c>
      <c r="E8530">
        <v>4321</v>
      </c>
      <c r="F8530">
        <v>2160.5</v>
      </c>
      <c r="G8530" t="s">
        <v>31</v>
      </c>
      <c r="H8530" t="s">
        <v>78</v>
      </c>
      <c r="I8530" t="s">
        <v>79</v>
      </c>
    </row>
    <row r="8531" spans="1:9" x14ac:dyDescent="0.3">
      <c r="A8531">
        <v>1128299</v>
      </c>
      <c r="B8531" s="16">
        <v>44511</v>
      </c>
      <c r="C8531" t="s">
        <v>19</v>
      </c>
      <c r="D8531">
        <v>81</v>
      </c>
      <c r="E8531">
        <v>4455</v>
      </c>
      <c r="F8531">
        <v>2583.9</v>
      </c>
      <c r="G8531" t="s">
        <v>15</v>
      </c>
      <c r="H8531" t="s">
        <v>131</v>
      </c>
      <c r="I8531" t="s">
        <v>132</v>
      </c>
    </row>
    <row r="8532" spans="1:9" x14ac:dyDescent="0.3">
      <c r="A8532">
        <v>1185731</v>
      </c>
      <c r="B8532" s="16">
        <v>44511</v>
      </c>
      <c r="C8532" t="s">
        <v>22</v>
      </c>
      <c r="D8532">
        <v>91</v>
      </c>
      <c r="E8532">
        <v>4550</v>
      </c>
      <c r="F8532">
        <v>1774.4999999999998</v>
      </c>
      <c r="G8532" t="s">
        <v>15</v>
      </c>
      <c r="H8532" t="s">
        <v>131</v>
      </c>
      <c r="I8532" t="s">
        <v>132</v>
      </c>
    </row>
    <row r="8533" spans="1:9" x14ac:dyDescent="0.3">
      <c r="A8533">
        <v>1128299</v>
      </c>
      <c r="B8533" s="16">
        <v>44511</v>
      </c>
      <c r="C8533" t="s">
        <v>19</v>
      </c>
      <c r="D8533">
        <v>98</v>
      </c>
      <c r="E8533">
        <v>4606</v>
      </c>
      <c r="F8533">
        <v>2256.94</v>
      </c>
      <c r="G8533" t="s">
        <v>15</v>
      </c>
      <c r="H8533" t="s">
        <v>131</v>
      </c>
      <c r="I8533" t="s">
        <v>132</v>
      </c>
    </row>
    <row r="8534" spans="1:9" x14ac:dyDescent="0.3">
      <c r="A8534">
        <v>1128299</v>
      </c>
      <c r="B8534" s="16">
        <v>44511</v>
      </c>
      <c r="C8534" t="s">
        <v>20</v>
      </c>
      <c r="D8534">
        <v>102</v>
      </c>
      <c r="E8534">
        <v>4692</v>
      </c>
      <c r="F8534">
        <v>1736.04</v>
      </c>
      <c r="G8534" t="s">
        <v>15</v>
      </c>
      <c r="H8534" t="s">
        <v>131</v>
      </c>
      <c r="I8534" t="s">
        <v>132</v>
      </c>
    </row>
    <row r="8535" spans="1:9" x14ac:dyDescent="0.3">
      <c r="A8535">
        <v>1128299</v>
      </c>
      <c r="B8535" s="16">
        <v>44511</v>
      </c>
      <c r="C8535" t="s">
        <v>23</v>
      </c>
      <c r="D8535">
        <v>113</v>
      </c>
      <c r="E8535">
        <v>4859</v>
      </c>
      <c r="F8535">
        <v>3158.35</v>
      </c>
      <c r="G8535" t="s">
        <v>31</v>
      </c>
      <c r="H8535" t="s">
        <v>78</v>
      </c>
      <c r="I8535" t="s">
        <v>79</v>
      </c>
    </row>
    <row r="8536" spans="1:9" x14ac:dyDescent="0.3">
      <c r="A8536">
        <v>1185731</v>
      </c>
      <c r="B8536" s="16">
        <v>44511</v>
      </c>
      <c r="C8536" t="s">
        <v>22</v>
      </c>
      <c r="D8536">
        <v>80</v>
      </c>
      <c r="E8536">
        <v>5360</v>
      </c>
      <c r="F8536">
        <v>2680</v>
      </c>
      <c r="G8536" t="s">
        <v>15</v>
      </c>
      <c r="H8536" t="s">
        <v>131</v>
      </c>
      <c r="I8536" t="s">
        <v>132</v>
      </c>
    </row>
    <row r="8537" spans="1:9" x14ac:dyDescent="0.3">
      <c r="A8537">
        <v>1128299</v>
      </c>
      <c r="B8537" s="16">
        <v>44511</v>
      </c>
      <c r="C8537" t="s">
        <v>20</v>
      </c>
      <c r="D8537">
        <v>96</v>
      </c>
      <c r="E8537">
        <v>5472</v>
      </c>
      <c r="F8537">
        <v>2626.56</v>
      </c>
      <c r="G8537" t="s">
        <v>15</v>
      </c>
      <c r="H8537" t="s">
        <v>131</v>
      </c>
      <c r="I8537" t="s">
        <v>132</v>
      </c>
    </row>
    <row r="8538" spans="1:9" x14ac:dyDescent="0.3">
      <c r="A8538">
        <v>1128299</v>
      </c>
      <c r="B8538" s="16">
        <v>44511</v>
      </c>
      <c r="C8538" t="s">
        <v>23</v>
      </c>
      <c r="D8538">
        <v>158</v>
      </c>
      <c r="E8538">
        <v>5530</v>
      </c>
      <c r="F8538">
        <v>3041.5000000000005</v>
      </c>
      <c r="G8538" t="s">
        <v>31</v>
      </c>
      <c r="H8538" t="s">
        <v>78</v>
      </c>
      <c r="I8538" t="s">
        <v>79</v>
      </c>
    </row>
    <row r="8539" spans="1:9" x14ac:dyDescent="0.3">
      <c r="A8539">
        <v>1189833</v>
      </c>
      <c r="B8539" s="16">
        <v>44511</v>
      </c>
      <c r="C8539" t="s">
        <v>21</v>
      </c>
      <c r="D8539">
        <v>135</v>
      </c>
      <c r="E8539">
        <v>5670</v>
      </c>
      <c r="F8539">
        <v>2778.2999999999997</v>
      </c>
      <c r="G8539" t="s">
        <v>31</v>
      </c>
      <c r="H8539" t="s">
        <v>70</v>
      </c>
      <c r="I8539" t="s">
        <v>71</v>
      </c>
    </row>
    <row r="8540" spans="1:9" x14ac:dyDescent="0.3">
      <c r="A8540">
        <v>1189833</v>
      </c>
      <c r="B8540" s="16">
        <v>44511</v>
      </c>
      <c r="C8540" t="s">
        <v>20</v>
      </c>
      <c r="D8540">
        <v>146</v>
      </c>
      <c r="E8540">
        <v>6132</v>
      </c>
      <c r="F8540">
        <v>3066</v>
      </c>
      <c r="G8540" t="s">
        <v>31</v>
      </c>
      <c r="H8540" t="s">
        <v>70</v>
      </c>
      <c r="I8540" t="s">
        <v>71</v>
      </c>
    </row>
    <row r="8541" spans="1:9" x14ac:dyDescent="0.3">
      <c r="A8541">
        <v>1185731</v>
      </c>
      <c r="B8541" s="16">
        <v>44511</v>
      </c>
      <c r="C8541" t="s">
        <v>23</v>
      </c>
      <c r="D8541">
        <v>94</v>
      </c>
      <c r="E8541">
        <v>6580</v>
      </c>
      <c r="F8541">
        <v>3487.4</v>
      </c>
      <c r="G8541" t="s">
        <v>15</v>
      </c>
      <c r="H8541" t="s">
        <v>131</v>
      </c>
      <c r="I8541" t="s">
        <v>132</v>
      </c>
    </row>
    <row r="8542" spans="1:9" x14ac:dyDescent="0.3">
      <c r="A8542">
        <v>1189833</v>
      </c>
      <c r="B8542" s="16">
        <v>44511</v>
      </c>
      <c r="C8542" t="s">
        <v>19</v>
      </c>
      <c r="D8542">
        <v>167</v>
      </c>
      <c r="E8542">
        <v>7014</v>
      </c>
      <c r="F8542">
        <v>3016.02</v>
      </c>
      <c r="G8542" t="s">
        <v>31</v>
      </c>
      <c r="H8542" t="s">
        <v>70</v>
      </c>
      <c r="I8542" t="s">
        <v>71</v>
      </c>
    </row>
    <row r="8543" spans="1:9" x14ac:dyDescent="0.3">
      <c r="A8543">
        <v>1189833</v>
      </c>
      <c r="B8543" s="16">
        <v>44511</v>
      </c>
      <c r="C8543" t="s">
        <v>22</v>
      </c>
      <c r="D8543">
        <v>143</v>
      </c>
      <c r="E8543">
        <v>7293</v>
      </c>
      <c r="F8543">
        <v>2990.1299999999997</v>
      </c>
      <c r="G8543" t="s">
        <v>31</v>
      </c>
      <c r="H8543" t="s">
        <v>70</v>
      </c>
      <c r="I8543" t="s">
        <v>71</v>
      </c>
    </row>
    <row r="8544" spans="1:9" x14ac:dyDescent="0.3">
      <c r="A8544">
        <v>1185731</v>
      </c>
      <c r="B8544" s="16">
        <v>44511</v>
      </c>
      <c r="C8544" t="s">
        <v>23</v>
      </c>
      <c r="D8544">
        <v>128</v>
      </c>
      <c r="E8544">
        <v>7296</v>
      </c>
      <c r="F8544">
        <v>3429.12</v>
      </c>
      <c r="G8544" t="s">
        <v>15</v>
      </c>
      <c r="H8544" t="s">
        <v>131</v>
      </c>
      <c r="I8544" t="s">
        <v>132</v>
      </c>
    </row>
    <row r="8545" spans="1:9" x14ac:dyDescent="0.3">
      <c r="A8545">
        <v>1128299</v>
      </c>
      <c r="B8545" s="16">
        <v>44511</v>
      </c>
      <c r="C8545" t="s">
        <v>17</v>
      </c>
      <c r="D8545">
        <v>140</v>
      </c>
      <c r="E8545">
        <v>7560</v>
      </c>
      <c r="F8545">
        <v>3780</v>
      </c>
      <c r="G8545" t="s">
        <v>15</v>
      </c>
      <c r="H8545" t="s">
        <v>131</v>
      </c>
      <c r="I8545" t="s">
        <v>132</v>
      </c>
    </row>
    <row r="8546" spans="1:9" x14ac:dyDescent="0.3">
      <c r="A8546">
        <v>1128299</v>
      </c>
      <c r="B8546" s="16">
        <v>44511</v>
      </c>
      <c r="C8546" t="s">
        <v>17</v>
      </c>
      <c r="D8546">
        <v>126</v>
      </c>
      <c r="E8546">
        <v>8064</v>
      </c>
      <c r="F8546">
        <v>4838.3999999999996</v>
      </c>
      <c r="G8546" t="s">
        <v>15</v>
      </c>
      <c r="H8546" t="s">
        <v>131</v>
      </c>
      <c r="I8546" t="s">
        <v>132</v>
      </c>
    </row>
    <row r="8547" spans="1:9" x14ac:dyDescent="0.3">
      <c r="A8547">
        <v>1185731</v>
      </c>
      <c r="B8547" s="16">
        <v>44511</v>
      </c>
      <c r="C8547" t="s">
        <v>17</v>
      </c>
      <c r="D8547">
        <v>158</v>
      </c>
      <c r="E8547">
        <v>8532</v>
      </c>
      <c r="F8547">
        <v>4010.04</v>
      </c>
      <c r="G8547" t="s">
        <v>15</v>
      </c>
      <c r="H8547" t="s">
        <v>62</v>
      </c>
      <c r="I8547" t="s">
        <v>63</v>
      </c>
    </row>
    <row r="8548" spans="1:9" x14ac:dyDescent="0.3">
      <c r="A8548">
        <v>1189833</v>
      </c>
      <c r="B8548" s="16">
        <v>44511</v>
      </c>
      <c r="C8548" t="s">
        <v>23</v>
      </c>
      <c r="D8548">
        <v>161</v>
      </c>
      <c r="E8548">
        <v>8855</v>
      </c>
      <c r="F8548">
        <v>3453.4500000000003</v>
      </c>
      <c r="G8548" t="s">
        <v>31</v>
      </c>
      <c r="H8548" t="s">
        <v>70</v>
      </c>
      <c r="I8548" t="s">
        <v>71</v>
      </c>
    </row>
    <row r="8549" spans="1:9" x14ac:dyDescent="0.3">
      <c r="A8549">
        <v>1189833</v>
      </c>
      <c r="B8549" s="16">
        <v>44511</v>
      </c>
      <c r="C8549" t="s">
        <v>17</v>
      </c>
      <c r="D8549">
        <v>218</v>
      </c>
      <c r="E8549">
        <v>11554</v>
      </c>
      <c r="F8549">
        <v>7047.94</v>
      </c>
      <c r="G8549" t="s">
        <v>31</v>
      </c>
      <c r="H8549" t="s">
        <v>70</v>
      </c>
      <c r="I8549" t="s">
        <v>71</v>
      </c>
    </row>
    <row r="8550" spans="1:9" x14ac:dyDescent="0.3">
      <c r="A8550">
        <v>1185732</v>
      </c>
      <c r="B8550" s="16">
        <v>44511</v>
      </c>
      <c r="C8550" t="s">
        <v>20</v>
      </c>
      <c r="D8550">
        <v>150</v>
      </c>
      <c r="E8550">
        <v>60000</v>
      </c>
      <c r="F8550">
        <v>21000</v>
      </c>
      <c r="G8550" t="s">
        <v>15</v>
      </c>
      <c r="H8550" t="s">
        <v>40</v>
      </c>
      <c r="I8550" t="s">
        <v>41</v>
      </c>
    </row>
    <row r="8551" spans="1:9" x14ac:dyDescent="0.3">
      <c r="A8551">
        <v>1128299</v>
      </c>
      <c r="B8551" s="16">
        <v>44511</v>
      </c>
      <c r="C8551" t="s">
        <v>20</v>
      </c>
      <c r="D8551">
        <v>345</v>
      </c>
      <c r="E8551">
        <v>69000.000000000029</v>
      </c>
      <c r="F8551">
        <v>24150.000000000007</v>
      </c>
      <c r="G8551" t="s">
        <v>31</v>
      </c>
      <c r="H8551" t="s">
        <v>78</v>
      </c>
      <c r="I8551" t="s">
        <v>79</v>
      </c>
    </row>
    <row r="8552" spans="1:9" x14ac:dyDescent="0.3">
      <c r="A8552">
        <v>1128299</v>
      </c>
      <c r="B8552" s="16">
        <v>44511</v>
      </c>
      <c r="C8552" t="s">
        <v>21</v>
      </c>
      <c r="D8552">
        <v>375</v>
      </c>
      <c r="E8552">
        <v>75000.000000000029</v>
      </c>
      <c r="F8552">
        <v>30000.000000000015</v>
      </c>
      <c r="G8552" t="s">
        <v>31</v>
      </c>
      <c r="H8552" t="s">
        <v>78</v>
      </c>
      <c r="I8552" t="s">
        <v>79</v>
      </c>
    </row>
    <row r="8553" spans="1:9" x14ac:dyDescent="0.3">
      <c r="A8553">
        <v>1128299</v>
      </c>
      <c r="B8553" s="16">
        <v>44511</v>
      </c>
      <c r="C8553" t="s">
        <v>19</v>
      </c>
      <c r="D8553">
        <v>400</v>
      </c>
      <c r="E8553">
        <v>80000.000000000029</v>
      </c>
      <c r="F8553">
        <v>28000.000000000007</v>
      </c>
      <c r="G8553" t="s">
        <v>31</v>
      </c>
      <c r="H8553" t="s">
        <v>78</v>
      </c>
      <c r="I8553" t="s">
        <v>79</v>
      </c>
    </row>
    <row r="8554" spans="1:9" x14ac:dyDescent="0.3">
      <c r="A8554">
        <v>1128299</v>
      </c>
      <c r="B8554" s="16">
        <v>44511</v>
      </c>
      <c r="C8554" t="s">
        <v>22</v>
      </c>
      <c r="D8554">
        <v>350</v>
      </c>
      <c r="E8554">
        <v>140000</v>
      </c>
      <c r="F8554">
        <v>49000</v>
      </c>
      <c r="G8554" t="s">
        <v>31</v>
      </c>
      <c r="H8554" t="s">
        <v>78</v>
      </c>
      <c r="I8554" t="s">
        <v>79</v>
      </c>
    </row>
    <row r="8555" spans="1:9" x14ac:dyDescent="0.3">
      <c r="A8555">
        <v>1128299</v>
      </c>
      <c r="B8555" s="16">
        <v>44511</v>
      </c>
      <c r="C8555" t="s">
        <v>17</v>
      </c>
      <c r="D8555">
        <v>550</v>
      </c>
      <c r="E8555">
        <v>165000.00000000003</v>
      </c>
      <c r="F8555">
        <v>66000.000000000015</v>
      </c>
      <c r="G8555" t="s">
        <v>31</v>
      </c>
      <c r="H8555" t="s">
        <v>78</v>
      </c>
      <c r="I8555" t="s">
        <v>79</v>
      </c>
    </row>
    <row r="8556" spans="1:9" x14ac:dyDescent="0.3">
      <c r="A8556">
        <v>1185731</v>
      </c>
      <c r="B8556" s="16">
        <v>44511</v>
      </c>
      <c r="C8556" t="s">
        <v>21</v>
      </c>
      <c r="D8556">
        <v>300</v>
      </c>
      <c r="E8556">
        <v>180000.00000000003</v>
      </c>
      <c r="F8556">
        <v>63000.000000000007</v>
      </c>
      <c r="G8556" t="s">
        <v>15</v>
      </c>
      <c r="H8556" t="s">
        <v>131</v>
      </c>
      <c r="I8556" t="s">
        <v>132</v>
      </c>
    </row>
    <row r="8557" spans="1:9" x14ac:dyDescent="0.3">
      <c r="A8557">
        <v>1128299</v>
      </c>
      <c r="B8557" s="16">
        <v>44511</v>
      </c>
      <c r="C8557" t="s">
        <v>20</v>
      </c>
      <c r="D8557">
        <v>320</v>
      </c>
      <c r="E8557">
        <v>192000.00000000003</v>
      </c>
      <c r="F8557">
        <v>67200</v>
      </c>
      <c r="G8557" t="s">
        <v>15</v>
      </c>
      <c r="H8557" t="s">
        <v>131</v>
      </c>
      <c r="I8557" t="s">
        <v>132</v>
      </c>
    </row>
    <row r="8558" spans="1:9" x14ac:dyDescent="0.3">
      <c r="A8558">
        <v>1185731</v>
      </c>
      <c r="B8558" s="16">
        <v>44511</v>
      </c>
      <c r="C8558" t="s">
        <v>22</v>
      </c>
      <c r="D8558">
        <v>275</v>
      </c>
      <c r="E8558">
        <v>192500</v>
      </c>
      <c r="F8558">
        <v>67375</v>
      </c>
      <c r="G8558" t="s">
        <v>15</v>
      </c>
      <c r="H8558" t="s">
        <v>131</v>
      </c>
      <c r="I8558" t="s">
        <v>132</v>
      </c>
    </row>
    <row r="8559" spans="1:9" x14ac:dyDescent="0.3">
      <c r="A8559">
        <v>1128299</v>
      </c>
      <c r="B8559" s="16">
        <v>44511</v>
      </c>
      <c r="C8559" t="s">
        <v>19</v>
      </c>
      <c r="D8559">
        <v>325</v>
      </c>
      <c r="E8559">
        <v>195000.00000000003</v>
      </c>
      <c r="F8559">
        <v>87750.000000000015</v>
      </c>
      <c r="G8559" t="s">
        <v>15</v>
      </c>
      <c r="H8559" t="s">
        <v>131</v>
      </c>
      <c r="I8559" t="s">
        <v>132</v>
      </c>
    </row>
    <row r="8560" spans="1:9" x14ac:dyDescent="0.3">
      <c r="A8560">
        <v>1128299</v>
      </c>
      <c r="B8560" s="16">
        <v>44511</v>
      </c>
      <c r="C8560" t="s">
        <v>23</v>
      </c>
      <c r="D8560">
        <v>450</v>
      </c>
      <c r="E8560">
        <v>202499.99999999994</v>
      </c>
      <c r="F8560">
        <v>101249.99999999997</v>
      </c>
      <c r="G8560" t="s">
        <v>31</v>
      </c>
      <c r="H8560" t="s">
        <v>78</v>
      </c>
      <c r="I8560" t="s">
        <v>79</v>
      </c>
    </row>
    <row r="8561" spans="1:9" x14ac:dyDescent="0.3">
      <c r="A8561">
        <v>1189833</v>
      </c>
      <c r="B8561" s="16">
        <v>44511</v>
      </c>
      <c r="C8561" t="s">
        <v>21</v>
      </c>
      <c r="D8561">
        <v>500</v>
      </c>
      <c r="E8561">
        <v>225000.00000000003</v>
      </c>
      <c r="F8561">
        <v>78750</v>
      </c>
      <c r="G8561" t="s">
        <v>31</v>
      </c>
      <c r="H8561" t="s">
        <v>70</v>
      </c>
      <c r="I8561" t="s">
        <v>71</v>
      </c>
    </row>
    <row r="8562" spans="1:9" x14ac:dyDescent="0.3">
      <c r="A8562">
        <v>1189833</v>
      </c>
      <c r="B8562" s="16">
        <v>44511</v>
      </c>
      <c r="C8562" t="s">
        <v>20</v>
      </c>
      <c r="D8562">
        <v>520</v>
      </c>
      <c r="E8562">
        <v>234000.00000000003</v>
      </c>
      <c r="F8562">
        <v>81900</v>
      </c>
      <c r="G8562" t="s">
        <v>31</v>
      </c>
      <c r="H8562" t="s">
        <v>70</v>
      </c>
      <c r="I8562" t="s">
        <v>71</v>
      </c>
    </row>
    <row r="8563" spans="1:9" x14ac:dyDescent="0.3">
      <c r="A8563">
        <v>1189833</v>
      </c>
      <c r="B8563" s="16">
        <v>44511</v>
      </c>
      <c r="C8563" t="s">
        <v>19</v>
      </c>
      <c r="D8563">
        <v>575</v>
      </c>
      <c r="E8563">
        <v>258750.00000000003</v>
      </c>
      <c r="F8563">
        <v>77625</v>
      </c>
      <c r="G8563" t="s">
        <v>31</v>
      </c>
      <c r="H8563" t="s">
        <v>70</v>
      </c>
      <c r="I8563" t="s">
        <v>71</v>
      </c>
    </row>
    <row r="8564" spans="1:9" x14ac:dyDescent="0.3">
      <c r="A8564">
        <v>1189833</v>
      </c>
      <c r="B8564" s="16">
        <v>44511</v>
      </c>
      <c r="C8564" t="s">
        <v>22</v>
      </c>
      <c r="D8564">
        <v>475</v>
      </c>
      <c r="E8564">
        <v>261250.00000000003</v>
      </c>
      <c r="F8564">
        <v>78375</v>
      </c>
      <c r="G8564" t="s">
        <v>31</v>
      </c>
      <c r="H8564" t="s">
        <v>70</v>
      </c>
      <c r="I8564" t="s">
        <v>71</v>
      </c>
    </row>
    <row r="8565" spans="1:9" x14ac:dyDescent="0.3">
      <c r="A8565">
        <v>1185731</v>
      </c>
      <c r="B8565" s="16">
        <v>44511</v>
      </c>
      <c r="C8565" t="s">
        <v>23</v>
      </c>
      <c r="D8565">
        <v>375</v>
      </c>
      <c r="E8565">
        <v>281250</v>
      </c>
      <c r="F8565">
        <v>112499.99999999999</v>
      </c>
      <c r="G8565" t="s">
        <v>15</v>
      </c>
      <c r="H8565" t="s">
        <v>131</v>
      </c>
      <c r="I8565" t="s">
        <v>132</v>
      </c>
    </row>
    <row r="8566" spans="1:9" x14ac:dyDescent="0.3">
      <c r="A8566">
        <v>1185731</v>
      </c>
      <c r="B8566" s="16">
        <v>44511</v>
      </c>
      <c r="C8566" t="s">
        <v>17</v>
      </c>
      <c r="D8566">
        <v>525</v>
      </c>
      <c r="E8566">
        <v>288749.99999999994</v>
      </c>
      <c r="F8566">
        <v>101062.49999999997</v>
      </c>
      <c r="G8566" t="s">
        <v>15</v>
      </c>
      <c r="H8566" t="s">
        <v>62</v>
      </c>
      <c r="I8566" t="s">
        <v>63</v>
      </c>
    </row>
    <row r="8567" spans="1:9" x14ac:dyDescent="0.3">
      <c r="A8567">
        <v>1128299</v>
      </c>
      <c r="B8567" s="16">
        <v>44511</v>
      </c>
      <c r="C8567" t="s">
        <v>17</v>
      </c>
      <c r="D8567">
        <v>450</v>
      </c>
      <c r="E8567">
        <v>315000</v>
      </c>
      <c r="F8567">
        <v>141750</v>
      </c>
      <c r="G8567" t="s">
        <v>15</v>
      </c>
      <c r="H8567" t="s">
        <v>131</v>
      </c>
      <c r="I8567" t="s">
        <v>132</v>
      </c>
    </row>
    <row r="8568" spans="1:9" x14ac:dyDescent="0.3">
      <c r="A8568">
        <v>1189833</v>
      </c>
      <c r="B8568" s="16">
        <v>44511</v>
      </c>
      <c r="C8568" t="s">
        <v>23</v>
      </c>
      <c r="D8568">
        <v>575</v>
      </c>
      <c r="E8568">
        <v>345000</v>
      </c>
      <c r="F8568">
        <v>86250</v>
      </c>
      <c r="G8568" t="s">
        <v>31</v>
      </c>
      <c r="H8568" t="s">
        <v>70</v>
      </c>
      <c r="I8568" t="s">
        <v>71</v>
      </c>
    </row>
    <row r="8569" spans="1:9" x14ac:dyDescent="0.3">
      <c r="A8569">
        <v>1189833</v>
      </c>
      <c r="B8569" s="16">
        <v>44511</v>
      </c>
      <c r="C8569" t="s">
        <v>17</v>
      </c>
      <c r="D8569">
        <v>750</v>
      </c>
      <c r="E8569">
        <v>412500.00000000006</v>
      </c>
      <c r="F8569">
        <v>206250.00000000003</v>
      </c>
      <c r="G8569" t="s">
        <v>31</v>
      </c>
      <c r="H8569" t="s">
        <v>70</v>
      </c>
      <c r="I8569" t="s">
        <v>71</v>
      </c>
    </row>
    <row r="8570" spans="1:9" x14ac:dyDescent="0.3">
      <c r="A8570">
        <v>1185732</v>
      </c>
      <c r="B8570" s="16">
        <v>44512</v>
      </c>
      <c r="C8570" t="s">
        <v>21</v>
      </c>
      <c r="D8570">
        <v>20</v>
      </c>
      <c r="E8570">
        <v>840</v>
      </c>
      <c r="F8570">
        <v>386.4</v>
      </c>
      <c r="G8570" t="s">
        <v>15</v>
      </c>
      <c r="H8570" t="s">
        <v>40</v>
      </c>
      <c r="I8570" t="s">
        <v>41</v>
      </c>
    </row>
    <row r="8571" spans="1:9" x14ac:dyDescent="0.3">
      <c r="A8571">
        <v>1185732</v>
      </c>
      <c r="B8571" s="16">
        <v>44512</v>
      </c>
      <c r="C8571" t="s">
        <v>21</v>
      </c>
      <c r="D8571">
        <v>24</v>
      </c>
      <c r="E8571">
        <v>864</v>
      </c>
      <c r="F8571">
        <v>328.32</v>
      </c>
      <c r="G8571" t="s">
        <v>15</v>
      </c>
      <c r="H8571" t="s">
        <v>40</v>
      </c>
      <c r="I8571" t="s">
        <v>41</v>
      </c>
    </row>
    <row r="8572" spans="1:9" x14ac:dyDescent="0.3">
      <c r="A8572">
        <v>1197831</v>
      </c>
      <c r="B8572" s="16">
        <v>44512</v>
      </c>
      <c r="C8572" t="s">
        <v>21</v>
      </c>
      <c r="D8572">
        <v>44</v>
      </c>
      <c r="E8572">
        <v>1892</v>
      </c>
      <c r="F8572">
        <v>832.48</v>
      </c>
      <c r="G8572" t="s">
        <v>36</v>
      </c>
      <c r="H8572" t="s">
        <v>108</v>
      </c>
      <c r="I8572" t="s">
        <v>109</v>
      </c>
    </row>
    <row r="8573" spans="1:9" x14ac:dyDescent="0.3">
      <c r="A8573">
        <v>1197831</v>
      </c>
      <c r="B8573" s="16">
        <v>44512</v>
      </c>
      <c r="C8573" t="s">
        <v>20</v>
      </c>
      <c r="D8573">
        <v>57</v>
      </c>
      <c r="E8573">
        <v>2451</v>
      </c>
      <c r="F8573">
        <v>1078.44</v>
      </c>
      <c r="G8573" t="s">
        <v>36</v>
      </c>
      <c r="H8573" t="s">
        <v>108</v>
      </c>
      <c r="I8573" t="s">
        <v>109</v>
      </c>
    </row>
    <row r="8574" spans="1:9" x14ac:dyDescent="0.3">
      <c r="A8574">
        <v>1197831</v>
      </c>
      <c r="B8574" s="16">
        <v>44512</v>
      </c>
      <c r="C8574" t="s">
        <v>19</v>
      </c>
      <c r="D8574">
        <v>63</v>
      </c>
      <c r="E8574">
        <v>2583</v>
      </c>
      <c r="F8574">
        <v>1059.03</v>
      </c>
      <c r="G8574" t="s">
        <v>36</v>
      </c>
      <c r="H8574" t="s">
        <v>108</v>
      </c>
      <c r="I8574" t="s">
        <v>109</v>
      </c>
    </row>
    <row r="8575" spans="1:9" x14ac:dyDescent="0.3">
      <c r="A8575">
        <v>1197831</v>
      </c>
      <c r="B8575" s="16">
        <v>44512</v>
      </c>
      <c r="C8575" t="s">
        <v>22</v>
      </c>
      <c r="D8575">
        <v>45</v>
      </c>
      <c r="E8575">
        <v>2655</v>
      </c>
      <c r="F8575">
        <v>1221.3</v>
      </c>
      <c r="G8575" t="s">
        <v>36</v>
      </c>
      <c r="H8575" t="s">
        <v>108</v>
      </c>
      <c r="I8575" t="s">
        <v>109</v>
      </c>
    </row>
    <row r="8576" spans="1:9" x14ac:dyDescent="0.3">
      <c r="A8576">
        <v>1185731</v>
      </c>
      <c r="B8576" s="16">
        <v>44512</v>
      </c>
      <c r="C8576" t="s">
        <v>19</v>
      </c>
      <c r="D8576">
        <v>77</v>
      </c>
      <c r="E8576">
        <v>3696</v>
      </c>
      <c r="F8576">
        <v>1811.04</v>
      </c>
      <c r="G8576" t="s">
        <v>15</v>
      </c>
      <c r="H8576" t="s">
        <v>62</v>
      </c>
      <c r="I8576" t="s">
        <v>63</v>
      </c>
    </row>
    <row r="8577" spans="1:9" x14ac:dyDescent="0.3">
      <c r="A8577">
        <v>1197831</v>
      </c>
      <c r="B8577" s="16">
        <v>44512</v>
      </c>
      <c r="C8577" t="s">
        <v>23</v>
      </c>
      <c r="D8577">
        <v>65</v>
      </c>
      <c r="E8577">
        <v>3965</v>
      </c>
      <c r="F8577">
        <v>1982.5</v>
      </c>
      <c r="G8577" t="s">
        <v>36</v>
      </c>
      <c r="H8577" t="s">
        <v>108</v>
      </c>
      <c r="I8577" t="s">
        <v>109</v>
      </c>
    </row>
    <row r="8578" spans="1:9" x14ac:dyDescent="0.3">
      <c r="A8578">
        <v>1197831</v>
      </c>
      <c r="B8578" s="16">
        <v>44512</v>
      </c>
      <c r="C8578" t="s">
        <v>17</v>
      </c>
      <c r="D8578">
        <v>104</v>
      </c>
      <c r="E8578">
        <v>5512</v>
      </c>
      <c r="F8578">
        <v>2700.88</v>
      </c>
      <c r="G8578" t="s">
        <v>36</v>
      </c>
      <c r="H8578" t="s">
        <v>108</v>
      </c>
      <c r="I8578" t="s">
        <v>109</v>
      </c>
    </row>
    <row r="8579" spans="1:9" x14ac:dyDescent="0.3">
      <c r="A8579">
        <v>1185732</v>
      </c>
      <c r="B8579" s="16">
        <v>44512</v>
      </c>
      <c r="C8579" t="s">
        <v>21</v>
      </c>
      <c r="D8579">
        <v>75</v>
      </c>
      <c r="E8579">
        <v>33750</v>
      </c>
      <c r="F8579">
        <v>11812.5</v>
      </c>
      <c r="G8579" t="s">
        <v>15</v>
      </c>
      <c r="H8579" t="s">
        <v>40</v>
      </c>
      <c r="I8579" t="s">
        <v>41</v>
      </c>
    </row>
    <row r="8580" spans="1:9" x14ac:dyDescent="0.3">
      <c r="A8580">
        <v>1197831</v>
      </c>
      <c r="B8580" s="16">
        <v>44512</v>
      </c>
      <c r="C8580" t="s">
        <v>21</v>
      </c>
      <c r="D8580">
        <v>175</v>
      </c>
      <c r="E8580">
        <v>78750</v>
      </c>
      <c r="F8580">
        <v>23625</v>
      </c>
      <c r="G8580" t="s">
        <v>36</v>
      </c>
      <c r="H8580" t="s">
        <v>108</v>
      </c>
      <c r="I8580" t="s">
        <v>109</v>
      </c>
    </row>
    <row r="8581" spans="1:9" x14ac:dyDescent="0.3">
      <c r="A8581">
        <v>1197831</v>
      </c>
      <c r="B8581" s="16">
        <v>44512</v>
      </c>
      <c r="C8581" t="s">
        <v>20</v>
      </c>
      <c r="D8581">
        <v>195</v>
      </c>
      <c r="E8581">
        <v>87750</v>
      </c>
      <c r="F8581">
        <v>26325</v>
      </c>
      <c r="G8581" t="s">
        <v>36</v>
      </c>
      <c r="H8581" t="s">
        <v>108</v>
      </c>
      <c r="I8581" t="s">
        <v>109</v>
      </c>
    </row>
    <row r="8582" spans="1:9" x14ac:dyDescent="0.3">
      <c r="A8582">
        <v>1197831</v>
      </c>
      <c r="B8582" s="16">
        <v>44512</v>
      </c>
      <c r="C8582" t="s">
        <v>22</v>
      </c>
      <c r="D8582">
        <v>150</v>
      </c>
      <c r="E8582">
        <v>90000</v>
      </c>
      <c r="F8582">
        <v>31499.999999999996</v>
      </c>
      <c r="G8582" t="s">
        <v>36</v>
      </c>
      <c r="H8582" t="s">
        <v>108</v>
      </c>
      <c r="I8582" t="s">
        <v>109</v>
      </c>
    </row>
    <row r="8583" spans="1:9" x14ac:dyDescent="0.3">
      <c r="A8583">
        <v>1197831</v>
      </c>
      <c r="B8583" s="16">
        <v>44512</v>
      </c>
      <c r="C8583" t="s">
        <v>19</v>
      </c>
      <c r="D8583">
        <v>250</v>
      </c>
      <c r="E8583">
        <v>112500</v>
      </c>
      <c r="F8583">
        <v>33750</v>
      </c>
      <c r="G8583" t="s">
        <v>36</v>
      </c>
      <c r="H8583" t="s">
        <v>108</v>
      </c>
      <c r="I8583" t="s">
        <v>109</v>
      </c>
    </row>
    <row r="8584" spans="1:9" x14ac:dyDescent="0.3">
      <c r="A8584">
        <v>1185731</v>
      </c>
      <c r="B8584" s="16">
        <v>44512</v>
      </c>
      <c r="C8584" t="s">
        <v>19</v>
      </c>
      <c r="D8584">
        <v>275</v>
      </c>
      <c r="E8584">
        <v>137500</v>
      </c>
      <c r="F8584">
        <v>48125</v>
      </c>
      <c r="G8584" t="s">
        <v>15</v>
      </c>
      <c r="H8584" t="s">
        <v>62</v>
      </c>
      <c r="I8584" t="s">
        <v>63</v>
      </c>
    </row>
    <row r="8585" spans="1:9" x14ac:dyDescent="0.3">
      <c r="A8585">
        <v>1197831</v>
      </c>
      <c r="B8585" s="16">
        <v>44512</v>
      </c>
      <c r="C8585" t="s">
        <v>23</v>
      </c>
      <c r="D8585">
        <v>250</v>
      </c>
      <c r="E8585">
        <v>162499.99999999997</v>
      </c>
      <c r="F8585">
        <v>64999.999999999993</v>
      </c>
      <c r="G8585" t="s">
        <v>36</v>
      </c>
      <c r="H8585" t="s">
        <v>108</v>
      </c>
      <c r="I8585" t="s">
        <v>109</v>
      </c>
    </row>
    <row r="8586" spans="1:9" x14ac:dyDescent="0.3">
      <c r="A8586">
        <v>1197831</v>
      </c>
      <c r="B8586" s="16">
        <v>44512</v>
      </c>
      <c r="C8586" t="s">
        <v>17</v>
      </c>
      <c r="D8586">
        <v>400</v>
      </c>
      <c r="E8586">
        <v>219999.99999999997</v>
      </c>
      <c r="F8586">
        <v>76999.999999999985</v>
      </c>
      <c r="G8586" t="s">
        <v>36</v>
      </c>
      <c r="H8586" t="s">
        <v>108</v>
      </c>
      <c r="I8586" t="s">
        <v>109</v>
      </c>
    </row>
    <row r="8587" spans="1:9" x14ac:dyDescent="0.3">
      <c r="A8587">
        <v>1185732</v>
      </c>
      <c r="B8587" s="16">
        <v>44513</v>
      </c>
      <c r="C8587" t="s">
        <v>19</v>
      </c>
      <c r="D8587">
        <v>72</v>
      </c>
      <c r="E8587">
        <v>1008</v>
      </c>
      <c r="F8587">
        <v>504</v>
      </c>
      <c r="G8587" t="s">
        <v>36</v>
      </c>
      <c r="H8587" t="s">
        <v>106</v>
      </c>
      <c r="I8587" t="s">
        <v>107</v>
      </c>
    </row>
    <row r="8588" spans="1:9" x14ac:dyDescent="0.3">
      <c r="A8588">
        <v>1185732</v>
      </c>
      <c r="B8588" s="16">
        <v>44513</v>
      </c>
      <c r="C8588" t="s">
        <v>22</v>
      </c>
      <c r="D8588">
        <v>26</v>
      </c>
      <c r="E8588">
        <v>1170</v>
      </c>
      <c r="F8588">
        <v>432.9</v>
      </c>
      <c r="G8588" t="s">
        <v>15</v>
      </c>
      <c r="H8588" t="s">
        <v>40</v>
      </c>
      <c r="I8588" t="s">
        <v>41</v>
      </c>
    </row>
    <row r="8589" spans="1:9" x14ac:dyDescent="0.3">
      <c r="A8589">
        <v>1185732</v>
      </c>
      <c r="B8589" s="16">
        <v>44513</v>
      </c>
      <c r="C8589" t="s">
        <v>22</v>
      </c>
      <c r="D8589">
        <v>22</v>
      </c>
      <c r="E8589">
        <v>1210</v>
      </c>
      <c r="F8589">
        <v>508.2</v>
      </c>
      <c r="G8589" t="s">
        <v>15</v>
      </c>
      <c r="H8589" t="s">
        <v>40</v>
      </c>
      <c r="I8589" t="s">
        <v>41</v>
      </c>
    </row>
    <row r="8590" spans="1:9" x14ac:dyDescent="0.3">
      <c r="A8590">
        <v>1185732</v>
      </c>
      <c r="B8590" s="16">
        <v>44513</v>
      </c>
      <c r="C8590" t="s">
        <v>20</v>
      </c>
      <c r="D8590">
        <v>55</v>
      </c>
      <c r="E8590">
        <v>1265</v>
      </c>
      <c r="F8590">
        <v>632.5</v>
      </c>
      <c r="G8590" t="s">
        <v>36</v>
      </c>
      <c r="H8590" t="s">
        <v>106</v>
      </c>
      <c r="I8590" t="s">
        <v>107</v>
      </c>
    </row>
    <row r="8591" spans="1:9" x14ac:dyDescent="0.3">
      <c r="A8591">
        <v>1185731</v>
      </c>
      <c r="B8591" s="16">
        <v>44513</v>
      </c>
      <c r="C8591" t="s">
        <v>20</v>
      </c>
      <c r="D8591">
        <v>58</v>
      </c>
      <c r="E8591">
        <v>2436</v>
      </c>
      <c r="F8591">
        <v>1242.3600000000001</v>
      </c>
      <c r="G8591" t="s">
        <v>15</v>
      </c>
      <c r="H8591" t="s">
        <v>62</v>
      </c>
      <c r="I8591" t="s">
        <v>63</v>
      </c>
    </row>
    <row r="8592" spans="1:9" x14ac:dyDescent="0.3">
      <c r="A8592">
        <v>1185732</v>
      </c>
      <c r="B8592" s="16">
        <v>44513</v>
      </c>
      <c r="C8592" t="s">
        <v>17</v>
      </c>
      <c r="D8592">
        <v>122</v>
      </c>
      <c r="E8592">
        <v>2806</v>
      </c>
      <c r="F8592">
        <v>1318.82</v>
      </c>
      <c r="G8592" t="s">
        <v>36</v>
      </c>
      <c r="H8592" t="s">
        <v>106</v>
      </c>
      <c r="I8592" t="s">
        <v>107</v>
      </c>
    </row>
    <row r="8593" spans="1:9" x14ac:dyDescent="0.3">
      <c r="A8593">
        <v>1185732</v>
      </c>
      <c r="B8593" s="16">
        <v>44513</v>
      </c>
      <c r="C8593" t="s">
        <v>21</v>
      </c>
      <c r="D8593">
        <v>83</v>
      </c>
      <c r="E8593">
        <v>4482</v>
      </c>
      <c r="F8593">
        <v>2151.36</v>
      </c>
      <c r="G8593" t="s">
        <v>36</v>
      </c>
      <c r="H8593" t="s">
        <v>106</v>
      </c>
      <c r="I8593" t="s">
        <v>107</v>
      </c>
    </row>
    <row r="8594" spans="1:9" x14ac:dyDescent="0.3">
      <c r="A8594">
        <v>1185732</v>
      </c>
      <c r="B8594" s="16">
        <v>44513</v>
      </c>
      <c r="C8594" t="s">
        <v>22</v>
      </c>
      <c r="D8594">
        <v>70</v>
      </c>
      <c r="E8594">
        <v>4760</v>
      </c>
      <c r="F8594">
        <v>2189.6</v>
      </c>
      <c r="G8594" t="s">
        <v>36</v>
      </c>
      <c r="H8594" t="s">
        <v>106</v>
      </c>
      <c r="I8594" t="s">
        <v>107</v>
      </c>
    </row>
    <row r="8595" spans="1:9" x14ac:dyDescent="0.3">
      <c r="A8595">
        <v>1197831</v>
      </c>
      <c r="B8595" s="16">
        <v>44513</v>
      </c>
      <c r="C8595" t="s">
        <v>21</v>
      </c>
      <c r="D8595">
        <v>140</v>
      </c>
      <c r="E8595">
        <v>5180</v>
      </c>
      <c r="F8595">
        <v>2382.8000000000002</v>
      </c>
      <c r="G8595" t="s">
        <v>48</v>
      </c>
      <c r="H8595" t="s">
        <v>90</v>
      </c>
      <c r="I8595" t="s">
        <v>91</v>
      </c>
    </row>
    <row r="8596" spans="1:9" x14ac:dyDescent="0.3">
      <c r="A8596">
        <v>1197831</v>
      </c>
      <c r="B8596" s="16">
        <v>44513</v>
      </c>
      <c r="C8596" t="s">
        <v>22</v>
      </c>
      <c r="D8596">
        <v>119</v>
      </c>
      <c r="E8596">
        <v>5593</v>
      </c>
      <c r="F8596">
        <v>2125.34</v>
      </c>
      <c r="G8596" t="s">
        <v>48</v>
      </c>
      <c r="H8596" t="s">
        <v>90</v>
      </c>
      <c r="I8596" t="s">
        <v>91</v>
      </c>
    </row>
    <row r="8597" spans="1:9" x14ac:dyDescent="0.3">
      <c r="A8597">
        <v>1197831</v>
      </c>
      <c r="B8597" s="16">
        <v>44513</v>
      </c>
      <c r="C8597" t="s">
        <v>20</v>
      </c>
      <c r="D8597">
        <v>145</v>
      </c>
      <c r="E8597">
        <v>5655</v>
      </c>
      <c r="F8597">
        <v>2262</v>
      </c>
      <c r="G8597" t="s">
        <v>48</v>
      </c>
      <c r="H8597" t="s">
        <v>90</v>
      </c>
      <c r="I8597" t="s">
        <v>91</v>
      </c>
    </row>
    <row r="8598" spans="1:9" x14ac:dyDescent="0.3">
      <c r="A8598">
        <v>1197831</v>
      </c>
      <c r="B8598" s="16">
        <v>44513</v>
      </c>
      <c r="C8598" t="s">
        <v>21</v>
      </c>
      <c r="D8598">
        <v>116</v>
      </c>
      <c r="E8598">
        <v>5916</v>
      </c>
      <c r="F8598">
        <v>3076.32</v>
      </c>
      <c r="G8598" t="s">
        <v>48</v>
      </c>
      <c r="H8598" t="s">
        <v>90</v>
      </c>
      <c r="I8598" t="s">
        <v>91</v>
      </c>
    </row>
    <row r="8599" spans="1:9" x14ac:dyDescent="0.3">
      <c r="A8599">
        <v>1197831</v>
      </c>
      <c r="B8599" s="16">
        <v>44513</v>
      </c>
      <c r="C8599" t="s">
        <v>22</v>
      </c>
      <c r="D8599">
        <v>102</v>
      </c>
      <c r="E8599">
        <v>6120</v>
      </c>
      <c r="F8599">
        <v>2876.3999999999996</v>
      </c>
      <c r="G8599" t="s">
        <v>48</v>
      </c>
      <c r="H8599" t="s">
        <v>90</v>
      </c>
      <c r="I8599" t="s">
        <v>91</v>
      </c>
    </row>
    <row r="8600" spans="1:9" x14ac:dyDescent="0.3">
      <c r="A8600">
        <v>1197831</v>
      </c>
      <c r="B8600" s="16">
        <v>44513</v>
      </c>
      <c r="C8600" t="s">
        <v>20</v>
      </c>
      <c r="D8600">
        <v>115</v>
      </c>
      <c r="E8600">
        <v>6210</v>
      </c>
      <c r="F8600">
        <v>2918.7</v>
      </c>
      <c r="G8600" t="s">
        <v>48</v>
      </c>
      <c r="H8600" t="s">
        <v>90</v>
      </c>
      <c r="I8600" t="s">
        <v>91</v>
      </c>
    </row>
    <row r="8601" spans="1:9" x14ac:dyDescent="0.3">
      <c r="A8601">
        <v>1197831</v>
      </c>
      <c r="B8601" s="16">
        <v>44513</v>
      </c>
      <c r="C8601" t="s">
        <v>17</v>
      </c>
      <c r="D8601">
        <v>173</v>
      </c>
      <c r="E8601">
        <v>6228</v>
      </c>
      <c r="F8601">
        <v>2615.7600000000002</v>
      </c>
      <c r="G8601" t="s">
        <v>48</v>
      </c>
      <c r="H8601" t="s">
        <v>90</v>
      </c>
      <c r="I8601" t="s">
        <v>91</v>
      </c>
    </row>
    <row r="8602" spans="1:9" x14ac:dyDescent="0.3">
      <c r="A8602">
        <v>1185732</v>
      </c>
      <c r="B8602" s="16">
        <v>44513</v>
      </c>
      <c r="C8602" t="s">
        <v>23</v>
      </c>
      <c r="D8602">
        <v>88</v>
      </c>
      <c r="E8602">
        <v>6424</v>
      </c>
      <c r="F8602">
        <v>2955.04</v>
      </c>
      <c r="G8602" t="s">
        <v>36</v>
      </c>
      <c r="H8602" t="s">
        <v>106</v>
      </c>
      <c r="I8602" t="s">
        <v>107</v>
      </c>
    </row>
    <row r="8603" spans="1:9" x14ac:dyDescent="0.3">
      <c r="A8603">
        <v>1197831</v>
      </c>
      <c r="B8603" s="16">
        <v>44513</v>
      </c>
      <c r="C8603" t="s">
        <v>17</v>
      </c>
      <c r="D8603">
        <v>137</v>
      </c>
      <c r="E8603">
        <v>6987</v>
      </c>
      <c r="F8603">
        <v>3563.37</v>
      </c>
      <c r="G8603" t="s">
        <v>48</v>
      </c>
      <c r="H8603" t="s">
        <v>90</v>
      </c>
      <c r="I8603" t="s">
        <v>91</v>
      </c>
    </row>
    <row r="8604" spans="1:9" x14ac:dyDescent="0.3">
      <c r="A8604">
        <v>1197831</v>
      </c>
      <c r="B8604" s="16">
        <v>44513</v>
      </c>
      <c r="C8604" t="s">
        <v>23</v>
      </c>
      <c r="D8604">
        <v>157</v>
      </c>
      <c r="E8604">
        <v>7222</v>
      </c>
      <c r="F8604">
        <v>2094.3799999999997</v>
      </c>
      <c r="G8604" t="s">
        <v>48</v>
      </c>
      <c r="H8604" t="s">
        <v>90</v>
      </c>
      <c r="I8604" t="s">
        <v>91</v>
      </c>
    </row>
    <row r="8605" spans="1:9" x14ac:dyDescent="0.3">
      <c r="A8605">
        <v>1197831</v>
      </c>
      <c r="B8605" s="16">
        <v>44513</v>
      </c>
      <c r="C8605" t="s">
        <v>19</v>
      </c>
      <c r="D8605">
        <v>184</v>
      </c>
      <c r="E8605">
        <v>7360</v>
      </c>
      <c r="F8605">
        <v>3238.4</v>
      </c>
      <c r="G8605" t="s">
        <v>48</v>
      </c>
      <c r="H8605" t="s">
        <v>90</v>
      </c>
      <c r="I8605" t="s">
        <v>91</v>
      </c>
    </row>
    <row r="8606" spans="1:9" x14ac:dyDescent="0.3">
      <c r="A8606">
        <v>1197831</v>
      </c>
      <c r="B8606" s="16">
        <v>44513</v>
      </c>
      <c r="C8606" t="s">
        <v>23</v>
      </c>
      <c r="D8606">
        <v>124</v>
      </c>
      <c r="E8606">
        <v>8060</v>
      </c>
      <c r="F8606">
        <v>2821</v>
      </c>
      <c r="G8606" t="s">
        <v>48</v>
      </c>
      <c r="H8606" t="s">
        <v>90</v>
      </c>
      <c r="I8606" t="s">
        <v>91</v>
      </c>
    </row>
    <row r="8607" spans="1:9" x14ac:dyDescent="0.3">
      <c r="A8607">
        <v>1197831</v>
      </c>
      <c r="B8607" s="16">
        <v>44513</v>
      </c>
      <c r="C8607" t="s">
        <v>19</v>
      </c>
      <c r="D8607">
        <v>173</v>
      </c>
      <c r="E8607">
        <v>10034</v>
      </c>
      <c r="F8607">
        <v>5418.3600000000006</v>
      </c>
      <c r="G8607" t="s">
        <v>48</v>
      </c>
      <c r="H8607" t="s">
        <v>90</v>
      </c>
      <c r="I8607" t="s">
        <v>91</v>
      </c>
    </row>
    <row r="8608" spans="1:9" x14ac:dyDescent="0.3">
      <c r="A8608">
        <v>1185732</v>
      </c>
      <c r="B8608" s="16">
        <v>44513</v>
      </c>
      <c r="C8608" t="s">
        <v>19</v>
      </c>
      <c r="D8608">
        <v>275</v>
      </c>
      <c r="E8608">
        <v>41250.000000000036</v>
      </c>
      <c r="F8608">
        <v>14437.500000000011</v>
      </c>
      <c r="G8608" t="s">
        <v>36</v>
      </c>
      <c r="H8608" t="s">
        <v>106</v>
      </c>
      <c r="I8608" t="s">
        <v>107</v>
      </c>
    </row>
    <row r="8609" spans="1:9" x14ac:dyDescent="0.3">
      <c r="A8609">
        <v>1185732</v>
      </c>
      <c r="B8609" s="16">
        <v>44513</v>
      </c>
      <c r="C8609" t="s">
        <v>22</v>
      </c>
      <c r="D8609">
        <v>75</v>
      </c>
      <c r="E8609">
        <v>45000</v>
      </c>
      <c r="F8609">
        <v>13500</v>
      </c>
      <c r="G8609" t="s">
        <v>15</v>
      </c>
      <c r="H8609" t="s">
        <v>40</v>
      </c>
      <c r="I8609" t="s">
        <v>41</v>
      </c>
    </row>
    <row r="8610" spans="1:9" x14ac:dyDescent="0.3">
      <c r="A8610">
        <v>1185732</v>
      </c>
      <c r="B8610" s="16">
        <v>44513</v>
      </c>
      <c r="C8610" t="s">
        <v>20</v>
      </c>
      <c r="D8610">
        <v>220</v>
      </c>
      <c r="E8610">
        <v>55000.000000000036</v>
      </c>
      <c r="F8610">
        <v>19250.000000000011</v>
      </c>
      <c r="G8610" t="s">
        <v>36</v>
      </c>
      <c r="H8610" t="s">
        <v>106</v>
      </c>
      <c r="I8610" t="s">
        <v>107</v>
      </c>
    </row>
    <row r="8611" spans="1:9" x14ac:dyDescent="0.3">
      <c r="A8611">
        <v>1185731</v>
      </c>
      <c r="B8611" s="16">
        <v>44513</v>
      </c>
      <c r="C8611" t="s">
        <v>20</v>
      </c>
      <c r="D8611">
        <v>200</v>
      </c>
      <c r="E8611">
        <v>90000</v>
      </c>
      <c r="F8611">
        <v>36000</v>
      </c>
      <c r="G8611" t="s">
        <v>15</v>
      </c>
      <c r="H8611" t="s">
        <v>62</v>
      </c>
      <c r="I8611" t="s">
        <v>63</v>
      </c>
    </row>
    <row r="8612" spans="1:9" x14ac:dyDescent="0.3">
      <c r="A8612">
        <v>1185732</v>
      </c>
      <c r="B8612" s="16">
        <v>44513</v>
      </c>
      <c r="C8612" t="s">
        <v>17</v>
      </c>
      <c r="D8612">
        <v>450</v>
      </c>
      <c r="E8612">
        <v>112500.00000000004</v>
      </c>
      <c r="F8612">
        <v>39375.000000000015</v>
      </c>
      <c r="G8612" t="s">
        <v>36</v>
      </c>
      <c r="H8612" t="s">
        <v>106</v>
      </c>
      <c r="I8612" t="s">
        <v>107</v>
      </c>
    </row>
    <row r="8613" spans="1:9" x14ac:dyDescent="0.3">
      <c r="A8613">
        <v>1185732</v>
      </c>
      <c r="B8613" s="16">
        <v>44513</v>
      </c>
      <c r="C8613" t="s">
        <v>21</v>
      </c>
      <c r="D8613">
        <v>275</v>
      </c>
      <c r="E8613">
        <v>151250.00000000003</v>
      </c>
      <c r="F8613">
        <v>52937.500000000007</v>
      </c>
      <c r="G8613" t="s">
        <v>36</v>
      </c>
      <c r="H8613" t="s">
        <v>106</v>
      </c>
      <c r="I8613" t="s">
        <v>107</v>
      </c>
    </row>
    <row r="8614" spans="1:9" x14ac:dyDescent="0.3">
      <c r="A8614">
        <v>1185732</v>
      </c>
      <c r="B8614" s="16">
        <v>44513</v>
      </c>
      <c r="C8614" t="s">
        <v>22</v>
      </c>
      <c r="D8614">
        <v>250</v>
      </c>
      <c r="E8614">
        <v>187500.00000000003</v>
      </c>
      <c r="F8614">
        <v>65625</v>
      </c>
      <c r="G8614" t="s">
        <v>36</v>
      </c>
      <c r="H8614" t="s">
        <v>106</v>
      </c>
      <c r="I8614" t="s">
        <v>107</v>
      </c>
    </row>
    <row r="8615" spans="1:9" x14ac:dyDescent="0.3">
      <c r="A8615">
        <v>1197831</v>
      </c>
      <c r="B8615" s="16">
        <v>44513</v>
      </c>
      <c r="C8615" t="s">
        <v>21</v>
      </c>
      <c r="D8615">
        <v>400</v>
      </c>
      <c r="E8615">
        <v>220000.00000000003</v>
      </c>
      <c r="F8615">
        <v>88000.000000000015</v>
      </c>
      <c r="G8615" t="s">
        <v>48</v>
      </c>
      <c r="H8615" t="s">
        <v>90</v>
      </c>
      <c r="I8615" t="s">
        <v>91</v>
      </c>
    </row>
    <row r="8616" spans="1:9" x14ac:dyDescent="0.3">
      <c r="A8616">
        <v>1197831</v>
      </c>
      <c r="B8616" s="16">
        <v>44513</v>
      </c>
      <c r="C8616" t="s">
        <v>22</v>
      </c>
      <c r="D8616">
        <v>350</v>
      </c>
      <c r="E8616">
        <v>227500</v>
      </c>
      <c r="F8616">
        <v>79625</v>
      </c>
      <c r="G8616" t="s">
        <v>48</v>
      </c>
      <c r="H8616" t="s">
        <v>90</v>
      </c>
      <c r="I8616" t="s">
        <v>91</v>
      </c>
    </row>
    <row r="8617" spans="1:9" x14ac:dyDescent="0.3">
      <c r="A8617">
        <v>1197831</v>
      </c>
      <c r="B8617" s="16">
        <v>44513</v>
      </c>
      <c r="C8617" t="s">
        <v>20</v>
      </c>
      <c r="D8617">
        <v>425</v>
      </c>
      <c r="E8617">
        <v>233750.00000000003</v>
      </c>
      <c r="F8617">
        <v>81812.5</v>
      </c>
      <c r="G8617" t="s">
        <v>48</v>
      </c>
      <c r="H8617" t="s">
        <v>90</v>
      </c>
      <c r="I8617" t="s">
        <v>91</v>
      </c>
    </row>
    <row r="8618" spans="1:9" x14ac:dyDescent="0.3">
      <c r="A8618">
        <v>1185732</v>
      </c>
      <c r="B8618" s="16">
        <v>44513</v>
      </c>
      <c r="C8618" t="s">
        <v>23</v>
      </c>
      <c r="D8618">
        <v>350</v>
      </c>
      <c r="E8618">
        <v>262500</v>
      </c>
      <c r="F8618">
        <v>91875</v>
      </c>
      <c r="G8618" t="s">
        <v>36</v>
      </c>
      <c r="H8618" t="s">
        <v>106</v>
      </c>
      <c r="I8618" t="s">
        <v>107</v>
      </c>
    </row>
    <row r="8619" spans="1:9" x14ac:dyDescent="0.3">
      <c r="A8619">
        <v>1197831</v>
      </c>
      <c r="B8619" s="16">
        <v>44513</v>
      </c>
      <c r="C8619" t="s">
        <v>17</v>
      </c>
      <c r="D8619">
        <v>525</v>
      </c>
      <c r="E8619">
        <v>288750.00000000006</v>
      </c>
      <c r="F8619">
        <v>115500.00000000003</v>
      </c>
      <c r="G8619" t="s">
        <v>48</v>
      </c>
      <c r="H8619" t="s">
        <v>90</v>
      </c>
      <c r="I8619" t="s">
        <v>91</v>
      </c>
    </row>
    <row r="8620" spans="1:9" x14ac:dyDescent="0.3">
      <c r="A8620">
        <v>1197831</v>
      </c>
      <c r="B8620" s="16">
        <v>44513</v>
      </c>
      <c r="C8620" t="s">
        <v>23</v>
      </c>
      <c r="D8620">
        <v>475</v>
      </c>
      <c r="E8620">
        <v>332500</v>
      </c>
      <c r="F8620">
        <v>83125</v>
      </c>
      <c r="G8620" t="s">
        <v>48</v>
      </c>
      <c r="H8620" t="s">
        <v>90</v>
      </c>
      <c r="I8620" t="s">
        <v>91</v>
      </c>
    </row>
    <row r="8621" spans="1:9" x14ac:dyDescent="0.3">
      <c r="A8621">
        <v>1197831</v>
      </c>
      <c r="B8621" s="16">
        <v>44513</v>
      </c>
      <c r="C8621" t="s">
        <v>19</v>
      </c>
      <c r="D8621">
        <v>575</v>
      </c>
      <c r="E8621">
        <v>345000.00000000006</v>
      </c>
      <c r="F8621">
        <v>138000.00000000003</v>
      </c>
      <c r="G8621" t="s">
        <v>48</v>
      </c>
      <c r="H8621" t="s">
        <v>90</v>
      </c>
      <c r="I8621" t="s">
        <v>91</v>
      </c>
    </row>
    <row r="8622" spans="1:9" x14ac:dyDescent="0.3">
      <c r="A8622">
        <v>1185731</v>
      </c>
      <c r="B8622" s="16">
        <v>44514</v>
      </c>
      <c r="C8622" t="s">
        <v>21</v>
      </c>
      <c r="D8622">
        <v>51</v>
      </c>
      <c r="E8622">
        <v>2091</v>
      </c>
      <c r="F8622">
        <v>878.21999999999991</v>
      </c>
      <c r="G8622" t="s">
        <v>15</v>
      </c>
      <c r="H8622" t="s">
        <v>62</v>
      </c>
      <c r="I8622" t="s">
        <v>63</v>
      </c>
    </row>
    <row r="8623" spans="1:9" x14ac:dyDescent="0.3">
      <c r="A8623">
        <v>1185732</v>
      </c>
      <c r="B8623" s="16">
        <v>44514</v>
      </c>
      <c r="C8623" t="s">
        <v>23</v>
      </c>
      <c r="D8623">
        <v>64</v>
      </c>
      <c r="E8623">
        <v>2496</v>
      </c>
      <c r="F8623">
        <v>673.92000000000007</v>
      </c>
      <c r="G8623" t="s">
        <v>15</v>
      </c>
      <c r="H8623" t="s">
        <v>40</v>
      </c>
      <c r="I8623" t="s">
        <v>41</v>
      </c>
    </row>
    <row r="8624" spans="1:9" x14ac:dyDescent="0.3">
      <c r="A8624">
        <v>1185732</v>
      </c>
      <c r="B8624" s="16">
        <v>44514</v>
      </c>
      <c r="C8624" t="s">
        <v>23</v>
      </c>
      <c r="D8624">
        <v>54</v>
      </c>
      <c r="E8624">
        <v>2592</v>
      </c>
      <c r="F8624">
        <v>933.12</v>
      </c>
      <c r="G8624" t="s">
        <v>15</v>
      </c>
      <c r="H8624" t="s">
        <v>40</v>
      </c>
      <c r="I8624" t="s">
        <v>41</v>
      </c>
    </row>
    <row r="8625" spans="1:9" x14ac:dyDescent="0.3">
      <c r="A8625">
        <v>1185731</v>
      </c>
      <c r="B8625" s="16">
        <v>44514</v>
      </c>
      <c r="C8625" t="s">
        <v>21</v>
      </c>
      <c r="D8625">
        <v>83</v>
      </c>
      <c r="E8625">
        <v>3486</v>
      </c>
      <c r="F8625">
        <v>1010.9399999999999</v>
      </c>
      <c r="G8625" t="s">
        <v>15</v>
      </c>
      <c r="H8625" t="s">
        <v>129</v>
      </c>
      <c r="I8625" t="s">
        <v>130</v>
      </c>
    </row>
    <row r="8626" spans="1:9" x14ac:dyDescent="0.3">
      <c r="A8626">
        <v>1185731</v>
      </c>
      <c r="B8626" s="16">
        <v>44514</v>
      </c>
      <c r="C8626" t="s">
        <v>22</v>
      </c>
      <c r="D8626">
        <v>78</v>
      </c>
      <c r="E8626">
        <v>3900</v>
      </c>
      <c r="F8626">
        <v>1248</v>
      </c>
      <c r="G8626" t="s">
        <v>15</v>
      </c>
      <c r="H8626" t="s">
        <v>129</v>
      </c>
      <c r="I8626" t="s">
        <v>130</v>
      </c>
    </row>
    <row r="8627" spans="1:9" x14ac:dyDescent="0.3">
      <c r="A8627">
        <v>1185731</v>
      </c>
      <c r="B8627" s="16">
        <v>44514</v>
      </c>
      <c r="C8627" t="s">
        <v>20</v>
      </c>
      <c r="D8627">
        <v>91</v>
      </c>
      <c r="E8627">
        <v>4004</v>
      </c>
      <c r="F8627">
        <v>1201.2</v>
      </c>
      <c r="G8627" t="s">
        <v>15</v>
      </c>
      <c r="H8627" t="s">
        <v>129</v>
      </c>
      <c r="I8627" t="s">
        <v>130</v>
      </c>
    </row>
    <row r="8628" spans="1:9" x14ac:dyDescent="0.3">
      <c r="A8628">
        <v>1185731</v>
      </c>
      <c r="B8628" s="16">
        <v>44514</v>
      </c>
      <c r="C8628" t="s">
        <v>21</v>
      </c>
      <c r="D8628">
        <v>80</v>
      </c>
      <c r="E8628">
        <v>4080</v>
      </c>
      <c r="F8628">
        <v>1591.2</v>
      </c>
      <c r="G8628" t="s">
        <v>15</v>
      </c>
      <c r="H8628" t="s">
        <v>129</v>
      </c>
      <c r="I8628" t="s">
        <v>130</v>
      </c>
    </row>
    <row r="8629" spans="1:9" x14ac:dyDescent="0.3">
      <c r="A8629">
        <v>1185731</v>
      </c>
      <c r="B8629" s="16">
        <v>44514</v>
      </c>
      <c r="C8629" t="s">
        <v>19</v>
      </c>
      <c r="D8629">
        <v>102</v>
      </c>
      <c r="E8629">
        <v>4080</v>
      </c>
      <c r="F8629">
        <v>1428</v>
      </c>
      <c r="G8629" t="s">
        <v>15</v>
      </c>
      <c r="H8629" t="s">
        <v>129</v>
      </c>
      <c r="I8629" t="s">
        <v>130</v>
      </c>
    </row>
    <row r="8630" spans="1:9" x14ac:dyDescent="0.3">
      <c r="A8630">
        <v>1185731</v>
      </c>
      <c r="B8630" s="16">
        <v>44514</v>
      </c>
      <c r="C8630" t="s">
        <v>20</v>
      </c>
      <c r="D8630">
        <v>83</v>
      </c>
      <c r="E8630">
        <v>4150</v>
      </c>
      <c r="F8630">
        <v>1494</v>
      </c>
      <c r="G8630" t="s">
        <v>15</v>
      </c>
      <c r="H8630" t="s">
        <v>129</v>
      </c>
      <c r="I8630" t="s">
        <v>130</v>
      </c>
    </row>
    <row r="8631" spans="1:9" x14ac:dyDescent="0.3">
      <c r="A8631">
        <v>1189833</v>
      </c>
      <c r="B8631" s="16">
        <v>44514</v>
      </c>
      <c r="C8631" t="s">
        <v>21</v>
      </c>
      <c r="D8631">
        <v>84</v>
      </c>
      <c r="E8631">
        <v>4284</v>
      </c>
      <c r="F8631">
        <v>2270.52</v>
      </c>
      <c r="G8631" t="s">
        <v>15</v>
      </c>
      <c r="H8631" t="s">
        <v>121</v>
      </c>
      <c r="I8631" t="s">
        <v>122</v>
      </c>
    </row>
    <row r="8632" spans="1:9" x14ac:dyDescent="0.3">
      <c r="A8632">
        <v>1189833</v>
      </c>
      <c r="B8632" s="16">
        <v>44514</v>
      </c>
      <c r="C8632" t="s">
        <v>22</v>
      </c>
      <c r="D8632">
        <v>72</v>
      </c>
      <c r="E8632">
        <v>4320</v>
      </c>
      <c r="F8632">
        <v>1728</v>
      </c>
      <c r="G8632" t="s">
        <v>15</v>
      </c>
      <c r="H8632" t="s">
        <v>121</v>
      </c>
      <c r="I8632" t="s">
        <v>122</v>
      </c>
    </row>
    <row r="8633" spans="1:9" x14ac:dyDescent="0.3">
      <c r="A8633">
        <v>1185731</v>
      </c>
      <c r="B8633" s="16">
        <v>44514</v>
      </c>
      <c r="C8633" t="s">
        <v>22</v>
      </c>
      <c r="D8633">
        <v>70</v>
      </c>
      <c r="E8633">
        <v>4410</v>
      </c>
      <c r="F8633">
        <v>1675.8</v>
      </c>
      <c r="G8633" t="s">
        <v>15</v>
      </c>
      <c r="H8633" t="s">
        <v>129</v>
      </c>
      <c r="I8633" t="s">
        <v>130</v>
      </c>
    </row>
    <row r="8634" spans="1:9" x14ac:dyDescent="0.3">
      <c r="A8634">
        <v>1189833</v>
      </c>
      <c r="B8634" s="16">
        <v>44514</v>
      </c>
      <c r="C8634" t="s">
        <v>20</v>
      </c>
      <c r="D8634">
        <v>86</v>
      </c>
      <c r="E8634">
        <v>4472</v>
      </c>
      <c r="F8634">
        <v>2280.7200000000003</v>
      </c>
      <c r="G8634" t="s">
        <v>15</v>
      </c>
      <c r="H8634" t="s">
        <v>121</v>
      </c>
      <c r="I8634" t="s">
        <v>122</v>
      </c>
    </row>
    <row r="8635" spans="1:9" x14ac:dyDescent="0.3">
      <c r="A8635">
        <v>1189833</v>
      </c>
      <c r="B8635" s="16">
        <v>44514</v>
      </c>
      <c r="C8635" t="s">
        <v>19</v>
      </c>
      <c r="D8635">
        <v>85</v>
      </c>
      <c r="E8635">
        <v>4505</v>
      </c>
      <c r="F8635">
        <v>2072.2999999999997</v>
      </c>
      <c r="G8635" t="s">
        <v>15</v>
      </c>
      <c r="H8635" t="s">
        <v>121</v>
      </c>
      <c r="I8635" t="s">
        <v>122</v>
      </c>
    </row>
    <row r="8636" spans="1:9" x14ac:dyDescent="0.3">
      <c r="A8636">
        <v>1185731</v>
      </c>
      <c r="B8636" s="16">
        <v>44514</v>
      </c>
      <c r="C8636" t="s">
        <v>19</v>
      </c>
      <c r="D8636">
        <v>90</v>
      </c>
      <c r="E8636">
        <v>4680</v>
      </c>
      <c r="F8636">
        <v>2059.1999999999998</v>
      </c>
      <c r="G8636" t="s">
        <v>15</v>
      </c>
      <c r="H8636" t="s">
        <v>129</v>
      </c>
      <c r="I8636" t="s">
        <v>130</v>
      </c>
    </row>
    <row r="8637" spans="1:9" x14ac:dyDescent="0.3">
      <c r="A8637">
        <v>1185731</v>
      </c>
      <c r="B8637" s="16">
        <v>44514</v>
      </c>
      <c r="C8637" t="s">
        <v>17</v>
      </c>
      <c r="D8637">
        <v>120</v>
      </c>
      <c r="E8637">
        <v>5880</v>
      </c>
      <c r="F8637">
        <v>2058</v>
      </c>
      <c r="G8637" t="s">
        <v>15</v>
      </c>
      <c r="H8637" t="s">
        <v>129</v>
      </c>
      <c r="I8637" t="s">
        <v>130</v>
      </c>
    </row>
    <row r="8638" spans="1:9" x14ac:dyDescent="0.3">
      <c r="A8638">
        <v>1185731</v>
      </c>
      <c r="B8638" s="16">
        <v>44514</v>
      </c>
      <c r="C8638" t="s">
        <v>23</v>
      </c>
      <c r="D8638">
        <v>123</v>
      </c>
      <c r="E8638">
        <v>5904</v>
      </c>
      <c r="F8638">
        <v>2066.4</v>
      </c>
      <c r="G8638" t="s">
        <v>15</v>
      </c>
      <c r="H8638" t="s">
        <v>129</v>
      </c>
      <c r="I8638" t="s">
        <v>130</v>
      </c>
    </row>
    <row r="8639" spans="1:9" x14ac:dyDescent="0.3">
      <c r="A8639">
        <v>1185731</v>
      </c>
      <c r="B8639" s="16">
        <v>44514</v>
      </c>
      <c r="C8639" t="s">
        <v>23</v>
      </c>
      <c r="D8639">
        <v>98</v>
      </c>
      <c r="E8639">
        <v>6272</v>
      </c>
      <c r="F8639">
        <v>2822.3999999999996</v>
      </c>
      <c r="G8639" t="s">
        <v>15</v>
      </c>
      <c r="H8639" t="s">
        <v>121</v>
      </c>
      <c r="I8639" t="s">
        <v>122</v>
      </c>
    </row>
    <row r="8640" spans="1:9" x14ac:dyDescent="0.3">
      <c r="A8640">
        <v>1189833</v>
      </c>
      <c r="B8640" s="16">
        <v>44514</v>
      </c>
      <c r="C8640" t="s">
        <v>23</v>
      </c>
      <c r="D8640">
        <v>98</v>
      </c>
      <c r="E8640">
        <v>6272</v>
      </c>
      <c r="F8640">
        <v>3449.6000000000004</v>
      </c>
      <c r="G8640" t="s">
        <v>15</v>
      </c>
      <c r="H8640" t="s">
        <v>129</v>
      </c>
      <c r="I8640" t="s">
        <v>130</v>
      </c>
    </row>
    <row r="8641" spans="1:9" x14ac:dyDescent="0.3">
      <c r="A8641">
        <v>1185731</v>
      </c>
      <c r="B8641" s="16">
        <v>44514</v>
      </c>
      <c r="C8641" t="s">
        <v>17</v>
      </c>
      <c r="D8641">
        <v>113</v>
      </c>
      <c r="E8641">
        <v>7006</v>
      </c>
      <c r="F8641">
        <v>3012.58</v>
      </c>
      <c r="G8641" t="s">
        <v>15</v>
      </c>
      <c r="H8641" t="s">
        <v>129</v>
      </c>
      <c r="I8641" t="s">
        <v>130</v>
      </c>
    </row>
    <row r="8642" spans="1:9" x14ac:dyDescent="0.3">
      <c r="A8642">
        <v>1189833</v>
      </c>
      <c r="B8642" s="16">
        <v>44514</v>
      </c>
      <c r="C8642" t="s">
        <v>17</v>
      </c>
      <c r="D8642">
        <v>135</v>
      </c>
      <c r="E8642">
        <v>8100</v>
      </c>
      <c r="F8642">
        <v>3807</v>
      </c>
      <c r="G8642" t="s">
        <v>15</v>
      </c>
      <c r="H8642" t="s">
        <v>121</v>
      </c>
      <c r="I8642" t="s">
        <v>122</v>
      </c>
    </row>
    <row r="8643" spans="1:9" x14ac:dyDescent="0.3">
      <c r="A8643">
        <v>1185731</v>
      </c>
      <c r="B8643" s="16">
        <v>44514</v>
      </c>
      <c r="C8643" t="s">
        <v>21</v>
      </c>
      <c r="D8643">
        <v>175</v>
      </c>
      <c r="E8643">
        <v>78750</v>
      </c>
      <c r="F8643">
        <v>23625</v>
      </c>
      <c r="G8643" t="s">
        <v>15</v>
      </c>
      <c r="H8643" t="s">
        <v>62</v>
      </c>
      <c r="I8643" t="s">
        <v>63</v>
      </c>
    </row>
    <row r="8644" spans="1:9" x14ac:dyDescent="0.3">
      <c r="A8644">
        <v>1185732</v>
      </c>
      <c r="B8644" s="16">
        <v>44514</v>
      </c>
      <c r="C8644" t="s">
        <v>23</v>
      </c>
      <c r="D8644">
        <v>200</v>
      </c>
      <c r="E8644">
        <v>100000</v>
      </c>
      <c r="F8644">
        <v>25000</v>
      </c>
      <c r="G8644" t="s">
        <v>15</v>
      </c>
      <c r="H8644" t="s">
        <v>40</v>
      </c>
      <c r="I8644" t="s">
        <v>41</v>
      </c>
    </row>
    <row r="8645" spans="1:9" x14ac:dyDescent="0.3">
      <c r="A8645">
        <v>1185731</v>
      </c>
      <c r="B8645" s="16">
        <v>44514</v>
      </c>
      <c r="C8645" t="s">
        <v>21</v>
      </c>
      <c r="D8645">
        <v>275</v>
      </c>
      <c r="E8645">
        <v>151250.00000000003</v>
      </c>
      <c r="F8645">
        <v>37812.500000000007</v>
      </c>
      <c r="G8645" t="s">
        <v>15</v>
      </c>
      <c r="H8645" t="s">
        <v>129</v>
      </c>
      <c r="I8645" t="s">
        <v>130</v>
      </c>
    </row>
    <row r="8646" spans="1:9" x14ac:dyDescent="0.3">
      <c r="A8646">
        <v>1185731</v>
      </c>
      <c r="B8646" s="16">
        <v>44514</v>
      </c>
      <c r="C8646" t="s">
        <v>20</v>
      </c>
      <c r="D8646">
        <v>295</v>
      </c>
      <c r="E8646">
        <v>162250.00000000003</v>
      </c>
      <c r="F8646">
        <v>40562.500000000007</v>
      </c>
      <c r="G8646" t="s">
        <v>15</v>
      </c>
      <c r="H8646" t="s">
        <v>129</v>
      </c>
      <c r="I8646" t="s">
        <v>130</v>
      </c>
    </row>
    <row r="8647" spans="1:9" x14ac:dyDescent="0.3">
      <c r="A8647">
        <v>1185731</v>
      </c>
      <c r="B8647" s="16">
        <v>44514</v>
      </c>
      <c r="C8647" t="s">
        <v>22</v>
      </c>
      <c r="D8647">
        <v>250</v>
      </c>
      <c r="E8647">
        <v>162500</v>
      </c>
      <c r="F8647">
        <v>40625</v>
      </c>
      <c r="G8647" t="s">
        <v>15</v>
      </c>
      <c r="H8647" t="s">
        <v>129</v>
      </c>
      <c r="I8647" t="s">
        <v>130</v>
      </c>
    </row>
    <row r="8648" spans="1:9" x14ac:dyDescent="0.3">
      <c r="A8648">
        <v>1185731</v>
      </c>
      <c r="B8648" s="16">
        <v>44514</v>
      </c>
      <c r="C8648" t="s">
        <v>19</v>
      </c>
      <c r="D8648">
        <v>300</v>
      </c>
      <c r="E8648">
        <v>165000.00000000003</v>
      </c>
      <c r="F8648">
        <v>49500.000000000007</v>
      </c>
      <c r="G8648" t="s">
        <v>15</v>
      </c>
      <c r="H8648" t="s">
        <v>121</v>
      </c>
      <c r="I8648" t="s">
        <v>122</v>
      </c>
    </row>
    <row r="8649" spans="1:9" x14ac:dyDescent="0.3">
      <c r="A8649">
        <v>1189833</v>
      </c>
      <c r="B8649" s="16">
        <v>44514</v>
      </c>
      <c r="C8649" t="s">
        <v>21</v>
      </c>
      <c r="D8649">
        <v>300</v>
      </c>
      <c r="E8649">
        <v>165000.00000000003</v>
      </c>
      <c r="F8649">
        <v>66000.000000000015</v>
      </c>
      <c r="G8649" t="s">
        <v>15</v>
      </c>
      <c r="H8649" t="s">
        <v>129</v>
      </c>
      <c r="I8649" t="s">
        <v>130</v>
      </c>
    </row>
    <row r="8650" spans="1:9" x14ac:dyDescent="0.3">
      <c r="A8650">
        <v>1189833</v>
      </c>
      <c r="B8650" s="16">
        <v>44514</v>
      </c>
      <c r="C8650" t="s">
        <v>20</v>
      </c>
      <c r="D8650">
        <v>320</v>
      </c>
      <c r="E8650">
        <v>176000.00000000003</v>
      </c>
      <c r="F8650">
        <v>70400.000000000015</v>
      </c>
      <c r="G8650" t="s">
        <v>15</v>
      </c>
      <c r="H8650" t="s">
        <v>121</v>
      </c>
      <c r="I8650" t="s">
        <v>122</v>
      </c>
    </row>
    <row r="8651" spans="1:9" x14ac:dyDescent="0.3">
      <c r="A8651">
        <v>1189833</v>
      </c>
      <c r="B8651" s="16">
        <v>44514</v>
      </c>
      <c r="C8651" t="s">
        <v>22</v>
      </c>
      <c r="D8651">
        <v>275</v>
      </c>
      <c r="E8651">
        <v>178750</v>
      </c>
      <c r="F8651">
        <v>53625</v>
      </c>
      <c r="G8651" t="s">
        <v>15</v>
      </c>
      <c r="H8651" t="s">
        <v>121</v>
      </c>
      <c r="I8651" t="s">
        <v>122</v>
      </c>
    </row>
    <row r="8652" spans="1:9" x14ac:dyDescent="0.3">
      <c r="A8652">
        <v>1189833</v>
      </c>
      <c r="B8652" s="16">
        <v>44514</v>
      </c>
      <c r="C8652" t="s">
        <v>19</v>
      </c>
      <c r="D8652">
        <v>325</v>
      </c>
      <c r="E8652">
        <v>178750.00000000003</v>
      </c>
      <c r="F8652">
        <v>62562.500000000007</v>
      </c>
      <c r="G8652" t="s">
        <v>15</v>
      </c>
      <c r="H8652" t="s">
        <v>121</v>
      </c>
      <c r="I8652" t="s">
        <v>122</v>
      </c>
    </row>
    <row r="8653" spans="1:9" x14ac:dyDescent="0.3">
      <c r="A8653">
        <v>1185731</v>
      </c>
      <c r="B8653" s="16">
        <v>44514</v>
      </c>
      <c r="C8653" t="s">
        <v>17</v>
      </c>
      <c r="D8653">
        <v>375</v>
      </c>
      <c r="E8653">
        <v>243750</v>
      </c>
      <c r="F8653">
        <v>73125</v>
      </c>
      <c r="G8653" t="s">
        <v>15</v>
      </c>
      <c r="H8653" t="s">
        <v>129</v>
      </c>
      <c r="I8653" t="s">
        <v>130</v>
      </c>
    </row>
    <row r="8654" spans="1:9" x14ac:dyDescent="0.3">
      <c r="A8654">
        <v>1185731</v>
      </c>
      <c r="B8654" s="16">
        <v>44514</v>
      </c>
      <c r="C8654" t="s">
        <v>23</v>
      </c>
      <c r="D8654">
        <v>350</v>
      </c>
      <c r="E8654">
        <v>245000</v>
      </c>
      <c r="F8654">
        <v>73500</v>
      </c>
      <c r="G8654" t="s">
        <v>15</v>
      </c>
      <c r="H8654" t="s">
        <v>129</v>
      </c>
      <c r="I8654" t="s">
        <v>130</v>
      </c>
    </row>
    <row r="8655" spans="1:9" x14ac:dyDescent="0.3">
      <c r="A8655">
        <v>1189833</v>
      </c>
      <c r="B8655" s="16">
        <v>44514</v>
      </c>
      <c r="C8655" t="s">
        <v>23</v>
      </c>
      <c r="D8655">
        <v>375</v>
      </c>
      <c r="E8655">
        <v>262500</v>
      </c>
      <c r="F8655">
        <v>105000</v>
      </c>
      <c r="G8655" t="s">
        <v>15</v>
      </c>
      <c r="H8655" t="s">
        <v>121</v>
      </c>
      <c r="I8655" t="s">
        <v>122</v>
      </c>
    </row>
    <row r="8656" spans="1:9" x14ac:dyDescent="0.3">
      <c r="A8656">
        <v>1189833</v>
      </c>
      <c r="B8656" s="16">
        <v>44514</v>
      </c>
      <c r="C8656" t="s">
        <v>17</v>
      </c>
      <c r="D8656">
        <v>450</v>
      </c>
      <c r="E8656">
        <v>292500</v>
      </c>
      <c r="F8656">
        <v>102375</v>
      </c>
      <c r="G8656" t="s">
        <v>15</v>
      </c>
      <c r="H8656" t="s">
        <v>121</v>
      </c>
      <c r="I8656" t="s">
        <v>122</v>
      </c>
    </row>
    <row r="8657" spans="1:9" x14ac:dyDescent="0.3">
      <c r="A8657">
        <v>1185731</v>
      </c>
      <c r="B8657" s="16">
        <v>44515</v>
      </c>
      <c r="C8657" t="s">
        <v>22</v>
      </c>
      <c r="D8657">
        <v>53</v>
      </c>
      <c r="E8657">
        <v>2650</v>
      </c>
      <c r="F8657">
        <v>954</v>
      </c>
      <c r="G8657" t="s">
        <v>15</v>
      </c>
      <c r="H8657" t="s">
        <v>62</v>
      </c>
      <c r="I8657" t="s">
        <v>63</v>
      </c>
    </row>
    <row r="8658" spans="1:9" x14ac:dyDescent="0.3">
      <c r="A8658">
        <v>1185732</v>
      </c>
      <c r="B8658" s="16">
        <v>44515</v>
      </c>
      <c r="C8658" t="s">
        <v>17</v>
      </c>
      <c r="D8658">
        <v>150</v>
      </c>
      <c r="E8658">
        <v>6600</v>
      </c>
      <c r="F8658">
        <v>3432</v>
      </c>
      <c r="G8658" t="s">
        <v>15</v>
      </c>
      <c r="H8658" t="s">
        <v>40</v>
      </c>
      <c r="I8658" t="s">
        <v>41</v>
      </c>
    </row>
    <row r="8659" spans="1:9" x14ac:dyDescent="0.3">
      <c r="A8659">
        <v>1185732</v>
      </c>
      <c r="B8659" s="16">
        <v>44515</v>
      </c>
      <c r="C8659" t="s">
        <v>17</v>
      </c>
      <c r="D8659">
        <v>136</v>
      </c>
      <c r="E8659">
        <v>7888</v>
      </c>
      <c r="F8659">
        <v>4969.4399999999996</v>
      </c>
      <c r="G8659" t="s">
        <v>15</v>
      </c>
      <c r="H8659" t="s">
        <v>40</v>
      </c>
      <c r="I8659" t="s">
        <v>41</v>
      </c>
    </row>
    <row r="8660" spans="1:9" x14ac:dyDescent="0.3">
      <c r="A8660">
        <v>1185731</v>
      </c>
      <c r="B8660" s="16">
        <v>44515</v>
      </c>
      <c r="C8660" t="s">
        <v>22</v>
      </c>
      <c r="D8660">
        <v>175</v>
      </c>
      <c r="E8660">
        <v>96249.999999999985</v>
      </c>
      <c r="F8660">
        <v>24062.499999999996</v>
      </c>
      <c r="G8660" t="s">
        <v>15</v>
      </c>
      <c r="H8660" t="s">
        <v>62</v>
      </c>
      <c r="I8660" t="s">
        <v>63</v>
      </c>
    </row>
    <row r="8661" spans="1:9" x14ac:dyDescent="0.3">
      <c r="A8661">
        <v>1185732</v>
      </c>
      <c r="B8661" s="16">
        <v>44515</v>
      </c>
      <c r="C8661" t="s">
        <v>17</v>
      </c>
      <c r="D8661">
        <v>470</v>
      </c>
      <c r="E8661">
        <v>282000</v>
      </c>
      <c r="F8661">
        <v>141000</v>
      </c>
      <c r="G8661" t="s">
        <v>15</v>
      </c>
      <c r="H8661" t="s">
        <v>40</v>
      </c>
      <c r="I8661" t="s">
        <v>41</v>
      </c>
    </row>
    <row r="8662" spans="1:9" x14ac:dyDescent="0.3">
      <c r="A8662">
        <v>1185732</v>
      </c>
      <c r="B8662" s="16">
        <v>44516</v>
      </c>
      <c r="C8662" t="s">
        <v>19</v>
      </c>
      <c r="D8662">
        <v>54</v>
      </c>
      <c r="E8662">
        <v>2160</v>
      </c>
      <c r="F8662">
        <v>712.8</v>
      </c>
      <c r="G8662" t="s">
        <v>15</v>
      </c>
      <c r="H8662" t="s">
        <v>40</v>
      </c>
      <c r="I8662" t="s">
        <v>41</v>
      </c>
    </row>
    <row r="8663" spans="1:9" x14ac:dyDescent="0.3">
      <c r="A8663">
        <v>1185732</v>
      </c>
      <c r="B8663" s="16">
        <v>44516</v>
      </c>
      <c r="C8663" t="s">
        <v>19</v>
      </c>
      <c r="D8663">
        <v>53</v>
      </c>
      <c r="E8663">
        <v>2862</v>
      </c>
      <c r="F8663">
        <v>1144.8</v>
      </c>
      <c r="G8663" t="s">
        <v>15</v>
      </c>
      <c r="H8663" t="s">
        <v>40</v>
      </c>
      <c r="I8663" t="s">
        <v>41</v>
      </c>
    </row>
    <row r="8664" spans="1:9" x14ac:dyDescent="0.3">
      <c r="A8664">
        <v>1185731</v>
      </c>
      <c r="B8664" s="16">
        <v>44516</v>
      </c>
      <c r="C8664" t="s">
        <v>23</v>
      </c>
      <c r="D8664">
        <v>85</v>
      </c>
      <c r="E8664">
        <v>4760</v>
      </c>
      <c r="F8664">
        <v>2427.6</v>
      </c>
      <c r="G8664" t="s">
        <v>15</v>
      </c>
      <c r="H8664" t="s">
        <v>62</v>
      </c>
      <c r="I8664" t="s">
        <v>63</v>
      </c>
    </row>
    <row r="8665" spans="1:9" x14ac:dyDescent="0.3">
      <c r="A8665">
        <v>1197831</v>
      </c>
      <c r="B8665" s="16">
        <v>44516</v>
      </c>
      <c r="C8665" t="s">
        <v>20</v>
      </c>
      <c r="D8665">
        <v>120</v>
      </c>
      <c r="E8665">
        <v>5160</v>
      </c>
      <c r="F8665">
        <v>2321.9999999999995</v>
      </c>
      <c r="G8665" t="s">
        <v>36</v>
      </c>
      <c r="H8665" t="s">
        <v>74</v>
      </c>
      <c r="I8665" t="s">
        <v>75</v>
      </c>
    </row>
    <row r="8666" spans="1:9" x14ac:dyDescent="0.3">
      <c r="A8666">
        <v>1197831</v>
      </c>
      <c r="B8666" s="16">
        <v>44516</v>
      </c>
      <c r="C8666" t="s">
        <v>21</v>
      </c>
      <c r="D8666">
        <v>138</v>
      </c>
      <c r="E8666">
        <v>5658</v>
      </c>
      <c r="F8666">
        <v>2772.42</v>
      </c>
      <c r="G8666" t="s">
        <v>36</v>
      </c>
      <c r="H8666" t="s">
        <v>74</v>
      </c>
      <c r="I8666" t="s">
        <v>75</v>
      </c>
    </row>
    <row r="8667" spans="1:9" x14ac:dyDescent="0.3">
      <c r="A8667">
        <v>1197831</v>
      </c>
      <c r="B8667" s="16">
        <v>44516</v>
      </c>
      <c r="C8667" t="s">
        <v>19</v>
      </c>
      <c r="D8667">
        <v>145</v>
      </c>
      <c r="E8667">
        <v>6090</v>
      </c>
      <c r="F8667">
        <v>3349.4999999999995</v>
      </c>
      <c r="G8667" t="s">
        <v>36</v>
      </c>
      <c r="H8667" t="s">
        <v>74</v>
      </c>
      <c r="I8667" t="s">
        <v>75</v>
      </c>
    </row>
    <row r="8668" spans="1:9" x14ac:dyDescent="0.3">
      <c r="A8668">
        <v>1197831</v>
      </c>
      <c r="B8668" s="16">
        <v>44516</v>
      </c>
      <c r="C8668" t="s">
        <v>22</v>
      </c>
      <c r="D8668">
        <v>126</v>
      </c>
      <c r="E8668">
        <v>7434</v>
      </c>
      <c r="F8668">
        <v>4088.6999999999994</v>
      </c>
      <c r="G8668" t="s">
        <v>36</v>
      </c>
      <c r="H8668" t="s">
        <v>74</v>
      </c>
      <c r="I8668" t="s">
        <v>75</v>
      </c>
    </row>
    <row r="8669" spans="1:9" x14ac:dyDescent="0.3">
      <c r="A8669">
        <v>1197831</v>
      </c>
      <c r="B8669" s="16">
        <v>44516</v>
      </c>
      <c r="C8669" t="s">
        <v>17</v>
      </c>
      <c r="D8669">
        <v>196</v>
      </c>
      <c r="E8669">
        <v>9604</v>
      </c>
      <c r="F8669">
        <v>6050.52</v>
      </c>
      <c r="G8669" t="s">
        <v>36</v>
      </c>
      <c r="H8669" t="s">
        <v>74</v>
      </c>
      <c r="I8669" t="s">
        <v>75</v>
      </c>
    </row>
    <row r="8670" spans="1:9" x14ac:dyDescent="0.3">
      <c r="A8670">
        <v>1197831</v>
      </c>
      <c r="B8670" s="16">
        <v>44516</v>
      </c>
      <c r="C8670" t="s">
        <v>23</v>
      </c>
      <c r="D8670">
        <v>169</v>
      </c>
      <c r="E8670">
        <v>9971</v>
      </c>
      <c r="F8670">
        <v>6879.9900000000007</v>
      </c>
      <c r="G8670" t="s">
        <v>36</v>
      </c>
      <c r="H8670" t="s">
        <v>74</v>
      </c>
      <c r="I8670" t="s">
        <v>75</v>
      </c>
    </row>
    <row r="8671" spans="1:9" x14ac:dyDescent="0.3">
      <c r="A8671">
        <v>1185732</v>
      </c>
      <c r="B8671" s="16">
        <v>44516</v>
      </c>
      <c r="C8671" t="s">
        <v>19</v>
      </c>
      <c r="D8671">
        <v>175</v>
      </c>
      <c r="E8671">
        <v>105000.00000000001</v>
      </c>
      <c r="F8671">
        <v>31500.000000000004</v>
      </c>
      <c r="G8671" t="s">
        <v>15</v>
      </c>
      <c r="H8671" t="s">
        <v>40</v>
      </c>
      <c r="I8671" t="s">
        <v>41</v>
      </c>
    </row>
    <row r="8672" spans="1:9" x14ac:dyDescent="0.3">
      <c r="A8672">
        <v>1185731</v>
      </c>
      <c r="B8672" s="16">
        <v>44516</v>
      </c>
      <c r="C8672" t="s">
        <v>23</v>
      </c>
      <c r="D8672">
        <v>325</v>
      </c>
      <c r="E8672">
        <v>195000</v>
      </c>
      <c r="F8672">
        <v>78000</v>
      </c>
      <c r="G8672" t="s">
        <v>15</v>
      </c>
      <c r="H8672" t="s">
        <v>62</v>
      </c>
      <c r="I8672" t="s">
        <v>63</v>
      </c>
    </row>
    <row r="8673" spans="1:9" x14ac:dyDescent="0.3">
      <c r="A8673">
        <v>1197831</v>
      </c>
      <c r="B8673" s="16">
        <v>44516</v>
      </c>
      <c r="C8673" t="s">
        <v>20</v>
      </c>
      <c r="D8673">
        <v>445</v>
      </c>
      <c r="E8673">
        <v>200250.00000000006</v>
      </c>
      <c r="F8673">
        <v>60075.000000000015</v>
      </c>
      <c r="G8673" t="s">
        <v>36</v>
      </c>
      <c r="H8673" t="s">
        <v>74</v>
      </c>
      <c r="I8673" t="s">
        <v>75</v>
      </c>
    </row>
    <row r="8674" spans="1:9" x14ac:dyDescent="0.3">
      <c r="A8674">
        <v>1197831</v>
      </c>
      <c r="B8674" s="16">
        <v>44516</v>
      </c>
      <c r="C8674" t="s">
        <v>21</v>
      </c>
      <c r="D8674">
        <v>475</v>
      </c>
      <c r="E8674">
        <v>213750.00000000006</v>
      </c>
      <c r="F8674">
        <v>74812.500000000015</v>
      </c>
      <c r="G8674" t="s">
        <v>36</v>
      </c>
      <c r="H8674" t="s">
        <v>74</v>
      </c>
      <c r="I8674" t="s">
        <v>75</v>
      </c>
    </row>
    <row r="8675" spans="1:9" x14ac:dyDescent="0.3">
      <c r="A8675">
        <v>1197831</v>
      </c>
      <c r="B8675" s="16">
        <v>44516</v>
      </c>
      <c r="C8675" t="s">
        <v>19</v>
      </c>
      <c r="D8675">
        <v>500</v>
      </c>
      <c r="E8675">
        <v>225000.00000000006</v>
      </c>
      <c r="F8675">
        <v>90000.000000000015</v>
      </c>
      <c r="G8675" t="s">
        <v>36</v>
      </c>
      <c r="H8675" t="s">
        <v>74</v>
      </c>
      <c r="I8675" t="s">
        <v>75</v>
      </c>
    </row>
    <row r="8676" spans="1:9" x14ac:dyDescent="0.3">
      <c r="A8676">
        <v>1197831</v>
      </c>
      <c r="B8676" s="16">
        <v>44516</v>
      </c>
      <c r="C8676" t="s">
        <v>22</v>
      </c>
      <c r="D8676">
        <v>450</v>
      </c>
      <c r="E8676">
        <v>270000</v>
      </c>
      <c r="F8676">
        <v>107999.99999999999</v>
      </c>
      <c r="G8676" t="s">
        <v>36</v>
      </c>
      <c r="H8676" t="s">
        <v>74</v>
      </c>
      <c r="I8676" t="s">
        <v>75</v>
      </c>
    </row>
    <row r="8677" spans="1:9" x14ac:dyDescent="0.3">
      <c r="A8677">
        <v>1197831</v>
      </c>
      <c r="B8677" s="16">
        <v>44516</v>
      </c>
      <c r="C8677" t="s">
        <v>17</v>
      </c>
      <c r="D8677">
        <v>675</v>
      </c>
      <c r="E8677">
        <v>337500.00000000012</v>
      </c>
      <c r="F8677">
        <v>168750.00000000006</v>
      </c>
      <c r="G8677" t="s">
        <v>36</v>
      </c>
      <c r="H8677" t="s">
        <v>74</v>
      </c>
      <c r="I8677" t="s">
        <v>75</v>
      </c>
    </row>
    <row r="8678" spans="1:9" x14ac:dyDescent="0.3">
      <c r="A8678">
        <v>1197831</v>
      </c>
      <c r="B8678" s="16">
        <v>44516</v>
      </c>
      <c r="C8678" t="s">
        <v>23</v>
      </c>
      <c r="D8678">
        <v>625</v>
      </c>
      <c r="E8678">
        <v>406249.99999999988</v>
      </c>
      <c r="F8678">
        <v>223437.49999999994</v>
      </c>
      <c r="G8678" t="s">
        <v>36</v>
      </c>
      <c r="H8678" t="s">
        <v>74</v>
      </c>
      <c r="I8678" t="s">
        <v>75</v>
      </c>
    </row>
    <row r="8679" spans="1:9" x14ac:dyDescent="0.3">
      <c r="A8679">
        <v>1185732</v>
      </c>
      <c r="B8679" s="16">
        <v>44517</v>
      </c>
      <c r="C8679" t="s">
        <v>20</v>
      </c>
      <c r="D8679">
        <v>53</v>
      </c>
      <c r="E8679">
        <v>2014</v>
      </c>
      <c r="F8679">
        <v>745.18</v>
      </c>
      <c r="G8679" t="s">
        <v>15</v>
      </c>
      <c r="H8679" t="s">
        <v>40</v>
      </c>
      <c r="I8679" t="s">
        <v>41</v>
      </c>
    </row>
    <row r="8680" spans="1:9" x14ac:dyDescent="0.3">
      <c r="A8680">
        <v>1197831</v>
      </c>
      <c r="B8680" s="16">
        <v>44517</v>
      </c>
      <c r="C8680" t="s">
        <v>19</v>
      </c>
      <c r="D8680">
        <v>117</v>
      </c>
      <c r="E8680">
        <v>2106</v>
      </c>
      <c r="F8680">
        <v>947.69999999999993</v>
      </c>
      <c r="G8680" t="s">
        <v>27</v>
      </c>
      <c r="H8680" t="s">
        <v>100</v>
      </c>
      <c r="I8680" t="s">
        <v>101</v>
      </c>
    </row>
    <row r="8681" spans="1:9" x14ac:dyDescent="0.3">
      <c r="A8681">
        <v>1185732</v>
      </c>
      <c r="B8681" s="16">
        <v>44517</v>
      </c>
      <c r="C8681" t="s">
        <v>20</v>
      </c>
      <c r="D8681">
        <v>42</v>
      </c>
      <c r="E8681">
        <v>2184</v>
      </c>
      <c r="F8681">
        <v>1004.6399999999999</v>
      </c>
      <c r="G8681" t="s">
        <v>15</v>
      </c>
      <c r="H8681" t="s">
        <v>40</v>
      </c>
      <c r="I8681" t="s">
        <v>41</v>
      </c>
    </row>
    <row r="8682" spans="1:9" x14ac:dyDescent="0.3">
      <c r="A8682">
        <v>1197831</v>
      </c>
      <c r="B8682" s="16">
        <v>44517</v>
      </c>
      <c r="C8682" t="s">
        <v>19</v>
      </c>
      <c r="D8682">
        <v>153</v>
      </c>
      <c r="E8682">
        <v>2295</v>
      </c>
      <c r="F8682">
        <v>872.1</v>
      </c>
      <c r="G8682" t="s">
        <v>27</v>
      </c>
      <c r="H8682" t="s">
        <v>100</v>
      </c>
      <c r="I8682" t="s">
        <v>101</v>
      </c>
    </row>
    <row r="8683" spans="1:9" x14ac:dyDescent="0.3">
      <c r="A8683">
        <v>1185732</v>
      </c>
      <c r="B8683" s="16">
        <v>44517</v>
      </c>
      <c r="C8683" t="s">
        <v>20</v>
      </c>
      <c r="D8683">
        <v>77</v>
      </c>
      <c r="E8683">
        <v>2464</v>
      </c>
      <c r="F8683">
        <v>1232</v>
      </c>
      <c r="G8683" t="s">
        <v>15</v>
      </c>
      <c r="H8683" t="s">
        <v>118</v>
      </c>
      <c r="I8683" t="s">
        <v>93</v>
      </c>
    </row>
    <row r="8684" spans="1:9" x14ac:dyDescent="0.3">
      <c r="A8684">
        <v>1197831</v>
      </c>
      <c r="B8684" s="16">
        <v>44517</v>
      </c>
      <c r="C8684" t="s">
        <v>20</v>
      </c>
      <c r="D8684">
        <v>119</v>
      </c>
      <c r="E8684">
        <v>2618</v>
      </c>
      <c r="F8684">
        <v>1099.5600000000002</v>
      </c>
      <c r="G8684" t="s">
        <v>27</v>
      </c>
      <c r="H8684" t="s">
        <v>100</v>
      </c>
      <c r="I8684" t="s">
        <v>101</v>
      </c>
    </row>
    <row r="8685" spans="1:9" x14ac:dyDescent="0.3">
      <c r="A8685">
        <v>1197831</v>
      </c>
      <c r="B8685" s="16">
        <v>44517</v>
      </c>
      <c r="C8685" t="s">
        <v>20</v>
      </c>
      <c r="D8685">
        <v>111</v>
      </c>
      <c r="E8685">
        <v>3108</v>
      </c>
      <c r="F8685">
        <v>1678.3200000000002</v>
      </c>
      <c r="G8685" t="s">
        <v>27</v>
      </c>
      <c r="H8685" t="s">
        <v>100</v>
      </c>
      <c r="I8685" t="s">
        <v>101</v>
      </c>
    </row>
    <row r="8686" spans="1:9" x14ac:dyDescent="0.3">
      <c r="A8686">
        <v>1185732</v>
      </c>
      <c r="B8686" s="16">
        <v>44517</v>
      </c>
      <c r="C8686" t="s">
        <v>19</v>
      </c>
      <c r="D8686">
        <v>95</v>
      </c>
      <c r="E8686">
        <v>3135</v>
      </c>
      <c r="F8686">
        <v>1661.5500000000002</v>
      </c>
      <c r="G8686" t="s">
        <v>15</v>
      </c>
      <c r="H8686" t="s">
        <v>118</v>
      </c>
      <c r="I8686" t="s">
        <v>93</v>
      </c>
    </row>
    <row r="8687" spans="1:9" x14ac:dyDescent="0.3">
      <c r="A8687">
        <v>1185732</v>
      </c>
      <c r="B8687" s="16">
        <v>44517</v>
      </c>
      <c r="C8687" t="s">
        <v>21</v>
      </c>
      <c r="D8687">
        <v>91</v>
      </c>
      <c r="E8687">
        <v>3458</v>
      </c>
      <c r="F8687">
        <v>1901.9</v>
      </c>
      <c r="G8687" t="s">
        <v>15</v>
      </c>
      <c r="H8687" t="s">
        <v>118</v>
      </c>
      <c r="I8687" t="s">
        <v>93</v>
      </c>
    </row>
    <row r="8688" spans="1:9" x14ac:dyDescent="0.3">
      <c r="A8688">
        <v>1197831</v>
      </c>
      <c r="B8688" s="16">
        <v>44517</v>
      </c>
      <c r="C8688" t="s">
        <v>17</v>
      </c>
      <c r="D8688">
        <v>206</v>
      </c>
      <c r="E8688">
        <v>4532</v>
      </c>
      <c r="F8688">
        <v>1994.08</v>
      </c>
      <c r="G8688" t="s">
        <v>27</v>
      </c>
      <c r="H8688" t="s">
        <v>100</v>
      </c>
      <c r="I8688" t="s">
        <v>101</v>
      </c>
    </row>
    <row r="8689" spans="1:9" x14ac:dyDescent="0.3">
      <c r="A8689">
        <v>1197831</v>
      </c>
      <c r="B8689" s="16">
        <v>44517</v>
      </c>
      <c r="C8689" t="s">
        <v>17</v>
      </c>
      <c r="D8689">
        <v>163</v>
      </c>
      <c r="E8689">
        <v>4564</v>
      </c>
      <c r="F8689">
        <v>2464.56</v>
      </c>
      <c r="G8689" t="s">
        <v>27</v>
      </c>
      <c r="H8689" t="s">
        <v>100</v>
      </c>
      <c r="I8689" t="s">
        <v>101</v>
      </c>
    </row>
    <row r="8690" spans="1:9" x14ac:dyDescent="0.3">
      <c r="A8690">
        <v>1128299</v>
      </c>
      <c r="B8690" s="16">
        <v>44517</v>
      </c>
      <c r="C8690" t="s">
        <v>20</v>
      </c>
      <c r="D8690">
        <v>158</v>
      </c>
      <c r="E8690">
        <v>4740</v>
      </c>
      <c r="F8690">
        <v>2180.3999999999996</v>
      </c>
      <c r="G8690" t="s">
        <v>27</v>
      </c>
      <c r="H8690" t="s">
        <v>81</v>
      </c>
      <c r="I8690" t="s">
        <v>82</v>
      </c>
    </row>
    <row r="8691" spans="1:9" x14ac:dyDescent="0.3">
      <c r="A8691">
        <v>1185732</v>
      </c>
      <c r="B8691" s="16">
        <v>44517</v>
      </c>
      <c r="C8691" t="s">
        <v>22</v>
      </c>
      <c r="D8691">
        <v>78</v>
      </c>
      <c r="E8691">
        <v>4836</v>
      </c>
      <c r="F8691">
        <v>2563.08</v>
      </c>
      <c r="G8691" t="s">
        <v>15</v>
      </c>
      <c r="H8691" t="s">
        <v>118</v>
      </c>
      <c r="I8691" t="s">
        <v>93</v>
      </c>
    </row>
    <row r="8692" spans="1:9" x14ac:dyDescent="0.3">
      <c r="A8692">
        <v>1185732</v>
      </c>
      <c r="B8692" s="16">
        <v>44517</v>
      </c>
      <c r="C8692" t="s">
        <v>17</v>
      </c>
      <c r="D8692">
        <v>117</v>
      </c>
      <c r="E8692">
        <v>5148</v>
      </c>
      <c r="F8692">
        <v>2676.96</v>
      </c>
      <c r="G8692" t="s">
        <v>15</v>
      </c>
      <c r="H8692" t="s">
        <v>118</v>
      </c>
      <c r="I8692" t="s">
        <v>93</v>
      </c>
    </row>
    <row r="8693" spans="1:9" x14ac:dyDescent="0.3">
      <c r="A8693">
        <v>1128299</v>
      </c>
      <c r="B8693" s="16">
        <v>44517</v>
      </c>
      <c r="C8693" t="s">
        <v>20</v>
      </c>
      <c r="D8693">
        <v>137</v>
      </c>
      <c r="E8693">
        <v>5206</v>
      </c>
      <c r="F8693">
        <v>2707.12</v>
      </c>
      <c r="G8693" t="s">
        <v>27</v>
      </c>
      <c r="H8693" t="s">
        <v>81</v>
      </c>
      <c r="I8693" t="s">
        <v>82</v>
      </c>
    </row>
    <row r="8694" spans="1:9" x14ac:dyDescent="0.3">
      <c r="A8694">
        <v>1128299</v>
      </c>
      <c r="B8694" s="16">
        <v>44517</v>
      </c>
      <c r="C8694" t="s">
        <v>21</v>
      </c>
      <c r="D8694">
        <v>125</v>
      </c>
      <c r="E8694">
        <v>6000</v>
      </c>
      <c r="F8694">
        <v>3000</v>
      </c>
      <c r="G8694" t="s">
        <v>27</v>
      </c>
      <c r="H8694" t="s">
        <v>81</v>
      </c>
      <c r="I8694" t="s">
        <v>82</v>
      </c>
    </row>
    <row r="8695" spans="1:9" x14ac:dyDescent="0.3">
      <c r="A8695">
        <v>1128299</v>
      </c>
      <c r="B8695" s="16">
        <v>44517</v>
      </c>
      <c r="C8695" t="s">
        <v>17</v>
      </c>
      <c r="D8695">
        <v>219</v>
      </c>
      <c r="E8695">
        <v>6132</v>
      </c>
      <c r="F8695">
        <v>2882.04</v>
      </c>
      <c r="G8695" t="s">
        <v>27</v>
      </c>
      <c r="H8695" t="s">
        <v>81</v>
      </c>
      <c r="I8695" t="s">
        <v>82</v>
      </c>
    </row>
    <row r="8696" spans="1:9" x14ac:dyDescent="0.3">
      <c r="A8696">
        <v>1128299</v>
      </c>
      <c r="B8696" s="16">
        <v>44517</v>
      </c>
      <c r="C8696" t="s">
        <v>21</v>
      </c>
      <c r="D8696">
        <v>155</v>
      </c>
      <c r="E8696">
        <v>6200</v>
      </c>
      <c r="F8696">
        <v>2852</v>
      </c>
      <c r="G8696" t="s">
        <v>27</v>
      </c>
      <c r="H8696" t="s">
        <v>81</v>
      </c>
      <c r="I8696" t="s">
        <v>82</v>
      </c>
    </row>
    <row r="8697" spans="1:9" x14ac:dyDescent="0.3">
      <c r="A8697">
        <v>1197831</v>
      </c>
      <c r="B8697" s="16">
        <v>44517</v>
      </c>
      <c r="C8697" t="s">
        <v>21</v>
      </c>
      <c r="D8697">
        <v>117</v>
      </c>
      <c r="E8697">
        <v>6318</v>
      </c>
      <c r="F8697">
        <v>3348.54</v>
      </c>
      <c r="G8697" t="s">
        <v>27</v>
      </c>
      <c r="H8697" t="s">
        <v>100</v>
      </c>
      <c r="I8697" t="s">
        <v>101</v>
      </c>
    </row>
    <row r="8698" spans="1:9" x14ac:dyDescent="0.3">
      <c r="A8698">
        <v>1185732</v>
      </c>
      <c r="B8698" s="16">
        <v>44517</v>
      </c>
      <c r="C8698" t="s">
        <v>23</v>
      </c>
      <c r="D8698">
        <v>100</v>
      </c>
      <c r="E8698">
        <v>6400</v>
      </c>
      <c r="F8698">
        <v>3264</v>
      </c>
      <c r="G8698" t="s">
        <v>15</v>
      </c>
      <c r="H8698" t="s">
        <v>118</v>
      </c>
      <c r="I8698" t="s">
        <v>93</v>
      </c>
    </row>
    <row r="8699" spans="1:9" x14ac:dyDescent="0.3">
      <c r="A8699">
        <v>1197831</v>
      </c>
      <c r="B8699" s="16">
        <v>44517</v>
      </c>
      <c r="C8699" t="s">
        <v>21</v>
      </c>
      <c r="D8699">
        <v>153</v>
      </c>
      <c r="E8699">
        <v>6579</v>
      </c>
      <c r="F8699">
        <v>2894.76</v>
      </c>
      <c r="G8699" t="s">
        <v>27</v>
      </c>
      <c r="H8699" t="s">
        <v>100</v>
      </c>
      <c r="I8699" t="s">
        <v>101</v>
      </c>
    </row>
    <row r="8700" spans="1:9" x14ac:dyDescent="0.3">
      <c r="A8700">
        <v>1185731</v>
      </c>
      <c r="B8700" s="16">
        <v>44517</v>
      </c>
      <c r="C8700" t="s">
        <v>17</v>
      </c>
      <c r="D8700">
        <v>143</v>
      </c>
      <c r="E8700">
        <v>7293</v>
      </c>
      <c r="F8700">
        <v>3573.5699999999997</v>
      </c>
      <c r="G8700" t="s">
        <v>15</v>
      </c>
      <c r="H8700" t="s">
        <v>62</v>
      </c>
      <c r="I8700" t="s">
        <v>63</v>
      </c>
    </row>
    <row r="8701" spans="1:9" x14ac:dyDescent="0.3">
      <c r="A8701">
        <v>1128299</v>
      </c>
      <c r="B8701" s="16">
        <v>44517</v>
      </c>
      <c r="C8701" t="s">
        <v>17</v>
      </c>
      <c r="D8701">
        <v>188</v>
      </c>
      <c r="E8701">
        <v>7332</v>
      </c>
      <c r="F8701">
        <v>3666</v>
      </c>
      <c r="G8701" t="s">
        <v>27</v>
      </c>
      <c r="H8701" t="s">
        <v>81</v>
      </c>
      <c r="I8701" t="s">
        <v>82</v>
      </c>
    </row>
    <row r="8702" spans="1:9" x14ac:dyDescent="0.3">
      <c r="A8702">
        <v>1185733</v>
      </c>
      <c r="B8702" s="16">
        <v>44517</v>
      </c>
      <c r="C8702" t="s">
        <v>20</v>
      </c>
      <c r="D8702">
        <v>173</v>
      </c>
      <c r="E8702">
        <v>7612</v>
      </c>
      <c r="F8702">
        <v>2816.44</v>
      </c>
      <c r="G8702" t="s">
        <v>48</v>
      </c>
      <c r="H8702" t="s">
        <v>49</v>
      </c>
      <c r="I8702" t="s">
        <v>68</v>
      </c>
    </row>
    <row r="8703" spans="1:9" x14ac:dyDescent="0.3">
      <c r="A8703">
        <v>1185733</v>
      </c>
      <c r="B8703" s="16">
        <v>44517</v>
      </c>
      <c r="C8703" t="s">
        <v>17</v>
      </c>
      <c r="D8703">
        <v>188</v>
      </c>
      <c r="E8703">
        <v>7708</v>
      </c>
      <c r="F8703">
        <v>2620.7199999999998</v>
      </c>
      <c r="G8703" t="s">
        <v>48</v>
      </c>
      <c r="H8703" t="s">
        <v>49</v>
      </c>
      <c r="I8703" t="s">
        <v>68</v>
      </c>
    </row>
    <row r="8704" spans="1:9" x14ac:dyDescent="0.3">
      <c r="A8704">
        <v>1197831</v>
      </c>
      <c r="B8704" s="16">
        <v>44517</v>
      </c>
      <c r="C8704" t="s">
        <v>22</v>
      </c>
      <c r="D8704">
        <v>132</v>
      </c>
      <c r="E8704">
        <v>7788</v>
      </c>
      <c r="F8704">
        <v>3115.2</v>
      </c>
      <c r="G8704" t="s">
        <v>27</v>
      </c>
      <c r="H8704" t="s">
        <v>100</v>
      </c>
      <c r="I8704" t="s">
        <v>101</v>
      </c>
    </row>
    <row r="8705" spans="1:9" x14ac:dyDescent="0.3">
      <c r="A8705">
        <v>1128299</v>
      </c>
      <c r="B8705" s="16">
        <v>44517</v>
      </c>
      <c r="C8705" t="s">
        <v>22</v>
      </c>
      <c r="D8705">
        <v>147</v>
      </c>
      <c r="E8705">
        <v>7791</v>
      </c>
      <c r="F8705">
        <v>3661.7700000000004</v>
      </c>
      <c r="G8705" t="s">
        <v>48</v>
      </c>
      <c r="H8705" t="s">
        <v>49</v>
      </c>
      <c r="I8705" t="s">
        <v>68</v>
      </c>
    </row>
    <row r="8706" spans="1:9" x14ac:dyDescent="0.3">
      <c r="A8706">
        <v>1185733</v>
      </c>
      <c r="B8706" s="16">
        <v>44517</v>
      </c>
      <c r="C8706" t="s">
        <v>20</v>
      </c>
      <c r="D8706">
        <v>147</v>
      </c>
      <c r="E8706">
        <v>7791</v>
      </c>
      <c r="F8706">
        <v>3194.31</v>
      </c>
      <c r="G8706" t="s">
        <v>27</v>
      </c>
      <c r="H8706" t="s">
        <v>81</v>
      </c>
      <c r="I8706" t="s">
        <v>82</v>
      </c>
    </row>
    <row r="8707" spans="1:9" x14ac:dyDescent="0.3">
      <c r="A8707">
        <v>1128299</v>
      </c>
      <c r="B8707" s="16">
        <v>44517</v>
      </c>
      <c r="C8707" t="s">
        <v>19</v>
      </c>
      <c r="D8707">
        <v>224</v>
      </c>
      <c r="E8707">
        <v>7840</v>
      </c>
      <c r="F8707">
        <v>3684.7999999999997</v>
      </c>
      <c r="G8707" t="s">
        <v>27</v>
      </c>
      <c r="H8707" t="s">
        <v>81</v>
      </c>
      <c r="I8707" t="s">
        <v>82</v>
      </c>
    </row>
    <row r="8708" spans="1:9" x14ac:dyDescent="0.3">
      <c r="A8708">
        <v>1185733</v>
      </c>
      <c r="B8708" s="16">
        <v>44517</v>
      </c>
      <c r="C8708" t="s">
        <v>21</v>
      </c>
      <c r="D8708">
        <v>170</v>
      </c>
      <c r="E8708">
        <v>7990</v>
      </c>
      <c r="F8708">
        <v>2716.6</v>
      </c>
      <c r="G8708" t="s">
        <v>48</v>
      </c>
      <c r="H8708" t="s">
        <v>49</v>
      </c>
      <c r="I8708" t="s">
        <v>68</v>
      </c>
    </row>
    <row r="8709" spans="1:9" x14ac:dyDescent="0.3">
      <c r="A8709">
        <v>1128299</v>
      </c>
      <c r="B8709" s="16">
        <v>44517</v>
      </c>
      <c r="C8709" t="s">
        <v>22</v>
      </c>
      <c r="D8709">
        <v>119</v>
      </c>
      <c r="E8709">
        <v>8092</v>
      </c>
      <c r="F8709">
        <v>4450.6000000000004</v>
      </c>
      <c r="G8709" t="s">
        <v>27</v>
      </c>
      <c r="H8709" t="s">
        <v>81</v>
      </c>
      <c r="I8709" t="s">
        <v>82</v>
      </c>
    </row>
    <row r="8710" spans="1:9" x14ac:dyDescent="0.3">
      <c r="A8710">
        <v>1185733</v>
      </c>
      <c r="B8710" s="16">
        <v>44517</v>
      </c>
      <c r="C8710" t="s">
        <v>22</v>
      </c>
      <c r="D8710">
        <v>147</v>
      </c>
      <c r="E8710">
        <v>8526</v>
      </c>
      <c r="F8710">
        <v>2302.02</v>
      </c>
      <c r="G8710" t="s">
        <v>48</v>
      </c>
      <c r="H8710" t="s">
        <v>49</v>
      </c>
      <c r="I8710" t="s">
        <v>68</v>
      </c>
    </row>
    <row r="8711" spans="1:9" x14ac:dyDescent="0.3">
      <c r="A8711">
        <v>1197831</v>
      </c>
      <c r="B8711" s="16">
        <v>44517</v>
      </c>
      <c r="C8711" t="s">
        <v>23</v>
      </c>
      <c r="D8711">
        <v>168</v>
      </c>
      <c r="E8711">
        <v>8568</v>
      </c>
      <c r="F8711">
        <v>4883.76</v>
      </c>
      <c r="G8711" t="s">
        <v>27</v>
      </c>
      <c r="H8711" t="s">
        <v>100</v>
      </c>
      <c r="I8711" t="s">
        <v>101</v>
      </c>
    </row>
    <row r="8712" spans="1:9" x14ac:dyDescent="0.3">
      <c r="A8712">
        <v>1197831</v>
      </c>
      <c r="B8712" s="16">
        <v>44517</v>
      </c>
      <c r="C8712" t="s">
        <v>22</v>
      </c>
      <c r="D8712">
        <v>123</v>
      </c>
      <c r="E8712">
        <v>8733</v>
      </c>
      <c r="F8712">
        <v>3929.8499999999995</v>
      </c>
      <c r="G8712" t="s">
        <v>27</v>
      </c>
      <c r="H8712" t="s">
        <v>100</v>
      </c>
      <c r="I8712" t="s">
        <v>101</v>
      </c>
    </row>
    <row r="8713" spans="1:9" x14ac:dyDescent="0.3">
      <c r="A8713">
        <v>1185733</v>
      </c>
      <c r="B8713" s="16">
        <v>44517</v>
      </c>
      <c r="C8713" t="s">
        <v>17</v>
      </c>
      <c r="D8713">
        <v>169</v>
      </c>
      <c r="E8713">
        <v>8788</v>
      </c>
      <c r="F8713">
        <v>3515.2000000000003</v>
      </c>
      <c r="G8713" t="s">
        <v>48</v>
      </c>
      <c r="H8713" t="s">
        <v>49</v>
      </c>
      <c r="I8713" t="s">
        <v>68</v>
      </c>
    </row>
    <row r="8714" spans="1:9" x14ac:dyDescent="0.3">
      <c r="A8714">
        <v>1128299</v>
      </c>
      <c r="B8714" s="16">
        <v>44517</v>
      </c>
      <c r="C8714" t="s">
        <v>19</v>
      </c>
      <c r="D8714">
        <v>210</v>
      </c>
      <c r="E8714">
        <v>8820</v>
      </c>
      <c r="F8714">
        <v>4586.4000000000005</v>
      </c>
      <c r="G8714" t="s">
        <v>27</v>
      </c>
      <c r="H8714" t="s">
        <v>81</v>
      </c>
      <c r="I8714" t="s">
        <v>82</v>
      </c>
    </row>
    <row r="8715" spans="1:9" x14ac:dyDescent="0.3">
      <c r="A8715">
        <v>1185733</v>
      </c>
      <c r="B8715" s="16">
        <v>44517</v>
      </c>
      <c r="C8715" t="s">
        <v>19</v>
      </c>
      <c r="D8715">
        <v>175</v>
      </c>
      <c r="E8715">
        <v>9450</v>
      </c>
      <c r="F8715">
        <v>3591</v>
      </c>
      <c r="G8715" t="s">
        <v>48</v>
      </c>
      <c r="H8715" t="s">
        <v>49</v>
      </c>
      <c r="I8715" t="s">
        <v>68</v>
      </c>
    </row>
    <row r="8716" spans="1:9" x14ac:dyDescent="0.3">
      <c r="A8716">
        <v>1185733</v>
      </c>
      <c r="B8716" s="16">
        <v>44517</v>
      </c>
      <c r="C8716" t="s">
        <v>22</v>
      </c>
      <c r="D8716">
        <v>124</v>
      </c>
      <c r="E8716">
        <v>9548</v>
      </c>
      <c r="F8716">
        <v>2864.4000000000005</v>
      </c>
      <c r="G8716" t="s">
        <v>48</v>
      </c>
      <c r="H8716" t="s">
        <v>49</v>
      </c>
      <c r="I8716" t="s">
        <v>68</v>
      </c>
    </row>
    <row r="8717" spans="1:9" x14ac:dyDescent="0.3">
      <c r="A8717">
        <v>1185733</v>
      </c>
      <c r="B8717" s="16">
        <v>44517</v>
      </c>
      <c r="C8717" t="s">
        <v>21</v>
      </c>
      <c r="D8717">
        <v>150</v>
      </c>
      <c r="E8717">
        <v>9600</v>
      </c>
      <c r="F8717">
        <v>4128</v>
      </c>
      <c r="G8717" t="s">
        <v>48</v>
      </c>
      <c r="H8717" t="s">
        <v>49</v>
      </c>
      <c r="I8717" t="s">
        <v>68</v>
      </c>
    </row>
    <row r="8718" spans="1:9" x14ac:dyDescent="0.3">
      <c r="A8718">
        <v>1185733</v>
      </c>
      <c r="B8718" s="16">
        <v>44517</v>
      </c>
      <c r="C8718" t="s">
        <v>19</v>
      </c>
      <c r="D8718">
        <v>231</v>
      </c>
      <c r="E8718">
        <v>10626</v>
      </c>
      <c r="F8718">
        <v>3400.32</v>
      </c>
      <c r="G8718" t="s">
        <v>48</v>
      </c>
      <c r="H8718" t="s">
        <v>49</v>
      </c>
      <c r="I8718" t="s">
        <v>68</v>
      </c>
    </row>
    <row r="8719" spans="1:9" x14ac:dyDescent="0.3">
      <c r="A8719">
        <v>1197831</v>
      </c>
      <c r="B8719" s="16">
        <v>44517</v>
      </c>
      <c r="C8719" t="s">
        <v>23</v>
      </c>
      <c r="D8719">
        <v>158</v>
      </c>
      <c r="E8719">
        <v>10744</v>
      </c>
      <c r="F8719">
        <v>6553.84</v>
      </c>
      <c r="G8719" t="s">
        <v>27</v>
      </c>
      <c r="H8719" t="s">
        <v>100</v>
      </c>
      <c r="I8719" t="s">
        <v>101</v>
      </c>
    </row>
    <row r="8720" spans="1:9" x14ac:dyDescent="0.3">
      <c r="A8720">
        <v>1128299</v>
      </c>
      <c r="B8720" s="16">
        <v>44517</v>
      </c>
      <c r="C8720" t="s">
        <v>23</v>
      </c>
      <c r="D8720">
        <v>180</v>
      </c>
      <c r="E8720">
        <v>11520</v>
      </c>
      <c r="F8720">
        <v>4723.2</v>
      </c>
      <c r="G8720" t="s">
        <v>27</v>
      </c>
      <c r="H8720" t="s">
        <v>81</v>
      </c>
      <c r="I8720" t="s">
        <v>82</v>
      </c>
    </row>
    <row r="8721" spans="1:9" x14ac:dyDescent="0.3">
      <c r="A8721">
        <v>1185733</v>
      </c>
      <c r="B8721" s="16">
        <v>44517</v>
      </c>
      <c r="C8721" t="s">
        <v>23</v>
      </c>
      <c r="D8721">
        <v>198</v>
      </c>
      <c r="E8721">
        <v>13068</v>
      </c>
      <c r="F8721">
        <v>6534</v>
      </c>
      <c r="G8721" t="s">
        <v>48</v>
      </c>
      <c r="H8721" t="s">
        <v>49</v>
      </c>
      <c r="I8721" t="s">
        <v>68</v>
      </c>
    </row>
    <row r="8722" spans="1:9" x14ac:dyDescent="0.3">
      <c r="A8722">
        <v>1185733</v>
      </c>
      <c r="B8722" s="16">
        <v>44517</v>
      </c>
      <c r="C8722" t="s">
        <v>23</v>
      </c>
      <c r="D8722">
        <v>162</v>
      </c>
      <c r="E8722">
        <v>13932</v>
      </c>
      <c r="F8722">
        <v>8219.880000000001</v>
      </c>
      <c r="G8722" t="s">
        <v>48</v>
      </c>
      <c r="H8722" t="s">
        <v>49</v>
      </c>
      <c r="I8722" t="s">
        <v>68</v>
      </c>
    </row>
    <row r="8723" spans="1:9" x14ac:dyDescent="0.3">
      <c r="A8723">
        <v>1128299</v>
      </c>
      <c r="B8723" s="16">
        <v>44517</v>
      </c>
      <c r="C8723" t="s">
        <v>23</v>
      </c>
      <c r="D8723">
        <v>174</v>
      </c>
      <c r="E8723">
        <v>14094</v>
      </c>
      <c r="F8723">
        <v>6765.12</v>
      </c>
      <c r="G8723" t="s">
        <v>27</v>
      </c>
      <c r="H8723" t="s">
        <v>81</v>
      </c>
      <c r="I8723" t="s">
        <v>82</v>
      </c>
    </row>
    <row r="8724" spans="1:9" x14ac:dyDescent="0.3">
      <c r="A8724">
        <v>1185732</v>
      </c>
      <c r="B8724" s="16">
        <v>44517</v>
      </c>
      <c r="C8724" t="s">
        <v>20</v>
      </c>
      <c r="D8724">
        <v>150</v>
      </c>
      <c r="E8724">
        <v>82500.000000000015</v>
      </c>
      <c r="F8724">
        <v>28875.000000000004</v>
      </c>
      <c r="G8724" t="s">
        <v>15</v>
      </c>
      <c r="H8724" t="s">
        <v>40</v>
      </c>
      <c r="I8724" t="s">
        <v>41</v>
      </c>
    </row>
    <row r="8725" spans="1:9" x14ac:dyDescent="0.3">
      <c r="A8725">
        <v>1197831</v>
      </c>
      <c r="B8725" s="16">
        <v>44517</v>
      </c>
      <c r="C8725" t="s">
        <v>19</v>
      </c>
      <c r="D8725">
        <v>450</v>
      </c>
      <c r="E8725">
        <v>90000.000000000044</v>
      </c>
      <c r="F8725">
        <v>31500.000000000015</v>
      </c>
      <c r="G8725" t="s">
        <v>27</v>
      </c>
      <c r="H8725" t="s">
        <v>100</v>
      </c>
      <c r="I8725" t="s">
        <v>101</v>
      </c>
    </row>
    <row r="8726" spans="1:9" x14ac:dyDescent="0.3">
      <c r="A8726">
        <v>1185732</v>
      </c>
      <c r="B8726" s="16">
        <v>44517</v>
      </c>
      <c r="C8726" t="s">
        <v>20</v>
      </c>
      <c r="D8726">
        <v>295</v>
      </c>
      <c r="E8726">
        <v>103250</v>
      </c>
      <c r="F8726">
        <v>41300</v>
      </c>
      <c r="G8726" t="s">
        <v>15</v>
      </c>
      <c r="H8726" t="s">
        <v>118</v>
      </c>
      <c r="I8726" t="s">
        <v>93</v>
      </c>
    </row>
    <row r="8727" spans="1:9" x14ac:dyDescent="0.3">
      <c r="A8727">
        <v>1197831</v>
      </c>
      <c r="B8727" s="16">
        <v>44517</v>
      </c>
      <c r="C8727" t="s">
        <v>20</v>
      </c>
      <c r="D8727">
        <v>395</v>
      </c>
      <c r="E8727">
        <v>118500.00000000006</v>
      </c>
      <c r="F8727">
        <v>47400.000000000029</v>
      </c>
      <c r="G8727" t="s">
        <v>27</v>
      </c>
      <c r="H8727" t="s">
        <v>100</v>
      </c>
      <c r="I8727" t="s">
        <v>101</v>
      </c>
    </row>
    <row r="8728" spans="1:9" x14ac:dyDescent="0.3">
      <c r="A8728">
        <v>1185732</v>
      </c>
      <c r="B8728" s="16">
        <v>44517</v>
      </c>
      <c r="C8728" t="s">
        <v>19</v>
      </c>
      <c r="D8728">
        <v>350</v>
      </c>
      <c r="E8728">
        <v>122500</v>
      </c>
      <c r="F8728">
        <v>49000</v>
      </c>
      <c r="G8728" t="s">
        <v>15</v>
      </c>
      <c r="H8728" t="s">
        <v>118</v>
      </c>
      <c r="I8728" t="s">
        <v>93</v>
      </c>
    </row>
    <row r="8729" spans="1:9" x14ac:dyDescent="0.3">
      <c r="A8729">
        <v>1185732</v>
      </c>
      <c r="B8729" s="16">
        <v>44517</v>
      </c>
      <c r="C8729" t="s">
        <v>21</v>
      </c>
      <c r="D8729">
        <v>325</v>
      </c>
      <c r="E8729">
        <v>130000</v>
      </c>
      <c r="F8729">
        <v>52000</v>
      </c>
      <c r="G8729" t="s">
        <v>15</v>
      </c>
      <c r="H8729" t="s">
        <v>118</v>
      </c>
      <c r="I8729" t="s">
        <v>93</v>
      </c>
    </row>
    <row r="8730" spans="1:9" x14ac:dyDescent="0.3">
      <c r="A8730">
        <v>1197831</v>
      </c>
      <c r="B8730" s="16">
        <v>44517</v>
      </c>
      <c r="C8730" t="s">
        <v>17</v>
      </c>
      <c r="D8730">
        <v>625</v>
      </c>
      <c r="E8730">
        <v>187500.00000000006</v>
      </c>
      <c r="F8730">
        <v>75000.000000000029</v>
      </c>
      <c r="G8730" t="s">
        <v>27</v>
      </c>
      <c r="H8730" t="s">
        <v>100</v>
      </c>
      <c r="I8730" t="s">
        <v>101</v>
      </c>
    </row>
    <row r="8731" spans="1:9" x14ac:dyDescent="0.3">
      <c r="A8731">
        <v>1185732</v>
      </c>
      <c r="B8731" s="16">
        <v>44517</v>
      </c>
      <c r="C8731" t="s">
        <v>22</v>
      </c>
      <c r="D8731">
        <v>300</v>
      </c>
      <c r="E8731">
        <v>195000</v>
      </c>
      <c r="F8731">
        <v>78000</v>
      </c>
      <c r="G8731" t="s">
        <v>15</v>
      </c>
      <c r="H8731" t="s">
        <v>118</v>
      </c>
      <c r="I8731" t="s">
        <v>93</v>
      </c>
    </row>
    <row r="8732" spans="1:9" x14ac:dyDescent="0.3">
      <c r="A8732">
        <v>1185732</v>
      </c>
      <c r="B8732" s="16">
        <v>44517</v>
      </c>
      <c r="C8732" t="s">
        <v>17</v>
      </c>
      <c r="D8732">
        <v>450</v>
      </c>
      <c r="E8732">
        <v>202499.99999999997</v>
      </c>
      <c r="F8732">
        <v>81000</v>
      </c>
      <c r="G8732" t="s">
        <v>15</v>
      </c>
      <c r="H8732" t="s">
        <v>118</v>
      </c>
      <c r="I8732" t="s">
        <v>93</v>
      </c>
    </row>
    <row r="8733" spans="1:9" x14ac:dyDescent="0.3">
      <c r="A8733">
        <v>1128299</v>
      </c>
      <c r="B8733" s="16">
        <v>44517</v>
      </c>
      <c r="C8733" t="s">
        <v>20</v>
      </c>
      <c r="D8733">
        <v>525</v>
      </c>
      <c r="E8733">
        <v>210000.00000000003</v>
      </c>
      <c r="F8733">
        <v>84000</v>
      </c>
      <c r="G8733" t="s">
        <v>27</v>
      </c>
      <c r="H8733" t="s">
        <v>81</v>
      </c>
      <c r="I8733" t="s">
        <v>82</v>
      </c>
    </row>
    <row r="8734" spans="1:9" x14ac:dyDescent="0.3">
      <c r="A8734">
        <v>1128299</v>
      </c>
      <c r="B8734" s="16">
        <v>44517</v>
      </c>
      <c r="C8734" t="s">
        <v>21</v>
      </c>
      <c r="D8734">
        <v>500</v>
      </c>
      <c r="E8734">
        <v>250000.00000000006</v>
      </c>
      <c r="F8734">
        <v>100000.00000000001</v>
      </c>
      <c r="G8734" t="s">
        <v>27</v>
      </c>
      <c r="H8734" t="s">
        <v>81</v>
      </c>
      <c r="I8734" t="s">
        <v>82</v>
      </c>
    </row>
    <row r="8735" spans="1:9" x14ac:dyDescent="0.3">
      <c r="A8735">
        <v>1128299</v>
      </c>
      <c r="B8735" s="16">
        <v>44517</v>
      </c>
      <c r="C8735" t="s">
        <v>17</v>
      </c>
      <c r="D8735">
        <v>625</v>
      </c>
      <c r="E8735">
        <v>250000.00000000006</v>
      </c>
      <c r="F8735">
        <v>100000.00000000001</v>
      </c>
      <c r="G8735" t="s">
        <v>27</v>
      </c>
      <c r="H8735" t="s">
        <v>81</v>
      </c>
      <c r="I8735" t="s">
        <v>82</v>
      </c>
    </row>
    <row r="8736" spans="1:9" x14ac:dyDescent="0.3">
      <c r="A8736">
        <v>1197831</v>
      </c>
      <c r="B8736" s="16">
        <v>44517</v>
      </c>
      <c r="C8736" t="s">
        <v>21</v>
      </c>
      <c r="D8736">
        <v>450</v>
      </c>
      <c r="E8736">
        <v>270000.00000000012</v>
      </c>
      <c r="F8736">
        <v>108000.00000000006</v>
      </c>
      <c r="G8736" t="s">
        <v>27</v>
      </c>
      <c r="H8736" t="s">
        <v>100</v>
      </c>
      <c r="I8736" t="s">
        <v>101</v>
      </c>
    </row>
    <row r="8737" spans="1:9" x14ac:dyDescent="0.3">
      <c r="A8737">
        <v>1185732</v>
      </c>
      <c r="B8737" s="16">
        <v>44517</v>
      </c>
      <c r="C8737" t="s">
        <v>23</v>
      </c>
      <c r="D8737">
        <v>400</v>
      </c>
      <c r="E8737">
        <v>280000</v>
      </c>
      <c r="F8737">
        <v>112000</v>
      </c>
      <c r="G8737" t="s">
        <v>15</v>
      </c>
      <c r="H8737" t="s">
        <v>118</v>
      </c>
      <c r="I8737" t="s">
        <v>93</v>
      </c>
    </row>
    <row r="8738" spans="1:9" x14ac:dyDescent="0.3">
      <c r="A8738">
        <v>1185733</v>
      </c>
      <c r="B8738" s="16">
        <v>44517</v>
      </c>
      <c r="C8738" t="s">
        <v>20</v>
      </c>
      <c r="D8738">
        <v>525</v>
      </c>
      <c r="E8738">
        <v>288750.00000000006</v>
      </c>
      <c r="F8738">
        <v>86625.000000000015</v>
      </c>
      <c r="G8738" t="s">
        <v>48</v>
      </c>
      <c r="H8738" t="s">
        <v>49</v>
      </c>
      <c r="I8738" t="s">
        <v>68</v>
      </c>
    </row>
    <row r="8739" spans="1:9" x14ac:dyDescent="0.3">
      <c r="A8739">
        <v>1185731</v>
      </c>
      <c r="B8739" s="16">
        <v>44517</v>
      </c>
      <c r="C8739" t="s">
        <v>17</v>
      </c>
      <c r="D8739">
        <v>550</v>
      </c>
      <c r="E8739">
        <v>302499.99999999994</v>
      </c>
      <c r="F8739">
        <v>105874.99999999997</v>
      </c>
      <c r="G8739" t="s">
        <v>15</v>
      </c>
      <c r="H8739" t="s">
        <v>62</v>
      </c>
      <c r="I8739" t="s">
        <v>63</v>
      </c>
    </row>
    <row r="8740" spans="1:9" x14ac:dyDescent="0.3">
      <c r="A8740">
        <v>1128299</v>
      </c>
      <c r="B8740" s="16">
        <v>44517</v>
      </c>
      <c r="C8740" t="s">
        <v>19</v>
      </c>
      <c r="D8740">
        <v>700</v>
      </c>
      <c r="E8740">
        <v>315000.00000000012</v>
      </c>
      <c r="F8740">
        <v>126000.00000000003</v>
      </c>
      <c r="G8740" t="s">
        <v>27</v>
      </c>
      <c r="H8740" t="s">
        <v>81</v>
      </c>
      <c r="I8740" t="s">
        <v>82</v>
      </c>
    </row>
    <row r="8741" spans="1:9" x14ac:dyDescent="0.3">
      <c r="A8741">
        <v>1197831</v>
      </c>
      <c r="B8741" s="16">
        <v>44517</v>
      </c>
      <c r="C8741" t="s">
        <v>22</v>
      </c>
      <c r="D8741">
        <v>425</v>
      </c>
      <c r="E8741">
        <v>318750.00000000006</v>
      </c>
      <c r="F8741">
        <v>111562.50000000001</v>
      </c>
      <c r="G8741" t="s">
        <v>27</v>
      </c>
      <c r="H8741" t="s">
        <v>100</v>
      </c>
      <c r="I8741" t="s">
        <v>101</v>
      </c>
    </row>
    <row r="8742" spans="1:9" x14ac:dyDescent="0.3">
      <c r="A8742">
        <v>1185733</v>
      </c>
      <c r="B8742" s="16">
        <v>44517</v>
      </c>
      <c r="C8742" t="s">
        <v>21</v>
      </c>
      <c r="D8742">
        <v>500</v>
      </c>
      <c r="E8742">
        <v>325000.00000000006</v>
      </c>
      <c r="F8742">
        <v>97500.000000000015</v>
      </c>
      <c r="G8742" t="s">
        <v>48</v>
      </c>
      <c r="H8742" t="s">
        <v>49</v>
      </c>
      <c r="I8742" t="s">
        <v>68</v>
      </c>
    </row>
    <row r="8743" spans="1:9" x14ac:dyDescent="0.3">
      <c r="A8743">
        <v>1128299</v>
      </c>
      <c r="B8743" s="16">
        <v>44517</v>
      </c>
      <c r="C8743" t="s">
        <v>22</v>
      </c>
      <c r="D8743">
        <v>475</v>
      </c>
      <c r="E8743">
        <v>332500</v>
      </c>
      <c r="F8743">
        <v>149625</v>
      </c>
      <c r="G8743" t="s">
        <v>27</v>
      </c>
      <c r="H8743" t="s">
        <v>81</v>
      </c>
      <c r="I8743" t="s">
        <v>82</v>
      </c>
    </row>
    <row r="8744" spans="1:9" x14ac:dyDescent="0.3">
      <c r="A8744">
        <v>1185733</v>
      </c>
      <c r="B8744" s="16">
        <v>44517</v>
      </c>
      <c r="C8744" t="s">
        <v>17</v>
      </c>
      <c r="D8744">
        <v>625</v>
      </c>
      <c r="E8744">
        <v>343750.00000000006</v>
      </c>
      <c r="F8744">
        <v>103125.00000000001</v>
      </c>
      <c r="G8744" t="s">
        <v>48</v>
      </c>
      <c r="H8744" t="s">
        <v>49</v>
      </c>
      <c r="I8744" t="s">
        <v>68</v>
      </c>
    </row>
    <row r="8745" spans="1:9" x14ac:dyDescent="0.3">
      <c r="A8745">
        <v>1197831</v>
      </c>
      <c r="B8745" s="16">
        <v>44517</v>
      </c>
      <c r="C8745" t="s">
        <v>23</v>
      </c>
      <c r="D8745">
        <v>525</v>
      </c>
      <c r="E8745">
        <v>393750</v>
      </c>
      <c r="F8745">
        <v>196875</v>
      </c>
      <c r="G8745" t="s">
        <v>27</v>
      </c>
      <c r="H8745" t="s">
        <v>100</v>
      </c>
      <c r="I8745" t="s">
        <v>101</v>
      </c>
    </row>
    <row r="8746" spans="1:9" x14ac:dyDescent="0.3">
      <c r="A8746">
        <v>1185733</v>
      </c>
      <c r="B8746" s="16">
        <v>44517</v>
      </c>
      <c r="C8746" t="s">
        <v>22</v>
      </c>
      <c r="D8746">
        <v>475</v>
      </c>
      <c r="E8746">
        <v>403750.00000000006</v>
      </c>
      <c r="F8746">
        <v>80750.000000000015</v>
      </c>
      <c r="G8746" t="s">
        <v>48</v>
      </c>
      <c r="H8746" t="s">
        <v>49</v>
      </c>
      <c r="I8746" t="s">
        <v>68</v>
      </c>
    </row>
    <row r="8747" spans="1:9" x14ac:dyDescent="0.3">
      <c r="A8747">
        <v>1185733</v>
      </c>
      <c r="B8747" s="16">
        <v>44517</v>
      </c>
      <c r="C8747" t="s">
        <v>19</v>
      </c>
      <c r="D8747">
        <v>700</v>
      </c>
      <c r="E8747">
        <v>420000.00000000006</v>
      </c>
      <c r="F8747">
        <v>105000.00000000001</v>
      </c>
      <c r="G8747" t="s">
        <v>48</v>
      </c>
      <c r="H8747" t="s">
        <v>49</v>
      </c>
      <c r="I8747" t="s">
        <v>68</v>
      </c>
    </row>
    <row r="8748" spans="1:9" x14ac:dyDescent="0.3">
      <c r="A8748">
        <v>1128299</v>
      </c>
      <c r="B8748" s="16">
        <v>44517</v>
      </c>
      <c r="C8748" t="s">
        <v>23</v>
      </c>
      <c r="D8748">
        <v>600</v>
      </c>
      <c r="E8748">
        <v>510000.00000000006</v>
      </c>
      <c r="F8748">
        <v>178500</v>
      </c>
      <c r="G8748" t="s">
        <v>27</v>
      </c>
      <c r="H8748" t="s">
        <v>81</v>
      </c>
      <c r="I8748" t="s">
        <v>82</v>
      </c>
    </row>
    <row r="8749" spans="1:9" x14ac:dyDescent="0.3">
      <c r="A8749">
        <v>1185733</v>
      </c>
      <c r="B8749" s="16">
        <v>44517</v>
      </c>
      <c r="C8749" t="s">
        <v>23</v>
      </c>
      <c r="D8749">
        <v>600</v>
      </c>
      <c r="E8749">
        <v>540000.00000000012</v>
      </c>
      <c r="F8749">
        <v>243000.00000000006</v>
      </c>
      <c r="G8749" t="s">
        <v>48</v>
      </c>
      <c r="H8749" t="s">
        <v>49</v>
      </c>
      <c r="I8749" t="s">
        <v>68</v>
      </c>
    </row>
    <row r="8750" spans="1:9" x14ac:dyDescent="0.3">
      <c r="A8750">
        <v>1185732</v>
      </c>
      <c r="B8750" s="16">
        <v>44518</v>
      </c>
      <c r="C8750" t="s">
        <v>21</v>
      </c>
      <c r="D8750">
        <v>34</v>
      </c>
      <c r="E8750">
        <v>1428</v>
      </c>
      <c r="F8750">
        <v>571.19999999999993</v>
      </c>
      <c r="G8750" t="s">
        <v>15</v>
      </c>
      <c r="H8750" t="s">
        <v>40</v>
      </c>
      <c r="I8750" t="s">
        <v>41</v>
      </c>
    </row>
    <row r="8751" spans="1:9" x14ac:dyDescent="0.3">
      <c r="A8751">
        <v>1185732</v>
      </c>
      <c r="B8751" s="16">
        <v>44518</v>
      </c>
      <c r="C8751" t="s">
        <v>21</v>
      </c>
      <c r="D8751">
        <v>29</v>
      </c>
      <c r="E8751">
        <v>1479</v>
      </c>
      <c r="F8751">
        <v>695.13</v>
      </c>
      <c r="G8751" t="s">
        <v>15</v>
      </c>
      <c r="H8751" t="s">
        <v>40</v>
      </c>
      <c r="I8751" t="s">
        <v>41</v>
      </c>
    </row>
    <row r="8752" spans="1:9" x14ac:dyDescent="0.3">
      <c r="A8752">
        <v>1185732</v>
      </c>
      <c r="B8752" s="16">
        <v>44518</v>
      </c>
      <c r="C8752" t="s">
        <v>20</v>
      </c>
      <c r="D8752">
        <v>80</v>
      </c>
      <c r="E8752">
        <v>1840</v>
      </c>
      <c r="F8752">
        <v>901.6</v>
      </c>
      <c r="G8752" t="s">
        <v>36</v>
      </c>
      <c r="H8752" t="s">
        <v>76</v>
      </c>
      <c r="I8752" t="s">
        <v>77</v>
      </c>
    </row>
    <row r="8753" spans="1:9" x14ac:dyDescent="0.3">
      <c r="A8753">
        <v>1185732</v>
      </c>
      <c r="B8753" s="16">
        <v>44518</v>
      </c>
      <c r="C8753" t="s">
        <v>19</v>
      </c>
      <c r="D8753">
        <v>88</v>
      </c>
      <c r="E8753">
        <v>2024</v>
      </c>
      <c r="F8753">
        <v>910.8</v>
      </c>
      <c r="G8753" t="s">
        <v>36</v>
      </c>
      <c r="H8753" t="s">
        <v>76</v>
      </c>
      <c r="I8753" t="s">
        <v>77</v>
      </c>
    </row>
    <row r="8754" spans="1:9" x14ac:dyDescent="0.3">
      <c r="A8754">
        <v>1185732</v>
      </c>
      <c r="B8754" s="16">
        <v>44518</v>
      </c>
      <c r="C8754" t="s">
        <v>21</v>
      </c>
      <c r="D8754">
        <v>88</v>
      </c>
      <c r="E8754">
        <v>2024</v>
      </c>
      <c r="F8754">
        <v>1052.48</v>
      </c>
      <c r="G8754" t="s">
        <v>36</v>
      </c>
      <c r="H8754" t="s">
        <v>76</v>
      </c>
      <c r="I8754" t="s">
        <v>77</v>
      </c>
    </row>
    <row r="8755" spans="1:9" x14ac:dyDescent="0.3">
      <c r="A8755">
        <v>1185731</v>
      </c>
      <c r="B8755" s="16">
        <v>44518</v>
      </c>
      <c r="C8755" t="s">
        <v>22</v>
      </c>
      <c r="D8755">
        <v>41</v>
      </c>
      <c r="E8755">
        <v>2460</v>
      </c>
      <c r="F8755">
        <v>885.6</v>
      </c>
      <c r="G8755" t="s">
        <v>15</v>
      </c>
      <c r="H8755" t="s">
        <v>62</v>
      </c>
      <c r="I8755" t="s">
        <v>63</v>
      </c>
    </row>
    <row r="8756" spans="1:9" x14ac:dyDescent="0.3">
      <c r="A8756">
        <v>1185731</v>
      </c>
      <c r="B8756" s="16">
        <v>44518</v>
      </c>
      <c r="C8756" t="s">
        <v>21</v>
      </c>
      <c r="D8756">
        <v>46</v>
      </c>
      <c r="E8756">
        <v>2484</v>
      </c>
      <c r="F8756">
        <v>1068.1199999999999</v>
      </c>
      <c r="G8756" t="s">
        <v>15</v>
      </c>
      <c r="H8756" t="s">
        <v>62</v>
      </c>
      <c r="I8756" t="s">
        <v>63</v>
      </c>
    </row>
    <row r="8757" spans="1:9" x14ac:dyDescent="0.3">
      <c r="A8757">
        <v>1185731</v>
      </c>
      <c r="B8757" s="16">
        <v>44518</v>
      </c>
      <c r="C8757" t="s">
        <v>19</v>
      </c>
      <c r="D8757">
        <v>52</v>
      </c>
      <c r="E8757">
        <v>2704</v>
      </c>
      <c r="F8757">
        <v>1352</v>
      </c>
      <c r="G8757" t="s">
        <v>15</v>
      </c>
      <c r="H8757" t="s">
        <v>62</v>
      </c>
      <c r="I8757" t="s">
        <v>63</v>
      </c>
    </row>
    <row r="8758" spans="1:9" x14ac:dyDescent="0.3">
      <c r="A8758">
        <v>1185731</v>
      </c>
      <c r="B8758" s="16">
        <v>44518</v>
      </c>
      <c r="C8758" t="s">
        <v>20</v>
      </c>
      <c r="D8758">
        <v>55</v>
      </c>
      <c r="E8758">
        <v>2860</v>
      </c>
      <c r="F8758">
        <v>1487.2</v>
      </c>
      <c r="G8758" t="s">
        <v>15</v>
      </c>
      <c r="H8758" t="s">
        <v>62</v>
      </c>
      <c r="I8758" t="s">
        <v>63</v>
      </c>
    </row>
    <row r="8759" spans="1:9" x14ac:dyDescent="0.3">
      <c r="A8759">
        <v>1185732</v>
      </c>
      <c r="B8759" s="16">
        <v>44518</v>
      </c>
      <c r="C8759" t="s">
        <v>22</v>
      </c>
      <c r="D8759">
        <v>81</v>
      </c>
      <c r="E8759">
        <v>3483</v>
      </c>
      <c r="F8759">
        <v>1671.84</v>
      </c>
      <c r="G8759" t="s">
        <v>36</v>
      </c>
      <c r="H8759" t="s">
        <v>76</v>
      </c>
      <c r="I8759" t="s">
        <v>77</v>
      </c>
    </row>
    <row r="8760" spans="1:9" x14ac:dyDescent="0.3">
      <c r="A8760">
        <v>1185731</v>
      </c>
      <c r="B8760" s="16">
        <v>44518</v>
      </c>
      <c r="C8760" t="s">
        <v>19</v>
      </c>
      <c r="D8760">
        <v>84</v>
      </c>
      <c r="E8760">
        <v>3864</v>
      </c>
      <c r="F8760">
        <v>1854.72</v>
      </c>
      <c r="G8760" t="s">
        <v>15</v>
      </c>
      <c r="H8760" t="s">
        <v>62</v>
      </c>
      <c r="I8760" t="s">
        <v>63</v>
      </c>
    </row>
    <row r="8761" spans="1:9" x14ac:dyDescent="0.3">
      <c r="A8761">
        <v>1185731</v>
      </c>
      <c r="B8761" s="16">
        <v>44518</v>
      </c>
      <c r="C8761" t="s">
        <v>23</v>
      </c>
      <c r="D8761">
        <v>63</v>
      </c>
      <c r="E8761">
        <v>4221</v>
      </c>
      <c r="F8761">
        <v>2279.34</v>
      </c>
      <c r="G8761" t="s">
        <v>15</v>
      </c>
      <c r="H8761" t="s">
        <v>62</v>
      </c>
      <c r="I8761" t="s">
        <v>63</v>
      </c>
    </row>
    <row r="8762" spans="1:9" x14ac:dyDescent="0.3">
      <c r="A8762">
        <v>1185732</v>
      </c>
      <c r="B8762" s="16">
        <v>44518</v>
      </c>
      <c r="C8762" t="s">
        <v>19</v>
      </c>
      <c r="D8762">
        <v>114</v>
      </c>
      <c r="E8762">
        <v>4788</v>
      </c>
      <c r="F8762">
        <v>2058.84</v>
      </c>
      <c r="G8762" t="s">
        <v>15</v>
      </c>
      <c r="H8762" t="s">
        <v>133</v>
      </c>
      <c r="I8762" t="s">
        <v>134</v>
      </c>
    </row>
    <row r="8763" spans="1:9" x14ac:dyDescent="0.3">
      <c r="A8763">
        <v>1185732</v>
      </c>
      <c r="B8763" s="16">
        <v>44518</v>
      </c>
      <c r="C8763" t="s">
        <v>21</v>
      </c>
      <c r="D8763">
        <v>114</v>
      </c>
      <c r="E8763">
        <v>4902</v>
      </c>
      <c r="F8763">
        <v>1666.6799999999998</v>
      </c>
      <c r="G8763" t="s">
        <v>15</v>
      </c>
      <c r="H8763" t="s">
        <v>133</v>
      </c>
      <c r="I8763" t="s">
        <v>134</v>
      </c>
    </row>
    <row r="8764" spans="1:9" x14ac:dyDescent="0.3">
      <c r="A8764">
        <v>1185732</v>
      </c>
      <c r="B8764" s="16">
        <v>44518</v>
      </c>
      <c r="C8764" t="s">
        <v>17</v>
      </c>
      <c r="D8764">
        <v>150</v>
      </c>
      <c r="E8764">
        <v>5100</v>
      </c>
      <c r="F8764">
        <v>2601</v>
      </c>
      <c r="G8764" t="s">
        <v>36</v>
      </c>
      <c r="H8764" t="s">
        <v>76</v>
      </c>
      <c r="I8764" t="s">
        <v>77</v>
      </c>
    </row>
    <row r="8765" spans="1:9" x14ac:dyDescent="0.3">
      <c r="A8765">
        <v>1185732</v>
      </c>
      <c r="B8765" s="16">
        <v>44518</v>
      </c>
      <c r="C8765" t="s">
        <v>23</v>
      </c>
      <c r="D8765">
        <v>108</v>
      </c>
      <c r="E8765">
        <v>5184</v>
      </c>
      <c r="F8765">
        <v>3265.92</v>
      </c>
      <c r="G8765" t="s">
        <v>36</v>
      </c>
      <c r="H8765" t="s">
        <v>76</v>
      </c>
      <c r="I8765" t="s">
        <v>77</v>
      </c>
    </row>
    <row r="8766" spans="1:9" x14ac:dyDescent="0.3">
      <c r="A8766">
        <v>1185732</v>
      </c>
      <c r="B8766" s="16">
        <v>44518</v>
      </c>
      <c r="C8766" t="s">
        <v>21</v>
      </c>
      <c r="D8766">
        <v>85</v>
      </c>
      <c r="E8766">
        <v>5440</v>
      </c>
      <c r="F8766">
        <v>2176</v>
      </c>
      <c r="G8766" t="s">
        <v>15</v>
      </c>
      <c r="H8766" t="s">
        <v>133</v>
      </c>
      <c r="I8766" t="s">
        <v>134</v>
      </c>
    </row>
    <row r="8767" spans="1:9" x14ac:dyDescent="0.3">
      <c r="A8767">
        <v>1185732</v>
      </c>
      <c r="B8767" s="16">
        <v>44518</v>
      </c>
      <c r="C8767" t="s">
        <v>22</v>
      </c>
      <c r="D8767">
        <v>96</v>
      </c>
      <c r="E8767">
        <v>5664</v>
      </c>
      <c r="F8767">
        <v>1925.7599999999998</v>
      </c>
      <c r="G8767" t="s">
        <v>15</v>
      </c>
      <c r="H8767" t="s">
        <v>133</v>
      </c>
      <c r="I8767" t="s">
        <v>134</v>
      </c>
    </row>
    <row r="8768" spans="1:9" x14ac:dyDescent="0.3">
      <c r="A8768">
        <v>1185732</v>
      </c>
      <c r="B8768" s="16">
        <v>44518</v>
      </c>
      <c r="C8768" t="s">
        <v>22</v>
      </c>
      <c r="D8768">
        <v>81</v>
      </c>
      <c r="E8768">
        <v>5751</v>
      </c>
      <c r="F8768">
        <v>2415.42</v>
      </c>
      <c r="G8768" t="s">
        <v>15</v>
      </c>
      <c r="H8768" t="s">
        <v>133</v>
      </c>
      <c r="I8768" t="s">
        <v>134</v>
      </c>
    </row>
    <row r="8769" spans="1:9" x14ac:dyDescent="0.3">
      <c r="A8769">
        <v>1185732</v>
      </c>
      <c r="B8769" s="16">
        <v>44518</v>
      </c>
      <c r="C8769" t="s">
        <v>20</v>
      </c>
      <c r="D8769">
        <v>114</v>
      </c>
      <c r="E8769">
        <v>5814</v>
      </c>
      <c r="F8769">
        <v>2034.8999999999999</v>
      </c>
      <c r="G8769" t="s">
        <v>15</v>
      </c>
      <c r="H8769" t="s">
        <v>133</v>
      </c>
      <c r="I8769" t="s">
        <v>134</v>
      </c>
    </row>
    <row r="8770" spans="1:9" x14ac:dyDescent="0.3">
      <c r="A8770">
        <v>1185731</v>
      </c>
      <c r="B8770" s="16">
        <v>44518</v>
      </c>
      <c r="C8770" t="s">
        <v>17</v>
      </c>
      <c r="D8770">
        <v>98</v>
      </c>
      <c r="E8770">
        <v>6076</v>
      </c>
      <c r="F8770">
        <v>2977.24</v>
      </c>
      <c r="G8770" t="s">
        <v>15</v>
      </c>
      <c r="H8770" t="s">
        <v>62</v>
      </c>
      <c r="I8770" t="s">
        <v>63</v>
      </c>
    </row>
    <row r="8771" spans="1:9" x14ac:dyDescent="0.3">
      <c r="A8771">
        <v>1185732</v>
      </c>
      <c r="B8771" s="16">
        <v>44518</v>
      </c>
      <c r="C8771" t="s">
        <v>19</v>
      </c>
      <c r="D8771">
        <v>98</v>
      </c>
      <c r="E8771">
        <v>6076</v>
      </c>
      <c r="F8771">
        <v>3159.52</v>
      </c>
      <c r="G8771" t="s">
        <v>15</v>
      </c>
      <c r="H8771" t="s">
        <v>133</v>
      </c>
      <c r="I8771" t="s">
        <v>134</v>
      </c>
    </row>
    <row r="8772" spans="1:9" x14ac:dyDescent="0.3">
      <c r="A8772">
        <v>1185732</v>
      </c>
      <c r="B8772" s="16">
        <v>44518</v>
      </c>
      <c r="C8772" t="s">
        <v>20</v>
      </c>
      <c r="D8772">
        <v>104</v>
      </c>
      <c r="E8772">
        <v>6552</v>
      </c>
      <c r="F8772">
        <v>2948.3999999999996</v>
      </c>
      <c r="G8772" t="s">
        <v>15</v>
      </c>
      <c r="H8772" t="s">
        <v>133</v>
      </c>
      <c r="I8772" t="s">
        <v>134</v>
      </c>
    </row>
    <row r="8773" spans="1:9" x14ac:dyDescent="0.3">
      <c r="A8773">
        <v>1185732</v>
      </c>
      <c r="B8773" s="16">
        <v>44518</v>
      </c>
      <c r="C8773" t="s">
        <v>23</v>
      </c>
      <c r="D8773">
        <v>120</v>
      </c>
      <c r="E8773">
        <v>7320</v>
      </c>
      <c r="F8773">
        <v>3001.2</v>
      </c>
      <c r="G8773" t="s">
        <v>15</v>
      </c>
      <c r="H8773" t="s">
        <v>133</v>
      </c>
      <c r="I8773" t="s">
        <v>134</v>
      </c>
    </row>
    <row r="8774" spans="1:9" x14ac:dyDescent="0.3">
      <c r="A8774">
        <v>1185732</v>
      </c>
      <c r="B8774" s="16">
        <v>44518</v>
      </c>
      <c r="C8774" t="s">
        <v>17</v>
      </c>
      <c r="D8774">
        <v>117</v>
      </c>
      <c r="E8774">
        <v>7956</v>
      </c>
      <c r="F8774">
        <v>4216.68</v>
      </c>
      <c r="G8774" t="s">
        <v>15</v>
      </c>
      <c r="H8774" t="s">
        <v>133</v>
      </c>
      <c r="I8774" t="s">
        <v>134</v>
      </c>
    </row>
    <row r="8775" spans="1:9" x14ac:dyDescent="0.3">
      <c r="A8775">
        <v>1185732</v>
      </c>
      <c r="B8775" s="16">
        <v>44518</v>
      </c>
      <c r="C8775" t="s">
        <v>17</v>
      </c>
      <c r="D8775">
        <v>149</v>
      </c>
      <c r="E8775">
        <v>8791</v>
      </c>
      <c r="F8775">
        <v>3780.1300000000006</v>
      </c>
      <c r="G8775" t="s">
        <v>15</v>
      </c>
      <c r="H8775" t="s">
        <v>133</v>
      </c>
      <c r="I8775" t="s">
        <v>134</v>
      </c>
    </row>
    <row r="8776" spans="1:9" x14ac:dyDescent="0.3">
      <c r="A8776">
        <v>1185732</v>
      </c>
      <c r="B8776" s="16">
        <v>44518</v>
      </c>
      <c r="C8776" t="s">
        <v>23</v>
      </c>
      <c r="D8776">
        <v>116</v>
      </c>
      <c r="E8776">
        <v>9048</v>
      </c>
      <c r="F8776">
        <v>4252.5599999999995</v>
      </c>
      <c r="G8776" t="s">
        <v>15</v>
      </c>
      <c r="H8776" t="s">
        <v>133</v>
      </c>
      <c r="I8776" t="s">
        <v>134</v>
      </c>
    </row>
    <row r="8777" spans="1:9" x14ac:dyDescent="0.3">
      <c r="A8777">
        <v>1185732</v>
      </c>
      <c r="B8777" s="16">
        <v>44518</v>
      </c>
      <c r="C8777" t="s">
        <v>21</v>
      </c>
      <c r="D8777">
        <v>100</v>
      </c>
      <c r="E8777">
        <v>55000.000000000007</v>
      </c>
      <c r="F8777">
        <v>19250</v>
      </c>
      <c r="G8777" t="s">
        <v>15</v>
      </c>
      <c r="H8777" t="s">
        <v>40</v>
      </c>
      <c r="I8777" t="s">
        <v>41</v>
      </c>
    </row>
    <row r="8778" spans="1:9" x14ac:dyDescent="0.3">
      <c r="A8778">
        <v>1185732</v>
      </c>
      <c r="B8778" s="16">
        <v>44518</v>
      </c>
      <c r="C8778" t="s">
        <v>20</v>
      </c>
      <c r="D8778">
        <v>295</v>
      </c>
      <c r="E8778">
        <v>73750.000000000015</v>
      </c>
      <c r="F8778">
        <v>25812.500000000004</v>
      </c>
      <c r="G8778" t="s">
        <v>36</v>
      </c>
      <c r="H8778" t="s">
        <v>76</v>
      </c>
      <c r="I8778" t="s">
        <v>77</v>
      </c>
    </row>
    <row r="8779" spans="1:9" x14ac:dyDescent="0.3">
      <c r="A8779">
        <v>1185732</v>
      </c>
      <c r="B8779" s="16">
        <v>44518</v>
      </c>
      <c r="C8779" t="s">
        <v>21</v>
      </c>
      <c r="D8779">
        <v>325</v>
      </c>
      <c r="E8779">
        <v>81250.000000000029</v>
      </c>
      <c r="F8779">
        <v>32500.000000000015</v>
      </c>
      <c r="G8779" t="s">
        <v>36</v>
      </c>
      <c r="H8779" t="s">
        <v>76</v>
      </c>
      <c r="I8779" t="s">
        <v>77</v>
      </c>
    </row>
    <row r="8780" spans="1:9" x14ac:dyDescent="0.3">
      <c r="A8780">
        <v>1185732</v>
      </c>
      <c r="B8780" s="16">
        <v>44518</v>
      </c>
      <c r="C8780" t="s">
        <v>19</v>
      </c>
      <c r="D8780">
        <v>350</v>
      </c>
      <c r="E8780">
        <v>87500.000000000029</v>
      </c>
      <c r="F8780">
        <v>30625.000000000007</v>
      </c>
      <c r="G8780" t="s">
        <v>36</v>
      </c>
      <c r="H8780" t="s">
        <v>76</v>
      </c>
      <c r="I8780" t="s">
        <v>77</v>
      </c>
    </row>
    <row r="8781" spans="1:9" x14ac:dyDescent="0.3">
      <c r="A8781">
        <v>1185731</v>
      </c>
      <c r="B8781" s="16">
        <v>44518</v>
      </c>
      <c r="C8781" t="s">
        <v>21</v>
      </c>
      <c r="D8781">
        <v>175</v>
      </c>
      <c r="E8781">
        <v>96250.000000000015</v>
      </c>
      <c r="F8781">
        <v>28875.000000000004</v>
      </c>
      <c r="G8781" t="s">
        <v>15</v>
      </c>
      <c r="H8781" t="s">
        <v>62</v>
      </c>
      <c r="I8781" t="s">
        <v>63</v>
      </c>
    </row>
    <row r="8782" spans="1:9" x14ac:dyDescent="0.3">
      <c r="A8782">
        <v>1185731</v>
      </c>
      <c r="B8782" s="16">
        <v>44518</v>
      </c>
      <c r="C8782" t="s">
        <v>22</v>
      </c>
      <c r="D8782">
        <v>150</v>
      </c>
      <c r="E8782">
        <v>97500</v>
      </c>
      <c r="F8782">
        <v>24375</v>
      </c>
      <c r="G8782" t="s">
        <v>15</v>
      </c>
      <c r="H8782" t="s">
        <v>62</v>
      </c>
      <c r="I8782" t="s">
        <v>63</v>
      </c>
    </row>
    <row r="8783" spans="1:9" x14ac:dyDescent="0.3">
      <c r="A8783">
        <v>1185731</v>
      </c>
      <c r="B8783" s="16">
        <v>44518</v>
      </c>
      <c r="C8783" t="s">
        <v>20</v>
      </c>
      <c r="D8783">
        <v>195</v>
      </c>
      <c r="E8783">
        <v>107250.00000000001</v>
      </c>
      <c r="F8783">
        <v>42900</v>
      </c>
      <c r="G8783" t="s">
        <v>15</v>
      </c>
      <c r="H8783" t="s">
        <v>62</v>
      </c>
      <c r="I8783" t="s">
        <v>63</v>
      </c>
    </row>
    <row r="8784" spans="1:9" x14ac:dyDescent="0.3">
      <c r="A8784">
        <v>1185731</v>
      </c>
      <c r="B8784" s="16">
        <v>44518</v>
      </c>
      <c r="C8784" t="s">
        <v>19</v>
      </c>
      <c r="D8784">
        <v>200</v>
      </c>
      <c r="E8784">
        <v>110000.00000000001</v>
      </c>
      <c r="F8784">
        <v>38500</v>
      </c>
      <c r="G8784" t="s">
        <v>15</v>
      </c>
      <c r="H8784" t="s">
        <v>62</v>
      </c>
      <c r="I8784" t="s">
        <v>63</v>
      </c>
    </row>
    <row r="8785" spans="1:9" x14ac:dyDescent="0.3">
      <c r="A8785">
        <v>1185732</v>
      </c>
      <c r="B8785" s="16">
        <v>44518</v>
      </c>
      <c r="C8785" t="s">
        <v>22</v>
      </c>
      <c r="D8785">
        <v>300</v>
      </c>
      <c r="E8785">
        <v>134999.99999999997</v>
      </c>
      <c r="F8785">
        <v>47249.999999999985</v>
      </c>
      <c r="G8785" t="s">
        <v>36</v>
      </c>
      <c r="H8785" t="s">
        <v>76</v>
      </c>
      <c r="I8785" t="s">
        <v>77</v>
      </c>
    </row>
    <row r="8786" spans="1:9" x14ac:dyDescent="0.3">
      <c r="A8786">
        <v>1185731</v>
      </c>
      <c r="B8786" s="16">
        <v>44518</v>
      </c>
      <c r="C8786" t="s">
        <v>19</v>
      </c>
      <c r="D8786">
        <v>300</v>
      </c>
      <c r="E8786">
        <v>150000</v>
      </c>
      <c r="F8786">
        <v>52500</v>
      </c>
      <c r="G8786" t="s">
        <v>15</v>
      </c>
      <c r="H8786" t="s">
        <v>62</v>
      </c>
      <c r="I8786" t="s">
        <v>63</v>
      </c>
    </row>
    <row r="8787" spans="1:9" x14ac:dyDescent="0.3">
      <c r="A8787">
        <v>1185731</v>
      </c>
      <c r="B8787" s="16">
        <v>44518</v>
      </c>
      <c r="C8787" t="s">
        <v>23</v>
      </c>
      <c r="D8787">
        <v>250</v>
      </c>
      <c r="E8787">
        <v>175000</v>
      </c>
      <c r="F8787">
        <v>70000</v>
      </c>
      <c r="G8787" t="s">
        <v>15</v>
      </c>
      <c r="H8787" t="s">
        <v>62</v>
      </c>
      <c r="I8787" t="s">
        <v>63</v>
      </c>
    </row>
    <row r="8788" spans="1:9" x14ac:dyDescent="0.3">
      <c r="A8788">
        <v>1185732</v>
      </c>
      <c r="B8788" s="16">
        <v>44518</v>
      </c>
      <c r="C8788" t="s">
        <v>17</v>
      </c>
      <c r="D8788">
        <v>500</v>
      </c>
      <c r="E8788">
        <v>175000</v>
      </c>
      <c r="F8788">
        <v>70000</v>
      </c>
      <c r="G8788" t="s">
        <v>36</v>
      </c>
      <c r="H8788" t="s">
        <v>76</v>
      </c>
      <c r="I8788" t="s">
        <v>77</v>
      </c>
    </row>
    <row r="8789" spans="1:9" x14ac:dyDescent="0.3">
      <c r="A8789">
        <v>1185732</v>
      </c>
      <c r="B8789" s="16">
        <v>44518</v>
      </c>
      <c r="C8789" t="s">
        <v>23</v>
      </c>
      <c r="D8789">
        <v>400</v>
      </c>
      <c r="E8789">
        <v>199999.99999999994</v>
      </c>
      <c r="F8789">
        <v>99999.999999999971</v>
      </c>
      <c r="G8789" t="s">
        <v>36</v>
      </c>
      <c r="H8789" t="s">
        <v>76</v>
      </c>
      <c r="I8789" t="s">
        <v>77</v>
      </c>
    </row>
    <row r="8790" spans="1:9" x14ac:dyDescent="0.3">
      <c r="A8790">
        <v>1185732</v>
      </c>
      <c r="B8790" s="16">
        <v>44518</v>
      </c>
      <c r="C8790" t="s">
        <v>19</v>
      </c>
      <c r="D8790">
        <v>325</v>
      </c>
      <c r="E8790">
        <v>211250.00000000006</v>
      </c>
      <c r="F8790">
        <v>84500.000000000029</v>
      </c>
      <c r="G8790" t="s">
        <v>15</v>
      </c>
      <c r="H8790" t="s">
        <v>133</v>
      </c>
      <c r="I8790" t="s">
        <v>134</v>
      </c>
    </row>
    <row r="8791" spans="1:9" x14ac:dyDescent="0.3">
      <c r="A8791">
        <v>1185732</v>
      </c>
      <c r="B8791" s="16">
        <v>44518</v>
      </c>
      <c r="C8791" t="s">
        <v>21</v>
      </c>
      <c r="D8791">
        <v>325</v>
      </c>
      <c r="E8791">
        <v>211250.00000000006</v>
      </c>
      <c r="F8791">
        <v>63375.000000000015</v>
      </c>
      <c r="G8791" t="s">
        <v>15</v>
      </c>
      <c r="H8791" t="s">
        <v>133</v>
      </c>
      <c r="I8791" t="s">
        <v>134</v>
      </c>
    </row>
    <row r="8792" spans="1:9" x14ac:dyDescent="0.3">
      <c r="A8792">
        <v>1185732</v>
      </c>
      <c r="B8792" s="16">
        <v>44518</v>
      </c>
      <c r="C8792" t="s">
        <v>20</v>
      </c>
      <c r="D8792">
        <v>345</v>
      </c>
      <c r="E8792">
        <v>224250.00000000006</v>
      </c>
      <c r="F8792">
        <v>67275.000000000015</v>
      </c>
      <c r="G8792" t="s">
        <v>15</v>
      </c>
      <c r="H8792" t="s">
        <v>133</v>
      </c>
      <c r="I8792" t="s">
        <v>134</v>
      </c>
    </row>
    <row r="8793" spans="1:9" x14ac:dyDescent="0.3">
      <c r="A8793">
        <v>1185732</v>
      </c>
      <c r="B8793" s="16">
        <v>44518</v>
      </c>
      <c r="C8793" t="s">
        <v>22</v>
      </c>
      <c r="D8793">
        <v>300</v>
      </c>
      <c r="E8793">
        <v>225000.00000000003</v>
      </c>
      <c r="F8793">
        <v>67500</v>
      </c>
      <c r="G8793" t="s">
        <v>15</v>
      </c>
      <c r="H8793" t="s">
        <v>133</v>
      </c>
      <c r="I8793" t="s">
        <v>134</v>
      </c>
    </row>
    <row r="8794" spans="1:9" x14ac:dyDescent="0.3">
      <c r="A8794">
        <v>1185731</v>
      </c>
      <c r="B8794" s="16">
        <v>44518</v>
      </c>
      <c r="C8794" t="s">
        <v>17</v>
      </c>
      <c r="D8794">
        <v>375</v>
      </c>
      <c r="E8794">
        <v>243750</v>
      </c>
      <c r="F8794">
        <v>85312.5</v>
      </c>
      <c r="G8794" t="s">
        <v>15</v>
      </c>
      <c r="H8794" t="s">
        <v>62</v>
      </c>
      <c r="I8794" t="s">
        <v>63</v>
      </c>
    </row>
    <row r="8795" spans="1:9" x14ac:dyDescent="0.3">
      <c r="A8795">
        <v>1185732</v>
      </c>
      <c r="B8795" s="16">
        <v>44518</v>
      </c>
      <c r="C8795" t="s">
        <v>23</v>
      </c>
      <c r="D8795">
        <v>400</v>
      </c>
      <c r="E8795">
        <v>320000</v>
      </c>
      <c r="F8795">
        <v>112000</v>
      </c>
      <c r="G8795" t="s">
        <v>15</v>
      </c>
      <c r="H8795" t="s">
        <v>133</v>
      </c>
      <c r="I8795" t="s">
        <v>134</v>
      </c>
    </row>
    <row r="8796" spans="1:9" x14ac:dyDescent="0.3">
      <c r="A8796">
        <v>1185732</v>
      </c>
      <c r="B8796" s="16">
        <v>44518</v>
      </c>
      <c r="C8796" t="s">
        <v>17</v>
      </c>
      <c r="D8796">
        <v>450</v>
      </c>
      <c r="E8796">
        <v>337500.00000000006</v>
      </c>
      <c r="F8796">
        <v>135000.00000000003</v>
      </c>
      <c r="G8796" t="s">
        <v>15</v>
      </c>
      <c r="H8796" t="s">
        <v>133</v>
      </c>
      <c r="I8796" t="s">
        <v>134</v>
      </c>
    </row>
    <row r="8797" spans="1:9" x14ac:dyDescent="0.3">
      <c r="A8797">
        <v>1185732</v>
      </c>
      <c r="B8797" s="16">
        <v>44519</v>
      </c>
      <c r="C8797" t="s">
        <v>22</v>
      </c>
      <c r="D8797">
        <v>31</v>
      </c>
      <c r="E8797">
        <v>1829</v>
      </c>
      <c r="F8797">
        <v>768.18</v>
      </c>
      <c r="G8797" t="s">
        <v>15</v>
      </c>
      <c r="H8797" t="s">
        <v>40</v>
      </c>
      <c r="I8797" t="s">
        <v>41</v>
      </c>
    </row>
    <row r="8798" spans="1:9" x14ac:dyDescent="0.3">
      <c r="A8798">
        <v>1185732</v>
      </c>
      <c r="B8798" s="16">
        <v>44519</v>
      </c>
      <c r="C8798" t="s">
        <v>22</v>
      </c>
      <c r="D8798">
        <v>39</v>
      </c>
      <c r="E8798">
        <v>1989</v>
      </c>
      <c r="F8798">
        <v>735.93</v>
      </c>
      <c r="G8798" t="s">
        <v>15</v>
      </c>
      <c r="H8798" t="s">
        <v>40</v>
      </c>
      <c r="I8798" t="s">
        <v>41</v>
      </c>
    </row>
    <row r="8799" spans="1:9" x14ac:dyDescent="0.3">
      <c r="A8799">
        <v>1185731</v>
      </c>
      <c r="B8799" s="16">
        <v>44519</v>
      </c>
      <c r="C8799" t="s">
        <v>20</v>
      </c>
      <c r="D8799">
        <v>63</v>
      </c>
      <c r="E8799">
        <v>2709</v>
      </c>
      <c r="F8799">
        <v>1489.9499999999998</v>
      </c>
      <c r="G8799" t="s">
        <v>15</v>
      </c>
      <c r="H8799" t="s">
        <v>62</v>
      </c>
      <c r="I8799" t="s">
        <v>63</v>
      </c>
    </row>
    <row r="8800" spans="1:9" x14ac:dyDescent="0.3">
      <c r="A8800">
        <v>1185732</v>
      </c>
      <c r="B8800" s="16">
        <v>44519</v>
      </c>
      <c r="C8800" t="s">
        <v>22</v>
      </c>
      <c r="D8800">
        <v>125</v>
      </c>
      <c r="E8800">
        <v>81250</v>
      </c>
      <c r="F8800">
        <v>24375</v>
      </c>
      <c r="G8800" t="s">
        <v>15</v>
      </c>
      <c r="H8800" t="s">
        <v>40</v>
      </c>
      <c r="I8800" t="s">
        <v>41</v>
      </c>
    </row>
    <row r="8801" spans="1:9" x14ac:dyDescent="0.3">
      <c r="A8801">
        <v>1185731</v>
      </c>
      <c r="B8801" s="16">
        <v>44519</v>
      </c>
      <c r="C8801" t="s">
        <v>20</v>
      </c>
      <c r="D8801">
        <v>225</v>
      </c>
      <c r="E8801">
        <v>101250</v>
      </c>
      <c r="F8801">
        <v>40500</v>
      </c>
      <c r="G8801" t="s">
        <v>15</v>
      </c>
      <c r="H8801" t="s">
        <v>62</v>
      </c>
      <c r="I8801" t="s">
        <v>63</v>
      </c>
    </row>
    <row r="8802" spans="1:9" x14ac:dyDescent="0.3">
      <c r="A8802">
        <v>1189833</v>
      </c>
      <c r="B8802" s="16">
        <v>44520</v>
      </c>
      <c r="C8802" t="s">
        <v>19</v>
      </c>
      <c r="D8802">
        <v>96</v>
      </c>
      <c r="E8802">
        <v>1056</v>
      </c>
      <c r="F8802">
        <v>401.28000000000003</v>
      </c>
      <c r="G8802" t="s">
        <v>27</v>
      </c>
      <c r="H8802" t="s">
        <v>104</v>
      </c>
      <c r="I8802" t="s">
        <v>105</v>
      </c>
    </row>
    <row r="8803" spans="1:9" x14ac:dyDescent="0.3">
      <c r="A8803">
        <v>1189833</v>
      </c>
      <c r="B8803" s="16">
        <v>44520</v>
      </c>
      <c r="C8803" t="s">
        <v>19</v>
      </c>
      <c r="D8803">
        <v>78</v>
      </c>
      <c r="E8803">
        <v>1092</v>
      </c>
      <c r="F8803">
        <v>513.24</v>
      </c>
      <c r="G8803" t="s">
        <v>27</v>
      </c>
      <c r="H8803" t="s">
        <v>104</v>
      </c>
      <c r="I8803" t="s">
        <v>105</v>
      </c>
    </row>
    <row r="8804" spans="1:9" x14ac:dyDescent="0.3">
      <c r="A8804">
        <v>1128299</v>
      </c>
      <c r="B8804" s="16">
        <v>44520</v>
      </c>
      <c r="C8804" t="s">
        <v>19</v>
      </c>
      <c r="D8804">
        <v>116</v>
      </c>
      <c r="E8804">
        <v>1276</v>
      </c>
      <c r="F8804">
        <v>535.91999999999996</v>
      </c>
      <c r="G8804" t="s">
        <v>27</v>
      </c>
      <c r="H8804" t="s">
        <v>102</v>
      </c>
      <c r="I8804" t="s">
        <v>103</v>
      </c>
    </row>
    <row r="8805" spans="1:9" x14ac:dyDescent="0.3">
      <c r="A8805">
        <v>1128299</v>
      </c>
      <c r="B8805" s="16">
        <v>44520</v>
      </c>
      <c r="C8805" t="s">
        <v>19</v>
      </c>
      <c r="D8805">
        <v>94</v>
      </c>
      <c r="E8805">
        <v>1316</v>
      </c>
      <c r="F8805">
        <v>658</v>
      </c>
      <c r="G8805" t="s">
        <v>27</v>
      </c>
      <c r="H8805" t="s">
        <v>102</v>
      </c>
      <c r="I8805" t="s">
        <v>103</v>
      </c>
    </row>
    <row r="8806" spans="1:9" x14ac:dyDescent="0.3">
      <c r="A8806">
        <v>1189833</v>
      </c>
      <c r="B8806" s="16">
        <v>44520</v>
      </c>
      <c r="C8806" t="s">
        <v>20</v>
      </c>
      <c r="D8806">
        <v>81</v>
      </c>
      <c r="E8806">
        <v>1539</v>
      </c>
      <c r="F8806">
        <v>661.7700000000001</v>
      </c>
      <c r="G8806" t="s">
        <v>27</v>
      </c>
      <c r="H8806" t="s">
        <v>104</v>
      </c>
      <c r="I8806" t="s">
        <v>105</v>
      </c>
    </row>
    <row r="8807" spans="1:9" x14ac:dyDescent="0.3">
      <c r="A8807">
        <v>1189833</v>
      </c>
      <c r="B8807" s="16">
        <v>44520</v>
      </c>
      <c r="C8807" t="s">
        <v>20</v>
      </c>
      <c r="D8807">
        <v>74</v>
      </c>
      <c r="E8807">
        <v>1702</v>
      </c>
      <c r="F8807">
        <v>919.08</v>
      </c>
      <c r="G8807" t="s">
        <v>27</v>
      </c>
      <c r="H8807" t="s">
        <v>104</v>
      </c>
      <c r="I8807" t="s">
        <v>105</v>
      </c>
    </row>
    <row r="8808" spans="1:9" x14ac:dyDescent="0.3">
      <c r="A8808">
        <v>1185731</v>
      </c>
      <c r="B8808" s="16">
        <v>44520</v>
      </c>
      <c r="C8808" t="s">
        <v>21</v>
      </c>
      <c r="D8808">
        <v>44</v>
      </c>
      <c r="E8808">
        <v>1892</v>
      </c>
      <c r="F8808">
        <v>775.71999999999991</v>
      </c>
      <c r="G8808" t="s">
        <v>15</v>
      </c>
      <c r="H8808" t="s">
        <v>62</v>
      </c>
      <c r="I8808" t="s">
        <v>63</v>
      </c>
    </row>
    <row r="8809" spans="1:9" x14ac:dyDescent="0.3">
      <c r="A8809">
        <v>1128299</v>
      </c>
      <c r="B8809" s="16">
        <v>44520</v>
      </c>
      <c r="C8809" t="s">
        <v>20</v>
      </c>
      <c r="D8809">
        <v>102</v>
      </c>
      <c r="E8809">
        <v>1938</v>
      </c>
      <c r="F8809">
        <v>833.34000000000015</v>
      </c>
      <c r="G8809" t="s">
        <v>27</v>
      </c>
      <c r="H8809" t="s">
        <v>102</v>
      </c>
      <c r="I8809" t="s">
        <v>103</v>
      </c>
    </row>
    <row r="8810" spans="1:9" x14ac:dyDescent="0.3">
      <c r="A8810">
        <v>1128299</v>
      </c>
      <c r="B8810" s="16">
        <v>44520</v>
      </c>
      <c r="C8810" t="s">
        <v>20</v>
      </c>
      <c r="D8810">
        <v>90</v>
      </c>
      <c r="E8810">
        <v>2070</v>
      </c>
      <c r="F8810">
        <v>1055.7</v>
      </c>
      <c r="G8810" t="s">
        <v>27</v>
      </c>
      <c r="H8810" t="s">
        <v>102</v>
      </c>
      <c r="I8810" t="s">
        <v>103</v>
      </c>
    </row>
    <row r="8811" spans="1:9" x14ac:dyDescent="0.3">
      <c r="A8811">
        <v>1189833</v>
      </c>
      <c r="B8811" s="16">
        <v>44520</v>
      </c>
      <c r="C8811" t="s">
        <v>17</v>
      </c>
      <c r="D8811">
        <v>166</v>
      </c>
      <c r="E8811">
        <v>2656</v>
      </c>
      <c r="F8811">
        <v>1168.6400000000001</v>
      </c>
      <c r="G8811" t="s">
        <v>27</v>
      </c>
      <c r="H8811" t="s">
        <v>104</v>
      </c>
      <c r="I8811" t="s">
        <v>105</v>
      </c>
    </row>
    <row r="8812" spans="1:9" x14ac:dyDescent="0.3">
      <c r="A8812">
        <v>1189833</v>
      </c>
      <c r="B8812" s="16">
        <v>44520</v>
      </c>
      <c r="C8812" t="s">
        <v>17</v>
      </c>
      <c r="D8812">
        <v>133</v>
      </c>
      <c r="E8812">
        <v>3059</v>
      </c>
      <c r="F8812">
        <v>1651.8600000000001</v>
      </c>
      <c r="G8812" t="s">
        <v>27</v>
      </c>
      <c r="H8812" t="s">
        <v>104</v>
      </c>
      <c r="I8812" t="s">
        <v>105</v>
      </c>
    </row>
    <row r="8813" spans="1:9" x14ac:dyDescent="0.3">
      <c r="A8813">
        <v>1128299</v>
      </c>
      <c r="B8813" s="16">
        <v>44520</v>
      </c>
      <c r="C8813" t="s">
        <v>17</v>
      </c>
      <c r="D8813">
        <v>176</v>
      </c>
      <c r="E8813">
        <v>3168</v>
      </c>
      <c r="F8813">
        <v>1457.28</v>
      </c>
      <c r="G8813" t="s">
        <v>27</v>
      </c>
      <c r="H8813" t="s">
        <v>102</v>
      </c>
      <c r="I8813" t="s">
        <v>103</v>
      </c>
    </row>
    <row r="8814" spans="1:9" x14ac:dyDescent="0.3">
      <c r="A8814">
        <v>1189833</v>
      </c>
      <c r="B8814" s="16">
        <v>44520</v>
      </c>
      <c r="C8814" t="s">
        <v>21</v>
      </c>
      <c r="D8814">
        <v>90</v>
      </c>
      <c r="E8814">
        <v>3330</v>
      </c>
      <c r="F8814">
        <v>1565.1000000000001</v>
      </c>
      <c r="G8814" t="s">
        <v>27</v>
      </c>
      <c r="H8814" t="s">
        <v>104</v>
      </c>
      <c r="I8814" t="s">
        <v>105</v>
      </c>
    </row>
    <row r="8815" spans="1:9" x14ac:dyDescent="0.3">
      <c r="A8815">
        <v>1128299</v>
      </c>
      <c r="B8815" s="16">
        <v>44520</v>
      </c>
      <c r="C8815" t="s">
        <v>17</v>
      </c>
      <c r="D8815">
        <v>143</v>
      </c>
      <c r="E8815">
        <v>3432</v>
      </c>
      <c r="F8815">
        <v>1716</v>
      </c>
      <c r="G8815" t="s">
        <v>27</v>
      </c>
      <c r="H8815" t="s">
        <v>102</v>
      </c>
      <c r="I8815" t="s">
        <v>103</v>
      </c>
    </row>
    <row r="8816" spans="1:9" x14ac:dyDescent="0.3">
      <c r="A8816">
        <v>1189833</v>
      </c>
      <c r="B8816" s="16">
        <v>44520</v>
      </c>
      <c r="C8816" t="s">
        <v>21</v>
      </c>
      <c r="D8816">
        <v>75</v>
      </c>
      <c r="E8816">
        <v>3900</v>
      </c>
      <c r="F8816">
        <v>2067</v>
      </c>
      <c r="G8816" t="s">
        <v>27</v>
      </c>
      <c r="H8816" t="s">
        <v>104</v>
      </c>
      <c r="I8816" t="s">
        <v>105</v>
      </c>
    </row>
    <row r="8817" spans="1:9" x14ac:dyDescent="0.3">
      <c r="A8817">
        <v>1185732</v>
      </c>
      <c r="B8817" s="16">
        <v>44520</v>
      </c>
      <c r="C8817" t="s">
        <v>23</v>
      </c>
      <c r="D8817">
        <v>78</v>
      </c>
      <c r="E8817">
        <v>3978</v>
      </c>
      <c r="F8817">
        <v>1471.86</v>
      </c>
      <c r="G8817" t="s">
        <v>15</v>
      </c>
      <c r="H8817" t="s">
        <v>40</v>
      </c>
      <c r="I8817" t="s">
        <v>41</v>
      </c>
    </row>
    <row r="8818" spans="1:9" x14ac:dyDescent="0.3">
      <c r="A8818">
        <v>1185732</v>
      </c>
      <c r="B8818" s="16">
        <v>44520</v>
      </c>
      <c r="C8818" t="s">
        <v>23</v>
      </c>
      <c r="D8818">
        <v>63</v>
      </c>
      <c r="E8818">
        <v>4032</v>
      </c>
      <c r="F8818">
        <v>1814.3999999999999</v>
      </c>
      <c r="G8818" t="s">
        <v>15</v>
      </c>
      <c r="H8818" t="s">
        <v>40</v>
      </c>
      <c r="I8818" t="s">
        <v>41</v>
      </c>
    </row>
    <row r="8819" spans="1:9" x14ac:dyDescent="0.3">
      <c r="A8819">
        <v>1189833</v>
      </c>
      <c r="B8819" s="16">
        <v>44520</v>
      </c>
      <c r="C8819" t="s">
        <v>22</v>
      </c>
      <c r="D8819">
        <v>85</v>
      </c>
      <c r="E8819">
        <v>5100</v>
      </c>
      <c r="F8819">
        <v>2039.9999999999998</v>
      </c>
      <c r="G8819" t="s">
        <v>27</v>
      </c>
      <c r="H8819" t="s">
        <v>104</v>
      </c>
      <c r="I8819" t="s">
        <v>105</v>
      </c>
    </row>
    <row r="8820" spans="1:9" x14ac:dyDescent="0.3">
      <c r="A8820">
        <v>1128299</v>
      </c>
      <c r="B8820" s="16">
        <v>44520</v>
      </c>
      <c r="C8820" t="s">
        <v>21</v>
      </c>
      <c r="D8820">
        <v>128</v>
      </c>
      <c r="E8820">
        <v>5248</v>
      </c>
      <c r="F8820">
        <v>2309.12</v>
      </c>
      <c r="G8820" t="s">
        <v>27</v>
      </c>
      <c r="H8820" t="s">
        <v>102</v>
      </c>
      <c r="I8820" t="s">
        <v>103</v>
      </c>
    </row>
    <row r="8821" spans="1:9" x14ac:dyDescent="0.3">
      <c r="A8821">
        <v>1189833</v>
      </c>
      <c r="B8821" s="16">
        <v>44520</v>
      </c>
      <c r="C8821" t="s">
        <v>22</v>
      </c>
      <c r="D8821">
        <v>77</v>
      </c>
      <c r="E8821">
        <v>5467</v>
      </c>
      <c r="F8821">
        <v>2678.83</v>
      </c>
      <c r="G8821" t="s">
        <v>27</v>
      </c>
      <c r="H8821" t="s">
        <v>104</v>
      </c>
      <c r="I8821" t="s">
        <v>105</v>
      </c>
    </row>
    <row r="8822" spans="1:9" x14ac:dyDescent="0.3">
      <c r="A8822">
        <v>1128299</v>
      </c>
      <c r="B8822" s="16">
        <v>44520</v>
      </c>
      <c r="C8822" t="s">
        <v>21</v>
      </c>
      <c r="D8822">
        <v>109</v>
      </c>
      <c r="E8822">
        <v>5559</v>
      </c>
      <c r="F8822">
        <v>2779.5</v>
      </c>
      <c r="G8822" t="s">
        <v>27</v>
      </c>
      <c r="H8822" t="s">
        <v>102</v>
      </c>
      <c r="I8822" t="s">
        <v>103</v>
      </c>
    </row>
    <row r="8823" spans="1:9" x14ac:dyDescent="0.3">
      <c r="A8823">
        <v>1128299</v>
      </c>
      <c r="B8823" s="16">
        <v>44520</v>
      </c>
      <c r="C8823" t="s">
        <v>22</v>
      </c>
      <c r="D8823">
        <v>105</v>
      </c>
      <c r="E8823">
        <v>5880</v>
      </c>
      <c r="F8823">
        <v>2410.7999999999997</v>
      </c>
      <c r="G8823" t="s">
        <v>27</v>
      </c>
      <c r="H8823" t="s">
        <v>102</v>
      </c>
      <c r="I8823" t="s">
        <v>103</v>
      </c>
    </row>
    <row r="8824" spans="1:9" x14ac:dyDescent="0.3">
      <c r="A8824">
        <v>1128299</v>
      </c>
      <c r="B8824" s="16">
        <v>44520</v>
      </c>
      <c r="C8824" t="s">
        <v>22</v>
      </c>
      <c r="D8824">
        <v>91</v>
      </c>
      <c r="E8824">
        <v>6279</v>
      </c>
      <c r="F8824">
        <v>2951.1299999999997</v>
      </c>
      <c r="G8824" t="s">
        <v>27</v>
      </c>
      <c r="H8824" t="s">
        <v>102</v>
      </c>
      <c r="I8824" t="s">
        <v>103</v>
      </c>
    </row>
    <row r="8825" spans="1:9" x14ac:dyDescent="0.3">
      <c r="A8825">
        <v>1128299</v>
      </c>
      <c r="B8825" s="16">
        <v>44520</v>
      </c>
      <c r="C8825" t="s">
        <v>23</v>
      </c>
      <c r="D8825">
        <v>135</v>
      </c>
      <c r="E8825">
        <v>7155</v>
      </c>
      <c r="F8825">
        <v>3219.75</v>
      </c>
      <c r="G8825" t="s">
        <v>27</v>
      </c>
      <c r="H8825" t="s">
        <v>102</v>
      </c>
      <c r="I8825" t="s">
        <v>103</v>
      </c>
    </row>
    <row r="8826" spans="1:9" x14ac:dyDescent="0.3">
      <c r="A8826">
        <v>1189833</v>
      </c>
      <c r="B8826" s="16">
        <v>44520</v>
      </c>
      <c r="C8826" t="s">
        <v>23</v>
      </c>
      <c r="D8826">
        <v>105</v>
      </c>
      <c r="E8826">
        <v>7560</v>
      </c>
      <c r="F8826">
        <v>3780</v>
      </c>
      <c r="G8826" t="s">
        <v>27</v>
      </c>
      <c r="H8826" t="s">
        <v>104</v>
      </c>
      <c r="I8826" t="s">
        <v>105</v>
      </c>
    </row>
    <row r="8827" spans="1:9" x14ac:dyDescent="0.3">
      <c r="A8827">
        <v>1189833</v>
      </c>
      <c r="B8827" s="16">
        <v>44520</v>
      </c>
      <c r="C8827" t="s">
        <v>23</v>
      </c>
      <c r="D8827">
        <v>128</v>
      </c>
      <c r="E8827">
        <v>7680</v>
      </c>
      <c r="F8827">
        <v>3302.4000000000005</v>
      </c>
      <c r="G8827" t="s">
        <v>27</v>
      </c>
      <c r="H8827" t="s">
        <v>104</v>
      </c>
      <c r="I8827" t="s">
        <v>105</v>
      </c>
    </row>
    <row r="8828" spans="1:9" x14ac:dyDescent="0.3">
      <c r="A8828">
        <v>1128299</v>
      </c>
      <c r="B8828" s="16">
        <v>44520</v>
      </c>
      <c r="C8828" t="s">
        <v>23</v>
      </c>
      <c r="D8828">
        <v>117</v>
      </c>
      <c r="E8828">
        <v>8541</v>
      </c>
      <c r="F8828">
        <v>4526.7300000000005</v>
      </c>
      <c r="G8828" t="s">
        <v>27</v>
      </c>
      <c r="H8828" t="s">
        <v>102</v>
      </c>
      <c r="I8828" t="s">
        <v>103</v>
      </c>
    </row>
    <row r="8829" spans="1:9" x14ac:dyDescent="0.3">
      <c r="A8829">
        <v>1189833</v>
      </c>
      <c r="B8829" s="16">
        <v>44520</v>
      </c>
      <c r="C8829" t="s">
        <v>19</v>
      </c>
      <c r="D8829">
        <v>300</v>
      </c>
      <c r="E8829">
        <v>45000.000000000044</v>
      </c>
      <c r="F8829">
        <v>15750.000000000015</v>
      </c>
      <c r="G8829" t="s">
        <v>27</v>
      </c>
      <c r="H8829" t="s">
        <v>104</v>
      </c>
      <c r="I8829" t="s">
        <v>105</v>
      </c>
    </row>
    <row r="8830" spans="1:9" x14ac:dyDescent="0.3">
      <c r="A8830">
        <v>1128299</v>
      </c>
      <c r="B8830" s="16">
        <v>44520</v>
      </c>
      <c r="C8830" t="s">
        <v>19</v>
      </c>
      <c r="D8830">
        <v>375</v>
      </c>
      <c r="E8830">
        <v>56250.000000000051</v>
      </c>
      <c r="F8830">
        <v>19687.500000000018</v>
      </c>
      <c r="G8830" t="s">
        <v>27</v>
      </c>
      <c r="H8830" t="s">
        <v>102</v>
      </c>
      <c r="I8830" t="s">
        <v>103</v>
      </c>
    </row>
    <row r="8831" spans="1:9" x14ac:dyDescent="0.3">
      <c r="A8831">
        <v>1189833</v>
      </c>
      <c r="B8831" s="16">
        <v>44520</v>
      </c>
      <c r="C8831" t="s">
        <v>20</v>
      </c>
      <c r="D8831">
        <v>245</v>
      </c>
      <c r="E8831">
        <v>61250.000000000044</v>
      </c>
      <c r="F8831">
        <v>24500.000000000018</v>
      </c>
      <c r="G8831" t="s">
        <v>27</v>
      </c>
      <c r="H8831" t="s">
        <v>104</v>
      </c>
      <c r="I8831" t="s">
        <v>105</v>
      </c>
    </row>
    <row r="8832" spans="1:9" x14ac:dyDescent="0.3">
      <c r="A8832">
        <v>1185731</v>
      </c>
      <c r="B8832" s="16">
        <v>44520</v>
      </c>
      <c r="C8832" t="s">
        <v>21</v>
      </c>
      <c r="D8832">
        <v>175</v>
      </c>
      <c r="E8832">
        <v>78750</v>
      </c>
      <c r="F8832">
        <v>23625</v>
      </c>
      <c r="G8832" t="s">
        <v>15</v>
      </c>
      <c r="H8832" t="s">
        <v>62</v>
      </c>
      <c r="I8832" t="s">
        <v>63</v>
      </c>
    </row>
    <row r="8833" spans="1:9" x14ac:dyDescent="0.3">
      <c r="A8833">
        <v>1128299</v>
      </c>
      <c r="B8833" s="16">
        <v>44520</v>
      </c>
      <c r="C8833" t="s">
        <v>20</v>
      </c>
      <c r="D8833">
        <v>320</v>
      </c>
      <c r="E8833">
        <v>80000.000000000058</v>
      </c>
      <c r="F8833">
        <v>32000.000000000025</v>
      </c>
      <c r="G8833" t="s">
        <v>27</v>
      </c>
      <c r="H8833" t="s">
        <v>102</v>
      </c>
      <c r="I8833" t="s">
        <v>103</v>
      </c>
    </row>
    <row r="8834" spans="1:9" x14ac:dyDescent="0.3">
      <c r="A8834">
        <v>1189833</v>
      </c>
      <c r="B8834" s="16">
        <v>44520</v>
      </c>
      <c r="C8834" t="s">
        <v>17</v>
      </c>
      <c r="D8834">
        <v>475</v>
      </c>
      <c r="E8834">
        <v>118750.00000000004</v>
      </c>
      <c r="F8834">
        <v>47500.000000000022</v>
      </c>
      <c r="G8834" t="s">
        <v>27</v>
      </c>
      <c r="H8834" t="s">
        <v>104</v>
      </c>
      <c r="I8834" t="s">
        <v>105</v>
      </c>
    </row>
    <row r="8835" spans="1:9" x14ac:dyDescent="0.3">
      <c r="A8835">
        <v>1128299</v>
      </c>
      <c r="B8835" s="16">
        <v>44520</v>
      </c>
      <c r="C8835" t="s">
        <v>17</v>
      </c>
      <c r="D8835">
        <v>550</v>
      </c>
      <c r="E8835">
        <v>137500.00000000006</v>
      </c>
      <c r="F8835">
        <v>55000.000000000029</v>
      </c>
      <c r="G8835" t="s">
        <v>27</v>
      </c>
      <c r="H8835" t="s">
        <v>102</v>
      </c>
      <c r="I8835" t="s">
        <v>103</v>
      </c>
    </row>
    <row r="8836" spans="1:9" x14ac:dyDescent="0.3">
      <c r="A8836">
        <v>1189833</v>
      </c>
      <c r="B8836" s="16">
        <v>44520</v>
      </c>
      <c r="C8836" t="s">
        <v>21</v>
      </c>
      <c r="D8836">
        <v>300</v>
      </c>
      <c r="E8836">
        <v>165000.00000000003</v>
      </c>
      <c r="F8836">
        <v>66000.000000000015</v>
      </c>
      <c r="G8836" t="s">
        <v>27</v>
      </c>
      <c r="H8836" t="s">
        <v>104</v>
      </c>
      <c r="I8836" t="s">
        <v>105</v>
      </c>
    </row>
    <row r="8837" spans="1:9" x14ac:dyDescent="0.3">
      <c r="A8837">
        <v>1185732</v>
      </c>
      <c r="B8837" s="16">
        <v>44520</v>
      </c>
      <c r="C8837" t="s">
        <v>23</v>
      </c>
      <c r="D8837">
        <v>250</v>
      </c>
      <c r="E8837">
        <v>175000</v>
      </c>
      <c r="F8837">
        <v>52500</v>
      </c>
      <c r="G8837" t="s">
        <v>15</v>
      </c>
      <c r="H8837" t="s">
        <v>40</v>
      </c>
      <c r="I8837" t="s">
        <v>41</v>
      </c>
    </row>
    <row r="8838" spans="1:9" x14ac:dyDescent="0.3">
      <c r="A8838">
        <v>1189833</v>
      </c>
      <c r="B8838" s="16">
        <v>44520</v>
      </c>
      <c r="C8838" t="s">
        <v>22</v>
      </c>
      <c r="D8838">
        <v>275</v>
      </c>
      <c r="E8838">
        <v>206250.00000000003</v>
      </c>
      <c r="F8838">
        <v>72187.5</v>
      </c>
      <c r="G8838" t="s">
        <v>27</v>
      </c>
      <c r="H8838" t="s">
        <v>104</v>
      </c>
      <c r="I8838" t="s">
        <v>105</v>
      </c>
    </row>
    <row r="8839" spans="1:9" x14ac:dyDescent="0.3">
      <c r="A8839">
        <v>1128299</v>
      </c>
      <c r="B8839" s="16">
        <v>44520</v>
      </c>
      <c r="C8839" t="s">
        <v>21</v>
      </c>
      <c r="D8839">
        <v>375</v>
      </c>
      <c r="E8839">
        <v>206250.00000000006</v>
      </c>
      <c r="F8839">
        <v>82500.000000000029</v>
      </c>
      <c r="G8839" t="s">
        <v>27</v>
      </c>
      <c r="H8839" t="s">
        <v>102</v>
      </c>
      <c r="I8839" t="s">
        <v>103</v>
      </c>
    </row>
    <row r="8840" spans="1:9" x14ac:dyDescent="0.3">
      <c r="A8840">
        <v>1128299</v>
      </c>
      <c r="B8840" s="16">
        <v>44520</v>
      </c>
      <c r="C8840" t="s">
        <v>22</v>
      </c>
      <c r="D8840">
        <v>350</v>
      </c>
      <c r="E8840">
        <v>262500.00000000006</v>
      </c>
      <c r="F8840">
        <v>91875.000000000015</v>
      </c>
      <c r="G8840" t="s">
        <v>27</v>
      </c>
      <c r="H8840" t="s">
        <v>102</v>
      </c>
      <c r="I8840" t="s">
        <v>103</v>
      </c>
    </row>
    <row r="8841" spans="1:9" x14ac:dyDescent="0.3">
      <c r="A8841">
        <v>1189833</v>
      </c>
      <c r="B8841" s="16">
        <v>44520</v>
      </c>
      <c r="C8841" t="s">
        <v>23</v>
      </c>
      <c r="D8841">
        <v>375</v>
      </c>
      <c r="E8841">
        <v>281250</v>
      </c>
      <c r="F8841">
        <v>112500</v>
      </c>
      <c r="G8841" t="s">
        <v>27</v>
      </c>
      <c r="H8841" t="s">
        <v>104</v>
      </c>
      <c r="I8841" t="s">
        <v>105</v>
      </c>
    </row>
    <row r="8842" spans="1:9" x14ac:dyDescent="0.3">
      <c r="A8842">
        <v>1128299</v>
      </c>
      <c r="B8842" s="16">
        <v>44520</v>
      </c>
      <c r="C8842" t="s">
        <v>23</v>
      </c>
      <c r="D8842">
        <v>450</v>
      </c>
      <c r="E8842">
        <v>337500</v>
      </c>
      <c r="F8842">
        <v>135000</v>
      </c>
      <c r="G8842" t="s">
        <v>27</v>
      </c>
      <c r="H8842" t="s">
        <v>102</v>
      </c>
      <c r="I8842" t="s">
        <v>103</v>
      </c>
    </row>
    <row r="8843" spans="1:9" x14ac:dyDescent="0.3">
      <c r="A8843">
        <v>1185732</v>
      </c>
      <c r="B8843" s="16">
        <v>44521</v>
      </c>
      <c r="C8843" t="s">
        <v>22</v>
      </c>
      <c r="D8843">
        <v>31</v>
      </c>
      <c r="E8843">
        <v>1736</v>
      </c>
      <c r="F8843">
        <v>763.84</v>
      </c>
      <c r="G8843" t="s">
        <v>15</v>
      </c>
      <c r="H8843" t="s">
        <v>119</v>
      </c>
      <c r="I8843" t="s">
        <v>120</v>
      </c>
    </row>
    <row r="8844" spans="1:9" x14ac:dyDescent="0.3">
      <c r="A8844">
        <v>1185732</v>
      </c>
      <c r="B8844" s="16">
        <v>44521</v>
      </c>
      <c r="C8844" t="s">
        <v>21</v>
      </c>
      <c r="D8844">
        <v>41</v>
      </c>
      <c r="E8844">
        <v>1968</v>
      </c>
      <c r="F8844">
        <v>905.28</v>
      </c>
      <c r="G8844" t="s">
        <v>15</v>
      </c>
      <c r="H8844" t="s">
        <v>119</v>
      </c>
      <c r="I8844" t="s">
        <v>120</v>
      </c>
    </row>
    <row r="8845" spans="1:9" x14ac:dyDescent="0.3">
      <c r="A8845">
        <v>1185732</v>
      </c>
      <c r="B8845" s="16">
        <v>44521</v>
      </c>
      <c r="C8845" t="s">
        <v>19</v>
      </c>
      <c r="D8845">
        <v>51</v>
      </c>
      <c r="E8845">
        <v>2295</v>
      </c>
      <c r="F8845">
        <v>1078.6499999999999</v>
      </c>
      <c r="G8845" t="s">
        <v>15</v>
      </c>
      <c r="H8845" t="s">
        <v>119</v>
      </c>
      <c r="I8845" t="s">
        <v>120</v>
      </c>
    </row>
    <row r="8846" spans="1:9" x14ac:dyDescent="0.3">
      <c r="A8846">
        <v>1185732</v>
      </c>
      <c r="B8846" s="16">
        <v>44521</v>
      </c>
      <c r="C8846" t="s">
        <v>20</v>
      </c>
      <c r="D8846">
        <v>48</v>
      </c>
      <c r="E8846">
        <v>2352</v>
      </c>
      <c r="F8846">
        <v>1176</v>
      </c>
      <c r="G8846" t="s">
        <v>15</v>
      </c>
      <c r="H8846" t="s">
        <v>119</v>
      </c>
      <c r="I8846" t="s">
        <v>120</v>
      </c>
    </row>
    <row r="8847" spans="1:9" x14ac:dyDescent="0.3">
      <c r="A8847">
        <v>1185731</v>
      </c>
      <c r="B8847" s="16">
        <v>44521</v>
      </c>
      <c r="C8847" t="s">
        <v>22</v>
      </c>
      <c r="D8847">
        <v>60</v>
      </c>
      <c r="E8847">
        <v>3180</v>
      </c>
      <c r="F8847">
        <v>1208.4000000000001</v>
      </c>
      <c r="G8847" t="s">
        <v>15</v>
      </c>
      <c r="H8847" t="s">
        <v>62</v>
      </c>
      <c r="I8847" t="s">
        <v>63</v>
      </c>
    </row>
    <row r="8848" spans="1:9" x14ac:dyDescent="0.3">
      <c r="A8848">
        <v>1185732</v>
      </c>
      <c r="B8848" s="16">
        <v>44521</v>
      </c>
      <c r="C8848" t="s">
        <v>23</v>
      </c>
      <c r="D8848">
        <v>63</v>
      </c>
      <c r="E8848">
        <v>3906</v>
      </c>
      <c r="F8848">
        <v>1679.58</v>
      </c>
      <c r="G8848" t="s">
        <v>15</v>
      </c>
      <c r="H8848" t="s">
        <v>119</v>
      </c>
      <c r="I8848" t="s">
        <v>120</v>
      </c>
    </row>
    <row r="8849" spans="1:9" x14ac:dyDescent="0.3">
      <c r="A8849">
        <v>1185731</v>
      </c>
      <c r="B8849" s="16">
        <v>44521</v>
      </c>
      <c r="C8849" t="s">
        <v>19</v>
      </c>
      <c r="D8849">
        <v>81</v>
      </c>
      <c r="E8849">
        <v>4779</v>
      </c>
      <c r="F8849">
        <v>2198.34</v>
      </c>
      <c r="G8849" t="s">
        <v>31</v>
      </c>
      <c r="H8849" t="s">
        <v>64</v>
      </c>
      <c r="I8849" t="s">
        <v>65</v>
      </c>
    </row>
    <row r="8850" spans="1:9" x14ac:dyDescent="0.3">
      <c r="A8850">
        <v>1185732</v>
      </c>
      <c r="B8850" s="16">
        <v>44521</v>
      </c>
      <c r="C8850" t="s">
        <v>17</v>
      </c>
      <c r="D8850">
        <v>88</v>
      </c>
      <c r="E8850">
        <v>5104</v>
      </c>
      <c r="F8850">
        <v>2807.2000000000003</v>
      </c>
      <c r="G8850" t="s">
        <v>15</v>
      </c>
      <c r="H8850" t="s">
        <v>119</v>
      </c>
      <c r="I8850" t="s">
        <v>120</v>
      </c>
    </row>
    <row r="8851" spans="1:9" x14ac:dyDescent="0.3">
      <c r="A8851">
        <v>1185731</v>
      </c>
      <c r="B8851" s="16">
        <v>44521</v>
      </c>
      <c r="C8851" t="s">
        <v>20</v>
      </c>
      <c r="D8851">
        <v>93</v>
      </c>
      <c r="E8851">
        <v>5487</v>
      </c>
      <c r="F8851">
        <v>2139.9300000000003</v>
      </c>
      <c r="G8851" t="s">
        <v>31</v>
      </c>
      <c r="H8851" t="s">
        <v>64</v>
      </c>
      <c r="I8851" t="s">
        <v>65</v>
      </c>
    </row>
    <row r="8852" spans="1:9" x14ac:dyDescent="0.3">
      <c r="A8852">
        <v>1185731</v>
      </c>
      <c r="B8852" s="16">
        <v>44521</v>
      </c>
      <c r="C8852" t="s">
        <v>21</v>
      </c>
      <c r="D8852">
        <v>90</v>
      </c>
      <c r="E8852">
        <v>5580</v>
      </c>
      <c r="F8852">
        <v>2120.4</v>
      </c>
      <c r="G8852" t="s">
        <v>31</v>
      </c>
      <c r="H8852" t="s">
        <v>64</v>
      </c>
      <c r="I8852" t="s">
        <v>65</v>
      </c>
    </row>
    <row r="8853" spans="1:9" x14ac:dyDescent="0.3">
      <c r="A8853">
        <v>1185731</v>
      </c>
      <c r="B8853" s="16">
        <v>44521</v>
      </c>
      <c r="C8853" t="s">
        <v>22</v>
      </c>
      <c r="D8853">
        <v>83</v>
      </c>
      <c r="E8853">
        <v>5727</v>
      </c>
      <c r="F8853">
        <v>2004.4499999999998</v>
      </c>
      <c r="G8853" t="s">
        <v>31</v>
      </c>
      <c r="H8853" t="s">
        <v>64</v>
      </c>
      <c r="I8853" t="s">
        <v>65</v>
      </c>
    </row>
    <row r="8854" spans="1:9" x14ac:dyDescent="0.3">
      <c r="A8854">
        <v>1185731</v>
      </c>
      <c r="B8854" s="16">
        <v>44521</v>
      </c>
      <c r="C8854" t="s">
        <v>23</v>
      </c>
      <c r="D8854">
        <v>101</v>
      </c>
      <c r="E8854">
        <v>7474</v>
      </c>
      <c r="F8854">
        <v>3139.08</v>
      </c>
      <c r="G8854" t="s">
        <v>31</v>
      </c>
      <c r="H8854" t="s">
        <v>64</v>
      </c>
      <c r="I8854" t="s">
        <v>65</v>
      </c>
    </row>
    <row r="8855" spans="1:9" x14ac:dyDescent="0.3">
      <c r="A8855">
        <v>1185732</v>
      </c>
      <c r="B8855" s="16">
        <v>44521</v>
      </c>
      <c r="C8855" t="s">
        <v>17</v>
      </c>
      <c r="D8855">
        <v>170</v>
      </c>
      <c r="E8855">
        <v>8330</v>
      </c>
      <c r="F8855">
        <v>4748.1000000000004</v>
      </c>
      <c r="G8855" t="s">
        <v>15</v>
      </c>
      <c r="H8855" t="s">
        <v>40</v>
      </c>
      <c r="I8855" t="s">
        <v>41</v>
      </c>
    </row>
    <row r="8856" spans="1:9" x14ac:dyDescent="0.3">
      <c r="A8856">
        <v>1185731</v>
      </c>
      <c r="B8856" s="16">
        <v>44521</v>
      </c>
      <c r="C8856" t="s">
        <v>17</v>
      </c>
      <c r="D8856">
        <v>123</v>
      </c>
      <c r="E8856">
        <v>8364</v>
      </c>
      <c r="F8856">
        <v>4014.7200000000003</v>
      </c>
      <c r="G8856" t="s">
        <v>31</v>
      </c>
      <c r="H8856" t="s">
        <v>64</v>
      </c>
      <c r="I8856" t="s">
        <v>65</v>
      </c>
    </row>
    <row r="8857" spans="1:9" x14ac:dyDescent="0.3">
      <c r="A8857">
        <v>1185732</v>
      </c>
      <c r="B8857" s="16">
        <v>44521</v>
      </c>
      <c r="C8857" t="s">
        <v>17</v>
      </c>
      <c r="D8857">
        <v>135</v>
      </c>
      <c r="E8857">
        <v>8640</v>
      </c>
      <c r="F8857">
        <v>5616</v>
      </c>
      <c r="G8857" t="s">
        <v>15</v>
      </c>
      <c r="H8857" t="s">
        <v>40</v>
      </c>
      <c r="I8857" t="s">
        <v>41</v>
      </c>
    </row>
    <row r="8858" spans="1:9" x14ac:dyDescent="0.3">
      <c r="A8858">
        <v>1185732</v>
      </c>
      <c r="B8858" s="16">
        <v>44521</v>
      </c>
      <c r="C8858" t="s">
        <v>22</v>
      </c>
      <c r="D8858">
        <v>125</v>
      </c>
      <c r="E8858">
        <v>75000</v>
      </c>
      <c r="F8858">
        <v>22500</v>
      </c>
      <c r="G8858" t="s">
        <v>15</v>
      </c>
      <c r="H8858" t="s">
        <v>119</v>
      </c>
      <c r="I8858" t="s">
        <v>120</v>
      </c>
    </row>
    <row r="8859" spans="1:9" x14ac:dyDescent="0.3">
      <c r="A8859">
        <v>1185732</v>
      </c>
      <c r="B8859" s="16">
        <v>44521</v>
      </c>
      <c r="C8859" t="s">
        <v>21</v>
      </c>
      <c r="D8859">
        <v>150</v>
      </c>
      <c r="E8859">
        <v>75000</v>
      </c>
      <c r="F8859">
        <v>26250</v>
      </c>
      <c r="G8859" t="s">
        <v>15</v>
      </c>
      <c r="H8859" t="s">
        <v>119</v>
      </c>
      <c r="I8859" t="s">
        <v>120</v>
      </c>
    </row>
    <row r="8860" spans="1:9" x14ac:dyDescent="0.3">
      <c r="A8860">
        <v>1185732</v>
      </c>
      <c r="B8860" s="16">
        <v>44521</v>
      </c>
      <c r="C8860" t="s">
        <v>20</v>
      </c>
      <c r="D8860">
        <v>170</v>
      </c>
      <c r="E8860">
        <v>85000</v>
      </c>
      <c r="F8860">
        <v>29749.999999999996</v>
      </c>
      <c r="G8860" t="s">
        <v>15</v>
      </c>
      <c r="H8860" t="s">
        <v>119</v>
      </c>
      <c r="I8860" t="s">
        <v>120</v>
      </c>
    </row>
    <row r="8861" spans="1:9" x14ac:dyDescent="0.3">
      <c r="A8861">
        <v>1185732</v>
      </c>
      <c r="B8861" s="16">
        <v>44521</v>
      </c>
      <c r="C8861" t="s">
        <v>19</v>
      </c>
      <c r="D8861">
        <v>175</v>
      </c>
      <c r="E8861">
        <v>87500</v>
      </c>
      <c r="F8861">
        <v>30624.999999999996</v>
      </c>
      <c r="G8861" t="s">
        <v>15</v>
      </c>
      <c r="H8861" t="s">
        <v>119</v>
      </c>
      <c r="I8861" t="s">
        <v>120</v>
      </c>
    </row>
    <row r="8862" spans="1:9" x14ac:dyDescent="0.3">
      <c r="A8862">
        <v>1185731</v>
      </c>
      <c r="B8862" s="16">
        <v>44521</v>
      </c>
      <c r="C8862" t="s">
        <v>22</v>
      </c>
      <c r="D8862">
        <v>200</v>
      </c>
      <c r="E8862">
        <v>109999.99999999999</v>
      </c>
      <c r="F8862">
        <v>27499.999999999996</v>
      </c>
      <c r="G8862" t="s">
        <v>15</v>
      </c>
      <c r="H8862" t="s">
        <v>62</v>
      </c>
      <c r="I8862" t="s">
        <v>63</v>
      </c>
    </row>
    <row r="8863" spans="1:9" x14ac:dyDescent="0.3">
      <c r="A8863">
        <v>1185732</v>
      </c>
      <c r="B8863" s="16">
        <v>44521</v>
      </c>
      <c r="C8863" t="s">
        <v>23</v>
      </c>
      <c r="D8863">
        <v>225</v>
      </c>
      <c r="E8863">
        <v>146249.99999999997</v>
      </c>
      <c r="F8863">
        <v>43874.999999999993</v>
      </c>
      <c r="G8863" t="s">
        <v>15</v>
      </c>
      <c r="H8863" t="s">
        <v>119</v>
      </c>
      <c r="I8863" t="s">
        <v>120</v>
      </c>
    </row>
    <row r="8864" spans="1:9" x14ac:dyDescent="0.3">
      <c r="A8864">
        <v>1185731</v>
      </c>
      <c r="B8864" s="16">
        <v>44521</v>
      </c>
      <c r="C8864" t="s">
        <v>19</v>
      </c>
      <c r="D8864">
        <v>300</v>
      </c>
      <c r="E8864">
        <v>195000.00000000003</v>
      </c>
      <c r="F8864">
        <v>68250.000000000015</v>
      </c>
      <c r="G8864" t="s">
        <v>31</v>
      </c>
      <c r="H8864" t="s">
        <v>64</v>
      </c>
      <c r="I8864" t="s">
        <v>65</v>
      </c>
    </row>
    <row r="8865" spans="1:9" x14ac:dyDescent="0.3">
      <c r="A8865">
        <v>1185731</v>
      </c>
      <c r="B8865" s="16">
        <v>44521</v>
      </c>
      <c r="C8865" t="s">
        <v>21</v>
      </c>
      <c r="D8865">
        <v>300</v>
      </c>
      <c r="E8865">
        <v>195000.00000000003</v>
      </c>
      <c r="F8865">
        <v>48750.000000000007</v>
      </c>
      <c r="G8865" t="s">
        <v>31</v>
      </c>
      <c r="H8865" t="s">
        <v>64</v>
      </c>
      <c r="I8865" t="s">
        <v>65</v>
      </c>
    </row>
    <row r="8866" spans="1:9" x14ac:dyDescent="0.3">
      <c r="A8866">
        <v>1185731</v>
      </c>
      <c r="B8866" s="16">
        <v>44521</v>
      </c>
      <c r="C8866" t="s">
        <v>22</v>
      </c>
      <c r="D8866">
        <v>275</v>
      </c>
      <c r="E8866">
        <v>206250.00000000003</v>
      </c>
      <c r="F8866">
        <v>51562.500000000007</v>
      </c>
      <c r="G8866" t="s">
        <v>31</v>
      </c>
      <c r="H8866" t="s">
        <v>64</v>
      </c>
      <c r="I8866" t="s">
        <v>65</v>
      </c>
    </row>
    <row r="8867" spans="1:9" x14ac:dyDescent="0.3">
      <c r="A8867">
        <v>1185731</v>
      </c>
      <c r="B8867" s="16">
        <v>44521</v>
      </c>
      <c r="C8867" t="s">
        <v>20</v>
      </c>
      <c r="D8867">
        <v>320</v>
      </c>
      <c r="E8867">
        <v>208000.00000000006</v>
      </c>
      <c r="F8867">
        <v>52000.000000000015</v>
      </c>
      <c r="G8867" t="s">
        <v>31</v>
      </c>
      <c r="H8867" t="s">
        <v>64</v>
      </c>
      <c r="I8867" t="s">
        <v>65</v>
      </c>
    </row>
    <row r="8868" spans="1:9" x14ac:dyDescent="0.3">
      <c r="A8868">
        <v>1185732</v>
      </c>
      <c r="B8868" s="16">
        <v>44521</v>
      </c>
      <c r="C8868" t="s">
        <v>17</v>
      </c>
      <c r="D8868">
        <v>350</v>
      </c>
      <c r="E8868">
        <v>210000</v>
      </c>
      <c r="F8868">
        <v>84000</v>
      </c>
      <c r="G8868" t="s">
        <v>15</v>
      </c>
      <c r="H8868" t="s">
        <v>119</v>
      </c>
      <c r="I8868" t="s">
        <v>120</v>
      </c>
    </row>
    <row r="8869" spans="1:9" x14ac:dyDescent="0.3">
      <c r="A8869">
        <v>1185731</v>
      </c>
      <c r="B8869" s="16">
        <v>44521</v>
      </c>
      <c r="C8869" t="s">
        <v>23</v>
      </c>
      <c r="D8869">
        <v>375</v>
      </c>
      <c r="E8869">
        <v>300000</v>
      </c>
      <c r="F8869">
        <v>90000</v>
      </c>
      <c r="G8869" t="s">
        <v>31</v>
      </c>
      <c r="H8869" t="s">
        <v>64</v>
      </c>
      <c r="I8869" t="s">
        <v>65</v>
      </c>
    </row>
    <row r="8870" spans="1:9" x14ac:dyDescent="0.3">
      <c r="A8870">
        <v>1185731</v>
      </c>
      <c r="B8870" s="16">
        <v>44521</v>
      </c>
      <c r="C8870" t="s">
        <v>17</v>
      </c>
      <c r="D8870">
        <v>425</v>
      </c>
      <c r="E8870">
        <v>318750.00000000006</v>
      </c>
      <c r="F8870">
        <v>111562.50000000003</v>
      </c>
      <c r="G8870" t="s">
        <v>31</v>
      </c>
      <c r="H8870" t="s">
        <v>64</v>
      </c>
      <c r="I8870" t="s">
        <v>65</v>
      </c>
    </row>
    <row r="8871" spans="1:9" x14ac:dyDescent="0.3">
      <c r="A8871">
        <v>1185732</v>
      </c>
      <c r="B8871" s="16">
        <v>44521</v>
      </c>
      <c r="C8871" t="s">
        <v>17</v>
      </c>
      <c r="D8871">
        <v>500</v>
      </c>
      <c r="E8871">
        <v>325000</v>
      </c>
      <c r="F8871">
        <v>178750</v>
      </c>
      <c r="G8871" t="s">
        <v>15</v>
      </c>
      <c r="H8871" t="s">
        <v>40</v>
      </c>
      <c r="I8871" t="s">
        <v>41</v>
      </c>
    </row>
    <row r="8872" spans="1:9" x14ac:dyDescent="0.3">
      <c r="A8872">
        <v>1185731</v>
      </c>
      <c r="B8872" s="16">
        <v>44522</v>
      </c>
      <c r="C8872" t="s">
        <v>20</v>
      </c>
      <c r="D8872">
        <v>57</v>
      </c>
      <c r="E8872">
        <v>2337</v>
      </c>
      <c r="F8872">
        <v>1191.8700000000001</v>
      </c>
      <c r="G8872" t="s">
        <v>48</v>
      </c>
      <c r="H8872" t="s">
        <v>98</v>
      </c>
      <c r="I8872" t="s">
        <v>99</v>
      </c>
    </row>
    <row r="8873" spans="1:9" x14ac:dyDescent="0.3">
      <c r="A8873">
        <v>1185732</v>
      </c>
      <c r="B8873" s="16">
        <v>44522</v>
      </c>
      <c r="C8873" t="s">
        <v>21</v>
      </c>
      <c r="D8873">
        <v>52</v>
      </c>
      <c r="E8873">
        <v>2704</v>
      </c>
      <c r="F8873">
        <v>1352</v>
      </c>
      <c r="G8873" t="s">
        <v>48</v>
      </c>
      <c r="H8873" t="s">
        <v>98</v>
      </c>
      <c r="I8873" t="s">
        <v>99</v>
      </c>
    </row>
    <row r="8874" spans="1:9" x14ac:dyDescent="0.3">
      <c r="A8874">
        <v>1185731</v>
      </c>
      <c r="B8874" s="16">
        <v>44522</v>
      </c>
      <c r="C8874" t="s">
        <v>19</v>
      </c>
      <c r="D8874">
        <v>72</v>
      </c>
      <c r="E8874">
        <v>2808</v>
      </c>
      <c r="F8874">
        <v>1319.76</v>
      </c>
      <c r="G8874" t="s">
        <v>48</v>
      </c>
      <c r="H8874" t="s">
        <v>98</v>
      </c>
      <c r="I8874" t="s">
        <v>99</v>
      </c>
    </row>
    <row r="8875" spans="1:9" x14ac:dyDescent="0.3">
      <c r="A8875">
        <v>1185732</v>
      </c>
      <c r="B8875" s="16">
        <v>44522</v>
      </c>
      <c r="C8875" t="s">
        <v>22</v>
      </c>
      <c r="D8875">
        <v>53</v>
      </c>
      <c r="E8875">
        <v>3127</v>
      </c>
      <c r="F8875">
        <v>1500.96</v>
      </c>
      <c r="G8875" t="s">
        <v>48</v>
      </c>
      <c r="H8875" t="s">
        <v>98</v>
      </c>
      <c r="I8875" t="s">
        <v>99</v>
      </c>
    </row>
    <row r="8876" spans="1:9" x14ac:dyDescent="0.3">
      <c r="A8876">
        <v>1185732</v>
      </c>
      <c r="B8876" s="16">
        <v>44522</v>
      </c>
      <c r="C8876" t="s">
        <v>19</v>
      </c>
      <c r="D8876">
        <v>85</v>
      </c>
      <c r="E8876">
        <v>3485</v>
      </c>
      <c r="F8876">
        <v>1359.1499999999999</v>
      </c>
      <c r="G8876" t="s">
        <v>15</v>
      </c>
      <c r="H8876" t="s">
        <v>40</v>
      </c>
      <c r="I8876" t="s">
        <v>41</v>
      </c>
    </row>
    <row r="8877" spans="1:9" x14ac:dyDescent="0.3">
      <c r="A8877">
        <v>1185732</v>
      </c>
      <c r="B8877" s="16">
        <v>44522</v>
      </c>
      <c r="C8877" t="s">
        <v>19</v>
      </c>
      <c r="D8877">
        <v>70</v>
      </c>
      <c r="E8877">
        <v>4130</v>
      </c>
      <c r="F8877">
        <v>1899.8</v>
      </c>
      <c r="G8877" t="s">
        <v>15</v>
      </c>
      <c r="H8877" t="s">
        <v>40</v>
      </c>
      <c r="I8877" t="s">
        <v>41</v>
      </c>
    </row>
    <row r="8878" spans="1:9" x14ac:dyDescent="0.3">
      <c r="A8878">
        <v>1185732</v>
      </c>
      <c r="B8878" s="16">
        <v>44522</v>
      </c>
      <c r="C8878" t="s">
        <v>23</v>
      </c>
      <c r="D8878">
        <v>80</v>
      </c>
      <c r="E8878">
        <v>5280</v>
      </c>
      <c r="F8878">
        <v>2851.2000000000003</v>
      </c>
      <c r="G8878" t="s">
        <v>48</v>
      </c>
      <c r="H8878" t="s">
        <v>98</v>
      </c>
      <c r="I8878" t="s">
        <v>99</v>
      </c>
    </row>
    <row r="8879" spans="1:9" x14ac:dyDescent="0.3">
      <c r="A8879">
        <v>1185731</v>
      </c>
      <c r="B8879" s="16">
        <v>44522</v>
      </c>
      <c r="C8879" t="s">
        <v>17</v>
      </c>
      <c r="D8879">
        <v>123</v>
      </c>
      <c r="E8879">
        <v>5904</v>
      </c>
      <c r="F8879">
        <v>3070.08</v>
      </c>
      <c r="G8879" t="s">
        <v>48</v>
      </c>
      <c r="H8879" t="s">
        <v>98</v>
      </c>
      <c r="I8879" t="s">
        <v>99</v>
      </c>
    </row>
    <row r="8880" spans="1:9" x14ac:dyDescent="0.3">
      <c r="A8880">
        <v>1185731</v>
      </c>
      <c r="B8880" s="16">
        <v>44522</v>
      </c>
      <c r="C8880" t="s">
        <v>20</v>
      </c>
      <c r="D8880">
        <v>220</v>
      </c>
      <c r="E8880">
        <v>99000</v>
      </c>
      <c r="F8880">
        <v>39600</v>
      </c>
      <c r="G8880" t="s">
        <v>48</v>
      </c>
      <c r="H8880" t="s">
        <v>98</v>
      </c>
      <c r="I8880" t="s">
        <v>99</v>
      </c>
    </row>
    <row r="8881" spans="1:9" x14ac:dyDescent="0.3">
      <c r="A8881">
        <v>1185731</v>
      </c>
      <c r="B8881" s="16">
        <v>44522</v>
      </c>
      <c r="C8881" t="s">
        <v>19</v>
      </c>
      <c r="D8881">
        <v>275</v>
      </c>
      <c r="E8881">
        <v>110000</v>
      </c>
      <c r="F8881">
        <v>38500</v>
      </c>
      <c r="G8881" t="s">
        <v>48</v>
      </c>
      <c r="H8881" t="s">
        <v>98</v>
      </c>
      <c r="I8881" t="s">
        <v>99</v>
      </c>
    </row>
    <row r="8882" spans="1:9" x14ac:dyDescent="0.3">
      <c r="A8882">
        <v>1185732</v>
      </c>
      <c r="B8882" s="16">
        <v>44522</v>
      </c>
      <c r="C8882" t="s">
        <v>21</v>
      </c>
      <c r="D8882">
        <v>200</v>
      </c>
      <c r="E8882">
        <v>110000.00000000001</v>
      </c>
      <c r="F8882">
        <v>44000.000000000007</v>
      </c>
      <c r="G8882" t="s">
        <v>48</v>
      </c>
      <c r="H8882" t="s">
        <v>98</v>
      </c>
      <c r="I8882" t="s">
        <v>99</v>
      </c>
    </row>
    <row r="8883" spans="1:9" x14ac:dyDescent="0.3">
      <c r="A8883">
        <v>1185732</v>
      </c>
      <c r="B8883" s="16">
        <v>44522</v>
      </c>
      <c r="C8883" t="s">
        <v>22</v>
      </c>
      <c r="D8883">
        <v>175</v>
      </c>
      <c r="E8883">
        <v>113750</v>
      </c>
      <c r="F8883">
        <v>39812.5</v>
      </c>
      <c r="G8883" t="s">
        <v>48</v>
      </c>
      <c r="H8883" t="s">
        <v>98</v>
      </c>
      <c r="I8883" t="s">
        <v>99</v>
      </c>
    </row>
    <row r="8884" spans="1:9" x14ac:dyDescent="0.3">
      <c r="A8884">
        <v>1185732</v>
      </c>
      <c r="B8884" s="16">
        <v>44522</v>
      </c>
      <c r="C8884" t="s">
        <v>19</v>
      </c>
      <c r="D8884">
        <v>250</v>
      </c>
      <c r="E8884">
        <v>150000.00000000003</v>
      </c>
      <c r="F8884">
        <v>52500.000000000007</v>
      </c>
      <c r="G8884" t="s">
        <v>15</v>
      </c>
      <c r="H8884" t="s">
        <v>40</v>
      </c>
      <c r="I8884" t="s">
        <v>41</v>
      </c>
    </row>
    <row r="8885" spans="1:9" x14ac:dyDescent="0.3">
      <c r="A8885">
        <v>1185732</v>
      </c>
      <c r="B8885" s="16">
        <v>44522</v>
      </c>
      <c r="C8885" t="s">
        <v>23</v>
      </c>
      <c r="D8885">
        <v>275</v>
      </c>
      <c r="E8885">
        <v>192500</v>
      </c>
      <c r="F8885">
        <v>77000</v>
      </c>
      <c r="G8885" t="s">
        <v>48</v>
      </c>
      <c r="H8885" t="s">
        <v>98</v>
      </c>
      <c r="I8885" t="s">
        <v>99</v>
      </c>
    </row>
    <row r="8886" spans="1:9" x14ac:dyDescent="0.3">
      <c r="A8886">
        <v>1185731</v>
      </c>
      <c r="B8886" s="16">
        <v>44522</v>
      </c>
      <c r="C8886" t="s">
        <v>17</v>
      </c>
      <c r="D8886">
        <v>425</v>
      </c>
      <c r="E8886">
        <v>212500</v>
      </c>
      <c r="F8886">
        <v>85000</v>
      </c>
      <c r="G8886" t="s">
        <v>48</v>
      </c>
      <c r="H8886" t="s">
        <v>98</v>
      </c>
      <c r="I8886" t="s">
        <v>99</v>
      </c>
    </row>
    <row r="8887" spans="1:9" x14ac:dyDescent="0.3">
      <c r="A8887">
        <v>1185732</v>
      </c>
      <c r="B8887" s="16">
        <v>44523</v>
      </c>
      <c r="C8887" t="s">
        <v>20</v>
      </c>
      <c r="D8887">
        <v>54</v>
      </c>
      <c r="E8887">
        <v>2268</v>
      </c>
      <c r="F8887">
        <v>975.2399999999999</v>
      </c>
      <c r="G8887" t="s">
        <v>15</v>
      </c>
      <c r="H8887" t="s">
        <v>40</v>
      </c>
      <c r="I8887" t="s">
        <v>41</v>
      </c>
    </row>
    <row r="8888" spans="1:9" x14ac:dyDescent="0.3">
      <c r="A8888">
        <v>1185732</v>
      </c>
      <c r="B8888" s="16">
        <v>44523</v>
      </c>
      <c r="C8888" t="s">
        <v>20</v>
      </c>
      <c r="D8888">
        <v>44</v>
      </c>
      <c r="E8888">
        <v>2288</v>
      </c>
      <c r="F8888">
        <v>1144</v>
      </c>
      <c r="G8888" t="s">
        <v>15</v>
      </c>
      <c r="H8888" t="s">
        <v>40</v>
      </c>
      <c r="I8888" t="s">
        <v>41</v>
      </c>
    </row>
    <row r="8889" spans="1:9" x14ac:dyDescent="0.3">
      <c r="A8889">
        <v>1185732</v>
      </c>
      <c r="B8889" s="16">
        <v>44523</v>
      </c>
      <c r="C8889" t="s">
        <v>21</v>
      </c>
      <c r="D8889">
        <v>116</v>
      </c>
      <c r="E8889">
        <v>3828</v>
      </c>
      <c r="F8889">
        <v>1607.76</v>
      </c>
      <c r="G8889" t="s">
        <v>31</v>
      </c>
      <c r="H8889" t="s">
        <v>86</v>
      </c>
      <c r="I8889" t="s">
        <v>87</v>
      </c>
    </row>
    <row r="8890" spans="1:9" x14ac:dyDescent="0.3">
      <c r="A8890">
        <v>1185732</v>
      </c>
      <c r="B8890" s="16">
        <v>44523</v>
      </c>
      <c r="C8890" t="s">
        <v>20</v>
      </c>
      <c r="D8890">
        <v>124</v>
      </c>
      <c r="E8890">
        <v>4092</v>
      </c>
      <c r="F8890">
        <v>1595.8799999999999</v>
      </c>
      <c r="G8890" t="s">
        <v>31</v>
      </c>
      <c r="H8890" t="s">
        <v>86</v>
      </c>
      <c r="I8890" t="s">
        <v>87</v>
      </c>
    </row>
    <row r="8891" spans="1:9" x14ac:dyDescent="0.3">
      <c r="A8891">
        <v>1185732</v>
      </c>
      <c r="B8891" s="16">
        <v>44523</v>
      </c>
      <c r="C8891" t="s">
        <v>21</v>
      </c>
      <c r="D8891">
        <v>98</v>
      </c>
      <c r="E8891">
        <v>4116</v>
      </c>
      <c r="F8891">
        <v>1934.52</v>
      </c>
      <c r="G8891" t="s">
        <v>31</v>
      </c>
      <c r="H8891" t="s">
        <v>86</v>
      </c>
      <c r="I8891" t="s">
        <v>87</v>
      </c>
    </row>
    <row r="8892" spans="1:9" x14ac:dyDescent="0.3">
      <c r="A8892">
        <v>1185732</v>
      </c>
      <c r="B8892" s="16">
        <v>44523</v>
      </c>
      <c r="C8892" t="s">
        <v>22</v>
      </c>
      <c r="D8892">
        <v>99</v>
      </c>
      <c r="E8892">
        <v>4356</v>
      </c>
      <c r="F8892">
        <v>1568.1599999999999</v>
      </c>
      <c r="G8892" t="s">
        <v>31</v>
      </c>
      <c r="H8892" t="s">
        <v>86</v>
      </c>
      <c r="I8892" t="s">
        <v>87</v>
      </c>
    </row>
    <row r="8893" spans="1:9" x14ac:dyDescent="0.3">
      <c r="A8893">
        <v>1185732</v>
      </c>
      <c r="B8893" s="16">
        <v>44523</v>
      </c>
      <c r="C8893" t="s">
        <v>22</v>
      </c>
      <c r="D8893">
        <v>87</v>
      </c>
      <c r="E8893">
        <v>4611</v>
      </c>
      <c r="F8893">
        <v>1890.51</v>
      </c>
      <c r="G8893" t="s">
        <v>31</v>
      </c>
      <c r="H8893" t="s">
        <v>86</v>
      </c>
      <c r="I8893" t="s">
        <v>87</v>
      </c>
    </row>
    <row r="8894" spans="1:9" x14ac:dyDescent="0.3">
      <c r="A8894">
        <v>1185732</v>
      </c>
      <c r="B8894" s="16">
        <v>44523</v>
      </c>
      <c r="C8894" t="s">
        <v>20</v>
      </c>
      <c r="D8894">
        <v>105</v>
      </c>
      <c r="E8894">
        <v>4620</v>
      </c>
      <c r="F8894">
        <v>2125.1999999999998</v>
      </c>
      <c r="G8894" t="s">
        <v>31</v>
      </c>
      <c r="H8894" t="s">
        <v>86</v>
      </c>
      <c r="I8894" t="s">
        <v>87</v>
      </c>
    </row>
    <row r="8895" spans="1:9" x14ac:dyDescent="0.3">
      <c r="A8895">
        <v>1185732</v>
      </c>
      <c r="B8895" s="16">
        <v>44523</v>
      </c>
      <c r="C8895" t="s">
        <v>17</v>
      </c>
      <c r="D8895">
        <v>150</v>
      </c>
      <c r="E8895">
        <v>4650</v>
      </c>
      <c r="F8895">
        <v>1767</v>
      </c>
      <c r="G8895" t="s">
        <v>31</v>
      </c>
      <c r="H8895" t="s">
        <v>86</v>
      </c>
      <c r="I8895" t="s">
        <v>87</v>
      </c>
    </row>
    <row r="8896" spans="1:9" x14ac:dyDescent="0.3">
      <c r="A8896">
        <v>1185732</v>
      </c>
      <c r="B8896" s="16">
        <v>44523</v>
      </c>
      <c r="C8896" t="s">
        <v>23</v>
      </c>
      <c r="D8896">
        <v>140</v>
      </c>
      <c r="E8896">
        <v>5460</v>
      </c>
      <c r="F8896">
        <v>1528.8000000000002</v>
      </c>
      <c r="G8896" t="s">
        <v>31</v>
      </c>
      <c r="H8896" t="s">
        <v>86</v>
      </c>
      <c r="I8896" t="s">
        <v>87</v>
      </c>
    </row>
    <row r="8897" spans="1:9" x14ac:dyDescent="0.3">
      <c r="A8897">
        <v>1185732</v>
      </c>
      <c r="B8897" s="16">
        <v>44523</v>
      </c>
      <c r="C8897" t="s">
        <v>17</v>
      </c>
      <c r="D8897">
        <v>135</v>
      </c>
      <c r="E8897">
        <v>5670</v>
      </c>
      <c r="F8897">
        <v>2664.8999999999996</v>
      </c>
      <c r="G8897" t="s">
        <v>31</v>
      </c>
      <c r="H8897" t="s">
        <v>86</v>
      </c>
      <c r="I8897" t="s">
        <v>87</v>
      </c>
    </row>
    <row r="8898" spans="1:9" x14ac:dyDescent="0.3">
      <c r="A8898">
        <v>1185732</v>
      </c>
      <c r="B8898" s="16">
        <v>44523</v>
      </c>
      <c r="C8898" t="s">
        <v>23</v>
      </c>
      <c r="D8898">
        <v>111</v>
      </c>
      <c r="E8898">
        <v>6105</v>
      </c>
      <c r="F8898">
        <v>2258.85</v>
      </c>
      <c r="G8898" t="s">
        <v>31</v>
      </c>
      <c r="H8898" t="s">
        <v>86</v>
      </c>
      <c r="I8898" t="s">
        <v>87</v>
      </c>
    </row>
    <row r="8899" spans="1:9" x14ac:dyDescent="0.3">
      <c r="A8899">
        <v>1185732</v>
      </c>
      <c r="B8899" s="16">
        <v>44523</v>
      </c>
      <c r="C8899" t="s">
        <v>19</v>
      </c>
      <c r="D8899">
        <v>163</v>
      </c>
      <c r="E8899">
        <v>6194</v>
      </c>
      <c r="F8899">
        <v>2911.1800000000003</v>
      </c>
      <c r="G8899" t="s">
        <v>31</v>
      </c>
      <c r="H8899" t="s">
        <v>86</v>
      </c>
      <c r="I8899" t="s">
        <v>87</v>
      </c>
    </row>
    <row r="8900" spans="1:9" x14ac:dyDescent="0.3">
      <c r="A8900">
        <v>1185732</v>
      </c>
      <c r="B8900" s="16">
        <v>44523</v>
      </c>
      <c r="C8900" t="s">
        <v>19</v>
      </c>
      <c r="D8900">
        <v>147</v>
      </c>
      <c r="E8900">
        <v>6762</v>
      </c>
      <c r="F8900">
        <v>3516.2400000000002</v>
      </c>
      <c r="G8900" t="s">
        <v>31</v>
      </c>
      <c r="H8900" t="s">
        <v>86</v>
      </c>
      <c r="I8900" t="s">
        <v>87</v>
      </c>
    </row>
    <row r="8901" spans="1:9" x14ac:dyDescent="0.3">
      <c r="A8901">
        <v>1185732</v>
      </c>
      <c r="B8901" s="16">
        <v>44523</v>
      </c>
      <c r="C8901" t="s">
        <v>20</v>
      </c>
      <c r="D8901">
        <v>175</v>
      </c>
      <c r="E8901">
        <v>96250.000000000015</v>
      </c>
      <c r="F8901">
        <v>38500</v>
      </c>
      <c r="G8901" t="s">
        <v>15</v>
      </c>
      <c r="H8901" t="s">
        <v>40</v>
      </c>
      <c r="I8901" t="s">
        <v>41</v>
      </c>
    </row>
    <row r="8902" spans="1:9" x14ac:dyDescent="0.3">
      <c r="A8902">
        <v>1185732</v>
      </c>
      <c r="B8902" s="16">
        <v>44523</v>
      </c>
      <c r="C8902" t="s">
        <v>21</v>
      </c>
      <c r="D8902">
        <v>350</v>
      </c>
      <c r="E8902">
        <v>157500.00000000003</v>
      </c>
      <c r="F8902">
        <v>55125.000000000007</v>
      </c>
      <c r="G8902" t="s">
        <v>31</v>
      </c>
      <c r="H8902" t="s">
        <v>86</v>
      </c>
      <c r="I8902" t="s">
        <v>87</v>
      </c>
    </row>
    <row r="8903" spans="1:9" x14ac:dyDescent="0.3">
      <c r="A8903">
        <v>1185732</v>
      </c>
      <c r="B8903" s="16">
        <v>44523</v>
      </c>
      <c r="C8903" t="s">
        <v>22</v>
      </c>
      <c r="D8903">
        <v>300</v>
      </c>
      <c r="E8903">
        <v>165000.00000000003</v>
      </c>
      <c r="F8903">
        <v>49500.000000000007</v>
      </c>
      <c r="G8903" t="s">
        <v>31</v>
      </c>
      <c r="H8903" t="s">
        <v>86</v>
      </c>
      <c r="I8903" t="s">
        <v>87</v>
      </c>
    </row>
    <row r="8904" spans="1:9" x14ac:dyDescent="0.3">
      <c r="A8904">
        <v>1185732</v>
      </c>
      <c r="B8904" s="16">
        <v>44523</v>
      </c>
      <c r="C8904" t="s">
        <v>20</v>
      </c>
      <c r="D8904">
        <v>375</v>
      </c>
      <c r="E8904">
        <v>168750.00000000003</v>
      </c>
      <c r="F8904">
        <v>59062.500000000007</v>
      </c>
      <c r="G8904" t="s">
        <v>31</v>
      </c>
      <c r="H8904" t="s">
        <v>86</v>
      </c>
      <c r="I8904" t="s">
        <v>87</v>
      </c>
    </row>
    <row r="8905" spans="1:9" x14ac:dyDescent="0.3">
      <c r="A8905">
        <v>1185732</v>
      </c>
      <c r="B8905" s="16">
        <v>44523</v>
      </c>
      <c r="C8905" t="s">
        <v>17</v>
      </c>
      <c r="D8905">
        <v>500</v>
      </c>
      <c r="E8905">
        <v>225000.00000000003</v>
      </c>
      <c r="F8905">
        <v>78750</v>
      </c>
      <c r="G8905" t="s">
        <v>31</v>
      </c>
      <c r="H8905" t="s">
        <v>86</v>
      </c>
      <c r="I8905" t="s">
        <v>87</v>
      </c>
    </row>
    <row r="8906" spans="1:9" x14ac:dyDescent="0.3">
      <c r="A8906">
        <v>1185732</v>
      </c>
      <c r="B8906" s="16">
        <v>44523</v>
      </c>
      <c r="C8906" t="s">
        <v>23</v>
      </c>
      <c r="D8906">
        <v>425</v>
      </c>
      <c r="E8906">
        <v>255000.00000000003</v>
      </c>
      <c r="F8906">
        <v>63750.000000000007</v>
      </c>
      <c r="G8906" t="s">
        <v>31</v>
      </c>
      <c r="H8906" t="s">
        <v>86</v>
      </c>
      <c r="I8906" t="s">
        <v>87</v>
      </c>
    </row>
    <row r="8907" spans="1:9" x14ac:dyDescent="0.3">
      <c r="A8907">
        <v>1185732</v>
      </c>
      <c r="B8907" s="16">
        <v>44523</v>
      </c>
      <c r="C8907" t="s">
        <v>19</v>
      </c>
      <c r="D8907">
        <v>525</v>
      </c>
      <c r="E8907">
        <v>262500.00000000006</v>
      </c>
      <c r="F8907">
        <v>105000.00000000003</v>
      </c>
      <c r="G8907" t="s">
        <v>31</v>
      </c>
      <c r="H8907" t="s">
        <v>86</v>
      </c>
      <c r="I8907" t="s">
        <v>87</v>
      </c>
    </row>
    <row r="8908" spans="1:9" x14ac:dyDescent="0.3">
      <c r="A8908">
        <v>1185732</v>
      </c>
      <c r="B8908" s="16">
        <v>44524</v>
      </c>
      <c r="C8908" t="s">
        <v>21</v>
      </c>
      <c r="D8908">
        <v>39</v>
      </c>
      <c r="E8908">
        <v>2028</v>
      </c>
      <c r="F8908">
        <v>1074.8400000000001</v>
      </c>
      <c r="G8908" t="s">
        <v>15</v>
      </c>
      <c r="H8908" t="s">
        <v>40</v>
      </c>
      <c r="I8908" t="s">
        <v>41</v>
      </c>
    </row>
    <row r="8909" spans="1:9" x14ac:dyDescent="0.3">
      <c r="A8909">
        <v>1185732</v>
      </c>
      <c r="B8909" s="16">
        <v>44524</v>
      </c>
      <c r="C8909" t="s">
        <v>21</v>
      </c>
      <c r="D8909">
        <v>53</v>
      </c>
      <c r="E8909">
        <v>2279</v>
      </c>
      <c r="F8909">
        <v>1071.1299999999999</v>
      </c>
      <c r="G8909" t="s">
        <v>15</v>
      </c>
      <c r="H8909" t="s">
        <v>40</v>
      </c>
      <c r="I8909" t="s">
        <v>41</v>
      </c>
    </row>
    <row r="8910" spans="1:9" x14ac:dyDescent="0.3">
      <c r="A8910">
        <v>1185732</v>
      </c>
      <c r="B8910" s="16">
        <v>44524</v>
      </c>
      <c r="C8910" t="s">
        <v>20</v>
      </c>
      <c r="D8910">
        <v>143</v>
      </c>
      <c r="E8910">
        <v>4719</v>
      </c>
      <c r="F8910">
        <v>1840.4099999999999</v>
      </c>
      <c r="G8910" t="s">
        <v>48</v>
      </c>
      <c r="H8910" t="s">
        <v>72</v>
      </c>
      <c r="I8910" t="s">
        <v>73</v>
      </c>
    </row>
    <row r="8911" spans="1:9" x14ac:dyDescent="0.3">
      <c r="A8911">
        <v>1128299</v>
      </c>
      <c r="B8911" s="16">
        <v>44524</v>
      </c>
      <c r="C8911" t="s">
        <v>20</v>
      </c>
      <c r="D8911">
        <v>152</v>
      </c>
      <c r="E8911">
        <v>4864</v>
      </c>
      <c r="F8911">
        <v>2042.8799999999999</v>
      </c>
      <c r="G8911" t="s">
        <v>31</v>
      </c>
      <c r="H8911" t="s">
        <v>80</v>
      </c>
      <c r="I8911" t="s">
        <v>63</v>
      </c>
    </row>
    <row r="8912" spans="1:9" x14ac:dyDescent="0.3">
      <c r="A8912">
        <v>1185732</v>
      </c>
      <c r="B8912" s="16">
        <v>44524</v>
      </c>
      <c r="C8912" t="s">
        <v>21</v>
      </c>
      <c r="D8912">
        <v>144</v>
      </c>
      <c r="E8912">
        <v>5184</v>
      </c>
      <c r="F8912">
        <v>2021.7599999999998</v>
      </c>
      <c r="G8912" t="s">
        <v>48</v>
      </c>
      <c r="H8912" t="s">
        <v>72</v>
      </c>
      <c r="I8912" t="s">
        <v>73</v>
      </c>
    </row>
    <row r="8913" spans="1:9" x14ac:dyDescent="0.3">
      <c r="A8913">
        <v>1128299</v>
      </c>
      <c r="B8913" s="16">
        <v>44524</v>
      </c>
      <c r="C8913" t="s">
        <v>20</v>
      </c>
      <c r="D8913">
        <v>128</v>
      </c>
      <c r="E8913">
        <v>5376</v>
      </c>
      <c r="F8913">
        <v>2688</v>
      </c>
      <c r="G8913" t="s">
        <v>31</v>
      </c>
      <c r="H8913" t="s">
        <v>80</v>
      </c>
      <c r="I8913" t="s">
        <v>63</v>
      </c>
    </row>
    <row r="8914" spans="1:9" x14ac:dyDescent="0.3">
      <c r="A8914">
        <v>1128299</v>
      </c>
      <c r="B8914" s="16">
        <v>44524</v>
      </c>
      <c r="C8914" t="s">
        <v>21</v>
      </c>
      <c r="D8914">
        <v>149</v>
      </c>
      <c r="E8914">
        <v>5811</v>
      </c>
      <c r="F8914">
        <v>2382.5099999999998</v>
      </c>
      <c r="G8914" t="s">
        <v>31</v>
      </c>
      <c r="H8914" t="s">
        <v>80</v>
      </c>
      <c r="I8914" t="s">
        <v>63</v>
      </c>
    </row>
    <row r="8915" spans="1:9" x14ac:dyDescent="0.3">
      <c r="A8915">
        <v>1185732</v>
      </c>
      <c r="B8915" s="16">
        <v>44524</v>
      </c>
      <c r="C8915" t="s">
        <v>21</v>
      </c>
      <c r="D8915">
        <v>113</v>
      </c>
      <c r="E8915">
        <v>5876</v>
      </c>
      <c r="F8915">
        <v>2820.48</v>
      </c>
      <c r="G8915" t="s">
        <v>48</v>
      </c>
      <c r="H8915" t="s">
        <v>72</v>
      </c>
      <c r="I8915" t="s">
        <v>73</v>
      </c>
    </row>
    <row r="8916" spans="1:9" x14ac:dyDescent="0.3">
      <c r="A8916">
        <v>1185732</v>
      </c>
      <c r="B8916" s="16">
        <v>44524</v>
      </c>
      <c r="C8916" t="s">
        <v>17</v>
      </c>
      <c r="D8916">
        <v>173</v>
      </c>
      <c r="E8916">
        <v>5882</v>
      </c>
      <c r="F8916">
        <v>2470.44</v>
      </c>
      <c r="G8916" t="s">
        <v>48</v>
      </c>
      <c r="H8916" t="s">
        <v>72</v>
      </c>
      <c r="I8916" t="s">
        <v>73</v>
      </c>
    </row>
    <row r="8917" spans="1:9" x14ac:dyDescent="0.3">
      <c r="A8917">
        <v>1185732</v>
      </c>
      <c r="B8917" s="16">
        <v>44524</v>
      </c>
      <c r="C8917" t="s">
        <v>20</v>
      </c>
      <c r="D8917">
        <v>138</v>
      </c>
      <c r="E8917">
        <v>5934</v>
      </c>
      <c r="F8917">
        <v>2848.3199999999997</v>
      </c>
      <c r="G8917" t="s">
        <v>48</v>
      </c>
      <c r="H8917" t="s">
        <v>72</v>
      </c>
      <c r="I8917" t="s">
        <v>73</v>
      </c>
    </row>
    <row r="8918" spans="1:9" x14ac:dyDescent="0.3">
      <c r="A8918">
        <v>1128299</v>
      </c>
      <c r="B8918" s="16">
        <v>44524</v>
      </c>
      <c r="C8918" t="s">
        <v>17</v>
      </c>
      <c r="D8918">
        <v>190</v>
      </c>
      <c r="E8918">
        <v>6460</v>
      </c>
      <c r="F8918">
        <v>2390.1999999999998</v>
      </c>
      <c r="G8918" t="s">
        <v>31</v>
      </c>
      <c r="H8918" t="s">
        <v>80</v>
      </c>
      <c r="I8918" t="s">
        <v>63</v>
      </c>
    </row>
    <row r="8919" spans="1:9" x14ac:dyDescent="0.3">
      <c r="A8919">
        <v>1185732</v>
      </c>
      <c r="B8919" s="16">
        <v>44524</v>
      </c>
      <c r="C8919" t="s">
        <v>17</v>
      </c>
      <c r="D8919">
        <v>155</v>
      </c>
      <c r="E8919">
        <v>6510</v>
      </c>
      <c r="F8919">
        <v>3059.7</v>
      </c>
      <c r="G8919" t="s">
        <v>48</v>
      </c>
      <c r="H8919" t="s">
        <v>72</v>
      </c>
      <c r="I8919" t="s">
        <v>73</v>
      </c>
    </row>
    <row r="8920" spans="1:9" x14ac:dyDescent="0.3">
      <c r="A8920">
        <v>1128299</v>
      </c>
      <c r="B8920" s="16">
        <v>44524</v>
      </c>
      <c r="C8920" t="s">
        <v>21</v>
      </c>
      <c r="D8920">
        <v>131</v>
      </c>
      <c r="E8920">
        <v>6681</v>
      </c>
      <c r="F8920">
        <v>3073.2599999999998</v>
      </c>
      <c r="G8920" t="s">
        <v>31</v>
      </c>
      <c r="H8920" t="s">
        <v>80</v>
      </c>
      <c r="I8920" t="s">
        <v>63</v>
      </c>
    </row>
    <row r="8921" spans="1:9" x14ac:dyDescent="0.3">
      <c r="A8921">
        <v>1128299</v>
      </c>
      <c r="B8921" s="16">
        <v>44524</v>
      </c>
      <c r="C8921" t="s">
        <v>22</v>
      </c>
      <c r="D8921">
        <v>145</v>
      </c>
      <c r="E8921">
        <v>7250</v>
      </c>
      <c r="F8921">
        <v>3335</v>
      </c>
      <c r="G8921" t="s">
        <v>31</v>
      </c>
      <c r="H8921" t="s">
        <v>80</v>
      </c>
      <c r="I8921" t="s">
        <v>63</v>
      </c>
    </row>
    <row r="8922" spans="1:9" x14ac:dyDescent="0.3">
      <c r="A8922">
        <v>1128299</v>
      </c>
      <c r="B8922" s="16">
        <v>44524</v>
      </c>
      <c r="C8922" t="s">
        <v>19</v>
      </c>
      <c r="D8922">
        <v>202</v>
      </c>
      <c r="E8922">
        <v>7474</v>
      </c>
      <c r="F8922">
        <v>2914.8599999999997</v>
      </c>
      <c r="G8922" t="s">
        <v>31</v>
      </c>
      <c r="H8922" t="s">
        <v>80</v>
      </c>
      <c r="I8922" t="s">
        <v>63</v>
      </c>
    </row>
    <row r="8923" spans="1:9" x14ac:dyDescent="0.3">
      <c r="A8923">
        <v>1185732</v>
      </c>
      <c r="B8923" s="16">
        <v>44524</v>
      </c>
      <c r="C8923" t="s">
        <v>19</v>
      </c>
      <c r="D8923">
        <v>221</v>
      </c>
      <c r="E8923">
        <v>7514</v>
      </c>
      <c r="F8923">
        <v>2780.18</v>
      </c>
      <c r="G8923" t="s">
        <v>48</v>
      </c>
      <c r="H8923" t="s">
        <v>72</v>
      </c>
      <c r="I8923" t="s">
        <v>73</v>
      </c>
    </row>
    <row r="8924" spans="1:9" x14ac:dyDescent="0.3">
      <c r="A8924">
        <v>1128299</v>
      </c>
      <c r="B8924" s="16">
        <v>44524</v>
      </c>
      <c r="C8924" t="s">
        <v>22</v>
      </c>
      <c r="D8924">
        <v>111</v>
      </c>
      <c r="E8924">
        <v>7548</v>
      </c>
      <c r="F8924">
        <v>4075.92</v>
      </c>
      <c r="G8924" t="s">
        <v>31</v>
      </c>
      <c r="H8924" t="s">
        <v>80</v>
      </c>
      <c r="I8924" t="s">
        <v>63</v>
      </c>
    </row>
    <row r="8925" spans="1:9" x14ac:dyDescent="0.3">
      <c r="A8925">
        <v>1128299</v>
      </c>
      <c r="B8925" s="16">
        <v>44524</v>
      </c>
      <c r="C8925" t="s">
        <v>17</v>
      </c>
      <c r="D8925">
        <v>173</v>
      </c>
      <c r="E8925">
        <v>7612</v>
      </c>
      <c r="F8925">
        <v>3501.5199999999995</v>
      </c>
      <c r="G8925" t="s">
        <v>31</v>
      </c>
      <c r="H8925" t="s">
        <v>80</v>
      </c>
      <c r="I8925" t="s">
        <v>63</v>
      </c>
    </row>
    <row r="8926" spans="1:9" x14ac:dyDescent="0.3">
      <c r="A8926">
        <v>1185732</v>
      </c>
      <c r="B8926" s="16">
        <v>44524</v>
      </c>
      <c r="C8926" t="s">
        <v>22</v>
      </c>
      <c r="D8926">
        <v>136</v>
      </c>
      <c r="E8926">
        <v>7616</v>
      </c>
      <c r="F8926">
        <v>3351.04</v>
      </c>
      <c r="G8926" t="s">
        <v>48</v>
      </c>
      <c r="H8926" t="s">
        <v>72</v>
      </c>
      <c r="I8926" t="s">
        <v>73</v>
      </c>
    </row>
    <row r="8927" spans="1:9" x14ac:dyDescent="0.3">
      <c r="A8927">
        <v>1185732</v>
      </c>
      <c r="B8927" s="16">
        <v>44524</v>
      </c>
      <c r="C8927" t="s">
        <v>19</v>
      </c>
      <c r="D8927">
        <v>169</v>
      </c>
      <c r="E8927">
        <v>7943</v>
      </c>
      <c r="F8927">
        <v>3892.0699999999997</v>
      </c>
      <c r="G8927" t="s">
        <v>48</v>
      </c>
      <c r="H8927" t="s">
        <v>72</v>
      </c>
      <c r="I8927" t="s">
        <v>73</v>
      </c>
    </row>
    <row r="8928" spans="1:9" x14ac:dyDescent="0.3">
      <c r="A8928">
        <v>1185732</v>
      </c>
      <c r="B8928" s="16">
        <v>44524</v>
      </c>
      <c r="C8928" t="s">
        <v>22</v>
      </c>
      <c r="D8928">
        <v>111</v>
      </c>
      <c r="E8928">
        <v>8103</v>
      </c>
      <c r="F8928">
        <v>4456.6500000000005</v>
      </c>
      <c r="G8928" t="s">
        <v>48</v>
      </c>
      <c r="H8928" t="s">
        <v>72</v>
      </c>
      <c r="I8928" t="s">
        <v>73</v>
      </c>
    </row>
    <row r="8929" spans="1:9" x14ac:dyDescent="0.3">
      <c r="A8929">
        <v>1128299</v>
      </c>
      <c r="B8929" s="16">
        <v>44524</v>
      </c>
      <c r="C8929" t="s">
        <v>23</v>
      </c>
      <c r="D8929">
        <v>165</v>
      </c>
      <c r="E8929">
        <v>8745</v>
      </c>
      <c r="F8929">
        <v>3235.65</v>
      </c>
      <c r="G8929" t="s">
        <v>31</v>
      </c>
      <c r="H8929" t="s">
        <v>80</v>
      </c>
      <c r="I8929" t="s">
        <v>63</v>
      </c>
    </row>
    <row r="8930" spans="1:9" x14ac:dyDescent="0.3">
      <c r="A8930">
        <v>1128299</v>
      </c>
      <c r="B8930" s="16">
        <v>44524</v>
      </c>
      <c r="C8930" t="s">
        <v>19</v>
      </c>
      <c r="D8930">
        <v>195</v>
      </c>
      <c r="E8930">
        <v>9360</v>
      </c>
      <c r="F8930">
        <v>4680</v>
      </c>
      <c r="G8930" t="s">
        <v>31</v>
      </c>
      <c r="H8930" t="s">
        <v>80</v>
      </c>
      <c r="I8930" t="s">
        <v>63</v>
      </c>
    </row>
    <row r="8931" spans="1:9" x14ac:dyDescent="0.3">
      <c r="A8931">
        <v>1185732</v>
      </c>
      <c r="B8931" s="16">
        <v>44524</v>
      </c>
      <c r="C8931" t="s">
        <v>23</v>
      </c>
      <c r="D8931">
        <v>176</v>
      </c>
      <c r="E8931">
        <v>10560</v>
      </c>
      <c r="F8931">
        <v>3484.7999999999997</v>
      </c>
      <c r="G8931" t="s">
        <v>48</v>
      </c>
      <c r="H8931" t="s">
        <v>72</v>
      </c>
      <c r="I8931" t="s">
        <v>73</v>
      </c>
    </row>
    <row r="8932" spans="1:9" x14ac:dyDescent="0.3">
      <c r="A8932">
        <v>1185732</v>
      </c>
      <c r="B8932" s="16">
        <v>44524</v>
      </c>
      <c r="C8932" t="s">
        <v>23</v>
      </c>
      <c r="D8932">
        <v>149</v>
      </c>
      <c r="E8932">
        <v>11026</v>
      </c>
      <c r="F8932">
        <v>4410.4000000000005</v>
      </c>
      <c r="G8932" t="s">
        <v>48</v>
      </c>
      <c r="H8932" t="s">
        <v>72</v>
      </c>
      <c r="I8932" t="s">
        <v>73</v>
      </c>
    </row>
    <row r="8933" spans="1:9" x14ac:dyDescent="0.3">
      <c r="A8933">
        <v>1128299</v>
      </c>
      <c r="B8933" s="16">
        <v>44524</v>
      </c>
      <c r="C8933" t="s">
        <v>23</v>
      </c>
      <c r="D8933">
        <v>149</v>
      </c>
      <c r="E8933">
        <v>11324</v>
      </c>
      <c r="F8933">
        <v>4756.08</v>
      </c>
      <c r="G8933" t="s">
        <v>31</v>
      </c>
      <c r="H8933" t="s">
        <v>80</v>
      </c>
      <c r="I8933" t="s">
        <v>63</v>
      </c>
    </row>
    <row r="8934" spans="1:9" x14ac:dyDescent="0.3">
      <c r="A8934">
        <v>1185732</v>
      </c>
      <c r="B8934" s="16">
        <v>44524</v>
      </c>
      <c r="C8934" t="s">
        <v>21</v>
      </c>
      <c r="D8934">
        <v>150</v>
      </c>
      <c r="E8934">
        <v>82500.000000000015</v>
      </c>
      <c r="F8934">
        <v>33000</v>
      </c>
      <c r="G8934" t="s">
        <v>15</v>
      </c>
      <c r="H8934" t="s">
        <v>40</v>
      </c>
      <c r="I8934" t="s">
        <v>41</v>
      </c>
    </row>
    <row r="8935" spans="1:9" x14ac:dyDescent="0.3">
      <c r="A8935">
        <v>1128299</v>
      </c>
      <c r="B8935" s="16">
        <v>44524</v>
      </c>
      <c r="C8935" t="s">
        <v>20</v>
      </c>
      <c r="D8935">
        <v>475</v>
      </c>
      <c r="E8935">
        <v>213750.00000000003</v>
      </c>
      <c r="F8935">
        <v>74812.5</v>
      </c>
      <c r="G8935" t="s">
        <v>48</v>
      </c>
      <c r="H8935" t="s">
        <v>72</v>
      </c>
      <c r="I8935" t="s">
        <v>73</v>
      </c>
    </row>
    <row r="8936" spans="1:9" x14ac:dyDescent="0.3">
      <c r="A8936">
        <v>1185732</v>
      </c>
      <c r="B8936" s="16">
        <v>44524</v>
      </c>
      <c r="C8936" t="s">
        <v>20</v>
      </c>
      <c r="D8936">
        <v>475</v>
      </c>
      <c r="E8936">
        <v>213750.00000000003</v>
      </c>
      <c r="F8936">
        <v>74812.5</v>
      </c>
      <c r="G8936" t="s">
        <v>31</v>
      </c>
      <c r="H8936" t="s">
        <v>80</v>
      </c>
      <c r="I8936" t="s">
        <v>63</v>
      </c>
    </row>
    <row r="8937" spans="1:9" x14ac:dyDescent="0.3">
      <c r="A8937">
        <v>1128299</v>
      </c>
      <c r="B8937" s="16">
        <v>44524</v>
      </c>
      <c r="C8937" t="s">
        <v>21</v>
      </c>
      <c r="D8937">
        <v>450</v>
      </c>
      <c r="E8937">
        <v>247500.00000000006</v>
      </c>
      <c r="F8937">
        <v>86625.000000000015</v>
      </c>
      <c r="G8937" t="s">
        <v>48</v>
      </c>
      <c r="H8937" t="s">
        <v>72</v>
      </c>
      <c r="I8937" t="s">
        <v>73</v>
      </c>
    </row>
    <row r="8938" spans="1:9" x14ac:dyDescent="0.3">
      <c r="A8938">
        <v>1185732</v>
      </c>
      <c r="B8938" s="16">
        <v>44524</v>
      </c>
      <c r="C8938" t="s">
        <v>21</v>
      </c>
      <c r="D8938">
        <v>450</v>
      </c>
      <c r="E8938">
        <v>247500.00000000006</v>
      </c>
      <c r="F8938">
        <v>86625.000000000015</v>
      </c>
      <c r="G8938" t="s">
        <v>31</v>
      </c>
      <c r="H8938" t="s">
        <v>80</v>
      </c>
      <c r="I8938" t="s">
        <v>63</v>
      </c>
    </row>
    <row r="8939" spans="1:9" x14ac:dyDescent="0.3">
      <c r="A8939">
        <v>1128299</v>
      </c>
      <c r="B8939" s="16">
        <v>44524</v>
      </c>
      <c r="C8939" t="s">
        <v>17</v>
      </c>
      <c r="D8939">
        <v>575</v>
      </c>
      <c r="E8939">
        <v>258750.00000000003</v>
      </c>
      <c r="F8939">
        <v>90562.5</v>
      </c>
      <c r="G8939" t="s">
        <v>48</v>
      </c>
      <c r="H8939" t="s">
        <v>72</v>
      </c>
      <c r="I8939" t="s">
        <v>73</v>
      </c>
    </row>
    <row r="8940" spans="1:9" x14ac:dyDescent="0.3">
      <c r="A8940">
        <v>1185732</v>
      </c>
      <c r="B8940" s="16">
        <v>44524</v>
      </c>
      <c r="C8940" t="s">
        <v>17</v>
      </c>
      <c r="D8940">
        <v>575</v>
      </c>
      <c r="E8940">
        <v>258750.00000000003</v>
      </c>
      <c r="F8940">
        <v>90562.5</v>
      </c>
      <c r="G8940" t="s">
        <v>31</v>
      </c>
      <c r="H8940" t="s">
        <v>80</v>
      </c>
      <c r="I8940" t="s">
        <v>63</v>
      </c>
    </row>
    <row r="8941" spans="1:9" x14ac:dyDescent="0.3">
      <c r="A8941">
        <v>1128299</v>
      </c>
      <c r="B8941" s="16">
        <v>44524</v>
      </c>
      <c r="C8941" t="s">
        <v>22</v>
      </c>
      <c r="D8941">
        <v>425</v>
      </c>
      <c r="E8941">
        <v>318750.00000000006</v>
      </c>
      <c r="F8941">
        <v>127500.00000000003</v>
      </c>
      <c r="G8941" t="s">
        <v>48</v>
      </c>
      <c r="H8941" t="s">
        <v>72</v>
      </c>
      <c r="I8941" t="s">
        <v>73</v>
      </c>
    </row>
    <row r="8942" spans="1:9" x14ac:dyDescent="0.3">
      <c r="A8942">
        <v>1185732</v>
      </c>
      <c r="B8942" s="16">
        <v>44524</v>
      </c>
      <c r="C8942" t="s">
        <v>22</v>
      </c>
      <c r="D8942">
        <v>425</v>
      </c>
      <c r="E8942">
        <v>318750.00000000006</v>
      </c>
      <c r="F8942">
        <v>127500.00000000003</v>
      </c>
      <c r="G8942" t="s">
        <v>31</v>
      </c>
      <c r="H8942" t="s">
        <v>80</v>
      </c>
      <c r="I8942" t="s">
        <v>63</v>
      </c>
    </row>
    <row r="8943" spans="1:9" x14ac:dyDescent="0.3">
      <c r="A8943">
        <v>1128299</v>
      </c>
      <c r="B8943" s="16">
        <v>44524</v>
      </c>
      <c r="C8943" t="s">
        <v>19</v>
      </c>
      <c r="D8943">
        <v>650</v>
      </c>
      <c r="E8943">
        <v>325000.00000000012</v>
      </c>
      <c r="F8943">
        <v>113750.00000000003</v>
      </c>
      <c r="G8943" t="s">
        <v>48</v>
      </c>
      <c r="H8943" t="s">
        <v>72</v>
      </c>
      <c r="I8943" t="s">
        <v>73</v>
      </c>
    </row>
    <row r="8944" spans="1:9" x14ac:dyDescent="0.3">
      <c r="A8944">
        <v>1185732</v>
      </c>
      <c r="B8944" s="16">
        <v>44524</v>
      </c>
      <c r="C8944" t="s">
        <v>19</v>
      </c>
      <c r="D8944">
        <v>650</v>
      </c>
      <c r="E8944">
        <v>325000.00000000012</v>
      </c>
      <c r="F8944">
        <v>113750.00000000003</v>
      </c>
      <c r="G8944" t="s">
        <v>31</v>
      </c>
      <c r="H8944" t="s">
        <v>80</v>
      </c>
      <c r="I8944" t="s">
        <v>63</v>
      </c>
    </row>
    <row r="8945" spans="1:9" x14ac:dyDescent="0.3">
      <c r="A8945">
        <v>1128299</v>
      </c>
      <c r="B8945" s="16">
        <v>44524</v>
      </c>
      <c r="C8945" t="s">
        <v>23</v>
      </c>
      <c r="D8945">
        <v>550</v>
      </c>
      <c r="E8945">
        <v>440000.00000000006</v>
      </c>
      <c r="F8945">
        <v>132000</v>
      </c>
      <c r="G8945" t="s">
        <v>48</v>
      </c>
      <c r="H8945" t="s">
        <v>72</v>
      </c>
      <c r="I8945" t="s">
        <v>73</v>
      </c>
    </row>
    <row r="8946" spans="1:9" x14ac:dyDescent="0.3">
      <c r="A8946">
        <v>1185732</v>
      </c>
      <c r="B8946" s="16">
        <v>44524</v>
      </c>
      <c r="C8946" t="s">
        <v>23</v>
      </c>
      <c r="D8946">
        <v>550</v>
      </c>
      <c r="E8946">
        <v>440000.00000000006</v>
      </c>
      <c r="F8946">
        <v>132000</v>
      </c>
      <c r="G8946" t="s">
        <v>31</v>
      </c>
      <c r="H8946" t="s">
        <v>80</v>
      </c>
      <c r="I8946" t="s">
        <v>63</v>
      </c>
    </row>
    <row r="8947" spans="1:9" x14ac:dyDescent="0.3">
      <c r="A8947">
        <v>1185732</v>
      </c>
      <c r="B8947" s="16">
        <v>44525</v>
      </c>
      <c r="C8947" t="s">
        <v>22</v>
      </c>
      <c r="D8947">
        <v>48</v>
      </c>
      <c r="E8947">
        <v>2064</v>
      </c>
      <c r="F8947">
        <v>866.88</v>
      </c>
      <c r="G8947" t="s">
        <v>15</v>
      </c>
      <c r="H8947" t="s">
        <v>40</v>
      </c>
      <c r="I8947" t="s">
        <v>41</v>
      </c>
    </row>
    <row r="8948" spans="1:9" x14ac:dyDescent="0.3">
      <c r="A8948">
        <v>1185732</v>
      </c>
      <c r="B8948" s="16">
        <v>44525</v>
      </c>
      <c r="C8948" t="s">
        <v>22</v>
      </c>
      <c r="D8948">
        <v>45</v>
      </c>
      <c r="E8948">
        <v>2700</v>
      </c>
      <c r="F8948">
        <v>1242</v>
      </c>
      <c r="G8948" t="s">
        <v>15</v>
      </c>
      <c r="H8948" t="s">
        <v>40</v>
      </c>
      <c r="I8948" t="s">
        <v>41</v>
      </c>
    </row>
    <row r="8949" spans="1:9" x14ac:dyDescent="0.3">
      <c r="A8949">
        <v>1185732</v>
      </c>
      <c r="B8949" s="16">
        <v>44525</v>
      </c>
      <c r="C8949" t="s">
        <v>22</v>
      </c>
      <c r="D8949">
        <v>150</v>
      </c>
      <c r="E8949">
        <v>97500</v>
      </c>
      <c r="F8949">
        <v>34125</v>
      </c>
      <c r="G8949" t="s">
        <v>15</v>
      </c>
      <c r="H8949" t="s">
        <v>40</v>
      </c>
      <c r="I8949" t="s">
        <v>41</v>
      </c>
    </row>
    <row r="8950" spans="1:9" x14ac:dyDescent="0.3">
      <c r="A8950">
        <v>1185732</v>
      </c>
      <c r="B8950" s="16">
        <v>44526</v>
      </c>
      <c r="C8950" t="s">
        <v>23</v>
      </c>
      <c r="D8950">
        <v>81</v>
      </c>
      <c r="E8950">
        <v>5265</v>
      </c>
      <c r="F8950">
        <v>2211.2999999999997</v>
      </c>
      <c r="G8950" t="s">
        <v>15</v>
      </c>
      <c r="H8950" t="s">
        <v>40</v>
      </c>
      <c r="I8950" t="s">
        <v>41</v>
      </c>
    </row>
    <row r="8951" spans="1:9" x14ac:dyDescent="0.3">
      <c r="A8951">
        <v>1189833</v>
      </c>
      <c r="B8951" s="16">
        <v>44526</v>
      </c>
      <c r="C8951" t="s">
        <v>21</v>
      </c>
      <c r="D8951">
        <v>136</v>
      </c>
      <c r="E8951">
        <v>5440</v>
      </c>
      <c r="F8951">
        <v>2230.4</v>
      </c>
      <c r="G8951" t="s">
        <v>31</v>
      </c>
      <c r="H8951" t="s">
        <v>88</v>
      </c>
      <c r="I8951" t="s">
        <v>89</v>
      </c>
    </row>
    <row r="8952" spans="1:9" x14ac:dyDescent="0.3">
      <c r="A8952">
        <v>1185732</v>
      </c>
      <c r="B8952" s="16">
        <v>44526</v>
      </c>
      <c r="C8952" t="s">
        <v>23</v>
      </c>
      <c r="D8952">
        <v>105</v>
      </c>
      <c r="E8952">
        <v>5460</v>
      </c>
      <c r="F8952">
        <v>1910.9999999999998</v>
      </c>
      <c r="G8952" t="s">
        <v>15</v>
      </c>
      <c r="H8952" t="s">
        <v>40</v>
      </c>
      <c r="I8952" t="s">
        <v>41</v>
      </c>
    </row>
    <row r="8953" spans="1:9" x14ac:dyDescent="0.3">
      <c r="A8953">
        <v>1189833</v>
      </c>
      <c r="B8953" s="16">
        <v>44526</v>
      </c>
      <c r="C8953" t="s">
        <v>20</v>
      </c>
      <c r="D8953">
        <v>117</v>
      </c>
      <c r="E8953">
        <v>6318</v>
      </c>
      <c r="F8953">
        <v>3032.64</v>
      </c>
      <c r="G8953" t="s">
        <v>31</v>
      </c>
      <c r="H8953" t="s">
        <v>88</v>
      </c>
      <c r="I8953" t="s">
        <v>89</v>
      </c>
    </row>
    <row r="8954" spans="1:9" x14ac:dyDescent="0.3">
      <c r="A8954">
        <v>1189833</v>
      </c>
      <c r="B8954" s="16">
        <v>44526</v>
      </c>
      <c r="C8954" t="s">
        <v>21</v>
      </c>
      <c r="D8954">
        <v>115</v>
      </c>
      <c r="E8954">
        <v>6325</v>
      </c>
      <c r="F8954">
        <v>2972.75</v>
      </c>
      <c r="G8954" t="s">
        <v>31</v>
      </c>
      <c r="H8954" t="s">
        <v>88</v>
      </c>
      <c r="I8954" t="s">
        <v>89</v>
      </c>
    </row>
    <row r="8955" spans="1:9" x14ac:dyDescent="0.3">
      <c r="A8955">
        <v>1189833</v>
      </c>
      <c r="B8955" s="16">
        <v>44526</v>
      </c>
      <c r="C8955" t="s">
        <v>20</v>
      </c>
      <c r="D8955">
        <v>149</v>
      </c>
      <c r="E8955">
        <v>6854</v>
      </c>
      <c r="F8955">
        <v>2535.98</v>
      </c>
      <c r="G8955" t="s">
        <v>31</v>
      </c>
      <c r="H8955" t="s">
        <v>88</v>
      </c>
      <c r="I8955" t="s">
        <v>89</v>
      </c>
    </row>
    <row r="8956" spans="1:9" x14ac:dyDescent="0.3">
      <c r="A8956">
        <v>1189833</v>
      </c>
      <c r="B8956" s="16">
        <v>44526</v>
      </c>
      <c r="C8956" t="s">
        <v>22</v>
      </c>
      <c r="D8956">
        <v>131</v>
      </c>
      <c r="E8956">
        <v>7074</v>
      </c>
      <c r="F8956">
        <v>2617.38</v>
      </c>
      <c r="G8956" t="s">
        <v>31</v>
      </c>
      <c r="H8956" t="s">
        <v>88</v>
      </c>
      <c r="I8956" t="s">
        <v>89</v>
      </c>
    </row>
    <row r="8957" spans="1:9" x14ac:dyDescent="0.3">
      <c r="A8957">
        <v>1189833</v>
      </c>
      <c r="B8957" s="16">
        <v>44526</v>
      </c>
      <c r="C8957" t="s">
        <v>22</v>
      </c>
      <c r="D8957">
        <v>113</v>
      </c>
      <c r="E8957">
        <v>7345</v>
      </c>
      <c r="F8957">
        <v>3231.8</v>
      </c>
      <c r="G8957" t="s">
        <v>31</v>
      </c>
      <c r="H8957" t="s">
        <v>88</v>
      </c>
      <c r="I8957" t="s">
        <v>89</v>
      </c>
    </row>
    <row r="8958" spans="1:9" x14ac:dyDescent="0.3">
      <c r="A8958">
        <v>1189833</v>
      </c>
      <c r="B8958" s="16">
        <v>44526</v>
      </c>
      <c r="C8958" t="s">
        <v>19</v>
      </c>
      <c r="D8958">
        <v>180</v>
      </c>
      <c r="E8958">
        <v>7920</v>
      </c>
      <c r="F8958">
        <v>3405.6000000000004</v>
      </c>
      <c r="G8958" t="s">
        <v>31</v>
      </c>
      <c r="H8958" t="s">
        <v>88</v>
      </c>
      <c r="I8958" t="s">
        <v>89</v>
      </c>
    </row>
    <row r="8959" spans="1:9" x14ac:dyDescent="0.3">
      <c r="A8959">
        <v>1189833</v>
      </c>
      <c r="B8959" s="16">
        <v>44526</v>
      </c>
      <c r="C8959" t="s">
        <v>17</v>
      </c>
      <c r="D8959">
        <v>176</v>
      </c>
      <c r="E8959">
        <v>8272</v>
      </c>
      <c r="F8959">
        <v>3391.52</v>
      </c>
      <c r="G8959" t="s">
        <v>31</v>
      </c>
      <c r="H8959" t="s">
        <v>88</v>
      </c>
      <c r="I8959" t="s">
        <v>89</v>
      </c>
    </row>
    <row r="8960" spans="1:9" x14ac:dyDescent="0.3">
      <c r="A8960">
        <v>1189833</v>
      </c>
      <c r="B8960" s="16">
        <v>44526</v>
      </c>
      <c r="C8960" t="s">
        <v>19</v>
      </c>
      <c r="D8960">
        <v>150</v>
      </c>
      <c r="E8960">
        <v>8850</v>
      </c>
      <c r="F8960">
        <v>4779</v>
      </c>
      <c r="G8960" t="s">
        <v>31</v>
      </c>
      <c r="H8960" t="s">
        <v>88</v>
      </c>
      <c r="I8960" t="s">
        <v>89</v>
      </c>
    </row>
    <row r="8961" spans="1:9" x14ac:dyDescent="0.3">
      <c r="A8961">
        <v>1189833</v>
      </c>
      <c r="B8961" s="16">
        <v>44526</v>
      </c>
      <c r="C8961" t="s">
        <v>17</v>
      </c>
      <c r="D8961">
        <v>160</v>
      </c>
      <c r="E8961">
        <v>9280</v>
      </c>
      <c r="F8961">
        <v>4547.2</v>
      </c>
      <c r="G8961" t="s">
        <v>31</v>
      </c>
      <c r="H8961" t="s">
        <v>88</v>
      </c>
      <c r="I8961" t="s">
        <v>89</v>
      </c>
    </row>
    <row r="8962" spans="1:9" x14ac:dyDescent="0.3">
      <c r="A8962">
        <v>1189833</v>
      </c>
      <c r="B8962" s="16">
        <v>44526</v>
      </c>
      <c r="C8962" t="s">
        <v>23</v>
      </c>
      <c r="D8962">
        <v>170</v>
      </c>
      <c r="E8962">
        <v>9520</v>
      </c>
      <c r="F8962">
        <v>2856</v>
      </c>
      <c r="G8962" t="s">
        <v>31</v>
      </c>
      <c r="H8962" t="s">
        <v>88</v>
      </c>
      <c r="I8962" t="s">
        <v>89</v>
      </c>
    </row>
    <row r="8963" spans="1:9" x14ac:dyDescent="0.3">
      <c r="A8963">
        <v>1189833</v>
      </c>
      <c r="B8963" s="16">
        <v>44526</v>
      </c>
      <c r="C8963" t="s">
        <v>23</v>
      </c>
      <c r="D8963">
        <v>140</v>
      </c>
      <c r="E8963">
        <v>10080</v>
      </c>
      <c r="F8963">
        <v>3931.2000000000003</v>
      </c>
      <c r="G8963" t="s">
        <v>31</v>
      </c>
      <c r="H8963" t="s">
        <v>88</v>
      </c>
      <c r="I8963" t="s">
        <v>89</v>
      </c>
    </row>
    <row r="8964" spans="1:9" x14ac:dyDescent="0.3">
      <c r="A8964">
        <v>1185732</v>
      </c>
      <c r="B8964" s="16">
        <v>44526</v>
      </c>
      <c r="C8964" t="s">
        <v>23</v>
      </c>
      <c r="D8964">
        <v>300</v>
      </c>
      <c r="E8964">
        <v>210000</v>
      </c>
      <c r="F8964">
        <v>63000</v>
      </c>
      <c r="G8964" t="s">
        <v>15</v>
      </c>
      <c r="H8964" t="s">
        <v>40</v>
      </c>
      <c r="I8964" t="s">
        <v>41</v>
      </c>
    </row>
    <row r="8965" spans="1:9" x14ac:dyDescent="0.3">
      <c r="A8965">
        <v>1189833</v>
      </c>
      <c r="B8965" s="16">
        <v>44526</v>
      </c>
      <c r="C8965" t="s">
        <v>21</v>
      </c>
      <c r="D8965">
        <v>425</v>
      </c>
      <c r="E8965">
        <v>255000.00000000003</v>
      </c>
      <c r="F8965">
        <v>89250</v>
      </c>
      <c r="G8965" t="s">
        <v>31</v>
      </c>
      <c r="H8965" t="s">
        <v>88</v>
      </c>
      <c r="I8965" t="s">
        <v>89</v>
      </c>
    </row>
    <row r="8966" spans="1:9" x14ac:dyDescent="0.3">
      <c r="A8966">
        <v>1189833</v>
      </c>
      <c r="B8966" s="16">
        <v>44526</v>
      </c>
      <c r="C8966" t="s">
        <v>22</v>
      </c>
      <c r="D8966">
        <v>375</v>
      </c>
      <c r="E8966">
        <v>262500</v>
      </c>
      <c r="F8966">
        <v>78750</v>
      </c>
      <c r="G8966" t="s">
        <v>31</v>
      </c>
      <c r="H8966" t="s">
        <v>88</v>
      </c>
      <c r="I8966" t="s">
        <v>89</v>
      </c>
    </row>
    <row r="8967" spans="1:9" x14ac:dyDescent="0.3">
      <c r="A8967">
        <v>1189833</v>
      </c>
      <c r="B8967" s="16">
        <v>44526</v>
      </c>
      <c r="C8967" t="s">
        <v>20</v>
      </c>
      <c r="D8967">
        <v>450</v>
      </c>
      <c r="E8967">
        <v>270000.00000000006</v>
      </c>
      <c r="F8967">
        <v>94500.000000000015</v>
      </c>
      <c r="G8967" t="s">
        <v>31</v>
      </c>
      <c r="H8967" t="s">
        <v>88</v>
      </c>
      <c r="I8967" t="s">
        <v>89</v>
      </c>
    </row>
    <row r="8968" spans="1:9" x14ac:dyDescent="0.3">
      <c r="A8968">
        <v>1189833</v>
      </c>
      <c r="B8968" s="16">
        <v>44526</v>
      </c>
      <c r="C8968" t="s">
        <v>17</v>
      </c>
      <c r="D8968">
        <v>550</v>
      </c>
      <c r="E8968">
        <v>330000.00000000006</v>
      </c>
      <c r="F8968">
        <v>115500.00000000001</v>
      </c>
      <c r="G8968" t="s">
        <v>31</v>
      </c>
      <c r="H8968" t="s">
        <v>88</v>
      </c>
      <c r="I8968" t="s">
        <v>89</v>
      </c>
    </row>
    <row r="8969" spans="1:9" x14ac:dyDescent="0.3">
      <c r="A8969">
        <v>1189833</v>
      </c>
      <c r="B8969" s="16">
        <v>44526</v>
      </c>
      <c r="C8969" t="s">
        <v>23</v>
      </c>
      <c r="D8969">
        <v>500</v>
      </c>
      <c r="E8969">
        <v>375000.00000000006</v>
      </c>
      <c r="F8969">
        <v>93750.000000000015</v>
      </c>
      <c r="G8969" t="s">
        <v>31</v>
      </c>
      <c r="H8969" t="s">
        <v>88</v>
      </c>
      <c r="I8969" t="s">
        <v>89</v>
      </c>
    </row>
    <row r="8970" spans="1:9" x14ac:dyDescent="0.3">
      <c r="A8970">
        <v>1189833</v>
      </c>
      <c r="B8970" s="16">
        <v>44526</v>
      </c>
      <c r="C8970" t="s">
        <v>19</v>
      </c>
      <c r="D8970">
        <v>600</v>
      </c>
      <c r="E8970">
        <v>390000.00000000006</v>
      </c>
      <c r="F8970">
        <v>156000.00000000003</v>
      </c>
      <c r="G8970" t="s">
        <v>31</v>
      </c>
      <c r="H8970" t="s">
        <v>88</v>
      </c>
      <c r="I8970" t="s">
        <v>89</v>
      </c>
    </row>
    <row r="8971" spans="1:9" x14ac:dyDescent="0.3">
      <c r="A8971">
        <v>1185732</v>
      </c>
      <c r="B8971" s="16">
        <v>44527</v>
      </c>
      <c r="C8971" t="s">
        <v>17</v>
      </c>
      <c r="D8971">
        <v>175</v>
      </c>
      <c r="E8971">
        <v>8575</v>
      </c>
      <c r="F8971">
        <v>4887.7500000000009</v>
      </c>
      <c r="G8971" t="s">
        <v>15</v>
      </c>
      <c r="H8971" t="s">
        <v>40</v>
      </c>
      <c r="I8971" t="s">
        <v>41</v>
      </c>
    </row>
    <row r="8972" spans="1:9" x14ac:dyDescent="0.3">
      <c r="A8972">
        <v>1185732</v>
      </c>
      <c r="B8972" s="16">
        <v>44527</v>
      </c>
      <c r="C8972" t="s">
        <v>17</v>
      </c>
      <c r="D8972">
        <v>145</v>
      </c>
      <c r="E8972">
        <v>8700</v>
      </c>
      <c r="F8972">
        <v>5829</v>
      </c>
      <c r="G8972" t="s">
        <v>15</v>
      </c>
      <c r="H8972" t="s">
        <v>40</v>
      </c>
      <c r="I8972" t="s">
        <v>41</v>
      </c>
    </row>
    <row r="8973" spans="1:9" x14ac:dyDescent="0.3">
      <c r="A8973">
        <v>1185732</v>
      </c>
      <c r="B8973" s="16">
        <v>44527</v>
      </c>
      <c r="C8973" t="s">
        <v>17</v>
      </c>
      <c r="D8973">
        <v>500</v>
      </c>
      <c r="E8973">
        <v>325000</v>
      </c>
      <c r="F8973">
        <v>178750</v>
      </c>
      <c r="G8973" t="s">
        <v>15</v>
      </c>
      <c r="H8973" t="s">
        <v>40</v>
      </c>
      <c r="I8973" t="s">
        <v>41</v>
      </c>
    </row>
    <row r="8974" spans="1:9" x14ac:dyDescent="0.3">
      <c r="A8974">
        <v>1185732</v>
      </c>
      <c r="B8974" s="16">
        <v>44528</v>
      </c>
      <c r="C8974" t="s">
        <v>19</v>
      </c>
      <c r="D8974">
        <v>99</v>
      </c>
      <c r="E8974">
        <v>4455</v>
      </c>
      <c r="F8974">
        <v>1737.4499999999998</v>
      </c>
      <c r="G8974" t="s">
        <v>15</v>
      </c>
      <c r="H8974" t="s">
        <v>40</v>
      </c>
      <c r="I8974" t="s">
        <v>41</v>
      </c>
    </row>
    <row r="8975" spans="1:9" x14ac:dyDescent="0.3">
      <c r="A8975">
        <v>1185732</v>
      </c>
      <c r="B8975" s="16">
        <v>44528</v>
      </c>
      <c r="C8975" t="s">
        <v>19</v>
      </c>
      <c r="D8975">
        <v>90</v>
      </c>
      <c r="E8975">
        <v>4950</v>
      </c>
      <c r="F8975">
        <v>2475</v>
      </c>
      <c r="G8975" t="s">
        <v>15</v>
      </c>
      <c r="H8975" t="s">
        <v>40</v>
      </c>
      <c r="I8975" t="s">
        <v>41</v>
      </c>
    </row>
    <row r="8976" spans="1:9" x14ac:dyDescent="0.3">
      <c r="A8976">
        <v>1185732</v>
      </c>
      <c r="B8976" s="16">
        <v>44528</v>
      </c>
      <c r="C8976" t="s">
        <v>19</v>
      </c>
      <c r="D8976">
        <v>300</v>
      </c>
      <c r="E8976">
        <v>180000.00000000003</v>
      </c>
      <c r="F8976">
        <v>63000.000000000007</v>
      </c>
      <c r="G8976" t="s">
        <v>15</v>
      </c>
      <c r="H8976" t="s">
        <v>40</v>
      </c>
      <c r="I8976" t="s">
        <v>41</v>
      </c>
    </row>
    <row r="8977" spans="1:9" x14ac:dyDescent="0.3">
      <c r="A8977">
        <v>1185732</v>
      </c>
      <c r="B8977" s="16">
        <v>44529</v>
      </c>
      <c r="C8977" t="s">
        <v>20</v>
      </c>
      <c r="D8977">
        <v>59</v>
      </c>
      <c r="E8977">
        <v>3009</v>
      </c>
      <c r="F8977">
        <v>1504.5</v>
      </c>
      <c r="G8977" t="s">
        <v>15</v>
      </c>
      <c r="H8977" t="s">
        <v>40</v>
      </c>
      <c r="I8977" t="s">
        <v>41</v>
      </c>
    </row>
    <row r="8978" spans="1:9" x14ac:dyDescent="0.3">
      <c r="A8978">
        <v>1185732</v>
      </c>
      <c r="B8978" s="16">
        <v>44529</v>
      </c>
      <c r="C8978" t="s">
        <v>20</v>
      </c>
      <c r="D8978">
        <v>72</v>
      </c>
      <c r="E8978">
        <v>3096</v>
      </c>
      <c r="F8978">
        <v>1331.2799999999997</v>
      </c>
      <c r="G8978" t="s">
        <v>15</v>
      </c>
      <c r="H8978" t="s">
        <v>40</v>
      </c>
      <c r="I8978" t="s">
        <v>41</v>
      </c>
    </row>
    <row r="8979" spans="1:9" x14ac:dyDescent="0.3">
      <c r="A8979">
        <v>1185732</v>
      </c>
      <c r="B8979" s="16">
        <v>44529</v>
      </c>
      <c r="C8979" t="s">
        <v>20</v>
      </c>
      <c r="D8979">
        <v>225</v>
      </c>
      <c r="E8979">
        <v>123750.00000000001</v>
      </c>
      <c r="F8979">
        <v>49500</v>
      </c>
      <c r="G8979" t="s">
        <v>15</v>
      </c>
      <c r="H8979" t="s">
        <v>40</v>
      </c>
      <c r="I8979" t="s">
        <v>41</v>
      </c>
    </row>
    <row r="8980" spans="1:9" x14ac:dyDescent="0.3">
      <c r="A8980">
        <v>1185732</v>
      </c>
      <c r="B8980" s="16">
        <v>44530</v>
      </c>
      <c r="C8980" t="s">
        <v>21</v>
      </c>
      <c r="D8980">
        <v>56</v>
      </c>
      <c r="E8980">
        <v>2184</v>
      </c>
      <c r="F8980">
        <v>1026.48</v>
      </c>
      <c r="G8980" t="s">
        <v>15</v>
      </c>
      <c r="H8980" t="s">
        <v>40</v>
      </c>
      <c r="I8980" t="s">
        <v>41</v>
      </c>
    </row>
    <row r="8981" spans="1:9" x14ac:dyDescent="0.3">
      <c r="A8981">
        <v>1185732</v>
      </c>
      <c r="B8981" s="16">
        <v>44530</v>
      </c>
      <c r="C8981" t="s">
        <v>21</v>
      </c>
      <c r="D8981">
        <v>44</v>
      </c>
      <c r="E8981">
        <v>2244</v>
      </c>
      <c r="F8981">
        <v>1189.3200000000002</v>
      </c>
      <c r="G8981" t="s">
        <v>15</v>
      </c>
      <c r="H8981" t="s">
        <v>40</v>
      </c>
      <c r="I8981" t="s">
        <v>41</v>
      </c>
    </row>
    <row r="8982" spans="1:9" x14ac:dyDescent="0.3">
      <c r="A8982">
        <v>1185732</v>
      </c>
      <c r="B8982" s="16">
        <v>44530</v>
      </c>
      <c r="C8982" t="s">
        <v>21</v>
      </c>
      <c r="D8982">
        <v>175</v>
      </c>
      <c r="E8982">
        <v>96250.000000000015</v>
      </c>
      <c r="F8982">
        <v>38500</v>
      </c>
      <c r="G8982" t="s">
        <v>15</v>
      </c>
      <c r="H8982" t="s">
        <v>40</v>
      </c>
      <c r="I8982" t="s">
        <v>41</v>
      </c>
    </row>
    <row r="8983" spans="1:9" x14ac:dyDescent="0.3">
      <c r="A8983">
        <v>1185732</v>
      </c>
      <c r="B8983" s="16">
        <v>44531</v>
      </c>
      <c r="C8983" t="s">
        <v>22</v>
      </c>
      <c r="D8983">
        <v>64</v>
      </c>
      <c r="E8983">
        <v>3200</v>
      </c>
      <c r="F8983">
        <v>1280</v>
      </c>
      <c r="G8983" t="s">
        <v>15</v>
      </c>
      <c r="H8983" t="s">
        <v>40</v>
      </c>
      <c r="I8983" t="s">
        <v>41</v>
      </c>
    </row>
    <row r="8984" spans="1:9" x14ac:dyDescent="0.3">
      <c r="A8984">
        <v>1185732</v>
      </c>
      <c r="B8984" s="16">
        <v>44531</v>
      </c>
      <c r="C8984" t="s">
        <v>22</v>
      </c>
      <c r="D8984">
        <v>60</v>
      </c>
      <c r="E8984">
        <v>3840</v>
      </c>
      <c r="F8984">
        <v>1843.1999999999998</v>
      </c>
      <c r="G8984" t="s">
        <v>15</v>
      </c>
      <c r="H8984" t="s">
        <v>40</v>
      </c>
      <c r="I8984" t="s">
        <v>41</v>
      </c>
    </row>
    <row r="8985" spans="1:9" x14ac:dyDescent="0.3">
      <c r="A8985">
        <v>1185732</v>
      </c>
      <c r="B8985" s="16">
        <v>44531</v>
      </c>
      <c r="C8985" t="s">
        <v>22</v>
      </c>
      <c r="D8985">
        <v>200</v>
      </c>
      <c r="E8985">
        <v>130000</v>
      </c>
      <c r="F8985">
        <v>45500</v>
      </c>
      <c r="G8985" t="s">
        <v>15</v>
      </c>
      <c r="H8985" t="s">
        <v>40</v>
      </c>
      <c r="I8985" t="s">
        <v>41</v>
      </c>
    </row>
    <row r="8986" spans="1:9" x14ac:dyDescent="0.3">
      <c r="A8986">
        <v>1128299</v>
      </c>
      <c r="B8986" s="16">
        <v>44532</v>
      </c>
      <c r="C8986" t="s">
        <v>21</v>
      </c>
      <c r="D8986">
        <v>73</v>
      </c>
      <c r="E8986">
        <v>3504</v>
      </c>
      <c r="F8986">
        <v>1576.8</v>
      </c>
      <c r="G8986" t="s">
        <v>36</v>
      </c>
      <c r="H8986" t="s">
        <v>114</v>
      </c>
      <c r="I8986" t="s">
        <v>115</v>
      </c>
    </row>
    <row r="8987" spans="1:9" x14ac:dyDescent="0.3">
      <c r="A8987">
        <v>1128299</v>
      </c>
      <c r="B8987" s="16">
        <v>44532</v>
      </c>
      <c r="C8987" t="s">
        <v>20</v>
      </c>
      <c r="D8987">
        <v>87</v>
      </c>
      <c r="E8987">
        <v>3915</v>
      </c>
      <c r="F8987">
        <v>1722.6</v>
      </c>
      <c r="G8987" t="s">
        <v>36</v>
      </c>
      <c r="H8987" t="s">
        <v>114</v>
      </c>
      <c r="I8987" t="s">
        <v>115</v>
      </c>
    </row>
    <row r="8988" spans="1:9" x14ac:dyDescent="0.3">
      <c r="A8988">
        <v>1128299</v>
      </c>
      <c r="B8988" s="16">
        <v>44532</v>
      </c>
      <c r="C8988" t="s">
        <v>22</v>
      </c>
      <c r="D8988">
        <v>73</v>
      </c>
      <c r="E8988">
        <v>4161</v>
      </c>
      <c r="F8988">
        <v>2496.6</v>
      </c>
      <c r="G8988" t="s">
        <v>36</v>
      </c>
      <c r="H8988" t="s">
        <v>114</v>
      </c>
      <c r="I8988" t="s">
        <v>115</v>
      </c>
    </row>
    <row r="8989" spans="1:9" x14ac:dyDescent="0.3">
      <c r="A8989">
        <v>1128299</v>
      </c>
      <c r="B8989" s="16">
        <v>44532</v>
      </c>
      <c r="C8989" t="s">
        <v>19</v>
      </c>
      <c r="D8989">
        <v>102</v>
      </c>
      <c r="E8989">
        <v>4998</v>
      </c>
      <c r="F8989">
        <v>2349.06</v>
      </c>
      <c r="G8989" t="s">
        <v>36</v>
      </c>
      <c r="H8989" t="s">
        <v>114</v>
      </c>
      <c r="I8989" t="s">
        <v>115</v>
      </c>
    </row>
    <row r="8990" spans="1:9" x14ac:dyDescent="0.3">
      <c r="A8990">
        <v>1128299</v>
      </c>
      <c r="B8990" s="16">
        <v>44532</v>
      </c>
      <c r="C8990" t="s">
        <v>23</v>
      </c>
      <c r="D8990">
        <v>88</v>
      </c>
      <c r="E8990">
        <v>5192</v>
      </c>
      <c r="F8990">
        <v>2699.84</v>
      </c>
      <c r="G8990" t="s">
        <v>36</v>
      </c>
      <c r="H8990" t="s">
        <v>114</v>
      </c>
      <c r="I8990" t="s">
        <v>115</v>
      </c>
    </row>
    <row r="8991" spans="1:9" x14ac:dyDescent="0.3">
      <c r="A8991">
        <v>1185732</v>
      </c>
      <c r="B8991" s="16">
        <v>44532</v>
      </c>
      <c r="C8991" t="s">
        <v>23</v>
      </c>
      <c r="D8991">
        <v>116</v>
      </c>
      <c r="E8991">
        <v>5800</v>
      </c>
      <c r="F8991">
        <v>2088</v>
      </c>
      <c r="G8991" t="s">
        <v>15</v>
      </c>
      <c r="H8991" t="s">
        <v>40</v>
      </c>
      <c r="I8991" t="s">
        <v>41</v>
      </c>
    </row>
    <row r="8992" spans="1:9" x14ac:dyDescent="0.3">
      <c r="A8992">
        <v>1185732</v>
      </c>
      <c r="B8992" s="16">
        <v>44532</v>
      </c>
      <c r="C8992" t="s">
        <v>23</v>
      </c>
      <c r="D8992">
        <v>98</v>
      </c>
      <c r="E8992">
        <v>6272</v>
      </c>
      <c r="F8992">
        <v>2634.24</v>
      </c>
      <c r="G8992" t="s">
        <v>15</v>
      </c>
      <c r="H8992" t="s">
        <v>40</v>
      </c>
      <c r="I8992" t="s">
        <v>41</v>
      </c>
    </row>
    <row r="8993" spans="1:9" x14ac:dyDescent="0.3">
      <c r="A8993">
        <v>1128299</v>
      </c>
      <c r="B8993" s="16">
        <v>44532</v>
      </c>
      <c r="C8993" t="s">
        <v>17</v>
      </c>
      <c r="D8993">
        <v>138</v>
      </c>
      <c r="E8993">
        <v>8004</v>
      </c>
      <c r="F8993">
        <v>3281.64</v>
      </c>
      <c r="G8993" t="s">
        <v>36</v>
      </c>
      <c r="H8993" t="s">
        <v>114</v>
      </c>
      <c r="I8993" t="s">
        <v>115</v>
      </c>
    </row>
    <row r="8994" spans="1:9" x14ac:dyDescent="0.3">
      <c r="A8994">
        <v>1185731</v>
      </c>
      <c r="B8994" s="16">
        <v>44532</v>
      </c>
      <c r="C8994" t="s">
        <v>21</v>
      </c>
      <c r="D8994">
        <v>196</v>
      </c>
      <c r="E8994">
        <v>10780</v>
      </c>
      <c r="F8994">
        <v>5821.2000000000007</v>
      </c>
      <c r="G8994" t="s">
        <v>48</v>
      </c>
      <c r="H8994" t="s">
        <v>94</v>
      </c>
      <c r="I8994" t="s">
        <v>95</v>
      </c>
    </row>
    <row r="8995" spans="1:9" x14ac:dyDescent="0.3">
      <c r="A8995">
        <v>1185731</v>
      </c>
      <c r="B8995" s="16">
        <v>44532</v>
      </c>
      <c r="C8995" t="s">
        <v>22</v>
      </c>
      <c r="D8995">
        <v>169</v>
      </c>
      <c r="E8995">
        <v>10985</v>
      </c>
      <c r="F8995">
        <v>5382.65</v>
      </c>
      <c r="G8995" t="s">
        <v>48</v>
      </c>
      <c r="H8995" t="s">
        <v>94</v>
      </c>
      <c r="I8995" t="s">
        <v>95</v>
      </c>
    </row>
    <row r="8996" spans="1:9" x14ac:dyDescent="0.3">
      <c r="A8996">
        <v>1197831</v>
      </c>
      <c r="B8996" s="16">
        <v>44532</v>
      </c>
      <c r="C8996" t="s">
        <v>19</v>
      </c>
      <c r="D8996">
        <v>202</v>
      </c>
      <c r="E8996">
        <v>11110</v>
      </c>
      <c r="F8996">
        <v>4999.4999999999991</v>
      </c>
      <c r="G8996" t="s">
        <v>48</v>
      </c>
      <c r="H8996" t="s">
        <v>94</v>
      </c>
      <c r="I8996" t="s">
        <v>95</v>
      </c>
    </row>
    <row r="8997" spans="1:9" x14ac:dyDescent="0.3">
      <c r="A8997">
        <v>1185731</v>
      </c>
      <c r="B8997" s="16">
        <v>44532</v>
      </c>
      <c r="C8997" t="s">
        <v>20</v>
      </c>
      <c r="D8997">
        <v>218</v>
      </c>
      <c r="E8997">
        <v>11990</v>
      </c>
      <c r="F8997">
        <v>6114.9000000000005</v>
      </c>
      <c r="G8997" t="s">
        <v>48</v>
      </c>
      <c r="H8997" t="s">
        <v>94</v>
      </c>
      <c r="I8997" t="s">
        <v>95</v>
      </c>
    </row>
    <row r="8998" spans="1:9" x14ac:dyDescent="0.3">
      <c r="A8998">
        <v>1185731</v>
      </c>
      <c r="B8998" s="16">
        <v>44532</v>
      </c>
      <c r="C8998" t="s">
        <v>23</v>
      </c>
      <c r="D8998">
        <v>225</v>
      </c>
      <c r="E8998">
        <v>15525</v>
      </c>
      <c r="F8998">
        <v>10091.25</v>
      </c>
      <c r="G8998" t="s">
        <v>48</v>
      </c>
      <c r="H8998" t="s">
        <v>94</v>
      </c>
      <c r="I8998" t="s">
        <v>95</v>
      </c>
    </row>
    <row r="8999" spans="1:9" x14ac:dyDescent="0.3">
      <c r="A8999">
        <v>1197831</v>
      </c>
      <c r="B8999" s="16">
        <v>44532</v>
      </c>
      <c r="C8999" t="s">
        <v>17</v>
      </c>
      <c r="D8999">
        <v>244</v>
      </c>
      <c r="E8999">
        <v>15616</v>
      </c>
      <c r="F8999">
        <v>7964.16</v>
      </c>
      <c r="G8999" t="s">
        <v>48</v>
      </c>
      <c r="H8999" t="s">
        <v>94</v>
      </c>
      <c r="I8999" t="s">
        <v>95</v>
      </c>
    </row>
    <row r="9000" spans="1:9" x14ac:dyDescent="0.3">
      <c r="A9000">
        <v>1128299</v>
      </c>
      <c r="B9000" s="16">
        <v>44532</v>
      </c>
      <c r="C9000" t="s">
        <v>21</v>
      </c>
      <c r="D9000">
        <v>250</v>
      </c>
      <c r="E9000">
        <v>125000</v>
      </c>
      <c r="F9000">
        <v>37500</v>
      </c>
      <c r="G9000" t="s">
        <v>36</v>
      </c>
      <c r="H9000" t="s">
        <v>114</v>
      </c>
      <c r="I9000" t="s">
        <v>115</v>
      </c>
    </row>
    <row r="9001" spans="1:9" x14ac:dyDescent="0.3">
      <c r="A9001">
        <v>1128299</v>
      </c>
      <c r="B9001" s="16">
        <v>44532</v>
      </c>
      <c r="C9001" t="s">
        <v>22</v>
      </c>
      <c r="D9001">
        <v>250</v>
      </c>
      <c r="E9001">
        <v>150000</v>
      </c>
      <c r="F9001">
        <v>75000</v>
      </c>
      <c r="G9001" t="s">
        <v>36</v>
      </c>
      <c r="H9001" t="s">
        <v>114</v>
      </c>
      <c r="I9001" t="s">
        <v>115</v>
      </c>
    </row>
    <row r="9002" spans="1:9" x14ac:dyDescent="0.3">
      <c r="A9002">
        <v>1128299</v>
      </c>
      <c r="B9002" s="16">
        <v>44532</v>
      </c>
      <c r="C9002" t="s">
        <v>20</v>
      </c>
      <c r="D9002">
        <v>300</v>
      </c>
      <c r="E9002">
        <v>150000</v>
      </c>
      <c r="F9002">
        <v>45000</v>
      </c>
      <c r="G9002" t="s">
        <v>36</v>
      </c>
      <c r="H9002" t="s">
        <v>114</v>
      </c>
      <c r="I9002" t="s">
        <v>115</v>
      </c>
    </row>
    <row r="9003" spans="1:9" x14ac:dyDescent="0.3">
      <c r="A9003">
        <v>1128299</v>
      </c>
      <c r="B9003" s="16">
        <v>44532</v>
      </c>
      <c r="C9003" t="s">
        <v>19</v>
      </c>
      <c r="D9003">
        <v>350</v>
      </c>
      <c r="E9003">
        <v>175000</v>
      </c>
      <c r="F9003">
        <v>61249.999999999993</v>
      </c>
      <c r="G9003" t="s">
        <v>36</v>
      </c>
      <c r="H9003" t="s">
        <v>114</v>
      </c>
      <c r="I9003" t="s">
        <v>115</v>
      </c>
    </row>
    <row r="9004" spans="1:9" x14ac:dyDescent="0.3">
      <c r="A9004">
        <v>1128299</v>
      </c>
      <c r="B9004" s="16">
        <v>44532</v>
      </c>
      <c r="C9004" t="s">
        <v>23</v>
      </c>
      <c r="D9004">
        <v>350</v>
      </c>
      <c r="E9004">
        <v>227499.99999999994</v>
      </c>
      <c r="F9004">
        <v>90999.999999999985</v>
      </c>
      <c r="G9004" t="s">
        <v>36</v>
      </c>
      <c r="H9004" t="s">
        <v>114</v>
      </c>
      <c r="I9004" t="s">
        <v>115</v>
      </c>
    </row>
    <row r="9005" spans="1:9" x14ac:dyDescent="0.3">
      <c r="A9005">
        <v>1185732</v>
      </c>
      <c r="B9005" s="16">
        <v>44532</v>
      </c>
      <c r="C9005" t="s">
        <v>23</v>
      </c>
      <c r="D9005">
        <v>375</v>
      </c>
      <c r="E9005">
        <v>262500</v>
      </c>
      <c r="F9005">
        <v>78750</v>
      </c>
      <c r="G9005" t="s">
        <v>15</v>
      </c>
      <c r="H9005" t="s">
        <v>40</v>
      </c>
      <c r="I9005" t="s">
        <v>41</v>
      </c>
    </row>
    <row r="9006" spans="1:9" x14ac:dyDescent="0.3">
      <c r="A9006">
        <v>1128299</v>
      </c>
      <c r="B9006" s="16">
        <v>44532</v>
      </c>
      <c r="C9006" t="s">
        <v>17</v>
      </c>
      <c r="D9006">
        <v>550</v>
      </c>
      <c r="E9006">
        <v>330000</v>
      </c>
      <c r="F9006">
        <v>99000</v>
      </c>
      <c r="G9006" t="s">
        <v>36</v>
      </c>
      <c r="H9006" t="s">
        <v>114</v>
      </c>
      <c r="I9006" t="s">
        <v>115</v>
      </c>
    </row>
    <row r="9007" spans="1:9" x14ac:dyDescent="0.3">
      <c r="A9007">
        <v>1185731</v>
      </c>
      <c r="B9007" s="16">
        <v>44532</v>
      </c>
      <c r="C9007" t="s">
        <v>21</v>
      </c>
      <c r="D9007">
        <v>675</v>
      </c>
      <c r="E9007">
        <v>405000.00000000006</v>
      </c>
      <c r="F9007">
        <v>162000.00000000003</v>
      </c>
      <c r="G9007" t="s">
        <v>48</v>
      </c>
      <c r="H9007" t="s">
        <v>94</v>
      </c>
      <c r="I9007" t="s">
        <v>95</v>
      </c>
    </row>
    <row r="9008" spans="1:9" x14ac:dyDescent="0.3">
      <c r="A9008">
        <v>1185731</v>
      </c>
      <c r="B9008" s="16">
        <v>44532</v>
      </c>
      <c r="C9008" t="s">
        <v>20</v>
      </c>
      <c r="D9008">
        <v>725</v>
      </c>
      <c r="E9008">
        <v>435000.00000000006</v>
      </c>
      <c r="F9008">
        <v>174000.00000000003</v>
      </c>
      <c r="G9008" t="s">
        <v>48</v>
      </c>
      <c r="H9008" t="s">
        <v>94</v>
      </c>
      <c r="I9008" t="s">
        <v>95</v>
      </c>
    </row>
    <row r="9009" spans="1:9" x14ac:dyDescent="0.3">
      <c r="A9009">
        <v>1197831</v>
      </c>
      <c r="B9009" s="16">
        <v>44532</v>
      </c>
      <c r="C9009" t="s">
        <v>19</v>
      </c>
      <c r="D9009">
        <v>775</v>
      </c>
      <c r="E9009">
        <v>465000.00000000006</v>
      </c>
      <c r="F9009">
        <v>162750</v>
      </c>
      <c r="G9009" t="s">
        <v>48</v>
      </c>
      <c r="H9009" t="s">
        <v>94</v>
      </c>
      <c r="I9009" t="s">
        <v>95</v>
      </c>
    </row>
    <row r="9010" spans="1:9" x14ac:dyDescent="0.3">
      <c r="A9010">
        <v>1185731</v>
      </c>
      <c r="B9010" s="16">
        <v>44532</v>
      </c>
      <c r="C9010" t="s">
        <v>22</v>
      </c>
      <c r="D9010">
        <v>675</v>
      </c>
      <c r="E9010">
        <v>472500</v>
      </c>
      <c r="F9010">
        <v>165375</v>
      </c>
      <c r="G9010" t="s">
        <v>48</v>
      </c>
      <c r="H9010" t="s">
        <v>94</v>
      </c>
      <c r="I9010" t="s">
        <v>95</v>
      </c>
    </row>
    <row r="9011" spans="1:9" x14ac:dyDescent="0.3">
      <c r="A9011">
        <v>1185731</v>
      </c>
      <c r="B9011" s="16">
        <v>44532</v>
      </c>
      <c r="C9011" t="s">
        <v>23</v>
      </c>
      <c r="D9011">
        <v>775</v>
      </c>
      <c r="E9011">
        <v>581250</v>
      </c>
      <c r="F9011">
        <v>290625</v>
      </c>
      <c r="G9011" t="s">
        <v>48</v>
      </c>
      <c r="H9011" t="s">
        <v>94</v>
      </c>
      <c r="I9011" t="s">
        <v>95</v>
      </c>
    </row>
    <row r="9012" spans="1:9" x14ac:dyDescent="0.3">
      <c r="A9012">
        <v>1197831</v>
      </c>
      <c r="B9012" s="16">
        <v>44532</v>
      </c>
      <c r="C9012" t="s">
        <v>17</v>
      </c>
      <c r="D9012">
        <v>975</v>
      </c>
      <c r="E9012">
        <v>682500</v>
      </c>
      <c r="F9012">
        <v>273000</v>
      </c>
      <c r="G9012" t="s">
        <v>48</v>
      </c>
      <c r="H9012" t="s">
        <v>94</v>
      </c>
      <c r="I9012" t="s">
        <v>95</v>
      </c>
    </row>
    <row r="9013" spans="1:9" x14ac:dyDescent="0.3">
      <c r="A9013">
        <v>1185732</v>
      </c>
      <c r="B9013" s="16">
        <v>44533</v>
      </c>
      <c r="C9013" t="s">
        <v>21</v>
      </c>
      <c r="D9013">
        <v>96</v>
      </c>
      <c r="E9013">
        <v>3648</v>
      </c>
      <c r="F9013">
        <v>1276.8</v>
      </c>
      <c r="G9013" t="s">
        <v>15</v>
      </c>
      <c r="H9013" t="s">
        <v>125</v>
      </c>
      <c r="I9013" t="s">
        <v>126</v>
      </c>
    </row>
    <row r="9014" spans="1:9" x14ac:dyDescent="0.3">
      <c r="A9014">
        <v>1185732</v>
      </c>
      <c r="B9014" s="16">
        <v>44533</v>
      </c>
      <c r="C9014" t="s">
        <v>22</v>
      </c>
      <c r="D9014">
        <v>99</v>
      </c>
      <c r="E9014">
        <v>4158</v>
      </c>
      <c r="F9014">
        <v>1455.3</v>
      </c>
      <c r="G9014" t="s">
        <v>15</v>
      </c>
      <c r="H9014" t="s">
        <v>125</v>
      </c>
      <c r="I9014" t="s">
        <v>126</v>
      </c>
    </row>
    <row r="9015" spans="1:9" x14ac:dyDescent="0.3">
      <c r="A9015">
        <v>1185732</v>
      </c>
      <c r="B9015" s="16">
        <v>44533</v>
      </c>
      <c r="C9015" t="s">
        <v>20</v>
      </c>
      <c r="D9015">
        <v>88</v>
      </c>
      <c r="E9015">
        <v>4400</v>
      </c>
      <c r="F9015">
        <v>1979.9999999999998</v>
      </c>
      <c r="G9015" t="s">
        <v>15</v>
      </c>
      <c r="H9015" t="s">
        <v>125</v>
      </c>
      <c r="I9015" t="s">
        <v>126</v>
      </c>
    </row>
    <row r="9016" spans="1:9" x14ac:dyDescent="0.3">
      <c r="A9016">
        <v>1185732</v>
      </c>
      <c r="B9016" s="16">
        <v>44533</v>
      </c>
      <c r="C9016" t="s">
        <v>21</v>
      </c>
      <c r="D9016">
        <v>87</v>
      </c>
      <c r="E9016">
        <v>4611</v>
      </c>
      <c r="F9016">
        <v>1936.62</v>
      </c>
      <c r="G9016" t="s">
        <v>15</v>
      </c>
      <c r="H9016" t="s">
        <v>125</v>
      </c>
      <c r="I9016" t="s">
        <v>126</v>
      </c>
    </row>
    <row r="9017" spans="1:9" x14ac:dyDescent="0.3">
      <c r="A9017">
        <v>1185732</v>
      </c>
      <c r="B9017" s="16">
        <v>44533</v>
      </c>
      <c r="C9017" t="s">
        <v>22</v>
      </c>
      <c r="D9017">
        <v>78</v>
      </c>
      <c r="E9017">
        <v>4680</v>
      </c>
      <c r="F9017">
        <v>2106</v>
      </c>
      <c r="G9017" t="s">
        <v>15</v>
      </c>
      <c r="H9017" t="s">
        <v>125</v>
      </c>
      <c r="I9017" t="s">
        <v>126</v>
      </c>
    </row>
    <row r="9018" spans="1:9" x14ac:dyDescent="0.3">
      <c r="A9018">
        <v>1185732</v>
      </c>
      <c r="B9018" s="16">
        <v>44533</v>
      </c>
      <c r="C9018" t="s">
        <v>19</v>
      </c>
      <c r="D9018">
        <v>131</v>
      </c>
      <c r="E9018">
        <v>4847</v>
      </c>
      <c r="F9018">
        <v>2181.15</v>
      </c>
      <c r="G9018" t="s">
        <v>15</v>
      </c>
      <c r="H9018" t="s">
        <v>125</v>
      </c>
      <c r="I9018" t="s">
        <v>126</v>
      </c>
    </row>
    <row r="9019" spans="1:9" x14ac:dyDescent="0.3">
      <c r="A9019">
        <v>1185732</v>
      </c>
      <c r="B9019" s="16">
        <v>44533</v>
      </c>
      <c r="C9019" t="s">
        <v>20</v>
      </c>
      <c r="D9019">
        <v>116</v>
      </c>
      <c r="E9019">
        <v>4988</v>
      </c>
      <c r="F9019">
        <v>1646.0399999999997</v>
      </c>
      <c r="G9019" t="s">
        <v>15</v>
      </c>
      <c r="H9019" t="s">
        <v>125</v>
      </c>
      <c r="I9019" t="s">
        <v>126</v>
      </c>
    </row>
    <row r="9020" spans="1:9" x14ac:dyDescent="0.3">
      <c r="A9020">
        <v>1185732</v>
      </c>
      <c r="B9020" s="16">
        <v>44533</v>
      </c>
      <c r="C9020" t="s">
        <v>19</v>
      </c>
      <c r="D9020">
        <v>101</v>
      </c>
      <c r="E9020">
        <v>5151</v>
      </c>
      <c r="F9020">
        <v>2627.01</v>
      </c>
      <c r="G9020" t="s">
        <v>15</v>
      </c>
      <c r="H9020" t="s">
        <v>125</v>
      </c>
      <c r="I9020" t="s">
        <v>126</v>
      </c>
    </row>
    <row r="9021" spans="1:9" x14ac:dyDescent="0.3">
      <c r="A9021">
        <v>1185732</v>
      </c>
      <c r="B9021" s="16">
        <v>44533</v>
      </c>
      <c r="C9021" t="s">
        <v>23</v>
      </c>
      <c r="D9021">
        <v>120</v>
      </c>
      <c r="E9021">
        <v>6240</v>
      </c>
      <c r="F9021">
        <v>2308.8000000000002</v>
      </c>
      <c r="G9021" t="s">
        <v>15</v>
      </c>
      <c r="H9021" t="s">
        <v>125</v>
      </c>
      <c r="I9021" t="s">
        <v>126</v>
      </c>
    </row>
    <row r="9022" spans="1:9" x14ac:dyDescent="0.3">
      <c r="A9022">
        <v>1185732</v>
      </c>
      <c r="B9022" s="16">
        <v>44533</v>
      </c>
      <c r="C9022" t="s">
        <v>23</v>
      </c>
      <c r="D9022">
        <v>112</v>
      </c>
      <c r="E9022">
        <v>7504</v>
      </c>
      <c r="F9022">
        <v>3451.8399999999997</v>
      </c>
      <c r="G9022" t="s">
        <v>15</v>
      </c>
      <c r="H9022" t="s">
        <v>125</v>
      </c>
      <c r="I9022" t="s">
        <v>126</v>
      </c>
    </row>
    <row r="9023" spans="1:9" x14ac:dyDescent="0.3">
      <c r="A9023">
        <v>1185732</v>
      </c>
      <c r="B9023" s="16">
        <v>44533</v>
      </c>
      <c r="C9023" t="s">
        <v>17</v>
      </c>
      <c r="D9023">
        <v>173</v>
      </c>
      <c r="E9023">
        <v>7785</v>
      </c>
      <c r="F9023">
        <v>3269.7000000000003</v>
      </c>
      <c r="G9023" t="s">
        <v>15</v>
      </c>
      <c r="H9023" t="s">
        <v>125</v>
      </c>
      <c r="I9023" t="s">
        <v>126</v>
      </c>
    </row>
    <row r="9024" spans="1:9" x14ac:dyDescent="0.3">
      <c r="A9024">
        <v>1185732</v>
      </c>
      <c r="B9024" s="16">
        <v>44533</v>
      </c>
      <c r="C9024" t="s">
        <v>17</v>
      </c>
      <c r="D9024">
        <v>150</v>
      </c>
      <c r="E9024">
        <v>8850</v>
      </c>
      <c r="F9024">
        <v>4513.5</v>
      </c>
      <c r="G9024" t="s">
        <v>15</v>
      </c>
      <c r="H9024" t="s">
        <v>125</v>
      </c>
      <c r="I9024" t="s">
        <v>126</v>
      </c>
    </row>
    <row r="9025" spans="1:9" x14ac:dyDescent="0.3">
      <c r="A9025">
        <v>1185732</v>
      </c>
      <c r="B9025" s="16">
        <v>44533</v>
      </c>
      <c r="C9025" t="s">
        <v>17</v>
      </c>
      <c r="D9025">
        <v>179</v>
      </c>
      <c r="E9025">
        <v>9129</v>
      </c>
      <c r="F9025">
        <v>5294.8200000000006</v>
      </c>
      <c r="G9025" t="s">
        <v>15</v>
      </c>
      <c r="H9025" t="s">
        <v>40</v>
      </c>
      <c r="I9025" t="s">
        <v>41</v>
      </c>
    </row>
    <row r="9026" spans="1:9" x14ac:dyDescent="0.3">
      <c r="A9026">
        <v>1185732</v>
      </c>
      <c r="B9026" s="16">
        <v>44533</v>
      </c>
      <c r="C9026" t="s">
        <v>17</v>
      </c>
      <c r="D9026">
        <v>158</v>
      </c>
      <c r="E9026">
        <v>9480</v>
      </c>
      <c r="F9026">
        <v>6256.8</v>
      </c>
      <c r="G9026" t="s">
        <v>15</v>
      </c>
      <c r="H9026" t="s">
        <v>40</v>
      </c>
      <c r="I9026" t="s">
        <v>41</v>
      </c>
    </row>
    <row r="9027" spans="1:9" x14ac:dyDescent="0.3">
      <c r="A9027">
        <v>1185732</v>
      </c>
      <c r="B9027" s="16">
        <v>44533</v>
      </c>
      <c r="C9027" t="s">
        <v>21</v>
      </c>
      <c r="D9027">
        <v>300</v>
      </c>
      <c r="E9027">
        <v>165000.00000000003</v>
      </c>
      <c r="F9027">
        <v>49500.000000000007</v>
      </c>
      <c r="G9027" t="s">
        <v>15</v>
      </c>
      <c r="H9027" t="s">
        <v>125</v>
      </c>
      <c r="I9027" t="s">
        <v>126</v>
      </c>
    </row>
    <row r="9028" spans="1:9" x14ac:dyDescent="0.3">
      <c r="A9028">
        <v>1185732</v>
      </c>
      <c r="B9028" s="16">
        <v>44533</v>
      </c>
      <c r="C9028" t="s">
        <v>20</v>
      </c>
      <c r="D9028">
        <v>350</v>
      </c>
      <c r="E9028">
        <v>192500.00000000003</v>
      </c>
      <c r="F9028">
        <v>57750.000000000007</v>
      </c>
      <c r="G9028" t="s">
        <v>15</v>
      </c>
      <c r="H9028" t="s">
        <v>125</v>
      </c>
      <c r="I9028" t="s">
        <v>126</v>
      </c>
    </row>
    <row r="9029" spans="1:9" x14ac:dyDescent="0.3">
      <c r="A9029">
        <v>1185732</v>
      </c>
      <c r="B9029" s="16">
        <v>44533</v>
      </c>
      <c r="C9029" t="s">
        <v>22</v>
      </c>
      <c r="D9029">
        <v>300</v>
      </c>
      <c r="E9029">
        <v>195000</v>
      </c>
      <c r="F9029">
        <v>58500</v>
      </c>
      <c r="G9029" t="s">
        <v>15</v>
      </c>
      <c r="H9029" t="s">
        <v>125</v>
      </c>
      <c r="I9029" t="s">
        <v>126</v>
      </c>
    </row>
    <row r="9030" spans="1:9" x14ac:dyDescent="0.3">
      <c r="A9030">
        <v>1185732</v>
      </c>
      <c r="B9030" s="16">
        <v>44533</v>
      </c>
      <c r="C9030" t="s">
        <v>19</v>
      </c>
      <c r="D9030">
        <v>375</v>
      </c>
      <c r="E9030">
        <v>206250.00000000003</v>
      </c>
      <c r="F9030">
        <v>82500.000000000015</v>
      </c>
      <c r="G9030" t="s">
        <v>15</v>
      </c>
      <c r="H9030" t="s">
        <v>125</v>
      </c>
      <c r="I9030" t="s">
        <v>126</v>
      </c>
    </row>
    <row r="9031" spans="1:9" x14ac:dyDescent="0.3">
      <c r="A9031">
        <v>1185732</v>
      </c>
      <c r="B9031" s="16">
        <v>44533</v>
      </c>
      <c r="C9031" t="s">
        <v>23</v>
      </c>
      <c r="D9031">
        <v>400</v>
      </c>
      <c r="E9031">
        <v>280000</v>
      </c>
      <c r="F9031">
        <v>98000</v>
      </c>
      <c r="G9031" t="s">
        <v>15</v>
      </c>
      <c r="H9031" t="s">
        <v>125</v>
      </c>
      <c r="I9031" t="s">
        <v>126</v>
      </c>
    </row>
    <row r="9032" spans="1:9" x14ac:dyDescent="0.3">
      <c r="A9032">
        <v>1185732</v>
      </c>
      <c r="B9032" s="16">
        <v>44533</v>
      </c>
      <c r="C9032" t="s">
        <v>17</v>
      </c>
      <c r="D9032">
        <v>525</v>
      </c>
      <c r="E9032">
        <v>341250</v>
      </c>
      <c r="F9032">
        <v>187687.50000000003</v>
      </c>
      <c r="G9032" t="s">
        <v>15</v>
      </c>
      <c r="H9032" t="s">
        <v>40</v>
      </c>
      <c r="I9032" t="s">
        <v>41</v>
      </c>
    </row>
    <row r="9033" spans="1:9" x14ac:dyDescent="0.3">
      <c r="A9033">
        <v>1185732</v>
      </c>
      <c r="B9033" s="16">
        <v>44533</v>
      </c>
      <c r="C9033" t="s">
        <v>17</v>
      </c>
      <c r="D9033">
        <v>575</v>
      </c>
      <c r="E9033">
        <v>373750</v>
      </c>
      <c r="F9033">
        <v>149500</v>
      </c>
      <c r="G9033" t="s">
        <v>15</v>
      </c>
      <c r="H9033" t="s">
        <v>125</v>
      </c>
      <c r="I9033" t="s">
        <v>126</v>
      </c>
    </row>
    <row r="9034" spans="1:9" x14ac:dyDescent="0.3">
      <c r="A9034">
        <v>1185732</v>
      </c>
      <c r="B9034" s="16">
        <v>44534</v>
      </c>
      <c r="C9034" t="s">
        <v>19</v>
      </c>
      <c r="D9034">
        <v>75</v>
      </c>
      <c r="E9034">
        <v>4050</v>
      </c>
      <c r="F9034">
        <v>1903.5</v>
      </c>
      <c r="G9034" t="s">
        <v>15</v>
      </c>
      <c r="H9034" t="s">
        <v>40</v>
      </c>
      <c r="I9034" t="s">
        <v>41</v>
      </c>
    </row>
    <row r="9035" spans="1:9" x14ac:dyDescent="0.3">
      <c r="A9035">
        <v>1185732</v>
      </c>
      <c r="B9035" s="16">
        <v>44534</v>
      </c>
      <c r="C9035" t="s">
        <v>19</v>
      </c>
      <c r="D9035">
        <v>102</v>
      </c>
      <c r="E9035">
        <v>4488</v>
      </c>
      <c r="F9035">
        <v>1884.96</v>
      </c>
      <c r="G9035" t="s">
        <v>15</v>
      </c>
      <c r="H9035" t="s">
        <v>40</v>
      </c>
      <c r="I9035" t="s">
        <v>41</v>
      </c>
    </row>
    <row r="9036" spans="1:9" x14ac:dyDescent="0.3">
      <c r="A9036">
        <v>1185732</v>
      </c>
      <c r="B9036" s="16">
        <v>44534</v>
      </c>
      <c r="C9036" t="s">
        <v>22</v>
      </c>
      <c r="D9036">
        <v>147</v>
      </c>
      <c r="E9036">
        <v>6321</v>
      </c>
      <c r="F9036">
        <v>2591.6099999999997</v>
      </c>
      <c r="G9036" t="s">
        <v>31</v>
      </c>
      <c r="H9036" t="s">
        <v>84</v>
      </c>
      <c r="I9036" t="s">
        <v>85</v>
      </c>
    </row>
    <row r="9037" spans="1:9" x14ac:dyDescent="0.3">
      <c r="A9037">
        <v>1185732</v>
      </c>
      <c r="B9037" s="16">
        <v>44534</v>
      </c>
      <c r="C9037" t="s">
        <v>22</v>
      </c>
      <c r="D9037">
        <v>133</v>
      </c>
      <c r="E9037">
        <v>6650</v>
      </c>
      <c r="F9037">
        <v>3258.5</v>
      </c>
      <c r="G9037" t="s">
        <v>31</v>
      </c>
      <c r="H9037" t="s">
        <v>84</v>
      </c>
      <c r="I9037" t="s">
        <v>85</v>
      </c>
    </row>
    <row r="9038" spans="1:9" x14ac:dyDescent="0.3">
      <c r="A9038">
        <v>1185732</v>
      </c>
      <c r="B9038" s="16">
        <v>44534</v>
      </c>
      <c r="C9038" t="s">
        <v>21</v>
      </c>
      <c r="D9038">
        <v>184</v>
      </c>
      <c r="E9038">
        <v>8096</v>
      </c>
      <c r="F9038">
        <v>4209.92</v>
      </c>
      <c r="G9038" t="s">
        <v>31</v>
      </c>
      <c r="H9038" t="s">
        <v>84</v>
      </c>
      <c r="I9038" t="s">
        <v>85</v>
      </c>
    </row>
    <row r="9039" spans="1:9" x14ac:dyDescent="0.3">
      <c r="A9039">
        <v>1185732</v>
      </c>
      <c r="B9039" s="16">
        <v>44534</v>
      </c>
      <c r="C9039" t="s">
        <v>21</v>
      </c>
      <c r="D9039">
        <v>142</v>
      </c>
      <c r="E9039">
        <v>8378</v>
      </c>
      <c r="F9039">
        <v>5445.7</v>
      </c>
      <c r="G9039" t="s">
        <v>31</v>
      </c>
      <c r="H9039" t="s">
        <v>84</v>
      </c>
      <c r="I9039" t="s">
        <v>85</v>
      </c>
    </row>
    <row r="9040" spans="1:9" x14ac:dyDescent="0.3">
      <c r="A9040">
        <v>1185732</v>
      </c>
      <c r="B9040" s="16">
        <v>44534</v>
      </c>
      <c r="C9040" t="s">
        <v>17</v>
      </c>
      <c r="D9040">
        <v>240</v>
      </c>
      <c r="E9040">
        <v>9600</v>
      </c>
      <c r="F9040">
        <v>4320</v>
      </c>
      <c r="G9040" t="s">
        <v>31</v>
      </c>
      <c r="H9040" t="s">
        <v>84</v>
      </c>
      <c r="I9040" t="s">
        <v>85</v>
      </c>
    </row>
    <row r="9041" spans="1:9" x14ac:dyDescent="0.3">
      <c r="A9041">
        <v>1185732</v>
      </c>
      <c r="B9041" s="16">
        <v>44534</v>
      </c>
      <c r="C9041" t="s">
        <v>19</v>
      </c>
      <c r="D9041">
        <v>240</v>
      </c>
      <c r="E9041">
        <v>9840</v>
      </c>
      <c r="F9041">
        <v>4526.3999999999996</v>
      </c>
      <c r="G9041" t="s">
        <v>31</v>
      </c>
      <c r="H9041" t="s">
        <v>84</v>
      </c>
      <c r="I9041" t="s">
        <v>85</v>
      </c>
    </row>
    <row r="9042" spans="1:9" x14ac:dyDescent="0.3">
      <c r="A9042">
        <v>1185732</v>
      </c>
      <c r="B9042" s="16">
        <v>44534</v>
      </c>
      <c r="C9042" t="s">
        <v>20</v>
      </c>
      <c r="D9042">
        <v>176</v>
      </c>
      <c r="E9042">
        <v>9856</v>
      </c>
      <c r="F9042">
        <v>5125.12</v>
      </c>
      <c r="G9042" t="s">
        <v>31</v>
      </c>
      <c r="H9042" t="s">
        <v>84</v>
      </c>
      <c r="I9042" t="s">
        <v>85</v>
      </c>
    </row>
    <row r="9043" spans="1:9" x14ac:dyDescent="0.3">
      <c r="A9043">
        <v>1185732</v>
      </c>
      <c r="B9043" s="16">
        <v>44534</v>
      </c>
      <c r="C9043" t="s">
        <v>20</v>
      </c>
      <c r="D9043">
        <v>223</v>
      </c>
      <c r="E9043">
        <v>10481</v>
      </c>
      <c r="F9043">
        <v>4611.6399999999994</v>
      </c>
      <c r="G9043" t="s">
        <v>31</v>
      </c>
      <c r="H9043" t="s">
        <v>84</v>
      </c>
      <c r="I9043" t="s">
        <v>85</v>
      </c>
    </row>
    <row r="9044" spans="1:9" x14ac:dyDescent="0.3">
      <c r="A9044">
        <v>1185732</v>
      </c>
      <c r="B9044" s="16">
        <v>44534</v>
      </c>
      <c r="C9044" t="s">
        <v>19</v>
      </c>
      <c r="D9044">
        <v>209</v>
      </c>
      <c r="E9044">
        <v>10659</v>
      </c>
      <c r="F9044">
        <v>5755.8600000000006</v>
      </c>
      <c r="G9044" t="s">
        <v>31</v>
      </c>
      <c r="H9044" t="s">
        <v>84</v>
      </c>
      <c r="I9044" t="s">
        <v>85</v>
      </c>
    </row>
    <row r="9045" spans="1:9" x14ac:dyDescent="0.3">
      <c r="A9045">
        <v>1185732</v>
      </c>
      <c r="B9045" s="16">
        <v>44534</v>
      </c>
      <c r="C9045" t="s">
        <v>23</v>
      </c>
      <c r="D9045">
        <v>232</v>
      </c>
      <c r="E9045">
        <v>10904</v>
      </c>
      <c r="F9045">
        <v>6651.4400000000014</v>
      </c>
      <c r="G9045" t="s">
        <v>31</v>
      </c>
      <c r="H9045" t="s">
        <v>84</v>
      </c>
      <c r="I9045" t="s">
        <v>85</v>
      </c>
    </row>
    <row r="9046" spans="1:9" x14ac:dyDescent="0.3">
      <c r="A9046">
        <v>1185732</v>
      </c>
      <c r="B9046" s="16">
        <v>44534</v>
      </c>
      <c r="C9046" t="s">
        <v>23</v>
      </c>
      <c r="D9046">
        <v>196</v>
      </c>
      <c r="E9046">
        <v>11760</v>
      </c>
      <c r="F9046">
        <v>8114.4000000000005</v>
      </c>
      <c r="G9046" t="s">
        <v>31</v>
      </c>
      <c r="H9046" t="s">
        <v>84</v>
      </c>
      <c r="I9046" t="s">
        <v>85</v>
      </c>
    </row>
    <row r="9047" spans="1:9" x14ac:dyDescent="0.3">
      <c r="A9047">
        <v>1185732</v>
      </c>
      <c r="B9047" s="16">
        <v>44534</v>
      </c>
      <c r="C9047" t="s">
        <v>17</v>
      </c>
      <c r="D9047">
        <v>233</v>
      </c>
      <c r="E9047">
        <v>12582</v>
      </c>
      <c r="F9047">
        <v>6794.2800000000007</v>
      </c>
      <c r="G9047" t="s">
        <v>31</v>
      </c>
      <c r="H9047" t="s">
        <v>84</v>
      </c>
      <c r="I9047" t="s">
        <v>85</v>
      </c>
    </row>
    <row r="9048" spans="1:9" x14ac:dyDescent="0.3">
      <c r="A9048">
        <v>1185732</v>
      </c>
      <c r="B9048" s="16">
        <v>44534</v>
      </c>
      <c r="C9048" t="s">
        <v>19</v>
      </c>
      <c r="D9048">
        <v>300</v>
      </c>
      <c r="E9048">
        <v>180000.00000000003</v>
      </c>
      <c r="F9048">
        <v>63000.000000000007</v>
      </c>
      <c r="G9048" t="s">
        <v>15</v>
      </c>
      <c r="H9048" t="s">
        <v>40</v>
      </c>
      <c r="I9048" t="s">
        <v>41</v>
      </c>
    </row>
    <row r="9049" spans="1:9" x14ac:dyDescent="0.3">
      <c r="A9049">
        <v>1185732</v>
      </c>
      <c r="B9049" s="16">
        <v>44534</v>
      </c>
      <c r="C9049" t="s">
        <v>22</v>
      </c>
      <c r="D9049">
        <v>475</v>
      </c>
      <c r="E9049">
        <v>261249.99999999997</v>
      </c>
      <c r="F9049">
        <v>91437.499999999985</v>
      </c>
      <c r="G9049" t="s">
        <v>31</v>
      </c>
      <c r="H9049" t="s">
        <v>84</v>
      </c>
      <c r="I9049" t="s">
        <v>85</v>
      </c>
    </row>
    <row r="9050" spans="1:9" x14ac:dyDescent="0.3">
      <c r="A9050">
        <v>1185732</v>
      </c>
      <c r="B9050" s="16">
        <v>44534</v>
      </c>
      <c r="C9050" t="s">
        <v>21</v>
      </c>
      <c r="D9050">
        <v>525</v>
      </c>
      <c r="E9050">
        <v>315000</v>
      </c>
      <c r="F9050">
        <v>157500</v>
      </c>
      <c r="G9050" t="s">
        <v>31</v>
      </c>
      <c r="H9050" t="s">
        <v>84</v>
      </c>
      <c r="I9050" t="s">
        <v>85</v>
      </c>
    </row>
    <row r="9051" spans="1:9" x14ac:dyDescent="0.3">
      <c r="A9051">
        <v>1185732</v>
      </c>
      <c r="B9051" s="16">
        <v>44534</v>
      </c>
      <c r="C9051" t="s">
        <v>20</v>
      </c>
      <c r="D9051">
        <v>675</v>
      </c>
      <c r="E9051">
        <v>405000</v>
      </c>
      <c r="F9051">
        <v>162000</v>
      </c>
      <c r="G9051" t="s">
        <v>31</v>
      </c>
      <c r="H9051" t="s">
        <v>84</v>
      </c>
      <c r="I9051" t="s">
        <v>85</v>
      </c>
    </row>
    <row r="9052" spans="1:9" x14ac:dyDescent="0.3">
      <c r="A9052">
        <v>1185732</v>
      </c>
      <c r="B9052" s="16">
        <v>44534</v>
      </c>
      <c r="C9052" t="s">
        <v>17</v>
      </c>
      <c r="D9052">
        <v>775</v>
      </c>
      <c r="E9052">
        <v>426249.99999999994</v>
      </c>
      <c r="F9052">
        <v>170499.99999999997</v>
      </c>
      <c r="G9052" t="s">
        <v>31</v>
      </c>
      <c r="H9052" t="s">
        <v>84</v>
      </c>
      <c r="I9052" t="s">
        <v>85</v>
      </c>
    </row>
    <row r="9053" spans="1:9" x14ac:dyDescent="0.3">
      <c r="A9053">
        <v>1185732</v>
      </c>
      <c r="B9053" s="16">
        <v>44534</v>
      </c>
      <c r="C9053" t="s">
        <v>19</v>
      </c>
      <c r="D9053">
        <v>775</v>
      </c>
      <c r="E9053">
        <v>426249.99999999994</v>
      </c>
      <c r="F9053">
        <v>170499.99999999997</v>
      </c>
      <c r="G9053" t="s">
        <v>31</v>
      </c>
      <c r="H9053" t="s">
        <v>84</v>
      </c>
      <c r="I9053" t="s">
        <v>85</v>
      </c>
    </row>
    <row r="9054" spans="1:9" x14ac:dyDescent="0.3">
      <c r="A9054">
        <v>1185732</v>
      </c>
      <c r="B9054" s="16">
        <v>44534</v>
      </c>
      <c r="C9054" t="s">
        <v>23</v>
      </c>
      <c r="D9054">
        <v>725</v>
      </c>
      <c r="E9054">
        <v>471250</v>
      </c>
      <c r="F9054">
        <v>259187.50000000003</v>
      </c>
      <c r="G9054" t="s">
        <v>31</v>
      </c>
      <c r="H9054" t="s">
        <v>84</v>
      </c>
      <c r="I9054" t="s">
        <v>85</v>
      </c>
    </row>
    <row r="9055" spans="1:9" x14ac:dyDescent="0.3">
      <c r="A9055">
        <v>1128299</v>
      </c>
      <c r="B9055" s="16">
        <v>44535</v>
      </c>
      <c r="C9055" t="s">
        <v>21</v>
      </c>
      <c r="D9055">
        <v>61</v>
      </c>
      <c r="E9055">
        <v>2989</v>
      </c>
      <c r="F9055">
        <v>1285.27</v>
      </c>
      <c r="G9055" t="s">
        <v>36</v>
      </c>
      <c r="H9055" t="s">
        <v>112</v>
      </c>
      <c r="I9055" t="s">
        <v>113</v>
      </c>
    </row>
    <row r="9056" spans="1:9" x14ac:dyDescent="0.3">
      <c r="A9056">
        <v>1185732</v>
      </c>
      <c r="B9056" s="16">
        <v>44535</v>
      </c>
      <c r="C9056" t="s">
        <v>20</v>
      </c>
      <c r="D9056">
        <v>79</v>
      </c>
      <c r="E9056">
        <v>3002</v>
      </c>
      <c r="F9056">
        <v>1410.9399999999998</v>
      </c>
      <c r="G9056" t="s">
        <v>15</v>
      </c>
      <c r="H9056" t="s">
        <v>40</v>
      </c>
      <c r="I9056" t="s">
        <v>41</v>
      </c>
    </row>
    <row r="9057" spans="1:9" x14ac:dyDescent="0.3">
      <c r="A9057">
        <v>1185732</v>
      </c>
      <c r="B9057" s="16">
        <v>44535</v>
      </c>
      <c r="C9057" t="s">
        <v>20</v>
      </c>
      <c r="D9057">
        <v>61</v>
      </c>
      <c r="E9057">
        <v>3294</v>
      </c>
      <c r="F9057">
        <v>1811.6999999999998</v>
      </c>
      <c r="G9057" t="s">
        <v>15</v>
      </c>
      <c r="H9057" t="s">
        <v>40</v>
      </c>
      <c r="I9057" t="s">
        <v>41</v>
      </c>
    </row>
    <row r="9058" spans="1:9" x14ac:dyDescent="0.3">
      <c r="A9058">
        <v>1128299</v>
      </c>
      <c r="B9058" s="16">
        <v>44535</v>
      </c>
      <c r="C9058" t="s">
        <v>22</v>
      </c>
      <c r="D9058">
        <v>59</v>
      </c>
      <c r="E9058">
        <v>3481</v>
      </c>
      <c r="F9058">
        <v>2123.41</v>
      </c>
      <c r="G9058" t="s">
        <v>36</v>
      </c>
      <c r="H9058" t="s">
        <v>112</v>
      </c>
      <c r="I9058" t="s">
        <v>113</v>
      </c>
    </row>
    <row r="9059" spans="1:9" x14ac:dyDescent="0.3">
      <c r="A9059">
        <v>1128299</v>
      </c>
      <c r="B9059" s="16">
        <v>44535</v>
      </c>
      <c r="C9059" t="s">
        <v>20</v>
      </c>
      <c r="D9059">
        <v>83</v>
      </c>
      <c r="E9059">
        <v>3901</v>
      </c>
      <c r="F9059">
        <v>1638.4199999999998</v>
      </c>
      <c r="G9059" t="s">
        <v>36</v>
      </c>
      <c r="H9059" t="s">
        <v>112</v>
      </c>
      <c r="I9059" t="s">
        <v>113</v>
      </c>
    </row>
    <row r="9060" spans="1:9" x14ac:dyDescent="0.3">
      <c r="A9060">
        <v>1128299</v>
      </c>
      <c r="B9060" s="16">
        <v>44535</v>
      </c>
      <c r="C9060" t="s">
        <v>19</v>
      </c>
      <c r="D9060">
        <v>91</v>
      </c>
      <c r="E9060">
        <v>4277</v>
      </c>
      <c r="F9060">
        <v>2010.1899999999998</v>
      </c>
      <c r="G9060" t="s">
        <v>36</v>
      </c>
      <c r="H9060" t="s">
        <v>112</v>
      </c>
      <c r="I9060" t="s">
        <v>113</v>
      </c>
    </row>
    <row r="9061" spans="1:9" x14ac:dyDescent="0.3">
      <c r="A9061">
        <v>1128299</v>
      </c>
      <c r="B9061" s="16">
        <v>44535</v>
      </c>
      <c r="C9061" t="s">
        <v>23</v>
      </c>
      <c r="D9061">
        <v>88</v>
      </c>
      <c r="E9061">
        <v>5192</v>
      </c>
      <c r="F9061">
        <v>2855.6000000000004</v>
      </c>
      <c r="G9061" t="s">
        <v>36</v>
      </c>
      <c r="H9061" t="s">
        <v>112</v>
      </c>
      <c r="I9061" t="s">
        <v>113</v>
      </c>
    </row>
    <row r="9062" spans="1:9" x14ac:dyDescent="0.3">
      <c r="A9062">
        <v>1128299</v>
      </c>
      <c r="B9062" s="16">
        <v>44535</v>
      </c>
      <c r="C9062" t="s">
        <v>17</v>
      </c>
      <c r="D9062">
        <v>147</v>
      </c>
      <c r="E9062">
        <v>7938</v>
      </c>
      <c r="F9062">
        <v>3333.96</v>
      </c>
      <c r="G9062" t="s">
        <v>36</v>
      </c>
      <c r="H9062" t="s">
        <v>112</v>
      </c>
      <c r="I9062" t="s">
        <v>113</v>
      </c>
    </row>
    <row r="9063" spans="1:9" x14ac:dyDescent="0.3">
      <c r="A9063">
        <v>1197831</v>
      </c>
      <c r="B9063" s="16">
        <v>44535</v>
      </c>
      <c r="C9063" t="s">
        <v>21</v>
      </c>
      <c r="D9063">
        <v>194</v>
      </c>
      <c r="E9063">
        <v>11446</v>
      </c>
      <c r="F9063">
        <v>5150.7</v>
      </c>
      <c r="G9063" t="s">
        <v>48</v>
      </c>
      <c r="H9063" t="s">
        <v>92</v>
      </c>
      <c r="I9063" t="s">
        <v>93</v>
      </c>
    </row>
    <row r="9064" spans="1:9" x14ac:dyDescent="0.3">
      <c r="A9064">
        <v>1197831</v>
      </c>
      <c r="B9064" s="16">
        <v>44535</v>
      </c>
      <c r="C9064" t="s">
        <v>20</v>
      </c>
      <c r="D9064">
        <v>215</v>
      </c>
      <c r="E9064">
        <v>12040</v>
      </c>
      <c r="F9064">
        <v>4214</v>
      </c>
      <c r="G9064" t="s">
        <v>48</v>
      </c>
      <c r="H9064" t="s">
        <v>92</v>
      </c>
      <c r="I9064" t="s">
        <v>93</v>
      </c>
    </row>
    <row r="9065" spans="1:9" x14ac:dyDescent="0.3">
      <c r="A9065">
        <v>1185732</v>
      </c>
      <c r="B9065" s="16">
        <v>44535</v>
      </c>
      <c r="C9065" t="s">
        <v>19</v>
      </c>
      <c r="D9065">
        <v>219</v>
      </c>
      <c r="E9065">
        <v>12702</v>
      </c>
      <c r="F9065">
        <v>5715.9</v>
      </c>
      <c r="G9065" t="s">
        <v>48</v>
      </c>
      <c r="H9065" t="s">
        <v>92</v>
      </c>
      <c r="I9065" t="s">
        <v>93</v>
      </c>
    </row>
    <row r="9066" spans="1:9" x14ac:dyDescent="0.3">
      <c r="A9066">
        <v>1197831</v>
      </c>
      <c r="B9066" s="16">
        <v>44535</v>
      </c>
      <c r="C9066" t="s">
        <v>22</v>
      </c>
      <c r="D9066">
        <v>225</v>
      </c>
      <c r="E9066">
        <v>14850</v>
      </c>
      <c r="F9066">
        <v>6682.4999999999991</v>
      </c>
      <c r="G9066" t="s">
        <v>48</v>
      </c>
      <c r="H9066" t="s">
        <v>92</v>
      </c>
      <c r="I9066" t="s">
        <v>93</v>
      </c>
    </row>
    <row r="9067" spans="1:9" x14ac:dyDescent="0.3">
      <c r="A9067">
        <v>1197831</v>
      </c>
      <c r="B9067" s="16">
        <v>44535</v>
      </c>
      <c r="C9067" t="s">
        <v>23</v>
      </c>
      <c r="D9067">
        <v>228</v>
      </c>
      <c r="E9067">
        <v>15504</v>
      </c>
      <c r="F9067">
        <v>9302.4</v>
      </c>
      <c r="G9067" t="s">
        <v>48</v>
      </c>
      <c r="H9067" t="s">
        <v>92</v>
      </c>
      <c r="I9067" t="s">
        <v>93</v>
      </c>
    </row>
    <row r="9068" spans="1:9" x14ac:dyDescent="0.3">
      <c r="A9068">
        <v>1185732</v>
      </c>
      <c r="B9068" s="16">
        <v>44535</v>
      </c>
      <c r="C9068" t="s">
        <v>17</v>
      </c>
      <c r="D9068">
        <v>290</v>
      </c>
      <c r="E9068">
        <v>19430</v>
      </c>
      <c r="F9068">
        <v>11658</v>
      </c>
      <c r="G9068" t="s">
        <v>48</v>
      </c>
      <c r="H9068" t="s">
        <v>92</v>
      </c>
      <c r="I9068" t="s">
        <v>93</v>
      </c>
    </row>
    <row r="9069" spans="1:9" x14ac:dyDescent="0.3">
      <c r="A9069">
        <v>1128299</v>
      </c>
      <c r="B9069" s="16">
        <v>44535</v>
      </c>
      <c r="C9069" t="s">
        <v>21</v>
      </c>
      <c r="D9069">
        <v>225</v>
      </c>
      <c r="E9069">
        <v>112500</v>
      </c>
      <c r="F9069">
        <v>33750</v>
      </c>
      <c r="G9069" t="s">
        <v>36</v>
      </c>
      <c r="H9069" t="s">
        <v>112</v>
      </c>
      <c r="I9069" t="s">
        <v>113</v>
      </c>
    </row>
    <row r="9070" spans="1:9" x14ac:dyDescent="0.3">
      <c r="A9070">
        <v>1185732</v>
      </c>
      <c r="B9070" s="16">
        <v>44535</v>
      </c>
      <c r="C9070" t="s">
        <v>20</v>
      </c>
      <c r="D9070">
        <v>225</v>
      </c>
      <c r="E9070">
        <v>123750.00000000001</v>
      </c>
      <c r="F9070">
        <v>49500</v>
      </c>
      <c r="G9070" t="s">
        <v>15</v>
      </c>
      <c r="H9070" t="s">
        <v>40</v>
      </c>
      <c r="I9070" t="s">
        <v>41</v>
      </c>
    </row>
    <row r="9071" spans="1:9" x14ac:dyDescent="0.3">
      <c r="A9071">
        <v>1128299</v>
      </c>
      <c r="B9071" s="16">
        <v>44535</v>
      </c>
      <c r="C9071" t="s">
        <v>22</v>
      </c>
      <c r="D9071">
        <v>225</v>
      </c>
      <c r="E9071">
        <v>135000</v>
      </c>
      <c r="F9071">
        <v>67500</v>
      </c>
      <c r="G9071" t="s">
        <v>36</v>
      </c>
      <c r="H9071" t="s">
        <v>112</v>
      </c>
      <c r="I9071" t="s">
        <v>113</v>
      </c>
    </row>
    <row r="9072" spans="1:9" x14ac:dyDescent="0.3">
      <c r="A9072">
        <v>1128299</v>
      </c>
      <c r="B9072" s="16">
        <v>44535</v>
      </c>
      <c r="C9072" t="s">
        <v>20</v>
      </c>
      <c r="D9072">
        <v>275</v>
      </c>
      <c r="E9072">
        <v>137500</v>
      </c>
      <c r="F9072">
        <v>41250</v>
      </c>
      <c r="G9072" t="s">
        <v>36</v>
      </c>
      <c r="H9072" t="s">
        <v>112</v>
      </c>
      <c r="I9072" t="s">
        <v>113</v>
      </c>
    </row>
    <row r="9073" spans="1:9" x14ac:dyDescent="0.3">
      <c r="A9073">
        <v>1128299</v>
      </c>
      <c r="B9073" s="16">
        <v>44535</v>
      </c>
      <c r="C9073" t="s">
        <v>19</v>
      </c>
      <c r="D9073">
        <v>325</v>
      </c>
      <c r="E9073">
        <v>162500</v>
      </c>
      <c r="F9073">
        <v>56875</v>
      </c>
      <c r="G9073" t="s">
        <v>36</v>
      </c>
      <c r="H9073" t="s">
        <v>112</v>
      </c>
      <c r="I9073" t="s">
        <v>113</v>
      </c>
    </row>
    <row r="9074" spans="1:9" x14ac:dyDescent="0.3">
      <c r="A9074">
        <v>1128299</v>
      </c>
      <c r="B9074" s="16">
        <v>44535</v>
      </c>
      <c r="C9074" t="s">
        <v>23</v>
      </c>
      <c r="D9074">
        <v>325</v>
      </c>
      <c r="E9074">
        <v>211249.99999999994</v>
      </c>
      <c r="F9074">
        <v>84499.999999999985</v>
      </c>
      <c r="G9074" t="s">
        <v>36</v>
      </c>
      <c r="H9074" t="s">
        <v>112</v>
      </c>
      <c r="I9074" t="s">
        <v>113</v>
      </c>
    </row>
    <row r="9075" spans="1:9" x14ac:dyDescent="0.3">
      <c r="A9075">
        <v>1128299</v>
      </c>
      <c r="B9075" s="16">
        <v>44535</v>
      </c>
      <c r="C9075" t="s">
        <v>17</v>
      </c>
      <c r="D9075">
        <v>525</v>
      </c>
      <c r="E9075">
        <v>315000</v>
      </c>
      <c r="F9075">
        <v>94500</v>
      </c>
      <c r="G9075" t="s">
        <v>36</v>
      </c>
      <c r="H9075" t="s">
        <v>112</v>
      </c>
      <c r="I9075" t="s">
        <v>113</v>
      </c>
    </row>
    <row r="9076" spans="1:9" x14ac:dyDescent="0.3">
      <c r="A9076">
        <v>1197831</v>
      </c>
      <c r="B9076" s="16">
        <v>44535</v>
      </c>
      <c r="C9076" t="s">
        <v>21</v>
      </c>
      <c r="D9076">
        <v>775</v>
      </c>
      <c r="E9076">
        <v>465000.00000000006</v>
      </c>
      <c r="F9076">
        <v>139500</v>
      </c>
      <c r="G9076" t="s">
        <v>48</v>
      </c>
      <c r="H9076" t="s">
        <v>92</v>
      </c>
      <c r="I9076" t="s">
        <v>93</v>
      </c>
    </row>
    <row r="9077" spans="1:9" x14ac:dyDescent="0.3">
      <c r="A9077">
        <v>1197831</v>
      </c>
      <c r="B9077" s="16">
        <v>44535</v>
      </c>
      <c r="C9077" t="s">
        <v>20</v>
      </c>
      <c r="D9077">
        <v>825</v>
      </c>
      <c r="E9077">
        <v>495000.00000000006</v>
      </c>
      <c r="F9077">
        <v>123750.00000000001</v>
      </c>
      <c r="G9077" t="s">
        <v>48</v>
      </c>
      <c r="H9077" t="s">
        <v>92</v>
      </c>
      <c r="I9077" t="s">
        <v>93</v>
      </c>
    </row>
    <row r="9078" spans="1:9" x14ac:dyDescent="0.3">
      <c r="A9078">
        <v>1185732</v>
      </c>
      <c r="B9078" s="16">
        <v>44535</v>
      </c>
      <c r="C9078" t="s">
        <v>19</v>
      </c>
      <c r="D9078">
        <v>875</v>
      </c>
      <c r="E9078">
        <v>525000.00000000012</v>
      </c>
      <c r="F9078">
        <v>183750.00000000003</v>
      </c>
      <c r="G9078" t="s">
        <v>48</v>
      </c>
      <c r="H9078" t="s">
        <v>92</v>
      </c>
      <c r="I9078" t="s">
        <v>93</v>
      </c>
    </row>
    <row r="9079" spans="1:9" x14ac:dyDescent="0.3">
      <c r="A9079">
        <v>1197831</v>
      </c>
      <c r="B9079" s="16">
        <v>44535</v>
      </c>
      <c r="C9079" t="s">
        <v>22</v>
      </c>
      <c r="D9079">
        <v>775</v>
      </c>
      <c r="E9079">
        <v>542500</v>
      </c>
      <c r="F9079">
        <v>189875</v>
      </c>
      <c r="G9079" t="s">
        <v>48</v>
      </c>
      <c r="H9079" t="s">
        <v>92</v>
      </c>
      <c r="I9079" t="s">
        <v>93</v>
      </c>
    </row>
    <row r="9080" spans="1:9" x14ac:dyDescent="0.3">
      <c r="A9080">
        <v>1197831</v>
      </c>
      <c r="B9080" s="16">
        <v>44535</v>
      </c>
      <c r="C9080" t="s">
        <v>23</v>
      </c>
      <c r="D9080">
        <v>875</v>
      </c>
      <c r="E9080">
        <v>656250</v>
      </c>
      <c r="F9080">
        <v>328125</v>
      </c>
      <c r="G9080" t="s">
        <v>48</v>
      </c>
      <c r="H9080" t="s">
        <v>92</v>
      </c>
      <c r="I9080" t="s">
        <v>93</v>
      </c>
    </row>
    <row r="9081" spans="1:9" x14ac:dyDescent="0.3">
      <c r="A9081">
        <v>1185732</v>
      </c>
      <c r="B9081" s="16">
        <v>44535</v>
      </c>
      <c r="C9081" t="s">
        <v>17</v>
      </c>
      <c r="D9081">
        <v>1075</v>
      </c>
      <c r="E9081">
        <v>752500</v>
      </c>
      <c r="F9081">
        <v>338625</v>
      </c>
      <c r="G9081" t="s">
        <v>48</v>
      </c>
      <c r="H9081" t="s">
        <v>92</v>
      </c>
      <c r="I9081" t="s">
        <v>93</v>
      </c>
    </row>
    <row r="9082" spans="1:9" x14ac:dyDescent="0.3">
      <c r="A9082">
        <v>1197831</v>
      </c>
      <c r="B9082" s="16">
        <v>44536</v>
      </c>
      <c r="C9082" t="s">
        <v>21</v>
      </c>
      <c r="D9082">
        <v>77</v>
      </c>
      <c r="E9082">
        <v>2618</v>
      </c>
      <c r="F9082">
        <v>1125.7400000000002</v>
      </c>
      <c r="G9082" t="s">
        <v>15</v>
      </c>
      <c r="H9082" t="s">
        <v>127</v>
      </c>
      <c r="I9082" t="s">
        <v>128</v>
      </c>
    </row>
    <row r="9083" spans="1:9" x14ac:dyDescent="0.3">
      <c r="A9083">
        <v>1185732</v>
      </c>
      <c r="B9083" s="16">
        <v>44536</v>
      </c>
      <c r="C9083" t="s">
        <v>21</v>
      </c>
      <c r="D9083">
        <v>62</v>
      </c>
      <c r="E9083">
        <v>2666</v>
      </c>
      <c r="F9083">
        <v>1226.3599999999999</v>
      </c>
      <c r="G9083" t="s">
        <v>15</v>
      </c>
      <c r="H9083" t="s">
        <v>40</v>
      </c>
      <c r="I9083" t="s">
        <v>41</v>
      </c>
    </row>
    <row r="9084" spans="1:9" x14ac:dyDescent="0.3">
      <c r="A9084">
        <v>1197831</v>
      </c>
      <c r="B9084" s="16">
        <v>44536</v>
      </c>
      <c r="C9084" t="s">
        <v>22</v>
      </c>
      <c r="D9084">
        <v>74</v>
      </c>
      <c r="E9084">
        <v>3034</v>
      </c>
      <c r="F9084">
        <v>1122.58</v>
      </c>
      <c r="G9084" t="s">
        <v>15</v>
      </c>
      <c r="H9084" t="s">
        <v>127</v>
      </c>
      <c r="I9084" t="s">
        <v>128</v>
      </c>
    </row>
    <row r="9085" spans="1:9" x14ac:dyDescent="0.3">
      <c r="A9085">
        <v>1185732</v>
      </c>
      <c r="B9085" s="16">
        <v>44536</v>
      </c>
      <c r="C9085" t="s">
        <v>21</v>
      </c>
      <c r="D9085">
        <v>58</v>
      </c>
      <c r="E9085">
        <v>3074</v>
      </c>
      <c r="F9085">
        <v>1659.96</v>
      </c>
      <c r="G9085" t="s">
        <v>15</v>
      </c>
      <c r="H9085" t="s">
        <v>40</v>
      </c>
      <c r="I9085" t="s">
        <v>41</v>
      </c>
    </row>
    <row r="9086" spans="1:9" x14ac:dyDescent="0.3">
      <c r="A9086">
        <v>1197831</v>
      </c>
      <c r="B9086" s="16">
        <v>44536</v>
      </c>
      <c r="C9086" t="s">
        <v>21</v>
      </c>
      <c r="D9086">
        <v>65</v>
      </c>
      <c r="E9086">
        <v>3120</v>
      </c>
      <c r="F9086">
        <v>1560</v>
      </c>
      <c r="G9086" t="s">
        <v>15</v>
      </c>
      <c r="H9086" t="s">
        <v>127</v>
      </c>
      <c r="I9086" t="s">
        <v>128</v>
      </c>
    </row>
    <row r="9087" spans="1:9" x14ac:dyDescent="0.3">
      <c r="A9087">
        <v>1197831</v>
      </c>
      <c r="B9087" s="16">
        <v>44536</v>
      </c>
      <c r="C9087" t="s">
        <v>20</v>
      </c>
      <c r="D9087">
        <v>74</v>
      </c>
      <c r="E9087">
        <v>3478</v>
      </c>
      <c r="F9087">
        <v>1773.78</v>
      </c>
      <c r="G9087" t="s">
        <v>15</v>
      </c>
      <c r="H9087" t="s">
        <v>127</v>
      </c>
      <c r="I9087" t="s">
        <v>128</v>
      </c>
    </row>
    <row r="9088" spans="1:9" x14ac:dyDescent="0.3">
      <c r="A9088">
        <v>1197831</v>
      </c>
      <c r="B9088" s="16">
        <v>44536</v>
      </c>
      <c r="C9088" t="s">
        <v>19</v>
      </c>
      <c r="D9088">
        <v>78</v>
      </c>
      <c r="E9088">
        <v>3510</v>
      </c>
      <c r="F9088">
        <v>1684.8</v>
      </c>
      <c r="G9088" t="s">
        <v>15</v>
      </c>
      <c r="H9088" t="s">
        <v>127</v>
      </c>
      <c r="I9088" t="s">
        <v>128</v>
      </c>
    </row>
    <row r="9089" spans="1:9" x14ac:dyDescent="0.3">
      <c r="A9089">
        <v>1197831</v>
      </c>
      <c r="B9089" s="16">
        <v>44536</v>
      </c>
      <c r="C9089" t="s">
        <v>20</v>
      </c>
      <c r="D9089">
        <v>88</v>
      </c>
      <c r="E9089">
        <v>3520</v>
      </c>
      <c r="F9089">
        <v>1654.4</v>
      </c>
      <c r="G9089" t="s">
        <v>15</v>
      </c>
      <c r="H9089" t="s">
        <v>127</v>
      </c>
      <c r="I9089" t="s">
        <v>128</v>
      </c>
    </row>
    <row r="9090" spans="1:9" x14ac:dyDescent="0.3">
      <c r="A9090">
        <v>1197831</v>
      </c>
      <c r="B9090" s="16">
        <v>44536</v>
      </c>
      <c r="C9090" t="s">
        <v>19</v>
      </c>
      <c r="D9090">
        <v>102</v>
      </c>
      <c r="E9090">
        <v>3774</v>
      </c>
      <c r="F9090">
        <v>1396.3799999999999</v>
      </c>
      <c r="G9090" t="s">
        <v>15</v>
      </c>
      <c r="H9090" t="s">
        <v>127</v>
      </c>
      <c r="I9090" t="s">
        <v>128</v>
      </c>
    </row>
    <row r="9091" spans="1:9" x14ac:dyDescent="0.3">
      <c r="A9091">
        <v>1197831</v>
      </c>
      <c r="B9091" s="16">
        <v>44536</v>
      </c>
      <c r="C9091" t="s">
        <v>22</v>
      </c>
      <c r="D9091">
        <v>68</v>
      </c>
      <c r="E9091">
        <v>3808</v>
      </c>
      <c r="F9091">
        <v>1637.44</v>
      </c>
      <c r="G9091" t="s">
        <v>15</v>
      </c>
      <c r="H9091" t="s">
        <v>127</v>
      </c>
      <c r="I9091" t="s">
        <v>128</v>
      </c>
    </row>
    <row r="9092" spans="1:9" x14ac:dyDescent="0.3">
      <c r="A9092">
        <v>1197831</v>
      </c>
      <c r="B9092" s="16">
        <v>44536</v>
      </c>
      <c r="C9092" t="s">
        <v>21</v>
      </c>
      <c r="D9092">
        <v>83</v>
      </c>
      <c r="E9092">
        <v>3901</v>
      </c>
      <c r="F9092">
        <v>1989.51</v>
      </c>
      <c r="G9092" t="s">
        <v>15</v>
      </c>
      <c r="H9092" t="s">
        <v>123</v>
      </c>
      <c r="I9092" t="s">
        <v>124</v>
      </c>
    </row>
    <row r="9093" spans="1:9" x14ac:dyDescent="0.3">
      <c r="A9093">
        <v>1197831</v>
      </c>
      <c r="B9093" s="16">
        <v>44536</v>
      </c>
      <c r="C9093" t="s">
        <v>20</v>
      </c>
      <c r="D9093">
        <v>91</v>
      </c>
      <c r="E9093">
        <v>4459</v>
      </c>
      <c r="F9093">
        <v>2229.5</v>
      </c>
      <c r="G9093" t="s">
        <v>15</v>
      </c>
      <c r="H9093" t="s">
        <v>123</v>
      </c>
      <c r="I9093" t="s">
        <v>124</v>
      </c>
    </row>
    <row r="9094" spans="1:9" x14ac:dyDescent="0.3">
      <c r="A9094">
        <v>1197831</v>
      </c>
      <c r="B9094" s="16">
        <v>44536</v>
      </c>
      <c r="C9094" t="s">
        <v>22</v>
      </c>
      <c r="D9094">
        <v>83</v>
      </c>
      <c r="E9094">
        <v>4565</v>
      </c>
      <c r="F9094">
        <v>2054.25</v>
      </c>
      <c r="G9094" t="s">
        <v>15</v>
      </c>
      <c r="H9094" t="s">
        <v>123</v>
      </c>
      <c r="I9094" t="s">
        <v>124</v>
      </c>
    </row>
    <row r="9095" spans="1:9" x14ac:dyDescent="0.3">
      <c r="A9095">
        <v>1197831</v>
      </c>
      <c r="B9095" s="16">
        <v>44536</v>
      </c>
      <c r="C9095" t="s">
        <v>23</v>
      </c>
      <c r="D9095">
        <v>85</v>
      </c>
      <c r="E9095">
        <v>5100</v>
      </c>
      <c r="F9095">
        <v>2805</v>
      </c>
      <c r="G9095" t="s">
        <v>15</v>
      </c>
      <c r="H9095" t="s">
        <v>127</v>
      </c>
      <c r="I9095" t="s">
        <v>128</v>
      </c>
    </row>
    <row r="9096" spans="1:9" x14ac:dyDescent="0.3">
      <c r="A9096">
        <v>1197831</v>
      </c>
      <c r="B9096" s="16">
        <v>44536</v>
      </c>
      <c r="C9096" t="s">
        <v>19</v>
      </c>
      <c r="D9096">
        <v>105</v>
      </c>
      <c r="E9096">
        <v>5145</v>
      </c>
      <c r="F9096">
        <v>2469.6</v>
      </c>
      <c r="G9096" t="s">
        <v>15</v>
      </c>
      <c r="H9096" t="s">
        <v>123</v>
      </c>
      <c r="I9096" t="s">
        <v>124</v>
      </c>
    </row>
    <row r="9097" spans="1:9" x14ac:dyDescent="0.3">
      <c r="A9097">
        <v>1197831</v>
      </c>
      <c r="B9097" s="16">
        <v>44536</v>
      </c>
      <c r="C9097" t="s">
        <v>23</v>
      </c>
      <c r="D9097">
        <v>111</v>
      </c>
      <c r="E9097">
        <v>5661</v>
      </c>
      <c r="F9097">
        <v>2434.2300000000005</v>
      </c>
      <c r="G9097" t="s">
        <v>15</v>
      </c>
      <c r="H9097" t="s">
        <v>127</v>
      </c>
      <c r="I9097" t="s">
        <v>128</v>
      </c>
    </row>
    <row r="9098" spans="1:9" x14ac:dyDescent="0.3">
      <c r="A9098">
        <v>1197831</v>
      </c>
      <c r="B9098" s="16">
        <v>44536</v>
      </c>
      <c r="C9098" t="s">
        <v>23</v>
      </c>
      <c r="D9098">
        <v>101</v>
      </c>
      <c r="E9098">
        <v>5959</v>
      </c>
      <c r="F9098">
        <v>3217.86</v>
      </c>
      <c r="G9098" t="s">
        <v>15</v>
      </c>
      <c r="H9098" t="s">
        <v>123</v>
      </c>
      <c r="I9098" t="s">
        <v>124</v>
      </c>
    </row>
    <row r="9099" spans="1:9" x14ac:dyDescent="0.3">
      <c r="A9099">
        <v>1197831</v>
      </c>
      <c r="B9099" s="16">
        <v>44536</v>
      </c>
      <c r="C9099" t="s">
        <v>17</v>
      </c>
      <c r="D9099">
        <v>135</v>
      </c>
      <c r="E9099">
        <v>7290</v>
      </c>
      <c r="F9099">
        <v>3645</v>
      </c>
      <c r="G9099" t="s">
        <v>15</v>
      </c>
      <c r="H9099" t="s">
        <v>127</v>
      </c>
      <c r="I9099" t="s">
        <v>128</v>
      </c>
    </row>
    <row r="9100" spans="1:9" x14ac:dyDescent="0.3">
      <c r="A9100">
        <v>1197831</v>
      </c>
      <c r="B9100" s="16">
        <v>44536</v>
      </c>
      <c r="C9100" t="s">
        <v>17</v>
      </c>
      <c r="D9100">
        <v>160</v>
      </c>
      <c r="E9100">
        <v>7680</v>
      </c>
      <c r="F9100">
        <v>2995.2</v>
      </c>
      <c r="G9100" t="s">
        <v>15</v>
      </c>
      <c r="H9100" t="s">
        <v>127</v>
      </c>
      <c r="I9100" t="s">
        <v>128</v>
      </c>
    </row>
    <row r="9101" spans="1:9" x14ac:dyDescent="0.3">
      <c r="A9101">
        <v>1197831</v>
      </c>
      <c r="B9101" s="16">
        <v>44536</v>
      </c>
      <c r="C9101" t="s">
        <v>17</v>
      </c>
      <c r="D9101">
        <v>149</v>
      </c>
      <c r="E9101">
        <v>8195</v>
      </c>
      <c r="F9101">
        <v>3933.6</v>
      </c>
      <c r="G9101" t="s">
        <v>15</v>
      </c>
      <c r="H9101" t="s">
        <v>123</v>
      </c>
      <c r="I9101" t="s">
        <v>124</v>
      </c>
    </row>
    <row r="9102" spans="1:9" x14ac:dyDescent="0.3">
      <c r="A9102">
        <v>1185732</v>
      </c>
      <c r="B9102" s="16">
        <v>44536</v>
      </c>
      <c r="C9102" t="s">
        <v>21</v>
      </c>
      <c r="D9102">
        <v>200</v>
      </c>
      <c r="E9102">
        <v>110000.00000000001</v>
      </c>
      <c r="F9102">
        <v>44000</v>
      </c>
      <c r="G9102" t="s">
        <v>15</v>
      </c>
      <c r="H9102" t="s">
        <v>40</v>
      </c>
      <c r="I9102" t="s">
        <v>41</v>
      </c>
    </row>
    <row r="9103" spans="1:9" x14ac:dyDescent="0.3">
      <c r="A9103">
        <v>1197831</v>
      </c>
      <c r="B9103" s="16">
        <v>44536</v>
      </c>
      <c r="C9103" t="s">
        <v>21</v>
      </c>
      <c r="D9103">
        <v>225</v>
      </c>
      <c r="E9103">
        <v>112500</v>
      </c>
      <c r="F9103">
        <v>45000</v>
      </c>
      <c r="G9103" t="s">
        <v>15</v>
      </c>
      <c r="H9103" t="s">
        <v>127</v>
      </c>
      <c r="I9103" t="s">
        <v>128</v>
      </c>
    </row>
    <row r="9104" spans="1:9" x14ac:dyDescent="0.3">
      <c r="A9104">
        <v>1197831</v>
      </c>
      <c r="B9104" s="16">
        <v>44536</v>
      </c>
      <c r="C9104" t="s">
        <v>22</v>
      </c>
      <c r="D9104">
        <v>225</v>
      </c>
      <c r="E9104">
        <v>135000</v>
      </c>
      <c r="F9104">
        <v>40500</v>
      </c>
      <c r="G9104" t="s">
        <v>15</v>
      </c>
      <c r="H9104" t="s">
        <v>127</v>
      </c>
      <c r="I9104" t="s">
        <v>128</v>
      </c>
    </row>
    <row r="9105" spans="1:9" x14ac:dyDescent="0.3">
      <c r="A9105">
        <v>1197831</v>
      </c>
      <c r="B9105" s="16">
        <v>44536</v>
      </c>
      <c r="C9105" t="s">
        <v>21</v>
      </c>
      <c r="D9105">
        <v>275</v>
      </c>
      <c r="E9105">
        <v>137500</v>
      </c>
      <c r="F9105">
        <v>55000</v>
      </c>
      <c r="G9105" t="s">
        <v>15</v>
      </c>
      <c r="H9105" t="s">
        <v>123</v>
      </c>
      <c r="I9105" t="s">
        <v>124</v>
      </c>
    </row>
    <row r="9106" spans="1:9" x14ac:dyDescent="0.3">
      <c r="A9106">
        <v>1197831</v>
      </c>
      <c r="B9106" s="16">
        <v>44536</v>
      </c>
      <c r="C9106" t="s">
        <v>20</v>
      </c>
      <c r="D9106">
        <v>275</v>
      </c>
      <c r="E9106">
        <v>137500</v>
      </c>
      <c r="F9106">
        <v>55000</v>
      </c>
      <c r="G9106" t="s">
        <v>15</v>
      </c>
      <c r="H9106" t="s">
        <v>127</v>
      </c>
      <c r="I9106" t="s">
        <v>128</v>
      </c>
    </row>
    <row r="9107" spans="1:9" x14ac:dyDescent="0.3">
      <c r="A9107">
        <v>1197831</v>
      </c>
      <c r="B9107" s="16">
        <v>44536</v>
      </c>
      <c r="C9107" t="s">
        <v>19</v>
      </c>
      <c r="D9107">
        <v>300</v>
      </c>
      <c r="E9107">
        <v>150000</v>
      </c>
      <c r="F9107">
        <v>52500</v>
      </c>
      <c r="G9107" t="s">
        <v>15</v>
      </c>
      <c r="H9107" t="s">
        <v>127</v>
      </c>
      <c r="I9107" t="s">
        <v>128</v>
      </c>
    </row>
    <row r="9108" spans="1:9" x14ac:dyDescent="0.3">
      <c r="A9108">
        <v>1197831</v>
      </c>
      <c r="B9108" s="16">
        <v>44536</v>
      </c>
      <c r="C9108" t="s">
        <v>20</v>
      </c>
      <c r="D9108">
        <v>325</v>
      </c>
      <c r="E9108">
        <v>162500</v>
      </c>
      <c r="F9108">
        <v>65000</v>
      </c>
      <c r="G9108" t="s">
        <v>15</v>
      </c>
      <c r="H9108" t="s">
        <v>123</v>
      </c>
      <c r="I9108" t="s">
        <v>124</v>
      </c>
    </row>
    <row r="9109" spans="1:9" x14ac:dyDescent="0.3">
      <c r="A9109">
        <v>1197831</v>
      </c>
      <c r="B9109" s="16">
        <v>44536</v>
      </c>
      <c r="C9109" t="s">
        <v>22</v>
      </c>
      <c r="D9109">
        <v>275</v>
      </c>
      <c r="E9109">
        <v>165000</v>
      </c>
      <c r="F9109">
        <v>49500</v>
      </c>
      <c r="G9109" t="s">
        <v>15</v>
      </c>
      <c r="H9109" t="s">
        <v>123</v>
      </c>
      <c r="I9109" t="s">
        <v>124</v>
      </c>
    </row>
    <row r="9110" spans="1:9" x14ac:dyDescent="0.3">
      <c r="A9110">
        <v>1197831</v>
      </c>
      <c r="B9110" s="16">
        <v>44536</v>
      </c>
      <c r="C9110" t="s">
        <v>19</v>
      </c>
      <c r="D9110">
        <v>350</v>
      </c>
      <c r="E9110">
        <v>175000</v>
      </c>
      <c r="F9110">
        <v>61249.999999999993</v>
      </c>
      <c r="G9110" t="s">
        <v>15</v>
      </c>
      <c r="H9110" t="s">
        <v>123</v>
      </c>
      <c r="I9110" t="s">
        <v>124</v>
      </c>
    </row>
    <row r="9111" spans="1:9" x14ac:dyDescent="0.3">
      <c r="A9111">
        <v>1197831</v>
      </c>
      <c r="B9111" s="16">
        <v>44536</v>
      </c>
      <c r="C9111" t="s">
        <v>23</v>
      </c>
      <c r="D9111">
        <v>325</v>
      </c>
      <c r="E9111">
        <v>211249.99999999994</v>
      </c>
      <c r="F9111">
        <v>84499.999999999985</v>
      </c>
      <c r="G9111" t="s">
        <v>15</v>
      </c>
      <c r="H9111" t="s">
        <v>127</v>
      </c>
      <c r="I9111" t="s">
        <v>128</v>
      </c>
    </row>
    <row r="9112" spans="1:9" x14ac:dyDescent="0.3">
      <c r="A9112">
        <v>1197831</v>
      </c>
      <c r="B9112" s="16">
        <v>44536</v>
      </c>
      <c r="C9112" t="s">
        <v>23</v>
      </c>
      <c r="D9112">
        <v>375</v>
      </c>
      <c r="E9112">
        <v>243749.99999999994</v>
      </c>
      <c r="F9112">
        <v>97499.999999999985</v>
      </c>
      <c r="G9112" t="s">
        <v>15</v>
      </c>
      <c r="H9112" t="s">
        <v>123</v>
      </c>
      <c r="I9112" t="s">
        <v>124</v>
      </c>
    </row>
    <row r="9113" spans="1:9" x14ac:dyDescent="0.3">
      <c r="A9113">
        <v>1197831</v>
      </c>
      <c r="B9113" s="16">
        <v>44536</v>
      </c>
      <c r="C9113" t="s">
        <v>17</v>
      </c>
      <c r="D9113">
        <v>500</v>
      </c>
      <c r="E9113">
        <v>300000</v>
      </c>
      <c r="F9113">
        <v>105000</v>
      </c>
      <c r="G9113" t="s">
        <v>15</v>
      </c>
      <c r="H9113" t="s">
        <v>127</v>
      </c>
      <c r="I9113" t="s">
        <v>128</v>
      </c>
    </row>
    <row r="9114" spans="1:9" x14ac:dyDescent="0.3">
      <c r="A9114">
        <v>1197831</v>
      </c>
      <c r="B9114" s="16">
        <v>44536</v>
      </c>
      <c r="C9114" t="s">
        <v>17</v>
      </c>
      <c r="D9114">
        <v>550</v>
      </c>
      <c r="E9114">
        <v>330000</v>
      </c>
      <c r="F9114">
        <v>115499.99999999999</v>
      </c>
      <c r="G9114" t="s">
        <v>15</v>
      </c>
      <c r="H9114" t="s">
        <v>123</v>
      </c>
      <c r="I9114" t="s">
        <v>124</v>
      </c>
    </row>
    <row r="9115" spans="1:9" x14ac:dyDescent="0.3">
      <c r="A9115">
        <v>1185732</v>
      </c>
      <c r="B9115" s="16">
        <v>44537</v>
      </c>
      <c r="C9115" t="s">
        <v>22</v>
      </c>
      <c r="D9115">
        <v>54</v>
      </c>
      <c r="E9115">
        <v>2484</v>
      </c>
      <c r="F9115">
        <v>968.75999999999988</v>
      </c>
      <c r="G9115" t="s">
        <v>15</v>
      </c>
      <c r="H9115" t="s">
        <v>40</v>
      </c>
      <c r="I9115" t="s">
        <v>41</v>
      </c>
    </row>
    <row r="9116" spans="1:9" x14ac:dyDescent="0.3">
      <c r="A9116">
        <v>1185732</v>
      </c>
      <c r="B9116" s="16">
        <v>44537</v>
      </c>
      <c r="C9116" t="s">
        <v>22</v>
      </c>
      <c r="D9116">
        <v>46</v>
      </c>
      <c r="E9116">
        <v>2806</v>
      </c>
      <c r="F9116">
        <v>1290.76</v>
      </c>
      <c r="G9116" t="s">
        <v>15</v>
      </c>
      <c r="H9116" t="s">
        <v>40</v>
      </c>
      <c r="I9116" t="s">
        <v>41</v>
      </c>
    </row>
    <row r="9117" spans="1:9" x14ac:dyDescent="0.3">
      <c r="A9117">
        <v>1185732</v>
      </c>
      <c r="B9117" s="16">
        <v>44537</v>
      </c>
      <c r="C9117" t="s">
        <v>22</v>
      </c>
      <c r="D9117">
        <v>175</v>
      </c>
      <c r="E9117">
        <v>113750</v>
      </c>
      <c r="F9117">
        <v>39812.5</v>
      </c>
      <c r="G9117" t="s">
        <v>15</v>
      </c>
      <c r="H9117" t="s">
        <v>40</v>
      </c>
      <c r="I9117" t="s">
        <v>41</v>
      </c>
    </row>
    <row r="9118" spans="1:9" x14ac:dyDescent="0.3">
      <c r="A9118">
        <v>1185732</v>
      </c>
      <c r="B9118" s="16">
        <v>44538</v>
      </c>
      <c r="C9118" t="s">
        <v>21</v>
      </c>
      <c r="D9118">
        <v>54</v>
      </c>
      <c r="E9118">
        <v>2538</v>
      </c>
      <c r="F9118">
        <v>1040.58</v>
      </c>
      <c r="G9118" t="s">
        <v>36</v>
      </c>
      <c r="H9118" t="s">
        <v>110</v>
      </c>
      <c r="I9118" t="s">
        <v>111</v>
      </c>
    </row>
    <row r="9119" spans="1:9" x14ac:dyDescent="0.3">
      <c r="A9119">
        <v>1185732</v>
      </c>
      <c r="B9119" s="16">
        <v>44538</v>
      </c>
      <c r="C9119" t="s">
        <v>22</v>
      </c>
      <c r="D9119">
        <v>54</v>
      </c>
      <c r="E9119">
        <v>3132</v>
      </c>
      <c r="F9119">
        <v>1409.3999999999999</v>
      </c>
      <c r="G9119" t="s">
        <v>36</v>
      </c>
      <c r="H9119" t="s">
        <v>110</v>
      </c>
      <c r="I9119" t="s">
        <v>111</v>
      </c>
    </row>
    <row r="9120" spans="1:9" x14ac:dyDescent="0.3">
      <c r="A9120">
        <v>1185732</v>
      </c>
      <c r="B9120" s="16">
        <v>44538</v>
      </c>
      <c r="C9120" t="s">
        <v>19</v>
      </c>
      <c r="D9120">
        <v>75</v>
      </c>
      <c r="E9120">
        <v>3450</v>
      </c>
      <c r="F9120">
        <v>1552.4999999999998</v>
      </c>
      <c r="G9120" t="s">
        <v>36</v>
      </c>
      <c r="H9120" t="s">
        <v>110</v>
      </c>
      <c r="I9120" t="s">
        <v>111</v>
      </c>
    </row>
    <row r="9121" spans="1:9" x14ac:dyDescent="0.3">
      <c r="A9121">
        <v>1185732</v>
      </c>
      <c r="B9121" s="16">
        <v>44538</v>
      </c>
      <c r="C9121" t="s">
        <v>20</v>
      </c>
      <c r="D9121">
        <v>73</v>
      </c>
      <c r="E9121">
        <v>3504</v>
      </c>
      <c r="F9121">
        <v>1576.8</v>
      </c>
      <c r="G9121" t="s">
        <v>36</v>
      </c>
      <c r="H9121" t="s">
        <v>110</v>
      </c>
      <c r="I9121" t="s">
        <v>111</v>
      </c>
    </row>
    <row r="9122" spans="1:9" x14ac:dyDescent="0.3">
      <c r="A9122">
        <v>1185732</v>
      </c>
      <c r="B9122" s="16">
        <v>44538</v>
      </c>
      <c r="C9122" t="s">
        <v>23</v>
      </c>
      <c r="D9122">
        <v>78</v>
      </c>
      <c r="E9122">
        <v>4914</v>
      </c>
      <c r="F9122">
        <v>2604.42</v>
      </c>
      <c r="G9122" t="s">
        <v>36</v>
      </c>
      <c r="H9122" t="s">
        <v>110</v>
      </c>
      <c r="I9122" t="s">
        <v>111</v>
      </c>
    </row>
    <row r="9123" spans="1:9" x14ac:dyDescent="0.3">
      <c r="A9123">
        <v>1185732</v>
      </c>
      <c r="B9123" s="16">
        <v>44538</v>
      </c>
      <c r="C9123" t="s">
        <v>23</v>
      </c>
      <c r="D9123">
        <v>123</v>
      </c>
      <c r="E9123">
        <v>6027</v>
      </c>
      <c r="F9123">
        <v>2169.7199999999998</v>
      </c>
      <c r="G9123" t="s">
        <v>15</v>
      </c>
      <c r="H9123" t="s">
        <v>40</v>
      </c>
      <c r="I9123" t="s">
        <v>41</v>
      </c>
    </row>
    <row r="9124" spans="1:9" x14ac:dyDescent="0.3">
      <c r="A9124">
        <v>1185732</v>
      </c>
      <c r="B9124" s="16">
        <v>44538</v>
      </c>
      <c r="C9124" t="s">
        <v>23</v>
      </c>
      <c r="D9124">
        <v>95</v>
      </c>
      <c r="E9124">
        <v>6080</v>
      </c>
      <c r="F9124">
        <v>2614.4</v>
      </c>
      <c r="G9124" t="s">
        <v>15</v>
      </c>
      <c r="H9124" t="s">
        <v>40</v>
      </c>
      <c r="I9124" t="s">
        <v>41</v>
      </c>
    </row>
    <row r="9125" spans="1:9" x14ac:dyDescent="0.3">
      <c r="A9125">
        <v>1185732</v>
      </c>
      <c r="B9125" s="16">
        <v>44538</v>
      </c>
      <c r="C9125" t="s">
        <v>17</v>
      </c>
      <c r="D9125">
        <v>150</v>
      </c>
      <c r="E9125">
        <v>8250</v>
      </c>
      <c r="F9125">
        <v>3794.9999999999995</v>
      </c>
      <c r="G9125" t="s">
        <v>36</v>
      </c>
      <c r="H9125" t="s">
        <v>110</v>
      </c>
      <c r="I9125" t="s">
        <v>111</v>
      </c>
    </row>
    <row r="9126" spans="1:9" x14ac:dyDescent="0.3">
      <c r="A9126">
        <v>1189833</v>
      </c>
      <c r="B9126" s="16">
        <v>44538</v>
      </c>
      <c r="C9126" t="s">
        <v>21</v>
      </c>
      <c r="D9126">
        <v>155</v>
      </c>
      <c r="E9126">
        <v>8370</v>
      </c>
      <c r="F9126">
        <v>3431.7</v>
      </c>
      <c r="G9126" t="s">
        <v>15</v>
      </c>
      <c r="H9126" t="s">
        <v>16</v>
      </c>
      <c r="I9126" t="s">
        <v>69</v>
      </c>
    </row>
    <row r="9127" spans="1:9" x14ac:dyDescent="0.3">
      <c r="A9127">
        <v>1189833</v>
      </c>
      <c r="B9127" s="16">
        <v>44538</v>
      </c>
      <c r="C9127" t="s">
        <v>20</v>
      </c>
      <c r="D9127">
        <v>163</v>
      </c>
      <c r="E9127">
        <v>8476</v>
      </c>
      <c r="F9127">
        <v>3305.6400000000003</v>
      </c>
      <c r="G9127" t="s">
        <v>15</v>
      </c>
      <c r="H9127" t="s">
        <v>16</v>
      </c>
      <c r="I9127" t="s">
        <v>69</v>
      </c>
    </row>
    <row r="9128" spans="1:9" x14ac:dyDescent="0.3">
      <c r="A9128">
        <v>1128299</v>
      </c>
      <c r="B9128" s="16">
        <v>44538</v>
      </c>
      <c r="C9128" t="s">
        <v>19</v>
      </c>
      <c r="D9128">
        <v>169</v>
      </c>
      <c r="E9128">
        <v>8619</v>
      </c>
      <c r="F9128">
        <v>4309.5</v>
      </c>
      <c r="G9128" t="s">
        <v>15</v>
      </c>
      <c r="H9128" t="s">
        <v>16</v>
      </c>
      <c r="I9128" t="s">
        <v>69</v>
      </c>
    </row>
    <row r="9129" spans="1:9" x14ac:dyDescent="0.3">
      <c r="A9129">
        <v>1189833</v>
      </c>
      <c r="B9129" s="16">
        <v>44538</v>
      </c>
      <c r="C9129" t="s">
        <v>22</v>
      </c>
      <c r="D9129">
        <v>155</v>
      </c>
      <c r="E9129">
        <v>9300</v>
      </c>
      <c r="F9129">
        <v>4278</v>
      </c>
      <c r="G9129" t="s">
        <v>15</v>
      </c>
      <c r="H9129" t="s">
        <v>16</v>
      </c>
      <c r="I9129" t="s">
        <v>69</v>
      </c>
    </row>
    <row r="9130" spans="1:9" x14ac:dyDescent="0.3">
      <c r="A9130">
        <v>1189833</v>
      </c>
      <c r="B9130" s="16">
        <v>44538</v>
      </c>
      <c r="C9130" t="s">
        <v>23</v>
      </c>
      <c r="D9130">
        <v>182</v>
      </c>
      <c r="E9130">
        <v>12558</v>
      </c>
      <c r="F9130">
        <v>8037.12</v>
      </c>
      <c r="G9130" t="s">
        <v>15</v>
      </c>
      <c r="H9130" t="s">
        <v>16</v>
      </c>
      <c r="I9130" t="s">
        <v>69</v>
      </c>
    </row>
    <row r="9131" spans="1:9" x14ac:dyDescent="0.3">
      <c r="A9131">
        <v>1128299</v>
      </c>
      <c r="B9131" s="16">
        <v>44538</v>
      </c>
      <c r="C9131" t="s">
        <v>17</v>
      </c>
      <c r="D9131">
        <v>245</v>
      </c>
      <c r="E9131">
        <v>14455</v>
      </c>
      <c r="F9131">
        <v>8383.9000000000015</v>
      </c>
      <c r="G9131" t="s">
        <v>15</v>
      </c>
      <c r="H9131" t="s">
        <v>16</v>
      </c>
      <c r="I9131" t="s">
        <v>69</v>
      </c>
    </row>
    <row r="9132" spans="1:9" x14ac:dyDescent="0.3">
      <c r="A9132">
        <v>1185732</v>
      </c>
      <c r="B9132" s="16">
        <v>44538</v>
      </c>
      <c r="C9132" t="s">
        <v>21</v>
      </c>
      <c r="D9132">
        <v>200</v>
      </c>
      <c r="E9132">
        <v>100000</v>
      </c>
      <c r="F9132">
        <v>30000</v>
      </c>
      <c r="G9132" t="s">
        <v>36</v>
      </c>
      <c r="H9132" t="s">
        <v>110</v>
      </c>
      <c r="I9132" t="s">
        <v>111</v>
      </c>
    </row>
    <row r="9133" spans="1:9" x14ac:dyDescent="0.3">
      <c r="A9133">
        <v>1185732</v>
      </c>
      <c r="B9133" s="16">
        <v>44538</v>
      </c>
      <c r="C9133" t="s">
        <v>22</v>
      </c>
      <c r="D9133">
        <v>200</v>
      </c>
      <c r="E9133">
        <v>120000</v>
      </c>
      <c r="F9133">
        <v>42000</v>
      </c>
      <c r="G9133" t="s">
        <v>36</v>
      </c>
      <c r="H9133" t="s">
        <v>110</v>
      </c>
      <c r="I9133" t="s">
        <v>111</v>
      </c>
    </row>
    <row r="9134" spans="1:9" x14ac:dyDescent="0.3">
      <c r="A9134">
        <v>1185732</v>
      </c>
      <c r="B9134" s="16">
        <v>44538</v>
      </c>
      <c r="C9134" t="s">
        <v>20</v>
      </c>
      <c r="D9134">
        <v>250</v>
      </c>
      <c r="E9134">
        <v>125000</v>
      </c>
      <c r="F9134">
        <v>37500</v>
      </c>
      <c r="G9134" t="s">
        <v>36</v>
      </c>
      <c r="H9134" t="s">
        <v>110</v>
      </c>
      <c r="I9134" t="s">
        <v>111</v>
      </c>
    </row>
    <row r="9135" spans="1:9" x14ac:dyDescent="0.3">
      <c r="A9135">
        <v>1185732</v>
      </c>
      <c r="B9135" s="16">
        <v>44538</v>
      </c>
      <c r="C9135" t="s">
        <v>19</v>
      </c>
      <c r="D9135">
        <v>300</v>
      </c>
      <c r="E9135">
        <v>150000</v>
      </c>
      <c r="F9135">
        <v>45000</v>
      </c>
      <c r="G9135" t="s">
        <v>36</v>
      </c>
      <c r="H9135" t="s">
        <v>110</v>
      </c>
      <c r="I9135" t="s">
        <v>111</v>
      </c>
    </row>
    <row r="9136" spans="1:9" x14ac:dyDescent="0.3">
      <c r="A9136">
        <v>1185732</v>
      </c>
      <c r="B9136" s="16">
        <v>44538</v>
      </c>
      <c r="C9136" t="s">
        <v>23</v>
      </c>
      <c r="D9136">
        <v>300</v>
      </c>
      <c r="E9136">
        <v>194999.99999999997</v>
      </c>
      <c r="F9136">
        <v>77999.999999999985</v>
      </c>
      <c r="G9136" t="s">
        <v>36</v>
      </c>
      <c r="H9136" t="s">
        <v>110</v>
      </c>
      <c r="I9136" t="s">
        <v>111</v>
      </c>
    </row>
    <row r="9137" spans="1:9" x14ac:dyDescent="0.3">
      <c r="A9137">
        <v>1185732</v>
      </c>
      <c r="B9137" s="16">
        <v>44538</v>
      </c>
      <c r="C9137" t="s">
        <v>23</v>
      </c>
      <c r="D9137">
        <v>350</v>
      </c>
      <c r="E9137">
        <v>245000</v>
      </c>
      <c r="F9137">
        <v>73500</v>
      </c>
      <c r="G9137" t="s">
        <v>15</v>
      </c>
      <c r="H9137" t="s">
        <v>40</v>
      </c>
      <c r="I9137" t="s">
        <v>41</v>
      </c>
    </row>
    <row r="9138" spans="1:9" x14ac:dyDescent="0.3">
      <c r="A9138">
        <v>1185732</v>
      </c>
      <c r="B9138" s="16">
        <v>44538</v>
      </c>
      <c r="C9138" t="s">
        <v>17</v>
      </c>
      <c r="D9138">
        <v>500</v>
      </c>
      <c r="E9138">
        <v>300000</v>
      </c>
      <c r="F9138">
        <v>105000</v>
      </c>
      <c r="G9138" t="s">
        <v>36</v>
      </c>
      <c r="H9138" t="s">
        <v>110</v>
      </c>
      <c r="I9138" t="s">
        <v>111</v>
      </c>
    </row>
    <row r="9139" spans="1:9" x14ac:dyDescent="0.3">
      <c r="A9139">
        <v>1189833</v>
      </c>
      <c r="B9139" s="16">
        <v>44538</v>
      </c>
      <c r="C9139" t="s">
        <v>21</v>
      </c>
      <c r="D9139">
        <v>575</v>
      </c>
      <c r="E9139">
        <v>316250.00000000006</v>
      </c>
      <c r="F9139">
        <v>94875.000000000015</v>
      </c>
      <c r="G9139" t="s">
        <v>15</v>
      </c>
      <c r="H9139" t="s">
        <v>16</v>
      </c>
      <c r="I9139" t="s">
        <v>69</v>
      </c>
    </row>
    <row r="9140" spans="1:9" x14ac:dyDescent="0.3">
      <c r="A9140">
        <v>1189833</v>
      </c>
      <c r="B9140" s="16">
        <v>44538</v>
      </c>
      <c r="C9140" t="s">
        <v>20</v>
      </c>
      <c r="D9140">
        <v>625</v>
      </c>
      <c r="E9140">
        <v>343750.00000000006</v>
      </c>
      <c r="F9140">
        <v>85937.500000000015</v>
      </c>
      <c r="G9140" t="s">
        <v>15</v>
      </c>
      <c r="H9140" t="s">
        <v>16</v>
      </c>
      <c r="I9140" t="s">
        <v>69</v>
      </c>
    </row>
    <row r="9141" spans="1:9" x14ac:dyDescent="0.3">
      <c r="A9141">
        <v>1128299</v>
      </c>
      <c r="B9141" s="16">
        <v>44538</v>
      </c>
      <c r="C9141" t="s">
        <v>19</v>
      </c>
      <c r="D9141">
        <v>675</v>
      </c>
      <c r="E9141">
        <v>371250.00000000006</v>
      </c>
      <c r="F9141">
        <v>129937.50000000001</v>
      </c>
      <c r="G9141" t="s">
        <v>15</v>
      </c>
      <c r="H9141" t="s">
        <v>16</v>
      </c>
      <c r="I9141" t="s">
        <v>69</v>
      </c>
    </row>
    <row r="9142" spans="1:9" x14ac:dyDescent="0.3">
      <c r="A9142">
        <v>1189833</v>
      </c>
      <c r="B9142" s="16">
        <v>44538</v>
      </c>
      <c r="C9142" t="s">
        <v>22</v>
      </c>
      <c r="D9142">
        <v>575</v>
      </c>
      <c r="E9142">
        <v>373750</v>
      </c>
      <c r="F9142">
        <v>130812.49999999999</v>
      </c>
      <c r="G9142" t="s">
        <v>15</v>
      </c>
      <c r="H9142" t="s">
        <v>16</v>
      </c>
      <c r="I9142" t="s">
        <v>69</v>
      </c>
    </row>
    <row r="9143" spans="1:9" x14ac:dyDescent="0.3">
      <c r="A9143">
        <v>1189833</v>
      </c>
      <c r="B9143" s="16">
        <v>44538</v>
      </c>
      <c r="C9143" t="s">
        <v>23</v>
      </c>
      <c r="D9143">
        <v>675</v>
      </c>
      <c r="E9143">
        <v>472500</v>
      </c>
      <c r="F9143">
        <v>236250</v>
      </c>
      <c r="G9143" t="s">
        <v>15</v>
      </c>
      <c r="H9143" t="s">
        <v>16</v>
      </c>
      <c r="I9143" t="s">
        <v>69</v>
      </c>
    </row>
    <row r="9144" spans="1:9" x14ac:dyDescent="0.3">
      <c r="A9144">
        <v>1128299</v>
      </c>
      <c r="B9144" s="16">
        <v>44538</v>
      </c>
      <c r="C9144" t="s">
        <v>17</v>
      </c>
      <c r="D9144">
        <v>875</v>
      </c>
      <c r="E9144">
        <v>568750</v>
      </c>
      <c r="F9144">
        <v>255937.5</v>
      </c>
      <c r="G9144" t="s">
        <v>15</v>
      </c>
      <c r="H9144" t="s">
        <v>16</v>
      </c>
      <c r="I9144" t="s">
        <v>69</v>
      </c>
    </row>
    <row r="9145" spans="1:9" x14ac:dyDescent="0.3">
      <c r="A9145">
        <v>1128299</v>
      </c>
      <c r="B9145" s="16">
        <v>44539</v>
      </c>
      <c r="C9145" t="s">
        <v>21</v>
      </c>
      <c r="D9145">
        <v>87</v>
      </c>
      <c r="E9145">
        <v>3915</v>
      </c>
      <c r="F9145">
        <v>1957.5</v>
      </c>
      <c r="G9145" t="s">
        <v>36</v>
      </c>
      <c r="H9145" t="s">
        <v>116</v>
      </c>
      <c r="I9145" t="s">
        <v>117</v>
      </c>
    </row>
    <row r="9146" spans="1:9" x14ac:dyDescent="0.3">
      <c r="A9146">
        <v>1128299</v>
      </c>
      <c r="B9146" s="16">
        <v>44539</v>
      </c>
      <c r="C9146" t="s">
        <v>22</v>
      </c>
      <c r="D9146">
        <v>84</v>
      </c>
      <c r="E9146">
        <v>4536</v>
      </c>
      <c r="F9146">
        <v>1950.48</v>
      </c>
      <c r="G9146" t="s">
        <v>36</v>
      </c>
      <c r="H9146" t="s">
        <v>116</v>
      </c>
      <c r="I9146" t="s">
        <v>117</v>
      </c>
    </row>
    <row r="9147" spans="1:9" x14ac:dyDescent="0.3">
      <c r="A9147">
        <v>1128299</v>
      </c>
      <c r="B9147" s="16">
        <v>44539</v>
      </c>
      <c r="C9147" t="s">
        <v>20</v>
      </c>
      <c r="D9147">
        <v>105</v>
      </c>
      <c r="E9147">
        <v>5145</v>
      </c>
      <c r="F9147">
        <v>2366.6999999999998</v>
      </c>
      <c r="G9147" t="s">
        <v>36</v>
      </c>
      <c r="H9147" t="s">
        <v>116</v>
      </c>
      <c r="I9147" t="s">
        <v>117</v>
      </c>
    </row>
    <row r="9148" spans="1:9" x14ac:dyDescent="0.3">
      <c r="A9148">
        <v>1128299</v>
      </c>
      <c r="B9148" s="16">
        <v>44539</v>
      </c>
      <c r="C9148" t="s">
        <v>19</v>
      </c>
      <c r="D9148">
        <v>108</v>
      </c>
      <c r="E9148">
        <v>5292</v>
      </c>
      <c r="F9148">
        <v>2910.6000000000004</v>
      </c>
      <c r="G9148" t="s">
        <v>36</v>
      </c>
      <c r="H9148" t="s">
        <v>116</v>
      </c>
      <c r="I9148" t="s">
        <v>117</v>
      </c>
    </row>
    <row r="9149" spans="1:9" x14ac:dyDescent="0.3">
      <c r="A9149">
        <v>1128299</v>
      </c>
      <c r="B9149" s="16">
        <v>44539</v>
      </c>
      <c r="C9149" t="s">
        <v>23</v>
      </c>
      <c r="D9149">
        <v>120</v>
      </c>
      <c r="E9149">
        <v>7440</v>
      </c>
      <c r="F9149">
        <v>3720</v>
      </c>
      <c r="G9149" t="s">
        <v>36</v>
      </c>
      <c r="H9149" t="s">
        <v>116</v>
      </c>
      <c r="I9149" t="s">
        <v>117</v>
      </c>
    </row>
    <row r="9150" spans="1:9" x14ac:dyDescent="0.3">
      <c r="A9150">
        <v>1185732</v>
      </c>
      <c r="B9150" s="16">
        <v>44539</v>
      </c>
      <c r="C9150" t="s">
        <v>17</v>
      </c>
      <c r="D9150">
        <v>162</v>
      </c>
      <c r="E9150">
        <v>7452</v>
      </c>
      <c r="F9150">
        <v>3875.04</v>
      </c>
      <c r="G9150" t="s">
        <v>15</v>
      </c>
      <c r="H9150" t="s">
        <v>40</v>
      </c>
      <c r="I9150" t="s">
        <v>41</v>
      </c>
    </row>
    <row r="9151" spans="1:9" x14ac:dyDescent="0.3">
      <c r="A9151">
        <v>1128299</v>
      </c>
      <c r="B9151" s="16">
        <v>44539</v>
      </c>
      <c r="C9151" t="s">
        <v>17</v>
      </c>
      <c r="D9151">
        <v>150</v>
      </c>
      <c r="E9151">
        <v>8700</v>
      </c>
      <c r="F9151">
        <v>4437</v>
      </c>
      <c r="G9151" t="s">
        <v>36</v>
      </c>
      <c r="H9151" t="s">
        <v>116</v>
      </c>
      <c r="I9151" t="s">
        <v>117</v>
      </c>
    </row>
    <row r="9152" spans="1:9" x14ac:dyDescent="0.3">
      <c r="A9152">
        <v>1185732</v>
      </c>
      <c r="B9152" s="16">
        <v>44539</v>
      </c>
      <c r="C9152" t="s">
        <v>17</v>
      </c>
      <c r="D9152">
        <v>143</v>
      </c>
      <c r="E9152">
        <v>8866</v>
      </c>
      <c r="F9152">
        <v>5319.5999999999995</v>
      </c>
      <c r="G9152" t="s">
        <v>15</v>
      </c>
      <c r="H9152" t="s">
        <v>40</v>
      </c>
      <c r="I9152" t="s">
        <v>41</v>
      </c>
    </row>
    <row r="9153" spans="1:9" x14ac:dyDescent="0.3">
      <c r="A9153">
        <v>1128299</v>
      </c>
      <c r="B9153" s="16">
        <v>44539</v>
      </c>
      <c r="C9153" t="s">
        <v>21</v>
      </c>
      <c r="D9153">
        <v>147</v>
      </c>
      <c r="E9153">
        <v>9261</v>
      </c>
      <c r="F9153">
        <v>4630.5</v>
      </c>
      <c r="G9153" t="s">
        <v>36</v>
      </c>
      <c r="H9153" t="s">
        <v>96</v>
      </c>
      <c r="I9153" t="s">
        <v>97</v>
      </c>
    </row>
    <row r="9154" spans="1:9" x14ac:dyDescent="0.3">
      <c r="A9154">
        <v>1128299</v>
      </c>
      <c r="B9154" s="16">
        <v>44539</v>
      </c>
      <c r="C9154" t="s">
        <v>20</v>
      </c>
      <c r="D9154">
        <v>161</v>
      </c>
      <c r="E9154">
        <v>9499</v>
      </c>
      <c r="F9154">
        <v>4939.4800000000005</v>
      </c>
      <c r="G9154" t="s">
        <v>36</v>
      </c>
      <c r="H9154" t="s">
        <v>96</v>
      </c>
      <c r="I9154" t="s">
        <v>97</v>
      </c>
    </row>
    <row r="9155" spans="1:9" x14ac:dyDescent="0.3">
      <c r="A9155">
        <v>1128299</v>
      </c>
      <c r="B9155" s="16">
        <v>44539</v>
      </c>
      <c r="C9155" t="s">
        <v>22</v>
      </c>
      <c r="D9155">
        <v>142</v>
      </c>
      <c r="E9155">
        <v>9656</v>
      </c>
      <c r="F9155">
        <v>4731.4399999999996</v>
      </c>
      <c r="G9155" t="s">
        <v>36</v>
      </c>
      <c r="H9155" t="s">
        <v>96</v>
      </c>
      <c r="I9155" t="s">
        <v>97</v>
      </c>
    </row>
    <row r="9156" spans="1:9" x14ac:dyDescent="0.3">
      <c r="A9156">
        <v>1197831</v>
      </c>
      <c r="B9156" s="16">
        <v>44539</v>
      </c>
      <c r="C9156" t="s">
        <v>20</v>
      </c>
      <c r="D9156">
        <v>135</v>
      </c>
      <c r="E9156">
        <v>9990</v>
      </c>
      <c r="F9156">
        <v>3496.5</v>
      </c>
      <c r="G9156" t="s">
        <v>31</v>
      </c>
      <c r="H9156" t="s">
        <v>66</v>
      </c>
      <c r="I9156" t="s">
        <v>67</v>
      </c>
    </row>
    <row r="9157" spans="1:9" x14ac:dyDescent="0.3">
      <c r="A9157">
        <v>1197831</v>
      </c>
      <c r="B9157" s="16">
        <v>44539</v>
      </c>
      <c r="C9157" t="s">
        <v>21</v>
      </c>
      <c r="D9157">
        <v>145</v>
      </c>
      <c r="E9157">
        <v>10585</v>
      </c>
      <c r="F9157">
        <v>3704.7499999999995</v>
      </c>
      <c r="G9157" t="s">
        <v>31</v>
      </c>
      <c r="H9157" t="s">
        <v>66</v>
      </c>
      <c r="I9157" t="s">
        <v>67</v>
      </c>
    </row>
    <row r="9158" spans="1:9" x14ac:dyDescent="0.3">
      <c r="A9158">
        <v>1197831</v>
      </c>
      <c r="B9158" s="16">
        <v>44539</v>
      </c>
      <c r="C9158" t="s">
        <v>22</v>
      </c>
      <c r="D9158">
        <v>128</v>
      </c>
      <c r="E9158">
        <v>10752</v>
      </c>
      <c r="F9158">
        <v>2795.52</v>
      </c>
      <c r="G9158" t="s">
        <v>31</v>
      </c>
      <c r="H9158" t="s">
        <v>66</v>
      </c>
      <c r="I9158" t="s">
        <v>67</v>
      </c>
    </row>
    <row r="9159" spans="1:9" x14ac:dyDescent="0.3">
      <c r="A9159">
        <v>1185731</v>
      </c>
      <c r="B9159" s="16">
        <v>44539</v>
      </c>
      <c r="C9159" t="s">
        <v>19</v>
      </c>
      <c r="D9159">
        <v>181</v>
      </c>
      <c r="E9159">
        <v>10860</v>
      </c>
      <c r="F9159">
        <v>5104.2</v>
      </c>
      <c r="G9159" t="s">
        <v>36</v>
      </c>
      <c r="H9159" t="s">
        <v>96</v>
      </c>
      <c r="I9159" t="s">
        <v>97</v>
      </c>
    </row>
    <row r="9160" spans="1:9" x14ac:dyDescent="0.3">
      <c r="A9160">
        <v>1128299</v>
      </c>
      <c r="B9160" s="16">
        <v>44539</v>
      </c>
      <c r="C9160" t="s">
        <v>23</v>
      </c>
      <c r="D9160">
        <v>156</v>
      </c>
      <c r="E9160">
        <v>11544</v>
      </c>
      <c r="F9160">
        <v>6926.4</v>
      </c>
      <c r="G9160" t="s">
        <v>36</v>
      </c>
      <c r="H9160" t="s">
        <v>96</v>
      </c>
      <c r="I9160" t="s">
        <v>97</v>
      </c>
    </row>
    <row r="9161" spans="1:9" x14ac:dyDescent="0.3">
      <c r="A9161">
        <v>1197831</v>
      </c>
      <c r="B9161" s="16">
        <v>44539</v>
      </c>
      <c r="C9161" t="s">
        <v>23</v>
      </c>
      <c r="D9161">
        <v>142</v>
      </c>
      <c r="E9161">
        <v>12638</v>
      </c>
      <c r="F9161">
        <v>6319</v>
      </c>
      <c r="G9161" t="s">
        <v>31</v>
      </c>
      <c r="H9161" t="s">
        <v>66</v>
      </c>
      <c r="I9161" t="s">
        <v>67</v>
      </c>
    </row>
    <row r="9162" spans="1:9" x14ac:dyDescent="0.3">
      <c r="A9162">
        <v>1185733</v>
      </c>
      <c r="B9162" s="16">
        <v>44539</v>
      </c>
      <c r="C9162" t="s">
        <v>17</v>
      </c>
      <c r="D9162">
        <v>189</v>
      </c>
      <c r="E9162">
        <v>12852</v>
      </c>
      <c r="F9162">
        <v>5140.8</v>
      </c>
      <c r="G9162" t="s">
        <v>31</v>
      </c>
      <c r="H9162" t="s">
        <v>66</v>
      </c>
      <c r="I9162" t="s">
        <v>67</v>
      </c>
    </row>
    <row r="9163" spans="1:9" x14ac:dyDescent="0.3">
      <c r="A9163">
        <v>1185733</v>
      </c>
      <c r="B9163" s="16">
        <v>44539</v>
      </c>
      <c r="C9163" t="s">
        <v>19</v>
      </c>
      <c r="D9163">
        <v>182</v>
      </c>
      <c r="E9163">
        <v>14014</v>
      </c>
      <c r="F9163">
        <v>4204.2000000000007</v>
      </c>
      <c r="G9163" t="s">
        <v>31</v>
      </c>
      <c r="H9163" t="s">
        <v>66</v>
      </c>
      <c r="I9163" t="s">
        <v>67</v>
      </c>
    </row>
    <row r="9164" spans="1:9" x14ac:dyDescent="0.3">
      <c r="A9164">
        <v>1185731</v>
      </c>
      <c r="B9164" s="16">
        <v>44539</v>
      </c>
      <c r="C9164" t="s">
        <v>17</v>
      </c>
      <c r="D9164">
        <v>231</v>
      </c>
      <c r="E9164">
        <v>16170</v>
      </c>
      <c r="F9164">
        <v>8085</v>
      </c>
      <c r="G9164" t="s">
        <v>36</v>
      </c>
      <c r="H9164" t="s">
        <v>96</v>
      </c>
      <c r="I9164" t="s">
        <v>97</v>
      </c>
    </row>
    <row r="9165" spans="1:9" x14ac:dyDescent="0.3">
      <c r="A9165">
        <v>1128299</v>
      </c>
      <c r="B9165" s="16">
        <v>44539</v>
      </c>
      <c r="C9165" t="s">
        <v>21</v>
      </c>
      <c r="D9165">
        <v>300</v>
      </c>
      <c r="E9165">
        <v>150000</v>
      </c>
      <c r="F9165">
        <v>52500</v>
      </c>
      <c r="G9165" t="s">
        <v>36</v>
      </c>
      <c r="H9165" t="s">
        <v>116</v>
      </c>
      <c r="I9165" t="s">
        <v>117</v>
      </c>
    </row>
    <row r="9166" spans="1:9" x14ac:dyDescent="0.3">
      <c r="A9166">
        <v>1128299</v>
      </c>
      <c r="B9166" s="16">
        <v>44539</v>
      </c>
      <c r="C9166" t="s">
        <v>20</v>
      </c>
      <c r="D9166">
        <v>350</v>
      </c>
      <c r="E9166">
        <v>175000</v>
      </c>
      <c r="F9166">
        <v>61249.999999999993</v>
      </c>
      <c r="G9166" t="s">
        <v>36</v>
      </c>
      <c r="H9166" t="s">
        <v>116</v>
      </c>
      <c r="I9166" t="s">
        <v>117</v>
      </c>
    </row>
    <row r="9167" spans="1:9" x14ac:dyDescent="0.3">
      <c r="A9167">
        <v>1128299</v>
      </c>
      <c r="B9167" s="16">
        <v>44539</v>
      </c>
      <c r="C9167" t="s">
        <v>22</v>
      </c>
      <c r="D9167">
        <v>300</v>
      </c>
      <c r="E9167">
        <v>180000</v>
      </c>
      <c r="F9167">
        <v>54000</v>
      </c>
      <c r="G9167" t="s">
        <v>36</v>
      </c>
      <c r="H9167" t="s">
        <v>116</v>
      </c>
      <c r="I9167" t="s">
        <v>117</v>
      </c>
    </row>
    <row r="9168" spans="1:9" x14ac:dyDescent="0.3">
      <c r="A9168">
        <v>1128299</v>
      </c>
      <c r="B9168" s="16">
        <v>44539</v>
      </c>
      <c r="C9168" t="s">
        <v>19</v>
      </c>
      <c r="D9168">
        <v>400</v>
      </c>
      <c r="E9168">
        <v>200000</v>
      </c>
      <c r="F9168">
        <v>80000</v>
      </c>
      <c r="G9168" t="s">
        <v>36</v>
      </c>
      <c r="H9168" t="s">
        <v>116</v>
      </c>
      <c r="I9168" t="s">
        <v>117</v>
      </c>
    </row>
    <row r="9169" spans="1:9" x14ac:dyDescent="0.3">
      <c r="A9169">
        <v>1128299</v>
      </c>
      <c r="B9169" s="16">
        <v>44539</v>
      </c>
      <c r="C9169" t="s">
        <v>23</v>
      </c>
      <c r="D9169">
        <v>400</v>
      </c>
      <c r="E9169">
        <v>259999.99999999994</v>
      </c>
      <c r="F9169">
        <v>103999.99999999999</v>
      </c>
      <c r="G9169" t="s">
        <v>36</v>
      </c>
      <c r="H9169" t="s">
        <v>116</v>
      </c>
      <c r="I9169" t="s">
        <v>117</v>
      </c>
    </row>
    <row r="9170" spans="1:9" x14ac:dyDescent="0.3">
      <c r="A9170">
        <v>1185732</v>
      </c>
      <c r="B9170" s="16">
        <v>44539</v>
      </c>
      <c r="C9170" t="s">
        <v>17</v>
      </c>
      <c r="D9170">
        <v>475</v>
      </c>
      <c r="E9170">
        <v>308750</v>
      </c>
      <c r="F9170">
        <v>154375</v>
      </c>
      <c r="G9170" t="s">
        <v>15</v>
      </c>
      <c r="H9170" t="s">
        <v>40</v>
      </c>
      <c r="I9170" t="s">
        <v>41</v>
      </c>
    </row>
    <row r="9171" spans="1:9" x14ac:dyDescent="0.3">
      <c r="A9171">
        <v>1128299</v>
      </c>
      <c r="B9171" s="16">
        <v>44539</v>
      </c>
      <c r="C9171" t="s">
        <v>21</v>
      </c>
      <c r="D9171">
        <v>525</v>
      </c>
      <c r="E9171">
        <v>341250.00000000006</v>
      </c>
      <c r="F9171">
        <v>136500.00000000003</v>
      </c>
      <c r="G9171" t="s">
        <v>36</v>
      </c>
      <c r="H9171" t="s">
        <v>96</v>
      </c>
      <c r="I9171" t="s">
        <v>97</v>
      </c>
    </row>
    <row r="9172" spans="1:9" x14ac:dyDescent="0.3">
      <c r="A9172">
        <v>1128299</v>
      </c>
      <c r="B9172" s="16">
        <v>44539</v>
      </c>
      <c r="C9172" t="s">
        <v>17</v>
      </c>
      <c r="D9172">
        <v>600</v>
      </c>
      <c r="E9172">
        <v>360000</v>
      </c>
      <c r="F9172">
        <v>144000</v>
      </c>
      <c r="G9172" t="s">
        <v>36</v>
      </c>
      <c r="H9172" t="s">
        <v>116</v>
      </c>
      <c r="I9172" t="s">
        <v>117</v>
      </c>
    </row>
    <row r="9173" spans="1:9" x14ac:dyDescent="0.3">
      <c r="A9173">
        <v>1128299</v>
      </c>
      <c r="B9173" s="16">
        <v>44539</v>
      </c>
      <c r="C9173" t="s">
        <v>20</v>
      </c>
      <c r="D9173">
        <v>575</v>
      </c>
      <c r="E9173">
        <v>373750.00000000006</v>
      </c>
      <c r="F9173">
        <v>149500.00000000003</v>
      </c>
      <c r="G9173" t="s">
        <v>36</v>
      </c>
      <c r="H9173" t="s">
        <v>96</v>
      </c>
      <c r="I9173" t="s">
        <v>97</v>
      </c>
    </row>
    <row r="9174" spans="1:9" x14ac:dyDescent="0.3">
      <c r="A9174">
        <v>1197831</v>
      </c>
      <c r="B9174" s="16">
        <v>44539</v>
      </c>
      <c r="C9174" t="s">
        <v>22</v>
      </c>
      <c r="D9174">
        <v>425</v>
      </c>
      <c r="E9174">
        <v>382500.00000000006</v>
      </c>
      <c r="F9174">
        <v>57375.000000000007</v>
      </c>
      <c r="G9174" t="s">
        <v>31</v>
      </c>
      <c r="H9174" t="s">
        <v>66</v>
      </c>
      <c r="I9174" t="s">
        <v>67</v>
      </c>
    </row>
    <row r="9175" spans="1:9" x14ac:dyDescent="0.3">
      <c r="A9175">
        <v>1128299</v>
      </c>
      <c r="B9175" s="16">
        <v>44539</v>
      </c>
      <c r="C9175" t="s">
        <v>22</v>
      </c>
      <c r="D9175">
        <v>525</v>
      </c>
      <c r="E9175">
        <v>393750.00000000006</v>
      </c>
      <c r="F9175">
        <v>137812.5</v>
      </c>
      <c r="G9175" t="s">
        <v>36</v>
      </c>
      <c r="H9175" t="s">
        <v>96</v>
      </c>
      <c r="I9175" t="s">
        <v>97</v>
      </c>
    </row>
    <row r="9176" spans="1:9" x14ac:dyDescent="0.3">
      <c r="A9176">
        <v>1197831</v>
      </c>
      <c r="B9176" s="16">
        <v>44539</v>
      </c>
      <c r="C9176" t="s">
        <v>20</v>
      </c>
      <c r="D9176">
        <v>500</v>
      </c>
      <c r="E9176">
        <v>400000.00000000006</v>
      </c>
      <c r="F9176">
        <v>100000.00000000001</v>
      </c>
      <c r="G9176" t="s">
        <v>31</v>
      </c>
      <c r="H9176" t="s">
        <v>66</v>
      </c>
      <c r="I9176" t="s">
        <v>67</v>
      </c>
    </row>
    <row r="9177" spans="1:9" x14ac:dyDescent="0.3">
      <c r="A9177">
        <v>1197831</v>
      </c>
      <c r="B9177" s="16">
        <v>44539</v>
      </c>
      <c r="C9177" t="s">
        <v>21</v>
      </c>
      <c r="D9177">
        <v>500</v>
      </c>
      <c r="E9177">
        <v>400000.00000000006</v>
      </c>
      <c r="F9177">
        <v>100000.00000000001</v>
      </c>
      <c r="G9177" t="s">
        <v>31</v>
      </c>
      <c r="H9177" t="s">
        <v>66</v>
      </c>
      <c r="I9177" t="s">
        <v>67</v>
      </c>
    </row>
    <row r="9178" spans="1:9" x14ac:dyDescent="0.3">
      <c r="A9178">
        <v>1185731</v>
      </c>
      <c r="B9178" s="16">
        <v>44539</v>
      </c>
      <c r="C9178" t="s">
        <v>19</v>
      </c>
      <c r="D9178">
        <v>625</v>
      </c>
      <c r="E9178">
        <v>406250.00000000012</v>
      </c>
      <c r="F9178">
        <v>142187.50000000003</v>
      </c>
      <c r="G9178" t="s">
        <v>36</v>
      </c>
      <c r="H9178" t="s">
        <v>96</v>
      </c>
      <c r="I9178" t="s">
        <v>97</v>
      </c>
    </row>
    <row r="9179" spans="1:9" x14ac:dyDescent="0.3">
      <c r="A9179">
        <v>1197831</v>
      </c>
      <c r="B9179" s="16">
        <v>44539</v>
      </c>
      <c r="C9179" t="s">
        <v>23</v>
      </c>
      <c r="D9179">
        <v>525</v>
      </c>
      <c r="E9179">
        <v>498750.00000000006</v>
      </c>
      <c r="F9179">
        <v>199500.00000000003</v>
      </c>
      <c r="G9179" t="s">
        <v>31</v>
      </c>
      <c r="H9179" t="s">
        <v>66</v>
      </c>
      <c r="I9179" t="s">
        <v>67</v>
      </c>
    </row>
    <row r="9180" spans="1:9" x14ac:dyDescent="0.3">
      <c r="A9180">
        <v>1128299</v>
      </c>
      <c r="B9180" s="16">
        <v>44539</v>
      </c>
      <c r="C9180" t="s">
        <v>23</v>
      </c>
      <c r="D9180">
        <v>625</v>
      </c>
      <c r="E9180">
        <v>500000</v>
      </c>
      <c r="F9180">
        <v>250000</v>
      </c>
      <c r="G9180" t="s">
        <v>36</v>
      </c>
      <c r="H9180" t="s">
        <v>96</v>
      </c>
      <c r="I9180" t="s">
        <v>97</v>
      </c>
    </row>
    <row r="9181" spans="1:9" x14ac:dyDescent="0.3">
      <c r="A9181">
        <v>1185733</v>
      </c>
      <c r="B9181" s="16">
        <v>44539</v>
      </c>
      <c r="C9181" t="s">
        <v>17</v>
      </c>
      <c r="D9181">
        <v>700</v>
      </c>
      <c r="E9181">
        <v>525000.00000000012</v>
      </c>
      <c r="F9181">
        <v>131250.00000000003</v>
      </c>
      <c r="G9181" t="s">
        <v>31</v>
      </c>
      <c r="H9181" t="s">
        <v>66</v>
      </c>
      <c r="I9181" t="s">
        <v>67</v>
      </c>
    </row>
    <row r="9182" spans="1:9" x14ac:dyDescent="0.3">
      <c r="A9182">
        <v>1185733</v>
      </c>
      <c r="B9182" s="16">
        <v>44539</v>
      </c>
      <c r="C9182" t="s">
        <v>19</v>
      </c>
      <c r="D9182">
        <v>700</v>
      </c>
      <c r="E9182">
        <v>595000.00000000012</v>
      </c>
      <c r="F9182">
        <v>119000.00000000003</v>
      </c>
      <c r="G9182" t="s">
        <v>31</v>
      </c>
      <c r="H9182" t="s">
        <v>66</v>
      </c>
      <c r="I9182" t="s">
        <v>67</v>
      </c>
    </row>
    <row r="9183" spans="1:9" x14ac:dyDescent="0.3">
      <c r="A9183">
        <v>1185731</v>
      </c>
      <c r="B9183" s="16">
        <v>44539</v>
      </c>
      <c r="C9183" t="s">
        <v>17</v>
      </c>
      <c r="D9183">
        <v>825</v>
      </c>
      <c r="E9183">
        <v>618750.00000000012</v>
      </c>
      <c r="F9183">
        <v>247500.00000000006</v>
      </c>
      <c r="G9183" t="s">
        <v>36</v>
      </c>
      <c r="H9183" t="s">
        <v>96</v>
      </c>
      <c r="I9183" t="s">
        <v>97</v>
      </c>
    </row>
    <row r="9184" spans="1:9" x14ac:dyDescent="0.3">
      <c r="A9184">
        <v>1128299</v>
      </c>
      <c r="B9184" s="16">
        <v>44540</v>
      </c>
      <c r="C9184" t="s">
        <v>21</v>
      </c>
      <c r="D9184">
        <v>136</v>
      </c>
      <c r="E9184">
        <v>2992</v>
      </c>
      <c r="F9184">
        <v>1256.6400000000001</v>
      </c>
      <c r="G9184" t="s">
        <v>31</v>
      </c>
      <c r="H9184" t="s">
        <v>78</v>
      </c>
      <c r="I9184" t="s">
        <v>79</v>
      </c>
    </row>
    <row r="9185" spans="1:9" x14ac:dyDescent="0.3">
      <c r="A9185">
        <v>1128299</v>
      </c>
      <c r="B9185" s="16">
        <v>44540</v>
      </c>
      <c r="C9185" t="s">
        <v>21</v>
      </c>
      <c r="D9185">
        <v>112</v>
      </c>
      <c r="E9185">
        <v>3024</v>
      </c>
      <c r="F9185">
        <v>1542.24</v>
      </c>
      <c r="G9185" t="s">
        <v>31</v>
      </c>
      <c r="H9185" t="s">
        <v>78</v>
      </c>
      <c r="I9185" t="s">
        <v>79</v>
      </c>
    </row>
    <row r="9186" spans="1:9" x14ac:dyDescent="0.3">
      <c r="A9186">
        <v>1128299</v>
      </c>
      <c r="B9186" s="16">
        <v>44540</v>
      </c>
      <c r="C9186" t="s">
        <v>20</v>
      </c>
      <c r="D9186">
        <v>153</v>
      </c>
      <c r="E9186">
        <v>3060</v>
      </c>
      <c r="F9186">
        <v>1132.2</v>
      </c>
      <c r="G9186" t="s">
        <v>31</v>
      </c>
      <c r="H9186" t="s">
        <v>78</v>
      </c>
      <c r="I9186" t="s">
        <v>79</v>
      </c>
    </row>
    <row r="9187" spans="1:9" x14ac:dyDescent="0.3">
      <c r="A9187">
        <v>1128299</v>
      </c>
      <c r="B9187" s="16">
        <v>44540</v>
      </c>
      <c r="C9187" t="s">
        <v>20</v>
      </c>
      <c r="D9187">
        <v>113</v>
      </c>
      <c r="E9187">
        <v>3277</v>
      </c>
      <c r="F9187">
        <v>1540.1899999999998</v>
      </c>
      <c r="G9187" t="s">
        <v>31</v>
      </c>
      <c r="H9187" t="s">
        <v>78</v>
      </c>
      <c r="I9187" t="s">
        <v>79</v>
      </c>
    </row>
    <row r="9188" spans="1:9" x14ac:dyDescent="0.3">
      <c r="A9188">
        <v>1128299</v>
      </c>
      <c r="B9188" s="16">
        <v>44540</v>
      </c>
      <c r="C9188" t="s">
        <v>22</v>
      </c>
      <c r="D9188">
        <v>124</v>
      </c>
      <c r="E9188">
        <v>3348</v>
      </c>
      <c r="F9188">
        <v>1372.6799999999998</v>
      </c>
      <c r="G9188" t="s">
        <v>31</v>
      </c>
      <c r="H9188" t="s">
        <v>78</v>
      </c>
      <c r="I9188" t="s">
        <v>79</v>
      </c>
    </row>
    <row r="9189" spans="1:9" x14ac:dyDescent="0.3">
      <c r="A9189">
        <v>1185732</v>
      </c>
      <c r="B9189" s="16">
        <v>44540</v>
      </c>
      <c r="C9189" t="s">
        <v>19</v>
      </c>
      <c r="D9189">
        <v>91</v>
      </c>
      <c r="E9189">
        <v>3640</v>
      </c>
      <c r="F9189">
        <v>1237.5999999999999</v>
      </c>
      <c r="G9189" t="s">
        <v>15</v>
      </c>
      <c r="H9189" t="s">
        <v>40</v>
      </c>
      <c r="I9189" t="s">
        <v>41</v>
      </c>
    </row>
    <row r="9190" spans="1:9" x14ac:dyDescent="0.3">
      <c r="A9190">
        <v>1128299</v>
      </c>
      <c r="B9190" s="16">
        <v>44540</v>
      </c>
      <c r="C9190" t="s">
        <v>19</v>
      </c>
      <c r="D9190">
        <v>170</v>
      </c>
      <c r="E9190">
        <v>3740</v>
      </c>
      <c r="F9190">
        <v>1570.8</v>
      </c>
      <c r="G9190" t="s">
        <v>31</v>
      </c>
      <c r="H9190" t="s">
        <v>78</v>
      </c>
      <c r="I9190" t="s">
        <v>79</v>
      </c>
    </row>
    <row r="9191" spans="1:9" x14ac:dyDescent="0.3">
      <c r="A9191">
        <v>1185732</v>
      </c>
      <c r="B9191" s="16">
        <v>44540</v>
      </c>
      <c r="C9191" t="s">
        <v>19</v>
      </c>
      <c r="D9191">
        <v>80</v>
      </c>
      <c r="E9191">
        <v>3840</v>
      </c>
      <c r="F9191">
        <v>1536</v>
      </c>
      <c r="G9191" t="s">
        <v>15</v>
      </c>
      <c r="H9191" t="s">
        <v>40</v>
      </c>
      <c r="I9191" t="s">
        <v>41</v>
      </c>
    </row>
    <row r="9192" spans="1:9" x14ac:dyDescent="0.3">
      <c r="A9192">
        <v>1128299</v>
      </c>
      <c r="B9192" s="16">
        <v>44540</v>
      </c>
      <c r="C9192" t="s">
        <v>19</v>
      </c>
      <c r="D9192">
        <v>145</v>
      </c>
      <c r="E9192">
        <v>4060</v>
      </c>
      <c r="F9192">
        <v>1989.3999999999999</v>
      </c>
      <c r="G9192" t="s">
        <v>31</v>
      </c>
      <c r="H9192" t="s">
        <v>78</v>
      </c>
      <c r="I9192" t="s">
        <v>79</v>
      </c>
    </row>
    <row r="9193" spans="1:9" x14ac:dyDescent="0.3">
      <c r="A9193">
        <v>1128299</v>
      </c>
      <c r="B9193" s="16">
        <v>44540</v>
      </c>
      <c r="C9193" t="s">
        <v>22</v>
      </c>
      <c r="D9193">
        <v>112</v>
      </c>
      <c r="E9193">
        <v>4256</v>
      </c>
      <c r="F9193">
        <v>2128</v>
      </c>
      <c r="G9193" t="s">
        <v>31</v>
      </c>
      <c r="H9193" t="s">
        <v>78</v>
      </c>
      <c r="I9193" t="s">
        <v>79</v>
      </c>
    </row>
    <row r="9194" spans="1:9" x14ac:dyDescent="0.3">
      <c r="A9194">
        <v>1185731</v>
      </c>
      <c r="B9194" s="16">
        <v>44540</v>
      </c>
      <c r="C9194" t="s">
        <v>21</v>
      </c>
      <c r="D9194">
        <v>101</v>
      </c>
      <c r="E9194">
        <v>4444</v>
      </c>
      <c r="F9194">
        <v>1866.48</v>
      </c>
      <c r="G9194" t="s">
        <v>15</v>
      </c>
      <c r="H9194" t="s">
        <v>131</v>
      </c>
      <c r="I9194" t="s">
        <v>132</v>
      </c>
    </row>
    <row r="9195" spans="1:9" x14ac:dyDescent="0.3">
      <c r="A9195">
        <v>1185731</v>
      </c>
      <c r="B9195" s="16">
        <v>44540</v>
      </c>
      <c r="C9195" t="s">
        <v>21</v>
      </c>
      <c r="D9195">
        <v>81</v>
      </c>
      <c r="E9195">
        <v>4536</v>
      </c>
      <c r="F9195">
        <v>2041.1999999999998</v>
      </c>
      <c r="G9195" t="s">
        <v>15</v>
      </c>
      <c r="H9195" t="s">
        <v>131</v>
      </c>
      <c r="I9195" t="s">
        <v>132</v>
      </c>
    </row>
    <row r="9196" spans="1:9" x14ac:dyDescent="0.3">
      <c r="A9196">
        <v>1128299</v>
      </c>
      <c r="B9196" s="16">
        <v>44540</v>
      </c>
      <c r="C9196" t="s">
        <v>23</v>
      </c>
      <c r="D9196">
        <v>170</v>
      </c>
      <c r="E9196">
        <v>4930</v>
      </c>
      <c r="F9196">
        <v>2563.6</v>
      </c>
      <c r="G9196" t="s">
        <v>31</v>
      </c>
      <c r="H9196" t="s">
        <v>78</v>
      </c>
      <c r="I9196" t="s">
        <v>79</v>
      </c>
    </row>
    <row r="9197" spans="1:9" x14ac:dyDescent="0.3">
      <c r="A9197">
        <v>1185731</v>
      </c>
      <c r="B9197" s="16">
        <v>44540</v>
      </c>
      <c r="C9197" t="s">
        <v>22</v>
      </c>
      <c r="D9197">
        <v>104</v>
      </c>
      <c r="E9197">
        <v>4992</v>
      </c>
      <c r="F9197">
        <v>2096.64</v>
      </c>
      <c r="G9197" t="s">
        <v>15</v>
      </c>
      <c r="H9197" t="s">
        <v>131</v>
      </c>
      <c r="I9197" t="s">
        <v>132</v>
      </c>
    </row>
    <row r="9198" spans="1:9" x14ac:dyDescent="0.3">
      <c r="A9198">
        <v>1128299</v>
      </c>
      <c r="B9198" s="16">
        <v>44540</v>
      </c>
      <c r="C9198" t="s">
        <v>23</v>
      </c>
      <c r="D9198">
        <v>125</v>
      </c>
      <c r="E9198">
        <v>5250</v>
      </c>
      <c r="F9198">
        <v>3202.5</v>
      </c>
      <c r="G9198" t="s">
        <v>31</v>
      </c>
      <c r="H9198" t="s">
        <v>78</v>
      </c>
      <c r="I9198" t="s">
        <v>79</v>
      </c>
    </row>
    <row r="9199" spans="1:9" x14ac:dyDescent="0.3">
      <c r="A9199">
        <v>1185731</v>
      </c>
      <c r="B9199" s="16">
        <v>44540</v>
      </c>
      <c r="C9199" t="s">
        <v>19</v>
      </c>
      <c r="D9199">
        <v>132</v>
      </c>
      <c r="E9199">
        <v>5412</v>
      </c>
      <c r="F9199">
        <v>2760.12</v>
      </c>
      <c r="G9199" t="s">
        <v>15</v>
      </c>
      <c r="H9199" t="s">
        <v>131</v>
      </c>
      <c r="I9199" t="s">
        <v>132</v>
      </c>
    </row>
    <row r="9200" spans="1:9" x14ac:dyDescent="0.3">
      <c r="A9200">
        <v>1185731</v>
      </c>
      <c r="B9200" s="16">
        <v>44540</v>
      </c>
      <c r="C9200" t="s">
        <v>22</v>
      </c>
      <c r="D9200">
        <v>81</v>
      </c>
      <c r="E9200">
        <v>5427</v>
      </c>
      <c r="F9200">
        <v>2604.96</v>
      </c>
      <c r="G9200" t="s">
        <v>15</v>
      </c>
      <c r="H9200" t="s">
        <v>131</v>
      </c>
      <c r="I9200" t="s">
        <v>132</v>
      </c>
    </row>
    <row r="9201" spans="1:9" x14ac:dyDescent="0.3">
      <c r="A9201">
        <v>1185731</v>
      </c>
      <c r="B9201" s="16">
        <v>44540</v>
      </c>
      <c r="C9201" t="s">
        <v>19</v>
      </c>
      <c r="D9201">
        <v>100</v>
      </c>
      <c r="E9201">
        <v>5500</v>
      </c>
      <c r="F9201">
        <v>3025.0000000000005</v>
      </c>
      <c r="G9201" t="s">
        <v>15</v>
      </c>
      <c r="H9201" t="s">
        <v>131</v>
      </c>
      <c r="I9201" t="s">
        <v>132</v>
      </c>
    </row>
    <row r="9202" spans="1:9" x14ac:dyDescent="0.3">
      <c r="A9202">
        <v>1185731</v>
      </c>
      <c r="B9202" s="16">
        <v>44540</v>
      </c>
      <c r="C9202" t="s">
        <v>20</v>
      </c>
      <c r="D9202">
        <v>131</v>
      </c>
      <c r="E9202">
        <v>5764</v>
      </c>
      <c r="F9202">
        <v>2305.6</v>
      </c>
      <c r="G9202" t="s">
        <v>15</v>
      </c>
      <c r="H9202" t="s">
        <v>131</v>
      </c>
      <c r="I9202" t="s">
        <v>132</v>
      </c>
    </row>
    <row r="9203" spans="1:9" x14ac:dyDescent="0.3">
      <c r="A9203">
        <v>1185732</v>
      </c>
      <c r="B9203" s="16">
        <v>44540</v>
      </c>
      <c r="C9203" t="s">
        <v>21</v>
      </c>
      <c r="D9203">
        <v>135</v>
      </c>
      <c r="E9203">
        <v>5940</v>
      </c>
      <c r="F9203">
        <v>2910.6</v>
      </c>
      <c r="G9203" t="s">
        <v>31</v>
      </c>
      <c r="H9203" t="s">
        <v>70</v>
      </c>
      <c r="I9203" t="s">
        <v>71</v>
      </c>
    </row>
    <row r="9204" spans="1:9" x14ac:dyDescent="0.3">
      <c r="A9204">
        <v>1185731</v>
      </c>
      <c r="B9204" s="16">
        <v>44540</v>
      </c>
      <c r="C9204" t="s">
        <v>20</v>
      </c>
      <c r="D9204">
        <v>113</v>
      </c>
      <c r="E9204">
        <v>6215</v>
      </c>
      <c r="F9204">
        <v>2921.0499999999997</v>
      </c>
      <c r="G9204" t="s">
        <v>15</v>
      </c>
      <c r="H9204" t="s">
        <v>131</v>
      </c>
      <c r="I9204" t="s">
        <v>132</v>
      </c>
    </row>
    <row r="9205" spans="1:9" x14ac:dyDescent="0.3">
      <c r="A9205">
        <v>1128299</v>
      </c>
      <c r="B9205" s="16">
        <v>44540</v>
      </c>
      <c r="C9205" t="s">
        <v>17</v>
      </c>
      <c r="D9205">
        <v>231</v>
      </c>
      <c r="E9205">
        <v>6699</v>
      </c>
      <c r="F9205">
        <v>3081.54</v>
      </c>
      <c r="G9205" t="s">
        <v>31</v>
      </c>
      <c r="H9205" t="s">
        <v>78</v>
      </c>
      <c r="I9205" t="s">
        <v>79</v>
      </c>
    </row>
    <row r="9206" spans="1:9" x14ac:dyDescent="0.3">
      <c r="A9206">
        <v>1185731</v>
      </c>
      <c r="B9206" s="16">
        <v>44540</v>
      </c>
      <c r="C9206" t="s">
        <v>23</v>
      </c>
      <c r="D9206">
        <v>106</v>
      </c>
      <c r="E9206">
        <v>7208</v>
      </c>
      <c r="F9206">
        <v>3748.1600000000003</v>
      </c>
      <c r="G9206" t="s">
        <v>15</v>
      </c>
      <c r="H9206" t="s">
        <v>131</v>
      </c>
      <c r="I9206" t="s">
        <v>132</v>
      </c>
    </row>
    <row r="9207" spans="1:9" x14ac:dyDescent="0.3">
      <c r="A9207">
        <v>1185732</v>
      </c>
      <c r="B9207" s="16">
        <v>44540</v>
      </c>
      <c r="C9207" t="s">
        <v>20</v>
      </c>
      <c r="D9207">
        <v>165</v>
      </c>
      <c r="E9207">
        <v>7260</v>
      </c>
      <c r="F9207">
        <v>3339.6</v>
      </c>
      <c r="G9207" t="s">
        <v>31</v>
      </c>
      <c r="H9207" t="s">
        <v>70</v>
      </c>
      <c r="I9207" t="s">
        <v>71</v>
      </c>
    </row>
    <row r="9208" spans="1:9" x14ac:dyDescent="0.3">
      <c r="A9208">
        <v>1189833</v>
      </c>
      <c r="B9208" s="16">
        <v>44540</v>
      </c>
      <c r="C9208" t="s">
        <v>19</v>
      </c>
      <c r="D9208">
        <v>168</v>
      </c>
      <c r="E9208">
        <v>7392</v>
      </c>
      <c r="F9208">
        <v>3030.72</v>
      </c>
      <c r="G9208" t="s">
        <v>31</v>
      </c>
      <c r="H9208" t="s">
        <v>70</v>
      </c>
      <c r="I9208" t="s">
        <v>71</v>
      </c>
    </row>
    <row r="9209" spans="1:9" x14ac:dyDescent="0.3">
      <c r="A9209">
        <v>1185732</v>
      </c>
      <c r="B9209" s="16">
        <v>44540</v>
      </c>
      <c r="C9209" t="s">
        <v>22</v>
      </c>
      <c r="D9209">
        <v>145</v>
      </c>
      <c r="E9209">
        <v>7830</v>
      </c>
      <c r="F9209">
        <v>3523.4999999999995</v>
      </c>
      <c r="G9209" t="s">
        <v>31</v>
      </c>
      <c r="H9209" t="s">
        <v>70</v>
      </c>
      <c r="I9209" t="s">
        <v>71</v>
      </c>
    </row>
    <row r="9210" spans="1:9" x14ac:dyDescent="0.3">
      <c r="A9210">
        <v>1128299</v>
      </c>
      <c r="B9210" s="16">
        <v>44540</v>
      </c>
      <c r="C9210" t="s">
        <v>17</v>
      </c>
      <c r="D9210">
        <v>203</v>
      </c>
      <c r="E9210">
        <v>7917</v>
      </c>
      <c r="F9210">
        <v>4354.3500000000004</v>
      </c>
      <c r="G9210" t="s">
        <v>31</v>
      </c>
      <c r="H9210" t="s">
        <v>78</v>
      </c>
      <c r="I9210" t="s">
        <v>79</v>
      </c>
    </row>
    <row r="9211" spans="1:9" x14ac:dyDescent="0.3">
      <c r="A9211">
        <v>1185731</v>
      </c>
      <c r="B9211" s="16">
        <v>44540</v>
      </c>
      <c r="C9211" t="s">
        <v>23</v>
      </c>
      <c r="D9211">
        <v>145</v>
      </c>
      <c r="E9211">
        <v>8700</v>
      </c>
      <c r="F9211">
        <v>4088.9999999999995</v>
      </c>
      <c r="G9211" t="s">
        <v>15</v>
      </c>
      <c r="H9211" t="s">
        <v>131</v>
      </c>
      <c r="I9211" t="s">
        <v>132</v>
      </c>
    </row>
    <row r="9212" spans="1:9" x14ac:dyDescent="0.3">
      <c r="A9212">
        <v>1185731</v>
      </c>
      <c r="B9212" s="16">
        <v>44540</v>
      </c>
      <c r="C9212" t="s">
        <v>17</v>
      </c>
      <c r="D9212">
        <v>186</v>
      </c>
      <c r="E9212">
        <v>8928</v>
      </c>
      <c r="F9212">
        <v>4285.4399999999996</v>
      </c>
      <c r="G9212" t="s">
        <v>15</v>
      </c>
      <c r="H9212" t="s">
        <v>131</v>
      </c>
      <c r="I9212" t="s">
        <v>132</v>
      </c>
    </row>
    <row r="9213" spans="1:9" x14ac:dyDescent="0.3">
      <c r="A9213">
        <v>1185732</v>
      </c>
      <c r="B9213" s="16">
        <v>44540</v>
      </c>
      <c r="C9213" t="s">
        <v>23</v>
      </c>
      <c r="D9213">
        <v>174</v>
      </c>
      <c r="E9213">
        <v>9744</v>
      </c>
      <c r="F9213">
        <v>3507.8399999999997</v>
      </c>
      <c r="G9213" t="s">
        <v>31</v>
      </c>
      <c r="H9213" t="s">
        <v>70</v>
      </c>
      <c r="I9213" t="s">
        <v>71</v>
      </c>
    </row>
    <row r="9214" spans="1:9" x14ac:dyDescent="0.3">
      <c r="A9214">
        <v>1185731</v>
      </c>
      <c r="B9214" s="16">
        <v>44540</v>
      </c>
      <c r="C9214" t="s">
        <v>17</v>
      </c>
      <c r="D9214">
        <v>168</v>
      </c>
      <c r="E9214">
        <v>10752</v>
      </c>
      <c r="F9214">
        <v>6451.2</v>
      </c>
      <c r="G9214" t="s">
        <v>15</v>
      </c>
      <c r="H9214" t="s">
        <v>131</v>
      </c>
      <c r="I9214" t="s">
        <v>132</v>
      </c>
    </row>
    <row r="9215" spans="1:9" x14ac:dyDescent="0.3">
      <c r="A9215">
        <v>1189833</v>
      </c>
      <c r="B9215" s="16">
        <v>44540</v>
      </c>
      <c r="C9215" t="s">
        <v>17</v>
      </c>
      <c r="D9215">
        <v>224</v>
      </c>
      <c r="E9215">
        <v>11648</v>
      </c>
      <c r="F9215">
        <v>7105.28</v>
      </c>
      <c r="G9215" t="s">
        <v>31</v>
      </c>
      <c r="H9215" t="s">
        <v>70</v>
      </c>
      <c r="I9215" t="s">
        <v>71</v>
      </c>
    </row>
    <row r="9216" spans="1:9" x14ac:dyDescent="0.3">
      <c r="A9216">
        <v>1128299</v>
      </c>
      <c r="B9216" s="16">
        <v>44540</v>
      </c>
      <c r="C9216" t="s">
        <v>21</v>
      </c>
      <c r="D9216">
        <v>400</v>
      </c>
      <c r="E9216">
        <v>120000.00000000001</v>
      </c>
      <c r="F9216">
        <v>48000.000000000007</v>
      </c>
      <c r="G9216" t="s">
        <v>31</v>
      </c>
      <c r="H9216" t="s">
        <v>78</v>
      </c>
      <c r="I9216" t="s">
        <v>79</v>
      </c>
    </row>
    <row r="9217" spans="1:9" x14ac:dyDescent="0.3">
      <c r="A9217">
        <v>1128299</v>
      </c>
      <c r="B9217" s="16">
        <v>44540</v>
      </c>
      <c r="C9217" t="s">
        <v>20</v>
      </c>
      <c r="D9217">
        <v>450</v>
      </c>
      <c r="E9217">
        <v>135000.00000000003</v>
      </c>
      <c r="F9217">
        <v>47250.000000000007</v>
      </c>
      <c r="G9217" t="s">
        <v>31</v>
      </c>
      <c r="H9217" t="s">
        <v>78</v>
      </c>
      <c r="I9217" t="s">
        <v>79</v>
      </c>
    </row>
    <row r="9218" spans="1:9" x14ac:dyDescent="0.3">
      <c r="A9218">
        <v>1185732</v>
      </c>
      <c r="B9218" s="16">
        <v>44540</v>
      </c>
      <c r="C9218" t="s">
        <v>19</v>
      </c>
      <c r="D9218">
        <v>275</v>
      </c>
      <c r="E9218">
        <v>137500</v>
      </c>
      <c r="F9218">
        <v>41250</v>
      </c>
      <c r="G9218" t="s">
        <v>15</v>
      </c>
      <c r="H9218" t="s">
        <v>40</v>
      </c>
      <c r="I9218" t="s">
        <v>41</v>
      </c>
    </row>
    <row r="9219" spans="1:9" x14ac:dyDescent="0.3">
      <c r="A9219">
        <v>1128299</v>
      </c>
      <c r="B9219" s="16">
        <v>44540</v>
      </c>
      <c r="C9219" t="s">
        <v>19</v>
      </c>
      <c r="D9219">
        <v>500</v>
      </c>
      <c r="E9219">
        <v>150000.00000000003</v>
      </c>
      <c r="F9219">
        <v>52500.000000000007</v>
      </c>
      <c r="G9219" t="s">
        <v>31</v>
      </c>
      <c r="H9219" t="s">
        <v>78</v>
      </c>
      <c r="I9219" t="s">
        <v>79</v>
      </c>
    </row>
    <row r="9220" spans="1:9" x14ac:dyDescent="0.3">
      <c r="A9220">
        <v>1128299</v>
      </c>
      <c r="B9220" s="16">
        <v>44540</v>
      </c>
      <c r="C9220" t="s">
        <v>22</v>
      </c>
      <c r="D9220">
        <v>400</v>
      </c>
      <c r="E9220">
        <v>160000</v>
      </c>
      <c r="F9220">
        <v>56000</v>
      </c>
      <c r="G9220" t="s">
        <v>31</v>
      </c>
      <c r="H9220" t="s">
        <v>78</v>
      </c>
      <c r="I9220" t="s">
        <v>79</v>
      </c>
    </row>
    <row r="9221" spans="1:9" x14ac:dyDescent="0.3">
      <c r="A9221">
        <v>1185731</v>
      </c>
      <c r="B9221" s="16">
        <v>44540</v>
      </c>
      <c r="C9221" t="s">
        <v>21</v>
      </c>
      <c r="D9221">
        <v>325</v>
      </c>
      <c r="E9221">
        <v>195000.00000000003</v>
      </c>
      <c r="F9221">
        <v>68250</v>
      </c>
      <c r="G9221" t="s">
        <v>15</v>
      </c>
      <c r="H9221" t="s">
        <v>131</v>
      </c>
      <c r="I9221" t="s">
        <v>132</v>
      </c>
    </row>
    <row r="9222" spans="1:9" x14ac:dyDescent="0.3">
      <c r="A9222">
        <v>1128299</v>
      </c>
      <c r="B9222" s="16">
        <v>44540</v>
      </c>
      <c r="C9222" t="s">
        <v>23</v>
      </c>
      <c r="D9222">
        <v>500</v>
      </c>
      <c r="E9222">
        <v>224999.99999999994</v>
      </c>
      <c r="F9222">
        <v>112499.99999999997</v>
      </c>
      <c r="G9222" t="s">
        <v>31</v>
      </c>
      <c r="H9222" t="s">
        <v>78</v>
      </c>
      <c r="I9222" t="s">
        <v>79</v>
      </c>
    </row>
    <row r="9223" spans="1:9" x14ac:dyDescent="0.3">
      <c r="A9223">
        <v>1185731</v>
      </c>
      <c r="B9223" s="16">
        <v>44540</v>
      </c>
      <c r="C9223" t="s">
        <v>20</v>
      </c>
      <c r="D9223">
        <v>375</v>
      </c>
      <c r="E9223">
        <v>225000.00000000003</v>
      </c>
      <c r="F9223">
        <v>78750</v>
      </c>
      <c r="G9223" t="s">
        <v>15</v>
      </c>
      <c r="H9223" t="s">
        <v>131</v>
      </c>
      <c r="I9223" t="s">
        <v>132</v>
      </c>
    </row>
    <row r="9224" spans="1:9" x14ac:dyDescent="0.3">
      <c r="A9224">
        <v>1185732</v>
      </c>
      <c r="B9224" s="16">
        <v>44540</v>
      </c>
      <c r="C9224" t="s">
        <v>21</v>
      </c>
      <c r="D9224">
        <v>500</v>
      </c>
      <c r="E9224">
        <v>225000.00000000003</v>
      </c>
      <c r="F9224">
        <v>78750</v>
      </c>
      <c r="G9224" t="s">
        <v>31</v>
      </c>
      <c r="H9224" t="s">
        <v>70</v>
      </c>
      <c r="I9224" t="s">
        <v>71</v>
      </c>
    </row>
    <row r="9225" spans="1:9" x14ac:dyDescent="0.3">
      <c r="A9225">
        <v>1185731</v>
      </c>
      <c r="B9225" s="16">
        <v>44540</v>
      </c>
      <c r="C9225" t="s">
        <v>22</v>
      </c>
      <c r="D9225">
        <v>325</v>
      </c>
      <c r="E9225">
        <v>227500</v>
      </c>
      <c r="F9225">
        <v>79625</v>
      </c>
      <c r="G9225" t="s">
        <v>15</v>
      </c>
      <c r="H9225" t="s">
        <v>131</v>
      </c>
      <c r="I9225" t="s">
        <v>132</v>
      </c>
    </row>
    <row r="9226" spans="1:9" x14ac:dyDescent="0.3">
      <c r="A9226">
        <v>1185731</v>
      </c>
      <c r="B9226" s="16">
        <v>44540</v>
      </c>
      <c r="C9226" t="s">
        <v>19</v>
      </c>
      <c r="D9226">
        <v>400</v>
      </c>
      <c r="E9226">
        <v>240000.00000000003</v>
      </c>
      <c r="F9226">
        <v>108000.00000000001</v>
      </c>
      <c r="G9226" t="s">
        <v>15</v>
      </c>
      <c r="H9226" t="s">
        <v>131</v>
      </c>
      <c r="I9226" t="s">
        <v>132</v>
      </c>
    </row>
    <row r="9227" spans="1:9" x14ac:dyDescent="0.3">
      <c r="A9227">
        <v>1185732</v>
      </c>
      <c r="B9227" s="16">
        <v>44540</v>
      </c>
      <c r="C9227" t="s">
        <v>20</v>
      </c>
      <c r="D9227">
        <v>550</v>
      </c>
      <c r="E9227">
        <v>247500.00000000003</v>
      </c>
      <c r="F9227">
        <v>86625</v>
      </c>
      <c r="G9227" t="s">
        <v>31</v>
      </c>
      <c r="H9227" t="s">
        <v>70</v>
      </c>
      <c r="I9227" t="s">
        <v>71</v>
      </c>
    </row>
    <row r="9228" spans="1:9" x14ac:dyDescent="0.3">
      <c r="A9228">
        <v>1189833</v>
      </c>
      <c r="B9228" s="16">
        <v>44540</v>
      </c>
      <c r="C9228" t="s">
        <v>19</v>
      </c>
      <c r="D9228">
        <v>600</v>
      </c>
      <c r="E9228">
        <v>270000.00000000006</v>
      </c>
      <c r="F9228">
        <v>81000.000000000015</v>
      </c>
      <c r="G9228" t="s">
        <v>31</v>
      </c>
      <c r="H9228" t="s">
        <v>70</v>
      </c>
      <c r="I9228" t="s">
        <v>71</v>
      </c>
    </row>
    <row r="9229" spans="1:9" x14ac:dyDescent="0.3">
      <c r="A9229">
        <v>1185732</v>
      </c>
      <c r="B9229" s="16">
        <v>44540</v>
      </c>
      <c r="C9229" t="s">
        <v>22</v>
      </c>
      <c r="D9229">
        <v>500</v>
      </c>
      <c r="E9229">
        <v>275000.00000000006</v>
      </c>
      <c r="F9229">
        <v>82500.000000000015</v>
      </c>
      <c r="G9229" t="s">
        <v>31</v>
      </c>
      <c r="H9229" t="s">
        <v>70</v>
      </c>
      <c r="I9229" t="s">
        <v>71</v>
      </c>
    </row>
    <row r="9230" spans="1:9" x14ac:dyDescent="0.3">
      <c r="A9230">
        <v>1128299</v>
      </c>
      <c r="B9230" s="16">
        <v>44540</v>
      </c>
      <c r="C9230" t="s">
        <v>17</v>
      </c>
      <c r="D9230">
        <v>700</v>
      </c>
      <c r="E9230">
        <v>280000</v>
      </c>
      <c r="F9230">
        <v>112000</v>
      </c>
      <c r="G9230" t="s">
        <v>31</v>
      </c>
      <c r="H9230" t="s">
        <v>78</v>
      </c>
      <c r="I9230" t="s">
        <v>79</v>
      </c>
    </row>
    <row r="9231" spans="1:9" x14ac:dyDescent="0.3">
      <c r="A9231">
        <v>1185731</v>
      </c>
      <c r="B9231" s="16">
        <v>44540</v>
      </c>
      <c r="C9231" t="s">
        <v>23</v>
      </c>
      <c r="D9231">
        <v>425</v>
      </c>
      <c r="E9231">
        <v>318750</v>
      </c>
      <c r="F9231">
        <v>127499.99999999999</v>
      </c>
      <c r="G9231" t="s">
        <v>15</v>
      </c>
      <c r="H9231" t="s">
        <v>131</v>
      </c>
      <c r="I9231" t="s">
        <v>132</v>
      </c>
    </row>
    <row r="9232" spans="1:9" x14ac:dyDescent="0.3">
      <c r="A9232">
        <v>1185732</v>
      </c>
      <c r="B9232" s="16">
        <v>44540</v>
      </c>
      <c r="C9232" t="s">
        <v>23</v>
      </c>
      <c r="D9232">
        <v>600</v>
      </c>
      <c r="E9232">
        <v>360000</v>
      </c>
      <c r="F9232">
        <v>90000</v>
      </c>
      <c r="G9232" t="s">
        <v>31</v>
      </c>
      <c r="H9232" t="s">
        <v>70</v>
      </c>
      <c r="I9232" t="s">
        <v>71</v>
      </c>
    </row>
    <row r="9233" spans="1:9" x14ac:dyDescent="0.3">
      <c r="A9233">
        <v>1185731</v>
      </c>
      <c r="B9233" s="16">
        <v>44540</v>
      </c>
      <c r="C9233" t="s">
        <v>17</v>
      </c>
      <c r="D9233">
        <v>600</v>
      </c>
      <c r="E9233">
        <v>420000</v>
      </c>
      <c r="F9233">
        <v>189000</v>
      </c>
      <c r="G9233" t="s">
        <v>15</v>
      </c>
      <c r="H9233" t="s">
        <v>131</v>
      </c>
      <c r="I9233" t="s">
        <v>132</v>
      </c>
    </row>
    <row r="9234" spans="1:9" x14ac:dyDescent="0.3">
      <c r="A9234">
        <v>1189833</v>
      </c>
      <c r="B9234" s="16">
        <v>44540</v>
      </c>
      <c r="C9234" t="s">
        <v>17</v>
      </c>
      <c r="D9234">
        <v>800</v>
      </c>
      <c r="E9234">
        <v>440000.00000000006</v>
      </c>
      <c r="F9234">
        <v>220000.00000000003</v>
      </c>
      <c r="G9234" t="s">
        <v>31</v>
      </c>
      <c r="H9234" t="s">
        <v>70</v>
      </c>
      <c r="I9234" t="s">
        <v>71</v>
      </c>
    </row>
    <row r="9235" spans="1:9" x14ac:dyDescent="0.3">
      <c r="A9235">
        <v>1185732</v>
      </c>
      <c r="B9235" s="16">
        <v>44541</v>
      </c>
      <c r="C9235" t="s">
        <v>20</v>
      </c>
      <c r="D9235">
        <v>60</v>
      </c>
      <c r="E9235">
        <v>1920</v>
      </c>
      <c r="F9235">
        <v>767.99999999999989</v>
      </c>
      <c r="G9235" t="s">
        <v>15</v>
      </c>
      <c r="H9235" t="s">
        <v>40</v>
      </c>
      <c r="I9235" t="s">
        <v>41</v>
      </c>
    </row>
    <row r="9236" spans="1:9" x14ac:dyDescent="0.3">
      <c r="A9236">
        <v>1185732</v>
      </c>
      <c r="B9236" s="16">
        <v>44541</v>
      </c>
      <c r="C9236" t="s">
        <v>20</v>
      </c>
      <c r="D9236">
        <v>50</v>
      </c>
      <c r="E9236">
        <v>2050</v>
      </c>
      <c r="F9236">
        <v>922.49999999999989</v>
      </c>
      <c r="G9236" t="s">
        <v>15</v>
      </c>
      <c r="H9236" t="s">
        <v>40</v>
      </c>
      <c r="I9236" t="s">
        <v>41</v>
      </c>
    </row>
    <row r="9237" spans="1:9" x14ac:dyDescent="0.3">
      <c r="A9237">
        <v>1197831</v>
      </c>
      <c r="B9237" s="16">
        <v>44541</v>
      </c>
      <c r="C9237" t="s">
        <v>21</v>
      </c>
      <c r="D9237">
        <v>50</v>
      </c>
      <c r="E9237">
        <v>2250</v>
      </c>
      <c r="F9237">
        <v>1012.4999999999999</v>
      </c>
      <c r="G9237" t="s">
        <v>36</v>
      </c>
      <c r="H9237" t="s">
        <v>108</v>
      </c>
      <c r="I9237" t="s">
        <v>109</v>
      </c>
    </row>
    <row r="9238" spans="1:9" x14ac:dyDescent="0.3">
      <c r="A9238">
        <v>1197831</v>
      </c>
      <c r="B9238" s="16">
        <v>44541</v>
      </c>
      <c r="C9238" t="s">
        <v>22</v>
      </c>
      <c r="D9238">
        <v>50</v>
      </c>
      <c r="E9238">
        <v>2800</v>
      </c>
      <c r="F9238">
        <v>1259.9999999999998</v>
      </c>
      <c r="G9238" t="s">
        <v>36</v>
      </c>
      <c r="H9238" t="s">
        <v>108</v>
      </c>
      <c r="I9238" t="s">
        <v>109</v>
      </c>
    </row>
    <row r="9239" spans="1:9" x14ac:dyDescent="0.3">
      <c r="A9239">
        <v>1197831</v>
      </c>
      <c r="B9239" s="16">
        <v>44541</v>
      </c>
      <c r="C9239" t="s">
        <v>20</v>
      </c>
      <c r="D9239">
        <v>73</v>
      </c>
      <c r="E9239">
        <v>3285</v>
      </c>
      <c r="F9239">
        <v>1379.7</v>
      </c>
      <c r="G9239" t="s">
        <v>36</v>
      </c>
      <c r="H9239" t="s">
        <v>108</v>
      </c>
      <c r="I9239" t="s">
        <v>109</v>
      </c>
    </row>
    <row r="9240" spans="1:9" x14ac:dyDescent="0.3">
      <c r="A9240">
        <v>1197831</v>
      </c>
      <c r="B9240" s="16">
        <v>44541</v>
      </c>
      <c r="C9240" t="s">
        <v>19</v>
      </c>
      <c r="D9240">
        <v>75</v>
      </c>
      <c r="E9240">
        <v>3375</v>
      </c>
      <c r="F9240">
        <v>1451.25</v>
      </c>
      <c r="G9240" t="s">
        <v>36</v>
      </c>
      <c r="H9240" t="s">
        <v>108</v>
      </c>
      <c r="I9240" t="s">
        <v>109</v>
      </c>
    </row>
    <row r="9241" spans="1:9" x14ac:dyDescent="0.3">
      <c r="A9241">
        <v>1197831</v>
      </c>
      <c r="B9241" s="16">
        <v>44541</v>
      </c>
      <c r="C9241" t="s">
        <v>23</v>
      </c>
      <c r="D9241">
        <v>75</v>
      </c>
      <c r="E9241">
        <v>4800</v>
      </c>
      <c r="F9241">
        <v>2496</v>
      </c>
      <c r="G9241" t="s">
        <v>36</v>
      </c>
      <c r="H9241" t="s">
        <v>108</v>
      </c>
      <c r="I9241" t="s">
        <v>109</v>
      </c>
    </row>
    <row r="9242" spans="1:9" x14ac:dyDescent="0.3">
      <c r="A9242">
        <v>1197831</v>
      </c>
      <c r="B9242" s="16">
        <v>44541</v>
      </c>
      <c r="C9242" t="s">
        <v>17</v>
      </c>
      <c r="D9242">
        <v>140</v>
      </c>
      <c r="E9242">
        <v>8120</v>
      </c>
      <c r="F9242">
        <v>3735.2</v>
      </c>
      <c r="G9242" t="s">
        <v>36</v>
      </c>
      <c r="H9242" t="s">
        <v>108</v>
      </c>
      <c r="I9242" t="s">
        <v>109</v>
      </c>
    </row>
    <row r="9243" spans="1:9" x14ac:dyDescent="0.3">
      <c r="A9243">
        <v>1185732</v>
      </c>
      <c r="B9243" s="16">
        <v>44541</v>
      </c>
      <c r="C9243" t="s">
        <v>20</v>
      </c>
      <c r="D9243">
        <v>200</v>
      </c>
      <c r="E9243">
        <v>90000</v>
      </c>
      <c r="F9243">
        <v>31499.999999999996</v>
      </c>
      <c r="G9243" t="s">
        <v>15</v>
      </c>
      <c r="H9243" t="s">
        <v>40</v>
      </c>
      <c r="I9243" t="s">
        <v>41</v>
      </c>
    </row>
    <row r="9244" spans="1:9" x14ac:dyDescent="0.3">
      <c r="A9244">
        <v>1197831</v>
      </c>
      <c r="B9244" s="16">
        <v>44541</v>
      </c>
      <c r="C9244" t="s">
        <v>21</v>
      </c>
      <c r="D9244">
        <v>200</v>
      </c>
      <c r="E9244">
        <v>100000</v>
      </c>
      <c r="F9244">
        <v>30000</v>
      </c>
      <c r="G9244" t="s">
        <v>36</v>
      </c>
      <c r="H9244" t="s">
        <v>108</v>
      </c>
      <c r="I9244" t="s">
        <v>109</v>
      </c>
    </row>
    <row r="9245" spans="1:9" x14ac:dyDescent="0.3">
      <c r="A9245">
        <v>1197831</v>
      </c>
      <c r="B9245" s="16">
        <v>44541</v>
      </c>
      <c r="C9245" t="s">
        <v>22</v>
      </c>
      <c r="D9245">
        <v>200</v>
      </c>
      <c r="E9245">
        <v>120000</v>
      </c>
      <c r="F9245">
        <v>42000</v>
      </c>
      <c r="G9245" t="s">
        <v>36</v>
      </c>
      <c r="H9245" t="s">
        <v>108</v>
      </c>
      <c r="I9245" t="s">
        <v>109</v>
      </c>
    </row>
    <row r="9246" spans="1:9" x14ac:dyDescent="0.3">
      <c r="A9246">
        <v>1197831</v>
      </c>
      <c r="B9246" s="16">
        <v>44541</v>
      </c>
      <c r="C9246" t="s">
        <v>20</v>
      </c>
      <c r="D9246">
        <v>250</v>
      </c>
      <c r="E9246">
        <v>125000</v>
      </c>
      <c r="F9246">
        <v>37500</v>
      </c>
      <c r="G9246" t="s">
        <v>36</v>
      </c>
      <c r="H9246" t="s">
        <v>108</v>
      </c>
      <c r="I9246" t="s">
        <v>109</v>
      </c>
    </row>
    <row r="9247" spans="1:9" x14ac:dyDescent="0.3">
      <c r="A9247">
        <v>1197831</v>
      </c>
      <c r="B9247" s="16">
        <v>44541</v>
      </c>
      <c r="C9247" t="s">
        <v>19</v>
      </c>
      <c r="D9247">
        <v>300</v>
      </c>
      <c r="E9247">
        <v>150000</v>
      </c>
      <c r="F9247">
        <v>45000</v>
      </c>
      <c r="G9247" t="s">
        <v>36</v>
      </c>
      <c r="H9247" t="s">
        <v>108</v>
      </c>
      <c r="I9247" t="s">
        <v>109</v>
      </c>
    </row>
    <row r="9248" spans="1:9" x14ac:dyDescent="0.3">
      <c r="A9248">
        <v>1197831</v>
      </c>
      <c r="B9248" s="16">
        <v>44541</v>
      </c>
      <c r="C9248" t="s">
        <v>23</v>
      </c>
      <c r="D9248">
        <v>300</v>
      </c>
      <c r="E9248">
        <v>194999.99999999997</v>
      </c>
      <c r="F9248">
        <v>77999.999999999985</v>
      </c>
      <c r="G9248" t="s">
        <v>36</v>
      </c>
      <c r="H9248" t="s">
        <v>108</v>
      </c>
      <c r="I9248" t="s">
        <v>109</v>
      </c>
    </row>
    <row r="9249" spans="1:9" x14ac:dyDescent="0.3">
      <c r="A9249">
        <v>1197831</v>
      </c>
      <c r="B9249" s="16">
        <v>44541</v>
      </c>
      <c r="C9249" t="s">
        <v>17</v>
      </c>
      <c r="D9249">
        <v>500</v>
      </c>
      <c r="E9249">
        <v>300000</v>
      </c>
      <c r="F9249">
        <v>105000</v>
      </c>
      <c r="G9249" t="s">
        <v>36</v>
      </c>
      <c r="H9249" t="s">
        <v>108</v>
      </c>
      <c r="I9249" t="s">
        <v>109</v>
      </c>
    </row>
    <row r="9250" spans="1:9" x14ac:dyDescent="0.3">
      <c r="A9250">
        <v>1185732</v>
      </c>
      <c r="B9250" s="16">
        <v>44542</v>
      </c>
      <c r="C9250" t="s">
        <v>21</v>
      </c>
      <c r="D9250">
        <v>53</v>
      </c>
      <c r="E9250">
        <v>1696</v>
      </c>
      <c r="F9250">
        <v>695.36</v>
      </c>
      <c r="G9250" t="s">
        <v>15</v>
      </c>
      <c r="H9250" t="s">
        <v>40</v>
      </c>
      <c r="I9250" t="s">
        <v>41</v>
      </c>
    </row>
    <row r="9251" spans="1:9" x14ac:dyDescent="0.3">
      <c r="A9251">
        <v>1185732</v>
      </c>
      <c r="B9251" s="16">
        <v>44542</v>
      </c>
      <c r="C9251" t="s">
        <v>21</v>
      </c>
      <c r="D9251">
        <v>53</v>
      </c>
      <c r="E9251">
        <v>2173</v>
      </c>
      <c r="F9251">
        <v>1021.31</v>
      </c>
      <c r="G9251" t="s">
        <v>15</v>
      </c>
      <c r="H9251" t="s">
        <v>40</v>
      </c>
      <c r="I9251" t="s">
        <v>41</v>
      </c>
    </row>
    <row r="9252" spans="1:9" x14ac:dyDescent="0.3">
      <c r="A9252">
        <v>1185732</v>
      </c>
      <c r="B9252" s="16">
        <v>44542</v>
      </c>
      <c r="C9252" t="s">
        <v>22</v>
      </c>
      <c r="D9252">
        <v>81</v>
      </c>
      <c r="E9252">
        <v>5184</v>
      </c>
      <c r="F9252">
        <v>2592</v>
      </c>
      <c r="G9252" t="s">
        <v>36</v>
      </c>
      <c r="H9252" t="s">
        <v>106</v>
      </c>
      <c r="I9252" t="s">
        <v>107</v>
      </c>
    </row>
    <row r="9253" spans="1:9" x14ac:dyDescent="0.3">
      <c r="A9253">
        <v>1185732</v>
      </c>
      <c r="B9253" s="16">
        <v>44542</v>
      </c>
      <c r="C9253" t="s">
        <v>22</v>
      </c>
      <c r="D9253">
        <v>120</v>
      </c>
      <c r="E9253">
        <v>5280</v>
      </c>
      <c r="F9253">
        <v>2006.4</v>
      </c>
      <c r="G9253" t="s">
        <v>48</v>
      </c>
      <c r="H9253" t="s">
        <v>90</v>
      </c>
      <c r="I9253" t="s">
        <v>91</v>
      </c>
    </row>
    <row r="9254" spans="1:9" x14ac:dyDescent="0.3">
      <c r="A9254">
        <v>1185732</v>
      </c>
      <c r="B9254" s="16">
        <v>44542</v>
      </c>
      <c r="C9254" t="s">
        <v>20</v>
      </c>
      <c r="D9254">
        <v>147</v>
      </c>
      <c r="E9254">
        <v>5292</v>
      </c>
      <c r="F9254">
        <v>2222.64</v>
      </c>
      <c r="G9254" t="s">
        <v>48</v>
      </c>
      <c r="H9254" t="s">
        <v>90</v>
      </c>
      <c r="I9254" t="s">
        <v>91</v>
      </c>
    </row>
    <row r="9255" spans="1:9" x14ac:dyDescent="0.3">
      <c r="A9255">
        <v>1185732</v>
      </c>
      <c r="B9255" s="16">
        <v>44542</v>
      </c>
      <c r="C9255" t="s">
        <v>21</v>
      </c>
      <c r="D9255">
        <v>90</v>
      </c>
      <c r="E9255">
        <v>5310</v>
      </c>
      <c r="F9255">
        <v>2389.4999999999995</v>
      </c>
      <c r="G9255" t="s">
        <v>36</v>
      </c>
      <c r="H9255" t="s">
        <v>106</v>
      </c>
      <c r="I9255" t="s">
        <v>107</v>
      </c>
    </row>
    <row r="9256" spans="1:9" x14ac:dyDescent="0.3">
      <c r="A9256">
        <v>1185732</v>
      </c>
      <c r="B9256" s="16">
        <v>44542</v>
      </c>
      <c r="C9256" t="s">
        <v>20</v>
      </c>
      <c r="D9256">
        <v>95</v>
      </c>
      <c r="E9256">
        <v>5510</v>
      </c>
      <c r="F9256">
        <v>2534.6</v>
      </c>
      <c r="G9256" t="s">
        <v>36</v>
      </c>
      <c r="H9256" t="s">
        <v>106</v>
      </c>
      <c r="I9256" t="s">
        <v>107</v>
      </c>
    </row>
    <row r="9257" spans="1:9" x14ac:dyDescent="0.3">
      <c r="A9257">
        <v>1185732</v>
      </c>
      <c r="B9257" s="16">
        <v>44542</v>
      </c>
      <c r="C9257" t="s">
        <v>21</v>
      </c>
      <c r="D9257">
        <v>143</v>
      </c>
      <c r="E9257">
        <v>5720</v>
      </c>
      <c r="F9257">
        <v>2459.6000000000004</v>
      </c>
      <c r="G9257" t="s">
        <v>48</v>
      </c>
      <c r="H9257" t="s">
        <v>90</v>
      </c>
      <c r="I9257" t="s">
        <v>91</v>
      </c>
    </row>
    <row r="9258" spans="1:9" x14ac:dyDescent="0.3">
      <c r="A9258">
        <v>1185732</v>
      </c>
      <c r="B9258" s="16">
        <v>44542</v>
      </c>
      <c r="C9258" t="s">
        <v>21</v>
      </c>
      <c r="D9258">
        <v>128</v>
      </c>
      <c r="E9258">
        <v>6528</v>
      </c>
      <c r="F9258">
        <v>3264</v>
      </c>
      <c r="G9258" t="s">
        <v>48</v>
      </c>
      <c r="H9258" t="s">
        <v>90</v>
      </c>
      <c r="I9258" t="s">
        <v>91</v>
      </c>
    </row>
    <row r="9259" spans="1:9" x14ac:dyDescent="0.3">
      <c r="A9259">
        <v>1185732</v>
      </c>
      <c r="B9259" s="16">
        <v>44542</v>
      </c>
      <c r="C9259" t="s">
        <v>19</v>
      </c>
      <c r="D9259">
        <v>120</v>
      </c>
      <c r="E9259">
        <v>7080</v>
      </c>
      <c r="F9259">
        <v>3540</v>
      </c>
      <c r="G9259" t="s">
        <v>36</v>
      </c>
      <c r="H9259" t="s">
        <v>106</v>
      </c>
      <c r="I9259" t="s">
        <v>107</v>
      </c>
    </row>
    <row r="9260" spans="1:9" x14ac:dyDescent="0.3">
      <c r="A9260">
        <v>1185732</v>
      </c>
      <c r="B9260" s="16">
        <v>44542</v>
      </c>
      <c r="C9260" t="s">
        <v>20</v>
      </c>
      <c r="D9260">
        <v>138</v>
      </c>
      <c r="E9260">
        <v>7314</v>
      </c>
      <c r="F9260">
        <v>3657</v>
      </c>
      <c r="G9260" t="s">
        <v>48</v>
      </c>
      <c r="H9260" t="s">
        <v>90</v>
      </c>
      <c r="I9260" t="s">
        <v>91</v>
      </c>
    </row>
    <row r="9261" spans="1:9" x14ac:dyDescent="0.3">
      <c r="A9261">
        <v>1185732</v>
      </c>
      <c r="B9261" s="16">
        <v>44542</v>
      </c>
      <c r="C9261" t="s">
        <v>22</v>
      </c>
      <c r="D9261">
        <v>116</v>
      </c>
      <c r="E9261">
        <v>7424</v>
      </c>
      <c r="F9261">
        <v>3712</v>
      </c>
      <c r="G9261" t="s">
        <v>48</v>
      </c>
      <c r="H9261" t="s">
        <v>90</v>
      </c>
      <c r="I9261" t="s">
        <v>91</v>
      </c>
    </row>
    <row r="9262" spans="1:9" x14ac:dyDescent="0.3">
      <c r="A9262">
        <v>1185732</v>
      </c>
      <c r="B9262" s="16">
        <v>44542</v>
      </c>
      <c r="C9262" t="s">
        <v>23</v>
      </c>
      <c r="D9262">
        <v>160</v>
      </c>
      <c r="E9262">
        <v>7520</v>
      </c>
      <c r="F9262">
        <v>2256</v>
      </c>
      <c r="G9262" t="s">
        <v>48</v>
      </c>
      <c r="H9262" t="s">
        <v>90</v>
      </c>
      <c r="I9262" t="s">
        <v>91</v>
      </c>
    </row>
    <row r="9263" spans="1:9" x14ac:dyDescent="0.3">
      <c r="A9263">
        <v>1185732</v>
      </c>
      <c r="B9263" s="16">
        <v>44542</v>
      </c>
      <c r="C9263" t="s">
        <v>23</v>
      </c>
      <c r="D9263">
        <v>112</v>
      </c>
      <c r="E9263">
        <v>7616</v>
      </c>
      <c r="F9263">
        <v>3503.3599999999997</v>
      </c>
      <c r="G9263" t="s">
        <v>36</v>
      </c>
      <c r="H9263" t="s">
        <v>106</v>
      </c>
      <c r="I9263" t="s">
        <v>107</v>
      </c>
    </row>
    <row r="9264" spans="1:9" x14ac:dyDescent="0.3">
      <c r="A9264">
        <v>1185732</v>
      </c>
      <c r="B9264" s="16">
        <v>44542</v>
      </c>
      <c r="C9264" t="s">
        <v>23</v>
      </c>
      <c r="D9264">
        <v>135</v>
      </c>
      <c r="E9264">
        <v>8640</v>
      </c>
      <c r="F9264">
        <v>3024</v>
      </c>
      <c r="G9264" t="s">
        <v>48</v>
      </c>
      <c r="H9264" t="s">
        <v>90</v>
      </c>
      <c r="I9264" t="s">
        <v>91</v>
      </c>
    </row>
    <row r="9265" spans="1:9" x14ac:dyDescent="0.3">
      <c r="A9265">
        <v>1197831</v>
      </c>
      <c r="B9265" s="16">
        <v>44542</v>
      </c>
      <c r="C9265" t="s">
        <v>19</v>
      </c>
      <c r="D9265">
        <v>223</v>
      </c>
      <c r="E9265">
        <v>8697</v>
      </c>
      <c r="F9265">
        <v>4087.59</v>
      </c>
      <c r="G9265" t="s">
        <v>48</v>
      </c>
      <c r="H9265" t="s">
        <v>90</v>
      </c>
      <c r="I9265" t="s">
        <v>91</v>
      </c>
    </row>
    <row r="9266" spans="1:9" x14ac:dyDescent="0.3">
      <c r="A9266">
        <v>1197831</v>
      </c>
      <c r="B9266" s="16">
        <v>44542</v>
      </c>
      <c r="C9266" t="s">
        <v>17</v>
      </c>
      <c r="D9266">
        <v>209</v>
      </c>
      <c r="E9266">
        <v>8778</v>
      </c>
      <c r="F9266">
        <v>4125.66</v>
      </c>
      <c r="G9266" t="s">
        <v>48</v>
      </c>
      <c r="H9266" t="s">
        <v>90</v>
      </c>
      <c r="I9266" t="s">
        <v>91</v>
      </c>
    </row>
    <row r="9267" spans="1:9" x14ac:dyDescent="0.3">
      <c r="A9267">
        <v>1185732</v>
      </c>
      <c r="B9267" s="16">
        <v>44542</v>
      </c>
      <c r="C9267" t="s">
        <v>17</v>
      </c>
      <c r="D9267">
        <v>150</v>
      </c>
      <c r="E9267">
        <v>9900</v>
      </c>
      <c r="F9267">
        <v>4950</v>
      </c>
      <c r="G9267" t="s">
        <v>36</v>
      </c>
      <c r="H9267" t="s">
        <v>106</v>
      </c>
      <c r="I9267" t="s">
        <v>107</v>
      </c>
    </row>
    <row r="9268" spans="1:9" x14ac:dyDescent="0.3">
      <c r="A9268">
        <v>1197831</v>
      </c>
      <c r="B9268" s="16">
        <v>44542</v>
      </c>
      <c r="C9268" t="s">
        <v>17</v>
      </c>
      <c r="D9268">
        <v>203</v>
      </c>
      <c r="E9268">
        <v>10150</v>
      </c>
      <c r="F9268">
        <v>5582.5</v>
      </c>
      <c r="G9268" t="s">
        <v>48</v>
      </c>
      <c r="H9268" t="s">
        <v>90</v>
      </c>
      <c r="I9268" t="s">
        <v>91</v>
      </c>
    </row>
    <row r="9269" spans="1:9" x14ac:dyDescent="0.3">
      <c r="A9269">
        <v>1197831</v>
      </c>
      <c r="B9269" s="16">
        <v>44542</v>
      </c>
      <c r="C9269" t="s">
        <v>19</v>
      </c>
      <c r="D9269">
        <v>189</v>
      </c>
      <c r="E9269">
        <v>10962</v>
      </c>
      <c r="F9269">
        <v>5809.8600000000006</v>
      </c>
      <c r="G9269" t="s">
        <v>48</v>
      </c>
      <c r="H9269" t="s">
        <v>90</v>
      </c>
      <c r="I9269" t="s">
        <v>91</v>
      </c>
    </row>
    <row r="9270" spans="1:9" x14ac:dyDescent="0.3">
      <c r="A9270">
        <v>1185732</v>
      </c>
      <c r="B9270" s="16">
        <v>44542</v>
      </c>
      <c r="C9270" t="s">
        <v>21</v>
      </c>
      <c r="D9270">
        <v>175</v>
      </c>
      <c r="E9270">
        <v>78750</v>
      </c>
      <c r="F9270">
        <v>27562.5</v>
      </c>
      <c r="G9270" t="s">
        <v>15</v>
      </c>
      <c r="H9270" t="s">
        <v>40</v>
      </c>
      <c r="I9270" t="s">
        <v>41</v>
      </c>
    </row>
    <row r="9271" spans="1:9" x14ac:dyDescent="0.3">
      <c r="A9271">
        <v>1185732</v>
      </c>
      <c r="B9271" s="16">
        <v>44542</v>
      </c>
      <c r="C9271" t="s">
        <v>21</v>
      </c>
      <c r="D9271">
        <v>300</v>
      </c>
      <c r="E9271">
        <v>180000.00000000003</v>
      </c>
      <c r="F9271">
        <v>63000.000000000007</v>
      </c>
      <c r="G9271" t="s">
        <v>36</v>
      </c>
      <c r="H9271" t="s">
        <v>106</v>
      </c>
      <c r="I9271" t="s">
        <v>107</v>
      </c>
    </row>
    <row r="9272" spans="1:9" x14ac:dyDescent="0.3">
      <c r="A9272">
        <v>1185732</v>
      </c>
      <c r="B9272" s="16">
        <v>44542</v>
      </c>
      <c r="C9272" t="s">
        <v>22</v>
      </c>
      <c r="D9272">
        <v>300</v>
      </c>
      <c r="E9272">
        <v>210000</v>
      </c>
      <c r="F9272">
        <v>73500</v>
      </c>
      <c r="G9272" t="s">
        <v>36</v>
      </c>
      <c r="H9272" t="s">
        <v>106</v>
      </c>
      <c r="I9272" t="s">
        <v>107</v>
      </c>
    </row>
    <row r="9273" spans="1:9" x14ac:dyDescent="0.3">
      <c r="A9273">
        <v>1185732</v>
      </c>
      <c r="B9273" s="16">
        <v>44542</v>
      </c>
      <c r="C9273" t="s">
        <v>20</v>
      </c>
      <c r="D9273">
        <v>350</v>
      </c>
      <c r="E9273">
        <v>210000.00000000003</v>
      </c>
      <c r="F9273">
        <v>73500</v>
      </c>
      <c r="G9273" t="s">
        <v>36</v>
      </c>
      <c r="H9273" t="s">
        <v>106</v>
      </c>
      <c r="I9273" t="s">
        <v>107</v>
      </c>
    </row>
    <row r="9274" spans="1:9" x14ac:dyDescent="0.3">
      <c r="A9274">
        <v>1185732</v>
      </c>
      <c r="B9274" s="16">
        <v>44542</v>
      </c>
      <c r="C9274" t="s">
        <v>19</v>
      </c>
      <c r="D9274">
        <v>400</v>
      </c>
      <c r="E9274">
        <v>240000.00000000003</v>
      </c>
      <c r="F9274">
        <v>84000</v>
      </c>
      <c r="G9274" t="s">
        <v>36</v>
      </c>
      <c r="H9274" t="s">
        <v>106</v>
      </c>
      <c r="I9274" t="s">
        <v>107</v>
      </c>
    </row>
    <row r="9275" spans="1:9" x14ac:dyDescent="0.3">
      <c r="A9275">
        <v>1185732</v>
      </c>
      <c r="B9275" s="16">
        <v>44542</v>
      </c>
      <c r="C9275" t="s">
        <v>22</v>
      </c>
      <c r="D9275">
        <v>400</v>
      </c>
      <c r="E9275">
        <v>260000</v>
      </c>
      <c r="F9275">
        <v>91000</v>
      </c>
      <c r="G9275" t="s">
        <v>48</v>
      </c>
      <c r="H9275" t="s">
        <v>90</v>
      </c>
      <c r="I9275" t="s">
        <v>91</v>
      </c>
    </row>
    <row r="9276" spans="1:9" x14ac:dyDescent="0.3">
      <c r="A9276">
        <v>1185732</v>
      </c>
      <c r="B9276" s="16">
        <v>44542</v>
      </c>
      <c r="C9276" t="s">
        <v>20</v>
      </c>
      <c r="D9276">
        <v>475</v>
      </c>
      <c r="E9276">
        <v>261250.00000000003</v>
      </c>
      <c r="F9276">
        <v>91437.5</v>
      </c>
      <c r="G9276" t="s">
        <v>48</v>
      </c>
      <c r="H9276" t="s">
        <v>90</v>
      </c>
      <c r="I9276" t="s">
        <v>91</v>
      </c>
    </row>
    <row r="9277" spans="1:9" x14ac:dyDescent="0.3">
      <c r="A9277">
        <v>1185732</v>
      </c>
      <c r="B9277" s="16">
        <v>44542</v>
      </c>
      <c r="C9277" t="s">
        <v>21</v>
      </c>
      <c r="D9277">
        <v>475</v>
      </c>
      <c r="E9277">
        <v>261250.00000000003</v>
      </c>
      <c r="F9277">
        <v>104500.00000000001</v>
      </c>
      <c r="G9277" t="s">
        <v>48</v>
      </c>
      <c r="H9277" t="s">
        <v>90</v>
      </c>
      <c r="I9277" t="s">
        <v>91</v>
      </c>
    </row>
    <row r="9278" spans="1:9" x14ac:dyDescent="0.3">
      <c r="A9278">
        <v>1185732</v>
      </c>
      <c r="B9278" s="16">
        <v>44542</v>
      </c>
      <c r="C9278" t="s">
        <v>23</v>
      </c>
      <c r="D9278">
        <v>400</v>
      </c>
      <c r="E9278">
        <v>300000</v>
      </c>
      <c r="F9278">
        <v>105000</v>
      </c>
      <c r="G9278" t="s">
        <v>36</v>
      </c>
      <c r="H9278" t="s">
        <v>106</v>
      </c>
      <c r="I9278" t="s">
        <v>107</v>
      </c>
    </row>
    <row r="9279" spans="1:9" x14ac:dyDescent="0.3">
      <c r="A9279">
        <v>1185732</v>
      </c>
      <c r="B9279" s="16">
        <v>44542</v>
      </c>
      <c r="C9279" t="s">
        <v>23</v>
      </c>
      <c r="D9279">
        <v>500</v>
      </c>
      <c r="E9279">
        <v>350000</v>
      </c>
      <c r="F9279">
        <v>87500</v>
      </c>
      <c r="G9279" t="s">
        <v>48</v>
      </c>
      <c r="H9279" t="s">
        <v>90</v>
      </c>
      <c r="I9279" t="s">
        <v>91</v>
      </c>
    </row>
    <row r="9280" spans="1:9" x14ac:dyDescent="0.3">
      <c r="A9280">
        <v>1197831</v>
      </c>
      <c r="B9280" s="16">
        <v>44542</v>
      </c>
      <c r="C9280" t="s">
        <v>17</v>
      </c>
      <c r="D9280">
        <v>675</v>
      </c>
      <c r="E9280">
        <v>371250.00000000006</v>
      </c>
      <c r="F9280">
        <v>148500.00000000003</v>
      </c>
      <c r="G9280" t="s">
        <v>48</v>
      </c>
      <c r="H9280" t="s">
        <v>90</v>
      </c>
      <c r="I9280" t="s">
        <v>91</v>
      </c>
    </row>
    <row r="9281" spans="1:9" x14ac:dyDescent="0.3">
      <c r="A9281">
        <v>1197831</v>
      </c>
      <c r="B9281" s="16">
        <v>44542</v>
      </c>
      <c r="C9281" t="s">
        <v>19</v>
      </c>
      <c r="D9281">
        <v>675</v>
      </c>
      <c r="E9281">
        <v>405000.00000000006</v>
      </c>
      <c r="F9281">
        <v>162000.00000000003</v>
      </c>
      <c r="G9281" t="s">
        <v>48</v>
      </c>
      <c r="H9281" t="s">
        <v>90</v>
      </c>
      <c r="I9281" t="s">
        <v>91</v>
      </c>
    </row>
    <row r="9282" spans="1:9" x14ac:dyDescent="0.3">
      <c r="A9282">
        <v>1185732</v>
      </c>
      <c r="B9282" s="16">
        <v>44542</v>
      </c>
      <c r="C9282" t="s">
        <v>17</v>
      </c>
      <c r="D9282">
        <v>600</v>
      </c>
      <c r="E9282">
        <v>420000</v>
      </c>
      <c r="F9282">
        <v>147000</v>
      </c>
      <c r="G9282" t="s">
        <v>36</v>
      </c>
      <c r="H9282" t="s">
        <v>106</v>
      </c>
      <c r="I9282" t="s">
        <v>107</v>
      </c>
    </row>
    <row r="9283" spans="1:9" x14ac:dyDescent="0.3">
      <c r="A9283">
        <v>1185732</v>
      </c>
      <c r="B9283" s="16">
        <v>44543</v>
      </c>
      <c r="C9283" t="s">
        <v>22</v>
      </c>
      <c r="D9283">
        <v>41</v>
      </c>
      <c r="E9283">
        <v>1476</v>
      </c>
      <c r="F9283">
        <v>501.84</v>
      </c>
      <c r="G9283" t="s">
        <v>15</v>
      </c>
      <c r="H9283" t="s">
        <v>40</v>
      </c>
      <c r="I9283" t="s">
        <v>41</v>
      </c>
    </row>
    <row r="9284" spans="1:9" x14ac:dyDescent="0.3">
      <c r="A9284">
        <v>1185732</v>
      </c>
      <c r="B9284" s="16">
        <v>44543</v>
      </c>
      <c r="C9284" t="s">
        <v>22</v>
      </c>
      <c r="D9284">
        <v>36</v>
      </c>
      <c r="E9284">
        <v>1800</v>
      </c>
      <c r="F9284">
        <v>809.99999999999989</v>
      </c>
      <c r="G9284" t="s">
        <v>15</v>
      </c>
      <c r="H9284" t="s">
        <v>40</v>
      </c>
      <c r="I9284" t="s">
        <v>41</v>
      </c>
    </row>
    <row r="9285" spans="1:9" x14ac:dyDescent="0.3">
      <c r="A9285">
        <v>1185731</v>
      </c>
      <c r="B9285" s="16">
        <v>44543</v>
      </c>
      <c r="C9285" t="s">
        <v>21</v>
      </c>
      <c r="D9285">
        <v>75</v>
      </c>
      <c r="E9285">
        <v>3900</v>
      </c>
      <c r="F9285">
        <v>1482</v>
      </c>
      <c r="G9285" t="s">
        <v>15</v>
      </c>
      <c r="H9285" t="s">
        <v>129</v>
      </c>
      <c r="I9285" t="s">
        <v>130</v>
      </c>
    </row>
    <row r="9286" spans="1:9" x14ac:dyDescent="0.3">
      <c r="A9286">
        <v>1185731</v>
      </c>
      <c r="B9286" s="16">
        <v>44543</v>
      </c>
      <c r="C9286" t="s">
        <v>20</v>
      </c>
      <c r="D9286">
        <v>112</v>
      </c>
      <c r="E9286">
        <v>4032</v>
      </c>
      <c r="F9286">
        <v>1088.6400000000001</v>
      </c>
      <c r="G9286" t="s">
        <v>15</v>
      </c>
      <c r="H9286" t="s">
        <v>129</v>
      </c>
      <c r="I9286" t="s">
        <v>130</v>
      </c>
    </row>
    <row r="9287" spans="1:9" x14ac:dyDescent="0.3">
      <c r="A9287">
        <v>1185731</v>
      </c>
      <c r="B9287" s="16">
        <v>44543</v>
      </c>
      <c r="C9287" t="s">
        <v>19</v>
      </c>
      <c r="D9287">
        <v>113</v>
      </c>
      <c r="E9287">
        <v>4181</v>
      </c>
      <c r="F9287">
        <v>1337.92</v>
      </c>
      <c r="G9287" t="s">
        <v>15</v>
      </c>
      <c r="H9287" t="s">
        <v>129</v>
      </c>
      <c r="I9287" t="s">
        <v>130</v>
      </c>
    </row>
    <row r="9288" spans="1:9" x14ac:dyDescent="0.3">
      <c r="A9288">
        <v>1185731</v>
      </c>
      <c r="B9288" s="16">
        <v>44543</v>
      </c>
      <c r="C9288" t="s">
        <v>21</v>
      </c>
      <c r="D9288">
        <v>105</v>
      </c>
      <c r="E9288">
        <v>4515</v>
      </c>
      <c r="F9288">
        <v>1264.2</v>
      </c>
      <c r="G9288" t="s">
        <v>15</v>
      </c>
      <c r="H9288" t="s">
        <v>129</v>
      </c>
      <c r="I9288" t="s">
        <v>130</v>
      </c>
    </row>
    <row r="9289" spans="1:9" x14ac:dyDescent="0.3">
      <c r="A9289">
        <v>1185731</v>
      </c>
      <c r="B9289" s="16">
        <v>44543</v>
      </c>
      <c r="C9289" t="s">
        <v>22</v>
      </c>
      <c r="D9289">
        <v>90</v>
      </c>
      <c r="E9289">
        <v>4680</v>
      </c>
      <c r="F9289">
        <v>1357.1999999999998</v>
      </c>
      <c r="G9289" t="s">
        <v>15</v>
      </c>
      <c r="H9289" t="s">
        <v>129</v>
      </c>
      <c r="I9289" t="s">
        <v>130</v>
      </c>
    </row>
    <row r="9290" spans="1:9" x14ac:dyDescent="0.3">
      <c r="A9290">
        <v>1185731</v>
      </c>
      <c r="B9290" s="16">
        <v>44543</v>
      </c>
      <c r="C9290" t="s">
        <v>20</v>
      </c>
      <c r="D9290">
        <v>98</v>
      </c>
      <c r="E9290">
        <v>4998</v>
      </c>
      <c r="F9290">
        <v>1949.22</v>
      </c>
      <c r="G9290" t="s">
        <v>15</v>
      </c>
      <c r="H9290" t="s">
        <v>129</v>
      </c>
      <c r="I9290" t="s">
        <v>130</v>
      </c>
    </row>
    <row r="9291" spans="1:9" x14ac:dyDescent="0.3">
      <c r="A9291">
        <v>1189833</v>
      </c>
      <c r="B9291" s="16">
        <v>44543</v>
      </c>
      <c r="C9291" t="s">
        <v>19</v>
      </c>
      <c r="D9291">
        <v>100</v>
      </c>
      <c r="E9291">
        <v>5000</v>
      </c>
      <c r="F9291">
        <v>2400</v>
      </c>
      <c r="G9291" t="s">
        <v>15</v>
      </c>
      <c r="H9291" t="s">
        <v>121</v>
      </c>
      <c r="I9291" t="s">
        <v>122</v>
      </c>
    </row>
    <row r="9292" spans="1:9" x14ac:dyDescent="0.3">
      <c r="A9292">
        <v>1189833</v>
      </c>
      <c r="B9292" s="16">
        <v>44543</v>
      </c>
      <c r="C9292" t="s">
        <v>21</v>
      </c>
      <c r="D9292">
        <v>98</v>
      </c>
      <c r="E9292">
        <v>5194</v>
      </c>
      <c r="F9292">
        <v>2804.76</v>
      </c>
      <c r="G9292" t="s">
        <v>15</v>
      </c>
      <c r="H9292" t="s">
        <v>121</v>
      </c>
      <c r="I9292" t="s">
        <v>122</v>
      </c>
    </row>
    <row r="9293" spans="1:9" x14ac:dyDescent="0.3">
      <c r="A9293">
        <v>1185731</v>
      </c>
      <c r="B9293" s="16">
        <v>44543</v>
      </c>
      <c r="C9293" t="s">
        <v>22</v>
      </c>
      <c r="D9293">
        <v>84</v>
      </c>
      <c r="E9293">
        <v>5208</v>
      </c>
      <c r="F9293">
        <v>2031.1200000000001</v>
      </c>
      <c r="G9293" t="s">
        <v>15</v>
      </c>
      <c r="H9293" t="s">
        <v>129</v>
      </c>
      <c r="I9293" t="s">
        <v>130</v>
      </c>
    </row>
    <row r="9294" spans="1:9" x14ac:dyDescent="0.3">
      <c r="A9294">
        <v>1189833</v>
      </c>
      <c r="B9294" s="16">
        <v>44543</v>
      </c>
      <c r="C9294" t="s">
        <v>20</v>
      </c>
      <c r="D9294">
        <v>109</v>
      </c>
      <c r="E9294">
        <v>5450</v>
      </c>
      <c r="F9294">
        <v>2943</v>
      </c>
      <c r="G9294" t="s">
        <v>15</v>
      </c>
      <c r="H9294" t="s">
        <v>121</v>
      </c>
      <c r="I9294" t="s">
        <v>122</v>
      </c>
    </row>
    <row r="9295" spans="1:9" x14ac:dyDescent="0.3">
      <c r="A9295">
        <v>1189833</v>
      </c>
      <c r="B9295" s="16">
        <v>44543</v>
      </c>
      <c r="C9295" t="s">
        <v>22</v>
      </c>
      <c r="D9295">
        <v>91</v>
      </c>
      <c r="E9295">
        <v>5551</v>
      </c>
      <c r="F9295">
        <v>2220.4</v>
      </c>
      <c r="G9295" t="s">
        <v>15</v>
      </c>
      <c r="H9295" t="s">
        <v>121</v>
      </c>
      <c r="I9295" t="s">
        <v>122</v>
      </c>
    </row>
    <row r="9296" spans="1:9" x14ac:dyDescent="0.3">
      <c r="A9296">
        <v>1185731</v>
      </c>
      <c r="B9296" s="16">
        <v>44543</v>
      </c>
      <c r="C9296" t="s">
        <v>19</v>
      </c>
      <c r="D9296">
        <v>105</v>
      </c>
      <c r="E9296">
        <v>5565</v>
      </c>
      <c r="F9296">
        <v>2226</v>
      </c>
      <c r="G9296" t="s">
        <v>15</v>
      </c>
      <c r="H9296" t="s">
        <v>129</v>
      </c>
      <c r="I9296" t="s">
        <v>130</v>
      </c>
    </row>
    <row r="9297" spans="1:9" x14ac:dyDescent="0.3">
      <c r="A9297">
        <v>1185731</v>
      </c>
      <c r="B9297" s="16">
        <v>44543</v>
      </c>
      <c r="C9297" t="s">
        <v>23</v>
      </c>
      <c r="D9297">
        <v>128</v>
      </c>
      <c r="E9297">
        <v>6528</v>
      </c>
      <c r="F9297">
        <v>2154.2399999999998</v>
      </c>
      <c r="G9297" t="s">
        <v>15</v>
      </c>
      <c r="H9297" t="s">
        <v>129</v>
      </c>
      <c r="I9297" t="s">
        <v>130</v>
      </c>
    </row>
    <row r="9298" spans="1:9" x14ac:dyDescent="0.3">
      <c r="A9298">
        <v>1185731</v>
      </c>
      <c r="B9298" s="16">
        <v>44543</v>
      </c>
      <c r="C9298" t="s">
        <v>23</v>
      </c>
      <c r="D9298">
        <v>112</v>
      </c>
      <c r="E9298">
        <v>7280</v>
      </c>
      <c r="F9298">
        <v>3203.2</v>
      </c>
      <c r="G9298" t="s">
        <v>15</v>
      </c>
      <c r="H9298" t="s">
        <v>129</v>
      </c>
      <c r="I9298" t="s">
        <v>130</v>
      </c>
    </row>
    <row r="9299" spans="1:9" x14ac:dyDescent="0.3">
      <c r="A9299">
        <v>1189833</v>
      </c>
      <c r="B9299" s="16">
        <v>44543</v>
      </c>
      <c r="C9299" t="s">
        <v>23</v>
      </c>
      <c r="D9299">
        <v>123</v>
      </c>
      <c r="E9299">
        <v>7995</v>
      </c>
      <c r="F9299">
        <v>3997.5</v>
      </c>
      <c r="G9299" t="s">
        <v>15</v>
      </c>
      <c r="H9299" t="s">
        <v>121</v>
      </c>
      <c r="I9299" t="s">
        <v>122</v>
      </c>
    </row>
    <row r="9300" spans="1:9" x14ac:dyDescent="0.3">
      <c r="A9300">
        <v>1185731</v>
      </c>
      <c r="B9300" s="16">
        <v>44543</v>
      </c>
      <c r="C9300" t="s">
        <v>17</v>
      </c>
      <c r="D9300">
        <v>178</v>
      </c>
      <c r="E9300">
        <v>9078</v>
      </c>
      <c r="F9300">
        <v>3177.2999999999997</v>
      </c>
      <c r="G9300" t="s">
        <v>15</v>
      </c>
      <c r="H9300" t="s">
        <v>129</v>
      </c>
      <c r="I9300" t="s">
        <v>130</v>
      </c>
    </row>
    <row r="9301" spans="1:9" x14ac:dyDescent="0.3">
      <c r="A9301">
        <v>1185731</v>
      </c>
      <c r="B9301" s="16">
        <v>44543</v>
      </c>
      <c r="C9301" t="s">
        <v>17</v>
      </c>
      <c r="D9301">
        <v>150</v>
      </c>
      <c r="E9301">
        <v>9600</v>
      </c>
      <c r="F9301">
        <v>3935.9999999999995</v>
      </c>
      <c r="G9301" t="s">
        <v>15</v>
      </c>
      <c r="H9301" t="s">
        <v>129</v>
      </c>
      <c r="I9301" t="s">
        <v>130</v>
      </c>
    </row>
    <row r="9302" spans="1:9" x14ac:dyDescent="0.3">
      <c r="A9302">
        <v>1189833</v>
      </c>
      <c r="B9302" s="16">
        <v>44543</v>
      </c>
      <c r="C9302" t="s">
        <v>17</v>
      </c>
      <c r="D9302">
        <v>168</v>
      </c>
      <c r="E9302">
        <v>10416</v>
      </c>
      <c r="F9302">
        <v>4895.5199999999995</v>
      </c>
      <c r="G9302" t="s">
        <v>15</v>
      </c>
      <c r="H9302" t="s">
        <v>121</v>
      </c>
      <c r="I9302" t="s">
        <v>122</v>
      </c>
    </row>
    <row r="9303" spans="1:9" x14ac:dyDescent="0.3">
      <c r="A9303">
        <v>1185732</v>
      </c>
      <c r="B9303" s="16">
        <v>44543</v>
      </c>
      <c r="C9303" t="s">
        <v>22</v>
      </c>
      <c r="D9303">
        <v>125</v>
      </c>
      <c r="E9303">
        <v>68749.999999999985</v>
      </c>
      <c r="F9303">
        <v>20624.999999999996</v>
      </c>
      <c r="G9303" t="s">
        <v>15</v>
      </c>
      <c r="H9303" t="s">
        <v>40</v>
      </c>
      <c r="I9303" t="s">
        <v>41</v>
      </c>
    </row>
    <row r="9304" spans="1:9" x14ac:dyDescent="0.3">
      <c r="A9304">
        <v>1185731</v>
      </c>
      <c r="B9304" s="16">
        <v>44543</v>
      </c>
      <c r="C9304" t="s">
        <v>21</v>
      </c>
      <c r="D9304">
        <v>300</v>
      </c>
      <c r="E9304">
        <v>165000.00000000003</v>
      </c>
      <c r="F9304">
        <v>41250.000000000007</v>
      </c>
      <c r="G9304" t="s">
        <v>15</v>
      </c>
      <c r="H9304" t="s">
        <v>129</v>
      </c>
      <c r="I9304" t="s">
        <v>130</v>
      </c>
    </row>
    <row r="9305" spans="1:9" x14ac:dyDescent="0.3">
      <c r="A9305">
        <v>1189833</v>
      </c>
      <c r="B9305" s="16">
        <v>44543</v>
      </c>
      <c r="C9305" t="s">
        <v>21</v>
      </c>
      <c r="D9305">
        <v>325</v>
      </c>
      <c r="E9305">
        <v>178750.00000000003</v>
      </c>
      <c r="F9305">
        <v>71500.000000000015</v>
      </c>
      <c r="G9305" t="s">
        <v>15</v>
      </c>
      <c r="H9305" t="s">
        <v>121</v>
      </c>
      <c r="I9305" t="s">
        <v>122</v>
      </c>
    </row>
    <row r="9306" spans="1:9" x14ac:dyDescent="0.3">
      <c r="A9306">
        <v>1185731</v>
      </c>
      <c r="B9306" s="16">
        <v>44543</v>
      </c>
      <c r="C9306" t="s">
        <v>20</v>
      </c>
      <c r="D9306">
        <v>350</v>
      </c>
      <c r="E9306">
        <v>192500.00000000003</v>
      </c>
      <c r="F9306">
        <v>48125.000000000007</v>
      </c>
      <c r="G9306" t="s">
        <v>15</v>
      </c>
      <c r="H9306" t="s">
        <v>129</v>
      </c>
      <c r="I9306" t="s">
        <v>130</v>
      </c>
    </row>
    <row r="9307" spans="1:9" x14ac:dyDescent="0.3">
      <c r="A9307">
        <v>1185731</v>
      </c>
      <c r="B9307" s="16">
        <v>44543</v>
      </c>
      <c r="C9307" t="s">
        <v>22</v>
      </c>
      <c r="D9307">
        <v>300</v>
      </c>
      <c r="E9307">
        <v>195000</v>
      </c>
      <c r="F9307">
        <v>48750</v>
      </c>
      <c r="G9307" t="s">
        <v>15</v>
      </c>
      <c r="H9307" t="s">
        <v>129</v>
      </c>
      <c r="I9307" t="s">
        <v>130</v>
      </c>
    </row>
    <row r="9308" spans="1:9" x14ac:dyDescent="0.3">
      <c r="A9308">
        <v>1185731</v>
      </c>
      <c r="B9308" s="16">
        <v>44543</v>
      </c>
      <c r="C9308" t="s">
        <v>19</v>
      </c>
      <c r="D9308">
        <v>375</v>
      </c>
      <c r="E9308">
        <v>206250.00000000003</v>
      </c>
      <c r="F9308">
        <v>61875.000000000007</v>
      </c>
      <c r="G9308" t="s">
        <v>15</v>
      </c>
      <c r="H9308" t="s">
        <v>121</v>
      </c>
      <c r="I9308" t="s">
        <v>122</v>
      </c>
    </row>
    <row r="9309" spans="1:9" x14ac:dyDescent="0.3">
      <c r="A9309">
        <v>1189833</v>
      </c>
      <c r="B9309" s="16">
        <v>44543</v>
      </c>
      <c r="C9309" t="s">
        <v>20</v>
      </c>
      <c r="D9309">
        <v>375</v>
      </c>
      <c r="E9309">
        <v>206250.00000000003</v>
      </c>
      <c r="F9309">
        <v>82500.000000000015</v>
      </c>
      <c r="G9309" t="s">
        <v>15</v>
      </c>
      <c r="H9309" t="s">
        <v>129</v>
      </c>
      <c r="I9309" t="s">
        <v>130</v>
      </c>
    </row>
    <row r="9310" spans="1:9" x14ac:dyDescent="0.3">
      <c r="A9310">
        <v>1189833</v>
      </c>
      <c r="B9310" s="16">
        <v>44543</v>
      </c>
      <c r="C9310" t="s">
        <v>22</v>
      </c>
      <c r="D9310">
        <v>325</v>
      </c>
      <c r="E9310">
        <v>211250</v>
      </c>
      <c r="F9310">
        <v>63375</v>
      </c>
      <c r="G9310" t="s">
        <v>15</v>
      </c>
      <c r="H9310" t="s">
        <v>121</v>
      </c>
      <c r="I9310" t="s">
        <v>122</v>
      </c>
    </row>
    <row r="9311" spans="1:9" x14ac:dyDescent="0.3">
      <c r="A9311">
        <v>1189833</v>
      </c>
      <c r="B9311" s="16">
        <v>44543</v>
      </c>
      <c r="C9311" t="s">
        <v>19</v>
      </c>
      <c r="D9311">
        <v>400</v>
      </c>
      <c r="E9311">
        <v>220000.00000000003</v>
      </c>
      <c r="F9311">
        <v>77000</v>
      </c>
      <c r="G9311" t="s">
        <v>15</v>
      </c>
      <c r="H9311" t="s">
        <v>121</v>
      </c>
      <c r="I9311" t="s">
        <v>122</v>
      </c>
    </row>
    <row r="9312" spans="1:9" x14ac:dyDescent="0.3">
      <c r="A9312">
        <v>1185731</v>
      </c>
      <c r="B9312" s="16">
        <v>44543</v>
      </c>
      <c r="C9312" t="s">
        <v>23</v>
      </c>
      <c r="D9312">
        <v>400</v>
      </c>
      <c r="E9312">
        <v>280000</v>
      </c>
      <c r="F9312">
        <v>84000</v>
      </c>
      <c r="G9312" t="s">
        <v>15</v>
      </c>
      <c r="H9312" t="s">
        <v>129</v>
      </c>
      <c r="I9312" t="s">
        <v>130</v>
      </c>
    </row>
    <row r="9313" spans="1:9" x14ac:dyDescent="0.3">
      <c r="A9313">
        <v>1189833</v>
      </c>
      <c r="B9313" s="16">
        <v>44543</v>
      </c>
      <c r="C9313" t="s">
        <v>23</v>
      </c>
      <c r="D9313">
        <v>425</v>
      </c>
      <c r="E9313">
        <v>297500</v>
      </c>
      <c r="F9313">
        <v>119000</v>
      </c>
      <c r="G9313" t="s">
        <v>15</v>
      </c>
      <c r="H9313" t="s">
        <v>121</v>
      </c>
      <c r="I9313" t="s">
        <v>122</v>
      </c>
    </row>
    <row r="9314" spans="1:9" x14ac:dyDescent="0.3">
      <c r="A9314">
        <v>1185731</v>
      </c>
      <c r="B9314" s="16">
        <v>44543</v>
      </c>
      <c r="C9314" t="s">
        <v>17</v>
      </c>
      <c r="D9314">
        <v>575</v>
      </c>
      <c r="E9314">
        <v>373750</v>
      </c>
      <c r="F9314">
        <v>112125</v>
      </c>
      <c r="G9314" t="s">
        <v>15</v>
      </c>
      <c r="H9314" t="s">
        <v>129</v>
      </c>
      <c r="I9314" t="s">
        <v>130</v>
      </c>
    </row>
    <row r="9315" spans="1:9" x14ac:dyDescent="0.3">
      <c r="A9315">
        <v>1189833</v>
      </c>
      <c r="B9315" s="16">
        <v>44543</v>
      </c>
      <c r="C9315" t="s">
        <v>17</v>
      </c>
      <c r="D9315">
        <v>600</v>
      </c>
      <c r="E9315">
        <v>390000</v>
      </c>
      <c r="F9315">
        <v>136500</v>
      </c>
      <c r="G9315" t="s">
        <v>15</v>
      </c>
      <c r="H9315" t="s">
        <v>121</v>
      </c>
      <c r="I9315" t="s">
        <v>122</v>
      </c>
    </row>
    <row r="9316" spans="1:9" x14ac:dyDescent="0.3">
      <c r="A9316">
        <v>1185732</v>
      </c>
      <c r="B9316" s="16">
        <v>44544</v>
      </c>
      <c r="C9316" t="s">
        <v>23</v>
      </c>
      <c r="D9316">
        <v>61</v>
      </c>
      <c r="E9316">
        <v>3355</v>
      </c>
      <c r="F9316">
        <v>1342</v>
      </c>
      <c r="G9316" t="s">
        <v>15</v>
      </c>
      <c r="H9316" t="s">
        <v>40</v>
      </c>
      <c r="I9316" t="s">
        <v>41</v>
      </c>
    </row>
    <row r="9317" spans="1:9" x14ac:dyDescent="0.3">
      <c r="A9317">
        <v>1185732</v>
      </c>
      <c r="B9317" s="16">
        <v>44544</v>
      </c>
      <c r="C9317" t="s">
        <v>23</v>
      </c>
      <c r="D9317">
        <v>79</v>
      </c>
      <c r="E9317">
        <v>3792</v>
      </c>
      <c r="F9317">
        <v>1175.52</v>
      </c>
      <c r="G9317" t="s">
        <v>15</v>
      </c>
      <c r="H9317" t="s">
        <v>40</v>
      </c>
      <c r="I9317" t="s">
        <v>41</v>
      </c>
    </row>
    <row r="9318" spans="1:9" x14ac:dyDescent="0.3">
      <c r="A9318">
        <v>1185732</v>
      </c>
      <c r="B9318" s="16">
        <v>44544</v>
      </c>
      <c r="C9318" t="s">
        <v>23</v>
      </c>
      <c r="D9318">
        <v>225</v>
      </c>
      <c r="E9318">
        <v>135000</v>
      </c>
      <c r="F9318">
        <v>33750</v>
      </c>
      <c r="G9318" t="s">
        <v>15</v>
      </c>
      <c r="H9318" t="s">
        <v>40</v>
      </c>
      <c r="I9318" t="s">
        <v>41</v>
      </c>
    </row>
    <row r="9319" spans="1:9" x14ac:dyDescent="0.3">
      <c r="A9319">
        <v>1185732</v>
      </c>
      <c r="B9319" s="16">
        <v>44545</v>
      </c>
      <c r="C9319" t="s">
        <v>17</v>
      </c>
      <c r="D9319">
        <v>104</v>
      </c>
      <c r="E9319">
        <v>5720</v>
      </c>
      <c r="F9319">
        <v>3546.4</v>
      </c>
      <c r="G9319" t="s">
        <v>15</v>
      </c>
      <c r="H9319" t="s">
        <v>40</v>
      </c>
      <c r="I9319" t="s">
        <v>41</v>
      </c>
    </row>
    <row r="9320" spans="1:9" x14ac:dyDescent="0.3">
      <c r="A9320">
        <v>1185732</v>
      </c>
      <c r="B9320" s="16">
        <v>44545</v>
      </c>
      <c r="C9320" t="s">
        <v>17</v>
      </c>
      <c r="D9320">
        <v>124</v>
      </c>
      <c r="E9320">
        <v>5828</v>
      </c>
      <c r="F9320">
        <v>3088.84</v>
      </c>
      <c r="G9320" t="s">
        <v>15</v>
      </c>
      <c r="H9320" t="s">
        <v>40</v>
      </c>
      <c r="I9320" t="s">
        <v>41</v>
      </c>
    </row>
    <row r="9321" spans="1:9" x14ac:dyDescent="0.3">
      <c r="A9321">
        <v>1185732</v>
      </c>
      <c r="B9321" s="16">
        <v>44545</v>
      </c>
      <c r="C9321" t="s">
        <v>21</v>
      </c>
      <c r="D9321">
        <v>138</v>
      </c>
      <c r="E9321">
        <v>6624</v>
      </c>
      <c r="F9321">
        <v>3179.52</v>
      </c>
      <c r="G9321" t="s">
        <v>36</v>
      </c>
      <c r="H9321" t="s">
        <v>74</v>
      </c>
      <c r="I9321" t="s">
        <v>75</v>
      </c>
    </row>
    <row r="9322" spans="1:9" x14ac:dyDescent="0.3">
      <c r="A9322">
        <v>1185732</v>
      </c>
      <c r="B9322" s="16">
        <v>44545</v>
      </c>
      <c r="C9322" t="s">
        <v>22</v>
      </c>
      <c r="D9322">
        <v>143</v>
      </c>
      <c r="E9322">
        <v>7865</v>
      </c>
      <c r="F9322">
        <v>4089.8</v>
      </c>
      <c r="G9322" t="s">
        <v>36</v>
      </c>
      <c r="H9322" t="s">
        <v>74</v>
      </c>
      <c r="I9322" t="s">
        <v>75</v>
      </c>
    </row>
    <row r="9323" spans="1:9" x14ac:dyDescent="0.3">
      <c r="A9323">
        <v>1185732</v>
      </c>
      <c r="B9323" s="16">
        <v>44545</v>
      </c>
      <c r="C9323" t="s">
        <v>20</v>
      </c>
      <c r="D9323">
        <v>168</v>
      </c>
      <c r="E9323">
        <v>8064</v>
      </c>
      <c r="F9323">
        <v>3628.7999999999997</v>
      </c>
      <c r="G9323" t="s">
        <v>36</v>
      </c>
      <c r="H9323" t="s">
        <v>74</v>
      </c>
      <c r="I9323" t="s">
        <v>75</v>
      </c>
    </row>
    <row r="9324" spans="1:9" x14ac:dyDescent="0.3">
      <c r="A9324">
        <v>1197831</v>
      </c>
      <c r="B9324" s="16">
        <v>44545</v>
      </c>
      <c r="C9324" t="s">
        <v>19</v>
      </c>
      <c r="D9324">
        <v>176</v>
      </c>
      <c r="E9324">
        <v>8096</v>
      </c>
      <c r="F9324">
        <v>4290.88</v>
      </c>
      <c r="G9324" t="s">
        <v>36</v>
      </c>
      <c r="H9324" t="s">
        <v>74</v>
      </c>
      <c r="I9324" t="s">
        <v>75</v>
      </c>
    </row>
    <row r="9325" spans="1:9" x14ac:dyDescent="0.3">
      <c r="A9325">
        <v>1185732</v>
      </c>
      <c r="B9325" s="16">
        <v>44545</v>
      </c>
      <c r="C9325" t="s">
        <v>23</v>
      </c>
      <c r="D9325">
        <v>163</v>
      </c>
      <c r="E9325">
        <v>9617</v>
      </c>
      <c r="F9325">
        <v>6251.05</v>
      </c>
      <c r="G9325" t="s">
        <v>36</v>
      </c>
      <c r="H9325" t="s">
        <v>74</v>
      </c>
      <c r="I9325" t="s">
        <v>75</v>
      </c>
    </row>
    <row r="9326" spans="1:9" x14ac:dyDescent="0.3">
      <c r="A9326">
        <v>1197831</v>
      </c>
      <c r="B9326" s="16">
        <v>44545</v>
      </c>
      <c r="C9326" t="s">
        <v>17</v>
      </c>
      <c r="D9326">
        <v>255</v>
      </c>
      <c r="E9326">
        <v>14025</v>
      </c>
      <c r="F9326">
        <v>8555.25</v>
      </c>
      <c r="G9326" t="s">
        <v>36</v>
      </c>
      <c r="H9326" t="s">
        <v>74</v>
      </c>
      <c r="I9326" t="s">
        <v>75</v>
      </c>
    </row>
    <row r="9327" spans="1:9" x14ac:dyDescent="0.3">
      <c r="A9327">
        <v>1185732</v>
      </c>
      <c r="B9327" s="16">
        <v>44545</v>
      </c>
      <c r="C9327" t="s">
        <v>17</v>
      </c>
      <c r="D9327">
        <v>400</v>
      </c>
      <c r="E9327">
        <v>240000</v>
      </c>
      <c r="F9327">
        <v>120000</v>
      </c>
      <c r="G9327" t="s">
        <v>15</v>
      </c>
      <c r="H9327" t="s">
        <v>40</v>
      </c>
      <c r="I9327" t="s">
        <v>41</v>
      </c>
    </row>
    <row r="9328" spans="1:9" x14ac:dyDescent="0.3">
      <c r="A9328">
        <v>1185732</v>
      </c>
      <c r="B9328" s="16">
        <v>44545</v>
      </c>
      <c r="C9328" t="s">
        <v>21</v>
      </c>
      <c r="D9328">
        <v>550</v>
      </c>
      <c r="E9328">
        <v>275000</v>
      </c>
      <c r="F9328">
        <v>96250</v>
      </c>
      <c r="G9328" t="s">
        <v>36</v>
      </c>
      <c r="H9328" t="s">
        <v>74</v>
      </c>
      <c r="I9328" t="s">
        <v>75</v>
      </c>
    </row>
    <row r="9329" spans="1:9" x14ac:dyDescent="0.3">
      <c r="A9329">
        <v>1185732</v>
      </c>
      <c r="B9329" s="16">
        <v>44545</v>
      </c>
      <c r="C9329" t="s">
        <v>20</v>
      </c>
      <c r="D9329">
        <v>600</v>
      </c>
      <c r="E9329">
        <v>300000</v>
      </c>
      <c r="F9329">
        <v>90000</v>
      </c>
      <c r="G9329" t="s">
        <v>36</v>
      </c>
      <c r="H9329" t="s">
        <v>74</v>
      </c>
      <c r="I9329" t="s">
        <v>75</v>
      </c>
    </row>
    <row r="9330" spans="1:9" x14ac:dyDescent="0.3">
      <c r="A9330">
        <v>1197831</v>
      </c>
      <c r="B9330" s="16">
        <v>44545</v>
      </c>
      <c r="C9330" t="s">
        <v>19</v>
      </c>
      <c r="D9330">
        <v>650</v>
      </c>
      <c r="E9330">
        <v>325000</v>
      </c>
      <c r="F9330">
        <v>129999.99999999999</v>
      </c>
      <c r="G9330" t="s">
        <v>36</v>
      </c>
      <c r="H9330" t="s">
        <v>74</v>
      </c>
      <c r="I9330" t="s">
        <v>75</v>
      </c>
    </row>
    <row r="9331" spans="1:9" x14ac:dyDescent="0.3">
      <c r="A9331">
        <v>1185732</v>
      </c>
      <c r="B9331" s="16">
        <v>44545</v>
      </c>
      <c r="C9331" t="s">
        <v>22</v>
      </c>
      <c r="D9331">
        <v>550</v>
      </c>
      <c r="E9331">
        <v>330000</v>
      </c>
      <c r="F9331">
        <v>132000</v>
      </c>
      <c r="G9331" t="s">
        <v>36</v>
      </c>
      <c r="H9331" t="s">
        <v>74</v>
      </c>
      <c r="I9331" t="s">
        <v>75</v>
      </c>
    </row>
    <row r="9332" spans="1:9" x14ac:dyDescent="0.3">
      <c r="A9332">
        <v>1185732</v>
      </c>
      <c r="B9332" s="16">
        <v>44545</v>
      </c>
      <c r="C9332" t="s">
        <v>23</v>
      </c>
      <c r="D9332">
        <v>650</v>
      </c>
      <c r="E9332">
        <v>422499.99999999988</v>
      </c>
      <c r="F9332">
        <v>232374.99999999994</v>
      </c>
      <c r="G9332" t="s">
        <v>36</v>
      </c>
      <c r="H9332" t="s">
        <v>74</v>
      </c>
      <c r="I9332" t="s">
        <v>75</v>
      </c>
    </row>
    <row r="9333" spans="1:9" x14ac:dyDescent="0.3">
      <c r="A9333">
        <v>1197831</v>
      </c>
      <c r="B9333" s="16">
        <v>44545</v>
      </c>
      <c r="C9333" t="s">
        <v>17</v>
      </c>
      <c r="D9333">
        <v>850</v>
      </c>
      <c r="E9333">
        <v>510000</v>
      </c>
      <c r="F9333">
        <v>255000</v>
      </c>
      <c r="G9333" t="s">
        <v>36</v>
      </c>
      <c r="H9333" t="s">
        <v>74</v>
      </c>
      <c r="I9333" t="s">
        <v>75</v>
      </c>
    </row>
    <row r="9334" spans="1:9" x14ac:dyDescent="0.3">
      <c r="A9334">
        <v>1185732</v>
      </c>
      <c r="B9334" s="16">
        <v>44546</v>
      </c>
      <c r="C9334" t="s">
        <v>19</v>
      </c>
      <c r="D9334">
        <v>68</v>
      </c>
      <c r="E9334">
        <v>2380</v>
      </c>
      <c r="F9334">
        <v>761.6</v>
      </c>
      <c r="G9334" t="s">
        <v>15</v>
      </c>
      <c r="H9334" t="s">
        <v>40</v>
      </c>
      <c r="I9334" t="s">
        <v>41</v>
      </c>
    </row>
    <row r="9335" spans="1:9" x14ac:dyDescent="0.3">
      <c r="A9335">
        <v>1185732</v>
      </c>
      <c r="B9335" s="16">
        <v>44546</v>
      </c>
      <c r="C9335" t="s">
        <v>19</v>
      </c>
      <c r="D9335">
        <v>63</v>
      </c>
      <c r="E9335">
        <v>2961</v>
      </c>
      <c r="F9335">
        <v>1243.6199999999999</v>
      </c>
      <c r="G9335" t="s">
        <v>15</v>
      </c>
      <c r="H9335" t="s">
        <v>40</v>
      </c>
      <c r="I9335" t="s">
        <v>41</v>
      </c>
    </row>
    <row r="9336" spans="1:9" x14ac:dyDescent="0.3">
      <c r="A9336">
        <v>1185732</v>
      </c>
      <c r="B9336" s="16">
        <v>44546</v>
      </c>
      <c r="C9336" t="s">
        <v>21</v>
      </c>
      <c r="D9336">
        <v>102</v>
      </c>
      <c r="E9336">
        <v>5406</v>
      </c>
      <c r="F9336">
        <v>2757.06</v>
      </c>
      <c r="G9336" t="s">
        <v>15</v>
      </c>
      <c r="H9336" t="s">
        <v>118</v>
      </c>
      <c r="I9336" t="s">
        <v>93</v>
      </c>
    </row>
    <row r="9337" spans="1:9" x14ac:dyDescent="0.3">
      <c r="A9337">
        <v>1128299</v>
      </c>
      <c r="B9337" s="16">
        <v>44546</v>
      </c>
      <c r="C9337" t="s">
        <v>20</v>
      </c>
      <c r="D9337">
        <v>112</v>
      </c>
      <c r="E9337">
        <v>5600</v>
      </c>
      <c r="F9337">
        <v>2968</v>
      </c>
      <c r="G9337" t="s">
        <v>15</v>
      </c>
      <c r="H9337" t="s">
        <v>118</v>
      </c>
      <c r="I9337" t="s">
        <v>93</v>
      </c>
    </row>
    <row r="9338" spans="1:9" x14ac:dyDescent="0.3">
      <c r="A9338">
        <v>1185732</v>
      </c>
      <c r="B9338" s="16">
        <v>44546</v>
      </c>
      <c r="C9338" t="s">
        <v>22</v>
      </c>
      <c r="D9338">
        <v>95</v>
      </c>
      <c r="E9338">
        <v>5795</v>
      </c>
      <c r="F9338">
        <v>2897.5</v>
      </c>
      <c r="G9338" t="s">
        <v>15</v>
      </c>
      <c r="H9338" t="s">
        <v>118</v>
      </c>
      <c r="I9338" t="s">
        <v>93</v>
      </c>
    </row>
    <row r="9339" spans="1:9" x14ac:dyDescent="0.3">
      <c r="A9339">
        <v>1197831</v>
      </c>
      <c r="B9339" s="16">
        <v>44546</v>
      </c>
      <c r="C9339" t="s">
        <v>21</v>
      </c>
      <c r="D9339">
        <v>143</v>
      </c>
      <c r="E9339">
        <v>5863</v>
      </c>
      <c r="F9339">
        <v>2755.61</v>
      </c>
      <c r="G9339" t="s">
        <v>27</v>
      </c>
      <c r="H9339" t="s">
        <v>100</v>
      </c>
      <c r="I9339" t="s">
        <v>101</v>
      </c>
    </row>
    <row r="9340" spans="1:9" x14ac:dyDescent="0.3">
      <c r="A9340">
        <v>1197831</v>
      </c>
      <c r="B9340" s="16">
        <v>44546</v>
      </c>
      <c r="C9340" t="s">
        <v>20</v>
      </c>
      <c r="D9340">
        <v>158</v>
      </c>
      <c r="E9340">
        <v>6794</v>
      </c>
      <c r="F9340">
        <v>3057.3</v>
      </c>
      <c r="G9340" t="s">
        <v>27</v>
      </c>
      <c r="H9340" t="s">
        <v>100</v>
      </c>
      <c r="I9340" t="s">
        <v>101</v>
      </c>
    </row>
    <row r="9341" spans="1:9" x14ac:dyDescent="0.3">
      <c r="A9341">
        <v>1185732</v>
      </c>
      <c r="B9341" s="16">
        <v>44546</v>
      </c>
      <c r="C9341" t="s">
        <v>19</v>
      </c>
      <c r="D9341">
        <v>135</v>
      </c>
      <c r="E9341">
        <v>7020</v>
      </c>
      <c r="F9341">
        <v>3650.4</v>
      </c>
      <c r="G9341" t="s">
        <v>15</v>
      </c>
      <c r="H9341" t="s">
        <v>118</v>
      </c>
      <c r="I9341" t="s">
        <v>93</v>
      </c>
    </row>
    <row r="9342" spans="1:9" x14ac:dyDescent="0.3">
      <c r="A9342">
        <v>1197831</v>
      </c>
      <c r="B9342" s="16">
        <v>44546</v>
      </c>
      <c r="C9342" t="s">
        <v>21</v>
      </c>
      <c r="D9342">
        <v>133</v>
      </c>
      <c r="E9342">
        <v>7448</v>
      </c>
      <c r="F9342">
        <v>3872.96</v>
      </c>
      <c r="G9342" t="s">
        <v>27</v>
      </c>
      <c r="H9342" t="s">
        <v>100</v>
      </c>
      <c r="I9342" t="s">
        <v>101</v>
      </c>
    </row>
    <row r="9343" spans="1:9" x14ac:dyDescent="0.3">
      <c r="A9343">
        <v>1197831</v>
      </c>
      <c r="B9343" s="16">
        <v>44546</v>
      </c>
      <c r="C9343" t="s">
        <v>22</v>
      </c>
      <c r="D9343">
        <v>124</v>
      </c>
      <c r="E9343">
        <v>8060</v>
      </c>
      <c r="F9343">
        <v>4030</v>
      </c>
      <c r="G9343" t="s">
        <v>27</v>
      </c>
      <c r="H9343" t="s">
        <v>100</v>
      </c>
      <c r="I9343" t="s">
        <v>101</v>
      </c>
    </row>
    <row r="9344" spans="1:9" x14ac:dyDescent="0.3">
      <c r="A9344">
        <v>1197831</v>
      </c>
      <c r="B9344" s="16">
        <v>44546</v>
      </c>
      <c r="C9344" t="s">
        <v>20</v>
      </c>
      <c r="D9344">
        <v>137</v>
      </c>
      <c r="E9344">
        <v>8083</v>
      </c>
      <c r="F9344">
        <v>4364.8200000000006</v>
      </c>
      <c r="G9344" t="s">
        <v>27</v>
      </c>
      <c r="H9344" t="s">
        <v>100</v>
      </c>
      <c r="I9344" t="s">
        <v>101</v>
      </c>
    </row>
    <row r="9345" spans="1:9" x14ac:dyDescent="0.3">
      <c r="A9345">
        <v>1185732</v>
      </c>
      <c r="B9345" s="16">
        <v>44546</v>
      </c>
      <c r="C9345" t="s">
        <v>23</v>
      </c>
      <c r="D9345">
        <v>122</v>
      </c>
      <c r="E9345">
        <v>8296</v>
      </c>
      <c r="F9345">
        <v>4562.8</v>
      </c>
      <c r="G9345" t="s">
        <v>15</v>
      </c>
      <c r="H9345" t="s">
        <v>118</v>
      </c>
      <c r="I9345" t="s">
        <v>93</v>
      </c>
    </row>
    <row r="9346" spans="1:9" x14ac:dyDescent="0.3">
      <c r="A9346">
        <v>1197831</v>
      </c>
      <c r="B9346" s="16">
        <v>44546</v>
      </c>
      <c r="C9346" t="s">
        <v>22</v>
      </c>
      <c r="D9346">
        <v>157</v>
      </c>
      <c r="E9346">
        <v>8478</v>
      </c>
      <c r="F9346">
        <v>3221.64</v>
      </c>
      <c r="G9346" t="s">
        <v>27</v>
      </c>
      <c r="H9346" t="s">
        <v>100</v>
      </c>
      <c r="I9346" t="s">
        <v>101</v>
      </c>
    </row>
    <row r="9347" spans="1:9" x14ac:dyDescent="0.3">
      <c r="A9347">
        <v>1197831</v>
      </c>
      <c r="B9347" s="16">
        <v>44546</v>
      </c>
      <c r="C9347" t="s">
        <v>19</v>
      </c>
      <c r="D9347">
        <v>201</v>
      </c>
      <c r="E9347">
        <v>8844</v>
      </c>
      <c r="F9347">
        <v>3272.2799999999997</v>
      </c>
      <c r="G9347" t="s">
        <v>27</v>
      </c>
      <c r="H9347" t="s">
        <v>100</v>
      </c>
      <c r="I9347" t="s">
        <v>101</v>
      </c>
    </row>
    <row r="9348" spans="1:9" x14ac:dyDescent="0.3">
      <c r="A9348">
        <v>1197831</v>
      </c>
      <c r="B9348" s="16">
        <v>44546</v>
      </c>
      <c r="C9348" t="s">
        <v>19</v>
      </c>
      <c r="D9348">
        <v>155</v>
      </c>
      <c r="E9348">
        <v>8990</v>
      </c>
      <c r="F9348">
        <v>4405.1000000000004</v>
      </c>
      <c r="G9348" t="s">
        <v>27</v>
      </c>
      <c r="H9348" t="s">
        <v>100</v>
      </c>
      <c r="I9348" t="s">
        <v>101</v>
      </c>
    </row>
    <row r="9349" spans="1:9" x14ac:dyDescent="0.3">
      <c r="A9349">
        <v>1185732</v>
      </c>
      <c r="B9349" s="16">
        <v>44546</v>
      </c>
      <c r="C9349" t="s">
        <v>22</v>
      </c>
      <c r="D9349">
        <v>168</v>
      </c>
      <c r="E9349">
        <v>9240</v>
      </c>
      <c r="F9349">
        <v>4435.2</v>
      </c>
      <c r="G9349" t="s">
        <v>27</v>
      </c>
      <c r="H9349" t="s">
        <v>81</v>
      </c>
      <c r="I9349" t="s">
        <v>82</v>
      </c>
    </row>
    <row r="9350" spans="1:9" x14ac:dyDescent="0.3">
      <c r="A9350">
        <v>1197831</v>
      </c>
      <c r="B9350" s="16">
        <v>44546</v>
      </c>
      <c r="C9350" t="s">
        <v>23</v>
      </c>
      <c r="D9350">
        <v>178</v>
      </c>
      <c r="E9350">
        <v>9434</v>
      </c>
      <c r="F9350">
        <v>5188.7000000000007</v>
      </c>
      <c r="G9350" t="s">
        <v>27</v>
      </c>
      <c r="H9350" t="s">
        <v>100</v>
      </c>
      <c r="I9350" t="s">
        <v>101</v>
      </c>
    </row>
    <row r="9351" spans="1:9" x14ac:dyDescent="0.3">
      <c r="A9351">
        <v>1185732</v>
      </c>
      <c r="B9351" s="16">
        <v>44546</v>
      </c>
      <c r="C9351" t="s">
        <v>20</v>
      </c>
      <c r="D9351">
        <v>192</v>
      </c>
      <c r="E9351">
        <v>10176</v>
      </c>
      <c r="F9351">
        <v>4375.6799999999994</v>
      </c>
      <c r="G9351" t="s">
        <v>27</v>
      </c>
      <c r="H9351" t="s">
        <v>81</v>
      </c>
      <c r="I9351" t="s">
        <v>82</v>
      </c>
    </row>
    <row r="9352" spans="1:9" x14ac:dyDescent="0.3">
      <c r="A9352">
        <v>1185732</v>
      </c>
      <c r="B9352" s="16">
        <v>44546</v>
      </c>
      <c r="C9352" t="s">
        <v>21</v>
      </c>
      <c r="D9352">
        <v>192</v>
      </c>
      <c r="E9352">
        <v>10176</v>
      </c>
      <c r="F9352">
        <v>4782.7199999999993</v>
      </c>
      <c r="G9352" t="s">
        <v>27</v>
      </c>
      <c r="H9352" t="s">
        <v>81</v>
      </c>
      <c r="I9352" t="s">
        <v>82</v>
      </c>
    </row>
    <row r="9353" spans="1:9" x14ac:dyDescent="0.3">
      <c r="A9353">
        <v>1197831</v>
      </c>
      <c r="B9353" s="16">
        <v>44546</v>
      </c>
      <c r="C9353" t="s">
        <v>23</v>
      </c>
      <c r="D9353">
        <v>144</v>
      </c>
      <c r="E9353">
        <v>10224</v>
      </c>
      <c r="F9353">
        <v>6236.6399999999994</v>
      </c>
      <c r="G9353" t="s">
        <v>27</v>
      </c>
      <c r="H9353" t="s">
        <v>100</v>
      </c>
      <c r="I9353" t="s">
        <v>101</v>
      </c>
    </row>
    <row r="9354" spans="1:9" x14ac:dyDescent="0.3">
      <c r="A9354">
        <v>1185732</v>
      </c>
      <c r="B9354" s="16">
        <v>44546</v>
      </c>
      <c r="C9354" t="s">
        <v>17</v>
      </c>
      <c r="D9354">
        <v>176</v>
      </c>
      <c r="E9354">
        <v>10560</v>
      </c>
      <c r="F9354">
        <v>5491.2</v>
      </c>
      <c r="G9354" t="s">
        <v>15</v>
      </c>
      <c r="H9354" t="s">
        <v>118</v>
      </c>
      <c r="I9354" t="s">
        <v>93</v>
      </c>
    </row>
    <row r="9355" spans="1:9" x14ac:dyDescent="0.3">
      <c r="A9355">
        <v>1185732</v>
      </c>
      <c r="B9355" s="16">
        <v>44546</v>
      </c>
      <c r="C9355" t="s">
        <v>22</v>
      </c>
      <c r="D9355">
        <v>131</v>
      </c>
      <c r="E9355">
        <v>10742</v>
      </c>
      <c r="F9355">
        <v>6230.3600000000006</v>
      </c>
      <c r="G9355" t="s">
        <v>27</v>
      </c>
      <c r="H9355" t="s">
        <v>81</v>
      </c>
      <c r="I9355" t="s">
        <v>82</v>
      </c>
    </row>
    <row r="9356" spans="1:9" x14ac:dyDescent="0.3">
      <c r="A9356">
        <v>1185732</v>
      </c>
      <c r="B9356" s="16">
        <v>44546</v>
      </c>
      <c r="C9356" t="s">
        <v>20</v>
      </c>
      <c r="D9356">
        <v>162</v>
      </c>
      <c r="E9356">
        <v>11178</v>
      </c>
      <c r="F9356">
        <v>5812.56</v>
      </c>
      <c r="G9356" t="s">
        <v>27</v>
      </c>
      <c r="H9356" t="s">
        <v>81</v>
      </c>
      <c r="I9356" t="s">
        <v>82</v>
      </c>
    </row>
    <row r="9357" spans="1:9" x14ac:dyDescent="0.3">
      <c r="A9357">
        <v>1185732</v>
      </c>
      <c r="B9357" s="16">
        <v>44546</v>
      </c>
      <c r="C9357" t="s">
        <v>21</v>
      </c>
      <c r="D9357">
        <v>156</v>
      </c>
      <c r="E9357">
        <v>11232</v>
      </c>
      <c r="F9357">
        <v>6065.2800000000007</v>
      </c>
      <c r="G9357" t="s">
        <v>27</v>
      </c>
      <c r="H9357" t="s">
        <v>81</v>
      </c>
      <c r="I9357" t="s">
        <v>82</v>
      </c>
    </row>
    <row r="9358" spans="1:9" x14ac:dyDescent="0.3">
      <c r="A9358">
        <v>1185732</v>
      </c>
      <c r="B9358" s="16">
        <v>44546</v>
      </c>
      <c r="C9358" t="s">
        <v>23</v>
      </c>
      <c r="D9358">
        <v>194</v>
      </c>
      <c r="E9358">
        <v>11446</v>
      </c>
      <c r="F9358">
        <v>4578.3999999999996</v>
      </c>
      <c r="G9358" t="s">
        <v>27</v>
      </c>
      <c r="H9358" t="s">
        <v>81</v>
      </c>
      <c r="I9358" t="s">
        <v>82</v>
      </c>
    </row>
    <row r="9359" spans="1:9" x14ac:dyDescent="0.3">
      <c r="A9359">
        <v>1128299</v>
      </c>
      <c r="B9359" s="16">
        <v>44546</v>
      </c>
      <c r="C9359" t="s">
        <v>22</v>
      </c>
      <c r="D9359">
        <v>179</v>
      </c>
      <c r="E9359">
        <v>11456</v>
      </c>
      <c r="F9359">
        <v>2978.56</v>
      </c>
      <c r="G9359" t="s">
        <v>48</v>
      </c>
      <c r="H9359" t="s">
        <v>49</v>
      </c>
      <c r="I9359" t="s">
        <v>68</v>
      </c>
    </row>
    <row r="9360" spans="1:9" x14ac:dyDescent="0.3">
      <c r="A9360">
        <v>1128299</v>
      </c>
      <c r="B9360" s="16">
        <v>44546</v>
      </c>
      <c r="C9360" t="s">
        <v>21</v>
      </c>
      <c r="D9360">
        <v>204</v>
      </c>
      <c r="E9360">
        <v>11832</v>
      </c>
      <c r="F9360">
        <v>4022.8799999999997</v>
      </c>
      <c r="G9360" t="s">
        <v>48</v>
      </c>
      <c r="H9360" t="s">
        <v>49</v>
      </c>
      <c r="I9360" t="s">
        <v>68</v>
      </c>
    </row>
    <row r="9361" spans="1:9" x14ac:dyDescent="0.3">
      <c r="A9361">
        <v>1197831</v>
      </c>
      <c r="B9361" s="16">
        <v>44546</v>
      </c>
      <c r="C9361" t="s">
        <v>17</v>
      </c>
      <c r="D9361">
        <v>256</v>
      </c>
      <c r="E9361">
        <v>12288</v>
      </c>
      <c r="F9361">
        <v>5775.3600000000006</v>
      </c>
      <c r="G9361" t="s">
        <v>27</v>
      </c>
      <c r="H9361" t="s">
        <v>100</v>
      </c>
      <c r="I9361" t="s">
        <v>101</v>
      </c>
    </row>
    <row r="9362" spans="1:9" x14ac:dyDescent="0.3">
      <c r="A9362">
        <v>1128299</v>
      </c>
      <c r="B9362" s="16">
        <v>44546</v>
      </c>
      <c r="C9362" t="s">
        <v>17</v>
      </c>
      <c r="D9362">
        <v>272</v>
      </c>
      <c r="E9362">
        <v>12512</v>
      </c>
      <c r="F9362">
        <v>5755.5199999999995</v>
      </c>
      <c r="G9362" t="s">
        <v>27</v>
      </c>
      <c r="H9362" t="s">
        <v>81</v>
      </c>
      <c r="I9362" t="s">
        <v>82</v>
      </c>
    </row>
    <row r="9363" spans="1:9" x14ac:dyDescent="0.3">
      <c r="A9363">
        <v>1128299</v>
      </c>
      <c r="B9363" s="16">
        <v>44546</v>
      </c>
      <c r="C9363" t="s">
        <v>22</v>
      </c>
      <c r="D9363">
        <v>147</v>
      </c>
      <c r="E9363">
        <v>12642</v>
      </c>
      <c r="F9363">
        <v>4424.7</v>
      </c>
      <c r="G9363" t="s">
        <v>48</v>
      </c>
      <c r="H9363" t="s">
        <v>49</v>
      </c>
      <c r="I9363" t="s">
        <v>68</v>
      </c>
    </row>
    <row r="9364" spans="1:9" x14ac:dyDescent="0.3">
      <c r="A9364">
        <v>1128299</v>
      </c>
      <c r="B9364" s="16">
        <v>44546</v>
      </c>
      <c r="C9364" t="s">
        <v>23</v>
      </c>
      <c r="D9364">
        <v>200</v>
      </c>
      <c r="E9364">
        <v>12800</v>
      </c>
      <c r="F9364">
        <v>6144</v>
      </c>
      <c r="G9364" t="s">
        <v>48</v>
      </c>
      <c r="H9364" t="s">
        <v>49</v>
      </c>
      <c r="I9364" t="s">
        <v>68</v>
      </c>
    </row>
    <row r="9365" spans="1:9" x14ac:dyDescent="0.3">
      <c r="A9365">
        <v>1128299</v>
      </c>
      <c r="B9365" s="16">
        <v>44546</v>
      </c>
      <c r="C9365" t="s">
        <v>19</v>
      </c>
      <c r="D9365">
        <v>248</v>
      </c>
      <c r="E9365">
        <v>12896</v>
      </c>
      <c r="F9365">
        <v>5674.2399999999989</v>
      </c>
      <c r="G9365" t="s">
        <v>27</v>
      </c>
      <c r="H9365" t="s">
        <v>81</v>
      </c>
      <c r="I9365" t="s">
        <v>82</v>
      </c>
    </row>
    <row r="9366" spans="1:9" x14ac:dyDescent="0.3">
      <c r="A9366">
        <v>1128299</v>
      </c>
      <c r="B9366" s="16">
        <v>44546</v>
      </c>
      <c r="C9366" t="s">
        <v>20</v>
      </c>
      <c r="D9366">
        <v>174</v>
      </c>
      <c r="E9366">
        <v>13050</v>
      </c>
      <c r="F9366">
        <v>5220</v>
      </c>
      <c r="G9366" t="s">
        <v>48</v>
      </c>
      <c r="H9366" t="s">
        <v>49</v>
      </c>
      <c r="I9366" t="s">
        <v>68</v>
      </c>
    </row>
    <row r="9367" spans="1:9" x14ac:dyDescent="0.3">
      <c r="A9367">
        <v>1128299</v>
      </c>
      <c r="B9367" s="16">
        <v>44546</v>
      </c>
      <c r="C9367" t="s">
        <v>20</v>
      </c>
      <c r="D9367">
        <v>204</v>
      </c>
      <c r="E9367">
        <v>13056</v>
      </c>
      <c r="F9367">
        <v>4308.4799999999996</v>
      </c>
      <c r="G9367" t="s">
        <v>48</v>
      </c>
      <c r="H9367" t="s">
        <v>49</v>
      </c>
      <c r="I9367" t="s">
        <v>68</v>
      </c>
    </row>
    <row r="9368" spans="1:9" x14ac:dyDescent="0.3">
      <c r="A9368">
        <v>1197831</v>
      </c>
      <c r="B9368" s="16">
        <v>44546</v>
      </c>
      <c r="C9368" t="s">
        <v>17</v>
      </c>
      <c r="D9368">
        <v>194</v>
      </c>
      <c r="E9368">
        <v>13192</v>
      </c>
      <c r="F9368">
        <v>6991.76</v>
      </c>
      <c r="G9368" t="s">
        <v>27</v>
      </c>
      <c r="H9368" t="s">
        <v>100</v>
      </c>
      <c r="I9368" t="s">
        <v>101</v>
      </c>
    </row>
    <row r="9369" spans="1:9" x14ac:dyDescent="0.3">
      <c r="A9369">
        <v>1128299</v>
      </c>
      <c r="B9369" s="16">
        <v>44546</v>
      </c>
      <c r="C9369" t="s">
        <v>23</v>
      </c>
      <c r="D9369">
        <v>156</v>
      </c>
      <c r="E9369">
        <v>13572</v>
      </c>
      <c r="F9369">
        <v>7464.6</v>
      </c>
      <c r="G9369" t="s">
        <v>48</v>
      </c>
      <c r="H9369" t="s">
        <v>49</v>
      </c>
      <c r="I9369" t="s">
        <v>68</v>
      </c>
    </row>
    <row r="9370" spans="1:9" x14ac:dyDescent="0.3">
      <c r="A9370">
        <v>1128299</v>
      </c>
      <c r="B9370" s="16">
        <v>44546</v>
      </c>
      <c r="C9370" t="s">
        <v>21</v>
      </c>
      <c r="D9370">
        <v>180</v>
      </c>
      <c r="E9370">
        <v>14040</v>
      </c>
      <c r="F9370">
        <v>5756.4</v>
      </c>
      <c r="G9370" t="s">
        <v>48</v>
      </c>
      <c r="H9370" t="s">
        <v>49</v>
      </c>
      <c r="I9370" t="s">
        <v>68</v>
      </c>
    </row>
    <row r="9371" spans="1:9" x14ac:dyDescent="0.3">
      <c r="A9371">
        <v>1185733</v>
      </c>
      <c r="B9371" s="16">
        <v>44546</v>
      </c>
      <c r="C9371" t="s">
        <v>19</v>
      </c>
      <c r="D9371">
        <v>256</v>
      </c>
      <c r="E9371">
        <v>14080</v>
      </c>
      <c r="F9371">
        <v>4364.8</v>
      </c>
      <c r="G9371" t="s">
        <v>48</v>
      </c>
      <c r="H9371" t="s">
        <v>49</v>
      </c>
      <c r="I9371" t="s">
        <v>68</v>
      </c>
    </row>
    <row r="9372" spans="1:9" x14ac:dyDescent="0.3">
      <c r="A9372">
        <v>1185732</v>
      </c>
      <c r="B9372" s="16">
        <v>44546</v>
      </c>
      <c r="C9372" t="s">
        <v>23</v>
      </c>
      <c r="D9372">
        <v>175</v>
      </c>
      <c r="E9372">
        <v>15225</v>
      </c>
      <c r="F9372">
        <v>6851.2499999999991</v>
      </c>
      <c r="G9372" t="s">
        <v>27</v>
      </c>
      <c r="H9372" t="s">
        <v>81</v>
      </c>
      <c r="I9372" t="s">
        <v>82</v>
      </c>
    </row>
    <row r="9373" spans="1:9" x14ac:dyDescent="0.3">
      <c r="A9373">
        <v>1128299</v>
      </c>
      <c r="B9373" s="16">
        <v>44546</v>
      </c>
      <c r="C9373" t="s">
        <v>19</v>
      </c>
      <c r="D9373">
        <v>216</v>
      </c>
      <c r="E9373">
        <v>15552</v>
      </c>
      <c r="F9373">
        <v>7776</v>
      </c>
      <c r="G9373" t="s">
        <v>48</v>
      </c>
      <c r="H9373" t="s">
        <v>49</v>
      </c>
      <c r="I9373" t="s">
        <v>68</v>
      </c>
    </row>
    <row r="9374" spans="1:9" x14ac:dyDescent="0.3">
      <c r="A9374">
        <v>1185733</v>
      </c>
      <c r="B9374" s="16">
        <v>44546</v>
      </c>
      <c r="C9374" t="s">
        <v>17</v>
      </c>
      <c r="D9374">
        <v>216</v>
      </c>
      <c r="E9374">
        <v>15552</v>
      </c>
      <c r="F9374">
        <v>6220.8</v>
      </c>
      <c r="G9374" t="s">
        <v>27</v>
      </c>
      <c r="H9374" t="s">
        <v>81</v>
      </c>
      <c r="I9374" t="s">
        <v>82</v>
      </c>
    </row>
    <row r="9375" spans="1:9" x14ac:dyDescent="0.3">
      <c r="A9375">
        <v>1185733</v>
      </c>
      <c r="B9375" s="16">
        <v>44546</v>
      </c>
      <c r="C9375" t="s">
        <v>17</v>
      </c>
      <c r="D9375">
        <v>280</v>
      </c>
      <c r="E9375">
        <v>16240</v>
      </c>
      <c r="F9375">
        <v>5846.4</v>
      </c>
      <c r="G9375" t="s">
        <v>48</v>
      </c>
      <c r="H9375" t="s">
        <v>49</v>
      </c>
      <c r="I9375" t="s">
        <v>68</v>
      </c>
    </row>
    <row r="9376" spans="1:9" x14ac:dyDescent="0.3">
      <c r="A9376">
        <v>1185733</v>
      </c>
      <c r="B9376" s="16">
        <v>44546</v>
      </c>
      <c r="C9376" t="s">
        <v>19</v>
      </c>
      <c r="D9376">
        <v>200</v>
      </c>
      <c r="E9376">
        <v>16400</v>
      </c>
      <c r="F9376">
        <v>5740</v>
      </c>
      <c r="G9376" t="s">
        <v>48</v>
      </c>
      <c r="H9376" t="s">
        <v>49</v>
      </c>
      <c r="I9376" t="s">
        <v>68</v>
      </c>
    </row>
    <row r="9377" spans="1:9" x14ac:dyDescent="0.3">
      <c r="A9377">
        <v>1128299</v>
      </c>
      <c r="B9377" s="16">
        <v>44546</v>
      </c>
      <c r="C9377" t="s">
        <v>17</v>
      </c>
      <c r="D9377">
        <v>240</v>
      </c>
      <c r="E9377">
        <v>16560</v>
      </c>
      <c r="F9377">
        <v>8611.2000000000007</v>
      </c>
      <c r="G9377" t="s">
        <v>27</v>
      </c>
      <c r="H9377" t="s">
        <v>81</v>
      </c>
      <c r="I9377" t="s">
        <v>82</v>
      </c>
    </row>
    <row r="9378" spans="1:9" x14ac:dyDescent="0.3">
      <c r="A9378">
        <v>1185732</v>
      </c>
      <c r="B9378" s="16">
        <v>44546</v>
      </c>
      <c r="C9378" t="s">
        <v>19</v>
      </c>
      <c r="D9378">
        <v>225</v>
      </c>
      <c r="E9378">
        <v>112500</v>
      </c>
      <c r="F9378">
        <v>33750</v>
      </c>
      <c r="G9378" t="s">
        <v>15</v>
      </c>
      <c r="H9378" t="s">
        <v>40</v>
      </c>
      <c r="I9378" t="s">
        <v>41</v>
      </c>
    </row>
    <row r="9379" spans="1:9" x14ac:dyDescent="0.3">
      <c r="A9379">
        <v>1185732</v>
      </c>
      <c r="B9379" s="16">
        <v>44546</v>
      </c>
      <c r="C9379" t="s">
        <v>21</v>
      </c>
      <c r="D9379">
        <v>350</v>
      </c>
      <c r="E9379">
        <v>192500.00000000003</v>
      </c>
      <c r="F9379">
        <v>77000.000000000015</v>
      </c>
      <c r="G9379" t="s">
        <v>15</v>
      </c>
      <c r="H9379" t="s">
        <v>118</v>
      </c>
      <c r="I9379" t="s">
        <v>93</v>
      </c>
    </row>
    <row r="9380" spans="1:9" x14ac:dyDescent="0.3">
      <c r="A9380">
        <v>1128299</v>
      </c>
      <c r="B9380" s="16">
        <v>44546</v>
      </c>
      <c r="C9380" t="s">
        <v>20</v>
      </c>
      <c r="D9380">
        <v>400</v>
      </c>
      <c r="E9380">
        <v>220000.00000000003</v>
      </c>
      <c r="F9380">
        <v>88000.000000000015</v>
      </c>
      <c r="G9380" t="s">
        <v>15</v>
      </c>
      <c r="H9380" t="s">
        <v>118</v>
      </c>
      <c r="I9380" t="s">
        <v>93</v>
      </c>
    </row>
    <row r="9381" spans="1:9" x14ac:dyDescent="0.3">
      <c r="A9381">
        <v>1185732</v>
      </c>
      <c r="B9381" s="16">
        <v>44546</v>
      </c>
      <c r="C9381" t="s">
        <v>22</v>
      </c>
      <c r="D9381">
        <v>350</v>
      </c>
      <c r="E9381">
        <v>227500</v>
      </c>
      <c r="F9381">
        <v>91000</v>
      </c>
      <c r="G9381" t="s">
        <v>15</v>
      </c>
      <c r="H9381" t="s">
        <v>118</v>
      </c>
      <c r="I9381" t="s">
        <v>93</v>
      </c>
    </row>
    <row r="9382" spans="1:9" x14ac:dyDescent="0.3">
      <c r="A9382">
        <v>1185732</v>
      </c>
      <c r="B9382" s="16">
        <v>44546</v>
      </c>
      <c r="C9382" t="s">
        <v>19</v>
      </c>
      <c r="D9382">
        <v>450</v>
      </c>
      <c r="E9382">
        <v>247500.00000000003</v>
      </c>
      <c r="F9382">
        <v>99000.000000000015</v>
      </c>
      <c r="G9382" t="s">
        <v>15</v>
      </c>
      <c r="H9382" t="s">
        <v>118</v>
      </c>
      <c r="I9382" t="s">
        <v>93</v>
      </c>
    </row>
    <row r="9383" spans="1:9" x14ac:dyDescent="0.3">
      <c r="A9383">
        <v>1197831</v>
      </c>
      <c r="B9383" s="16">
        <v>44546</v>
      </c>
      <c r="C9383" t="s">
        <v>21</v>
      </c>
      <c r="D9383">
        <v>475</v>
      </c>
      <c r="E9383">
        <v>285000.00000000006</v>
      </c>
      <c r="F9383">
        <v>114000.00000000003</v>
      </c>
      <c r="G9383" t="s">
        <v>27</v>
      </c>
      <c r="H9383" t="s">
        <v>100</v>
      </c>
      <c r="I9383" t="s">
        <v>101</v>
      </c>
    </row>
    <row r="9384" spans="1:9" x14ac:dyDescent="0.3">
      <c r="A9384">
        <v>1185732</v>
      </c>
      <c r="B9384" s="16">
        <v>44546</v>
      </c>
      <c r="C9384" t="s">
        <v>23</v>
      </c>
      <c r="D9384">
        <v>450</v>
      </c>
      <c r="E9384">
        <v>315000</v>
      </c>
      <c r="F9384">
        <v>126000</v>
      </c>
      <c r="G9384" t="s">
        <v>15</v>
      </c>
      <c r="H9384" t="s">
        <v>118</v>
      </c>
      <c r="I9384" t="s">
        <v>93</v>
      </c>
    </row>
    <row r="9385" spans="1:9" x14ac:dyDescent="0.3">
      <c r="A9385">
        <v>1197831</v>
      </c>
      <c r="B9385" s="16">
        <v>44546</v>
      </c>
      <c r="C9385" t="s">
        <v>20</v>
      </c>
      <c r="D9385">
        <v>525</v>
      </c>
      <c r="E9385">
        <v>315000.00000000006</v>
      </c>
      <c r="F9385">
        <v>126000.00000000003</v>
      </c>
      <c r="G9385" t="s">
        <v>27</v>
      </c>
      <c r="H9385" t="s">
        <v>100</v>
      </c>
      <c r="I9385" t="s">
        <v>101</v>
      </c>
    </row>
    <row r="9386" spans="1:9" x14ac:dyDescent="0.3">
      <c r="A9386">
        <v>1197831</v>
      </c>
      <c r="B9386" s="16">
        <v>44546</v>
      </c>
      <c r="C9386" t="s">
        <v>22</v>
      </c>
      <c r="D9386">
        <v>475</v>
      </c>
      <c r="E9386">
        <v>332500</v>
      </c>
      <c r="F9386">
        <v>116374.99999999999</v>
      </c>
      <c r="G9386" t="s">
        <v>27</v>
      </c>
      <c r="H9386" t="s">
        <v>100</v>
      </c>
      <c r="I9386" t="s">
        <v>101</v>
      </c>
    </row>
    <row r="9387" spans="1:9" x14ac:dyDescent="0.3">
      <c r="A9387">
        <v>1197831</v>
      </c>
      <c r="B9387" s="16">
        <v>44546</v>
      </c>
      <c r="C9387" t="s">
        <v>19</v>
      </c>
      <c r="D9387">
        <v>575</v>
      </c>
      <c r="E9387">
        <v>345000.00000000006</v>
      </c>
      <c r="F9387">
        <v>120750.00000000001</v>
      </c>
      <c r="G9387" t="s">
        <v>27</v>
      </c>
      <c r="H9387" t="s">
        <v>100</v>
      </c>
      <c r="I9387" t="s">
        <v>101</v>
      </c>
    </row>
    <row r="9388" spans="1:9" x14ac:dyDescent="0.3">
      <c r="A9388">
        <v>1185732</v>
      </c>
      <c r="B9388" s="16">
        <v>44546</v>
      </c>
      <c r="C9388" t="s">
        <v>17</v>
      </c>
      <c r="D9388">
        <v>650</v>
      </c>
      <c r="E9388">
        <v>422500</v>
      </c>
      <c r="F9388">
        <v>169000</v>
      </c>
      <c r="G9388" t="s">
        <v>15</v>
      </c>
      <c r="H9388" t="s">
        <v>118</v>
      </c>
      <c r="I9388" t="s">
        <v>93</v>
      </c>
    </row>
    <row r="9389" spans="1:9" x14ac:dyDescent="0.3">
      <c r="A9389">
        <v>1197831</v>
      </c>
      <c r="B9389" s="16">
        <v>44546</v>
      </c>
      <c r="C9389" t="s">
        <v>23</v>
      </c>
      <c r="D9389">
        <v>575</v>
      </c>
      <c r="E9389">
        <v>431250</v>
      </c>
      <c r="F9389">
        <v>215625</v>
      </c>
      <c r="G9389" t="s">
        <v>27</v>
      </c>
      <c r="H9389" t="s">
        <v>100</v>
      </c>
      <c r="I9389" t="s">
        <v>101</v>
      </c>
    </row>
    <row r="9390" spans="1:9" x14ac:dyDescent="0.3">
      <c r="A9390">
        <v>1185732</v>
      </c>
      <c r="B9390" s="16">
        <v>44546</v>
      </c>
      <c r="C9390" t="s">
        <v>22</v>
      </c>
      <c r="D9390">
        <v>525</v>
      </c>
      <c r="E9390">
        <v>446250.00000000006</v>
      </c>
      <c r="F9390">
        <v>200812.50000000003</v>
      </c>
      <c r="G9390" t="s">
        <v>27</v>
      </c>
      <c r="H9390" t="s">
        <v>81</v>
      </c>
      <c r="I9390" t="s">
        <v>82</v>
      </c>
    </row>
    <row r="9391" spans="1:9" x14ac:dyDescent="0.3">
      <c r="A9391">
        <v>1185732</v>
      </c>
      <c r="B9391" s="16">
        <v>44546</v>
      </c>
      <c r="C9391" t="s">
        <v>20</v>
      </c>
      <c r="D9391">
        <v>600</v>
      </c>
      <c r="E9391">
        <v>450000.00000000017</v>
      </c>
      <c r="F9391">
        <v>180000.00000000006</v>
      </c>
      <c r="G9391" t="s">
        <v>27</v>
      </c>
      <c r="H9391" t="s">
        <v>81</v>
      </c>
      <c r="I9391" t="s">
        <v>82</v>
      </c>
    </row>
    <row r="9392" spans="1:9" x14ac:dyDescent="0.3">
      <c r="A9392">
        <v>1185732</v>
      </c>
      <c r="B9392" s="16">
        <v>44546</v>
      </c>
      <c r="C9392" t="s">
        <v>21</v>
      </c>
      <c r="D9392">
        <v>600</v>
      </c>
      <c r="E9392">
        <v>450000.00000000017</v>
      </c>
      <c r="F9392">
        <v>180000.00000000006</v>
      </c>
      <c r="G9392" t="s">
        <v>27</v>
      </c>
      <c r="H9392" t="s">
        <v>81</v>
      </c>
      <c r="I9392" t="s">
        <v>82</v>
      </c>
    </row>
    <row r="9393" spans="1:9" x14ac:dyDescent="0.3">
      <c r="A9393">
        <v>1128299</v>
      </c>
      <c r="B9393" s="16">
        <v>44546</v>
      </c>
      <c r="C9393" t="s">
        <v>22</v>
      </c>
      <c r="D9393">
        <v>525</v>
      </c>
      <c r="E9393">
        <v>472500.00000000006</v>
      </c>
      <c r="F9393">
        <v>94500.000000000015</v>
      </c>
      <c r="G9393" t="s">
        <v>48</v>
      </c>
      <c r="H9393" t="s">
        <v>49</v>
      </c>
      <c r="I9393" t="s">
        <v>68</v>
      </c>
    </row>
    <row r="9394" spans="1:9" x14ac:dyDescent="0.3">
      <c r="A9394">
        <v>1128299</v>
      </c>
      <c r="B9394" s="16">
        <v>44546</v>
      </c>
      <c r="C9394" t="s">
        <v>20</v>
      </c>
      <c r="D9394">
        <v>600</v>
      </c>
      <c r="E9394">
        <v>480000.00000000006</v>
      </c>
      <c r="F9394">
        <v>144000</v>
      </c>
      <c r="G9394" t="s">
        <v>48</v>
      </c>
      <c r="H9394" t="s">
        <v>49</v>
      </c>
      <c r="I9394" t="s">
        <v>68</v>
      </c>
    </row>
    <row r="9395" spans="1:9" x14ac:dyDescent="0.3">
      <c r="A9395">
        <v>1128299</v>
      </c>
      <c r="B9395" s="16">
        <v>44546</v>
      </c>
      <c r="C9395" t="s">
        <v>21</v>
      </c>
      <c r="D9395">
        <v>600</v>
      </c>
      <c r="E9395">
        <v>480000.00000000006</v>
      </c>
      <c r="F9395">
        <v>144000</v>
      </c>
      <c r="G9395" t="s">
        <v>48</v>
      </c>
      <c r="H9395" t="s">
        <v>49</v>
      </c>
      <c r="I9395" t="s">
        <v>68</v>
      </c>
    </row>
    <row r="9396" spans="1:9" x14ac:dyDescent="0.3">
      <c r="A9396">
        <v>1197831</v>
      </c>
      <c r="B9396" s="16">
        <v>44546</v>
      </c>
      <c r="C9396" t="s">
        <v>17</v>
      </c>
      <c r="D9396">
        <v>775</v>
      </c>
      <c r="E9396">
        <v>542500</v>
      </c>
      <c r="F9396">
        <v>217000</v>
      </c>
      <c r="G9396" t="s">
        <v>27</v>
      </c>
      <c r="H9396" t="s">
        <v>100</v>
      </c>
      <c r="I9396" t="s">
        <v>101</v>
      </c>
    </row>
    <row r="9397" spans="1:9" x14ac:dyDescent="0.3">
      <c r="A9397">
        <v>1128299</v>
      </c>
      <c r="B9397" s="16">
        <v>44546</v>
      </c>
      <c r="C9397" t="s">
        <v>17</v>
      </c>
      <c r="D9397">
        <v>800</v>
      </c>
      <c r="E9397">
        <v>560000.00000000012</v>
      </c>
      <c r="F9397">
        <v>224000.00000000003</v>
      </c>
      <c r="G9397" t="s">
        <v>27</v>
      </c>
      <c r="H9397" t="s">
        <v>81</v>
      </c>
      <c r="I9397" t="s">
        <v>82</v>
      </c>
    </row>
    <row r="9398" spans="1:9" x14ac:dyDescent="0.3">
      <c r="A9398">
        <v>1185732</v>
      </c>
      <c r="B9398" s="16">
        <v>44546</v>
      </c>
      <c r="C9398" t="s">
        <v>23</v>
      </c>
      <c r="D9398">
        <v>625</v>
      </c>
      <c r="E9398">
        <v>562500.00000000023</v>
      </c>
      <c r="F9398">
        <v>196875.00000000006</v>
      </c>
      <c r="G9398" t="s">
        <v>27</v>
      </c>
      <c r="H9398" t="s">
        <v>81</v>
      </c>
      <c r="I9398" t="s">
        <v>82</v>
      </c>
    </row>
    <row r="9399" spans="1:9" x14ac:dyDescent="0.3">
      <c r="A9399">
        <v>1128299</v>
      </c>
      <c r="B9399" s="16">
        <v>44546</v>
      </c>
      <c r="C9399" t="s">
        <v>23</v>
      </c>
      <c r="D9399">
        <v>625</v>
      </c>
      <c r="E9399">
        <v>593750.00000000012</v>
      </c>
      <c r="F9399">
        <v>267187.50000000006</v>
      </c>
      <c r="G9399" t="s">
        <v>48</v>
      </c>
      <c r="H9399" t="s">
        <v>49</v>
      </c>
      <c r="I9399" t="s">
        <v>68</v>
      </c>
    </row>
    <row r="9400" spans="1:9" x14ac:dyDescent="0.3">
      <c r="A9400">
        <v>1185733</v>
      </c>
      <c r="B9400" s="16">
        <v>44546</v>
      </c>
      <c r="C9400" t="s">
        <v>17</v>
      </c>
      <c r="D9400">
        <v>800</v>
      </c>
      <c r="E9400">
        <v>600000.00000000012</v>
      </c>
      <c r="F9400">
        <v>180000.00000000003</v>
      </c>
      <c r="G9400" t="s">
        <v>48</v>
      </c>
      <c r="H9400" t="s">
        <v>49</v>
      </c>
      <c r="I9400" t="s">
        <v>68</v>
      </c>
    </row>
    <row r="9401" spans="1:9" x14ac:dyDescent="0.3">
      <c r="A9401">
        <v>1128299</v>
      </c>
      <c r="B9401" s="16">
        <v>44546</v>
      </c>
      <c r="C9401" t="s">
        <v>19</v>
      </c>
      <c r="D9401">
        <v>800</v>
      </c>
      <c r="E9401">
        <v>640000.00000000023</v>
      </c>
      <c r="F9401">
        <v>256000.00000000006</v>
      </c>
      <c r="G9401" t="s">
        <v>27</v>
      </c>
      <c r="H9401" t="s">
        <v>81</v>
      </c>
      <c r="I9401" t="s">
        <v>82</v>
      </c>
    </row>
    <row r="9402" spans="1:9" x14ac:dyDescent="0.3">
      <c r="A9402">
        <v>1185733</v>
      </c>
      <c r="B9402" s="16">
        <v>44546</v>
      </c>
      <c r="C9402" t="s">
        <v>19</v>
      </c>
      <c r="D9402">
        <v>800</v>
      </c>
      <c r="E9402">
        <v>680000.00000000012</v>
      </c>
      <c r="F9402">
        <v>170000.00000000003</v>
      </c>
      <c r="G9402" t="s">
        <v>48</v>
      </c>
      <c r="H9402" t="s">
        <v>49</v>
      </c>
      <c r="I9402" t="s">
        <v>68</v>
      </c>
    </row>
    <row r="9403" spans="1:9" x14ac:dyDescent="0.3">
      <c r="A9403">
        <v>1185732</v>
      </c>
      <c r="B9403" s="16">
        <v>44547</v>
      </c>
      <c r="C9403" t="s">
        <v>20</v>
      </c>
      <c r="D9403">
        <v>38</v>
      </c>
      <c r="E9403">
        <v>1444</v>
      </c>
      <c r="F9403">
        <v>548.72</v>
      </c>
      <c r="G9403" t="s">
        <v>15</v>
      </c>
      <c r="H9403" t="s">
        <v>40</v>
      </c>
      <c r="I9403" t="s">
        <v>41</v>
      </c>
    </row>
    <row r="9404" spans="1:9" x14ac:dyDescent="0.3">
      <c r="A9404">
        <v>1185732</v>
      </c>
      <c r="B9404" s="16">
        <v>44547</v>
      </c>
      <c r="C9404" t="s">
        <v>20</v>
      </c>
      <c r="D9404">
        <v>34</v>
      </c>
      <c r="E9404">
        <v>1632</v>
      </c>
      <c r="F9404">
        <v>734.4</v>
      </c>
      <c r="G9404" t="s">
        <v>15</v>
      </c>
      <c r="H9404" t="s">
        <v>40</v>
      </c>
      <c r="I9404" t="s">
        <v>41</v>
      </c>
    </row>
    <row r="9405" spans="1:9" x14ac:dyDescent="0.3">
      <c r="A9405">
        <v>1185731</v>
      </c>
      <c r="B9405" s="16">
        <v>44547</v>
      </c>
      <c r="C9405" t="s">
        <v>21</v>
      </c>
      <c r="D9405">
        <v>50</v>
      </c>
      <c r="E9405">
        <v>2600</v>
      </c>
      <c r="F9405">
        <v>1118</v>
      </c>
      <c r="G9405" t="s">
        <v>15</v>
      </c>
      <c r="H9405" t="s">
        <v>62</v>
      </c>
      <c r="I9405" t="s">
        <v>63</v>
      </c>
    </row>
    <row r="9406" spans="1:9" x14ac:dyDescent="0.3">
      <c r="A9406">
        <v>1128299</v>
      </c>
      <c r="B9406" s="16">
        <v>44547</v>
      </c>
      <c r="C9406" t="s">
        <v>21</v>
      </c>
      <c r="D9406">
        <v>88</v>
      </c>
      <c r="E9406">
        <v>2992</v>
      </c>
      <c r="F9406">
        <v>1555.8400000000001</v>
      </c>
      <c r="G9406" t="s">
        <v>36</v>
      </c>
      <c r="H9406" t="s">
        <v>76</v>
      </c>
      <c r="I9406" t="s">
        <v>77</v>
      </c>
    </row>
    <row r="9407" spans="1:9" x14ac:dyDescent="0.3">
      <c r="A9407">
        <v>1185731</v>
      </c>
      <c r="B9407" s="16">
        <v>44547</v>
      </c>
      <c r="C9407" t="s">
        <v>22</v>
      </c>
      <c r="D9407">
        <v>54</v>
      </c>
      <c r="E9407">
        <v>3240</v>
      </c>
      <c r="F9407">
        <v>1166.3999999999999</v>
      </c>
      <c r="G9407" t="s">
        <v>15</v>
      </c>
      <c r="H9407" t="s">
        <v>62</v>
      </c>
      <c r="I9407" t="s">
        <v>63</v>
      </c>
    </row>
    <row r="9408" spans="1:9" x14ac:dyDescent="0.3">
      <c r="A9408">
        <v>1185731</v>
      </c>
      <c r="B9408" s="16">
        <v>44547</v>
      </c>
      <c r="C9408" t="s">
        <v>20</v>
      </c>
      <c r="D9408">
        <v>68</v>
      </c>
      <c r="E9408">
        <v>3536</v>
      </c>
      <c r="F9408">
        <v>1768</v>
      </c>
      <c r="G9408" t="s">
        <v>15</v>
      </c>
      <c r="H9408" t="s">
        <v>62</v>
      </c>
      <c r="I9408" t="s">
        <v>63</v>
      </c>
    </row>
    <row r="9409" spans="1:9" x14ac:dyDescent="0.3">
      <c r="A9409">
        <v>1185732</v>
      </c>
      <c r="B9409" s="16">
        <v>44547</v>
      </c>
      <c r="C9409" t="s">
        <v>19</v>
      </c>
      <c r="D9409">
        <v>113</v>
      </c>
      <c r="E9409">
        <v>3616</v>
      </c>
      <c r="F9409">
        <v>1735.6799999999998</v>
      </c>
      <c r="G9409" t="s">
        <v>36</v>
      </c>
      <c r="H9409" t="s">
        <v>76</v>
      </c>
      <c r="I9409" t="s">
        <v>77</v>
      </c>
    </row>
    <row r="9410" spans="1:9" x14ac:dyDescent="0.3">
      <c r="A9410">
        <v>1128299</v>
      </c>
      <c r="B9410" s="16">
        <v>44547</v>
      </c>
      <c r="C9410" t="s">
        <v>22</v>
      </c>
      <c r="D9410">
        <v>88</v>
      </c>
      <c r="E9410">
        <v>3696</v>
      </c>
      <c r="F9410">
        <v>1848</v>
      </c>
      <c r="G9410" t="s">
        <v>36</v>
      </c>
      <c r="H9410" t="s">
        <v>76</v>
      </c>
      <c r="I9410" t="s">
        <v>77</v>
      </c>
    </row>
    <row r="9411" spans="1:9" x14ac:dyDescent="0.3">
      <c r="A9411">
        <v>1128299</v>
      </c>
      <c r="B9411" s="16">
        <v>44547</v>
      </c>
      <c r="C9411" t="s">
        <v>20</v>
      </c>
      <c r="D9411">
        <v>120</v>
      </c>
      <c r="E9411">
        <v>3840</v>
      </c>
      <c r="F9411">
        <v>1804.8</v>
      </c>
      <c r="G9411" t="s">
        <v>36</v>
      </c>
      <c r="H9411" t="s">
        <v>76</v>
      </c>
      <c r="I9411" t="s">
        <v>77</v>
      </c>
    </row>
    <row r="9412" spans="1:9" x14ac:dyDescent="0.3">
      <c r="A9412">
        <v>1185731</v>
      </c>
      <c r="B9412" s="16">
        <v>44547</v>
      </c>
      <c r="C9412" t="s">
        <v>19</v>
      </c>
      <c r="D9412">
        <v>74</v>
      </c>
      <c r="E9412">
        <v>3922</v>
      </c>
      <c r="F9412">
        <v>1961</v>
      </c>
      <c r="G9412" t="s">
        <v>15</v>
      </c>
      <c r="H9412" t="s">
        <v>62</v>
      </c>
      <c r="I9412" t="s">
        <v>63</v>
      </c>
    </row>
    <row r="9413" spans="1:9" x14ac:dyDescent="0.3">
      <c r="A9413">
        <v>1185731</v>
      </c>
      <c r="B9413" s="16">
        <v>44547</v>
      </c>
      <c r="C9413" t="s">
        <v>23</v>
      </c>
      <c r="D9413">
        <v>75</v>
      </c>
      <c r="E9413">
        <v>5175</v>
      </c>
      <c r="F9413">
        <v>2742.75</v>
      </c>
      <c r="G9413" t="s">
        <v>15</v>
      </c>
      <c r="H9413" t="s">
        <v>62</v>
      </c>
      <c r="I9413" t="s">
        <v>63</v>
      </c>
    </row>
    <row r="9414" spans="1:9" x14ac:dyDescent="0.3">
      <c r="A9414">
        <v>1185732</v>
      </c>
      <c r="B9414" s="16">
        <v>44547</v>
      </c>
      <c r="C9414" t="s">
        <v>21</v>
      </c>
      <c r="D9414">
        <v>88</v>
      </c>
      <c r="E9414">
        <v>5456</v>
      </c>
      <c r="F9414">
        <v>2400.64</v>
      </c>
      <c r="G9414" t="s">
        <v>15</v>
      </c>
      <c r="H9414" t="s">
        <v>133</v>
      </c>
      <c r="I9414" t="s">
        <v>134</v>
      </c>
    </row>
    <row r="9415" spans="1:9" x14ac:dyDescent="0.3">
      <c r="A9415">
        <v>1185732</v>
      </c>
      <c r="B9415" s="16">
        <v>44547</v>
      </c>
      <c r="C9415" t="s">
        <v>21</v>
      </c>
      <c r="D9415">
        <v>116</v>
      </c>
      <c r="E9415">
        <v>5684</v>
      </c>
      <c r="F9415">
        <v>1989.3999999999999</v>
      </c>
      <c r="G9415" t="s">
        <v>15</v>
      </c>
      <c r="H9415" t="s">
        <v>133</v>
      </c>
      <c r="I9415" t="s">
        <v>134</v>
      </c>
    </row>
    <row r="9416" spans="1:9" x14ac:dyDescent="0.3">
      <c r="A9416">
        <v>1128299</v>
      </c>
      <c r="B9416" s="16">
        <v>44547</v>
      </c>
      <c r="C9416" t="s">
        <v>23</v>
      </c>
      <c r="D9416">
        <v>126</v>
      </c>
      <c r="E9416">
        <v>5922</v>
      </c>
      <c r="F9416">
        <v>3612.42</v>
      </c>
      <c r="G9416" t="s">
        <v>36</v>
      </c>
      <c r="H9416" t="s">
        <v>76</v>
      </c>
      <c r="I9416" t="s">
        <v>77</v>
      </c>
    </row>
    <row r="9417" spans="1:9" x14ac:dyDescent="0.3">
      <c r="A9417">
        <v>1185732</v>
      </c>
      <c r="B9417" s="16">
        <v>44547</v>
      </c>
      <c r="C9417" t="s">
        <v>20</v>
      </c>
      <c r="D9417">
        <v>128</v>
      </c>
      <c r="E9417">
        <v>6016</v>
      </c>
      <c r="F9417">
        <v>2165.7599999999998</v>
      </c>
      <c r="G9417" t="s">
        <v>15</v>
      </c>
      <c r="H9417" t="s">
        <v>133</v>
      </c>
      <c r="I9417" t="s">
        <v>134</v>
      </c>
    </row>
    <row r="9418" spans="1:9" x14ac:dyDescent="0.3">
      <c r="A9418">
        <v>1185732</v>
      </c>
      <c r="B9418" s="16">
        <v>44547</v>
      </c>
      <c r="C9418" t="s">
        <v>22</v>
      </c>
      <c r="D9418">
        <v>123</v>
      </c>
      <c r="E9418">
        <v>6150</v>
      </c>
      <c r="F9418">
        <v>2275.5</v>
      </c>
      <c r="G9418" t="s">
        <v>15</v>
      </c>
      <c r="H9418" t="s">
        <v>133</v>
      </c>
      <c r="I9418" t="s">
        <v>134</v>
      </c>
    </row>
    <row r="9419" spans="1:9" x14ac:dyDescent="0.3">
      <c r="A9419">
        <v>1185732</v>
      </c>
      <c r="B9419" s="16">
        <v>44547</v>
      </c>
      <c r="C9419" t="s">
        <v>19</v>
      </c>
      <c r="D9419">
        <v>128</v>
      </c>
      <c r="E9419">
        <v>6272</v>
      </c>
      <c r="F9419">
        <v>2634.2400000000002</v>
      </c>
      <c r="G9419" t="s">
        <v>15</v>
      </c>
      <c r="H9419" t="s">
        <v>133</v>
      </c>
      <c r="I9419" t="s">
        <v>134</v>
      </c>
    </row>
    <row r="9420" spans="1:9" x14ac:dyDescent="0.3">
      <c r="A9420">
        <v>1185732</v>
      </c>
      <c r="B9420" s="16">
        <v>44547</v>
      </c>
      <c r="C9420" t="s">
        <v>17</v>
      </c>
      <c r="D9420">
        <v>163</v>
      </c>
      <c r="E9420">
        <v>6683</v>
      </c>
      <c r="F9420">
        <v>3475.1600000000003</v>
      </c>
      <c r="G9420" t="s">
        <v>36</v>
      </c>
      <c r="H9420" t="s">
        <v>76</v>
      </c>
      <c r="I9420" t="s">
        <v>77</v>
      </c>
    </row>
    <row r="9421" spans="1:9" x14ac:dyDescent="0.3">
      <c r="A9421">
        <v>1185732</v>
      </c>
      <c r="B9421" s="16">
        <v>44547</v>
      </c>
      <c r="C9421" t="s">
        <v>20</v>
      </c>
      <c r="D9421">
        <v>108</v>
      </c>
      <c r="E9421">
        <v>6696</v>
      </c>
      <c r="F9421">
        <v>2812.3199999999997</v>
      </c>
      <c r="G9421" t="s">
        <v>15</v>
      </c>
      <c r="H9421" t="s">
        <v>133</v>
      </c>
      <c r="I9421" t="s">
        <v>134</v>
      </c>
    </row>
    <row r="9422" spans="1:9" x14ac:dyDescent="0.3">
      <c r="A9422">
        <v>1185732</v>
      </c>
      <c r="B9422" s="16">
        <v>44547</v>
      </c>
      <c r="C9422" t="s">
        <v>19</v>
      </c>
      <c r="D9422">
        <v>115</v>
      </c>
      <c r="E9422">
        <v>6785</v>
      </c>
      <c r="F9422">
        <v>3731.7500000000005</v>
      </c>
      <c r="G9422" t="s">
        <v>15</v>
      </c>
      <c r="H9422" t="s">
        <v>133</v>
      </c>
      <c r="I9422" t="s">
        <v>134</v>
      </c>
    </row>
    <row r="9423" spans="1:9" x14ac:dyDescent="0.3">
      <c r="A9423">
        <v>1185732</v>
      </c>
      <c r="B9423" s="16">
        <v>44547</v>
      </c>
      <c r="C9423" t="s">
        <v>22</v>
      </c>
      <c r="D9423">
        <v>105</v>
      </c>
      <c r="E9423">
        <v>7770</v>
      </c>
      <c r="F9423">
        <v>3341.1</v>
      </c>
      <c r="G9423" t="s">
        <v>15</v>
      </c>
      <c r="H9423" t="s">
        <v>133</v>
      </c>
      <c r="I9423" t="s">
        <v>134</v>
      </c>
    </row>
    <row r="9424" spans="1:9" x14ac:dyDescent="0.3">
      <c r="A9424">
        <v>1185731</v>
      </c>
      <c r="B9424" s="16">
        <v>44547</v>
      </c>
      <c r="C9424" t="s">
        <v>17</v>
      </c>
      <c r="D9424">
        <v>138</v>
      </c>
      <c r="E9424">
        <v>8556</v>
      </c>
      <c r="F9424">
        <v>4106.88</v>
      </c>
      <c r="G9424" t="s">
        <v>15</v>
      </c>
      <c r="H9424" t="s">
        <v>62</v>
      </c>
      <c r="I9424" t="s">
        <v>63</v>
      </c>
    </row>
    <row r="9425" spans="1:9" x14ac:dyDescent="0.3">
      <c r="A9425">
        <v>1185732</v>
      </c>
      <c r="B9425" s="16">
        <v>44547</v>
      </c>
      <c r="C9425" t="s">
        <v>23</v>
      </c>
      <c r="D9425">
        <v>117</v>
      </c>
      <c r="E9425">
        <v>8658</v>
      </c>
      <c r="F9425">
        <v>4242.42</v>
      </c>
      <c r="G9425" t="s">
        <v>15</v>
      </c>
      <c r="H9425" t="s">
        <v>133</v>
      </c>
      <c r="I9425" t="s">
        <v>134</v>
      </c>
    </row>
    <row r="9426" spans="1:9" x14ac:dyDescent="0.3">
      <c r="A9426">
        <v>1185732</v>
      </c>
      <c r="B9426" s="16">
        <v>44547</v>
      </c>
      <c r="C9426" t="s">
        <v>23</v>
      </c>
      <c r="D9426">
        <v>144</v>
      </c>
      <c r="E9426">
        <v>8784</v>
      </c>
      <c r="F9426">
        <v>3513.6</v>
      </c>
      <c r="G9426" t="s">
        <v>15</v>
      </c>
      <c r="H9426" t="s">
        <v>133</v>
      </c>
      <c r="I9426" t="s">
        <v>134</v>
      </c>
    </row>
    <row r="9427" spans="1:9" x14ac:dyDescent="0.3">
      <c r="A9427">
        <v>1185732</v>
      </c>
      <c r="B9427" s="16">
        <v>44547</v>
      </c>
      <c r="C9427" t="s">
        <v>17</v>
      </c>
      <c r="D9427">
        <v>200</v>
      </c>
      <c r="E9427">
        <v>9800</v>
      </c>
      <c r="F9427">
        <v>4606</v>
      </c>
      <c r="G9427" t="s">
        <v>15</v>
      </c>
      <c r="H9427" t="s">
        <v>133</v>
      </c>
      <c r="I9427" t="s">
        <v>134</v>
      </c>
    </row>
    <row r="9428" spans="1:9" x14ac:dyDescent="0.3">
      <c r="A9428">
        <v>1185732</v>
      </c>
      <c r="B9428" s="16">
        <v>44547</v>
      </c>
      <c r="C9428" t="s">
        <v>17</v>
      </c>
      <c r="D9428">
        <v>169</v>
      </c>
      <c r="E9428">
        <v>11999</v>
      </c>
      <c r="F9428">
        <v>6599.4500000000007</v>
      </c>
      <c r="G9428" t="s">
        <v>15</v>
      </c>
      <c r="H9428" t="s">
        <v>133</v>
      </c>
      <c r="I9428" t="s">
        <v>134</v>
      </c>
    </row>
    <row r="9429" spans="1:9" x14ac:dyDescent="0.3">
      <c r="A9429">
        <v>1185732</v>
      </c>
      <c r="B9429" s="16">
        <v>44547</v>
      </c>
      <c r="C9429" t="s">
        <v>20</v>
      </c>
      <c r="D9429">
        <v>125</v>
      </c>
      <c r="E9429">
        <v>62500</v>
      </c>
      <c r="F9429">
        <v>21875</v>
      </c>
      <c r="G9429" t="s">
        <v>15</v>
      </c>
      <c r="H9429" t="s">
        <v>40</v>
      </c>
      <c r="I9429" t="s">
        <v>41</v>
      </c>
    </row>
    <row r="9430" spans="1:9" x14ac:dyDescent="0.3">
      <c r="A9430">
        <v>1185731</v>
      </c>
      <c r="B9430" s="16">
        <v>44547</v>
      </c>
      <c r="C9430" t="s">
        <v>21</v>
      </c>
      <c r="D9430">
        <v>200</v>
      </c>
      <c r="E9430">
        <v>110000.00000000001</v>
      </c>
      <c r="F9430">
        <v>33000</v>
      </c>
      <c r="G9430" t="s">
        <v>15</v>
      </c>
      <c r="H9430" t="s">
        <v>62</v>
      </c>
      <c r="I9430" t="s">
        <v>63</v>
      </c>
    </row>
    <row r="9431" spans="1:9" x14ac:dyDescent="0.3">
      <c r="A9431">
        <v>1128299</v>
      </c>
      <c r="B9431" s="16">
        <v>44547</v>
      </c>
      <c r="C9431" t="s">
        <v>21</v>
      </c>
      <c r="D9431">
        <v>350</v>
      </c>
      <c r="E9431">
        <v>122500</v>
      </c>
      <c r="F9431">
        <v>49000</v>
      </c>
      <c r="G9431" t="s">
        <v>36</v>
      </c>
      <c r="H9431" t="s">
        <v>76</v>
      </c>
      <c r="I9431" t="s">
        <v>77</v>
      </c>
    </row>
    <row r="9432" spans="1:9" x14ac:dyDescent="0.3">
      <c r="A9432">
        <v>1185731</v>
      </c>
      <c r="B9432" s="16">
        <v>44547</v>
      </c>
      <c r="C9432" t="s">
        <v>22</v>
      </c>
      <c r="D9432">
        <v>200</v>
      </c>
      <c r="E9432">
        <v>130000</v>
      </c>
      <c r="F9432">
        <v>32500</v>
      </c>
      <c r="G9432" t="s">
        <v>15</v>
      </c>
      <c r="H9432" t="s">
        <v>62</v>
      </c>
      <c r="I9432" t="s">
        <v>63</v>
      </c>
    </row>
    <row r="9433" spans="1:9" x14ac:dyDescent="0.3">
      <c r="A9433">
        <v>1185731</v>
      </c>
      <c r="B9433" s="16">
        <v>44547</v>
      </c>
      <c r="C9433" t="s">
        <v>20</v>
      </c>
      <c r="D9433">
        <v>250</v>
      </c>
      <c r="E9433">
        <v>137500.00000000003</v>
      </c>
      <c r="F9433">
        <v>55000.000000000007</v>
      </c>
      <c r="G9433" t="s">
        <v>15</v>
      </c>
      <c r="H9433" t="s">
        <v>62</v>
      </c>
      <c r="I9433" t="s">
        <v>63</v>
      </c>
    </row>
    <row r="9434" spans="1:9" x14ac:dyDescent="0.3">
      <c r="A9434">
        <v>1128299</v>
      </c>
      <c r="B9434" s="16">
        <v>44547</v>
      </c>
      <c r="C9434" t="s">
        <v>20</v>
      </c>
      <c r="D9434">
        <v>400</v>
      </c>
      <c r="E9434">
        <v>140000</v>
      </c>
      <c r="F9434">
        <v>49000</v>
      </c>
      <c r="G9434" t="s">
        <v>36</v>
      </c>
      <c r="H9434" t="s">
        <v>76</v>
      </c>
      <c r="I9434" t="s">
        <v>77</v>
      </c>
    </row>
    <row r="9435" spans="1:9" x14ac:dyDescent="0.3">
      <c r="A9435">
        <v>1185731</v>
      </c>
      <c r="B9435" s="16">
        <v>44547</v>
      </c>
      <c r="C9435" t="s">
        <v>19</v>
      </c>
      <c r="D9435">
        <v>275</v>
      </c>
      <c r="E9435">
        <v>151250.00000000003</v>
      </c>
      <c r="F9435">
        <v>52937.500000000007</v>
      </c>
      <c r="G9435" t="s">
        <v>15</v>
      </c>
      <c r="H9435" t="s">
        <v>62</v>
      </c>
      <c r="I9435" t="s">
        <v>63</v>
      </c>
    </row>
    <row r="9436" spans="1:9" x14ac:dyDescent="0.3">
      <c r="A9436">
        <v>1128299</v>
      </c>
      <c r="B9436" s="16">
        <v>44547</v>
      </c>
      <c r="C9436" t="s">
        <v>22</v>
      </c>
      <c r="D9436">
        <v>350</v>
      </c>
      <c r="E9436">
        <v>157499.99999999997</v>
      </c>
      <c r="F9436">
        <v>55124.999999999985</v>
      </c>
      <c r="G9436" t="s">
        <v>36</v>
      </c>
      <c r="H9436" t="s">
        <v>76</v>
      </c>
      <c r="I9436" t="s">
        <v>77</v>
      </c>
    </row>
    <row r="9437" spans="1:9" x14ac:dyDescent="0.3">
      <c r="A9437">
        <v>1185732</v>
      </c>
      <c r="B9437" s="16">
        <v>44547</v>
      </c>
      <c r="C9437" t="s">
        <v>19</v>
      </c>
      <c r="D9437">
        <v>450</v>
      </c>
      <c r="E9437">
        <v>157500</v>
      </c>
      <c r="F9437">
        <v>55125</v>
      </c>
      <c r="G9437" t="s">
        <v>36</v>
      </c>
      <c r="H9437" t="s">
        <v>76</v>
      </c>
      <c r="I9437" t="s">
        <v>77</v>
      </c>
    </row>
    <row r="9438" spans="1:9" x14ac:dyDescent="0.3">
      <c r="A9438">
        <v>1185731</v>
      </c>
      <c r="B9438" s="16">
        <v>44547</v>
      </c>
      <c r="C9438" t="s">
        <v>23</v>
      </c>
      <c r="D9438">
        <v>300</v>
      </c>
      <c r="E9438">
        <v>210000</v>
      </c>
      <c r="F9438">
        <v>84000</v>
      </c>
      <c r="G9438" t="s">
        <v>15</v>
      </c>
      <c r="H9438" t="s">
        <v>62</v>
      </c>
      <c r="I9438" t="s">
        <v>63</v>
      </c>
    </row>
    <row r="9439" spans="1:9" x14ac:dyDescent="0.3">
      <c r="A9439">
        <v>1128299</v>
      </c>
      <c r="B9439" s="16">
        <v>44547</v>
      </c>
      <c r="C9439" t="s">
        <v>23</v>
      </c>
      <c r="D9439">
        <v>450</v>
      </c>
      <c r="E9439">
        <v>224999.99999999994</v>
      </c>
      <c r="F9439">
        <v>112499.99999999997</v>
      </c>
      <c r="G9439" t="s">
        <v>36</v>
      </c>
      <c r="H9439" t="s">
        <v>76</v>
      </c>
      <c r="I9439" t="s">
        <v>77</v>
      </c>
    </row>
    <row r="9440" spans="1:9" x14ac:dyDescent="0.3">
      <c r="A9440">
        <v>1185732</v>
      </c>
      <c r="B9440" s="16">
        <v>44547</v>
      </c>
      <c r="C9440" t="s">
        <v>21</v>
      </c>
      <c r="D9440">
        <v>350</v>
      </c>
      <c r="E9440">
        <v>227500.00000000006</v>
      </c>
      <c r="F9440">
        <v>68250.000000000015</v>
      </c>
      <c r="G9440" t="s">
        <v>15</v>
      </c>
      <c r="H9440" t="s">
        <v>133</v>
      </c>
      <c r="I9440" t="s">
        <v>134</v>
      </c>
    </row>
    <row r="9441" spans="1:9" x14ac:dyDescent="0.3">
      <c r="A9441">
        <v>1185732</v>
      </c>
      <c r="B9441" s="16">
        <v>44547</v>
      </c>
      <c r="C9441" t="s">
        <v>20</v>
      </c>
      <c r="D9441">
        <v>400</v>
      </c>
      <c r="E9441">
        <v>260000.00000000006</v>
      </c>
      <c r="F9441">
        <v>78000.000000000015</v>
      </c>
      <c r="G9441" t="s">
        <v>15</v>
      </c>
      <c r="H9441" t="s">
        <v>133</v>
      </c>
      <c r="I9441" t="s">
        <v>134</v>
      </c>
    </row>
    <row r="9442" spans="1:9" x14ac:dyDescent="0.3">
      <c r="A9442">
        <v>1185732</v>
      </c>
      <c r="B9442" s="16">
        <v>44547</v>
      </c>
      <c r="C9442" t="s">
        <v>22</v>
      </c>
      <c r="D9442">
        <v>350</v>
      </c>
      <c r="E9442">
        <v>262500.00000000006</v>
      </c>
      <c r="F9442">
        <v>78750.000000000015</v>
      </c>
      <c r="G9442" t="s">
        <v>15</v>
      </c>
      <c r="H9442" t="s">
        <v>133</v>
      </c>
      <c r="I9442" t="s">
        <v>134</v>
      </c>
    </row>
    <row r="9443" spans="1:9" x14ac:dyDescent="0.3">
      <c r="A9443">
        <v>1185732</v>
      </c>
      <c r="B9443" s="16">
        <v>44547</v>
      </c>
      <c r="C9443" t="s">
        <v>19</v>
      </c>
      <c r="D9443">
        <v>425</v>
      </c>
      <c r="E9443">
        <v>276250.00000000006</v>
      </c>
      <c r="F9443">
        <v>110500.00000000003</v>
      </c>
      <c r="G9443" t="s">
        <v>15</v>
      </c>
      <c r="H9443" t="s">
        <v>133</v>
      </c>
      <c r="I9443" t="s">
        <v>134</v>
      </c>
    </row>
    <row r="9444" spans="1:9" x14ac:dyDescent="0.3">
      <c r="A9444">
        <v>1185732</v>
      </c>
      <c r="B9444" s="16">
        <v>44547</v>
      </c>
      <c r="C9444" t="s">
        <v>17</v>
      </c>
      <c r="D9444">
        <v>650</v>
      </c>
      <c r="E9444">
        <v>292499.99999999994</v>
      </c>
      <c r="F9444">
        <v>116999.99999999999</v>
      </c>
      <c r="G9444" t="s">
        <v>36</v>
      </c>
      <c r="H9444" t="s">
        <v>76</v>
      </c>
      <c r="I9444" t="s">
        <v>77</v>
      </c>
    </row>
    <row r="9445" spans="1:9" x14ac:dyDescent="0.3">
      <c r="A9445">
        <v>1185731</v>
      </c>
      <c r="B9445" s="16">
        <v>44547</v>
      </c>
      <c r="C9445" t="s">
        <v>17</v>
      </c>
      <c r="D9445">
        <v>475</v>
      </c>
      <c r="E9445">
        <v>308750</v>
      </c>
      <c r="F9445">
        <v>108062.5</v>
      </c>
      <c r="G9445" t="s">
        <v>15</v>
      </c>
      <c r="H9445" t="s">
        <v>62</v>
      </c>
      <c r="I9445" t="s">
        <v>63</v>
      </c>
    </row>
    <row r="9446" spans="1:9" x14ac:dyDescent="0.3">
      <c r="A9446">
        <v>1185732</v>
      </c>
      <c r="B9446" s="16">
        <v>44547</v>
      </c>
      <c r="C9446" t="s">
        <v>23</v>
      </c>
      <c r="D9446">
        <v>450</v>
      </c>
      <c r="E9446">
        <v>360000</v>
      </c>
      <c r="F9446">
        <v>125999.99999999999</v>
      </c>
      <c r="G9446" t="s">
        <v>15</v>
      </c>
      <c r="H9446" t="s">
        <v>133</v>
      </c>
      <c r="I9446" t="s">
        <v>134</v>
      </c>
    </row>
    <row r="9447" spans="1:9" x14ac:dyDescent="0.3">
      <c r="A9447">
        <v>1185732</v>
      </c>
      <c r="B9447" s="16">
        <v>44547</v>
      </c>
      <c r="C9447" t="s">
        <v>17</v>
      </c>
      <c r="D9447">
        <v>625</v>
      </c>
      <c r="E9447">
        <v>468750.00000000012</v>
      </c>
      <c r="F9447">
        <v>187500.00000000006</v>
      </c>
      <c r="G9447" t="s">
        <v>15</v>
      </c>
      <c r="H9447" t="s">
        <v>133</v>
      </c>
      <c r="I9447" t="s">
        <v>134</v>
      </c>
    </row>
    <row r="9448" spans="1:9" x14ac:dyDescent="0.3">
      <c r="A9448">
        <v>1185732</v>
      </c>
      <c r="B9448" s="16">
        <v>44548</v>
      </c>
      <c r="C9448" t="s">
        <v>21</v>
      </c>
      <c r="D9448">
        <v>34</v>
      </c>
      <c r="E9448">
        <v>1360</v>
      </c>
      <c r="F9448">
        <v>516.79999999999995</v>
      </c>
      <c r="G9448" t="s">
        <v>15</v>
      </c>
      <c r="H9448" t="s">
        <v>40</v>
      </c>
      <c r="I9448" t="s">
        <v>41</v>
      </c>
    </row>
    <row r="9449" spans="1:9" x14ac:dyDescent="0.3">
      <c r="A9449">
        <v>1185732</v>
      </c>
      <c r="B9449" s="16">
        <v>44548</v>
      </c>
      <c r="C9449" t="s">
        <v>21</v>
      </c>
      <c r="D9449">
        <v>29</v>
      </c>
      <c r="E9449">
        <v>1392</v>
      </c>
      <c r="F9449">
        <v>626.4</v>
      </c>
      <c r="G9449" t="s">
        <v>15</v>
      </c>
      <c r="H9449" t="s">
        <v>40</v>
      </c>
      <c r="I9449" t="s">
        <v>41</v>
      </c>
    </row>
    <row r="9450" spans="1:9" x14ac:dyDescent="0.3">
      <c r="A9450">
        <v>1185732</v>
      </c>
      <c r="B9450" s="16">
        <v>44548</v>
      </c>
      <c r="C9450" t="s">
        <v>21</v>
      </c>
      <c r="D9450">
        <v>100</v>
      </c>
      <c r="E9450">
        <v>50000</v>
      </c>
      <c r="F9450">
        <v>17500</v>
      </c>
      <c r="G9450" t="s">
        <v>15</v>
      </c>
      <c r="H9450" t="s">
        <v>40</v>
      </c>
      <c r="I9450" t="s">
        <v>41</v>
      </c>
    </row>
    <row r="9451" spans="1:9" x14ac:dyDescent="0.3">
      <c r="A9451">
        <v>1185732</v>
      </c>
      <c r="B9451" s="16">
        <v>44549</v>
      </c>
      <c r="C9451" t="s">
        <v>22</v>
      </c>
      <c r="D9451">
        <v>30</v>
      </c>
      <c r="E9451">
        <v>1290</v>
      </c>
      <c r="F9451">
        <v>425.69999999999993</v>
      </c>
      <c r="G9451" t="s">
        <v>15</v>
      </c>
      <c r="H9451" t="s">
        <v>40</v>
      </c>
      <c r="I9451" t="s">
        <v>41</v>
      </c>
    </row>
    <row r="9452" spans="1:9" x14ac:dyDescent="0.3">
      <c r="A9452">
        <v>1185732</v>
      </c>
      <c r="B9452" s="16">
        <v>44549</v>
      </c>
      <c r="C9452" t="s">
        <v>22</v>
      </c>
      <c r="D9452">
        <v>27</v>
      </c>
      <c r="E9452">
        <v>1512</v>
      </c>
      <c r="F9452">
        <v>650.16</v>
      </c>
      <c r="G9452" t="s">
        <v>15</v>
      </c>
      <c r="H9452" t="s">
        <v>40</v>
      </c>
      <c r="I9452" t="s">
        <v>41</v>
      </c>
    </row>
    <row r="9453" spans="1:9" x14ac:dyDescent="0.3">
      <c r="A9453">
        <v>1128299</v>
      </c>
      <c r="B9453" s="16">
        <v>44549</v>
      </c>
      <c r="C9453" t="s">
        <v>21</v>
      </c>
      <c r="D9453">
        <v>124</v>
      </c>
      <c r="E9453">
        <v>4960</v>
      </c>
      <c r="F9453">
        <v>2281.6</v>
      </c>
      <c r="G9453" t="s">
        <v>27</v>
      </c>
      <c r="H9453" t="s">
        <v>102</v>
      </c>
      <c r="I9453" t="s">
        <v>103</v>
      </c>
    </row>
    <row r="9454" spans="1:9" x14ac:dyDescent="0.3">
      <c r="A9454">
        <v>1189833</v>
      </c>
      <c r="B9454" s="16">
        <v>44549</v>
      </c>
      <c r="C9454" t="s">
        <v>21</v>
      </c>
      <c r="D9454">
        <v>94</v>
      </c>
      <c r="E9454">
        <v>5076</v>
      </c>
      <c r="F9454">
        <v>2690.28</v>
      </c>
      <c r="G9454" t="s">
        <v>27</v>
      </c>
      <c r="H9454" t="s">
        <v>104</v>
      </c>
      <c r="I9454" t="s">
        <v>105</v>
      </c>
    </row>
    <row r="9455" spans="1:9" x14ac:dyDescent="0.3">
      <c r="A9455">
        <v>1189833</v>
      </c>
      <c r="B9455" s="16">
        <v>44549</v>
      </c>
      <c r="C9455" t="s">
        <v>21</v>
      </c>
      <c r="D9455">
        <v>114</v>
      </c>
      <c r="E9455">
        <v>5130</v>
      </c>
      <c r="F9455">
        <v>2308.5</v>
      </c>
      <c r="G9455" t="s">
        <v>27</v>
      </c>
      <c r="H9455" t="s">
        <v>104</v>
      </c>
      <c r="I9455" t="s">
        <v>105</v>
      </c>
    </row>
    <row r="9456" spans="1:9" x14ac:dyDescent="0.3">
      <c r="A9456">
        <v>1189833</v>
      </c>
      <c r="B9456" s="16">
        <v>44549</v>
      </c>
      <c r="C9456" t="s">
        <v>22</v>
      </c>
      <c r="D9456">
        <v>98</v>
      </c>
      <c r="E9456">
        <v>5390</v>
      </c>
      <c r="F9456">
        <v>2156</v>
      </c>
      <c r="G9456" t="s">
        <v>27</v>
      </c>
      <c r="H9456" t="s">
        <v>104</v>
      </c>
      <c r="I9456" t="s">
        <v>105</v>
      </c>
    </row>
    <row r="9457" spans="1:9" x14ac:dyDescent="0.3">
      <c r="A9457">
        <v>1189833</v>
      </c>
      <c r="B9457" s="16">
        <v>44549</v>
      </c>
      <c r="C9457" t="s">
        <v>20</v>
      </c>
      <c r="D9457">
        <v>101</v>
      </c>
      <c r="E9457">
        <v>5555</v>
      </c>
      <c r="F9457">
        <v>2777.5</v>
      </c>
      <c r="G9457" t="s">
        <v>27</v>
      </c>
      <c r="H9457" t="s">
        <v>104</v>
      </c>
      <c r="I9457" t="s">
        <v>105</v>
      </c>
    </row>
    <row r="9458" spans="1:9" x14ac:dyDescent="0.3">
      <c r="A9458">
        <v>1189833</v>
      </c>
      <c r="B9458" s="16">
        <v>44549</v>
      </c>
      <c r="C9458" t="s">
        <v>22</v>
      </c>
      <c r="D9458">
        <v>81</v>
      </c>
      <c r="E9458">
        <v>5589</v>
      </c>
      <c r="F9458">
        <v>2682.72</v>
      </c>
      <c r="G9458" t="s">
        <v>27</v>
      </c>
      <c r="H9458" t="s">
        <v>104</v>
      </c>
      <c r="I9458" t="s">
        <v>105</v>
      </c>
    </row>
    <row r="9459" spans="1:9" x14ac:dyDescent="0.3">
      <c r="A9459">
        <v>1189833</v>
      </c>
      <c r="B9459" s="16">
        <v>44549</v>
      </c>
      <c r="C9459" t="s">
        <v>20</v>
      </c>
      <c r="D9459">
        <v>131</v>
      </c>
      <c r="E9459">
        <v>5764</v>
      </c>
      <c r="F9459">
        <v>2593.8000000000002</v>
      </c>
      <c r="G9459" t="s">
        <v>27</v>
      </c>
      <c r="H9459" t="s">
        <v>104</v>
      </c>
      <c r="I9459" t="s">
        <v>105</v>
      </c>
    </row>
    <row r="9460" spans="1:9" x14ac:dyDescent="0.3">
      <c r="A9460">
        <v>1128299</v>
      </c>
      <c r="B9460" s="16">
        <v>44549</v>
      </c>
      <c r="C9460" t="s">
        <v>20</v>
      </c>
      <c r="D9460">
        <v>149</v>
      </c>
      <c r="E9460">
        <v>6407</v>
      </c>
      <c r="F9460">
        <v>2819.08</v>
      </c>
      <c r="G9460" t="s">
        <v>27</v>
      </c>
      <c r="H9460" t="s">
        <v>102</v>
      </c>
      <c r="I9460" t="s">
        <v>103</v>
      </c>
    </row>
    <row r="9461" spans="1:9" x14ac:dyDescent="0.3">
      <c r="A9461">
        <v>1189833</v>
      </c>
      <c r="B9461" s="16">
        <v>44549</v>
      </c>
      <c r="C9461" t="s">
        <v>23</v>
      </c>
      <c r="D9461">
        <v>128</v>
      </c>
      <c r="E9461">
        <v>6528</v>
      </c>
      <c r="F9461">
        <v>2807.0400000000004</v>
      </c>
      <c r="G9461" t="s">
        <v>27</v>
      </c>
      <c r="H9461" t="s">
        <v>104</v>
      </c>
      <c r="I9461" t="s">
        <v>105</v>
      </c>
    </row>
    <row r="9462" spans="1:9" x14ac:dyDescent="0.3">
      <c r="A9462">
        <v>1128299</v>
      </c>
      <c r="B9462" s="16">
        <v>44549</v>
      </c>
      <c r="C9462" t="s">
        <v>22</v>
      </c>
      <c r="D9462">
        <v>132</v>
      </c>
      <c r="E9462">
        <v>6600</v>
      </c>
      <c r="F9462">
        <v>2640</v>
      </c>
      <c r="G9462" t="s">
        <v>27</v>
      </c>
      <c r="H9462" t="s">
        <v>102</v>
      </c>
      <c r="I9462" t="s">
        <v>103</v>
      </c>
    </row>
    <row r="9463" spans="1:9" x14ac:dyDescent="0.3">
      <c r="A9463">
        <v>1128299</v>
      </c>
      <c r="B9463" s="16">
        <v>44549</v>
      </c>
      <c r="C9463" t="s">
        <v>21</v>
      </c>
      <c r="D9463">
        <v>120</v>
      </c>
      <c r="E9463">
        <v>6840</v>
      </c>
      <c r="F9463">
        <v>3488.4</v>
      </c>
      <c r="G9463" t="s">
        <v>27</v>
      </c>
      <c r="H9463" t="s">
        <v>102</v>
      </c>
      <c r="I9463" t="s">
        <v>103</v>
      </c>
    </row>
    <row r="9464" spans="1:9" x14ac:dyDescent="0.3">
      <c r="A9464">
        <v>1189833</v>
      </c>
      <c r="B9464" s="16">
        <v>44549</v>
      </c>
      <c r="C9464" t="s">
        <v>19</v>
      </c>
      <c r="D9464">
        <v>119</v>
      </c>
      <c r="E9464">
        <v>6902</v>
      </c>
      <c r="F9464">
        <v>3105.8999999999996</v>
      </c>
      <c r="G9464" t="s">
        <v>27</v>
      </c>
      <c r="H9464" t="s">
        <v>104</v>
      </c>
      <c r="I9464" t="s">
        <v>105</v>
      </c>
    </row>
    <row r="9465" spans="1:9" x14ac:dyDescent="0.3">
      <c r="A9465">
        <v>1128299</v>
      </c>
      <c r="B9465" s="16">
        <v>44549</v>
      </c>
      <c r="C9465" t="s">
        <v>20</v>
      </c>
      <c r="D9465">
        <v>126</v>
      </c>
      <c r="E9465">
        <v>6930</v>
      </c>
      <c r="F9465">
        <v>3742.2000000000003</v>
      </c>
      <c r="G9465" t="s">
        <v>27</v>
      </c>
      <c r="H9465" t="s">
        <v>102</v>
      </c>
      <c r="I9465" t="s">
        <v>103</v>
      </c>
    </row>
    <row r="9466" spans="1:9" x14ac:dyDescent="0.3">
      <c r="A9466">
        <v>1189833</v>
      </c>
      <c r="B9466" s="16">
        <v>44549</v>
      </c>
      <c r="C9466" t="s">
        <v>19</v>
      </c>
      <c r="D9466">
        <v>149</v>
      </c>
      <c r="E9466">
        <v>7003</v>
      </c>
      <c r="F9466">
        <v>2661.14</v>
      </c>
      <c r="G9466" t="s">
        <v>27</v>
      </c>
      <c r="H9466" t="s">
        <v>104</v>
      </c>
      <c r="I9466" t="s">
        <v>105</v>
      </c>
    </row>
    <row r="9467" spans="1:9" x14ac:dyDescent="0.3">
      <c r="A9467">
        <v>1128299</v>
      </c>
      <c r="B9467" s="16">
        <v>44549</v>
      </c>
      <c r="C9467" t="s">
        <v>19</v>
      </c>
      <c r="D9467">
        <v>155</v>
      </c>
      <c r="E9467">
        <v>7130</v>
      </c>
      <c r="F9467">
        <v>2851.9999999999995</v>
      </c>
      <c r="G9467" t="s">
        <v>27</v>
      </c>
      <c r="H9467" t="s">
        <v>102</v>
      </c>
      <c r="I9467" t="s">
        <v>103</v>
      </c>
    </row>
    <row r="9468" spans="1:9" x14ac:dyDescent="0.3">
      <c r="A9468">
        <v>1128299</v>
      </c>
      <c r="B9468" s="16">
        <v>44549</v>
      </c>
      <c r="C9468" t="s">
        <v>22</v>
      </c>
      <c r="D9468">
        <v>112</v>
      </c>
      <c r="E9468">
        <v>7168</v>
      </c>
      <c r="F9468">
        <v>3512.3199999999997</v>
      </c>
      <c r="G9468" t="s">
        <v>27</v>
      </c>
      <c r="H9468" t="s">
        <v>102</v>
      </c>
      <c r="I9468" t="s">
        <v>103</v>
      </c>
    </row>
    <row r="9469" spans="1:9" x14ac:dyDescent="0.3">
      <c r="A9469">
        <v>1128299</v>
      </c>
      <c r="B9469" s="16">
        <v>44549</v>
      </c>
      <c r="C9469" t="s">
        <v>19</v>
      </c>
      <c r="D9469">
        <v>140</v>
      </c>
      <c r="E9469">
        <v>7560</v>
      </c>
      <c r="F9469">
        <v>3553.2</v>
      </c>
      <c r="G9469" t="s">
        <v>27</v>
      </c>
      <c r="H9469" t="s">
        <v>102</v>
      </c>
      <c r="I9469" t="s">
        <v>103</v>
      </c>
    </row>
    <row r="9470" spans="1:9" x14ac:dyDescent="0.3">
      <c r="A9470">
        <v>1189833</v>
      </c>
      <c r="B9470" s="16">
        <v>44549</v>
      </c>
      <c r="C9470" t="s">
        <v>23</v>
      </c>
      <c r="D9470">
        <v>123</v>
      </c>
      <c r="E9470">
        <v>8364</v>
      </c>
      <c r="F9470">
        <v>4182</v>
      </c>
      <c r="G9470" t="s">
        <v>27</v>
      </c>
      <c r="H9470" t="s">
        <v>104</v>
      </c>
      <c r="I9470" t="s">
        <v>105</v>
      </c>
    </row>
    <row r="9471" spans="1:9" x14ac:dyDescent="0.3">
      <c r="A9471">
        <v>1128299</v>
      </c>
      <c r="B9471" s="16">
        <v>44549</v>
      </c>
      <c r="C9471" t="s">
        <v>23</v>
      </c>
      <c r="D9471">
        <v>170</v>
      </c>
      <c r="E9471">
        <v>9350</v>
      </c>
      <c r="F9471">
        <v>4207.5</v>
      </c>
      <c r="G9471" t="s">
        <v>27</v>
      </c>
      <c r="H9471" t="s">
        <v>102</v>
      </c>
      <c r="I9471" t="s">
        <v>103</v>
      </c>
    </row>
    <row r="9472" spans="1:9" x14ac:dyDescent="0.3">
      <c r="A9472">
        <v>1128299</v>
      </c>
      <c r="B9472" s="16">
        <v>44549</v>
      </c>
      <c r="C9472" t="s">
        <v>23</v>
      </c>
      <c r="D9472">
        <v>150</v>
      </c>
      <c r="E9472">
        <v>10500</v>
      </c>
      <c r="F9472">
        <v>5355</v>
      </c>
      <c r="G9472" t="s">
        <v>27</v>
      </c>
      <c r="H9472" t="s">
        <v>102</v>
      </c>
      <c r="I9472" t="s">
        <v>103</v>
      </c>
    </row>
    <row r="9473" spans="1:9" x14ac:dyDescent="0.3">
      <c r="A9473">
        <v>1189833</v>
      </c>
      <c r="B9473" s="16">
        <v>44549</v>
      </c>
      <c r="C9473" t="s">
        <v>17</v>
      </c>
      <c r="D9473">
        <v>169</v>
      </c>
      <c r="E9473">
        <v>10816</v>
      </c>
      <c r="F9473">
        <v>5948.8</v>
      </c>
      <c r="G9473" t="s">
        <v>27</v>
      </c>
      <c r="H9473" t="s">
        <v>104</v>
      </c>
      <c r="I9473" t="s">
        <v>105</v>
      </c>
    </row>
    <row r="9474" spans="1:9" x14ac:dyDescent="0.3">
      <c r="A9474">
        <v>1189833</v>
      </c>
      <c r="B9474" s="16">
        <v>44549</v>
      </c>
      <c r="C9474" t="s">
        <v>17</v>
      </c>
      <c r="D9474">
        <v>200</v>
      </c>
      <c r="E9474">
        <v>11000</v>
      </c>
      <c r="F9474">
        <v>4620</v>
      </c>
      <c r="G9474" t="s">
        <v>27</v>
      </c>
      <c r="H9474" t="s">
        <v>104</v>
      </c>
      <c r="I9474" t="s">
        <v>105</v>
      </c>
    </row>
    <row r="9475" spans="1:9" x14ac:dyDescent="0.3">
      <c r="A9475">
        <v>1128299</v>
      </c>
      <c r="B9475" s="16">
        <v>44549</v>
      </c>
      <c r="C9475" t="s">
        <v>17</v>
      </c>
      <c r="D9475">
        <v>238</v>
      </c>
      <c r="E9475">
        <v>13090</v>
      </c>
      <c r="F9475">
        <v>6021.4000000000005</v>
      </c>
      <c r="G9475" t="s">
        <v>27</v>
      </c>
      <c r="H9475" t="s">
        <v>102</v>
      </c>
      <c r="I9475" t="s">
        <v>103</v>
      </c>
    </row>
    <row r="9476" spans="1:9" x14ac:dyDescent="0.3">
      <c r="A9476">
        <v>1128299</v>
      </c>
      <c r="B9476" s="16">
        <v>44549</v>
      </c>
      <c r="C9476" t="s">
        <v>17</v>
      </c>
      <c r="D9476">
        <v>203</v>
      </c>
      <c r="E9476">
        <v>13601</v>
      </c>
      <c r="F9476">
        <v>7480.55</v>
      </c>
      <c r="G9476" t="s">
        <v>27</v>
      </c>
      <c r="H9476" t="s">
        <v>102</v>
      </c>
      <c r="I9476" t="s">
        <v>103</v>
      </c>
    </row>
    <row r="9477" spans="1:9" x14ac:dyDescent="0.3">
      <c r="A9477">
        <v>1185732</v>
      </c>
      <c r="B9477" s="16">
        <v>44549</v>
      </c>
      <c r="C9477" t="s">
        <v>22</v>
      </c>
      <c r="D9477">
        <v>100</v>
      </c>
      <c r="E9477">
        <v>60000</v>
      </c>
      <c r="F9477">
        <v>18000</v>
      </c>
      <c r="G9477" t="s">
        <v>15</v>
      </c>
      <c r="H9477" t="s">
        <v>40</v>
      </c>
      <c r="I9477" t="s">
        <v>41</v>
      </c>
    </row>
    <row r="9478" spans="1:9" x14ac:dyDescent="0.3">
      <c r="A9478">
        <v>1189833</v>
      </c>
      <c r="B9478" s="16">
        <v>44549</v>
      </c>
      <c r="C9478" t="s">
        <v>21</v>
      </c>
      <c r="D9478">
        <v>325</v>
      </c>
      <c r="E9478">
        <v>195000.00000000003</v>
      </c>
      <c r="F9478">
        <v>78000.000000000015</v>
      </c>
      <c r="G9478" t="s">
        <v>27</v>
      </c>
      <c r="H9478" t="s">
        <v>104</v>
      </c>
      <c r="I9478" t="s">
        <v>105</v>
      </c>
    </row>
    <row r="9479" spans="1:9" x14ac:dyDescent="0.3">
      <c r="A9479">
        <v>1189833</v>
      </c>
      <c r="B9479" s="16">
        <v>44549</v>
      </c>
      <c r="C9479" t="s">
        <v>20</v>
      </c>
      <c r="D9479">
        <v>375</v>
      </c>
      <c r="E9479">
        <v>225000.00000000003</v>
      </c>
      <c r="F9479">
        <v>90000.000000000015</v>
      </c>
      <c r="G9479" t="s">
        <v>27</v>
      </c>
      <c r="H9479" t="s">
        <v>104</v>
      </c>
      <c r="I9479" t="s">
        <v>105</v>
      </c>
    </row>
    <row r="9480" spans="1:9" x14ac:dyDescent="0.3">
      <c r="A9480">
        <v>1189833</v>
      </c>
      <c r="B9480" s="16">
        <v>44549</v>
      </c>
      <c r="C9480" t="s">
        <v>22</v>
      </c>
      <c r="D9480">
        <v>325</v>
      </c>
      <c r="E9480">
        <v>227500</v>
      </c>
      <c r="F9480">
        <v>79625</v>
      </c>
      <c r="G9480" t="s">
        <v>27</v>
      </c>
      <c r="H9480" t="s">
        <v>104</v>
      </c>
      <c r="I9480" t="s">
        <v>105</v>
      </c>
    </row>
    <row r="9481" spans="1:9" x14ac:dyDescent="0.3">
      <c r="A9481">
        <v>1128299</v>
      </c>
      <c r="B9481" s="16">
        <v>44549</v>
      </c>
      <c r="C9481" t="s">
        <v>21</v>
      </c>
      <c r="D9481">
        <v>400</v>
      </c>
      <c r="E9481">
        <v>240000.00000000003</v>
      </c>
      <c r="F9481">
        <v>96000.000000000015</v>
      </c>
      <c r="G9481" t="s">
        <v>27</v>
      </c>
      <c r="H9481" t="s">
        <v>102</v>
      </c>
      <c r="I9481" t="s">
        <v>103</v>
      </c>
    </row>
    <row r="9482" spans="1:9" x14ac:dyDescent="0.3">
      <c r="A9482">
        <v>1189833</v>
      </c>
      <c r="B9482" s="16">
        <v>44549</v>
      </c>
      <c r="C9482" t="s">
        <v>19</v>
      </c>
      <c r="D9482">
        <v>425</v>
      </c>
      <c r="E9482">
        <v>255000.00000000003</v>
      </c>
      <c r="F9482">
        <v>89250</v>
      </c>
      <c r="G9482" t="s">
        <v>27</v>
      </c>
      <c r="H9482" t="s">
        <v>104</v>
      </c>
      <c r="I9482" t="s">
        <v>105</v>
      </c>
    </row>
    <row r="9483" spans="1:9" x14ac:dyDescent="0.3">
      <c r="A9483">
        <v>1128299</v>
      </c>
      <c r="B9483" s="16">
        <v>44549</v>
      </c>
      <c r="C9483" t="s">
        <v>20</v>
      </c>
      <c r="D9483">
        <v>450</v>
      </c>
      <c r="E9483">
        <v>270000.00000000006</v>
      </c>
      <c r="F9483">
        <v>108000.00000000003</v>
      </c>
      <c r="G9483" t="s">
        <v>27</v>
      </c>
      <c r="H9483" t="s">
        <v>102</v>
      </c>
      <c r="I9483" t="s">
        <v>103</v>
      </c>
    </row>
    <row r="9484" spans="1:9" x14ac:dyDescent="0.3">
      <c r="A9484">
        <v>1128299</v>
      </c>
      <c r="B9484" s="16">
        <v>44549</v>
      </c>
      <c r="C9484" t="s">
        <v>22</v>
      </c>
      <c r="D9484">
        <v>400</v>
      </c>
      <c r="E9484">
        <v>280000</v>
      </c>
      <c r="F9484">
        <v>98000</v>
      </c>
      <c r="G9484" t="s">
        <v>27</v>
      </c>
      <c r="H9484" t="s">
        <v>102</v>
      </c>
      <c r="I9484" t="s">
        <v>103</v>
      </c>
    </row>
    <row r="9485" spans="1:9" x14ac:dyDescent="0.3">
      <c r="A9485">
        <v>1128299</v>
      </c>
      <c r="B9485" s="16">
        <v>44549</v>
      </c>
      <c r="C9485" t="s">
        <v>19</v>
      </c>
      <c r="D9485">
        <v>500</v>
      </c>
      <c r="E9485">
        <v>300000.00000000006</v>
      </c>
      <c r="F9485">
        <v>105000.00000000001</v>
      </c>
      <c r="G9485" t="s">
        <v>27</v>
      </c>
      <c r="H9485" t="s">
        <v>102</v>
      </c>
      <c r="I9485" t="s">
        <v>103</v>
      </c>
    </row>
    <row r="9486" spans="1:9" x14ac:dyDescent="0.3">
      <c r="A9486">
        <v>1189833</v>
      </c>
      <c r="B9486" s="16">
        <v>44549</v>
      </c>
      <c r="C9486" t="s">
        <v>23</v>
      </c>
      <c r="D9486">
        <v>425</v>
      </c>
      <c r="E9486">
        <v>318750</v>
      </c>
      <c r="F9486">
        <v>127500</v>
      </c>
      <c r="G9486" t="s">
        <v>27</v>
      </c>
      <c r="H9486" t="s">
        <v>104</v>
      </c>
      <c r="I9486" t="s">
        <v>105</v>
      </c>
    </row>
    <row r="9487" spans="1:9" x14ac:dyDescent="0.3">
      <c r="A9487">
        <v>1128299</v>
      </c>
      <c r="B9487" s="16">
        <v>44549</v>
      </c>
      <c r="C9487" t="s">
        <v>23</v>
      </c>
      <c r="D9487">
        <v>500</v>
      </c>
      <c r="E9487">
        <v>375000</v>
      </c>
      <c r="F9487">
        <v>150000</v>
      </c>
      <c r="G9487" t="s">
        <v>27</v>
      </c>
      <c r="H9487" t="s">
        <v>102</v>
      </c>
      <c r="I9487" t="s">
        <v>103</v>
      </c>
    </row>
    <row r="9488" spans="1:9" x14ac:dyDescent="0.3">
      <c r="A9488">
        <v>1189833</v>
      </c>
      <c r="B9488" s="16">
        <v>44549</v>
      </c>
      <c r="C9488" t="s">
        <v>17</v>
      </c>
      <c r="D9488">
        <v>625</v>
      </c>
      <c r="E9488">
        <v>437500</v>
      </c>
      <c r="F9488">
        <v>175000</v>
      </c>
      <c r="G9488" t="s">
        <v>27</v>
      </c>
      <c r="H9488" t="s">
        <v>104</v>
      </c>
      <c r="I9488" t="s">
        <v>105</v>
      </c>
    </row>
    <row r="9489" spans="1:9" x14ac:dyDescent="0.3">
      <c r="A9489">
        <v>1128299</v>
      </c>
      <c r="B9489" s="16">
        <v>44549</v>
      </c>
      <c r="C9489" t="s">
        <v>17</v>
      </c>
      <c r="D9489">
        <v>700</v>
      </c>
      <c r="E9489">
        <v>490000</v>
      </c>
      <c r="F9489">
        <v>196000</v>
      </c>
      <c r="G9489" t="s">
        <v>27</v>
      </c>
      <c r="H9489" t="s">
        <v>102</v>
      </c>
      <c r="I9489" t="s">
        <v>103</v>
      </c>
    </row>
    <row r="9490" spans="1:9" x14ac:dyDescent="0.3">
      <c r="A9490">
        <v>1185732</v>
      </c>
      <c r="B9490" s="16">
        <v>44550</v>
      </c>
      <c r="C9490" t="s">
        <v>21</v>
      </c>
      <c r="D9490">
        <v>44</v>
      </c>
      <c r="E9490">
        <v>2156</v>
      </c>
      <c r="F9490">
        <v>1013.3199999999999</v>
      </c>
      <c r="G9490" t="s">
        <v>15</v>
      </c>
      <c r="H9490" t="s">
        <v>119</v>
      </c>
      <c r="I9490" t="s">
        <v>120</v>
      </c>
    </row>
    <row r="9491" spans="1:9" x14ac:dyDescent="0.3">
      <c r="A9491">
        <v>1185732</v>
      </c>
      <c r="B9491" s="16">
        <v>44550</v>
      </c>
      <c r="C9491" t="s">
        <v>22</v>
      </c>
      <c r="D9491">
        <v>51</v>
      </c>
      <c r="E9491">
        <v>2754</v>
      </c>
      <c r="F9491">
        <v>1129.1399999999999</v>
      </c>
      <c r="G9491" t="s">
        <v>15</v>
      </c>
      <c r="H9491" t="s">
        <v>119</v>
      </c>
      <c r="I9491" t="s">
        <v>120</v>
      </c>
    </row>
    <row r="9492" spans="1:9" x14ac:dyDescent="0.3">
      <c r="A9492">
        <v>1185732</v>
      </c>
      <c r="B9492" s="16">
        <v>44550</v>
      </c>
      <c r="C9492" t="s">
        <v>20</v>
      </c>
      <c r="D9492">
        <v>65</v>
      </c>
      <c r="E9492">
        <v>2925</v>
      </c>
      <c r="F9492">
        <v>1374.75</v>
      </c>
      <c r="G9492" t="s">
        <v>15</v>
      </c>
      <c r="H9492" t="s">
        <v>119</v>
      </c>
      <c r="I9492" t="s">
        <v>120</v>
      </c>
    </row>
    <row r="9493" spans="1:9" x14ac:dyDescent="0.3">
      <c r="A9493">
        <v>1185732</v>
      </c>
      <c r="B9493" s="16">
        <v>44550</v>
      </c>
      <c r="C9493" t="s">
        <v>19</v>
      </c>
      <c r="D9493">
        <v>65</v>
      </c>
      <c r="E9493">
        <v>2990</v>
      </c>
      <c r="F9493">
        <v>1495</v>
      </c>
      <c r="G9493" t="s">
        <v>15</v>
      </c>
      <c r="H9493" t="s">
        <v>119</v>
      </c>
      <c r="I9493" t="s">
        <v>120</v>
      </c>
    </row>
    <row r="9494" spans="1:9" x14ac:dyDescent="0.3">
      <c r="A9494">
        <v>1185732</v>
      </c>
      <c r="B9494" s="16">
        <v>44550</v>
      </c>
      <c r="C9494" t="s">
        <v>23</v>
      </c>
      <c r="D9494">
        <v>74</v>
      </c>
      <c r="E9494">
        <v>3108</v>
      </c>
      <c r="F9494">
        <v>994.56000000000006</v>
      </c>
      <c r="G9494" t="s">
        <v>15</v>
      </c>
      <c r="H9494" t="s">
        <v>40</v>
      </c>
      <c r="I9494" t="s">
        <v>41</v>
      </c>
    </row>
    <row r="9495" spans="1:9" x14ac:dyDescent="0.3">
      <c r="A9495">
        <v>1185732</v>
      </c>
      <c r="B9495" s="16">
        <v>44550</v>
      </c>
      <c r="C9495" t="s">
        <v>23</v>
      </c>
      <c r="D9495">
        <v>63</v>
      </c>
      <c r="E9495">
        <v>3780</v>
      </c>
      <c r="F9495">
        <v>1474.2</v>
      </c>
      <c r="G9495" t="s">
        <v>15</v>
      </c>
      <c r="H9495" t="s">
        <v>40</v>
      </c>
      <c r="I9495" t="s">
        <v>41</v>
      </c>
    </row>
    <row r="9496" spans="1:9" x14ac:dyDescent="0.3">
      <c r="A9496">
        <v>1185732</v>
      </c>
      <c r="B9496" s="16">
        <v>44550</v>
      </c>
      <c r="C9496" t="s">
        <v>23</v>
      </c>
      <c r="D9496">
        <v>72</v>
      </c>
      <c r="E9496">
        <v>4392</v>
      </c>
      <c r="F9496">
        <v>1844.6399999999999</v>
      </c>
      <c r="G9496" t="s">
        <v>15</v>
      </c>
      <c r="H9496" t="s">
        <v>119</v>
      </c>
      <c r="I9496" t="s">
        <v>120</v>
      </c>
    </row>
    <row r="9497" spans="1:9" x14ac:dyDescent="0.3">
      <c r="A9497">
        <v>1185731</v>
      </c>
      <c r="B9497" s="16">
        <v>44550</v>
      </c>
      <c r="C9497" t="s">
        <v>23</v>
      </c>
      <c r="D9497">
        <v>113</v>
      </c>
      <c r="E9497">
        <v>6554</v>
      </c>
      <c r="F9497">
        <v>3539.1600000000003</v>
      </c>
      <c r="G9497" t="s">
        <v>15</v>
      </c>
      <c r="H9497" t="s">
        <v>62</v>
      </c>
      <c r="I9497" t="s">
        <v>63</v>
      </c>
    </row>
    <row r="9498" spans="1:9" x14ac:dyDescent="0.3">
      <c r="A9498">
        <v>1185731</v>
      </c>
      <c r="B9498" s="16">
        <v>44550</v>
      </c>
      <c r="C9498" t="s">
        <v>19</v>
      </c>
      <c r="D9498">
        <v>112</v>
      </c>
      <c r="E9498">
        <v>6720</v>
      </c>
      <c r="F9498">
        <v>3158.4</v>
      </c>
      <c r="G9498" t="s">
        <v>31</v>
      </c>
      <c r="H9498" t="s">
        <v>64</v>
      </c>
      <c r="I9498" t="s">
        <v>65</v>
      </c>
    </row>
    <row r="9499" spans="1:9" x14ac:dyDescent="0.3">
      <c r="A9499">
        <v>1185732</v>
      </c>
      <c r="B9499" s="16">
        <v>44550</v>
      </c>
      <c r="C9499" t="s">
        <v>17</v>
      </c>
      <c r="D9499">
        <v>122</v>
      </c>
      <c r="E9499">
        <v>6954</v>
      </c>
      <c r="F9499">
        <v>3477</v>
      </c>
      <c r="G9499" t="s">
        <v>15</v>
      </c>
      <c r="H9499" t="s">
        <v>119</v>
      </c>
      <c r="I9499" t="s">
        <v>120</v>
      </c>
    </row>
    <row r="9500" spans="1:9" x14ac:dyDescent="0.3">
      <c r="A9500">
        <v>1185731</v>
      </c>
      <c r="B9500" s="16">
        <v>44550</v>
      </c>
      <c r="C9500" t="s">
        <v>17</v>
      </c>
      <c r="D9500">
        <v>174</v>
      </c>
      <c r="E9500">
        <v>12006</v>
      </c>
      <c r="F9500">
        <v>5642.8200000000006</v>
      </c>
      <c r="G9500" t="s">
        <v>31</v>
      </c>
      <c r="H9500" t="s">
        <v>64</v>
      </c>
      <c r="I9500" t="s">
        <v>65</v>
      </c>
    </row>
    <row r="9501" spans="1:9" x14ac:dyDescent="0.3">
      <c r="A9501">
        <v>1185732</v>
      </c>
      <c r="B9501" s="16">
        <v>44550</v>
      </c>
      <c r="C9501" t="s">
        <v>21</v>
      </c>
      <c r="D9501">
        <v>175</v>
      </c>
      <c r="E9501">
        <v>87500</v>
      </c>
      <c r="F9501">
        <v>30624.999999999996</v>
      </c>
      <c r="G9501" t="s">
        <v>15</v>
      </c>
      <c r="H9501" t="s">
        <v>119</v>
      </c>
      <c r="I9501" t="s">
        <v>120</v>
      </c>
    </row>
    <row r="9502" spans="1:9" x14ac:dyDescent="0.3">
      <c r="A9502">
        <v>1185732</v>
      </c>
      <c r="B9502" s="16">
        <v>44550</v>
      </c>
      <c r="C9502" t="s">
        <v>22</v>
      </c>
      <c r="D9502">
        <v>175</v>
      </c>
      <c r="E9502">
        <v>105000</v>
      </c>
      <c r="F9502">
        <v>31500</v>
      </c>
      <c r="G9502" t="s">
        <v>15</v>
      </c>
      <c r="H9502" t="s">
        <v>119</v>
      </c>
      <c r="I9502" t="s">
        <v>120</v>
      </c>
    </row>
    <row r="9503" spans="1:9" x14ac:dyDescent="0.3">
      <c r="A9503">
        <v>1185732</v>
      </c>
      <c r="B9503" s="16">
        <v>44550</v>
      </c>
      <c r="C9503" t="s">
        <v>20</v>
      </c>
      <c r="D9503">
        <v>225</v>
      </c>
      <c r="E9503">
        <v>112500</v>
      </c>
      <c r="F9503">
        <v>39375</v>
      </c>
      <c r="G9503" t="s">
        <v>15</v>
      </c>
      <c r="H9503" t="s">
        <v>119</v>
      </c>
      <c r="I9503" t="s">
        <v>120</v>
      </c>
    </row>
    <row r="9504" spans="1:9" x14ac:dyDescent="0.3">
      <c r="A9504">
        <v>1185732</v>
      </c>
      <c r="B9504" s="16">
        <v>44550</v>
      </c>
      <c r="C9504" t="s">
        <v>19</v>
      </c>
      <c r="D9504">
        <v>250</v>
      </c>
      <c r="E9504">
        <v>125000</v>
      </c>
      <c r="F9504">
        <v>43750</v>
      </c>
      <c r="G9504" t="s">
        <v>15</v>
      </c>
      <c r="H9504" t="s">
        <v>119</v>
      </c>
      <c r="I9504" t="s">
        <v>120</v>
      </c>
    </row>
    <row r="9505" spans="1:9" x14ac:dyDescent="0.3">
      <c r="A9505">
        <v>1185732</v>
      </c>
      <c r="B9505" s="16">
        <v>44550</v>
      </c>
      <c r="C9505" t="s">
        <v>23</v>
      </c>
      <c r="D9505">
        <v>225</v>
      </c>
      <c r="E9505">
        <v>146249.99999999997</v>
      </c>
      <c r="F9505">
        <v>36562.499999999993</v>
      </c>
      <c r="G9505" t="s">
        <v>15</v>
      </c>
      <c r="H9505" t="s">
        <v>40</v>
      </c>
      <c r="I9505" t="s">
        <v>41</v>
      </c>
    </row>
    <row r="9506" spans="1:9" x14ac:dyDescent="0.3">
      <c r="A9506">
        <v>1185732</v>
      </c>
      <c r="B9506" s="16">
        <v>44550</v>
      </c>
      <c r="C9506" t="s">
        <v>23</v>
      </c>
      <c r="D9506">
        <v>275</v>
      </c>
      <c r="E9506">
        <v>178749.99999999997</v>
      </c>
      <c r="F9506">
        <v>53624.999999999993</v>
      </c>
      <c r="G9506" t="s">
        <v>15</v>
      </c>
      <c r="H9506" t="s">
        <v>119</v>
      </c>
      <c r="I9506" t="s">
        <v>120</v>
      </c>
    </row>
    <row r="9507" spans="1:9" x14ac:dyDescent="0.3">
      <c r="A9507">
        <v>1185731</v>
      </c>
      <c r="B9507" s="16">
        <v>44550</v>
      </c>
      <c r="C9507" t="s">
        <v>23</v>
      </c>
      <c r="D9507">
        <v>375</v>
      </c>
      <c r="E9507">
        <v>225000</v>
      </c>
      <c r="F9507">
        <v>90000</v>
      </c>
      <c r="G9507" t="s">
        <v>15</v>
      </c>
      <c r="H9507" t="s">
        <v>62</v>
      </c>
      <c r="I9507" t="s">
        <v>63</v>
      </c>
    </row>
    <row r="9508" spans="1:9" x14ac:dyDescent="0.3">
      <c r="A9508">
        <v>1185731</v>
      </c>
      <c r="B9508" s="16">
        <v>44550</v>
      </c>
      <c r="C9508" t="s">
        <v>19</v>
      </c>
      <c r="D9508">
        <v>400</v>
      </c>
      <c r="E9508">
        <v>260000.00000000006</v>
      </c>
      <c r="F9508">
        <v>91000.000000000029</v>
      </c>
      <c r="G9508" t="s">
        <v>31</v>
      </c>
      <c r="H9508" t="s">
        <v>64</v>
      </c>
      <c r="I9508" t="s">
        <v>65</v>
      </c>
    </row>
    <row r="9509" spans="1:9" x14ac:dyDescent="0.3">
      <c r="A9509">
        <v>1185732</v>
      </c>
      <c r="B9509" s="16">
        <v>44550</v>
      </c>
      <c r="C9509" t="s">
        <v>17</v>
      </c>
      <c r="D9509">
        <v>450</v>
      </c>
      <c r="E9509">
        <v>270000</v>
      </c>
      <c r="F9509">
        <v>108000</v>
      </c>
      <c r="G9509" t="s">
        <v>15</v>
      </c>
      <c r="H9509" t="s">
        <v>119</v>
      </c>
      <c r="I9509" t="s">
        <v>120</v>
      </c>
    </row>
    <row r="9510" spans="1:9" x14ac:dyDescent="0.3">
      <c r="A9510">
        <v>1185731</v>
      </c>
      <c r="B9510" s="16">
        <v>44550</v>
      </c>
      <c r="C9510" t="s">
        <v>17</v>
      </c>
      <c r="D9510">
        <v>600</v>
      </c>
      <c r="E9510">
        <v>450000.00000000006</v>
      </c>
      <c r="F9510">
        <v>157500.00000000003</v>
      </c>
      <c r="G9510" t="s">
        <v>31</v>
      </c>
      <c r="H9510" t="s">
        <v>64</v>
      </c>
      <c r="I9510" t="s">
        <v>65</v>
      </c>
    </row>
    <row r="9511" spans="1:9" x14ac:dyDescent="0.3">
      <c r="A9511">
        <v>1185732</v>
      </c>
      <c r="B9511" s="16">
        <v>44551</v>
      </c>
      <c r="C9511" t="s">
        <v>21</v>
      </c>
      <c r="D9511">
        <v>68</v>
      </c>
      <c r="E9511">
        <v>3332</v>
      </c>
      <c r="F9511">
        <v>1765.96</v>
      </c>
      <c r="G9511" t="s">
        <v>48</v>
      </c>
      <c r="H9511" t="s">
        <v>98</v>
      </c>
      <c r="I9511" t="s">
        <v>99</v>
      </c>
    </row>
    <row r="9512" spans="1:9" x14ac:dyDescent="0.3">
      <c r="A9512">
        <v>1185732</v>
      </c>
      <c r="B9512" s="16">
        <v>44551</v>
      </c>
      <c r="C9512" t="s">
        <v>22</v>
      </c>
      <c r="D9512">
        <v>68</v>
      </c>
      <c r="E9512">
        <v>3672</v>
      </c>
      <c r="F9512">
        <v>1725.84</v>
      </c>
      <c r="G9512" t="s">
        <v>48</v>
      </c>
      <c r="H9512" t="s">
        <v>98</v>
      </c>
      <c r="I9512" t="s">
        <v>99</v>
      </c>
    </row>
    <row r="9513" spans="1:9" x14ac:dyDescent="0.3">
      <c r="A9513">
        <v>1185732</v>
      </c>
      <c r="B9513" s="16">
        <v>44551</v>
      </c>
      <c r="C9513" t="s">
        <v>20</v>
      </c>
      <c r="D9513">
        <v>74</v>
      </c>
      <c r="E9513">
        <v>3774</v>
      </c>
      <c r="F9513">
        <v>2075.7000000000003</v>
      </c>
      <c r="G9513" t="s">
        <v>48</v>
      </c>
      <c r="H9513" t="s">
        <v>98</v>
      </c>
      <c r="I9513" t="s">
        <v>99</v>
      </c>
    </row>
    <row r="9514" spans="1:9" x14ac:dyDescent="0.3">
      <c r="A9514">
        <v>1185732</v>
      </c>
      <c r="B9514" s="16">
        <v>44551</v>
      </c>
      <c r="C9514" t="s">
        <v>19</v>
      </c>
      <c r="D9514">
        <v>98</v>
      </c>
      <c r="E9514">
        <v>5096</v>
      </c>
      <c r="F9514">
        <v>2446.08</v>
      </c>
      <c r="G9514" t="s">
        <v>48</v>
      </c>
      <c r="H9514" t="s">
        <v>98</v>
      </c>
      <c r="I9514" t="s">
        <v>99</v>
      </c>
    </row>
    <row r="9515" spans="1:9" x14ac:dyDescent="0.3">
      <c r="A9515">
        <v>1185732</v>
      </c>
      <c r="B9515" s="16">
        <v>44551</v>
      </c>
      <c r="C9515" t="s">
        <v>17</v>
      </c>
      <c r="D9515">
        <v>124</v>
      </c>
      <c r="E9515">
        <v>5952</v>
      </c>
      <c r="F9515">
        <v>3571.2000000000007</v>
      </c>
      <c r="G9515" t="s">
        <v>15</v>
      </c>
      <c r="H9515" t="s">
        <v>40</v>
      </c>
      <c r="I9515" t="s">
        <v>41</v>
      </c>
    </row>
    <row r="9516" spans="1:9" x14ac:dyDescent="0.3">
      <c r="A9516">
        <v>1185732</v>
      </c>
      <c r="B9516" s="16">
        <v>44551</v>
      </c>
      <c r="C9516" t="s">
        <v>23</v>
      </c>
      <c r="D9516">
        <v>98</v>
      </c>
      <c r="E9516">
        <v>6272</v>
      </c>
      <c r="F9516">
        <v>3324.1600000000003</v>
      </c>
      <c r="G9516" t="s">
        <v>48</v>
      </c>
      <c r="H9516" t="s">
        <v>98</v>
      </c>
      <c r="I9516" t="s">
        <v>99</v>
      </c>
    </row>
    <row r="9517" spans="1:9" x14ac:dyDescent="0.3">
      <c r="A9517">
        <v>1185731</v>
      </c>
      <c r="B9517" s="16">
        <v>44551</v>
      </c>
      <c r="C9517" t="s">
        <v>17</v>
      </c>
      <c r="D9517">
        <v>147</v>
      </c>
      <c r="E9517">
        <v>7350</v>
      </c>
      <c r="F9517">
        <v>3380.9999999999995</v>
      </c>
      <c r="G9517" t="s">
        <v>15</v>
      </c>
      <c r="H9517" t="s">
        <v>62</v>
      </c>
      <c r="I9517" t="s">
        <v>63</v>
      </c>
    </row>
    <row r="9518" spans="1:9" x14ac:dyDescent="0.3">
      <c r="A9518">
        <v>1185732</v>
      </c>
      <c r="B9518" s="16">
        <v>44551</v>
      </c>
      <c r="C9518" t="s">
        <v>17</v>
      </c>
      <c r="D9518">
        <v>113</v>
      </c>
      <c r="E9518">
        <v>7458</v>
      </c>
      <c r="F9518">
        <v>4847.7</v>
      </c>
      <c r="G9518" t="s">
        <v>15</v>
      </c>
      <c r="H9518" t="s">
        <v>40</v>
      </c>
      <c r="I9518" t="s">
        <v>41</v>
      </c>
    </row>
    <row r="9519" spans="1:9" x14ac:dyDescent="0.3">
      <c r="A9519">
        <v>1185732</v>
      </c>
      <c r="B9519" s="16">
        <v>44551</v>
      </c>
      <c r="C9519" t="s">
        <v>17</v>
      </c>
      <c r="D9519">
        <v>158</v>
      </c>
      <c r="E9519">
        <v>9322</v>
      </c>
      <c r="F9519">
        <v>5127.1000000000004</v>
      </c>
      <c r="G9519" t="s">
        <v>48</v>
      </c>
      <c r="H9519" t="s">
        <v>98</v>
      </c>
      <c r="I9519" t="s">
        <v>99</v>
      </c>
    </row>
    <row r="9520" spans="1:9" x14ac:dyDescent="0.3">
      <c r="A9520">
        <v>1185732</v>
      </c>
      <c r="B9520" s="16">
        <v>44551</v>
      </c>
      <c r="C9520" t="s">
        <v>21</v>
      </c>
      <c r="D9520">
        <v>225</v>
      </c>
      <c r="E9520">
        <v>112500</v>
      </c>
      <c r="F9520">
        <v>45000</v>
      </c>
      <c r="G9520" t="s">
        <v>48</v>
      </c>
      <c r="H9520" t="s">
        <v>98</v>
      </c>
      <c r="I9520" t="s">
        <v>99</v>
      </c>
    </row>
    <row r="9521" spans="1:9" x14ac:dyDescent="0.3">
      <c r="A9521">
        <v>1185732</v>
      </c>
      <c r="B9521" s="16">
        <v>44551</v>
      </c>
      <c r="C9521" t="s">
        <v>22</v>
      </c>
      <c r="D9521">
        <v>225</v>
      </c>
      <c r="E9521">
        <v>135000</v>
      </c>
      <c r="F9521">
        <v>47250</v>
      </c>
      <c r="G9521" t="s">
        <v>48</v>
      </c>
      <c r="H9521" t="s">
        <v>98</v>
      </c>
      <c r="I9521" t="s">
        <v>99</v>
      </c>
    </row>
    <row r="9522" spans="1:9" x14ac:dyDescent="0.3">
      <c r="A9522">
        <v>1185732</v>
      </c>
      <c r="B9522" s="16">
        <v>44551</v>
      </c>
      <c r="C9522" t="s">
        <v>20</v>
      </c>
      <c r="D9522">
        <v>275</v>
      </c>
      <c r="E9522">
        <v>151250.00000000003</v>
      </c>
      <c r="F9522">
        <v>60500.000000000015</v>
      </c>
      <c r="G9522" t="s">
        <v>48</v>
      </c>
      <c r="H9522" t="s">
        <v>98</v>
      </c>
      <c r="I9522" t="s">
        <v>99</v>
      </c>
    </row>
    <row r="9523" spans="1:9" x14ac:dyDescent="0.3">
      <c r="A9523">
        <v>1185732</v>
      </c>
      <c r="B9523" s="16">
        <v>44551</v>
      </c>
      <c r="C9523" t="s">
        <v>19</v>
      </c>
      <c r="D9523">
        <v>325</v>
      </c>
      <c r="E9523">
        <v>178750.00000000003</v>
      </c>
      <c r="F9523">
        <v>62562.500000000007</v>
      </c>
      <c r="G9523" t="s">
        <v>48</v>
      </c>
      <c r="H9523" t="s">
        <v>98</v>
      </c>
      <c r="I9523" t="s">
        <v>99</v>
      </c>
    </row>
    <row r="9524" spans="1:9" x14ac:dyDescent="0.3">
      <c r="A9524">
        <v>1185732</v>
      </c>
      <c r="B9524" s="16">
        <v>44551</v>
      </c>
      <c r="C9524" t="s">
        <v>23</v>
      </c>
      <c r="D9524">
        <v>325</v>
      </c>
      <c r="E9524">
        <v>211249.99999999994</v>
      </c>
      <c r="F9524">
        <v>84499.999999999985</v>
      </c>
      <c r="G9524" t="s">
        <v>48</v>
      </c>
      <c r="H9524" t="s">
        <v>98</v>
      </c>
      <c r="I9524" t="s">
        <v>99</v>
      </c>
    </row>
    <row r="9525" spans="1:9" x14ac:dyDescent="0.3">
      <c r="A9525">
        <v>1185732</v>
      </c>
      <c r="B9525" s="16">
        <v>44551</v>
      </c>
      <c r="C9525" t="s">
        <v>17</v>
      </c>
      <c r="D9525">
        <v>375</v>
      </c>
      <c r="E9525">
        <v>262500</v>
      </c>
      <c r="F9525">
        <v>144375</v>
      </c>
      <c r="G9525" t="s">
        <v>15</v>
      </c>
      <c r="H9525" t="s">
        <v>40</v>
      </c>
      <c r="I9525" t="s">
        <v>41</v>
      </c>
    </row>
    <row r="9526" spans="1:9" x14ac:dyDescent="0.3">
      <c r="A9526">
        <v>1185731</v>
      </c>
      <c r="B9526" s="16">
        <v>44551</v>
      </c>
      <c r="C9526" t="s">
        <v>17</v>
      </c>
      <c r="D9526">
        <v>525</v>
      </c>
      <c r="E9526">
        <v>288749.99999999994</v>
      </c>
      <c r="F9526">
        <v>101062.49999999997</v>
      </c>
      <c r="G9526" t="s">
        <v>15</v>
      </c>
      <c r="H9526" t="s">
        <v>62</v>
      </c>
      <c r="I9526" t="s">
        <v>63</v>
      </c>
    </row>
    <row r="9527" spans="1:9" x14ac:dyDescent="0.3">
      <c r="A9527">
        <v>1185732</v>
      </c>
      <c r="B9527" s="16">
        <v>44551</v>
      </c>
      <c r="C9527" t="s">
        <v>17</v>
      </c>
      <c r="D9527">
        <v>525</v>
      </c>
      <c r="E9527">
        <v>341250</v>
      </c>
      <c r="F9527">
        <v>136500</v>
      </c>
      <c r="G9527" t="s">
        <v>48</v>
      </c>
      <c r="H9527" t="s">
        <v>98</v>
      </c>
      <c r="I9527" t="s">
        <v>99</v>
      </c>
    </row>
    <row r="9528" spans="1:9" x14ac:dyDescent="0.3">
      <c r="A9528">
        <v>1185732</v>
      </c>
      <c r="B9528" s="16">
        <v>44552</v>
      </c>
      <c r="C9528" t="s">
        <v>19</v>
      </c>
      <c r="D9528">
        <v>68</v>
      </c>
      <c r="E9528">
        <v>2924</v>
      </c>
      <c r="F9528">
        <v>1228.08</v>
      </c>
      <c r="G9528" t="s">
        <v>15</v>
      </c>
      <c r="H9528" t="s">
        <v>40</v>
      </c>
      <c r="I9528" t="s">
        <v>41</v>
      </c>
    </row>
    <row r="9529" spans="1:9" x14ac:dyDescent="0.3">
      <c r="A9529">
        <v>1185732</v>
      </c>
      <c r="B9529" s="16">
        <v>44552</v>
      </c>
      <c r="C9529" t="s">
        <v>19</v>
      </c>
      <c r="D9529">
        <v>60</v>
      </c>
      <c r="E9529">
        <v>3300</v>
      </c>
      <c r="F9529">
        <v>1551</v>
      </c>
      <c r="G9529" t="s">
        <v>15</v>
      </c>
      <c r="H9529" t="s">
        <v>40</v>
      </c>
      <c r="I9529" t="s">
        <v>41</v>
      </c>
    </row>
    <row r="9530" spans="1:9" x14ac:dyDescent="0.3">
      <c r="A9530">
        <v>1189833</v>
      </c>
      <c r="B9530" s="16">
        <v>44552</v>
      </c>
      <c r="C9530" t="s">
        <v>21</v>
      </c>
      <c r="D9530">
        <v>128</v>
      </c>
      <c r="E9530">
        <v>4096</v>
      </c>
      <c r="F9530">
        <v>1679.36</v>
      </c>
      <c r="G9530" t="s">
        <v>31</v>
      </c>
      <c r="H9530" t="s">
        <v>86</v>
      </c>
      <c r="I9530" t="s">
        <v>87</v>
      </c>
    </row>
    <row r="9531" spans="1:9" x14ac:dyDescent="0.3">
      <c r="A9531">
        <v>1185731</v>
      </c>
      <c r="B9531" s="16">
        <v>44552</v>
      </c>
      <c r="C9531" t="s">
        <v>19</v>
      </c>
      <c r="D9531">
        <v>90</v>
      </c>
      <c r="E9531">
        <v>4410</v>
      </c>
      <c r="F9531">
        <v>2072.6999999999998</v>
      </c>
      <c r="G9531" t="s">
        <v>15</v>
      </c>
      <c r="H9531" t="s">
        <v>62</v>
      </c>
      <c r="I9531" t="s">
        <v>63</v>
      </c>
    </row>
    <row r="9532" spans="1:9" x14ac:dyDescent="0.3">
      <c r="A9532">
        <v>1189833</v>
      </c>
      <c r="B9532" s="16">
        <v>44552</v>
      </c>
      <c r="C9532" t="s">
        <v>22</v>
      </c>
      <c r="D9532">
        <v>88</v>
      </c>
      <c r="E9532">
        <v>4576</v>
      </c>
      <c r="F9532">
        <v>1967.68</v>
      </c>
      <c r="G9532" t="s">
        <v>31</v>
      </c>
      <c r="H9532" t="s">
        <v>86</v>
      </c>
      <c r="I9532" t="s">
        <v>87</v>
      </c>
    </row>
    <row r="9533" spans="1:9" x14ac:dyDescent="0.3">
      <c r="A9533">
        <v>1189833</v>
      </c>
      <c r="B9533" s="16">
        <v>44552</v>
      </c>
      <c r="C9533" t="s">
        <v>22</v>
      </c>
      <c r="D9533">
        <v>109</v>
      </c>
      <c r="E9533">
        <v>4578</v>
      </c>
      <c r="F9533">
        <v>1556.5199999999998</v>
      </c>
      <c r="G9533" t="s">
        <v>31</v>
      </c>
      <c r="H9533" t="s">
        <v>86</v>
      </c>
      <c r="I9533" t="s">
        <v>87</v>
      </c>
    </row>
    <row r="9534" spans="1:9" x14ac:dyDescent="0.3">
      <c r="A9534">
        <v>1189833</v>
      </c>
      <c r="B9534" s="16">
        <v>44552</v>
      </c>
      <c r="C9534" t="s">
        <v>20</v>
      </c>
      <c r="D9534">
        <v>136</v>
      </c>
      <c r="E9534">
        <v>4760</v>
      </c>
      <c r="F9534">
        <v>1951.6</v>
      </c>
      <c r="G9534" t="s">
        <v>31</v>
      </c>
      <c r="H9534" t="s">
        <v>86</v>
      </c>
      <c r="I9534" t="s">
        <v>87</v>
      </c>
    </row>
    <row r="9535" spans="1:9" x14ac:dyDescent="0.3">
      <c r="A9535">
        <v>1189833</v>
      </c>
      <c r="B9535" s="16">
        <v>44552</v>
      </c>
      <c r="C9535" t="s">
        <v>21</v>
      </c>
      <c r="D9535">
        <v>115</v>
      </c>
      <c r="E9535">
        <v>5060</v>
      </c>
      <c r="F9535">
        <v>2277</v>
      </c>
      <c r="G9535" t="s">
        <v>31</v>
      </c>
      <c r="H9535" t="s">
        <v>86</v>
      </c>
      <c r="I9535" t="s">
        <v>87</v>
      </c>
    </row>
    <row r="9536" spans="1:9" x14ac:dyDescent="0.3">
      <c r="A9536">
        <v>1189833</v>
      </c>
      <c r="B9536" s="16">
        <v>44552</v>
      </c>
      <c r="C9536" t="s">
        <v>20</v>
      </c>
      <c r="D9536">
        <v>123</v>
      </c>
      <c r="E9536">
        <v>5289</v>
      </c>
      <c r="F9536">
        <v>2538.7199999999998</v>
      </c>
      <c r="G9536" t="s">
        <v>31</v>
      </c>
      <c r="H9536" t="s">
        <v>86</v>
      </c>
      <c r="I9536" t="s">
        <v>87</v>
      </c>
    </row>
    <row r="9537" spans="1:9" x14ac:dyDescent="0.3">
      <c r="A9537">
        <v>1189833</v>
      </c>
      <c r="B9537" s="16">
        <v>44552</v>
      </c>
      <c r="C9537" t="s">
        <v>23</v>
      </c>
      <c r="D9537">
        <v>135</v>
      </c>
      <c r="E9537">
        <v>5805</v>
      </c>
      <c r="F9537">
        <v>1625.4</v>
      </c>
      <c r="G9537" t="s">
        <v>31</v>
      </c>
      <c r="H9537" t="s">
        <v>86</v>
      </c>
      <c r="I9537" t="s">
        <v>87</v>
      </c>
    </row>
    <row r="9538" spans="1:9" x14ac:dyDescent="0.3">
      <c r="A9538">
        <v>1185732</v>
      </c>
      <c r="B9538" s="16">
        <v>44552</v>
      </c>
      <c r="C9538" t="s">
        <v>17</v>
      </c>
      <c r="D9538">
        <v>194</v>
      </c>
      <c r="E9538">
        <v>6790</v>
      </c>
      <c r="F9538">
        <v>2716</v>
      </c>
      <c r="G9538" t="s">
        <v>31</v>
      </c>
      <c r="H9538" t="s">
        <v>86</v>
      </c>
      <c r="I9538" t="s">
        <v>87</v>
      </c>
    </row>
    <row r="9539" spans="1:9" x14ac:dyDescent="0.3">
      <c r="A9539">
        <v>1185732</v>
      </c>
      <c r="B9539" s="16">
        <v>44552</v>
      </c>
      <c r="C9539" t="s">
        <v>19</v>
      </c>
      <c r="D9539">
        <v>213</v>
      </c>
      <c r="E9539">
        <v>7029</v>
      </c>
      <c r="F9539">
        <v>3233.34</v>
      </c>
      <c r="G9539" t="s">
        <v>31</v>
      </c>
      <c r="H9539" t="s">
        <v>86</v>
      </c>
      <c r="I9539" t="s">
        <v>87</v>
      </c>
    </row>
    <row r="9540" spans="1:9" x14ac:dyDescent="0.3">
      <c r="A9540">
        <v>1189833</v>
      </c>
      <c r="B9540" s="16">
        <v>44552</v>
      </c>
      <c r="C9540" t="s">
        <v>23</v>
      </c>
      <c r="D9540">
        <v>135</v>
      </c>
      <c r="E9540">
        <v>7830</v>
      </c>
      <c r="F9540">
        <v>2897.1</v>
      </c>
      <c r="G9540" t="s">
        <v>31</v>
      </c>
      <c r="H9540" t="s">
        <v>86</v>
      </c>
      <c r="I9540" t="s">
        <v>87</v>
      </c>
    </row>
    <row r="9541" spans="1:9" x14ac:dyDescent="0.3">
      <c r="A9541">
        <v>1185732</v>
      </c>
      <c r="B9541" s="16">
        <v>44552</v>
      </c>
      <c r="C9541" t="s">
        <v>17</v>
      </c>
      <c r="D9541">
        <v>181</v>
      </c>
      <c r="E9541">
        <v>7964</v>
      </c>
      <c r="F9541">
        <v>3663.4399999999996</v>
      </c>
      <c r="G9541" t="s">
        <v>31</v>
      </c>
      <c r="H9541" t="s">
        <v>86</v>
      </c>
      <c r="I9541" t="s">
        <v>87</v>
      </c>
    </row>
    <row r="9542" spans="1:9" x14ac:dyDescent="0.3">
      <c r="A9542">
        <v>1185732</v>
      </c>
      <c r="B9542" s="16">
        <v>44552</v>
      </c>
      <c r="C9542" t="s">
        <v>19</v>
      </c>
      <c r="D9542">
        <v>175</v>
      </c>
      <c r="E9542">
        <v>8575</v>
      </c>
      <c r="F9542">
        <v>4630.5</v>
      </c>
      <c r="G9542" t="s">
        <v>31</v>
      </c>
      <c r="H9542" t="s">
        <v>86</v>
      </c>
      <c r="I9542" t="s">
        <v>87</v>
      </c>
    </row>
    <row r="9543" spans="1:9" x14ac:dyDescent="0.3">
      <c r="A9543">
        <v>1185732</v>
      </c>
      <c r="B9543" s="16">
        <v>44552</v>
      </c>
      <c r="C9543" t="s">
        <v>19</v>
      </c>
      <c r="D9543">
        <v>200</v>
      </c>
      <c r="E9543">
        <v>120000.00000000001</v>
      </c>
      <c r="F9543">
        <v>42000</v>
      </c>
      <c r="G9543" t="s">
        <v>15</v>
      </c>
      <c r="H9543" t="s">
        <v>40</v>
      </c>
      <c r="I9543" t="s">
        <v>41</v>
      </c>
    </row>
    <row r="9544" spans="1:9" x14ac:dyDescent="0.3">
      <c r="A9544">
        <v>1185731</v>
      </c>
      <c r="B9544" s="16">
        <v>44552</v>
      </c>
      <c r="C9544" t="s">
        <v>19</v>
      </c>
      <c r="D9544">
        <v>300</v>
      </c>
      <c r="E9544">
        <v>150000</v>
      </c>
      <c r="F9544">
        <v>52500</v>
      </c>
      <c r="G9544" t="s">
        <v>15</v>
      </c>
      <c r="H9544" t="s">
        <v>62</v>
      </c>
      <c r="I9544" t="s">
        <v>63</v>
      </c>
    </row>
    <row r="9545" spans="1:9" x14ac:dyDescent="0.3">
      <c r="A9545">
        <v>1189833</v>
      </c>
      <c r="B9545" s="16">
        <v>44552</v>
      </c>
      <c r="C9545" t="s">
        <v>20</v>
      </c>
      <c r="D9545">
        <v>425</v>
      </c>
      <c r="E9545">
        <v>191250.00000000003</v>
      </c>
      <c r="F9545">
        <v>66937.5</v>
      </c>
      <c r="G9545" t="s">
        <v>31</v>
      </c>
      <c r="H9545" t="s">
        <v>86</v>
      </c>
      <c r="I9545" t="s">
        <v>87</v>
      </c>
    </row>
    <row r="9546" spans="1:9" x14ac:dyDescent="0.3">
      <c r="A9546">
        <v>1189833</v>
      </c>
      <c r="B9546" s="16">
        <v>44552</v>
      </c>
      <c r="C9546" t="s">
        <v>21</v>
      </c>
      <c r="D9546">
        <v>425</v>
      </c>
      <c r="E9546">
        <v>191250.00000000003</v>
      </c>
      <c r="F9546">
        <v>66937.5</v>
      </c>
      <c r="G9546" t="s">
        <v>31</v>
      </c>
      <c r="H9546" t="s">
        <v>86</v>
      </c>
      <c r="I9546" t="s">
        <v>87</v>
      </c>
    </row>
    <row r="9547" spans="1:9" x14ac:dyDescent="0.3">
      <c r="A9547">
        <v>1189833</v>
      </c>
      <c r="B9547" s="16">
        <v>44552</v>
      </c>
      <c r="C9547" t="s">
        <v>22</v>
      </c>
      <c r="D9547">
        <v>350</v>
      </c>
      <c r="E9547">
        <v>192500.00000000003</v>
      </c>
      <c r="F9547">
        <v>57750.000000000007</v>
      </c>
      <c r="G9547" t="s">
        <v>31</v>
      </c>
      <c r="H9547" t="s">
        <v>86</v>
      </c>
      <c r="I9547" t="s">
        <v>87</v>
      </c>
    </row>
    <row r="9548" spans="1:9" x14ac:dyDescent="0.3">
      <c r="A9548">
        <v>1189833</v>
      </c>
      <c r="B9548" s="16">
        <v>44552</v>
      </c>
      <c r="C9548" t="s">
        <v>23</v>
      </c>
      <c r="D9548">
        <v>450</v>
      </c>
      <c r="E9548">
        <v>270000.00000000006</v>
      </c>
      <c r="F9548">
        <v>67500.000000000015</v>
      </c>
      <c r="G9548" t="s">
        <v>31</v>
      </c>
      <c r="H9548" t="s">
        <v>86</v>
      </c>
      <c r="I9548" t="s">
        <v>87</v>
      </c>
    </row>
    <row r="9549" spans="1:9" x14ac:dyDescent="0.3">
      <c r="A9549">
        <v>1185732</v>
      </c>
      <c r="B9549" s="16">
        <v>44552</v>
      </c>
      <c r="C9549" t="s">
        <v>17</v>
      </c>
      <c r="D9549">
        <v>625</v>
      </c>
      <c r="E9549">
        <v>281250.00000000006</v>
      </c>
      <c r="F9549">
        <v>98437.500000000015</v>
      </c>
      <c r="G9549" t="s">
        <v>31</v>
      </c>
      <c r="H9549" t="s">
        <v>86</v>
      </c>
      <c r="I9549" t="s">
        <v>87</v>
      </c>
    </row>
    <row r="9550" spans="1:9" x14ac:dyDescent="0.3">
      <c r="A9550">
        <v>1185732</v>
      </c>
      <c r="B9550" s="16">
        <v>44552</v>
      </c>
      <c r="C9550" t="s">
        <v>19</v>
      </c>
      <c r="D9550">
        <v>625</v>
      </c>
      <c r="E9550">
        <v>312500.00000000012</v>
      </c>
      <c r="F9550">
        <v>125000.00000000006</v>
      </c>
      <c r="G9550" t="s">
        <v>31</v>
      </c>
      <c r="H9550" t="s">
        <v>86</v>
      </c>
      <c r="I9550" t="s">
        <v>87</v>
      </c>
    </row>
    <row r="9551" spans="1:9" x14ac:dyDescent="0.3">
      <c r="A9551">
        <v>1185731</v>
      </c>
      <c r="B9551" s="16">
        <v>44553</v>
      </c>
      <c r="C9551" t="s">
        <v>20</v>
      </c>
      <c r="D9551">
        <v>68</v>
      </c>
      <c r="E9551">
        <v>2788</v>
      </c>
      <c r="F9551">
        <v>1394</v>
      </c>
      <c r="G9551" t="s">
        <v>15</v>
      </c>
      <c r="H9551" t="s">
        <v>62</v>
      </c>
      <c r="I9551" t="s">
        <v>63</v>
      </c>
    </row>
    <row r="9552" spans="1:9" x14ac:dyDescent="0.3">
      <c r="A9552">
        <v>1185732</v>
      </c>
      <c r="B9552" s="16">
        <v>44553</v>
      </c>
      <c r="C9552" t="s">
        <v>20</v>
      </c>
      <c r="D9552">
        <v>55</v>
      </c>
      <c r="E9552">
        <v>3025</v>
      </c>
      <c r="F9552">
        <v>1603.25</v>
      </c>
      <c r="G9552" t="s">
        <v>15</v>
      </c>
      <c r="H9552" t="s">
        <v>40</v>
      </c>
      <c r="I9552" t="s">
        <v>41</v>
      </c>
    </row>
    <row r="9553" spans="1:9" x14ac:dyDescent="0.3">
      <c r="A9553">
        <v>1185732</v>
      </c>
      <c r="B9553" s="16">
        <v>44553</v>
      </c>
      <c r="C9553" t="s">
        <v>20</v>
      </c>
      <c r="D9553">
        <v>66</v>
      </c>
      <c r="E9553">
        <v>3102</v>
      </c>
      <c r="F9553">
        <v>1364.8799999999999</v>
      </c>
      <c r="G9553" t="s">
        <v>15</v>
      </c>
      <c r="H9553" t="s">
        <v>40</v>
      </c>
      <c r="I9553" t="s">
        <v>41</v>
      </c>
    </row>
    <row r="9554" spans="1:9" x14ac:dyDescent="0.3">
      <c r="A9554">
        <v>1128299</v>
      </c>
      <c r="B9554" s="16">
        <v>44553</v>
      </c>
      <c r="C9554" t="s">
        <v>22</v>
      </c>
      <c r="D9554">
        <v>157</v>
      </c>
      <c r="E9554">
        <v>8478</v>
      </c>
      <c r="F9554">
        <v>3984.6600000000003</v>
      </c>
      <c r="G9554" t="s">
        <v>31</v>
      </c>
      <c r="H9554" t="s">
        <v>80</v>
      </c>
      <c r="I9554" t="s">
        <v>63</v>
      </c>
    </row>
    <row r="9555" spans="1:9" x14ac:dyDescent="0.3">
      <c r="A9555">
        <v>1128299</v>
      </c>
      <c r="B9555" s="16">
        <v>44553</v>
      </c>
      <c r="C9555" t="s">
        <v>21</v>
      </c>
      <c r="D9555">
        <v>165</v>
      </c>
      <c r="E9555">
        <v>8745</v>
      </c>
      <c r="F9555">
        <v>3410.5499999999997</v>
      </c>
      <c r="G9555" t="s">
        <v>48</v>
      </c>
      <c r="H9555" t="s">
        <v>72</v>
      </c>
      <c r="I9555" t="s">
        <v>73</v>
      </c>
    </row>
    <row r="9556" spans="1:9" x14ac:dyDescent="0.3">
      <c r="A9556">
        <v>1197831</v>
      </c>
      <c r="B9556" s="16">
        <v>44553</v>
      </c>
      <c r="C9556" t="s">
        <v>20</v>
      </c>
      <c r="D9556">
        <v>165</v>
      </c>
      <c r="E9556">
        <v>8745</v>
      </c>
      <c r="F9556">
        <v>3497.9999999999995</v>
      </c>
      <c r="G9556" t="s">
        <v>31</v>
      </c>
      <c r="H9556" t="s">
        <v>80</v>
      </c>
      <c r="I9556" t="s">
        <v>63</v>
      </c>
    </row>
    <row r="9557" spans="1:9" x14ac:dyDescent="0.3">
      <c r="A9557">
        <v>1197831</v>
      </c>
      <c r="B9557" s="16">
        <v>44553</v>
      </c>
      <c r="C9557" t="s">
        <v>21</v>
      </c>
      <c r="D9557">
        <v>176</v>
      </c>
      <c r="E9557">
        <v>8976</v>
      </c>
      <c r="F9557">
        <v>3500.6399999999994</v>
      </c>
      <c r="G9557" t="s">
        <v>48</v>
      </c>
      <c r="H9557" t="s">
        <v>72</v>
      </c>
      <c r="I9557" t="s">
        <v>73</v>
      </c>
    </row>
    <row r="9558" spans="1:9" x14ac:dyDescent="0.3">
      <c r="A9558">
        <v>1197831</v>
      </c>
      <c r="B9558" s="16">
        <v>44553</v>
      </c>
      <c r="C9558" t="s">
        <v>22</v>
      </c>
      <c r="D9558">
        <v>157</v>
      </c>
      <c r="E9558">
        <v>9263</v>
      </c>
      <c r="F9558">
        <v>3890.4600000000005</v>
      </c>
      <c r="G9558" t="s">
        <v>48</v>
      </c>
      <c r="H9558" t="s">
        <v>72</v>
      </c>
      <c r="I9558" t="s">
        <v>73</v>
      </c>
    </row>
    <row r="9559" spans="1:9" x14ac:dyDescent="0.3">
      <c r="A9559">
        <v>1128299</v>
      </c>
      <c r="B9559" s="16">
        <v>44553</v>
      </c>
      <c r="C9559" t="s">
        <v>20</v>
      </c>
      <c r="D9559">
        <v>193</v>
      </c>
      <c r="E9559">
        <v>9264</v>
      </c>
      <c r="F9559">
        <v>3798.24</v>
      </c>
      <c r="G9559" t="s">
        <v>31</v>
      </c>
      <c r="H9559" t="s">
        <v>80</v>
      </c>
      <c r="I9559" t="s">
        <v>63</v>
      </c>
    </row>
    <row r="9560" spans="1:9" x14ac:dyDescent="0.3">
      <c r="A9560">
        <v>1128299</v>
      </c>
      <c r="B9560" s="16">
        <v>44553</v>
      </c>
      <c r="C9560" t="s">
        <v>22</v>
      </c>
      <c r="D9560">
        <v>133</v>
      </c>
      <c r="E9560">
        <v>9576</v>
      </c>
      <c r="F9560">
        <v>4788</v>
      </c>
      <c r="G9560" t="s">
        <v>48</v>
      </c>
      <c r="H9560" t="s">
        <v>72</v>
      </c>
      <c r="I9560" t="s">
        <v>73</v>
      </c>
    </row>
    <row r="9561" spans="1:9" x14ac:dyDescent="0.3">
      <c r="A9561">
        <v>1197831</v>
      </c>
      <c r="B9561" s="16">
        <v>44553</v>
      </c>
      <c r="C9561" t="s">
        <v>22</v>
      </c>
      <c r="D9561">
        <v>133</v>
      </c>
      <c r="E9561">
        <v>9576</v>
      </c>
      <c r="F9561">
        <v>4883.76</v>
      </c>
      <c r="G9561" t="s">
        <v>31</v>
      </c>
      <c r="H9561" t="s">
        <v>80</v>
      </c>
      <c r="I9561" t="s">
        <v>63</v>
      </c>
    </row>
    <row r="9562" spans="1:9" x14ac:dyDescent="0.3">
      <c r="A9562">
        <v>1128299</v>
      </c>
      <c r="B9562" s="16">
        <v>44553</v>
      </c>
      <c r="C9562" t="s">
        <v>21</v>
      </c>
      <c r="D9562">
        <v>143</v>
      </c>
      <c r="E9562">
        <v>9581</v>
      </c>
      <c r="F9562">
        <v>4311.45</v>
      </c>
      <c r="G9562" t="s">
        <v>31</v>
      </c>
      <c r="H9562" t="s">
        <v>80</v>
      </c>
      <c r="I9562" t="s">
        <v>63</v>
      </c>
    </row>
    <row r="9563" spans="1:9" x14ac:dyDescent="0.3">
      <c r="A9563">
        <v>1197831</v>
      </c>
      <c r="B9563" s="16">
        <v>44553</v>
      </c>
      <c r="C9563" t="s">
        <v>20</v>
      </c>
      <c r="D9563">
        <v>154</v>
      </c>
      <c r="E9563">
        <v>9856</v>
      </c>
      <c r="F9563">
        <v>4730.88</v>
      </c>
      <c r="G9563" t="s">
        <v>48</v>
      </c>
      <c r="H9563" t="s">
        <v>72</v>
      </c>
      <c r="I9563" t="s">
        <v>73</v>
      </c>
    </row>
    <row r="9564" spans="1:9" x14ac:dyDescent="0.3">
      <c r="A9564">
        <v>1197831</v>
      </c>
      <c r="B9564" s="16">
        <v>44553</v>
      </c>
      <c r="C9564" t="s">
        <v>21</v>
      </c>
      <c r="D9564">
        <v>160</v>
      </c>
      <c r="E9564">
        <v>10720</v>
      </c>
      <c r="F9564">
        <v>5360</v>
      </c>
      <c r="G9564" t="s">
        <v>48</v>
      </c>
      <c r="H9564" t="s">
        <v>72</v>
      </c>
      <c r="I9564" t="s">
        <v>73</v>
      </c>
    </row>
    <row r="9565" spans="1:9" x14ac:dyDescent="0.3">
      <c r="A9565">
        <v>1128299</v>
      </c>
      <c r="B9565" s="16">
        <v>44553</v>
      </c>
      <c r="C9565" t="s">
        <v>20</v>
      </c>
      <c r="D9565">
        <v>165</v>
      </c>
      <c r="E9565">
        <v>11055</v>
      </c>
      <c r="F9565">
        <v>4974.7499999999991</v>
      </c>
      <c r="G9565" t="s">
        <v>31</v>
      </c>
      <c r="H9565" t="s">
        <v>80</v>
      </c>
      <c r="I9565" t="s">
        <v>63</v>
      </c>
    </row>
    <row r="9566" spans="1:9" x14ac:dyDescent="0.3">
      <c r="A9566">
        <v>1128299</v>
      </c>
      <c r="B9566" s="16">
        <v>44553</v>
      </c>
      <c r="C9566" t="s">
        <v>23</v>
      </c>
      <c r="D9566">
        <v>201</v>
      </c>
      <c r="E9566">
        <v>11055</v>
      </c>
      <c r="F9566">
        <v>3758.7</v>
      </c>
      <c r="G9566" t="s">
        <v>31</v>
      </c>
      <c r="H9566" t="s">
        <v>80</v>
      </c>
      <c r="I9566" t="s">
        <v>63</v>
      </c>
    </row>
    <row r="9567" spans="1:9" x14ac:dyDescent="0.3">
      <c r="A9567">
        <v>1128299</v>
      </c>
      <c r="B9567" s="16">
        <v>44553</v>
      </c>
      <c r="C9567" t="s">
        <v>17</v>
      </c>
      <c r="D9567">
        <v>188</v>
      </c>
      <c r="E9567">
        <v>11468</v>
      </c>
      <c r="F9567">
        <v>5504.6399999999994</v>
      </c>
      <c r="G9567" t="s">
        <v>31</v>
      </c>
      <c r="H9567" t="s">
        <v>80</v>
      </c>
      <c r="I9567" t="s">
        <v>63</v>
      </c>
    </row>
    <row r="9568" spans="1:9" x14ac:dyDescent="0.3">
      <c r="A9568">
        <v>1128299</v>
      </c>
      <c r="B9568" s="16">
        <v>44553</v>
      </c>
      <c r="C9568" t="s">
        <v>17</v>
      </c>
      <c r="D9568">
        <v>225</v>
      </c>
      <c r="E9568">
        <v>11475</v>
      </c>
      <c r="F9568">
        <v>4819.5</v>
      </c>
      <c r="G9568" t="s">
        <v>31</v>
      </c>
      <c r="H9568" t="s">
        <v>80</v>
      </c>
      <c r="I9568" t="s">
        <v>63</v>
      </c>
    </row>
    <row r="9569" spans="1:9" x14ac:dyDescent="0.3">
      <c r="A9569">
        <v>1185732</v>
      </c>
      <c r="B9569" s="16">
        <v>44553</v>
      </c>
      <c r="C9569" t="s">
        <v>19</v>
      </c>
      <c r="D9569">
        <v>225</v>
      </c>
      <c r="E9569">
        <v>12150</v>
      </c>
      <c r="F9569">
        <v>4981.5</v>
      </c>
      <c r="G9569" t="s">
        <v>48</v>
      </c>
      <c r="H9569" t="s">
        <v>72</v>
      </c>
      <c r="I9569" t="s">
        <v>73</v>
      </c>
    </row>
    <row r="9570" spans="1:9" x14ac:dyDescent="0.3">
      <c r="A9570">
        <v>1185732</v>
      </c>
      <c r="B9570" s="16">
        <v>44553</v>
      </c>
      <c r="C9570" t="s">
        <v>17</v>
      </c>
      <c r="D9570">
        <v>248</v>
      </c>
      <c r="E9570">
        <v>12152</v>
      </c>
      <c r="F9570">
        <v>4860.7999999999993</v>
      </c>
      <c r="G9570" t="s">
        <v>48</v>
      </c>
      <c r="H9570" t="s">
        <v>72</v>
      </c>
      <c r="I9570" t="s">
        <v>73</v>
      </c>
    </row>
    <row r="9571" spans="1:9" x14ac:dyDescent="0.3">
      <c r="A9571">
        <v>1197831</v>
      </c>
      <c r="B9571" s="16">
        <v>44553</v>
      </c>
      <c r="C9571" t="s">
        <v>23</v>
      </c>
      <c r="D9571">
        <v>150</v>
      </c>
      <c r="E9571">
        <v>12300</v>
      </c>
      <c r="F9571">
        <v>5289</v>
      </c>
      <c r="G9571" t="s">
        <v>48</v>
      </c>
      <c r="H9571" t="s">
        <v>72</v>
      </c>
      <c r="I9571" t="s">
        <v>73</v>
      </c>
    </row>
    <row r="9572" spans="1:9" x14ac:dyDescent="0.3">
      <c r="A9572">
        <v>1197831</v>
      </c>
      <c r="B9572" s="16">
        <v>44553</v>
      </c>
      <c r="C9572" t="s">
        <v>23</v>
      </c>
      <c r="D9572">
        <v>190</v>
      </c>
      <c r="E9572">
        <v>12350</v>
      </c>
      <c r="F9572">
        <v>4322.5</v>
      </c>
      <c r="G9572" t="s">
        <v>48</v>
      </c>
      <c r="H9572" t="s">
        <v>72</v>
      </c>
      <c r="I9572" t="s">
        <v>73</v>
      </c>
    </row>
    <row r="9573" spans="1:9" x14ac:dyDescent="0.3">
      <c r="A9573">
        <v>1128299</v>
      </c>
      <c r="B9573" s="16">
        <v>44553</v>
      </c>
      <c r="C9573" t="s">
        <v>19</v>
      </c>
      <c r="D9573">
        <v>233</v>
      </c>
      <c r="E9573">
        <v>13048</v>
      </c>
      <c r="F9573">
        <v>5219.2</v>
      </c>
      <c r="G9573" t="s">
        <v>31</v>
      </c>
      <c r="H9573" t="s">
        <v>80</v>
      </c>
      <c r="I9573" t="s">
        <v>63</v>
      </c>
    </row>
    <row r="9574" spans="1:9" x14ac:dyDescent="0.3">
      <c r="A9574">
        <v>1128299</v>
      </c>
      <c r="B9574" s="16">
        <v>44553</v>
      </c>
      <c r="C9574" t="s">
        <v>23</v>
      </c>
      <c r="D9574">
        <v>173</v>
      </c>
      <c r="E9574">
        <v>13321</v>
      </c>
      <c r="F9574">
        <v>5328.4000000000005</v>
      </c>
      <c r="G9574" t="s">
        <v>31</v>
      </c>
      <c r="H9574" t="s">
        <v>80</v>
      </c>
      <c r="I9574" t="s">
        <v>63</v>
      </c>
    </row>
    <row r="9575" spans="1:9" x14ac:dyDescent="0.3">
      <c r="A9575">
        <v>1185732</v>
      </c>
      <c r="B9575" s="16">
        <v>44553</v>
      </c>
      <c r="C9575" t="s">
        <v>17</v>
      </c>
      <c r="D9575">
        <v>225</v>
      </c>
      <c r="E9575">
        <v>13500</v>
      </c>
      <c r="F9575">
        <v>6345</v>
      </c>
      <c r="G9575" t="s">
        <v>48</v>
      </c>
      <c r="H9575" t="s">
        <v>72</v>
      </c>
      <c r="I9575" t="s">
        <v>73</v>
      </c>
    </row>
    <row r="9576" spans="1:9" x14ac:dyDescent="0.3">
      <c r="A9576">
        <v>1128299</v>
      </c>
      <c r="B9576" s="16">
        <v>44553</v>
      </c>
      <c r="C9576" t="s">
        <v>19</v>
      </c>
      <c r="D9576">
        <v>218</v>
      </c>
      <c r="E9576">
        <v>15696</v>
      </c>
      <c r="F9576">
        <v>7377.12</v>
      </c>
      <c r="G9576" t="s">
        <v>31</v>
      </c>
      <c r="H9576" t="s">
        <v>80</v>
      </c>
      <c r="I9576" t="s">
        <v>63</v>
      </c>
    </row>
    <row r="9577" spans="1:9" x14ac:dyDescent="0.3">
      <c r="A9577">
        <v>1185732</v>
      </c>
      <c r="B9577" s="16">
        <v>44553</v>
      </c>
      <c r="C9577" t="s">
        <v>19</v>
      </c>
      <c r="D9577">
        <v>225</v>
      </c>
      <c r="E9577">
        <v>16650</v>
      </c>
      <c r="F9577">
        <v>7492.4999999999991</v>
      </c>
      <c r="G9577" t="s">
        <v>48</v>
      </c>
      <c r="H9577" t="s">
        <v>72</v>
      </c>
      <c r="I9577" t="s">
        <v>73</v>
      </c>
    </row>
    <row r="9578" spans="1:9" x14ac:dyDescent="0.3">
      <c r="A9578">
        <v>1185731</v>
      </c>
      <c r="B9578" s="16">
        <v>44553</v>
      </c>
      <c r="C9578" t="s">
        <v>20</v>
      </c>
      <c r="D9578">
        <v>225</v>
      </c>
      <c r="E9578">
        <v>101250</v>
      </c>
      <c r="F9578">
        <v>40500</v>
      </c>
      <c r="G9578" t="s">
        <v>15</v>
      </c>
      <c r="H9578" t="s">
        <v>62</v>
      </c>
      <c r="I9578" t="s">
        <v>63</v>
      </c>
    </row>
    <row r="9579" spans="1:9" x14ac:dyDescent="0.3">
      <c r="A9579">
        <v>1185732</v>
      </c>
      <c r="B9579" s="16">
        <v>44553</v>
      </c>
      <c r="C9579" t="s">
        <v>20</v>
      </c>
      <c r="D9579">
        <v>195</v>
      </c>
      <c r="E9579">
        <v>117000.00000000001</v>
      </c>
      <c r="F9579">
        <v>46800</v>
      </c>
      <c r="G9579" t="s">
        <v>15</v>
      </c>
      <c r="H9579" t="s">
        <v>40</v>
      </c>
      <c r="I9579" t="s">
        <v>41</v>
      </c>
    </row>
    <row r="9580" spans="1:9" x14ac:dyDescent="0.3">
      <c r="A9580">
        <v>1128299</v>
      </c>
      <c r="B9580" s="16">
        <v>44553</v>
      </c>
      <c r="C9580" t="s">
        <v>22</v>
      </c>
      <c r="D9580">
        <v>475</v>
      </c>
      <c r="E9580">
        <v>380000.00000000006</v>
      </c>
      <c r="F9580">
        <v>152000.00000000003</v>
      </c>
      <c r="G9580" t="s">
        <v>48</v>
      </c>
      <c r="H9580" t="s">
        <v>72</v>
      </c>
      <c r="I9580" t="s">
        <v>73</v>
      </c>
    </row>
    <row r="9581" spans="1:9" x14ac:dyDescent="0.3">
      <c r="A9581">
        <v>1197831</v>
      </c>
      <c r="B9581" s="16">
        <v>44553</v>
      </c>
      <c r="C9581" t="s">
        <v>22</v>
      </c>
      <c r="D9581">
        <v>475</v>
      </c>
      <c r="E9581">
        <v>380000.00000000006</v>
      </c>
      <c r="F9581">
        <v>152000.00000000003</v>
      </c>
      <c r="G9581" t="s">
        <v>31</v>
      </c>
      <c r="H9581" t="s">
        <v>80</v>
      </c>
      <c r="I9581" t="s">
        <v>63</v>
      </c>
    </row>
    <row r="9582" spans="1:9" x14ac:dyDescent="0.3">
      <c r="A9582">
        <v>1128299</v>
      </c>
      <c r="B9582" s="16">
        <v>44553</v>
      </c>
      <c r="C9582" t="s">
        <v>20</v>
      </c>
      <c r="D9582">
        <v>550</v>
      </c>
      <c r="E9582">
        <v>385000.00000000006</v>
      </c>
      <c r="F9582">
        <v>134750</v>
      </c>
      <c r="G9582" t="s">
        <v>48</v>
      </c>
      <c r="H9582" t="s">
        <v>72</v>
      </c>
      <c r="I9582" t="s">
        <v>73</v>
      </c>
    </row>
    <row r="9583" spans="1:9" x14ac:dyDescent="0.3">
      <c r="A9583">
        <v>1128299</v>
      </c>
      <c r="B9583" s="16">
        <v>44553</v>
      </c>
      <c r="C9583" t="s">
        <v>21</v>
      </c>
      <c r="D9583">
        <v>550</v>
      </c>
      <c r="E9583">
        <v>385000.00000000006</v>
      </c>
      <c r="F9583">
        <v>134750</v>
      </c>
      <c r="G9583" t="s">
        <v>48</v>
      </c>
      <c r="H9583" t="s">
        <v>72</v>
      </c>
      <c r="I9583" t="s">
        <v>73</v>
      </c>
    </row>
    <row r="9584" spans="1:9" x14ac:dyDescent="0.3">
      <c r="A9584">
        <v>1197831</v>
      </c>
      <c r="B9584" s="16">
        <v>44553</v>
      </c>
      <c r="C9584" t="s">
        <v>20</v>
      </c>
      <c r="D9584">
        <v>550</v>
      </c>
      <c r="E9584">
        <v>385000.00000000006</v>
      </c>
      <c r="F9584">
        <v>134750</v>
      </c>
      <c r="G9584" t="s">
        <v>31</v>
      </c>
      <c r="H9584" t="s">
        <v>80</v>
      </c>
      <c r="I9584" t="s">
        <v>63</v>
      </c>
    </row>
    <row r="9585" spans="1:9" x14ac:dyDescent="0.3">
      <c r="A9585">
        <v>1197831</v>
      </c>
      <c r="B9585" s="16">
        <v>44553</v>
      </c>
      <c r="C9585" t="s">
        <v>21</v>
      </c>
      <c r="D9585">
        <v>550</v>
      </c>
      <c r="E9585">
        <v>385000.00000000006</v>
      </c>
      <c r="F9585">
        <v>134750</v>
      </c>
      <c r="G9585" t="s">
        <v>31</v>
      </c>
      <c r="H9585" t="s">
        <v>80</v>
      </c>
      <c r="I9585" t="s">
        <v>63</v>
      </c>
    </row>
    <row r="9586" spans="1:9" x14ac:dyDescent="0.3">
      <c r="A9586">
        <v>1128299</v>
      </c>
      <c r="B9586" s="16">
        <v>44553</v>
      </c>
      <c r="C9586" t="s">
        <v>17</v>
      </c>
      <c r="D9586">
        <v>750</v>
      </c>
      <c r="E9586">
        <v>487500.00000000012</v>
      </c>
      <c r="F9586">
        <v>170625.00000000003</v>
      </c>
      <c r="G9586" t="s">
        <v>48</v>
      </c>
      <c r="H9586" t="s">
        <v>72</v>
      </c>
      <c r="I9586" t="s">
        <v>73</v>
      </c>
    </row>
    <row r="9587" spans="1:9" x14ac:dyDescent="0.3">
      <c r="A9587">
        <v>1185732</v>
      </c>
      <c r="B9587" s="16">
        <v>44553</v>
      </c>
      <c r="C9587" t="s">
        <v>17</v>
      </c>
      <c r="D9587">
        <v>750</v>
      </c>
      <c r="E9587">
        <v>487500.00000000012</v>
      </c>
      <c r="F9587">
        <v>170625.00000000003</v>
      </c>
      <c r="G9587" t="s">
        <v>31</v>
      </c>
      <c r="H9587" t="s">
        <v>80</v>
      </c>
      <c r="I9587" t="s">
        <v>63</v>
      </c>
    </row>
    <row r="9588" spans="1:9" x14ac:dyDescent="0.3">
      <c r="A9588">
        <v>1128299</v>
      </c>
      <c r="B9588" s="16">
        <v>44553</v>
      </c>
      <c r="C9588" t="s">
        <v>23</v>
      </c>
      <c r="D9588">
        <v>575</v>
      </c>
      <c r="E9588">
        <v>488750.00000000006</v>
      </c>
      <c r="F9588">
        <v>146625</v>
      </c>
      <c r="G9588" t="s">
        <v>48</v>
      </c>
      <c r="H9588" t="s">
        <v>72</v>
      </c>
      <c r="I9588" t="s">
        <v>73</v>
      </c>
    </row>
    <row r="9589" spans="1:9" x14ac:dyDescent="0.3">
      <c r="A9589">
        <v>1197831</v>
      </c>
      <c r="B9589" s="16">
        <v>44553</v>
      </c>
      <c r="C9589" t="s">
        <v>23</v>
      </c>
      <c r="D9589">
        <v>575</v>
      </c>
      <c r="E9589">
        <v>488750.00000000006</v>
      </c>
      <c r="F9589">
        <v>146625</v>
      </c>
      <c r="G9589" t="s">
        <v>31</v>
      </c>
      <c r="H9589" t="s">
        <v>80</v>
      </c>
      <c r="I9589" t="s">
        <v>63</v>
      </c>
    </row>
    <row r="9590" spans="1:9" x14ac:dyDescent="0.3">
      <c r="A9590">
        <v>1128299</v>
      </c>
      <c r="B9590" s="16">
        <v>44553</v>
      </c>
      <c r="C9590" t="s">
        <v>19</v>
      </c>
      <c r="D9590">
        <v>750</v>
      </c>
      <c r="E9590">
        <v>562500.00000000023</v>
      </c>
      <c r="F9590">
        <v>196875.00000000006</v>
      </c>
      <c r="G9590" t="s">
        <v>48</v>
      </c>
      <c r="H9590" t="s">
        <v>72</v>
      </c>
      <c r="I9590" t="s">
        <v>73</v>
      </c>
    </row>
    <row r="9591" spans="1:9" x14ac:dyDescent="0.3">
      <c r="A9591">
        <v>1185732</v>
      </c>
      <c r="B9591" s="16">
        <v>44553</v>
      </c>
      <c r="C9591" t="s">
        <v>19</v>
      </c>
      <c r="D9591">
        <v>750</v>
      </c>
      <c r="E9591">
        <v>562500.00000000023</v>
      </c>
      <c r="F9591">
        <v>196875.00000000006</v>
      </c>
      <c r="G9591" t="s">
        <v>31</v>
      </c>
      <c r="H9591" t="s">
        <v>80</v>
      </c>
      <c r="I9591" t="s">
        <v>63</v>
      </c>
    </row>
    <row r="9592" spans="1:9" x14ac:dyDescent="0.3">
      <c r="A9592">
        <v>1185731</v>
      </c>
      <c r="B9592" s="16">
        <v>44554</v>
      </c>
      <c r="C9592" t="s">
        <v>21</v>
      </c>
      <c r="D9592">
        <v>51</v>
      </c>
      <c r="E9592">
        <v>2091</v>
      </c>
      <c r="F9592">
        <v>857.31</v>
      </c>
      <c r="G9592" t="s">
        <v>15</v>
      </c>
      <c r="H9592" t="s">
        <v>62</v>
      </c>
      <c r="I9592" t="s">
        <v>63</v>
      </c>
    </row>
    <row r="9593" spans="1:9" x14ac:dyDescent="0.3">
      <c r="A9593">
        <v>1185732</v>
      </c>
      <c r="B9593" s="16">
        <v>44554</v>
      </c>
      <c r="C9593" t="s">
        <v>21</v>
      </c>
      <c r="D9593">
        <v>44</v>
      </c>
      <c r="E9593">
        <v>2464</v>
      </c>
      <c r="F9593">
        <v>1256.6400000000001</v>
      </c>
      <c r="G9593" t="s">
        <v>15</v>
      </c>
      <c r="H9593" t="s">
        <v>40</v>
      </c>
      <c r="I9593" t="s">
        <v>41</v>
      </c>
    </row>
    <row r="9594" spans="1:9" x14ac:dyDescent="0.3">
      <c r="A9594">
        <v>1185732</v>
      </c>
      <c r="B9594" s="16">
        <v>44554</v>
      </c>
      <c r="C9594" t="s">
        <v>21</v>
      </c>
      <c r="D9594">
        <v>60</v>
      </c>
      <c r="E9594">
        <v>2580</v>
      </c>
      <c r="F9594">
        <v>1186.8</v>
      </c>
      <c r="G9594" t="s">
        <v>15</v>
      </c>
      <c r="H9594" t="s">
        <v>40</v>
      </c>
      <c r="I9594" t="s">
        <v>41</v>
      </c>
    </row>
    <row r="9595" spans="1:9" x14ac:dyDescent="0.3">
      <c r="A9595">
        <v>1185731</v>
      </c>
      <c r="B9595" s="16">
        <v>44554</v>
      </c>
      <c r="C9595" t="s">
        <v>21</v>
      </c>
      <c r="D9595">
        <v>175</v>
      </c>
      <c r="E9595">
        <v>78750</v>
      </c>
      <c r="F9595">
        <v>23625</v>
      </c>
      <c r="G9595" t="s">
        <v>15</v>
      </c>
      <c r="H9595" t="s">
        <v>62</v>
      </c>
      <c r="I9595" t="s">
        <v>63</v>
      </c>
    </row>
    <row r="9596" spans="1:9" x14ac:dyDescent="0.3">
      <c r="A9596">
        <v>1185732</v>
      </c>
      <c r="B9596" s="16">
        <v>44554</v>
      </c>
      <c r="C9596" t="s">
        <v>21</v>
      </c>
      <c r="D9596">
        <v>175</v>
      </c>
      <c r="E9596">
        <v>105000.00000000001</v>
      </c>
      <c r="F9596">
        <v>42000</v>
      </c>
      <c r="G9596" t="s">
        <v>15</v>
      </c>
      <c r="H9596" t="s">
        <v>40</v>
      </c>
      <c r="I9596" t="s">
        <v>41</v>
      </c>
    </row>
    <row r="9597" spans="1:9" x14ac:dyDescent="0.3">
      <c r="A9597">
        <v>1185731</v>
      </c>
      <c r="B9597" s="16">
        <v>44555</v>
      </c>
      <c r="C9597" t="s">
        <v>22</v>
      </c>
      <c r="D9597">
        <v>41</v>
      </c>
      <c r="E9597">
        <v>2214</v>
      </c>
      <c r="F9597">
        <v>819.18</v>
      </c>
      <c r="G9597" t="s">
        <v>15</v>
      </c>
      <c r="H9597" t="s">
        <v>62</v>
      </c>
      <c r="I9597" t="s">
        <v>63</v>
      </c>
    </row>
    <row r="9598" spans="1:9" x14ac:dyDescent="0.3">
      <c r="A9598">
        <v>1185732</v>
      </c>
      <c r="B9598" s="16">
        <v>44555</v>
      </c>
      <c r="C9598" t="s">
        <v>22</v>
      </c>
      <c r="D9598">
        <v>48</v>
      </c>
      <c r="E9598">
        <v>2448</v>
      </c>
      <c r="F9598">
        <v>954.71999999999991</v>
      </c>
      <c r="G9598" t="s">
        <v>15</v>
      </c>
      <c r="H9598" t="s">
        <v>40</v>
      </c>
      <c r="I9598" t="s">
        <v>41</v>
      </c>
    </row>
    <row r="9599" spans="1:9" x14ac:dyDescent="0.3">
      <c r="A9599">
        <v>1185732</v>
      </c>
      <c r="B9599" s="16">
        <v>44555</v>
      </c>
      <c r="C9599" t="s">
        <v>22</v>
      </c>
      <c r="D9599">
        <v>42</v>
      </c>
      <c r="E9599">
        <v>2688</v>
      </c>
      <c r="F9599">
        <v>1290.24</v>
      </c>
      <c r="G9599" t="s">
        <v>15</v>
      </c>
      <c r="H9599" t="s">
        <v>40</v>
      </c>
      <c r="I9599" t="s">
        <v>41</v>
      </c>
    </row>
    <row r="9600" spans="1:9" x14ac:dyDescent="0.3">
      <c r="A9600">
        <v>1197831</v>
      </c>
      <c r="B9600" s="16">
        <v>44555</v>
      </c>
      <c r="C9600" t="s">
        <v>20</v>
      </c>
      <c r="D9600">
        <v>150</v>
      </c>
      <c r="E9600">
        <v>6600</v>
      </c>
      <c r="F9600">
        <v>2706</v>
      </c>
      <c r="G9600" t="s">
        <v>31</v>
      </c>
      <c r="H9600" t="s">
        <v>88</v>
      </c>
      <c r="I9600" t="s">
        <v>89</v>
      </c>
    </row>
    <row r="9601" spans="1:9" x14ac:dyDescent="0.3">
      <c r="A9601">
        <v>1197831</v>
      </c>
      <c r="B9601" s="16">
        <v>44555</v>
      </c>
      <c r="C9601" t="s">
        <v>22</v>
      </c>
      <c r="D9601">
        <v>128</v>
      </c>
      <c r="E9601">
        <v>7040</v>
      </c>
      <c r="F9601">
        <v>2323.1999999999998</v>
      </c>
      <c r="G9601" t="s">
        <v>31</v>
      </c>
      <c r="H9601" t="s">
        <v>88</v>
      </c>
      <c r="I9601" t="s">
        <v>89</v>
      </c>
    </row>
    <row r="9602" spans="1:9" x14ac:dyDescent="0.3">
      <c r="A9602">
        <v>1197831</v>
      </c>
      <c r="B9602" s="16">
        <v>44555</v>
      </c>
      <c r="C9602" t="s">
        <v>21</v>
      </c>
      <c r="D9602">
        <v>160</v>
      </c>
      <c r="E9602">
        <v>7200</v>
      </c>
      <c r="F9602">
        <v>2879.9999999999995</v>
      </c>
      <c r="G9602" t="s">
        <v>31</v>
      </c>
      <c r="H9602" t="s">
        <v>88</v>
      </c>
      <c r="I9602" t="s">
        <v>89</v>
      </c>
    </row>
    <row r="9603" spans="1:9" x14ac:dyDescent="0.3">
      <c r="A9603">
        <v>1197831</v>
      </c>
      <c r="B9603" s="16">
        <v>44555</v>
      </c>
      <c r="C9603" t="s">
        <v>22</v>
      </c>
      <c r="D9603">
        <v>119</v>
      </c>
      <c r="E9603">
        <v>7616</v>
      </c>
      <c r="F9603">
        <v>3427.2</v>
      </c>
      <c r="G9603" t="s">
        <v>31</v>
      </c>
      <c r="H9603" t="s">
        <v>88</v>
      </c>
      <c r="I9603" t="s">
        <v>89</v>
      </c>
    </row>
    <row r="9604" spans="1:9" x14ac:dyDescent="0.3">
      <c r="A9604">
        <v>1197831</v>
      </c>
      <c r="B9604" s="16">
        <v>44555</v>
      </c>
      <c r="C9604" t="s">
        <v>20</v>
      </c>
      <c r="D9604">
        <v>130</v>
      </c>
      <c r="E9604">
        <v>7670</v>
      </c>
      <c r="F9604">
        <v>3758.2999999999997</v>
      </c>
      <c r="G9604" t="s">
        <v>31</v>
      </c>
      <c r="H9604" t="s">
        <v>88</v>
      </c>
      <c r="I9604" t="s">
        <v>89</v>
      </c>
    </row>
    <row r="9605" spans="1:9" x14ac:dyDescent="0.3">
      <c r="A9605">
        <v>1197831</v>
      </c>
      <c r="B9605" s="16">
        <v>44555</v>
      </c>
      <c r="C9605" t="s">
        <v>21</v>
      </c>
      <c r="D9605">
        <v>145</v>
      </c>
      <c r="E9605">
        <v>7975</v>
      </c>
      <c r="F9605">
        <v>3668.4999999999995</v>
      </c>
      <c r="G9605" t="s">
        <v>31</v>
      </c>
      <c r="H9605" t="s">
        <v>88</v>
      </c>
      <c r="I9605" t="s">
        <v>89</v>
      </c>
    </row>
    <row r="9606" spans="1:9" x14ac:dyDescent="0.3">
      <c r="A9606">
        <v>1197831</v>
      </c>
      <c r="B9606" s="16">
        <v>44555</v>
      </c>
      <c r="C9606" t="s">
        <v>23</v>
      </c>
      <c r="D9606">
        <v>131</v>
      </c>
      <c r="E9606">
        <v>9432</v>
      </c>
      <c r="F9606">
        <v>3301.2</v>
      </c>
      <c r="G9606" t="s">
        <v>31</v>
      </c>
      <c r="H9606" t="s">
        <v>88</v>
      </c>
      <c r="I9606" t="s">
        <v>89</v>
      </c>
    </row>
    <row r="9607" spans="1:9" x14ac:dyDescent="0.3">
      <c r="A9607">
        <v>1197831</v>
      </c>
      <c r="B9607" s="16">
        <v>44555</v>
      </c>
      <c r="C9607" t="s">
        <v>23</v>
      </c>
      <c r="D9607">
        <v>173</v>
      </c>
      <c r="E9607">
        <v>9688</v>
      </c>
      <c r="F9607">
        <v>2615.7600000000002</v>
      </c>
      <c r="G9607" t="s">
        <v>31</v>
      </c>
      <c r="H9607" t="s">
        <v>88</v>
      </c>
      <c r="I9607" t="s">
        <v>89</v>
      </c>
    </row>
    <row r="9608" spans="1:9" x14ac:dyDescent="0.3">
      <c r="A9608">
        <v>1189833</v>
      </c>
      <c r="B9608" s="16">
        <v>44555</v>
      </c>
      <c r="C9608" t="s">
        <v>19</v>
      </c>
      <c r="D9608">
        <v>217</v>
      </c>
      <c r="E9608">
        <v>10199</v>
      </c>
      <c r="F9608">
        <v>4793.5300000000007</v>
      </c>
      <c r="G9608" t="s">
        <v>31</v>
      </c>
      <c r="H9608" t="s">
        <v>88</v>
      </c>
      <c r="I9608" t="s">
        <v>89</v>
      </c>
    </row>
    <row r="9609" spans="1:9" x14ac:dyDescent="0.3">
      <c r="A9609">
        <v>1189833</v>
      </c>
      <c r="B9609" s="16">
        <v>44555</v>
      </c>
      <c r="C9609" t="s">
        <v>17</v>
      </c>
      <c r="D9609">
        <v>238</v>
      </c>
      <c r="E9609">
        <v>10472</v>
      </c>
      <c r="F9609">
        <v>4398.24</v>
      </c>
      <c r="G9609" t="s">
        <v>31</v>
      </c>
      <c r="H9609" t="s">
        <v>88</v>
      </c>
      <c r="I9609" t="s">
        <v>89</v>
      </c>
    </row>
    <row r="9610" spans="1:9" x14ac:dyDescent="0.3">
      <c r="A9610">
        <v>1189833</v>
      </c>
      <c r="B9610" s="16">
        <v>44555</v>
      </c>
      <c r="C9610" t="s">
        <v>19</v>
      </c>
      <c r="D9610">
        <v>182</v>
      </c>
      <c r="E9610">
        <v>11102</v>
      </c>
      <c r="F9610">
        <v>5551</v>
      </c>
      <c r="G9610" t="s">
        <v>31</v>
      </c>
      <c r="H9610" t="s">
        <v>88</v>
      </c>
      <c r="I9610" t="s">
        <v>89</v>
      </c>
    </row>
    <row r="9611" spans="1:9" x14ac:dyDescent="0.3">
      <c r="A9611">
        <v>1189833</v>
      </c>
      <c r="B9611" s="16">
        <v>44555</v>
      </c>
      <c r="C9611" t="s">
        <v>17</v>
      </c>
      <c r="D9611">
        <v>210</v>
      </c>
      <c r="E9611">
        <v>11550</v>
      </c>
      <c r="F9611">
        <v>5313</v>
      </c>
      <c r="G9611" t="s">
        <v>31</v>
      </c>
      <c r="H9611" t="s">
        <v>88</v>
      </c>
      <c r="I9611" t="s">
        <v>89</v>
      </c>
    </row>
    <row r="9612" spans="1:9" x14ac:dyDescent="0.3">
      <c r="A9612">
        <v>1185731</v>
      </c>
      <c r="B9612" s="16">
        <v>44555</v>
      </c>
      <c r="C9612" t="s">
        <v>22</v>
      </c>
      <c r="D9612">
        <v>150</v>
      </c>
      <c r="E9612">
        <v>82499.999999999985</v>
      </c>
      <c r="F9612">
        <v>20624.999999999996</v>
      </c>
      <c r="G9612" t="s">
        <v>15</v>
      </c>
      <c r="H9612" t="s">
        <v>62</v>
      </c>
      <c r="I9612" t="s">
        <v>63</v>
      </c>
    </row>
    <row r="9613" spans="1:9" x14ac:dyDescent="0.3">
      <c r="A9613">
        <v>1185732</v>
      </c>
      <c r="B9613" s="16">
        <v>44555</v>
      </c>
      <c r="C9613" t="s">
        <v>22</v>
      </c>
      <c r="D9613">
        <v>150</v>
      </c>
      <c r="E9613">
        <v>105000</v>
      </c>
      <c r="F9613">
        <v>36750</v>
      </c>
      <c r="G9613" t="s">
        <v>15</v>
      </c>
      <c r="H9613" t="s">
        <v>40</v>
      </c>
      <c r="I9613" t="s">
        <v>41</v>
      </c>
    </row>
    <row r="9614" spans="1:9" x14ac:dyDescent="0.3">
      <c r="A9614">
        <v>1197831</v>
      </c>
      <c r="B9614" s="16">
        <v>44555</v>
      </c>
      <c r="C9614" t="s">
        <v>22</v>
      </c>
      <c r="D9614">
        <v>425</v>
      </c>
      <c r="E9614">
        <v>297500</v>
      </c>
      <c r="F9614">
        <v>89250</v>
      </c>
      <c r="G9614" t="s">
        <v>31</v>
      </c>
      <c r="H9614" t="s">
        <v>88</v>
      </c>
      <c r="I9614" t="s">
        <v>89</v>
      </c>
    </row>
    <row r="9615" spans="1:9" x14ac:dyDescent="0.3">
      <c r="A9615">
        <v>1197831</v>
      </c>
      <c r="B9615" s="16">
        <v>44555</v>
      </c>
      <c r="C9615" t="s">
        <v>20</v>
      </c>
      <c r="D9615">
        <v>500</v>
      </c>
      <c r="E9615">
        <v>300000.00000000006</v>
      </c>
      <c r="F9615">
        <v>105000.00000000001</v>
      </c>
      <c r="G9615" t="s">
        <v>31</v>
      </c>
      <c r="H9615" t="s">
        <v>88</v>
      </c>
      <c r="I9615" t="s">
        <v>89</v>
      </c>
    </row>
    <row r="9616" spans="1:9" x14ac:dyDescent="0.3">
      <c r="A9616">
        <v>1197831</v>
      </c>
      <c r="B9616" s="16">
        <v>44555</v>
      </c>
      <c r="C9616" t="s">
        <v>21</v>
      </c>
      <c r="D9616">
        <v>500</v>
      </c>
      <c r="E9616">
        <v>300000.00000000006</v>
      </c>
      <c r="F9616">
        <v>105000.00000000001</v>
      </c>
      <c r="G9616" t="s">
        <v>31</v>
      </c>
      <c r="H9616" t="s">
        <v>88</v>
      </c>
      <c r="I9616" t="s">
        <v>89</v>
      </c>
    </row>
    <row r="9617" spans="1:9" x14ac:dyDescent="0.3">
      <c r="A9617">
        <v>1197831</v>
      </c>
      <c r="B9617" s="16">
        <v>44555</v>
      </c>
      <c r="C9617" t="s">
        <v>23</v>
      </c>
      <c r="D9617">
        <v>525</v>
      </c>
      <c r="E9617">
        <v>393750.00000000006</v>
      </c>
      <c r="F9617">
        <v>98437.500000000015</v>
      </c>
      <c r="G9617" t="s">
        <v>31</v>
      </c>
      <c r="H9617" t="s">
        <v>88</v>
      </c>
      <c r="I9617" t="s">
        <v>89</v>
      </c>
    </row>
    <row r="9618" spans="1:9" x14ac:dyDescent="0.3">
      <c r="A9618">
        <v>1189833</v>
      </c>
      <c r="B9618" s="16">
        <v>44555</v>
      </c>
      <c r="C9618" t="s">
        <v>17</v>
      </c>
      <c r="D9618">
        <v>700</v>
      </c>
      <c r="E9618">
        <v>420000.00000000006</v>
      </c>
      <c r="F9618">
        <v>147000</v>
      </c>
      <c r="G9618" t="s">
        <v>31</v>
      </c>
      <c r="H9618" t="s">
        <v>88</v>
      </c>
      <c r="I9618" t="s">
        <v>89</v>
      </c>
    </row>
    <row r="9619" spans="1:9" x14ac:dyDescent="0.3">
      <c r="A9619">
        <v>1189833</v>
      </c>
      <c r="B9619" s="16">
        <v>44555</v>
      </c>
      <c r="C9619" t="s">
        <v>19</v>
      </c>
      <c r="D9619">
        <v>700</v>
      </c>
      <c r="E9619">
        <v>455000.00000000012</v>
      </c>
      <c r="F9619">
        <v>182000.00000000006</v>
      </c>
      <c r="G9619" t="s">
        <v>31</v>
      </c>
      <c r="H9619" t="s">
        <v>88</v>
      </c>
      <c r="I9619" t="s">
        <v>89</v>
      </c>
    </row>
    <row r="9620" spans="1:9" x14ac:dyDescent="0.3">
      <c r="A9620">
        <v>1185732</v>
      </c>
      <c r="B9620" s="16">
        <v>44556</v>
      </c>
      <c r="C9620" t="s">
        <v>23</v>
      </c>
      <c r="D9620">
        <v>75</v>
      </c>
      <c r="E9620">
        <v>3975</v>
      </c>
      <c r="F9620">
        <v>1431</v>
      </c>
      <c r="G9620" t="s">
        <v>15</v>
      </c>
      <c r="H9620" t="s">
        <v>40</v>
      </c>
      <c r="I9620" t="s">
        <v>41</v>
      </c>
    </row>
    <row r="9621" spans="1:9" x14ac:dyDescent="0.3">
      <c r="A9621">
        <v>1185732</v>
      </c>
      <c r="B9621" s="16">
        <v>44556</v>
      </c>
      <c r="C9621" t="s">
        <v>23</v>
      </c>
      <c r="D9621">
        <v>65</v>
      </c>
      <c r="E9621">
        <v>4615</v>
      </c>
      <c r="F9621">
        <v>2030.6</v>
      </c>
      <c r="G9621" t="s">
        <v>15</v>
      </c>
      <c r="H9621" t="s">
        <v>40</v>
      </c>
      <c r="I9621" t="s">
        <v>41</v>
      </c>
    </row>
    <row r="9622" spans="1:9" x14ac:dyDescent="0.3">
      <c r="A9622">
        <v>1185731</v>
      </c>
      <c r="B9622" s="16">
        <v>44556</v>
      </c>
      <c r="C9622" t="s">
        <v>23</v>
      </c>
      <c r="D9622">
        <v>91</v>
      </c>
      <c r="E9622">
        <v>4914</v>
      </c>
      <c r="F9622">
        <v>2653.5600000000004</v>
      </c>
      <c r="G9622" t="s">
        <v>15</v>
      </c>
      <c r="H9622" t="s">
        <v>62</v>
      </c>
      <c r="I9622" t="s">
        <v>63</v>
      </c>
    </row>
    <row r="9623" spans="1:9" x14ac:dyDescent="0.3">
      <c r="A9623">
        <v>1185732</v>
      </c>
      <c r="B9623" s="16">
        <v>44556</v>
      </c>
      <c r="C9623" t="s">
        <v>23</v>
      </c>
      <c r="D9623">
        <v>250</v>
      </c>
      <c r="E9623">
        <v>187500</v>
      </c>
      <c r="F9623">
        <v>56250</v>
      </c>
      <c r="G9623" t="s">
        <v>15</v>
      </c>
      <c r="H9623" t="s">
        <v>40</v>
      </c>
      <c r="I9623" t="s">
        <v>41</v>
      </c>
    </row>
    <row r="9624" spans="1:9" x14ac:dyDescent="0.3">
      <c r="A9624">
        <v>1185731</v>
      </c>
      <c r="B9624" s="16">
        <v>44556</v>
      </c>
      <c r="C9624" t="s">
        <v>23</v>
      </c>
      <c r="D9624">
        <v>325</v>
      </c>
      <c r="E9624">
        <v>195000</v>
      </c>
      <c r="F9624">
        <v>78000</v>
      </c>
      <c r="G9624" t="s">
        <v>15</v>
      </c>
      <c r="H9624" t="s">
        <v>62</v>
      </c>
      <c r="I9624" t="s">
        <v>63</v>
      </c>
    </row>
    <row r="9625" spans="1:9" x14ac:dyDescent="0.3">
      <c r="A9625">
        <v>1185731</v>
      </c>
      <c r="B9625" s="16">
        <v>44557</v>
      </c>
      <c r="C9625" t="s">
        <v>17</v>
      </c>
      <c r="D9625">
        <v>122</v>
      </c>
      <c r="E9625">
        <v>6466</v>
      </c>
      <c r="F9625">
        <v>3103.68</v>
      </c>
      <c r="G9625" t="s">
        <v>15</v>
      </c>
      <c r="H9625" t="s">
        <v>62</v>
      </c>
      <c r="I9625" t="s">
        <v>63</v>
      </c>
    </row>
    <row r="9626" spans="1:9" x14ac:dyDescent="0.3">
      <c r="A9626">
        <v>1185732</v>
      </c>
      <c r="B9626" s="16">
        <v>44557</v>
      </c>
      <c r="C9626" t="s">
        <v>17</v>
      </c>
      <c r="D9626">
        <v>143</v>
      </c>
      <c r="E9626">
        <v>7579</v>
      </c>
      <c r="F9626">
        <v>4623.1900000000005</v>
      </c>
      <c r="G9626" t="s">
        <v>15</v>
      </c>
      <c r="H9626" t="s">
        <v>40</v>
      </c>
      <c r="I9626" t="s">
        <v>41</v>
      </c>
    </row>
    <row r="9627" spans="1:9" x14ac:dyDescent="0.3">
      <c r="A9627">
        <v>1185732</v>
      </c>
      <c r="B9627" s="16">
        <v>44557</v>
      </c>
      <c r="C9627" t="s">
        <v>17</v>
      </c>
      <c r="D9627">
        <v>124</v>
      </c>
      <c r="E9627">
        <v>8308</v>
      </c>
      <c r="F9627">
        <v>5732.52</v>
      </c>
      <c r="G9627" t="s">
        <v>15</v>
      </c>
      <c r="H9627" t="s">
        <v>40</v>
      </c>
      <c r="I9627" t="s">
        <v>41</v>
      </c>
    </row>
    <row r="9628" spans="1:9" x14ac:dyDescent="0.3">
      <c r="A9628">
        <v>1185731</v>
      </c>
      <c r="B9628" s="16">
        <v>44557</v>
      </c>
      <c r="C9628" t="s">
        <v>17</v>
      </c>
      <c r="D9628">
        <v>450</v>
      </c>
      <c r="E9628">
        <v>247499.99999999997</v>
      </c>
      <c r="F9628">
        <v>86624.999999999985</v>
      </c>
      <c r="G9628" t="s">
        <v>15</v>
      </c>
      <c r="H9628" t="s">
        <v>62</v>
      </c>
      <c r="I9628" t="s">
        <v>63</v>
      </c>
    </row>
    <row r="9629" spans="1:9" x14ac:dyDescent="0.3">
      <c r="A9629">
        <v>1185732</v>
      </c>
      <c r="B9629" s="16">
        <v>44557</v>
      </c>
      <c r="C9629" t="s">
        <v>17</v>
      </c>
      <c r="D9629">
        <v>475</v>
      </c>
      <c r="E9629">
        <v>332500</v>
      </c>
      <c r="F9629">
        <v>182875.00000000003</v>
      </c>
      <c r="G9629" t="s">
        <v>15</v>
      </c>
      <c r="H9629" t="s">
        <v>40</v>
      </c>
      <c r="I9629" t="s">
        <v>41</v>
      </c>
    </row>
    <row r="9630" spans="1:9" x14ac:dyDescent="0.3">
      <c r="A9630">
        <v>1185731</v>
      </c>
      <c r="B9630" s="16">
        <v>44558</v>
      </c>
      <c r="C9630" t="s">
        <v>19</v>
      </c>
      <c r="D9630">
        <v>70</v>
      </c>
      <c r="E9630">
        <v>3220</v>
      </c>
      <c r="F9630">
        <v>1513.3999999999999</v>
      </c>
      <c r="G9630" t="s">
        <v>15</v>
      </c>
      <c r="H9630" t="s">
        <v>62</v>
      </c>
      <c r="I9630" t="s">
        <v>63</v>
      </c>
    </row>
    <row r="9631" spans="1:9" x14ac:dyDescent="0.3">
      <c r="A9631">
        <v>1185732</v>
      </c>
      <c r="B9631" s="16">
        <v>44558</v>
      </c>
      <c r="C9631" t="s">
        <v>19</v>
      </c>
      <c r="D9631">
        <v>69</v>
      </c>
      <c r="E9631">
        <v>3795</v>
      </c>
      <c r="F9631">
        <v>1707.7499999999998</v>
      </c>
      <c r="G9631" t="s">
        <v>15</v>
      </c>
      <c r="H9631" t="s">
        <v>40</v>
      </c>
      <c r="I9631" t="s">
        <v>41</v>
      </c>
    </row>
    <row r="9632" spans="1:9" x14ac:dyDescent="0.3">
      <c r="A9632">
        <v>1185732</v>
      </c>
      <c r="B9632" s="16">
        <v>44558</v>
      </c>
      <c r="C9632" t="s">
        <v>19</v>
      </c>
      <c r="D9632">
        <v>85</v>
      </c>
      <c r="E9632">
        <v>3995</v>
      </c>
      <c r="F9632">
        <v>1637.9499999999998</v>
      </c>
      <c r="G9632" t="s">
        <v>15</v>
      </c>
      <c r="H9632" t="s">
        <v>40</v>
      </c>
      <c r="I9632" t="s">
        <v>41</v>
      </c>
    </row>
    <row r="9633" spans="1:9" x14ac:dyDescent="0.3">
      <c r="A9633">
        <v>1185731</v>
      </c>
      <c r="B9633" s="16">
        <v>44558</v>
      </c>
      <c r="C9633" t="s">
        <v>19</v>
      </c>
      <c r="D9633">
        <v>250</v>
      </c>
      <c r="E9633">
        <v>125000</v>
      </c>
      <c r="F9633">
        <v>43750</v>
      </c>
      <c r="G9633" t="s">
        <v>15</v>
      </c>
      <c r="H9633" t="s">
        <v>62</v>
      </c>
      <c r="I9633" t="s">
        <v>63</v>
      </c>
    </row>
    <row r="9634" spans="1:9" x14ac:dyDescent="0.3">
      <c r="A9634">
        <v>1185732</v>
      </c>
      <c r="B9634" s="16">
        <v>44558</v>
      </c>
      <c r="C9634" t="s">
        <v>19</v>
      </c>
      <c r="D9634">
        <v>275</v>
      </c>
      <c r="E9634">
        <v>165000.00000000003</v>
      </c>
      <c r="F9634">
        <v>57750.000000000007</v>
      </c>
      <c r="G9634" t="s">
        <v>15</v>
      </c>
      <c r="H9634" t="s">
        <v>40</v>
      </c>
      <c r="I9634" t="s">
        <v>41</v>
      </c>
    </row>
    <row r="9635" spans="1:9" x14ac:dyDescent="0.3">
      <c r="A9635">
        <v>1185731</v>
      </c>
      <c r="B9635" s="16">
        <v>44559</v>
      </c>
      <c r="C9635" t="s">
        <v>20</v>
      </c>
      <c r="D9635">
        <v>38</v>
      </c>
      <c r="E9635">
        <v>1558</v>
      </c>
      <c r="F9635">
        <v>856.89999999999986</v>
      </c>
      <c r="G9635" t="s">
        <v>15</v>
      </c>
      <c r="H9635" t="s">
        <v>62</v>
      </c>
      <c r="I9635" t="s">
        <v>63</v>
      </c>
    </row>
    <row r="9636" spans="1:9" x14ac:dyDescent="0.3">
      <c r="A9636">
        <v>1185732</v>
      </c>
      <c r="B9636" s="16">
        <v>44559</v>
      </c>
      <c r="C9636" t="s">
        <v>20</v>
      </c>
      <c r="D9636">
        <v>79</v>
      </c>
      <c r="E9636">
        <v>3476</v>
      </c>
      <c r="F9636">
        <v>1529.4399999999998</v>
      </c>
      <c r="G9636" t="s">
        <v>15</v>
      </c>
      <c r="H9636" t="s">
        <v>40</v>
      </c>
      <c r="I9636" t="s">
        <v>41</v>
      </c>
    </row>
    <row r="9637" spans="1:9" x14ac:dyDescent="0.3">
      <c r="A9637">
        <v>1185732</v>
      </c>
      <c r="B9637" s="16">
        <v>44559</v>
      </c>
      <c r="C9637" t="s">
        <v>20</v>
      </c>
      <c r="D9637">
        <v>65</v>
      </c>
      <c r="E9637">
        <v>3575</v>
      </c>
      <c r="F9637">
        <v>1894.75</v>
      </c>
      <c r="G9637" t="s">
        <v>15</v>
      </c>
      <c r="H9637" t="s">
        <v>40</v>
      </c>
      <c r="I9637" t="s">
        <v>41</v>
      </c>
    </row>
    <row r="9638" spans="1:9" x14ac:dyDescent="0.3">
      <c r="A9638">
        <v>1185731</v>
      </c>
      <c r="B9638" s="16">
        <v>44559</v>
      </c>
      <c r="C9638" t="s">
        <v>20</v>
      </c>
      <c r="D9638">
        <v>150</v>
      </c>
      <c r="E9638">
        <v>67500</v>
      </c>
      <c r="F9638">
        <v>26999.999999999996</v>
      </c>
      <c r="G9638" t="s">
        <v>15</v>
      </c>
      <c r="H9638" t="s">
        <v>62</v>
      </c>
      <c r="I9638" t="s">
        <v>63</v>
      </c>
    </row>
    <row r="9639" spans="1:9" x14ac:dyDescent="0.3">
      <c r="A9639">
        <v>1185732</v>
      </c>
      <c r="B9639" s="16">
        <v>44559</v>
      </c>
      <c r="C9639" t="s">
        <v>20</v>
      </c>
      <c r="D9639">
        <v>225</v>
      </c>
      <c r="E9639">
        <v>135000.00000000003</v>
      </c>
      <c r="F9639">
        <v>54000.000000000007</v>
      </c>
      <c r="G9639" t="s">
        <v>15</v>
      </c>
      <c r="H9639" t="s">
        <v>40</v>
      </c>
      <c r="I9639" t="s">
        <v>41</v>
      </c>
    </row>
    <row r="9640" spans="1:9" x14ac:dyDescent="0.3">
      <c r="A9640">
        <v>1185731</v>
      </c>
      <c r="B9640" s="16">
        <v>44560</v>
      </c>
      <c r="C9640" t="s">
        <v>21</v>
      </c>
      <c r="D9640">
        <v>36</v>
      </c>
      <c r="E9640">
        <v>1512</v>
      </c>
      <c r="F9640">
        <v>680.4</v>
      </c>
      <c r="G9640" t="s">
        <v>15</v>
      </c>
      <c r="H9640" t="s">
        <v>62</v>
      </c>
      <c r="I9640" t="s">
        <v>63</v>
      </c>
    </row>
    <row r="9641" spans="1:9" x14ac:dyDescent="0.3">
      <c r="A9641">
        <v>1185732</v>
      </c>
      <c r="B9641" s="16">
        <v>44560</v>
      </c>
      <c r="C9641" t="s">
        <v>21</v>
      </c>
      <c r="D9641">
        <v>53</v>
      </c>
      <c r="E9641">
        <v>2120</v>
      </c>
      <c r="F9641">
        <v>953.99999999999989</v>
      </c>
      <c r="G9641" t="s">
        <v>15</v>
      </c>
      <c r="H9641" t="s">
        <v>40</v>
      </c>
      <c r="I9641" t="s">
        <v>41</v>
      </c>
    </row>
    <row r="9642" spans="1:9" x14ac:dyDescent="0.3">
      <c r="A9642">
        <v>1185732</v>
      </c>
      <c r="B9642" s="16">
        <v>44560</v>
      </c>
      <c r="C9642" t="s">
        <v>21</v>
      </c>
      <c r="D9642">
        <v>53</v>
      </c>
      <c r="E9642">
        <v>3021</v>
      </c>
      <c r="F9642">
        <v>1601.13</v>
      </c>
      <c r="G9642" t="s">
        <v>15</v>
      </c>
      <c r="H9642" t="s">
        <v>40</v>
      </c>
      <c r="I9642" t="s">
        <v>41</v>
      </c>
    </row>
    <row r="9643" spans="1:9" x14ac:dyDescent="0.3">
      <c r="A9643">
        <v>1185731</v>
      </c>
      <c r="B9643" s="16">
        <v>44560</v>
      </c>
      <c r="C9643" t="s">
        <v>21</v>
      </c>
      <c r="D9643">
        <v>125</v>
      </c>
      <c r="E9643">
        <v>56250</v>
      </c>
      <c r="F9643">
        <v>16875</v>
      </c>
      <c r="G9643" t="s">
        <v>15</v>
      </c>
      <c r="H9643" t="s">
        <v>62</v>
      </c>
      <c r="I9643" t="s">
        <v>63</v>
      </c>
    </row>
    <row r="9644" spans="1:9" x14ac:dyDescent="0.3">
      <c r="A9644">
        <v>1185732</v>
      </c>
      <c r="B9644" s="16">
        <v>44560</v>
      </c>
      <c r="C9644" t="s">
        <v>21</v>
      </c>
      <c r="D9644">
        <v>175</v>
      </c>
      <c r="E9644">
        <v>105000.00000000001</v>
      </c>
      <c r="F9644">
        <v>42000</v>
      </c>
      <c r="G9644" t="s">
        <v>15</v>
      </c>
      <c r="H9644" t="s">
        <v>40</v>
      </c>
      <c r="I9644" t="s">
        <v>41</v>
      </c>
    </row>
    <row r="9645" spans="1:9" x14ac:dyDescent="0.3">
      <c r="A9645">
        <v>1185731</v>
      </c>
      <c r="B9645" s="16">
        <v>44561</v>
      </c>
      <c r="C9645" t="s">
        <v>22</v>
      </c>
      <c r="D9645">
        <v>36</v>
      </c>
      <c r="E9645">
        <v>1872</v>
      </c>
      <c r="F9645">
        <v>692.64</v>
      </c>
      <c r="G9645" t="s">
        <v>15</v>
      </c>
      <c r="H9645" t="s">
        <v>62</v>
      </c>
      <c r="I9645" t="s">
        <v>63</v>
      </c>
    </row>
    <row r="9646" spans="1:9" x14ac:dyDescent="0.3">
      <c r="A9646">
        <v>1185732</v>
      </c>
      <c r="B9646" s="16">
        <v>44561</v>
      </c>
      <c r="C9646" t="s">
        <v>22</v>
      </c>
      <c r="D9646">
        <v>56</v>
      </c>
      <c r="E9646">
        <v>2576</v>
      </c>
      <c r="F9646">
        <v>1004.6399999999999</v>
      </c>
      <c r="G9646" t="s">
        <v>15</v>
      </c>
      <c r="H9646" t="s">
        <v>40</v>
      </c>
      <c r="I9646" t="s">
        <v>41</v>
      </c>
    </row>
    <row r="9647" spans="1:9" x14ac:dyDescent="0.3">
      <c r="A9647">
        <v>1185732</v>
      </c>
      <c r="B9647" s="16">
        <v>44561</v>
      </c>
      <c r="C9647" t="s">
        <v>22</v>
      </c>
      <c r="D9647">
        <v>47</v>
      </c>
      <c r="E9647">
        <v>2961</v>
      </c>
      <c r="F9647">
        <v>1362.06</v>
      </c>
      <c r="G9647" t="s">
        <v>15</v>
      </c>
      <c r="H9647" t="s">
        <v>40</v>
      </c>
      <c r="I9647" t="s">
        <v>41</v>
      </c>
    </row>
    <row r="9648" spans="1:9" x14ac:dyDescent="0.3">
      <c r="A9648">
        <v>1185731</v>
      </c>
      <c r="B9648" s="16">
        <v>44561</v>
      </c>
      <c r="C9648" t="s">
        <v>22</v>
      </c>
      <c r="D9648">
        <v>125</v>
      </c>
      <c r="E9648">
        <v>68749.999999999985</v>
      </c>
      <c r="F9648">
        <v>17187.499999999996</v>
      </c>
      <c r="G9648" t="s">
        <v>15</v>
      </c>
      <c r="H9648" t="s">
        <v>62</v>
      </c>
      <c r="I9648" t="s">
        <v>63</v>
      </c>
    </row>
    <row r="9649" spans="1:9" x14ac:dyDescent="0.3">
      <c r="A9649">
        <v>1185732</v>
      </c>
      <c r="B9649" s="16">
        <v>44561</v>
      </c>
      <c r="C9649" t="s">
        <v>22</v>
      </c>
      <c r="D9649">
        <v>175</v>
      </c>
      <c r="E9649">
        <v>122500</v>
      </c>
      <c r="F9649">
        <v>42875</v>
      </c>
      <c r="G9649" t="s">
        <v>15</v>
      </c>
      <c r="H9649" t="s">
        <v>40</v>
      </c>
      <c r="I9649" t="s">
        <v>41</v>
      </c>
    </row>
  </sheetData>
  <phoneticPr fontId="7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65A6A-405C-479A-B722-27CE88359638}">
  <dimension ref="A1:F732"/>
  <sheetViews>
    <sheetView workbookViewId="0">
      <selection activeCell="D11" sqref="D11"/>
    </sheetView>
  </sheetViews>
  <sheetFormatPr defaultRowHeight="14.4" x14ac:dyDescent="0.3"/>
  <cols>
    <col min="1" max="1" width="14.21875" bestFit="1" customWidth="1"/>
    <col min="2" max="2" width="7.21875" bestFit="1" customWidth="1"/>
    <col min="3" max="3" width="10.77734375" bestFit="1" customWidth="1"/>
    <col min="4" max="4" width="8.5546875" bestFit="1" customWidth="1"/>
    <col min="5" max="5" width="11.44140625" bestFit="1" customWidth="1"/>
    <col min="6" max="6" width="10.21875" bestFit="1" customWidth="1"/>
  </cols>
  <sheetData>
    <row r="1" spans="1:6" x14ac:dyDescent="0.3">
      <c r="A1" t="s">
        <v>3</v>
      </c>
      <c r="B1" t="s">
        <v>139</v>
      </c>
      <c r="C1" t="s">
        <v>135</v>
      </c>
      <c r="D1" t="s">
        <v>136</v>
      </c>
      <c r="E1" t="s">
        <v>155</v>
      </c>
      <c r="F1" t="s">
        <v>156</v>
      </c>
    </row>
    <row r="2" spans="1:6" x14ac:dyDescent="0.3">
      <c r="A2" s="16">
        <v>43831</v>
      </c>
      <c r="B2">
        <v>2020</v>
      </c>
      <c r="C2" t="s">
        <v>157</v>
      </c>
      <c r="D2">
        <v>1</v>
      </c>
      <c r="E2" t="s">
        <v>158</v>
      </c>
      <c r="F2" t="s">
        <v>159</v>
      </c>
    </row>
    <row r="3" spans="1:6" x14ac:dyDescent="0.3">
      <c r="A3" s="16">
        <v>43832</v>
      </c>
      <c r="B3">
        <v>2020</v>
      </c>
      <c r="C3" t="s">
        <v>157</v>
      </c>
      <c r="D3">
        <v>1</v>
      </c>
      <c r="E3" t="s">
        <v>160</v>
      </c>
      <c r="F3" t="s">
        <v>159</v>
      </c>
    </row>
    <row r="4" spans="1:6" x14ac:dyDescent="0.3">
      <c r="A4" s="16">
        <v>43833</v>
      </c>
      <c r="B4">
        <v>2020</v>
      </c>
      <c r="C4" t="s">
        <v>157</v>
      </c>
      <c r="D4">
        <v>1</v>
      </c>
      <c r="E4" t="s">
        <v>161</v>
      </c>
      <c r="F4" t="s">
        <v>159</v>
      </c>
    </row>
    <row r="5" spans="1:6" x14ac:dyDescent="0.3">
      <c r="A5" s="16">
        <v>43834</v>
      </c>
      <c r="B5">
        <v>2020</v>
      </c>
      <c r="C5" t="s">
        <v>157</v>
      </c>
      <c r="D5">
        <v>1</v>
      </c>
      <c r="E5" t="s">
        <v>162</v>
      </c>
      <c r="F5" t="s">
        <v>159</v>
      </c>
    </row>
    <row r="6" spans="1:6" x14ac:dyDescent="0.3">
      <c r="A6" s="16">
        <v>43835</v>
      </c>
      <c r="B6">
        <v>2020</v>
      </c>
      <c r="C6" t="s">
        <v>157</v>
      </c>
      <c r="D6">
        <v>2</v>
      </c>
      <c r="E6" t="s">
        <v>163</v>
      </c>
      <c r="F6" t="s">
        <v>159</v>
      </c>
    </row>
    <row r="7" spans="1:6" x14ac:dyDescent="0.3">
      <c r="A7" s="16">
        <v>43836</v>
      </c>
      <c r="B7">
        <v>2020</v>
      </c>
      <c r="C7" t="s">
        <v>157</v>
      </c>
      <c r="D7">
        <v>2</v>
      </c>
      <c r="E7" t="s">
        <v>164</v>
      </c>
      <c r="F7" t="s">
        <v>159</v>
      </c>
    </row>
    <row r="8" spans="1:6" x14ac:dyDescent="0.3">
      <c r="A8" s="16">
        <v>43837</v>
      </c>
      <c r="B8">
        <v>2020</v>
      </c>
      <c r="C8" t="s">
        <v>157</v>
      </c>
      <c r="D8">
        <v>2</v>
      </c>
      <c r="E8" t="s">
        <v>165</v>
      </c>
      <c r="F8" t="s">
        <v>159</v>
      </c>
    </row>
    <row r="9" spans="1:6" x14ac:dyDescent="0.3">
      <c r="A9" s="16">
        <v>43838</v>
      </c>
      <c r="B9">
        <v>2020</v>
      </c>
      <c r="C9" t="s">
        <v>157</v>
      </c>
      <c r="D9">
        <v>2</v>
      </c>
      <c r="E9" t="s">
        <v>158</v>
      </c>
      <c r="F9" t="s">
        <v>159</v>
      </c>
    </row>
    <row r="10" spans="1:6" x14ac:dyDescent="0.3">
      <c r="A10" s="16">
        <v>43839</v>
      </c>
      <c r="B10">
        <v>2020</v>
      </c>
      <c r="C10" t="s">
        <v>157</v>
      </c>
      <c r="D10">
        <v>2</v>
      </c>
      <c r="E10" t="s">
        <v>160</v>
      </c>
      <c r="F10" t="s">
        <v>159</v>
      </c>
    </row>
    <row r="11" spans="1:6" x14ac:dyDescent="0.3">
      <c r="A11" s="16">
        <v>43840</v>
      </c>
      <c r="B11">
        <v>2020</v>
      </c>
      <c r="C11" t="s">
        <v>157</v>
      </c>
      <c r="D11">
        <v>2</v>
      </c>
      <c r="E11" t="s">
        <v>161</v>
      </c>
      <c r="F11" t="s">
        <v>159</v>
      </c>
    </row>
    <row r="12" spans="1:6" x14ac:dyDescent="0.3">
      <c r="A12" s="16">
        <v>43841</v>
      </c>
      <c r="B12">
        <v>2020</v>
      </c>
      <c r="C12" t="s">
        <v>157</v>
      </c>
      <c r="D12">
        <v>2</v>
      </c>
      <c r="E12" t="s">
        <v>162</v>
      </c>
      <c r="F12" t="s">
        <v>159</v>
      </c>
    </row>
    <row r="13" spans="1:6" x14ac:dyDescent="0.3">
      <c r="A13" s="16">
        <v>43842</v>
      </c>
      <c r="B13">
        <v>2020</v>
      </c>
      <c r="C13" t="s">
        <v>157</v>
      </c>
      <c r="D13">
        <v>3</v>
      </c>
      <c r="E13" t="s">
        <v>163</v>
      </c>
      <c r="F13" t="s">
        <v>159</v>
      </c>
    </row>
    <row r="14" spans="1:6" x14ac:dyDescent="0.3">
      <c r="A14" s="16">
        <v>43843</v>
      </c>
      <c r="B14">
        <v>2020</v>
      </c>
      <c r="C14" t="s">
        <v>157</v>
      </c>
      <c r="D14">
        <v>3</v>
      </c>
      <c r="E14" t="s">
        <v>164</v>
      </c>
      <c r="F14" t="s">
        <v>159</v>
      </c>
    </row>
    <row r="15" spans="1:6" x14ac:dyDescent="0.3">
      <c r="A15" s="16">
        <v>43844</v>
      </c>
      <c r="B15">
        <v>2020</v>
      </c>
      <c r="C15" t="s">
        <v>157</v>
      </c>
      <c r="D15">
        <v>3</v>
      </c>
      <c r="E15" t="s">
        <v>165</v>
      </c>
      <c r="F15" t="s">
        <v>159</v>
      </c>
    </row>
    <row r="16" spans="1:6" x14ac:dyDescent="0.3">
      <c r="A16" s="16">
        <v>43845</v>
      </c>
      <c r="B16">
        <v>2020</v>
      </c>
      <c r="C16" t="s">
        <v>157</v>
      </c>
      <c r="D16">
        <v>3</v>
      </c>
      <c r="E16" t="s">
        <v>158</v>
      </c>
      <c r="F16" t="s">
        <v>159</v>
      </c>
    </row>
    <row r="17" spans="1:6" x14ac:dyDescent="0.3">
      <c r="A17" s="16">
        <v>43846</v>
      </c>
      <c r="B17">
        <v>2020</v>
      </c>
      <c r="C17" t="s">
        <v>157</v>
      </c>
      <c r="D17">
        <v>3</v>
      </c>
      <c r="E17" t="s">
        <v>160</v>
      </c>
      <c r="F17" t="s">
        <v>159</v>
      </c>
    </row>
    <row r="18" spans="1:6" x14ac:dyDescent="0.3">
      <c r="A18" s="16">
        <v>43847</v>
      </c>
      <c r="B18">
        <v>2020</v>
      </c>
      <c r="C18" t="s">
        <v>157</v>
      </c>
      <c r="D18">
        <v>3</v>
      </c>
      <c r="E18" t="s">
        <v>161</v>
      </c>
      <c r="F18" t="s">
        <v>159</v>
      </c>
    </row>
    <row r="19" spans="1:6" x14ac:dyDescent="0.3">
      <c r="A19" s="16">
        <v>43848</v>
      </c>
      <c r="B19">
        <v>2020</v>
      </c>
      <c r="C19" t="s">
        <v>157</v>
      </c>
      <c r="D19">
        <v>3</v>
      </c>
      <c r="E19" t="s">
        <v>162</v>
      </c>
      <c r="F19" t="s">
        <v>159</v>
      </c>
    </row>
    <row r="20" spans="1:6" x14ac:dyDescent="0.3">
      <c r="A20" s="16">
        <v>43849</v>
      </c>
      <c r="B20">
        <v>2020</v>
      </c>
      <c r="C20" t="s">
        <v>157</v>
      </c>
      <c r="D20">
        <v>4</v>
      </c>
      <c r="E20" t="s">
        <v>163</v>
      </c>
      <c r="F20" t="s">
        <v>159</v>
      </c>
    </row>
    <row r="21" spans="1:6" x14ac:dyDescent="0.3">
      <c r="A21" s="16">
        <v>43850</v>
      </c>
      <c r="B21">
        <v>2020</v>
      </c>
      <c r="C21" t="s">
        <v>157</v>
      </c>
      <c r="D21">
        <v>4</v>
      </c>
      <c r="E21" t="s">
        <v>164</v>
      </c>
      <c r="F21" t="s">
        <v>159</v>
      </c>
    </row>
    <row r="22" spans="1:6" x14ac:dyDescent="0.3">
      <c r="A22" s="16">
        <v>43851</v>
      </c>
      <c r="B22">
        <v>2020</v>
      </c>
      <c r="C22" t="s">
        <v>157</v>
      </c>
      <c r="D22">
        <v>4</v>
      </c>
      <c r="E22" t="s">
        <v>165</v>
      </c>
      <c r="F22" t="s">
        <v>159</v>
      </c>
    </row>
    <row r="23" spans="1:6" x14ac:dyDescent="0.3">
      <c r="A23" s="16">
        <v>43852</v>
      </c>
      <c r="B23">
        <v>2020</v>
      </c>
      <c r="C23" t="s">
        <v>157</v>
      </c>
      <c r="D23">
        <v>4</v>
      </c>
      <c r="E23" t="s">
        <v>158</v>
      </c>
      <c r="F23" t="s">
        <v>159</v>
      </c>
    </row>
    <row r="24" spans="1:6" x14ac:dyDescent="0.3">
      <c r="A24" s="16">
        <v>43853</v>
      </c>
      <c r="B24">
        <v>2020</v>
      </c>
      <c r="C24" t="s">
        <v>157</v>
      </c>
      <c r="D24">
        <v>4</v>
      </c>
      <c r="E24" t="s">
        <v>160</v>
      </c>
      <c r="F24" t="s">
        <v>159</v>
      </c>
    </row>
    <row r="25" spans="1:6" x14ac:dyDescent="0.3">
      <c r="A25" s="16">
        <v>43854</v>
      </c>
      <c r="B25">
        <v>2020</v>
      </c>
      <c r="C25" t="s">
        <v>157</v>
      </c>
      <c r="D25">
        <v>4</v>
      </c>
      <c r="E25" t="s">
        <v>161</v>
      </c>
      <c r="F25" t="s">
        <v>159</v>
      </c>
    </row>
    <row r="26" spans="1:6" x14ac:dyDescent="0.3">
      <c r="A26" s="16">
        <v>43855</v>
      </c>
      <c r="B26">
        <v>2020</v>
      </c>
      <c r="C26" t="s">
        <v>157</v>
      </c>
      <c r="D26">
        <v>4</v>
      </c>
      <c r="E26" t="s">
        <v>162</v>
      </c>
      <c r="F26" t="s">
        <v>159</v>
      </c>
    </row>
    <row r="27" spans="1:6" x14ac:dyDescent="0.3">
      <c r="A27" s="16">
        <v>43856</v>
      </c>
      <c r="B27">
        <v>2020</v>
      </c>
      <c r="C27" t="s">
        <v>157</v>
      </c>
      <c r="D27">
        <v>5</v>
      </c>
      <c r="E27" t="s">
        <v>163</v>
      </c>
      <c r="F27" t="s">
        <v>159</v>
      </c>
    </row>
    <row r="28" spans="1:6" x14ac:dyDescent="0.3">
      <c r="A28" s="16">
        <v>43857</v>
      </c>
      <c r="B28">
        <v>2020</v>
      </c>
      <c r="C28" t="s">
        <v>157</v>
      </c>
      <c r="D28">
        <v>5</v>
      </c>
      <c r="E28" t="s">
        <v>164</v>
      </c>
      <c r="F28" t="s">
        <v>159</v>
      </c>
    </row>
    <row r="29" spans="1:6" x14ac:dyDescent="0.3">
      <c r="A29" s="16">
        <v>43858</v>
      </c>
      <c r="B29">
        <v>2020</v>
      </c>
      <c r="C29" t="s">
        <v>157</v>
      </c>
      <c r="D29">
        <v>5</v>
      </c>
      <c r="E29" t="s">
        <v>165</v>
      </c>
      <c r="F29" t="s">
        <v>159</v>
      </c>
    </row>
    <row r="30" spans="1:6" x14ac:dyDescent="0.3">
      <c r="A30" s="16">
        <v>43859</v>
      </c>
      <c r="B30">
        <v>2020</v>
      </c>
      <c r="C30" t="s">
        <v>157</v>
      </c>
      <c r="D30">
        <v>5</v>
      </c>
      <c r="E30" t="s">
        <v>158</v>
      </c>
      <c r="F30" t="s">
        <v>159</v>
      </c>
    </row>
    <row r="31" spans="1:6" x14ac:dyDescent="0.3">
      <c r="A31" s="16">
        <v>43860</v>
      </c>
      <c r="B31">
        <v>2020</v>
      </c>
      <c r="C31" t="s">
        <v>157</v>
      </c>
      <c r="D31">
        <v>5</v>
      </c>
      <c r="E31" t="s">
        <v>160</v>
      </c>
      <c r="F31" t="s">
        <v>159</v>
      </c>
    </row>
    <row r="32" spans="1:6" x14ac:dyDescent="0.3">
      <c r="A32" s="16">
        <v>43861</v>
      </c>
      <c r="B32">
        <v>2020</v>
      </c>
      <c r="C32" t="s">
        <v>157</v>
      </c>
      <c r="D32">
        <v>5</v>
      </c>
      <c r="E32" t="s">
        <v>161</v>
      </c>
      <c r="F32" t="s">
        <v>159</v>
      </c>
    </row>
    <row r="33" spans="1:6" x14ac:dyDescent="0.3">
      <c r="A33" s="16">
        <v>43862</v>
      </c>
      <c r="B33">
        <v>2020</v>
      </c>
      <c r="C33" t="s">
        <v>166</v>
      </c>
      <c r="D33">
        <v>5</v>
      </c>
      <c r="E33" t="s">
        <v>162</v>
      </c>
      <c r="F33" t="s">
        <v>159</v>
      </c>
    </row>
    <row r="34" spans="1:6" x14ac:dyDescent="0.3">
      <c r="A34" s="16">
        <v>43863</v>
      </c>
      <c r="B34">
        <v>2020</v>
      </c>
      <c r="C34" t="s">
        <v>166</v>
      </c>
      <c r="D34">
        <v>6</v>
      </c>
      <c r="E34" t="s">
        <v>163</v>
      </c>
      <c r="F34" t="s">
        <v>159</v>
      </c>
    </row>
    <row r="35" spans="1:6" x14ac:dyDescent="0.3">
      <c r="A35" s="16">
        <v>43864</v>
      </c>
      <c r="B35">
        <v>2020</v>
      </c>
      <c r="C35" t="s">
        <v>166</v>
      </c>
      <c r="D35">
        <v>6</v>
      </c>
      <c r="E35" t="s">
        <v>164</v>
      </c>
      <c r="F35" t="s">
        <v>159</v>
      </c>
    </row>
    <row r="36" spans="1:6" x14ac:dyDescent="0.3">
      <c r="A36" s="16">
        <v>43865</v>
      </c>
      <c r="B36">
        <v>2020</v>
      </c>
      <c r="C36" t="s">
        <v>166</v>
      </c>
      <c r="D36">
        <v>6</v>
      </c>
      <c r="E36" t="s">
        <v>165</v>
      </c>
      <c r="F36" t="s">
        <v>159</v>
      </c>
    </row>
    <row r="37" spans="1:6" x14ac:dyDescent="0.3">
      <c r="A37" s="16">
        <v>43866</v>
      </c>
      <c r="B37">
        <v>2020</v>
      </c>
      <c r="C37" t="s">
        <v>166</v>
      </c>
      <c r="D37">
        <v>6</v>
      </c>
      <c r="E37" t="s">
        <v>158</v>
      </c>
      <c r="F37" t="s">
        <v>159</v>
      </c>
    </row>
    <row r="38" spans="1:6" x14ac:dyDescent="0.3">
      <c r="A38" s="16">
        <v>43867</v>
      </c>
      <c r="B38">
        <v>2020</v>
      </c>
      <c r="C38" t="s">
        <v>166</v>
      </c>
      <c r="D38">
        <v>6</v>
      </c>
      <c r="E38" t="s">
        <v>160</v>
      </c>
      <c r="F38" t="s">
        <v>159</v>
      </c>
    </row>
    <row r="39" spans="1:6" x14ac:dyDescent="0.3">
      <c r="A39" s="16">
        <v>43868</v>
      </c>
      <c r="B39">
        <v>2020</v>
      </c>
      <c r="C39" t="s">
        <v>166</v>
      </c>
      <c r="D39">
        <v>6</v>
      </c>
      <c r="E39" t="s">
        <v>161</v>
      </c>
      <c r="F39" t="s">
        <v>159</v>
      </c>
    </row>
    <row r="40" spans="1:6" x14ac:dyDescent="0.3">
      <c r="A40" s="16">
        <v>43869</v>
      </c>
      <c r="B40">
        <v>2020</v>
      </c>
      <c r="C40" t="s">
        <v>166</v>
      </c>
      <c r="D40">
        <v>6</v>
      </c>
      <c r="E40" t="s">
        <v>162</v>
      </c>
      <c r="F40" t="s">
        <v>159</v>
      </c>
    </row>
    <row r="41" spans="1:6" x14ac:dyDescent="0.3">
      <c r="A41" s="16">
        <v>43870</v>
      </c>
      <c r="B41">
        <v>2020</v>
      </c>
      <c r="C41" t="s">
        <v>166</v>
      </c>
      <c r="D41">
        <v>7</v>
      </c>
      <c r="E41" t="s">
        <v>163</v>
      </c>
      <c r="F41" t="s">
        <v>159</v>
      </c>
    </row>
    <row r="42" spans="1:6" x14ac:dyDescent="0.3">
      <c r="A42" s="16">
        <v>43871</v>
      </c>
      <c r="B42">
        <v>2020</v>
      </c>
      <c r="C42" t="s">
        <v>166</v>
      </c>
      <c r="D42">
        <v>7</v>
      </c>
      <c r="E42" t="s">
        <v>164</v>
      </c>
      <c r="F42" t="s">
        <v>159</v>
      </c>
    </row>
    <row r="43" spans="1:6" x14ac:dyDescent="0.3">
      <c r="A43" s="16">
        <v>43872</v>
      </c>
      <c r="B43">
        <v>2020</v>
      </c>
      <c r="C43" t="s">
        <v>166</v>
      </c>
      <c r="D43">
        <v>7</v>
      </c>
      <c r="E43" t="s">
        <v>165</v>
      </c>
      <c r="F43" t="s">
        <v>159</v>
      </c>
    </row>
    <row r="44" spans="1:6" x14ac:dyDescent="0.3">
      <c r="A44" s="16">
        <v>43873</v>
      </c>
      <c r="B44">
        <v>2020</v>
      </c>
      <c r="C44" t="s">
        <v>166</v>
      </c>
      <c r="D44">
        <v>7</v>
      </c>
      <c r="E44" t="s">
        <v>158</v>
      </c>
      <c r="F44" t="s">
        <v>159</v>
      </c>
    </row>
    <row r="45" spans="1:6" x14ac:dyDescent="0.3">
      <c r="A45" s="16">
        <v>43874</v>
      </c>
      <c r="B45">
        <v>2020</v>
      </c>
      <c r="C45" t="s">
        <v>166</v>
      </c>
      <c r="D45">
        <v>7</v>
      </c>
      <c r="E45" t="s">
        <v>160</v>
      </c>
      <c r="F45" t="s">
        <v>159</v>
      </c>
    </row>
    <row r="46" spans="1:6" x14ac:dyDescent="0.3">
      <c r="A46" s="16">
        <v>43875</v>
      </c>
      <c r="B46">
        <v>2020</v>
      </c>
      <c r="C46" t="s">
        <v>166</v>
      </c>
      <c r="D46">
        <v>7</v>
      </c>
      <c r="E46" t="s">
        <v>161</v>
      </c>
      <c r="F46" t="s">
        <v>159</v>
      </c>
    </row>
    <row r="47" spans="1:6" x14ac:dyDescent="0.3">
      <c r="A47" s="16">
        <v>43876</v>
      </c>
      <c r="B47">
        <v>2020</v>
      </c>
      <c r="C47" t="s">
        <v>166</v>
      </c>
      <c r="D47">
        <v>7</v>
      </c>
      <c r="E47" t="s">
        <v>162</v>
      </c>
      <c r="F47" t="s">
        <v>159</v>
      </c>
    </row>
    <row r="48" spans="1:6" x14ac:dyDescent="0.3">
      <c r="A48" s="16">
        <v>43877</v>
      </c>
      <c r="B48">
        <v>2020</v>
      </c>
      <c r="C48" t="s">
        <v>166</v>
      </c>
      <c r="D48">
        <v>8</v>
      </c>
      <c r="E48" t="s">
        <v>163</v>
      </c>
      <c r="F48" t="s">
        <v>159</v>
      </c>
    </row>
    <row r="49" spans="1:6" x14ac:dyDescent="0.3">
      <c r="A49" s="16">
        <v>43878</v>
      </c>
      <c r="B49">
        <v>2020</v>
      </c>
      <c r="C49" t="s">
        <v>166</v>
      </c>
      <c r="D49">
        <v>8</v>
      </c>
      <c r="E49" t="s">
        <v>164</v>
      </c>
      <c r="F49" t="s">
        <v>159</v>
      </c>
    </row>
    <row r="50" spans="1:6" x14ac:dyDescent="0.3">
      <c r="A50" s="16">
        <v>43879</v>
      </c>
      <c r="B50">
        <v>2020</v>
      </c>
      <c r="C50" t="s">
        <v>166</v>
      </c>
      <c r="D50">
        <v>8</v>
      </c>
      <c r="E50" t="s">
        <v>165</v>
      </c>
      <c r="F50" t="s">
        <v>159</v>
      </c>
    </row>
    <row r="51" spans="1:6" x14ac:dyDescent="0.3">
      <c r="A51" s="16">
        <v>43880</v>
      </c>
      <c r="B51">
        <v>2020</v>
      </c>
      <c r="C51" t="s">
        <v>166</v>
      </c>
      <c r="D51">
        <v>8</v>
      </c>
      <c r="E51" t="s">
        <v>158</v>
      </c>
      <c r="F51" t="s">
        <v>159</v>
      </c>
    </row>
    <row r="52" spans="1:6" x14ac:dyDescent="0.3">
      <c r="A52" s="16">
        <v>43881</v>
      </c>
      <c r="B52">
        <v>2020</v>
      </c>
      <c r="C52" t="s">
        <v>166</v>
      </c>
      <c r="D52">
        <v>8</v>
      </c>
      <c r="E52" t="s">
        <v>160</v>
      </c>
      <c r="F52" t="s">
        <v>159</v>
      </c>
    </row>
    <row r="53" spans="1:6" x14ac:dyDescent="0.3">
      <c r="A53" s="16">
        <v>43882</v>
      </c>
      <c r="B53">
        <v>2020</v>
      </c>
      <c r="C53" t="s">
        <v>166</v>
      </c>
      <c r="D53">
        <v>8</v>
      </c>
      <c r="E53" t="s">
        <v>161</v>
      </c>
      <c r="F53" t="s">
        <v>159</v>
      </c>
    </row>
    <row r="54" spans="1:6" x14ac:dyDescent="0.3">
      <c r="A54" s="16">
        <v>43883</v>
      </c>
      <c r="B54">
        <v>2020</v>
      </c>
      <c r="C54" t="s">
        <v>166</v>
      </c>
      <c r="D54">
        <v>8</v>
      </c>
      <c r="E54" t="s">
        <v>162</v>
      </c>
      <c r="F54" t="s">
        <v>159</v>
      </c>
    </row>
    <row r="55" spans="1:6" x14ac:dyDescent="0.3">
      <c r="A55" s="16">
        <v>43884</v>
      </c>
      <c r="B55">
        <v>2020</v>
      </c>
      <c r="C55" t="s">
        <v>166</v>
      </c>
      <c r="D55">
        <v>9</v>
      </c>
      <c r="E55" t="s">
        <v>163</v>
      </c>
      <c r="F55" t="s">
        <v>159</v>
      </c>
    </row>
    <row r="56" spans="1:6" x14ac:dyDescent="0.3">
      <c r="A56" s="16">
        <v>43885</v>
      </c>
      <c r="B56">
        <v>2020</v>
      </c>
      <c r="C56" t="s">
        <v>166</v>
      </c>
      <c r="D56">
        <v>9</v>
      </c>
      <c r="E56" t="s">
        <v>164</v>
      </c>
      <c r="F56" t="s">
        <v>159</v>
      </c>
    </row>
    <row r="57" spans="1:6" x14ac:dyDescent="0.3">
      <c r="A57" s="16">
        <v>43886</v>
      </c>
      <c r="B57">
        <v>2020</v>
      </c>
      <c r="C57" t="s">
        <v>166</v>
      </c>
      <c r="D57">
        <v>9</v>
      </c>
      <c r="E57" t="s">
        <v>165</v>
      </c>
      <c r="F57" t="s">
        <v>159</v>
      </c>
    </row>
    <row r="58" spans="1:6" x14ac:dyDescent="0.3">
      <c r="A58" s="16">
        <v>43887</v>
      </c>
      <c r="B58">
        <v>2020</v>
      </c>
      <c r="C58" t="s">
        <v>166</v>
      </c>
      <c r="D58">
        <v>9</v>
      </c>
      <c r="E58" t="s">
        <v>158</v>
      </c>
      <c r="F58" t="s">
        <v>159</v>
      </c>
    </row>
    <row r="59" spans="1:6" x14ac:dyDescent="0.3">
      <c r="A59" s="16">
        <v>43888</v>
      </c>
      <c r="B59">
        <v>2020</v>
      </c>
      <c r="C59" t="s">
        <v>166</v>
      </c>
      <c r="D59">
        <v>9</v>
      </c>
      <c r="E59" t="s">
        <v>160</v>
      </c>
      <c r="F59" t="s">
        <v>159</v>
      </c>
    </row>
    <row r="60" spans="1:6" x14ac:dyDescent="0.3">
      <c r="A60" s="16">
        <v>43889</v>
      </c>
      <c r="B60">
        <v>2020</v>
      </c>
      <c r="C60" t="s">
        <v>166</v>
      </c>
      <c r="D60">
        <v>9</v>
      </c>
      <c r="E60" t="s">
        <v>161</v>
      </c>
      <c r="F60" t="s">
        <v>159</v>
      </c>
    </row>
    <row r="61" spans="1:6" x14ac:dyDescent="0.3">
      <c r="A61" s="16">
        <v>43890</v>
      </c>
      <c r="B61">
        <v>2020</v>
      </c>
      <c r="C61" t="s">
        <v>166</v>
      </c>
      <c r="D61">
        <v>9</v>
      </c>
      <c r="E61" t="s">
        <v>162</v>
      </c>
      <c r="F61" t="s">
        <v>159</v>
      </c>
    </row>
    <row r="62" spans="1:6" x14ac:dyDescent="0.3">
      <c r="A62" s="16">
        <v>43891</v>
      </c>
      <c r="B62">
        <v>2020</v>
      </c>
      <c r="C62" t="s">
        <v>167</v>
      </c>
      <c r="D62">
        <v>10</v>
      </c>
      <c r="E62" t="s">
        <v>163</v>
      </c>
      <c r="F62" t="s">
        <v>159</v>
      </c>
    </row>
    <row r="63" spans="1:6" x14ac:dyDescent="0.3">
      <c r="A63" s="16">
        <v>43892</v>
      </c>
      <c r="B63">
        <v>2020</v>
      </c>
      <c r="C63" t="s">
        <v>167</v>
      </c>
      <c r="D63">
        <v>10</v>
      </c>
      <c r="E63" t="s">
        <v>164</v>
      </c>
      <c r="F63" t="s">
        <v>159</v>
      </c>
    </row>
    <row r="64" spans="1:6" x14ac:dyDescent="0.3">
      <c r="A64" s="16">
        <v>43893</v>
      </c>
      <c r="B64">
        <v>2020</v>
      </c>
      <c r="C64" t="s">
        <v>167</v>
      </c>
      <c r="D64">
        <v>10</v>
      </c>
      <c r="E64" t="s">
        <v>165</v>
      </c>
      <c r="F64" t="s">
        <v>159</v>
      </c>
    </row>
    <row r="65" spans="1:6" x14ac:dyDescent="0.3">
      <c r="A65" s="16">
        <v>43894</v>
      </c>
      <c r="B65">
        <v>2020</v>
      </c>
      <c r="C65" t="s">
        <v>167</v>
      </c>
      <c r="D65">
        <v>10</v>
      </c>
      <c r="E65" t="s">
        <v>158</v>
      </c>
      <c r="F65" t="s">
        <v>159</v>
      </c>
    </row>
    <row r="66" spans="1:6" x14ac:dyDescent="0.3">
      <c r="A66" s="16">
        <v>43895</v>
      </c>
      <c r="B66">
        <v>2020</v>
      </c>
      <c r="C66" t="s">
        <v>167</v>
      </c>
      <c r="D66">
        <v>10</v>
      </c>
      <c r="E66" t="s">
        <v>160</v>
      </c>
      <c r="F66" t="s">
        <v>159</v>
      </c>
    </row>
    <row r="67" spans="1:6" x14ac:dyDescent="0.3">
      <c r="A67" s="16">
        <v>43896</v>
      </c>
      <c r="B67">
        <v>2020</v>
      </c>
      <c r="C67" t="s">
        <v>167</v>
      </c>
      <c r="D67">
        <v>10</v>
      </c>
      <c r="E67" t="s">
        <v>161</v>
      </c>
      <c r="F67" t="s">
        <v>159</v>
      </c>
    </row>
    <row r="68" spans="1:6" x14ac:dyDescent="0.3">
      <c r="A68" s="16">
        <v>43897</v>
      </c>
      <c r="B68">
        <v>2020</v>
      </c>
      <c r="C68" t="s">
        <v>167</v>
      </c>
      <c r="D68">
        <v>10</v>
      </c>
      <c r="E68" t="s">
        <v>162</v>
      </c>
      <c r="F68" t="s">
        <v>159</v>
      </c>
    </row>
    <row r="69" spans="1:6" x14ac:dyDescent="0.3">
      <c r="A69" s="16">
        <v>43898</v>
      </c>
      <c r="B69">
        <v>2020</v>
      </c>
      <c r="C69" t="s">
        <v>167</v>
      </c>
      <c r="D69">
        <v>11</v>
      </c>
      <c r="E69" t="s">
        <v>163</v>
      </c>
      <c r="F69" t="s">
        <v>159</v>
      </c>
    </row>
    <row r="70" spans="1:6" x14ac:dyDescent="0.3">
      <c r="A70" s="16">
        <v>43899</v>
      </c>
      <c r="B70">
        <v>2020</v>
      </c>
      <c r="C70" t="s">
        <v>167</v>
      </c>
      <c r="D70">
        <v>11</v>
      </c>
      <c r="E70" t="s">
        <v>164</v>
      </c>
      <c r="F70" t="s">
        <v>159</v>
      </c>
    </row>
    <row r="71" spans="1:6" x14ac:dyDescent="0.3">
      <c r="A71" s="16">
        <v>43900</v>
      </c>
      <c r="B71">
        <v>2020</v>
      </c>
      <c r="C71" t="s">
        <v>167</v>
      </c>
      <c r="D71">
        <v>11</v>
      </c>
      <c r="E71" t="s">
        <v>165</v>
      </c>
      <c r="F71" t="s">
        <v>159</v>
      </c>
    </row>
    <row r="72" spans="1:6" x14ac:dyDescent="0.3">
      <c r="A72" s="16">
        <v>43901</v>
      </c>
      <c r="B72">
        <v>2020</v>
      </c>
      <c r="C72" t="s">
        <v>167</v>
      </c>
      <c r="D72">
        <v>11</v>
      </c>
      <c r="E72" t="s">
        <v>158</v>
      </c>
      <c r="F72" t="s">
        <v>159</v>
      </c>
    </row>
    <row r="73" spans="1:6" x14ac:dyDescent="0.3">
      <c r="A73" s="16">
        <v>43902</v>
      </c>
      <c r="B73">
        <v>2020</v>
      </c>
      <c r="C73" t="s">
        <v>167</v>
      </c>
      <c r="D73">
        <v>11</v>
      </c>
      <c r="E73" t="s">
        <v>160</v>
      </c>
      <c r="F73" t="s">
        <v>159</v>
      </c>
    </row>
    <row r="74" spans="1:6" x14ac:dyDescent="0.3">
      <c r="A74" s="16">
        <v>43903</v>
      </c>
      <c r="B74">
        <v>2020</v>
      </c>
      <c r="C74" t="s">
        <v>167</v>
      </c>
      <c r="D74">
        <v>11</v>
      </c>
      <c r="E74" t="s">
        <v>161</v>
      </c>
      <c r="F74" t="s">
        <v>159</v>
      </c>
    </row>
    <row r="75" spans="1:6" x14ac:dyDescent="0.3">
      <c r="A75" s="16">
        <v>43904</v>
      </c>
      <c r="B75">
        <v>2020</v>
      </c>
      <c r="C75" t="s">
        <v>167</v>
      </c>
      <c r="D75">
        <v>11</v>
      </c>
      <c r="E75" t="s">
        <v>162</v>
      </c>
      <c r="F75" t="s">
        <v>159</v>
      </c>
    </row>
    <row r="76" spans="1:6" x14ac:dyDescent="0.3">
      <c r="A76" s="16">
        <v>43905</v>
      </c>
      <c r="B76">
        <v>2020</v>
      </c>
      <c r="C76" t="s">
        <v>167</v>
      </c>
      <c r="D76">
        <v>12</v>
      </c>
      <c r="E76" t="s">
        <v>163</v>
      </c>
      <c r="F76" t="s">
        <v>159</v>
      </c>
    </row>
    <row r="77" spans="1:6" x14ac:dyDescent="0.3">
      <c r="A77" s="16">
        <v>43906</v>
      </c>
      <c r="B77">
        <v>2020</v>
      </c>
      <c r="C77" t="s">
        <v>167</v>
      </c>
      <c r="D77">
        <v>12</v>
      </c>
      <c r="E77" t="s">
        <v>164</v>
      </c>
      <c r="F77" t="s">
        <v>159</v>
      </c>
    </row>
    <row r="78" spans="1:6" x14ac:dyDescent="0.3">
      <c r="A78" s="16">
        <v>43907</v>
      </c>
      <c r="B78">
        <v>2020</v>
      </c>
      <c r="C78" t="s">
        <v>167</v>
      </c>
      <c r="D78">
        <v>12</v>
      </c>
      <c r="E78" t="s">
        <v>165</v>
      </c>
      <c r="F78" t="s">
        <v>159</v>
      </c>
    </row>
    <row r="79" spans="1:6" x14ac:dyDescent="0.3">
      <c r="A79" s="16">
        <v>43908</v>
      </c>
      <c r="B79">
        <v>2020</v>
      </c>
      <c r="C79" t="s">
        <v>167</v>
      </c>
      <c r="D79">
        <v>12</v>
      </c>
      <c r="E79" t="s">
        <v>158</v>
      </c>
      <c r="F79" t="s">
        <v>159</v>
      </c>
    </row>
    <row r="80" spans="1:6" x14ac:dyDescent="0.3">
      <c r="A80" s="16">
        <v>43909</v>
      </c>
      <c r="B80">
        <v>2020</v>
      </c>
      <c r="C80" t="s">
        <v>167</v>
      </c>
      <c r="D80">
        <v>12</v>
      </c>
      <c r="E80" t="s">
        <v>160</v>
      </c>
      <c r="F80" t="s">
        <v>159</v>
      </c>
    </row>
    <row r="81" spans="1:6" x14ac:dyDescent="0.3">
      <c r="A81" s="16">
        <v>43910</v>
      </c>
      <c r="B81">
        <v>2020</v>
      </c>
      <c r="C81" t="s">
        <v>167</v>
      </c>
      <c r="D81">
        <v>12</v>
      </c>
      <c r="E81" t="s">
        <v>161</v>
      </c>
      <c r="F81" t="s">
        <v>159</v>
      </c>
    </row>
    <row r="82" spans="1:6" x14ac:dyDescent="0.3">
      <c r="A82" s="16">
        <v>43911</v>
      </c>
      <c r="B82">
        <v>2020</v>
      </c>
      <c r="C82" t="s">
        <v>167</v>
      </c>
      <c r="D82">
        <v>12</v>
      </c>
      <c r="E82" t="s">
        <v>162</v>
      </c>
      <c r="F82" t="s">
        <v>159</v>
      </c>
    </row>
    <row r="83" spans="1:6" x14ac:dyDescent="0.3">
      <c r="A83" s="16">
        <v>43912</v>
      </c>
      <c r="B83">
        <v>2020</v>
      </c>
      <c r="C83" t="s">
        <v>167</v>
      </c>
      <c r="D83">
        <v>13</v>
      </c>
      <c r="E83" t="s">
        <v>163</v>
      </c>
      <c r="F83" t="s">
        <v>159</v>
      </c>
    </row>
    <row r="84" spans="1:6" x14ac:dyDescent="0.3">
      <c r="A84" s="16">
        <v>43913</v>
      </c>
      <c r="B84">
        <v>2020</v>
      </c>
      <c r="C84" t="s">
        <v>167</v>
      </c>
      <c r="D84">
        <v>13</v>
      </c>
      <c r="E84" t="s">
        <v>164</v>
      </c>
      <c r="F84" t="s">
        <v>159</v>
      </c>
    </row>
    <row r="85" spans="1:6" x14ac:dyDescent="0.3">
      <c r="A85" s="16">
        <v>43914</v>
      </c>
      <c r="B85">
        <v>2020</v>
      </c>
      <c r="C85" t="s">
        <v>167</v>
      </c>
      <c r="D85">
        <v>13</v>
      </c>
      <c r="E85" t="s">
        <v>165</v>
      </c>
      <c r="F85" t="s">
        <v>159</v>
      </c>
    </row>
    <row r="86" spans="1:6" x14ac:dyDescent="0.3">
      <c r="A86" s="16">
        <v>43915</v>
      </c>
      <c r="B86">
        <v>2020</v>
      </c>
      <c r="C86" t="s">
        <v>167</v>
      </c>
      <c r="D86">
        <v>13</v>
      </c>
      <c r="E86" t="s">
        <v>158</v>
      </c>
      <c r="F86" t="s">
        <v>159</v>
      </c>
    </row>
    <row r="87" spans="1:6" x14ac:dyDescent="0.3">
      <c r="A87" s="16">
        <v>43916</v>
      </c>
      <c r="B87">
        <v>2020</v>
      </c>
      <c r="C87" t="s">
        <v>167</v>
      </c>
      <c r="D87">
        <v>13</v>
      </c>
      <c r="E87" t="s">
        <v>160</v>
      </c>
      <c r="F87" t="s">
        <v>159</v>
      </c>
    </row>
    <row r="88" spans="1:6" x14ac:dyDescent="0.3">
      <c r="A88" s="16">
        <v>43917</v>
      </c>
      <c r="B88">
        <v>2020</v>
      </c>
      <c r="C88" t="s">
        <v>167</v>
      </c>
      <c r="D88">
        <v>13</v>
      </c>
      <c r="E88" t="s">
        <v>161</v>
      </c>
      <c r="F88" t="s">
        <v>159</v>
      </c>
    </row>
    <row r="89" spans="1:6" x14ac:dyDescent="0.3">
      <c r="A89" s="16">
        <v>43918</v>
      </c>
      <c r="B89">
        <v>2020</v>
      </c>
      <c r="C89" t="s">
        <v>167</v>
      </c>
      <c r="D89">
        <v>13</v>
      </c>
      <c r="E89" t="s">
        <v>162</v>
      </c>
      <c r="F89" t="s">
        <v>159</v>
      </c>
    </row>
    <row r="90" spans="1:6" x14ac:dyDescent="0.3">
      <c r="A90" s="16">
        <v>43919</v>
      </c>
      <c r="B90">
        <v>2020</v>
      </c>
      <c r="C90" t="s">
        <v>167</v>
      </c>
      <c r="D90">
        <v>14</v>
      </c>
      <c r="E90" t="s">
        <v>163</v>
      </c>
      <c r="F90" t="s">
        <v>159</v>
      </c>
    </row>
    <row r="91" spans="1:6" x14ac:dyDescent="0.3">
      <c r="A91" s="16">
        <v>43920</v>
      </c>
      <c r="B91">
        <v>2020</v>
      </c>
      <c r="C91" t="s">
        <v>167</v>
      </c>
      <c r="D91">
        <v>14</v>
      </c>
      <c r="E91" t="s">
        <v>164</v>
      </c>
      <c r="F91" t="s">
        <v>159</v>
      </c>
    </row>
    <row r="92" spans="1:6" x14ac:dyDescent="0.3">
      <c r="A92" s="16">
        <v>43921</v>
      </c>
      <c r="B92">
        <v>2020</v>
      </c>
      <c r="C92" t="s">
        <v>167</v>
      </c>
      <c r="D92">
        <v>14</v>
      </c>
      <c r="E92" t="s">
        <v>165</v>
      </c>
      <c r="F92" t="s">
        <v>159</v>
      </c>
    </row>
    <row r="93" spans="1:6" x14ac:dyDescent="0.3">
      <c r="A93" s="16">
        <v>43922</v>
      </c>
      <c r="B93">
        <v>2020</v>
      </c>
      <c r="C93" t="s">
        <v>168</v>
      </c>
      <c r="D93">
        <v>14</v>
      </c>
      <c r="E93" t="s">
        <v>158</v>
      </c>
      <c r="F93" t="s">
        <v>169</v>
      </c>
    </row>
    <row r="94" spans="1:6" x14ac:dyDescent="0.3">
      <c r="A94" s="16">
        <v>43923</v>
      </c>
      <c r="B94">
        <v>2020</v>
      </c>
      <c r="C94" t="s">
        <v>168</v>
      </c>
      <c r="D94">
        <v>14</v>
      </c>
      <c r="E94" t="s">
        <v>160</v>
      </c>
      <c r="F94" t="s">
        <v>169</v>
      </c>
    </row>
    <row r="95" spans="1:6" x14ac:dyDescent="0.3">
      <c r="A95" s="16">
        <v>43924</v>
      </c>
      <c r="B95">
        <v>2020</v>
      </c>
      <c r="C95" t="s">
        <v>168</v>
      </c>
      <c r="D95">
        <v>14</v>
      </c>
      <c r="E95" t="s">
        <v>161</v>
      </c>
      <c r="F95" t="s">
        <v>169</v>
      </c>
    </row>
    <row r="96" spans="1:6" x14ac:dyDescent="0.3">
      <c r="A96" s="16">
        <v>43925</v>
      </c>
      <c r="B96">
        <v>2020</v>
      </c>
      <c r="C96" t="s">
        <v>168</v>
      </c>
      <c r="D96">
        <v>14</v>
      </c>
      <c r="E96" t="s">
        <v>162</v>
      </c>
      <c r="F96" t="s">
        <v>169</v>
      </c>
    </row>
    <row r="97" spans="1:6" x14ac:dyDescent="0.3">
      <c r="A97" s="16">
        <v>43926</v>
      </c>
      <c r="B97">
        <v>2020</v>
      </c>
      <c r="C97" t="s">
        <v>168</v>
      </c>
      <c r="D97">
        <v>15</v>
      </c>
      <c r="E97" t="s">
        <v>163</v>
      </c>
      <c r="F97" t="s">
        <v>169</v>
      </c>
    </row>
    <row r="98" spans="1:6" x14ac:dyDescent="0.3">
      <c r="A98" s="16">
        <v>43927</v>
      </c>
      <c r="B98">
        <v>2020</v>
      </c>
      <c r="C98" t="s">
        <v>168</v>
      </c>
      <c r="D98">
        <v>15</v>
      </c>
      <c r="E98" t="s">
        <v>164</v>
      </c>
      <c r="F98" t="s">
        <v>169</v>
      </c>
    </row>
    <row r="99" spans="1:6" x14ac:dyDescent="0.3">
      <c r="A99" s="16">
        <v>43928</v>
      </c>
      <c r="B99">
        <v>2020</v>
      </c>
      <c r="C99" t="s">
        <v>168</v>
      </c>
      <c r="D99">
        <v>15</v>
      </c>
      <c r="E99" t="s">
        <v>165</v>
      </c>
      <c r="F99" t="s">
        <v>169</v>
      </c>
    </row>
    <row r="100" spans="1:6" x14ac:dyDescent="0.3">
      <c r="A100" s="16">
        <v>43929</v>
      </c>
      <c r="B100">
        <v>2020</v>
      </c>
      <c r="C100" t="s">
        <v>168</v>
      </c>
      <c r="D100">
        <v>15</v>
      </c>
      <c r="E100" t="s">
        <v>158</v>
      </c>
      <c r="F100" t="s">
        <v>169</v>
      </c>
    </row>
    <row r="101" spans="1:6" x14ac:dyDescent="0.3">
      <c r="A101" s="16">
        <v>43930</v>
      </c>
      <c r="B101">
        <v>2020</v>
      </c>
      <c r="C101" t="s">
        <v>168</v>
      </c>
      <c r="D101">
        <v>15</v>
      </c>
      <c r="E101" t="s">
        <v>160</v>
      </c>
      <c r="F101" t="s">
        <v>169</v>
      </c>
    </row>
    <row r="102" spans="1:6" x14ac:dyDescent="0.3">
      <c r="A102" s="16">
        <v>43931</v>
      </c>
      <c r="B102">
        <v>2020</v>
      </c>
      <c r="C102" t="s">
        <v>168</v>
      </c>
      <c r="D102">
        <v>15</v>
      </c>
      <c r="E102" t="s">
        <v>161</v>
      </c>
      <c r="F102" t="s">
        <v>169</v>
      </c>
    </row>
    <row r="103" spans="1:6" x14ac:dyDescent="0.3">
      <c r="A103" s="16">
        <v>43932</v>
      </c>
      <c r="B103">
        <v>2020</v>
      </c>
      <c r="C103" t="s">
        <v>168</v>
      </c>
      <c r="D103">
        <v>15</v>
      </c>
      <c r="E103" t="s">
        <v>162</v>
      </c>
      <c r="F103" t="s">
        <v>169</v>
      </c>
    </row>
    <row r="104" spans="1:6" x14ac:dyDescent="0.3">
      <c r="A104" s="16">
        <v>43933</v>
      </c>
      <c r="B104">
        <v>2020</v>
      </c>
      <c r="C104" t="s">
        <v>168</v>
      </c>
      <c r="D104">
        <v>16</v>
      </c>
      <c r="E104" t="s">
        <v>163</v>
      </c>
      <c r="F104" t="s">
        <v>169</v>
      </c>
    </row>
    <row r="105" spans="1:6" x14ac:dyDescent="0.3">
      <c r="A105" s="16">
        <v>43934</v>
      </c>
      <c r="B105">
        <v>2020</v>
      </c>
      <c r="C105" t="s">
        <v>168</v>
      </c>
      <c r="D105">
        <v>16</v>
      </c>
      <c r="E105" t="s">
        <v>164</v>
      </c>
      <c r="F105" t="s">
        <v>169</v>
      </c>
    </row>
    <row r="106" spans="1:6" x14ac:dyDescent="0.3">
      <c r="A106" s="16">
        <v>43935</v>
      </c>
      <c r="B106">
        <v>2020</v>
      </c>
      <c r="C106" t="s">
        <v>168</v>
      </c>
      <c r="D106">
        <v>16</v>
      </c>
      <c r="E106" t="s">
        <v>165</v>
      </c>
      <c r="F106" t="s">
        <v>169</v>
      </c>
    </row>
    <row r="107" spans="1:6" x14ac:dyDescent="0.3">
      <c r="A107" s="16">
        <v>43936</v>
      </c>
      <c r="B107">
        <v>2020</v>
      </c>
      <c r="C107" t="s">
        <v>168</v>
      </c>
      <c r="D107">
        <v>16</v>
      </c>
      <c r="E107" t="s">
        <v>158</v>
      </c>
      <c r="F107" t="s">
        <v>169</v>
      </c>
    </row>
    <row r="108" spans="1:6" x14ac:dyDescent="0.3">
      <c r="A108" s="16">
        <v>43937</v>
      </c>
      <c r="B108">
        <v>2020</v>
      </c>
      <c r="C108" t="s">
        <v>168</v>
      </c>
      <c r="D108">
        <v>16</v>
      </c>
      <c r="E108" t="s">
        <v>160</v>
      </c>
      <c r="F108" t="s">
        <v>169</v>
      </c>
    </row>
    <row r="109" spans="1:6" x14ac:dyDescent="0.3">
      <c r="A109" s="16">
        <v>43938</v>
      </c>
      <c r="B109">
        <v>2020</v>
      </c>
      <c r="C109" t="s">
        <v>168</v>
      </c>
      <c r="D109">
        <v>16</v>
      </c>
      <c r="E109" t="s">
        <v>161</v>
      </c>
      <c r="F109" t="s">
        <v>169</v>
      </c>
    </row>
    <row r="110" spans="1:6" x14ac:dyDescent="0.3">
      <c r="A110" s="16">
        <v>43939</v>
      </c>
      <c r="B110">
        <v>2020</v>
      </c>
      <c r="C110" t="s">
        <v>168</v>
      </c>
      <c r="D110">
        <v>16</v>
      </c>
      <c r="E110" t="s">
        <v>162</v>
      </c>
      <c r="F110" t="s">
        <v>169</v>
      </c>
    </row>
    <row r="111" spans="1:6" x14ac:dyDescent="0.3">
      <c r="A111" s="16">
        <v>43940</v>
      </c>
      <c r="B111">
        <v>2020</v>
      </c>
      <c r="C111" t="s">
        <v>168</v>
      </c>
      <c r="D111">
        <v>17</v>
      </c>
      <c r="E111" t="s">
        <v>163</v>
      </c>
      <c r="F111" t="s">
        <v>169</v>
      </c>
    </row>
    <row r="112" spans="1:6" x14ac:dyDescent="0.3">
      <c r="A112" s="16">
        <v>43941</v>
      </c>
      <c r="B112">
        <v>2020</v>
      </c>
      <c r="C112" t="s">
        <v>168</v>
      </c>
      <c r="D112">
        <v>17</v>
      </c>
      <c r="E112" t="s">
        <v>164</v>
      </c>
      <c r="F112" t="s">
        <v>169</v>
      </c>
    </row>
    <row r="113" spans="1:6" x14ac:dyDescent="0.3">
      <c r="A113" s="16">
        <v>43942</v>
      </c>
      <c r="B113">
        <v>2020</v>
      </c>
      <c r="C113" t="s">
        <v>168</v>
      </c>
      <c r="D113">
        <v>17</v>
      </c>
      <c r="E113" t="s">
        <v>165</v>
      </c>
      <c r="F113" t="s">
        <v>169</v>
      </c>
    </row>
    <row r="114" spans="1:6" x14ac:dyDescent="0.3">
      <c r="A114" s="16">
        <v>43943</v>
      </c>
      <c r="B114">
        <v>2020</v>
      </c>
      <c r="C114" t="s">
        <v>168</v>
      </c>
      <c r="D114">
        <v>17</v>
      </c>
      <c r="E114" t="s">
        <v>158</v>
      </c>
      <c r="F114" t="s">
        <v>169</v>
      </c>
    </row>
    <row r="115" spans="1:6" x14ac:dyDescent="0.3">
      <c r="A115" s="16">
        <v>43944</v>
      </c>
      <c r="B115">
        <v>2020</v>
      </c>
      <c r="C115" t="s">
        <v>168</v>
      </c>
      <c r="D115">
        <v>17</v>
      </c>
      <c r="E115" t="s">
        <v>160</v>
      </c>
      <c r="F115" t="s">
        <v>169</v>
      </c>
    </row>
    <row r="116" spans="1:6" x14ac:dyDescent="0.3">
      <c r="A116" s="16">
        <v>43945</v>
      </c>
      <c r="B116">
        <v>2020</v>
      </c>
      <c r="C116" t="s">
        <v>168</v>
      </c>
      <c r="D116">
        <v>17</v>
      </c>
      <c r="E116" t="s">
        <v>161</v>
      </c>
      <c r="F116" t="s">
        <v>169</v>
      </c>
    </row>
    <row r="117" spans="1:6" x14ac:dyDescent="0.3">
      <c r="A117" s="16">
        <v>43946</v>
      </c>
      <c r="B117">
        <v>2020</v>
      </c>
      <c r="C117" t="s">
        <v>168</v>
      </c>
      <c r="D117">
        <v>17</v>
      </c>
      <c r="E117" t="s">
        <v>162</v>
      </c>
      <c r="F117" t="s">
        <v>169</v>
      </c>
    </row>
    <row r="118" spans="1:6" x14ac:dyDescent="0.3">
      <c r="A118" s="16">
        <v>43947</v>
      </c>
      <c r="B118">
        <v>2020</v>
      </c>
      <c r="C118" t="s">
        <v>168</v>
      </c>
      <c r="D118">
        <v>18</v>
      </c>
      <c r="E118" t="s">
        <v>163</v>
      </c>
      <c r="F118" t="s">
        <v>169</v>
      </c>
    </row>
    <row r="119" spans="1:6" x14ac:dyDescent="0.3">
      <c r="A119" s="16">
        <v>43948</v>
      </c>
      <c r="B119">
        <v>2020</v>
      </c>
      <c r="C119" t="s">
        <v>168</v>
      </c>
      <c r="D119">
        <v>18</v>
      </c>
      <c r="E119" t="s">
        <v>164</v>
      </c>
      <c r="F119" t="s">
        <v>169</v>
      </c>
    </row>
    <row r="120" spans="1:6" x14ac:dyDescent="0.3">
      <c r="A120" s="16">
        <v>43949</v>
      </c>
      <c r="B120">
        <v>2020</v>
      </c>
      <c r="C120" t="s">
        <v>168</v>
      </c>
      <c r="D120">
        <v>18</v>
      </c>
      <c r="E120" t="s">
        <v>165</v>
      </c>
      <c r="F120" t="s">
        <v>169</v>
      </c>
    </row>
    <row r="121" spans="1:6" x14ac:dyDescent="0.3">
      <c r="A121" s="16">
        <v>43950</v>
      </c>
      <c r="B121">
        <v>2020</v>
      </c>
      <c r="C121" t="s">
        <v>168</v>
      </c>
      <c r="D121">
        <v>18</v>
      </c>
      <c r="E121" t="s">
        <v>158</v>
      </c>
      <c r="F121" t="s">
        <v>169</v>
      </c>
    </row>
    <row r="122" spans="1:6" x14ac:dyDescent="0.3">
      <c r="A122" s="16">
        <v>43951</v>
      </c>
      <c r="B122">
        <v>2020</v>
      </c>
      <c r="C122" t="s">
        <v>168</v>
      </c>
      <c r="D122">
        <v>18</v>
      </c>
      <c r="E122" t="s">
        <v>160</v>
      </c>
      <c r="F122" t="s">
        <v>169</v>
      </c>
    </row>
    <row r="123" spans="1:6" x14ac:dyDescent="0.3">
      <c r="A123" s="16">
        <v>43952</v>
      </c>
      <c r="B123">
        <v>2020</v>
      </c>
      <c r="C123" t="s">
        <v>138</v>
      </c>
      <c r="D123">
        <v>18</v>
      </c>
      <c r="E123" t="s">
        <v>161</v>
      </c>
      <c r="F123" t="s">
        <v>169</v>
      </c>
    </row>
    <row r="124" spans="1:6" x14ac:dyDescent="0.3">
      <c r="A124" s="16">
        <v>43953</v>
      </c>
      <c r="B124">
        <v>2020</v>
      </c>
      <c r="C124" t="s">
        <v>138</v>
      </c>
      <c r="D124">
        <v>18</v>
      </c>
      <c r="E124" t="s">
        <v>162</v>
      </c>
      <c r="F124" t="s">
        <v>169</v>
      </c>
    </row>
    <row r="125" spans="1:6" x14ac:dyDescent="0.3">
      <c r="A125" s="16">
        <v>43954</v>
      </c>
      <c r="B125">
        <v>2020</v>
      </c>
      <c r="C125" t="s">
        <v>138</v>
      </c>
      <c r="D125">
        <v>19</v>
      </c>
      <c r="E125" t="s">
        <v>163</v>
      </c>
      <c r="F125" t="s">
        <v>169</v>
      </c>
    </row>
    <row r="126" spans="1:6" x14ac:dyDescent="0.3">
      <c r="A126" s="16">
        <v>43955</v>
      </c>
      <c r="B126">
        <v>2020</v>
      </c>
      <c r="C126" t="s">
        <v>138</v>
      </c>
      <c r="D126">
        <v>19</v>
      </c>
      <c r="E126" t="s">
        <v>164</v>
      </c>
      <c r="F126" t="s">
        <v>169</v>
      </c>
    </row>
    <row r="127" spans="1:6" x14ac:dyDescent="0.3">
      <c r="A127" s="16">
        <v>43956</v>
      </c>
      <c r="B127">
        <v>2020</v>
      </c>
      <c r="C127" t="s">
        <v>138</v>
      </c>
      <c r="D127">
        <v>19</v>
      </c>
      <c r="E127" t="s">
        <v>165</v>
      </c>
      <c r="F127" t="s">
        <v>169</v>
      </c>
    </row>
    <row r="128" spans="1:6" x14ac:dyDescent="0.3">
      <c r="A128" s="16">
        <v>43957</v>
      </c>
      <c r="B128">
        <v>2020</v>
      </c>
      <c r="C128" t="s">
        <v>138</v>
      </c>
      <c r="D128">
        <v>19</v>
      </c>
      <c r="E128" t="s">
        <v>158</v>
      </c>
      <c r="F128" t="s">
        <v>169</v>
      </c>
    </row>
    <row r="129" spans="1:6" x14ac:dyDescent="0.3">
      <c r="A129" s="16">
        <v>43958</v>
      </c>
      <c r="B129">
        <v>2020</v>
      </c>
      <c r="C129" t="s">
        <v>138</v>
      </c>
      <c r="D129">
        <v>19</v>
      </c>
      <c r="E129" t="s">
        <v>160</v>
      </c>
      <c r="F129" t="s">
        <v>169</v>
      </c>
    </row>
    <row r="130" spans="1:6" x14ac:dyDescent="0.3">
      <c r="A130" s="16">
        <v>43959</v>
      </c>
      <c r="B130">
        <v>2020</v>
      </c>
      <c r="C130" t="s">
        <v>138</v>
      </c>
      <c r="D130">
        <v>19</v>
      </c>
      <c r="E130" t="s">
        <v>161</v>
      </c>
      <c r="F130" t="s">
        <v>169</v>
      </c>
    </row>
    <row r="131" spans="1:6" x14ac:dyDescent="0.3">
      <c r="A131" s="16">
        <v>43960</v>
      </c>
      <c r="B131">
        <v>2020</v>
      </c>
      <c r="C131" t="s">
        <v>138</v>
      </c>
      <c r="D131">
        <v>19</v>
      </c>
      <c r="E131" t="s">
        <v>162</v>
      </c>
      <c r="F131" t="s">
        <v>169</v>
      </c>
    </row>
    <row r="132" spans="1:6" x14ac:dyDescent="0.3">
      <c r="A132" s="16">
        <v>43961</v>
      </c>
      <c r="B132">
        <v>2020</v>
      </c>
      <c r="C132" t="s">
        <v>138</v>
      </c>
      <c r="D132">
        <v>20</v>
      </c>
      <c r="E132" t="s">
        <v>163</v>
      </c>
      <c r="F132" t="s">
        <v>169</v>
      </c>
    </row>
    <row r="133" spans="1:6" x14ac:dyDescent="0.3">
      <c r="A133" s="16">
        <v>43962</v>
      </c>
      <c r="B133">
        <v>2020</v>
      </c>
      <c r="C133" t="s">
        <v>138</v>
      </c>
      <c r="D133">
        <v>20</v>
      </c>
      <c r="E133" t="s">
        <v>164</v>
      </c>
      <c r="F133" t="s">
        <v>169</v>
      </c>
    </row>
    <row r="134" spans="1:6" x14ac:dyDescent="0.3">
      <c r="A134" s="16">
        <v>43963</v>
      </c>
      <c r="B134">
        <v>2020</v>
      </c>
      <c r="C134" t="s">
        <v>138</v>
      </c>
      <c r="D134">
        <v>20</v>
      </c>
      <c r="E134" t="s">
        <v>165</v>
      </c>
      <c r="F134" t="s">
        <v>169</v>
      </c>
    </row>
    <row r="135" spans="1:6" x14ac:dyDescent="0.3">
      <c r="A135" s="16">
        <v>43964</v>
      </c>
      <c r="B135">
        <v>2020</v>
      </c>
      <c r="C135" t="s">
        <v>138</v>
      </c>
      <c r="D135">
        <v>20</v>
      </c>
      <c r="E135" t="s">
        <v>158</v>
      </c>
      <c r="F135" t="s">
        <v>169</v>
      </c>
    </row>
    <row r="136" spans="1:6" x14ac:dyDescent="0.3">
      <c r="A136" s="16">
        <v>43965</v>
      </c>
      <c r="B136">
        <v>2020</v>
      </c>
      <c r="C136" t="s">
        <v>138</v>
      </c>
      <c r="D136">
        <v>20</v>
      </c>
      <c r="E136" t="s">
        <v>160</v>
      </c>
      <c r="F136" t="s">
        <v>169</v>
      </c>
    </row>
    <row r="137" spans="1:6" x14ac:dyDescent="0.3">
      <c r="A137" s="16">
        <v>43966</v>
      </c>
      <c r="B137">
        <v>2020</v>
      </c>
      <c r="C137" t="s">
        <v>138</v>
      </c>
      <c r="D137">
        <v>20</v>
      </c>
      <c r="E137" t="s">
        <v>161</v>
      </c>
      <c r="F137" t="s">
        <v>169</v>
      </c>
    </row>
    <row r="138" spans="1:6" x14ac:dyDescent="0.3">
      <c r="A138" s="16">
        <v>43967</v>
      </c>
      <c r="B138">
        <v>2020</v>
      </c>
      <c r="C138" t="s">
        <v>138</v>
      </c>
      <c r="D138">
        <v>20</v>
      </c>
      <c r="E138" t="s">
        <v>162</v>
      </c>
      <c r="F138" t="s">
        <v>169</v>
      </c>
    </row>
    <row r="139" spans="1:6" x14ac:dyDescent="0.3">
      <c r="A139" s="16">
        <v>43968</v>
      </c>
      <c r="B139">
        <v>2020</v>
      </c>
      <c r="C139" t="s">
        <v>138</v>
      </c>
      <c r="D139">
        <v>21</v>
      </c>
      <c r="E139" t="s">
        <v>163</v>
      </c>
      <c r="F139" t="s">
        <v>169</v>
      </c>
    </row>
    <row r="140" spans="1:6" x14ac:dyDescent="0.3">
      <c r="A140" s="16">
        <v>43969</v>
      </c>
      <c r="B140">
        <v>2020</v>
      </c>
      <c r="C140" t="s">
        <v>138</v>
      </c>
      <c r="D140">
        <v>21</v>
      </c>
      <c r="E140" t="s">
        <v>164</v>
      </c>
      <c r="F140" t="s">
        <v>169</v>
      </c>
    </row>
    <row r="141" spans="1:6" x14ac:dyDescent="0.3">
      <c r="A141" s="16">
        <v>43970</v>
      </c>
      <c r="B141">
        <v>2020</v>
      </c>
      <c r="C141" t="s">
        <v>138</v>
      </c>
      <c r="D141">
        <v>21</v>
      </c>
      <c r="E141" t="s">
        <v>165</v>
      </c>
      <c r="F141" t="s">
        <v>169</v>
      </c>
    </row>
    <row r="142" spans="1:6" x14ac:dyDescent="0.3">
      <c r="A142" s="16">
        <v>43971</v>
      </c>
      <c r="B142">
        <v>2020</v>
      </c>
      <c r="C142" t="s">
        <v>138</v>
      </c>
      <c r="D142">
        <v>21</v>
      </c>
      <c r="E142" t="s">
        <v>158</v>
      </c>
      <c r="F142" t="s">
        <v>169</v>
      </c>
    </row>
    <row r="143" spans="1:6" x14ac:dyDescent="0.3">
      <c r="A143" s="16">
        <v>43972</v>
      </c>
      <c r="B143">
        <v>2020</v>
      </c>
      <c r="C143" t="s">
        <v>138</v>
      </c>
      <c r="D143">
        <v>21</v>
      </c>
      <c r="E143" t="s">
        <v>160</v>
      </c>
      <c r="F143" t="s">
        <v>169</v>
      </c>
    </row>
    <row r="144" spans="1:6" x14ac:dyDescent="0.3">
      <c r="A144" s="16">
        <v>43973</v>
      </c>
      <c r="B144">
        <v>2020</v>
      </c>
      <c r="C144" t="s">
        <v>138</v>
      </c>
      <c r="D144">
        <v>21</v>
      </c>
      <c r="E144" t="s">
        <v>161</v>
      </c>
      <c r="F144" t="s">
        <v>169</v>
      </c>
    </row>
    <row r="145" spans="1:6" x14ac:dyDescent="0.3">
      <c r="A145" s="16">
        <v>43974</v>
      </c>
      <c r="B145">
        <v>2020</v>
      </c>
      <c r="C145" t="s">
        <v>138</v>
      </c>
      <c r="D145">
        <v>21</v>
      </c>
      <c r="E145" t="s">
        <v>162</v>
      </c>
      <c r="F145" t="s">
        <v>169</v>
      </c>
    </row>
    <row r="146" spans="1:6" x14ac:dyDescent="0.3">
      <c r="A146" s="16">
        <v>43975</v>
      </c>
      <c r="B146">
        <v>2020</v>
      </c>
      <c r="C146" t="s">
        <v>138</v>
      </c>
      <c r="D146">
        <v>22</v>
      </c>
      <c r="E146" t="s">
        <v>163</v>
      </c>
      <c r="F146" t="s">
        <v>169</v>
      </c>
    </row>
    <row r="147" spans="1:6" x14ac:dyDescent="0.3">
      <c r="A147" s="16">
        <v>43976</v>
      </c>
      <c r="B147">
        <v>2020</v>
      </c>
      <c r="C147" t="s">
        <v>138</v>
      </c>
      <c r="D147">
        <v>22</v>
      </c>
      <c r="E147" t="s">
        <v>164</v>
      </c>
      <c r="F147" t="s">
        <v>169</v>
      </c>
    </row>
    <row r="148" spans="1:6" x14ac:dyDescent="0.3">
      <c r="A148" s="16">
        <v>43977</v>
      </c>
      <c r="B148">
        <v>2020</v>
      </c>
      <c r="C148" t="s">
        <v>138</v>
      </c>
      <c r="D148">
        <v>22</v>
      </c>
      <c r="E148" t="s">
        <v>165</v>
      </c>
      <c r="F148" t="s">
        <v>169</v>
      </c>
    </row>
    <row r="149" spans="1:6" x14ac:dyDescent="0.3">
      <c r="A149" s="16">
        <v>43978</v>
      </c>
      <c r="B149">
        <v>2020</v>
      </c>
      <c r="C149" t="s">
        <v>138</v>
      </c>
      <c r="D149">
        <v>22</v>
      </c>
      <c r="E149" t="s">
        <v>158</v>
      </c>
      <c r="F149" t="s">
        <v>169</v>
      </c>
    </row>
    <row r="150" spans="1:6" x14ac:dyDescent="0.3">
      <c r="A150" s="16">
        <v>43979</v>
      </c>
      <c r="B150">
        <v>2020</v>
      </c>
      <c r="C150" t="s">
        <v>138</v>
      </c>
      <c r="D150">
        <v>22</v>
      </c>
      <c r="E150" t="s">
        <v>160</v>
      </c>
      <c r="F150" t="s">
        <v>169</v>
      </c>
    </row>
    <row r="151" spans="1:6" x14ac:dyDescent="0.3">
      <c r="A151" s="16">
        <v>43980</v>
      </c>
      <c r="B151">
        <v>2020</v>
      </c>
      <c r="C151" t="s">
        <v>138</v>
      </c>
      <c r="D151">
        <v>22</v>
      </c>
      <c r="E151" t="s">
        <v>161</v>
      </c>
      <c r="F151" t="s">
        <v>169</v>
      </c>
    </row>
    <row r="152" spans="1:6" x14ac:dyDescent="0.3">
      <c r="A152" s="16">
        <v>43981</v>
      </c>
      <c r="B152">
        <v>2020</v>
      </c>
      <c r="C152" t="s">
        <v>138</v>
      </c>
      <c r="D152">
        <v>22</v>
      </c>
      <c r="E152" t="s">
        <v>162</v>
      </c>
      <c r="F152" t="s">
        <v>169</v>
      </c>
    </row>
    <row r="153" spans="1:6" x14ac:dyDescent="0.3">
      <c r="A153" s="16">
        <v>43982</v>
      </c>
      <c r="B153">
        <v>2020</v>
      </c>
      <c r="C153" t="s">
        <v>138</v>
      </c>
      <c r="D153">
        <v>23</v>
      </c>
      <c r="E153" t="s">
        <v>163</v>
      </c>
      <c r="F153" t="s">
        <v>169</v>
      </c>
    </row>
    <row r="154" spans="1:6" x14ac:dyDescent="0.3">
      <c r="A154" s="16">
        <v>43983</v>
      </c>
      <c r="B154">
        <v>2020</v>
      </c>
      <c r="C154" t="s">
        <v>170</v>
      </c>
      <c r="D154">
        <v>23</v>
      </c>
      <c r="E154" t="s">
        <v>164</v>
      </c>
      <c r="F154" t="s">
        <v>169</v>
      </c>
    </row>
    <row r="155" spans="1:6" x14ac:dyDescent="0.3">
      <c r="A155" s="16">
        <v>43984</v>
      </c>
      <c r="B155">
        <v>2020</v>
      </c>
      <c r="C155" t="s">
        <v>170</v>
      </c>
      <c r="D155">
        <v>23</v>
      </c>
      <c r="E155" t="s">
        <v>165</v>
      </c>
      <c r="F155" t="s">
        <v>169</v>
      </c>
    </row>
    <row r="156" spans="1:6" x14ac:dyDescent="0.3">
      <c r="A156" s="16">
        <v>43985</v>
      </c>
      <c r="B156">
        <v>2020</v>
      </c>
      <c r="C156" t="s">
        <v>170</v>
      </c>
      <c r="D156">
        <v>23</v>
      </c>
      <c r="E156" t="s">
        <v>158</v>
      </c>
      <c r="F156" t="s">
        <v>169</v>
      </c>
    </row>
    <row r="157" spans="1:6" x14ac:dyDescent="0.3">
      <c r="A157" s="16">
        <v>43986</v>
      </c>
      <c r="B157">
        <v>2020</v>
      </c>
      <c r="C157" t="s">
        <v>170</v>
      </c>
      <c r="D157">
        <v>23</v>
      </c>
      <c r="E157" t="s">
        <v>160</v>
      </c>
      <c r="F157" t="s">
        <v>169</v>
      </c>
    </row>
    <row r="158" spans="1:6" x14ac:dyDescent="0.3">
      <c r="A158" s="16">
        <v>43987</v>
      </c>
      <c r="B158">
        <v>2020</v>
      </c>
      <c r="C158" t="s">
        <v>170</v>
      </c>
      <c r="D158">
        <v>23</v>
      </c>
      <c r="E158" t="s">
        <v>161</v>
      </c>
      <c r="F158" t="s">
        <v>169</v>
      </c>
    </row>
    <row r="159" spans="1:6" x14ac:dyDescent="0.3">
      <c r="A159" s="16">
        <v>43988</v>
      </c>
      <c r="B159">
        <v>2020</v>
      </c>
      <c r="C159" t="s">
        <v>170</v>
      </c>
      <c r="D159">
        <v>23</v>
      </c>
      <c r="E159" t="s">
        <v>162</v>
      </c>
      <c r="F159" t="s">
        <v>169</v>
      </c>
    </row>
    <row r="160" spans="1:6" x14ac:dyDescent="0.3">
      <c r="A160" s="16">
        <v>43989</v>
      </c>
      <c r="B160">
        <v>2020</v>
      </c>
      <c r="C160" t="s">
        <v>170</v>
      </c>
      <c r="D160">
        <v>24</v>
      </c>
      <c r="E160" t="s">
        <v>163</v>
      </c>
      <c r="F160" t="s">
        <v>169</v>
      </c>
    </row>
    <row r="161" spans="1:6" x14ac:dyDescent="0.3">
      <c r="A161" s="16">
        <v>43990</v>
      </c>
      <c r="B161">
        <v>2020</v>
      </c>
      <c r="C161" t="s">
        <v>170</v>
      </c>
      <c r="D161">
        <v>24</v>
      </c>
      <c r="E161" t="s">
        <v>164</v>
      </c>
      <c r="F161" t="s">
        <v>169</v>
      </c>
    </row>
    <row r="162" spans="1:6" x14ac:dyDescent="0.3">
      <c r="A162" s="16">
        <v>43991</v>
      </c>
      <c r="B162">
        <v>2020</v>
      </c>
      <c r="C162" t="s">
        <v>170</v>
      </c>
      <c r="D162">
        <v>24</v>
      </c>
      <c r="E162" t="s">
        <v>165</v>
      </c>
      <c r="F162" t="s">
        <v>169</v>
      </c>
    </row>
    <row r="163" spans="1:6" x14ac:dyDescent="0.3">
      <c r="A163" s="16">
        <v>43992</v>
      </c>
      <c r="B163">
        <v>2020</v>
      </c>
      <c r="C163" t="s">
        <v>170</v>
      </c>
      <c r="D163">
        <v>24</v>
      </c>
      <c r="E163" t="s">
        <v>158</v>
      </c>
      <c r="F163" t="s">
        <v>169</v>
      </c>
    </row>
    <row r="164" spans="1:6" x14ac:dyDescent="0.3">
      <c r="A164" s="16">
        <v>43993</v>
      </c>
      <c r="B164">
        <v>2020</v>
      </c>
      <c r="C164" t="s">
        <v>170</v>
      </c>
      <c r="D164">
        <v>24</v>
      </c>
      <c r="E164" t="s">
        <v>160</v>
      </c>
      <c r="F164" t="s">
        <v>169</v>
      </c>
    </row>
    <row r="165" spans="1:6" x14ac:dyDescent="0.3">
      <c r="A165" s="16">
        <v>43994</v>
      </c>
      <c r="B165">
        <v>2020</v>
      </c>
      <c r="C165" t="s">
        <v>170</v>
      </c>
      <c r="D165">
        <v>24</v>
      </c>
      <c r="E165" t="s">
        <v>161</v>
      </c>
      <c r="F165" t="s">
        <v>169</v>
      </c>
    </row>
    <row r="166" spans="1:6" x14ac:dyDescent="0.3">
      <c r="A166" s="16">
        <v>43995</v>
      </c>
      <c r="B166">
        <v>2020</v>
      </c>
      <c r="C166" t="s">
        <v>170</v>
      </c>
      <c r="D166">
        <v>24</v>
      </c>
      <c r="E166" t="s">
        <v>162</v>
      </c>
      <c r="F166" t="s">
        <v>169</v>
      </c>
    </row>
    <row r="167" spans="1:6" x14ac:dyDescent="0.3">
      <c r="A167" s="16">
        <v>43996</v>
      </c>
      <c r="B167">
        <v>2020</v>
      </c>
      <c r="C167" t="s">
        <v>170</v>
      </c>
      <c r="D167">
        <v>25</v>
      </c>
      <c r="E167" t="s">
        <v>163</v>
      </c>
      <c r="F167" t="s">
        <v>169</v>
      </c>
    </row>
    <row r="168" spans="1:6" x14ac:dyDescent="0.3">
      <c r="A168" s="16">
        <v>43997</v>
      </c>
      <c r="B168">
        <v>2020</v>
      </c>
      <c r="C168" t="s">
        <v>170</v>
      </c>
      <c r="D168">
        <v>25</v>
      </c>
      <c r="E168" t="s">
        <v>164</v>
      </c>
      <c r="F168" t="s">
        <v>169</v>
      </c>
    </row>
    <row r="169" spans="1:6" x14ac:dyDescent="0.3">
      <c r="A169" s="16">
        <v>43998</v>
      </c>
      <c r="B169">
        <v>2020</v>
      </c>
      <c r="C169" t="s">
        <v>170</v>
      </c>
      <c r="D169">
        <v>25</v>
      </c>
      <c r="E169" t="s">
        <v>165</v>
      </c>
      <c r="F169" t="s">
        <v>169</v>
      </c>
    </row>
    <row r="170" spans="1:6" x14ac:dyDescent="0.3">
      <c r="A170" s="16">
        <v>43999</v>
      </c>
      <c r="B170">
        <v>2020</v>
      </c>
      <c r="C170" t="s">
        <v>170</v>
      </c>
      <c r="D170">
        <v>25</v>
      </c>
      <c r="E170" t="s">
        <v>158</v>
      </c>
      <c r="F170" t="s">
        <v>169</v>
      </c>
    </row>
    <row r="171" spans="1:6" x14ac:dyDescent="0.3">
      <c r="A171" s="16">
        <v>44000</v>
      </c>
      <c r="B171">
        <v>2020</v>
      </c>
      <c r="C171" t="s">
        <v>170</v>
      </c>
      <c r="D171">
        <v>25</v>
      </c>
      <c r="E171" t="s">
        <v>160</v>
      </c>
      <c r="F171" t="s">
        <v>169</v>
      </c>
    </row>
    <row r="172" spans="1:6" x14ac:dyDescent="0.3">
      <c r="A172" s="16">
        <v>44001</v>
      </c>
      <c r="B172">
        <v>2020</v>
      </c>
      <c r="C172" t="s">
        <v>170</v>
      </c>
      <c r="D172">
        <v>25</v>
      </c>
      <c r="E172" t="s">
        <v>161</v>
      </c>
      <c r="F172" t="s">
        <v>169</v>
      </c>
    </row>
    <row r="173" spans="1:6" x14ac:dyDescent="0.3">
      <c r="A173" s="16">
        <v>44002</v>
      </c>
      <c r="B173">
        <v>2020</v>
      </c>
      <c r="C173" t="s">
        <v>170</v>
      </c>
      <c r="D173">
        <v>25</v>
      </c>
      <c r="E173" t="s">
        <v>162</v>
      </c>
      <c r="F173" t="s">
        <v>169</v>
      </c>
    </row>
    <row r="174" spans="1:6" x14ac:dyDescent="0.3">
      <c r="A174" s="16">
        <v>44003</v>
      </c>
      <c r="B174">
        <v>2020</v>
      </c>
      <c r="C174" t="s">
        <v>170</v>
      </c>
      <c r="D174">
        <v>26</v>
      </c>
      <c r="E174" t="s">
        <v>163</v>
      </c>
      <c r="F174" t="s">
        <v>169</v>
      </c>
    </row>
    <row r="175" spans="1:6" x14ac:dyDescent="0.3">
      <c r="A175" s="16">
        <v>44004</v>
      </c>
      <c r="B175">
        <v>2020</v>
      </c>
      <c r="C175" t="s">
        <v>170</v>
      </c>
      <c r="D175">
        <v>26</v>
      </c>
      <c r="E175" t="s">
        <v>164</v>
      </c>
      <c r="F175" t="s">
        <v>169</v>
      </c>
    </row>
    <row r="176" spans="1:6" x14ac:dyDescent="0.3">
      <c r="A176" s="16">
        <v>44005</v>
      </c>
      <c r="B176">
        <v>2020</v>
      </c>
      <c r="C176" t="s">
        <v>170</v>
      </c>
      <c r="D176">
        <v>26</v>
      </c>
      <c r="E176" t="s">
        <v>165</v>
      </c>
      <c r="F176" t="s">
        <v>169</v>
      </c>
    </row>
    <row r="177" spans="1:6" x14ac:dyDescent="0.3">
      <c r="A177" s="16">
        <v>44006</v>
      </c>
      <c r="B177">
        <v>2020</v>
      </c>
      <c r="C177" t="s">
        <v>170</v>
      </c>
      <c r="D177">
        <v>26</v>
      </c>
      <c r="E177" t="s">
        <v>158</v>
      </c>
      <c r="F177" t="s">
        <v>169</v>
      </c>
    </row>
    <row r="178" spans="1:6" x14ac:dyDescent="0.3">
      <c r="A178" s="16">
        <v>44007</v>
      </c>
      <c r="B178">
        <v>2020</v>
      </c>
      <c r="C178" t="s">
        <v>170</v>
      </c>
      <c r="D178">
        <v>26</v>
      </c>
      <c r="E178" t="s">
        <v>160</v>
      </c>
      <c r="F178" t="s">
        <v>169</v>
      </c>
    </row>
    <row r="179" spans="1:6" x14ac:dyDescent="0.3">
      <c r="A179" s="16">
        <v>44008</v>
      </c>
      <c r="B179">
        <v>2020</v>
      </c>
      <c r="C179" t="s">
        <v>170</v>
      </c>
      <c r="D179">
        <v>26</v>
      </c>
      <c r="E179" t="s">
        <v>161</v>
      </c>
      <c r="F179" t="s">
        <v>169</v>
      </c>
    </row>
    <row r="180" spans="1:6" x14ac:dyDescent="0.3">
      <c r="A180" s="16">
        <v>44009</v>
      </c>
      <c r="B180">
        <v>2020</v>
      </c>
      <c r="C180" t="s">
        <v>170</v>
      </c>
      <c r="D180">
        <v>26</v>
      </c>
      <c r="E180" t="s">
        <v>162</v>
      </c>
      <c r="F180" t="s">
        <v>169</v>
      </c>
    </row>
    <row r="181" spans="1:6" x14ac:dyDescent="0.3">
      <c r="A181" s="16">
        <v>44010</v>
      </c>
      <c r="B181">
        <v>2020</v>
      </c>
      <c r="C181" t="s">
        <v>170</v>
      </c>
      <c r="D181">
        <v>27</v>
      </c>
      <c r="E181" t="s">
        <v>163</v>
      </c>
      <c r="F181" t="s">
        <v>169</v>
      </c>
    </row>
    <row r="182" spans="1:6" x14ac:dyDescent="0.3">
      <c r="A182" s="16">
        <v>44011</v>
      </c>
      <c r="B182">
        <v>2020</v>
      </c>
      <c r="C182" t="s">
        <v>170</v>
      </c>
      <c r="D182">
        <v>27</v>
      </c>
      <c r="E182" t="s">
        <v>164</v>
      </c>
      <c r="F182" t="s">
        <v>169</v>
      </c>
    </row>
    <row r="183" spans="1:6" x14ac:dyDescent="0.3">
      <c r="A183" s="16">
        <v>44012</v>
      </c>
      <c r="B183">
        <v>2020</v>
      </c>
      <c r="C183" t="s">
        <v>170</v>
      </c>
      <c r="D183">
        <v>27</v>
      </c>
      <c r="E183" t="s">
        <v>165</v>
      </c>
      <c r="F183" t="s">
        <v>169</v>
      </c>
    </row>
    <row r="184" spans="1:6" x14ac:dyDescent="0.3">
      <c r="A184" s="16">
        <v>44013</v>
      </c>
      <c r="B184">
        <v>2020</v>
      </c>
      <c r="C184" t="s">
        <v>171</v>
      </c>
      <c r="D184">
        <v>27</v>
      </c>
      <c r="E184" t="s">
        <v>158</v>
      </c>
      <c r="F184" t="s">
        <v>172</v>
      </c>
    </row>
    <row r="185" spans="1:6" x14ac:dyDescent="0.3">
      <c r="A185" s="16">
        <v>44014</v>
      </c>
      <c r="B185">
        <v>2020</v>
      </c>
      <c r="C185" t="s">
        <v>171</v>
      </c>
      <c r="D185">
        <v>27</v>
      </c>
      <c r="E185" t="s">
        <v>160</v>
      </c>
      <c r="F185" t="s">
        <v>172</v>
      </c>
    </row>
    <row r="186" spans="1:6" x14ac:dyDescent="0.3">
      <c r="A186" s="16">
        <v>44015</v>
      </c>
      <c r="B186">
        <v>2020</v>
      </c>
      <c r="C186" t="s">
        <v>171</v>
      </c>
      <c r="D186">
        <v>27</v>
      </c>
      <c r="E186" t="s">
        <v>161</v>
      </c>
      <c r="F186" t="s">
        <v>172</v>
      </c>
    </row>
    <row r="187" spans="1:6" x14ac:dyDescent="0.3">
      <c r="A187" s="16">
        <v>44016</v>
      </c>
      <c r="B187">
        <v>2020</v>
      </c>
      <c r="C187" t="s">
        <v>171</v>
      </c>
      <c r="D187">
        <v>27</v>
      </c>
      <c r="E187" t="s">
        <v>162</v>
      </c>
      <c r="F187" t="s">
        <v>172</v>
      </c>
    </row>
    <row r="188" spans="1:6" x14ac:dyDescent="0.3">
      <c r="A188" s="16">
        <v>44017</v>
      </c>
      <c r="B188">
        <v>2020</v>
      </c>
      <c r="C188" t="s">
        <v>171</v>
      </c>
      <c r="D188">
        <v>28</v>
      </c>
      <c r="E188" t="s">
        <v>163</v>
      </c>
      <c r="F188" t="s">
        <v>172</v>
      </c>
    </row>
    <row r="189" spans="1:6" x14ac:dyDescent="0.3">
      <c r="A189" s="16">
        <v>44018</v>
      </c>
      <c r="B189">
        <v>2020</v>
      </c>
      <c r="C189" t="s">
        <v>171</v>
      </c>
      <c r="D189">
        <v>28</v>
      </c>
      <c r="E189" t="s">
        <v>164</v>
      </c>
      <c r="F189" t="s">
        <v>172</v>
      </c>
    </row>
    <row r="190" spans="1:6" x14ac:dyDescent="0.3">
      <c r="A190" s="16">
        <v>44019</v>
      </c>
      <c r="B190">
        <v>2020</v>
      </c>
      <c r="C190" t="s">
        <v>171</v>
      </c>
      <c r="D190">
        <v>28</v>
      </c>
      <c r="E190" t="s">
        <v>165</v>
      </c>
      <c r="F190" t="s">
        <v>172</v>
      </c>
    </row>
    <row r="191" spans="1:6" x14ac:dyDescent="0.3">
      <c r="A191" s="16">
        <v>44020</v>
      </c>
      <c r="B191">
        <v>2020</v>
      </c>
      <c r="C191" t="s">
        <v>171</v>
      </c>
      <c r="D191">
        <v>28</v>
      </c>
      <c r="E191" t="s">
        <v>158</v>
      </c>
      <c r="F191" t="s">
        <v>172</v>
      </c>
    </row>
    <row r="192" spans="1:6" x14ac:dyDescent="0.3">
      <c r="A192" s="16">
        <v>44021</v>
      </c>
      <c r="B192">
        <v>2020</v>
      </c>
      <c r="C192" t="s">
        <v>171</v>
      </c>
      <c r="D192">
        <v>28</v>
      </c>
      <c r="E192" t="s">
        <v>160</v>
      </c>
      <c r="F192" t="s">
        <v>172</v>
      </c>
    </row>
    <row r="193" spans="1:6" x14ac:dyDescent="0.3">
      <c r="A193" s="16">
        <v>44022</v>
      </c>
      <c r="B193">
        <v>2020</v>
      </c>
      <c r="C193" t="s">
        <v>171</v>
      </c>
      <c r="D193">
        <v>28</v>
      </c>
      <c r="E193" t="s">
        <v>161</v>
      </c>
      <c r="F193" t="s">
        <v>172</v>
      </c>
    </row>
    <row r="194" spans="1:6" x14ac:dyDescent="0.3">
      <c r="A194" s="16">
        <v>44023</v>
      </c>
      <c r="B194">
        <v>2020</v>
      </c>
      <c r="C194" t="s">
        <v>171</v>
      </c>
      <c r="D194">
        <v>28</v>
      </c>
      <c r="E194" t="s">
        <v>162</v>
      </c>
      <c r="F194" t="s">
        <v>172</v>
      </c>
    </row>
    <row r="195" spans="1:6" x14ac:dyDescent="0.3">
      <c r="A195" s="16">
        <v>44024</v>
      </c>
      <c r="B195">
        <v>2020</v>
      </c>
      <c r="C195" t="s">
        <v>171</v>
      </c>
      <c r="D195">
        <v>29</v>
      </c>
      <c r="E195" t="s">
        <v>163</v>
      </c>
      <c r="F195" t="s">
        <v>172</v>
      </c>
    </row>
    <row r="196" spans="1:6" x14ac:dyDescent="0.3">
      <c r="A196" s="16">
        <v>44025</v>
      </c>
      <c r="B196">
        <v>2020</v>
      </c>
      <c r="C196" t="s">
        <v>171</v>
      </c>
      <c r="D196">
        <v>29</v>
      </c>
      <c r="E196" t="s">
        <v>164</v>
      </c>
      <c r="F196" t="s">
        <v>172</v>
      </c>
    </row>
    <row r="197" spans="1:6" x14ac:dyDescent="0.3">
      <c r="A197" s="16">
        <v>44026</v>
      </c>
      <c r="B197">
        <v>2020</v>
      </c>
      <c r="C197" t="s">
        <v>171</v>
      </c>
      <c r="D197">
        <v>29</v>
      </c>
      <c r="E197" t="s">
        <v>165</v>
      </c>
      <c r="F197" t="s">
        <v>172</v>
      </c>
    </row>
    <row r="198" spans="1:6" x14ac:dyDescent="0.3">
      <c r="A198" s="16">
        <v>44027</v>
      </c>
      <c r="B198">
        <v>2020</v>
      </c>
      <c r="C198" t="s">
        <v>171</v>
      </c>
      <c r="D198">
        <v>29</v>
      </c>
      <c r="E198" t="s">
        <v>158</v>
      </c>
      <c r="F198" t="s">
        <v>172</v>
      </c>
    </row>
    <row r="199" spans="1:6" x14ac:dyDescent="0.3">
      <c r="A199" s="16">
        <v>44028</v>
      </c>
      <c r="B199">
        <v>2020</v>
      </c>
      <c r="C199" t="s">
        <v>171</v>
      </c>
      <c r="D199">
        <v>29</v>
      </c>
      <c r="E199" t="s">
        <v>160</v>
      </c>
      <c r="F199" t="s">
        <v>172</v>
      </c>
    </row>
    <row r="200" spans="1:6" x14ac:dyDescent="0.3">
      <c r="A200" s="16">
        <v>44029</v>
      </c>
      <c r="B200">
        <v>2020</v>
      </c>
      <c r="C200" t="s">
        <v>171</v>
      </c>
      <c r="D200">
        <v>29</v>
      </c>
      <c r="E200" t="s">
        <v>161</v>
      </c>
      <c r="F200" t="s">
        <v>172</v>
      </c>
    </row>
    <row r="201" spans="1:6" x14ac:dyDescent="0.3">
      <c r="A201" s="16">
        <v>44030</v>
      </c>
      <c r="B201">
        <v>2020</v>
      </c>
      <c r="C201" t="s">
        <v>171</v>
      </c>
      <c r="D201">
        <v>29</v>
      </c>
      <c r="E201" t="s">
        <v>162</v>
      </c>
      <c r="F201" t="s">
        <v>172</v>
      </c>
    </row>
    <row r="202" spans="1:6" x14ac:dyDescent="0.3">
      <c r="A202" s="16">
        <v>44031</v>
      </c>
      <c r="B202">
        <v>2020</v>
      </c>
      <c r="C202" t="s">
        <v>171</v>
      </c>
      <c r="D202">
        <v>30</v>
      </c>
      <c r="E202" t="s">
        <v>163</v>
      </c>
      <c r="F202" t="s">
        <v>172</v>
      </c>
    </row>
    <row r="203" spans="1:6" x14ac:dyDescent="0.3">
      <c r="A203" s="16">
        <v>44032</v>
      </c>
      <c r="B203">
        <v>2020</v>
      </c>
      <c r="C203" t="s">
        <v>171</v>
      </c>
      <c r="D203">
        <v>30</v>
      </c>
      <c r="E203" t="s">
        <v>164</v>
      </c>
      <c r="F203" t="s">
        <v>172</v>
      </c>
    </row>
    <row r="204" spans="1:6" x14ac:dyDescent="0.3">
      <c r="A204" s="16">
        <v>44033</v>
      </c>
      <c r="B204">
        <v>2020</v>
      </c>
      <c r="C204" t="s">
        <v>171</v>
      </c>
      <c r="D204">
        <v>30</v>
      </c>
      <c r="E204" t="s">
        <v>165</v>
      </c>
      <c r="F204" t="s">
        <v>172</v>
      </c>
    </row>
    <row r="205" spans="1:6" x14ac:dyDescent="0.3">
      <c r="A205" s="16">
        <v>44034</v>
      </c>
      <c r="B205">
        <v>2020</v>
      </c>
      <c r="C205" t="s">
        <v>171</v>
      </c>
      <c r="D205">
        <v>30</v>
      </c>
      <c r="E205" t="s">
        <v>158</v>
      </c>
      <c r="F205" t="s">
        <v>172</v>
      </c>
    </row>
    <row r="206" spans="1:6" x14ac:dyDescent="0.3">
      <c r="A206" s="16">
        <v>44035</v>
      </c>
      <c r="B206">
        <v>2020</v>
      </c>
      <c r="C206" t="s">
        <v>171</v>
      </c>
      <c r="D206">
        <v>30</v>
      </c>
      <c r="E206" t="s">
        <v>160</v>
      </c>
      <c r="F206" t="s">
        <v>172</v>
      </c>
    </row>
    <row r="207" spans="1:6" x14ac:dyDescent="0.3">
      <c r="A207" s="16">
        <v>44036</v>
      </c>
      <c r="B207">
        <v>2020</v>
      </c>
      <c r="C207" t="s">
        <v>171</v>
      </c>
      <c r="D207">
        <v>30</v>
      </c>
      <c r="E207" t="s">
        <v>161</v>
      </c>
      <c r="F207" t="s">
        <v>172</v>
      </c>
    </row>
    <row r="208" spans="1:6" x14ac:dyDescent="0.3">
      <c r="A208" s="16">
        <v>44037</v>
      </c>
      <c r="B208">
        <v>2020</v>
      </c>
      <c r="C208" t="s">
        <v>171</v>
      </c>
      <c r="D208">
        <v>30</v>
      </c>
      <c r="E208" t="s">
        <v>162</v>
      </c>
      <c r="F208" t="s">
        <v>172</v>
      </c>
    </row>
    <row r="209" spans="1:6" x14ac:dyDescent="0.3">
      <c r="A209" s="16">
        <v>44038</v>
      </c>
      <c r="B209">
        <v>2020</v>
      </c>
      <c r="C209" t="s">
        <v>171</v>
      </c>
      <c r="D209">
        <v>31</v>
      </c>
      <c r="E209" t="s">
        <v>163</v>
      </c>
      <c r="F209" t="s">
        <v>172</v>
      </c>
    </row>
    <row r="210" spans="1:6" x14ac:dyDescent="0.3">
      <c r="A210" s="16">
        <v>44039</v>
      </c>
      <c r="B210">
        <v>2020</v>
      </c>
      <c r="C210" t="s">
        <v>171</v>
      </c>
      <c r="D210">
        <v>31</v>
      </c>
      <c r="E210" t="s">
        <v>164</v>
      </c>
      <c r="F210" t="s">
        <v>172</v>
      </c>
    </row>
    <row r="211" spans="1:6" x14ac:dyDescent="0.3">
      <c r="A211" s="16">
        <v>44040</v>
      </c>
      <c r="B211">
        <v>2020</v>
      </c>
      <c r="C211" t="s">
        <v>171</v>
      </c>
      <c r="D211">
        <v>31</v>
      </c>
      <c r="E211" t="s">
        <v>165</v>
      </c>
      <c r="F211" t="s">
        <v>172</v>
      </c>
    </row>
    <row r="212" spans="1:6" x14ac:dyDescent="0.3">
      <c r="A212" s="16">
        <v>44041</v>
      </c>
      <c r="B212">
        <v>2020</v>
      </c>
      <c r="C212" t="s">
        <v>171</v>
      </c>
      <c r="D212">
        <v>31</v>
      </c>
      <c r="E212" t="s">
        <v>158</v>
      </c>
      <c r="F212" t="s">
        <v>172</v>
      </c>
    </row>
    <row r="213" spans="1:6" x14ac:dyDescent="0.3">
      <c r="A213" s="16">
        <v>44042</v>
      </c>
      <c r="B213">
        <v>2020</v>
      </c>
      <c r="C213" t="s">
        <v>171</v>
      </c>
      <c r="D213">
        <v>31</v>
      </c>
      <c r="E213" t="s">
        <v>160</v>
      </c>
      <c r="F213" t="s">
        <v>172</v>
      </c>
    </row>
    <row r="214" spans="1:6" x14ac:dyDescent="0.3">
      <c r="A214" s="16">
        <v>44043</v>
      </c>
      <c r="B214">
        <v>2020</v>
      </c>
      <c r="C214" t="s">
        <v>171</v>
      </c>
      <c r="D214">
        <v>31</v>
      </c>
      <c r="E214" t="s">
        <v>161</v>
      </c>
      <c r="F214" t="s">
        <v>172</v>
      </c>
    </row>
    <row r="215" spans="1:6" x14ac:dyDescent="0.3">
      <c r="A215" s="16">
        <v>44044</v>
      </c>
      <c r="B215">
        <v>2020</v>
      </c>
      <c r="C215" t="s">
        <v>173</v>
      </c>
      <c r="D215">
        <v>31</v>
      </c>
      <c r="E215" t="s">
        <v>162</v>
      </c>
      <c r="F215" t="s">
        <v>172</v>
      </c>
    </row>
    <row r="216" spans="1:6" x14ac:dyDescent="0.3">
      <c r="A216" s="16">
        <v>44045</v>
      </c>
      <c r="B216">
        <v>2020</v>
      </c>
      <c r="C216" t="s">
        <v>173</v>
      </c>
      <c r="D216">
        <v>32</v>
      </c>
      <c r="E216" t="s">
        <v>163</v>
      </c>
      <c r="F216" t="s">
        <v>172</v>
      </c>
    </row>
    <row r="217" spans="1:6" x14ac:dyDescent="0.3">
      <c r="A217" s="16">
        <v>44046</v>
      </c>
      <c r="B217">
        <v>2020</v>
      </c>
      <c r="C217" t="s">
        <v>173</v>
      </c>
      <c r="D217">
        <v>32</v>
      </c>
      <c r="E217" t="s">
        <v>164</v>
      </c>
      <c r="F217" t="s">
        <v>172</v>
      </c>
    </row>
    <row r="218" spans="1:6" x14ac:dyDescent="0.3">
      <c r="A218" s="16">
        <v>44047</v>
      </c>
      <c r="B218">
        <v>2020</v>
      </c>
      <c r="C218" t="s">
        <v>173</v>
      </c>
      <c r="D218">
        <v>32</v>
      </c>
      <c r="E218" t="s">
        <v>165</v>
      </c>
      <c r="F218" t="s">
        <v>172</v>
      </c>
    </row>
    <row r="219" spans="1:6" x14ac:dyDescent="0.3">
      <c r="A219" s="16">
        <v>44048</v>
      </c>
      <c r="B219">
        <v>2020</v>
      </c>
      <c r="C219" t="s">
        <v>173</v>
      </c>
      <c r="D219">
        <v>32</v>
      </c>
      <c r="E219" t="s">
        <v>158</v>
      </c>
      <c r="F219" t="s">
        <v>172</v>
      </c>
    </row>
    <row r="220" spans="1:6" x14ac:dyDescent="0.3">
      <c r="A220" s="16">
        <v>44049</v>
      </c>
      <c r="B220">
        <v>2020</v>
      </c>
      <c r="C220" t="s">
        <v>173</v>
      </c>
      <c r="D220">
        <v>32</v>
      </c>
      <c r="E220" t="s">
        <v>160</v>
      </c>
      <c r="F220" t="s">
        <v>172</v>
      </c>
    </row>
    <row r="221" spans="1:6" x14ac:dyDescent="0.3">
      <c r="A221" s="16">
        <v>44050</v>
      </c>
      <c r="B221">
        <v>2020</v>
      </c>
      <c r="C221" t="s">
        <v>173</v>
      </c>
      <c r="D221">
        <v>32</v>
      </c>
      <c r="E221" t="s">
        <v>161</v>
      </c>
      <c r="F221" t="s">
        <v>172</v>
      </c>
    </row>
    <row r="222" spans="1:6" x14ac:dyDescent="0.3">
      <c r="A222" s="16">
        <v>44051</v>
      </c>
      <c r="B222">
        <v>2020</v>
      </c>
      <c r="C222" t="s">
        <v>173</v>
      </c>
      <c r="D222">
        <v>32</v>
      </c>
      <c r="E222" t="s">
        <v>162</v>
      </c>
      <c r="F222" t="s">
        <v>172</v>
      </c>
    </row>
    <row r="223" spans="1:6" x14ac:dyDescent="0.3">
      <c r="A223" s="16">
        <v>44052</v>
      </c>
      <c r="B223">
        <v>2020</v>
      </c>
      <c r="C223" t="s">
        <v>173</v>
      </c>
      <c r="D223">
        <v>33</v>
      </c>
      <c r="E223" t="s">
        <v>163</v>
      </c>
      <c r="F223" t="s">
        <v>172</v>
      </c>
    </row>
    <row r="224" spans="1:6" x14ac:dyDescent="0.3">
      <c r="A224" s="16">
        <v>44053</v>
      </c>
      <c r="B224">
        <v>2020</v>
      </c>
      <c r="C224" t="s">
        <v>173</v>
      </c>
      <c r="D224">
        <v>33</v>
      </c>
      <c r="E224" t="s">
        <v>164</v>
      </c>
      <c r="F224" t="s">
        <v>172</v>
      </c>
    </row>
    <row r="225" spans="1:6" x14ac:dyDescent="0.3">
      <c r="A225" s="16">
        <v>44054</v>
      </c>
      <c r="B225">
        <v>2020</v>
      </c>
      <c r="C225" t="s">
        <v>173</v>
      </c>
      <c r="D225">
        <v>33</v>
      </c>
      <c r="E225" t="s">
        <v>165</v>
      </c>
      <c r="F225" t="s">
        <v>172</v>
      </c>
    </row>
    <row r="226" spans="1:6" x14ac:dyDescent="0.3">
      <c r="A226" s="16">
        <v>44055</v>
      </c>
      <c r="B226">
        <v>2020</v>
      </c>
      <c r="C226" t="s">
        <v>173</v>
      </c>
      <c r="D226">
        <v>33</v>
      </c>
      <c r="E226" t="s">
        <v>158</v>
      </c>
      <c r="F226" t="s">
        <v>172</v>
      </c>
    </row>
    <row r="227" spans="1:6" x14ac:dyDescent="0.3">
      <c r="A227" s="16">
        <v>44056</v>
      </c>
      <c r="B227">
        <v>2020</v>
      </c>
      <c r="C227" t="s">
        <v>173</v>
      </c>
      <c r="D227">
        <v>33</v>
      </c>
      <c r="E227" t="s">
        <v>160</v>
      </c>
      <c r="F227" t="s">
        <v>172</v>
      </c>
    </row>
    <row r="228" spans="1:6" x14ac:dyDescent="0.3">
      <c r="A228" s="16">
        <v>44057</v>
      </c>
      <c r="B228">
        <v>2020</v>
      </c>
      <c r="C228" t="s">
        <v>173</v>
      </c>
      <c r="D228">
        <v>33</v>
      </c>
      <c r="E228" t="s">
        <v>161</v>
      </c>
      <c r="F228" t="s">
        <v>172</v>
      </c>
    </row>
    <row r="229" spans="1:6" x14ac:dyDescent="0.3">
      <c r="A229" s="16">
        <v>44058</v>
      </c>
      <c r="B229">
        <v>2020</v>
      </c>
      <c r="C229" t="s">
        <v>173</v>
      </c>
      <c r="D229">
        <v>33</v>
      </c>
      <c r="E229" t="s">
        <v>162</v>
      </c>
      <c r="F229" t="s">
        <v>172</v>
      </c>
    </row>
    <row r="230" spans="1:6" x14ac:dyDescent="0.3">
      <c r="A230" s="16">
        <v>44059</v>
      </c>
      <c r="B230">
        <v>2020</v>
      </c>
      <c r="C230" t="s">
        <v>173</v>
      </c>
      <c r="D230">
        <v>34</v>
      </c>
      <c r="E230" t="s">
        <v>163</v>
      </c>
      <c r="F230" t="s">
        <v>172</v>
      </c>
    </row>
    <row r="231" spans="1:6" x14ac:dyDescent="0.3">
      <c r="A231" s="16">
        <v>44060</v>
      </c>
      <c r="B231">
        <v>2020</v>
      </c>
      <c r="C231" t="s">
        <v>173</v>
      </c>
      <c r="D231">
        <v>34</v>
      </c>
      <c r="E231" t="s">
        <v>164</v>
      </c>
      <c r="F231" t="s">
        <v>172</v>
      </c>
    </row>
    <row r="232" spans="1:6" x14ac:dyDescent="0.3">
      <c r="A232" s="16">
        <v>44061</v>
      </c>
      <c r="B232">
        <v>2020</v>
      </c>
      <c r="C232" t="s">
        <v>173</v>
      </c>
      <c r="D232">
        <v>34</v>
      </c>
      <c r="E232" t="s">
        <v>165</v>
      </c>
      <c r="F232" t="s">
        <v>172</v>
      </c>
    </row>
    <row r="233" spans="1:6" x14ac:dyDescent="0.3">
      <c r="A233" s="16">
        <v>44062</v>
      </c>
      <c r="B233">
        <v>2020</v>
      </c>
      <c r="C233" t="s">
        <v>173</v>
      </c>
      <c r="D233">
        <v>34</v>
      </c>
      <c r="E233" t="s">
        <v>158</v>
      </c>
      <c r="F233" t="s">
        <v>172</v>
      </c>
    </row>
    <row r="234" spans="1:6" x14ac:dyDescent="0.3">
      <c r="A234" s="16">
        <v>44063</v>
      </c>
      <c r="B234">
        <v>2020</v>
      </c>
      <c r="C234" t="s">
        <v>173</v>
      </c>
      <c r="D234">
        <v>34</v>
      </c>
      <c r="E234" t="s">
        <v>160</v>
      </c>
      <c r="F234" t="s">
        <v>172</v>
      </c>
    </row>
    <row r="235" spans="1:6" x14ac:dyDescent="0.3">
      <c r="A235" s="16">
        <v>44064</v>
      </c>
      <c r="B235">
        <v>2020</v>
      </c>
      <c r="C235" t="s">
        <v>173</v>
      </c>
      <c r="D235">
        <v>34</v>
      </c>
      <c r="E235" t="s">
        <v>161</v>
      </c>
      <c r="F235" t="s">
        <v>172</v>
      </c>
    </row>
    <row r="236" spans="1:6" x14ac:dyDescent="0.3">
      <c r="A236" s="16">
        <v>44065</v>
      </c>
      <c r="B236">
        <v>2020</v>
      </c>
      <c r="C236" t="s">
        <v>173</v>
      </c>
      <c r="D236">
        <v>34</v>
      </c>
      <c r="E236" t="s">
        <v>162</v>
      </c>
      <c r="F236" t="s">
        <v>172</v>
      </c>
    </row>
    <row r="237" spans="1:6" x14ac:dyDescent="0.3">
      <c r="A237" s="16">
        <v>44066</v>
      </c>
      <c r="B237">
        <v>2020</v>
      </c>
      <c r="C237" t="s">
        <v>173</v>
      </c>
      <c r="D237">
        <v>35</v>
      </c>
      <c r="E237" t="s">
        <v>163</v>
      </c>
      <c r="F237" t="s">
        <v>172</v>
      </c>
    </row>
    <row r="238" spans="1:6" x14ac:dyDescent="0.3">
      <c r="A238" s="16">
        <v>44067</v>
      </c>
      <c r="B238">
        <v>2020</v>
      </c>
      <c r="C238" t="s">
        <v>173</v>
      </c>
      <c r="D238">
        <v>35</v>
      </c>
      <c r="E238" t="s">
        <v>164</v>
      </c>
      <c r="F238" t="s">
        <v>172</v>
      </c>
    </row>
    <row r="239" spans="1:6" x14ac:dyDescent="0.3">
      <c r="A239" s="16">
        <v>44068</v>
      </c>
      <c r="B239">
        <v>2020</v>
      </c>
      <c r="C239" t="s">
        <v>173</v>
      </c>
      <c r="D239">
        <v>35</v>
      </c>
      <c r="E239" t="s">
        <v>165</v>
      </c>
      <c r="F239" t="s">
        <v>172</v>
      </c>
    </row>
    <row r="240" spans="1:6" x14ac:dyDescent="0.3">
      <c r="A240" s="16">
        <v>44069</v>
      </c>
      <c r="B240">
        <v>2020</v>
      </c>
      <c r="C240" t="s">
        <v>173</v>
      </c>
      <c r="D240">
        <v>35</v>
      </c>
      <c r="E240" t="s">
        <v>158</v>
      </c>
      <c r="F240" t="s">
        <v>172</v>
      </c>
    </row>
    <row r="241" spans="1:6" x14ac:dyDescent="0.3">
      <c r="A241" s="16">
        <v>44070</v>
      </c>
      <c r="B241">
        <v>2020</v>
      </c>
      <c r="C241" t="s">
        <v>173</v>
      </c>
      <c r="D241">
        <v>35</v>
      </c>
      <c r="E241" t="s">
        <v>160</v>
      </c>
      <c r="F241" t="s">
        <v>172</v>
      </c>
    </row>
    <row r="242" spans="1:6" x14ac:dyDescent="0.3">
      <c r="A242" s="16">
        <v>44071</v>
      </c>
      <c r="B242">
        <v>2020</v>
      </c>
      <c r="C242" t="s">
        <v>173</v>
      </c>
      <c r="D242">
        <v>35</v>
      </c>
      <c r="E242" t="s">
        <v>161</v>
      </c>
      <c r="F242" t="s">
        <v>172</v>
      </c>
    </row>
    <row r="243" spans="1:6" x14ac:dyDescent="0.3">
      <c r="A243" s="16">
        <v>44072</v>
      </c>
      <c r="B243">
        <v>2020</v>
      </c>
      <c r="C243" t="s">
        <v>173</v>
      </c>
      <c r="D243">
        <v>35</v>
      </c>
      <c r="E243" t="s">
        <v>162</v>
      </c>
      <c r="F243" t="s">
        <v>172</v>
      </c>
    </row>
    <row r="244" spans="1:6" x14ac:dyDescent="0.3">
      <c r="A244" s="16">
        <v>44073</v>
      </c>
      <c r="B244">
        <v>2020</v>
      </c>
      <c r="C244" t="s">
        <v>173</v>
      </c>
      <c r="D244">
        <v>36</v>
      </c>
      <c r="E244" t="s">
        <v>163</v>
      </c>
      <c r="F244" t="s">
        <v>172</v>
      </c>
    </row>
    <row r="245" spans="1:6" x14ac:dyDescent="0.3">
      <c r="A245" s="16">
        <v>44074</v>
      </c>
      <c r="B245">
        <v>2020</v>
      </c>
      <c r="C245" t="s">
        <v>173</v>
      </c>
      <c r="D245">
        <v>36</v>
      </c>
      <c r="E245" t="s">
        <v>164</v>
      </c>
      <c r="F245" t="s">
        <v>172</v>
      </c>
    </row>
    <row r="246" spans="1:6" x14ac:dyDescent="0.3">
      <c r="A246" s="16">
        <v>44075</v>
      </c>
      <c r="B246">
        <v>2020</v>
      </c>
      <c r="C246" t="s">
        <v>174</v>
      </c>
      <c r="D246">
        <v>36</v>
      </c>
      <c r="E246" t="s">
        <v>165</v>
      </c>
      <c r="F246" t="s">
        <v>172</v>
      </c>
    </row>
    <row r="247" spans="1:6" x14ac:dyDescent="0.3">
      <c r="A247" s="16">
        <v>44076</v>
      </c>
      <c r="B247">
        <v>2020</v>
      </c>
      <c r="C247" t="s">
        <v>174</v>
      </c>
      <c r="D247">
        <v>36</v>
      </c>
      <c r="E247" t="s">
        <v>158</v>
      </c>
      <c r="F247" t="s">
        <v>172</v>
      </c>
    </row>
    <row r="248" spans="1:6" x14ac:dyDescent="0.3">
      <c r="A248" s="16">
        <v>44077</v>
      </c>
      <c r="B248">
        <v>2020</v>
      </c>
      <c r="C248" t="s">
        <v>174</v>
      </c>
      <c r="D248">
        <v>36</v>
      </c>
      <c r="E248" t="s">
        <v>160</v>
      </c>
      <c r="F248" t="s">
        <v>172</v>
      </c>
    </row>
    <row r="249" spans="1:6" x14ac:dyDescent="0.3">
      <c r="A249" s="16">
        <v>44078</v>
      </c>
      <c r="B249">
        <v>2020</v>
      </c>
      <c r="C249" t="s">
        <v>174</v>
      </c>
      <c r="D249">
        <v>36</v>
      </c>
      <c r="E249" t="s">
        <v>161</v>
      </c>
      <c r="F249" t="s">
        <v>172</v>
      </c>
    </row>
    <row r="250" spans="1:6" x14ac:dyDescent="0.3">
      <c r="A250" s="16">
        <v>44079</v>
      </c>
      <c r="B250">
        <v>2020</v>
      </c>
      <c r="C250" t="s">
        <v>174</v>
      </c>
      <c r="D250">
        <v>36</v>
      </c>
      <c r="E250" t="s">
        <v>162</v>
      </c>
      <c r="F250" t="s">
        <v>172</v>
      </c>
    </row>
    <row r="251" spans="1:6" x14ac:dyDescent="0.3">
      <c r="A251" s="16">
        <v>44080</v>
      </c>
      <c r="B251">
        <v>2020</v>
      </c>
      <c r="C251" t="s">
        <v>174</v>
      </c>
      <c r="D251">
        <v>37</v>
      </c>
      <c r="E251" t="s">
        <v>163</v>
      </c>
      <c r="F251" t="s">
        <v>172</v>
      </c>
    </row>
    <row r="252" spans="1:6" x14ac:dyDescent="0.3">
      <c r="A252" s="16">
        <v>44081</v>
      </c>
      <c r="B252">
        <v>2020</v>
      </c>
      <c r="C252" t="s">
        <v>174</v>
      </c>
      <c r="D252">
        <v>37</v>
      </c>
      <c r="E252" t="s">
        <v>164</v>
      </c>
      <c r="F252" t="s">
        <v>172</v>
      </c>
    </row>
    <row r="253" spans="1:6" x14ac:dyDescent="0.3">
      <c r="A253" s="16">
        <v>44082</v>
      </c>
      <c r="B253">
        <v>2020</v>
      </c>
      <c r="C253" t="s">
        <v>174</v>
      </c>
      <c r="D253">
        <v>37</v>
      </c>
      <c r="E253" t="s">
        <v>165</v>
      </c>
      <c r="F253" t="s">
        <v>172</v>
      </c>
    </row>
    <row r="254" spans="1:6" x14ac:dyDescent="0.3">
      <c r="A254" s="16">
        <v>44083</v>
      </c>
      <c r="B254">
        <v>2020</v>
      </c>
      <c r="C254" t="s">
        <v>174</v>
      </c>
      <c r="D254">
        <v>37</v>
      </c>
      <c r="E254" t="s">
        <v>158</v>
      </c>
      <c r="F254" t="s">
        <v>172</v>
      </c>
    </row>
    <row r="255" spans="1:6" x14ac:dyDescent="0.3">
      <c r="A255" s="16">
        <v>44084</v>
      </c>
      <c r="B255">
        <v>2020</v>
      </c>
      <c r="C255" t="s">
        <v>174</v>
      </c>
      <c r="D255">
        <v>37</v>
      </c>
      <c r="E255" t="s">
        <v>160</v>
      </c>
      <c r="F255" t="s">
        <v>172</v>
      </c>
    </row>
    <row r="256" spans="1:6" x14ac:dyDescent="0.3">
      <c r="A256" s="16">
        <v>44085</v>
      </c>
      <c r="B256">
        <v>2020</v>
      </c>
      <c r="C256" t="s">
        <v>174</v>
      </c>
      <c r="D256">
        <v>37</v>
      </c>
      <c r="E256" t="s">
        <v>161</v>
      </c>
      <c r="F256" t="s">
        <v>172</v>
      </c>
    </row>
    <row r="257" spans="1:6" x14ac:dyDescent="0.3">
      <c r="A257" s="16">
        <v>44086</v>
      </c>
      <c r="B257">
        <v>2020</v>
      </c>
      <c r="C257" t="s">
        <v>174</v>
      </c>
      <c r="D257">
        <v>37</v>
      </c>
      <c r="E257" t="s">
        <v>162</v>
      </c>
      <c r="F257" t="s">
        <v>172</v>
      </c>
    </row>
    <row r="258" spans="1:6" x14ac:dyDescent="0.3">
      <c r="A258" s="16">
        <v>44087</v>
      </c>
      <c r="B258">
        <v>2020</v>
      </c>
      <c r="C258" t="s">
        <v>174</v>
      </c>
      <c r="D258">
        <v>38</v>
      </c>
      <c r="E258" t="s">
        <v>163</v>
      </c>
      <c r="F258" t="s">
        <v>172</v>
      </c>
    </row>
    <row r="259" spans="1:6" x14ac:dyDescent="0.3">
      <c r="A259" s="16">
        <v>44088</v>
      </c>
      <c r="B259">
        <v>2020</v>
      </c>
      <c r="C259" t="s">
        <v>174</v>
      </c>
      <c r="D259">
        <v>38</v>
      </c>
      <c r="E259" t="s">
        <v>164</v>
      </c>
      <c r="F259" t="s">
        <v>172</v>
      </c>
    </row>
    <row r="260" spans="1:6" x14ac:dyDescent="0.3">
      <c r="A260" s="16">
        <v>44089</v>
      </c>
      <c r="B260">
        <v>2020</v>
      </c>
      <c r="C260" t="s">
        <v>174</v>
      </c>
      <c r="D260">
        <v>38</v>
      </c>
      <c r="E260" t="s">
        <v>165</v>
      </c>
      <c r="F260" t="s">
        <v>172</v>
      </c>
    </row>
    <row r="261" spans="1:6" x14ac:dyDescent="0.3">
      <c r="A261" s="16">
        <v>44090</v>
      </c>
      <c r="B261">
        <v>2020</v>
      </c>
      <c r="C261" t="s">
        <v>174</v>
      </c>
      <c r="D261">
        <v>38</v>
      </c>
      <c r="E261" t="s">
        <v>158</v>
      </c>
      <c r="F261" t="s">
        <v>172</v>
      </c>
    </row>
    <row r="262" spans="1:6" x14ac:dyDescent="0.3">
      <c r="A262" s="16">
        <v>44091</v>
      </c>
      <c r="B262">
        <v>2020</v>
      </c>
      <c r="C262" t="s">
        <v>174</v>
      </c>
      <c r="D262">
        <v>38</v>
      </c>
      <c r="E262" t="s">
        <v>160</v>
      </c>
      <c r="F262" t="s">
        <v>172</v>
      </c>
    </row>
    <row r="263" spans="1:6" x14ac:dyDescent="0.3">
      <c r="A263" s="16">
        <v>44092</v>
      </c>
      <c r="B263">
        <v>2020</v>
      </c>
      <c r="C263" t="s">
        <v>174</v>
      </c>
      <c r="D263">
        <v>38</v>
      </c>
      <c r="E263" t="s">
        <v>161</v>
      </c>
      <c r="F263" t="s">
        <v>172</v>
      </c>
    </row>
    <row r="264" spans="1:6" x14ac:dyDescent="0.3">
      <c r="A264" s="16">
        <v>44093</v>
      </c>
      <c r="B264">
        <v>2020</v>
      </c>
      <c r="C264" t="s">
        <v>174</v>
      </c>
      <c r="D264">
        <v>38</v>
      </c>
      <c r="E264" t="s">
        <v>162</v>
      </c>
      <c r="F264" t="s">
        <v>172</v>
      </c>
    </row>
    <row r="265" spans="1:6" x14ac:dyDescent="0.3">
      <c r="A265" s="16">
        <v>44094</v>
      </c>
      <c r="B265">
        <v>2020</v>
      </c>
      <c r="C265" t="s">
        <v>174</v>
      </c>
      <c r="D265">
        <v>39</v>
      </c>
      <c r="E265" t="s">
        <v>163</v>
      </c>
      <c r="F265" t="s">
        <v>172</v>
      </c>
    </row>
    <row r="266" spans="1:6" x14ac:dyDescent="0.3">
      <c r="A266" s="16">
        <v>44095</v>
      </c>
      <c r="B266">
        <v>2020</v>
      </c>
      <c r="C266" t="s">
        <v>174</v>
      </c>
      <c r="D266">
        <v>39</v>
      </c>
      <c r="E266" t="s">
        <v>164</v>
      </c>
      <c r="F266" t="s">
        <v>172</v>
      </c>
    </row>
    <row r="267" spans="1:6" x14ac:dyDescent="0.3">
      <c r="A267" s="16">
        <v>44096</v>
      </c>
      <c r="B267">
        <v>2020</v>
      </c>
      <c r="C267" t="s">
        <v>174</v>
      </c>
      <c r="D267">
        <v>39</v>
      </c>
      <c r="E267" t="s">
        <v>165</v>
      </c>
      <c r="F267" t="s">
        <v>172</v>
      </c>
    </row>
    <row r="268" spans="1:6" x14ac:dyDescent="0.3">
      <c r="A268" s="16">
        <v>44097</v>
      </c>
      <c r="B268">
        <v>2020</v>
      </c>
      <c r="C268" t="s">
        <v>174</v>
      </c>
      <c r="D268">
        <v>39</v>
      </c>
      <c r="E268" t="s">
        <v>158</v>
      </c>
      <c r="F268" t="s">
        <v>172</v>
      </c>
    </row>
    <row r="269" spans="1:6" x14ac:dyDescent="0.3">
      <c r="A269" s="16">
        <v>44098</v>
      </c>
      <c r="B269">
        <v>2020</v>
      </c>
      <c r="C269" t="s">
        <v>174</v>
      </c>
      <c r="D269">
        <v>39</v>
      </c>
      <c r="E269" t="s">
        <v>160</v>
      </c>
      <c r="F269" t="s">
        <v>172</v>
      </c>
    </row>
    <row r="270" spans="1:6" x14ac:dyDescent="0.3">
      <c r="A270" s="16">
        <v>44099</v>
      </c>
      <c r="B270">
        <v>2020</v>
      </c>
      <c r="C270" t="s">
        <v>174</v>
      </c>
      <c r="D270">
        <v>39</v>
      </c>
      <c r="E270" t="s">
        <v>161</v>
      </c>
      <c r="F270" t="s">
        <v>172</v>
      </c>
    </row>
    <row r="271" spans="1:6" x14ac:dyDescent="0.3">
      <c r="A271" s="16">
        <v>44100</v>
      </c>
      <c r="B271">
        <v>2020</v>
      </c>
      <c r="C271" t="s">
        <v>174</v>
      </c>
      <c r="D271">
        <v>39</v>
      </c>
      <c r="E271" t="s">
        <v>162</v>
      </c>
      <c r="F271" t="s">
        <v>172</v>
      </c>
    </row>
    <row r="272" spans="1:6" x14ac:dyDescent="0.3">
      <c r="A272" s="16">
        <v>44101</v>
      </c>
      <c r="B272">
        <v>2020</v>
      </c>
      <c r="C272" t="s">
        <v>174</v>
      </c>
      <c r="D272">
        <v>40</v>
      </c>
      <c r="E272" t="s">
        <v>163</v>
      </c>
      <c r="F272" t="s">
        <v>172</v>
      </c>
    </row>
    <row r="273" spans="1:6" x14ac:dyDescent="0.3">
      <c r="A273" s="16">
        <v>44102</v>
      </c>
      <c r="B273">
        <v>2020</v>
      </c>
      <c r="C273" t="s">
        <v>174</v>
      </c>
      <c r="D273">
        <v>40</v>
      </c>
      <c r="E273" t="s">
        <v>164</v>
      </c>
      <c r="F273" t="s">
        <v>172</v>
      </c>
    </row>
    <row r="274" spans="1:6" x14ac:dyDescent="0.3">
      <c r="A274" s="16">
        <v>44103</v>
      </c>
      <c r="B274">
        <v>2020</v>
      </c>
      <c r="C274" t="s">
        <v>174</v>
      </c>
      <c r="D274">
        <v>40</v>
      </c>
      <c r="E274" t="s">
        <v>165</v>
      </c>
      <c r="F274" t="s">
        <v>172</v>
      </c>
    </row>
    <row r="275" spans="1:6" x14ac:dyDescent="0.3">
      <c r="A275" s="16">
        <v>44104</v>
      </c>
      <c r="B275">
        <v>2020</v>
      </c>
      <c r="C275" t="s">
        <v>174</v>
      </c>
      <c r="D275">
        <v>40</v>
      </c>
      <c r="E275" t="s">
        <v>158</v>
      </c>
      <c r="F275" t="s">
        <v>172</v>
      </c>
    </row>
    <row r="276" spans="1:6" x14ac:dyDescent="0.3">
      <c r="A276" s="16">
        <v>44105</v>
      </c>
      <c r="B276">
        <v>2020</v>
      </c>
      <c r="C276" t="s">
        <v>175</v>
      </c>
      <c r="D276">
        <v>40</v>
      </c>
      <c r="E276" t="s">
        <v>160</v>
      </c>
      <c r="F276" t="s">
        <v>176</v>
      </c>
    </row>
    <row r="277" spans="1:6" x14ac:dyDescent="0.3">
      <c r="A277" s="16">
        <v>44106</v>
      </c>
      <c r="B277">
        <v>2020</v>
      </c>
      <c r="C277" t="s">
        <v>175</v>
      </c>
      <c r="D277">
        <v>40</v>
      </c>
      <c r="E277" t="s">
        <v>161</v>
      </c>
      <c r="F277" t="s">
        <v>176</v>
      </c>
    </row>
    <row r="278" spans="1:6" x14ac:dyDescent="0.3">
      <c r="A278" s="16">
        <v>44107</v>
      </c>
      <c r="B278">
        <v>2020</v>
      </c>
      <c r="C278" t="s">
        <v>175</v>
      </c>
      <c r="D278">
        <v>40</v>
      </c>
      <c r="E278" t="s">
        <v>162</v>
      </c>
      <c r="F278" t="s">
        <v>176</v>
      </c>
    </row>
    <row r="279" spans="1:6" x14ac:dyDescent="0.3">
      <c r="A279" s="16">
        <v>44108</v>
      </c>
      <c r="B279">
        <v>2020</v>
      </c>
      <c r="C279" t="s">
        <v>175</v>
      </c>
      <c r="D279">
        <v>41</v>
      </c>
      <c r="E279" t="s">
        <v>163</v>
      </c>
      <c r="F279" t="s">
        <v>176</v>
      </c>
    </row>
    <row r="280" spans="1:6" x14ac:dyDescent="0.3">
      <c r="A280" s="16">
        <v>44109</v>
      </c>
      <c r="B280">
        <v>2020</v>
      </c>
      <c r="C280" t="s">
        <v>175</v>
      </c>
      <c r="D280">
        <v>41</v>
      </c>
      <c r="E280" t="s">
        <v>164</v>
      </c>
      <c r="F280" t="s">
        <v>176</v>
      </c>
    </row>
    <row r="281" spans="1:6" x14ac:dyDescent="0.3">
      <c r="A281" s="16">
        <v>44110</v>
      </c>
      <c r="B281">
        <v>2020</v>
      </c>
      <c r="C281" t="s">
        <v>175</v>
      </c>
      <c r="D281">
        <v>41</v>
      </c>
      <c r="E281" t="s">
        <v>165</v>
      </c>
      <c r="F281" t="s">
        <v>176</v>
      </c>
    </row>
    <row r="282" spans="1:6" x14ac:dyDescent="0.3">
      <c r="A282" s="16">
        <v>44111</v>
      </c>
      <c r="B282">
        <v>2020</v>
      </c>
      <c r="C282" t="s">
        <v>175</v>
      </c>
      <c r="D282">
        <v>41</v>
      </c>
      <c r="E282" t="s">
        <v>158</v>
      </c>
      <c r="F282" t="s">
        <v>176</v>
      </c>
    </row>
    <row r="283" spans="1:6" x14ac:dyDescent="0.3">
      <c r="A283" s="16">
        <v>44112</v>
      </c>
      <c r="B283">
        <v>2020</v>
      </c>
      <c r="C283" t="s">
        <v>175</v>
      </c>
      <c r="D283">
        <v>41</v>
      </c>
      <c r="E283" t="s">
        <v>160</v>
      </c>
      <c r="F283" t="s">
        <v>176</v>
      </c>
    </row>
    <row r="284" spans="1:6" x14ac:dyDescent="0.3">
      <c r="A284" s="16">
        <v>44113</v>
      </c>
      <c r="B284">
        <v>2020</v>
      </c>
      <c r="C284" t="s">
        <v>175</v>
      </c>
      <c r="D284">
        <v>41</v>
      </c>
      <c r="E284" t="s">
        <v>161</v>
      </c>
      <c r="F284" t="s">
        <v>176</v>
      </c>
    </row>
    <row r="285" spans="1:6" x14ac:dyDescent="0.3">
      <c r="A285" s="16">
        <v>44114</v>
      </c>
      <c r="B285">
        <v>2020</v>
      </c>
      <c r="C285" t="s">
        <v>175</v>
      </c>
      <c r="D285">
        <v>41</v>
      </c>
      <c r="E285" t="s">
        <v>162</v>
      </c>
      <c r="F285" t="s">
        <v>176</v>
      </c>
    </row>
    <row r="286" spans="1:6" x14ac:dyDescent="0.3">
      <c r="A286" s="16">
        <v>44115</v>
      </c>
      <c r="B286">
        <v>2020</v>
      </c>
      <c r="C286" t="s">
        <v>175</v>
      </c>
      <c r="D286">
        <v>42</v>
      </c>
      <c r="E286" t="s">
        <v>163</v>
      </c>
      <c r="F286" t="s">
        <v>176</v>
      </c>
    </row>
    <row r="287" spans="1:6" x14ac:dyDescent="0.3">
      <c r="A287" s="16">
        <v>44116</v>
      </c>
      <c r="B287">
        <v>2020</v>
      </c>
      <c r="C287" t="s">
        <v>175</v>
      </c>
      <c r="D287">
        <v>42</v>
      </c>
      <c r="E287" t="s">
        <v>164</v>
      </c>
      <c r="F287" t="s">
        <v>176</v>
      </c>
    </row>
    <row r="288" spans="1:6" x14ac:dyDescent="0.3">
      <c r="A288" s="16">
        <v>44117</v>
      </c>
      <c r="B288">
        <v>2020</v>
      </c>
      <c r="C288" t="s">
        <v>175</v>
      </c>
      <c r="D288">
        <v>42</v>
      </c>
      <c r="E288" t="s">
        <v>165</v>
      </c>
      <c r="F288" t="s">
        <v>176</v>
      </c>
    </row>
    <row r="289" spans="1:6" x14ac:dyDescent="0.3">
      <c r="A289" s="16">
        <v>44118</v>
      </c>
      <c r="B289">
        <v>2020</v>
      </c>
      <c r="C289" t="s">
        <v>175</v>
      </c>
      <c r="D289">
        <v>42</v>
      </c>
      <c r="E289" t="s">
        <v>158</v>
      </c>
      <c r="F289" t="s">
        <v>176</v>
      </c>
    </row>
    <row r="290" spans="1:6" x14ac:dyDescent="0.3">
      <c r="A290" s="16">
        <v>44119</v>
      </c>
      <c r="B290">
        <v>2020</v>
      </c>
      <c r="C290" t="s">
        <v>175</v>
      </c>
      <c r="D290">
        <v>42</v>
      </c>
      <c r="E290" t="s">
        <v>160</v>
      </c>
      <c r="F290" t="s">
        <v>176</v>
      </c>
    </row>
    <row r="291" spans="1:6" x14ac:dyDescent="0.3">
      <c r="A291" s="16">
        <v>44120</v>
      </c>
      <c r="B291">
        <v>2020</v>
      </c>
      <c r="C291" t="s">
        <v>175</v>
      </c>
      <c r="D291">
        <v>42</v>
      </c>
      <c r="E291" t="s">
        <v>161</v>
      </c>
      <c r="F291" t="s">
        <v>176</v>
      </c>
    </row>
    <row r="292" spans="1:6" x14ac:dyDescent="0.3">
      <c r="A292" s="16">
        <v>44121</v>
      </c>
      <c r="B292">
        <v>2020</v>
      </c>
      <c r="C292" t="s">
        <v>175</v>
      </c>
      <c r="D292">
        <v>42</v>
      </c>
      <c r="E292" t="s">
        <v>162</v>
      </c>
      <c r="F292" t="s">
        <v>176</v>
      </c>
    </row>
    <row r="293" spans="1:6" x14ac:dyDescent="0.3">
      <c r="A293" s="16">
        <v>44122</v>
      </c>
      <c r="B293">
        <v>2020</v>
      </c>
      <c r="C293" t="s">
        <v>175</v>
      </c>
      <c r="D293">
        <v>43</v>
      </c>
      <c r="E293" t="s">
        <v>163</v>
      </c>
      <c r="F293" t="s">
        <v>176</v>
      </c>
    </row>
    <row r="294" spans="1:6" x14ac:dyDescent="0.3">
      <c r="A294" s="16">
        <v>44123</v>
      </c>
      <c r="B294">
        <v>2020</v>
      </c>
      <c r="C294" t="s">
        <v>175</v>
      </c>
      <c r="D294">
        <v>43</v>
      </c>
      <c r="E294" t="s">
        <v>164</v>
      </c>
      <c r="F294" t="s">
        <v>176</v>
      </c>
    </row>
    <row r="295" spans="1:6" x14ac:dyDescent="0.3">
      <c r="A295" s="16">
        <v>44124</v>
      </c>
      <c r="B295">
        <v>2020</v>
      </c>
      <c r="C295" t="s">
        <v>175</v>
      </c>
      <c r="D295">
        <v>43</v>
      </c>
      <c r="E295" t="s">
        <v>165</v>
      </c>
      <c r="F295" t="s">
        <v>176</v>
      </c>
    </row>
    <row r="296" spans="1:6" x14ac:dyDescent="0.3">
      <c r="A296" s="16">
        <v>44125</v>
      </c>
      <c r="B296">
        <v>2020</v>
      </c>
      <c r="C296" t="s">
        <v>175</v>
      </c>
      <c r="D296">
        <v>43</v>
      </c>
      <c r="E296" t="s">
        <v>158</v>
      </c>
      <c r="F296" t="s">
        <v>176</v>
      </c>
    </row>
    <row r="297" spans="1:6" x14ac:dyDescent="0.3">
      <c r="A297" s="16">
        <v>44126</v>
      </c>
      <c r="B297">
        <v>2020</v>
      </c>
      <c r="C297" t="s">
        <v>175</v>
      </c>
      <c r="D297">
        <v>43</v>
      </c>
      <c r="E297" t="s">
        <v>160</v>
      </c>
      <c r="F297" t="s">
        <v>176</v>
      </c>
    </row>
    <row r="298" spans="1:6" x14ac:dyDescent="0.3">
      <c r="A298" s="16">
        <v>44127</v>
      </c>
      <c r="B298">
        <v>2020</v>
      </c>
      <c r="C298" t="s">
        <v>175</v>
      </c>
      <c r="D298">
        <v>43</v>
      </c>
      <c r="E298" t="s">
        <v>161</v>
      </c>
      <c r="F298" t="s">
        <v>176</v>
      </c>
    </row>
    <row r="299" spans="1:6" x14ac:dyDescent="0.3">
      <c r="A299" s="16">
        <v>44128</v>
      </c>
      <c r="B299">
        <v>2020</v>
      </c>
      <c r="C299" t="s">
        <v>175</v>
      </c>
      <c r="D299">
        <v>43</v>
      </c>
      <c r="E299" t="s">
        <v>162</v>
      </c>
      <c r="F299" t="s">
        <v>176</v>
      </c>
    </row>
    <row r="300" spans="1:6" x14ac:dyDescent="0.3">
      <c r="A300" s="16">
        <v>44129</v>
      </c>
      <c r="B300">
        <v>2020</v>
      </c>
      <c r="C300" t="s">
        <v>175</v>
      </c>
      <c r="D300">
        <v>44</v>
      </c>
      <c r="E300" t="s">
        <v>163</v>
      </c>
      <c r="F300" t="s">
        <v>176</v>
      </c>
    </row>
    <row r="301" spans="1:6" x14ac:dyDescent="0.3">
      <c r="A301" s="16">
        <v>44130</v>
      </c>
      <c r="B301">
        <v>2020</v>
      </c>
      <c r="C301" t="s">
        <v>175</v>
      </c>
      <c r="D301">
        <v>44</v>
      </c>
      <c r="E301" t="s">
        <v>164</v>
      </c>
      <c r="F301" t="s">
        <v>176</v>
      </c>
    </row>
    <row r="302" spans="1:6" x14ac:dyDescent="0.3">
      <c r="A302" s="16">
        <v>44131</v>
      </c>
      <c r="B302">
        <v>2020</v>
      </c>
      <c r="C302" t="s">
        <v>175</v>
      </c>
      <c r="D302">
        <v>44</v>
      </c>
      <c r="E302" t="s">
        <v>165</v>
      </c>
      <c r="F302" t="s">
        <v>176</v>
      </c>
    </row>
    <row r="303" spans="1:6" x14ac:dyDescent="0.3">
      <c r="A303" s="16">
        <v>44132</v>
      </c>
      <c r="B303">
        <v>2020</v>
      </c>
      <c r="C303" t="s">
        <v>175</v>
      </c>
      <c r="D303">
        <v>44</v>
      </c>
      <c r="E303" t="s">
        <v>158</v>
      </c>
      <c r="F303" t="s">
        <v>176</v>
      </c>
    </row>
    <row r="304" spans="1:6" x14ac:dyDescent="0.3">
      <c r="A304" s="16">
        <v>44133</v>
      </c>
      <c r="B304">
        <v>2020</v>
      </c>
      <c r="C304" t="s">
        <v>175</v>
      </c>
      <c r="D304">
        <v>44</v>
      </c>
      <c r="E304" t="s">
        <v>160</v>
      </c>
      <c r="F304" t="s">
        <v>176</v>
      </c>
    </row>
    <row r="305" spans="1:6" x14ac:dyDescent="0.3">
      <c r="A305" s="16">
        <v>44134</v>
      </c>
      <c r="B305">
        <v>2020</v>
      </c>
      <c r="C305" t="s">
        <v>175</v>
      </c>
      <c r="D305">
        <v>44</v>
      </c>
      <c r="E305" t="s">
        <v>161</v>
      </c>
      <c r="F305" t="s">
        <v>176</v>
      </c>
    </row>
    <row r="306" spans="1:6" x14ac:dyDescent="0.3">
      <c r="A306" s="16">
        <v>44135</v>
      </c>
      <c r="B306">
        <v>2020</v>
      </c>
      <c r="C306" t="s">
        <v>175</v>
      </c>
      <c r="D306">
        <v>44</v>
      </c>
      <c r="E306" t="s">
        <v>162</v>
      </c>
      <c r="F306" t="s">
        <v>176</v>
      </c>
    </row>
    <row r="307" spans="1:6" x14ac:dyDescent="0.3">
      <c r="A307" s="16">
        <v>44136</v>
      </c>
      <c r="B307">
        <v>2020</v>
      </c>
      <c r="C307" t="s">
        <v>177</v>
      </c>
      <c r="D307">
        <v>45</v>
      </c>
      <c r="E307" t="s">
        <v>163</v>
      </c>
      <c r="F307" t="s">
        <v>176</v>
      </c>
    </row>
    <row r="308" spans="1:6" x14ac:dyDescent="0.3">
      <c r="A308" s="16">
        <v>44137</v>
      </c>
      <c r="B308">
        <v>2020</v>
      </c>
      <c r="C308" t="s">
        <v>177</v>
      </c>
      <c r="D308">
        <v>45</v>
      </c>
      <c r="E308" t="s">
        <v>164</v>
      </c>
      <c r="F308" t="s">
        <v>176</v>
      </c>
    </row>
    <row r="309" spans="1:6" x14ac:dyDescent="0.3">
      <c r="A309" s="16">
        <v>44138</v>
      </c>
      <c r="B309">
        <v>2020</v>
      </c>
      <c r="C309" t="s">
        <v>177</v>
      </c>
      <c r="D309">
        <v>45</v>
      </c>
      <c r="E309" t="s">
        <v>165</v>
      </c>
      <c r="F309" t="s">
        <v>176</v>
      </c>
    </row>
    <row r="310" spans="1:6" x14ac:dyDescent="0.3">
      <c r="A310" s="16">
        <v>44139</v>
      </c>
      <c r="B310">
        <v>2020</v>
      </c>
      <c r="C310" t="s">
        <v>177</v>
      </c>
      <c r="D310">
        <v>45</v>
      </c>
      <c r="E310" t="s">
        <v>158</v>
      </c>
      <c r="F310" t="s">
        <v>176</v>
      </c>
    </row>
    <row r="311" spans="1:6" x14ac:dyDescent="0.3">
      <c r="A311" s="16">
        <v>44140</v>
      </c>
      <c r="B311">
        <v>2020</v>
      </c>
      <c r="C311" t="s">
        <v>177</v>
      </c>
      <c r="D311">
        <v>45</v>
      </c>
      <c r="E311" t="s">
        <v>160</v>
      </c>
      <c r="F311" t="s">
        <v>176</v>
      </c>
    </row>
    <row r="312" spans="1:6" x14ac:dyDescent="0.3">
      <c r="A312" s="16">
        <v>44141</v>
      </c>
      <c r="B312">
        <v>2020</v>
      </c>
      <c r="C312" t="s">
        <v>177</v>
      </c>
      <c r="D312">
        <v>45</v>
      </c>
      <c r="E312" t="s">
        <v>161</v>
      </c>
      <c r="F312" t="s">
        <v>176</v>
      </c>
    </row>
    <row r="313" spans="1:6" x14ac:dyDescent="0.3">
      <c r="A313" s="16">
        <v>44142</v>
      </c>
      <c r="B313">
        <v>2020</v>
      </c>
      <c r="C313" t="s">
        <v>177</v>
      </c>
      <c r="D313">
        <v>45</v>
      </c>
      <c r="E313" t="s">
        <v>162</v>
      </c>
      <c r="F313" t="s">
        <v>176</v>
      </c>
    </row>
    <row r="314" spans="1:6" x14ac:dyDescent="0.3">
      <c r="A314" s="16">
        <v>44143</v>
      </c>
      <c r="B314">
        <v>2020</v>
      </c>
      <c r="C314" t="s">
        <v>177</v>
      </c>
      <c r="D314">
        <v>46</v>
      </c>
      <c r="E314" t="s">
        <v>163</v>
      </c>
      <c r="F314" t="s">
        <v>176</v>
      </c>
    </row>
    <row r="315" spans="1:6" x14ac:dyDescent="0.3">
      <c r="A315" s="16">
        <v>44144</v>
      </c>
      <c r="B315">
        <v>2020</v>
      </c>
      <c r="C315" t="s">
        <v>177</v>
      </c>
      <c r="D315">
        <v>46</v>
      </c>
      <c r="E315" t="s">
        <v>164</v>
      </c>
      <c r="F315" t="s">
        <v>176</v>
      </c>
    </row>
    <row r="316" spans="1:6" x14ac:dyDescent="0.3">
      <c r="A316" s="16">
        <v>44145</v>
      </c>
      <c r="B316">
        <v>2020</v>
      </c>
      <c r="C316" t="s">
        <v>177</v>
      </c>
      <c r="D316">
        <v>46</v>
      </c>
      <c r="E316" t="s">
        <v>165</v>
      </c>
      <c r="F316" t="s">
        <v>176</v>
      </c>
    </row>
    <row r="317" spans="1:6" x14ac:dyDescent="0.3">
      <c r="A317" s="16">
        <v>44146</v>
      </c>
      <c r="B317">
        <v>2020</v>
      </c>
      <c r="C317" t="s">
        <v>177</v>
      </c>
      <c r="D317">
        <v>46</v>
      </c>
      <c r="E317" t="s">
        <v>158</v>
      </c>
      <c r="F317" t="s">
        <v>176</v>
      </c>
    </row>
    <row r="318" spans="1:6" x14ac:dyDescent="0.3">
      <c r="A318" s="16">
        <v>44147</v>
      </c>
      <c r="B318">
        <v>2020</v>
      </c>
      <c r="C318" t="s">
        <v>177</v>
      </c>
      <c r="D318">
        <v>46</v>
      </c>
      <c r="E318" t="s">
        <v>160</v>
      </c>
      <c r="F318" t="s">
        <v>176</v>
      </c>
    </row>
    <row r="319" spans="1:6" x14ac:dyDescent="0.3">
      <c r="A319" s="16">
        <v>44148</v>
      </c>
      <c r="B319">
        <v>2020</v>
      </c>
      <c r="C319" t="s">
        <v>177</v>
      </c>
      <c r="D319">
        <v>46</v>
      </c>
      <c r="E319" t="s">
        <v>161</v>
      </c>
      <c r="F319" t="s">
        <v>176</v>
      </c>
    </row>
    <row r="320" spans="1:6" x14ac:dyDescent="0.3">
      <c r="A320" s="16">
        <v>44149</v>
      </c>
      <c r="B320">
        <v>2020</v>
      </c>
      <c r="C320" t="s">
        <v>177</v>
      </c>
      <c r="D320">
        <v>46</v>
      </c>
      <c r="E320" t="s">
        <v>162</v>
      </c>
      <c r="F320" t="s">
        <v>176</v>
      </c>
    </row>
    <row r="321" spans="1:6" x14ac:dyDescent="0.3">
      <c r="A321" s="16">
        <v>44150</v>
      </c>
      <c r="B321">
        <v>2020</v>
      </c>
      <c r="C321" t="s">
        <v>177</v>
      </c>
      <c r="D321">
        <v>47</v>
      </c>
      <c r="E321" t="s">
        <v>163</v>
      </c>
      <c r="F321" t="s">
        <v>176</v>
      </c>
    </row>
    <row r="322" spans="1:6" x14ac:dyDescent="0.3">
      <c r="A322" s="16">
        <v>44151</v>
      </c>
      <c r="B322">
        <v>2020</v>
      </c>
      <c r="C322" t="s">
        <v>177</v>
      </c>
      <c r="D322">
        <v>47</v>
      </c>
      <c r="E322" t="s">
        <v>164</v>
      </c>
      <c r="F322" t="s">
        <v>176</v>
      </c>
    </row>
    <row r="323" spans="1:6" x14ac:dyDescent="0.3">
      <c r="A323" s="16">
        <v>44152</v>
      </c>
      <c r="B323">
        <v>2020</v>
      </c>
      <c r="C323" t="s">
        <v>177</v>
      </c>
      <c r="D323">
        <v>47</v>
      </c>
      <c r="E323" t="s">
        <v>165</v>
      </c>
      <c r="F323" t="s">
        <v>176</v>
      </c>
    </row>
    <row r="324" spans="1:6" x14ac:dyDescent="0.3">
      <c r="A324" s="16">
        <v>44153</v>
      </c>
      <c r="B324">
        <v>2020</v>
      </c>
      <c r="C324" t="s">
        <v>177</v>
      </c>
      <c r="D324">
        <v>47</v>
      </c>
      <c r="E324" t="s">
        <v>158</v>
      </c>
      <c r="F324" t="s">
        <v>176</v>
      </c>
    </row>
    <row r="325" spans="1:6" x14ac:dyDescent="0.3">
      <c r="A325" s="16">
        <v>44154</v>
      </c>
      <c r="B325">
        <v>2020</v>
      </c>
      <c r="C325" t="s">
        <v>177</v>
      </c>
      <c r="D325">
        <v>47</v>
      </c>
      <c r="E325" t="s">
        <v>160</v>
      </c>
      <c r="F325" t="s">
        <v>176</v>
      </c>
    </row>
    <row r="326" spans="1:6" x14ac:dyDescent="0.3">
      <c r="A326" s="16">
        <v>44155</v>
      </c>
      <c r="B326">
        <v>2020</v>
      </c>
      <c r="C326" t="s">
        <v>177</v>
      </c>
      <c r="D326">
        <v>47</v>
      </c>
      <c r="E326" t="s">
        <v>161</v>
      </c>
      <c r="F326" t="s">
        <v>176</v>
      </c>
    </row>
    <row r="327" spans="1:6" x14ac:dyDescent="0.3">
      <c r="A327" s="16">
        <v>44156</v>
      </c>
      <c r="B327">
        <v>2020</v>
      </c>
      <c r="C327" t="s">
        <v>177</v>
      </c>
      <c r="D327">
        <v>47</v>
      </c>
      <c r="E327" t="s">
        <v>162</v>
      </c>
      <c r="F327" t="s">
        <v>176</v>
      </c>
    </row>
    <row r="328" spans="1:6" x14ac:dyDescent="0.3">
      <c r="A328" s="16">
        <v>44157</v>
      </c>
      <c r="B328">
        <v>2020</v>
      </c>
      <c r="C328" t="s">
        <v>177</v>
      </c>
      <c r="D328">
        <v>48</v>
      </c>
      <c r="E328" t="s">
        <v>163</v>
      </c>
      <c r="F328" t="s">
        <v>176</v>
      </c>
    </row>
    <row r="329" spans="1:6" x14ac:dyDescent="0.3">
      <c r="A329" s="16">
        <v>44158</v>
      </c>
      <c r="B329">
        <v>2020</v>
      </c>
      <c r="C329" t="s">
        <v>177</v>
      </c>
      <c r="D329">
        <v>48</v>
      </c>
      <c r="E329" t="s">
        <v>164</v>
      </c>
      <c r="F329" t="s">
        <v>176</v>
      </c>
    </row>
    <row r="330" spans="1:6" x14ac:dyDescent="0.3">
      <c r="A330" s="16">
        <v>44159</v>
      </c>
      <c r="B330">
        <v>2020</v>
      </c>
      <c r="C330" t="s">
        <v>177</v>
      </c>
      <c r="D330">
        <v>48</v>
      </c>
      <c r="E330" t="s">
        <v>165</v>
      </c>
      <c r="F330" t="s">
        <v>176</v>
      </c>
    </row>
    <row r="331" spans="1:6" x14ac:dyDescent="0.3">
      <c r="A331" s="16">
        <v>44160</v>
      </c>
      <c r="B331">
        <v>2020</v>
      </c>
      <c r="C331" t="s">
        <v>177</v>
      </c>
      <c r="D331">
        <v>48</v>
      </c>
      <c r="E331" t="s">
        <v>158</v>
      </c>
      <c r="F331" t="s">
        <v>176</v>
      </c>
    </row>
    <row r="332" spans="1:6" x14ac:dyDescent="0.3">
      <c r="A332" s="16">
        <v>44161</v>
      </c>
      <c r="B332">
        <v>2020</v>
      </c>
      <c r="C332" t="s">
        <v>177</v>
      </c>
      <c r="D332">
        <v>48</v>
      </c>
      <c r="E332" t="s">
        <v>160</v>
      </c>
      <c r="F332" t="s">
        <v>176</v>
      </c>
    </row>
    <row r="333" spans="1:6" x14ac:dyDescent="0.3">
      <c r="A333" s="16">
        <v>44162</v>
      </c>
      <c r="B333">
        <v>2020</v>
      </c>
      <c r="C333" t="s">
        <v>177</v>
      </c>
      <c r="D333">
        <v>48</v>
      </c>
      <c r="E333" t="s">
        <v>161</v>
      </c>
      <c r="F333" t="s">
        <v>176</v>
      </c>
    </row>
    <row r="334" spans="1:6" x14ac:dyDescent="0.3">
      <c r="A334" s="16">
        <v>44163</v>
      </c>
      <c r="B334">
        <v>2020</v>
      </c>
      <c r="C334" t="s">
        <v>177</v>
      </c>
      <c r="D334">
        <v>48</v>
      </c>
      <c r="E334" t="s">
        <v>162</v>
      </c>
      <c r="F334" t="s">
        <v>176</v>
      </c>
    </row>
    <row r="335" spans="1:6" x14ac:dyDescent="0.3">
      <c r="A335" s="16">
        <v>44164</v>
      </c>
      <c r="B335">
        <v>2020</v>
      </c>
      <c r="C335" t="s">
        <v>177</v>
      </c>
      <c r="D335">
        <v>49</v>
      </c>
      <c r="E335" t="s">
        <v>163</v>
      </c>
      <c r="F335" t="s">
        <v>176</v>
      </c>
    </row>
    <row r="336" spans="1:6" x14ac:dyDescent="0.3">
      <c r="A336" s="16">
        <v>44165</v>
      </c>
      <c r="B336">
        <v>2020</v>
      </c>
      <c r="C336" t="s">
        <v>177</v>
      </c>
      <c r="D336">
        <v>49</v>
      </c>
      <c r="E336" t="s">
        <v>164</v>
      </c>
      <c r="F336" t="s">
        <v>176</v>
      </c>
    </row>
    <row r="337" spans="1:6" x14ac:dyDescent="0.3">
      <c r="A337" s="16">
        <v>44166</v>
      </c>
      <c r="B337">
        <v>2020</v>
      </c>
      <c r="C337" t="s">
        <v>178</v>
      </c>
      <c r="D337">
        <v>49</v>
      </c>
      <c r="E337" t="s">
        <v>165</v>
      </c>
      <c r="F337" t="s">
        <v>176</v>
      </c>
    </row>
    <row r="338" spans="1:6" x14ac:dyDescent="0.3">
      <c r="A338" s="16">
        <v>44167</v>
      </c>
      <c r="B338">
        <v>2020</v>
      </c>
      <c r="C338" t="s">
        <v>178</v>
      </c>
      <c r="D338">
        <v>49</v>
      </c>
      <c r="E338" t="s">
        <v>158</v>
      </c>
      <c r="F338" t="s">
        <v>176</v>
      </c>
    </row>
    <row r="339" spans="1:6" x14ac:dyDescent="0.3">
      <c r="A339" s="16">
        <v>44168</v>
      </c>
      <c r="B339">
        <v>2020</v>
      </c>
      <c r="C339" t="s">
        <v>178</v>
      </c>
      <c r="D339">
        <v>49</v>
      </c>
      <c r="E339" t="s">
        <v>160</v>
      </c>
      <c r="F339" t="s">
        <v>176</v>
      </c>
    </row>
    <row r="340" spans="1:6" x14ac:dyDescent="0.3">
      <c r="A340" s="16">
        <v>44169</v>
      </c>
      <c r="B340">
        <v>2020</v>
      </c>
      <c r="C340" t="s">
        <v>178</v>
      </c>
      <c r="D340">
        <v>49</v>
      </c>
      <c r="E340" t="s">
        <v>161</v>
      </c>
      <c r="F340" t="s">
        <v>176</v>
      </c>
    </row>
    <row r="341" spans="1:6" x14ac:dyDescent="0.3">
      <c r="A341" s="16">
        <v>44170</v>
      </c>
      <c r="B341">
        <v>2020</v>
      </c>
      <c r="C341" t="s">
        <v>178</v>
      </c>
      <c r="D341">
        <v>49</v>
      </c>
      <c r="E341" t="s">
        <v>162</v>
      </c>
      <c r="F341" t="s">
        <v>176</v>
      </c>
    </row>
    <row r="342" spans="1:6" x14ac:dyDescent="0.3">
      <c r="A342" s="16">
        <v>44171</v>
      </c>
      <c r="B342">
        <v>2020</v>
      </c>
      <c r="C342" t="s">
        <v>178</v>
      </c>
      <c r="D342">
        <v>50</v>
      </c>
      <c r="E342" t="s">
        <v>163</v>
      </c>
      <c r="F342" t="s">
        <v>176</v>
      </c>
    </row>
    <row r="343" spans="1:6" x14ac:dyDescent="0.3">
      <c r="A343" s="16">
        <v>44172</v>
      </c>
      <c r="B343">
        <v>2020</v>
      </c>
      <c r="C343" t="s">
        <v>178</v>
      </c>
      <c r="D343">
        <v>50</v>
      </c>
      <c r="E343" t="s">
        <v>164</v>
      </c>
      <c r="F343" t="s">
        <v>176</v>
      </c>
    </row>
    <row r="344" spans="1:6" x14ac:dyDescent="0.3">
      <c r="A344" s="16">
        <v>44173</v>
      </c>
      <c r="B344">
        <v>2020</v>
      </c>
      <c r="C344" t="s">
        <v>178</v>
      </c>
      <c r="D344">
        <v>50</v>
      </c>
      <c r="E344" t="s">
        <v>165</v>
      </c>
      <c r="F344" t="s">
        <v>176</v>
      </c>
    </row>
    <row r="345" spans="1:6" x14ac:dyDescent="0.3">
      <c r="A345" s="16">
        <v>44174</v>
      </c>
      <c r="B345">
        <v>2020</v>
      </c>
      <c r="C345" t="s">
        <v>178</v>
      </c>
      <c r="D345">
        <v>50</v>
      </c>
      <c r="E345" t="s">
        <v>158</v>
      </c>
      <c r="F345" t="s">
        <v>176</v>
      </c>
    </row>
    <row r="346" spans="1:6" x14ac:dyDescent="0.3">
      <c r="A346" s="16">
        <v>44175</v>
      </c>
      <c r="B346">
        <v>2020</v>
      </c>
      <c r="C346" t="s">
        <v>178</v>
      </c>
      <c r="D346">
        <v>50</v>
      </c>
      <c r="E346" t="s">
        <v>160</v>
      </c>
      <c r="F346" t="s">
        <v>176</v>
      </c>
    </row>
    <row r="347" spans="1:6" x14ac:dyDescent="0.3">
      <c r="A347" s="16">
        <v>44176</v>
      </c>
      <c r="B347">
        <v>2020</v>
      </c>
      <c r="C347" t="s">
        <v>178</v>
      </c>
      <c r="D347">
        <v>50</v>
      </c>
      <c r="E347" t="s">
        <v>161</v>
      </c>
      <c r="F347" t="s">
        <v>176</v>
      </c>
    </row>
    <row r="348" spans="1:6" x14ac:dyDescent="0.3">
      <c r="A348" s="16">
        <v>44177</v>
      </c>
      <c r="B348">
        <v>2020</v>
      </c>
      <c r="C348" t="s">
        <v>178</v>
      </c>
      <c r="D348">
        <v>50</v>
      </c>
      <c r="E348" t="s">
        <v>162</v>
      </c>
      <c r="F348" t="s">
        <v>176</v>
      </c>
    </row>
    <row r="349" spans="1:6" x14ac:dyDescent="0.3">
      <c r="A349" s="16">
        <v>44178</v>
      </c>
      <c r="B349">
        <v>2020</v>
      </c>
      <c r="C349" t="s">
        <v>178</v>
      </c>
      <c r="D349">
        <v>51</v>
      </c>
      <c r="E349" t="s">
        <v>163</v>
      </c>
      <c r="F349" t="s">
        <v>176</v>
      </c>
    </row>
    <row r="350" spans="1:6" x14ac:dyDescent="0.3">
      <c r="A350" s="16">
        <v>44179</v>
      </c>
      <c r="B350">
        <v>2020</v>
      </c>
      <c r="C350" t="s">
        <v>178</v>
      </c>
      <c r="D350">
        <v>51</v>
      </c>
      <c r="E350" t="s">
        <v>164</v>
      </c>
      <c r="F350" t="s">
        <v>176</v>
      </c>
    </row>
    <row r="351" spans="1:6" x14ac:dyDescent="0.3">
      <c r="A351" s="16">
        <v>44180</v>
      </c>
      <c r="B351">
        <v>2020</v>
      </c>
      <c r="C351" t="s">
        <v>178</v>
      </c>
      <c r="D351">
        <v>51</v>
      </c>
      <c r="E351" t="s">
        <v>165</v>
      </c>
      <c r="F351" t="s">
        <v>176</v>
      </c>
    </row>
    <row r="352" spans="1:6" x14ac:dyDescent="0.3">
      <c r="A352" s="16">
        <v>44181</v>
      </c>
      <c r="B352">
        <v>2020</v>
      </c>
      <c r="C352" t="s">
        <v>178</v>
      </c>
      <c r="D352">
        <v>51</v>
      </c>
      <c r="E352" t="s">
        <v>158</v>
      </c>
      <c r="F352" t="s">
        <v>176</v>
      </c>
    </row>
    <row r="353" spans="1:6" x14ac:dyDescent="0.3">
      <c r="A353" s="16">
        <v>44182</v>
      </c>
      <c r="B353">
        <v>2020</v>
      </c>
      <c r="C353" t="s">
        <v>178</v>
      </c>
      <c r="D353">
        <v>51</v>
      </c>
      <c r="E353" t="s">
        <v>160</v>
      </c>
      <c r="F353" t="s">
        <v>176</v>
      </c>
    </row>
    <row r="354" spans="1:6" x14ac:dyDescent="0.3">
      <c r="A354" s="16">
        <v>44183</v>
      </c>
      <c r="B354">
        <v>2020</v>
      </c>
      <c r="C354" t="s">
        <v>178</v>
      </c>
      <c r="D354">
        <v>51</v>
      </c>
      <c r="E354" t="s">
        <v>161</v>
      </c>
      <c r="F354" t="s">
        <v>176</v>
      </c>
    </row>
    <row r="355" spans="1:6" x14ac:dyDescent="0.3">
      <c r="A355" s="16">
        <v>44184</v>
      </c>
      <c r="B355">
        <v>2020</v>
      </c>
      <c r="C355" t="s">
        <v>178</v>
      </c>
      <c r="D355">
        <v>51</v>
      </c>
      <c r="E355" t="s">
        <v>162</v>
      </c>
      <c r="F355" t="s">
        <v>176</v>
      </c>
    </row>
    <row r="356" spans="1:6" x14ac:dyDescent="0.3">
      <c r="A356" s="16">
        <v>44185</v>
      </c>
      <c r="B356">
        <v>2020</v>
      </c>
      <c r="C356" t="s">
        <v>178</v>
      </c>
      <c r="D356">
        <v>52</v>
      </c>
      <c r="E356" t="s">
        <v>163</v>
      </c>
      <c r="F356" t="s">
        <v>176</v>
      </c>
    </row>
    <row r="357" spans="1:6" x14ac:dyDescent="0.3">
      <c r="A357" s="16">
        <v>44186</v>
      </c>
      <c r="B357">
        <v>2020</v>
      </c>
      <c r="C357" t="s">
        <v>178</v>
      </c>
      <c r="D357">
        <v>52</v>
      </c>
      <c r="E357" t="s">
        <v>164</v>
      </c>
      <c r="F357" t="s">
        <v>176</v>
      </c>
    </row>
    <row r="358" spans="1:6" x14ac:dyDescent="0.3">
      <c r="A358" s="16">
        <v>44187</v>
      </c>
      <c r="B358">
        <v>2020</v>
      </c>
      <c r="C358" t="s">
        <v>178</v>
      </c>
      <c r="D358">
        <v>52</v>
      </c>
      <c r="E358" t="s">
        <v>165</v>
      </c>
      <c r="F358" t="s">
        <v>176</v>
      </c>
    </row>
    <row r="359" spans="1:6" x14ac:dyDescent="0.3">
      <c r="A359" s="16">
        <v>44188</v>
      </c>
      <c r="B359">
        <v>2020</v>
      </c>
      <c r="C359" t="s">
        <v>178</v>
      </c>
      <c r="D359">
        <v>52</v>
      </c>
      <c r="E359" t="s">
        <v>158</v>
      </c>
      <c r="F359" t="s">
        <v>176</v>
      </c>
    </row>
    <row r="360" spans="1:6" x14ac:dyDescent="0.3">
      <c r="A360" s="16">
        <v>44189</v>
      </c>
      <c r="B360">
        <v>2020</v>
      </c>
      <c r="C360" t="s">
        <v>178</v>
      </c>
      <c r="D360">
        <v>52</v>
      </c>
      <c r="E360" t="s">
        <v>160</v>
      </c>
      <c r="F360" t="s">
        <v>176</v>
      </c>
    </row>
    <row r="361" spans="1:6" x14ac:dyDescent="0.3">
      <c r="A361" s="16">
        <v>44190</v>
      </c>
      <c r="B361">
        <v>2020</v>
      </c>
      <c r="C361" t="s">
        <v>178</v>
      </c>
      <c r="D361">
        <v>52</v>
      </c>
      <c r="E361" t="s">
        <v>161</v>
      </c>
      <c r="F361" t="s">
        <v>176</v>
      </c>
    </row>
    <row r="362" spans="1:6" x14ac:dyDescent="0.3">
      <c r="A362" s="16">
        <v>44191</v>
      </c>
      <c r="B362">
        <v>2020</v>
      </c>
      <c r="C362" t="s">
        <v>178</v>
      </c>
      <c r="D362">
        <v>52</v>
      </c>
      <c r="E362" t="s">
        <v>162</v>
      </c>
      <c r="F362" t="s">
        <v>176</v>
      </c>
    </row>
    <row r="363" spans="1:6" x14ac:dyDescent="0.3">
      <c r="A363" s="16">
        <v>44192</v>
      </c>
      <c r="B363">
        <v>2020</v>
      </c>
      <c r="C363" t="s">
        <v>178</v>
      </c>
      <c r="D363">
        <v>53</v>
      </c>
      <c r="E363" t="s">
        <v>163</v>
      </c>
      <c r="F363" t="s">
        <v>176</v>
      </c>
    </row>
    <row r="364" spans="1:6" x14ac:dyDescent="0.3">
      <c r="A364" s="16">
        <v>44193</v>
      </c>
      <c r="B364">
        <v>2020</v>
      </c>
      <c r="C364" t="s">
        <v>178</v>
      </c>
      <c r="D364">
        <v>53</v>
      </c>
      <c r="E364" t="s">
        <v>164</v>
      </c>
      <c r="F364" t="s">
        <v>176</v>
      </c>
    </row>
    <row r="365" spans="1:6" x14ac:dyDescent="0.3">
      <c r="A365" s="16">
        <v>44194</v>
      </c>
      <c r="B365">
        <v>2020</v>
      </c>
      <c r="C365" t="s">
        <v>178</v>
      </c>
      <c r="D365">
        <v>53</v>
      </c>
      <c r="E365" t="s">
        <v>165</v>
      </c>
      <c r="F365" t="s">
        <v>176</v>
      </c>
    </row>
    <row r="366" spans="1:6" x14ac:dyDescent="0.3">
      <c r="A366" s="16">
        <v>44195</v>
      </c>
      <c r="B366">
        <v>2020</v>
      </c>
      <c r="C366" t="s">
        <v>178</v>
      </c>
      <c r="D366">
        <v>53</v>
      </c>
      <c r="E366" t="s">
        <v>158</v>
      </c>
      <c r="F366" t="s">
        <v>176</v>
      </c>
    </row>
    <row r="367" spans="1:6" x14ac:dyDescent="0.3">
      <c r="A367" s="16">
        <v>44196</v>
      </c>
      <c r="B367">
        <v>2020</v>
      </c>
      <c r="C367" t="s">
        <v>178</v>
      </c>
      <c r="D367">
        <v>53</v>
      </c>
      <c r="E367" t="s">
        <v>160</v>
      </c>
      <c r="F367" t="s">
        <v>176</v>
      </c>
    </row>
    <row r="368" spans="1:6" x14ac:dyDescent="0.3">
      <c r="A368" s="16">
        <v>44197</v>
      </c>
      <c r="B368">
        <v>2021</v>
      </c>
      <c r="C368" t="s">
        <v>157</v>
      </c>
      <c r="D368">
        <v>1</v>
      </c>
      <c r="E368" t="s">
        <v>161</v>
      </c>
      <c r="F368" t="s">
        <v>159</v>
      </c>
    </row>
    <row r="369" spans="1:6" x14ac:dyDescent="0.3">
      <c r="A369" s="16">
        <v>44198</v>
      </c>
      <c r="B369">
        <v>2021</v>
      </c>
      <c r="C369" t="s">
        <v>157</v>
      </c>
      <c r="D369">
        <v>1</v>
      </c>
      <c r="E369" t="s">
        <v>162</v>
      </c>
      <c r="F369" t="s">
        <v>159</v>
      </c>
    </row>
    <row r="370" spans="1:6" x14ac:dyDescent="0.3">
      <c r="A370" s="16">
        <v>44199</v>
      </c>
      <c r="B370">
        <v>2021</v>
      </c>
      <c r="C370" t="s">
        <v>157</v>
      </c>
      <c r="D370">
        <v>2</v>
      </c>
      <c r="E370" t="s">
        <v>163</v>
      </c>
      <c r="F370" t="s">
        <v>159</v>
      </c>
    </row>
    <row r="371" spans="1:6" x14ac:dyDescent="0.3">
      <c r="A371" s="16">
        <v>44200</v>
      </c>
      <c r="B371">
        <v>2021</v>
      </c>
      <c r="C371" t="s">
        <v>157</v>
      </c>
      <c r="D371">
        <v>2</v>
      </c>
      <c r="E371" t="s">
        <v>164</v>
      </c>
      <c r="F371" t="s">
        <v>159</v>
      </c>
    </row>
    <row r="372" spans="1:6" x14ac:dyDescent="0.3">
      <c r="A372" s="16">
        <v>44201</v>
      </c>
      <c r="B372">
        <v>2021</v>
      </c>
      <c r="C372" t="s">
        <v>157</v>
      </c>
      <c r="D372">
        <v>2</v>
      </c>
      <c r="E372" t="s">
        <v>165</v>
      </c>
      <c r="F372" t="s">
        <v>159</v>
      </c>
    </row>
    <row r="373" spans="1:6" x14ac:dyDescent="0.3">
      <c r="A373" s="16">
        <v>44202</v>
      </c>
      <c r="B373">
        <v>2021</v>
      </c>
      <c r="C373" t="s">
        <v>157</v>
      </c>
      <c r="D373">
        <v>2</v>
      </c>
      <c r="E373" t="s">
        <v>158</v>
      </c>
      <c r="F373" t="s">
        <v>159</v>
      </c>
    </row>
    <row r="374" spans="1:6" x14ac:dyDescent="0.3">
      <c r="A374" s="16">
        <v>44203</v>
      </c>
      <c r="B374">
        <v>2021</v>
      </c>
      <c r="C374" t="s">
        <v>157</v>
      </c>
      <c r="D374">
        <v>2</v>
      </c>
      <c r="E374" t="s">
        <v>160</v>
      </c>
      <c r="F374" t="s">
        <v>159</v>
      </c>
    </row>
    <row r="375" spans="1:6" x14ac:dyDescent="0.3">
      <c r="A375" s="16">
        <v>44204</v>
      </c>
      <c r="B375">
        <v>2021</v>
      </c>
      <c r="C375" t="s">
        <v>157</v>
      </c>
      <c r="D375">
        <v>2</v>
      </c>
      <c r="E375" t="s">
        <v>161</v>
      </c>
      <c r="F375" t="s">
        <v>159</v>
      </c>
    </row>
    <row r="376" spans="1:6" x14ac:dyDescent="0.3">
      <c r="A376" s="16">
        <v>44205</v>
      </c>
      <c r="B376">
        <v>2021</v>
      </c>
      <c r="C376" t="s">
        <v>157</v>
      </c>
      <c r="D376">
        <v>2</v>
      </c>
      <c r="E376" t="s">
        <v>162</v>
      </c>
      <c r="F376" t="s">
        <v>159</v>
      </c>
    </row>
    <row r="377" spans="1:6" x14ac:dyDescent="0.3">
      <c r="A377" s="16">
        <v>44206</v>
      </c>
      <c r="B377">
        <v>2021</v>
      </c>
      <c r="C377" t="s">
        <v>157</v>
      </c>
      <c r="D377">
        <v>3</v>
      </c>
      <c r="E377" t="s">
        <v>163</v>
      </c>
      <c r="F377" t="s">
        <v>159</v>
      </c>
    </row>
    <row r="378" spans="1:6" x14ac:dyDescent="0.3">
      <c r="A378" s="16">
        <v>44207</v>
      </c>
      <c r="B378">
        <v>2021</v>
      </c>
      <c r="C378" t="s">
        <v>157</v>
      </c>
      <c r="D378">
        <v>3</v>
      </c>
      <c r="E378" t="s">
        <v>164</v>
      </c>
      <c r="F378" t="s">
        <v>159</v>
      </c>
    </row>
    <row r="379" spans="1:6" x14ac:dyDescent="0.3">
      <c r="A379" s="16">
        <v>44208</v>
      </c>
      <c r="B379">
        <v>2021</v>
      </c>
      <c r="C379" t="s">
        <v>157</v>
      </c>
      <c r="D379">
        <v>3</v>
      </c>
      <c r="E379" t="s">
        <v>165</v>
      </c>
      <c r="F379" t="s">
        <v>159</v>
      </c>
    </row>
    <row r="380" spans="1:6" x14ac:dyDescent="0.3">
      <c r="A380" s="16">
        <v>44209</v>
      </c>
      <c r="B380">
        <v>2021</v>
      </c>
      <c r="C380" t="s">
        <v>157</v>
      </c>
      <c r="D380">
        <v>3</v>
      </c>
      <c r="E380" t="s">
        <v>158</v>
      </c>
      <c r="F380" t="s">
        <v>159</v>
      </c>
    </row>
    <row r="381" spans="1:6" x14ac:dyDescent="0.3">
      <c r="A381" s="16">
        <v>44210</v>
      </c>
      <c r="B381">
        <v>2021</v>
      </c>
      <c r="C381" t="s">
        <v>157</v>
      </c>
      <c r="D381">
        <v>3</v>
      </c>
      <c r="E381" t="s">
        <v>160</v>
      </c>
      <c r="F381" t="s">
        <v>159</v>
      </c>
    </row>
    <row r="382" spans="1:6" x14ac:dyDescent="0.3">
      <c r="A382" s="16">
        <v>44211</v>
      </c>
      <c r="B382">
        <v>2021</v>
      </c>
      <c r="C382" t="s">
        <v>157</v>
      </c>
      <c r="D382">
        <v>3</v>
      </c>
      <c r="E382" t="s">
        <v>161</v>
      </c>
      <c r="F382" t="s">
        <v>159</v>
      </c>
    </row>
    <row r="383" spans="1:6" x14ac:dyDescent="0.3">
      <c r="A383" s="16">
        <v>44212</v>
      </c>
      <c r="B383">
        <v>2021</v>
      </c>
      <c r="C383" t="s">
        <v>157</v>
      </c>
      <c r="D383">
        <v>3</v>
      </c>
      <c r="E383" t="s">
        <v>162</v>
      </c>
      <c r="F383" t="s">
        <v>159</v>
      </c>
    </row>
    <row r="384" spans="1:6" x14ac:dyDescent="0.3">
      <c r="A384" s="16">
        <v>44213</v>
      </c>
      <c r="B384">
        <v>2021</v>
      </c>
      <c r="C384" t="s">
        <v>157</v>
      </c>
      <c r="D384">
        <v>4</v>
      </c>
      <c r="E384" t="s">
        <v>163</v>
      </c>
      <c r="F384" t="s">
        <v>159</v>
      </c>
    </row>
    <row r="385" spans="1:6" x14ac:dyDescent="0.3">
      <c r="A385" s="16">
        <v>44214</v>
      </c>
      <c r="B385">
        <v>2021</v>
      </c>
      <c r="C385" t="s">
        <v>157</v>
      </c>
      <c r="D385">
        <v>4</v>
      </c>
      <c r="E385" t="s">
        <v>164</v>
      </c>
      <c r="F385" t="s">
        <v>159</v>
      </c>
    </row>
    <row r="386" spans="1:6" x14ac:dyDescent="0.3">
      <c r="A386" s="16">
        <v>44215</v>
      </c>
      <c r="B386">
        <v>2021</v>
      </c>
      <c r="C386" t="s">
        <v>157</v>
      </c>
      <c r="D386">
        <v>4</v>
      </c>
      <c r="E386" t="s">
        <v>165</v>
      </c>
      <c r="F386" t="s">
        <v>159</v>
      </c>
    </row>
    <row r="387" spans="1:6" x14ac:dyDescent="0.3">
      <c r="A387" s="16">
        <v>44216</v>
      </c>
      <c r="B387">
        <v>2021</v>
      </c>
      <c r="C387" t="s">
        <v>157</v>
      </c>
      <c r="D387">
        <v>4</v>
      </c>
      <c r="E387" t="s">
        <v>158</v>
      </c>
      <c r="F387" t="s">
        <v>159</v>
      </c>
    </row>
    <row r="388" spans="1:6" x14ac:dyDescent="0.3">
      <c r="A388" s="16">
        <v>44217</v>
      </c>
      <c r="B388">
        <v>2021</v>
      </c>
      <c r="C388" t="s">
        <v>157</v>
      </c>
      <c r="D388">
        <v>4</v>
      </c>
      <c r="E388" t="s">
        <v>160</v>
      </c>
      <c r="F388" t="s">
        <v>159</v>
      </c>
    </row>
    <row r="389" spans="1:6" x14ac:dyDescent="0.3">
      <c r="A389" s="16">
        <v>44218</v>
      </c>
      <c r="B389">
        <v>2021</v>
      </c>
      <c r="C389" t="s">
        <v>157</v>
      </c>
      <c r="D389">
        <v>4</v>
      </c>
      <c r="E389" t="s">
        <v>161</v>
      </c>
      <c r="F389" t="s">
        <v>159</v>
      </c>
    </row>
    <row r="390" spans="1:6" x14ac:dyDescent="0.3">
      <c r="A390" s="16">
        <v>44219</v>
      </c>
      <c r="B390">
        <v>2021</v>
      </c>
      <c r="C390" t="s">
        <v>157</v>
      </c>
      <c r="D390">
        <v>4</v>
      </c>
      <c r="E390" t="s">
        <v>162</v>
      </c>
      <c r="F390" t="s">
        <v>159</v>
      </c>
    </row>
    <row r="391" spans="1:6" x14ac:dyDescent="0.3">
      <c r="A391" s="16">
        <v>44220</v>
      </c>
      <c r="B391">
        <v>2021</v>
      </c>
      <c r="C391" t="s">
        <v>157</v>
      </c>
      <c r="D391">
        <v>5</v>
      </c>
      <c r="E391" t="s">
        <v>163</v>
      </c>
      <c r="F391" t="s">
        <v>159</v>
      </c>
    </row>
    <row r="392" spans="1:6" x14ac:dyDescent="0.3">
      <c r="A392" s="16">
        <v>44221</v>
      </c>
      <c r="B392">
        <v>2021</v>
      </c>
      <c r="C392" t="s">
        <v>157</v>
      </c>
      <c r="D392">
        <v>5</v>
      </c>
      <c r="E392" t="s">
        <v>164</v>
      </c>
      <c r="F392" t="s">
        <v>159</v>
      </c>
    </row>
    <row r="393" spans="1:6" x14ac:dyDescent="0.3">
      <c r="A393" s="16">
        <v>44222</v>
      </c>
      <c r="B393">
        <v>2021</v>
      </c>
      <c r="C393" t="s">
        <v>157</v>
      </c>
      <c r="D393">
        <v>5</v>
      </c>
      <c r="E393" t="s">
        <v>165</v>
      </c>
      <c r="F393" t="s">
        <v>159</v>
      </c>
    </row>
    <row r="394" spans="1:6" x14ac:dyDescent="0.3">
      <c r="A394" s="16">
        <v>44223</v>
      </c>
      <c r="B394">
        <v>2021</v>
      </c>
      <c r="C394" t="s">
        <v>157</v>
      </c>
      <c r="D394">
        <v>5</v>
      </c>
      <c r="E394" t="s">
        <v>158</v>
      </c>
      <c r="F394" t="s">
        <v>159</v>
      </c>
    </row>
    <row r="395" spans="1:6" x14ac:dyDescent="0.3">
      <c r="A395" s="16">
        <v>44224</v>
      </c>
      <c r="B395">
        <v>2021</v>
      </c>
      <c r="C395" t="s">
        <v>157</v>
      </c>
      <c r="D395">
        <v>5</v>
      </c>
      <c r="E395" t="s">
        <v>160</v>
      </c>
      <c r="F395" t="s">
        <v>159</v>
      </c>
    </row>
    <row r="396" spans="1:6" x14ac:dyDescent="0.3">
      <c r="A396" s="16">
        <v>44225</v>
      </c>
      <c r="B396">
        <v>2021</v>
      </c>
      <c r="C396" t="s">
        <v>157</v>
      </c>
      <c r="D396">
        <v>5</v>
      </c>
      <c r="E396" t="s">
        <v>161</v>
      </c>
      <c r="F396" t="s">
        <v>159</v>
      </c>
    </row>
    <row r="397" spans="1:6" x14ac:dyDescent="0.3">
      <c r="A397" s="16">
        <v>44226</v>
      </c>
      <c r="B397">
        <v>2021</v>
      </c>
      <c r="C397" t="s">
        <v>157</v>
      </c>
      <c r="D397">
        <v>5</v>
      </c>
      <c r="E397" t="s">
        <v>162</v>
      </c>
      <c r="F397" t="s">
        <v>159</v>
      </c>
    </row>
    <row r="398" spans="1:6" x14ac:dyDescent="0.3">
      <c r="A398" s="16">
        <v>44227</v>
      </c>
      <c r="B398">
        <v>2021</v>
      </c>
      <c r="C398" t="s">
        <v>157</v>
      </c>
      <c r="D398">
        <v>6</v>
      </c>
      <c r="E398" t="s">
        <v>163</v>
      </c>
      <c r="F398" t="s">
        <v>159</v>
      </c>
    </row>
    <row r="399" spans="1:6" x14ac:dyDescent="0.3">
      <c r="A399" s="16">
        <v>44228</v>
      </c>
      <c r="B399">
        <v>2021</v>
      </c>
      <c r="C399" t="s">
        <v>166</v>
      </c>
      <c r="D399">
        <v>6</v>
      </c>
      <c r="E399" t="s">
        <v>164</v>
      </c>
      <c r="F399" t="s">
        <v>159</v>
      </c>
    </row>
    <row r="400" spans="1:6" x14ac:dyDescent="0.3">
      <c r="A400" s="16">
        <v>44229</v>
      </c>
      <c r="B400">
        <v>2021</v>
      </c>
      <c r="C400" t="s">
        <v>166</v>
      </c>
      <c r="D400">
        <v>6</v>
      </c>
      <c r="E400" t="s">
        <v>165</v>
      </c>
      <c r="F400" t="s">
        <v>159</v>
      </c>
    </row>
    <row r="401" spans="1:6" x14ac:dyDescent="0.3">
      <c r="A401" s="16">
        <v>44230</v>
      </c>
      <c r="B401">
        <v>2021</v>
      </c>
      <c r="C401" t="s">
        <v>166</v>
      </c>
      <c r="D401">
        <v>6</v>
      </c>
      <c r="E401" t="s">
        <v>158</v>
      </c>
      <c r="F401" t="s">
        <v>159</v>
      </c>
    </row>
    <row r="402" spans="1:6" x14ac:dyDescent="0.3">
      <c r="A402" s="16">
        <v>44231</v>
      </c>
      <c r="B402">
        <v>2021</v>
      </c>
      <c r="C402" t="s">
        <v>166</v>
      </c>
      <c r="D402">
        <v>6</v>
      </c>
      <c r="E402" t="s">
        <v>160</v>
      </c>
      <c r="F402" t="s">
        <v>159</v>
      </c>
    </row>
    <row r="403" spans="1:6" x14ac:dyDescent="0.3">
      <c r="A403" s="16">
        <v>44232</v>
      </c>
      <c r="B403">
        <v>2021</v>
      </c>
      <c r="C403" t="s">
        <v>166</v>
      </c>
      <c r="D403">
        <v>6</v>
      </c>
      <c r="E403" t="s">
        <v>161</v>
      </c>
      <c r="F403" t="s">
        <v>159</v>
      </c>
    </row>
    <row r="404" spans="1:6" x14ac:dyDescent="0.3">
      <c r="A404" s="16">
        <v>44233</v>
      </c>
      <c r="B404">
        <v>2021</v>
      </c>
      <c r="C404" t="s">
        <v>166</v>
      </c>
      <c r="D404">
        <v>6</v>
      </c>
      <c r="E404" t="s">
        <v>162</v>
      </c>
      <c r="F404" t="s">
        <v>159</v>
      </c>
    </row>
    <row r="405" spans="1:6" x14ac:dyDescent="0.3">
      <c r="A405" s="16">
        <v>44234</v>
      </c>
      <c r="B405">
        <v>2021</v>
      </c>
      <c r="C405" t="s">
        <v>166</v>
      </c>
      <c r="D405">
        <v>7</v>
      </c>
      <c r="E405" t="s">
        <v>163</v>
      </c>
      <c r="F405" t="s">
        <v>159</v>
      </c>
    </row>
    <row r="406" spans="1:6" x14ac:dyDescent="0.3">
      <c r="A406" s="16">
        <v>44235</v>
      </c>
      <c r="B406">
        <v>2021</v>
      </c>
      <c r="C406" t="s">
        <v>166</v>
      </c>
      <c r="D406">
        <v>7</v>
      </c>
      <c r="E406" t="s">
        <v>164</v>
      </c>
      <c r="F406" t="s">
        <v>159</v>
      </c>
    </row>
    <row r="407" spans="1:6" x14ac:dyDescent="0.3">
      <c r="A407" s="16">
        <v>44236</v>
      </c>
      <c r="B407">
        <v>2021</v>
      </c>
      <c r="C407" t="s">
        <v>166</v>
      </c>
      <c r="D407">
        <v>7</v>
      </c>
      <c r="E407" t="s">
        <v>165</v>
      </c>
      <c r="F407" t="s">
        <v>159</v>
      </c>
    </row>
    <row r="408" spans="1:6" x14ac:dyDescent="0.3">
      <c r="A408" s="16">
        <v>44237</v>
      </c>
      <c r="B408">
        <v>2021</v>
      </c>
      <c r="C408" t="s">
        <v>166</v>
      </c>
      <c r="D408">
        <v>7</v>
      </c>
      <c r="E408" t="s">
        <v>158</v>
      </c>
      <c r="F408" t="s">
        <v>159</v>
      </c>
    </row>
    <row r="409" spans="1:6" x14ac:dyDescent="0.3">
      <c r="A409" s="16">
        <v>44238</v>
      </c>
      <c r="B409">
        <v>2021</v>
      </c>
      <c r="C409" t="s">
        <v>166</v>
      </c>
      <c r="D409">
        <v>7</v>
      </c>
      <c r="E409" t="s">
        <v>160</v>
      </c>
      <c r="F409" t="s">
        <v>159</v>
      </c>
    </row>
    <row r="410" spans="1:6" x14ac:dyDescent="0.3">
      <c r="A410" s="16">
        <v>44239</v>
      </c>
      <c r="B410">
        <v>2021</v>
      </c>
      <c r="C410" t="s">
        <v>166</v>
      </c>
      <c r="D410">
        <v>7</v>
      </c>
      <c r="E410" t="s">
        <v>161</v>
      </c>
      <c r="F410" t="s">
        <v>159</v>
      </c>
    </row>
    <row r="411" spans="1:6" x14ac:dyDescent="0.3">
      <c r="A411" s="16">
        <v>44240</v>
      </c>
      <c r="B411">
        <v>2021</v>
      </c>
      <c r="C411" t="s">
        <v>166</v>
      </c>
      <c r="D411">
        <v>7</v>
      </c>
      <c r="E411" t="s">
        <v>162</v>
      </c>
      <c r="F411" t="s">
        <v>159</v>
      </c>
    </row>
    <row r="412" spans="1:6" x14ac:dyDescent="0.3">
      <c r="A412" s="16">
        <v>44241</v>
      </c>
      <c r="B412">
        <v>2021</v>
      </c>
      <c r="C412" t="s">
        <v>166</v>
      </c>
      <c r="D412">
        <v>8</v>
      </c>
      <c r="E412" t="s">
        <v>163</v>
      </c>
      <c r="F412" t="s">
        <v>159</v>
      </c>
    </row>
    <row r="413" spans="1:6" x14ac:dyDescent="0.3">
      <c r="A413" s="16">
        <v>44242</v>
      </c>
      <c r="B413">
        <v>2021</v>
      </c>
      <c r="C413" t="s">
        <v>166</v>
      </c>
      <c r="D413">
        <v>8</v>
      </c>
      <c r="E413" t="s">
        <v>164</v>
      </c>
      <c r="F413" t="s">
        <v>159</v>
      </c>
    </row>
    <row r="414" spans="1:6" x14ac:dyDescent="0.3">
      <c r="A414" s="16">
        <v>44243</v>
      </c>
      <c r="B414">
        <v>2021</v>
      </c>
      <c r="C414" t="s">
        <v>166</v>
      </c>
      <c r="D414">
        <v>8</v>
      </c>
      <c r="E414" t="s">
        <v>165</v>
      </c>
      <c r="F414" t="s">
        <v>159</v>
      </c>
    </row>
    <row r="415" spans="1:6" x14ac:dyDescent="0.3">
      <c r="A415" s="16">
        <v>44244</v>
      </c>
      <c r="B415">
        <v>2021</v>
      </c>
      <c r="C415" t="s">
        <v>166</v>
      </c>
      <c r="D415">
        <v>8</v>
      </c>
      <c r="E415" t="s">
        <v>158</v>
      </c>
      <c r="F415" t="s">
        <v>159</v>
      </c>
    </row>
    <row r="416" spans="1:6" x14ac:dyDescent="0.3">
      <c r="A416" s="16">
        <v>44245</v>
      </c>
      <c r="B416">
        <v>2021</v>
      </c>
      <c r="C416" t="s">
        <v>166</v>
      </c>
      <c r="D416">
        <v>8</v>
      </c>
      <c r="E416" t="s">
        <v>160</v>
      </c>
      <c r="F416" t="s">
        <v>159</v>
      </c>
    </row>
    <row r="417" spans="1:6" x14ac:dyDescent="0.3">
      <c r="A417" s="16">
        <v>44246</v>
      </c>
      <c r="B417">
        <v>2021</v>
      </c>
      <c r="C417" t="s">
        <v>166</v>
      </c>
      <c r="D417">
        <v>8</v>
      </c>
      <c r="E417" t="s">
        <v>161</v>
      </c>
      <c r="F417" t="s">
        <v>159</v>
      </c>
    </row>
    <row r="418" spans="1:6" x14ac:dyDescent="0.3">
      <c r="A418" s="16">
        <v>44247</v>
      </c>
      <c r="B418">
        <v>2021</v>
      </c>
      <c r="C418" t="s">
        <v>166</v>
      </c>
      <c r="D418">
        <v>8</v>
      </c>
      <c r="E418" t="s">
        <v>162</v>
      </c>
      <c r="F418" t="s">
        <v>159</v>
      </c>
    </row>
    <row r="419" spans="1:6" x14ac:dyDescent="0.3">
      <c r="A419" s="16">
        <v>44248</v>
      </c>
      <c r="B419">
        <v>2021</v>
      </c>
      <c r="C419" t="s">
        <v>166</v>
      </c>
      <c r="D419">
        <v>9</v>
      </c>
      <c r="E419" t="s">
        <v>163</v>
      </c>
      <c r="F419" t="s">
        <v>159</v>
      </c>
    </row>
    <row r="420" spans="1:6" x14ac:dyDescent="0.3">
      <c r="A420" s="16">
        <v>44249</v>
      </c>
      <c r="B420">
        <v>2021</v>
      </c>
      <c r="C420" t="s">
        <v>166</v>
      </c>
      <c r="D420">
        <v>9</v>
      </c>
      <c r="E420" t="s">
        <v>164</v>
      </c>
      <c r="F420" t="s">
        <v>159</v>
      </c>
    </row>
    <row r="421" spans="1:6" x14ac:dyDescent="0.3">
      <c r="A421" s="16">
        <v>44250</v>
      </c>
      <c r="B421">
        <v>2021</v>
      </c>
      <c r="C421" t="s">
        <v>166</v>
      </c>
      <c r="D421">
        <v>9</v>
      </c>
      <c r="E421" t="s">
        <v>165</v>
      </c>
      <c r="F421" t="s">
        <v>159</v>
      </c>
    </row>
    <row r="422" spans="1:6" x14ac:dyDescent="0.3">
      <c r="A422" s="16">
        <v>44251</v>
      </c>
      <c r="B422">
        <v>2021</v>
      </c>
      <c r="C422" t="s">
        <v>166</v>
      </c>
      <c r="D422">
        <v>9</v>
      </c>
      <c r="E422" t="s">
        <v>158</v>
      </c>
      <c r="F422" t="s">
        <v>159</v>
      </c>
    </row>
    <row r="423" spans="1:6" x14ac:dyDescent="0.3">
      <c r="A423" s="16">
        <v>44252</v>
      </c>
      <c r="B423">
        <v>2021</v>
      </c>
      <c r="C423" t="s">
        <v>166</v>
      </c>
      <c r="D423">
        <v>9</v>
      </c>
      <c r="E423" t="s">
        <v>160</v>
      </c>
      <c r="F423" t="s">
        <v>159</v>
      </c>
    </row>
    <row r="424" spans="1:6" x14ac:dyDescent="0.3">
      <c r="A424" s="16">
        <v>44253</v>
      </c>
      <c r="B424">
        <v>2021</v>
      </c>
      <c r="C424" t="s">
        <v>166</v>
      </c>
      <c r="D424">
        <v>9</v>
      </c>
      <c r="E424" t="s">
        <v>161</v>
      </c>
      <c r="F424" t="s">
        <v>159</v>
      </c>
    </row>
    <row r="425" spans="1:6" x14ac:dyDescent="0.3">
      <c r="A425" s="16">
        <v>44254</v>
      </c>
      <c r="B425">
        <v>2021</v>
      </c>
      <c r="C425" t="s">
        <v>166</v>
      </c>
      <c r="D425">
        <v>9</v>
      </c>
      <c r="E425" t="s">
        <v>162</v>
      </c>
      <c r="F425" t="s">
        <v>159</v>
      </c>
    </row>
    <row r="426" spans="1:6" x14ac:dyDescent="0.3">
      <c r="A426" s="16">
        <v>44255</v>
      </c>
      <c r="B426">
        <v>2021</v>
      </c>
      <c r="C426" t="s">
        <v>166</v>
      </c>
      <c r="D426">
        <v>10</v>
      </c>
      <c r="E426" t="s">
        <v>163</v>
      </c>
      <c r="F426" t="s">
        <v>159</v>
      </c>
    </row>
    <row r="427" spans="1:6" x14ac:dyDescent="0.3">
      <c r="A427" s="16">
        <v>44256</v>
      </c>
      <c r="B427">
        <v>2021</v>
      </c>
      <c r="C427" t="s">
        <v>167</v>
      </c>
      <c r="D427">
        <v>10</v>
      </c>
      <c r="E427" t="s">
        <v>164</v>
      </c>
      <c r="F427" t="s">
        <v>159</v>
      </c>
    </row>
    <row r="428" spans="1:6" x14ac:dyDescent="0.3">
      <c r="A428" s="16">
        <v>44257</v>
      </c>
      <c r="B428">
        <v>2021</v>
      </c>
      <c r="C428" t="s">
        <v>167</v>
      </c>
      <c r="D428">
        <v>10</v>
      </c>
      <c r="E428" t="s">
        <v>165</v>
      </c>
      <c r="F428" t="s">
        <v>159</v>
      </c>
    </row>
    <row r="429" spans="1:6" x14ac:dyDescent="0.3">
      <c r="A429" s="16">
        <v>44258</v>
      </c>
      <c r="B429">
        <v>2021</v>
      </c>
      <c r="C429" t="s">
        <v>167</v>
      </c>
      <c r="D429">
        <v>10</v>
      </c>
      <c r="E429" t="s">
        <v>158</v>
      </c>
      <c r="F429" t="s">
        <v>159</v>
      </c>
    </row>
    <row r="430" spans="1:6" x14ac:dyDescent="0.3">
      <c r="A430" s="16">
        <v>44259</v>
      </c>
      <c r="B430">
        <v>2021</v>
      </c>
      <c r="C430" t="s">
        <v>167</v>
      </c>
      <c r="D430">
        <v>10</v>
      </c>
      <c r="E430" t="s">
        <v>160</v>
      </c>
      <c r="F430" t="s">
        <v>159</v>
      </c>
    </row>
    <row r="431" spans="1:6" x14ac:dyDescent="0.3">
      <c r="A431" s="16">
        <v>44260</v>
      </c>
      <c r="B431">
        <v>2021</v>
      </c>
      <c r="C431" t="s">
        <v>167</v>
      </c>
      <c r="D431">
        <v>10</v>
      </c>
      <c r="E431" t="s">
        <v>161</v>
      </c>
      <c r="F431" t="s">
        <v>159</v>
      </c>
    </row>
    <row r="432" spans="1:6" x14ac:dyDescent="0.3">
      <c r="A432" s="16">
        <v>44261</v>
      </c>
      <c r="B432">
        <v>2021</v>
      </c>
      <c r="C432" t="s">
        <v>167</v>
      </c>
      <c r="D432">
        <v>10</v>
      </c>
      <c r="E432" t="s">
        <v>162</v>
      </c>
      <c r="F432" t="s">
        <v>159</v>
      </c>
    </row>
    <row r="433" spans="1:6" x14ac:dyDescent="0.3">
      <c r="A433" s="16">
        <v>44262</v>
      </c>
      <c r="B433">
        <v>2021</v>
      </c>
      <c r="C433" t="s">
        <v>167</v>
      </c>
      <c r="D433">
        <v>11</v>
      </c>
      <c r="E433" t="s">
        <v>163</v>
      </c>
      <c r="F433" t="s">
        <v>159</v>
      </c>
    </row>
    <row r="434" spans="1:6" x14ac:dyDescent="0.3">
      <c r="A434" s="16">
        <v>44263</v>
      </c>
      <c r="B434">
        <v>2021</v>
      </c>
      <c r="C434" t="s">
        <v>167</v>
      </c>
      <c r="D434">
        <v>11</v>
      </c>
      <c r="E434" t="s">
        <v>164</v>
      </c>
      <c r="F434" t="s">
        <v>159</v>
      </c>
    </row>
    <row r="435" spans="1:6" x14ac:dyDescent="0.3">
      <c r="A435" s="16">
        <v>44264</v>
      </c>
      <c r="B435">
        <v>2021</v>
      </c>
      <c r="C435" t="s">
        <v>167</v>
      </c>
      <c r="D435">
        <v>11</v>
      </c>
      <c r="E435" t="s">
        <v>165</v>
      </c>
      <c r="F435" t="s">
        <v>159</v>
      </c>
    </row>
    <row r="436" spans="1:6" x14ac:dyDescent="0.3">
      <c r="A436" s="16">
        <v>44265</v>
      </c>
      <c r="B436">
        <v>2021</v>
      </c>
      <c r="C436" t="s">
        <v>167</v>
      </c>
      <c r="D436">
        <v>11</v>
      </c>
      <c r="E436" t="s">
        <v>158</v>
      </c>
      <c r="F436" t="s">
        <v>159</v>
      </c>
    </row>
    <row r="437" spans="1:6" x14ac:dyDescent="0.3">
      <c r="A437" s="16">
        <v>44266</v>
      </c>
      <c r="B437">
        <v>2021</v>
      </c>
      <c r="C437" t="s">
        <v>167</v>
      </c>
      <c r="D437">
        <v>11</v>
      </c>
      <c r="E437" t="s">
        <v>160</v>
      </c>
      <c r="F437" t="s">
        <v>159</v>
      </c>
    </row>
    <row r="438" spans="1:6" x14ac:dyDescent="0.3">
      <c r="A438" s="16">
        <v>44267</v>
      </c>
      <c r="B438">
        <v>2021</v>
      </c>
      <c r="C438" t="s">
        <v>167</v>
      </c>
      <c r="D438">
        <v>11</v>
      </c>
      <c r="E438" t="s">
        <v>161</v>
      </c>
      <c r="F438" t="s">
        <v>159</v>
      </c>
    </row>
    <row r="439" spans="1:6" x14ac:dyDescent="0.3">
      <c r="A439" s="16">
        <v>44268</v>
      </c>
      <c r="B439">
        <v>2021</v>
      </c>
      <c r="C439" t="s">
        <v>167</v>
      </c>
      <c r="D439">
        <v>11</v>
      </c>
      <c r="E439" t="s">
        <v>162</v>
      </c>
      <c r="F439" t="s">
        <v>159</v>
      </c>
    </row>
    <row r="440" spans="1:6" x14ac:dyDescent="0.3">
      <c r="A440" s="16">
        <v>44269</v>
      </c>
      <c r="B440">
        <v>2021</v>
      </c>
      <c r="C440" t="s">
        <v>167</v>
      </c>
      <c r="D440">
        <v>12</v>
      </c>
      <c r="E440" t="s">
        <v>163</v>
      </c>
      <c r="F440" t="s">
        <v>159</v>
      </c>
    </row>
    <row r="441" spans="1:6" x14ac:dyDescent="0.3">
      <c r="A441" s="16">
        <v>44270</v>
      </c>
      <c r="B441">
        <v>2021</v>
      </c>
      <c r="C441" t="s">
        <v>167</v>
      </c>
      <c r="D441">
        <v>12</v>
      </c>
      <c r="E441" t="s">
        <v>164</v>
      </c>
      <c r="F441" t="s">
        <v>159</v>
      </c>
    </row>
    <row r="442" spans="1:6" x14ac:dyDescent="0.3">
      <c r="A442" s="16">
        <v>44271</v>
      </c>
      <c r="B442">
        <v>2021</v>
      </c>
      <c r="C442" t="s">
        <v>167</v>
      </c>
      <c r="D442">
        <v>12</v>
      </c>
      <c r="E442" t="s">
        <v>165</v>
      </c>
      <c r="F442" t="s">
        <v>159</v>
      </c>
    </row>
    <row r="443" spans="1:6" x14ac:dyDescent="0.3">
      <c r="A443" s="16">
        <v>44272</v>
      </c>
      <c r="B443">
        <v>2021</v>
      </c>
      <c r="C443" t="s">
        <v>167</v>
      </c>
      <c r="D443">
        <v>12</v>
      </c>
      <c r="E443" t="s">
        <v>158</v>
      </c>
      <c r="F443" t="s">
        <v>159</v>
      </c>
    </row>
    <row r="444" spans="1:6" x14ac:dyDescent="0.3">
      <c r="A444" s="16">
        <v>44273</v>
      </c>
      <c r="B444">
        <v>2021</v>
      </c>
      <c r="C444" t="s">
        <v>167</v>
      </c>
      <c r="D444">
        <v>12</v>
      </c>
      <c r="E444" t="s">
        <v>160</v>
      </c>
      <c r="F444" t="s">
        <v>159</v>
      </c>
    </row>
    <row r="445" spans="1:6" x14ac:dyDescent="0.3">
      <c r="A445" s="16">
        <v>44274</v>
      </c>
      <c r="B445">
        <v>2021</v>
      </c>
      <c r="C445" t="s">
        <v>167</v>
      </c>
      <c r="D445">
        <v>12</v>
      </c>
      <c r="E445" t="s">
        <v>161</v>
      </c>
      <c r="F445" t="s">
        <v>159</v>
      </c>
    </row>
    <row r="446" spans="1:6" x14ac:dyDescent="0.3">
      <c r="A446" s="16">
        <v>44275</v>
      </c>
      <c r="B446">
        <v>2021</v>
      </c>
      <c r="C446" t="s">
        <v>167</v>
      </c>
      <c r="D446">
        <v>12</v>
      </c>
      <c r="E446" t="s">
        <v>162</v>
      </c>
      <c r="F446" t="s">
        <v>159</v>
      </c>
    </row>
    <row r="447" spans="1:6" x14ac:dyDescent="0.3">
      <c r="A447" s="16">
        <v>44276</v>
      </c>
      <c r="B447">
        <v>2021</v>
      </c>
      <c r="C447" t="s">
        <v>167</v>
      </c>
      <c r="D447">
        <v>13</v>
      </c>
      <c r="E447" t="s">
        <v>163</v>
      </c>
      <c r="F447" t="s">
        <v>159</v>
      </c>
    </row>
    <row r="448" spans="1:6" x14ac:dyDescent="0.3">
      <c r="A448" s="16">
        <v>44277</v>
      </c>
      <c r="B448">
        <v>2021</v>
      </c>
      <c r="C448" t="s">
        <v>167</v>
      </c>
      <c r="D448">
        <v>13</v>
      </c>
      <c r="E448" t="s">
        <v>164</v>
      </c>
      <c r="F448" t="s">
        <v>159</v>
      </c>
    </row>
    <row r="449" spans="1:6" x14ac:dyDescent="0.3">
      <c r="A449" s="16">
        <v>44278</v>
      </c>
      <c r="B449">
        <v>2021</v>
      </c>
      <c r="C449" t="s">
        <v>167</v>
      </c>
      <c r="D449">
        <v>13</v>
      </c>
      <c r="E449" t="s">
        <v>165</v>
      </c>
      <c r="F449" t="s">
        <v>159</v>
      </c>
    </row>
    <row r="450" spans="1:6" x14ac:dyDescent="0.3">
      <c r="A450" s="16">
        <v>44279</v>
      </c>
      <c r="B450">
        <v>2021</v>
      </c>
      <c r="C450" t="s">
        <v>167</v>
      </c>
      <c r="D450">
        <v>13</v>
      </c>
      <c r="E450" t="s">
        <v>158</v>
      </c>
      <c r="F450" t="s">
        <v>159</v>
      </c>
    </row>
    <row r="451" spans="1:6" x14ac:dyDescent="0.3">
      <c r="A451" s="16">
        <v>44280</v>
      </c>
      <c r="B451">
        <v>2021</v>
      </c>
      <c r="C451" t="s">
        <v>167</v>
      </c>
      <c r="D451">
        <v>13</v>
      </c>
      <c r="E451" t="s">
        <v>160</v>
      </c>
      <c r="F451" t="s">
        <v>159</v>
      </c>
    </row>
    <row r="452" spans="1:6" x14ac:dyDescent="0.3">
      <c r="A452" s="16">
        <v>44281</v>
      </c>
      <c r="B452">
        <v>2021</v>
      </c>
      <c r="C452" t="s">
        <v>167</v>
      </c>
      <c r="D452">
        <v>13</v>
      </c>
      <c r="E452" t="s">
        <v>161</v>
      </c>
      <c r="F452" t="s">
        <v>159</v>
      </c>
    </row>
    <row r="453" spans="1:6" x14ac:dyDescent="0.3">
      <c r="A453" s="16">
        <v>44282</v>
      </c>
      <c r="B453">
        <v>2021</v>
      </c>
      <c r="C453" t="s">
        <v>167</v>
      </c>
      <c r="D453">
        <v>13</v>
      </c>
      <c r="E453" t="s">
        <v>162</v>
      </c>
      <c r="F453" t="s">
        <v>159</v>
      </c>
    </row>
    <row r="454" spans="1:6" x14ac:dyDescent="0.3">
      <c r="A454" s="16">
        <v>44283</v>
      </c>
      <c r="B454">
        <v>2021</v>
      </c>
      <c r="C454" t="s">
        <v>167</v>
      </c>
      <c r="D454">
        <v>14</v>
      </c>
      <c r="E454" t="s">
        <v>163</v>
      </c>
      <c r="F454" t="s">
        <v>159</v>
      </c>
    </row>
    <row r="455" spans="1:6" x14ac:dyDescent="0.3">
      <c r="A455" s="16">
        <v>44284</v>
      </c>
      <c r="B455">
        <v>2021</v>
      </c>
      <c r="C455" t="s">
        <v>167</v>
      </c>
      <c r="D455">
        <v>14</v>
      </c>
      <c r="E455" t="s">
        <v>164</v>
      </c>
      <c r="F455" t="s">
        <v>159</v>
      </c>
    </row>
    <row r="456" spans="1:6" x14ac:dyDescent="0.3">
      <c r="A456" s="16">
        <v>44285</v>
      </c>
      <c r="B456">
        <v>2021</v>
      </c>
      <c r="C456" t="s">
        <v>167</v>
      </c>
      <c r="D456">
        <v>14</v>
      </c>
      <c r="E456" t="s">
        <v>165</v>
      </c>
      <c r="F456" t="s">
        <v>159</v>
      </c>
    </row>
    <row r="457" spans="1:6" x14ac:dyDescent="0.3">
      <c r="A457" s="16">
        <v>44286</v>
      </c>
      <c r="B457">
        <v>2021</v>
      </c>
      <c r="C457" t="s">
        <v>167</v>
      </c>
      <c r="D457">
        <v>14</v>
      </c>
      <c r="E457" t="s">
        <v>158</v>
      </c>
      <c r="F457" t="s">
        <v>159</v>
      </c>
    </row>
    <row r="458" spans="1:6" x14ac:dyDescent="0.3">
      <c r="A458" s="16">
        <v>44287</v>
      </c>
      <c r="B458">
        <v>2021</v>
      </c>
      <c r="C458" t="s">
        <v>168</v>
      </c>
      <c r="D458">
        <v>14</v>
      </c>
      <c r="E458" t="s">
        <v>160</v>
      </c>
      <c r="F458" t="s">
        <v>169</v>
      </c>
    </row>
    <row r="459" spans="1:6" x14ac:dyDescent="0.3">
      <c r="A459" s="16">
        <v>44288</v>
      </c>
      <c r="B459">
        <v>2021</v>
      </c>
      <c r="C459" t="s">
        <v>168</v>
      </c>
      <c r="D459">
        <v>14</v>
      </c>
      <c r="E459" t="s">
        <v>161</v>
      </c>
      <c r="F459" t="s">
        <v>169</v>
      </c>
    </row>
    <row r="460" spans="1:6" x14ac:dyDescent="0.3">
      <c r="A460" s="16">
        <v>44289</v>
      </c>
      <c r="B460">
        <v>2021</v>
      </c>
      <c r="C460" t="s">
        <v>168</v>
      </c>
      <c r="D460">
        <v>14</v>
      </c>
      <c r="E460" t="s">
        <v>162</v>
      </c>
      <c r="F460" t="s">
        <v>169</v>
      </c>
    </row>
    <row r="461" spans="1:6" x14ac:dyDescent="0.3">
      <c r="A461" s="16">
        <v>44290</v>
      </c>
      <c r="B461">
        <v>2021</v>
      </c>
      <c r="C461" t="s">
        <v>168</v>
      </c>
      <c r="D461">
        <v>15</v>
      </c>
      <c r="E461" t="s">
        <v>163</v>
      </c>
      <c r="F461" t="s">
        <v>169</v>
      </c>
    </row>
    <row r="462" spans="1:6" x14ac:dyDescent="0.3">
      <c r="A462" s="16">
        <v>44291</v>
      </c>
      <c r="B462">
        <v>2021</v>
      </c>
      <c r="C462" t="s">
        <v>168</v>
      </c>
      <c r="D462">
        <v>15</v>
      </c>
      <c r="E462" t="s">
        <v>164</v>
      </c>
      <c r="F462" t="s">
        <v>169</v>
      </c>
    </row>
    <row r="463" spans="1:6" x14ac:dyDescent="0.3">
      <c r="A463" s="16">
        <v>44292</v>
      </c>
      <c r="B463">
        <v>2021</v>
      </c>
      <c r="C463" t="s">
        <v>168</v>
      </c>
      <c r="D463">
        <v>15</v>
      </c>
      <c r="E463" t="s">
        <v>165</v>
      </c>
      <c r="F463" t="s">
        <v>169</v>
      </c>
    </row>
    <row r="464" spans="1:6" x14ac:dyDescent="0.3">
      <c r="A464" s="16">
        <v>44293</v>
      </c>
      <c r="B464">
        <v>2021</v>
      </c>
      <c r="C464" t="s">
        <v>168</v>
      </c>
      <c r="D464">
        <v>15</v>
      </c>
      <c r="E464" t="s">
        <v>158</v>
      </c>
      <c r="F464" t="s">
        <v>169</v>
      </c>
    </row>
    <row r="465" spans="1:6" x14ac:dyDescent="0.3">
      <c r="A465" s="16">
        <v>44294</v>
      </c>
      <c r="B465">
        <v>2021</v>
      </c>
      <c r="C465" t="s">
        <v>168</v>
      </c>
      <c r="D465">
        <v>15</v>
      </c>
      <c r="E465" t="s">
        <v>160</v>
      </c>
      <c r="F465" t="s">
        <v>169</v>
      </c>
    </row>
    <row r="466" spans="1:6" x14ac:dyDescent="0.3">
      <c r="A466" s="16">
        <v>44295</v>
      </c>
      <c r="B466">
        <v>2021</v>
      </c>
      <c r="C466" t="s">
        <v>168</v>
      </c>
      <c r="D466">
        <v>15</v>
      </c>
      <c r="E466" t="s">
        <v>161</v>
      </c>
      <c r="F466" t="s">
        <v>169</v>
      </c>
    </row>
    <row r="467" spans="1:6" x14ac:dyDescent="0.3">
      <c r="A467" s="16">
        <v>44296</v>
      </c>
      <c r="B467">
        <v>2021</v>
      </c>
      <c r="C467" t="s">
        <v>168</v>
      </c>
      <c r="D467">
        <v>15</v>
      </c>
      <c r="E467" t="s">
        <v>162</v>
      </c>
      <c r="F467" t="s">
        <v>169</v>
      </c>
    </row>
    <row r="468" spans="1:6" x14ac:dyDescent="0.3">
      <c r="A468" s="16">
        <v>44297</v>
      </c>
      <c r="B468">
        <v>2021</v>
      </c>
      <c r="C468" t="s">
        <v>168</v>
      </c>
      <c r="D468">
        <v>16</v>
      </c>
      <c r="E468" t="s">
        <v>163</v>
      </c>
      <c r="F468" t="s">
        <v>169</v>
      </c>
    </row>
    <row r="469" spans="1:6" x14ac:dyDescent="0.3">
      <c r="A469" s="16">
        <v>44298</v>
      </c>
      <c r="B469">
        <v>2021</v>
      </c>
      <c r="C469" t="s">
        <v>168</v>
      </c>
      <c r="D469">
        <v>16</v>
      </c>
      <c r="E469" t="s">
        <v>164</v>
      </c>
      <c r="F469" t="s">
        <v>169</v>
      </c>
    </row>
    <row r="470" spans="1:6" x14ac:dyDescent="0.3">
      <c r="A470" s="16">
        <v>44299</v>
      </c>
      <c r="B470">
        <v>2021</v>
      </c>
      <c r="C470" t="s">
        <v>168</v>
      </c>
      <c r="D470">
        <v>16</v>
      </c>
      <c r="E470" t="s">
        <v>165</v>
      </c>
      <c r="F470" t="s">
        <v>169</v>
      </c>
    </row>
    <row r="471" spans="1:6" x14ac:dyDescent="0.3">
      <c r="A471" s="16">
        <v>44300</v>
      </c>
      <c r="B471">
        <v>2021</v>
      </c>
      <c r="C471" t="s">
        <v>168</v>
      </c>
      <c r="D471">
        <v>16</v>
      </c>
      <c r="E471" t="s">
        <v>158</v>
      </c>
      <c r="F471" t="s">
        <v>169</v>
      </c>
    </row>
    <row r="472" spans="1:6" x14ac:dyDescent="0.3">
      <c r="A472" s="16">
        <v>44301</v>
      </c>
      <c r="B472">
        <v>2021</v>
      </c>
      <c r="C472" t="s">
        <v>168</v>
      </c>
      <c r="D472">
        <v>16</v>
      </c>
      <c r="E472" t="s">
        <v>160</v>
      </c>
      <c r="F472" t="s">
        <v>169</v>
      </c>
    </row>
    <row r="473" spans="1:6" x14ac:dyDescent="0.3">
      <c r="A473" s="16">
        <v>44302</v>
      </c>
      <c r="B473">
        <v>2021</v>
      </c>
      <c r="C473" t="s">
        <v>168</v>
      </c>
      <c r="D473">
        <v>16</v>
      </c>
      <c r="E473" t="s">
        <v>161</v>
      </c>
      <c r="F473" t="s">
        <v>169</v>
      </c>
    </row>
    <row r="474" spans="1:6" x14ac:dyDescent="0.3">
      <c r="A474" s="16">
        <v>44303</v>
      </c>
      <c r="B474">
        <v>2021</v>
      </c>
      <c r="C474" t="s">
        <v>168</v>
      </c>
      <c r="D474">
        <v>16</v>
      </c>
      <c r="E474" t="s">
        <v>162</v>
      </c>
      <c r="F474" t="s">
        <v>169</v>
      </c>
    </row>
    <row r="475" spans="1:6" x14ac:dyDescent="0.3">
      <c r="A475" s="16">
        <v>44304</v>
      </c>
      <c r="B475">
        <v>2021</v>
      </c>
      <c r="C475" t="s">
        <v>168</v>
      </c>
      <c r="D475">
        <v>17</v>
      </c>
      <c r="E475" t="s">
        <v>163</v>
      </c>
      <c r="F475" t="s">
        <v>169</v>
      </c>
    </row>
    <row r="476" spans="1:6" x14ac:dyDescent="0.3">
      <c r="A476" s="16">
        <v>44305</v>
      </c>
      <c r="B476">
        <v>2021</v>
      </c>
      <c r="C476" t="s">
        <v>168</v>
      </c>
      <c r="D476">
        <v>17</v>
      </c>
      <c r="E476" t="s">
        <v>164</v>
      </c>
      <c r="F476" t="s">
        <v>169</v>
      </c>
    </row>
    <row r="477" spans="1:6" x14ac:dyDescent="0.3">
      <c r="A477" s="16">
        <v>44306</v>
      </c>
      <c r="B477">
        <v>2021</v>
      </c>
      <c r="C477" t="s">
        <v>168</v>
      </c>
      <c r="D477">
        <v>17</v>
      </c>
      <c r="E477" t="s">
        <v>165</v>
      </c>
      <c r="F477" t="s">
        <v>169</v>
      </c>
    </row>
    <row r="478" spans="1:6" x14ac:dyDescent="0.3">
      <c r="A478" s="16">
        <v>44307</v>
      </c>
      <c r="B478">
        <v>2021</v>
      </c>
      <c r="C478" t="s">
        <v>168</v>
      </c>
      <c r="D478">
        <v>17</v>
      </c>
      <c r="E478" t="s">
        <v>158</v>
      </c>
      <c r="F478" t="s">
        <v>169</v>
      </c>
    </row>
    <row r="479" spans="1:6" x14ac:dyDescent="0.3">
      <c r="A479" s="16">
        <v>44308</v>
      </c>
      <c r="B479">
        <v>2021</v>
      </c>
      <c r="C479" t="s">
        <v>168</v>
      </c>
      <c r="D479">
        <v>17</v>
      </c>
      <c r="E479" t="s">
        <v>160</v>
      </c>
      <c r="F479" t="s">
        <v>169</v>
      </c>
    </row>
    <row r="480" spans="1:6" x14ac:dyDescent="0.3">
      <c r="A480" s="16">
        <v>44309</v>
      </c>
      <c r="B480">
        <v>2021</v>
      </c>
      <c r="C480" t="s">
        <v>168</v>
      </c>
      <c r="D480">
        <v>17</v>
      </c>
      <c r="E480" t="s">
        <v>161</v>
      </c>
      <c r="F480" t="s">
        <v>169</v>
      </c>
    </row>
    <row r="481" spans="1:6" x14ac:dyDescent="0.3">
      <c r="A481" s="16">
        <v>44310</v>
      </c>
      <c r="B481">
        <v>2021</v>
      </c>
      <c r="C481" t="s">
        <v>168</v>
      </c>
      <c r="D481">
        <v>17</v>
      </c>
      <c r="E481" t="s">
        <v>162</v>
      </c>
      <c r="F481" t="s">
        <v>169</v>
      </c>
    </row>
    <row r="482" spans="1:6" x14ac:dyDescent="0.3">
      <c r="A482" s="16">
        <v>44311</v>
      </c>
      <c r="B482">
        <v>2021</v>
      </c>
      <c r="C482" t="s">
        <v>168</v>
      </c>
      <c r="D482">
        <v>18</v>
      </c>
      <c r="E482" t="s">
        <v>163</v>
      </c>
      <c r="F482" t="s">
        <v>169</v>
      </c>
    </row>
    <row r="483" spans="1:6" x14ac:dyDescent="0.3">
      <c r="A483" s="16">
        <v>44312</v>
      </c>
      <c r="B483">
        <v>2021</v>
      </c>
      <c r="C483" t="s">
        <v>168</v>
      </c>
      <c r="D483">
        <v>18</v>
      </c>
      <c r="E483" t="s">
        <v>164</v>
      </c>
      <c r="F483" t="s">
        <v>169</v>
      </c>
    </row>
    <row r="484" spans="1:6" x14ac:dyDescent="0.3">
      <c r="A484" s="16">
        <v>44313</v>
      </c>
      <c r="B484">
        <v>2021</v>
      </c>
      <c r="C484" t="s">
        <v>168</v>
      </c>
      <c r="D484">
        <v>18</v>
      </c>
      <c r="E484" t="s">
        <v>165</v>
      </c>
      <c r="F484" t="s">
        <v>169</v>
      </c>
    </row>
    <row r="485" spans="1:6" x14ac:dyDescent="0.3">
      <c r="A485" s="16">
        <v>44314</v>
      </c>
      <c r="B485">
        <v>2021</v>
      </c>
      <c r="C485" t="s">
        <v>168</v>
      </c>
      <c r="D485">
        <v>18</v>
      </c>
      <c r="E485" t="s">
        <v>158</v>
      </c>
      <c r="F485" t="s">
        <v>169</v>
      </c>
    </row>
    <row r="486" spans="1:6" x14ac:dyDescent="0.3">
      <c r="A486" s="16">
        <v>44315</v>
      </c>
      <c r="B486">
        <v>2021</v>
      </c>
      <c r="C486" t="s">
        <v>168</v>
      </c>
      <c r="D486">
        <v>18</v>
      </c>
      <c r="E486" t="s">
        <v>160</v>
      </c>
      <c r="F486" t="s">
        <v>169</v>
      </c>
    </row>
    <row r="487" spans="1:6" x14ac:dyDescent="0.3">
      <c r="A487" s="16">
        <v>44316</v>
      </c>
      <c r="B487">
        <v>2021</v>
      </c>
      <c r="C487" t="s">
        <v>168</v>
      </c>
      <c r="D487">
        <v>18</v>
      </c>
      <c r="E487" t="s">
        <v>161</v>
      </c>
      <c r="F487" t="s">
        <v>169</v>
      </c>
    </row>
    <row r="488" spans="1:6" x14ac:dyDescent="0.3">
      <c r="A488" s="16">
        <v>44317</v>
      </c>
      <c r="B488">
        <v>2021</v>
      </c>
      <c r="C488" t="s">
        <v>138</v>
      </c>
      <c r="D488">
        <v>18</v>
      </c>
      <c r="E488" t="s">
        <v>162</v>
      </c>
      <c r="F488" t="s">
        <v>169</v>
      </c>
    </row>
    <row r="489" spans="1:6" x14ac:dyDescent="0.3">
      <c r="A489" s="16">
        <v>44318</v>
      </c>
      <c r="B489">
        <v>2021</v>
      </c>
      <c r="C489" t="s">
        <v>138</v>
      </c>
      <c r="D489">
        <v>19</v>
      </c>
      <c r="E489" t="s">
        <v>163</v>
      </c>
      <c r="F489" t="s">
        <v>169</v>
      </c>
    </row>
    <row r="490" spans="1:6" x14ac:dyDescent="0.3">
      <c r="A490" s="16">
        <v>44319</v>
      </c>
      <c r="B490">
        <v>2021</v>
      </c>
      <c r="C490" t="s">
        <v>138</v>
      </c>
      <c r="D490">
        <v>19</v>
      </c>
      <c r="E490" t="s">
        <v>164</v>
      </c>
      <c r="F490" t="s">
        <v>169</v>
      </c>
    </row>
    <row r="491" spans="1:6" x14ac:dyDescent="0.3">
      <c r="A491" s="16">
        <v>44320</v>
      </c>
      <c r="B491">
        <v>2021</v>
      </c>
      <c r="C491" t="s">
        <v>138</v>
      </c>
      <c r="D491">
        <v>19</v>
      </c>
      <c r="E491" t="s">
        <v>165</v>
      </c>
      <c r="F491" t="s">
        <v>169</v>
      </c>
    </row>
    <row r="492" spans="1:6" x14ac:dyDescent="0.3">
      <c r="A492" s="16">
        <v>44321</v>
      </c>
      <c r="B492">
        <v>2021</v>
      </c>
      <c r="C492" t="s">
        <v>138</v>
      </c>
      <c r="D492">
        <v>19</v>
      </c>
      <c r="E492" t="s">
        <v>158</v>
      </c>
      <c r="F492" t="s">
        <v>169</v>
      </c>
    </row>
    <row r="493" spans="1:6" x14ac:dyDescent="0.3">
      <c r="A493" s="16">
        <v>44322</v>
      </c>
      <c r="B493">
        <v>2021</v>
      </c>
      <c r="C493" t="s">
        <v>138</v>
      </c>
      <c r="D493">
        <v>19</v>
      </c>
      <c r="E493" t="s">
        <v>160</v>
      </c>
      <c r="F493" t="s">
        <v>169</v>
      </c>
    </row>
    <row r="494" spans="1:6" x14ac:dyDescent="0.3">
      <c r="A494" s="16">
        <v>44323</v>
      </c>
      <c r="B494">
        <v>2021</v>
      </c>
      <c r="C494" t="s">
        <v>138</v>
      </c>
      <c r="D494">
        <v>19</v>
      </c>
      <c r="E494" t="s">
        <v>161</v>
      </c>
      <c r="F494" t="s">
        <v>169</v>
      </c>
    </row>
    <row r="495" spans="1:6" x14ac:dyDescent="0.3">
      <c r="A495" s="16">
        <v>44324</v>
      </c>
      <c r="B495">
        <v>2021</v>
      </c>
      <c r="C495" t="s">
        <v>138</v>
      </c>
      <c r="D495">
        <v>19</v>
      </c>
      <c r="E495" t="s">
        <v>162</v>
      </c>
      <c r="F495" t="s">
        <v>169</v>
      </c>
    </row>
    <row r="496" spans="1:6" x14ac:dyDescent="0.3">
      <c r="A496" s="16">
        <v>44325</v>
      </c>
      <c r="B496">
        <v>2021</v>
      </c>
      <c r="C496" t="s">
        <v>138</v>
      </c>
      <c r="D496">
        <v>20</v>
      </c>
      <c r="E496" t="s">
        <v>163</v>
      </c>
      <c r="F496" t="s">
        <v>169</v>
      </c>
    </row>
    <row r="497" spans="1:6" x14ac:dyDescent="0.3">
      <c r="A497" s="16">
        <v>44326</v>
      </c>
      <c r="B497">
        <v>2021</v>
      </c>
      <c r="C497" t="s">
        <v>138</v>
      </c>
      <c r="D497">
        <v>20</v>
      </c>
      <c r="E497" t="s">
        <v>164</v>
      </c>
      <c r="F497" t="s">
        <v>169</v>
      </c>
    </row>
    <row r="498" spans="1:6" x14ac:dyDescent="0.3">
      <c r="A498" s="16">
        <v>44327</v>
      </c>
      <c r="B498">
        <v>2021</v>
      </c>
      <c r="C498" t="s">
        <v>138</v>
      </c>
      <c r="D498">
        <v>20</v>
      </c>
      <c r="E498" t="s">
        <v>165</v>
      </c>
      <c r="F498" t="s">
        <v>169</v>
      </c>
    </row>
    <row r="499" spans="1:6" x14ac:dyDescent="0.3">
      <c r="A499" s="16">
        <v>44328</v>
      </c>
      <c r="B499">
        <v>2021</v>
      </c>
      <c r="C499" t="s">
        <v>138</v>
      </c>
      <c r="D499">
        <v>20</v>
      </c>
      <c r="E499" t="s">
        <v>158</v>
      </c>
      <c r="F499" t="s">
        <v>169</v>
      </c>
    </row>
    <row r="500" spans="1:6" x14ac:dyDescent="0.3">
      <c r="A500" s="16">
        <v>44329</v>
      </c>
      <c r="B500">
        <v>2021</v>
      </c>
      <c r="C500" t="s">
        <v>138</v>
      </c>
      <c r="D500">
        <v>20</v>
      </c>
      <c r="E500" t="s">
        <v>160</v>
      </c>
      <c r="F500" t="s">
        <v>169</v>
      </c>
    </row>
    <row r="501" spans="1:6" x14ac:dyDescent="0.3">
      <c r="A501" s="16">
        <v>44330</v>
      </c>
      <c r="B501">
        <v>2021</v>
      </c>
      <c r="C501" t="s">
        <v>138</v>
      </c>
      <c r="D501">
        <v>20</v>
      </c>
      <c r="E501" t="s">
        <v>161</v>
      </c>
      <c r="F501" t="s">
        <v>169</v>
      </c>
    </row>
    <row r="502" spans="1:6" x14ac:dyDescent="0.3">
      <c r="A502" s="16">
        <v>44331</v>
      </c>
      <c r="B502">
        <v>2021</v>
      </c>
      <c r="C502" t="s">
        <v>138</v>
      </c>
      <c r="D502">
        <v>20</v>
      </c>
      <c r="E502" t="s">
        <v>162</v>
      </c>
      <c r="F502" t="s">
        <v>169</v>
      </c>
    </row>
    <row r="503" spans="1:6" x14ac:dyDescent="0.3">
      <c r="A503" s="16">
        <v>44332</v>
      </c>
      <c r="B503">
        <v>2021</v>
      </c>
      <c r="C503" t="s">
        <v>138</v>
      </c>
      <c r="D503">
        <v>21</v>
      </c>
      <c r="E503" t="s">
        <v>163</v>
      </c>
      <c r="F503" t="s">
        <v>169</v>
      </c>
    </row>
    <row r="504" spans="1:6" x14ac:dyDescent="0.3">
      <c r="A504" s="16">
        <v>44333</v>
      </c>
      <c r="B504">
        <v>2021</v>
      </c>
      <c r="C504" t="s">
        <v>138</v>
      </c>
      <c r="D504">
        <v>21</v>
      </c>
      <c r="E504" t="s">
        <v>164</v>
      </c>
      <c r="F504" t="s">
        <v>169</v>
      </c>
    </row>
    <row r="505" spans="1:6" x14ac:dyDescent="0.3">
      <c r="A505" s="16">
        <v>44334</v>
      </c>
      <c r="B505">
        <v>2021</v>
      </c>
      <c r="C505" t="s">
        <v>138</v>
      </c>
      <c r="D505">
        <v>21</v>
      </c>
      <c r="E505" t="s">
        <v>165</v>
      </c>
      <c r="F505" t="s">
        <v>169</v>
      </c>
    </row>
    <row r="506" spans="1:6" x14ac:dyDescent="0.3">
      <c r="A506" s="16">
        <v>44335</v>
      </c>
      <c r="B506">
        <v>2021</v>
      </c>
      <c r="C506" t="s">
        <v>138</v>
      </c>
      <c r="D506">
        <v>21</v>
      </c>
      <c r="E506" t="s">
        <v>158</v>
      </c>
      <c r="F506" t="s">
        <v>169</v>
      </c>
    </row>
    <row r="507" spans="1:6" x14ac:dyDescent="0.3">
      <c r="A507" s="16">
        <v>44336</v>
      </c>
      <c r="B507">
        <v>2021</v>
      </c>
      <c r="C507" t="s">
        <v>138</v>
      </c>
      <c r="D507">
        <v>21</v>
      </c>
      <c r="E507" t="s">
        <v>160</v>
      </c>
      <c r="F507" t="s">
        <v>169</v>
      </c>
    </row>
    <row r="508" spans="1:6" x14ac:dyDescent="0.3">
      <c r="A508" s="16">
        <v>44337</v>
      </c>
      <c r="B508">
        <v>2021</v>
      </c>
      <c r="C508" t="s">
        <v>138</v>
      </c>
      <c r="D508">
        <v>21</v>
      </c>
      <c r="E508" t="s">
        <v>161</v>
      </c>
      <c r="F508" t="s">
        <v>169</v>
      </c>
    </row>
    <row r="509" spans="1:6" x14ac:dyDescent="0.3">
      <c r="A509" s="16">
        <v>44338</v>
      </c>
      <c r="B509">
        <v>2021</v>
      </c>
      <c r="C509" t="s">
        <v>138</v>
      </c>
      <c r="D509">
        <v>21</v>
      </c>
      <c r="E509" t="s">
        <v>162</v>
      </c>
      <c r="F509" t="s">
        <v>169</v>
      </c>
    </row>
    <row r="510" spans="1:6" x14ac:dyDescent="0.3">
      <c r="A510" s="16">
        <v>44339</v>
      </c>
      <c r="B510">
        <v>2021</v>
      </c>
      <c r="C510" t="s">
        <v>138</v>
      </c>
      <c r="D510">
        <v>22</v>
      </c>
      <c r="E510" t="s">
        <v>163</v>
      </c>
      <c r="F510" t="s">
        <v>169</v>
      </c>
    </row>
    <row r="511" spans="1:6" x14ac:dyDescent="0.3">
      <c r="A511" s="16">
        <v>44340</v>
      </c>
      <c r="B511">
        <v>2021</v>
      </c>
      <c r="C511" t="s">
        <v>138</v>
      </c>
      <c r="D511">
        <v>22</v>
      </c>
      <c r="E511" t="s">
        <v>164</v>
      </c>
      <c r="F511" t="s">
        <v>169</v>
      </c>
    </row>
    <row r="512" spans="1:6" x14ac:dyDescent="0.3">
      <c r="A512" s="16">
        <v>44341</v>
      </c>
      <c r="B512">
        <v>2021</v>
      </c>
      <c r="C512" t="s">
        <v>138</v>
      </c>
      <c r="D512">
        <v>22</v>
      </c>
      <c r="E512" t="s">
        <v>165</v>
      </c>
      <c r="F512" t="s">
        <v>169</v>
      </c>
    </row>
    <row r="513" spans="1:6" x14ac:dyDescent="0.3">
      <c r="A513" s="16">
        <v>44342</v>
      </c>
      <c r="B513">
        <v>2021</v>
      </c>
      <c r="C513" t="s">
        <v>138</v>
      </c>
      <c r="D513">
        <v>22</v>
      </c>
      <c r="E513" t="s">
        <v>158</v>
      </c>
      <c r="F513" t="s">
        <v>169</v>
      </c>
    </row>
    <row r="514" spans="1:6" x14ac:dyDescent="0.3">
      <c r="A514" s="16">
        <v>44343</v>
      </c>
      <c r="B514">
        <v>2021</v>
      </c>
      <c r="C514" t="s">
        <v>138</v>
      </c>
      <c r="D514">
        <v>22</v>
      </c>
      <c r="E514" t="s">
        <v>160</v>
      </c>
      <c r="F514" t="s">
        <v>169</v>
      </c>
    </row>
    <row r="515" spans="1:6" x14ac:dyDescent="0.3">
      <c r="A515" s="16">
        <v>44344</v>
      </c>
      <c r="B515">
        <v>2021</v>
      </c>
      <c r="C515" t="s">
        <v>138</v>
      </c>
      <c r="D515">
        <v>22</v>
      </c>
      <c r="E515" t="s">
        <v>161</v>
      </c>
      <c r="F515" t="s">
        <v>169</v>
      </c>
    </row>
    <row r="516" spans="1:6" x14ac:dyDescent="0.3">
      <c r="A516" s="16">
        <v>44345</v>
      </c>
      <c r="B516">
        <v>2021</v>
      </c>
      <c r="C516" t="s">
        <v>138</v>
      </c>
      <c r="D516">
        <v>22</v>
      </c>
      <c r="E516" t="s">
        <v>162</v>
      </c>
      <c r="F516" t="s">
        <v>169</v>
      </c>
    </row>
    <row r="517" spans="1:6" x14ac:dyDescent="0.3">
      <c r="A517" s="16">
        <v>44346</v>
      </c>
      <c r="B517">
        <v>2021</v>
      </c>
      <c r="C517" t="s">
        <v>138</v>
      </c>
      <c r="D517">
        <v>23</v>
      </c>
      <c r="E517" t="s">
        <v>163</v>
      </c>
      <c r="F517" t="s">
        <v>169</v>
      </c>
    </row>
    <row r="518" spans="1:6" x14ac:dyDescent="0.3">
      <c r="A518" s="16">
        <v>44347</v>
      </c>
      <c r="B518">
        <v>2021</v>
      </c>
      <c r="C518" t="s">
        <v>138</v>
      </c>
      <c r="D518">
        <v>23</v>
      </c>
      <c r="E518" t="s">
        <v>164</v>
      </c>
      <c r="F518" t="s">
        <v>169</v>
      </c>
    </row>
    <row r="519" spans="1:6" x14ac:dyDescent="0.3">
      <c r="A519" s="16">
        <v>44348</v>
      </c>
      <c r="B519">
        <v>2021</v>
      </c>
      <c r="C519" t="s">
        <v>170</v>
      </c>
      <c r="D519">
        <v>23</v>
      </c>
      <c r="E519" t="s">
        <v>165</v>
      </c>
      <c r="F519" t="s">
        <v>169</v>
      </c>
    </row>
    <row r="520" spans="1:6" x14ac:dyDescent="0.3">
      <c r="A520" s="16">
        <v>44349</v>
      </c>
      <c r="B520">
        <v>2021</v>
      </c>
      <c r="C520" t="s">
        <v>170</v>
      </c>
      <c r="D520">
        <v>23</v>
      </c>
      <c r="E520" t="s">
        <v>158</v>
      </c>
      <c r="F520" t="s">
        <v>169</v>
      </c>
    </row>
    <row r="521" spans="1:6" x14ac:dyDescent="0.3">
      <c r="A521" s="16">
        <v>44350</v>
      </c>
      <c r="B521">
        <v>2021</v>
      </c>
      <c r="C521" t="s">
        <v>170</v>
      </c>
      <c r="D521">
        <v>23</v>
      </c>
      <c r="E521" t="s">
        <v>160</v>
      </c>
      <c r="F521" t="s">
        <v>169</v>
      </c>
    </row>
    <row r="522" spans="1:6" x14ac:dyDescent="0.3">
      <c r="A522" s="16">
        <v>44351</v>
      </c>
      <c r="B522">
        <v>2021</v>
      </c>
      <c r="C522" t="s">
        <v>170</v>
      </c>
      <c r="D522">
        <v>23</v>
      </c>
      <c r="E522" t="s">
        <v>161</v>
      </c>
      <c r="F522" t="s">
        <v>169</v>
      </c>
    </row>
    <row r="523" spans="1:6" x14ac:dyDescent="0.3">
      <c r="A523" s="16">
        <v>44352</v>
      </c>
      <c r="B523">
        <v>2021</v>
      </c>
      <c r="C523" t="s">
        <v>170</v>
      </c>
      <c r="D523">
        <v>23</v>
      </c>
      <c r="E523" t="s">
        <v>162</v>
      </c>
      <c r="F523" t="s">
        <v>169</v>
      </c>
    </row>
    <row r="524" spans="1:6" x14ac:dyDescent="0.3">
      <c r="A524" s="16">
        <v>44353</v>
      </c>
      <c r="B524">
        <v>2021</v>
      </c>
      <c r="C524" t="s">
        <v>170</v>
      </c>
      <c r="D524">
        <v>24</v>
      </c>
      <c r="E524" t="s">
        <v>163</v>
      </c>
      <c r="F524" t="s">
        <v>169</v>
      </c>
    </row>
    <row r="525" spans="1:6" x14ac:dyDescent="0.3">
      <c r="A525" s="16">
        <v>44354</v>
      </c>
      <c r="B525">
        <v>2021</v>
      </c>
      <c r="C525" t="s">
        <v>170</v>
      </c>
      <c r="D525">
        <v>24</v>
      </c>
      <c r="E525" t="s">
        <v>164</v>
      </c>
      <c r="F525" t="s">
        <v>169</v>
      </c>
    </row>
    <row r="526" spans="1:6" x14ac:dyDescent="0.3">
      <c r="A526" s="16">
        <v>44355</v>
      </c>
      <c r="B526">
        <v>2021</v>
      </c>
      <c r="C526" t="s">
        <v>170</v>
      </c>
      <c r="D526">
        <v>24</v>
      </c>
      <c r="E526" t="s">
        <v>165</v>
      </c>
      <c r="F526" t="s">
        <v>169</v>
      </c>
    </row>
    <row r="527" spans="1:6" x14ac:dyDescent="0.3">
      <c r="A527" s="16">
        <v>44356</v>
      </c>
      <c r="B527">
        <v>2021</v>
      </c>
      <c r="C527" t="s">
        <v>170</v>
      </c>
      <c r="D527">
        <v>24</v>
      </c>
      <c r="E527" t="s">
        <v>158</v>
      </c>
      <c r="F527" t="s">
        <v>169</v>
      </c>
    </row>
    <row r="528" spans="1:6" x14ac:dyDescent="0.3">
      <c r="A528" s="16">
        <v>44357</v>
      </c>
      <c r="B528">
        <v>2021</v>
      </c>
      <c r="C528" t="s">
        <v>170</v>
      </c>
      <c r="D528">
        <v>24</v>
      </c>
      <c r="E528" t="s">
        <v>160</v>
      </c>
      <c r="F528" t="s">
        <v>169</v>
      </c>
    </row>
    <row r="529" spans="1:6" x14ac:dyDescent="0.3">
      <c r="A529" s="16">
        <v>44358</v>
      </c>
      <c r="B529">
        <v>2021</v>
      </c>
      <c r="C529" t="s">
        <v>170</v>
      </c>
      <c r="D529">
        <v>24</v>
      </c>
      <c r="E529" t="s">
        <v>161</v>
      </c>
      <c r="F529" t="s">
        <v>169</v>
      </c>
    </row>
    <row r="530" spans="1:6" x14ac:dyDescent="0.3">
      <c r="A530" s="16">
        <v>44359</v>
      </c>
      <c r="B530">
        <v>2021</v>
      </c>
      <c r="C530" t="s">
        <v>170</v>
      </c>
      <c r="D530">
        <v>24</v>
      </c>
      <c r="E530" t="s">
        <v>162</v>
      </c>
      <c r="F530" t="s">
        <v>169</v>
      </c>
    </row>
    <row r="531" spans="1:6" x14ac:dyDescent="0.3">
      <c r="A531" s="16">
        <v>44360</v>
      </c>
      <c r="B531">
        <v>2021</v>
      </c>
      <c r="C531" t="s">
        <v>170</v>
      </c>
      <c r="D531">
        <v>25</v>
      </c>
      <c r="E531" t="s">
        <v>163</v>
      </c>
      <c r="F531" t="s">
        <v>169</v>
      </c>
    </row>
    <row r="532" spans="1:6" x14ac:dyDescent="0.3">
      <c r="A532" s="16">
        <v>44361</v>
      </c>
      <c r="B532">
        <v>2021</v>
      </c>
      <c r="C532" t="s">
        <v>170</v>
      </c>
      <c r="D532">
        <v>25</v>
      </c>
      <c r="E532" t="s">
        <v>164</v>
      </c>
      <c r="F532" t="s">
        <v>169</v>
      </c>
    </row>
    <row r="533" spans="1:6" x14ac:dyDescent="0.3">
      <c r="A533" s="16">
        <v>44362</v>
      </c>
      <c r="B533">
        <v>2021</v>
      </c>
      <c r="C533" t="s">
        <v>170</v>
      </c>
      <c r="D533">
        <v>25</v>
      </c>
      <c r="E533" t="s">
        <v>165</v>
      </c>
      <c r="F533" t="s">
        <v>169</v>
      </c>
    </row>
    <row r="534" spans="1:6" x14ac:dyDescent="0.3">
      <c r="A534" s="16">
        <v>44363</v>
      </c>
      <c r="B534">
        <v>2021</v>
      </c>
      <c r="C534" t="s">
        <v>170</v>
      </c>
      <c r="D534">
        <v>25</v>
      </c>
      <c r="E534" t="s">
        <v>158</v>
      </c>
      <c r="F534" t="s">
        <v>169</v>
      </c>
    </row>
    <row r="535" spans="1:6" x14ac:dyDescent="0.3">
      <c r="A535" s="16">
        <v>44364</v>
      </c>
      <c r="B535">
        <v>2021</v>
      </c>
      <c r="C535" t="s">
        <v>170</v>
      </c>
      <c r="D535">
        <v>25</v>
      </c>
      <c r="E535" t="s">
        <v>160</v>
      </c>
      <c r="F535" t="s">
        <v>169</v>
      </c>
    </row>
    <row r="536" spans="1:6" x14ac:dyDescent="0.3">
      <c r="A536" s="16">
        <v>44365</v>
      </c>
      <c r="B536">
        <v>2021</v>
      </c>
      <c r="C536" t="s">
        <v>170</v>
      </c>
      <c r="D536">
        <v>25</v>
      </c>
      <c r="E536" t="s">
        <v>161</v>
      </c>
      <c r="F536" t="s">
        <v>169</v>
      </c>
    </row>
    <row r="537" spans="1:6" x14ac:dyDescent="0.3">
      <c r="A537" s="16">
        <v>44366</v>
      </c>
      <c r="B537">
        <v>2021</v>
      </c>
      <c r="C537" t="s">
        <v>170</v>
      </c>
      <c r="D537">
        <v>25</v>
      </c>
      <c r="E537" t="s">
        <v>162</v>
      </c>
      <c r="F537" t="s">
        <v>169</v>
      </c>
    </row>
    <row r="538" spans="1:6" x14ac:dyDescent="0.3">
      <c r="A538" s="16">
        <v>44367</v>
      </c>
      <c r="B538">
        <v>2021</v>
      </c>
      <c r="C538" t="s">
        <v>170</v>
      </c>
      <c r="D538">
        <v>26</v>
      </c>
      <c r="E538" t="s">
        <v>163</v>
      </c>
      <c r="F538" t="s">
        <v>169</v>
      </c>
    </row>
    <row r="539" spans="1:6" x14ac:dyDescent="0.3">
      <c r="A539" s="16">
        <v>44368</v>
      </c>
      <c r="B539">
        <v>2021</v>
      </c>
      <c r="C539" t="s">
        <v>170</v>
      </c>
      <c r="D539">
        <v>26</v>
      </c>
      <c r="E539" t="s">
        <v>164</v>
      </c>
      <c r="F539" t="s">
        <v>169</v>
      </c>
    </row>
    <row r="540" spans="1:6" x14ac:dyDescent="0.3">
      <c r="A540" s="16">
        <v>44369</v>
      </c>
      <c r="B540">
        <v>2021</v>
      </c>
      <c r="C540" t="s">
        <v>170</v>
      </c>
      <c r="D540">
        <v>26</v>
      </c>
      <c r="E540" t="s">
        <v>165</v>
      </c>
      <c r="F540" t="s">
        <v>169</v>
      </c>
    </row>
    <row r="541" spans="1:6" x14ac:dyDescent="0.3">
      <c r="A541" s="16">
        <v>44370</v>
      </c>
      <c r="B541">
        <v>2021</v>
      </c>
      <c r="C541" t="s">
        <v>170</v>
      </c>
      <c r="D541">
        <v>26</v>
      </c>
      <c r="E541" t="s">
        <v>158</v>
      </c>
      <c r="F541" t="s">
        <v>169</v>
      </c>
    </row>
    <row r="542" spans="1:6" x14ac:dyDescent="0.3">
      <c r="A542" s="16">
        <v>44371</v>
      </c>
      <c r="B542">
        <v>2021</v>
      </c>
      <c r="C542" t="s">
        <v>170</v>
      </c>
      <c r="D542">
        <v>26</v>
      </c>
      <c r="E542" t="s">
        <v>160</v>
      </c>
      <c r="F542" t="s">
        <v>169</v>
      </c>
    </row>
    <row r="543" spans="1:6" x14ac:dyDescent="0.3">
      <c r="A543" s="16">
        <v>44372</v>
      </c>
      <c r="B543">
        <v>2021</v>
      </c>
      <c r="C543" t="s">
        <v>170</v>
      </c>
      <c r="D543">
        <v>26</v>
      </c>
      <c r="E543" t="s">
        <v>161</v>
      </c>
      <c r="F543" t="s">
        <v>169</v>
      </c>
    </row>
    <row r="544" spans="1:6" x14ac:dyDescent="0.3">
      <c r="A544" s="16">
        <v>44373</v>
      </c>
      <c r="B544">
        <v>2021</v>
      </c>
      <c r="C544" t="s">
        <v>170</v>
      </c>
      <c r="D544">
        <v>26</v>
      </c>
      <c r="E544" t="s">
        <v>162</v>
      </c>
      <c r="F544" t="s">
        <v>169</v>
      </c>
    </row>
    <row r="545" spans="1:6" x14ac:dyDescent="0.3">
      <c r="A545" s="16">
        <v>44374</v>
      </c>
      <c r="B545">
        <v>2021</v>
      </c>
      <c r="C545" t="s">
        <v>170</v>
      </c>
      <c r="D545">
        <v>27</v>
      </c>
      <c r="E545" t="s">
        <v>163</v>
      </c>
      <c r="F545" t="s">
        <v>169</v>
      </c>
    </row>
    <row r="546" spans="1:6" x14ac:dyDescent="0.3">
      <c r="A546" s="16">
        <v>44375</v>
      </c>
      <c r="B546">
        <v>2021</v>
      </c>
      <c r="C546" t="s">
        <v>170</v>
      </c>
      <c r="D546">
        <v>27</v>
      </c>
      <c r="E546" t="s">
        <v>164</v>
      </c>
      <c r="F546" t="s">
        <v>169</v>
      </c>
    </row>
    <row r="547" spans="1:6" x14ac:dyDescent="0.3">
      <c r="A547" s="16">
        <v>44376</v>
      </c>
      <c r="B547">
        <v>2021</v>
      </c>
      <c r="C547" t="s">
        <v>170</v>
      </c>
      <c r="D547">
        <v>27</v>
      </c>
      <c r="E547" t="s">
        <v>165</v>
      </c>
      <c r="F547" t="s">
        <v>169</v>
      </c>
    </row>
    <row r="548" spans="1:6" x14ac:dyDescent="0.3">
      <c r="A548" s="16">
        <v>44377</v>
      </c>
      <c r="B548">
        <v>2021</v>
      </c>
      <c r="C548" t="s">
        <v>170</v>
      </c>
      <c r="D548">
        <v>27</v>
      </c>
      <c r="E548" t="s">
        <v>158</v>
      </c>
      <c r="F548" t="s">
        <v>169</v>
      </c>
    </row>
    <row r="549" spans="1:6" x14ac:dyDescent="0.3">
      <c r="A549" s="16">
        <v>44378</v>
      </c>
      <c r="B549">
        <v>2021</v>
      </c>
      <c r="C549" t="s">
        <v>171</v>
      </c>
      <c r="D549">
        <v>27</v>
      </c>
      <c r="E549" t="s">
        <v>160</v>
      </c>
      <c r="F549" t="s">
        <v>172</v>
      </c>
    </row>
    <row r="550" spans="1:6" x14ac:dyDescent="0.3">
      <c r="A550" s="16">
        <v>44379</v>
      </c>
      <c r="B550">
        <v>2021</v>
      </c>
      <c r="C550" t="s">
        <v>171</v>
      </c>
      <c r="D550">
        <v>27</v>
      </c>
      <c r="E550" t="s">
        <v>161</v>
      </c>
      <c r="F550" t="s">
        <v>172</v>
      </c>
    </row>
    <row r="551" spans="1:6" x14ac:dyDescent="0.3">
      <c r="A551" s="16">
        <v>44380</v>
      </c>
      <c r="B551">
        <v>2021</v>
      </c>
      <c r="C551" t="s">
        <v>171</v>
      </c>
      <c r="D551">
        <v>27</v>
      </c>
      <c r="E551" t="s">
        <v>162</v>
      </c>
      <c r="F551" t="s">
        <v>172</v>
      </c>
    </row>
    <row r="552" spans="1:6" x14ac:dyDescent="0.3">
      <c r="A552" s="16">
        <v>44381</v>
      </c>
      <c r="B552">
        <v>2021</v>
      </c>
      <c r="C552" t="s">
        <v>171</v>
      </c>
      <c r="D552">
        <v>28</v>
      </c>
      <c r="E552" t="s">
        <v>163</v>
      </c>
      <c r="F552" t="s">
        <v>172</v>
      </c>
    </row>
    <row r="553" spans="1:6" x14ac:dyDescent="0.3">
      <c r="A553" s="16">
        <v>44382</v>
      </c>
      <c r="B553">
        <v>2021</v>
      </c>
      <c r="C553" t="s">
        <v>171</v>
      </c>
      <c r="D553">
        <v>28</v>
      </c>
      <c r="E553" t="s">
        <v>164</v>
      </c>
      <c r="F553" t="s">
        <v>172</v>
      </c>
    </row>
    <row r="554" spans="1:6" x14ac:dyDescent="0.3">
      <c r="A554" s="16">
        <v>44383</v>
      </c>
      <c r="B554">
        <v>2021</v>
      </c>
      <c r="C554" t="s">
        <v>171</v>
      </c>
      <c r="D554">
        <v>28</v>
      </c>
      <c r="E554" t="s">
        <v>165</v>
      </c>
      <c r="F554" t="s">
        <v>172</v>
      </c>
    </row>
    <row r="555" spans="1:6" x14ac:dyDescent="0.3">
      <c r="A555" s="16">
        <v>44384</v>
      </c>
      <c r="B555">
        <v>2021</v>
      </c>
      <c r="C555" t="s">
        <v>171</v>
      </c>
      <c r="D555">
        <v>28</v>
      </c>
      <c r="E555" t="s">
        <v>158</v>
      </c>
      <c r="F555" t="s">
        <v>172</v>
      </c>
    </row>
    <row r="556" spans="1:6" x14ac:dyDescent="0.3">
      <c r="A556" s="16">
        <v>44385</v>
      </c>
      <c r="B556">
        <v>2021</v>
      </c>
      <c r="C556" t="s">
        <v>171</v>
      </c>
      <c r="D556">
        <v>28</v>
      </c>
      <c r="E556" t="s">
        <v>160</v>
      </c>
      <c r="F556" t="s">
        <v>172</v>
      </c>
    </row>
    <row r="557" spans="1:6" x14ac:dyDescent="0.3">
      <c r="A557" s="16">
        <v>44386</v>
      </c>
      <c r="B557">
        <v>2021</v>
      </c>
      <c r="C557" t="s">
        <v>171</v>
      </c>
      <c r="D557">
        <v>28</v>
      </c>
      <c r="E557" t="s">
        <v>161</v>
      </c>
      <c r="F557" t="s">
        <v>172</v>
      </c>
    </row>
    <row r="558" spans="1:6" x14ac:dyDescent="0.3">
      <c r="A558" s="16">
        <v>44387</v>
      </c>
      <c r="B558">
        <v>2021</v>
      </c>
      <c r="C558" t="s">
        <v>171</v>
      </c>
      <c r="D558">
        <v>28</v>
      </c>
      <c r="E558" t="s">
        <v>162</v>
      </c>
      <c r="F558" t="s">
        <v>172</v>
      </c>
    </row>
    <row r="559" spans="1:6" x14ac:dyDescent="0.3">
      <c r="A559" s="16">
        <v>44388</v>
      </c>
      <c r="B559">
        <v>2021</v>
      </c>
      <c r="C559" t="s">
        <v>171</v>
      </c>
      <c r="D559">
        <v>29</v>
      </c>
      <c r="E559" t="s">
        <v>163</v>
      </c>
      <c r="F559" t="s">
        <v>172</v>
      </c>
    </row>
    <row r="560" spans="1:6" x14ac:dyDescent="0.3">
      <c r="A560" s="16">
        <v>44389</v>
      </c>
      <c r="B560">
        <v>2021</v>
      </c>
      <c r="C560" t="s">
        <v>171</v>
      </c>
      <c r="D560">
        <v>29</v>
      </c>
      <c r="E560" t="s">
        <v>164</v>
      </c>
      <c r="F560" t="s">
        <v>172</v>
      </c>
    </row>
    <row r="561" spans="1:6" x14ac:dyDescent="0.3">
      <c r="A561" s="16">
        <v>44390</v>
      </c>
      <c r="B561">
        <v>2021</v>
      </c>
      <c r="C561" t="s">
        <v>171</v>
      </c>
      <c r="D561">
        <v>29</v>
      </c>
      <c r="E561" t="s">
        <v>165</v>
      </c>
      <c r="F561" t="s">
        <v>172</v>
      </c>
    </row>
    <row r="562" spans="1:6" x14ac:dyDescent="0.3">
      <c r="A562" s="16">
        <v>44391</v>
      </c>
      <c r="B562">
        <v>2021</v>
      </c>
      <c r="C562" t="s">
        <v>171</v>
      </c>
      <c r="D562">
        <v>29</v>
      </c>
      <c r="E562" t="s">
        <v>158</v>
      </c>
      <c r="F562" t="s">
        <v>172</v>
      </c>
    </row>
    <row r="563" spans="1:6" x14ac:dyDescent="0.3">
      <c r="A563" s="16">
        <v>44392</v>
      </c>
      <c r="B563">
        <v>2021</v>
      </c>
      <c r="C563" t="s">
        <v>171</v>
      </c>
      <c r="D563">
        <v>29</v>
      </c>
      <c r="E563" t="s">
        <v>160</v>
      </c>
      <c r="F563" t="s">
        <v>172</v>
      </c>
    </row>
    <row r="564" spans="1:6" x14ac:dyDescent="0.3">
      <c r="A564" s="16">
        <v>44393</v>
      </c>
      <c r="B564">
        <v>2021</v>
      </c>
      <c r="C564" t="s">
        <v>171</v>
      </c>
      <c r="D564">
        <v>29</v>
      </c>
      <c r="E564" t="s">
        <v>161</v>
      </c>
      <c r="F564" t="s">
        <v>172</v>
      </c>
    </row>
    <row r="565" spans="1:6" x14ac:dyDescent="0.3">
      <c r="A565" s="16">
        <v>44394</v>
      </c>
      <c r="B565">
        <v>2021</v>
      </c>
      <c r="C565" t="s">
        <v>171</v>
      </c>
      <c r="D565">
        <v>29</v>
      </c>
      <c r="E565" t="s">
        <v>162</v>
      </c>
      <c r="F565" t="s">
        <v>172</v>
      </c>
    </row>
    <row r="566" spans="1:6" x14ac:dyDescent="0.3">
      <c r="A566" s="16">
        <v>44395</v>
      </c>
      <c r="B566">
        <v>2021</v>
      </c>
      <c r="C566" t="s">
        <v>171</v>
      </c>
      <c r="D566">
        <v>30</v>
      </c>
      <c r="E566" t="s">
        <v>163</v>
      </c>
      <c r="F566" t="s">
        <v>172</v>
      </c>
    </row>
    <row r="567" spans="1:6" x14ac:dyDescent="0.3">
      <c r="A567" s="16">
        <v>44396</v>
      </c>
      <c r="B567">
        <v>2021</v>
      </c>
      <c r="C567" t="s">
        <v>171</v>
      </c>
      <c r="D567">
        <v>30</v>
      </c>
      <c r="E567" t="s">
        <v>164</v>
      </c>
      <c r="F567" t="s">
        <v>172</v>
      </c>
    </row>
    <row r="568" spans="1:6" x14ac:dyDescent="0.3">
      <c r="A568" s="16">
        <v>44397</v>
      </c>
      <c r="B568">
        <v>2021</v>
      </c>
      <c r="C568" t="s">
        <v>171</v>
      </c>
      <c r="D568">
        <v>30</v>
      </c>
      <c r="E568" t="s">
        <v>165</v>
      </c>
      <c r="F568" t="s">
        <v>172</v>
      </c>
    </row>
    <row r="569" spans="1:6" x14ac:dyDescent="0.3">
      <c r="A569" s="16">
        <v>44398</v>
      </c>
      <c r="B569">
        <v>2021</v>
      </c>
      <c r="C569" t="s">
        <v>171</v>
      </c>
      <c r="D569">
        <v>30</v>
      </c>
      <c r="E569" t="s">
        <v>158</v>
      </c>
      <c r="F569" t="s">
        <v>172</v>
      </c>
    </row>
    <row r="570" spans="1:6" x14ac:dyDescent="0.3">
      <c r="A570" s="16">
        <v>44399</v>
      </c>
      <c r="B570">
        <v>2021</v>
      </c>
      <c r="C570" t="s">
        <v>171</v>
      </c>
      <c r="D570">
        <v>30</v>
      </c>
      <c r="E570" t="s">
        <v>160</v>
      </c>
      <c r="F570" t="s">
        <v>172</v>
      </c>
    </row>
    <row r="571" spans="1:6" x14ac:dyDescent="0.3">
      <c r="A571" s="16">
        <v>44400</v>
      </c>
      <c r="B571">
        <v>2021</v>
      </c>
      <c r="C571" t="s">
        <v>171</v>
      </c>
      <c r="D571">
        <v>30</v>
      </c>
      <c r="E571" t="s">
        <v>161</v>
      </c>
      <c r="F571" t="s">
        <v>172</v>
      </c>
    </row>
    <row r="572" spans="1:6" x14ac:dyDescent="0.3">
      <c r="A572" s="16">
        <v>44401</v>
      </c>
      <c r="B572">
        <v>2021</v>
      </c>
      <c r="C572" t="s">
        <v>171</v>
      </c>
      <c r="D572">
        <v>30</v>
      </c>
      <c r="E572" t="s">
        <v>162</v>
      </c>
      <c r="F572" t="s">
        <v>172</v>
      </c>
    </row>
    <row r="573" spans="1:6" x14ac:dyDescent="0.3">
      <c r="A573" s="16">
        <v>44402</v>
      </c>
      <c r="B573">
        <v>2021</v>
      </c>
      <c r="C573" t="s">
        <v>171</v>
      </c>
      <c r="D573">
        <v>31</v>
      </c>
      <c r="E573" t="s">
        <v>163</v>
      </c>
      <c r="F573" t="s">
        <v>172</v>
      </c>
    </row>
    <row r="574" spans="1:6" x14ac:dyDescent="0.3">
      <c r="A574" s="16">
        <v>44403</v>
      </c>
      <c r="B574">
        <v>2021</v>
      </c>
      <c r="C574" t="s">
        <v>171</v>
      </c>
      <c r="D574">
        <v>31</v>
      </c>
      <c r="E574" t="s">
        <v>164</v>
      </c>
      <c r="F574" t="s">
        <v>172</v>
      </c>
    </row>
    <row r="575" spans="1:6" x14ac:dyDescent="0.3">
      <c r="A575" s="16">
        <v>44404</v>
      </c>
      <c r="B575">
        <v>2021</v>
      </c>
      <c r="C575" t="s">
        <v>171</v>
      </c>
      <c r="D575">
        <v>31</v>
      </c>
      <c r="E575" t="s">
        <v>165</v>
      </c>
      <c r="F575" t="s">
        <v>172</v>
      </c>
    </row>
    <row r="576" spans="1:6" x14ac:dyDescent="0.3">
      <c r="A576" s="16">
        <v>44405</v>
      </c>
      <c r="B576">
        <v>2021</v>
      </c>
      <c r="C576" t="s">
        <v>171</v>
      </c>
      <c r="D576">
        <v>31</v>
      </c>
      <c r="E576" t="s">
        <v>158</v>
      </c>
      <c r="F576" t="s">
        <v>172</v>
      </c>
    </row>
    <row r="577" spans="1:6" x14ac:dyDescent="0.3">
      <c r="A577" s="16">
        <v>44406</v>
      </c>
      <c r="B577">
        <v>2021</v>
      </c>
      <c r="C577" t="s">
        <v>171</v>
      </c>
      <c r="D577">
        <v>31</v>
      </c>
      <c r="E577" t="s">
        <v>160</v>
      </c>
      <c r="F577" t="s">
        <v>172</v>
      </c>
    </row>
    <row r="578" spans="1:6" x14ac:dyDescent="0.3">
      <c r="A578" s="16">
        <v>44407</v>
      </c>
      <c r="B578">
        <v>2021</v>
      </c>
      <c r="C578" t="s">
        <v>171</v>
      </c>
      <c r="D578">
        <v>31</v>
      </c>
      <c r="E578" t="s">
        <v>161</v>
      </c>
      <c r="F578" t="s">
        <v>172</v>
      </c>
    </row>
    <row r="579" spans="1:6" x14ac:dyDescent="0.3">
      <c r="A579" s="16">
        <v>44408</v>
      </c>
      <c r="B579">
        <v>2021</v>
      </c>
      <c r="C579" t="s">
        <v>171</v>
      </c>
      <c r="D579">
        <v>31</v>
      </c>
      <c r="E579" t="s">
        <v>162</v>
      </c>
      <c r="F579" t="s">
        <v>172</v>
      </c>
    </row>
    <row r="580" spans="1:6" x14ac:dyDescent="0.3">
      <c r="A580" s="16">
        <v>44409</v>
      </c>
      <c r="B580">
        <v>2021</v>
      </c>
      <c r="C580" t="s">
        <v>173</v>
      </c>
      <c r="D580">
        <v>32</v>
      </c>
      <c r="E580" t="s">
        <v>163</v>
      </c>
      <c r="F580" t="s">
        <v>172</v>
      </c>
    </row>
    <row r="581" spans="1:6" x14ac:dyDescent="0.3">
      <c r="A581" s="16">
        <v>44410</v>
      </c>
      <c r="B581">
        <v>2021</v>
      </c>
      <c r="C581" t="s">
        <v>173</v>
      </c>
      <c r="D581">
        <v>32</v>
      </c>
      <c r="E581" t="s">
        <v>164</v>
      </c>
      <c r="F581" t="s">
        <v>172</v>
      </c>
    </row>
    <row r="582" spans="1:6" x14ac:dyDescent="0.3">
      <c r="A582" s="16">
        <v>44411</v>
      </c>
      <c r="B582">
        <v>2021</v>
      </c>
      <c r="C582" t="s">
        <v>173</v>
      </c>
      <c r="D582">
        <v>32</v>
      </c>
      <c r="E582" t="s">
        <v>165</v>
      </c>
      <c r="F582" t="s">
        <v>172</v>
      </c>
    </row>
    <row r="583" spans="1:6" x14ac:dyDescent="0.3">
      <c r="A583" s="16">
        <v>44412</v>
      </c>
      <c r="B583">
        <v>2021</v>
      </c>
      <c r="C583" t="s">
        <v>173</v>
      </c>
      <c r="D583">
        <v>32</v>
      </c>
      <c r="E583" t="s">
        <v>158</v>
      </c>
      <c r="F583" t="s">
        <v>172</v>
      </c>
    </row>
    <row r="584" spans="1:6" x14ac:dyDescent="0.3">
      <c r="A584" s="16">
        <v>44413</v>
      </c>
      <c r="B584">
        <v>2021</v>
      </c>
      <c r="C584" t="s">
        <v>173</v>
      </c>
      <c r="D584">
        <v>32</v>
      </c>
      <c r="E584" t="s">
        <v>160</v>
      </c>
      <c r="F584" t="s">
        <v>172</v>
      </c>
    </row>
    <row r="585" spans="1:6" x14ac:dyDescent="0.3">
      <c r="A585" s="16">
        <v>44414</v>
      </c>
      <c r="B585">
        <v>2021</v>
      </c>
      <c r="C585" t="s">
        <v>173</v>
      </c>
      <c r="D585">
        <v>32</v>
      </c>
      <c r="E585" t="s">
        <v>161</v>
      </c>
      <c r="F585" t="s">
        <v>172</v>
      </c>
    </row>
    <row r="586" spans="1:6" x14ac:dyDescent="0.3">
      <c r="A586" s="16">
        <v>44415</v>
      </c>
      <c r="B586">
        <v>2021</v>
      </c>
      <c r="C586" t="s">
        <v>173</v>
      </c>
      <c r="D586">
        <v>32</v>
      </c>
      <c r="E586" t="s">
        <v>162</v>
      </c>
      <c r="F586" t="s">
        <v>172</v>
      </c>
    </row>
    <row r="587" spans="1:6" x14ac:dyDescent="0.3">
      <c r="A587" s="16">
        <v>44416</v>
      </c>
      <c r="B587">
        <v>2021</v>
      </c>
      <c r="C587" t="s">
        <v>173</v>
      </c>
      <c r="D587">
        <v>33</v>
      </c>
      <c r="E587" t="s">
        <v>163</v>
      </c>
      <c r="F587" t="s">
        <v>172</v>
      </c>
    </row>
    <row r="588" spans="1:6" x14ac:dyDescent="0.3">
      <c r="A588" s="16">
        <v>44417</v>
      </c>
      <c r="B588">
        <v>2021</v>
      </c>
      <c r="C588" t="s">
        <v>173</v>
      </c>
      <c r="D588">
        <v>33</v>
      </c>
      <c r="E588" t="s">
        <v>164</v>
      </c>
      <c r="F588" t="s">
        <v>172</v>
      </c>
    </row>
    <row r="589" spans="1:6" x14ac:dyDescent="0.3">
      <c r="A589" s="16">
        <v>44418</v>
      </c>
      <c r="B589">
        <v>2021</v>
      </c>
      <c r="C589" t="s">
        <v>173</v>
      </c>
      <c r="D589">
        <v>33</v>
      </c>
      <c r="E589" t="s">
        <v>165</v>
      </c>
      <c r="F589" t="s">
        <v>172</v>
      </c>
    </row>
    <row r="590" spans="1:6" x14ac:dyDescent="0.3">
      <c r="A590" s="16">
        <v>44419</v>
      </c>
      <c r="B590">
        <v>2021</v>
      </c>
      <c r="C590" t="s">
        <v>173</v>
      </c>
      <c r="D590">
        <v>33</v>
      </c>
      <c r="E590" t="s">
        <v>158</v>
      </c>
      <c r="F590" t="s">
        <v>172</v>
      </c>
    </row>
    <row r="591" spans="1:6" x14ac:dyDescent="0.3">
      <c r="A591" s="16">
        <v>44420</v>
      </c>
      <c r="B591">
        <v>2021</v>
      </c>
      <c r="C591" t="s">
        <v>173</v>
      </c>
      <c r="D591">
        <v>33</v>
      </c>
      <c r="E591" t="s">
        <v>160</v>
      </c>
      <c r="F591" t="s">
        <v>172</v>
      </c>
    </row>
    <row r="592" spans="1:6" x14ac:dyDescent="0.3">
      <c r="A592" s="16">
        <v>44421</v>
      </c>
      <c r="B592">
        <v>2021</v>
      </c>
      <c r="C592" t="s">
        <v>173</v>
      </c>
      <c r="D592">
        <v>33</v>
      </c>
      <c r="E592" t="s">
        <v>161</v>
      </c>
      <c r="F592" t="s">
        <v>172</v>
      </c>
    </row>
    <row r="593" spans="1:6" x14ac:dyDescent="0.3">
      <c r="A593" s="16">
        <v>44422</v>
      </c>
      <c r="B593">
        <v>2021</v>
      </c>
      <c r="C593" t="s">
        <v>173</v>
      </c>
      <c r="D593">
        <v>33</v>
      </c>
      <c r="E593" t="s">
        <v>162</v>
      </c>
      <c r="F593" t="s">
        <v>172</v>
      </c>
    </row>
    <row r="594" spans="1:6" x14ac:dyDescent="0.3">
      <c r="A594" s="16">
        <v>44423</v>
      </c>
      <c r="B594">
        <v>2021</v>
      </c>
      <c r="C594" t="s">
        <v>173</v>
      </c>
      <c r="D594">
        <v>34</v>
      </c>
      <c r="E594" t="s">
        <v>163</v>
      </c>
      <c r="F594" t="s">
        <v>172</v>
      </c>
    </row>
    <row r="595" spans="1:6" x14ac:dyDescent="0.3">
      <c r="A595" s="16">
        <v>44424</v>
      </c>
      <c r="B595">
        <v>2021</v>
      </c>
      <c r="C595" t="s">
        <v>173</v>
      </c>
      <c r="D595">
        <v>34</v>
      </c>
      <c r="E595" t="s">
        <v>164</v>
      </c>
      <c r="F595" t="s">
        <v>172</v>
      </c>
    </row>
    <row r="596" spans="1:6" x14ac:dyDescent="0.3">
      <c r="A596" s="16">
        <v>44425</v>
      </c>
      <c r="B596">
        <v>2021</v>
      </c>
      <c r="C596" t="s">
        <v>173</v>
      </c>
      <c r="D596">
        <v>34</v>
      </c>
      <c r="E596" t="s">
        <v>165</v>
      </c>
      <c r="F596" t="s">
        <v>172</v>
      </c>
    </row>
    <row r="597" spans="1:6" x14ac:dyDescent="0.3">
      <c r="A597" s="16">
        <v>44426</v>
      </c>
      <c r="B597">
        <v>2021</v>
      </c>
      <c r="C597" t="s">
        <v>173</v>
      </c>
      <c r="D597">
        <v>34</v>
      </c>
      <c r="E597" t="s">
        <v>158</v>
      </c>
      <c r="F597" t="s">
        <v>172</v>
      </c>
    </row>
    <row r="598" spans="1:6" x14ac:dyDescent="0.3">
      <c r="A598" s="16">
        <v>44427</v>
      </c>
      <c r="B598">
        <v>2021</v>
      </c>
      <c r="C598" t="s">
        <v>173</v>
      </c>
      <c r="D598">
        <v>34</v>
      </c>
      <c r="E598" t="s">
        <v>160</v>
      </c>
      <c r="F598" t="s">
        <v>172</v>
      </c>
    </row>
    <row r="599" spans="1:6" x14ac:dyDescent="0.3">
      <c r="A599" s="16">
        <v>44428</v>
      </c>
      <c r="B599">
        <v>2021</v>
      </c>
      <c r="C599" t="s">
        <v>173</v>
      </c>
      <c r="D599">
        <v>34</v>
      </c>
      <c r="E599" t="s">
        <v>161</v>
      </c>
      <c r="F599" t="s">
        <v>172</v>
      </c>
    </row>
    <row r="600" spans="1:6" x14ac:dyDescent="0.3">
      <c r="A600" s="16">
        <v>44429</v>
      </c>
      <c r="B600">
        <v>2021</v>
      </c>
      <c r="C600" t="s">
        <v>173</v>
      </c>
      <c r="D600">
        <v>34</v>
      </c>
      <c r="E600" t="s">
        <v>162</v>
      </c>
      <c r="F600" t="s">
        <v>172</v>
      </c>
    </row>
    <row r="601" spans="1:6" x14ac:dyDescent="0.3">
      <c r="A601" s="16">
        <v>44430</v>
      </c>
      <c r="B601">
        <v>2021</v>
      </c>
      <c r="C601" t="s">
        <v>173</v>
      </c>
      <c r="D601">
        <v>35</v>
      </c>
      <c r="E601" t="s">
        <v>163</v>
      </c>
      <c r="F601" t="s">
        <v>172</v>
      </c>
    </row>
    <row r="602" spans="1:6" x14ac:dyDescent="0.3">
      <c r="A602" s="16">
        <v>44431</v>
      </c>
      <c r="B602">
        <v>2021</v>
      </c>
      <c r="C602" t="s">
        <v>173</v>
      </c>
      <c r="D602">
        <v>35</v>
      </c>
      <c r="E602" t="s">
        <v>164</v>
      </c>
      <c r="F602" t="s">
        <v>172</v>
      </c>
    </row>
    <row r="603" spans="1:6" x14ac:dyDescent="0.3">
      <c r="A603" s="16">
        <v>44432</v>
      </c>
      <c r="B603">
        <v>2021</v>
      </c>
      <c r="C603" t="s">
        <v>173</v>
      </c>
      <c r="D603">
        <v>35</v>
      </c>
      <c r="E603" t="s">
        <v>165</v>
      </c>
      <c r="F603" t="s">
        <v>172</v>
      </c>
    </row>
    <row r="604" spans="1:6" x14ac:dyDescent="0.3">
      <c r="A604" s="16">
        <v>44433</v>
      </c>
      <c r="B604">
        <v>2021</v>
      </c>
      <c r="C604" t="s">
        <v>173</v>
      </c>
      <c r="D604">
        <v>35</v>
      </c>
      <c r="E604" t="s">
        <v>158</v>
      </c>
      <c r="F604" t="s">
        <v>172</v>
      </c>
    </row>
    <row r="605" spans="1:6" x14ac:dyDescent="0.3">
      <c r="A605" s="16">
        <v>44434</v>
      </c>
      <c r="B605">
        <v>2021</v>
      </c>
      <c r="C605" t="s">
        <v>173</v>
      </c>
      <c r="D605">
        <v>35</v>
      </c>
      <c r="E605" t="s">
        <v>160</v>
      </c>
      <c r="F605" t="s">
        <v>172</v>
      </c>
    </row>
    <row r="606" spans="1:6" x14ac:dyDescent="0.3">
      <c r="A606" s="16">
        <v>44435</v>
      </c>
      <c r="B606">
        <v>2021</v>
      </c>
      <c r="C606" t="s">
        <v>173</v>
      </c>
      <c r="D606">
        <v>35</v>
      </c>
      <c r="E606" t="s">
        <v>161</v>
      </c>
      <c r="F606" t="s">
        <v>172</v>
      </c>
    </row>
    <row r="607" spans="1:6" x14ac:dyDescent="0.3">
      <c r="A607" s="16">
        <v>44436</v>
      </c>
      <c r="B607">
        <v>2021</v>
      </c>
      <c r="C607" t="s">
        <v>173</v>
      </c>
      <c r="D607">
        <v>35</v>
      </c>
      <c r="E607" t="s">
        <v>162</v>
      </c>
      <c r="F607" t="s">
        <v>172</v>
      </c>
    </row>
    <row r="608" spans="1:6" x14ac:dyDescent="0.3">
      <c r="A608" s="16">
        <v>44437</v>
      </c>
      <c r="B608">
        <v>2021</v>
      </c>
      <c r="C608" t="s">
        <v>173</v>
      </c>
      <c r="D608">
        <v>36</v>
      </c>
      <c r="E608" t="s">
        <v>163</v>
      </c>
      <c r="F608" t="s">
        <v>172</v>
      </c>
    </row>
    <row r="609" spans="1:6" x14ac:dyDescent="0.3">
      <c r="A609" s="16">
        <v>44438</v>
      </c>
      <c r="B609">
        <v>2021</v>
      </c>
      <c r="C609" t="s">
        <v>173</v>
      </c>
      <c r="D609">
        <v>36</v>
      </c>
      <c r="E609" t="s">
        <v>164</v>
      </c>
      <c r="F609" t="s">
        <v>172</v>
      </c>
    </row>
    <row r="610" spans="1:6" x14ac:dyDescent="0.3">
      <c r="A610" s="16">
        <v>44439</v>
      </c>
      <c r="B610">
        <v>2021</v>
      </c>
      <c r="C610" t="s">
        <v>173</v>
      </c>
      <c r="D610">
        <v>36</v>
      </c>
      <c r="E610" t="s">
        <v>165</v>
      </c>
      <c r="F610" t="s">
        <v>172</v>
      </c>
    </row>
    <row r="611" spans="1:6" x14ac:dyDescent="0.3">
      <c r="A611" s="16">
        <v>44440</v>
      </c>
      <c r="B611">
        <v>2021</v>
      </c>
      <c r="C611" t="s">
        <v>174</v>
      </c>
      <c r="D611">
        <v>36</v>
      </c>
      <c r="E611" t="s">
        <v>158</v>
      </c>
      <c r="F611" t="s">
        <v>172</v>
      </c>
    </row>
    <row r="612" spans="1:6" x14ac:dyDescent="0.3">
      <c r="A612" s="16">
        <v>44441</v>
      </c>
      <c r="B612">
        <v>2021</v>
      </c>
      <c r="C612" t="s">
        <v>174</v>
      </c>
      <c r="D612">
        <v>36</v>
      </c>
      <c r="E612" t="s">
        <v>160</v>
      </c>
      <c r="F612" t="s">
        <v>172</v>
      </c>
    </row>
    <row r="613" spans="1:6" x14ac:dyDescent="0.3">
      <c r="A613" s="16">
        <v>44442</v>
      </c>
      <c r="B613">
        <v>2021</v>
      </c>
      <c r="C613" t="s">
        <v>174</v>
      </c>
      <c r="D613">
        <v>36</v>
      </c>
      <c r="E613" t="s">
        <v>161</v>
      </c>
      <c r="F613" t="s">
        <v>172</v>
      </c>
    </row>
    <row r="614" spans="1:6" x14ac:dyDescent="0.3">
      <c r="A614" s="16">
        <v>44443</v>
      </c>
      <c r="B614">
        <v>2021</v>
      </c>
      <c r="C614" t="s">
        <v>174</v>
      </c>
      <c r="D614">
        <v>36</v>
      </c>
      <c r="E614" t="s">
        <v>162</v>
      </c>
      <c r="F614" t="s">
        <v>172</v>
      </c>
    </row>
    <row r="615" spans="1:6" x14ac:dyDescent="0.3">
      <c r="A615" s="16">
        <v>44444</v>
      </c>
      <c r="B615">
        <v>2021</v>
      </c>
      <c r="C615" t="s">
        <v>174</v>
      </c>
      <c r="D615">
        <v>37</v>
      </c>
      <c r="E615" t="s">
        <v>163</v>
      </c>
      <c r="F615" t="s">
        <v>172</v>
      </c>
    </row>
    <row r="616" spans="1:6" x14ac:dyDescent="0.3">
      <c r="A616" s="16">
        <v>44445</v>
      </c>
      <c r="B616">
        <v>2021</v>
      </c>
      <c r="C616" t="s">
        <v>174</v>
      </c>
      <c r="D616">
        <v>37</v>
      </c>
      <c r="E616" t="s">
        <v>164</v>
      </c>
      <c r="F616" t="s">
        <v>172</v>
      </c>
    </row>
    <row r="617" spans="1:6" x14ac:dyDescent="0.3">
      <c r="A617" s="16">
        <v>44446</v>
      </c>
      <c r="B617">
        <v>2021</v>
      </c>
      <c r="C617" t="s">
        <v>174</v>
      </c>
      <c r="D617">
        <v>37</v>
      </c>
      <c r="E617" t="s">
        <v>165</v>
      </c>
      <c r="F617" t="s">
        <v>172</v>
      </c>
    </row>
    <row r="618" spans="1:6" x14ac:dyDescent="0.3">
      <c r="A618" s="16">
        <v>44447</v>
      </c>
      <c r="B618">
        <v>2021</v>
      </c>
      <c r="C618" t="s">
        <v>174</v>
      </c>
      <c r="D618">
        <v>37</v>
      </c>
      <c r="E618" t="s">
        <v>158</v>
      </c>
      <c r="F618" t="s">
        <v>172</v>
      </c>
    </row>
    <row r="619" spans="1:6" x14ac:dyDescent="0.3">
      <c r="A619" s="16">
        <v>44448</v>
      </c>
      <c r="B619">
        <v>2021</v>
      </c>
      <c r="C619" t="s">
        <v>174</v>
      </c>
      <c r="D619">
        <v>37</v>
      </c>
      <c r="E619" t="s">
        <v>160</v>
      </c>
      <c r="F619" t="s">
        <v>172</v>
      </c>
    </row>
    <row r="620" spans="1:6" x14ac:dyDescent="0.3">
      <c r="A620" s="16">
        <v>44449</v>
      </c>
      <c r="B620">
        <v>2021</v>
      </c>
      <c r="C620" t="s">
        <v>174</v>
      </c>
      <c r="D620">
        <v>37</v>
      </c>
      <c r="E620" t="s">
        <v>161</v>
      </c>
      <c r="F620" t="s">
        <v>172</v>
      </c>
    </row>
    <row r="621" spans="1:6" x14ac:dyDescent="0.3">
      <c r="A621" s="16">
        <v>44450</v>
      </c>
      <c r="B621">
        <v>2021</v>
      </c>
      <c r="C621" t="s">
        <v>174</v>
      </c>
      <c r="D621">
        <v>37</v>
      </c>
      <c r="E621" t="s">
        <v>162</v>
      </c>
      <c r="F621" t="s">
        <v>172</v>
      </c>
    </row>
    <row r="622" spans="1:6" x14ac:dyDescent="0.3">
      <c r="A622" s="16">
        <v>44451</v>
      </c>
      <c r="B622">
        <v>2021</v>
      </c>
      <c r="C622" t="s">
        <v>174</v>
      </c>
      <c r="D622">
        <v>38</v>
      </c>
      <c r="E622" t="s">
        <v>163</v>
      </c>
      <c r="F622" t="s">
        <v>172</v>
      </c>
    </row>
    <row r="623" spans="1:6" x14ac:dyDescent="0.3">
      <c r="A623" s="16">
        <v>44452</v>
      </c>
      <c r="B623">
        <v>2021</v>
      </c>
      <c r="C623" t="s">
        <v>174</v>
      </c>
      <c r="D623">
        <v>38</v>
      </c>
      <c r="E623" t="s">
        <v>164</v>
      </c>
      <c r="F623" t="s">
        <v>172</v>
      </c>
    </row>
    <row r="624" spans="1:6" x14ac:dyDescent="0.3">
      <c r="A624" s="16">
        <v>44453</v>
      </c>
      <c r="B624">
        <v>2021</v>
      </c>
      <c r="C624" t="s">
        <v>174</v>
      </c>
      <c r="D624">
        <v>38</v>
      </c>
      <c r="E624" t="s">
        <v>165</v>
      </c>
      <c r="F624" t="s">
        <v>172</v>
      </c>
    </row>
    <row r="625" spans="1:6" x14ac:dyDescent="0.3">
      <c r="A625" s="16">
        <v>44454</v>
      </c>
      <c r="B625">
        <v>2021</v>
      </c>
      <c r="C625" t="s">
        <v>174</v>
      </c>
      <c r="D625">
        <v>38</v>
      </c>
      <c r="E625" t="s">
        <v>158</v>
      </c>
      <c r="F625" t="s">
        <v>172</v>
      </c>
    </row>
    <row r="626" spans="1:6" x14ac:dyDescent="0.3">
      <c r="A626" s="16">
        <v>44455</v>
      </c>
      <c r="B626">
        <v>2021</v>
      </c>
      <c r="C626" t="s">
        <v>174</v>
      </c>
      <c r="D626">
        <v>38</v>
      </c>
      <c r="E626" t="s">
        <v>160</v>
      </c>
      <c r="F626" t="s">
        <v>172</v>
      </c>
    </row>
    <row r="627" spans="1:6" x14ac:dyDescent="0.3">
      <c r="A627" s="16">
        <v>44456</v>
      </c>
      <c r="B627">
        <v>2021</v>
      </c>
      <c r="C627" t="s">
        <v>174</v>
      </c>
      <c r="D627">
        <v>38</v>
      </c>
      <c r="E627" t="s">
        <v>161</v>
      </c>
      <c r="F627" t="s">
        <v>172</v>
      </c>
    </row>
    <row r="628" spans="1:6" x14ac:dyDescent="0.3">
      <c r="A628" s="16">
        <v>44457</v>
      </c>
      <c r="B628">
        <v>2021</v>
      </c>
      <c r="C628" t="s">
        <v>174</v>
      </c>
      <c r="D628">
        <v>38</v>
      </c>
      <c r="E628" t="s">
        <v>162</v>
      </c>
      <c r="F628" t="s">
        <v>172</v>
      </c>
    </row>
    <row r="629" spans="1:6" x14ac:dyDescent="0.3">
      <c r="A629" s="16">
        <v>44458</v>
      </c>
      <c r="B629">
        <v>2021</v>
      </c>
      <c r="C629" t="s">
        <v>174</v>
      </c>
      <c r="D629">
        <v>39</v>
      </c>
      <c r="E629" t="s">
        <v>163</v>
      </c>
      <c r="F629" t="s">
        <v>172</v>
      </c>
    </row>
    <row r="630" spans="1:6" x14ac:dyDescent="0.3">
      <c r="A630" s="16">
        <v>44459</v>
      </c>
      <c r="B630">
        <v>2021</v>
      </c>
      <c r="C630" t="s">
        <v>174</v>
      </c>
      <c r="D630">
        <v>39</v>
      </c>
      <c r="E630" t="s">
        <v>164</v>
      </c>
      <c r="F630" t="s">
        <v>172</v>
      </c>
    </row>
    <row r="631" spans="1:6" x14ac:dyDescent="0.3">
      <c r="A631" s="16">
        <v>44460</v>
      </c>
      <c r="B631">
        <v>2021</v>
      </c>
      <c r="C631" t="s">
        <v>174</v>
      </c>
      <c r="D631">
        <v>39</v>
      </c>
      <c r="E631" t="s">
        <v>165</v>
      </c>
      <c r="F631" t="s">
        <v>172</v>
      </c>
    </row>
    <row r="632" spans="1:6" x14ac:dyDescent="0.3">
      <c r="A632" s="16">
        <v>44461</v>
      </c>
      <c r="B632">
        <v>2021</v>
      </c>
      <c r="C632" t="s">
        <v>174</v>
      </c>
      <c r="D632">
        <v>39</v>
      </c>
      <c r="E632" t="s">
        <v>158</v>
      </c>
      <c r="F632" t="s">
        <v>172</v>
      </c>
    </row>
    <row r="633" spans="1:6" x14ac:dyDescent="0.3">
      <c r="A633" s="16">
        <v>44462</v>
      </c>
      <c r="B633">
        <v>2021</v>
      </c>
      <c r="C633" t="s">
        <v>174</v>
      </c>
      <c r="D633">
        <v>39</v>
      </c>
      <c r="E633" t="s">
        <v>160</v>
      </c>
      <c r="F633" t="s">
        <v>172</v>
      </c>
    </row>
    <row r="634" spans="1:6" x14ac:dyDescent="0.3">
      <c r="A634" s="16">
        <v>44463</v>
      </c>
      <c r="B634">
        <v>2021</v>
      </c>
      <c r="C634" t="s">
        <v>174</v>
      </c>
      <c r="D634">
        <v>39</v>
      </c>
      <c r="E634" t="s">
        <v>161</v>
      </c>
      <c r="F634" t="s">
        <v>172</v>
      </c>
    </row>
    <row r="635" spans="1:6" x14ac:dyDescent="0.3">
      <c r="A635" s="16">
        <v>44464</v>
      </c>
      <c r="B635">
        <v>2021</v>
      </c>
      <c r="C635" t="s">
        <v>174</v>
      </c>
      <c r="D635">
        <v>39</v>
      </c>
      <c r="E635" t="s">
        <v>162</v>
      </c>
      <c r="F635" t="s">
        <v>172</v>
      </c>
    </row>
    <row r="636" spans="1:6" x14ac:dyDescent="0.3">
      <c r="A636" s="16">
        <v>44465</v>
      </c>
      <c r="B636">
        <v>2021</v>
      </c>
      <c r="C636" t="s">
        <v>174</v>
      </c>
      <c r="D636">
        <v>40</v>
      </c>
      <c r="E636" t="s">
        <v>163</v>
      </c>
      <c r="F636" t="s">
        <v>172</v>
      </c>
    </row>
    <row r="637" spans="1:6" x14ac:dyDescent="0.3">
      <c r="A637" s="16">
        <v>44466</v>
      </c>
      <c r="B637">
        <v>2021</v>
      </c>
      <c r="C637" t="s">
        <v>174</v>
      </c>
      <c r="D637">
        <v>40</v>
      </c>
      <c r="E637" t="s">
        <v>164</v>
      </c>
      <c r="F637" t="s">
        <v>172</v>
      </c>
    </row>
    <row r="638" spans="1:6" x14ac:dyDescent="0.3">
      <c r="A638" s="16">
        <v>44467</v>
      </c>
      <c r="B638">
        <v>2021</v>
      </c>
      <c r="C638" t="s">
        <v>174</v>
      </c>
      <c r="D638">
        <v>40</v>
      </c>
      <c r="E638" t="s">
        <v>165</v>
      </c>
      <c r="F638" t="s">
        <v>172</v>
      </c>
    </row>
    <row r="639" spans="1:6" x14ac:dyDescent="0.3">
      <c r="A639" s="16">
        <v>44468</v>
      </c>
      <c r="B639">
        <v>2021</v>
      </c>
      <c r="C639" t="s">
        <v>174</v>
      </c>
      <c r="D639">
        <v>40</v>
      </c>
      <c r="E639" t="s">
        <v>158</v>
      </c>
      <c r="F639" t="s">
        <v>172</v>
      </c>
    </row>
    <row r="640" spans="1:6" x14ac:dyDescent="0.3">
      <c r="A640" s="16">
        <v>44469</v>
      </c>
      <c r="B640">
        <v>2021</v>
      </c>
      <c r="C640" t="s">
        <v>174</v>
      </c>
      <c r="D640">
        <v>40</v>
      </c>
      <c r="E640" t="s">
        <v>160</v>
      </c>
      <c r="F640" t="s">
        <v>172</v>
      </c>
    </row>
    <row r="641" spans="1:6" x14ac:dyDescent="0.3">
      <c r="A641" s="16">
        <v>44470</v>
      </c>
      <c r="B641">
        <v>2021</v>
      </c>
      <c r="C641" t="s">
        <v>175</v>
      </c>
      <c r="D641">
        <v>40</v>
      </c>
      <c r="E641" t="s">
        <v>161</v>
      </c>
      <c r="F641" t="s">
        <v>176</v>
      </c>
    </row>
    <row r="642" spans="1:6" x14ac:dyDescent="0.3">
      <c r="A642" s="16">
        <v>44471</v>
      </c>
      <c r="B642">
        <v>2021</v>
      </c>
      <c r="C642" t="s">
        <v>175</v>
      </c>
      <c r="D642">
        <v>40</v>
      </c>
      <c r="E642" t="s">
        <v>162</v>
      </c>
      <c r="F642" t="s">
        <v>176</v>
      </c>
    </row>
    <row r="643" spans="1:6" x14ac:dyDescent="0.3">
      <c r="A643" s="16">
        <v>44472</v>
      </c>
      <c r="B643">
        <v>2021</v>
      </c>
      <c r="C643" t="s">
        <v>175</v>
      </c>
      <c r="D643">
        <v>41</v>
      </c>
      <c r="E643" t="s">
        <v>163</v>
      </c>
      <c r="F643" t="s">
        <v>176</v>
      </c>
    </row>
    <row r="644" spans="1:6" x14ac:dyDescent="0.3">
      <c r="A644" s="16">
        <v>44473</v>
      </c>
      <c r="B644">
        <v>2021</v>
      </c>
      <c r="C644" t="s">
        <v>175</v>
      </c>
      <c r="D644">
        <v>41</v>
      </c>
      <c r="E644" t="s">
        <v>164</v>
      </c>
      <c r="F644" t="s">
        <v>176</v>
      </c>
    </row>
    <row r="645" spans="1:6" x14ac:dyDescent="0.3">
      <c r="A645" s="16">
        <v>44474</v>
      </c>
      <c r="B645">
        <v>2021</v>
      </c>
      <c r="C645" t="s">
        <v>175</v>
      </c>
      <c r="D645">
        <v>41</v>
      </c>
      <c r="E645" t="s">
        <v>165</v>
      </c>
      <c r="F645" t="s">
        <v>176</v>
      </c>
    </row>
    <row r="646" spans="1:6" x14ac:dyDescent="0.3">
      <c r="A646" s="16">
        <v>44475</v>
      </c>
      <c r="B646">
        <v>2021</v>
      </c>
      <c r="C646" t="s">
        <v>175</v>
      </c>
      <c r="D646">
        <v>41</v>
      </c>
      <c r="E646" t="s">
        <v>158</v>
      </c>
      <c r="F646" t="s">
        <v>176</v>
      </c>
    </row>
    <row r="647" spans="1:6" x14ac:dyDescent="0.3">
      <c r="A647" s="16">
        <v>44476</v>
      </c>
      <c r="B647">
        <v>2021</v>
      </c>
      <c r="C647" t="s">
        <v>175</v>
      </c>
      <c r="D647">
        <v>41</v>
      </c>
      <c r="E647" t="s">
        <v>160</v>
      </c>
      <c r="F647" t="s">
        <v>176</v>
      </c>
    </row>
    <row r="648" spans="1:6" x14ac:dyDescent="0.3">
      <c r="A648" s="16">
        <v>44477</v>
      </c>
      <c r="B648">
        <v>2021</v>
      </c>
      <c r="C648" t="s">
        <v>175</v>
      </c>
      <c r="D648">
        <v>41</v>
      </c>
      <c r="E648" t="s">
        <v>161</v>
      </c>
      <c r="F648" t="s">
        <v>176</v>
      </c>
    </row>
    <row r="649" spans="1:6" x14ac:dyDescent="0.3">
      <c r="A649" s="16">
        <v>44478</v>
      </c>
      <c r="B649">
        <v>2021</v>
      </c>
      <c r="C649" t="s">
        <v>175</v>
      </c>
      <c r="D649">
        <v>41</v>
      </c>
      <c r="E649" t="s">
        <v>162</v>
      </c>
      <c r="F649" t="s">
        <v>176</v>
      </c>
    </row>
    <row r="650" spans="1:6" x14ac:dyDescent="0.3">
      <c r="A650" s="16">
        <v>44479</v>
      </c>
      <c r="B650">
        <v>2021</v>
      </c>
      <c r="C650" t="s">
        <v>175</v>
      </c>
      <c r="D650">
        <v>42</v>
      </c>
      <c r="E650" t="s">
        <v>163</v>
      </c>
      <c r="F650" t="s">
        <v>176</v>
      </c>
    </row>
    <row r="651" spans="1:6" x14ac:dyDescent="0.3">
      <c r="A651" s="16">
        <v>44480</v>
      </c>
      <c r="B651">
        <v>2021</v>
      </c>
      <c r="C651" t="s">
        <v>175</v>
      </c>
      <c r="D651">
        <v>42</v>
      </c>
      <c r="E651" t="s">
        <v>164</v>
      </c>
      <c r="F651" t="s">
        <v>176</v>
      </c>
    </row>
    <row r="652" spans="1:6" x14ac:dyDescent="0.3">
      <c r="A652" s="16">
        <v>44481</v>
      </c>
      <c r="B652">
        <v>2021</v>
      </c>
      <c r="C652" t="s">
        <v>175</v>
      </c>
      <c r="D652">
        <v>42</v>
      </c>
      <c r="E652" t="s">
        <v>165</v>
      </c>
      <c r="F652" t="s">
        <v>176</v>
      </c>
    </row>
    <row r="653" spans="1:6" x14ac:dyDescent="0.3">
      <c r="A653" s="16">
        <v>44482</v>
      </c>
      <c r="B653">
        <v>2021</v>
      </c>
      <c r="C653" t="s">
        <v>175</v>
      </c>
      <c r="D653">
        <v>42</v>
      </c>
      <c r="E653" t="s">
        <v>158</v>
      </c>
      <c r="F653" t="s">
        <v>176</v>
      </c>
    </row>
    <row r="654" spans="1:6" x14ac:dyDescent="0.3">
      <c r="A654" s="16">
        <v>44483</v>
      </c>
      <c r="B654">
        <v>2021</v>
      </c>
      <c r="C654" t="s">
        <v>175</v>
      </c>
      <c r="D654">
        <v>42</v>
      </c>
      <c r="E654" t="s">
        <v>160</v>
      </c>
      <c r="F654" t="s">
        <v>176</v>
      </c>
    </row>
    <row r="655" spans="1:6" x14ac:dyDescent="0.3">
      <c r="A655" s="16">
        <v>44484</v>
      </c>
      <c r="B655">
        <v>2021</v>
      </c>
      <c r="C655" t="s">
        <v>175</v>
      </c>
      <c r="D655">
        <v>42</v>
      </c>
      <c r="E655" t="s">
        <v>161</v>
      </c>
      <c r="F655" t="s">
        <v>176</v>
      </c>
    </row>
    <row r="656" spans="1:6" x14ac:dyDescent="0.3">
      <c r="A656" s="16">
        <v>44485</v>
      </c>
      <c r="B656">
        <v>2021</v>
      </c>
      <c r="C656" t="s">
        <v>175</v>
      </c>
      <c r="D656">
        <v>42</v>
      </c>
      <c r="E656" t="s">
        <v>162</v>
      </c>
      <c r="F656" t="s">
        <v>176</v>
      </c>
    </row>
    <row r="657" spans="1:6" x14ac:dyDescent="0.3">
      <c r="A657" s="16">
        <v>44486</v>
      </c>
      <c r="B657">
        <v>2021</v>
      </c>
      <c r="C657" t="s">
        <v>175</v>
      </c>
      <c r="D657">
        <v>43</v>
      </c>
      <c r="E657" t="s">
        <v>163</v>
      </c>
      <c r="F657" t="s">
        <v>176</v>
      </c>
    </row>
    <row r="658" spans="1:6" x14ac:dyDescent="0.3">
      <c r="A658" s="16">
        <v>44487</v>
      </c>
      <c r="B658">
        <v>2021</v>
      </c>
      <c r="C658" t="s">
        <v>175</v>
      </c>
      <c r="D658">
        <v>43</v>
      </c>
      <c r="E658" t="s">
        <v>164</v>
      </c>
      <c r="F658" t="s">
        <v>176</v>
      </c>
    </row>
    <row r="659" spans="1:6" x14ac:dyDescent="0.3">
      <c r="A659" s="16">
        <v>44488</v>
      </c>
      <c r="B659">
        <v>2021</v>
      </c>
      <c r="C659" t="s">
        <v>175</v>
      </c>
      <c r="D659">
        <v>43</v>
      </c>
      <c r="E659" t="s">
        <v>165</v>
      </c>
      <c r="F659" t="s">
        <v>176</v>
      </c>
    </row>
    <row r="660" spans="1:6" x14ac:dyDescent="0.3">
      <c r="A660" s="16">
        <v>44489</v>
      </c>
      <c r="B660">
        <v>2021</v>
      </c>
      <c r="C660" t="s">
        <v>175</v>
      </c>
      <c r="D660">
        <v>43</v>
      </c>
      <c r="E660" t="s">
        <v>158</v>
      </c>
      <c r="F660" t="s">
        <v>176</v>
      </c>
    </row>
    <row r="661" spans="1:6" x14ac:dyDescent="0.3">
      <c r="A661" s="16">
        <v>44490</v>
      </c>
      <c r="B661">
        <v>2021</v>
      </c>
      <c r="C661" t="s">
        <v>175</v>
      </c>
      <c r="D661">
        <v>43</v>
      </c>
      <c r="E661" t="s">
        <v>160</v>
      </c>
      <c r="F661" t="s">
        <v>176</v>
      </c>
    </row>
    <row r="662" spans="1:6" x14ac:dyDescent="0.3">
      <c r="A662" s="16">
        <v>44491</v>
      </c>
      <c r="B662">
        <v>2021</v>
      </c>
      <c r="C662" t="s">
        <v>175</v>
      </c>
      <c r="D662">
        <v>43</v>
      </c>
      <c r="E662" t="s">
        <v>161</v>
      </c>
      <c r="F662" t="s">
        <v>176</v>
      </c>
    </row>
    <row r="663" spans="1:6" x14ac:dyDescent="0.3">
      <c r="A663" s="16">
        <v>44492</v>
      </c>
      <c r="B663">
        <v>2021</v>
      </c>
      <c r="C663" t="s">
        <v>175</v>
      </c>
      <c r="D663">
        <v>43</v>
      </c>
      <c r="E663" t="s">
        <v>162</v>
      </c>
      <c r="F663" t="s">
        <v>176</v>
      </c>
    </row>
    <row r="664" spans="1:6" x14ac:dyDescent="0.3">
      <c r="A664" s="16">
        <v>44493</v>
      </c>
      <c r="B664">
        <v>2021</v>
      </c>
      <c r="C664" t="s">
        <v>175</v>
      </c>
      <c r="D664">
        <v>44</v>
      </c>
      <c r="E664" t="s">
        <v>163</v>
      </c>
      <c r="F664" t="s">
        <v>176</v>
      </c>
    </row>
    <row r="665" spans="1:6" x14ac:dyDescent="0.3">
      <c r="A665" s="16">
        <v>44494</v>
      </c>
      <c r="B665">
        <v>2021</v>
      </c>
      <c r="C665" t="s">
        <v>175</v>
      </c>
      <c r="D665">
        <v>44</v>
      </c>
      <c r="E665" t="s">
        <v>164</v>
      </c>
      <c r="F665" t="s">
        <v>176</v>
      </c>
    </row>
    <row r="666" spans="1:6" x14ac:dyDescent="0.3">
      <c r="A666" s="16">
        <v>44495</v>
      </c>
      <c r="B666">
        <v>2021</v>
      </c>
      <c r="C666" t="s">
        <v>175</v>
      </c>
      <c r="D666">
        <v>44</v>
      </c>
      <c r="E666" t="s">
        <v>165</v>
      </c>
      <c r="F666" t="s">
        <v>176</v>
      </c>
    </row>
    <row r="667" spans="1:6" x14ac:dyDescent="0.3">
      <c r="A667" s="16">
        <v>44496</v>
      </c>
      <c r="B667">
        <v>2021</v>
      </c>
      <c r="C667" t="s">
        <v>175</v>
      </c>
      <c r="D667">
        <v>44</v>
      </c>
      <c r="E667" t="s">
        <v>158</v>
      </c>
      <c r="F667" t="s">
        <v>176</v>
      </c>
    </row>
    <row r="668" spans="1:6" x14ac:dyDescent="0.3">
      <c r="A668" s="16">
        <v>44497</v>
      </c>
      <c r="B668">
        <v>2021</v>
      </c>
      <c r="C668" t="s">
        <v>175</v>
      </c>
      <c r="D668">
        <v>44</v>
      </c>
      <c r="E668" t="s">
        <v>160</v>
      </c>
      <c r="F668" t="s">
        <v>176</v>
      </c>
    </row>
    <row r="669" spans="1:6" x14ac:dyDescent="0.3">
      <c r="A669" s="16">
        <v>44498</v>
      </c>
      <c r="B669">
        <v>2021</v>
      </c>
      <c r="C669" t="s">
        <v>175</v>
      </c>
      <c r="D669">
        <v>44</v>
      </c>
      <c r="E669" t="s">
        <v>161</v>
      </c>
      <c r="F669" t="s">
        <v>176</v>
      </c>
    </row>
    <row r="670" spans="1:6" x14ac:dyDescent="0.3">
      <c r="A670" s="16">
        <v>44499</v>
      </c>
      <c r="B670">
        <v>2021</v>
      </c>
      <c r="C670" t="s">
        <v>175</v>
      </c>
      <c r="D670">
        <v>44</v>
      </c>
      <c r="E670" t="s">
        <v>162</v>
      </c>
      <c r="F670" t="s">
        <v>176</v>
      </c>
    </row>
    <row r="671" spans="1:6" x14ac:dyDescent="0.3">
      <c r="A671" s="16">
        <v>44500</v>
      </c>
      <c r="B671">
        <v>2021</v>
      </c>
      <c r="C671" t="s">
        <v>175</v>
      </c>
      <c r="D671">
        <v>45</v>
      </c>
      <c r="E671" t="s">
        <v>163</v>
      </c>
      <c r="F671" t="s">
        <v>176</v>
      </c>
    </row>
    <row r="672" spans="1:6" x14ac:dyDescent="0.3">
      <c r="A672" s="16">
        <v>44501</v>
      </c>
      <c r="B672">
        <v>2021</v>
      </c>
      <c r="C672" t="s">
        <v>177</v>
      </c>
      <c r="D672">
        <v>45</v>
      </c>
      <c r="E672" t="s">
        <v>164</v>
      </c>
      <c r="F672" t="s">
        <v>176</v>
      </c>
    </row>
    <row r="673" spans="1:6" x14ac:dyDescent="0.3">
      <c r="A673" s="16">
        <v>44502</v>
      </c>
      <c r="B673">
        <v>2021</v>
      </c>
      <c r="C673" t="s">
        <v>177</v>
      </c>
      <c r="D673">
        <v>45</v>
      </c>
      <c r="E673" t="s">
        <v>165</v>
      </c>
      <c r="F673" t="s">
        <v>176</v>
      </c>
    </row>
    <row r="674" spans="1:6" x14ac:dyDescent="0.3">
      <c r="A674" s="16">
        <v>44503</v>
      </c>
      <c r="B674">
        <v>2021</v>
      </c>
      <c r="C674" t="s">
        <v>177</v>
      </c>
      <c r="D674">
        <v>45</v>
      </c>
      <c r="E674" t="s">
        <v>158</v>
      </c>
      <c r="F674" t="s">
        <v>176</v>
      </c>
    </row>
    <row r="675" spans="1:6" x14ac:dyDescent="0.3">
      <c r="A675" s="16">
        <v>44504</v>
      </c>
      <c r="B675">
        <v>2021</v>
      </c>
      <c r="C675" t="s">
        <v>177</v>
      </c>
      <c r="D675">
        <v>45</v>
      </c>
      <c r="E675" t="s">
        <v>160</v>
      </c>
      <c r="F675" t="s">
        <v>176</v>
      </c>
    </row>
    <row r="676" spans="1:6" x14ac:dyDescent="0.3">
      <c r="A676" s="16">
        <v>44505</v>
      </c>
      <c r="B676">
        <v>2021</v>
      </c>
      <c r="C676" t="s">
        <v>177</v>
      </c>
      <c r="D676">
        <v>45</v>
      </c>
      <c r="E676" t="s">
        <v>161</v>
      </c>
      <c r="F676" t="s">
        <v>176</v>
      </c>
    </row>
    <row r="677" spans="1:6" x14ac:dyDescent="0.3">
      <c r="A677" s="16">
        <v>44506</v>
      </c>
      <c r="B677">
        <v>2021</v>
      </c>
      <c r="C677" t="s">
        <v>177</v>
      </c>
      <c r="D677">
        <v>45</v>
      </c>
      <c r="E677" t="s">
        <v>162</v>
      </c>
      <c r="F677" t="s">
        <v>176</v>
      </c>
    </row>
    <row r="678" spans="1:6" x14ac:dyDescent="0.3">
      <c r="A678" s="16">
        <v>44507</v>
      </c>
      <c r="B678">
        <v>2021</v>
      </c>
      <c r="C678" t="s">
        <v>177</v>
      </c>
      <c r="D678">
        <v>46</v>
      </c>
      <c r="E678" t="s">
        <v>163</v>
      </c>
      <c r="F678" t="s">
        <v>176</v>
      </c>
    </row>
    <row r="679" spans="1:6" x14ac:dyDescent="0.3">
      <c r="A679" s="16">
        <v>44508</v>
      </c>
      <c r="B679">
        <v>2021</v>
      </c>
      <c r="C679" t="s">
        <v>177</v>
      </c>
      <c r="D679">
        <v>46</v>
      </c>
      <c r="E679" t="s">
        <v>164</v>
      </c>
      <c r="F679" t="s">
        <v>176</v>
      </c>
    </row>
    <row r="680" spans="1:6" x14ac:dyDescent="0.3">
      <c r="A680" s="16">
        <v>44509</v>
      </c>
      <c r="B680">
        <v>2021</v>
      </c>
      <c r="C680" t="s">
        <v>177</v>
      </c>
      <c r="D680">
        <v>46</v>
      </c>
      <c r="E680" t="s">
        <v>165</v>
      </c>
      <c r="F680" t="s">
        <v>176</v>
      </c>
    </row>
    <row r="681" spans="1:6" x14ac:dyDescent="0.3">
      <c r="A681" s="16">
        <v>44510</v>
      </c>
      <c r="B681">
        <v>2021</v>
      </c>
      <c r="C681" t="s">
        <v>177</v>
      </c>
      <c r="D681">
        <v>46</v>
      </c>
      <c r="E681" t="s">
        <v>158</v>
      </c>
      <c r="F681" t="s">
        <v>176</v>
      </c>
    </row>
    <row r="682" spans="1:6" x14ac:dyDescent="0.3">
      <c r="A682" s="16">
        <v>44511</v>
      </c>
      <c r="B682">
        <v>2021</v>
      </c>
      <c r="C682" t="s">
        <v>177</v>
      </c>
      <c r="D682">
        <v>46</v>
      </c>
      <c r="E682" t="s">
        <v>160</v>
      </c>
      <c r="F682" t="s">
        <v>176</v>
      </c>
    </row>
    <row r="683" spans="1:6" x14ac:dyDescent="0.3">
      <c r="A683" s="16">
        <v>44512</v>
      </c>
      <c r="B683">
        <v>2021</v>
      </c>
      <c r="C683" t="s">
        <v>177</v>
      </c>
      <c r="D683">
        <v>46</v>
      </c>
      <c r="E683" t="s">
        <v>161</v>
      </c>
      <c r="F683" t="s">
        <v>176</v>
      </c>
    </row>
    <row r="684" spans="1:6" x14ac:dyDescent="0.3">
      <c r="A684" s="16">
        <v>44513</v>
      </c>
      <c r="B684">
        <v>2021</v>
      </c>
      <c r="C684" t="s">
        <v>177</v>
      </c>
      <c r="D684">
        <v>46</v>
      </c>
      <c r="E684" t="s">
        <v>162</v>
      </c>
      <c r="F684" t="s">
        <v>176</v>
      </c>
    </row>
    <row r="685" spans="1:6" x14ac:dyDescent="0.3">
      <c r="A685" s="16">
        <v>44514</v>
      </c>
      <c r="B685">
        <v>2021</v>
      </c>
      <c r="C685" t="s">
        <v>177</v>
      </c>
      <c r="D685">
        <v>47</v>
      </c>
      <c r="E685" t="s">
        <v>163</v>
      </c>
      <c r="F685" t="s">
        <v>176</v>
      </c>
    </row>
    <row r="686" spans="1:6" x14ac:dyDescent="0.3">
      <c r="A686" s="16">
        <v>44515</v>
      </c>
      <c r="B686">
        <v>2021</v>
      </c>
      <c r="C686" t="s">
        <v>177</v>
      </c>
      <c r="D686">
        <v>47</v>
      </c>
      <c r="E686" t="s">
        <v>164</v>
      </c>
      <c r="F686" t="s">
        <v>176</v>
      </c>
    </row>
    <row r="687" spans="1:6" x14ac:dyDescent="0.3">
      <c r="A687" s="16">
        <v>44516</v>
      </c>
      <c r="B687">
        <v>2021</v>
      </c>
      <c r="C687" t="s">
        <v>177</v>
      </c>
      <c r="D687">
        <v>47</v>
      </c>
      <c r="E687" t="s">
        <v>165</v>
      </c>
      <c r="F687" t="s">
        <v>176</v>
      </c>
    </row>
    <row r="688" spans="1:6" x14ac:dyDescent="0.3">
      <c r="A688" s="16">
        <v>44517</v>
      </c>
      <c r="B688">
        <v>2021</v>
      </c>
      <c r="C688" t="s">
        <v>177</v>
      </c>
      <c r="D688">
        <v>47</v>
      </c>
      <c r="E688" t="s">
        <v>158</v>
      </c>
      <c r="F688" t="s">
        <v>176</v>
      </c>
    </row>
    <row r="689" spans="1:6" x14ac:dyDescent="0.3">
      <c r="A689" s="16">
        <v>44518</v>
      </c>
      <c r="B689">
        <v>2021</v>
      </c>
      <c r="C689" t="s">
        <v>177</v>
      </c>
      <c r="D689">
        <v>47</v>
      </c>
      <c r="E689" t="s">
        <v>160</v>
      </c>
      <c r="F689" t="s">
        <v>176</v>
      </c>
    </row>
    <row r="690" spans="1:6" x14ac:dyDescent="0.3">
      <c r="A690" s="16">
        <v>44519</v>
      </c>
      <c r="B690">
        <v>2021</v>
      </c>
      <c r="C690" t="s">
        <v>177</v>
      </c>
      <c r="D690">
        <v>47</v>
      </c>
      <c r="E690" t="s">
        <v>161</v>
      </c>
      <c r="F690" t="s">
        <v>176</v>
      </c>
    </row>
    <row r="691" spans="1:6" x14ac:dyDescent="0.3">
      <c r="A691" s="16">
        <v>44520</v>
      </c>
      <c r="B691">
        <v>2021</v>
      </c>
      <c r="C691" t="s">
        <v>177</v>
      </c>
      <c r="D691">
        <v>47</v>
      </c>
      <c r="E691" t="s">
        <v>162</v>
      </c>
      <c r="F691" t="s">
        <v>176</v>
      </c>
    </row>
    <row r="692" spans="1:6" x14ac:dyDescent="0.3">
      <c r="A692" s="16">
        <v>44521</v>
      </c>
      <c r="B692">
        <v>2021</v>
      </c>
      <c r="C692" t="s">
        <v>177</v>
      </c>
      <c r="D692">
        <v>48</v>
      </c>
      <c r="E692" t="s">
        <v>163</v>
      </c>
      <c r="F692" t="s">
        <v>176</v>
      </c>
    </row>
    <row r="693" spans="1:6" x14ac:dyDescent="0.3">
      <c r="A693" s="16">
        <v>44522</v>
      </c>
      <c r="B693">
        <v>2021</v>
      </c>
      <c r="C693" t="s">
        <v>177</v>
      </c>
      <c r="D693">
        <v>48</v>
      </c>
      <c r="E693" t="s">
        <v>164</v>
      </c>
      <c r="F693" t="s">
        <v>176</v>
      </c>
    </row>
    <row r="694" spans="1:6" x14ac:dyDescent="0.3">
      <c r="A694" s="16">
        <v>44523</v>
      </c>
      <c r="B694">
        <v>2021</v>
      </c>
      <c r="C694" t="s">
        <v>177</v>
      </c>
      <c r="D694">
        <v>48</v>
      </c>
      <c r="E694" t="s">
        <v>165</v>
      </c>
      <c r="F694" t="s">
        <v>176</v>
      </c>
    </row>
    <row r="695" spans="1:6" x14ac:dyDescent="0.3">
      <c r="A695" s="16">
        <v>44524</v>
      </c>
      <c r="B695">
        <v>2021</v>
      </c>
      <c r="C695" t="s">
        <v>177</v>
      </c>
      <c r="D695">
        <v>48</v>
      </c>
      <c r="E695" t="s">
        <v>158</v>
      </c>
      <c r="F695" t="s">
        <v>176</v>
      </c>
    </row>
    <row r="696" spans="1:6" x14ac:dyDescent="0.3">
      <c r="A696" s="16">
        <v>44525</v>
      </c>
      <c r="B696">
        <v>2021</v>
      </c>
      <c r="C696" t="s">
        <v>177</v>
      </c>
      <c r="D696">
        <v>48</v>
      </c>
      <c r="E696" t="s">
        <v>160</v>
      </c>
      <c r="F696" t="s">
        <v>176</v>
      </c>
    </row>
    <row r="697" spans="1:6" x14ac:dyDescent="0.3">
      <c r="A697" s="16">
        <v>44526</v>
      </c>
      <c r="B697">
        <v>2021</v>
      </c>
      <c r="C697" t="s">
        <v>177</v>
      </c>
      <c r="D697">
        <v>48</v>
      </c>
      <c r="E697" t="s">
        <v>161</v>
      </c>
      <c r="F697" t="s">
        <v>176</v>
      </c>
    </row>
    <row r="698" spans="1:6" x14ac:dyDescent="0.3">
      <c r="A698" s="16">
        <v>44527</v>
      </c>
      <c r="B698">
        <v>2021</v>
      </c>
      <c r="C698" t="s">
        <v>177</v>
      </c>
      <c r="D698">
        <v>48</v>
      </c>
      <c r="E698" t="s">
        <v>162</v>
      </c>
      <c r="F698" t="s">
        <v>176</v>
      </c>
    </row>
    <row r="699" spans="1:6" x14ac:dyDescent="0.3">
      <c r="A699" s="16">
        <v>44528</v>
      </c>
      <c r="B699">
        <v>2021</v>
      </c>
      <c r="C699" t="s">
        <v>177</v>
      </c>
      <c r="D699">
        <v>49</v>
      </c>
      <c r="E699" t="s">
        <v>163</v>
      </c>
      <c r="F699" t="s">
        <v>176</v>
      </c>
    </row>
    <row r="700" spans="1:6" x14ac:dyDescent="0.3">
      <c r="A700" s="16">
        <v>44529</v>
      </c>
      <c r="B700">
        <v>2021</v>
      </c>
      <c r="C700" t="s">
        <v>177</v>
      </c>
      <c r="D700">
        <v>49</v>
      </c>
      <c r="E700" t="s">
        <v>164</v>
      </c>
      <c r="F700" t="s">
        <v>176</v>
      </c>
    </row>
    <row r="701" spans="1:6" x14ac:dyDescent="0.3">
      <c r="A701" s="16">
        <v>44530</v>
      </c>
      <c r="B701">
        <v>2021</v>
      </c>
      <c r="C701" t="s">
        <v>177</v>
      </c>
      <c r="D701">
        <v>49</v>
      </c>
      <c r="E701" t="s">
        <v>165</v>
      </c>
      <c r="F701" t="s">
        <v>176</v>
      </c>
    </row>
    <row r="702" spans="1:6" x14ac:dyDescent="0.3">
      <c r="A702" s="16">
        <v>44531</v>
      </c>
      <c r="B702">
        <v>2021</v>
      </c>
      <c r="C702" t="s">
        <v>178</v>
      </c>
      <c r="D702">
        <v>49</v>
      </c>
      <c r="E702" t="s">
        <v>158</v>
      </c>
      <c r="F702" t="s">
        <v>176</v>
      </c>
    </row>
    <row r="703" spans="1:6" x14ac:dyDescent="0.3">
      <c r="A703" s="16">
        <v>44532</v>
      </c>
      <c r="B703">
        <v>2021</v>
      </c>
      <c r="C703" t="s">
        <v>178</v>
      </c>
      <c r="D703">
        <v>49</v>
      </c>
      <c r="E703" t="s">
        <v>160</v>
      </c>
      <c r="F703" t="s">
        <v>176</v>
      </c>
    </row>
    <row r="704" spans="1:6" x14ac:dyDescent="0.3">
      <c r="A704" s="16">
        <v>44533</v>
      </c>
      <c r="B704">
        <v>2021</v>
      </c>
      <c r="C704" t="s">
        <v>178</v>
      </c>
      <c r="D704">
        <v>49</v>
      </c>
      <c r="E704" t="s">
        <v>161</v>
      </c>
      <c r="F704" t="s">
        <v>176</v>
      </c>
    </row>
    <row r="705" spans="1:6" x14ac:dyDescent="0.3">
      <c r="A705" s="16">
        <v>44534</v>
      </c>
      <c r="B705">
        <v>2021</v>
      </c>
      <c r="C705" t="s">
        <v>178</v>
      </c>
      <c r="D705">
        <v>49</v>
      </c>
      <c r="E705" t="s">
        <v>162</v>
      </c>
      <c r="F705" t="s">
        <v>176</v>
      </c>
    </row>
    <row r="706" spans="1:6" x14ac:dyDescent="0.3">
      <c r="A706" s="16">
        <v>44535</v>
      </c>
      <c r="B706">
        <v>2021</v>
      </c>
      <c r="C706" t="s">
        <v>178</v>
      </c>
      <c r="D706">
        <v>50</v>
      </c>
      <c r="E706" t="s">
        <v>163</v>
      </c>
      <c r="F706" t="s">
        <v>176</v>
      </c>
    </row>
    <row r="707" spans="1:6" x14ac:dyDescent="0.3">
      <c r="A707" s="16">
        <v>44536</v>
      </c>
      <c r="B707">
        <v>2021</v>
      </c>
      <c r="C707" t="s">
        <v>178</v>
      </c>
      <c r="D707">
        <v>50</v>
      </c>
      <c r="E707" t="s">
        <v>164</v>
      </c>
      <c r="F707" t="s">
        <v>176</v>
      </c>
    </row>
    <row r="708" spans="1:6" x14ac:dyDescent="0.3">
      <c r="A708" s="16">
        <v>44537</v>
      </c>
      <c r="B708">
        <v>2021</v>
      </c>
      <c r="C708" t="s">
        <v>178</v>
      </c>
      <c r="D708">
        <v>50</v>
      </c>
      <c r="E708" t="s">
        <v>165</v>
      </c>
      <c r="F708" t="s">
        <v>176</v>
      </c>
    </row>
    <row r="709" spans="1:6" x14ac:dyDescent="0.3">
      <c r="A709" s="16">
        <v>44538</v>
      </c>
      <c r="B709">
        <v>2021</v>
      </c>
      <c r="C709" t="s">
        <v>178</v>
      </c>
      <c r="D709">
        <v>50</v>
      </c>
      <c r="E709" t="s">
        <v>158</v>
      </c>
      <c r="F709" t="s">
        <v>176</v>
      </c>
    </row>
    <row r="710" spans="1:6" x14ac:dyDescent="0.3">
      <c r="A710" s="16">
        <v>44539</v>
      </c>
      <c r="B710">
        <v>2021</v>
      </c>
      <c r="C710" t="s">
        <v>178</v>
      </c>
      <c r="D710">
        <v>50</v>
      </c>
      <c r="E710" t="s">
        <v>160</v>
      </c>
      <c r="F710" t="s">
        <v>176</v>
      </c>
    </row>
    <row r="711" spans="1:6" x14ac:dyDescent="0.3">
      <c r="A711" s="16">
        <v>44540</v>
      </c>
      <c r="B711">
        <v>2021</v>
      </c>
      <c r="C711" t="s">
        <v>178</v>
      </c>
      <c r="D711">
        <v>50</v>
      </c>
      <c r="E711" t="s">
        <v>161</v>
      </c>
      <c r="F711" t="s">
        <v>176</v>
      </c>
    </row>
    <row r="712" spans="1:6" x14ac:dyDescent="0.3">
      <c r="A712" s="16">
        <v>44541</v>
      </c>
      <c r="B712">
        <v>2021</v>
      </c>
      <c r="C712" t="s">
        <v>178</v>
      </c>
      <c r="D712">
        <v>50</v>
      </c>
      <c r="E712" t="s">
        <v>162</v>
      </c>
      <c r="F712" t="s">
        <v>176</v>
      </c>
    </row>
    <row r="713" spans="1:6" x14ac:dyDescent="0.3">
      <c r="A713" s="16">
        <v>44542</v>
      </c>
      <c r="B713">
        <v>2021</v>
      </c>
      <c r="C713" t="s">
        <v>178</v>
      </c>
      <c r="D713">
        <v>51</v>
      </c>
      <c r="E713" t="s">
        <v>163</v>
      </c>
      <c r="F713" t="s">
        <v>176</v>
      </c>
    </row>
    <row r="714" spans="1:6" x14ac:dyDescent="0.3">
      <c r="A714" s="16">
        <v>44543</v>
      </c>
      <c r="B714">
        <v>2021</v>
      </c>
      <c r="C714" t="s">
        <v>178</v>
      </c>
      <c r="D714">
        <v>51</v>
      </c>
      <c r="E714" t="s">
        <v>164</v>
      </c>
      <c r="F714" t="s">
        <v>176</v>
      </c>
    </row>
    <row r="715" spans="1:6" x14ac:dyDescent="0.3">
      <c r="A715" s="16">
        <v>44544</v>
      </c>
      <c r="B715">
        <v>2021</v>
      </c>
      <c r="C715" t="s">
        <v>178</v>
      </c>
      <c r="D715">
        <v>51</v>
      </c>
      <c r="E715" t="s">
        <v>165</v>
      </c>
      <c r="F715" t="s">
        <v>176</v>
      </c>
    </row>
    <row r="716" spans="1:6" x14ac:dyDescent="0.3">
      <c r="A716" s="16">
        <v>44545</v>
      </c>
      <c r="B716">
        <v>2021</v>
      </c>
      <c r="C716" t="s">
        <v>178</v>
      </c>
      <c r="D716">
        <v>51</v>
      </c>
      <c r="E716" t="s">
        <v>158</v>
      </c>
      <c r="F716" t="s">
        <v>176</v>
      </c>
    </row>
    <row r="717" spans="1:6" x14ac:dyDescent="0.3">
      <c r="A717" s="16">
        <v>44546</v>
      </c>
      <c r="B717">
        <v>2021</v>
      </c>
      <c r="C717" t="s">
        <v>178</v>
      </c>
      <c r="D717">
        <v>51</v>
      </c>
      <c r="E717" t="s">
        <v>160</v>
      </c>
      <c r="F717" t="s">
        <v>176</v>
      </c>
    </row>
    <row r="718" spans="1:6" x14ac:dyDescent="0.3">
      <c r="A718" s="16">
        <v>44547</v>
      </c>
      <c r="B718">
        <v>2021</v>
      </c>
      <c r="C718" t="s">
        <v>178</v>
      </c>
      <c r="D718">
        <v>51</v>
      </c>
      <c r="E718" t="s">
        <v>161</v>
      </c>
      <c r="F718" t="s">
        <v>176</v>
      </c>
    </row>
    <row r="719" spans="1:6" x14ac:dyDescent="0.3">
      <c r="A719" s="16">
        <v>44548</v>
      </c>
      <c r="B719">
        <v>2021</v>
      </c>
      <c r="C719" t="s">
        <v>178</v>
      </c>
      <c r="D719">
        <v>51</v>
      </c>
      <c r="E719" t="s">
        <v>162</v>
      </c>
      <c r="F719" t="s">
        <v>176</v>
      </c>
    </row>
    <row r="720" spans="1:6" x14ac:dyDescent="0.3">
      <c r="A720" s="16">
        <v>44549</v>
      </c>
      <c r="B720">
        <v>2021</v>
      </c>
      <c r="C720" t="s">
        <v>178</v>
      </c>
      <c r="D720">
        <v>52</v>
      </c>
      <c r="E720" t="s">
        <v>163</v>
      </c>
      <c r="F720" t="s">
        <v>176</v>
      </c>
    </row>
    <row r="721" spans="1:6" x14ac:dyDescent="0.3">
      <c r="A721" s="16">
        <v>44550</v>
      </c>
      <c r="B721">
        <v>2021</v>
      </c>
      <c r="C721" t="s">
        <v>178</v>
      </c>
      <c r="D721">
        <v>52</v>
      </c>
      <c r="E721" t="s">
        <v>164</v>
      </c>
      <c r="F721" t="s">
        <v>176</v>
      </c>
    </row>
    <row r="722" spans="1:6" x14ac:dyDescent="0.3">
      <c r="A722" s="16">
        <v>44551</v>
      </c>
      <c r="B722">
        <v>2021</v>
      </c>
      <c r="C722" t="s">
        <v>178</v>
      </c>
      <c r="D722">
        <v>52</v>
      </c>
      <c r="E722" t="s">
        <v>165</v>
      </c>
      <c r="F722" t="s">
        <v>176</v>
      </c>
    </row>
    <row r="723" spans="1:6" x14ac:dyDescent="0.3">
      <c r="A723" s="16">
        <v>44552</v>
      </c>
      <c r="B723">
        <v>2021</v>
      </c>
      <c r="C723" t="s">
        <v>178</v>
      </c>
      <c r="D723">
        <v>52</v>
      </c>
      <c r="E723" t="s">
        <v>158</v>
      </c>
      <c r="F723" t="s">
        <v>176</v>
      </c>
    </row>
    <row r="724" spans="1:6" x14ac:dyDescent="0.3">
      <c r="A724" s="16">
        <v>44553</v>
      </c>
      <c r="B724">
        <v>2021</v>
      </c>
      <c r="C724" t="s">
        <v>178</v>
      </c>
      <c r="D724">
        <v>52</v>
      </c>
      <c r="E724" t="s">
        <v>160</v>
      </c>
      <c r="F724" t="s">
        <v>176</v>
      </c>
    </row>
    <row r="725" spans="1:6" x14ac:dyDescent="0.3">
      <c r="A725" s="16">
        <v>44554</v>
      </c>
      <c r="B725">
        <v>2021</v>
      </c>
      <c r="C725" t="s">
        <v>178</v>
      </c>
      <c r="D725">
        <v>52</v>
      </c>
      <c r="E725" t="s">
        <v>161</v>
      </c>
      <c r="F725" t="s">
        <v>176</v>
      </c>
    </row>
    <row r="726" spans="1:6" x14ac:dyDescent="0.3">
      <c r="A726" s="16">
        <v>44555</v>
      </c>
      <c r="B726">
        <v>2021</v>
      </c>
      <c r="C726" t="s">
        <v>178</v>
      </c>
      <c r="D726">
        <v>52</v>
      </c>
      <c r="E726" t="s">
        <v>162</v>
      </c>
      <c r="F726" t="s">
        <v>176</v>
      </c>
    </row>
    <row r="727" spans="1:6" x14ac:dyDescent="0.3">
      <c r="A727" s="16">
        <v>44556</v>
      </c>
      <c r="B727">
        <v>2021</v>
      </c>
      <c r="C727" t="s">
        <v>178</v>
      </c>
      <c r="D727">
        <v>53</v>
      </c>
      <c r="E727" t="s">
        <v>163</v>
      </c>
      <c r="F727" t="s">
        <v>176</v>
      </c>
    </row>
    <row r="728" spans="1:6" x14ac:dyDescent="0.3">
      <c r="A728" s="16">
        <v>44557</v>
      </c>
      <c r="B728">
        <v>2021</v>
      </c>
      <c r="C728" t="s">
        <v>178</v>
      </c>
      <c r="D728">
        <v>53</v>
      </c>
      <c r="E728" t="s">
        <v>164</v>
      </c>
      <c r="F728" t="s">
        <v>176</v>
      </c>
    </row>
    <row r="729" spans="1:6" x14ac:dyDescent="0.3">
      <c r="A729" s="16">
        <v>44558</v>
      </c>
      <c r="B729">
        <v>2021</v>
      </c>
      <c r="C729" t="s">
        <v>178</v>
      </c>
      <c r="D729">
        <v>53</v>
      </c>
      <c r="E729" t="s">
        <v>165</v>
      </c>
      <c r="F729" t="s">
        <v>176</v>
      </c>
    </row>
    <row r="730" spans="1:6" x14ac:dyDescent="0.3">
      <c r="A730" s="16">
        <v>44559</v>
      </c>
      <c r="B730">
        <v>2021</v>
      </c>
      <c r="C730" t="s">
        <v>178</v>
      </c>
      <c r="D730">
        <v>53</v>
      </c>
      <c r="E730" t="s">
        <v>158</v>
      </c>
      <c r="F730" t="s">
        <v>176</v>
      </c>
    </row>
    <row r="731" spans="1:6" x14ac:dyDescent="0.3">
      <c r="A731" s="16">
        <v>44560</v>
      </c>
      <c r="B731">
        <v>2021</v>
      </c>
      <c r="C731" t="s">
        <v>178</v>
      </c>
      <c r="D731">
        <v>53</v>
      </c>
      <c r="E731" t="s">
        <v>160</v>
      </c>
      <c r="F731" t="s">
        <v>176</v>
      </c>
    </row>
    <row r="732" spans="1:6" x14ac:dyDescent="0.3">
      <c r="A732" s="16">
        <v>44561</v>
      </c>
      <c r="B732">
        <v>2021</v>
      </c>
      <c r="C732" t="s">
        <v>178</v>
      </c>
      <c r="D732">
        <v>53</v>
      </c>
      <c r="E732" t="s">
        <v>161</v>
      </c>
      <c r="F732" t="s">
        <v>176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33DF4-0927-44F4-9FD7-199B6AD7F2D0}">
  <dimension ref="A1"/>
  <sheetViews>
    <sheetView workbookViewId="0">
      <selection activeCell="N3" sqref="N3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76D70-BE59-4EB6-A1CC-9CC5A081535D}">
  <dimension ref="A2:AF51"/>
  <sheetViews>
    <sheetView workbookViewId="0">
      <selection activeCell="F9" sqref="F9"/>
    </sheetView>
  </sheetViews>
  <sheetFormatPr defaultRowHeight="14.4" x14ac:dyDescent="0.3"/>
  <cols>
    <col min="1" max="1" width="13.21875" customWidth="1"/>
    <col min="2" max="2" width="16.21875" bestFit="1" customWidth="1"/>
    <col min="3" max="3" width="7.77734375" bestFit="1" customWidth="1"/>
    <col min="4" max="4" width="22.77734375" customWidth="1"/>
    <col min="5" max="5" width="12.77734375" bestFit="1" customWidth="1"/>
    <col min="6" max="6" width="15.5546875" bestFit="1" customWidth="1"/>
    <col min="7" max="7" width="19.77734375" customWidth="1"/>
    <col min="8" max="8" width="5.21875" customWidth="1"/>
    <col min="10" max="10" width="12.33203125" bestFit="1" customWidth="1"/>
    <col min="11" max="11" width="16.109375" bestFit="1" customWidth="1"/>
    <col min="14" max="14" width="12.33203125" bestFit="1" customWidth="1"/>
    <col min="15" max="15" width="9.88671875" bestFit="1" customWidth="1"/>
    <col min="16" max="17" width="16.109375" bestFit="1" customWidth="1"/>
    <col min="19" max="19" width="14.21875" bestFit="1" customWidth="1"/>
    <col min="31" max="31" width="12.33203125" bestFit="1" customWidth="1"/>
    <col min="32" max="32" width="16.109375" bestFit="1" customWidth="1"/>
  </cols>
  <sheetData>
    <row r="2" spans="1:32" x14ac:dyDescent="0.3">
      <c r="A2" s="28"/>
      <c r="B2" s="28" t="s">
        <v>10</v>
      </c>
      <c r="D2" t="str" vm="5">
        <f>CUBESET("ThisWorkbookDataModel","TOPCOUNT([Dim_Retailer].[Retailer].Children,3,[Measures].[Total_Sales])","Top 3 Retailers by Sales")</f>
        <v>Top 3 Retailers by Sales</v>
      </c>
      <c r="E2" s="28"/>
      <c r="F2" s="28" t="s">
        <v>179</v>
      </c>
      <c r="G2" s="28" t="s">
        <v>10</v>
      </c>
      <c r="J2" t="s">
        <v>152</v>
      </c>
      <c r="N2" s="11" t="s">
        <v>180</v>
      </c>
      <c r="O2" s="11" t="s">
        <v>135</v>
      </c>
      <c r="P2" t="s">
        <v>137</v>
      </c>
      <c r="T2" t="s">
        <v>59</v>
      </c>
      <c r="U2">
        <v>17633424</v>
      </c>
      <c r="AE2" s="11" t="s">
        <v>180</v>
      </c>
      <c r="AF2" t="s">
        <v>137</v>
      </c>
    </row>
    <row r="3" spans="1:32" x14ac:dyDescent="0.3">
      <c r="A3" s="31" t="s">
        <v>182</v>
      </c>
      <c r="B3" s="35" vm="1">
        <f>CUBEVALUE("ThisWorkbookDataModel","[Measures].[Total_Sales]")</f>
        <v>899902125</v>
      </c>
      <c r="E3" s="30">
        <v>1</v>
      </c>
      <c r="F3" s="29" t="str" vm="6">
        <f>CUBERANKEDMEMBER("ThisWorkbookDataModel",D$2,1)</f>
        <v>West Gear</v>
      </c>
      <c r="G3" s="36" vm="7">
        <f>CUBEVALUE("ThisWorkbookDataModel", "[Measures].[Total_Sales]",F3)</f>
        <v>242964333</v>
      </c>
      <c r="J3" s="11" t="s">
        <v>180</v>
      </c>
      <c r="K3" t="s">
        <v>137</v>
      </c>
      <c r="N3">
        <v>2020</v>
      </c>
      <c r="O3" t="s">
        <v>157</v>
      </c>
      <c r="P3">
        <v>16253746</v>
      </c>
      <c r="T3" t="s">
        <v>64</v>
      </c>
      <c r="U3">
        <v>14753103</v>
      </c>
      <c r="AE3" s="20" t="s">
        <v>18</v>
      </c>
      <c r="AF3">
        <v>356643750</v>
      </c>
    </row>
    <row r="4" spans="1:32" x14ac:dyDescent="0.3">
      <c r="A4" s="28">
        <v>2020</v>
      </c>
      <c r="B4" s="35" vm="9">
        <f>CUBEVALUE("ThisWorkbookDataModel", "[Measures].[Total_Sales]", "[Dim_Date].[Year].&amp;[2020]")</f>
        <v>182080675</v>
      </c>
      <c r="E4" s="30">
        <v>2</v>
      </c>
      <c r="F4" s="29" t="str" vm="2">
        <f>CUBERANKEDMEMBER("ThisWorkbookDataModel",D$2,2)</f>
        <v>Foot Locker</v>
      </c>
      <c r="G4" s="36" vm="4">
        <f t="shared" ref="G4:G5" si="0">CUBEVALUE("ThisWorkbookDataModel", "[Measures].[Total_Sales]",F4)</f>
        <v>220094720</v>
      </c>
      <c r="J4" s="20" t="s">
        <v>36</v>
      </c>
      <c r="K4">
        <v>135800459</v>
      </c>
      <c r="N4">
        <v>2020</v>
      </c>
      <c r="O4" t="s">
        <v>166</v>
      </c>
      <c r="P4">
        <v>14997988</v>
      </c>
      <c r="T4" t="s">
        <v>86</v>
      </c>
      <c r="U4">
        <v>15782221</v>
      </c>
      <c r="AE4" s="20" t="s">
        <v>83</v>
      </c>
      <c r="AF4">
        <v>247672882</v>
      </c>
    </row>
    <row r="5" spans="1:32" x14ac:dyDescent="0.3">
      <c r="A5" s="28">
        <v>2021</v>
      </c>
      <c r="B5" s="35" vm="10">
        <f>CUBEVALUE("ThisWorkbookDataModel", "[Measures].[Total_Sales]", "[Dim_Date].[Year].&amp;[2021]")</f>
        <v>717821450</v>
      </c>
      <c r="E5" s="30">
        <v>3</v>
      </c>
      <c r="F5" s="29" t="str" vm="3">
        <f>CUBERANKEDMEMBER("ThisWorkbookDataModel",D$2,3)</f>
        <v>Sports Direct</v>
      </c>
      <c r="G5" s="36" vm="8">
        <f t="shared" si="0"/>
        <v>182470997</v>
      </c>
      <c r="J5" s="20" t="s">
        <v>15</v>
      </c>
      <c r="K5">
        <v>186324067</v>
      </c>
      <c r="N5">
        <v>2020</v>
      </c>
      <c r="O5" t="s">
        <v>167</v>
      </c>
      <c r="P5">
        <v>17660577</v>
      </c>
      <c r="T5" t="s">
        <v>102</v>
      </c>
      <c r="U5">
        <v>12639347</v>
      </c>
      <c r="AE5" s="20" t="s">
        <v>24</v>
      </c>
      <c r="AF5">
        <v>295585493</v>
      </c>
    </row>
    <row r="6" spans="1:32" x14ac:dyDescent="0.3">
      <c r="A6" s="28" t="s">
        <v>183</v>
      </c>
      <c r="B6" s="35">
        <f>B5-B4</f>
        <v>535740775</v>
      </c>
      <c r="J6" s="20" t="s">
        <v>27</v>
      </c>
      <c r="K6">
        <v>144663181</v>
      </c>
      <c r="N6">
        <v>2020</v>
      </c>
      <c r="O6" t="s">
        <v>168</v>
      </c>
      <c r="P6">
        <v>24607006</v>
      </c>
      <c r="T6" t="s">
        <v>32</v>
      </c>
      <c r="U6">
        <v>60174133</v>
      </c>
      <c r="AE6" s="20" t="s">
        <v>181</v>
      </c>
      <c r="AF6">
        <v>899902125</v>
      </c>
    </row>
    <row r="7" spans="1:32" x14ac:dyDescent="0.3">
      <c r="A7" s="28" t="s">
        <v>184</v>
      </c>
      <c r="B7" s="32">
        <f>(B5-B4)/B4</f>
        <v>2.9423263891129579</v>
      </c>
      <c r="J7" s="20" t="s">
        <v>48</v>
      </c>
      <c r="K7">
        <v>163171236</v>
      </c>
      <c r="N7">
        <v>2020</v>
      </c>
      <c r="O7" t="s">
        <v>138</v>
      </c>
      <c r="P7">
        <v>16918014</v>
      </c>
      <c r="T7" t="s">
        <v>44</v>
      </c>
      <c r="U7">
        <v>20996536</v>
      </c>
    </row>
    <row r="8" spans="1:32" x14ac:dyDescent="0.3">
      <c r="J8" s="20" t="s">
        <v>31</v>
      </c>
      <c r="K8">
        <v>269943182</v>
      </c>
      <c r="N8">
        <v>2020</v>
      </c>
      <c r="O8" t="s">
        <v>170</v>
      </c>
      <c r="P8">
        <v>8829819</v>
      </c>
      <c r="T8" t="s">
        <v>125</v>
      </c>
      <c r="U8">
        <v>11573448</v>
      </c>
    </row>
    <row r="9" spans="1:32" x14ac:dyDescent="0.3">
      <c r="J9" s="20" t="s">
        <v>181</v>
      </c>
      <c r="K9">
        <v>899902125</v>
      </c>
      <c r="N9">
        <v>2020</v>
      </c>
      <c r="O9" t="s">
        <v>171</v>
      </c>
      <c r="P9">
        <v>17146013</v>
      </c>
      <c r="T9" t="s">
        <v>121</v>
      </c>
      <c r="U9">
        <v>12298412</v>
      </c>
    </row>
    <row r="10" spans="1:32" x14ac:dyDescent="0.3">
      <c r="N10">
        <v>2020</v>
      </c>
      <c r="O10" t="s">
        <v>173</v>
      </c>
      <c r="P10">
        <v>19877980</v>
      </c>
      <c r="T10" t="s">
        <v>49</v>
      </c>
      <c r="U10">
        <v>59283714</v>
      </c>
    </row>
    <row r="11" spans="1:32" x14ac:dyDescent="0.3">
      <c r="N11">
        <v>2020</v>
      </c>
      <c r="O11" t="s">
        <v>174</v>
      </c>
      <c r="P11">
        <v>18304436</v>
      </c>
      <c r="T11" t="s">
        <v>90</v>
      </c>
      <c r="U11">
        <v>18997466</v>
      </c>
    </row>
    <row r="12" spans="1:32" x14ac:dyDescent="0.3">
      <c r="N12">
        <v>2020</v>
      </c>
      <c r="O12" t="s">
        <v>175</v>
      </c>
      <c r="P12">
        <v>10836269</v>
      </c>
      <c r="T12" t="s">
        <v>66</v>
      </c>
      <c r="U12">
        <v>22282457</v>
      </c>
    </row>
    <row r="13" spans="1:32" x14ac:dyDescent="0.3">
      <c r="N13">
        <v>2020</v>
      </c>
      <c r="O13" t="s">
        <v>177</v>
      </c>
      <c r="P13">
        <v>8622300</v>
      </c>
      <c r="T13" t="s">
        <v>84</v>
      </c>
      <c r="U13">
        <v>19276878</v>
      </c>
    </row>
    <row r="14" spans="1:32" x14ac:dyDescent="0.3">
      <c r="N14">
        <v>2020</v>
      </c>
      <c r="O14" t="s">
        <v>178</v>
      </c>
      <c r="P14">
        <v>8026527</v>
      </c>
      <c r="T14" t="s">
        <v>37</v>
      </c>
      <c r="U14">
        <v>9797488</v>
      </c>
    </row>
    <row r="15" spans="1:32" x14ac:dyDescent="0.3">
      <c r="N15">
        <v>2021</v>
      </c>
      <c r="O15" t="s">
        <v>157</v>
      </c>
      <c r="P15">
        <v>55225396</v>
      </c>
      <c r="T15" t="s">
        <v>116</v>
      </c>
      <c r="U15">
        <v>8836198</v>
      </c>
    </row>
    <row r="16" spans="1:32" x14ac:dyDescent="0.3">
      <c r="N16">
        <v>2021</v>
      </c>
      <c r="O16" t="s">
        <v>166</v>
      </c>
      <c r="P16">
        <v>46102165</v>
      </c>
      <c r="T16" t="s">
        <v>112</v>
      </c>
      <c r="U16">
        <v>7424011</v>
      </c>
    </row>
    <row r="17" spans="14:21" x14ac:dyDescent="0.3">
      <c r="N17">
        <v>2021</v>
      </c>
      <c r="O17" t="s">
        <v>167</v>
      </c>
      <c r="P17">
        <v>39148532</v>
      </c>
      <c r="T17" t="s">
        <v>106</v>
      </c>
      <c r="U17">
        <v>9972864</v>
      </c>
    </row>
    <row r="18" spans="14:21" x14ac:dyDescent="0.3">
      <c r="N18">
        <v>2021</v>
      </c>
      <c r="O18" t="s">
        <v>168</v>
      </c>
      <c r="P18">
        <v>47732964</v>
      </c>
      <c r="T18" t="s">
        <v>98</v>
      </c>
      <c r="U18">
        <v>10072848</v>
      </c>
    </row>
    <row r="19" spans="14:21" x14ac:dyDescent="0.3">
      <c r="N19">
        <v>2021</v>
      </c>
      <c r="O19" t="s">
        <v>138</v>
      </c>
      <c r="P19">
        <v>63589681</v>
      </c>
      <c r="T19" t="s">
        <v>81</v>
      </c>
      <c r="U19">
        <v>23750781</v>
      </c>
    </row>
    <row r="20" spans="14:21" x14ac:dyDescent="0.3">
      <c r="N20">
        <v>2021</v>
      </c>
      <c r="O20" t="s">
        <v>170</v>
      </c>
      <c r="P20">
        <v>65917553</v>
      </c>
      <c r="T20" t="s">
        <v>62</v>
      </c>
      <c r="U20">
        <v>9195978</v>
      </c>
    </row>
    <row r="21" spans="14:21" x14ac:dyDescent="0.3">
      <c r="N21">
        <v>2021</v>
      </c>
      <c r="O21" t="s">
        <v>171</v>
      </c>
      <c r="P21">
        <v>78334681</v>
      </c>
      <c r="T21" t="s">
        <v>119</v>
      </c>
      <c r="U21">
        <v>7758059</v>
      </c>
    </row>
    <row r="22" spans="14:21" x14ac:dyDescent="0.3">
      <c r="N22">
        <v>2021</v>
      </c>
      <c r="O22" t="s">
        <v>173</v>
      </c>
      <c r="P22">
        <v>72288221</v>
      </c>
      <c r="T22" t="s">
        <v>129</v>
      </c>
      <c r="U22">
        <v>11076810</v>
      </c>
    </row>
    <row r="23" spans="14:21" x14ac:dyDescent="0.3">
      <c r="N23">
        <v>2021</v>
      </c>
      <c r="O23" t="s">
        <v>174</v>
      </c>
      <c r="P23">
        <v>59357023</v>
      </c>
      <c r="T23" t="s">
        <v>74</v>
      </c>
      <c r="U23">
        <v>18625433</v>
      </c>
    </row>
    <row r="24" spans="14:21" x14ac:dyDescent="0.3">
      <c r="N24">
        <v>2021</v>
      </c>
      <c r="O24" t="s">
        <v>175</v>
      </c>
      <c r="P24">
        <v>53074764</v>
      </c>
      <c r="T24" t="s">
        <v>51</v>
      </c>
      <c r="U24">
        <v>7378068</v>
      </c>
    </row>
    <row r="25" spans="14:21" x14ac:dyDescent="0.3">
      <c r="N25">
        <v>2021</v>
      </c>
      <c r="O25" t="s">
        <v>177</v>
      </c>
      <c r="P25">
        <v>59235040</v>
      </c>
      <c r="T25" t="s">
        <v>100</v>
      </c>
      <c r="U25">
        <v>15591709</v>
      </c>
    </row>
    <row r="26" spans="14:21" x14ac:dyDescent="0.3">
      <c r="N26">
        <v>2021</v>
      </c>
      <c r="O26" t="s">
        <v>178</v>
      </c>
      <c r="P26">
        <v>77815430</v>
      </c>
      <c r="T26" t="s">
        <v>76</v>
      </c>
      <c r="U26">
        <v>9683265</v>
      </c>
    </row>
    <row r="27" spans="14:21" x14ac:dyDescent="0.3">
      <c r="N27" t="s">
        <v>181</v>
      </c>
      <c r="P27">
        <v>899902125</v>
      </c>
      <c r="T27" t="s">
        <v>53</v>
      </c>
      <c r="U27">
        <v>15710886</v>
      </c>
    </row>
    <row r="28" spans="14:21" x14ac:dyDescent="0.3">
      <c r="T28" t="s">
        <v>57</v>
      </c>
      <c r="U28">
        <v>5929038</v>
      </c>
    </row>
    <row r="29" spans="14:21" x14ac:dyDescent="0.3">
      <c r="T29" t="s">
        <v>42</v>
      </c>
      <c r="U29">
        <v>20858509</v>
      </c>
    </row>
    <row r="30" spans="14:21" x14ac:dyDescent="0.3">
      <c r="T30" t="s">
        <v>133</v>
      </c>
      <c r="U30">
        <v>16411667</v>
      </c>
    </row>
    <row r="31" spans="14:21" x14ac:dyDescent="0.3">
      <c r="T31" t="s">
        <v>123</v>
      </c>
      <c r="U31">
        <v>9934246</v>
      </c>
    </row>
    <row r="32" spans="14:21" x14ac:dyDescent="0.3">
      <c r="T32" t="s">
        <v>88</v>
      </c>
      <c r="U32">
        <v>19865016</v>
      </c>
    </row>
    <row r="33" spans="20:21" x14ac:dyDescent="0.3">
      <c r="T33" t="s">
        <v>16</v>
      </c>
      <c r="U33">
        <v>64229039</v>
      </c>
    </row>
    <row r="34" spans="20:21" x14ac:dyDescent="0.3">
      <c r="T34" t="s">
        <v>94</v>
      </c>
      <c r="U34">
        <v>23956531</v>
      </c>
    </row>
    <row r="35" spans="20:21" x14ac:dyDescent="0.3">
      <c r="T35" t="s">
        <v>110</v>
      </c>
      <c r="U35">
        <v>7735580</v>
      </c>
    </row>
    <row r="36" spans="20:21" x14ac:dyDescent="0.3">
      <c r="T36" t="s">
        <v>96</v>
      </c>
      <c r="U36">
        <v>18484583</v>
      </c>
    </row>
    <row r="37" spans="20:21" x14ac:dyDescent="0.3">
      <c r="T37" t="s">
        <v>104</v>
      </c>
      <c r="U37">
        <v>10620734</v>
      </c>
    </row>
    <row r="38" spans="20:21" x14ac:dyDescent="0.3">
      <c r="T38" t="s">
        <v>80</v>
      </c>
      <c r="U38">
        <v>21349674</v>
      </c>
    </row>
    <row r="39" spans="20:21" x14ac:dyDescent="0.3">
      <c r="T39" t="s">
        <v>40</v>
      </c>
      <c r="U39">
        <v>10357519</v>
      </c>
    </row>
    <row r="40" spans="20:21" x14ac:dyDescent="0.3">
      <c r="T40" t="s">
        <v>127</v>
      </c>
      <c r="U40">
        <v>8446806</v>
      </c>
    </row>
    <row r="41" spans="20:21" x14ac:dyDescent="0.3">
      <c r="T41" t="s">
        <v>92</v>
      </c>
      <c r="U41">
        <v>29285637</v>
      </c>
    </row>
    <row r="42" spans="20:21" x14ac:dyDescent="0.3">
      <c r="T42" t="s">
        <v>108</v>
      </c>
      <c r="U42">
        <v>8495576</v>
      </c>
    </row>
    <row r="43" spans="20:21" x14ac:dyDescent="0.3">
      <c r="T43" t="s">
        <v>55</v>
      </c>
      <c r="U43">
        <v>18067440</v>
      </c>
    </row>
    <row r="44" spans="20:21" x14ac:dyDescent="0.3">
      <c r="T44" t="s">
        <v>28</v>
      </c>
      <c r="U44">
        <v>46359746</v>
      </c>
    </row>
    <row r="45" spans="20:21" x14ac:dyDescent="0.3">
      <c r="T45" t="s">
        <v>78</v>
      </c>
      <c r="U45">
        <v>9696420</v>
      </c>
    </row>
    <row r="46" spans="20:21" x14ac:dyDescent="0.3">
      <c r="T46" t="s">
        <v>131</v>
      </c>
      <c r="U46">
        <v>14352923</v>
      </c>
    </row>
    <row r="47" spans="20:21" x14ac:dyDescent="0.3">
      <c r="T47" t="s">
        <v>72</v>
      </c>
      <c r="U47">
        <v>21575040</v>
      </c>
    </row>
    <row r="48" spans="20:21" x14ac:dyDescent="0.3">
      <c r="T48" t="s">
        <v>46</v>
      </c>
      <c r="U48">
        <v>26330718</v>
      </c>
    </row>
    <row r="49" spans="20:21" x14ac:dyDescent="0.3">
      <c r="T49" t="s">
        <v>118</v>
      </c>
      <c r="U49">
        <v>10689160</v>
      </c>
    </row>
    <row r="50" spans="20:21" x14ac:dyDescent="0.3">
      <c r="T50" t="s">
        <v>114</v>
      </c>
      <c r="U50">
        <v>7727469</v>
      </c>
    </row>
    <row r="51" spans="20:21" x14ac:dyDescent="0.3">
      <c r="T51" t="s">
        <v>70</v>
      </c>
      <c r="U51">
        <v>18577517</v>
      </c>
    </row>
  </sheetData>
  <dataValidations count="1">
    <dataValidation type="list" allowBlank="1" showInputMessage="1" showErrorMessage="1" sqref="A5" xr:uid="{62720632-970E-45E3-82C4-291F060494BF}">
      <formula1>"2020,2021"</formula1>
    </dataValidation>
  </dataValidations>
  <pageMargins left="0.7" right="0.7" top="0.75" bottom="0.75" header="0.3" footer="0.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5857B-C18B-409D-917E-7FEFCB79979A}">
  <dimension ref="A1:AA40"/>
  <sheetViews>
    <sheetView tabSelected="1" zoomScale="80" zoomScaleNormal="80" workbookViewId="0">
      <selection activeCell="AD12" sqref="AD12"/>
    </sheetView>
  </sheetViews>
  <sheetFormatPr defaultRowHeight="14.4" x14ac:dyDescent="0.3"/>
  <cols>
    <col min="1" max="1" width="3.44140625" customWidth="1"/>
    <col min="25" max="25" width="6.5546875" customWidth="1"/>
    <col min="27" max="27" width="1.21875" customWidth="1"/>
  </cols>
  <sheetData>
    <row r="1" spans="1:27" ht="6" customHeight="1" x14ac:dyDescent="0.3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</row>
    <row r="2" spans="1:27" x14ac:dyDescent="0.3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</row>
    <row r="3" spans="1:27" x14ac:dyDescent="0.3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x14ac:dyDescent="0.3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</row>
    <row r="5" spans="1:27" x14ac:dyDescent="0.3">
      <c r="A5" s="12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</row>
    <row r="6" spans="1:27" x14ac:dyDescent="0.3">
      <c r="A6" s="12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</row>
    <row r="7" spans="1:27" x14ac:dyDescent="0.3">
      <c r="A7" s="12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</row>
    <row r="8" spans="1:27" x14ac:dyDescent="0.3">
      <c r="A8" s="12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</row>
    <row r="9" spans="1:27" x14ac:dyDescent="0.3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</row>
    <row r="10" spans="1:27" x14ac:dyDescent="0.3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</row>
    <row r="11" spans="1:27" x14ac:dyDescent="0.3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</row>
    <row r="12" spans="1:27" x14ac:dyDescent="0.3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</row>
    <row r="13" spans="1:27" x14ac:dyDescent="0.3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</row>
    <row r="14" spans="1:27" x14ac:dyDescent="0.3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</row>
    <row r="15" spans="1:27" x14ac:dyDescent="0.3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</row>
    <row r="16" spans="1:27" x14ac:dyDescent="0.3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 x14ac:dyDescent="0.3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</row>
    <row r="18" spans="1:27" x14ac:dyDescent="0.3">
      <c r="A18" s="12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</row>
    <row r="19" spans="1:27" x14ac:dyDescent="0.3">
      <c r="A19" s="12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</row>
    <row r="20" spans="1:27" x14ac:dyDescent="0.3">
      <c r="A20" s="12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</row>
    <row r="21" spans="1:27" x14ac:dyDescent="0.3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</row>
    <row r="22" spans="1:27" x14ac:dyDescent="0.3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</row>
    <row r="23" spans="1:27" x14ac:dyDescent="0.3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</row>
    <row r="24" spans="1:27" x14ac:dyDescent="0.3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</row>
    <row r="25" spans="1:27" x14ac:dyDescent="0.3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</row>
    <row r="26" spans="1:27" x14ac:dyDescent="0.3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</row>
    <row r="27" spans="1:27" x14ac:dyDescent="0.3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</row>
    <row r="28" spans="1:27" x14ac:dyDescent="0.3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</row>
    <row r="29" spans="1:27" x14ac:dyDescent="0.3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</row>
    <row r="30" spans="1:27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</row>
    <row r="31" spans="1:27" x14ac:dyDescent="0.3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</row>
    <row r="32" spans="1:27" x14ac:dyDescent="0.3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</row>
    <row r="33" spans="1:27" x14ac:dyDescent="0.3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</row>
    <row r="34" spans="1:27" x14ac:dyDescent="0.3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</row>
    <row r="35" spans="1:27" x14ac:dyDescent="0.3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</row>
    <row r="36" spans="1:27" x14ac:dyDescent="0.3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</row>
    <row r="37" spans="1:27" x14ac:dyDescent="0.3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</row>
    <row r="38" spans="1:27" x14ac:dyDescent="0.3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</row>
    <row r="39" spans="1:27" x14ac:dyDescent="0.3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</row>
    <row r="40" spans="1:27" ht="6" customHeight="1" x14ac:dyDescent="0.3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78B9E-4F19-4654-BC18-7BE74D42812C}">
  <dimension ref="A1:L40"/>
  <sheetViews>
    <sheetView workbookViewId="0">
      <selection activeCell="B10" sqref="B10"/>
    </sheetView>
  </sheetViews>
  <sheetFormatPr defaultRowHeight="14.4" x14ac:dyDescent="0.3"/>
  <cols>
    <col min="1" max="1" width="27.21875" bestFit="1" customWidth="1"/>
    <col min="2" max="2" width="17.77734375" customWidth="1"/>
    <col min="3" max="3" width="15.5546875" customWidth="1"/>
    <col min="4" max="4" width="17.21875" bestFit="1" customWidth="1"/>
  </cols>
  <sheetData>
    <row r="1" spans="1:4" ht="17.55" customHeight="1" x14ac:dyDescent="0.35">
      <c r="A1" s="26" t="s">
        <v>154</v>
      </c>
    </row>
    <row r="2" spans="1:4" ht="16.05" customHeight="1" x14ac:dyDescent="0.3"/>
    <row r="3" spans="1:4" x14ac:dyDescent="0.3">
      <c r="A3" s="17" t="s">
        <v>145</v>
      </c>
    </row>
    <row r="4" spans="1:4" x14ac:dyDescent="0.3">
      <c r="A4" t="s">
        <v>139</v>
      </c>
      <c r="B4" t="s">
        <v>146</v>
      </c>
      <c r="C4" t="s">
        <v>147</v>
      </c>
    </row>
    <row r="5" spans="1:4" x14ac:dyDescent="0.3">
      <c r="A5" s="20">
        <v>2020</v>
      </c>
      <c r="B5" s="13">
        <f>SUMIF('Data Sales Adidas'!O:O,2020,'Data Sales Adidas'!K:K)</f>
        <v>182080675</v>
      </c>
    </row>
    <row r="6" spans="1:4" x14ac:dyDescent="0.3">
      <c r="A6" s="20">
        <v>2021</v>
      </c>
      <c r="B6" s="13">
        <f>SUMIF('Data Sales Adidas'!O:O,2021,'Data Sales Adidas'!K:K)</f>
        <v>717821450</v>
      </c>
      <c r="C6" s="19">
        <f>(B6-B5)/B5</f>
        <v>2.9423263891129579</v>
      </c>
    </row>
    <row r="8" spans="1:4" x14ac:dyDescent="0.3">
      <c r="A8" s="17" t="s">
        <v>144</v>
      </c>
    </row>
    <row r="9" spans="1:4" x14ac:dyDescent="0.3">
      <c r="A9" t="s">
        <v>142</v>
      </c>
      <c r="B9" t="s">
        <v>143</v>
      </c>
      <c r="C9" t="s">
        <v>11</v>
      </c>
      <c r="D9" t="s">
        <v>140</v>
      </c>
    </row>
    <row r="10" spans="1:4" x14ac:dyDescent="0.3">
      <c r="A10" t="s">
        <v>17</v>
      </c>
      <c r="B10" s="13">
        <f>SUMIF('Data Sales Adidas'!H:H, "Men's Street Footwear", 'Data Sales Adidas'!K:K)</f>
        <v>208826244</v>
      </c>
      <c r="C10" s="13">
        <f>SUMIF('Data Sales Adidas'!H:H, "Men's Street Footwear", 'Data Sales Adidas'!L:L)</f>
        <v>82802260.62000002</v>
      </c>
      <c r="D10" s="19">
        <f t="shared" ref="D10:D15" si="0">(C10/B10)</f>
        <v>0.39651271331586091</v>
      </c>
    </row>
    <row r="11" spans="1:4" x14ac:dyDescent="0.3">
      <c r="A11" t="s">
        <v>23</v>
      </c>
      <c r="B11" s="13">
        <f>SUMIF('Data Sales Adidas'!H:H, "Women's Apparel", 'Data Sales Adidas'!K:K)</f>
        <v>179038860</v>
      </c>
      <c r="C11" s="13">
        <f>SUMIF('Data Sales Adidas'!H:H, "Women's Apparel", 'Data Sales Adidas'!L:L)</f>
        <v>68650970.559999987</v>
      </c>
      <c r="D11" s="19">
        <f t="shared" si="0"/>
        <v>0.38344173192344938</v>
      </c>
    </row>
    <row r="12" spans="1:4" x14ac:dyDescent="0.3">
      <c r="A12" t="s">
        <v>21</v>
      </c>
      <c r="B12" s="13">
        <f>SUMIF('Data Sales Adidas'!H:H, "Women's Athletic Footwear", 'Data Sales Adidas'!K:K)</f>
        <v>106631896</v>
      </c>
      <c r="C12" s="13">
        <f>SUMIF('Data Sales Adidas'!H:H, "Women's Athletic Footwear", 'Data Sales Adidas'!L:L)</f>
        <v>38975784.940000027</v>
      </c>
      <c r="D12" s="19">
        <f t="shared" si="0"/>
        <v>0.36551713326001467</v>
      </c>
    </row>
    <row r="13" spans="1:4" x14ac:dyDescent="0.3">
      <c r="A13" t="s">
        <v>141</v>
      </c>
      <c r="B13" s="13">
        <f>SUMIF('Data Sales Adidas'!H:H, "Men's Apparel", 'Data Sales Adidas'!K:K)</f>
        <v>123728632</v>
      </c>
      <c r="C13" s="13">
        <f>SUMIF('Data Sales Adidas'!H:H, "Men's Apparel", 'Data Sales Adidas'!L:L)</f>
        <v>44763030.330000006</v>
      </c>
      <c r="D13" s="19">
        <f t="shared" si="0"/>
        <v>0.36178392669855114</v>
      </c>
    </row>
    <row r="14" spans="1:4" x14ac:dyDescent="0.3">
      <c r="A14" t="s">
        <v>20</v>
      </c>
      <c r="B14" s="13">
        <f>SUMIF('Data Sales Adidas'!H:H, "Women's Street Footwear", 'Data Sales Adidas'!K:K)</f>
        <v>128002813</v>
      </c>
      <c r="C14" s="13">
        <f>SUMIF('Data Sales Adidas'!H:H, "Women's Street Footwear", 'Data Sales Adidas'!L:L)</f>
        <v>45095826.810000032</v>
      </c>
      <c r="D14" s="19">
        <f t="shared" si="0"/>
        <v>0.35230340453533654</v>
      </c>
    </row>
    <row r="15" spans="1:4" x14ac:dyDescent="0.3">
      <c r="A15" t="s">
        <v>19</v>
      </c>
      <c r="B15" s="13">
        <f>SUMIF('Data Sales Adidas'!H:H, "Men's Athletic Footwear", 'Data Sales Adidas'!K:K)</f>
        <v>153673680</v>
      </c>
      <c r="C15" s="13">
        <f>SUMIF('Data Sales Adidas'!H:H, "Men's Athletic Footwear", 'Data Sales Adidas'!L:L)</f>
        <v>51846888.190000042</v>
      </c>
      <c r="D15" s="19">
        <f t="shared" si="0"/>
        <v>0.3373830065760125</v>
      </c>
    </row>
    <row r="16" spans="1:4" x14ac:dyDescent="0.3">
      <c r="B16" s="15"/>
    </row>
    <row r="17" spans="1:12" x14ac:dyDescent="0.3">
      <c r="A17" s="17" t="s">
        <v>148</v>
      </c>
    </row>
    <row r="18" spans="1:12" x14ac:dyDescent="0.3">
      <c r="A18" t="s">
        <v>1</v>
      </c>
      <c r="B18" s="13" t="s">
        <v>149</v>
      </c>
      <c r="C18" t="s">
        <v>10</v>
      </c>
      <c r="D18" t="s">
        <v>11</v>
      </c>
      <c r="L18" s="25"/>
    </row>
    <row r="19" spans="1:12" x14ac:dyDescent="0.3">
      <c r="A19" t="s">
        <v>26</v>
      </c>
      <c r="B19" s="13">
        <f>SUMIF('Data Sales Adidas'!B:B, "Sports Direct", 'Data Sales Adidas'!L:L)</f>
        <v>74332954.960000038</v>
      </c>
      <c r="C19" s="13">
        <f>SUMIF('Data Sales Adidas'!B:B, "Sports Direct", 'Data Sales Adidas'!K:K)</f>
        <v>182470997</v>
      </c>
      <c r="D19" s="19">
        <f t="shared" ref="D19:D24" si="1">(B19/C19)</f>
        <v>0.40736860203597197</v>
      </c>
    </row>
    <row r="20" spans="1:12" x14ac:dyDescent="0.3">
      <c r="A20" t="s">
        <v>61</v>
      </c>
      <c r="B20" s="13">
        <f>SUMIF('Data Sales Adidas'!B:B, "Amazon", 'Data Sales Adidas'!L:L)</f>
        <v>28818503.309999991</v>
      </c>
      <c r="C20" s="13">
        <f>SUMIF('Data Sales Adidas'!B:B, "Amazon", 'Data Sales Adidas'!K:K)</f>
        <v>77698912</v>
      </c>
      <c r="D20" s="19">
        <f t="shared" si="1"/>
        <v>0.37089970204473377</v>
      </c>
    </row>
    <row r="21" spans="1:12" x14ac:dyDescent="0.3">
      <c r="A21" t="s">
        <v>14</v>
      </c>
      <c r="B21" s="13">
        <f>SUMIF('Data Sales Adidas'!B:B, "Foot Locker", 'Data Sales Adidas'!L:L)</f>
        <v>80722124.810000092</v>
      </c>
      <c r="C21" s="13">
        <f>SUMIF('Data Sales Adidas'!B:B, "Foot Locker", 'Data Sales Adidas'!K:K)</f>
        <v>220094720</v>
      </c>
      <c r="D21" s="19">
        <f t="shared" si="1"/>
        <v>0.36676084192296887</v>
      </c>
    </row>
    <row r="22" spans="1:12" x14ac:dyDescent="0.3">
      <c r="A22" t="s">
        <v>34</v>
      </c>
      <c r="B22" s="13">
        <f>SUMIF('Data Sales Adidas'!B:B, "Kohl's", 'Data Sales Adidas'!L:L)</f>
        <v>36811252.579999983</v>
      </c>
      <c r="C22" s="13">
        <f>SUMIF('Data Sales Adidas'!B:B, "Kohl's", 'Data Sales Adidas'!K:K)</f>
        <v>102114753</v>
      </c>
      <c r="D22" s="19">
        <f t="shared" si="1"/>
        <v>0.36048907232826566</v>
      </c>
    </row>
    <row r="23" spans="1:12" x14ac:dyDescent="0.3">
      <c r="A23" t="s">
        <v>30</v>
      </c>
      <c r="B23" s="13">
        <f>SUMIF('Data Sales Adidas'!B:B, "West Gear", 'Data Sales Adidas'!L:L)</f>
        <v>85667873.180000052</v>
      </c>
      <c r="C23" s="13">
        <f>SUMIF('Data Sales Adidas'!B:B, "West Gear", 'Data Sales Adidas'!K:K)</f>
        <v>242964333</v>
      </c>
      <c r="D23" s="19">
        <f t="shared" si="1"/>
        <v>0.35259444101204784</v>
      </c>
    </row>
    <row r="24" spans="1:12" x14ac:dyDescent="0.3">
      <c r="A24" t="s">
        <v>25</v>
      </c>
      <c r="B24" s="13">
        <f>SUMIF('Data Sales Adidas'!B:B, "Walmart", 'Data Sales Adidas'!L:L)</f>
        <v>25782052.610000011</v>
      </c>
      <c r="C24" s="13">
        <f>SUMIF('Data Sales Adidas'!B:B, "Walmart", 'Data Sales Adidas'!K:K)</f>
        <v>74558410</v>
      </c>
      <c r="D24" s="19">
        <f t="shared" si="1"/>
        <v>0.34579670636753129</v>
      </c>
    </row>
    <row r="25" spans="1:12" x14ac:dyDescent="0.3">
      <c r="C25" s="15"/>
    </row>
    <row r="26" spans="1:12" x14ac:dyDescent="0.3">
      <c r="A26" s="17" t="s">
        <v>150</v>
      </c>
    </row>
    <row r="27" spans="1:12" x14ac:dyDescent="0.3">
      <c r="A27" t="s">
        <v>151</v>
      </c>
      <c r="B27" t="s">
        <v>10</v>
      </c>
      <c r="C27" t="s">
        <v>153</v>
      </c>
    </row>
    <row r="28" spans="1:12" x14ac:dyDescent="0.3">
      <c r="A28" t="s">
        <v>18</v>
      </c>
      <c r="B28" s="13">
        <f>SUMIF('Data Sales Adidas'!N:N, "In-Store", 'Data Sales Adidas'!K:K)</f>
        <v>356643750</v>
      </c>
      <c r="C28" s="19">
        <f>SUMIF('Data Sales Adidas'!N:N, "In-store", 'Data Sales Adidas'!K:K)/SUM('Data Sales Adidas'!K:K)</f>
        <v>0.39631393247348984</v>
      </c>
    </row>
    <row r="29" spans="1:12" x14ac:dyDescent="0.3">
      <c r="A29" t="s">
        <v>24</v>
      </c>
      <c r="B29" s="13">
        <f>SUMIF('Data Sales Adidas'!N:N, "Outlet", 'Data Sales Adidas'!K:K)</f>
        <v>295585493</v>
      </c>
      <c r="C29" s="19">
        <f>SUMIF('Data Sales Adidas'!N:N, "Outlet", 'Data Sales Adidas'!K:K)/SUM('Data Sales Adidas'!K:K)</f>
        <v>0.32846404602056029</v>
      </c>
    </row>
    <row r="30" spans="1:12" x14ac:dyDescent="0.3">
      <c r="A30" t="s">
        <v>83</v>
      </c>
      <c r="B30" s="21">
        <f>SUMIF('Data Sales Adidas'!N:N, "Online", 'Data Sales Adidas'!K:K)</f>
        <v>247672882</v>
      </c>
      <c r="C30" s="22">
        <f>SUMIF('Data Sales Adidas'!N:N, "Online", 'Data Sales Adidas'!K:K)/SUM('Data Sales Adidas'!K:K)</f>
        <v>0.27522202150594988</v>
      </c>
    </row>
    <row r="31" spans="1:12" x14ac:dyDescent="0.3">
      <c r="A31" t="s">
        <v>10</v>
      </c>
      <c r="B31" s="13">
        <f>SUM(B28:B30)</f>
        <v>899902125</v>
      </c>
      <c r="C31" s="23">
        <f>SUM(C28:C30)</f>
        <v>1</v>
      </c>
    </row>
    <row r="33" spans="1:2" x14ac:dyDescent="0.3">
      <c r="A33" s="17" t="s">
        <v>152</v>
      </c>
    </row>
    <row r="34" spans="1:2" x14ac:dyDescent="0.3">
      <c r="A34" t="s">
        <v>4</v>
      </c>
      <c r="B34" t="s">
        <v>152</v>
      </c>
    </row>
    <row r="35" spans="1:2" x14ac:dyDescent="0.3">
      <c r="A35" t="s">
        <v>31</v>
      </c>
      <c r="B35" s="24">
        <f>SUMIF(Table1[[#Headers],[#Data],[Region]], "West", 'Data Sales Adidas'!K:K)</f>
        <v>212249519</v>
      </c>
    </row>
    <row r="36" spans="1:2" x14ac:dyDescent="0.3">
      <c r="A36" t="s">
        <v>15</v>
      </c>
      <c r="B36" s="24">
        <f>SUMIF(Table1[[#Headers],[#Data],[Region]], "Northeast", 'Data Sales Adidas'!K:K)</f>
        <v>225932625</v>
      </c>
    </row>
    <row r="37" spans="1:2" x14ac:dyDescent="0.3">
      <c r="A37" t="s">
        <v>48</v>
      </c>
      <c r="B37" s="24">
        <f>SUMIF(Table1[[#Headers],[#Data],[Region]], "Southeast", 'Data Sales Adidas'!K:K)</f>
        <v>127186945</v>
      </c>
    </row>
    <row r="38" spans="1:2" x14ac:dyDescent="0.3">
      <c r="A38" t="s">
        <v>27</v>
      </c>
      <c r="B38" s="24">
        <f>SUMIF(Table1[[#Headers],[#Data],[Region]], "South", 'Data Sales Adidas'!K:K)</f>
        <v>138073449</v>
      </c>
    </row>
    <row r="39" spans="1:2" x14ac:dyDescent="0.3">
      <c r="A39" t="s">
        <v>36</v>
      </c>
      <c r="B39" s="24">
        <f>SUMIF(Table1[[#Headers],[#Data],[Region]], "Midwest", 'Data Sales Adidas'!K:K)</f>
        <v>196262800</v>
      </c>
    </row>
    <row r="40" spans="1:2" x14ac:dyDescent="0.3">
      <c r="B40" s="15"/>
    </row>
  </sheetData>
  <sortState xmlns:xlrd2="http://schemas.microsoft.com/office/spreadsheetml/2017/richdata2" ref="A9:D15">
    <sortCondition descending="1" ref="D10:D15"/>
  </sortState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Q9656"/>
  <sheetViews>
    <sheetView workbookViewId="0">
      <selection activeCell="E10" sqref="E10"/>
    </sheetView>
  </sheetViews>
  <sheetFormatPr defaultColWidth="14.44140625" defaultRowHeight="15" customHeight="1" x14ac:dyDescent="0.3"/>
  <cols>
    <col min="1" max="1" width="2.5546875" customWidth="1"/>
    <col min="2" max="2" width="12.21875" bestFit="1" customWidth="1"/>
    <col min="3" max="3" width="14.21875" bestFit="1" customWidth="1"/>
    <col min="4" max="4" width="15.77734375" bestFit="1" customWidth="1"/>
    <col min="5" max="5" width="11.21875" bestFit="1" customWidth="1"/>
    <col min="6" max="6" width="14.5546875" bestFit="1" customWidth="1"/>
    <col min="7" max="7" width="13.44140625" bestFit="1" customWidth="1"/>
    <col min="8" max="8" width="24.77734375" bestFit="1" customWidth="1"/>
    <col min="9" max="9" width="17.21875" bestFit="1" customWidth="1"/>
    <col min="10" max="10" width="14" bestFit="1" customWidth="1"/>
    <col min="11" max="11" width="14.44140625" bestFit="1" customWidth="1"/>
    <col min="12" max="12" width="19.21875" bestFit="1" customWidth="1"/>
    <col min="13" max="13" width="20.44140625" bestFit="1" customWidth="1"/>
    <col min="14" max="14" width="17.21875" bestFit="1" customWidth="1"/>
    <col min="15" max="15" width="9.21875" bestFit="1" customWidth="1"/>
    <col min="16" max="16" width="11.21875" bestFit="1" customWidth="1"/>
    <col min="17" max="17" width="10.44140625" bestFit="1" customWidth="1"/>
  </cols>
  <sheetData>
    <row r="1" spans="2:17" ht="6.75" customHeight="1" x14ac:dyDescent="0.3"/>
    <row r="2" spans="2:17" ht="14.25" customHeight="1" x14ac:dyDescent="0.3">
      <c r="C2" s="37" t="s">
        <v>0</v>
      </c>
      <c r="D2" s="38"/>
      <c r="E2" s="38"/>
      <c r="F2" s="38"/>
      <c r="G2" s="38"/>
    </row>
    <row r="3" spans="2:17" ht="17.25" customHeight="1" x14ac:dyDescent="0.45">
      <c r="B3" s="1"/>
      <c r="C3" s="39"/>
      <c r="D3" s="39"/>
      <c r="E3" s="39"/>
      <c r="F3" s="39"/>
      <c r="G3" s="39"/>
      <c r="H3" s="2"/>
      <c r="I3" s="2"/>
      <c r="J3" s="2"/>
      <c r="K3" s="2"/>
      <c r="L3" s="2"/>
      <c r="M3" s="2"/>
      <c r="N3" s="2"/>
      <c r="O3" s="14"/>
    </row>
    <row r="4" spans="2:17" ht="14.25" customHeight="1" x14ac:dyDescent="0.3"/>
    <row r="5" spans="2:17" ht="14.25" customHeight="1" x14ac:dyDescent="0.3">
      <c r="B5" s="3" t="s">
        <v>1</v>
      </c>
      <c r="C5" s="3" t="s">
        <v>2</v>
      </c>
      <c r="D5" s="3" t="s">
        <v>3</v>
      </c>
      <c r="E5" s="3" t="s">
        <v>4</v>
      </c>
      <c r="F5" s="3" t="s">
        <v>5</v>
      </c>
      <c r="G5" s="3" t="s">
        <v>6</v>
      </c>
      <c r="H5" s="3" t="s">
        <v>7</v>
      </c>
      <c r="I5" s="3" t="s">
        <v>8</v>
      </c>
      <c r="J5" s="3" t="s">
        <v>9</v>
      </c>
      <c r="K5" s="3" t="s">
        <v>10</v>
      </c>
      <c r="L5" s="3" t="s">
        <v>11</v>
      </c>
      <c r="M5" s="3" t="s">
        <v>12</v>
      </c>
      <c r="N5" s="3" t="s">
        <v>13</v>
      </c>
      <c r="O5" s="3" t="s">
        <v>139</v>
      </c>
      <c r="P5" s="3" t="s">
        <v>135</v>
      </c>
      <c r="Q5" s="3" t="s">
        <v>136</v>
      </c>
    </row>
    <row r="6" spans="2:17" ht="14.25" customHeight="1" x14ac:dyDescent="0.3">
      <c r="B6" s="4" t="s">
        <v>14</v>
      </c>
      <c r="C6" s="33">
        <v>1185732</v>
      </c>
      <c r="D6" s="5">
        <v>43831</v>
      </c>
      <c r="E6" s="4" t="s">
        <v>15</v>
      </c>
      <c r="F6" s="4" t="s">
        <v>40</v>
      </c>
      <c r="G6" s="4" t="s">
        <v>41</v>
      </c>
      <c r="H6" s="6" t="s">
        <v>23</v>
      </c>
      <c r="I6" s="7">
        <v>53</v>
      </c>
      <c r="J6" s="8">
        <v>83</v>
      </c>
      <c r="K6" s="9">
        <v>4399</v>
      </c>
      <c r="L6" s="9">
        <v>1407.68</v>
      </c>
      <c r="M6" s="10">
        <v>0.32</v>
      </c>
      <c r="N6" s="4" t="s">
        <v>24</v>
      </c>
      <c r="O6" s="4" t="str">
        <f>TEXT(Table1[[#This Row],[Invoice Date]],"yyyy")</f>
        <v>2020</v>
      </c>
      <c r="P6" s="4" t="str">
        <f>TEXT(Table1[[#This Row],[Invoice Date]],"mmm")</f>
        <v>Jan</v>
      </c>
      <c r="Q6" s="27">
        <f>WEEKNUM(Table1[[#This Row],[Invoice Date]]) + IF(YEAR(Table1[[#This Row],[Invoice Date]])=2021, 52, 0)</f>
        <v>1</v>
      </c>
    </row>
    <row r="7" spans="2:17" ht="14.25" customHeight="1" x14ac:dyDescent="0.3">
      <c r="B7" s="4" t="s">
        <v>14</v>
      </c>
      <c r="C7" s="33">
        <v>1185732</v>
      </c>
      <c r="D7" s="5">
        <v>43831</v>
      </c>
      <c r="E7" s="4" t="s">
        <v>15</v>
      </c>
      <c r="F7" s="4" t="s">
        <v>40</v>
      </c>
      <c r="G7" s="4" t="s">
        <v>41</v>
      </c>
      <c r="H7" s="6" t="s">
        <v>23</v>
      </c>
      <c r="I7" s="7">
        <v>68</v>
      </c>
      <c r="J7" s="8">
        <v>83</v>
      </c>
      <c r="K7" s="9">
        <v>5644</v>
      </c>
      <c r="L7" s="9">
        <v>2426.92</v>
      </c>
      <c r="M7" s="10">
        <v>0.43</v>
      </c>
      <c r="N7" s="4" t="s">
        <v>83</v>
      </c>
      <c r="O7" s="4" t="str">
        <f>TEXT(Table1[[#This Row],[Invoice Date]],"yyyy")</f>
        <v>2020</v>
      </c>
      <c r="P7" s="4" t="str">
        <f>TEXT(Table1[[#This Row],[Invoice Date]],"mmm")</f>
        <v>Jan</v>
      </c>
      <c r="Q7" s="27">
        <f>WEEKNUM(Table1[[#This Row],[Invoice Date]]) + IF(YEAR(Table1[[#This Row],[Invoice Date]])=2021, 52, 0)</f>
        <v>1</v>
      </c>
    </row>
    <row r="8" spans="2:17" ht="14.25" customHeight="1" x14ac:dyDescent="0.3">
      <c r="B8" s="4" t="s">
        <v>14</v>
      </c>
      <c r="C8" s="33">
        <v>1185732</v>
      </c>
      <c r="D8" s="5">
        <v>43831</v>
      </c>
      <c r="E8" s="4" t="s">
        <v>15</v>
      </c>
      <c r="F8" s="4" t="s">
        <v>16</v>
      </c>
      <c r="G8" s="4" t="s">
        <v>16</v>
      </c>
      <c r="H8" s="6" t="s">
        <v>17</v>
      </c>
      <c r="I8" s="7">
        <v>34</v>
      </c>
      <c r="J8" s="8">
        <v>384</v>
      </c>
      <c r="K8" s="9">
        <v>13056</v>
      </c>
      <c r="L8" s="9">
        <v>6789.12</v>
      </c>
      <c r="M8" s="10">
        <v>0.52</v>
      </c>
      <c r="N8" s="4" t="s">
        <v>24</v>
      </c>
      <c r="O8" s="4" t="str">
        <f>TEXT(Table1[[#This Row],[Invoice Date]],"yyyy")</f>
        <v>2020</v>
      </c>
      <c r="P8" s="4" t="str">
        <f>TEXT(Table1[[#This Row],[Invoice Date]],"mmm")</f>
        <v>Jan</v>
      </c>
      <c r="Q8" s="27">
        <f>WEEKNUM(Table1[[#This Row],[Invoice Date]]) + IF(YEAR(Table1[[#This Row],[Invoice Date]])=2021, 52, 0)</f>
        <v>1</v>
      </c>
    </row>
    <row r="9" spans="2:17" ht="14.25" customHeight="1" x14ac:dyDescent="0.3">
      <c r="B9" s="4" t="s">
        <v>14</v>
      </c>
      <c r="C9" s="33">
        <v>1185732</v>
      </c>
      <c r="D9" s="5">
        <v>43831</v>
      </c>
      <c r="E9" s="4" t="s">
        <v>15</v>
      </c>
      <c r="F9" s="4" t="s">
        <v>16</v>
      </c>
      <c r="G9" s="4" t="s">
        <v>16</v>
      </c>
      <c r="H9" s="6" t="s">
        <v>17</v>
      </c>
      <c r="I9" s="7">
        <v>47</v>
      </c>
      <c r="J9" s="8">
        <v>336</v>
      </c>
      <c r="K9" s="9">
        <v>15792</v>
      </c>
      <c r="L9" s="9">
        <v>9633.119999999999</v>
      </c>
      <c r="M9" s="10">
        <v>0.61</v>
      </c>
      <c r="N9" s="4" t="s">
        <v>83</v>
      </c>
      <c r="O9" s="4" t="str">
        <f>TEXT(Table1[[#This Row],[Invoice Date]],"yyyy")</f>
        <v>2020</v>
      </c>
      <c r="P9" s="4" t="str">
        <f>TEXT(Table1[[#This Row],[Invoice Date]],"mmm")</f>
        <v>Jan</v>
      </c>
      <c r="Q9" s="27">
        <f>WEEKNUM(Table1[[#This Row],[Invoice Date]]) + IF(YEAR(Table1[[#This Row],[Invoice Date]])=2021, 52, 0)</f>
        <v>1</v>
      </c>
    </row>
    <row r="10" spans="2:17" ht="14.25" customHeight="1" x14ac:dyDescent="0.3">
      <c r="B10" s="4" t="s">
        <v>14</v>
      </c>
      <c r="C10" s="33">
        <v>1185732</v>
      </c>
      <c r="D10" s="5">
        <v>43831</v>
      </c>
      <c r="E10" s="4" t="s">
        <v>15</v>
      </c>
      <c r="F10" s="4" t="s">
        <v>40</v>
      </c>
      <c r="G10" s="4" t="s">
        <v>41</v>
      </c>
      <c r="H10" s="6" t="s">
        <v>23</v>
      </c>
      <c r="I10" s="7">
        <v>75</v>
      </c>
      <c r="J10" s="8">
        <v>275</v>
      </c>
      <c r="K10" s="9">
        <v>206250</v>
      </c>
      <c r="L10" s="9">
        <v>61875</v>
      </c>
      <c r="M10" s="10">
        <v>0.3</v>
      </c>
      <c r="N10" s="4" t="s">
        <v>24</v>
      </c>
      <c r="O10" s="4" t="str">
        <f>TEXT(Table1[[#This Row],[Invoice Date]],"yyyy")</f>
        <v>2020</v>
      </c>
      <c r="P10" s="4" t="str">
        <f>TEXT(Table1[[#This Row],[Invoice Date]],"mmm")</f>
        <v>Jan</v>
      </c>
      <c r="Q10" s="27">
        <f>WEEKNUM(Table1[[#This Row],[Invoice Date]]) + IF(YEAR(Table1[[#This Row],[Invoice Date]])=2021, 52, 0)</f>
        <v>1</v>
      </c>
    </row>
    <row r="11" spans="2:17" ht="14.25" customHeight="1" x14ac:dyDescent="0.3">
      <c r="B11" s="4" t="s">
        <v>14</v>
      </c>
      <c r="C11" s="33">
        <v>1185732</v>
      </c>
      <c r="D11" s="5">
        <v>43831</v>
      </c>
      <c r="E11" s="4" t="s">
        <v>15</v>
      </c>
      <c r="F11" s="4" t="s">
        <v>16</v>
      </c>
      <c r="G11" s="4" t="s">
        <v>16</v>
      </c>
      <c r="H11" s="6" t="s">
        <v>17</v>
      </c>
      <c r="I11" s="7">
        <v>50</v>
      </c>
      <c r="J11" s="8">
        <v>1200</v>
      </c>
      <c r="K11" s="9">
        <v>600000</v>
      </c>
      <c r="L11" s="9">
        <v>300000</v>
      </c>
      <c r="M11" s="10">
        <v>0.5</v>
      </c>
      <c r="N11" s="4" t="s">
        <v>18</v>
      </c>
      <c r="O11" s="4" t="str">
        <f>TEXT(Table1[[#This Row],[Invoice Date]],"yyyy")</f>
        <v>2020</v>
      </c>
      <c r="P11" s="4" t="str">
        <f>TEXT(Table1[[#This Row],[Invoice Date]],"mmm")</f>
        <v>Jan</v>
      </c>
      <c r="Q11" s="27">
        <f>WEEKNUM(Table1[[#This Row],[Invoice Date]]) + IF(YEAR(Table1[[#This Row],[Invoice Date]])=2021, 52, 0)</f>
        <v>1</v>
      </c>
    </row>
    <row r="12" spans="2:17" ht="14.25" customHeight="1" x14ac:dyDescent="0.3">
      <c r="B12" s="4" t="s">
        <v>30</v>
      </c>
      <c r="C12" s="34">
        <v>1128299</v>
      </c>
      <c r="D12" s="5">
        <v>43832</v>
      </c>
      <c r="E12" s="4" t="s">
        <v>15</v>
      </c>
      <c r="F12" s="4" t="s">
        <v>40</v>
      </c>
      <c r="G12" s="4" t="s">
        <v>41</v>
      </c>
      <c r="H12" s="6" t="s">
        <v>17</v>
      </c>
      <c r="I12" s="7">
        <v>32</v>
      </c>
      <c r="J12" s="8">
        <v>122</v>
      </c>
      <c r="K12" s="9">
        <v>3904</v>
      </c>
      <c r="L12" s="9">
        <v>1991.04</v>
      </c>
      <c r="M12" s="10">
        <v>0.51</v>
      </c>
      <c r="N12" s="4" t="s">
        <v>83</v>
      </c>
      <c r="O12" s="4" t="str">
        <f>TEXT(Table1[[#This Row],[Invoice Date]],"yyyy")</f>
        <v>2020</v>
      </c>
      <c r="P12" s="4" t="str">
        <f>TEXT(Table1[[#This Row],[Invoice Date]],"mmm")</f>
        <v>Jan</v>
      </c>
      <c r="Q12" s="27">
        <f>WEEKNUM(Table1[[#This Row],[Invoice Date]]) + IF(YEAR(Table1[[#This Row],[Invoice Date]])=2021, 52, 0)</f>
        <v>1</v>
      </c>
    </row>
    <row r="13" spans="2:17" ht="14.25" customHeight="1" x14ac:dyDescent="0.3">
      <c r="B13" s="4" t="s">
        <v>30</v>
      </c>
      <c r="C13" s="34">
        <v>1128299</v>
      </c>
      <c r="D13" s="5">
        <v>43832</v>
      </c>
      <c r="E13" s="4" t="s">
        <v>15</v>
      </c>
      <c r="F13" s="4" t="s">
        <v>40</v>
      </c>
      <c r="G13" s="4" t="s">
        <v>41</v>
      </c>
      <c r="H13" s="6" t="s">
        <v>17</v>
      </c>
      <c r="I13" s="7">
        <v>27</v>
      </c>
      <c r="J13" s="8">
        <v>158</v>
      </c>
      <c r="K13" s="9">
        <v>4266</v>
      </c>
      <c r="L13" s="9">
        <v>1791.7200000000003</v>
      </c>
      <c r="M13" s="10">
        <v>0.42000000000000004</v>
      </c>
      <c r="N13" s="4" t="s">
        <v>24</v>
      </c>
      <c r="O13" s="4" t="str">
        <f>TEXT(Table1[[#This Row],[Invoice Date]],"yyyy")</f>
        <v>2020</v>
      </c>
      <c r="P13" s="4" t="str">
        <f>TEXT(Table1[[#This Row],[Invoice Date]],"mmm")</f>
        <v>Jan</v>
      </c>
      <c r="Q13" s="27">
        <f>WEEKNUM(Table1[[#This Row],[Invoice Date]]) + IF(YEAR(Table1[[#This Row],[Invoice Date]])=2021, 52, 0)</f>
        <v>1</v>
      </c>
    </row>
    <row r="14" spans="2:17" ht="14.25" customHeight="1" x14ac:dyDescent="0.3">
      <c r="B14" s="4" t="s">
        <v>14</v>
      </c>
      <c r="C14" s="33">
        <v>1185732</v>
      </c>
      <c r="D14" s="5">
        <v>43832</v>
      </c>
      <c r="E14" s="4" t="s">
        <v>15</v>
      </c>
      <c r="F14" s="4" t="s">
        <v>16</v>
      </c>
      <c r="G14" s="4" t="s">
        <v>16</v>
      </c>
      <c r="H14" s="6" t="s">
        <v>19</v>
      </c>
      <c r="I14" s="7">
        <v>36</v>
      </c>
      <c r="J14" s="8">
        <v>320</v>
      </c>
      <c r="K14" s="9">
        <v>11520</v>
      </c>
      <c r="L14" s="9">
        <v>4031.9999999999995</v>
      </c>
      <c r="M14" s="10">
        <v>0.35</v>
      </c>
      <c r="N14" s="4" t="s">
        <v>24</v>
      </c>
      <c r="O14" s="4" t="str">
        <f>TEXT(Table1[[#This Row],[Invoice Date]],"yyyy")</f>
        <v>2020</v>
      </c>
      <c r="P14" s="4" t="str">
        <f>TEXT(Table1[[#This Row],[Invoice Date]],"mmm")</f>
        <v>Jan</v>
      </c>
      <c r="Q14" s="27">
        <f>WEEKNUM(Table1[[#This Row],[Invoice Date]]) + IF(YEAR(Table1[[#This Row],[Invoice Date]])=2021, 52, 0)</f>
        <v>1</v>
      </c>
    </row>
    <row r="15" spans="2:17" ht="14.25" customHeight="1" x14ac:dyDescent="0.3">
      <c r="B15" s="4" t="s">
        <v>14</v>
      </c>
      <c r="C15" s="33">
        <v>1185732</v>
      </c>
      <c r="D15" s="5">
        <v>43832</v>
      </c>
      <c r="E15" s="4" t="s">
        <v>15</v>
      </c>
      <c r="F15" s="4" t="s">
        <v>16</v>
      </c>
      <c r="G15" s="4" t="s">
        <v>16</v>
      </c>
      <c r="H15" s="6" t="s">
        <v>19</v>
      </c>
      <c r="I15" s="7">
        <v>47</v>
      </c>
      <c r="J15" s="8">
        <v>260</v>
      </c>
      <c r="K15" s="9">
        <v>12220</v>
      </c>
      <c r="L15" s="9">
        <v>5132.3999999999996</v>
      </c>
      <c r="M15" s="10">
        <v>0.42</v>
      </c>
      <c r="N15" s="4" t="s">
        <v>83</v>
      </c>
      <c r="O15" s="4" t="str">
        <f>TEXT(Table1[[#This Row],[Invoice Date]],"yyyy")</f>
        <v>2020</v>
      </c>
      <c r="P15" s="4" t="str">
        <f>TEXT(Table1[[#This Row],[Invoice Date]],"mmm")</f>
        <v>Jan</v>
      </c>
      <c r="Q15" s="27">
        <f>WEEKNUM(Table1[[#This Row],[Invoice Date]]) + IF(YEAR(Table1[[#This Row],[Invoice Date]])=2021, 52, 0)</f>
        <v>1</v>
      </c>
    </row>
    <row r="16" spans="2:17" ht="14.25" customHeight="1" x14ac:dyDescent="0.3">
      <c r="B16" s="4" t="s">
        <v>30</v>
      </c>
      <c r="C16" s="34">
        <v>1128299</v>
      </c>
      <c r="D16" s="5">
        <v>43832</v>
      </c>
      <c r="E16" s="4" t="s">
        <v>15</v>
      </c>
      <c r="F16" s="4" t="s">
        <v>40</v>
      </c>
      <c r="G16" s="4" t="s">
        <v>41</v>
      </c>
      <c r="H16" s="6" t="s">
        <v>17</v>
      </c>
      <c r="I16" s="7">
        <v>35</v>
      </c>
      <c r="J16" s="8">
        <v>450</v>
      </c>
      <c r="K16" s="9">
        <v>157500</v>
      </c>
      <c r="L16" s="9">
        <v>63000</v>
      </c>
      <c r="M16" s="10">
        <v>0.4</v>
      </c>
      <c r="N16" s="4" t="s">
        <v>24</v>
      </c>
      <c r="O16" s="4" t="str">
        <f>TEXT(Table1[[#This Row],[Invoice Date]],"yyyy")</f>
        <v>2020</v>
      </c>
      <c r="P16" s="4" t="str">
        <f>TEXT(Table1[[#This Row],[Invoice Date]],"mmm")</f>
        <v>Jan</v>
      </c>
      <c r="Q16" s="27">
        <f>WEEKNUM(Table1[[#This Row],[Invoice Date]]) + IF(YEAR(Table1[[#This Row],[Invoice Date]])=2021, 52, 0)</f>
        <v>1</v>
      </c>
    </row>
    <row r="17" spans="2:17" ht="14.25" customHeight="1" x14ac:dyDescent="0.3">
      <c r="B17" s="4" t="s">
        <v>14</v>
      </c>
      <c r="C17" s="33">
        <v>1185732</v>
      </c>
      <c r="D17" s="5">
        <v>43832</v>
      </c>
      <c r="E17" s="4" t="s">
        <v>15</v>
      </c>
      <c r="F17" s="4" t="s">
        <v>16</v>
      </c>
      <c r="G17" s="4" t="s">
        <v>16</v>
      </c>
      <c r="H17" s="6" t="s">
        <v>19</v>
      </c>
      <c r="I17" s="7">
        <v>50</v>
      </c>
      <c r="J17" s="8">
        <v>1000</v>
      </c>
      <c r="K17" s="9">
        <v>500000</v>
      </c>
      <c r="L17" s="9">
        <v>150000</v>
      </c>
      <c r="M17" s="10">
        <v>0.3</v>
      </c>
      <c r="N17" s="4" t="s">
        <v>18</v>
      </c>
      <c r="O17" s="4" t="str">
        <f>TEXT(Table1[[#This Row],[Invoice Date]],"yyyy")</f>
        <v>2020</v>
      </c>
      <c r="P17" s="4" t="str">
        <f>TEXT(Table1[[#This Row],[Invoice Date]],"mmm")</f>
        <v>Jan</v>
      </c>
      <c r="Q17" s="27">
        <f>WEEKNUM(Table1[[#This Row],[Invoice Date]]) + IF(YEAR(Table1[[#This Row],[Invoice Date]])=2021, 52, 0)</f>
        <v>1</v>
      </c>
    </row>
    <row r="18" spans="2:17" ht="14.25" customHeight="1" x14ac:dyDescent="0.3">
      <c r="B18" s="4" t="s">
        <v>30</v>
      </c>
      <c r="C18" s="34">
        <v>1128299</v>
      </c>
      <c r="D18" s="5">
        <v>43833</v>
      </c>
      <c r="E18" s="4" t="s">
        <v>15</v>
      </c>
      <c r="F18" s="4" t="s">
        <v>40</v>
      </c>
      <c r="G18" s="4" t="s">
        <v>41</v>
      </c>
      <c r="H18" s="6" t="s">
        <v>19</v>
      </c>
      <c r="I18" s="7">
        <v>35</v>
      </c>
      <c r="J18" s="8">
        <v>135</v>
      </c>
      <c r="K18" s="9">
        <v>4725</v>
      </c>
      <c r="L18" s="9">
        <v>1464.75</v>
      </c>
      <c r="M18" s="10">
        <v>0.31</v>
      </c>
      <c r="N18" s="4" t="s">
        <v>24</v>
      </c>
      <c r="O18" s="4" t="str">
        <f>TEXT(Table1[[#This Row],[Invoice Date]],"yyyy")</f>
        <v>2020</v>
      </c>
      <c r="P18" s="4" t="str">
        <f>TEXT(Table1[[#This Row],[Invoice Date]],"mmm")</f>
        <v>Jan</v>
      </c>
      <c r="Q18" s="27">
        <f>WEEKNUM(Table1[[#This Row],[Invoice Date]]) + IF(YEAR(Table1[[#This Row],[Invoice Date]])=2021, 52, 0)</f>
        <v>1</v>
      </c>
    </row>
    <row r="19" spans="2:17" ht="14.25" customHeight="1" x14ac:dyDescent="0.3">
      <c r="B19" s="4" t="s">
        <v>30</v>
      </c>
      <c r="C19" s="34">
        <v>1128299</v>
      </c>
      <c r="D19" s="5">
        <v>43833</v>
      </c>
      <c r="E19" s="4" t="s">
        <v>15</v>
      </c>
      <c r="F19" s="4" t="s">
        <v>40</v>
      </c>
      <c r="G19" s="4" t="s">
        <v>41</v>
      </c>
      <c r="H19" s="6" t="s">
        <v>19</v>
      </c>
      <c r="I19" s="7">
        <v>44</v>
      </c>
      <c r="J19" s="8">
        <v>117</v>
      </c>
      <c r="K19" s="9">
        <v>5148</v>
      </c>
      <c r="L19" s="9">
        <v>1904.76</v>
      </c>
      <c r="M19" s="10">
        <v>0.37</v>
      </c>
      <c r="N19" s="4" t="s">
        <v>83</v>
      </c>
      <c r="O19" s="4" t="str">
        <f>TEXT(Table1[[#This Row],[Invoice Date]],"yyyy")</f>
        <v>2020</v>
      </c>
      <c r="P19" s="4" t="str">
        <f>TEXT(Table1[[#This Row],[Invoice Date]],"mmm")</f>
        <v>Jan</v>
      </c>
      <c r="Q19" s="27">
        <f>WEEKNUM(Table1[[#This Row],[Invoice Date]]) + IF(YEAR(Table1[[#This Row],[Invoice Date]])=2021, 52, 0)</f>
        <v>1</v>
      </c>
    </row>
    <row r="20" spans="2:17" ht="14.25" customHeight="1" x14ac:dyDescent="0.3">
      <c r="B20" s="4" t="s">
        <v>14</v>
      </c>
      <c r="C20" s="33">
        <v>1185732</v>
      </c>
      <c r="D20" s="5">
        <v>43833</v>
      </c>
      <c r="E20" s="4" t="s">
        <v>15</v>
      </c>
      <c r="F20" s="4" t="s">
        <v>16</v>
      </c>
      <c r="G20" s="4" t="s">
        <v>16</v>
      </c>
      <c r="H20" s="6" t="s">
        <v>20</v>
      </c>
      <c r="I20" s="7">
        <v>36</v>
      </c>
      <c r="J20" s="8">
        <v>250</v>
      </c>
      <c r="K20" s="9">
        <v>9000</v>
      </c>
      <c r="L20" s="9">
        <v>4140</v>
      </c>
      <c r="M20" s="10">
        <v>0.45999999999999996</v>
      </c>
      <c r="N20" s="4" t="s">
        <v>83</v>
      </c>
      <c r="O20" s="4" t="str">
        <f>TEXT(Table1[[#This Row],[Invoice Date]],"yyyy")</f>
        <v>2020</v>
      </c>
      <c r="P20" s="4" t="str">
        <f>TEXT(Table1[[#This Row],[Invoice Date]],"mmm")</f>
        <v>Jan</v>
      </c>
      <c r="Q20" s="27">
        <f>WEEKNUM(Table1[[#This Row],[Invoice Date]]) + IF(YEAR(Table1[[#This Row],[Invoice Date]])=2021, 52, 0)</f>
        <v>1</v>
      </c>
    </row>
    <row r="21" spans="2:17" ht="14.25" customHeight="1" x14ac:dyDescent="0.3">
      <c r="B21" s="4" t="s">
        <v>14</v>
      </c>
      <c r="C21" s="33">
        <v>1185732</v>
      </c>
      <c r="D21" s="5">
        <v>43833</v>
      </c>
      <c r="E21" s="4" t="s">
        <v>15</v>
      </c>
      <c r="F21" s="4" t="s">
        <v>16</v>
      </c>
      <c r="G21" s="4" t="s">
        <v>16</v>
      </c>
      <c r="H21" s="6" t="s">
        <v>20</v>
      </c>
      <c r="I21" s="7">
        <v>32</v>
      </c>
      <c r="J21" s="8">
        <v>350</v>
      </c>
      <c r="K21" s="9">
        <v>11200</v>
      </c>
      <c r="L21" s="9">
        <v>4144</v>
      </c>
      <c r="M21" s="10">
        <v>0.37</v>
      </c>
      <c r="N21" s="4" t="s">
        <v>24</v>
      </c>
      <c r="O21" s="4" t="str">
        <f>TEXT(Table1[[#This Row],[Invoice Date]],"yyyy")</f>
        <v>2020</v>
      </c>
      <c r="P21" s="4" t="str">
        <f>TEXT(Table1[[#This Row],[Invoice Date]],"mmm")</f>
        <v>Jan</v>
      </c>
      <c r="Q21" s="27">
        <f>WEEKNUM(Table1[[#This Row],[Invoice Date]]) + IF(YEAR(Table1[[#This Row],[Invoice Date]])=2021, 52, 0)</f>
        <v>1</v>
      </c>
    </row>
    <row r="22" spans="2:17" ht="14.25" customHeight="1" x14ac:dyDescent="0.3">
      <c r="B22" s="4" t="s">
        <v>30</v>
      </c>
      <c r="C22" s="34">
        <v>1128299</v>
      </c>
      <c r="D22" s="5">
        <v>43833</v>
      </c>
      <c r="E22" s="4" t="s">
        <v>15</v>
      </c>
      <c r="F22" s="4" t="s">
        <v>40</v>
      </c>
      <c r="G22" s="4" t="s">
        <v>41</v>
      </c>
      <c r="H22" s="6" t="s">
        <v>19</v>
      </c>
      <c r="I22" s="7">
        <v>45</v>
      </c>
      <c r="J22" s="8">
        <v>450</v>
      </c>
      <c r="K22" s="9">
        <v>202500</v>
      </c>
      <c r="L22" s="9">
        <v>50625</v>
      </c>
      <c r="M22" s="10">
        <v>0.25</v>
      </c>
      <c r="N22" s="4" t="s">
        <v>24</v>
      </c>
      <c r="O22" s="4" t="str">
        <f>TEXT(Table1[[#This Row],[Invoice Date]],"yyyy")</f>
        <v>2020</v>
      </c>
      <c r="P22" s="4" t="str">
        <f>TEXT(Table1[[#This Row],[Invoice Date]],"mmm")</f>
        <v>Jan</v>
      </c>
      <c r="Q22" s="27">
        <f>WEEKNUM(Table1[[#This Row],[Invoice Date]]) + IF(YEAR(Table1[[#This Row],[Invoice Date]])=2021, 52, 0)</f>
        <v>1</v>
      </c>
    </row>
    <row r="23" spans="2:17" ht="14.25" customHeight="1" x14ac:dyDescent="0.3">
      <c r="B23" s="4" t="s">
        <v>14</v>
      </c>
      <c r="C23" s="33">
        <v>1185732</v>
      </c>
      <c r="D23" s="5">
        <v>43833</v>
      </c>
      <c r="E23" s="4" t="s">
        <v>15</v>
      </c>
      <c r="F23" s="4" t="s">
        <v>16</v>
      </c>
      <c r="G23" s="4" t="s">
        <v>16</v>
      </c>
      <c r="H23" s="6" t="s">
        <v>20</v>
      </c>
      <c r="I23" s="7">
        <v>40</v>
      </c>
      <c r="J23" s="8">
        <v>1000</v>
      </c>
      <c r="K23" s="9">
        <v>400000</v>
      </c>
      <c r="L23" s="9">
        <v>140000</v>
      </c>
      <c r="M23" s="10">
        <v>0.35</v>
      </c>
      <c r="N23" s="4" t="s">
        <v>18</v>
      </c>
      <c r="O23" s="4" t="str">
        <f>TEXT(Table1[[#This Row],[Invoice Date]],"yyyy")</f>
        <v>2020</v>
      </c>
      <c r="P23" s="4" t="str">
        <f>TEXT(Table1[[#This Row],[Invoice Date]],"mmm")</f>
        <v>Jan</v>
      </c>
      <c r="Q23" s="27">
        <f>WEEKNUM(Table1[[#This Row],[Invoice Date]]) + IF(YEAR(Table1[[#This Row],[Invoice Date]])=2021, 52, 0)</f>
        <v>1</v>
      </c>
    </row>
    <row r="24" spans="2:17" ht="14.25" customHeight="1" x14ac:dyDescent="0.3">
      <c r="B24" s="4" t="s">
        <v>30</v>
      </c>
      <c r="C24" s="34">
        <v>1128299</v>
      </c>
      <c r="D24" s="5">
        <v>43834</v>
      </c>
      <c r="E24" s="4" t="s">
        <v>15</v>
      </c>
      <c r="F24" s="4" t="s">
        <v>40</v>
      </c>
      <c r="G24" s="4" t="s">
        <v>41</v>
      </c>
      <c r="H24" s="6" t="s">
        <v>20</v>
      </c>
      <c r="I24" s="7">
        <v>41</v>
      </c>
      <c r="J24" s="8">
        <v>117</v>
      </c>
      <c r="K24" s="9">
        <v>4797</v>
      </c>
      <c r="L24" s="9">
        <v>2590.38</v>
      </c>
      <c r="M24" s="10">
        <v>0.54</v>
      </c>
      <c r="N24" s="4" t="s">
        <v>83</v>
      </c>
      <c r="O24" s="4" t="str">
        <f>TEXT(Table1[[#This Row],[Invoice Date]],"yyyy")</f>
        <v>2020</v>
      </c>
      <c r="P24" s="4" t="str">
        <f>TEXT(Table1[[#This Row],[Invoice Date]],"mmm")</f>
        <v>Jan</v>
      </c>
      <c r="Q24" s="27">
        <f>WEEKNUM(Table1[[#This Row],[Invoice Date]]) + IF(YEAR(Table1[[#This Row],[Invoice Date]])=2021, 52, 0)</f>
        <v>1</v>
      </c>
    </row>
    <row r="25" spans="2:17" ht="14.25" customHeight="1" x14ac:dyDescent="0.3">
      <c r="B25" s="4" t="s">
        <v>30</v>
      </c>
      <c r="C25" s="34">
        <v>1128299</v>
      </c>
      <c r="D25" s="5">
        <v>43834</v>
      </c>
      <c r="E25" s="4" t="s">
        <v>15</v>
      </c>
      <c r="F25" s="4" t="s">
        <v>40</v>
      </c>
      <c r="G25" s="4" t="s">
        <v>41</v>
      </c>
      <c r="H25" s="6" t="s">
        <v>20</v>
      </c>
      <c r="I25" s="7">
        <v>36</v>
      </c>
      <c r="J25" s="8">
        <v>140</v>
      </c>
      <c r="K25" s="9">
        <v>5040</v>
      </c>
      <c r="L25" s="9">
        <v>2368.8000000000002</v>
      </c>
      <c r="M25" s="10">
        <v>0.47000000000000003</v>
      </c>
      <c r="N25" s="4" t="s">
        <v>24</v>
      </c>
      <c r="O25" s="4" t="str">
        <f>TEXT(Table1[[#This Row],[Invoice Date]],"yyyy")</f>
        <v>2020</v>
      </c>
      <c r="P25" s="4" t="str">
        <f>TEXT(Table1[[#This Row],[Invoice Date]],"mmm")</f>
        <v>Jan</v>
      </c>
      <c r="Q25" s="27">
        <f>WEEKNUM(Table1[[#This Row],[Invoice Date]]) + IF(YEAR(Table1[[#This Row],[Invoice Date]])=2021, 52, 0)</f>
        <v>1</v>
      </c>
    </row>
    <row r="26" spans="2:17" ht="14.25" customHeight="1" x14ac:dyDescent="0.3">
      <c r="B26" s="4" t="s">
        <v>14</v>
      </c>
      <c r="C26" s="33">
        <v>1185732</v>
      </c>
      <c r="D26" s="5">
        <v>43834</v>
      </c>
      <c r="E26" s="4" t="s">
        <v>15</v>
      </c>
      <c r="F26" s="4" t="s">
        <v>16</v>
      </c>
      <c r="G26" s="4" t="s">
        <v>16</v>
      </c>
      <c r="H26" s="6" t="s">
        <v>21</v>
      </c>
      <c r="I26" s="7">
        <v>36</v>
      </c>
      <c r="J26" s="8">
        <v>281</v>
      </c>
      <c r="K26" s="9">
        <v>10116</v>
      </c>
      <c r="L26" s="9">
        <v>3742.92</v>
      </c>
      <c r="M26" s="10">
        <v>0.37</v>
      </c>
      <c r="N26" s="4" t="s">
        <v>24</v>
      </c>
      <c r="O26" s="4" t="str">
        <f>TEXT(Table1[[#This Row],[Invoice Date]],"yyyy")</f>
        <v>2020</v>
      </c>
      <c r="P26" s="4" t="str">
        <f>TEXT(Table1[[#This Row],[Invoice Date]],"mmm")</f>
        <v>Jan</v>
      </c>
      <c r="Q26" s="27">
        <f>WEEKNUM(Table1[[#This Row],[Invoice Date]]) + IF(YEAR(Table1[[#This Row],[Invoice Date]])=2021, 52, 0)</f>
        <v>1</v>
      </c>
    </row>
    <row r="27" spans="2:17" ht="14.25" customHeight="1" x14ac:dyDescent="0.3">
      <c r="B27" s="4" t="s">
        <v>14</v>
      </c>
      <c r="C27" s="33">
        <v>1185732</v>
      </c>
      <c r="D27" s="5">
        <v>43834</v>
      </c>
      <c r="E27" s="4" t="s">
        <v>15</v>
      </c>
      <c r="F27" s="4" t="s">
        <v>16</v>
      </c>
      <c r="G27" s="4" t="s">
        <v>16</v>
      </c>
      <c r="H27" s="6" t="s">
        <v>21</v>
      </c>
      <c r="I27" s="7">
        <v>41</v>
      </c>
      <c r="J27" s="8">
        <v>247</v>
      </c>
      <c r="K27" s="9">
        <v>10127</v>
      </c>
      <c r="L27" s="9">
        <v>4658.42</v>
      </c>
      <c r="M27" s="10">
        <v>0.45999999999999996</v>
      </c>
      <c r="N27" s="4" t="s">
        <v>83</v>
      </c>
      <c r="O27" s="4" t="str">
        <f>TEXT(Table1[[#This Row],[Invoice Date]],"yyyy")</f>
        <v>2020</v>
      </c>
      <c r="P27" s="4" t="str">
        <f>TEXT(Table1[[#This Row],[Invoice Date]],"mmm")</f>
        <v>Jan</v>
      </c>
      <c r="Q27" s="27">
        <f>WEEKNUM(Table1[[#This Row],[Invoice Date]]) + IF(YEAR(Table1[[#This Row],[Invoice Date]])=2021, 52, 0)</f>
        <v>1</v>
      </c>
    </row>
    <row r="28" spans="2:17" ht="14.25" customHeight="1" x14ac:dyDescent="0.3">
      <c r="B28" s="4" t="s">
        <v>30</v>
      </c>
      <c r="C28" s="34">
        <v>1128299</v>
      </c>
      <c r="D28" s="5">
        <v>43834</v>
      </c>
      <c r="E28" s="4" t="s">
        <v>15</v>
      </c>
      <c r="F28" s="4" t="s">
        <v>40</v>
      </c>
      <c r="G28" s="4" t="s">
        <v>41</v>
      </c>
      <c r="H28" s="6" t="s">
        <v>20</v>
      </c>
      <c r="I28" s="7">
        <v>45</v>
      </c>
      <c r="J28" s="8">
        <v>450</v>
      </c>
      <c r="K28" s="9">
        <v>202500</v>
      </c>
      <c r="L28" s="9">
        <v>81000</v>
      </c>
      <c r="M28" s="10">
        <v>0.4</v>
      </c>
      <c r="N28" s="4" t="s">
        <v>24</v>
      </c>
      <c r="O28" s="4" t="str">
        <f>TEXT(Table1[[#This Row],[Invoice Date]],"yyyy")</f>
        <v>2020</v>
      </c>
      <c r="P28" s="4" t="str">
        <f>TEXT(Table1[[#This Row],[Invoice Date]],"mmm")</f>
        <v>Jan</v>
      </c>
      <c r="Q28" s="27">
        <f>WEEKNUM(Table1[[#This Row],[Invoice Date]]) + IF(YEAR(Table1[[#This Row],[Invoice Date]])=2021, 52, 0)</f>
        <v>1</v>
      </c>
    </row>
    <row r="29" spans="2:17" ht="14.25" customHeight="1" x14ac:dyDescent="0.3">
      <c r="B29" s="4" t="s">
        <v>14</v>
      </c>
      <c r="C29" s="33">
        <v>1185732</v>
      </c>
      <c r="D29" s="5">
        <v>43834</v>
      </c>
      <c r="E29" s="4" t="s">
        <v>15</v>
      </c>
      <c r="F29" s="4" t="s">
        <v>16</v>
      </c>
      <c r="G29" s="4" t="s">
        <v>16</v>
      </c>
      <c r="H29" s="6" t="s">
        <v>21</v>
      </c>
      <c r="I29" s="7">
        <v>45</v>
      </c>
      <c r="J29" s="8">
        <v>850</v>
      </c>
      <c r="K29" s="9">
        <v>382500</v>
      </c>
      <c r="L29" s="9">
        <v>133875</v>
      </c>
      <c r="M29" s="10">
        <v>0.35</v>
      </c>
      <c r="N29" s="4" t="s">
        <v>18</v>
      </c>
      <c r="O29" s="4" t="str">
        <f>TEXT(Table1[[#This Row],[Invoice Date]],"yyyy")</f>
        <v>2020</v>
      </c>
      <c r="P29" s="4" t="str">
        <f>TEXT(Table1[[#This Row],[Invoice Date]],"mmm")</f>
        <v>Jan</v>
      </c>
      <c r="Q29" s="27">
        <f>WEEKNUM(Table1[[#This Row],[Invoice Date]]) + IF(YEAR(Table1[[#This Row],[Invoice Date]])=2021, 52, 0)</f>
        <v>1</v>
      </c>
    </row>
    <row r="30" spans="2:17" ht="14.25" customHeight="1" x14ac:dyDescent="0.3">
      <c r="B30" s="4" t="s">
        <v>30</v>
      </c>
      <c r="C30" s="34">
        <v>1128299</v>
      </c>
      <c r="D30" s="5">
        <v>43835</v>
      </c>
      <c r="E30" s="4" t="s">
        <v>15</v>
      </c>
      <c r="F30" s="4" t="s">
        <v>40</v>
      </c>
      <c r="G30" s="4" t="s">
        <v>41</v>
      </c>
      <c r="H30" s="6" t="s">
        <v>21</v>
      </c>
      <c r="I30" s="7">
        <v>34</v>
      </c>
      <c r="J30" s="8">
        <v>90</v>
      </c>
      <c r="K30" s="9">
        <v>3060</v>
      </c>
      <c r="L30" s="9">
        <v>1254.5999999999999</v>
      </c>
      <c r="M30" s="10">
        <v>0.41</v>
      </c>
      <c r="N30" s="4" t="s">
        <v>24</v>
      </c>
      <c r="O30" s="4" t="str">
        <f>TEXT(Table1[[#This Row],[Invoice Date]],"yyyy")</f>
        <v>2020</v>
      </c>
      <c r="P30" s="4" t="str">
        <f>TEXT(Table1[[#This Row],[Invoice Date]],"mmm")</f>
        <v>Jan</v>
      </c>
      <c r="Q30" s="27">
        <f>WEEKNUM(Table1[[#This Row],[Invoice Date]]) + IF(YEAR(Table1[[#This Row],[Invoice Date]])=2021, 52, 0)</f>
        <v>2</v>
      </c>
    </row>
    <row r="31" spans="2:17" ht="14.25" customHeight="1" x14ac:dyDescent="0.3">
      <c r="B31" s="4" t="s">
        <v>30</v>
      </c>
      <c r="C31" s="34">
        <v>1128299</v>
      </c>
      <c r="D31" s="5">
        <v>43835</v>
      </c>
      <c r="E31" s="4" t="s">
        <v>15</v>
      </c>
      <c r="F31" s="4" t="s">
        <v>40</v>
      </c>
      <c r="G31" s="4" t="s">
        <v>41</v>
      </c>
      <c r="H31" s="6" t="s">
        <v>21</v>
      </c>
      <c r="I31" s="7">
        <v>43</v>
      </c>
      <c r="J31" s="8">
        <v>87</v>
      </c>
      <c r="K31" s="9">
        <v>3741</v>
      </c>
      <c r="L31" s="9">
        <v>1870.5</v>
      </c>
      <c r="M31" s="10">
        <v>0.5</v>
      </c>
      <c r="N31" s="4" t="s">
        <v>83</v>
      </c>
      <c r="O31" s="4" t="str">
        <f>TEXT(Table1[[#This Row],[Invoice Date]],"yyyy")</f>
        <v>2020</v>
      </c>
      <c r="P31" s="4" t="str">
        <f>TEXT(Table1[[#This Row],[Invoice Date]],"mmm")</f>
        <v>Jan</v>
      </c>
      <c r="Q31" s="27">
        <f>WEEKNUM(Table1[[#This Row],[Invoice Date]]) + IF(YEAR(Table1[[#This Row],[Invoice Date]])=2021, 52, 0)</f>
        <v>2</v>
      </c>
    </row>
    <row r="32" spans="2:17" ht="14.25" customHeight="1" x14ac:dyDescent="0.3">
      <c r="B32" s="4" t="s">
        <v>14</v>
      </c>
      <c r="C32" s="33">
        <v>1185732</v>
      </c>
      <c r="D32" s="5">
        <v>43835</v>
      </c>
      <c r="E32" s="4" t="s">
        <v>15</v>
      </c>
      <c r="F32" s="4" t="s">
        <v>16</v>
      </c>
      <c r="G32" s="4" t="s">
        <v>16</v>
      </c>
      <c r="H32" s="6" t="s">
        <v>22</v>
      </c>
      <c r="I32" s="7">
        <v>55</v>
      </c>
      <c r="J32" s="8">
        <v>234</v>
      </c>
      <c r="K32" s="9">
        <v>12870</v>
      </c>
      <c r="L32" s="9">
        <v>5148</v>
      </c>
      <c r="M32" s="10">
        <v>0.4</v>
      </c>
      <c r="N32" s="4" t="s">
        <v>83</v>
      </c>
      <c r="O32" s="4" t="str">
        <f>TEXT(Table1[[#This Row],[Invoice Date]],"yyyy")</f>
        <v>2020</v>
      </c>
      <c r="P32" s="4" t="str">
        <f>TEXT(Table1[[#This Row],[Invoice Date]],"mmm")</f>
        <v>Jan</v>
      </c>
      <c r="Q32" s="27">
        <f>WEEKNUM(Table1[[#This Row],[Invoice Date]]) + IF(YEAR(Table1[[#This Row],[Invoice Date]])=2021, 52, 0)</f>
        <v>2</v>
      </c>
    </row>
    <row r="33" spans="2:17" ht="14.25" customHeight="1" x14ac:dyDescent="0.3">
      <c r="B33" s="4" t="s">
        <v>14</v>
      </c>
      <c r="C33" s="33">
        <v>1185732</v>
      </c>
      <c r="D33" s="5">
        <v>43835</v>
      </c>
      <c r="E33" s="4" t="s">
        <v>15</v>
      </c>
      <c r="F33" s="4" t="s">
        <v>16</v>
      </c>
      <c r="G33" s="4" t="s">
        <v>16</v>
      </c>
      <c r="H33" s="6" t="s">
        <v>22</v>
      </c>
      <c r="I33" s="7">
        <v>43</v>
      </c>
      <c r="J33" s="8">
        <v>306</v>
      </c>
      <c r="K33" s="9">
        <v>13158</v>
      </c>
      <c r="L33" s="9">
        <v>4868.46</v>
      </c>
      <c r="M33" s="10">
        <v>0.37</v>
      </c>
      <c r="N33" s="4" t="s">
        <v>24</v>
      </c>
      <c r="O33" s="4" t="str">
        <f>TEXT(Table1[[#This Row],[Invoice Date]],"yyyy")</f>
        <v>2020</v>
      </c>
      <c r="P33" s="4" t="str">
        <f>TEXT(Table1[[#This Row],[Invoice Date]],"mmm")</f>
        <v>Jan</v>
      </c>
      <c r="Q33" s="27">
        <f>WEEKNUM(Table1[[#This Row],[Invoice Date]]) + IF(YEAR(Table1[[#This Row],[Invoice Date]])=2021, 52, 0)</f>
        <v>2</v>
      </c>
    </row>
    <row r="34" spans="2:17" ht="14.25" customHeight="1" x14ac:dyDescent="0.3">
      <c r="B34" s="4" t="s">
        <v>30</v>
      </c>
      <c r="C34" s="34">
        <v>1128299</v>
      </c>
      <c r="D34" s="5">
        <v>43835</v>
      </c>
      <c r="E34" s="4" t="s">
        <v>15</v>
      </c>
      <c r="F34" s="4" t="s">
        <v>40</v>
      </c>
      <c r="G34" s="4" t="s">
        <v>41</v>
      </c>
      <c r="H34" s="6" t="s">
        <v>21</v>
      </c>
      <c r="I34" s="7">
        <v>45</v>
      </c>
      <c r="J34" s="8">
        <v>300</v>
      </c>
      <c r="K34" s="9">
        <v>135000</v>
      </c>
      <c r="L34" s="9">
        <v>47250</v>
      </c>
      <c r="M34" s="10">
        <v>0.35</v>
      </c>
      <c r="N34" s="4" t="s">
        <v>24</v>
      </c>
      <c r="O34" s="4" t="str">
        <f>TEXT(Table1[[#This Row],[Invoice Date]],"yyyy")</f>
        <v>2020</v>
      </c>
      <c r="P34" s="4" t="str">
        <f>TEXT(Table1[[#This Row],[Invoice Date]],"mmm")</f>
        <v>Jan</v>
      </c>
      <c r="Q34" s="27">
        <f>WEEKNUM(Table1[[#This Row],[Invoice Date]]) + IF(YEAR(Table1[[#This Row],[Invoice Date]])=2021, 52, 0)</f>
        <v>2</v>
      </c>
    </row>
    <row r="35" spans="2:17" ht="14.25" customHeight="1" x14ac:dyDescent="0.3">
      <c r="B35" s="4" t="s">
        <v>14</v>
      </c>
      <c r="C35" s="33">
        <v>1185732</v>
      </c>
      <c r="D35" s="5">
        <v>43835</v>
      </c>
      <c r="E35" s="4" t="s">
        <v>15</v>
      </c>
      <c r="F35" s="4" t="s">
        <v>16</v>
      </c>
      <c r="G35" s="4" t="s">
        <v>16</v>
      </c>
      <c r="H35" s="6" t="s">
        <v>22</v>
      </c>
      <c r="I35" s="7">
        <v>60</v>
      </c>
      <c r="J35" s="8">
        <v>900</v>
      </c>
      <c r="K35" s="9">
        <v>540000</v>
      </c>
      <c r="L35" s="9">
        <v>162000</v>
      </c>
      <c r="M35" s="10">
        <v>0.3</v>
      </c>
      <c r="N35" s="4" t="s">
        <v>18</v>
      </c>
      <c r="O35" s="4" t="str">
        <f>TEXT(Table1[[#This Row],[Invoice Date]],"yyyy")</f>
        <v>2020</v>
      </c>
      <c r="P35" s="4" t="str">
        <f>TEXT(Table1[[#This Row],[Invoice Date]],"mmm")</f>
        <v>Jan</v>
      </c>
      <c r="Q35" s="27">
        <f>WEEKNUM(Table1[[#This Row],[Invoice Date]]) + IF(YEAR(Table1[[#This Row],[Invoice Date]])=2021, 52, 0)</f>
        <v>2</v>
      </c>
    </row>
    <row r="36" spans="2:17" ht="14.25" customHeight="1" x14ac:dyDescent="0.3">
      <c r="B36" s="4" t="s">
        <v>30</v>
      </c>
      <c r="C36" s="34">
        <v>1128299</v>
      </c>
      <c r="D36" s="5">
        <v>43836</v>
      </c>
      <c r="E36" s="4" t="s">
        <v>31</v>
      </c>
      <c r="F36" s="4" t="s">
        <v>42</v>
      </c>
      <c r="G36" s="4" t="s">
        <v>43</v>
      </c>
      <c r="H36" s="6" t="s">
        <v>22</v>
      </c>
      <c r="I36" s="7">
        <v>37</v>
      </c>
      <c r="J36" s="8">
        <v>80</v>
      </c>
      <c r="K36" s="9">
        <v>2960</v>
      </c>
      <c r="L36" s="9">
        <v>1687.2000000000003</v>
      </c>
      <c r="M36" s="10">
        <v>0.57000000000000006</v>
      </c>
      <c r="N36" s="4" t="s">
        <v>24</v>
      </c>
      <c r="O36" s="4" t="str">
        <f>TEXT(Table1[[#This Row],[Invoice Date]],"yyyy")</f>
        <v>2020</v>
      </c>
      <c r="P36" s="4" t="str">
        <f>TEXT(Table1[[#This Row],[Invoice Date]],"mmm")</f>
        <v>Jan</v>
      </c>
      <c r="Q36" s="27">
        <f>WEEKNUM(Table1[[#This Row],[Invoice Date]]) + IF(YEAR(Table1[[#This Row],[Invoice Date]])=2021, 52, 0)</f>
        <v>2</v>
      </c>
    </row>
    <row r="37" spans="2:17" ht="14.25" customHeight="1" x14ac:dyDescent="0.3">
      <c r="B37" s="4" t="s">
        <v>30</v>
      </c>
      <c r="C37" s="34">
        <v>1128299</v>
      </c>
      <c r="D37" s="5">
        <v>43836</v>
      </c>
      <c r="E37" s="4" t="s">
        <v>31</v>
      </c>
      <c r="F37" s="4" t="s">
        <v>42</v>
      </c>
      <c r="G37" s="4" t="s">
        <v>43</v>
      </c>
      <c r="H37" s="6" t="s">
        <v>22</v>
      </c>
      <c r="I37" s="7">
        <v>47</v>
      </c>
      <c r="J37" s="8">
        <v>70</v>
      </c>
      <c r="K37" s="9">
        <v>3290</v>
      </c>
      <c r="L37" s="9">
        <v>2138.5</v>
      </c>
      <c r="M37" s="10">
        <v>0.65</v>
      </c>
      <c r="N37" s="4" t="s">
        <v>83</v>
      </c>
      <c r="O37" s="4" t="str">
        <f>TEXT(Table1[[#This Row],[Invoice Date]],"yyyy")</f>
        <v>2020</v>
      </c>
      <c r="P37" s="4" t="str">
        <f>TEXT(Table1[[#This Row],[Invoice Date]],"mmm")</f>
        <v>Jan</v>
      </c>
      <c r="Q37" s="27">
        <f>WEEKNUM(Table1[[#This Row],[Invoice Date]]) + IF(YEAR(Table1[[#This Row],[Invoice Date]])=2021, 52, 0)</f>
        <v>2</v>
      </c>
    </row>
    <row r="38" spans="2:17" ht="14.25" customHeight="1" x14ac:dyDescent="0.3">
      <c r="B38" s="4" t="s">
        <v>14</v>
      </c>
      <c r="C38" s="33">
        <v>1185732</v>
      </c>
      <c r="D38" s="5">
        <v>43836</v>
      </c>
      <c r="E38" s="4" t="s">
        <v>15</v>
      </c>
      <c r="F38" s="4" t="s">
        <v>16</v>
      </c>
      <c r="G38" s="4" t="s">
        <v>16</v>
      </c>
      <c r="H38" s="6" t="s">
        <v>23</v>
      </c>
      <c r="I38" s="7">
        <v>46</v>
      </c>
      <c r="J38" s="8">
        <v>260</v>
      </c>
      <c r="K38" s="9">
        <v>11960</v>
      </c>
      <c r="L38" s="9">
        <v>4425.2</v>
      </c>
      <c r="M38" s="10">
        <v>0.37</v>
      </c>
      <c r="N38" s="4" t="s">
        <v>83</v>
      </c>
      <c r="O38" s="4" t="str">
        <f>TEXT(Table1[[#This Row],[Invoice Date]],"yyyy")</f>
        <v>2020</v>
      </c>
      <c r="P38" s="4" t="str">
        <f>TEXT(Table1[[#This Row],[Invoice Date]],"mmm")</f>
        <v>Jan</v>
      </c>
      <c r="Q38" s="27">
        <f>WEEKNUM(Table1[[#This Row],[Invoice Date]]) + IF(YEAR(Table1[[#This Row],[Invoice Date]])=2021, 52, 0)</f>
        <v>2</v>
      </c>
    </row>
    <row r="39" spans="2:17" ht="14.25" customHeight="1" x14ac:dyDescent="0.3">
      <c r="B39" s="4" t="s">
        <v>14</v>
      </c>
      <c r="C39" s="33">
        <v>1185732</v>
      </c>
      <c r="D39" s="5">
        <v>43836</v>
      </c>
      <c r="E39" s="4" t="s">
        <v>15</v>
      </c>
      <c r="F39" s="4" t="s">
        <v>16</v>
      </c>
      <c r="G39" s="4" t="s">
        <v>16</v>
      </c>
      <c r="H39" s="6" t="s">
        <v>23</v>
      </c>
      <c r="I39" s="7">
        <v>38</v>
      </c>
      <c r="J39" s="8">
        <v>330</v>
      </c>
      <c r="K39" s="9">
        <v>12540</v>
      </c>
      <c r="L39" s="9">
        <v>4012.8</v>
      </c>
      <c r="M39" s="10">
        <v>0.32</v>
      </c>
      <c r="N39" s="4" t="s">
        <v>24</v>
      </c>
      <c r="O39" s="4" t="str">
        <f>TEXT(Table1[[#This Row],[Invoice Date]],"yyyy")</f>
        <v>2020</v>
      </c>
      <c r="P39" s="4" t="str">
        <f>TEXT(Table1[[#This Row],[Invoice Date]],"mmm")</f>
        <v>Jan</v>
      </c>
      <c r="Q39" s="27">
        <f>WEEKNUM(Table1[[#This Row],[Invoice Date]]) + IF(YEAR(Table1[[#This Row],[Invoice Date]])=2021, 52, 0)</f>
        <v>2</v>
      </c>
    </row>
    <row r="40" spans="2:17" ht="14.25" customHeight="1" x14ac:dyDescent="0.3">
      <c r="B40" s="4" t="s">
        <v>30</v>
      </c>
      <c r="C40" s="34">
        <v>1128299</v>
      </c>
      <c r="D40" s="5">
        <v>43836</v>
      </c>
      <c r="E40" s="4" t="s">
        <v>31</v>
      </c>
      <c r="F40" s="4" t="s">
        <v>42</v>
      </c>
      <c r="G40" s="4" t="s">
        <v>43</v>
      </c>
      <c r="H40" s="6" t="s">
        <v>22</v>
      </c>
      <c r="I40" s="7">
        <v>50</v>
      </c>
      <c r="J40" s="8">
        <v>250</v>
      </c>
      <c r="K40" s="9">
        <v>125000</v>
      </c>
      <c r="L40" s="9">
        <v>68750</v>
      </c>
      <c r="M40" s="10">
        <v>0.55000000000000004</v>
      </c>
      <c r="N40" s="4" t="s">
        <v>24</v>
      </c>
      <c r="O40" s="4" t="str">
        <f>TEXT(Table1[[#This Row],[Invoice Date]],"yyyy")</f>
        <v>2020</v>
      </c>
      <c r="P40" s="4" t="str">
        <f>TEXT(Table1[[#This Row],[Invoice Date]],"mmm")</f>
        <v>Jan</v>
      </c>
      <c r="Q40" s="27">
        <f>WEEKNUM(Table1[[#This Row],[Invoice Date]]) + IF(YEAR(Table1[[#This Row],[Invoice Date]])=2021, 52, 0)</f>
        <v>2</v>
      </c>
    </row>
    <row r="41" spans="2:17" ht="14.25" customHeight="1" x14ac:dyDescent="0.3">
      <c r="B41" s="4" t="s">
        <v>14</v>
      </c>
      <c r="C41" s="33">
        <v>1185732</v>
      </c>
      <c r="D41" s="5">
        <v>43836</v>
      </c>
      <c r="E41" s="4" t="s">
        <v>15</v>
      </c>
      <c r="F41" s="4" t="s">
        <v>16</v>
      </c>
      <c r="G41" s="4" t="s">
        <v>16</v>
      </c>
      <c r="H41" s="6" t="s">
        <v>23</v>
      </c>
      <c r="I41" s="7">
        <v>50</v>
      </c>
      <c r="J41" s="8">
        <v>1000</v>
      </c>
      <c r="K41" s="9">
        <v>500000</v>
      </c>
      <c r="L41" s="9">
        <v>125000</v>
      </c>
      <c r="M41" s="10">
        <v>0.25</v>
      </c>
      <c r="N41" s="4" t="s">
        <v>18</v>
      </c>
      <c r="O41" s="4" t="str">
        <f>TEXT(Table1[[#This Row],[Invoice Date]],"yyyy")</f>
        <v>2020</v>
      </c>
      <c r="P41" s="4" t="str">
        <f>TEXT(Table1[[#This Row],[Invoice Date]],"mmm")</f>
        <v>Jan</v>
      </c>
      <c r="Q41" s="27">
        <f>WEEKNUM(Table1[[#This Row],[Invoice Date]]) + IF(YEAR(Table1[[#This Row],[Invoice Date]])=2021, 52, 0)</f>
        <v>2</v>
      </c>
    </row>
    <row r="42" spans="2:17" ht="14.25" customHeight="1" x14ac:dyDescent="0.3">
      <c r="B42" s="4" t="s">
        <v>30</v>
      </c>
      <c r="C42" s="34">
        <v>1128299</v>
      </c>
      <c r="D42" s="5">
        <v>43837</v>
      </c>
      <c r="E42" s="4" t="s">
        <v>31</v>
      </c>
      <c r="F42" s="4" t="s">
        <v>42</v>
      </c>
      <c r="G42" s="4" t="s">
        <v>43</v>
      </c>
      <c r="H42" s="6" t="s">
        <v>23</v>
      </c>
      <c r="I42" s="7">
        <v>41</v>
      </c>
      <c r="J42" s="8">
        <v>128</v>
      </c>
      <c r="K42" s="9">
        <v>5248</v>
      </c>
      <c r="L42" s="9">
        <v>1574.4000000000003</v>
      </c>
      <c r="M42" s="10">
        <v>0.30000000000000004</v>
      </c>
      <c r="N42" s="4" t="s">
        <v>83</v>
      </c>
      <c r="O42" s="4" t="str">
        <f>TEXT(Table1[[#This Row],[Invoice Date]],"yyyy")</f>
        <v>2020</v>
      </c>
      <c r="P42" s="4" t="str">
        <f>TEXT(Table1[[#This Row],[Invoice Date]],"mmm")</f>
        <v>Jan</v>
      </c>
      <c r="Q42" s="27">
        <f>WEEKNUM(Table1[[#This Row],[Invoice Date]]) + IF(YEAR(Table1[[#This Row],[Invoice Date]])=2021, 52, 0)</f>
        <v>2</v>
      </c>
    </row>
    <row r="43" spans="2:17" ht="14.25" customHeight="1" x14ac:dyDescent="0.3">
      <c r="B43" s="4" t="s">
        <v>30</v>
      </c>
      <c r="C43" s="34">
        <v>1128299</v>
      </c>
      <c r="D43" s="5">
        <v>43837</v>
      </c>
      <c r="E43" s="4" t="s">
        <v>31</v>
      </c>
      <c r="F43" s="4" t="s">
        <v>42</v>
      </c>
      <c r="G43" s="4" t="s">
        <v>43</v>
      </c>
      <c r="H43" s="6" t="s">
        <v>23</v>
      </c>
      <c r="I43" s="7">
        <v>36</v>
      </c>
      <c r="J43" s="8">
        <v>166</v>
      </c>
      <c r="K43" s="9">
        <v>5976</v>
      </c>
      <c r="L43" s="9">
        <v>1434.24</v>
      </c>
      <c r="M43" s="10">
        <v>0.24000000000000002</v>
      </c>
      <c r="N43" s="4" t="s">
        <v>24</v>
      </c>
      <c r="O43" s="4" t="str">
        <f>TEXT(Table1[[#This Row],[Invoice Date]],"yyyy")</f>
        <v>2020</v>
      </c>
      <c r="P43" s="4" t="str">
        <f>TEXT(Table1[[#This Row],[Invoice Date]],"mmm")</f>
        <v>Jan</v>
      </c>
      <c r="Q43" s="27">
        <f>WEEKNUM(Table1[[#This Row],[Invoice Date]]) + IF(YEAR(Table1[[#This Row],[Invoice Date]])=2021, 52, 0)</f>
        <v>2</v>
      </c>
    </row>
    <row r="44" spans="2:17" ht="14.25" customHeight="1" x14ac:dyDescent="0.3">
      <c r="B44" s="4" t="s">
        <v>14</v>
      </c>
      <c r="C44" s="33">
        <v>1185732</v>
      </c>
      <c r="D44" s="5">
        <v>43837</v>
      </c>
      <c r="E44" s="4" t="s">
        <v>15</v>
      </c>
      <c r="F44" s="4" t="s">
        <v>16</v>
      </c>
      <c r="G44" s="4" t="s">
        <v>16</v>
      </c>
      <c r="H44" s="6" t="s">
        <v>17</v>
      </c>
      <c r="I44" s="7">
        <v>33</v>
      </c>
      <c r="J44" s="8">
        <v>388</v>
      </c>
      <c r="K44" s="9">
        <v>12804</v>
      </c>
      <c r="L44" s="9">
        <v>6658.08</v>
      </c>
      <c r="M44" s="10">
        <v>0.52</v>
      </c>
      <c r="N44" s="4" t="s">
        <v>24</v>
      </c>
      <c r="O44" s="4" t="str">
        <f>TEXT(Table1[[#This Row],[Invoice Date]],"yyyy")</f>
        <v>2020</v>
      </c>
      <c r="P44" s="4" t="str">
        <f>TEXT(Table1[[#This Row],[Invoice Date]],"mmm")</f>
        <v>Jan</v>
      </c>
      <c r="Q44" s="27">
        <f>WEEKNUM(Table1[[#This Row],[Invoice Date]]) + IF(YEAR(Table1[[#This Row],[Invoice Date]])=2021, 52, 0)</f>
        <v>2</v>
      </c>
    </row>
    <row r="45" spans="2:17" ht="14.25" customHeight="1" x14ac:dyDescent="0.3">
      <c r="B45" s="4" t="s">
        <v>14</v>
      </c>
      <c r="C45" s="33">
        <v>1185732</v>
      </c>
      <c r="D45" s="5">
        <v>43837</v>
      </c>
      <c r="E45" s="4" t="s">
        <v>15</v>
      </c>
      <c r="F45" s="4" t="s">
        <v>16</v>
      </c>
      <c r="G45" s="4" t="s">
        <v>16</v>
      </c>
      <c r="H45" s="6" t="s">
        <v>17</v>
      </c>
      <c r="I45" s="7">
        <v>46</v>
      </c>
      <c r="J45" s="8">
        <v>313</v>
      </c>
      <c r="K45" s="9">
        <v>14398</v>
      </c>
      <c r="L45" s="9">
        <v>8926.76</v>
      </c>
      <c r="M45" s="10">
        <v>0.62</v>
      </c>
      <c r="N45" s="4" t="s">
        <v>83</v>
      </c>
      <c r="O45" s="4" t="str">
        <f>TEXT(Table1[[#This Row],[Invoice Date]],"yyyy")</f>
        <v>2020</v>
      </c>
      <c r="P45" s="4" t="str">
        <f>TEXT(Table1[[#This Row],[Invoice Date]],"mmm")</f>
        <v>Jan</v>
      </c>
      <c r="Q45" s="27">
        <f>WEEKNUM(Table1[[#This Row],[Invoice Date]]) + IF(YEAR(Table1[[#This Row],[Invoice Date]])=2021, 52, 0)</f>
        <v>2</v>
      </c>
    </row>
    <row r="46" spans="2:17" ht="14.25" customHeight="1" x14ac:dyDescent="0.3">
      <c r="B46" s="4" t="s">
        <v>30</v>
      </c>
      <c r="C46" s="34">
        <v>1128299</v>
      </c>
      <c r="D46" s="5">
        <v>43837</v>
      </c>
      <c r="E46" s="4" t="s">
        <v>31</v>
      </c>
      <c r="F46" s="4" t="s">
        <v>42</v>
      </c>
      <c r="G46" s="4" t="s">
        <v>43</v>
      </c>
      <c r="H46" s="6" t="s">
        <v>23</v>
      </c>
      <c r="I46" s="7">
        <v>45</v>
      </c>
      <c r="J46" s="8">
        <v>475</v>
      </c>
      <c r="K46" s="9">
        <v>213750</v>
      </c>
      <c r="L46" s="9">
        <v>42750</v>
      </c>
      <c r="M46" s="10">
        <v>0.2</v>
      </c>
      <c r="N46" s="4" t="s">
        <v>24</v>
      </c>
      <c r="O46" s="4" t="str">
        <f>TEXT(Table1[[#This Row],[Invoice Date]],"yyyy")</f>
        <v>2020</v>
      </c>
      <c r="P46" s="4" t="str">
        <f>TEXT(Table1[[#This Row],[Invoice Date]],"mmm")</f>
        <v>Jan</v>
      </c>
      <c r="Q46" s="27">
        <f>WEEKNUM(Table1[[#This Row],[Invoice Date]]) + IF(YEAR(Table1[[#This Row],[Invoice Date]])=2021, 52, 0)</f>
        <v>2</v>
      </c>
    </row>
    <row r="47" spans="2:17" ht="14.25" customHeight="1" x14ac:dyDescent="0.3">
      <c r="B47" s="4" t="s">
        <v>14</v>
      </c>
      <c r="C47" s="33">
        <v>1185732</v>
      </c>
      <c r="D47" s="5">
        <v>43837</v>
      </c>
      <c r="E47" s="4" t="s">
        <v>15</v>
      </c>
      <c r="F47" s="4" t="s">
        <v>16</v>
      </c>
      <c r="G47" s="4" t="s">
        <v>16</v>
      </c>
      <c r="H47" s="6" t="s">
        <v>17</v>
      </c>
      <c r="I47" s="7">
        <v>50</v>
      </c>
      <c r="J47" s="8">
        <v>1250</v>
      </c>
      <c r="K47" s="9">
        <v>625000</v>
      </c>
      <c r="L47" s="9">
        <v>312500</v>
      </c>
      <c r="M47" s="10">
        <v>0.5</v>
      </c>
      <c r="N47" s="4" t="s">
        <v>18</v>
      </c>
      <c r="O47" s="4" t="str">
        <f>TEXT(Table1[[#This Row],[Invoice Date]],"yyyy")</f>
        <v>2020</v>
      </c>
      <c r="P47" s="4" t="str">
        <f>TEXT(Table1[[#This Row],[Invoice Date]],"mmm")</f>
        <v>Jan</v>
      </c>
      <c r="Q47" s="27">
        <f>WEEKNUM(Table1[[#This Row],[Invoice Date]]) + IF(YEAR(Table1[[#This Row],[Invoice Date]])=2021, 52, 0)</f>
        <v>2</v>
      </c>
    </row>
    <row r="48" spans="2:17" ht="14.25" customHeight="1" x14ac:dyDescent="0.3">
      <c r="B48" s="4" t="s">
        <v>30</v>
      </c>
      <c r="C48" s="34">
        <v>1128299</v>
      </c>
      <c r="D48" s="5">
        <v>43838</v>
      </c>
      <c r="E48" s="4" t="s">
        <v>31</v>
      </c>
      <c r="F48" s="4" t="s">
        <v>42</v>
      </c>
      <c r="G48" s="4" t="s">
        <v>43</v>
      </c>
      <c r="H48" s="6" t="s">
        <v>17</v>
      </c>
      <c r="I48" s="7">
        <v>27</v>
      </c>
      <c r="J48" s="8">
        <v>173</v>
      </c>
      <c r="K48" s="9">
        <v>4671</v>
      </c>
      <c r="L48" s="9">
        <v>2008.5300000000002</v>
      </c>
      <c r="M48" s="10">
        <v>0.43000000000000005</v>
      </c>
      <c r="N48" s="4" t="s">
        <v>24</v>
      </c>
      <c r="O48" s="4" t="str">
        <f>TEXT(Table1[[#This Row],[Invoice Date]],"yyyy")</f>
        <v>2020</v>
      </c>
      <c r="P48" s="4" t="str">
        <f>TEXT(Table1[[#This Row],[Invoice Date]],"mmm")</f>
        <v>Jan</v>
      </c>
      <c r="Q48" s="27">
        <f>WEEKNUM(Table1[[#This Row],[Invoice Date]]) + IF(YEAR(Table1[[#This Row],[Invoice Date]])=2021, 52, 0)</f>
        <v>2</v>
      </c>
    </row>
    <row r="49" spans="2:17" ht="14.25" customHeight="1" x14ac:dyDescent="0.3">
      <c r="B49" s="4" t="s">
        <v>30</v>
      </c>
      <c r="C49" s="34">
        <v>1128299</v>
      </c>
      <c r="D49" s="5">
        <v>43838</v>
      </c>
      <c r="E49" s="4" t="s">
        <v>31</v>
      </c>
      <c r="F49" s="4" t="s">
        <v>42</v>
      </c>
      <c r="G49" s="4" t="s">
        <v>43</v>
      </c>
      <c r="H49" s="6" t="s">
        <v>17</v>
      </c>
      <c r="I49" s="7">
        <v>34</v>
      </c>
      <c r="J49" s="8">
        <v>158</v>
      </c>
      <c r="K49" s="9">
        <v>5372</v>
      </c>
      <c r="L49" s="9">
        <v>2686</v>
      </c>
      <c r="M49" s="10">
        <v>0.5</v>
      </c>
      <c r="N49" s="4" t="s">
        <v>83</v>
      </c>
      <c r="O49" s="4" t="str">
        <f>TEXT(Table1[[#This Row],[Invoice Date]],"yyyy")</f>
        <v>2020</v>
      </c>
      <c r="P49" s="4" t="str">
        <f>TEXT(Table1[[#This Row],[Invoice Date]],"mmm")</f>
        <v>Jan</v>
      </c>
      <c r="Q49" s="27">
        <f>WEEKNUM(Table1[[#This Row],[Invoice Date]]) + IF(YEAR(Table1[[#This Row],[Invoice Date]])=2021, 52, 0)</f>
        <v>2</v>
      </c>
    </row>
    <row r="50" spans="2:17" ht="14.25" customHeight="1" x14ac:dyDescent="0.3">
      <c r="B50" s="4" t="s">
        <v>14</v>
      </c>
      <c r="C50" s="33">
        <v>1185732</v>
      </c>
      <c r="D50" s="5">
        <v>43838</v>
      </c>
      <c r="E50" s="4" t="s">
        <v>15</v>
      </c>
      <c r="F50" s="4" t="s">
        <v>16</v>
      </c>
      <c r="G50" s="4" t="s">
        <v>16</v>
      </c>
      <c r="H50" s="6" t="s">
        <v>19</v>
      </c>
      <c r="I50" s="7">
        <v>46</v>
      </c>
      <c r="J50" s="8">
        <v>261</v>
      </c>
      <c r="K50" s="9">
        <v>12006</v>
      </c>
      <c r="L50" s="9">
        <v>5282.64</v>
      </c>
      <c r="M50" s="10">
        <v>0.44</v>
      </c>
      <c r="N50" s="4" t="s">
        <v>83</v>
      </c>
      <c r="O50" s="4" t="str">
        <f>TEXT(Table1[[#This Row],[Invoice Date]],"yyyy")</f>
        <v>2020</v>
      </c>
      <c r="P50" s="4" t="str">
        <f>TEXT(Table1[[#This Row],[Invoice Date]],"mmm")</f>
        <v>Jan</v>
      </c>
      <c r="Q50" s="27">
        <f>WEEKNUM(Table1[[#This Row],[Invoice Date]]) + IF(YEAR(Table1[[#This Row],[Invoice Date]])=2021, 52, 0)</f>
        <v>2</v>
      </c>
    </row>
    <row r="51" spans="2:17" ht="14.25" customHeight="1" x14ac:dyDescent="0.3">
      <c r="B51" s="4" t="s">
        <v>14</v>
      </c>
      <c r="C51" s="33">
        <v>1185732</v>
      </c>
      <c r="D51" s="5">
        <v>43838</v>
      </c>
      <c r="E51" s="4" t="s">
        <v>15</v>
      </c>
      <c r="F51" s="4" t="s">
        <v>16</v>
      </c>
      <c r="G51" s="4" t="s">
        <v>16</v>
      </c>
      <c r="H51" s="6" t="s">
        <v>19</v>
      </c>
      <c r="I51" s="7">
        <v>39</v>
      </c>
      <c r="J51" s="8">
        <v>315</v>
      </c>
      <c r="K51" s="9">
        <v>12285</v>
      </c>
      <c r="L51" s="9">
        <v>4054.0499999999997</v>
      </c>
      <c r="M51" s="10">
        <v>0.32999999999999996</v>
      </c>
      <c r="N51" s="4" t="s">
        <v>24</v>
      </c>
      <c r="O51" s="4" t="str">
        <f>TEXT(Table1[[#This Row],[Invoice Date]],"yyyy")</f>
        <v>2020</v>
      </c>
      <c r="P51" s="4" t="str">
        <f>TEXT(Table1[[#This Row],[Invoice Date]],"mmm")</f>
        <v>Jan</v>
      </c>
      <c r="Q51" s="27">
        <f>WEEKNUM(Table1[[#This Row],[Invoice Date]]) + IF(YEAR(Table1[[#This Row],[Invoice Date]])=2021, 52, 0)</f>
        <v>2</v>
      </c>
    </row>
    <row r="52" spans="2:17" ht="14.25" customHeight="1" x14ac:dyDescent="0.3">
      <c r="B52" s="4" t="s">
        <v>30</v>
      </c>
      <c r="C52" s="34">
        <v>1128299</v>
      </c>
      <c r="D52" s="5">
        <v>43838</v>
      </c>
      <c r="E52" s="4" t="s">
        <v>31</v>
      </c>
      <c r="F52" s="4" t="s">
        <v>42</v>
      </c>
      <c r="G52" s="4" t="s">
        <v>43</v>
      </c>
      <c r="H52" s="6" t="s">
        <v>17</v>
      </c>
      <c r="I52" s="7">
        <v>35</v>
      </c>
      <c r="J52" s="8">
        <v>525</v>
      </c>
      <c r="K52" s="9">
        <v>183750</v>
      </c>
      <c r="L52" s="9">
        <v>73500</v>
      </c>
      <c r="M52" s="10">
        <v>0.4</v>
      </c>
      <c r="N52" s="4" t="s">
        <v>24</v>
      </c>
      <c r="O52" s="4" t="str">
        <f>TEXT(Table1[[#This Row],[Invoice Date]],"yyyy")</f>
        <v>2020</v>
      </c>
      <c r="P52" s="4" t="str">
        <f>TEXT(Table1[[#This Row],[Invoice Date]],"mmm")</f>
        <v>Jan</v>
      </c>
      <c r="Q52" s="27">
        <f>WEEKNUM(Table1[[#This Row],[Invoice Date]]) + IF(YEAR(Table1[[#This Row],[Invoice Date]])=2021, 52, 0)</f>
        <v>2</v>
      </c>
    </row>
    <row r="53" spans="2:17" ht="14.25" customHeight="1" x14ac:dyDescent="0.3">
      <c r="B53" s="4" t="s">
        <v>14</v>
      </c>
      <c r="C53" s="33">
        <v>1185732</v>
      </c>
      <c r="D53" s="5">
        <v>43838</v>
      </c>
      <c r="E53" s="4" t="s">
        <v>15</v>
      </c>
      <c r="F53" s="4" t="s">
        <v>16</v>
      </c>
      <c r="G53" s="4" t="s">
        <v>16</v>
      </c>
      <c r="H53" s="6" t="s">
        <v>19</v>
      </c>
      <c r="I53" s="7">
        <v>50</v>
      </c>
      <c r="J53" s="8">
        <v>900</v>
      </c>
      <c r="K53" s="9">
        <v>450000</v>
      </c>
      <c r="L53" s="9">
        <v>135000</v>
      </c>
      <c r="M53" s="10">
        <v>0.3</v>
      </c>
      <c r="N53" s="4" t="s">
        <v>24</v>
      </c>
      <c r="O53" s="4" t="str">
        <f>TEXT(Table1[[#This Row],[Invoice Date]],"yyyy")</f>
        <v>2020</v>
      </c>
      <c r="P53" s="4" t="str">
        <f>TEXT(Table1[[#This Row],[Invoice Date]],"mmm")</f>
        <v>Jan</v>
      </c>
      <c r="Q53" s="27">
        <f>WEEKNUM(Table1[[#This Row],[Invoice Date]]) + IF(YEAR(Table1[[#This Row],[Invoice Date]])=2021, 52, 0)</f>
        <v>2</v>
      </c>
    </row>
    <row r="54" spans="2:17" ht="14.25" customHeight="1" x14ac:dyDescent="0.3">
      <c r="B54" s="4" t="s">
        <v>30</v>
      </c>
      <c r="C54" s="34">
        <v>1128299</v>
      </c>
      <c r="D54" s="5">
        <v>43839</v>
      </c>
      <c r="E54" s="4" t="s">
        <v>31</v>
      </c>
      <c r="F54" s="4" t="s">
        <v>42</v>
      </c>
      <c r="G54" s="4" t="s">
        <v>43</v>
      </c>
      <c r="H54" s="6" t="s">
        <v>19</v>
      </c>
      <c r="I54" s="7">
        <v>35</v>
      </c>
      <c r="J54" s="8">
        <v>145</v>
      </c>
      <c r="K54" s="9">
        <v>5075</v>
      </c>
      <c r="L54" s="9">
        <v>1573.25</v>
      </c>
      <c r="M54" s="10">
        <v>0.31</v>
      </c>
      <c r="N54" s="4" t="s">
        <v>24</v>
      </c>
      <c r="O54" s="4" t="str">
        <f>TEXT(Table1[[#This Row],[Invoice Date]],"yyyy")</f>
        <v>2020</v>
      </c>
      <c r="P54" s="4" t="str">
        <f>TEXT(Table1[[#This Row],[Invoice Date]],"mmm")</f>
        <v>Jan</v>
      </c>
      <c r="Q54" s="27">
        <f>WEEKNUM(Table1[[#This Row],[Invoice Date]]) + IF(YEAR(Table1[[#This Row],[Invoice Date]])=2021, 52, 0)</f>
        <v>2</v>
      </c>
    </row>
    <row r="55" spans="2:17" ht="14.25" customHeight="1" x14ac:dyDescent="0.3">
      <c r="B55" s="4" t="s">
        <v>30</v>
      </c>
      <c r="C55" s="34">
        <v>1128299</v>
      </c>
      <c r="D55" s="5">
        <v>43839</v>
      </c>
      <c r="E55" s="4" t="s">
        <v>31</v>
      </c>
      <c r="F55" s="4" t="s">
        <v>42</v>
      </c>
      <c r="G55" s="4" t="s">
        <v>43</v>
      </c>
      <c r="H55" s="6" t="s">
        <v>19</v>
      </c>
      <c r="I55" s="7">
        <v>43</v>
      </c>
      <c r="J55" s="8">
        <v>128</v>
      </c>
      <c r="K55" s="9">
        <v>5504</v>
      </c>
      <c r="L55" s="9">
        <v>2201.6</v>
      </c>
      <c r="M55" s="10">
        <v>0.4</v>
      </c>
      <c r="N55" s="4" t="s">
        <v>83</v>
      </c>
      <c r="O55" s="4" t="str">
        <f>TEXT(Table1[[#This Row],[Invoice Date]],"yyyy")</f>
        <v>2020</v>
      </c>
      <c r="P55" s="4" t="str">
        <f>TEXT(Table1[[#This Row],[Invoice Date]],"mmm")</f>
        <v>Jan</v>
      </c>
      <c r="Q55" s="27">
        <f>WEEKNUM(Table1[[#This Row],[Invoice Date]]) + IF(YEAR(Table1[[#This Row],[Invoice Date]])=2021, 52, 0)</f>
        <v>2</v>
      </c>
    </row>
    <row r="56" spans="2:17" ht="14.25" customHeight="1" x14ac:dyDescent="0.3">
      <c r="B56" s="4" t="s">
        <v>30</v>
      </c>
      <c r="C56" s="34">
        <v>1128299</v>
      </c>
      <c r="D56" s="5">
        <v>43839</v>
      </c>
      <c r="E56" s="4" t="s">
        <v>31</v>
      </c>
      <c r="F56" s="4" t="s">
        <v>42</v>
      </c>
      <c r="G56" s="4" t="s">
        <v>43</v>
      </c>
      <c r="H56" s="6" t="s">
        <v>19</v>
      </c>
      <c r="I56" s="7">
        <v>45</v>
      </c>
      <c r="J56" s="8">
        <v>425</v>
      </c>
      <c r="K56" s="9">
        <v>191250</v>
      </c>
      <c r="L56" s="9">
        <v>47812.5</v>
      </c>
      <c r="M56" s="10">
        <v>0.25</v>
      </c>
      <c r="N56" s="4" t="s">
        <v>24</v>
      </c>
      <c r="O56" s="4" t="str">
        <f>TEXT(Table1[[#This Row],[Invoice Date]],"yyyy")</f>
        <v>2020</v>
      </c>
      <c r="P56" s="4" t="str">
        <f>TEXT(Table1[[#This Row],[Invoice Date]],"mmm")</f>
        <v>Jan</v>
      </c>
      <c r="Q56" s="27">
        <f>WEEKNUM(Table1[[#This Row],[Invoice Date]]) + IF(YEAR(Table1[[#This Row],[Invoice Date]])=2021, 52, 0)</f>
        <v>2</v>
      </c>
    </row>
    <row r="57" spans="2:17" ht="14.25" customHeight="1" x14ac:dyDescent="0.3">
      <c r="B57" s="4" t="s">
        <v>30</v>
      </c>
      <c r="C57" s="34">
        <v>1128299</v>
      </c>
      <c r="D57" s="5">
        <v>43840</v>
      </c>
      <c r="E57" s="4" t="s">
        <v>31</v>
      </c>
      <c r="F57" s="4" t="s">
        <v>42</v>
      </c>
      <c r="G57" s="4" t="s">
        <v>43</v>
      </c>
      <c r="H57" s="6" t="s">
        <v>20</v>
      </c>
      <c r="I57" s="7">
        <v>31</v>
      </c>
      <c r="J57" s="8">
        <v>140</v>
      </c>
      <c r="K57" s="9">
        <v>4340</v>
      </c>
      <c r="L57" s="9">
        <v>1866.2000000000003</v>
      </c>
      <c r="M57" s="10">
        <v>0.43000000000000005</v>
      </c>
      <c r="N57" s="4" t="s">
        <v>24</v>
      </c>
      <c r="O57" s="4" t="str">
        <f>TEXT(Table1[[#This Row],[Invoice Date]],"yyyy")</f>
        <v>2020</v>
      </c>
      <c r="P57" s="4" t="str">
        <f>TEXT(Table1[[#This Row],[Invoice Date]],"mmm")</f>
        <v>Jan</v>
      </c>
      <c r="Q57" s="27">
        <f>WEEKNUM(Table1[[#This Row],[Invoice Date]]) + IF(YEAR(Table1[[#This Row],[Invoice Date]])=2021, 52, 0)</f>
        <v>2</v>
      </c>
    </row>
    <row r="58" spans="2:17" ht="14.25" customHeight="1" x14ac:dyDescent="0.3">
      <c r="B58" s="4" t="s">
        <v>30</v>
      </c>
      <c r="C58" s="34">
        <v>1128299</v>
      </c>
      <c r="D58" s="5">
        <v>43840</v>
      </c>
      <c r="E58" s="4" t="s">
        <v>31</v>
      </c>
      <c r="F58" s="4" t="s">
        <v>42</v>
      </c>
      <c r="G58" s="4" t="s">
        <v>43</v>
      </c>
      <c r="H58" s="6" t="s">
        <v>20</v>
      </c>
      <c r="I58" s="7">
        <v>41</v>
      </c>
      <c r="J58" s="8">
        <v>119</v>
      </c>
      <c r="K58" s="9">
        <v>4879</v>
      </c>
      <c r="L58" s="9">
        <v>2585.8700000000003</v>
      </c>
      <c r="M58" s="10">
        <v>0.53</v>
      </c>
      <c r="N58" s="4" t="s">
        <v>83</v>
      </c>
      <c r="O58" s="4" t="str">
        <f>TEXT(Table1[[#This Row],[Invoice Date]],"yyyy")</f>
        <v>2020</v>
      </c>
      <c r="P58" s="4" t="str">
        <f>TEXT(Table1[[#This Row],[Invoice Date]],"mmm")</f>
        <v>Jan</v>
      </c>
      <c r="Q58" s="27">
        <f>WEEKNUM(Table1[[#This Row],[Invoice Date]]) + IF(YEAR(Table1[[#This Row],[Invoice Date]])=2021, 52, 0)</f>
        <v>2</v>
      </c>
    </row>
    <row r="59" spans="2:17" ht="14.25" customHeight="1" x14ac:dyDescent="0.3">
      <c r="B59" s="4" t="s">
        <v>30</v>
      </c>
      <c r="C59" s="34">
        <v>1128299</v>
      </c>
      <c r="D59" s="5">
        <v>43840</v>
      </c>
      <c r="E59" s="4" t="s">
        <v>31</v>
      </c>
      <c r="F59" s="4" t="s">
        <v>42</v>
      </c>
      <c r="G59" s="4" t="s">
        <v>43</v>
      </c>
      <c r="H59" s="6" t="s">
        <v>20</v>
      </c>
      <c r="I59" s="7">
        <v>45</v>
      </c>
      <c r="J59" s="8">
        <v>425</v>
      </c>
      <c r="K59" s="9">
        <v>191250</v>
      </c>
      <c r="L59" s="9">
        <v>76500</v>
      </c>
      <c r="M59" s="10">
        <v>0.4</v>
      </c>
      <c r="N59" s="4" t="s">
        <v>24</v>
      </c>
      <c r="O59" s="4" t="str">
        <f>TEXT(Table1[[#This Row],[Invoice Date]],"yyyy")</f>
        <v>2020</v>
      </c>
      <c r="P59" s="4" t="str">
        <f>TEXT(Table1[[#This Row],[Invoice Date]],"mmm")</f>
        <v>Jan</v>
      </c>
      <c r="Q59" s="27">
        <f>WEEKNUM(Table1[[#This Row],[Invoice Date]]) + IF(YEAR(Table1[[#This Row],[Invoice Date]])=2021, 52, 0)</f>
        <v>2</v>
      </c>
    </row>
    <row r="60" spans="2:17" ht="14.25" customHeight="1" x14ac:dyDescent="0.3">
      <c r="B60" s="4" t="s">
        <v>30</v>
      </c>
      <c r="C60" s="34">
        <v>1128299</v>
      </c>
      <c r="D60" s="5">
        <v>43841</v>
      </c>
      <c r="E60" s="4" t="s">
        <v>31</v>
      </c>
      <c r="F60" s="4" t="s">
        <v>42</v>
      </c>
      <c r="G60" s="4" t="s">
        <v>43</v>
      </c>
      <c r="H60" s="6" t="s">
        <v>21</v>
      </c>
      <c r="I60" s="7">
        <v>30</v>
      </c>
      <c r="J60" s="8">
        <v>85</v>
      </c>
      <c r="K60" s="9">
        <v>2550</v>
      </c>
      <c r="L60" s="9">
        <v>1045.5</v>
      </c>
      <c r="M60" s="10">
        <v>0.41</v>
      </c>
      <c r="N60" s="4" t="s">
        <v>24</v>
      </c>
      <c r="O60" s="4" t="str">
        <f>TEXT(Table1[[#This Row],[Invoice Date]],"yyyy")</f>
        <v>2020</v>
      </c>
      <c r="P60" s="4" t="str">
        <f>TEXT(Table1[[#This Row],[Invoice Date]],"mmm")</f>
        <v>Jan</v>
      </c>
      <c r="Q60" s="27">
        <f>WEEKNUM(Table1[[#This Row],[Invoice Date]]) + IF(YEAR(Table1[[#This Row],[Invoice Date]])=2021, 52, 0)</f>
        <v>2</v>
      </c>
    </row>
    <row r="61" spans="2:17" ht="14.25" customHeight="1" x14ac:dyDescent="0.3">
      <c r="B61" s="4" t="s">
        <v>30</v>
      </c>
      <c r="C61" s="34">
        <v>1128299</v>
      </c>
      <c r="D61" s="5">
        <v>43841</v>
      </c>
      <c r="E61" s="4" t="s">
        <v>31</v>
      </c>
      <c r="F61" s="4" t="s">
        <v>42</v>
      </c>
      <c r="G61" s="4" t="s">
        <v>43</v>
      </c>
      <c r="H61" s="6" t="s">
        <v>21</v>
      </c>
      <c r="I61" s="7">
        <v>44</v>
      </c>
      <c r="J61" s="8">
        <v>74</v>
      </c>
      <c r="K61" s="9">
        <v>3256</v>
      </c>
      <c r="L61" s="9">
        <v>1497.76</v>
      </c>
      <c r="M61" s="10">
        <v>0.45999999999999996</v>
      </c>
      <c r="N61" s="4" t="s">
        <v>83</v>
      </c>
      <c r="O61" s="4" t="str">
        <f>TEXT(Table1[[#This Row],[Invoice Date]],"yyyy")</f>
        <v>2020</v>
      </c>
      <c r="P61" s="4" t="str">
        <f>TEXT(Table1[[#This Row],[Invoice Date]],"mmm")</f>
        <v>Jan</v>
      </c>
      <c r="Q61" s="27">
        <f>WEEKNUM(Table1[[#This Row],[Invoice Date]]) + IF(YEAR(Table1[[#This Row],[Invoice Date]])=2021, 52, 0)</f>
        <v>2</v>
      </c>
    </row>
    <row r="62" spans="2:17" ht="14.25" customHeight="1" x14ac:dyDescent="0.3">
      <c r="B62" s="4" t="s">
        <v>30</v>
      </c>
      <c r="C62" s="34">
        <v>1128299</v>
      </c>
      <c r="D62" s="5">
        <v>43841</v>
      </c>
      <c r="E62" s="4" t="s">
        <v>31</v>
      </c>
      <c r="F62" s="4" t="s">
        <v>42</v>
      </c>
      <c r="G62" s="4" t="s">
        <v>43</v>
      </c>
      <c r="H62" s="6" t="s">
        <v>21</v>
      </c>
      <c r="I62" s="7">
        <v>45</v>
      </c>
      <c r="J62" s="8">
        <v>275</v>
      </c>
      <c r="K62" s="9">
        <v>123750</v>
      </c>
      <c r="L62" s="9">
        <v>43312.5</v>
      </c>
      <c r="M62" s="10">
        <v>0.35</v>
      </c>
      <c r="N62" s="4" t="s">
        <v>24</v>
      </c>
      <c r="O62" s="4" t="str">
        <f>TEXT(Table1[[#This Row],[Invoice Date]],"yyyy")</f>
        <v>2020</v>
      </c>
      <c r="P62" s="4" t="str">
        <f>TEXT(Table1[[#This Row],[Invoice Date]],"mmm")</f>
        <v>Jan</v>
      </c>
      <c r="Q62" s="27">
        <f>WEEKNUM(Table1[[#This Row],[Invoice Date]]) + IF(YEAR(Table1[[#This Row],[Invoice Date]])=2021, 52, 0)</f>
        <v>2</v>
      </c>
    </row>
    <row r="63" spans="2:17" ht="14.25" customHeight="1" x14ac:dyDescent="0.3">
      <c r="B63" s="4" t="s">
        <v>30</v>
      </c>
      <c r="C63" s="34">
        <v>1128299</v>
      </c>
      <c r="D63" s="5">
        <v>43842</v>
      </c>
      <c r="E63" s="4" t="s">
        <v>31</v>
      </c>
      <c r="F63" s="4" t="s">
        <v>42</v>
      </c>
      <c r="G63" s="4" t="s">
        <v>43</v>
      </c>
      <c r="H63" s="6" t="s">
        <v>22</v>
      </c>
      <c r="I63" s="7">
        <v>46</v>
      </c>
      <c r="J63" s="8">
        <v>52</v>
      </c>
      <c r="K63" s="9">
        <v>2392</v>
      </c>
      <c r="L63" s="9">
        <v>1674.4</v>
      </c>
      <c r="M63" s="10">
        <v>0.70000000000000007</v>
      </c>
      <c r="N63" s="4" t="s">
        <v>83</v>
      </c>
      <c r="O63" s="4" t="str">
        <f>TEXT(Table1[[#This Row],[Invoice Date]],"yyyy")</f>
        <v>2020</v>
      </c>
      <c r="P63" s="4" t="str">
        <f>TEXT(Table1[[#This Row],[Invoice Date]],"mmm")</f>
        <v>Jan</v>
      </c>
      <c r="Q63" s="27">
        <f>WEEKNUM(Table1[[#This Row],[Invoice Date]]) + IF(YEAR(Table1[[#This Row],[Invoice Date]])=2021, 52, 0)</f>
        <v>3</v>
      </c>
    </row>
    <row r="64" spans="2:17" ht="14.25" customHeight="1" x14ac:dyDescent="0.3">
      <c r="B64" s="4" t="s">
        <v>30</v>
      </c>
      <c r="C64" s="34">
        <v>1128299</v>
      </c>
      <c r="D64" s="5">
        <v>43842</v>
      </c>
      <c r="E64" s="4" t="s">
        <v>31</v>
      </c>
      <c r="F64" s="4" t="s">
        <v>42</v>
      </c>
      <c r="G64" s="4" t="s">
        <v>43</v>
      </c>
      <c r="H64" s="6" t="s">
        <v>22</v>
      </c>
      <c r="I64" s="7">
        <v>37</v>
      </c>
      <c r="J64" s="8">
        <v>70</v>
      </c>
      <c r="K64" s="9">
        <v>2590</v>
      </c>
      <c r="L64" s="9">
        <v>1579.9000000000003</v>
      </c>
      <c r="M64" s="10">
        <v>0.6100000000000001</v>
      </c>
      <c r="N64" s="4" t="s">
        <v>24</v>
      </c>
      <c r="O64" s="4" t="str">
        <f>TEXT(Table1[[#This Row],[Invoice Date]],"yyyy")</f>
        <v>2020</v>
      </c>
      <c r="P64" s="4" t="str">
        <f>TEXT(Table1[[#This Row],[Invoice Date]],"mmm")</f>
        <v>Jan</v>
      </c>
      <c r="Q64" s="27">
        <f>WEEKNUM(Table1[[#This Row],[Invoice Date]]) + IF(YEAR(Table1[[#This Row],[Invoice Date]])=2021, 52, 0)</f>
        <v>3</v>
      </c>
    </row>
    <row r="65" spans="2:17" ht="14.25" customHeight="1" x14ac:dyDescent="0.3">
      <c r="B65" s="4" t="s">
        <v>30</v>
      </c>
      <c r="C65" s="34">
        <v>1128299</v>
      </c>
      <c r="D65" s="5">
        <v>43842</v>
      </c>
      <c r="E65" s="4" t="s">
        <v>31</v>
      </c>
      <c r="F65" s="4" t="s">
        <v>42</v>
      </c>
      <c r="G65" s="4" t="s">
        <v>43</v>
      </c>
      <c r="H65" s="6" t="s">
        <v>22</v>
      </c>
      <c r="I65" s="7">
        <v>50</v>
      </c>
      <c r="J65" s="8">
        <v>200</v>
      </c>
      <c r="K65" s="9">
        <v>100000</v>
      </c>
      <c r="L65" s="9">
        <v>55000.000000000007</v>
      </c>
      <c r="M65" s="10">
        <v>0.55000000000000004</v>
      </c>
      <c r="N65" s="4" t="s">
        <v>24</v>
      </c>
      <c r="O65" s="4" t="str">
        <f>TEXT(Table1[[#This Row],[Invoice Date]],"yyyy")</f>
        <v>2020</v>
      </c>
      <c r="P65" s="4" t="str">
        <f>TEXT(Table1[[#This Row],[Invoice Date]],"mmm")</f>
        <v>Jan</v>
      </c>
      <c r="Q65" s="27">
        <f>WEEKNUM(Table1[[#This Row],[Invoice Date]]) + IF(YEAR(Table1[[#This Row],[Invoice Date]])=2021, 52, 0)</f>
        <v>3</v>
      </c>
    </row>
    <row r="66" spans="2:17" ht="14.25" customHeight="1" x14ac:dyDescent="0.3">
      <c r="B66" s="4" t="s">
        <v>30</v>
      </c>
      <c r="C66" s="34">
        <v>1128299</v>
      </c>
      <c r="D66" s="5">
        <v>43843</v>
      </c>
      <c r="E66" s="4" t="s">
        <v>31</v>
      </c>
      <c r="F66" s="4" t="s">
        <v>42</v>
      </c>
      <c r="G66" s="4" t="s">
        <v>43</v>
      </c>
      <c r="H66" s="6" t="s">
        <v>23</v>
      </c>
      <c r="I66" s="7">
        <v>31</v>
      </c>
      <c r="J66" s="8">
        <v>140</v>
      </c>
      <c r="K66" s="9">
        <v>4340</v>
      </c>
      <c r="L66" s="9">
        <v>998.2</v>
      </c>
      <c r="M66" s="10">
        <v>0.23</v>
      </c>
      <c r="N66" s="4" t="s">
        <v>24</v>
      </c>
      <c r="O66" s="4" t="str">
        <f>TEXT(Table1[[#This Row],[Invoice Date]],"yyyy")</f>
        <v>2020</v>
      </c>
      <c r="P66" s="4" t="str">
        <f>TEXT(Table1[[#This Row],[Invoice Date]],"mmm")</f>
        <v>Jan</v>
      </c>
      <c r="Q66" s="27">
        <f>WEEKNUM(Table1[[#This Row],[Invoice Date]]) + IF(YEAR(Table1[[#This Row],[Invoice Date]])=2021, 52, 0)</f>
        <v>3</v>
      </c>
    </row>
    <row r="67" spans="2:17" ht="14.25" customHeight="1" x14ac:dyDescent="0.3">
      <c r="B67" s="4" t="s">
        <v>30</v>
      </c>
      <c r="C67" s="34">
        <v>1128299</v>
      </c>
      <c r="D67" s="5">
        <v>43843</v>
      </c>
      <c r="E67" s="4" t="s">
        <v>31</v>
      </c>
      <c r="F67" s="4" t="s">
        <v>42</v>
      </c>
      <c r="G67" s="4" t="s">
        <v>43</v>
      </c>
      <c r="H67" s="6" t="s">
        <v>23</v>
      </c>
      <c r="I67" s="7">
        <v>41</v>
      </c>
      <c r="J67" s="8">
        <v>116</v>
      </c>
      <c r="K67" s="9">
        <v>4756</v>
      </c>
      <c r="L67" s="9">
        <v>1617.0400000000002</v>
      </c>
      <c r="M67" s="10">
        <v>0.34</v>
      </c>
      <c r="N67" s="4" t="s">
        <v>83</v>
      </c>
      <c r="O67" s="4" t="str">
        <f>TEXT(Table1[[#This Row],[Invoice Date]],"yyyy")</f>
        <v>2020</v>
      </c>
      <c r="P67" s="4" t="str">
        <f>TEXT(Table1[[#This Row],[Invoice Date]],"mmm")</f>
        <v>Jan</v>
      </c>
      <c r="Q67" s="27">
        <f>WEEKNUM(Table1[[#This Row],[Invoice Date]]) + IF(YEAR(Table1[[#This Row],[Invoice Date]])=2021, 52, 0)</f>
        <v>3</v>
      </c>
    </row>
    <row r="68" spans="2:17" ht="14.25" customHeight="1" x14ac:dyDescent="0.3">
      <c r="B68" s="4" t="s">
        <v>30</v>
      </c>
      <c r="C68" s="34">
        <v>1128299</v>
      </c>
      <c r="D68" s="5">
        <v>43843</v>
      </c>
      <c r="E68" s="4" t="s">
        <v>31</v>
      </c>
      <c r="F68" s="4" t="s">
        <v>42</v>
      </c>
      <c r="G68" s="4" t="s">
        <v>43</v>
      </c>
      <c r="H68" s="6" t="s">
        <v>23</v>
      </c>
      <c r="I68" s="7">
        <v>45</v>
      </c>
      <c r="J68" s="8">
        <v>400</v>
      </c>
      <c r="K68" s="9">
        <v>180000</v>
      </c>
      <c r="L68" s="9">
        <v>36000</v>
      </c>
      <c r="M68" s="10">
        <v>0.2</v>
      </c>
      <c r="N68" s="4" t="s">
        <v>24</v>
      </c>
      <c r="O68" s="4" t="str">
        <f>TEXT(Table1[[#This Row],[Invoice Date]],"yyyy")</f>
        <v>2020</v>
      </c>
      <c r="P68" s="4" t="str">
        <f>TEXT(Table1[[#This Row],[Invoice Date]],"mmm")</f>
        <v>Jan</v>
      </c>
      <c r="Q68" s="27">
        <f>WEEKNUM(Table1[[#This Row],[Invoice Date]]) + IF(YEAR(Table1[[#This Row],[Invoice Date]])=2021, 52, 0)</f>
        <v>3</v>
      </c>
    </row>
    <row r="69" spans="2:17" ht="14.25" customHeight="1" x14ac:dyDescent="0.3">
      <c r="B69" s="4" t="s">
        <v>30</v>
      </c>
      <c r="C69" s="34">
        <v>1128299</v>
      </c>
      <c r="D69" s="5">
        <v>43844</v>
      </c>
      <c r="E69" s="4" t="s">
        <v>31</v>
      </c>
      <c r="F69" s="4" t="s">
        <v>42</v>
      </c>
      <c r="G69" s="4" t="s">
        <v>43</v>
      </c>
      <c r="H69" s="6" t="s">
        <v>17</v>
      </c>
      <c r="I69" s="7">
        <v>31</v>
      </c>
      <c r="J69" s="8">
        <v>182</v>
      </c>
      <c r="K69" s="9">
        <v>5642</v>
      </c>
      <c r="L69" s="9">
        <v>2538.9</v>
      </c>
      <c r="M69" s="10">
        <v>0.45</v>
      </c>
      <c r="N69" s="4" t="s">
        <v>24</v>
      </c>
      <c r="O69" s="4" t="str">
        <f>TEXT(Table1[[#This Row],[Invoice Date]],"yyyy")</f>
        <v>2020</v>
      </c>
      <c r="P69" s="4" t="str">
        <f>TEXT(Table1[[#This Row],[Invoice Date]],"mmm")</f>
        <v>Jan</v>
      </c>
      <c r="Q69" s="27">
        <f>WEEKNUM(Table1[[#This Row],[Invoice Date]]) + IF(YEAR(Table1[[#This Row],[Invoice Date]])=2021, 52, 0)</f>
        <v>3</v>
      </c>
    </row>
    <row r="70" spans="2:17" ht="14.25" customHeight="1" x14ac:dyDescent="0.3">
      <c r="B70" s="4" t="s">
        <v>30</v>
      </c>
      <c r="C70" s="34">
        <v>1128299</v>
      </c>
      <c r="D70" s="5">
        <v>43844</v>
      </c>
      <c r="E70" s="4" t="s">
        <v>31</v>
      </c>
      <c r="F70" s="4" t="s">
        <v>42</v>
      </c>
      <c r="G70" s="4" t="s">
        <v>43</v>
      </c>
      <c r="H70" s="6" t="s">
        <v>17</v>
      </c>
      <c r="I70" s="7">
        <v>43</v>
      </c>
      <c r="J70" s="8">
        <v>160</v>
      </c>
      <c r="K70" s="9">
        <v>6880</v>
      </c>
      <c r="L70" s="9">
        <v>3784.0000000000005</v>
      </c>
      <c r="M70" s="10">
        <v>0.55000000000000004</v>
      </c>
      <c r="N70" s="4" t="s">
        <v>83</v>
      </c>
      <c r="O70" s="4" t="str">
        <f>TEXT(Table1[[#This Row],[Invoice Date]],"yyyy")</f>
        <v>2020</v>
      </c>
      <c r="P70" s="4" t="str">
        <f>TEXT(Table1[[#This Row],[Invoice Date]],"mmm")</f>
        <v>Jan</v>
      </c>
      <c r="Q70" s="27">
        <f>WEEKNUM(Table1[[#This Row],[Invoice Date]]) + IF(YEAR(Table1[[#This Row],[Invoice Date]])=2021, 52, 0)</f>
        <v>3</v>
      </c>
    </row>
    <row r="71" spans="2:17" ht="14.25" customHeight="1" x14ac:dyDescent="0.3">
      <c r="B71" s="4" t="s">
        <v>30</v>
      </c>
      <c r="C71" s="34">
        <v>1128299</v>
      </c>
      <c r="D71" s="5">
        <v>43844</v>
      </c>
      <c r="E71" s="4" t="s">
        <v>31</v>
      </c>
      <c r="F71" s="4" t="s">
        <v>42</v>
      </c>
      <c r="G71" s="4" t="s">
        <v>43</v>
      </c>
      <c r="H71" s="6" t="s">
        <v>17</v>
      </c>
      <c r="I71" s="7">
        <v>45</v>
      </c>
      <c r="J71" s="8">
        <v>550</v>
      </c>
      <c r="K71" s="9">
        <v>247500</v>
      </c>
      <c r="L71" s="9">
        <v>99000</v>
      </c>
      <c r="M71" s="10">
        <v>0.4</v>
      </c>
      <c r="N71" s="4" t="s">
        <v>24</v>
      </c>
      <c r="O71" s="4" t="str">
        <f>TEXT(Table1[[#This Row],[Invoice Date]],"yyyy")</f>
        <v>2020</v>
      </c>
      <c r="P71" s="4" t="str">
        <f>TEXT(Table1[[#This Row],[Invoice Date]],"mmm")</f>
        <v>Jan</v>
      </c>
      <c r="Q71" s="27">
        <f>WEEKNUM(Table1[[#This Row],[Invoice Date]]) + IF(YEAR(Table1[[#This Row],[Invoice Date]])=2021, 52, 0)</f>
        <v>3</v>
      </c>
    </row>
    <row r="72" spans="2:17" ht="14.25" customHeight="1" x14ac:dyDescent="0.3">
      <c r="B72" s="4" t="s">
        <v>30</v>
      </c>
      <c r="C72" s="34">
        <v>1128299</v>
      </c>
      <c r="D72" s="5">
        <v>43845</v>
      </c>
      <c r="E72" s="4" t="s">
        <v>31</v>
      </c>
      <c r="F72" s="4" t="s">
        <v>42</v>
      </c>
      <c r="G72" s="4" t="s">
        <v>43</v>
      </c>
      <c r="H72" s="6" t="s">
        <v>19</v>
      </c>
      <c r="I72" s="7">
        <v>42</v>
      </c>
      <c r="J72" s="8">
        <v>124</v>
      </c>
      <c r="K72" s="9">
        <v>5208</v>
      </c>
      <c r="L72" s="9">
        <v>1666.56</v>
      </c>
      <c r="M72" s="10">
        <v>0.32</v>
      </c>
      <c r="N72" s="4" t="s">
        <v>24</v>
      </c>
      <c r="O72" s="4" t="str">
        <f>TEXT(Table1[[#This Row],[Invoice Date]],"yyyy")</f>
        <v>2020</v>
      </c>
      <c r="P72" s="4" t="str">
        <f>TEXT(Table1[[#This Row],[Invoice Date]],"mmm")</f>
        <v>Jan</v>
      </c>
      <c r="Q72" s="27">
        <f>WEEKNUM(Table1[[#This Row],[Invoice Date]]) + IF(YEAR(Table1[[#This Row],[Invoice Date]])=2021, 52, 0)</f>
        <v>3</v>
      </c>
    </row>
    <row r="73" spans="2:17" ht="14.25" customHeight="1" x14ac:dyDescent="0.3">
      <c r="B73" s="4" t="s">
        <v>30</v>
      </c>
      <c r="C73" s="34">
        <v>1128299</v>
      </c>
      <c r="D73" s="5">
        <v>43845</v>
      </c>
      <c r="E73" s="4" t="s">
        <v>31</v>
      </c>
      <c r="F73" s="4" t="s">
        <v>42</v>
      </c>
      <c r="G73" s="4" t="s">
        <v>43</v>
      </c>
      <c r="H73" s="6" t="s">
        <v>19</v>
      </c>
      <c r="I73" s="7">
        <v>50</v>
      </c>
      <c r="J73" s="8">
        <v>120</v>
      </c>
      <c r="K73" s="9">
        <v>6000</v>
      </c>
      <c r="L73" s="9">
        <v>2400</v>
      </c>
      <c r="M73" s="10">
        <v>0.4</v>
      </c>
      <c r="N73" s="4" t="s">
        <v>83</v>
      </c>
      <c r="O73" s="4" t="str">
        <f>TEXT(Table1[[#This Row],[Invoice Date]],"yyyy")</f>
        <v>2020</v>
      </c>
      <c r="P73" s="4" t="str">
        <f>TEXT(Table1[[#This Row],[Invoice Date]],"mmm")</f>
        <v>Jan</v>
      </c>
      <c r="Q73" s="27">
        <f>WEEKNUM(Table1[[#This Row],[Invoice Date]]) + IF(YEAR(Table1[[#This Row],[Invoice Date]])=2021, 52, 0)</f>
        <v>3</v>
      </c>
    </row>
    <row r="74" spans="2:17" ht="14.25" customHeight="1" x14ac:dyDescent="0.3">
      <c r="B74" s="4" t="s">
        <v>30</v>
      </c>
      <c r="C74" s="34">
        <v>1128299</v>
      </c>
      <c r="D74" s="5">
        <v>43845</v>
      </c>
      <c r="E74" s="4" t="s">
        <v>31</v>
      </c>
      <c r="F74" s="4" t="s">
        <v>42</v>
      </c>
      <c r="G74" s="4" t="s">
        <v>43</v>
      </c>
      <c r="H74" s="6" t="s">
        <v>19</v>
      </c>
      <c r="I74" s="7">
        <v>54.999999999999993</v>
      </c>
      <c r="J74" s="8">
        <v>400</v>
      </c>
      <c r="K74" s="9">
        <v>219999.99999999997</v>
      </c>
      <c r="L74" s="9">
        <v>54999.999999999993</v>
      </c>
      <c r="M74" s="10">
        <v>0.25</v>
      </c>
      <c r="N74" s="4" t="s">
        <v>24</v>
      </c>
      <c r="O74" s="4" t="str">
        <f>TEXT(Table1[[#This Row],[Invoice Date]],"yyyy")</f>
        <v>2020</v>
      </c>
      <c r="P74" s="4" t="str">
        <f>TEXT(Table1[[#This Row],[Invoice Date]],"mmm")</f>
        <v>Jan</v>
      </c>
      <c r="Q74" s="27">
        <f>WEEKNUM(Table1[[#This Row],[Invoice Date]]) + IF(YEAR(Table1[[#This Row],[Invoice Date]])=2021, 52, 0)</f>
        <v>3</v>
      </c>
    </row>
    <row r="75" spans="2:17" ht="14.25" customHeight="1" x14ac:dyDescent="0.3">
      <c r="B75" s="4" t="s">
        <v>30</v>
      </c>
      <c r="C75" s="34">
        <v>1128299</v>
      </c>
      <c r="D75" s="5">
        <v>43846</v>
      </c>
      <c r="E75" s="4" t="s">
        <v>31</v>
      </c>
      <c r="F75" s="4" t="s">
        <v>42</v>
      </c>
      <c r="G75" s="4" t="s">
        <v>43</v>
      </c>
      <c r="H75" s="6" t="s">
        <v>20</v>
      </c>
      <c r="I75" s="7">
        <v>52</v>
      </c>
      <c r="J75" s="8">
        <v>104</v>
      </c>
      <c r="K75" s="9">
        <v>5408</v>
      </c>
      <c r="L75" s="9">
        <v>2866.2400000000002</v>
      </c>
      <c r="M75" s="10">
        <v>0.53</v>
      </c>
      <c r="N75" s="4" t="s">
        <v>83</v>
      </c>
      <c r="O75" s="4" t="str">
        <f>TEXT(Table1[[#This Row],[Invoice Date]],"yyyy")</f>
        <v>2020</v>
      </c>
      <c r="P75" s="4" t="str">
        <f>TEXT(Table1[[#This Row],[Invoice Date]],"mmm")</f>
        <v>Jan</v>
      </c>
      <c r="Q75" s="27">
        <f>WEEKNUM(Table1[[#This Row],[Invoice Date]]) + IF(YEAR(Table1[[#This Row],[Invoice Date]])=2021, 52, 0)</f>
        <v>3</v>
      </c>
    </row>
    <row r="76" spans="2:17" ht="14.25" customHeight="1" x14ac:dyDescent="0.3">
      <c r="B76" s="4" t="s">
        <v>30</v>
      </c>
      <c r="C76" s="34">
        <v>1128299</v>
      </c>
      <c r="D76" s="5">
        <v>43846</v>
      </c>
      <c r="E76" s="4" t="s">
        <v>31</v>
      </c>
      <c r="F76" s="4" t="s">
        <v>42</v>
      </c>
      <c r="G76" s="4" t="s">
        <v>43</v>
      </c>
      <c r="H76" s="6" t="s">
        <v>20</v>
      </c>
      <c r="I76" s="7">
        <v>43</v>
      </c>
      <c r="J76" s="8">
        <v>128</v>
      </c>
      <c r="K76" s="9">
        <v>5504</v>
      </c>
      <c r="L76" s="9">
        <v>2586.88</v>
      </c>
      <c r="M76" s="10">
        <v>0.47000000000000003</v>
      </c>
      <c r="N76" s="4" t="s">
        <v>24</v>
      </c>
      <c r="O76" s="4" t="str">
        <f>TEXT(Table1[[#This Row],[Invoice Date]],"yyyy")</f>
        <v>2020</v>
      </c>
      <c r="P76" s="4" t="str">
        <f>TEXT(Table1[[#This Row],[Invoice Date]],"mmm")</f>
        <v>Jan</v>
      </c>
      <c r="Q76" s="27">
        <f>WEEKNUM(Table1[[#This Row],[Invoice Date]]) + IF(YEAR(Table1[[#This Row],[Invoice Date]])=2021, 52, 0)</f>
        <v>3</v>
      </c>
    </row>
    <row r="77" spans="2:17" ht="14.25" customHeight="1" x14ac:dyDescent="0.3">
      <c r="B77" s="4" t="s">
        <v>30</v>
      </c>
      <c r="C77" s="34">
        <v>1128299</v>
      </c>
      <c r="D77" s="5">
        <v>43846</v>
      </c>
      <c r="E77" s="4" t="s">
        <v>31</v>
      </c>
      <c r="F77" s="4" t="s">
        <v>42</v>
      </c>
      <c r="G77" s="4" t="s">
        <v>43</v>
      </c>
      <c r="H77" s="6" t="s">
        <v>20</v>
      </c>
      <c r="I77" s="7">
        <v>54.999999999999993</v>
      </c>
      <c r="J77" s="8">
        <v>400</v>
      </c>
      <c r="K77" s="9">
        <v>219999.99999999997</v>
      </c>
      <c r="L77" s="9">
        <v>88000</v>
      </c>
      <c r="M77" s="10">
        <v>0.4</v>
      </c>
      <c r="N77" s="4" t="s">
        <v>24</v>
      </c>
      <c r="O77" s="4" t="str">
        <f>TEXT(Table1[[#This Row],[Invoice Date]],"yyyy")</f>
        <v>2020</v>
      </c>
      <c r="P77" s="4" t="str">
        <f>TEXT(Table1[[#This Row],[Invoice Date]],"mmm")</f>
        <v>Jan</v>
      </c>
      <c r="Q77" s="27">
        <f>WEEKNUM(Table1[[#This Row],[Invoice Date]]) + IF(YEAR(Table1[[#This Row],[Invoice Date]])=2021, 52, 0)</f>
        <v>3</v>
      </c>
    </row>
    <row r="78" spans="2:17" ht="14.25" customHeight="1" x14ac:dyDescent="0.3">
      <c r="B78" s="4" t="s">
        <v>30</v>
      </c>
      <c r="C78" s="34">
        <v>1128299</v>
      </c>
      <c r="D78" s="5">
        <v>43847</v>
      </c>
      <c r="E78" s="4" t="s">
        <v>31</v>
      </c>
      <c r="F78" s="4" t="s">
        <v>42</v>
      </c>
      <c r="G78" s="4" t="s">
        <v>43</v>
      </c>
      <c r="H78" s="6" t="s">
        <v>21</v>
      </c>
      <c r="I78" s="7">
        <v>41</v>
      </c>
      <c r="J78" s="8">
        <v>93</v>
      </c>
      <c r="K78" s="9">
        <v>3813</v>
      </c>
      <c r="L78" s="9">
        <v>1563.33</v>
      </c>
      <c r="M78" s="10">
        <v>0.41</v>
      </c>
      <c r="N78" s="4" t="s">
        <v>24</v>
      </c>
      <c r="O78" s="4" t="str">
        <f>TEXT(Table1[[#This Row],[Invoice Date]],"yyyy")</f>
        <v>2020</v>
      </c>
      <c r="P78" s="4" t="str">
        <f>TEXT(Table1[[#This Row],[Invoice Date]],"mmm")</f>
        <v>Jan</v>
      </c>
      <c r="Q78" s="27">
        <f>WEEKNUM(Table1[[#This Row],[Invoice Date]]) + IF(YEAR(Table1[[#This Row],[Invoice Date]])=2021, 52, 0)</f>
        <v>3</v>
      </c>
    </row>
    <row r="79" spans="2:17" ht="14.25" customHeight="1" x14ac:dyDescent="0.3">
      <c r="B79" s="4" t="s">
        <v>30</v>
      </c>
      <c r="C79" s="34">
        <v>1128299</v>
      </c>
      <c r="D79" s="5">
        <v>43847</v>
      </c>
      <c r="E79" s="4" t="s">
        <v>31</v>
      </c>
      <c r="F79" s="4" t="s">
        <v>42</v>
      </c>
      <c r="G79" s="4" t="s">
        <v>43</v>
      </c>
      <c r="H79" s="6" t="s">
        <v>21</v>
      </c>
      <c r="I79" s="7">
        <v>50</v>
      </c>
      <c r="J79" s="8">
        <v>84</v>
      </c>
      <c r="K79" s="9">
        <v>4200</v>
      </c>
      <c r="L79" s="9">
        <v>1974</v>
      </c>
      <c r="M79" s="10">
        <v>0.47</v>
      </c>
      <c r="N79" s="4" t="s">
        <v>83</v>
      </c>
      <c r="O79" s="4" t="str">
        <f>TEXT(Table1[[#This Row],[Invoice Date]],"yyyy")</f>
        <v>2020</v>
      </c>
      <c r="P79" s="4" t="str">
        <f>TEXT(Table1[[#This Row],[Invoice Date]],"mmm")</f>
        <v>Jan</v>
      </c>
      <c r="Q79" s="27">
        <f>WEEKNUM(Table1[[#This Row],[Invoice Date]]) + IF(YEAR(Table1[[#This Row],[Invoice Date]])=2021, 52, 0)</f>
        <v>3</v>
      </c>
    </row>
    <row r="80" spans="2:17" ht="14.25" customHeight="1" x14ac:dyDescent="0.3">
      <c r="B80" s="4" t="s">
        <v>30</v>
      </c>
      <c r="C80" s="34">
        <v>1128299</v>
      </c>
      <c r="D80" s="5">
        <v>43847</v>
      </c>
      <c r="E80" s="4" t="s">
        <v>31</v>
      </c>
      <c r="F80" s="4" t="s">
        <v>42</v>
      </c>
      <c r="G80" s="4" t="s">
        <v>43</v>
      </c>
      <c r="H80" s="6" t="s">
        <v>21</v>
      </c>
      <c r="I80" s="7">
        <v>54.999999999999993</v>
      </c>
      <c r="J80" s="8">
        <v>300</v>
      </c>
      <c r="K80" s="9">
        <v>164999.99999999997</v>
      </c>
      <c r="L80" s="9">
        <v>57749.999999999985</v>
      </c>
      <c r="M80" s="10">
        <v>0.35</v>
      </c>
      <c r="N80" s="4" t="s">
        <v>24</v>
      </c>
      <c r="O80" s="4" t="str">
        <f>TEXT(Table1[[#This Row],[Invoice Date]],"yyyy")</f>
        <v>2020</v>
      </c>
      <c r="P80" s="4" t="str">
        <f>TEXT(Table1[[#This Row],[Invoice Date]],"mmm")</f>
        <v>Jan</v>
      </c>
      <c r="Q80" s="27">
        <f>WEEKNUM(Table1[[#This Row],[Invoice Date]]) + IF(YEAR(Table1[[#This Row],[Invoice Date]])=2021, 52, 0)</f>
        <v>3</v>
      </c>
    </row>
    <row r="81" spans="2:17" ht="14.25" customHeight="1" x14ac:dyDescent="0.3">
      <c r="B81" s="4" t="s">
        <v>30</v>
      </c>
      <c r="C81" s="34">
        <v>1128299</v>
      </c>
      <c r="D81" s="5">
        <v>43848</v>
      </c>
      <c r="E81" s="4" t="s">
        <v>31</v>
      </c>
      <c r="F81" s="4" t="s">
        <v>42</v>
      </c>
      <c r="G81" s="4" t="s">
        <v>43</v>
      </c>
      <c r="H81" s="6" t="s">
        <v>22</v>
      </c>
      <c r="I81" s="7">
        <v>55</v>
      </c>
      <c r="J81" s="8">
        <v>47</v>
      </c>
      <c r="K81" s="9">
        <v>2585</v>
      </c>
      <c r="L81" s="9">
        <v>1809.5000000000002</v>
      </c>
      <c r="M81" s="10">
        <v>0.70000000000000007</v>
      </c>
      <c r="N81" s="4" t="s">
        <v>83</v>
      </c>
      <c r="O81" s="4" t="str">
        <f>TEXT(Table1[[#This Row],[Invoice Date]],"yyyy")</f>
        <v>2020</v>
      </c>
      <c r="P81" s="4" t="str">
        <f>TEXT(Table1[[#This Row],[Invoice Date]],"mmm")</f>
        <v>Jan</v>
      </c>
      <c r="Q81" s="27">
        <f>WEEKNUM(Table1[[#This Row],[Invoice Date]]) + IF(YEAR(Table1[[#This Row],[Invoice Date]])=2021, 52, 0)</f>
        <v>3</v>
      </c>
    </row>
    <row r="82" spans="2:17" ht="14.25" customHeight="1" x14ac:dyDescent="0.3">
      <c r="B82" s="4" t="s">
        <v>30</v>
      </c>
      <c r="C82" s="34">
        <v>1128299</v>
      </c>
      <c r="D82" s="5">
        <v>43848</v>
      </c>
      <c r="E82" s="4" t="s">
        <v>31</v>
      </c>
      <c r="F82" s="4" t="s">
        <v>42</v>
      </c>
      <c r="G82" s="4" t="s">
        <v>43</v>
      </c>
      <c r="H82" s="6" t="s">
        <v>22</v>
      </c>
      <c r="I82" s="7">
        <v>44</v>
      </c>
      <c r="J82" s="8">
        <v>60</v>
      </c>
      <c r="K82" s="9">
        <v>2640</v>
      </c>
      <c r="L82" s="9">
        <v>1636.8000000000002</v>
      </c>
      <c r="M82" s="10">
        <v>0.62000000000000011</v>
      </c>
      <c r="N82" s="4" t="s">
        <v>24</v>
      </c>
      <c r="O82" s="4" t="str">
        <f>TEXT(Table1[[#This Row],[Invoice Date]],"yyyy")</f>
        <v>2020</v>
      </c>
      <c r="P82" s="4" t="str">
        <f>TEXT(Table1[[#This Row],[Invoice Date]],"mmm")</f>
        <v>Jan</v>
      </c>
      <c r="Q82" s="27">
        <f>WEEKNUM(Table1[[#This Row],[Invoice Date]]) + IF(YEAR(Table1[[#This Row],[Invoice Date]])=2021, 52, 0)</f>
        <v>3</v>
      </c>
    </row>
    <row r="83" spans="2:17" ht="14.25" customHeight="1" x14ac:dyDescent="0.3">
      <c r="B83" s="4" t="s">
        <v>30</v>
      </c>
      <c r="C83" s="34">
        <v>1128299</v>
      </c>
      <c r="D83" s="5">
        <v>43848</v>
      </c>
      <c r="E83" s="4" t="s">
        <v>31</v>
      </c>
      <c r="F83" s="4" t="s">
        <v>42</v>
      </c>
      <c r="G83" s="4" t="s">
        <v>43</v>
      </c>
      <c r="H83" s="6" t="s">
        <v>22</v>
      </c>
      <c r="I83" s="7">
        <v>60</v>
      </c>
      <c r="J83" s="8">
        <v>175</v>
      </c>
      <c r="K83" s="9">
        <v>105000</v>
      </c>
      <c r="L83" s="9">
        <v>57750.000000000007</v>
      </c>
      <c r="M83" s="10">
        <v>0.55000000000000004</v>
      </c>
      <c r="N83" s="4" t="s">
        <v>24</v>
      </c>
      <c r="O83" s="4" t="str">
        <f>TEXT(Table1[[#This Row],[Invoice Date]],"yyyy")</f>
        <v>2020</v>
      </c>
      <c r="P83" s="4" t="str">
        <f>TEXT(Table1[[#This Row],[Invoice Date]],"mmm")</f>
        <v>Jan</v>
      </c>
      <c r="Q83" s="27">
        <f>WEEKNUM(Table1[[#This Row],[Invoice Date]]) + IF(YEAR(Table1[[#This Row],[Invoice Date]])=2021, 52, 0)</f>
        <v>3</v>
      </c>
    </row>
    <row r="84" spans="2:17" ht="14.25" customHeight="1" x14ac:dyDescent="0.3">
      <c r="B84" s="4" t="s">
        <v>30</v>
      </c>
      <c r="C84" s="34">
        <v>1128299</v>
      </c>
      <c r="D84" s="5">
        <v>43849</v>
      </c>
      <c r="E84" s="4" t="s">
        <v>31</v>
      </c>
      <c r="F84" s="4" t="s">
        <v>42</v>
      </c>
      <c r="G84" s="4" t="s">
        <v>43</v>
      </c>
      <c r="H84" s="6" t="s">
        <v>23</v>
      </c>
      <c r="I84" s="7">
        <v>39</v>
      </c>
      <c r="J84" s="8">
        <v>124</v>
      </c>
      <c r="K84" s="9">
        <v>4836</v>
      </c>
      <c r="L84" s="9">
        <v>1257.3600000000001</v>
      </c>
      <c r="M84" s="10">
        <v>0.26</v>
      </c>
      <c r="N84" s="4" t="s">
        <v>24</v>
      </c>
      <c r="O84" s="4" t="str">
        <f>TEXT(Table1[[#This Row],[Invoice Date]],"yyyy")</f>
        <v>2020</v>
      </c>
      <c r="P84" s="4" t="str">
        <f>TEXT(Table1[[#This Row],[Invoice Date]],"mmm")</f>
        <v>Jan</v>
      </c>
      <c r="Q84" s="27">
        <f>WEEKNUM(Table1[[#This Row],[Invoice Date]]) + IF(YEAR(Table1[[#This Row],[Invoice Date]])=2021, 52, 0)</f>
        <v>4</v>
      </c>
    </row>
    <row r="85" spans="2:17" ht="14.25" customHeight="1" x14ac:dyDescent="0.3">
      <c r="B85" s="4" t="s">
        <v>30</v>
      </c>
      <c r="C85" s="34">
        <v>1128299</v>
      </c>
      <c r="D85" s="5">
        <v>43849</v>
      </c>
      <c r="E85" s="4" t="s">
        <v>31</v>
      </c>
      <c r="F85" s="4" t="s">
        <v>42</v>
      </c>
      <c r="G85" s="4" t="s">
        <v>43</v>
      </c>
      <c r="H85" s="6" t="s">
        <v>23</v>
      </c>
      <c r="I85" s="7">
        <v>54</v>
      </c>
      <c r="J85" s="8">
        <v>94</v>
      </c>
      <c r="K85" s="9">
        <v>5076</v>
      </c>
      <c r="L85" s="9">
        <v>1725.8400000000001</v>
      </c>
      <c r="M85" s="10">
        <v>0.34</v>
      </c>
      <c r="N85" s="4" t="s">
        <v>83</v>
      </c>
      <c r="O85" s="4" t="str">
        <f>TEXT(Table1[[#This Row],[Invoice Date]],"yyyy")</f>
        <v>2020</v>
      </c>
      <c r="P85" s="4" t="str">
        <f>TEXT(Table1[[#This Row],[Invoice Date]],"mmm")</f>
        <v>Jan</v>
      </c>
      <c r="Q85" s="27">
        <f>WEEKNUM(Table1[[#This Row],[Invoice Date]]) + IF(YEAR(Table1[[#This Row],[Invoice Date]])=2021, 52, 0)</f>
        <v>4</v>
      </c>
    </row>
    <row r="86" spans="2:17" ht="14.25" customHeight="1" x14ac:dyDescent="0.3">
      <c r="B86" s="4" t="s">
        <v>30</v>
      </c>
      <c r="C86" s="34">
        <v>1128299</v>
      </c>
      <c r="D86" s="5">
        <v>43849</v>
      </c>
      <c r="E86" s="4" t="s">
        <v>31</v>
      </c>
      <c r="F86" s="4" t="s">
        <v>42</v>
      </c>
      <c r="G86" s="4" t="s">
        <v>43</v>
      </c>
      <c r="H86" s="6" t="s">
        <v>23</v>
      </c>
      <c r="I86" s="7">
        <v>54.999999999999993</v>
      </c>
      <c r="J86" s="8">
        <v>375</v>
      </c>
      <c r="K86" s="9">
        <v>206249.99999999997</v>
      </c>
      <c r="L86" s="9">
        <v>41250</v>
      </c>
      <c r="M86" s="10">
        <v>0.2</v>
      </c>
      <c r="N86" s="4" t="s">
        <v>24</v>
      </c>
      <c r="O86" s="4" t="str">
        <f>TEXT(Table1[[#This Row],[Invoice Date]],"yyyy")</f>
        <v>2020</v>
      </c>
      <c r="P86" s="4" t="str">
        <f>TEXT(Table1[[#This Row],[Invoice Date]],"mmm")</f>
        <v>Jan</v>
      </c>
      <c r="Q86" s="27">
        <f>WEEKNUM(Table1[[#This Row],[Invoice Date]]) + IF(YEAR(Table1[[#This Row],[Invoice Date]])=2021, 52, 0)</f>
        <v>4</v>
      </c>
    </row>
    <row r="87" spans="2:17" ht="14.25" customHeight="1" x14ac:dyDescent="0.3">
      <c r="B87" s="4" t="s">
        <v>30</v>
      </c>
      <c r="C87" s="34">
        <v>1128299</v>
      </c>
      <c r="D87" s="5">
        <v>43850</v>
      </c>
      <c r="E87" s="4" t="s">
        <v>31</v>
      </c>
      <c r="F87" s="4" t="s">
        <v>42</v>
      </c>
      <c r="G87" s="4" t="s">
        <v>43</v>
      </c>
      <c r="H87" s="6" t="s">
        <v>17</v>
      </c>
      <c r="I87" s="7">
        <v>41</v>
      </c>
      <c r="J87" s="8">
        <v>171</v>
      </c>
      <c r="K87" s="9">
        <v>7011</v>
      </c>
      <c r="L87" s="9">
        <v>2944.6200000000003</v>
      </c>
      <c r="M87" s="10">
        <v>0.42000000000000004</v>
      </c>
      <c r="N87" s="4" t="s">
        <v>24</v>
      </c>
      <c r="O87" s="4" t="str">
        <f>TEXT(Table1[[#This Row],[Invoice Date]],"yyyy")</f>
        <v>2020</v>
      </c>
      <c r="P87" s="4" t="str">
        <f>TEXT(Table1[[#This Row],[Invoice Date]],"mmm")</f>
        <v>Jan</v>
      </c>
      <c r="Q87" s="27">
        <f>WEEKNUM(Table1[[#This Row],[Invoice Date]]) + IF(YEAR(Table1[[#This Row],[Invoice Date]])=2021, 52, 0)</f>
        <v>4</v>
      </c>
    </row>
    <row r="88" spans="2:17" ht="14.25" customHeight="1" x14ac:dyDescent="0.3">
      <c r="B88" s="4" t="s">
        <v>30</v>
      </c>
      <c r="C88" s="34">
        <v>1128299</v>
      </c>
      <c r="D88" s="5">
        <v>43850</v>
      </c>
      <c r="E88" s="4" t="s">
        <v>31</v>
      </c>
      <c r="F88" s="4" t="s">
        <v>42</v>
      </c>
      <c r="G88" s="4" t="s">
        <v>43</v>
      </c>
      <c r="H88" s="6" t="s">
        <v>17</v>
      </c>
      <c r="I88" s="7">
        <v>58</v>
      </c>
      <c r="J88" s="8">
        <v>143</v>
      </c>
      <c r="K88" s="9">
        <v>8294</v>
      </c>
      <c r="L88" s="9">
        <v>4229.9400000000005</v>
      </c>
      <c r="M88" s="10">
        <v>0.51</v>
      </c>
      <c r="N88" s="4" t="s">
        <v>83</v>
      </c>
      <c r="O88" s="4" t="str">
        <f>TEXT(Table1[[#This Row],[Invoice Date]],"yyyy")</f>
        <v>2020</v>
      </c>
      <c r="P88" s="4" t="str">
        <f>TEXT(Table1[[#This Row],[Invoice Date]],"mmm")</f>
        <v>Jan</v>
      </c>
      <c r="Q88" s="27">
        <f>WEEKNUM(Table1[[#This Row],[Invoice Date]]) + IF(YEAR(Table1[[#This Row],[Invoice Date]])=2021, 52, 0)</f>
        <v>4</v>
      </c>
    </row>
    <row r="89" spans="2:17" ht="14.25" customHeight="1" x14ac:dyDescent="0.3">
      <c r="B89" s="4" t="s">
        <v>30</v>
      </c>
      <c r="C89" s="34">
        <v>1128299</v>
      </c>
      <c r="D89" s="5">
        <v>43850</v>
      </c>
      <c r="E89" s="4" t="s">
        <v>31</v>
      </c>
      <c r="F89" s="4" t="s">
        <v>42</v>
      </c>
      <c r="G89" s="4" t="s">
        <v>43</v>
      </c>
      <c r="H89" s="6" t="s">
        <v>17</v>
      </c>
      <c r="I89" s="7">
        <v>60</v>
      </c>
      <c r="J89" s="8">
        <v>550</v>
      </c>
      <c r="K89" s="9">
        <v>330000</v>
      </c>
      <c r="L89" s="9">
        <v>132000</v>
      </c>
      <c r="M89" s="10">
        <v>0.4</v>
      </c>
      <c r="N89" s="4" t="s">
        <v>24</v>
      </c>
      <c r="O89" s="4" t="str">
        <f>TEXT(Table1[[#This Row],[Invoice Date]],"yyyy")</f>
        <v>2020</v>
      </c>
      <c r="P89" s="4" t="str">
        <f>TEXT(Table1[[#This Row],[Invoice Date]],"mmm")</f>
        <v>Jan</v>
      </c>
      <c r="Q89" s="27">
        <f>WEEKNUM(Table1[[#This Row],[Invoice Date]]) + IF(YEAR(Table1[[#This Row],[Invoice Date]])=2021, 52, 0)</f>
        <v>4</v>
      </c>
    </row>
    <row r="90" spans="2:17" ht="14.25" customHeight="1" x14ac:dyDescent="0.3">
      <c r="B90" s="4" t="s">
        <v>30</v>
      </c>
      <c r="C90" s="34">
        <v>1128299</v>
      </c>
      <c r="D90" s="5">
        <v>43851</v>
      </c>
      <c r="E90" s="4" t="s">
        <v>31</v>
      </c>
      <c r="F90" s="4" t="s">
        <v>42</v>
      </c>
      <c r="G90" s="4" t="s">
        <v>43</v>
      </c>
      <c r="H90" s="6" t="s">
        <v>19</v>
      </c>
      <c r="I90" s="7">
        <v>46</v>
      </c>
      <c r="J90" s="8">
        <v>116</v>
      </c>
      <c r="K90" s="9">
        <v>5336</v>
      </c>
      <c r="L90" s="9">
        <v>1547.4399999999998</v>
      </c>
      <c r="M90" s="10">
        <v>0.28999999999999998</v>
      </c>
      <c r="N90" s="4" t="s">
        <v>24</v>
      </c>
      <c r="O90" s="4" t="str">
        <f>TEXT(Table1[[#This Row],[Invoice Date]],"yyyy")</f>
        <v>2020</v>
      </c>
      <c r="P90" s="4" t="str">
        <f>TEXT(Table1[[#This Row],[Invoice Date]],"mmm")</f>
        <v>Jan</v>
      </c>
      <c r="Q90" s="27">
        <f>WEEKNUM(Table1[[#This Row],[Invoice Date]]) + IF(YEAR(Table1[[#This Row],[Invoice Date]])=2021, 52, 0)</f>
        <v>4</v>
      </c>
    </row>
    <row r="91" spans="2:17" ht="14.25" customHeight="1" x14ac:dyDescent="0.3">
      <c r="B91" s="4" t="s">
        <v>30</v>
      </c>
      <c r="C91" s="34">
        <v>1128299</v>
      </c>
      <c r="D91" s="5">
        <v>43851</v>
      </c>
      <c r="E91" s="4" t="s">
        <v>31</v>
      </c>
      <c r="F91" s="4" t="s">
        <v>42</v>
      </c>
      <c r="G91" s="4" t="s">
        <v>43</v>
      </c>
      <c r="H91" s="6" t="s">
        <v>19</v>
      </c>
      <c r="I91" s="7">
        <v>62</v>
      </c>
      <c r="J91" s="8">
        <v>102</v>
      </c>
      <c r="K91" s="9">
        <v>6324</v>
      </c>
      <c r="L91" s="9">
        <v>2403.12</v>
      </c>
      <c r="M91" s="10">
        <v>0.38</v>
      </c>
      <c r="N91" s="4" t="s">
        <v>83</v>
      </c>
      <c r="O91" s="4" t="str">
        <f>TEXT(Table1[[#This Row],[Invoice Date]],"yyyy")</f>
        <v>2020</v>
      </c>
      <c r="P91" s="4" t="str">
        <f>TEXT(Table1[[#This Row],[Invoice Date]],"mmm")</f>
        <v>Jan</v>
      </c>
      <c r="Q91" s="27">
        <f>WEEKNUM(Table1[[#This Row],[Invoice Date]]) + IF(YEAR(Table1[[#This Row],[Invoice Date]])=2021, 52, 0)</f>
        <v>4</v>
      </c>
    </row>
    <row r="92" spans="2:17" ht="14.25" customHeight="1" x14ac:dyDescent="0.3">
      <c r="B92" s="4" t="s">
        <v>14</v>
      </c>
      <c r="C92" s="33">
        <v>1185732</v>
      </c>
      <c r="D92" s="5">
        <v>43851</v>
      </c>
      <c r="E92" s="4" t="s">
        <v>15</v>
      </c>
      <c r="F92" s="4" t="s">
        <v>16</v>
      </c>
      <c r="G92" s="4" t="s">
        <v>16</v>
      </c>
      <c r="H92" s="6" t="s">
        <v>20</v>
      </c>
      <c r="I92" s="7">
        <v>36</v>
      </c>
      <c r="J92" s="8">
        <v>276</v>
      </c>
      <c r="K92" s="9">
        <v>9936</v>
      </c>
      <c r="L92" s="9">
        <v>4669.92</v>
      </c>
      <c r="M92" s="10">
        <v>0.47</v>
      </c>
      <c r="N92" s="4" t="s">
        <v>83</v>
      </c>
      <c r="O92" s="4" t="str">
        <f>TEXT(Table1[[#This Row],[Invoice Date]],"yyyy")</f>
        <v>2020</v>
      </c>
      <c r="P92" s="4" t="str">
        <f>TEXT(Table1[[#This Row],[Invoice Date]],"mmm")</f>
        <v>Jan</v>
      </c>
      <c r="Q92" s="27">
        <f>WEEKNUM(Table1[[#This Row],[Invoice Date]]) + IF(YEAR(Table1[[#This Row],[Invoice Date]])=2021, 52, 0)</f>
        <v>4</v>
      </c>
    </row>
    <row r="93" spans="2:17" ht="14.25" customHeight="1" x14ac:dyDescent="0.3">
      <c r="B93" s="4" t="s">
        <v>14</v>
      </c>
      <c r="C93" s="33">
        <v>1185732</v>
      </c>
      <c r="D93" s="5">
        <v>43851</v>
      </c>
      <c r="E93" s="4" t="s">
        <v>15</v>
      </c>
      <c r="F93" s="4" t="s">
        <v>16</v>
      </c>
      <c r="G93" s="4" t="s">
        <v>16</v>
      </c>
      <c r="H93" s="6" t="s">
        <v>20</v>
      </c>
      <c r="I93" s="7">
        <v>32</v>
      </c>
      <c r="J93" s="8">
        <v>323</v>
      </c>
      <c r="K93" s="9">
        <v>10336</v>
      </c>
      <c r="L93" s="9">
        <v>3927.68</v>
      </c>
      <c r="M93" s="10">
        <v>0.38</v>
      </c>
      <c r="N93" s="4" t="s">
        <v>24</v>
      </c>
      <c r="O93" s="4" t="str">
        <f>TEXT(Table1[[#This Row],[Invoice Date]],"yyyy")</f>
        <v>2020</v>
      </c>
      <c r="P93" s="4" t="str">
        <f>TEXT(Table1[[#This Row],[Invoice Date]],"mmm")</f>
        <v>Jan</v>
      </c>
      <c r="Q93" s="27">
        <f>WEEKNUM(Table1[[#This Row],[Invoice Date]]) + IF(YEAR(Table1[[#This Row],[Invoice Date]])=2021, 52, 0)</f>
        <v>4</v>
      </c>
    </row>
    <row r="94" spans="2:17" ht="14.25" customHeight="1" x14ac:dyDescent="0.3">
      <c r="B94" s="4" t="s">
        <v>30</v>
      </c>
      <c r="C94" s="34">
        <v>1128299</v>
      </c>
      <c r="D94" s="5">
        <v>43851</v>
      </c>
      <c r="E94" s="4" t="s">
        <v>31</v>
      </c>
      <c r="F94" s="4" t="s">
        <v>42</v>
      </c>
      <c r="G94" s="4" t="s">
        <v>43</v>
      </c>
      <c r="H94" s="6" t="s">
        <v>19</v>
      </c>
      <c r="I94" s="7">
        <v>65</v>
      </c>
      <c r="J94" s="8">
        <v>350</v>
      </c>
      <c r="K94" s="9">
        <v>227500</v>
      </c>
      <c r="L94" s="9">
        <v>56875</v>
      </c>
      <c r="M94" s="10">
        <v>0.25</v>
      </c>
      <c r="N94" s="4" t="s">
        <v>24</v>
      </c>
      <c r="O94" s="4" t="str">
        <f>TEXT(Table1[[#This Row],[Invoice Date]],"yyyy")</f>
        <v>2020</v>
      </c>
      <c r="P94" s="4" t="str">
        <f>TEXT(Table1[[#This Row],[Invoice Date]],"mmm")</f>
        <v>Jan</v>
      </c>
      <c r="Q94" s="27">
        <f>WEEKNUM(Table1[[#This Row],[Invoice Date]]) + IF(YEAR(Table1[[#This Row],[Invoice Date]])=2021, 52, 0)</f>
        <v>4</v>
      </c>
    </row>
    <row r="95" spans="2:17" ht="14.25" customHeight="1" x14ac:dyDescent="0.3">
      <c r="B95" s="4" t="s">
        <v>14</v>
      </c>
      <c r="C95" s="33">
        <v>1185732</v>
      </c>
      <c r="D95" s="5">
        <v>43851</v>
      </c>
      <c r="E95" s="4" t="s">
        <v>15</v>
      </c>
      <c r="F95" s="4" t="s">
        <v>16</v>
      </c>
      <c r="G95" s="4" t="s">
        <v>16</v>
      </c>
      <c r="H95" s="6" t="s">
        <v>20</v>
      </c>
      <c r="I95" s="7">
        <v>40</v>
      </c>
      <c r="J95" s="8">
        <v>950</v>
      </c>
      <c r="K95" s="9">
        <v>380000</v>
      </c>
      <c r="L95" s="9">
        <v>133000</v>
      </c>
      <c r="M95" s="10">
        <v>0.35</v>
      </c>
      <c r="N95" s="4" t="s">
        <v>24</v>
      </c>
      <c r="O95" s="4" t="str">
        <f>TEXT(Table1[[#This Row],[Invoice Date]],"yyyy")</f>
        <v>2020</v>
      </c>
      <c r="P95" s="4" t="str">
        <f>TEXT(Table1[[#This Row],[Invoice Date]],"mmm")</f>
        <v>Jan</v>
      </c>
      <c r="Q95" s="27">
        <f>WEEKNUM(Table1[[#This Row],[Invoice Date]]) + IF(YEAR(Table1[[#This Row],[Invoice Date]])=2021, 52, 0)</f>
        <v>4</v>
      </c>
    </row>
    <row r="96" spans="2:17" ht="14.25" customHeight="1" x14ac:dyDescent="0.3">
      <c r="B96" s="4" t="s">
        <v>30</v>
      </c>
      <c r="C96" s="34">
        <v>1128299</v>
      </c>
      <c r="D96" s="5">
        <v>43852</v>
      </c>
      <c r="E96" s="4" t="s">
        <v>31</v>
      </c>
      <c r="F96" s="4" t="s">
        <v>42</v>
      </c>
      <c r="G96" s="4" t="s">
        <v>43</v>
      </c>
      <c r="H96" s="6" t="s">
        <v>20</v>
      </c>
      <c r="I96" s="7">
        <v>47</v>
      </c>
      <c r="J96" s="8">
        <v>120</v>
      </c>
      <c r="K96" s="9">
        <v>5640</v>
      </c>
      <c r="L96" s="9">
        <v>2538</v>
      </c>
      <c r="M96" s="10">
        <v>0.45</v>
      </c>
      <c r="N96" s="4" t="s">
        <v>24</v>
      </c>
      <c r="O96" s="4" t="str">
        <f>TEXT(Table1[[#This Row],[Invoice Date]],"yyyy")</f>
        <v>2020</v>
      </c>
      <c r="P96" s="4" t="str">
        <f>TEXT(Table1[[#This Row],[Invoice Date]],"mmm")</f>
        <v>Jan</v>
      </c>
      <c r="Q96" s="27">
        <f>WEEKNUM(Table1[[#This Row],[Invoice Date]]) + IF(YEAR(Table1[[#This Row],[Invoice Date]])=2021, 52, 0)</f>
        <v>4</v>
      </c>
    </row>
    <row r="97" spans="2:17" ht="14.25" customHeight="1" x14ac:dyDescent="0.3">
      <c r="B97" s="4" t="s">
        <v>30</v>
      </c>
      <c r="C97" s="34">
        <v>1128299</v>
      </c>
      <c r="D97" s="5">
        <v>43852</v>
      </c>
      <c r="E97" s="4" t="s">
        <v>31</v>
      </c>
      <c r="F97" s="4" t="s">
        <v>42</v>
      </c>
      <c r="G97" s="4" t="s">
        <v>43</v>
      </c>
      <c r="H97" s="6" t="s">
        <v>20</v>
      </c>
      <c r="I97" s="7">
        <v>61</v>
      </c>
      <c r="J97" s="8">
        <v>120</v>
      </c>
      <c r="K97" s="9">
        <v>7320</v>
      </c>
      <c r="L97" s="9">
        <v>3879.6000000000004</v>
      </c>
      <c r="M97" s="10">
        <v>0.53</v>
      </c>
      <c r="N97" s="4" t="s">
        <v>83</v>
      </c>
      <c r="O97" s="4" t="str">
        <f>TEXT(Table1[[#This Row],[Invoice Date]],"yyyy")</f>
        <v>2020</v>
      </c>
      <c r="P97" s="4" t="str">
        <f>TEXT(Table1[[#This Row],[Invoice Date]],"mmm")</f>
        <v>Jan</v>
      </c>
      <c r="Q97" s="27">
        <f>WEEKNUM(Table1[[#This Row],[Invoice Date]]) + IF(YEAR(Table1[[#This Row],[Invoice Date]])=2021, 52, 0)</f>
        <v>4</v>
      </c>
    </row>
    <row r="98" spans="2:17" ht="14.25" customHeight="1" x14ac:dyDescent="0.3">
      <c r="B98" s="4" t="s">
        <v>14</v>
      </c>
      <c r="C98" s="33">
        <v>1185732</v>
      </c>
      <c r="D98" s="5">
        <v>43852</v>
      </c>
      <c r="E98" s="4" t="s">
        <v>15</v>
      </c>
      <c r="F98" s="4" t="s">
        <v>16</v>
      </c>
      <c r="G98" s="4" t="s">
        <v>16</v>
      </c>
      <c r="H98" s="6" t="s">
        <v>21</v>
      </c>
      <c r="I98" s="7">
        <v>32</v>
      </c>
      <c r="J98" s="8">
        <v>248</v>
      </c>
      <c r="K98" s="9">
        <v>7936</v>
      </c>
      <c r="L98" s="9">
        <v>3015.68</v>
      </c>
      <c r="M98" s="10">
        <v>0.38</v>
      </c>
      <c r="N98" s="4" t="s">
        <v>24</v>
      </c>
      <c r="O98" s="4" t="str">
        <f>TEXT(Table1[[#This Row],[Invoice Date]],"yyyy")</f>
        <v>2020</v>
      </c>
      <c r="P98" s="4" t="str">
        <f>TEXT(Table1[[#This Row],[Invoice Date]],"mmm")</f>
        <v>Jan</v>
      </c>
      <c r="Q98" s="27">
        <f>WEEKNUM(Table1[[#This Row],[Invoice Date]]) + IF(YEAR(Table1[[#This Row],[Invoice Date]])=2021, 52, 0)</f>
        <v>4</v>
      </c>
    </row>
    <row r="99" spans="2:17" ht="14.25" customHeight="1" x14ac:dyDescent="0.3">
      <c r="B99" s="4" t="s">
        <v>14</v>
      </c>
      <c r="C99" s="33">
        <v>1185732</v>
      </c>
      <c r="D99" s="5">
        <v>43852</v>
      </c>
      <c r="E99" s="4" t="s">
        <v>15</v>
      </c>
      <c r="F99" s="4" t="s">
        <v>16</v>
      </c>
      <c r="G99" s="4" t="s">
        <v>16</v>
      </c>
      <c r="H99" s="6" t="s">
        <v>21</v>
      </c>
      <c r="I99" s="7">
        <v>44</v>
      </c>
      <c r="J99" s="8">
        <v>206</v>
      </c>
      <c r="K99" s="9">
        <v>9064</v>
      </c>
      <c r="L99" s="9">
        <v>4441.3599999999997</v>
      </c>
      <c r="M99" s="10">
        <v>0.49</v>
      </c>
      <c r="N99" s="4" t="s">
        <v>83</v>
      </c>
      <c r="O99" s="4" t="str">
        <f>TEXT(Table1[[#This Row],[Invoice Date]],"yyyy")</f>
        <v>2020</v>
      </c>
      <c r="P99" s="4" t="str">
        <f>TEXT(Table1[[#This Row],[Invoice Date]],"mmm")</f>
        <v>Jan</v>
      </c>
      <c r="Q99" s="27">
        <f>WEEKNUM(Table1[[#This Row],[Invoice Date]]) + IF(YEAR(Table1[[#This Row],[Invoice Date]])=2021, 52, 0)</f>
        <v>4</v>
      </c>
    </row>
    <row r="100" spans="2:17" ht="14.25" customHeight="1" x14ac:dyDescent="0.3">
      <c r="B100" s="4" t="s">
        <v>30</v>
      </c>
      <c r="C100" s="34">
        <v>1128299</v>
      </c>
      <c r="D100" s="5">
        <v>43852</v>
      </c>
      <c r="E100" s="4" t="s">
        <v>31</v>
      </c>
      <c r="F100" s="4" t="s">
        <v>42</v>
      </c>
      <c r="G100" s="4" t="s">
        <v>43</v>
      </c>
      <c r="H100" s="6" t="s">
        <v>20</v>
      </c>
      <c r="I100" s="7">
        <v>65</v>
      </c>
      <c r="J100" s="8">
        <v>400</v>
      </c>
      <c r="K100" s="9">
        <v>260000</v>
      </c>
      <c r="L100" s="9">
        <v>104000</v>
      </c>
      <c r="M100" s="10">
        <v>0.4</v>
      </c>
      <c r="N100" s="4" t="s">
        <v>24</v>
      </c>
      <c r="O100" s="4" t="str">
        <f>TEXT(Table1[[#This Row],[Invoice Date]],"yyyy")</f>
        <v>2020</v>
      </c>
      <c r="P100" s="4" t="str">
        <f>TEXT(Table1[[#This Row],[Invoice Date]],"mmm")</f>
        <v>Jan</v>
      </c>
      <c r="Q100" s="27">
        <f>WEEKNUM(Table1[[#This Row],[Invoice Date]]) + IF(YEAR(Table1[[#This Row],[Invoice Date]])=2021, 52, 0)</f>
        <v>4</v>
      </c>
    </row>
    <row r="101" spans="2:17" ht="14.25" customHeight="1" x14ac:dyDescent="0.3">
      <c r="B101" s="4" t="s">
        <v>14</v>
      </c>
      <c r="C101" s="33">
        <v>1185732</v>
      </c>
      <c r="D101" s="5">
        <v>43852</v>
      </c>
      <c r="E101" s="4" t="s">
        <v>15</v>
      </c>
      <c r="F101" s="4" t="s">
        <v>16</v>
      </c>
      <c r="G101" s="4" t="s">
        <v>16</v>
      </c>
      <c r="H101" s="6" t="s">
        <v>21</v>
      </c>
      <c r="I101" s="7">
        <v>45</v>
      </c>
      <c r="J101" s="8">
        <v>825</v>
      </c>
      <c r="K101" s="9">
        <v>371250</v>
      </c>
      <c r="L101" s="9">
        <v>129937.49999999999</v>
      </c>
      <c r="M101" s="10">
        <v>0.35</v>
      </c>
      <c r="N101" s="4" t="s">
        <v>24</v>
      </c>
      <c r="O101" s="4" t="str">
        <f>TEXT(Table1[[#This Row],[Invoice Date]],"yyyy")</f>
        <v>2020</v>
      </c>
      <c r="P101" s="4" t="str">
        <f>TEXT(Table1[[#This Row],[Invoice Date]],"mmm")</f>
        <v>Jan</v>
      </c>
      <c r="Q101" s="27">
        <f>WEEKNUM(Table1[[#This Row],[Invoice Date]]) + IF(YEAR(Table1[[#This Row],[Invoice Date]])=2021, 52, 0)</f>
        <v>4</v>
      </c>
    </row>
    <row r="102" spans="2:17" ht="14.25" customHeight="1" x14ac:dyDescent="0.3">
      <c r="B102" s="4" t="s">
        <v>30</v>
      </c>
      <c r="C102" s="34">
        <v>1128299</v>
      </c>
      <c r="D102" s="5">
        <v>43853</v>
      </c>
      <c r="E102" s="4" t="s">
        <v>31</v>
      </c>
      <c r="F102" s="4" t="s">
        <v>42</v>
      </c>
      <c r="G102" s="4" t="s">
        <v>43</v>
      </c>
      <c r="H102" s="6" t="s">
        <v>21</v>
      </c>
      <c r="I102" s="7">
        <v>40</v>
      </c>
      <c r="J102" s="8">
        <v>90</v>
      </c>
      <c r="K102" s="9">
        <v>3600</v>
      </c>
      <c r="L102" s="9">
        <v>1476</v>
      </c>
      <c r="M102" s="10">
        <v>0.41</v>
      </c>
      <c r="N102" s="4" t="s">
        <v>24</v>
      </c>
      <c r="O102" s="4" t="str">
        <f>TEXT(Table1[[#This Row],[Invoice Date]],"yyyy")</f>
        <v>2020</v>
      </c>
      <c r="P102" s="4" t="str">
        <f>TEXT(Table1[[#This Row],[Invoice Date]],"mmm")</f>
        <v>Jan</v>
      </c>
      <c r="Q102" s="27">
        <f>WEEKNUM(Table1[[#This Row],[Invoice Date]]) + IF(YEAR(Table1[[#This Row],[Invoice Date]])=2021, 52, 0)</f>
        <v>4</v>
      </c>
    </row>
    <row r="103" spans="2:17" ht="14.25" customHeight="1" x14ac:dyDescent="0.3">
      <c r="B103" s="4" t="s">
        <v>30</v>
      </c>
      <c r="C103" s="34">
        <v>1128299</v>
      </c>
      <c r="D103" s="5">
        <v>43853</v>
      </c>
      <c r="E103" s="4" t="s">
        <v>31</v>
      </c>
      <c r="F103" s="4" t="s">
        <v>42</v>
      </c>
      <c r="G103" s="4" t="s">
        <v>43</v>
      </c>
      <c r="H103" s="6" t="s">
        <v>21</v>
      </c>
      <c r="I103" s="7">
        <v>59</v>
      </c>
      <c r="J103" s="8">
        <v>75</v>
      </c>
      <c r="K103" s="9">
        <v>4425</v>
      </c>
      <c r="L103" s="9">
        <v>2035.4999999999998</v>
      </c>
      <c r="M103" s="10">
        <v>0.45999999999999996</v>
      </c>
      <c r="N103" s="4" t="s">
        <v>83</v>
      </c>
      <c r="O103" s="4" t="str">
        <f>TEXT(Table1[[#This Row],[Invoice Date]],"yyyy")</f>
        <v>2020</v>
      </c>
      <c r="P103" s="4" t="str">
        <f>TEXT(Table1[[#This Row],[Invoice Date]],"mmm")</f>
        <v>Jan</v>
      </c>
      <c r="Q103" s="27">
        <f>WEEKNUM(Table1[[#This Row],[Invoice Date]]) + IF(YEAR(Table1[[#This Row],[Invoice Date]])=2021, 52, 0)</f>
        <v>4</v>
      </c>
    </row>
    <row r="104" spans="2:17" ht="14.25" customHeight="1" x14ac:dyDescent="0.3">
      <c r="B104" s="4" t="s">
        <v>14</v>
      </c>
      <c r="C104" s="33">
        <v>1185732</v>
      </c>
      <c r="D104" s="5">
        <v>43853</v>
      </c>
      <c r="E104" s="4" t="s">
        <v>15</v>
      </c>
      <c r="F104" s="4" t="s">
        <v>16</v>
      </c>
      <c r="G104" s="4" t="s">
        <v>16</v>
      </c>
      <c r="H104" s="6" t="s">
        <v>22</v>
      </c>
      <c r="I104" s="7">
        <v>43</v>
      </c>
      <c r="J104" s="8">
        <v>306</v>
      </c>
      <c r="K104" s="9">
        <v>13158</v>
      </c>
      <c r="L104" s="9">
        <v>4605.2999999999993</v>
      </c>
      <c r="M104" s="10">
        <v>0.35</v>
      </c>
      <c r="N104" s="4" t="s">
        <v>24</v>
      </c>
      <c r="O104" s="4" t="str">
        <f>TEXT(Table1[[#This Row],[Invoice Date]],"yyyy")</f>
        <v>2020</v>
      </c>
      <c r="P104" s="4" t="str">
        <f>TEXT(Table1[[#This Row],[Invoice Date]],"mmm")</f>
        <v>Jan</v>
      </c>
      <c r="Q104" s="27">
        <f>WEEKNUM(Table1[[#This Row],[Invoice Date]]) + IF(YEAR(Table1[[#This Row],[Invoice Date]])=2021, 52, 0)</f>
        <v>4</v>
      </c>
    </row>
    <row r="105" spans="2:17" ht="14.25" customHeight="1" x14ac:dyDescent="0.3">
      <c r="B105" s="4" t="s">
        <v>14</v>
      </c>
      <c r="C105" s="33">
        <v>1185732</v>
      </c>
      <c r="D105" s="5">
        <v>43853</v>
      </c>
      <c r="E105" s="4" t="s">
        <v>15</v>
      </c>
      <c r="F105" s="4" t="s">
        <v>16</v>
      </c>
      <c r="G105" s="4" t="s">
        <v>16</v>
      </c>
      <c r="H105" s="6" t="s">
        <v>22</v>
      </c>
      <c r="I105" s="7">
        <v>58</v>
      </c>
      <c r="J105" s="8">
        <v>243</v>
      </c>
      <c r="K105" s="9">
        <v>14094</v>
      </c>
      <c r="L105" s="9">
        <v>6060.42</v>
      </c>
      <c r="M105" s="10">
        <v>0.43</v>
      </c>
      <c r="N105" s="4" t="s">
        <v>83</v>
      </c>
      <c r="O105" s="4" t="str">
        <f>TEXT(Table1[[#This Row],[Invoice Date]],"yyyy")</f>
        <v>2020</v>
      </c>
      <c r="P105" s="4" t="str">
        <f>TEXT(Table1[[#This Row],[Invoice Date]],"mmm")</f>
        <v>Jan</v>
      </c>
      <c r="Q105" s="27">
        <f>WEEKNUM(Table1[[#This Row],[Invoice Date]]) + IF(YEAR(Table1[[#This Row],[Invoice Date]])=2021, 52, 0)</f>
        <v>4</v>
      </c>
    </row>
    <row r="106" spans="2:17" ht="14.25" customHeight="1" x14ac:dyDescent="0.3">
      <c r="B106" s="4" t="s">
        <v>30</v>
      </c>
      <c r="C106" s="34">
        <v>1128299</v>
      </c>
      <c r="D106" s="5">
        <v>43853</v>
      </c>
      <c r="E106" s="4" t="s">
        <v>31</v>
      </c>
      <c r="F106" s="4" t="s">
        <v>42</v>
      </c>
      <c r="G106" s="4" t="s">
        <v>43</v>
      </c>
      <c r="H106" s="6" t="s">
        <v>21</v>
      </c>
      <c r="I106" s="7">
        <v>60</v>
      </c>
      <c r="J106" s="8">
        <v>300</v>
      </c>
      <c r="K106" s="9">
        <v>180000</v>
      </c>
      <c r="L106" s="9">
        <v>62999.999999999993</v>
      </c>
      <c r="M106" s="10">
        <v>0.35</v>
      </c>
      <c r="N106" s="4" t="s">
        <v>24</v>
      </c>
      <c r="O106" s="4" t="str">
        <f>TEXT(Table1[[#This Row],[Invoice Date]],"yyyy")</f>
        <v>2020</v>
      </c>
      <c r="P106" s="4" t="str">
        <f>TEXT(Table1[[#This Row],[Invoice Date]],"mmm")</f>
        <v>Jan</v>
      </c>
      <c r="Q106" s="27">
        <f>WEEKNUM(Table1[[#This Row],[Invoice Date]]) + IF(YEAR(Table1[[#This Row],[Invoice Date]])=2021, 52, 0)</f>
        <v>4</v>
      </c>
    </row>
    <row r="107" spans="2:17" ht="14.25" customHeight="1" x14ac:dyDescent="0.3">
      <c r="B107" s="4" t="s">
        <v>14</v>
      </c>
      <c r="C107" s="33">
        <v>1185732</v>
      </c>
      <c r="D107" s="5">
        <v>43853</v>
      </c>
      <c r="E107" s="4" t="s">
        <v>15</v>
      </c>
      <c r="F107" s="4" t="s">
        <v>16</v>
      </c>
      <c r="G107" s="4" t="s">
        <v>16</v>
      </c>
      <c r="H107" s="6" t="s">
        <v>22</v>
      </c>
      <c r="I107" s="7">
        <v>60</v>
      </c>
      <c r="J107" s="8">
        <v>900</v>
      </c>
      <c r="K107" s="9">
        <v>540000</v>
      </c>
      <c r="L107" s="9">
        <v>162000</v>
      </c>
      <c r="M107" s="10">
        <v>0.3</v>
      </c>
      <c r="N107" s="4" t="s">
        <v>24</v>
      </c>
      <c r="O107" s="4" t="str">
        <f>TEXT(Table1[[#This Row],[Invoice Date]],"yyyy")</f>
        <v>2020</v>
      </c>
      <c r="P107" s="4" t="str">
        <f>TEXT(Table1[[#This Row],[Invoice Date]],"mmm")</f>
        <v>Jan</v>
      </c>
      <c r="Q107" s="27">
        <f>WEEKNUM(Table1[[#This Row],[Invoice Date]]) + IF(YEAR(Table1[[#This Row],[Invoice Date]])=2021, 52, 0)</f>
        <v>4</v>
      </c>
    </row>
    <row r="108" spans="2:17" ht="14.25" customHeight="1" x14ac:dyDescent="0.3">
      <c r="B108" s="4" t="s">
        <v>30</v>
      </c>
      <c r="C108" s="34">
        <v>1128299</v>
      </c>
      <c r="D108" s="5">
        <v>43854</v>
      </c>
      <c r="E108" s="4" t="s">
        <v>31</v>
      </c>
      <c r="F108" s="4" t="s">
        <v>42</v>
      </c>
      <c r="G108" s="4" t="s">
        <v>43</v>
      </c>
      <c r="H108" s="6" t="s">
        <v>22</v>
      </c>
      <c r="I108" s="7">
        <v>47</v>
      </c>
      <c r="J108" s="8">
        <v>62</v>
      </c>
      <c r="K108" s="9">
        <v>2914</v>
      </c>
      <c r="L108" s="9">
        <v>1777.5400000000002</v>
      </c>
      <c r="M108" s="10">
        <v>0.6100000000000001</v>
      </c>
      <c r="N108" s="4" t="s">
        <v>24</v>
      </c>
      <c r="O108" s="4" t="str">
        <f>TEXT(Table1[[#This Row],[Invoice Date]],"yyyy")</f>
        <v>2020</v>
      </c>
      <c r="P108" s="4" t="str">
        <f>TEXT(Table1[[#This Row],[Invoice Date]],"mmm")</f>
        <v>Jan</v>
      </c>
      <c r="Q108" s="27">
        <f>WEEKNUM(Table1[[#This Row],[Invoice Date]]) + IF(YEAR(Table1[[#This Row],[Invoice Date]])=2021, 52, 0)</f>
        <v>4</v>
      </c>
    </row>
    <row r="109" spans="2:17" ht="14.25" customHeight="1" x14ac:dyDescent="0.3">
      <c r="B109" s="4" t="s">
        <v>30</v>
      </c>
      <c r="C109" s="34">
        <v>1128299</v>
      </c>
      <c r="D109" s="5">
        <v>43854</v>
      </c>
      <c r="E109" s="4" t="s">
        <v>31</v>
      </c>
      <c r="F109" s="4" t="s">
        <v>42</v>
      </c>
      <c r="G109" s="4" t="s">
        <v>43</v>
      </c>
      <c r="H109" s="6" t="s">
        <v>22</v>
      </c>
      <c r="I109" s="7">
        <v>63</v>
      </c>
      <c r="J109" s="8">
        <v>52</v>
      </c>
      <c r="K109" s="9">
        <v>3276</v>
      </c>
      <c r="L109" s="9">
        <v>2162.1600000000003</v>
      </c>
      <c r="M109" s="10">
        <v>0.66</v>
      </c>
      <c r="N109" s="4" t="s">
        <v>83</v>
      </c>
      <c r="O109" s="4" t="str">
        <f>TEXT(Table1[[#This Row],[Invoice Date]],"yyyy")</f>
        <v>2020</v>
      </c>
      <c r="P109" s="4" t="str">
        <f>TEXT(Table1[[#This Row],[Invoice Date]],"mmm")</f>
        <v>Jan</v>
      </c>
      <c r="Q109" s="27">
        <f>WEEKNUM(Table1[[#This Row],[Invoice Date]]) + IF(YEAR(Table1[[#This Row],[Invoice Date]])=2021, 52, 0)</f>
        <v>4</v>
      </c>
    </row>
    <row r="110" spans="2:17" ht="14.25" customHeight="1" x14ac:dyDescent="0.3">
      <c r="B110" s="4" t="s">
        <v>14</v>
      </c>
      <c r="C110" s="33">
        <v>1185732</v>
      </c>
      <c r="D110" s="5">
        <v>43854</v>
      </c>
      <c r="E110" s="4" t="s">
        <v>15</v>
      </c>
      <c r="F110" s="4" t="s">
        <v>16</v>
      </c>
      <c r="G110" s="4" t="s">
        <v>16</v>
      </c>
      <c r="H110" s="6" t="s">
        <v>23</v>
      </c>
      <c r="I110" s="7">
        <v>36</v>
      </c>
      <c r="J110" s="8">
        <v>350</v>
      </c>
      <c r="K110" s="9">
        <v>12600</v>
      </c>
      <c r="L110" s="9">
        <v>3653.9999999999995</v>
      </c>
      <c r="M110" s="10">
        <v>0.28999999999999998</v>
      </c>
      <c r="N110" s="4" t="s">
        <v>24</v>
      </c>
      <c r="O110" s="4" t="str">
        <f>TEXT(Table1[[#This Row],[Invoice Date]],"yyyy")</f>
        <v>2020</v>
      </c>
      <c r="P110" s="4" t="str">
        <f>TEXT(Table1[[#This Row],[Invoice Date]],"mmm")</f>
        <v>Jan</v>
      </c>
      <c r="Q110" s="27">
        <f>WEEKNUM(Table1[[#This Row],[Invoice Date]]) + IF(YEAR(Table1[[#This Row],[Invoice Date]])=2021, 52, 0)</f>
        <v>4</v>
      </c>
    </row>
    <row r="111" spans="2:17" ht="14.25" customHeight="1" x14ac:dyDescent="0.3">
      <c r="B111" s="4" t="s">
        <v>14</v>
      </c>
      <c r="C111" s="33">
        <v>1185732</v>
      </c>
      <c r="D111" s="5">
        <v>43854</v>
      </c>
      <c r="E111" s="4" t="s">
        <v>15</v>
      </c>
      <c r="F111" s="4" t="s">
        <v>16</v>
      </c>
      <c r="G111" s="4" t="s">
        <v>16</v>
      </c>
      <c r="H111" s="6" t="s">
        <v>23</v>
      </c>
      <c r="I111" s="7">
        <v>48</v>
      </c>
      <c r="J111" s="8">
        <v>290</v>
      </c>
      <c r="K111" s="9">
        <v>13920</v>
      </c>
      <c r="L111" s="9">
        <v>5289.6</v>
      </c>
      <c r="M111" s="10">
        <v>0.38</v>
      </c>
      <c r="N111" s="4" t="s">
        <v>83</v>
      </c>
      <c r="O111" s="4" t="str">
        <f>TEXT(Table1[[#This Row],[Invoice Date]],"yyyy")</f>
        <v>2020</v>
      </c>
      <c r="P111" s="4" t="str">
        <f>TEXT(Table1[[#This Row],[Invoice Date]],"mmm")</f>
        <v>Jan</v>
      </c>
      <c r="Q111" s="27">
        <f>WEEKNUM(Table1[[#This Row],[Invoice Date]]) + IF(YEAR(Table1[[#This Row],[Invoice Date]])=2021, 52, 0)</f>
        <v>4</v>
      </c>
    </row>
    <row r="112" spans="2:17" ht="14.25" customHeight="1" x14ac:dyDescent="0.3">
      <c r="B112" s="4" t="s">
        <v>30</v>
      </c>
      <c r="C112" s="34">
        <v>1128299</v>
      </c>
      <c r="D112" s="5">
        <v>43854</v>
      </c>
      <c r="E112" s="4" t="s">
        <v>31</v>
      </c>
      <c r="F112" s="4" t="s">
        <v>42</v>
      </c>
      <c r="G112" s="4" t="s">
        <v>43</v>
      </c>
      <c r="H112" s="6" t="s">
        <v>22</v>
      </c>
      <c r="I112" s="7">
        <v>65</v>
      </c>
      <c r="J112" s="8">
        <v>200</v>
      </c>
      <c r="K112" s="9">
        <v>130000</v>
      </c>
      <c r="L112" s="9">
        <v>71500</v>
      </c>
      <c r="M112" s="10">
        <v>0.55000000000000004</v>
      </c>
      <c r="N112" s="4" t="s">
        <v>24</v>
      </c>
      <c r="O112" s="4" t="str">
        <f>TEXT(Table1[[#This Row],[Invoice Date]],"yyyy")</f>
        <v>2020</v>
      </c>
      <c r="P112" s="4" t="str">
        <f>TEXT(Table1[[#This Row],[Invoice Date]],"mmm")</f>
        <v>Jan</v>
      </c>
      <c r="Q112" s="27">
        <f>WEEKNUM(Table1[[#This Row],[Invoice Date]]) + IF(YEAR(Table1[[#This Row],[Invoice Date]])=2021, 52, 0)</f>
        <v>4</v>
      </c>
    </row>
    <row r="113" spans="2:17" ht="14.25" customHeight="1" x14ac:dyDescent="0.3">
      <c r="B113" s="4" t="s">
        <v>14</v>
      </c>
      <c r="C113" s="33">
        <v>1185732</v>
      </c>
      <c r="D113" s="5">
        <v>43854</v>
      </c>
      <c r="E113" s="4" t="s">
        <v>15</v>
      </c>
      <c r="F113" s="4" t="s">
        <v>16</v>
      </c>
      <c r="G113" s="4" t="s">
        <v>16</v>
      </c>
      <c r="H113" s="6" t="s">
        <v>23</v>
      </c>
      <c r="I113" s="7">
        <v>50</v>
      </c>
      <c r="J113" s="8">
        <v>1000</v>
      </c>
      <c r="K113" s="9">
        <v>500000</v>
      </c>
      <c r="L113" s="9">
        <v>125000</v>
      </c>
      <c r="M113" s="10">
        <v>0.25</v>
      </c>
      <c r="N113" s="4" t="s">
        <v>24</v>
      </c>
      <c r="O113" s="4" t="str">
        <f>TEXT(Table1[[#This Row],[Invoice Date]],"yyyy")</f>
        <v>2020</v>
      </c>
      <c r="P113" s="4" t="str">
        <f>TEXT(Table1[[#This Row],[Invoice Date]],"mmm")</f>
        <v>Jan</v>
      </c>
      <c r="Q113" s="27">
        <f>WEEKNUM(Table1[[#This Row],[Invoice Date]]) + IF(YEAR(Table1[[#This Row],[Invoice Date]])=2021, 52, 0)</f>
        <v>4</v>
      </c>
    </row>
    <row r="114" spans="2:17" ht="14.25" customHeight="1" x14ac:dyDescent="0.3">
      <c r="B114" s="4" t="s">
        <v>30</v>
      </c>
      <c r="C114" s="34">
        <v>1128299</v>
      </c>
      <c r="D114" s="5">
        <v>43855</v>
      </c>
      <c r="E114" s="4" t="s">
        <v>31</v>
      </c>
      <c r="F114" s="4" t="s">
        <v>42</v>
      </c>
      <c r="G114" s="4" t="s">
        <v>43</v>
      </c>
      <c r="H114" s="6" t="s">
        <v>23</v>
      </c>
      <c r="I114" s="7">
        <v>54</v>
      </c>
      <c r="J114" s="8">
        <v>123</v>
      </c>
      <c r="K114" s="9">
        <v>6642</v>
      </c>
      <c r="L114" s="9">
        <v>1793.3400000000001</v>
      </c>
      <c r="M114" s="10">
        <v>0.27</v>
      </c>
      <c r="N114" s="4" t="s">
        <v>24</v>
      </c>
      <c r="O114" s="4" t="str">
        <f>TEXT(Table1[[#This Row],[Invoice Date]],"yyyy")</f>
        <v>2020</v>
      </c>
      <c r="P114" s="4" t="str">
        <f>TEXT(Table1[[#This Row],[Invoice Date]],"mmm")</f>
        <v>Jan</v>
      </c>
      <c r="Q114" s="27">
        <f>WEEKNUM(Table1[[#This Row],[Invoice Date]]) + IF(YEAR(Table1[[#This Row],[Invoice Date]])=2021, 52, 0)</f>
        <v>4</v>
      </c>
    </row>
    <row r="115" spans="2:17" ht="14.25" customHeight="1" x14ac:dyDescent="0.3">
      <c r="B115" s="4" t="s">
        <v>30</v>
      </c>
      <c r="C115" s="34">
        <v>1128299</v>
      </c>
      <c r="D115" s="5">
        <v>43855</v>
      </c>
      <c r="E115" s="4" t="s">
        <v>31</v>
      </c>
      <c r="F115" s="4" t="s">
        <v>42</v>
      </c>
      <c r="G115" s="4" t="s">
        <v>43</v>
      </c>
      <c r="H115" s="6" t="s">
        <v>23</v>
      </c>
      <c r="I115" s="7">
        <v>78</v>
      </c>
      <c r="J115" s="8">
        <v>95</v>
      </c>
      <c r="K115" s="9">
        <v>7410</v>
      </c>
      <c r="L115" s="9">
        <v>2519.4</v>
      </c>
      <c r="M115" s="10">
        <v>0.34</v>
      </c>
      <c r="N115" s="4" t="s">
        <v>83</v>
      </c>
      <c r="O115" s="4" t="str">
        <f>TEXT(Table1[[#This Row],[Invoice Date]],"yyyy")</f>
        <v>2020</v>
      </c>
      <c r="P115" s="4" t="str">
        <f>TEXT(Table1[[#This Row],[Invoice Date]],"mmm")</f>
        <v>Jan</v>
      </c>
      <c r="Q115" s="27">
        <f>WEEKNUM(Table1[[#This Row],[Invoice Date]]) + IF(YEAR(Table1[[#This Row],[Invoice Date]])=2021, 52, 0)</f>
        <v>4</v>
      </c>
    </row>
    <row r="116" spans="2:17" ht="14.25" customHeight="1" x14ac:dyDescent="0.3">
      <c r="B116" s="4" t="s">
        <v>14</v>
      </c>
      <c r="C116" s="33">
        <v>1185732</v>
      </c>
      <c r="D116" s="5">
        <v>43855</v>
      </c>
      <c r="E116" s="4" t="s">
        <v>15</v>
      </c>
      <c r="F116" s="4" t="s">
        <v>16</v>
      </c>
      <c r="G116" s="4" t="s">
        <v>16</v>
      </c>
      <c r="H116" s="6" t="s">
        <v>17</v>
      </c>
      <c r="I116" s="7">
        <v>40</v>
      </c>
      <c r="J116" s="8">
        <v>390</v>
      </c>
      <c r="K116" s="9">
        <v>15600</v>
      </c>
      <c r="L116" s="9">
        <v>8112</v>
      </c>
      <c r="M116" s="10">
        <v>0.52</v>
      </c>
      <c r="N116" s="4" t="s">
        <v>24</v>
      </c>
      <c r="O116" s="4" t="str">
        <f>TEXT(Table1[[#This Row],[Invoice Date]],"yyyy")</f>
        <v>2020</v>
      </c>
      <c r="P116" s="4" t="str">
        <f>TEXT(Table1[[#This Row],[Invoice Date]],"mmm")</f>
        <v>Jan</v>
      </c>
      <c r="Q116" s="27">
        <f>WEEKNUM(Table1[[#This Row],[Invoice Date]]) + IF(YEAR(Table1[[#This Row],[Invoice Date]])=2021, 52, 0)</f>
        <v>4</v>
      </c>
    </row>
    <row r="117" spans="2:17" ht="14.25" customHeight="1" x14ac:dyDescent="0.3">
      <c r="B117" s="4" t="s">
        <v>14</v>
      </c>
      <c r="C117" s="33">
        <v>1185732</v>
      </c>
      <c r="D117" s="5">
        <v>43855</v>
      </c>
      <c r="E117" s="4" t="s">
        <v>15</v>
      </c>
      <c r="F117" s="4" t="s">
        <v>16</v>
      </c>
      <c r="G117" s="4" t="s">
        <v>16</v>
      </c>
      <c r="H117" s="6" t="s">
        <v>17</v>
      </c>
      <c r="I117" s="7">
        <v>46</v>
      </c>
      <c r="J117" s="8">
        <v>354</v>
      </c>
      <c r="K117" s="9">
        <v>16284</v>
      </c>
      <c r="L117" s="9">
        <v>10258.92</v>
      </c>
      <c r="M117" s="10">
        <v>0.63</v>
      </c>
      <c r="N117" s="4" t="s">
        <v>83</v>
      </c>
      <c r="O117" s="4" t="str">
        <f>TEXT(Table1[[#This Row],[Invoice Date]],"yyyy")</f>
        <v>2020</v>
      </c>
      <c r="P117" s="4" t="str">
        <f>TEXT(Table1[[#This Row],[Invoice Date]],"mmm")</f>
        <v>Jan</v>
      </c>
      <c r="Q117" s="27">
        <f>WEEKNUM(Table1[[#This Row],[Invoice Date]]) + IF(YEAR(Table1[[#This Row],[Invoice Date]])=2021, 52, 0)</f>
        <v>4</v>
      </c>
    </row>
    <row r="118" spans="2:17" ht="14.25" customHeight="1" x14ac:dyDescent="0.3">
      <c r="B118" s="4" t="s">
        <v>30</v>
      </c>
      <c r="C118" s="34">
        <v>1128299</v>
      </c>
      <c r="D118" s="5">
        <v>43855</v>
      </c>
      <c r="E118" s="4" t="s">
        <v>31</v>
      </c>
      <c r="F118" s="4" t="s">
        <v>42</v>
      </c>
      <c r="G118" s="4" t="s">
        <v>43</v>
      </c>
      <c r="H118" s="6" t="s">
        <v>23</v>
      </c>
      <c r="I118" s="7">
        <v>80</v>
      </c>
      <c r="J118" s="8">
        <v>350</v>
      </c>
      <c r="K118" s="9">
        <v>280000</v>
      </c>
      <c r="L118" s="9">
        <v>56000</v>
      </c>
      <c r="M118" s="10">
        <v>0.2</v>
      </c>
      <c r="N118" s="4" t="s">
        <v>24</v>
      </c>
      <c r="O118" s="4" t="str">
        <f>TEXT(Table1[[#This Row],[Invoice Date]],"yyyy")</f>
        <v>2020</v>
      </c>
      <c r="P118" s="4" t="str">
        <f>TEXT(Table1[[#This Row],[Invoice Date]],"mmm")</f>
        <v>Jan</v>
      </c>
      <c r="Q118" s="27">
        <f>WEEKNUM(Table1[[#This Row],[Invoice Date]]) + IF(YEAR(Table1[[#This Row],[Invoice Date]])=2021, 52, 0)</f>
        <v>4</v>
      </c>
    </row>
    <row r="119" spans="2:17" ht="14.25" customHeight="1" x14ac:dyDescent="0.3">
      <c r="B119" s="4" t="s">
        <v>14</v>
      </c>
      <c r="C119" s="33">
        <v>1185732</v>
      </c>
      <c r="D119" s="5">
        <v>43855</v>
      </c>
      <c r="E119" s="4" t="s">
        <v>15</v>
      </c>
      <c r="F119" s="4" t="s">
        <v>16</v>
      </c>
      <c r="G119" s="4" t="s">
        <v>16</v>
      </c>
      <c r="H119" s="6" t="s">
        <v>17</v>
      </c>
      <c r="I119" s="7">
        <v>50</v>
      </c>
      <c r="J119" s="8">
        <v>1220</v>
      </c>
      <c r="K119" s="9">
        <v>610000</v>
      </c>
      <c r="L119" s="9">
        <v>305000</v>
      </c>
      <c r="M119" s="10">
        <v>0.5</v>
      </c>
      <c r="N119" s="4" t="s">
        <v>24</v>
      </c>
      <c r="O119" s="4" t="str">
        <f>TEXT(Table1[[#This Row],[Invoice Date]],"yyyy")</f>
        <v>2020</v>
      </c>
      <c r="P119" s="4" t="str">
        <f>TEXT(Table1[[#This Row],[Invoice Date]],"mmm")</f>
        <v>Jan</v>
      </c>
      <c r="Q119" s="27">
        <f>WEEKNUM(Table1[[#This Row],[Invoice Date]]) + IF(YEAR(Table1[[#This Row],[Invoice Date]])=2021, 52, 0)</f>
        <v>4</v>
      </c>
    </row>
    <row r="120" spans="2:17" ht="14.25" customHeight="1" x14ac:dyDescent="0.3">
      <c r="B120" s="4" t="s">
        <v>30</v>
      </c>
      <c r="C120" s="34">
        <v>1128299</v>
      </c>
      <c r="D120" s="5">
        <v>43856</v>
      </c>
      <c r="E120" s="4" t="s">
        <v>31</v>
      </c>
      <c r="F120" s="4" t="s">
        <v>42</v>
      </c>
      <c r="G120" s="4" t="s">
        <v>43</v>
      </c>
      <c r="H120" s="6" t="s">
        <v>17</v>
      </c>
      <c r="I120" s="7">
        <v>43</v>
      </c>
      <c r="J120" s="8">
        <v>171</v>
      </c>
      <c r="K120" s="9">
        <v>7353</v>
      </c>
      <c r="L120" s="9">
        <v>3529.44</v>
      </c>
      <c r="M120" s="10">
        <v>0.48</v>
      </c>
      <c r="N120" s="4" t="s">
        <v>24</v>
      </c>
      <c r="O120" s="4" t="str">
        <f>TEXT(Table1[[#This Row],[Invoice Date]],"yyyy")</f>
        <v>2020</v>
      </c>
      <c r="P120" s="4" t="str">
        <f>TEXT(Table1[[#This Row],[Invoice Date]],"mmm")</f>
        <v>Jan</v>
      </c>
      <c r="Q120" s="27">
        <f>WEEKNUM(Table1[[#This Row],[Invoice Date]]) + IF(YEAR(Table1[[#This Row],[Invoice Date]])=2021, 52, 0)</f>
        <v>5</v>
      </c>
    </row>
    <row r="121" spans="2:17" ht="14.25" customHeight="1" x14ac:dyDescent="0.3">
      <c r="B121" s="4" t="s">
        <v>30</v>
      </c>
      <c r="C121" s="34">
        <v>1128299</v>
      </c>
      <c r="D121" s="5">
        <v>43856</v>
      </c>
      <c r="E121" s="4" t="s">
        <v>31</v>
      </c>
      <c r="F121" s="4" t="s">
        <v>42</v>
      </c>
      <c r="G121" s="4" t="s">
        <v>43</v>
      </c>
      <c r="H121" s="6" t="s">
        <v>17</v>
      </c>
      <c r="I121" s="7">
        <v>58</v>
      </c>
      <c r="J121" s="8">
        <v>149</v>
      </c>
      <c r="K121" s="9">
        <v>8642</v>
      </c>
      <c r="L121" s="9">
        <v>5012.3600000000006</v>
      </c>
      <c r="M121" s="10">
        <v>0.58000000000000007</v>
      </c>
      <c r="N121" s="4" t="s">
        <v>83</v>
      </c>
      <c r="O121" s="4" t="str">
        <f>TEXT(Table1[[#This Row],[Invoice Date]],"yyyy")</f>
        <v>2020</v>
      </c>
      <c r="P121" s="4" t="str">
        <f>TEXT(Table1[[#This Row],[Invoice Date]],"mmm")</f>
        <v>Jan</v>
      </c>
      <c r="Q121" s="27">
        <f>WEEKNUM(Table1[[#This Row],[Invoice Date]]) + IF(YEAR(Table1[[#This Row],[Invoice Date]])=2021, 52, 0)</f>
        <v>5</v>
      </c>
    </row>
    <row r="122" spans="2:17" ht="14.25" customHeight="1" x14ac:dyDescent="0.3">
      <c r="B122" s="4" t="s">
        <v>14</v>
      </c>
      <c r="C122" s="33">
        <v>1185732</v>
      </c>
      <c r="D122" s="5">
        <v>43856</v>
      </c>
      <c r="E122" s="4" t="s">
        <v>15</v>
      </c>
      <c r="F122" s="4" t="s">
        <v>16</v>
      </c>
      <c r="G122" s="4" t="s">
        <v>16</v>
      </c>
      <c r="H122" s="6" t="s">
        <v>19</v>
      </c>
      <c r="I122" s="7">
        <v>35</v>
      </c>
      <c r="J122" s="8">
        <v>315</v>
      </c>
      <c r="K122" s="9">
        <v>11025</v>
      </c>
      <c r="L122" s="9">
        <v>3969</v>
      </c>
      <c r="M122" s="10">
        <v>0.36</v>
      </c>
      <c r="N122" s="4" t="s">
        <v>24</v>
      </c>
      <c r="O122" s="4" t="str">
        <f>TEXT(Table1[[#This Row],[Invoice Date]],"yyyy")</f>
        <v>2020</v>
      </c>
      <c r="P122" s="4" t="str">
        <f>TEXT(Table1[[#This Row],[Invoice Date]],"mmm")</f>
        <v>Jan</v>
      </c>
      <c r="Q122" s="27">
        <f>WEEKNUM(Table1[[#This Row],[Invoice Date]]) + IF(YEAR(Table1[[#This Row],[Invoice Date]])=2021, 52, 0)</f>
        <v>5</v>
      </c>
    </row>
    <row r="123" spans="2:17" ht="14.25" customHeight="1" x14ac:dyDescent="0.3">
      <c r="B123" s="4" t="s">
        <v>14</v>
      </c>
      <c r="C123" s="33">
        <v>1185732</v>
      </c>
      <c r="D123" s="5">
        <v>43856</v>
      </c>
      <c r="E123" s="4" t="s">
        <v>15</v>
      </c>
      <c r="F123" s="4" t="s">
        <v>16</v>
      </c>
      <c r="G123" s="4" t="s">
        <v>16</v>
      </c>
      <c r="H123" s="6" t="s">
        <v>19</v>
      </c>
      <c r="I123" s="7">
        <v>48</v>
      </c>
      <c r="J123" s="8">
        <v>259</v>
      </c>
      <c r="K123" s="9">
        <v>12432</v>
      </c>
      <c r="L123" s="9">
        <v>5345.76</v>
      </c>
      <c r="M123" s="10">
        <v>0.43</v>
      </c>
      <c r="N123" s="4" t="s">
        <v>83</v>
      </c>
      <c r="O123" s="4" t="str">
        <f>TEXT(Table1[[#This Row],[Invoice Date]],"yyyy")</f>
        <v>2020</v>
      </c>
      <c r="P123" s="4" t="str">
        <f>TEXT(Table1[[#This Row],[Invoice Date]],"mmm")</f>
        <v>Jan</v>
      </c>
      <c r="Q123" s="27">
        <f>WEEKNUM(Table1[[#This Row],[Invoice Date]]) + IF(YEAR(Table1[[#This Row],[Invoice Date]])=2021, 52, 0)</f>
        <v>5</v>
      </c>
    </row>
    <row r="124" spans="2:17" ht="14.25" customHeight="1" x14ac:dyDescent="0.3">
      <c r="B124" s="4" t="s">
        <v>30</v>
      </c>
      <c r="C124" s="34">
        <v>1128299</v>
      </c>
      <c r="D124" s="5">
        <v>43856</v>
      </c>
      <c r="E124" s="4" t="s">
        <v>31</v>
      </c>
      <c r="F124" s="4" t="s">
        <v>42</v>
      </c>
      <c r="G124" s="4" t="s">
        <v>43</v>
      </c>
      <c r="H124" s="6" t="s">
        <v>17</v>
      </c>
      <c r="I124" s="7">
        <v>60</v>
      </c>
      <c r="J124" s="8">
        <v>550</v>
      </c>
      <c r="K124" s="9">
        <v>330000</v>
      </c>
      <c r="L124" s="9">
        <v>148500</v>
      </c>
      <c r="M124" s="10">
        <v>0.45</v>
      </c>
      <c r="N124" s="4" t="s">
        <v>24</v>
      </c>
      <c r="O124" s="4" t="str">
        <f>TEXT(Table1[[#This Row],[Invoice Date]],"yyyy")</f>
        <v>2020</v>
      </c>
      <c r="P124" s="4" t="str">
        <f>TEXT(Table1[[#This Row],[Invoice Date]],"mmm")</f>
        <v>Jan</v>
      </c>
      <c r="Q124" s="27">
        <f>WEEKNUM(Table1[[#This Row],[Invoice Date]]) + IF(YEAR(Table1[[#This Row],[Invoice Date]])=2021, 52, 0)</f>
        <v>5</v>
      </c>
    </row>
    <row r="125" spans="2:17" ht="14.25" customHeight="1" x14ac:dyDescent="0.3">
      <c r="B125" s="4" t="s">
        <v>14</v>
      </c>
      <c r="C125" s="33">
        <v>1185732</v>
      </c>
      <c r="D125" s="5">
        <v>43856</v>
      </c>
      <c r="E125" s="4" t="s">
        <v>15</v>
      </c>
      <c r="F125" s="4" t="s">
        <v>16</v>
      </c>
      <c r="G125" s="4" t="s">
        <v>16</v>
      </c>
      <c r="H125" s="6" t="s">
        <v>19</v>
      </c>
      <c r="I125" s="7">
        <v>50</v>
      </c>
      <c r="J125" s="8">
        <v>925</v>
      </c>
      <c r="K125" s="9">
        <v>462500</v>
      </c>
      <c r="L125" s="9">
        <v>138750</v>
      </c>
      <c r="M125" s="10">
        <v>0.3</v>
      </c>
      <c r="N125" s="4" t="s">
        <v>24</v>
      </c>
      <c r="O125" s="4" t="str">
        <f>TEXT(Table1[[#This Row],[Invoice Date]],"yyyy")</f>
        <v>2020</v>
      </c>
      <c r="P125" s="4" t="str">
        <f>TEXT(Table1[[#This Row],[Invoice Date]],"mmm")</f>
        <v>Jan</v>
      </c>
      <c r="Q125" s="27">
        <f>WEEKNUM(Table1[[#This Row],[Invoice Date]]) + IF(YEAR(Table1[[#This Row],[Invoice Date]])=2021, 52, 0)</f>
        <v>5</v>
      </c>
    </row>
    <row r="126" spans="2:17" ht="14.25" customHeight="1" x14ac:dyDescent="0.3">
      <c r="B126" s="4" t="s">
        <v>30</v>
      </c>
      <c r="C126" s="34">
        <v>1128299</v>
      </c>
      <c r="D126" s="5">
        <v>43857</v>
      </c>
      <c r="E126" s="4" t="s">
        <v>31</v>
      </c>
      <c r="F126" s="4" t="s">
        <v>42</v>
      </c>
      <c r="G126" s="4" t="s">
        <v>43</v>
      </c>
      <c r="H126" s="6" t="s">
        <v>19</v>
      </c>
      <c r="I126" s="7">
        <v>43</v>
      </c>
      <c r="J126" s="8">
        <v>120</v>
      </c>
      <c r="K126" s="9">
        <v>5160</v>
      </c>
      <c r="L126" s="9">
        <v>1805.9999999999998</v>
      </c>
      <c r="M126" s="10">
        <v>0.35</v>
      </c>
      <c r="N126" s="4" t="s">
        <v>24</v>
      </c>
      <c r="O126" s="4" t="str">
        <f>TEXT(Table1[[#This Row],[Invoice Date]],"yyyy")</f>
        <v>2020</v>
      </c>
      <c r="P126" s="4" t="str">
        <f>TEXT(Table1[[#This Row],[Invoice Date]],"mmm")</f>
        <v>Jan</v>
      </c>
      <c r="Q126" s="27">
        <f>WEEKNUM(Table1[[#This Row],[Invoice Date]]) + IF(YEAR(Table1[[#This Row],[Invoice Date]])=2021, 52, 0)</f>
        <v>5</v>
      </c>
    </row>
    <row r="127" spans="2:17" ht="14.25" customHeight="1" x14ac:dyDescent="0.3">
      <c r="B127" s="4" t="s">
        <v>30</v>
      </c>
      <c r="C127" s="34">
        <v>1128299</v>
      </c>
      <c r="D127" s="5">
        <v>43857</v>
      </c>
      <c r="E127" s="4" t="s">
        <v>31</v>
      </c>
      <c r="F127" s="4" t="s">
        <v>42</v>
      </c>
      <c r="G127" s="4" t="s">
        <v>43</v>
      </c>
      <c r="H127" s="6" t="s">
        <v>19</v>
      </c>
      <c r="I127" s="7">
        <v>60</v>
      </c>
      <c r="J127" s="8">
        <v>104</v>
      </c>
      <c r="K127" s="9">
        <v>6240</v>
      </c>
      <c r="L127" s="9">
        <v>2683.2</v>
      </c>
      <c r="M127" s="10">
        <v>0.43</v>
      </c>
      <c r="N127" s="4" t="s">
        <v>83</v>
      </c>
      <c r="O127" s="4" t="str">
        <f>TEXT(Table1[[#This Row],[Invoice Date]],"yyyy")</f>
        <v>2020</v>
      </c>
      <c r="P127" s="4" t="str">
        <f>TEXT(Table1[[#This Row],[Invoice Date]],"mmm")</f>
        <v>Jan</v>
      </c>
      <c r="Q127" s="27">
        <f>WEEKNUM(Table1[[#This Row],[Invoice Date]]) + IF(YEAR(Table1[[#This Row],[Invoice Date]])=2021, 52, 0)</f>
        <v>5</v>
      </c>
    </row>
    <row r="128" spans="2:17" ht="14.25" customHeight="1" x14ac:dyDescent="0.3">
      <c r="B128" s="4" t="s">
        <v>14</v>
      </c>
      <c r="C128" s="33">
        <v>1185732</v>
      </c>
      <c r="D128" s="5">
        <v>43857</v>
      </c>
      <c r="E128" s="4" t="s">
        <v>15</v>
      </c>
      <c r="F128" s="4" t="s">
        <v>16</v>
      </c>
      <c r="G128" s="4" t="s">
        <v>16</v>
      </c>
      <c r="H128" s="6" t="s">
        <v>20</v>
      </c>
      <c r="I128" s="7">
        <v>27</v>
      </c>
      <c r="J128" s="8">
        <v>314</v>
      </c>
      <c r="K128" s="9">
        <v>8478</v>
      </c>
      <c r="L128" s="9">
        <v>3475.98</v>
      </c>
      <c r="M128" s="10">
        <v>0.41</v>
      </c>
      <c r="N128" s="4" t="s">
        <v>24</v>
      </c>
      <c r="O128" s="4" t="str">
        <f>TEXT(Table1[[#This Row],[Invoice Date]],"yyyy")</f>
        <v>2020</v>
      </c>
      <c r="P128" s="4" t="str">
        <f>TEXT(Table1[[#This Row],[Invoice Date]],"mmm")</f>
        <v>Jan</v>
      </c>
      <c r="Q128" s="27">
        <f>WEEKNUM(Table1[[#This Row],[Invoice Date]]) + IF(YEAR(Table1[[#This Row],[Invoice Date]])=2021, 52, 0)</f>
        <v>5</v>
      </c>
    </row>
    <row r="129" spans="2:17" ht="14.25" customHeight="1" x14ac:dyDescent="0.3">
      <c r="B129" s="4" t="s">
        <v>14</v>
      </c>
      <c r="C129" s="33">
        <v>1185732</v>
      </c>
      <c r="D129" s="5">
        <v>43857</v>
      </c>
      <c r="E129" s="4" t="s">
        <v>15</v>
      </c>
      <c r="F129" s="4" t="s">
        <v>16</v>
      </c>
      <c r="G129" s="4" t="s">
        <v>16</v>
      </c>
      <c r="H129" s="6" t="s">
        <v>20</v>
      </c>
      <c r="I129" s="7">
        <v>39</v>
      </c>
      <c r="J129" s="8">
        <v>247</v>
      </c>
      <c r="K129" s="9">
        <v>9633</v>
      </c>
      <c r="L129" s="9">
        <v>4720.17</v>
      </c>
      <c r="M129" s="10">
        <v>0.49</v>
      </c>
      <c r="N129" s="4" t="s">
        <v>83</v>
      </c>
      <c r="O129" s="4" t="str">
        <f>TEXT(Table1[[#This Row],[Invoice Date]],"yyyy")</f>
        <v>2020</v>
      </c>
      <c r="P129" s="4" t="str">
        <f>TEXT(Table1[[#This Row],[Invoice Date]],"mmm")</f>
        <v>Jan</v>
      </c>
      <c r="Q129" s="27">
        <f>WEEKNUM(Table1[[#This Row],[Invoice Date]]) + IF(YEAR(Table1[[#This Row],[Invoice Date]])=2021, 52, 0)</f>
        <v>5</v>
      </c>
    </row>
    <row r="130" spans="2:17" ht="14.25" customHeight="1" x14ac:dyDescent="0.3">
      <c r="B130" s="4" t="s">
        <v>30</v>
      </c>
      <c r="C130" s="34">
        <v>1128299</v>
      </c>
      <c r="D130" s="5">
        <v>43857</v>
      </c>
      <c r="E130" s="4" t="s">
        <v>31</v>
      </c>
      <c r="F130" s="4" t="s">
        <v>42</v>
      </c>
      <c r="G130" s="4" t="s">
        <v>43</v>
      </c>
      <c r="H130" s="6" t="s">
        <v>19</v>
      </c>
      <c r="I130" s="7">
        <v>65</v>
      </c>
      <c r="J130" s="8">
        <v>400</v>
      </c>
      <c r="K130" s="9">
        <v>260000</v>
      </c>
      <c r="L130" s="9">
        <v>78000</v>
      </c>
      <c r="M130" s="10">
        <v>0.3</v>
      </c>
      <c r="N130" s="4" t="s">
        <v>24</v>
      </c>
      <c r="O130" s="4" t="str">
        <f>TEXT(Table1[[#This Row],[Invoice Date]],"yyyy")</f>
        <v>2020</v>
      </c>
      <c r="P130" s="4" t="str">
        <f>TEXT(Table1[[#This Row],[Invoice Date]],"mmm")</f>
        <v>Jan</v>
      </c>
      <c r="Q130" s="27">
        <f>WEEKNUM(Table1[[#This Row],[Invoice Date]]) + IF(YEAR(Table1[[#This Row],[Invoice Date]])=2021, 52, 0)</f>
        <v>5</v>
      </c>
    </row>
    <row r="131" spans="2:17" ht="14.25" customHeight="1" x14ac:dyDescent="0.3">
      <c r="B131" s="4" t="s">
        <v>14</v>
      </c>
      <c r="C131" s="33">
        <v>1185732</v>
      </c>
      <c r="D131" s="5">
        <v>43857</v>
      </c>
      <c r="E131" s="4" t="s">
        <v>15</v>
      </c>
      <c r="F131" s="4" t="s">
        <v>16</v>
      </c>
      <c r="G131" s="4" t="s">
        <v>16</v>
      </c>
      <c r="H131" s="6" t="s">
        <v>20</v>
      </c>
      <c r="I131" s="7">
        <v>40</v>
      </c>
      <c r="J131" s="8">
        <v>950</v>
      </c>
      <c r="K131" s="9">
        <v>380000</v>
      </c>
      <c r="L131" s="9">
        <v>133000</v>
      </c>
      <c r="M131" s="10">
        <v>0.35</v>
      </c>
      <c r="N131" s="4" t="s">
        <v>24</v>
      </c>
      <c r="O131" s="4" t="str">
        <f>TEXT(Table1[[#This Row],[Invoice Date]],"yyyy")</f>
        <v>2020</v>
      </c>
      <c r="P131" s="4" t="str">
        <f>TEXT(Table1[[#This Row],[Invoice Date]],"mmm")</f>
        <v>Jan</v>
      </c>
      <c r="Q131" s="27">
        <f>WEEKNUM(Table1[[#This Row],[Invoice Date]]) + IF(YEAR(Table1[[#This Row],[Invoice Date]])=2021, 52, 0)</f>
        <v>5</v>
      </c>
    </row>
    <row r="132" spans="2:17" ht="14.25" customHeight="1" x14ac:dyDescent="0.3">
      <c r="B132" s="4" t="s">
        <v>30</v>
      </c>
      <c r="C132" s="34">
        <v>1128299</v>
      </c>
      <c r="D132" s="5">
        <v>43858</v>
      </c>
      <c r="E132" s="4" t="s">
        <v>31</v>
      </c>
      <c r="F132" s="4" t="s">
        <v>42</v>
      </c>
      <c r="G132" s="4" t="s">
        <v>43</v>
      </c>
      <c r="H132" s="6" t="s">
        <v>20</v>
      </c>
      <c r="I132" s="7">
        <v>49</v>
      </c>
      <c r="J132" s="8">
        <v>132</v>
      </c>
      <c r="K132" s="9">
        <v>6468</v>
      </c>
      <c r="L132" s="9">
        <v>3039.96</v>
      </c>
      <c r="M132" s="10">
        <v>0.47000000000000003</v>
      </c>
      <c r="N132" s="4" t="s">
        <v>24</v>
      </c>
      <c r="O132" s="4" t="str">
        <f>TEXT(Table1[[#This Row],[Invoice Date]],"yyyy")</f>
        <v>2020</v>
      </c>
      <c r="P132" s="4" t="str">
        <f>TEXT(Table1[[#This Row],[Invoice Date]],"mmm")</f>
        <v>Jan</v>
      </c>
      <c r="Q132" s="27">
        <f>WEEKNUM(Table1[[#This Row],[Invoice Date]]) + IF(YEAR(Table1[[#This Row],[Invoice Date]])=2021, 52, 0)</f>
        <v>5</v>
      </c>
    </row>
    <row r="133" spans="2:17" ht="14.25" customHeight="1" x14ac:dyDescent="0.3">
      <c r="B133" s="4" t="s">
        <v>30</v>
      </c>
      <c r="C133" s="34">
        <v>1128299</v>
      </c>
      <c r="D133" s="5">
        <v>43858</v>
      </c>
      <c r="E133" s="4" t="s">
        <v>31</v>
      </c>
      <c r="F133" s="4" t="s">
        <v>42</v>
      </c>
      <c r="G133" s="4" t="s">
        <v>43</v>
      </c>
      <c r="H133" s="6" t="s">
        <v>20</v>
      </c>
      <c r="I133" s="7">
        <v>63</v>
      </c>
      <c r="J133" s="8">
        <v>116</v>
      </c>
      <c r="K133" s="9">
        <v>7308</v>
      </c>
      <c r="L133" s="9">
        <v>4165.5600000000004</v>
      </c>
      <c r="M133" s="10">
        <v>0.57000000000000006</v>
      </c>
      <c r="N133" s="4" t="s">
        <v>83</v>
      </c>
      <c r="O133" s="4" t="str">
        <f>TEXT(Table1[[#This Row],[Invoice Date]],"yyyy")</f>
        <v>2020</v>
      </c>
      <c r="P133" s="4" t="str">
        <f>TEXT(Table1[[#This Row],[Invoice Date]],"mmm")</f>
        <v>Jan</v>
      </c>
      <c r="Q133" s="27">
        <f>WEEKNUM(Table1[[#This Row],[Invoice Date]]) + IF(YEAR(Table1[[#This Row],[Invoice Date]])=2021, 52, 0)</f>
        <v>5</v>
      </c>
    </row>
    <row r="134" spans="2:17" ht="14.25" customHeight="1" x14ac:dyDescent="0.3">
      <c r="B134" s="4" t="s">
        <v>14</v>
      </c>
      <c r="C134" s="33">
        <v>1185732</v>
      </c>
      <c r="D134" s="5">
        <v>43858</v>
      </c>
      <c r="E134" s="4" t="s">
        <v>15</v>
      </c>
      <c r="F134" s="4" t="s">
        <v>16</v>
      </c>
      <c r="G134" s="4" t="s">
        <v>16</v>
      </c>
      <c r="H134" s="6" t="s">
        <v>21</v>
      </c>
      <c r="I134" s="7">
        <v>31</v>
      </c>
      <c r="J134" s="8">
        <v>240</v>
      </c>
      <c r="K134" s="9">
        <v>7440</v>
      </c>
      <c r="L134" s="9">
        <v>2975.9999999999995</v>
      </c>
      <c r="M134" s="10">
        <v>0.39999999999999997</v>
      </c>
      <c r="N134" s="4" t="s">
        <v>24</v>
      </c>
      <c r="O134" s="4" t="str">
        <f>TEXT(Table1[[#This Row],[Invoice Date]],"yyyy")</f>
        <v>2020</v>
      </c>
      <c r="P134" s="4" t="str">
        <f>TEXT(Table1[[#This Row],[Invoice Date]],"mmm")</f>
        <v>Jan</v>
      </c>
      <c r="Q134" s="27">
        <f>WEEKNUM(Table1[[#This Row],[Invoice Date]]) + IF(YEAR(Table1[[#This Row],[Invoice Date]])=2021, 52, 0)</f>
        <v>5</v>
      </c>
    </row>
    <row r="135" spans="2:17" ht="14.25" customHeight="1" x14ac:dyDescent="0.3">
      <c r="B135" s="4" t="s">
        <v>14</v>
      </c>
      <c r="C135" s="33">
        <v>1185732</v>
      </c>
      <c r="D135" s="5">
        <v>43858</v>
      </c>
      <c r="E135" s="4" t="s">
        <v>15</v>
      </c>
      <c r="F135" s="4" t="s">
        <v>16</v>
      </c>
      <c r="G135" s="4" t="s">
        <v>16</v>
      </c>
      <c r="H135" s="6" t="s">
        <v>21</v>
      </c>
      <c r="I135" s="7">
        <v>43</v>
      </c>
      <c r="J135" s="8">
        <v>216</v>
      </c>
      <c r="K135" s="9">
        <v>9288</v>
      </c>
      <c r="L135" s="9">
        <v>4644</v>
      </c>
      <c r="M135" s="10">
        <v>0.5</v>
      </c>
      <c r="N135" s="4" t="s">
        <v>83</v>
      </c>
      <c r="O135" s="4" t="str">
        <f>TEXT(Table1[[#This Row],[Invoice Date]],"yyyy")</f>
        <v>2020</v>
      </c>
      <c r="P135" s="4" t="str">
        <f>TEXT(Table1[[#This Row],[Invoice Date]],"mmm")</f>
        <v>Jan</v>
      </c>
      <c r="Q135" s="27">
        <f>WEEKNUM(Table1[[#This Row],[Invoice Date]]) + IF(YEAR(Table1[[#This Row],[Invoice Date]])=2021, 52, 0)</f>
        <v>5</v>
      </c>
    </row>
    <row r="136" spans="2:17" ht="14.25" customHeight="1" x14ac:dyDescent="0.3">
      <c r="B136" s="4" t="s">
        <v>30</v>
      </c>
      <c r="C136" s="34">
        <v>1128299</v>
      </c>
      <c r="D136" s="5">
        <v>43858</v>
      </c>
      <c r="E136" s="4" t="s">
        <v>31</v>
      </c>
      <c r="F136" s="4" t="s">
        <v>42</v>
      </c>
      <c r="G136" s="4" t="s">
        <v>43</v>
      </c>
      <c r="H136" s="6" t="s">
        <v>20</v>
      </c>
      <c r="I136" s="7">
        <v>65</v>
      </c>
      <c r="J136" s="8">
        <v>400</v>
      </c>
      <c r="K136" s="9">
        <v>260000</v>
      </c>
      <c r="L136" s="9">
        <v>117000</v>
      </c>
      <c r="M136" s="10">
        <v>0.45</v>
      </c>
      <c r="N136" s="4" t="s">
        <v>24</v>
      </c>
      <c r="O136" s="4" t="str">
        <f>TEXT(Table1[[#This Row],[Invoice Date]],"yyyy")</f>
        <v>2020</v>
      </c>
      <c r="P136" s="4" t="str">
        <f>TEXT(Table1[[#This Row],[Invoice Date]],"mmm")</f>
        <v>Jan</v>
      </c>
      <c r="Q136" s="27">
        <f>WEEKNUM(Table1[[#This Row],[Invoice Date]]) + IF(YEAR(Table1[[#This Row],[Invoice Date]])=2021, 52, 0)</f>
        <v>5</v>
      </c>
    </row>
    <row r="137" spans="2:17" ht="14.25" customHeight="1" x14ac:dyDescent="0.3">
      <c r="B137" s="4" t="s">
        <v>14</v>
      </c>
      <c r="C137" s="33">
        <v>1185732</v>
      </c>
      <c r="D137" s="5">
        <v>43858</v>
      </c>
      <c r="E137" s="4" t="s">
        <v>15</v>
      </c>
      <c r="F137" s="4" t="s">
        <v>16</v>
      </c>
      <c r="G137" s="4" t="s">
        <v>16</v>
      </c>
      <c r="H137" s="6" t="s">
        <v>21</v>
      </c>
      <c r="I137" s="7">
        <v>45</v>
      </c>
      <c r="J137" s="8">
        <v>800</v>
      </c>
      <c r="K137" s="9">
        <v>360000</v>
      </c>
      <c r="L137" s="9">
        <v>125999.99999999999</v>
      </c>
      <c r="M137" s="10">
        <v>0.35</v>
      </c>
      <c r="N137" s="4" t="s">
        <v>24</v>
      </c>
      <c r="O137" s="4" t="str">
        <f>TEXT(Table1[[#This Row],[Invoice Date]],"yyyy")</f>
        <v>2020</v>
      </c>
      <c r="P137" s="4" t="str">
        <f>TEXT(Table1[[#This Row],[Invoice Date]],"mmm")</f>
        <v>Jan</v>
      </c>
      <c r="Q137" s="27">
        <f>WEEKNUM(Table1[[#This Row],[Invoice Date]]) + IF(YEAR(Table1[[#This Row],[Invoice Date]])=2021, 52, 0)</f>
        <v>5</v>
      </c>
    </row>
    <row r="138" spans="2:17" ht="14.25" customHeight="1" x14ac:dyDescent="0.3">
      <c r="B138" s="4" t="s">
        <v>30</v>
      </c>
      <c r="C138" s="34">
        <v>1128299</v>
      </c>
      <c r="D138" s="5">
        <v>43859</v>
      </c>
      <c r="E138" s="4" t="s">
        <v>31</v>
      </c>
      <c r="F138" s="4" t="s">
        <v>42</v>
      </c>
      <c r="G138" s="4" t="s">
        <v>43</v>
      </c>
      <c r="H138" s="6" t="s">
        <v>21</v>
      </c>
      <c r="I138" s="7">
        <v>47</v>
      </c>
      <c r="J138" s="8">
        <v>105</v>
      </c>
      <c r="K138" s="9">
        <v>4935</v>
      </c>
      <c r="L138" s="9">
        <v>2270.1</v>
      </c>
      <c r="M138" s="10">
        <v>0.45999999999999996</v>
      </c>
      <c r="N138" s="4" t="s">
        <v>24</v>
      </c>
      <c r="O138" s="4" t="str">
        <f>TEXT(Table1[[#This Row],[Invoice Date]],"yyyy")</f>
        <v>2020</v>
      </c>
      <c r="P138" s="4" t="str">
        <f>TEXT(Table1[[#This Row],[Invoice Date]],"mmm")</f>
        <v>Jan</v>
      </c>
      <c r="Q138" s="27">
        <f>WEEKNUM(Table1[[#This Row],[Invoice Date]]) + IF(YEAR(Table1[[#This Row],[Invoice Date]])=2021, 52, 0)</f>
        <v>5</v>
      </c>
    </row>
    <row r="139" spans="2:17" ht="14.25" customHeight="1" x14ac:dyDescent="0.3">
      <c r="B139" s="4" t="s">
        <v>30</v>
      </c>
      <c r="C139" s="34">
        <v>1128299</v>
      </c>
      <c r="D139" s="5">
        <v>43859</v>
      </c>
      <c r="E139" s="4" t="s">
        <v>31</v>
      </c>
      <c r="F139" s="4" t="s">
        <v>42</v>
      </c>
      <c r="G139" s="4" t="s">
        <v>43</v>
      </c>
      <c r="H139" s="6" t="s">
        <v>21</v>
      </c>
      <c r="I139" s="7">
        <v>57</v>
      </c>
      <c r="J139" s="8">
        <v>90</v>
      </c>
      <c r="K139" s="9">
        <v>5130</v>
      </c>
      <c r="L139" s="9">
        <v>2565</v>
      </c>
      <c r="M139" s="10">
        <v>0.5</v>
      </c>
      <c r="N139" s="4" t="s">
        <v>83</v>
      </c>
      <c r="O139" s="4" t="str">
        <f>TEXT(Table1[[#This Row],[Invoice Date]],"yyyy")</f>
        <v>2020</v>
      </c>
      <c r="P139" s="4" t="str">
        <f>TEXT(Table1[[#This Row],[Invoice Date]],"mmm")</f>
        <v>Jan</v>
      </c>
      <c r="Q139" s="27">
        <f>WEEKNUM(Table1[[#This Row],[Invoice Date]]) + IF(YEAR(Table1[[#This Row],[Invoice Date]])=2021, 52, 0)</f>
        <v>5</v>
      </c>
    </row>
    <row r="140" spans="2:17" ht="14.25" customHeight="1" x14ac:dyDescent="0.3">
      <c r="B140" s="4" t="s">
        <v>14</v>
      </c>
      <c r="C140" s="33">
        <v>1185732</v>
      </c>
      <c r="D140" s="5">
        <v>43859</v>
      </c>
      <c r="E140" s="4" t="s">
        <v>15</v>
      </c>
      <c r="F140" s="4" t="s">
        <v>16</v>
      </c>
      <c r="G140" s="4" t="s">
        <v>16</v>
      </c>
      <c r="H140" s="6" t="s">
        <v>22</v>
      </c>
      <c r="I140" s="7">
        <v>43</v>
      </c>
      <c r="J140" s="8">
        <v>289</v>
      </c>
      <c r="K140" s="9">
        <v>12427</v>
      </c>
      <c r="L140" s="9">
        <v>3976.64</v>
      </c>
      <c r="M140" s="10">
        <v>0.32</v>
      </c>
      <c r="N140" s="4" t="s">
        <v>24</v>
      </c>
      <c r="O140" s="4" t="str">
        <f>TEXT(Table1[[#This Row],[Invoice Date]],"yyyy")</f>
        <v>2020</v>
      </c>
      <c r="P140" s="4" t="str">
        <f>TEXT(Table1[[#This Row],[Invoice Date]],"mmm")</f>
        <v>Jan</v>
      </c>
      <c r="Q140" s="27">
        <f>WEEKNUM(Table1[[#This Row],[Invoice Date]]) + IF(YEAR(Table1[[#This Row],[Invoice Date]])=2021, 52, 0)</f>
        <v>5</v>
      </c>
    </row>
    <row r="141" spans="2:17" ht="14.25" customHeight="1" x14ac:dyDescent="0.3">
      <c r="B141" s="4" t="s">
        <v>14</v>
      </c>
      <c r="C141" s="33">
        <v>1185732</v>
      </c>
      <c r="D141" s="5">
        <v>43859</v>
      </c>
      <c r="E141" s="4" t="s">
        <v>15</v>
      </c>
      <c r="F141" s="4" t="s">
        <v>16</v>
      </c>
      <c r="G141" s="4" t="s">
        <v>16</v>
      </c>
      <c r="H141" s="6" t="s">
        <v>22</v>
      </c>
      <c r="I141" s="7">
        <v>59</v>
      </c>
      <c r="J141" s="8">
        <v>230</v>
      </c>
      <c r="K141" s="9">
        <v>13570</v>
      </c>
      <c r="L141" s="9">
        <v>5699.4</v>
      </c>
      <c r="M141" s="10">
        <v>0.42</v>
      </c>
      <c r="N141" s="4" t="s">
        <v>83</v>
      </c>
      <c r="O141" s="4" t="str">
        <f>TEXT(Table1[[#This Row],[Invoice Date]],"yyyy")</f>
        <v>2020</v>
      </c>
      <c r="P141" s="4" t="str">
        <f>TEXT(Table1[[#This Row],[Invoice Date]],"mmm")</f>
        <v>Jan</v>
      </c>
      <c r="Q141" s="27">
        <f>WEEKNUM(Table1[[#This Row],[Invoice Date]]) + IF(YEAR(Table1[[#This Row],[Invoice Date]])=2021, 52, 0)</f>
        <v>5</v>
      </c>
    </row>
    <row r="142" spans="2:17" ht="14.25" customHeight="1" x14ac:dyDescent="0.3">
      <c r="B142" s="4" t="s">
        <v>30</v>
      </c>
      <c r="C142" s="34">
        <v>1128299</v>
      </c>
      <c r="D142" s="5">
        <v>43859</v>
      </c>
      <c r="E142" s="4" t="s">
        <v>31</v>
      </c>
      <c r="F142" s="4" t="s">
        <v>42</v>
      </c>
      <c r="G142" s="4" t="s">
        <v>43</v>
      </c>
      <c r="H142" s="6" t="s">
        <v>21</v>
      </c>
      <c r="I142" s="7">
        <v>60</v>
      </c>
      <c r="J142" s="8">
        <v>300</v>
      </c>
      <c r="K142" s="9">
        <v>180000</v>
      </c>
      <c r="L142" s="9">
        <v>72000</v>
      </c>
      <c r="M142" s="10">
        <v>0.39999999999999997</v>
      </c>
      <c r="N142" s="4" t="s">
        <v>24</v>
      </c>
      <c r="O142" s="4" t="str">
        <f>TEXT(Table1[[#This Row],[Invoice Date]],"yyyy")</f>
        <v>2020</v>
      </c>
      <c r="P142" s="4" t="str">
        <f>TEXT(Table1[[#This Row],[Invoice Date]],"mmm")</f>
        <v>Jan</v>
      </c>
      <c r="Q142" s="27">
        <f>WEEKNUM(Table1[[#This Row],[Invoice Date]]) + IF(YEAR(Table1[[#This Row],[Invoice Date]])=2021, 52, 0)</f>
        <v>5</v>
      </c>
    </row>
    <row r="143" spans="2:17" ht="14.25" customHeight="1" x14ac:dyDescent="0.3">
      <c r="B143" s="4" t="s">
        <v>14</v>
      </c>
      <c r="C143" s="33">
        <v>1185732</v>
      </c>
      <c r="D143" s="5">
        <v>43859</v>
      </c>
      <c r="E143" s="4" t="s">
        <v>15</v>
      </c>
      <c r="F143" s="4" t="s">
        <v>16</v>
      </c>
      <c r="G143" s="4" t="s">
        <v>16</v>
      </c>
      <c r="H143" s="6" t="s">
        <v>22</v>
      </c>
      <c r="I143" s="7">
        <v>60</v>
      </c>
      <c r="J143" s="8">
        <v>850</v>
      </c>
      <c r="K143" s="9">
        <v>510000</v>
      </c>
      <c r="L143" s="9">
        <v>153000</v>
      </c>
      <c r="M143" s="10">
        <v>0.3</v>
      </c>
      <c r="N143" s="4" t="s">
        <v>24</v>
      </c>
      <c r="O143" s="4" t="str">
        <f>TEXT(Table1[[#This Row],[Invoice Date]],"yyyy")</f>
        <v>2020</v>
      </c>
      <c r="P143" s="4" t="str">
        <f>TEXT(Table1[[#This Row],[Invoice Date]],"mmm")</f>
        <v>Jan</v>
      </c>
      <c r="Q143" s="27">
        <f>WEEKNUM(Table1[[#This Row],[Invoice Date]]) + IF(YEAR(Table1[[#This Row],[Invoice Date]])=2021, 52, 0)</f>
        <v>5</v>
      </c>
    </row>
    <row r="144" spans="2:17" ht="14.25" customHeight="1" x14ac:dyDescent="0.3">
      <c r="B144" s="4" t="s">
        <v>30</v>
      </c>
      <c r="C144" s="34">
        <v>1128299</v>
      </c>
      <c r="D144" s="5">
        <v>43860</v>
      </c>
      <c r="E144" s="4" t="s">
        <v>31</v>
      </c>
      <c r="F144" s="4" t="s">
        <v>42</v>
      </c>
      <c r="G144" s="4" t="s">
        <v>43</v>
      </c>
      <c r="H144" s="6" t="s">
        <v>22</v>
      </c>
      <c r="I144" s="7">
        <v>43</v>
      </c>
      <c r="J144" s="8">
        <v>66</v>
      </c>
      <c r="K144" s="9">
        <v>2838</v>
      </c>
      <c r="L144" s="9">
        <v>1873.0800000000004</v>
      </c>
      <c r="M144" s="10">
        <v>0.66000000000000014</v>
      </c>
      <c r="N144" s="4" t="s">
        <v>24</v>
      </c>
      <c r="O144" s="4" t="str">
        <f>TEXT(Table1[[#This Row],[Invoice Date]],"yyyy")</f>
        <v>2020</v>
      </c>
      <c r="P144" s="4" t="str">
        <f>TEXT(Table1[[#This Row],[Invoice Date]],"mmm")</f>
        <v>Jan</v>
      </c>
      <c r="Q144" s="27">
        <f>WEEKNUM(Table1[[#This Row],[Invoice Date]]) + IF(YEAR(Table1[[#This Row],[Invoice Date]])=2021, 52, 0)</f>
        <v>5</v>
      </c>
    </row>
    <row r="145" spans="2:17" ht="14.25" customHeight="1" x14ac:dyDescent="0.3">
      <c r="B145" s="4" t="s">
        <v>30</v>
      </c>
      <c r="C145" s="34">
        <v>1128299</v>
      </c>
      <c r="D145" s="5">
        <v>43860</v>
      </c>
      <c r="E145" s="4" t="s">
        <v>31</v>
      </c>
      <c r="F145" s="4" t="s">
        <v>42</v>
      </c>
      <c r="G145" s="4" t="s">
        <v>43</v>
      </c>
      <c r="H145" s="6" t="s">
        <v>22</v>
      </c>
      <c r="I145" s="7">
        <v>60</v>
      </c>
      <c r="J145" s="8">
        <v>60</v>
      </c>
      <c r="K145" s="9">
        <v>3600</v>
      </c>
      <c r="L145" s="9">
        <v>2520.0000000000005</v>
      </c>
      <c r="M145" s="10">
        <v>0.70000000000000007</v>
      </c>
      <c r="N145" s="4" t="s">
        <v>83</v>
      </c>
      <c r="O145" s="4" t="str">
        <f>TEXT(Table1[[#This Row],[Invoice Date]],"yyyy")</f>
        <v>2020</v>
      </c>
      <c r="P145" s="4" t="str">
        <f>TEXT(Table1[[#This Row],[Invoice Date]],"mmm")</f>
        <v>Jan</v>
      </c>
      <c r="Q145" s="27">
        <f>WEEKNUM(Table1[[#This Row],[Invoice Date]]) + IF(YEAR(Table1[[#This Row],[Invoice Date]])=2021, 52, 0)</f>
        <v>5</v>
      </c>
    </row>
    <row r="146" spans="2:17" ht="14.25" customHeight="1" x14ac:dyDescent="0.3">
      <c r="B146" s="4" t="s">
        <v>14</v>
      </c>
      <c r="C146" s="33">
        <v>1185732</v>
      </c>
      <c r="D146" s="5">
        <v>43860</v>
      </c>
      <c r="E146" s="4" t="s">
        <v>15</v>
      </c>
      <c r="F146" s="4" t="s">
        <v>16</v>
      </c>
      <c r="G146" s="4" t="s">
        <v>16</v>
      </c>
      <c r="H146" s="6" t="s">
        <v>23</v>
      </c>
      <c r="I146" s="7">
        <v>45</v>
      </c>
      <c r="J146" s="8">
        <v>238</v>
      </c>
      <c r="K146" s="9">
        <v>10710</v>
      </c>
      <c r="L146" s="9">
        <v>3748.4999999999995</v>
      </c>
      <c r="M146" s="10">
        <v>0.35</v>
      </c>
      <c r="N146" s="4" t="s">
        <v>83</v>
      </c>
      <c r="O146" s="4" t="str">
        <f>TEXT(Table1[[#This Row],[Invoice Date]],"yyyy")</f>
        <v>2020</v>
      </c>
      <c r="P146" s="4" t="str">
        <f>TEXT(Table1[[#This Row],[Invoice Date]],"mmm")</f>
        <v>Jan</v>
      </c>
      <c r="Q146" s="27">
        <f>WEEKNUM(Table1[[#This Row],[Invoice Date]]) + IF(YEAR(Table1[[#This Row],[Invoice Date]])=2021, 52, 0)</f>
        <v>5</v>
      </c>
    </row>
    <row r="147" spans="2:17" ht="14.25" customHeight="1" x14ac:dyDescent="0.3">
      <c r="B147" s="4" t="s">
        <v>14</v>
      </c>
      <c r="C147" s="33">
        <v>1185732</v>
      </c>
      <c r="D147" s="5">
        <v>43860</v>
      </c>
      <c r="E147" s="4" t="s">
        <v>15</v>
      </c>
      <c r="F147" s="4" t="s">
        <v>16</v>
      </c>
      <c r="G147" s="4" t="s">
        <v>16</v>
      </c>
      <c r="H147" s="6" t="s">
        <v>23</v>
      </c>
      <c r="I147" s="7">
        <v>36</v>
      </c>
      <c r="J147" s="8">
        <v>323</v>
      </c>
      <c r="K147" s="9">
        <v>11628</v>
      </c>
      <c r="L147" s="9">
        <v>3139.5600000000004</v>
      </c>
      <c r="M147" s="10">
        <v>0.27</v>
      </c>
      <c r="N147" s="4" t="s">
        <v>24</v>
      </c>
      <c r="O147" s="4" t="str">
        <f>TEXT(Table1[[#This Row],[Invoice Date]],"yyyy")</f>
        <v>2020</v>
      </c>
      <c r="P147" s="4" t="str">
        <f>TEXT(Table1[[#This Row],[Invoice Date]],"mmm")</f>
        <v>Jan</v>
      </c>
      <c r="Q147" s="27">
        <f>WEEKNUM(Table1[[#This Row],[Invoice Date]]) + IF(YEAR(Table1[[#This Row],[Invoice Date]])=2021, 52, 0)</f>
        <v>5</v>
      </c>
    </row>
    <row r="148" spans="2:17" ht="14.25" customHeight="1" x14ac:dyDescent="0.3">
      <c r="B148" s="4" t="s">
        <v>30</v>
      </c>
      <c r="C148" s="34">
        <v>1128299</v>
      </c>
      <c r="D148" s="5">
        <v>43860</v>
      </c>
      <c r="E148" s="4" t="s">
        <v>31</v>
      </c>
      <c r="F148" s="4" t="s">
        <v>42</v>
      </c>
      <c r="G148" s="4" t="s">
        <v>43</v>
      </c>
      <c r="H148" s="6" t="s">
        <v>22</v>
      </c>
      <c r="I148" s="7">
        <v>65</v>
      </c>
      <c r="J148" s="8">
        <v>200</v>
      </c>
      <c r="K148" s="9">
        <v>130000</v>
      </c>
      <c r="L148" s="9">
        <v>78000.000000000015</v>
      </c>
      <c r="M148" s="10">
        <v>0.60000000000000009</v>
      </c>
      <c r="N148" s="4" t="s">
        <v>24</v>
      </c>
      <c r="O148" s="4" t="str">
        <f>TEXT(Table1[[#This Row],[Invoice Date]],"yyyy")</f>
        <v>2020</v>
      </c>
      <c r="P148" s="4" t="str">
        <f>TEXT(Table1[[#This Row],[Invoice Date]],"mmm")</f>
        <v>Jan</v>
      </c>
      <c r="Q148" s="27">
        <f>WEEKNUM(Table1[[#This Row],[Invoice Date]]) + IF(YEAR(Table1[[#This Row],[Invoice Date]])=2021, 52, 0)</f>
        <v>5</v>
      </c>
    </row>
    <row r="149" spans="2:17" ht="14.25" customHeight="1" x14ac:dyDescent="0.3">
      <c r="B149" s="4" t="s">
        <v>14</v>
      </c>
      <c r="C149" s="33">
        <v>1185732</v>
      </c>
      <c r="D149" s="5">
        <v>43860</v>
      </c>
      <c r="E149" s="4" t="s">
        <v>15</v>
      </c>
      <c r="F149" s="4" t="s">
        <v>16</v>
      </c>
      <c r="G149" s="4" t="s">
        <v>16</v>
      </c>
      <c r="H149" s="6" t="s">
        <v>23</v>
      </c>
      <c r="I149" s="7">
        <v>50</v>
      </c>
      <c r="J149" s="8">
        <v>950</v>
      </c>
      <c r="K149" s="9">
        <v>475000</v>
      </c>
      <c r="L149" s="9">
        <v>118750</v>
      </c>
      <c r="M149" s="10">
        <v>0.25</v>
      </c>
      <c r="N149" s="4" t="s">
        <v>24</v>
      </c>
      <c r="O149" s="4" t="str">
        <f>TEXT(Table1[[#This Row],[Invoice Date]],"yyyy")</f>
        <v>2020</v>
      </c>
      <c r="P149" s="4" t="str">
        <f>TEXT(Table1[[#This Row],[Invoice Date]],"mmm")</f>
        <v>Jan</v>
      </c>
      <c r="Q149" s="27">
        <f>WEEKNUM(Table1[[#This Row],[Invoice Date]]) + IF(YEAR(Table1[[#This Row],[Invoice Date]])=2021, 52, 0)</f>
        <v>5</v>
      </c>
    </row>
    <row r="150" spans="2:17" ht="14.25" customHeight="1" x14ac:dyDescent="0.3">
      <c r="B150" s="4" t="s">
        <v>30</v>
      </c>
      <c r="C150" s="34">
        <v>1128299</v>
      </c>
      <c r="D150" s="5">
        <v>43861</v>
      </c>
      <c r="E150" s="4" t="s">
        <v>31</v>
      </c>
      <c r="F150" s="4" t="s">
        <v>42</v>
      </c>
      <c r="G150" s="4" t="s">
        <v>43</v>
      </c>
      <c r="H150" s="6" t="s">
        <v>23</v>
      </c>
      <c r="I150" s="7">
        <v>54</v>
      </c>
      <c r="J150" s="8">
        <v>140</v>
      </c>
      <c r="K150" s="9">
        <v>7560</v>
      </c>
      <c r="L150" s="9">
        <v>2419.2000000000003</v>
      </c>
      <c r="M150" s="10">
        <v>0.32</v>
      </c>
      <c r="N150" s="4" t="s">
        <v>24</v>
      </c>
      <c r="O150" s="4" t="str">
        <f>TEXT(Table1[[#This Row],[Invoice Date]],"yyyy")</f>
        <v>2020</v>
      </c>
      <c r="P150" s="4" t="str">
        <f>TEXT(Table1[[#This Row],[Invoice Date]],"mmm")</f>
        <v>Jan</v>
      </c>
      <c r="Q150" s="27">
        <f>WEEKNUM(Table1[[#This Row],[Invoice Date]]) + IF(YEAR(Table1[[#This Row],[Invoice Date]])=2021, 52, 0)</f>
        <v>5</v>
      </c>
    </row>
    <row r="151" spans="2:17" ht="14.25" customHeight="1" x14ac:dyDescent="0.3">
      <c r="B151" s="4" t="s">
        <v>30</v>
      </c>
      <c r="C151" s="34">
        <v>1128299</v>
      </c>
      <c r="D151" s="5">
        <v>43861</v>
      </c>
      <c r="E151" s="4" t="s">
        <v>31</v>
      </c>
      <c r="F151" s="4" t="s">
        <v>42</v>
      </c>
      <c r="G151" s="4" t="s">
        <v>43</v>
      </c>
      <c r="H151" s="6" t="s">
        <v>23</v>
      </c>
      <c r="I151" s="7">
        <v>78</v>
      </c>
      <c r="J151" s="8">
        <v>131</v>
      </c>
      <c r="K151" s="9">
        <v>10218</v>
      </c>
      <c r="L151" s="9">
        <v>3576.2999999999997</v>
      </c>
      <c r="M151" s="10">
        <v>0.35</v>
      </c>
      <c r="N151" s="4" t="s">
        <v>83</v>
      </c>
      <c r="O151" s="4" t="str">
        <f>TEXT(Table1[[#This Row],[Invoice Date]],"yyyy")</f>
        <v>2020</v>
      </c>
      <c r="P151" s="4" t="str">
        <f>TEXT(Table1[[#This Row],[Invoice Date]],"mmm")</f>
        <v>Jan</v>
      </c>
      <c r="Q151" s="27">
        <f>WEEKNUM(Table1[[#This Row],[Invoice Date]]) + IF(YEAR(Table1[[#This Row],[Invoice Date]])=2021, 52, 0)</f>
        <v>5</v>
      </c>
    </row>
    <row r="152" spans="2:17" ht="14.25" customHeight="1" x14ac:dyDescent="0.3">
      <c r="B152" s="4" t="s">
        <v>14</v>
      </c>
      <c r="C152" s="33">
        <v>1185732</v>
      </c>
      <c r="D152" s="5">
        <v>43861</v>
      </c>
      <c r="E152" s="4" t="s">
        <v>15</v>
      </c>
      <c r="F152" s="4" t="s">
        <v>16</v>
      </c>
      <c r="G152" s="4" t="s">
        <v>16</v>
      </c>
      <c r="H152" s="6" t="s">
        <v>17</v>
      </c>
      <c r="I152" s="7">
        <v>33</v>
      </c>
      <c r="J152" s="8">
        <v>372</v>
      </c>
      <c r="K152" s="9">
        <v>12276</v>
      </c>
      <c r="L152" s="9">
        <v>6629.0400000000009</v>
      </c>
      <c r="M152" s="10">
        <v>0.54</v>
      </c>
      <c r="N152" s="4" t="s">
        <v>24</v>
      </c>
      <c r="O152" s="4" t="str">
        <f>TEXT(Table1[[#This Row],[Invoice Date]],"yyyy")</f>
        <v>2020</v>
      </c>
      <c r="P152" s="4" t="str">
        <f>TEXT(Table1[[#This Row],[Invoice Date]],"mmm")</f>
        <v>Jan</v>
      </c>
      <c r="Q152" s="27">
        <f>WEEKNUM(Table1[[#This Row],[Invoice Date]]) + IF(YEAR(Table1[[#This Row],[Invoice Date]])=2021, 52, 0)</f>
        <v>5</v>
      </c>
    </row>
    <row r="153" spans="2:17" ht="14.25" customHeight="1" x14ac:dyDescent="0.3">
      <c r="B153" s="4" t="s">
        <v>14</v>
      </c>
      <c r="C153" s="33">
        <v>1185732</v>
      </c>
      <c r="D153" s="5">
        <v>43861</v>
      </c>
      <c r="E153" s="4" t="s">
        <v>15</v>
      </c>
      <c r="F153" s="4" t="s">
        <v>16</v>
      </c>
      <c r="G153" s="4" t="s">
        <v>16</v>
      </c>
      <c r="H153" s="6" t="s">
        <v>17</v>
      </c>
      <c r="I153" s="7">
        <v>45</v>
      </c>
      <c r="J153" s="8">
        <v>300</v>
      </c>
      <c r="K153" s="9">
        <v>13500</v>
      </c>
      <c r="L153" s="9">
        <v>8370</v>
      </c>
      <c r="M153" s="10">
        <v>0.62</v>
      </c>
      <c r="N153" s="4" t="s">
        <v>83</v>
      </c>
      <c r="O153" s="4" t="str">
        <f>TEXT(Table1[[#This Row],[Invoice Date]],"yyyy")</f>
        <v>2020</v>
      </c>
      <c r="P153" s="4" t="str">
        <f>TEXT(Table1[[#This Row],[Invoice Date]],"mmm")</f>
        <v>Jan</v>
      </c>
      <c r="Q153" s="27">
        <f>WEEKNUM(Table1[[#This Row],[Invoice Date]]) + IF(YEAR(Table1[[#This Row],[Invoice Date]])=2021, 52, 0)</f>
        <v>5</v>
      </c>
    </row>
    <row r="154" spans="2:17" ht="14.25" customHeight="1" x14ac:dyDescent="0.3">
      <c r="B154" s="4" t="s">
        <v>30</v>
      </c>
      <c r="C154" s="34">
        <v>1128299</v>
      </c>
      <c r="D154" s="5">
        <v>43861</v>
      </c>
      <c r="E154" s="4" t="s">
        <v>31</v>
      </c>
      <c r="F154" s="4" t="s">
        <v>42</v>
      </c>
      <c r="G154" s="4" t="s">
        <v>43</v>
      </c>
      <c r="H154" s="6" t="s">
        <v>23</v>
      </c>
      <c r="I154" s="7">
        <v>80</v>
      </c>
      <c r="J154" s="8">
        <v>450</v>
      </c>
      <c r="K154" s="9">
        <v>360000</v>
      </c>
      <c r="L154" s="9">
        <v>90000</v>
      </c>
      <c r="M154" s="10">
        <v>0.25</v>
      </c>
      <c r="N154" s="4" t="s">
        <v>24</v>
      </c>
      <c r="O154" s="4" t="str">
        <f>TEXT(Table1[[#This Row],[Invoice Date]],"yyyy")</f>
        <v>2020</v>
      </c>
      <c r="P154" s="4" t="str">
        <f>TEXT(Table1[[#This Row],[Invoice Date]],"mmm")</f>
        <v>Jan</v>
      </c>
      <c r="Q154" s="27">
        <f>WEEKNUM(Table1[[#This Row],[Invoice Date]]) + IF(YEAR(Table1[[#This Row],[Invoice Date]])=2021, 52, 0)</f>
        <v>5</v>
      </c>
    </row>
    <row r="155" spans="2:17" ht="14.25" customHeight="1" x14ac:dyDescent="0.3">
      <c r="B155" s="4" t="s">
        <v>14</v>
      </c>
      <c r="C155" s="33">
        <v>1185732</v>
      </c>
      <c r="D155" s="5">
        <v>43861</v>
      </c>
      <c r="E155" s="4" t="s">
        <v>15</v>
      </c>
      <c r="F155" s="4" t="s">
        <v>16</v>
      </c>
      <c r="G155" s="4" t="s">
        <v>16</v>
      </c>
      <c r="H155" s="6" t="s">
        <v>17</v>
      </c>
      <c r="I155" s="7">
        <v>50</v>
      </c>
      <c r="J155" s="8">
        <v>1200</v>
      </c>
      <c r="K155" s="9">
        <v>600000</v>
      </c>
      <c r="L155" s="9">
        <v>300000</v>
      </c>
      <c r="M155" s="10">
        <v>0.5</v>
      </c>
      <c r="N155" s="4" t="s">
        <v>24</v>
      </c>
      <c r="O155" s="4" t="str">
        <f>TEXT(Table1[[#This Row],[Invoice Date]],"yyyy")</f>
        <v>2020</v>
      </c>
      <c r="P155" s="4" t="str">
        <f>TEXT(Table1[[#This Row],[Invoice Date]],"mmm")</f>
        <v>Jan</v>
      </c>
      <c r="Q155" s="27">
        <f>WEEKNUM(Table1[[#This Row],[Invoice Date]]) + IF(YEAR(Table1[[#This Row],[Invoice Date]])=2021, 52, 0)</f>
        <v>5</v>
      </c>
    </row>
    <row r="156" spans="2:17" ht="14.25" customHeight="1" x14ac:dyDescent="0.3">
      <c r="B156" s="4" t="s">
        <v>30</v>
      </c>
      <c r="C156" s="34">
        <v>1128299</v>
      </c>
      <c r="D156" s="5">
        <v>43862</v>
      </c>
      <c r="E156" s="4" t="s">
        <v>31</v>
      </c>
      <c r="F156" s="4" t="s">
        <v>42</v>
      </c>
      <c r="G156" s="4" t="s">
        <v>43</v>
      </c>
      <c r="H156" s="6" t="s">
        <v>17</v>
      </c>
      <c r="I156" s="7">
        <v>56</v>
      </c>
      <c r="J156" s="8">
        <v>189</v>
      </c>
      <c r="K156" s="9">
        <v>10584</v>
      </c>
      <c r="L156" s="9">
        <v>6032.880000000001</v>
      </c>
      <c r="M156" s="10">
        <v>0.57000000000000006</v>
      </c>
      <c r="N156" s="4" t="s">
        <v>83</v>
      </c>
      <c r="O156" s="4" t="str">
        <f>TEXT(Table1[[#This Row],[Invoice Date]],"yyyy")</f>
        <v>2020</v>
      </c>
      <c r="P156" s="4" t="str">
        <f>TEXT(Table1[[#This Row],[Invoice Date]],"mmm")</f>
        <v>Feb</v>
      </c>
      <c r="Q156" s="27">
        <f>WEEKNUM(Table1[[#This Row],[Invoice Date]]) + IF(YEAR(Table1[[#This Row],[Invoice Date]])=2021, 52, 0)</f>
        <v>5</v>
      </c>
    </row>
    <row r="157" spans="2:17" ht="14.25" customHeight="1" x14ac:dyDescent="0.3">
      <c r="B157" s="4" t="s">
        <v>14</v>
      </c>
      <c r="C157" s="33">
        <v>1185732</v>
      </c>
      <c r="D157" s="5">
        <v>43862</v>
      </c>
      <c r="E157" s="4" t="s">
        <v>15</v>
      </c>
      <c r="F157" s="4" t="s">
        <v>16</v>
      </c>
      <c r="G157" s="4" t="s">
        <v>16</v>
      </c>
      <c r="H157" s="6" t="s">
        <v>19</v>
      </c>
      <c r="I157" s="7">
        <v>47</v>
      </c>
      <c r="J157" s="8">
        <v>234</v>
      </c>
      <c r="K157" s="9">
        <v>10998</v>
      </c>
      <c r="L157" s="9">
        <v>4509.1799999999994</v>
      </c>
      <c r="M157" s="10">
        <v>0.41</v>
      </c>
      <c r="N157" s="4" t="s">
        <v>83</v>
      </c>
      <c r="O157" s="4" t="str">
        <f>TEXT(Table1[[#This Row],[Invoice Date]],"yyyy")</f>
        <v>2020</v>
      </c>
      <c r="P157" s="4" t="str">
        <f>TEXT(Table1[[#This Row],[Invoice Date]],"mmm")</f>
        <v>Feb</v>
      </c>
      <c r="Q157" s="27">
        <f>WEEKNUM(Table1[[#This Row],[Invoice Date]]) + IF(YEAR(Table1[[#This Row],[Invoice Date]])=2021, 52, 0)</f>
        <v>5</v>
      </c>
    </row>
    <row r="158" spans="2:17" ht="14.25" customHeight="1" x14ac:dyDescent="0.3">
      <c r="B158" s="4" t="s">
        <v>14</v>
      </c>
      <c r="C158" s="33">
        <v>1185732</v>
      </c>
      <c r="D158" s="5">
        <v>43862</v>
      </c>
      <c r="E158" s="4" t="s">
        <v>15</v>
      </c>
      <c r="F158" s="4" t="s">
        <v>16</v>
      </c>
      <c r="G158" s="4" t="s">
        <v>16</v>
      </c>
      <c r="H158" s="6" t="s">
        <v>19</v>
      </c>
      <c r="I158" s="7">
        <v>35</v>
      </c>
      <c r="J158" s="8">
        <v>315</v>
      </c>
      <c r="K158" s="9">
        <v>11025</v>
      </c>
      <c r="L158" s="9">
        <v>3638.2499999999995</v>
      </c>
      <c r="M158" s="10">
        <v>0.32999999999999996</v>
      </c>
      <c r="N158" s="4" t="s">
        <v>24</v>
      </c>
      <c r="O158" s="4" t="str">
        <f>TEXT(Table1[[#This Row],[Invoice Date]],"yyyy")</f>
        <v>2020</v>
      </c>
      <c r="P158" s="4" t="str">
        <f>TEXT(Table1[[#This Row],[Invoice Date]],"mmm")</f>
        <v>Feb</v>
      </c>
      <c r="Q158" s="27">
        <f>WEEKNUM(Table1[[#This Row],[Invoice Date]]) + IF(YEAR(Table1[[#This Row],[Invoice Date]])=2021, 52, 0)</f>
        <v>5</v>
      </c>
    </row>
    <row r="159" spans="2:17" ht="14.25" customHeight="1" x14ac:dyDescent="0.3">
      <c r="B159" s="4" t="s">
        <v>30</v>
      </c>
      <c r="C159" s="34">
        <v>1128299</v>
      </c>
      <c r="D159" s="5">
        <v>43862</v>
      </c>
      <c r="E159" s="4" t="s">
        <v>31</v>
      </c>
      <c r="F159" s="4" t="s">
        <v>42</v>
      </c>
      <c r="G159" s="4" t="s">
        <v>43</v>
      </c>
      <c r="H159" s="6" t="s">
        <v>17</v>
      </c>
      <c r="I159" s="7">
        <v>47</v>
      </c>
      <c r="J159" s="8">
        <v>245</v>
      </c>
      <c r="K159" s="9">
        <v>11515</v>
      </c>
      <c r="L159" s="9">
        <v>5757.5</v>
      </c>
      <c r="M159" s="10">
        <v>0.5</v>
      </c>
      <c r="N159" s="4" t="s">
        <v>24</v>
      </c>
      <c r="O159" s="4" t="str">
        <f>TEXT(Table1[[#This Row],[Invoice Date]],"yyyy")</f>
        <v>2020</v>
      </c>
      <c r="P159" s="4" t="str">
        <f>TEXT(Table1[[#This Row],[Invoice Date]],"mmm")</f>
        <v>Feb</v>
      </c>
      <c r="Q159" s="27">
        <f>WEEKNUM(Table1[[#This Row],[Invoice Date]]) + IF(YEAR(Table1[[#This Row],[Invoice Date]])=2021, 52, 0)</f>
        <v>5</v>
      </c>
    </row>
    <row r="160" spans="2:17" ht="14.25" customHeight="1" x14ac:dyDescent="0.3">
      <c r="B160" s="4" t="s">
        <v>30</v>
      </c>
      <c r="C160" s="34">
        <v>1128299</v>
      </c>
      <c r="D160" s="5">
        <v>43862</v>
      </c>
      <c r="E160" s="4" t="s">
        <v>31</v>
      </c>
      <c r="F160" s="4" t="s">
        <v>42</v>
      </c>
      <c r="G160" s="4" t="s">
        <v>43</v>
      </c>
      <c r="H160" s="6" t="s">
        <v>17</v>
      </c>
      <c r="I160" s="7">
        <v>60</v>
      </c>
      <c r="J160" s="8">
        <v>700</v>
      </c>
      <c r="K160" s="9">
        <v>420000</v>
      </c>
      <c r="L160" s="9">
        <v>189000</v>
      </c>
      <c r="M160" s="10">
        <v>0.45</v>
      </c>
      <c r="N160" s="4" t="s">
        <v>24</v>
      </c>
      <c r="O160" s="4" t="str">
        <f>TEXT(Table1[[#This Row],[Invoice Date]],"yyyy")</f>
        <v>2020</v>
      </c>
      <c r="P160" s="4" t="str">
        <f>TEXT(Table1[[#This Row],[Invoice Date]],"mmm")</f>
        <v>Feb</v>
      </c>
      <c r="Q160" s="27">
        <f>WEEKNUM(Table1[[#This Row],[Invoice Date]]) + IF(YEAR(Table1[[#This Row],[Invoice Date]])=2021, 52, 0)</f>
        <v>5</v>
      </c>
    </row>
    <row r="161" spans="2:17" ht="14.25" customHeight="1" x14ac:dyDescent="0.3">
      <c r="B161" s="4" t="s">
        <v>14</v>
      </c>
      <c r="C161" s="33">
        <v>1185732</v>
      </c>
      <c r="D161" s="5">
        <v>43862</v>
      </c>
      <c r="E161" s="4" t="s">
        <v>15</v>
      </c>
      <c r="F161" s="4" t="s">
        <v>16</v>
      </c>
      <c r="G161" s="4" t="s">
        <v>16</v>
      </c>
      <c r="H161" s="6" t="s">
        <v>19</v>
      </c>
      <c r="I161" s="7">
        <v>50</v>
      </c>
      <c r="J161" s="8">
        <v>900</v>
      </c>
      <c r="K161" s="9">
        <v>450000</v>
      </c>
      <c r="L161" s="9">
        <v>135000</v>
      </c>
      <c r="M161" s="10">
        <v>0.3</v>
      </c>
      <c r="N161" s="4" t="s">
        <v>24</v>
      </c>
      <c r="O161" s="4" t="str">
        <f>TEXT(Table1[[#This Row],[Invoice Date]],"yyyy")</f>
        <v>2020</v>
      </c>
      <c r="P161" s="4" t="str">
        <f>TEXT(Table1[[#This Row],[Invoice Date]],"mmm")</f>
        <v>Feb</v>
      </c>
      <c r="Q161" s="27">
        <f>WEEKNUM(Table1[[#This Row],[Invoice Date]]) + IF(YEAR(Table1[[#This Row],[Invoice Date]])=2021, 52, 0)</f>
        <v>5</v>
      </c>
    </row>
    <row r="162" spans="2:17" ht="14.25" customHeight="1" x14ac:dyDescent="0.3">
      <c r="B162" s="4" t="s">
        <v>14</v>
      </c>
      <c r="C162" s="33">
        <v>1185732</v>
      </c>
      <c r="D162" s="5">
        <v>43863</v>
      </c>
      <c r="E162" s="4" t="s">
        <v>15</v>
      </c>
      <c r="F162" s="4" t="s">
        <v>16</v>
      </c>
      <c r="G162" s="4" t="s">
        <v>16</v>
      </c>
      <c r="H162" s="6" t="s">
        <v>20</v>
      </c>
      <c r="I162" s="7">
        <v>28</v>
      </c>
      <c r="J162" s="8">
        <v>315</v>
      </c>
      <c r="K162" s="9">
        <v>8820</v>
      </c>
      <c r="L162" s="9">
        <v>3351.6</v>
      </c>
      <c r="M162" s="10">
        <v>0.38</v>
      </c>
      <c r="N162" s="4" t="s">
        <v>24</v>
      </c>
      <c r="O162" s="4" t="str">
        <f>TEXT(Table1[[#This Row],[Invoice Date]],"yyyy")</f>
        <v>2020</v>
      </c>
      <c r="P162" s="4" t="str">
        <f>TEXT(Table1[[#This Row],[Invoice Date]],"mmm")</f>
        <v>Feb</v>
      </c>
      <c r="Q162" s="27">
        <f>WEEKNUM(Table1[[#This Row],[Invoice Date]]) + IF(YEAR(Table1[[#This Row],[Invoice Date]])=2021, 52, 0)</f>
        <v>6</v>
      </c>
    </row>
    <row r="163" spans="2:17" ht="14.25" customHeight="1" x14ac:dyDescent="0.3">
      <c r="B163" s="4" t="s">
        <v>30</v>
      </c>
      <c r="C163" s="34">
        <v>1128299</v>
      </c>
      <c r="D163" s="5">
        <v>43863</v>
      </c>
      <c r="E163" s="4" t="s">
        <v>31</v>
      </c>
      <c r="F163" s="4" t="s">
        <v>42</v>
      </c>
      <c r="G163" s="4" t="s">
        <v>43</v>
      </c>
      <c r="H163" s="6" t="s">
        <v>19</v>
      </c>
      <c r="I163" s="7">
        <v>51</v>
      </c>
      <c r="J163" s="8">
        <v>182</v>
      </c>
      <c r="K163" s="9">
        <v>9282</v>
      </c>
      <c r="L163" s="9">
        <v>3341.52</v>
      </c>
      <c r="M163" s="10">
        <v>0.36</v>
      </c>
      <c r="N163" s="4" t="s">
        <v>24</v>
      </c>
      <c r="O163" s="4" t="str">
        <f>TEXT(Table1[[#This Row],[Invoice Date]],"yyyy")</f>
        <v>2020</v>
      </c>
      <c r="P163" s="4" t="str">
        <f>TEXT(Table1[[#This Row],[Invoice Date]],"mmm")</f>
        <v>Feb</v>
      </c>
      <c r="Q163" s="27">
        <f>WEEKNUM(Table1[[#This Row],[Invoice Date]]) + IF(YEAR(Table1[[#This Row],[Invoice Date]])=2021, 52, 0)</f>
        <v>6</v>
      </c>
    </row>
    <row r="164" spans="2:17" ht="14.25" customHeight="1" x14ac:dyDescent="0.3">
      <c r="B164" s="4" t="s">
        <v>14</v>
      </c>
      <c r="C164" s="33">
        <v>1185732</v>
      </c>
      <c r="D164" s="5">
        <v>43863</v>
      </c>
      <c r="E164" s="4" t="s">
        <v>15</v>
      </c>
      <c r="F164" s="4" t="s">
        <v>16</v>
      </c>
      <c r="G164" s="4" t="s">
        <v>16</v>
      </c>
      <c r="H164" s="6" t="s">
        <v>20</v>
      </c>
      <c r="I164" s="7">
        <v>39</v>
      </c>
      <c r="J164" s="8">
        <v>252</v>
      </c>
      <c r="K164" s="9">
        <v>9828</v>
      </c>
      <c r="L164" s="9">
        <v>4914</v>
      </c>
      <c r="M164" s="10">
        <v>0.5</v>
      </c>
      <c r="N164" s="4" t="s">
        <v>83</v>
      </c>
      <c r="O164" s="4" t="str">
        <f>TEXT(Table1[[#This Row],[Invoice Date]],"yyyy")</f>
        <v>2020</v>
      </c>
      <c r="P164" s="4" t="str">
        <f>TEXT(Table1[[#This Row],[Invoice Date]],"mmm")</f>
        <v>Feb</v>
      </c>
      <c r="Q164" s="27">
        <f>WEEKNUM(Table1[[#This Row],[Invoice Date]]) + IF(YEAR(Table1[[#This Row],[Invoice Date]])=2021, 52, 0)</f>
        <v>6</v>
      </c>
    </row>
    <row r="165" spans="2:17" ht="14.25" customHeight="1" x14ac:dyDescent="0.3">
      <c r="B165" s="4" t="s">
        <v>30</v>
      </c>
      <c r="C165" s="34">
        <v>1128299</v>
      </c>
      <c r="D165" s="5">
        <v>43863</v>
      </c>
      <c r="E165" s="4" t="s">
        <v>31</v>
      </c>
      <c r="F165" s="4" t="s">
        <v>42</v>
      </c>
      <c r="G165" s="4" t="s">
        <v>43</v>
      </c>
      <c r="H165" s="6" t="s">
        <v>19</v>
      </c>
      <c r="I165" s="7">
        <v>62</v>
      </c>
      <c r="J165" s="8">
        <v>165</v>
      </c>
      <c r="K165" s="9">
        <v>10230</v>
      </c>
      <c r="L165" s="9">
        <v>4194.3</v>
      </c>
      <c r="M165" s="10">
        <v>0.41</v>
      </c>
      <c r="N165" s="4" t="s">
        <v>83</v>
      </c>
      <c r="O165" s="4" t="str">
        <f>TEXT(Table1[[#This Row],[Invoice Date]],"yyyy")</f>
        <v>2020</v>
      </c>
      <c r="P165" s="4" t="str">
        <f>TEXT(Table1[[#This Row],[Invoice Date]],"mmm")</f>
        <v>Feb</v>
      </c>
      <c r="Q165" s="27">
        <f>WEEKNUM(Table1[[#This Row],[Invoice Date]]) + IF(YEAR(Table1[[#This Row],[Invoice Date]])=2021, 52, 0)</f>
        <v>6</v>
      </c>
    </row>
    <row r="166" spans="2:17" ht="14.25" customHeight="1" x14ac:dyDescent="0.3">
      <c r="B166" s="4" t="s">
        <v>30</v>
      </c>
      <c r="C166" s="34">
        <v>1128299</v>
      </c>
      <c r="D166" s="5">
        <v>43863</v>
      </c>
      <c r="E166" s="4" t="s">
        <v>31</v>
      </c>
      <c r="F166" s="4" t="s">
        <v>42</v>
      </c>
      <c r="G166" s="4" t="s">
        <v>43</v>
      </c>
      <c r="H166" s="6" t="s">
        <v>19</v>
      </c>
      <c r="I166" s="7">
        <v>65</v>
      </c>
      <c r="J166" s="8">
        <v>550</v>
      </c>
      <c r="K166" s="9">
        <v>357500</v>
      </c>
      <c r="L166" s="9">
        <v>107250</v>
      </c>
      <c r="M166" s="10">
        <v>0.3</v>
      </c>
      <c r="N166" s="4" t="s">
        <v>24</v>
      </c>
      <c r="O166" s="4" t="str">
        <f>TEXT(Table1[[#This Row],[Invoice Date]],"yyyy")</f>
        <v>2020</v>
      </c>
      <c r="P166" s="4" t="str">
        <f>TEXT(Table1[[#This Row],[Invoice Date]],"mmm")</f>
        <v>Feb</v>
      </c>
      <c r="Q166" s="27">
        <f>WEEKNUM(Table1[[#This Row],[Invoice Date]]) + IF(YEAR(Table1[[#This Row],[Invoice Date]])=2021, 52, 0)</f>
        <v>6</v>
      </c>
    </row>
    <row r="167" spans="2:17" ht="14.25" customHeight="1" x14ac:dyDescent="0.3">
      <c r="B167" s="4" t="s">
        <v>14</v>
      </c>
      <c r="C167" s="33">
        <v>1185732</v>
      </c>
      <c r="D167" s="5">
        <v>43863</v>
      </c>
      <c r="E167" s="4" t="s">
        <v>15</v>
      </c>
      <c r="F167" s="4" t="s">
        <v>16</v>
      </c>
      <c r="G167" s="4" t="s">
        <v>16</v>
      </c>
      <c r="H167" s="6" t="s">
        <v>20</v>
      </c>
      <c r="I167" s="7">
        <v>40</v>
      </c>
      <c r="J167" s="8">
        <v>900</v>
      </c>
      <c r="K167" s="9">
        <v>360000</v>
      </c>
      <c r="L167" s="9">
        <v>125999.99999999999</v>
      </c>
      <c r="M167" s="10">
        <v>0.35</v>
      </c>
      <c r="N167" s="4" t="s">
        <v>24</v>
      </c>
      <c r="O167" s="4" t="str">
        <f>TEXT(Table1[[#This Row],[Invoice Date]],"yyyy")</f>
        <v>2020</v>
      </c>
      <c r="P167" s="4" t="str">
        <f>TEXT(Table1[[#This Row],[Invoice Date]],"mmm")</f>
        <v>Feb</v>
      </c>
      <c r="Q167" s="27">
        <f>WEEKNUM(Table1[[#This Row],[Invoice Date]]) + IF(YEAR(Table1[[#This Row],[Invoice Date]])=2021, 52, 0)</f>
        <v>6</v>
      </c>
    </row>
    <row r="168" spans="2:17" ht="14.25" customHeight="1" x14ac:dyDescent="0.3">
      <c r="B168" s="4" t="s">
        <v>30</v>
      </c>
      <c r="C168" s="34">
        <v>1128299</v>
      </c>
      <c r="D168" s="5">
        <v>43864</v>
      </c>
      <c r="E168" s="4" t="s">
        <v>31</v>
      </c>
      <c r="F168" s="4" t="s">
        <v>42</v>
      </c>
      <c r="G168" s="4" t="s">
        <v>43</v>
      </c>
      <c r="H168" s="6" t="s">
        <v>20</v>
      </c>
      <c r="I168" s="7">
        <v>46</v>
      </c>
      <c r="J168" s="8">
        <v>176</v>
      </c>
      <c r="K168" s="9">
        <v>8096</v>
      </c>
      <c r="L168" s="9">
        <v>3886.08</v>
      </c>
      <c r="M168" s="10">
        <v>0.48</v>
      </c>
      <c r="N168" s="4" t="s">
        <v>24</v>
      </c>
      <c r="O168" s="4" t="str">
        <f>TEXT(Table1[[#This Row],[Invoice Date]],"yyyy")</f>
        <v>2020</v>
      </c>
      <c r="P168" s="4" t="str">
        <f>TEXT(Table1[[#This Row],[Invoice Date]],"mmm")</f>
        <v>Feb</v>
      </c>
      <c r="Q168" s="27">
        <f>WEEKNUM(Table1[[#This Row],[Invoice Date]]) + IF(YEAR(Table1[[#This Row],[Invoice Date]])=2021, 52, 0)</f>
        <v>6</v>
      </c>
    </row>
    <row r="169" spans="2:17" ht="14.25" customHeight="1" x14ac:dyDescent="0.3">
      <c r="B169" s="4" t="s">
        <v>14</v>
      </c>
      <c r="C169" s="33">
        <v>1185732</v>
      </c>
      <c r="D169" s="5">
        <v>43864</v>
      </c>
      <c r="E169" s="4" t="s">
        <v>15</v>
      </c>
      <c r="F169" s="4" t="s">
        <v>16</v>
      </c>
      <c r="G169" s="4" t="s">
        <v>16</v>
      </c>
      <c r="H169" s="6" t="s">
        <v>21</v>
      </c>
      <c r="I169" s="7">
        <v>31</v>
      </c>
      <c r="J169" s="8">
        <v>289</v>
      </c>
      <c r="K169" s="9">
        <v>8959</v>
      </c>
      <c r="L169" s="9">
        <v>3314.83</v>
      </c>
      <c r="M169" s="10">
        <v>0.37</v>
      </c>
      <c r="N169" s="4" t="s">
        <v>24</v>
      </c>
      <c r="O169" s="4" t="str">
        <f>TEXT(Table1[[#This Row],[Invoice Date]],"yyyy")</f>
        <v>2020</v>
      </c>
      <c r="P169" s="4" t="str">
        <f>TEXT(Table1[[#This Row],[Invoice Date]],"mmm")</f>
        <v>Feb</v>
      </c>
      <c r="Q169" s="27">
        <f>WEEKNUM(Table1[[#This Row],[Invoice Date]]) + IF(YEAR(Table1[[#This Row],[Invoice Date]])=2021, 52, 0)</f>
        <v>6</v>
      </c>
    </row>
    <row r="170" spans="2:17" ht="14.25" customHeight="1" x14ac:dyDescent="0.3">
      <c r="B170" s="4" t="s">
        <v>14</v>
      </c>
      <c r="C170" s="33">
        <v>1185732</v>
      </c>
      <c r="D170" s="5">
        <v>43864</v>
      </c>
      <c r="E170" s="4" t="s">
        <v>15</v>
      </c>
      <c r="F170" s="4" t="s">
        <v>16</v>
      </c>
      <c r="G170" s="4" t="s">
        <v>16</v>
      </c>
      <c r="H170" s="6" t="s">
        <v>21</v>
      </c>
      <c r="I170" s="7">
        <v>41</v>
      </c>
      <c r="J170" s="8">
        <v>239</v>
      </c>
      <c r="K170" s="9">
        <v>9799</v>
      </c>
      <c r="L170" s="9">
        <v>4801.51</v>
      </c>
      <c r="M170" s="10">
        <v>0.49</v>
      </c>
      <c r="N170" s="4" t="s">
        <v>83</v>
      </c>
      <c r="O170" s="4" t="str">
        <f>TEXT(Table1[[#This Row],[Invoice Date]],"yyyy")</f>
        <v>2020</v>
      </c>
      <c r="P170" s="4" t="str">
        <f>TEXT(Table1[[#This Row],[Invoice Date]],"mmm")</f>
        <v>Feb</v>
      </c>
      <c r="Q170" s="27">
        <f>WEEKNUM(Table1[[#This Row],[Invoice Date]]) + IF(YEAR(Table1[[#This Row],[Invoice Date]])=2021, 52, 0)</f>
        <v>6</v>
      </c>
    </row>
    <row r="171" spans="2:17" ht="14.25" customHeight="1" x14ac:dyDescent="0.3">
      <c r="B171" s="4" t="s">
        <v>30</v>
      </c>
      <c r="C171" s="34">
        <v>1128299</v>
      </c>
      <c r="D171" s="5">
        <v>43864</v>
      </c>
      <c r="E171" s="4" t="s">
        <v>31</v>
      </c>
      <c r="F171" s="4" t="s">
        <v>42</v>
      </c>
      <c r="G171" s="4" t="s">
        <v>43</v>
      </c>
      <c r="H171" s="6" t="s">
        <v>20</v>
      </c>
      <c r="I171" s="7">
        <v>62</v>
      </c>
      <c r="J171" s="8">
        <v>165</v>
      </c>
      <c r="K171" s="9">
        <v>10230</v>
      </c>
      <c r="L171" s="9">
        <v>6035.7000000000007</v>
      </c>
      <c r="M171" s="10">
        <v>0.59000000000000008</v>
      </c>
      <c r="N171" s="4" t="s">
        <v>83</v>
      </c>
      <c r="O171" s="4" t="str">
        <f>TEXT(Table1[[#This Row],[Invoice Date]],"yyyy")</f>
        <v>2020</v>
      </c>
      <c r="P171" s="4" t="str">
        <f>TEXT(Table1[[#This Row],[Invoice Date]],"mmm")</f>
        <v>Feb</v>
      </c>
      <c r="Q171" s="27">
        <f>WEEKNUM(Table1[[#This Row],[Invoice Date]]) + IF(YEAR(Table1[[#This Row],[Invoice Date]])=2021, 52, 0)</f>
        <v>6</v>
      </c>
    </row>
    <row r="172" spans="2:17" ht="14.25" customHeight="1" x14ac:dyDescent="0.3">
      <c r="B172" s="4" t="s">
        <v>30</v>
      </c>
      <c r="C172" s="34">
        <v>1128299</v>
      </c>
      <c r="D172" s="5">
        <v>43864</v>
      </c>
      <c r="E172" s="4" t="s">
        <v>31</v>
      </c>
      <c r="F172" s="4" t="s">
        <v>42</v>
      </c>
      <c r="G172" s="4" t="s">
        <v>43</v>
      </c>
      <c r="H172" s="6" t="s">
        <v>20</v>
      </c>
      <c r="I172" s="7">
        <v>65</v>
      </c>
      <c r="J172" s="8">
        <v>550</v>
      </c>
      <c r="K172" s="9">
        <v>357500</v>
      </c>
      <c r="L172" s="9">
        <v>160875</v>
      </c>
      <c r="M172" s="10">
        <v>0.45</v>
      </c>
      <c r="N172" s="4" t="s">
        <v>24</v>
      </c>
      <c r="O172" s="4" t="str">
        <f>TEXT(Table1[[#This Row],[Invoice Date]],"yyyy")</f>
        <v>2020</v>
      </c>
      <c r="P172" s="4" t="str">
        <f>TEXT(Table1[[#This Row],[Invoice Date]],"mmm")</f>
        <v>Feb</v>
      </c>
      <c r="Q172" s="27">
        <f>WEEKNUM(Table1[[#This Row],[Invoice Date]]) + IF(YEAR(Table1[[#This Row],[Invoice Date]])=2021, 52, 0)</f>
        <v>6</v>
      </c>
    </row>
    <row r="173" spans="2:17" ht="14.25" customHeight="1" x14ac:dyDescent="0.3">
      <c r="B173" s="4" t="s">
        <v>14</v>
      </c>
      <c r="C173" s="33">
        <v>1185732</v>
      </c>
      <c r="D173" s="5">
        <v>43864</v>
      </c>
      <c r="E173" s="4" t="s">
        <v>15</v>
      </c>
      <c r="F173" s="4" t="s">
        <v>16</v>
      </c>
      <c r="G173" s="4" t="s">
        <v>16</v>
      </c>
      <c r="H173" s="6" t="s">
        <v>21</v>
      </c>
      <c r="I173" s="7">
        <v>45</v>
      </c>
      <c r="J173" s="8">
        <v>825</v>
      </c>
      <c r="K173" s="9">
        <v>371250</v>
      </c>
      <c r="L173" s="9">
        <v>129937.49999999999</v>
      </c>
      <c r="M173" s="10">
        <v>0.35</v>
      </c>
      <c r="N173" s="4" t="s">
        <v>24</v>
      </c>
      <c r="O173" s="4" t="str">
        <f>TEXT(Table1[[#This Row],[Invoice Date]],"yyyy")</f>
        <v>2020</v>
      </c>
      <c r="P173" s="4" t="str">
        <f>TEXT(Table1[[#This Row],[Invoice Date]],"mmm")</f>
        <v>Feb</v>
      </c>
      <c r="Q173" s="27">
        <f>WEEKNUM(Table1[[#This Row],[Invoice Date]]) + IF(YEAR(Table1[[#This Row],[Invoice Date]])=2021, 52, 0)</f>
        <v>6</v>
      </c>
    </row>
    <row r="174" spans="2:17" ht="14.25" customHeight="1" x14ac:dyDescent="0.3">
      <c r="B174" s="4" t="s">
        <v>30</v>
      </c>
      <c r="C174" s="34">
        <v>1128299</v>
      </c>
      <c r="D174" s="5">
        <v>43865</v>
      </c>
      <c r="E174" s="4" t="s">
        <v>31</v>
      </c>
      <c r="F174" s="4" t="s">
        <v>42</v>
      </c>
      <c r="G174" s="4" t="s">
        <v>43</v>
      </c>
      <c r="H174" s="6" t="s">
        <v>21</v>
      </c>
      <c r="I174" s="7">
        <v>58</v>
      </c>
      <c r="J174" s="8">
        <v>111</v>
      </c>
      <c r="K174" s="9">
        <v>6438</v>
      </c>
      <c r="L174" s="9">
        <v>3283.38</v>
      </c>
      <c r="M174" s="10">
        <v>0.51</v>
      </c>
      <c r="N174" s="4" t="s">
        <v>83</v>
      </c>
      <c r="O174" s="4" t="str">
        <f>TEXT(Table1[[#This Row],[Invoice Date]],"yyyy")</f>
        <v>2020</v>
      </c>
      <c r="P174" s="4" t="str">
        <f>TEXT(Table1[[#This Row],[Invoice Date]],"mmm")</f>
        <v>Feb</v>
      </c>
      <c r="Q174" s="27">
        <f>WEEKNUM(Table1[[#This Row],[Invoice Date]]) + IF(YEAR(Table1[[#This Row],[Invoice Date]])=2021, 52, 0)</f>
        <v>6</v>
      </c>
    </row>
    <row r="175" spans="2:17" ht="14.25" customHeight="1" x14ac:dyDescent="0.3">
      <c r="B175" s="4" t="s">
        <v>30</v>
      </c>
      <c r="C175" s="34">
        <v>1128299</v>
      </c>
      <c r="D175" s="5">
        <v>43865</v>
      </c>
      <c r="E175" s="4" t="s">
        <v>31</v>
      </c>
      <c r="F175" s="4" t="s">
        <v>42</v>
      </c>
      <c r="G175" s="4" t="s">
        <v>43</v>
      </c>
      <c r="H175" s="6" t="s">
        <v>21</v>
      </c>
      <c r="I175" s="7">
        <v>47</v>
      </c>
      <c r="J175" s="8">
        <v>145</v>
      </c>
      <c r="K175" s="9">
        <v>6815</v>
      </c>
      <c r="L175" s="9">
        <v>3066.7499999999995</v>
      </c>
      <c r="M175" s="10">
        <v>0.44999999999999996</v>
      </c>
      <c r="N175" s="4" t="s">
        <v>24</v>
      </c>
      <c r="O175" s="4" t="str">
        <f>TEXT(Table1[[#This Row],[Invoice Date]],"yyyy")</f>
        <v>2020</v>
      </c>
      <c r="P175" s="4" t="str">
        <f>TEXT(Table1[[#This Row],[Invoice Date]],"mmm")</f>
        <v>Feb</v>
      </c>
      <c r="Q175" s="27">
        <f>WEEKNUM(Table1[[#This Row],[Invoice Date]]) + IF(YEAR(Table1[[#This Row],[Invoice Date]])=2021, 52, 0)</f>
        <v>6</v>
      </c>
    </row>
    <row r="176" spans="2:17" ht="14.25" customHeight="1" x14ac:dyDescent="0.3">
      <c r="B176" s="4" t="s">
        <v>14</v>
      </c>
      <c r="C176" s="33">
        <v>1185732</v>
      </c>
      <c r="D176" s="5">
        <v>43865</v>
      </c>
      <c r="E176" s="4" t="s">
        <v>15</v>
      </c>
      <c r="F176" s="4" t="s">
        <v>16</v>
      </c>
      <c r="G176" s="4" t="s">
        <v>16</v>
      </c>
      <c r="H176" s="6" t="s">
        <v>22</v>
      </c>
      <c r="I176" s="7">
        <v>56</v>
      </c>
      <c r="J176" s="8">
        <v>215</v>
      </c>
      <c r="K176" s="9">
        <v>12040</v>
      </c>
      <c r="L176" s="9">
        <v>5056.8</v>
      </c>
      <c r="M176" s="10">
        <v>0.42</v>
      </c>
      <c r="N176" s="4" t="s">
        <v>83</v>
      </c>
      <c r="O176" s="4" t="str">
        <f>TEXT(Table1[[#This Row],[Invoice Date]],"yyyy")</f>
        <v>2020</v>
      </c>
      <c r="P176" s="4" t="str">
        <f>TEXT(Table1[[#This Row],[Invoice Date]],"mmm")</f>
        <v>Feb</v>
      </c>
      <c r="Q176" s="27">
        <f>WEEKNUM(Table1[[#This Row],[Invoice Date]]) + IF(YEAR(Table1[[#This Row],[Invoice Date]])=2021, 52, 0)</f>
        <v>6</v>
      </c>
    </row>
    <row r="177" spans="2:17" ht="14.25" customHeight="1" x14ac:dyDescent="0.3">
      <c r="B177" s="4" t="s">
        <v>14</v>
      </c>
      <c r="C177" s="33">
        <v>1185732</v>
      </c>
      <c r="D177" s="5">
        <v>43865</v>
      </c>
      <c r="E177" s="4" t="s">
        <v>15</v>
      </c>
      <c r="F177" s="4" t="s">
        <v>16</v>
      </c>
      <c r="G177" s="4" t="s">
        <v>16</v>
      </c>
      <c r="H177" s="6" t="s">
        <v>22</v>
      </c>
      <c r="I177" s="7">
        <v>44</v>
      </c>
      <c r="J177" s="8">
        <v>281</v>
      </c>
      <c r="K177" s="9">
        <v>12364</v>
      </c>
      <c r="L177" s="9">
        <v>4451.04</v>
      </c>
      <c r="M177" s="10">
        <v>0.36</v>
      </c>
      <c r="N177" s="4" t="s">
        <v>24</v>
      </c>
      <c r="O177" s="4" t="str">
        <f>TEXT(Table1[[#This Row],[Invoice Date]],"yyyy")</f>
        <v>2020</v>
      </c>
      <c r="P177" s="4" t="str">
        <f>TEXT(Table1[[#This Row],[Invoice Date]],"mmm")</f>
        <v>Feb</v>
      </c>
      <c r="Q177" s="27">
        <f>WEEKNUM(Table1[[#This Row],[Invoice Date]]) + IF(YEAR(Table1[[#This Row],[Invoice Date]])=2021, 52, 0)</f>
        <v>6</v>
      </c>
    </row>
    <row r="178" spans="2:17" ht="14.25" customHeight="1" x14ac:dyDescent="0.3">
      <c r="B178" s="4" t="s">
        <v>30</v>
      </c>
      <c r="C178" s="34">
        <v>1128299</v>
      </c>
      <c r="D178" s="5">
        <v>43865</v>
      </c>
      <c r="E178" s="4" t="s">
        <v>31</v>
      </c>
      <c r="F178" s="4" t="s">
        <v>42</v>
      </c>
      <c r="G178" s="4" t="s">
        <v>43</v>
      </c>
      <c r="H178" s="6" t="s">
        <v>21</v>
      </c>
      <c r="I178" s="7">
        <v>60</v>
      </c>
      <c r="J178" s="8">
        <v>425</v>
      </c>
      <c r="K178" s="9">
        <v>255000</v>
      </c>
      <c r="L178" s="9">
        <v>101999.99999999999</v>
      </c>
      <c r="M178" s="10">
        <v>0.39999999999999997</v>
      </c>
      <c r="N178" s="4" t="s">
        <v>24</v>
      </c>
      <c r="O178" s="4" t="str">
        <f>TEXT(Table1[[#This Row],[Invoice Date]],"yyyy")</f>
        <v>2020</v>
      </c>
      <c r="P178" s="4" t="str">
        <f>TEXT(Table1[[#This Row],[Invoice Date]],"mmm")</f>
        <v>Feb</v>
      </c>
      <c r="Q178" s="27">
        <f>WEEKNUM(Table1[[#This Row],[Invoice Date]]) + IF(YEAR(Table1[[#This Row],[Invoice Date]])=2021, 52, 0)</f>
        <v>6</v>
      </c>
    </row>
    <row r="179" spans="2:17" ht="14.25" customHeight="1" x14ac:dyDescent="0.3">
      <c r="B179" s="4" t="s">
        <v>14</v>
      </c>
      <c r="C179" s="33">
        <v>1185732</v>
      </c>
      <c r="D179" s="5">
        <v>43865</v>
      </c>
      <c r="E179" s="4" t="s">
        <v>15</v>
      </c>
      <c r="F179" s="4" t="s">
        <v>16</v>
      </c>
      <c r="G179" s="4" t="s">
        <v>16</v>
      </c>
      <c r="H179" s="6" t="s">
        <v>22</v>
      </c>
      <c r="I179" s="7">
        <v>60</v>
      </c>
      <c r="J179" s="8">
        <v>825</v>
      </c>
      <c r="K179" s="9">
        <v>495000</v>
      </c>
      <c r="L179" s="9">
        <v>148500</v>
      </c>
      <c r="M179" s="10">
        <v>0.3</v>
      </c>
      <c r="N179" s="4" t="s">
        <v>24</v>
      </c>
      <c r="O179" s="4" t="str">
        <f>TEXT(Table1[[#This Row],[Invoice Date]],"yyyy")</f>
        <v>2020</v>
      </c>
      <c r="P179" s="4" t="str">
        <f>TEXT(Table1[[#This Row],[Invoice Date]],"mmm")</f>
        <v>Feb</v>
      </c>
      <c r="Q179" s="27">
        <f>WEEKNUM(Table1[[#This Row],[Invoice Date]]) + IF(YEAR(Table1[[#This Row],[Invoice Date]])=2021, 52, 0)</f>
        <v>6</v>
      </c>
    </row>
    <row r="180" spans="2:17" ht="14.25" customHeight="1" x14ac:dyDescent="0.3">
      <c r="B180" s="4" t="s">
        <v>30</v>
      </c>
      <c r="C180" s="34">
        <v>1128299</v>
      </c>
      <c r="D180" s="5">
        <v>43866</v>
      </c>
      <c r="E180" s="4" t="s">
        <v>31</v>
      </c>
      <c r="F180" s="4" t="s">
        <v>42</v>
      </c>
      <c r="G180" s="4" t="s">
        <v>43</v>
      </c>
      <c r="H180" s="6" t="s">
        <v>22</v>
      </c>
      <c r="I180" s="7">
        <v>59</v>
      </c>
      <c r="J180" s="8">
        <v>81</v>
      </c>
      <c r="K180" s="9">
        <v>4779</v>
      </c>
      <c r="L180" s="9">
        <v>3536.4600000000005</v>
      </c>
      <c r="M180" s="10">
        <v>0.7400000000000001</v>
      </c>
      <c r="N180" s="4" t="s">
        <v>83</v>
      </c>
      <c r="O180" s="4" t="str">
        <f>TEXT(Table1[[#This Row],[Invoice Date]],"yyyy")</f>
        <v>2020</v>
      </c>
      <c r="P180" s="4" t="str">
        <f>TEXT(Table1[[#This Row],[Invoice Date]],"mmm")</f>
        <v>Feb</v>
      </c>
      <c r="Q180" s="27">
        <f>WEEKNUM(Table1[[#This Row],[Invoice Date]]) + IF(YEAR(Table1[[#This Row],[Invoice Date]])=2021, 52, 0)</f>
        <v>6</v>
      </c>
    </row>
    <row r="181" spans="2:17" ht="14.25" customHeight="1" x14ac:dyDescent="0.3">
      <c r="B181" s="4" t="s">
        <v>30</v>
      </c>
      <c r="C181" s="34">
        <v>1128299</v>
      </c>
      <c r="D181" s="5">
        <v>43866</v>
      </c>
      <c r="E181" s="4" t="s">
        <v>31</v>
      </c>
      <c r="F181" s="4" t="s">
        <v>42</v>
      </c>
      <c r="G181" s="4" t="s">
        <v>43</v>
      </c>
      <c r="H181" s="6" t="s">
        <v>22</v>
      </c>
      <c r="I181" s="7">
        <v>47</v>
      </c>
      <c r="J181" s="8">
        <v>105</v>
      </c>
      <c r="K181" s="9">
        <v>4935</v>
      </c>
      <c r="L181" s="9">
        <v>3207.7500000000005</v>
      </c>
      <c r="M181" s="10">
        <v>0.65000000000000013</v>
      </c>
      <c r="N181" s="4" t="s">
        <v>24</v>
      </c>
      <c r="O181" s="4" t="str">
        <f>TEXT(Table1[[#This Row],[Invoice Date]],"yyyy")</f>
        <v>2020</v>
      </c>
      <c r="P181" s="4" t="str">
        <f>TEXT(Table1[[#This Row],[Invoice Date]],"mmm")</f>
        <v>Feb</v>
      </c>
      <c r="Q181" s="27">
        <f>WEEKNUM(Table1[[#This Row],[Invoice Date]]) + IF(YEAR(Table1[[#This Row],[Invoice Date]])=2021, 52, 0)</f>
        <v>6</v>
      </c>
    </row>
    <row r="182" spans="2:17" ht="14.25" customHeight="1" x14ac:dyDescent="0.3">
      <c r="B182" s="4" t="s">
        <v>14</v>
      </c>
      <c r="C182" s="33">
        <v>1185732</v>
      </c>
      <c r="D182" s="5">
        <v>43866</v>
      </c>
      <c r="E182" s="4" t="s">
        <v>15</v>
      </c>
      <c r="F182" s="4" t="s">
        <v>16</v>
      </c>
      <c r="G182" s="4" t="s">
        <v>16</v>
      </c>
      <c r="H182" s="6" t="s">
        <v>23</v>
      </c>
      <c r="I182" s="7">
        <v>49</v>
      </c>
      <c r="J182" s="8">
        <v>238</v>
      </c>
      <c r="K182" s="9">
        <v>11662</v>
      </c>
      <c r="L182" s="9">
        <v>4314.9399999999996</v>
      </c>
      <c r="M182" s="10">
        <v>0.37</v>
      </c>
      <c r="N182" s="4" t="s">
        <v>83</v>
      </c>
      <c r="O182" s="4" t="str">
        <f>TEXT(Table1[[#This Row],[Invoice Date]],"yyyy")</f>
        <v>2020</v>
      </c>
      <c r="P182" s="4" t="str">
        <f>TEXT(Table1[[#This Row],[Invoice Date]],"mmm")</f>
        <v>Feb</v>
      </c>
      <c r="Q182" s="27">
        <f>WEEKNUM(Table1[[#This Row],[Invoice Date]]) + IF(YEAR(Table1[[#This Row],[Invoice Date]])=2021, 52, 0)</f>
        <v>6</v>
      </c>
    </row>
    <row r="183" spans="2:17" ht="14.25" customHeight="1" x14ac:dyDescent="0.3">
      <c r="B183" s="4" t="s">
        <v>14</v>
      </c>
      <c r="C183" s="33">
        <v>1185732</v>
      </c>
      <c r="D183" s="5">
        <v>43866</v>
      </c>
      <c r="E183" s="4" t="s">
        <v>15</v>
      </c>
      <c r="F183" s="4" t="s">
        <v>16</v>
      </c>
      <c r="G183" s="4" t="s">
        <v>16</v>
      </c>
      <c r="H183" s="6" t="s">
        <v>23</v>
      </c>
      <c r="I183" s="7">
        <v>39</v>
      </c>
      <c r="J183" s="8">
        <v>333</v>
      </c>
      <c r="K183" s="9">
        <v>12987</v>
      </c>
      <c r="L183" s="9">
        <v>3506.4900000000002</v>
      </c>
      <c r="M183" s="10">
        <v>0.27</v>
      </c>
      <c r="N183" s="4" t="s">
        <v>24</v>
      </c>
      <c r="O183" s="4" t="str">
        <f>TEXT(Table1[[#This Row],[Invoice Date]],"yyyy")</f>
        <v>2020</v>
      </c>
      <c r="P183" s="4" t="str">
        <f>TEXT(Table1[[#This Row],[Invoice Date]],"mmm")</f>
        <v>Feb</v>
      </c>
      <c r="Q183" s="27">
        <f>WEEKNUM(Table1[[#This Row],[Invoice Date]]) + IF(YEAR(Table1[[#This Row],[Invoice Date]])=2021, 52, 0)</f>
        <v>6</v>
      </c>
    </row>
    <row r="184" spans="2:17" ht="14.25" customHeight="1" x14ac:dyDescent="0.3">
      <c r="B184" s="4" t="s">
        <v>30</v>
      </c>
      <c r="C184" s="34">
        <v>1128299</v>
      </c>
      <c r="D184" s="5">
        <v>43866</v>
      </c>
      <c r="E184" s="4" t="s">
        <v>31</v>
      </c>
      <c r="F184" s="4" t="s">
        <v>42</v>
      </c>
      <c r="G184" s="4" t="s">
        <v>43</v>
      </c>
      <c r="H184" s="6" t="s">
        <v>22</v>
      </c>
      <c r="I184" s="7">
        <v>65</v>
      </c>
      <c r="J184" s="8">
        <v>300</v>
      </c>
      <c r="K184" s="9">
        <v>195000</v>
      </c>
      <c r="L184" s="9">
        <v>117000.00000000001</v>
      </c>
      <c r="M184" s="10">
        <v>0.60000000000000009</v>
      </c>
      <c r="N184" s="4" t="s">
        <v>24</v>
      </c>
      <c r="O184" s="4" t="str">
        <f>TEXT(Table1[[#This Row],[Invoice Date]],"yyyy")</f>
        <v>2020</v>
      </c>
      <c r="P184" s="4" t="str">
        <f>TEXT(Table1[[#This Row],[Invoice Date]],"mmm")</f>
        <v>Feb</v>
      </c>
      <c r="Q184" s="27">
        <f>WEEKNUM(Table1[[#This Row],[Invoice Date]]) + IF(YEAR(Table1[[#This Row],[Invoice Date]])=2021, 52, 0)</f>
        <v>6</v>
      </c>
    </row>
    <row r="185" spans="2:17" ht="14.25" customHeight="1" x14ac:dyDescent="0.3">
      <c r="B185" s="4" t="s">
        <v>14</v>
      </c>
      <c r="C185" s="33">
        <v>1185732</v>
      </c>
      <c r="D185" s="5">
        <v>43866</v>
      </c>
      <c r="E185" s="4" t="s">
        <v>15</v>
      </c>
      <c r="F185" s="4" t="s">
        <v>16</v>
      </c>
      <c r="G185" s="4" t="s">
        <v>16</v>
      </c>
      <c r="H185" s="6" t="s">
        <v>23</v>
      </c>
      <c r="I185" s="7">
        <v>50</v>
      </c>
      <c r="J185" s="8">
        <v>950</v>
      </c>
      <c r="K185" s="9">
        <v>475000</v>
      </c>
      <c r="L185" s="9">
        <v>118750</v>
      </c>
      <c r="M185" s="10">
        <v>0.25</v>
      </c>
      <c r="N185" s="4" t="s">
        <v>24</v>
      </c>
      <c r="O185" s="4" t="str">
        <f>TEXT(Table1[[#This Row],[Invoice Date]],"yyyy")</f>
        <v>2020</v>
      </c>
      <c r="P185" s="4" t="str">
        <f>TEXT(Table1[[#This Row],[Invoice Date]],"mmm")</f>
        <v>Feb</v>
      </c>
      <c r="Q185" s="27">
        <f>WEEKNUM(Table1[[#This Row],[Invoice Date]]) + IF(YEAR(Table1[[#This Row],[Invoice Date]])=2021, 52, 0)</f>
        <v>6</v>
      </c>
    </row>
    <row r="186" spans="2:17" ht="14.25" customHeight="1" x14ac:dyDescent="0.3">
      <c r="B186" s="4" t="s">
        <v>30</v>
      </c>
      <c r="C186" s="34">
        <v>1128299</v>
      </c>
      <c r="D186" s="5">
        <v>43867</v>
      </c>
      <c r="E186" s="4" t="s">
        <v>31</v>
      </c>
      <c r="F186" s="4" t="s">
        <v>42</v>
      </c>
      <c r="G186" s="4" t="s">
        <v>43</v>
      </c>
      <c r="H186" s="6" t="s">
        <v>23</v>
      </c>
      <c r="I186" s="7">
        <v>57</v>
      </c>
      <c r="J186" s="8">
        <v>192</v>
      </c>
      <c r="K186" s="9">
        <v>10944</v>
      </c>
      <c r="L186" s="9">
        <v>3064.32</v>
      </c>
      <c r="M186" s="10">
        <v>0.28000000000000003</v>
      </c>
      <c r="N186" s="4" t="s">
        <v>24</v>
      </c>
      <c r="O186" s="4" t="str">
        <f>TEXT(Table1[[#This Row],[Invoice Date]],"yyyy")</f>
        <v>2020</v>
      </c>
      <c r="P186" s="4" t="str">
        <f>TEXT(Table1[[#This Row],[Invoice Date]],"mmm")</f>
        <v>Feb</v>
      </c>
      <c r="Q186" s="27">
        <f>WEEKNUM(Table1[[#This Row],[Invoice Date]]) + IF(YEAR(Table1[[#This Row],[Invoice Date]])=2021, 52, 0)</f>
        <v>6</v>
      </c>
    </row>
    <row r="187" spans="2:17" ht="14.25" customHeight="1" x14ac:dyDescent="0.3">
      <c r="B187" s="4" t="s">
        <v>30</v>
      </c>
      <c r="C187" s="34">
        <v>1128299</v>
      </c>
      <c r="D187" s="5">
        <v>43867</v>
      </c>
      <c r="E187" s="4" t="s">
        <v>31</v>
      </c>
      <c r="F187" s="4" t="s">
        <v>42</v>
      </c>
      <c r="G187" s="4" t="s">
        <v>43</v>
      </c>
      <c r="H187" s="6" t="s">
        <v>23</v>
      </c>
      <c r="I187" s="7">
        <v>73</v>
      </c>
      <c r="J187" s="8">
        <v>174</v>
      </c>
      <c r="K187" s="9">
        <v>12702</v>
      </c>
      <c r="L187" s="9">
        <v>5080.8</v>
      </c>
      <c r="M187" s="10">
        <v>0.4</v>
      </c>
      <c r="N187" s="4" t="s">
        <v>83</v>
      </c>
      <c r="O187" s="4" t="str">
        <f>TEXT(Table1[[#This Row],[Invoice Date]],"yyyy")</f>
        <v>2020</v>
      </c>
      <c r="P187" s="4" t="str">
        <f>TEXT(Table1[[#This Row],[Invoice Date]],"mmm")</f>
        <v>Feb</v>
      </c>
      <c r="Q187" s="27">
        <f>WEEKNUM(Table1[[#This Row],[Invoice Date]]) + IF(YEAR(Table1[[#This Row],[Invoice Date]])=2021, 52, 0)</f>
        <v>6</v>
      </c>
    </row>
    <row r="188" spans="2:17" ht="14.25" customHeight="1" x14ac:dyDescent="0.3">
      <c r="B188" s="4" t="s">
        <v>14</v>
      </c>
      <c r="C188" s="33">
        <v>1185732</v>
      </c>
      <c r="D188" s="5">
        <v>43867</v>
      </c>
      <c r="E188" s="4" t="s">
        <v>15</v>
      </c>
      <c r="F188" s="4" t="s">
        <v>16</v>
      </c>
      <c r="G188" s="4" t="s">
        <v>16</v>
      </c>
      <c r="H188" s="6" t="s">
        <v>17</v>
      </c>
      <c r="I188" s="7">
        <v>44</v>
      </c>
      <c r="J188" s="8">
        <v>366</v>
      </c>
      <c r="K188" s="9">
        <v>16104</v>
      </c>
      <c r="L188" s="9">
        <v>8374.08</v>
      </c>
      <c r="M188" s="10">
        <v>0.52</v>
      </c>
      <c r="N188" s="4" t="s">
        <v>24</v>
      </c>
      <c r="O188" s="4" t="str">
        <f>TEXT(Table1[[#This Row],[Invoice Date]],"yyyy")</f>
        <v>2020</v>
      </c>
      <c r="P188" s="4" t="str">
        <f>TEXT(Table1[[#This Row],[Invoice Date]],"mmm")</f>
        <v>Feb</v>
      </c>
      <c r="Q188" s="27">
        <f>WEEKNUM(Table1[[#This Row],[Invoice Date]]) + IF(YEAR(Table1[[#This Row],[Invoice Date]])=2021, 52, 0)</f>
        <v>6</v>
      </c>
    </row>
    <row r="189" spans="2:17" ht="14.25" customHeight="1" x14ac:dyDescent="0.3">
      <c r="B189" s="4" t="s">
        <v>14</v>
      </c>
      <c r="C189" s="33">
        <v>1185732</v>
      </c>
      <c r="D189" s="5">
        <v>43867</v>
      </c>
      <c r="E189" s="4" t="s">
        <v>15</v>
      </c>
      <c r="F189" s="4" t="s">
        <v>16</v>
      </c>
      <c r="G189" s="4" t="s">
        <v>16</v>
      </c>
      <c r="H189" s="6" t="s">
        <v>17</v>
      </c>
      <c r="I189" s="7">
        <v>54</v>
      </c>
      <c r="J189" s="8">
        <v>317</v>
      </c>
      <c r="K189" s="9">
        <v>17118</v>
      </c>
      <c r="L189" s="9">
        <v>10955.52</v>
      </c>
      <c r="M189" s="10">
        <v>0.64</v>
      </c>
      <c r="N189" s="4" t="s">
        <v>83</v>
      </c>
      <c r="O189" s="4" t="str">
        <f>TEXT(Table1[[#This Row],[Invoice Date]],"yyyy")</f>
        <v>2020</v>
      </c>
      <c r="P189" s="4" t="str">
        <f>TEXT(Table1[[#This Row],[Invoice Date]],"mmm")</f>
        <v>Feb</v>
      </c>
      <c r="Q189" s="27">
        <f>WEEKNUM(Table1[[#This Row],[Invoice Date]]) + IF(YEAR(Table1[[#This Row],[Invoice Date]])=2021, 52, 0)</f>
        <v>6</v>
      </c>
    </row>
    <row r="190" spans="2:17" ht="14.25" customHeight="1" x14ac:dyDescent="0.3">
      <c r="B190" s="4" t="s">
        <v>30</v>
      </c>
      <c r="C190" s="34">
        <v>1128299</v>
      </c>
      <c r="D190" s="5">
        <v>43867</v>
      </c>
      <c r="E190" s="4" t="s">
        <v>31</v>
      </c>
      <c r="F190" s="4" t="s">
        <v>42</v>
      </c>
      <c r="G190" s="4" t="s">
        <v>43</v>
      </c>
      <c r="H190" s="6" t="s">
        <v>23</v>
      </c>
      <c r="I190" s="7">
        <v>80</v>
      </c>
      <c r="J190" s="8">
        <v>600</v>
      </c>
      <c r="K190" s="9">
        <v>480000</v>
      </c>
      <c r="L190" s="9">
        <v>120000</v>
      </c>
      <c r="M190" s="10">
        <v>0.25</v>
      </c>
      <c r="N190" s="4" t="s">
        <v>24</v>
      </c>
      <c r="O190" s="4" t="str">
        <f>TEXT(Table1[[#This Row],[Invoice Date]],"yyyy")</f>
        <v>2020</v>
      </c>
      <c r="P190" s="4" t="str">
        <f>TEXT(Table1[[#This Row],[Invoice Date]],"mmm")</f>
        <v>Feb</v>
      </c>
      <c r="Q190" s="27">
        <f>WEEKNUM(Table1[[#This Row],[Invoice Date]]) + IF(YEAR(Table1[[#This Row],[Invoice Date]])=2021, 52, 0)</f>
        <v>6</v>
      </c>
    </row>
    <row r="191" spans="2:17" ht="14.25" customHeight="1" x14ac:dyDescent="0.3">
      <c r="B191" s="4" t="s">
        <v>14</v>
      </c>
      <c r="C191" s="33">
        <v>1185732</v>
      </c>
      <c r="D191" s="5">
        <v>43867</v>
      </c>
      <c r="E191" s="4" t="s">
        <v>15</v>
      </c>
      <c r="F191" s="4" t="s">
        <v>16</v>
      </c>
      <c r="G191" s="4" t="s">
        <v>16</v>
      </c>
      <c r="H191" s="6" t="s">
        <v>17</v>
      </c>
      <c r="I191" s="7">
        <v>60</v>
      </c>
      <c r="J191" s="8">
        <v>1220</v>
      </c>
      <c r="K191" s="9">
        <v>732000</v>
      </c>
      <c r="L191" s="9">
        <v>366000</v>
      </c>
      <c r="M191" s="10">
        <v>0.5</v>
      </c>
      <c r="N191" s="4" t="s">
        <v>24</v>
      </c>
      <c r="O191" s="4" t="str">
        <f>TEXT(Table1[[#This Row],[Invoice Date]],"yyyy")</f>
        <v>2020</v>
      </c>
      <c r="P191" s="4" t="str">
        <f>TEXT(Table1[[#This Row],[Invoice Date]],"mmm")</f>
        <v>Feb</v>
      </c>
      <c r="Q191" s="27">
        <f>WEEKNUM(Table1[[#This Row],[Invoice Date]]) + IF(YEAR(Table1[[#This Row],[Invoice Date]])=2021, 52, 0)</f>
        <v>6</v>
      </c>
    </row>
    <row r="192" spans="2:17" ht="14.25" customHeight="1" x14ac:dyDescent="0.3">
      <c r="B192" s="4" t="s">
        <v>14</v>
      </c>
      <c r="C192" s="33">
        <v>1185732</v>
      </c>
      <c r="D192" s="5">
        <v>43868</v>
      </c>
      <c r="E192" s="4" t="s">
        <v>15</v>
      </c>
      <c r="F192" s="4" t="s">
        <v>16</v>
      </c>
      <c r="G192" s="4" t="s">
        <v>16</v>
      </c>
      <c r="H192" s="6" t="s">
        <v>19</v>
      </c>
      <c r="I192" s="7">
        <v>37</v>
      </c>
      <c r="J192" s="8">
        <v>296</v>
      </c>
      <c r="K192" s="9">
        <v>10952</v>
      </c>
      <c r="L192" s="9">
        <v>3833.2</v>
      </c>
      <c r="M192" s="10">
        <v>0.35</v>
      </c>
      <c r="N192" s="4" t="s">
        <v>24</v>
      </c>
      <c r="O192" s="4" t="str">
        <f>TEXT(Table1[[#This Row],[Invoice Date]],"yyyy")</f>
        <v>2020</v>
      </c>
      <c r="P192" s="4" t="str">
        <f>TEXT(Table1[[#This Row],[Invoice Date]],"mmm")</f>
        <v>Feb</v>
      </c>
      <c r="Q192" s="27">
        <f>WEEKNUM(Table1[[#This Row],[Invoice Date]]) + IF(YEAR(Table1[[#This Row],[Invoice Date]])=2021, 52, 0)</f>
        <v>6</v>
      </c>
    </row>
    <row r="193" spans="2:17" ht="14.25" customHeight="1" x14ac:dyDescent="0.3">
      <c r="B193" s="4" t="s">
        <v>30</v>
      </c>
      <c r="C193" s="34">
        <v>1128299</v>
      </c>
      <c r="D193" s="5">
        <v>43868</v>
      </c>
      <c r="E193" s="4" t="s">
        <v>31</v>
      </c>
      <c r="F193" s="4" t="s">
        <v>42</v>
      </c>
      <c r="G193" s="4" t="s">
        <v>43</v>
      </c>
      <c r="H193" s="6" t="s">
        <v>17</v>
      </c>
      <c r="I193" s="7">
        <v>48</v>
      </c>
      <c r="J193" s="8">
        <v>233</v>
      </c>
      <c r="K193" s="9">
        <v>11184</v>
      </c>
      <c r="L193" s="9">
        <v>4920.96</v>
      </c>
      <c r="M193" s="10">
        <v>0.44</v>
      </c>
      <c r="N193" s="4" t="s">
        <v>24</v>
      </c>
      <c r="O193" s="4" t="str">
        <f>TEXT(Table1[[#This Row],[Invoice Date]],"yyyy")</f>
        <v>2020</v>
      </c>
      <c r="P193" s="4" t="str">
        <f>TEXT(Table1[[#This Row],[Invoice Date]],"mmm")</f>
        <v>Feb</v>
      </c>
      <c r="Q193" s="27">
        <f>WEEKNUM(Table1[[#This Row],[Invoice Date]]) + IF(YEAR(Table1[[#This Row],[Invoice Date]])=2021, 52, 0)</f>
        <v>6</v>
      </c>
    </row>
    <row r="194" spans="2:17" ht="14.25" customHeight="1" x14ac:dyDescent="0.3">
      <c r="B194" s="4" t="s">
        <v>30</v>
      </c>
      <c r="C194" s="34">
        <v>1128299</v>
      </c>
      <c r="D194" s="5">
        <v>43868</v>
      </c>
      <c r="E194" s="4" t="s">
        <v>31</v>
      </c>
      <c r="F194" s="4" t="s">
        <v>42</v>
      </c>
      <c r="G194" s="4" t="s">
        <v>43</v>
      </c>
      <c r="H194" s="6" t="s">
        <v>17</v>
      </c>
      <c r="I194" s="7">
        <v>58</v>
      </c>
      <c r="J194" s="8">
        <v>218</v>
      </c>
      <c r="K194" s="9">
        <v>12644</v>
      </c>
      <c r="L194" s="9">
        <v>6701.3200000000006</v>
      </c>
      <c r="M194" s="10">
        <v>0.53</v>
      </c>
      <c r="N194" s="4" t="s">
        <v>83</v>
      </c>
      <c r="O194" s="4" t="str">
        <f>TEXT(Table1[[#This Row],[Invoice Date]],"yyyy")</f>
        <v>2020</v>
      </c>
      <c r="P194" s="4" t="str">
        <f>TEXT(Table1[[#This Row],[Invoice Date]],"mmm")</f>
        <v>Feb</v>
      </c>
      <c r="Q194" s="27">
        <f>WEEKNUM(Table1[[#This Row],[Invoice Date]]) + IF(YEAR(Table1[[#This Row],[Invoice Date]])=2021, 52, 0)</f>
        <v>6</v>
      </c>
    </row>
    <row r="195" spans="2:17" ht="14.25" customHeight="1" x14ac:dyDescent="0.3">
      <c r="B195" s="4" t="s">
        <v>14</v>
      </c>
      <c r="C195" s="33">
        <v>1185732</v>
      </c>
      <c r="D195" s="5">
        <v>43868</v>
      </c>
      <c r="E195" s="4" t="s">
        <v>15</v>
      </c>
      <c r="F195" s="4" t="s">
        <v>16</v>
      </c>
      <c r="G195" s="4" t="s">
        <v>16</v>
      </c>
      <c r="H195" s="6" t="s">
        <v>19</v>
      </c>
      <c r="I195" s="7">
        <v>50</v>
      </c>
      <c r="J195" s="8">
        <v>259</v>
      </c>
      <c r="K195" s="9">
        <v>12950</v>
      </c>
      <c r="L195" s="9">
        <v>5180</v>
      </c>
      <c r="M195" s="10">
        <v>0.4</v>
      </c>
      <c r="N195" s="4" t="s">
        <v>83</v>
      </c>
      <c r="O195" s="4" t="str">
        <f>TEXT(Table1[[#This Row],[Invoice Date]],"yyyy")</f>
        <v>2020</v>
      </c>
      <c r="P195" s="4" t="str">
        <f>TEXT(Table1[[#This Row],[Invoice Date]],"mmm")</f>
        <v>Feb</v>
      </c>
      <c r="Q195" s="27">
        <f>WEEKNUM(Table1[[#This Row],[Invoice Date]]) + IF(YEAR(Table1[[#This Row],[Invoice Date]])=2021, 52, 0)</f>
        <v>6</v>
      </c>
    </row>
    <row r="196" spans="2:17" ht="14.25" customHeight="1" x14ac:dyDescent="0.3">
      <c r="B196" s="4" t="s">
        <v>30</v>
      </c>
      <c r="C196" s="34">
        <v>1128299</v>
      </c>
      <c r="D196" s="5">
        <v>43868</v>
      </c>
      <c r="E196" s="4" t="s">
        <v>31</v>
      </c>
      <c r="F196" s="4" t="s">
        <v>42</v>
      </c>
      <c r="G196" s="4" t="s">
        <v>43</v>
      </c>
      <c r="H196" s="6" t="s">
        <v>17</v>
      </c>
      <c r="I196" s="7">
        <v>60</v>
      </c>
      <c r="J196" s="8">
        <v>750</v>
      </c>
      <c r="K196" s="9">
        <v>450000</v>
      </c>
      <c r="L196" s="9">
        <v>180000</v>
      </c>
      <c r="M196" s="10">
        <v>0.4</v>
      </c>
      <c r="N196" s="4" t="s">
        <v>24</v>
      </c>
      <c r="O196" s="4" t="str">
        <f>TEXT(Table1[[#This Row],[Invoice Date]],"yyyy")</f>
        <v>2020</v>
      </c>
      <c r="P196" s="4" t="str">
        <f>TEXT(Table1[[#This Row],[Invoice Date]],"mmm")</f>
        <v>Feb</v>
      </c>
      <c r="Q196" s="27">
        <f>WEEKNUM(Table1[[#This Row],[Invoice Date]]) + IF(YEAR(Table1[[#This Row],[Invoice Date]])=2021, 52, 0)</f>
        <v>6</v>
      </c>
    </row>
    <row r="197" spans="2:17" ht="14.25" customHeight="1" x14ac:dyDescent="0.3">
      <c r="B197" s="4" t="s">
        <v>14</v>
      </c>
      <c r="C197" s="33">
        <v>1185732</v>
      </c>
      <c r="D197" s="5">
        <v>43868</v>
      </c>
      <c r="E197" s="4" t="s">
        <v>15</v>
      </c>
      <c r="F197" s="4" t="s">
        <v>16</v>
      </c>
      <c r="G197" s="4" t="s">
        <v>16</v>
      </c>
      <c r="H197" s="6" t="s">
        <v>19</v>
      </c>
      <c r="I197" s="7">
        <v>55.000000000000007</v>
      </c>
      <c r="J197" s="8">
        <v>925</v>
      </c>
      <c r="K197" s="9">
        <v>508750.00000000006</v>
      </c>
      <c r="L197" s="9">
        <v>152625</v>
      </c>
      <c r="M197" s="10">
        <v>0.3</v>
      </c>
      <c r="N197" s="4" t="s">
        <v>24</v>
      </c>
      <c r="O197" s="4" t="str">
        <f>TEXT(Table1[[#This Row],[Invoice Date]],"yyyy")</f>
        <v>2020</v>
      </c>
      <c r="P197" s="4" t="str">
        <f>TEXT(Table1[[#This Row],[Invoice Date]],"mmm")</f>
        <v>Feb</v>
      </c>
      <c r="Q197" s="27">
        <f>WEEKNUM(Table1[[#This Row],[Invoice Date]]) + IF(YEAR(Table1[[#This Row],[Invoice Date]])=2021, 52, 0)</f>
        <v>6</v>
      </c>
    </row>
    <row r="198" spans="2:17" ht="14.25" customHeight="1" x14ac:dyDescent="0.3">
      <c r="B198" s="4" t="s">
        <v>30</v>
      </c>
      <c r="C198" s="34">
        <v>1128299</v>
      </c>
      <c r="D198" s="5">
        <v>43869</v>
      </c>
      <c r="E198" s="4" t="s">
        <v>31</v>
      </c>
      <c r="F198" s="4" t="s">
        <v>42</v>
      </c>
      <c r="G198" s="4" t="s">
        <v>43</v>
      </c>
      <c r="H198" s="6" t="s">
        <v>19</v>
      </c>
      <c r="I198" s="7">
        <v>46</v>
      </c>
      <c r="J198" s="8">
        <v>204</v>
      </c>
      <c r="K198" s="9">
        <v>9384</v>
      </c>
      <c r="L198" s="9">
        <v>2533.6800000000003</v>
      </c>
      <c r="M198" s="10">
        <v>0.27</v>
      </c>
      <c r="N198" s="4" t="s">
        <v>24</v>
      </c>
      <c r="O198" s="4" t="str">
        <f>TEXT(Table1[[#This Row],[Invoice Date]],"yyyy")</f>
        <v>2020</v>
      </c>
      <c r="P198" s="4" t="str">
        <f>TEXT(Table1[[#This Row],[Invoice Date]],"mmm")</f>
        <v>Feb</v>
      </c>
      <c r="Q198" s="27">
        <f>WEEKNUM(Table1[[#This Row],[Invoice Date]]) + IF(YEAR(Table1[[#This Row],[Invoice Date]])=2021, 52, 0)</f>
        <v>6</v>
      </c>
    </row>
    <row r="199" spans="2:17" ht="14.25" customHeight="1" x14ac:dyDescent="0.3">
      <c r="B199" s="4" t="s">
        <v>14</v>
      </c>
      <c r="C199" s="33">
        <v>1185732</v>
      </c>
      <c r="D199" s="5">
        <v>43869</v>
      </c>
      <c r="E199" s="4" t="s">
        <v>15</v>
      </c>
      <c r="F199" s="4" t="s">
        <v>16</v>
      </c>
      <c r="G199" s="4" t="s">
        <v>16</v>
      </c>
      <c r="H199" s="6" t="s">
        <v>20</v>
      </c>
      <c r="I199" s="7">
        <v>36</v>
      </c>
      <c r="J199" s="8">
        <v>288</v>
      </c>
      <c r="K199" s="9">
        <v>10368</v>
      </c>
      <c r="L199" s="9">
        <v>4354.5599999999995</v>
      </c>
      <c r="M199" s="10">
        <v>0.42</v>
      </c>
      <c r="N199" s="4" t="s">
        <v>24</v>
      </c>
      <c r="O199" s="4" t="str">
        <f>TEXT(Table1[[#This Row],[Invoice Date]],"yyyy")</f>
        <v>2020</v>
      </c>
      <c r="P199" s="4" t="str">
        <f>TEXT(Table1[[#This Row],[Invoice Date]],"mmm")</f>
        <v>Feb</v>
      </c>
      <c r="Q199" s="27">
        <f>WEEKNUM(Table1[[#This Row],[Invoice Date]]) + IF(YEAR(Table1[[#This Row],[Invoice Date]])=2021, 52, 0)</f>
        <v>6</v>
      </c>
    </row>
    <row r="200" spans="2:17" ht="14.25" customHeight="1" x14ac:dyDescent="0.3">
      <c r="B200" s="4" t="s">
        <v>30</v>
      </c>
      <c r="C200" s="34">
        <v>1128299</v>
      </c>
      <c r="D200" s="5">
        <v>43869</v>
      </c>
      <c r="E200" s="4" t="s">
        <v>31</v>
      </c>
      <c r="F200" s="4" t="s">
        <v>42</v>
      </c>
      <c r="G200" s="4" t="s">
        <v>43</v>
      </c>
      <c r="H200" s="6" t="s">
        <v>19</v>
      </c>
      <c r="I200" s="7">
        <v>61</v>
      </c>
      <c r="J200" s="8">
        <v>174</v>
      </c>
      <c r="K200" s="9">
        <v>10614</v>
      </c>
      <c r="L200" s="9">
        <v>3821.04</v>
      </c>
      <c r="M200" s="10">
        <v>0.36</v>
      </c>
      <c r="N200" s="4" t="s">
        <v>83</v>
      </c>
      <c r="O200" s="4" t="str">
        <f>TEXT(Table1[[#This Row],[Invoice Date]],"yyyy")</f>
        <v>2020</v>
      </c>
      <c r="P200" s="4" t="str">
        <f>TEXT(Table1[[#This Row],[Invoice Date]],"mmm")</f>
        <v>Feb</v>
      </c>
      <c r="Q200" s="27">
        <f>WEEKNUM(Table1[[#This Row],[Invoice Date]]) + IF(YEAR(Table1[[#This Row],[Invoice Date]])=2021, 52, 0)</f>
        <v>6</v>
      </c>
    </row>
    <row r="201" spans="2:17" ht="14.25" customHeight="1" x14ac:dyDescent="0.3">
      <c r="B201" s="4" t="s">
        <v>14</v>
      </c>
      <c r="C201" s="33">
        <v>1185732</v>
      </c>
      <c r="D201" s="5">
        <v>43869</v>
      </c>
      <c r="E201" s="4" t="s">
        <v>15</v>
      </c>
      <c r="F201" s="4" t="s">
        <v>16</v>
      </c>
      <c r="G201" s="4" t="s">
        <v>16</v>
      </c>
      <c r="H201" s="6" t="s">
        <v>20</v>
      </c>
      <c r="I201" s="7">
        <v>46</v>
      </c>
      <c r="J201" s="8">
        <v>261</v>
      </c>
      <c r="K201" s="9">
        <v>12006</v>
      </c>
      <c r="L201" s="9">
        <v>5642.82</v>
      </c>
      <c r="M201" s="10">
        <v>0.47</v>
      </c>
      <c r="N201" s="4" t="s">
        <v>83</v>
      </c>
      <c r="O201" s="4" t="str">
        <f>TEXT(Table1[[#This Row],[Invoice Date]],"yyyy")</f>
        <v>2020</v>
      </c>
      <c r="P201" s="4" t="str">
        <f>TEXT(Table1[[#This Row],[Invoice Date]],"mmm")</f>
        <v>Feb</v>
      </c>
      <c r="Q201" s="27">
        <f>WEEKNUM(Table1[[#This Row],[Invoice Date]]) + IF(YEAR(Table1[[#This Row],[Invoice Date]])=2021, 52, 0)</f>
        <v>6</v>
      </c>
    </row>
    <row r="202" spans="2:17" ht="14.25" customHeight="1" x14ac:dyDescent="0.3">
      <c r="B202" s="4" t="s">
        <v>30</v>
      </c>
      <c r="C202" s="34">
        <v>1128299</v>
      </c>
      <c r="D202" s="5">
        <v>43869</v>
      </c>
      <c r="E202" s="4" t="s">
        <v>31</v>
      </c>
      <c r="F202" s="4" t="s">
        <v>42</v>
      </c>
      <c r="G202" s="4" t="s">
        <v>43</v>
      </c>
      <c r="H202" s="6" t="s">
        <v>19</v>
      </c>
      <c r="I202" s="7">
        <v>65</v>
      </c>
      <c r="J202" s="8">
        <v>600</v>
      </c>
      <c r="K202" s="9">
        <v>390000</v>
      </c>
      <c r="L202" s="9">
        <v>97500</v>
      </c>
      <c r="M202" s="10">
        <v>0.25</v>
      </c>
      <c r="N202" s="4" t="s">
        <v>24</v>
      </c>
      <c r="O202" s="4" t="str">
        <f>TEXT(Table1[[#This Row],[Invoice Date]],"yyyy")</f>
        <v>2020</v>
      </c>
      <c r="P202" s="4" t="str">
        <f>TEXT(Table1[[#This Row],[Invoice Date]],"mmm")</f>
        <v>Feb</v>
      </c>
      <c r="Q202" s="27">
        <f>WEEKNUM(Table1[[#This Row],[Invoice Date]]) + IF(YEAR(Table1[[#This Row],[Invoice Date]])=2021, 52, 0)</f>
        <v>6</v>
      </c>
    </row>
    <row r="203" spans="2:17" ht="14.25" customHeight="1" x14ac:dyDescent="0.3">
      <c r="B203" s="4" t="s">
        <v>14</v>
      </c>
      <c r="C203" s="33">
        <v>1185732</v>
      </c>
      <c r="D203" s="5">
        <v>43869</v>
      </c>
      <c r="E203" s="4" t="s">
        <v>15</v>
      </c>
      <c r="F203" s="4" t="s">
        <v>16</v>
      </c>
      <c r="G203" s="4" t="s">
        <v>16</v>
      </c>
      <c r="H203" s="6" t="s">
        <v>20</v>
      </c>
      <c r="I203" s="7">
        <v>50</v>
      </c>
      <c r="J203" s="8">
        <v>900</v>
      </c>
      <c r="K203" s="9">
        <v>450000</v>
      </c>
      <c r="L203" s="9">
        <v>157500</v>
      </c>
      <c r="M203" s="10">
        <v>0.35</v>
      </c>
      <c r="N203" s="4" t="s">
        <v>24</v>
      </c>
      <c r="O203" s="4" t="str">
        <f>TEXT(Table1[[#This Row],[Invoice Date]],"yyyy")</f>
        <v>2020</v>
      </c>
      <c r="P203" s="4" t="str">
        <f>TEXT(Table1[[#This Row],[Invoice Date]],"mmm")</f>
        <v>Feb</v>
      </c>
      <c r="Q203" s="27">
        <f>WEEKNUM(Table1[[#This Row],[Invoice Date]]) + IF(YEAR(Table1[[#This Row],[Invoice Date]])=2021, 52, 0)</f>
        <v>6</v>
      </c>
    </row>
    <row r="204" spans="2:17" ht="14.25" customHeight="1" x14ac:dyDescent="0.3">
      <c r="B204" s="4" t="s">
        <v>30</v>
      </c>
      <c r="C204" s="34">
        <v>1128299</v>
      </c>
      <c r="D204" s="5">
        <v>43870</v>
      </c>
      <c r="E204" s="4" t="s">
        <v>31</v>
      </c>
      <c r="F204" s="4" t="s">
        <v>42</v>
      </c>
      <c r="G204" s="4" t="s">
        <v>43</v>
      </c>
      <c r="H204" s="6" t="s">
        <v>20</v>
      </c>
      <c r="I204" s="7">
        <v>47</v>
      </c>
      <c r="J204" s="8">
        <v>171</v>
      </c>
      <c r="K204" s="9">
        <v>8037</v>
      </c>
      <c r="L204" s="9">
        <v>3616.65</v>
      </c>
      <c r="M204" s="10">
        <v>0.45</v>
      </c>
      <c r="N204" s="4" t="s">
        <v>24</v>
      </c>
      <c r="O204" s="4" t="str">
        <f>TEXT(Table1[[#This Row],[Invoice Date]],"yyyy")</f>
        <v>2020</v>
      </c>
      <c r="P204" s="4" t="str">
        <f>TEXT(Table1[[#This Row],[Invoice Date]],"mmm")</f>
        <v>Feb</v>
      </c>
      <c r="Q204" s="27">
        <f>WEEKNUM(Table1[[#This Row],[Invoice Date]]) + IF(YEAR(Table1[[#This Row],[Invoice Date]])=2021, 52, 0)</f>
        <v>7</v>
      </c>
    </row>
    <row r="205" spans="2:17" ht="14.25" customHeight="1" x14ac:dyDescent="0.3">
      <c r="B205" s="4" t="s">
        <v>30</v>
      </c>
      <c r="C205" s="34">
        <v>1128299</v>
      </c>
      <c r="D205" s="5">
        <v>43870</v>
      </c>
      <c r="E205" s="4" t="s">
        <v>31</v>
      </c>
      <c r="F205" s="4" t="s">
        <v>42</v>
      </c>
      <c r="G205" s="4" t="s">
        <v>43</v>
      </c>
      <c r="H205" s="6" t="s">
        <v>20</v>
      </c>
      <c r="I205" s="7">
        <v>61</v>
      </c>
      <c r="J205" s="8">
        <v>143</v>
      </c>
      <c r="K205" s="9">
        <v>8723</v>
      </c>
      <c r="L205" s="9">
        <v>4623.1900000000005</v>
      </c>
      <c r="M205" s="10">
        <v>0.53</v>
      </c>
      <c r="N205" s="4" t="s">
        <v>83</v>
      </c>
      <c r="O205" s="4" t="str">
        <f>TEXT(Table1[[#This Row],[Invoice Date]],"yyyy")</f>
        <v>2020</v>
      </c>
      <c r="P205" s="4" t="str">
        <f>TEXT(Table1[[#This Row],[Invoice Date]],"mmm")</f>
        <v>Feb</v>
      </c>
      <c r="Q205" s="27">
        <f>WEEKNUM(Table1[[#This Row],[Invoice Date]]) + IF(YEAR(Table1[[#This Row],[Invoice Date]])=2021, 52, 0)</f>
        <v>7</v>
      </c>
    </row>
    <row r="206" spans="2:17" ht="14.25" customHeight="1" x14ac:dyDescent="0.3">
      <c r="B206" s="4" t="s">
        <v>14</v>
      </c>
      <c r="C206" s="33">
        <v>1185732</v>
      </c>
      <c r="D206" s="5">
        <v>43870</v>
      </c>
      <c r="E206" s="4" t="s">
        <v>15</v>
      </c>
      <c r="F206" s="4" t="s">
        <v>16</v>
      </c>
      <c r="G206" s="4" t="s">
        <v>16</v>
      </c>
      <c r="H206" s="6" t="s">
        <v>21</v>
      </c>
      <c r="I206" s="7">
        <v>33</v>
      </c>
      <c r="J206" s="8">
        <v>289</v>
      </c>
      <c r="K206" s="9">
        <v>9537</v>
      </c>
      <c r="L206" s="9">
        <v>3814.7999999999997</v>
      </c>
      <c r="M206" s="10">
        <v>0.39999999999999997</v>
      </c>
      <c r="N206" s="4" t="s">
        <v>24</v>
      </c>
      <c r="O206" s="4" t="str">
        <f>TEXT(Table1[[#This Row],[Invoice Date]],"yyyy")</f>
        <v>2020</v>
      </c>
      <c r="P206" s="4" t="str">
        <f>TEXT(Table1[[#This Row],[Invoice Date]],"mmm")</f>
        <v>Feb</v>
      </c>
      <c r="Q206" s="27">
        <f>WEEKNUM(Table1[[#This Row],[Invoice Date]]) + IF(YEAR(Table1[[#This Row],[Invoice Date]])=2021, 52, 0)</f>
        <v>7</v>
      </c>
    </row>
    <row r="207" spans="2:17" ht="14.25" customHeight="1" x14ac:dyDescent="0.3">
      <c r="B207" s="4" t="s">
        <v>14</v>
      </c>
      <c r="C207" s="33">
        <v>1185732</v>
      </c>
      <c r="D207" s="5">
        <v>43870</v>
      </c>
      <c r="E207" s="4" t="s">
        <v>15</v>
      </c>
      <c r="F207" s="4" t="s">
        <v>16</v>
      </c>
      <c r="G207" s="4" t="s">
        <v>16</v>
      </c>
      <c r="H207" s="6" t="s">
        <v>21</v>
      </c>
      <c r="I207" s="7">
        <v>46</v>
      </c>
      <c r="J207" s="8">
        <v>230</v>
      </c>
      <c r="K207" s="9">
        <v>10580</v>
      </c>
      <c r="L207" s="9">
        <v>5078.3999999999996</v>
      </c>
      <c r="M207" s="10">
        <v>0.48</v>
      </c>
      <c r="N207" s="4" t="s">
        <v>83</v>
      </c>
      <c r="O207" s="4" t="str">
        <f>TEXT(Table1[[#This Row],[Invoice Date]],"yyyy")</f>
        <v>2020</v>
      </c>
      <c r="P207" s="4" t="str">
        <f>TEXT(Table1[[#This Row],[Invoice Date]],"mmm")</f>
        <v>Feb</v>
      </c>
      <c r="Q207" s="27">
        <f>WEEKNUM(Table1[[#This Row],[Invoice Date]]) + IF(YEAR(Table1[[#This Row],[Invoice Date]])=2021, 52, 0)</f>
        <v>7</v>
      </c>
    </row>
    <row r="208" spans="2:17" ht="14.25" customHeight="1" x14ac:dyDescent="0.3">
      <c r="B208" s="4" t="s">
        <v>30</v>
      </c>
      <c r="C208" s="34">
        <v>1128299</v>
      </c>
      <c r="D208" s="5">
        <v>43870</v>
      </c>
      <c r="E208" s="4" t="s">
        <v>31</v>
      </c>
      <c r="F208" s="4" t="s">
        <v>42</v>
      </c>
      <c r="G208" s="4" t="s">
        <v>43</v>
      </c>
      <c r="H208" s="6" t="s">
        <v>20</v>
      </c>
      <c r="I208" s="7">
        <v>65</v>
      </c>
      <c r="J208" s="8">
        <v>550</v>
      </c>
      <c r="K208" s="9">
        <v>357500</v>
      </c>
      <c r="L208" s="9">
        <v>143000</v>
      </c>
      <c r="M208" s="10">
        <v>0.4</v>
      </c>
      <c r="N208" s="4" t="s">
        <v>18</v>
      </c>
      <c r="O208" s="4" t="str">
        <f>TEXT(Table1[[#This Row],[Invoice Date]],"yyyy")</f>
        <v>2020</v>
      </c>
      <c r="P208" s="4" t="str">
        <f>TEXT(Table1[[#This Row],[Invoice Date]],"mmm")</f>
        <v>Feb</v>
      </c>
      <c r="Q208" s="27">
        <f>WEEKNUM(Table1[[#This Row],[Invoice Date]]) + IF(YEAR(Table1[[#This Row],[Invoice Date]])=2021, 52, 0)</f>
        <v>7</v>
      </c>
    </row>
    <row r="209" spans="2:17" ht="14.25" customHeight="1" x14ac:dyDescent="0.3">
      <c r="B209" s="4" t="s">
        <v>14</v>
      </c>
      <c r="C209" s="33">
        <v>1185732</v>
      </c>
      <c r="D209" s="5">
        <v>43870</v>
      </c>
      <c r="E209" s="4" t="s">
        <v>15</v>
      </c>
      <c r="F209" s="4" t="s">
        <v>16</v>
      </c>
      <c r="G209" s="4" t="s">
        <v>16</v>
      </c>
      <c r="H209" s="6" t="s">
        <v>21</v>
      </c>
      <c r="I209" s="7">
        <v>50</v>
      </c>
      <c r="J209" s="8">
        <v>850</v>
      </c>
      <c r="K209" s="9">
        <v>425000</v>
      </c>
      <c r="L209" s="9">
        <v>148750</v>
      </c>
      <c r="M209" s="10">
        <v>0.35</v>
      </c>
      <c r="N209" s="4" t="s">
        <v>24</v>
      </c>
      <c r="O209" s="4" t="str">
        <f>TEXT(Table1[[#This Row],[Invoice Date]],"yyyy")</f>
        <v>2020</v>
      </c>
      <c r="P209" s="4" t="str">
        <f>TEXT(Table1[[#This Row],[Invoice Date]],"mmm")</f>
        <v>Feb</v>
      </c>
      <c r="Q209" s="27">
        <f>WEEKNUM(Table1[[#This Row],[Invoice Date]]) + IF(YEAR(Table1[[#This Row],[Invoice Date]])=2021, 52, 0)</f>
        <v>7</v>
      </c>
    </row>
    <row r="210" spans="2:17" ht="14.25" customHeight="1" x14ac:dyDescent="0.3">
      <c r="B210" s="4" t="s">
        <v>30</v>
      </c>
      <c r="C210" s="34">
        <v>1128299</v>
      </c>
      <c r="D210" s="5">
        <v>43871</v>
      </c>
      <c r="E210" s="4" t="s">
        <v>31</v>
      </c>
      <c r="F210" s="4" t="s">
        <v>42</v>
      </c>
      <c r="G210" s="4" t="s">
        <v>43</v>
      </c>
      <c r="H210" s="6" t="s">
        <v>21</v>
      </c>
      <c r="I210" s="7">
        <v>55</v>
      </c>
      <c r="J210" s="8">
        <v>117</v>
      </c>
      <c r="K210" s="9">
        <v>6435</v>
      </c>
      <c r="L210" s="9">
        <v>3153.15</v>
      </c>
      <c r="M210" s="10">
        <v>0.49</v>
      </c>
      <c r="N210" s="4" t="s">
        <v>83</v>
      </c>
      <c r="O210" s="4" t="str">
        <f>TEXT(Table1[[#This Row],[Invoice Date]],"yyyy")</f>
        <v>2020</v>
      </c>
      <c r="P210" s="4" t="str">
        <f>TEXT(Table1[[#This Row],[Invoice Date]],"mmm")</f>
        <v>Feb</v>
      </c>
      <c r="Q210" s="27">
        <f>WEEKNUM(Table1[[#This Row],[Invoice Date]]) + IF(YEAR(Table1[[#This Row],[Invoice Date]])=2021, 52, 0)</f>
        <v>7</v>
      </c>
    </row>
    <row r="211" spans="2:17" ht="14.25" customHeight="1" x14ac:dyDescent="0.3">
      <c r="B211" s="4" t="s">
        <v>30</v>
      </c>
      <c r="C211" s="34">
        <v>1128299</v>
      </c>
      <c r="D211" s="5">
        <v>43871</v>
      </c>
      <c r="E211" s="4" t="s">
        <v>31</v>
      </c>
      <c r="F211" s="4" t="s">
        <v>42</v>
      </c>
      <c r="G211" s="4" t="s">
        <v>43</v>
      </c>
      <c r="H211" s="6" t="s">
        <v>21</v>
      </c>
      <c r="I211" s="7">
        <v>46</v>
      </c>
      <c r="J211" s="8">
        <v>140</v>
      </c>
      <c r="K211" s="9">
        <v>6440</v>
      </c>
      <c r="L211" s="9">
        <v>2704.7999999999997</v>
      </c>
      <c r="M211" s="10">
        <v>0.42</v>
      </c>
      <c r="N211" s="4" t="s">
        <v>24</v>
      </c>
      <c r="O211" s="4" t="str">
        <f>TEXT(Table1[[#This Row],[Invoice Date]],"yyyy")</f>
        <v>2020</v>
      </c>
      <c r="P211" s="4" t="str">
        <f>TEXT(Table1[[#This Row],[Invoice Date]],"mmm")</f>
        <v>Feb</v>
      </c>
      <c r="Q211" s="27">
        <f>WEEKNUM(Table1[[#This Row],[Invoice Date]]) + IF(YEAR(Table1[[#This Row],[Invoice Date]])=2021, 52, 0)</f>
        <v>7</v>
      </c>
    </row>
    <row r="212" spans="2:17" ht="14.25" customHeight="1" x14ac:dyDescent="0.3">
      <c r="B212" s="4" t="s">
        <v>14</v>
      </c>
      <c r="C212" s="33">
        <v>1185732</v>
      </c>
      <c r="D212" s="5">
        <v>43871</v>
      </c>
      <c r="E212" s="4" t="s">
        <v>15</v>
      </c>
      <c r="F212" s="4" t="s">
        <v>16</v>
      </c>
      <c r="G212" s="4" t="s">
        <v>16</v>
      </c>
      <c r="H212" s="6" t="s">
        <v>22</v>
      </c>
      <c r="I212" s="7">
        <v>47</v>
      </c>
      <c r="J212" s="8">
        <v>280</v>
      </c>
      <c r="K212" s="9">
        <v>13160</v>
      </c>
      <c r="L212" s="9">
        <v>4606</v>
      </c>
      <c r="M212" s="10">
        <v>0.35</v>
      </c>
      <c r="N212" s="4" t="s">
        <v>24</v>
      </c>
      <c r="O212" s="4" t="str">
        <f>TEXT(Table1[[#This Row],[Invoice Date]],"yyyy")</f>
        <v>2020</v>
      </c>
      <c r="P212" s="4" t="str">
        <f>TEXT(Table1[[#This Row],[Invoice Date]],"mmm")</f>
        <v>Feb</v>
      </c>
      <c r="Q212" s="27">
        <f>WEEKNUM(Table1[[#This Row],[Invoice Date]]) + IF(YEAR(Table1[[#This Row],[Invoice Date]])=2021, 52, 0)</f>
        <v>7</v>
      </c>
    </row>
    <row r="213" spans="2:17" ht="14.25" customHeight="1" x14ac:dyDescent="0.3">
      <c r="B213" s="4" t="s">
        <v>14</v>
      </c>
      <c r="C213" s="33">
        <v>1185732</v>
      </c>
      <c r="D213" s="5">
        <v>43871</v>
      </c>
      <c r="E213" s="4" t="s">
        <v>15</v>
      </c>
      <c r="F213" s="4" t="s">
        <v>16</v>
      </c>
      <c r="G213" s="4" t="s">
        <v>16</v>
      </c>
      <c r="H213" s="6" t="s">
        <v>22</v>
      </c>
      <c r="I213" s="7">
        <v>59</v>
      </c>
      <c r="J213" s="8">
        <v>245</v>
      </c>
      <c r="K213" s="9">
        <v>14455</v>
      </c>
      <c r="L213" s="9">
        <v>6504.7499999999991</v>
      </c>
      <c r="M213" s="10">
        <v>0.44999999999999996</v>
      </c>
      <c r="N213" s="4" t="s">
        <v>83</v>
      </c>
      <c r="O213" s="4" t="str">
        <f>TEXT(Table1[[#This Row],[Invoice Date]],"yyyy")</f>
        <v>2020</v>
      </c>
      <c r="P213" s="4" t="str">
        <f>TEXT(Table1[[#This Row],[Invoice Date]],"mmm")</f>
        <v>Feb</v>
      </c>
      <c r="Q213" s="27">
        <f>WEEKNUM(Table1[[#This Row],[Invoice Date]]) + IF(YEAR(Table1[[#This Row],[Invoice Date]])=2021, 52, 0)</f>
        <v>7</v>
      </c>
    </row>
    <row r="214" spans="2:17" ht="14.25" customHeight="1" x14ac:dyDescent="0.3">
      <c r="B214" s="4" t="s">
        <v>30</v>
      </c>
      <c r="C214" s="34">
        <v>1128299</v>
      </c>
      <c r="D214" s="5">
        <v>43871</v>
      </c>
      <c r="E214" s="4" t="s">
        <v>31</v>
      </c>
      <c r="F214" s="4" t="s">
        <v>42</v>
      </c>
      <c r="G214" s="4" t="s">
        <v>43</v>
      </c>
      <c r="H214" s="6" t="s">
        <v>21</v>
      </c>
      <c r="I214" s="7">
        <v>60</v>
      </c>
      <c r="J214" s="8">
        <v>450</v>
      </c>
      <c r="K214" s="9">
        <v>270000</v>
      </c>
      <c r="L214" s="9">
        <v>94500</v>
      </c>
      <c r="M214" s="10">
        <v>0.35</v>
      </c>
      <c r="N214" s="4" t="s">
        <v>18</v>
      </c>
      <c r="O214" s="4" t="str">
        <f>TEXT(Table1[[#This Row],[Invoice Date]],"yyyy")</f>
        <v>2020</v>
      </c>
      <c r="P214" s="4" t="str">
        <f>TEXT(Table1[[#This Row],[Invoice Date]],"mmm")</f>
        <v>Feb</v>
      </c>
      <c r="Q214" s="27">
        <f>WEEKNUM(Table1[[#This Row],[Invoice Date]]) + IF(YEAR(Table1[[#This Row],[Invoice Date]])=2021, 52, 0)</f>
        <v>7</v>
      </c>
    </row>
    <row r="215" spans="2:17" ht="14.25" customHeight="1" x14ac:dyDescent="0.3">
      <c r="B215" s="4" t="s">
        <v>14</v>
      </c>
      <c r="C215" s="33">
        <v>1185732</v>
      </c>
      <c r="D215" s="5">
        <v>43871</v>
      </c>
      <c r="E215" s="4" t="s">
        <v>15</v>
      </c>
      <c r="F215" s="4" t="s">
        <v>16</v>
      </c>
      <c r="G215" s="4" t="s">
        <v>16</v>
      </c>
      <c r="H215" s="6" t="s">
        <v>22</v>
      </c>
      <c r="I215" s="7">
        <v>60</v>
      </c>
      <c r="J215" s="8">
        <v>875</v>
      </c>
      <c r="K215" s="9">
        <v>525000</v>
      </c>
      <c r="L215" s="9">
        <v>157500</v>
      </c>
      <c r="M215" s="10">
        <v>0.3</v>
      </c>
      <c r="N215" s="4" t="s">
        <v>24</v>
      </c>
      <c r="O215" s="4" t="str">
        <f>TEXT(Table1[[#This Row],[Invoice Date]],"yyyy")</f>
        <v>2020</v>
      </c>
      <c r="P215" s="4" t="str">
        <f>TEXT(Table1[[#This Row],[Invoice Date]],"mmm")</f>
        <v>Feb</v>
      </c>
      <c r="Q215" s="27">
        <f>WEEKNUM(Table1[[#This Row],[Invoice Date]]) + IF(YEAR(Table1[[#This Row],[Invoice Date]])=2021, 52, 0)</f>
        <v>7</v>
      </c>
    </row>
    <row r="216" spans="2:17" ht="14.25" customHeight="1" x14ac:dyDescent="0.3">
      <c r="B216" s="4" t="s">
        <v>30</v>
      </c>
      <c r="C216" s="34">
        <v>1128299</v>
      </c>
      <c r="D216" s="5">
        <v>43872</v>
      </c>
      <c r="E216" s="4" t="s">
        <v>31</v>
      </c>
      <c r="F216" s="4" t="s">
        <v>42</v>
      </c>
      <c r="G216" s="4" t="s">
        <v>43</v>
      </c>
      <c r="H216" s="6" t="s">
        <v>22</v>
      </c>
      <c r="I216" s="7">
        <v>47</v>
      </c>
      <c r="J216" s="8">
        <v>150</v>
      </c>
      <c r="K216" s="9">
        <v>7050</v>
      </c>
      <c r="L216" s="9">
        <v>4159.5000000000009</v>
      </c>
      <c r="M216" s="10">
        <v>0.59000000000000008</v>
      </c>
      <c r="N216" s="4" t="s">
        <v>24</v>
      </c>
      <c r="O216" s="4" t="str">
        <f>TEXT(Table1[[#This Row],[Invoice Date]],"yyyy")</f>
        <v>2020</v>
      </c>
      <c r="P216" s="4" t="str">
        <f>TEXT(Table1[[#This Row],[Invoice Date]],"mmm")</f>
        <v>Feb</v>
      </c>
      <c r="Q216" s="27">
        <f>WEEKNUM(Table1[[#This Row],[Invoice Date]]) + IF(YEAR(Table1[[#This Row],[Invoice Date]])=2021, 52, 0)</f>
        <v>7</v>
      </c>
    </row>
    <row r="217" spans="2:17" ht="14.25" customHeight="1" x14ac:dyDescent="0.3">
      <c r="B217" s="4" t="s">
        <v>30</v>
      </c>
      <c r="C217" s="34">
        <v>1128299</v>
      </c>
      <c r="D217" s="5">
        <v>43872</v>
      </c>
      <c r="E217" s="4" t="s">
        <v>31</v>
      </c>
      <c r="F217" s="4" t="s">
        <v>42</v>
      </c>
      <c r="G217" s="4" t="s">
        <v>43</v>
      </c>
      <c r="H217" s="6" t="s">
        <v>22</v>
      </c>
      <c r="I217" s="7">
        <v>60</v>
      </c>
      <c r="J217" s="8">
        <v>130</v>
      </c>
      <c r="K217" s="9">
        <v>7800</v>
      </c>
      <c r="L217" s="9">
        <v>5460.0000000000009</v>
      </c>
      <c r="M217" s="10">
        <v>0.70000000000000007</v>
      </c>
      <c r="N217" s="4" t="s">
        <v>83</v>
      </c>
      <c r="O217" s="4" t="str">
        <f>TEXT(Table1[[#This Row],[Invoice Date]],"yyyy")</f>
        <v>2020</v>
      </c>
      <c r="P217" s="4" t="str">
        <f>TEXT(Table1[[#This Row],[Invoice Date]],"mmm")</f>
        <v>Feb</v>
      </c>
      <c r="Q217" s="27">
        <f>WEEKNUM(Table1[[#This Row],[Invoice Date]]) + IF(YEAR(Table1[[#This Row],[Invoice Date]])=2021, 52, 0)</f>
        <v>7</v>
      </c>
    </row>
    <row r="218" spans="2:17" ht="14.25" customHeight="1" x14ac:dyDescent="0.3">
      <c r="B218" s="4" t="s">
        <v>30</v>
      </c>
      <c r="C218" s="34">
        <v>1128299</v>
      </c>
      <c r="D218" s="5">
        <v>43872</v>
      </c>
      <c r="E218" s="4" t="s">
        <v>31</v>
      </c>
      <c r="F218" s="4" t="s">
        <v>42</v>
      </c>
      <c r="G218" s="4" t="s">
        <v>43</v>
      </c>
      <c r="H218" s="6" t="s">
        <v>22</v>
      </c>
      <c r="I218" s="7">
        <v>65</v>
      </c>
      <c r="J218" s="8">
        <v>500</v>
      </c>
      <c r="K218" s="9">
        <v>325000</v>
      </c>
      <c r="L218" s="9">
        <v>178750</v>
      </c>
      <c r="M218" s="10">
        <v>0.55000000000000004</v>
      </c>
      <c r="N218" s="4" t="s">
        <v>18</v>
      </c>
      <c r="O218" s="4" t="str">
        <f>TEXT(Table1[[#This Row],[Invoice Date]],"yyyy")</f>
        <v>2020</v>
      </c>
      <c r="P218" s="4" t="str">
        <f>TEXT(Table1[[#This Row],[Invoice Date]],"mmm")</f>
        <v>Feb</v>
      </c>
      <c r="Q218" s="27">
        <f>WEEKNUM(Table1[[#This Row],[Invoice Date]]) + IF(YEAR(Table1[[#This Row],[Invoice Date]])=2021, 52, 0)</f>
        <v>7</v>
      </c>
    </row>
    <row r="219" spans="2:17" ht="14.25" customHeight="1" x14ac:dyDescent="0.3">
      <c r="B219" s="4" t="s">
        <v>30</v>
      </c>
      <c r="C219" s="34">
        <v>1128299</v>
      </c>
      <c r="D219" s="5">
        <v>43873</v>
      </c>
      <c r="E219" s="4" t="s">
        <v>31</v>
      </c>
      <c r="F219" s="4" t="s">
        <v>42</v>
      </c>
      <c r="G219" s="4" t="s">
        <v>43</v>
      </c>
      <c r="H219" s="6" t="s">
        <v>23</v>
      </c>
      <c r="I219" s="7">
        <v>61</v>
      </c>
      <c r="J219" s="8">
        <v>170</v>
      </c>
      <c r="K219" s="9">
        <v>10370</v>
      </c>
      <c r="L219" s="9">
        <v>2799.9</v>
      </c>
      <c r="M219" s="10">
        <v>0.27</v>
      </c>
      <c r="N219" s="4" t="s">
        <v>24</v>
      </c>
      <c r="O219" s="4" t="str">
        <f>TEXT(Table1[[#This Row],[Invoice Date]],"yyyy")</f>
        <v>2020</v>
      </c>
      <c r="P219" s="4" t="str">
        <f>TEXT(Table1[[#This Row],[Invoice Date]],"mmm")</f>
        <v>Feb</v>
      </c>
      <c r="Q219" s="27">
        <f>WEEKNUM(Table1[[#This Row],[Invoice Date]]) + IF(YEAR(Table1[[#This Row],[Invoice Date]])=2021, 52, 0)</f>
        <v>7</v>
      </c>
    </row>
    <row r="220" spans="2:17" ht="14.25" customHeight="1" x14ac:dyDescent="0.3">
      <c r="B220" s="4" t="s">
        <v>30</v>
      </c>
      <c r="C220" s="34">
        <v>1128299</v>
      </c>
      <c r="D220" s="5">
        <v>43873</v>
      </c>
      <c r="E220" s="4" t="s">
        <v>31</v>
      </c>
      <c r="F220" s="4" t="s">
        <v>42</v>
      </c>
      <c r="G220" s="4" t="s">
        <v>43</v>
      </c>
      <c r="H220" s="6" t="s">
        <v>23</v>
      </c>
      <c r="I220" s="7">
        <v>78</v>
      </c>
      <c r="J220" s="8">
        <v>145</v>
      </c>
      <c r="K220" s="9">
        <v>11310</v>
      </c>
      <c r="L220" s="9">
        <v>3393.0000000000005</v>
      </c>
      <c r="M220" s="10">
        <v>0.30000000000000004</v>
      </c>
      <c r="N220" s="4" t="s">
        <v>83</v>
      </c>
      <c r="O220" s="4" t="str">
        <f>TEXT(Table1[[#This Row],[Invoice Date]],"yyyy")</f>
        <v>2020</v>
      </c>
      <c r="P220" s="4" t="str">
        <f>TEXT(Table1[[#This Row],[Invoice Date]],"mmm")</f>
        <v>Feb</v>
      </c>
      <c r="Q220" s="27">
        <f>WEEKNUM(Table1[[#This Row],[Invoice Date]]) + IF(YEAR(Table1[[#This Row],[Invoice Date]])=2021, 52, 0)</f>
        <v>7</v>
      </c>
    </row>
    <row r="221" spans="2:17" ht="14.25" customHeight="1" x14ac:dyDescent="0.3">
      <c r="B221" s="4" t="s">
        <v>30</v>
      </c>
      <c r="C221" s="34">
        <v>1128299</v>
      </c>
      <c r="D221" s="5">
        <v>43873</v>
      </c>
      <c r="E221" s="4" t="s">
        <v>31</v>
      </c>
      <c r="F221" s="4" t="s">
        <v>42</v>
      </c>
      <c r="G221" s="4" t="s">
        <v>43</v>
      </c>
      <c r="H221" s="6" t="s">
        <v>23</v>
      </c>
      <c r="I221" s="7">
        <v>80</v>
      </c>
      <c r="J221" s="8">
        <v>500</v>
      </c>
      <c r="K221" s="9">
        <v>400000</v>
      </c>
      <c r="L221" s="9">
        <v>80000</v>
      </c>
      <c r="M221" s="10">
        <v>0.2</v>
      </c>
      <c r="N221" s="4" t="s">
        <v>18</v>
      </c>
      <c r="O221" s="4" t="str">
        <f>TEXT(Table1[[#This Row],[Invoice Date]],"yyyy")</f>
        <v>2020</v>
      </c>
      <c r="P221" s="4" t="str">
        <f>TEXT(Table1[[#This Row],[Invoice Date]],"mmm")</f>
        <v>Feb</v>
      </c>
      <c r="Q221" s="27">
        <f>WEEKNUM(Table1[[#This Row],[Invoice Date]]) + IF(YEAR(Table1[[#This Row],[Invoice Date]])=2021, 52, 0)</f>
        <v>7</v>
      </c>
    </row>
    <row r="222" spans="2:17" ht="14.25" customHeight="1" x14ac:dyDescent="0.3">
      <c r="B222" s="4" t="s">
        <v>30</v>
      </c>
      <c r="C222" s="34">
        <v>1128299</v>
      </c>
      <c r="D222" s="5">
        <v>43874</v>
      </c>
      <c r="E222" s="4" t="s">
        <v>31</v>
      </c>
      <c r="F222" s="4" t="s">
        <v>42</v>
      </c>
      <c r="G222" s="4" t="s">
        <v>43</v>
      </c>
      <c r="H222" s="6" t="s">
        <v>17</v>
      </c>
      <c r="I222" s="7">
        <v>44</v>
      </c>
      <c r="J222" s="8">
        <v>238</v>
      </c>
      <c r="K222" s="9">
        <v>10472</v>
      </c>
      <c r="L222" s="9">
        <v>4817.12</v>
      </c>
      <c r="M222" s="10">
        <v>0.46</v>
      </c>
      <c r="N222" s="4" t="s">
        <v>24</v>
      </c>
      <c r="O222" s="4" t="str">
        <f>TEXT(Table1[[#This Row],[Invoice Date]],"yyyy")</f>
        <v>2020</v>
      </c>
      <c r="P222" s="4" t="str">
        <f>TEXT(Table1[[#This Row],[Invoice Date]],"mmm")</f>
        <v>Feb</v>
      </c>
      <c r="Q222" s="27">
        <f>WEEKNUM(Table1[[#This Row],[Invoice Date]]) + IF(YEAR(Table1[[#This Row],[Invoice Date]])=2021, 52, 0)</f>
        <v>7</v>
      </c>
    </row>
    <row r="223" spans="2:17" ht="14.25" customHeight="1" x14ac:dyDescent="0.3">
      <c r="B223" s="4" t="s">
        <v>30</v>
      </c>
      <c r="C223" s="34">
        <v>1128299</v>
      </c>
      <c r="D223" s="5">
        <v>43874</v>
      </c>
      <c r="E223" s="4" t="s">
        <v>31</v>
      </c>
      <c r="F223" s="4" t="s">
        <v>42</v>
      </c>
      <c r="G223" s="4" t="s">
        <v>43</v>
      </c>
      <c r="H223" s="6" t="s">
        <v>17</v>
      </c>
      <c r="I223" s="7">
        <v>62</v>
      </c>
      <c r="J223" s="8">
        <v>210</v>
      </c>
      <c r="K223" s="9">
        <v>13020</v>
      </c>
      <c r="L223" s="9">
        <v>6900.6</v>
      </c>
      <c r="M223" s="10">
        <v>0.53</v>
      </c>
      <c r="N223" s="4" t="s">
        <v>83</v>
      </c>
      <c r="O223" s="4" t="str">
        <f>TEXT(Table1[[#This Row],[Invoice Date]],"yyyy")</f>
        <v>2020</v>
      </c>
      <c r="P223" s="4" t="str">
        <f>TEXT(Table1[[#This Row],[Invoice Date]],"mmm")</f>
        <v>Feb</v>
      </c>
      <c r="Q223" s="27">
        <f>WEEKNUM(Table1[[#This Row],[Invoice Date]]) + IF(YEAR(Table1[[#This Row],[Invoice Date]])=2021, 52, 0)</f>
        <v>7</v>
      </c>
    </row>
    <row r="224" spans="2:17" ht="14.25" customHeight="1" x14ac:dyDescent="0.3">
      <c r="B224" s="4" t="s">
        <v>30</v>
      </c>
      <c r="C224" s="34">
        <v>1128299</v>
      </c>
      <c r="D224" s="5">
        <v>43874</v>
      </c>
      <c r="E224" s="4" t="s">
        <v>31</v>
      </c>
      <c r="F224" s="4" t="s">
        <v>42</v>
      </c>
      <c r="G224" s="4" t="s">
        <v>43</v>
      </c>
      <c r="H224" s="6" t="s">
        <v>17</v>
      </c>
      <c r="I224" s="7">
        <v>65</v>
      </c>
      <c r="J224" s="8">
        <v>700</v>
      </c>
      <c r="K224" s="9">
        <v>455000</v>
      </c>
      <c r="L224" s="9">
        <v>182000</v>
      </c>
      <c r="M224" s="10">
        <v>0.4</v>
      </c>
      <c r="N224" s="4" t="s">
        <v>18</v>
      </c>
      <c r="O224" s="4" t="str">
        <f>TEXT(Table1[[#This Row],[Invoice Date]],"yyyy")</f>
        <v>2020</v>
      </c>
      <c r="P224" s="4" t="str">
        <f>TEXT(Table1[[#This Row],[Invoice Date]],"mmm")</f>
        <v>Feb</v>
      </c>
      <c r="Q224" s="27">
        <f>WEEKNUM(Table1[[#This Row],[Invoice Date]]) + IF(YEAR(Table1[[#This Row],[Invoice Date]])=2021, 52, 0)</f>
        <v>7</v>
      </c>
    </row>
    <row r="225" spans="2:17" ht="14.25" customHeight="1" x14ac:dyDescent="0.3">
      <c r="B225" s="4" t="s">
        <v>30</v>
      </c>
      <c r="C225" s="34">
        <v>1128299</v>
      </c>
      <c r="D225" s="5">
        <v>43875</v>
      </c>
      <c r="E225" s="4" t="s">
        <v>31</v>
      </c>
      <c r="F225" s="4" t="s">
        <v>42</v>
      </c>
      <c r="G225" s="4" t="s">
        <v>43</v>
      </c>
      <c r="H225" s="6" t="s">
        <v>19</v>
      </c>
      <c r="I225" s="7">
        <v>64</v>
      </c>
      <c r="J225" s="8">
        <v>182</v>
      </c>
      <c r="K225" s="9">
        <v>11648</v>
      </c>
      <c r="L225" s="9">
        <v>4542.72</v>
      </c>
      <c r="M225" s="10">
        <v>0.39</v>
      </c>
      <c r="N225" s="4" t="s">
        <v>83</v>
      </c>
      <c r="O225" s="4" t="str">
        <f>TEXT(Table1[[#This Row],[Invoice Date]],"yyyy")</f>
        <v>2020</v>
      </c>
      <c r="P225" s="4" t="str">
        <f>TEXT(Table1[[#This Row],[Invoice Date]],"mmm")</f>
        <v>Feb</v>
      </c>
      <c r="Q225" s="27">
        <f>WEEKNUM(Table1[[#This Row],[Invoice Date]]) + IF(YEAR(Table1[[#This Row],[Invoice Date]])=2021, 52, 0)</f>
        <v>7</v>
      </c>
    </row>
    <row r="226" spans="2:17" ht="14.25" customHeight="1" x14ac:dyDescent="0.3">
      <c r="B226" s="4" t="s">
        <v>30</v>
      </c>
      <c r="C226" s="34">
        <v>1128299</v>
      </c>
      <c r="D226" s="5">
        <v>43875</v>
      </c>
      <c r="E226" s="4" t="s">
        <v>31</v>
      </c>
      <c r="F226" s="4" t="s">
        <v>42</v>
      </c>
      <c r="G226" s="4" t="s">
        <v>43</v>
      </c>
      <c r="H226" s="6" t="s">
        <v>19</v>
      </c>
      <c r="I226" s="7">
        <v>56</v>
      </c>
      <c r="J226" s="8">
        <v>208</v>
      </c>
      <c r="K226" s="9">
        <v>11648</v>
      </c>
      <c r="L226" s="9">
        <v>3377.9199999999996</v>
      </c>
      <c r="M226" s="10">
        <v>0.28999999999999998</v>
      </c>
      <c r="N226" s="4" t="s">
        <v>24</v>
      </c>
      <c r="O226" s="4" t="str">
        <f>TEXT(Table1[[#This Row],[Invoice Date]],"yyyy")</f>
        <v>2020</v>
      </c>
      <c r="P226" s="4" t="str">
        <f>TEXT(Table1[[#This Row],[Invoice Date]],"mmm")</f>
        <v>Feb</v>
      </c>
      <c r="Q226" s="27">
        <f>WEEKNUM(Table1[[#This Row],[Invoice Date]]) + IF(YEAR(Table1[[#This Row],[Invoice Date]])=2021, 52, 0)</f>
        <v>7</v>
      </c>
    </row>
    <row r="227" spans="2:17" ht="14.25" customHeight="1" x14ac:dyDescent="0.3">
      <c r="B227" s="4" t="s">
        <v>30</v>
      </c>
      <c r="C227" s="34">
        <v>1128299</v>
      </c>
      <c r="D227" s="5">
        <v>43875</v>
      </c>
      <c r="E227" s="4" t="s">
        <v>31</v>
      </c>
      <c r="F227" s="4" t="s">
        <v>42</v>
      </c>
      <c r="G227" s="4" t="s">
        <v>43</v>
      </c>
      <c r="H227" s="6" t="s">
        <v>19</v>
      </c>
      <c r="I227" s="7">
        <v>70</v>
      </c>
      <c r="J227" s="8">
        <v>650</v>
      </c>
      <c r="K227" s="9">
        <v>455000</v>
      </c>
      <c r="L227" s="9">
        <v>113750</v>
      </c>
      <c r="M227" s="10">
        <v>0.25</v>
      </c>
      <c r="N227" s="4" t="s">
        <v>18</v>
      </c>
      <c r="O227" s="4" t="str">
        <f>TEXT(Table1[[#This Row],[Invoice Date]],"yyyy")</f>
        <v>2020</v>
      </c>
      <c r="P227" s="4" t="str">
        <f>TEXT(Table1[[#This Row],[Invoice Date]],"mmm")</f>
        <v>Feb</v>
      </c>
      <c r="Q227" s="27">
        <f>WEEKNUM(Table1[[#This Row],[Invoice Date]]) + IF(YEAR(Table1[[#This Row],[Invoice Date]])=2021, 52, 0)</f>
        <v>7</v>
      </c>
    </row>
    <row r="228" spans="2:17" ht="14.25" customHeight="1" x14ac:dyDescent="0.3">
      <c r="B228" s="4" t="s">
        <v>30</v>
      </c>
      <c r="C228" s="34">
        <v>1128299</v>
      </c>
      <c r="D228" s="5">
        <v>43876</v>
      </c>
      <c r="E228" s="4" t="s">
        <v>31</v>
      </c>
      <c r="F228" s="4" t="s">
        <v>42</v>
      </c>
      <c r="G228" s="4" t="s">
        <v>43</v>
      </c>
      <c r="H228" s="6" t="s">
        <v>20</v>
      </c>
      <c r="I228" s="7">
        <v>44</v>
      </c>
      <c r="J228" s="8">
        <v>179</v>
      </c>
      <c r="K228" s="9">
        <v>7876</v>
      </c>
      <c r="L228" s="9">
        <v>3307.9200000000005</v>
      </c>
      <c r="M228" s="10">
        <v>0.42000000000000004</v>
      </c>
      <c r="N228" s="4" t="s">
        <v>24</v>
      </c>
      <c r="O228" s="4" t="str">
        <f>TEXT(Table1[[#This Row],[Invoice Date]],"yyyy")</f>
        <v>2020</v>
      </c>
      <c r="P228" s="4" t="str">
        <f>TEXT(Table1[[#This Row],[Invoice Date]],"mmm")</f>
        <v>Feb</v>
      </c>
      <c r="Q228" s="27">
        <f>WEEKNUM(Table1[[#This Row],[Invoice Date]]) + IF(YEAR(Table1[[#This Row],[Invoice Date]])=2021, 52, 0)</f>
        <v>7</v>
      </c>
    </row>
    <row r="229" spans="2:17" ht="14.25" customHeight="1" x14ac:dyDescent="0.3">
      <c r="B229" s="4" t="s">
        <v>30</v>
      </c>
      <c r="C229" s="34">
        <v>1128299</v>
      </c>
      <c r="D229" s="5">
        <v>43876</v>
      </c>
      <c r="E229" s="4" t="s">
        <v>31</v>
      </c>
      <c r="F229" s="4" t="s">
        <v>42</v>
      </c>
      <c r="G229" s="4" t="s">
        <v>43</v>
      </c>
      <c r="H229" s="6" t="s">
        <v>20</v>
      </c>
      <c r="I229" s="7">
        <v>60</v>
      </c>
      <c r="J229" s="8">
        <v>152</v>
      </c>
      <c r="K229" s="9">
        <v>9120</v>
      </c>
      <c r="L229" s="9">
        <v>4742.4000000000005</v>
      </c>
      <c r="M229" s="10">
        <v>0.52</v>
      </c>
      <c r="N229" s="4" t="s">
        <v>83</v>
      </c>
      <c r="O229" s="4" t="str">
        <f>TEXT(Table1[[#This Row],[Invoice Date]],"yyyy")</f>
        <v>2020</v>
      </c>
      <c r="P229" s="4" t="str">
        <f>TEXT(Table1[[#This Row],[Invoice Date]],"mmm")</f>
        <v>Feb</v>
      </c>
      <c r="Q229" s="27">
        <f>WEEKNUM(Table1[[#This Row],[Invoice Date]]) + IF(YEAR(Table1[[#This Row],[Invoice Date]])=2021, 52, 0)</f>
        <v>7</v>
      </c>
    </row>
    <row r="230" spans="2:17" ht="14.25" customHeight="1" x14ac:dyDescent="0.3">
      <c r="B230" s="4" t="s">
        <v>30</v>
      </c>
      <c r="C230" s="34">
        <v>1128299</v>
      </c>
      <c r="D230" s="5">
        <v>43876</v>
      </c>
      <c r="E230" s="4" t="s">
        <v>31</v>
      </c>
      <c r="F230" s="4" t="s">
        <v>42</v>
      </c>
      <c r="G230" s="4" t="s">
        <v>43</v>
      </c>
      <c r="H230" s="6" t="s">
        <v>20</v>
      </c>
      <c r="I230" s="7">
        <v>65</v>
      </c>
      <c r="J230" s="8">
        <v>525</v>
      </c>
      <c r="K230" s="9">
        <v>341250</v>
      </c>
      <c r="L230" s="9">
        <v>136500</v>
      </c>
      <c r="M230" s="10">
        <v>0.4</v>
      </c>
      <c r="N230" s="4" t="s">
        <v>18</v>
      </c>
      <c r="O230" s="4" t="str">
        <f>TEXT(Table1[[#This Row],[Invoice Date]],"yyyy")</f>
        <v>2020</v>
      </c>
      <c r="P230" s="4" t="str">
        <f>TEXT(Table1[[#This Row],[Invoice Date]],"mmm")</f>
        <v>Feb</v>
      </c>
      <c r="Q230" s="27">
        <f>WEEKNUM(Table1[[#This Row],[Invoice Date]]) + IF(YEAR(Table1[[#This Row],[Invoice Date]])=2021, 52, 0)</f>
        <v>7</v>
      </c>
    </row>
    <row r="231" spans="2:17" ht="14.25" customHeight="1" x14ac:dyDescent="0.3">
      <c r="B231" s="4" t="s">
        <v>30</v>
      </c>
      <c r="C231" s="34">
        <v>1128299</v>
      </c>
      <c r="D231" s="5">
        <v>43877</v>
      </c>
      <c r="E231" s="4" t="s">
        <v>31</v>
      </c>
      <c r="F231" s="4" t="s">
        <v>42</v>
      </c>
      <c r="G231" s="4" t="s">
        <v>43</v>
      </c>
      <c r="H231" s="6" t="s">
        <v>21</v>
      </c>
      <c r="I231" s="7">
        <v>42</v>
      </c>
      <c r="J231" s="8">
        <v>152</v>
      </c>
      <c r="K231" s="9">
        <v>6384</v>
      </c>
      <c r="L231" s="9">
        <v>2681.2799999999997</v>
      </c>
      <c r="M231" s="10">
        <v>0.42</v>
      </c>
      <c r="N231" s="4" t="s">
        <v>24</v>
      </c>
      <c r="O231" s="4" t="str">
        <f>TEXT(Table1[[#This Row],[Invoice Date]],"yyyy")</f>
        <v>2020</v>
      </c>
      <c r="P231" s="4" t="str">
        <f>TEXT(Table1[[#This Row],[Invoice Date]],"mmm")</f>
        <v>Feb</v>
      </c>
      <c r="Q231" s="27">
        <f>WEEKNUM(Table1[[#This Row],[Invoice Date]]) + IF(YEAR(Table1[[#This Row],[Invoice Date]])=2021, 52, 0)</f>
        <v>8</v>
      </c>
    </row>
    <row r="232" spans="2:17" ht="14.25" customHeight="1" x14ac:dyDescent="0.3">
      <c r="B232" s="4" t="s">
        <v>30</v>
      </c>
      <c r="C232" s="34">
        <v>1128299</v>
      </c>
      <c r="D232" s="5">
        <v>43877</v>
      </c>
      <c r="E232" s="4" t="s">
        <v>31</v>
      </c>
      <c r="F232" s="4" t="s">
        <v>42</v>
      </c>
      <c r="G232" s="4" t="s">
        <v>43</v>
      </c>
      <c r="H232" s="6" t="s">
        <v>21</v>
      </c>
      <c r="I232" s="7">
        <v>64</v>
      </c>
      <c r="J232" s="8">
        <v>124</v>
      </c>
      <c r="K232" s="9">
        <v>7936</v>
      </c>
      <c r="L232" s="9">
        <v>3729.9199999999996</v>
      </c>
      <c r="M232" s="10">
        <v>0.47</v>
      </c>
      <c r="N232" s="4" t="s">
        <v>83</v>
      </c>
      <c r="O232" s="4" t="str">
        <f>TEXT(Table1[[#This Row],[Invoice Date]],"yyyy")</f>
        <v>2020</v>
      </c>
      <c r="P232" s="4" t="str">
        <f>TEXT(Table1[[#This Row],[Invoice Date]],"mmm")</f>
        <v>Feb</v>
      </c>
      <c r="Q232" s="27">
        <f>WEEKNUM(Table1[[#This Row],[Invoice Date]]) + IF(YEAR(Table1[[#This Row],[Invoice Date]])=2021, 52, 0)</f>
        <v>8</v>
      </c>
    </row>
    <row r="233" spans="2:17" ht="14.25" customHeight="1" x14ac:dyDescent="0.3">
      <c r="B233" s="4" t="s">
        <v>30</v>
      </c>
      <c r="C233" s="34">
        <v>1128299</v>
      </c>
      <c r="D233" s="5">
        <v>43877</v>
      </c>
      <c r="E233" s="4" t="s">
        <v>31</v>
      </c>
      <c r="F233" s="4" t="s">
        <v>42</v>
      </c>
      <c r="G233" s="4" t="s">
        <v>43</v>
      </c>
      <c r="H233" s="6" t="s">
        <v>21</v>
      </c>
      <c r="I233" s="7">
        <v>65</v>
      </c>
      <c r="J233" s="8">
        <v>475</v>
      </c>
      <c r="K233" s="9">
        <v>308750</v>
      </c>
      <c r="L233" s="9">
        <v>108062.5</v>
      </c>
      <c r="M233" s="10">
        <v>0.35</v>
      </c>
      <c r="N233" s="4" t="s">
        <v>18</v>
      </c>
      <c r="O233" s="4" t="str">
        <f>TEXT(Table1[[#This Row],[Invoice Date]],"yyyy")</f>
        <v>2020</v>
      </c>
      <c r="P233" s="4" t="str">
        <f>TEXT(Table1[[#This Row],[Invoice Date]],"mmm")</f>
        <v>Feb</v>
      </c>
      <c r="Q233" s="27">
        <f>WEEKNUM(Table1[[#This Row],[Invoice Date]]) + IF(YEAR(Table1[[#This Row],[Invoice Date]])=2021, 52, 0)</f>
        <v>8</v>
      </c>
    </row>
    <row r="234" spans="2:17" ht="14.25" customHeight="1" x14ac:dyDescent="0.3">
      <c r="B234" s="4" t="s">
        <v>30</v>
      </c>
      <c r="C234" s="34">
        <v>1128299</v>
      </c>
      <c r="D234" s="5">
        <v>43878</v>
      </c>
      <c r="E234" s="4" t="s">
        <v>31</v>
      </c>
      <c r="F234" s="4" t="s">
        <v>42</v>
      </c>
      <c r="G234" s="4" t="s">
        <v>43</v>
      </c>
      <c r="H234" s="6" t="s">
        <v>22</v>
      </c>
      <c r="I234" s="7">
        <v>50</v>
      </c>
      <c r="J234" s="8">
        <v>152</v>
      </c>
      <c r="K234" s="9">
        <v>7600</v>
      </c>
      <c r="L234" s="9">
        <v>4484.0000000000009</v>
      </c>
      <c r="M234" s="10">
        <v>0.59000000000000008</v>
      </c>
      <c r="N234" s="4" t="s">
        <v>24</v>
      </c>
      <c r="O234" s="4" t="str">
        <f>TEXT(Table1[[#This Row],[Invoice Date]],"yyyy")</f>
        <v>2020</v>
      </c>
      <c r="P234" s="4" t="str">
        <f>TEXT(Table1[[#This Row],[Invoice Date]],"mmm")</f>
        <v>Feb</v>
      </c>
      <c r="Q234" s="27">
        <f>WEEKNUM(Table1[[#This Row],[Invoice Date]]) + IF(YEAR(Table1[[#This Row],[Invoice Date]])=2021, 52, 0)</f>
        <v>8</v>
      </c>
    </row>
    <row r="235" spans="2:17" ht="14.25" customHeight="1" x14ac:dyDescent="0.3">
      <c r="B235" s="4" t="s">
        <v>30</v>
      </c>
      <c r="C235" s="34">
        <v>1128299</v>
      </c>
      <c r="D235" s="5">
        <v>43878</v>
      </c>
      <c r="E235" s="4" t="s">
        <v>31</v>
      </c>
      <c r="F235" s="4" t="s">
        <v>42</v>
      </c>
      <c r="G235" s="4" t="s">
        <v>43</v>
      </c>
      <c r="H235" s="6" t="s">
        <v>22</v>
      </c>
      <c r="I235" s="7">
        <v>68</v>
      </c>
      <c r="J235" s="8">
        <v>138</v>
      </c>
      <c r="K235" s="9">
        <v>9384</v>
      </c>
      <c r="L235" s="9">
        <v>6381.1200000000008</v>
      </c>
      <c r="M235" s="10">
        <v>0.68</v>
      </c>
      <c r="N235" s="4" t="s">
        <v>83</v>
      </c>
      <c r="O235" s="4" t="str">
        <f>TEXT(Table1[[#This Row],[Invoice Date]],"yyyy")</f>
        <v>2020</v>
      </c>
      <c r="P235" s="4" t="str">
        <f>TEXT(Table1[[#This Row],[Invoice Date]],"mmm")</f>
        <v>Feb</v>
      </c>
      <c r="Q235" s="27">
        <f>WEEKNUM(Table1[[#This Row],[Invoice Date]]) + IF(YEAR(Table1[[#This Row],[Invoice Date]])=2021, 52, 0)</f>
        <v>8</v>
      </c>
    </row>
    <row r="236" spans="2:17" ht="14.25" customHeight="1" x14ac:dyDescent="0.3">
      <c r="B236" s="4" t="s">
        <v>30</v>
      </c>
      <c r="C236" s="34">
        <v>1128299</v>
      </c>
      <c r="D236" s="5">
        <v>43878</v>
      </c>
      <c r="E236" s="4" t="s">
        <v>31</v>
      </c>
      <c r="F236" s="4" t="s">
        <v>42</v>
      </c>
      <c r="G236" s="4" t="s">
        <v>43</v>
      </c>
      <c r="H236" s="6" t="s">
        <v>22</v>
      </c>
      <c r="I236" s="7">
        <v>75</v>
      </c>
      <c r="J236" s="8">
        <v>475</v>
      </c>
      <c r="K236" s="9">
        <v>356250</v>
      </c>
      <c r="L236" s="9">
        <v>195937.50000000003</v>
      </c>
      <c r="M236" s="10">
        <v>0.55000000000000004</v>
      </c>
      <c r="N236" s="4" t="s">
        <v>18</v>
      </c>
      <c r="O236" s="4" t="str">
        <f>TEXT(Table1[[#This Row],[Invoice Date]],"yyyy")</f>
        <v>2020</v>
      </c>
      <c r="P236" s="4" t="str">
        <f>TEXT(Table1[[#This Row],[Invoice Date]],"mmm")</f>
        <v>Feb</v>
      </c>
      <c r="Q236" s="27">
        <f>WEEKNUM(Table1[[#This Row],[Invoice Date]]) + IF(YEAR(Table1[[#This Row],[Invoice Date]])=2021, 52, 0)</f>
        <v>8</v>
      </c>
    </row>
    <row r="237" spans="2:17" ht="14.25" customHeight="1" x14ac:dyDescent="0.3">
      <c r="B237" s="4" t="s">
        <v>30</v>
      </c>
      <c r="C237" s="34">
        <v>1128299</v>
      </c>
      <c r="D237" s="5">
        <v>43879</v>
      </c>
      <c r="E237" s="4" t="s">
        <v>31</v>
      </c>
      <c r="F237" s="4" t="s">
        <v>42</v>
      </c>
      <c r="G237" s="4" t="s">
        <v>43</v>
      </c>
      <c r="H237" s="6" t="s">
        <v>23</v>
      </c>
      <c r="I237" s="7">
        <v>55</v>
      </c>
      <c r="J237" s="8">
        <v>128</v>
      </c>
      <c r="K237" s="9">
        <v>7040</v>
      </c>
      <c r="L237" s="9">
        <v>1830.4</v>
      </c>
      <c r="M237" s="10">
        <v>0.26</v>
      </c>
      <c r="N237" s="4" t="s">
        <v>24</v>
      </c>
      <c r="O237" s="4" t="str">
        <f>TEXT(Table1[[#This Row],[Invoice Date]],"yyyy")</f>
        <v>2020</v>
      </c>
      <c r="P237" s="4" t="str">
        <f>TEXT(Table1[[#This Row],[Invoice Date]],"mmm")</f>
        <v>Feb</v>
      </c>
      <c r="Q237" s="27">
        <f>WEEKNUM(Table1[[#This Row],[Invoice Date]]) + IF(YEAR(Table1[[#This Row],[Invoice Date]])=2021, 52, 0)</f>
        <v>8</v>
      </c>
    </row>
    <row r="238" spans="2:17" ht="14.25" customHeight="1" x14ac:dyDescent="0.3">
      <c r="B238" s="4" t="s">
        <v>30</v>
      </c>
      <c r="C238" s="34">
        <v>1128299</v>
      </c>
      <c r="D238" s="5">
        <v>43879</v>
      </c>
      <c r="E238" s="4" t="s">
        <v>31</v>
      </c>
      <c r="F238" s="4" t="s">
        <v>42</v>
      </c>
      <c r="G238" s="4" t="s">
        <v>43</v>
      </c>
      <c r="H238" s="6" t="s">
        <v>23</v>
      </c>
      <c r="I238" s="7">
        <v>78</v>
      </c>
      <c r="J238" s="8">
        <v>108</v>
      </c>
      <c r="K238" s="9">
        <v>8424</v>
      </c>
      <c r="L238" s="9">
        <v>2864.1600000000003</v>
      </c>
      <c r="M238" s="10">
        <v>0.34</v>
      </c>
      <c r="N238" s="4" t="s">
        <v>83</v>
      </c>
      <c r="O238" s="4" t="str">
        <f>TEXT(Table1[[#This Row],[Invoice Date]],"yyyy")</f>
        <v>2020</v>
      </c>
      <c r="P238" s="4" t="str">
        <f>TEXT(Table1[[#This Row],[Invoice Date]],"mmm")</f>
        <v>Feb</v>
      </c>
      <c r="Q238" s="27">
        <f>WEEKNUM(Table1[[#This Row],[Invoice Date]]) + IF(YEAR(Table1[[#This Row],[Invoice Date]])=2021, 52, 0)</f>
        <v>8</v>
      </c>
    </row>
    <row r="239" spans="2:17" ht="14.25" customHeight="1" x14ac:dyDescent="0.3">
      <c r="B239" s="4" t="s">
        <v>30</v>
      </c>
      <c r="C239" s="34">
        <v>1128299</v>
      </c>
      <c r="D239" s="5">
        <v>43879</v>
      </c>
      <c r="E239" s="4" t="s">
        <v>31</v>
      </c>
      <c r="F239" s="4" t="s">
        <v>42</v>
      </c>
      <c r="G239" s="4" t="s">
        <v>43</v>
      </c>
      <c r="H239" s="6" t="s">
        <v>23</v>
      </c>
      <c r="I239" s="7">
        <v>80</v>
      </c>
      <c r="J239" s="8">
        <v>400</v>
      </c>
      <c r="K239" s="9">
        <v>320000</v>
      </c>
      <c r="L239" s="9">
        <v>64000</v>
      </c>
      <c r="M239" s="10">
        <v>0.2</v>
      </c>
      <c r="N239" s="4" t="s">
        <v>18</v>
      </c>
      <c r="O239" s="4" t="str">
        <f>TEXT(Table1[[#This Row],[Invoice Date]],"yyyy")</f>
        <v>2020</v>
      </c>
      <c r="P239" s="4" t="str">
        <f>TEXT(Table1[[#This Row],[Invoice Date]],"mmm")</f>
        <v>Feb</v>
      </c>
      <c r="Q239" s="27">
        <f>WEEKNUM(Table1[[#This Row],[Invoice Date]]) + IF(YEAR(Table1[[#This Row],[Invoice Date]])=2021, 52, 0)</f>
        <v>8</v>
      </c>
    </row>
    <row r="240" spans="2:17" ht="14.25" customHeight="1" x14ac:dyDescent="0.3">
      <c r="B240" s="4" t="s">
        <v>30</v>
      </c>
      <c r="C240" s="34">
        <v>1128299</v>
      </c>
      <c r="D240" s="5">
        <v>43880</v>
      </c>
      <c r="E240" s="4" t="s">
        <v>31</v>
      </c>
      <c r="F240" s="4" t="s">
        <v>42</v>
      </c>
      <c r="G240" s="4" t="s">
        <v>43</v>
      </c>
      <c r="H240" s="6" t="s">
        <v>17</v>
      </c>
      <c r="I240" s="7">
        <v>41</v>
      </c>
      <c r="J240" s="8">
        <v>186</v>
      </c>
      <c r="K240" s="9">
        <v>7626</v>
      </c>
      <c r="L240" s="9">
        <v>2897.88</v>
      </c>
      <c r="M240" s="10">
        <v>0.38</v>
      </c>
      <c r="N240" s="4" t="s">
        <v>24</v>
      </c>
      <c r="O240" s="4" t="str">
        <f>TEXT(Table1[[#This Row],[Invoice Date]],"yyyy")</f>
        <v>2020</v>
      </c>
      <c r="P240" s="4" t="str">
        <f>TEXT(Table1[[#This Row],[Invoice Date]],"mmm")</f>
        <v>Feb</v>
      </c>
      <c r="Q240" s="27">
        <f>WEEKNUM(Table1[[#This Row],[Invoice Date]]) + IF(YEAR(Table1[[#This Row],[Invoice Date]])=2021, 52, 0)</f>
        <v>8</v>
      </c>
    </row>
    <row r="241" spans="2:17" ht="14.25" customHeight="1" x14ac:dyDescent="0.3">
      <c r="B241" s="4" t="s">
        <v>30</v>
      </c>
      <c r="C241" s="34">
        <v>1128299</v>
      </c>
      <c r="D241" s="5">
        <v>43880</v>
      </c>
      <c r="E241" s="4" t="s">
        <v>31</v>
      </c>
      <c r="F241" s="4" t="s">
        <v>42</v>
      </c>
      <c r="G241" s="4" t="s">
        <v>43</v>
      </c>
      <c r="H241" s="6" t="s">
        <v>17</v>
      </c>
      <c r="I241" s="7">
        <v>56</v>
      </c>
      <c r="J241" s="8">
        <v>174</v>
      </c>
      <c r="K241" s="9">
        <v>9744</v>
      </c>
      <c r="L241" s="9">
        <v>4677.1200000000008</v>
      </c>
      <c r="M241" s="10">
        <v>0.48000000000000004</v>
      </c>
      <c r="N241" s="4" t="s">
        <v>83</v>
      </c>
      <c r="O241" s="4" t="str">
        <f>TEXT(Table1[[#This Row],[Invoice Date]],"yyyy")</f>
        <v>2020</v>
      </c>
      <c r="P241" s="4" t="str">
        <f>TEXT(Table1[[#This Row],[Invoice Date]],"mmm")</f>
        <v>Feb</v>
      </c>
      <c r="Q241" s="27">
        <f>WEEKNUM(Table1[[#This Row],[Invoice Date]]) + IF(YEAR(Table1[[#This Row],[Invoice Date]])=2021, 52, 0)</f>
        <v>8</v>
      </c>
    </row>
    <row r="242" spans="2:17" ht="14.25" customHeight="1" x14ac:dyDescent="0.3">
      <c r="B242" s="4" t="s">
        <v>30</v>
      </c>
      <c r="C242" s="34">
        <v>1128299</v>
      </c>
      <c r="D242" s="5">
        <v>43880</v>
      </c>
      <c r="E242" s="4" t="s">
        <v>31</v>
      </c>
      <c r="F242" s="4" t="s">
        <v>42</v>
      </c>
      <c r="G242" s="4" t="s">
        <v>43</v>
      </c>
      <c r="H242" s="6" t="s">
        <v>17</v>
      </c>
      <c r="I242" s="7">
        <v>60.000000000000007</v>
      </c>
      <c r="J242" s="8">
        <v>600</v>
      </c>
      <c r="K242" s="9">
        <v>360000.00000000006</v>
      </c>
      <c r="L242" s="9">
        <v>126000.00000000003</v>
      </c>
      <c r="M242" s="10">
        <v>0.35000000000000003</v>
      </c>
      <c r="N242" s="4" t="s">
        <v>18</v>
      </c>
      <c r="O242" s="4" t="str">
        <f>TEXT(Table1[[#This Row],[Invoice Date]],"yyyy")</f>
        <v>2020</v>
      </c>
      <c r="P242" s="4" t="str">
        <f>TEXT(Table1[[#This Row],[Invoice Date]],"mmm")</f>
        <v>Feb</v>
      </c>
      <c r="Q242" s="27">
        <f>WEEKNUM(Table1[[#This Row],[Invoice Date]]) + IF(YEAR(Table1[[#This Row],[Invoice Date]])=2021, 52, 0)</f>
        <v>8</v>
      </c>
    </row>
    <row r="243" spans="2:17" ht="14.25" customHeight="1" x14ac:dyDescent="0.3">
      <c r="B243" s="4" t="s">
        <v>30</v>
      </c>
      <c r="C243" s="34">
        <v>1128299</v>
      </c>
      <c r="D243" s="5">
        <v>43881</v>
      </c>
      <c r="E243" s="4" t="s">
        <v>31</v>
      </c>
      <c r="F243" s="4" t="s">
        <v>42</v>
      </c>
      <c r="G243" s="4" t="s">
        <v>43</v>
      </c>
      <c r="H243" s="6" t="s">
        <v>19</v>
      </c>
      <c r="I243" s="7">
        <v>51</v>
      </c>
      <c r="J243" s="8">
        <v>180</v>
      </c>
      <c r="K243" s="9">
        <v>9180</v>
      </c>
      <c r="L243" s="9">
        <v>2478.6000000000004</v>
      </c>
      <c r="M243" s="10">
        <v>0.27</v>
      </c>
      <c r="N243" s="4" t="s">
        <v>24</v>
      </c>
      <c r="O243" s="4" t="str">
        <f>TEXT(Table1[[#This Row],[Invoice Date]],"yyyy")</f>
        <v>2020</v>
      </c>
      <c r="P243" s="4" t="str">
        <f>TEXT(Table1[[#This Row],[Invoice Date]],"mmm")</f>
        <v>Feb</v>
      </c>
      <c r="Q243" s="27">
        <f>WEEKNUM(Table1[[#This Row],[Invoice Date]]) + IF(YEAR(Table1[[#This Row],[Invoice Date]])=2021, 52, 0)</f>
        <v>8</v>
      </c>
    </row>
    <row r="244" spans="2:17" ht="14.25" customHeight="1" x14ac:dyDescent="0.3">
      <c r="B244" s="4" t="s">
        <v>30</v>
      </c>
      <c r="C244" s="34">
        <v>1128299</v>
      </c>
      <c r="D244" s="5">
        <v>43881</v>
      </c>
      <c r="E244" s="4" t="s">
        <v>31</v>
      </c>
      <c r="F244" s="4" t="s">
        <v>42</v>
      </c>
      <c r="G244" s="4" t="s">
        <v>43</v>
      </c>
      <c r="H244" s="6" t="s">
        <v>19</v>
      </c>
      <c r="I244" s="7">
        <v>61</v>
      </c>
      <c r="J244" s="8">
        <v>162</v>
      </c>
      <c r="K244" s="9">
        <v>9882</v>
      </c>
      <c r="L244" s="9">
        <v>3359.88</v>
      </c>
      <c r="M244" s="10">
        <v>0.34</v>
      </c>
      <c r="N244" s="4" t="s">
        <v>83</v>
      </c>
      <c r="O244" s="4" t="str">
        <f>TEXT(Table1[[#This Row],[Invoice Date]],"yyyy")</f>
        <v>2020</v>
      </c>
      <c r="P244" s="4" t="str">
        <f>TEXT(Table1[[#This Row],[Invoice Date]],"mmm")</f>
        <v>Feb</v>
      </c>
      <c r="Q244" s="27">
        <f>WEEKNUM(Table1[[#This Row],[Invoice Date]]) + IF(YEAR(Table1[[#This Row],[Invoice Date]])=2021, 52, 0)</f>
        <v>8</v>
      </c>
    </row>
    <row r="245" spans="2:17" ht="14.25" customHeight="1" x14ac:dyDescent="0.3">
      <c r="B245" s="4" t="s">
        <v>30</v>
      </c>
      <c r="C245" s="34">
        <v>1128299</v>
      </c>
      <c r="D245" s="5">
        <v>43881</v>
      </c>
      <c r="E245" s="4" t="s">
        <v>31</v>
      </c>
      <c r="F245" s="4" t="s">
        <v>42</v>
      </c>
      <c r="G245" s="4" t="s">
        <v>43</v>
      </c>
      <c r="H245" s="6" t="s">
        <v>19</v>
      </c>
      <c r="I245" s="7">
        <v>65.000000000000014</v>
      </c>
      <c r="J245" s="8">
        <v>600</v>
      </c>
      <c r="K245" s="9">
        <v>390000.00000000006</v>
      </c>
      <c r="L245" s="9">
        <v>78000.000000000015</v>
      </c>
      <c r="M245" s="10">
        <v>0.2</v>
      </c>
      <c r="N245" s="4" t="s">
        <v>18</v>
      </c>
      <c r="O245" s="4" t="str">
        <f>TEXT(Table1[[#This Row],[Invoice Date]],"yyyy")</f>
        <v>2020</v>
      </c>
      <c r="P245" s="4" t="str">
        <f>TEXT(Table1[[#This Row],[Invoice Date]],"mmm")</f>
        <v>Feb</v>
      </c>
      <c r="Q245" s="27">
        <f>WEEKNUM(Table1[[#This Row],[Invoice Date]]) + IF(YEAR(Table1[[#This Row],[Invoice Date]])=2021, 52, 0)</f>
        <v>8</v>
      </c>
    </row>
    <row r="246" spans="2:17" ht="14.25" customHeight="1" x14ac:dyDescent="0.3">
      <c r="B246" s="4" t="s">
        <v>30</v>
      </c>
      <c r="C246" s="34">
        <v>1128299</v>
      </c>
      <c r="D246" s="5">
        <v>43882</v>
      </c>
      <c r="E246" s="4" t="s">
        <v>31</v>
      </c>
      <c r="F246" s="4" t="s">
        <v>42</v>
      </c>
      <c r="G246" s="4" t="s">
        <v>43</v>
      </c>
      <c r="H246" s="6" t="s">
        <v>20</v>
      </c>
      <c r="I246" s="7">
        <v>46</v>
      </c>
      <c r="J246" s="8">
        <v>144</v>
      </c>
      <c r="K246" s="9">
        <v>6624</v>
      </c>
      <c r="L246" s="9">
        <v>2715.84</v>
      </c>
      <c r="M246" s="10">
        <v>0.41000000000000003</v>
      </c>
      <c r="N246" s="4" t="s">
        <v>24</v>
      </c>
      <c r="O246" s="4" t="str">
        <f>TEXT(Table1[[#This Row],[Invoice Date]],"yyyy")</f>
        <v>2020</v>
      </c>
      <c r="P246" s="4" t="str">
        <f>TEXT(Table1[[#This Row],[Invoice Date]],"mmm")</f>
        <v>Feb</v>
      </c>
      <c r="Q246" s="27">
        <f>WEEKNUM(Table1[[#This Row],[Invoice Date]]) + IF(YEAR(Table1[[#This Row],[Invoice Date]])=2021, 52, 0)</f>
        <v>8</v>
      </c>
    </row>
    <row r="247" spans="2:17" ht="14.25" customHeight="1" x14ac:dyDescent="0.3">
      <c r="B247" s="4" t="s">
        <v>30</v>
      </c>
      <c r="C247" s="34">
        <v>1128299</v>
      </c>
      <c r="D247" s="5">
        <v>43882</v>
      </c>
      <c r="E247" s="4" t="s">
        <v>31</v>
      </c>
      <c r="F247" s="4" t="s">
        <v>42</v>
      </c>
      <c r="G247" s="4" t="s">
        <v>43</v>
      </c>
      <c r="H247" s="6" t="s">
        <v>20</v>
      </c>
      <c r="I247" s="7">
        <v>57</v>
      </c>
      <c r="J247" s="8">
        <v>117</v>
      </c>
      <c r="K247" s="9">
        <v>6669</v>
      </c>
      <c r="L247" s="9">
        <v>3334.5</v>
      </c>
      <c r="M247" s="10">
        <v>0.5</v>
      </c>
      <c r="N247" s="4" t="s">
        <v>83</v>
      </c>
      <c r="O247" s="4" t="str">
        <f>TEXT(Table1[[#This Row],[Invoice Date]],"yyyy")</f>
        <v>2020</v>
      </c>
      <c r="P247" s="4" t="str">
        <f>TEXT(Table1[[#This Row],[Invoice Date]],"mmm")</f>
        <v>Feb</v>
      </c>
      <c r="Q247" s="27">
        <f>WEEKNUM(Table1[[#This Row],[Invoice Date]]) + IF(YEAR(Table1[[#This Row],[Invoice Date]])=2021, 52, 0)</f>
        <v>8</v>
      </c>
    </row>
    <row r="248" spans="2:17" ht="14.25" customHeight="1" x14ac:dyDescent="0.3">
      <c r="B248" s="4" t="s">
        <v>30</v>
      </c>
      <c r="C248" s="34">
        <v>1128299</v>
      </c>
      <c r="D248" s="5">
        <v>43882</v>
      </c>
      <c r="E248" s="4" t="s">
        <v>31</v>
      </c>
      <c r="F248" s="4" t="s">
        <v>42</v>
      </c>
      <c r="G248" s="4" t="s">
        <v>43</v>
      </c>
      <c r="H248" s="6" t="s">
        <v>20</v>
      </c>
      <c r="I248" s="7">
        <v>60.000000000000007</v>
      </c>
      <c r="J248" s="8">
        <v>450</v>
      </c>
      <c r="K248" s="9">
        <v>270000.00000000006</v>
      </c>
      <c r="L248" s="9">
        <v>94500.000000000029</v>
      </c>
      <c r="M248" s="10">
        <v>0.35000000000000003</v>
      </c>
      <c r="N248" s="4" t="s">
        <v>18</v>
      </c>
      <c r="O248" s="4" t="str">
        <f>TEXT(Table1[[#This Row],[Invoice Date]],"yyyy")</f>
        <v>2020</v>
      </c>
      <c r="P248" s="4" t="str">
        <f>TEXT(Table1[[#This Row],[Invoice Date]],"mmm")</f>
        <v>Feb</v>
      </c>
      <c r="Q248" s="27">
        <f>WEEKNUM(Table1[[#This Row],[Invoice Date]]) + IF(YEAR(Table1[[#This Row],[Invoice Date]])=2021, 52, 0)</f>
        <v>8</v>
      </c>
    </row>
    <row r="249" spans="2:17" ht="14.25" customHeight="1" x14ac:dyDescent="0.3">
      <c r="B249" s="4" t="s">
        <v>30</v>
      </c>
      <c r="C249" s="34">
        <v>1128299</v>
      </c>
      <c r="D249" s="5">
        <v>43883</v>
      </c>
      <c r="E249" s="4" t="s">
        <v>31</v>
      </c>
      <c r="F249" s="4" t="s">
        <v>42</v>
      </c>
      <c r="G249" s="4" t="s">
        <v>43</v>
      </c>
      <c r="H249" s="6" t="s">
        <v>21</v>
      </c>
      <c r="I249" s="7">
        <v>43</v>
      </c>
      <c r="J249" s="8">
        <v>124</v>
      </c>
      <c r="K249" s="9">
        <v>5332</v>
      </c>
      <c r="L249" s="9">
        <v>1866.1999999999998</v>
      </c>
      <c r="M249" s="10">
        <v>0.35</v>
      </c>
      <c r="N249" s="4" t="s">
        <v>24</v>
      </c>
      <c r="O249" s="4" t="str">
        <f>TEXT(Table1[[#This Row],[Invoice Date]],"yyyy")</f>
        <v>2020</v>
      </c>
      <c r="P249" s="4" t="str">
        <f>TEXT(Table1[[#This Row],[Invoice Date]],"mmm")</f>
        <v>Feb</v>
      </c>
      <c r="Q249" s="27">
        <f>WEEKNUM(Table1[[#This Row],[Invoice Date]]) + IF(YEAR(Table1[[#This Row],[Invoice Date]])=2021, 52, 0)</f>
        <v>8</v>
      </c>
    </row>
    <row r="250" spans="2:17" ht="14.25" customHeight="1" x14ac:dyDescent="0.3">
      <c r="B250" s="4" t="s">
        <v>30</v>
      </c>
      <c r="C250" s="34">
        <v>1128299</v>
      </c>
      <c r="D250" s="5">
        <v>43883</v>
      </c>
      <c r="E250" s="4" t="s">
        <v>31</v>
      </c>
      <c r="F250" s="4" t="s">
        <v>42</v>
      </c>
      <c r="G250" s="4" t="s">
        <v>43</v>
      </c>
      <c r="H250" s="6" t="s">
        <v>21</v>
      </c>
      <c r="I250" s="7">
        <v>58</v>
      </c>
      <c r="J250" s="8">
        <v>112</v>
      </c>
      <c r="K250" s="9">
        <v>6496</v>
      </c>
      <c r="L250" s="9">
        <v>2858.2400000000002</v>
      </c>
      <c r="M250" s="10">
        <v>0.44</v>
      </c>
      <c r="N250" s="4" t="s">
        <v>83</v>
      </c>
      <c r="O250" s="4" t="str">
        <f>TEXT(Table1[[#This Row],[Invoice Date]],"yyyy")</f>
        <v>2020</v>
      </c>
      <c r="P250" s="4" t="str">
        <f>TEXT(Table1[[#This Row],[Invoice Date]],"mmm")</f>
        <v>Feb</v>
      </c>
      <c r="Q250" s="27">
        <f>WEEKNUM(Table1[[#This Row],[Invoice Date]]) + IF(YEAR(Table1[[#This Row],[Invoice Date]])=2021, 52, 0)</f>
        <v>8</v>
      </c>
    </row>
    <row r="251" spans="2:17" ht="14.25" customHeight="1" x14ac:dyDescent="0.3">
      <c r="B251" s="4" t="s">
        <v>30</v>
      </c>
      <c r="C251" s="34">
        <v>1128299</v>
      </c>
      <c r="D251" s="5">
        <v>43883</v>
      </c>
      <c r="E251" s="4" t="s">
        <v>31</v>
      </c>
      <c r="F251" s="4" t="s">
        <v>42</v>
      </c>
      <c r="G251" s="4" t="s">
        <v>43</v>
      </c>
      <c r="H251" s="6" t="s">
        <v>21</v>
      </c>
      <c r="I251" s="7">
        <v>60.000000000000007</v>
      </c>
      <c r="J251" s="8">
        <v>400</v>
      </c>
      <c r="K251" s="9">
        <v>240000.00000000003</v>
      </c>
      <c r="L251" s="9">
        <v>72000</v>
      </c>
      <c r="M251" s="10">
        <v>0.3</v>
      </c>
      <c r="N251" s="4" t="s">
        <v>18</v>
      </c>
      <c r="O251" s="4" t="str">
        <f>TEXT(Table1[[#This Row],[Invoice Date]],"yyyy")</f>
        <v>2020</v>
      </c>
      <c r="P251" s="4" t="str">
        <f>TEXT(Table1[[#This Row],[Invoice Date]],"mmm")</f>
        <v>Feb</v>
      </c>
      <c r="Q251" s="27">
        <f>WEEKNUM(Table1[[#This Row],[Invoice Date]]) + IF(YEAR(Table1[[#This Row],[Invoice Date]])=2021, 52, 0)</f>
        <v>8</v>
      </c>
    </row>
    <row r="252" spans="2:17" ht="14.25" customHeight="1" x14ac:dyDescent="0.3">
      <c r="B252" s="4" t="s">
        <v>30</v>
      </c>
      <c r="C252" s="34">
        <v>1128299</v>
      </c>
      <c r="D252" s="5">
        <v>43884</v>
      </c>
      <c r="E252" s="4" t="s">
        <v>31</v>
      </c>
      <c r="F252" s="4" t="s">
        <v>42</v>
      </c>
      <c r="G252" s="4" t="s">
        <v>43</v>
      </c>
      <c r="H252" s="6" t="s">
        <v>22</v>
      </c>
      <c r="I252" s="7">
        <v>53</v>
      </c>
      <c r="J252" s="8">
        <v>128</v>
      </c>
      <c r="K252" s="9">
        <v>6784</v>
      </c>
      <c r="L252" s="9">
        <v>3595.5200000000009</v>
      </c>
      <c r="M252" s="10">
        <v>0.53000000000000014</v>
      </c>
      <c r="N252" s="4" t="s">
        <v>24</v>
      </c>
      <c r="O252" s="4" t="str">
        <f>TEXT(Table1[[#This Row],[Invoice Date]],"yyyy")</f>
        <v>2020</v>
      </c>
      <c r="P252" s="4" t="str">
        <f>TEXT(Table1[[#This Row],[Invoice Date]],"mmm")</f>
        <v>Feb</v>
      </c>
      <c r="Q252" s="27">
        <f>WEEKNUM(Table1[[#This Row],[Invoice Date]]) + IF(YEAR(Table1[[#This Row],[Invoice Date]])=2021, 52, 0)</f>
        <v>9</v>
      </c>
    </row>
    <row r="253" spans="2:17" ht="14.25" customHeight="1" x14ac:dyDescent="0.3">
      <c r="B253" s="4" t="s">
        <v>30</v>
      </c>
      <c r="C253" s="34">
        <v>1128299</v>
      </c>
      <c r="D253" s="5">
        <v>43884</v>
      </c>
      <c r="E253" s="4" t="s">
        <v>31</v>
      </c>
      <c r="F253" s="4" t="s">
        <v>42</v>
      </c>
      <c r="G253" s="4" t="s">
        <v>43</v>
      </c>
      <c r="H253" s="6" t="s">
        <v>22</v>
      </c>
      <c r="I253" s="7">
        <v>67</v>
      </c>
      <c r="J253" s="8">
        <v>120</v>
      </c>
      <c r="K253" s="9">
        <v>8040</v>
      </c>
      <c r="L253" s="9">
        <v>4904.4000000000005</v>
      </c>
      <c r="M253" s="10">
        <v>0.6100000000000001</v>
      </c>
      <c r="N253" s="4" t="s">
        <v>83</v>
      </c>
      <c r="O253" s="4" t="str">
        <f>TEXT(Table1[[#This Row],[Invoice Date]],"yyyy")</f>
        <v>2020</v>
      </c>
      <c r="P253" s="4" t="str">
        <f>TEXT(Table1[[#This Row],[Invoice Date]],"mmm")</f>
        <v>Feb</v>
      </c>
      <c r="Q253" s="27">
        <f>WEEKNUM(Table1[[#This Row],[Invoice Date]]) + IF(YEAR(Table1[[#This Row],[Invoice Date]])=2021, 52, 0)</f>
        <v>9</v>
      </c>
    </row>
    <row r="254" spans="2:17" ht="14.25" customHeight="1" x14ac:dyDescent="0.3">
      <c r="B254" s="4" t="s">
        <v>30</v>
      </c>
      <c r="C254" s="34">
        <v>1128299</v>
      </c>
      <c r="D254" s="5">
        <v>43884</v>
      </c>
      <c r="E254" s="4" t="s">
        <v>31</v>
      </c>
      <c r="F254" s="4" t="s">
        <v>42</v>
      </c>
      <c r="G254" s="4" t="s">
        <v>43</v>
      </c>
      <c r="H254" s="6" t="s">
        <v>22</v>
      </c>
      <c r="I254" s="7">
        <v>70</v>
      </c>
      <c r="J254" s="8">
        <v>400</v>
      </c>
      <c r="K254" s="9">
        <v>280000</v>
      </c>
      <c r="L254" s="9">
        <v>140000.00000000003</v>
      </c>
      <c r="M254" s="10">
        <v>0.50000000000000011</v>
      </c>
      <c r="N254" s="4" t="s">
        <v>18</v>
      </c>
      <c r="O254" s="4" t="str">
        <f>TEXT(Table1[[#This Row],[Invoice Date]],"yyyy")</f>
        <v>2020</v>
      </c>
      <c r="P254" s="4" t="str">
        <f>TEXT(Table1[[#This Row],[Invoice Date]],"mmm")</f>
        <v>Feb</v>
      </c>
      <c r="Q254" s="27">
        <f>WEEKNUM(Table1[[#This Row],[Invoice Date]]) + IF(YEAR(Table1[[#This Row],[Invoice Date]])=2021, 52, 0)</f>
        <v>9</v>
      </c>
    </row>
    <row r="255" spans="2:17" ht="14.25" customHeight="1" x14ac:dyDescent="0.3">
      <c r="B255" s="4" t="s">
        <v>30</v>
      </c>
      <c r="C255" s="34">
        <v>1128299</v>
      </c>
      <c r="D255" s="5">
        <v>43885</v>
      </c>
      <c r="E255" s="4" t="s">
        <v>31</v>
      </c>
      <c r="F255" s="4" t="s">
        <v>42</v>
      </c>
      <c r="G255" s="4" t="s">
        <v>43</v>
      </c>
      <c r="H255" s="6" t="s">
        <v>23</v>
      </c>
      <c r="I255" s="7">
        <v>54</v>
      </c>
      <c r="J255" s="8">
        <v>140</v>
      </c>
      <c r="K255" s="9">
        <v>7560</v>
      </c>
      <c r="L255" s="9">
        <v>1587.6000000000001</v>
      </c>
      <c r="M255" s="10">
        <v>0.21000000000000002</v>
      </c>
      <c r="N255" s="4" t="s">
        <v>24</v>
      </c>
      <c r="O255" s="4" t="str">
        <f>TEXT(Table1[[#This Row],[Invoice Date]],"yyyy")</f>
        <v>2020</v>
      </c>
      <c r="P255" s="4" t="str">
        <f>TEXT(Table1[[#This Row],[Invoice Date]],"mmm")</f>
        <v>Feb</v>
      </c>
      <c r="Q255" s="27">
        <f>WEEKNUM(Table1[[#This Row],[Invoice Date]]) + IF(YEAR(Table1[[#This Row],[Invoice Date]])=2021, 52, 0)</f>
        <v>9</v>
      </c>
    </row>
    <row r="256" spans="2:17" ht="14.25" customHeight="1" x14ac:dyDescent="0.3">
      <c r="B256" s="4" t="s">
        <v>30</v>
      </c>
      <c r="C256" s="34">
        <v>1128299</v>
      </c>
      <c r="D256" s="5">
        <v>43885</v>
      </c>
      <c r="E256" s="4" t="s">
        <v>31</v>
      </c>
      <c r="F256" s="4" t="s">
        <v>42</v>
      </c>
      <c r="G256" s="4" t="s">
        <v>43</v>
      </c>
      <c r="H256" s="6" t="s">
        <v>23</v>
      </c>
      <c r="I256" s="7">
        <v>74</v>
      </c>
      <c r="J256" s="8">
        <v>113</v>
      </c>
      <c r="K256" s="9">
        <v>8362</v>
      </c>
      <c r="L256" s="9">
        <v>2508.6000000000004</v>
      </c>
      <c r="M256" s="10">
        <v>0.30000000000000004</v>
      </c>
      <c r="N256" s="4" t="s">
        <v>83</v>
      </c>
      <c r="O256" s="4" t="str">
        <f>TEXT(Table1[[#This Row],[Invoice Date]],"yyyy")</f>
        <v>2020</v>
      </c>
      <c r="P256" s="4" t="str">
        <f>TEXT(Table1[[#This Row],[Invoice Date]],"mmm")</f>
        <v>Feb</v>
      </c>
      <c r="Q256" s="27">
        <f>WEEKNUM(Table1[[#This Row],[Invoice Date]]) + IF(YEAR(Table1[[#This Row],[Invoice Date]])=2021, 52, 0)</f>
        <v>9</v>
      </c>
    </row>
    <row r="257" spans="2:17" ht="14.25" customHeight="1" x14ac:dyDescent="0.3">
      <c r="B257" s="4" t="s">
        <v>30</v>
      </c>
      <c r="C257" s="34">
        <v>1128299</v>
      </c>
      <c r="D257" s="5">
        <v>43885</v>
      </c>
      <c r="E257" s="4" t="s">
        <v>31</v>
      </c>
      <c r="F257" s="4" t="s">
        <v>42</v>
      </c>
      <c r="G257" s="4" t="s">
        <v>43</v>
      </c>
      <c r="H257" s="6" t="s">
        <v>23</v>
      </c>
      <c r="I257" s="7">
        <v>75.000000000000014</v>
      </c>
      <c r="J257" s="8">
        <v>450</v>
      </c>
      <c r="K257" s="9">
        <v>337500.00000000006</v>
      </c>
      <c r="L257" s="9">
        <v>50625.000000000015</v>
      </c>
      <c r="M257" s="10">
        <v>0.15000000000000002</v>
      </c>
      <c r="N257" s="4" t="s">
        <v>18</v>
      </c>
      <c r="O257" s="4" t="str">
        <f>TEXT(Table1[[#This Row],[Invoice Date]],"yyyy")</f>
        <v>2020</v>
      </c>
      <c r="P257" s="4" t="str">
        <f>TEXT(Table1[[#This Row],[Invoice Date]],"mmm")</f>
        <v>Feb</v>
      </c>
      <c r="Q257" s="27">
        <f>WEEKNUM(Table1[[#This Row],[Invoice Date]]) + IF(YEAR(Table1[[#This Row],[Invoice Date]])=2021, 52, 0)</f>
        <v>9</v>
      </c>
    </row>
    <row r="258" spans="2:17" ht="14.25" customHeight="1" x14ac:dyDescent="0.3">
      <c r="B258" s="4" t="s">
        <v>30</v>
      </c>
      <c r="C258" s="34">
        <v>1128299</v>
      </c>
      <c r="D258" s="5">
        <v>43886</v>
      </c>
      <c r="E258" s="4" t="s">
        <v>31</v>
      </c>
      <c r="F258" s="4" t="s">
        <v>42</v>
      </c>
      <c r="G258" s="4" t="s">
        <v>43</v>
      </c>
      <c r="H258" s="6" t="s">
        <v>17</v>
      </c>
      <c r="I258" s="7">
        <v>56</v>
      </c>
      <c r="J258" s="8">
        <v>138</v>
      </c>
      <c r="K258" s="9">
        <v>7728</v>
      </c>
      <c r="L258" s="9">
        <v>3786.7200000000003</v>
      </c>
      <c r="M258" s="10">
        <v>0.49000000000000005</v>
      </c>
      <c r="N258" s="4" t="s">
        <v>83</v>
      </c>
      <c r="O258" s="4" t="str">
        <f>TEXT(Table1[[#This Row],[Invoice Date]],"yyyy")</f>
        <v>2020</v>
      </c>
      <c r="P258" s="4" t="str">
        <f>TEXT(Table1[[#This Row],[Invoice Date]],"mmm")</f>
        <v>Feb</v>
      </c>
      <c r="Q258" s="27">
        <f>WEEKNUM(Table1[[#This Row],[Invoice Date]]) + IF(YEAR(Table1[[#This Row],[Invoice Date]])=2021, 52, 0)</f>
        <v>9</v>
      </c>
    </row>
    <row r="259" spans="2:17" ht="14.25" customHeight="1" x14ac:dyDescent="0.3">
      <c r="B259" s="4" t="s">
        <v>30</v>
      </c>
      <c r="C259" s="34">
        <v>1128299</v>
      </c>
      <c r="D259" s="5">
        <v>43886</v>
      </c>
      <c r="E259" s="4" t="s">
        <v>31</v>
      </c>
      <c r="F259" s="4" t="s">
        <v>42</v>
      </c>
      <c r="G259" s="4" t="s">
        <v>43</v>
      </c>
      <c r="H259" s="6" t="s">
        <v>17</v>
      </c>
      <c r="I259" s="7">
        <v>47</v>
      </c>
      <c r="J259" s="8">
        <v>171</v>
      </c>
      <c r="K259" s="9">
        <v>8037</v>
      </c>
      <c r="L259" s="9">
        <v>3214.8</v>
      </c>
      <c r="M259" s="10">
        <v>0.4</v>
      </c>
      <c r="N259" s="4" t="s">
        <v>24</v>
      </c>
      <c r="O259" s="4" t="str">
        <f>TEXT(Table1[[#This Row],[Invoice Date]],"yyyy")</f>
        <v>2020</v>
      </c>
      <c r="P259" s="4" t="str">
        <f>TEXT(Table1[[#This Row],[Invoice Date]],"mmm")</f>
        <v>Feb</v>
      </c>
      <c r="Q259" s="27">
        <f>WEEKNUM(Table1[[#This Row],[Invoice Date]]) + IF(YEAR(Table1[[#This Row],[Invoice Date]])=2021, 52, 0)</f>
        <v>9</v>
      </c>
    </row>
    <row r="260" spans="2:17" ht="14.25" customHeight="1" x14ac:dyDescent="0.3">
      <c r="B260" s="4" t="s">
        <v>30</v>
      </c>
      <c r="C260" s="34">
        <v>1128299</v>
      </c>
      <c r="D260" s="5">
        <v>43886</v>
      </c>
      <c r="E260" s="4" t="s">
        <v>31</v>
      </c>
      <c r="F260" s="4" t="s">
        <v>42</v>
      </c>
      <c r="G260" s="4" t="s">
        <v>43</v>
      </c>
      <c r="H260" s="6" t="s">
        <v>17</v>
      </c>
      <c r="I260" s="7">
        <v>60.000000000000007</v>
      </c>
      <c r="J260" s="8">
        <v>550</v>
      </c>
      <c r="K260" s="9">
        <v>330000.00000000006</v>
      </c>
      <c r="L260" s="9">
        <v>115500.00000000003</v>
      </c>
      <c r="M260" s="10">
        <v>0.35000000000000003</v>
      </c>
      <c r="N260" s="4" t="s">
        <v>18</v>
      </c>
      <c r="O260" s="4" t="str">
        <f>TEXT(Table1[[#This Row],[Invoice Date]],"yyyy")</f>
        <v>2020</v>
      </c>
      <c r="P260" s="4" t="str">
        <f>TEXT(Table1[[#This Row],[Invoice Date]],"mmm")</f>
        <v>Feb</v>
      </c>
      <c r="Q260" s="27">
        <f>WEEKNUM(Table1[[#This Row],[Invoice Date]]) + IF(YEAR(Table1[[#This Row],[Invoice Date]])=2021, 52, 0)</f>
        <v>9</v>
      </c>
    </row>
    <row r="261" spans="2:17" ht="14.25" customHeight="1" x14ac:dyDescent="0.3">
      <c r="B261" s="4" t="s">
        <v>30</v>
      </c>
      <c r="C261" s="34">
        <v>1128299</v>
      </c>
      <c r="D261" s="5">
        <v>43887</v>
      </c>
      <c r="E261" s="4" t="s">
        <v>31</v>
      </c>
      <c r="F261" s="4" t="s">
        <v>42</v>
      </c>
      <c r="G261" s="4" t="s">
        <v>43</v>
      </c>
      <c r="H261" s="6" t="s">
        <v>19</v>
      </c>
      <c r="I261" s="7">
        <v>50</v>
      </c>
      <c r="J261" s="8">
        <v>193</v>
      </c>
      <c r="K261" s="9">
        <v>9650</v>
      </c>
      <c r="L261" s="9">
        <v>2412.5</v>
      </c>
      <c r="M261" s="10">
        <v>0.25</v>
      </c>
      <c r="N261" s="4" t="s">
        <v>24</v>
      </c>
      <c r="O261" s="4" t="str">
        <f>TEXT(Table1[[#This Row],[Invoice Date]],"yyyy")</f>
        <v>2020</v>
      </c>
      <c r="P261" s="4" t="str">
        <f>TEXT(Table1[[#This Row],[Invoice Date]],"mmm")</f>
        <v>Feb</v>
      </c>
      <c r="Q261" s="27">
        <f>WEEKNUM(Table1[[#This Row],[Invoice Date]]) + IF(YEAR(Table1[[#This Row],[Invoice Date]])=2021, 52, 0)</f>
        <v>9</v>
      </c>
    </row>
    <row r="262" spans="2:17" ht="14.25" customHeight="1" x14ac:dyDescent="0.3">
      <c r="B262" s="4" t="s">
        <v>30</v>
      </c>
      <c r="C262" s="34">
        <v>1128299</v>
      </c>
      <c r="D262" s="5">
        <v>43887</v>
      </c>
      <c r="E262" s="4" t="s">
        <v>31</v>
      </c>
      <c r="F262" s="4" t="s">
        <v>42</v>
      </c>
      <c r="G262" s="4" t="s">
        <v>43</v>
      </c>
      <c r="H262" s="6" t="s">
        <v>19</v>
      </c>
      <c r="I262" s="7">
        <v>59</v>
      </c>
      <c r="J262" s="8">
        <v>165</v>
      </c>
      <c r="K262" s="9">
        <v>9735</v>
      </c>
      <c r="L262" s="9">
        <v>3407.25</v>
      </c>
      <c r="M262" s="10">
        <v>0.35</v>
      </c>
      <c r="N262" s="4" t="s">
        <v>83</v>
      </c>
      <c r="O262" s="4" t="str">
        <f>TEXT(Table1[[#This Row],[Invoice Date]],"yyyy")</f>
        <v>2020</v>
      </c>
      <c r="P262" s="4" t="str">
        <f>TEXT(Table1[[#This Row],[Invoice Date]],"mmm")</f>
        <v>Feb</v>
      </c>
      <c r="Q262" s="27">
        <f>WEEKNUM(Table1[[#This Row],[Invoice Date]]) + IF(YEAR(Table1[[#This Row],[Invoice Date]])=2021, 52, 0)</f>
        <v>9</v>
      </c>
    </row>
    <row r="263" spans="2:17" ht="14.25" customHeight="1" x14ac:dyDescent="0.3">
      <c r="B263" s="4" t="s">
        <v>30</v>
      </c>
      <c r="C263" s="34">
        <v>1128299</v>
      </c>
      <c r="D263" s="5">
        <v>43887</v>
      </c>
      <c r="E263" s="4" t="s">
        <v>31</v>
      </c>
      <c r="F263" s="4" t="s">
        <v>42</v>
      </c>
      <c r="G263" s="4" t="s">
        <v>43</v>
      </c>
      <c r="H263" s="6" t="s">
        <v>19</v>
      </c>
      <c r="I263" s="7">
        <v>65.000000000000014</v>
      </c>
      <c r="J263" s="8">
        <v>550</v>
      </c>
      <c r="K263" s="9">
        <v>357500.00000000006</v>
      </c>
      <c r="L263" s="9">
        <v>71500.000000000015</v>
      </c>
      <c r="M263" s="10">
        <v>0.2</v>
      </c>
      <c r="N263" s="4" t="s">
        <v>18</v>
      </c>
      <c r="O263" s="4" t="str">
        <f>TEXT(Table1[[#This Row],[Invoice Date]],"yyyy")</f>
        <v>2020</v>
      </c>
      <c r="P263" s="4" t="str">
        <f>TEXT(Table1[[#This Row],[Invoice Date]],"mmm")</f>
        <v>Feb</v>
      </c>
      <c r="Q263" s="27">
        <f>WEEKNUM(Table1[[#This Row],[Invoice Date]]) + IF(YEAR(Table1[[#This Row],[Invoice Date]])=2021, 52, 0)</f>
        <v>9</v>
      </c>
    </row>
    <row r="264" spans="2:17" ht="14.25" customHeight="1" x14ac:dyDescent="0.3">
      <c r="B264" s="4" t="s">
        <v>30</v>
      </c>
      <c r="C264" s="34">
        <v>1128299</v>
      </c>
      <c r="D264" s="5">
        <v>43888</v>
      </c>
      <c r="E264" s="4" t="s">
        <v>31</v>
      </c>
      <c r="F264" s="4" t="s">
        <v>42</v>
      </c>
      <c r="G264" s="4" t="s">
        <v>43</v>
      </c>
      <c r="H264" s="6" t="s">
        <v>20</v>
      </c>
      <c r="I264" s="7">
        <v>47</v>
      </c>
      <c r="J264" s="8">
        <v>113</v>
      </c>
      <c r="K264" s="9">
        <v>5311</v>
      </c>
      <c r="L264" s="9">
        <v>2230.6200000000003</v>
      </c>
      <c r="M264" s="10">
        <v>0.42000000000000004</v>
      </c>
      <c r="N264" s="4" t="s">
        <v>24</v>
      </c>
      <c r="O264" s="4" t="str">
        <f>TEXT(Table1[[#This Row],[Invoice Date]],"yyyy")</f>
        <v>2020</v>
      </c>
      <c r="P264" s="4" t="str">
        <f>TEXT(Table1[[#This Row],[Invoice Date]],"mmm")</f>
        <v>Feb</v>
      </c>
      <c r="Q264" s="27">
        <f>WEEKNUM(Table1[[#This Row],[Invoice Date]]) + IF(YEAR(Table1[[#This Row],[Invoice Date]])=2021, 52, 0)</f>
        <v>9</v>
      </c>
    </row>
    <row r="265" spans="2:17" ht="14.25" customHeight="1" x14ac:dyDescent="0.3">
      <c r="B265" s="4" t="s">
        <v>30</v>
      </c>
      <c r="C265" s="34">
        <v>1128299</v>
      </c>
      <c r="D265" s="5">
        <v>43888</v>
      </c>
      <c r="E265" s="4" t="s">
        <v>31</v>
      </c>
      <c r="F265" s="4" t="s">
        <v>42</v>
      </c>
      <c r="G265" s="4" t="s">
        <v>43</v>
      </c>
      <c r="H265" s="6" t="s">
        <v>20</v>
      </c>
      <c r="I265" s="7">
        <v>54</v>
      </c>
      <c r="J265" s="8">
        <v>109</v>
      </c>
      <c r="K265" s="9">
        <v>5886</v>
      </c>
      <c r="L265" s="9">
        <v>2648.7000000000003</v>
      </c>
      <c r="M265" s="10">
        <v>0.45000000000000007</v>
      </c>
      <c r="N265" s="4" t="s">
        <v>83</v>
      </c>
      <c r="O265" s="4" t="str">
        <f>TEXT(Table1[[#This Row],[Invoice Date]],"yyyy")</f>
        <v>2020</v>
      </c>
      <c r="P265" s="4" t="str">
        <f>TEXT(Table1[[#This Row],[Invoice Date]],"mmm")</f>
        <v>Feb</v>
      </c>
      <c r="Q265" s="27">
        <f>WEEKNUM(Table1[[#This Row],[Invoice Date]]) + IF(YEAR(Table1[[#This Row],[Invoice Date]])=2021, 52, 0)</f>
        <v>9</v>
      </c>
    </row>
    <row r="266" spans="2:17" ht="14.25" customHeight="1" x14ac:dyDescent="0.3">
      <c r="B266" s="4" t="s">
        <v>30</v>
      </c>
      <c r="C266" s="34">
        <v>1128299</v>
      </c>
      <c r="D266" s="5">
        <v>43888</v>
      </c>
      <c r="E266" s="4" t="s">
        <v>31</v>
      </c>
      <c r="F266" s="4" t="s">
        <v>42</v>
      </c>
      <c r="G266" s="4" t="s">
        <v>43</v>
      </c>
      <c r="H266" s="6" t="s">
        <v>20</v>
      </c>
      <c r="I266" s="7">
        <v>60.000000000000007</v>
      </c>
      <c r="J266" s="8">
        <v>375</v>
      </c>
      <c r="K266" s="9">
        <v>225000.00000000003</v>
      </c>
      <c r="L266" s="9">
        <v>78750.000000000015</v>
      </c>
      <c r="M266" s="10">
        <v>0.35000000000000003</v>
      </c>
      <c r="N266" s="4" t="s">
        <v>18</v>
      </c>
      <c r="O266" s="4" t="str">
        <f>TEXT(Table1[[#This Row],[Invoice Date]],"yyyy")</f>
        <v>2020</v>
      </c>
      <c r="P266" s="4" t="str">
        <f>TEXT(Table1[[#This Row],[Invoice Date]],"mmm")</f>
        <v>Feb</v>
      </c>
      <c r="Q266" s="27">
        <f>WEEKNUM(Table1[[#This Row],[Invoice Date]]) + IF(YEAR(Table1[[#This Row],[Invoice Date]])=2021, 52, 0)</f>
        <v>9</v>
      </c>
    </row>
    <row r="267" spans="2:17" ht="14.25" customHeight="1" x14ac:dyDescent="0.3">
      <c r="B267" s="4" t="s">
        <v>30</v>
      </c>
      <c r="C267" s="34">
        <v>1128299</v>
      </c>
      <c r="D267" s="5">
        <v>43889</v>
      </c>
      <c r="E267" s="4" t="s">
        <v>31</v>
      </c>
      <c r="F267" s="4" t="s">
        <v>42</v>
      </c>
      <c r="G267" s="4" t="s">
        <v>43</v>
      </c>
      <c r="H267" s="6" t="s">
        <v>21</v>
      </c>
      <c r="I267" s="7">
        <v>43</v>
      </c>
      <c r="J267" s="8">
        <v>119</v>
      </c>
      <c r="K267" s="9">
        <v>5117</v>
      </c>
      <c r="L267" s="9">
        <v>1688.61</v>
      </c>
      <c r="M267" s="10">
        <v>0.32999999999999996</v>
      </c>
      <c r="N267" s="4" t="s">
        <v>24</v>
      </c>
      <c r="O267" s="4" t="str">
        <f>TEXT(Table1[[#This Row],[Invoice Date]],"yyyy")</f>
        <v>2020</v>
      </c>
      <c r="P267" s="4" t="str">
        <f>TEXT(Table1[[#This Row],[Invoice Date]],"mmm")</f>
        <v>Feb</v>
      </c>
      <c r="Q267" s="27">
        <f>WEEKNUM(Table1[[#This Row],[Invoice Date]]) + IF(YEAR(Table1[[#This Row],[Invoice Date]])=2021, 52, 0)</f>
        <v>9</v>
      </c>
    </row>
    <row r="268" spans="2:17" ht="14.25" customHeight="1" x14ac:dyDescent="0.3">
      <c r="B268" s="4" t="s">
        <v>30</v>
      </c>
      <c r="C268" s="34">
        <v>1128299</v>
      </c>
      <c r="D268" s="5">
        <v>43889</v>
      </c>
      <c r="E268" s="4" t="s">
        <v>31</v>
      </c>
      <c r="F268" s="4" t="s">
        <v>42</v>
      </c>
      <c r="G268" s="4" t="s">
        <v>43</v>
      </c>
      <c r="H268" s="6" t="s">
        <v>21</v>
      </c>
      <c r="I268" s="7">
        <v>54</v>
      </c>
      <c r="J268" s="8">
        <v>105</v>
      </c>
      <c r="K268" s="9">
        <v>5670</v>
      </c>
      <c r="L268" s="9">
        <v>2381.4</v>
      </c>
      <c r="M268" s="10">
        <v>0.42</v>
      </c>
      <c r="N268" s="4" t="s">
        <v>83</v>
      </c>
      <c r="O268" s="4" t="str">
        <f>TEXT(Table1[[#This Row],[Invoice Date]],"yyyy")</f>
        <v>2020</v>
      </c>
      <c r="P268" s="4" t="str">
        <f>TEXT(Table1[[#This Row],[Invoice Date]],"mmm")</f>
        <v>Feb</v>
      </c>
      <c r="Q268" s="27">
        <f>WEEKNUM(Table1[[#This Row],[Invoice Date]]) + IF(YEAR(Table1[[#This Row],[Invoice Date]])=2021, 52, 0)</f>
        <v>9</v>
      </c>
    </row>
    <row r="269" spans="2:17" ht="14.25" customHeight="1" x14ac:dyDescent="0.3">
      <c r="B269" s="4" t="s">
        <v>30</v>
      </c>
      <c r="C269" s="34">
        <v>1128299</v>
      </c>
      <c r="D269" s="5">
        <v>43889</v>
      </c>
      <c r="E269" s="4" t="s">
        <v>31</v>
      </c>
      <c r="F269" s="4" t="s">
        <v>42</v>
      </c>
      <c r="G269" s="4" t="s">
        <v>43</v>
      </c>
      <c r="H269" s="6" t="s">
        <v>21</v>
      </c>
      <c r="I269" s="7">
        <v>60.000000000000007</v>
      </c>
      <c r="J269" s="8">
        <v>350</v>
      </c>
      <c r="K269" s="9">
        <v>210000.00000000003</v>
      </c>
      <c r="L269" s="9">
        <v>63000.000000000007</v>
      </c>
      <c r="M269" s="10">
        <v>0.3</v>
      </c>
      <c r="N269" s="4" t="s">
        <v>18</v>
      </c>
      <c r="O269" s="4" t="str">
        <f>TEXT(Table1[[#This Row],[Invoice Date]],"yyyy")</f>
        <v>2020</v>
      </c>
      <c r="P269" s="4" t="str">
        <f>TEXT(Table1[[#This Row],[Invoice Date]],"mmm")</f>
        <v>Feb</v>
      </c>
      <c r="Q269" s="27">
        <f>WEEKNUM(Table1[[#This Row],[Invoice Date]]) + IF(YEAR(Table1[[#This Row],[Invoice Date]])=2021, 52, 0)</f>
        <v>9</v>
      </c>
    </row>
    <row r="270" spans="2:17" ht="14.25" customHeight="1" x14ac:dyDescent="0.3">
      <c r="B270" s="4" t="s">
        <v>30</v>
      </c>
      <c r="C270" s="34">
        <v>1128299</v>
      </c>
      <c r="D270" s="5">
        <v>43891</v>
      </c>
      <c r="E270" s="4" t="s">
        <v>31</v>
      </c>
      <c r="F270" s="4" t="s">
        <v>42</v>
      </c>
      <c r="G270" s="4" t="s">
        <v>43</v>
      </c>
      <c r="H270" s="6" t="s">
        <v>22</v>
      </c>
      <c r="I270" s="7">
        <v>63</v>
      </c>
      <c r="J270" s="8">
        <v>81</v>
      </c>
      <c r="K270" s="9">
        <v>5103</v>
      </c>
      <c r="L270" s="9">
        <v>3112.8300000000004</v>
      </c>
      <c r="M270" s="10">
        <v>0.6100000000000001</v>
      </c>
      <c r="N270" s="4" t="s">
        <v>83</v>
      </c>
      <c r="O270" s="4" t="str">
        <f>TEXT(Table1[[#This Row],[Invoice Date]],"yyyy")</f>
        <v>2020</v>
      </c>
      <c r="P270" s="4" t="str">
        <f>TEXT(Table1[[#This Row],[Invoice Date]],"mmm")</f>
        <v>Mar</v>
      </c>
      <c r="Q270" s="27">
        <f>WEEKNUM(Table1[[#This Row],[Invoice Date]]) + IF(YEAR(Table1[[#This Row],[Invoice Date]])=2021, 52, 0)</f>
        <v>10</v>
      </c>
    </row>
    <row r="271" spans="2:17" ht="14.25" customHeight="1" x14ac:dyDescent="0.3">
      <c r="B271" s="4" t="s">
        <v>30</v>
      </c>
      <c r="C271" s="34">
        <v>1128299</v>
      </c>
      <c r="D271" s="5">
        <v>43891</v>
      </c>
      <c r="E271" s="4" t="s">
        <v>31</v>
      </c>
      <c r="F271" s="4" t="s">
        <v>42</v>
      </c>
      <c r="G271" s="4" t="s">
        <v>43</v>
      </c>
      <c r="H271" s="6" t="s">
        <v>22</v>
      </c>
      <c r="I271" s="7">
        <v>48</v>
      </c>
      <c r="J271" s="8">
        <v>107</v>
      </c>
      <c r="K271" s="9">
        <v>5136</v>
      </c>
      <c r="L271" s="9">
        <v>2773.440000000001</v>
      </c>
      <c r="M271" s="10">
        <v>0.54000000000000015</v>
      </c>
      <c r="N271" s="4" t="s">
        <v>24</v>
      </c>
      <c r="O271" s="4" t="str">
        <f>TEXT(Table1[[#This Row],[Invoice Date]],"yyyy")</f>
        <v>2020</v>
      </c>
      <c r="P271" s="4" t="str">
        <f>TEXT(Table1[[#This Row],[Invoice Date]],"mmm")</f>
        <v>Mar</v>
      </c>
      <c r="Q271" s="27">
        <f>WEEKNUM(Table1[[#This Row],[Invoice Date]]) + IF(YEAR(Table1[[#This Row],[Invoice Date]])=2021, 52, 0)</f>
        <v>10</v>
      </c>
    </row>
    <row r="272" spans="2:17" ht="14.25" customHeight="1" x14ac:dyDescent="0.3">
      <c r="B272" s="4" t="s">
        <v>30</v>
      </c>
      <c r="C272" s="34">
        <v>1128299</v>
      </c>
      <c r="D272" s="5">
        <v>43891</v>
      </c>
      <c r="E272" s="4" t="s">
        <v>31</v>
      </c>
      <c r="F272" s="4" t="s">
        <v>42</v>
      </c>
      <c r="G272" s="4" t="s">
        <v>43</v>
      </c>
      <c r="H272" s="6" t="s">
        <v>22</v>
      </c>
      <c r="I272" s="7">
        <v>70</v>
      </c>
      <c r="J272" s="8">
        <v>325</v>
      </c>
      <c r="K272" s="9">
        <v>227500</v>
      </c>
      <c r="L272" s="9">
        <v>113750.00000000003</v>
      </c>
      <c r="M272" s="10">
        <v>0.50000000000000011</v>
      </c>
      <c r="N272" s="4" t="s">
        <v>18</v>
      </c>
      <c r="O272" s="4" t="str">
        <f>TEXT(Table1[[#This Row],[Invoice Date]],"yyyy")</f>
        <v>2020</v>
      </c>
      <c r="P272" s="4" t="str">
        <f>TEXT(Table1[[#This Row],[Invoice Date]],"mmm")</f>
        <v>Mar</v>
      </c>
      <c r="Q272" s="27">
        <f>WEEKNUM(Table1[[#This Row],[Invoice Date]]) + IF(YEAR(Table1[[#This Row],[Invoice Date]])=2021, 52, 0)</f>
        <v>10</v>
      </c>
    </row>
    <row r="273" spans="2:17" ht="14.25" customHeight="1" x14ac:dyDescent="0.3">
      <c r="B273" s="4" t="s">
        <v>30</v>
      </c>
      <c r="C273" s="34">
        <v>1128299</v>
      </c>
      <c r="D273" s="5">
        <v>43892</v>
      </c>
      <c r="E273" s="4" t="s">
        <v>31</v>
      </c>
      <c r="F273" s="4" t="s">
        <v>42</v>
      </c>
      <c r="G273" s="4" t="s">
        <v>43</v>
      </c>
      <c r="H273" s="6" t="s">
        <v>23</v>
      </c>
      <c r="I273" s="7">
        <v>53</v>
      </c>
      <c r="J273" s="8">
        <v>120</v>
      </c>
      <c r="K273" s="9">
        <v>6360</v>
      </c>
      <c r="L273" s="9">
        <v>1399.2000000000003</v>
      </c>
      <c r="M273" s="10">
        <v>0.22000000000000003</v>
      </c>
      <c r="N273" s="4" t="s">
        <v>24</v>
      </c>
      <c r="O273" s="4" t="str">
        <f>TEXT(Table1[[#This Row],[Invoice Date]],"yyyy")</f>
        <v>2020</v>
      </c>
      <c r="P273" s="4" t="str">
        <f>TEXT(Table1[[#This Row],[Invoice Date]],"mmm")</f>
        <v>Mar</v>
      </c>
      <c r="Q273" s="27">
        <f>WEEKNUM(Table1[[#This Row],[Invoice Date]]) + IF(YEAR(Table1[[#This Row],[Invoice Date]])=2021, 52, 0)</f>
        <v>10</v>
      </c>
    </row>
    <row r="274" spans="2:17" ht="14.25" customHeight="1" x14ac:dyDescent="0.3">
      <c r="B274" s="4" t="s">
        <v>30</v>
      </c>
      <c r="C274" s="34">
        <v>1128299</v>
      </c>
      <c r="D274" s="5">
        <v>43892</v>
      </c>
      <c r="E274" s="4" t="s">
        <v>31</v>
      </c>
      <c r="F274" s="4" t="s">
        <v>42</v>
      </c>
      <c r="G274" s="4" t="s">
        <v>43</v>
      </c>
      <c r="H274" s="6" t="s">
        <v>23</v>
      </c>
      <c r="I274" s="7">
        <v>68</v>
      </c>
      <c r="J274" s="8">
        <v>94</v>
      </c>
      <c r="K274" s="9">
        <v>6392</v>
      </c>
      <c r="L274" s="9">
        <v>1598</v>
      </c>
      <c r="M274" s="10">
        <v>0.25</v>
      </c>
      <c r="N274" s="4" t="s">
        <v>83</v>
      </c>
      <c r="O274" s="4" t="str">
        <f>TEXT(Table1[[#This Row],[Invoice Date]],"yyyy")</f>
        <v>2020</v>
      </c>
      <c r="P274" s="4" t="str">
        <f>TEXT(Table1[[#This Row],[Invoice Date]],"mmm")</f>
        <v>Mar</v>
      </c>
      <c r="Q274" s="27">
        <f>WEEKNUM(Table1[[#This Row],[Invoice Date]]) + IF(YEAR(Table1[[#This Row],[Invoice Date]])=2021, 52, 0)</f>
        <v>10</v>
      </c>
    </row>
    <row r="275" spans="2:17" ht="14.25" customHeight="1" x14ac:dyDescent="0.3">
      <c r="B275" s="4" t="s">
        <v>30</v>
      </c>
      <c r="C275" s="34">
        <v>1128299</v>
      </c>
      <c r="D275" s="5">
        <v>43892</v>
      </c>
      <c r="E275" s="4" t="s">
        <v>31</v>
      </c>
      <c r="F275" s="4" t="s">
        <v>42</v>
      </c>
      <c r="G275" s="4" t="s">
        <v>43</v>
      </c>
      <c r="H275" s="6" t="s">
        <v>23</v>
      </c>
      <c r="I275" s="7">
        <v>75.000000000000014</v>
      </c>
      <c r="J275" s="8">
        <v>375</v>
      </c>
      <c r="K275" s="9">
        <v>281250.00000000006</v>
      </c>
      <c r="L275" s="9">
        <v>42187.500000000015</v>
      </c>
      <c r="M275" s="10">
        <v>0.15000000000000002</v>
      </c>
      <c r="N275" s="4" t="s">
        <v>18</v>
      </c>
      <c r="O275" s="4" t="str">
        <f>TEXT(Table1[[#This Row],[Invoice Date]],"yyyy")</f>
        <v>2020</v>
      </c>
      <c r="P275" s="4" t="str">
        <f>TEXT(Table1[[#This Row],[Invoice Date]],"mmm")</f>
        <v>Mar</v>
      </c>
      <c r="Q275" s="27">
        <f>WEEKNUM(Table1[[#This Row],[Invoice Date]]) + IF(YEAR(Table1[[#This Row],[Invoice Date]])=2021, 52, 0)</f>
        <v>10</v>
      </c>
    </row>
    <row r="276" spans="2:17" ht="14.25" customHeight="1" x14ac:dyDescent="0.3">
      <c r="B276" s="4" t="s">
        <v>30</v>
      </c>
      <c r="C276" s="34">
        <v>1128299</v>
      </c>
      <c r="D276" s="5">
        <v>43893</v>
      </c>
      <c r="E276" s="4" t="s">
        <v>31</v>
      </c>
      <c r="F276" s="4" t="s">
        <v>42</v>
      </c>
      <c r="G276" s="4" t="s">
        <v>43</v>
      </c>
      <c r="H276" s="6" t="s">
        <v>17</v>
      </c>
      <c r="I276" s="7">
        <v>57</v>
      </c>
      <c r="J276" s="8">
        <v>155</v>
      </c>
      <c r="K276" s="9">
        <v>8835</v>
      </c>
      <c r="L276" s="9">
        <v>4240.8</v>
      </c>
      <c r="M276" s="10">
        <v>0.48000000000000004</v>
      </c>
      <c r="N276" s="4" t="s">
        <v>83</v>
      </c>
      <c r="O276" s="4" t="str">
        <f>TEXT(Table1[[#This Row],[Invoice Date]],"yyyy")</f>
        <v>2020</v>
      </c>
      <c r="P276" s="4" t="str">
        <f>TEXT(Table1[[#This Row],[Invoice Date]],"mmm")</f>
        <v>Mar</v>
      </c>
      <c r="Q276" s="27">
        <f>WEEKNUM(Table1[[#This Row],[Invoice Date]]) + IF(YEAR(Table1[[#This Row],[Invoice Date]])=2021, 52, 0)</f>
        <v>10</v>
      </c>
    </row>
    <row r="277" spans="2:17" ht="14.25" customHeight="1" x14ac:dyDescent="0.3">
      <c r="B277" s="4" t="s">
        <v>30</v>
      </c>
      <c r="C277" s="34">
        <v>1128299</v>
      </c>
      <c r="D277" s="5">
        <v>43893</v>
      </c>
      <c r="E277" s="4" t="s">
        <v>31</v>
      </c>
      <c r="F277" s="4" t="s">
        <v>42</v>
      </c>
      <c r="G277" s="4" t="s">
        <v>43</v>
      </c>
      <c r="H277" s="6" t="s">
        <v>17</v>
      </c>
      <c r="I277" s="7">
        <v>47</v>
      </c>
      <c r="J277" s="8">
        <v>196</v>
      </c>
      <c r="K277" s="9">
        <v>9212</v>
      </c>
      <c r="L277" s="9">
        <v>3869.0400000000004</v>
      </c>
      <c r="M277" s="10">
        <v>0.42000000000000004</v>
      </c>
      <c r="N277" s="4" t="s">
        <v>24</v>
      </c>
      <c r="O277" s="4" t="str">
        <f>TEXT(Table1[[#This Row],[Invoice Date]],"yyyy")</f>
        <v>2020</v>
      </c>
      <c r="P277" s="4" t="str">
        <f>TEXT(Table1[[#This Row],[Invoice Date]],"mmm")</f>
        <v>Mar</v>
      </c>
      <c r="Q277" s="27">
        <f>WEEKNUM(Table1[[#This Row],[Invoice Date]]) + IF(YEAR(Table1[[#This Row],[Invoice Date]])=2021, 52, 0)</f>
        <v>10</v>
      </c>
    </row>
    <row r="278" spans="2:17" ht="14.25" customHeight="1" x14ac:dyDescent="0.3">
      <c r="B278" s="4" t="s">
        <v>14</v>
      </c>
      <c r="C278" s="33">
        <v>1185732</v>
      </c>
      <c r="D278" s="5">
        <v>43893</v>
      </c>
      <c r="E278" s="4" t="s">
        <v>15</v>
      </c>
      <c r="F278" s="4" t="s">
        <v>16</v>
      </c>
      <c r="G278" s="4" t="s">
        <v>16</v>
      </c>
      <c r="H278" s="6" t="s">
        <v>23</v>
      </c>
      <c r="I278" s="7">
        <v>44</v>
      </c>
      <c r="J278" s="8">
        <v>320</v>
      </c>
      <c r="K278" s="9">
        <v>14080</v>
      </c>
      <c r="L278" s="9">
        <v>4083.2</v>
      </c>
      <c r="M278" s="10">
        <v>0.28999999999999998</v>
      </c>
      <c r="N278" s="4" t="s">
        <v>24</v>
      </c>
      <c r="O278" s="4" t="str">
        <f>TEXT(Table1[[#This Row],[Invoice Date]],"yyyy")</f>
        <v>2020</v>
      </c>
      <c r="P278" s="4" t="str">
        <f>TEXT(Table1[[#This Row],[Invoice Date]],"mmm")</f>
        <v>Mar</v>
      </c>
      <c r="Q278" s="27">
        <f>WEEKNUM(Table1[[#This Row],[Invoice Date]]) + IF(YEAR(Table1[[#This Row],[Invoice Date]])=2021, 52, 0)</f>
        <v>10</v>
      </c>
    </row>
    <row r="279" spans="2:17" ht="14.25" customHeight="1" x14ac:dyDescent="0.3">
      <c r="B279" s="4" t="s">
        <v>14</v>
      </c>
      <c r="C279" s="33">
        <v>1185732</v>
      </c>
      <c r="D279" s="5">
        <v>43893</v>
      </c>
      <c r="E279" s="4" t="s">
        <v>15</v>
      </c>
      <c r="F279" s="4" t="s">
        <v>16</v>
      </c>
      <c r="G279" s="4" t="s">
        <v>16</v>
      </c>
      <c r="H279" s="6" t="s">
        <v>23</v>
      </c>
      <c r="I279" s="7">
        <v>59</v>
      </c>
      <c r="J279" s="8">
        <v>290</v>
      </c>
      <c r="K279" s="9">
        <v>17110</v>
      </c>
      <c r="L279" s="9">
        <v>6159.5999999999995</v>
      </c>
      <c r="M279" s="10">
        <v>0.36</v>
      </c>
      <c r="N279" s="4" t="s">
        <v>83</v>
      </c>
      <c r="O279" s="4" t="str">
        <f>TEXT(Table1[[#This Row],[Invoice Date]],"yyyy")</f>
        <v>2020</v>
      </c>
      <c r="P279" s="4" t="str">
        <f>TEXT(Table1[[#This Row],[Invoice Date]],"mmm")</f>
        <v>Mar</v>
      </c>
      <c r="Q279" s="27">
        <f>WEEKNUM(Table1[[#This Row],[Invoice Date]]) + IF(YEAR(Table1[[#This Row],[Invoice Date]])=2021, 52, 0)</f>
        <v>10</v>
      </c>
    </row>
    <row r="280" spans="2:17" ht="14.25" customHeight="1" x14ac:dyDescent="0.3">
      <c r="B280" s="4" t="s">
        <v>30</v>
      </c>
      <c r="C280" s="34">
        <v>1128299</v>
      </c>
      <c r="D280" s="5">
        <v>43893</v>
      </c>
      <c r="E280" s="4" t="s">
        <v>31</v>
      </c>
      <c r="F280" s="4" t="s">
        <v>42</v>
      </c>
      <c r="G280" s="4" t="s">
        <v>43</v>
      </c>
      <c r="H280" s="6" t="s">
        <v>17</v>
      </c>
      <c r="I280" s="7">
        <v>60.000000000000007</v>
      </c>
      <c r="J280" s="8">
        <v>575</v>
      </c>
      <c r="K280" s="9">
        <v>345000.00000000006</v>
      </c>
      <c r="L280" s="9">
        <v>120750.00000000003</v>
      </c>
      <c r="M280" s="10">
        <v>0.35000000000000003</v>
      </c>
      <c r="N280" s="4" t="s">
        <v>18</v>
      </c>
      <c r="O280" s="4" t="str">
        <f>TEXT(Table1[[#This Row],[Invoice Date]],"yyyy")</f>
        <v>2020</v>
      </c>
      <c r="P280" s="4" t="str">
        <f>TEXT(Table1[[#This Row],[Invoice Date]],"mmm")</f>
        <v>Mar</v>
      </c>
      <c r="Q280" s="27">
        <f>WEEKNUM(Table1[[#This Row],[Invoice Date]]) + IF(YEAR(Table1[[#This Row],[Invoice Date]])=2021, 52, 0)</f>
        <v>10</v>
      </c>
    </row>
    <row r="281" spans="2:17" ht="14.25" customHeight="1" x14ac:dyDescent="0.3">
      <c r="B281" s="4" t="s">
        <v>14</v>
      </c>
      <c r="C281" s="33">
        <v>1185732</v>
      </c>
      <c r="D281" s="5">
        <v>43893</v>
      </c>
      <c r="E281" s="4" t="s">
        <v>15</v>
      </c>
      <c r="F281" s="4" t="s">
        <v>16</v>
      </c>
      <c r="G281" s="4" t="s">
        <v>16</v>
      </c>
      <c r="H281" s="6" t="s">
        <v>23</v>
      </c>
      <c r="I281" s="7">
        <v>65</v>
      </c>
      <c r="J281" s="8">
        <v>1000</v>
      </c>
      <c r="K281" s="9">
        <v>650000</v>
      </c>
      <c r="L281" s="9">
        <v>162500</v>
      </c>
      <c r="M281" s="10">
        <v>0.25</v>
      </c>
      <c r="N281" s="4" t="s">
        <v>24</v>
      </c>
      <c r="O281" s="4" t="str">
        <f>TEXT(Table1[[#This Row],[Invoice Date]],"yyyy")</f>
        <v>2020</v>
      </c>
      <c r="P281" s="4" t="str">
        <f>TEXT(Table1[[#This Row],[Invoice Date]],"mmm")</f>
        <v>Mar</v>
      </c>
      <c r="Q281" s="27">
        <f>WEEKNUM(Table1[[#This Row],[Invoice Date]]) + IF(YEAR(Table1[[#This Row],[Invoice Date]])=2021, 52, 0)</f>
        <v>10</v>
      </c>
    </row>
    <row r="282" spans="2:17" ht="14.25" customHeight="1" x14ac:dyDescent="0.3">
      <c r="B282" s="4" t="s">
        <v>30</v>
      </c>
      <c r="C282" s="34">
        <v>1128299</v>
      </c>
      <c r="D282" s="5">
        <v>43894</v>
      </c>
      <c r="E282" s="4" t="s">
        <v>31</v>
      </c>
      <c r="F282" s="4" t="s">
        <v>42</v>
      </c>
      <c r="G282" s="4" t="s">
        <v>43</v>
      </c>
      <c r="H282" s="6" t="s">
        <v>19</v>
      </c>
      <c r="I282" s="7">
        <v>64</v>
      </c>
      <c r="J282" s="8">
        <v>150</v>
      </c>
      <c r="K282" s="9">
        <v>9600</v>
      </c>
      <c r="L282" s="9">
        <v>3264.0000000000005</v>
      </c>
      <c r="M282" s="10">
        <v>0.34</v>
      </c>
      <c r="N282" s="4" t="s">
        <v>83</v>
      </c>
      <c r="O282" s="4" t="str">
        <f>TEXT(Table1[[#This Row],[Invoice Date]],"yyyy")</f>
        <v>2020</v>
      </c>
      <c r="P282" s="4" t="str">
        <f>TEXT(Table1[[#This Row],[Invoice Date]],"mmm")</f>
        <v>Mar</v>
      </c>
      <c r="Q282" s="27">
        <f>WEEKNUM(Table1[[#This Row],[Invoice Date]]) + IF(YEAR(Table1[[#This Row],[Invoice Date]])=2021, 52, 0)</f>
        <v>10</v>
      </c>
    </row>
    <row r="283" spans="2:17" ht="14.25" customHeight="1" x14ac:dyDescent="0.3">
      <c r="B283" s="4" t="s">
        <v>30</v>
      </c>
      <c r="C283" s="34">
        <v>1128299</v>
      </c>
      <c r="D283" s="5">
        <v>43894</v>
      </c>
      <c r="E283" s="4" t="s">
        <v>31</v>
      </c>
      <c r="F283" s="4" t="s">
        <v>42</v>
      </c>
      <c r="G283" s="4" t="s">
        <v>43</v>
      </c>
      <c r="H283" s="6" t="s">
        <v>19</v>
      </c>
      <c r="I283" s="7">
        <v>52</v>
      </c>
      <c r="J283" s="8">
        <v>201</v>
      </c>
      <c r="K283" s="9">
        <v>10452</v>
      </c>
      <c r="L283" s="9">
        <v>2613</v>
      </c>
      <c r="M283" s="10">
        <v>0.25</v>
      </c>
      <c r="N283" s="4" t="s">
        <v>24</v>
      </c>
      <c r="O283" s="4" t="str">
        <f>TEXT(Table1[[#This Row],[Invoice Date]],"yyyy")</f>
        <v>2020</v>
      </c>
      <c r="P283" s="4" t="str">
        <f>TEXT(Table1[[#This Row],[Invoice Date]],"mmm")</f>
        <v>Mar</v>
      </c>
      <c r="Q283" s="27">
        <f>WEEKNUM(Table1[[#This Row],[Invoice Date]]) + IF(YEAR(Table1[[#This Row],[Invoice Date]])=2021, 52, 0)</f>
        <v>10</v>
      </c>
    </row>
    <row r="284" spans="2:17" ht="14.25" customHeight="1" x14ac:dyDescent="0.3">
      <c r="B284" s="4" t="s">
        <v>14</v>
      </c>
      <c r="C284" s="33">
        <v>1185732</v>
      </c>
      <c r="D284" s="5">
        <v>43894</v>
      </c>
      <c r="E284" s="4" t="s">
        <v>15</v>
      </c>
      <c r="F284" s="4" t="s">
        <v>16</v>
      </c>
      <c r="G284" s="4" t="s">
        <v>16</v>
      </c>
      <c r="H284" s="6" t="s">
        <v>17</v>
      </c>
      <c r="I284" s="7">
        <v>55</v>
      </c>
      <c r="J284" s="8">
        <v>313</v>
      </c>
      <c r="K284" s="9">
        <v>17215</v>
      </c>
      <c r="L284" s="9">
        <v>10501.15</v>
      </c>
      <c r="M284" s="10">
        <v>0.61</v>
      </c>
      <c r="N284" s="4" t="s">
        <v>83</v>
      </c>
      <c r="O284" s="4" t="str">
        <f>TEXT(Table1[[#This Row],[Invoice Date]],"yyyy")</f>
        <v>2020</v>
      </c>
      <c r="P284" s="4" t="str">
        <f>TEXT(Table1[[#This Row],[Invoice Date]],"mmm")</f>
        <v>Mar</v>
      </c>
      <c r="Q284" s="27">
        <f>WEEKNUM(Table1[[#This Row],[Invoice Date]]) + IF(YEAR(Table1[[#This Row],[Invoice Date]])=2021, 52, 0)</f>
        <v>10</v>
      </c>
    </row>
    <row r="285" spans="2:17" ht="14.25" customHeight="1" x14ac:dyDescent="0.3">
      <c r="B285" s="4" t="s">
        <v>14</v>
      </c>
      <c r="C285" s="33">
        <v>1185732</v>
      </c>
      <c r="D285" s="5">
        <v>43894</v>
      </c>
      <c r="E285" s="4" t="s">
        <v>15</v>
      </c>
      <c r="F285" s="4" t="s">
        <v>16</v>
      </c>
      <c r="G285" s="4" t="s">
        <v>16</v>
      </c>
      <c r="H285" s="6" t="s">
        <v>17</v>
      </c>
      <c r="I285" s="7">
        <v>47</v>
      </c>
      <c r="J285" s="8">
        <v>400</v>
      </c>
      <c r="K285" s="9">
        <v>18800</v>
      </c>
      <c r="L285" s="9">
        <v>9776</v>
      </c>
      <c r="M285" s="10">
        <v>0.52</v>
      </c>
      <c r="N285" s="4" t="s">
        <v>24</v>
      </c>
      <c r="O285" s="4" t="str">
        <f>TEXT(Table1[[#This Row],[Invoice Date]],"yyyy")</f>
        <v>2020</v>
      </c>
      <c r="P285" s="4" t="str">
        <f>TEXT(Table1[[#This Row],[Invoice Date]],"mmm")</f>
        <v>Mar</v>
      </c>
      <c r="Q285" s="27">
        <f>WEEKNUM(Table1[[#This Row],[Invoice Date]]) + IF(YEAR(Table1[[#This Row],[Invoice Date]])=2021, 52, 0)</f>
        <v>10</v>
      </c>
    </row>
    <row r="286" spans="2:17" ht="14.25" customHeight="1" x14ac:dyDescent="0.3">
      <c r="B286" s="4" t="s">
        <v>30</v>
      </c>
      <c r="C286" s="34">
        <v>1128299</v>
      </c>
      <c r="D286" s="5">
        <v>43894</v>
      </c>
      <c r="E286" s="4" t="s">
        <v>31</v>
      </c>
      <c r="F286" s="4" t="s">
        <v>42</v>
      </c>
      <c r="G286" s="4" t="s">
        <v>43</v>
      </c>
      <c r="H286" s="6" t="s">
        <v>19</v>
      </c>
      <c r="I286" s="7">
        <v>65.000000000000014</v>
      </c>
      <c r="J286" s="8">
        <v>575</v>
      </c>
      <c r="K286" s="9">
        <v>373750.00000000006</v>
      </c>
      <c r="L286" s="9">
        <v>74750.000000000015</v>
      </c>
      <c r="M286" s="10">
        <v>0.2</v>
      </c>
      <c r="N286" s="4" t="s">
        <v>18</v>
      </c>
      <c r="O286" s="4" t="str">
        <f>TEXT(Table1[[#This Row],[Invoice Date]],"yyyy")</f>
        <v>2020</v>
      </c>
      <c r="P286" s="4" t="str">
        <f>TEXT(Table1[[#This Row],[Invoice Date]],"mmm")</f>
        <v>Mar</v>
      </c>
      <c r="Q286" s="27">
        <f>WEEKNUM(Table1[[#This Row],[Invoice Date]]) + IF(YEAR(Table1[[#This Row],[Invoice Date]])=2021, 52, 0)</f>
        <v>10</v>
      </c>
    </row>
    <row r="287" spans="2:17" ht="14.25" customHeight="1" x14ac:dyDescent="0.3">
      <c r="B287" s="4" t="s">
        <v>14</v>
      </c>
      <c r="C287" s="33">
        <v>1185732</v>
      </c>
      <c r="D287" s="5">
        <v>43894</v>
      </c>
      <c r="E287" s="4" t="s">
        <v>15</v>
      </c>
      <c r="F287" s="4" t="s">
        <v>16</v>
      </c>
      <c r="G287" s="4" t="s">
        <v>16</v>
      </c>
      <c r="H287" s="6" t="s">
        <v>17</v>
      </c>
      <c r="I287" s="7">
        <v>60</v>
      </c>
      <c r="J287" s="8">
        <v>1250</v>
      </c>
      <c r="K287" s="9">
        <v>750000</v>
      </c>
      <c r="L287" s="9">
        <v>375000</v>
      </c>
      <c r="M287" s="10">
        <v>0.5</v>
      </c>
      <c r="N287" s="4" t="s">
        <v>24</v>
      </c>
      <c r="O287" s="4" t="str">
        <f>TEXT(Table1[[#This Row],[Invoice Date]],"yyyy")</f>
        <v>2020</v>
      </c>
      <c r="P287" s="4" t="str">
        <f>TEXT(Table1[[#This Row],[Invoice Date]],"mmm")</f>
        <v>Mar</v>
      </c>
      <c r="Q287" s="27">
        <f>WEEKNUM(Table1[[#This Row],[Invoice Date]]) + IF(YEAR(Table1[[#This Row],[Invoice Date]])=2021, 52, 0)</f>
        <v>10</v>
      </c>
    </row>
    <row r="288" spans="2:17" ht="14.25" customHeight="1" x14ac:dyDescent="0.3">
      <c r="B288" s="4" t="s">
        <v>30</v>
      </c>
      <c r="C288" s="34">
        <v>1128299</v>
      </c>
      <c r="D288" s="5">
        <v>43895</v>
      </c>
      <c r="E288" s="4" t="s">
        <v>31</v>
      </c>
      <c r="F288" s="4" t="s">
        <v>42</v>
      </c>
      <c r="G288" s="4" t="s">
        <v>43</v>
      </c>
      <c r="H288" s="6" t="s">
        <v>20</v>
      </c>
      <c r="I288" s="7">
        <v>55</v>
      </c>
      <c r="J288" s="8">
        <v>106</v>
      </c>
      <c r="K288" s="9">
        <v>5830</v>
      </c>
      <c r="L288" s="9">
        <v>2681.8</v>
      </c>
      <c r="M288" s="10">
        <v>0.46</v>
      </c>
      <c r="N288" s="4" t="s">
        <v>83</v>
      </c>
      <c r="O288" s="4" t="str">
        <f>TEXT(Table1[[#This Row],[Invoice Date]],"yyyy")</f>
        <v>2020</v>
      </c>
      <c r="P288" s="4" t="str">
        <f>TEXT(Table1[[#This Row],[Invoice Date]],"mmm")</f>
        <v>Mar</v>
      </c>
      <c r="Q288" s="27">
        <f>WEEKNUM(Table1[[#This Row],[Invoice Date]]) + IF(YEAR(Table1[[#This Row],[Invoice Date]])=2021, 52, 0)</f>
        <v>10</v>
      </c>
    </row>
    <row r="289" spans="2:17" ht="14.25" customHeight="1" x14ac:dyDescent="0.3">
      <c r="B289" s="4" t="s">
        <v>30</v>
      </c>
      <c r="C289" s="34">
        <v>1128299</v>
      </c>
      <c r="D289" s="5">
        <v>43895</v>
      </c>
      <c r="E289" s="4" t="s">
        <v>31</v>
      </c>
      <c r="F289" s="4" t="s">
        <v>42</v>
      </c>
      <c r="G289" s="4" t="s">
        <v>43</v>
      </c>
      <c r="H289" s="6" t="s">
        <v>20</v>
      </c>
      <c r="I289" s="7">
        <v>44</v>
      </c>
      <c r="J289" s="8">
        <v>140</v>
      </c>
      <c r="K289" s="9">
        <v>6160</v>
      </c>
      <c r="L289" s="9">
        <v>2587.2000000000003</v>
      </c>
      <c r="M289" s="10">
        <v>0.42000000000000004</v>
      </c>
      <c r="N289" s="4" t="s">
        <v>24</v>
      </c>
      <c r="O289" s="4" t="str">
        <f>TEXT(Table1[[#This Row],[Invoice Date]],"yyyy")</f>
        <v>2020</v>
      </c>
      <c r="P289" s="4" t="str">
        <f>TEXT(Table1[[#This Row],[Invoice Date]],"mmm")</f>
        <v>Mar</v>
      </c>
      <c r="Q289" s="27">
        <f>WEEKNUM(Table1[[#This Row],[Invoice Date]]) + IF(YEAR(Table1[[#This Row],[Invoice Date]])=2021, 52, 0)</f>
        <v>10</v>
      </c>
    </row>
    <row r="290" spans="2:17" ht="14.25" customHeight="1" x14ac:dyDescent="0.3">
      <c r="B290" s="4" t="s">
        <v>14</v>
      </c>
      <c r="C290" s="33">
        <v>1185732</v>
      </c>
      <c r="D290" s="5">
        <v>43895</v>
      </c>
      <c r="E290" s="4" t="s">
        <v>15</v>
      </c>
      <c r="F290" s="4" t="s">
        <v>16</v>
      </c>
      <c r="G290" s="4" t="s">
        <v>16</v>
      </c>
      <c r="H290" s="6" t="s">
        <v>19</v>
      </c>
      <c r="I290" s="7">
        <v>41</v>
      </c>
      <c r="J290" s="8">
        <v>340</v>
      </c>
      <c r="K290" s="9">
        <v>13940</v>
      </c>
      <c r="L290" s="9">
        <v>4739.5999999999995</v>
      </c>
      <c r="M290" s="10">
        <v>0.33999999999999997</v>
      </c>
      <c r="N290" s="4" t="s">
        <v>24</v>
      </c>
      <c r="O290" s="4" t="str">
        <f>TEXT(Table1[[#This Row],[Invoice Date]],"yyyy")</f>
        <v>2020</v>
      </c>
      <c r="P290" s="4" t="str">
        <f>TEXT(Table1[[#This Row],[Invoice Date]],"mmm")</f>
        <v>Mar</v>
      </c>
      <c r="Q290" s="27">
        <f>WEEKNUM(Table1[[#This Row],[Invoice Date]]) + IF(YEAR(Table1[[#This Row],[Invoice Date]])=2021, 52, 0)</f>
        <v>10</v>
      </c>
    </row>
    <row r="291" spans="2:17" ht="14.25" customHeight="1" x14ac:dyDescent="0.3">
      <c r="B291" s="4" t="s">
        <v>14</v>
      </c>
      <c r="C291" s="33">
        <v>1185732</v>
      </c>
      <c r="D291" s="5">
        <v>43895</v>
      </c>
      <c r="E291" s="4" t="s">
        <v>15</v>
      </c>
      <c r="F291" s="4" t="s">
        <v>16</v>
      </c>
      <c r="G291" s="4" t="s">
        <v>16</v>
      </c>
      <c r="H291" s="6" t="s">
        <v>19</v>
      </c>
      <c r="I291" s="7">
        <v>54</v>
      </c>
      <c r="J291" s="8">
        <v>270</v>
      </c>
      <c r="K291" s="9">
        <v>14580</v>
      </c>
      <c r="L291" s="9">
        <v>5977.7999999999993</v>
      </c>
      <c r="M291" s="10">
        <v>0.41</v>
      </c>
      <c r="N291" s="4" t="s">
        <v>83</v>
      </c>
      <c r="O291" s="4" t="str">
        <f>TEXT(Table1[[#This Row],[Invoice Date]],"yyyy")</f>
        <v>2020</v>
      </c>
      <c r="P291" s="4" t="str">
        <f>TEXT(Table1[[#This Row],[Invoice Date]],"mmm")</f>
        <v>Mar</v>
      </c>
      <c r="Q291" s="27">
        <f>WEEKNUM(Table1[[#This Row],[Invoice Date]]) + IF(YEAR(Table1[[#This Row],[Invoice Date]])=2021, 52, 0)</f>
        <v>10</v>
      </c>
    </row>
    <row r="292" spans="2:17" ht="14.25" customHeight="1" x14ac:dyDescent="0.3">
      <c r="B292" s="4" t="s">
        <v>30</v>
      </c>
      <c r="C292" s="34">
        <v>1128299</v>
      </c>
      <c r="D292" s="5">
        <v>43895</v>
      </c>
      <c r="E292" s="4" t="s">
        <v>31</v>
      </c>
      <c r="F292" s="4" t="s">
        <v>42</v>
      </c>
      <c r="G292" s="4" t="s">
        <v>43</v>
      </c>
      <c r="H292" s="6" t="s">
        <v>20</v>
      </c>
      <c r="I292" s="7">
        <v>60.000000000000007</v>
      </c>
      <c r="J292" s="8">
        <v>425</v>
      </c>
      <c r="K292" s="9">
        <v>255000.00000000003</v>
      </c>
      <c r="L292" s="9">
        <v>89250.000000000015</v>
      </c>
      <c r="M292" s="10">
        <v>0.35000000000000003</v>
      </c>
      <c r="N292" s="4" t="s">
        <v>18</v>
      </c>
      <c r="O292" s="4" t="str">
        <f>TEXT(Table1[[#This Row],[Invoice Date]],"yyyy")</f>
        <v>2020</v>
      </c>
      <c r="P292" s="4" t="str">
        <f>TEXT(Table1[[#This Row],[Invoice Date]],"mmm")</f>
        <v>Mar</v>
      </c>
      <c r="Q292" s="27">
        <f>WEEKNUM(Table1[[#This Row],[Invoice Date]]) + IF(YEAR(Table1[[#This Row],[Invoice Date]])=2021, 52, 0)</f>
        <v>10</v>
      </c>
    </row>
    <row r="293" spans="2:17" ht="14.25" customHeight="1" x14ac:dyDescent="0.3">
      <c r="B293" s="4" t="s">
        <v>14</v>
      </c>
      <c r="C293" s="33">
        <v>1185732</v>
      </c>
      <c r="D293" s="5">
        <v>43895</v>
      </c>
      <c r="E293" s="4" t="s">
        <v>15</v>
      </c>
      <c r="F293" s="4" t="s">
        <v>16</v>
      </c>
      <c r="G293" s="4" t="s">
        <v>16</v>
      </c>
      <c r="H293" s="6" t="s">
        <v>19</v>
      </c>
      <c r="I293" s="7">
        <v>55.000000000000007</v>
      </c>
      <c r="J293" s="8">
        <v>1000</v>
      </c>
      <c r="K293" s="9">
        <v>550000.00000000012</v>
      </c>
      <c r="L293" s="9">
        <v>165000.00000000003</v>
      </c>
      <c r="M293" s="10">
        <v>0.3</v>
      </c>
      <c r="N293" s="4" t="s">
        <v>24</v>
      </c>
      <c r="O293" s="4" t="str">
        <f>TEXT(Table1[[#This Row],[Invoice Date]],"yyyy")</f>
        <v>2020</v>
      </c>
      <c r="P293" s="4" t="str">
        <f>TEXT(Table1[[#This Row],[Invoice Date]],"mmm")</f>
        <v>Mar</v>
      </c>
      <c r="Q293" s="27">
        <f>WEEKNUM(Table1[[#This Row],[Invoice Date]]) + IF(YEAR(Table1[[#This Row],[Invoice Date]])=2021, 52, 0)</f>
        <v>10</v>
      </c>
    </row>
    <row r="294" spans="2:17" ht="14.25" customHeight="1" x14ac:dyDescent="0.3">
      <c r="B294" s="4" t="s">
        <v>30</v>
      </c>
      <c r="C294" s="34">
        <v>1128299</v>
      </c>
      <c r="D294" s="5">
        <v>43896</v>
      </c>
      <c r="E294" s="4" t="s">
        <v>31</v>
      </c>
      <c r="F294" s="4" t="s">
        <v>42</v>
      </c>
      <c r="G294" s="4" t="s">
        <v>43</v>
      </c>
      <c r="H294" s="6" t="s">
        <v>21</v>
      </c>
      <c r="I294" s="7">
        <v>43</v>
      </c>
      <c r="J294" s="8">
        <v>132</v>
      </c>
      <c r="K294" s="9">
        <v>5676</v>
      </c>
      <c r="L294" s="9">
        <v>1986.6</v>
      </c>
      <c r="M294" s="10">
        <v>0.35</v>
      </c>
      <c r="N294" s="4" t="s">
        <v>24</v>
      </c>
      <c r="O294" s="4" t="str">
        <f>TEXT(Table1[[#This Row],[Invoice Date]],"yyyy")</f>
        <v>2020</v>
      </c>
      <c r="P294" s="4" t="str">
        <f>TEXT(Table1[[#This Row],[Invoice Date]],"mmm")</f>
        <v>Mar</v>
      </c>
      <c r="Q294" s="27">
        <f>WEEKNUM(Table1[[#This Row],[Invoice Date]]) + IF(YEAR(Table1[[#This Row],[Invoice Date]])=2021, 52, 0)</f>
        <v>10</v>
      </c>
    </row>
    <row r="295" spans="2:17" ht="14.25" customHeight="1" x14ac:dyDescent="0.3">
      <c r="B295" s="4" t="s">
        <v>30</v>
      </c>
      <c r="C295" s="34">
        <v>1128299</v>
      </c>
      <c r="D295" s="5">
        <v>43896</v>
      </c>
      <c r="E295" s="4" t="s">
        <v>31</v>
      </c>
      <c r="F295" s="4" t="s">
        <v>42</v>
      </c>
      <c r="G295" s="4" t="s">
        <v>43</v>
      </c>
      <c r="H295" s="6" t="s">
        <v>21</v>
      </c>
      <c r="I295" s="7">
        <v>56</v>
      </c>
      <c r="J295" s="8">
        <v>108</v>
      </c>
      <c r="K295" s="9">
        <v>6048</v>
      </c>
      <c r="L295" s="9">
        <v>2479.6799999999998</v>
      </c>
      <c r="M295" s="10">
        <v>0.41</v>
      </c>
      <c r="N295" s="4" t="s">
        <v>83</v>
      </c>
      <c r="O295" s="4" t="str">
        <f>TEXT(Table1[[#This Row],[Invoice Date]],"yyyy")</f>
        <v>2020</v>
      </c>
      <c r="P295" s="4" t="str">
        <f>TEXT(Table1[[#This Row],[Invoice Date]],"mmm")</f>
        <v>Mar</v>
      </c>
      <c r="Q295" s="27">
        <f>WEEKNUM(Table1[[#This Row],[Invoice Date]]) + IF(YEAR(Table1[[#This Row],[Invoice Date]])=2021, 52, 0)</f>
        <v>10</v>
      </c>
    </row>
    <row r="296" spans="2:17" ht="14.25" customHeight="1" x14ac:dyDescent="0.3">
      <c r="B296" s="4" t="s">
        <v>14</v>
      </c>
      <c r="C296" s="33">
        <v>1185732</v>
      </c>
      <c r="D296" s="5">
        <v>43896</v>
      </c>
      <c r="E296" s="4" t="s">
        <v>15</v>
      </c>
      <c r="F296" s="4" t="s">
        <v>16</v>
      </c>
      <c r="G296" s="4" t="s">
        <v>16</v>
      </c>
      <c r="H296" s="6" t="s">
        <v>20</v>
      </c>
      <c r="I296" s="7">
        <v>37</v>
      </c>
      <c r="J296" s="8">
        <v>296</v>
      </c>
      <c r="K296" s="9">
        <v>10952</v>
      </c>
      <c r="L296" s="9">
        <v>4490.32</v>
      </c>
      <c r="M296" s="10">
        <v>0.41</v>
      </c>
      <c r="N296" s="4" t="s">
        <v>24</v>
      </c>
      <c r="O296" s="4" t="str">
        <f>TEXT(Table1[[#This Row],[Invoice Date]],"yyyy")</f>
        <v>2020</v>
      </c>
      <c r="P296" s="4" t="str">
        <f>TEXT(Table1[[#This Row],[Invoice Date]],"mmm")</f>
        <v>Mar</v>
      </c>
      <c r="Q296" s="27">
        <f>WEEKNUM(Table1[[#This Row],[Invoice Date]]) + IF(YEAR(Table1[[#This Row],[Invoice Date]])=2021, 52, 0)</f>
        <v>10</v>
      </c>
    </row>
    <row r="297" spans="2:17" ht="14.25" customHeight="1" x14ac:dyDescent="0.3">
      <c r="B297" s="4" t="s">
        <v>14</v>
      </c>
      <c r="C297" s="33">
        <v>1185732</v>
      </c>
      <c r="D297" s="5">
        <v>43896</v>
      </c>
      <c r="E297" s="4" t="s">
        <v>15</v>
      </c>
      <c r="F297" s="4" t="s">
        <v>16</v>
      </c>
      <c r="G297" s="4" t="s">
        <v>16</v>
      </c>
      <c r="H297" s="6" t="s">
        <v>20</v>
      </c>
      <c r="I297" s="7">
        <v>46</v>
      </c>
      <c r="J297" s="8">
        <v>278</v>
      </c>
      <c r="K297" s="9">
        <v>12788</v>
      </c>
      <c r="L297" s="9">
        <v>6138.24</v>
      </c>
      <c r="M297" s="10">
        <v>0.48</v>
      </c>
      <c r="N297" s="4" t="s">
        <v>83</v>
      </c>
      <c r="O297" s="4" t="str">
        <f>TEXT(Table1[[#This Row],[Invoice Date]],"yyyy")</f>
        <v>2020</v>
      </c>
      <c r="P297" s="4" t="str">
        <f>TEXT(Table1[[#This Row],[Invoice Date]],"mmm")</f>
        <v>Mar</v>
      </c>
      <c r="Q297" s="27">
        <f>WEEKNUM(Table1[[#This Row],[Invoice Date]]) + IF(YEAR(Table1[[#This Row],[Invoice Date]])=2021, 52, 0)</f>
        <v>10</v>
      </c>
    </row>
    <row r="298" spans="2:17" ht="14.25" customHeight="1" x14ac:dyDescent="0.3">
      <c r="B298" s="4" t="s">
        <v>30</v>
      </c>
      <c r="C298" s="34">
        <v>1128299</v>
      </c>
      <c r="D298" s="5">
        <v>43896</v>
      </c>
      <c r="E298" s="4" t="s">
        <v>31</v>
      </c>
      <c r="F298" s="4" t="s">
        <v>42</v>
      </c>
      <c r="G298" s="4" t="s">
        <v>43</v>
      </c>
      <c r="H298" s="6" t="s">
        <v>21</v>
      </c>
      <c r="I298" s="7">
        <v>60.000000000000007</v>
      </c>
      <c r="J298" s="8">
        <v>400</v>
      </c>
      <c r="K298" s="9">
        <v>240000.00000000003</v>
      </c>
      <c r="L298" s="9">
        <v>72000</v>
      </c>
      <c r="M298" s="10">
        <v>0.3</v>
      </c>
      <c r="N298" s="4" t="s">
        <v>18</v>
      </c>
      <c r="O298" s="4" t="str">
        <f>TEXT(Table1[[#This Row],[Invoice Date]],"yyyy")</f>
        <v>2020</v>
      </c>
      <c r="P298" s="4" t="str">
        <f>TEXT(Table1[[#This Row],[Invoice Date]],"mmm")</f>
        <v>Mar</v>
      </c>
      <c r="Q298" s="27">
        <f>WEEKNUM(Table1[[#This Row],[Invoice Date]]) + IF(YEAR(Table1[[#This Row],[Invoice Date]])=2021, 52, 0)</f>
        <v>10</v>
      </c>
    </row>
    <row r="299" spans="2:17" ht="14.25" customHeight="1" x14ac:dyDescent="0.3">
      <c r="B299" s="4" t="s">
        <v>14</v>
      </c>
      <c r="C299" s="33">
        <v>1185732</v>
      </c>
      <c r="D299" s="5">
        <v>43896</v>
      </c>
      <c r="E299" s="4" t="s">
        <v>15</v>
      </c>
      <c r="F299" s="4" t="s">
        <v>16</v>
      </c>
      <c r="G299" s="4" t="s">
        <v>16</v>
      </c>
      <c r="H299" s="6" t="s">
        <v>20</v>
      </c>
      <c r="I299" s="7">
        <v>50</v>
      </c>
      <c r="J299" s="8">
        <v>925</v>
      </c>
      <c r="K299" s="9">
        <v>462500</v>
      </c>
      <c r="L299" s="9">
        <v>161875</v>
      </c>
      <c r="M299" s="10">
        <v>0.35</v>
      </c>
      <c r="N299" s="4" t="s">
        <v>24</v>
      </c>
      <c r="O299" s="4" t="str">
        <f>TEXT(Table1[[#This Row],[Invoice Date]],"yyyy")</f>
        <v>2020</v>
      </c>
      <c r="P299" s="4" t="str">
        <f>TEXT(Table1[[#This Row],[Invoice Date]],"mmm")</f>
        <v>Mar</v>
      </c>
      <c r="Q299" s="27">
        <f>WEEKNUM(Table1[[#This Row],[Invoice Date]]) + IF(YEAR(Table1[[#This Row],[Invoice Date]])=2021, 52, 0)</f>
        <v>10</v>
      </c>
    </row>
    <row r="300" spans="2:17" ht="14.25" customHeight="1" x14ac:dyDescent="0.3">
      <c r="B300" s="4" t="s">
        <v>30</v>
      </c>
      <c r="C300" s="34">
        <v>1128299</v>
      </c>
      <c r="D300" s="5">
        <v>43897</v>
      </c>
      <c r="E300" s="4" t="s">
        <v>31</v>
      </c>
      <c r="F300" s="4" t="s">
        <v>42</v>
      </c>
      <c r="G300" s="4" t="s">
        <v>43</v>
      </c>
      <c r="H300" s="6" t="s">
        <v>22</v>
      </c>
      <c r="I300" s="7">
        <v>46</v>
      </c>
      <c r="J300" s="8">
        <v>119</v>
      </c>
      <c r="K300" s="9">
        <v>5474</v>
      </c>
      <c r="L300" s="9">
        <v>2955.9600000000009</v>
      </c>
      <c r="M300" s="10">
        <v>0.54000000000000015</v>
      </c>
      <c r="N300" s="4" t="s">
        <v>24</v>
      </c>
      <c r="O300" s="4" t="str">
        <f>TEXT(Table1[[#This Row],[Invoice Date]],"yyyy")</f>
        <v>2020</v>
      </c>
      <c r="P300" s="4" t="str">
        <f>TEXT(Table1[[#This Row],[Invoice Date]],"mmm")</f>
        <v>Mar</v>
      </c>
      <c r="Q300" s="27">
        <f>WEEKNUM(Table1[[#This Row],[Invoice Date]]) + IF(YEAR(Table1[[#This Row],[Invoice Date]])=2021, 52, 0)</f>
        <v>10</v>
      </c>
    </row>
    <row r="301" spans="2:17" ht="14.25" customHeight="1" x14ac:dyDescent="0.3">
      <c r="B301" s="4" t="s">
        <v>30</v>
      </c>
      <c r="C301" s="34">
        <v>1128299</v>
      </c>
      <c r="D301" s="5">
        <v>43897</v>
      </c>
      <c r="E301" s="4" t="s">
        <v>31</v>
      </c>
      <c r="F301" s="4" t="s">
        <v>42</v>
      </c>
      <c r="G301" s="4" t="s">
        <v>43</v>
      </c>
      <c r="H301" s="6" t="s">
        <v>22</v>
      </c>
      <c r="I301" s="7">
        <v>64</v>
      </c>
      <c r="J301" s="8">
        <v>88</v>
      </c>
      <c r="K301" s="9">
        <v>5632</v>
      </c>
      <c r="L301" s="9">
        <v>3604.4800000000005</v>
      </c>
      <c r="M301" s="10">
        <v>0.64000000000000012</v>
      </c>
      <c r="N301" s="4" t="s">
        <v>83</v>
      </c>
      <c r="O301" s="4" t="str">
        <f>TEXT(Table1[[#This Row],[Invoice Date]],"yyyy")</f>
        <v>2020</v>
      </c>
      <c r="P301" s="4" t="str">
        <f>TEXT(Table1[[#This Row],[Invoice Date]],"mmm")</f>
        <v>Mar</v>
      </c>
      <c r="Q301" s="27">
        <f>WEEKNUM(Table1[[#This Row],[Invoice Date]]) + IF(YEAR(Table1[[#This Row],[Invoice Date]])=2021, 52, 0)</f>
        <v>10</v>
      </c>
    </row>
    <row r="302" spans="2:17" ht="14.25" customHeight="1" x14ac:dyDescent="0.3">
      <c r="B302" s="4" t="s">
        <v>14</v>
      </c>
      <c r="C302" s="33">
        <v>1185732</v>
      </c>
      <c r="D302" s="5">
        <v>43897</v>
      </c>
      <c r="E302" s="4" t="s">
        <v>15</v>
      </c>
      <c r="F302" s="4" t="s">
        <v>16</v>
      </c>
      <c r="G302" s="4" t="s">
        <v>16</v>
      </c>
      <c r="H302" s="6" t="s">
        <v>21</v>
      </c>
      <c r="I302" s="7">
        <v>38</v>
      </c>
      <c r="J302" s="8">
        <v>297</v>
      </c>
      <c r="K302" s="9">
        <v>11286</v>
      </c>
      <c r="L302" s="9">
        <v>4288.68</v>
      </c>
      <c r="M302" s="10">
        <v>0.38</v>
      </c>
      <c r="N302" s="4" t="s">
        <v>24</v>
      </c>
      <c r="O302" s="4" t="str">
        <f>TEXT(Table1[[#This Row],[Invoice Date]],"yyyy")</f>
        <v>2020</v>
      </c>
      <c r="P302" s="4" t="str">
        <f>TEXT(Table1[[#This Row],[Invoice Date]],"mmm")</f>
        <v>Mar</v>
      </c>
      <c r="Q302" s="27">
        <f>WEEKNUM(Table1[[#This Row],[Invoice Date]]) + IF(YEAR(Table1[[#This Row],[Invoice Date]])=2021, 52, 0)</f>
        <v>10</v>
      </c>
    </row>
    <row r="303" spans="2:17" ht="14.25" customHeight="1" x14ac:dyDescent="0.3">
      <c r="B303" s="4" t="s">
        <v>14</v>
      </c>
      <c r="C303" s="33">
        <v>1185732</v>
      </c>
      <c r="D303" s="5">
        <v>43897</v>
      </c>
      <c r="E303" s="4" t="s">
        <v>15</v>
      </c>
      <c r="F303" s="4" t="s">
        <v>16</v>
      </c>
      <c r="G303" s="4" t="s">
        <v>16</v>
      </c>
      <c r="H303" s="6" t="s">
        <v>21</v>
      </c>
      <c r="I303" s="7">
        <v>47</v>
      </c>
      <c r="J303" s="8">
        <v>261</v>
      </c>
      <c r="K303" s="9">
        <v>12267</v>
      </c>
      <c r="L303" s="9">
        <v>5520.15</v>
      </c>
      <c r="M303" s="10">
        <v>0.44999999999999996</v>
      </c>
      <c r="N303" s="4" t="s">
        <v>83</v>
      </c>
      <c r="O303" s="4" t="str">
        <f>TEXT(Table1[[#This Row],[Invoice Date]],"yyyy")</f>
        <v>2020</v>
      </c>
      <c r="P303" s="4" t="str">
        <f>TEXT(Table1[[#This Row],[Invoice Date]],"mmm")</f>
        <v>Mar</v>
      </c>
      <c r="Q303" s="27">
        <f>WEEKNUM(Table1[[#This Row],[Invoice Date]]) + IF(YEAR(Table1[[#This Row],[Invoice Date]])=2021, 52, 0)</f>
        <v>10</v>
      </c>
    </row>
    <row r="304" spans="2:17" ht="14.25" customHeight="1" x14ac:dyDescent="0.3">
      <c r="B304" s="4" t="s">
        <v>30</v>
      </c>
      <c r="C304" s="34">
        <v>1128299</v>
      </c>
      <c r="D304" s="5">
        <v>43897</v>
      </c>
      <c r="E304" s="4" t="s">
        <v>31</v>
      </c>
      <c r="F304" s="4" t="s">
        <v>42</v>
      </c>
      <c r="G304" s="4" t="s">
        <v>43</v>
      </c>
      <c r="H304" s="6" t="s">
        <v>22</v>
      </c>
      <c r="I304" s="7">
        <v>70</v>
      </c>
      <c r="J304" s="8">
        <v>350</v>
      </c>
      <c r="K304" s="9">
        <v>245000</v>
      </c>
      <c r="L304" s="9">
        <v>122500.00000000003</v>
      </c>
      <c r="M304" s="10">
        <v>0.50000000000000011</v>
      </c>
      <c r="N304" s="4" t="s">
        <v>18</v>
      </c>
      <c r="O304" s="4" t="str">
        <f>TEXT(Table1[[#This Row],[Invoice Date]],"yyyy")</f>
        <v>2020</v>
      </c>
      <c r="P304" s="4" t="str">
        <f>TEXT(Table1[[#This Row],[Invoice Date]],"mmm")</f>
        <v>Mar</v>
      </c>
      <c r="Q304" s="27">
        <f>WEEKNUM(Table1[[#This Row],[Invoice Date]]) + IF(YEAR(Table1[[#This Row],[Invoice Date]])=2021, 52, 0)</f>
        <v>10</v>
      </c>
    </row>
    <row r="305" spans="2:17" ht="14.25" customHeight="1" x14ac:dyDescent="0.3">
      <c r="B305" s="4" t="s">
        <v>14</v>
      </c>
      <c r="C305" s="33">
        <v>1185732</v>
      </c>
      <c r="D305" s="5">
        <v>43897</v>
      </c>
      <c r="E305" s="4" t="s">
        <v>15</v>
      </c>
      <c r="F305" s="4" t="s">
        <v>16</v>
      </c>
      <c r="G305" s="4" t="s">
        <v>16</v>
      </c>
      <c r="H305" s="6" t="s">
        <v>21</v>
      </c>
      <c r="I305" s="7">
        <v>50</v>
      </c>
      <c r="J305" s="8">
        <v>900</v>
      </c>
      <c r="K305" s="9">
        <v>450000</v>
      </c>
      <c r="L305" s="9">
        <v>157500</v>
      </c>
      <c r="M305" s="10">
        <v>0.35</v>
      </c>
      <c r="N305" s="4" t="s">
        <v>24</v>
      </c>
      <c r="O305" s="4" t="str">
        <f>TEXT(Table1[[#This Row],[Invoice Date]],"yyyy")</f>
        <v>2020</v>
      </c>
      <c r="P305" s="4" t="str">
        <f>TEXT(Table1[[#This Row],[Invoice Date]],"mmm")</f>
        <v>Mar</v>
      </c>
      <c r="Q305" s="27">
        <f>WEEKNUM(Table1[[#This Row],[Invoice Date]]) + IF(YEAR(Table1[[#This Row],[Invoice Date]])=2021, 52, 0)</f>
        <v>10</v>
      </c>
    </row>
    <row r="306" spans="2:17" ht="14.25" customHeight="1" x14ac:dyDescent="0.3">
      <c r="B306" s="4" t="s">
        <v>30</v>
      </c>
      <c r="C306" s="34">
        <v>1128299</v>
      </c>
      <c r="D306" s="5">
        <v>43898</v>
      </c>
      <c r="E306" s="4" t="s">
        <v>31</v>
      </c>
      <c r="F306" s="4" t="s">
        <v>42</v>
      </c>
      <c r="G306" s="4" t="s">
        <v>43</v>
      </c>
      <c r="H306" s="6" t="s">
        <v>23</v>
      </c>
      <c r="I306" s="7">
        <v>51</v>
      </c>
      <c r="J306" s="8">
        <v>162</v>
      </c>
      <c r="K306" s="9">
        <v>8262</v>
      </c>
      <c r="L306" s="9">
        <v>1735.0200000000002</v>
      </c>
      <c r="M306" s="10">
        <v>0.21000000000000002</v>
      </c>
      <c r="N306" s="4" t="s">
        <v>24</v>
      </c>
      <c r="O306" s="4" t="str">
        <f>TEXT(Table1[[#This Row],[Invoice Date]],"yyyy")</f>
        <v>2020</v>
      </c>
      <c r="P306" s="4" t="str">
        <f>TEXT(Table1[[#This Row],[Invoice Date]],"mmm")</f>
        <v>Mar</v>
      </c>
      <c r="Q306" s="27">
        <f>WEEKNUM(Table1[[#This Row],[Invoice Date]]) + IF(YEAR(Table1[[#This Row],[Invoice Date]])=2021, 52, 0)</f>
        <v>11</v>
      </c>
    </row>
    <row r="307" spans="2:17" ht="14.25" customHeight="1" x14ac:dyDescent="0.3">
      <c r="B307" s="4" t="s">
        <v>30</v>
      </c>
      <c r="C307" s="34">
        <v>1128299</v>
      </c>
      <c r="D307" s="5">
        <v>43898</v>
      </c>
      <c r="E307" s="4" t="s">
        <v>31</v>
      </c>
      <c r="F307" s="4" t="s">
        <v>42</v>
      </c>
      <c r="G307" s="4" t="s">
        <v>43</v>
      </c>
      <c r="H307" s="6" t="s">
        <v>23</v>
      </c>
      <c r="I307" s="7">
        <v>68</v>
      </c>
      <c r="J307" s="8">
        <v>133</v>
      </c>
      <c r="K307" s="9">
        <v>9044</v>
      </c>
      <c r="L307" s="9">
        <v>2351.44</v>
      </c>
      <c r="M307" s="10">
        <v>0.26</v>
      </c>
      <c r="N307" s="4" t="s">
        <v>83</v>
      </c>
      <c r="O307" s="4" t="str">
        <f>TEXT(Table1[[#This Row],[Invoice Date]],"yyyy")</f>
        <v>2020</v>
      </c>
      <c r="P307" s="4" t="str">
        <f>TEXT(Table1[[#This Row],[Invoice Date]],"mmm")</f>
        <v>Mar</v>
      </c>
      <c r="Q307" s="27">
        <f>WEEKNUM(Table1[[#This Row],[Invoice Date]]) + IF(YEAR(Table1[[#This Row],[Invoice Date]])=2021, 52, 0)</f>
        <v>11</v>
      </c>
    </row>
    <row r="308" spans="2:17" ht="14.25" customHeight="1" x14ac:dyDescent="0.3">
      <c r="B308" s="4" t="s">
        <v>14</v>
      </c>
      <c r="C308" s="33">
        <v>1185732</v>
      </c>
      <c r="D308" s="5">
        <v>43898</v>
      </c>
      <c r="E308" s="4" t="s">
        <v>15</v>
      </c>
      <c r="F308" s="4" t="s">
        <v>16</v>
      </c>
      <c r="G308" s="4" t="s">
        <v>16</v>
      </c>
      <c r="H308" s="6" t="s">
        <v>22</v>
      </c>
      <c r="I308" s="7">
        <v>45</v>
      </c>
      <c r="J308" s="8">
        <v>288</v>
      </c>
      <c r="K308" s="9">
        <v>12960</v>
      </c>
      <c r="L308" s="9">
        <v>4406.3999999999996</v>
      </c>
      <c r="M308" s="10">
        <v>0.33999999999999997</v>
      </c>
      <c r="N308" s="4" t="s">
        <v>24</v>
      </c>
      <c r="O308" s="4" t="str">
        <f>TEXT(Table1[[#This Row],[Invoice Date]],"yyyy")</f>
        <v>2020</v>
      </c>
      <c r="P308" s="4" t="str">
        <f>TEXT(Table1[[#This Row],[Invoice Date]],"mmm")</f>
        <v>Mar</v>
      </c>
      <c r="Q308" s="27">
        <f>WEEKNUM(Table1[[#This Row],[Invoice Date]]) + IF(YEAR(Table1[[#This Row],[Invoice Date]])=2021, 52, 0)</f>
        <v>11</v>
      </c>
    </row>
    <row r="309" spans="2:17" ht="14.25" customHeight="1" x14ac:dyDescent="0.3">
      <c r="B309" s="4" t="s">
        <v>14</v>
      </c>
      <c r="C309" s="33">
        <v>1185732</v>
      </c>
      <c r="D309" s="5">
        <v>43898</v>
      </c>
      <c r="E309" s="4" t="s">
        <v>15</v>
      </c>
      <c r="F309" s="4" t="s">
        <v>16</v>
      </c>
      <c r="G309" s="4" t="s">
        <v>16</v>
      </c>
      <c r="H309" s="6" t="s">
        <v>22</v>
      </c>
      <c r="I309" s="7">
        <v>55</v>
      </c>
      <c r="J309" s="8">
        <v>252</v>
      </c>
      <c r="K309" s="9">
        <v>13860</v>
      </c>
      <c r="L309" s="9">
        <v>6236.9999999999991</v>
      </c>
      <c r="M309" s="10">
        <v>0.44999999999999996</v>
      </c>
      <c r="N309" s="4" t="s">
        <v>83</v>
      </c>
      <c r="O309" s="4" t="str">
        <f>TEXT(Table1[[#This Row],[Invoice Date]],"yyyy")</f>
        <v>2020</v>
      </c>
      <c r="P309" s="4" t="str">
        <f>TEXT(Table1[[#This Row],[Invoice Date]],"mmm")</f>
        <v>Mar</v>
      </c>
      <c r="Q309" s="27">
        <f>WEEKNUM(Table1[[#This Row],[Invoice Date]]) + IF(YEAR(Table1[[#This Row],[Invoice Date]])=2021, 52, 0)</f>
        <v>11</v>
      </c>
    </row>
    <row r="310" spans="2:17" ht="14.25" customHeight="1" x14ac:dyDescent="0.3">
      <c r="B310" s="4" t="s">
        <v>30</v>
      </c>
      <c r="C310" s="34">
        <v>1128299</v>
      </c>
      <c r="D310" s="5">
        <v>43898</v>
      </c>
      <c r="E310" s="4" t="s">
        <v>31</v>
      </c>
      <c r="F310" s="4" t="s">
        <v>42</v>
      </c>
      <c r="G310" s="4" t="s">
        <v>43</v>
      </c>
      <c r="H310" s="6" t="s">
        <v>23</v>
      </c>
      <c r="I310" s="7">
        <v>75.000000000000014</v>
      </c>
      <c r="J310" s="8">
        <v>475</v>
      </c>
      <c r="K310" s="9">
        <v>356250.00000000006</v>
      </c>
      <c r="L310" s="9">
        <v>53437.500000000015</v>
      </c>
      <c r="M310" s="10">
        <v>0.15000000000000002</v>
      </c>
      <c r="N310" s="4" t="s">
        <v>18</v>
      </c>
      <c r="O310" s="4" t="str">
        <f>TEXT(Table1[[#This Row],[Invoice Date]],"yyyy")</f>
        <v>2020</v>
      </c>
      <c r="P310" s="4" t="str">
        <f>TEXT(Table1[[#This Row],[Invoice Date]],"mmm")</f>
        <v>Mar</v>
      </c>
      <c r="Q310" s="27">
        <f>WEEKNUM(Table1[[#This Row],[Invoice Date]]) + IF(YEAR(Table1[[#This Row],[Invoice Date]])=2021, 52, 0)</f>
        <v>11</v>
      </c>
    </row>
    <row r="311" spans="2:17" ht="14.25" customHeight="1" x14ac:dyDescent="0.3">
      <c r="B311" s="4" t="s">
        <v>14</v>
      </c>
      <c r="C311" s="33">
        <v>1185732</v>
      </c>
      <c r="D311" s="5">
        <v>43898</v>
      </c>
      <c r="E311" s="4" t="s">
        <v>15</v>
      </c>
      <c r="F311" s="4" t="s">
        <v>16</v>
      </c>
      <c r="G311" s="4" t="s">
        <v>16</v>
      </c>
      <c r="H311" s="6" t="s">
        <v>22</v>
      </c>
      <c r="I311" s="7">
        <v>60</v>
      </c>
      <c r="J311" s="8">
        <v>900</v>
      </c>
      <c r="K311" s="9">
        <v>540000</v>
      </c>
      <c r="L311" s="9">
        <v>162000</v>
      </c>
      <c r="M311" s="10">
        <v>0.3</v>
      </c>
      <c r="N311" s="4" t="s">
        <v>24</v>
      </c>
      <c r="O311" s="4" t="str">
        <f>TEXT(Table1[[#This Row],[Invoice Date]],"yyyy")</f>
        <v>2020</v>
      </c>
      <c r="P311" s="4" t="str">
        <f>TEXT(Table1[[#This Row],[Invoice Date]],"mmm")</f>
        <v>Mar</v>
      </c>
      <c r="Q311" s="27">
        <f>WEEKNUM(Table1[[#This Row],[Invoice Date]]) + IF(YEAR(Table1[[#This Row],[Invoice Date]])=2021, 52, 0)</f>
        <v>11</v>
      </c>
    </row>
    <row r="312" spans="2:17" ht="14.25" customHeight="1" x14ac:dyDescent="0.3">
      <c r="B312" s="4" t="s">
        <v>30</v>
      </c>
      <c r="C312" s="34">
        <v>1128299</v>
      </c>
      <c r="D312" s="5">
        <v>43899</v>
      </c>
      <c r="E312" s="4" t="s">
        <v>31</v>
      </c>
      <c r="F312" s="4" t="s">
        <v>42</v>
      </c>
      <c r="G312" s="4" t="s">
        <v>43</v>
      </c>
      <c r="H312" s="6" t="s">
        <v>17</v>
      </c>
      <c r="I312" s="7">
        <v>47</v>
      </c>
      <c r="J312" s="8">
        <v>216</v>
      </c>
      <c r="K312" s="9">
        <v>10152</v>
      </c>
      <c r="L312" s="9">
        <v>3756.2400000000007</v>
      </c>
      <c r="M312" s="10">
        <v>0.37000000000000005</v>
      </c>
      <c r="N312" s="4" t="s">
        <v>24</v>
      </c>
      <c r="O312" s="4" t="str">
        <f>TEXT(Table1[[#This Row],[Invoice Date]],"yyyy")</f>
        <v>2020</v>
      </c>
      <c r="P312" s="4" t="str">
        <f>TEXT(Table1[[#This Row],[Invoice Date]],"mmm")</f>
        <v>Mar</v>
      </c>
      <c r="Q312" s="27">
        <f>WEEKNUM(Table1[[#This Row],[Invoice Date]]) + IF(YEAR(Table1[[#This Row],[Invoice Date]])=2021, 52, 0)</f>
        <v>11</v>
      </c>
    </row>
    <row r="313" spans="2:17" ht="14.25" customHeight="1" x14ac:dyDescent="0.3">
      <c r="B313" s="4" t="s">
        <v>30</v>
      </c>
      <c r="C313" s="34">
        <v>1128299</v>
      </c>
      <c r="D313" s="5">
        <v>43899</v>
      </c>
      <c r="E313" s="4" t="s">
        <v>31</v>
      </c>
      <c r="F313" s="4" t="s">
        <v>42</v>
      </c>
      <c r="G313" s="4" t="s">
        <v>43</v>
      </c>
      <c r="H313" s="6" t="s">
        <v>17</v>
      </c>
      <c r="I313" s="7">
        <v>58</v>
      </c>
      <c r="J313" s="8">
        <v>196</v>
      </c>
      <c r="K313" s="9">
        <v>11368</v>
      </c>
      <c r="L313" s="9">
        <v>5342.96</v>
      </c>
      <c r="M313" s="10">
        <v>0.47000000000000003</v>
      </c>
      <c r="N313" s="4" t="s">
        <v>83</v>
      </c>
      <c r="O313" s="4" t="str">
        <f>TEXT(Table1[[#This Row],[Invoice Date]],"yyyy")</f>
        <v>2020</v>
      </c>
      <c r="P313" s="4" t="str">
        <f>TEXT(Table1[[#This Row],[Invoice Date]],"mmm")</f>
        <v>Mar</v>
      </c>
      <c r="Q313" s="27">
        <f>WEEKNUM(Table1[[#This Row],[Invoice Date]]) + IF(YEAR(Table1[[#This Row],[Invoice Date]])=2021, 52, 0)</f>
        <v>11</v>
      </c>
    </row>
    <row r="314" spans="2:17" ht="14.25" customHeight="1" x14ac:dyDescent="0.3">
      <c r="B314" s="4" t="s">
        <v>14</v>
      </c>
      <c r="C314" s="33">
        <v>1185732</v>
      </c>
      <c r="D314" s="5">
        <v>43899</v>
      </c>
      <c r="E314" s="4" t="s">
        <v>15</v>
      </c>
      <c r="F314" s="4" t="s">
        <v>16</v>
      </c>
      <c r="G314" s="4" t="s">
        <v>16</v>
      </c>
      <c r="H314" s="6" t="s">
        <v>23</v>
      </c>
      <c r="I314" s="7">
        <v>46</v>
      </c>
      <c r="J314" s="8">
        <v>347</v>
      </c>
      <c r="K314" s="9">
        <v>15962</v>
      </c>
      <c r="L314" s="9">
        <v>5107.84</v>
      </c>
      <c r="M314" s="10">
        <v>0.32</v>
      </c>
      <c r="N314" s="4" t="s">
        <v>24</v>
      </c>
      <c r="O314" s="4" t="str">
        <f>TEXT(Table1[[#This Row],[Invoice Date]],"yyyy")</f>
        <v>2020</v>
      </c>
      <c r="P314" s="4" t="str">
        <f>TEXT(Table1[[#This Row],[Invoice Date]],"mmm")</f>
        <v>Mar</v>
      </c>
      <c r="Q314" s="27">
        <f>WEEKNUM(Table1[[#This Row],[Invoice Date]]) + IF(YEAR(Table1[[#This Row],[Invoice Date]])=2021, 52, 0)</f>
        <v>11</v>
      </c>
    </row>
    <row r="315" spans="2:17" ht="14.25" customHeight="1" x14ac:dyDescent="0.3">
      <c r="B315" s="4" t="s">
        <v>14</v>
      </c>
      <c r="C315" s="33">
        <v>1185732</v>
      </c>
      <c r="D315" s="5">
        <v>43899</v>
      </c>
      <c r="E315" s="4" t="s">
        <v>15</v>
      </c>
      <c r="F315" s="4" t="s">
        <v>16</v>
      </c>
      <c r="G315" s="4" t="s">
        <v>16</v>
      </c>
      <c r="H315" s="6" t="s">
        <v>23</v>
      </c>
      <c r="I315" s="7">
        <v>64</v>
      </c>
      <c r="J315" s="8">
        <v>305</v>
      </c>
      <c r="K315" s="9">
        <v>19520</v>
      </c>
      <c r="L315" s="9">
        <v>7612.8</v>
      </c>
      <c r="M315" s="10">
        <v>0.39</v>
      </c>
      <c r="N315" s="4" t="s">
        <v>83</v>
      </c>
      <c r="O315" s="4" t="str">
        <f>TEXT(Table1[[#This Row],[Invoice Date]],"yyyy")</f>
        <v>2020</v>
      </c>
      <c r="P315" s="4" t="str">
        <f>TEXT(Table1[[#This Row],[Invoice Date]],"mmm")</f>
        <v>Mar</v>
      </c>
      <c r="Q315" s="27">
        <f>WEEKNUM(Table1[[#This Row],[Invoice Date]]) + IF(YEAR(Table1[[#This Row],[Invoice Date]])=2021, 52, 0)</f>
        <v>11</v>
      </c>
    </row>
    <row r="316" spans="2:17" ht="14.25" customHeight="1" x14ac:dyDescent="0.3">
      <c r="B316" s="4" t="s">
        <v>30</v>
      </c>
      <c r="C316" s="34">
        <v>1128299</v>
      </c>
      <c r="D316" s="5">
        <v>43899</v>
      </c>
      <c r="E316" s="4" t="s">
        <v>31</v>
      </c>
      <c r="F316" s="4" t="s">
        <v>42</v>
      </c>
      <c r="G316" s="4" t="s">
        <v>43</v>
      </c>
      <c r="H316" s="6" t="s">
        <v>17</v>
      </c>
      <c r="I316" s="7">
        <v>60.000000000000007</v>
      </c>
      <c r="J316" s="8">
        <v>675</v>
      </c>
      <c r="K316" s="9">
        <v>405000.00000000006</v>
      </c>
      <c r="L316" s="9">
        <v>141750.00000000003</v>
      </c>
      <c r="M316" s="10">
        <v>0.35000000000000003</v>
      </c>
      <c r="N316" s="4" t="s">
        <v>18</v>
      </c>
      <c r="O316" s="4" t="str">
        <f>TEXT(Table1[[#This Row],[Invoice Date]],"yyyy")</f>
        <v>2020</v>
      </c>
      <c r="P316" s="4" t="str">
        <f>TEXT(Table1[[#This Row],[Invoice Date]],"mmm")</f>
        <v>Mar</v>
      </c>
      <c r="Q316" s="27">
        <f>WEEKNUM(Table1[[#This Row],[Invoice Date]]) + IF(YEAR(Table1[[#This Row],[Invoice Date]])=2021, 52, 0)</f>
        <v>11</v>
      </c>
    </row>
    <row r="317" spans="2:17" ht="14.25" customHeight="1" x14ac:dyDescent="0.3">
      <c r="B317" s="4" t="s">
        <v>14</v>
      </c>
      <c r="C317" s="33">
        <v>1185732</v>
      </c>
      <c r="D317" s="5">
        <v>43899</v>
      </c>
      <c r="E317" s="4" t="s">
        <v>15</v>
      </c>
      <c r="F317" s="4" t="s">
        <v>16</v>
      </c>
      <c r="G317" s="4" t="s">
        <v>16</v>
      </c>
      <c r="H317" s="6" t="s">
        <v>23</v>
      </c>
      <c r="I317" s="7">
        <v>65</v>
      </c>
      <c r="J317" s="8">
        <v>1050</v>
      </c>
      <c r="K317" s="9">
        <v>682500</v>
      </c>
      <c r="L317" s="9">
        <v>170625</v>
      </c>
      <c r="M317" s="10">
        <v>0.25</v>
      </c>
      <c r="N317" s="4" t="s">
        <v>24</v>
      </c>
      <c r="O317" s="4" t="str">
        <f>TEXT(Table1[[#This Row],[Invoice Date]],"yyyy")</f>
        <v>2020</v>
      </c>
      <c r="P317" s="4" t="str">
        <f>TEXT(Table1[[#This Row],[Invoice Date]],"mmm")</f>
        <v>Mar</v>
      </c>
      <c r="Q317" s="27">
        <f>WEEKNUM(Table1[[#This Row],[Invoice Date]]) + IF(YEAR(Table1[[#This Row],[Invoice Date]])=2021, 52, 0)</f>
        <v>11</v>
      </c>
    </row>
    <row r="318" spans="2:17" ht="14.25" customHeight="1" x14ac:dyDescent="0.3">
      <c r="B318" s="4" t="s">
        <v>30</v>
      </c>
      <c r="C318" s="34">
        <v>1128299</v>
      </c>
      <c r="D318" s="5">
        <v>43900</v>
      </c>
      <c r="E318" s="4" t="s">
        <v>31</v>
      </c>
      <c r="F318" s="4" t="s">
        <v>42</v>
      </c>
      <c r="G318" s="4" t="s">
        <v>43</v>
      </c>
      <c r="H318" s="6" t="s">
        <v>19</v>
      </c>
      <c r="I318" s="7">
        <v>50</v>
      </c>
      <c r="J318" s="8">
        <v>209</v>
      </c>
      <c r="K318" s="9">
        <v>10450</v>
      </c>
      <c r="L318" s="9">
        <v>2612.5</v>
      </c>
      <c r="M318" s="10">
        <v>0.25</v>
      </c>
      <c r="N318" s="4" t="s">
        <v>24</v>
      </c>
      <c r="O318" s="4" t="str">
        <f>TEXT(Table1[[#This Row],[Invoice Date]],"yyyy")</f>
        <v>2020</v>
      </c>
      <c r="P318" s="4" t="str">
        <f>TEXT(Table1[[#This Row],[Invoice Date]],"mmm")</f>
        <v>Mar</v>
      </c>
      <c r="Q318" s="27">
        <f>WEEKNUM(Table1[[#This Row],[Invoice Date]]) + IF(YEAR(Table1[[#This Row],[Invoice Date]])=2021, 52, 0)</f>
        <v>11</v>
      </c>
    </row>
    <row r="319" spans="2:17" ht="14.25" customHeight="1" x14ac:dyDescent="0.3">
      <c r="B319" s="4" t="s">
        <v>30</v>
      </c>
      <c r="C319" s="34">
        <v>1128299</v>
      </c>
      <c r="D319" s="5">
        <v>43900</v>
      </c>
      <c r="E319" s="4" t="s">
        <v>31</v>
      </c>
      <c r="F319" s="4" t="s">
        <v>42</v>
      </c>
      <c r="G319" s="4" t="s">
        <v>43</v>
      </c>
      <c r="H319" s="6" t="s">
        <v>19</v>
      </c>
      <c r="I319" s="7">
        <v>62</v>
      </c>
      <c r="J319" s="8">
        <v>189</v>
      </c>
      <c r="K319" s="9">
        <v>11718</v>
      </c>
      <c r="L319" s="9">
        <v>3984.1200000000003</v>
      </c>
      <c r="M319" s="10">
        <v>0.34</v>
      </c>
      <c r="N319" s="4" t="s">
        <v>83</v>
      </c>
      <c r="O319" s="4" t="str">
        <f>TEXT(Table1[[#This Row],[Invoice Date]],"yyyy")</f>
        <v>2020</v>
      </c>
      <c r="P319" s="4" t="str">
        <f>TEXT(Table1[[#This Row],[Invoice Date]],"mmm")</f>
        <v>Mar</v>
      </c>
      <c r="Q319" s="27">
        <f>WEEKNUM(Table1[[#This Row],[Invoice Date]]) + IF(YEAR(Table1[[#This Row],[Invoice Date]])=2021, 52, 0)</f>
        <v>11</v>
      </c>
    </row>
    <row r="320" spans="2:17" ht="14.25" customHeight="1" x14ac:dyDescent="0.3">
      <c r="B320" s="4" t="s">
        <v>14</v>
      </c>
      <c r="C320" s="33">
        <v>1185732</v>
      </c>
      <c r="D320" s="5">
        <v>43900</v>
      </c>
      <c r="E320" s="4" t="s">
        <v>15</v>
      </c>
      <c r="F320" s="4" t="s">
        <v>16</v>
      </c>
      <c r="G320" s="4" t="s">
        <v>16</v>
      </c>
      <c r="H320" s="6" t="s">
        <v>17</v>
      </c>
      <c r="I320" s="7">
        <v>59</v>
      </c>
      <c r="J320" s="8">
        <v>319</v>
      </c>
      <c r="K320" s="9">
        <v>18821</v>
      </c>
      <c r="L320" s="9">
        <v>11292.6</v>
      </c>
      <c r="M320" s="10">
        <v>0.6</v>
      </c>
      <c r="N320" s="4" t="s">
        <v>83</v>
      </c>
      <c r="O320" s="4" t="str">
        <f>TEXT(Table1[[#This Row],[Invoice Date]],"yyyy")</f>
        <v>2020</v>
      </c>
      <c r="P320" s="4" t="str">
        <f>TEXT(Table1[[#This Row],[Invoice Date]],"mmm")</f>
        <v>Mar</v>
      </c>
      <c r="Q320" s="27">
        <f>WEEKNUM(Table1[[#This Row],[Invoice Date]]) + IF(YEAR(Table1[[#This Row],[Invoice Date]])=2021, 52, 0)</f>
        <v>11</v>
      </c>
    </row>
    <row r="321" spans="2:17" ht="14.25" customHeight="1" x14ac:dyDescent="0.3">
      <c r="B321" s="4" t="s">
        <v>14</v>
      </c>
      <c r="C321" s="33">
        <v>1185732</v>
      </c>
      <c r="D321" s="5">
        <v>43900</v>
      </c>
      <c r="E321" s="4" t="s">
        <v>15</v>
      </c>
      <c r="F321" s="4" t="s">
        <v>16</v>
      </c>
      <c r="G321" s="4" t="s">
        <v>16</v>
      </c>
      <c r="H321" s="6" t="s">
        <v>17</v>
      </c>
      <c r="I321" s="7">
        <v>44</v>
      </c>
      <c r="J321" s="8">
        <v>434</v>
      </c>
      <c r="K321" s="9">
        <v>19096</v>
      </c>
      <c r="L321" s="9">
        <v>9929.92</v>
      </c>
      <c r="M321" s="10">
        <v>0.52</v>
      </c>
      <c r="N321" s="4" t="s">
        <v>24</v>
      </c>
      <c r="O321" s="4" t="str">
        <f>TEXT(Table1[[#This Row],[Invoice Date]],"yyyy")</f>
        <v>2020</v>
      </c>
      <c r="P321" s="4" t="str">
        <f>TEXT(Table1[[#This Row],[Invoice Date]],"mmm")</f>
        <v>Mar</v>
      </c>
      <c r="Q321" s="27">
        <f>WEEKNUM(Table1[[#This Row],[Invoice Date]]) + IF(YEAR(Table1[[#This Row],[Invoice Date]])=2021, 52, 0)</f>
        <v>11</v>
      </c>
    </row>
    <row r="322" spans="2:17" ht="14.25" customHeight="1" x14ac:dyDescent="0.3">
      <c r="B322" s="4" t="s">
        <v>30</v>
      </c>
      <c r="C322" s="34">
        <v>1128299</v>
      </c>
      <c r="D322" s="5">
        <v>43900</v>
      </c>
      <c r="E322" s="4" t="s">
        <v>31</v>
      </c>
      <c r="F322" s="4" t="s">
        <v>42</v>
      </c>
      <c r="G322" s="4" t="s">
        <v>43</v>
      </c>
      <c r="H322" s="6" t="s">
        <v>19</v>
      </c>
      <c r="I322" s="7">
        <v>65.000000000000014</v>
      </c>
      <c r="J322" s="8">
        <v>675</v>
      </c>
      <c r="K322" s="9">
        <v>438750.00000000012</v>
      </c>
      <c r="L322" s="9">
        <v>87750.000000000029</v>
      </c>
      <c r="M322" s="10">
        <v>0.2</v>
      </c>
      <c r="N322" s="4" t="s">
        <v>18</v>
      </c>
      <c r="O322" s="4" t="str">
        <f>TEXT(Table1[[#This Row],[Invoice Date]],"yyyy")</f>
        <v>2020</v>
      </c>
      <c r="P322" s="4" t="str">
        <f>TEXT(Table1[[#This Row],[Invoice Date]],"mmm")</f>
        <v>Mar</v>
      </c>
      <c r="Q322" s="27">
        <f>WEEKNUM(Table1[[#This Row],[Invoice Date]]) + IF(YEAR(Table1[[#This Row],[Invoice Date]])=2021, 52, 0)</f>
        <v>11</v>
      </c>
    </row>
    <row r="323" spans="2:17" ht="14.25" customHeight="1" x14ac:dyDescent="0.3">
      <c r="B323" s="4" t="s">
        <v>14</v>
      </c>
      <c r="C323" s="33">
        <v>1185732</v>
      </c>
      <c r="D323" s="5">
        <v>43900</v>
      </c>
      <c r="E323" s="4" t="s">
        <v>15</v>
      </c>
      <c r="F323" s="4" t="s">
        <v>16</v>
      </c>
      <c r="G323" s="4" t="s">
        <v>16</v>
      </c>
      <c r="H323" s="6" t="s">
        <v>17</v>
      </c>
      <c r="I323" s="7">
        <v>60</v>
      </c>
      <c r="J323" s="8">
        <v>1275</v>
      </c>
      <c r="K323" s="9">
        <v>765000</v>
      </c>
      <c r="L323" s="9">
        <v>382500</v>
      </c>
      <c r="M323" s="10">
        <v>0.5</v>
      </c>
      <c r="N323" s="4" t="s">
        <v>24</v>
      </c>
      <c r="O323" s="4" t="str">
        <f>TEXT(Table1[[#This Row],[Invoice Date]],"yyyy")</f>
        <v>2020</v>
      </c>
      <c r="P323" s="4" t="str">
        <f>TEXT(Table1[[#This Row],[Invoice Date]],"mmm")</f>
        <v>Mar</v>
      </c>
      <c r="Q323" s="27">
        <f>WEEKNUM(Table1[[#This Row],[Invoice Date]]) + IF(YEAR(Table1[[#This Row],[Invoice Date]])=2021, 52, 0)</f>
        <v>11</v>
      </c>
    </row>
    <row r="324" spans="2:17" ht="14.25" customHeight="1" x14ac:dyDescent="0.3">
      <c r="B324" s="4" t="s">
        <v>30</v>
      </c>
      <c r="C324" s="34">
        <v>1128299</v>
      </c>
      <c r="D324" s="5">
        <v>43901</v>
      </c>
      <c r="E324" s="4" t="s">
        <v>31</v>
      </c>
      <c r="F324" s="4" t="s">
        <v>42</v>
      </c>
      <c r="G324" s="4" t="s">
        <v>43</v>
      </c>
      <c r="H324" s="6" t="s">
        <v>20</v>
      </c>
      <c r="I324" s="7">
        <v>59</v>
      </c>
      <c r="J324" s="8">
        <v>119</v>
      </c>
      <c r="K324" s="9">
        <v>7021</v>
      </c>
      <c r="L324" s="9">
        <v>3299.8700000000003</v>
      </c>
      <c r="M324" s="10">
        <v>0.47000000000000003</v>
      </c>
      <c r="N324" s="4" t="s">
        <v>83</v>
      </c>
      <c r="O324" s="4" t="str">
        <f>TEXT(Table1[[#This Row],[Invoice Date]],"yyyy")</f>
        <v>2020</v>
      </c>
      <c r="P324" s="4" t="str">
        <f>TEXT(Table1[[#This Row],[Invoice Date]],"mmm")</f>
        <v>Mar</v>
      </c>
      <c r="Q324" s="27">
        <f>WEEKNUM(Table1[[#This Row],[Invoice Date]]) + IF(YEAR(Table1[[#This Row],[Invoice Date]])=2021, 52, 0)</f>
        <v>11</v>
      </c>
    </row>
    <row r="325" spans="2:17" ht="14.25" customHeight="1" x14ac:dyDescent="0.3">
      <c r="B325" s="4" t="s">
        <v>30</v>
      </c>
      <c r="C325" s="34">
        <v>1128299</v>
      </c>
      <c r="D325" s="5">
        <v>43901</v>
      </c>
      <c r="E325" s="4" t="s">
        <v>31</v>
      </c>
      <c r="F325" s="4" t="s">
        <v>42</v>
      </c>
      <c r="G325" s="4" t="s">
        <v>43</v>
      </c>
      <c r="H325" s="6" t="s">
        <v>20</v>
      </c>
      <c r="I325" s="7">
        <v>47</v>
      </c>
      <c r="J325" s="8">
        <v>166</v>
      </c>
      <c r="K325" s="9">
        <v>7802</v>
      </c>
      <c r="L325" s="9">
        <v>3276.84</v>
      </c>
      <c r="M325" s="10">
        <v>0.42000000000000004</v>
      </c>
      <c r="N325" s="4" t="s">
        <v>24</v>
      </c>
      <c r="O325" s="4" t="str">
        <f>TEXT(Table1[[#This Row],[Invoice Date]],"yyyy")</f>
        <v>2020</v>
      </c>
      <c r="P325" s="4" t="str">
        <f>TEXT(Table1[[#This Row],[Invoice Date]],"mmm")</f>
        <v>Mar</v>
      </c>
      <c r="Q325" s="27">
        <f>WEEKNUM(Table1[[#This Row],[Invoice Date]]) + IF(YEAR(Table1[[#This Row],[Invoice Date]])=2021, 52, 0)</f>
        <v>11</v>
      </c>
    </row>
    <row r="326" spans="2:17" ht="14.25" customHeight="1" x14ac:dyDescent="0.3">
      <c r="B326" s="4" t="s">
        <v>14</v>
      </c>
      <c r="C326" s="33">
        <v>1185732</v>
      </c>
      <c r="D326" s="5">
        <v>43901</v>
      </c>
      <c r="E326" s="4" t="s">
        <v>15</v>
      </c>
      <c r="F326" s="4" t="s">
        <v>16</v>
      </c>
      <c r="G326" s="4" t="s">
        <v>16</v>
      </c>
      <c r="H326" s="6" t="s">
        <v>19</v>
      </c>
      <c r="I326" s="7">
        <v>41</v>
      </c>
      <c r="J326" s="8">
        <v>318</v>
      </c>
      <c r="K326" s="9">
        <v>13038</v>
      </c>
      <c r="L326" s="9">
        <v>4824.0599999999995</v>
      </c>
      <c r="M326" s="10">
        <v>0.37</v>
      </c>
      <c r="N326" s="4" t="s">
        <v>24</v>
      </c>
      <c r="O326" s="4" t="str">
        <f>TEXT(Table1[[#This Row],[Invoice Date]],"yyyy")</f>
        <v>2020</v>
      </c>
      <c r="P326" s="4" t="str">
        <f>TEXT(Table1[[#This Row],[Invoice Date]],"mmm")</f>
        <v>Mar</v>
      </c>
      <c r="Q326" s="27">
        <f>WEEKNUM(Table1[[#This Row],[Invoice Date]]) + IF(YEAR(Table1[[#This Row],[Invoice Date]])=2021, 52, 0)</f>
        <v>11</v>
      </c>
    </row>
    <row r="327" spans="2:17" ht="14.25" customHeight="1" x14ac:dyDescent="0.3">
      <c r="B327" s="4" t="s">
        <v>14</v>
      </c>
      <c r="C327" s="33">
        <v>1185732</v>
      </c>
      <c r="D327" s="5">
        <v>43901</v>
      </c>
      <c r="E327" s="4" t="s">
        <v>15</v>
      </c>
      <c r="F327" s="4" t="s">
        <v>16</v>
      </c>
      <c r="G327" s="4" t="s">
        <v>16</v>
      </c>
      <c r="H327" s="6" t="s">
        <v>19</v>
      </c>
      <c r="I327" s="7">
        <v>53</v>
      </c>
      <c r="J327" s="8">
        <v>267</v>
      </c>
      <c r="K327" s="9">
        <v>14151</v>
      </c>
      <c r="L327" s="9">
        <v>5943.42</v>
      </c>
      <c r="M327" s="10">
        <v>0.42</v>
      </c>
      <c r="N327" s="4" t="s">
        <v>83</v>
      </c>
      <c r="O327" s="4" t="str">
        <f>TEXT(Table1[[#This Row],[Invoice Date]],"yyyy")</f>
        <v>2020</v>
      </c>
      <c r="P327" s="4" t="str">
        <f>TEXT(Table1[[#This Row],[Invoice Date]],"mmm")</f>
        <v>Mar</v>
      </c>
      <c r="Q327" s="27">
        <f>WEEKNUM(Table1[[#This Row],[Invoice Date]]) + IF(YEAR(Table1[[#This Row],[Invoice Date]])=2021, 52, 0)</f>
        <v>11</v>
      </c>
    </row>
    <row r="328" spans="2:17" ht="14.25" customHeight="1" x14ac:dyDescent="0.3">
      <c r="B328" s="4" t="s">
        <v>30</v>
      </c>
      <c r="C328" s="34">
        <v>1128299</v>
      </c>
      <c r="D328" s="5">
        <v>43901</v>
      </c>
      <c r="E328" s="4" t="s">
        <v>31</v>
      </c>
      <c r="F328" s="4" t="s">
        <v>42</v>
      </c>
      <c r="G328" s="4" t="s">
        <v>43</v>
      </c>
      <c r="H328" s="6" t="s">
        <v>20</v>
      </c>
      <c r="I328" s="7">
        <v>60.000000000000007</v>
      </c>
      <c r="J328" s="8">
        <v>475</v>
      </c>
      <c r="K328" s="9">
        <v>285000.00000000006</v>
      </c>
      <c r="L328" s="9">
        <v>99750.000000000029</v>
      </c>
      <c r="M328" s="10">
        <v>0.35000000000000003</v>
      </c>
      <c r="N328" s="4" t="s">
        <v>18</v>
      </c>
      <c r="O328" s="4" t="str">
        <f>TEXT(Table1[[#This Row],[Invoice Date]],"yyyy")</f>
        <v>2020</v>
      </c>
      <c r="P328" s="4" t="str">
        <f>TEXT(Table1[[#This Row],[Invoice Date]],"mmm")</f>
        <v>Mar</v>
      </c>
      <c r="Q328" s="27">
        <f>WEEKNUM(Table1[[#This Row],[Invoice Date]]) + IF(YEAR(Table1[[#This Row],[Invoice Date]])=2021, 52, 0)</f>
        <v>11</v>
      </c>
    </row>
    <row r="329" spans="2:17" ht="14.25" customHeight="1" x14ac:dyDescent="0.3">
      <c r="B329" s="4" t="s">
        <v>14</v>
      </c>
      <c r="C329" s="33">
        <v>1185732</v>
      </c>
      <c r="D329" s="5">
        <v>43901</v>
      </c>
      <c r="E329" s="4" t="s">
        <v>15</v>
      </c>
      <c r="F329" s="4" t="s">
        <v>16</v>
      </c>
      <c r="G329" s="4" t="s">
        <v>16</v>
      </c>
      <c r="H329" s="6" t="s">
        <v>19</v>
      </c>
      <c r="I329" s="7">
        <v>55.000000000000007</v>
      </c>
      <c r="J329" s="8">
        <v>1025</v>
      </c>
      <c r="K329" s="9">
        <v>563750.00000000012</v>
      </c>
      <c r="L329" s="9">
        <v>169125.00000000003</v>
      </c>
      <c r="M329" s="10">
        <v>0.3</v>
      </c>
      <c r="N329" s="4" t="s">
        <v>24</v>
      </c>
      <c r="O329" s="4" t="str">
        <f>TEXT(Table1[[#This Row],[Invoice Date]],"yyyy")</f>
        <v>2020</v>
      </c>
      <c r="P329" s="4" t="str">
        <f>TEXT(Table1[[#This Row],[Invoice Date]],"mmm")</f>
        <v>Mar</v>
      </c>
      <c r="Q329" s="27">
        <f>WEEKNUM(Table1[[#This Row],[Invoice Date]]) + IF(YEAR(Table1[[#This Row],[Invoice Date]])=2021, 52, 0)</f>
        <v>11</v>
      </c>
    </row>
    <row r="330" spans="2:17" ht="14.25" customHeight="1" x14ac:dyDescent="0.3">
      <c r="B330" s="4" t="s">
        <v>30</v>
      </c>
      <c r="C330" s="34">
        <v>1128299</v>
      </c>
      <c r="D330" s="5">
        <v>43902</v>
      </c>
      <c r="E330" s="4" t="s">
        <v>31</v>
      </c>
      <c r="F330" s="4" t="s">
        <v>42</v>
      </c>
      <c r="G330" s="4" t="s">
        <v>43</v>
      </c>
      <c r="H330" s="6" t="s">
        <v>21</v>
      </c>
      <c r="I330" s="7">
        <v>40</v>
      </c>
      <c r="J330" s="8">
        <v>166</v>
      </c>
      <c r="K330" s="9">
        <v>6640</v>
      </c>
      <c r="L330" s="9">
        <v>2390.4</v>
      </c>
      <c r="M330" s="10">
        <v>0.36</v>
      </c>
      <c r="N330" s="4" t="s">
        <v>24</v>
      </c>
      <c r="O330" s="4" t="str">
        <f>TEXT(Table1[[#This Row],[Invoice Date]],"yyyy")</f>
        <v>2020</v>
      </c>
      <c r="P330" s="4" t="str">
        <f>TEXT(Table1[[#This Row],[Invoice Date]],"mmm")</f>
        <v>Mar</v>
      </c>
      <c r="Q330" s="27">
        <f>WEEKNUM(Table1[[#This Row],[Invoice Date]]) + IF(YEAR(Table1[[#This Row],[Invoice Date]])=2021, 52, 0)</f>
        <v>11</v>
      </c>
    </row>
    <row r="331" spans="2:17" ht="14.25" customHeight="1" x14ac:dyDescent="0.3">
      <c r="B331" s="4" t="s">
        <v>30</v>
      </c>
      <c r="C331" s="34">
        <v>1128299</v>
      </c>
      <c r="D331" s="5">
        <v>43902</v>
      </c>
      <c r="E331" s="4" t="s">
        <v>31</v>
      </c>
      <c r="F331" s="4" t="s">
        <v>42</v>
      </c>
      <c r="G331" s="4" t="s">
        <v>43</v>
      </c>
      <c r="H331" s="6" t="s">
        <v>21</v>
      </c>
      <c r="I331" s="7">
        <v>57</v>
      </c>
      <c r="J331" s="8">
        <v>133</v>
      </c>
      <c r="K331" s="9">
        <v>7581</v>
      </c>
      <c r="L331" s="9">
        <v>3335.64</v>
      </c>
      <c r="M331" s="10">
        <v>0.44</v>
      </c>
      <c r="N331" s="4" t="s">
        <v>83</v>
      </c>
      <c r="O331" s="4" t="str">
        <f>TEXT(Table1[[#This Row],[Invoice Date]],"yyyy")</f>
        <v>2020</v>
      </c>
      <c r="P331" s="4" t="str">
        <f>TEXT(Table1[[#This Row],[Invoice Date]],"mmm")</f>
        <v>Mar</v>
      </c>
      <c r="Q331" s="27">
        <f>WEEKNUM(Table1[[#This Row],[Invoice Date]]) + IF(YEAR(Table1[[#This Row],[Invoice Date]])=2021, 52, 0)</f>
        <v>11</v>
      </c>
    </row>
    <row r="332" spans="2:17" ht="14.25" customHeight="1" x14ac:dyDescent="0.3">
      <c r="B332" s="4" t="s">
        <v>14</v>
      </c>
      <c r="C332" s="33">
        <v>1185732</v>
      </c>
      <c r="D332" s="5">
        <v>43902</v>
      </c>
      <c r="E332" s="4" t="s">
        <v>15</v>
      </c>
      <c r="F332" s="4" t="s">
        <v>16</v>
      </c>
      <c r="G332" s="4" t="s">
        <v>16</v>
      </c>
      <c r="H332" s="6" t="s">
        <v>20</v>
      </c>
      <c r="I332" s="7">
        <v>35</v>
      </c>
      <c r="J332" s="8">
        <v>295</v>
      </c>
      <c r="K332" s="9">
        <v>10325</v>
      </c>
      <c r="L332" s="9">
        <v>4336.5</v>
      </c>
      <c r="M332" s="10">
        <v>0.42</v>
      </c>
      <c r="N332" s="4" t="s">
        <v>24</v>
      </c>
      <c r="O332" s="4" t="str">
        <f>TEXT(Table1[[#This Row],[Invoice Date]],"yyyy")</f>
        <v>2020</v>
      </c>
      <c r="P332" s="4" t="str">
        <f>TEXT(Table1[[#This Row],[Invoice Date]],"mmm")</f>
        <v>Mar</v>
      </c>
      <c r="Q332" s="27">
        <f>WEEKNUM(Table1[[#This Row],[Invoice Date]]) + IF(YEAR(Table1[[#This Row],[Invoice Date]])=2021, 52, 0)</f>
        <v>11</v>
      </c>
    </row>
    <row r="333" spans="2:17" ht="14.25" customHeight="1" x14ac:dyDescent="0.3">
      <c r="B333" s="4" t="s">
        <v>14</v>
      </c>
      <c r="C333" s="33">
        <v>1185732</v>
      </c>
      <c r="D333" s="5">
        <v>43902</v>
      </c>
      <c r="E333" s="4" t="s">
        <v>15</v>
      </c>
      <c r="F333" s="4" t="s">
        <v>16</v>
      </c>
      <c r="G333" s="4" t="s">
        <v>16</v>
      </c>
      <c r="H333" s="6" t="s">
        <v>20</v>
      </c>
      <c r="I333" s="7">
        <v>46</v>
      </c>
      <c r="J333" s="8">
        <v>247</v>
      </c>
      <c r="K333" s="9">
        <v>11362</v>
      </c>
      <c r="L333" s="9">
        <v>5112.8999999999996</v>
      </c>
      <c r="M333" s="10">
        <v>0.44999999999999996</v>
      </c>
      <c r="N333" s="4" t="s">
        <v>83</v>
      </c>
      <c r="O333" s="4" t="str">
        <f>TEXT(Table1[[#This Row],[Invoice Date]],"yyyy")</f>
        <v>2020</v>
      </c>
      <c r="P333" s="4" t="str">
        <f>TEXT(Table1[[#This Row],[Invoice Date]],"mmm")</f>
        <v>Mar</v>
      </c>
      <c r="Q333" s="27">
        <f>WEEKNUM(Table1[[#This Row],[Invoice Date]]) + IF(YEAR(Table1[[#This Row],[Invoice Date]])=2021, 52, 0)</f>
        <v>11</v>
      </c>
    </row>
    <row r="334" spans="2:17" ht="14.25" customHeight="1" x14ac:dyDescent="0.3">
      <c r="B334" s="4" t="s">
        <v>30</v>
      </c>
      <c r="C334" s="34">
        <v>1128299</v>
      </c>
      <c r="D334" s="5">
        <v>43902</v>
      </c>
      <c r="E334" s="4" t="s">
        <v>31</v>
      </c>
      <c r="F334" s="4" t="s">
        <v>42</v>
      </c>
      <c r="G334" s="4" t="s">
        <v>43</v>
      </c>
      <c r="H334" s="6" t="s">
        <v>21</v>
      </c>
      <c r="I334" s="7">
        <v>60.000000000000007</v>
      </c>
      <c r="J334" s="8">
        <v>475</v>
      </c>
      <c r="K334" s="9">
        <v>285000.00000000006</v>
      </c>
      <c r="L334" s="9">
        <v>85500.000000000015</v>
      </c>
      <c r="M334" s="10">
        <v>0.3</v>
      </c>
      <c r="N334" s="4" t="s">
        <v>18</v>
      </c>
      <c r="O334" s="4" t="str">
        <f>TEXT(Table1[[#This Row],[Invoice Date]],"yyyy")</f>
        <v>2020</v>
      </c>
      <c r="P334" s="4" t="str">
        <f>TEXT(Table1[[#This Row],[Invoice Date]],"mmm")</f>
        <v>Mar</v>
      </c>
      <c r="Q334" s="27">
        <f>WEEKNUM(Table1[[#This Row],[Invoice Date]]) + IF(YEAR(Table1[[#This Row],[Invoice Date]])=2021, 52, 0)</f>
        <v>11</v>
      </c>
    </row>
    <row r="335" spans="2:17" ht="14.25" customHeight="1" x14ac:dyDescent="0.3">
      <c r="B335" s="4" t="s">
        <v>14</v>
      </c>
      <c r="C335" s="33">
        <v>1185732</v>
      </c>
      <c r="D335" s="5">
        <v>43902</v>
      </c>
      <c r="E335" s="4" t="s">
        <v>15</v>
      </c>
      <c r="F335" s="4" t="s">
        <v>16</v>
      </c>
      <c r="G335" s="4" t="s">
        <v>16</v>
      </c>
      <c r="H335" s="6" t="s">
        <v>20</v>
      </c>
      <c r="I335" s="7">
        <v>50</v>
      </c>
      <c r="J335" s="8">
        <v>950</v>
      </c>
      <c r="K335" s="9">
        <v>475000</v>
      </c>
      <c r="L335" s="9">
        <v>166250</v>
      </c>
      <c r="M335" s="10">
        <v>0.35</v>
      </c>
      <c r="N335" s="4" t="s">
        <v>24</v>
      </c>
      <c r="O335" s="4" t="str">
        <f>TEXT(Table1[[#This Row],[Invoice Date]],"yyyy")</f>
        <v>2020</v>
      </c>
      <c r="P335" s="4" t="str">
        <f>TEXT(Table1[[#This Row],[Invoice Date]],"mmm")</f>
        <v>Mar</v>
      </c>
      <c r="Q335" s="27">
        <f>WEEKNUM(Table1[[#This Row],[Invoice Date]]) + IF(YEAR(Table1[[#This Row],[Invoice Date]])=2021, 52, 0)</f>
        <v>11</v>
      </c>
    </row>
    <row r="336" spans="2:17" ht="14.25" customHeight="1" x14ac:dyDescent="0.3">
      <c r="B336" s="4" t="s">
        <v>30</v>
      </c>
      <c r="C336" s="34">
        <v>1128299</v>
      </c>
      <c r="D336" s="5">
        <v>43903</v>
      </c>
      <c r="E336" s="4" t="s">
        <v>31</v>
      </c>
      <c r="F336" s="4" t="s">
        <v>42</v>
      </c>
      <c r="G336" s="4" t="s">
        <v>43</v>
      </c>
      <c r="H336" s="6" t="s">
        <v>22</v>
      </c>
      <c r="I336" s="7">
        <v>49</v>
      </c>
      <c r="J336" s="8">
        <v>136</v>
      </c>
      <c r="K336" s="9">
        <v>6664</v>
      </c>
      <c r="L336" s="9">
        <v>3598.5600000000009</v>
      </c>
      <c r="M336" s="10">
        <v>0.54000000000000015</v>
      </c>
      <c r="N336" s="4" t="s">
        <v>24</v>
      </c>
      <c r="O336" s="4" t="str">
        <f>TEXT(Table1[[#This Row],[Invoice Date]],"yyyy")</f>
        <v>2020</v>
      </c>
      <c r="P336" s="4" t="str">
        <f>TEXT(Table1[[#This Row],[Invoice Date]],"mmm")</f>
        <v>Mar</v>
      </c>
      <c r="Q336" s="27">
        <f>WEEKNUM(Table1[[#This Row],[Invoice Date]]) + IF(YEAR(Table1[[#This Row],[Invoice Date]])=2021, 52, 0)</f>
        <v>11</v>
      </c>
    </row>
    <row r="337" spans="2:17" ht="14.25" customHeight="1" x14ac:dyDescent="0.3">
      <c r="B337" s="4" t="s">
        <v>30</v>
      </c>
      <c r="C337" s="34">
        <v>1128299</v>
      </c>
      <c r="D337" s="5">
        <v>43903</v>
      </c>
      <c r="E337" s="4" t="s">
        <v>31</v>
      </c>
      <c r="F337" s="4" t="s">
        <v>42</v>
      </c>
      <c r="G337" s="4" t="s">
        <v>43</v>
      </c>
      <c r="H337" s="6" t="s">
        <v>22</v>
      </c>
      <c r="I337" s="7">
        <v>69</v>
      </c>
      <c r="J337" s="8">
        <v>112</v>
      </c>
      <c r="K337" s="9">
        <v>7728</v>
      </c>
      <c r="L337" s="9">
        <v>4636.8000000000011</v>
      </c>
      <c r="M337" s="10">
        <v>0.60000000000000009</v>
      </c>
      <c r="N337" s="4" t="s">
        <v>83</v>
      </c>
      <c r="O337" s="4" t="str">
        <f>TEXT(Table1[[#This Row],[Invoice Date]],"yyyy")</f>
        <v>2020</v>
      </c>
      <c r="P337" s="4" t="str">
        <f>TEXT(Table1[[#This Row],[Invoice Date]],"mmm")</f>
        <v>Mar</v>
      </c>
      <c r="Q337" s="27">
        <f>WEEKNUM(Table1[[#This Row],[Invoice Date]]) + IF(YEAR(Table1[[#This Row],[Invoice Date]])=2021, 52, 0)</f>
        <v>11</v>
      </c>
    </row>
    <row r="338" spans="2:17" ht="14.25" customHeight="1" x14ac:dyDescent="0.3">
      <c r="B338" s="4" t="s">
        <v>14</v>
      </c>
      <c r="C338" s="33">
        <v>1185732</v>
      </c>
      <c r="D338" s="5">
        <v>43903</v>
      </c>
      <c r="E338" s="4" t="s">
        <v>15</v>
      </c>
      <c r="F338" s="4" t="s">
        <v>16</v>
      </c>
      <c r="G338" s="4" t="s">
        <v>16</v>
      </c>
      <c r="H338" s="6" t="s">
        <v>21</v>
      </c>
      <c r="I338" s="7">
        <v>35</v>
      </c>
      <c r="J338" s="8">
        <v>270</v>
      </c>
      <c r="K338" s="9">
        <v>9450</v>
      </c>
      <c r="L338" s="9">
        <v>3496.5</v>
      </c>
      <c r="M338" s="10">
        <v>0.37</v>
      </c>
      <c r="N338" s="4" t="s">
        <v>24</v>
      </c>
      <c r="O338" s="4" t="str">
        <f>TEXT(Table1[[#This Row],[Invoice Date]],"yyyy")</f>
        <v>2020</v>
      </c>
      <c r="P338" s="4" t="str">
        <f>TEXT(Table1[[#This Row],[Invoice Date]],"mmm")</f>
        <v>Mar</v>
      </c>
      <c r="Q338" s="27">
        <f>WEEKNUM(Table1[[#This Row],[Invoice Date]]) + IF(YEAR(Table1[[#This Row],[Invoice Date]])=2021, 52, 0)</f>
        <v>11</v>
      </c>
    </row>
    <row r="339" spans="2:17" ht="14.25" customHeight="1" x14ac:dyDescent="0.3">
      <c r="B339" s="4" t="s">
        <v>14</v>
      </c>
      <c r="C339" s="33">
        <v>1185732</v>
      </c>
      <c r="D339" s="5">
        <v>43903</v>
      </c>
      <c r="E339" s="4" t="s">
        <v>15</v>
      </c>
      <c r="F339" s="4" t="s">
        <v>16</v>
      </c>
      <c r="G339" s="4" t="s">
        <v>16</v>
      </c>
      <c r="H339" s="6" t="s">
        <v>21</v>
      </c>
      <c r="I339" s="7">
        <v>46</v>
      </c>
      <c r="J339" s="8">
        <v>243</v>
      </c>
      <c r="K339" s="9">
        <v>11178</v>
      </c>
      <c r="L339" s="9">
        <v>5141.8799999999992</v>
      </c>
      <c r="M339" s="10">
        <v>0.45999999999999996</v>
      </c>
      <c r="N339" s="4" t="s">
        <v>83</v>
      </c>
      <c r="O339" s="4" t="str">
        <f>TEXT(Table1[[#This Row],[Invoice Date]],"yyyy")</f>
        <v>2020</v>
      </c>
      <c r="P339" s="4" t="str">
        <f>TEXT(Table1[[#This Row],[Invoice Date]],"mmm")</f>
        <v>Mar</v>
      </c>
      <c r="Q339" s="27">
        <f>WEEKNUM(Table1[[#This Row],[Invoice Date]]) + IF(YEAR(Table1[[#This Row],[Invoice Date]])=2021, 52, 0)</f>
        <v>11</v>
      </c>
    </row>
    <row r="340" spans="2:17" ht="14.25" customHeight="1" x14ac:dyDescent="0.3">
      <c r="B340" s="4" t="s">
        <v>30</v>
      </c>
      <c r="C340" s="34">
        <v>1128299</v>
      </c>
      <c r="D340" s="5">
        <v>43903</v>
      </c>
      <c r="E340" s="4" t="s">
        <v>31</v>
      </c>
      <c r="F340" s="4" t="s">
        <v>42</v>
      </c>
      <c r="G340" s="4" t="s">
        <v>43</v>
      </c>
      <c r="H340" s="6" t="s">
        <v>22</v>
      </c>
      <c r="I340" s="7">
        <v>70</v>
      </c>
      <c r="J340" s="8">
        <v>400</v>
      </c>
      <c r="K340" s="9">
        <v>280000</v>
      </c>
      <c r="L340" s="9">
        <v>140000.00000000003</v>
      </c>
      <c r="M340" s="10">
        <v>0.50000000000000011</v>
      </c>
      <c r="N340" s="4" t="s">
        <v>18</v>
      </c>
      <c r="O340" s="4" t="str">
        <f>TEXT(Table1[[#This Row],[Invoice Date]],"yyyy")</f>
        <v>2020</v>
      </c>
      <c r="P340" s="4" t="str">
        <f>TEXT(Table1[[#This Row],[Invoice Date]],"mmm")</f>
        <v>Mar</v>
      </c>
      <c r="Q340" s="27">
        <f>WEEKNUM(Table1[[#This Row],[Invoice Date]]) + IF(YEAR(Table1[[#This Row],[Invoice Date]])=2021, 52, 0)</f>
        <v>11</v>
      </c>
    </row>
    <row r="341" spans="2:17" ht="14.25" customHeight="1" x14ac:dyDescent="0.3">
      <c r="B341" s="4" t="s">
        <v>14</v>
      </c>
      <c r="C341" s="33">
        <v>1185732</v>
      </c>
      <c r="D341" s="5">
        <v>43903</v>
      </c>
      <c r="E341" s="4" t="s">
        <v>15</v>
      </c>
      <c r="F341" s="4" t="s">
        <v>16</v>
      </c>
      <c r="G341" s="4" t="s">
        <v>16</v>
      </c>
      <c r="H341" s="6" t="s">
        <v>21</v>
      </c>
      <c r="I341" s="7">
        <v>50</v>
      </c>
      <c r="J341" s="8">
        <v>900</v>
      </c>
      <c r="K341" s="9">
        <v>450000</v>
      </c>
      <c r="L341" s="9">
        <v>157500</v>
      </c>
      <c r="M341" s="10">
        <v>0.35</v>
      </c>
      <c r="N341" s="4" t="s">
        <v>24</v>
      </c>
      <c r="O341" s="4" t="str">
        <f>TEXT(Table1[[#This Row],[Invoice Date]],"yyyy")</f>
        <v>2020</v>
      </c>
      <c r="P341" s="4" t="str">
        <f>TEXT(Table1[[#This Row],[Invoice Date]],"mmm")</f>
        <v>Mar</v>
      </c>
      <c r="Q341" s="27">
        <f>WEEKNUM(Table1[[#This Row],[Invoice Date]]) + IF(YEAR(Table1[[#This Row],[Invoice Date]])=2021, 52, 0)</f>
        <v>11</v>
      </c>
    </row>
    <row r="342" spans="2:17" ht="14.25" customHeight="1" x14ac:dyDescent="0.3">
      <c r="B342" s="4" t="s">
        <v>30</v>
      </c>
      <c r="C342" s="34">
        <v>1128299</v>
      </c>
      <c r="D342" s="5">
        <v>43904</v>
      </c>
      <c r="E342" s="4" t="s">
        <v>31</v>
      </c>
      <c r="F342" s="4" t="s">
        <v>42</v>
      </c>
      <c r="G342" s="4" t="s">
        <v>43</v>
      </c>
      <c r="H342" s="6" t="s">
        <v>23</v>
      </c>
      <c r="I342" s="7">
        <v>56</v>
      </c>
      <c r="J342" s="8">
        <v>170</v>
      </c>
      <c r="K342" s="9">
        <v>9520</v>
      </c>
      <c r="L342" s="9">
        <v>1713.6000000000001</v>
      </c>
      <c r="M342" s="10">
        <v>0.18000000000000002</v>
      </c>
      <c r="N342" s="4" t="s">
        <v>24</v>
      </c>
      <c r="O342" s="4" t="str">
        <f>TEXT(Table1[[#This Row],[Invoice Date]],"yyyy")</f>
        <v>2020</v>
      </c>
      <c r="P342" s="4" t="str">
        <f>TEXT(Table1[[#This Row],[Invoice Date]],"mmm")</f>
        <v>Mar</v>
      </c>
      <c r="Q342" s="27">
        <f>WEEKNUM(Table1[[#This Row],[Invoice Date]]) + IF(YEAR(Table1[[#This Row],[Invoice Date]])=2021, 52, 0)</f>
        <v>11</v>
      </c>
    </row>
    <row r="343" spans="2:17" ht="14.25" customHeight="1" x14ac:dyDescent="0.3">
      <c r="B343" s="4" t="s">
        <v>30</v>
      </c>
      <c r="C343" s="34">
        <v>1128299</v>
      </c>
      <c r="D343" s="5">
        <v>43904</v>
      </c>
      <c r="E343" s="4" t="s">
        <v>31</v>
      </c>
      <c r="F343" s="4" t="s">
        <v>42</v>
      </c>
      <c r="G343" s="4" t="s">
        <v>43</v>
      </c>
      <c r="H343" s="6" t="s">
        <v>23</v>
      </c>
      <c r="I343" s="7">
        <v>74</v>
      </c>
      <c r="J343" s="8">
        <v>150</v>
      </c>
      <c r="K343" s="9">
        <v>11100</v>
      </c>
      <c r="L343" s="9">
        <v>2997</v>
      </c>
      <c r="M343" s="10">
        <v>0.27</v>
      </c>
      <c r="N343" s="4" t="s">
        <v>83</v>
      </c>
      <c r="O343" s="4" t="str">
        <f>TEXT(Table1[[#This Row],[Invoice Date]],"yyyy")</f>
        <v>2020</v>
      </c>
      <c r="P343" s="4" t="str">
        <f>TEXT(Table1[[#This Row],[Invoice Date]],"mmm")</f>
        <v>Mar</v>
      </c>
      <c r="Q343" s="27">
        <f>WEEKNUM(Table1[[#This Row],[Invoice Date]]) + IF(YEAR(Table1[[#This Row],[Invoice Date]])=2021, 52, 0)</f>
        <v>11</v>
      </c>
    </row>
    <row r="344" spans="2:17" ht="14.25" customHeight="1" x14ac:dyDescent="0.3">
      <c r="B344" s="4" t="s">
        <v>14</v>
      </c>
      <c r="C344" s="33">
        <v>1185732</v>
      </c>
      <c r="D344" s="5">
        <v>43904</v>
      </c>
      <c r="E344" s="4" t="s">
        <v>15</v>
      </c>
      <c r="F344" s="4" t="s">
        <v>16</v>
      </c>
      <c r="G344" s="4" t="s">
        <v>16</v>
      </c>
      <c r="H344" s="6" t="s">
        <v>22</v>
      </c>
      <c r="I344" s="7">
        <v>46</v>
      </c>
      <c r="J344" s="8">
        <v>278</v>
      </c>
      <c r="K344" s="9">
        <v>12788</v>
      </c>
      <c r="L344" s="9">
        <v>4347.9199999999992</v>
      </c>
      <c r="M344" s="10">
        <v>0.33999999999999997</v>
      </c>
      <c r="N344" s="4" t="s">
        <v>24</v>
      </c>
      <c r="O344" s="4" t="str">
        <f>TEXT(Table1[[#This Row],[Invoice Date]],"yyyy")</f>
        <v>2020</v>
      </c>
      <c r="P344" s="4" t="str">
        <f>TEXT(Table1[[#This Row],[Invoice Date]],"mmm")</f>
        <v>Mar</v>
      </c>
      <c r="Q344" s="27">
        <f>WEEKNUM(Table1[[#This Row],[Invoice Date]]) + IF(YEAR(Table1[[#This Row],[Invoice Date]])=2021, 52, 0)</f>
        <v>11</v>
      </c>
    </row>
    <row r="345" spans="2:17" ht="14.25" customHeight="1" x14ac:dyDescent="0.3">
      <c r="B345" s="4" t="s">
        <v>14</v>
      </c>
      <c r="C345" s="33">
        <v>1185732</v>
      </c>
      <c r="D345" s="5">
        <v>43904</v>
      </c>
      <c r="E345" s="4" t="s">
        <v>15</v>
      </c>
      <c r="F345" s="4" t="s">
        <v>16</v>
      </c>
      <c r="G345" s="4" t="s">
        <v>16</v>
      </c>
      <c r="H345" s="6" t="s">
        <v>22</v>
      </c>
      <c r="I345" s="7">
        <v>58</v>
      </c>
      <c r="J345" s="8">
        <v>231</v>
      </c>
      <c r="K345" s="9">
        <v>13398</v>
      </c>
      <c r="L345" s="9">
        <v>5761.14</v>
      </c>
      <c r="M345" s="10">
        <v>0.43</v>
      </c>
      <c r="N345" s="4" t="s">
        <v>83</v>
      </c>
      <c r="O345" s="4" t="str">
        <f>TEXT(Table1[[#This Row],[Invoice Date]],"yyyy")</f>
        <v>2020</v>
      </c>
      <c r="P345" s="4" t="str">
        <f>TEXT(Table1[[#This Row],[Invoice Date]],"mmm")</f>
        <v>Mar</v>
      </c>
      <c r="Q345" s="27">
        <f>WEEKNUM(Table1[[#This Row],[Invoice Date]]) + IF(YEAR(Table1[[#This Row],[Invoice Date]])=2021, 52, 0)</f>
        <v>11</v>
      </c>
    </row>
    <row r="346" spans="2:17" ht="14.25" customHeight="1" x14ac:dyDescent="0.3">
      <c r="B346" s="4" t="s">
        <v>30</v>
      </c>
      <c r="C346" s="34">
        <v>1128299</v>
      </c>
      <c r="D346" s="5">
        <v>43904</v>
      </c>
      <c r="E346" s="4" t="s">
        <v>31</v>
      </c>
      <c r="F346" s="4" t="s">
        <v>42</v>
      </c>
      <c r="G346" s="4" t="s">
        <v>43</v>
      </c>
      <c r="H346" s="6" t="s">
        <v>23</v>
      </c>
      <c r="I346" s="7">
        <v>75.000000000000014</v>
      </c>
      <c r="J346" s="8">
        <v>500</v>
      </c>
      <c r="K346" s="9">
        <v>375000.00000000006</v>
      </c>
      <c r="L346" s="9">
        <v>56250.000000000015</v>
      </c>
      <c r="M346" s="10">
        <v>0.15000000000000002</v>
      </c>
      <c r="N346" s="4" t="s">
        <v>18</v>
      </c>
      <c r="O346" s="4" t="str">
        <f>TEXT(Table1[[#This Row],[Invoice Date]],"yyyy")</f>
        <v>2020</v>
      </c>
      <c r="P346" s="4" t="str">
        <f>TEXT(Table1[[#This Row],[Invoice Date]],"mmm")</f>
        <v>Mar</v>
      </c>
      <c r="Q346" s="27">
        <f>WEEKNUM(Table1[[#This Row],[Invoice Date]]) + IF(YEAR(Table1[[#This Row],[Invoice Date]])=2021, 52, 0)</f>
        <v>11</v>
      </c>
    </row>
    <row r="347" spans="2:17" ht="14.25" customHeight="1" x14ac:dyDescent="0.3">
      <c r="B347" s="4" t="s">
        <v>14</v>
      </c>
      <c r="C347" s="33">
        <v>1185732</v>
      </c>
      <c r="D347" s="5">
        <v>43904</v>
      </c>
      <c r="E347" s="4" t="s">
        <v>15</v>
      </c>
      <c r="F347" s="4" t="s">
        <v>16</v>
      </c>
      <c r="G347" s="4" t="s">
        <v>16</v>
      </c>
      <c r="H347" s="6" t="s">
        <v>22</v>
      </c>
      <c r="I347" s="7">
        <v>60</v>
      </c>
      <c r="J347" s="8">
        <v>925</v>
      </c>
      <c r="K347" s="9">
        <v>555000</v>
      </c>
      <c r="L347" s="9">
        <v>166500</v>
      </c>
      <c r="M347" s="10">
        <v>0.3</v>
      </c>
      <c r="N347" s="4" t="s">
        <v>24</v>
      </c>
      <c r="O347" s="4" t="str">
        <f>TEXT(Table1[[#This Row],[Invoice Date]],"yyyy")</f>
        <v>2020</v>
      </c>
      <c r="P347" s="4" t="str">
        <f>TEXT(Table1[[#This Row],[Invoice Date]],"mmm")</f>
        <v>Mar</v>
      </c>
      <c r="Q347" s="27">
        <f>WEEKNUM(Table1[[#This Row],[Invoice Date]]) + IF(YEAR(Table1[[#This Row],[Invoice Date]])=2021, 52, 0)</f>
        <v>11</v>
      </c>
    </row>
    <row r="348" spans="2:17" ht="14.25" customHeight="1" x14ac:dyDescent="0.3">
      <c r="B348" s="4" t="s">
        <v>30</v>
      </c>
      <c r="C348" s="34">
        <v>1128299</v>
      </c>
      <c r="D348" s="5">
        <v>43905</v>
      </c>
      <c r="E348" s="4" t="s">
        <v>31</v>
      </c>
      <c r="F348" s="4" t="s">
        <v>42</v>
      </c>
      <c r="G348" s="4" t="s">
        <v>43</v>
      </c>
      <c r="H348" s="6" t="s">
        <v>17</v>
      </c>
      <c r="I348" s="7">
        <v>20</v>
      </c>
      <c r="J348" s="8">
        <v>149</v>
      </c>
      <c r="K348" s="9">
        <v>2980</v>
      </c>
      <c r="L348" s="9">
        <v>1192</v>
      </c>
      <c r="M348" s="10">
        <v>0.4</v>
      </c>
      <c r="N348" s="4" t="s">
        <v>24</v>
      </c>
      <c r="O348" s="4" t="str">
        <f>TEXT(Table1[[#This Row],[Invoice Date]],"yyyy")</f>
        <v>2020</v>
      </c>
      <c r="P348" s="4" t="str">
        <f>TEXT(Table1[[#This Row],[Invoice Date]],"mmm")</f>
        <v>Mar</v>
      </c>
      <c r="Q348" s="27">
        <f>WEEKNUM(Table1[[#This Row],[Invoice Date]]) + IF(YEAR(Table1[[#This Row],[Invoice Date]])=2021, 52, 0)</f>
        <v>12</v>
      </c>
    </row>
    <row r="349" spans="2:17" ht="14.25" customHeight="1" x14ac:dyDescent="0.3">
      <c r="B349" s="4" t="s">
        <v>30</v>
      </c>
      <c r="C349" s="34">
        <v>1128299</v>
      </c>
      <c r="D349" s="5">
        <v>43905</v>
      </c>
      <c r="E349" s="4" t="s">
        <v>31</v>
      </c>
      <c r="F349" s="4" t="s">
        <v>42</v>
      </c>
      <c r="G349" s="4" t="s">
        <v>43</v>
      </c>
      <c r="H349" s="6" t="s">
        <v>17</v>
      </c>
      <c r="I349" s="7">
        <v>28</v>
      </c>
      <c r="J349" s="8">
        <v>123</v>
      </c>
      <c r="K349" s="9">
        <v>3444</v>
      </c>
      <c r="L349" s="9">
        <v>1722</v>
      </c>
      <c r="M349" s="10">
        <v>0.5</v>
      </c>
      <c r="N349" s="4" t="s">
        <v>83</v>
      </c>
      <c r="O349" s="4" t="str">
        <f>TEXT(Table1[[#This Row],[Invoice Date]],"yyyy")</f>
        <v>2020</v>
      </c>
      <c r="P349" s="4" t="str">
        <f>TEXT(Table1[[#This Row],[Invoice Date]],"mmm")</f>
        <v>Mar</v>
      </c>
      <c r="Q349" s="27">
        <f>WEEKNUM(Table1[[#This Row],[Invoice Date]]) + IF(YEAR(Table1[[#This Row],[Invoice Date]])=2021, 52, 0)</f>
        <v>12</v>
      </c>
    </row>
    <row r="350" spans="2:17" ht="14.25" customHeight="1" x14ac:dyDescent="0.3">
      <c r="B350" s="4" t="s">
        <v>14</v>
      </c>
      <c r="C350" s="33">
        <v>1185732</v>
      </c>
      <c r="D350" s="5">
        <v>43905</v>
      </c>
      <c r="E350" s="4" t="s">
        <v>15</v>
      </c>
      <c r="F350" s="4" t="s">
        <v>16</v>
      </c>
      <c r="G350" s="4" t="s">
        <v>16</v>
      </c>
      <c r="H350" s="6" t="s">
        <v>23</v>
      </c>
      <c r="I350" s="7">
        <v>47</v>
      </c>
      <c r="J350" s="8">
        <v>352</v>
      </c>
      <c r="K350" s="9">
        <v>16544</v>
      </c>
      <c r="L350" s="9">
        <v>4466.88</v>
      </c>
      <c r="M350" s="10">
        <v>0.27</v>
      </c>
      <c r="N350" s="4" t="s">
        <v>24</v>
      </c>
      <c r="O350" s="4" t="str">
        <f>TEXT(Table1[[#This Row],[Invoice Date]],"yyyy")</f>
        <v>2020</v>
      </c>
      <c r="P350" s="4" t="str">
        <f>TEXT(Table1[[#This Row],[Invoice Date]],"mmm")</f>
        <v>Mar</v>
      </c>
      <c r="Q350" s="27">
        <f>WEEKNUM(Table1[[#This Row],[Invoice Date]]) + IF(YEAR(Table1[[#This Row],[Invoice Date]])=2021, 52, 0)</f>
        <v>12</v>
      </c>
    </row>
    <row r="351" spans="2:17" ht="14.25" customHeight="1" x14ac:dyDescent="0.3">
      <c r="B351" s="4" t="s">
        <v>14</v>
      </c>
      <c r="C351" s="33">
        <v>1185732</v>
      </c>
      <c r="D351" s="5">
        <v>43905</v>
      </c>
      <c r="E351" s="4" t="s">
        <v>15</v>
      </c>
      <c r="F351" s="4" t="s">
        <v>16</v>
      </c>
      <c r="G351" s="4" t="s">
        <v>16</v>
      </c>
      <c r="H351" s="6" t="s">
        <v>23</v>
      </c>
      <c r="I351" s="7">
        <v>61</v>
      </c>
      <c r="J351" s="8">
        <v>286</v>
      </c>
      <c r="K351" s="9">
        <v>17446</v>
      </c>
      <c r="L351" s="9">
        <v>6978.4000000000005</v>
      </c>
      <c r="M351" s="10">
        <v>0.4</v>
      </c>
      <c r="N351" s="4" t="s">
        <v>83</v>
      </c>
      <c r="O351" s="4" t="str">
        <f>TEXT(Table1[[#This Row],[Invoice Date]],"yyyy")</f>
        <v>2020</v>
      </c>
      <c r="P351" s="4" t="str">
        <f>TEXT(Table1[[#This Row],[Invoice Date]],"mmm")</f>
        <v>Mar</v>
      </c>
      <c r="Q351" s="27">
        <f>WEEKNUM(Table1[[#This Row],[Invoice Date]]) + IF(YEAR(Table1[[#This Row],[Invoice Date]])=2021, 52, 0)</f>
        <v>12</v>
      </c>
    </row>
    <row r="352" spans="2:17" ht="14.25" customHeight="1" x14ac:dyDescent="0.3">
      <c r="B352" s="4" t="s">
        <v>30</v>
      </c>
      <c r="C352" s="34">
        <v>1128299</v>
      </c>
      <c r="D352" s="5">
        <v>43905</v>
      </c>
      <c r="E352" s="4" t="s">
        <v>31</v>
      </c>
      <c r="F352" s="4" t="s">
        <v>42</v>
      </c>
      <c r="G352" s="4" t="s">
        <v>43</v>
      </c>
      <c r="H352" s="6" t="s">
        <v>17</v>
      </c>
      <c r="I352" s="7">
        <v>30</v>
      </c>
      <c r="J352" s="8">
        <v>425</v>
      </c>
      <c r="K352" s="9">
        <v>127500</v>
      </c>
      <c r="L352" s="9">
        <v>44625.000000000007</v>
      </c>
      <c r="M352" s="10">
        <v>0.35000000000000003</v>
      </c>
      <c r="N352" s="4" t="s">
        <v>18</v>
      </c>
      <c r="O352" s="4" t="str">
        <f>TEXT(Table1[[#This Row],[Invoice Date]],"yyyy")</f>
        <v>2020</v>
      </c>
      <c r="P352" s="4" t="str">
        <f>TEXT(Table1[[#This Row],[Invoice Date]],"mmm")</f>
        <v>Mar</v>
      </c>
      <c r="Q352" s="27">
        <f>WEEKNUM(Table1[[#This Row],[Invoice Date]]) + IF(YEAR(Table1[[#This Row],[Invoice Date]])=2021, 52, 0)</f>
        <v>12</v>
      </c>
    </row>
    <row r="353" spans="2:17" ht="14.25" customHeight="1" x14ac:dyDescent="0.3">
      <c r="B353" s="4" t="s">
        <v>14</v>
      </c>
      <c r="C353" s="33">
        <v>1185732</v>
      </c>
      <c r="D353" s="5">
        <v>43905</v>
      </c>
      <c r="E353" s="4" t="s">
        <v>15</v>
      </c>
      <c r="F353" s="4" t="s">
        <v>16</v>
      </c>
      <c r="G353" s="4" t="s">
        <v>16</v>
      </c>
      <c r="H353" s="6" t="s">
        <v>23</v>
      </c>
      <c r="I353" s="7">
        <v>65</v>
      </c>
      <c r="J353" s="8">
        <v>1100</v>
      </c>
      <c r="K353" s="9">
        <v>715000</v>
      </c>
      <c r="L353" s="9">
        <v>178750</v>
      </c>
      <c r="M353" s="10">
        <v>0.25</v>
      </c>
      <c r="N353" s="4" t="s">
        <v>24</v>
      </c>
      <c r="O353" s="4" t="str">
        <f>TEXT(Table1[[#This Row],[Invoice Date]],"yyyy")</f>
        <v>2020</v>
      </c>
      <c r="P353" s="4" t="str">
        <f>TEXT(Table1[[#This Row],[Invoice Date]],"mmm")</f>
        <v>Mar</v>
      </c>
      <c r="Q353" s="27">
        <f>WEEKNUM(Table1[[#This Row],[Invoice Date]]) + IF(YEAR(Table1[[#This Row],[Invoice Date]])=2021, 52, 0)</f>
        <v>12</v>
      </c>
    </row>
    <row r="354" spans="2:17" ht="14.25" customHeight="1" x14ac:dyDescent="0.3">
      <c r="B354" s="4" t="s">
        <v>30</v>
      </c>
      <c r="C354" s="34">
        <v>1128299</v>
      </c>
      <c r="D354" s="5">
        <v>43906</v>
      </c>
      <c r="E354" s="4" t="s">
        <v>31</v>
      </c>
      <c r="F354" s="4" t="s">
        <v>42</v>
      </c>
      <c r="G354" s="4" t="s">
        <v>43</v>
      </c>
      <c r="H354" s="6" t="s">
        <v>19</v>
      </c>
      <c r="I354" s="7">
        <v>31</v>
      </c>
      <c r="J354" s="8">
        <v>145</v>
      </c>
      <c r="K354" s="9">
        <v>4495</v>
      </c>
      <c r="L354" s="9">
        <v>1123.75</v>
      </c>
      <c r="M354" s="10">
        <v>0.25</v>
      </c>
      <c r="N354" s="4" t="s">
        <v>24</v>
      </c>
      <c r="O354" s="4" t="str">
        <f>TEXT(Table1[[#This Row],[Invoice Date]],"yyyy")</f>
        <v>2020</v>
      </c>
      <c r="P354" s="4" t="str">
        <f>TEXT(Table1[[#This Row],[Invoice Date]],"mmm")</f>
        <v>Mar</v>
      </c>
      <c r="Q354" s="27">
        <f>WEEKNUM(Table1[[#This Row],[Invoice Date]]) + IF(YEAR(Table1[[#This Row],[Invoice Date]])=2021, 52, 0)</f>
        <v>12</v>
      </c>
    </row>
    <row r="355" spans="2:17" ht="14.25" customHeight="1" x14ac:dyDescent="0.3">
      <c r="B355" s="4" t="s">
        <v>30</v>
      </c>
      <c r="C355" s="34">
        <v>1128299</v>
      </c>
      <c r="D355" s="5">
        <v>43906</v>
      </c>
      <c r="E355" s="4" t="s">
        <v>31</v>
      </c>
      <c r="F355" s="4" t="s">
        <v>42</v>
      </c>
      <c r="G355" s="4" t="s">
        <v>43</v>
      </c>
      <c r="H355" s="6" t="s">
        <v>19</v>
      </c>
      <c r="I355" s="7">
        <v>38</v>
      </c>
      <c r="J355" s="8">
        <v>123</v>
      </c>
      <c r="K355" s="9">
        <v>4674</v>
      </c>
      <c r="L355" s="9">
        <v>1542.42</v>
      </c>
      <c r="M355" s="10">
        <v>0.33</v>
      </c>
      <c r="N355" s="4" t="s">
        <v>83</v>
      </c>
      <c r="O355" s="4" t="str">
        <f>TEXT(Table1[[#This Row],[Invoice Date]],"yyyy")</f>
        <v>2020</v>
      </c>
      <c r="P355" s="4" t="str">
        <f>TEXT(Table1[[#This Row],[Invoice Date]],"mmm")</f>
        <v>Mar</v>
      </c>
      <c r="Q355" s="27">
        <f>WEEKNUM(Table1[[#This Row],[Invoice Date]]) + IF(YEAR(Table1[[#This Row],[Invoice Date]])=2021, 52, 0)</f>
        <v>12</v>
      </c>
    </row>
    <row r="356" spans="2:17" ht="14.25" customHeight="1" x14ac:dyDescent="0.3">
      <c r="B356" s="4" t="s">
        <v>14</v>
      </c>
      <c r="C356" s="33">
        <v>1185732</v>
      </c>
      <c r="D356" s="5">
        <v>43906</v>
      </c>
      <c r="E356" s="4" t="s">
        <v>15</v>
      </c>
      <c r="F356" s="4" t="s">
        <v>16</v>
      </c>
      <c r="G356" s="4" t="s">
        <v>16</v>
      </c>
      <c r="H356" s="6" t="s">
        <v>17</v>
      </c>
      <c r="I356" s="7">
        <v>41</v>
      </c>
      <c r="J356" s="8">
        <v>375</v>
      </c>
      <c r="K356" s="9">
        <v>15375</v>
      </c>
      <c r="L356" s="9">
        <v>7995</v>
      </c>
      <c r="M356" s="10">
        <v>0.52</v>
      </c>
      <c r="N356" s="4" t="s">
        <v>24</v>
      </c>
      <c r="O356" s="4" t="str">
        <f>TEXT(Table1[[#This Row],[Invoice Date]],"yyyy")</f>
        <v>2020</v>
      </c>
      <c r="P356" s="4" t="str">
        <f>TEXT(Table1[[#This Row],[Invoice Date]],"mmm")</f>
        <v>Mar</v>
      </c>
      <c r="Q356" s="27">
        <f>WEEKNUM(Table1[[#This Row],[Invoice Date]]) + IF(YEAR(Table1[[#This Row],[Invoice Date]])=2021, 52, 0)</f>
        <v>12</v>
      </c>
    </row>
    <row r="357" spans="2:17" ht="14.25" customHeight="1" x14ac:dyDescent="0.3">
      <c r="B357" s="4" t="s">
        <v>14</v>
      </c>
      <c r="C357" s="33">
        <v>1185732</v>
      </c>
      <c r="D357" s="5">
        <v>43906</v>
      </c>
      <c r="E357" s="4" t="s">
        <v>15</v>
      </c>
      <c r="F357" s="4" t="s">
        <v>16</v>
      </c>
      <c r="G357" s="4" t="s">
        <v>16</v>
      </c>
      <c r="H357" s="6" t="s">
        <v>17</v>
      </c>
      <c r="I357" s="7">
        <v>58</v>
      </c>
      <c r="J357" s="8">
        <v>325</v>
      </c>
      <c r="K357" s="9">
        <v>18850</v>
      </c>
      <c r="L357" s="9">
        <v>11498.5</v>
      </c>
      <c r="M357" s="10">
        <v>0.61</v>
      </c>
      <c r="N357" s="4" t="s">
        <v>83</v>
      </c>
      <c r="O357" s="4" t="str">
        <f>TEXT(Table1[[#This Row],[Invoice Date]],"yyyy")</f>
        <v>2020</v>
      </c>
      <c r="P357" s="4" t="str">
        <f>TEXT(Table1[[#This Row],[Invoice Date]],"mmm")</f>
        <v>Mar</v>
      </c>
      <c r="Q357" s="27">
        <f>WEEKNUM(Table1[[#This Row],[Invoice Date]]) + IF(YEAR(Table1[[#This Row],[Invoice Date]])=2021, 52, 0)</f>
        <v>12</v>
      </c>
    </row>
    <row r="358" spans="2:17" ht="14.25" customHeight="1" x14ac:dyDescent="0.3">
      <c r="B358" s="4" t="s">
        <v>30</v>
      </c>
      <c r="C358" s="34">
        <v>1128299</v>
      </c>
      <c r="D358" s="5">
        <v>43906</v>
      </c>
      <c r="E358" s="4" t="s">
        <v>31</v>
      </c>
      <c r="F358" s="4" t="s">
        <v>42</v>
      </c>
      <c r="G358" s="4" t="s">
        <v>43</v>
      </c>
      <c r="H358" s="6" t="s">
        <v>19</v>
      </c>
      <c r="I358" s="7">
        <v>40</v>
      </c>
      <c r="J358" s="8">
        <v>425</v>
      </c>
      <c r="K358" s="9">
        <v>170000</v>
      </c>
      <c r="L358" s="9">
        <v>34000</v>
      </c>
      <c r="M358" s="10">
        <v>0.2</v>
      </c>
      <c r="N358" s="4" t="s">
        <v>18</v>
      </c>
      <c r="O358" s="4" t="str">
        <f>TEXT(Table1[[#This Row],[Invoice Date]],"yyyy")</f>
        <v>2020</v>
      </c>
      <c r="P358" s="4" t="str">
        <f>TEXT(Table1[[#This Row],[Invoice Date]],"mmm")</f>
        <v>Mar</v>
      </c>
      <c r="Q358" s="27">
        <f>WEEKNUM(Table1[[#This Row],[Invoice Date]]) + IF(YEAR(Table1[[#This Row],[Invoice Date]])=2021, 52, 0)</f>
        <v>12</v>
      </c>
    </row>
    <row r="359" spans="2:17" ht="14.25" customHeight="1" x14ac:dyDescent="0.3">
      <c r="B359" s="4" t="s">
        <v>14</v>
      </c>
      <c r="C359" s="33">
        <v>1185732</v>
      </c>
      <c r="D359" s="5">
        <v>43906</v>
      </c>
      <c r="E359" s="4" t="s">
        <v>15</v>
      </c>
      <c r="F359" s="4" t="s">
        <v>16</v>
      </c>
      <c r="G359" s="4" t="s">
        <v>16</v>
      </c>
      <c r="H359" s="6" t="s">
        <v>17</v>
      </c>
      <c r="I359" s="7">
        <v>60</v>
      </c>
      <c r="J359" s="8">
        <v>1250</v>
      </c>
      <c r="K359" s="9">
        <v>750000</v>
      </c>
      <c r="L359" s="9">
        <v>375000</v>
      </c>
      <c r="M359" s="10">
        <v>0.5</v>
      </c>
      <c r="N359" s="4" t="s">
        <v>24</v>
      </c>
      <c r="O359" s="4" t="str">
        <f>TEXT(Table1[[#This Row],[Invoice Date]],"yyyy")</f>
        <v>2020</v>
      </c>
      <c r="P359" s="4" t="str">
        <f>TEXT(Table1[[#This Row],[Invoice Date]],"mmm")</f>
        <v>Mar</v>
      </c>
      <c r="Q359" s="27">
        <f>WEEKNUM(Table1[[#This Row],[Invoice Date]]) + IF(YEAR(Table1[[#This Row],[Invoice Date]])=2021, 52, 0)</f>
        <v>12</v>
      </c>
    </row>
    <row r="360" spans="2:17" ht="14.25" customHeight="1" x14ac:dyDescent="0.3">
      <c r="B360" s="4" t="s">
        <v>30</v>
      </c>
      <c r="C360" s="34">
        <v>1128299</v>
      </c>
      <c r="D360" s="5">
        <v>43907</v>
      </c>
      <c r="E360" s="4" t="s">
        <v>31</v>
      </c>
      <c r="F360" s="4" t="s">
        <v>42</v>
      </c>
      <c r="G360" s="4" t="s">
        <v>43</v>
      </c>
      <c r="H360" s="6" t="s">
        <v>20</v>
      </c>
      <c r="I360" s="7">
        <v>26</v>
      </c>
      <c r="J360" s="8">
        <v>128</v>
      </c>
      <c r="K360" s="9">
        <v>3328</v>
      </c>
      <c r="L360" s="9">
        <v>1397.7600000000002</v>
      </c>
      <c r="M360" s="10">
        <v>0.42000000000000004</v>
      </c>
      <c r="N360" s="4" t="s">
        <v>24</v>
      </c>
      <c r="O360" s="4" t="str">
        <f>TEXT(Table1[[#This Row],[Invoice Date]],"yyyy")</f>
        <v>2020</v>
      </c>
      <c r="P360" s="4" t="str">
        <f>TEXT(Table1[[#This Row],[Invoice Date]],"mmm")</f>
        <v>Mar</v>
      </c>
      <c r="Q360" s="27">
        <f>WEEKNUM(Table1[[#This Row],[Invoice Date]]) + IF(YEAR(Table1[[#This Row],[Invoice Date]])=2021, 52, 0)</f>
        <v>12</v>
      </c>
    </row>
    <row r="361" spans="2:17" ht="14.25" customHeight="1" x14ac:dyDescent="0.3">
      <c r="B361" s="4" t="s">
        <v>30</v>
      </c>
      <c r="C361" s="34">
        <v>1128299</v>
      </c>
      <c r="D361" s="5">
        <v>43907</v>
      </c>
      <c r="E361" s="4" t="s">
        <v>31</v>
      </c>
      <c r="F361" s="4" t="s">
        <v>42</v>
      </c>
      <c r="G361" s="4" t="s">
        <v>43</v>
      </c>
      <c r="H361" s="6" t="s">
        <v>20</v>
      </c>
      <c r="I361" s="7">
        <v>39</v>
      </c>
      <c r="J361" s="8">
        <v>115</v>
      </c>
      <c r="K361" s="9">
        <v>4485</v>
      </c>
      <c r="L361" s="9">
        <v>2063.1</v>
      </c>
      <c r="M361" s="10">
        <v>0.46</v>
      </c>
      <c r="N361" s="4" t="s">
        <v>83</v>
      </c>
      <c r="O361" s="4" t="str">
        <f>TEXT(Table1[[#This Row],[Invoice Date]],"yyyy")</f>
        <v>2020</v>
      </c>
      <c r="P361" s="4" t="str">
        <f>TEXT(Table1[[#This Row],[Invoice Date]],"mmm")</f>
        <v>Mar</v>
      </c>
      <c r="Q361" s="27">
        <f>WEEKNUM(Table1[[#This Row],[Invoice Date]]) + IF(YEAR(Table1[[#This Row],[Invoice Date]])=2021, 52, 0)</f>
        <v>12</v>
      </c>
    </row>
    <row r="362" spans="2:17" ht="14.25" customHeight="1" x14ac:dyDescent="0.3">
      <c r="B362" s="4" t="s">
        <v>14</v>
      </c>
      <c r="C362" s="33">
        <v>1185732</v>
      </c>
      <c r="D362" s="5">
        <v>43907</v>
      </c>
      <c r="E362" s="4" t="s">
        <v>15</v>
      </c>
      <c r="F362" s="4" t="s">
        <v>16</v>
      </c>
      <c r="G362" s="4" t="s">
        <v>16</v>
      </c>
      <c r="H362" s="6" t="s">
        <v>19</v>
      </c>
      <c r="I362" s="7">
        <v>37</v>
      </c>
      <c r="J362" s="8">
        <v>359</v>
      </c>
      <c r="K362" s="9">
        <v>13283</v>
      </c>
      <c r="L362" s="9">
        <v>4516.2199999999993</v>
      </c>
      <c r="M362" s="10">
        <v>0.33999999999999997</v>
      </c>
      <c r="N362" s="4" t="s">
        <v>24</v>
      </c>
      <c r="O362" s="4" t="str">
        <f>TEXT(Table1[[#This Row],[Invoice Date]],"yyyy")</f>
        <v>2020</v>
      </c>
      <c r="P362" s="4" t="str">
        <f>TEXT(Table1[[#This Row],[Invoice Date]],"mmm")</f>
        <v>Mar</v>
      </c>
      <c r="Q362" s="27">
        <f>WEEKNUM(Table1[[#This Row],[Invoice Date]]) + IF(YEAR(Table1[[#This Row],[Invoice Date]])=2021, 52, 0)</f>
        <v>12</v>
      </c>
    </row>
    <row r="363" spans="2:17" ht="14.25" customHeight="1" x14ac:dyDescent="0.3">
      <c r="B363" s="4" t="s">
        <v>14</v>
      </c>
      <c r="C363" s="33">
        <v>1185732</v>
      </c>
      <c r="D363" s="5">
        <v>43907</v>
      </c>
      <c r="E363" s="4" t="s">
        <v>15</v>
      </c>
      <c r="F363" s="4" t="s">
        <v>16</v>
      </c>
      <c r="G363" s="4" t="s">
        <v>16</v>
      </c>
      <c r="H363" s="6" t="s">
        <v>19</v>
      </c>
      <c r="I363" s="7">
        <v>53</v>
      </c>
      <c r="J363" s="8">
        <v>308</v>
      </c>
      <c r="K363" s="9">
        <v>16324</v>
      </c>
      <c r="L363" s="9">
        <v>6692.8399999999992</v>
      </c>
      <c r="M363" s="10">
        <v>0.41</v>
      </c>
      <c r="N363" s="4" t="s">
        <v>83</v>
      </c>
      <c r="O363" s="4" t="str">
        <f>TEXT(Table1[[#This Row],[Invoice Date]],"yyyy")</f>
        <v>2020</v>
      </c>
      <c r="P363" s="4" t="str">
        <f>TEXT(Table1[[#This Row],[Invoice Date]],"mmm")</f>
        <v>Mar</v>
      </c>
      <c r="Q363" s="27">
        <f>WEEKNUM(Table1[[#This Row],[Invoice Date]]) + IF(YEAR(Table1[[#This Row],[Invoice Date]])=2021, 52, 0)</f>
        <v>12</v>
      </c>
    </row>
    <row r="364" spans="2:17" ht="14.25" customHeight="1" x14ac:dyDescent="0.3">
      <c r="B364" s="4" t="s">
        <v>30</v>
      </c>
      <c r="C364" s="34">
        <v>1128299</v>
      </c>
      <c r="D364" s="5">
        <v>43907</v>
      </c>
      <c r="E364" s="4" t="s">
        <v>31</v>
      </c>
      <c r="F364" s="4" t="s">
        <v>42</v>
      </c>
      <c r="G364" s="4" t="s">
        <v>43</v>
      </c>
      <c r="H364" s="6" t="s">
        <v>20</v>
      </c>
      <c r="I364" s="7">
        <v>40</v>
      </c>
      <c r="J364" s="8">
        <v>425</v>
      </c>
      <c r="K364" s="9">
        <v>170000</v>
      </c>
      <c r="L364" s="9">
        <v>59500.000000000007</v>
      </c>
      <c r="M364" s="10">
        <v>0.35000000000000003</v>
      </c>
      <c r="N364" s="4" t="s">
        <v>18</v>
      </c>
      <c r="O364" s="4" t="str">
        <f>TEXT(Table1[[#This Row],[Invoice Date]],"yyyy")</f>
        <v>2020</v>
      </c>
      <c r="P364" s="4" t="str">
        <f>TEXT(Table1[[#This Row],[Invoice Date]],"mmm")</f>
        <v>Mar</v>
      </c>
      <c r="Q364" s="27">
        <f>WEEKNUM(Table1[[#This Row],[Invoice Date]]) + IF(YEAR(Table1[[#This Row],[Invoice Date]])=2021, 52, 0)</f>
        <v>12</v>
      </c>
    </row>
    <row r="365" spans="2:17" ht="14.25" customHeight="1" x14ac:dyDescent="0.3">
      <c r="B365" s="4" t="s">
        <v>14</v>
      </c>
      <c r="C365" s="33">
        <v>1185732</v>
      </c>
      <c r="D365" s="5">
        <v>43907</v>
      </c>
      <c r="E365" s="4" t="s">
        <v>15</v>
      </c>
      <c r="F365" s="4" t="s">
        <v>16</v>
      </c>
      <c r="G365" s="4" t="s">
        <v>16</v>
      </c>
      <c r="H365" s="6" t="s">
        <v>19</v>
      </c>
      <c r="I365" s="7">
        <v>55.000000000000007</v>
      </c>
      <c r="J365" s="8">
        <v>1025</v>
      </c>
      <c r="K365" s="9">
        <v>563750.00000000012</v>
      </c>
      <c r="L365" s="9">
        <v>169125.00000000003</v>
      </c>
      <c r="M365" s="10">
        <v>0.3</v>
      </c>
      <c r="N365" s="4" t="s">
        <v>24</v>
      </c>
      <c r="O365" s="4" t="str">
        <f>TEXT(Table1[[#This Row],[Invoice Date]],"yyyy")</f>
        <v>2020</v>
      </c>
      <c r="P365" s="4" t="str">
        <f>TEXT(Table1[[#This Row],[Invoice Date]],"mmm")</f>
        <v>Mar</v>
      </c>
      <c r="Q365" s="27">
        <f>WEEKNUM(Table1[[#This Row],[Invoice Date]]) + IF(YEAR(Table1[[#This Row],[Invoice Date]])=2021, 52, 0)</f>
        <v>12</v>
      </c>
    </row>
    <row r="366" spans="2:17" ht="14.25" customHeight="1" x14ac:dyDescent="0.3">
      <c r="B366" s="4" t="s">
        <v>30</v>
      </c>
      <c r="C366" s="34">
        <v>1128299</v>
      </c>
      <c r="D366" s="5">
        <v>43908</v>
      </c>
      <c r="E366" s="4" t="s">
        <v>31</v>
      </c>
      <c r="F366" s="4" t="s">
        <v>42</v>
      </c>
      <c r="G366" s="4" t="s">
        <v>43</v>
      </c>
      <c r="H366" s="6" t="s">
        <v>21</v>
      </c>
      <c r="I366" s="7">
        <v>26</v>
      </c>
      <c r="J366" s="8">
        <v>96</v>
      </c>
      <c r="K366" s="9">
        <v>2496</v>
      </c>
      <c r="L366" s="9">
        <v>848.63999999999987</v>
      </c>
      <c r="M366" s="10">
        <v>0.33999999999999997</v>
      </c>
      <c r="N366" s="4" t="s">
        <v>24</v>
      </c>
      <c r="O366" s="4" t="str">
        <f>TEXT(Table1[[#This Row],[Invoice Date]],"yyyy")</f>
        <v>2020</v>
      </c>
      <c r="P366" s="4" t="str">
        <f>TEXT(Table1[[#This Row],[Invoice Date]],"mmm")</f>
        <v>Mar</v>
      </c>
      <c r="Q366" s="27">
        <f>WEEKNUM(Table1[[#This Row],[Invoice Date]]) + IF(YEAR(Table1[[#This Row],[Invoice Date]])=2021, 52, 0)</f>
        <v>12</v>
      </c>
    </row>
    <row r="367" spans="2:17" ht="14.25" customHeight="1" x14ac:dyDescent="0.3">
      <c r="B367" s="4" t="s">
        <v>30</v>
      </c>
      <c r="C367" s="34">
        <v>1128299</v>
      </c>
      <c r="D367" s="5">
        <v>43908</v>
      </c>
      <c r="E367" s="4" t="s">
        <v>31</v>
      </c>
      <c r="F367" s="4" t="s">
        <v>42</v>
      </c>
      <c r="G367" s="4" t="s">
        <v>43</v>
      </c>
      <c r="H367" s="6" t="s">
        <v>21</v>
      </c>
      <c r="I367" s="7">
        <v>38</v>
      </c>
      <c r="J367" s="8">
        <v>72</v>
      </c>
      <c r="K367" s="9">
        <v>2736</v>
      </c>
      <c r="L367" s="9">
        <v>1231.1999999999998</v>
      </c>
      <c r="M367" s="10">
        <v>0.44999999999999996</v>
      </c>
      <c r="N367" s="4" t="s">
        <v>83</v>
      </c>
      <c r="O367" s="4" t="str">
        <f>TEXT(Table1[[#This Row],[Invoice Date]],"yyyy")</f>
        <v>2020</v>
      </c>
      <c r="P367" s="4" t="str">
        <f>TEXT(Table1[[#This Row],[Invoice Date]],"mmm")</f>
        <v>Mar</v>
      </c>
      <c r="Q367" s="27">
        <f>WEEKNUM(Table1[[#This Row],[Invoice Date]]) + IF(YEAR(Table1[[#This Row],[Invoice Date]])=2021, 52, 0)</f>
        <v>12</v>
      </c>
    </row>
    <row r="368" spans="2:17" ht="14.25" customHeight="1" x14ac:dyDescent="0.3">
      <c r="B368" s="4" t="s">
        <v>14</v>
      </c>
      <c r="C368" s="33">
        <v>1185732</v>
      </c>
      <c r="D368" s="5">
        <v>43908</v>
      </c>
      <c r="E368" s="4" t="s">
        <v>15</v>
      </c>
      <c r="F368" s="4" t="s">
        <v>16</v>
      </c>
      <c r="G368" s="4" t="s">
        <v>16</v>
      </c>
      <c r="H368" s="6" t="s">
        <v>20</v>
      </c>
      <c r="I368" s="7">
        <v>45</v>
      </c>
      <c r="J368" s="8">
        <v>257</v>
      </c>
      <c r="K368" s="9">
        <v>11565</v>
      </c>
      <c r="L368" s="9">
        <v>5319.9</v>
      </c>
      <c r="M368" s="10">
        <v>0.45999999999999996</v>
      </c>
      <c r="N368" s="4" t="s">
        <v>83</v>
      </c>
      <c r="O368" s="4" t="str">
        <f>TEXT(Table1[[#This Row],[Invoice Date]],"yyyy")</f>
        <v>2020</v>
      </c>
      <c r="P368" s="4" t="str">
        <f>TEXT(Table1[[#This Row],[Invoice Date]],"mmm")</f>
        <v>Mar</v>
      </c>
      <c r="Q368" s="27">
        <f>WEEKNUM(Table1[[#This Row],[Invoice Date]]) + IF(YEAR(Table1[[#This Row],[Invoice Date]])=2021, 52, 0)</f>
        <v>12</v>
      </c>
    </row>
    <row r="369" spans="2:17" ht="14.25" customHeight="1" x14ac:dyDescent="0.3">
      <c r="B369" s="4" t="s">
        <v>14</v>
      </c>
      <c r="C369" s="33">
        <v>1185732</v>
      </c>
      <c r="D369" s="5">
        <v>43908</v>
      </c>
      <c r="E369" s="4" t="s">
        <v>15</v>
      </c>
      <c r="F369" s="4" t="s">
        <v>16</v>
      </c>
      <c r="G369" s="4" t="s">
        <v>16</v>
      </c>
      <c r="H369" s="6" t="s">
        <v>20</v>
      </c>
      <c r="I369" s="7">
        <v>37</v>
      </c>
      <c r="J369" s="8">
        <v>314</v>
      </c>
      <c r="K369" s="9">
        <v>11618</v>
      </c>
      <c r="L369" s="9">
        <v>4298.66</v>
      </c>
      <c r="M369" s="10">
        <v>0.37</v>
      </c>
      <c r="N369" s="4" t="s">
        <v>24</v>
      </c>
      <c r="O369" s="4" t="str">
        <f>TEXT(Table1[[#This Row],[Invoice Date]],"yyyy")</f>
        <v>2020</v>
      </c>
      <c r="P369" s="4" t="str">
        <f>TEXT(Table1[[#This Row],[Invoice Date]],"mmm")</f>
        <v>Mar</v>
      </c>
      <c r="Q369" s="27">
        <f>WEEKNUM(Table1[[#This Row],[Invoice Date]]) + IF(YEAR(Table1[[#This Row],[Invoice Date]])=2021, 52, 0)</f>
        <v>12</v>
      </c>
    </row>
    <row r="370" spans="2:17" ht="14.25" customHeight="1" x14ac:dyDescent="0.3">
      <c r="B370" s="4" t="s">
        <v>30</v>
      </c>
      <c r="C370" s="34">
        <v>1128299</v>
      </c>
      <c r="D370" s="5">
        <v>43908</v>
      </c>
      <c r="E370" s="4" t="s">
        <v>31</v>
      </c>
      <c r="F370" s="4" t="s">
        <v>42</v>
      </c>
      <c r="G370" s="4" t="s">
        <v>43</v>
      </c>
      <c r="H370" s="6" t="s">
        <v>21</v>
      </c>
      <c r="I370" s="7">
        <v>40</v>
      </c>
      <c r="J370" s="8">
        <v>275</v>
      </c>
      <c r="K370" s="9">
        <v>110000</v>
      </c>
      <c r="L370" s="9">
        <v>33000</v>
      </c>
      <c r="M370" s="10">
        <v>0.3</v>
      </c>
      <c r="N370" s="4" t="s">
        <v>18</v>
      </c>
      <c r="O370" s="4" t="str">
        <f>TEXT(Table1[[#This Row],[Invoice Date]],"yyyy")</f>
        <v>2020</v>
      </c>
      <c r="P370" s="4" t="str">
        <f>TEXT(Table1[[#This Row],[Invoice Date]],"mmm")</f>
        <v>Mar</v>
      </c>
      <c r="Q370" s="27">
        <f>WEEKNUM(Table1[[#This Row],[Invoice Date]]) + IF(YEAR(Table1[[#This Row],[Invoice Date]])=2021, 52, 0)</f>
        <v>12</v>
      </c>
    </row>
    <row r="371" spans="2:17" ht="14.25" customHeight="1" x14ac:dyDescent="0.3">
      <c r="B371" s="4" t="s">
        <v>14</v>
      </c>
      <c r="C371" s="33">
        <v>1185732</v>
      </c>
      <c r="D371" s="5">
        <v>43908</v>
      </c>
      <c r="E371" s="4" t="s">
        <v>15</v>
      </c>
      <c r="F371" s="4" t="s">
        <v>16</v>
      </c>
      <c r="G371" s="4" t="s">
        <v>16</v>
      </c>
      <c r="H371" s="6" t="s">
        <v>20</v>
      </c>
      <c r="I371" s="7">
        <v>50</v>
      </c>
      <c r="J371" s="8">
        <v>950</v>
      </c>
      <c r="K371" s="9">
        <v>475000</v>
      </c>
      <c r="L371" s="9">
        <v>166250</v>
      </c>
      <c r="M371" s="10">
        <v>0.35</v>
      </c>
      <c r="N371" s="4" t="s">
        <v>24</v>
      </c>
      <c r="O371" s="4" t="str">
        <f>TEXT(Table1[[#This Row],[Invoice Date]],"yyyy")</f>
        <v>2020</v>
      </c>
      <c r="P371" s="4" t="str">
        <f>TEXT(Table1[[#This Row],[Invoice Date]],"mmm")</f>
        <v>Mar</v>
      </c>
      <c r="Q371" s="27">
        <f>WEEKNUM(Table1[[#This Row],[Invoice Date]]) + IF(YEAR(Table1[[#This Row],[Invoice Date]])=2021, 52, 0)</f>
        <v>12</v>
      </c>
    </row>
    <row r="372" spans="2:17" ht="14.25" customHeight="1" x14ac:dyDescent="0.3">
      <c r="B372" s="4" t="s">
        <v>30</v>
      </c>
      <c r="C372" s="34">
        <v>1128299</v>
      </c>
      <c r="D372" s="5">
        <v>43909</v>
      </c>
      <c r="E372" s="4" t="s">
        <v>31</v>
      </c>
      <c r="F372" s="4" t="s">
        <v>44</v>
      </c>
      <c r="G372" s="4" t="s">
        <v>45</v>
      </c>
      <c r="H372" s="6" t="s">
        <v>22</v>
      </c>
      <c r="I372" s="7">
        <v>41</v>
      </c>
      <c r="J372" s="8">
        <v>56</v>
      </c>
      <c r="K372" s="9">
        <v>2296</v>
      </c>
      <c r="L372" s="9">
        <v>1469.44</v>
      </c>
      <c r="M372" s="10">
        <v>0.64</v>
      </c>
      <c r="N372" s="4" t="s">
        <v>83</v>
      </c>
      <c r="O372" s="4" t="str">
        <f>TEXT(Table1[[#This Row],[Invoice Date]],"yyyy")</f>
        <v>2020</v>
      </c>
      <c r="P372" s="4" t="str">
        <f>TEXT(Table1[[#This Row],[Invoice Date]],"mmm")</f>
        <v>Mar</v>
      </c>
      <c r="Q372" s="27">
        <f>WEEKNUM(Table1[[#This Row],[Invoice Date]]) + IF(YEAR(Table1[[#This Row],[Invoice Date]])=2021, 52, 0)</f>
        <v>12</v>
      </c>
    </row>
    <row r="373" spans="2:17" ht="14.25" customHeight="1" x14ac:dyDescent="0.3">
      <c r="B373" s="4" t="s">
        <v>30</v>
      </c>
      <c r="C373" s="34">
        <v>1128299</v>
      </c>
      <c r="D373" s="5">
        <v>43909</v>
      </c>
      <c r="E373" s="4" t="s">
        <v>31</v>
      </c>
      <c r="F373" s="4" t="s">
        <v>44</v>
      </c>
      <c r="G373" s="4" t="s">
        <v>45</v>
      </c>
      <c r="H373" s="6" t="s">
        <v>22</v>
      </c>
      <c r="I373" s="7">
        <v>45</v>
      </c>
      <c r="J373" s="8">
        <v>225</v>
      </c>
      <c r="K373" s="9">
        <v>101250</v>
      </c>
      <c r="L373" s="9">
        <v>50625</v>
      </c>
      <c r="M373" s="10">
        <v>0.5</v>
      </c>
      <c r="N373" s="4" t="s">
        <v>18</v>
      </c>
      <c r="O373" s="4" t="str">
        <f>TEXT(Table1[[#This Row],[Invoice Date]],"yyyy")</f>
        <v>2020</v>
      </c>
      <c r="P373" s="4" t="str">
        <f>TEXT(Table1[[#This Row],[Invoice Date]],"mmm")</f>
        <v>Mar</v>
      </c>
      <c r="Q373" s="27">
        <f>WEEKNUM(Table1[[#This Row],[Invoice Date]]) + IF(YEAR(Table1[[#This Row],[Invoice Date]])=2021, 52, 0)</f>
        <v>12</v>
      </c>
    </row>
    <row r="374" spans="2:17" ht="14.25" customHeight="1" x14ac:dyDescent="0.3">
      <c r="B374" s="4" t="s">
        <v>30</v>
      </c>
      <c r="C374" s="34">
        <v>1128299</v>
      </c>
      <c r="D374" s="5">
        <v>43910</v>
      </c>
      <c r="E374" s="4" t="s">
        <v>31</v>
      </c>
      <c r="F374" s="4" t="s">
        <v>44</v>
      </c>
      <c r="G374" s="4" t="s">
        <v>45</v>
      </c>
      <c r="H374" s="6" t="s">
        <v>23</v>
      </c>
      <c r="I374" s="7">
        <v>37</v>
      </c>
      <c r="J374" s="8">
        <v>128</v>
      </c>
      <c r="K374" s="9">
        <v>4736</v>
      </c>
      <c r="L374" s="9">
        <v>1231.3600000000001</v>
      </c>
      <c r="M374" s="10">
        <v>0.26</v>
      </c>
      <c r="N374" s="4" t="s">
        <v>83</v>
      </c>
      <c r="O374" s="4" t="str">
        <f>TEXT(Table1[[#This Row],[Invoice Date]],"yyyy")</f>
        <v>2020</v>
      </c>
      <c r="P374" s="4" t="str">
        <f>TEXT(Table1[[#This Row],[Invoice Date]],"mmm")</f>
        <v>Mar</v>
      </c>
      <c r="Q374" s="27">
        <f>WEEKNUM(Table1[[#This Row],[Invoice Date]]) + IF(YEAR(Table1[[#This Row],[Invoice Date]])=2021, 52, 0)</f>
        <v>12</v>
      </c>
    </row>
    <row r="375" spans="2:17" ht="14.25" customHeight="1" x14ac:dyDescent="0.3">
      <c r="B375" s="4" t="s">
        <v>30</v>
      </c>
      <c r="C375" s="34">
        <v>1128299</v>
      </c>
      <c r="D375" s="5">
        <v>43910</v>
      </c>
      <c r="E375" s="4" t="s">
        <v>31</v>
      </c>
      <c r="F375" s="4" t="s">
        <v>44</v>
      </c>
      <c r="G375" s="4" t="s">
        <v>45</v>
      </c>
      <c r="H375" s="6" t="s">
        <v>23</v>
      </c>
      <c r="I375" s="7">
        <v>40</v>
      </c>
      <c r="J375" s="8">
        <v>475</v>
      </c>
      <c r="K375" s="9">
        <v>190000</v>
      </c>
      <c r="L375" s="9">
        <v>28500.000000000004</v>
      </c>
      <c r="M375" s="10">
        <v>0.15000000000000002</v>
      </c>
      <c r="N375" s="4" t="s">
        <v>18</v>
      </c>
      <c r="O375" s="4" t="str">
        <f>TEXT(Table1[[#This Row],[Invoice Date]],"yyyy")</f>
        <v>2020</v>
      </c>
      <c r="P375" s="4" t="str">
        <f>TEXT(Table1[[#This Row],[Invoice Date]],"mmm")</f>
        <v>Mar</v>
      </c>
      <c r="Q375" s="27">
        <f>WEEKNUM(Table1[[#This Row],[Invoice Date]]) + IF(YEAR(Table1[[#This Row],[Invoice Date]])=2021, 52, 0)</f>
        <v>12</v>
      </c>
    </row>
    <row r="376" spans="2:17" ht="14.25" customHeight="1" x14ac:dyDescent="0.3">
      <c r="B376" s="4" t="s">
        <v>30</v>
      </c>
      <c r="C376" s="34">
        <v>1128299</v>
      </c>
      <c r="D376" s="5">
        <v>43911</v>
      </c>
      <c r="E376" s="4" t="s">
        <v>31</v>
      </c>
      <c r="F376" s="4" t="s">
        <v>44</v>
      </c>
      <c r="G376" s="4" t="s">
        <v>45</v>
      </c>
      <c r="H376" s="6" t="s">
        <v>17</v>
      </c>
      <c r="I376" s="7">
        <v>27</v>
      </c>
      <c r="J376" s="8">
        <v>131</v>
      </c>
      <c r="K376" s="9">
        <v>3537</v>
      </c>
      <c r="L376" s="9">
        <v>1697.7600000000002</v>
      </c>
      <c r="M376" s="10">
        <v>0.48000000000000004</v>
      </c>
      <c r="N376" s="4" t="s">
        <v>83</v>
      </c>
      <c r="O376" s="4" t="str">
        <f>TEXT(Table1[[#This Row],[Invoice Date]],"yyyy")</f>
        <v>2020</v>
      </c>
      <c r="P376" s="4" t="str">
        <f>TEXT(Table1[[#This Row],[Invoice Date]],"mmm")</f>
        <v>Mar</v>
      </c>
      <c r="Q376" s="27">
        <f>WEEKNUM(Table1[[#This Row],[Invoice Date]]) + IF(YEAR(Table1[[#This Row],[Invoice Date]])=2021, 52, 0)</f>
        <v>12</v>
      </c>
    </row>
    <row r="377" spans="2:17" ht="14.25" customHeight="1" x14ac:dyDescent="0.3">
      <c r="B377" s="4" t="s">
        <v>30</v>
      </c>
      <c r="C377" s="34">
        <v>1128299</v>
      </c>
      <c r="D377" s="5">
        <v>43911</v>
      </c>
      <c r="E377" s="4" t="s">
        <v>31</v>
      </c>
      <c r="F377" s="4" t="s">
        <v>44</v>
      </c>
      <c r="G377" s="4" t="s">
        <v>45</v>
      </c>
      <c r="H377" s="6" t="s">
        <v>17</v>
      </c>
      <c r="I377" s="7">
        <v>30</v>
      </c>
      <c r="J377" s="8">
        <v>525</v>
      </c>
      <c r="K377" s="9">
        <v>157500</v>
      </c>
      <c r="L377" s="9">
        <v>55125.000000000007</v>
      </c>
      <c r="M377" s="10">
        <v>0.35000000000000003</v>
      </c>
      <c r="N377" s="4" t="s">
        <v>18</v>
      </c>
      <c r="O377" s="4" t="str">
        <f>TEXT(Table1[[#This Row],[Invoice Date]],"yyyy")</f>
        <v>2020</v>
      </c>
      <c r="P377" s="4" t="str">
        <f>TEXT(Table1[[#This Row],[Invoice Date]],"mmm")</f>
        <v>Mar</v>
      </c>
      <c r="Q377" s="27">
        <f>WEEKNUM(Table1[[#This Row],[Invoice Date]]) + IF(YEAR(Table1[[#This Row],[Invoice Date]])=2021, 52, 0)</f>
        <v>12</v>
      </c>
    </row>
    <row r="378" spans="2:17" ht="14.25" customHeight="1" x14ac:dyDescent="0.3">
      <c r="B378" s="4" t="s">
        <v>30</v>
      </c>
      <c r="C378" s="34">
        <v>1128299</v>
      </c>
      <c r="D378" s="5">
        <v>43912</v>
      </c>
      <c r="E378" s="4" t="s">
        <v>31</v>
      </c>
      <c r="F378" s="4" t="s">
        <v>44</v>
      </c>
      <c r="G378" s="4" t="s">
        <v>45</v>
      </c>
      <c r="H378" s="6" t="s">
        <v>19</v>
      </c>
      <c r="I378" s="7">
        <v>38</v>
      </c>
      <c r="J378" s="8">
        <v>111</v>
      </c>
      <c r="K378" s="9">
        <v>4218</v>
      </c>
      <c r="L378" s="9">
        <v>1265.4000000000001</v>
      </c>
      <c r="M378" s="10">
        <v>0.30000000000000004</v>
      </c>
      <c r="N378" s="4" t="s">
        <v>83</v>
      </c>
      <c r="O378" s="4" t="str">
        <f>TEXT(Table1[[#This Row],[Invoice Date]],"yyyy")</f>
        <v>2020</v>
      </c>
      <c r="P378" s="4" t="str">
        <f>TEXT(Table1[[#This Row],[Invoice Date]],"mmm")</f>
        <v>Mar</v>
      </c>
      <c r="Q378" s="27">
        <f>WEEKNUM(Table1[[#This Row],[Invoice Date]]) + IF(YEAR(Table1[[#This Row],[Invoice Date]])=2021, 52, 0)</f>
        <v>13</v>
      </c>
    </row>
    <row r="379" spans="2:17" ht="14.25" customHeight="1" x14ac:dyDescent="0.3">
      <c r="B379" s="4" t="s">
        <v>30</v>
      </c>
      <c r="C379" s="34">
        <v>1128299</v>
      </c>
      <c r="D379" s="5">
        <v>43912</v>
      </c>
      <c r="E379" s="4" t="s">
        <v>31</v>
      </c>
      <c r="F379" s="4" t="s">
        <v>44</v>
      </c>
      <c r="G379" s="4" t="s">
        <v>45</v>
      </c>
      <c r="H379" s="6" t="s">
        <v>19</v>
      </c>
      <c r="I379" s="7">
        <v>40</v>
      </c>
      <c r="J379" s="8">
        <v>425</v>
      </c>
      <c r="K379" s="9">
        <v>170000</v>
      </c>
      <c r="L379" s="9">
        <v>34000</v>
      </c>
      <c r="M379" s="10">
        <v>0.2</v>
      </c>
      <c r="N379" s="4" t="s">
        <v>18</v>
      </c>
      <c r="O379" s="4" t="str">
        <f>TEXT(Table1[[#This Row],[Invoice Date]],"yyyy")</f>
        <v>2020</v>
      </c>
      <c r="P379" s="4" t="str">
        <f>TEXT(Table1[[#This Row],[Invoice Date]],"mmm")</f>
        <v>Mar</v>
      </c>
      <c r="Q379" s="27">
        <f>WEEKNUM(Table1[[#This Row],[Invoice Date]]) + IF(YEAR(Table1[[#This Row],[Invoice Date]])=2021, 52, 0)</f>
        <v>13</v>
      </c>
    </row>
    <row r="380" spans="2:17" ht="14.25" customHeight="1" x14ac:dyDescent="0.3">
      <c r="B380" s="4" t="s">
        <v>30</v>
      </c>
      <c r="C380" s="34">
        <v>1128299</v>
      </c>
      <c r="D380" s="5">
        <v>43913</v>
      </c>
      <c r="E380" s="4" t="s">
        <v>31</v>
      </c>
      <c r="F380" s="4" t="s">
        <v>44</v>
      </c>
      <c r="G380" s="4" t="s">
        <v>45</v>
      </c>
      <c r="H380" s="6" t="s">
        <v>20</v>
      </c>
      <c r="I380" s="7">
        <v>38</v>
      </c>
      <c r="J380" s="8">
        <v>123</v>
      </c>
      <c r="K380" s="9">
        <v>4674</v>
      </c>
      <c r="L380" s="9">
        <v>2337</v>
      </c>
      <c r="M380" s="10">
        <v>0.5</v>
      </c>
      <c r="N380" s="4" t="s">
        <v>83</v>
      </c>
      <c r="O380" s="4" t="str">
        <f>TEXT(Table1[[#This Row],[Invoice Date]],"yyyy")</f>
        <v>2020</v>
      </c>
      <c r="P380" s="4" t="str">
        <f>TEXT(Table1[[#This Row],[Invoice Date]],"mmm")</f>
        <v>Mar</v>
      </c>
      <c r="Q380" s="27">
        <f>WEEKNUM(Table1[[#This Row],[Invoice Date]]) + IF(YEAR(Table1[[#This Row],[Invoice Date]])=2021, 52, 0)</f>
        <v>13</v>
      </c>
    </row>
    <row r="381" spans="2:17" ht="14.25" customHeight="1" x14ac:dyDescent="0.3">
      <c r="B381" s="4" t="s">
        <v>30</v>
      </c>
      <c r="C381" s="34">
        <v>1128299</v>
      </c>
      <c r="D381" s="5">
        <v>43913</v>
      </c>
      <c r="E381" s="4" t="s">
        <v>31</v>
      </c>
      <c r="F381" s="4" t="s">
        <v>44</v>
      </c>
      <c r="G381" s="4" t="s">
        <v>45</v>
      </c>
      <c r="H381" s="6" t="s">
        <v>20</v>
      </c>
      <c r="I381" s="7">
        <v>40</v>
      </c>
      <c r="J381" s="8">
        <v>425</v>
      </c>
      <c r="K381" s="9">
        <v>170000</v>
      </c>
      <c r="L381" s="9">
        <v>59500.000000000007</v>
      </c>
      <c r="M381" s="10">
        <v>0.35000000000000003</v>
      </c>
      <c r="N381" s="4" t="s">
        <v>18</v>
      </c>
      <c r="O381" s="4" t="str">
        <f>TEXT(Table1[[#This Row],[Invoice Date]],"yyyy")</f>
        <v>2020</v>
      </c>
      <c r="P381" s="4" t="str">
        <f>TEXT(Table1[[#This Row],[Invoice Date]],"mmm")</f>
        <v>Mar</v>
      </c>
      <c r="Q381" s="27">
        <f>WEEKNUM(Table1[[#This Row],[Invoice Date]]) + IF(YEAR(Table1[[#This Row],[Invoice Date]])=2021, 52, 0)</f>
        <v>13</v>
      </c>
    </row>
    <row r="382" spans="2:17" ht="14.25" customHeight="1" x14ac:dyDescent="0.3">
      <c r="B382" s="4" t="s">
        <v>30</v>
      </c>
      <c r="C382" s="34">
        <v>1128299</v>
      </c>
      <c r="D382" s="5">
        <v>43914</v>
      </c>
      <c r="E382" s="4" t="s">
        <v>31</v>
      </c>
      <c r="F382" s="4" t="s">
        <v>44</v>
      </c>
      <c r="G382" s="4" t="s">
        <v>45</v>
      </c>
      <c r="H382" s="6" t="s">
        <v>21</v>
      </c>
      <c r="I382" s="7">
        <v>36</v>
      </c>
      <c r="J382" s="8">
        <v>72</v>
      </c>
      <c r="K382" s="9">
        <v>2592</v>
      </c>
      <c r="L382" s="9">
        <v>1166.3999999999999</v>
      </c>
      <c r="M382" s="10">
        <v>0.44999999999999996</v>
      </c>
      <c r="N382" s="4" t="s">
        <v>83</v>
      </c>
      <c r="O382" s="4" t="str">
        <f>TEXT(Table1[[#This Row],[Invoice Date]],"yyyy")</f>
        <v>2020</v>
      </c>
      <c r="P382" s="4" t="str">
        <f>TEXT(Table1[[#This Row],[Invoice Date]],"mmm")</f>
        <v>Mar</v>
      </c>
      <c r="Q382" s="27">
        <f>WEEKNUM(Table1[[#This Row],[Invoice Date]]) + IF(YEAR(Table1[[#This Row],[Invoice Date]])=2021, 52, 0)</f>
        <v>13</v>
      </c>
    </row>
    <row r="383" spans="2:17" ht="14.25" customHeight="1" x14ac:dyDescent="0.3">
      <c r="B383" s="4" t="s">
        <v>30</v>
      </c>
      <c r="C383" s="34">
        <v>1128299</v>
      </c>
      <c r="D383" s="5">
        <v>43914</v>
      </c>
      <c r="E383" s="4" t="s">
        <v>31</v>
      </c>
      <c r="F383" s="4" t="s">
        <v>44</v>
      </c>
      <c r="G383" s="4" t="s">
        <v>45</v>
      </c>
      <c r="H383" s="6" t="s">
        <v>21</v>
      </c>
      <c r="I383" s="7">
        <v>40</v>
      </c>
      <c r="J383" s="8">
        <v>275</v>
      </c>
      <c r="K383" s="9">
        <v>110000</v>
      </c>
      <c r="L383" s="9">
        <v>33000</v>
      </c>
      <c r="M383" s="10">
        <v>0.3</v>
      </c>
      <c r="N383" s="4" t="s">
        <v>18</v>
      </c>
      <c r="O383" s="4" t="str">
        <f>TEXT(Table1[[#This Row],[Invoice Date]],"yyyy")</f>
        <v>2020</v>
      </c>
      <c r="P383" s="4" t="str">
        <f>TEXT(Table1[[#This Row],[Invoice Date]],"mmm")</f>
        <v>Mar</v>
      </c>
      <c r="Q383" s="27">
        <f>WEEKNUM(Table1[[#This Row],[Invoice Date]]) + IF(YEAR(Table1[[#This Row],[Invoice Date]])=2021, 52, 0)</f>
        <v>13</v>
      </c>
    </row>
    <row r="384" spans="2:17" ht="14.25" customHeight="1" x14ac:dyDescent="0.3">
      <c r="B384" s="4" t="s">
        <v>30</v>
      </c>
      <c r="C384" s="34">
        <v>1128299</v>
      </c>
      <c r="D384" s="5">
        <v>43915</v>
      </c>
      <c r="E384" s="4" t="s">
        <v>31</v>
      </c>
      <c r="F384" s="4" t="s">
        <v>44</v>
      </c>
      <c r="G384" s="4" t="s">
        <v>45</v>
      </c>
      <c r="H384" s="6" t="s">
        <v>22</v>
      </c>
      <c r="I384" s="7">
        <v>43</v>
      </c>
      <c r="J384" s="8">
        <v>58</v>
      </c>
      <c r="K384" s="9">
        <v>2494</v>
      </c>
      <c r="L384" s="9">
        <v>1546.28</v>
      </c>
      <c r="M384" s="10">
        <v>0.62</v>
      </c>
      <c r="N384" s="4" t="s">
        <v>83</v>
      </c>
      <c r="O384" s="4" t="str">
        <f>TEXT(Table1[[#This Row],[Invoice Date]],"yyyy")</f>
        <v>2020</v>
      </c>
      <c r="P384" s="4" t="str">
        <f>TEXT(Table1[[#This Row],[Invoice Date]],"mmm")</f>
        <v>Mar</v>
      </c>
      <c r="Q384" s="27">
        <f>WEEKNUM(Table1[[#This Row],[Invoice Date]]) + IF(YEAR(Table1[[#This Row],[Invoice Date]])=2021, 52, 0)</f>
        <v>13</v>
      </c>
    </row>
    <row r="385" spans="2:17" ht="14.25" customHeight="1" x14ac:dyDescent="0.3">
      <c r="B385" s="4" t="s">
        <v>30</v>
      </c>
      <c r="C385" s="34">
        <v>1128299</v>
      </c>
      <c r="D385" s="5">
        <v>43915</v>
      </c>
      <c r="E385" s="4" t="s">
        <v>31</v>
      </c>
      <c r="F385" s="4" t="s">
        <v>44</v>
      </c>
      <c r="G385" s="4" t="s">
        <v>45</v>
      </c>
      <c r="H385" s="6" t="s">
        <v>22</v>
      </c>
      <c r="I385" s="7">
        <v>45</v>
      </c>
      <c r="J385" s="8">
        <v>200</v>
      </c>
      <c r="K385" s="9">
        <v>90000</v>
      </c>
      <c r="L385" s="9">
        <v>45000</v>
      </c>
      <c r="M385" s="10">
        <v>0.5</v>
      </c>
      <c r="N385" s="4" t="s">
        <v>18</v>
      </c>
      <c r="O385" s="4" t="str">
        <f>TEXT(Table1[[#This Row],[Invoice Date]],"yyyy")</f>
        <v>2020</v>
      </c>
      <c r="P385" s="4" t="str">
        <f>TEXT(Table1[[#This Row],[Invoice Date]],"mmm")</f>
        <v>Mar</v>
      </c>
      <c r="Q385" s="27">
        <f>WEEKNUM(Table1[[#This Row],[Invoice Date]]) + IF(YEAR(Table1[[#This Row],[Invoice Date]])=2021, 52, 0)</f>
        <v>13</v>
      </c>
    </row>
    <row r="386" spans="2:17" ht="14.25" customHeight="1" x14ac:dyDescent="0.3">
      <c r="B386" s="4" t="s">
        <v>30</v>
      </c>
      <c r="C386" s="34">
        <v>1128299</v>
      </c>
      <c r="D386" s="5">
        <v>43916</v>
      </c>
      <c r="E386" s="4" t="s">
        <v>31</v>
      </c>
      <c r="F386" s="4" t="s">
        <v>44</v>
      </c>
      <c r="G386" s="4" t="s">
        <v>45</v>
      </c>
      <c r="H386" s="6" t="s">
        <v>23</v>
      </c>
      <c r="I386" s="7">
        <v>37</v>
      </c>
      <c r="J386" s="8">
        <v>116</v>
      </c>
      <c r="K386" s="9">
        <v>4292</v>
      </c>
      <c r="L386" s="9">
        <v>1158.8400000000001</v>
      </c>
      <c r="M386" s="10">
        <v>0.27</v>
      </c>
      <c r="N386" s="4" t="s">
        <v>83</v>
      </c>
      <c r="O386" s="4" t="str">
        <f>TEXT(Table1[[#This Row],[Invoice Date]],"yyyy")</f>
        <v>2020</v>
      </c>
      <c r="P386" s="4" t="str">
        <f>TEXT(Table1[[#This Row],[Invoice Date]],"mmm")</f>
        <v>Mar</v>
      </c>
      <c r="Q386" s="27">
        <f>WEEKNUM(Table1[[#This Row],[Invoice Date]]) + IF(YEAR(Table1[[#This Row],[Invoice Date]])=2021, 52, 0)</f>
        <v>13</v>
      </c>
    </row>
    <row r="387" spans="2:17" ht="14.25" customHeight="1" x14ac:dyDescent="0.3">
      <c r="B387" s="4" t="s">
        <v>30</v>
      </c>
      <c r="C387" s="34">
        <v>1128299</v>
      </c>
      <c r="D387" s="5">
        <v>43916</v>
      </c>
      <c r="E387" s="4" t="s">
        <v>31</v>
      </c>
      <c r="F387" s="4" t="s">
        <v>44</v>
      </c>
      <c r="G387" s="4" t="s">
        <v>45</v>
      </c>
      <c r="H387" s="6" t="s">
        <v>23</v>
      </c>
      <c r="I387" s="7">
        <v>40</v>
      </c>
      <c r="J387" s="8">
        <v>400</v>
      </c>
      <c r="K387" s="9">
        <v>160000</v>
      </c>
      <c r="L387" s="9">
        <v>24000.000000000004</v>
      </c>
      <c r="M387" s="10">
        <v>0.15000000000000002</v>
      </c>
      <c r="N387" s="4" t="s">
        <v>18</v>
      </c>
      <c r="O387" s="4" t="str">
        <f>TEXT(Table1[[#This Row],[Invoice Date]],"yyyy")</f>
        <v>2020</v>
      </c>
      <c r="P387" s="4" t="str">
        <f>TEXT(Table1[[#This Row],[Invoice Date]],"mmm")</f>
        <v>Mar</v>
      </c>
      <c r="Q387" s="27">
        <f>WEEKNUM(Table1[[#This Row],[Invoice Date]]) + IF(YEAR(Table1[[#This Row],[Invoice Date]])=2021, 52, 0)</f>
        <v>13</v>
      </c>
    </row>
    <row r="388" spans="2:17" ht="14.25" customHeight="1" x14ac:dyDescent="0.3">
      <c r="B388" s="4" t="s">
        <v>30</v>
      </c>
      <c r="C388" s="34">
        <v>1128299</v>
      </c>
      <c r="D388" s="5">
        <v>43917</v>
      </c>
      <c r="E388" s="4" t="s">
        <v>31</v>
      </c>
      <c r="F388" s="4" t="s">
        <v>44</v>
      </c>
      <c r="G388" s="4" t="s">
        <v>45</v>
      </c>
      <c r="H388" s="6" t="s">
        <v>17</v>
      </c>
      <c r="I388" s="7">
        <v>37</v>
      </c>
      <c r="J388" s="8">
        <v>165</v>
      </c>
      <c r="K388" s="9">
        <v>6105</v>
      </c>
      <c r="L388" s="9">
        <v>2930.4</v>
      </c>
      <c r="M388" s="10">
        <v>0.48000000000000004</v>
      </c>
      <c r="N388" s="4" t="s">
        <v>83</v>
      </c>
      <c r="O388" s="4" t="str">
        <f>TEXT(Table1[[#This Row],[Invoice Date]],"yyyy")</f>
        <v>2020</v>
      </c>
      <c r="P388" s="4" t="str">
        <f>TEXT(Table1[[#This Row],[Invoice Date]],"mmm")</f>
        <v>Mar</v>
      </c>
      <c r="Q388" s="27">
        <f>WEEKNUM(Table1[[#This Row],[Invoice Date]]) + IF(YEAR(Table1[[#This Row],[Invoice Date]])=2021, 52, 0)</f>
        <v>13</v>
      </c>
    </row>
    <row r="389" spans="2:17" ht="14.25" customHeight="1" x14ac:dyDescent="0.3">
      <c r="B389" s="4" t="s">
        <v>30</v>
      </c>
      <c r="C389" s="34">
        <v>1128299</v>
      </c>
      <c r="D389" s="5">
        <v>43917</v>
      </c>
      <c r="E389" s="4" t="s">
        <v>31</v>
      </c>
      <c r="F389" s="4" t="s">
        <v>44</v>
      </c>
      <c r="G389" s="4" t="s">
        <v>45</v>
      </c>
      <c r="H389" s="6" t="s">
        <v>17</v>
      </c>
      <c r="I389" s="7">
        <v>40</v>
      </c>
      <c r="J389" s="8">
        <v>550</v>
      </c>
      <c r="K389" s="9">
        <v>220000</v>
      </c>
      <c r="L389" s="9">
        <v>77000.000000000015</v>
      </c>
      <c r="M389" s="10">
        <v>0.35000000000000003</v>
      </c>
      <c r="N389" s="4" t="s">
        <v>18</v>
      </c>
      <c r="O389" s="4" t="str">
        <f>TEXT(Table1[[#This Row],[Invoice Date]],"yyyy")</f>
        <v>2020</v>
      </c>
      <c r="P389" s="4" t="str">
        <f>TEXT(Table1[[#This Row],[Invoice Date]],"mmm")</f>
        <v>Mar</v>
      </c>
      <c r="Q389" s="27">
        <f>WEEKNUM(Table1[[#This Row],[Invoice Date]]) + IF(YEAR(Table1[[#This Row],[Invoice Date]])=2021, 52, 0)</f>
        <v>13</v>
      </c>
    </row>
    <row r="390" spans="2:17" ht="14.25" customHeight="1" x14ac:dyDescent="0.3">
      <c r="B390" s="4" t="s">
        <v>30</v>
      </c>
      <c r="C390" s="34">
        <v>1128299</v>
      </c>
      <c r="D390" s="5">
        <v>43918</v>
      </c>
      <c r="E390" s="4" t="s">
        <v>31</v>
      </c>
      <c r="F390" s="4" t="s">
        <v>44</v>
      </c>
      <c r="G390" s="4" t="s">
        <v>45</v>
      </c>
      <c r="H390" s="6" t="s">
        <v>19</v>
      </c>
      <c r="I390" s="7">
        <v>48</v>
      </c>
      <c r="J390" s="8">
        <v>112</v>
      </c>
      <c r="K390" s="9">
        <v>5376</v>
      </c>
      <c r="L390" s="9">
        <v>1827.8400000000001</v>
      </c>
      <c r="M390" s="10">
        <v>0.34</v>
      </c>
      <c r="N390" s="4" t="s">
        <v>83</v>
      </c>
      <c r="O390" s="4" t="str">
        <f>TEXT(Table1[[#This Row],[Invoice Date]],"yyyy")</f>
        <v>2020</v>
      </c>
      <c r="P390" s="4" t="str">
        <f>TEXT(Table1[[#This Row],[Invoice Date]],"mmm")</f>
        <v>Mar</v>
      </c>
      <c r="Q390" s="27">
        <f>WEEKNUM(Table1[[#This Row],[Invoice Date]]) + IF(YEAR(Table1[[#This Row],[Invoice Date]])=2021, 52, 0)</f>
        <v>13</v>
      </c>
    </row>
    <row r="391" spans="2:17" ht="14.25" customHeight="1" x14ac:dyDescent="0.3">
      <c r="B391" s="4" t="s">
        <v>30</v>
      </c>
      <c r="C391" s="34">
        <v>1128299</v>
      </c>
      <c r="D391" s="5">
        <v>43918</v>
      </c>
      <c r="E391" s="4" t="s">
        <v>31</v>
      </c>
      <c r="F391" s="4" t="s">
        <v>44</v>
      </c>
      <c r="G391" s="4" t="s">
        <v>45</v>
      </c>
      <c r="H391" s="6" t="s">
        <v>19</v>
      </c>
      <c r="I391" s="7">
        <v>49.999999999999993</v>
      </c>
      <c r="J391" s="8">
        <v>400</v>
      </c>
      <c r="K391" s="9">
        <v>199999.99999999997</v>
      </c>
      <c r="L391" s="9">
        <v>40000</v>
      </c>
      <c r="M391" s="10">
        <v>0.2</v>
      </c>
      <c r="N391" s="4" t="s">
        <v>18</v>
      </c>
      <c r="O391" s="4" t="str">
        <f>TEXT(Table1[[#This Row],[Invoice Date]],"yyyy")</f>
        <v>2020</v>
      </c>
      <c r="P391" s="4" t="str">
        <f>TEXT(Table1[[#This Row],[Invoice Date]],"mmm")</f>
        <v>Mar</v>
      </c>
      <c r="Q391" s="27">
        <f>WEEKNUM(Table1[[#This Row],[Invoice Date]]) + IF(YEAR(Table1[[#This Row],[Invoice Date]])=2021, 52, 0)</f>
        <v>13</v>
      </c>
    </row>
    <row r="392" spans="2:17" ht="14.25" customHeight="1" x14ac:dyDescent="0.3">
      <c r="B392" s="4" t="s">
        <v>30</v>
      </c>
      <c r="C392" s="34">
        <v>1128299</v>
      </c>
      <c r="D392" s="5">
        <v>43919</v>
      </c>
      <c r="E392" s="4" t="s">
        <v>31</v>
      </c>
      <c r="F392" s="4" t="s">
        <v>44</v>
      </c>
      <c r="G392" s="4" t="s">
        <v>45</v>
      </c>
      <c r="H392" s="6" t="s">
        <v>20</v>
      </c>
      <c r="I392" s="7">
        <v>51</v>
      </c>
      <c r="J392" s="8">
        <v>116</v>
      </c>
      <c r="K392" s="9">
        <v>5916</v>
      </c>
      <c r="L392" s="9">
        <v>2898.84</v>
      </c>
      <c r="M392" s="10">
        <v>0.49000000000000005</v>
      </c>
      <c r="N392" s="4" t="s">
        <v>83</v>
      </c>
      <c r="O392" s="4" t="str">
        <f>TEXT(Table1[[#This Row],[Invoice Date]],"yyyy")</f>
        <v>2020</v>
      </c>
      <c r="P392" s="4" t="str">
        <f>TEXT(Table1[[#This Row],[Invoice Date]],"mmm")</f>
        <v>Mar</v>
      </c>
      <c r="Q392" s="27">
        <f>WEEKNUM(Table1[[#This Row],[Invoice Date]]) + IF(YEAR(Table1[[#This Row],[Invoice Date]])=2021, 52, 0)</f>
        <v>14</v>
      </c>
    </row>
    <row r="393" spans="2:17" ht="14.25" customHeight="1" x14ac:dyDescent="0.3">
      <c r="B393" s="4" t="s">
        <v>30</v>
      </c>
      <c r="C393" s="34">
        <v>1128299</v>
      </c>
      <c r="D393" s="5">
        <v>43919</v>
      </c>
      <c r="E393" s="4" t="s">
        <v>31</v>
      </c>
      <c r="F393" s="4" t="s">
        <v>44</v>
      </c>
      <c r="G393" s="4" t="s">
        <v>45</v>
      </c>
      <c r="H393" s="6" t="s">
        <v>20</v>
      </c>
      <c r="I393" s="7">
        <v>54.999999999999993</v>
      </c>
      <c r="J393" s="8">
        <v>400</v>
      </c>
      <c r="K393" s="9">
        <v>219999.99999999997</v>
      </c>
      <c r="L393" s="9">
        <v>77000</v>
      </c>
      <c r="M393" s="10">
        <v>0.35000000000000003</v>
      </c>
      <c r="N393" s="4" t="s">
        <v>18</v>
      </c>
      <c r="O393" s="4" t="str">
        <f>TEXT(Table1[[#This Row],[Invoice Date]],"yyyy")</f>
        <v>2020</v>
      </c>
      <c r="P393" s="4" t="str">
        <f>TEXT(Table1[[#This Row],[Invoice Date]],"mmm")</f>
        <v>Mar</v>
      </c>
      <c r="Q393" s="27">
        <f>WEEKNUM(Table1[[#This Row],[Invoice Date]]) + IF(YEAR(Table1[[#This Row],[Invoice Date]])=2021, 52, 0)</f>
        <v>14</v>
      </c>
    </row>
    <row r="394" spans="2:17" ht="14.25" customHeight="1" x14ac:dyDescent="0.3">
      <c r="B394" s="4" t="s">
        <v>30</v>
      </c>
      <c r="C394" s="34">
        <v>1128299</v>
      </c>
      <c r="D394" s="5">
        <v>43920</v>
      </c>
      <c r="E394" s="4" t="s">
        <v>31</v>
      </c>
      <c r="F394" s="4" t="s">
        <v>44</v>
      </c>
      <c r="G394" s="4" t="s">
        <v>45</v>
      </c>
      <c r="H394" s="6" t="s">
        <v>21</v>
      </c>
      <c r="I394" s="7">
        <v>51</v>
      </c>
      <c r="J394" s="8">
        <v>90</v>
      </c>
      <c r="K394" s="9">
        <v>4590</v>
      </c>
      <c r="L394" s="9">
        <v>1973.7</v>
      </c>
      <c r="M394" s="10">
        <v>0.43</v>
      </c>
      <c r="N394" s="4" t="s">
        <v>83</v>
      </c>
      <c r="O394" s="4" t="str">
        <f>TEXT(Table1[[#This Row],[Invoice Date]],"yyyy")</f>
        <v>2020</v>
      </c>
      <c r="P394" s="4" t="str">
        <f>TEXT(Table1[[#This Row],[Invoice Date]],"mmm")</f>
        <v>Mar</v>
      </c>
      <c r="Q394" s="27">
        <f>WEEKNUM(Table1[[#This Row],[Invoice Date]]) + IF(YEAR(Table1[[#This Row],[Invoice Date]])=2021, 52, 0)</f>
        <v>14</v>
      </c>
    </row>
    <row r="395" spans="2:17" ht="14.25" customHeight="1" x14ac:dyDescent="0.3">
      <c r="B395" s="4" t="s">
        <v>30</v>
      </c>
      <c r="C395" s="34">
        <v>1128299</v>
      </c>
      <c r="D395" s="5">
        <v>43920</v>
      </c>
      <c r="E395" s="4" t="s">
        <v>31</v>
      </c>
      <c r="F395" s="4" t="s">
        <v>44</v>
      </c>
      <c r="G395" s="4" t="s">
        <v>45</v>
      </c>
      <c r="H395" s="6" t="s">
        <v>21</v>
      </c>
      <c r="I395" s="7">
        <v>54.999999999999993</v>
      </c>
      <c r="J395" s="8">
        <v>300</v>
      </c>
      <c r="K395" s="9">
        <v>164999.99999999997</v>
      </c>
      <c r="L395" s="9">
        <v>49499.999999999993</v>
      </c>
      <c r="M395" s="10">
        <v>0.3</v>
      </c>
      <c r="N395" s="4" t="s">
        <v>18</v>
      </c>
      <c r="O395" s="4" t="str">
        <f>TEXT(Table1[[#This Row],[Invoice Date]],"yyyy")</f>
        <v>2020</v>
      </c>
      <c r="P395" s="4" t="str">
        <f>TEXT(Table1[[#This Row],[Invoice Date]],"mmm")</f>
        <v>Mar</v>
      </c>
      <c r="Q395" s="27">
        <f>WEEKNUM(Table1[[#This Row],[Invoice Date]]) + IF(YEAR(Table1[[#This Row],[Invoice Date]])=2021, 52, 0)</f>
        <v>14</v>
      </c>
    </row>
    <row r="396" spans="2:17" ht="14.25" customHeight="1" x14ac:dyDescent="0.3">
      <c r="B396" s="4" t="s">
        <v>30</v>
      </c>
      <c r="C396" s="34">
        <v>1128299</v>
      </c>
      <c r="D396" s="5">
        <v>43921</v>
      </c>
      <c r="E396" s="4" t="s">
        <v>31</v>
      </c>
      <c r="F396" s="4" t="s">
        <v>44</v>
      </c>
      <c r="G396" s="4" t="s">
        <v>45</v>
      </c>
      <c r="H396" s="6" t="s">
        <v>22</v>
      </c>
      <c r="I396" s="7">
        <v>56</v>
      </c>
      <c r="J396" s="8">
        <v>39</v>
      </c>
      <c r="K396" s="9">
        <v>2184</v>
      </c>
      <c r="L396" s="9">
        <v>1310.3999999999999</v>
      </c>
      <c r="M396" s="10">
        <v>0.6</v>
      </c>
      <c r="N396" s="4" t="s">
        <v>83</v>
      </c>
      <c r="O396" s="4" t="str">
        <f>TEXT(Table1[[#This Row],[Invoice Date]],"yyyy")</f>
        <v>2020</v>
      </c>
      <c r="P396" s="4" t="str">
        <f>TEXT(Table1[[#This Row],[Invoice Date]],"mmm")</f>
        <v>Mar</v>
      </c>
      <c r="Q396" s="27">
        <f>WEEKNUM(Table1[[#This Row],[Invoice Date]]) + IF(YEAR(Table1[[#This Row],[Invoice Date]])=2021, 52, 0)</f>
        <v>14</v>
      </c>
    </row>
    <row r="397" spans="2:17" ht="14.25" customHeight="1" x14ac:dyDescent="0.3">
      <c r="B397" s="4" t="s">
        <v>14</v>
      </c>
      <c r="C397" s="33">
        <v>1185732</v>
      </c>
      <c r="D397" s="5">
        <v>43921</v>
      </c>
      <c r="E397" s="4" t="s">
        <v>15</v>
      </c>
      <c r="F397" s="4" t="s">
        <v>16</v>
      </c>
      <c r="G397" s="4" t="s">
        <v>16</v>
      </c>
      <c r="H397" s="6" t="s">
        <v>21</v>
      </c>
      <c r="I397" s="7">
        <v>47</v>
      </c>
      <c r="J397" s="8">
        <v>241</v>
      </c>
      <c r="K397" s="9">
        <v>11327</v>
      </c>
      <c r="L397" s="9">
        <v>5323.69</v>
      </c>
      <c r="M397" s="10">
        <v>0.47</v>
      </c>
      <c r="N397" s="4" t="s">
        <v>83</v>
      </c>
      <c r="O397" s="4" t="str">
        <f>TEXT(Table1[[#This Row],[Invoice Date]],"yyyy")</f>
        <v>2020</v>
      </c>
      <c r="P397" s="4" t="str">
        <f>TEXT(Table1[[#This Row],[Invoice Date]],"mmm")</f>
        <v>Mar</v>
      </c>
      <c r="Q397" s="27">
        <f>WEEKNUM(Table1[[#This Row],[Invoice Date]]) + IF(YEAR(Table1[[#This Row],[Invoice Date]])=2021, 52, 0)</f>
        <v>14</v>
      </c>
    </row>
    <row r="398" spans="2:17" ht="14.25" customHeight="1" x14ac:dyDescent="0.3">
      <c r="B398" s="4" t="s">
        <v>14</v>
      </c>
      <c r="C398" s="33">
        <v>1185732</v>
      </c>
      <c r="D398" s="5">
        <v>43921</v>
      </c>
      <c r="E398" s="4" t="s">
        <v>15</v>
      </c>
      <c r="F398" s="4" t="s">
        <v>16</v>
      </c>
      <c r="G398" s="4" t="s">
        <v>16</v>
      </c>
      <c r="H398" s="6" t="s">
        <v>21</v>
      </c>
      <c r="I398" s="7">
        <v>40</v>
      </c>
      <c r="J398" s="8">
        <v>324</v>
      </c>
      <c r="K398" s="9">
        <v>12960</v>
      </c>
      <c r="L398" s="9">
        <v>5184</v>
      </c>
      <c r="M398" s="10">
        <v>0.39999999999999997</v>
      </c>
      <c r="N398" s="4" t="s">
        <v>24</v>
      </c>
      <c r="O398" s="4" t="str">
        <f>TEXT(Table1[[#This Row],[Invoice Date]],"yyyy")</f>
        <v>2020</v>
      </c>
      <c r="P398" s="4" t="str">
        <f>TEXT(Table1[[#This Row],[Invoice Date]],"mmm")</f>
        <v>Mar</v>
      </c>
      <c r="Q398" s="27">
        <f>WEEKNUM(Table1[[#This Row],[Invoice Date]]) + IF(YEAR(Table1[[#This Row],[Invoice Date]])=2021, 52, 0)</f>
        <v>14</v>
      </c>
    </row>
    <row r="399" spans="2:17" ht="14.25" customHeight="1" x14ac:dyDescent="0.3">
      <c r="B399" s="4" t="s">
        <v>30</v>
      </c>
      <c r="C399" s="34">
        <v>1128299</v>
      </c>
      <c r="D399" s="5">
        <v>43921</v>
      </c>
      <c r="E399" s="4" t="s">
        <v>31</v>
      </c>
      <c r="F399" s="4" t="s">
        <v>44</v>
      </c>
      <c r="G399" s="4" t="s">
        <v>45</v>
      </c>
      <c r="H399" s="6" t="s">
        <v>22</v>
      </c>
      <c r="I399" s="7">
        <v>60</v>
      </c>
      <c r="J399" s="8">
        <v>150</v>
      </c>
      <c r="K399" s="9">
        <v>90000</v>
      </c>
      <c r="L399" s="9">
        <v>45000</v>
      </c>
      <c r="M399" s="10">
        <v>0.5</v>
      </c>
      <c r="N399" s="4" t="s">
        <v>18</v>
      </c>
      <c r="O399" s="4" t="str">
        <f>TEXT(Table1[[#This Row],[Invoice Date]],"yyyy")</f>
        <v>2020</v>
      </c>
      <c r="P399" s="4" t="str">
        <f>TEXT(Table1[[#This Row],[Invoice Date]],"mmm")</f>
        <v>Mar</v>
      </c>
      <c r="Q399" s="27">
        <f>WEEKNUM(Table1[[#This Row],[Invoice Date]]) + IF(YEAR(Table1[[#This Row],[Invoice Date]])=2021, 52, 0)</f>
        <v>14</v>
      </c>
    </row>
    <row r="400" spans="2:17" ht="14.25" customHeight="1" x14ac:dyDescent="0.3">
      <c r="B400" s="4" t="s">
        <v>14</v>
      </c>
      <c r="C400" s="33">
        <v>1185732</v>
      </c>
      <c r="D400" s="5">
        <v>43921</v>
      </c>
      <c r="E400" s="4" t="s">
        <v>15</v>
      </c>
      <c r="F400" s="4" t="s">
        <v>16</v>
      </c>
      <c r="G400" s="4" t="s">
        <v>16</v>
      </c>
      <c r="H400" s="6" t="s">
        <v>21</v>
      </c>
      <c r="I400" s="7">
        <v>50</v>
      </c>
      <c r="J400" s="8">
        <v>925</v>
      </c>
      <c r="K400" s="9">
        <v>462500</v>
      </c>
      <c r="L400" s="9">
        <v>161875</v>
      </c>
      <c r="M400" s="10">
        <v>0.35</v>
      </c>
      <c r="N400" s="4" t="s">
        <v>24</v>
      </c>
      <c r="O400" s="4" t="str">
        <f>TEXT(Table1[[#This Row],[Invoice Date]],"yyyy")</f>
        <v>2020</v>
      </c>
      <c r="P400" s="4" t="str">
        <f>TEXT(Table1[[#This Row],[Invoice Date]],"mmm")</f>
        <v>Mar</v>
      </c>
      <c r="Q400" s="27">
        <f>WEEKNUM(Table1[[#This Row],[Invoice Date]]) + IF(YEAR(Table1[[#This Row],[Invoice Date]])=2021, 52, 0)</f>
        <v>14</v>
      </c>
    </row>
    <row r="401" spans="2:17" ht="14.25" customHeight="1" x14ac:dyDescent="0.3">
      <c r="B401" s="4" t="s">
        <v>30</v>
      </c>
      <c r="C401" s="34">
        <v>1128299</v>
      </c>
      <c r="D401" s="5">
        <v>43922</v>
      </c>
      <c r="E401" s="4" t="s">
        <v>31</v>
      </c>
      <c r="F401" s="4" t="s">
        <v>44</v>
      </c>
      <c r="G401" s="4" t="s">
        <v>45</v>
      </c>
      <c r="H401" s="6" t="s">
        <v>23</v>
      </c>
      <c r="I401" s="7">
        <v>52</v>
      </c>
      <c r="J401" s="8">
        <v>95</v>
      </c>
      <c r="K401" s="9">
        <v>4940</v>
      </c>
      <c r="L401" s="9">
        <v>1432.6000000000001</v>
      </c>
      <c r="M401" s="10">
        <v>0.29000000000000004</v>
      </c>
      <c r="N401" s="4" t="s">
        <v>83</v>
      </c>
      <c r="O401" s="4" t="str">
        <f>TEXT(Table1[[#This Row],[Invoice Date]],"yyyy")</f>
        <v>2020</v>
      </c>
      <c r="P401" s="4" t="str">
        <f>TEXT(Table1[[#This Row],[Invoice Date]],"mmm")</f>
        <v>Apr</v>
      </c>
      <c r="Q401" s="27">
        <f>WEEKNUM(Table1[[#This Row],[Invoice Date]]) + IF(YEAR(Table1[[#This Row],[Invoice Date]])=2021, 52, 0)</f>
        <v>14</v>
      </c>
    </row>
    <row r="402" spans="2:17" ht="14.25" customHeight="1" x14ac:dyDescent="0.3">
      <c r="B402" s="4" t="s">
        <v>30</v>
      </c>
      <c r="C402" s="34">
        <v>1128299</v>
      </c>
      <c r="D402" s="5">
        <v>43922</v>
      </c>
      <c r="E402" s="4" t="s">
        <v>31</v>
      </c>
      <c r="F402" s="4" t="s">
        <v>44</v>
      </c>
      <c r="G402" s="4" t="s">
        <v>45</v>
      </c>
      <c r="H402" s="6" t="s">
        <v>23</v>
      </c>
      <c r="I402" s="7">
        <v>54.999999999999993</v>
      </c>
      <c r="J402" s="8">
        <v>350</v>
      </c>
      <c r="K402" s="9">
        <v>192499.99999999997</v>
      </c>
      <c r="L402" s="9">
        <v>28875</v>
      </c>
      <c r="M402" s="10">
        <v>0.15000000000000002</v>
      </c>
      <c r="N402" s="4" t="s">
        <v>18</v>
      </c>
      <c r="O402" s="4" t="str">
        <f>TEXT(Table1[[#This Row],[Invoice Date]],"yyyy")</f>
        <v>2020</v>
      </c>
      <c r="P402" s="4" t="str">
        <f>TEXT(Table1[[#This Row],[Invoice Date]],"mmm")</f>
        <v>Apr</v>
      </c>
      <c r="Q402" s="27">
        <f>WEEKNUM(Table1[[#This Row],[Invoice Date]]) + IF(YEAR(Table1[[#This Row],[Invoice Date]])=2021, 52, 0)</f>
        <v>14</v>
      </c>
    </row>
    <row r="403" spans="2:17" ht="14.25" customHeight="1" x14ac:dyDescent="0.3">
      <c r="B403" s="4" t="s">
        <v>30</v>
      </c>
      <c r="C403" s="34">
        <v>1128299</v>
      </c>
      <c r="D403" s="5">
        <v>43923</v>
      </c>
      <c r="E403" s="4" t="s">
        <v>31</v>
      </c>
      <c r="F403" s="4" t="s">
        <v>44</v>
      </c>
      <c r="G403" s="4" t="s">
        <v>45</v>
      </c>
      <c r="H403" s="6" t="s">
        <v>17</v>
      </c>
      <c r="I403" s="7">
        <v>55</v>
      </c>
      <c r="J403" s="8">
        <v>131</v>
      </c>
      <c r="K403" s="9">
        <v>7205</v>
      </c>
      <c r="L403" s="9">
        <v>3386.3500000000004</v>
      </c>
      <c r="M403" s="10">
        <v>0.47000000000000003</v>
      </c>
      <c r="N403" s="4" t="s">
        <v>83</v>
      </c>
      <c r="O403" s="4" t="str">
        <f>TEXT(Table1[[#This Row],[Invoice Date]],"yyyy")</f>
        <v>2020</v>
      </c>
      <c r="P403" s="4" t="str">
        <f>TEXT(Table1[[#This Row],[Invoice Date]],"mmm")</f>
        <v>Apr</v>
      </c>
      <c r="Q403" s="27">
        <f>WEEKNUM(Table1[[#This Row],[Invoice Date]]) + IF(YEAR(Table1[[#This Row],[Invoice Date]])=2021, 52, 0)</f>
        <v>14</v>
      </c>
    </row>
    <row r="404" spans="2:17" ht="14.25" customHeight="1" x14ac:dyDescent="0.3">
      <c r="B404" s="4" t="s">
        <v>30</v>
      </c>
      <c r="C404" s="34">
        <v>1128299</v>
      </c>
      <c r="D404" s="5">
        <v>43923</v>
      </c>
      <c r="E404" s="4" t="s">
        <v>31</v>
      </c>
      <c r="F404" s="4" t="s">
        <v>44</v>
      </c>
      <c r="G404" s="4" t="s">
        <v>45</v>
      </c>
      <c r="H404" s="6" t="s">
        <v>17</v>
      </c>
      <c r="I404" s="7">
        <v>60</v>
      </c>
      <c r="J404" s="8">
        <v>525</v>
      </c>
      <c r="K404" s="9">
        <v>315000</v>
      </c>
      <c r="L404" s="9">
        <v>110250.00000000001</v>
      </c>
      <c r="M404" s="10">
        <v>0.35000000000000003</v>
      </c>
      <c r="N404" s="4" t="s">
        <v>18</v>
      </c>
      <c r="O404" s="4" t="str">
        <f>TEXT(Table1[[#This Row],[Invoice Date]],"yyyy")</f>
        <v>2020</v>
      </c>
      <c r="P404" s="4" t="str">
        <f>TEXT(Table1[[#This Row],[Invoice Date]],"mmm")</f>
        <v>Apr</v>
      </c>
      <c r="Q404" s="27">
        <f>WEEKNUM(Table1[[#This Row],[Invoice Date]]) + IF(YEAR(Table1[[#This Row],[Invoice Date]])=2021, 52, 0)</f>
        <v>14</v>
      </c>
    </row>
    <row r="405" spans="2:17" ht="14.25" customHeight="1" x14ac:dyDescent="0.3">
      <c r="B405" s="4" t="s">
        <v>30</v>
      </c>
      <c r="C405" s="34">
        <v>1128299</v>
      </c>
      <c r="D405" s="5">
        <v>43924</v>
      </c>
      <c r="E405" s="4" t="s">
        <v>31</v>
      </c>
      <c r="F405" s="4" t="s">
        <v>44</v>
      </c>
      <c r="G405" s="4" t="s">
        <v>45</v>
      </c>
      <c r="H405" s="6" t="s">
        <v>19</v>
      </c>
      <c r="I405" s="7">
        <v>59</v>
      </c>
      <c r="J405" s="8">
        <v>94</v>
      </c>
      <c r="K405" s="9">
        <v>5546</v>
      </c>
      <c r="L405" s="9">
        <v>1941.1</v>
      </c>
      <c r="M405" s="10">
        <v>0.35</v>
      </c>
      <c r="N405" s="4" t="s">
        <v>83</v>
      </c>
      <c r="O405" s="4" t="str">
        <f>TEXT(Table1[[#This Row],[Invoice Date]],"yyyy")</f>
        <v>2020</v>
      </c>
      <c r="P405" s="4" t="str">
        <f>TEXT(Table1[[#This Row],[Invoice Date]],"mmm")</f>
        <v>Apr</v>
      </c>
      <c r="Q405" s="27">
        <f>WEEKNUM(Table1[[#This Row],[Invoice Date]]) + IF(YEAR(Table1[[#This Row],[Invoice Date]])=2021, 52, 0)</f>
        <v>14</v>
      </c>
    </row>
    <row r="406" spans="2:17" ht="14.25" customHeight="1" x14ac:dyDescent="0.3">
      <c r="B406" s="4" t="s">
        <v>30</v>
      </c>
      <c r="C406" s="34">
        <v>1128299</v>
      </c>
      <c r="D406" s="5">
        <v>43924</v>
      </c>
      <c r="E406" s="4" t="s">
        <v>31</v>
      </c>
      <c r="F406" s="4" t="s">
        <v>44</v>
      </c>
      <c r="G406" s="4" t="s">
        <v>45</v>
      </c>
      <c r="H406" s="6" t="s">
        <v>19</v>
      </c>
      <c r="I406" s="7">
        <v>65</v>
      </c>
      <c r="J406" s="8">
        <v>325</v>
      </c>
      <c r="K406" s="9">
        <v>211250</v>
      </c>
      <c r="L406" s="9">
        <v>42250</v>
      </c>
      <c r="M406" s="10">
        <v>0.2</v>
      </c>
      <c r="N406" s="4" t="s">
        <v>18</v>
      </c>
      <c r="O406" s="4" t="str">
        <f>TEXT(Table1[[#This Row],[Invoice Date]],"yyyy")</f>
        <v>2020</v>
      </c>
      <c r="P406" s="4" t="str">
        <f>TEXT(Table1[[#This Row],[Invoice Date]],"mmm")</f>
        <v>Apr</v>
      </c>
      <c r="Q406" s="27">
        <f>WEEKNUM(Table1[[#This Row],[Invoice Date]]) + IF(YEAR(Table1[[#This Row],[Invoice Date]])=2021, 52, 0)</f>
        <v>14</v>
      </c>
    </row>
    <row r="407" spans="2:17" ht="14.25" customHeight="1" x14ac:dyDescent="0.3">
      <c r="B407" s="4" t="s">
        <v>30</v>
      </c>
      <c r="C407" s="34">
        <v>1128299</v>
      </c>
      <c r="D407" s="5">
        <v>43925</v>
      </c>
      <c r="E407" s="4" t="s">
        <v>31</v>
      </c>
      <c r="F407" s="4" t="s">
        <v>44</v>
      </c>
      <c r="G407" s="4" t="s">
        <v>45</v>
      </c>
      <c r="H407" s="6" t="s">
        <v>20</v>
      </c>
      <c r="I407" s="7">
        <v>61</v>
      </c>
      <c r="J407" s="8">
        <v>113</v>
      </c>
      <c r="K407" s="9">
        <v>6893</v>
      </c>
      <c r="L407" s="9">
        <v>3446.5</v>
      </c>
      <c r="M407" s="10">
        <v>0.5</v>
      </c>
      <c r="N407" s="4" t="s">
        <v>83</v>
      </c>
      <c r="O407" s="4" t="str">
        <f>TEXT(Table1[[#This Row],[Invoice Date]],"yyyy")</f>
        <v>2020</v>
      </c>
      <c r="P407" s="4" t="str">
        <f>TEXT(Table1[[#This Row],[Invoice Date]],"mmm")</f>
        <v>Apr</v>
      </c>
      <c r="Q407" s="27">
        <f>WEEKNUM(Table1[[#This Row],[Invoice Date]]) + IF(YEAR(Table1[[#This Row],[Invoice Date]])=2021, 52, 0)</f>
        <v>14</v>
      </c>
    </row>
    <row r="408" spans="2:17" ht="14.25" customHeight="1" x14ac:dyDescent="0.3">
      <c r="B408" s="4" t="s">
        <v>30</v>
      </c>
      <c r="C408" s="34">
        <v>1128299</v>
      </c>
      <c r="D408" s="5">
        <v>43925</v>
      </c>
      <c r="E408" s="4" t="s">
        <v>31</v>
      </c>
      <c r="F408" s="4" t="s">
        <v>44</v>
      </c>
      <c r="G408" s="4" t="s">
        <v>45</v>
      </c>
      <c r="H408" s="6" t="s">
        <v>20</v>
      </c>
      <c r="I408" s="7">
        <v>65</v>
      </c>
      <c r="J408" s="8">
        <v>375</v>
      </c>
      <c r="K408" s="9">
        <v>243750</v>
      </c>
      <c r="L408" s="9">
        <v>85312.500000000015</v>
      </c>
      <c r="M408" s="10">
        <v>0.35000000000000003</v>
      </c>
      <c r="N408" s="4" t="s">
        <v>18</v>
      </c>
      <c r="O408" s="4" t="str">
        <f>TEXT(Table1[[#This Row],[Invoice Date]],"yyyy")</f>
        <v>2020</v>
      </c>
      <c r="P408" s="4" t="str">
        <f>TEXT(Table1[[#This Row],[Invoice Date]],"mmm")</f>
        <v>Apr</v>
      </c>
      <c r="Q408" s="27">
        <f>WEEKNUM(Table1[[#This Row],[Invoice Date]]) + IF(YEAR(Table1[[#This Row],[Invoice Date]])=2021, 52, 0)</f>
        <v>14</v>
      </c>
    </row>
    <row r="409" spans="2:17" ht="14.25" customHeight="1" x14ac:dyDescent="0.3">
      <c r="B409" s="4" t="s">
        <v>30</v>
      </c>
      <c r="C409" s="34">
        <v>1128299</v>
      </c>
      <c r="D409" s="5">
        <v>43926</v>
      </c>
      <c r="E409" s="4" t="s">
        <v>31</v>
      </c>
      <c r="F409" s="4" t="s">
        <v>44</v>
      </c>
      <c r="G409" s="4" t="s">
        <v>45</v>
      </c>
      <c r="H409" s="6" t="s">
        <v>21</v>
      </c>
      <c r="I409" s="7">
        <v>56</v>
      </c>
      <c r="J409" s="8">
        <v>74</v>
      </c>
      <c r="K409" s="9">
        <v>4144</v>
      </c>
      <c r="L409" s="9">
        <v>1781.92</v>
      </c>
      <c r="M409" s="10">
        <v>0.43</v>
      </c>
      <c r="N409" s="4" t="s">
        <v>83</v>
      </c>
      <c r="O409" s="4" t="str">
        <f>TEXT(Table1[[#This Row],[Invoice Date]],"yyyy")</f>
        <v>2020</v>
      </c>
      <c r="P409" s="4" t="str">
        <f>TEXT(Table1[[#This Row],[Invoice Date]],"mmm")</f>
        <v>Apr</v>
      </c>
      <c r="Q409" s="27">
        <f>WEEKNUM(Table1[[#This Row],[Invoice Date]]) + IF(YEAR(Table1[[#This Row],[Invoice Date]])=2021, 52, 0)</f>
        <v>15</v>
      </c>
    </row>
    <row r="410" spans="2:17" ht="14.25" customHeight="1" x14ac:dyDescent="0.3">
      <c r="B410" s="4" t="s">
        <v>30</v>
      </c>
      <c r="C410" s="34">
        <v>1128299</v>
      </c>
      <c r="D410" s="5">
        <v>43926</v>
      </c>
      <c r="E410" s="4" t="s">
        <v>31</v>
      </c>
      <c r="F410" s="4" t="s">
        <v>44</v>
      </c>
      <c r="G410" s="4" t="s">
        <v>45</v>
      </c>
      <c r="H410" s="6" t="s">
        <v>21</v>
      </c>
      <c r="I410" s="7">
        <v>60</v>
      </c>
      <c r="J410" s="8">
        <v>275</v>
      </c>
      <c r="K410" s="9">
        <v>165000</v>
      </c>
      <c r="L410" s="9">
        <v>49500</v>
      </c>
      <c r="M410" s="10">
        <v>0.3</v>
      </c>
      <c r="N410" s="4" t="s">
        <v>18</v>
      </c>
      <c r="O410" s="4" t="str">
        <f>TEXT(Table1[[#This Row],[Invoice Date]],"yyyy")</f>
        <v>2020</v>
      </c>
      <c r="P410" s="4" t="str">
        <f>TEXT(Table1[[#This Row],[Invoice Date]],"mmm")</f>
        <v>Apr</v>
      </c>
      <c r="Q410" s="27">
        <f>WEEKNUM(Table1[[#This Row],[Invoice Date]]) + IF(YEAR(Table1[[#This Row],[Invoice Date]])=2021, 52, 0)</f>
        <v>15</v>
      </c>
    </row>
    <row r="411" spans="2:17" ht="14.25" customHeight="1" x14ac:dyDescent="0.3">
      <c r="B411" s="4" t="s">
        <v>30</v>
      </c>
      <c r="C411" s="34">
        <v>1128299</v>
      </c>
      <c r="D411" s="5">
        <v>43927</v>
      </c>
      <c r="E411" s="4" t="s">
        <v>31</v>
      </c>
      <c r="F411" s="4" t="s">
        <v>44</v>
      </c>
      <c r="G411" s="4" t="s">
        <v>45</v>
      </c>
      <c r="H411" s="6" t="s">
        <v>22</v>
      </c>
      <c r="I411" s="7">
        <v>62</v>
      </c>
      <c r="J411" s="8">
        <v>44</v>
      </c>
      <c r="K411" s="9">
        <v>2728</v>
      </c>
      <c r="L411" s="9">
        <v>1664.08</v>
      </c>
      <c r="M411" s="10">
        <v>0.61</v>
      </c>
      <c r="N411" s="4" t="s">
        <v>83</v>
      </c>
      <c r="O411" s="4" t="str">
        <f>TEXT(Table1[[#This Row],[Invoice Date]],"yyyy")</f>
        <v>2020</v>
      </c>
      <c r="P411" s="4" t="str">
        <f>TEXT(Table1[[#This Row],[Invoice Date]],"mmm")</f>
        <v>Apr</v>
      </c>
      <c r="Q411" s="27">
        <f>WEEKNUM(Table1[[#This Row],[Invoice Date]]) + IF(YEAR(Table1[[#This Row],[Invoice Date]])=2021, 52, 0)</f>
        <v>15</v>
      </c>
    </row>
    <row r="412" spans="2:17" ht="14.25" customHeight="1" x14ac:dyDescent="0.3">
      <c r="B412" s="4" t="s">
        <v>30</v>
      </c>
      <c r="C412" s="34">
        <v>1128299</v>
      </c>
      <c r="D412" s="5">
        <v>43927</v>
      </c>
      <c r="E412" s="4" t="s">
        <v>31</v>
      </c>
      <c r="F412" s="4" t="s">
        <v>44</v>
      </c>
      <c r="G412" s="4" t="s">
        <v>45</v>
      </c>
      <c r="H412" s="6" t="s">
        <v>22</v>
      </c>
      <c r="I412" s="7">
        <v>65</v>
      </c>
      <c r="J412" s="8">
        <v>175</v>
      </c>
      <c r="K412" s="9">
        <v>113750</v>
      </c>
      <c r="L412" s="9">
        <v>56875</v>
      </c>
      <c r="M412" s="10">
        <v>0.5</v>
      </c>
      <c r="N412" s="4" t="s">
        <v>18</v>
      </c>
      <c r="O412" s="4" t="str">
        <f>TEXT(Table1[[#This Row],[Invoice Date]],"yyyy")</f>
        <v>2020</v>
      </c>
      <c r="P412" s="4" t="str">
        <f>TEXT(Table1[[#This Row],[Invoice Date]],"mmm")</f>
        <v>Apr</v>
      </c>
      <c r="Q412" s="27">
        <f>WEEKNUM(Table1[[#This Row],[Invoice Date]]) + IF(YEAR(Table1[[#This Row],[Invoice Date]])=2021, 52, 0)</f>
        <v>15</v>
      </c>
    </row>
    <row r="413" spans="2:17" ht="14.25" customHeight="1" x14ac:dyDescent="0.3">
      <c r="B413" s="4" t="s">
        <v>30</v>
      </c>
      <c r="C413" s="34">
        <v>1128299</v>
      </c>
      <c r="D413" s="5">
        <v>43928</v>
      </c>
      <c r="E413" s="4" t="s">
        <v>31</v>
      </c>
      <c r="F413" s="4" t="s">
        <v>44</v>
      </c>
      <c r="G413" s="4" t="s">
        <v>45</v>
      </c>
      <c r="H413" s="6" t="s">
        <v>23</v>
      </c>
      <c r="I413" s="7">
        <v>72</v>
      </c>
      <c r="J413" s="8">
        <v>98</v>
      </c>
      <c r="K413" s="9">
        <v>7056</v>
      </c>
      <c r="L413" s="9">
        <v>1764</v>
      </c>
      <c r="M413" s="10">
        <v>0.25</v>
      </c>
      <c r="N413" s="4" t="s">
        <v>83</v>
      </c>
      <c r="O413" s="4" t="str">
        <f>TEXT(Table1[[#This Row],[Invoice Date]],"yyyy")</f>
        <v>2020</v>
      </c>
      <c r="P413" s="4" t="str">
        <f>TEXT(Table1[[#This Row],[Invoice Date]],"mmm")</f>
        <v>Apr</v>
      </c>
      <c r="Q413" s="27">
        <f>WEEKNUM(Table1[[#This Row],[Invoice Date]]) + IF(YEAR(Table1[[#This Row],[Invoice Date]])=2021, 52, 0)</f>
        <v>15</v>
      </c>
    </row>
    <row r="414" spans="2:17" ht="14.25" customHeight="1" x14ac:dyDescent="0.3">
      <c r="B414" s="4" t="s">
        <v>30</v>
      </c>
      <c r="C414" s="34">
        <v>1128299</v>
      </c>
      <c r="D414" s="5">
        <v>43928</v>
      </c>
      <c r="E414" s="4" t="s">
        <v>31</v>
      </c>
      <c r="F414" s="4" t="s">
        <v>44</v>
      </c>
      <c r="G414" s="4" t="s">
        <v>45</v>
      </c>
      <c r="H414" s="6" t="s">
        <v>23</v>
      </c>
      <c r="I414" s="7">
        <v>80</v>
      </c>
      <c r="J414" s="8">
        <v>325</v>
      </c>
      <c r="K414" s="9">
        <v>260000</v>
      </c>
      <c r="L414" s="9">
        <v>39000.000000000007</v>
      </c>
      <c r="M414" s="10">
        <v>0.15000000000000002</v>
      </c>
      <c r="N414" s="4" t="s">
        <v>18</v>
      </c>
      <c r="O414" s="4" t="str">
        <f>TEXT(Table1[[#This Row],[Invoice Date]],"yyyy")</f>
        <v>2020</v>
      </c>
      <c r="P414" s="4" t="str">
        <f>TEXT(Table1[[#This Row],[Invoice Date]],"mmm")</f>
        <v>Apr</v>
      </c>
      <c r="Q414" s="27">
        <f>WEEKNUM(Table1[[#This Row],[Invoice Date]]) + IF(YEAR(Table1[[#This Row],[Invoice Date]])=2021, 52, 0)</f>
        <v>15</v>
      </c>
    </row>
    <row r="415" spans="2:17" ht="14.25" customHeight="1" x14ac:dyDescent="0.3">
      <c r="B415" s="4" t="s">
        <v>30</v>
      </c>
      <c r="C415" s="34">
        <v>1128299</v>
      </c>
      <c r="D415" s="5">
        <v>43929</v>
      </c>
      <c r="E415" s="4" t="s">
        <v>31</v>
      </c>
      <c r="F415" s="4" t="s">
        <v>44</v>
      </c>
      <c r="G415" s="4" t="s">
        <v>45</v>
      </c>
      <c r="H415" s="6" t="s">
        <v>17</v>
      </c>
      <c r="I415" s="7">
        <v>55</v>
      </c>
      <c r="J415" s="8">
        <v>131</v>
      </c>
      <c r="K415" s="9">
        <v>7205</v>
      </c>
      <c r="L415" s="9">
        <v>4395.05</v>
      </c>
      <c r="M415" s="10">
        <v>0.61</v>
      </c>
      <c r="N415" s="4" t="s">
        <v>83</v>
      </c>
      <c r="O415" s="4" t="str">
        <f>TEXT(Table1[[#This Row],[Invoice Date]],"yyyy")</f>
        <v>2020</v>
      </c>
      <c r="P415" s="4" t="str">
        <f>TEXT(Table1[[#This Row],[Invoice Date]],"mmm")</f>
        <v>Apr</v>
      </c>
      <c r="Q415" s="27">
        <f>WEEKNUM(Table1[[#This Row],[Invoice Date]]) + IF(YEAR(Table1[[#This Row],[Invoice Date]])=2021, 52, 0)</f>
        <v>15</v>
      </c>
    </row>
    <row r="416" spans="2:17" ht="14.25" customHeight="1" x14ac:dyDescent="0.3">
      <c r="B416" s="4" t="s">
        <v>30</v>
      </c>
      <c r="C416" s="34">
        <v>1128299</v>
      </c>
      <c r="D416" s="5">
        <v>43929</v>
      </c>
      <c r="E416" s="4" t="s">
        <v>31</v>
      </c>
      <c r="F416" s="4" t="s">
        <v>44</v>
      </c>
      <c r="G416" s="4" t="s">
        <v>45</v>
      </c>
      <c r="H416" s="6" t="s">
        <v>17</v>
      </c>
      <c r="I416" s="7">
        <v>60</v>
      </c>
      <c r="J416" s="8">
        <v>525</v>
      </c>
      <c r="K416" s="9">
        <v>315000</v>
      </c>
      <c r="L416" s="9">
        <v>157500</v>
      </c>
      <c r="M416" s="10">
        <v>0.5</v>
      </c>
      <c r="N416" s="4" t="s">
        <v>18</v>
      </c>
      <c r="O416" s="4" t="str">
        <f>TEXT(Table1[[#This Row],[Invoice Date]],"yyyy")</f>
        <v>2020</v>
      </c>
      <c r="P416" s="4" t="str">
        <f>TEXT(Table1[[#This Row],[Invoice Date]],"mmm")</f>
        <v>Apr</v>
      </c>
      <c r="Q416" s="27">
        <f>WEEKNUM(Table1[[#This Row],[Invoice Date]]) + IF(YEAR(Table1[[#This Row],[Invoice Date]])=2021, 52, 0)</f>
        <v>15</v>
      </c>
    </row>
    <row r="417" spans="2:17" ht="14.25" customHeight="1" x14ac:dyDescent="0.3">
      <c r="B417" s="4" t="s">
        <v>30</v>
      </c>
      <c r="C417" s="34">
        <v>1128299</v>
      </c>
      <c r="D417" s="5">
        <v>43930</v>
      </c>
      <c r="E417" s="4" t="s">
        <v>31</v>
      </c>
      <c r="F417" s="4" t="s">
        <v>44</v>
      </c>
      <c r="G417" s="4" t="s">
        <v>45</v>
      </c>
      <c r="H417" s="6" t="s">
        <v>19</v>
      </c>
      <c r="I417" s="7">
        <v>60</v>
      </c>
      <c r="J417" s="8">
        <v>105</v>
      </c>
      <c r="K417" s="9">
        <v>6300</v>
      </c>
      <c r="L417" s="9">
        <v>2898</v>
      </c>
      <c r="M417" s="10">
        <v>0.45999999999999996</v>
      </c>
      <c r="N417" s="4" t="s">
        <v>83</v>
      </c>
      <c r="O417" s="4" t="str">
        <f>TEXT(Table1[[#This Row],[Invoice Date]],"yyyy")</f>
        <v>2020</v>
      </c>
      <c r="P417" s="4" t="str">
        <f>TEXT(Table1[[#This Row],[Invoice Date]],"mmm")</f>
        <v>Apr</v>
      </c>
      <c r="Q417" s="27">
        <f>WEEKNUM(Table1[[#This Row],[Invoice Date]]) + IF(YEAR(Table1[[#This Row],[Invoice Date]])=2021, 52, 0)</f>
        <v>15</v>
      </c>
    </row>
    <row r="418" spans="2:17" ht="14.25" customHeight="1" x14ac:dyDescent="0.3">
      <c r="B418" s="4" t="s">
        <v>30</v>
      </c>
      <c r="C418" s="34">
        <v>1128299</v>
      </c>
      <c r="D418" s="5">
        <v>43930</v>
      </c>
      <c r="E418" s="4" t="s">
        <v>31</v>
      </c>
      <c r="F418" s="4" t="s">
        <v>44</v>
      </c>
      <c r="G418" s="4" t="s">
        <v>45</v>
      </c>
      <c r="H418" s="6" t="s">
        <v>19</v>
      </c>
      <c r="I418" s="7">
        <v>65</v>
      </c>
      <c r="J418" s="8">
        <v>375</v>
      </c>
      <c r="K418" s="9">
        <v>243750</v>
      </c>
      <c r="L418" s="9">
        <v>85312.5</v>
      </c>
      <c r="M418" s="10">
        <v>0.35</v>
      </c>
      <c r="N418" s="4" t="s">
        <v>18</v>
      </c>
      <c r="O418" s="4" t="str">
        <f>TEXT(Table1[[#This Row],[Invoice Date]],"yyyy")</f>
        <v>2020</v>
      </c>
      <c r="P418" s="4" t="str">
        <f>TEXT(Table1[[#This Row],[Invoice Date]],"mmm")</f>
        <v>Apr</v>
      </c>
      <c r="Q418" s="27">
        <f>WEEKNUM(Table1[[#This Row],[Invoice Date]]) + IF(YEAR(Table1[[#This Row],[Invoice Date]])=2021, 52, 0)</f>
        <v>15</v>
      </c>
    </row>
    <row r="419" spans="2:17" ht="14.25" customHeight="1" x14ac:dyDescent="0.3">
      <c r="B419" s="4" t="s">
        <v>30</v>
      </c>
      <c r="C419" s="34">
        <v>1128299</v>
      </c>
      <c r="D419" s="5">
        <v>43931</v>
      </c>
      <c r="E419" s="4" t="s">
        <v>31</v>
      </c>
      <c r="F419" s="4" t="s">
        <v>44</v>
      </c>
      <c r="G419" s="4" t="s">
        <v>45</v>
      </c>
      <c r="H419" s="6" t="s">
        <v>20</v>
      </c>
      <c r="I419" s="7">
        <v>59</v>
      </c>
      <c r="J419" s="8">
        <v>98</v>
      </c>
      <c r="K419" s="9">
        <v>5782</v>
      </c>
      <c r="L419" s="9">
        <v>3469.2</v>
      </c>
      <c r="M419" s="10">
        <v>0.6</v>
      </c>
      <c r="N419" s="4" t="s">
        <v>83</v>
      </c>
      <c r="O419" s="4" t="str">
        <f>TEXT(Table1[[#This Row],[Invoice Date]],"yyyy")</f>
        <v>2020</v>
      </c>
      <c r="P419" s="4" t="str">
        <f>TEXT(Table1[[#This Row],[Invoice Date]],"mmm")</f>
        <v>Apr</v>
      </c>
      <c r="Q419" s="27">
        <f>WEEKNUM(Table1[[#This Row],[Invoice Date]]) + IF(YEAR(Table1[[#This Row],[Invoice Date]])=2021, 52, 0)</f>
        <v>15</v>
      </c>
    </row>
    <row r="420" spans="2:17" ht="14.25" customHeight="1" x14ac:dyDescent="0.3">
      <c r="B420" s="4" t="s">
        <v>30</v>
      </c>
      <c r="C420" s="34">
        <v>1128299</v>
      </c>
      <c r="D420" s="5">
        <v>43931</v>
      </c>
      <c r="E420" s="4" t="s">
        <v>31</v>
      </c>
      <c r="F420" s="4" t="s">
        <v>44</v>
      </c>
      <c r="G420" s="4" t="s">
        <v>45</v>
      </c>
      <c r="H420" s="6" t="s">
        <v>20</v>
      </c>
      <c r="I420" s="7">
        <v>65</v>
      </c>
      <c r="J420" s="8">
        <v>375</v>
      </c>
      <c r="K420" s="9">
        <v>243750</v>
      </c>
      <c r="L420" s="9">
        <v>121875</v>
      </c>
      <c r="M420" s="10">
        <v>0.5</v>
      </c>
      <c r="N420" s="4" t="s">
        <v>18</v>
      </c>
      <c r="O420" s="4" t="str">
        <f>TEXT(Table1[[#This Row],[Invoice Date]],"yyyy")</f>
        <v>2020</v>
      </c>
      <c r="P420" s="4" t="str">
        <f>TEXT(Table1[[#This Row],[Invoice Date]],"mmm")</f>
        <v>Apr</v>
      </c>
      <c r="Q420" s="27">
        <f>WEEKNUM(Table1[[#This Row],[Invoice Date]]) + IF(YEAR(Table1[[#This Row],[Invoice Date]])=2021, 52, 0)</f>
        <v>15</v>
      </c>
    </row>
    <row r="421" spans="2:17" ht="14.25" customHeight="1" x14ac:dyDescent="0.3">
      <c r="B421" s="4" t="s">
        <v>30</v>
      </c>
      <c r="C421" s="34">
        <v>1128299</v>
      </c>
      <c r="D421" s="5">
        <v>43932</v>
      </c>
      <c r="E421" s="4" t="s">
        <v>31</v>
      </c>
      <c r="F421" s="4" t="s">
        <v>44</v>
      </c>
      <c r="G421" s="4" t="s">
        <v>45</v>
      </c>
      <c r="H421" s="6" t="s">
        <v>21</v>
      </c>
      <c r="I421" s="7">
        <v>58</v>
      </c>
      <c r="J421" s="8">
        <v>69</v>
      </c>
      <c r="K421" s="9">
        <v>4002</v>
      </c>
      <c r="L421" s="9">
        <v>2361.1799999999998</v>
      </c>
      <c r="M421" s="10">
        <v>0.59</v>
      </c>
      <c r="N421" s="4" t="s">
        <v>83</v>
      </c>
      <c r="O421" s="4" t="str">
        <f>TEXT(Table1[[#This Row],[Invoice Date]],"yyyy")</f>
        <v>2020</v>
      </c>
      <c r="P421" s="4" t="str">
        <f>TEXT(Table1[[#This Row],[Invoice Date]],"mmm")</f>
        <v>Apr</v>
      </c>
      <c r="Q421" s="27">
        <f>WEEKNUM(Table1[[#This Row],[Invoice Date]]) + IF(YEAR(Table1[[#This Row],[Invoice Date]])=2021, 52, 0)</f>
        <v>15</v>
      </c>
    </row>
    <row r="422" spans="2:17" ht="14.25" customHeight="1" x14ac:dyDescent="0.3">
      <c r="B422" s="4" t="s">
        <v>30</v>
      </c>
      <c r="C422" s="34">
        <v>1128299</v>
      </c>
      <c r="D422" s="5">
        <v>43932</v>
      </c>
      <c r="E422" s="4" t="s">
        <v>31</v>
      </c>
      <c r="F422" s="4" t="s">
        <v>44</v>
      </c>
      <c r="G422" s="4" t="s">
        <v>45</v>
      </c>
      <c r="H422" s="6" t="s">
        <v>21</v>
      </c>
      <c r="I422" s="7">
        <v>60</v>
      </c>
      <c r="J422" s="8">
        <v>275</v>
      </c>
      <c r="K422" s="9">
        <v>165000</v>
      </c>
      <c r="L422" s="9">
        <v>74249.999999999985</v>
      </c>
      <c r="M422" s="10">
        <v>0.44999999999999996</v>
      </c>
      <c r="N422" s="4" t="s">
        <v>18</v>
      </c>
      <c r="O422" s="4" t="str">
        <f>TEXT(Table1[[#This Row],[Invoice Date]],"yyyy")</f>
        <v>2020</v>
      </c>
      <c r="P422" s="4" t="str">
        <f>TEXT(Table1[[#This Row],[Invoice Date]],"mmm")</f>
        <v>Apr</v>
      </c>
      <c r="Q422" s="27">
        <f>WEEKNUM(Table1[[#This Row],[Invoice Date]]) + IF(YEAR(Table1[[#This Row],[Invoice Date]])=2021, 52, 0)</f>
        <v>15</v>
      </c>
    </row>
    <row r="423" spans="2:17" ht="14.25" customHeight="1" x14ac:dyDescent="0.3">
      <c r="B423" s="4" t="s">
        <v>30</v>
      </c>
      <c r="C423" s="34">
        <v>1128299</v>
      </c>
      <c r="D423" s="5">
        <v>43933</v>
      </c>
      <c r="E423" s="4" t="s">
        <v>31</v>
      </c>
      <c r="F423" s="4" t="s">
        <v>44</v>
      </c>
      <c r="G423" s="4" t="s">
        <v>45</v>
      </c>
      <c r="H423" s="6" t="s">
        <v>22</v>
      </c>
      <c r="I423" s="7">
        <v>63</v>
      </c>
      <c r="J423" s="8">
        <v>44</v>
      </c>
      <c r="K423" s="9">
        <v>2772</v>
      </c>
      <c r="L423" s="9">
        <v>2106.7200000000003</v>
      </c>
      <c r="M423" s="10">
        <v>0.76000000000000012</v>
      </c>
      <c r="N423" s="4" t="s">
        <v>83</v>
      </c>
      <c r="O423" s="4" t="str">
        <f>TEXT(Table1[[#This Row],[Invoice Date]],"yyyy")</f>
        <v>2020</v>
      </c>
      <c r="P423" s="4" t="str">
        <f>TEXT(Table1[[#This Row],[Invoice Date]],"mmm")</f>
        <v>Apr</v>
      </c>
      <c r="Q423" s="27">
        <f>WEEKNUM(Table1[[#This Row],[Invoice Date]]) + IF(YEAR(Table1[[#This Row],[Invoice Date]])=2021, 52, 0)</f>
        <v>16</v>
      </c>
    </row>
    <row r="424" spans="2:17" ht="14.25" customHeight="1" x14ac:dyDescent="0.3">
      <c r="B424" s="4" t="s">
        <v>30</v>
      </c>
      <c r="C424" s="34">
        <v>1128299</v>
      </c>
      <c r="D424" s="5">
        <v>43933</v>
      </c>
      <c r="E424" s="4" t="s">
        <v>31</v>
      </c>
      <c r="F424" s="4" t="s">
        <v>44</v>
      </c>
      <c r="G424" s="4" t="s">
        <v>45</v>
      </c>
      <c r="H424" s="6" t="s">
        <v>22</v>
      </c>
      <c r="I424" s="7">
        <v>65</v>
      </c>
      <c r="J424" s="8">
        <v>175</v>
      </c>
      <c r="K424" s="9">
        <v>113750</v>
      </c>
      <c r="L424" s="9">
        <v>73937.500000000015</v>
      </c>
      <c r="M424" s="10">
        <v>0.65000000000000013</v>
      </c>
      <c r="N424" s="4" t="s">
        <v>18</v>
      </c>
      <c r="O424" s="4" t="str">
        <f>TEXT(Table1[[#This Row],[Invoice Date]],"yyyy")</f>
        <v>2020</v>
      </c>
      <c r="P424" s="4" t="str">
        <f>TEXT(Table1[[#This Row],[Invoice Date]],"mmm")</f>
        <v>Apr</v>
      </c>
      <c r="Q424" s="27">
        <f>WEEKNUM(Table1[[#This Row],[Invoice Date]]) + IF(YEAR(Table1[[#This Row],[Invoice Date]])=2021, 52, 0)</f>
        <v>16</v>
      </c>
    </row>
    <row r="425" spans="2:17" ht="14.25" customHeight="1" x14ac:dyDescent="0.3">
      <c r="B425" s="4" t="s">
        <v>30</v>
      </c>
      <c r="C425" s="34">
        <v>1128299</v>
      </c>
      <c r="D425" s="5">
        <v>43934</v>
      </c>
      <c r="E425" s="4" t="s">
        <v>31</v>
      </c>
      <c r="F425" s="4" t="s">
        <v>44</v>
      </c>
      <c r="G425" s="4" t="s">
        <v>45</v>
      </c>
      <c r="H425" s="6" t="s">
        <v>23</v>
      </c>
      <c r="I425" s="7">
        <v>74</v>
      </c>
      <c r="J425" s="8">
        <v>133</v>
      </c>
      <c r="K425" s="9">
        <v>9842</v>
      </c>
      <c r="L425" s="9">
        <v>4232.0599999999995</v>
      </c>
      <c r="M425" s="10">
        <v>0.43</v>
      </c>
      <c r="N425" s="4" t="s">
        <v>83</v>
      </c>
      <c r="O425" s="4" t="str">
        <f>TEXT(Table1[[#This Row],[Invoice Date]],"yyyy")</f>
        <v>2020</v>
      </c>
      <c r="P425" s="4" t="str">
        <f>TEXT(Table1[[#This Row],[Invoice Date]],"mmm")</f>
        <v>Apr</v>
      </c>
      <c r="Q425" s="27">
        <f>WEEKNUM(Table1[[#This Row],[Invoice Date]]) + IF(YEAR(Table1[[#This Row],[Invoice Date]])=2021, 52, 0)</f>
        <v>16</v>
      </c>
    </row>
    <row r="426" spans="2:17" ht="14.25" customHeight="1" x14ac:dyDescent="0.3">
      <c r="B426" s="4" t="s">
        <v>30</v>
      </c>
      <c r="C426" s="34">
        <v>1128299</v>
      </c>
      <c r="D426" s="5">
        <v>43934</v>
      </c>
      <c r="E426" s="4" t="s">
        <v>31</v>
      </c>
      <c r="F426" s="4" t="s">
        <v>44</v>
      </c>
      <c r="G426" s="4" t="s">
        <v>45</v>
      </c>
      <c r="H426" s="6" t="s">
        <v>23</v>
      </c>
      <c r="I426" s="7">
        <v>80</v>
      </c>
      <c r="J426" s="8">
        <v>475</v>
      </c>
      <c r="K426" s="9">
        <v>380000</v>
      </c>
      <c r="L426" s="9">
        <v>114000</v>
      </c>
      <c r="M426" s="10">
        <v>0.3</v>
      </c>
      <c r="N426" s="4" t="s">
        <v>18</v>
      </c>
      <c r="O426" s="4" t="str">
        <f>TEXT(Table1[[#This Row],[Invoice Date]],"yyyy")</f>
        <v>2020</v>
      </c>
      <c r="P426" s="4" t="str">
        <f>TEXT(Table1[[#This Row],[Invoice Date]],"mmm")</f>
        <v>Apr</v>
      </c>
      <c r="Q426" s="27">
        <f>WEEKNUM(Table1[[#This Row],[Invoice Date]]) + IF(YEAR(Table1[[#This Row],[Invoice Date]])=2021, 52, 0)</f>
        <v>16</v>
      </c>
    </row>
    <row r="427" spans="2:17" ht="14.25" customHeight="1" x14ac:dyDescent="0.3">
      <c r="B427" s="4" t="s">
        <v>30</v>
      </c>
      <c r="C427" s="34">
        <v>1128299</v>
      </c>
      <c r="D427" s="5">
        <v>43935</v>
      </c>
      <c r="E427" s="4" t="s">
        <v>31</v>
      </c>
      <c r="F427" s="4" t="s">
        <v>44</v>
      </c>
      <c r="G427" s="4" t="s">
        <v>45</v>
      </c>
      <c r="H427" s="6" t="s">
        <v>17</v>
      </c>
      <c r="I427" s="7">
        <v>54</v>
      </c>
      <c r="J427" s="8">
        <v>189</v>
      </c>
      <c r="K427" s="9">
        <v>10206</v>
      </c>
      <c r="L427" s="9">
        <v>6531.84</v>
      </c>
      <c r="M427" s="10">
        <v>0.64</v>
      </c>
      <c r="N427" s="4" t="s">
        <v>83</v>
      </c>
      <c r="O427" s="4" t="str">
        <f>TEXT(Table1[[#This Row],[Invoice Date]],"yyyy")</f>
        <v>2020</v>
      </c>
      <c r="P427" s="4" t="str">
        <f>TEXT(Table1[[#This Row],[Invoice Date]],"mmm")</f>
        <v>Apr</v>
      </c>
      <c r="Q427" s="27">
        <f>WEEKNUM(Table1[[#This Row],[Invoice Date]]) + IF(YEAR(Table1[[#This Row],[Invoice Date]])=2021, 52, 0)</f>
        <v>16</v>
      </c>
    </row>
    <row r="428" spans="2:17" ht="14.25" customHeight="1" x14ac:dyDescent="0.3">
      <c r="B428" s="4" t="s">
        <v>30</v>
      </c>
      <c r="C428" s="34">
        <v>1128299</v>
      </c>
      <c r="D428" s="5">
        <v>43935</v>
      </c>
      <c r="E428" s="4" t="s">
        <v>31</v>
      </c>
      <c r="F428" s="4" t="s">
        <v>44</v>
      </c>
      <c r="G428" s="4" t="s">
        <v>45</v>
      </c>
      <c r="H428" s="6" t="s">
        <v>17</v>
      </c>
      <c r="I428" s="7">
        <v>60</v>
      </c>
      <c r="J428" s="8">
        <v>725</v>
      </c>
      <c r="K428" s="9">
        <v>435000</v>
      </c>
      <c r="L428" s="9">
        <v>217500</v>
      </c>
      <c r="M428" s="10">
        <v>0.5</v>
      </c>
      <c r="N428" s="4" t="s">
        <v>18</v>
      </c>
      <c r="O428" s="4" t="str">
        <f>TEXT(Table1[[#This Row],[Invoice Date]],"yyyy")</f>
        <v>2020</v>
      </c>
      <c r="P428" s="4" t="str">
        <f>TEXT(Table1[[#This Row],[Invoice Date]],"mmm")</f>
        <v>Apr</v>
      </c>
      <c r="Q428" s="27">
        <f>WEEKNUM(Table1[[#This Row],[Invoice Date]]) + IF(YEAR(Table1[[#This Row],[Invoice Date]])=2021, 52, 0)</f>
        <v>16</v>
      </c>
    </row>
    <row r="429" spans="2:17" ht="14.25" customHeight="1" x14ac:dyDescent="0.3">
      <c r="B429" s="4" t="s">
        <v>30</v>
      </c>
      <c r="C429" s="34">
        <v>1128299</v>
      </c>
      <c r="D429" s="5">
        <v>43936</v>
      </c>
      <c r="E429" s="4" t="s">
        <v>31</v>
      </c>
      <c r="F429" s="4" t="s">
        <v>44</v>
      </c>
      <c r="G429" s="4" t="s">
        <v>45</v>
      </c>
      <c r="H429" s="6" t="s">
        <v>19</v>
      </c>
      <c r="I429" s="7">
        <v>59</v>
      </c>
      <c r="J429" s="8">
        <v>144</v>
      </c>
      <c r="K429" s="9">
        <v>8496</v>
      </c>
      <c r="L429" s="9">
        <v>4248</v>
      </c>
      <c r="M429" s="10">
        <v>0.5</v>
      </c>
      <c r="N429" s="4" t="s">
        <v>83</v>
      </c>
      <c r="O429" s="4" t="str">
        <f>TEXT(Table1[[#This Row],[Invoice Date]],"yyyy")</f>
        <v>2020</v>
      </c>
      <c r="P429" s="4" t="str">
        <f>TEXT(Table1[[#This Row],[Invoice Date]],"mmm")</f>
        <v>Apr</v>
      </c>
      <c r="Q429" s="27">
        <f>WEEKNUM(Table1[[#This Row],[Invoice Date]]) + IF(YEAR(Table1[[#This Row],[Invoice Date]])=2021, 52, 0)</f>
        <v>16</v>
      </c>
    </row>
    <row r="430" spans="2:17" ht="14.25" customHeight="1" x14ac:dyDescent="0.3">
      <c r="B430" s="4" t="s">
        <v>30</v>
      </c>
      <c r="C430" s="34">
        <v>1128299</v>
      </c>
      <c r="D430" s="5">
        <v>43936</v>
      </c>
      <c r="E430" s="4" t="s">
        <v>31</v>
      </c>
      <c r="F430" s="4" t="s">
        <v>44</v>
      </c>
      <c r="G430" s="4" t="s">
        <v>45</v>
      </c>
      <c r="H430" s="6" t="s">
        <v>19</v>
      </c>
      <c r="I430" s="7">
        <v>65</v>
      </c>
      <c r="J430" s="8">
        <v>575</v>
      </c>
      <c r="K430" s="9">
        <v>373750</v>
      </c>
      <c r="L430" s="9">
        <v>130812.49999999999</v>
      </c>
      <c r="M430" s="10">
        <v>0.35</v>
      </c>
      <c r="N430" s="4" t="s">
        <v>18</v>
      </c>
      <c r="O430" s="4" t="str">
        <f>TEXT(Table1[[#This Row],[Invoice Date]],"yyyy")</f>
        <v>2020</v>
      </c>
      <c r="P430" s="4" t="str">
        <f>TEXT(Table1[[#This Row],[Invoice Date]],"mmm")</f>
        <v>Apr</v>
      </c>
      <c r="Q430" s="27">
        <f>WEEKNUM(Table1[[#This Row],[Invoice Date]]) + IF(YEAR(Table1[[#This Row],[Invoice Date]])=2021, 52, 0)</f>
        <v>16</v>
      </c>
    </row>
    <row r="431" spans="2:17" ht="14.25" customHeight="1" x14ac:dyDescent="0.3">
      <c r="B431" s="4" t="s">
        <v>30</v>
      </c>
      <c r="C431" s="34">
        <v>1128299</v>
      </c>
      <c r="D431" s="5">
        <v>43937</v>
      </c>
      <c r="E431" s="4" t="s">
        <v>31</v>
      </c>
      <c r="F431" s="4" t="s">
        <v>44</v>
      </c>
      <c r="G431" s="4" t="s">
        <v>45</v>
      </c>
      <c r="H431" s="6" t="s">
        <v>20</v>
      </c>
      <c r="I431" s="7">
        <v>64</v>
      </c>
      <c r="J431" s="8">
        <v>150</v>
      </c>
      <c r="K431" s="9">
        <v>9600</v>
      </c>
      <c r="L431" s="9">
        <v>6144</v>
      </c>
      <c r="M431" s="10">
        <v>0.64</v>
      </c>
      <c r="N431" s="4" t="s">
        <v>83</v>
      </c>
      <c r="O431" s="4" t="str">
        <f>TEXT(Table1[[#This Row],[Invoice Date]],"yyyy")</f>
        <v>2020</v>
      </c>
      <c r="P431" s="4" t="str">
        <f>TEXT(Table1[[#This Row],[Invoice Date]],"mmm")</f>
        <v>Apr</v>
      </c>
      <c r="Q431" s="27">
        <f>WEEKNUM(Table1[[#This Row],[Invoice Date]]) + IF(YEAR(Table1[[#This Row],[Invoice Date]])=2021, 52, 0)</f>
        <v>16</v>
      </c>
    </row>
    <row r="432" spans="2:17" ht="14.25" customHeight="1" x14ac:dyDescent="0.3">
      <c r="B432" s="4" t="s">
        <v>30</v>
      </c>
      <c r="C432" s="34">
        <v>1128299</v>
      </c>
      <c r="D432" s="5">
        <v>43937</v>
      </c>
      <c r="E432" s="4" t="s">
        <v>31</v>
      </c>
      <c r="F432" s="4" t="s">
        <v>44</v>
      </c>
      <c r="G432" s="4" t="s">
        <v>45</v>
      </c>
      <c r="H432" s="6" t="s">
        <v>20</v>
      </c>
      <c r="I432" s="7">
        <v>65</v>
      </c>
      <c r="J432" s="8">
        <v>575</v>
      </c>
      <c r="K432" s="9">
        <v>373750</v>
      </c>
      <c r="L432" s="9">
        <v>186875</v>
      </c>
      <c r="M432" s="10">
        <v>0.5</v>
      </c>
      <c r="N432" s="4" t="s">
        <v>18</v>
      </c>
      <c r="O432" s="4" t="str">
        <f>TEXT(Table1[[#This Row],[Invoice Date]],"yyyy")</f>
        <v>2020</v>
      </c>
      <c r="P432" s="4" t="str">
        <f>TEXT(Table1[[#This Row],[Invoice Date]],"mmm")</f>
        <v>Apr</v>
      </c>
      <c r="Q432" s="27">
        <f>WEEKNUM(Table1[[#This Row],[Invoice Date]]) + IF(YEAR(Table1[[#This Row],[Invoice Date]])=2021, 52, 0)</f>
        <v>16</v>
      </c>
    </row>
    <row r="433" spans="2:17" ht="14.25" customHeight="1" x14ac:dyDescent="0.3">
      <c r="B433" s="4" t="s">
        <v>30</v>
      </c>
      <c r="C433" s="34">
        <v>1128299</v>
      </c>
      <c r="D433" s="5">
        <v>43938</v>
      </c>
      <c r="E433" s="4" t="s">
        <v>31</v>
      </c>
      <c r="F433" s="4" t="s">
        <v>44</v>
      </c>
      <c r="G433" s="4" t="s">
        <v>45</v>
      </c>
      <c r="H433" s="6" t="s">
        <v>21</v>
      </c>
      <c r="I433" s="7">
        <v>62</v>
      </c>
      <c r="J433" s="8">
        <v>135</v>
      </c>
      <c r="K433" s="9">
        <v>8370</v>
      </c>
      <c r="L433" s="9">
        <v>5022</v>
      </c>
      <c r="M433" s="10">
        <v>0.6</v>
      </c>
      <c r="N433" s="4" t="s">
        <v>83</v>
      </c>
      <c r="O433" s="4" t="str">
        <f>TEXT(Table1[[#This Row],[Invoice Date]],"yyyy")</f>
        <v>2020</v>
      </c>
      <c r="P433" s="4" t="str">
        <f>TEXT(Table1[[#This Row],[Invoice Date]],"mmm")</f>
        <v>Apr</v>
      </c>
      <c r="Q433" s="27">
        <f>WEEKNUM(Table1[[#This Row],[Invoice Date]]) + IF(YEAR(Table1[[#This Row],[Invoice Date]])=2021, 52, 0)</f>
        <v>16</v>
      </c>
    </row>
    <row r="434" spans="2:17" ht="14.25" customHeight="1" x14ac:dyDescent="0.3">
      <c r="B434" s="4" t="s">
        <v>25</v>
      </c>
      <c r="C434" s="33">
        <v>1185733</v>
      </c>
      <c r="D434" s="5">
        <v>43938</v>
      </c>
      <c r="E434" s="4" t="s">
        <v>15</v>
      </c>
      <c r="F434" s="4" t="s">
        <v>16</v>
      </c>
      <c r="G434" s="4" t="s">
        <v>16</v>
      </c>
      <c r="H434" s="6" t="s">
        <v>22</v>
      </c>
      <c r="I434" s="7">
        <v>43</v>
      </c>
      <c r="J434" s="8">
        <v>279</v>
      </c>
      <c r="K434" s="9">
        <v>11997</v>
      </c>
      <c r="L434" s="9">
        <v>3959.0099999999993</v>
      </c>
      <c r="M434" s="10">
        <v>0.32999999999999996</v>
      </c>
      <c r="N434" s="4" t="s">
        <v>24</v>
      </c>
      <c r="O434" s="4" t="str">
        <f>TEXT(Table1[[#This Row],[Invoice Date]],"yyyy")</f>
        <v>2020</v>
      </c>
      <c r="P434" s="4" t="str">
        <f>TEXT(Table1[[#This Row],[Invoice Date]],"mmm")</f>
        <v>Apr</v>
      </c>
      <c r="Q434" s="27">
        <f>WEEKNUM(Table1[[#This Row],[Invoice Date]]) + IF(YEAR(Table1[[#This Row],[Invoice Date]])=2021, 52, 0)</f>
        <v>16</v>
      </c>
    </row>
    <row r="435" spans="2:17" ht="14.25" customHeight="1" x14ac:dyDescent="0.3">
      <c r="B435" s="4" t="s">
        <v>25</v>
      </c>
      <c r="C435" s="33">
        <v>1185733</v>
      </c>
      <c r="D435" s="5">
        <v>43938</v>
      </c>
      <c r="E435" s="4" t="s">
        <v>15</v>
      </c>
      <c r="F435" s="4" t="s">
        <v>16</v>
      </c>
      <c r="G435" s="4" t="s">
        <v>16</v>
      </c>
      <c r="H435" s="6" t="s">
        <v>22</v>
      </c>
      <c r="I435" s="7">
        <v>54</v>
      </c>
      <c r="J435" s="8">
        <v>270</v>
      </c>
      <c r="K435" s="9">
        <v>14580</v>
      </c>
      <c r="L435" s="9">
        <v>6560.9999999999991</v>
      </c>
      <c r="M435" s="10">
        <v>0.44999999999999996</v>
      </c>
      <c r="N435" s="4" t="s">
        <v>83</v>
      </c>
      <c r="O435" s="4" t="str">
        <f>TEXT(Table1[[#This Row],[Invoice Date]],"yyyy")</f>
        <v>2020</v>
      </c>
      <c r="P435" s="4" t="str">
        <f>TEXT(Table1[[#This Row],[Invoice Date]],"mmm")</f>
        <v>Apr</v>
      </c>
      <c r="Q435" s="27">
        <f>WEEKNUM(Table1[[#This Row],[Invoice Date]]) + IF(YEAR(Table1[[#This Row],[Invoice Date]])=2021, 52, 0)</f>
        <v>16</v>
      </c>
    </row>
    <row r="436" spans="2:17" ht="14.25" customHeight="1" x14ac:dyDescent="0.3">
      <c r="B436" s="4" t="s">
        <v>30</v>
      </c>
      <c r="C436" s="34">
        <v>1128299</v>
      </c>
      <c r="D436" s="5">
        <v>43938</v>
      </c>
      <c r="E436" s="4" t="s">
        <v>31</v>
      </c>
      <c r="F436" s="4" t="s">
        <v>44</v>
      </c>
      <c r="G436" s="4" t="s">
        <v>45</v>
      </c>
      <c r="H436" s="6" t="s">
        <v>21</v>
      </c>
      <c r="I436" s="7">
        <v>65</v>
      </c>
      <c r="J436" s="8">
        <v>450</v>
      </c>
      <c r="K436" s="9">
        <v>292500</v>
      </c>
      <c r="L436" s="9">
        <v>131625</v>
      </c>
      <c r="M436" s="10">
        <v>0.44999999999999996</v>
      </c>
      <c r="N436" s="4" t="s">
        <v>18</v>
      </c>
      <c r="O436" s="4" t="str">
        <f>TEXT(Table1[[#This Row],[Invoice Date]],"yyyy")</f>
        <v>2020</v>
      </c>
      <c r="P436" s="4" t="str">
        <f>TEXT(Table1[[#This Row],[Invoice Date]],"mmm")</f>
        <v>Apr</v>
      </c>
      <c r="Q436" s="27">
        <f>WEEKNUM(Table1[[#This Row],[Invoice Date]]) + IF(YEAR(Table1[[#This Row],[Invoice Date]])=2021, 52, 0)</f>
        <v>16</v>
      </c>
    </row>
    <row r="437" spans="2:17" ht="14.25" customHeight="1" x14ac:dyDescent="0.3">
      <c r="B437" s="4" t="s">
        <v>25</v>
      </c>
      <c r="C437" s="33">
        <v>1185733</v>
      </c>
      <c r="D437" s="5">
        <v>43938</v>
      </c>
      <c r="E437" s="4" t="s">
        <v>15</v>
      </c>
      <c r="F437" s="4" t="s">
        <v>16</v>
      </c>
      <c r="G437" s="4" t="s">
        <v>16</v>
      </c>
      <c r="H437" s="6" t="s">
        <v>22</v>
      </c>
      <c r="I437" s="7">
        <v>60</v>
      </c>
      <c r="J437" s="8">
        <v>900</v>
      </c>
      <c r="K437" s="9">
        <v>540000</v>
      </c>
      <c r="L437" s="9">
        <v>162000</v>
      </c>
      <c r="M437" s="10">
        <v>0.3</v>
      </c>
      <c r="N437" s="4" t="s">
        <v>24</v>
      </c>
      <c r="O437" s="4" t="str">
        <f>TEXT(Table1[[#This Row],[Invoice Date]],"yyyy")</f>
        <v>2020</v>
      </c>
      <c r="P437" s="4" t="str">
        <f>TEXT(Table1[[#This Row],[Invoice Date]],"mmm")</f>
        <v>Apr</v>
      </c>
      <c r="Q437" s="27">
        <f>WEEKNUM(Table1[[#This Row],[Invoice Date]]) + IF(YEAR(Table1[[#This Row],[Invoice Date]])=2021, 52, 0)</f>
        <v>16</v>
      </c>
    </row>
    <row r="438" spans="2:17" ht="14.25" customHeight="1" x14ac:dyDescent="0.3">
      <c r="B438" s="4" t="s">
        <v>30</v>
      </c>
      <c r="C438" s="34">
        <v>1128299</v>
      </c>
      <c r="D438" s="5">
        <v>43939</v>
      </c>
      <c r="E438" s="4" t="s">
        <v>31</v>
      </c>
      <c r="F438" s="4" t="s">
        <v>44</v>
      </c>
      <c r="G438" s="4" t="s">
        <v>45</v>
      </c>
      <c r="H438" s="6" t="s">
        <v>22</v>
      </c>
      <c r="I438" s="7">
        <v>66</v>
      </c>
      <c r="J438" s="8">
        <v>91</v>
      </c>
      <c r="K438" s="9">
        <v>6006</v>
      </c>
      <c r="L438" s="9">
        <v>4624.6200000000008</v>
      </c>
      <c r="M438" s="10">
        <v>0.77000000000000013</v>
      </c>
      <c r="N438" s="4" t="s">
        <v>83</v>
      </c>
      <c r="O438" s="4" t="str">
        <f>TEXT(Table1[[#This Row],[Invoice Date]],"yyyy")</f>
        <v>2020</v>
      </c>
      <c r="P438" s="4" t="str">
        <f>TEXT(Table1[[#This Row],[Invoice Date]],"mmm")</f>
        <v>Apr</v>
      </c>
      <c r="Q438" s="27">
        <f>WEEKNUM(Table1[[#This Row],[Invoice Date]]) + IF(YEAR(Table1[[#This Row],[Invoice Date]])=2021, 52, 0)</f>
        <v>16</v>
      </c>
    </row>
    <row r="439" spans="2:17" ht="14.25" customHeight="1" x14ac:dyDescent="0.3">
      <c r="B439" s="4" t="s">
        <v>25</v>
      </c>
      <c r="C439" s="33">
        <v>1185733</v>
      </c>
      <c r="D439" s="5">
        <v>43939</v>
      </c>
      <c r="E439" s="4" t="s">
        <v>15</v>
      </c>
      <c r="F439" s="4" t="s">
        <v>16</v>
      </c>
      <c r="G439" s="4" t="s">
        <v>16</v>
      </c>
      <c r="H439" s="6" t="s">
        <v>23</v>
      </c>
      <c r="I439" s="7">
        <v>48</v>
      </c>
      <c r="J439" s="8">
        <v>355</v>
      </c>
      <c r="K439" s="9">
        <v>17040</v>
      </c>
      <c r="L439" s="9">
        <v>5112</v>
      </c>
      <c r="M439" s="10">
        <v>0.3</v>
      </c>
      <c r="N439" s="4" t="s">
        <v>24</v>
      </c>
      <c r="O439" s="4" t="str">
        <f>TEXT(Table1[[#This Row],[Invoice Date]],"yyyy")</f>
        <v>2020</v>
      </c>
      <c r="P439" s="4" t="str">
        <f>TEXT(Table1[[#This Row],[Invoice Date]],"mmm")</f>
        <v>Apr</v>
      </c>
      <c r="Q439" s="27">
        <f>WEEKNUM(Table1[[#This Row],[Invoice Date]]) + IF(YEAR(Table1[[#This Row],[Invoice Date]])=2021, 52, 0)</f>
        <v>16</v>
      </c>
    </row>
    <row r="440" spans="2:17" ht="14.25" customHeight="1" x14ac:dyDescent="0.3">
      <c r="B440" s="4" t="s">
        <v>25</v>
      </c>
      <c r="C440" s="33">
        <v>1185733</v>
      </c>
      <c r="D440" s="5">
        <v>43939</v>
      </c>
      <c r="E440" s="4" t="s">
        <v>15</v>
      </c>
      <c r="F440" s="4" t="s">
        <v>16</v>
      </c>
      <c r="G440" s="4" t="s">
        <v>16</v>
      </c>
      <c r="H440" s="6" t="s">
        <v>23</v>
      </c>
      <c r="I440" s="7">
        <v>62</v>
      </c>
      <c r="J440" s="8">
        <v>290</v>
      </c>
      <c r="K440" s="9">
        <v>17980</v>
      </c>
      <c r="L440" s="9">
        <v>6652.6</v>
      </c>
      <c r="M440" s="10">
        <v>0.37</v>
      </c>
      <c r="N440" s="4" t="s">
        <v>83</v>
      </c>
      <c r="O440" s="4" t="str">
        <f>TEXT(Table1[[#This Row],[Invoice Date]],"yyyy")</f>
        <v>2020</v>
      </c>
      <c r="P440" s="4" t="str">
        <f>TEXT(Table1[[#This Row],[Invoice Date]],"mmm")</f>
        <v>Apr</v>
      </c>
      <c r="Q440" s="27">
        <f>WEEKNUM(Table1[[#This Row],[Invoice Date]]) + IF(YEAR(Table1[[#This Row],[Invoice Date]])=2021, 52, 0)</f>
        <v>16</v>
      </c>
    </row>
    <row r="441" spans="2:17" ht="14.25" customHeight="1" x14ac:dyDescent="0.3">
      <c r="B441" s="4" t="s">
        <v>30</v>
      </c>
      <c r="C441" s="34">
        <v>1128299</v>
      </c>
      <c r="D441" s="5">
        <v>43939</v>
      </c>
      <c r="E441" s="4" t="s">
        <v>31</v>
      </c>
      <c r="F441" s="4" t="s">
        <v>44</v>
      </c>
      <c r="G441" s="4" t="s">
        <v>45</v>
      </c>
      <c r="H441" s="6" t="s">
        <v>22</v>
      </c>
      <c r="I441" s="7">
        <v>70</v>
      </c>
      <c r="J441" s="8">
        <v>325</v>
      </c>
      <c r="K441" s="9">
        <v>227500</v>
      </c>
      <c r="L441" s="9">
        <v>147875.00000000003</v>
      </c>
      <c r="M441" s="10">
        <v>0.65000000000000013</v>
      </c>
      <c r="N441" s="4" t="s">
        <v>18</v>
      </c>
      <c r="O441" s="4" t="str">
        <f>TEXT(Table1[[#This Row],[Invoice Date]],"yyyy")</f>
        <v>2020</v>
      </c>
      <c r="P441" s="4" t="str">
        <f>TEXT(Table1[[#This Row],[Invoice Date]],"mmm")</f>
        <v>Apr</v>
      </c>
      <c r="Q441" s="27">
        <f>WEEKNUM(Table1[[#This Row],[Invoice Date]]) + IF(YEAR(Table1[[#This Row],[Invoice Date]])=2021, 52, 0)</f>
        <v>16</v>
      </c>
    </row>
    <row r="442" spans="2:17" ht="14.25" customHeight="1" x14ac:dyDescent="0.3">
      <c r="B442" s="4" t="s">
        <v>25</v>
      </c>
      <c r="C442" s="33">
        <v>1185733</v>
      </c>
      <c r="D442" s="5">
        <v>43939</v>
      </c>
      <c r="E442" s="4" t="s">
        <v>15</v>
      </c>
      <c r="F442" s="4" t="s">
        <v>16</v>
      </c>
      <c r="G442" s="4" t="s">
        <v>16</v>
      </c>
      <c r="H442" s="6" t="s">
        <v>23</v>
      </c>
      <c r="I442" s="7">
        <v>65</v>
      </c>
      <c r="J442" s="8">
        <v>1075</v>
      </c>
      <c r="K442" s="9">
        <v>698750</v>
      </c>
      <c r="L442" s="9">
        <v>174687.5</v>
      </c>
      <c r="M442" s="10">
        <v>0.25</v>
      </c>
      <c r="N442" s="4" t="s">
        <v>24</v>
      </c>
      <c r="O442" s="4" t="str">
        <f>TEXT(Table1[[#This Row],[Invoice Date]],"yyyy")</f>
        <v>2020</v>
      </c>
      <c r="P442" s="4" t="str">
        <f>TEXT(Table1[[#This Row],[Invoice Date]],"mmm")</f>
        <v>Apr</v>
      </c>
      <c r="Q442" s="27">
        <f>WEEKNUM(Table1[[#This Row],[Invoice Date]]) + IF(YEAR(Table1[[#This Row],[Invoice Date]])=2021, 52, 0)</f>
        <v>16</v>
      </c>
    </row>
    <row r="443" spans="2:17" ht="14.25" customHeight="1" x14ac:dyDescent="0.3">
      <c r="B443" s="4" t="s">
        <v>30</v>
      </c>
      <c r="C443" s="34">
        <v>1128299</v>
      </c>
      <c r="D443" s="5">
        <v>43940</v>
      </c>
      <c r="E443" s="4" t="s">
        <v>31</v>
      </c>
      <c r="F443" s="4" t="s">
        <v>44</v>
      </c>
      <c r="G443" s="4" t="s">
        <v>45</v>
      </c>
      <c r="H443" s="6" t="s">
        <v>23</v>
      </c>
      <c r="I443" s="7">
        <v>83</v>
      </c>
      <c r="J443" s="8">
        <v>181</v>
      </c>
      <c r="K443" s="9">
        <v>15023</v>
      </c>
      <c r="L443" s="9">
        <v>6459.89</v>
      </c>
      <c r="M443" s="10">
        <v>0.43</v>
      </c>
      <c r="N443" s="4" t="s">
        <v>83</v>
      </c>
      <c r="O443" s="4" t="str">
        <f>TEXT(Table1[[#This Row],[Invoice Date]],"yyyy")</f>
        <v>2020</v>
      </c>
      <c r="P443" s="4" t="str">
        <f>TEXT(Table1[[#This Row],[Invoice Date]],"mmm")</f>
        <v>Apr</v>
      </c>
      <c r="Q443" s="27">
        <f>WEEKNUM(Table1[[#This Row],[Invoice Date]]) + IF(YEAR(Table1[[#This Row],[Invoice Date]])=2021, 52, 0)</f>
        <v>17</v>
      </c>
    </row>
    <row r="444" spans="2:17" ht="14.25" customHeight="1" x14ac:dyDescent="0.3">
      <c r="B444" s="4" t="s">
        <v>25</v>
      </c>
      <c r="C444" s="33">
        <v>1185733</v>
      </c>
      <c r="D444" s="5">
        <v>43940</v>
      </c>
      <c r="E444" s="4" t="s">
        <v>15</v>
      </c>
      <c r="F444" s="4" t="s">
        <v>16</v>
      </c>
      <c r="G444" s="4" t="s">
        <v>16</v>
      </c>
      <c r="H444" s="6" t="s">
        <v>17</v>
      </c>
      <c r="I444" s="7">
        <v>39</v>
      </c>
      <c r="J444" s="8">
        <v>408</v>
      </c>
      <c r="K444" s="9">
        <v>15912</v>
      </c>
      <c r="L444" s="9">
        <v>8751.6</v>
      </c>
      <c r="M444" s="10">
        <v>0.55000000000000004</v>
      </c>
      <c r="N444" s="4" t="s">
        <v>24</v>
      </c>
      <c r="O444" s="4" t="str">
        <f>TEXT(Table1[[#This Row],[Invoice Date]],"yyyy")</f>
        <v>2020</v>
      </c>
      <c r="P444" s="4" t="str">
        <f>TEXT(Table1[[#This Row],[Invoice Date]],"mmm")</f>
        <v>Apr</v>
      </c>
      <c r="Q444" s="27">
        <f>WEEKNUM(Table1[[#This Row],[Invoice Date]]) + IF(YEAR(Table1[[#This Row],[Invoice Date]])=2021, 52, 0)</f>
        <v>17</v>
      </c>
    </row>
    <row r="445" spans="2:17" ht="14.25" customHeight="1" x14ac:dyDescent="0.3">
      <c r="B445" s="4" t="s">
        <v>25</v>
      </c>
      <c r="C445" s="33">
        <v>1185733</v>
      </c>
      <c r="D445" s="5">
        <v>43940</v>
      </c>
      <c r="E445" s="4" t="s">
        <v>15</v>
      </c>
      <c r="F445" s="4" t="s">
        <v>16</v>
      </c>
      <c r="G445" s="4" t="s">
        <v>16</v>
      </c>
      <c r="H445" s="6" t="s">
        <v>17</v>
      </c>
      <c r="I445" s="7">
        <v>56</v>
      </c>
      <c r="J445" s="8">
        <v>360</v>
      </c>
      <c r="K445" s="9">
        <v>20160</v>
      </c>
      <c r="L445" s="9">
        <v>12499.2</v>
      </c>
      <c r="M445" s="10">
        <v>0.62</v>
      </c>
      <c r="N445" s="4" t="s">
        <v>83</v>
      </c>
      <c r="O445" s="4" t="str">
        <f>TEXT(Table1[[#This Row],[Invoice Date]],"yyyy")</f>
        <v>2020</v>
      </c>
      <c r="P445" s="4" t="str">
        <f>TEXT(Table1[[#This Row],[Invoice Date]],"mmm")</f>
        <v>Apr</v>
      </c>
      <c r="Q445" s="27">
        <f>WEEKNUM(Table1[[#This Row],[Invoice Date]]) + IF(YEAR(Table1[[#This Row],[Invoice Date]])=2021, 52, 0)</f>
        <v>17</v>
      </c>
    </row>
    <row r="446" spans="2:17" ht="14.25" customHeight="1" x14ac:dyDescent="0.3">
      <c r="B446" s="4" t="s">
        <v>30</v>
      </c>
      <c r="C446" s="34">
        <v>1128299</v>
      </c>
      <c r="D446" s="5">
        <v>43940</v>
      </c>
      <c r="E446" s="4" t="s">
        <v>31</v>
      </c>
      <c r="F446" s="4" t="s">
        <v>44</v>
      </c>
      <c r="G446" s="4" t="s">
        <v>45</v>
      </c>
      <c r="H446" s="6" t="s">
        <v>23</v>
      </c>
      <c r="I446" s="7">
        <v>85.000000000000014</v>
      </c>
      <c r="J446" s="8">
        <v>625</v>
      </c>
      <c r="K446" s="9">
        <v>531250.00000000012</v>
      </c>
      <c r="L446" s="9">
        <v>159375.00000000003</v>
      </c>
      <c r="M446" s="10">
        <v>0.3</v>
      </c>
      <c r="N446" s="4" t="s">
        <v>18</v>
      </c>
      <c r="O446" s="4" t="str">
        <f>TEXT(Table1[[#This Row],[Invoice Date]],"yyyy")</f>
        <v>2020</v>
      </c>
      <c r="P446" s="4" t="str">
        <f>TEXT(Table1[[#This Row],[Invoice Date]],"mmm")</f>
        <v>Apr</v>
      </c>
      <c r="Q446" s="27">
        <f>WEEKNUM(Table1[[#This Row],[Invoice Date]]) + IF(YEAR(Table1[[#This Row],[Invoice Date]])=2021, 52, 0)</f>
        <v>17</v>
      </c>
    </row>
    <row r="447" spans="2:17" ht="14.25" customHeight="1" x14ac:dyDescent="0.3">
      <c r="B447" s="4" t="s">
        <v>25</v>
      </c>
      <c r="C447" s="33">
        <v>1185733</v>
      </c>
      <c r="D447" s="5">
        <v>43940</v>
      </c>
      <c r="E447" s="4" t="s">
        <v>15</v>
      </c>
      <c r="F447" s="4" t="s">
        <v>16</v>
      </c>
      <c r="G447" s="4" t="s">
        <v>16</v>
      </c>
      <c r="H447" s="6" t="s">
        <v>17</v>
      </c>
      <c r="I447" s="7">
        <v>60</v>
      </c>
      <c r="J447" s="8">
        <v>1200</v>
      </c>
      <c r="K447" s="9">
        <v>720000</v>
      </c>
      <c r="L447" s="9">
        <v>360000</v>
      </c>
      <c r="M447" s="10">
        <v>0.5</v>
      </c>
      <c r="N447" s="4" t="s">
        <v>24</v>
      </c>
      <c r="O447" s="4" t="str">
        <f>TEXT(Table1[[#This Row],[Invoice Date]],"yyyy")</f>
        <v>2020</v>
      </c>
      <c r="P447" s="4" t="str">
        <f>TEXT(Table1[[#This Row],[Invoice Date]],"mmm")</f>
        <v>Apr</v>
      </c>
      <c r="Q447" s="27">
        <f>WEEKNUM(Table1[[#This Row],[Invoice Date]]) + IF(YEAR(Table1[[#This Row],[Invoice Date]])=2021, 52, 0)</f>
        <v>17</v>
      </c>
    </row>
    <row r="448" spans="2:17" ht="14.25" customHeight="1" x14ac:dyDescent="0.3">
      <c r="B448" s="4" t="s">
        <v>30</v>
      </c>
      <c r="C448" s="34">
        <v>1128299</v>
      </c>
      <c r="D448" s="5">
        <v>43941</v>
      </c>
      <c r="E448" s="4" t="s">
        <v>31</v>
      </c>
      <c r="F448" s="4" t="s">
        <v>44</v>
      </c>
      <c r="G448" s="4" t="s">
        <v>45</v>
      </c>
      <c r="H448" s="6" t="s">
        <v>17</v>
      </c>
      <c r="I448" s="7">
        <v>64</v>
      </c>
      <c r="J448" s="8">
        <v>202</v>
      </c>
      <c r="K448" s="9">
        <v>12928</v>
      </c>
      <c r="L448" s="9">
        <v>7756.7999999999993</v>
      </c>
      <c r="M448" s="10">
        <v>0.6</v>
      </c>
      <c r="N448" s="4" t="s">
        <v>83</v>
      </c>
      <c r="O448" s="4" t="str">
        <f>TEXT(Table1[[#This Row],[Invoice Date]],"yyyy")</f>
        <v>2020</v>
      </c>
      <c r="P448" s="4" t="str">
        <f>TEXT(Table1[[#This Row],[Invoice Date]],"mmm")</f>
        <v>Apr</v>
      </c>
      <c r="Q448" s="27">
        <f>WEEKNUM(Table1[[#This Row],[Invoice Date]]) + IF(YEAR(Table1[[#This Row],[Invoice Date]])=2021, 52, 0)</f>
        <v>17</v>
      </c>
    </row>
    <row r="449" spans="2:17" ht="14.25" customHeight="1" x14ac:dyDescent="0.3">
      <c r="B449" s="4" t="s">
        <v>25</v>
      </c>
      <c r="C449" s="33">
        <v>1185733</v>
      </c>
      <c r="D449" s="5">
        <v>43941</v>
      </c>
      <c r="E449" s="4" t="s">
        <v>15</v>
      </c>
      <c r="F449" s="4" t="s">
        <v>16</v>
      </c>
      <c r="G449" s="4" t="s">
        <v>16</v>
      </c>
      <c r="H449" s="6" t="s">
        <v>19</v>
      </c>
      <c r="I449" s="7">
        <v>50</v>
      </c>
      <c r="J449" s="8">
        <v>270</v>
      </c>
      <c r="K449" s="9">
        <v>13500</v>
      </c>
      <c r="L449" s="9">
        <v>5940</v>
      </c>
      <c r="M449" s="10">
        <v>0.44</v>
      </c>
      <c r="N449" s="4" t="s">
        <v>83</v>
      </c>
      <c r="O449" s="4" t="str">
        <f>TEXT(Table1[[#This Row],[Invoice Date]],"yyyy")</f>
        <v>2020</v>
      </c>
      <c r="P449" s="4" t="str">
        <f>TEXT(Table1[[#This Row],[Invoice Date]],"mmm")</f>
        <v>Apr</v>
      </c>
      <c r="Q449" s="27">
        <f>WEEKNUM(Table1[[#This Row],[Invoice Date]]) + IF(YEAR(Table1[[#This Row],[Invoice Date]])=2021, 52, 0)</f>
        <v>17</v>
      </c>
    </row>
    <row r="450" spans="2:17" ht="14.25" customHeight="1" x14ac:dyDescent="0.3">
      <c r="B450" s="4" t="s">
        <v>25</v>
      </c>
      <c r="C450" s="33">
        <v>1185733</v>
      </c>
      <c r="D450" s="5">
        <v>43941</v>
      </c>
      <c r="E450" s="4" t="s">
        <v>15</v>
      </c>
      <c r="F450" s="4" t="s">
        <v>16</v>
      </c>
      <c r="G450" s="4" t="s">
        <v>16</v>
      </c>
      <c r="H450" s="6" t="s">
        <v>19</v>
      </c>
      <c r="I450" s="7">
        <v>43</v>
      </c>
      <c r="J450" s="8">
        <v>350</v>
      </c>
      <c r="K450" s="9">
        <v>15050</v>
      </c>
      <c r="L450" s="9">
        <v>4966.4999999999991</v>
      </c>
      <c r="M450" s="10">
        <v>0.32999999999999996</v>
      </c>
      <c r="N450" s="4" t="s">
        <v>24</v>
      </c>
      <c r="O450" s="4" t="str">
        <f>TEXT(Table1[[#This Row],[Invoice Date]],"yyyy")</f>
        <v>2020</v>
      </c>
      <c r="P450" s="4" t="str">
        <f>TEXT(Table1[[#This Row],[Invoice Date]],"mmm")</f>
        <v>Apr</v>
      </c>
      <c r="Q450" s="27">
        <f>WEEKNUM(Table1[[#This Row],[Invoice Date]]) + IF(YEAR(Table1[[#This Row],[Invoice Date]])=2021, 52, 0)</f>
        <v>17</v>
      </c>
    </row>
    <row r="451" spans="2:17" ht="14.25" customHeight="1" x14ac:dyDescent="0.3">
      <c r="B451" s="4" t="s">
        <v>30</v>
      </c>
      <c r="C451" s="34">
        <v>1128299</v>
      </c>
      <c r="D451" s="5">
        <v>43941</v>
      </c>
      <c r="E451" s="4" t="s">
        <v>31</v>
      </c>
      <c r="F451" s="4" t="s">
        <v>44</v>
      </c>
      <c r="G451" s="4" t="s">
        <v>45</v>
      </c>
      <c r="H451" s="6" t="s">
        <v>17</v>
      </c>
      <c r="I451" s="7">
        <v>65</v>
      </c>
      <c r="J451" s="8">
        <v>775</v>
      </c>
      <c r="K451" s="9">
        <v>503750</v>
      </c>
      <c r="L451" s="9">
        <v>226687.5</v>
      </c>
      <c r="M451" s="10">
        <v>0.45</v>
      </c>
      <c r="N451" s="4" t="s">
        <v>18</v>
      </c>
      <c r="O451" s="4" t="str">
        <f>TEXT(Table1[[#This Row],[Invoice Date]],"yyyy")</f>
        <v>2020</v>
      </c>
      <c r="P451" s="4" t="str">
        <f>TEXT(Table1[[#This Row],[Invoice Date]],"mmm")</f>
        <v>Apr</v>
      </c>
      <c r="Q451" s="27">
        <f>WEEKNUM(Table1[[#This Row],[Invoice Date]]) + IF(YEAR(Table1[[#This Row],[Invoice Date]])=2021, 52, 0)</f>
        <v>17</v>
      </c>
    </row>
    <row r="452" spans="2:17" ht="14.25" customHeight="1" x14ac:dyDescent="0.3">
      <c r="B452" s="4" t="s">
        <v>25</v>
      </c>
      <c r="C452" s="33">
        <v>1185733</v>
      </c>
      <c r="D452" s="5">
        <v>43941</v>
      </c>
      <c r="E452" s="4" t="s">
        <v>15</v>
      </c>
      <c r="F452" s="4" t="s">
        <v>16</v>
      </c>
      <c r="G452" s="4" t="s">
        <v>16</v>
      </c>
      <c r="H452" s="6" t="s">
        <v>19</v>
      </c>
      <c r="I452" s="7">
        <v>55.000000000000007</v>
      </c>
      <c r="J452" s="8">
        <v>1000</v>
      </c>
      <c r="K452" s="9">
        <v>550000.00000000012</v>
      </c>
      <c r="L452" s="9">
        <v>165000.00000000003</v>
      </c>
      <c r="M452" s="10">
        <v>0.3</v>
      </c>
      <c r="N452" s="4" t="s">
        <v>24</v>
      </c>
      <c r="O452" s="4" t="str">
        <f>TEXT(Table1[[#This Row],[Invoice Date]],"yyyy")</f>
        <v>2020</v>
      </c>
      <c r="P452" s="4" t="str">
        <f>TEXT(Table1[[#This Row],[Invoice Date]],"mmm")</f>
        <v>Apr</v>
      </c>
      <c r="Q452" s="27">
        <f>WEEKNUM(Table1[[#This Row],[Invoice Date]]) + IF(YEAR(Table1[[#This Row],[Invoice Date]])=2021, 52, 0)</f>
        <v>17</v>
      </c>
    </row>
    <row r="453" spans="2:17" ht="14.25" customHeight="1" x14ac:dyDescent="0.3">
      <c r="B453" s="4" t="s">
        <v>25</v>
      </c>
      <c r="C453" s="33">
        <v>1185733</v>
      </c>
      <c r="D453" s="5">
        <v>43942</v>
      </c>
      <c r="E453" s="4" t="s">
        <v>15</v>
      </c>
      <c r="F453" s="4" t="s">
        <v>16</v>
      </c>
      <c r="G453" s="4" t="s">
        <v>16</v>
      </c>
      <c r="H453" s="6" t="s">
        <v>20</v>
      </c>
      <c r="I453" s="7">
        <v>36</v>
      </c>
      <c r="J453" s="8">
        <v>315</v>
      </c>
      <c r="K453" s="9">
        <v>11340</v>
      </c>
      <c r="L453" s="9">
        <v>4422.5999999999995</v>
      </c>
      <c r="M453" s="10">
        <v>0.38999999999999996</v>
      </c>
      <c r="N453" s="4" t="s">
        <v>24</v>
      </c>
      <c r="O453" s="4" t="str">
        <f>TEXT(Table1[[#This Row],[Invoice Date]],"yyyy")</f>
        <v>2020</v>
      </c>
      <c r="P453" s="4" t="str">
        <f>TEXT(Table1[[#This Row],[Invoice Date]],"mmm")</f>
        <v>Apr</v>
      </c>
      <c r="Q453" s="27">
        <f>WEEKNUM(Table1[[#This Row],[Invoice Date]]) + IF(YEAR(Table1[[#This Row],[Invoice Date]])=2021, 52, 0)</f>
        <v>17</v>
      </c>
    </row>
    <row r="454" spans="2:17" ht="14.25" customHeight="1" x14ac:dyDescent="0.3">
      <c r="B454" s="4" t="s">
        <v>30</v>
      </c>
      <c r="C454" s="34">
        <v>1128299</v>
      </c>
      <c r="D454" s="5">
        <v>43942</v>
      </c>
      <c r="E454" s="4" t="s">
        <v>31</v>
      </c>
      <c r="F454" s="4" t="s">
        <v>44</v>
      </c>
      <c r="G454" s="4" t="s">
        <v>45</v>
      </c>
      <c r="H454" s="6" t="s">
        <v>19</v>
      </c>
      <c r="I454" s="7">
        <v>67</v>
      </c>
      <c r="J454" s="8">
        <v>188</v>
      </c>
      <c r="K454" s="9">
        <v>12596</v>
      </c>
      <c r="L454" s="9">
        <v>5038.4000000000005</v>
      </c>
      <c r="M454" s="10">
        <v>0.4</v>
      </c>
      <c r="N454" s="4" t="s">
        <v>83</v>
      </c>
      <c r="O454" s="4" t="str">
        <f>TEXT(Table1[[#This Row],[Invoice Date]],"yyyy")</f>
        <v>2020</v>
      </c>
      <c r="P454" s="4" t="str">
        <f>TEXT(Table1[[#This Row],[Invoice Date]],"mmm")</f>
        <v>Apr</v>
      </c>
      <c r="Q454" s="27">
        <f>WEEKNUM(Table1[[#This Row],[Invoice Date]]) + IF(YEAR(Table1[[#This Row],[Invoice Date]])=2021, 52, 0)</f>
        <v>17</v>
      </c>
    </row>
    <row r="455" spans="2:17" ht="14.25" customHeight="1" x14ac:dyDescent="0.3">
      <c r="B455" s="4" t="s">
        <v>25</v>
      </c>
      <c r="C455" s="33">
        <v>1185733</v>
      </c>
      <c r="D455" s="5">
        <v>43942</v>
      </c>
      <c r="E455" s="4" t="s">
        <v>15</v>
      </c>
      <c r="F455" s="4" t="s">
        <v>16</v>
      </c>
      <c r="G455" s="4" t="s">
        <v>16</v>
      </c>
      <c r="H455" s="6" t="s">
        <v>20</v>
      </c>
      <c r="I455" s="7">
        <v>47</v>
      </c>
      <c r="J455" s="8">
        <v>268</v>
      </c>
      <c r="K455" s="9">
        <v>12596</v>
      </c>
      <c r="L455" s="9">
        <v>5920.12</v>
      </c>
      <c r="M455" s="10">
        <v>0.47</v>
      </c>
      <c r="N455" s="4" t="s">
        <v>83</v>
      </c>
      <c r="O455" s="4" t="str">
        <f>TEXT(Table1[[#This Row],[Invoice Date]],"yyyy")</f>
        <v>2020</v>
      </c>
      <c r="P455" s="4" t="str">
        <f>TEXT(Table1[[#This Row],[Invoice Date]],"mmm")</f>
        <v>Apr</v>
      </c>
      <c r="Q455" s="27">
        <f>WEEKNUM(Table1[[#This Row],[Invoice Date]]) + IF(YEAR(Table1[[#This Row],[Invoice Date]])=2021, 52, 0)</f>
        <v>17</v>
      </c>
    </row>
    <row r="456" spans="2:17" ht="14.25" customHeight="1" x14ac:dyDescent="0.3">
      <c r="B456" s="4" t="s">
        <v>30</v>
      </c>
      <c r="C456" s="34">
        <v>1128299</v>
      </c>
      <c r="D456" s="5">
        <v>43942</v>
      </c>
      <c r="E456" s="4" t="s">
        <v>31</v>
      </c>
      <c r="F456" s="4" t="s">
        <v>44</v>
      </c>
      <c r="G456" s="4" t="s">
        <v>45</v>
      </c>
      <c r="H456" s="6" t="s">
        <v>19</v>
      </c>
      <c r="I456" s="7">
        <v>70</v>
      </c>
      <c r="J456" s="8">
        <v>625</v>
      </c>
      <c r="K456" s="9">
        <v>437500</v>
      </c>
      <c r="L456" s="9">
        <v>131250</v>
      </c>
      <c r="M456" s="10">
        <v>0.3</v>
      </c>
      <c r="N456" s="4" t="s">
        <v>18</v>
      </c>
      <c r="O456" s="4" t="str">
        <f>TEXT(Table1[[#This Row],[Invoice Date]],"yyyy")</f>
        <v>2020</v>
      </c>
      <c r="P456" s="4" t="str">
        <f>TEXT(Table1[[#This Row],[Invoice Date]],"mmm")</f>
        <v>Apr</v>
      </c>
      <c r="Q456" s="27">
        <f>WEEKNUM(Table1[[#This Row],[Invoice Date]]) + IF(YEAR(Table1[[#This Row],[Invoice Date]])=2021, 52, 0)</f>
        <v>17</v>
      </c>
    </row>
    <row r="457" spans="2:17" ht="14.25" customHeight="1" x14ac:dyDescent="0.3">
      <c r="B457" s="4" t="s">
        <v>25</v>
      </c>
      <c r="C457" s="33">
        <v>1185733</v>
      </c>
      <c r="D457" s="5">
        <v>43942</v>
      </c>
      <c r="E457" s="4" t="s">
        <v>15</v>
      </c>
      <c r="F457" s="4" t="s">
        <v>16</v>
      </c>
      <c r="G457" s="4" t="s">
        <v>16</v>
      </c>
      <c r="H457" s="6" t="s">
        <v>20</v>
      </c>
      <c r="I457" s="7">
        <v>50</v>
      </c>
      <c r="J457" s="8">
        <v>925</v>
      </c>
      <c r="K457" s="9">
        <v>462500</v>
      </c>
      <c r="L457" s="9">
        <v>161875</v>
      </c>
      <c r="M457" s="10">
        <v>0.35</v>
      </c>
      <c r="N457" s="4" t="s">
        <v>24</v>
      </c>
      <c r="O457" s="4" t="str">
        <f>TEXT(Table1[[#This Row],[Invoice Date]],"yyyy")</f>
        <v>2020</v>
      </c>
      <c r="P457" s="4" t="str">
        <f>TEXT(Table1[[#This Row],[Invoice Date]],"mmm")</f>
        <v>Apr</v>
      </c>
      <c r="Q457" s="27">
        <f>WEEKNUM(Table1[[#This Row],[Invoice Date]]) + IF(YEAR(Table1[[#This Row],[Invoice Date]])=2021, 52, 0)</f>
        <v>17</v>
      </c>
    </row>
    <row r="458" spans="2:17" ht="14.25" customHeight="1" x14ac:dyDescent="0.3">
      <c r="B458" s="4" t="s">
        <v>25</v>
      </c>
      <c r="C458" s="33">
        <v>1185733</v>
      </c>
      <c r="D458" s="5">
        <v>43943</v>
      </c>
      <c r="E458" s="4" t="s">
        <v>15</v>
      </c>
      <c r="F458" s="4" t="s">
        <v>16</v>
      </c>
      <c r="G458" s="4" t="s">
        <v>16</v>
      </c>
      <c r="H458" s="6" t="s">
        <v>21</v>
      </c>
      <c r="I458" s="7">
        <v>34</v>
      </c>
      <c r="J458" s="8">
        <v>306</v>
      </c>
      <c r="K458" s="9">
        <v>10404</v>
      </c>
      <c r="L458" s="9">
        <v>4057.5599999999995</v>
      </c>
      <c r="M458" s="10">
        <v>0.38999999999999996</v>
      </c>
      <c r="N458" s="4" t="s">
        <v>24</v>
      </c>
      <c r="O458" s="4" t="str">
        <f>TEXT(Table1[[#This Row],[Invoice Date]],"yyyy")</f>
        <v>2020</v>
      </c>
      <c r="P458" s="4" t="str">
        <f>TEXT(Table1[[#This Row],[Invoice Date]],"mmm")</f>
        <v>Apr</v>
      </c>
      <c r="Q458" s="27">
        <f>WEEKNUM(Table1[[#This Row],[Invoice Date]]) + IF(YEAR(Table1[[#This Row],[Invoice Date]])=2021, 52, 0)</f>
        <v>17</v>
      </c>
    </row>
    <row r="459" spans="2:17" ht="14.25" customHeight="1" x14ac:dyDescent="0.3">
      <c r="B459" s="4" t="s">
        <v>30</v>
      </c>
      <c r="C459" s="34">
        <v>1128299</v>
      </c>
      <c r="D459" s="5">
        <v>43943</v>
      </c>
      <c r="E459" s="4" t="s">
        <v>31</v>
      </c>
      <c r="F459" s="4" t="s">
        <v>44</v>
      </c>
      <c r="G459" s="4" t="s">
        <v>45</v>
      </c>
      <c r="H459" s="6" t="s">
        <v>20</v>
      </c>
      <c r="I459" s="7">
        <v>67</v>
      </c>
      <c r="J459" s="8">
        <v>161</v>
      </c>
      <c r="K459" s="9">
        <v>10787</v>
      </c>
      <c r="L459" s="9">
        <v>5932.85</v>
      </c>
      <c r="M459" s="10">
        <v>0.55000000000000004</v>
      </c>
      <c r="N459" s="4" t="s">
        <v>83</v>
      </c>
      <c r="O459" s="4" t="str">
        <f>TEXT(Table1[[#This Row],[Invoice Date]],"yyyy")</f>
        <v>2020</v>
      </c>
      <c r="P459" s="4" t="str">
        <f>TEXT(Table1[[#This Row],[Invoice Date]],"mmm")</f>
        <v>Apr</v>
      </c>
      <c r="Q459" s="27">
        <f>WEEKNUM(Table1[[#This Row],[Invoice Date]]) + IF(YEAR(Table1[[#This Row],[Invoice Date]])=2021, 52, 0)</f>
        <v>17</v>
      </c>
    </row>
    <row r="460" spans="2:17" ht="14.25" customHeight="1" x14ac:dyDescent="0.3">
      <c r="B460" s="4" t="s">
        <v>25</v>
      </c>
      <c r="C460" s="33">
        <v>1185733</v>
      </c>
      <c r="D460" s="5">
        <v>43943</v>
      </c>
      <c r="E460" s="4" t="s">
        <v>15</v>
      </c>
      <c r="F460" s="4" t="s">
        <v>16</v>
      </c>
      <c r="G460" s="4" t="s">
        <v>16</v>
      </c>
      <c r="H460" s="6" t="s">
        <v>21</v>
      </c>
      <c r="I460" s="7">
        <v>47</v>
      </c>
      <c r="J460" s="8">
        <v>252</v>
      </c>
      <c r="K460" s="9">
        <v>11844</v>
      </c>
      <c r="L460" s="9">
        <v>5448.24</v>
      </c>
      <c r="M460" s="10">
        <v>0.45999999999999996</v>
      </c>
      <c r="N460" s="4" t="s">
        <v>83</v>
      </c>
      <c r="O460" s="4" t="str">
        <f>TEXT(Table1[[#This Row],[Invoice Date]],"yyyy")</f>
        <v>2020</v>
      </c>
      <c r="P460" s="4" t="str">
        <f>TEXT(Table1[[#This Row],[Invoice Date]],"mmm")</f>
        <v>Apr</v>
      </c>
      <c r="Q460" s="27">
        <f>WEEKNUM(Table1[[#This Row],[Invoice Date]]) + IF(YEAR(Table1[[#This Row],[Invoice Date]])=2021, 52, 0)</f>
        <v>17</v>
      </c>
    </row>
    <row r="461" spans="2:17" ht="14.25" customHeight="1" x14ac:dyDescent="0.3">
      <c r="B461" s="4" t="s">
        <v>30</v>
      </c>
      <c r="C461" s="34">
        <v>1128299</v>
      </c>
      <c r="D461" s="5">
        <v>43943</v>
      </c>
      <c r="E461" s="4" t="s">
        <v>31</v>
      </c>
      <c r="F461" s="4" t="s">
        <v>44</v>
      </c>
      <c r="G461" s="4" t="s">
        <v>45</v>
      </c>
      <c r="H461" s="6" t="s">
        <v>20</v>
      </c>
      <c r="I461" s="7">
        <v>70</v>
      </c>
      <c r="J461" s="8">
        <v>575</v>
      </c>
      <c r="K461" s="9">
        <v>402500</v>
      </c>
      <c r="L461" s="9">
        <v>181125</v>
      </c>
      <c r="M461" s="10">
        <v>0.45</v>
      </c>
      <c r="N461" s="4" t="s">
        <v>18</v>
      </c>
      <c r="O461" s="4" t="str">
        <f>TEXT(Table1[[#This Row],[Invoice Date]],"yyyy")</f>
        <v>2020</v>
      </c>
      <c r="P461" s="4" t="str">
        <f>TEXT(Table1[[#This Row],[Invoice Date]],"mmm")</f>
        <v>Apr</v>
      </c>
      <c r="Q461" s="27">
        <f>WEEKNUM(Table1[[#This Row],[Invoice Date]]) + IF(YEAR(Table1[[#This Row],[Invoice Date]])=2021, 52, 0)</f>
        <v>17</v>
      </c>
    </row>
    <row r="462" spans="2:17" ht="14.25" customHeight="1" x14ac:dyDescent="0.3">
      <c r="B462" s="4" t="s">
        <v>25</v>
      </c>
      <c r="C462" s="33">
        <v>1185733</v>
      </c>
      <c r="D462" s="5">
        <v>43943</v>
      </c>
      <c r="E462" s="4" t="s">
        <v>15</v>
      </c>
      <c r="F462" s="4" t="s">
        <v>16</v>
      </c>
      <c r="G462" s="4" t="s">
        <v>16</v>
      </c>
      <c r="H462" s="6" t="s">
        <v>21</v>
      </c>
      <c r="I462" s="7">
        <v>50</v>
      </c>
      <c r="J462" s="8">
        <v>900</v>
      </c>
      <c r="K462" s="9">
        <v>450000</v>
      </c>
      <c r="L462" s="9">
        <v>157500</v>
      </c>
      <c r="M462" s="10">
        <v>0.35</v>
      </c>
      <c r="N462" s="4" t="s">
        <v>24</v>
      </c>
      <c r="O462" s="4" t="str">
        <f>TEXT(Table1[[#This Row],[Invoice Date]],"yyyy")</f>
        <v>2020</v>
      </c>
      <c r="P462" s="4" t="str">
        <f>TEXT(Table1[[#This Row],[Invoice Date]],"mmm")</f>
        <v>Apr</v>
      </c>
      <c r="Q462" s="27">
        <f>WEEKNUM(Table1[[#This Row],[Invoice Date]]) + IF(YEAR(Table1[[#This Row],[Invoice Date]])=2021, 52, 0)</f>
        <v>17</v>
      </c>
    </row>
    <row r="463" spans="2:17" ht="14.25" customHeight="1" x14ac:dyDescent="0.3">
      <c r="B463" s="4" t="s">
        <v>30</v>
      </c>
      <c r="C463" s="34">
        <v>1128299</v>
      </c>
      <c r="D463" s="5">
        <v>43944</v>
      </c>
      <c r="E463" s="4" t="s">
        <v>31</v>
      </c>
      <c r="F463" s="4" t="s">
        <v>44</v>
      </c>
      <c r="G463" s="4" t="s">
        <v>45</v>
      </c>
      <c r="H463" s="6" t="s">
        <v>21</v>
      </c>
      <c r="I463" s="7">
        <v>61</v>
      </c>
      <c r="J463" s="8">
        <v>143</v>
      </c>
      <c r="K463" s="9">
        <v>8723</v>
      </c>
      <c r="L463" s="9">
        <v>4535.96</v>
      </c>
      <c r="M463" s="10">
        <v>0.52</v>
      </c>
      <c r="N463" s="4" t="s">
        <v>83</v>
      </c>
      <c r="O463" s="4" t="str">
        <f>TEXT(Table1[[#This Row],[Invoice Date]],"yyyy")</f>
        <v>2020</v>
      </c>
      <c r="P463" s="4" t="str">
        <f>TEXT(Table1[[#This Row],[Invoice Date]],"mmm")</f>
        <v>Apr</v>
      </c>
      <c r="Q463" s="27">
        <f>WEEKNUM(Table1[[#This Row],[Invoice Date]]) + IF(YEAR(Table1[[#This Row],[Invoice Date]])=2021, 52, 0)</f>
        <v>17</v>
      </c>
    </row>
    <row r="464" spans="2:17" ht="14.25" customHeight="1" x14ac:dyDescent="0.3">
      <c r="B464" s="4" t="s">
        <v>25</v>
      </c>
      <c r="C464" s="33">
        <v>1185733</v>
      </c>
      <c r="D464" s="5">
        <v>43944</v>
      </c>
      <c r="E464" s="4" t="s">
        <v>15</v>
      </c>
      <c r="F464" s="4" t="s">
        <v>16</v>
      </c>
      <c r="G464" s="4" t="s">
        <v>16</v>
      </c>
      <c r="H464" s="6" t="s">
        <v>22</v>
      </c>
      <c r="I464" s="7">
        <v>44</v>
      </c>
      <c r="J464" s="8">
        <v>315</v>
      </c>
      <c r="K464" s="9">
        <v>13860</v>
      </c>
      <c r="L464" s="9">
        <v>5128.2</v>
      </c>
      <c r="M464" s="10">
        <v>0.37</v>
      </c>
      <c r="N464" s="4" t="s">
        <v>24</v>
      </c>
      <c r="O464" s="4" t="str">
        <f>TEXT(Table1[[#This Row],[Invoice Date]],"yyyy")</f>
        <v>2020</v>
      </c>
      <c r="P464" s="4" t="str">
        <f>TEXT(Table1[[#This Row],[Invoice Date]],"mmm")</f>
        <v>Apr</v>
      </c>
      <c r="Q464" s="27">
        <f>WEEKNUM(Table1[[#This Row],[Invoice Date]]) + IF(YEAR(Table1[[#This Row],[Invoice Date]])=2021, 52, 0)</f>
        <v>17</v>
      </c>
    </row>
    <row r="465" spans="2:17" ht="14.25" customHeight="1" x14ac:dyDescent="0.3">
      <c r="B465" s="4" t="s">
        <v>25</v>
      </c>
      <c r="C465" s="33">
        <v>1185733</v>
      </c>
      <c r="D465" s="5">
        <v>43944</v>
      </c>
      <c r="E465" s="4" t="s">
        <v>15</v>
      </c>
      <c r="F465" s="4" t="s">
        <v>16</v>
      </c>
      <c r="G465" s="4" t="s">
        <v>16</v>
      </c>
      <c r="H465" s="6" t="s">
        <v>22</v>
      </c>
      <c r="I465" s="7">
        <v>58</v>
      </c>
      <c r="J465" s="8">
        <v>252</v>
      </c>
      <c r="K465" s="9">
        <v>14616</v>
      </c>
      <c r="L465" s="9">
        <v>5846.4000000000005</v>
      </c>
      <c r="M465" s="10">
        <v>0.4</v>
      </c>
      <c r="N465" s="4" t="s">
        <v>83</v>
      </c>
      <c r="O465" s="4" t="str">
        <f>TEXT(Table1[[#This Row],[Invoice Date]],"yyyy")</f>
        <v>2020</v>
      </c>
      <c r="P465" s="4" t="str">
        <f>TEXT(Table1[[#This Row],[Invoice Date]],"mmm")</f>
        <v>Apr</v>
      </c>
      <c r="Q465" s="27">
        <f>WEEKNUM(Table1[[#This Row],[Invoice Date]]) + IF(YEAR(Table1[[#This Row],[Invoice Date]])=2021, 52, 0)</f>
        <v>17</v>
      </c>
    </row>
    <row r="466" spans="2:17" ht="14.25" customHeight="1" x14ac:dyDescent="0.3">
      <c r="B466" s="4" t="s">
        <v>30</v>
      </c>
      <c r="C466" s="34">
        <v>1128299</v>
      </c>
      <c r="D466" s="5">
        <v>43944</v>
      </c>
      <c r="E466" s="4" t="s">
        <v>31</v>
      </c>
      <c r="F466" s="4" t="s">
        <v>44</v>
      </c>
      <c r="G466" s="4" t="s">
        <v>45</v>
      </c>
      <c r="H466" s="6" t="s">
        <v>21</v>
      </c>
      <c r="I466" s="7">
        <v>65</v>
      </c>
      <c r="J466" s="8">
        <v>475</v>
      </c>
      <c r="K466" s="9">
        <v>308750</v>
      </c>
      <c r="L466" s="9">
        <v>123499.99999999999</v>
      </c>
      <c r="M466" s="10">
        <v>0.39999999999999997</v>
      </c>
      <c r="N466" s="4" t="s">
        <v>18</v>
      </c>
      <c r="O466" s="4" t="str">
        <f>TEXT(Table1[[#This Row],[Invoice Date]],"yyyy")</f>
        <v>2020</v>
      </c>
      <c r="P466" s="4" t="str">
        <f>TEXT(Table1[[#This Row],[Invoice Date]],"mmm")</f>
        <v>Apr</v>
      </c>
      <c r="Q466" s="27">
        <f>WEEKNUM(Table1[[#This Row],[Invoice Date]]) + IF(YEAR(Table1[[#This Row],[Invoice Date]])=2021, 52, 0)</f>
        <v>17</v>
      </c>
    </row>
    <row r="467" spans="2:17" ht="14.25" customHeight="1" x14ac:dyDescent="0.3">
      <c r="B467" s="4" t="s">
        <v>25</v>
      </c>
      <c r="C467" s="33">
        <v>1185733</v>
      </c>
      <c r="D467" s="5">
        <v>43944</v>
      </c>
      <c r="E467" s="4" t="s">
        <v>15</v>
      </c>
      <c r="F467" s="4" t="s">
        <v>16</v>
      </c>
      <c r="G467" s="4" t="s">
        <v>16</v>
      </c>
      <c r="H467" s="6" t="s">
        <v>22</v>
      </c>
      <c r="I467" s="7">
        <v>60</v>
      </c>
      <c r="J467" s="8">
        <v>900</v>
      </c>
      <c r="K467" s="9">
        <v>540000</v>
      </c>
      <c r="L467" s="9">
        <v>162000</v>
      </c>
      <c r="M467" s="10">
        <v>0.3</v>
      </c>
      <c r="N467" s="4" t="s">
        <v>24</v>
      </c>
      <c r="O467" s="4" t="str">
        <f>TEXT(Table1[[#This Row],[Invoice Date]],"yyyy")</f>
        <v>2020</v>
      </c>
      <c r="P467" s="4" t="str">
        <f>TEXT(Table1[[#This Row],[Invoice Date]],"mmm")</f>
        <v>Apr</v>
      </c>
      <c r="Q467" s="27">
        <f>WEEKNUM(Table1[[#This Row],[Invoice Date]]) + IF(YEAR(Table1[[#This Row],[Invoice Date]])=2021, 52, 0)</f>
        <v>17</v>
      </c>
    </row>
    <row r="468" spans="2:17" ht="14.25" customHeight="1" x14ac:dyDescent="0.3">
      <c r="B468" s="4" t="s">
        <v>30</v>
      </c>
      <c r="C468" s="34">
        <v>1128299</v>
      </c>
      <c r="D468" s="5">
        <v>43945</v>
      </c>
      <c r="E468" s="4" t="s">
        <v>48</v>
      </c>
      <c r="F468" s="4" t="s">
        <v>49</v>
      </c>
      <c r="G468" s="4" t="s">
        <v>50</v>
      </c>
      <c r="H468" s="6" t="s">
        <v>20</v>
      </c>
      <c r="I468" s="7">
        <v>32</v>
      </c>
      <c r="J468" s="8">
        <v>203</v>
      </c>
      <c r="K468" s="9">
        <v>6496</v>
      </c>
      <c r="L468" s="9">
        <v>2598.4</v>
      </c>
      <c r="M468" s="10">
        <v>0.4</v>
      </c>
      <c r="N468" s="4" t="s">
        <v>83</v>
      </c>
      <c r="O468" s="4" t="str">
        <f>TEXT(Table1[[#This Row],[Invoice Date]],"yyyy")</f>
        <v>2020</v>
      </c>
      <c r="P468" s="4" t="str">
        <f>TEXT(Table1[[#This Row],[Invoice Date]],"mmm")</f>
        <v>Apr</v>
      </c>
      <c r="Q468" s="27">
        <f>WEEKNUM(Table1[[#This Row],[Invoice Date]]) + IF(YEAR(Table1[[#This Row],[Invoice Date]])=2021, 52, 0)</f>
        <v>17</v>
      </c>
    </row>
    <row r="469" spans="2:17" ht="14.25" customHeight="1" x14ac:dyDescent="0.3">
      <c r="B469" s="4" t="s">
        <v>30</v>
      </c>
      <c r="C469" s="34">
        <v>1128299</v>
      </c>
      <c r="D469" s="5">
        <v>43945</v>
      </c>
      <c r="E469" s="4" t="s">
        <v>48</v>
      </c>
      <c r="F469" s="4" t="s">
        <v>49</v>
      </c>
      <c r="G469" s="4" t="s">
        <v>50</v>
      </c>
      <c r="H469" s="6" t="s">
        <v>21</v>
      </c>
      <c r="I469" s="7">
        <v>38</v>
      </c>
      <c r="J469" s="8">
        <v>189</v>
      </c>
      <c r="K469" s="9">
        <v>7182</v>
      </c>
      <c r="L469" s="9">
        <v>3231.8999999999996</v>
      </c>
      <c r="M469" s="10">
        <v>0.44999999999999996</v>
      </c>
      <c r="N469" s="4" t="s">
        <v>83</v>
      </c>
      <c r="O469" s="4" t="str">
        <f>TEXT(Table1[[#This Row],[Invoice Date]],"yyyy")</f>
        <v>2020</v>
      </c>
      <c r="P469" s="4" t="str">
        <f>TEXT(Table1[[#This Row],[Invoice Date]],"mmm")</f>
        <v>Apr</v>
      </c>
      <c r="Q469" s="27">
        <f>WEEKNUM(Table1[[#This Row],[Invoice Date]]) + IF(YEAR(Table1[[#This Row],[Invoice Date]])=2021, 52, 0)</f>
        <v>17</v>
      </c>
    </row>
    <row r="470" spans="2:17" ht="14.25" customHeight="1" x14ac:dyDescent="0.3">
      <c r="B470" s="4" t="s">
        <v>30</v>
      </c>
      <c r="C470" s="34">
        <v>1128299</v>
      </c>
      <c r="D470" s="5">
        <v>43945</v>
      </c>
      <c r="E470" s="4" t="s">
        <v>48</v>
      </c>
      <c r="F470" s="4" t="s">
        <v>49</v>
      </c>
      <c r="G470" s="4" t="s">
        <v>50</v>
      </c>
      <c r="H470" s="6" t="s">
        <v>21</v>
      </c>
      <c r="I470" s="7">
        <v>49</v>
      </c>
      <c r="J470" s="8">
        <v>175</v>
      </c>
      <c r="K470" s="9">
        <v>8575</v>
      </c>
      <c r="L470" s="9">
        <v>3687.25</v>
      </c>
      <c r="M470" s="10">
        <v>0.43</v>
      </c>
      <c r="N470" s="4" t="s">
        <v>83</v>
      </c>
      <c r="O470" s="4" t="str">
        <f>TEXT(Table1[[#This Row],[Invoice Date]],"yyyy")</f>
        <v>2020</v>
      </c>
      <c r="P470" s="4" t="str">
        <f>TEXT(Table1[[#This Row],[Invoice Date]],"mmm")</f>
        <v>Apr</v>
      </c>
      <c r="Q470" s="27">
        <f>WEEKNUM(Table1[[#This Row],[Invoice Date]]) + IF(YEAR(Table1[[#This Row],[Invoice Date]])=2021, 52, 0)</f>
        <v>17</v>
      </c>
    </row>
    <row r="471" spans="2:17" ht="14.25" customHeight="1" x14ac:dyDescent="0.3">
      <c r="B471" s="4" t="s">
        <v>14</v>
      </c>
      <c r="C471" s="33">
        <v>1185732</v>
      </c>
      <c r="D471" s="5">
        <v>43945</v>
      </c>
      <c r="E471" s="4" t="s">
        <v>48</v>
      </c>
      <c r="F471" s="4" t="s">
        <v>49</v>
      </c>
      <c r="G471" s="4" t="s">
        <v>50</v>
      </c>
      <c r="H471" s="6" t="s">
        <v>19</v>
      </c>
      <c r="I471" s="7">
        <v>41</v>
      </c>
      <c r="J471" s="8">
        <v>210</v>
      </c>
      <c r="K471" s="9">
        <v>8610</v>
      </c>
      <c r="L471" s="9">
        <v>4305</v>
      </c>
      <c r="M471" s="10">
        <v>0.5</v>
      </c>
      <c r="N471" s="4" t="s">
        <v>83</v>
      </c>
      <c r="O471" s="4" t="str">
        <f>TEXT(Table1[[#This Row],[Invoice Date]],"yyyy")</f>
        <v>2020</v>
      </c>
      <c r="P471" s="4" t="str">
        <f>TEXT(Table1[[#This Row],[Invoice Date]],"mmm")</f>
        <v>Apr</v>
      </c>
      <c r="Q471" s="27">
        <f>WEEKNUM(Table1[[#This Row],[Invoice Date]]) + IF(YEAR(Table1[[#This Row],[Invoice Date]])=2021, 52, 0)</f>
        <v>17</v>
      </c>
    </row>
    <row r="472" spans="2:17" ht="14.25" customHeight="1" x14ac:dyDescent="0.3">
      <c r="B472" s="4" t="s">
        <v>30</v>
      </c>
      <c r="C472" s="34">
        <v>1128299</v>
      </c>
      <c r="D472" s="5">
        <v>43945</v>
      </c>
      <c r="E472" s="4" t="s">
        <v>31</v>
      </c>
      <c r="F472" s="4" t="s">
        <v>44</v>
      </c>
      <c r="G472" s="4" t="s">
        <v>45</v>
      </c>
      <c r="H472" s="6" t="s">
        <v>22</v>
      </c>
      <c r="I472" s="7">
        <v>67</v>
      </c>
      <c r="J472" s="8">
        <v>131</v>
      </c>
      <c r="K472" s="9">
        <v>8777</v>
      </c>
      <c r="L472" s="9">
        <v>6143.9000000000005</v>
      </c>
      <c r="M472" s="10">
        <v>0.70000000000000007</v>
      </c>
      <c r="N472" s="4" t="s">
        <v>83</v>
      </c>
      <c r="O472" s="4" t="str">
        <f>TEXT(Table1[[#This Row],[Invoice Date]],"yyyy")</f>
        <v>2020</v>
      </c>
      <c r="P472" s="4" t="str">
        <f>TEXT(Table1[[#This Row],[Invoice Date]],"mmm")</f>
        <v>Apr</v>
      </c>
      <c r="Q472" s="27">
        <f>WEEKNUM(Table1[[#This Row],[Invoice Date]]) + IF(YEAR(Table1[[#This Row],[Invoice Date]])=2021, 52, 0)</f>
        <v>17</v>
      </c>
    </row>
    <row r="473" spans="2:17" ht="14.25" customHeight="1" x14ac:dyDescent="0.3">
      <c r="B473" s="4" t="s">
        <v>30</v>
      </c>
      <c r="C473" s="34">
        <v>1128299</v>
      </c>
      <c r="D473" s="5">
        <v>43945</v>
      </c>
      <c r="E473" s="4" t="s">
        <v>48</v>
      </c>
      <c r="F473" s="4" t="s">
        <v>49</v>
      </c>
      <c r="G473" s="4" t="s">
        <v>50</v>
      </c>
      <c r="H473" s="6" t="s">
        <v>20</v>
      </c>
      <c r="I473" s="7">
        <v>47</v>
      </c>
      <c r="J473" s="8">
        <v>188</v>
      </c>
      <c r="K473" s="9">
        <v>8836</v>
      </c>
      <c r="L473" s="9">
        <v>3269.32</v>
      </c>
      <c r="M473" s="10">
        <v>0.37</v>
      </c>
      <c r="N473" s="4" t="s">
        <v>83</v>
      </c>
      <c r="O473" s="4" t="str">
        <f>TEXT(Table1[[#This Row],[Invoice Date]],"yyyy")</f>
        <v>2020</v>
      </c>
      <c r="P473" s="4" t="str">
        <f>TEXT(Table1[[#This Row],[Invoice Date]],"mmm")</f>
        <v>Apr</v>
      </c>
      <c r="Q473" s="27">
        <f>WEEKNUM(Table1[[#This Row],[Invoice Date]]) + IF(YEAR(Table1[[#This Row],[Invoice Date]])=2021, 52, 0)</f>
        <v>17</v>
      </c>
    </row>
    <row r="474" spans="2:17" ht="14.25" customHeight="1" x14ac:dyDescent="0.3">
      <c r="B474" s="4" t="s">
        <v>30</v>
      </c>
      <c r="C474" s="34">
        <v>1128299</v>
      </c>
      <c r="D474" s="5">
        <v>43945</v>
      </c>
      <c r="E474" s="4" t="s">
        <v>48</v>
      </c>
      <c r="F474" s="4" t="s">
        <v>49</v>
      </c>
      <c r="G474" s="4" t="s">
        <v>50</v>
      </c>
      <c r="H474" s="6" t="s">
        <v>23</v>
      </c>
      <c r="I474" s="7">
        <v>44</v>
      </c>
      <c r="J474" s="8">
        <v>208</v>
      </c>
      <c r="K474" s="9">
        <v>9152</v>
      </c>
      <c r="L474" s="9">
        <v>5491.2</v>
      </c>
      <c r="M474" s="10">
        <v>0.6</v>
      </c>
      <c r="N474" s="4" t="s">
        <v>83</v>
      </c>
      <c r="O474" s="4" t="str">
        <f>TEXT(Table1[[#This Row],[Invoice Date]],"yyyy")</f>
        <v>2020</v>
      </c>
      <c r="P474" s="4" t="str">
        <f>TEXT(Table1[[#This Row],[Invoice Date]],"mmm")</f>
        <v>Apr</v>
      </c>
      <c r="Q474" s="27">
        <f>WEEKNUM(Table1[[#This Row],[Invoice Date]]) + IF(YEAR(Table1[[#This Row],[Invoice Date]])=2021, 52, 0)</f>
        <v>17</v>
      </c>
    </row>
    <row r="475" spans="2:17" ht="14.25" customHeight="1" x14ac:dyDescent="0.3">
      <c r="B475" s="4" t="s">
        <v>30</v>
      </c>
      <c r="C475" s="34">
        <v>1128299</v>
      </c>
      <c r="D475" s="5">
        <v>43945</v>
      </c>
      <c r="E475" s="4" t="s">
        <v>48</v>
      </c>
      <c r="F475" s="4" t="s">
        <v>49</v>
      </c>
      <c r="G475" s="4" t="s">
        <v>50</v>
      </c>
      <c r="H475" s="6" t="s">
        <v>22</v>
      </c>
      <c r="I475" s="7">
        <v>52</v>
      </c>
      <c r="J475" s="8">
        <v>196</v>
      </c>
      <c r="K475" s="9">
        <v>10192</v>
      </c>
      <c r="L475" s="9">
        <v>4586.3999999999996</v>
      </c>
      <c r="M475" s="10">
        <v>0.44999999999999996</v>
      </c>
      <c r="N475" s="4" t="s">
        <v>83</v>
      </c>
      <c r="O475" s="4" t="str">
        <f>TEXT(Table1[[#This Row],[Invoice Date]],"yyyy")</f>
        <v>2020</v>
      </c>
      <c r="P475" s="4" t="str">
        <f>TEXT(Table1[[#This Row],[Invoice Date]],"mmm")</f>
        <v>Apr</v>
      </c>
      <c r="Q475" s="27">
        <f>WEEKNUM(Table1[[#This Row],[Invoice Date]]) + IF(YEAR(Table1[[#This Row],[Invoice Date]])=2021, 52, 0)</f>
        <v>17</v>
      </c>
    </row>
    <row r="476" spans="2:17" ht="14.25" customHeight="1" x14ac:dyDescent="0.3">
      <c r="B476" s="4" t="s">
        <v>30</v>
      </c>
      <c r="C476" s="34">
        <v>1128299</v>
      </c>
      <c r="D476" s="5">
        <v>43945</v>
      </c>
      <c r="E476" s="4" t="s">
        <v>48</v>
      </c>
      <c r="F476" s="4" t="s">
        <v>49</v>
      </c>
      <c r="G476" s="4" t="s">
        <v>50</v>
      </c>
      <c r="H476" s="6" t="s">
        <v>19</v>
      </c>
      <c r="I476" s="7">
        <v>54</v>
      </c>
      <c r="J476" s="8">
        <v>194</v>
      </c>
      <c r="K476" s="9">
        <v>10476</v>
      </c>
      <c r="L476" s="9">
        <v>5238</v>
      </c>
      <c r="M476" s="10">
        <v>0.5</v>
      </c>
      <c r="N476" s="4" t="s">
        <v>83</v>
      </c>
      <c r="O476" s="4" t="str">
        <f>TEXT(Table1[[#This Row],[Invoice Date]],"yyyy")</f>
        <v>2020</v>
      </c>
      <c r="P476" s="4" t="str">
        <f>TEXT(Table1[[#This Row],[Invoice Date]],"mmm")</f>
        <v>Apr</v>
      </c>
      <c r="Q476" s="27">
        <f>WEEKNUM(Table1[[#This Row],[Invoice Date]]) + IF(YEAR(Table1[[#This Row],[Invoice Date]])=2021, 52, 0)</f>
        <v>17</v>
      </c>
    </row>
    <row r="477" spans="2:17" ht="14.25" customHeight="1" x14ac:dyDescent="0.3">
      <c r="B477" s="4" t="s">
        <v>14</v>
      </c>
      <c r="C477" s="33">
        <v>1185732</v>
      </c>
      <c r="D477" s="5">
        <v>43945</v>
      </c>
      <c r="E477" s="4" t="s">
        <v>48</v>
      </c>
      <c r="F477" s="4" t="s">
        <v>49</v>
      </c>
      <c r="G477" s="4" t="s">
        <v>50</v>
      </c>
      <c r="H477" s="6" t="s">
        <v>17</v>
      </c>
      <c r="I477" s="7">
        <v>42</v>
      </c>
      <c r="J477" s="8">
        <v>256</v>
      </c>
      <c r="K477" s="9">
        <v>10752</v>
      </c>
      <c r="L477" s="9">
        <v>6236.1600000000008</v>
      </c>
      <c r="M477" s="10">
        <v>0.58000000000000007</v>
      </c>
      <c r="N477" s="4" t="s">
        <v>83</v>
      </c>
      <c r="O477" s="4" t="str">
        <f>TEXT(Table1[[#This Row],[Invoice Date]],"yyyy")</f>
        <v>2020</v>
      </c>
      <c r="P477" s="4" t="str">
        <f>TEXT(Table1[[#This Row],[Invoice Date]],"mmm")</f>
        <v>Apr</v>
      </c>
      <c r="Q477" s="27">
        <f>WEEKNUM(Table1[[#This Row],[Invoice Date]]) + IF(YEAR(Table1[[#This Row],[Invoice Date]])=2021, 52, 0)</f>
        <v>17</v>
      </c>
    </row>
    <row r="478" spans="2:17" ht="14.25" customHeight="1" x14ac:dyDescent="0.3">
      <c r="B478" s="4" t="s">
        <v>30</v>
      </c>
      <c r="C478" s="34">
        <v>1128299</v>
      </c>
      <c r="D478" s="5">
        <v>43945</v>
      </c>
      <c r="E478" s="4" t="s">
        <v>48</v>
      </c>
      <c r="F478" s="4" t="s">
        <v>49</v>
      </c>
      <c r="G478" s="4" t="s">
        <v>50</v>
      </c>
      <c r="H478" s="6" t="s">
        <v>19</v>
      </c>
      <c r="I478" s="7">
        <v>54</v>
      </c>
      <c r="J478" s="8">
        <v>206</v>
      </c>
      <c r="K478" s="9">
        <v>11124</v>
      </c>
      <c r="L478" s="9">
        <v>5450.76</v>
      </c>
      <c r="M478" s="10">
        <v>0.49</v>
      </c>
      <c r="N478" s="4" t="s">
        <v>83</v>
      </c>
      <c r="O478" s="4" t="str">
        <f>TEXT(Table1[[#This Row],[Invoice Date]],"yyyy")</f>
        <v>2020</v>
      </c>
      <c r="P478" s="4" t="str">
        <f>TEXT(Table1[[#This Row],[Invoice Date]],"mmm")</f>
        <v>Apr</v>
      </c>
      <c r="Q478" s="27">
        <f>WEEKNUM(Table1[[#This Row],[Invoice Date]]) + IF(YEAR(Table1[[#This Row],[Invoice Date]])=2021, 52, 0)</f>
        <v>17</v>
      </c>
    </row>
    <row r="479" spans="2:17" ht="14.25" customHeight="1" x14ac:dyDescent="0.3">
      <c r="B479" s="4" t="s">
        <v>30</v>
      </c>
      <c r="C479" s="34">
        <v>1128299</v>
      </c>
      <c r="D479" s="5">
        <v>43945</v>
      </c>
      <c r="E479" s="4" t="s">
        <v>48</v>
      </c>
      <c r="F479" s="4" t="s">
        <v>49</v>
      </c>
      <c r="G479" s="4" t="s">
        <v>50</v>
      </c>
      <c r="H479" s="6" t="s">
        <v>22</v>
      </c>
      <c r="I479" s="7">
        <v>58</v>
      </c>
      <c r="J479" s="8">
        <v>196</v>
      </c>
      <c r="K479" s="9">
        <v>11368</v>
      </c>
      <c r="L479" s="9">
        <v>5342.96</v>
      </c>
      <c r="M479" s="10">
        <v>0.47</v>
      </c>
      <c r="N479" s="4" t="s">
        <v>83</v>
      </c>
      <c r="O479" s="4" t="str">
        <f>TEXT(Table1[[#This Row],[Invoice Date]],"yyyy")</f>
        <v>2020</v>
      </c>
      <c r="P479" s="4" t="str">
        <f>TEXT(Table1[[#This Row],[Invoice Date]],"mmm")</f>
        <v>Apr</v>
      </c>
      <c r="Q479" s="27">
        <f>WEEKNUM(Table1[[#This Row],[Invoice Date]]) + IF(YEAR(Table1[[#This Row],[Invoice Date]])=2021, 52, 0)</f>
        <v>17</v>
      </c>
    </row>
    <row r="480" spans="2:17" ht="14.25" customHeight="1" x14ac:dyDescent="0.3">
      <c r="B480" s="4" t="s">
        <v>30</v>
      </c>
      <c r="C480" s="34">
        <v>1128299</v>
      </c>
      <c r="D480" s="5">
        <v>43945</v>
      </c>
      <c r="E480" s="4" t="s">
        <v>48</v>
      </c>
      <c r="F480" s="4" t="s">
        <v>49</v>
      </c>
      <c r="G480" s="4" t="s">
        <v>50</v>
      </c>
      <c r="H480" s="6" t="s">
        <v>17</v>
      </c>
      <c r="I480" s="7">
        <v>52</v>
      </c>
      <c r="J480" s="8">
        <v>300</v>
      </c>
      <c r="K480" s="9">
        <v>15600</v>
      </c>
      <c r="L480" s="9">
        <v>8736</v>
      </c>
      <c r="M480" s="10">
        <v>0.56000000000000005</v>
      </c>
      <c r="N480" s="4" t="s">
        <v>83</v>
      </c>
      <c r="O480" s="4" t="str">
        <f>TEXT(Table1[[#This Row],[Invoice Date]],"yyyy")</f>
        <v>2020</v>
      </c>
      <c r="P480" s="4" t="str">
        <f>TEXT(Table1[[#This Row],[Invoice Date]],"mmm")</f>
        <v>Apr</v>
      </c>
      <c r="Q480" s="27">
        <f>WEEKNUM(Table1[[#This Row],[Invoice Date]]) + IF(YEAR(Table1[[#This Row],[Invoice Date]])=2021, 52, 0)</f>
        <v>17</v>
      </c>
    </row>
    <row r="481" spans="2:17" ht="14.25" customHeight="1" x14ac:dyDescent="0.3">
      <c r="B481" s="4" t="s">
        <v>25</v>
      </c>
      <c r="C481" s="33">
        <v>1185733</v>
      </c>
      <c r="D481" s="5">
        <v>43945</v>
      </c>
      <c r="E481" s="4" t="s">
        <v>15</v>
      </c>
      <c r="F481" s="4" t="s">
        <v>16</v>
      </c>
      <c r="G481" s="4" t="s">
        <v>16</v>
      </c>
      <c r="H481" s="6" t="s">
        <v>23</v>
      </c>
      <c r="I481" s="7">
        <v>45</v>
      </c>
      <c r="J481" s="8">
        <v>350</v>
      </c>
      <c r="K481" s="9">
        <v>15750</v>
      </c>
      <c r="L481" s="9">
        <v>4725</v>
      </c>
      <c r="M481" s="10">
        <v>0.3</v>
      </c>
      <c r="N481" s="4" t="s">
        <v>24</v>
      </c>
      <c r="O481" s="4" t="str">
        <f>TEXT(Table1[[#This Row],[Invoice Date]],"yyyy")</f>
        <v>2020</v>
      </c>
      <c r="P481" s="4" t="str">
        <f>TEXT(Table1[[#This Row],[Invoice Date]],"mmm")</f>
        <v>Apr</v>
      </c>
      <c r="Q481" s="27">
        <f>WEEKNUM(Table1[[#This Row],[Invoice Date]]) + IF(YEAR(Table1[[#This Row],[Invoice Date]])=2021, 52, 0)</f>
        <v>17</v>
      </c>
    </row>
    <row r="482" spans="2:17" ht="14.25" customHeight="1" x14ac:dyDescent="0.3">
      <c r="B482" s="4" t="s">
        <v>30</v>
      </c>
      <c r="C482" s="34">
        <v>1128299</v>
      </c>
      <c r="D482" s="5">
        <v>43945</v>
      </c>
      <c r="E482" s="4" t="s">
        <v>48</v>
      </c>
      <c r="F482" s="4" t="s">
        <v>49</v>
      </c>
      <c r="G482" s="4" t="s">
        <v>50</v>
      </c>
      <c r="H482" s="6" t="s">
        <v>23</v>
      </c>
      <c r="I482" s="7">
        <v>64</v>
      </c>
      <c r="J482" s="8">
        <v>248</v>
      </c>
      <c r="K482" s="9">
        <v>15872</v>
      </c>
      <c r="L482" s="9">
        <v>10158.08</v>
      </c>
      <c r="M482" s="10">
        <v>0.64</v>
      </c>
      <c r="N482" s="4" t="s">
        <v>83</v>
      </c>
      <c r="O482" s="4" t="str">
        <f>TEXT(Table1[[#This Row],[Invoice Date]],"yyyy")</f>
        <v>2020</v>
      </c>
      <c r="P482" s="4" t="str">
        <f>TEXT(Table1[[#This Row],[Invoice Date]],"mmm")</f>
        <v>Apr</v>
      </c>
      <c r="Q482" s="27">
        <f>WEEKNUM(Table1[[#This Row],[Invoice Date]]) + IF(YEAR(Table1[[#This Row],[Invoice Date]])=2021, 52, 0)</f>
        <v>17</v>
      </c>
    </row>
    <row r="483" spans="2:17" ht="14.25" customHeight="1" x14ac:dyDescent="0.3">
      <c r="B483" s="4" t="s">
        <v>30</v>
      </c>
      <c r="C483" s="34">
        <v>1128299</v>
      </c>
      <c r="D483" s="5">
        <v>43945</v>
      </c>
      <c r="E483" s="4" t="s">
        <v>48</v>
      </c>
      <c r="F483" s="4" t="s">
        <v>49</v>
      </c>
      <c r="G483" s="4" t="s">
        <v>50</v>
      </c>
      <c r="H483" s="6" t="s">
        <v>17</v>
      </c>
      <c r="I483" s="7">
        <v>55</v>
      </c>
      <c r="J483" s="8">
        <v>290</v>
      </c>
      <c r="K483" s="9">
        <v>15950</v>
      </c>
      <c r="L483" s="9">
        <v>9410.5000000000018</v>
      </c>
      <c r="M483" s="10">
        <v>0.59000000000000008</v>
      </c>
      <c r="N483" s="4" t="s">
        <v>83</v>
      </c>
      <c r="O483" s="4" t="str">
        <f>TEXT(Table1[[#This Row],[Invoice Date]],"yyyy")</f>
        <v>2020</v>
      </c>
      <c r="P483" s="4" t="str">
        <f>TEXT(Table1[[#This Row],[Invoice Date]],"mmm")</f>
        <v>Apr</v>
      </c>
      <c r="Q483" s="27">
        <f>WEEKNUM(Table1[[#This Row],[Invoice Date]]) + IF(YEAR(Table1[[#This Row],[Invoice Date]])=2021, 52, 0)</f>
        <v>17</v>
      </c>
    </row>
    <row r="484" spans="2:17" ht="14.25" customHeight="1" x14ac:dyDescent="0.3">
      <c r="B484" s="4" t="s">
        <v>25</v>
      </c>
      <c r="C484" s="33">
        <v>1185733</v>
      </c>
      <c r="D484" s="5">
        <v>43945</v>
      </c>
      <c r="E484" s="4" t="s">
        <v>15</v>
      </c>
      <c r="F484" s="4" t="s">
        <v>16</v>
      </c>
      <c r="G484" s="4" t="s">
        <v>16</v>
      </c>
      <c r="H484" s="6" t="s">
        <v>23</v>
      </c>
      <c r="I484" s="7">
        <v>59</v>
      </c>
      <c r="J484" s="8">
        <v>280</v>
      </c>
      <c r="K484" s="9">
        <v>16520</v>
      </c>
      <c r="L484" s="9">
        <v>6608</v>
      </c>
      <c r="M484" s="10">
        <v>0.4</v>
      </c>
      <c r="N484" s="4" t="s">
        <v>83</v>
      </c>
      <c r="O484" s="4" t="str">
        <f>TEXT(Table1[[#This Row],[Invoice Date]],"yyyy")</f>
        <v>2020</v>
      </c>
      <c r="P484" s="4" t="str">
        <f>TEXT(Table1[[#This Row],[Invoice Date]],"mmm")</f>
        <v>Apr</v>
      </c>
      <c r="Q484" s="27">
        <f>WEEKNUM(Table1[[#This Row],[Invoice Date]]) + IF(YEAR(Table1[[#This Row],[Invoice Date]])=2021, 52, 0)</f>
        <v>17</v>
      </c>
    </row>
    <row r="485" spans="2:17" ht="14.25" customHeight="1" x14ac:dyDescent="0.3">
      <c r="B485" s="4" t="s">
        <v>30</v>
      </c>
      <c r="C485" s="34">
        <v>1128299</v>
      </c>
      <c r="D485" s="5">
        <v>43945</v>
      </c>
      <c r="E485" s="4" t="s">
        <v>48</v>
      </c>
      <c r="F485" s="4" t="s">
        <v>49</v>
      </c>
      <c r="G485" s="4" t="s">
        <v>50</v>
      </c>
      <c r="H485" s="6" t="s">
        <v>20</v>
      </c>
      <c r="I485" s="7">
        <v>35</v>
      </c>
      <c r="J485" s="8">
        <v>725</v>
      </c>
      <c r="K485" s="9">
        <v>253750</v>
      </c>
      <c r="L485" s="9">
        <v>63437.5</v>
      </c>
      <c r="M485" s="10">
        <v>0.25</v>
      </c>
      <c r="N485" s="4" t="s">
        <v>18</v>
      </c>
      <c r="O485" s="4" t="str">
        <f>TEXT(Table1[[#This Row],[Invoice Date]],"yyyy")</f>
        <v>2020</v>
      </c>
      <c r="P485" s="4" t="str">
        <f>TEXT(Table1[[#This Row],[Invoice Date]],"mmm")</f>
        <v>Apr</v>
      </c>
      <c r="Q485" s="27">
        <f>WEEKNUM(Table1[[#This Row],[Invoice Date]]) + IF(YEAR(Table1[[#This Row],[Invoice Date]])=2021, 52, 0)</f>
        <v>17</v>
      </c>
    </row>
    <row r="486" spans="2:17" ht="14.25" customHeight="1" x14ac:dyDescent="0.3">
      <c r="B486" s="4" t="s">
        <v>30</v>
      </c>
      <c r="C486" s="34">
        <v>1128299</v>
      </c>
      <c r="D486" s="5">
        <v>43945</v>
      </c>
      <c r="E486" s="4" t="s">
        <v>48</v>
      </c>
      <c r="F486" s="4" t="s">
        <v>49</v>
      </c>
      <c r="G486" s="4" t="s">
        <v>50</v>
      </c>
      <c r="H486" s="6" t="s">
        <v>21</v>
      </c>
      <c r="I486" s="7">
        <v>40</v>
      </c>
      <c r="J486" s="8">
        <v>650</v>
      </c>
      <c r="K486" s="9">
        <v>260000</v>
      </c>
      <c r="L486" s="9">
        <v>78000</v>
      </c>
      <c r="M486" s="10">
        <v>0.3</v>
      </c>
      <c r="N486" s="4" t="s">
        <v>18</v>
      </c>
      <c r="O486" s="4" t="str">
        <f>TEXT(Table1[[#This Row],[Invoice Date]],"yyyy")</f>
        <v>2020</v>
      </c>
      <c r="P486" s="4" t="str">
        <f>TEXT(Table1[[#This Row],[Invoice Date]],"mmm")</f>
        <v>Apr</v>
      </c>
      <c r="Q486" s="27">
        <f>WEEKNUM(Table1[[#This Row],[Invoice Date]]) + IF(YEAR(Table1[[#This Row],[Invoice Date]])=2021, 52, 0)</f>
        <v>17</v>
      </c>
    </row>
    <row r="487" spans="2:17" ht="14.25" customHeight="1" x14ac:dyDescent="0.3">
      <c r="B487" s="4" t="s">
        <v>14</v>
      </c>
      <c r="C487" s="33">
        <v>1185732</v>
      </c>
      <c r="D487" s="5">
        <v>43945</v>
      </c>
      <c r="E487" s="4" t="s">
        <v>48</v>
      </c>
      <c r="F487" s="4" t="s">
        <v>49</v>
      </c>
      <c r="G487" s="4" t="s">
        <v>50</v>
      </c>
      <c r="H487" s="6" t="s">
        <v>19</v>
      </c>
      <c r="I487" s="7">
        <v>45</v>
      </c>
      <c r="J487" s="8">
        <v>725</v>
      </c>
      <c r="K487" s="9">
        <v>326250</v>
      </c>
      <c r="L487" s="9">
        <v>114187.5</v>
      </c>
      <c r="M487" s="10">
        <v>0.35</v>
      </c>
      <c r="N487" s="4" t="s">
        <v>18</v>
      </c>
      <c r="O487" s="4" t="str">
        <f>TEXT(Table1[[#This Row],[Invoice Date]],"yyyy")</f>
        <v>2020</v>
      </c>
      <c r="P487" s="4" t="str">
        <f>TEXT(Table1[[#This Row],[Invoice Date]],"mmm")</f>
        <v>Apr</v>
      </c>
      <c r="Q487" s="27">
        <f>WEEKNUM(Table1[[#This Row],[Invoice Date]]) + IF(YEAR(Table1[[#This Row],[Invoice Date]])=2021, 52, 0)</f>
        <v>17</v>
      </c>
    </row>
    <row r="488" spans="2:17" ht="14.25" customHeight="1" x14ac:dyDescent="0.3">
      <c r="B488" s="4" t="s">
        <v>30</v>
      </c>
      <c r="C488" s="34">
        <v>1128299</v>
      </c>
      <c r="D488" s="5">
        <v>43945</v>
      </c>
      <c r="E488" s="4" t="s">
        <v>48</v>
      </c>
      <c r="F488" s="4" t="s">
        <v>49</v>
      </c>
      <c r="G488" s="4" t="s">
        <v>50</v>
      </c>
      <c r="H488" s="6" t="s">
        <v>21</v>
      </c>
      <c r="I488" s="7">
        <v>50</v>
      </c>
      <c r="J488" s="8">
        <v>700</v>
      </c>
      <c r="K488" s="9">
        <v>350000</v>
      </c>
      <c r="L488" s="9">
        <v>105000</v>
      </c>
      <c r="M488" s="10">
        <v>0.3</v>
      </c>
      <c r="N488" s="4" t="s">
        <v>18</v>
      </c>
      <c r="O488" s="4" t="str">
        <f>TEXT(Table1[[#This Row],[Invoice Date]],"yyyy")</f>
        <v>2020</v>
      </c>
      <c r="P488" s="4" t="str">
        <f>TEXT(Table1[[#This Row],[Invoice Date]],"mmm")</f>
        <v>Apr</v>
      </c>
      <c r="Q488" s="27">
        <f>WEEKNUM(Table1[[#This Row],[Invoice Date]]) + IF(YEAR(Table1[[#This Row],[Invoice Date]])=2021, 52, 0)</f>
        <v>17</v>
      </c>
    </row>
    <row r="489" spans="2:17" ht="14.25" customHeight="1" x14ac:dyDescent="0.3">
      <c r="B489" s="4" t="s">
        <v>30</v>
      </c>
      <c r="C489" s="34">
        <v>1128299</v>
      </c>
      <c r="D489" s="5">
        <v>43945</v>
      </c>
      <c r="E489" s="4" t="s">
        <v>48</v>
      </c>
      <c r="F489" s="4" t="s">
        <v>49</v>
      </c>
      <c r="G489" s="4" t="s">
        <v>50</v>
      </c>
      <c r="H489" s="6" t="s">
        <v>23</v>
      </c>
      <c r="I489" s="7">
        <v>45</v>
      </c>
      <c r="J489" s="8">
        <v>800</v>
      </c>
      <c r="K489" s="9">
        <v>360000</v>
      </c>
      <c r="L489" s="9">
        <v>180000</v>
      </c>
      <c r="M489" s="10">
        <v>0.5</v>
      </c>
      <c r="N489" s="4" t="s">
        <v>18</v>
      </c>
      <c r="O489" s="4" t="str">
        <f>TEXT(Table1[[#This Row],[Invoice Date]],"yyyy")</f>
        <v>2020</v>
      </c>
      <c r="P489" s="4" t="str">
        <f>TEXT(Table1[[#This Row],[Invoice Date]],"mmm")</f>
        <v>Apr</v>
      </c>
      <c r="Q489" s="27">
        <f>WEEKNUM(Table1[[#This Row],[Invoice Date]]) + IF(YEAR(Table1[[#This Row],[Invoice Date]])=2021, 52, 0)</f>
        <v>17</v>
      </c>
    </row>
    <row r="490" spans="2:17" ht="14.25" customHeight="1" x14ac:dyDescent="0.3">
      <c r="B490" s="4" t="s">
        <v>30</v>
      </c>
      <c r="C490" s="34">
        <v>1128299</v>
      </c>
      <c r="D490" s="5">
        <v>43945</v>
      </c>
      <c r="E490" s="4" t="s">
        <v>31</v>
      </c>
      <c r="F490" s="4" t="s">
        <v>44</v>
      </c>
      <c r="G490" s="4" t="s">
        <v>45</v>
      </c>
      <c r="H490" s="6" t="s">
        <v>22</v>
      </c>
      <c r="I490" s="7">
        <v>70</v>
      </c>
      <c r="J490" s="8">
        <v>525</v>
      </c>
      <c r="K490" s="9">
        <v>367500</v>
      </c>
      <c r="L490" s="9">
        <v>220500.00000000003</v>
      </c>
      <c r="M490" s="10">
        <v>0.60000000000000009</v>
      </c>
      <c r="N490" s="4" t="s">
        <v>18</v>
      </c>
      <c r="O490" s="4" t="str">
        <f>TEXT(Table1[[#This Row],[Invoice Date]],"yyyy")</f>
        <v>2020</v>
      </c>
      <c r="P490" s="4" t="str">
        <f>TEXT(Table1[[#This Row],[Invoice Date]],"mmm")</f>
        <v>Apr</v>
      </c>
      <c r="Q490" s="27">
        <f>WEEKNUM(Table1[[#This Row],[Invoice Date]]) + IF(YEAR(Table1[[#This Row],[Invoice Date]])=2021, 52, 0)</f>
        <v>17</v>
      </c>
    </row>
    <row r="491" spans="2:17" ht="14.25" customHeight="1" x14ac:dyDescent="0.3">
      <c r="B491" s="4" t="s">
        <v>30</v>
      </c>
      <c r="C491" s="34">
        <v>1128299</v>
      </c>
      <c r="D491" s="5">
        <v>43945</v>
      </c>
      <c r="E491" s="4" t="s">
        <v>48</v>
      </c>
      <c r="F491" s="4" t="s">
        <v>49</v>
      </c>
      <c r="G491" s="4" t="s">
        <v>50</v>
      </c>
      <c r="H491" s="6" t="s">
        <v>22</v>
      </c>
      <c r="I491" s="7">
        <v>55.000000000000007</v>
      </c>
      <c r="J491" s="8">
        <v>675</v>
      </c>
      <c r="K491" s="9">
        <v>371250.00000000006</v>
      </c>
      <c r="L491" s="9">
        <v>129937.50000000001</v>
      </c>
      <c r="M491" s="10">
        <v>0.35</v>
      </c>
      <c r="N491" s="4" t="s">
        <v>18</v>
      </c>
      <c r="O491" s="4" t="str">
        <f>TEXT(Table1[[#This Row],[Invoice Date]],"yyyy")</f>
        <v>2020</v>
      </c>
      <c r="P491" s="4" t="str">
        <f>TEXT(Table1[[#This Row],[Invoice Date]],"mmm")</f>
        <v>Apr</v>
      </c>
      <c r="Q491" s="27">
        <f>WEEKNUM(Table1[[#This Row],[Invoice Date]]) + IF(YEAR(Table1[[#This Row],[Invoice Date]])=2021, 52, 0)</f>
        <v>17</v>
      </c>
    </row>
    <row r="492" spans="2:17" ht="14.25" customHeight="1" x14ac:dyDescent="0.3">
      <c r="B492" s="4" t="s">
        <v>30</v>
      </c>
      <c r="C492" s="34">
        <v>1128299</v>
      </c>
      <c r="D492" s="5">
        <v>43945</v>
      </c>
      <c r="E492" s="4" t="s">
        <v>48</v>
      </c>
      <c r="F492" s="4" t="s">
        <v>49</v>
      </c>
      <c r="G492" s="4" t="s">
        <v>50</v>
      </c>
      <c r="H492" s="6" t="s">
        <v>20</v>
      </c>
      <c r="I492" s="7">
        <v>50</v>
      </c>
      <c r="J492" s="8">
        <v>750</v>
      </c>
      <c r="K492" s="9">
        <v>375000</v>
      </c>
      <c r="L492" s="9">
        <v>93750</v>
      </c>
      <c r="M492" s="10">
        <v>0.25</v>
      </c>
      <c r="N492" s="4" t="s">
        <v>18</v>
      </c>
      <c r="O492" s="4" t="str">
        <f>TEXT(Table1[[#This Row],[Invoice Date]],"yyyy")</f>
        <v>2020</v>
      </c>
      <c r="P492" s="4" t="str">
        <f>TEXT(Table1[[#This Row],[Invoice Date]],"mmm")</f>
        <v>Apr</v>
      </c>
      <c r="Q492" s="27">
        <f>WEEKNUM(Table1[[#This Row],[Invoice Date]]) + IF(YEAR(Table1[[#This Row],[Invoice Date]])=2021, 52, 0)</f>
        <v>17</v>
      </c>
    </row>
    <row r="493" spans="2:17" ht="14.25" customHeight="1" x14ac:dyDescent="0.3">
      <c r="B493" s="4" t="s">
        <v>30</v>
      </c>
      <c r="C493" s="34">
        <v>1128299</v>
      </c>
      <c r="D493" s="5">
        <v>43945</v>
      </c>
      <c r="E493" s="4" t="s">
        <v>48</v>
      </c>
      <c r="F493" s="4" t="s">
        <v>49</v>
      </c>
      <c r="G493" s="4" t="s">
        <v>50</v>
      </c>
      <c r="H493" s="6" t="s">
        <v>19</v>
      </c>
      <c r="I493" s="7">
        <v>55.000000000000007</v>
      </c>
      <c r="J493" s="8">
        <v>775</v>
      </c>
      <c r="K493" s="9">
        <v>426250.00000000006</v>
      </c>
      <c r="L493" s="9">
        <v>149187.5</v>
      </c>
      <c r="M493" s="10">
        <v>0.35</v>
      </c>
      <c r="N493" s="4" t="s">
        <v>18</v>
      </c>
      <c r="O493" s="4" t="str">
        <f>TEXT(Table1[[#This Row],[Invoice Date]],"yyyy")</f>
        <v>2020</v>
      </c>
      <c r="P493" s="4" t="str">
        <f>TEXT(Table1[[#This Row],[Invoice Date]],"mmm")</f>
        <v>Apr</v>
      </c>
      <c r="Q493" s="27">
        <f>WEEKNUM(Table1[[#This Row],[Invoice Date]]) + IF(YEAR(Table1[[#This Row],[Invoice Date]])=2021, 52, 0)</f>
        <v>17</v>
      </c>
    </row>
    <row r="494" spans="2:17" ht="14.25" customHeight="1" x14ac:dyDescent="0.3">
      <c r="B494" s="4" t="s">
        <v>30</v>
      </c>
      <c r="C494" s="34">
        <v>1128299</v>
      </c>
      <c r="D494" s="5">
        <v>43945</v>
      </c>
      <c r="E494" s="4" t="s">
        <v>48</v>
      </c>
      <c r="F494" s="4" t="s">
        <v>49</v>
      </c>
      <c r="G494" s="4" t="s">
        <v>50</v>
      </c>
      <c r="H494" s="6" t="s">
        <v>22</v>
      </c>
      <c r="I494" s="7">
        <v>60</v>
      </c>
      <c r="J494" s="8">
        <v>725</v>
      </c>
      <c r="K494" s="9">
        <v>435000</v>
      </c>
      <c r="L494" s="9">
        <v>152250</v>
      </c>
      <c r="M494" s="10">
        <v>0.35</v>
      </c>
      <c r="N494" s="4" t="s">
        <v>18</v>
      </c>
      <c r="O494" s="4" t="str">
        <f>TEXT(Table1[[#This Row],[Invoice Date]],"yyyy")</f>
        <v>2020</v>
      </c>
      <c r="P494" s="4" t="str">
        <f>TEXT(Table1[[#This Row],[Invoice Date]],"mmm")</f>
        <v>Apr</v>
      </c>
      <c r="Q494" s="27">
        <f>WEEKNUM(Table1[[#This Row],[Invoice Date]]) + IF(YEAR(Table1[[#This Row],[Invoice Date]])=2021, 52, 0)</f>
        <v>17</v>
      </c>
    </row>
    <row r="495" spans="2:17" ht="14.25" customHeight="1" x14ac:dyDescent="0.3">
      <c r="B495" s="4" t="s">
        <v>30</v>
      </c>
      <c r="C495" s="34">
        <v>1128299</v>
      </c>
      <c r="D495" s="5">
        <v>43945</v>
      </c>
      <c r="E495" s="4" t="s">
        <v>48</v>
      </c>
      <c r="F495" s="4" t="s">
        <v>49</v>
      </c>
      <c r="G495" s="4" t="s">
        <v>50</v>
      </c>
      <c r="H495" s="6" t="s">
        <v>19</v>
      </c>
      <c r="I495" s="7">
        <v>55.000000000000007</v>
      </c>
      <c r="J495" s="8">
        <v>825</v>
      </c>
      <c r="K495" s="9">
        <v>453750.00000000006</v>
      </c>
      <c r="L495" s="9">
        <v>158812.5</v>
      </c>
      <c r="M495" s="10">
        <v>0.35</v>
      </c>
      <c r="N495" s="4" t="s">
        <v>18</v>
      </c>
      <c r="O495" s="4" t="str">
        <f>TEXT(Table1[[#This Row],[Invoice Date]],"yyyy")</f>
        <v>2020</v>
      </c>
      <c r="P495" s="4" t="str">
        <f>TEXT(Table1[[#This Row],[Invoice Date]],"mmm")</f>
        <v>Apr</v>
      </c>
      <c r="Q495" s="27">
        <f>WEEKNUM(Table1[[#This Row],[Invoice Date]]) + IF(YEAR(Table1[[#This Row],[Invoice Date]])=2021, 52, 0)</f>
        <v>17</v>
      </c>
    </row>
    <row r="496" spans="2:17" ht="14.25" customHeight="1" x14ac:dyDescent="0.3">
      <c r="B496" s="4" t="s">
        <v>14</v>
      </c>
      <c r="C496" s="33">
        <v>1185732</v>
      </c>
      <c r="D496" s="5">
        <v>43945</v>
      </c>
      <c r="E496" s="4" t="s">
        <v>48</v>
      </c>
      <c r="F496" s="4" t="s">
        <v>49</v>
      </c>
      <c r="G496" s="4" t="s">
        <v>50</v>
      </c>
      <c r="H496" s="6" t="s">
        <v>17</v>
      </c>
      <c r="I496" s="7">
        <v>45</v>
      </c>
      <c r="J496" s="8">
        <v>1025</v>
      </c>
      <c r="K496" s="9">
        <v>461250</v>
      </c>
      <c r="L496" s="9">
        <v>207562.5</v>
      </c>
      <c r="M496" s="10">
        <v>0.45</v>
      </c>
      <c r="N496" s="4" t="s">
        <v>18</v>
      </c>
      <c r="O496" s="4" t="str">
        <f>TEXT(Table1[[#This Row],[Invoice Date]],"yyyy")</f>
        <v>2020</v>
      </c>
      <c r="P496" s="4" t="str">
        <f>TEXT(Table1[[#This Row],[Invoice Date]],"mmm")</f>
        <v>Apr</v>
      </c>
      <c r="Q496" s="27">
        <f>WEEKNUM(Table1[[#This Row],[Invoice Date]]) + IF(YEAR(Table1[[#This Row],[Invoice Date]])=2021, 52, 0)</f>
        <v>17</v>
      </c>
    </row>
    <row r="497" spans="2:17" ht="14.25" customHeight="1" x14ac:dyDescent="0.3">
      <c r="B497" s="4" t="s">
        <v>30</v>
      </c>
      <c r="C497" s="34">
        <v>1128299</v>
      </c>
      <c r="D497" s="5">
        <v>43945</v>
      </c>
      <c r="E497" s="4" t="s">
        <v>48</v>
      </c>
      <c r="F497" s="4" t="s">
        <v>49</v>
      </c>
      <c r="G497" s="4" t="s">
        <v>50</v>
      </c>
      <c r="H497" s="6" t="s">
        <v>23</v>
      </c>
      <c r="I497" s="7">
        <v>65</v>
      </c>
      <c r="J497" s="8">
        <v>825</v>
      </c>
      <c r="K497" s="9">
        <v>536250</v>
      </c>
      <c r="L497" s="9">
        <v>268125</v>
      </c>
      <c r="M497" s="10">
        <v>0.5</v>
      </c>
      <c r="N497" s="4" t="s">
        <v>18</v>
      </c>
      <c r="O497" s="4" t="str">
        <f>TEXT(Table1[[#This Row],[Invoice Date]],"yyyy")</f>
        <v>2020</v>
      </c>
      <c r="P497" s="4" t="str">
        <f>TEXT(Table1[[#This Row],[Invoice Date]],"mmm")</f>
        <v>Apr</v>
      </c>
      <c r="Q497" s="27">
        <f>WEEKNUM(Table1[[#This Row],[Invoice Date]]) + IF(YEAR(Table1[[#This Row],[Invoice Date]])=2021, 52, 0)</f>
        <v>17</v>
      </c>
    </row>
    <row r="498" spans="2:17" ht="14.25" customHeight="1" x14ac:dyDescent="0.3">
      <c r="B498" s="4" t="s">
        <v>30</v>
      </c>
      <c r="C498" s="34">
        <v>1128299</v>
      </c>
      <c r="D498" s="5">
        <v>43945</v>
      </c>
      <c r="E498" s="4" t="s">
        <v>48</v>
      </c>
      <c r="F498" s="4" t="s">
        <v>49</v>
      </c>
      <c r="G498" s="4" t="s">
        <v>50</v>
      </c>
      <c r="H498" s="6" t="s">
        <v>17</v>
      </c>
      <c r="I498" s="7">
        <v>55.000000000000007</v>
      </c>
      <c r="J498" s="8">
        <v>1070</v>
      </c>
      <c r="K498" s="9">
        <v>588500.00000000012</v>
      </c>
      <c r="L498" s="9">
        <v>264825.00000000006</v>
      </c>
      <c r="M498" s="10">
        <v>0.45</v>
      </c>
      <c r="N498" s="4" t="s">
        <v>18</v>
      </c>
      <c r="O498" s="4" t="str">
        <f>TEXT(Table1[[#This Row],[Invoice Date]],"yyyy")</f>
        <v>2020</v>
      </c>
      <c r="P498" s="4" t="str">
        <f>TEXT(Table1[[#This Row],[Invoice Date]],"mmm")</f>
        <v>Apr</v>
      </c>
      <c r="Q498" s="27">
        <f>WEEKNUM(Table1[[#This Row],[Invoice Date]]) + IF(YEAR(Table1[[#This Row],[Invoice Date]])=2021, 52, 0)</f>
        <v>17</v>
      </c>
    </row>
    <row r="499" spans="2:17" ht="14.25" customHeight="1" x14ac:dyDescent="0.3">
      <c r="B499" s="4" t="s">
        <v>30</v>
      </c>
      <c r="C499" s="34">
        <v>1128299</v>
      </c>
      <c r="D499" s="5">
        <v>43945</v>
      </c>
      <c r="E499" s="4" t="s">
        <v>48</v>
      </c>
      <c r="F499" s="4" t="s">
        <v>49</v>
      </c>
      <c r="G499" s="4" t="s">
        <v>50</v>
      </c>
      <c r="H499" s="6" t="s">
        <v>17</v>
      </c>
      <c r="I499" s="7">
        <v>60</v>
      </c>
      <c r="J499" s="8">
        <v>1075</v>
      </c>
      <c r="K499" s="9">
        <v>645000</v>
      </c>
      <c r="L499" s="9">
        <v>290250</v>
      </c>
      <c r="M499" s="10">
        <v>0.45</v>
      </c>
      <c r="N499" s="4" t="s">
        <v>18</v>
      </c>
      <c r="O499" s="4" t="str">
        <f>TEXT(Table1[[#This Row],[Invoice Date]],"yyyy")</f>
        <v>2020</v>
      </c>
      <c r="P499" s="4" t="str">
        <f>TEXT(Table1[[#This Row],[Invoice Date]],"mmm")</f>
        <v>Apr</v>
      </c>
      <c r="Q499" s="27">
        <f>WEEKNUM(Table1[[#This Row],[Invoice Date]]) + IF(YEAR(Table1[[#This Row],[Invoice Date]])=2021, 52, 0)</f>
        <v>17</v>
      </c>
    </row>
    <row r="500" spans="2:17" ht="14.25" customHeight="1" x14ac:dyDescent="0.3">
      <c r="B500" s="4" t="s">
        <v>25</v>
      </c>
      <c r="C500" s="33">
        <v>1185733</v>
      </c>
      <c r="D500" s="5">
        <v>43945</v>
      </c>
      <c r="E500" s="4" t="s">
        <v>15</v>
      </c>
      <c r="F500" s="4" t="s">
        <v>16</v>
      </c>
      <c r="G500" s="4" t="s">
        <v>16</v>
      </c>
      <c r="H500" s="6" t="s">
        <v>23</v>
      </c>
      <c r="I500" s="7">
        <v>65</v>
      </c>
      <c r="J500" s="8">
        <v>1000</v>
      </c>
      <c r="K500" s="9">
        <v>650000</v>
      </c>
      <c r="L500" s="9">
        <v>162500</v>
      </c>
      <c r="M500" s="10">
        <v>0.25</v>
      </c>
      <c r="N500" s="4" t="s">
        <v>24</v>
      </c>
      <c r="O500" s="4" t="str">
        <f>TEXT(Table1[[#This Row],[Invoice Date]],"yyyy")</f>
        <v>2020</v>
      </c>
      <c r="P500" s="4" t="str">
        <f>TEXT(Table1[[#This Row],[Invoice Date]],"mmm")</f>
        <v>Apr</v>
      </c>
      <c r="Q500" s="27">
        <f>WEEKNUM(Table1[[#This Row],[Invoice Date]]) + IF(YEAR(Table1[[#This Row],[Invoice Date]])=2021, 52, 0)</f>
        <v>17</v>
      </c>
    </row>
    <row r="501" spans="2:17" ht="14.25" customHeight="1" x14ac:dyDescent="0.3">
      <c r="B501" s="4" t="s">
        <v>30</v>
      </c>
      <c r="C501" s="34">
        <v>1128299</v>
      </c>
      <c r="D501" s="5">
        <v>43946</v>
      </c>
      <c r="E501" s="4" t="s">
        <v>31</v>
      </c>
      <c r="F501" s="4" t="s">
        <v>44</v>
      </c>
      <c r="G501" s="4" t="s">
        <v>45</v>
      </c>
      <c r="H501" s="6" t="s">
        <v>23</v>
      </c>
      <c r="I501" s="7">
        <v>78</v>
      </c>
      <c r="J501" s="8">
        <v>137</v>
      </c>
      <c r="K501" s="9">
        <v>10686</v>
      </c>
      <c r="L501" s="9">
        <v>4274.4000000000005</v>
      </c>
      <c r="M501" s="10">
        <v>0.4</v>
      </c>
      <c r="N501" s="4" t="s">
        <v>83</v>
      </c>
      <c r="O501" s="4" t="str">
        <f>TEXT(Table1[[#This Row],[Invoice Date]],"yyyy")</f>
        <v>2020</v>
      </c>
      <c r="P501" s="4" t="str">
        <f>TEXT(Table1[[#This Row],[Invoice Date]],"mmm")</f>
        <v>Apr</v>
      </c>
      <c r="Q501" s="27">
        <f>WEEKNUM(Table1[[#This Row],[Invoice Date]]) + IF(YEAR(Table1[[#This Row],[Invoice Date]])=2021, 52, 0)</f>
        <v>17</v>
      </c>
    </row>
    <row r="502" spans="2:17" ht="14.25" customHeight="1" x14ac:dyDescent="0.3">
      <c r="B502" s="4" t="s">
        <v>25</v>
      </c>
      <c r="C502" s="33">
        <v>1185733</v>
      </c>
      <c r="D502" s="5">
        <v>43946</v>
      </c>
      <c r="E502" s="4" t="s">
        <v>15</v>
      </c>
      <c r="F502" s="4" t="s">
        <v>16</v>
      </c>
      <c r="G502" s="4" t="s">
        <v>16</v>
      </c>
      <c r="H502" s="6" t="s">
        <v>22</v>
      </c>
      <c r="I502" s="7">
        <v>51</v>
      </c>
      <c r="J502" s="8">
        <v>289</v>
      </c>
      <c r="K502" s="9">
        <v>14739</v>
      </c>
      <c r="L502" s="9">
        <v>4716.4800000000005</v>
      </c>
      <c r="M502" s="10">
        <v>0.32</v>
      </c>
      <c r="N502" s="4" t="s">
        <v>24</v>
      </c>
      <c r="O502" s="4" t="str">
        <f>TEXT(Table1[[#This Row],[Invoice Date]],"yyyy")</f>
        <v>2020</v>
      </c>
      <c r="P502" s="4" t="str">
        <f>TEXT(Table1[[#This Row],[Invoice Date]],"mmm")</f>
        <v>Apr</v>
      </c>
      <c r="Q502" s="27">
        <f>WEEKNUM(Table1[[#This Row],[Invoice Date]]) + IF(YEAR(Table1[[#This Row],[Invoice Date]])=2021, 52, 0)</f>
        <v>17</v>
      </c>
    </row>
    <row r="503" spans="2:17" ht="14.25" customHeight="1" x14ac:dyDescent="0.3">
      <c r="B503" s="4" t="s">
        <v>25</v>
      </c>
      <c r="C503" s="33">
        <v>1185733</v>
      </c>
      <c r="D503" s="5">
        <v>43946</v>
      </c>
      <c r="E503" s="4" t="s">
        <v>15</v>
      </c>
      <c r="F503" s="4" t="s">
        <v>16</v>
      </c>
      <c r="G503" s="4" t="s">
        <v>16</v>
      </c>
      <c r="H503" s="6" t="s">
        <v>22</v>
      </c>
      <c r="I503" s="7">
        <v>64</v>
      </c>
      <c r="J503" s="8">
        <v>236</v>
      </c>
      <c r="K503" s="9">
        <v>15104</v>
      </c>
      <c r="L503" s="9">
        <v>6343.6799999999994</v>
      </c>
      <c r="M503" s="10">
        <v>0.42</v>
      </c>
      <c r="N503" s="4" t="s">
        <v>83</v>
      </c>
      <c r="O503" s="4" t="str">
        <f>TEXT(Table1[[#This Row],[Invoice Date]],"yyyy")</f>
        <v>2020</v>
      </c>
      <c r="P503" s="4" t="str">
        <f>TEXT(Table1[[#This Row],[Invoice Date]],"mmm")</f>
        <v>Apr</v>
      </c>
      <c r="Q503" s="27">
        <f>WEEKNUM(Table1[[#This Row],[Invoice Date]]) + IF(YEAR(Table1[[#This Row],[Invoice Date]])=2021, 52, 0)</f>
        <v>17</v>
      </c>
    </row>
    <row r="504" spans="2:17" ht="14.25" customHeight="1" x14ac:dyDescent="0.3">
      <c r="B504" s="4" t="s">
        <v>30</v>
      </c>
      <c r="C504" s="34">
        <v>1128299</v>
      </c>
      <c r="D504" s="5">
        <v>43946</v>
      </c>
      <c r="E504" s="4" t="s">
        <v>31</v>
      </c>
      <c r="F504" s="4" t="s">
        <v>44</v>
      </c>
      <c r="G504" s="4" t="s">
        <v>45</v>
      </c>
      <c r="H504" s="6" t="s">
        <v>23</v>
      </c>
      <c r="I504" s="7">
        <v>85.000000000000014</v>
      </c>
      <c r="J504" s="8">
        <v>525</v>
      </c>
      <c r="K504" s="9">
        <v>446250.00000000006</v>
      </c>
      <c r="L504" s="9">
        <v>111562.50000000001</v>
      </c>
      <c r="M504" s="10">
        <v>0.25</v>
      </c>
      <c r="N504" s="4" t="s">
        <v>18</v>
      </c>
      <c r="O504" s="4" t="str">
        <f>TEXT(Table1[[#This Row],[Invoice Date]],"yyyy")</f>
        <v>2020</v>
      </c>
      <c r="P504" s="4" t="str">
        <f>TEXT(Table1[[#This Row],[Invoice Date]],"mmm")</f>
        <v>Apr</v>
      </c>
      <c r="Q504" s="27">
        <f>WEEKNUM(Table1[[#This Row],[Invoice Date]]) + IF(YEAR(Table1[[#This Row],[Invoice Date]])=2021, 52, 0)</f>
        <v>17</v>
      </c>
    </row>
    <row r="505" spans="2:17" ht="14.25" customHeight="1" x14ac:dyDescent="0.3">
      <c r="B505" s="4" t="s">
        <v>25</v>
      </c>
      <c r="C505" s="33">
        <v>1185733</v>
      </c>
      <c r="D505" s="5">
        <v>43946</v>
      </c>
      <c r="E505" s="4" t="s">
        <v>15</v>
      </c>
      <c r="F505" s="4" t="s">
        <v>16</v>
      </c>
      <c r="G505" s="4" t="s">
        <v>16</v>
      </c>
      <c r="H505" s="6" t="s">
        <v>22</v>
      </c>
      <c r="I505" s="7">
        <v>65</v>
      </c>
      <c r="J505" s="8">
        <v>875</v>
      </c>
      <c r="K505" s="9">
        <v>568750</v>
      </c>
      <c r="L505" s="9">
        <v>170625</v>
      </c>
      <c r="M505" s="10">
        <v>0.3</v>
      </c>
      <c r="N505" s="4" t="s">
        <v>24</v>
      </c>
      <c r="O505" s="4" t="str">
        <f>TEXT(Table1[[#This Row],[Invoice Date]],"yyyy")</f>
        <v>2020</v>
      </c>
      <c r="P505" s="4" t="str">
        <f>TEXT(Table1[[#This Row],[Invoice Date]],"mmm")</f>
        <v>Apr</v>
      </c>
      <c r="Q505" s="27">
        <f>WEEKNUM(Table1[[#This Row],[Invoice Date]]) + IF(YEAR(Table1[[#This Row],[Invoice Date]])=2021, 52, 0)</f>
        <v>17</v>
      </c>
    </row>
    <row r="506" spans="2:17" ht="14.25" customHeight="1" x14ac:dyDescent="0.3">
      <c r="B506" s="4" t="s">
        <v>30</v>
      </c>
      <c r="C506" s="34">
        <v>1128299</v>
      </c>
      <c r="D506" s="5">
        <v>43947</v>
      </c>
      <c r="E506" s="4" t="s">
        <v>31</v>
      </c>
      <c r="F506" s="4" t="s">
        <v>44</v>
      </c>
      <c r="G506" s="4" t="s">
        <v>45</v>
      </c>
      <c r="H506" s="6" t="s">
        <v>17</v>
      </c>
      <c r="I506" s="7">
        <v>63</v>
      </c>
      <c r="J506" s="8">
        <v>196</v>
      </c>
      <c r="K506" s="9">
        <v>12348</v>
      </c>
      <c r="L506" s="9">
        <v>7285.3200000000006</v>
      </c>
      <c r="M506" s="10">
        <v>0.59000000000000008</v>
      </c>
      <c r="N506" s="4" t="s">
        <v>83</v>
      </c>
      <c r="O506" s="4" t="str">
        <f>TEXT(Table1[[#This Row],[Invoice Date]],"yyyy")</f>
        <v>2020</v>
      </c>
      <c r="P506" s="4" t="str">
        <f>TEXT(Table1[[#This Row],[Invoice Date]],"mmm")</f>
        <v>Apr</v>
      </c>
      <c r="Q506" s="27">
        <f>WEEKNUM(Table1[[#This Row],[Invoice Date]]) + IF(YEAR(Table1[[#This Row],[Invoice Date]])=2021, 52, 0)</f>
        <v>18</v>
      </c>
    </row>
    <row r="507" spans="2:17" ht="14.25" customHeight="1" x14ac:dyDescent="0.3">
      <c r="B507" s="4" t="s">
        <v>25</v>
      </c>
      <c r="C507" s="33">
        <v>1185733</v>
      </c>
      <c r="D507" s="5">
        <v>43947</v>
      </c>
      <c r="E507" s="4" t="s">
        <v>15</v>
      </c>
      <c r="F507" s="4" t="s">
        <v>16</v>
      </c>
      <c r="G507" s="4" t="s">
        <v>16</v>
      </c>
      <c r="H507" s="6" t="s">
        <v>23</v>
      </c>
      <c r="I507" s="7">
        <v>50</v>
      </c>
      <c r="J507" s="8">
        <v>330</v>
      </c>
      <c r="K507" s="9">
        <v>16500</v>
      </c>
      <c r="L507" s="9">
        <v>4620</v>
      </c>
      <c r="M507" s="10">
        <v>0.28000000000000003</v>
      </c>
      <c r="N507" s="4" t="s">
        <v>24</v>
      </c>
      <c r="O507" s="4" t="str">
        <f>TEXT(Table1[[#This Row],[Invoice Date]],"yyyy")</f>
        <v>2020</v>
      </c>
      <c r="P507" s="4" t="str">
        <f>TEXT(Table1[[#This Row],[Invoice Date]],"mmm")</f>
        <v>Apr</v>
      </c>
      <c r="Q507" s="27">
        <f>WEEKNUM(Table1[[#This Row],[Invoice Date]]) + IF(YEAR(Table1[[#This Row],[Invoice Date]])=2021, 52, 0)</f>
        <v>18</v>
      </c>
    </row>
    <row r="508" spans="2:17" ht="14.25" customHeight="1" x14ac:dyDescent="0.3">
      <c r="B508" s="4" t="s">
        <v>25</v>
      </c>
      <c r="C508" s="33">
        <v>1185733</v>
      </c>
      <c r="D508" s="5">
        <v>43947</v>
      </c>
      <c r="E508" s="4" t="s">
        <v>15</v>
      </c>
      <c r="F508" s="4" t="s">
        <v>16</v>
      </c>
      <c r="G508" s="4" t="s">
        <v>16</v>
      </c>
      <c r="H508" s="6" t="s">
        <v>23</v>
      </c>
      <c r="I508" s="7">
        <v>68</v>
      </c>
      <c r="J508" s="8">
        <v>290</v>
      </c>
      <c r="K508" s="9">
        <v>19720</v>
      </c>
      <c r="L508" s="9">
        <v>7493.6</v>
      </c>
      <c r="M508" s="10">
        <v>0.38</v>
      </c>
      <c r="N508" s="4" t="s">
        <v>83</v>
      </c>
      <c r="O508" s="4" t="str">
        <f>TEXT(Table1[[#This Row],[Invoice Date]],"yyyy")</f>
        <v>2020</v>
      </c>
      <c r="P508" s="4" t="str">
        <f>TEXT(Table1[[#This Row],[Invoice Date]],"mmm")</f>
        <v>Apr</v>
      </c>
      <c r="Q508" s="27">
        <f>WEEKNUM(Table1[[#This Row],[Invoice Date]]) + IF(YEAR(Table1[[#This Row],[Invoice Date]])=2021, 52, 0)</f>
        <v>18</v>
      </c>
    </row>
    <row r="509" spans="2:17" ht="14.25" customHeight="1" x14ac:dyDescent="0.3">
      <c r="B509" s="4" t="s">
        <v>30</v>
      </c>
      <c r="C509" s="34">
        <v>1128299</v>
      </c>
      <c r="D509" s="5">
        <v>43947</v>
      </c>
      <c r="E509" s="4" t="s">
        <v>31</v>
      </c>
      <c r="F509" s="4" t="s">
        <v>44</v>
      </c>
      <c r="G509" s="4" t="s">
        <v>45</v>
      </c>
      <c r="H509" s="6" t="s">
        <v>17</v>
      </c>
      <c r="I509" s="7">
        <v>70</v>
      </c>
      <c r="J509" s="8">
        <v>725</v>
      </c>
      <c r="K509" s="9">
        <v>507500</v>
      </c>
      <c r="L509" s="9">
        <v>228375</v>
      </c>
      <c r="M509" s="10">
        <v>0.45</v>
      </c>
      <c r="N509" s="4" t="s">
        <v>18</v>
      </c>
      <c r="O509" s="4" t="str">
        <f>TEXT(Table1[[#This Row],[Invoice Date]],"yyyy")</f>
        <v>2020</v>
      </c>
      <c r="P509" s="4" t="str">
        <f>TEXT(Table1[[#This Row],[Invoice Date]],"mmm")</f>
        <v>Apr</v>
      </c>
      <c r="Q509" s="27">
        <f>WEEKNUM(Table1[[#This Row],[Invoice Date]]) + IF(YEAR(Table1[[#This Row],[Invoice Date]])=2021, 52, 0)</f>
        <v>18</v>
      </c>
    </row>
    <row r="510" spans="2:17" ht="14.25" customHeight="1" x14ac:dyDescent="0.3">
      <c r="B510" s="4" t="s">
        <v>25</v>
      </c>
      <c r="C510" s="33">
        <v>1185733</v>
      </c>
      <c r="D510" s="5">
        <v>43947</v>
      </c>
      <c r="E510" s="4" t="s">
        <v>15</v>
      </c>
      <c r="F510" s="4" t="s">
        <v>16</v>
      </c>
      <c r="G510" s="4" t="s">
        <v>16</v>
      </c>
      <c r="H510" s="6" t="s">
        <v>23</v>
      </c>
      <c r="I510" s="7">
        <v>70</v>
      </c>
      <c r="J510" s="8">
        <v>1000</v>
      </c>
      <c r="K510" s="9">
        <v>700000</v>
      </c>
      <c r="L510" s="9">
        <v>175000</v>
      </c>
      <c r="M510" s="10">
        <v>0.25</v>
      </c>
      <c r="N510" s="4" t="s">
        <v>24</v>
      </c>
      <c r="O510" s="4" t="str">
        <f>TEXT(Table1[[#This Row],[Invoice Date]],"yyyy")</f>
        <v>2020</v>
      </c>
      <c r="P510" s="4" t="str">
        <f>TEXT(Table1[[#This Row],[Invoice Date]],"mmm")</f>
        <v>Apr</v>
      </c>
      <c r="Q510" s="27">
        <f>WEEKNUM(Table1[[#This Row],[Invoice Date]]) + IF(YEAR(Table1[[#This Row],[Invoice Date]])=2021, 52, 0)</f>
        <v>18</v>
      </c>
    </row>
    <row r="511" spans="2:17" ht="14.25" customHeight="1" x14ac:dyDescent="0.3">
      <c r="B511" s="4" t="s">
        <v>30</v>
      </c>
      <c r="C511" s="34">
        <v>1128299</v>
      </c>
      <c r="D511" s="5">
        <v>43948</v>
      </c>
      <c r="E511" s="4" t="s">
        <v>31</v>
      </c>
      <c r="F511" s="4" t="s">
        <v>44</v>
      </c>
      <c r="G511" s="4" t="s">
        <v>45</v>
      </c>
      <c r="H511" s="6" t="s">
        <v>19</v>
      </c>
      <c r="I511" s="7">
        <v>73</v>
      </c>
      <c r="J511" s="8">
        <v>189</v>
      </c>
      <c r="K511" s="9">
        <v>13797</v>
      </c>
      <c r="L511" s="9">
        <v>5794.74</v>
      </c>
      <c r="M511" s="10">
        <v>0.42</v>
      </c>
      <c r="N511" s="4" t="s">
        <v>83</v>
      </c>
      <c r="O511" s="4" t="str">
        <f>TEXT(Table1[[#This Row],[Invoice Date]],"yyyy")</f>
        <v>2020</v>
      </c>
      <c r="P511" s="4" t="str">
        <f>TEXT(Table1[[#This Row],[Invoice Date]],"mmm")</f>
        <v>Apr</v>
      </c>
      <c r="Q511" s="27">
        <f>WEEKNUM(Table1[[#This Row],[Invoice Date]]) + IF(YEAR(Table1[[#This Row],[Invoice Date]])=2021, 52, 0)</f>
        <v>18</v>
      </c>
    </row>
    <row r="512" spans="2:17" ht="14.25" customHeight="1" x14ac:dyDescent="0.3">
      <c r="B512" s="4" t="s">
        <v>25</v>
      </c>
      <c r="C512" s="33">
        <v>1185733</v>
      </c>
      <c r="D512" s="5">
        <v>43948</v>
      </c>
      <c r="E512" s="4" t="s">
        <v>15</v>
      </c>
      <c r="F512" s="4" t="s">
        <v>16</v>
      </c>
      <c r="G512" s="4" t="s">
        <v>16</v>
      </c>
      <c r="H512" s="6" t="s">
        <v>17</v>
      </c>
      <c r="I512" s="7">
        <v>60</v>
      </c>
      <c r="J512" s="8">
        <v>299</v>
      </c>
      <c r="K512" s="9">
        <v>17940</v>
      </c>
      <c r="L512" s="9">
        <v>10764</v>
      </c>
      <c r="M512" s="10">
        <v>0.6</v>
      </c>
      <c r="N512" s="4" t="s">
        <v>83</v>
      </c>
      <c r="O512" s="4" t="str">
        <f>TEXT(Table1[[#This Row],[Invoice Date]],"yyyy")</f>
        <v>2020</v>
      </c>
      <c r="P512" s="4" t="str">
        <f>TEXT(Table1[[#This Row],[Invoice Date]],"mmm")</f>
        <v>Apr</v>
      </c>
      <c r="Q512" s="27">
        <f>WEEKNUM(Table1[[#This Row],[Invoice Date]]) + IF(YEAR(Table1[[#This Row],[Invoice Date]])=2021, 52, 0)</f>
        <v>18</v>
      </c>
    </row>
    <row r="513" spans="2:17" ht="14.25" customHeight="1" x14ac:dyDescent="0.3">
      <c r="B513" s="4" t="s">
        <v>25</v>
      </c>
      <c r="C513" s="33">
        <v>1185733</v>
      </c>
      <c r="D513" s="5">
        <v>43948</v>
      </c>
      <c r="E513" s="4" t="s">
        <v>15</v>
      </c>
      <c r="F513" s="4" t="s">
        <v>16</v>
      </c>
      <c r="G513" s="4" t="s">
        <v>16</v>
      </c>
      <c r="H513" s="6" t="s">
        <v>17</v>
      </c>
      <c r="I513" s="7">
        <v>46</v>
      </c>
      <c r="J513" s="8">
        <v>403</v>
      </c>
      <c r="K513" s="9">
        <v>18538</v>
      </c>
      <c r="L513" s="9">
        <v>10381.280000000001</v>
      </c>
      <c r="M513" s="10">
        <v>0.56000000000000005</v>
      </c>
      <c r="N513" s="4" t="s">
        <v>24</v>
      </c>
      <c r="O513" s="4" t="str">
        <f>TEXT(Table1[[#This Row],[Invoice Date]],"yyyy")</f>
        <v>2020</v>
      </c>
      <c r="P513" s="4" t="str">
        <f>TEXT(Table1[[#This Row],[Invoice Date]],"mmm")</f>
        <v>Apr</v>
      </c>
      <c r="Q513" s="27">
        <f>WEEKNUM(Table1[[#This Row],[Invoice Date]]) + IF(YEAR(Table1[[#This Row],[Invoice Date]])=2021, 52, 0)</f>
        <v>18</v>
      </c>
    </row>
    <row r="514" spans="2:17" ht="14.25" customHeight="1" x14ac:dyDescent="0.3">
      <c r="B514" s="4" t="s">
        <v>30</v>
      </c>
      <c r="C514" s="34">
        <v>1128299</v>
      </c>
      <c r="D514" s="5">
        <v>43948</v>
      </c>
      <c r="E514" s="4" t="s">
        <v>31</v>
      </c>
      <c r="F514" s="4" t="s">
        <v>44</v>
      </c>
      <c r="G514" s="4" t="s">
        <v>45</v>
      </c>
      <c r="H514" s="6" t="s">
        <v>19</v>
      </c>
      <c r="I514" s="7">
        <v>75.000000000000014</v>
      </c>
      <c r="J514" s="8">
        <v>675</v>
      </c>
      <c r="K514" s="9">
        <v>506250.00000000012</v>
      </c>
      <c r="L514" s="9">
        <v>151875.00000000003</v>
      </c>
      <c r="M514" s="10">
        <v>0.3</v>
      </c>
      <c r="N514" s="4" t="s">
        <v>18</v>
      </c>
      <c r="O514" s="4" t="str">
        <f>TEXT(Table1[[#This Row],[Invoice Date]],"yyyy")</f>
        <v>2020</v>
      </c>
      <c r="P514" s="4" t="str">
        <f>TEXT(Table1[[#This Row],[Invoice Date]],"mmm")</f>
        <v>Apr</v>
      </c>
      <c r="Q514" s="27">
        <f>WEEKNUM(Table1[[#This Row],[Invoice Date]]) + IF(YEAR(Table1[[#This Row],[Invoice Date]])=2021, 52, 0)</f>
        <v>18</v>
      </c>
    </row>
    <row r="515" spans="2:17" ht="14.25" customHeight="1" x14ac:dyDescent="0.3">
      <c r="B515" s="4" t="s">
        <v>25</v>
      </c>
      <c r="C515" s="33">
        <v>1185733</v>
      </c>
      <c r="D515" s="5">
        <v>43948</v>
      </c>
      <c r="E515" s="4" t="s">
        <v>15</v>
      </c>
      <c r="F515" s="4" t="s">
        <v>16</v>
      </c>
      <c r="G515" s="4" t="s">
        <v>16</v>
      </c>
      <c r="H515" s="6" t="s">
        <v>17</v>
      </c>
      <c r="I515" s="7">
        <v>65</v>
      </c>
      <c r="J515" s="8">
        <v>1150</v>
      </c>
      <c r="K515" s="9">
        <v>747500</v>
      </c>
      <c r="L515" s="9">
        <v>373750</v>
      </c>
      <c r="M515" s="10">
        <v>0.5</v>
      </c>
      <c r="N515" s="4" t="s">
        <v>24</v>
      </c>
      <c r="O515" s="4" t="str">
        <f>TEXT(Table1[[#This Row],[Invoice Date]],"yyyy")</f>
        <v>2020</v>
      </c>
      <c r="P515" s="4" t="str">
        <f>TEXT(Table1[[#This Row],[Invoice Date]],"mmm")</f>
        <v>Apr</v>
      </c>
      <c r="Q515" s="27">
        <f>WEEKNUM(Table1[[#This Row],[Invoice Date]]) + IF(YEAR(Table1[[#This Row],[Invoice Date]])=2021, 52, 0)</f>
        <v>18</v>
      </c>
    </row>
    <row r="516" spans="2:17" ht="14.25" customHeight="1" x14ac:dyDescent="0.3">
      <c r="B516" s="4" t="s">
        <v>30</v>
      </c>
      <c r="C516" s="34">
        <v>1128299</v>
      </c>
      <c r="D516" s="5">
        <v>43949</v>
      </c>
      <c r="E516" s="4" t="s">
        <v>31</v>
      </c>
      <c r="F516" s="4" t="s">
        <v>44</v>
      </c>
      <c r="G516" s="4" t="s">
        <v>45</v>
      </c>
      <c r="H516" s="6" t="s">
        <v>20</v>
      </c>
      <c r="I516" s="7">
        <v>67</v>
      </c>
      <c r="J516" s="8">
        <v>143</v>
      </c>
      <c r="K516" s="9">
        <v>9581</v>
      </c>
      <c r="L516" s="9">
        <v>5461.170000000001</v>
      </c>
      <c r="M516" s="10">
        <v>0.57000000000000006</v>
      </c>
      <c r="N516" s="4" t="s">
        <v>83</v>
      </c>
      <c r="O516" s="4" t="str">
        <f>TEXT(Table1[[#This Row],[Invoice Date]],"yyyy")</f>
        <v>2020</v>
      </c>
      <c r="P516" s="4" t="str">
        <f>TEXT(Table1[[#This Row],[Invoice Date]],"mmm")</f>
        <v>Apr</v>
      </c>
      <c r="Q516" s="27">
        <f>WEEKNUM(Table1[[#This Row],[Invoice Date]]) + IF(YEAR(Table1[[#This Row],[Invoice Date]])=2021, 52, 0)</f>
        <v>18</v>
      </c>
    </row>
    <row r="517" spans="2:17" ht="14.25" customHeight="1" x14ac:dyDescent="0.3">
      <c r="B517" s="4" t="s">
        <v>25</v>
      </c>
      <c r="C517" s="33">
        <v>1185733</v>
      </c>
      <c r="D517" s="5">
        <v>43949</v>
      </c>
      <c r="E517" s="4" t="s">
        <v>15</v>
      </c>
      <c r="F517" s="4" t="s">
        <v>16</v>
      </c>
      <c r="G517" s="4" t="s">
        <v>16</v>
      </c>
      <c r="H517" s="6" t="s">
        <v>19</v>
      </c>
      <c r="I517" s="7">
        <v>40</v>
      </c>
      <c r="J517" s="8">
        <v>312</v>
      </c>
      <c r="K517" s="9">
        <v>12480</v>
      </c>
      <c r="L517" s="9">
        <v>4492.8</v>
      </c>
      <c r="M517" s="10">
        <v>0.36</v>
      </c>
      <c r="N517" s="4" t="s">
        <v>24</v>
      </c>
      <c r="O517" s="4" t="str">
        <f>TEXT(Table1[[#This Row],[Invoice Date]],"yyyy")</f>
        <v>2020</v>
      </c>
      <c r="P517" s="4" t="str">
        <f>TEXT(Table1[[#This Row],[Invoice Date]],"mmm")</f>
        <v>Apr</v>
      </c>
      <c r="Q517" s="27">
        <f>WEEKNUM(Table1[[#This Row],[Invoice Date]]) + IF(YEAR(Table1[[#This Row],[Invoice Date]])=2021, 52, 0)</f>
        <v>18</v>
      </c>
    </row>
    <row r="518" spans="2:17" ht="14.25" customHeight="1" x14ac:dyDescent="0.3">
      <c r="B518" s="4" t="s">
        <v>25</v>
      </c>
      <c r="C518" s="33">
        <v>1185733</v>
      </c>
      <c r="D518" s="5">
        <v>43949</v>
      </c>
      <c r="E518" s="4" t="s">
        <v>15</v>
      </c>
      <c r="F518" s="4" t="s">
        <v>16</v>
      </c>
      <c r="G518" s="4" t="s">
        <v>16</v>
      </c>
      <c r="H518" s="6" t="s">
        <v>19</v>
      </c>
      <c r="I518" s="7">
        <v>53</v>
      </c>
      <c r="J518" s="8">
        <v>273</v>
      </c>
      <c r="K518" s="9">
        <v>14469</v>
      </c>
      <c r="L518" s="9">
        <v>6221.67</v>
      </c>
      <c r="M518" s="10">
        <v>0.43</v>
      </c>
      <c r="N518" s="4" t="s">
        <v>83</v>
      </c>
      <c r="O518" s="4" t="str">
        <f>TEXT(Table1[[#This Row],[Invoice Date]],"yyyy")</f>
        <v>2020</v>
      </c>
      <c r="P518" s="4" t="str">
        <f>TEXT(Table1[[#This Row],[Invoice Date]],"mmm")</f>
        <v>Apr</v>
      </c>
      <c r="Q518" s="27">
        <f>WEEKNUM(Table1[[#This Row],[Invoice Date]]) + IF(YEAR(Table1[[#This Row],[Invoice Date]])=2021, 52, 0)</f>
        <v>18</v>
      </c>
    </row>
    <row r="519" spans="2:17" ht="14.25" customHeight="1" x14ac:dyDescent="0.3">
      <c r="B519" s="4" t="s">
        <v>30</v>
      </c>
      <c r="C519" s="34">
        <v>1128299</v>
      </c>
      <c r="D519" s="5">
        <v>43949</v>
      </c>
      <c r="E519" s="4" t="s">
        <v>31</v>
      </c>
      <c r="F519" s="4" t="s">
        <v>44</v>
      </c>
      <c r="G519" s="4" t="s">
        <v>45</v>
      </c>
      <c r="H519" s="6" t="s">
        <v>20</v>
      </c>
      <c r="I519" s="7">
        <v>70</v>
      </c>
      <c r="J519" s="8">
        <v>550</v>
      </c>
      <c r="K519" s="9">
        <v>385000</v>
      </c>
      <c r="L519" s="9">
        <v>173250</v>
      </c>
      <c r="M519" s="10">
        <v>0.45</v>
      </c>
      <c r="N519" s="4" t="s">
        <v>18</v>
      </c>
      <c r="O519" s="4" t="str">
        <f>TEXT(Table1[[#This Row],[Invoice Date]],"yyyy")</f>
        <v>2020</v>
      </c>
      <c r="P519" s="4" t="str">
        <f>TEXT(Table1[[#This Row],[Invoice Date]],"mmm")</f>
        <v>Apr</v>
      </c>
      <c r="Q519" s="27">
        <f>WEEKNUM(Table1[[#This Row],[Invoice Date]]) + IF(YEAR(Table1[[#This Row],[Invoice Date]])=2021, 52, 0)</f>
        <v>18</v>
      </c>
    </row>
    <row r="520" spans="2:17" ht="14.25" customHeight="1" x14ac:dyDescent="0.3">
      <c r="B520" s="4" t="s">
        <v>25</v>
      </c>
      <c r="C520" s="33">
        <v>1185733</v>
      </c>
      <c r="D520" s="5">
        <v>43949</v>
      </c>
      <c r="E520" s="4" t="s">
        <v>15</v>
      </c>
      <c r="F520" s="4" t="s">
        <v>16</v>
      </c>
      <c r="G520" s="4" t="s">
        <v>16</v>
      </c>
      <c r="H520" s="6" t="s">
        <v>19</v>
      </c>
      <c r="I520" s="7">
        <v>55.000000000000007</v>
      </c>
      <c r="J520" s="8">
        <v>975</v>
      </c>
      <c r="K520" s="9">
        <v>536250.00000000012</v>
      </c>
      <c r="L520" s="9">
        <v>160875.00000000003</v>
      </c>
      <c r="M520" s="10">
        <v>0.3</v>
      </c>
      <c r="N520" s="4" t="s">
        <v>24</v>
      </c>
      <c r="O520" s="4" t="str">
        <f>TEXT(Table1[[#This Row],[Invoice Date]],"yyyy")</f>
        <v>2020</v>
      </c>
      <c r="P520" s="4" t="str">
        <f>TEXT(Table1[[#This Row],[Invoice Date]],"mmm")</f>
        <v>Apr</v>
      </c>
      <c r="Q520" s="27">
        <f>WEEKNUM(Table1[[#This Row],[Invoice Date]]) + IF(YEAR(Table1[[#This Row],[Invoice Date]])=2021, 52, 0)</f>
        <v>18</v>
      </c>
    </row>
    <row r="521" spans="2:17" ht="14.25" customHeight="1" x14ac:dyDescent="0.3">
      <c r="B521" s="4" t="s">
        <v>30</v>
      </c>
      <c r="C521" s="34">
        <v>1128299</v>
      </c>
      <c r="D521" s="5">
        <v>43950</v>
      </c>
      <c r="E521" s="4" t="s">
        <v>31</v>
      </c>
      <c r="F521" s="4" t="s">
        <v>44</v>
      </c>
      <c r="G521" s="4" t="s">
        <v>45</v>
      </c>
      <c r="H521" s="6" t="s">
        <v>21</v>
      </c>
      <c r="I521" s="7">
        <v>63</v>
      </c>
      <c r="J521" s="8">
        <v>135</v>
      </c>
      <c r="K521" s="9">
        <v>8505</v>
      </c>
      <c r="L521" s="9">
        <v>4592.7000000000007</v>
      </c>
      <c r="M521" s="10">
        <v>0.54</v>
      </c>
      <c r="N521" s="4" t="s">
        <v>83</v>
      </c>
      <c r="O521" s="4" t="str">
        <f>TEXT(Table1[[#This Row],[Invoice Date]],"yyyy")</f>
        <v>2020</v>
      </c>
      <c r="P521" s="4" t="str">
        <f>TEXT(Table1[[#This Row],[Invoice Date]],"mmm")</f>
        <v>Apr</v>
      </c>
      <c r="Q521" s="27">
        <f>WEEKNUM(Table1[[#This Row],[Invoice Date]]) + IF(YEAR(Table1[[#This Row],[Invoice Date]])=2021, 52, 0)</f>
        <v>18</v>
      </c>
    </row>
    <row r="522" spans="2:17" ht="14.25" customHeight="1" x14ac:dyDescent="0.3">
      <c r="B522" s="4" t="s">
        <v>25</v>
      </c>
      <c r="C522" s="33">
        <v>1185733</v>
      </c>
      <c r="D522" s="5">
        <v>43950</v>
      </c>
      <c r="E522" s="4" t="s">
        <v>15</v>
      </c>
      <c r="F522" s="4" t="s">
        <v>16</v>
      </c>
      <c r="G522" s="4" t="s">
        <v>16</v>
      </c>
      <c r="H522" s="6" t="s">
        <v>20</v>
      </c>
      <c r="I522" s="7">
        <v>43</v>
      </c>
      <c r="J522" s="8">
        <v>294</v>
      </c>
      <c r="K522" s="9">
        <v>12642</v>
      </c>
      <c r="L522" s="9">
        <v>5309.6399999999994</v>
      </c>
      <c r="M522" s="10">
        <v>0.42</v>
      </c>
      <c r="N522" s="4" t="s">
        <v>24</v>
      </c>
      <c r="O522" s="4" t="str">
        <f>TEXT(Table1[[#This Row],[Invoice Date]],"yyyy")</f>
        <v>2020</v>
      </c>
      <c r="P522" s="4" t="str">
        <f>TEXT(Table1[[#This Row],[Invoice Date]],"mmm")</f>
        <v>Apr</v>
      </c>
      <c r="Q522" s="27">
        <f>WEEKNUM(Table1[[#This Row],[Invoice Date]]) + IF(YEAR(Table1[[#This Row],[Invoice Date]])=2021, 52, 0)</f>
        <v>18</v>
      </c>
    </row>
    <row r="523" spans="2:17" ht="14.25" customHeight="1" x14ac:dyDescent="0.3">
      <c r="B523" s="4" t="s">
        <v>25</v>
      </c>
      <c r="C523" s="33">
        <v>1185733</v>
      </c>
      <c r="D523" s="5">
        <v>43950</v>
      </c>
      <c r="E523" s="4" t="s">
        <v>15</v>
      </c>
      <c r="F523" s="4" t="s">
        <v>16</v>
      </c>
      <c r="G523" s="4" t="s">
        <v>16</v>
      </c>
      <c r="H523" s="6" t="s">
        <v>20</v>
      </c>
      <c r="I523" s="7">
        <v>52</v>
      </c>
      <c r="J523" s="8">
        <v>258</v>
      </c>
      <c r="K523" s="9">
        <v>13416</v>
      </c>
      <c r="L523" s="9">
        <v>6439.6799999999994</v>
      </c>
      <c r="M523" s="10">
        <v>0.48</v>
      </c>
      <c r="N523" s="4" t="s">
        <v>83</v>
      </c>
      <c r="O523" s="4" t="str">
        <f>TEXT(Table1[[#This Row],[Invoice Date]],"yyyy")</f>
        <v>2020</v>
      </c>
      <c r="P523" s="4" t="str">
        <f>TEXT(Table1[[#This Row],[Invoice Date]],"mmm")</f>
        <v>Apr</v>
      </c>
      <c r="Q523" s="27">
        <f>WEEKNUM(Table1[[#This Row],[Invoice Date]]) + IF(YEAR(Table1[[#This Row],[Invoice Date]])=2021, 52, 0)</f>
        <v>18</v>
      </c>
    </row>
    <row r="524" spans="2:17" ht="14.25" customHeight="1" x14ac:dyDescent="0.3">
      <c r="B524" s="4" t="s">
        <v>30</v>
      </c>
      <c r="C524" s="34">
        <v>1128299</v>
      </c>
      <c r="D524" s="5">
        <v>43950</v>
      </c>
      <c r="E524" s="4" t="s">
        <v>31</v>
      </c>
      <c r="F524" s="4" t="s">
        <v>44</v>
      </c>
      <c r="G524" s="4" t="s">
        <v>45</v>
      </c>
      <c r="H524" s="6" t="s">
        <v>21</v>
      </c>
      <c r="I524" s="7">
        <v>70</v>
      </c>
      <c r="J524" s="8">
        <v>500</v>
      </c>
      <c r="K524" s="9">
        <v>350000</v>
      </c>
      <c r="L524" s="9">
        <v>140000</v>
      </c>
      <c r="M524" s="10">
        <v>0.39999999999999997</v>
      </c>
      <c r="N524" s="4" t="s">
        <v>18</v>
      </c>
      <c r="O524" s="4" t="str">
        <f>TEXT(Table1[[#This Row],[Invoice Date]],"yyyy")</f>
        <v>2020</v>
      </c>
      <c r="P524" s="4" t="str">
        <f>TEXT(Table1[[#This Row],[Invoice Date]],"mmm")</f>
        <v>Apr</v>
      </c>
      <c r="Q524" s="27">
        <f>WEEKNUM(Table1[[#This Row],[Invoice Date]]) + IF(YEAR(Table1[[#This Row],[Invoice Date]])=2021, 52, 0)</f>
        <v>18</v>
      </c>
    </row>
    <row r="525" spans="2:17" ht="14.25" customHeight="1" x14ac:dyDescent="0.3">
      <c r="B525" s="4" t="s">
        <v>25</v>
      </c>
      <c r="C525" s="33">
        <v>1185733</v>
      </c>
      <c r="D525" s="5">
        <v>43950</v>
      </c>
      <c r="E525" s="4" t="s">
        <v>15</v>
      </c>
      <c r="F525" s="4" t="s">
        <v>16</v>
      </c>
      <c r="G525" s="4" t="s">
        <v>16</v>
      </c>
      <c r="H525" s="6" t="s">
        <v>20</v>
      </c>
      <c r="I525" s="7">
        <v>55.000000000000007</v>
      </c>
      <c r="J525" s="8">
        <v>920</v>
      </c>
      <c r="K525" s="9">
        <v>506000.00000000006</v>
      </c>
      <c r="L525" s="9">
        <v>177100</v>
      </c>
      <c r="M525" s="10">
        <v>0.35</v>
      </c>
      <c r="N525" s="4" t="s">
        <v>24</v>
      </c>
      <c r="O525" s="4" t="str">
        <f>TEXT(Table1[[#This Row],[Invoice Date]],"yyyy")</f>
        <v>2020</v>
      </c>
      <c r="P525" s="4" t="str">
        <f>TEXT(Table1[[#This Row],[Invoice Date]],"mmm")</f>
        <v>Apr</v>
      </c>
      <c r="Q525" s="27">
        <f>WEEKNUM(Table1[[#This Row],[Invoice Date]]) + IF(YEAR(Table1[[#This Row],[Invoice Date]])=2021, 52, 0)</f>
        <v>18</v>
      </c>
    </row>
    <row r="526" spans="2:17" ht="14.25" customHeight="1" x14ac:dyDescent="0.3">
      <c r="B526" s="4" t="s">
        <v>30</v>
      </c>
      <c r="C526" s="34">
        <v>1128299</v>
      </c>
      <c r="D526" s="5">
        <v>43951</v>
      </c>
      <c r="E526" s="4" t="s">
        <v>31</v>
      </c>
      <c r="F526" s="4" t="s">
        <v>44</v>
      </c>
      <c r="G526" s="4" t="s">
        <v>45</v>
      </c>
      <c r="H526" s="6" t="s">
        <v>22</v>
      </c>
      <c r="I526" s="7">
        <v>74</v>
      </c>
      <c r="J526" s="8">
        <v>140</v>
      </c>
      <c r="K526" s="9">
        <v>10360</v>
      </c>
      <c r="L526" s="9">
        <v>7562.8000000000011</v>
      </c>
      <c r="M526" s="10">
        <v>0.73000000000000009</v>
      </c>
      <c r="N526" s="4" t="s">
        <v>83</v>
      </c>
      <c r="O526" s="4" t="str">
        <f>TEXT(Table1[[#This Row],[Invoice Date]],"yyyy")</f>
        <v>2020</v>
      </c>
      <c r="P526" s="4" t="str">
        <f>TEXT(Table1[[#This Row],[Invoice Date]],"mmm")</f>
        <v>Apr</v>
      </c>
      <c r="Q526" s="27">
        <f>WEEKNUM(Table1[[#This Row],[Invoice Date]]) + IF(YEAR(Table1[[#This Row],[Invoice Date]])=2021, 52, 0)</f>
        <v>18</v>
      </c>
    </row>
    <row r="527" spans="2:17" ht="14.25" customHeight="1" x14ac:dyDescent="0.3">
      <c r="B527" s="4" t="s">
        <v>25</v>
      </c>
      <c r="C527" s="33">
        <v>1185733</v>
      </c>
      <c r="D527" s="5">
        <v>43951</v>
      </c>
      <c r="E527" s="4" t="s">
        <v>15</v>
      </c>
      <c r="F527" s="4" t="s">
        <v>16</v>
      </c>
      <c r="G527" s="4" t="s">
        <v>16</v>
      </c>
      <c r="H527" s="6" t="s">
        <v>21</v>
      </c>
      <c r="I527" s="7">
        <v>41</v>
      </c>
      <c r="J527" s="8">
        <v>270</v>
      </c>
      <c r="K527" s="9">
        <v>11070</v>
      </c>
      <c r="L527" s="9">
        <v>4095.9</v>
      </c>
      <c r="M527" s="10">
        <v>0.37</v>
      </c>
      <c r="N527" s="4" t="s">
        <v>24</v>
      </c>
      <c r="O527" s="4" t="str">
        <f>TEXT(Table1[[#This Row],[Invoice Date]],"yyyy")</f>
        <v>2020</v>
      </c>
      <c r="P527" s="4" t="str">
        <f>TEXT(Table1[[#This Row],[Invoice Date]],"mmm")</f>
        <v>Apr</v>
      </c>
      <c r="Q527" s="27">
        <f>WEEKNUM(Table1[[#This Row],[Invoice Date]]) + IF(YEAR(Table1[[#This Row],[Invoice Date]])=2021, 52, 0)</f>
        <v>18</v>
      </c>
    </row>
    <row r="528" spans="2:17" ht="14.25" customHeight="1" x14ac:dyDescent="0.3">
      <c r="B528" s="4" t="s">
        <v>25</v>
      </c>
      <c r="C528" s="33">
        <v>1185733</v>
      </c>
      <c r="D528" s="5">
        <v>43951</v>
      </c>
      <c r="E528" s="4" t="s">
        <v>15</v>
      </c>
      <c r="F528" s="4" t="s">
        <v>16</v>
      </c>
      <c r="G528" s="4" t="s">
        <v>16</v>
      </c>
      <c r="H528" s="6" t="s">
        <v>21</v>
      </c>
      <c r="I528" s="7">
        <v>50</v>
      </c>
      <c r="J528" s="8">
        <v>252</v>
      </c>
      <c r="K528" s="9">
        <v>12600</v>
      </c>
      <c r="L528" s="9">
        <v>6174</v>
      </c>
      <c r="M528" s="10">
        <v>0.49</v>
      </c>
      <c r="N528" s="4" t="s">
        <v>83</v>
      </c>
      <c r="O528" s="4" t="str">
        <f>TEXT(Table1[[#This Row],[Invoice Date]],"yyyy")</f>
        <v>2020</v>
      </c>
      <c r="P528" s="4" t="str">
        <f>TEXT(Table1[[#This Row],[Invoice Date]],"mmm")</f>
        <v>Apr</v>
      </c>
      <c r="Q528" s="27">
        <f>WEEKNUM(Table1[[#This Row],[Invoice Date]]) + IF(YEAR(Table1[[#This Row],[Invoice Date]])=2021, 52, 0)</f>
        <v>18</v>
      </c>
    </row>
    <row r="529" spans="2:17" ht="14.25" customHeight="1" x14ac:dyDescent="0.3">
      <c r="B529" s="4" t="s">
        <v>30</v>
      </c>
      <c r="C529" s="34">
        <v>1128299</v>
      </c>
      <c r="D529" s="5">
        <v>43951</v>
      </c>
      <c r="E529" s="4" t="s">
        <v>31</v>
      </c>
      <c r="F529" s="4" t="s">
        <v>44</v>
      </c>
      <c r="G529" s="4" t="s">
        <v>45</v>
      </c>
      <c r="H529" s="6" t="s">
        <v>22</v>
      </c>
      <c r="I529" s="7">
        <v>75</v>
      </c>
      <c r="J529" s="8">
        <v>500</v>
      </c>
      <c r="K529" s="9">
        <v>375000</v>
      </c>
      <c r="L529" s="9">
        <v>225000.00000000003</v>
      </c>
      <c r="M529" s="10">
        <v>0.60000000000000009</v>
      </c>
      <c r="N529" s="4" t="s">
        <v>18</v>
      </c>
      <c r="O529" s="4" t="str">
        <f>TEXT(Table1[[#This Row],[Invoice Date]],"yyyy")</f>
        <v>2020</v>
      </c>
      <c r="P529" s="4" t="str">
        <f>TEXT(Table1[[#This Row],[Invoice Date]],"mmm")</f>
        <v>Apr</v>
      </c>
      <c r="Q529" s="27">
        <f>WEEKNUM(Table1[[#This Row],[Invoice Date]]) + IF(YEAR(Table1[[#This Row],[Invoice Date]])=2021, 52, 0)</f>
        <v>18</v>
      </c>
    </row>
    <row r="530" spans="2:17" ht="14.25" customHeight="1" x14ac:dyDescent="0.3">
      <c r="B530" s="4" t="s">
        <v>25</v>
      </c>
      <c r="C530" s="33">
        <v>1185733</v>
      </c>
      <c r="D530" s="5">
        <v>43951</v>
      </c>
      <c r="E530" s="4" t="s">
        <v>15</v>
      </c>
      <c r="F530" s="4" t="s">
        <v>16</v>
      </c>
      <c r="G530" s="4" t="s">
        <v>16</v>
      </c>
      <c r="H530" s="6" t="s">
        <v>21</v>
      </c>
      <c r="I530" s="7">
        <v>55.000000000000007</v>
      </c>
      <c r="J530" s="8">
        <v>900</v>
      </c>
      <c r="K530" s="9">
        <v>495000.00000000006</v>
      </c>
      <c r="L530" s="9">
        <v>173250</v>
      </c>
      <c r="M530" s="10">
        <v>0.35</v>
      </c>
      <c r="N530" s="4" t="s">
        <v>24</v>
      </c>
      <c r="O530" s="4" t="str">
        <f>TEXT(Table1[[#This Row],[Invoice Date]],"yyyy")</f>
        <v>2020</v>
      </c>
      <c r="P530" s="4" t="str">
        <f>TEXT(Table1[[#This Row],[Invoice Date]],"mmm")</f>
        <v>Apr</v>
      </c>
      <c r="Q530" s="27">
        <f>WEEKNUM(Table1[[#This Row],[Invoice Date]]) + IF(YEAR(Table1[[#This Row],[Invoice Date]])=2021, 52, 0)</f>
        <v>18</v>
      </c>
    </row>
    <row r="531" spans="2:17" ht="14.25" customHeight="1" x14ac:dyDescent="0.3">
      <c r="B531" s="4" t="s">
        <v>30</v>
      </c>
      <c r="C531" s="34">
        <v>1128299</v>
      </c>
      <c r="D531" s="5">
        <v>43952</v>
      </c>
      <c r="E531" s="4" t="s">
        <v>31</v>
      </c>
      <c r="F531" s="4" t="s">
        <v>44</v>
      </c>
      <c r="G531" s="4" t="s">
        <v>45</v>
      </c>
      <c r="H531" s="6" t="s">
        <v>23</v>
      </c>
      <c r="I531" s="7">
        <v>74</v>
      </c>
      <c r="J531" s="8">
        <v>100</v>
      </c>
      <c r="K531" s="9">
        <v>7400</v>
      </c>
      <c r="L531" s="9">
        <v>2590</v>
      </c>
      <c r="M531" s="10">
        <v>0.35</v>
      </c>
      <c r="N531" s="4" t="s">
        <v>83</v>
      </c>
      <c r="O531" s="4" t="str">
        <f>TEXT(Table1[[#This Row],[Invoice Date]],"yyyy")</f>
        <v>2020</v>
      </c>
      <c r="P531" s="4" t="str">
        <f>TEXT(Table1[[#This Row],[Invoice Date]],"mmm")</f>
        <v>May</v>
      </c>
      <c r="Q531" s="27">
        <f>WEEKNUM(Table1[[#This Row],[Invoice Date]]) + IF(YEAR(Table1[[#This Row],[Invoice Date]])=2021, 52, 0)</f>
        <v>18</v>
      </c>
    </row>
    <row r="532" spans="2:17" ht="14.25" customHeight="1" x14ac:dyDescent="0.3">
      <c r="B532" s="4" t="s">
        <v>25</v>
      </c>
      <c r="C532" s="33">
        <v>1185733</v>
      </c>
      <c r="D532" s="5">
        <v>43952</v>
      </c>
      <c r="E532" s="4" t="s">
        <v>15</v>
      </c>
      <c r="F532" s="4" t="s">
        <v>16</v>
      </c>
      <c r="G532" s="4" t="s">
        <v>16</v>
      </c>
      <c r="H532" s="6" t="s">
        <v>22</v>
      </c>
      <c r="I532" s="7">
        <v>47</v>
      </c>
      <c r="J532" s="8">
        <v>280</v>
      </c>
      <c r="K532" s="9">
        <v>13160</v>
      </c>
      <c r="L532" s="9">
        <v>4737.5999999999995</v>
      </c>
      <c r="M532" s="10">
        <v>0.36</v>
      </c>
      <c r="N532" s="4" t="s">
        <v>24</v>
      </c>
      <c r="O532" s="4" t="str">
        <f>TEXT(Table1[[#This Row],[Invoice Date]],"yyyy")</f>
        <v>2020</v>
      </c>
      <c r="P532" s="4" t="str">
        <f>TEXT(Table1[[#This Row],[Invoice Date]],"mmm")</f>
        <v>May</v>
      </c>
      <c r="Q532" s="27">
        <f>WEEKNUM(Table1[[#This Row],[Invoice Date]]) + IF(YEAR(Table1[[#This Row],[Invoice Date]])=2021, 52, 0)</f>
        <v>18</v>
      </c>
    </row>
    <row r="533" spans="2:17" ht="14.25" customHeight="1" x14ac:dyDescent="0.3">
      <c r="B533" s="4" t="s">
        <v>25</v>
      </c>
      <c r="C533" s="33">
        <v>1185733</v>
      </c>
      <c r="D533" s="5">
        <v>43952</v>
      </c>
      <c r="E533" s="4" t="s">
        <v>15</v>
      </c>
      <c r="F533" s="4" t="s">
        <v>16</v>
      </c>
      <c r="G533" s="4" t="s">
        <v>16</v>
      </c>
      <c r="H533" s="6" t="s">
        <v>22</v>
      </c>
      <c r="I533" s="7">
        <v>64</v>
      </c>
      <c r="J533" s="8">
        <v>254</v>
      </c>
      <c r="K533" s="9">
        <v>16256</v>
      </c>
      <c r="L533" s="9">
        <v>6827.5199999999995</v>
      </c>
      <c r="M533" s="10">
        <v>0.42</v>
      </c>
      <c r="N533" s="4" t="s">
        <v>83</v>
      </c>
      <c r="O533" s="4" t="str">
        <f>TEXT(Table1[[#This Row],[Invoice Date]],"yyyy")</f>
        <v>2020</v>
      </c>
      <c r="P533" s="4" t="str">
        <f>TEXT(Table1[[#This Row],[Invoice Date]],"mmm")</f>
        <v>May</v>
      </c>
      <c r="Q533" s="27">
        <f>WEEKNUM(Table1[[#This Row],[Invoice Date]]) + IF(YEAR(Table1[[#This Row],[Invoice Date]])=2021, 52, 0)</f>
        <v>18</v>
      </c>
    </row>
    <row r="534" spans="2:17" ht="14.25" customHeight="1" x14ac:dyDescent="0.3">
      <c r="B534" s="4" t="s">
        <v>30</v>
      </c>
      <c r="C534" s="34">
        <v>1128299</v>
      </c>
      <c r="D534" s="5">
        <v>43952</v>
      </c>
      <c r="E534" s="4" t="s">
        <v>31</v>
      </c>
      <c r="F534" s="4" t="s">
        <v>44</v>
      </c>
      <c r="G534" s="4" t="s">
        <v>45</v>
      </c>
      <c r="H534" s="6" t="s">
        <v>23</v>
      </c>
      <c r="I534" s="7">
        <v>80</v>
      </c>
      <c r="J534" s="8">
        <v>400</v>
      </c>
      <c r="K534" s="9">
        <v>320000</v>
      </c>
      <c r="L534" s="9">
        <v>80000</v>
      </c>
      <c r="M534" s="10">
        <v>0.25</v>
      </c>
      <c r="N534" s="4" t="s">
        <v>18</v>
      </c>
      <c r="O534" s="4" t="str">
        <f>TEXT(Table1[[#This Row],[Invoice Date]],"yyyy")</f>
        <v>2020</v>
      </c>
      <c r="P534" s="4" t="str">
        <f>TEXT(Table1[[#This Row],[Invoice Date]],"mmm")</f>
        <v>May</v>
      </c>
      <c r="Q534" s="27">
        <f>WEEKNUM(Table1[[#This Row],[Invoice Date]]) + IF(YEAR(Table1[[#This Row],[Invoice Date]])=2021, 52, 0)</f>
        <v>18</v>
      </c>
    </row>
    <row r="535" spans="2:17" ht="14.25" customHeight="1" x14ac:dyDescent="0.3">
      <c r="B535" s="4" t="s">
        <v>25</v>
      </c>
      <c r="C535" s="33">
        <v>1185733</v>
      </c>
      <c r="D535" s="5">
        <v>43952</v>
      </c>
      <c r="E535" s="4" t="s">
        <v>15</v>
      </c>
      <c r="F535" s="4" t="s">
        <v>16</v>
      </c>
      <c r="G535" s="4" t="s">
        <v>16</v>
      </c>
      <c r="H535" s="6" t="s">
        <v>22</v>
      </c>
      <c r="I535" s="7">
        <v>65</v>
      </c>
      <c r="J535" s="8">
        <v>875</v>
      </c>
      <c r="K535" s="9">
        <v>568750</v>
      </c>
      <c r="L535" s="9">
        <v>170625</v>
      </c>
      <c r="M535" s="10">
        <v>0.3</v>
      </c>
      <c r="N535" s="4" t="s">
        <v>24</v>
      </c>
      <c r="O535" s="4" t="str">
        <f>TEXT(Table1[[#This Row],[Invoice Date]],"yyyy")</f>
        <v>2020</v>
      </c>
      <c r="P535" s="4" t="str">
        <f>TEXT(Table1[[#This Row],[Invoice Date]],"mmm")</f>
        <v>May</v>
      </c>
      <c r="Q535" s="27">
        <f>WEEKNUM(Table1[[#This Row],[Invoice Date]]) + IF(YEAR(Table1[[#This Row],[Invoice Date]])=2021, 52, 0)</f>
        <v>18</v>
      </c>
    </row>
    <row r="536" spans="2:17" ht="14.25" customHeight="1" x14ac:dyDescent="0.3">
      <c r="B536" s="4" t="s">
        <v>30</v>
      </c>
      <c r="C536" s="34">
        <v>1128299</v>
      </c>
      <c r="D536" s="5">
        <v>43953</v>
      </c>
      <c r="E536" s="4" t="s">
        <v>31</v>
      </c>
      <c r="F536" s="4" t="s">
        <v>44</v>
      </c>
      <c r="G536" s="4" t="s">
        <v>45</v>
      </c>
      <c r="H536" s="6" t="s">
        <v>17</v>
      </c>
      <c r="I536" s="7">
        <v>59</v>
      </c>
      <c r="J536" s="8">
        <v>162</v>
      </c>
      <c r="K536" s="9">
        <v>9558</v>
      </c>
      <c r="L536" s="9">
        <v>5065.7400000000007</v>
      </c>
      <c r="M536" s="10">
        <v>0.53</v>
      </c>
      <c r="N536" s="4" t="s">
        <v>83</v>
      </c>
      <c r="O536" s="4" t="str">
        <f>TEXT(Table1[[#This Row],[Invoice Date]],"yyyy")</f>
        <v>2020</v>
      </c>
      <c r="P536" s="4" t="str">
        <f>TEXT(Table1[[#This Row],[Invoice Date]],"mmm")</f>
        <v>May</v>
      </c>
      <c r="Q536" s="27">
        <f>WEEKNUM(Table1[[#This Row],[Invoice Date]]) + IF(YEAR(Table1[[#This Row],[Invoice Date]])=2021, 52, 0)</f>
        <v>18</v>
      </c>
    </row>
    <row r="537" spans="2:17" ht="14.25" customHeight="1" x14ac:dyDescent="0.3">
      <c r="B537" s="4" t="s">
        <v>25</v>
      </c>
      <c r="C537" s="33">
        <v>1185733</v>
      </c>
      <c r="D537" s="5">
        <v>43953</v>
      </c>
      <c r="E537" s="4" t="s">
        <v>15</v>
      </c>
      <c r="F537" s="4" t="s">
        <v>16</v>
      </c>
      <c r="G537" s="4" t="s">
        <v>16</v>
      </c>
      <c r="H537" s="6" t="s">
        <v>23</v>
      </c>
      <c r="I537" s="7">
        <v>53</v>
      </c>
      <c r="J537" s="8">
        <v>322</v>
      </c>
      <c r="K537" s="9">
        <v>17066</v>
      </c>
      <c r="L537" s="9">
        <v>4778.4800000000005</v>
      </c>
      <c r="M537" s="10">
        <v>0.28000000000000003</v>
      </c>
      <c r="N537" s="4" t="s">
        <v>24</v>
      </c>
      <c r="O537" s="4" t="str">
        <f>TEXT(Table1[[#This Row],[Invoice Date]],"yyyy")</f>
        <v>2020</v>
      </c>
      <c r="P537" s="4" t="str">
        <f>TEXT(Table1[[#This Row],[Invoice Date]],"mmm")</f>
        <v>May</v>
      </c>
      <c r="Q537" s="27">
        <f>WEEKNUM(Table1[[#This Row],[Invoice Date]]) + IF(YEAR(Table1[[#This Row],[Invoice Date]])=2021, 52, 0)</f>
        <v>18</v>
      </c>
    </row>
    <row r="538" spans="2:17" ht="14.25" customHeight="1" x14ac:dyDescent="0.3">
      <c r="B538" s="4" t="s">
        <v>25</v>
      </c>
      <c r="C538" s="33">
        <v>1185733</v>
      </c>
      <c r="D538" s="5">
        <v>43953</v>
      </c>
      <c r="E538" s="4" t="s">
        <v>15</v>
      </c>
      <c r="F538" s="4" t="s">
        <v>16</v>
      </c>
      <c r="G538" s="4" t="s">
        <v>16</v>
      </c>
      <c r="H538" s="6" t="s">
        <v>23</v>
      </c>
      <c r="I538" s="7">
        <v>66</v>
      </c>
      <c r="J538" s="8">
        <v>263</v>
      </c>
      <c r="K538" s="9">
        <v>17358</v>
      </c>
      <c r="L538" s="9">
        <v>6422.46</v>
      </c>
      <c r="M538" s="10">
        <v>0.37</v>
      </c>
      <c r="N538" s="4" t="s">
        <v>83</v>
      </c>
      <c r="O538" s="4" t="str">
        <f>TEXT(Table1[[#This Row],[Invoice Date]],"yyyy")</f>
        <v>2020</v>
      </c>
      <c r="P538" s="4" t="str">
        <f>TEXT(Table1[[#This Row],[Invoice Date]],"mmm")</f>
        <v>May</v>
      </c>
      <c r="Q538" s="27">
        <f>WEEKNUM(Table1[[#This Row],[Invoice Date]]) + IF(YEAR(Table1[[#This Row],[Invoice Date]])=2021, 52, 0)</f>
        <v>18</v>
      </c>
    </row>
    <row r="539" spans="2:17" ht="14.25" customHeight="1" x14ac:dyDescent="0.3">
      <c r="B539" s="4" t="s">
        <v>30</v>
      </c>
      <c r="C539" s="34">
        <v>1128299</v>
      </c>
      <c r="D539" s="5">
        <v>43953</v>
      </c>
      <c r="E539" s="4" t="s">
        <v>31</v>
      </c>
      <c r="F539" s="4" t="s">
        <v>44</v>
      </c>
      <c r="G539" s="4" t="s">
        <v>45</v>
      </c>
      <c r="H539" s="6" t="s">
        <v>17</v>
      </c>
      <c r="I539" s="7">
        <v>65.000000000000014</v>
      </c>
      <c r="J539" s="8">
        <v>600</v>
      </c>
      <c r="K539" s="9">
        <v>390000.00000000006</v>
      </c>
      <c r="L539" s="9">
        <v>156000.00000000003</v>
      </c>
      <c r="M539" s="10">
        <v>0.4</v>
      </c>
      <c r="N539" s="4" t="s">
        <v>18</v>
      </c>
      <c r="O539" s="4" t="str">
        <f>TEXT(Table1[[#This Row],[Invoice Date]],"yyyy")</f>
        <v>2020</v>
      </c>
      <c r="P539" s="4" t="str">
        <f>TEXT(Table1[[#This Row],[Invoice Date]],"mmm")</f>
        <v>May</v>
      </c>
      <c r="Q539" s="27">
        <f>WEEKNUM(Table1[[#This Row],[Invoice Date]]) + IF(YEAR(Table1[[#This Row],[Invoice Date]])=2021, 52, 0)</f>
        <v>18</v>
      </c>
    </row>
    <row r="540" spans="2:17" ht="14.25" customHeight="1" x14ac:dyDescent="0.3">
      <c r="B540" s="4" t="s">
        <v>25</v>
      </c>
      <c r="C540" s="33">
        <v>1185733</v>
      </c>
      <c r="D540" s="5">
        <v>43953</v>
      </c>
      <c r="E540" s="4" t="s">
        <v>15</v>
      </c>
      <c r="F540" s="4" t="s">
        <v>16</v>
      </c>
      <c r="G540" s="4" t="s">
        <v>16</v>
      </c>
      <c r="H540" s="6" t="s">
        <v>23</v>
      </c>
      <c r="I540" s="7">
        <v>70</v>
      </c>
      <c r="J540" s="8">
        <v>975</v>
      </c>
      <c r="K540" s="9">
        <v>682500</v>
      </c>
      <c r="L540" s="9">
        <v>170625</v>
      </c>
      <c r="M540" s="10">
        <v>0.25</v>
      </c>
      <c r="N540" s="4" t="s">
        <v>24</v>
      </c>
      <c r="O540" s="4" t="str">
        <f>TEXT(Table1[[#This Row],[Invoice Date]],"yyyy")</f>
        <v>2020</v>
      </c>
      <c r="P540" s="4" t="str">
        <f>TEXT(Table1[[#This Row],[Invoice Date]],"mmm")</f>
        <v>May</v>
      </c>
      <c r="Q540" s="27">
        <f>WEEKNUM(Table1[[#This Row],[Invoice Date]]) + IF(YEAR(Table1[[#This Row],[Invoice Date]])=2021, 52, 0)</f>
        <v>18</v>
      </c>
    </row>
    <row r="541" spans="2:17" ht="14.25" customHeight="1" x14ac:dyDescent="0.3">
      <c r="B541" s="4" t="s">
        <v>30</v>
      </c>
      <c r="C541" s="34">
        <v>1128299</v>
      </c>
      <c r="D541" s="5">
        <v>43954</v>
      </c>
      <c r="E541" s="4" t="s">
        <v>31</v>
      </c>
      <c r="F541" s="4" t="s">
        <v>44</v>
      </c>
      <c r="G541" s="4" t="s">
        <v>45</v>
      </c>
      <c r="H541" s="6" t="s">
        <v>19</v>
      </c>
      <c r="I541" s="7">
        <v>69</v>
      </c>
      <c r="J541" s="8">
        <v>168</v>
      </c>
      <c r="K541" s="9">
        <v>11592</v>
      </c>
      <c r="L541" s="9">
        <v>4173.12</v>
      </c>
      <c r="M541" s="10">
        <v>0.36</v>
      </c>
      <c r="N541" s="4" t="s">
        <v>83</v>
      </c>
      <c r="O541" s="4" t="str">
        <f>TEXT(Table1[[#This Row],[Invoice Date]],"yyyy")</f>
        <v>2020</v>
      </c>
      <c r="P541" s="4" t="str">
        <f>TEXT(Table1[[#This Row],[Invoice Date]],"mmm")</f>
        <v>May</v>
      </c>
      <c r="Q541" s="27">
        <f>WEEKNUM(Table1[[#This Row],[Invoice Date]]) + IF(YEAR(Table1[[#This Row],[Invoice Date]])=2021, 52, 0)</f>
        <v>19</v>
      </c>
    </row>
    <row r="542" spans="2:17" ht="14.25" customHeight="1" x14ac:dyDescent="0.3">
      <c r="B542" s="4" t="s">
        <v>25</v>
      </c>
      <c r="C542" s="33">
        <v>1185733</v>
      </c>
      <c r="D542" s="5">
        <v>43954</v>
      </c>
      <c r="E542" s="4" t="s">
        <v>15</v>
      </c>
      <c r="F542" s="4" t="s">
        <v>16</v>
      </c>
      <c r="G542" s="4" t="s">
        <v>16</v>
      </c>
      <c r="H542" s="6" t="s">
        <v>17</v>
      </c>
      <c r="I542" s="7">
        <v>62</v>
      </c>
      <c r="J542" s="8">
        <v>312</v>
      </c>
      <c r="K542" s="9">
        <v>19344</v>
      </c>
      <c r="L542" s="9">
        <v>12380.16</v>
      </c>
      <c r="M542" s="10">
        <v>0.64</v>
      </c>
      <c r="N542" s="4" t="s">
        <v>83</v>
      </c>
      <c r="O542" s="4" t="str">
        <f>TEXT(Table1[[#This Row],[Invoice Date]],"yyyy")</f>
        <v>2020</v>
      </c>
      <c r="P542" s="4" t="str">
        <f>TEXT(Table1[[#This Row],[Invoice Date]],"mmm")</f>
        <v>May</v>
      </c>
      <c r="Q542" s="27">
        <f>WEEKNUM(Table1[[#This Row],[Invoice Date]]) + IF(YEAR(Table1[[#This Row],[Invoice Date]])=2021, 52, 0)</f>
        <v>19</v>
      </c>
    </row>
    <row r="543" spans="2:17" ht="14.25" customHeight="1" x14ac:dyDescent="0.3">
      <c r="B543" s="4" t="s">
        <v>25</v>
      </c>
      <c r="C543" s="33">
        <v>1185733</v>
      </c>
      <c r="D543" s="5">
        <v>43954</v>
      </c>
      <c r="E543" s="4" t="s">
        <v>15</v>
      </c>
      <c r="F543" s="4" t="s">
        <v>16</v>
      </c>
      <c r="G543" s="4" t="s">
        <v>16</v>
      </c>
      <c r="H543" s="6" t="s">
        <v>17</v>
      </c>
      <c r="I543" s="7">
        <v>48</v>
      </c>
      <c r="J543" s="8">
        <v>420</v>
      </c>
      <c r="K543" s="9">
        <v>20160</v>
      </c>
      <c r="L543" s="9">
        <v>11289.6</v>
      </c>
      <c r="M543" s="10">
        <v>0.56000000000000005</v>
      </c>
      <c r="N543" s="4" t="s">
        <v>24</v>
      </c>
      <c r="O543" s="4" t="str">
        <f>TEXT(Table1[[#This Row],[Invoice Date]],"yyyy")</f>
        <v>2020</v>
      </c>
      <c r="P543" s="4" t="str">
        <f>TEXT(Table1[[#This Row],[Invoice Date]],"mmm")</f>
        <v>May</v>
      </c>
      <c r="Q543" s="27">
        <f>WEEKNUM(Table1[[#This Row],[Invoice Date]]) + IF(YEAR(Table1[[#This Row],[Invoice Date]])=2021, 52, 0)</f>
        <v>19</v>
      </c>
    </row>
    <row r="544" spans="2:17" ht="14.25" customHeight="1" x14ac:dyDescent="0.3">
      <c r="B544" s="4" t="s">
        <v>30</v>
      </c>
      <c r="C544" s="34">
        <v>1128299</v>
      </c>
      <c r="D544" s="5">
        <v>43954</v>
      </c>
      <c r="E544" s="4" t="s">
        <v>31</v>
      </c>
      <c r="F544" s="4" t="s">
        <v>44</v>
      </c>
      <c r="G544" s="4" t="s">
        <v>45</v>
      </c>
      <c r="H544" s="6" t="s">
        <v>19</v>
      </c>
      <c r="I544" s="7">
        <v>70.000000000000014</v>
      </c>
      <c r="J544" s="8">
        <v>600</v>
      </c>
      <c r="K544" s="9">
        <v>420000.00000000006</v>
      </c>
      <c r="L544" s="9">
        <v>105000.00000000001</v>
      </c>
      <c r="M544" s="10">
        <v>0.25</v>
      </c>
      <c r="N544" s="4" t="s">
        <v>18</v>
      </c>
      <c r="O544" s="4" t="str">
        <f>TEXT(Table1[[#This Row],[Invoice Date]],"yyyy")</f>
        <v>2020</v>
      </c>
      <c r="P544" s="4" t="str">
        <f>TEXT(Table1[[#This Row],[Invoice Date]],"mmm")</f>
        <v>May</v>
      </c>
      <c r="Q544" s="27">
        <f>WEEKNUM(Table1[[#This Row],[Invoice Date]]) + IF(YEAR(Table1[[#This Row],[Invoice Date]])=2021, 52, 0)</f>
        <v>19</v>
      </c>
    </row>
    <row r="545" spans="2:17" ht="14.25" customHeight="1" x14ac:dyDescent="0.3">
      <c r="B545" s="4" t="s">
        <v>25</v>
      </c>
      <c r="C545" s="33">
        <v>1185733</v>
      </c>
      <c r="D545" s="5">
        <v>43954</v>
      </c>
      <c r="E545" s="4" t="s">
        <v>15</v>
      </c>
      <c r="F545" s="4" t="s">
        <v>16</v>
      </c>
      <c r="G545" s="4" t="s">
        <v>16</v>
      </c>
      <c r="H545" s="6" t="s">
        <v>17</v>
      </c>
      <c r="I545" s="7">
        <v>65</v>
      </c>
      <c r="J545" s="8">
        <v>1200</v>
      </c>
      <c r="K545" s="9">
        <v>780000</v>
      </c>
      <c r="L545" s="9">
        <v>390000</v>
      </c>
      <c r="M545" s="10">
        <v>0.5</v>
      </c>
      <c r="N545" s="4" t="s">
        <v>24</v>
      </c>
      <c r="O545" s="4" t="str">
        <f>TEXT(Table1[[#This Row],[Invoice Date]],"yyyy")</f>
        <v>2020</v>
      </c>
      <c r="P545" s="4" t="str">
        <f>TEXT(Table1[[#This Row],[Invoice Date]],"mmm")</f>
        <v>May</v>
      </c>
      <c r="Q545" s="27">
        <f>WEEKNUM(Table1[[#This Row],[Invoice Date]]) + IF(YEAR(Table1[[#This Row],[Invoice Date]])=2021, 52, 0)</f>
        <v>19</v>
      </c>
    </row>
    <row r="546" spans="2:17" ht="14.25" customHeight="1" x14ac:dyDescent="0.3">
      <c r="B546" s="4" t="s">
        <v>30</v>
      </c>
      <c r="C546" s="34">
        <v>1128299</v>
      </c>
      <c r="D546" s="5">
        <v>43955</v>
      </c>
      <c r="E546" s="4" t="s">
        <v>31</v>
      </c>
      <c r="F546" s="4" t="s">
        <v>44</v>
      </c>
      <c r="G546" s="4" t="s">
        <v>45</v>
      </c>
      <c r="H546" s="6" t="s">
        <v>20</v>
      </c>
      <c r="I546" s="7">
        <v>60</v>
      </c>
      <c r="J546" s="8">
        <v>113</v>
      </c>
      <c r="K546" s="9">
        <v>6780</v>
      </c>
      <c r="L546" s="9">
        <v>3390</v>
      </c>
      <c r="M546" s="10">
        <v>0.5</v>
      </c>
      <c r="N546" s="4" t="s">
        <v>83</v>
      </c>
      <c r="O546" s="4" t="str">
        <f>TEXT(Table1[[#This Row],[Invoice Date]],"yyyy")</f>
        <v>2020</v>
      </c>
      <c r="P546" s="4" t="str">
        <f>TEXT(Table1[[#This Row],[Invoice Date]],"mmm")</f>
        <v>May</v>
      </c>
      <c r="Q546" s="27">
        <f>WEEKNUM(Table1[[#This Row],[Invoice Date]]) + IF(YEAR(Table1[[#This Row],[Invoice Date]])=2021, 52, 0)</f>
        <v>19</v>
      </c>
    </row>
    <row r="547" spans="2:17" ht="14.25" customHeight="1" x14ac:dyDescent="0.3">
      <c r="B547" s="4" t="s">
        <v>25</v>
      </c>
      <c r="C547" s="33">
        <v>1185733</v>
      </c>
      <c r="D547" s="5">
        <v>43955</v>
      </c>
      <c r="E547" s="4" t="s">
        <v>15</v>
      </c>
      <c r="F547" s="4" t="s">
        <v>16</v>
      </c>
      <c r="G547" s="4" t="s">
        <v>16</v>
      </c>
      <c r="H547" s="6" t="s">
        <v>19</v>
      </c>
      <c r="I547" s="7">
        <v>43</v>
      </c>
      <c r="J547" s="8">
        <v>310</v>
      </c>
      <c r="K547" s="9">
        <v>13330</v>
      </c>
      <c r="L547" s="9">
        <v>4665.5</v>
      </c>
      <c r="M547" s="10">
        <v>0.35</v>
      </c>
      <c r="N547" s="4" t="s">
        <v>24</v>
      </c>
      <c r="O547" s="4" t="str">
        <f>TEXT(Table1[[#This Row],[Invoice Date]],"yyyy")</f>
        <v>2020</v>
      </c>
      <c r="P547" s="4" t="str">
        <f>TEXT(Table1[[#This Row],[Invoice Date]],"mmm")</f>
        <v>May</v>
      </c>
      <c r="Q547" s="27">
        <f>WEEKNUM(Table1[[#This Row],[Invoice Date]]) + IF(YEAR(Table1[[#This Row],[Invoice Date]])=2021, 52, 0)</f>
        <v>19</v>
      </c>
    </row>
    <row r="548" spans="2:17" ht="14.25" customHeight="1" x14ac:dyDescent="0.3">
      <c r="B548" s="4" t="s">
        <v>25</v>
      </c>
      <c r="C548" s="33">
        <v>1185733</v>
      </c>
      <c r="D548" s="5">
        <v>43955</v>
      </c>
      <c r="E548" s="4" t="s">
        <v>15</v>
      </c>
      <c r="F548" s="4" t="s">
        <v>16</v>
      </c>
      <c r="G548" s="4" t="s">
        <v>16</v>
      </c>
      <c r="H548" s="6" t="s">
        <v>19</v>
      </c>
      <c r="I548" s="7">
        <v>51</v>
      </c>
      <c r="J548" s="8">
        <v>300</v>
      </c>
      <c r="K548" s="9">
        <v>15300</v>
      </c>
      <c r="L548" s="9">
        <v>6426</v>
      </c>
      <c r="M548" s="10">
        <v>0.42</v>
      </c>
      <c r="N548" s="4" t="s">
        <v>83</v>
      </c>
      <c r="O548" s="4" t="str">
        <f>TEXT(Table1[[#This Row],[Invoice Date]],"yyyy")</f>
        <v>2020</v>
      </c>
      <c r="P548" s="4" t="str">
        <f>TEXT(Table1[[#This Row],[Invoice Date]],"mmm")</f>
        <v>May</v>
      </c>
      <c r="Q548" s="27">
        <f>WEEKNUM(Table1[[#This Row],[Invoice Date]]) + IF(YEAR(Table1[[#This Row],[Invoice Date]])=2021, 52, 0)</f>
        <v>19</v>
      </c>
    </row>
    <row r="549" spans="2:17" ht="14.25" customHeight="1" x14ac:dyDescent="0.3">
      <c r="B549" s="4" t="s">
        <v>30</v>
      </c>
      <c r="C549" s="34">
        <v>1128299</v>
      </c>
      <c r="D549" s="5">
        <v>43955</v>
      </c>
      <c r="E549" s="4" t="s">
        <v>31</v>
      </c>
      <c r="F549" s="4" t="s">
        <v>44</v>
      </c>
      <c r="G549" s="4" t="s">
        <v>45</v>
      </c>
      <c r="H549" s="6" t="s">
        <v>20</v>
      </c>
      <c r="I549" s="7">
        <v>65.000000000000014</v>
      </c>
      <c r="J549" s="8">
        <v>450</v>
      </c>
      <c r="K549" s="9">
        <v>292500.00000000006</v>
      </c>
      <c r="L549" s="9">
        <v>117000.00000000003</v>
      </c>
      <c r="M549" s="10">
        <v>0.4</v>
      </c>
      <c r="N549" s="4" t="s">
        <v>18</v>
      </c>
      <c r="O549" s="4" t="str">
        <f>TEXT(Table1[[#This Row],[Invoice Date]],"yyyy")</f>
        <v>2020</v>
      </c>
      <c r="P549" s="4" t="str">
        <f>TEXT(Table1[[#This Row],[Invoice Date]],"mmm")</f>
        <v>May</v>
      </c>
      <c r="Q549" s="27">
        <f>WEEKNUM(Table1[[#This Row],[Invoice Date]]) + IF(YEAR(Table1[[#This Row],[Invoice Date]])=2021, 52, 0)</f>
        <v>19</v>
      </c>
    </row>
    <row r="550" spans="2:17" ht="14.25" customHeight="1" x14ac:dyDescent="0.3">
      <c r="B550" s="4" t="s">
        <v>25</v>
      </c>
      <c r="C550" s="33">
        <v>1185733</v>
      </c>
      <c r="D550" s="5">
        <v>43955</v>
      </c>
      <c r="E550" s="4" t="s">
        <v>15</v>
      </c>
      <c r="F550" s="4" t="s">
        <v>16</v>
      </c>
      <c r="G550" s="4" t="s">
        <v>16</v>
      </c>
      <c r="H550" s="6" t="s">
        <v>19</v>
      </c>
      <c r="I550" s="7">
        <v>55.000000000000007</v>
      </c>
      <c r="J550" s="8">
        <v>1000</v>
      </c>
      <c r="K550" s="9">
        <v>550000.00000000012</v>
      </c>
      <c r="L550" s="9">
        <v>165000.00000000003</v>
      </c>
      <c r="M550" s="10">
        <v>0.3</v>
      </c>
      <c r="N550" s="4" t="s">
        <v>24</v>
      </c>
      <c r="O550" s="4" t="str">
        <f>TEXT(Table1[[#This Row],[Invoice Date]],"yyyy")</f>
        <v>2020</v>
      </c>
      <c r="P550" s="4" t="str">
        <f>TEXT(Table1[[#This Row],[Invoice Date]],"mmm")</f>
        <v>May</v>
      </c>
      <c r="Q550" s="27">
        <f>WEEKNUM(Table1[[#This Row],[Invoice Date]]) + IF(YEAR(Table1[[#This Row],[Invoice Date]])=2021, 52, 0)</f>
        <v>19</v>
      </c>
    </row>
    <row r="551" spans="2:17" ht="14.25" customHeight="1" x14ac:dyDescent="0.3">
      <c r="B551" s="4" t="s">
        <v>30</v>
      </c>
      <c r="C551" s="34">
        <v>1128299</v>
      </c>
      <c r="D551" s="5">
        <v>43956</v>
      </c>
      <c r="E551" s="4" t="s">
        <v>31</v>
      </c>
      <c r="F551" s="4" t="s">
        <v>44</v>
      </c>
      <c r="G551" s="4" t="s">
        <v>45</v>
      </c>
      <c r="H551" s="6" t="s">
        <v>21</v>
      </c>
      <c r="I551" s="7">
        <v>59</v>
      </c>
      <c r="J551" s="8">
        <v>100</v>
      </c>
      <c r="K551" s="9">
        <v>5900</v>
      </c>
      <c r="L551" s="9">
        <v>2832</v>
      </c>
      <c r="M551" s="10">
        <v>0.48</v>
      </c>
      <c r="N551" s="4" t="s">
        <v>83</v>
      </c>
      <c r="O551" s="4" t="str">
        <f>TEXT(Table1[[#This Row],[Invoice Date]],"yyyy")</f>
        <v>2020</v>
      </c>
      <c r="P551" s="4" t="str">
        <f>TEXT(Table1[[#This Row],[Invoice Date]],"mmm")</f>
        <v>May</v>
      </c>
      <c r="Q551" s="27">
        <f>WEEKNUM(Table1[[#This Row],[Invoice Date]]) + IF(YEAR(Table1[[#This Row],[Invoice Date]])=2021, 52, 0)</f>
        <v>19</v>
      </c>
    </row>
    <row r="552" spans="2:17" ht="14.25" customHeight="1" x14ac:dyDescent="0.3">
      <c r="B552" s="4" t="s">
        <v>25</v>
      </c>
      <c r="C552" s="33">
        <v>1185733</v>
      </c>
      <c r="D552" s="5">
        <v>43956</v>
      </c>
      <c r="E552" s="4" t="s">
        <v>15</v>
      </c>
      <c r="F552" s="4" t="s">
        <v>16</v>
      </c>
      <c r="G552" s="4" t="s">
        <v>16</v>
      </c>
      <c r="H552" s="6" t="s">
        <v>20</v>
      </c>
      <c r="I552" s="7">
        <v>42</v>
      </c>
      <c r="J552" s="8">
        <v>333</v>
      </c>
      <c r="K552" s="9">
        <v>13986</v>
      </c>
      <c r="L552" s="9">
        <v>5594.4</v>
      </c>
      <c r="M552" s="10">
        <v>0.39999999999999997</v>
      </c>
      <c r="N552" s="4" t="s">
        <v>24</v>
      </c>
      <c r="O552" s="4" t="str">
        <f>TEXT(Table1[[#This Row],[Invoice Date]],"yyyy")</f>
        <v>2020</v>
      </c>
      <c r="P552" s="4" t="str">
        <f>TEXT(Table1[[#This Row],[Invoice Date]],"mmm")</f>
        <v>May</v>
      </c>
      <c r="Q552" s="27">
        <f>WEEKNUM(Table1[[#This Row],[Invoice Date]]) + IF(YEAR(Table1[[#This Row],[Invoice Date]])=2021, 52, 0)</f>
        <v>19</v>
      </c>
    </row>
    <row r="553" spans="2:17" ht="14.25" customHeight="1" x14ac:dyDescent="0.3">
      <c r="B553" s="4" t="s">
        <v>25</v>
      </c>
      <c r="C553" s="33">
        <v>1185733</v>
      </c>
      <c r="D553" s="5">
        <v>43956</v>
      </c>
      <c r="E553" s="4" t="s">
        <v>15</v>
      </c>
      <c r="F553" s="4" t="s">
        <v>16</v>
      </c>
      <c r="G553" s="4" t="s">
        <v>16</v>
      </c>
      <c r="H553" s="6" t="s">
        <v>20</v>
      </c>
      <c r="I553" s="7">
        <v>54</v>
      </c>
      <c r="J553" s="8">
        <v>285</v>
      </c>
      <c r="K553" s="9">
        <v>15390</v>
      </c>
      <c r="L553" s="9">
        <v>7233.2999999999993</v>
      </c>
      <c r="M553" s="10">
        <v>0.47</v>
      </c>
      <c r="N553" s="4" t="s">
        <v>83</v>
      </c>
      <c r="O553" s="4" t="str">
        <f>TEXT(Table1[[#This Row],[Invoice Date]],"yyyy")</f>
        <v>2020</v>
      </c>
      <c r="P553" s="4" t="str">
        <f>TEXT(Table1[[#This Row],[Invoice Date]],"mmm")</f>
        <v>May</v>
      </c>
      <c r="Q553" s="27">
        <f>WEEKNUM(Table1[[#This Row],[Invoice Date]]) + IF(YEAR(Table1[[#This Row],[Invoice Date]])=2021, 52, 0)</f>
        <v>19</v>
      </c>
    </row>
    <row r="554" spans="2:17" ht="14.25" customHeight="1" x14ac:dyDescent="0.3">
      <c r="B554" s="4" t="s">
        <v>30</v>
      </c>
      <c r="C554" s="34">
        <v>1128299</v>
      </c>
      <c r="D554" s="5">
        <v>43956</v>
      </c>
      <c r="E554" s="4" t="s">
        <v>31</v>
      </c>
      <c r="F554" s="4" t="s">
        <v>44</v>
      </c>
      <c r="G554" s="4" t="s">
        <v>45</v>
      </c>
      <c r="H554" s="6" t="s">
        <v>21</v>
      </c>
      <c r="I554" s="7">
        <v>65.000000000000014</v>
      </c>
      <c r="J554" s="8">
        <v>400</v>
      </c>
      <c r="K554" s="9">
        <v>260000.00000000006</v>
      </c>
      <c r="L554" s="9">
        <v>91000.000000000015</v>
      </c>
      <c r="M554" s="10">
        <v>0.35</v>
      </c>
      <c r="N554" s="4" t="s">
        <v>18</v>
      </c>
      <c r="O554" s="4" t="str">
        <f>TEXT(Table1[[#This Row],[Invoice Date]],"yyyy")</f>
        <v>2020</v>
      </c>
      <c r="P554" s="4" t="str">
        <f>TEXT(Table1[[#This Row],[Invoice Date]],"mmm")</f>
        <v>May</v>
      </c>
      <c r="Q554" s="27">
        <f>WEEKNUM(Table1[[#This Row],[Invoice Date]]) + IF(YEAR(Table1[[#This Row],[Invoice Date]])=2021, 52, 0)</f>
        <v>19</v>
      </c>
    </row>
    <row r="555" spans="2:17" ht="14.25" customHeight="1" x14ac:dyDescent="0.3">
      <c r="B555" s="4" t="s">
        <v>25</v>
      </c>
      <c r="C555" s="33">
        <v>1185733</v>
      </c>
      <c r="D555" s="5">
        <v>43956</v>
      </c>
      <c r="E555" s="4" t="s">
        <v>15</v>
      </c>
      <c r="F555" s="4" t="s">
        <v>16</v>
      </c>
      <c r="G555" s="4" t="s">
        <v>16</v>
      </c>
      <c r="H555" s="6" t="s">
        <v>20</v>
      </c>
      <c r="I555" s="7">
        <v>55.000000000000007</v>
      </c>
      <c r="J555" s="8">
        <v>950</v>
      </c>
      <c r="K555" s="9">
        <v>522500.00000000006</v>
      </c>
      <c r="L555" s="9">
        <v>182875</v>
      </c>
      <c r="M555" s="10">
        <v>0.35</v>
      </c>
      <c r="N555" s="4" t="s">
        <v>24</v>
      </c>
      <c r="O555" s="4" t="str">
        <f>TEXT(Table1[[#This Row],[Invoice Date]],"yyyy")</f>
        <v>2020</v>
      </c>
      <c r="P555" s="4" t="str">
        <f>TEXT(Table1[[#This Row],[Invoice Date]],"mmm")</f>
        <v>May</v>
      </c>
      <c r="Q555" s="27">
        <f>WEEKNUM(Table1[[#This Row],[Invoice Date]]) + IF(YEAR(Table1[[#This Row],[Invoice Date]])=2021, 52, 0)</f>
        <v>19</v>
      </c>
    </row>
    <row r="556" spans="2:17" ht="14.25" customHeight="1" x14ac:dyDescent="0.3">
      <c r="B556" s="4" t="s">
        <v>30</v>
      </c>
      <c r="C556" s="34">
        <v>1128299</v>
      </c>
      <c r="D556" s="5">
        <v>43957</v>
      </c>
      <c r="E556" s="4" t="s">
        <v>31</v>
      </c>
      <c r="F556" s="4" t="s">
        <v>44</v>
      </c>
      <c r="G556" s="4" t="s">
        <v>45</v>
      </c>
      <c r="H556" s="6" t="s">
        <v>22</v>
      </c>
      <c r="I556" s="7">
        <v>74</v>
      </c>
      <c r="J556" s="8">
        <v>120</v>
      </c>
      <c r="K556" s="9">
        <v>8880</v>
      </c>
      <c r="L556" s="9">
        <v>6127.2000000000016</v>
      </c>
      <c r="M556" s="10">
        <v>0.69000000000000017</v>
      </c>
      <c r="N556" s="4" t="s">
        <v>83</v>
      </c>
      <c r="O556" s="4" t="str">
        <f>TEXT(Table1[[#This Row],[Invoice Date]],"yyyy")</f>
        <v>2020</v>
      </c>
      <c r="P556" s="4" t="str">
        <f>TEXT(Table1[[#This Row],[Invoice Date]],"mmm")</f>
        <v>May</v>
      </c>
      <c r="Q556" s="27">
        <f>WEEKNUM(Table1[[#This Row],[Invoice Date]]) + IF(YEAR(Table1[[#This Row],[Invoice Date]])=2021, 52, 0)</f>
        <v>19</v>
      </c>
    </row>
    <row r="557" spans="2:17" ht="14.25" customHeight="1" x14ac:dyDescent="0.3">
      <c r="B557" s="4" t="s">
        <v>25</v>
      </c>
      <c r="C557" s="33">
        <v>1185733</v>
      </c>
      <c r="D557" s="5">
        <v>43957</v>
      </c>
      <c r="E557" s="4" t="s">
        <v>15</v>
      </c>
      <c r="F557" s="4" t="s">
        <v>16</v>
      </c>
      <c r="G557" s="4" t="s">
        <v>16</v>
      </c>
      <c r="H557" s="6" t="s">
        <v>21</v>
      </c>
      <c r="I557" s="7">
        <v>54</v>
      </c>
      <c r="J557" s="8">
        <v>225</v>
      </c>
      <c r="K557" s="9">
        <v>12150</v>
      </c>
      <c r="L557" s="9">
        <v>5589</v>
      </c>
      <c r="M557" s="10">
        <v>0.45999999999999996</v>
      </c>
      <c r="N557" s="4" t="s">
        <v>83</v>
      </c>
      <c r="O557" s="4" t="str">
        <f>TEXT(Table1[[#This Row],[Invoice Date]],"yyyy")</f>
        <v>2020</v>
      </c>
      <c r="P557" s="4" t="str">
        <f>TEXT(Table1[[#This Row],[Invoice Date]],"mmm")</f>
        <v>May</v>
      </c>
      <c r="Q557" s="27">
        <f>WEEKNUM(Table1[[#This Row],[Invoice Date]]) + IF(YEAR(Table1[[#This Row],[Invoice Date]])=2021, 52, 0)</f>
        <v>19</v>
      </c>
    </row>
    <row r="558" spans="2:17" ht="14.25" customHeight="1" x14ac:dyDescent="0.3">
      <c r="B558" s="4" t="s">
        <v>25</v>
      </c>
      <c r="C558" s="33">
        <v>1185733</v>
      </c>
      <c r="D558" s="5">
        <v>43957</v>
      </c>
      <c r="E558" s="4" t="s">
        <v>15</v>
      </c>
      <c r="F558" s="4" t="s">
        <v>16</v>
      </c>
      <c r="G558" s="4" t="s">
        <v>16</v>
      </c>
      <c r="H558" s="6" t="s">
        <v>21</v>
      </c>
      <c r="I558" s="7">
        <v>41</v>
      </c>
      <c r="J558" s="8">
        <v>306</v>
      </c>
      <c r="K558" s="9">
        <v>12546</v>
      </c>
      <c r="L558" s="9">
        <v>5018.3999999999996</v>
      </c>
      <c r="M558" s="10">
        <v>0.39999999999999997</v>
      </c>
      <c r="N558" s="4" t="s">
        <v>24</v>
      </c>
      <c r="O558" s="4" t="str">
        <f>TEXT(Table1[[#This Row],[Invoice Date]],"yyyy")</f>
        <v>2020</v>
      </c>
      <c r="P558" s="4" t="str">
        <f>TEXT(Table1[[#This Row],[Invoice Date]],"mmm")</f>
        <v>May</v>
      </c>
      <c r="Q558" s="27">
        <f>WEEKNUM(Table1[[#This Row],[Invoice Date]]) + IF(YEAR(Table1[[#This Row],[Invoice Date]])=2021, 52, 0)</f>
        <v>19</v>
      </c>
    </row>
    <row r="559" spans="2:17" ht="14.25" customHeight="1" x14ac:dyDescent="0.3">
      <c r="B559" s="4" t="s">
        <v>30</v>
      </c>
      <c r="C559" s="34">
        <v>1128299</v>
      </c>
      <c r="D559" s="5">
        <v>43957</v>
      </c>
      <c r="E559" s="4" t="s">
        <v>31</v>
      </c>
      <c r="F559" s="4" t="s">
        <v>44</v>
      </c>
      <c r="G559" s="4" t="s">
        <v>45</v>
      </c>
      <c r="H559" s="6" t="s">
        <v>22</v>
      </c>
      <c r="I559" s="7">
        <v>75.000000000000014</v>
      </c>
      <c r="J559" s="8">
        <v>400</v>
      </c>
      <c r="K559" s="9">
        <v>300000.00000000006</v>
      </c>
      <c r="L559" s="9">
        <v>165000.00000000009</v>
      </c>
      <c r="M559" s="10">
        <v>0.55000000000000016</v>
      </c>
      <c r="N559" s="4" t="s">
        <v>18</v>
      </c>
      <c r="O559" s="4" t="str">
        <f>TEXT(Table1[[#This Row],[Invoice Date]],"yyyy")</f>
        <v>2020</v>
      </c>
      <c r="P559" s="4" t="str">
        <f>TEXT(Table1[[#This Row],[Invoice Date]],"mmm")</f>
        <v>May</v>
      </c>
      <c r="Q559" s="27">
        <f>WEEKNUM(Table1[[#This Row],[Invoice Date]]) + IF(YEAR(Table1[[#This Row],[Invoice Date]])=2021, 52, 0)</f>
        <v>19</v>
      </c>
    </row>
    <row r="560" spans="2:17" ht="14.25" customHeight="1" x14ac:dyDescent="0.3">
      <c r="B560" s="4" t="s">
        <v>25</v>
      </c>
      <c r="C560" s="33">
        <v>1185733</v>
      </c>
      <c r="D560" s="5">
        <v>43957</v>
      </c>
      <c r="E560" s="4" t="s">
        <v>15</v>
      </c>
      <c r="F560" s="4" t="s">
        <v>16</v>
      </c>
      <c r="G560" s="4" t="s">
        <v>16</v>
      </c>
      <c r="H560" s="6" t="s">
        <v>21</v>
      </c>
      <c r="I560" s="7">
        <v>55.000000000000007</v>
      </c>
      <c r="J560" s="8">
        <v>900</v>
      </c>
      <c r="K560" s="9">
        <v>495000.00000000006</v>
      </c>
      <c r="L560" s="9">
        <v>173250</v>
      </c>
      <c r="M560" s="10">
        <v>0.35</v>
      </c>
      <c r="N560" s="4" t="s">
        <v>24</v>
      </c>
      <c r="O560" s="4" t="str">
        <f>TEXT(Table1[[#This Row],[Invoice Date]],"yyyy")</f>
        <v>2020</v>
      </c>
      <c r="P560" s="4" t="str">
        <f>TEXT(Table1[[#This Row],[Invoice Date]],"mmm")</f>
        <v>May</v>
      </c>
      <c r="Q560" s="27">
        <f>WEEKNUM(Table1[[#This Row],[Invoice Date]]) + IF(YEAR(Table1[[#This Row],[Invoice Date]])=2021, 52, 0)</f>
        <v>19</v>
      </c>
    </row>
    <row r="561" spans="2:17" ht="14.25" customHeight="1" x14ac:dyDescent="0.3">
      <c r="B561" s="4" t="s">
        <v>30</v>
      </c>
      <c r="C561" s="34">
        <v>1128299</v>
      </c>
      <c r="D561" s="5">
        <v>43958</v>
      </c>
      <c r="E561" s="4" t="s">
        <v>31</v>
      </c>
      <c r="F561" s="4" t="s">
        <v>44</v>
      </c>
      <c r="G561" s="4" t="s">
        <v>45</v>
      </c>
      <c r="H561" s="6" t="s">
        <v>23</v>
      </c>
      <c r="I561" s="7">
        <v>65</v>
      </c>
      <c r="J561" s="8">
        <v>106</v>
      </c>
      <c r="K561" s="9">
        <v>6890</v>
      </c>
      <c r="L561" s="9">
        <v>2135.9</v>
      </c>
      <c r="M561" s="10">
        <v>0.31</v>
      </c>
      <c r="N561" s="4" t="s">
        <v>83</v>
      </c>
      <c r="O561" s="4" t="str">
        <f>TEXT(Table1[[#This Row],[Invoice Date]],"yyyy")</f>
        <v>2020</v>
      </c>
      <c r="P561" s="4" t="str">
        <f>TEXT(Table1[[#This Row],[Invoice Date]],"mmm")</f>
        <v>May</v>
      </c>
      <c r="Q561" s="27">
        <f>WEEKNUM(Table1[[#This Row],[Invoice Date]]) + IF(YEAR(Table1[[#This Row],[Invoice Date]])=2021, 52, 0)</f>
        <v>19</v>
      </c>
    </row>
    <row r="562" spans="2:17" ht="14.25" customHeight="1" x14ac:dyDescent="0.3">
      <c r="B562" s="4" t="s">
        <v>25</v>
      </c>
      <c r="C562" s="33">
        <v>1185733</v>
      </c>
      <c r="D562" s="5">
        <v>43958</v>
      </c>
      <c r="E562" s="4" t="s">
        <v>15</v>
      </c>
      <c r="F562" s="4" t="s">
        <v>16</v>
      </c>
      <c r="G562" s="4" t="s">
        <v>16</v>
      </c>
      <c r="H562" s="6" t="s">
        <v>22</v>
      </c>
      <c r="I562" s="7">
        <v>48</v>
      </c>
      <c r="J562" s="8">
        <v>279</v>
      </c>
      <c r="K562" s="9">
        <v>13392</v>
      </c>
      <c r="L562" s="9">
        <v>4955.04</v>
      </c>
      <c r="M562" s="10">
        <v>0.37</v>
      </c>
      <c r="N562" s="4" t="s">
        <v>24</v>
      </c>
      <c r="O562" s="4" t="str">
        <f>TEXT(Table1[[#This Row],[Invoice Date]],"yyyy")</f>
        <v>2020</v>
      </c>
      <c r="P562" s="4" t="str">
        <f>TEXT(Table1[[#This Row],[Invoice Date]],"mmm")</f>
        <v>May</v>
      </c>
      <c r="Q562" s="27">
        <f>WEEKNUM(Table1[[#This Row],[Invoice Date]]) + IF(YEAR(Table1[[#This Row],[Invoice Date]])=2021, 52, 0)</f>
        <v>19</v>
      </c>
    </row>
    <row r="563" spans="2:17" ht="14.25" customHeight="1" x14ac:dyDescent="0.3">
      <c r="B563" s="4" t="s">
        <v>25</v>
      </c>
      <c r="C563" s="33">
        <v>1185733</v>
      </c>
      <c r="D563" s="5">
        <v>43958</v>
      </c>
      <c r="E563" s="4" t="s">
        <v>15</v>
      </c>
      <c r="F563" s="4" t="s">
        <v>16</v>
      </c>
      <c r="G563" s="4" t="s">
        <v>16</v>
      </c>
      <c r="H563" s="6" t="s">
        <v>22</v>
      </c>
      <c r="I563" s="7">
        <v>60</v>
      </c>
      <c r="J563" s="8">
        <v>261</v>
      </c>
      <c r="K563" s="9">
        <v>15660</v>
      </c>
      <c r="L563" s="9">
        <v>6733.8</v>
      </c>
      <c r="M563" s="10">
        <v>0.43</v>
      </c>
      <c r="N563" s="4" t="s">
        <v>83</v>
      </c>
      <c r="O563" s="4" t="str">
        <f>TEXT(Table1[[#This Row],[Invoice Date]],"yyyy")</f>
        <v>2020</v>
      </c>
      <c r="P563" s="4" t="str">
        <f>TEXT(Table1[[#This Row],[Invoice Date]],"mmm")</f>
        <v>May</v>
      </c>
      <c r="Q563" s="27">
        <f>WEEKNUM(Table1[[#This Row],[Invoice Date]]) + IF(YEAR(Table1[[#This Row],[Invoice Date]])=2021, 52, 0)</f>
        <v>19</v>
      </c>
    </row>
    <row r="564" spans="2:17" ht="14.25" customHeight="1" x14ac:dyDescent="0.3">
      <c r="B564" s="4" t="s">
        <v>30</v>
      </c>
      <c r="C564" s="34">
        <v>1128299</v>
      </c>
      <c r="D564" s="5">
        <v>43958</v>
      </c>
      <c r="E564" s="4" t="s">
        <v>31</v>
      </c>
      <c r="F564" s="4" t="s">
        <v>44</v>
      </c>
      <c r="G564" s="4" t="s">
        <v>45</v>
      </c>
      <c r="H564" s="6" t="s">
        <v>23</v>
      </c>
      <c r="I564" s="7">
        <v>70</v>
      </c>
      <c r="J564" s="8">
        <v>425</v>
      </c>
      <c r="K564" s="9">
        <v>297500</v>
      </c>
      <c r="L564" s="9">
        <v>59500</v>
      </c>
      <c r="M564" s="10">
        <v>0.2</v>
      </c>
      <c r="N564" s="4" t="s">
        <v>18</v>
      </c>
      <c r="O564" s="4" t="str">
        <f>TEXT(Table1[[#This Row],[Invoice Date]],"yyyy")</f>
        <v>2020</v>
      </c>
      <c r="P564" s="4" t="str">
        <f>TEXT(Table1[[#This Row],[Invoice Date]],"mmm")</f>
        <v>May</v>
      </c>
      <c r="Q564" s="27">
        <f>WEEKNUM(Table1[[#This Row],[Invoice Date]]) + IF(YEAR(Table1[[#This Row],[Invoice Date]])=2021, 52, 0)</f>
        <v>19</v>
      </c>
    </row>
    <row r="565" spans="2:17" ht="14.25" customHeight="1" x14ac:dyDescent="0.3">
      <c r="B565" s="4" t="s">
        <v>25</v>
      </c>
      <c r="C565" s="33">
        <v>1185733</v>
      </c>
      <c r="D565" s="5">
        <v>43958</v>
      </c>
      <c r="E565" s="4" t="s">
        <v>15</v>
      </c>
      <c r="F565" s="4" t="s">
        <v>16</v>
      </c>
      <c r="G565" s="4" t="s">
        <v>16</v>
      </c>
      <c r="H565" s="6" t="s">
        <v>22</v>
      </c>
      <c r="I565" s="7">
        <v>65</v>
      </c>
      <c r="J565" s="8">
        <v>900</v>
      </c>
      <c r="K565" s="9">
        <v>585000</v>
      </c>
      <c r="L565" s="9">
        <v>175500</v>
      </c>
      <c r="M565" s="10">
        <v>0.3</v>
      </c>
      <c r="N565" s="4" t="s">
        <v>24</v>
      </c>
      <c r="O565" s="4" t="str">
        <f>TEXT(Table1[[#This Row],[Invoice Date]],"yyyy")</f>
        <v>2020</v>
      </c>
      <c r="P565" s="4" t="str">
        <f>TEXT(Table1[[#This Row],[Invoice Date]],"mmm")</f>
        <v>May</v>
      </c>
      <c r="Q565" s="27">
        <f>WEEKNUM(Table1[[#This Row],[Invoice Date]]) + IF(YEAR(Table1[[#This Row],[Invoice Date]])=2021, 52, 0)</f>
        <v>19</v>
      </c>
    </row>
    <row r="566" spans="2:17" ht="14.25" customHeight="1" x14ac:dyDescent="0.3">
      <c r="B566" s="4" t="s">
        <v>30</v>
      </c>
      <c r="C566" s="34">
        <v>1128299</v>
      </c>
      <c r="D566" s="5">
        <v>43959</v>
      </c>
      <c r="E566" s="4" t="s">
        <v>31</v>
      </c>
      <c r="F566" s="4" t="s">
        <v>44</v>
      </c>
      <c r="G566" s="4" t="s">
        <v>45</v>
      </c>
      <c r="H566" s="6" t="s">
        <v>17</v>
      </c>
      <c r="I566" s="7">
        <v>51</v>
      </c>
      <c r="J566" s="8">
        <v>137</v>
      </c>
      <c r="K566" s="9">
        <v>6987</v>
      </c>
      <c r="L566" s="9">
        <v>3493.5</v>
      </c>
      <c r="M566" s="10">
        <v>0.5</v>
      </c>
      <c r="N566" s="4" t="s">
        <v>83</v>
      </c>
      <c r="O566" s="4" t="str">
        <f>TEXT(Table1[[#This Row],[Invoice Date]],"yyyy")</f>
        <v>2020</v>
      </c>
      <c r="P566" s="4" t="str">
        <f>TEXT(Table1[[#This Row],[Invoice Date]],"mmm")</f>
        <v>May</v>
      </c>
      <c r="Q566" s="27">
        <f>WEEKNUM(Table1[[#This Row],[Invoice Date]]) + IF(YEAR(Table1[[#This Row],[Invoice Date]])=2021, 52, 0)</f>
        <v>19</v>
      </c>
    </row>
    <row r="567" spans="2:17" ht="14.25" customHeight="1" x14ac:dyDescent="0.3">
      <c r="B567" s="4" t="s">
        <v>30</v>
      </c>
      <c r="C567" s="34">
        <v>1128299</v>
      </c>
      <c r="D567" s="5">
        <v>43959</v>
      </c>
      <c r="E567" s="4" t="s">
        <v>31</v>
      </c>
      <c r="F567" s="4" t="s">
        <v>44</v>
      </c>
      <c r="G567" s="4" t="s">
        <v>45</v>
      </c>
      <c r="H567" s="6" t="s">
        <v>17</v>
      </c>
      <c r="I567" s="7">
        <v>55.000000000000007</v>
      </c>
      <c r="J567" s="8">
        <v>525</v>
      </c>
      <c r="K567" s="9">
        <v>288750.00000000006</v>
      </c>
      <c r="L567" s="9">
        <v>115500.00000000003</v>
      </c>
      <c r="M567" s="10">
        <v>0.4</v>
      </c>
      <c r="N567" s="4" t="s">
        <v>18</v>
      </c>
      <c r="O567" s="4" t="str">
        <f>TEXT(Table1[[#This Row],[Invoice Date]],"yyyy")</f>
        <v>2020</v>
      </c>
      <c r="P567" s="4" t="str">
        <f>TEXT(Table1[[#This Row],[Invoice Date]],"mmm")</f>
        <v>May</v>
      </c>
      <c r="Q567" s="27">
        <f>WEEKNUM(Table1[[#This Row],[Invoice Date]]) + IF(YEAR(Table1[[#This Row],[Invoice Date]])=2021, 52, 0)</f>
        <v>19</v>
      </c>
    </row>
    <row r="568" spans="2:17" ht="14.25" customHeight="1" x14ac:dyDescent="0.3">
      <c r="B568" s="4" t="s">
        <v>30</v>
      </c>
      <c r="C568" s="34">
        <v>1128299</v>
      </c>
      <c r="D568" s="5">
        <v>43960</v>
      </c>
      <c r="E568" s="4" t="s">
        <v>31</v>
      </c>
      <c r="F568" s="4" t="s">
        <v>44</v>
      </c>
      <c r="G568" s="4" t="s">
        <v>45</v>
      </c>
      <c r="H568" s="6" t="s">
        <v>19</v>
      </c>
      <c r="I568" s="7">
        <v>54</v>
      </c>
      <c r="J568" s="8">
        <v>152</v>
      </c>
      <c r="K568" s="9">
        <v>8208</v>
      </c>
      <c r="L568" s="9">
        <v>2872.7999999999997</v>
      </c>
      <c r="M568" s="10">
        <v>0.35</v>
      </c>
      <c r="N568" s="4" t="s">
        <v>83</v>
      </c>
      <c r="O568" s="4" t="str">
        <f>TEXT(Table1[[#This Row],[Invoice Date]],"yyyy")</f>
        <v>2020</v>
      </c>
      <c r="P568" s="4" t="str">
        <f>TEXT(Table1[[#This Row],[Invoice Date]],"mmm")</f>
        <v>May</v>
      </c>
      <c r="Q568" s="27">
        <f>WEEKNUM(Table1[[#This Row],[Invoice Date]]) + IF(YEAR(Table1[[#This Row],[Invoice Date]])=2021, 52, 0)</f>
        <v>19</v>
      </c>
    </row>
    <row r="569" spans="2:17" ht="14.25" customHeight="1" x14ac:dyDescent="0.3">
      <c r="B569" s="4" t="s">
        <v>30</v>
      </c>
      <c r="C569" s="34">
        <v>1128299</v>
      </c>
      <c r="D569" s="5">
        <v>43960</v>
      </c>
      <c r="E569" s="4" t="s">
        <v>31</v>
      </c>
      <c r="F569" s="4" t="s">
        <v>44</v>
      </c>
      <c r="G569" s="4" t="s">
        <v>45</v>
      </c>
      <c r="H569" s="6" t="s">
        <v>19</v>
      </c>
      <c r="I569" s="7">
        <v>60.000000000000007</v>
      </c>
      <c r="J569" s="8">
        <v>525</v>
      </c>
      <c r="K569" s="9">
        <v>315000.00000000006</v>
      </c>
      <c r="L569" s="9">
        <v>78750.000000000015</v>
      </c>
      <c r="M569" s="10">
        <v>0.25</v>
      </c>
      <c r="N569" s="4" t="s">
        <v>18</v>
      </c>
      <c r="O569" s="4" t="str">
        <f>TEXT(Table1[[#This Row],[Invoice Date]],"yyyy")</f>
        <v>2020</v>
      </c>
      <c r="P569" s="4" t="str">
        <f>TEXT(Table1[[#This Row],[Invoice Date]],"mmm")</f>
        <v>May</v>
      </c>
      <c r="Q569" s="27">
        <f>WEEKNUM(Table1[[#This Row],[Invoice Date]]) + IF(YEAR(Table1[[#This Row],[Invoice Date]])=2021, 52, 0)</f>
        <v>19</v>
      </c>
    </row>
    <row r="570" spans="2:17" ht="14.25" customHeight="1" x14ac:dyDescent="0.3">
      <c r="B570" s="4" t="s">
        <v>30</v>
      </c>
      <c r="C570" s="34">
        <v>1128299</v>
      </c>
      <c r="D570" s="5">
        <v>43961</v>
      </c>
      <c r="E570" s="4" t="s">
        <v>31</v>
      </c>
      <c r="F570" s="4" t="s">
        <v>44</v>
      </c>
      <c r="G570" s="4" t="s">
        <v>45</v>
      </c>
      <c r="H570" s="6" t="s">
        <v>20</v>
      </c>
      <c r="I570" s="7">
        <v>51</v>
      </c>
      <c r="J570" s="8">
        <v>102</v>
      </c>
      <c r="K570" s="9">
        <v>5202</v>
      </c>
      <c r="L570" s="9">
        <v>2601</v>
      </c>
      <c r="M570" s="10">
        <v>0.5</v>
      </c>
      <c r="N570" s="4" t="s">
        <v>83</v>
      </c>
      <c r="O570" s="4" t="str">
        <f>TEXT(Table1[[#This Row],[Invoice Date]],"yyyy")</f>
        <v>2020</v>
      </c>
      <c r="P570" s="4" t="str">
        <f>TEXT(Table1[[#This Row],[Invoice Date]],"mmm")</f>
        <v>May</v>
      </c>
      <c r="Q570" s="27">
        <f>WEEKNUM(Table1[[#This Row],[Invoice Date]]) + IF(YEAR(Table1[[#This Row],[Invoice Date]])=2021, 52, 0)</f>
        <v>20</v>
      </c>
    </row>
    <row r="571" spans="2:17" ht="14.25" customHeight="1" x14ac:dyDescent="0.3">
      <c r="B571" s="4" t="s">
        <v>30</v>
      </c>
      <c r="C571" s="34">
        <v>1128299</v>
      </c>
      <c r="D571" s="5">
        <v>43961</v>
      </c>
      <c r="E571" s="4" t="s">
        <v>31</v>
      </c>
      <c r="F571" s="4" t="s">
        <v>44</v>
      </c>
      <c r="G571" s="4" t="s">
        <v>45</v>
      </c>
      <c r="H571" s="6" t="s">
        <v>20</v>
      </c>
      <c r="I571" s="7">
        <v>55.000000000000007</v>
      </c>
      <c r="J571" s="8">
        <v>350</v>
      </c>
      <c r="K571" s="9">
        <v>192500.00000000003</v>
      </c>
      <c r="L571" s="9">
        <v>77000.000000000015</v>
      </c>
      <c r="M571" s="10">
        <v>0.4</v>
      </c>
      <c r="N571" s="4" t="s">
        <v>18</v>
      </c>
      <c r="O571" s="4" t="str">
        <f>TEXT(Table1[[#This Row],[Invoice Date]],"yyyy")</f>
        <v>2020</v>
      </c>
      <c r="P571" s="4" t="str">
        <f>TEXT(Table1[[#This Row],[Invoice Date]],"mmm")</f>
        <v>May</v>
      </c>
      <c r="Q571" s="27">
        <f>WEEKNUM(Table1[[#This Row],[Invoice Date]]) + IF(YEAR(Table1[[#This Row],[Invoice Date]])=2021, 52, 0)</f>
        <v>20</v>
      </c>
    </row>
    <row r="572" spans="2:17" ht="14.25" customHeight="1" x14ac:dyDescent="0.3">
      <c r="B572" s="4" t="s">
        <v>30</v>
      </c>
      <c r="C572" s="34">
        <v>1128299</v>
      </c>
      <c r="D572" s="5">
        <v>43962</v>
      </c>
      <c r="E572" s="4" t="s">
        <v>31</v>
      </c>
      <c r="F572" s="4" t="s">
        <v>44</v>
      </c>
      <c r="G572" s="4" t="s">
        <v>45</v>
      </c>
      <c r="H572" s="6" t="s">
        <v>21</v>
      </c>
      <c r="I572" s="7">
        <v>53</v>
      </c>
      <c r="J572" s="8">
        <v>85</v>
      </c>
      <c r="K572" s="9">
        <v>4505</v>
      </c>
      <c r="L572" s="9">
        <v>2072.2999999999997</v>
      </c>
      <c r="M572" s="10">
        <v>0.45999999999999996</v>
      </c>
      <c r="N572" s="4" t="s">
        <v>83</v>
      </c>
      <c r="O572" s="4" t="str">
        <f>TEXT(Table1[[#This Row],[Invoice Date]],"yyyy")</f>
        <v>2020</v>
      </c>
      <c r="P572" s="4" t="str">
        <f>TEXT(Table1[[#This Row],[Invoice Date]],"mmm")</f>
        <v>May</v>
      </c>
      <c r="Q572" s="27">
        <f>WEEKNUM(Table1[[#This Row],[Invoice Date]]) + IF(YEAR(Table1[[#This Row],[Invoice Date]])=2021, 52, 0)</f>
        <v>20</v>
      </c>
    </row>
    <row r="573" spans="2:17" ht="14.25" customHeight="1" x14ac:dyDescent="0.3">
      <c r="B573" s="4" t="s">
        <v>30</v>
      </c>
      <c r="C573" s="34">
        <v>1128299</v>
      </c>
      <c r="D573" s="5">
        <v>43962</v>
      </c>
      <c r="E573" s="4" t="s">
        <v>31</v>
      </c>
      <c r="F573" s="4" t="s">
        <v>44</v>
      </c>
      <c r="G573" s="4" t="s">
        <v>45</v>
      </c>
      <c r="H573" s="6" t="s">
        <v>21</v>
      </c>
      <c r="I573" s="7">
        <v>55.000000000000007</v>
      </c>
      <c r="J573" s="8">
        <v>325</v>
      </c>
      <c r="K573" s="9">
        <v>178750.00000000003</v>
      </c>
      <c r="L573" s="9">
        <v>62562.500000000007</v>
      </c>
      <c r="M573" s="10">
        <v>0.35</v>
      </c>
      <c r="N573" s="4" t="s">
        <v>18</v>
      </c>
      <c r="O573" s="4" t="str">
        <f>TEXT(Table1[[#This Row],[Invoice Date]],"yyyy")</f>
        <v>2020</v>
      </c>
      <c r="P573" s="4" t="str">
        <f>TEXT(Table1[[#This Row],[Invoice Date]],"mmm")</f>
        <v>May</v>
      </c>
      <c r="Q573" s="27">
        <f>WEEKNUM(Table1[[#This Row],[Invoice Date]]) + IF(YEAR(Table1[[#This Row],[Invoice Date]])=2021, 52, 0)</f>
        <v>20</v>
      </c>
    </row>
    <row r="574" spans="2:17" ht="14.25" customHeight="1" x14ac:dyDescent="0.3">
      <c r="B574" s="4" t="s">
        <v>30</v>
      </c>
      <c r="C574" s="34">
        <v>1128299</v>
      </c>
      <c r="D574" s="5">
        <v>43963</v>
      </c>
      <c r="E574" s="4" t="s">
        <v>31</v>
      </c>
      <c r="F574" s="4" t="s">
        <v>44</v>
      </c>
      <c r="G574" s="4" t="s">
        <v>45</v>
      </c>
      <c r="H574" s="6" t="s">
        <v>22</v>
      </c>
      <c r="I574" s="7">
        <v>64</v>
      </c>
      <c r="J574" s="8">
        <v>75</v>
      </c>
      <c r="K574" s="9">
        <v>4800</v>
      </c>
      <c r="L574" s="9">
        <v>3168.0000000000009</v>
      </c>
      <c r="M574" s="10">
        <v>0.66000000000000014</v>
      </c>
      <c r="N574" s="4" t="s">
        <v>83</v>
      </c>
      <c r="O574" s="4" t="str">
        <f>TEXT(Table1[[#This Row],[Invoice Date]],"yyyy")</f>
        <v>2020</v>
      </c>
      <c r="P574" s="4" t="str">
        <f>TEXT(Table1[[#This Row],[Invoice Date]],"mmm")</f>
        <v>May</v>
      </c>
      <c r="Q574" s="27">
        <f>WEEKNUM(Table1[[#This Row],[Invoice Date]]) + IF(YEAR(Table1[[#This Row],[Invoice Date]])=2021, 52, 0)</f>
        <v>20</v>
      </c>
    </row>
    <row r="575" spans="2:17" ht="14.25" customHeight="1" x14ac:dyDescent="0.3">
      <c r="B575" s="4" t="s">
        <v>30</v>
      </c>
      <c r="C575" s="34">
        <v>1128299</v>
      </c>
      <c r="D575" s="5">
        <v>43963</v>
      </c>
      <c r="E575" s="4" t="s">
        <v>31</v>
      </c>
      <c r="F575" s="4" t="s">
        <v>44</v>
      </c>
      <c r="G575" s="4" t="s">
        <v>45</v>
      </c>
      <c r="H575" s="6" t="s">
        <v>22</v>
      </c>
      <c r="I575" s="7">
        <v>65</v>
      </c>
      <c r="J575" s="8">
        <v>300</v>
      </c>
      <c r="K575" s="9">
        <v>195000</v>
      </c>
      <c r="L575" s="9">
        <v>107250.00000000003</v>
      </c>
      <c r="M575" s="10">
        <v>0.55000000000000016</v>
      </c>
      <c r="N575" s="4" t="s">
        <v>18</v>
      </c>
      <c r="O575" s="4" t="str">
        <f>TEXT(Table1[[#This Row],[Invoice Date]],"yyyy")</f>
        <v>2020</v>
      </c>
      <c r="P575" s="4" t="str">
        <f>TEXT(Table1[[#This Row],[Invoice Date]],"mmm")</f>
        <v>May</v>
      </c>
      <c r="Q575" s="27">
        <f>WEEKNUM(Table1[[#This Row],[Invoice Date]]) + IF(YEAR(Table1[[#This Row],[Invoice Date]])=2021, 52, 0)</f>
        <v>20</v>
      </c>
    </row>
    <row r="576" spans="2:17" ht="14.25" customHeight="1" x14ac:dyDescent="0.3">
      <c r="B576" s="4" t="s">
        <v>30</v>
      </c>
      <c r="C576" s="34">
        <v>1128299</v>
      </c>
      <c r="D576" s="5">
        <v>43964</v>
      </c>
      <c r="E576" s="4" t="s">
        <v>31</v>
      </c>
      <c r="F576" s="4" t="s">
        <v>44</v>
      </c>
      <c r="G576" s="4" t="s">
        <v>45</v>
      </c>
      <c r="H576" s="6" t="s">
        <v>23</v>
      </c>
      <c r="I576" s="7">
        <v>65</v>
      </c>
      <c r="J576" s="8">
        <v>105</v>
      </c>
      <c r="K576" s="9">
        <v>6825</v>
      </c>
      <c r="L576" s="9">
        <v>2047.5000000000002</v>
      </c>
      <c r="M576" s="10">
        <v>0.30000000000000004</v>
      </c>
      <c r="N576" s="4" t="s">
        <v>83</v>
      </c>
      <c r="O576" s="4" t="str">
        <f>TEXT(Table1[[#This Row],[Invoice Date]],"yyyy")</f>
        <v>2020</v>
      </c>
      <c r="P576" s="4" t="str">
        <f>TEXT(Table1[[#This Row],[Invoice Date]],"mmm")</f>
        <v>May</v>
      </c>
      <c r="Q576" s="27">
        <f>WEEKNUM(Table1[[#This Row],[Invoice Date]]) + IF(YEAR(Table1[[#This Row],[Invoice Date]])=2021, 52, 0)</f>
        <v>20</v>
      </c>
    </row>
    <row r="577" spans="2:17" ht="14.25" customHeight="1" x14ac:dyDescent="0.3">
      <c r="B577" s="4" t="s">
        <v>30</v>
      </c>
      <c r="C577" s="34">
        <v>1128299</v>
      </c>
      <c r="D577" s="5">
        <v>43964</v>
      </c>
      <c r="E577" s="4" t="s">
        <v>31</v>
      </c>
      <c r="F577" s="4" t="s">
        <v>44</v>
      </c>
      <c r="G577" s="4" t="s">
        <v>45</v>
      </c>
      <c r="H577" s="6" t="s">
        <v>23</v>
      </c>
      <c r="I577" s="7">
        <v>70</v>
      </c>
      <c r="J577" s="8">
        <v>350</v>
      </c>
      <c r="K577" s="9">
        <v>245000</v>
      </c>
      <c r="L577" s="9">
        <v>49000</v>
      </c>
      <c r="M577" s="10">
        <v>0.2</v>
      </c>
      <c r="N577" s="4" t="s">
        <v>18</v>
      </c>
      <c r="O577" s="4" t="str">
        <f>TEXT(Table1[[#This Row],[Invoice Date]],"yyyy")</f>
        <v>2020</v>
      </c>
      <c r="P577" s="4" t="str">
        <f>TEXT(Table1[[#This Row],[Invoice Date]],"mmm")</f>
        <v>May</v>
      </c>
      <c r="Q577" s="27">
        <f>WEEKNUM(Table1[[#This Row],[Invoice Date]]) + IF(YEAR(Table1[[#This Row],[Invoice Date]])=2021, 52, 0)</f>
        <v>20</v>
      </c>
    </row>
    <row r="578" spans="2:17" ht="14.25" customHeight="1" x14ac:dyDescent="0.3">
      <c r="B578" s="4" t="s">
        <v>30</v>
      </c>
      <c r="C578" s="34">
        <v>1128299</v>
      </c>
      <c r="D578" s="5">
        <v>43965</v>
      </c>
      <c r="E578" s="4" t="s">
        <v>31</v>
      </c>
      <c r="F578" s="4" t="s">
        <v>44</v>
      </c>
      <c r="G578" s="4" t="s">
        <v>45</v>
      </c>
      <c r="H578" s="6" t="s">
        <v>17</v>
      </c>
      <c r="I578" s="7">
        <v>52</v>
      </c>
      <c r="J578" s="8">
        <v>150</v>
      </c>
      <c r="K578" s="9">
        <v>7800</v>
      </c>
      <c r="L578" s="9">
        <v>4290</v>
      </c>
      <c r="M578" s="10">
        <v>0.55000000000000004</v>
      </c>
      <c r="N578" s="4" t="s">
        <v>83</v>
      </c>
      <c r="O578" s="4" t="str">
        <f>TEXT(Table1[[#This Row],[Invoice Date]],"yyyy")</f>
        <v>2020</v>
      </c>
      <c r="P578" s="4" t="str">
        <f>TEXT(Table1[[#This Row],[Invoice Date]],"mmm")</f>
        <v>May</v>
      </c>
      <c r="Q578" s="27">
        <f>WEEKNUM(Table1[[#This Row],[Invoice Date]]) + IF(YEAR(Table1[[#This Row],[Invoice Date]])=2021, 52, 0)</f>
        <v>20</v>
      </c>
    </row>
    <row r="579" spans="2:17" ht="14.25" customHeight="1" x14ac:dyDescent="0.3">
      <c r="B579" s="4" t="s">
        <v>30</v>
      </c>
      <c r="C579" s="34">
        <v>1128299</v>
      </c>
      <c r="D579" s="5">
        <v>43965</v>
      </c>
      <c r="E579" s="4" t="s">
        <v>31</v>
      </c>
      <c r="F579" s="4" t="s">
        <v>44</v>
      </c>
      <c r="G579" s="4" t="s">
        <v>45</v>
      </c>
      <c r="H579" s="6" t="s">
        <v>17</v>
      </c>
      <c r="I579" s="7">
        <v>55.000000000000007</v>
      </c>
      <c r="J579" s="8">
        <v>575</v>
      </c>
      <c r="K579" s="9">
        <v>316250.00000000006</v>
      </c>
      <c r="L579" s="9">
        <v>126500.00000000003</v>
      </c>
      <c r="M579" s="10">
        <v>0.4</v>
      </c>
      <c r="N579" s="4" t="s">
        <v>18</v>
      </c>
      <c r="O579" s="4" t="str">
        <f>TEXT(Table1[[#This Row],[Invoice Date]],"yyyy")</f>
        <v>2020</v>
      </c>
      <c r="P579" s="4" t="str">
        <f>TEXT(Table1[[#This Row],[Invoice Date]],"mmm")</f>
        <v>May</v>
      </c>
      <c r="Q579" s="27">
        <f>WEEKNUM(Table1[[#This Row],[Invoice Date]]) + IF(YEAR(Table1[[#This Row],[Invoice Date]])=2021, 52, 0)</f>
        <v>20</v>
      </c>
    </row>
    <row r="580" spans="2:17" ht="14.25" customHeight="1" x14ac:dyDescent="0.3">
      <c r="B580" s="4" t="s">
        <v>30</v>
      </c>
      <c r="C580" s="34">
        <v>1128299</v>
      </c>
      <c r="D580" s="5">
        <v>43966</v>
      </c>
      <c r="E580" s="4" t="s">
        <v>31</v>
      </c>
      <c r="F580" s="4" t="s">
        <v>44</v>
      </c>
      <c r="G580" s="4" t="s">
        <v>45</v>
      </c>
      <c r="H580" s="6" t="s">
        <v>19</v>
      </c>
      <c r="I580" s="7">
        <v>55</v>
      </c>
      <c r="J580" s="8">
        <v>150</v>
      </c>
      <c r="K580" s="9">
        <v>8250</v>
      </c>
      <c r="L580" s="9">
        <v>3052.5</v>
      </c>
      <c r="M580" s="10">
        <v>0.37</v>
      </c>
      <c r="N580" s="4" t="s">
        <v>83</v>
      </c>
      <c r="O580" s="4" t="str">
        <f>TEXT(Table1[[#This Row],[Invoice Date]],"yyyy")</f>
        <v>2020</v>
      </c>
      <c r="P580" s="4" t="str">
        <f>TEXT(Table1[[#This Row],[Invoice Date]],"mmm")</f>
        <v>May</v>
      </c>
      <c r="Q580" s="27">
        <f>WEEKNUM(Table1[[#This Row],[Invoice Date]]) + IF(YEAR(Table1[[#This Row],[Invoice Date]])=2021, 52, 0)</f>
        <v>20</v>
      </c>
    </row>
    <row r="581" spans="2:17" ht="14.25" customHeight="1" x14ac:dyDescent="0.3">
      <c r="B581" s="4" t="s">
        <v>30</v>
      </c>
      <c r="C581" s="34">
        <v>1128299</v>
      </c>
      <c r="D581" s="5">
        <v>43966</v>
      </c>
      <c r="E581" s="4" t="s">
        <v>31</v>
      </c>
      <c r="F581" s="4" t="s">
        <v>44</v>
      </c>
      <c r="G581" s="4" t="s">
        <v>45</v>
      </c>
      <c r="H581" s="6" t="s">
        <v>19</v>
      </c>
      <c r="I581" s="7">
        <v>60.000000000000007</v>
      </c>
      <c r="J581" s="8">
        <v>575</v>
      </c>
      <c r="K581" s="9">
        <v>345000.00000000006</v>
      </c>
      <c r="L581" s="9">
        <v>86250.000000000015</v>
      </c>
      <c r="M581" s="10">
        <v>0.25</v>
      </c>
      <c r="N581" s="4" t="s">
        <v>18</v>
      </c>
      <c r="O581" s="4" t="str">
        <f>TEXT(Table1[[#This Row],[Invoice Date]],"yyyy")</f>
        <v>2020</v>
      </c>
      <c r="P581" s="4" t="str">
        <f>TEXT(Table1[[#This Row],[Invoice Date]],"mmm")</f>
        <v>May</v>
      </c>
      <c r="Q581" s="27">
        <f>WEEKNUM(Table1[[#This Row],[Invoice Date]]) + IF(YEAR(Table1[[#This Row],[Invoice Date]])=2021, 52, 0)</f>
        <v>20</v>
      </c>
    </row>
    <row r="582" spans="2:17" ht="14.25" customHeight="1" x14ac:dyDescent="0.3">
      <c r="B582" s="4" t="s">
        <v>30</v>
      </c>
      <c r="C582" s="34">
        <v>1128299</v>
      </c>
      <c r="D582" s="5">
        <v>43967</v>
      </c>
      <c r="E582" s="4" t="s">
        <v>31</v>
      </c>
      <c r="F582" s="4" t="s">
        <v>44</v>
      </c>
      <c r="G582" s="4" t="s">
        <v>45</v>
      </c>
      <c r="H582" s="6" t="s">
        <v>20</v>
      </c>
      <c r="I582" s="7">
        <v>51</v>
      </c>
      <c r="J582" s="8">
        <v>128</v>
      </c>
      <c r="K582" s="9">
        <v>6528</v>
      </c>
      <c r="L582" s="9">
        <v>3459.84</v>
      </c>
      <c r="M582" s="10">
        <v>0.53</v>
      </c>
      <c r="N582" s="4" t="s">
        <v>83</v>
      </c>
      <c r="O582" s="4" t="str">
        <f>TEXT(Table1[[#This Row],[Invoice Date]],"yyyy")</f>
        <v>2020</v>
      </c>
      <c r="P582" s="4" t="str">
        <f>TEXT(Table1[[#This Row],[Invoice Date]],"mmm")</f>
        <v>May</v>
      </c>
      <c r="Q582" s="27">
        <f>WEEKNUM(Table1[[#This Row],[Invoice Date]]) + IF(YEAR(Table1[[#This Row],[Invoice Date]])=2021, 52, 0)</f>
        <v>20</v>
      </c>
    </row>
    <row r="583" spans="2:17" ht="14.25" customHeight="1" x14ac:dyDescent="0.3">
      <c r="B583" s="4" t="s">
        <v>30</v>
      </c>
      <c r="C583" s="34">
        <v>1128299</v>
      </c>
      <c r="D583" s="5">
        <v>43967</v>
      </c>
      <c r="E583" s="4" t="s">
        <v>31</v>
      </c>
      <c r="F583" s="4" t="s">
        <v>44</v>
      </c>
      <c r="G583" s="4" t="s">
        <v>45</v>
      </c>
      <c r="H583" s="6" t="s">
        <v>20</v>
      </c>
      <c r="I583" s="7">
        <v>55.000000000000007</v>
      </c>
      <c r="J583" s="8">
        <v>425</v>
      </c>
      <c r="K583" s="9">
        <v>233750.00000000003</v>
      </c>
      <c r="L583" s="9">
        <v>93500.000000000015</v>
      </c>
      <c r="M583" s="10">
        <v>0.4</v>
      </c>
      <c r="N583" s="4" t="s">
        <v>18</v>
      </c>
      <c r="O583" s="4" t="str">
        <f>TEXT(Table1[[#This Row],[Invoice Date]],"yyyy")</f>
        <v>2020</v>
      </c>
      <c r="P583" s="4" t="str">
        <f>TEXT(Table1[[#This Row],[Invoice Date]],"mmm")</f>
        <v>May</v>
      </c>
      <c r="Q583" s="27">
        <f>WEEKNUM(Table1[[#This Row],[Invoice Date]]) + IF(YEAR(Table1[[#This Row],[Invoice Date]])=2021, 52, 0)</f>
        <v>20</v>
      </c>
    </row>
    <row r="584" spans="2:17" ht="14.25" customHeight="1" x14ac:dyDescent="0.3">
      <c r="B584" s="4" t="s">
        <v>30</v>
      </c>
      <c r="C584" s="34">
        <v>1128299</v>
      </c>
      <c r="D584" s="5">
        <v>43968</v>
      </c>
      <c r="E584" s="4" t="s">
        <v>31</v>
      </c>
      <c r="F584" s="4" t="s">
        <v>44</v>
      </c>
      <c r="G584" s="4" t="s">
        <v>45</v>
      </c>
      <c r="H584" s="6" t="s">
        <v>21</v>
      </c>
      <c r="I584" s="7">
        <v>60</v>
      </c>
      <c r="J584" s="8">
        <v>116</v>
      </c>
      <c r="K584" s="9">
        <v>6960</v>
      </c>
      <c r="L584" s="9">
        <v>3340.7999999999997</v>
      </c>
      <c r="M584" s="10">
        <v>0.48</v>
      </c>
      <c r="N584" s="4" t="s">
        <v>83</v>
      </c>
      <c r="O584" s="4" t="str">
        <f>TEXT(Table1[[#This Row],[Invoice Date]],"yyyy")</f>
        <v>2020</v>
      </c>
      <c r="P584" s="4" t="str">
        <f>TEXT(Table1[[#This Row],[Invoice Date]],"mmm")</f>
        <v>May</v>
      </c>
      <c r="Q584" s="27">
        <f>WEEKNUM(Table1[[#This Row],[Invoice Date]]) + IF(YEAR(Table1[[#This Row],[Invoice Date]])=2021, 52, 0)</f>
        <v>21</v>
      </c>
    </row>
    <row r="585" spans="2:17" ht="14.25" customHeight="1" x14ac:dyDescent="0.3">
      <c r="B585" s="4" t="s">
        <v>30</v>
      </c>
      <c r="C585" s="34">
        <v>1128299</v>
      </c>
      <c r="D585" s="5">
        <v>43968</v>
      </c>
      <c r="E585" s="4" t="s">
        <v>31</v>
      </c>
      <c r="F585" s="4" t="s">
        <v>44</v>
      </c>
      <c r="G585" s="4" t="s">
        <v>45</v>
      </c>
      <c r="H585" s="6" t="s">
        <v>21</v>
      </c>
      <c r="I585" s="7">
        <v>65.000000000000014</v>
      </c>
      <c r="J585" s="8">
        <v>400</v>
      </c>
      <c r="K585" s="9">
        <v>260000.00000000006</v>
      </c>
      <c r="L585" s="9">
        <v>91000.000000000015</v>
      </c>
      <c r="M585" s="10">
        <v>0.35</v>
      </c>
      <c r="N585" s="4" t="s">
        <v>18</v>
      </c>
      <c r="O585" s="4" t="str">
        <f>TEXT(Table1[[#This Row],[Invoice Date]],"yyyy")</f>
        <v>2020</v>
      </c>
      <c r="P585" s="4" t="str">
        <f>TEXT(Table1[[#This Row],[Invoice Date]],"mmm")</f>
        <v>May</v>
      </c>
      <c r="Q585" s="27">
        <f>WEEKNUM(Table1[[#This Row],[Invoice Date]]) + IF(YEAR(Table1[[#This Row],[Invoice Date]])=2021, 52, 0)</f>
        <v>21</v>
      </c>
    </row>
    <row r="586" spans="2:17" ht="14.25" customHeight="1" x14ac:dyDescent="0.3">
      <c r="B586" s="4" t="s">
        <v>30</v>
      </c>
      <c r="C586" s="34">
        <v>1128299</v>
      </c>
      <c r="D586" s="5">
        <v>43969</v>
      </c>
      <c r="E586" s="4" t="s">
        <v>31</v>
      </c>
      <c r="F586" s="4" t="s">
        <v>44</v>
      </c>
      <c r="G586" s="4" t="s">
        <v>45</v>
      </c>
      <c r="H586" s="6" t="s">
        <v>22</v>
      </c>
      <c r="I586" s="7">
        <v>68</v>
      </c>
      <c r="J586" s="8">
        <v>105</v>
      </c>
      <c r="K586" s="9">
        <v>7140</v>
      </c>
      <c r="L586" s="9">
        <v>4926.6000000000013</v>
      </c>
      <c r="M586" s="10">
        <v>0.69000000000000017</v>
      </c>
      <c r="N586" s="4" t="s">
        <v>83</v>
      </c>
      <c r="O586" s="4" t="str">
        <f>TEXT(Table1[[#This Row],[Invoice Date]],"yyyy")</f>
        <v>2020</v>
      </c>
      <c r="P586" s="4" t="str">
        <f>TEXT(Table1[[#This Row],[Invoice Date]],"mmm")</f>
        <v>May</v>
      </c>
      <c r="Q586" s="27">
        <f>WEEKNUM(Table1[[#This Row],[Invoice Date]]) + IF(YEAR(Table1[[#This Row],[Invoice Date]])=2021, 52, 0)</f>
        <v>21</v>
      </c>
    </row>
    <row r="587" spans="2:17" ht="14.25" customHeight="1" x14ac:dyDescent="0.3">
      <c r="B587" s="4" t="s">
        <v>30</v>
      </c>
      <c r="C587" s="34">
        <v>1128299</v>
      </c>
      <c r="D587" s="5">
        <v>43969</v>
      </c>
      <c r="E587" s="4" t="s">
        <v>31</v>
      </c>
      <c r="F587" s="4" t="s">
        <v>44</v>
      </c>
      <c r="G587" s="4" t="s">
        <v>45</v>
      </c>
      <c r="H587" s="6" t="s">
        <v>22</v>
      </c>
      <c r="I587" s="7">
        <v>75.000000000000014</v>
      </c>
      <c r="J587" s="8">
        <v>375</v>
      </c>
      <c r="K587" s="9">
        <v>281250.00000000006</v>
      </c>
      <c r="L587" s="9">
        <v>154687.50000000009</v>
      </c>
      <c r="M587" s="10">
        <v>0.55000000000000016</v>
      </c>
      <c r="N587" s="4" t="s">
        <v>18</v>
      </c>
      <c r="O587" s="4" t="str">
        <f>TEXT(Table1[[#This Row],[Invoice Date]],"yyyy")</f>
        <v>2020</v>
      </c>
      <c r="P587" s="4" t="str">
        <f>TEXT(Table1[[#This Row],[Invoice Date]],"mmm")</f>
        <v>May</v>
      </c>
      <c r="Q587" s="27">
        <f>WEEKNUM(Table1[[#This Row],[Invoice Date]]) + IF(YEAR(Table1[[#This Row],[Invoice Date]])=2021, 52, 0)</f>
        <v>21</v>
      </c>
    </row>
    <row r="588" spans="2:17" ht="14.25" customHeight="1" x14ac:dyDescent="0.3">
      <c r="B588" s="4" t="s">
        <v>30</v>
      </c>
      <c r="C588" s="34">
        <v>1128299</v>
      </c>
      <c r="D588" s="5">
        <v>43970</v>
      </c>
      <c r="E588" s="4" t="s">
        <v>31</v>
      </c>
      <c r="F588" s="4" t="s">
        <v>44</v>
      </c>
      <c r="G588" s="4" t="s">
        <v>45</v>
      </c>
      <c r="H588" s="6" t="s">
        <v>23</v>
      </c>
      <c r="I588" s="7">
        <v>73</v>
      </c>
      <c r="J588" s="8">
        <v>130</v>
      </c>
      <c r="K588" s="9">
        <v>9490</v>
      </c>
      <c r="L588" s="9">
        <v>2941.9</v>
      </c>
      <c r="M588" s="10">
        <v>0.31</v>
      </c>
      <c r="N588" s="4" t="s">
        <v>83</v>
      </c>
      <c r="O588" s="4" t="str">
        <f>TEXT(Table1[[#This Row],[Invoice Date]],"yyyy")</f>
        <v>2020</v>
      </c>
      <c r="P588" s="4" t="str">
        <f>TEXT(Table1[[#This Row],[Invoice Date]],"mmm")</f>
        <v>May</v>
      </c>
      <c r="Q588" s="27">
        <f>WEEKNUM(Table1[[#This Row],[Invoice Date]]) + IF(YEAR(Table1[[#This Row],[Invoice Date]])=2021, 52, 0)</f>
        <v>21</v>
      </c>
    </row>
    <row r="589" spans="2:17" ht="14.25" customHeight="1" x14ac:dyDescent="0.3">
      <c r="B589" s="4" t="s">
        <v>30</v>
      </c>
      <c r="C589" s="34">
        <v>1128299</v>
      </c>
      <c r="D589" s="5">
        <v>43970</v>
      </c>
      <c r="E589" s="4" t="s">
        <v>31</v>
      </c>
      <c r="F589" s="4" t="s">
        <v>44</v>
      </c>
      <c r="G589" s="4" t="s">
        <v>45</v>
      </c>
      <c r="H589" s="6" t="s">
        <v>23</v>
      </c>
      <c r="I589" s="7">
        <v>80.000000000000014</v>
      </c>
      <c r="J589" s="8">
        <v>500</v>
      </c>
      <c r="K589" s="9">
        <v>400000.00000000006</v>
      </c>
      <c r="L589" s="9">
        <v>80000.000000000015</v>
      </c>
      <c r="M589" s="10">
        <v>0.2</v>
      </c>
      <c r="N589" s="4" t="s">
        <v>18</v>
      </c>
      <c r="O589" s="4" t="str">
        <f>TEXT(Table1[[#This Row],[Invoice Date]],"yyyy")</f>
        <v>2020</v>
      </c>
      <c r="P589" s="4" t="str">
        <f>TEXT(Table1[[#This Row],[Invoice Date]],"mmm")</f>
        <v>May</v>
      </c>
      <c r="Q589" s="27">
        <f>WEEKNUM(Table1[[#This Row],[Invoice Date]]) + IF(YEAR(Table1[[#This Row],[Invoice Date]])=2021, 52, 0)</f>
        <v>21</v>
      </c>
    </row>
    <row r="590" spans="2:17" ht="14.25" customHeight="1" x14ac:dyDescent="0.3">
      <c r="B590" s="4" t="s">
        <v>30</v>
      </c>
      <c r="C590" s="34">
        <v>1128299</v>
      </c>
      <c r="D590" s="5">
        <v>43971</v>
      </c>
      <c r="E590" s="4" t="s">
        <v>31</v>
      </c>
      <c r="F590" s="4" t="s">
        <v>44</v>
      </c>
      <c r="G590" s="4" t="s">
        <v>45</v>
      </c>
      <c r="H590" s="6" t="s">
        <v>17</v>
      </c>
      <c r="I590" s="7">
        <v>59</v>
      </c>
      <c r="J590" s="8">
        <v>203</v>
      </c>
      <c r="K590" s="9">
        <v>11977</v>
      </c>
      <c r="L590" s="9">
        <v>6228.04</v>
      </c>
      <c r="M590" s="10">
        <v>0.52</v>
      </c>
      <c r="N590" s="4" t="s">
        <v>83</v>
      </c>
      <c r="O590" s="4" t="str">
        <f>TEXT(Table1[[#This Row],[Invoice Date]],"yyyy")</f>
        <v>2020</v>
      </c>
      <c r="P590" s="4" t="str">
        <f>TEXT(Table1[[#This Row],[Invoice Date]],"mmm")</f>
        <v>May</v>
      </c>
      <c r="Q590" s="27">
        <f>WEEKNUM(Table1[[#This Row],[Invoice Date]]) + IF(YEAR(Table1[[#This Row],[Invoice Date]])=2021, 52, 0)</f>
        <v>21</v>
      </c>
    </row>
    <row r="591" spans="2:17" ht="14.25" customHeight="1" x14ac:dyDescent="0.3">
      <c r="B591" s="4" t="s">
        <v>30</v>
      </c>
      <c r="C591" s="34">
        <v>1128299</v>
      </c>
      <c r="D591" s="5">
        <v>43971</v>
      </c>
      <c r="E591" s="4" t="s">
        <v>31</v>
      </c>
      <c r="F591" s="4" t="s">
        <v>44</v>
      </c>
      <c r="G591" s="4" t="s">
        <v>45</v>
      </c>
      <c r="H591" s="6" t="s">
        <v>17</v>
      </c>
      <c r="I591" s="7">
        <v>65.000000000000014</v>
      </c>
      <c r="J591" s="8">
        <v>700</v>
      </c>
      <c r="K591" s="9">
        <v>455000.00000000012</v>
      </c>
      <c r="L591" s="9">
        <v>182000.00000000006</v>
      </c>
      <c r="M591" s="10">
        <v>0.4</v>
      </c>
      <c r="N591" s="4" t="s">
        <v>18</v>
      </c>
      <c r="O591" s="4" t="str">
        <f>TEXT(Table1[[#This Row],[Invoice Date]],"yyyy")</f>
        <v>2020</v>
      </c>
      <c r="P591" s="4" t="str">
        <f>TEXT(Table1[[#This Row],[Invoice Date]],"mmm")</f>
        <v>May</v>
      </c>
      <c r="Q591" s="27">
        <f>WEEKNUM(Table1[[#This Row],[Invoice Date]]) + IF(YEAR(Table1[[#This Row],[Invoice Date]])=2021, 52, 0)</f>
        <v>21</v>
      </c>
    </row>
    <row r="592" spans="2:17" ht="14.25" customHeight="1" x14ac:dyDescent="0.3">
      <c r="B592" s="4" t="s">
        <v>30</v>
      </c>
      <c r="C592" s="34">
        <v>1128299</v>
      </c>
      <c r="D592" s="5">
        <v>43972</v>
      </c>
      <c r="E592" s="4" t="s">
        <v>31</v>
      </c>
      <c r="F592" s="4" t="s">
        <v>44</v>
      </c>
      <c r="G592" s="4" t="s">
        <v>45</v>
      </c>
      <c r="H592" s="6" t="s">
        <v>19</v>
      </c>
      <c r="I592" s="7">
        <v>64</v>
      </c>
      <c r="J592" s="8">
        <v>182</v>
      </c>
      <c r="K592" s="9">
        <v>11648</v>
      </c>
      <c r="L592" s="9">
        <v>4426.24</v>
      </c>
      <c r="M592" s="10">
        <v>0.38</v>
      </c>
      <c r="N592" s="4" t="s">
        <v>83</v>
      </c>
      <c r="O592" s="4" t="str">
        <f>TEXT(Table1[[#This Row],[Invoice Date]],"yyyy")</f>
        <v>2020</v>
      </c>
      <c r="P592" s="4" t="str">
        <f>TEXT(Table1[[#This Row],[Invoice Date]],"mmm")</f>
        <v>May</v>
      </c>
      <c r="Q592" s="27">
        <f>WEEKNUM(Table1[[#This Row],[Invoice Date]]) + IF(YEAR(Table1[[#This Row],[Invoice Date]])=2021, 52, 0)</f>
        <v>21</v>
      </c>
    </row>
    <row r="593" spans="2:17" ht="14.25" customHeight="1" x14ac:dyDescent="0.3">
      <c r="B593" s="4" t="s">
        <v>30</v>
      </c>
      <c r="C593" s="34">
        <v>1128299</v>
      </c>
      <c r="D593" s="5">
        <v>43972</v>
      </c>
      <c r="E593" s="4" t="s">
        <v>31</v>
      </c>
      <c r="F593" s="4" t="s">
        <v>44</v>
      </c>
      <c r="G593" s="4" t="s">
        <v>45</v>
      </c>
      <c r="H593" s="6" t="s">
        <v>19</v>
      </c>
      <c r="I593" s="7">
        <v>70.000000000000014</v>
      </c>
      <c r="J593" s="8">
        <v>700</v>
      </c>
      <c r="K593" s="9">
        <v>490000.00000000012</v>
      </c>
      <c r="L593" s="9">
        <v>122500.00000000003</v>
      </c>
      <c r="M593" s="10">
        <v>0.25</v>
      </c>
      <c r="N593" s="4" t="s">
        <v>18</v>
      </c>
      <c r="O593" s="4" t="str">
        <f>TEXT(Table1[[#This Row],[Invoice Date]],"yyyy")</f>
        <v>2020</v>
      </c>
      <c r="P593" s="4" t="str">
        <f>TEXT(Table1[[#This Row],[Invoice Date]],"mmm")</f>
        <v>May</v>
      </c>
      <c r="Q593" s="27">
        <f>WEEKNUM(Table1[[#This Row],[Invoice Date]]) + IF(YEAR(Table1[[#This Row],[Invoice Date]])=2021, 52, 0)</f>
        <v>21</v>
      </c>
    </row>
    <row r="594" spans="2:17" ht="14.25" customHeight="1" x14ac:dyDescent="0.3">
      <c r="B594" s="4" t="s">
        <v>30</v>
      </c>
      <c r="C594" s="34">
        <v>1128299</v>
      </c>
      <c r="D594" s="5">
        <v>43973</v>
      </c>
      <c r="E594" s="4" t="s">
        <v>31</v>
      </c>
      <c r="F594" s="4" t="s">
        <v>44</v>
      </c>
      <c r="G594" s="4" t="s">
        <v>45</v>
      </c>
      <c r="H594" s="6" t="s">
        <v>20</v>
      </c>
      <c r="I594" s="7">
        <v>60</v>
      </c>
      <c r="J594" s="8">
        <v>125</v>
      </c>
      <c r="K594" s="9">
        <v>7500</v>
      </c>
      <c r="L594" s="9">
        <v>4125</v>
      </c>
      <c r="M594" s="10">
        <v>0.55000000000000004</v>
      </c>
      <c r="N594" s="4" t="s">
        <v>83</v>
      </c>
      <c r="O594" s="4" t="str">
        <f>TEXT(Table1[[#This Row],[Invoice Date]],"yyyy")</f>
        <v>2020</v>
      </c>
      <c r="P594" s="4" t="str">
        <f>TEXT(Table1[[#This Row],[Invoice Date]],"mmm")</f>
        <v>May</v>
      </c>
      <c r="Q594" s="27">
        <f>WEEKNUM(Table1[[#This Row],[Invoice Date]]) + IF(YEAR(Table1[[#This Row],[Invoice Date]])=2021, 52, 0)</f>
        <v>21</v>
      </c>
    </row>
    <row r="595" spans="2:17" ht="14.25" customHeight="1" x14ac:dyDescent="0.3">
      <c r="B595" s="4" t="s">
        <v>30</v>
      </c>
      <c r="C595" s="34">
        <v>1128299</v>
      </c>
      <c r="D595" s="5">
        <v>43973</v>
      </c>
      <c r="E595" s="4" t="s">
        <v>31</v>
      </c>
      <c r="F595" s="4" t="s">
        <v>44</v>
      </c>
      <c r="G595" s="4" t="s">
        <v>45</v>
      </c>
      <c r="H595" s="6" t="s">
        <v>20</v>
      </c>
      <c r="I595" s="7">
        <v>65.000000000000014</v>
      </c>
      <c r="J595" s="8">
        <v>500</v>
      </c>
      <c r="K595" s="9">
        <v>325000.00000000006</v>
      </c>
      <c r="L595" s="9">
        <v>130000.00000000003</v>
      </c>
      <c r="M595" s="10">
        <v>0.4</v>
      </c>
      <c r="N595" s="4" t="s">
        <v>18</v>
      </c>
      <c r="O595" s="4" t="str">
        <f>TEXT(Table1[[#This Row],[Invoice Date]],"yyyy")</f>
        <v>2020</v>
      </c>
      <c r="P595" s="4" t="str">
        <f>TEXT(Table1[[#This Row],[Invoice Date]],"mmm")</f>
        <v>May</v>
      </c>
      <c r="Q595" s="27">
        <f>WEEKNUM(Table1[[#This Row],[Invoice Date]]) + IF(YEAR(Table1[[#This Row],[Invoice Date]])=2021, 52, 0)</f>
        <v>21</v>
      </c>
    </row>
    <row r="596" spans="2:17" ht="14.25" customHeight="1" x14ac:dyDescent="0.3">
      <c r="B596" s="4" t="s">
        <v>30</v>
      </c>
      <c r="C596" s="34">
        <v>1128299</v>
      </c>
      <c r="D596" s="5">
        <v>43974</v>
      </c>
      <c r="E596" s="4" t="s">
        <v>31</v>
      </c>
      <c r="F596" s="4" t="s">
        <v>44</v>
      </c>
      <c r="G596" s="4" t="s">
        <v>45</v>
      </c>
      <c r="H596" s="6" t="s">
        <v>21</v>
      </c>
      <c r="I596" s="7">
        <v>63</v>
      </c>
      <c r="J596" s="8">
        <v>125</v>
      </c>
      <c r="K596" s="9">
        <v>7875</v>
      </c>
      <c r="L596" s="9">
        <v>3543.7499999999995</v>
      </c>
      <c r="M596" s="10">
        <v>0.44999999999999996</v>
      </c>
      <c r="N596" s="4" t="s">
        <v>83</v>
      </c>
      <c r="O596" s="4" t="str">
        <f>TEXT(Table1[[#This Row],[Invoice Date]],"yyyy")</f>
        <v>2020</v>
      </c>
      <c r="P596" s="4" t="str">
        <f>TEXT(Table1[[#This Row],[Invoice Date]],"mmm")</f>
        <v>May</v>
      </c>
      <c r="Q596" s="27">
        <f>WEEKNUM(Table1[[#This Row],[Invoice Date]]) + IF(YEAR(Table1[[#This Row],[Invoice Date]])=2021, 52, 0)</f>
        <v>21</v>
      </c>
    </row>
    <row r="597" spans="2:17" ht="14.25" customHeight="1" x14ac:dyDescent="0.3">
      <c r="B597" s="4" t="s">
        <v>30</v>
      </c>
      <c r="C597" s="34">
        <v>1128299</v>
      </c>
      <c r="D597" s="5">
        <v>43974</v>
      </c>
      <c r="E597" s="4" t="s">
        <v>31</v>
      </c>
      <c r="F597" s="4" t="s">
        <v>44</v>
      </c>
      <c r="G597" s="4" t="s">
        <v>45</v>
      </c>
      <c r="H597" s="6" t="s">
        <v>21</v>
      </c>
      <c r="I597" s="7">
        <v>65.000000000000014</v>
      </c>
      <c r="J597" s="8">
        <v>500</v>
      </c>
      <c r="K597" s="9">
        <v>325000.00000000006</v>
      </c>
      <c r="L597" s="9">
        <v>113750.00000000001</v>
      </c>
      <c r="M597" s="10">
        <v>0.35</v>
      </c>
      <c r="N597" s="4" t="s">
        <v>18</v>
      </c>
      <c r="O597" s="4" t="str">
        <f>TEXT(Table1[[#This Row],[Invoice Date]],"yyyy")</f>
        <v>2020</v>
      </c>
      <c r="P597" s="4" t="str">
        <f>TEXT(Table1[[#This Row],[Invoice Date]],"mmm")</f>
        <v>May</v>
      </c>
      <c r="Q597" s="27">
        <f>WEEKNUM(Table1[[#This Row],[Invoice Date]]) + IF(YEAR(Table1[[#This Row],[Invoice Date]])=2021, 52, 0)</f>
        <v>21</v>
      </c>
    </row>
    <row r="598" spans="2:17" ht="14.25" customHeight="1" x14ac:dyDescent="0.3">
      <c r="B598" s="4" t="s">
        <v>30</v>
      </c>
      <c r="C598" s="34">
        <v>1128299</v>
      </c>
      <c r="D598" s="5">
        <v>43975</v>
      </c>
      <c r="E598" s="4" t="s">
        <v>31</v>
      </c>
      <c r="F598" s="4" t="s">
        <v>44</v>
      </c>
      <c r="G598" s="4" t="s">
        <v>45</v>
      </c>
      <c r="H598" s="6" t="s">
        <v>22</v>
      </c>
      <c r="I598" s="7">
        <v>68</v>
      </c>
      <c r="J598" s="8">
        <v>115</v>
      </c>
      <c r="K598" s="9">
        <v>7820</v>
      </c>
      <c r="L598" s="9">
        <v>5239.4000000000015</v>
      </c>
      <c r="M598" s="10">
        <v>0.67000000000000015</v>
      </c>
      <c r="N598" s="4" t="s">
        <v>83</v>
      </c>
      <c r="O598" s="4" t="str">
        <f>TEXT(Table1[[#This Row],[Invoice Date]],"yyyy")</f>
        <v>2020</v>
      </c>
      <c r="P598" s="4" t="str">
        <f>TEXT(Table1[[#This Row],[Invoice Date]],"mmm")</f>
        <v>May</v>
      </c>
      <c r="Q598" s="27">
        <f>WEEKNUM(Table1[[#This Row],[Invoice Date]]) + IF(YEAR(Table1[[#This Row],[Invoice Date]])=2021, 52, 0)</f>
        <v>22</v>
      </c>
    </row>
    <row r="599" spans="2:17" ht="14.25" customHeight="1" x14ac:dyDescent="0.3">
      <c r="B599" s="4" t="s">
        <v>26</v>
      </c>
      <c r="C599" s="33">
        <v>1197831</v>
      </c>
      <c r="D599" s="5">
        <v>43975</v>
      </c>
      <c r="E599" s="4" t="s">
        <v>48</v>
      </c>
      <c r="F599" s="4" t="s">
        <v>49</v>
      </c>
      <c r="G599" s="4" t="s">
        <v>50</v>
      </c>
      <c r="H599" s="6" t="s">
        <v>21</v>
      </c>
      <c r="I599" s="7">
        <v>54</v>
      </c>
      <c r="J599" s="8">
        <v>209</v>
      </c>
      <c r="K599" s="9">
        <v>11286</v>
      </c>
      <c r="L599" s="9">
        <v>4852.9799999999996</v>
      </c>
      <c r="M599" s="10">
        <v>0.43</v>
      </c>
      <c r="N599" s="4" t="s">
        <v>83</v>
      </c>
      <c r="O599" s="4" t="str">
        <f>TEXT(Table1[[#This Row],[Invoice Date]],"yyyy")</f>
        <v>2020</v>
      </c>
      <c r="P599" s="4" t="str">
        <f>TEXT(Table1[[#This Row],[Invoice Date]],"mmm")</f>
        <v>May</v>
      </c>
      <c r="Q599" s="27">
        <f>WEEKNUM(Table1[[#This Row],[Invoice Date]]) + IF(YEAR(Table1[[#This Row],[Invoice Date]])=2021, 52, 0)</f>
        <v>22</v>
      </c>
    </row>
    <row r="600" spans="2:17" ht="14.25" customHeight="1" x14ac:dyDescent="0.3">
      <c r="B600" s="4" t="s">
        <v>14</v>
      </c>
      <c r="C600" s="33">
        <v>1185732</v>
      </c>
      <c r="D600" s="5">
        <v>43975</v>
      </c>
      <c r="E600" s="4" t="s">
        <v>48</v>
      </c>
      <c r="F600" s="4" t="s">
        <v>49</v>
      </c>
      <c r="G600" s="4" t="s">
        <v>50</v>
      </c>
      <c r="H600" s="6" t="s">
        <v>22</v>
      </c>
      <c r="I600" s="7">
        <v>60</v>
      </c>
      <c r="J600" s="8">
        <v>202</v>
      </c>
      <c r="K600" s="9">
        <v>12120</v>
      </c>
      <c r="L600" s="9">
        <v>5938.8</v>
      </c>
      <c r="M600" s="10">
        <v>0.49</v>
      </c>
      <c r="N600" s="4" t="s">
        <v>83</v>
      </c>
      <c r="O600" s="4" t="str">
        <f>TEXT(Table1[[#This Row],[Invoice Date]],"yyyy")</f>
        <v>2020</v>
      </c>
      <c r="P600" s="4" t="str">
        <f>TEXT(Table1[[#This Row],[Invoice Date]],"mmm")</f>
        <v>May</v>
      </c>
      <c r="Q600" s="27">
        <f>WEEKNUM(Table1[[#This Row],[Invoice Date]]) + IF(YEAR(Table1[[#This Row],[Invoice Date]])=2021, 52, 0)</f>
        <v>22</v>
      </c>
    </row>
    <row r="601" spans="2:17" ht="14.25" customHeight="1" x14ac:dyDescent="0.3">
      <c r="B601" s="4" t="s">
        <v>26</v>
      </c>
      <c r="C601" s="33">
        <v>1197831</v>
      </c>
      <c r="D601" s="5">
        <v>43975</v>
      </c>
      <c r="E601" s="4" t="s">
        <v>48</v>
      </c>
      <c r="F601" s="4" t="s">
        <v>49</v>
      </c>
      <c r="G601" s="4" t="s">
        <v>50</v>
      </c>
      <c r="H601" s="6" t="s">
        <v>20</v>
      </c>
      <c r="I601" s="7">
        <v>52</v>
      </c>
      <c r="J601" s="8">
        <v>248</v>
      </c>
      <c r="K601" s="9">
        <v>12896</v>
      </c>
      <c r="L601" s="9">
        <v>4771.5199999999995</v>
      </c>
      <c r="M601" s="10">
        <v>0.37</v>
      </c>
      <c r="N601" s="4" t="s">
        <v>83</v>
      </c>
      <c r="O601" s="4" t="str">
        <f>TEXT(Table1[[#This Row],[Invoice Date]],"yyyy")</f>
        <v>2020</v>
      </c>
      <c r="P601" s="4" t="str">
        <f>TEXT(Table1[[#This Row],[Invoice Date]],"mmm")</f>
        <v>May</v>
      </c>
      <c r="Q601" s="27">
        <f>WEEKNUM(Table1[[#This Row],[Invoice Date]]) + IF(YEAR(Table1[[#This Row],[Invoice Date]])=2021, 52, 0)</f>
        <v>22</v>
      </c>
    </row>
    <row r="602" spans="2:17" ht="14.25" customHeight="1" x14ac:dyDescent="0.3">
      <c r="B602" s="4" t="s">
        <v>26</v>
      </c>
      <c r="C602" s="33">
        <v>1197831</v>
      </c>
      <c r="D602" s="5">
        <v>43975</v>
      </c>
      <c r="E602" s="4" t="s">
        <v>48</v>
      </c>
      <c r="F602" s="4" t="s">
        <v>49</v>
      </c>
      <c r="G602" s="4" t="s">
        <v>50</v>
      </c>
      <c r="H602" s="6" t="s">
        <v>19</v>
      </c>
      <c r="I602" s="7">
        <v>51</v>
      </c>
      <c r="J602" s="8">
        <v>254</v>
      </c>
      <c r="K602" s="9">
        <v>12954</v>
      </c>
      <c r="L602" s="9">
        <v>6088.38</v>
      </c>
      <c r="M602" s="10">
        <v>0.47</v>
      </c>
      <c r="N602" s="4" t="s">
        <v>83</v>
      </c>
      <c r="O602" s="4" t="str">
        <f>TEXT(Table1[[#This Row],[Invoice Date]],"yyyy")</f>
        <v>2020</v>
      </c>
      <c r="P602" s="4" t="str">
        <f>TEXT(Table1[[#This Row],[Invoice Date]],"mmm")</f>
        <v>May</v>
      </c>
      <c r="Q602" s="27">
        <f>WEEKNUM(Table1[[#This Row],[Invoice Date]]) + IF(YEAR(Table1[[#This Row],[Invoice Date]])=2021, 52, 0)</f>
        <v>22</v>
      </c>
    </row>
    <row r="603" spans="2:17" ht="14.25" customHeight="1" x14ac:dyDescent="0.3">
      <c r="B603" s="4" t="s">
        <v>14</v>
      </c>
      <c r="C603" s="33">
        <v>1185732</v>
      </c>
      <c r="D603" s="5">
        <v>43975</v>
      </c>
      <c r="E603" s="4" t="s">
        <v>48</v>
      </c>
      <c r="F603" s="4" t="s">
        <v>49</v>
      </c>
      <c r="G603" s="4" t="s">
        <v>50</v>
      </c>
      <c r="H603" s="6" t="s">
        <v>23</v>
      </c>
      <c r="I603" s="7">
        <v>64</v>
      </c>
      <c r="J603" s="8">
        <v>219</v>
      </c>
      <c r="K603" s="9">
        <v>14016</v>
      </c>
      <c r="L603" s="9">
        <v>8830.08</v>
      </c>
      <c r="M603" s="10">
        <v>0.63</v>
      </c>
      <c r="N603" s="4" t="s">
        <v>83</v>
      </c>
      <c r="O603" s="4" t="str">
        <f>TEXT(Table1[[#This Row],[Invoice Date]],"yyyy")</f>
        <v>2020</v>
      </c>
      <c r="P603" s="4" t="str">
        <f>TEXT(Table1[[#This Row],[Invoice Date]],"mmm")</f>
        <v>May</v>
      </c>
      <c r="Q603" s="27">
        <f>WEEKNUM(Table1[[#This Row],[Invoice Date]]) + IF(YEAR(Table1[[#This Row],[Invoice Date]])=2021, 52, 0)</f>
        <v>22</v>
      </c>
    </row>
    <row r="604" spans="2:17" ht="14.25" customHeight="1" x14ac:dyDescent="0.3">
      <c r="B604" s="4" t="s">
        <v>26</v>
      </c>
      <c r="C604" s="33">
        <v>1197831</v>
      </c>
      <c r="D604" s="5">
        <v>43975</v>
      </c>
      <c r="E604" s="4" t="s">
        <v>48</v>
      </c>
      <c r="F604" s="4" t="s">
        <v>49</v>
      </c>
      <c r="G604" s="4" t="s">
        <v>50</v>
      </c>
      <c r="H604" s="6" t="s">
        <v>17</v>
      </c>
      <c r="I604" s="7">
        <v>63</v>
      </c>
      <c r="J604" s="8">
        <v>323</v>
      </c>
      <c r="K604" s="9">
        <v>20349</v>
      </c>
      <c r="L604" s="9">
        <v>11395.44</v>
      </c>
      <c r="M604" s="10">
        <v>0.56000000000000005</v>
      </c>
      <c r="N604" s="4" t="s">
        <v>83</v>
      </c>
      <c r="O604" s="4" t="str">
        <f>TEXT(Table1[[#This Row],[Invoice Date]],"yyyy")</f>
        <v>2020</v>
      </c>
      <c r="P604" s="4" t="str">
        <f>TEXT(Table1[[#This Row],[Invoice Date]],"mmm")</f>
        <v>May</v>
      </c>
      <c r="Q604" s="27">
        <f>WEEKNUM(Table1[[#This Row],[Invoice Date]]) + IF(YEAR(Table1[[#This Row],[Invoice Date]])=2021, 52, 0)</f>
        <v>22</v>
      </c>
    </row>
    <row r="605" spans="2:17" ht="14.25" customHeight="1" x14ac:dyDescent="0.3">
      <c r="B605" s="4" t="s">
        <v>30</v>
      </c>
      <c r="C605" s="34">
        <v>1128299</v>
      </c>
      <c r="D605" s="5">
        <v>43975</v>
      </c>
      <c r="E605" s="4" t="s">
        <v>31</v>
      </c>
      <c r="F605" s="4" t="s">
        <v>44</v>
      </c>
      <c r="G605" s="4" t="s">
        <v>45</v>
      </c>
      <c r="H605" s="6" t="s">
        <v>22</v>
      </c>
      <c r="I605" s="7">
        <v>75.000000000000014</v>
      </c>
      <c r="J605" s="8">
        <v>425</v>
      </c>
      <c r="K605" s="9">
        <v>318750.00000000006</v>
      </c>
      <c r="L605" s="9">
        <v>175312.50000000009</v>
      </c>
      <c r="M605" s="10">
        <v>0.55000000000000016</v>
      </c>
      <c r="N605" s="4" t="s">
        <v>18</v>
      </c>
      <c r="O605" s="4" t="str">
        <f>TEXT(Table1[[#This Row],[Invoice Date]],"yyyy")</f>
        <v>2020</v>
      </c>
      <c r="P605" s="4" t="str">
        <f>TEXT(Table1[[#This Row],[Invoice Date]],"mmm")</f>
        <v>May</v>
      </c>
      <c r="Q605" s="27">
        <f>WEEKNUM(Table1[[#This Row],[Invoice Date]]) + IF(YEAR(Table1[[#This Row],[Invoice Date]])=2021, 52, 0)</f>
        <v>22</v>
      </c>
    </row>
    <row r="606" spans="2:17" ht="14.25" customHeight="1" x14ac:dyDescent="0.3">
      <c r="B606" s="4" t="s">
        <v>26</v>
      </c>
      <c r="C606" s="33">
        <v>1197831</v>
      </c>
      <c r="D606" s="5">
        <v>43975</v>
      </c>
      <c r="E606" s="4" t="s">
        <v>48</v>
      </c>
      <c r="F606" s="4" t="s">
        <v>49</v>
      </c>
      <c r="G606" s="4" t="s">
        <v>50</v>
      </c>
      <c r="H606" s="6" t="s">
        <v>21</v>
      </c>
      <c r="I606" s="7">
        <v>55.000000000000007</v>
      </c>
      <c r="J606" s="8">
        <v>775</v>
      </c>
      <c r="K606" s="9">
        <v>426250.00000000006</v>
      </c>
      <c r="L606" s="9">
        <v>127875.00000000001</v>
      </c>
      <c r="M606" s="10">
        <v>0.3</v>
      </c>
      <c r="N606" s="4" t="s">
        <v>18</v>
      </c>
      <c r="O606" s="4" t="str">
        <f>TEXT(Table1[[#This Row],[Invoice Date]],"yyyy")</f>
        <v>2020</v>
      </c>
      <c r="P606" s="4" t="str">
        <f>TEXT(Table1[[#This Row],[Invoice Date]],"mmm")</f>
        <v>May</v>
      </c>
      <c r="Q606" s="27">
        <f>WEEKNUM(Table1[[#This Row],[Invoice Date]]) + IF(YEAR(Table1[[#This Row],[Invoice Date]])=2021, 52, 0)</f>
        <v>22</v>
      </c>
    </row>
    <row r="607" spans="2:17" ht="14.25" customHeight="1" x14ac:dyDescent="0.3">
      <c r="B607" s="4" t="s">
        <v>26</v>
      </c>
      <c r="C607" s="33">
        <v>1197831</v>
      </c>
      <c r="D607" s="5">
        <v>43975</v>
      </c>
      <c r="E607" s="4" t="s">
        <v>48</v>
      </c>
      <c r="F607" s="4" t="s">
        <v>49</v>
      </c>
      <c r="G607" s="4" t="s">
        <v>50</v>
      </c>
      <c r="H607" s="6" t="s">
        <v>20</v>
      </c>
      <c r="I607" s="7">
        <v>55.000000000000007</v>
      </c>
      <c r="J607" s="8">
        <v>825</v>
      </c>
      <c r="K607" s="9">
        <v>453750.00000000006</v>
      </c>
      <c r="L607" s="9">
        <v>113437.50000000001</v>
      </c>
      <c r="M607" s="10">
        <v>0.25</v>
      </c>
      <c r="N607" s="4" t="s">
        <v>18</v>
      </c>
      <c r="O607" s="4" t="str">
        <f>TEXT(Table1[[#This Row],[Invoice Date]],"yyyy")</f>
        <v>2020</v>
      </c>
      <c r="P607" s="4" t="str">
        <f>TEXT(Table1[[#This Row],[Invoice Date]],"mmm")</f>
        <v>May</v>
      </c>
      <c r="Q607" s="27">
        <f>WEEKNUM(Table1[[#This Row],[Invoice Date]]) + IF(YEAR(Table1[[#This Row],[Invoice Date]])=2021, 52, 0)</f>
        <v>22</v>
      </c>
    </row>
    <row r="608" spans="2:17" ht="14.25" customHeight="1" x14ac:dyDescent="0.3">
      <c r="B608" s="4" t="s">
        <v>26</v>
      </c>
      <c r="C608" s="33">
        <v>1197831</v>
      </c>
      <c r="D608" s="5">
        <v>43975</v>
      </c>
      <c r="E608" s="4" t="s">
        <v>48</v>
      </c>
      <c r="F608" s="4" t="s">
        <v>49</v>
      </c>
      <c r="G608" s="4" t="s">
        <v>50</v>
      </c>
      <c r="H608" s="6" t="s">
        <v>19</v>
      </c>
      <c r="I608" s="7">
        <v>55.000000000000007</v>
      </c>
      <c r="J608" s="8">
        <v>875</v>
      </c>
      <c r="K608" s="9">
        <v>481250.00000000006</v>
      </c>
      <c r="L608" s="9">
        <v>168437.5</v>
      </c>
      <c r="M608" s="10">
        <v>0.35</v>
      </c>
      <c r="N608" s="4" t="s">
        <v>18</v>
      </c>
      <c r="O608" s="4" t="str">
        <f>TEXT(Table1[[#This Row],[Invoice Date]],"yyyy")</f>
        <v>2020</v>
      </c>
      <c r="P608" s="4" t="str">
        <f>TEXT(Table1[[#This Row],[Invoice Date]],"mmm")</f>
        <v>May</v>
      </c>
      <c r="Q608" s="27">
        <f>WEEKNUM(Table1[[#This Row],[Invoice Date]]) + IF(YEAR(Table1[[#This Row],[Invoice Date]])=2021, 52, 0)</f>
        <v>22</v>
      </c>
    </row>
    <row r="609" spans="2:17" ht="14.25" customHeight="1" x14ac:dyDescent="0.3">
      <c r="B609" s="4" t="s">
        <v>14</v>
      </c>
      <c r="C609" s="33">
        <v>1185732</v>
      </c>
      <c r="D609" s="5">
        <v>43975</v>
      </c>
      <c r="E609" s="4" t="s">
        <v>48</v>
      </c>
      <c r="F609" s="4" t="s">
        <v>49</v>
      </c>
      <c r="G609" s="4" t="s">
        <v>50</v>
      </c>
      <c r="H609" s="6" t="s">
        <v>22</v>
      </c>
      <c r="I609" s="7">
        <v>65</v>
      </c>
      <c r="J609" s="8">
        <v>775</v>
      </c>
      <c r="K609" s="9">
        <v>503750</v>
      </c>
      <c r="L609" s="9">
        <v>176312.5</v>
      </c>
      <c r="M609" s="10">
        <v>0.35</v>
      </c>
      <c r="N609" s="4" t="s">
        <v>18</v>
      </c>
      <c r="O609" s="4" t="str">
        <f>TEXT(Table1[[#This Row],[Invoice Date]],"yyyy")</f>
        <v>2020</v>
      </c>
      <c r="P609" s="4" t="str">
        <f>TEXT(Table1[[#This Row],[Invoice Date]],"mmm")</f>
        <v>May</v>
      </c>
      <c r="Q609" s="27">
        <f>WEEKNUM(Table1[[#This Row],[Invoice Date]]) + IF(YEAR(Table1[[#This Row],[Invoice Date]])=2021, 52, 0)</f>
        <v>22</v>
      </c>
    </row>
    <row r="610" spans="2:17" ht="14.25" customHeight="1" x14ac:dyDescent="0.3">
      <c r="B610" s="4" t="s">
        <v>14</v>
      </c>
      <c r="C610" s="33">
        <v>1185732</v>
      </c>
      <c r="D610" s="5">
        <v>43975</v>
      </c>
      <c r="E610" s="4" t="s">
        <v>48</v>
      </c>
      <c r="F610" s="4" t="s">
        <v>49</v>
      </c>
      <c r="G610" s="4" t="s">
        <v>50</v>
      </c>
      <c r="H610" s="6" t="s">
        <v>23</v>
      </c>
      <c r="I610" s="7">
        <v>70</v>
      </c>
      <c r="J610" s="8">
        <v>875</v>
      </c>
      <c r="K610" s="9">
        <v>612500</v>
      </c>
      <c r="L610" s="9">
        <v>306250</v>
      </c>
      <c r="M610" s="10">
        <v>0.5</v>
      </c>
      <c r="N610" s="4" t="s">
        <v>18</v>
      </c>
      <c r="O610" s="4" t="str">
        <f>TEXT(Table1[[#This Row],[Invoice Date]],"yyyy")</f>
        <v>2020</v>
      </c>
      <c r="P610" s="4" t="str">
        <f>TEXT(Table1[[#This Row],[Invoice Date]],"mmm")</f>
        <v>May</v>
      </c>
      <c r="Q610" s="27">
        <f>WEEKNUM(Table1[[#This Row],[Invoice Date]]) + IF(YEAR(Table1[[#This Row],[Invoice Date]])=2021, 52, 0)</f>
        <v>22</v>
      </c>
    </row>
    <row r="611" spans="2:17" ht="14.25" customHeight="1" x14ac:dyDescent="0.3">
      <c r="B611" s="4" t="s">
        <v>26</v>
      </c>
      <c r="C611" s="33">
        <v>1197831</v>
      </c>
      <c r="D611" s="5">
        <v>43975</v>
      </c>
      <c r="E611" s="4" t="s">
        <v>48</v>
      </c>
      <c r="F611" s="4" t="s">
        <v>49</v>
      </c>
      <c r="G611" s="4" t="s">
        <v>50</v>
      </c>
      <c r="H611" s="6" t="s">
        <v>17</v>
      </c>
      <c r="I611" s="7">
        <v>65</v>
      </c>
      <c r="J611" s="8">
        <v>1075</v>
      </c>
      <c r="K611" s="9">
        <v>698750</v>
      </c>
      <c r="L611" s="9">
        <v>314437.5</v>
      </c>
      <c r="M611" s="10">
        <v>0.45</v>
      </c>
      <c r="N611" s="4" t="s">
        <v>18</v>
      </c>
      <c r="O611" s="4" t="str">
        <f>TEXT(Table1[[#This Row],[Invoice Date]],"yyyy")</f>
        <v>2020</v>
      </c>
      <c r="P611" s="4" t="str">
        <f>TEXT(Table1[[#This Row],[Invoice Date]],"mmm")</f>
        <v>May</v>
      </c>
      <c r="Q611" s="27">
        <f>WEEKNUM(Table1[[#This Row],[Invoice Date]]) + IF(YEAR(Table1[[#This Row],[Invoice Date]])=2021, 52, 0)</f>
        <v>22</v>
      </c>
    </row>
    <row r="612" spans="2:17" ht="14.25" customHeight="1" x14ac:dyDescent="0.3">
      <c r="B612" s="4" t="s">
        <v>30</v>
      </c>
      <c r="C612" s="34">
        <v>1128299</v>
      </c>
      <c r="D612" s="5">
        <v>43976</v>
      </c>
      <c r="E612" s="4" t="s">
        <v>31</v>
      </c>
      <c r="F612" s="4" t="s">
        <v>44</v>
      </c>
      <c r="G612" s="4" t="s">
        <v>45</v>
      </c>
      <c r="H612" s="6" t="s">
        <v>23</v>
      </c>
      <c r="I612" s="7">
        <v>75</v>
      </c>
      <c r="J612" s="8">
        <v>137</v>
      </c>
      <c r="K612" s="9">
        <v>10275</v>
      </c>
      <c r="L612" s="9">
        <v>3390.75</v>
      </c>
      <c r="M612" s="10">
        <v>0.33</v>
      </c>
      <c r="N612" s="4" t="s">
        <v>83</v>
      </c>
      <c r="O612" s="4" t="str">
        <f>TEXT(Table1[[#This Row],[Invoice Date]],"yyyy")</f>
        <v>2020</v>
      </c>
      <c r="P612" s="4" t="str">
        <f>TEXT(Table1[[#This Row],[Invoice Date]],"mmm")</f>
        <v>May</v>
      </c>
      <c r="Q612" s="27">
        <f>WEEKNUM(Table1[[#This Row],[Invoice Date]]) + IF(YEAR(Table1[[#This Row],[Invoice Date]])=2021, 52, 0)</f>
        <v>22</v>
      </c>
    </row>
    <row r="613" spans="2:17" ht="14.25" customHeight="1" x14ac:dyDescent="0.3">
      <c r="B613" s="4" t="s">
        <v>30</v>
      </c>
      <c r="C613" s="34">
        <v>1128299</v>
      </c>
      <c r="D613" s="5">
        <v>43976</v>
      </c>
      <c r="E613" s="4" t="s">
        <v>31</v>
      </c>
      <c r="F613" s="4" t="s">
        <v>44</v>
      </c>
      <c r="G613" s="4" t="s">
        <v>45</v>
      </c>
      <c r="H613" s="6" t="s">
        <v>23</v>
      </c>
      <c r="I613" s="7">
        <v>80.000000000000014</v>
      </c>
      <c r="J613" s="8">
        <v>525</v>
      </c>
      <c r="K613" s="9">
        <v>420000.00000000006</v>
      </c>
      <c r="L613" s="9">
        <v>84000.000000000015</v>
      </c>
      <c r="M613" s="10">
        <v>0.2</v>
      </c>
      <c r="N613" s="4" t="s">
        <v>18</v>
      </c>
      <c r="O613" s="4" t="str">
        <f>TEXT(Table1[[#This Row],[Invoice Date]],"yyyy")</f>
        <v>2020</v>
      </c>
      <c r="P613" s="4" t="str">
        <f>TEXT(Table1[[#This Row],[Invoice Date]],"mmm")</f>
        <v>May</v>
      </c>
      <c r="Q613" s="27">
        <f>WEEKNUM(Table1[[#This Row],[Invoice Date]]) + IF(YEAR(Table1[[#This Row],[Invoice Date]])=2021, 52, 0)</f>
        <v>22</v>
      </c>
    </row>
    <row r="614" spans="2:17" ht="14.25" customHeight="1" x14ac:dyDescent="0.3">
      <c r="B614" s="4" t="s">
        <v>30</v>
      </c>
      <c r="C614" s="34">
        <v>1128299</v>
      </c>
      <c r="D614" s="5">
        <v>43977</v>
      </c>
      <c r="E614" s="4" t="s">
        <v>31</v>
      </c>
      <c r="F614" s="4" t="s">
        <v>44</v>
      </c>
      <c r="G614" s="4" t="s">
        <v>45</v>
      </c>
      <c r="H614" s="6" t="s">
        <v>17</v>
      </c>
      <c r="I614" s="7">
        <v>36</v>
      </c>
      <c r="J614" s="8">
        <v>117</v>
      </c>
      <c r="K614" s="9">
        <v>4212</v>
      </c>
      <c r="L614" s="9">
        <v>1726.9199999999998</v>
      </c>
      <c r="M614" s="10">
        <v>0.41</v>
      </c>
      <c r="N614" s="4" t="s">
        <v>83</v>
      </c>
      <c r="O614" s="4" t="str">
        <f>TEXT(Table1[[#This Row],[Invoice Date]],"yyyy")</f>
        <v>2020</v>
      </c>
      <c r="P614" s="4" t="str">
        <f>TEXT(Table1[[#This Row],[Invoice Date]],"mmm")</f>
        <v>May</v>
      </c>
      <c r="Q614" s="27">
        <f>WEEKNUM(Table1[[#This Row],[Invoice Date]]) + IF(YEAR(Table1[[#This Row],[Invoice Date]])=2021, 52, 0)</f>
        <v>22</v>
      </c>
    </row>
    <row r="615" spans="2:17" ht="14.25" customHeight="1" x14ac:dyDescent="0.3">
      <c r="B615" s="4" t="s">
        <v>30</v>
      </c>
      <c r="C615" s="34">
        <v>1128299</v>
      </c>
      <c r="D615" s="5">
        <v>43977</v>
      </c>
      <c r="E615" s="4" t="s">
        <v>31</v>
      </c>
      <c r="F615" s="4" t="s">
        <v>44</v>
      </c>
      <c r="G615" s="4" t="s">
        <v>45</v>
      </c>
      <c r="H615" s="6" t="s">
        <v>17</v>
      </c>
      <c r="I615" s="7">
        <v>40</v>
      </c>
      <c r="J615" s="8">
        <v>450</v>
      </c>
      <c r="K615" s="9">
        <v>180000</v>
      </c>
      <c r="L615" s="9">
        <v>54000</v>
      </c>
      <c r="M615" s="10">
        <v>0.3</v>
      </c>
      <c r="N615" s="4" t="s">
        <v>18</v>
      </c>
      <c r="O615" s="4" t="str">
        <f>TEXT(Table1[[#This Row],[Invoice Date]],"yyyy")</f>
        <v>2020</v>
      </c>
      <c r="P615" s="4" t="str">
        <f>TEXT(Table1[[#This Row],[Invoice Date]],"mmm")</f>
        <v>May</v>
      </c>
      <c r="Q615" s="27">
        <f>WEEKNUM(Table1[[#This Row],[Invoice Date]]) + IF(YEAR(Table1[[#This Row],[Invoice Date]])=2021, 52, 0)</f>
        <v>22</v>
      </c>
    </row>
    <row r="616" spans="2:17" ht="14.25" customHeight="1" x14ac:dyDescent="0.3">
      <c r="B616" s="4" t="s">
        <v>30</v>
      </c>
      <c r="C616" s="34">
        <v>1128299</v>
      </c>
      <c r="D616" s="5">
        <v>43978</v>
      </c>
      <c r="E616" s="4" t="s">
        <v>31</v>
      </c>
      <c r="F616" s="4" t="s">
        <v>44</v>
      </c>
      <c r="G616" s="4" t="s">
        <v>45</v>
      </c>
      <c r="H616" s="6" t="s">
        <v>19</v>
      </c>
      <c r="I616" s="7">
        <v>48</v>
      </c>
      <c r="J616" s="8">
        <v>131</v>
      </c>
      <c r="K616" s="9">
        <v>6288</v>
      </c>
      <c r="L616" s="9">
        <v>2515.2000000000003</v>
      </c>
      <c r="M616" s="10">
        <v>0.4</v>
      </c>
      <c r="N616" s="4" t="s">
        <v>83</v>
      </c>
      <c r="O616" s="4" t="str">
        <f>TEXT(Table1[[#This Row],[Invoice Date]],"yyyy")</f>
        <v>2020</v>
      </c>
      <c r="P616" s="4" t="str">
        <f>TEXT(Table1[[#This Row],[Invoice Date]],"mmm")</f>
        <v>May</v>
      </c>
      <c r="Q616" s="27">
        <f>WEEKNUM(Table1[[#This Row],[Invoice Date]]) + IF(YEAR(Table1[[#This Row],[Invoice Date]])=2021, 52, 0)</f>
        <v>22</v>
      </c>
    </row>
    <row r="617" spans="2:17" ht="14.25" customHeight="1" x14ac:dyDescent="0.3">
      <c r="B617" s="4" t="s">
        <v>30</v>
      </c>
      <c r="C617" s="34">
        <v>1128299</v>
      </c>
      <c r="D617" s="5">
        <v>43978</v>
      </c>
      <c r="E617" s="4" t="s">
        <v>31</v>
      </c>
      <c r="F617" s="4" t="s">
        <v>44</v>
      </c>
      <c r="G617" s="4" t="s">
        <v>45</v>
      </c>
      <c r="H617" s="6" t="s">
        <v>19</v>
      </c>
      <c r="I617" s="7">
        <v>50</v>
      </c>
      <c r="J617" s="8">
        <v>450</v>
      </c>
      <c r="K617" s="9">
        <v>225000</v>
      </c>
      <c r="L617" s="9">
        <v>56250</v>
      </c>
      <c r="M617" s="10">
        <v>0.25</v>
      </c>
      <c r="N617" s="4" t="s">
        <v>18</v>
      </c>
      <c r="O617" s="4" t="str">
        <f>TEXT(Table1[[#This Row],[Invoice Date]],"yyyy")</f>
        <v>2020</v>
      </c>
      <c r="P617" s="4" t="str">
        <f>TEXT(Table1[[#This Row],[Invoice Date]],"mmm")</f>
        <v>May</v>
      </c>
      <c r="Q617" s="27">
        <f>WEEKNUM(Table1[[#This Row],[Invoice Date]]) + IF(YEAR(Table1[[#This Row],[Invoice Date]])=2021, 52, 0)</f>
        <v>22</v>
      </c>
    </row>
    <row r="618" spans="2:17" ht="14.25" customHeight="1" x14ac:dyDescent="0.3">
      <c r="B618" s="4" t="s">
        <v>30</v>
      </c>
      <c r="C618" s="34">
        <v>1128299</v>
      </c>
      <c r="D618" s="5">
        <v>43979</v>
      </c>
      <c r="E618" s="4" t="s">
        <v>31</v>
      </c>
      <c r="F618" s="4" t="s">
        <v>44</v>
      </c>
      <c r="G618" s="4" t="s">
        <v>45</v>
      </c>
      <c r="H618" s="6" t="s">
        <v>20</v>
      </c>
      <c r="I618" s="7">
        <v>46</v>
      </c>
      <c r="J618" s="8">
        <v>135</v>
      </c>
      <c r="K618" s="9">
        <v>6210</v>
      </c>
      <c r="L618" s="9">
        <v>2173.5</v>
      </c>
      <c r="M618" s="10">
        <v>0.35</v>
      </c>
      <c r="N618" s="4" t="s">
        <v>83</v>
      </c>
      <c r="O618" s="4" t="str">
        <f>TEXT(Table1[[#This Row],[Invoice Date]],"yyyy")</f>
        <v>2020</v>
      </c>
      <c r="P618" s="4" t="str">
        <f>TEXT(Table1[[#This Row],[Invoice Date]],"mmm")</f>
        <v>May</v>
      </c>
      <c r="Q618" s="27">
        <f>WEEKNUM(Table1[[#This Row],[Invoice Date]]) + IF(YEAR(Table1[[#This Row],[Invoice Date]])=2021, 52, 0)</f>
        <v>22</v>
      </c>
    </row>
    <row r="619" spans="2:17" ht="14.25" customHeight="1" x14ac:dyDescent="0.3">
      <c r="B619" s="4" t="s">
        <v>30</v>
      </c>
      <c r="C619" s="34">
        <v>1128299</v>
      </c>
      <c r="D619" s="5">
        <v>43979</v>
      </c>
      <c r="E619" s="4" t="s">
        <v>31</v>
      </c>
      <c r="F619" s="4" t="s">
        <v>44</v>
      </c>
      <c r="G619" s="4" t="s">
        <v>45</v>
      </c>
      <c r="H619" s="6" t="s">
        <v>20</v>
      </c>
      <c r="I619" s="7">
        <v>50</v>
      </c>
      <c r="J619" s="8">
        <v>450</v>
      </c>
      <c r="K619" s="9">
        <v>225000</v>
      </c>
      <c r="L619" s="9">
        <v>56250</v>
      </c>
      <c r="M619" s="10">
        <v>0.25</v>
      </c>
      <c r="N619" s="4" t="s">
        <v>18</v>
      </c>
      <c r="O619" s="4" t="str">
        <f>TEXT(Table1[[#This Row],[Invoice Date]],"yyyy")</f>
        <v>2020</v>
      </c>
      <c r="P619" s="4" t="str">
        <f>TEXT(Table1[[#This Row],[Invoice Date]],"mmm")</f>
        <v>May</v>
      </c>
      <c r="Q619" s="27">
        <f>WEEKNUM(Table1[[#This Row],[Invoice Date]]) + IF(YEAR(Table1[[#This Row],[Invoice Date]])=2021, 52, 0)</f>
        <v>22</v>
      </c>
    </row>
    <row r="620" spans="2:17" ht="14.25" customHeight="1" x14ac:dyDescent="0.3">
      <c r="B620" s="4" t="s">
        <v>30</v>
      </c>
      <c r="C620" s="34">
        <v>1128299</v>
      </c>
      <c r="D620" s="5">
        <v>43980</v>
      </c>
      <c r="E620" s="4" t="s">
        <v>31</v>
      </c>
      <c r="F620" s="4" t="s">
        <v>44</v>
      </c>
      <c r="G620" s="4" t="s">
        <v>45</v>
      </c>
      <c r="H620" s="6" t="s">
        <v>21</v>
      </c>
      <c r="I620" s="7">
        <v>49</v>
      </c>
      <c r="J620" s="8">
        <v>78</v>
      </c>
      <c r="K620" s="9">
        <v>3822</v>
      </c>
      <c r="L620" s="9">
        <v>1567.02</v>
      </c>
      <c r="M620" s="10">
        <v>0.41</v>
      </c>
      <c r="N620" s="4" t="s">
        <v>83</v>
      </c>
      <c r="O620" s="4" t="str">
        <f>TEXT(Table1[[#This Row],[Invoice Date]],"yyyy")</f>
        <v>2020</v>
      </c>
      <c r="P620" s="4" t="str">
        <f>TEXT(Table1[[#This Row],[Invoice Date]],"mmm")</f>
        <v>May</v>
      </c>
      <c r="Q620" s="27">
        <f>WEEKNUM(Table1[[#This Row],[Invoice Date]]) + IF(YEAR(Table1[[#This Row],[Invoice Date]])=2021, 52, 0)</f>
        <v>22</v>
      </c>
    </row>
    <row r="621" spans="2:17" ht="14.25" customHeight="1" x14ac:dyDescent="0.3">
      <c r="B621" s="4" t="s">
        <v>30</v>
      </c>
      <c r="C621" s="34">
        <v>1128299</v>
      </c>
      <c r="D621" s="5">
        <v>43980</v>
      </c>
      <c r="E621" s="4" t="s">
        <v>31</v>
      </c>
      <c r="F621" s="4" t="s">
        <v>44</v>
      </c>
      <c r="G621" s="4" t="s">
        <v>45</v>
      </c>
      <c r="H621" s="6" t="s">
        <v>21</v>
      </c>
      <c r="I621" s="7">
        <v>50</v>
      </c>
      <c r="J621" s="8">
        <v>300</v>
      </c>
      <c r="K621" s="9">
        <v>150000</v>
      </c>
      <c r="L621" s="9">
        <v>45000</v>
      </c>
      <c r="M621" s="10">
        <v>0.3</v>
      </c>
      <c r="N621" s="4" t="s">
        <v>18</v>
      </c>
      <c r="O621" s="4" t="str">
        <f>TEXT(Table1[[#This Row],[Invoice Date]],"yyyy")</f>
        <v>2020</v>
      </c>
      <c r="P621" s="4" t="str">
        <f>TEXT(Table1[[#This Row],[Invoice Date]],"mmm")</f>
        <v>May</v>
      </c>
      <c r="Q621" s="27">
        <f>WEEKNUM(Table1[[#This Row],[Invoice Date]]) + IF(YEAR(Table1[[#This Row],[Invoice Date]])=2021, 52, 0)</f>
        <v>22</v>
      </c>
    </row>
    <row r="622" spans="2:17" ht="14.25" customHeight="1" x14ac:dyDescent="0.3">
      <c r="B622" s="4" t="s">
        <v>30</v>
      </c>
      <c r="C622" s="34">
        <v>1128299</v>
      </c>
      <c r="D622" s="5">
        <v>43981</v>
      </c>
      <c r="E622" s="4" t="s">
        <v>31</v>
      </c>
      <c r="F622" s="4" t="s">
        <v>46</v>
      </c>
      <c r="G622" s="4" t="s">
        <v>47</v>
      </c>
      <c r="H622" s="6" t="s">
        <v>22</v>
      </c>
      <c r="I622" s="7">
        <v>51</v>
      </c>
      <c r="J622" s="8">
        <v>73</v>
      </c>
      <c r="K622" s="9">
        <v>3723</v>
      </c>
      <c r="L622" s="9">
        <v>1451.97</v>
      </c>
      <c r="M622" s="10">
        <v>0.39</v>
      </c>
      <c r="N622" s="4" t="s">
        <v>83</v>
      </c>
      <c r="O622" s="4" t="str">
        <f>TEXT(Table1[[#This Row],[Invoice Date]],"yyyy")</f>
        <v>2020</v>
      </c>
      <c r="P622" s="4" t="str">
        <f>TEXT(Table1[[#This Row],[Invoice Date]],"mmm")</f>
        <v>May</v>
      </c>
      <c r="Q622" s="27">
        <f>WEEKNUM(Table1[[#This Row],[Invoice Date]]) + IF(YEAR(Table1[[#This Row],[Invoice Date]])=2021, 52, 0)</f>
        <v>22</v>
      </c>
    </row>
    <row r="623" spans="2:17" ht="14.25" customHeight="1" x14ac:dyDescent="0.3">
      <c r="B623" s="4" t="s">
        <v>30</v>
      </c>
      <c r="C623" s="34">
        <v>1128299</v>
      </c>
      <c r="D623" s="5">
        <v>43981</v>
      </c>
      <c r="E623" s="4" t="s">
        <v>31</v>
      </c>
      <c r="F623" s="4" t="s">
        <v>46</v>
      </c>
      <c r="G623" s="4" t="s">
        <v>47</v>
      </c>
      <c r="H623" s="6" t="s">
        <v>22</v>
      </c>
      <c r="I623" s="7">
        <v>55.000000000000007</v>
      </c>
      <c r="J623" s="8">
        <v>250</v>
      </c>
      <c r="K623" s="9">
        <v>137500.00000000003</v>
      </c>
      <c r="L623" s="9">
        <v>34375.000000000007</v>
      </c>
      <c r="M623" s="10">
        <v>0.25</v>
      </c>
      <c r="N623" s="4" t="s">
        <v>18</v>
      </c>
      <c r="O623" s="4" t="str">
        <f>TEXT(Table1[[#This Row],[Invoice Date]],"yyyy")</f>
        <v>2020</v>
      </c>
      <c r="P623" s="4" t="str">
        <f>TEXT(Table1[[#This Row],[Invoice Date]],"mmm")</f>
        <v>May</v>
      </c>
      <c r="Q623" s="27">
        <f>WEEKNUM(Table1[[#This Row],[Invoice Date]]) + IF(YEAR(Table1[[#This Row],[Invoice Date]])=2021, 52, 0)</f>
        <v>22</v>
      </c>
    </row>
    <row r="624" spans="2:17" ht="14.25" customHeight="1" x14ac:dyDescent="0.3">
      <c r="B624" s="4" t="s">
        <v>30</v>
      </c>
      <c r="C624" s="34">
        <v>1128299</v>
      </c>
      <c r="D624" s="5">
        <v>43982</v>
      </c>
      <c r="E624" s="4" t="s">
        <v>31</v>
      </c>
      <c r="F624" s="4" t="s">
        <v>46</v>
      </c>
      <c r="G624" s="4" t="s">
        <v>47</v>
      </c>
      <c r="H624" s="6" t="s">
        <v>23</v>
      </c>
      <c r="I624" s="7">
        <v>46</v>
      </c>
      <c r="J624" s="8">
        <v>125</v>
      </c>
      <c r="K624" s="9">
        <v>5750</v>
      </c>
      <c r="L624" s="9">
        <v>1782.5</v>
      </c>
      <c r="M624" s="10">
        <v>0.31</v>
      </c>
      <c r="N624" s="4" t="s">
        <v>83</v>
      </c>
      <c r="O624" s="4" t="str">
        <f>TEXT(Table1[[#This Row],[Invoice Date]],"yyyy")</f>
        <v>2020</v>
      </c>
      <c r="P624" s="4" t="str">
        <f>TEXT(Table1[[#This Row],[Invoice Date]],"mmm")</f>
        <v>May</v>
      </c>
      <c r="Q624" s="27">
        <f>WEEKNUM(Table1[[#This Row],[Invoice Date]]) + IF(YEAR(Table1[[#This Row],[Invoice Date]])=2021, 52, 0)</f>
        <v>23</v>
      </c>
    </row>
    <row r="625" spans="2:17" ht="14.25" customHeight="1" x14ac:dyDescent="0.3">
      <c r="B625" s="4" t="s">
        <v>30</v>
      </c>
      <c r="C625" s="34">
        <v>1128299</v>
      </c>
      <c r="D625" s="5">
        <v>43982</v>
      </c>
      <c r="E625" s="4" t="s">
        <v>31</v>
      </c>
      <c r="F625" s="4" t="s">
        <v>46</v>
      </c>
      <c r="G625" s="4" t="s">
        <v>47</v>
      </c>
      <c r="H625" s="6" t="s">
        <v>23</v>
      </c>
      <c r="I625" s="7">
        <v>50</v>
      </c>
      <c r="J625" s="8">
        <v>500</v>
      </c>
      <c r="K625" s="9">
        <v>250000</v>
      </c>
      <c r="L625" s="9">
        <v>50000</v>
      </c>
      <c r="M625" s="10">
        <v>0.2</v>
      </c>
      <c r="N625" s="4" t="s">
        <v>18</v>
      </c>
      <c r="O625" s="4" t="str">
        <f>TEXT(Table1[[#This Row],[Invoice Date]],"yyyy")</f>
        <v>2020</v>
      </c>
      <c r="P625" s="4" t="str">
        <f>TEXT(Table1[[#This Row],[Invoice Date]],"mmm")</f>
        <v>May</v>
      </c>
      <c r="Q625" s="27">
        <f>WEEKNUM(Table1[[#This Row],[Invoice Date]]) + IF(YEAR(Table1[[#This Row],[Invoice Date]])=2021, 52, 0)</f>
        <v>23</v>
      </c>
    </row>
    <row r="626" spans="2:17" ht="14.25" customHeight="1" x14ac:dyDescent="0.3">
      <c r="B626" s="4" t="s">
        <v>30</v>
      </c>
      <c r="C626" s="34">
        <v>1128299</v>
      </c>
      <c r="D626" s="5">
        <v>43983</v>
      </c>
      <c r="E626" s="4" t="s">
        <v>31</v>
      </c>
      <c r="F626" s="4" t="s">
        <v>46</v>
      </c>
      <c r="G626" s="4" t="s">
        <v>47</v>
      </c>
      <c r="H626" s="6" t="s">
        <v>17</v>
      </c>
      <c r="I626" s="7">
        <v>36</v>
      </c>
      <c r="J626" s="8">
        <v>138</v>
      </c>
      <c r="K626" s="9">
        <v>4968</v>
      </c>
      <c r="L626" s="9">
        <v>2136.2399999999998</v>
      </c>
      <c r="M626" s="10">
        <v>0.43</v>
      </c>
      <c r="N626" s="4" t="s">
        <v>83</v>
      </c>
      <c r="O626" s="4" t="str">
        <f>TEXT(Table1[[#This Row],[Invoice Date]],"yyyy")</f>
        <v>2020</v>
      </c>
      <c r="P626" s="4" t="str">
        <f>TEXT(Table1[[#This Row],[Invoice Date]],"mmm")</f>
        <v>Jun</v>
      </c>
      <c r="Q626" s="27">
        <f>WEEKNUM(Table1[[#This Row],[Invoice Date]]) + IF(YEAR(Table1[[#This Row],[Invoice Date]])=2021, 52, 0)</f>
        <v>23</v>
      </c>
    </row>
    <row r="627" spans="2:17" ht="14.25" customHeight="1" x14ac:dyDescent="0.3">
      <c r="B627" s="4" t="s">
        <v>30</v>
      </c>
      <c r="C627" s="34">
        <v>1128299</v>
      </c>
      <c r="D627" s="5">
        <v>43983</v>
      </c>
      <c r="E627" s="4" t="s">
        <v>31</v>
      </c>
      <c r="F627" s="4" t="s">
        <v>46</v>
      </c>
      <c r="G627" s="4" t="s">
        <v>47</v>
      </c>
      <c r="H627" s="6" t="s">
        <v>17</v>
      </c>
      <c r="I627" s="7">
        <v>40</v>
      </c>
      <c r="J627" s="8">
        <v>550</v>
      </c>
      <c r="K627" s="9">
        <v>220000</v>
      </c>
      <c r="L627" s="9">
        <v>66000</v>
      </c>
      <c r="M627" s="10">
        <v>0.3</v>
      </c>
      <c r="N627" s="4" t="s">
        <v>18</v>
      </c>
      <c r="O627" s="4" t="str">
        <f>TEXT(Table1[[#This Row],[Invoice Date]],"yyyy")</f>
        <v>2020</v>
      </c>
      <c r="P627" s="4" t="str">
        <f>TEXT(Table1[[#This Row],[Invoice Date]],"mmm")</f>
        <v>Jun</v>
      </c>
      <c r="Q627" s="27">
        <f>WEEKNUM(Table1[[#This Row],[Invoice Date]]) + IF(YEAR(Table1[[#This Row],[Invoice Date]])=2021, 52, 0)</f>
        <v>23</v>
      </c>
    </row>
    <row r="628" spans="2:17" ht="14.25" customHeight="1" x14ac:dyDescent="0.3">
      <c r="B628" s="4" t="s">
        <v>30</v>
      </c>
      <c r="C628" s="34">
        <v>1128299</v>
      </c>
      <c r="D628" s="5">
        <v>43984</v>
      </c>
      <c r="E628" s="4" t="s">
        <v>31</v>
      </c>
      <c r="F628" s="4" t="s">
        <v>46</v>
      </c>
      <c r="G628" s="4" t="s">
        <v>47</v>
      </c>
      <c r="H628" s="6" t="s">
        <v>19</v>
      </c>
      <c r="I628" s="7">
        <v>47</v>
      </c>
      <c r="J628" s="8">
        <v>131</v>
      </c>
      <c r="K628" s="9">
        <v>6157</v>
      </c>
      <c r="L628" s="9">
        <v>2401.23</v>
      </c>
      <c r="M628" s="10">
        <v>0.39</v>
      </c>
      <c r="N628" s="4" t="s">
        <v>83</v>
      </c>
      <c r="O628" s="4" t="str">
        <f>TEXT(Table1[[#This Row],[Invoice Date]],"yyyy")</f>
        <v>2020</v>
      </c>
      <c r="P628" s="4" t="str">
        <f>TEXT(Table1[[#This Row],[Invoice Date]],"mmm")</f>
        <v>Jun</v>
      </c>
      <c r="Q628" s="27">
        <f>WEEKNUM(Table1[[#This Row],[Invoice Date]]) + IF(YEAR(Table1[[#This Row],[Invoice Date]])=2021, 52, 0)</f>
        <v>23</v>
      </c>
    </row>
    <row r="629" spans="2:17" ht="14.25" customHeight="1" x14ac:dyDescent="0.3">
      <c r="B629" s="4" t="s">
        <v>30</v>
      </c>
      <c r="C629" s="34">
        <v>1128299</v>
      </c>
      <c r="D629" s="5">
        <v>43984</v>
      </c>
      <c r="E629" s="4" t="s">
        <v>31</v>
      </c>
      <c r="F629" s="4" t="s">
        <v>46</v>
      </c>
      <c r="G629" s="4" t="s">
        <v>47</v>
      </c>
      <c r="H629" s="6" t="s">
        <v>19</v>
      </c>
      <c r="I629" s="7">
        <v>50</v>
      </c>
      <c r="J629" s="8">
        <v>450</v>
      </c>
      <c r="K629" s="9">
        <v>225000</v>
      </c>
      <c r="L629" s="9">
        <v>56250</v>
      </c>
      <c r="M629" s="10">
        <v>0.25</v>
      </c>
      <c r="N629" s="4" t="s">
        <v>18</v>
      </c>
      <c r="O629" s="4" t="str">
        <f>TEXT(Table1[[#This Row],[Invoice Date]],"yyyy")</f>
        <v>2020</v>
      </c>
      <c r="P629" s="4" t="str">
        <f>TEXT(Table1[[#This Row],[Invoice Date]],"mmm")</f>
        <v>Jun</v>
      </c>
      <c r="Q629" s="27">
        <f>WEEKNUM(Table1[[#This Row],[Invoice Date]]) + IF(YEAR(Table1[[#This Row],[Invoice Date]])=2021, 52, 0)</f>
        <v>23</v>
      </c>
    </row>
    <row r="630" spans="2:17" ht="14.25" customHeight="1" x14ac:dyDescent="0.3">
      <c r="B630" s="4" t="s">
        <v>30</v>
      </c>
      <c r="C630" s="34">
        <v>1128299</v>
      </c>
      <c r="D630" s="5">
        <v>43985</v>
      </c>
      <c r="E630" s="4" t="s">
        <v>31</v>
      </c>
      <c r="F630" s="4" t="s">
        <v>46</v>
      </c>
      <c r="G630" s="4" t="s">
        <v>47</v>
      </c>
      <c r="H630" s="6" t="s">
        <v>20</v>
      </c>
      <c r="I630" s="7">
        <v>47</v>
      </c>
      <c r="J630" s="8">
        <v>122</v>
      </c>
      <c r="K630" s="9">
        <v>5734</v>
      </c>
      <c r="L630" s="9">
        <v>2236.2600000000002</v>
      </c>
      <c r="M630" s="10">
        <v>0.39</v>
      </c>
      <c r="N630" s="4" t="s">
        <v>83</v>
      </c>
      <c r="O630" s="4" t="str">
        <f>TEXT(Table1[[#This Row],[Invoice Date]],"yyyy")</f>
        <v>2020</v>
      </c>
      <c r="P630" s="4" t="str">
        <f>TEXT(Table1[[#This Row],[Invoice Date]],"mmm")</f>
        <v>Jun</v>
      </c>
      <c r="Q630" s="27">
        <f>WEEKNUM(Table1[[#This Row],[Invoice Date]]) + IF(YEAR(Table1[[#This Row],[Invoice Date]])=2021, 52, 0)</f>
        <v>23</v>
      </c>
    </row>
    <row r="631" spans="2:17" ht="14.25" customHeight="1" x14ac:dyDescent="0.3">
      <c r="B631" s="4" t="s">
        <v>30</v>
      </c>
      <c r="C631" s="34">
        <v>1128299</v>
      </c>
      <c r="D631" s="5">
        <v>43985</v>
      </c>
      <c r="E631" s="4" t="s">
        <v>31</v>
      </c>
      <c r="F631" s="4" t="s">
        <v>46</v>
      </c>
      <c r="G631" s="4" t="s">
        <v>47</v>
      </c>
      <c r="H631" s="6" t="s">
        <v>20</v>
      </c>
      <c r="I631" s="7">
        <v>50</v>
      </c>
      <c r="J631" s="8">
        <v>450</v>
      </c>
      <c r="K631" s="9">
        <v>225000</v>
      </c>
      <c r="L631" s="9">
        <v>56250</v>
      </c>
      <c r="M631" s="10">
        <v>0.25</v>
      </c>
      <c r="N631" s="4" t="s">
        <v>18</v>
      </c>
      <c r="O631" s="4" t="str">
        <f>TEXT(Table1[[#This Row],[Invoice Date]],"yyyy")</f>
        <v>2020</v>
      </c>
      <c r="P631" s="4" t="str">
        <f>TEXT(Table1[[#This Row],[Invoice Date]],"mmm")</f>
        <v>Jun</v>
      </c>
      <c r="Q631" s="27">
        <f>WEEKNUM(Table1[[#This Row],[Invoice Date]]) + IF(YEAR(Table1[[#This Row],[Invoice Date]])=2021, 52, 0)</f>
        <v>23</v>
      </c>
    </row>
    <row r="632" spans="2:17" ht="14.25" customHeight="1" x14ac:dyDescent="0.3">
      <c r="B632" s="4" t="s">
        <v>30</v>
      </c>
      <c r="C632" s="34">
        <v>1128299</v>
      </c>
      <c r="D632" s="5">
        <v>43986</v>
      </c>
      <c r="E632" s="4" t="s">
        <v>31</v>
      </c>
      <c r="F632" s="4" t="s">
        <v>46</v>
      </c>
      <c r="G632" s="4" t="s">
        <v>47</v>
      </c>
      <c r="H632" s="6" t="s">
        <v>21</v>
      </c>
      <c r="I632" s="7">
        <v>48</v>
      </c>
      <c r="J632" s="8">
        <v>87</v>
      </c>
      <c r="K632" s="9">
        <v>4176</v>
      </c>
      <c r="L632" s="9">
        <v>1753.9199999999998</v>
      </c>
      <c r="M632" s="10">
        <v>0.42</v>
      </c>
      <c r="N632" s="4" t="s">
        <v>83</v>
      </c>
      <c r="O632" s="4" t="str">
        <f>TEXT(Table1[[#This Row],[Invoice Date]],"yyyy")</f>
        <v>2020</v>
      </c>
      <c r="P632" s="4" t="str">
        <f>TEXT(Table1[[#This Row],[Invoice Date]],"mmm")</f>
        <v>Jun</v>
      </c>
      <c r="Q632" s="27">
        <f>WEEKNUM(Table1[[#This Row],[Invoice Date]]) + IF(YEAR(Table1[[#This Row],[Invoice Date]])=2021, 52, 0)</f>
        <v>23</v>
      </c>
    </row>
    <row r="633" spans="2:17" ht="14.25" customHeight="1" x14ac:dyDescent="0.3">
      <c r="B633" s="4" t="s">
        <v>30</v>
      </c>
      <c r="C633" s="34">
        <v>1128299</v>
      </c>
      <c r="D633" s="5">
        <v>43986</v>
      </c>
      <c r="E633" s="4" t="s">
        <v>31</v>
      </c>
      <c r="F633" s="4" t="s">
        <v>46</v>
      </c>
      <c r="G633" s="4" t="s">
        <v>47</v>
      </c>
      <c r="H633" s="6" t="s">
        <v>21</v>
      </c>
      <c r="I633" s="7">
        <v>50</v>
      </c>
      <c r="J633" s="8">
        <v>300</v>
      </c>
      <c r="K633" s="9">
        <v>150000</v>
      </c>
      <c r="L633" s="9">
        <v>45000</v>
      </c>
      <c r="M633" s="10">
        <v>0.3</v>
      </c>
      <c r="N633" s="4" t="s">
        <v>18</v>
      </c>
      <c r="O633" s="4" t="str">
        <f>TEXT(Table1[[#This Row],[Invoice Date]],"yyyy")</f>
        <v>2020</v>
      </c>
      <c r="P633" s="4" t="str">
        <f>TEXT(Table1[[#This Row],[Invoice Date]],"mmm")</f>
        <v>Jun</v>
      </c>
      <c r="Q633" s="27">
        <f>WEEKNUM(Table1[[#This Row],[Invoice Date]]) + IF(YEAR(Table1[[#This Row],[Invoice Date]])=2021, 52, 0)</f>
        <v>23</v>
      </c>
    </row>
    <row r="634" spans="2:17" ht="14.25" customHeight="1" x14ac:dyDescent="0.3">
      <c r="B634" s="4" t="s">
        <v>30</v>
      </c>
      <c r="C634" s="34">
        <v>1128299</v>
      </c>
      <c r="D634" s="5">
        <v>43987</v>
      </c>
      <c r="E634" s="4" t="s">
        <v>31</v>
      </c>
      <c r="F634" s="4" t="s">
        <v>46</v>
      </c>
      <c r="G634" s="4" t="s">
        <v>47</v>
      </c>
      <c r="H634" s="6" t="s">
        <v>22</v>
      </c>
      <c r="I634" s="7">
        <v>52</v>
      </c>
      <c r="J634" s="8">
        <v>65</v>
      </c>
      <c r="K634" s="9">
        <v>3380</v>
      </c>
      <c r="L634" s="9">
        <v>1352</v>
      </c>
      <c r="M634" s="10">
        <v>0.4</v>
      </c>
      <c r="N634" s="4" t="s">
        <v>83</v>
      </c>
      <c r="O634" s="4" t="str">
        <f>TEXT(Table1[[#This Row],[Invoice Date]],"yyyy")</f>
        <v>2020</v>
      </c>
      <c r="P634" s="4" t="str">
        <f>TEXT(Table1[[#This Row],[Invoice Date]],"mmm")</f>
        <v>Jun</v>
      </c>
      <c r="Q634" s="27">
        <f>WEEKNUM(Table1[[#This Row],[Invoice Date]]) + IF(YEAR(Table1[[#This Row],[Invoice Date]])=2021, 52, 0)</f>
        <v>23</v>
      </c>
    </row>
    <row r="635" spans="2:17" ht="14.25" customHeight="1" x14ac:dyDescent="0.3">
      <c r="B635" s="4" t="s">
        <v>30</v>
      </c>
      <c r="C635" s="34">
        <v>1128299</v>
      </c>
      <c r="D635" s="5">
        <v>43987</v>
      </c>
      <c r="E635" s="4" t="s">
        <v>31</v>
      </c>
      <c r="F635" s="4" t="s">
        <v>46</v>
      </c>
      <c r="G635" s="4" t="s">
        <v>47</v>
      </c>
      <c r="H635" s="6" t="s">
        <v>22</v>
      </c>
      <c r="I635" s="7">
        <v>55.000000000000007</v>
      </c>
      <c r="J635" s="8">
        <v>225</v>
      </c>
      <c r="K635" s="9">
        <v>123750.00000000001</v>
      </c>
      <c r="L635" s="9">
        <v>30937.500000000004</v>
      </c>
      <c r="M635" s="10">
        <v>0.25</v>
      </c>
      <c r="N635" s="4" t="s">
        <v>18</v>
      </c>
      <c r="O635" s="4" t="str">
        <f>TEXT(Table1[[#This Row],[Invoice Date]],"yyyy")</f>
        <v>2020</v>
      </c>
      <c r="P635" s="4" t="str">
        <f>TEXT(Table1[[#This Row],[Invoice Date]],"mmm")</f>
        <v>Jun</v>
      </c>
      <c r="Q635" s="27">
        <f>WEEKNUM(Table1[[#This Row],[Invoice Date]]) + IF(YEAR(Table1[[#This Row],[Invoice Date]])=2021, 52, 0)</f>
        <v>23</v>
      </c>
    </row>
    <row r="636" spans="2:17" ht="14.25" customHeight="1" x14ac:dyDescent="0.3">
      <c r="B636" s="4" t="s">
        <v>30</v>
      </c>
      <c r="C636" s="34">
        <v>1128299</v>
      </c>
      <c r="D636" s="5">
        <v>43988</v>
      </c>
      <c r="E636" s="4" t="s">
        <v>31</v>
      </c>
      <c r="F636" s="4" t="s">
        <v>46</v>
      </c>
      <c r="G636" s="4" t="s">
        <v>47</v>
      </c>
      <c r="H636" s="6" t="s">
        <v>23</v>
      </c>
      <c r="I636" s="7">
        <v>46</v>
      </c>
      <c r="J636" s="8">
        <v>123</v>
      </c>
      <c r="K636" s="9">
        <v>5658</v>
      </c>
      <c r="L636" s="9">
        <v>1753.98</v>
      </c>
      <c r="M636" s="10">
        <v>0.31</v>
      </c>
      <c r="N636" s="4" t="s">
        <v>83</v>
      </c>
      <c r="O636" s="4" t="str">
        <f>TEXT(Table1[[#This Row],[Invoice Date]],"yyyy")</f>
        <v>2020</v>
      </c>
      <c r="P636" s="4" t="str">
        <f>TEXT(Table1[[#This Row],[Invoice Date]],"mmm")</f>
        <v>Jun</v>
      </c>
      <c r="Q636" s="27">
        <f>WEEKNUM(Table1[[#This Row],[Invoice Date]]) + IF(YEAR(Table1[[#This Row],[Invoice Date]])=2021, 52, 0)</f>
        <v>23</v>
      </c>
    </row>
    <row r="637" spans="2:17" ht="14.25" customHeight="1" x14ac:dyDescent="0.3">
      <c r="B637" s="4" t="s">
        <v>30</v>
      </c>
      <c r="C637" s="34">
        <v>1128299</v>
      </c>
      <c r="D637" s="5">
        <v>43988</v>
      </c>
      <c r="E637" s="4" t="s">
        <v>31</v>
      </c>
      <c r="F637" s="4" t="s">
        <v>46</v>
      </c>
      <c r="G637" s="4" t="s">
        <v>47</v>
      </c>
      <c r="H637" s="6" t="s">
        <v>23</v>
      </c>
      <c r="I637" s="7">
        <v>50</v>
      </c>
      <c r="J637" s="8">
        <v>425</v>
      </c>
      <c r="K637" s="9">
        <v>212500</v>
      </c>
      <c r="L637" s="9">
        <v>42500</v>
      </c>
      <c r="M637" s="10">
        <v>0.2</v>
      </c>
      <c r="N637" s="4" t="s">
        <v>18</v>
      </c>
      <c r="O637" s="4" t="str">
        <f>TEXT(Table1[[#This Row],[Invoice Date]],"yyyy")</f>
        <v>2020</v>
      </c>
      <c r="P637" s="4" t="str">
        <f>TEXT(Table1[[#This Row],[Invoice Date]],"mmm")</f>
        <v>Jun</v>
      </c>
      <c r="Q637" s="27">
        <f>WEEKNUM(Table1[[#This Row],[Invoice Date]]) + IF(YEAR(Table1[[#This Row],[Invoice Date]])=2021, 52, 0)</f>
        <v>23</v>
      </c>
    </row>
    <row r="638" spans="2:17" ht="14.25" customHeight="1" x14ac:dyDescent="0.3">
      <c r="B638" s="4" t="s">
        <v>30</v>
      </c>
      <c r="C638" s="34">
        <v>1128299</v>
      </c>
      <c r="D638" s="5">
        <v>43989</v>
      </c>
      <c r="E638" s="4" t="s">
        <v>31</v>
      </c>
      <c r="F638" s="4" t="s">
        <v>46</v>
      </c>
      <c r="G638" s="4" t="s">
        <v>47</v>
      </c>
      <c r="H638" s="6" t="s">
        <v>17</v>
      </c>
      <c r="I638" s="7">
        <v>46</v>
      </c>
      <c r="J638" s="8">
        <v>167</v>
      </c>
      <c r="K638" s="9">
        <v>7682</v>
      </c>
      <c r="L638" s="9">
        <v>3456.8999999999996</v>
      </c>
      <c r="M638" s="10">
        <v>0.44999999999999996</v>
      </c>
      <c r="N638" s="4" t="s">
        <v>83</v>
      </c>
      <c r="O638" s="4" t="str">
        <f>TEXT(Table1[[#This Row],[Invoice Date]],"yyyy")</f>
        <v>2020</v>
      </c>
      <c r="P638" s="4" t="str">
        <f>TEXT(Table1[[#This Row],[Invoice Date]],"mmm")</f>
        <v>Jun</v>
      </c>
      <c r="Q638" s="27">
        <f>WEEKNUM(Table1[[#This Row],[Invoice Date]]) + IF(YEAR(Table1[[#This Row],[Invoice Date]])=2021, 52, 0)</f>
        <v>24</v>
      </c>
    </row>
    <row r="639" spans="2:17" ht="14.25" customHeight="1" x14ac:dyDescent="0.3">
      <c r="B639" s="4" t="s">
        <v>30</v>
      </c>
      <c r="C639" s="34">
        <v>1128299</v>
      </c>
      <c r="D639" s="5">
        <v>43989</v>
      </c>
      <c r="E639" s="4" t="s">
        <v>31</v>
      </c>
      <c r="F639" s="4" t="s">
        <v>46</v>
      </c>
      <c r="G639" s="4" t="s">
        <v>47</v>
      </c>
      <c r="H639" s="6" t="s">
        <v>17</v>
      </c>
      <c r="I639" s="7">
        <v>50</v>
      </c>
      <c r="J639" s="8">
        <v>575</v>
      </c>
      <c r="K639" s="9">
        <v>287500</v>
      </c>
      <c r="L639" s="9">
        <v>86250</v>
      </c>
      <c r="M639" s="10">
        <v>0.3</v>
      </c>
      <c r="N639" s="4" t="s">
        <v>18</v>
      </c>
      <c r="O639" s="4" t="str">
        <f>TEXT(Table1[[#This Row],[Invoice Date]],"yyyy")</f>
        <v>2020</v>
      </c>
      <c r="P639" s="4" t="str">
        <f>TEXT(Table1[[#This Row],[Invoice Date]],"mmm")</f>
        <v>Jun</v>
      </c>
      <c r="Q639" s="27">
        <f>WEEKNUM(Table1[[#This Row],[Invoice Date]]) + IF(YEAR(Table1[[#This Row],[Invoice Date]])=2021, 52, 0)</f>
        <v>24</v>
      </c>
    </row>
    <row r="640" spans="2:17" ht="14.25" customHeight="1" x14ac:dyDescent="0.3">
      <c r="B640" s="4" t="s">
        <v>30</v>
      </c>
      <c r="C640" s="34">
        <v>1128299</v>
      </c>
      <c r="D640" s="5">
        <v>43990</v>
      </c>
      <c r="E640" s="4" t="s">
        <v>31</v>
      </c>
      <c r="F640" s="4" t="s">
        <v>46</v>
      </c>
      <c r="G640" s="4" t="s">
        <v>47</v>
      </c>
      <c r="H640" s="6" t="s">
        <v>19</v>
      </c>
      <c r="I640" s="7">
        <v>58</v>
      </c>
      <c r="J640" s="8">
        <v>115</v>
      </c>
      <c r="K640" s="9">
        <v>6670</v>
      </c>
      <c r="L640" s="9">
        <v>2401.1999999999998</v>
      </c>
      <c r="M640" s="10">
        <v>0.36</v>
      </c>
      <c r="N640" s="4" t="s">
        <v>83</v>
      </c>
      <c r="O640" s="4" t="str">
        <f>TEXT(Table1[[#This Row],[Invoice Date]],"yyyy")</f>
        <v>2020</v>
      </c>
      <c r="P640" s="4" t="str">
        <f>TEXT(Table1[[#This Row],[Invoice Date]],"mmm")</f>
        <v>Jun</v>
      </c>
      <c r="Q640" s="27">
        <f>WEEKNUM(Table1[[#This Row],[Invoice Date]]) + IF(YEAR(Table1[[#This Row],[Invoice Date]])=2021, 52, 0)</f>
        <v>24</v>
      </c>
    </row>
    <row r="641" spans="2:17" ht="14.25" customHeight="1" x14ac:dyDescent="0.3">
      <c r="B641" s="4" t="s">
        <v>30</v>
      </c>
      <c r="C641" s="34">
        <v>1128299</v>
      </c>
      <c r="D641" s="5">
        <v>43990</v>
      </c>
      <c r="E641" s="4" t="s">
        <v>31</v>
      </c>
      <c r="F641" s="4" t="s">
        <v>46</v>
      </c>
      <c r="G641" s="4" t="s">
        <v>47</v>
      </c>
      <c r="H641" s="6" t="s">
        <v>19</v>
      </c>
      <c r="I641" s="7">
        <v>60</v>
      </c>
      <c r="J641" s="8">
        <v>425</v>
      </c>
      <c r="K641" s="9">
        <v>255000</v>
      </c>
      <c r="L641" s="9">
        <v>63750</v>
      </c>
      <c r="M641" s="10">
        <v>0.25</v>
      </c>
      <c r="N641" s="4" t="s">
        <v>18</v>
      </c>
      <c r="O641" s="4" t="str">
        <f>TEXT(Table1[[#This Row],[Invoice Date]],"yyyy")</f>
        <v>2020</v>
      </c>
      <c r="P641" s="4" t="str">
        <f>TEXT(Table1[[#This Row],[Invoice Date]],"mmm")</f>
        <v>Jun</v>
      </c>
      <c r="Q641" s="27">
        <f>WEEKNUM(Table1[[#This Row],[Invoice Date]]) + IF(YEAR(Table1[[#This Row],[Invoice Date]])=2021, 52, 0)</f>
        <v>24</v>
      </c>
    </row>
    <row r="642" spans="2:17" ht="14.25" customHeight="1" x14ac:dyDescent="0.3">
      <c r="B642" s="4" t="s">
        <v>30</v>
      </c>
      <c r="C642" s="34">
        <v>1128299</v>
      </c>
      <c r="D642" s="5">
        <v>43991</v>
      </c>
      <c r="E642" s="4" t="s">
        <v>31</v>
      </c>
      <c r="F642" s="4" t="s">
        <v>46</v>
      </c>
      <c r="G642" s="4" t="s">
        <v>47</v>
      </c>
      <c r="H642" s="6" t="s">
        <v>20</v>
      </c>
      <c r="I642" s="7">
        <v>60</v>
      </c>
      <c r="J642" s="8">
        <v>115</v>
      </c>
      <c r="K642" s="9">
        <v>6900</v>
      </c>
      <c r="L642" s="9">
        <v>2760</v>
      </c>
      <c r="M642" s="10">
        <v>0.4</v>
      </c>
      <c r="N642" s="4" t="s">
        <v>83</v>
      </c>
      <c r="O642" s="4" t="str">
        <f>TEXT(Table1[[#This Row],[Invoice Date]],"yyyy")</f>
        <v>2020</v>
      </c>
      <c r="P642" s="4" t="str">
        <f>TEXT(Table1[[#This Row],[Invoice Date]],"mmm")</f>
        <v>Jun</v>
      </c>
      <c r="Q642" s="27">
        <f>WEEKNUM(Table1[[#This Row],[Invoice Date]]) + IF(YEAR(Table1[[#This Row],[Invoice Date]])=2021, 52, 0)</f>
        <v>24</v>
      </c>
    </row>
    <row r="643" spans="2:17" ht="14.25" customHeight="1" x14ac:dyDescent="0.3">
      <c r="B643" s="4" t="s">
        <v>30</v>
      </c>
      <c r="C643" s="34">
        <v>1128299</v>
      </c>
      <c r="D643" s="5">
        <v>43991</v>
      </c>
      <c r="E643" s="4" t="s">
        <v>31</v>
      </c>
      <c r="F643" s="4" t="s">
        <v>46</v>
      </c>
      <c r="G643" s="4" t="s">
        <v>47</v>
      </c>
      <c r="H643" s="6" t="s">
        <v>20</v>
      </c>
      <c r="I643" s="7">
        <v>64.999999999999986</v>
      </c>
      <c r="J643" s="8">
        <v>425</v>
      </c>
      <c r="K643" s="9">
        <v>276249.99999999994</v>
      </c>
      <c r="L643" s="9">
        <v>69062.499999999985</v>
      </c>
      <c r="M643" s="10">
        <v>0.25</v>
      </c>
      <c r="N643" s="4" t="s">
        <v>18</v>
      </c>
      <c r="O643" s="4" t="str">
        <f>TEXT(Table1[[#This Row],[Invoice Date]],"yyyy")</f>
        <v>2020</v>
      </c>
      <c r="P643" s="4" t="str">
        <f>TEXT(Table1[[#This Row],[Invoice Date]],"mmm")</f>
        <v>Jun</v>
      </c>
      <c r="Q643" s="27">
        <f>WEEKNUM(Table1[[#This Row],[Invoice Date]]) + IF(YEAR(Table1[[#This Row],[Invoice Date]])=2021, 52, 0)</f>
        <v>24</v>
      </c>
    </row>
    <row r="644" spans="2:17" ht="14.25" customHeight="1" x14ac:dyDescent="0.3">
      <c r="B644" s="4" t="s">
        <v>30</v>
      </c>
      <c r="C644" s="34">
        <v>1128299</v>
      </c>
      <c r="D644" s="5">
        <v>43992</v>
      </c>
      <c r="E644" s="4" t="s">
        <v>31</v>
      </c>
      <c r="F644" s="4" t="s">
        <v>46</v>
      </c>
      <c r="G644" s="4" t="s">
        <v>47</v>
      </c>
      <c r="H644" s="6" t="s">
        <v>21</v>
      </c>
      <c r="I644" s="7">
        <v>64</v>
      </c>
      <c r="J644" s="8">
        <v>85</v>
      </c>
      <c r="K644" s="9">
        <v>5440</v>
      </c>
      <c r="L644" s="9">
        <v>2284.7999999999997</v>
      </c>
      <c r="M644" s="10">
        <v>0.42</v>
      </c>
      <c r="N644" s="4" t="s">
        <v>83</v>
      </c>
      <c r="O644" s="4" t="str">
        <f>TEXT(Table1[[#This Row],[Invoice Date]],"yyyy")</f>
        <v>2020</v>
      </c>
      <c r="P644" s="4" t="str">
        <f>TEXT(Table1[[#This Row],[Invoice Date]],"mmm")</f>
        <v>Jun</v>
      </c>
      <c r="Q644" s="27">
        <f>WEEKNUM(Table1[[#This Row],[Invoice Date]]) + IF(YEAR(Table1[[#This Row],[Invoice Date]])=2021, 52, 0)</f>
        <v>24</v>
      </c>
    </row>
    <row r="645" spans="2:17" ht="14.25" customHeight="1" x14ac:dyDescent="0.3">
      <c r="B645" s="4" t="s">
        <v>30</v>
      </c>
      <c r="C645" s="34">
        <v>1128299</v>
      </c>
      <c r="D645" s="5">
        <v>43992</v>
      </c>
      <c r="E645" s="4" t="s">
        <v>31</v>
      </c>
      <c r="F645" s="4" t="s">
        <v>46</v>
      </c>
      <c r="G645" s="4" t="s">
        <v>47</v>
      </c>
      <c r="H645" s="6" t="s">
        <v>21</v>
      </c>
      <c r="I645" s="7">
        <v>64.999999999999986</v>
      </c>
      <c r="J645" s="8">
        <v>325</v>
      </c>
      <c r="K645" s="9">
        <v>211249.99999999994</v>
      </c>
      <c r="L645" s="9">
        <v>63374.999999999978</v>
      </c>
      <c r="M645" s="10">
        <v>0.3</v>
      </c>
      <c r="N645" s="4" t="s">
        <v>18</v>
      </c>
      <c r="O645" s="4" t="str">
        <f>TEXT(Table1[[#This Row],[Invoice Date]],"yyyy")</f>
        <v>2020</v>
      </c>
      <c r="P645" s="4" t="str">
        <f>TEXT(Table1[[#This Row],[Invoice Date]],"mmm")</f>
        <v>Jun</v>
      </c>
      <c r="Q645" s="27">
        <f>WEEKNUM(Table1[[#This Row],[Invoice Date]]) + IF(YEAR(Table1[[#This Row],[Invoice Date]])=2021, 52, 0)</f>
        <v>24</v>
      </c>
    </row>
    <row r="646" spans="2:17" ht="14.25" customHeight="1" x14ac:dyDescent="0.3">
      <c r="B646" s="4" t="s">
        <v>30</v>
      </c>
      <c r="C646" s="34">
        <v>1128299</v>
      </c>
      <c r="D646" s="5">
        <v>43993</v>
      </c>
      <c r="E646" s="4" t="s">
        <v>31</v>
      </c>
      <c r="F646" s="4" t="s">
        <v>46</v>
      </c>
      <c r="G646" s="4" t="s">
        <v>47</v>
      </c>
      <c r="H646" s="6" t="s">
        <v>22</v>
      </c>
      <c r="I646" s="7">
        <v>69</v>
      </c>
      <c r="J646" s="8">
        <v>46</v>
      </c>
      <c r="K646" s="9">
        <v>3174</v>
      </c>
      <c r="L646" s="9">
        <v>1206.1200000000001</v>
      </c>
      <c r="M646" s="10">
        <v>0.38</v>
      </c>
      <c r="N646" s="4" t="s">
        <v>83</v>
      </c>
      <c r="O646" s="4" t="str">
        <f>TEXT(Table1[[#This Row],[Invoice Date]],"yyyy")</f>
        <v>2020</v>
      </c>
      <c r="P646" s="4" t="str">
        <f>TEXT(Table1[[#This Row],[Invoice Date]],"mmm")</f>
        <v>Jun</v>
      </c>
      <c r="Q646" s="27">
        <f>WEEKNUM(Table1[[#This Row],[Invoice Date]]) + IF(YEAR(Table1[[#This Row],[Invoice Date]])=2021, 52, 0)</f>
        <v>24</v>
      </c>
    </row>
    <row r="647" spans="2:17" ht="14.25" customHeight="1" x14ac:dyDescent="0.3">
      <c r="B647" s="4" t="s">
        <v>30</v>
      </c>
      <c r="C647" s="34">
        <v>1128299</v>
      </c>
      <c r="D647" s="5">
        <v>43993</v>
      </c>
      <c r="E647" s="4" t="s">
        <v>31</v>
      </c>
      <c r="F647" s="4" t="s">
        <v>46</v>
      </c>
      <c r="G647" s="4" t="s">
        <v>47</v>
      </c>
      <c r="H647" s="6" t="s">
        <v>22</v>
      </c>
      <c r="I647" s="7">
        <v>70</v>
      </c>
      <c r="J647" s="8">
        <v>175</v>
      </c>
      <c r="K647" s="9">
        <v>122500</v>
      </c>
      <c r="L647" s="9">
        <v>30625</v>
      </c>
      <c r="M647" s="10">
        <v>0.25</v>
      </c>
      <c r="N647" s="4" t="s">
        <v>18</v>
      </c>
      <c r="O647" s="4" t="str">
        <f>TEXT(Table1[[#This Row],[Invoice Date]],"yyyy")</f>
        <v>2020</v>
      </c>
      <c r="P647" s="4" t="str">
        <f>TEXT(Table1[[#This Row],[Invoice Date]],"mmm")</f>
        <v>Jun</v>
      </c>
      <c r="Q647" s="27">
        <f>WEEKNUM(Table1[[#This Row],[Invoice Date]]) + IF(YEAR(Table1[[#This Row],[Invoice Date]])=2021, 52, 0)</f>
        <v>24</v>
      </c>
    </row>
    <row r="648" spans="2:17" ht="14.25" customHeight="1" x14ac:dyDescent="0.3">
      <c r="B648" s="4" t="s">
        <v>30</v>
      </c>
      <c r="C648" s="34">
        <v>1128299</v>
      </c>
      <c r="D648" s="5">
        <v>43994</v>
      </c>
      <c r="E648" s="4" t="s">
        <v>31</v>
      </c>
      <c r="F648" s="4" t="s">
        <v>46</v>
      </c>
      <c r="G648" s="4" t="s">
        <v>47</v>
      </c>
      <c r="H648" s="6" t="s">
        <v>23</v>
      </c>
      <c r="I648" s="7">
        <v>62</v>
      </c>
      <c r="J648" s="8">
        <v>105</v>
      </c>
      <c r="K648" s="9">
        <v>6510</v>
      </c>
      <c r="L648" s="9">
        <v>2213.4</v>
      </c>
      <c r="M648" s="10">
        <v>0.34</v>
      </c>
      <c r="N648" s="4" t="s">
        <v>83</v>
      </c>
      <c r="O648" s="4" t="str">
        <f>TEXT(Table1[[#This Row],[Invoice Date]],"yyyy")</f>
        <v>2020</v>
      </c>
      <c r="P648" s="4" t="str">
        <f>TEXT(Table1[[#This Row],[Invoice Date]],"mmm")</f>
        <v>Jun</v>
      </c>
      <c r="Q648" s="27">
        <f>WEEKNUM(Table1[[#This Row],[Invoice Date]]) + IF(YEAR(Table1[[#This Row],[Invoice Date]])=2021, 52, 0)</f>
        <v>24</v>
      </c>
    </row>
    <row r="649" spans="2:17" ht="14.25" customHeight="1" x14ac:dyDescent="0.3">
      <c r="B649" s="4" t="s">
        <v>30</v>
      </c>
      <c r="C649" s="34">
        <v>1128299</v>
      </c>
      <c r="D649" s="5">
        <v>43994</v>
      </c>
      <c r="E649" s="4" t="s">
        <v>31</v>
      </c>
      <c r="F649" s="4" t="s">
        <v>46</v>
      </c>
      <c r="G649" s="4" t="s">
        <v>47</v>
      </c>
      <c r="H649" s="6" t="s">
        <v>23</v>
      </c>
      <c r="I649" s="7">
        <v>64.999999999999986</v>
      </c>
      <c r="J649" s="8">
        <v>375</v>
      </c>
      <c r="K649" s="9">
        <v>243749.99999999994</v>
      </c>
      <c r="L649" s="9">
        <v>48749.999999999993</v>
      </c>
      <c r="M649" s="10">
        <v>0.2</v>
      </c>
      <c r="N649" s="4" t="s">
        <v>18</v>
      </c>
      <c r="O649" s="4" t="str">
        <f>TEXT(Table1[[#This Row],[Invoice Date]],"yyyy")</f>
        <v>2020</v>
      </c>
      <c r="P649" s="4" t="str">
        <f>TEXT(Table1[[#This Row],[Invoice Date]],"mmm")</f>
        <v>Jun</v>
      </c>
      <c r="Q649" s="27">
        <f>WEEKNUM(Table1[[#This Row],[Invoice Date]]) + IF(YEAR(Table1[[#This Row],[Invoice Date]])=2021, 52, 0)</f>
        <v>24</v>
      </c>
    </row>
    <row r="650" spans="2:17" ht="14.25" customHeight="1" x14ac:dyDescent="0.3">
      <c r="B650" s="4" t="s">
        <v>30</v>
      </c>
      <c r="C650" s="34">
        <v>1128299</v>
      </c>
      <c r="D650" s="5">
        <v>43995</v>
      </c>
      <c r="E650" s="4" t="s">
        <v>31</v>
      </c>
      <c r="F650" s="4" t="s">
        <v>46</v>
      </c>
      <c r="G650" s="4" t="s">
        <v>47</v>
      </c>
      <c r="H650" s="6" t="s">
        <v>17</v>
      </c>
      <c r="I650" s="7">
        <v>68</v>
      </c>
      <c r="J650" s="8">
        <v>160</v>
      </c>
      <c r="K650" s="9">
        <v>10880</v>
      </c>
      <c r="L650" s="9">
        <v>4787.2</v>
      </c>
      <c r="M650" s="10">
        <v>0.44</v>
      </c>
      <c r="N650" s="4" t="s">
        <v>83</v>
      </c>
      <c r="O650" s="4" t="str">
        <f>TEXT(Table1[[#This Row],[Invoice Date]],"yyyy")</f>
        <v>2020</v>
      </c>
      <c r="P650" s="4" t="str">
        <f>TEXT(Table1[[#This Row],[Invoice Date]],"mmm")</f>
        <v>Jun</v>
      </c>
      <c r="Q650" s="27">
        <f>WEEKNUM(Table1[[#This Row],[Invoice Date]]) + IF(YEAR(Table1[[#This Row],[Invoice Date]])=2021, 52, 0)</f>
        <v>24</v>
      </c>
    </row>
    <row r="651" spans="2:17" ht="14.25" customHeight="1" x14ac:dyDescent="0.3">
      <c r="B651" s="4" t="s">
        <v>30</v>
      </c>
      <c r="C651" s="34">
        <v>1128299</v>
      </c>
      <c r="D651" s="5">
        <v>43995</v>
      </c>
      <c r="E651" s="4" t="s">
        <v>31</v>
      </c>
      <c r="F651" s="4" t="s">
        <v>46</v>
      </c>
      <c r="G651" s="4" t="s">
        <v>47</v>
      </c>
      <c r="H651" s="6" t="s">
        <v>17</v>
      </c>
      <c r="I651" s="7">
        <v>70</v>
      </c>
      <c r="J651" s="8">
        <v>550</v>
      </c>
      <c r="K651" s="9">
        <v>385000</v>
      </c>
      <c r="L651" s="9">
        <v>115500</v>
      </c>
      <c r="M651" s="10">
        <v>0.3</v>
      </c>
      <c r="N651" s="4" t="s">
        <v>18</v>
      </c>
      <c r="O651" s="4" t="str">
        <f>TEXT(Table1[[#This Row],[Invoice Date]],"yyyy")</f>
        <v>2020</v>
      </c>
      <c r="P651" s="4" t="str">
        <f>TEXT(Table1[[#This Row],[Invoice Date]],"mmm")</f>
        <v>Jun</v>
      </c>
      <c r="Q651" s="27">
        <f>WEEKNUM(Table1[[#This Row],[Invoice Date]]) + IF(YEAR(Table1[[#This Row],[Invoice Date]])=2021, 52, 0)</f>
        <v>24</v>
      </c>
    </row>
    <row r="652" spans="2:17" ht="14.25" customHeight="1" x14ac:dyDescent="0.3">
      <c r="B652" s="4" t="s">
        <v>30</v>
      </c>
      <c r="C652" s="34">
        <v>1128299</v>
      </c>
      <c r="D652" s="5">
        <v>43996</v>
      </c>
      <c r="E652" s="4" t="s">
        <v>31</v>
      </c>
      <c r="F652" s="4" t="s">
        <v>46</v>
      </c>
      <c r="G652" s="4" t="s">
        <v>47</v>
      </c>
      <c r="H652" s="6" t="s">
        <v>19</v>
      </c>
      <c r="I652" s="7">
        <v>71</v>
      </c>
      <c r="J652" s="8">
        <v>88</v>
      </c>
      <c r="K652" s="9">
        <v>6248</v>
      </c>
      <c r="L652" s="9">
        <v>2436.7200000000003</v>
      </c>
      <c r="M652" s="10">
        <v>0.39</v>
      </c>
      <c r="N652" s="4" t="s">
        <v>83</v>
      </c>
      <c r="O652" s="4" t="str">
        <f>TEXT(Table1[[#This Row],[Invoice Date]],"yyyy")</f>
        <v>2020</v>
      </c>
      <c r="P652" s="4" t="str">
        <f>TEXT(Table1[[#This Row],[Invoice Date]],"mmm")</f>
        <v>Jun</v>
      </c>
      <c r="Q652" s="27">
        <f>WEEKNUM(Table1[[#This Row],[Invoice Date]]) + IF(YEAR(Table1[[#This Row],[Invoice Date]])=2021, 52, 0)</f>
        <v>25</v>
      </c>
    </row>
    <row r="653" spans="2:17" ht="14.25" customHeight="1" x14ac:dyDescent="0.3">
      <c r="B653" s="4" t="s">
        <v>30</v>
      </c>
      <c r="C653" s="34">
        <v>1128299</v>
      </c>
      <c r="D653" s="5">
        <v>43996</v>
      </c>
      <c r="E653" s="4" t="s">
        <v>31</v>
      </c>
      <c r="F653" s="4" t="s">
        <v>46</v>
      </c>
      <c r="G653" s="4" t="s">
        <v>47</v>
      </c>
      <c r="H653" s="6" t="s">
        <v>19</v>
      </c>
      <c r="I653" s="7">
        <v>75</v>
      </c>
      <c r="J653" s="8">
        <v>350</v>
      </c>
      <c r="K653" s="9">
        <v>262500</v>
      </c>
      <c r="L653" s="9">
        <v>65625</v>
      </c>
      <c r="M653" s="10">
        <v>0.25</v>
      </c>
      <c r="N653" s="4" t="s">
        <v>18</v>
      </c>
      <c r="O653" s="4" t="str">
        <f>TEXT(Table1[[#This Row],[Invoice Date]],"yyyy")</f>
        <v>2020</v>
      </c>
      <c r="P653" s="4" t="str">
        <f>TEXT(Table1[[#This Row],[Invoice Date]],"mmm")</f>
        <v>Jun</v>
      </c>
      <c r="Q653" s="27">
        <f>WEEKNUM(Table1[[#This Row],[Invoice Date]]) + IF(YEAR(Table1[[#This Row],[Invoice Date]])=2021, 52, 0)</f>
        <v>25</v>
      </c>
    </row>
    <row r="654" spans="2:17" ht="14.25" customHeight="1" x14ac:dyDescent="0.3">
      <c r="B654" s="4" t="s">
        <v>30</v>
      </c>
      <c r="C654" s="34">
        <v>1128299</v>
      </c>
      <c r="D654" s="5">
        <v>43997</v>
      </c>
      <c r="E654" s="4" t="s">
        <v>31</v>
      </c>
      <c r="F654" s="4" t="s">
        <v>46</v>
      </c>
      <c r="G654" s="4" t="s">
        <v>47</v>
      </c>
      <c r="H654" s="6" t="s">
        <v>20</v>
      </c>
      <c r="I654" s="7">
        <v>74</v>
      </c>
      <c r="J654" s="8">
        <v>120</v>
      </c>
      <c r="K654" s="9">
        <v>8880</v>
      </c>
      <c r="L654" s="9">
        <v>3463.2000000000003</v>
      </c>
      <c r="M654" s="10">
        <v>0.39</v>
      </c>
      <c r="N654" s="4" t="s">
        <v>83</v>
      </c>
      <c r="O654" s="4" t="str">
        <f>TEXT(Table1[[#This Row],[Invoice Date]],"yyyy")</f>
        <v>2020</v>
      </c>
      <c r="P654" s="4" t="str">
        <f>TEXT(Table1[[#This Row],[Invoice Date]],"mmm")</f>
        <v>Jun</v>
      </c>
      <c r="Q654" s="27">
        <f>WEEKNUM(Table1[[#This Row],[Invoice Date]]) + IF(YEAR(Table1[[#This Row],[Invoice Date]])=2021, 52, 0)</f>
        <v>25</v>
      </c>
    </row>
    <row r="655" spans="2:17" ht="14.25" customHeight="1" x14ac:dyDescent="0.3">
      <c r="B655" s="4" t="s">
        <v>30</v>
      </c>
      <c r="C655" s="34">
        <v>1128299</v>
      </c>
      <c r="D655" s="5">
        <v>43997</v>
      </c>
      <c r="E655" s="4" t="s">
        <v>31</v>
      </c>
      <c r="F655" s="4" t="s">
        <v>46</v>
      </c>
      <c r="G655" s="4" t="s">
        <v>47</v>
      </c>
      <c r="H655" s="6" t="s">
        <v>20</v>
      </c>
      <c r="I655" s="7">
        <v>75</v>
      </c>
      <c r="J655" s="8">
        <v>400</v>
      </c>
      <c r="K655" s="9">
        <v>300000</v>
      </c>
      <c r="L655" s="9">
        <v>75000</v>
      </c>
      <c r="M655" s="10">
        <v>0.25</v>
      </c>
      <c r="N655" s="4" t="s">
        <v>18</v>
      </c>
      <c r="O655" s="4" t="str">
        <f>TEXT(Table1[[#This Row],[Invoice Date]],"yyyy")</f>
        <v>2020</v>
      </c>
      <c r="P655" s="4" t="str">
        <f>TEXT(Table1[[#This Row],[Invoice Date]],"mmm")</f>
        <v>Jun</v>
      </c>
      <c r="Q655" s="27">
        <f>WEEKNUM(Table1[[#This Row],[Invoice Date]]) + IF(YEAR(Table1[[#This Row],[Invoice Date]])=2021, 52, 0)</f>
        <v>25</v>
      </c>
    </row>
    <row r="656" spans="2:17" ht="14.25" customHeight="1" x14ac:dyDescent="0.3">
      <c r="B656" s="4" t="s">
        <v>30</v>
      </c>
      <c r="C656" s="34">
        <v>1128299</v>
      </c>
      <c r="D656" s="5">
        <v>43998</v>
      </c>
      <c r="E656" s="4" t="s">
        <v>31</v>
      </c>
      <c r="F656" s="4" t="s">
        <v>46</v>
      </c>
      <c r="G656" s="4" t="s">
        <v>47</v>
      </c>
      <c r="H656" s="6" t="s">
        <v>21</v>
      </c>
      <c r="I656" s="7">
        <v>55</v>
      </c>
      <c r="J656" s="8">
        <v>90</v>
      </c>
      <c r="K656" s="9">
        <v>4950</v>
      </c>
      <c r="L656" s="9">
        <v>2079</v>
      </c>
      <c r="M656" s="10">
        <v>0.42</v>
      </c>
      <c r="N656" s="4" t="s">
        <v>83</v>
      </c>
      <c r="O656" s="4" t="str">
        <f>TEXT(Table1[[#This Row],[Invoice Date]],"yyyy")</f>
        <v>2020</v>
      </c>
      <c r="P656" s="4" t="str">
        <f>TEXT(Table1[[#This Row],[Invoice Date]],"mmm")</f>
        <v>Jun</v>
      </c>
      <c r="Q656" s="27">
        <f>WEEKNUM(Table1[[#This Row],[Invoice Date]]) + IF(YEAR(Table1[[#This Row],[Invoice Date]])=2021, 52, 0)</f>
        <v>25</v>
      </c>
    </row>
    <row r="657" spans="2:17" ht="14.25" customHeight="1" x14ac:dyDescent="0.3">
      <c r="B657" s="4" t="s">
        <v>30</v>
      </c>
      <c r="C657" s="34">
        <v>1128299</v>
      </c>
      <c r="D657" s="5">
        <v>43998</v>
      </c>
      <c r="E657" s="4" t="s">
        <v>31</v>
      </c>
      <c r="F657" s="4" t="s">
        <v>46</v>
      </c>
      <c r="G657" s="4" t="s">
        <v>47</v>
      </c>
      <c r="H657" s="6" t="s">
        <v>21</v>
      </c>
      <c r="I657" s="7">
        <v>60</v>
      </c>
      <c r="J657" s="8">
        <v>300</v>
      </c>
      <c r="K657" s="9">
        <v>180000</v>
      </c>
      <c r="L657" s="9">
        <v>54000</v>
      </c>
      <c r="M657" s="10">
        <v>0.3</v>
      </c>
      <c r="N657" s="4" t="s">
        <v>18</v>
      </c>
      <c r="O657" s="4" t="str">
        <f>TEXT(Table1[[#This Row],[Invoice Date]],"yyyy")</f>
        <v>2020</v>
      </c>
      <c r="P657" s="4" t="str">
        <f>TEXT(Table1[[#This Row],[Invoice Date]],"mmm")</f>
        <v>Jun</v>
      </c>
      <c r="Q657" s="27">
        <f>WEEKNUM(Table1[[#This Row],[Invoice Date]]) + IF(YEAR(Table1[[#This Row],[Invoice Date]])=2021, 52, 0)</f>
        <v>25</v>
      </c>
    </row>
    <row r="658" spans="2:17" ht="14.25" customHeight="1" x14ac:dyDescent="0.3">
      <c r="B658" s="4" t="s">
        <v>30</v>
      </c>
      <c r="C658" s="34">
        <v>1128299</v>
      </c>
      <c r="D658" s="5">
        <v>43999</v>
      </c>
      <c r="E658" s="4" t="s">
        <v>31</v>
      </c>
      <c r="F658" s="4" t="s">
        <v>46</v>
      </c>
      <c r="G658" s="4" t="s">
        <v>47</v>
      </c>
      <c r="H658" s="6" t="s">
        <v>22</v>
      </c>
      <c r="I658" s="7">
        <v>59</v>
      </c>
      <c r="J658" s="8">
        <v>56</v>
      </c>
      <c r="K658" s="9">
        <v>3304</v>
      </c>
      <c r="L658" s="9">
        <v>1321.6000000000001</v>
      </c>
      <c r="M658" s="10">
        <v>0.4</v>
      </c>
      <c r="N658" s="4" t="s">
        <v>83</v>
      </c>
      <c r="O658" s="4" t="str">
        <f>TEXT(Table1[[#This Row],[Invoice Date]],"yyyy")</f>
        <v>2020</v>
      </c>
      <c r="P658" s="4" t="str">
        <f>TEXT(Table1[[#This Row],[Invoice Date]],"mmm")</f>
        <v>Jun</v>
      </c>
      <c r="Q658" s="27">
        <f>WEEKNUM(Table1[[#This Row],[Invoice Date]]) + IF(YEAR(Table1[[#This Row],[Invoice Date]])=2021, 52, 0)</f>
        <v>25</v>
      </c>
    </row>
    <row r="659" spans="2:17" ht="14.25" customHeight="1" x14ac:dyDescent="0.3">
      <c r="B659" s="4" t="s">
        <v>30</v>
      </c>
      <c r="C659" s="34">
        <v>1128299</v>
      </c>
      <c r="D659" s="5">
        <v>43999</v>
      </c>
      <c r="E659" s="4" t="s">
        <v>31</v>
      </c>
      <c r="F659" s="4" t="s">
        <v>46</v>
      </c>
      <c r="G659" s="4" t="s">
        <v>47</v>
      </c>
      <c r="H659" s="6" t="s">
        <v>22</v>
      </c>
      <c r="I659" s="7">
        <v>65</v>
      </c>
      <c r="J659" s="8">
        <v>200</v>
      </c>
      <c r="K659" s="9">
        <v>130000</v>
      </c>
      <c r="L659" s="9">
        <v>32500</v>
      </c>
      <c r="M659" s="10">
        <v>0.25</v>
      </c>
      <c r="N659" s="4" t="s">
        <v>18</v>
      </c>
      <c r="O659" s="4" t="str">
        <f>TEXT(Table1[[#This Row],[Invoice Date]],"yyyy")</f>
        <v>2020</v>
      </c>
      <c r="P659" s="4" t="str">
        <f>TEXT(Table1[[#This Row],[Invoice Date]],"mmm")</f>
        <v>Jun</v>
      </c>
      <c r="Q659" s="27">
        <f>WEEKNUM(Table1[[#This Row],[Invoice Date]]) + IF(YEAR(Table1[[#This Row],[Invoice Date]])=2021, 52, 0)</f>
        <v>25</v>
      </c>
    </row>
    <row r="660" spans="2:17" ht="14.25" customHeight="1" x14ac:dyDescent="0.3">
      <c r="B660" s="4" t="s">
        <v>30</v>
      </c>
      <c r="C660" s="34">
        <v>1128299</v>
      </c>
      <c r="D660" s="5">
        <v>44000</v>
      </c>
      <c r="E660" s="4" t="s">
        <v>31</v>
      </c>
      <c r="F660" s="4" t="s">
        <v>46</v>
      </c>
      <c r="G660" s="4" t="s">
        <v>47</v>
      </c>
      <c r="H660" s="6" t="s">
        <v>23</v>
      </c>
      <c r="I660" s="7">
        <v>78</v>
      </c>
      <c r="J660" s="8">
        <v>88</v>
      </c>
      <c r="K660" s="9">
        <v>6864</v>
      </c>
      <c r="L660" s="9">
        <v>2196.48</v>
      </c>
      <c r="M660" s="10">
        <v>0.32</v>
      </c>
      <c r="N660" s="4" t="s">
        <v>83</v>
      </c>
      <c r="O660" s="4" t="str">
        <f>TEXT(Table1[[#This Row],[Invoice Date]],"yyyy")</f>
        <v>2020</v>
      </c>
      <c r="P660" s="4" t="str">
        <f>TEXT(Table1[[#This Row],[Invoice Date]],"mmm")</f>
        <v>Jun</v>
      </c>
      <c r="Q660" s="27">
        <f>WEEKNUM(Table1[[#This Row],[Invoice Date]]) + IF(YEAR(Table1[[#This Row],[Invoice Date]])=2021, 52, 0)</f>
        <v>25</v>
      </c>
    </row>
    <row r="661" spans="2:17" ht="14.25" customHeight="1" x14ac:dyDescent="0.3">
      <c r="B661" s="4" t="s">
        <v>30</v>
      </c>
      <c r="C661" s="34">
        <v>1128299</v>
      </c>
      <c r="D661" s="5">
        <v>44000</v>
      </c>
      <c r="E661" s="4" t="s">
        <v>31</v>
      </c>
      <c r="F661" s="4" t="s">
        <v>46</v>
      </c>
      <c r="G661" s="4" t="s">
        <v>47</v>
      </c>
      <c r="H661" s="6" t="s">
        <v>23</v>
      </c>
      <c r="I661" s="7">
        <v>80</v>
      </c>
      <c r="J661" s="8">
        <v>350</v>
      </c>
      <c r="K661" s="9">
        <v>280000</v>
      </c>
      <c r="L661" s="9">
        <v>56000</v>
      </c>
      <c r="M661" s="10">
        <v>0.2</v>
      </c>
      <c r="N661" s="4" t="s">
        <v>18</v>
      </c>
      <c r="O661" s="4" t="str">
        <f>TEXT(Table1[[#This Row],[Invoice Date]],"yyyy")</f>
        <v>2020</v>
      </c>
      <c r="P661" s="4" t="str">
        <f>TEXT(Table1[[#This Row],[Invoice Date]],"mmm")</f>
        <v>Jun</v>
      </c>
      <c r="Q661" s="27">
        <f>WEEKNUM(Table1[[#This Row],[Invoice Date]]) + IF(YEAR(Table1[[#This Row],[Invoice Date]])=2021, 52, 0)</f>
        <v>25</v>
      </c>
    </row>
    <row r="662" spans="2:17" ht="14.25" customHeight="1" x14ac:dyDescent="0.3">
      <c r="B662" s="4" t="s">
        <v>30</v>
      </c>
      <c r="C662" s="34">
        <v>1128299</v>
      </c>
      <c r="D662" s="5">
        <v>44001</v>
      </c>
      <c r="E662" s="4" t="s">
        <v>31</v>
      </c>
      <c r="F662" s="4" t="s">
        <v>46</v>
      </c>
      <c r="G662" s="4" t="s">
        <v>47</v>
      </c>
      <c r="H662" s="6" t="s">
        <v>17</v>
      </c>
      <c r="I662" s="7">
        <v>55</v>
      </c>
      <c r="J662" s="8">
        <v>165</v>
      </c>
      <c r="K662" s="9">
        <v>9075</v>
      </c>
      <c r="L662" s="9">
        <v>3720.75</v>
      </c>
      <c r="M662" s="10">
        <v>0.41</v>
      </c>
      <c r="N662" s="4" t="s">
        <v>83</v>
      </c>
      <c r="O662" s="4" t="str">
        <f>TEXT(Table1[[#This Row],[Invoice Date]],"yyyy")</f>
        <v>2020</v>
      </c>
      <c r="P662" s="4" t="str">
        <f>TEXT(Table1[[#This Row],[Invoice Date]],"mmm")</f>
        <v>Jun</v>
      </c>
      <c r="Q662" s="27">
        <f>WEEKNUM(Table1[[#This Row],[Invoice Date]]) + IF(YEAR(Table1[[#This Row],[Invoice Date]])=2021, 52, 0)</f>
        <v>25</v>
      </c>
    </row>
    <row r="663" spans="2:17" ht="14.25" customHeight="1" x14ac:dyDescent="0.3">
      <c r="B663" s="4" t="s">
        <v>30</v>
      </c>
      <c r="C663" s="34">
        <v>1128299</v>
      </c>
      <c r="D663" s="5">
        <v>44001</v>
      </c>
      <c r="E663" s="4" t="s">
        <v>31</v>
      </c>
      <c r="F663" s="4" t="s">
        <v>46</v>
      </c>
      <c r="G663" s="4" t="s">
        <v>47</v>
      </c>
      <c r="H663" s="6" t="s">
        <v>17</v>
      </c>
      <c r="I663" s="7">
        <v>60</v>
      </c>
      <c r="J663" s="8">
        <v>550</v>
      </c>
      <c r="K663" s="9">
        <v>330000</v>
      </c>
      <c r="L663" s="9">
        <v>99000</v>
      </c>
      <c r="M663" s="10">
        <v>0.3</v>
      </c>
      <c r="N663" s="4" t="s">
        <v>18</v>
      </c>
      <c r="O663" s="4" t="str">
        <f>TEXT(Table1[[#This Row],[Invoice Date]],"yyyy")</f>
        <v>2020</v>
      </c>
      <c r="P663" s="4" t="str">
        <f>TEXT(Table1[[#This Row],[Invoice Date]],"mmm")</f>
        <v>Jun</v>
      </c>
      <c r="Q663" s="27">
        <f>WEEKNUM(Table1[[#This Row],[Invoice Date]]) + IF(YEAR(Table1[[#This Row],[Invoice Date]])=2021, 52, 0)</f>
        <v>25</v>
      </c>
    </row>
    <row r="664" spans="2:17" ht="14.25" customHeight="1" x14ac:dyDescent="0.3">
      <c r="B664" s="4" t="s">
        <v>30</v>
      </c>
      <c r="C664" s="34">
        <v>1128299</v>
      </c>
      <c r="D664" s="5">
        <v>44002</v>
      </c>
      <c r="E664" s="4" t="s">
        <v>31</v>
      </c>
      <c r="F664" s="4" t="s">
        <v>46</v>
      </c>
      <c r="G664" s="4" t="s">
        <v>47</v>
      </c>
      <c r="H664" s="6" t="s">
        <v>19</v>
      </c>
      <c r="I664" s="7">
        <v>60</v>
      </c>
      <c r="J664" s="8">
        <v>108</v>
      </c>
      <c r="K664" s="9">
        <v>6480</v>
      </c>
      <c r="L664" s="9">
        <v>2462.4</v>
      </c>
      <c r="M664" s="10">
        <v>0.38</v>
      </c>
      <c r="N664" s="4" t="s">
        <v>83</v>
      </c>
      <c r="O664" s="4" t="str">
        <f>TEXT(Table1[[#This Row],[Invoice Date]],"yyyy")</f>
        <v>2020</v>
      </c>
      <c r="P664" s="4" t="str">
        <f>TEXT(Table1[[#This Row],[Invoice Date]],"mmm")</f>
        <v>Jun</v>
      </c>
      <c r="Q664" s="27">
        <f>WEEKNUM(Table1[[#This Row],[Invoice Date]]) + IF(YEAR(Table1[[#This Row],[Invoice Date]])=2021, 52, 0)</f>
        <v>25</v>
      </c>
    </row>
    <row r="665" spans="2:17" ht="14.25" customHeight="1" x14ac:dyDescent="0.3">
      <c r="B665" s="4" t="s">
        <v>30</v>
      </c>
      <c r="C665" s="34">
        <v>1128299</v>
      </c>
      <c r="D665" s="5">
        <v>44002</v>
      </c>
      <c r="E665" s="4" t="s">
        <v>31</v>
      </c>
      <c r="F665" s="4" t="s">
        <v>46</v>
      </c>
      <c r="G665" s="4" t="s">
        <v>47</v>
      </c>
      <c r="H665" s="6" t="s">
        <v>19</v>
      </c>
      <c r="I665" s="7">
        <v>65</v>
      </c>
      <c r="J665" s="8">
        <v>400</v>
      </c>
      <c r="K665" s="9">
        <v>260000</v>
      </c>
      <c r="L665" s="9">
        <v>65000</v>
      </c>
      <c r="M665" s="10">
        <v>0.25</v>
      </c>
      <c r="N665" s="4" t="s">
        <v>18</v>
      </c>
      <c r="O665" s="4" t="str">
        <f>TEXT(Table1[[#This Row],[Invoice Date]],"yyyy")</f>
        <v>2020</v>
      </c>
      <c r="P665" s="4" t="str">
        <f>TEXT(Table1[[#This Row],[Invoice Date]],"mmm")</f>
        <v>Jun</v>
      </c>
      <c r="Q665" s="27">
        <f>WEEKNUM(Table1[[#This Row],[Invoice Date]]) + IF(YEAR(Table1[[#This Row],[Invoice Date]])=2021, 52, 0)</f>
        <v>25</v>
      </c>
    </row>
    <row r="666" spans="2:17" ht="14.25" customHeight="1" x14ac:dyDescent="0.3">
      <c r="B666" s="4" t="s">
        <v>30</v>
      </c>
      <c r="C666" s="34">
        <v>1128299</v>
      </c>
      <c r="D666" s="5">
        <v>44003</v>
      </c>
      <c r="E666" s="4" t="s">
        <v>31</v>
      </c>
      <c r="F666" s="4" t="s">
        <v>46</v>
      </c>
      <c r="G666" s="4" t="s">
        <v>47</v>
      </c>
      <c r="H666" s="6" t="s">
        <v>20</v>
      </c>
      <c r="I666" s="7">
        <v>61</v>
      </c>
      <c r="J666" s="8">
        <v>120</v>
      </c>
      <c r="K666" s="9">
        <v>7320</v>
      </c>
      <c r="L666" s="9">
        <v>2781.6</v>
      </c>
      <c r="M666" s="10">
        <v>0.38</v>
      </c>
      <c r="N666" s="4" t="s">
        <v>83</v>
      </c>
      <c r="O666" s="4" t="str">
        <f>TEXT(Table1[[#This Row],[Invoice Date]],"yyyy")</f>
        <v>2020</v>
      </c>
      <c r="P666" s="4" t="str">
        <f>TEXT(Table1[[#This Row],[Invoice Date]],"mmm")</f>
        <v>Jun</v>
      </c>
      <c r="Q666" s="27">
        <f>WEEKNUM(Table1[[#This Row],[Invoice Date]]) + IF(YEAR(Table1[[#This Row],[Invoice Date]])=2021, 52, 0)</f>
        <v>26</v>
      </c>
    </row>
    <row r="667" spans="2:17" ht="14.25" customHeight="1" x14ac:dyDescent="0.3">
      <c r="B667" s="4" t="s">
        <v>30</v>
      </c>
      <c r="C667" s="34">
        <v>1128299</v>
      </c>
      <c r="D667" s="5">
        <v>44003</v>
      </c>
      <c r="E667" s="4" t="s">
        <v>31</v>
      </c>
      <c r="F667" s="4" t="s">
        <v>46</v>
      </c>
      <c r="G667" s="4" t="s">
        <v>47</v>
      </c>
      <c r="H667" s="6" t="s">
        <v>20</v>
      </c>
      <c r="I667" s="7">
        <v>65</v>
      </c>
      <c r="J667" s="8">
        <v>400</v>
      </c>
      <c r="K667" s="9">
        <v>260000</v>
      </c>
      <c r="L667" s="9">
        <v>65000</v>
      </c>
      <c r="M667" s="10">
        <v>0.25</v>
      </c>
      <c r="N667" s="4" t="s">
        <v>18</v>
      </c>
      <c r="O667" s="4" t="str">
        <f>TEXT(Table1[[#This Row],[Invoice Date]],"yyyy")</f>
        <v>2020</v>
      </c>
      <c r="P667" s="4" t="str">
        <f>TEXT(Table1[[#This Row],[Invoice Date]],"mmm")</f>
        <v>Jun</v>
      </c>
      <c r="Q667" s="27">
        <f>WEEKNUM(Table1[[#This Row],[Invoice Date]]) + IF(YEAR(Table1[[#This Row],[Invoice Date]])=2021, 52, 0)</f>
        <v>26</v>
      </c>
    </row>
    <row r="668" spans="2:17" ht="14.25" customHeight="1" x14ac:dyDescent="0.3">
      <c r="B668" s="4" t="s">
        <v>30</v>
      </c>
      <c r="C668" s="34">
        <v>1128299</v>
      </c>
      <c r="D668" s="5">
        <v>44004</v>
      </c>
      <c r="E668" s="4" t="s">
        <v>31</v>
      </c>
      <c r="F668" s="4" t="s">
        <v>46</v>
      </c>
      <c r="G668" s="4" t="s">
        <v>47</v>
      </c>
      <c r="H668" s="6" t="s">
        <v>21</v>
      </c>
      <c r="I668" s="7">
        <v>59</v>
      </c>
      <c r="J668" s="8">
        <v>90</v>
      </c>
      <c r="K668" s="9">
        <v>5310</v>
      </c>
      <c r="L668" s="9">
        <v>2336.4</v>
      </c>
      <c r="M668" s="10">
        <v>0.44</v>
      </c>
      <c r="N668" s="4" t="s">
        <v>83</v>
      </c>
      <c r="O668" s="4" t="str">
        <f>TEXT(Table1[[#This Row],[Invoice Date]],"yyyy")</f>
        <v>2020</v>
      </c>
      <c r="P668" s="4" t="str">
        <f>TEXT(Table1[[#This Row],[Invoice Date]],"mmm")</f>
        <v>Jun</v>
      </c>
      <c r="Q668" s="27">
        <f>WEEKNUM(Table1[[#This Row],[Invoice Date]]) + IF(YEAR(Table1[[#This Row],[Invoice Date]])=2021, 52, 0)</f>
        <v>26</v>
      </c>
    </row>
    <row r="669" spans="2:17" ht="14.25" customHeight="1" x14ac:dyDescent="0.3">
      <c r="B669" s="4" t="s">
        <v>30</v>
      </c>
      <c r="C669" s="34">
        <v>1128299</v>
      </c>
      <c r="D669" s="5">
        <v>44004</v>
      </c>
      <c r="E669" s="4" t="s">
        <v>31</v>
      </c>
      <c r="F669" s="4" t="s">
        <v>46</v>
      </c>
      <c r="G669" s="4" t="s">
        <v>47</v>
      </c>
      <c r="H669" s="6" t="s">
        <v>21</v>
      </c>
      <c r="I669" s="7">
        <v>60</v>
      </c>
      <c r="J669" s="8">
        <v>300</v>
      </c>
      <c r="K669" s="9">
        <v>180000</v>
      </c>
      <c r="L669" s="9">
        <v>54000</v>
      </c>
      <c r="M669" s="10">
        <v>0.3</v>
      </c>
      <c r="N669" s="4" t="s">
        <v>18</v>
      </c>
      <c r="O669" s="4" t="str">
        <f>TEXT(Table1[[#This Row],[Invoice Date]],"yyyy")</f>
        <v>2020</v>
      </c>
      <c r="P669" s="4" t="str">
        <f>TEXT(Table1[[#This Row],[Invoice Date]],"mmm")</f>
        <v>Jun</v>
      </c>
      <c r="Q669" s="27">
        <f>WEEKNUM(Table1[[#This Row],[Invoice Date]]) + IF(YEAR(Table1[[#This Row],[Invoice Date]])=2021, 52, 0)</f>
        <v>26</v>
      </c>
    </row>
    <row r="670" spans="2:17" ht="14.25" customHeight="1" x14ac:dyDescent="0.3">
      <c r="B670" s="4" t="s">
        <v>30</v>
      </c>
      <c r="C670" s="34">
        <v>1128299</v>
      </c>
      <c r="D670" s="5">
        <v>44005</v>
      </c>
      <c r="E670" s="4" t="s">
        <v>31</v>
      </c>
      <c r="F670" s="4" t="s">
        <v>46</v>
      </c>
      <c r="G670" s="4" t="s">
        <v>47</v>
      </c>
      <c r="H670" s="6" t="s">
        <v>22</v>
      </c>
      <c r="I670" s="7">
        <v>60</v>
      </c>
      <c r="J670" s="8">
        <v>52</v>
      </c>
      <c r="K670" s="9">
        <v>3120</v>
      </c>
      <c r="L670" s="9">
        <v>1185.5999999999999</v>
      </c>
      <c r="M670" s="10">
        <v>0.38</v>
      </c>
      <c r="N670" s="4" t="s">
        <v>83</v>
      </c>
      <c r="O670" s="4" t="str">
        <f>TEXT(Table1[[#This Row],[Invoice Date]],"yyyy")</f>
        <v>2020</v>
      </c>
      <c r="P670" s="4" t="str">
        <f>TEXT(Table1[[#This Row],[Invoice Date]],"mmm")</f>
        <v>Jun</v>
      </c>
      <c r="Q670" s="27">
        <f>WEEKNUM(Table1[[#This Row],[Invoice Date]]) + IF(YEAR(Table1[[#This Row],[Invoice Date]])=2021, 52, 0)</f>
        <v>26</v>
      </c>
    </row>
    <row r="671" spans="2:17" ht="14.25" customHeight="1" x14ac:dyDescent="0.3">
      <c r="B671" s="4" t="s">
        <v>30</v>
      </c>
      <c r="C671" s="34">
        <v>1128299</v>
      </c>
      <c r="D671" s="5">
        <v>44005</v>
      </c>
      <c r="E671" s="4" t="s">
        <v>31</v>
      </c>
      <c r="F671" s="4" t="s">
        <v>46</v>
      </c>
      <c r="G671" s="4" t="s">
        <v>47</v>
      </c>
      <c r="H671" s="6" t="s">
        <v>22</v>
      </c>
      <c r="I671" s="7">
        <v>65</v>
      </c>
      <c r="J671" s="8">
        <v>200</v>
      </c>
      <c r="K671" s="9">
        <v>130000</v>
      </c>
      <c r="L671" s="9">
        <v>32500</v>
      </c>
      <c r="M671" s="10">
        <v>0.25</v>
      </c>
      <c r="N671" s="4" t="s">
        <v>18</v>
      </c>
      <c r="O671" s="4" t="str">
        <f>TEXT(Table1[[#This Row],[Invoice Date]],"yyyy")</f>
        <v>2020</v>
      </c>
      <c r="P671" s="4" t="str">
        <f>TEXT(Table1[[#This Row],[Invoice Date]],"mmm")</f>
        <v>Jun</v>
      </c>
      <c r="Q671" s="27">
        <f>WEEKNUM(Table1[[#This Row],[Invoice Date]]) + IF(YEAR(Table1[[#This Row],[Invoice Date]])=2021, 52, 0)</f>
        <v>26</v>
      </c>
    </row>
    <row r="672" spans="2:17" ht="14.25" customHeight="1" x14ac:dyDescent="0.3">
      <c r="B672" s="4" t="s">
        <v>30</v>
      </c>
      <c r="C672" s="34">
        <v>1128299</v>
      </c>
      <c r="D672" s="5">
        <v>44006</v>
      </c>
      <c r="E672" s="4" t="s">
        <v>31</v>
      </c>
      <c r="F672" s="4" t="s">
        <v>46</v>
      </c>
      <c r="G672" s="4" t="s">
        <v>47</v>
      </c>
      <c r="H672" s="6" t="s">
        <v>23</v>
      </c>
      <c r="I672" s="7">
        <v>75</v>
      </c>
      <c r="J672" s="8">
        <v>125</v>
      </c>
      <c r="K672" s="9">
        <v>9375</v>
      </c>
      <c r="L672" s="9">
        <v>3093.75</v>
      </c>
      <c r="M672" s="10">
        <v>0.33</v>
      </c>
      <c r="N672" s="4" t="s">
        <v>83</v>
      </c>
      <c r="O672" s="4" t="str">
        <f>TEXT(Table1[[#This Row],[Invoice Date]],"yyyy")</f>
        <v>2020</v>
      </c>
      <c r="P672" s="4" t="str">
        <f>TEXT(Table1[[#This Row],[Invoice Date]],"mmm")</f>
        <v>Jun</v>
      </c>
      <c r="Q672" s="27">
        <f>WEEKNUM(Table1[[#This Row],[Invoice Date]]) + IF(YEAR(Table1[[#This Row],[Invoice Date]])=2021, 52, 0)</f>
        <v>26</v>
      </c>
    </row>
    <row r="673" spans="2:17" ht="14.25" customHeight="1" x14ac:dyDescent="0.3">
      <c r="B673" s="4" t="s">
        <v>30</v>
      </c>
      <c r="C673" s="34">
        <v>1128299</v>
      </c>
      <c r="D673" s="5">
        <v>44006</v>
      </c>
      <c r="E673" s="4" t="s">
        <v>31</v>
      </c>
      <c r="F673" s="4" t="s">
        <v>46</v>
      </c>
      <c r="G673" s="4" t="s">
        <v>47</v>
      </c>
      <c r="H673" s="6" t="s">
        <v>23</v>
      </c>
      <c r="I673" s="7">
        <v>80</v>
      </c>
      <c r="J673" s="8">
        <v>500</v>
      </c>
      <c r="K673" s="9">
        <v>400000</v>
      </c>
      <c r="L673" s="9">
        <v>80000</v>
      </c>
      <c r="M673" s="10">
        <v>0.2</v>
      </c>
      <c r="N673" s="4" t="s">
        <v>18</v>
      </c>
      <c r="O673" s="4" t="str">
        <f>TEXT(Table1[[#This Row],[Invoice Date]],"yyyy")</f>
        <v>2020</v>
      </c>
      <c r="P673" s="4" t="str">
        <f>TEXT(Table1[[#This Row],[Invoice Date]],"mmm")</f>
        <v>Jun</v>
      </c>
      <c r="Q673" s="27">
        <f>WEEKNUM(Table1[[#This Row],[Invoice Date]]) + IF(YEAR(Table1[[#This Row],[Invoice Date]])=2021, 52, 0)</f>
        <v>26</v>
      </c>
    </row>
    <row r="674" spans="2:17" ht="14.25" customHeight="1" x14ac:dyDescent="0.3">
      <c r="B674" s="4" t="s">
        <v>30</v>
      </c>
      <c r="C674" s="34">
        <v>1128299</v>
      </c>
      <c r="D674" s="5">
        <v>44007</v>
      </c>
      <c r="E674" s="4" t="s">
        <v>31</v>
      </c>
      <c r="F674" s="4" t="s">
        <v>46</v>
      </c>
      <c r="G674" s="4" t="s">
        <v>47</v>
      </c>
      <c r="H674" s="6" t="s">
        <v>17</v>
      </c>
      <c r="I674" s="7">
        <v>71</v>
      </c>
      <c r="J674" s="8">
        <v>195</v>
      </c>
      <c r="K674" s="9">
        <v>13845</v>
      </c>
      <c r="L674" s="9">
        <v>5814.9</v>
      </c>
      <c r="M674" s="10">
        <v>0.42</v>
      </c>
      <c r="N674" s="4" t="s">
        <v>83</v>
      </c>
      <c r="O674" s="4" t="str">
        <f>TEXT(Table1[[#This Row],[Invoice Date]],"yyyy")</f>
        <v>2020</v>
      </c>
      <c r="P674" s="4" t="str">
        <f>TEXT(Table1[[#This Row],[Invoice Date]],"mmm")</f>
        <v>Jun</v>
      </c>
      <c r="Q674" s="27">
        <f>WEEKNUM(Table1[[#This Row],[Invoice Date]]) + IF(YEAR(Table1[[#This Row],[Invoice Date]])=2021, 52, 0)</f>
        <v>26</v>
      </c>
    </row>
    <row r="675" spans="2:17" ht="14.25" customHeight="1" x14ac:dyDescent="0.3">
      <c r="B675" s="4" t="s">
        <v>30</v>
      </c>
      <c r="C675" s="34">
        <v>1128299</v>
      </c>
      <c r="D675" s="5">
        <v>44007</v>
      </c>
      <c r="E675" s="4" t="s">
        <v>31</v>
      </c>
      <c r="F675" s="4" t="s">
        <v>46</v>
      </c>
      <c r="G675" s="4" t="s">
        <v>47</v>
      </c>
      <c r="H675" s="6" t="s">
        <v>17</v>
      </c>
      <c r="I675" s="7">
        <v>75</v>
      </c>
      <c r="J675" s="8">
        <v>750</v>
      </c>
      <c r="K675" s="9">
        <v>562500</v>
      </c>
      <c r="L675" s="9">
        <v>168750</v>
      </c>
      <c r="M675" s="10">
        <v>0.3</v>
      </c>
      <c r="N675" s="4" t="s">
        <v>18</v>
      </c>
      <c r="O675" s="4" t="str">
        <f>TEXT(Table1[[#This Row],[Invoice Date]],"yyyy")</f>
        <v>2020</v>
      </c>
      <c r="P675" s="4" t="str">
        <f>TEXT(Table1[[#This Row],[Invoice Date]],"mmm")</f>
        <v>Jun</v>
      </c>
      <c r="Q675" s="27">
        <f>WEEKNUM(Table1[[#This Row],[Invoice Date]]) + IF(YEAR(Table1[[#This Row],[Invoice Date]])=2021, 52, 0)</f>
        <v>26</v>
      </c>
    </row>
    <row r="676" spans="2:17" ht="14.25" customHeight="1" x14ac:dyDescent="0.3">
      <c r="B676" s="4" t="s">
        <v>30</v>
      </c>
      <c r="C676" s="34">
        <v>1128299</v>
      </c>
      <c r="D676" s="5">
        <v>44008</v>
      </c>
      <c r="E676" s="4" t="s">
        <v>31</v>
      </c>
      <c r="F676" s="4" t="s">
        <v>46</v>
      </c>
      <c r="G676" s="4" t="s">
        <v>47</v>
      </c>
      <c r="H676" s="6" t="s">
        <v>19</v>
      </c>
      <c r="I676" s="7">
        <v>74</v>
      </c>
      <c r="J676" s="8">
        <v>188</v>
      </c>
      <c r="K676" s="9">
        <v>13912</v>
      </c>
      <c r="L676" s="9">
        <v>5147.4399999999996</v>
      </c>
      <c r="M676" s="10">
        <v>0.37</v>
      </c>
      <c r="N676" s="4" t="s">
        <v>83</v>
      </c>
      <c r="O676" s="4" t="str">
        <f>TEXT(Table1[[#This Row],[Invoice Date]],"yyyy")</f>
        <v>2020</v>
      </c>
      <c r="P676" s="4" t="str">
        <f>TEXT(Table1[[#This Row],[Invoice Date]],"mmm")</f>
        <v>Jun</v>
      </c>
      <c r="Q676" s="27">
        <f>WEEKNUM(Table1[[#This Row],[Invoice Date]]) + IF(YEAR(Table1[[#This Row],[Invoice Date]])=2021, 52, 0)</f>
        <v>26</v>
      </c>
    </row>
    <row r="677" spans="2:17" ht="14.25" customHeight="1" x14ac:dyDescent="0.3">
      <c r="B677" s="4" t="s">
        <v>30</v>
      </c>
      <c r="C677" s="34">
        <v>1128299</v>
      </c>
      <c r="D677" s="5">
        <v>44008</v>
      </c>
      <c r="E677" s="4" t="s">
        <v>31</v>
      </c>
      <c r="F677" s="4" t="s">
        <v>46</v>
      </c>
      <c r="G677" s="4" t="s">
        <v>47</v>
      </c>
      <c r="H677" s="6" t="s">
        <v>19</v>
      </c>
      <c r="I677" s="7">
        <v>80</v>
      </c>
      <c r="J677" s="8">
        <v>625</v>
      </c>
      <c r="K677" s="9">
        <v>500000</v>
      </c>
      <c r="L677" s="9">
        <v>125000</v>
      </c>
      <c r="M677" s="10">
        <v>0.25</v>
      </c>
      <c r="N677" s="4" t="s">
        <v>18</v>
      </c>
      <c r="O677" s="4" t="str">
        <f>TEXT(Table1[[#This Row],[Invoice Date]],"yyyy")</f>
        <v>2020</v>
      </c>
      <c r="P677" s="4" t="str">
        <f>TEXT(Table1[[#This Row],[Invoice Date]],"mmm")</f>
        <v>Jun</v>
      </c>
      <c r="Q677" s="27">
        <f>WEEKNUM(Table1[[#This Row],[Invoice Date]]) + IF(YEAR(Table1[[#This Row],[Invoice Date]])=2021, 52, 0)</f>
        <v>26</v>
      </c>
    </row>
    <row r="678" spans="2:17" ht="14.25" customHeight="1" x14ac:dyDescent="0.3">
      <c r="B678" s="4" t="s">
        <v>30</v>
      </c>
      <c r="C678" s="34">
        <v>1128299</v>
      </c>
      <c r="D678" s="5">
        <v>44009</v>
      </c>
      <c r="E678" s="4" t="s">
        <v>31</v>
      </c>
      <c r="F678" s="4" t="s">
        <v>46</v>
      </c>
      <c r="G678" s="4" t="s">
        <v>47</v>
      </c>
      <c r="H678" s="6" t="s">
        <v>20</v>
      </c>
      <c r="I678" s="7">
        <v>72</v>
      </c>
      <c r="J678" s="8">
        <v>163</v>
      </c>
      <c r="K678" s="9">
        <v>11736</v>
      </c>
      <c r="L678" s="9">
        <v>4459.68</v>
      </c>
      <c r="M678" s="10">
        <v>0.38</v>
      </c>
      <c r="N678" s="4" t="s">
        <v>83</v>
      </c>
      <c r="O678" s="4" t="str">
        <f>TEXT(Table1[[#This Row],[Invoice Date]],"yyyy")</f>
        <v>2020</v>
      </c>
      <c r="P678" s="4" t="str">
        <f>TEXT(Table1[[#This Row],[Invoice Date]],"mmm")</f>
        <v>Jun</v>
      </c>
      <c r="Q678" s="27">
        <f>WEEKNUM(Table1[[#This Row],[Invoice Date]]) + IF(YEAR(Table1[[#This Row],[Invoice Date]])=2021, 52, 0)</f>
        <v>26</v>
      </c>
    </row>
    <row r="679" spans="2:17" ht="14.25" customHeight="1" x14ac:dyDescent="0.3">
      <c r="B679" s="4" t="s">
        <v>30</v>
      </c>
      <c r="C679" s="34">
        <v>1128299</v>
      </c>
      <c r="D679" s="5">
        <v>44009</v>
      </c>
      <c r="E679" s="4" t="s">
        <v>31</v>
      </c>
      <c r="F679" s="4" t="s">
        <v>46</v>
      </c>
      <c r="G679" s="4" t="s">
        <v>47</v>
      </c>
      <c r="H679" s="6" t="s">
        <v>20</v>
      </c>
      <c r="I679" s="7">
        <v>80</v>
      </c>
      <c r="J679" s="8">
        <v>625</v>
      </c>
      <c r="K679" s="9">
        <v>500000</v>
      </c>
      <c r="L679" s="9">
        <v>125000</v>
      </c>
      <c r="M679" s="10">
        <v>0.25</v>
      </c>
      <c r="N679" s="4" t="s">
        <v>18</v>
      </c>
      <c r="O679" s="4" t="str">
        <f>TEXT(Table1[[#This Row],[Invoice Date]],"yyyy")</f>
        <v>2020</v>
      </c>
      <c r="P679" s="4" t="str">
        <f>TEXT(Table1[[#This Row],[Invoice Date]],"mmm")</f>
        <v>Jun</v>
      </c>
      <c r="Q679" s="27">
        <f>WEEKNUM(Table1[[#This Row],[Invoice Date]]) + IF(YEAR(Table1[[#This Row],[Invoice Date]])=2021, 52, 0)</f>
        <v>26</v>
      </c>
    </row>
    <row r="680" spans="2:17" ht="14.25" customHeight="1" x14ac:dyDescent="0.3">
      <c r="B680" s="4" t="s">
        <v>30</v>
      </c>
      <c r="C680" s="34">
        <v>1128299</v>
      </c>
      <c r="D680" s="5">
        <v>44010</v>
      </c>
      <c r="E680" s="4" t="s">
        <v>31</v>
      </c>
      <c r="F680" s="4" t="s">
        <v>46</v>
      </c>
      <c r="G680" s="4" t="s">
        <v>47</v>
      </c>
      <c r="H680" s="6" t="s">
        <v>21</v>
      </c>
      <c r="I680" s="7">
        <v>75</v>
      </c>
      <c r="J680" s="8">
        <v>125</v>
      </c>
      <c r="K680" s="9">
        <v>9375</v>
      </c>
      <c r="L680" s="9">
        <v>3750</v>
      </c>
      <c r="M680" s="10">
        <v>0.4</v>
      </c>
      <c r="N680" s="4" t="s">
        <v>83</v>
      </c>
      <c r="O680" s="4" t="str">
        <f>TEXT(Table1[[#This Row],[Invoice Date]],"yyyy")</f>
        <v>2020</v>
      </c>
      <c r="P680" s="4" t="str">
        <f>TEXT(Table1[[#This Row],[Invoice Date]],"mmm")</f>
        <v>Jun</v>
      </c>
      <c r="Q680" s="27">
        <f>WEEKNUM(Table1[[#This Row],[Invoice Date]]) + IF(YEAR(Table1[[#This Row],[Invoice Date]])=2021, 52, 0)</f>
        <v>27</v>
      </c>
    </row>
    <row r="681" spans="2:17" ht="14.25" customHeight="1" x14ac:dyDescent="0.3">
      <c r="B681" s="4" t="s">
        <v>30</v>
      </c>
      <c r="C681" s="34">
        <v>1128299</v>
      </c>
      <c r="D681" s="5">
        <v>44010</v>
      </c>
      <c r="E681" s="4" t="s">
        <v>31</v>
      </c>
      <c r="F681" s="4" t="s">
        <v>46</v>
      </c>
      <c r="G681" s="4" t="s">
        <v>47</v>
      </c>
      <c r="H681" s="6" t="s">
        <v>21</v>
      </c>
      <c r="I681" s="7">
        <v>80</v>
      </c>
      <c r="J681" s="8">
        <v>500</v>
      </c>
      <c r="K681" s="9">
        <v>400000</v>
      </c>
      <c r="L681" s="9">
        <v>120000</v>
      </c>
      <c r="M681" s="10">
        <v>0.3</v>
      </c>
      <c r="N681" s="4" t="s">
        <v>18</v>
      </c>
      <c r="O681" s="4" t="str">
        <f>TEXT(Table1[[#This Row],[Invoice Date]],"yyyy")</f>
        <v>2020</v>
      </c>
      <c r="P681" s="4" t="str">
        <f>TEXT(Table1[[#This Row],[Invoice Date]],"mmm")</f>
        <v>Jun</v>
      </c>
      <c r="Q681" s="27">
        <f>WEEKNUM(Table1[[#This Row],[Invoice Date]]) + IF(YEAR(Table1[[#This Row],[Invoice Date]])=2021, 52, 0)</f>
        <v>27</v>
      </c>
    </row>
    <row r="682" spans="2:17" ht="14.25" customHeight="1" x14ac:dyDescent="0.3">
      <c r="B682" s="4" t="s">
        <v>30</v>
      </c>
      <c r="C682" s="34">
        <v>1128299</v>
      </c>
      <c r="D682" s="5">
        <v>44011</v>
      </c>
      <c r="E682" s="4" t="s">
        <v>31</v>
      </c>
      <c r="F682" s="4" t="s">
        <v>46</v>
      </c>
      <c r="G682" s="4" t="s">
        <v>47</v>
      </c>
      <c r="H682" s="6" t="s">
        <v>22</v>
      </c>
      <c r="I682" s="7">
        <v>82</v>
      </c>
      <c r="J682" s="8">
        <v>105</v>
      </c>
      <c r="K682" s="9">
        <v>8610</v>
      </c>
      <c r="L682" s="9">
        <v>3357.9</v>
      </c>
      <c r="M682" s="10">
        <v>0.39</v>
      </c>
      <c r="N682" s="4" t="s">
        <v>83</v>
      </c>
      <c r="O682" s="4" t="str">
        <f>TEXT(Table1[[#This Row],[Invoice Date]],"yyyy")</f>
        <v>2020</v>
      </c>
      <c r="P682" s="4" t="str">
        <f>TEXT(Table1[[#This Row],[Invoice Date]],"mmm")</f>
        <v>Jun</v>
      </c>
      <c r="Q682" s="27">
        <f>WEEKNUM(Table1[[#This Row],[Invoice Date]]) + IF(YEAR(Table1[[#This Row],[Invoice Date]])=2021, 52, 0)</f>
        <v>27</v>
      </c>
    </row>
    <row r="683" spans="2:17" ht="14.25" customHeight="1" x14ac:dyDescent="0.3">
      <c r="B683" s="4" t="s">
        <v>30</v>
      </c>
      <c r="C683" s="34">
        <v>1128299</v>
      </c>
      <c r="D683" s="5">
        <v>44011</v>
      </c>
      <c r="E683" s="4" t="s">
        <v>31</v>
      </c>
      <c r="F683" s="4" t="s">
        <v>46</v>
      </c>
      <c r="G683" s="4" t="s">
        <v>47</v>
      </c>
      <c r="H683" s="6" t="s">
        <v>22</v>
      </c>
      <c r="I683" s="7">
        <v>85.000000000000014</v>
      </c>
      <c r="J683" s="8">
        <v>375</v>
      </c>
      <c r="K683" s="9">
        <v>318750.00000000006</v>
      </c>
      <c r="L683" s="9">
        <v>79687.500000000015</v>
      </c>
      <c r="M683" s="10">
        <v>0.25</v>
      </c>
      <c r="N683" s="4" t="s">
        <v>18</v>
      </c>
      <c r="O683" s="4" t="str">
        <f>TEXT(Table1[[#This Row],[Invoice Date]],"yyyy")</f>
        <v>2020</v>
      </c>
      <c r="P683" s="4" t="str">
        <f>TEXT(Table1[[#This Row],[Invoice Date]],"mmm")</f>
        <v>Jun</v>
      </c>
      <c r="Q683" s="27">
        <f>WEEKNUM(Table1[[#This Row],[Invoice Date]]) + IF(YEAR(Table1[[#This Row],[Invoice Date]])=2021, 52, 0)</f>
        <v>27</v>
      </c>
    </row>
    <row r="684" spans="2:17" ht="14.25" customHeight="1" x14ac:dyDescent="0.3">
      <c r="B684" s="4" t="s">
        <v>30</v>
      </c>
      <c r="C684" s="34">
        <v>1128299</v>
      </c>
      <c r="D684" s="5">
        <v>44012</v>
      </c>
      <c r="E684" s="4" t="s">
        <v>31</v>
      </c>
      <c r="F684" s="4" t="s">
        <v>46</v>
      </c>
      <c r="G684" s="4" t="s">
        <v>47</v>
      </c>
      <c r="H684" s="6" t="s">
        <v>23</v>
      </c>
      <c r="I684" s="7">
        <v>98</v>
      </c>
      <c r="J684" s="8">
        <v>182</v>
      </c>
      <c r="K684" s="9">
        <v>17836</v>
      </c>
      <c r="L684" s="9">
        <v>6064.2400000000007</v>
      </c>
      <c r="M684" s="10">
        <v>0.34</v>
      </c>
      <c r="N684" s="4" t="s">
        <v>83</v>
      </c>
      <c r="O684" s="4" t="str">
        <f>TEXT(Table1[[#This Row],[Invoice Date]],"yyyy")</f>
        <v>2020</v>
      </c>
      <c r="P684" s="4" t="str">
        <f>TEXT(Table1[[#This Row],[Invoice Date]],"mmm")</f>
        <v>Jun</v>
      </c>
      <c r="Q684" s="27">
        <f>WEEKNUM(Table1[[#This Row],[Invoice Date]]) + IF(YEAR(Table1[[#This Row],[Invoice Date]])=2021, 52, 0)</f>
        <v>27</v>
      </c>
    </row>
    <row r="685" spans="2:17" ht="14.25" customHeight="1" x14ac:dyDescent="0.3">
      <c r="B685" s="4" t="s">
        <v>30</v>
      </c>
      <c r="C685" s="34">
        <v>1128299</v>
      </c>
      <c r="D685" s="5">
        <v>44012</v>
      </c>
      <c r="E685" s="4" t="s">
        <v>31</v>
      </c>
      <c r="F685" s="4" t="s">
        <v>46</v>
      </c>
      <c r="G685" s="4" t="s">
        <v>47</v>
      </c>
      <c r="H685" s="6" t="s">
        <v>23</v>
      </c>
      <c r="I685" s="7">
        <v>100</v>
      </c>
      <c r="J685" s="8">
        <v>675</v>
      </c>
      <c r="K685" s="9">
        <v>675000</v>
      </c>
      <c r="L685" s="9">
        <v>135000</v>
      </c>
      <c r="M685" s="10">
        <v>0.2</v>
      </c>
      <c r="N685" s="4" t="s">
        <v>18</v>
      </c>
      <c r="O685" s="4" t="str">
        <f>TEXT(Table1[[#This Row],[Invoice Date]],"yyyy")</f>
        <v>2020</v>
      </c>
      <c r="P685" s="4" t="str">
        <f>TEXT(Table1[[#This Row],[Invoice Date]],"mmm")</f>
        <v>Jun</v>
      </c>
      <c r="Q685" s="27">
        <f>WEEKNUM(Table1[[#This Row],[Invoice Date]]) + IF(YEAR(Table1[[#This Row],[Invoice Date]])=2021, 52, 0)</f>
        <v>27</v>
      </c>
    </row>
    <row r="686" spans="2:17" ht="14.25" customHeight="1" x14ac:dyDescent="0.3">
      <c r="B686" s="4" t="s">
        <v>30</v>
      </c>
      <c r="C686" s="34">
        <v>1128299</v>
      </c>
      <c r="D686" s="5">
        <v>44013</v>
      </c>
      <c r="E686" s="4" t="s">
        <v>31</v>
      </c>
      <c r="F686" s="4" t="s">
        <v>46</v>
      </c>
      <c r="G686" s="4" t="s">
        <v>47</v>
      </c>
      <c r="H686" s="6" t="s">
        <v>17</v>
      </c>
      <c r="I686" s="7">
        <v>73</v>
      </c>
      <c r="J686" s="8">
        <v>239</v>
      </c>
      <c r="K686" s="9">
        <v>17447</v>
      </c>
      <c r="L686" s="9">
        <v>6978.8</v>
      </c>
      <c r="M686" s="10">
        <v>0.4</v>
      </c>
      <c r="N686" s="4" t="s">
        <v>83</v>
      </c>
      <c r="O686" s="4" t="str">
        <f>TEXT(Table1[[#This Row],[Invoice Date]],"yyyy")</f>
        <v>2020</v>
      </c>
      <c r="P686" s="4" t="str">
        <f>TEXT(Table1[[#This Row],[Invoice Date]],"mmm")</f>
        <v>Jul</v>
      </c>
      <c r="Q686" s="27">
        <f>WEEKNUM(Table1[[#This Row],[Invoice Date]]) + IF(YEAR(Table1[[#This Row],[Invoice Date]])=2021, 52, 0)</f>
        <v>27</v>
      </c>
    </row>
    <row r="687" spans="2:17" ht="14.25" customHeight="1" x14ac:dyDescent="0.3">
      <c r="B687" s="4" t="s">
        <v>30</v>
      </c>
      <c r="C687" s="34">
        <v>1128299</v>
      </c>
      <c r="D687" s="5">
        <v>44013</v>
      </c>
      <c r="E687" s="4" t="s">
        <v>31</v>
      </c>
      <c r="F687" s="4" t="s">
        <v>46</v>
      </c>
      <c r="G687" s="4" t="s">
        <v>47</v>
      </c>
      <c r="H687" s="6" t="s">
        <v>17</v>
      </c>
      <c r="I687" s="7">
        <v>80</v>
      </c>
      <c r="J687" s="8">
        <v>825</v>
      </c>
      <c r="K687" s="9">
        <v>660000</v>
      </c>
      <c r="L687" s="9">
        <v>198000</v>
      </c>
      <c r="M687" s="10">
        <v>0.3</v>
      </c>
      <c r="N687" s="4" t="s">
        <v>18</v>
      </c>
      <c r="O687" s="4" t="str">
        <f>TEXT(Table1[[#This Row],[Invoice Date]],"yyyy")</f>
        <v>2020</v>
      </c>
      <c r="P687" s="4" t="str">
        <f>TEXT(Table1[[#This Row],[Invoice Date]],"mmm")</f>
        <v>Jul</v>
      </c>
      <c r="Q687" s="27">
        <f>WEEKNUM(Table1[[#This Row],[Invoice Date]]) + IF(YEAR(Table1[[#This Row],[Invoice Date]])=2021, 52, 0)</f>
        <v>27</v>
      </c>
    </row>
    <row r="688" spans="2:17" ht="14.25" customHeight="1" x14ac:dyDescent="0.3">
      <c r="B688" s="4" t="s">
        <v>30</v>
      </c>
      <c r="C688" s="34">
        <v>1128299</v>
      </c>
      <c r="D688" s="5">
        <v>44014</v>
      </c>
      <c r="E688" s="4" t="s">
        <v>31</v>
      </c>
      <c r="F688" s="4" t="s">
        <v>46</v>
      </c>
      <c r="G688" s="4" t="s">
        <v>47</v>
      </c>
      <c r="H688" s="6" t="s">
        <v>19</v>
      </c>
      <c r="I688" s="7">
        <v>82</v>
      </c>
      <c r="J688" s="8">
        <v>182</v>
      </c>
      <c r="K688" s="9">
        <v>14924</v>
      </c>
      <c r="L688" s="9">
        <v>5372.6399999999994</v>
      </c>
      <c r="M688" s="10">
        <v>0.36</v>
      </c>
      <c r="N688" s="4" t="s">
        <v>83</v>
      </c>
      <c r="O688" s="4" t="str">
        <f>TEXT(Table1[[#This Row],[Invoice Date]],"yyyy")</f>
        <v>2020</v>
      </c>
      <c r="P688" s="4" t="str">
        <f>TEXT(Table1[[#This Row],[Invoice Date]],"mmm")</f>
        <v>Jul</v>
      </c>
      <c r="Q688" s="27">
        <f>WEEKNUM(Table1[[#This Row],[Invoice Date]]) + IF(YEAR(Table1[[#This Row],[Invoice Date]])=2021, 52, 0)</f>
        <v>27</v>
      </c>
    </row>
    <row r="689" spans="2:17" ht="14.25" customHeight="1" x14ac:dyDescent="0.3">
      <c r="B689" s="4" t="s">
        <v>30</v>
      </c>
      <c r="C689" s="34">
        <v>1128299</v>
      </c>
      <c r="D689" s="5">
        <v>44014</v>
      </c>
      <c r="E689" s="4" t="s">
        <v>31</v>
      </c>
      <c r="F689" s="4" t="s">
        <v>46</v>
      </c>
      <c r="G689" s="4" t="s">
        <v>47</v>
      </c>
      <c r="H689" s="6" t="s">
        <v>19</v>
      </c>
      <c r="I689" s="7">
        <v>85.000000000000014</v>
      </c>
      <c r="J689" s="8">
        <v>675</v>
      </c>
      <c r="K689" s="9">
        <v>573750.00000000012</v>
      </c>
      <c r="L689" s="9">
        <v>143437.50000000003</v>
      </c>
      <c r="M689" s="10">
        <v>0.25</v>
      </c>
      <c r="N689" s="4" t="s">
        <v>18</v>
      </c>
      <c r="O689" s="4" t="str">
        <f>TEXT(Table1[[#This Row],[Invoice Date]],"yyyy")</f>
        <v>2020</v>
      </c>
      <c r="P689" s="4" t="str">
        <f>TEXT(Table1[[#This Row],[Invoice Date]],"mmm")</f>
        <v>Jul</v>
      </c>
      <c r="Q689" s="27">
        <f>WEEKNUM(Table1[[#This Row],[Invoice Date]]) + IF(YEAR(Table1[[#This Row],[Invoice Date]])=2021, 52, 0)</f>
        <v>27</v>
      </c>
    </row>
    <row r="690" spans="2:17" ht="14.25" customHeight="1" x14ac:dyDescent="0.3">
      <c r="B690" s="4" t="s">
        <v>30</v>
      </c>
      <c r="C690" s="34">
        <v>1128299</v>
      </c>
      <c r="D690" s="5">
        <v>44015</v>
      </c>
      <c r="E690" s="4" t="s">
        <v>31</v>
      </c>
      <c r="F690" s="4" t="s">
        <v>46</v>
      </c>
      <c r="G690" s="4" t="s">
        <v>47</v>
      </c>
      <c r="H690" s="6" t="s">
        <v>20</v>
      </c>
      <c r="I690" s="7">
        <v>78</v>
      </c>
      <c r="J690" s="8">
        <v>175</v>
      </c>
      <c r="K690" s="9">
        <v>13650</v>
      </c>
      <c r="L690" s="9">
        <v>4777.5</v>
      </c>
      <c r="M690" s="10">
        <v>0.35</v>
      </c>
      <c r="N690" s="4" t="s">
        <v>83</v>
      </c>
      <c r="O690" s="4" t="str">
        <f>TEXT(Table1[[#This Row],[Invoice Date]],"yyyy")</f>
        <v>2020</v>
      </c>
      <c r="P690" s="4" t="str">
        <f>TEXT(Table1[[#This Row],[Invoice Date]],"mmm")</f>
        <v>Jul</v>
      </c>
      <c r="Q690" s="27">
        <f>WEEKNUM(Table1[[#This Row],[Invoice Date]]) + IF(YEAR(Table1[[#This Row],[Invoice Date]])=2021, 52, 0)</f>
        <v>27</v>
      </c>
    </row>
    <row r="691" spans="2:17" ht="14.25" customHeight="1" x14ac:dyDescent="0.3">
      <c r="B691" s="4" t="s">
        <v>30</v>
      </c>
      <c r="C691" s="34">
        <v>1128299</v>
      </c>
      <c r="D691" s="5">
        <v>44015</v>
      </c>
      <c r="E691" s="4" t="s">
        <v>31</v>
      </c>
      <c r="F691" s="4" t="s">
        <v>46</v>
      </c>
      <c r="G691" s="4" t="s">
        <v>47</v>
      </c>
      <c r="H691" s="6" t="s">
        <v>20</v>
      </c>
      <c r="I691" s="7">
        <v>85.000000000000014</v>
      </c>
      <c r="J691" s="8">
        <v>625</v>
      </c>
      <c r="K691" s="9">
        <v>531250.00000000012</v>
      </c>
      <c r="L691" s="9">
        <v>132812.50000000003</v>
      </c>
      <c r="M691" s="10">
        <v>0.25</v>
      </c>
      <c r="N691" s="4" t="s">
        <v>18</v>
      </c>
      <c r="O691" s="4" t="str">
        <f>TEXT(Table1[[#This Row],[Invoice Date]],"yyyy")</f>
        <v>2020</v>
      </c>
      <c r="P691" s="4" t="str">
        <f>TEXT(Table1[[#This Row],[Invoice Date]],"mmm")</f>
        <v>Jul</v>
      </c>
      <c r="Q691" s="27">
        <f>WEEKNUM(Table1[[#This Row],[Invoice Date]]) + IF(YEAR(Table1[[#This Row],[Invoice Date]])=2021, 52, 0)</f>
        <v>27</v>
      </c>
    </row>
    <row r="692" spans="2:17" ht="14.25" customHeight="1" x14ac:dyDescent="0.3">
      <c r="B692" s="4" t="s">
        <v>30</v>
      </c>
      <c r="C692" s="34">
        <v>1128299</v>
      </c>
      <c r="D692" s="5">
        <v>44016</v>
      </c>
      <c r="E692" s="4" t="s">
        <v>31</v>
      </c>
      <c r="F692" s="4" t="s">
        <v>46</v>
      </c>
      <c r="G692" s="4" t="s">
        <v>47</v>
      </c>
      <c r="H692" s="6" t="s">
        <v>21</v>
      </c>
      <c r="I692" s="7">
        <v>78</v>
      </c>
      <c r="J692" s="8">
        <v>137</v>
      </c>
      <c r="K692" s="9">
        <v>10686</v>
      </c>
      <c r="L692" s="9">
        <v>4381.2599999999993</v>
      </c>
      <c r="M692" s="10">
        <v>0.41</v>
      </c>
      <c r="N692" s="4" t="s">
        <v>83</v>
      </c>
      <c r="O692" s="4" t="str">
        <f>TEXT(Table1[[#This Row],[Invoice Date]],"yyyy")</f>
        <v>2020</v>
      </c>
      <c r="P692" s="4" t="str">
        <f>TEXT(Table1[[#This Row],[Invoice Date]],"mmm")</f>
        <v>Jul</v>
      </c>
      <c r="Q692" s="27">
        <f>WEEKNUM(Table1[[#This Row],[Invoice Date]]) + IF(YEAR(Table1[[#This Row],[Invoice Date]])=2021, 52, 0)</f>
        <v>27</v>
      </c>
    </row>
    <row r="693" spans="2:17" ht="14.25" customHeight="1" x14ac:dyDescent="0.3">
      <c r="B693" s="4" t="s">
        <v>30</v>
      </c>
      <c r="C693" s="34">
        <v>1128299</v>
      </c>
      <c r="D693" s="5">
        <v>44016</v>
      </c>
      <c r="E693" s="4" t="s">
        <v>31</v>
      </c>
      <c r="F693" s="4" t="s">
        <v>46</v>
      </c>
      <c r="G693" s="4" t="s">
        <v>47</v>
      </c>
      <c r="H693" s="6" t="s">
        <v>21</v>
      </c>
      <c r="I693" s="7">
        <v>80</v>
      </c>
      <c r="J693" s="8">
        <v>525</v>
      </c>
      <c r="K693" s="9">
        <v>420000</v>
      </c>
      <c r="L693" s="9">
        <v>126000</v>
      </c>
      <c r="M693" s="10">
        <v>0.3</v>
      </c>
      <c r="N693" s="4" t="s">
        <v>18</v>
      </c>
      <c r="O693" s="4" t="str">
        <f>TEXT(Table1[[#This Row],[Invoice Date]],"yyyy")</f>
        <v>2020</v>
      </c>
      <c r="P693" s="4" t="str">
        <f>TEXT(Table1[[#This Row],[Invoice Date]],"mmm")</f>
        <v>Jul</v>
      </c>
      <c r="Q693" s="27">
        <f>WEEKNUM(Table1[[#This Row],[Invoice Date]]) + IF(YEAR(Table1[[#This Row],[Invoice Date]])=2021, 52, 0)</f>
        <v>27</v>
      </c>
    </row>
    <row r="694" spans="2:17" ht="14.25" customHeight="1" x14ac:dyDescent="0.3">
      <c r="B694" s="4" t="s">
        <v>30</v>
      </c>
      <c r="C694" s="34">
        <v>1128299</v>
      </c>
      <c r="D694" s="5">
        <v>44017</v>
      </c>
      <c r="E694" s="4" t="s">
        <v>31</v>
      </c>
      <c r="F694" s="4" t="s">
        <v>46</v>
      </c>
      <c r="G694" s="4" t="s">
        <v>47</v>
      </c>
      <c r="H694" s="6" t="s">
        <v>22</v>
      </c>
      <c r="I694" s="7">
        <v>77</v>
      </c>
      <c r="J694" s="8">
        <v>144</v>
      </c>
      <c r="K694" s="9">
        <v>11088</v>
      </c>
      <c r="L694" s="9">
        <v>3880.7999999999997</v>
      </c>
      <c r="M694" s="10">
        <v>0.35</v>
      </c>
      <c r="N694" s="4" t="s">
        <v>83</v>
      </c>
      <c r="O694" s="4" t="str">
        <f>TEXT(Table1[[#This Row],[Invoice Date]],"yyyy")</f>
        <v>2020</v>
      </c>
      <c r="P694" s="4" t="str">
        <f>TEXT(Table1[[#This Row],[Invoice Date]],"mmm")</f>
        <v>Jul</v>
      </c>
      <c r="Q694" s="27">
        <f>WEEKNUM(Table1[[#This Row],[Invoice Date]]) + IF(YEAR(Table1[[#This Row],[Invoice Date]])=2021, 52, 0)</f>
        <v>28</v>
      </c>
    </row>
    <row r="695" spans="2:17" ht="14.25" customHeight="1" x14ac:dyDescent="0.3">
      <c r="B695" s="4" t="s">
        <v>30</v>
      </c>
      <c r="C695" s="34">
        <v>1128299</v>
      </c>
      <c r="D695" s="5">
        <v>44017</v>
      </c>
      <c r="E695" s="4" t="s">
        <v>31</v>
      </c>
      <c r="F695" s="4" t="s">
        <v>46</v>
      </c>
      <c r="G695" s="4" t="s">
        <v>47</v>
      </c>
      <c r="H695" s="6" t="s">
        <v>22</v>
      </c>
      <c r="I695" s="7">
        <v>85.000000000000014</v>
      </c>
      <c r="J695" s="8">
        <v>575</v>
      </c>
      <c r="K695" s="9">
        <v>488750.00000000006</v>
      </c>
      <c r="L695" s="9">
        <v>122187.50000000001</v>
      </c>
      <c r="M695" s="10">
        <v>0.25</v>
      </c>
      <c r="N695" s="4" t="s">
        <v>18</v>
      </c>
      <c r="O695" s="4" t="str">
        <f>TEXT(Table1[[#This Row],[Invoice Date]],"yyyy")</f>
        <v>2020</v>
      </c>
      <c r="P695" s="4" t="str">
        <f>TEXT(Table1[[#This Row],[Invoice Date]],"mmm")</f>
        <v>Jul</v>
      </c>
      <c r="Q695" s="27">
        <f>WEEKNUM(Table1[[#This Row],[Invoice Date]]) + IF(YEAR(Table1[[#This Row],[Invoice Date]])=2021, 52, 0)</f>
        <v>28</v>
      </c>
    </row>
    <row r="696" spans="2:17" ht="14.25" customHeight="1" x14ac:dyDescent="0.3">
      <c r="B696" s="4" t="s">
        <v>30</v>
      </c>
      <c r="C696" s="34">
        <v>1128299</v>
      </c>
      <c r="D696" s="5">
        <v>44018</v>
      </c>
      <c r="E696" s="4" t="s">
        <v>31</v>
      </c>
      <c r="F696" s="4" t="s">
        <v>46</v>
      </c>
      <c r="G696" s="4" t="s">
        <v>47</v>
      </c>
      <c r="H696" s="6" t="s">
        <v>23</v>
      </c>
      <c r="I696" s="7">
        <v>95</v>
      </c>
      <c r="J696" s="8">
        <v>155</v>
      </c>
      <c r="K696" s="9">
        <v>14725</v>
      </c>
      <c r="L696" s="9">
        <v>5153.75</v>
      </c>
      <c r="M696" s="10">
        <v>0.35</v>
      </c>
      <c r="N696" s="4" t="s">
        <v>83</v>
      </c>
      <c r="O696" s="4" t="str">
        <f>TEXT(Table1[[#This Row],[Invoice Date]],"yyyy")</f>
        <v>2020</v>
      </c>
      <c r="P696" s="4" t="str">
        <f>TEXT(Table1[[#This Row],[Invoice Date]],"mmm")</f>
        <v>Jul</v>
      </c>
      <c r="Q696" s="27">
        <f>WEEKNUM(Table1[[#This Row],[Invoice Date]]) + IF(YEAR(Table1[[#This Row],[Invoice Date]])=2021, 52, 0)</f>
        <v>28</v>
      </c>
    </row>
    <row r="697" spans="2:17" ht="14.25" customHeight="1" x14ac:dyDescent="0.3">
      <c r="B697" s="4" t="s">
        <v>30</v>
      </c>
      <c r="C697" s="34">
        <v>1128299</v>
      </c>
      <c r="D697" s="5">
        <v>44018</v>
      </c>
      <c r="E697" s="4" t="s">
        <v>31</v>
      </c>
      <c r="F697" s="4" t="s">
        <v>46</v>
      </c>
      <c r="G697" s="4" t="s">
        <v>47</v>
      </c>
      <c r="H697" s="6" t="s">
        <v>23</v>
      </c>
      <c r="I697" s="7">
        <v>100</v>
      </c>
      <c r="J697" s="8">
        <v>575</v>
      </c>
      <c r="K697" s="9">
        <v>575000</v>
      </c>
      <c r="L697" s="9">
        <v>115000</v>
      </c>
      <c r="M697" s="10">
        <v>0.2</v>
      </c>
      <c r="N697" s="4" t="s">
        <v>18</v>
      </c>
      <c r="O697" s="4" t="str">
        <f>TEXT(Table1[[#This Row],[Invoice Date]],"yyyy")</f>
        <v>2020</v>
      </c>
      <c r="P697" s="4" t="str">
        <f>TEXT(Table1[[#This Row],[Invoice Date]],"mmm")</f>
        <v>Jul</v>
      </c>
      <c r="Q697" s="27">
        <f>WEEKNUM(Table1[[#This Row],[Invoice Date]]) + IF(YEAR(Table1[[#This Row],[Invoice Date]])=2021, 52, 0)</f>
        <v>28</v>
      </c>
    </row>
    <row r="698" spans="2:17" ht="14.25" customHeight="1" x14ac:dyDescent="0.3">
      <c r="B698" s="4" t="s">
        <v>30</v>
      </c>
      <c r="C698" s="34">
        <v>1128299</v>
      </c>
      <c r="D698" s="5">
        <v>44019</v>
      </c>
      <c r="E698" s="4" t="s">
        <v>31</v>
      </c>
      <c r="F698" s="4" t="s">
        <v>46</v>
      </c>
      <c r="G698" s="4" t="s">
        <v>47</v>
      </c>
      <c r="H698" s="6" t="s">
        <v>17</v>
      </c>
      <c r="I698" s="7">
        <v>80</v>
      </c>
      <c r="J698" s="8">
        <v>217</v>
      </c>
      <c r="K698" s="9">
        <v>17360</v>
      </c>
      <c r="L698" s="9">
        <v>7811.9999999999991</v>
      </c>
      <c r="M698" s="10">
        <v>0.44999999999999996</v>
      </c>
      <c r="N698" s="4" t="s">
        <v>83</v>
      </c>
      <c r="O698" s="4" t="str">
        <f>TEXT(Table1[[#This Row],[Invoice Date]],"yyyy")</f>
        <v>2020</v>
      </c>
      <c r="P698" s="4" t="str">
        <f>TEXT(Table1[[#This Row],[Invoice Date]],"mmm")</f>
        <v>Jul</v>
      </c>
      <c r="Q698" s="27">
        <f>WEEKNUM(Table1[[#This Row],[Invoice Date]]) + IF(YEAR(Table1[[#This Row],[Invoice Date]])=2021, 52, 0)</f>
        <v>28</v>
      </c>
    </row>
    <row r="699" spans="2:17" ht="14.25" customHeight="1" x14ac:dyDescent="0.3">
      <c r="B699" s="4" t="s">
        <v>30</v>
      </c>
      <c r="C699" s="34">
        <v>1128299</v>
      </c>
      <c r="D699" s="5">
        <v>44019</v>
      </c>
      <c r="E699" s="4" t="s">
        <v>31</v>
      </c>
      <c r="F699" s="4" t="s">
        <v>46</v>
      </c>
      <c r="G699" s="4" t="s">
        <v>47</v>
      </c>
      <c r="H699" s="6" t="s">
        <v>17</v>
      </c>
      <c r="I699" s="7">
        <v>85.000000000000014</v>
      </c>
      <c r="J699" s="8">
        <v>775</v>
      </c>
      <c r="K699" s="9">
        <v>658750.00000000012</v>
      </c>
      <c r="L699" s="9">
        <v>197625.00000000003</v>
      </c>
      <c r="M699" s="10">
        <v>0.3</v>
      </c>
      <c r="N699" s="4" t="s">
        <v>18</v>
      </c>
      <c r="O699" s="4" t="str">
        <f>TEXT(Table1[[#This Row],[Invoice Date]],"yyyy")</f>
        <v>2020</v>
      </c>
      <c r="P699" s="4" t="str">
        <f>TEXT(Table1[[#This Row],[Invoice Date]],"mmm")</f>
        <v>Jul</v>
      </c>
      <c r="Q699" s="27">
        <f>WEEKNUM(Table1[[#This Row],[Invoice Date]]) + IF(YEAR(Table1[[#This Row],[Invoice Date]])=2021, 52, 0)</f>
        <v>28</v>
      </c>
    </row>
    <row r="700" spans="2:17" ht="14.25" customHeight="1" x14ac:dyDescent="0.3">
      <c r="B700" s="4" t="s">
        <v>30</v>
      </c>
      <c r="C700" s="34">
        <v>1128299</v>
      </c>
      <c r="D700" s="5">
        <v>44020</v>
      </c>
      <c r="E700" s="4" t="s">
        <v>31</v>
      </c>
      <c r="F700" s="4" t="s">
        <v>46</v>
      </c>
      <c r="G700" s="4" t="s">
        <v>47</v>
      </c>
      <c r="H700" s="6" t="s">
        <v>19</v>
      </c>
      <c r="I700" s="7">
        <v>77</v>
      </c>
      <c r="J700" s="8">
        <v>210</v>
      </c>
      <c r="K700" s="9">
        <v>16170</v>
      </c>
      <c r="L700" s="9">
        <v>6306.3</v>
      </c>
      <c r="M700" s="10">
        <v>0.39</v>
      </c>
      <c r="N700" s="4" t="s">
        <v>83</v>
      </c>
      <c r="O700" s="4" t="str">
        <f>TEXT(Table1[[#This Row],[Invoice Date]],"yyyy")</f>
        <v>2020</v>
      </c>
      <c r="P700" s="4" t="str">
        <f>TEXT(Table1[[#This Row],[Invoice Date]],"mmm")</f>
        <v>Jul</v>
      </c>
      <c r="Q700" s="27">
        <f>WEEKNUM(Table1[[#This Row],[Invoice Date]]) + IF(YEAR(Table1[[#This Row],[Invoice Date]])=2021, 52, 0)</f>
        <v>28</v>
      </c>
    </row>
    <row r="701" spans="2:17" ht="14.25" customHeight="1" x14ac:dyDescent="0.3">
      <c r="B701" s="4" t="s">
        <v>30</v>
      </c>
      <c r="C701" s="34">
        <v>1128299</v>
      </c>
      <c r="D701" s="5">
        <v>44020</v>
      </c>
      <c r="E701" s="4" t="s">
        <v>31</v>
      </c>
      <c r="F701" s="4" t="s">
        <v>46</v>
      </c>
      <c r="G701" s="4" t="s">
        <v>47</v>
      </c>
      <c r="H701" s="6" t="s">
        <v>19</v>
      </c>
      <c r="I701" s="7">
        <v>80.000000000000014</v>
      </c>
      <c r="J701" s="8">
        <v>750</v>
      </c>
      <c r="K701" s="9">
        <v>600000.00000000012</v>
      </c>
      <c r="L701" s="9">
        <v>150000.00000000003</v>
      </c>
      <c r="M701" s="10">
        <v>0.25</v>
      </c>
      <c r="N701" s="4" t="s">
        <v>18</v>
      </c>
      <c r="O701" s="4" t="str">
        <f>TEXT(Table1[[#This Row],[Invoice Date]],"yyyy")</f>
        <v>2020</v>
      </c>
      <c r="P701" s="4" t="str">
        <f>TEXT(Table1[[#This Row],[Invoice Date]],"mmm")</f>
        <v>Jul</v>
      </c>
      <c r="Q701" s="27">
        <f>WEEKNUM(Table1[[#This Row],[Invoice Date]]) + IF(YEAR(Table1[[#This Row],[Invoice Date]])=2021, 52, 0)</f>
        <v>28</v>
      </c>
    </row>
    <row r="702" spans="2:17" ht="14.25" customHeight="1" x14ac:dyDescent="0.3">
      <c r="B702" s="4" t="s">
        <v>30</v>
      </c>
      <c r="C702" s="34">
        <v>1128299</v>
      </c>
      <c r="D702" s="5">
        <v>44021</v>
      </c>
      <c r="E702" s="4" t="s">
        <v>31</v>
      </c>
      <c r="F702" s="4" t="s">
        <v>46</v>
      </c>
      <c r="G702" s="4" t="s">
        <v>47</v>
      </c>
      <c r="H702" s="6" t="s">
        <v>20</v>
      </c>
      <c r="I702" s="7">
        <v>73</v>
      </c>
      <c r="J702" s="8">
        <v>163</v>
      </c>
      <c r="K702" s="9">
        <v>11899</v>
      </c>
      <c r="L702" s="9">
        <v>4164.6499999999996</v>
      </c>
      <c r="M702" s="10">
        <v>0.35</v>
      </c>
      <c r="N702" s="4" t="s">
        <v>83</v>
      </c>
      <c r="O702" s="4" t="str">
        <f>TEXT(Table1[[#This Row],[Invoice Date]],"yyyy")</f>
        <v>2020</v>
      </c>
      <c r="P702" s="4" t="str">
        <f>TEXT(Table1[[#This Row],[Invoice Date]],"mmm")</f>
        <v>Jul</v>
      </c>
      <c r="Q702" s="27">
        <f>WEEKNUM(Table1[[#This Row],[Invoice Date]]) + IF(YEAR(Table1[[#This Row],[Invoice Date]])=2021, 52, 0)</f>
        <v>28</v>
      </c>
    </row>
    <row r="703" spans="2:17" ht="14.25" customHeight="1" x14ac:dyDescent="0.3">
      <c r="B703" s="4" t="s">
        <v>30</v>
      </c>
      <c r="C703" s="34">
        <v>1128299</v>
      </c>
      <c r="D703" s="5">
        <v>44021</v>
      </c>
      <c r="E703" s="4" t="s">
        <v>31</v>
      </c>
      <c r="F703" s="4" t="s">
        <v>46</v>
      </c>
      <c r="G703" s="4" t="s">
        <v>47</v>
      </c>
      <c r="H703" s="6" t="s">
        <v>20</v>
      </c>
      <c r="I703" s="7">
        <v>75.000000000000014</v>
      </c>
      <c r="J703" s="8">
        <v>625</v>
      </c>
      <c r="K703" s="9">
        <v>468750.00000000012</v>
      </c>
      <c r="L703" s="9">
        <v>117187.50000000003</v>
      </c>
      <c r="M703" s="10">
        <v>0.25</v>
      </c>
      <c r="N703" s="4" t="s">
        <v>18</v>
      </c>
      <c r="O703" s="4" t="str">
        <f>TEXT(Table1[[#This Row],[Invoice Date]],"yyyy")</f>
        <v>2020</v>
      </c>
      <c r="P703" s="4" t="str">
        <f>TEXT(Table1[[#This Row],[Invoice Date]],"mmm")</f>
        <v>Jul</v>
      </c>
      <c r="Q703" s="27">
        <f>WEEKNUM(Table1[[#This Row],[Invoice Date]]) + IF(YEAR(Table1[[#This Row],[Invoice Date]])=2021, 52, 0)</f>
        <v>28</v>
      </c>
    </row>
    <row r="704" spans="2:17" ht="14.25" customHeight="1" x14ac:dyDescent="0.3">
      <c r="B704" s="4" t="s">
        <v>30</v>
      </c>
      <c r="C704" s="34">
        <v>1128299</v>
      </c>
      <c r="D704" s="5">
        <v>44022</v>
      </c>
      <c r="E704" s="4" t="s">
        <v>31</v>
      </c>
      <c r="F704" s="4" t="s">
        <v>46</v>
      </c>
      <c r="G704" s="4" t="s">
        <v>47</v>
      </c>
      <c r="H704" s="6" t="s">
        <v>21</v>
      </c>
      <c r="I704" s="7">
        <v>74</v>
      </c>
      <c r="J704" s="8">
        <v>155</v>
      </c>
      <c r="K704" s="9">
        <v>11470</v>
      </c>
      <c r="L704" s="9">
        <v>5046.8</v>
      </c>
      <c r="M704" s="10">
        <v>0.44</v>
      </c>
      <c r="N704" s="4" t="s">
        <v>83</v>
      </c>
      <c r="O704" s="4" t="str">
        <f>TEXT(Table1[[#This Row],[Invoice Date]],"yyyy")</f>
        <v>2020</v>
      </c>
      <c r="P704" s="4" t="str">
        <f>TEXT(Table1[[#This Row],[Invoice Date]],"mmm")</f>
        <v>Jul</v>
      </c>
      <c r="Q704" s="27">
        <f>WEEKNUM(Table1[[#This Row],[Invoice Date]]) + IF(YEAR(Table1[[#This Row],[Invoice Date]])=2021, 52, 0)</f>
        <v>28</v>
      </c>
    </row>
    <row r="705" spans="2:17" ht="14.25" customHeight="1" x14ac:dyDescent="0.3">
      <c r="B705" s="4" t="s">
        <v>30</v>
      </c>
      <c r="C705" s="34">
        <v>1128299</v>
      </c>
      <c r="D705" s="5">
        <v>44022</v>
      </c>
      <c r="E705" s="4" t="s">
        <v>31</v>
      </c>
      <c r="F705" s="4" t="s">
        <v>46</v>
      </c>
      <c r="G705" s="4" t="s">
        <v>47</v>
      </c>
      <c r="H705" s="6" t="s">
        <v>21</v>
      </c>
      <c r="I705" s="7">
        <v>75.000000000000014</v>
      </c>
      <c r="J705" s="8">
        <v>575</v>
      </c>
      <c r="K705" s="9">
        <v>431250.00000000006</v>
      </c>
      <c r="L705" s="9">
        <v>129375.00000000001</v>
      </c>
      <c r="M705" s="10">
        <v>0.3</v>
      </c>
      <c r="N705" s="4" t="s">
        <v>18</v>
      </c>
      <c r="O705" s="4" t="str">
        <f>TEXT(Table1[[#This Row],[Invoice Date]],"yyyy")</f>
        <v>2020</v>
      </c>
      <c r="P705" s="4" t="str">
        <f>TEXT(Table1[[#This Row],[Invoice Date]],"mmm")</f>
        <v>Jul</v>
      </c>
      <c r="Q705" s="27">
        <f>WEEKNUM(Table1[[#This Row],[Invoice Date]]) + IF(YEAR(Table1[[#This Row],[Invoice Date]])=2021, 52, 0)</f>
        <v>28</v>
      </c>
    </row>
    <row r="706" spans="2:17" ht="14.25" customHeight="1" x14ac:dyDescent="0.3">
      <c r="B706" s="4" t="s">
        <v>30</v>
      </c>
      <c r="C706" s="34">
        <v>1128299</v>
      </c>
      <c r="D706" s="5">
        <v>44023</v>
      </c>
      <c r="E706" s="4" t="s">
        <v>31</v>
      </c>
      <c r="F706" s="4" t="s">
        <v>46</v>
      </c>
      <c r="G706" s="4" t="s">
        <v>47</v>
      </c>
      <c r="H706" s="6" t="s">
        <v>22</v>
      </c>
      <c r="I706" s="7">
        <v>71</v>
      </c>
      <c r="J706" s="8">
        <v>155</v>
      </c>
      <c r="K706" s="9">
        <v>11005</v>
      </c>
      <c r="L706" s="9">
        <v>4291.95</v>
      </c>
      <c r="M706" s="10">
        <v>0.39</v>
      </c>
      <c r="N706" s="4" t="s">
        <v>83</v>
      </c>
      <c r="O706" s="4" t="str">
        <f>TEXT(Table1[[#This Row],[Invoice Date]],"yyyy")</f>
        <v>2020</v>
      </c>
      <c r="P706" s="4" t="str">
        <f>TEXT(Table1[[#This Row],[Invoice Date]],"mmm")</f>
        <v>Jul</v>
      </c>
      <c r="Q706" s="27">
        <f>WEEKNUM(Table1[[#This Row],[Invoice Date]]) + IF(YEAR(Table1[[#This Row],[Invoice Date]])=2021, 52, 0)</f>
        <v>28</v>
      </c>
    </row>
    <row r="707" spans="2:17" ht="14.25" customHeight="1" x14ac:dyDescent="0.3">
      <c r="B707" s="4" t="s">
        <v>30</v>
      </c>
      <c r="C707" s="34">
        <v>1128299</v>
      </c>
      <c r="D707" s="5">
        <v>44023</v>
      </c>
      <c r="E707" s="4" t="s">
        <v>31</v>
      </c>
      <c r="F707" s="4" t="s">
        <v>46</v>
      </c>
      <c r="G707" s="4" t="s">
        <v>47</v>
      </c>
      <c r="H707" s="6" t="s">
        <v>22</v>
      </c>
      <c r="I707" s="7">
        <v>75</v>
      </c>
      <c r="J707" s="8">
        <v>575</v>
      </c>
      <c r="K707" s="9">
        <v>431250</v>
      </c>
      <c r="L707" s="9">
        <v>107812.5</v>
      </c>
      <c r="M707" s="10">
        <v>0.25</v>
      </c>
      <c r="N707" s="4" t="s">
        <v>18</v>
      </c>
      <c r="O707" s="4" t="str">
        <f>TEXT(Table1[[#This Row],[Invoice Date]],"yyyy")</f>
        <v>2020</v>
      </c>
      <c r="P707" s="4" t="str">
        <f>TEXT(Table1[[#This Row],[Invoice Date]],"mmm")</f>
        <v>Jul</v>
      </c>
      <c r="Q707" s="27">
        <f>WEEKNUM(Table1[[#This Row],[Invoice Date]]) + IF(YEAR(Table1[[#This Row],[Invoice Date]])=2021, 52, 0)</f>
        <v>28</v>
      </c>
    </row>
    <row r="708" spans="2:17" ht="14.25" customHeight="1" x14ac:dyDescent="0.3">
      <c r="B708" s="4" t="s">
        <v>30</v>
      </c>
      <c r="C708" s="34">
        <v>1128299</v>
      </c>
      <c r="D708" s="5">
        <v>44024</v>
      </c>
      <c r="E708" s="4" t="s">
        <v>31</v>
      </c>
      <c r="F708" s="4" t="s">
        <v>46</v>
      </c>
      <c r="G708" s="4" t="s">
        <v>47</v>
      </c>
      <c r="H708" s="6" t="s">
        <v>23</v>
      </c>
      <c r="I708" s="7">
        <v>76</v>
      </c>
      <c r="J708" s="8">
        <v>108</v>
      </c>
      <c r="K708" s="9">
        <v>8208</v>
      </c>
      <c r="L708" s="9">
        <v>2708.6400000000003</v>
      </c>
      <c r="M708" s="10">
        <v>0.33</v>
      </c>
      <c r="N708" s="4" t="s">
        <v>83</v>
      </c>
      <c r="O708" s="4" t="str">
        <f>TEXT(Table1[[#This Row],[Invoice Date]],"yyyy")</f>
        <v>2020</v>
      </c>
      <c r="P708" s="4" t="str">
        <f>TEXT(Table1[[#This Row],[Invoice Date]],"mmm")</f>
        <v>Jul</v>
      </c>
      <c r="Q708" s="27">
        <f>WEEKNUM(Table1[[#This Row],[Invoice Date]]) + IF(YEAR(Table1[[#This Row],[Invoice Date]])=2021, 52, 0)</f>
        <v>29</v>
      </c>
    </row>
    <row r="709" spans="2:17" ht="14.25" customHeight="1" x14ac:dyDescent="0.3">
      <c r="B709" s="4" t="s">
        <v>30</v>
      </c>
      <c r="C709" s="34">
        <v>1128299</v>
      </c>
      <c r="D709" s="5">
        <v>44024</v>
      </c>
      <c r="E709" s="4" t="s">
        <v>31</v>
      </c>
      <c r="F709" s="4" t="s">
        <v>46</v>
      </c>
      <c r="G709" s="4" t="s">
        <v>47</v>
      </c>
      <c r="H709" s="6" t="s">
        <v>23</v>
      </c>
      <c r="I709" s="7">
        <v>80</v>
      </c>
      <c r="J709" s="8">
        <v>400</v>
      </c>
      <c r="K709" s="9">
        <v>320000</v>
      </c>
      <c r="L709" s="9">
        <v>64000</v>
      </c>
      <c r="M709" s="10">
        <v>0.2</v>
      </c>
      <c r="N709" s="4" t="s">
        <v>18</v>
      </c>
      <c r="O709" s="4" t="str">
        <f>TEXT(Table1[[#This Row],[Invoice Date]],"yyyy")</f>
        <v>2020</v>
      </c>
      <c r="P709" s="4" t="str">
        <f>TEXT(Table1[[#This Row],[Invoice Date]],"mmm")</f>
        <v>Jul</v>
      </c>
      <c r="Q709" s="27">
        <f>WEEKNUM(Table1[[#This Row],[Invoice Date]]) + IF(YEAR(Table1[[#This Row],[Invoice Date]])=2021, 52, 0)</f>
        <v>29</v>
      </c>
    </row>
    <row r="710" spans="2:17" ht="14.25" customHeight="1" x14ac:dyDescent="0.3">
      <c r="B710" s="4" t="s">
        <v>30</v>
      </c>
      <c r="C710" s="34">
        <v>1128299</v>
      </c>
      <c r="D710" s="5">
        <v>44025</v>
      </c>
      <c r="E710" s="4" t="s">
        <v>31</v>
      </c>
      <c r="F710" s="4" t="s">
        <v>46</v>
      </c>
      <c r="G710" s="4" t="s">
        <v>47</v>
      </c>
      <c r="H710" s="6" t="s">
        <v>17</v>
      </c>
      <c r="I710" s="7">
        <v>64</v>
      </c>
      <c r="J710" s="8">
        <v>156</v>
      </c>
      <c r="K710" s="9">
        <v>9984</v>
      </c>
      <c r="L710" s="9">
        <v>4093.4399999999996</v>
      </c>
      <c r="M710" s="10">
        <v>0.41</v>
      </c>
      <c r="N710" s="4" t="s">
        <v>83</v>
      </c>
      <c r="O710" s="4" t="str">
        <f>TEXT(Table1[[#This Row],[Invoice Date]],"yyyy")</f>
        <v>2020</v>
      </c>
      <c r="P710" s="4" t="str">
        <f>TEXT(Table1[[#This Row],[Invoice Date]],"mmm")</f>
        <v>Jul</v>
      </c>
      <c r="Q710" s="27">
        <f>WEEKNUM(Table1[[#This Row],[Invoice Date]]) + IF(YEAR(Table1[[#This Row],[Invoice Date]])=2021, 52, 0)</f>
        <v>29</v>
      </c>
    </row>
    <row r="711" spans="2:17" ht="14.25" customHeight="1" x14ac:dyDescent="0.3">
      <c r="B711" s="4" t="s">
        <v>30</v>
      </c>
      <c r="C711" s="34">
        <v>1128299</v>
      </c>
      <c r="D711" s="5">
        <v>44025</v>
      </c>
      <c r="E711" s="4" t="s">
        <v>31</v>
      </c>
      <c r="F711" s="4" t="s">
        <v>46</v>
      </c>
      <c r="G711" s="4" t="s">
        <v>47</v>
      </c>
      <c r="H711" s="6" t="s">
        <v>17</v>
      </c>
      <c r="I711" s="7">
        <v>70.000000000000014</v>
      </c>
      <c r="J711" s="8">
        <v>600</v>
      </c>
      <c r="K711" s="9">
        <v>420000.00000000006</v>
      </c>
      <c r="L711" s="9">
        <v>126000.00000000001</v>
      </c>
      <c r="M711" s="10">
        <v>0.3</v>
      </c>
      <c r="N711" s="4" t="s">
        <v>18</v>
      </c>
      <c r="O711" s="4" t="str">
        <f>TEXT(Table1[[#This Row],[Invoice Date]],"yyyy")</f>
        <v>2020</v>
      </c>
      <c r="P711" s="4" t="str">
        <f>TEXT(Table1[[#This Row],[Invoice Date]],"mmm")</f>
        <v>Jul</v>
      </c>
      <c r="Q711" s="27">
        <f>WEEKNUM(Table1[[#This Row],[Invoice Date]]) + IF(YEAR(Table1[[#This Row],[Invoice Date]])=2021, 52, 0)</f>
        <v>29</v>
      </c>
    </row>
    <row r="712" spans="2:17" ht="14.25" customHeight="1" x14ac:dyDescent="0.3">
      <c r="B712" s="4" t="s">
        <v>30</v>
      </c>
      <c r="C712" s="34">
        <v>1128299</v>
      </c>
      <c r="D712" s="5">
        <v>44026</v>
      </c>
      <c r="E712" s="4" t="s">
        <v>31</v>
      </c>
      <c r="F712" s="4" t="s">
        <v>46</v>
      </c>
      <c r="G712" s="4" t="s">
        <v>47</v>
      </c>
      <c r="H712" s="6" t="s">
        <v>19</v>
      </c>
      <c r="I712" s="7">
        <v>71</v>
      </c>
      <c r="J712" s="8">
        <v>174</v>
      </c>
      <c r="K712" s="9">
        <v>12354</v>
      </c>
      <c r="L712" s="9">
        <v>4323.8999999999996</v>
      </c>
      <c r="M712" s="10">
        <v>0.35</v>
      </c>
      <c r="N712" s="4" t="s">
        <v>83</v>
      </c>
      <c r="O712" s="4" t="str">
        <f>TEXT(Table1[[#This Row],[Invoice Date]],"yyyy")</f>
        <v>2020</v>
      </c>
      <c r="P712" s="4" t="str">
        <f>TEXT(Table1[[#This Row],[Invoice Date]],"mmm")</f>
        <v>Jul</v>
      </c>
      <c r="Q712" s="27">
        <f>WEEKNUM(Table1[[#This Row],[Invoice Date]]) + IF(YEAR(Table1[[#This Row],[Invoice Date]])=2021, 52, 0)</f>
        <v>29</v>
      </c>
    </row>
    <row r="713" spans="2:17" ht="14.25" customHeight="1" x14ac:dyDescent="0.3">
      <c r="B713" s="4" t="s">
        <v>30</v>
      </c>
      <c r="C713" s="34">
        <v>1128299</v>
      </c>
      <c r="D713" s="5">
        <v>44026</v>
      </c>
      <c r="E713" s="4" t="s">
        <v>31</v>
      </c>
      <c r="F713" s="4" t="s">
        <v>46</v>
      </c>
      <c r="G713" s="4" t="s">
        <v>47</v>
      </c>
      <c r="H713" s="6" t="s">
        <v>19</v>
      </c>
      <c r="I713" s="7">
        <v>75.000000000000028</v>
      </c>
      <c r="J713" s="8">
        <v>600</v>
      </c>
      <c r="K713" s="9">
        <v>450000.00000000017</v>
      </c>
      <c r="L713" s="9">
        <v>112500.00000000004</v>
      </c>
      <c r="M713" s="10">
        <v>0.25</v>
      </c>
      <c r="N713" s="4" t="s">
        <v>18</v>
      </c>
      <c r="O713" s="4" t="str">
        <f>TEXT(Table1[[#This Row],[Invoice Date]],"yyyy")</f>
        <v>2020</v>
      </c>
      <c r="P713" s="4" t="str">
        <f>TEXT(Table1[[#This Row],[Invoice Date]],"mmm")</f>
        <v>Jul</v>
      </c>
      <c r="Q713" s="27">
        <f>WEEKNUM(Table1[[#This Row],[Invoice Date]]) + IF(YEAR(Table1[[#This Row],[Invoice Date]])=2021, 52, 0)</f>
        <v>29</v>
      </c>
    </row>
    <row r="714" spans="2:17" ht="14.25" customHeight="1" x14ac:dyDescent="0.3">
      <c r="B714" s="4" t="s">
        <v>30</v>
      </c>
      <c r="C714" s="34">
        <v>1128299</v>
      </c>
      <c r="D714" s="5">
        <v>44027</v>
      </c>
      <c r="E714" s="4" t="s">
        <v>31</v>
      </c>
      <c r="F714" s="4" t="s">
        <v>46</v>
      </c>
      <c r="G714" s="4" t="s">
        <v>47</v>
      </c>
      <c r="H714" s="6" t="s">
        <v>20</v>
      </c>
      <c r="I714" s="7">
        <v>63</v>
      </c>
      <c r="J714" s="8">
        <v>135</v>
      </c>
      <c r="K714" s="9">
        <v>8505</v>
      </c>
      <c r="L714" s="9">
        <v>3146.85</v>
      </c>
      <c r="M714" s="10">
        <v>0.37</v>
      </c>
      <c r="N714" s="4" t="s">
        <v>83</v>
      </c>
      <c r="O714" s="4" t="str">
        <f>TEXT(Table1[[#This Row],[Invoice Date]],"yyyy")</f>
        <v>2020</v>
      </c>
      <c r="P714" s="4" t="str">
        <f>TEXT(Table1[[#This Row],[Invoice Date]],"mmm")</f>
        <v>Jul</v>
      </c>
      <c r="Q714" s="27">
        <f>WEEKNUM(Table1[[#This Row],[Invoice Date]]) + IF(YEAR(Table1[[#This Row],[Invoice Date]])=2021, 52, 0)</f>
        <v>29</v>
      </c>
    </row>
    <row r="715" spans="2:17" ht="14.25" customHeight="1" x14ac:dyDescent="0.3">
      <c r="B715" s="4" t="s">
        <v>30</v>
      </c>
      <c r="C715" s="34">
        <v>1128299</v>
      </c>
      <c r="D715" s="5">
        <v>44027</v>
      </c>
      <c r="E715" s="4" t="s">
        <v>31</v>
      </c>
      <c r="F715" s="4" t="s">
        <v>46</v>
      </c>
      <c r="G715" s="4" t="s">
        <v>47</v>
      </c>
      <c r="H715" s="6" t="s">
        <v>20</v>
      </c>
      <c r="I715" s="7">
        <v>70.000000000000014</v>
      </c>
      <c r="J715" s="8">
        <v>450</v>
      </c>
      <c r="K715" s="9">
        <v>315000.00000000006</v>
      </c>
      <c r="L715" s="9">
        <v>78750.000000000015</v>
      </c>
      <c r="M715" s="10">
        <v>0.25</v>
      </c>
      <c r="N715" s="4" t="s">
        <v>18</v>
      </c>
      <c r="O715" s="4" t="str">
        <f>TEXT(Table1[[#This Row],[Invoice Date]],"yyyy")</f>
        <v>2020</v>
      </c>
      <c r="P715" s="4" t="str">
        <f>TEXT(Table1[[#This Row],[Invoice Date]],"mmm")</f>
        <v>Jul</v>
      </c>
      <c r="Q715" s="27">
        <f>WEEKNUM(Table1[[#This Row],[Invoice Date]]) + IF(YEAR(Table1[[#This Row],[Invoice Date]])=2021, 52, 0)</f>
        <v>29</v>
      </c>
    </row>
    <row r="716" spans="2:17" ht="14.25" customHeight="1" x14ac:dyDescent="0.3">
      <c r="B716" s="4" t="s">
        <v>30</v>
      </c>
      <c r="C716" s="34">
        <v>1128299</v>
      </c>
      <c r="D716" s="5">
        <v>44028</v>
      </c>
      <c r="E716" s="4" t="s">
        <v>31</v>
      </c>
      <c r="F716" s="4" t="s">
        <v>46</v>
      </c>
      <c r="G716" s="4" t="s">
        <v>47</v>
      </c>
      <c r="H716" s="6" t="s">
        <v>21</v>
      </c>
      <c r="I716" s="7">
        <v>67</v>
      </c>
      <c r="J716" s="8">
        <v>112</v>
      </c>
      <c r="K716" s="9">
        <v>7504</v>
      </c>
      <c r="L716" s="9">
        <v>3001.6000000000004</v>
      </c>
      <c r="M716" s="10">
        <v>0.4</v>
      </c>
      <c r="N716" s="4" t="s">
        <v>83</v>
      </c>
      <c r="O716" s="4" t="str">
        <f>TEXT(Table1[[#This Row],[Invoice Date]],"yyyy")</f>
        <v>2020</v>
      </c>
      <c r="P716" s="4" t="str">
        <f>TEXT(Table1[[#This Row],[Invoice Date]],"mmm")</f>
        <v>Jul</v>
      </c>
      <c r="Q716" s="27">
        <f>WEEKNUM(Table1[[#This Row],[Invoice Date]]) + IF(YEAR(Table1[[#This Row],[Invoice Date]])=2021, 52, 0)</f>
        <v>29</v>
      </c>
    </row>
    <row r="717" spans="2:17" ht="14.25" customHeight="1" x14ac:dyDescent="0.3">
      <c r="B717" s="4" t="s">
        <v>30</v>
      </c>
      <c r="C717" s="34">
        <v>1128299</v>
      </c>
      <c r="D717" s="5">
        <v>44028</v>
      </c>
      <c r="E717" s="4" t="s">
        <v>31</v>
      </c>
      <c r="F717" s="4" t="s">
        <v>46</v>
      </c>
      <c r="G717" s="4" t="s">
        <v>47</v>
      </c>
      <c r="H717" s="6" t="s">
        <v>21</v>
      </c>
      <c r="I717" s="7">
        <v>70.000000000000014</v>
      </c>
      <c r="J717" s="8">
        <v>400</v>
      </c>
      <c r="K717" s="9">
        <v>280000.00000000006</v>
      </c>
      <c r="L717" s="9">
        <v>84000.000000000015</v>
      </c>
      <c r="M717" s="10">
        <v>0.3</v>
      </c>
      <c r="N717" s="4" t="s">
        <v>18</v>
      </c>
      <c r="O717" s="4" t="str">
        <f>TEXT(Table1[[#This Row],[Invoice Date]],"yyyy")</f>
        <v>2020</v>
      </c>
      <c r="P717" s="4" t="str">
        <f>TEXT(Table1[[#This Row],[Invoice Date]],"mmm")</f>
        <v>Jul</v>
      </c>
      <c r="Q717" s="27">
        <f>WEEKNUM(Table1[[#This Row],[Invoice Date]]) + IF(YEAR(Table1[[#This Row],[Invoice Date]])=2021, 52, 0)</f>
        <v>29</v>
      </c>
    </row>
    <row r="718" spans="2:17" ht="14.25" customHeight="1" x14ac:dyDescent="0.3">
      <c r="B718" s="4" t="s">
        <v>30</v>
      </c>
      <c r="C718" s="34">
        <v>1128299</v>
      </c>
      <c r="D718" s="5">
        <v>44029</v>
      </c>
      <c r="E718" s="4" t="s">
        <v>31</v>
      </c>
      <c r="F718" s="4" t="s">
        <v>46</v>
      </c>
      <c r="G718" s="4" t="s">
        <v>47</v>
      </c>
      <c r="H718" s="6" t="s">
        <v>22</v>
      </c>
      <c r="I718" s="7">
        <v>72</v>
      </c>
      <c r="J718" s="8">
        <v>111</v>
      </c>
      <c r="K718" s="9">
        <v>7992</v>
      </c>
      <c r="L718" s="9">
        <v>3196.8</v>
      </c>
      <c r="M718" s="10">
        <v>0.4</v>
      </c>
      <c r="N718" s="4" t="s">
        <v>83</v>
      </c>
      <c r="O718" s="4" t="str">
        <f>TEXT(Table1[[#This Row],[Invoice Date]],"yyyy")</f>
        <v>2020</v>
      </c>
      <c r="P718" s="4" t="str">
        <f>TEXT(Table1[[#This Row],[Invoice Date]],"mmm")</f>
        <v>Jul</v>
      </c>
      <c r="Q718" s="27">
        <f>WEEKNUM(Table1[[#This Row],[Invoice Date]]) + IF(YEAR(Table1[[#This Row],[Invoice Date]])=2021, 52, 0)</f>
        <v>29</v>
      </c>
    </row>
    <row r="719" spans="2:17" ht="14.25" customHeight="1" x14ac:dyDescent="0.3">
      <c r="B719" s="4" t="s">
        <v>30</v>
      </c>
      <c r="C719" s="34">
        <v>1128299</v>
      </c>
      <c r="D719" s="5">
        <v>44029</v>
      </c>
      <c r="E719" s="4" t="s">
        <v>31</v>
      </c>
      <c r="F719" s="4" t="s">
        <v>46</v>
      </c>
      <c r="G719" s="4" t="s">
        <v>47</v>
      </c>
      <c r="H719" s="6" t="s">
        <v>22</v>
      </c>
      <c r="I719" s="7">
        <v>80.000000000000014</v>
      </c>
      <c r="J719" s="8">
        <v>425</v>
      </c>
      <c r="K719" s="9">
        <v>340000.00000000006</v>
      </c>
      <c r="L719" s="9">
        <v>85000.000000000015</v>
      </c>
      <c r="M719" s="10">
        <v>0.25</v>
      </c>
      <c r="N719" s="4" t="s">
        <v>18</v>
      </c>
      <c r="O719" s="4" t="str">
        <f>TEXT(Table1[[#This Row],[Invoice Date]],"yyyy")</f>
        <v>2020</v>
      </c>
      <c r="P719" s="4" t="str">
        <f>TEXT(Table1[[#This Row],[Invoice Date]],"mmm")</f>
        <v>Jul</v>
      </c>
      <c r="Q719" s="27">
        <f>WEEKNUM(Table1[[#This Row],[Invoice Date]]) + IF(YEAR(Table1[[#This Row],[Invoice Date]])=2021, 52, 0)</f>
        <v>29</v>
      </c>
    </row>
    <row r="720" spans="2:17" ht="14.25" customHeight="1" x14ac:dyDescent="0.3">
      <c r="B720" s="4" t="s">
        <v>30</v>
      </c>
      <c r="C720" s="34">
        <v>1128299</v>
      </c>
      <c r="D720" s="5">
        <v>44030</v>
      </c>
      <c r="E720" s="4" t="s">
        <v>31</v>
      </c>
      <c r="F720" s="4" t="s">
        <v>46</v>
      </c>
      <c r="G720" s="4" t="s">
        <v>47</v>
      </c>
      <c r="H720" s="6" t="s">
        <v>23</v>
      </c>
      <c r="I720" s="7">
        <v>62</v>
      </c>
      <c r="J720" s="8">
        <v>113</v>
      </c>
      <c r="K720" s="9">
        <v>7006</v>
      </c>
      <c r="L720" s="9">
        <v>2452.1</v>
      </c>
      <c r="M720" s="10">
        <v>0.35</v>
      </c>
      <c r="N720" s="4" t="s">
        <v>83</v>
      </c>
      <c r="O720" s="4" t="str">
        <f>TEXT(Table1[[#This Row],[Invoice Date]],"yyyy")</f>
        <v>2020</v>
      </c>
      <c r="P720" s="4" t="str">
        <f>TEXT(Table1[[#This Row],[Invoice Date]],"mmm")</f>
        <v>Jul</v>
      </c>
      <c r="Q720" s="27">
        <f>WEEKNUM(Table1[[#This Row],[Invoice Date]]) + IF(YEAR(Table1[[#This Row],[Invoice Date]])=2021, 52, 0)</f>
        <v>29</v>
      </c>
    </row>
    <row r="721" spans="2:17" ht="14.25" customHeight="1" x14ac:dyDescent="0.3">
      <c r="B721" s="4" t="s">
        <v>25</v>
      </c>
      <c r="C721" s="33">
        <v>1185733</v>
      </c>
      <c r="D721" s="5">
        <v>44030</v>
      </c>
      <c r="E721" s="4" t="s">
        <v>15</v>
      </c>
      <c r="F721" s="4" t="s">
        <v>16</v>
      </c>
      <c r="G721" s="4" t="s">
        <v>16</v>
      </c>
      <c r="H721" s="6" t="s">
        <v>23</v>
      </c>
      <c r="I721" s="7">
        <v>48</v>
      </c>
      <c r="J721" s="8">
        <v>340</v>
      </c>
      <c r="K721" s="9">
        <v>16320</v>
      </c>
      <c r="L721" s="9">
        <v>4896</v>
      </c>
      <c r="M721" s="10">
        <v>0.3</v>
      </c>
      <c r="N721" s="4" t="s">
        <v>24</v>
      </c>
      <c r="O721" s="4" t="str">
        <f>TEXT(Table1[[#This Row],[Invoice Date]],"yyyy")</f>
        <v>2020</v>
      </c>
      <c r="P721" s="4" t="str">
        <f>TEXT(Table1[[#This Row],[Invoice Date]],"mmm")</f>
        <v>Jul</v>
      </c>
      <c r="Q721" s="27">
        <f>WEEKNUM(Table1[[#This Row],[Invoice Date]]) + IF(YEAR(Table1[[#This Row],[Invoice Date]])=2021, 52, 0)</f>
        <v>29</v>
      </c>
    </row>
    <row r="722" spans="2:17" ht="14.25" customHeight="1" x14ac:dyDescent="0.3">
      <c r="B722" s="4" t="s">
        <v>25</v>
      </c>
      <c r="C722" s="33">
        <v>1185733</v>
      </c>
      <c r="D722" s="5">
        <v>44030</v>
      </c>
      <c r="E722" s="4" t="s">
        <v>15</v>
      </c>
      <c r="F722" s="4" t="s">
        <v>16</v>
      </c>
      <c r="G722" s="4" t="s">
        <v>16</v>
      </c>
      <c r="H722" s="6" t="s">
        <v>23</v>
      </c>
      <c r="I722" s="7">
        <v>68</v>
      </c>
      <c r="J722" s="8">
        <v>290</v>
      </c>
      <c r="K722" s="9">
        <v>19720</v>
      </c>
      <c r="L722" s="9">
        <v>6902</v>
      </c>
      <c r="M722" s="10">
        <v>0.35</v>
      </c>
      <c r="N722" s="4" t="s">
        <v>83</v>
      </c>
      <c r="O722" s="4" t="str">
        <f>TEXT(Table1[[#This Row],[Invoice Date]],"yyyy")</f>
        <v>2020</v>
      </c>
      <c r="P722" s="4" t="str">
        <f>TEXT(Table1[[#This Row],[Invoice Date]],"mmm")</f>
        <v>Jul</v>
      </c>
      <c r="Q722" s="27">
        <f>WEEKNUM(Table1[[#This Row],[Invoice Date]]) + IF(YEAR(Table1[[#This Row],[Invoice Date]])=2021, 52, 0)</f>
        <v>29</v>
      </c>
    </row>
    <row r="723" spans="2:17" ht="14.25" customHeight="1" x14ac:dyDescent="0.3">
      <c r="B723" s="4" t="s">
        <v>30</v>
      </c>
      <c r="C723" s="34">
        <v>1128299</v>
      </c>
      <c r="D723" s="5">
        <v>44030</v>
      </c>
      <c r="E723" s="4" t="s">
        <v>31</v>
      </c>
      <c r="F723" s="4" t="s">
        <v>46</v>
      </c>
      <c r="G723" s="4" t="s">
        <v>47</v>
      </c>
      <c r="H723" s="6" t="s">
        <v>23</v>
      </c>
      <c r="I723" s="7">
        <v>65</v>
      </c>
      <c r="J723" s="8">
        <v>450</v>
      </c>
      <c r="K723" s="9">
        <v>292500</v>
      </c>
      <c r="L723" s="9">
        <v>58500</v>
      </c>
      <c r="M723" s="10">
        <v>0.2</v>
      </c>
      <c r="N723" s="4" t="s">
        <v>18</v>
      </c>
      <c r="O723" s="4" t="str">
        <f>TEXT(Table1[[#This Row],[Invoice Date]],"yyyy")</f>
        <v>2020</v>
      </c>
      <c r="P723" s="4" t="str">
        <f>TEXT(Table1[[#This Row],[Invoice Date]],"mmm")</f>
        <v>Jul</v>
      </c>
      <c r="Q723" s="27">
        <f>WEEKNUM(Table1[[#This Row],[Invoice Date]]) + IF(YEAR(Table1[[#This Row],[Invoice Date]])=2021, 52, 0)</f>
        <v>29</v>
      </c>
    </row>
    <row r="724" spans="2:17" ht="14.25" customHeight="1" x14ac:dyDescent="0.3">
      <c r="B724" s="4" t="s">
        <v>25</v>
      </c>
      <c r="C724" s="33">
        <v>1185733</v>
      </c>
      <c r="D724" s="5">
        <v>44030</v>
      </c>
      <c r="E724" s="4" t="s">
        <v>15</v>
      </c>
      <c r="F724" s="4" t="s">
        <v>16</v>
      </c>
      <c r="G724" s="4" t="s">
        <v>16</v>
      </c>
      <c r="H724" s="6" t="s">
        <v>23</v>
      </c>
      <c r="I724" s="7">
        <v>70</v>
      </c>
      <c r="J724" s="8">
        <v>1000</v>
      </c>
      <c r="K724" s="9">
        <v>700000</v>
      </c>
      <c r="L724" s="9">
        <v>175000</v>
      </c>
      <c r="M724" s="10">
        <v>0.25</v>
      </c>
      <c r="N724" s="4" t="s">
        <v>24</v>
      </c>
      <c r="O724" s="4" t="str">
        <f>TEXT(Table1[[#This Row],[Invoice Date]],"yyyy")</f>
        <v>2020</v>
      </c>
      <c r="P724" s="4" t="str">
        <f>TEXT(Table1[[#This Row],[Invoice Date]],"mmm")</f>
        <v>Jul</v>
      </c>
      <c r="Q724" s="27">
        <f>WEEKNUM(Table1[[#This Row],[Invoice Date]]) + IF(YEAR(Table1[[#This Row],[Invoice Date]])=2021, 52, 0)</f>
        <v>29</v>
      </c>
    </row>
    <row r="725" spans="2:17" ht="14.25" customHeight="1" x14ac:dyDescent="0.3">
      <c r="B725" s="4" t="s">
        <v>26</v>
      </c>
      <c r="C725" s="33">
        <v>1197831</v>
      </c>
      <c r="D725" s="5">
        <v>44031</v>
      </c>
      <c r="E725" s="4" t="s">
        <v>15</v>
      </c>
      <c r="F725" s="4" t="s">
        <v>16</v>
      </c>
      <c r="G725" s="4" t="s">
        <v>16</v>
      </c>
      <c r="H725" s="6" t="s">
        <v>17</v>
      </c>
      <c r="I725" s="7">
        <v>20</v>
      </c>
      <c r="J725" s="8">
        <v>270</v>
      </c>
      <c r="K725" s="9">
        <v>5400</v>
      </c>
      <c r="L725" s="9">
        <v>2105.9999999999995</v>
      </c>
      <c r="M725" s="10">
        <v>0.38999999999999996</v>
      </c>
      <c r="N725" s="4" t="s">
        <v>24</v>
      </c>
      <c r="O725" s="4" t="str">
        <f>TEXT(Table1[[#This Row],[Invoice Date]],"yyyy")</f>
        <v>2020</v>
      </c>
      <c r="P725" s="4" t="str">
        <f>TEXT(Table1[[#This Row],[Invoice Date]],"mmm")</f>
        <v>Jul</v>
      </c>
      <c r="Q725" s="27">
        <f>WEEKNUM(Table1[[#This Row],[Invoice Date]]) + IF(YEAR(Table1[[#This Row],[Invoice Date]])=2021, 52, 0)</f>
        <v>30</v>
      </c>
    </row>
    <row r="726" spans="2:17" ht="14.25" customHeight="1" x14ac:dyDescent="0.3">
      <c r="B726" s="4" t="s">
        <v>26</v>
      </c>
      <c r="C726" s="33">
        <v>1197831</v>
      </c>
      <c r="D726" s="5">
        <v>44031</v>
      </c>
      <c r="E726" s="4" t="s">
        <v>15</v>
      </c>
      <c r="F726" s="4" t="s">
        <v>16</v>
      </c>
      <c r="G726" s="4" t="s">
        <v>16</v>
      </c>
      <c r="H726" s="6" t="s">
        <v>17</v>
      </c>
      <c r="I726" s="7">
        <v>24</v>
      </c>
      <c r="J726" s="8">
        <v>234</v>
      </c>
      <c r="K726" s="9">
        <v>5616</v>
      </c>
      <c r="L726" s="9">
        <v>2639.52</v>
      </c>
      <c r="M726" s="10">
        <v>0.47</v>
      </c>
      <c r="N726" s="4" t="s">
        <v>83</v>
      </c>
      <c r="O726" s="4" t="str">
        <f>TEXT(Table1[[#This Row],[Invoice Date]],"yyyy")</f>
        <v>2020</v>
      </c>
      <c r="P726" s="4" t="str">
        <f>TEXT(Table1[[#This Row],[Invoice Date]],"mmm")</f>
        <v>Jul</v>
      </c>
      <c r="Q726" s="27">
        <f>WEEKNUM(Table1[[#This Row],[Invoice Date]]) + IF(YEAR(Table1[[#This Row],[Invoice Date]])=2021, 52, 0)</f>
        <v>30</v>
      </c>
    </row>
    <row r="727" spans="2:17" ht="14.25" customHeight="1" x14ac:dyDescent="0.3">
      <c r="B727" s="4" t="s">
        <v>30</v>
      </c>
      <c r="C727" s="34">
        <v>1128299</v>
      </c>
      <c r="D727" s="5">
        <v>44031</v>
      </c>
      <c r="E727" s="4" t="s">
        <v>31</v>
      </c>
      <c r="F727" s="4" t="s">
        <v>46</v>
      </c>
      <c r="G727" s="4" t="s">
        <v>47</v>
      </c>
      <c r="H727" s="6" t="s">
        <v>17</v>
      </c>
      <c r="I727" s="7">
        <v>58</v>
      </c>
      <c r="J727" s="8">
        <v>149</v>
      </c>
      <c r="K727" s="9">
        <v>8642</v>
      </c>
      <c r="L727" s="9">
        <v>3456.8</v>
      </c>
      <c r="M727" s="10">
        <v>0.4</v>
      </c>
      <c r="N727" s="4" t="s">
        <v>83</v>
      </c>
      <c r="O727" s="4" t="str">
        <f>TEXT(Table1[[#This Row],[Invoice Date]],"yyyy")</f>
        <v>2020</v>
      </c>
      <c r="P727" s="4" t="str">
        <f>TEXT(Table1[[#This Row],[Invoice Date]],"mmm")</f>
        <v>Jul</v>
      </c>
      <c r="Q727" s="27">
        <f>WEEKNUM(Table1[[#This Row],[Invoice Date]]) + IF(YEAR(Table1[[#This Row],[Invoice Date]])=2021, 52, 0)</f>
        <v>30</v>
      </c>
    </row>
    <row r="728" spans="2:17" ht="14.25" customHeight="1" x14ac:dyDescent="0.3">
      <c r="B728" s="4" t="s">
        <v>26</v>
      </c>
      <c r="C728" s="33">
        <v>1197831</v>
      </c>
      <c r="D728" s="5">
        <v>44031</v>
      </c>
      <c r="E728" s="4" t="s">
        <v>15</v>
      </c>
      <c r="F728" s="4" t="s">
        <v>16</v>
      </c>
      <c r="G728" s="4" t="s">
        <v>16</v>
      </c>
      <c r="H728" s="6" t="s">
        <v>17</v>
      </c>
      <c r="I728" s="7">
        <v>25</v>
      </c>
      <c r="J728" s="8">
        <v>900</v>
      </c>
      <c r="K728" s="9">
        <v>225000</v>
      </c>
      <c r="L728" s="9">
        <v>78750</v>
      </c>
      <c r="M728" s="10">
        <v>0.35</v>
      </c>
      <c r="N728" s="4" t="s">
        <v>24</v>
      </c>
      <c r="O728" s="4" t="str">
        <f>TEXT(Table1[[#This Row],[Invoice Date]],"yyyy")</f>
        <v>2020</v>
      </c>
      <c r="P728" s="4" t="str">
        <f>TEXT(Table1[[#This Row],[Invoice Date]],"mmm")</f>
        <v>Jul</v>
      </c>
      <c r="Q728" s="27">
        <f>WEEKNUM(Table1[[#This Row],[Invoice Date]]) + IF(YEAR(Table1[[#This Row],[Invoice Date]])=2021, 52, 0)</f>
        <v>30</v>
      </c>
    </row>
    <row r="729" spans="2:17" ht="14.25" customHeight="1" x14ac:dyDescent="0.3">
      <c r="B729" s="4" t="s">
        <v>30</v>
      </c>
      <c r="C729" s="34">
        <v>1128299</v>
      </c>
      <c r="D729" s="5">
        <v>44031</v>
      </c>
      <c r="E729" s="4" t="s">
        <v>31</v>
      </c>
      <c r="F729" s="4" t="s">
        <v>46</v>
      </c>
      <c r="G729" s="4" t="s">
        <v>47</v>
      </c>
      <c r="H729" s="6" t="s">
        <v>17</v>
      </c>
      <c r="I729" s="7">
        <v>60.000000000000007</v>
      </c>
      <c r="J729" s="8">
        <v>550</v>
      </c>
      <c r="K729" s="9">
        <v>330000.00000000006</v>
      </c>
      <c r="L729" s="9">
        <v>99000.000000000015</v>
      </c>
      <c r="M729" s="10">
        <v>0.3</v>
      </c>
      <c r="N729" s="4" t="s">
        <v>18</v>
      </c>
      <c r="O729" s="4" t="str">
        <f>TEXT(Table1[[#This Row],[Invoice Date]],"yyyy")</f>
        <v>2020</v>
      </c>
      <c r="P729" s="4" t="str">
        <f>TEXT(Table1[[#This Row],[Invoice Date]],"mmm")</f>
        <v>Jul</v>
      </c>
      <c r="Q729" s="27">
        <f>WEEKNUM(Table1[[#This Row],[Invoice Date]]) + IF(YEAR(Table1[[#This Row],[Invoice Date]])=2021, 52, 0)</f>
        <v>30</v>
      </c>
    </row>
    <row r="730" spans="2:17" ht="14.25" customHeight="1" x14ac:dyDescent="0.3">
      <c r="B730" s="4" t="s">
        <v>26</v>
      </c>
      <c r="C730" s="33">
        <v>1197831</v>
      </c>
      <c r="D730" s="5">
        <v>44032</v>
      </c>
      <c r="E730" s="4" t="s">
        <v>15</v>
      </c>
      <c r="F730" s="4" t="s">
        <v>16</v>
      </c>
      <c r="G730" s="4" t="s">
        <v>16</v>
      </c>
      <c r="H730" s="6" t="s">
        <v>19</v>
      </c>
      <c r="I730" s="7">
        <v>26</v>
      </c>
      <c r="J730" s="8">
        <v>270</v>
      </c>
      <c r="K730" s="9">
        <v>7020</v>
      </c>
      <c r="L730" s="9">
        <v>2597.4</v>
      </c>
      <c r="M730" s="10">
        <v>0.37</v>
      </c>
      <c r="N730" s="4" t="s">
        <v>24</v>
      </c>
      <c r="O730" s="4" t="str">
        <f>TEXT(Table1[[#This Row],[Invoice Date]],"yyyy")</f>
        <v>2020</v>
      </c>
      <c r="P730" s="4" t="str">
        <f>TEXT(Table1[[#This Row],[Invoice Date]],"mmm")</f>
        <v>Jul</v>
      </c>
      <c r="Q730" s="27">
        <f>WEEKNUM(Table1[[#This Row],[Invoice Date]]) + IF(YEAR(Table1[[#This Row],[Invoice Date]])=2021, 52, 0)</f>
        <v>30</v>
      </c>
    </row>
    <row r="731" spans="2:17" ht="14.25" customHeight="1" x14ac:dyDescent="0.3">
      <c r="B731" s="4" t="s">
        <v>26</v>
      </c>
      <c r="C731" s="33">
        <v>1197831</v>
      </c>
      <c r="D731" s="5">
        <v>44032</v>
      </c>
      <c r="E731" s="4" t="s">
        <v>15</v>
      </c>
      <c r="F731" s="4" t="s">
        <v>16</v>
      </c>
      <c r="G731" s="4" t="s">
        <v>16</v>
      </c>
      <c r="H731" s="6" t="s">
        <v>19</v>
      </c>
      <c r="I731" s="7">
        <v>34</v>
      </c>
      <c r="J731" s="8">
        <v>225</v>
      </c>
      <c r="K731" s="9">
        <v>7650</v>
      </c>
      <c r="L731" s="9">
        <v>3748.5</v>
      </c>
      <c r="M731" s="10">
        <v>0.49</v>
      </c>
      <c r="N731" s="4" t="s">
        <v>83</v>
      </c>
      <c r="O731" s="4" t="str">
        <f>TEXT(Table1[[#This Row],[Invoice Date]],"yyyy")</f>
        <v>2020</v>
      </c>
      <c r="P731" s="4" t="str">
        <f>TEXT(Table1[[#This Row],[Invoice Date]],"mmm")</f>
        <v>Jul</v>
      </c>
      <c r="Q731" s="27">
        <f>WEEKNUM(Table1[[#This Row],[Invoice Date]]) + IF(YEAR(Table1[[#This Row],[Invoice Date]])=2021, 52, 0)</f>
        <v>30</v>
      </c>
    </row>
    <row r="732" spans="2:17" ht="14.25" customHeight="1" x14ac:dyDescent="0.3">
      <c r="B732" s="4" t="s">
        <v>30</v>
      </c>
      <c r="C732" s="34">
        <v>1128299</v>
      </c>
      <c r="D732" s="5">
        <v>44032</v>
      </c>
      <c r="E732" s="4" t="s">
        <v>31</v>
      </c>
      <c r="F732" s="4" t="s">
        <v>46</v>
      </c>
      <c r="G732" s="4" t="s">
        <v>47</v>
      </c>
      <c r="H732" s="6" t="s">
        <v>19</v>
      </c>
      <c r="I732" s="7">
        <v>64</v>
      </c>
      <c r="J732" s="8">
        <v>138</v>
      </c>
      <c r="K732" s="9">
        <v>8832</v>
      </c>
      <c r="L732" s="9">
        <v>3267.84</v>
      </c>
      <c r="M732" s="10">
        <v>0.37</v>
      </c>
      <c r="N732" s="4" t="s">
        <v>83</v>
      </c>
      <c r="O732" s="4" t="str">
        <f>TEXT(Table1[[#This Row],[Invoice Date]],"yyyy")</f>
        <v>2020</v>
      </c>
      <c r="P732" s="4" t="str">
        <f>TEXT(Table1[[#This Row],[Invoice Date]],"mmm")</f>
        <v>Jul</v>
      </c>
      <c r="Q732" s="27">
        <f>WEEKNUM(Table1[[#This Row],[Invoice Date]]) + IF(YEAR(Table1[[#This Row],[Invoice Date]])=2021, 52, 0)</f>
        <v>30</v>
      </c>
    </row>
    <row r="733" spans="2:17" ht="14.25" customHeight="1" x14ac:dyDescent="0.3">
      <c r="B733" s="4" t="s">
        <v>26</v>
      </c>
      <c r="C733" s="33">
        <v>1197831</v>
      </c>
      <c r="D733" s="5">
        <v>44032</v>
      </c>
      <c r="E733" s="4" t="s">
        <v>15</v>
      </c>
      <c r="F733" s="4" t="s">
        <v>16</v>
      </c>
      <c r="G733" s="4" t="s">
        <v>16</v>
      </c>
      <c r="H733" s="6" t="s">
        <v>19</v>
      </c>
      <c r="I733" s="7">
        <v>35</v>
      </c>
      <c r="J733" s="8">
        <v>900</v>
      </c>
      <c r="K733" s="9">
        <v>315000</v>
      </c>
      <c r="L733" s="9">
        <v>110250</v>
      </c>
      <c r="M733" s="10">
        <v>0.35</v>
      </c>
      <c r="N733" s="4" t="s">
        <v>24</v>
      </c>
      <c r="O733" s="4" t="str">
        <f>TEXT(Table1[[#This Row],[Invoice Date]],"yyyy")</f>
        <v>2020</v>
      </c>
      <c r="P733" s="4" t="str">
        <f>TEXT(Table1[[#This Row],[Invoice Date]],"mmm")</f>
        <v>Jul</v>
      </c>
      <c r="Q733" s="27">
        <f>WEEKNUM(Table1[[#This Row],[Invoice Date]]) + IF(YEAR(Table1[[#This Row],[Invoice Date]])=2021, 52, 0)</f>
        <v>30</v>
      </c>
    </row>
    <row r="734" spans="2:17" ht="14.25" customHeight="1" x14ac:dyDescent="0.3">
      <c r="B734" s="4" t="s">
        <v>30</v>
      </c>
      <c r="C734" s="34">
        <v>1128299</v>
      </c>
      <c r="D734" s="5">
        <v>44032</v>
      </c>
      <c r="E734" s="4" t="s">
        <v>31</v>
      </c>
      <c r="F734" s="4" t="s">
        <v>46</v>
      </c>
      <c r="G734" s="4" t="s">
        <v>47</v>
      </c>
      <c r="H734" s="6" t="s">
        <v>19</v>
      </c>
      <c r="I734" s="7">
        <v>65.000000000000014</v>
      </c>
      <c r="J734" s="8">
        <v>550</v>
      </c>
      <c r="K734" s="9">
        <v>357500.00000000006</v>
      </c>
      <c r="L734" s="9">
        <v>89375.000000000015</v>
      </c>
      <c r="M734" s="10">
        <v>0.25</v>
      </c>
      <c r="N734" s="4" t="s">
        <v>18</v>
      </c>
      <c r="O734" s="4" t="str">
        <f>TEXT(Table1[[#This Row],[Invoice Date]],"yyyy")</f>
        <v>2020</v>
      </c>
      <c r="P734" s="4" t="str">
        <f>TEXT(Table1[[#This Row],[Invoice Date]],"mmm")</f>
        <v>Jul</v>
      </c>
      <c r="Q734" s="27">
        <f>WEEKNUM(Table1[[#This Row],[Invoice Date]]) + IF(YEAR(Table1[[#This Row],[Invoice Date]])=2021, 52, 0)</f>
        <v>30</v>
      </c>
    </row>
    <row r="735" spans="2:17" ht="14.25" customHeight="1" x14ac:dyDescent="0.3">
      <c r="B735" s="4" t="s">
        <v>30</v>
      </c>
      <c r="C735" s="34">
        <v>1128299</v>
      </c>
      <c r="D735" s="5">
        <v>44033</v>
      </c>
      <c r="E735" s="4" t="s">
        <v>31</v>
      </c>
      <c r="F735" s="4" t="s">
        <v>46</v>
      </c>
      <c r="G735" s="4" t="s">
        <v>47</v>
      </c>
      <c r="H735" s="6" t="s">
        <v>20</v>
      </c>
      <c r="I735" s="7">
        <v>56</v>
      </c>
      <c r="J735" s="8">
        <v>113</v>
      </c>
      <c r="K735" s="9">
        <v>6328</v>
      </c>
      <c r="L735" s="9">
        <v>2278.08</v>
      </c>
      <c r="M735" s="10">
        <v>0.36</v>
      </c>
      <c r="N735" s="4" t="s">
        <v>83</v>
      </c>
      <c r="O735" s="4" t="str">
        <f>TEXT(Table1[[#This Row],[Invoice Date]],"yyyy")</f>
        <v>2020</v>
      </c>
      <c r="P735" s="4" t="str">
        <f>TEXT(Table1[[#This Row],[Invoice Date]],"mmm")</f>
        <v>Jul</v>
      </c>
      <c r="Q735" s="27">
        <f>WEEKNUM(Table1[[#This Row],[Invoice Date]]) + IF(YEAR(Table1[[#This Row],[Invoice Date]])=2021, 52, 0)</f>
        <v>30</v>
      </c>
    </row>
    <row r="736" spans="2:17" ht="14.25" customHeight="1" x14ac:dyDescent="0.3">
      <c r="B736" s="4" t="s">
        <v>26</v>
      </c>
      <c r="C736" s="33">
        <v>1197831</v>
      </c>
      <c r="D736" s="5">
        <v>44033</v>
      </c>
      <c r="E736" s="4" t="s">
        <v>15</v>
      </c>
      <c r="F736" s="4" t="s">
        <v>16</v>
      </c>
      <c r="G736" s="4" t="s">
        <v>16</v>
      </c>
      <c r="H736" s="6" t="s">
        <v>20</v>
      </c>
      <c r="I736" s="7">
        <v>27</v>
      </c>
      <c r="J736" s="8">
        <v>238</v>
      </c>
      <c r="K736" s="9">
        <v>6426</v>
      </c>
      <c r="L736" s="9">
        <v>2506.14</v>
      </c>
      <c r="M736" s="10">
        <v>0.38999999999999996</v>
      </c>
      <c r="N736" s="4" t="s">
        <v>24</v>
      </c>
      <c r="O736" s="4" t="str">
        <f>TEXT(Table1[[#This Row],[Invoice Date]],"yyyy")</f>
        <v>2020</v>
      </c>
      <c r="P736" s="4" t="str">
        <f>TEXT(Table1[[#This Row],[Invoice Date]],"mmm")</f>
        <v>Jul</v>
      </c>
      <c r="Q736" s="27">
        <f>WEEKNUM(Table1[[#This Row],[Invoice Date]]) + IF(YEAR(Table1[[#This Row],[Invoice Date]])=2021, 52, 0)</f>
        <v>30</v>
      </c>
    </row>
    <row r="737" spans="2:17" ht="14.25" customHeight="1" x14ac:dyDescent="0.3">
      <c r="B737" s="4" t="s">
        <v>26</v>
      </c>
      <c r="C737" s="33">
        <v>1197831</v>
      </c>
      <c r="D737" s="5">
        <v>44033</v>
      </c>
      <c r="E737" s="4" t="s">
        <v>15</v>
      </c>
      <c r="F737" s="4" t="s">
        <v>16</v>
      </c>
      <c r="G737" s="4" t="s">
        <v>16</v>
      </c>
      <c r="H737" s="6" t="s">
        <v>20</v>
      </c>
      <c r="I737" s="7">
        <v>33</v>
      </c>
      <c r="J737" s="8">
        <v>210</v>
      </c>
      <c r="K737" s="9">
        <v>6930</v>
      </c>
      <c r="L737" s="9">
        <v>3187.7999999999997</v>
      </c>
      <c r="M737" s="10">
        <v>0.45999999999999996</v>
      </c>
      <c r="N737" s="4" t="s">
        <v>83</v>
      </c>
      <c r="O737" s="4" t="str">
        <f>TEXT(Table1[[#This Row],[Invoice Date]],"yyyy")</f>
        <v>2020</v>
      </c>
      <c r="P737" s="4" t="str">
        <f>TEXT(Table1[[#This Row],[Invoice Date]],"mmm")</f>
        <v>Jul</v>
      </c>
      <c r="Q737" s="27">
        <f>WEEKNUM(Table1[[#This Row],[Invoice Date]]) + IF(YEAR(Table1[[#This Row],[Invoice Date]])=2021, 52, 0)</f>
        <v>30</v>
      </c>
    </row>
    <row r="738" spans="2:17" ht="14.25" customHeight="1" x14ac:dyDescent="0.3">
      <c r="B738" s="4" t="s">
        <v>30</v>
      </c>
      <c r="C738" s="34">
        <v>1128299</v>
      </c>
      <c r="D738" s="5">
        <v>44033</v>
      </c>
      <c r="E738" s="4" t="s">
        <v>31</v>
      </c>
      <c r="F738" s="4" t="s">
        <v>46</v>
      </c>
      <c r="G738" s="4" t="s">
        <v>47</v>
      </c>
      <c r="H738" s="6" t="s">
        <v>20</v>
      </c>
      <c r="I738" s="7">
        <v>60.000000000000007</v>
      </c>
      <c r="J738" s="8">
        <v>375</v>
      </c>
      <c r="K738" s="9">
        <v>225000.00000000003</v>
      </c>
      <c r="L738" s="9">
        <v>56250.000000000007</v>
      </c>
      <c r="M738" s="10">
        <v>0.25</v>
      </c>
      <c r="N738" s="4" t="s">
        <v>18</v>
      </c>
      <c r="O738" s="4" t="str">
        <f>TEXT(Table1[[#This Row],[Invoice Date]],"yyyy")</f>
        <v>2020</v>
      </c>
      <c r="P738" s="4" t="str">
        <f>TEXT(Table1[[#This Row],[Invoice Date]],"mmm")</f>
        <v>Jul</v>
      </c>
      <c r="Q738" s="27">
        <f>WEEKNUM(Table1[[#This Row],[Invoice Date]]) + IF(YEAR(Table1[[#This Row],[Invoice Date]])=2021, 52, 0)</f>
        <v>30</v>
      </c>
    </row>
    <row r="739" spans="2:17" ht="14.25" customHeight="1" x14ac:dyDescent="0.3">
      <c r="B739" s="4" t="s">
        <v>26</v>
      </c>
      <c r="C739" s="33">
        <v>1197831</v>
      </c>
      <c r="D739" s="5">
        <v>44033</v>
      </c>
      <c r="E739" s="4" t="s">
        <v>15</v>
      </c>
      <c r="F739" s="4" t="s">
        <v>16</v>
      </c>
      <c r="G739" s="4" t="s">
        <v>16</v>
      </c>
      <c r="H739" s="6" t="s">
        <v>20</v>
      </c>
      <c r="I739" s="7">
        <v>35</v>
      </c>
      <c r="J739" s="8">
        <v>700</v>
      </c>
      <c r="K739" s="9">
        <v>245000</v>
      </c>
      <c r="L739" s="9">
        <v>85750</v>
      </c>
      <c r="M739" s="10">
        <v>0.35</v>
      </c>
      <c r="N739" s="4" t="s">
        <v>24</v>
      </c>
      <c r="O739" s="4" t="str">
        <f>TEXT(Table1[[#This Row],[Invoice Date]],"yyyy")</f>
        <v>2020</v>
      </c>
      <c r="P739" s="4" t="str">
        <f>TEXT(Table1[[#This Row],[Invoice Date]],"mmm")</f>
        <v>Jul</v>
      </c>
      <c r="Q739" s="27">
        <f>WEEKNUM(Table1[[#This Row],[Invoice Date]]) + IF(YEAR(Table1[[#This Row],[Invoice Date]])=2021, 52, 0)</f>
        <v>30</v>
      </c>
    </row>
    <row r="740" spans="2:17" ht="14.25" customHeight="1" x14ac:dyDescent="0.3">
      <c r="B740" s="4" t="s">
        <v>26</v>
      </c>
      <c r="C740" s="33">
        <v>1197831</v>
      </c>
      <c r="D740" s="5">
        <v>44034</v>
      </c>
      <c r="E740" s="4" t="s">
        <v>15</v>
      </c>
      <c r="F740" s="4" t="s">
        <v>16</v>
      </c>
      <c r="G740" s="4" t="s">
        <v>16</v>
      </c>
      <c r="H740" s="6" t="s">
        <v>21</v>
      </c>
      <c r="I740" s="7">
        <v>27</v>
      </c>
      <c r="J740" s="8">
        <v>210</v>
      </c>
      <c r="K740" s="9">
        <v>5670</v>
      </c>
      <c r="L740" s="9">
        <v>2948.4</v>
      </c>
      <c r="M740" s="10">
        <v>0.52</v>
      </c>
      <c r="N740" s="4" t="s">
        <v>24</v>
      </c>
      <c r="O740" s="4" t="str">
        <f>TEXT(Table1[[#This Row],[Invoice Date]],"yyyy")</f>
        <v>2020</v>
      </c>
      <c r="P740" s="4" t="str">
        <f>TEXT(Table1[[#This Row],[Invoice Date]],"mmm")</f>
        <v>Jul</v>
      </c>
      <c r="Q740" s="27">
        <f>WEEKNUM(Table1[[#This Row],[Invoice Date]]) + IF(YEAR(Table1[[#This Row],[Invoice Date]])=2021, 52, 0)</f>
        <v>30</v>
      </c>
    </row>
    <row r="741" spans="2:17" ht="14.25" customHeight="1" x14ac:dyDescent="0.3">
      <c r="B741" s="4" t="s">
        <v>30</v>
      </c>
      <c r="C741" s="34">
        <v>1128299</v>
      </c>
      <c r="D741" s="5">
        <v>44034</v>
      </c>
      <c r="E741" s="4" t="s">
        <v>31</v>
      </c>
      <c r="F741" s="4" t="s">
        <v>46</v>
      </c>
      <c r="G741" s="4" t="s">
        <v>47</v>
      </c>
      <c r="H741" s="6" t="s">
        <v>21</v>
      </c>
      <c r="I741" s="7">
        <v>58</v>
      </c>
      <c r="J741" s="8">
        <v>98</v>
      </c>
      <c r="K741" s="9">
        <v>5684</v>
      </c>
      <c r="L741" s="9">
        <v>2500.96</v>
      </c>
      <c r="M741" s="10">
        <v>0.44</v>
      </c>
      <c r="N741" s="4" t="s">
        <v>83</v>
      </c>
      <c r="O741" s="4" t="str">
        <f>TEXT(Table1[[#This Row],[Invoice Date]],"yyyy")</f>
        <v>2020</v>
      </c>
      <c r="P741" s="4" t="str">
        <f>TEXT(Table1[[#This Row],[Invoice Date]],"mmm")</f>
        <v>Jul</v>
      </c>
      <c r="Q741" s="27">
        <f>WEEKNUM(Table1[[#This Row],[Invoice Date]]) + IF(YEAR(Table1[[#This Row],[Invoice Date]])=2021, 52, 0)</f>
        <v>30</v>
      </c>
    </row>
    <row r="742" spans="2:17" ht="14.25" customHeight="1" x14ac:dyDescent="0.3">
      <c r="B742" s="4" t="s">
        <v>26</v>
      </c>
      <c r="C742" s="33">
        <v>1197831</v>
      </c>
      <c r="D742" s="5">
        <v>44034</v>
      </c>
      <c r="E742" s="4" t="s">
        <v>15</v>
      </c>
      <c r="F742" s="4" t="s">
        <v>16</v>
      </c>
      <c r="G742" s="4" t="s">
        <v>16</v>
      </c>
      <c r="H742" s="6" t="s">
        <v>21</v>
      </c>
      <c r="I742" s="7">
        <v>34</v>
      </c>
      <c r="J742" s="8">
        <v>175</v>
      </c>
      <c r="K742" s="9">
        <v>5950</v>
      </c>
      <c r="L742" s="9">
        <v>3272.5000000000005</v>
      </c>
      <c r="M742" s="10">
        <v>0.55000000000000004</v>
      </c>
      <c r="N742" s="4" t="s">
        <v>83</v>
      </c>
      <c r="O742" s="4" t="str">
        <f>TEXT(Table1[[#This Row],[Invoice Date]],"yyyy")</f>
        <v>2020</v>
      </c>
      <c r="P742" s="4" t="str">
        <f>TEXT(Table1[[#This Row],[Invoice Date]],"mmm")</f>
        <v>Jul</v>
      </c>
      <c r="Q742" s="27">
        <f>WEEKNUM(Table1[[#This Row],[Invoice Date]]) + IF(YEAR(Table1[[#This Row],[Invoice Date]])=2021, 52, 0)</f>
        <v>30</v>
      </c>
    </row>
    <row r="743" spans="2:17" ht="14.25" customHeight="1" x14ac:dyDescent="0.3">
      <c r="B743" s="4" t="s">
        <v>30</v>
      </c>
      <c r="C743" s="34">
        <v>1128299</v>
      </c>
      <c r="D743" s="5">
        <v>44034</v>
      </c>
      <c r="E743" s="4" t="s">
        <v>31</v>
      </c>
      <c r="F743" s="4" t="s">
        <v>46</v>
      </c>
      <c r="G743" s="4" t="s">
        <v>47</v>
      </c>
      <c r="H743" s="6" t="s">
        <v>21</v>
      </c>
      <c r="I743" s="7">
        <v>60.000000000000007</v>
      </c>
      <c r="J743" s="8">
        <v>350</v>
      </c>
      <c r="K743" s="9">
        <v>210000.00000000003</v>
      </c>
      <c r="L743" s="9">
        <v>63000.000000000007</v>
      </c>
      <c r="M743" s="10">
        <v>0.3</v>
      </c>
      <c r="N743" s="4" t="s">
        <v>18</v>
      </c>
      <c r="O743" s="4" t="str">
        <f>TEXT(Table1[[#This Row],[Invoice Date]],"yyyy")</f>
        <v>2020</v>
      </c>
      <c r="P743" s="4" t="str">
        <f>TEXT(Table1[[#This Row],[Invoice Date]],"mmm")</f>
        <v>Jul</v>
      </c>
      <c r="Q743" s="27">
        <f>WEEKNUM(Table1[[#This Row],[Invoice Date]]) + IF(YEAR(Table1[[#This Row],[Invoice Date]])=2021, 52, 0)</f>
        <v>30</v>
      </c>
    </row>
    <row r="744" spans="2:17" ht="14.25" customHeight="1" x14ac:dyDescent="0.3">
      <c r="B744" s="4" t="s">
        <v>26</v>
      </c>
      <c r="C744" s="33">
        <v>1197831</v>
      </c>
      <c r="D744" s="5">
        <v>44034</v>
      </c>
      <c r="E744" s="4" t="s">
        <v>15</v>
      </c>
      <c r="F744" s="4" t="s">
        <v>16</v>
      </c>
      <c r="G744" s="4" t="s">
        <v>16</v>
      </c>
      <c r="H744" s="6" t="s">
        <v>21</v>
      </c>
      <c r="I744" s="7">
        <v>35</v>
      </c>
      <c r="J744" s="8">
        <v>700</v>
      </c>
      <c r="K744" s="9">
        <v>245000</v>
      </c>
      <c r="L744" s="9">
        <v>110250</v>
      </c>
      <c r="M744" s="10">
        <v>0.45</v>
      </c>
      <c r="N744" s="4" t="s">
        <v>24</v>
      </c>
      <c r="O744" s="4" t="str">
        <f>TEXT(Table1[[#This Row],[Invoice Date]],"yyyy")</f>
        <v>2020</v>
      </c>
      <c r="P744" s="4" t="str">
        <f>TEXT(Table1[[#This Row],[Invoice Date]],"mmm")</f>
        <v>Jul</v>
      </c>
      <c r="Q744" s="27">
        <f>WEEKNUM(Table1[[#This Row],[Invoice Date]]) + IF(YEAR(Table1[[#This Row],[Invoice Date]])=2021, 52, 0)</f>
        <v>30</v>
      </c>
    </row>
    <row r="745" spans="2:17" ht="14.25" customHeight="1" x14ac:dyDescent="0.3">
      <c r="B745" s="4" t="s">
        <v>26</v>
      </c>
      <c r="C745" s="33">
        <v>1197831</v>
      </c>
      <c r="D745" s="5">
        <v>44035</v>
      </c>
      <c r="E745" s="4" t="s">
        <v>27</v>
      </c>
      <c r="F745" s="4" t="s">
        <v>28</v>
      </c>
      <c r="G745" s="4" t="s">
        <v>29</v>
      </c>
      <c r="H745" s="6" t="s">
        <v>22</v>
      </c>
      <c r="I745" s="7">
        <v>26</v>
      </c>
      <c r="J745" s="8">
        <v>176</v>
      </c>
      <c r="K745" s="9">
        <v>4576</v>
      </c>
      <c r="L745" s="9">
        <v>1555.84</v>
      </c>
      <c r="M745" s="10">
        <v>0.33999999999999997</v>
      </c>
      <c r="N745" s="4" t="s">
        <v>24</v>
      </c>
      <c r="O745" s="4" t="str">
        <f>TEXT(Table1[[#This Row],[Invoice Date]],"yyyy")</f>
        <v>2020</v>
      </c>
      <c r="P745" s="4" t="str">
        <f>TEXT(Table1[[#This Row],[Invoice Date]],"mmm")</f>
        <v>Jul</v>
      </c>
      <c r="Q745" s="27">
        <f>WEEKNUM(Table1[[#This Row],[Invoice Date]]) + IF(YEAR(Table1[[#This Row],[Invoice Date]])=2021, 52, 0)</f>
        <v>30</v>
      </c>
    </row>
    <row r="746" spans="2:17" ht="14.25" customHeight="1" x14ac:dyDescent="0.3">
      <c r="B746" s="4" t="s">
        <v>26</v>
      </c>
      <c r="C746" s="33">
        <v>1197831</v>
      </c>
      <c r="D746" s="5">
        <v>44035</v>
      </c>
      <c r="E746" s="4" t="s">
        <v>27</v>
      </c>
      <c r="F746" s="4" t="s">
        <v>28</v>
      </c>
      <c r="G746" s="4" t="s">
        <v>29</v>
      </c>
      <c r="H746" s="6" t="s">
        <v>22</v>
      </c>
      <c r="I746" s="7">
        <v>36</v>
      </c>
      <c r="J746" s="8">
        <v>154</v>
      </c>
      <c r="K746" s="9">
        <v>5544</v>
      </c>
      <c r="L746" s="9">
        <v>2383.92</v>
      </c>
      <c r="M746" s="10">
        <v>0.43</v>
      </c>
      <c r="N746" s="4" t="s">
        <v>83</v>
      </c>
      <c r="O746" s="4" t="str">
        <f>TEXT(Table1[[#This Row],[Invoice Date]],"yyyy")</f>
        <v>2020</v>
      </c>
      <c r="P746" s="4" t="str">
        <f>TEXT(Table1[[#This Row],[Invoice Date]],"mmm")</f>
        <v>Jul</v>
      </c>
      <c r="Q746" s="27">
        <f>WEEKNUM(Table1[[#This Row],[Invoice Date]]) + IF(YEAR(Table1[[#This Row],[Invoice Date]])=2021, 52, 0)</f>
        <v>30</v>
      </c>
    </row>
    <row r="747" spans="2:17" ht="14.25" customHeight="1" x14ac:dyDescent="0.3">
      <c r="B747" s="4" t="s">
        <v>30</v>
      </c>
      <c r="C747" s="34">
        <v>1128299</v>
      </c>
      <c r="D747" s="5">
        <v>44035</v>
      </c>
      <c r="E747" s="4" t="s">
        <v>31</v>
      </c>
      <c r="F747" s="4" t="s">
        <v>46</v>
      </c>
      <c r="G747" s="4" t="s">
        <v>47</v>
      </c>
      <c r="H747" s="6" t="s">
        <v>22</v>
      </c>
      <c r="I747" s="7">
        <v>69</v>
      </c>
      <c r="J747" s="8">
        <v>94</v>
      </c>
      <c r="K747" s="9">
        <v>6486</v>
      </c>
      <c r="L747" s="9">
        <v>2270.1</v>
      </c>
      <c r="M747" s="10">
        <v>0.35</v>
      </c>
      <c r="N747" s="4" t="s">
        <v>83</v>
      </c>
      <c r="O747" s="4" t="str">
        <f>TEXT(Table1[[#This Row],[Invoice Date]],"yyyy")</f>
        <v>2020</v>
      </c>
      <c r="P747" s="4" t="str">
        <f>TEXT(Table1[[#This Row],[Invoice Date]],"mmm")</f>
        <v>Jul</v>
      </c>
      <c r="Q747" s="27">
        <f>WEEKNUM(Table1[[#This Row],[Invoice Date]]) + IF(YEAR(Table1[[#This Row],[Invoice Date]])=2021, 52, 0)</f>
        <v>30</v>
      </c>
    </row>
    <row r="748" spans="2:17" ht="14.25" customHeight="1" x14ac:dyDescent="0.3">
      <c r="B748" s="4" t="s">
        <v>26</v>
      </c>
      <c r="C748" s="33">
        <v>1197831</v>
      </c>
      <c r="D748" s="5">
        <v>44035</v>
      </c>
      <c r="E748" s="4" t="s">
        <v>27</v>
      </c>
      <c r="F748" s="4" t="s">
        <v>28</v>
      </c>
      <c r="G748" s="4" t="s">
        <v>29</v>
      </c>
      <c r="H748" s="6" t="s">
        <v>22</v>
      </c>
      <c r="I748" s="7">
        <v>40</v>
      </c>
      <c r="J748" s="8">
        <v>550</v>
      </c>
      <c r="K748" s="9">
        <v>220000</v>
      </c>
      <c r="L748" s="9">
        <v>66000</v>
      </c>
      <c r="M748" s="10">
        <v>0.3</v>
      </c>
      <c r="N748" s="4" t="s">
        <v>24</v>
      </c>
      <c r="O748" s="4" t="str">
        <f>TEXT(Table1[[#This Row],[Invoice Date]],"yyyy")</f>
        <v>2020</v>
      </c>
      <c r="P748" s="4" t="str">
        <f>TEXT(Table1[[#This Row],[Invoice Date]],"mmm")</f>
        <v>Jul</v>
      </c>
      <c r="Q748" s="27">
        <f>WEEKNUM(Table1[[#This Row],[Invoice Date]]) + IF(YEAR(Table1[[#This Row],[Invoice Date]])=2021, 52, 0)</f>
        <v>30</v>
      </c>
    </row>
    <row r="749" spans="2:17" ht="14.25" customHeight="1" x14ac:dyDescent="0.3">
      <c r="B749" s="4" t="s">
        <v>30</v>
      </c>
      <c r="C749" s="34">
        <v>1128299</v>
      </c>
      <c r="D749" s="5">
        <v>44035</v>
      </c>
      <c r="E749" s="4" t="s">
        <v>31</v>
      </c>
      <c r="F749" s="4" t="s">
        <v>46</v>
      </c>
      <c r="G749" s="4" t="s">
        <v>47</v>
      </c>
      <c r="H749" s="6" t="s">
        <v>22</v>
      </c>
      <c r="I749" s="7">
        <v>70</v>
      </c>
      <c r="J749" s="8">
        <v>325</v>
      </c>
      <c r="K749" s="9">
        <v>227500</v>
      </c>
      <c r="L749" s="9">
        <v>56875</v>
      </c>
      <c r="M749" s="10">
        <v>0.25</v>
      </c>
      <c r="N749" s="4" t="s">
        <v>18</v>
      </c>
      <c r="O749" s="4" t="str">
        <f>TEXT(Table1[[#This Row],[Invoice Date]],"yyyy")</f>
        <v>2020</v>
      </c>
      <c r="P749" s="4" t="str">
        <f>TEXT(Table1[[#This Row],[Invoice Date]],"mmm")</f>
        <v>Jul</v>
      </c>
      <c r="Q749" s="27">
        <f>WEEKNUM(Table1[[#This Row],[Invoice Date]]) + IF(YEAR(Table1[[#This Row],[Invoice Date]])=2021, 52, 0)</f>
        <v>30</v>
      </c>
    </row>
    <row r="750" spans="2:17" ht="14.25" customHeight="1" x14ac:dyDescent="0.3">
      <c r="B750" s="4" t="s">
        <v>26</v>
      </c>
      <c r="C750" s="33">
        <v>1197831</v>
      </c>
      <c r="D750" s="5">
        <v>44036</v>
      </c>
      <c r="E750" s="4" t="s">
        <v>27</v>
      </c>
      <c r="F750" s="4" t="s">
        <v>28</v>
      </c>
      <c r="G750" s="4" t="s">
        <v>29</v>
      </c>
      <c r="H750" s="6" t="s">
        <v>23</v>
      </c>
      <c r="I750" s="7">
        <v>25</v>
      </c>
      <c r="J750" s="8">
        <v>224</v>
      </c>
      <c r="K750" s="9">
        <v>5600</v>
      </c>
      <c r="L750" s="9">
        <v>3136.0000000000005</v>
      </c>
      <c r="M750" s="10">
        <v>0.56000000000000005</v>
      </c>
      <c r="N750" s="4" t="s">
        <v>24</v>
      </c>
      <c r="O750" s="4" t="str">
        <f>TEXT(Table1[[#This Row],[Invoice Date]],"yyyy")</f>
        <v>2020</v>
      </c>
      <c r="P750" s="4" t="str">
        <f>TEXT(Table1[[#This Row],[Invoice Date]],"mmm")</f>
        <v>Jul</v>
      </c>
      <c r="Q750" s="27">
        <f>WEEKNUM(Table1[[#This Row],[Invoice Date]]) + IF(YEAR(Table1[[#This Row],[Invoice Date]])=2021, 52, 0)</f>
        <v>30</v>
      </c>
    </row>
    <row r="751" spans="2:17" ht="14.25" customHeight="1" x14ac:dyDescent="0.3">
      <c r="B751" s="4" t="s">
        <v>26</v>
      </c>
      <c r="C751" s="33">
        <v>1197831</v>
      </c>
      <c r="D751" s="5">
        <v>44036</v>
      </c>
      <c r="E751" s="4" t="s">
        <v>27</v>
      </c>
      <c r="F751" s="4" t="s">
        <v>28</v>
      </c>
      <c r="G751" s="4" t="s">
        <v>29</v>
      </c>
      <c r="H751" s="6" t="s">
        <v>23</v>
      </c>
      <c r="I751" s="7">
        <v>34</v>
      </c>
      <c r="J751" s="8">
        <v>203</v>
      </c>
      <c r="K751" s="9">
        <v>6902</v>
      </c>
      <c r="L751" s="9">
        <v>4417.28</v>
      </c>
      <c r="M751" s="10">
        <v>0.64</v>
      </c>
      <c r="N751" s="4" t="s">
        <v>83</v>
      </c>
      <c r="O751" s="4" t="str">
        <f>TEXT(Table1[[#This Row],[Invoice Date]],"yyyy")</f>
        <v>2020</v>
      </c>
      <c r="P751" s="4" t="str">
        <f>TEXT(Table1[[#This Row],[Invoice Date]],"mmm")</f>
        <v>Jul</v>
      </c>
      <c r="Q751" s="27">
        <f>WEEKNUM(Table1[[#This Row],[Invoice Date]]) + IF(YEAR(Table1[[#This Row],[Invoice Date]])=2021, 52, 0)</f>
        <v>30</v>
      </c>
    </row>
    <row r="752" spans="2:17" ht="14.25" customHeight="1" x14ac:dyDescent="0.3">
      <c r="B752" s="4" t="s">
        <v>30</v>
      </c>
      <c r="C752" s="34">
        <v>1128299</v>
      </c>
      <c r="D752" s="5">
        <v>44036</v>
      </c>
      <c r="E752" s="4" t="s">
        <v>31</v>
      </c>
      <c r="F752" s="4" t="s">
        <v>46</v>
      </c>
      <c r="G752" s="4" t="s">
        <v>47</v>
      </c>
      <c r="H752" s="6" t="s">
        <v>23</v>
      </c>
      <c r="I752" s="7">
        <v>71</v>
      </c>
      <c r="J752" s="8">
        <v>101</v>
      </c>
      <c r="K752" s="9">
        <v>7171</v>
      </c>
      <c r="L752" s="9">
        <v>2509.85</v>
      </c>
      <c r="M752" s="10">
        <v>0.35</v>
      </c>
      <c r="N752" s="4" t="s">
        <v>83</v>
      </c>
      <c r="O752" s="4" t="str">
        <f>TEXT(Table1[[#This Row],[Invoice Date]],"yyyy")</f>
        <v>2020</v>
      </c>
      <c r="P752" s="4" t="str">
        <f>TEXT(Table1[[#This Row],[Invoice Date]],"mmm")</f>
        <v>Jul</v>
      </c>
      <c r="Q752" s="27">
        <f>WEEKNUM(Table1[[#This Row],[Invoice Date]]) + IF(YEAR(Table1[[#This Row],[Invoice Date]])=2021, 52, 0)</f>
        <v>30</v>
      </c>
    </row>
    <row r="753" spans="2:17" ht="14.25" customHeight="1" x14ac:dyDescent="0.3">
      <c r="B753" s="4" t="s">
        <v>26</v>
      </c>
      <c r="C753" s="33">
        <v>1197831</v>
      </c>
      <c r="D753" s="5">
        <v>44036</v>
      </c>
      <c r="E753" s="4" t="s">
        <v>27</v>
      </c>
      <c r="F753" s="4" t="s">
        <v>28</v>
      </c>
      <c r="G753" s="4" t="s">
        <v>29</v>
      </c>
      <c r="H753" s="6" t="s">
        <v>23</v>
      </c>
      <c r="I753" s="7">
        <v>35</v>
      </c>
      <c r="J753" s="8">
        <v>700</v>
      </c>
      <c r="K753" s="9">
        <v>245000</v>
      </c>
      <c r="L753" s="9">
        <v>122500</v>
      </c>
      <c r="M753" s="10">
        <v>0.5</v>
      </c>
      <c r="N753" s="4" t="s">
        <v>24</v>
      </c>
      <c r="O753" s="4" t="str">
        <f>TEXT(Table1[[#This Row],[Invoice Date]],"yyyy")</f>
        <v>2020</v>
      </c>
      <c r="P753" s="4" t="str">
        <f>TEXT(Table1[[#This Row],[Invoice Date]],"mmm")</f>
        <v>Jul</v>
      </c>
      <c r="Q753" s="27">
        <f>WEEKNUM(Table1[[#This Row],[Invoice Date]]) + IF(YEAR(Table1[[#This Row],[Invoice Date]])=2021, 52, 0)</f>
        <v>30</v>
      </c>
    </row>
    <row r="754" spans="2:17" ht="14.25" customHeight="1" x14ac:dyDescent="0.3">
      <c r="B754" s="4" t="s">
        <v>30</v>
      </c>
      <c r="C754" s="34">
        <v>1128299</v>
      </c>
      <c r="D754" s="5">
        <v>44036</v>
      </c>
      <c r="E754" s="4" t="s">
        <v>31</v>
      </c>
      <c r="F754" s="4" t="s">
        <v>46</v>
      </c>
      <c r="G754" s="4" t="s">
        <v>47</v>
      </c>
      <c r="H754" s="6" t="s">
        <v>23</v>
      </c>
      <c r="I754" s="7">
        <v>75.000000000000014</v>
      </c>
      <c r="J754" s="8">
        <v>375</v>
      </c>
      <c r="K754" s="9">
        <v>281250.00000000006</v>
      </c>
      <c r="L754" s="9">
        <v>56250.000000000015</v>
      </c>
      <c r="M754" s="10">
        <v>0.2</v>
      </c>
      <c r="N754" s="4" t="s">
        <v>18</v>
      </c>
      <c r="O754" s="4" t="str">
        <f>TEXT(Table1[[#This Row],[Invoice Date]],"yyyy")</f>
        <v>2020</v>
      </c>
      <c r="P754" s="4" t="str">
        <f>TEXT(Table1[[#This Row],[Invoice Date]],"mmm")</f>
        <v>Jul</v>
      </c>
      <c r="Q754" s="27">
        <f>WEEKNUM(Table1[[#This Row],[Invoice Date]]) + IF(YEAR(Table1[[#This Row],[Invoice Date]])=2021, 52, 0)</f>
        <v>30</v>
      </c>
    </row>
    <row r="755" spans="2:17" ht="14.25" customHeight="1" x14ac:dyDescent="0.3">
      <c r="B755" s="4" t="s">
        <v>26</v>
      </c>
      <c r="C755" s="33">
        <v>1197831</v>
      </c>
      <c r="D755" s="5">
        <v>44037</v>
      </c>
      <c r="E755" s="4" t="s">
        <v>27</v>
      </c>
      <c r="F755" s="4" t="s">
        <v>28</v>
      </c>
      <c r="G755" s="4" t="s">
        <v>29</v>
      </c>
      <c r="H755" s="6" t="s">
        <v>17</v>
      </c>
      <c r="I755" s="7">
        <v>23</v>
      </c>
      <c r="J755" s="8">
        <v>213</v>
      </c>
      <c r="K755" s="9">
        <v>4899</v>
      </c>
      <c r="L755" s="9">
        <v>2449.5</v>
      </c>
      <c r="M755" s="10">
        <v>0.5</v>
      </c>
      <c r="N755" s="4" t="s">
        <v>83</v>
      </c>
      <c r="O755" s="4" t="str">
        <f>TEXT(Table1[[#This Row],[Invoice Date]],"yyyy")</f>
        <v>2020</v>
      </c>
      <c r="P755" s="4" t="str">
        <f>TEXT(Table1[[#This Row],[Invoice Date]],"mmm")</f>
        <v>Jul</v>
      </c>
      <c r="Q755" s="27">
        <f>WEEKNUM(Table1[[#This Row],[Invoice Date]]) + IF(YEAR(Table1[[#This Row],[Invoice Date]])=2021, 52, 0)</f>
        <v>30</v>
      </c>
    </row>
    <row r="756" spans="2:17" ht="14.25" customHeight="1" x14ac:dyDescent="0.3">
      <c r="B756" s="4" t="s">
        <v>26</v>
      </c>
      <c r="C756" s="33">
        <v>1197831</v>
      </c>
      <c r="D756" s="5">
        <v>44037</v>
      </c>
      <c r="E756" s="4" t="s">
        <v>27</v>
      </c>
      <c r="F756" s="4" t="s">
        <v>28</v>
      </c>
      <c r="G756" s="4" t="s">
        <v>29</v>
      </c>
      <c r="H756" s="6" t="s">
        <v>17</v>
      </c>
      <c r="I756" s="7">
        <v>20</v>
      </c>
      <c r="J756" s="8">
        <v>255</v>
      </c>
      <c r="K756" s="9">
        <v>5100</v>
      </c>
      <c r="L756" s="9">
        <v>2091</v>
      </c>
      <c r="M756" s="10">
        <v>0.41</v>
      </c>
      <c r="N756" s="4" t="s">
        <v>24</v>
      </c>
      <c r="O756" s="4" t="str">
        <f>TEXT(Table1[[#This Row],[Invoice Date]],"yyyy")</f>
        <v>2020</v>
      </c>
      <c r="P756" s="4" t="str">
        <f>TEXT(Table1[[#This Row],[Invoice Date]],"mmm")</f>
        <v>Jul</v>
      </c>
      <c r="Q756" s="27">
        <f>WEEKNUM(Table1[[#This Row],[Invoice Date]]) + IF(YEAR(Table1[[#This Row],[Invoice Date]])=2021, 52, 0)</f>
        <v>30</v>
      </c>
    </row>
    <row r="757" spans="2:17" ht="14.25" customHeight="1" x14ac:dyDescent="0.3">
      <c r="B757" s="4" t="s">
        <v>30</v>
      </c>
      <c r="C757" s="34">
        <v>1128299</v>
      </c>
      <c r="D757" s="5">
        <v>44037</v>
      </c>
      <c r="E757" s="4" t="s">
        <v>31</v>
      </c>
      <c r="F757" s="4" t="s">
        <v>46</v>
      </c>
      <c r="G757" s="4" t="s">
        <v>47</v>
      </c>
      <c r="H757" s="6" t="s">
        <v>17</v>
      </c>
      <c r="I757" s="7">
        <v>54</v>
      </c>
      <c r="J757" s="8">
        <v>162</v>
      </c>
      <c r="K757" s="9">
        <v>8748</v>
      </c>
      <c r="L757" s="9">
        <v>3849.12</v>
      </c>
      <c r="M757" s="10">
        <v>0.44</v>
      </c>
      <c r="N757" s="4" t="s">
        <v>83</v>
      </c>
      <c r="O757" s="4" t="str">
        <f>TEXT(Table1[[#This Row],[Invoice Date]],"yyyy")</f>
        <v>2020</v>
      </c>
      <c r="P757" s="4" t="str">
        <f>TEXT(Table1[[#This Row],[Invoice Date]],"mmm")</f>
        <v>Jul</v>
      </c>
      <c r="Q757" s="27">
        <f>WEEKNUM(Table1[[#This Row],[Invoice Date]]) + IF(YEAR(Table1[[#This Row],[Invoice Date]])=2021, 52, 0)</f>
        <v>30</v>
      </c>
    </row>
    <row r="758" spans="2:17" ht="14.25" customHeight="1" x14ac:dyDescent="0.3">
      <c r="B758" s="4" t="s">
        <v>26</v>
      </c>
      <c r="C758" s="33">
        <v>1197831</v>
      </c>
      <c r="D758" s="5">
        <v>44037</v>
      </c>
      <c r="E758" s="4" t="s">
        <v>27</v>
      </c>
      <c r="F758" s="4" t="s">
        <v>28</v>
      </c>
      <c r="G758" s="4" t="s">
        <v>29</v>
      </c>
      <c r="H758" s="6" t="s">
        <v>17</v>
      </c>
      <c r="I758" s="7">
        <v>25</v>
      </c>
      <c r="J758" s="8">
        <v>850</v>
      </c>
      <c r="K758" s="9">
        <v>212500</v>
      </c>
      <c r="L758" s="9">
        <v>74375</v>
      </c>
      <c r="M758" s="10">
        <v>0.35</v>
      </c>
      <c r="N758" s="4" t="s">
        <v>24</v>
      </c>
      <c r="O758" s="4" t="str">
        <f>TEXT(Table1[[#This Row],[Invoice Date]],"yyyy")</f>
        <v>2020</v>
      </c>
      <c r="P758" s="4" t="str">
        <f>TEXT(Table1[[#This Row],[Invoice Date]],"mmm")</f>
        <v>Jul</v>
      </c>
      <c r="Q758" s="27">
        <f>WEEKNUM(Table1[[#This Row],[Invoice Date]]) + IF(YEAR(Table1[[#This Row],[Invoice Date]])=2021, 52, 0)</f>
        <v>30</v>
      </c>
    </row>
    <row r="759" spans="2:17" ht="14.25" customHeight="1" x14ac:dyDescent="0.3">
      <c r="B759" s="4" t="s">
        <v>30</v>
      </c>
      <c r="C759" s="34">
        <v>1128299</v>
      </c>
      <c r="D759" s="5">
        <v>44037</v>
      </c>
      <c r="E759" s="4" t="s">
        <v>31</v>
      </c>
      <c r="F759" s="4" t="s">
        <v>46</v>
      </c>
      <c r="G759" s="4" t="s">
        <v>47</v>
      </c>
      <c r="H759" s="6" t="s">
        <v>17</v>
      </c>
      <c r="I759" s="7">
        <v>60.000000000000007</v>
      </c>
      <c r="J759" s="8">
        <v>600</v>
      </c>
      <c r="K759" s="9">
        <v>360000.00000000006</v>
      </c>
      <c r="L759" s="9">
        <v>108000.00000000001</v>
      </c>
      <c r="M759" s="10">
        <v>0.3</v>
      </c>
      <c r="N759" s="4" t="s">
        <v>18</v>
      </c>
      <c r="O759" s="4" t="str">
        <f>TEXT(Table1[[#This Row],[Invoice Date]],"yyyy")</f>
        <v>2020</v>
      </c>
      <c r="P759" s="4" t="str">
        <f>TEXT(Table1[[#This Row],[Invoice Date]],"mmm")</f>
        <v>Jul</v>
      </c>
      <c r="Q759" s="27">
        <f>WEEKNUM(Table1[[#This Row],[Invoice Date]]) + IF(YEAR(Table1[[#This Row],[Invoice Date]])=2021, 52, 0)</f>
        <v>30</v>
      </c>
    </row>
    <row r="760" spans="2:17" ht="14.25" customHeight="1" x14ac:dyDescent="0.3">
      <c r="B760" s="4" t="s">
        <v>26</v>
      </c>
      <c r="C760" s="33">
        <v>1197831</v>
      </c>
      <c r="D760" s="5">
        <v>44038</v>
      </c>
      <c r="E760" s="4" t="s">
        <v>27</v>
      </c>
      <c r="F760" s="4" t="s">
        <v>28</v>
      </c>
      <c r="G760" s="4" t="s">
        <v>29</v>
      </c>
      <c r="H760" s="6" t="s">
        <v>19</v>
      </c>
      <c r="I760" s="7">
        <v>23</v>
      </c>
      <c r="J760" s="8">
        <v>289</v>
      </c>
      <c r="K760" s="9">
        <v>6647</v>
      </c>
      <c r="L760" s="9">
        <v>2791.74</v>
      </c>
      <c r="M760" s="10">
        <v>0.42</v>
      </c>
      <c r="N760" s="4" t="s">
        <v>24</v>
      </c>
      <c r="O760" s="4" t="str">
        <f>TEXT(Table1[[#This Row],[Invoice Date]],"yyyy")</f>
        <v>2020</v>
      </c>
      <c r="P760" s="4" t="str">
        <f>TEXT(Table1[[#This Row],[Invoice Date]],"mmm")</f>
        <v>Jul</v>
      </c>
      <c r="Q760" s="27">
        <f>WEEKNUM(Table1[[#This Row],[Invoice Date]]) + IF(YEAR(Table1[[#This Row],[Invoice Date]])=2021, 52, 0)</f>
        <v>31</v>
      </c>
    </row>
    <row r="761" spans="2:17" ht="14.25" customHeight="1" x14ac:dyDescent="0.3">
      <c r="B761" s="4" t="s">
        <v>26</v>
      </c>
      <c r="C761" s="33">
        <v>1197831</v>
      </c>
      <c r="D761" s="5">
        <v>44038</v>
      </c>
      <c r="E761" s="4" t="s">
        <v>27</v>
      </c>
      <c r="F761" s="4" t="s">
        <v>28</v>
      </c>
      <c r="G761" s="4" t="s">
        <v>29</v>
      </c>
      <c r="H761" s="6" t="s">
        <v>19</v>
      </c>
      <c r="I761" s="7">
        <v>33</v>
      </c>
      <c r="J761" s="8">
        <v>255</v>
      </c>
      <c r="K761" s="9">
        <v>8415</v>
      </c>
      <c r="L761" s="9">
        <v>3786.7499999999995</v>
      </c>
      <c r="M761" s="10">
        <v>0.44999999999999996</v>
      </c>
      <c r="N761" s="4" t="s">
        <v>83</v>
      </c>
      <c r="O761" s="4" t="str">
        <f>TEXT(Table1[[#This Row],[Invoice Date]],"yyyy")</f>
        <v>2020</v>
      </c>
      <c r="P761" s="4" t="str">
        <f>TEXT(Table1[[#This Row],[Invoice Date]],"mmm")</f>
        <v>Jul</v>
      </c>
      <c r="Q761" s="27">
        <f>WEEKNUM(Table1[[#This Row],[Invoice Date]]) + IF(YEAR(Table1[[#This Row],[Invoice Date]])=2021, 52, 0)</f>
        <v>31</v>
      </c>
    </row>
    <row r="762" spans="2:17" ht="14.25" customHeight="1" x14ac:dyDescent="0.3">
      <c r="B762" s="4" t="s">
        <v>30</v>
      </c>
      <c r="C762" s="34">
        <v>1128299</v>
      </c>
      <c r="D762" s="5">
        <v>44038</v>
      </c>
      <c r="E762" s="4" t="s">
        <v>31</v>
      </c>
      <c r="F762" s="4" t="s">
        <v>46</v>
      </c>
      <c r="G762" s="4" t="s">
        <v>47</v>
      </c>
      <c r="H762" s="6" t="s">
        <v>19</v>
      </c>
      <c r="I762" s="7">
        <v>60</v>
      </c>
      <c r="J762" s="8">
        <v>188</v>
      </c>
      <c r="K762" s="9">
        <v>11280</v>
      </c>
      <c r="L762" s="9">
        <v>4173.6000000000004</v>
      </c>
      <c r="M762" s="10">
        <v>0.37</v>
      </c>
      <c r="N762" s="4" t="s">
        <v>83</v>
      </c>
      <c r="O762" s="4" t="str">
        <f>TEXT(Table1[[#This Row],[Invoice Date]],"yyyy")</f>
        <v>2020</v>
      </c>
      <c r="P762" s="4" t="str">
        <f>TEXT(Table1[[#This Row],[Invoice Date]],"mmm")</f>
        <v>Jul</v>
      </c>
      <c r="Q762" s="27">
        <f>WEEKNUM(Table1[[#This Row],[Invoice Date]]) + IF(YEAR(Table1[[#This Row],[Invoice Date]])=2021, 52, 0)</f>
        <v>31</v>
      </c>
    </row>
    <row r="763" spans="2:17" ht="14.25" customHeight="1" x14ac:dyDescent="0.3">
      <c r="B763" s="4" t="s">
        <v>26</v>
      </c>
      <c r="C763" s="33">
        <v>1197831</v>
      </c>
      <c r="D763" s="5">
        <v>44038</v>
      </c>
      <c r="E763" s="4" t="s">
        <v>27</v>
      </c>
      <c r="F763" s="4" t="s">
        <v>28</v>
      </c>
      <c r="G763" s="4" t="s">
        <v>29</v>
      </c>
      <c r="H763" s="6" t="s">
        <v>19</v>
      </c>
      <c r="I763" s="7">
        <v>35</v>
      </c>
      <c r="J763" s="8">
        <v>850</v>
      </c>
      <c r="K763" s="9">
        <v>297500</v>
      </c>
      <c r="L763" s="9">
        <v>104125</v>
      </c>
      <c r="M763" s="10">
        <v>0.35</v>
      </c>
      <c r="N763" s="4" t="s">
        <v>24</v>
      </c>
      <c r="O763" s="4" t="str">
        <f>TEXT(Table1[[#This Row],[Invoice Date]],"yyyy")</f>
        <v>2020</v>
      </c>
      <c r="P763" s="4" t="str">
        <f>TEXT(Table1[[#This Row],[Invoice Date]],"mmm")</f>
        <v>Jul</v>
      </c>
      <c r="Q763" s="27">
        <f>WEEKNUM(Table1[[#This Row],[Invoice Date]]) + IF(YEAR(Table1[[#This Row],[Invoice Date]])=2021, 52, 0)</f>
        <v>31</v>
      </c>
    </row>
    <row r="764" spans="2:17" ht="14.25" customHeight="1" x14ac:dyDescent="0.3">
      <c r="B764" s="4" t="s">
        <v>30</v>
      </c>
      <c r="C764" s="34">
        <v>1128299</v>
      </c>
      <c r="D764" s="5">
        <v>44038</v>
      </c>
      <c r="E764" s="4" t="s">
        <v>31</v>
      </c>
      <c r="F764" s="4" t="s">
        <v>46</v>
      </c>
      <c r="G764" s="4" t="s">
        <v>47</v>
      </c>
      <c r="H764" s="6" t="s">
        <v>19</v>
      </c>
      <c r="I764" s="7">
        <v>65.000000000000014</v>
      </c>
      <c r="J764" s="8">
        <v>625</v>
      </c>
      <c r="K764" s="9">
        <v>406250.00000000012</v>
      </c>
      <c r="L764" s="9">
        <v>101562.50000000003</v>
      </c>
      <c r="M764" s="10">
        <v>0.25</v>
      </c>
      <c r="N764" s="4" t="s">
        <v>18</v>
      </c>
      <c r="O764" s="4" t="str">
        <f>TEXT(Table1[[#This Row],[Invoice Date]],"yyyy")</f>
        <v>2020</v>
      </c>
      <c r="P764" s="4" t="str">
        <f>TEXT(Table1[[#This Row],[Invoice Date]],"mmm")</f>
        <v>Jul</v>
      </c>
      <c r="Q764" s="27">
        <f>WEEKNUM(Table1[[#This Row],[Invoice Date]]) + IF(YEAR(Table1[[#This Row],[Invoice Date]])=2021, 52, 0)</f>
        <v>31</v>
      </c>
    </row>
    <row r="765" spans="2:17" ht="14.25" customHeight="1" x14ac:dyDescent="0.3">
      <c r="B765" s="4" t="s">
        <v>26</v>
      </c>
      <c r="C765" s="33">
        <v>1197831</v>
      </c>
      <c r="D765" s="5">
        <v>44039</v>
      </c>
      <c r="E765" s="4" t="s">
        <v>27</v>
      </c>
      <c r="F765" s="4" t="s">
        <v>28</v>
      </c>
      <c r="G765" s="4" t="s">
        <v>29</v>
      </c>
      <c r="H765" s="6" t="s">
        <v>20</v>
      </c>
      <c r="I765" s="7">
        <v>32</v>
      </c>
      <c r="J765" s="8">
        <v>176</v>
      </c>
      <c r="K765" s="9">
        <v>5632</v>
      </c>
      <c r="L765" s="9">
        <v>2534.3999999999996</v>
      </c>
      <c r="M765" s="10">
        <v>0.44999999999999996</v>
      </c>
      <c r="N765" s="4" t="s">
        <v>83</v>
      </c>
      <c r="O765" s="4" t="str">
        <f>TEXT(Table1[[#This Row],[Invoice Date]],"yyyy")</f>
        <v>2020</v>
      </c>
      <c r="P765" s="4" t="str">
        <f>TEXT(Table1[[#This Row],[Invoice Date]],"mmm")</f>
        <v>Jul</v>
      </c>
      <c r="Q765" s="27">
        <f>WEEKNUM(Table1[[#This Row],[Invoice Date]]) + IF(YEAR(Table1[[#This Row],[Invoice Date]])=2021, 52, 0)</f>
        <v>31</v>
      </c>
    </row>
    <row r="766" spans="2:17" ht="14.25" customHeight="1" x14ac:dyDescent="0.3">
      <c r="B766" s="4" t="s">
        <v>26</v>
      </c>
      <c r="C766" s="33">
        <v>1197831</v>
      </c>
      <c r="D766" s="5">
        <v>44039</v>
      </c>
      <c r="E766" s="4" t="s">
        <v>27</v>
      </c>
      <c r="F766" s="4" t="s">
        <v>28</v>
      </c>
      <c r="G766" s="4" t="s">
        <v>29</v>
      </c>
      <c r="H766" s="6" t="s">
        <v>20</v>
      </c>
      <c r="I766" s="7">
        <v>27</v>
      </c>
      <c r="J766" s="8">
        <v>236</v>
      </c>
      <c r="K766" s="9">
        <v>6372</v>
      </c>
      <c r="L766" s="9">
        <v>2612.52</v>
      </c>
      <c r="M766" s="10">
        <v>0.41</v>
      </c>
      <c r="N766" s="4" t="s">
        <v>24</v>
      </c>
      <c r="O766" s="4" t="str">
        <f>TEXT(Table1[[#This Row],[Invoice Date]],"yyyy")</f>
        <v>2020</v>
      </c>
      <c r="P766" s="4" t="str">
        <f>TEXT(Table1[[#This Row],[Invoice Date]],"mmm")</f>
        <v>Jul</v>
      </c>
      <c r="Q766" s="27">
        <f>WEEKNUM(Table1[[#This Row],[Invoice Date]]) + IF(YEAR(Table1[[#This Row],[Invoice Date]])=2021, 52, 0)</f>
        <v>31</v>
      </c>
    </row>
    <row r="767" spans="2:17" ht="14.25" customHeight="1" x14ac:dyDescent="0.3">
      <c r="B767" s="4" t="s">
        <v>30</v>
      </c>
      <c r="C767" s="34">
        <v>1128299</v>
      </c>
      <c r="D767" s="5">
        <v>44039</v>
      </c>
      <c r="E767" s="4" t="s">
        <v>31</v>
      </c>
      <c r="F767" s="4" t="s">
        <v>46</v>
      </c>
      <c r="G767" s="4" t="s">
        <v>47</v>
      </c>
      <c r="H767" s="6" t="s">
        <v>20</v>
      </c>
      <c r="I767" s="7">
        <v>54</v>
      </c>
      <c r="J767" s="8">
        <v>124</v>
      </c>
      <c r="K767" s="9">
        <v>6696</v>
      </c>
      <c r="L767" s="9">
        <v>2477.52</v>
      </c>
      <c r="M767" s="10">
        <v>0.37</v>
      </c>
      <c r="N767" s="4" t="s">
        <v>83</v>
      </c>
      <c r="O767" s="4" t="str">
        <f>TEXT(Table1[[#This Row],[Invoice Date]],"yyyy")</f>
        <v>2020</v>
      </c>
      <c r="P767" s="4" t="str">
        <f>TEXT(Table1[[#This Row],[Invoice Date]],"mmm")</f>
        <v>Jul</v>
      </c>
      <c r="Q767" s="27">
        <f>WEEKNUM(Table1[[#This Row],[Invoice Date]]) + IF(YEAR(Table1[[#This Row],[Invoice Date]])=2021, 52, 0)</f>
        <v>31</v>
      </c>
    </row>
    <row r="768" spans="2:17" ht="14.25" customHeight="1" x14ac:dyDescent="0.3">
      <c r="B768" s="4" t="s">
        <v>26</v>
      </c>
      <c r="C768" s="33">
        <v>1197831</v>
      </c>
      <c r="D768" s="5">
        <v>44039</v>
      </c>
      <c r="E768" s="4" t="s">
        <v>27</v>
      </c>
      <c r="F768" s="4" t="s">
        <v>28</v>
      </c>
      <c r="G768" s="4" t="s">
        <v>29</v>
      </c>
      <c r="H768" s="6" t="s">
        <v>20</v>
      </c>
      <c r="I768" s="7">
        <v>35</v>
      </c>
      <c r="J768" s="8">
        <v>675</v>
      </c>
      <c r="K768" s="9">
        <v>236250</v>
      </c>
      <c r="L768" s="9">
        <v>82687.5</v>
      </c>
      <c r="M768" s="10">
        <v>0.35</v>
      </c>
      <c r="N768" s="4" t="s">
        <v>24</v>
      </c>
      <c r="O768" s="4" t="str">
        <f>TEXT(Table1[[#This Row],[Invoice Date]],"yyyy")</f>
        <v>2020</v>
      </c>
      <c r="P768" s="4" t="str">
        <f>TEXT(Table1[[#This Row],[Invoice Date]],"mmm")</f>
        <v>Jul</v>
      </c>
      <c r="Q768" s="27">
        <f>WEEKNUM(Table1[[#This Row],[Invoice Date]]) + IF(YEAR(Table1[[#This Row],[Invoice Date]])=2021, 52, 0)</f>
        <v>31</v>
      </c>
    </row>
    <row r="769" spans="2:17" ht="14.25" customHeight="1" x14ac:dyDescent="0.3">
      <c r="B769" s="4" t="s">
        <v>30</v>
      </c>
      <c r="C769" s="34">
        <v>1128299</v>
      </c>
      <c r="D769" s="5">
        <v>44039</v>
      </c>
      <c r="E769" s="4" t="s">
        <v>31</v>
      </c>
      <c r="F769" s="4" t="s">
        <v>46</v>
      </c>
      <c r="G769" s="4" t="s">
        <v>47</v>
      </c>
      <c r="H769" s="6" t="s">
        <v>20</v>
      </c>
      <c r="I769" s="7">
        <v>60.000000000000007</v>
      </c>
      <c r="J769" s="8">
        <v>475</v>
      </c>
      <c r="K769" s="9">
        <v>285000.00000000006</v>
      </c>
      <c r="L769" s="9">
        <v>71250.000000000015</v>
      </c>
      <c r="M769" s="10">
        <v>0.25</v>
      </c>
      <c r="N769" s="4" t="s">
        <v>18</v>
      </c>
      <c r="O769" s="4" t="str">
        <f>TEXT(Table1[[#This Row],[Invoice Date]],"yyyy")</f>
        <v>2020</v>
      </c>
      <c r="P769" s="4" t="str">
        <f>TEXT(Table1[[#This Row],[Invoice Date]],"mmm")</f>
        <v>Jul</v>
      </c>
      <c r="Q769" s="27">
        <f>WEEKNUM(Table1[[#This Row],[Invoice Date]]) + IF(YEAR(Table1[[#This Row],[Invoice Date]])=2021, 52, 0)</f>
        <v>31</v>
      </c>
    </row>
    <row r="770" spans="2:17" ht="14.25" customHeight="1" x14ac:dyDescent="0.3">
      <c r="B770" s="4" t="s">
        <v>26</v>
      </c>
      <c r="C770" s="33">
        <v>1197831</v>
      </c>
      <c r="D770" s="5">
        <v>44040</v>
      </c>
      <c r="E770" s="4" t="s">
        <v>27</v>
      </c>
      <c r="F770" s="4" t="s">
        <v>28</v>
      </c>
      <c r="G770" s="4" t="s">
        <v>29</v>
      </c>
      <c r="H770" s="6" t="s">
        <v>21</v>
      </c>
      <c r="I770" s="7">
        <v>26</v>
      </c>
      <c r="J770" s="8">
        <v>213</v>
      </c>
      <c r="K770" s="9">
        <v>5538</v>
      </c>
      <c r="L770" s="9">
        <v>2769</v>
      </c>
      <c r="M770" s="10">
        <v>0.5</v>
      </c>
      <c r="N770" s="4" t="s">
        <v>24</v>
      </c>
      <c r="O770" s="4" t="str">
        <f>TEXT(Table1[[#This Row],[Invoice Date]],"yyyy")</f>
        <v>2020</v>
      </c>
      <c r="P770" s="4" t="str">
        <f>TEXT(Table1[[#This Row],[Invoice Date]],"mmm")</f>
        <v>Jul</v>
      </c>
      <c r="Q770" s="27">
        <f>WEEKNUM(Table1[[#This Row],[Invoice Date]]) + IF(YEAR(Table1[[#This Row],[Invoice Date]])=2021, 52, 0)</f>
        <v>31</v>
      </c>
    </row>
    <row r="771" spans="2:17" ht="14.25" customHeight="1" x14ac:dyDescent="0.3">
      <c r="B771" s="4" t="s">
        <v>26</v>
      </c>
      <c r="C771" s="33">
        <v>1197831</v>
      </c>
      <c r="D771" s="5">
        <v>44040</v>
      </c>
      <c r="E771" s="4" t="s">
        <v>27</v>
      </c>
      <c r="F771" s="4" t="s">
        <v>28</v>
      </c>
      <c r="G771" s="4" t="s">
        <v>29</v>
      </c>
      <c r="H771" s="6" t="s">
        <v>21</v>
      </c>
      <c r="I771" s="7">
        <v>34</v>
      </c>
      <c r="J771" s="8">
        <v>175</v>
      </c>
      <c r="K771" s="9">
        <v>5950</v>
      </c>
      <c r="L771" s="9">
        <v>3570</v>
      </c>
      <c r="M771" s="10">
        <v>0.6</v>
      </c>
      <c r="N771" s="4" t="s">
        <v>83</v>
      </c>
      <c r="O771" s="4" t="str">
        <f>TEXT(Table1[[#This Row],[Invoice Date]],"yyyy")</f>
        <v>2020</v>
      </c>
      <c r="P771" s="4" t="str">
        <f>TEXT(Table1[[#This Row],[Invoice Date]],"mmm")</f>
        <v>Jul</v>
      </c>
      <c r="Q771" s="27">
        <f>WEEKNUM(Table1[[#This Row],[Invoice Date]]) + IF(YEAR(Table1[[#This Row],[Invoice Date]])=2021, 52, 0)</f>
        <v>31</v>
      </c>
    </row>
    <row r="772" spans="2:17" ht="14.25" customHeight="1" x14ac:dyDescent="0.3">
      <c r="B772" s="4" t="s">
        <v>30</v>
      </c>
      <c r="C772" s="34">
        <v>1128299</v>
      </c>
      <c r="D772" s="5">
        <v>44040</v>
      </c>
      <c r="E772" s="4" t="s">
        <v>31</v>
      </c>
      <c r="F772" s="4" t="s">
        <v>46</v>
      </c>
      <c r="G772" s="4" t="s">
        <v>47</v>
      </c>
      <c r="H772" s="6" t="s">
        <v>21</v>
      </c>
      <c r="I772" s="7">
        <v>69</v>
      </c>
      <c r="J772" s="8">
        <v>117</v>
      </c>
      <c r="K772" s="9">
        <v>8073</v>
      </c>
      <c r="L772" s="9">
        <v>3471.39</v>
      </c>
      <c r="M772" s="10">
        <v>0.43</v>
      </c>
      <c r="N772" s="4" t="s">
        <v>83</v>
      </c>
      <c r="O772" s="4" t="str">
        <f>TEXT(Table1[[#This Row],[Invoice Date]],"yyyy")</f>
        <v>2020</v>
      </c>
      <c r="P772" s="4" t="str">
        <f>TEXT(Table1[[#This Row],[Invoice Date]],"mmm")</f>
        <v>Jul</v>
      </c>
      <c r="Q772" s="27">
        <f>WEEKNUM(Table1[[#This Row],[Invoice Date]]) + IF(YEAR(Table1[[#This Row],[Invoice Date]])=2021, 52, 0)</f>
        <v>31</v>
      </c>
    </row>
    <row r="773" spans="2:17" ht="14.25" customHeight="1" x14ac:dyDescent="0.3">
      <c r="B773" s="4" t="s">
        <v>26</v>
      </c>
      <c r="C773" s="33">
        <v>1197831</v>
      </c>
      <c r="D773" s="5">
        <v>44040</v>
      </c>
      <c r="E773" s="4" t="s">
        <v>27</v>
      </c>
      <c r="F773" s="4" t="s">
        <v>28</v>
      </c>
      <c r="G773" s="4" t="s">
        <v>29</v>
      </c>
      <c r="H773" s="6" t="s">
        <v>21</v>
      </c>
      <c r="I773" s="7">
        <v>35</v>
      </c>
      <c r="J773" s="8">
        <v>625</v>
      </c>
      <c r="K773" s="9">
        <v>218750</v>
      </c>
      <c r="L773" s="9">
        <v>98437.5</v>
      </c>
      <c r="M773" s="10">
        <v>0.45</v>
      </c>
      <c r="N773" s="4" t="s">
        <v>24</v>
      </c>
      <c r="O773" s="4" t="str">
        <f>TEXT(Table1[[#This Row],[Invoice Date]],"yyyy")</f>
        <v>2020</v>
      </c>
      <c r="P773" s="4" t="str">
        <f>TEXT(Table1[[#This Row],[Invoice Date]],"mmm")</f>
        <v>Jul</v>
      </c>
      <c r="Q773" s="27">
        <f>WEEKNUM(Table1[[#This Row],[Invoice Date]]) + IF(YEAR(Table1[[#This Row],[Invoice Date]])=2021, 52, 0)</f>
        <v>31</v>
      </c>
    </row>
    <row r="774" spans="2:17" ht="14.25" customHeight="1" x14ac:dyDescent="0.3">
      <c r="B774" s="4" t="s">
        <v>30</v>
      </c>
      <c r="C774" s="34">
        <v>1128299</v>
      </c>
      <c r="D774" s="5">
        <v>44040</v>
      </c>
      <c r="E774" s="4" t="s">
        <v>31</v>
      </c>
      <c r="F774" s="4" t="s">
        <v>46</v>
      </c>
      <c r="G774" s="4" t="s">
        <v>47</v>
      </c>
      <c r="H774" s="6" t="s">
        <v>21</v>
      </c>
      <c r="I774" s="7">
        <v>70.000000000000014</v>
      </c>
      <c r="J774" s="8">
        <v>450</v>
      </c>
      <c r="K774" s="9">
        <v>315000.00000000006</v>
      </c>
      <c r="L774" s="9">
        <v>94500.000000000015</v>
      </c>
      <c r="M774" s="10">
        <v>0.3</v>
      </c>
      <c r="N774" s="4" t="s">
        <v>18</v>
      </c>
      <c r="O774" s="4" t="str">
        <f>TEXT(Table1[[#This Row],[Invoice Date]],"yyyy")</f>
        <v>2020</v>
      </c>
      <c r="P774" s="4" t="str">
        <f>TEXT(Table1[[#This Row],[Invoice Date]],"mmm")</f>
        <v>Jul</v>
      </c>
      <c r="Q774" s="27">
        <f>WEEKNUM(Table1[[#This Row],[Invoice Date]]) + IF(YEAR(Table1[[#This Row],[Invoice Date]])=2021, 52, 0)</f>
        <v>31</v>
      </c>
    </row>
    <row r="775" spans="2:17" ht="14.25" customHeight="1" x14ac:dyDescent="0.3">
      <c r="B775" s="4" t="s">
        <v>26</v>
      </c>
      <c r="C775" s="33">
        <v>1197831</v>
      </c>
      <c r="D775" s="5">
        <v>44041</v>
      </c>
      <c r="E775" s="4" t="s">
        <v>27</v>
      </c>
      <c r="F775" s="4" t="s">
        <v>28</v>
      </c>
      <c r="G775" s="4" t="s">
        <v>29</v>
      </c>
      <c r="H775" s="6" t="s">
        <v>22</v>
      </c>
      <c r="I775" s="7">
        <v>28</v>
      </c>
      <c r="J775" s="8">
        <v>160</v>
      </c>
      <c r="K775" s="9">
        <v>4480</v>
      </c>
      <c r="L775" s="9">
        <v>1478.3999999999999</v>
      </c>
      <c r="M775" s="10">
        <v>0.32999999999999996</v>
      </c>
      <c r="N775" s="4" t="s">
        <v>24</v>
      </c>
      <c r="O775" s="4" t="str">
        <f>TEXT(Table1[[#This Row],[Invoice Date]],"yyyy")</f>
        <v>2020</v>
      </c>
      <c r="P775" s="4" t="str">
        <f>TEXT(Table1[[#This Row],[Invoice Date]],"mmm")</f>
        <v>Jul</v>
      </c>
      <c r="Q775" s="27">
        <f>WEEKNUM(Table1[[#This Row],[Invoice Date]]) + IF(YEAR(Table1[[#This Row],[Invoice Date]])=2021, 52, 0)</f>
        <v>31</v>
      </c>
    </row>
    <row r="776" spans="2:17" ht="14.25" customHeight="1" x14ac:dyDescent="0.3">
      <c r="B776" s="4" t="s">
        <v>26</v>
      </c>
      <c r="C776" s="33">
        <v>1197831</v>
      </c>
      <c r="D776" s="5">
        <v>44041</v>
      </c>
      <c r="E776" s="4" t="s">
        <v>27</v>
      </c>
      <c r="F776" s="4" t="s">
        <v>28</v>
      </c>
      <c r="G776" s="4" t="s">
        <v>29</v>
      </c>
      <c r="H776" s="6" t="s">
        <v>22</v>
      </c>
      <c r="I776" s="7">
        <v>38</v>
      </c>
      <c r="J776" s="8">
        <v>125</v>
      </c>
      <c r="K776" s="9">
        <v>4750</v>
      </c>
      <c r="L776" s="9">
        <v>2137.5</v>
      </c>
      <c r="M776" s="10">
        <v>0.44999999999999996</v>
      </c>
      <c r="N776" s="4" t="s">
        <v>83</v>
      </c>
      <c r="O776" s="4" t="str">
        <f>TEXT(Table1[[#This Row],[Invoice Date]],"yyyy")</f>
        <v>2020</v>
      </c>
      <c r="P776" s="4" t="str">
        <f>TEXT(Table1[[#This Row],[Invoice Date]],"mmm")</f>
        <v>Jul</v>
      </c>
      <c r="Q776" s="27">
        <f>WEEKNUM(Table1[[#This Row],[Invoice Date]]) + IF(YEAR(Table1[[#This Row],[Invoice Date]])=2021, 52, 0)</f>
        <v>31</v>
      </c>
    </row>
    <row r="777" spans="2:17" ht="14.25" customHeight="1" x14ac:dyDescent="0.3">
      <c r="B777" s="4" t="s">
        <v>30</v>
      </c>
      <c r="C777" s="34">
        <v>1128299</v>
      </c>
      <c r="D777" s="5">
        <v>44041</v>
      </c>
      <c r="E777" s="4" t="s">
        <v>31</v>
      </c>
      <c r="F777" s="4" t="s">
        <v>46</v>
      </c>
      <c r="G777" s="4" t="s">
        <v>47</v>
      </c>
      <c r="H777" s="6" t="s">
        <v>22</v>
      </c>
      <c r="I777" s="7">
        <v>85</v>
      </c>
      <c r="J777" s="8">
        <v>115</v>
      </c>
      <c r="K777" s="9">
        <v>9775</v>
      </c>
      <c r="L777" s="9">
        <v>3910</v>
      </c>
      <c r="M777" s="10">
        <v>0.4</v>
      </c>
      <c r="N777" s="4" t="s">
        <v>83</v>
      </c>
      <c r="O777" s="4" t="str">
        <f>TEXT(Table1[[#This Row],[Invoice Date]],"yyyy")</f>
        <v>2020</v>
      </c>
      <c r="P777" s="4" t="str">
        <f>TEXT(Table1[[#This Row],[Invoice Date]],"mmm")</f>
        <v>Jul</v>
      </c>
      <c r="Q777" s="27">
        <f>WEEKNUM(Table1[[#This Row],[Invoice Date]]) + IF(YEAR(Table1[[#This Row],[Invoice Date]])=2021, 52, 0)</f>
        <v>31</v>
      </c>
    </row>
    <row r="778" spans="2:17" ht="14.25" customHeight="1" x14ac:dyDescent="0.3">
      <c r="B778" s="4" t="s">
        <v>26</v>
      </c>
      <c r="C778" s="33">
        <v>1197831</v>
      </c>
      <c r="D778" s="5">
        <v>44041</v>
      </c>
      <c r="E778" s="4" t="s">
        <v>27</v>
      </c>
      <c r="F778" s="4" t="s">
        <v>28</v>
      </c>
      <c r="G778" s="4" t="s">
        <v>29</v>
      </c>
      <c r="H778" s="6" t="s">
        <v>22</v>
      </c>
      <c r="I778" s="7">
        <v>40</v>
      </c>
      <c r="J778" s="8">
        <v>500</v>
      </c>
      <c r="K778" s="9">
        <v>200000</v>
      </c>
      <c r="L778" s="9">
        <v>60000</v>
      </c>
      <c r="M778" s="10">
        <v>0.3</v>
      </c>
      <c r="N778" s="4" t="s">
        <v>24</v>
      </c>
      <c r="O778" s="4" t="str">
        <f>TEXT(Table1[[#This Row],[Invoice Date]],"yyyy")</f>
        <v>2020</v>
      </c>
      <c r="P778" s="4" t="str">
        <f>TEXT(Table1[[#This Row],[Invoice Date]],"mmm")</f>
        <v>Jul</v>
      </c>
      <c r="Q778" s="27">
        <f>WEEKNUM(Table1[[#This Row],[Invoice Date]]) + IF(YEAR(Table1[[#This Row],[Invoice Date]])=2021, 52, 0)</f>
        <v>31</v>
      </c>
    </row>
    <row r="779" spans="2:17" ht="14.25" customHeight="1" x14ac:dyDescent="0.3">
      <c r="B779" s="4" t="s">
        <v>30</v>
      </c>
      <c r="C779" s="34">
        <v>1128299</v>
      </c>
      <c r="D779" s="5">
        <v>44041</v>
      </c>
      <c r="E779" s="4" t="s">
        <v>31</v>
      </c>
      <c r="F779" s="4" t="s">
        <v>46</v>
      </c>
      <c r="G779" s="4" t="s">
        <v>47</v>
      </c>
      <c r="H779" s="6" t="s">
        <v>22</v>
      </c>
      <c r="I779" s="7">
        <v>90.000000000000014</v>
      </c>
      <c r="J779" s="8">
        <v>425</v>
      </c>
      <c r="K779" s="9">
        <v>382500.00000000006</v>
      </c>
      <c r="L779" s="9">
        <v>95625.000000000015</v>
      </c>
      <c r="M779" s="10">
        <v>0.25</v>
      </c>
      <c r="N779" s="4" t="s">
        <v>18</v>
      </c>
      <c r="O779" s="4" t="str">
        <f>TEXT(Table1[[#This Row],[Invoice Date]],"yyyy")</f>
        <v>2020</v>
      </c>
      <c r="P779" s="4" t="str">
        <f>TEXT(Table1[[#This Row],[Invoice Date]],"mmm")</f>
        <v>Jul</v>
      </c>
      <c r="Q779" s="27">
        <f>WEEKNUM(Table1[[#This Row],[Invoice Date]]) + IF(YEAR(Table1[[#This Row],[Invoice Date]])=2021, 52, 0)</f>
        <v>31</v>
      </c>
    </row>
    <row r="780" spans="2:17" ht="14.25" customHeight="1" x14ac:dyDescent="0.3">
      <c r="B780" s="4" t="s">
        <v>26</v>
      </c>
      <c r="C780" s="33">
        <v>1197831</v>
      </c>
      <c r="D780" s="5">
        <v>44042</v>
      </c>
      <c r="E780" s="4" t="s">
        <v>27</v>
      </c>
      <c r="F780" s="4" t="s">
        <v>28</v>
      </c>
      <c r="G780" s="4" t="s">
        <v>29</v>
      </c>
      <c r="H780" s="6" t="s">
        <v>23</v>
      </c>
      <c r="I780" s="7">
        <v>26</v>
      </c>
      <c r="J780" s="8">
        <v>231</v>
      </c>
      <c r="K780" s="9">
        <v>6006</v>
      </c>
      <c r="L780" s="9">
        <v>3303.3</v>
      </c>
      <c r="M780" s="10">
        <v>0.55000000000000004</v>
      </c>
      <c r="N780" s="4" t="s">
        <v>24</v>
      </c>
      <c r="O780" s="4" t="str">
        <f>TEXT(Table1[[#This Row],[Invoice Date]],"yyyy")</f>
        <v>2020</v>
      </c>
      <c r="P780" s="4" t="str">
        <f>TEXT(Table1[[#This Row],[Invoice Date]],"mmm")</f>
        <v>Jul</v>
      </c>
      <c r="Q780" s="27">
        <f>WEEKNUM(Table1[[#This Row],[Invoice Date]]) + IF(YEAR(Table1[[#This Row],[Invoice Date]])=2021, 52, 0)</f>
        <v>31</v>
      </c>
    </row>
    <row r="781" spans="2:17" ht="14.25" customHeight="1" x14ac:dyDescent="0.3">
      <c r="B781" s="4" t="s">
        <v>26</v>
      </c>
      <c r="C781" s="33">
        <v>1197831</v>
      </c>
      <c r="D781" s="5">
        <v>44042</v>
      </c>
      <c r="E781" s="4" t="s">
        <v>27</v>
      </c>
      <c r="F781" s="4" t="s">
        <v>28</v>
      </c>
      <c r="G781" s="4" t="s">
        <v>29</v>
      </c>
      <c r="H781" s="6" t="s">
        <v>23</v>
      </c>
      <c r="I781" s="7">
        <v>34</v>
      </c>
      <c r="J781" s="8">
        <v>196</v>
      </c>
      <c r="K781" s="9">
        <v>6664</v>
      </c>
      <c r="L781" s="9">
        <v>4198.32</v>
      </c>
      <c r="M781" s="10">
        <v>0.63</v>
      </c>
      <c r="N781" s="4" t="s">
        <v>83</v>
      </c>
      <c r="O781" s="4" t="str">
        <f>TEXT(Table1[[#This Row],[Invoice Date]],"yyyy")</f>
        <v>2020</v>
      </c>
      <c r="P781" s="4" t="str">
        <f>TEXT(Table1[[#This Row],[Invoice Date]],"mmm")</f>
        <v>Jul</v>
      </c>
      <c r="Q781" s="27">
        <f>WEEKNUM(Table1[[#This Row],[Invoice Date]]) + IF(YEAR(Table1[[#This Row],[Invoice Date]])=2021, 52, 0)</f>
        <v>31</v>
      </c>
    </row>
    <row r="782" spans="2:17" ht="14.25" customHeight="1" x14ac:dyDescent="0.3">
      <c r="B782" s="4" t="s">
        <v>30</v>
      </c>
      <c r="C782" s="34">
        <v>1128299</v>
      </c>
      <c r="D782" s="5">
        <v>44042</v>
      </c>
      <c r="E782" s="4" t="s">
        <v>31</v>
      </c>
      <c r="F782" s="4" t="s">
        <v>46</v>
      </c>
      <c r="G782" s="4" t="s">
        <v>47</v>
      </c>
      <c r="H782" s="6" t="s">
        <v>23</v>
      </c>
      <c r="I782" s="7">
        <v>88</v>
      </c>
      <c r="J782" s="8">
        <v>138</v>
      </c>
      <c r="K782" s="9">
        <v>12144</v>
      </c>
      <c r="L782" s="9">
        <v>3764.64</v>
      </c>
      <c r="M782" s="10">
        <v>0.31</v>
      </c>
      <c r="N782" s="4" t="s">
        <v>83</v>
      </c>
      <c r="O782" s="4" t="str">
        <f>TEXT(Table1[[#This Row],[Invoice Date]],"yyyy")</f>
        <v>2020</v>
      </c>
      <c r="P782" s="4" t="str">
        <f>TEXT(Table1[[#This Row],[Invoice Date]],"mmm")</f>
        <v>Jul</v>
      </c>
      <c r="Q782" s="27">
        <f>WEEKNUM(Table1[[#This Row],[Invoice Date]]) + IF(YEAR(Table1[[#This Row],[Invoice Date]])=2021, 52, 0)</f>
        <v>31</v>
      </c>
    </row>
    <row r="783" spans="2:17" ht="14.25" customHeight="1" x14ac:dyDescent="0.3">
      <c r="B783" s="4" t="s">
        <v>26</v>
      </c>
      <c r="C783" s="33">
        <v>1197831</v>
      </c>
      <c r="D783" s="5">
        <v>44042</v>
      </c>
      <c r="E783" s="4" t="s">
        <v>27</v>
      </c>
      <c r="F783" s="4" t="s">
        <v>28</v>
      </c>
      <c r="G783" s="4" t="s">
        <v>29</v>
      </c>
      <c r="H783" s="6" t="s">
        <v>23</v>
      </c>
      <c r="I783" s="7">
        <v>35</v>
      </c>
      <c r="J783" s="8">
        <v>700</v>
      </c>
      <c r="K783" s="9">
        <v>245000</v>
      </c>
      <c r="L783" s="9">
        <v>122500</v>
      </c>
      <c r="M783" s="10">
        <v>0.5</v>
      </c>
      <c r="N783" s="4" t="s">
        <v>24</v>
      </c>
      <c r="O783" s="4" t="str">
        <f>TEXT(Table1[[#This Row],[Invoice Date]],"yyyy")</f>
        <v>2020</v>
      </c>
      <c r="P783" s="4" t="str">
        <f>TEXT(Table1[[#This Row],[Invoice Date]],"mmm")</f>
        <v>Jul</v>
      </c>
      <c r="Q783" s="27">
        <f>WEEKNUM(Table1[[#This Row],[Invoice Date]]) + IF(YEAR(Table1[[#This Row],[Invoice Date]])=2021, 52, 0)</f>
        <v>31</v>
      </c>
    </row>
    <row r="784" spans="2:17" ht="14.25" customHeight="1" x14ac:dyDescent="0.3">
      <c r="B784" s="4" t="s">
        <v>30</v>
      </c>
      <c r="C784" s="34">
        <v>1128299</v>
      </c>
      <c r="D784" s="5">
        <v>44042</v>
      </c>
      <c r="E784" s="4" t="s">
        <v>31</v>
      </c>
      <c r="F784" s="4" t="s">
        <v>46</v>
      </c>
      <c r="G784" s="4" t="s">
        <v>47</v>
      </c>
      <c r="H784" s="6" t="s">
        <v>23</v>
      </c>
      <c r="I784" s="7">
        <v>95.000000000000014</v>
      </c>
      <c r="J784" s="8">
        <v>550</v>
      </c>
      <c r="K784" s="9">
        <v>522500.00000000006</v>
      </c>
      <c r="L784" s="9">
        <v>104500.00000000001</v>
      </c>
      <c r="M784" s="10">
        <v>0.2</v>
      </c>
      <c r="N784" s="4" t="s">
        <v>18</v>
      </c>
      <c r="O784" s="4" t="str">
        <f>TEXT(Table1[[#This Row],[Invoice Date]],"yyyy")</f>
        <v>2020</v>
      </c>
      <c r="P784" s="4" t="str">
        <f>TEXT(Table1[[#This Row],[Invoice Date]],"mmm")</f>
        <v>Jul</v>
      </c>
      <c r="Q784" s="27">
        <f>WEEKNUM(Table1[[#This Row],[Invoice Date]]) + IF(YEAR(Table1[[#This Row],[Invoice Date]])=2021, 52, 0)</f>
        <v>31</v>
      </c>
    </row>
    <row r="785" spans="2:17" ht="14.25" customHeight="1" x14ac:dyDescent="0.3">
      <c r="B785" s="4" t="s">
        <v>26</v>
      </c>
      <c r="C785" s="33">
        <v>1197831</v>
      </c>
      <c r="D785" s="5">
        <v>44043</v>
      </c>
      <c r="E785" s="4" t="s">
        <v>27</v>
      </c>
      <c r="F785" s="4" t="s">
        <v>28</v>
      </c>
      <c r="G785" s="4" t="s">
        <v>29</v>
      </c>
      <c r="H785" s="6" t="s">
        <v>17</v>
      </c>
      <c r="I785" s="7">
        <v>20</v>
      </c>
      <c r="J785" s="8">
        <v>306</v>
      </c>
      <c r="K785" s="9">
        <v>6120</v>
      </c>
      <c r="L785" s="9">
        <v>2570.4</v>
      </c>
      <c r="M785" s="10">
        <v>0.42</v>
      </c>
      <c r="N785" s="4" t="s">
        <v>24</v>
      </c>
      <c r="O785" s="4" t="str">
        <f>TEXT(Table1[[#This Row],[Invoice Date]],"yyyy")</f>
        <v>2020</v>
      </c>
      <c r="P785" s="4" t="str">
        <f>TEXT(Table1[[#This Row],[Invoice Date]],"mmm")</f>
        <v>Jul</v>
      </c>
      <c r="Q785" s="27">
        <f>WEEKNUM(Table1[[#This Row],[Invoice Date]]) + IF(YEAR(Table1[[#This Row],[Invoice Date]])=2021, 52, 0)</f>
        <v>31</v>
      </c>
    </row>
    <row r="786" spans="2:17" ht="14.25" customHeight="1" x14ac:dyDescent="0.3">
      <c r="B786" s="4" t="s">
        <v>26</v>
      </c>
      <c r="C786" s="33">
        <v>1197831</v>
      </c>
      <c r="D786" s="5">
        <v>44043</v>
      </c>
      <c r="E786" s="4" t="s">
        <v>27</v>
      </c>
      <c r="F786" s="4" t="s">
        <v>28</v>
      </c>
      <c r="G786" s="4" t="s">
        <v>29</v>
      </c>
      <c r="H786" s="6" t="s">
        <v>17</v>
      </c>
      <c r="I786" s="7">
        <v>29</v>
      </c>
      <c r="J786" s="8">
        <v>254</v>
      </c>
      <c r="K786" s="9">
        <v>7366</v>
      </c>
      <c r="L786" s="9">
        <v>3314.7</v>
      </c>
      <c r="M786" s="10">
        <v>0.44999999999999996</v>
      </c>
      <c r="N786" s="4" t="s">
        <v>83</v>
      </c>
      <c r="O786" s="4" t="str">
        <f>TEXT(Table1[[#This Row],[Invoice Date]],"yyyy")</f>
        <v>2020</v>
      </c>
      <c r="P786" s="4" t="str">
        <f>TEXT(Table1[[#This Row],[Invoice Date]],"mmm")</f>
        <v>Jul</v>
      </c>
      <c r="Q786" s="27">
        <f>WEEKNUM(Table1[[#This Row],[Invoice Date]]) + IF(YEAR(Table1[[#This Row],[Invoice Date]])=2021, 52, 0)</f>
        <v>31</v>
      </c>
    </row>
    <row r="787" spans="2:17" ht="14.25" customHeight="1" x14ac:dyDescent="0.3">
      <c r="B787" s="4" t="s">
        <v>30</v>
      </c>
      <c r="C787" s="34">
        <v>1128299</v>
      </c>
      <c r="D787" s="5">
        <v>44043</v>
      </c>
      <c r="E787" s="4" t="s">
        <v>31</v>
      </c>
      <c r="F787" s="4" t="s">
        <v>46</v>
      </c>
      <c r="G787" s="4" t="s">
        <v>47</v>
      </c>
      <c r="H787" s="6" t="s">
        <v>17</v>
      </c>
      <c r="I787" s="7">
        <v>78</v>
      </c>
      <c r="J787" s="8">
        <v>188</v>
      </c>
      <c r="K787" s="9">
        <v>14664</v>
      </c>
      <c r="L787" s="9">
        <v>5865.6</v>
      </c>
      <c r="M787" s="10">
        <v>0.4</v>
      </c>
      <c r="N787" s="4" t="s">
        <v>83</v>
      </c>
      <c r="O787" s="4" t="str">
        <f>TEXT(Table1[[#This Row],[Invoice Date]],"yyyy")</f>
        <v>2020</v>
      </c>
      <c r="P787" s="4" t="str">
        <f>TEXT(Table1[[#This Row],[Invoice Date]],"mmm")</f>
        <v>Jul</v>
      </c>
      <c r="Q787" s="27">
        <f>WEEKNUM(Table1[[#This Row],[Invoice Date]]) + IF(YEAR(Table1[[#This Row],[Invoice Date]])=2021, 52, 0)</f>
        <v>31</v>
      </c>
    </row>
    <row r="788" spans="2:17" ht="14.25" customHeight="1" x14ac:dyDescent="0.3">
      <c r="B788" s="4" t="s">
        <v>26</v>
      </c>
      <c r="C788" s="33">
        <v>1197831</v>
      </c>
      <c r="D788" s="5">
        <v>44043</v>
      </c>
      <c r="E788" s="4" t="s">
        <v>27</v>
      </c>
      <c r="F788" s="4" t="s">
        <v>28</v>
      </c>
      <c r="G788" s="4" t="s">
        <v>29</v>
      </c>
      <c r="H788" s="6" t="s">
        <v>17</v>
      </c>
      <c r="I788" s="7">
        <v>30</v>
      </c>
      <c r="J788" s="8">
        <v>875</v>
      </c>
      <c r="K788" s="9">
        <v>262500</v>
      </c>
      <c r="L788" s="9">
        <v>91875</v>
      </c>
      <c r="M788" s="10">
        <v>0.35</v>
      </c>
      <c r="N788" s="4" t="s">
        <v>24</v>
      </c>
      <c r="O788" s="4" t="str">
        <f>TEXT(Table1[[#This Row],[Invoice Date]],"yyyy")</f>
        <v>2020</v>
      </c>
      <c r="P788" s="4" t="str">
        <f>TEXT(Table1[[#This Row],[Invoice Date]],"mmm")</f>
        <v>Jul</v>
      </c>
      <c r="Q788" s="27">
        <f>WEEKNUM(Table1[[#This Row],[Invoice Date]]) + IF(YEAR(Table1[[#This Row],[Invoice Date]])=2021, 52, 0)</f>
        <v>31</v>
      </c>
    </row>
    <row r="789" spans="2:17" ht="14.25" customHeight="1" x14ac:dyDescent="0.3">
      <c r="B789" s="4" t="s">
        <v>30</v>
      </c>
      <c r="C789" s="34">
        <v>1128299</v>
      </c>
      <c r="D789" s="5">
        <v>44043</v>
      </c>
      <c r="E789" s="4" t="s">
        <v>31</v>
      </c>
      <c r="F789" s="4" t="s">
        <v>46</v>
      </c>
      <c r="G789" s="4" t="s">
        <v>47</v>
      </c>
      <c r="H789" s="6" t="s">
        <v>17</v>
      </c>
      <c r="I789" s="7">
        <v>80.000000000000014</v>
      </c>
      <c r="J789" s="8">
        <v>750</v>
      </c>
      <c r="K789" s="9">
        <v>600000.00000000012</v>
      </c>
      <c r="L789" s="9">
        <v>180000.00000000003</v>
      </c>
      <c r="M789" s="10">
        <v>0.3</v>
      </c>
      <c r="N789" s="4" t="s">
        <v>18</v>
      </c>
      <c r="O789" s="4" t="str">
        <f>TEXT(Table1[[#This Row],[Invoice Date]],"yyyy")</f>
        <v>2020</v>
      </c>
      <c r="P789" s="4" t="str">
        <f>TEXT(Table1[[#This Row],[Invoice Date]],"mmm")</f>
        <v>Jul</v>
      </c>
      <c r="Q789" s="27">
        <f>WEEKNUM(Table1[[#This Row],[Invoice Date]]) + IF(YEAR(Table1[[#This Row],[Invoice Date]])=2021, 52, 0)</f>
        <v>31</v>
      </c>
    </row>
    <row r="790" spans="2:17" ht="14.25" customHeight="1" x14ac:dyDescent="0.3">
      <c r="B790" s="4" t="s">
        <v>26</v>
      </c>
      <c r="C790" s="33">
        <v>1197831</v>
      </c>
      <c r="D790" s="5">
        <v>44044</v>
      </c>
      <c r="E790" s="4" t="s">
        <v>27</v>
      </c>
      <c r="F790" s="4" t="s">
        <v>28</v>
      </c>
      <c r="G790" s="4" t="s">
        <v>29</v>
      </c>
      <c r="H790" s="6" t="s">
        <v>19</v>
      </c>
      <c r="I790" s="7">
        <v>30</v>
      </c>
      <c r="J790" s="8">
        <v>263</v>
      </c>
      <c r="K790" s="9">
        <v>7890</v>
      </c>
      <c r="L790" s="9">
        <v>3077.0999999999995</v>
      </c>
      <c r="M790" s="10">
        <v>0.38999999999999996</v>
      </c>
      <c r="N790" s="4" t="s">
        <v>24</v>
      </c>
      <c r="O790" s="4" t="str">
        <f>TEXT(Table1[[#This Row],[Invoice Date]],"yyyy")</f>
        <v>2020</v>
      </c>
      <c r="P790" s="4" t="str">
        <f>TEXT(Table1[[#This Row],[Invoice Date]],"mmm")</f>
        <v>Aug</v>
      </c>
      <c r="Q790" s="27">
        <f>WEEKNUM(Table1[[#This Row],[Invoice Date]]) + IF(YEAR(Table1[[#This Row],[Invoice Date]])=2021, 52, 0)</f>
        <v>31</v>
      </c>
    </row>
    <row r="791" spans="2:17" ht="14.25" customHeight="1" x14ac:dyDescent="0.3">
      <c r="B791" s="4" t="s">
        <v>26</v>
      </c>
      <c r="C791" s="33">
        <v>1197831</v>
      </c>
      <c r="D791" s="5">
        <v>44044</v>
      </c>
      <c r="E791" s="4" t="s">
        <v>27</v>
      </c>
      <c r="F791" s="4" t="s">
        <v>28</v>
      </c>
      <c r="G791" s="4" t="s">
        <v>29</v>
      </c>
      <c r="H791" s="6" t="s">
        <v>19</v>
      </c>
      <c r="I791" s="7">
        <v>39</v>
      </c>
      <c r="J791" s="8">
        <v>236</v>
      </c>
      <c r="K791" s="9">
        <v>9204</v>
      </c>
      <c r="L791" s="9">
        <v>4141.7999999999993</v>
      </c>
      <c r="M791" s="10">
        <v>0.44999999999999996</v>
      </c>
      <c r="N791" s="4" t="s">
        <v>83</v>
      </c>
      <c r="O791" s="4" t="str">
        <f>TEXT(Table1[[#This Row],[Invoice Date]],"yyyy")</f>
        <v>2020</v>
      </c>
      <c r="P791" s="4" t="str">
        <f>TEXT(Table1[[#This Row],[Invoice Date]],"mmm")</f>
        <v>Aug</v>
      </c>
      <c r="Q791" s="27">
        <f>WEEKNUM(Table1[[#This Row],[Invoice Date]]) + IF(YEAR(Table1[[#This Row],[Invoice Date]])=2021, 52, 0)</f>
        <v>31</v>
      </c>
    </row>
    <row r="792" spans="2:17" ht="14.25" customHeight="1" x14ac:dyDescent="0.3">
      <c r="B792" s="4" t="s">
        <v>30</v>
      </c>
      <c r="C792" s="34">
        <v>1128299</v>
      </c>
      <c r="D792" s="5">
        <v>44044</v>
      </c>
      <c r="E792" s="4" t="s">
        <v>31</v>
      </c>
      <c r="F792" s="4" t="s">
        <v>46</v>
      </c>
      <c r="G792" s="4" t="s">
        <v>47</v>
      </c>
      <c r="H792" s="6" t="s">
        <v>19</v>
      </c>
      <c r="I792" s="7">
        <v>77</v>
      </c>
      <c r="J792" s="8">
        <v>195</v>
      </c>
      <c r="K792" s="9">
        <v>15015</v>
      </c>
      <c r="L792" s="9">
        <v>5705.7</v>
      </c>
      <c r="M792" s="10">
        <v>0.38</v>
      </c>
      <c r="N792" s="4" t="s">
        <v>83</v>
      </c>
      <c r="O792" s="4" t="str">
        <f>TEXT(Table1[[#This Row],[Invoice Date]],"yyyy")</f>
        <v>2020</v>
      </c>
      <c r="P792" s="4" t="str">
        <f>TEXT(Table1[[#This Row],[Invoice Date]],"mmm")</f>
        <v>Aug</v>
      </c>
      <c r="Q792" s="27">
        <f>WEEKNUM(Table1[[#This Row],[Invoice Date]]) + IF(YEAR(Table1[[#This Row],[Invoice Date]])=2021, 52, 0)</f>
        <v>31</v>
      </c>
    </row>
    <row r="793" spans="2:17" ht="14.25" customHeight="1" x14ac:dyDescent="0.3">
      <c r="B793" s="4" t="s">
        <v>26</v>
      </c>
      <c r="C793" s="33">
        <v>1197831</v>
      </c>
      <c r="D793" s="5">
        <v>44044</v>
      </c>
      <c r="E793" s="4" t="s">
        <v>27</v>
      </c>
      <c r="F793" s="4" t="s">
        <v>28</v>
      </c>
      <c r="G793" s="4" t="s">
        <v>29</v>
      </c>
      <c r="H793" s="6" t="s">
        <v>19</v>
      </c>
      <c r="I793" s="7">
        <v>40</v>
      </c>
      <c r="J793" s="8">
        <v>875</v>
      </c>
      <c r="K793" s="9">
        <v>350000</v>
      </c>
      <c r="L793" s="9">
        <v>122499.99999999999</v>
      </c>
      <c r="M793" s="10">
        <v>0.35</v>
      </c>
      <c r="N793" s="4" t="s">
        <v>24</v>
      </c>
      <c r="O793" s="4" t="str">
        <f>TEXT(Table1[[#This Row],[Invoice Date]],"yyyy")</f>
        <v>2020</v>
      </c>
      <c r="P793" s="4" t="str">
        <f>TEXT(Table1[[#This Row],[Invoice Date]],"mmm")</f>
        <v>Aug</v>
      </c>
      <c r="Q793" s="27">
        <f>WEEKNUM(Table1[[#This Row],[Invoice Date]]) + IF(YEAR(Table1[[#This Row],[Invoice Date]])=2021, 52, 0)</f>
        <v>31</v>
      </c>
    </row>
    <row r="794" spans="2:17" ht="14.25" customHeight="1" x14ac:dyDescent="0.3">
      <c r="B794" s="4" t="s">
        <v>30</v>
      </c>
      <c r="C794" s="34">
        <v>1128299</v>
      </c>
      <c r="D794" s="5">
        <v>44044</v>
      </c>
      <c r="E794" s="4" t="s">
        <v>31</v>
      </c>
      <c r="F794" s="4" t="s">
        <v>46</v>
      </c>
      <c r="G794" s="4" t="s">
        <v>47</v>
      </c>
      <c r="H794" s="6" t="s">
        <v>19</v>
      </c>
      <c r="I794" s="7">
        <v>85.000000000000014</v>
      </c>
      <c r="J794" s="8">
        <v>750</v>
      </c>
      <c r="K794" s="9">
        <v>637500.00000000012</v>
      </c>
      <c r="L794" s="9">
        <v>159375.00000000003</v>
      </c>
      <c r="M794" s="10">
        <v>0.25</v>
      </c>
      <c r="N794" s="4" t="s">
        <v>18</v>
      </c>
      <c r="O794" s="4" t="str">
        <f>TEXT(Table1[[#This Row],[Invoice Date]],"yyyy")</f>
        <v>2020</v>
      </c>
      <c r="P794" s="4" t="str">
        <f>TEXT(Table1[[#This Row],[Invoice Date]],"mmm")</f>
        <v>Aug</v>
      </c>
      <c r="Q794" s="27">
        <f>WEEKNUM(Table1[[#This Row],[Invoice Date]]) + IF(YEAR(Table1[[#This Row],[Invoice Date]])=2021, 52, 0)</f>
        <v>31</v>
      </c>
    </row>
    <row r="795" spans="2:17" ht="14.25" customHeight="1" x14ac:dyDescent="0.3">
      <c r="B795" s="4" t="s">
        <v>26</v>
      </c>
      <c r="C795" s="33">
        <v>1197831</v>
      </c>
      <c r="D795" s="5">
        <v>44045</v>
      </c>
      <c r="E795" s="4" t="s">
        <v>27</v>
      </c>
      <c r="F795" s="4" t="s">
        <v>28</v>
      </c>
      <c r="G795" s="4" t="s">
        <v>29</v>
      </c>
      <c r="H795" s="6" t="s">
        <v>20</v>
      </c>
      <c r="I795" s="7">
        <v>23</v>
      </c>
      <c r="J795" s="8">
        <v>224</v>
      </c>
      <c r="K795" s="9">
        <v>5152</v>
      </c>
      <c r="L795" s="9">
        <v>2163.84</v>
      </c>
      <c r="M795" s="10">
        <v>0.42</v>
      </c>
      <c r="N795" s="4" t="s">
        <v>24</v>
      </c>
      <c r="O795" s="4" t="str">
        <f>TEXT(Table1[[#This Row],[Invoice Date]],"yyyy")</f>
        <v>2020</v>
      </c>
      <c r="P795" s="4" t="str">
        <f>TEXT(Table1[[#This Row],[Invoice Date]],"mmm")</f>
        <v>Aug</v>
      </c>
      <c r="Q795" s="27">
        <f>WEEKNUM(Table1[[#This Row],[Invoice Date]]) + IF(YEAR(Table1[[#This Row],[Invoice Date]])=2021, 52, 0)</f>
        <v>32</v>
      </c>
    </row>
    <row r="796" spans="2:17" ht="14.25" customHeight="1" x14ac:dyDescent="0.3">
      <c r="B796" s="4" t="s">
        <v>26</v>
      </c>
      <c r="C796" s="33">
        <v>1197831</v>
      </c>
      <c r="D796" s="5">
        <v>44045</v>
      </c>
      <c r="E796" s="4" t="s">
        <v>27</v>
      </c>
      <c r="F796" s="4" t="s">
        <v>28</v>
      </c>
      <c r="G796" s="4" t="s">
        <v>29</v>
      </c>
      <c r="H796" s="6" t="s">
        <v>20</v>
      </c>
      <c r="I796" s="7">
        <v>32</v>
      </c>
      <c r="J796" s="8">
        <v>182</v>
      </c>
      <c r="K796" s="9">
        <v>5824</v>
      </c>
      <c r="L796" s="9">
        <v>2853.7599999999998</v>
      </c>
      <c r="M796" s="10">
        <v>0.49</v>
      </c>
      <c r="N796" s="4" t="s">
        <v>83</v>
      </c>
      <c r="O796" s="4" t="str">
        <f>TEXT(Table1[[#This Row],[Invoice Date]],"yyyy")</f>
        <v>2020</v>
      </c>
      <c r="P796" s="4" t="str">
        <f>TEXT(Table1[[#This Row],[Invoice Date]],"mmm")</f>
        <v>Aug</v>
      </c>
      <c r="Q796" s="27">
        <f>WEEKNUM(Table1[[#This Row],[Invoice Date]]) + IF(YEAR(Table1[[#This Row],[Invoice Date]])=2021, 52, 0)</f>
        <v>32</v>
      </c>
    </row>
    <row r="797" spans="2:17" ht="14.25" customHeight="1" x14ac:dyDescent="0.3">
      <c r="B797" s="4" t="s">
        <v>30</v>
      </c>
      <c r="C797" s="34">
        <v>1128299</v>
      </c>
      <c r="D797" s="5">
        <v>44045</v>
      </c>
      <c r="E797" s="4" t="s">
        <v>31</v>
      </c>
      <c r="F797" s="4" t="s">
        <v>46</v>
      </c>
      <c r="G797" s="4" t="s">
        <v>47</v>
      </c>
      <c r="H797" s="6" t="s">
        <v>20</v>
      </c>
      <c r="I797" s="7">
        <v>73</v>
      </c>
      <c r="J797" s="8">
        <v>138</v>
      </c>
      <c r="K797" s="9">
        <v>10074</v>
      </c>
      <c r="L797" s="9">
        <v>3928.86</v>
      </c>
      <c r="M797" s="10">
        <v>0.39</v>
      </c>
      <c r="N797" s="4" t="s">
        <v>83</v>
      </c>
      <c r="O797" s="4" t="str">
        <f>TEXT(Table1[[#This Row],[Invoice Date]],"yyyy")</f>
        <v>2020</v>
      </c>
      <c r="P797" s="4" t="str">
        <f>TEXT(Table1[[#This Row],[Invoice Date]],"mmm")</f>
        <v>Aug</v>
      </c>
      <c r="Q797" s="27">
        <f>WEEKNUM(Table1[[#This Row],[Invoice Date]]) + IF(YEAR(Table1[[#This Row],[Invoice Date]])=2021, 52, 0)</f>
        <v>32</v>
      </c>
    </row>
    <row r="798" spans="2:17" ht="14.25" customHeight="1" x14ac:dyDescent="0.3">
      <c r="B798" s="4" t="s">
        <v>26</v>
      </c>
      <c r="C798" s="33">
        <v>1197831</v>
      </c>
      <c r="D798" s="5">
        <v>44045</v>
      </c>
      <c r="E798" s="4" t="s">
        <v>27</v>
      </c>
      <c r="F798" s="4" t="s">
        <v>28</v>
      </c>
      <c r="G798" s="4" t="s">
        <v>29</v>
      </c>
      <c r="H798" s="6" t="s">
        <v>20</v>
      </c>
      <c r="I798" s="7">
        <v>35</v>
      </c>
      <c r="J798" s="8">
        <v>700</v>
      </c>
      <c r="K798" s="9">
        <v>245000</v>
      </c>
      <c r="L798" s="9">
        <v>85750</v>
      </c>
      <c r="M798" s="10">
        <v>0.35</v>
      </c>
      <c r="N798" s="4" t="s">
        <v>24</v>
      </c>
      <c r="O798" s="4" t="str">
        <f>TEXT(Table1[[#This Row],[Invoice Date]],"yyyy")</f>
        <v>2020</v>
      </c>
      <c r="P798" s="4" t="str">
        <f>TEXT(Table1[[#This Row],[Invoice Date]],"mmm")</f>
        <v>Aug</v>
      </c>
      <c r="Q798" s="27">
        <f>WEEKNUM(Table1[[#This Row],[Invoice Date]]) + IF(YEAR(Table1[[#This Row],[Invoice Date]])=2021, 52, 0)</f>
        <v>32</v>
      </c>
    </row>
    <row r="799" spans="2:17" ht="14.25" customHeight="1" x14ac:dyDescent="0.3">
      <c r="B799" s="4" t="s">
        <v>30</v>
      </c>
      <c r="C799" s="34">
        <v>1128299</v>
      </c>
      <c r="D799" s="5">
        <v>44045</v>
      </c>
      <c r="E799" s="4" t="s">
        <v>31</v>
      </c>
      <c r="F799" s="4" t="s">
        <v>46</v>
      </c>
      <c r="G799" s="4" t="s">
        <v>47</v>
      </c>
      <c r="H799" s="6" t="s">
        <v>20</v>
      </c>
      <c r="I799" s="7">
        <v>80.000000000000014</v>
      </c>
      <c r="J799" s="8">
        <v>550</v>
      </c>
      <c r="K799" s="9">
        <v>440000.00000000006</v>
      </c>
      <c r="L799" s="9">
        <v>110000.00000000001</v>
      </c>
      <c r="M799" s="10">
        <v>0.25</v>
      </c>
      <c r="N799" s="4" t="s">
        <v>18</v>
      </c>
      <c r="O799" s="4" t="str">
        <f>TEXT(Table1[[#This Row],[Invoice Date]],"yyyy")</f>
        <v>2020</v>
      </c>
      <c r="P799" s="4" t="str">
        <f>TEXT(Table1[[#This Row],[Invoice Date]],"mmm")</f>
        <v>Aug</v>
      </c>
      <c r="Q799" s="27">
        <f>WEEKNUM(Table1[[#This Row],[Invoice Date]]) + IF(YEAR(Table1[[#This Row],[Invoice Date]])=2021, 52, 0)</f>
        <v>32</v>
      </c>
    </row>
    <row r="800" spans="2:17" ht="14.25" customHeight="1" x14ac:dyDescent="0.3">
      <c r="B800" s="4" t="s">
        <v>26</v>
      </c>
      <c r="C800" s="33">
        <v>1197831</v>
      </c>
      <c r="D800" s="5">
        <v>44046</v>
      </c>
      <c r="E800" s="4" t="s">
        <v>27</v>
      </c>
      <c r="F800" s="4" t="s">
        <v>28</v>
      </c>
      <c r="G800" s="4" t="s">
        <v>29</v>
      </c>
      <c r="H800" s="6" t="s">
        <v>21</v>
      </c>
      <c r="I800" s="7">
        <v>30</v>
      </c>
      <c r="J800" s="8">
        <v>204</v>
      </c>
      <c r="K800" s="9">
        <v>6120</v>
      </c>
      <c r="L800" s="9">
        <v>2937.6</v>
      </c>
      <c r="M800" s="10">
        <v>0.48</v>
      </c>
      <c r="N800" s="4" t="s">
        <v>24</v>
      </c>
      <c r="O800" s="4" t="str">
        <f>TEXT(Table1[[#This Row],[Invoice Date]],"yyyy")</f>
        <v>2020</v>
      </c>
      <c r="P800" s="4" t="str">
        <f>TEXT(Table1[[#This Row],[Invoice Date]],"mmm")</f>
        <v>Aug</v>
      </c>
      <c r="Q800" s="27">
        <f>WEEKNUM(Table1[[#This Row],[Invoice Date]]) + IF(YEAR(Table1[[#This Row],[Invoice Date]])=2021, 52, 0)</f>
        <v>32</v>
      </c>
    </row>
    <row r="801" spans="2:17" ht="14.25" customHeight="1" x14ac:dyDescent="0.3">
      <c r="B801" s="4" t="s">
        <v>26</v>
      </c>
      <c r="C801" s="33">
        <v>1197831</v>
      </c>
      <c r="D801" s="5">
        <v>44046</v>
      </c>
      <c r="E801" s="4" t="s">
        <v>27</v>
      </c>
      <c r="F801" s="4" t="s">
        <v>28</v>
      </c>
      <c r="G801" s="4" t="s">
        <v>29</v>
      </c>
      <c r="H801" s="6" t="s">
        <v>21</v>
      </c>
      <c r="I801" s="7">
        <v>37</v>
      </c>
      <c r="J801" s="8">
        <v>174</v>
      </c>
      <c r="K801" s="9">
        <v>6438</v>
      </c>
      <c r="L801" s="9">
        <v>3734.0400000000004</v>
      </c>
      <c r="M801" s="10">
        <v>0.58000000000000007</v>
      </c>
      <c r="N801" s="4" t="s">
        <v>83</v>
      </c>
      <c r="O801" s="4" t="str">
        <f>TEXT(Table1[[#This Row],[Invoice Date]],"yyyy")</f>
        <v>2020</v>
      </c>
      <c r="P801" s="4" t="str">
        <f>TEXT(Table1[[#This Row],[Invoice Date]],"mmm")</f>
        <v>Aug</v>
      </c>
      <c r="Q801" s="27">
        <f>WEEKNUM(Table1[[#This Row],[Invoice Date]]) + IF(YEAR(Table1[[#This Row],[Invoice Date]])=2021, 52, 0)</f>
        <v>32</v>
      </c>
    </row>
    <row r="802" spans="2:17" ht="14.25" customHeight="1" x14ac:dyDescent="0.3">
      <c r="B802" s="4" t="s">
        <v>30</v>
      </c>
      <c r="C802" s="34">
        <v>1128299</v>
      </c>
      <c r="D802" s="5">
        <v>44046</v>
      </c>
      <c r="E802" s="4" t="s">
        <v>31</v>
      </c>
      <c r="F802" s="4" t="s">
        <v>46</v>
      </c>
      <c r="G802" s="4" t="s">
        <v>47</v>
      </c>
      <c r="H802" s="6" t="s">
        <v>21</v>
      </c>
      <c r="I802" s="7">
        <v>76</v>
      </c>
      <c r="J802" s="8">
        <v>138</v>
      </c>
      <c r="K802" s="9">
        <v>10488</v>
      </c>
      <c r="L802" s="9">
        <v>4509.84</v>
      </c>
      <c r="M802" s="10">
        <v>0.43</v>
      </c>
      <c r="N802" s="4" t="s">
        <v>83</v>
      </c>
      <c r="O802" s="4" t="str">
        <f>TEXT(Table1[[#This Row],[Invoice Date]],"yyyy")</f>
        <v>2020</v>
      </c>
      <c r="P802" s="4" t="str">
        <f>TEXT(Table1[[#This Row],[Invoice Date]],"mmm")</f>
        <v>Aug</v>
      </c>
      <c r="Q802" s="27">
        <f>WEEKNUM(Table1[[#This Row],[Invoice Date]]) + IF(YEAR(Table1[[#This Row],[Invoice Date]])=2021, 52, 0)</f>
        <v>32</v>
      </c>
    </row>
    <row r="803" spans="2:17" ht="14.25" customHeight="1" x14ac:dyDescent="0.3">
      <c r="B803" s="4" t="s">
        <v>26</v>
      </c>
      <c r="C803" s="33">
        <v>1197831</v>
      </c>
      <c r="D803" s="5">
        <v>44046</v>
      </c>
      <c r="E803" s="4" t="s">
        <v>27</v>
      </c>
      <c r="F803" s="4" t="s">
        <v>28</v>
      </c>
      <c r="G803" s="4" t="s">
        <v>29</v>
      </c>
      <c r="H803" s="6" t="s">
        <v>21</v>
      </c>
      <c r="I803" s="7">
        <v>40</v>
      </c>
      <c r="J803" s="8">
        <v>600</v>
      </c>
      <c r="K803" s="9">
        <v>240000</v>
      </c>
      <c r="L803" s="9">
        <v>108000</v>
      </c>
      <c r="M803" s="10">
        <v>0.45</v>
      </c>
      <c r="N803" s="4" t="s">
        <v>24</v>
      </c>
      <c r="O803" s="4" t="str">
        <f>TEXT(Table1[[#This Row],[Invoice Date]],"yyyy")</f>
        <v>2020</v>
      </c>
      <c r="P803" s="4" t="str">
        <f>TEXT(Table1[[#This Row],[Invoice Date]],"mmm")</f>
        <v>Aug</v>
      </c>
      <c r="Q803" s="27">
        <f>WEEKNUM(Table1[[#This Row],[Invoice Date]]) + IF(YEAR(Table1[[#This Row],[Invoice Date]])=2021, 52, 0)</f>
        <v>32</v>
      </c>
    </row>
    <row r="804" spans="2:17" ht="14.25" customHeight="1" x14ac:dyDescent="0.3">
      <c r="B804" s="4" t="s">
        <v>30</v>
      </c>
      <c r="C804" s="34">
        <v>1128299</v>
      </c>
      <c r="D804" s="5">
        <v>44046</v>
      </c>
      <c r="E804" s="4" t="s">
        <v>31</v>
      </c>
      <c r="F804" s="4" t="s">
        <v>46</v>
      </c>
      <c r="G804" s="4" t="s">
        <v>47</v>
      </c>
      <c r="H804" s="6" t="s">
        <v>21</v>
      </c>
      <c r="I804" s="7">
        <v>80.000000000000014</v>
      </c>
      <c r="J804" s="8">
        <v>550</v>
      </c>
      <c r="K804" s="9">
        <v>440000.00000000006</v>
      </c>
      <c r="L804" s="9">
        <v>132000</v>
      </c>
      <c r="M804" s="10">
        <v>0.3</v>
      </c>
      <c r="N804" s="4" t="s">
        <v>18</v>
      </c>
      <c r="O804" s="4" t="str">
        <f>TEXT(Table1[[#This Row],[Invoice Date]],"yyyy")</f>
        <v>2020</v>
      </c>
      <c r="P804" s="4" t="str">
        <f>TEXT(Table1[[#This Row],[Invoice Date]],"mmm")</f>
        <v>Aug</v>
      </c>
      <c r="Q804" s="27">
        <f>WEEKNUM(Table1[[#This Row],[Invoice Date]]) + IF(YEAR(Table1[[#This Row],[Invoice Date]])=2021, 52, 0)</f>
        <v>32</v>
      </c>
    </row>
    <row r="805" spans="2:17" ht="14.25" customHeight="1" x14ac:dyDescent="0.3">
      <c r="B805" s="4" t="s">
        <v>26</v>
      </c>
      <c r="C805" s="33">
        <v>1197831</v>
      </c>
      <c r="D805" s="5">
        <v>44047</v>
      </c>
      <c r="E805" s="4" t="s">
        <v>27</v>
      </c>
      <c r="F805" s="4" t="s">
        <v>28</v>
      </c>
      <c r="G805" s="4" t="s">
        <v>29</v>
      </c>
      <c r="H805" s="6" t="s">
        <v>22</v>
      </c>
      <c r="I805" s="7">
        <v>41</v>
      </c>
      <c r="J805" s="8">
        <v>125</v>
      </c>
      <c r="K805" s="9">
        <v>5125</v>
      </c>
      <c r="L805" s="9">
        <v>2050</v>
      </c>
      <c r="M805" s="10">
        <v>0.4</v>
      </c>
      <c r="N805" s="4" t="s">
        <v>83</v>
      </c>
      <c r="O805" s="4" t="str">
        <f>TEXT(Table1[[#This Row],[Invoice Date]],"yyyy")</f>
        <v>2020</v>
      </c>
      <c r="P805" s="4" t="str">
        <f>TEXT(Table1[[#This Row],[Invoice Date]],"mmm")</f>
        <v>Aug</v>
      </c>
      <c r="Q805" s="27">
        <f>WEEKNUM(Table1[[#This Row],[Invoice Date]]) + IF(YEAR(Table1[[#This Row],[Invoice Date]])=2021, 52, 0)</f>
        <v>32</v>
      </c>
    </row>
    <row r="806" spans="2:17" ht="14.25" customHeight="1" x14ac:dyDescent="0.3">
      <c r="B806" s="4" t="s">
        <v>26</v>
      </c>
      <c r="C806" s="33">
        <v>1197831</v>
      </c>
      <c r="D806" s="5">
        <v>44047</v>
      </c>
      <c r="E806" s="4" t="s">
        <v>27</v>
      </c>
      <c r="F806" s="4" t="s">
        <v>28</v>
      </c>
      <c r="G806" s="4" t="s">
        <v>29</v>
      </c>
      <c r="H806" s="6" t="s">
        <v>22</v>
      </c>
      <c r="I806" s="7">
        <v>35</v>
      </c>
      <c r="J806" s="8">
        <v>155</v>
      </c>
      <c r="K806" s="9">
        <v>5425</v>
      </c>
      <c r="L806" s="9">
        <v>1736</v>
      </c>
      <c r="M806" s="10">
        <v>0.32</v>
      </c>
      <c r="N806" s="4" t="s">
        <v>24</v>
      </c>
      <c r="O806" s="4" t="str">
        <f>TEXT(Table1[[#This Row],[Invoice Date]],"yyyy")</f>
        <v>2020</v>
      </c>
      <c r="P806" s="4" t="str">
        <f>TEXT(Table1[[#This Row],[Invoice Date]],"mmm")</f>
        <v>Aug</v>
      </c>
      <c r="Q806" s="27">
        <f>WEEKNUM(Table1[[#This Row],[Invoice Date]]) + IF(YEAR(Table1[[#This Row],[Invoice Date]])=2021, 52, 0)</f>
        <v>32</v>
      </c>
    </row>
    <row r="807" spans="2:17" ht="14.25" customHeight="1" x14ac:dyDescent="0.3">
      <c r="B807" s="4" t="s">
        <v>30</v>
      </c>
      <c r="C807" s="34">
        <v>1128299</v>
      </c>
      <c r="D807" s="5">
        <v>44047</v>
      </c>
      <c r="E807" s="4" t="s">
        <v>31</v>
      </c>
      <c r="F807" s="4" t="s">
        <v>46</v>
      </c>
      <c r="G807" s="4" t="s">
        <v>47</v>
      </c>
      <c r="H807" s="6" t="s">
        <v>22</v>
      </c>
      <c r="I807" s="7">
        <v>82</v>
      </c>
      <c r="J807" s="8">
        <v>133</v>
      </c>
      <c r="K807" s="9">
        <v>10906</v>
      </c>
      <c r="L807" s="9">
        <v>4144.28</v>
      </c>
      <c r="M807" s="10">
        <v>0.38</v>
      </c>
      <c r="N807" s="4" t="s">
        <v>83</v>
      </c>
      <c r="O807" s="4" t="str">
        <f>TEXT(Table1[[#This Row],[Invoice Date]],"yyyy")</f>
        <v>2020</v>
      </c>
      <c r="P807" s="4" t="str">
        <f>TEXT(Table1[[#This Row],[Invoice Date]],"mmm")</f>
        <v>Aug</v>
      </c>
      <c r="Q807" s="27">
        <f>WEEKNUM(Table1[[#This Row],[Invoice Date]]) + IF(YEAR(Table1[[#This Row],[Invoice Date]])=2021, 52, 0)</f>
        <v>32</v>
      </c>
    </row>
    <row r="808" spans="2:17" ht="14.25" customHeight="1" x14ac:dyDescent="0.3">
      <c r="B808" s="4" t="s">
        <v>26</v>
      </c>
      <c r="C808" s="33">
        <v>1197831</v>
      </c>
      <c r="D808" s="5">
        <v>44047</v>
      </c>
      <c r="E808" s="4" t="s">
        <v>27</v>
      </c>
      <c r="F808" s="4" t="s">
        <v>28</v>
      </c>
      <c r="G808" s="4" t="s">
        <v>29</v>
      </c>
      <c r="H808" s="6" t="s">
        <v>22</v>
      </c>
      <c r="I808" s="7">
        <v>45</v>
      </c>
      <c r="J808" s="8">
        <v>500</v>
      </c>
      <c r="K808" s="9">
        <v>225000</v>
      </c>
      <c r="L808" s="9">
        <v>67500</v>
      </c>
      <c r="M808" s="10">
        <v>0.3</v>
      </c>
      <c r="N808" s="4" t="s">
        <v>24</v>
      </c>
      <c r="O808" s="4" t="str">
        <f>TEXT(Table1[[#This Row],[Invoice Date]],"yyyy")</f>
        <v>2020</v>
      </c>
      <c r="P808" s="4" t="str">
        <f>TEXT(Table1[[#This Row],[Invoice Date]],"mmm")</f>
        <v>Aug</v>
      </c>
      <c r="Q808" s="27">
        <f>WEEKNUM(Table1[[#This Row],[Invoice Date]]) + IF(YEAR(Table1[[#This Row],[Invoice Date]])=2021, 52, 0)</f>
        <v>32</v>
      </c>
    </row>
    <row r="809" spans="2:17" ht="14.25" customHeight="1" x14ac:dyDescent="0.3">
      <c r="B809" s="4" t="s">
        <v>30</v>
      </c>
      <c r="C809" s="34">
        <v>1128299</v>
      </c>
      <c r="D809" s="5">
        <v>44047</v>
      </c>
      <c r="E809" s="4" t="s">
        <v>31</v>
      </c>
      <c r="F809" s="4" t="s">
        <v>46</v>
      </c>
      <c r="G809" s="4" t="s">
        <v>47</v>
      </c>
      <c r="H809" s="6" t="s">
        <v>22</v>
      </c>
      <c r="I809" s="7">
        <v>90.000000000000014</v>
      </c>
      <c r="J809" s="8">
        <v>475</v>
      </c>
      <c r="K809" s="9">
        <v>427500.00000000006</v>
      </c>
      <c r="L809" s="9">
        <v>106875.00000000001</v>
      </c>
      <c r="M809" s="10">
        <v>0.25</v>
      </c>
      <c r="N809" s="4" t="s">
        <v>18</v>
      </c>
      <c r="O809" s="4" t="str">
        <f>TEXT(Table1[[#This Row],[Invoice Date]],"yyyy")</f>
        <v>2020</v>
      </c>
      <c r="P809" s="4" t="str">
        <f>TEXT(Table1[[#This Row],[Invoice Date]],"mmm")</f>
        <v>Aug</v>
      </c>
      <c r="Q809" s="27">
        <f>WEEKNUM(Table1[[#This Row],[Invoice Date]]) + IF(YEAR(Table1[[#This Row],[Invoice Date]])=2021, 52, 0)</f>
        <v>32</v>
      </c>
    </row>
    <row r="810" spans="2:17" ht="14.25" customHeight="1" x14ac:dyDescent="0.3">
      <c r="B810" s="4" t="s">
        <v>26</v>
      </c>
      <c r="C810" s="33">
        <v>1197831</v>
      </c>
      <c r="D810" s="5">
        <v>44048</v>
      </c>
      <c r="E810" s="4" t="s">
        <v>27</v>
      </c>
      <c r="F810" s="4" t="s">
        <v>28</v>
      </c>
      <c r="G810" s="4" t="s">
        <v>29</v>
      </c>
      <c r="H810" s="6" t="s">
        <v>23</v>
      </c>
      <c r="I810" s="7">
        <v>29</v>
      </c>
      <c r="J810" s="8">
        <v>228</v>
      </c>
      <c r="K810" s="9">
        <v>6612</v>
      </c>
      <c r="L810" s="9">
        <v>3636.6000000000004</v>
      </c>
      <c r="M810" s="10">
        <v>0.55000000000000004</v>
      </c>
      <c r="N810" s="4" t="s">
        <v>24</v>
      </c>
      <c r="O810" s="4" t="str">
        <f>TEXT(Table1[[#This Row],[Invoice Date]],"yyyy")</f>
        <v>2020</v>
      </c>
      <c r="P810" s="4" t="str">
        <f>TEXT(Table1[[#This Row],[Invoice Date]],"mmm")</f>
        <v>Aug</v>
      </c>
      <c r="Q810" s="27">
        <f>WEEKNUM(Table1[[#This Row],[Invoice Date]]) + IF(YEAR(Table1[[#This Row],[Invoice Date]])=2021, 52, 0)</f>
        <v>32</v>
      </c>
    </row>
    <row r="811" spans="2:17" ht="14.25" customHeight="1" x14ac:dyDescent="0.3">
      <c r="B811" s="4" t="s">
        <v>26</v>
      </c>
      <c r="C811" s="33">
        <v>1197831</v>
      </c>
      <c r="D811" s="5">
        <v>44048</v>
      </c>
      <c r="E811" s="4" t="s">
        <v>27</v>
      </c>
      <c r="F811" s="4" t="s">
        <v>28</v>
      </c>
      <c r="G811" s="4" t="s">
        <v>29</v>
      </c>
      <c r="H811" s="6" t="s">
        <v>23</v>
      </c>
      <c r="I811" s="7">
        <v>39</v>
      </c>
      <c r="J811" s="8">
        <v>189</v>
      </c>
      <c r="K811" s="9">
        <v>7371</v>
      </c>
      <c r="L811" s="9">
        <v>4422.5999999999995</v>
      </c>
      <c r="M811" s="10">
        <v>0.6</v>
      </c>
      <c r="N811" s="4" t="s">
        <v>83</v>
      </c>
      <c r="O811" s="4" t="str">
        <f>TEXT(Table1[[#This Row],[Invoice Date]],"yyyy")</f>
        <v>2020</v>
      </c>
      <c r="P811" s="4" t="str">
        <f>TEXT(Table1[[#This Row],[Invoice Date]],"mmm")</f>
        <v>Aug</v>
      </c>
      <c r="Q811" s="27">
        <f>WEEKNUM(Table1[[#This Row],[Invoice Date]]) + IF(YEAR(Table1[[#This Row],[Invoice Date]])=2021, 52, 0)</f>
        <v>32</v>
      </c>
    </row>
    <row r="812" spans="2:17" ht="14.25" customHeight="1" x14ac:dyDescent="0.3">
      <c r="B812" s="4" t="s">
        <v>30</v>
      </c>
      <c r="C812" s="34">
        <v>1128299</v>
      </c>
      <c r="D812" s="5">
        <v>44048</v>
      </c>
      <c r="E812" s="4" t="s">
        <v>31</v>
      </c>
      <c r="F812" s="4" t="s">
        <v>46</v>
      </c>
      <c r="G812" s="4" t="s">
        <v>47</v>
      </c>
      <c r="H812" s="6" t="s">
        <v>23</v>
      </c>
      <c r="I812" s="7">
        <v>86</v>
      </c>
      <c r="J812" s="8">
        <v>150</v>
      </c>
      <c r="K812" s="9">
        <v>12900</v>
      </c>
      <c r="L812" s="9">
        <v>4386</v>
      </c>
      <c r="M812" s="10">
        <v>0.34</v>
      </c>
      <c r="N812" s="4" t="s">
        <v>83</v>
      </c>
      <c r="O812" s="4" t="str">
        <f>TEXT(Table1[[#This Row],[Invoice Date]],"yyyy")</f>
        <v>2020</v>
      </c>
      <c r="P812" s="4" t="str">
        <f>TEXT(Table1[[#This Row],[Invoice Date]],"mmm")</f>
        <v>Aug</v>
      </c>
      <c r="Q812" s="27">
        <f>WEEKNUM(Table1[[#This Row],[Invoice Date]]) + IF(YEAR(Table1[[#This Row],[Invoice Date]])=2021, 52, 0)</f>
        <v>32</v>
      </c>
    </row>
    <row r="813" spans="2:17" ht="14.25" customHeight="1" x14ac:dyDescent="0.3">
      <c r="B813" s="4" t="s">
        <v>26</v>
      </c>
      <c r="C813" s="33">
        <v>1197831</v>
      </c>
      <c r="D813" s="5">
        <v>44048</v>
      </c>
      <c r="E813" s="4" t="s">
        <v>27</v>
      </c>
      <c r="F813" s="4" t="s">
        <v>28</v>
      </c>
      <c r="G813" s="4" t="s">
        <v>29</v>
      </c>
      <c r="H813" s="6" t="s">
        <v>23</v>
      </c>
      <c r="I813" s="7">
        <v>40</v>
      </c>
      <c r="J813" s="8">
        <v>650</v>
      </c>
      <c r="K813" s="9">
        <v>260000</v>
      </c>
      <c r="L813" s="9">
        <v>130000</v>
      </c>
      <c r="M813" s="10">
        <v>0.5</v>
      </c>
      <c r="N813" s="4" t="s">
        <v>24</v>
      </c>
      <c r="O813" s="4" t="str">
        <f>TEXT(Table1[[#This Row],[Invoice Date]],"yyyy")</f>
        <v>2020</v>
      </c>
      <c r="P813" s="4" t="str">
        <f>TEXT(Table1[[#This Row],[Invoice Date]],"mmm")</f>
        <v>Aug</v>
      </c>
      <c r="Q813" s="27">
        <f>WEEKNUM(Table1[[#This Row],[Invoice Date]]) + IF(YEAR(Table1[[#This Row],[Invoice Date]])=2021, 52, 0)</f>
        <v>32</v>
      </c>
    </row>
    <row r="814" spans="2:17" ht="14.25" customHeight="1" x14ac:dyDescent="0.3">
      <c r="B814" s="4" t="s">
        <v>30</v>
      </c>
      <c r="C814" s="34">
        <v>1128299</v>
      </c>
      <c r="D814" s="5">
        <v>44048</v>
      </c>
      <c r="E814" s="4" t="s">
        <v>31</v>
      </c>
      <c r="F814" s="4" t="s">
        <v>46</v>
      </c>
      <c r="G814" s="4" t="s">
        <v>47</v>
      </c>
      <c r="H814" s="6" t="s">
        <v>23</v>
      </c>
      <c r="I814" s="7">
        <v>95.000000000000014</v>
      </c>
      <c r="J814" s="8">
        <v>575</v>
      </c>
      <c r="K814" s="9">
        <v>546250.00000000012</v>
      </c>
      <c r="L814" s="9">
        <v>109250.00000000003</v>
      </c>
      <c r="M814" s="10">
        <v>0.2</v>
      </c>
      <c r="N814" s="4" t="s">
        <v>18</v>
      </c>
      <c r="O814" s="4" t="str">
        <f>TEXT(Table1[[#This Row],[Invoice Date]],"yyyy")</f>
        <v>2020</v>
      </c>
      <c r="P814" s="4" t="str">
        <f>TEXT(Table1[[#This Row],[Invoice Date]],"mmm")</f>
        <v>Aug</v>
      </c>
      <c r="Q814" s="27">
        <f>WEEKNUM(Table1[[#This Row],[Invoice Date]]) + IF(YEAR(Table1[[#This Row],[Invoice Date]])=2021, 52, 0)</f>
        <v>32</v>
      </c>
    </row>
    <row r="815" spans="2:17" ht="14.25" customHeight="1" x14ac:dyDescent="0.3">
      <c r="B815" s="4" t="s">
        <v>26</v>
      </c>
      <c r="C815" s="33">
        <v>1197831</v>
      </c>
      <c r="D815" s="5">
        <v>44049</v>
      </c>
      <c r="E815" s="4" t="s">
        <v>27</v>
      </c>
      <c r="F815" s="4" t="s">
        <v>28</v>
      </c>
      <c r="G815" s="4" t="s">
        <v>29</v>
      </c>
      <c r="H815" s="6" t="s">
        <v>17</v>
      </c>
      <c r="I815" s="7">
        <v>27</v>
      </c>
      <c r="J815" s="8">
        <v>234</v>
      </c>
      <c r="K815" s="9">
        <v>6318</v>
      </c>
      <c r="L815" s="9">
        <v>3032.64</v>
      </c>
      <c r="M815" s="10">
        <v>0.48</v>
      </c>
      <c r="N815" s="4" t="s">
        <v>83</v>
      </c>
      <c r="O815" s="4" t="str">
        <f>TEXT(Table1[[#This Row],[Invoice Date]],"yyyy")</f>
        <v>2020</v>
      </c>
      <c r="P815" s="4" t="str">
        <f>TEXT(Table1[[#This Row],[Invoice Date]],"mmm")</f>
        <v>Aug</v>
      </c>
      <c r="Q815" s="27">
        <f>WEEKNUM(Table1[[#This Row],[Invoice Date]]) + IF(YEAR(Table1[[#This Row],[Invoice Date]])=2021, 52, 0)</f>
        <v>32</v>
      </c>
    </row>
    <row r="816" spans="2:17" ht="14.25" customHeight="1" x14ac:dyDescent="0.3">
      <c r="B816" s="4" t="s">
        <v>26</v>
      </c>
      <c r="C816" s="33">
        <v>1197831</v>
      </c>
      <c r="D816" s="5">
        <v>44049</v>
      </c>
      <c r="E816" s="4" t="s">
        <v>27</v>
      </c>
      <c r="F816" s="4" t="s">
        <v>28</v>
      </c>
      <c r="G816" s="4" t="s">
        <v>29</v>
      </c>
      <c r="H816" s="6" t="s">
        <v>17</v>
      </c>
      <c r="I816" s="7">
        <v>23</v>
      </c>
      <c r="J816" s="8">
        <v>306</v>
      </c>
      <c r="K816" s="9">
        <v>7038</v>
      </c>
      <c r="L816" s="9">
        <v>2604.06</v>
      </c>
      <c r="M816" s="10">
        <v>0.37</v>
      </c>
      <c r="N816" s="4" t="s">
        <v>24</v>
      </c>
      <c r="O816" s="4" t="str">
        <f>TEXT(Table1[[#This Row],[Invoice Date]],"yyyy")</f>
        <v>2020</v>
      </c>
      <c r="P816" s="4" t="str">
        <f>TEXT(Table1[[#This Row],[Invoice Date]],"mmm")</f>
        <v>Aug</v>
      </c>
      <c r="Q816" s="27">
        <f>WEEKNUM(Table1[[#This Row],[Invoice Date]]) + IF(YEAR(Table1[[#This Row],[Invoice Date]])=2021, 52, 0)</f>
        <v>32</v>
      </c>
    </row>
    <row r="817" spans="2:17" ht="14.25" customHeight="1" x14ac:dyDescent="0.3">
      <c r="B817" s="4" t="s">
        <v>14</v>
      </c>
      <c r="C817" s="33">
        <v>1185732</v>
      </c>
      <c r="D817" s="5">
        <v>44049</v>
      </c>
      <c r="E817" s="4" t="s">
        <v>31</v>
      </c>
      <c r="F817" s="4" t="s">
        <v>46</v>
      </c>
      <c r="G817" s="4" t="s">
        <v>47</v>
      </c>
      <c r="H817" s="6" t="s">
        <v>17</v>
      </c>
      <c r="I817" s="7">
        <v>44</v>
      </c>
      <c r="J817" s="8">
        <v>273</v>
      </c>
      <c r="K817" s="9">
        <v>12012</v>
      </c>
      <c r="L817" s="9">
        <v>6606.6</v>
      </c>
      <c r="M817" s="10">
        <v>0.55000000000000004</v>
      </c>
      <c r="N817" s="4" t="s">
        <v>83</v>
      </c>
      <c r="O817" s="4" t="str">
        <f>TEXT(Table1[[#This Row],[Invoice Date]],"yyyy")</f>
        <v>2020</v>
      </c>
      <c r="P817" s="4" t="str">
        <f>TEXT(Table1[[#This Row],[Invoice Date]],"mmm")</f>
        <v>Aug</v>
      </c>
      <c r="Q817" s="27">
        <f>WEEKNUM(Table1[[#This Row],[Invoice Date]]) + IF(YEAR(Table1[[#This Row],[Invoice Date]])=2021, 52, 0)</f>
        <v>32</v>
      </c>
    </row>
    <row r="818" spans="2:17" ht="14.25" customHeight="1" x14ac:dyDescent="0.3">
      <c r="B818" s="4" t="s">
        <v>26</v>
      </c>
      <c r="C818" s="33">
        <v>1197831</v>
      </c>
      <c r="D818" s="5">
        <v>44049</v>
      </c>
      <c r="E818" s="4" t="s">
        <v>27</v>
      </c>
      <c r="F818" s="4" t="s">
        <v>28</v>
      </c>
      <c r="G818" s="4" t="s">
        <v>29</v>
      </c>
      <c r="H818" s="6" t="s">
        <v>17</v>
      </c>
      <c r="I818" s="7">
        <v>30</v>
      </c>
      <c r="J818" s="8">
        <v>900</v>
      </c>
      <c r="K818" s="9">
        <v>270000</v>
      </c>
      <c r="L818" s="9">
        <v>94500</v>
      </c>
      <c r="M818" s="10">
        <v>0.35</v>
      </c>
      <c r="N818" s="4" t="s">
        <v>24</v>
      </c>
      <c r="O818" s="4" t="str">
        <f>TEXT(Table1[[#This Row],[Invoice Date]],"yyyy")</f>
        <v>2020</v>
      </c>
      <c r="P818" s="4" t="str">
        <f>TEXT(Table1[[#This Row],[Invoice Date]],"mmm")</f>
        <v>Aug</v>
      </c>
      <c r="Q818" s="27">
        <f>WEEKNUM(Table1[[#This Row],[Invoice Date]]) + IF(YEAR(Table1[[#This Row],[Invoice Date]])=2021, 52, 0)</f>
        <v>32</v>
      </c>
    </row>
    <row r="819" spans="2:17" ht="14.25" customHeight="1" x14ac:dyDescent="0.3">
      <c r="B819" s="4" t="s">
        <v>14</v>
      </c>
      <c r="C819" s="33">
        <v>1185732</v>
      </c>
      <c r="D819" s="5">
        <v>44049</v>
      </c>
      <c r="E819" s="4" t="s">
        <v>31</v>
      </c>
      <c r="F819" s="4" t="s">
        <v>46</v>
      </c>
      <c r="G819" s="4" t="s">
        <v>47</v>
      </c>
      <c r="H819" s="6" t="s">
        <v>17</v>
      </c>
      <c r="I819" s="7">
        <v>45</v>
      </c>
      <c r="J819" s="8">
        <v>1050</v>
      </c>
      <c r="K819" s="9">
        <v>472500</v>
      </c>
      <c r="L819" s="9">
        <v>212625</v>
      </c>
      <c r="M819" s="10">
        <v>0.45</v>
      </c>
      <c r="N819" s="4" t="s">
        <v>18</v>
      </c>
      <c r="O819" s="4" t="str">
        <f>TEXT(Table1[[#This Row],[Invoice Date]],"yyyy")</f>
        <v>2020</v>
      </c>
      <c r="P819" s="4" t="str">
        <f>TEXT(Table1[[#This Row],[Invoice Date]],"mmm")</f>
        <v>Aug</v>
      </c>
      <c r="Q819" s="27">
        <f>WEEKNUM(Table1[[#This Row],[Invoice Date]]) + IF(YEAR(Table1[[#This Row],[Invoice Date]])=2021, 52, 0)</f>
        <v>32</v>
      </c>
    </row>
    <row r="820" spans="2:17" ht="14.25" customHeight="1" x14ac:dyDescent="0.3">
      <c r="B820" s="4" t="s">
        <v>26</v>
      </c>
      <c r="C820" s="33">
        <v>1197831</v>
      </c>
      <c r="D820" s="5">
        <v>44050</v>
      </c>
      <c r="E820" s="4" t="s">
        <v>27</v>
      </c>
      <c r="F820" s="4" t="s">
        <v>28</v>
      </c>
      <c r="G820" s="4" t="s">
        <v>29</v>
      </c>
      <c r="H820" s="6" t="s">
        <v>19</v>
      </c>
      <c r="I820" s="7">
        <v>38</v>
      </c>
      <c r="J820" s="8">
        <v>225</v>
      </c>
      <c r="K820" s="9">
        <v>8550</v>
      </c>
      <c r="L820" s="9">
        <v>3847.4999999999995</v>
      </c>
      <c r="M820" s="10">
        <v>0.44999999999999996</v>
      </c>
      <c r="N820" s="4" t="s">
        <v>83</v>
      </c>
      <c r="O820" s="4" t="str">
        <f>TEXT(Table1[[#This Row],[Invoice Date]],"yyyy")</f>
        <v>2020</v>
      </c>
      <c r="P820" s="4" t="str">
        <f>TEXT(Table1[[#This Row],[Invoice Date]],"mmm")</f>
        <v>Aug</v>
      </c>
      <c r="Q820" s="27">
        <f>WEEKNUM(Table1[[#This Row],[Invoice Date]]) + IF(YEAR(Table1[[#This Row],[Invoice Date]])=2021, 52, 0)</f>
        <v>32</v>
      </c>
    </row>
    <row r="821" spans="2:17" ht="14.25" customHeight="1" x14ac:dyDescent="0.3">
      <c r="B821" s="4" t="s">
        <v>26</v>
      </c>
      <c r="C821" s="33">
        <v>1197831</v>
      </c>
      <c r="D821" s="5">
        <v>44050</v>
      </c>
      <c r="E821" s="4" t="s">
        <v>27</v>
      </c>
      <c r="F821" s="4" t="s">
        <v>28</v>
      </c>
      <c r="G821" s="4" t="s">
        <v>29</v>
      </c>
      <c r="H821" s="6" t="s">
        <v>19</v>
      </c>
      <c r="I821" s="7">
        <v>29</v>
      </c>
      <c r="J821" s="8">
        <v>306</v>
      </c>
      <c r="K821" s="9">
        <v>8874</v>
      </c>
      <c r="L821" s="9">
        <v>3638.3399999999997</v>
      </c>
      <c r="M821" s="10">
        <v>0.41</v>
      </c>
      <c r="N821" s="4" t="s">
        <v>24</v>
      </c>
      <c r="O821" s="4" t="str">
        <f>TEXT(Table1[[#This Row],[Invoice Date]],"yyyy")</f>
        <v>2020</v>
      </c>
      <c r="P821" s="4" t="str">
        <f>TEXT(Table1[[#This Row],[Invoice Date]],"mmm")</f>
        <v>Aug</v>
      </c>
      <c r="Q821" s="27">
        <f>WEEKNUM(Table1[[#This Row],[Invoice Date]]) + IF(YEAR(Table1[[#This Row],[Invoice Date]])=2021, 52, 0)</f>
        <v>32</v>
      </c>
    </row>
    <row r="822" spans="2:17" ht="14.25" customHeight="1" x14ac:dyDescent="0.3">
      <c r="B822" s="4" t="s">
        <v>14</v>
      </c>
      <c r="C822" s="33">
        <v>1185732</v>
      </c>
      <c r="D822" s="5">
        <v>44050</v>
      </c>
      <c r="E822" s="4" t="s">
        <v>31</v>
      </c>
      <c r="F822" s="4" t="s">
        <v>46</v>
      </c>
      <c r="G822" s="4" t="s">
        <v>47</v>
      </c>
      <c r="H822" s="6" t="s">
        <v>19</v>
      </c>
      <c r="I822" s="7">
        <v>41</v>
      </c>
      <c r="J822" s="8">
        <v>221</v>
      </c>
      <c r="K822" s="9">
        <v>9061</v>
      </c>
      <c r="L822" s="9">
        <v>4439.8900000000003</v>
      </c>
      <c r="M822" s="10">
        <v>0.49</v>
      </c>
      <c r="N822" s="4" t="s">
        <v>83</v>
      </c>
      <c r="O822" s="4" t="str">
        <f>TEXT(Table1[[#This Row],[Invoice Date]],"yyyy")</f>
        <v>2020</v>
      </c>
      <c r="P822" s="4" t="str">
        <f>TEXT(Table1[[#This Row],[Invoice Date]],"mmm")</f>
        <v>Aug</v>
      </c>
      <c r="Q822" s="27">
        <f>WEEKNUM(Table1[[#This Row],[Invoice Date]]) + IF(YEAR(Table1[[#This Row],[Invoice Date]])=2021, 52, 0)</f>
        <v>32</v>
      </c>
    </row>
    <row r="823" spans="2:17" ht="14.25" customHeight="1" x14ac:dyDescent="0.3">
      <c r="B823" s="4" t="s">
        <v>26</v>
      </c>
      <c r="C823" s="33">
        <v>1197831</v>
      </c>
      <c r="D823" s="5">
        <v>44050</v>
      </c>
      <c r="E823" s="4" t="s">
        <v>27</v>
      </c>
      <c r="F823" s="4" t="s">
        <v>28</v>
      </c>
      <c r="G823" s="4" t="s">
        <v>29</v>
      </c>
      <c r="H823" s="6" t="s">
        <v>19</v>
      </c>
      <c r="I823" s="7">
        <v>40</v>
      </c>
      <c r="J823" s="8">
        <v>900</v>
      </c>
      <c r="K823" s="9">
        <v>360000</v>
      </c>
      <c r="L823" s="9">
        <v>125999.99999999999</v>
      </c>
      <c r="M823" s="10">
        <v>0.35</v>
      </c>
      <c r="N823" s="4" t="s">
        <v>24</v>
      </c>
      <c r="O823" s="4" t="str">
        <f>TEXT(Table1[[#This Row],[Invoice Date]],"yyyy")</f>
        <v>2020</v>
      </c>
      <c r="P823" s="4" t="str">
        <f>TEXT(Table1[[#This Row],[Invoice Date]],"mmm")</f>
        <v>Aug</v>
      </c>
      <c r="Q823" s="27">
        <f>WEEKNUM(Table1[[#This Row],[Invoice Date]]) + IF(YEAR(Table1[[#This Row],[Invoice Date]])=2021, 52, 0)</f>
        <v>32</v>
      </c>
    </row>
    <row r="824" spans="2:17" ht="14.25" customHeight="1" x14ac:dyDescent="0.3">
      <c r="B824" s="4" t="s">
        <v>14</v>
      </c>
      <c r="C824" s="33">
        <v>1185732</v>
      </c>
      <c r="D824" s="5">
        <v>44050</v>
      </c>
      <c r="E824" s="4" t="s">
        <v>31</v>
      </c>
      <c r="F824" s="4" t="s">
        <v>46</v>
      </c>
      <c r="G824" s="4" t="s">
        <v>47</v>
      </c>
      <c r="H824" s="6" t="s">
        <v>19</v>
      </c>
      <c r="I824" s="7">
        <v>45</v>
      </c>
      <c r="J824" s="8">
        <v>850</v>
      </c>
      <c r="K824" s="9">
        <v>382500</v>
      </c>
      <c r="L824" s="9">
        <v>133875</v>
      </c>
      <c r="M824" s="10">
        <v>0.35</v>
      </c>
      <c r="N824" s="4" t="s">
        <v>18</v>
      </c>
      <c r="O824" s="4" t="str">
        <f>TEXT(Table1[[#This Row],[Invoice Date]],"yyyy")</f>
        <v>2020</v>
      </c>
      <c r="P824" s="4" t="str">
        <f>TEXT(Table1[[#This Row],[Invoice Date]],"mmm")</f>
        <v>Aug</v>
      </c>
      <c r="Q824" s="27">
        <f>WEEKNUM(Table1[[#This Row],[Invoice Date]]) + IF(YEAR(Table1[[#This Row],[Invoice Date]])=2021, 52, 0)</f>
        <v>32</v>
      </c>
    </row>
    <row r="825" spans="2:17" ht="14.25" customHeight="1" x14ac:dyDescent="0.3">
      <c r="B825" s="4" t="s">
        <v>26</v>
      </c>
      <c r="C825" s="33">
        <v>1197831</v>
      </c>
      <c r="D825" s="5">
        <v>44051</v>
      </c>
      <c r="E825" s="4" t="s">
        <v>27</v>
      </c>
      <c r="F825" s="4" t="s">
        <v>28</v>
      </c>
      <c r="G825" s="4" t="s">
        <v>29</v>
      </c>
      <c r="H825" s="6" t="s">
        <v>20</v>
      </c>
      <c r="I825" s="7">
        <v>24</v>
      </c>
      <c r="J825" s="8">
        <v>232</v>
      </c>
      <c r="K825" s="9">
        <v>5568</v>
      </c>
      <c r="L825" s="9">
        <v>2060.16</v>
      </c>
      <c r="M825" s="10">
        <v>0.37</v>
      </c>
      <c r="N825" s="4" t="s">
        <v>24</v>
      </c>
      <c r="O825" s="4" t="str">
        <f>TEXT(Table1[[#This Row],[Invoice Date]],"yyyy")</f>
        <v>2020</v>
      </c>
      <c r="P825" s="4" t="str">
        <f>TEXT(Table1[[#This Row],[Invoice Date]],"mmm")</f>
        <v>Aug</v>
      </c>
      <c r="Q825" s="27">
        <f>WEEKNUM(Table1[[#This Row],[Invoice Date]]) + IF(YEAR(Table1[[#This Row],[Invoice Date]])=2021, 52, 0)</f>
        <v>32</v>
      </c>
    </row>
    <row r="826" spans="2:17" ht="14.25" customHeight="1" x14ac:dyDescent="0.3">
      <c r="B826" s="4" t="s">
        <v>26</v>
      </c>
      <c r="C826" s="33">
        <v>1197831</v>
      </c>
      <c r="D826" s="5">
        <v>44051</v>
      </c>
      <c r="E826" s="4" t="s">
        <v>27</v>
      </c>
      <c r="F826" s="4" t="s">
        <v>28</v>
      </c>
      <c r="G826" s="4" t="s">
        <v>29</v>
      </c>
      <c r="H826" s="6" t="s">
        <v>20</v>
      </c>
      <c r="I826" s="7">
        <v>34</v>
      </c>
      <c r="J826" s="8">
        <v>203</v>
      </c>
      <c r="K826" s="9">
        <v>6902</v>
      </c>
      <c r="L826" s="9">
        <v>3174.9199999999996</v>
      </c>
      <c r="M826" s="10">
        <v>0.45999999999999996</v>
      </c>
      <c r="N826" s="4" t="s">
        <v>83</v>
      </c>
      <c r="O826" s="4" t="str">
        <f>TEXT(Table1[[#This Row],[Invoice Date]],"yyyy")</f>
        <v>2020</v>
      </c>
      <c r="P826" s="4" t="str">
        <f>TEXT(Table1[[#This Row],[Invoice Date]],"mmm")</f>
        <v>Aug</v>
      </c>
      <c r="Q826" s="27">
        <f>WEEKNUM(Table1[[#This Row],[Invoice Date]]) + IF(YEAR(Table1[[#This Row],[Invoice Date]])=2021, 52, 0)</f>
        <v>32</v>
      </c>
    </row>
    <row r="827" spans="2:17" ht="14.25" customHeight="1" x14ac:dyDescent="0.3">
      <c r="B827" s="4" t="s">
        <v>14</v>
      </c>
      <c r="C827" s="33">
        <v>1185732</v>
      </c>
      <c r="D827" s="5">
        <v>44051</v>
      </c>
      <c r="E827" s="4" t="s">
        <v>31</v>
      </c>
      <c r="F827" s="4" t="s">
        <v>46</v>
      </c>
      <c r="G827" s="4" t="s">
        <v>47</v>
      </c>
      <c r="H827" s="6" t="s">
        <v>20</v>
      </c>
      <c r="I827" s="7">
        <v>34</v>
      </c>
      <c r="J827" s="8">
        <v>230</v>
      </c>
      <c r="K827" s="9">
        <v>7820</v>
      </c>
      <c r="L827" s="9">
        <v>3049.8</v>
      </c>
      <c r="M827" s="10">
        <v>0.39</v>
      </c>
      <c r="N827" s="4" t="s">
        <v>83</v>
      </c>
      <c r="O827" s="4" t="str">
        <f>TEXT(Table1[[#This Row],[Invoice Date]],"yyyy")</f>
        <v>2020</v>
      </c>
      <c r="P827" s="4" t="str">
        <f>TEXT(Table1[[#This Row],[Invoice Date]],"mmm")</f>
        <v>Aug</v>
      </c>
      <c r="Q827" s="27">
        <f>WEEKNUM(Table1[[#This Row],[Invoice Date]]) + IF(YEAR(Table1[[#This Row],[Invoice Date]])=2021, 52, 0)</f>
        <v>32</v>
      </c>
    </row>
    <row r="828" spans="2:17" ht="14.25" customHeight="1" x14ac:dyDescent="0.3">
      <c r="B828" s="4" t="s">
        <v>26</v>
      </c>
      <c r="C828" s="33">
        <v>1197831</v>
      </c>
      <c r="D828" s="5">
        <v>44051</v>
      </c>
      <c r="E828" s="4" t="s">
        <v>27</v>
      </c>
      <c r="F828" s="4" t="s">
        <v>28</v>
      </c>
      <c r="G828" s="4" t="s">
        <v>29</v>
      </c>
      <c r="H828" s="6" t="s">
        <v>20</v>
      </c>
      <c r="I828" s="7">
        <v>35</v>
      </c>
      <c r="J828" s="8">
        <v>725</v>
      </c>
      <c r="K828" s="9">
        <v>253750</v>
      </c>
      <c r="L828" s="9">
        <v>88812.5</v>
      </c>
      <c r="M828" s="10">
        <v>0.35</v>
      </c>
      <c r="N828" s="4" t="s">
        <v>24</v>
      </c>
      <c r="O828" s="4" t="str">
        <f>TEXT(Table1[[#This Row],[Invoice Date]],"yyyy")</f>
        <v>2020</v>
      </c>
      <c r="P828" s="4" t="str">
        <f>TEXT(Table1[[#This Row],[Invoice Date]],"mmm")</f>
        <v>Aug</v>
      </c>
      <c r="Q828" s="27">
        <f>WEEKNUM(Table1[[#This Row],[Invoice Date]]) + IF(YEAR(Table1[[#This Row],[Invoice Date]])=2021, 52, 0)</f>
        <v>32</v>
      </c>
    </row>
    <row r="829" spans="2:17" ht="14.25" customHeight="1" x14ac:dyDescent="0.3">
      <c r="B829" s="4" t="s">
        <v>14</v>
      </c>
      <c r="C829" s="33">
        <v>1185732</v>
      </c>
      <c r="D829" s="5">
        <v>44051</v>
      </c>
      <c r="E829" s="4" t="s">
        <v>31</v>
      </c>
      <c r="F829" s="4" t="s">
        <v>46</v>
      </c>
      <c r="G829" s="4" t="s">
        <v>47</v>
      </c>
      <c r="H829" s="6" t="s">
        <v>20</v>
      </c>
      <c r="I829" s="7">
        <v>35</v>
      </c>
      <c r="J829" s="8">
        <v>850</v>
      </c>
      <c r="K829" s="9">
        <v>297500</v>
      </c>
      <c r="L829" s="9">
        <v>74375</v>
      </c>
      <c r="M829" s="10">
        <v>0.25</v>
      </c>
      <c r="N829" s="4" t="s">
        <v>18</v>
      </c>
      <c r="O829" s="4" t="str">
        <f>TEXT(Table1[[#This Row],[Invoice Date]],"yyyy")</f>
        <v>2020</v>
      </c>
      <c r="P829" s="4" t="str">
        <f>TEXT(Table1[[#This Row],[Invoice Date]],"mmm")</f>
        <v>Aug</v>
      </c>
      <c r="Q829" s="27">
        <f>WEEKNUM(Table1[[#This Row],[Invoice Date]]) + IF(YEAR(Table1[[#This Row],[Invoice Date]])=2021, 52, 0)</f>
        <v>32</v>
      </c>
    </row>
    <row r="830" spans="2:17" ht="14.25" customHeight="1" x14ac:dyDescent="0.3">
      <c r="B830" s="4" t="s">
        <v>26</v>
      </c>
      <c r="C830" s="33">
        <v>1197831</v>
      </c>
      <c r="D830" s="5">
        <v>44052</v>
      </c>
      <c r="E830" s="4" t="s">
        <v>27</v>
      </c>
      <c r="F830" s="4" t="s">
        <v>28</v>
      </c>
      <c r="G830" s="4" t="s">
        <v>29</v>
      </c>
      <c r="H830" s="6" t="s">
        <v>21</v>
      </c>
      <c r="I830" s="7">
        <v>36</v>
      </c>
      <c r="J830" s="8">
        <v>163</v>
      </c>
      <c r="K830" s="9">
        <v>5868</v>
      </c>
      <c r="L830" s="9">
        <v>3462.1200000000003</v>
      </c>
      <c r="M830" s="10">
        <v>0.59000000000000008</v>
      </c>
      <c r="N830" s="4" t="s">
        <v>83</v>
      </c>
      <c r="O830" s="4" t="str">
        <f>TEXT(Table1[[#This Row],[Invoice Date]],"yyyy")</f>
        <v>2020</v>
      </c>
      <c r="P830" s="4" t="str">
        <f>TEXT(Table1[[#This Row],[Invoice Date]],"mmm")</f>
        <v>Aug</v>
      </c>
      <c r="Q830" s="27">
        <f>WEEKNUM(Table1[[#This Row],[Invoice Date]]) + IF(YEAR(Table1[[#This Row],[Invoice Date]])=2021, 52, 0)</f>
        <v>33</v>
      </c>
    </row>
    <row r="831" spans="2:17" ht="14.25" customHeight="1" x14ac:dyDescent="0.3">
      <c r="B831" s="4" t="s">
        <v>26</v>
      </c>
      <c r="C831" s="33">
        <v>1197831</v>
      </c>
      <c r="D831" s="5">
        <v>44052</v>
      </c>
      <c r="E831" s="4" t="s">
        <v>27</v>
      </c>
      <c r="F831" s="4" t="s">
        <v>28</v>
      </c>
      <c r="G831" s="4" t="s">
        <v>29</v>
      </c>
      <c r="H831" s="6" t="s">
        <v>21</v>
      </c>
      <c r="I831" s="7">
        <v>28</v>
      </c>
      <c r="J831" s="8">
        <v>213</v>
      </c>
      <c r="K831" s="9">
        <v>5964</v>
      </c>
      <c r="L831" s="9">
        <v>2862.72</v>
      </c>
      <c r="M831" s="10">
        <v>0.48</v>
      </c>
      <c r="N831" s="4" t="s">
        <v>24</v>
      </c>
      <c r="O831" s="4" t="str">
        <f>TEXT(Table1[[#This Row],[Invoice Date]],"yyyy")</f>
        <v>2020</v>
      </c>
      <c r="P831" s="4" t="str">
        <f>TEXT(Table1[[#This Row],[Invoice Date]],"mmm")</f>
        <v>Aug</v>
      </c>
      <c r="Q831" s="27">
        <f>WEEKNUM(Table1[[#This Row],[Invoice Date]]) + IF(YEAR(Table1[[#This Row],[Invoice Date]])=2021, 52, 0)</f>
        <v>33</v>
      </c>
    </row>
    <row r="832" spans="2:17" ht="14.25" customHeight="1" x14ac:dyDescent="0.3">
      <c r="B832" s="4" t="s">
        <v>14</v>
      </c>
      <c r="C832" s="33">
        <v>1185732</v>
      </c>
      <c r="D832" s="5">
        <v>44052</v>
      </c>
      <c r="E832" s="4" t="s">
        <v>31</v>
      </c>
      <c r="F832" s="4" t="s">
        <v>46</v>
      </c>
      <c r="G832" s="4" t="s">
        <v>47</v>
      </c>
      <c r="H832" s="6" t="s">
        <v>21</v>
      </c>
      <c r="I832" s="7">
        <v>38</v>
      </c>
      <c r="J832" s="8">
        <v>175</v>
      </c>
      <c r="K832" s="9">
        <v>6650</v>
      </c>
      <c r="L832" s="9">
        <v>2660</v>
      </c>
      <c r="M832" s="10">
        <v>0.4</v>
      </c>
      <c r="N832" s="4" t="s">
        <v>83</v>
      </c>
      <c r="O832" s="4" t="str">
        <f>TEXT(Table1[[#This Row],[Invoice Date]],"yyyy")</f>
        <v>2020</v>
      </c>
      <c r="P832" s="4" t="str">
        <f>TEXT(Table1[[#This Row],[Invoice Date]],"mmm")</f>
        <v>Aug</v>
      </c>
      <c r="Q832" s="27">
        <f>WEEKNUM(Table1[[#This Row],[Invoice Date]]) + IF(YEAR(Table1[[#This Row],[Invoice Date]])=2021, 52, 0)</f>
        <v>33</v>
      </c>
    </row>
    <row r="833" spans="2:17" ht="14.25" customHeight="1" x14ac:dyDescent="0.3">
      <c r="B833" s="4" t="s">
        <v>26</v>
      </c>
      <c r="C833" s="33">
        <v>1197831</v>
      </c>
      <c r="D833" s="5">
        <v>44052</v>
      </c>
      <c r="E833" s="4" t="s">
        <v>27</v>
      </c>
      <c r="F833" s="4" t="s">
        <v>28</v>
      </c>
      <c r="G833" s="4" t="s">
        <v>29</v>
      </c>
      <c r="H833" s="6" t="s">
        <v>21</v>
      </c>
      <c r="I833" s="7">
        <v>40</v>
      </c>
      <c r="J833" s="8">
        <v>625</v>
      </c>
      <c r="K833" s="9">
        <v>250000</v>
      </c>
      <c r="L833" s="9">
        <v>112500</v>
      </c>
      <c r="M833" s="10">
        <v>0.45</v>
      </c>
      <c r="N833" s="4" t="s">
        <v>24</v>
      </c>
      <c r="O833" s="4" t="str">
        <f>TEXT(Table1[[#This Row],[Invoice Date]],"yyyy")</f>
        <v>2020</v>
      </c>
      <c r="P833" s="4" t="str">
        <f>TEXT(Table1[[#This Row],[Invoice Date]],"mmm")</f>
        <v>Aug</v>
      </c>
      <c r="Q833" s="27">
        <f>WEEKNUM(Table1[[#This Row],[Invoice Date]]) + IF(YEAR(Table1[[#This Row],[Invoice Date]])=2021, 52, 0)</f>
        <v>33</v>
      </c>
    </row>
    <row r="834" spans="2:17" ht="14.25" customHeight="1" x14ac:dyDescent="0.3">
      <c r="B834" s="4" t="s">
        <v>14</v>
      </c>
      <c r="C834" s="33">
        <v>1185732</v>
      </c>
      <c r="D834" s="5">
        <v>44052</v>
      </c>
      <c r="E834" s="4" t="s">
        <v>31</v>
      </c>
      <c r="F834" s="4" t="s">
        <v>46</v>
      </c>
      <c r="G834" s="4" t="s">
        <v>47</v>
      </c>
      <c r="H834" s="6" t="s">
        <v>21</v>
      </c>
      <c r="I834" s="7">
        <v>40</v>
      </c>
      <c r="J834" s="8">
        <v>700</v>
      </c>
      <c r="K834" s="9">
        <v>280000</v>
      </c>
      <c r="L834" s="9">
        <v>84000</v>
      </c>
      <c r="M834" s="10">
        <v>0.3</v>
      </c>
      <c r="N834" s="4" t="s">
        <v>18</v>
      </c>
      <c r="O834" s="4" t="str">
        <f>TEXT(Table1[[#This Row],[Invoice Date]],"yyyy")</f>
        <v>2020</v>
      </c>
      <c r="P834" s="4" t="str">
        <f>TEXT(Table1[[#This Row],[Invoice Date]],"mmm")</f>
        <v>Aug</v>
      </c>
      <c r="Q834" s="27">
        <f>WEEKNUM(Table1[[#This Row],[Invoice Date]]) + IF(YEAR(Table1[[#This Row],[Invoice Date]])=2021, 52, 0)</f>
        <v>33</v>
      </c>
    </row>
    <row r="835" spans="2:17" ht="14.25" customHeight="1" x14ac:dyDescent="0.3">
      <c r="B835" s="4" t="s">
        <v>25</v>
      </c>
      <c r="C835" s="33">
        <v>1185733</v>
      </c>
      <c r="D835" s="5">
        <v>44053</v>
      </c>
      <c r="E835" s="4" t="s">
        <v>27</v>
      </c>
      <c r="F835" s="4" t="s">
        <v>28</v>
      </c>
      <c r="G835" s="4" t="s">
        <v>29</v>
      </c>
      <c r="H835" s="6" t="s">
        <v>22</v>
      </c>
      <c r="I835" s="7">
        <v>34</v>
      </c>
      <c r="J835" s="8">
        <v>179</v>
      </c>
      <c r="K835" s="9">
        <v>6086</v>
      </c>
      <c r="L835" s="9">
        <v>2069.2399999999998</v>
      </c>
      <c r="M835" s="10">
        <v>0.33999999999999997</v>
      </c>
      <c r="N835" s="4" t="s">
        <v>24</v>
      </c>
      <c r="O835" s="4" t="str">
        <f>TEXT(Table1[[#This Row],[Invoice Date]],"yyyy")</f>
        <v>2020</v>
      </c>
      <c r="P835" s="4" t="str">
        <f>TEXT(Table1[[#This Row],[Invoice Date]],"mmm")</f>
        <v>Aug</v>
      </c>
      <c r="Q835" s="27">
        <f>WEEKNUM(Table1[[#This Row],[Invoice Date]]) + IF(YEAR(Table1[[#This Row],[Invoice Date]])=2021, 52, 0)</f>
        <v>33</v>
      </c>
    </row>
    <row r="836" spans="2:17" ht="14.25" customHeight="1" x14ac:dyDescent="0.3">
      <c r="B836" s="4" t="s">
        <v>25</v>
      </c>
      <c r="C836" s="33">
        <v>1185733</v>
      </c>
      <c r="D836" s="5">
        <v>44053</v>
      </c>
      <c r="E836" s="4" t="s">
        <v>27</v>
      </c>
      <c r="F836" s="4" t="s">
        <v>28</v>
      </c>
      <c r="G836" s="4" t="s">
        <v>29</v>
      </c>
      <c r="H836" s="6" t="s">
        <v>22</v>
      </c>
      <c r="I836" s="7">
        <v>42</v>
      </c>
      <c r="J836" s="8">
        <v>147</v>
      </c>
      <c r="K836" s="9">
        <v>6174</v>
      </c>
      <c r="L836" s="9">
        <v>2593.08</v>
      </c>
      <c r="M836" s="10">
        <v>0.42</v>
      </c>
      <c r="N836" s="4" t="s">
        <v>83</v>
      </c>
      <c r="O836" s="4" t="str">
        <f>TEXT(Table1[[#This Row],[Invoice Date]],"yyyy")</f>
        <v>2020</v>
      </c>
      <c r="P836" s="4" t="str">
        <f>TEXT(Table1[[#This Row],[Invoice Date]],"mmm")</f>
        <v>Aug</v>
      </c>
      <c r="Q836" s="27">
        <f>WEEKNUM(Table1[[#This Row],[Invoice Date]]) + IF(YEAR(Table1[[#This Row],[Invoice Date]])=2021, 52, 0)</f>
        <v>33</v>
      </c>
    </row>
    <row r="837" spans="2:17" ht="14.25" customHeight="1" x14ac:dyDescent="0.3">
      <c r="B837" s="4" t="s">
        <v>14</v>
      </c>
      <c r="C837" s="33">
        <v>1185732</v>
      </c>
      <c r="D837" s="5">
        <v>44053</v>
      </c>
      <c r="E837" s="4" t="s">
        <v>48</v>
      </c>
      <c r="F837" s="4" t="s">
        <v>49</v>
      </c>
      <c r="G837" s="4" t="s">
        <v>50</v>
      </c>
      <c r="H837" s="6" t="s">
        <v>22</v>
      </c>
      <c r="I837" s="7">
        <v>50</v>
      </c>
      <c r="J837" s="8">
        <v>195</v>
      </c>
      <c r="K837" s="9">
        <v>9750</v>
      </c>
      <c r="L837" s="9">
        <v>4875</v>
      </c>
      <c r="M837" s="10">
        <v>0.5</v>
      </c>
      <c r="N837" s="4" t="s">
        <v>83</v>
      </c>
      <c r="O837" s="4" t="str">
        <f>TEXT(Table1[[#This Row],[Invoice Date]],"yyyy")</f>
        <v>2020</v>
      </c>
      <c r="P837" s="4" t="str">
        <f>TEXT(Table1[[#This Row],[Invoice Date]],"mmm")</f>
        <v>Aug</v>
      </c>
      <c r="Q837" s="27">
        <f>WEEKNUM(Table1[[#This Row],[Invoice Date]]) + IF(YEAR(Table1[[#This Row],[Invoice Date]])=2021, 52, 0)</f>
        <v>33</v>
      </c>
    </row>
    <row r="838" spans="2:17" ht="14.25" customHeight="1" x14ac:dyDescent="0.3">
      <c r="B838" s="4" t="s">
        <v>25</v>
      </c>
      <c r="C838" s="33">
        <v>1185733</v>
      </c>
      <c r="D838" s="5">
        <v>44053</v>
      </c>
      <c r="E838" s="4" t="s">
        <v>27</v>
      </c>
      <c r="F838" s="4" t="s">
        <v>28</v>
      </c>
      <c r="G838" s="4" t="s">
        <v>29</v>
      </c>
      <c r="H838" s="6" t="s">
        <v>22</v>
      </c>
      <c r="I838" s="7">
        <v>45</v>
      </c>
      <c r="J838" s="8">
        <v>525</v>
      </c>
      <c r="K838" s="9">
        <v>236250</v>
      </c>
      <c r="L838" s="9">
        <v>70875</v>
      </c>
      <c r="M838" s="10">
        <v>0.3</v>
      </c>
      <c r="N838" s="4" t="s">
        <v>24</v>
      </c>
      <c r="O838" s="4" t="str">
        <f>TEXT(Table1[[#This Row],[Invoice Date]],"yyyy")</f>
        <v>2020</v>
      </c>
      <c r="P838" s="4" t="str">
        <f>TEXT(Table1[[#This Row],[Invoice Date]],"mmm")</f>
        <v>Aug</v>
      </c>
      <c r="Q838" s="27">
        <f>WEEKNUM(Table1[[#This Row],[Invoice Date]]) + IF(YEAR(Table1[[#This Row],[Invoice Date]])=2021, 52, 0)</f>
        <v>33</v>
      </c>
    </row>
    <row r="839" spans="2:17" ht="14.25" customHeight="1" x14ac:dyDescent="0.3">
      <c r="B839" s="4" t="s">
        <v>14</v>
      </c>
      <c r="C839" s="33">
        <v>1185732</v>
      </c>
      <c r="D839" s="5">
        <v>44053</v>
      </c>
      <c r="E839" s="4" t="s">
        <v>48</v>
      </c>
      <c r="F839" s="4" t="s">
        <v>49</v>
      </c>
      <c r="G839" s="4" t="s">
        <v>50</v>
      </c>
      <c r="H839" s="6" t="s">
        <v>22</v>
      </c>
      <c r="I839" s="7">
        <v>55.000000000000007</v>
      </c>
      <c r="J839" s="8">
        <v>750</v>
      </c>
      <c r="K839" s="9">
        <v>412500.00000000006</v>
      </c>
      <c r="L839" s="9">
        <v>144375</v>
      </c>
      <c r="M839" s="10">
        <v>0.35</v>
      </c>
      <c r="N839" s="4" t="s">
        <v>18</v>
      </c>
      <c r="O839" s="4" t="str">
        <f>TEXT(Table1[[#This Row],[Invoice Date]],"yyyy")</f>
        <v>2020</v>
      </c>
      <c r="P839" s="4" t="str">
        <f>TEXT(Table1[[#This Row],[Invoice Date]],"mmm")</f>
        <v>Aug</v>
      </c>
      <c r="Q839" s="27">
        <f>WEEKNUM(Table1[[#This Row],[Invoice Date]]) + IF(YEAR(Table1[[#This Row],[Invoice Date]])=2021, 52, 0)</f>
        <v>33</v>
      </c>
    </row>
    <row r="840" spans="2:17" ht="14.25" customHeight="1" x14ac:dyDescent="0.3">
      <c r="B840" s="4" t="s">
        <v>25</v>
      </c>
      <c r="C840" s="33">
        <v>1185733</v>
      </c>
      <c r="D840" s="5">
        <v>44054</v>
      </c>
      <c r="E840" s="4" t="s">
        <v>27</v>
      </c>
      <c r="F840" s="4" t="s">
        <v>28</v>
      </c>
      <c r="G840" s="4" t="s">
        <v>29</v>
      </c>
      <c r="H840" s="6" t="s">
        <v>23</v>
      </c>
      <c r="I840" s="7">
        <v>27</v>
      </c>
      <c r="J840" s="8">
        <v>272</v>
      </c>
      <c r="K840" s="9">
        <v>7344</v>
      </c>
      <c r="L840" s="9">
        <v>4039.2000000000003</v>
      </c>
      <c r="M840" s="10">
        <v>0.55000000000000004</v>
      </c>
      <c r="N840" s="4" t="s">
        <v>24</v>
      </c>
      <c r="O840" s="4" t="str">
        <f>TEXT(Table1[[#This Row],[Invoice Date]],"yyyy")</f>
        <v>2020</v>
      </c>
      <c r="P840" s="4" t="str">
        <f>TEXT(Table1[[#This Row],[Invoice Date]],"mmm")</f>
        <v>Aug</v>
      </c>
      <c r="Q840" s="27">
        <f>WEEKNUM(Table1[[#This Row],[Invoice Date]]) + IF(YEAR(Table1[[#This Row],[Invoice Date]])=2021, 52, 0)</f>
        <v>33</v>
      </c>
    </row>
    <row r="841" spans="2:17" ht="14.25" customHeight="1" x14ac:dyDescent="0.3">
      <c r="B841" s="4" t="s">
        <v>25</v>
      </c>
      <c r="C841" s="33">
        <v>1185733</v>
      </c>
      <c r="D841" s="5">
        <v>44054</v>
      </c>
      <c r="E841" s="4" t="s">
        <v>27</v>
      </c>
      <c r="F841" s="4" t="s">
        <v>28</v>
      </c>
      <c r="G841" s="4" t="s">
        <v>29</v>
      </c>
      <c r="H841" s="6" t="s">
        <v>23</v>
      </c>
      <c r="I841" s="7">
        <v>39</v>
      </c>
      <c r="J841" s="8">
        <v>232</v>
      </c>
      <c r="K841" s="9">
        <v>9048</v>
      </c>
      <c r="L841" s="9">
        <v>5519.28</v>
      </c>
      <c r="M841" s="10">
        <v>0.61</v>
      </c>
      <c r="N841" s="4" t="s">
        <v>83</v>
      </c>
      <c r="O841" s="4" t="str">
        <f>TEXT(Table1[[#This Row],[Invoice Date]],"yyyy")</f>
        <v>2020</v>
      </c>
      <c r="P841" s="4" t="str">
        <f>TEXT(Table1[[#This Row],[Invoice Date]],"mmm")</f>
        <v>Aug</v>
      </c>
      <c r="Q841" s="27">
        <f>WEEKNUM(Table1[[#This Row],[Invoice Date]]) + IF(YEAR(Table1[[#This Row],[Invoice Date]])=2021, 52, 0)</f>
        <v>33</v>
      </c>
    </row>
    <row r="842" spans="2:17" ht="14.25" customHeight="1" x14ac:dyDescent="0.3">
      <c r="B842" s="4" t="s">
        <v>14</v>
      </c>
      <c r="C842" s="33">
        <v>1185732</v>
      </c>
      <c r="D842" s="5">
        <v>44054</v>
      </c>
      <c r="E842" s="4" t="s">
        <v>48</v>
      </c>
      <c r="F842" s="4" t="s">
        <v>49</v>
      </c>
      <c r="G842" s="4" t="s">
        <v>50</v>
      </c>
      <c r="H842" s="6" t="s">
        <v>23</v>
      </c>
      <c r="I842" s="7">
        <v>41</v>
      </c>
      <c r="J842" s="8">
        <v>247</v>
      </c>
      <c r="K842" s="9">
        <v>10127</v>
      </c>
      <c r="L842" s="9">
        <v>6278.74</v>
      </c>
      <c r="M842" s="10">
        <v>0.62</v>
      </c>
      <c r="N842" s="4" t="s">
        <v>83</v>
      </c>
      <c r="O842" s="4" t="str">
        <f>TEXT(Table1[[#This Row],[Invoice Date]],"yyyy")</f>
        <v>2020</v>
      </c>
      <c r="P842" s="4" t="str">
        <f>TEXT(Table1[[#This Row],[Invoice Date]],"mmm")</f>
        <v>Aug</v>
      </c>
      <c r="Q842" s="27">
        <f>WEEKNUM(Table1[[#This Row],[Invoice Date]]) + IF(YEAR(Table1[[#This Row],[Invoice Date]])=2021, 52, 0)</f>
        <v>33</v>
      </c>
    </row>
    <row r="843" spans="2:17" ht="14.25" customHeight="1" x14ac:dyDescent="0.3">
      <c r="B843" s="4" t="s">
        <v>25</v>
      </c>
      <c r="C843" s="33">
        <v>1185733</v>
      </c>
      <c r="D843" s="5">
        <v>44054</v>
      </c>
      <c r="E843" s="4" t="s">
        <v>27</v>
      </c>
      <c r="F843" s="4" t="s">
        <v>28</v>
      </c>
      <c r="G843" s="4" t="s">
        <v>29</v>
      </c>
      <c r="H843" s="6" t="s">
        <v>23</v>
      </c>
      <c r="I843" s="7">
        <v>40</v>
      </c>
      <c r="J843" s="8">
        <v>800</v>
      </c>
      <c r="K843" s="9">
        <v>320000</v>
      </c>
      <c r="L843" s="9">
        <v>160000</v>
      </c>
      <c r="M843" s="10">
        <v>0.5</v>
      </c>
      <c r="N843" s="4" t="s">
        <v>24</v>
      </c>
      <c r="O843" s="4" t="str">
        <f>TEXT(Table1[[#This Row],[Invoice Date]],"yyyy")</f>
        <v>2020</v>
      </c>
      <c r="P843" s="4" t="str">
        <f>TEXT(Table1[[#This Row],[Invoice Date]],"mmm")</f>
        <v>Aug</v>
      </c>
      <c r="Q843" s="27">
        <f>WEEKNUM(Table1[[#This Row],[Invoice Date]]) + IF(YEAR(Table1[[#This Row],[Invoice Date]])=2021, 52, 0)</f>
        <v>33</v>
      </c>
    </row>
    <row r="844" spans="2:17" ht="14.25" customHeight="1" x14ac:dyDescent="0.3">
      <c r="B844" s="4" t="s">
        <v>14</v>
      </c>
      <c r="C844" s="33">
        <v>1185732</v>
      </c>
      <c r="D844" s="5">
        <v>44054</v>
      </c>
      <c r="E844" s="4" t="s">
        <v>48</v>
      </c>
      <c r="F844" s="4" t="s">
        <v>49</v>
      </c>
      <c r="G844" s="4" t="s">
        <v>50</v>
      </c>
      <c r="H844" s="6" t="s">
        <v>23</v>
      </c>
      <c r="I844" s="7">
        <v>45</v>
      </c>
      <c r="J844" s="8">
        <v>850</v>
      </c>
      <c r="K844" s="9">
        <v>382500</v>
      </c>
      <c r="L844" s="9">
        <v>191250</v>
      </c>
      <c r="M844" s="10">
        <v>0.5</v>
      </c>
      <c r="N844" s="4" t="s">
        <v>18</v>
      </c>
      <c r="O844" s="4" t="str">
        <f>TEXT(Table1[[#This Row],[Invoice Date]],"yyyy")</f>
        <v>2020</v>
      </c>
      <c r="P844" s="4" t="str">
        <f>TEXT(Table1[[#This Row],[Invoice Date]],"mmm")</f>
        <v>Aug</v>
      </c>
      <c r="Q844" s="27">
        <f>WEEKNUM(Table1[[#This Row],[Invoice Date]]) + IF(YEAR(Table1[[#This Row],[Invoice Date]])=2021, 52, 0)</f>
        <v>33</v>
      </c>
    </row>
    <row r="845" spans="2:17" ht="14.25" customHeight="1" x14ac:dyDescent="0.3">
      <c r="B845" s="4" t="s">
        <v>25</v>
      </c>
      <c r="C845" s="33">
        <v>1185733</v>
      </c>
      <c r="D845" s="5">
        <v>44055</v>
      </c>
      <c r="E845" s="4" t="s">
        <v>27</v>
      </c>
      <c r="F845" s="4" t="s">
        <v>28</v>
      </c>
      <c r="G845" s="4" t="s">
        <v>29</v>
      </c>
      <c r="H845" s="6" t="s">
        <v>17</v>
      </c>
      <c r="I845" s="7">
        <v>24</v>
      </c>
      <c r="J845" s="8">
        <v>315</v>
      </c>
      <c r="K845" s="9">
        <v>7560</v>
      </c>
      <c r="L845" s="9">
        <v>2948.3999999999996</v>
      </c>
      <c r="M845" s="10">
        <v>0.38999999999999996</v>
      </c>
      <c r="N845" s="4" t="s">
        <v>24</v>
      </c>
      <c r="O845" s="4" t="str">
        <f>TEXT(Table1[[#This Row],[Invoice Date]],"yyyy")</f>
        <v>2020</v>
      </c>
      <c r="P845" s="4" t="str">
        <f>TEXT(Table1[[#This Row],[Invoice Date]],"mmm")</f>
        <v>Aug</v>
      </c>
      <c r="Q845" s="27">
        <f>WEEKNUM(Table1[[#This Row],[Invoice Date]]) + IF(YEAR(Table1[[#This Row],[Invoice Date]])=2021, 52, 0)</f>
        <v>33</v>
      </c>
    </row>
    <row r="846" spans="2:17" ht="14.25" customHeight="1" x14ac:dyDescent="0.3">
      <c r="B846" s="4" t="s">
        <v>25</v>
      </c>
      <c r="C846" s="33">
        <v>1185733</v>
      </c>
      <c r="D846" s="5">
        <v>44055</v>
      </c>
      <c r="E846" s="4" t="s">
        <v>27</v>
      </c>
      <c r="F846" s="4" t="s">
        <v>28</v>
      </c>
      <c r="G846" s="4" t="s">
        <v>29</v>
      </c>
      <c r="H846" s="6" t="s">
        <v>17</v>
      </c>
      <c r="I846" s="7">
        <v>29</v>
      </c>
      <c r="J846" s="8">
        <v>268</v>
      </c>
      <c r="K846" s="9">
        <v>7772</v>
      </c>
      <c r="L846" s="9">
        <v>3730.56</v>
      </c>
      <c r="M846" s="10">
        <v>0.48</v>
      </c>
      <c r="N846" s="4" t="s">
        <v>83</v>
      </c>
      <c r="O846" s="4" t="str">
        <f>TEXT(Table1[[#This Row],[Invoice Date]],"yyyy")</f>
        <v>2020</v>
      </c>
      <c r="P846" s="4" t="str">
        <f>TEXT(Table1[[#This Row],[Invoice Date]],"mmm")</f>
        <v>Aug</v>
      </c>
      <c r="Q846" s="27">
        <f>WEEKNUM(Table1[[#This Row],[Invoice Date]]) + IF(YEAR(Table1[[#This Row],[Invoice Date]])=2021, 52, 0)</f>
        <v>33</v>
      </c>
    </row>
    <row r="847" spans="2:17" ht="14.25" customHeight="1" x14ac:dyDescent="0.3">
      <c r="B847" s="4" t="s">
        <v>14</v>
      </c>
      <c r="C847" s="33">
        <v>1185732</v>
      </c>
      <c r="D847" s="5">
        <v>44055</v>
      </c>
      <c r="E847" s="4" t="s">
        <v>48</v>
      </c>
      <c r="F847" s="4" t="s">
        <v>49</v>
      </c>
      <c r="G847" s="4" t="s">
        <v>50</v>
      </c>
      <c r="H847" s="6" t="s">
        <v>17</v>
      </c>
      <c r="I847" s="7">
        <v>43</v>
      </c>
      <c r="J847" s="8">
        <v>319</v>
      </c>
      <c r="K847" s="9">
        <v>13717</v>
      </c>
      <c r="L847" s="9">
        <v>7818.6900000000005</v>
      </c>
      <c r="M847" s="10">
        <v>0.57000000000000006</v>
      </c>
      <c r="N847" s="4" t="s">
        <v>83</v>
      </c>
      <c r="O847" s="4" t="str">
        <f>TEXT(Table1[[#This Row],[Invoice Date]],"yyyy")</f>
        <v>2020</v>
      </c>
      <c r="P847" s="4" t="str">
        <f>TEXT(Table1[[#This Row],[Invoice Date]],"mmm")</f>
        <v>Aug</v>
      </c>
      <c r="Q847" s="27">
        <f>WEEKNUM(Table1[[#This Row],[Invoice Date]]) + IF(YEAR(Table1[[#This Row],[Invoice Date]])=2021, 52, 0)</f>
        <v>33</v>
      </c>
    </row>
    <row r="848" spans="2:17" ht="14.25" customHeight="1" x14ac:dyDescent="0.3">
      <c r="B848" s="4" t="s">
        <v>25</v>
      </c>
      <c r="C848" s="33">
        <v>1185733</v>
      </c>
      <c r="D848" s="5">
        <v>44055</v>
      </c>
      <c r="E848" s="4" t="s">
        <v>27</v>
      </c>
      <c r="F848" s="4" t="s">
        <v>28</v>
      </c>
      <c r="G848" s="4" t="s">
        <v>29</v>
      </c>
      <c r="H848" s="6" t="s">
        <v>17</v>
      </c>
      <c r="I848" s="7">
        <v>30</v>
      </c>
      <c r="J848" s="8">
        <v>925</v>
      </c>
      <c r="K848" s="9">
        <v>277500</v>
      </c>
      <c r="L848" s="9">
        <v>97125</v>
      </c>
      <c r="M848" s="10">
        <v>0.35</v>
      </c>
      <c r="N848" s="4" t="s">
        <v>24</v>
      </c>
      <c r="O848" s="4" t="str">
        <f>TEXT(Table1[[#This Row],[Invoice Date]],"yyyy")</f>
        <v>2020</v>
      </c>
      <c r="P848" s="4" t="str">
        <f>TEXT(Table1[[#This Row],[Invoice Date]],"mmm")</f>
        <v>Aug</v>
      </c>
      <c r="Q848" s="27">
        <f>WEEKNUM(Table1[[#This Row],[Invoice Date]]) + IF(YEAR(Table1[[#This Row],[Invoice Date]])=2021, 52, 0)</f>
        <v>33</v>
      </c>
    </row>
    <row r="849" spans="2:17" ht="14.25" customHeight="1" x14ac:dyDescent="0.3">
      <c r="B849" s="4" t="s">
        <v>14</v>
      </c>
      <c r="C849" s="33">
        <v>1185732</v>
      </c>
      <c r="D849" s="5">
        <v>44055</v>
      </c>
      <c r="E849" s="4" t="s">
        <v>48</v>
      </c>
      <c r="F849" s="4" t="s">
        <v>49</v>
      </c>
      <c r="G849" s="4" t="s">
        <v>50</v>
      </c>
      <c r="H849" s="6" t="s">
        <v>17</v>
      </c>
      <c r="I849" s="7">
        <v>45</v>
      </c>
      <c r="J849" s="8">
        <v>1100</v>
      </c>
      <c r="K849" s="9">
        <v>495000</v>
      </c>
      <c r="L849" s="9">
        <v>222750</v>
      </c>
      <c r="M849" s="10">
        <v>0.45</v>
      </c>
      <c r="N849" s="4" t="s">
        <v>18</v>
      </c>
      <c r="O849" s="4" t="str">
        <f>TEXT(Table1[[#This Row],[Invoice Date]],"yyyy")</f>
        <v>2020</v>
      </c>
      <c r="P849" s="4" t="str">
        <f>TEXT(Table1[[#This Row],[Invoice Date]],"mmm")</f>
        <v>Aug</v>
      </c>
      <c r="Q849" s="27">
        <f>WEEKNUM(Table1[[#This Row],[Invoice Date]]) + IF(YEAR(Table1[[#This Row],[Invoice Date]])=2021, 52, 0)</f>
        <v>33</v>
      </c>
    </row>
    <row r="850" spans="2:17" ht="14.25" customHeight="1" x14ac:dyDescent="0.3">
      <c r="B850" s="4" t="s">
        <v>14</v>
      </c>
      <c r="C850" s="33">
        <v>1185732</v>
      </c>
      <c r="D850" s="5">
        <v>44056</v>
      </c>
      <c r="E850" s="4" t="s">
        <v>48</v>
      </c>
      <c r="F850" s="4" t="s">
        <v>49</v>
      </c>
      <c r="G850" s="4" t="s">
        <v>50</v>
      </c>
      <c r="H850" s="6" t="s">
        <v>19</v>
      </c>
      <c r="I850" s="7">
        <v>43</v>
      </c>
      <c r="J850" s="8">
        <v>195</v>
      </c>
      <c r="K850" s="9">
        <v>8385</v>
      </c>
      <c r="L850" s="9">
        <v>4108.6499999999996</v>
      </c>
      <c r="M850" s="10">
        <v>0.49</v>
      </c>
      <c r="N850" s="4" t="s">
        <v>83</v>
      </c>
      <c r="O850" s="4" t="str">
        <f>TEXT(Table1[[#This Row],[Invoice Date]],"yyyy")</f>
        <v>2020</v>
      </c>
      <c r="P850" s="4" t="str">
        <f>TEXT(Table1[[#This Row],[Invoice Date]],"mmm")</f>
        <v>Aug</v>
      </c>
      <c r="Q850" s="27">
        <f>WEEKNUM(Table1[[#This Row],[Invoice Date]]) + IF(YEAR(Table1[[#This Row],[Invoice Date]])=2021, 52, 0)</f>
        <v>33</v>
      </c>
    </row>
    <row r="851" spans="2:17" ht="14.25" customHeight="1" x14ac:dyDescent="0.3">
      <c r="B851" s="4" t="s">
        <v>25</v>
      </c>
      <c r="C851" s="33">
        <v>1185733</v>
      </c>
      <c r="D851" s="5">
        <v>44056</v>
      </c>
      <c r="E851" s="4" t="s">
        <v>27</v>
      </c>
      <c r="F851" s="4" t="s">
        <v>28</v>
      </c>
      <c r="G851" s="4" t="s">
        <v>29</v>
      </c>
      <c r="H851" s="6" t="s">
        <v>19</v>
      </c>
      <c r="I851" s="7">
        <v>30</v>
      </c>
      <c r="J851" s="8">
        <v>287</v>
      </c>
      <c r="K851" s="9">
        <v>8610</v>
      </c>
      <c r="L851" s="9">
        <v>3616.2</v>
      </c>
      <c r="M851" s="10">
        <v>0.42</v>
      </c>
      <c r="N851" s="4" t="s">
        <v>24</v>
      </c>
      <c r="O851" s="4" t="str">
        <f>TEXT(Table1[[#This Row],[Invoice Date]],"yyyy")</f>
        <v>2020</v>
      </c>
      <c r="P851" s="4" t="str">
        <f>TEXT(Table1[[#This Row],[Invoice Date]],"mmm")</f>
        <v>Aug</v>
      </c>
      <c r="Q851" s="27">
        <f>WEEKNUM(Table1[[#This Row],[Invoice Date]]) + IF(YEAR(Table1[[#This Row],[Invoice Date]])=2021, 52, 0)</f>
        <v>33</v>
      </c>
    </row>
    <row r="852" spans="2:17" ht="14.25" customHeight="1" x14ac:dyDescent="0.3">
      <c r="B852" s="4" t="s">
        <v>25</v>
      </c>
      <c r="C852" s="33">
        <v>1185733</v>
      </c>
      <c r="D852" s="5">
        <v>44056</v>
      </c>
      <c r="E852" s="4" t="s">
        <v>27</v>
      </c>
      <c r="F852" s="4" t="s">
        <v>28</v>
      </c>
      <c r="G852" s="4" t="s">
        <v>29</v>
      </c>
      <c r="H852" s="6" t="s">
        <v>19</v>
      </c>
      <c r="I852" s="7">
        <v>38</v>
      </c>
      <c r="J852" s="8">
        <v>259</v>
      </c>
      <c r="K852" s="9">
        <v>9842</v>
      </c>
      <c r="L852" s="9">
        <v>4527.32</v>
      </c>
      <c r="M852" s="10">
        <v>0.45999999999999996</v>
      </c>
      <c r="N852" s="4" t="s">
        <v>83</v>
      </c>
      <c r="O852" s="4" t="str">
        <f>TEXT(Table1[[#This Row],[Invoice Date]],"yyyy")</f>
        <v>2020</v>
      </c>
      <c r="P852" s="4" t="str">
        <f>TEXT(Table1[[#This Row],[Invoice Date]],"mmm")</f>
        <v>Aug</v>
      </c>
      <c r="Q852" s="27">
        <f>WEEKNUM(Table1[[#This Row],[Invoice Date]]) + IF(YEAR(Table1[[#This Row],[Invoice Date]])=2021, 52, 0)</f>
        <v>33</v>
      </c>
    </row>
    <row r="853" spans="2:17" ht="14.25" customHeight="1" x14ac:dyDescent="0.3">
      <c r="B853" s="4" t="s">
        <v>14</v>
      </c>
      <c r="C853" s="33">
        <v>1185732</v>
      </c>
      <c r="D853" s="5">
        <v>44056</v>
      </c>
      <c r="E853" s="4" t="s">
        <v>48</v>
      </c>
      <c r="F853" s="4" t="s">
        <v>49</v>
      </c>
      <c r="G853" s="4" t="s">
        <v>50</v>
      </c>
      <c r="H853" s="6" t="s">
        <v>19</v>
      </c>
      <c r="I853" s="7">
        <v>45</v>
      </c>
      <c r="J853" s="8">
        <v>750</v>
      </c>
      <c r="K853" s="9">
        <v>337500</v>
      </c>
      <c r="L853" s="9">
        <v>118124.99999999999</v>
      </c>
      <c r="M853" s="10">
        <v>0.35</v>
      </c>
      <c r="N853" s="4" t="s">
        <v>18</v>
      </c>
      <c r="O853" s="4" t="str">
        <f>TEXT(Table1[[#This Row],[Invoice Date]],"yyyy")</f>
        <v>2020</v>
      </c>
      <c r="P853" s="4" t="str">
        <f>TEXT(Table1[[#This Row],[Invoice Date]],"mmm")</f>
        <v>Aug</v>
      </c>
      <c r="Q853" s="27">
        <f>WEEKNUM(Table1[[#This Row],[Invoice Date]]) + IF(YEAR(Table1[[#This Row],[Invoice Date]])=2021, 52, 0)</f>
        <v>33</v>
      </c>
    </row>
    <row r="854" spans="2:17" ht="14.25" customHeight="1" x14ac:dyDescent="0.3">
      <c r="B854" s="4" t="s">
        <v>25</v>
      </c>
      <c r="C854" s="33">
        <v>1185733</v>
      </c>
      <c r="D854" s="5">
        <v>44056</v>
      </c>
      <c r="E854" s="4" t="s">
        <v>27</v>
      </c>
      <c r="F854" s="4" t="s">
        <v>28</v>
      </c>
      <c r="G854" s="4" t="s">
        <v>29</v>
      </c>
      <c r="H854" s="6" t="s">
        <v>19</v>
      </c>
      <c r="I854" s="7">
        <v>40</v>
      </c>
      <c r="J854" s="8">
        <v>925</v>
      </c>
      <c r="K854" s="9">
        <v>370000</v>
      </c>
      <c r="L854" s="9">
        <v>129499.99999999999</v>
      </c>
      <c r="M854" s="10">
        <v>0.35</v>
      </c>
      <c r="N854" s="4" t="s">
        <v>24</v>
      </c>
      <c r="O854" s="4" t="str">
        <f>TEXT(Table1[[#This Row],[Invoice Date]],"yyyy")</f>
        <v>2020</v>
      </c>
      <c r="P854" s="4" t="str">
        <f>TEXT(Table1[[#This Row],[Invoice Date]],"mmm")</f>
        <v>Aug</v>
      </c>
      <c r="Q854" s="27">
        <f>WEEKNUM(Table1[[#This Row],[Invoice Date]]) + IF(YEAR(Table1[[#This Row],[Invoice Date]])=2021, 52, 0)</f>
        <v>33</v>
      </c>
    </row>
    <row r="855" spans="2:17" ht="14.25" customHeight="1" x14ac:dyDescent="0.3">
      <c r="B855" s="4" t="s">
        <v>25</v>
      </c>
      <c r="C855" s="33">
        <v>1185733</v>
      </c>
      <c r="D855" s="5">
        <v>44057</v>
      </c>
      <c r="E855" s="4" t="s">
        <v>27</v>
      </c>
      <c r="F855" s="4" t="s">
        <v>28</v>
      </c>
      <c r="G855" s="4" t="s">
        <v>29</v>
      </c>
      <c r="H855" s="6" t="s">
        <v>20</v>
      </c>
      <c r="I855" s="7">
        <v>23</v>
      </c>
      <c r="J855" s="8">
        <v>240</v>
      </c>
      <c r="K855" s="9">
        <v>5520</v>
      </c>
      <c r="L855" s="9">
        <v>2042.3999999999999</v>
      </c>
      <c r="M855" s="10">
        <v>0.37</v>
      </c>
      <c r="N855" s="4" t="s">
        <v>24</v>
      </c>
      <c r="O855" s="4" t="str">
        <f>TEXT(Table1[[#This Row],[Invoice Date]],"yyyy")</f>
        <v>2020</v>
      </c>
      <c r="P855" s="4" t="str">
        <f>TEXT(Table1[[#This Row],[Invoice Date]],"mmm")</f>
        <v>Aug</v>
      </c>
      <c r="Q855" s="27">
        <f>WEEKNUM(Table1[[#This Row],[Invoice Date]]) + IF(YEAR(Table1[[#This Row],[Invoice Date]])=2021, 52, 0)</f>
        <v>33</v>
      </c>
    </row>
    <row r="856" spans="2:17" ht="14.25" customHeight="1" x14ac:dyDescent="0.3">
      <c r="B856" s="4" t="s">
        <v>25</v>
      </c>
      <c r="C856" s="33">
        <v>1185733</v>
      </c>
      <c r="D856" s="5">
        <v>44057</v>
      </c>
      <c r="E856" s="4" t="s">
        <v>27</v>
      </c>
      <c r="F856" s="4" t="s">
        <v>28</v>
      </c>
      <c r="G856" s="4" t="s">
        <v>29</v>
      </c>
      <c r="H856" s="6" t="s">
        <v>20</v>
      </c>
      <c r="I856" s="7">
        <v>33</v>
      </c>
      <c r="J856" s="8">
        <v>225</v>
      </c>
      <c r="K856" s="9">
        <v>7425</v>
      </c>
      <c r="L856" s="9">
        <v>3564</v>
      </c>
      <c r="M856" s="10">
        <v>0.48</v>
      </c>
      <c r="N856" s="4" t="s">
        <v>83</v>
      </c>
      <c r="O856" s="4" t="str">
        <f>TEXT(Table1[[#This Row],[Invoice Date]],"yyyy")</f>
        <v>2020</v>
      </c>
      <c r="P856" s="4" t="str">
        <f>TEXT(Table1[[#This Row],[Invoice Date]],"mmm")</f>
        <v>Aug</v>
      </c>
      <c r="Q856" s="27">
        <f>WEEKNUM(Table1[[#This Row],[Invoice Date]]) + IF(YEAR(Table1[[#This Row],[Invoice Date]])=2021, 52, 0)</f>
        <v>33</v>
      </c>
    </row>
    <row r="857" spans="2:17" ht="14.25" customHeight="1" x14ac:dyDescent="0.3">
      <c r="B857" s="4" t="s">
        <v>14</v>
      </c>
      <c r="C857" s="33">
        <v>1185732</v>
      </c>
      <c r="D857" s="5">
        <v>44057</v>
      </c>
      <c r="E857" s="4" t="s">
        <v>48</v>
      </c>
      <c r="F857" s="4" t="s">
        <v>49</v>
      </c>
      <c r="G857" s="4" t="s">
        <v>50</v>
      </c>
      <c r="H857" s="6" t="s">
        <v>20</v>
      </c>
      <c r="I857" s="7">
        <v>32</v>
      </c>
      <c r="J857" s="8">
        <v>240</v>
      </c>
      <c r="K857" s="9">
        <v>7680</v>
      </c>
      <c r="L857" s="9">
        <v>2918.4</v>
      </c>
      <c r="M857" s="10">
        <v>0.38</v>
      </c>
      <c r="N857" s="4" t="s">
        <v>83</v>
      </c>
      <c r="O857" s="4" t="str">
        <f>TEXT(Table1[[#This Row],[Invoice Date]],"yyyy")</f>
        <v>2020</v>
      </c>
      <c r="P857" s="4" t="str">
        <f>TEXT(Table1[[#This Row],[Invoice Date]],"mmm")</f>
        <v>Aug</v>
      </c>
      <c r="Q857" s="27">
        <f>WEEKNUM(Table1[[#This Row],[Invoice Date]]) + IF(YEAR(Table1[[#This Row],[Invoice Date]])=2021, 52, 0)</f>
        <v>33</v>
      </c>
    </row>
    <row r="858" spans="2:17" ht="14.25" customHeight="1" x14ac:dyDescent="0.3">
      <c r="B858" s="4" t="s">
        <v>25</v>
      </c>
      <c r="C858" s="33">
        <v>1185733</v>
      </c>
      <c r="D858" s="5">
        <v>44057</v>
      </c>
      <c r="E858" s="4" t="s">
        <v>27</v>
      </c>
      <c r="F858" s="4" t="s">
        <v>28</v>
      </c>
      <c r="G858" s="4" t="s">
        <v>29</v>
      </c>
      <c r="H858" s="6" t="s">
        <v>20</v>
      </c>
      <c r="I858" s="7">
        <v>35</v>
      </c>
      <c r="J858" s="8">
        <v>775</v>
      </c>
      <c r="K858" s="9">
        <v>271250</v>
      </c>
      <c r="L858" s="9">
        <v>94937.5</v>
      </c>
      <c r="M858" s="10">
        <v>0.35</v>
      </c>
      <c r="N858" s="4" t="s">
        <v>24</v>
      </c>
      <c r="O858" s="4" t="str">
        <f>TEXT(Table1[[#This Row],[Invoice Date]],"yyyy")</f>
        <v>2020</v>
      </c>
      <c r="P858" s="4" t="str">
        <f>TEXT(Table1[[#This Row],[Invoice Date]],"mmm")</f>
        <v>Aug</v>
      </c>
      <c r="Q858" s="27">
        <f>WEEKNUM(Table1[[#This Row],[Invoice Date]]) + IF(YEAR(Table1[[#This Row],[Invoice Date]])=2021, 52, 0)</f>
        <v>33</v>
      </c>
    </row>
    <row r="859" spans="2:17" ht="14.25" customHeight="1" x14ac:dyDescent="0.3">
      <c r="B859" s="4" t="s">
        <v>14</v>
      </c>
      <c r="C859" s="33">
        <v>1185732</v>
      </c>
      <c r="D859" s="5">
        <v>44057</v>
      </c>
      <c r="E859" s="4" t="s">
        <v>48</v>
      </c>
      <c r="F859" s="4" t="s">
        <v>49</v>
      </c>
      <c r="G859" s="4" t="s">
        <v>50</v>
      </c>
      <c r="H859" s="6" t="s">
        <v>20</v>
      </c>
      <c r="I859" s="7">
        <v>35</v>
      </c>
      <c r="J859" s="8">
        <v>800</v>
      </c>
      <c r="K859" s="9">
        <v>280000</v>
      </c>
      <c r="L859" s="9">
        <v>70000</v>
      </c>
      <c r="M859" s="10">
        <v>0.25</v>
      </c>
      <c r="N859" s="4" t="s">
        <v>18</v>
      </c>
      <c r="O859" s="4" t="str">
        <f>TEXT(Table1[[#This Row],[Invoice Date]],"yyyy")</f>
        <v>2020</v>
      </c>
      <c r="P859" s="4" t="str">
        <f>TEXT(Table1[[#This Row],[Invoice Date]],"mmm")</f>
        <v>Aug</v>
      </c>
      <c r="Q859" s="27">
        <f>WEEKNUM(Table1[[#This Row],[Invoice Date]]) + IF(YEAR(Table1[[#This Row],[Invoice Date]])=2021, 52, 0)</f>
        <v>33</v>
      </c>
    </row>
    <row r="860" spans="2:17" ht="14.25" customHeight="1" x14ac:dyDescent="0.3">
      <c r="B860" s="4" t="s">
        <v>30</v>
      </c>
      <c r="C860" s="34">
        <v>1128299</v>
      </c>
      <c r="D860" s="5">
        <v>44058</v>
      </c>
      <c r="E860" s="4" t="s">
        <v>48</v>
      </c>
      <c r="F860" s="4" t="s">
        <v>49</v>
      </c>
      <c r="G860" s="4" t="s">
        <v>50</v>
      </c>
      <c r="H860" s="6" t="s">
        <v>21</v>
      </c>
      <c r="I860" s="7">
        <v>38</v>
      </c>
      <c r="J860" s="8">
        <v>169</v>
      </c>
      <c r="K860" s="9">
        <v>6422</v>
      </c>
      <c r="L860" s="9">
        <v>2825.68</v>
      </c>
      <c r="M860" s="10">
        <v>0.44</v>
      </c>
      <c r="N860" s="4" t="s">
        <v>83</v>
      </c>
      <c r="O860" s="4" t="str">
        <f>TEXT(Table1[[#This Row],[Invoice Date]],"yyyy")</f>
        <v>2020</v>
      </c>
      <c r="P860" s="4" t="str">
        <f>TEXT(Table1[[#This Row],[Invoice Date]],"mmm")</f>
        <v>Aug</v>
      </c>
      <c r="Q860" s="27">
        <f>WEEKNUM(Table1[[#This Row],[Invoice Date]]) + IF(YEAR(Table1[[#This Row],[Invoice Date]])=2021, 52, 0)</f>
        <v>33</v>
      </c>
    </row>
    <row r="861" spans="2:17" ht="14.25" customHeight="1" x14ac:dyDescent="0.3">
      <c r="B861" s="4" t="s">
        <v>25</v>
      </c>
      <c r="C861" s="33">
        <v>1185733</v>
      </c>
      <c r="D861" s="5">
        <v>44058</v>
      </c>
      <c r="E861" s="4" t="s">
        <v>27</v>
      </c>
      <c r="F861" s="4" t="s">
        <v>28</v>
      </c>
      <c r="G861" s="4" t="s">
        <v>29</v>
      </c>
      <c r="H861" s="6" t="s">
        <v>21</v>
      </c>
      <c r="I861" s="7">
        <v>39</v>
      </c>
      <c r="J861" s="8">
        <v>189</v>
      </c>
      <c r="K861" s="9">
        <v>7371</v>
      </c>
      <c r="L861" s="9">
        <v>4275.18</v>
      </c>
      <c r="M861" s="10">
        <v>0.58000000000000007</v>
      </c>
      <c r="N861" s="4" t="s">
        <v>83</v>
      </c>
      <c r="O861" s="4" t="str">
        <f>TEXT(Table1[[#This Row],[Invoice Date]],"yyyy")</f>
        <v>2020</v>
      </c>
      <c r="P861" s="4" t="str">
        <f>TEXT(Table1[[#This Row],[Invoice Date]],"mmm")</f>
        <v>Aug</v>
      </c>
      <c r="Q861" s="27">
        <f>WEEKNUM(Table1[[#This Row],[Invoice Date]]) + IF(YEAR(Table1[[#This Row],[Invoice Date]])=2021, 52, 0)</f>
        <v>33</v>
      </c>
    </row>
    <row r="862" spans="2:17" ht="14.25" customHeight="1" x14ac:dyDescent="0.3">
      <c r="B862" s="4" t="s">
        <v>25</v>
      </c>
      <c r="C862" s="33">
        <v>1185733</v>
      </c>
      <c r="D862" s="5">
        <v>44058</v>
      </c>
      <c r="E862" s="4" t="s">
        <v>27</v>
      </c>
      <c r="F862" s="4" t="s">
        <v>28</v>
      </c>
      <c r="G862" s="4" t="s">
        <v>29</v>
      </c>
      <c r="H862" s="6" t="s">
        <v>21</v>
      </c>
      <c r="I862" s="7">
        <v>31</v>
      </c>
      <c r="J862" s="8">
        <v>245</v>
      </c>
      <c r="K862" s="9">
        <v>7595</v>
      </c>
      <c r="L862" s="9">
        <v>3873.4500000000003</v>
      </c>
      <c r="M862" s="10">
        <v>0.51</v>
      </c>
      <c r="N862" s="4" t="s">
        <v>24</v>
      </c>
      <c r="O862" s="4" t="str">
        <f>TEXT(Table1[[#This Row],[Invoice Date]],"yyyy")</f>
        <v>2020</v>
      </c>
      <c r="P862" s="4" t="str">
        <f>TEXT(Table1[[#This Row],[Invoice Date]],"mmm")</f>
        <v>Aug</v>
      </c>
      <c r="Q862" s="27">
        <f>WEEKNUM(Table1[[#This Row],[Invoice Date]]) + IF(YEAR(Table1[[#This Row],[Invoice Date]])=2021, 52, 0)</f>
        <v>33</v>
      </c>
    </row>
    <row r="863" spans="2:17" ht="14.25" customHeight="1" x14ac:dyDescent="0.3">
      <c r="B863" s="4" t="s">
        <v>30</v>
      </c>
      <c r="C863" s="34">
        <v>1128299</v>
      </c>
      <c r="D863" s="5">
        <v>44058</v>
      </c>
      <c r="E863" s="4" t="s">
        <v>48</v>
      </c>
      <c r="F863" s="4" t="s">
        <v>49</v>
      </c>
      <c r="G863" s="4" t="s">
        <v>50</v>
      </c>
      <c r="H863" s="6" t="s">
        <v>21</v>
      </c>
      <c r="I863" s="7">
        <v>40</v>
      </c>
      <c r="J863" s="8">
        <v>675</v>
      </c>
      <c r="K863" s="9">
        <v>270000</v>
      </c>
      <c r="L863" s="9">
        <v>81000</v>
      </c>
      <c r="M863" s="10">
        <v>0.3</v>
      </c>
      <c r="N863" s="4" t="s">
        <v>18</v>
      </c>
      <c r="O863" s="4" t="str">
        <f>TEXT(Table1[[#This Row],[Invoice Date]],"yyyy")</f>
        <v>2020</v>
      </c>
      <c r="P863" s="4" t="str">
        <f>TEXT(Table1[[#This Row],[Invoice Date]],"mmm")</f>
        <v>Aug</v>
      </c>
      <c r="Q863" s="27">
        <f>WEEKNUM(Table1[[#This Row],[Invoice Date]]) + IF(YEAR(Table1[[#This Row],[Invoice Date]])=2021, 52, 0)</f>
        <v>33</v>
      </c>
    </row>
    <row r="864" spans="2:17" ht="14.25" customHeight="1" x14ac:dyDescent="0.3">
      <c r="B864" s="4" t="s">
        <v>25</v>
      </c>
      <c r="C864" s="33">
        <v>1185733</v>
      </c>
      <c r="D864" s="5">
        <v>44058</v>
      </c>
      <c r="E864" s="4" t="s">
        <v>27</v>
      </c>
      <c r="F864" s="4" t="s">
        <v>28</v>
      </c>
      <c r="G864" s="4" t="s">
        <v>29</v>
      </c>
      <c r="H864" s="6" t="s">
        <v>21</v>
      </c>
      <c r="I864" s="7">
        <v>40</v>
      </c>
      <c r="J864" s="8">
        <v>700</v>
      </c>
      <c r="K864" s="9">
        <v>280000</v>
      </c>
      <c r="L864" s="9">
        <v>126000</v>
      </c>
      <c r="M864" s="10">
        <v>0.45</v>
      </c>
      <c r="N864" s="4" t="s">
        <v>24</v>
      </c>
      <c r="O864" s="4" t="str">
        <f>TEXT(Table1[[#This Row],[Invoice Date]],"yyyy")</f>
        <v>2020</v>
      </c>
      <c r="P864" s="4" t="str">
        <f>TEXT(Table1[[#This Row],[Invoice Date]],"mmm")</f>
        <v>Aug</v>
      </c>
      <c r="Q864" s="27">
        <f>WEEKNUM(Table1[[#This Row],[Invoice Date]]) + IF(YEAR(Table1[[#This Row],[Invoice Date]])=2021, 52, 0)</f>
        <v>33</v>
      </c>
    </row>
    <row r="865" spans="2:17" ht="14.25" customHeight="1" x14ac:dyDescent="0.3">
      <c r="B865" s="4" t="s">
        <v>25</v>
      </c>
      <c r="C865" s="33">
        <v>1185733</v>
      </c>
      <c r="D865" s="5">
        <v>44059</v>
      </c>
      <c r="E865" s="4" t="s">
        <v>27</v>
      </c>
      <c r="F865" s="4" t="s">
        <v>28</v>
      </c>
      <c r="G865" s="4" t="s">
        <v>29</v>
      </c>
      <c r="H865" s="6" t="s">
        <v>22</v>
      </c>
      <c r="I865" s="7">
        <v>35</v>
      </c>
      <c r="J865" s="8">
        <v>180</v>
      </c>
      <c r="K865" s="9">
        <v>6300</v>
      </c>
      <c r="L865" s="9">
        <v>2205</v>
      </c>
      <c r="M865" s="10">
        <v>0.35</v>
      </c>
      <c r="N865" s="4" t="s">
        <v>24</v>
      </c>
      <c r="O865" s="4" t="str">
        <f>TEXT(Table1[[#This Row],[Invoice Date]],"yyyy")</f>
        <v>2020</v>
      </c>
      <c r="P865" s="4" t="str">
        <f>TEXT(Table1[[#This Row],[Invoice Date]],"mmm")</f>
        <v>Aug</v>
      </c>
      <c r="Q865" s="27">
        <f>WEEKNUM(Table1[[#This Row],[Invoice Date]]) + IF(YEAR(Table1[[#This Row],[Invoice Date]])=2021, 52, 0)</f>
        <v>34</v>
      </c>
    </row>
    <row r="866" spans="2:17" ht="14.25" customHeight="1" x14ac:dyDescent="0.3">
      <c r="B866" s="4" t="s">
        <v>25</v>
      </c>
      <c r="C866" s="33">
        <v>1185733</v>
      </c>
      <c r="D866" s="5">
        <v>44059</v>
      </c>
      <c r="E866" s="4" t="s">
        <v>27</v>
      </c>
      <c r="F866" s="4" t="s">
        <v>28</v>
      </c>
      <c r="G866" s="4" t="s">
        <v>29</v>
      </c>
      <c r="H866" s="6" t="s">
        <v>22</v>
      </c>
      <c r="I866" s="7">
        <v>42</v>
      </c>
      <c r="J866" s="8">
        <v>168</v>
      </c>
      <c r="K866" s="9">
        <v>7056</v>
      </c>
      <c r="L866" s="9">
        <v>2822.4</v>
      </c>
      <c r="M866" s="10">
        <v>0.4</v>
      </c>
      <c r="N866" s="4" t="s">
        <v>83</v>
      </c>
      <c r="O866" s="4" t="str">
        <f>TEXT(Table1[[#This Row],[Invoice Date]],"yyyy")</f>
        <v>2020</v>
      </c>
      <c r="P866" s="4" t="str">
        <f>TEXT(Table1[[#This Row],[Invoice Date]],"mmm")</f>
        <v>Aug</v>
      </c>
      <c r="Q866" s="27">
        <f>WEEKNUM(Table1[[#This Row],[Invoice Date]]) + IF(YEAR(Table1[[#This Row],[Invoice Date]])=2021, 52, 0)</f>
        <v>34</v>
      </c>
    </row>
    <row r="867" spans="2:17" ht="14.25" customHeight="1" x14ac:dyDescent="0.3">
      <c r="B867" s="4" t="s">
        <v>14</v>
      </c>
      <c r="C867" s="33">
        <v>1185732</v>
      </c>
      <c r="D867" s="5">
        <v>44059</v>
      </c>
      <c r="E867" s="4" t="s">
        <v>48</v>
      </c>
      <c r="F867" s="4" t="s">
        <v>49</v>
      </c>
      <c r="G867" s="4" t="s">
        <v>50</v>
      </c>
      <c r="H867" s="6" t="s">
        <v>22</v>
      </c>
      <c r="I867" s="7">
        <v>53</v>
      </c>
      <c r="J867" s="8">
        <v>218</v>
      </c>
      <c r="K867" s="9">
        <v>11554</v>
      </c>
      <c r="L867" s="9">
        <v>5545.92</v>
      </c>
      <c r="M867" s="10">
        <v>0.48</v>
      </c>
      <c r="N867" s="4" t="s">
        <v>83</v>
      </c>
      <c r="O867" s="4" t="str">
        <f>TEXT(Table1[[#This Row],[Invoice Date]],"yyyy")</f>
        <v>2020</v>
      </c>
      <c r="P867" s="4" t="str">
        <f>TEXT(Table1[[#This Row],[Invoice Date]],"mmm")</f>
        <v>Aug</v>
      </c>
      <c r="Q867" s="27">
        <f>WEEKNUM(Table1[[#This Row],[Invoice Date]]) + IF(YEAR(Table1[[#This Row],[Invoice Date]])=2021, 52, 0)</f>
        <v>34</v>
      </c>
    </row>
    <row r="868" spans="2:17" ht="14.25" customHeight="1" x14ac:dyDescent="0.3">
      <c r="B868" s="4" t="s">
        <v>25</v>
      </c>
      <c r="C868" s="33">
        <v>1185733</v>
      </c>
      <c r="D868" s="5">
        <v>44059</v>
      </c>
      <c r="E868" s="4" t="s">
        <v>27</v>
      </c>
      <c r="F868" s="4" t="s">
        <v>28</v>
      </c>
      <c r="G868" s="4" t="s">
        <v>29</v>
      </c>
      <c r="H868" s="6" t="s">
        <v>22</v>
      </c>
      <c r="I868" s="7">
        <v>45</v>
      </c>
      <c r="J868" s="8">
        <v>600</v>
      </c>
      <c r="K868" s="9">
        <v>270000</v>
      </c>
      <c r="L868" s="9">
        <v>81000</v>
      </c>
      <c r="M868" s="10">
        <v>0.3</v>
      </c>
      <c r="N868" s="4" t="s">
        <v>24</v>
      </c>
      <c r="O868" s="4" t="str">
        <f>TEXT(Table1[[#This Row],[Invoice Date]],"yyyy")</f>
        <v>2020</v>
      </c>
      <c r="P868" s="4" t="str">
        <f>TEXT(Table1[[#This Row],[Invoice Date]],"mmm")</f>
        <v>Aug</v>
      </c>
      <c r="Q868" s="27">
        <f>WEEKNUM(Table1[[#This Row],[Invoice Date]]) + IF(YEAR(Table1[[#This Row],[Invoice Date]])=2021, 52, 0)</f>
        <v>34</v>
      </c>
    </row>
    <row r="869" spans="2:17" ht="14.25" customHeight="1" x14ac:dyDescent="0.3">
      <c r="B869" s="4" t="s">
        <v>14</v>
      </c>
      <c r="C869" s="33">
        <v>1185732</v>
      </c>
      <c r="D869" s="5">
        <v>44059</v>
      </c>
      <c r="E869" s="4" t="s">
        <v>48</v>
      </c>
      <c r="F869" s="4" t="s">
        <v>49</v>
      </c>
      <c r="G869" s="4" t="s">
        <v>50</v>
      </c>
      <c r="H869" s="6" t="s">
        <v>22</v>
      </c>
      <c r="I869" s="7">
        <v>55.000000000000007</v>
      </c>
      <c r="J869" s="8">
        <v>750</v>
      </c>
      <c r="K869" s="9">
        <v>412500.00000000006</v>
      </c>
      <c r="L869" s="9">
        <v>144375</v>
      </c>
      <c r="M869" s="10">
        <v>0.35</v>
      </c>
      <c r="N869" s="4" t="s">
        <v>18</v>
      </c>
      <c r="O869" s="4" t="str">
        <f>TEXT(Table1[[#This Row],[Invoice Date]],"yyyy")</f>
        <v>2020</v>
      </c>
      <c r="P869" s="4" t="str">
        <f>TEXT(Table1[[#This Row],[Invoice Date]],"mmm")</f>
        <v>Aug</v>
      </c>
      <c r="Q869" s="27">
        <f>WEEKNUM(Table1[[#This Row],[Invoice Date]]) + IF(YEAR(Table1[[#This Row],[Invoice Date]])=2021, 52, 0)</f>
        <v>34</v>
      </c>
    </row>
    <row r="870" spans="2:17" ht="14.25" customHeight="1" x14ac:dyDescent="0.3">
      <c r="B870" s="4" t="s">
        <v>14</v>
      </c>
      <c r="C870" s="33">
        <v>1185732</v>
      </c>
      <c r="D870" s="5">
        <v>44060</v>
      </c>
      <c r="E870" s="4" t="s">
        <v>48</v>
      </c>
      <c r="F870" s="4" t="s">
        <v>49</v>
      </c>
      <c r="G870" s="4" t="s">
        <v>50</v>
      </c>
      <c r="H870" s="6" t="s">
        <v>23</v>
      </c>
      <c r="I870" s="7">
        <v>41</v>
      </c>
      <c r="J870" s="8">
        <v>221</v>
      </c>
      <c r="K870" s="9">
        <v>9061</v>
      </c>
      <c r="L870" s="9">
        <v>5889.6500000000005</v>
      </c>
      <c r="M870" s="10">
        <v>0.65</v>
      </c>
      <c r="N870" s="4" t="s">
        <v>83</v>
      </c>
      <c r="O870" s="4" t="str">
        <f>TEXT(Table1[[#This Row],[Invoice Date]],"yyyy")</f>
        <v>2020</v>
      </c>
      <c r="P870" s="4" t="str">
        <f>TEXT(Table1[[#This Row],[Invoice Date]],"mmm")</f>
        <v>Aug</v>
      </c>
      <c r="Q870" s="27">
        <f>WEEKNUM(Table1[[#This Row],[Invoice Date]]) + IF(YEAR(Table1[[#This Row],[Invoice Date]])=2021, 52, 0)</f>
        <v>34</v>
      </c>
    </row>
    <row r="871" spans="2:17" ht="14.25" customHeight="1" x14ac:dyDescent="0.3">
      <c r="B871" s="4" t="s">
        <v>25</v>
      </c>
      <c r="C871" s="33">
        <v>1185733</v>
      </c>
      <c r="D871" s="5">
        <v>44060</v>
      </c>
      <c r="E871" s="4" t="s">
        <v>27</v>
      </c>
      <c r="F871" s="4" t="s">
        <v>28</v>
      </c>
      <c r="G871" s="4" t="s">
        <v>29</v>
      </c>
      <c r="H871" s="6" t="s">
        <v>23</v>
      </c>
      <c r="I871" s="7">
        <v>32</v>
      </c>
      <c r="J871" s="8">
        <v>295</v>
      </c>
      <c r="K871" s="9">
        <v>9440</v>
      </c>
      <c r="L871" s="9">
        <v>5380.8</v>
      </c>
      <c r="M871" s="10">
        <v>0.57000000000000006</v>
      </c>
      <c r="N871" s="4" t="s">
        <v>24</v>
      </c>
      <c r="O871" s="4" t="str">
        <f>TEXT(Table1[[#This Row],[Invoice Date]],"yyyy")</f>
        <v>2020</v>
      </c>
      <c r="P871" s="4" t="str">
        <f>TEXT(Table1[[#This Row],[Invoice Date]],"mmm")</f>
        <v>Aug</v>
      </c>
      <c r="Q871" s="27">
        <f>WEEKNUM(Table1[[#This Row],[Invoice Date]]) + IF(YEAR(Table1[[#This Row],[Invoice Date]])=2021, 52, 0)</f>
        <v>34</v>
      </c>
    </row>
    <row r="872" spans="2:17" ht="14.25" customHeight="1" x14ac:dyDescent="0.3">
      <c r="B872" s="4" t="s">
        <v>25</v>
      </c>
      <c r="C872" s="33">
        <v>1185733</v>
      </c>
      <c r="D872" s="5">
        <v>44060</v>
      </c>
      <c r="E872" s="4" t="s">
        <v>27</v>
      </c>
      <c r="F872" s="4" t="s">
        <v>28</v>
      </c>
      <c r="G872" s="4" t="s">
        <v>29</v>
      </c>
      <c r="H872" s="6" t="s">
        <v>23</v>
      </c>
      <c r="I872" s="7">
        <v>37</v>
      </c>
      <c r="J872" s="8">
        <v>276</v>
      </c>
      <c r="K872" s="9">
        <v>10212</v>
      </c>
      <c r="L872" s="9">
        <v>6433.56</v>
      </c>
      <c r="M872" s="10">
        <v>0.63</v>
      </c>
      <c r="N872" s="4" t="s">
        <v>83</v>
      </c>
      <c r="O872" s="4" t="str">
        <f>TEXT(Table1[[#This Row],[Invoice Date]],"yyyy")</f>
        <v>2020</v>
      </c>
      <c r="P872" s="4" t="str">
        <f>TEXT(Table1[[#This Row],[Invoice Date]],"mmm")</f>
        <v>Aug</v>
      </c>
      <c r="Q872" s="27">
        <f>WEEKNUM(Table1[[#This Row],[Invoice Date]]) + IF(YEAR(Table1[[#This Row],[Invoice Date]])=2021, 52, 0)</f>
        <v>34</v>
      </c>
    </row>
    <row r="873" spans="2:17" ht="14.25" customHeight="1" x14ac:dyDescent="0.3">
      <c r="B873" s="4" t="s">
        <v>25</v>
      </c>
      <c r="C873" s="33">
        <v>1185733</v>
      </c>
      <c r="D873" s="5">
        <v>44060</v>
      </c>
      <c r="E873" s="4" t="s">
        <v>27</v>
      </c>
      <c r="F873" s="4" t="s">
        <v>28</v>
      </c>
      <c r="G873" s="4" t="s">
        <v>29</v>
      </c>
      <c r="H873" s="6" t="s">
        <v>23</v>
      </c>
      <c r="I873" s="7">
        <v>40</v>
      </c>
      <c r="J873" s="8">
        <v>950</v>
      </c>
      <c r="K873" s="9">
        <v>380000</v>
      </c>
      <c r="L873" s="9">
        <v>190000</v>
      </c>
      <c r="M873" s="10">
        <v>0.5</v>
      </c>
      <c r="N873" s="4" t="s">
        <v>24</v>
      </c>
      <c r="O873" s="4" t="str">
        <f>TEXT(Table1[[#This Row],[Invoice Date]],"yyyy")</f>
        <v>2020</v>
      </c>
      <c r="P873" s="4" t="str">
        <f>TEXT(Table1[[#This Row],[Invoice Date]],"mmm")</f>
        <v>Aug</v>
      </c>
      <c r="Q873" s="27">
        <f>WEEKNUM(Table1[[#This Row],[Invoice Date]]) + IF(YEAR(Table1[[#This Row],[Invoice Date]])=2021, 52, 0)</f>
        <v>34</v>
      </c>
    </row>
    <row r="874" spans="2:17" ht="14.25" customHeight="1" x14ac:dyDescent="0.3">
      <c r="B874" s="4" t="s">
        <v>14</v>
      </c>
      <c r="C874" s="33">
        <v>1185732</v>
      </c>
      <c r="D874" s="5">
        <v>44060</v>
      </c>
      <c r="E874" s="4" t="s">
        <v>48</v>
      </c>
      <c r="F874" s="4" t="s">
        <v>49</v>
      </c>
      <c r="G874" s="4" t="s">
        <v>50</v>
      </c>
      <c r="H874" s="6" t="s">
        <v>23</v>
      </c>
      <c r="I874" s="7">
        <v>45</v>
      </c>
      <c r="J874" s="8">
        <v>850</v>
      </c>
      <c r="K874" s="9">
        <v>382500</v>
      </c>
      <c r="L874" s="9">
        <v>191250</v>
      </c>
      <c r="M874" s="10">
        <v>0.5</v>
      </c>
      <c r="N874" s="4" t="s">
        <v>18</v>
      </c>
      <c r="O874" s="4" t="str">
        <f>TEXT(Table1[[#This Row],[Invoice Date]],"yyyy")</f>
        <v>2020</v>
      </c>
      <c r="P874" s="4" t="str">
        <f>TEXT(Table1[[#This Row],[Invoice Date]],"mmm")</f>
        <v>Aug</v>
      </c>
      <c r="Q874" s="27">
        <f>WEEKNUM(Table1[[#This Row],[Invoice Date]]) + IF(YEAR(Table1[[#This Row],[Invoice Date]])=2021, 52, 0)</f>
        <v>34</v>
      </c>
    </row>
    <row r="875" spans="2:17" ht="14.25" customHeight="1" x14ac:dyDescent="0.3">
      <c r="B875" s="4" t="s">
        <v>25</v>
      </c>
      <c r="C875" s="33">
        <v>1185733</v>
      </c>
      <c r="D875" s="5">
        <v>44061</v>
      </c>
      <c r="E875" s="4" t="s">
        <v>27</v>
      </c>
      <c r="F875" s="4" t="s">
        <v>28</v>
      </c>
      <c r="G875" s="4" t="s">
        <v>29</v>
      </c>
      <c r="H875" s="6" t="s">
        <v>17</v>
      </c>
      <c r="I875" s="7">
        <v>28</v>
      </c>
      <c r="J875" s="8">
        <v>295</v>
      </c>
      <c r="K875" s="9">
        <v>8260</v>
      </c>
      <c r="L875" s="9">
        <v>3386.6</v>
      </c>
      <c r="M875" s="10">
        <v>0.41</v>
      </c>
      <c r="N875" s="4" t="s">
        <v>24</v>
      </c>
      <c r="O875" s="4" t="str">
        <f>TEXT(Table1[[#This Row],[Invoice Date]],"yyyy")</f>
        <v>2020</v>
      </c>
      <c r="P875" s="4" t="str">
        <f>TEXT(Table1[[#This Row],[Invoice Date]],"mmm")</f>
        <v>Aug</v>
      </c>
      <c r="Q875" s="27">
        <f>WEEKNUM(Table1[[#This Row],[Invoice Date]]) + IF(YEAR(Table1[[#This Row],[Invoice Date]])=2021, 52, 0)</f>
        <v>34</v>
      </c>
    </row>
    <row r="876" spans="2:17" ht="14.25" customHeight="1" x14ac:dyDescent="0.3">
      <c r="B876" s="4" t="s">
        <v>25</v>
      </c>
      <c r="C876" s="33">
        <v>1185733</v>
      </c>
      <c r="D876" s="5">
        <v>44061</v>
      </c>
      <c r="E876" s="4" t="s">
        <v>27</v>
      </c>
      <c r="F876" s="4" t="s">
        <v>28</v>
      </c>
      <c r="G876" s="4" t="s">
        <v>29</v>
      </c>
      <c r="H876" s="6" t="s">
        <v>17</v>
      </c>
      <c r="I876" s="7">
        <v>39</v>
      </c>
      <c r="J876" s="8">
        <v>238</v>
      </c>
      <c r="K876" s="9">
        <v>9282</v>
      </c>
      <c r="L876" s="9">
        <v>4362.54</v>
      </c>
      <c r="M876" s="10">
        <v>0.47</v>
      </c>
      <c r="N876" s="4" t="s">
        <v>83</v>
      </c>
      <c r="O876" s="4" t="str">
        <f>TEXT(Table1[[#This Row],[Invoice Date]],"yyyy")</f>
        <v>2020</v>
      </c>
      <c r="P876" s="4" t="str">
        <f>TEXT(Table1[[#This Row],[Invoice Date]],"mmm")</f>
        <v>Aug</v>
      </c>
      <c r="Q876" s="27">
        <f>WEEKNUM(Table1[[#This Row],[Invoice Date]]) + IF(YEAR(Table1[[#This Row],[Invoice Date]])=2021, 52, 0)</f>
        <v>34</v>
      </c>
    </row>
    <row r="877" spans="2:17" ht="14.25" customHeight="1" x14ac:dyDescent="0.3">
      <c r="B877" s="4" t="s">
        <v>14</v>
      </c>
      <c r="C877" s="33">
        <v>1185732</v>
      </c>
      <c r="D877" s="5">
        <v>44061</v>
      </c>
      <c r="E877" s="4" t="s">
        <v>48</v>
      </c>
      <c r="F877" s="4" t="s">
        <v>49</v>
      </c>
      <c r="G877" s="4" t="s">
        <v>50</v>
      </c>
      <c r="H877" s="6" t="s">
        <v>17</v>
      </c>
      <c r="I877" s="7">
        <v>41</v>
      </c>
      <c r="J877" s="8">
        <v>268</v>
      </c>
      <c r="K877" s="9">
        <v>10988</v>
      </c>
      <c r="L877" s="9">
        <v>6592.8</v>
      </c>
      <c r="M877" s="10">
        <v>0.6</v>
      </c>
      <c r="N877" s="4" t="s">
        <v>83</v>
      </c>
      <c r="O877" s="4" t="str">
        <f>TEXT(Table1[[#This Row],[Invoice Date]],"yyyy")</f>
        <v>2020</v>
      </c>
      <c r="P877" s="4" t="str">
        <f>TEXT(Table1[[#This Row],[Invoice Date]],"mmm")</f>
        <v>Aug</v>
      </c>
      <c r="Q877" s="27">
        <f>WEEKNUM(Table1[[#This Row],[Invoice Date]]) + IF(YEAR(Table1[[#This Row],[Invoice Date]])=2021, 52, 0)</f>
        <v>34</v>
      </c>
    </row>
    <row r="878" spans="2:17" ht="14.25" customHeight="1" x14ac:dyDescent="0.3">
      <c r="B878" s="4" t="s">
        <v>25</v>
      </c>
      <c r="C878" s="33">
        <v>1185733</v>
      </c>
      <c r="D878" s="5">
        <v>44061</v>
      </c>
      <c r="E878" s="4" t="s">
        <v>27</v>
      </c>
      <c r="F878" s="4" t="s">
        <v>28</v>
      </c>
      <c r="G878" s="4" t="s">
        <v>29</v>
      </c>
      <c r="H878" s="6" t="s">
        <v>17</v>
      </c>
      <c r="I878" s="7">
        <v>40</v>
      </c>
      <c r="J878" s="8">
        <v>950</v>
      </c>
      <c r="K878" s="9">
        <v>380000</v>
      </c>
      <c r="L878" s="9">
        <v>133000</v>
      </c>
      <c r="M878" s="10">
        <v>0.35</v>
      </c>
      <c r="N878" s="4" t="s">
        <v>24</v>
      </c>
      <c r="O878" s="4" t="str">
        <f>TEXT(Table1[[#This Row],[Invoice Date]],"yyyy")</f>
        <v>2020</v>
      </c>
      <c r="P878" s="4" t="str">
        <f>TEXT(Table1[[#This Row],[Invoice Date]],"mmm")</f>
        <v>Aug</v>
      </c>
      <c r="Q878" s="27">
        <f>WEEKNUM(Table1[[#This Row],[Invoice Date]]) + IF(YEAR(Table1[[#This Row],[Invoice Date]])=2021, 52, 0)</f>
        <v>34</v>
      </c>
    </row>
    <row r="879" spans="2:17" ht="14.25" customHeight="1" x14ac:dyDescent="0.3">
      <c r="B879" s="4" t="s">
        <v>14</v>
      </c>
      <c r="C879" s="33">
        <v>1185732</v>
      </c>
      <c r="D879" s="5">
        <v>44061</v>
      </c>
      <c r="E879" s="4" t="s">
        <v>48</v>
      </c>
      <c r="F879" s="4" t="s">
        <v>49</v>
      </c>
      <c r="G879" s="4" t="s">
        <v>50</v>
      </c>
      <c r="H879" s="6" t="s">
        <v>17</v>
      </c>
      <c r="I879" s="7">
        <v>45</v>
      </c>
      <c r="J879" s="8">
        <v>1070</v>
      </c>
      <c r="K879" s="9">
        <v>481500</v>
      </c>
      <c r="L879" s="9">
        <v>216675</v>
      </c>
      <c r="M879" s="10">
        <v>0.45</v>
      </c>
      <c r="N879" s="4" t="s">
        <v>18</v>
      </c>
      <c r="O879" s="4" t="str">
        <f>TEXT(Table1[[#This Row],[Invoice Date]],"yyyy")</f>
        <v>2020</v>
      </c>
      <c r="P879" s="4" t="str">
        <f>TEXT(Table1[[#This Row],[Invoice Date]],"mmm")</f>
        <v>Aug</v>
      </c>
      <c r="Q879" s="27">
        <f>WEEKNUM(Table1[[#This Row],[Invoice Date]]) + IF(YEAR(Table1[[#This Row],[Invoice Date]])=2021, 52, 0)</f>
        <v>34</v>
      </c>
    </row>
    <row r="880" spans="2:17" ht="14.25" customHeight="1" x14ac:dyDescent="0.3">
      <c r="B880" s="4" t="s">
        <v>14</v>
      </c>
      <c r="C880" s="33">
        <v>1185732</v>
      </c>
      <c r="D880" s="5">
        <v>44062</v>
      </c>
      <c r="E880" s="4" t="s">
        <v>48</v>
      </c>
      <c r="F880" s="4" t="s">
        <v>49</v>
      </c>
      <c r="G880" s="4" t="s">
        <v>50</v>
      </c>
      <c r="H880" s="6" t="s">
        <v>19</v>
      </c>
      <c r="I880" s="7">
        <v>42</v>
      </c>
      <c r="J880" s="8">
        <v>225</v>
      </c>
      <c r="K880" s="9">
        <v>9450</v>
      </c>
      <c r="L880" s="9">
        <v>4536</v>
      </c>
      <c r="M880" s="10">
        <v>0.48</v>
      </c>
      <c r="N880" s="4" t="s">
        <v>83</v>
      </c>
      <c r="O880" s="4" t="str">
        <f>TEXT(Table1[[#This Row],[Invoice Date]],"yyyy")</f>
        <v>2020</v>
      </c>
      <c r="P880" s="4" t="str">
        <f>TEXT(Table1[[#This Row],[Invoice Date]],"mmm")</f>
        <v>Aug</v>
      </c>
      <c r="Q880" s="27">
        <f>WEEKNUM(Table1[[#This Row],[Invoice Date]]) + IF(YEAR(Table1[[#This Row],[Invoice Date]])=2021, 52, 0)</f>
        <v>34</v>
      </c>
    </row>
    <row r="881" spans="2:17" ht="14.25" customHeight="1" x14ac:dyDescent="0.3">
      <c r="B881" s="4" t="s">
        <v>25</v>
      </c>
      <c r="C881" s="33">
        <v>1185733</v>
      </c>
      <c r="D881" s="5">
        <v>44062</v>
      </c>
      <c r="E881" s="4" t="s">
        <v>27</v>
      </c>
      <c r="F881" s="4" t="s">
        <v>28</v>
      </c>
      <c r="G881" s="4" t="s">
        <v>29</v>
      </c>
      <c r="H881" s="6" t="s">
        <v>19</v>
      </c>
      <c r="I881" s="7">
        <v>42</v>
      </c>
      <c r="J881" s="8">
        <v>238</v>
      </c>
      <c r="K881" s="9">
        <v>9996</v>
      </c>
      <c r="L881" s="9">
        <v>4498.2</v>
      </c>
      <c r="M881" s="10">
        <v>0.44999999999999996</v>
      </c>
      <c r="N881" s="4" t="s">
        <v>83</v>
      </c>
      <c r="O881" s="4" t="str">
        <f>TEXT(Table1[[#This Row],[Invoice Date]],"yyyy")</f>
        <v>2020</v>
      </c>
      <c r="P881" s="4" t="str">
        <f>TEXT(Table1[[#This Row],[Invoice Date]],"mmm")</f>
        <v>Aug</v>
      </c>
      <c r="Q881" s="27">
        <f>WEEKNUM(Table1[[#This Row],[Invoice Date]]) + IF(YEAR(Table1[[#This Row],[Invoice Date]])=2021, 52, 0)</f>
        <v>34</v>
      </c>
    </row>
    <row r="882" spans="2:17" ht="14.25" customHeight="1" x14ac:dyDescent="0.3">
      <c r="B882" s="4" t="s">
        <v>25</v>
      </c>
      <c r="C882" s="33">
        <v>1185733</v>
      </c>
      <c r="D882" s="5">
        <v>44062</v>
      </c>
      <c r="E882" s="4" t="s">
        <v>27</v>
      </c>
      <c r="F882" s="4" t="s">
        <v>28</v>
      </c>
      <c r="G882" s="4" t="s">
        <v>29</v>
      </c>
      <c r="H882" s="6" t="s">
        <v>19</v>
      </c>
      <c r="I882" s="7">
        <v>33</v>
      </c>
      <c r="J882" s="8">
        <v>323</v>
      </c>
      <c r="K882" s="9">
        <v>10659</v>
      </c>
      <c r="L882" s="9">
        <v>4476.78</v>
      </c>
      <c r="M882" s="10">
        <v>0.42</v>
      </c>
      <c r="N882" s="4" t="s">
        <v>24</v>
      </c>
      <c r="O882" s="4" t="str">
        <f>TEXT(Table1[[#This Row],[Invoice Date]],"yyyy")</f>
        <v>2020</v>
      </c>
      <c r="P882" s="4" t="str">
        <f>TEXT(Table1[[#This Row],[Invoice Date]],"mmm")</f>
        <v>Aug</v>
      </c>
      <c r="Q882" s="27">
        <f>WEEKNUM(Table1[[#This Row],[Invoice Date]]) + IF(YEAR(Table1[[#This Row],[Invoice Date]])=2021, 52, 0)</f>
        <v>34</v>
      </c>
    </row>
    <row r="883" spans="2:17" ht="14.25" customHeight="1" x14ac:dyDescent="0.3">
      <c r="B883" s="4" t="s">
        <v>14</v>
      </c>
      <c r="C883" s="33">
        <v>1185732</v>
      </c>
      <c r="D883" s="5">
        <v>44062</v>
      </c>
      <c r="E883" s="4" t="s">
        <v>48</v>
      </c>
      <c r="F883" s="4" t="s">
        <v>49</v>
      </c>
      <c r="G883" s="4" t="s">
        <v>50</v>
      </c>
      <c r="H883" s="6" t="s">
        <v>19</v>
      </c>
      <c r="I883" s="7">
        <v>45</v>
      </c>
      <c r="J883" s="8">
        <v>750</v>
      </c>
      <c r="K883" s="9">
        <v>337500</v>
      </c>
      <c r="L883" s="9">
        <v>118124.99999999999</v>
      </c>
      <c r="M883" s="10">
        <v>0.35</v>
      </c>
      <c r="N883" s="4" t="s">
        <v>18</v>
      </c>
      <c r="O883" s="4" t="str">
        <f>TEXT(Table1[[#This Row],[Invoice Date]],"yyyy")</f>
        <v>2020</v>
      </c>
      <c r="P883" s="4" t="str">
        <f>TEXT(Table1[[#This Row],[Invoice Date]],"mmm")</f>
        <v>Aug</v>
      </c>
      <c r="Q883" s="27">
        <f>WEEKNUM(Table1[[#This Row],[Invoice Date]]) + IF(YEAR(Table1[[#This Row],[Invoice Date]])=2021, 52, 0)</f>
        <v>34</v>
      </c>
    </row>
    <row r="884" spans="2:17" ht="14.25" customHeight="1" x14ac:dyDescent="0.3">
      <c r="B884" s="4" t="s">
        <v>25</v>
      </c>
      <c r="C884" s="33">
        <v>1185733</v>
      </c>
      <c r="D884" s="5">
        <v>44062</v>
      </c>
      <c r="E884" s="4" t="s">
        <v>27</v>
      </c>
      <c r="F884" s="4" t="s">
        <v>28</v>
      </c>
      <c r="G884" s="4" t="s">
        <v>29</v>
      </c>
      <c r="H884" s="6" t="s">
        <v>19</v>
      </c>
      <c r="I884" s="7">
        <v>45</v>
      </c>
      <c r="J884" s="8">
        <v>950</v>
      </c>
      <c r="K884" s="9">
        <v>427500</v>
      </c>
      <c r="L884" s="9">
        <v>149625</v>
      </c>
      <c r="M884" s="10">
        <v>0.35</v>
      </c>
      <c r="N884" s="4" t="s">
        <v>24</v>
      </c>
      <c r="O884" s="4" t="str">
        <f>TEXT(Table1[[#This Row],[Invoice Date]],"yyyy")</f>
        <v>2020</v>
      </c>
      <c r="P884" s="4" t="str">
        <f>TEXT(Table1[[#This Row],[Invoice Date]],"mmm")</f>
        <v>Aug</v>
      </c>
      <c r="Q884" s="27">
        <f>WEEKNUM(Table1[[#This Row],[Invoice Date]]) + IF(YEAR(Table1[[#This Row],[Invoice Date]])=2021, 52, 0)</f>
        <v>34</v>
      </c>
    </row>
    <row r="885" spans="2:17" ht="14.25" customHeight="1" x14ac:dyDescent="0.3">
      <c r="B885" s="4" t="s">
        <v>14</v>
      </c>
      <c r="C885" s="33">
        <v>1185732</v>
      </c>
      <c r="D885" s="5">
        <v>44063</v>
      </c>
      <c r="E885" s="4" t="s">
        <v>48</v>
      </c>
      <c r="F885" s="4" t="s">
        <v>49</v>
      </c>
      <c r="G885" s="4" t="s">
        <v>50</v>
      </c>
      <c r="H885" s="6" t="s">
        <v>20</v>
      </c>
      <c r="I885" s="7">
        <v>32</v>
      </c>
      <c r="J885" s="8">
        <v>217</v>
      </c>
      <c r="K885" s="9">
        <v>6944</v>
      </c>
      <c r="L885" s="9">
        <v>2430.3999999999996</v>
      </c>
      <c r="M885" s="10">
        <v>0.35</v>
      </c>
      <c r="N885" s="4" t="s">
        <v>83</v>
      </c>
      <c r="O885" s="4" t="str">
        <f>TEXT(Table1[[#This Row],[Invoice Date]],"yyyy")</f>
        <v>2020</v>
      </c>
      <c r="P885" s="4" t="str">
        <f>TEXT(Table1[[#This Row],[Invoice Date]],"mmm")</f>
        <v>Aug</v>
      </c>
      <c r="Q885" s="27">
        <f>WEEKNUM(Table1[[#This Row],[Invoice Date]]) + IF(YEAR(Table1[[#This Row],[Invoice Date]])=2021, 52, 0)</f>
        <v>34</v>
      </c>
    </row>
    <row r="886" spans="2:17" ht="14.25" customHeight="1" x14ac:dyDescent="0.3">
      <c r="B886" s="4" t="s">
        <v>25</v>
      </c>
      <c r="C886" s="33">
        <v>1185733</v>
      </c>
      <c r="D886" s="5">
        <v>44063</v>
      </c>
      <c r="E886" s="4" t="s">
        <v>27</v>
      </c>
      <c r="F886" s="4" t="s">
        <v>28</v>
      </c>
      <c r="G886" s="4" t="s">
        <v>29</v>
      </c>
      <c r="H886" s="6" t="s">
        <v>20</v>
      </c>
      <c r="I886" s="7">
        <v>27</v>
      </c>
      <c r="J886" s="8">
        <v>264</v>
      </c>
      <c r="K886" s="9">
        <v>7128</v>
      </c>
      <c r="L886" s="9">
        <v>2851.2</v>
      </c>
      <c r="M886" s="10">
        <v>0.39999999999999997</v>
      </c>
      <c r="N886" s="4" t="s">
        <v>24</v>
      </c>
      <c r="O886" s="4" t="str">
        <f>TEXT(Table1[[#This Row],[Invoice Date]],"yyyy")</f>
        <v>2020</v>
      </c>
      <c r="P886" s="4" t="str">
        <f>TEXT(Table1[[#This Row],[Invoice Date]],"mmm")</f>
        <v>Aug</v>
      </c>
      <c r="Q886" s="27">
        <f>WEEKNUM(Table1[[#This Row],[Invoice Date]]) + IF(YEAR(Table1[[#This Row],[Invoice Date]])=2021, 52, 0)</f>
        <v>34</v>
      </c>
    </row>
    <row r="887" spans="2:17" ht="14.25" customHeight="1" x14ac:dyDescent="0.3">
      <c r="B887" s="4" t="s">
        <v>25</v>
      </c>
      <c r="C887" s="33">
        <v>1185733</v>
      </c>
      <c r="D887" s="5">
        <v>44063</v>
      </c>
      <c r="E887" s="4" t="s">
        <v>27</v>
      </c>
      <c r="F887" s="4" t="s">
        <v>28</v>
      </c>
      <c r="G887" s="4" t="s">
        <v>29</v>
      </c>
      <c r="H887" s="6" t="s">
        <v>20</v>
      </c>
      <c r="I887" s="7">
        <v>37</v>
      </c>
      <c r="J887" s="8">
        <v>232</v>
      </c>
      <c r="K887" s="9">
        <v>8584</v>
      </c>
      <c r="L887" s="9">
        <v>4206.16</v>
      </c>
      <c r="M887" s="10">
        <v>0.49</v>
      </c>
      <c r="N887" s="4" t="s">
        <v>83</v>
      </c>
      <c r="O887" s="4" t="str">
        <f>TEXT(Table1[[#This Row],[Invoice Date]],"yyyy")</f>
        <v>2020</v>
      </c>
      <c r="P887" s="4" t="str">
        <f>TEXT(Table1[[#This Row],[Invoice Date]],"mmm")</f>
        <v>Aug</v>
      </c>
      <c r="Q887" s="27">
        <f>WEEKNUM(Table1[[#This Row],[Invoice Date]]) + IF(YEAR(Table1[[#This Row],[Invoice Date]])=2021, 52, 0)</f>
        <v>34</v>
      </c>
    </row>
    <row r="888" spans="2:17" ht="14.25" customHeight="1" x14ac:dyDescent="0.3">
      <c r="B888" s="4" t="s">
        <v>14</v>
      </c>
      <c r="C888" s="33">
        <v>1185732</v>
      </c>
      <c r="D888" s="5">
        <v>44063</v>
      </c>
      <c r="E888" s="4" t="s">
        <v>48</v>
      </c>
      <c r="F888" s="4" t="s">
        <v>49</v>
      </c>
      <c r="G888" s="4" t="s">
        <v>50</v>
      </c>
      <c r="H888" s="6" t="s">
        <v>20</v>
      </c>
      <c r="I888" s="7">
        <v>35</v>
      </c>
      <c r="J888" s="8">
        <v>775</v>
      </c>
      <c r="K888" s="9">
        <v>271250</v>
      </c>
      <c r="L888" s="9">
        <v>67812.5</v>
      </c>
      <c r="M888" s="10">
        <v>0.25</v>
      </c>
      <c r="N888" s="4" t="s">
        <v>18</v>
      </c>
      <c r="O888" s="4" t="str">
        <f>TEXT(Table1[[#This Row],[Invoice Date]],"yyyy")</f>
        <v>2020</v>
      </c>
      <c r="P888" s="4" t="str">
        <f>TEXT(Table1[[#This Row],[Invoice Date]],"mmm")</f>
        <v>Aug</v>
      </c>
      <c r="Q888" s="27">
        <f>WEEKNUM(Table1[[#This Row],[Invoice Date]]) + IF(YEAR(Table1[[#This Row],[Invoice Date]])=2021, 52, 0)</f>
        <v>34</v>
      </c>
    </row>
    <row r="889" spans="2:17" ht="14.25" customHeight="1" x14ac:dyDescent="0.3">
      <c r="B889" s="4" t="s">
        <v>25</v>
      </c>
      <c r="C889" s="33">
        <v>1185733</v>
      </c>
      <c r="D889" s="5">
        <v>44063</v>
      </c>
      <c r="E889" s="4" t="s">
        <v>27</v>
      </c>
      <c r="F889" s="4" t="s">
        <v>28</v>
      </c>
      <c r="G889" s="4" t="s">
        <v>29</v>
      </c>
      <c r="H889" s="6" t="s">
        <v>20</v>
      </c>
      <c r="I889" s="7">
        <v>40</v>
      </c>
      <c r="J889" s="8">
        <v>800</v>
      </c>
      <c r="K889" s="9">
        <v>320000</v>
      </c>
      <c r="L889" s="9">
        <v>112000</v>
      </c>
      <c r="M889" s="10">
        <v>0.35</v>
      </c>
      <c r="N889" s="4" t="s">
        <v>24</v>
      </c>
      <c r="O889" s="4" t="str">
        <f>TEXT(Table1[[#This Row],[Invoice Date]],"yyyy")</f>
        <v>2020</v>
      </c>
      <c r="P889" s="4" t="str">
        <f>TEXT(Table1[[#This Row],[Invoice Date]],"mmm")</f>
        <v>Aug</v>
      </c>
      <c r="Q889" s="27">
        <f>WEEKNUM(Table1[[#This Row],[Invoice Date]]) + IF(YEAR(Table1[[#This Row],[Invoice Date]])=2021, 52, 0)</f>
        <v>34</v>
      </c>
    </row>
    <row r="890" spans="2:17" ht="14.25" customHeight="1" x14ac:dyDescent="0.3">
      <c r="B890" s="4" t="s">
        <v>14</v>
      </c>
      <c r="C890" s="33">
        <v>1185732</v>
      </c>
      <c r="D890" s="5">
        <v>44064</v>
      </c>
      <c r="E890" s="4" t="s">
        <v>48</v>
      </c>
      <c r="F890" s="4" t="s">
        <v>49</v>
      </c>
      <c r="G890" s="4" t="s">
        <v>50</v>
      </c>
      <c r="H890" s="6" t="s">
        <v>21</v>
      </c>
      <c r="I890" s="7">
        <v>36</v>
      </c>
      <c r="J890" s="8">
        <v>175</v>
      </c>
      <c r="K890" s="9">
        <v>6300</v>
      </c>
      <c r="L890" s="9">
        <v>2520</v>
      </c>
      <c r="M890" s="10">
        <v>0.4</v>
      </c>
      <c r="N890" s="4" t="s">
        <v>83</v>
      </c>
      <c r="O890" s="4" t="str">
        <f>TEXT(Table1[[#This Row],[Invoice Date]],"yyyy")</f>
        <v>2020</v>
      </c>
      <c r="P890" s="4" t="str">
        <f>TEXT(Table1[[#This Row],[Invoice Date]],"mmm")</f>
        <v>Aug</v>
      </c>
      <c r="Q890" s="27">
        <f>WEEKNUM(Table1[[#This Row],[Invoice Date]]) + IF(YEAR(Table1[[#This Row],[Invoice Date]])=2021, 52, 0)</f>
        <v>34</v>
      </c>
    </row>
    <row r="891" spans="2:17" ht="14.25" customHeight="1" x14ac:dyDescent="0.3">
      <c r="B891" s="4" t="s">
        <v>25</v>
      </c>
      <c r="C891" s="33">
        <v>1185733</v>
      </c>
      <c r="D891" s="5">
        <v>44064</v>
      </c>
      <c r="E891" s="4" t="s">
        <v>27</v>
      </c>
      <c r="F891" s="4" t="s">
        <v>28</v>
      </c>
      <c r="G891" s="4" t="s">
        <v>29</v>
      </c>
      <c r="H891" s="6" t="s">
        <v>21</v>
      </c>
      <c r="I891" s="7">
        <v>26</v>
      </c>
      <c r="J891" s="8">
        <v>263</v>
      </c>
      <c r="K891" s="9">
        <v>6838</v>
      </c>
      <c r="L891" s="9">
        <v>3282.24</v>
      </c>
      <c r="M891" s="10">
        <v>0.48</v>
      </c>
      <c r="N891" s="4" t="s">
        <v>24</v>
      </c>
      <c r="O891" s="4" t="str">
        <f>TEXT(Table1[[#This Row],[Invoice Date]],"yyyy")</f>
        <v>2020</v>
      </c>
      <c r="P891" s="4" t="str">
        <f>TEXT(Table1[[#This Row],[Invoice Date]],"mmm")</f>
        <v>Aug</v>
      </c>
      <c r="Q891" s="27">
        <f>WEEKNUM(Table1[[#This Row],[Invoice Date]]) + IF(YEAR(Table1[[#This Row],[Invoice Date]])=2021, 52, 0)</f>
        <v>34</v>
      </c>
    </row>
    <row r="892" spans="2:17" ht="14.25" customHeight="1" x14ac:dyDescent="0.3">
      <c r="B892" s="4" t="s">
        <v>25</v>
      </c>
      <c r="C892" s="33">
        <v>1185733</v>
      </c>
      <c r="D892" s="5">
        <v>44064</v>
      </c>
      <c r="E892" s="4" t="s">
        <v>27</v>
      </c>
      <c r="F892" s="4" t="s">
        <v>28</v>
      </c>
      <c r="G892" s="4" t="s">
        <v>29</v>
      </c>
      <c r="H892" s="6" t="s">
        <v>21</v>
      </c>
      <c r="I892" s="7">
        <v>38</v>
      </c>
      <c r="J892" s="8">
        <v>203</v>
      </c>
      <c r="K892" s="9">
        <v>7714</v>
      </c>
      <c r="L892" s="9">
        <v>4396.9800000000005</v>
      </c>
      <c r="M892" s="10">
        <v>0.57000000000000006</v>
      </c>
      <c r="N892" s="4" t="s">
        <v>83</v>
      </c>
      <c r="O892" s="4" t="str">
        <f>TEXT(Table1[[#This Row],[Invoice Date]],"yyyy")</f>
        <v>2020</v>
      </c>
      <c r="P892" s="4" t="str">
        <f>TEXT(Table1[[#This Row],[Invoice Date]],"mmm")</f>
        <v>Aug</v>
      </c>
      <c r="Q892" s="27">
        <f>WEEKNUM(Table1[[#This Row],[Invoice Date]]) + IF(YEAR(Table1[[#This Row],[Invoice Date]])=2021, 52, 0)</f>
        <v>34</v>
      </c>
    </row>
    <row r="893" spans="2:17" ht="14.25" customHeight="1" x14ac:dyDescent="0.3">
      <c r="B893" s="4" t="s">
        <v>14</v>
      </c>
      <c r="C893" s="33">
        <v>1185732</v>
      </c>
      <c r="D893" s="5">
        <v>44064</v>
      </c>
      <c r="E893" s="4" t="s">
        <v>48</v>
      </c>
      <c r="F893" s="4" t="s">
        <v>49</v>
      </c>
      <c r="G893" s="4" t="s">
        <v>50</v>
      </c>
      <c r="H893" s="6" t="s">
        <v>21</v>
      </c>
      <c r="I893" s="7">
        <v>40</v>
      </c>
      <c r="J893" s="8">
        <v>625</v>
      </c>
      <c r="K893" s="9">
        <v>250000</v>
      </c>
      <c r="L893" s="9">
        <v>75000</v>
      </c>
      <c r="M893" s="10">
        <v>0.3</v>
      </c>
      <c r="N893" s="4" t="s">
        <v>18</v>
      </c>
      <c r="O893" s="4" t="str">
        <f>TEXT(Table1[[#This Row],[Invoice Date]],"yyyy")</f>
        <v>2020</v>
      </c>
      <c r="P893" s="4" t="str">
        <f>TEXT(Table1[[#This Row],[Invoice Date]],"mmm")</f>
        <v>Aug</v>
      </c>
      <c r="Q893" s="27">
        <f>WEEKNUM(Table1[[#This Row],[Invoice Date]]) + IF(YEAR(Table1[[#This Row],[Invoice Date]])=2021, 52, 0)</f>
        <v>34</v>
      </c>
    </row>
    <row r="894" spans="2:17" ht="14.25" customHeight="1" x14ac:dyDescent="0.3">
      <c r="B894" s="4" t="s">
        <v>25</v>
      </c>
      <c r="C894" s="33">
        <v>1185733</v>
      </c>
      <c r="D894" s="5">
        <v>44064</v>
      </c>
      <c r="E894" s="4" t="s">
        <v>27</v>
      </c>
      <c r="F894" s="4" t="s">
        <v>28</v>
      </c>
      <c r="G894" s="4" t="s">
        <v>29</v>
      </c>
      <c r="H894" s="6" t="s">
        <v>21</v>
      </c>
      <c r="I894" s="7">
        <v>40</v>
      </c>
      <c r="J894" s="8">
        <v>750</v>
      </c>
      <c r="K894" s="9">
        <v>300000</v>
      </c>
      <c r="L894" s="9">
        <v>135000</v>
      </c>
      <c r="M894" s="10">
        <v>0.45</v>
      </c>
      <c r="N894" s="4" t="s">
        <v>24</v>
      </c>
      <c r="O894" s="4" t="str">
        <f>TEXT(Table1[[#This Row],[Invoice Date]],"yyyy")</f>
        <v>2020</v>
      </c>
      <c r="P894" s="4" t="str">
        <f>TEXT(Table1[[#This Row],[Invoice Date]],"mmm")</f>
        <v>Aug</v>
      </c>
      <c r="Q894" s="27">
        <f>WEEKNUM(Table1[[#This Row],[Invoice Date]]) + IF(YEAR(Table1[[#This Row],[Invoice Date]])=2021, 52, 0)</f>
        <v>34</v>
      </c>
    </row>
    <row r="895" spans="2:17" ht="14.25" customHeight="1" x14ac:dyDescent="0.3">
      <c r="B895" s="4" t="s">
        <v>25</v>
      </c>
      <c r="C895" s="33">
        <v>1185733</v>
      </c>
      <c r="D895" s="5">
        <v>44065</v>
      </c>
      <c r="E895" s="4" t="s">
        <v>27</v>
      </c>
      <c r="F895" s="4" t="s">
        <v>28</v>
      </c>
      <c r="G895" s="4" t="s">
        <v>29</v>
      </c>
      <c r="H895" s="6" t="s">
        <v>22</v>
      </c>
      <c r="I895" s="7">
        <v>29</v>
      </c>
      <c r="J895" s="8">
        <v>221</v>
      </c>
      <c r="K895" s="9">
        <v>6409</v>
      </c>
      <c r="L895" s="9">
        <v>2050.88</v>
      </c>
      <c r="M895" s="10">
        <v>0.32</v>
      </c>
      <c r="N895" s="4" t="s">
        <v>24</v>
      </c>
      <c r="O895" s="4" t="str">
        <f>TEXT(Table1[[#This Row],[Invoice Date]],"yyyy")</f>
        <v>2020</v>
      </c>
      <c r="P895" s="4" t="str">
        <f>TEXT(Table1[[#This Row],[Invoice Date]],"mmm")</f>
        <v>Aug</v>
      </c>
      <c r="Q895" s="27">
        <f>WEEKNUM(Table1[[#This Row],[Invoice Date]]) + IF(YEAR(Table1[[#This Row],[Invoice Date]])=2021, 52, 0)</f>
        <v>34</v>
      </c>
    </row>
    <row r="896" spans="2:17" ht="14.25" customHeight="1" x14ac:dyDescent="0.3">
      <c r="B896" s="4" t="s">
        <v>25</v>
      </c>
      <c r="C896" s="33">
        <v>1185733</v>
      </c>
      <c r="D896" s="5">
        <v>44065</v>
      </c>
      <c r="E896" s="4" t="s">
        <v>27</v>
      </c>
      <c r="F896" s="4" t="s">
        <v>28</v>
      </c>
      <c r="G896" s="4" t="s">
        <v>29</v>
      </c>
      <c r="H896" s="6" t="s">
        <v>22</v>
      </c>
      <c r="I896" s="7">
        <v>41</v>
      </c>
      <c r="J896" s="8">
        <v>169</v>
      </c>
      <c r="K896" s="9">
        <v>6929</v>
      </c>
      <c r="L896" s="9">
        <v>3118.0499999999997</v>
      </c>
      <c r="M896" s="10">
        <v>0.44999999999999996</v>
      </c>
      <c r="N896" s="4" t="s">
        <v>83</v>
      </c>
      <c r="O896" s="4" t="str">
        <f>TEXT(Table1[[#This Row],[Invoice Date]],"yyyy")</f>
        <v>2020</v>
      </c>
      <c r="P896" s="4" t="str">
        <f>TEXT(Table1[[#This Row],[Invoice Date]],"mmm")</f>
        <v>Aug</v>
      </c>
      <c r="Q896" s="27">
        <f>WEEKNUM(Table1[[#This Row],[Invoice Date]]) + IF(YEAR(Table1[[#This Row],[Invoice Date]])=2021, 52, 0)</f>
        <v>34</v>
      </c>
    </row>
    <row r="897" spans="2:17" ht="14.25" customHeight="1" x14ac:dyDescent="0.3">
      <c r="B897" s="4" t="s">
        <v>14</v>
      </c>
      <c r="C897" s="33">
        <v>1185732</v>
      </c>
      <c r="D897" s="5">
        <v>44065</v>
      </c>
      <c r="E897" s="4" t="s">
        <v>48</v>
      </c>
      <c r="F897" s="4" t="s">
        <v>49</v>
      </c>
      <c r="G897" s="4" t="s">
        <v>50</v>
      </c>
      <c r="H897" s="6" t="s">
        <v>22</v>
      </c>
      <c r="I897" s="7">
        <v>53</v>
      </c>
      <c r="J897" s="8">
        <v>182</v>
      </c>
      <c r="K897" s="9">
        <v>9646</v>
      </c>
      <c r="L897" s="9">
        <v>4437.16</v>
      </c>
      <c r="M897" s="10">
        <v>0.45999999999999996</v>
      </c>
      <c r="N897" s="4" t="s">
        <v>83</v>
      </c>
      <c r="O897" s="4" t="str">
        <f>TEXT(Table1[[#This Row],[Invoice Date]],"yyyy")</f>
        <v>2020</v>
      </c>
      <c r="P897" s="4" t="str">
        <f>TEXT(Table1[[#This Row],[Invoice Date]],"mmm")</f>
        <v>Aug</v>
      </c>
      <c r="Q897" s="27">
        <f>WEEKNUM(Table1[[#This Row],[Invoice Date]]) + IF(YEAR(Table1[[#This Row],[Invoice Date]])=2021, 52, 0)</f>
        <v>34</v>
      </c>
    </row>
    <row r="898" spans="2:17" ht="14.25" customHeight="1" x14ac:dyDescent="0.3">
      <c r="B898" s="4" t="s">
        <v>25</v>
      </c>
      <c r="C898" s="33">
        <v>1185733</v>
      </c>
      <c r="D898" s="5">
        <v>44065</v>
      </c>
      <c r="E898" s="4" t="s">
        <v>27</v>
      </c>
      <c r="F898" s="4" t="s">
        <v>28</v>
      </c>
      <c r="G898" s="4" t="s">
        <v>29</v>
      </c>
      <c r="H898" s="6" t="s">
        <v>22</v>
      </c>
      <c r="I898" s="7">
        <v>45</v>
      </c>
      <c r="J898" s="8">
        <v>650</v>
      </c>
      <c r="K898" s="9">
        <v>292500</v>
      </c>
      <c r="L898" s="9">
        <v>87750</v>
      </c>
      <c r="M898" s="10">
        <v>0.3</v>
      </c>
      <c r="N898" s="4" t="s">
        <v>24</v>
      </c>
      <c r="O898" s="4" t="str">
        <f>TEXT(Table1[[#This Row],[Invoice Date]],"yyyy")</f>
        <v>2020</v>
      </c>
      <c r="P898" s="4" t="str">
        <f>TEXT(Table1[[#This Row],[Invoice Date]],"mmm")</f>
        <v>Aug</v>
      </c>
      <c r="Q898" s="27">
        <f>WEEKNUM(Table1[[#This Row],[Invoice Date]]) + IF(YEAR(Table1[[#This Row],[Invoice Date]])=2021, 52, 0)</f>
        <v>34</v>
      </c>
    </row>
    <row r="899" spans="2:17" ht="14.25" customHeight="1" x14ac:dyDescent="0.3">
      <c r="B899" s="4" t="s">
        <v>14</v>
      </c>
      <c r="C899" s="33">
        <v>1185732</v>
      </c>
      <c r="D899" s="5">
        <v>44065</v>
      </c>
      <c r="E899" s="4" t="s">
        <v>48</v>
      </c>
      <c r="F899" s="4" t="s">
        <v>49</v>
      </c>
      <c r="G899" s="4" t="s">
        <v>50</v>
      </c>
      <c r="H899" s="6" t="s">
        <v>22</v>
      </c>
      <c r="I899" s="7">
        <v>55.000000000000007</v>
      </c>
      <c r="J899" s="8">
        <v>675</v>
      </c>
      <c r="K899" s="9">
        <v>371250.00000000006</v>
      </c>
      <c r="L899" s="9">
        <v>129937.50000000001</v>
      </c>
      <c r="M899" s="10">
        <v>0.35</v>
      </c>
      <c r="N899" s="4" t="s">
        <v>18</v>
      </c>
      <c r="O899" s="4" t="str">
        <f>TEXT(Table1[[#This Row],[Invoice Date]],"yyyy")</f>
        <v>2020</v>
      </c>
      <c r="P899" s="4" t="str">
        <f>TEXT(Table1[[#This Row],[Invoice Date]],"mmm")</f>
        <v>Aug</v>
      </c>
      <c r="Q899" s="27">
        <f>WEEKNUM(Table1[[#This Row],[Invoice Date]]) + IF(YEAR(Table1[[#This Row],[Invoice Date]])=2021, 52, 0)</f>
        <v>34</v>
      </c>
    </row>
    <row r="900" spans="2:17" ht="14.25" customHeight="1" x14ac:dyDescent="0.3">
      <c r="B900" s="4" t="s">
        <v>14</v>
      </c>
      <c r="C900" s="33">
        <v>1185732</v>
      </c>
      <c r="D900" s="5">
        <v>44066</v>
      </c>
      <c r="E900" s="4" t="s">
        <v>48</v>
      </c>
      <c r="F900" s="4" t="s">
        <v>49</v>
      </c>
      <c r="G900" s="4" t="s">
        <v>50</v>
      </c>
      <c r="H900" s="6" t="s">
        <v>23</v>
      </c>
      <c r="I900" s="7">
        <v>42</v>
      </c>
      <c r="J900" s="8">
        <v>225</v>
      </c>
      <c r="K900" s="9">
        <v>9450</v>
      </c>
      <c r="L900" s="9">
        <v>6048</v>
      </c>
      <c r="M900" s="10">
        <v>0.64</v>
      </c>
      <c r="N900" s="4" t="s">
        <v>83</v>
      </c>
      <c r="O900" s="4" t="str">
        <f>TEXT(Table1[[#This Row],[Invoice Date]],"yyyy")</f>
        <v>2020</v>
      </c>
      <c r="P900" s="4" t="str">
        <f>TEXT(Table1[[#This Row],[Invoice Date]],"mmm")</f>
        <v>Aug</v>
      </c>
      <c r="Q900" s="27">
        <f>WEEKNUM(Table1[[#This Row],[Invoice Date]]) + IF(YEAR(Table1[[#This Row],[Invoice Date]])=2021, 52, 0)</f>
        <v>35</v>
      </c>
    </row>
    <row r="901" spans="2:17" ht="14.25" customHeight="1" x14ac:dyDescent="0.3">
      <c r="B901" s="4" t="s">
        <v>25</v>
      </c>
      <c r="C901" s="33">
        <v>1185733</v>
      </c>
      <c r="D901" s="5">
        <v>44066</v>
      </c>
      <c r="E901" s="4" t="s">
        <v>27</v>
      </c>
      <c r="F901" s="4" t="s">
        <v>28</v>
      </c>
      <c r="G901" s="4" t="s">
        <v>29</v>
      </c>
      <c r="H901" s="6" t="s">
        <v>23</v>
      </c>
      <c r="I901" s="7">
        <v>47</v>
      </c>
      <c r="J901" s="8">
        <v>250</v>
      </c>
      <c r="K901" s="9">
        <v>11750</v>
      </c>
      <c r="L901" s="9">
        <v>7520</v>
      </c>
      <c r="M901" s="10">
        <v>0.64</v>
      </c>
      <c r="N901" s="4" t="s">
        <v>83</v>
      </c>
      <c r="O901" s="4" t="str">
        <f>TEXT(Table1[[#This Row],[Invoice Date]],"yyyy")</f>
        <v>2020</v>
      </c>
      <c r="P901" s="4" t="str">
        <f>TEXT(Table1[[#This Row],[Invoice Date]],"mmm")</f>
        <v>Aug</v>
      </c>
      <c r="Q901" s="27">
        <f>WEEKNUM(Table1[[#This Row],[Invoice Date]]) + IF(YEAR(Table1[[#This Row],[Invoice Date]])=2021, 52, 0)</f>
        <v>35</v>
      </c>
    </row>
    <row r="902" spans="2:17" ht="14.25" customHeight="1" x14ac:dyDescent="0.3">
      <c r="B902" s="4" t="s">
        <v>25</v>
      </c>
      <c r="C902" s="33">
        <v>1185733</v>
      </c>
      <c r="D902" s="5">
        <v>44066</v>
      </c>
      <c r="E902" s="4" t="s">
        <v>27</v>
      </c>
      <c r="F902" s="4" t="s">
        <v>28</v>
      </c>
      <c r="G902" s="4" t="s">
        <v>29</v>
      </c>
      <c r="H902" s="6" t="s">
        <v>23</v>
      </c>
      <c r="I902" s="7">
        <v>38</v>
      </c>
      <c r="J902" s="8">
        <v>350</v>
      </c>
      <c r="K902" s="9">
        <v>13300</v>
      </c>
      <c r="L902" s="9">
        <v>7581.0000000000009</v>
      </c>
      <c r="M902" s="10">
        <v>0.57000000000000006</v>
      </c>
      <c r="N902" s="4" t="s">
        <v>24</v>
      </c>
      <c r="O902" s="4" t="str">
        <f>TEXT(Table1[[#This Row],[Invoice Date]],"yyyy")</f>
        <v>2020</v>
      </c>
      <c r="P902" s="4" t="str">
        <f>TEXT(Table1[[#This Row],[Invoice Date]],"mmm")</f>
        <v>Aug</v>
      </c>
      <c r="Q902" s="27">
        <f>WEEKNUM(Table1[[#This Row],[Invoice Date]]) + IF(YEAR(Table1[[#This Row],[Invoice Date]])=2021, 52, 0)</f>
        <v>35</v>
      </c>
    </row>
    <row r="903" spans="2:17" ht="14.25" customHeight="1" x14ac:dyDescent="0.3">
      <c r="B903" s="4" t="s">
        <v>14</v>
      </c>
      <c r="C903" s="33">
        <v>1185732</v>
      </c>
      <c r="D903" s="5">
        <v>44066</v>
      </c>
      <c r="E903" s="4" t="s">
        <v>48</v>
      </c>
      <c r="F903" s="4" t="s">
        <v>49</v>
      </c>
      <c r="G903" s="4" t="s">
        <v>50</v>
      </c>
      <c r="H903" s="6" t="s">
        <v>23</v>
      </c>
      <c r="I903" s="7">
        <v>45</v>
      </c>
      <c r="J903" s="8">
        <v>775</v>
      </c>
      <c r="K903" s="9">
        <v>348750</v>
      </c>
      <c r="L903" s="9">
        <v>174375</v>
      </c>
      <c r="M903" s="10">
        <v>0.5</v>
      </c>
      <c r="N903" s="4" t="s">
        <v>18</v>
      </c>
      <c r="O903" s="4" t="str">
        <f>TEXT(Table1[[#This Row],[Invoice Date]],"yyyy")</f>
        <v>2020</v>
      </c>
      <c r="P903" s="4" t="str">
        <f>TEXT(Table1[[#This Row],[Invoice Date]],"mmm")</f>
        <v>Aug</v>
      </c>
      <c r="Q903" s="27">
        <f>WEEKNUM(Table1[[#This Row],[Invoice Date]]) + IF(YEAR(Table1[[#This Row],[Invoice Date]])=2021, 52, 0)</f>
        <v>35</v>
      </c>
    </row>
    <row r="904" spans="2:17" ht="14.25" customHeight="1" x14ac:dyDescent="0.3">
      <c r="B904" s="4" t="s">
        <v>25</v>
      </c>
      <c r="C904" s="33">
        <v>1185733</v>
      </c>
      <c r="D904" s="5">
        <v>44066</v>
      </c>
      <c r="E904" s="4" t="s">
        <v>27</v>
      </c>
      <c r="F904" s="4" t="s">
        <v>28</v>
      </c>
      <c r="G904" s="4" t="s">
        <v>29</v>
      </c>
      <c r="H904" s="6" t="s">
        <v>23</v>
      </c>
      <c r="I904" s="7">
        <v>50</v>
      </c>
      <c r="J904" s="8">
        <v>1000</v>
      </c>
      <c r="K904" s="9">
        <v>500000</v>
      </c>
      <c r="L904" s="9">
        <v>250000</v>
      </c>
      <c r="M904" s="10">
        <v>0.5</v>
      </c>
      <c r="N904" s="4" t="s">
        <v>24</v>
      </c>
      <c r="O904" s="4" t="str">
        <f>TEXT(Table1[[#This Row],[Invoice Date]],"yyyy")</f>
        <v>2020</v>
      </c>
      <c r="P904" s="4" t="str">
        <f>TEXT(Table1[[#This Row],[Invoice Date]],"mmm")</f>
        <v>Aug</v>
      </c>
      <c r="Q904" s="27">
        <f>WEEKNUM(Table1[[#This Row],[Invoice Date]]) + IF(YEAR(Table1[[#This Row],[Invoice Date]])=2021, 52, 0)</f>
        <v>35</v>
      </c>
    </row>
    <row r="905" spans="2:17" ht="14.25" customHeight="1" x14ac:dyDescent="0.3">
      <c r="B905" s="4" t="s">
        <v>25</v>
      </c>
      <c r="C905" s="33">
        <v>1185733</v>
      </c>
      <c r="D905" s="5">
        <v>44067</v>
      </c>
      <c r="E905" s="4" t="s">
        <v>27</v>
      </c>
      <c r="F905" s="4" t="s">
        <v>28</v>
      </c>
      <c r="G905" s="4" t="s">
        <v>29</v>
      </c>
      <c r="H905" s="6" t="s">
        <v>17</v>
      </c>
      <c r="I905" s="7">
        <v>29</v>
      </c>
      <c r="J905" s="8">
        <v>295</v>
      </c>
      <c r="K905" s="9">
        <v>8555</v>
      </c>
      <c r="L905" s="9">
        <v>3421.9999999999995</v>
      </c>
      <c r="M905" s="10">
        <v>0.39999999999999997</v>
      </c>
      <c r="N905" s="4" t="s">
        <v>24</v>
      </c>
      <c r="O905" s="4" t="str">
        <f>TEXT(Table1[[#This Row],[Invoice Date]],"yyyy")</f>
        <v>2020</v>
      </c>
      <c r="P905" s="4" t="str">
        <f>TEXT(Table1[[#This Row],[Invoice Date]],"mmm")</f>
        <v>Aug</v>
      </c>
      <c r="Q905" s="27">
        <f>WEEKNUM(Table1[[#This Row],[Invoice Date]]) + IF(YEAR(Table1[[#This Row],[Invoice Date]])=2021, 52, 0)</f>
        <v>35</v>
      </c>
    </row>
    <row r="906" spans="2:17" ht="14.25" customHeight="1" x14ac:dyDescent="0.3">
      <c r="B906" s="4" t="s">
        <v>25</v>
      </c>
      <c r="C906" s="33">
        <v>1185733</v>
      </c>
      <c r="D906" s="5">
        <v>44067</v>
      </c>
      <c r="E906" s="4" t="s">
        <v>27</v>
      </c>
      <c r="F906" s="4" t="s">
        <v>28</v>
      </c>
      <c r="G906" s="4" t="s">
        <v>29</v>
      </c>
      <c r="H906" s="6" t="s">
        <v>17</v>
      </c>
      <c r="I906" s="7">
        <v>37</v>
      </c>
      <c r="J906" s="8">
        <v>238</v>
      </c>
      <c r="K906" s="9">
        <v>8806</v>
      </c>
      <c r="L906" s="9">
        <v>3962.7</v>
      </c>
      <c r="M906" s="10">
        <v>0.44999999999999996</v>
      </c>
      <c r="N906" s="4" t="s">
        <v>83</v>
      </c>
      <c r="O906" s="4" t="str">
        <f>TEXT(Table1[[#This Row],[Invoice Date]],"yyyy")</f>
        <v>2020</v>
      </c>
      <c r="P906" s="4" t="str">
        <f>TEXT(Table1[[#This Row],[Invoice Date]],"mmm")</f>
        <v>Aug</v>
      </c>
      <c r="Q906" s="27">
        <f>WEEKNUM(Table1[[#This Row],[Invoice Date]]) + IF(YEAR(Table1[[#This Row],[Invoice Date]])=2021, 52, 0)</f>
        <v>35</v>
      </c>
    </row>
    <row r="907" spans="2:17" ht="14.25" customHeight="1" x14ac:dyDescent="0.3">
      <c r="B907" s="4" t="s">
        <v>25</v>
      </c>
      <c r="C907" s="33">
        <v>1185733</v>
      </c>
      <c r="D907" s="5">
        <v>44067</v>
      </c>
      <c r="E907" s="4" t="s">
        <v>27</v>
      </c>
      <c r="F907" s="4" t="s">
        <v>28</v>
      </c>
      <c r="G907" s="4" t="s">
        <v>29</v>
      </c>
      <c r="H907" s="6" t="s">
        <v>17</v>
      </c>
      <c r="I907" s="7">
        <v>40</v>
      </c>
      <c r="J907" s="8">
        <v>950</v>
      </c>
      <c r="K907" s="9">
        <v>380000</v>
      </c>
      <c r="L907" s="9">
        <v>133000</v>
      </c>
      <c r="M907" s="10">
        <v>0.35</v>
      </c>
      <c r="N907" s="4" t="s">
        <v>24</v>
      </c>
      <c r="O907" s="4" t="str">
        <f>TEXT(Table1[[#This Row],[Invoice Date]],"yyyy")</f>
        <v>2020</v>
      </c>
      <c r="P907" s="4" t="str">
        <f>TEXT(Table1[[#This Row],[Invoice Date]],"mmm")</f>
        <v>Aug</v>
      </c>
      <c r="Q907" s="27">
        <f>WEEKNUM(Table1[[#This Row],[Invoice Date]]) + IF(YEAR(Table1[[#This Row],[Invoice Date]])=2021, 52, 0)</f>
        <v>35</v>
      </c>
    </row>
    <row r="908" spans="2:17" ht="14.25" customHeight="1" x14ac:dyDescent="0.3">
      <c r="B908" s="4" t="s">
        <v>25</v>
      </c>
      <c r="C908" s="33">
        <v>1185733</v>
      </c>
      <c r="D908" s="5">
        <v>44068</v>
      </c>
      <c r="E908" s="4" t="s">
        <v>27</v>
      </c>
      <c r="F908" s="4" t="s">
        <v>28</v>
      </c>
      <c r="G908" s="4" t="s">
        <v>29</v>
      </c>
      <c r="H908" s="6" t="s">
        <v>19</v>
      </c>
      <c r="I908" s="7">
        <v>32</v>
      </c>
      <c r="J908" s="8">
        <v>285</v>
      </c>
      <c r="K908" s="9">
        <v>9120</v>
      </c>
      <c r="L908" s="9">
        <v>3830.3999999999996</v>
      </c>
      <c r="M908" s="10">
        <v>0.42</v>
      </c>
      <c r="N908" s="4" t="s">
        <v>24</v>
      </c>
      <c r="O908" s="4" t="str">
        <f>TEXT(Table1[[#This Row],[Invoice Date]],"yyyy")</f>
        <v>2020</v>
      </c>
      <c r="P908" s="4" t="str">
        <f>TEXT(Table1[[#This Row],[Invoice Date]],"mmm")</f>
        <v>Aug</v>
      </c>
      <c r="Q908" s="27">
        <f>WEEKNUM(Table1[[#This Row],[Invoice Date]]) + IF(YEAR(Table1[[#This Row],[Invoice Date]])=2021, 52, 0)</f>
        <v>35</v>
      </c>
    </row>
    <row r="909" spans="2:17" ht="14.25" customHeight="1" x14ac:dyDescent="0.3">
      <c r="B909" s="4" t="s">
        <v>25</v>
      </c>
      <c r="C909" s="33">
        <v>1185733</v>
      </c>
      <c r="D909" s="5">
        <v>44068</v>
      </c>
      <c r="E909" s="4" t="s">
        <v>27</v>
      </c>
      <c r="F909" s="4" t="s">
        <v>28</v>
      </c>
      <c r="G909" s="4" t="s">
        <v>29</v>
      </c>
      <c r="H909" s="6" t="s">
        <v>19</v>
      </c>
      <c r="I909" s="7">
        <v>42</v>
      </c>
      <c r="J909" s="8">
        <v>238</v>
      </c>
      <c r="K909" s="9">
        <v>9996</v>
      </c>
      <c r="L909" s="9">
        <v>4598.16</v>
      </c>
      <c r="M909" s="10">
        <v>0.45999999999999996</v>
      </c>
      <c r="N909" s="4" t="s">
        <v>83</v>
      </c>
      <c r="O909" s="4" t="str">
        <f>TEXT(Table1[[#This Row],[Invoice Date]],"yyyy")</f>
        <v>2020</v>
      </c>
      <c r="P909" s="4" t="str">
        <f>TEXT(Table1[[#This Row],[Invoice Date]],"mmm")</f>
        <v>Aug</v>
      </c>
      <c r="Q909" s="27">
        <f>WEEKNUM(Table1[[#This Row],[Invoice Date]]) + IF(YEAR(Table1[[#This Row],[Invoice Date]])=2021, 52, 0)</f>
        <v>35</v>
      </c>
    </row>
    <row r="910" spans="2:17" ht="14.25" customHeight="1" x14ac:dyDescent="0.3">
      <c r="B910" s="4" t="s">
        <v>25</v>
      </c>
      <c r="C910" s="33">
        <v>1185733</v>
      </c>
      <c r="D910" s="5">
        <v>44068</v>
      </c>
      <c r="E910" s="4" t="s">
        <v>27</v>
      </c>
      <c r="F910" s="4" t="s">
        <v>28</v>
      </c>
      <c r="G910" s="4" t="s">
        <v>29</v>
      </c>
      <c r="H910" s="6" t="s">
        <v>19</v>
      </c>
      <c r="I910" s="7">
        <v>45</v>
      </c>
      <c r="J910" s="8">
        <v>950</v>
      </c>
      <c r="K910" s="9">
        <v>427500</v>
      </c>
      <c r="L910" s="9">
        <v>149625</v>
      </c>
      <c r="M910" s="10">
        <v>0.35</v>
      </c>
      <c r="N910" s="4" t="s">
        <v>24</v>
      </c>
      <c r="O910" s="4" t="str">
        <f>TEXT(Table1[[#This Row],[Invoice Date]],"yyyy")</f>
        <v>2020</v>
      </c>
      <c r="P910" s="4" t="str">
        <f>TEXT(Table1[[#This Row],[Invoice Date]],"mmm")</f>
        <v>Aug</v>
      </c>
      <c r="Q910" s="27">
        <f>WEEKNUM(Table1[[#This Row],[Invoice Date]]) + IF(YEAR(Table1[[#This Row],[Invoice Date]])=2021, 52, 0)</f>
        <v>35</v>
      </c>
    </row>
    <row r="911" spans="2:17" ht="14.25" customHeight="1" x14ac:dyDescent="0.3">
      <c r="B911" s="4" t="s">
        <v>25</v>
      </c>
      <c r="C911" s="33">
        <v>1185733</v>
      </c>
      <c r="D911" s="5">
        <v>44069</v>
      </c>
      <c r="E911" s="4" t="s">
        <v>27</v>
      </c>
      <c r="F911" s="4" t="s">
        <v>28</v>
      </c>
      <c r="G911" s="4" t="s">
        <v>29</v>
      </c>
      <c r="H911" s="6" t="s">
        <v>20</v>
      </c>
      <c r="I911" s="7">
        <v>29</v>
      </c>
      <c r="J911" s="8">
        <v>374</v>
      </c>
      <c r="K911" s="9">
        <v>10846</v>
      </c>
      <c r="L911" s="9">
        <v>4446.8599999999997</v>
      </c>
      <c r="M911" s="10">
        <v>0.41</v>
      </c>
      <c r="N911" s="4" t="s">
        <v>24</v>
      </c>
      <c r="O911" s="4" t="str">
        <f>TEXT(Table1[[#This Row],[Invoice Date]],"yyyy")</f>
        <v>2020</v>
      </c>
      <c r="P911" s="4" t="str">
        <f>TEXT(Table1[[#This Row],[Invoice Date]],"mmm")</f>
        <v>Aug</v>
      </c>
      <c r="Q911" s="27">
        <f>WEEKNUM(Table1[[#This Row],[Invoice Date]]) + IF(YEAR(Table1[[#This Row],[Invoice Date]])=2021, 52, 0)</f>
        <v>35</v>
      </c>
    </row>
    <row r="912" spans="2:17" ht="14.25" customHeight="1" x14ac:dyDescent="0.3">
      <c r="B912" s="4" t="s">
        <v>25</v>
      </c>
      <c r="C912" s="33">
        <v>1185733</v>
      </c>
      <c r="D912" s="5">
        <v>44069</v>
      </c>
      <c r="E912" s="4" t="s">
        <v>27</v>
      </c>
      <c r="F912" s="4" t="s">
        <v>28</v>
      </c>
      <c r="G912" s="4" t="s">
        <v>29</v>
      </c>
      <c r="H912" s="6" t="s">
        <v>20</v>
      </c>
      <c r="I912" s="7">
        <v>37</v>
      </c>
      <c r="J912" s="8">
        <v>319</v>
      </c>
      <c r="K912" s="9">
        <v>11803</v>
      </c>
      <c r="L912" s="9">
        <v>5311.3499999999995</v>
      </c>
      <c r="M912" s="10">
        <v>0.44999999999999996</v>
      </c>
      <c r="N912" s="4" t="s">
        <v>83</v>
      </c>
      <c r="O912" s="4" t="str">
        <f>TEXT(Table1[[#This Row],[Invoice Date]],"yyyy")</f>
        <v>2020</v>
      </c>
      <c r="P912" s="4" t="str">
        <f>TEXT(Table1[[#This Row],[Invoice Date]],"mmm")</f>
        <v>Aug</v>
      </c>
      <c r="Q912" s="27">
        <f>WEEKNUM(Table1[[#This Row],[Invoice Date]]) + IF(YEAR(Table1[[#This Row],[Invoice Date]])=2021, 52, 0)</f>
        <v>35</v>
      </c>
    </row>
    <row r="913" spans="2:17" ht="14.25" customHeight="1" x14ac:dyDescent="0.3">
      <c r="B913" s="4" t="s">
        <v>25</v>
      </c>
      <c r="C913" s="33">
        <v>1185733</v>
      </c>
      <c r="D913" s="5">
        <v>44069</v>
      </c>
      <c r="E913" s="4" t="s">
        <v>27</v>
      </c>
      <c r="F913" s="4" t="s">
        <v>28</v>
      </c>
      <c r="G913" s="4" t="s">
        <v>29</v>
      </c>
      <c r="H913" s="6" t="s">
        <v>20</v>
      </c>
      <c r="I913" s="7">
        <v>40</v>
      </c>
      <c r="J913" s="8">
        <v>1100</v>
      </c>
      <c r="K913" s="9">
        <v>440000</v>
      </c>
      <c r="L913" s="9">
        <v>154000</v>
      </c>
      <c r="M913" s="10">
        <v>0.35</v>
      </c>
      <c r="N913" s="4" t="s">
        <v>24</v>
      </c>
      <c r="O913" s="4" t="str">
        <f>TEXT(Table1[[#This Row],[Invoice Date]],"yyyy")</f>
        <v>2020</v>
      </c>
      <c r="P913" s="4" t="str">
        <f>TEXT(Table1[[#This Row],[Invoice Date]],"mmm")</f>
        <v>Aug</v>
      </c>
      <c r="Q913" s="27">
        <f>WEEKNUM(Table1[[#This Row],[Invoice Date]]) + IF(YEAR(Table1[[#This Row],[Invoice Date]])=2021, 52, 0)</f>
        <v>35</v>
      </c>
    </row>
    <row r="914" spans="2:17" ht="14.25" customHeight="1" x14ac:dyDescent="0.3">
      <c r="B914" s="4" t="s">
        <v>25</v>
      </c>
      <c r="C914" s="33">
        <v>1185733</v>
      </c>
      <c r="D914" s="5">
        <v>44070</v>
      </c>
      <c r="E914" s="4" t="s">
        <v>27</v>
      </c>
      <c r="F914" s="4" t="s">
        <v>28</v>
      </c>
      <c r="G914" s="4" t="s">
        <v>29</v>
      </c>
      <c r="H914" s="6" t="s">
        <v>21</v>
      </c>
      <c r="I914" s="7">
        <v>28</v>
      </c>
      <c r="J914" s="8">
        <v>224</v>
      </c>
      <c r="K914" s="9">
        <v>6272</v>
      </c>
      <c r="L914" s="9">
        <v>3261.44</v>
      </c>
      <c r="M914" s="10">
        <v>0.52</v>
      </c>
      <c r="N914" s="4" t="s">
        <v>24</v>
      </c>
      <c r="O914" s="4" t="str">
        <f>TEXT(Table1[[#This Row],[Invoice Date]],"yyyy")</f>
        <v>2020</v>
      </c>
      <c r="P914" s="4" t="str">
        <f>TEXT(Table1[[#This Row],[Invoice Date]],"mmm")</f>
        <v>Aug</v>
      </c>
      <c r="Q914" s="27">
        <f>WEEKNUM(Table1[[#This Row],[Invoice Date]]) + IF(YEAR(Table1[[#This Row],[Invoice Date]])=2021, 52, 0)</f>
        <v>35</v>
      </c>
    </row>
    <row r="915" spans="2:17" ht="14.25" customHeight="1" x14ac:dyDescent="0.3">
      <c r="B915" s="4" t="s">
        <v>25</v>
      </c>
      <c r="C915" s="33">
        <v>1185733</v>
      </c>
      <c r="D915" s="5">
        <v>44070</v>
      </c>
      <c r="E915" s="4" t="s">
        <v>27</v>
      </c>
      <c r="F915" s="4" t="s">
        <v>28</v>
      </c>
      <c r="G915" s="4" t="s">
        <v>29</v>
      </c>
      <c r="H915" s="6" t="s">
        <v>21</v>
      </c>
      <c r="I915" s="7">
        <v>36</v>
      </c>
      <c r="J915" s="8">
        <v>210</v>
      </c>
      <c r="K915" s="9">
        <v>7560</v>
      </c>
      <c r="L915" s="9">
        <v>4536</v>
      </c>
      <c r="M915" s="10">
        <v>0.6</v>
      </c>
      <c r="N915" s="4" t="s">
        <v>83</v>
      </c>
      <c r="O915" s="4" t="str">
        <f>TEXT(Table1[[#This Row],[Invoice Date]],"yyyy")</f>
        <v>2020</v>
      </c>
      <c r="P915" s="4" t="str">
        <f>TEXT(Table1[[#This Row],[Invoice Date]],"mmm")</f>
        <v>Aug</v>
      </c>
      <c r="Q915" s="27">
        <f>WEEKNUM(Table1[[#This Row],[Invoice Date]]) + IF(YEAR(Table1[[#This Row],[Invoice Date]])=2021, 52, 0)</f>
        <v>35</v>
      </c>
    </row>
    <row r="916" spans="2:17" ht="14.25" customHeight="1" x14ac:dyDescent="0.3">
      <c r="B916" s="4" t="s">
        <v>25</v>
      </c>
      <c r="C916" s="33">
        <v>1185733</v>
      </c>
      <c r="D916" s="5">
        <v>44070</v>
      </c>
      <c r="E916" s="4" t="s">
        <v>27</v>
      </c>
      <c r="F916" s="4" t="s">
        <v>28</v>
      </c>
      <c r="G916" s="4" t="s">
        <v>29</v>
      </c>
      <c r="H916" s="6" t="s">
        <v>21</v>
      </c>
      <c r="I916" s="7">
        <v>40</v>
      </c>
      <c r="J916" s="8">
        <v>700</v>
      </c>
      <c r="K916" s="9">
        <v>280000</v>
      </c>
      <c r="L916" s="9">
        <v>126000</v>
      </c>
      <c r="M916" s="10">
        <v>0.45</v>
      </c>
      <c r="N916" s="4" t="s">
        <v>24</v>
      </c>
      <c r="O916" s="4" t="str">
        <f>TEXT(Table1[[#This Row],[Invoice Date]],"yyyy")</f>
        <v>2020</v>
      </c>
      <c r="P916" s="4" t="str">
        <f>TEXT(Table1[[#This Row],[Invoice Date]],"mmm")</f>
        <v>Aug</v>
      </c>
      <c r="Q916" s="27">
        <f>WEEKNUM(Table1[[#This Row],[Invoice Date]]) + IF(YEAR(Table1[[#This Row],[Invoice Date]])=2021, 52, 0)</f>
        <v>35</v>
      </c>
    </row>
    <row r="917" spans="2:17" ht="14.25" customHeight="1" x14ac:dyDescent="0.3">
      <c r="B917" s="4" t="s">
        <v>25</v>
      </c>
      <c r="C917" s="33">
        <v>1185733</v>
      </c>
      <c r="D917" s="5">
        <v>44071</v>
      </c>
      <c r="E917" s="4" t="s">
        <v>27</v>
      </c>
      <c r="F917" s="4" t="s">
        <v>28</v>
      </c>
      <c r="G917" s="4" t="s">
        <v>29</v>
      </c>
      <c r="H917" s="6" t="s">
        <v>22</v>
      </c>
      <c r="I917" s="7">
        <v>33</v>
      </c>
      <c r="J917" s="8">
        <v>217</v>
      </c>
      <c r="K917" s="9">
        <v>7161</v>
      </c>
      <c r="L917" s="9">
        <v>2577.96</v>
      </c>
      <c r="M917" s="10">
        <v>0.36</v>
      </c>
      <c r="N917" s="4" t="s">
        <v>24</v>
      </c>
      <c r="O917" s="4" t="str">
        <f>TEXT(Table1[[#This Row],[Invoice Date]],"yyyy")</f>
        <v>2020</v>
      </c>
      <c r="P917" s="4" t="str">
        <f>TEXT(Table1[[#This Row],[Invoice Date]],"mmm")</f>
        <v>Aug</v>
      </c>
      <c r="Q917" s="27">
        <f>WEEKNUM(Table1[[#This Row],[Invoice Date]]) + IF(YEAR(Table1[[#This Row],[Invoice Date]])=2021, 52, 0)</f>
        <v>35</v>
      </c>
    </row>
    <row r="918" spans="2:17" ht="14.25" customHeight="1" x14ac:dyDescent="0.3">
      <c r="B918" s="4" t="s">
        <v>25</v>
      </c>
      <c r="C918" s="33">
        <v>1185733</v>
      </c>
      <c r="D918" s="5">
        <v>44071</v>
      </c>
      <c r="E918" s="4" t="s">
        <v>27</v>
      </c>
      <c r="F918" s="4" t="s">
        <v>28</v>
      </c>
      <c r="G918" s="4" t="s">
        <v>29</v>
      </c>
      <c r="H918" s="6" t="s">
        <v>22</v>
      </c>
      <c r="I918" s="7">
        <v>41</v>
      </c>
      <c r="J918" s="8">
        <v>196</v>
      </c>
      <c r="K918" s="9">
        <v>8036</v>
      </c>
      <c r="L918" s="9">
        <v>3214.4</v>
      </c>
      <c r="M918" s="10">
        <v>0.4</v>
      </c>
      <c r="N918" s="4" t="s">
        <v>83</v>
      </c>
      <c r="O918" s="4" t="str">
        <f>TEXT(Table1[[#This Row],[Invoice Date]],"yyyy")</f>
        <v>2020</v>
      </c>
      <c r="P918" s="4" t="str">
        <f>TEXT(Table1[[#This Row],[Invoice Date]],"mmm")</f>
        <v>Aug</v>
      </c>
      <c r="Q918" s="27">
        <f>WEEKNUM(Table1[[#This Row],[Invoice Date]]) + IF(YEAR(Table1[[#This Row],[Invoice Date]])=2021, 52, 0)</f>
        <v>35</v>
      </c>
    </row>
    <row r="919" spans="2:17" ht="14.25" customHeight="1" x14ac:dyDescent="0.3">
      <c r="B919" s="4" t="s">
        <v>25</v>
      </c>
      <c r="C919" s="33">
        <v>1185733</v>
      </c>
      <c r="D919" s="5">
        <v>44071</v>
      </c>
      <c r="E919" s="4" t="s">
        <v>27</v>
      </c>
      <c r="F919" s="4" t="s">
        <v>28</v>
      </c>
      <c r="G919" s="4" t="s">
        <v>29</v>
      </c>
      <c r="H919" s="6" t="s">
        <v>22</v>
      </c>
      <c r="I919" s="7">
        <v>45</v>
      </c>
      <c r="J919" s="8">
        <v>700</v>
      </c>
      <c r="K919" s="9">
        <v>315000</v>
      </c>
      <c r="L919" s="9">
        <v>94500</v>
      </c>
      <c r="M919" s="10">
        <v>0.3</v>
      </c>
      <c r="N919" s="4" t="s">
        <v>24</v>
      </c>
      <c r="O919" s="4" t="str">
        <f>TEXT(Table1[[#This Row],[Invoice Date]],"yyyy")</f>
        <v>2020</v>
      </c>
      <c r="P919" s="4" t="str">
        <f>TEXT(Table1[[#This Row],[Invoice Date]],"mmm")</f>
        <v>Aug</v>
      </c>
      <c r="Q919" s="27">
        <f>WEEKNUM(Table1[[#This Row],[Invoice Date]]) + IF(YEAR(Table1[[#This Row],[Invoice Date]])=2021, 52, 0)</f>
        <v>35</v>
      </c>
    </row>
    <row r="920" spans="2:17" ht="14.25" customHeight="1" x14ac:dyDescent="0.3">
      <c r="B920" s="4" t="s">
        <v>25</v>
      </c>
      <c r="C920" s="33">
        <v>1185733</v>
      </c>
      <c r="D920" s="5">
        <v>44072</v>
      </c>
      <c r="E920" s="4" t="s">
        <v>27</v>
      </c>
      <c r="F920" s="4" t="s">
        <v>28</v>
      </c>
      <c r="G920" s="4" t="s">
        <v>29</v>
      </c>
      <c r="H920" s="6" t="s">
        <v>23</v>
      </c>
      <c r="I920" s="7">
        <v>36</v>
      </c>
      <c r="J920" s="8">
        <v>302</v>
      </c>
      <c r="K920" s="9">
        <v>10872</v>
      </c>
      <c r="L920" s="9">
        <v>5653.4400000000005</v>
      </c>
      <c r="M920" s="10">
        <v>0.52</v>
      </c>
      <c r="N920" s="4" t="s">
        <v>24</v>
      </c>
      <c r="O920" s="4" t="str">
        <f>TEXT(Table1[[#This Row],[Invoice Date]],"yyyy")</f>
        <v>2020</v>
      </c>
      <c r="P920" s="4" t="str">
        <f>TEXT(Table1[[#This Row],[Invoice Date]],"mmm")</f>
        <v>Aug</v>
      </c>
      <c r="Q920" s="27">
        <f>WEEKNUM(Table1[[#This Row],[Invoice Date]]) + IF(YEAR(Table1[[#This Row],[Invoice Date]])=2021, 52, 0)</f>
        <v>35</v>
      </c>
    </row>
    <row r="921" spans="2:17" ht="14.25" customHeight="1" x14ac:dyDescent="0.3">
      <c r="B921" s="4" t="s">
        <v>25</v>
      </c>
      <c r="C921" s="33">
        <v>1185733</v>
      </c>
      <c r="D921" s="5">
        <v>44072</v>
      </c>
      <c r="E921" s="4" t="s">
        <v>27</v>
      </c>
      <c r="F921" s="4" t="s">
        <v>28</v>
      </c>
      <c r="G921" s="4" t="s">
        <v>29</v>
      </c>
      <c r="H921" s="6" t="s">
        <v>23</v>
      </c>
      <c r="I921" s="7">
        <v>47</v>
      </c>
      <c r="J921" s="8">
        <v>293</v>
      </c>
      <c r="K921" s="9">
        <v>13771</v>
      </c>
      <c r="L921" s="9">
        <v>8675.73</v>
      </c>
      <c r="M921" s="10">
        <v>0.63</v>
      </c>
      <c r="N921" s="4" t="s">
        <v>83</v>
      </c>
      <c r="O921" s="4" t="str">
        <f>TEXT(Table1[[#This Row],[Invoice Date]],"yyyy")</f>
        <v>2020</v>
      </c>
      <c r="P921" s="4" t="str">
        <f>TEXT(Table1[[#This Row],[Invoice Date]],"mmm")</f>
        <v>Aug</v>
      </c>
      <c r="Q921" s="27">
        <f>WEEKNUM(Table1[[#This Row],[Invoice Date]]) + IF(YEAR(Table1[[#This Row],[Invoice Date]])=2021, 52, 0)</f>
        <v>35</v>
      </c>
    </row>
    <row r="922" spans="2:17" ht="14.25" customHeight="1" x14ac:dyDescent="0.3">
      <c r="B922" s="4" t="s">
        <v>25</v>
      </c>
      <c r="C922" s="33">
        <v>1185733</v>
      </c>
      <c r="D922" s="5">
        <v>44072</v>
      </c>
      <c r="E922" s="4" t="s">
        <v>27</v>
      </c>
      <c r="F922" s="4" t="s">
        <v>28</v>
      </c>
      <c r="G922" s="4" t="s">
        <v>29</v>
      </c>
      <c r="H922" s="6" t="s">
        <v>23</v>
      </c>
      <c r="I922" s="7">
        <v>50</v>
      </c>
      <c r="J922" s="8">
        <v>975</v>
      </c>
      <c r="K922" s="9">
        <v>487500</v>
      </c>
      <c r="L922" s="9">
        <v>243750</v>
      </c>
      <c r="M922" s="10">
        <v>0.5</v>
      </c>
      <c r="N922" s="4" t="s">
        <v>24</v>
      </c>
      <c r="O922" s="4" t="str">
        <f>TEXT(Table1[[#This Row],[Invoice Date]],"yyyy")</f>
        <v>2020</v>
      </c>
      <c r="P922" s="4" t="str">
        <f>TEXT(Table1[[#This Row],[Invoice Date]],"mmm")</f>
        <v>Aug</v>
      </c>
      <c r="Q922" s="27">
        <f>WEEKNUM(Table1[[#This Row],[Invoice Date]]) + IF(YEAR(Table1[[#This Row],[Invoice Date]])=2021, 52, 0)</f>
        <v>35</v>
      </c>
    </row>
    <row r="923" spans="2:17" ht="14.25" customHeight="1" x14ac:dyDescent="0.3">
      <c r="B923" s="4" t="s">
        <v>25</v>
      </c>
      <c r="C923" s="33">
        <v>1185733</v>
      </c>
      <c r="D923" s="5">
        <v>44073</v>
      </c>
      <c r="E923" s="4" t="s">
        <v>27</v>
      </c>
      <c r="F923" s="4" t="s">
        <v>28</v>
      </c>
      <c r="G923" s="4" t="s">
        <v>29</v>
      </c>
      <c r="H923" s="6" t="s">
        <v>17</v>
      </c>
      <c r="I923" s="7">
        <v>27</v>
      </c>
      <c r="J923" s="8">
        <v>305</v>
      </c>
      <c r="K923" s="9">
        <v>8235</v>
      </c>
      <c r="L923" s="9">
        <v>3046.95</v>
      </c>
      <c r="M923" s="10">
        <v>0.37</v>
      </c>
      <c r="N923" s="4" t="s">
        <v>24</v>
      </c>
      <c r="O923" s="4" t="str">
        <f>TEXT(Table1[[#This Row],[Invoice Date]],"yyyy")</f>
        <v>2020</v>
      </c>
      <c r="P923" s="4" t="str">
        <f>TEXT(Table1[[#This Row],[Invoice Date]],"mmm")</f>
        <v>Aug</v>
      </c>
      <c r="Q923" s="27">
        <f>WEEKNUM(Table1[[#This Row],[Invoice Date]]) + IF(YEAR(Table1[[#This Row],[Invoice Date]])=2021, 52, 0)</f>
        <v>36</v>
      </c>
    </row>
    <row r="924" spans="2:17" ht="14.25" customHeight="1" x14ac:dyDescent="0.3">
      <c r="B924" s="4" t="s">
        <v>25</v>
      </c>
      <c r="C924" s="33">
        <v>1185733</v>
      </c>
      <c r="D924" s="5">
        <v>44073</v>
      </c>
      <c r="E924" s="4" t="s">
        <v>27</v>
      </c>
      <c r="F924" s="4" t="s">
        <v>28</v>
      </c>
      <c r="G924" s="4" t="s">
        <v>29</v>
      </c>
      <c r="H924" s="6" t="s">
        <v>17</v>
      </c>
      <c r="I924" s="7">
        <v>37</v>
      </c>
      <c r="J924" s="8">
        <v>268</v>
      </c>
      <c r="K924" s="9">
        <v>9916</v>
      </c>
      <c r="L924" s="9">
        <v>4858.84</v>
      </c>
      <c r="M924" s="10">
        <v>0.49</v>
      </c>
      <c r="N924" s="4" t="s">
        <v>83</v>
      </c>
      <c r="O924" s="4" t="str">
        <f>TEXT(Table1[[#This Row],[Invoice Date]],"yyyy")</f>
        <v>2020</v>
      </c>
      <c r="P924" s="4" t="str">
        <f>TEXT(Table1[[#This Row],[Invoice Date]],"mmm")</f>
        <v>Aug</v>
      </c>
      <c r="Q924" s="27">
        <f>WEEKNUM(Table1[[#This Row],[Invoice Date]]) + IF(YEAR(Table1[[#This Row],[Invoice Date]])=2021, 52, 0)</f>
        <v>36</v>
      </c>
    </row>
    <row r="925" spans="2:17" ht="14.25" customHeight="1" x14ac:dyDescent="0.3">
      <c r="B925" s="4" t="s">
        <v>25</v>
      </c>
      <c r="C925" s="33">
        <v>1185733</v>
      </c>
      <c r="D925" s="5">
        <v>44073</v>
      </c>
      <c r="E925" s="4" t="s">
        <v>27</v>
      </c>
      <c r="F925" s="4" t="s">
        <v>28</v>
      </c>
      <c r="G925" s="4" t="s">
        <v>29</v>
      </c>
      <c r="H925" s="6" t="s">
        <v>17</v>
      </c>
      <c r="I925" s="7">
        <v>40</v>
      </c>
      <c r="J925" s="8">
        <v>925</v>
      </c>
      <c r="K925" s="9">
        <v>370000</v>
      </c>
      <c r="L925" s="9">
        <v>129499.99999999999</v>
      </c>
      <c r="M925" s="10">
        <v>0.35</v>
      </c>
      <c r="N925" s="4" t="s">
        <v>24</v>
      </c>
      <c r="O925" s="4" t="str">
        <f>TEXT(Table1[[#This Row],[Invoice Date]],"yyyy")</f>
        <v>2020</v>
      </c>
      <c r="P925" s="4" t="str">
        <f>TEXT(Table1[[#This Row],[Invoice Date]],"mmm")</f>
        <v>Aug</v>
      </c>
      <c r="Q925" s="27">
        <f>WEEKNUM(Table1[[#This Row],[Invoice Date]]) + IF(YEAR(Table1[[#This Row],[Invoice Date]])=2021, 52, 0)</f>
        <v>36</v>
      </c>
    </row>
    <row r="926" spans="2:17" ht="14.25" customHeight="1" x14ac:dyDescent="0.3">
      <c r="B926" s="4" t="s">
        <v>25</v>
      </c>
      <c r="C926" s="33">
        <v>1185733</v>
      </c>
      <c r="D926" s="5">
        <v>44074</v>
      </c>
      <c r="E926" s="4" t="s">
        <v>27</v>
      </c>
      <c r="F926" s="4" t="s">
        <v>28</v>
      </c>
      <c r="G926" s="4" t="s">
        <v>29</v>
      </c>
      <c r="H926" s="6" t="s">
        <v>19</v>
      </c>
      <c r="I926" s="7">
        <v>33</v>
      </c>
      <c r="J926" s="8">
        <v>305</v>
      </c>
      <c r="K926" s="9">
        <v>10065</v>
      </c>
      <c r="L926" s="9">
        <v>3824.7</v>
      </c>
      <c r="M926" s="10">
        <v>0.38</v>
      </c>
      <c r="N926" s="4" t="s">
        <v>24</v>
      </c>
      <c r="O926" s="4" t="str">
        <f>TEXT(Table1[[#This Row],[Invoice Date]],"yyyy")</f>
        <v>2020</v>
      </c>
      <c r="P926" s="4" t="str">
        <f>TEXT(Table1[[#This Row],[Invoice Date]],"mmm")</f>
        <v>Aug</v>
      </c>
      <c r="Q926" s="27">
        <f>WEEKNUM(Table1[[#This Row],[Invoice Date]]) + IF(YEAR(Table1[[#This Row],[Invoice Date]])=2021, 52, 0)</f>
        <v>36</v>
      </c>
    </row>
    <row r="927" spans="2:17" ht="14.25" customHeight="1" x14ac:dyDescent="0.3">
      <c r="B927" s="4" t="s">
        <v>25</v>
      </c>
      <c r="C927" s="33">
        <v>1185733</v>
      </c>
      <c r="D927" s="5">
        <v>44074</v>
      </c>
      <c r="E927" s="4" t="s">
        <v>27</v>
      </c>
      <c r="F927" s="4" t="s">
        <v>28</v>
      </c>
      <c r="G927" s="4" t="s">
        <v>29</v>
      </c>
      <c r="H927" s="6" t="s">
        <v>19</v>
      </c>
      <c r="I927" s="7">
        <v>41</v>
      </c>
      <c r="J927" s="8">
        <v>259</v>
      </c>
      <c r="K927" s="9">
        <v>10619</v>
      </c>
      <c r="L927" s="9">
        <v>4778.5499999999993</v>
      </c>
      <c r="M927" s="10">
        <v>0.44999999999999996</v>
      </c>
      <c r="N927" s="4" t="s">
        <v>83</v>
      </c>
      <c r="O927" s="4" t="str">
        <f>TEXT(Table1[[#This Row],[Invoice Date]],"yyyy")</f>
        <v>2020</v>
      </c>
      <c r="P927" s="4" t="str">
        <f>TEXT(Table1[[#This Row],[Invoice Date]],"mmm")</f>
        <v>Aug</v>
      </c>
      <c r="Q927" s="27">
        <f>WEEKNUM(Table1[[#This Row],[Invoice Date]]) + IF(YEAR(Table1[[#This Row],[Invoice Date]])=2021, 52, 0)</f>
        <v>36</v>
      </c>
    </row>
    <row r="928" spans="2:17" ht="14.25" customHeight="1" x14ac:dyDescent="0.3">
      <c r="B928" s="4" t="s">
        <v>25</v>
      </c>
      <c r="C928" s="33">
        <v>1185733</v>
      </c>
      <c r="D928" s="5">
        <v>44074</v>
      </c>
      <c r="E928" s="4" t="s">
        <v>27</v>
      </c>
      <c r="F928" s="4" t="s">
        <v>28</v>
      </c>
      <c r="G928" s="4" t="s">
        <v>29</v>
      </c>
      <c r="H928" s="6" t="s">
        <v>19</v>
      </c>
      <c r="I928" s="7">
        <v>45</v>
      </c>
      <c r="J928" s="8">
        <v>925</v>
      </c>
      <c r="K928" s="9">
        <v>416250</v>
      </c>
      <c r="L928" s="9">
        <v>145687.5</v>
      </c>
      <c r="M928" s="10">
        <v>0.35</v>
      </c>
      <c r="N928" s="4" t="s">
        <v>24</v>
      </c>
      <c r="O928" s="4" t="str">
        <f>TEXT(Table1[[#This Row],[Invoice Date]],"yyyy")</f>
        <v>2020</v>
      </c>
      <c r="P928" s="4" t="str">
        <f>TEXT(Table1[[#This Row],[Invoice Date]],"mmm")</f>
        <v>Aug</v>
      </c>
      <c r="Q928" s="27">
        <f>WEEKNUM(Table1[[#This Row],[Invoice Date]]) + IF(YEAR(Table1[[#This Row],[Invoice Date]])=2021, 52, 0)</f>
        <v>36</v>
      </c>
    </row>
    <row r="929" spans="2:17" ht="14.25" customHeight="1" x14ac:dyDescent="0.3">
      <c r="B929" s="4" t="s">
        <v>25</v>
      </c>
      <c r="C929" s="33">
        <v>1185733</v>
      </c>
      <c r="D929" s="5">
        <v>44075</v>
      </c>
      <c r="E929" s="4" t="s">
        <v>27</v>
      </c>
      <c r="F929" s="4" t="s">
        <v>28</v>
      </c>
      <c r="G929" s="4" t="s">
        <v>29</v>
      </c>
      <c r="H929" s="6" t="s">
        <v>20</v>
      </c>
      <c r="I929" s="7">
        <v>29</v>
      </c>
      <c r="J929" s="8">
        <v>374</v>
      </c>
      <c r="K929" s="9">
        <v>10846</v>
      </c>
      <c r="L929" s="9">
        <v>4446.8599999999997</v>
      </c>
      <c r="M929" s="10">
        <v>0.41</v>
      </c>
      <c r="N929" s="4" t="s">
        <v>24</v>
      </c>
      <c r="O929" s="4" t="str">
        <f>TEXT(Table1[[#This Row],[Invoice Date]],"yyyy")</f>
        <v>2020</v>
      </c>
      <c r="P929" s="4" t="str">
        <f>TEXT(Table1[[#This Row],[Invoice Date]],"mmm")</f>
        <v>Sep</v>
      </c>
      <c r="Q929" s="27">
        <f>WEEKNUM(Table1[[#This Row],[Invoice Date]]) + IF(YEAR(Table1[[#This Row],[Invoice Date]])=2021, 52, 0)</f>
        <v>36</v>
      </c>
    </row>
    <row r="930" spans="2:17" ht="14.25" customHeight="1" x14ac:dyDescent="0.3">
      <c r="B930" s="4" t="s">
        <v>25</v>
      </c>
      <c r="C930" s="33">
        <v>1185733</v>
      </c>
      <c r="D930" s="5">
        <v>44075</v>
      </c>
      <c r="E930" s="4" t="s">
        <v>27</v>
      </c>
      <c r="F930" s="4" t="s">
        <v>28</v>
      </c>
      <c r="G930" s="4" t="s">
        <v>29</v>
      </c>
      <c r="H930" s="6" t="s">
        <v>20</v>
      </c>
      <c r="I930" s="7">
        <v>39</v>
      </c>
      <c r="J930" s="8">
        <v>297</v>
      </c>
      <c r="K930" s="9">
        <v>11583</v>
      </c>
      <c r="L930" s="9">
        <v>5328.1799999999994</v>
      </c>
      <c r="M930" s="10">
        <v>0.45999999999999996</v>
      </c>
      <c r="N930" s="4" t="s">
        <v>83</v>
      </c>
      <c r="O930" s="4" t="str">
        <f>TEXT(Table1[[#This Row],[Invoice Date]],"yyyy")</f>
        <v>2020</v>
      </c>
      <c r="P930" s="4" t="str">
        <f>TEXT(Table1[[#This Row],[Invoice Date]],"mmm")</f>
        <v>Sep</v>
      </c>
      <c r="Q930" s="27">
        <f>WEEKNUM(Table1[[#This Row],[Invoice Date]]) + IF(YEAR(Table1[[#This Row],[Invoice Date]])=2021, 52, 0)</f>
        <v>36</v>
      </c>
    </row>
    <row r="931" spans="2:17" ht="14.25" customHeight="1" x14ac:dyDescent="0.3">
      <c r="B931" s="4" t="s">
        <v>25</v>
      </c>
      <c r="C931" s="33">
        <v>1185733</v>
      </c>
      <c r="D931" s="5">
        <v>44075</v>
      </c>
      <c r="E931" s="4" t="s">
        <v>27</v>
      </c>
      <c r="F931" s="4" t="s">
        <v>28</v>
      </c>
      <c r="G931" s="4" t="s">
        <v>29</v>
      </c>
      <c r="H931" s="6" t="s">
        <v>20</v>
      </c>
      <c r="I931" s="7">
        <v>40</v>
      </c>
      <c r="J931" s="8">
        <v>1100</v>
      </c>
      <c r="K931" s="9">
        <v>440000</v>
      </c>
      <c r="L931" s="9">
        <v>154000</v>
      </c>
      <c r="M931" s="10">
        <v>0.35</v>
      </c>
      <c r="N931" s="4" t="s">
        <v>24</v>
      </c>
      <c r="O931" s="4" t="str">
        <f>TEXT(Table1[[#This Row],[Invoice Date]],"yyyy")</f>
        <v>2020</v>
      </c>
      <c r="P931" s="4" t="str">
        <f>TEXT(Table1[[#This Row],[Invoice Date]],"mmm")</f>
        <v>Sep</v>
      </c>
      <c r="Q931" s="27">
        <f>WEEKNUM(Table1[[#This Row],[Invoice Date]]) + IF(YEAR(Table1[[#This Row],[Invoice Date]])=2021, 52, 0)</f>
        <v>36</v>
      </c>
    </row>
    <row r="932" spans="2:17" ht="14.25" customHeight="1" x14ac:dyDescent="0.3">
      <c r="B932" s="4" t="s">
        <v>25</v>
      </c>
      <c r="C932" s="33">
        <v>1185733</v>
      </c>
      <c r="D932" s="5">
        <v>44076</v>
      </c>
      <c r="E932" s="4" t="s">
        <v>27</v>
      </c>
      <c r="F932" s="4" t="s">
        <v>28</v>
      </c>
      <c r="G932" s="4" t="s">
        <v>29</v>
      </c>
      <c r="H932" s="6" t="s">
        <v>21</v>
      </c>
      <c r="I932" s="7">
        <v>30</v>
      </c>
      <c r="J932" s="8">
        <v>215</v>
      </c>
      <c r="K932" s="9">
        <v>6450</v>
      </c>
      <c r="L932" s="9">
        <v>3096</v>
      </c>
      <c r="M932" s="10">
        <v>0.48</v>
      </c>
      <c r="N932" s="4" t="s">
        <v>24</v>
      </c>
      <c r="O932" s="4" t="str">
        <f>TEXT(Table1[[#This Row],[Invoice Date]],"yyyy")</f>
        <v>2020</v>
      </c>
      <c r="P932" s="4" t="str">
        <f>TEXT(Table1[[#This Row],[Invoice Date]],"mmm")</f>
        <v>Sep</v>
      </c>
      <c r="Q932" s="27">
        <f>WEEKNUM(Table1[[#This Row],[Invoice Date]]) + IF(YEAR(Table1[[#This Row],[Invoice Date]])=2021, 52, 0)</f>
        <v>36</v>
      </c>
    </row>
    <row r="933" spans="2:17" ht="14.25" customHeight="1" x14ac:dyDescent="0.3">
      <c r="B933" s="4" t="s">
        <v>25</v>
      </c>
      <c r="C933" s="33">
        <v>1185733</v>
      </c>
      <c r="D933" s="5">
        <v>44076</v>
      </c>
      <c r="E933" s="4" t="s">
        <v>27</v>
      </c>
      <c r="F933" s="4" t="s">
        <v>28</v>
      </c>
      <c r="G933" s="4" t="s">
        <v>29</v>
      </c>
      <c r="H933" s="6" t="s">
        <v>21</v>
      </c>
      <c r="I933" s="7">
        <v>38</v>
      </c>
      <c r="J933" s="8">
        <v>189</v>
      </c>
      <c r="K933" s="9">
        <v>7182</v>
      </c>
      <c r="L933" s="9">
        <v>4237.380000000001</v>
      </c>
      <c r="M933" s="10">
        <v>0.59000000000000008</v>
      </c>
      <c r="N933" s="4" t="s">
        <v>83</v>
      </c>
      <c r="O933" s="4" t="str">
        <f>TEXT(Table1[[#This Row],[Invoice Date]],"yyyy")</f>
        <v>2020</v>
      </c>
      <c r="P933" s="4" t="str">
        <f>TEXT(Table1[[#This Row],[Invoice Date]],"mmm")</f>
        <v>Sep</v>
      </c>
      <c r="Q933" s="27">
        <f>WEEKNUM(Table1[[#This Row],[Invoice Date]]) + IF(YEAR(Table1[[#This Row],[Invoice Date]])=2021, 52, 0)</f>
        <v>36</v>
      </c>
    </row>
    <row r="934" spans="2:17" ht="14.25" customHeight="1" x14ac:dyDescent="0.3">
      <c r="B934" s="4" t="s">
        <v>25</v>
      </c>
      <c r="C934" s="33">
        <v>1185733</v>
      </c>
      <c r="D934" s="5">
        <v>44076</v>
      </c>
      <c r="E934" s="4" t="s">
        <v>27</v>
      </c>
      <c r="F934" s="4" t="s">
        <v>28</v>
      </c>
      <c r="G934" s="4" t="s">
        <v>29</v>
      </c>
      <c r="H934" s="6" t="s">
        <v>21</v>
      </c>
      <c r="I934" s="7">
        <v>40</v>
      </c>
      <c r="J934" s="8">
        <v>650</v>
      </c>
      <c r="K934" s="9">
        <v>260000</v>
      </c>
      <c r="L934" s="9">
        <v>117000</v>
      </c>
      <c r="M934" s="10">
        <v>0.45</v>
      </c>
      <c r="N934" s="4" t="s">
        <v>24</v>
      </c>
      <c r="O934" s="4" t="str">
        <f>TEXT(Table1[[#This Row],[Invoice Date]],"yyyy")</f>
        <v>2020</v>
      </c>
      <c r="P934" s="4" t="str">
        <f>TEXT(Table1[[#This Row],[Invoice Date]],"mmm")</f>
        <v>Sep</v>
      </c>
      <c r="Q934" s="27">
        <f>WEEKNUM(Table1[[#This Row],[Invoice Date]]) + IF(YEAR(Table1[[#This Row],[Invoice Date]])=2021, 52, 0)</f>
        <v>36</v>
      </c>
    </row>
    <row r="935" spans="2:17" ht="14.25" customHeight="1" x14ac:dyDescent="0.3">
      <c r="B935" s="4" t="s">
        <v>25</v>
      </c>
      <c r="C935" s="33">
        <v>1185733</v>
      </c>
      <c r="D935" s="5">
        <v>44077</v>
      </c>
      <c r="E935" s="4" t="s">
        <v>27</v>
      </c>
      <c r="F935" s="4" t="s">
        <v>28</v>
      </c>
      <c r="G935" s="4" t="s">
        <v>29</v>
      </c>
      <c r="H935" s="6" t="s">
        <v>22</v>
      </c>
      <c r="I935" s="7">
        <v>41</v>
      </c>
      <c r="J935" s="8">
        <v>169</v>
      </c>
      <c r="K935" s="9">
        <v>6929</v>
      </c>
      <c r="L935" s="9">
        <v>2771.6000000000004</v>
      </c>
      <c r="M935" s="10">
        <v>0.4</v>
      </c>
      <c r="N935" s="4" t="s">
        <v>83</v>
      </c>
      <c r="O935" s="4" t="str">
        <f>TEXT(Table1[[#This Row],[Invoice Date]],"yyyy")</f>
        <v>2020</v>
      </c>
      <c r="P935" s="4" t="str">
        <f>TEXT(Table1[[#This Row],[Invoice Date]],"mmm")</f>
        <v>Sep</v>
      </c>
      <c r="Q935" s="27">
        <f>WEEKNUM(Table1[[#This Row],[Invoice Date]]) + IF(YEAR(Table1[[#This Row],[Invoice Date]])=2021, 52, 0)</f>
        <v>36</v>
      </c>
    </row>
    <row r="936" spans="2:17" ht="14.25" customHeight="1" x14ac:dyDescent="0.3">
      <c r="B936" s="4" t="s">
        <v>25</v>
      </c>
      <c r="C936" s="33">
        <v>1185733</v>
      </c>
      <c r="D936" s="5">
        <v>44077</v>
      </c>
      <c r="E936" s="4" t="s">
        <v>27</v>
      </c>
      <c r="F936" s="4" t="s">
        <v>28</v>
      </c>
      <c r="G936" s="4" t="s">
        <v>29</v>
      </c>
      <c r="H936" s="6" t="s">
        <v>22</v>
      </c>
      <c r="I936" s="7">
        <v>35</v>
      </c>
      <c r="J936" s="8">
        <v>228</v>
      </c>
      <c r="K936" s="9">
        <v>7980</v>
      </c>
      <c r="L936" s="9">
        <v>2713.2</v>
      </c>
      <c r="M936" s="10">
        <v>0.33999999999999997</v>
      </c>
      <c r="N936" s="4" t="s">
        <v>24</v>
      </c>
      <c r="O936" s="4" t="str">
        <f>TEXT(Table1[[#This Row],[Invoice Date]],"yyyy")</f>
        <v>2020</v>
      </c>
      <c r="P936" s="4" t="str">
        <f>TEXT(Table1[[#This Row],[Invoice Date]],"mmm")</f>
        <v>Sep</v>
      </c>
      <c r="Q936" s="27">
        <f>WEEKNUM(Table1[[#This Row],[Invoice Date]]) + IF(YEAR(Table1[[#This Row],[Invoice Date]])=2021, 52, 0)</f>
        <v>36</v>
      </c>
    </row>
    <row r="937" spans="2:17" ht="14.25" customHeight="1" x14ac:dyDescent="0.3">
      <c r="B937" s="4" t="s">
        <v>25</v>
      </c>
      <c r="C937" s="33">
        <v>1185733</v>
      </c>
      <c r="D937" s="5">
        <v>44077</v>
      </c>
      <c r="E937" s="4" t="s">
        <v>27</v>
      </c>
      <c r="F937" s="4" t="s">
        <v>28</v>
      </c>
      <c r="G937" s="4" t="s">
        <v>29</v>
      </c>
      <c r="H937" s="6" t="s">
        <v>22</v>
      </c>
      <c r="I937" s="7">
        <v>45</v>
      </c>
      <c r="J937" s="8">
        <v>650</v>
      </c>
      <c r="K937" s="9">
        <v>292500</v>
      </c>
      <c r="L937" s="9">
        <v>87750</v>
      </c>
      <c r="M937" s="10">
        <v>0.3</v>
      </c>
      <c r="N937" s="4" t="s">
        <v>24</v>
      </c>
      <c r="O937" s="4" t="str">
        <f>TEXT(Table1[[#This Row],[Invoice Date]],"yyyy")</f>
        <v>2020</v>
      </c>
      <c r="P937" s="4" t="str">
        <f>TEXT(Table1[[#This Row],[Invoice Date]],"mmm")</f>
        <v>Sep</v>
      </c>
      <c r="Q937" s="27">
        <f>WEEKNUM(Table1[[#This Row],[Invoice Date]]) + IF(YEAR(Table1[[#This Row],[Invoice Date]])=2021, 52, 0)</f>
        <v>36</v>
      </c>
    </row>
    <row r="938" spans="2:17" ht="14.25" customHeight="1" x14ac:dyDescent="0.3">
      <c r="B938" s="4" t="s">
        <v>25</v>
      </c>
      <c r="C938" s="33">
        <v>1185733</v>
      </c>
      <c r="D938" s="5">
        <v>44078</v>
      </c>
      <c r="E938" s="4" t="s">
        <v>27</v>
      </c>
      <c r="F938" s="4" t="s">
        <v>28</v>
      </c>
      <c r="G938" s="4" t="s">
        <v>29</v>
      </c>
      <c r="H938" s="6" t="s">
        <v>23</v>
      </c>
      <c r="I938" s="7">
        <v>46</v>
      </c>
      <c r="J938" s="8">
        <v>225</v>
      </c>
      <c r="K938" s="9">
        <v>10350</v>
      </c>
      <c r="L938" s="9">
        <v>6727.5</v>
      </c>
      <c r="M938" s="10">
        <v>0.65</v>
      </c>
      <c r="N938" s="4" t="s">
        <v>83</v>
      </c>
      <c r="O938" s="4" t="str">
        <f>TEXT(Table1[[#This Row],[Invoice Date]],"yyyy")</f>
        <v>2020</v>
      </c>
      <c r="P938" s="4" t="str">
        <f>TEXT(Table1[[#This Row],[Invoice Date]],"mmm")</f>
        <v>Sep</v>
      </c>
      <c r="Q938" s="27">
        <f>WEEKNUM(Table1[[#This Row],[Invoice Date]]) + IF(YEAR(Table1[[#This Row],[Invoice Date]])=2021, 52, 0)</f>
        <v>36</v>
      </c>
    </row>
    <row r="939" spans="2:17" ht="14.25" customHeight="1" x14ac:dyDescent="0.3">
      <c r="B939" s="4" t="s">
        <v>25</v>
      </c>
      <c r="C939" s="33">
        <v>1185733</v>
      </c>
      <c r="D939" s="5">
        <v>44078</v>
      </c>
      <c r="E939" s="4" t="s">
        <v>27</v>
      </c>
      <c r="F939" s="4" t="s">
        <v>28</v>
      </c>
      <c r="G939" s="4" t="s">
        <v>29</v>
      </c>
      <c r="H939" s="6" t="s">
        <v>23</v>
      </c>
      <c r="I939" s="7">
        <v>39</v>
      </c>
      <c r="J939" s="8">
        <v>270</v>
      </c>
      <c r="K939" s="9">
        <v>10530</v>
      </c>
      <c r="L939" s="9">
        <v>5686.2000000000007</v>
      </c>
      <c r="M939" s="10">
        <v>0.54</v>
      </c>
      <c r="N939" s="4" t="s">
        <v>24</v>
      </c>
      <c r="O939" s="4" t="str">
        <f>TEXT(Table1[[#This Row],[Invoice Date]],"yyyy")</f>
        <v>2020</v>
      </c>
      <c r="P939" s="4" t="str">
        <f>TEXT(Table1[[#This Row],[Invoice Date]],"mmm")</f>
        <v>Sep</v>
      </c>
      <c r="Q939" s="27">
        <f>WEEKNUM(Table1[[#This Row],[Invoice Date]]) + IF(YEAR(Table1[[#This Row],[Invoice Date]])=2021, 52, 0)</f>
        <v>36</v>
      </c>
    </row>
    <row r="940" spans="2:17" ht="14.25" customHeight="1" x14ac:dyDescent="0.3">
      <c r="B940" s="4" t="s">
        <v>25</v>
      </c>
      <c r="C940" s="33">
        <v>1185733</v>
      </c>
      <c r="D940" s="5">
        <v>44078</v>
      </c>
      <c r="E940" s="4" t="s">
        <v>27</v>
      </c>
      <c r="F940" s="4" t="s">
        <v>28</v>
      </c>
      <c r="G940" s="4" t="s">
        <v>29</v>
      </c>
      <c r="H940" s="6" t="s">
        <v>23</v>
      </c>
      <c r="I940" s="7">
        <v>50</v>
      </c>
      <c r="J940" s="8">
        <v>900</v>
      </c>
      <c r="K940" s="9">
        <v>450000</v>
      </c>
      <c r="L940" s="9">
        <v>225000</v>
      </c>
      <c r="M940" s="10">
        <v>0.5</v>
      </c>
      <c r="N940" s="4" t="s">
        <v>24</v>
      </c>
      <c r="O940" s="4" t="str">
        <f>TEXT(Table1[[#This Row],[Invoice Date]],"yyyy")</f>
        <v>2020</v>
      </c>
      <c r="P940" s="4" t="str">
        <f>TEXT(Table1[[#This Row],[Invoice Date]],"mmm")</f>
        <v>Sep</v>
      </c>
      <c r="Q940" s="27">
        <f>WEEKNUM(Table1[[#This Row],[Invoice Date]]) + IF(YEAR(Table1[[#This Row],[Invoice Date]])=2021, 52, 0)</f>
        <v>36</v>
      </c>
    </row>
    <row r="941" spans="2:17" ht="14.25" customHeight="1" x14ac:dyDescent="0.3">
      <c r="B941" s="4" t="s">
        <v>25</v>
      </c>
      <c r="C941" s="33">
        <v>1185733</v>
      </c>
      <c r="D941" s="5">
        <v>44079</v>
      </c>
      <c r="E941" s="4" t="s">
        <v>27</v>
      </c>
      <c r="F941" s="4" t="s">
        <v>28</v>
      </c>
      <c r="G941" s="4" t="s">
        <v>29</v>
      </c>
      <c r="H941" s="6" t="s">
        <v>17</v>
      </c>
      <c r="I941" s="7">
        <v>33</v>
      </c>
      <c r="J941" s="8">
        <v>264</v>
      </c>
      <c r="K941" s="9">
        <v>8712</v>
      </c>
      <c r="L941" s="9">
        <v>3659.04</v>
      </c>
      <c r="M941" s="10">
        <v>0.42</v>
      </c>
      <c r="N941" s="4" t="s">
        <v>24</v>
      </c>
      <c r="O941" s="4" t="str">
        <f>TEXT(Table1[[#This Row],[Invoice Date]],"yyyy")</f>
        <v>2020</v>
      </c>
      <c r="P941" s="4" t="str">
        <f>TEXT(Table1[[#This Row],[Invoice Date]],"mmm")</f>
        <v>Sep</v>
      </c>
      <c r="Q941" s="27">
        <f>WEEKNUM(Table1[[#This Row],[Invoice Date]]) + IF(YEAR(Table1[[#This Row],[Invoice Date]])=2021, 52, 0)</f>
        <v>36</v>
      </c>
    </row>
    <row r="942" spans="2:17" ht="14.25" customHeight="1" x14ac:dyDescent="0.3">
      <c r="B942" s="4" t="s">
        <v>25</v>
      </c>
      <c r="C942" s="33">
        <v>1185733</v>
      </c>
      <c r="D942" s="5">
        <v>44079</v>
      </c>
      <c r="E942" s="4" t="s">
        <v>27</v>
      </c>
      <c r="F942" s="4" t="s">
        <v>28</v>
      </c>
      <c r="G942" s="4" t="s">
        <v>29</v>
      </c>
      <c r="H942" s="6" t="s">
        <v>17</v>
      </c>
      <c r="I942" s="7">
        <v>44</v>
      </c>
      <c r="J942" s="8">
        <v>255</v>
      </c>
      <c r="K942" s="9">
        <v>11220</v>
      </c>
      <c r="L942" s="9">
        <v>5385.5999999999995</v>
      </c>
      <c r="M942" s="10">
        <v>0.48</v>
      </c>
      <c r="N942" s="4" t="s">
        <v>83</v>
      </c>
      <c r="O942" s="4" t="str">
        <f>TEXT(Table1[[#This Row],[Invoice Date]],"yyyy")</f>
        <v>2020</v>
      </c>
      <c r="P942" s="4" t="str">
        <f>TEXT(Table1[[#This Row],[Invoice Date]],"mmm")</f>
        <v>Sep</v>
      </c>
      <c r="Q942" s="27">
        <f>WEEKNUM(Table1[[#This Row],[Invoice Date]]) + IF(YEAR(Table1[[#This Row],[Invoice Date]])=2021, 52, 0)</f>
        <v>36</v>
      </c>
    </row>
    <row r="943" spans="2:17" ht="14.25" customHeight="1" x14ac:dyDescent="0.3">
      <c r="B943" s="4" t="s">
        <v>25</v>
      </c>
      <c r="C943" s="33">
        <v>1185733</v>
      </c>
      <c r="D943" s="5">
        <v>44079</v>
      </c>
      <c r="E943" s="4" t="s">
        <v>27</v>
      </c>
      <c r="F943" s="4" t="s">
        <v>28</v>
      </c>
      <c r="G943" s="4" t="s">
        <v>29</v>
      </c>
      <c r="H943" s="6" t="s">
        <v>17</v>
      </c>
      <c r="I943" s="7">
        <v>45</v>
      </c>
      <c r="J943" s="8">
        <v>850</v>
      </c>
      <c r="K943" s="9">
        <v>382500</v>
      </c>
      <c r="L943" s="9">
        <v>133875</v>
      </c>
      <c r="M943" s="10">
        <v>0.35</v>
      </c>
      <c r="N943" s="4" t="s">
        <v>24</v>
      </c>
      <c r="O943" s="4" t="str">
        <f>TEXT(Table1[[#This Row],[Invoice Date]],"yyyy")</f>
        <v>2020</v>
      </c>
      <c r="P943" s="4" t="str">
        <f>TEXT(Table1[[#This Row],[Invoice Date]],"mmm")</f>
        <v>Sep</v>
      </c>
      <c r="Q943" s="27">
        <f>WEEKNUM(Table1[[#This Row],[Invoice Date]]) + IF(YEAR(Table1[[#This Row],[Invoice Date]])=2021, 52, 0)</f>
        <v>36</v>
      </c>
    </row>
    <row r="944" spans="2:17" ht="14.25" customHeight="1" x14ac:dyDescent="0.3">
      <c r="B944" s="4" t="s">
        <v>25</v>
      </c>
      <c r="C944" s="33">
        <v>1185733</v>
      </c>
      <c r="D944" s="5">
        <v>44080</v>
      </c>
      <c r="E944" s="4" t="s">
        <v>27</v>
      </c>
      <c r="F944" s="4" t="s">
        <v>28</v>
      </c>
      <c r="G944" s="4" t="s">
        <v>29</v>
      </c>
      <c r="H944" s="6" t="s">
        <v>19</v>
      </c>
      <c r="I944" s="7">
        <v>32</v>
      </c>
      <c r="J944" s="8">
        <v>255</v>
      </c>
      <c r="K944" s="9">
        <v>8160</v>
      </c>
      <c r="L944" s="9">
        <v>3019.2</v>
      </c>
      <c r="M944" s="10">
        <v>0.37</v>
      </c>
      <c r="N944" s="4" t="s">
        <v>24</v>
      </c>
      <c r="O944" s="4" t="str">
        <f>TEXT(Table1[[#This Row],[Invoice Date]],"yyyy")</f>
        <v>2020</v>
      </c>
      <c r="P944" s="4" t="str">
        <f>TEXT(Table1[[#This Row],[Invoice Date]],"mmm")</f>
        <v>Sep</v>
      </c>
      <c r="Q944" s="27">
        <f>WEEKNUM(Table1[[#This Row],[Invoice Date]]) + IF(YEAR(Table1[[#This Row],[Invoice Date]])=2021, 52, 0)</f>
        <v>37</v>
      </c>
    </row>
    <row r="945" spans="2:17" ht="14.25" customHeight="1" x14ac:dyDescent="0.3">
      <c r="B945" s="4" t="s">
        <v>25</v>
      </c>
      <c r="C945" s="33">
        <v>1185733</v>
      </c>
      <c r="D945" s="5">
        <v>44080</v>
      </c>
      <c r="E945" s="4" t="s">
        <v>27</v>
      </c>
      <c r="F945" s="4" t="s">
        <v>28</v>
      </c>
      <c r="G945" s="4" t="s">
        <v>29</v>
      </c>
      <c r="H945" s="6" t="s">
        <v>19</v>
      </c>
      <c r="I945" s="7">
        <v>41</v>
      </c>
      <c r="J945" s="8">
        <v>213</v>
      </c>
      <c r="K945" s="9">
        <v>8733</v>
      </c>
      <c r="L945" s="9">
        <v>4017.18</v>
      </c>
      <c r="M945" s="10">
        <v>0.45999999999999996</v>
      </c>
      <c r="N945" s="4" t="s">
        <v>83</v>
      </c>
      <c r="O945" s="4" t="str">
        <f>TEXT(Table1[[#This Row],[Invoice Date]],"yyyy")</f>
        <v>2020</v>
      </c>
      <c r="P945" s="4" t="str">
        <f>TEXT(Table1[[#This Row],[Invoice Date]],"mmm")</f>
        <v>Sep</v>
      </c>
      <c r="Q945" s="27">
        <f>WEEKNUM(Table1[[#This Row],[Invoice Date]]) + IF(YEAR(Table1[[#This Row],[Invoice Date]])=2021, 52, 0)</f>
        <v>37</v>
      </c>
    </row>
    <row r="946" spans="2:17" ht="14.25" customHeight="1" x14ac:dyDescent="0.3">
      <c r="B946" s="4" t="s">
        <v>25</v>
      </c>
      <c r="C946" s="33">
        <v>1185733</v>
      </c>
      <c r="D946" s="5">
        <v>44080</v>
      </c>
      <c r="E946" s="4" t="s">
        <v>27</v>
      </c>
      <c r="F946" s="4" t="s">
        <v>28</v>
      </c>
      <c r="G946" s="4" t="s">
        <v>29</v>
      </c>
      <c r="H946" s="6" t="s">
        <v>19</v>
      </c>
      <c r="I946" s="7">
        <v>45</v>
      </c>
      <c r="J946" s="8">
        <v>850</v>
      </c>
      <c r="K946" s="9">
        <v>382500</v>
      </c>
      <c r="L946" s="9">
        <v>133875</v>
      </c>
      <c r="M946" s="10">
        <v>0.35</v>
      </c>
      <c r="N946" s="4" t="s">
        <v>24</v>
      </c>
      <c r="O946" s="4" t="str">
        <f>TEXT(Table1[[#This Row],[Invoice Date]],"yyyy")</f>
        <v>2020</v>
      </c>
      <c r="P946" s="4" t="str">
        <f>TEXT(Table1[[#This Row],[Invoice Date]],"mmm")</f>
        <v>Sep</v>
      </c>
      <c r="Q946" s="27">
        <f>WEEKNUM(Table1[[#This Row],[Invoice Date]]) + IF(YEAR(Table1[[#This Row],[Invoice Date]])=2021, 52, 0)</f>
        <v>37</v>
      </c>
    </row>
    <row r="947" spans="2:17" ht="14.25" customHeight="1" x14ac:dyDescent="0.3">
      <c r="B947" s="4" t="s">
        <v>30</v>
      </c>
      <c r="C947" s="34">
        <v>1128299</v>
      </c>
      <c r="D947" s="5">
        <v>44081</v>
      </c>
      <c r="E947" s="4" t="s">
        <v>48</v>
      </c>
      <c r="F947" s="4" t="s">
        <v>49</v>
      </c>
      <c r="G947" s="4" t="s">
        <v>50</v>
      </c>
      <c r="H947" s="6" t="s">
        <v>20</v>
      </c>
      <c r="I947" s="7">
        <v>49</v>
      </c>
      <c r="J947" s="8">
        <v>208</v>
      </c>
      <c r="K947" s="9">
        <v>10192</v>
      </c>
      <c r="L947" s="9">
        <v>3567.2</v>
      </c>
      <c r="M947" s="10">
        <v>0.35</v>
      </c>
      <c r="N947" s="4" t="s">
        <v>83</v>
      </c>
      <c r="O947" s="4" t="str">
        <f>TEXT(Table1[[#This Row],[Invoice Date]],"yyyy")</f>
        <v>2020</v>
      </c>
      <c r="P947" s="4" t="str">
        <f>TEXT(Table1[[#This Row],[Invoice Date]],"mmm")</f>
        <v>Sep</v>
      </c>
      <c r="Q947" s="27">
        <f>WEEKNUM(Table1[[#This Row],[Invoice Date]]) + IF(YEAR(Table1[[#This Row],[Invoice Date]])=2021, 52, 0)</f>
        <v>37</v>
      </c>
    </row>
    <row r="948" spans="2:17" ht="14.25" customHeight="1" x14ac:dyDescent="0.3">
      <c r="B948" s="4" t="s">
        <v>25</v>
      </c>
      <c r="C948" s="33">
        <v>1185733</v>
      </c>
      <c r="D948" s="5">
        <v>44081</v>
      </c>
      <c r="E948" s="4" t="s">
        <v>27</v>
      </c>
      <c r="F948" s="4" t="s">
        <v>28</v>
      </c>
      <c r="G948" s="4" t="s">
        <v>29</v>
      </c>
      <c r="H948" s="6" t="s">
        <v>20</v>
      </c>
      <c r="I948" s="7">
        <v>46</v>
      </c>
      <c r="J948" s="8">
        <v>234</v>
      </c>
      <c r="K948" s="9">
        <v>10764</v>
      </c>
      <c r="L948" s="9">
        <v>5274.36</v>
      </c>
      <c r="M948" s="10">
        <v>0.49</v>
      </c>
      <c r="N948" s="4" t="s">
        <v>83</v>
      </c>
      <c r="O948" s="4" t="str">
        <f>TEXT(Table1[[#This Row],[Invoice Date]],"yyyy")</f>
        <v>2020</v>
      </c>
      <c r="P948" s="4" t="str">
        <f>TEXT(Table1[[#This Row],[Invoice Date]],"mmm")</f>
        <v>Sep</v>
      </c>
      <c r="Q948" s="27">
        <f>WEEKNUM(Table1[[#This Row],[Invoice Date]]) + IF(YEAR(Table1[[#This Row],[Invoice Date]])=2021, 52, 0)</f>
        <v>37</v>
      </c>
    </row>
    <row r="949" spans="2:17" ht="14.25" customHeight="1" x14ac:dyDescent="0.3">
      <c r="B949" s="4" t="s">
        <v>25</v>
      </c>
      <c r="C949" s="33">
        <v>1185733</v>
      </c>
      <c r="D949" s="5">
        <v>44081</v>
      </c>
      <c r="E949" s="4" t="s">
        <v>27</v>
      </c>
      <c r="F949" s="4" t="s">
        <v>28</v>
      </c>
      <c r="G949" s="4" t="s">
        <v>29</v>
      </c>
      <c r="H949" s="6" t="s">
        <v>20</v>
      </c>
      <c r="I949" s="7">
        <v>36</v>
      </c>
      <c r="J949" s="8">
        <v>315</v>
      </c>
      <c r="K949" s="9">
        <v>11340</v>
      </c>
      <c r="L949" s="9">
        <v>4309.2</v>
      </c>
      <c r="M949" s="10">
        <v>0.38</v>
      </c>
      <c r="N949" s="4" t="s">
        <v>24</v>
      </c>
      <c r="O949" s="4" t="str">
        <f>TEXT(Table1[[#This Row],[Invoice Date]],"yyyy")</f>
        <v>2020</v>
      </c>
      <c r="P949" s="4" t="str">
        <f>TEXT(Table1[[#This Row],[Invoice Date]],"mmm")</f>
        <v>Sep</v>
      </c>
      <c r="Q949" s="27">
        <f>WEEKNUM(Table1[[#This Row],[Invoice Date]]) + IF(YEAR(Table1[[#This Row],[Invoice Date]])=2021, 52, 0)</f>
        <v>37</v>
      </c>
    </row>
    <row r="950" spans="2:17" ht="14.25" customHeight="1" x14ac:dyDescent="0.3">
      <c r="B950" s="4" t="s">
        <v>30</v>
      </c>
      <c r="C950" s="34">
        <v>1128299</v>
      </c>
      <c r="D950" s="5">
        <v>44081</v>
      </c>
      <c r="E950" s="4" t="s">
        <v>48</v>
      </c>
      <c r="F950" s="4" t="s">
        <v>49</v>
      </c>
      <c r="G950" s="4" t="s">
        <v>50</v>
      </c>
      <c r="H950" s="6" t="s">
        <v>20</v>
      </c>
      <c r="I950" s="7">
        <v>50</v>
      </c>
      <c r="J950" s="8">
        <v>800</v>
      </c>
      <c r="K950" s="9">
        <v>400000</v>
      </c>
      <c r="L950" s="9">
        <v>100000</v>
      </c>
      <c r="M950" s="10">
        <v>0.25</v>
      </c>
      <c r="N950" s="4" t="s">
        <v>18</v>
      </c>
      <c r="O950" s="4" t="str">
        <f>TEXT(Table1[[#This Row],[Invoice Date]],"yyyy")</f>
        <v>2020</v>
      </c>
      <c r="P950" s="4" t="str">
        <f>TEXT(Table1[[#This Row],[Invoice Date]],"mmm")</f>
        <v>Sep</v>
      </c>
      <c r="Q950" s="27">
        <f>WEEKNUM(Table1[[#This Row],[Invoice Date]]) + IF(YEAR(Table1[[#This Row],[Invoice Date]])=2021, 52, 0)</f>
        <v>37</v>
      </c>
    </row>
    <row r="951" spans="2:17" ht="14.25" customHeight="1" x14ac:dyDescent="0.3">
      <c r="B951" s="4" t="s">
        <v>25</v>
      </c>
      <c r="C951" s="33">
        <v>1185733</v>
      </c>
      <c r="D951" s="5">
        <v>44081</v>
      </c>
      <c r="E951" s="4" t="s">
        <v>27</v>
      </c>
      <c r="F951" s="4" t="s">
        <v>28</v>
      </c>
      <c r="G951" s="4" t="s">
        <v>29</v>
      </c>
      <c r="H951" s="6" t="s">
        <v>20</v>
      </c>
      <c r="I951" s="7">
        <v>50</v>
      </c>
      <c r="J951" s="8">
        <v>900</v>
      </c>
      <c r="K951" s="9">
        <v>450000</v>
      </c>
      <c r="L951" s="9">
        <v>157500</v>
      </c>
      <c r="M951" s="10">
        <v>0.35</v>
      </c>
      <c r="N951" s="4" t="s">
        <v>24</v>
      </c>
      <c r="O951" s="4" t="str">
        <f>TEXT(Table1[[#This Row],[Invoice Date]],"yyyy")</f>
        <v>2020</v>
      </c>
      <c r="P951" s="4" t="str">
        <f>TEXT(Table1[[#This Row],[Invoice Date]],"mmm")</f>
        <v>Sep</v>
      </c>
      <c r="Q951" s="27">
        <f>WEEKNUM(Table1[[#This Row],[Invoice Date]]) + IF(YEAR(Table1[[#This Row],[Invoice Date]])=2021, 52, 0)</f>
        <v>37</v>
      </c>
    </row>
    <row r="952" spans="2:17" ht="14.25" customHeight="1" x14ac:dyDescent="0.3">
      <c r="B952" s="4" t="s">
        <v>25</v>
      </c>
      <c r="C952" s="33">
        <v>1185733</v>
      </c>
      <c r="D952" s="5">
        <v>44082</v>
      </c>
      <c r="E952" s="4" t="s">
        <v>27</v>
      </c>
      <c r="F952" s="4" t="s">
        <v>28</v>
      </c>
      <c r="G952" s="4" t="s">
        <v>29</v>
      </c>
      <c r="H952" s="6" t="s">
        <v>21</v>
      </c>
      <c r="I952" s="7">
        <v>37</v>
      </c>
      <c r="J952" s="8">
        <v>200</v>
      </c>
      <c r="K952" s="9">
        <v>7400</v>
      </c>
      <c r="L952" s="9">
        <v>3700</v>
      </c>
      <c r="M952" s="10">
        <v>0.5</v>
      </c>
      <c r="N952" s="4" t="s">
        <v>24</v>
      </c>
      <c r="O952" s="4" t="str">
        <f>TEXT(Table1[[#This Row],[Invoice Date]],"yyyy")</f>
        <v>2020</v>
      </c>
      <c r="P952" s="4" t="str">
        <f>TEXT(Table1[[#This Row],[Invoice Date]],"mmm")</f>
        <v>Sep</v>
      </c>
      <c r="Q952" s="27">
        <f>WEEKNUM(Table1[[#This Row],[Invoice Date]]) + IF(YEAR(Table1[[#This Row],[Invoice Date]])=2021, 52, 0)</f>
        <v>37</v>
      </c>
    </row>
    <row r="953" spans="2:17" ht="14.25" customHeight="1" x14ac:dyDescent="0.3">
      <c r="B953" s="4" t="s">
        <v>25</v>
      </c>
      <c r="C953" s="33">
        <v>1185733</v>
      </c>
      <c r="D953" s="5">
        <v>44082</v>
      </c>
      <c r="E953" s="4" t="s">
        <v>27</v>
      </c>
      <c r="F953" s="4" t="s">
        <v>28</v>
      </c>
      <c r="G953" s="4" t="s">
        <v>29</v>
      </c>
      <c r="H953" s="6" t="s">
        <v>21</v>
      </c>
      <c r="I953" s="7">
        <v>47</v>
      </c>
      <c r="J953" s="8">
        <v>181</v>
      </c>
      <c r="K953" s="9">
        <v>8507</v>
      </c>
      <c r="L953" s="9">
        <v>4678.8500000000004</v>
      </c>
      <c r="M953" s="10">
        <v>0.55000000000000004</v>
      </c>
      <c r="N953" s="4" t="s">
        <v>83</v>
      </c>
      <c r="O953" s="4" t="str">
        <f>TEXT(Table1[[#This Row],[Invoice Date]],"yyyy")</f>
        <v>2020</v>
      </c>
      <c r="P953" s="4" t="str">
        <f>TEXT(Table1[[#This Row],[Invoice Date]],"mmm")</f>
        <v>Sep</v>
      </c>
      <c r="Q953" s="27">
        <f>WEEKNUM(Table1[[#This Row],[Invoice Date]]) + IF(YEAR(Table1[[#This Row],[Invoice Date]])=2021, 52, 0)</f>
        <v>37</v>
      </c>
    </row>
    <row r="954" spans="2:17" ht="14.25" customHeight="1" x14ac:dyDescent="0.3">
      <c r="B954" s="4" t="s">
        <v>30</v>
      </c>
      <c r="C954" s="34">
        <v>1128299</v>
      </c>
      <c r="D954" s="5">
        <v>44082</v>
      </c>
      <c r="E954" s="4" t="s">
        <v>48</v>
      </c>
      <c r="F954" s="4" t="s">
        <v>49</v>
      </c>
      <c r="G954" s="4" t="s">
        <v>50</v>
      </c>
      <c r="H954" s="6" t="s">
        <v>21</v>
      </c>
      <c r="I954" s="7">
        <v>47</v>
      </c>
      <c r="J954" s="8">
        <v>217</v>
      </c>
      <c r="K954" s="9">
        <v>10199</v>
      </c>
      <c r="L954" s="9">
        <v>4079.6000000000004</v>
      </c>
      <c r="M954" s="10">
        <v>0.4</v>
      </c>
      <c r="N954" s="4" t="s">
        <v>83</v>
      </c>
      <c r="O954" s="4" t="str">
        <f>TEXT(Table1[[#This Row],[Invoice Date]],"yyyy")</f>
        <v>2020</v>
      </c>
      <c r="P954" s="4" t="str">
        <f>TEXT(Table1[[#This Row],[Invoice Date]],"mmm")</f>
        <v>Sep</v>
      </c>
      <c r="Q954" s="27">
        <f>WEEKNUM(Table1[[#This Row],[Invoice Date]]) + IF(YEAR(Table1[[#This Row],[Invoice Date]])=2021, 52, 0)</f>
        <v>37</v>
      </c>
    </row>
    <row r="955" spans="2:17" ht="14.25" customHeight="1" x14ac:dyDescent="0.3">
      <c r="B955" s="4" t="s">
        <v>25</v>
      </c>
      <c r="C955" s="33">
        <v>1185733</v>
      </c>
      <c r="D955" s="5">
        <v>44082</v>
      </c>
      <c r="E955" s="4" t="s">
        <v>27</v>
      </c>
      <c r="F955" s="4" t="s">
        <v>28</v>
      </c>
      <c r="G955" s="4" t="s">
        <v>29</v>
      </c>
      <c r="H955" s="6" t="s">
        <v>21</v>
      </c>
      <c r="I955" s="7">
        <v>50</v>
      </c>
      <c r="J955" s="8">
        <v>625</v>
      </c>
      <c r="K955" s="9">
        <v>312500</v>
      </c>
      <c r="L955" s="9">
        <v>140625</v>
      </c>
      <c r="M955" s="10">
        <v>0.45</v>
      </c>
      <c r="N955" s="4" t="s">
        <v>24</v>
      </c>
      <c r="O955" s="4" t="str">
        <f>TEXT(Table1[[#This Row],[Invoice Date]],"yyyy")</f>
        <v>2020</v>
      </c>
      <c r="P955" s="4" t="str">
        <f>TEXT(Table1[[#This Row],[Invoice Date]],"mmm")</f>
        <v>Sep</v>
      </c>
      <c r="Q955" s="27">
        <f>WEEKNUM(Table1[[#This Row],[Invoice Date]]) + IF(YEAR(Table1[[#This Row],[Invoice Date]])=2021, 52, 0)</f>
        <v>37</v>
      </c>
    </row>
    <row r="956" spans="2:17" ht="14.25" customHeight="1" x14ac:dyDescent="0.3">
      <c r="B956" s="4" t="s">
        <v>30</v>
      </c>
      <c r="C956" s="34">
        <v>1128299</v>
      </c>
      <c r="D956" s="5">
        <v>44082</v>
      </c>
      <c r="E956" s="4" t="s">
        <v>48</v>
      </c>
      <c r="F956" s="4" t="s">
        <v>49</v>
      </c>
      <c r="G956" s="4" t="s">
        <v>50</v>
      </c>
      <c r="H956" s="6" t="s">
        <v>21</v>
      </c>
      <c r="I956" s="7">
        <v>50</v>
      </c>
      <c r="J956" s="8">
        <v>775</v>
      </c>
      <c r="K956" s="9">
        <v>387500</v>
      </c>
      <c r="L956" s="9">
        <v>116250</v>
      </c>
      <c r="M956" s="10">
        <v>0.3</v>
      </c>
      <c r="N956" s="4" t="s">
        <v>18</v>
      </c>
      <c r="O956" s="4" t="str">
        <f>TEXT(Table1[[#This Row],[Invoice Date]],"yyyy")</f>
        <v>2020</v>
      </c>
      <c r="P956" s="4" t="str">
        <f>TEXT(Table1[[#This Row],[Invoice Date]],"mmm")</f>
        <v>Sep</v>
      </c>
      <c r="Q956" s="27">
        <f>WEEKNUM(Table1[[#This Row],[Invoice Date]]) + IF(YEAR(Table1[[#This Row],[Invoice Date]])=2021, 52, 0)</f>
        <v>37</v>
      </c>
    </row>
    <row r="957" spans="2:17" ht="14.25" customHeight="1" x14ac:dyDescent="0.3">
      <c r="B957" s="4" t="s">
        <v>25</v>
      </c>
      <c r="C957" s="33">
        <v>1185733</v>
      </c>
      <c r="D957" s="5">
        <v>44083</v>
      </c>
      <c r="E957" s="4" t="s">
        <v>27</v>
      </c>
      <c r="F957" s="4" t="s">
        <v>28</v>
      </c>
      <c r="G957" s="4" t="s">
        <v>29</v>
      </c>
      <c r="H957" s="6" t="s">
        <v>22</v>
      </c>
      <c r="I957" s="7">
        <v>36</v>
      </c>
      <c r="J957" s="8">
        <v>206</v>
      </c>
      <c r="K957" s="9">
        <v>7416</v>
      </c>
      <c r="L957" s="9">
        <v>2669.7599999999998</v>
      </c>
      <c r="M957" s="10">
        <v>0.36</v>
      </c>
      <c r="N957" s="4" t="s">
        <v>24</v>
      </c>
      <c r="O957" s="4" t="str">
        <f>TEXT(Table1[[#This Row],[Invoice Date]],"yyyy")</f>
        <v>2020</v>
      </c>
      <c r="P957" s="4" t="str">
        <f>TEXT(Table1[[#This Row],[Invoice Date]],"mmm")</f>
        <v>Sep</v>
      </c>
      <c r="Q957" s="27">
        <f>WEEKNUM(Table1[[#This Row],[Invoice Date]]) + IF(YEAR(Table1[[#This Row],[Invoice Date]])=2021, 52, 0)</f>
        <v>37</v>
      </c>
    </row>
    <row r="958" spans="2:17" ht="14.25" customHeight="1" x14ac:dyDescent="0.3">
      <c r="B958" s="4" t="s">
        <v>25</v>
      </c>
      <c r="C958" s="33">
        <v>1185733</v>
      </c>
      <c r="D958" s="5">
        <v>44083</v>
      </c>
      <c r="E958" s="4" t="s">
        <v>27</v>
      </c>
      <c r="F958" s="4" t="s">
        <v>28</v>
      </c>
      <c r="G958" s="4" t="s">
        <v>29</v>
      </c>
      <c r="H958" s="6" t="s">
        <v>22</v>
      </c>
      <c r="I958" s="7">
        <v>44</v>
      </c>
      <c r="J958" s="8">
        <v>175</v>
      </c>
      <c r="K958" s="9">
        <v>7700</v>
      </c>
      <c r="L958" s="9">
        <v>3311</v>
      </c>
      <c r="M958" s="10">
        <v>0.43</v>
      </c>
      <c r="N958" s="4" t="s">
        <v>83</v>
      </c>
      <c r="O958" s="4" t="str">
        <f>TEXT(Table1[[#This Row],[Invoice Date]],"yyyy")</f>
        <v>2020</v>
      </c>
      <c r="P958" s="4" t="str">
        <f>TEXT(Table1[[#This Row],[Invoice Date]],"mmm")</f>
        <v>Sep</v>
      </c>
      <c r="Q958" s="27">
        <f>WEEKNUM(Table1[[#This Row],[Invoice Date]]) + IF(YEAR(Table1[[#This Row],[Invoice Date]])=2021, 52, 0)</f>
        <v>37</v>
      </c>
    </row>
    <row r="959" spans="2:17" ht="14.25" customHeight="1" x14ac:dyDescent="0.3">
      <c r="B959" s="4" t="s">
        <v>30</v>
      </c>
      <c r="C959" s="34">
        <v>1128299</v>
      </c>
      <c r="D959" s="5">
        <v>44083</v>
      </c>
      <c r="E959" s="4" t="s">
        <v>48</v>
      </c>
      <c r="F959" s="4" t="s">
        <v>49</v>
      </c>
      <c r="G959" s="4" t="s">
        <v>50</v>
      </c>
      <c r="H959" s="6" t="s">
        <v>22</v>
      </c>
      <c r="I959" s="7">
        <v>62</v>
      </c>
      <c r="J959" s="8">
        <v>233</v>
      </c>
      <c r="K959" s="9">
        <v>14446</v>
      </c>
      <c r="L959" s="9">
        <v>7078.54</v>
      </c>
      <c r="M959" s="10">
        <v>0.49</v>
      </c>
      <c r="N959" s="4" t="s">
        <v>83</v>
      </c>
      <c r="O959" s="4" t="str">
        <f>TEXT(Table1[[#This Row],[Invoice Date]],"yyyy")</f>
        <v>2020</v>
      </c>
      <c r="P959" s="4" t="str">
        <f>TEXT(Table1[[#This Row],[Invoice Date]],"mmm")</f>
        <v>Sep</v>
      </c>
      <c r="Q959" s="27">
        <f>WEEKNUM(Table1[[#This Row],[Invoice Date]]) + IF(YEAR(Table1[[#This Row],[Invoice Date]])=2021, 52, 0)</f>
        <v>37</v>
      </c>
    </row>
    <row r="960" spans="2:17" ht="14.25" customHeight="1" x14ac:dyDescent="0.3">
      <c r="B960" s="4" t="s">
        <v>25</v>
      </c>
      <c r="C960" s="33">
        <v>1185733</v>
      </c>
      <c r="D960" s="5">
        <v>44083</v>
      </c>
      <c r="E960" s="4" t="s">
        <v>27</v>
      </c>
      <c r="F960" s="4" t="s">
        <v>28</v>
      </c>
      <c r="G960" s="4" t="s">
        <v>29</v>
      </c>
      <c r="H960" s="6" t="s">
        <v>22</v>
      </c>
      <c r="I960" s="7">
        <v>45</v>
      </c>
      <c r="J960" s="8">
        <v>625</v>
      </c>
      <c r="K960" s="9">
        <v>281250</v>
      </c>
      <c r="L960" s="9">
        <v>84375</v>
      </c>
      <c r="M960" s="10">
        <v>0.3</v>
      </c>
      <c r="N960" s="4" t="s">
        <v>24</v>
      </c>
      <c r="O960" s="4" t="str">
        <f>TEXT(Table1[[#This Row],[Invoice Date]],"yyyy")</f>
        <v>2020</v>
      </c>
      <c r="P960" s="4" t="str">
        <f>TEXT(Table1[[#This Row],[Invoice Date]],"mmm")</f>
        <v>Sep</v>
      </c>
      <c r="Q960" s="27">
        <f>WEEKNUM(Table1[[#This Row],[Invoice Date]]) + IF(YEAR(Table1[[#This Row],[Invoice Date]])=2021, 52, 0)</f>
        <v>37</v>
      </c>
    </row>
    <row r="961" spans="2:17" ht="14.25" customHeight="1" x14ac:dyDescent="0.3">
      <c r="B961" s="4" t="s">
        <v>30</v>
      </c>
      <c r="C961" s="34">
        <v>1128299</v>
      </c>
      <c r="D961" s="5">
        <v>44083</v>
      </c>
      <c r="E961" s="4" t="s">
        <v>48</v>
      </c>
      <c r="F961" s="4" t="s">
        <v>49</v>
      </c>
      <c r="G961" s="4" t="s">
        <v>50</v>
      </c>
      <c r="H961" s="6" t="s">
        <v>22</v>
      </c>
      <c r="I961" s="7">
        <v>65</v>
      </c>
      <c r="J961" s="8">
        <v>775</v>
      </c>
      <c r="K961" s="9">
        <v>503750</v>
      </c>
      <c r="L961" s="9">
        <v>176312.5</v>
      </c>
      <c r="M961" s="10">
        <v>0.35</v>
      </c>
      <c r="N961" s="4" t="s">
        <v>18</v>
      </c>
      <c r="O961" s="4" t="str">
        <f>TEXT(Table1[[#This Row],[Invoice Date]],"yyyy")</f>
        <v>2020</v>
      </c>
      <c r="P961" s="4" t="str">
        <f>TEXT(Table1[[#This Row],[Invoice Date]],"mmm")</f>
        <v>Sep</v>
      </c>
      <c r="Q961" s="27">
        <f>WEEKNUM(Table1[[#This Row],[Invoice Date]]) + IF(YEAR(Table1[[#This Row],[Invoice Date]])=2021, 52, 0)</f>
        <v>37</v>
      </c>
    </row>
    <row r="962" spans="2:17" ht="14.25" customHeight="1" x14ac:dyDescent="0.3">
      <c r="B962" s="4" t="s">
        <v>25</v>
      </c>
      <c r="C962" s="33">
        <v>1185733</v>
      </c>
      <c r="D962" s="5">
        <v>44084</v>
      </c>
      <c r="E962" s="4" t="s">
        <v>27</v>
      </c>
      <c r="F962" s="4" t="s">
        <v>28</v>
      </c>
      <c r="G962" s="4" t="s">
        <v>29</v>
      </c>
      <c r="H962" s="6" t="s">
        <v>23</v>
      </c>
      <c r="I962" s="7">
        <v>50</v>
      </c>
      <c r="J962" s="8">
        <v>213</v>
      </c>
      <c r="K962" s="9">
        <v>10650</v>
      </c>
      <c r="L962" s="9">
        <v>6816</v>
      </c>
      <c r="M962" s="10">
        <v>0.64</v>
      </c>
      <c r="N962" s="4" t="s">
        <v>83</v>
      </c>
      <c r="O962" s="4" t="str">
        <f>TEXT(Table1[[#This Row],[Invoice Date]],"yyyy")</f>
        <v>2020</v>
      </c>
      <c r="P962" s="4" t="str">
        <f>TEXT(Table1[[#This Row],[Invoice Date]],"mmm")</f>
        <v>Sep</v>
      </c>
      <c r="Q962" s="27">
        <f>WEEKNUM(Table1[[#This Row],[Invoice Date]]) + IF(YEAR(Table1[[#This Row],[Invoice Date]])=2021, 52, 0)</f>
        <v>37</v>
      </c>
    </row>
    <row r="963" spans="2:17" ht="14.25" customHeight="1" x14ac:dyDescent="0.3">
      <c r="B963" s="4" t="s">
        <v>25</v>
      </c>
      <c r="C963" s="33">
        <v>1185733</v>
      </c>
      <c r="D963" s="5">
        <v>44084</v>
      </c>
      <c r="E963" s="4" t="s">
        <v>27</v>
      </c>
      <c r="F963" s="4" t="s">
        <v>28</v>
      </c>
      <c r="G963" s="4" t="s">
        <v>29</v>
      </c>
      <c r="H963" s="6" t="s">
        <v>23</v>
      </c>
      <c r="I963" s="7">
        <v>42</v>
      </c>
      <c r="J963" s="8">
        <v>298</v>
      </c>
      <c r="K963" s="9">
        <v>12516</v>
      </c>
      <c r="L963" s="9">
        <v>7134.1200000000008</v>
      </c>
      <c r="M963" s="10">
        <v>0.57000000000000006</v>
      </c>
      <c r="N963" s="4" t="s">
        <v>24</v>
      </c>
      <c r="O963" s="4" t="str">
        <f>TEXT(Table1[[#This Row],[Invoice Date]],"yyyy")</f>
        <v>2020</v>
      </c>
      <c r="P963" s="4" t="str">
        <f>TEXT(Table1[[#This Row],[Invoice Date]],"mmm")</f>
        <v>Sep</v>
      </c>
      <c r="Q963" s="27">
        <f>WEEKNUM(Table1[[#This Row],[Invoice Date]]) + IF(YEAR(Table1[[#This Row],[Invoice Date]])=2021, 52, 0)</f>
        <v>37</v>
      </c>
    </row>
    <row r="964" spans="2:17" ht="14.25" customHeight="1" x14ac:dyDescent="0.3">
      <c r="B964" s="4" t="s">
        <v>30</v>
      </c>
      <c r="C964" s="34">
        <v>1128299</v>
      </c>
      <c r="D964" s="5">
        <v>44084</v>
      </c>
      <c r="E964" s="4" t="s">
        <v>48</v>
      </c>
      <c r="F964" s="4" t="s">
        <v>49</v>
      </c>
      <c r="G964" s="4" t="s">
        <v>50</v>
      </c>
      <c r="H964" s="6" t="s">
        <v>23</v>
      </c>
      <c r="I964" s="7">
        <v>63</v>
      </c>
      <c r="J964" s="8">
        <v>259</v>
      </c>
      <c r="K964" s="9">
        <v>16317</v>
      </c>
      <c r="L964" s="9">
        <v>10606.050000000001</v>
      </c>
      <c r="M964" s="10">
        <v>0.65</v>
      </c>
      <c r="N964" s="4" t="s">
        <v>83</v>
      </c>
      <c r="O964" s="4" t="str">
        <f>TEXT(Table1[[#This Row],[Invoice Date]],"yyyy")</f>
        <v>2020</v>
      </c>
      <c r="P964" s="4" t="str">
        <f>TEXT(Table1[[#This Row],[Invoice Date]],"mmm")</f>
        <v>Sep</v>
      </c>
      <c r="Q964" s="27">
        <f>WEEKNUM(Table1[[#This Row],[Invoice Date]]) + IF(YEAR(Table1[[#This Row],[Invoice Date]])=2021, 52, 0)</f>
        <v>37</v>
      </c>
    </row>
    <row r="965" spans="2:17" ht="14.25" customHeight="1" x14ac:dyDescent="0.3">
      <c r="B965" s="4" t="s">
        <v>25</v>
      </c>
      <c r="C965" s="33">
        <v>1185733</v>
      </c>
      <c r="D965" s="5">
        <v>44084</v>
      </c>
      <c r="E965" s="4" t="s">
        <v>27</v>
      </c>
      <c r="F965" s="4" t="s">
        <v>28</v>
      </c>
      <c r="G965" s="4" t="s">
        <v>29</v>
      </c>
      <c r="H965" s="6" t="s">
        <v>23</v>
      </c>
      <c r="I965" s="7">
        <v>55.000000000000007</v>
      </c>
      <c r="J965" s="8">
        <v>850</v>
      </c>
      <c r="K965" s="9">
        <v>467500.00000000006</v>
      </c>
      <c r="L965" s="9">
        <v>233750.00000000003</v>
      </c>
      <c r="M965" s="10">
        <v>0.5</v>
      </c>
      <c r="N965" s="4" t="s">
        <v>24</v>
      </c>
      <c r="O965" s="4" t="str">
        <f>TEXT(Table1[[#This Row],[Invoice Date]],"yyyy")</f>
        <v>2020</v>
      </c>
      <c r="P965" s="4" t="str">
        <f>TEXT(Table1[[#This Row],[Invoice Date]],"mmm")</f>
        <v>Sep</v>
      </c>
      <c r="Q965" s="27">
        <f>WEEKNUM(Table1[[#This Row],[Invoice Date]]) + IF(YEAR(Table1[[#This Row],[Invoice Date]])=2021, 52, 0)</f>
        <v>37</v>
      </c>
    </row>
    <row r="966" spans="2:17" ht="14.25" customHeight="1" x14ac:dyDescent="0.3">
      <c r="B966" s="4" t="s">
        <v>30</v>
      </c>
      <c r="C966" s="34">
        <v>1128299</v>
      </c>
      <c r="D966" s="5">
        <v>44084</v>
      </c>
      <c r="E966" s="4" t="s">
        <v>48</v>
      </c>
      <c r="F966" s="4" t="s">
        <v>49</v>
      </c>
      <c r="G966" s="4" t="s">
        <v>50</v>
      </c>
      <c r="H966" s="6" t="s">
        <v>23</v>
      </c>
      <c r="I966" s="7">
        <v>70</v>
      </c>
      <c r="J966" s="8">
        <v>925</v>
      </c>
      <c r="K966" s="9">
        <v>647500</v>
      </c>
      <c r="L966" s="9">
        <v>323750</v>
      </c>
      <c r="M966" s="10">
        <v>0.5</v>
      </c>
      <c r="N966" s="4" t="s">
        <v>18</v>
      </c>
      <c r="O966" s="4" t="str">
        <f>TEXT(Table1[[#This Row],[Invoice Date]],"yyyy")</f>
        <v>2020</v>
      </c>
      <c r="P966" s="4" t="str">
        <f>TEXT(Table1[[#This Row],[Invoice Date]],"mmm")</f>
        <v>Sep</v>
      </c>
      <c r="Q966" s="27">
        <f>WEEKNUM(Table1[[#This Row],[Invoice Date]]) + IF(YEAR(Table1[[#This Row],[Invoice Date]])=2021, 52, 0)</f>
        <v>37</v>
      </c>
    </row>
    <row r="967" spans="2:17" ht="14.25" customHeight="1" x14ac:dyDescent="0.3">
      <c r="B967" s="4" t="s">
        <v>25</v>
      </c>
      <c r="C967" s="33">
        <v>1185733</v>
      </c>
      <c r="D967" s="5">
        <v>44085</v>
      </c>
      <c r="E967" s="4" t="s">
        <v>27</v>
      </c>
      <c r="F967" s="4" t="s">
        <v>28</v>
      </c>
      <c r="G967" s="4" t="s">
        <v>29</v>
      </c>
      <c r="H967" s="6" t="s">
        <v>17</v>
      </c>
      <c r="I967" s="7">
        <v>31</v>
      </c>
      <c r="J967" s="8">
        <v>272</v>
      </c>
      <c r="K967" s="9">
        <v>8432</v>
      </c>
      <c r="L967" s="9">
        <v>3288.4799999999996</v>
      </c>
      <c r="M967" s="10">
        <v>0.38999999999999996</v>
      </c>
      <c r="N967" s="4" t="s">
        <v>24</v>
      </c>
      <c r="O967" s="4" t="str">
        <f>TEXT(Table1[[#This Row],[Invoice Date]],"yyyy")</f>
        <v>2020</v>
      </c>
      <c r="P967" s="4" t="str">
        <f>TEXT(Table1[[#This Row],[Invoice Date]],"mmm")</f>
        <v>Sep</v>
      </c>
      <c r="Q967" s="27">
        <f>WEEKNUM(Table1[[#This Row],[Invoice Date]]) + IF(YEAR(Table1[[#This Row],[Invoice Date]])=2021, 52, 0)</f>
        <v>37</v>
      </c>
    </row>
    <row r="968" spans="2:17" ht="14.25" customHeight="1" x14ac:dyDescent="0.3">
      <c r="B968" s="4" t="s">
        <v>25</v>
      </c>
      <c r="C968" s="33">
        <v>1185733</v>
      </c>
      <c r="D968" s="5">
        <v>44085</v>
      </c>
      <c r="E968" s="4" t="s">
        <v>27</v>
      </c>
      <c r="F968" s="4" t="s">
        <v>28</v>
      </c>
      <c r="G968" s="4" t="s">
        <v>29</v>
      </c>
      <c r="H968" s="6" t="s">
        <v>17</v>
      </c>
      <c r="I968" s="7">
        <v>44</v>
      </c>
      <c r="J968" s="8">
        <v>240</v>
      </c>
      <c r="K968" s="9">
        <v>10560</v>
      </c>
      <c r="L968" s="9">
        <v>5280</v>
      </c>
      <c r="M968" s="10">
        <v>0.5</v>
      </c>
      <c r="N968" s="4" t="s">
        <v>83</v>
      </c>
      <c r="O968" s="4" t="str">
        <f>TEXT(Table1[[#This Row],[Invoice Date]],"yyyy")</f>
        <v>2020</v>
      </c>
      <c r="P968" s="4" t="str">
        <f>TEXT(Table1[[#This Row],[Invoice Date]],"mmm")</f>
        <v>Sep</v>
      </c>
      <c r="Q968" s="27">
        <f>WEEKNUM(Table1[[#This Row],[Invoice Date]]) + IF(YEAR(Table1[[#This Row],[Invoice Date]])=2021, 52, 0)</f>
        <v>37</v>
      </c>
    </row>
    <row r="969" spans="2:17" ht="14.25" customHeight="1" x14ac:dyDescent="0.3">
      <c r="B969" s="4" t="s">
        <v>30</v>
      </c>
      <c r="C969" s="34">
        <v>1128299</v>
      </c>
      <c r="D969" s="5">
        <v>44085</v>
      </c>
      <c r="E969" s="4" t="s">
        <v>48</v>
      </c>
      <c r="F969" s="4" t="s">
        <v>49</v>
      </c>
      <c r="G969" s="4" t="s">
        <v>50</v>
      </c>
      <c r="H969" s="6" t="s">
        <v>17</v>
      </c>
      <c r="I969" s="7">
        <v>60</v>
      </c>
      <c r="J969" s="8">
        <v>299</v>
      </c>
      <c r="K969" s="9">
        <v>17940</v>
      </c>
      <c r="L969" s="9">
        <v>10764</v>
      </c>
      <c r="M969" s="10">
        <v>0.6</v>
      </c>
      <c r="N969" s="4" t="s">
        <v>83</v>
      </c>
      <c r="O969" s="4" t="str">
        <f>TEXT(Table1[[#This Row],[Invoice Date]],"yyyy")</f>
        <v>2020</v>
      </c>
      <c r="P969" s="4" t="str">
        <f>TEXT(Table1[[#This Row],[Invoice Date]],"mmm")</f>
        <v>Sep</v>
      </c>
      <c r="Q969" s="27">
        <f>WEEKNUM(Table1[[#This Row],[Invoice Date]]) + IF(YEAR(Table1[[#This Row],[Invoice Date]])=2021, 52, 0)</f>
        <v>37</v>
      </c>
    </row>
    <row r="970" spans="2:17" ht="14.25" customHeight="1" x14ac:dyDescent="0.3">
      <c r="B970" s="4" t="s">
        <v>25</v>
      </c>
      <c r="C970" s="33">
        <v>1185733</v>
      </c>
      <c r="D970" s="5">
        <v>44085</v>
      </c>
      <c r="E970" s="4" t="s">
        <v>27</v>
      </c>
      <c r="F970" s="4" t="s">
        <v>28</v>
      </c>
      <c r="G970" s="4" t="s">
        <v>29</v>
      </c>
      <c r="H970" s="6" t="s">
        <v>17</v>
      </c>
      <c r="I970" s="7">
        <v>45</v>
      </c>
      <c r="J970" s="8">
        <v>800</v>
      </c>
      <c r="K970" s="9">
        <v>360000</v>
      </c>
      <c r="L970" s="9">
        <v>125999.99999999999</v>
      </c>
      <c r="M970" s="10">
        <v>0.35</v>
      </c>
      <c r="N970" s="4" t="s">
        <v>24</v>
      </c>
      <c r="O970" s="4" t="str">
        <f>TEXT(Table1[[#This Row],[Invoice Date]],"yyyy")</f>
        <v>2020</v>
      </c>
      <c r="P970" s="4" t="str">
        <f>TEXT(Table1[[#This Row],[Invoice Date]],"mmm")</f>
        <v>Sep</v>
      </c>
      <c r="Q970" s="27">
        <f>WEEKNUM(Table1[[#This Row],[Invoice Date]]) + IF(YEAR(Table1[[#This Row],[Invoice Date]])=2021, 52, 0)</f>
        <v>37</v>
      </c>
    </row>
    <row r="971" spans="2:17" ht="14.25" customHeight="1" x14ac:dyDescent="0.3">
      <c r="B971" s="4" t="s">
        <v>30</v>
      </c>
      <c r="C971" s="34">
        <v>1128299</v>
      </c>
      <c r="D971" s="5">
        <v>44085</v>
      </c>
      <c r="E971" s="4" t="s">
        <v>48</v>
      </c>
      <c r="F971" s="4" t="s">
        <v>49</v>
      </c>
      <c r="G971" s="4" t="s">
        <v>50</v>
      </c>
      <c r="H971" s="6" t="s">
        <v>17</v>
      </c>
      <c r="I971" s="7">
        <v>65</v>
      </c>
      <c r="J971" s="8">
        <v>1150</v>
      </c>
      <c r="K971" s="9">
        <v>747500</v>
      </c>
      <c r="L971" s="9">
        <v>336375</v>
      </c>
      <c r="M971" s="10">
        <v>0.45</v>
      </c>
      <c r="N971" s="4" t="s">
        <v>18</v>
      </c>
      <c r="O971" s="4" t="str">
        <f>TEXT(Table1[[#This Row],[Invoice Date]],"yyyy")</f>
        <v>2020</v>
      </c>
      <c r="P971" s="4" t="str">
        <f>TEXT(Table1[[#This Row],[Invoice Date]],"mmm")</f>
        <v>Sep</v>
      </c>
      <c r="Q971" s="27">
        <f>WEEKNUM(Table1[[#This Row],[Invoice Date]]) + IF(YEAR(Table1[[#This Row],[Invoice Date]])=2021, 52, 0)</f>
        <v>37</v>
      </c>
    </row>
    <row r="972" spans="2:17" ht="14.25" customHeight="1" x14ac:dyDescent="0.3">
      <c r="B972" s="4" t="s">
        <v>25</v>
      </c>
      <c r="C972" s="33">
        <v>1185733</v>
      </c>
      <c r="D972" s="5">
        <v>44086</v>
      </c>
      <c r="E972" s="4" t="s">
        <v>27</v>
      </c>
      <c r="F972" s="4" t="s">
        <v>28</v>
      </c>
      <c r="G972" s="4" t="s">
        <v>29</v>
      </c>
      <c r="H972" s="6" t="s">
        <v>19</v>
      </c>
      <c r="I972" s="7">
        <v>29</v>
      </c>
      <c r="J972" s="8">
        <v>248</v>
      </c>
      <c r="K972" s="9">
        <v>7192</v>
      </c>
      <c r="L972" s="9">
        <v>2804.8799999999997</v>
      </c>
      <c r="M972" s="10">
        <v>0.38999999999999996</v>
      </c>
      <c r="N972" s="4" t="s">
        <v>24</v>
      </c>
      <c r="O972" s="4" t="str">
        <f>TEXT(Table1[[#This Row],[Invoice Date]],"yyyy")</f>
        <v>2020</v>
      </c>
      <c r="P972" s="4" t="str">
        <f>TEXT(Table1[[#This Row],[Invoice Date]],"mmm")</f>
        <v>Sep</v>
      </c>
      <c r="Q972" s="27">
        <f>WEEKNUM(Table1[[#This Row],[Invoice Date]]) + IF(YEAR(Table1[[#This Row],[Invoice Date]])=2021, 52, 0)</f>
        <v>37</v>
      </c>
    </row>
    <row r="973" spans="2:17" ht="14.25" customHeight="1" x14ac:dyDescent="0.3">
      <c r="B973" s="4" t="s">
        <v>25</v>
      </c>
      <c r="C973" s="33">
        <v>1185733</v>
      </c>
      <c r="D973" s="5">
        <v>44086</v>
      </c>
      <c r="E973" s="4" t="s">
        <v>27</v>
      </c>
      <c r="F973" s="4" t="s">
        <v>28</v>
      </c>
      <c r="G973" s="4" t="s">
        <v>29</v>
      </c>
      <c r="H973" s="6" t="s">
        <v>19</v>
      </c>
      <c r="I973" s="7">
        <v>43</v>
      </c>
      <c r="J973" s="8">
        <v>216</v>
      </c>
      <c r="K973" s="9">
        <v>9288</v>
      </c>
      <c r="L973" s="9">
        <v>4365.3599999999997</v>
      </c>
      <c r="M973" s="10">
        <v>0.47</v>
      </c>
      <c r="N973" s="4" t="s">
        <v>83</v>
      </c>
      <c r="O973" s="4" t="str">
        <f>TEXT(Table1[[#This Row],[Invoice Date]],"yyyy")</f>
        <v>2020</v>
      </c>
      <c r="P973" s="4" t="str">
        <f>TEXT(Table1[[#This Row],[Invoice Date]],"mmm")</f>
        <v>Sep</v>
      </c>
      <c r="Q973" s="27">
        <f>WEEKNUM(Table1[[#This Row],[Invoice Date]]) + IF(YEAR(Table1[[#This Row],[Invoice Date]])=2021, 52, 0)</f>
        <v>37</v>
      </c>
    </row>
    <row r="974" spans="2:17" ht="14.25" customHeight="1" x14ac:dyDescent="0.3">
      <c r="B974" s="4" t="s">
        <v>30</v>
      </c>
      <c r="C974" s="34">
        <v>1128299</v>
      </c>
      <c r="D974" s="5">
        <v>44086</v>
      </c>
      <c r="E974" s="4" t="s">
        <v>48</v>
      </c>
      <c r="F974" s="4" t="s">
        <v>49</v>
      </c>
      <c r="G974" s="4" t="s">
        <v>50</v>
      </c>
      <c r="H974" s="6" t="s">
        <v>19</v>
      </c>
      <c r="I974" s="7">
        <v>57</v>
      </c>
      <c r="J974" s="8">
        <v>225</v>
      </c>
      <c r="K974" s="9">
        <v>12825</v>
      </c>
      <c r="L974" s="9">
        <v>5899.4999999999991</v>
      </c>
      <c r="M974" s="10">
        <v>0.45999999999999996</v>
      </c>
      <c r="N974" s="4" t="s">
        <v>83</v>
      </c>
      <c r="O974" s="4" t="str">
        <f>TEXT(Table1[[#This Row],[Invoice Date]],"yyyy")</f>
        <v>2020</v>
      </c>
      <c r="P974" s="4" t="str">
        <f>TEXT(Table1[[#This Row],[Invoice Date]],"mmm")</f>
        <v>Sep</v>
      </c>
      <c r="Q974" s="27">
        <f>WEEKNUM(Table1[[#This Row],[Invoice Date]]) + IF(YEAR(Table1[[#This Row],[Invoice Date]])=2021, 52, 0)</f>
        <v>37</v>
      </c>
    </row>
    <row r="975" spans="2:17" ht="14.25" customHeight="1" x14ac:dyDescent="0.3">
      <c r="B975" s="4" t="s">
        <v>25</v>
      </c>
      <c r="C975" s="33">
        <v>1185733</v>
      </c>
      <c r="D975" s="5">
        <v>44086</v>
      </c>
      <c r="E975" s="4" t="s">
        <v>27</v>
      </c>
      <c r="F975" s="4" t="s">
        <v>28</v>
      </c>
      <c r="G975" s="4" t="s">
        <v>29</v>
      </c>
      <c r="H975" s="6" t="s">
        <v>19</v>
      </c>
      <c r="I975" s="7">
        <v>45</v>
      </c>
      <c r="J975" s="8">
        <v>800</v>
      </c>
      <c r="K975" s="9">
        <v>360000</v>
      </c>
      <c r="L975" s="9">
        <v>125999.99999999999</v>
      </c>
      <c r="M975" s="10">
        <v>0.35</v>
      </c>
      <c r="N975" s="4" t="s">
        <v>24</v>
      </c>
      <c r="O975" s="4" t="str">
        <f>TEXT(Table1[[#This Row],[Invoice Date]],"yyyy")</f>
        <v>2020</v>
      </c>
      <c r="P975" s="4" t="str">
        <f>TEXT(Table1[[#This Row],[Invoice Date]],"mmm")</f>
        <v>Sep</v>
      </c>
      <c r="Q975" s="27">
        <f>WEEKNUM(Table1[[#This Row],[Invoice Date]]) + IF(YEAR(Table1[[#This Row],[Invoice Date]])=2021, 52, 0)</f>
        <v>37</v>
      </c>
    </row>
    <row r="976" spans="2:17" ht="14.25" customHeight="1" x14ac:dyDescent="0.3">
      <c r="B976" s="4" t="s">
        <v>30</v>
      </c>
      <c r="C976" s="34">
        <v>1128299</v>
      </c>
      <c r="D976" s="5">
        <v>44086</v>
      </c>
      <c r="E976" s="4" t="s">
        <v>48</v>
      </c>
      <c r="F976" s="4" t="s">
        <v>49</v>
      </c>
      <c r="G976" s="4" t="s">
        <v>50</v>
      </c>
      <c r="H976" s="6" t="s">
        <v>19</v>
      </c>
      <c r="I976" s="7">
        <v>60.000000000000007</v>
      </c>
      <c r="J976" s="8">
        <v>900</v>
      </c>
      <c r="K976" s="9">
        <v>540000.00000000012</v>
      </c>
      <c r="L976" s="9">
        <v>189000.00000000003</v>
      </c>
      <c r="M976" s="10">
        <v>0.35</v>
      </c>
      <c r="N976" s="4" t="s">
        <v>18</v>
      </c>
      <c r="O976" s="4" t="str">
        <f>TEXT(Table1[[#This Row],[Invoice Date]],"yyyy")</f>
        <v>2020</v>
      </c>
      <c r="P976" s="4" t="str">
        <f>TEXT(Table1[[#This Row],[Invoice Date]],"mmm")</f>
        <v>Sep</v>
      </c>
      <c r="Q976" s="27">
        <f>WEEKNUM(Table1[[#This Row],[Invoice Date]]) + IF(YEAR(Table1[[#This Row],[Invoice Date]])=2021, 52, 0)</f>
        <v>37</v>
      </c>
    </row>
    <row r="977" spans="2:17" ht="14.25" customHeight="1" x14ac:dyDescent="0.3">
      <c r="B977" s="4" t="s">
        <v>25</v>
      </c>
      <c r="C977" s="33">
        <v>1185733</v>
      </c>
      <c r="D977" s="5">
        <v>44087</v>
      </c>
      <c r="E977" s="4" t="s">
        <v>27</v>
      </c>
      <c r="F977" s="4" t="s">
        <v>28</v>
      </c>
      <c r="G977" s="4" t="s">
        <v>29</v>
      </c>
      <c r="H977" s="6" t="s">
        <v>20</v>
      </c>
      <c r="I977" s="7">
        <v>48</v>
      </c>
      <c r="J977" s="8">
        <v>188</v>
      </c>
      <c r="K977" s="9">
        <v>9024</v>
      </c>
      <c r="L977" s="9">
        <v>4241.28</v>
      </c>
      <c r="M977" s="10">
        <v>0.47</v>
      </c>
      <c r="N977" s="4" t="s">
        <v>83</v>
      </c>
      <c r="O977" s="4" t="str">
        <f>TEXT(Table1[[#This Row],[Invoice Date]],"yyyy")</f>
        <v>2020</v>
      </c>
      <c r="P977" s="4" t="str">
        <f>TEXT(Table1[[#This Row],[Invoice Date]],"mmm")</f>
        <v>Sep</v>
      </c>
      <c r="Q977" s="27">
        <f>WEEKNUM(Table1[[#This Row],[Invoice Date]]) + IF(YEAR(Table1[[#This Row],[Invoice Date]])=2021, 52, 0)</f>
        <v>38</v>
      </c>
    </row>
    <row r="978" spans="2:17" ht="14.25" customHeight="1" x14ac:dyDescent="0.3">
      <c r="B978" s="4" t="s">
        <v>25</v>
      </c>
      <c r="C978" s="33">
        <v>1185733</v>
      </c>
      <c r="D978" s="5">
        <v>44087</v>
      </c>
      <c r="E978" s="4" t="s">
        <v>27</v>
      </c>
      <c r="F978" s="4" t="s">
        <v>28</v>
      </c>
      <c r="G978" s="4" t="s">
        <v>29</v>
      </c>
      <c r="H978" s="6" t="s">
        <v>20</v>
      </c>
      <c r="I978" s="7">
        <v>39</v>
      </c>
      <c r="J978" s="8">
        <v>255</v>
      </c>
      <c r="K978" s="9">
        <v>9945</v>
      </c>
      <c r="L978" s="9">
        <v>3679.65</v>
      </c>
      <c r="M978" s="10">
        <v>0.37</v>
      </c>
      <c r="N978" s="4" t="s">
        <v>24</v>
      </c>
      <c r="O978" s="4" t="str">
        <f>TEXT(Table1[[#This Row],[Invoice Date]],"yyyy")</f>
        <v>2020</v>
      </c>
      <c r="P978" s="4" t="str">
        <f>TEXT(Table1[[#This Row],[Invoice Date]],"mmm")</f>
        <v>Sep</v>
      </c>
      <c r="Q978" s="27">
        <f>WEEKNUM(Table1[[#This Row],[Invoice Date]]) + IF(YEAR(Table1[[#This Row],[Invoice Date]])=2021, 52, 0)</f>
        <v>38</v>
      </c>
    </row>
    <row r="979" spans="2:17" ht="14.25" customHeight="1" x14ac:dyDescent="0.3">
      <c r="B979" s="4" t="s">
        <v>30</v>
      </c>
      <c r="C979" s="34">
        <v>1128299</v>
      </c>
      <c r="D979" s="5">
        <v>44087</v>
      </c>
      <c r="E979" s="4" t="s">
        <v>48</v>
      </c>
      <c r="F979" s="4" t="s">
        <v>49</v>
      </c>
      <c r="G979" s="4" t="s">
        <v>50</v>
      </c>
      <c r="H979" s="6" t="s">
        <v>20</v>
      </c>
      <c r="I979" s="7">
        <v>50</v>
      </c>
      <c r="J979" s="8">
        <v>215</v>
      </c>
      <c r="K979" s="9">
        <v>10750</v>
      </c>
      <c r="L979" s="9">
        <v>3977.5</v>
      </c>
      <c r="M979" s="10">
        <v>0.37</v>
      </c>
      <c r="N979" s="4" t="s">
        <v>83</v>
      </c>
      <c r="O979" s="4" t="str">
        <f>TEXT(Table1[[#This Row],[Invoice Date]],"yyyy")</f>
        <v>2020</v>
      </c>
      <c r="P979" s="4" t="str">
        <f>TEXT(Table1[[#This Row],[Invoice Date]],"mmm")</f>
        <v>Sep</v>
      </c>
      <c r="Q979" s="27">
        <f>WEEKNUM(Table1[[#This Row],[Invoice Date]]) + IF(YEAR(Table1[[#This Row],[Invoice Date]])=2021, 52, 0)</f>
        <v>38</v>
      </c>
    </row>
    <row r="980" spans="2:17" ht="14.25" customHeight="1" x14ac:dyDescent="0.3">
      <c r="B980" s="4" t="s">
        <v>25</v>
      </c>
      <c r="C980" s="33">
        <v>1185733</v>
      </c>
      <c r="D980" s="5">
        <v>44087</v>
      </c>
      <c r="E980" s="4" t="s">
        <v>27</v>
      </c>
      <c r="F980" s="4" t="s">
        <v>28</v>
      </c>
      <c r="G980" s="4" t="s">
        <v>29</v>
      </c>
      <c r="H980" s="6" t="s">
        <v>20</v>
      </c>
      <c r="I980" s="7">
        <v>50</v>
      </c>
      <c r="J980" s="8">
        <v>750</v>
      </c>
      <c r="K980" s="9">
        <v>375000</v>
      </c>
      <c r="L980" s="9">
        <v>131250</v>
      </c>
      <c r="M980" s="10">
        <v>0.35</v>
      </c>
      <c r="N980" s="4" t="s">
        <v>24</v>
      </c>
      <c r="O980" s="4" t="str">
        <f>TEXT(Table1[[#This Row],[Invoice Date]],"yyyy")</f>
        <v>2020</v>
      </c>
      <c r="P980" s="4" t="str">
        <f>TEXT(Table1[[#This Row],[Invoice Date]],"mmm")</f>
        <v>Sep</v>
      </c>
      <c r="Q980" s="27">
        <f>WEEKNUM(Table1[[#This Row],[Invoice Date]]) + IF(YEAR(Table1[[#This Row],[Invoice Date]])=2021, 52, 0)</f>
        <v>38</v>
      </c>
    </row>
    <row r="981" spans="2:17" ht="14.25" customHeight="1" x14ac:dyDescent="0.3">
      <c r="B981" s="4" t="s">
        <v>30</v>
      </c>
      <c r="C981" s="34">
        <v>1128299</v>
      </c>
      <c r="D981" s="5">
        <v>44087</v>
      </c>
      <c r="E981" s="4" t="s">
        <v>48</v>
      </c>
      <c r="F981" s="4" t="s">
        <v>49</v>
      </c>
      <c r="G981" s="4" t="s">
        <v>50</v>
      </c>
      <c r="H981" s="6" t="s">
        <v>20</v>
      </c>
      <c r="I981" s="7">
        <v>55.000000000000007</v>
      </c>
      <c r="J981" s="8">
        <v>825</v>
      </c>
      <c r="K981" s="9">
        <v>453750.00000000006</v>
      </c>
      <c r="L981" s="9">
        <v>113437.50000000001</v>
      </c>
      <c r="M981" s="10">
        <v>0.25</v>
      </c>
      <c r="N981" s="4" t="s">
        <v>18</v>
      </c>
      <c r="O981" s="4" t="str">
        <f>TEXT(Table1[[#This Row],[Invoice Date]],"yyyy")</f>
        <v>2020</v>
      </c>
      <c r="P981" s="4" t="str">
        <f>TEXT(Table1[[#This Row],[Invoice Date]],"mmm")</f>
        <v>Sep</v>
      </c>
      <c r="Q981" s="27">
        <f>WEEKNUM(Table1[[#This Row],[Invoice Date]]) + IF(YEAR(Table1[[#This Row],[Invoice Date]])=2021, 52, 0)</f>
        <v>38</v>
      </c>
    </row>
    <row r="982" spans="2:17" ht="14.25" customHeight="1" x14ac:dyDescent="0.3">
      <c r="B982" s="4" t="s">
        <v>25</v>
      </c>
      <c r="C982" s="33">
        <v>1185733</v>
      </c>
      <c r="D982" s="5">
        <v>44088</v>
      </c>
      <c r="E982" s="4" t="s">
        <v>27</v>
      </c>
      <c r="F982" s="4" t="s">
        <v>28</v>
      </c>
      <c r="G982" s="4" t="s">
        <v>29</v>
      </c>
      <c r="H982" s="6" t="s">
        <v>21</v>
      </c>
      <c r="I982" s="7">
        <v>36</v>
      </c>
      <c r="J982" s="8">
        <v>204</v>
      </c>
      <c r="K982" s="9">
        <v>7344</v>
      </c>
      <c r="L982" s="9">
        <v>3451.6800000000003</v>
      </c>
      <c r="M982" s="10">
        <v>0.47000000000000003</v>
      </c>
      <c r="N982" s="4" t="s">
        <v>24</v>
      </c>
      <c r="O982" s="4" t="str">
        <f>TEXT(Table1[[#This Row],[Invoice Date]],"yyyy")</f>
        <v>2020</v>
      </c>
      <c r="P982" s="4" t="str">
        <f>TEXT(Table1[[#This Row],[Invoice Date]],"mmm")</f>
        <v>Sep</v>
      </c>
      <c r="Q982" s="27">
        <f>WEEKNUM(Table1[[#This Row],[Invoice Date]]) + IF(YEAR(Table1[[#This Row],[Invoice Date]])=2021, 52, 0)</f>
        <v>38</v>
      </c>
    </row>
    <row r="983" spans="2:17" ht="14.25" customHeight="1" x14ac:dyDescent="0.3">
      <c r="B983" s="4" t="s">
        <v>25</v>
      </c>
      <c r="C983" s="33">
        <v>1185733</v>
      </c>
      <c r="D983" s="5">
        <v>44088</v>
      </c>
      <c r="E983" s="4" t="s">
        <v>27</v>
      </c>
      <c r="F983" s="4" t="s">
        <v>28</v>
      </c>
      <c r="G983" s="4" t="s">
        <v>29</v>
      </c>
      <c r="H983" s="6" t="s">
        <v>21</v>
      </c>
      <c r="I983" s="7">
        <v>45</v>
      </c>
      <c r="J983" s="8">
        <v>168</v>
      </c>
      <c r="K983" s="9">
        <v>7560</v>
      </c>
      <c r="L983" s="9">
        <v>4384.8</v>
      </c>
      <c r="M983" s="10">
        <v>0.58000000000000007</v>
      </c>
      <c r="N983" s="4" t="s">
        <v>83</v>
      </c>
      <c r="O983" s="4" t="str">
        <f>TEXT(Table1[[#This Row],[Invoice Date]],"yyyy")</f>
        <v>2020</v>
      </c>
      <c r="P983" s="4" t="str">
        <f>TEXT(Table1[[#This Row],[Invoice Date]],"mmm")</f>
        <v>Sep</v>
      </c>
      <c r="Q983" s="27">
        <f>WEEKNUM(Table1[[#This Row],[Invoice Date]]) + IF(YEAR(Table1[[#This Row],[Invoice Date]])=2021, 52, 0)</f>
        <v>38</v>
      </c>
    </row>
    <row r="984" spans="2:17" ht="14.25" customHeight="1" x14ac:dyDescent="0.3">
      <c r="B984" s="4" t="s">
        <v>30</v>
      </c>
      <c r="C984" s="34">
        <v>1128299</v>
      </c>
      <c r="D984" s="5">
        <v>44088</v>
      </c>
      <c r="E984" s="4" t="s">
        <v>48</v>
      </c>
      <c r="F984" s="4" t="s">
        <v>49</v>
      </c>
      <c r="G984" s="4" t="s">
        <v>50</v>
      </c>
      <c r="H984" s="6" t="s">
        <v>21</v>
      </c>
      <c r="I984" s="7">
        <v>53</v>
      </c>
      <c r="J984" s="8">
        <v>233</v>
      </c>
      <c r="K984" s="9">
        <v>12349</v>
      </c>
      <c r="L984" s="9">
        <v>5310.07</v>
      </c>
      <c r="M984" s="10">
        <v>0.43</v>
      </c>
      <c r="N984" s="4" t="s">
        <v>83</v>
      </c>
      <c r="O984" s="4" t="str">
        <f>TEXT(Table1[[#This Row],[Invoice Date]],"yyyy")</f>
        <v>2020</v>
      </c>
      <c r="P984" s="4" t="str">
        <f>TEXT(Table1[[#This Row],[Invoice Date]],"mmm")</f>
        <v>Sep</v>
      </c>
      <c r="Q984" s="27">
        <f>WEEKNUM(Table1[[#This Row],[Invoice Date]]) + IF(YEAR(Table1[[#This Row],[Invoice Date]])=2021, 52, 0)</f>
        <v>38</v>
      </c>
    </row>
    <row r="985" spans="2:17" ht="14.25" customHeight="1" x14ac:dyDescent="0.3">
      <c r="B985" s="4" t="s">
        <v>25</v>
      </c>
      <c r="C985" s="33">
        <v>1185733</v>
      </c>
      <c r="D985" s="5">
        <v>44088</v>
      </c>
      <c r="E985" s="4" t="s">
        <v>27</v>
      </c>
      <c r="F985" s="4" t="s">
        <v>28</v>
      </c>
      <c r="G985" s="4" t="s">
        <v>29</v>
      </c>
      <c r="H985" s="6" t="s">
        <v>21</v>
      </c>
      <c r="I985" s="7">
        <v>50</v>
      </c>
      <c r="J985" s="8">
        <v>600</v>
      </c>
      <c r="K985" s="9">
        <v>300000</v>
      </c>
      <c r="L985" s="9">
        <v>135000</v>
      </c>
      <c r="M985" s="10">
        <v>0.45</v>
      </c>
      <c r="N985" s="4" t="s">
        <v>24</v>
      </c>
      <c r="O985" s="4" t="str">
        <f>TEXT(Table1[[#This Row],[Invoice Date]],"yyyy")</f>
        <v>2020</v>
      </c>
      <c r="P985" s="4" t="str">
        <f>TEXT(Table1[[#This Row],[Invoice Date]],"mmm")</f>
        <v>Sep</v>
      </c>
      <c r="Q985" s="27">
        <f>WEEKNUM(Table1[[#This Row],[Invoice Date]]) + IF(YEAR(Table1[[#This Row],[Invoice Date]])=2021, 52, 0)</f>
        <v>38</v>
      </c>
    </row>
    <row r="986" spans="2:17" ht="14.25" customHeight="1" x14ac:dyDescent="0.3">
      <c r="B986" s="4" t="s">
        <v>30</v>
      </c>
      <c r="C986" s="34">
        <v>1128299</v>
      </c>
      <c r="D986" s="5">
        <v>44088</v>
      </c>
      <c r="E986" s="4" t="s">
        <v>48</v>
      </c>
      <c r="F986" s="4" t="s">
        <v>49</v>
      </c>
      <c r="G986" s="4" t="s">
        <v>50</v>
      </c>
      <c r="H986" s="6" t="s">
        <v>21</v>
      </c>
      <c r="I986" s="7">
        <v>55.000000000000007</v>
      </c>
      <c r="J986" s="8">
        <v>775</v>
      </c>
      <c r="K986" s="9">
        <v>426250.00000000006</v>
      </c>
      <c r="L986" s="9">
        <v>127875.00000000001</v>
      </c>
      <c r="M986" s="10">
        <v>0.3</v>
      </c>
      <c r="N986" s="4" t="s">
        <v>18</v>
      </c>
      <c r="O986" s="4" t="str">
        <f>TEXT(Table1[[#This Row],[Invoice Date]],"yyyy")</f>
        <v>2020</v>
      </c>
      <c r="P986" s="4" t="str">
        <f>TEXT(Table1[[#This Row],[Invoice Date]],"mmm")</f>
        <v>Sep</v>
      </c>
      <c r="Q986" s="27">
        <f>WEEKNUM(Table1[[#This Row],[Invoice Date]]) + IF(YEAR(Table1[[#This Row],[Invoice Date]])=2021, 52, 0)</f>
        <v>38</v>
      </c>
    </row>
    <row r="987" spans="2:17" ht="14.25" customHeight="1" x14ac:dyDescent="0.3">
      <c r="B987" s="4" t="s">
        <v>25</v>
      </c>
      <c r="C987" s="33">
        <v>1185733</v>
      </c>
      <c r="D987" s="5">
        <v>44089</v>
      </c>
      <c r="E987" s="4" t="s">
        <v>27</v>
      </c>
      <c r="F987" s="4" t="s">
        <v>28</v>
      </c>
      <c r="G987" s="4" t="s">
        <v>29</v>
      </c>
      <c r="H987" s="6" t="s">
        <v>22</v>
      </c>
      <c r="I987" s="7">
        <v>42</v>
      </c>
      <c r="J987" s="8">
        <v>150</v>
      </c>
      <c r="K987" s="9">
        <v>6300</v>
      </c>
      <c r="L987" s="9">
        <v>2583</v>
      </c>
      <c r="M987" s="10">
        <v>0.41</v>
      </c>
      <c r="N987" s="4" t="s">
        <v>83</v>
      </c>
      <c r="O987" s="4" t="str">
        <f>TEXT(Table1[[#This Row],[Invoice Date]],"yyyy")</f>
        <v>2020</v>
      </c>
      <c r="P987" s="4" t="str">
        <f>TEXT(Table1[[#This Row],[Invoice Date]],"mmm")</f>
        <v>Sep</v>
      </c>
      <c r="Q987" s="27">
        <f>WEEKNUM(Table1[[#This Row],[Invoice Date]]) + IF(YEAR(Table1[[#This Row],[Invoice Date]])=2021, 52, 0)</f>
        <v>38</v>
      </c>
    </row>
    <row r="988" spans="2:17" ht="14.25" customHeight="1" x14ac:dyDescent="0.3">
      <c r="B988" s="4" t="s">
        <v>25</v>
      </c>
      <c r="C988" s="33">
        <v>1185733</v>
      </c>
      <c r="D988" s="5">
        <v>44089</v>
      </c>
      <c r="E988" s="4" t="s">
        <v>27</v>
      </c>
      <c r="F988" s="4" t="s">
        <v>28</v>
      </c>
      <c r="G988" s="4" t="s">
        <v>29</v>
      </c>
      <c r="H988" s="6" t="s">
        <v>22</v>
      </c>
      <c r="I988" s="7">
        <v>35</v>
      </c>
      <c r="J988" s="8">
        <v>184</v>
      </c>
      <c r="K988" s="9">
        <v>6440</v>
      </c>
      <c r="L988" s="9">
        <v>2382.8000000000002</v>
      </c>
      <c r="M988" s="10">
        <v>0.37</v>
      </c>
      <c r="N988" s="4" t="s">
        <v>24</v>
      </c>
      <c r="O988" s="4" t="str">
        <f>TEXT(Table1[[#This Row],[Invoice Date]],"yyyy")</f>
        <v>2020</v>
      </c>
      <c r="P988" s="4" t="str">
        <f>TEXT(Table1[[#This Row],[Invoice Date]],"mmm")</f>
        <v>Sep</v>
      </c>
      <c r="Q988" s="27">
        <f>WEEKNUM(Table1[[#This Row],[Invoice Date]]) + IF(YEAR(Table1[[#This Row],[Invoice Date]])=2021, 52, 0)</f>
        <v>38</v>
      </c>
    </row>
    <row r="989" spans="2:17" ht="14.25" customHeight="1" x14ac:dyDescent="0.3">
      <c r="B989" s="4" t="s">
        <v>30</v>
      </c>
      <c r="C989" s="34">
        <v>1128299</v>
      </c>
      <c r="D989" s="5">
        <v>44089</v>
      </c>
      <c r="E989" s="4" t="s">
        <v>48</v>
      </c>
      <c r="F989" s="4" t="s">
        <v>49</v>
      </c>
      <c r="G989" s="4" t="s">
        <v>50</v>
      </c>
      <c r="H989" s="6" t="s">
        <v>22</v>
      </c>
      <c r="I989" s="7">
        <v>61</v>
      </c>
      <c r="J989" s="8">
        <v>208</v>
      </c>
      <c r="K989" s="9">
        <v>12688</v>
      </c>
      <c r="L989" s="9">
        <v>6217.12</v>
      </c>
      <c r="M989" s="10">
        <v>0.49</v>
      </c>
      <c r="N989" s="4" t="s">
        <v>83</v>
      </c>
      <c r="O989" s="4" t="str">
        <f>TEXT(Table1[[#This Row],[Invoice Date]],"yyyy")</f>
        <v>2020</v>
      </c>
      <c r="P989" s="4" t="str">
        <f>TEXT(Table1[[#This Row],[Invoice Date]],"mmm")</f>
        <v>Sep</v>
      </c>
      <c r="Q989" s="27">
        <f>WEEKNUM(Table1[[#This Row],[Invoice Date]]) + IF(YEAR(Table1[[#This Row],[Invoice Date]])=2021, 52, 0)</f>
        <v>38</v>
      </c>
    </row>
    <row r="990" spans="2:17" ht="14.25" customHeight="1" x14ac:dyDescent="0.3">
      <c r="B990" s="4" t="s">
        <v>25</v>
      </c>
      <c r="C990" s="33">
        <v>1185733</v>
      </c>
      <c r="D990" s="5">
        <v>44089</v>
      </c>
      <c r="E990" s="4" t="s">
        <v>27</v>
      </c>
      <c r="F990" s="4" t="s">
        <v>28</v>
      </c>
      <c r="G990" s="4" t="s">
        <v>29</v>
      </c>
      <c r="H990" s="6" t="s">
        <v>22</v>
      </c>
      <c r="I990" s="7">
        <v>45</v>
      </c>
      <c r="J990" s="8">
        <v>575</v>
      </c>
      <c r="K990" s="9">
        <v>258750</v>
      </c>
      <c r="L990" s="9">
        <v>77625</v>
      </c>
      <c r="M990" s="10">
        <v>0.3</v>
      </c>
      <c r="N990" s="4" t="s">
        <v>24</v>
      </c>
      <c r="O990" s="4" t="str">
        <f>TEXT(Table1[[#This Row],[Invoice Date]],"yyyy")</f>
        <v>2020</v>
      </c>
      <c r="P990" s="4" t="str">
        <f>TEXT(Table1[[#This Row],[Invoice Date]],"mmm")</f>
        <v>Sep</v>
      </c>
      <c r="Q990" s="27">
        <f>WEEKNUM(Table1[[#This Row],[Invoice Date]]) + IF(YEAR(Table1[[#This Row],[Invoice Date]])=2021, 52, 0)</f>
        <v>38</v>
      </c>
    </row>
    <row r="991" spans="2:17" ht="14.25" customHeight="1" x14ac:dyDescent="0.3">
      <c r="B991" s="4" t="s">
        <v>30</v>
      </c>
      <c r="C991" s="34">
        <v>1128299</v>
      </c>
      <c r="D991" s="5">
        <v>44089</v>
      </c>
      <c r="E991" s="4" t="s">
        <v>48</v>
      </c>
      <c r="F991" s="4" t="s">
        <v>49</v>
      </c>
      <c r="G991" s="4" t="s">
        <v>50</v>
      </c>
      <c r="H991" s="6" t="s">
        <v>22</v>
      </c>
      <c r="I991" s="7">
        <v>65</v>
      </c>
      <c r="J991" s="8">
        <v>800</v>
      </c>
      <c r="K991" s="9">
        <v>520000</v>
      </c>
      <c r="L991" s="9">
        <v>182000</v>
      </c>
      <c r="M991" s="10">
        <v>0.35</v>
      </c>
      <c r="N991" s="4" t="s">
        <v>18</v>
      </c>
      <c r="O991" s="4" t="str">
        <f>TEXT(Table1[[#This Row],[Invoice Date]],"yyyy")</f>
        <v>2020</v>
      </c>
      <c r="P991" s="4" t="str">
        <f>TEXT(Table1[[#This Row],[Invoice Date]],"mmm")</f>
        <v>Sep</v>
      </c>
      <c r="Q991" s="27">
        <f>WEEKNUM(Table1[[#This Row],[Invoice Date]]) + IF(YEAR(Table1[[#This Row],[Invoice Date]])=2021, 52, 0)</f>
        <v>38</v>
      </c>
    </row>
    <row r="992" spans="2:17" ht="14.25" customHeight="1" x14ac:dyDescent="0.3">
      <c r="B992" s="4" t="s">
        <v>25</v>
      </c>
      <c r="C992" s="33">
        <v>1185733</v>
      </c>
      <c r="D992" s="5">
        <v>44090</v>
      </c>
      <c r="E992" s="4" t="s">
        <v>27</v>
      </c>
      <c r="F992" s="4" t="s">
        <v>28</v>
      </c>
      <c r="G992" s="4" t="s">
        <v>29</v>
      </c>
      <c r="H992" s="6" t="s">
        <v>23</v>
      </c>
      <c r="I992" s="7">
        <v>43</v>
      </c>
      <c r="J992" s="8">
        <v>233</v>
      </c>
      <c r="K992" s="9">
        <v>10019</v>
      </c>
      <c r="L992" s="9">
        <v>5410.26</v>
      </c>
      <c r="M992" s="10">
        <v>0.54</v>
      </c>
      <c r="N992" s="4" t="s">
        <v>24</v>
      </c>
      <c r="O992" s="4" t="str">
        <f>TEXT(Table1[[#This Row],[Invoice Date]],"yyyy")</f>
        <v>2020</v>
      </c>
      <c r="P992" s="4" t="str">
        <f>TEXT(Table1[[#This Row],[Invoice Date]],"mmm")</f>
        <v>Sep</v>
      </c>
      <c r="Q992" s="27">
        <f>WEEKNUM(Table1[[#This Row],[Invoice Date]]) + IF(YEAR(Table1[[#This Row],[Invoice Date]])=2021, 52, 0)</f>
        <v>38</v>
      </c>
    </row>
    <row r="993" spans="2:17" ht="14.25" customHeight="1" x14ac:dyDescent="0.3">
      <c r="B993" s="4" t="s">
        <v>25</v>
      </c>
      <c r="C993" s="33">
        <v>1185733</v>
      </c>
      <c r="D993" s="5">
        <v>44090</v>
      </c>
      <c r="E993" s="4" t="s">
        <v>27</v>
      </c>
      <c r="F993" s="4" t="s">
        <v>28</v>
      </c>
      <c r="G993" s="4" t="s">
        <v>29</v>
      </c>
      <c r="H993" s="6" t="s">
        <v>23</v>
      </c>
      <c r="I993" s="7">
        <v>53</v>
      </c>
      <c r="J993" s="8">
        <v>210</v>
      </c>
      <c r="K993" s="9">
        <v>11130</v>
      </c>
      <c r="L993" s="9">
        <v>6900.6</v>
      </c>
      <c r="M993" s="10">
        <v>0.62</v>
      </c>
      <c r="N993" s="4" t="s">
        <v>83</v>
      </c>
      <c r="O993" s="4" t="str">
        <f>TEXT(Table1[[#This Row],[Invoice Date]],"yyyy")</f>
        <v>2020</v>
      </c>
      <c r="P993" s="4" t="str">
        <f>TEXT(Table1[[#This Row],[Invoice Date]],"mmm")</f>
        <v>Sep</v>
      </c>
      <c r="Q993" s="27">
        <f>WEEKNUM(Table1[[#This Row],[Invoice Date]]) + IF(YEAR(Table1[[#This Row],[Invoice Date]])=2021, 52, 0)</f>
        <v>38</v>
      </c>
    </row>
    <row r="994" spans="2:17" ht="14.25" customHeight="1" x14ac:dyDescent="0.3">
      <c r="B994" s="4" t="s">
        <v>30</v>
      </c>
      <c r="C994" s="34">
        <v>1128299</v>
      </c>
      <c r="D994" s="5">
        <v>44090</v>
      </c>
      <c r="E994" s="4" t="s">
        <v>48</v>
      </c>
      <c r="F994" s="4" t="s">
        <v>49</v>
      </c>
      <c r="G994" s="4" t="s">
        <v>50</v>
      </c>
      <c r="H994" s="6" t="s">
        <v>23</v>
      </c>
      <c r="I994" s="7">
        <v>67</v>
      </c>
      <c r="J994" s="8">
        <v>244</v>
      </c>
      <c r="K994" s="9">
        <v>16348</v>
      </c>
      <c r="L994" s="9">
        <v>10626.2</v>
      </c>
      <c r="M994" s="10">
        <v>0.65</v>
      </c>
      <c r="N994" s="4" t="s">
        <v>83</v>
      </c>
      <c r="O994" s="4" t="str">
        <f>TEXT(Table1[[#This Row],[Invoice Date]],"yyyy")</f>
        <v>2020</v>
      </c>
      <c r="P994" s="4" t="str">
        <f>TEXT(Table1[[#This Row],[Invoice Date]],"mmm")</f>
        <v>Sep</v>
      </c>
      <c r="Q994" s="27">
        <f>WEEKNUM(Table1[[#This Row],[Invoice Date]]) + IF(YEAR(Table1[[#This Row],[Invoice Date]])=2021, 52, 0)</f>
        <v>38</v>
      </c>
    </row>
    <row r="995" spans="2:17" ht="14.25" customHeight="1" x14ac:dyDescent="0.3">
      <c r="B995" s="4" t="s">
        <v>25</v>
      </c>
      <c r="C995" s="33">
        <v>1185733</v>
      </c>
      <c r="D995" s="5">
        <v>44090</v>
      </c>
      <c r="E995" s="4" t="s">
        <v>27</v>
      </c>
      <c r="F995" s="4" t="s">
        <v>28</v>
      </c>
      <c r="G995" s="4" t="s">
        <v>29</v>
      </c>
      <c r="H995" s="6" t="s">
        <v>23</v>
      </c>
      <c r="I995" s="7">
        <v>55.000000000000007</v>
      </c>
      <c r="J995" s="8">
        <v>750</v>
      </c>
      <c r="K995" s="9">
        <v>412500.00000000006</v>
      </c>
      <c r="L995" s="9">
        <v>206250.00000000003</v>
      </c>
      <c r="M995" s="10">
        <v>0.5</v>
      </c>
      <c r="N995" s="4" t="s">
        <v>24</v>
      </c>
      <c r="O995" s="4" t="str">
        <f>TEXT(Table1[[#This Row],[Invoice Date]],"yyyy")</f>
        <v>2020</v>
      </c>
      <c r="P995" s="4" t="str">
        <f>TEXT(Table1[[#This Row],[Invoice Date]],"mmm")</f>
        <v>Sep</v>
      </c>
      <c r="Q995" s="27">
        <f>WEEKNUM(Table1[[#This Row],[Invoice Date]]) + IF(YEAR(Table1[[#This Row],[Invoice Date]])=2021, 52, 0)</f>
        <v>38</v>
      </c>
    </row>
    <row r="996" spans="2:17" ht="14.25" customHeight="1" x14ac:dyDescent="0.3">
      <c r="B996" s="4" t="s">
        <v>30</v>
      </c>
      <c r="C996" s="34">
        <v>1128299</v>
      </c>
      <c r="D996" s="5">
        <v>44090</v>
      </c>
      <c r="E996" s="4" t="s">
        <v>48</v>
      </c>
      <c r="F996" s="4" t="s">
        <v>49</v>
      </c>
      <c r="G996" s="4" t="s">
        <v>50</v>
      </c>
      <c r="H996" s="6" t="s">
        <v>23</v>
      </c>
      <c r="I996" s="7">
        <v>70</v>
      </c>
      <c r="J996" s="8">
        <v>975</v>
      </c>
      <c r="K996" s="9">
        <v>682500</v>
      </c>
      <c r="L996" s="9">
        <v>341250</v>
      </c>
      <c r="M996" s="10">
        <v>0.5</v>
      </c>
      <c r="N996" s="4" t="s">
        <v>18</v>
      </c>
      <c r="O996" s="4" t="str">
        <f>TEXT(Table1[[#This Row],[Invoice Date]],"yyyy")</f>
        <v>2020</v>
      </c>
      <c r="P996" s="4" t="str">
        <f>TEXT(Table1[[#This Row],[Invoice Date]],"mmm")</f>
        <v>Sep</v>
      </c>
      <c r="Q996" s="27">
        <f>WEEKNUM(Table1[[#This Row],[Invoice Date]]) + IF(YEAR(Table1[[#This Row],[Invoice Date]])=2021, 52, 0)</f>
        <v>38</v>
      </c>
    </row>
    <row r="997" spans="2:17" ht="14.25" customHeight="1" x14ac:dyDescent="0.3">
      <c r="B997" s="4" t="s">
        <v>30</v>
      </c>
      <c r="C997" s="34">
        <v>1128299</v>
      </c>
      <c r="D997" s="5">
        <v>44091</v>
      </c>
      <c r="E997" s="4" t="s">
        <v>48</v>
      </c>
      <c r="F997" s="4" t="s">
        <v>49</v>
      </c>
      <c r="G997" s="4" t="s">
        <v>50</v>
      </c>
      <c r="H997" s="6" t="s">
        <v>17</v>
      </c>
      <c r="I997" s="7">
        <v>60</v>
      </c>
      <c r="J997" s="8">
        <v>304</v>
      </c>
      <c r="K997" s="9">
        <v>18240</v>
      </c>
      <c r="L997" s="9">
        <v>10396.800000000001</v>
      </c>
      <c r="M997" s="10">
        <v>0.57000000000000006</v>
      </c>
      <c r="N997" s="4" t="s">
        <v>83</v>
      </c>
      <c r="O997" s="4" t="str">
        <f>TEXT(Table1[[#This Row],[Invoice Date]],"yyyy")</f>
        <v>2020</v>
      </c>
      <c r="P997" s="4" t="str">
        <f>TEXT(Table1[[#This Row],[Invoice Date]],"mmm")</f>
        <v>Sep</v>
      </c>
      <c r="Q997" s="27">
        <f>WEEKNUM(Table1[[#This Row],[Invoice Date]]) + IF(YEAR(Table1[[#This Row],[Invoice Date]])=2021, 52, 0)</f>
        <v>38</v>
      </c>
    </row>
    <row r="998" spans="2:17" ht="14.25" customHeight="1" x14ac:dyDescent="0.3">
      <c r="B998" s="4" t="s">
        <v>30</v>
      </c>
      <c r="C998" s="34">
        <v>1128299</v>
      </c>
      <c r="D998" s="5">
        <v>44091</v>
      </c>
      <c r="E998" s="4" t="s">
        <v>48</v>
      </c>
      <c r="F998" s="4" t="s">
        <v>49</v>
      </c>
      <c r="G998" s="4" t="s">
        <v>50</v>
      </c>
      <c r="H998" s="6" t="s">
        <v>17</v>
      </c>
      <c r="I998" s="7">
        <v>65</v>
      </c>
      <c r="J998" s="8">
        <v>1125</v>
      </c>
      <c r="K998" s="9">
        <v>731250</v>
      </c>
      <c r="L998" s="9">
        <v>329062.5</v>
      </c>
      <c r="M998" s="10">
        <v>0.45</v>
      </c>
      <c r="N998" s="4" t="s">
        <v>18</v>
      </c>
      <c r="O998" s="4" t="str">
        <f>TEXT(Table1[[#This Row],[Invoice Date]],"yyyy")</f>
        <v>2020</v>
      </c>
      <c r="P998" s="4" t="str">
        <f>TEXT(Table1[[#This Row],[Invoice Date]],"mmm")</f>
        <v>Sep</v>
      </c>
      <c r="Q998" s="27">
        <f>WEEKNUM(Table1[[#This Row],[Invoice Date]]) + IF(YEAR(Table1[[#This Row],[Invoice Date]])=2021, 52, 0)</f>
        <v>38</v>
      </c>
    </row>
    <row r="999" spans="2:17" ht="14.25" customHeight="1" x14ac:dyDescent="0.3">
      <c r="B999" s="4" t="s">
        <v>30</v>
      </c>
      <c r="C999" s="34">
        <v>1128299</v>
      </c>
      <c r="D999" s="5">
        <v>44092</v>
      </c>
      <c r="E999" s="4" t="s">
        <v>48</v>
      </c>
      <c r="F999" s="4" t="s">
        <v>49</v>
      </c>
      <c r="G999" s="4" t="s">
        <v>50</v>
      </c>
      <c r="H999" s="6" t="s">
        <v>19</v>
      </c>
      <c r="I999" s="7">
        <v>55</v>
      </c>
      <c r="J999" s="8">
        <v>252</v>
      </c>
      <c r="K999" s="9">
        <v>13860</v>
      </c>
      <c r="L999" s="9">
        <v>6236.9999999999991</v>
      </c>
      <c r="M999" s="10">
        <v>0.44999999999999996</v>
      </c>
      <c r="N999" s="4" t="s">
        <v>83</v>
      </c>
      <c r="O999" s="4" t="str">
        <f>TEXT(Table1[[#This Row],[Invoice Date]],"yyyy")</f>
        <v>2020</v>
      </c>
      <c r="P999" s="4" t="str">
        <f>TEXT(Table1[[#This Row],[Invoice Date]],"mmm")</f>
        <v>Sep</v>
      </c>
      <c r="Q999" s="27">
        <f>WEEKNUM(Table1[[#This Row],[Invoice Date]]) + IF(YEAR(Table1[[#This Row],[Invoice Date]])=2021, 52, 0)</f>
        <v>38</v>
      </c>
    </row>
    <row r="1000" spans="2:17" ht="14.25" customHeight="1" x14ac:dyDescent="0.3">
      <c r="B1000" s="4" t="s">
        <v>30</v>
      </c>
      <c r="C1000" s="34">
        <v>1128299</v>
      </c>
      <c r="D1000" s="5">
        <v>44092</v>
      </c>
      <c r="E1000" s="4" t="s">
        <v>48</v>
      </c>
      <c r="F1000" s="4" t="s">
        <v>49</v>
      </c>
      <c r="G1000" s="4" t="s">
        <v>50</v>
      </c>
      <c r="H1000" s="6" t="s">
        <v>19</v>
      </c>
      <c r="I1000" s="7">
        <v>60.000000000000007</v>
      </c>
      <c r="J1000" s="8">
        <v>900</v>
      </c>
      <c r="K1000" s="9">
        <v>540000.00000000012</v>
      </c>
      <c r="L1000" s="9">
        <v>189000.00000000003</v>
      </c>
      <c r="M1000" s="10">
        <v>0.35</v>
      </c>
      <c r="N1000" s="4" t="s">
        <v>18</v>
      </c>
      <c r="O1000" s="4" t="str">
        <f>TEXT(Table1[[#This Row],[Invoice Date]],"yyyy")</f>
        <v>2020</v>
      </c>
      <c r="P1000" s="4" t="str">
        <f>TEXT(Table1[[#This Row],[Invoice Date]],"mmm")</f>
        <v>Sep</v>
      </c>
      <c r="Q1000" s="27">
        <f>WEEKNUM(Table1[[#This Row],[Invoice Date]]) + IF(YEAR(Table1[[#This Row],[Invoice Date]])=2021, 52, 0)</f>
        <v>38</v>
      </c>
    </row>
    <row r="1001" spans="2:17" ht="14.25" customHeight="1" x14ac:dyDescent="0.3">
      <c r="B1001" s="4" t="s">
        <v>30</v>
      </c>
      <c r="C1001" s="34">
        <v>1128299</v>
      </c>
      <c r="D1001" s="5">
        <v>44093</v>
      </c>
      <c r="E1001" s="4" t="s">
        <v>48</v>
      </c>
      <c r="F1001" s="4" t="s">
        <v>49</v>
      </c>
      <c r="G1001" s="4" t="s">
        <v>50</v>
      </c>
      <c r="H1001" s="6" t="s">
        <v>20</v>
      </c>
      <c r="I1001" s="7">
        <v>53</v>
      </c>
      <c r="J1001" s="8">
        <v>231</v>
      </c>
      <c r="K1001" s="9">
        <v>12243</v>
      </c>
      <c r="L1001" s="9">
        <v>4529.91</v>
      </c>
      <c r="M1001" s="10">
        <v>0.37</v>
      </c>
      <c r="N1001" s="4" t="s">
        <v>83</v>
      </c>
      <c r="O1001" s="4" t="str">
        <f>TEXT(Table1[[#This Row],[Invoice Date]],"yyyy")</f>
        <v>2020</v>
      </c>
      <c r="P1001" s="4" t="str">
        <f>TEXT(Table1[[#This Row],[Invoice Date]],"mmm")</f>
        <v>Sep</v>
      </c>
      <c r="Q1001" s="27">
        <f>WEEKNUM(Table1[[#This Row],[Invoice Date]]) + IF(YEAR(Table1[[#This Row],[Invoice Date]])=2021, 52, 0)</f>
        <v>38</v>
      </c>
    </row>
    <row r="1002" spans="2:17" ht="14.25" customHeight="1" x14ac:dyDescent="0.3">
      <c r="B1002" s="4" t="s">
        <v>30</v>
      </c>
      <c r="C1002" s="34">
        <v>1128299</v>
      </c>
      <c r="D1002" s="5">
        <v>44093</v>
      </c>
      <c r="E1002" s="4" t="s">
        <v>48</v>
      </c>
      <c r="F1002" s="4" t="s">
        <v>49</v>
      </c>
      <c r="G1002" s="4" t="s">
        <v>50</v>
      </c>
      <c r="H1002" s="6" t="s">
        <v>20</v>
      </c>
      <c r="I1002" s="7">
        <v>55.000000000000007</v>
      </c>
      <c r="J1002" s="8">
        <v>825</v>
      </c>
      <c r="K1002" s="9">
        <v>453750.00000000006</v>
      </c>
      <c r="L1002" s="9">
        <v>113437.50000000001</v>
      </c>
      <c r="M1002" s="10">
        <v>0.25</v>
      </c>
      <c r="N1002" s="4" t="s">
        <v>18</v>
      </c>
      <c r="O1002" s="4" t="str">
        <f>TEXT(Table1[[#This Row],[Invoice Date]],"yyyy")</f>
        <v>2020</v>
      </c>
      <c r="P1002" s="4" t="str">
        <f>TEXT(Table1[[#This Row],[Invoice Date]],"mmm")</f>
        <v>Sep</v>
      </c>
      <c r="Q1002" s="27">
        <f>WEEKNUM(Table1[[#This Row],[Invoice Date]]) + IF(YEAR(Table1[[#This Row],[Invoice Date]])=2021, 52, 0)</f>
        <v>38</v>
      </c>
    </row>
    <row r="1003" spans="2:17" ht="14.25" customHeight="1" x14ac:dyDescent="0.3">
      <c r="B1003" s="4" t="s">
        <v>14</v>
      </c>
      <c r="C1003" s="33">
        <v>1185732</v>
      </c>
      <c r="D1003" s="5">
        <v>44094</v>
      </c>
      <c r="E1003" s="4" t="s">
        <v>48</v>
      </c>
      <c r="F1003" s="4" t="s">
        <v>49</v>
      </c>
      <c r="G1003" s="4" t="s">
        <v>50</v>
      </c>
      <c r="H1003" s="6" t="s">
        <v>21</v>
      </c>
      <c r="I1003" s="7">
        <v>44</v>
      </c>
      <c r="J1003" s="8">
        <v>233</v>
      </c>
      <c r="K1003" s="9">
        <v>10252</v>
      </c>
      <c r="L1003" s="9">
        <v>4100.8</v>
      </c>
      <c r="M1003" s="10">
        <v>0.4</v>
      </c>
      <c r="N1003" s="4" t="s">
        <v>83</v>
      </c>
      <c r="O1003" s="4" t="str">
        <f>TEXT(Table1[[#This Row],[Invoice Date]],"yyyy")</f>
        <v>2020</v>
      </c>
      <c r="P1003" s="4" t="str">
        <f>TEXT(Table1[[#This Row],[Invoice Date]],"mmm")</f>
        <v>Sep</v>
      </c>
      <c r="Q1003" s="27">
        <f>WEEKNUM(Table1[[#This Row],[Invoice Date]]) + IF(YEAR(Table1[[#This Row],[Invoice Date]])=2021, 52, 0)</f>
        <v>39</v>
      </c>
    </row>
    <row r="1004" spans="2:17" ht="14.25" customHeight="1" x14ac:dyDescent="0.3">
      <c r="B1004" s="4" t="s">
        <v>14</v>
      </c>
      <c r="C1004" s="33">
        <v>1185732</v>
      </c>
      <c r="D1004" s="5">
        <v>44094</v>
      </c>
      <c r="E1004" s="4" t="s">
        <v>48</v>
      </c>
      <c r="F1004" s="4" t="s">
        <v>49</v>
      </c>
      <c r="G1004" s="4" t="s">
        <v>50</v>
      </c>
      <c r="H1004" s="6" t="s">
        <v>21</v>
      </c>
      <c r="I1004" s="7">
        <v>45</v>
      </c>
      <c r="J1004" s="8">
        <v>775</v>
      </c>
      <c r="K1004" s="9">
        <v>348750</v>
      </c>
      <c r="L1004" s="9">
        <v>104625</v>
      </c>
      <c r="M1004" s="10">
        <v>0.3</v>
      </c>
      <c r="N1004" s="4" t="s">
        <v>18</v>
      </c>
      <c r="O1004" s="4" t="str">
        <f>TEXT(Table1[[#This Row],[Invoice Date]],"yyyy")</f>
        <v>2020</v>
      </c>
      <c r="P1004" s="4" t="str">
        <f>TEXT(Table1[[#This Row],[Invoice Date]],"mmm")</f>
        <v>Sep</v>
      </c>
      <c r="Q1004" s="27">
        <f>WEEKNUM(Table1[[#This Row],[Invoice Date]]) + IF(YEAR(Table1[[#This Row],[Invoice Date]])=2021, 52, 0)</f>
        <v>39</v>
      </c>
    </row>
    <row r="1005" spans="2:17" ht="14.25" customHeight="1" x14ac:dyDescent="0.3">
      <c r="B1005" s="4" t="s">
        <v>14</v>
      </c>
      <c r="C1005" s="33">
        <v>1185732</v>
      </c>
      <c r="D1005" s="5">
        <v>44095</v>
      </c>
      <c r="E1005" s="4" t="s">
        <v>48</v>
      </c>
      <c r="F1005" s="4" t="s">
        <v>49</v>
      </c>
      <c r="G1005" s="4" t="s">
        <v>50</v>
      </c>
      <c r="H1005" s="6" t="s">
        <v>22</v>
      </c>
      <c r="I1005" s="7">
        <v>52</v>
      </c>
      <c r="J1005" s="8">
        <v>225</v>
      </c>
      <c r="K1005" s="9">
        <v>11700</v>
      </c>
      <c r="L1005" s="9">
        <v>5264.9999999999991</v>
      </c>
      <c r="M1005" s="10">
        <v>0.44999999999999996</v>
      </c>
      <c r="N1005" s="4" t="s">
        <v>83</v>
      </c>
      <c r="O1005" s="4" t="str">
        <f>TEXT(Table1[[#This Row],[Invoice Date]],"yyyy")</f>
        <v>2020</v>
      </c>
      <c r="P1005" s="4" t="str">
        <f>TEXT(Table1[[#This Row],[Invoice Date]],"mmm")</f>
        <v>Sep</v>
      </c>
      <c r="Q1005" s="27">
        <f>WEEKNUM(Table1[[#This Row],[Invoice Date]]) + IF(YEAR(Table1[[#This Row],[Invoice Date]])=2021, 52, 0)</f>
        <v>39</v>
      </c>
    </row>
    <row r="1006" spans="2:17" ht="14.25" customHeight="1" x14ac:dyDescent="0.3">
      <c r="B1006" s="4" t="s">
        <v>14</v>
      </c>
      <c r="C1006" s="33">
        <v>1185732</v>
      </c>
      <c r="D1006" s="5">
        <v>44095</v>
      </c>
      <c r="E1006" s="4" t="s">
        <v>48</v>
      </c>
      <c r="F1006" s="4" t="s">
        <v>49</v>
      </c>
      <c r="G1006" s="4" t="s">
        <v>50</v>
      </c>
      <c r="H1006" s="6" t="s">
        <v>22</v>
      </c>
      <c r="I1006" s="7">
        <v>55.000000000000007</v>
      </c>
      <c r="J1006" s="8">
        <v>750</v>
      </c>
      <c r="K1006" s="9">
        <v>412500.00000000006</v>
      </c>
      <c r="L1006" s="9">
        <v>144375</v>
      </c>
      <c r="M1006" s="10">
        <v>0.35</v>
      </c>
      <c r="N1006" s="4" t="s">
        <v>18</v>
      </c>
      <c r="O1006" s="4" t="str">
        <f>TEXT(Table1[[#This Row],[Invoice Date]],"yyyy")</f>
        <v>2020</v>
      </c>
      <c r="P1006" s="4" t="str">
        <f>TEXT(Table1[[#This Row],[Invoice Date]],"mmm")</f>
        <v>Sep</v>
      </c>
      <c r="Q1006" s="27">
        <f>WEEKNUM(Table1[[#This Row],[Invoice Date]]) + IF(YEAR(Table1[[#This Row],[Invoice Date]])=2021, 52, 0)</f>
        <v>39</v>
      </c>
    </row>
    <row r="1007" spans="2:17" ht="14.25" customHeight="1" x14ac:dyDescent="0.3">
      <c r="B1007" s="4" t="s">
        <v>14</v>
      </c>
      <c r="C1007" s="33">
        <v>1185732</v>
      </c>
      <c r="D1007" s="5">
        <v>44096</v>
      </c>
      <c r="E1007" s="4" t="s">
        <v>48</v>
      </c>
      <c r="F1007" s="4" t="s">
        <v>49</v>
      </c>
      <c r="G1007" s="4" t="s">
        <v>50</v>
      </c>
      <c r="H1007" s="6" t="s">
        <v>23</v>
      </c>
      <c r="I1007" s="7">
        <v>56</v>
      </c>
      <c r="J1007" s="8">
        <v>278</v>
      </c>
      <c r="K1007" s="9">
        <v>15568</v>
      </c>
      <c r="L1007" s="9">
        <v>9496.48</v>
      </c>
      <c r="M1007" s="10">
        <v>0.61</v>
      </c>
      <c r="N1007" s="4" t="s">
        <v>83</v>
      </c>
      <c r="O1007" s="4" t="str">
        <f>TEXT(Table1[[#This Row],[Invoice Date]],"yyyy")</f>
        <v>2020</v>
      </c>
      <c r="P1007" s="4" t="str">
        <f>TEXT(Table1[[#This Row],[Invoice Date]],"mmm")</f>
        <v>Sep</v>
      </c>
      <c r="Q1007" s="27">
        <f>WEEKNUM(Table1[[#This Row],[Invoice Date]]) + IF(YEAR(Table1[[#This Row],[Invoice Date]])=2021, 52, 0)</f>
        <v>39</v>
      </c>
    </row>
    <row r="1008" spans="2:17" ht="14.25" customHeight="1" x14ac:dyDescent="0.3">
      <c r="B1008" s="4" t="s">
        <v>14</v>
      </c>
      <c r="C1008" s="33">
        <v>1185732</v>
      </c>
      <c r="D1008" s="5">
        <v>44096</v>
      </c>
      <c r="E1008" s="4" t="s">
        <v>48</v>
      </c>
      <c r="F1008" s="4" t="s">
        <v>49</v>
      </c>
      <c r="G1008" s="4" t="s">
        <v>50</v>
      </c>
      <c r="H1008" s="6" t="s">
        <v>23</v>
      </c>
      <c r="I1008" s="7">
        <v>60.000000000000007</v>
      </c>
      <c r="J1008" s="8">
        <v>925</v>
      </c>
      <c r="K1008" s="9">
        <v>555000.00000000012</v>
      </c>
      <c r="L1008" s="9">
        <v>277500.00000000006</v>
      </c>
      <c r="M1008" s="10">
        <v>0.5</v>
      </c>
      <c r="N1008" s="4" t="s">
        <v>18</v>
      </c>
      <c r="O1008" s="4" t="str">
        <f>TEXT(Table1[[#This Row],[Invoice Date]],"yyyy")</f>
        <v>2020</v>
      </c>
      <c r="P1008" s="4" t="str">
        <f>TEXT(Table1[[#This Row],[Invoice Date]],"mmm")</f>
        <v>Sep</v>
      </c>
      <c r="Q1008" s="27">
        <f>WEEKNUM(Table1[[#This Row],[Invoice Date]]) + IF(YEAR(Table1[[#This Row],[Invoice Date]])=2021, 52, 0)</f>
        <v>39</v>
      </c>
    </row>
    <row r="1009" spans="2:17" ht="14.25" customHeight="1" x14ac:dyDescent="0.3">
      <c r="B1009" s="4" t="s">
        <v>14</v>
      </c>
      <c r="C1009" s="33">
        <v>1185732</v>
      </c>
      <c r="D1009" s="5">
        <v>44097</v>
      </c>
      <c r="E1009" s="4" t="s">
        <v>48</v>
      </c>
      <c r="F1009" s="4" t="s">
        <v>49</v>
      </c>
      <c r="G1009" s="4" t="s">
        <v>50</v>
      </c>
      <c r="H1009" s="6" t="s">
        <v>17</v>
      </c>
      <c r="I1009" s="7">
        <v>53</v>
      </c>
      <c r="J1009" s="8">
        <v>284</v>
      </c>
      <c r="K1009" s="9">
        <v>15052</v>
      </c>
      <c r="L1009" s="9">
        <v>8278.6</v>
      </c>
      <c r="M1009" s="10">
        <v>0.55000000000000004</v>
      </c>
      <c r="N1009" s="4" t="s">
        <v>83</v>
      </c>
      <c r="O1009" s="4" t="str">
        <f>TEXT(Table1[[#This Row],[Invoice Date]],"yyyy")</f>
        <v>2020</v>
      </c>
      <c r="P1009" s="4" t="str">
        <f>TEXT(Table1[[#This Row],[Invoice Date]],"mmm")</f>
        <v>Sep</v>
      </c>
      <c r="Q1009" s="27">
        <f>WEEKNUM(Table1[[#This Row],[Invoice Date]]) + IF(YEAR(Table1[[#This Row],[Invoice Date]])=2021, 52, 0)</f>
        <v>39</v>
      </c>
    </row>
    <row r="1010" spans="2:17" ht="14.25" customHeight="1" x14ac:dyDescent="0.3">
      <c r="B1010" s="4" t="s">
        <v>14</v>
      </c>
      <c r="C1010" s="33">
        <v>1185732</v>
      </c>
      <c r="D1010" s="5">
        <v>44097</v>
      </c>
      <c r="E1010" s="4" t="s">
        <v>48</v>
      </c>
      <c r="F1010" s="4" t="s">
        <v>49</v>
      </c>
      <c r="G1010" s="4" t="s">
        <v>50</v>
      </c>
      <c r="H1010" s="6" t="s">
        <v>17</v>
      </c>
      <c r="I1010" s="7">
        <v>55.000000000000007</v>
      </c>
      <c r="J1010" s="8">
        <v>1050</v>
      </c>
      <c r="K1010" s="9">
        <v>577500.00000000012</v>
      </c>
      <c r="L1010" s="9">
        <v>259875.00000000006</v>
      </c>
      <c r="M1010" s="10">
        <v>0.45</v>
      </c>
      <c r="N1010" s="4" t="s">
        <v>18</v>
      </c>
      <c r="O1010" s="4" t="str">
        <f>TEXT(Table1[[#This Row],[Invoice Date]],"yyyy")</f>
        <v>2020</v>
      </c>
      <c r="P1010" s="4" t="str">
        <f>TEXT(Table1[[#This Row],[Invoice Date]],"mmm")</f>
        <v>Sep</v>
      </c>
      <c r="Q1010" s="27">
        <f>WEEKNUM(Table1[[#This Row],[Invoice Date]]) + IF(YEAR(Table1[[#This Row],[Invoice Date]])=2021, 52, 0)</f>
        <v>39</v>
      </c>
    </row>
    <row r="1011" spans="2:17" ht="14.25" customHeight="1" x14ac:dyDescent="0.3">
      <c r="B1011" s="4" t="s">
        <v>14</v>
      </c>
      <c r="C1011" s="33">
        <v>1185732</v>
      </c>
      <c r="D1011" s="5">
        <v>44098</v>
      </c>
      <c r="E1011" s="4" t="s">
        <v>48</v>
      </c>
      <c r="F1011" s="4" t="s">
        <v>49</v>
      </c>
      <c r="G1011" s="4" t="s">
        <v>50</v>
      </c>
      <c r="H1011" s="6" t="s">
        <v>19</v>
      </c>
      <c r="I1011" s="7">
        <v>46</v>
      </c>
      <c r="J1011" s="8">
        <v>255</v>
      </c>
      <c r="K1011" s="9">
        <v>11730</v>
      </c>
      <c r="L1011" s="9">
        <v>5278.4999999999991</v>
      </c>
      <c r="M1011" s="10">
        <v>0.44999999999999996</v>
      </c>
      <c r="N1011" s="4" t="s">
        <v>83</v>
      </c>
      <c r="O1011" s="4" t="str">
        <f>TEXT(Table1[[#This Row],[Invoice Date]],"yyyy")</f>
        <v>2020</v>
      </c>
      <c r="P1011" s="4" t="str">
        <f>TEXT(Table1[[#This Row],[Invoice Date]],"mmm")</f>
        <v>Sep</v>
      </c>
      <c r="Q1011" s="27">
        <f>WEEKNUM(Table1[[#This Row],[Invoice Date]]) + IF(YEAR(Table1[[#This Row],[Invoice Date]])=2021, 52, 0)</f>
        <v>39</v>
      </c>
    </row>
    <row r="1012" spans="2:17" ht="14.25" customHeight="1" x14ac:dyDescent="0.3">
      <c r="B1012" s="4" t="s">
        <v>14</v>
      </c>
      <c r="C1012" s="33">
        <v>1185732</v>
      </c>
      <c r="D1012" s="5">
        <v>44098</v>
      </c>
      <c r="E1012" s="4" t="s">
        <v>48</v>
      </c>
      <c r="F1012" s="4" t="s">
        <v>49</v>
      </c>
      <c r="G1012" s="4" t="s">
        <v>50</v>
      </c>
      <c r="H1012" s="6" t="s">
        <v>19</v>
      </c>
      <c r="I1012" s="7">
        <v>50.000000000000014</v>
      </c>
      <c r="J1012" s="8">
        <v>850</v>
      </c>
      <c r="K1012" s="9">
        <v>425000.00000000012</v>
      </c>
      <c r="L1012" s="9">
        <v>148750.00000000003</v>
      </c>
      <c r="M1012" s="10">
        <v>0.35</v>
      </c>
      <c r="N1012" s="4" t="s">
        <v>18</v>
      </c>
      <c r="O1012" s="4" t="str">
        <f>TEXT(Table1[[#This Row],[Invoice Date]],"yyyy")</f>
        <v>2020</v>
      </c>
      <c r="P1012" s="4" t="str">
        <f>TEXT(Table1[[#This Row],[Invoice Date]],"mmm")</f>
        <v>Sep</v>
      </c>
      <c r="Q1012" s="27">
        <f>WEEKNUM(Table1[[#This Row],[Invoice Date]]) + IF(YEAR(Table1[[#This Row],[Invoice Date]])=2021, 52, 0)</f>
        <v>39</v>
      </c>
    </row>
    <row r="1013" spans="2:17" ht="14.25" customHeight="1" x14ac:dyDescent="0.3">
      <c r="B1013" s="4" t="s">
        <v>26</v>
      </c>
      <c r="C1013" s="33">
        <v>1197831</v>
      </c>
      <c r="D1013" s="5">
        <v>44099</v>
      </c>
      <c r="E1013" s="4" t="s">
        <v>48</v>
      </c>
      <c r="F1013" s="4" t="s">
        <v>49</v>
      </c>
      <c r="G1013" s="4" t="s">
        <v>50</v>
      </c>
      <c r="H1013" s="6" t="s">
        <v>20</v>
      </c>
      <c r="I1013" s="7">
        <v>41</v>
      </c>
      <c r="J1013" s="8">
        <v>225</v>
      </c>
      <c r="K1013" s="9">
        <v>9225</v>
      </c>
      <c r="L1013" s="9">
        <v>3413.25</v>
      </c>
      <c r="M1013" s="10">
        <v>0.37</v>
      </c>
      <c r="N1013" s="4" t="s">
        <v>83</v>
      </c>
      <c r="O1013" s="4" t="str">
        <f>TEXT(Table1[[#This Row],[Invoice Date]],"yyyy")</f>
        <v>2020</v>
      </c>
      <c r="P1013" s="4" t="str">
        <f>TEXT(Table1[[#This Row],[Invoice Date]],"mmm")</f>
        <v>Sep</v>
      </c>
      <c r="Q1013" s="27">
        <f>WEEKNUM(Table1[[#This Row],[Invoice Date]]) + IF(YEAR(Table1[[#This Row],[Invoice Date]])=2021, 52, 0)</f>
        <v>39</v>
      </c>
    </row>
    <row r="1014" spans="2:17" ht="14.25" customHeight="1" x14ac:dyDescent="0.3">
      <c r="B1014" s="4" t="s">
        <v>26</v>
      </c>
      <c r="C1014" s="33">
        <v>1197831</v>
      </c>
      <c r="D1014" s="5">
        <v>44099</v>
      </c>
      <c r="E1014" s="4" t="s">
        <v>48</v>
      </c>
      <c r="F1014" s="4" t="s">
        <v>49</v>
      </c>
      <c r="G1014" s="4" t="s">
        <v>50</v>
      </c>
      <c r="H1014" s="6" t="s">
        <v>20</v>
      </c>
      <c r="I1014" s="7">
        <v>45</v>
      </c>
      <c r="J1014" s="8">
        <v>750</v>
      </c>
      <c r="K1014" s="9">
        <v>337500</v>
      </c>
      <c r="L1014" s="9">
        <v>84375</v>
      </c>
      <c r="M1014" s="10">
        <v>0.25</v>
      </c>
      <c r="N1014" s="4" t="s">
        <v>18</v>
      </c>
      <c r="O1014" s="4" t="str">
        <f>TEXT(Table1[[#This Row],[Invoice Date]],"yyyy")</f>
        <v>2020</v>
      </c>
      <c r="P1014" s="4" t="str">
        <f>TEXT(Table1[[#This Row],[Invoice Date]],"mmm")</f>
        <v>Sep</v>
      </c>
      <c r="Q1014" s="27">
        <f>WEEKNUM(Table1[[#This Row],[Invoice Date]]) + IF(YEAR(Table1[[#This Row],[Invoice Date]])=2021, 52, 0)</f>
        <v>39</v>
      </c>
    </row>
    <row r="1015" spans="2:17" ht="14.25" customHeight="1" x14ac:dyDescent="0.3">
      <c r="B1015" s="4" t="s">
        <v>26</v>
      </c>
      <c r="C1015" s="33">
        <v>1197831</v>
      </c>
      <c r="D1015" s="5">
        <v>44100</v>
      </c>
      <c r="E1015" s="4" t="s">
        <v>48</v>
      </c>
      <c r="F1015" s="4" t="s">
        <v>49</v>
      </c>
      <c r="G1015" s="4" t="s">
        <v>50</v>
      </c>
      <c r="H1015" s="6" t="s">
        <v>21</v>
      </c>
      <c r="I1015" s="7">
        <v>42</v>
      </c>
      <c r="J1015" s="8">
        <v>210</v>
      </c>
      <c r="K1015" s="9">
        <v>8820</v>
      </c>
      <c r="L1015" s="9">
        <v>3792.6</v>
      </c>
      <c r="M1015" s="10">
        <v>0.43</v>
      </c>
      <c r="N1015" s="4" t="s">
        <v>83</v>
      </c>
      <c r="O1015" s="4" t="str">
        <f>TEXT(Table1[[#This Row],[Invoice Date]],"yyyy")</f>
        <v>2020</v>
      </c>
      <c r="P1015" s="4" t="str">
        <f>TEXT(Table1[[#This Row],[Invoice Date]],"mmm")</f>
        <v>Sep</v>
      </c>
      <c r="Q1015" s="27">
        <f>WEEKNUM(Table1[[#This Row],[Invoice Date]]) + IF(YEAR(Table1[[#This Row],[Invoice Date]])=2021, 52, 0)</f>
        <v>39</v>
      </c>
    </row>
    <row r="1016" spans="2:17" ht="14.25" customHeight="1" x14ac:dyDescent="0.3">
      <c r="B1016" s="4" t="s">
        <v>26</v>
      </c>
      <c r="C1016" s="33">
        <v>1197831</v>
      </c>
      <c r="D1016" s="5">
        <v>44100</v>
      </c>
      <c r="E1016" s="4" t="s">
        <v>48</v>
      </c>
      <c r="F1016" s="4" t="s">
        <v>49</v>
      </c>
      <c r="G1016" s="4" t="s">
        <v>50</v>
      </c>
      <c r="H1016" s="6" t="s">
        <v>21</v>
      </c>
      <c r="I1016" s="7">
        <v>45</v>
      </c>
      <c r="J1016" s="8">
        <v>725</v>
      </c>
      <c r="K1016" s="9">
        <v>326250</v>
      </c>
      <c r="L1016" s="9">
        <v>97875</v>
      </c>
      <c r="M1016" s="10">
        <v>0.3</v>
      </c>
      <c r="N1016" s="4" t="s">
        <v>18</v>
      </c>
      <c r="O1016" s="4" t="str">
        <f>TEXT(Table1[[#This Row],[Invoice Date]],"yyyy")</f>
        <v>2020</v>
      </c>
      <c r="P1016" s="4" t="str">
        <f>TEXT(Table1[[#This Row],[Invoice Date]],"mmm")</f>
        <v>Sep</v>
      </c>
      <c r="Q1016" s="27">
        <f>WEEKNUM(Table1[[#This Row],[Invoice Date]]) + IF(YEAR(Table1[[#This Row],[Invoice Date]])=2021, 52, 0)</f>
        <v>39</v>
      </c>
    </row>
    <row r="1017" spans="2:17" ht="14.25" customHeight="1" x14ac:dyDescent="0.3">
      <c r="B1017" s="4" t="s">
        <v>26</v>
      </c>
      <c r="C1017" s="33">
        <v>1197831</v>
      </c>
      <c r="D1017" s="5">
        <v>44101</v>
      </c>
      <c r="E1017" s="4" t="s">
        <v>48</v>
      </c>
      <c r="F1017" s="4" t="s">
        <v>49</v>
      </c>
      <c r="G1017" s="4" t="s">
        <v>50</v>
      </c>
      <c r="H1017" s="6" t="s">
        <v>22</v>
      </c>
      <c r="I1017" s="7">
        <v>50</v>
      </c>
      <c r="J1017" s="8">
        <v>210</v>
      </c>
      <c r="K1017" s="9">
        <v>10500</v>
      </c>
      <c r="L1017" s="9">
        <v>5250</v>
      </c>
      <c r="M1017" s="10">
        <v>0.5</v>
      </c>
      <c r="N1017" s="4" t="s">
        <v>83</v>
      </c>
      <c r="O1017" s="4" t="str">
        <f>TEXT(Table1[[#This Row],[Invoice Date]],"yyyy")</f>
        <v>2020</v>
      </c>
      <c r="P1017" s="4" t="str">
        <f>TEXT(Table1[[#This Row],[Invoice Date]],"mmm")</f>
        <v>Sep</v>
      </c>
      <c r="Q1017" s="27">
        <f>WEEKNUM(Table1[[#This Row],[Invoice Date]]) + IF(YEAR(Table1[[#This Row],[Invoice Date]])=2021, 52, 0)</f>
        <v>40</v>
      </c>
    </row>
    <row r="1018" spans="2:17" ht="14.25" customHeight="1" x14ac:dyDescent="0.3">
      <c r="B1018" s="4" t="s">
        <v>26</v>
      </c>
      <c r="C1018" s="33">
        <v>1197831</v>
      </c>
      <c r="D1018" s="5">
        <v>44101</v>
      </c>
      <c r="E1018" s="4" t="s">
        <v>48</v>
      </c>
      <c r="F1018" s="4" t="s">
        <v>49</v>
      </c>
      <c r="G1018" s="4" t="s">
        <v>50</v>
      </c>
      <c r="H1018" s="6" t="s">
        <v>22</v>
      </c>
      <c r="I1018" s="7">
        <v>55.000000000000007</v>
      </c>
      <c r="J1018" s="8">
        <v>725</v>
      </c>
      <c r="K1018" s="9">
        <v>398750.00000000006</v>
      </c>
      <c r="L1018" s="9">
        <v>139562.5</v>
      </c>
      <c r="M1018" s="10">
        <v>0.35</v>
      </c>
      <c r="N1018" s="4" t="s">
        <v>18</v>
      </c>
      <c r="O1018" s="4" t="str">
        <f>TEXT(Table1[[#This Row],[Invoice Date]],"yyyy")</f>
        <v>2020</v>
      </c>
      <c r="P1018" s="4" t="str">
        <f>TEXT(Table1[[#This Row],[Invoice Date]],"mmm")</f>
        <v>Sep</v>
      </c>
      <c r="Q1018" s="27">
        <f>WEEKNUM(Table1[[#This Row],[Invoice Date]]) + IF(YEAR(Table1[[#This Row],[Invoice Date]])=2021, 52, 0)</f>
        <v>40</v>
      </c>
    </row>
    <row r="1019" spans="2:17" ht="14.25" customHeight="1" x14ac:dyDescent="0.3">
      <c r="B1019" s="4" t="s">
        <v>26</v>
      </c>
      <c r="C1019" s="33">
        <v>1197831</v>
      </c>
      <c r="D1019" s="5">
        <v>44102</v>
      </c>
      <c r="E1019" s="4" t="s">
        <v>48</v>
      </c>
      <c r="F1019" s="4" t="s">
        <v>49</v>
      </c>
      <c r="G1019" s="4" t="s">
        <v>50</v>
      </c>
      <c r="H1019" s="6" t="s">
        <v>23</v>
      </c>
      <c r="I1019" s="7">
        <v>55</v>
      </c>
      <c r="J1019" s="8">
        <v>223</v>
      </c>
      <c r="K1019" s="9">
        <v>12265</v>
      </c>
      <c r="L1019" s="9">
        <v>7726.95</v>
      </c>
      <c r="M1019" s="10">
        <v>0.63</v>
      </c>
      <c r="N1019" s="4" t="s">
        <v>83</v>
      </c>
      <c r="O1019" s="4" t="str">
        <f>TEXT(Table1[[#This Row],[Invoice Date]],"yyyy")</f>
        <v>2020</v>
      </c>
      <c r="P1019" s="4" t="str">
        <f>TEXT(Table1[[#This Row],[Invoice Date]],"mmm")</f>
        <v>Sep</v>
      </c>
      <c r="Q1019" s="27">
        <f>WEEKNUM(Table1[[#This Row],[Invoice Date]]) + IF(YEAR(Table1[[#This Row],[Invoice Date]])=2021, 52, 0)</f>
        <v>40</v>
      </c>
    </row>
    <row r="1020" spans="2:17" ht="14.25" customHeight="1" x14ac:dyDescent="0.3">
      <c r="B1020" s="4" t="s">
        <v>26</v>
      </c>
      <c r="C1020" s="33">
        <v>1197831</v>
      </c>
      <c r="D1020" s="5">
        <v>44102</v>
      </c>
      <c r="E1020" s="4" t="s">
        <v>48</v>
      </c>
      <c r="F1020" s="4" t="s">
        <v>49</v>
      </c>
      <c r="G1020" s="4" t="s">
        <v>50</v>
      </c>
      <c r="H1020" s="6" t="s">
        <v>23</v>
      </c>
      <c r="I1020" s="7">
        <v>60.000000000000007</v>
      </c>
      <c r="J1020" s="8">
        <v>825</v>
      </c>
      <c r="K1020" s="9">
        <v>495000.00000000006</v>
      </c>
      <c r="L1020" s="9">
        <v>247500.00000000003</v>
      </c>
      <c r="M1020" s="10">
        <v>0.5</v>
      </c>
      <c r="N1020" s="4" t="s">
        <v>18</v>
      </c>
      <c r="O1020" s="4" t="str">
        <f>TEXT(Table1[[#This Row],[Invoice Date]],"yyyy")</f>
        <v>2020</v>
      </c>
      <c r="P1020" s="4" t="str">
        <f>TEXT(Table1[[#This Row],[Invoice Date]],"mmm")</f>
        <v>Sep</v>
      </c>
      <c r="Q1020" s="27">
        <f>WEEKNUM(Table1[[#This Row],[Invoice Date]]) + IF(YEAR(Table1[[#This Row],[Invoice Date]])=2021, 52, 0)</f>
        <v>40</v>
      </c>
    </row>
    <row r="1021" spans="2:17" ht="14.25" customHeight="1" x14ac:dyDescent="0.3">
      <c r="B1021" s="4" t="s">
        <v>26</v>
      </c>
      <c r="C1021" s="33">
        <v>1197831</v>
      </c>
      <c r="D1021" s="5">
        <v>44103</v>
      </c>
      <c r="E1021" s="4" t="s">
        <v>48</v>
      </c>
      <c r="F1021" s="4" t="s">
        <v>49</v>
      </c>
      <c r="G1021" s="4" t="s">
        <v>50</v>
      </c>
      <c r="H1021" s="6" t="s">
        <v>17</v>
      </c>
      <c r="I1021" s="7">
        <v>56</v>
      </c>
      <c r="J1021" s="8">
        <v>270</v>
      </c>
      <c r="K1021" s="9">
        <v>15120</v>
      </c>
      <c r="L1021" s="9">
        <v>9072</v>
      </c>
      <c r="M1021" s="10">
        <v>0.6</v>
      </c>
      <c r="N1021" s="4" t="s">
        <v>83</v>
      </c>
      <c r="O1021" s="4" t="str">
        <f>TEXT(Table1[[#This Row],[Invoice Date]],"yyyy")</f>
        <v>2020</v>
      </c>
      <c r="P1021" s="4" t="str">
        <f>TEXT(Table1[[#This Row],[Invoice Date]],"mmm")</f>
        <v>Sep</v>
      </c>
      <c r="Q1021" s="27">
        <f>WEEKNUM(Table1[[#This Row],[Invoice Date]]) + IF(YEAR(Table1[[#This Row],[Invoice Date]])=2021, 52, 0)</f>
        <v>40</v>
      </c>
    </row>
    <row r="1022" spans="2:17" ht="14.25" customHeight="1" x14ac:dyDescent="0.3">
      <c r="B1022" s="4" t="s">
        <v>26</v>
      </c>
      <c r="C1022" s="33">
        <v>1197831</v>
      </c>
      <c r="D1022" s="5">
        <v>44103</v>
      </c>
      <c r="E1022" s="4" t="s">
        <v>48</v>
      </c>
      <c r="F1022" s="4" t="s">
        <v>49</v>
      </c>
      <c r="G1022" s="4" t="s">
        <v>50</v>
      </c>
      <c r="H1022" s="6" t="s">
        <v>17</v>
      </c>
      <c r="I1022" s="7">
        <v>60.000000000000007</v>
      </c>
      <c r="J1022" s="8">
        <v>1000</v>
      </c>
      <c r="K1022" s="9">
        <v>600000.00000000012</v>
      </c>
      <c r="L1022" s="9">
        <v>270000.00000000006</v>
      </c>
      <c r="M1022" s="10">
        <v>0.45</v>
      </c>
      <c r="N1022" s="4" t="s">
        <v>18</v>
      </c>
      <c r="O1022" s="4" t="str">
        <f>TEXT(Table1[[#This Row],[Invoice Date]],"yyyy")</f>
        <v>2020</v>
      </c>
      <c r="P1022" s="4" t="str">
        <f>TEXT(Table1[[#This Row],[Invoice Date]],"mmm")</f>
        <v>Sep</v>
      </c>
      <c r="Q1022" s="27">
        <f>WEEKNUM(Table1[[#This Row],[Invoice Date]]) + IF(YEAR(Table1[[#This Row],[Invoice Date]])=2021, 52, 0)</f>
        <v>40</v>
      </c>
    </row>
    <row r="1023" spans="2:17" ht="14.25" customHeight="1" x14ac:dyDescent="0.3">
      <c r="B1023" s="4" t="s">
        <v>26</v>
      </c>
      <c r="C1023" s="33">
        <v>1197831</v>
      </c>
      <c r="D1023" s="5">
        <v>44104</v>
      </c>
      <c r="E1023" s="4" t="s">
        <v>48</v>
      </c>
      <c r="F1023" s="4" t="s">
        <v>49</v>
      </c>
      <c r="G1023" s="4" t="s">
        <v>50</v>
      </c>
      <c r="H1023" s="6" t="s">
        <v>19</v>
      </c>
      <c r="I1023" s="7">
        <v>47</v>
      </c>
      <c r="J1023" s="8">
        <v>215</v>
      </c>
      <c r="K1023" s="9">
        <v>10105</v>
      </c>
      <c r="L1023" s="9">
        <v>4547.25</v>
      </c>
      <c r="M1023" s="10">
        <v>0.44999999999999996</v>
      </c>
      <c r="N1023" s="4" t="s">
        <v>83</v>
      </c>
      <c r="O1023" s="4" t="str">
        <f>TEXT(Table1[[#This Row],[Invoice Date]],"yyyy")</f>
        <v>2020</v>
      </c>
      <c r="P1023" s="4" t="str">
        <f>TEXT(Table1[[#This Row],[Invoice Date]],"mmm")</f>
        <v>Sep</v>
      </c>
      <c r="Q1023" s="27">
        <f>WEEKNUM(Table1[[#This Row],[Invoice Date]]) + IF(YEAR(Table1[[#This Row],[Invoice Date]])=2021, 52, 0)</f>
        <v>40</v>
      </c>
    </row>
    <row r="1024" spans="2:17" ht="14.25" customHeight="1" x14ac:dyDescent="0.3">
      <c r="B1024" s="4" t="s">
        <v>26</v>
      </c>
      <c r="C1024" s="33">
        <v>1197831</v>
      </c>
      <c r="D1024" s="5">
        <v>44104</v>
      </c>
      <c r="E1024" s="4" t="s">
        <v>48</v>
      </c>
      <c r="F1024" s="4" t="s">
        <v>49</v>
      </c>
      <c r="G1024" s="4" t="s">
        <v>50</v>
      </c>
      <c r="H1024" s="6" t="s">
        <v>19</v>
      </c>
      <c r="I1024" s="7">
        <v>50.000000000000014</v>
      </c>
      <c r="J1024" s="8">
        <v>825</v>
      </c>
      <c r="K1024" s="9">
        <v>412500.00000000012</v>
      </c>
      <c r="L1024" s="9">
        <v>144375.00000000003</v>
      </c>
      <c r="M1024" s="10">
        <v>0.35</v>
      </c>
      <c r="N1024" s="4" t="s">
        <v>18</v>
      </c>
      <c r="O1024" s="4" t="str">
        <f>TEXT(Table1[[#This Row],[Invoice Date]],"yyyy")</f>
        <v>2020</v>
      </c>
      <c r="P1024" s="4" t="str">
        <f>TEXT(Table1[[#This Row],[Invoice Date]],"mmm")</f>
        <v>Sep</v>
      </c>
      <c r="Q1024" s="27">
        <f>WEEKNUM(Table1[[#This Row],[Invoice Date]]) + IF(YEAR(Table1[[#This Row],[Invoice Date]])=2021, 52, 0)</f>
        <v>40</v>
      </c>
    </row>
    <row r="1025" spans="2:17" ht="14.25" customHeight="1" x14ac:dyDescent="0.3">
      <c r="B1025" s="4" t="s">
        <v>26</v>
      </c>
      <c r="C1025" s="33">
        <v>1197831</v>
      </c>
      <c r="D1025" s="5">
        <v>44105</v>
      </c>
      <c r="E1025" s="4" t="s">
        <v>48</v>
      </c>
      <c r="F1025" s="4" t="s">
        <v>49</v>
      </c>
      <c r="G1025" s="4" t="s">
        <v>50</v>
      </c>
      <c r="H1025" s="6" t="s">
        <v>20</v>
      </c>
      <c r="I1025" s="7">
        <v>47</v>
      </c>
      <c r="J1025" s="8">
        <v>203</v>
      </c>
      <c r="K1025" s="9">
        <v>9541</v>
      </c>
      <c r="L1025" s="9">
        <v>3720.9900000000002</v>
      </c>
      <c r="M1025" s="10">
        <v>0.39</v>
      </c>
      <c r="N1025" s="4" t="s">
        <v>83</v>
      </c>
      <c r="O1025" s="4" t="str">
        <f>TEXT(Table1[[#This Row],[Invoice Date]],"yyyy")</f>
        <v>2020</v>
      </c>
      <c r="P1025" s="4" t="str">
        <f>TEXT(Table1[[#This Row],[Invoice Date]],"mmm")</f>
        <v>Oct</v>
      </c>
      <c r="Q1025" s="27">
        <f>WEEKNUM(Table1[[#This Row],[Invoice Date]]) + IF(YEAR(Table1[[#This Row],[Invoice Date]])=2021, 52, 0)</f>
        <v>40</v>
      </c>
    </row>
    <row r="1026" spans="2:17" ht="14.25" customHeight="1" x14ac:dyDescent="0.3">
      <c r="B1026" s="4" t="s">
        <v>26</v>
      </c>
      <c r="C1026" s="33">
        <v>1197831</v>
      </c>
      <c r="D1026" s="5">
        <v>44105</v>
      </c>
      <c r="E1026" s="4" t="s">
        <v>48</v>
      </c>
      <c r="F1026" s="4" t="s">
        <v>49</v>
      </c>
      <c r="G1026" s="4" t="s">
        <v>50</v>
      </c>
      <c r="H1026" s="6" t="s">
        <v>20</v>
      </c>
      <c r="I1026" s="7">
        <v>50.000000000000014</v>
      </c>
      <c r="J1026" s="8">
        <v>725</v>
      </c>
      <c r="K1026" s="9">
        <v>362500.00000000012</v>
      </c>
      <c r="L1026" s="9">
        <v>90625.000000000029</v>
      </c>
      <c r="M1026" s="10">
        <v>0.25</v>
      </c>
      <c r="N1026" s="4" t="s">
        <v>18</v>
      </c>
      <c r="O1026" s="4" t="str">
        <f>TEXT(Table1[[#This Row],[Invoice Date]],"yyyy")</f>
        <v>2020</v>
      </c>
      <c r="P1026" s="4" t="str">
        <f>TEXT(Table1[[#This Row],[Invoice Date]],"mmm")</f>
        <v>Oct</v>
      </c>
      <c r="Q1026" s="27">
        <f>WEEKNUM(Table1[[#This Row],[Invoice Date]]) + IF(YEAR(Table1[[#This Row],[Invoice Date]])=2021, 52, 0)</f>
        <v>40</v>
      </c>
    </row>
    <row r="1027" spans="2:17" ht="14.25" customHeight="1" x14ac:dyDescent="0.3">
      <c r="B1027" s="4" t="s">
        <v>26</v>
      </c>
      <c r="C1027" s="33">
        <v>1197831</v>
      </c>
      <c r="D1027" s="5">
        <v>44106</v>
      </c>
      <c r="E1027" s="4" t="s">
        <v>48</v>
      </c>
      <c r="F1027" s="4" t="s">
        <v>49</v>
      </c>
      <c r="G1027" s="4" t="s">
        <v>50</v>
      </c>
      <c r="H1027" s="6" t="s">
        <v>21</v>
      </c>
      <c r="I1027" s="7">
        <v>45</v>
      </c>
      <c r="J1027" s="8">
        <v>182</v>
      </c>
      <c r="K1027" s="9">
        <v>8190</v>
      </c>
      <c r="L1027" s="9">
        <v>3603.6</v>
      </c>
      <c r="M1027" s="10">
        <v>0.44</v>
      </c>
      <c r="N1027" s="4" t="s">
        <v>83</v>
      </c>
      <c r="O1027" s="4" t="str">
        <f>TEXT(Table1[[#This Row],[Invoice Date]],"yyyy")</f>
        <v>2020</v>
      </c>
      <c r="P1027" s="4" t="str">
        <f>TEXT(Table1[[#This Row],[Invoice Date]],"mmm")</f>
        <v>Oct</v>
      </c>
      <c r="Q1027" s="27">
        <f>WEEKNUM(Table1[[#This Row],[Invoice Date]]) + IF(YEAR(Table1[[#This Row],[Invoice Date]])=2021, 52, 0)</f>
        <v>40</v>
      </c>
    </row>
    <row r="1028" spans="2:17" ht="14.25" customHeight="1" x14ac:dyDescent="0.3">
      <c r="B1028" s="4" t="s">
        <v>26</v>
      </c>
      <c r="C1028" s="33">
        <v>1197831</v>
      </c>
      <c r="D1028" s="5">
        <v>44106</v>
      </c>
      <c r="E1028" s="4" t="s">
        <v>48</v>
      </c>
      <c r="F1028" s="4" t="s">
        <v>49</v>
      </c>
      <c r="G1028" s="4" t="s">
        <v>50</v>
      </c>
      <c r="H1028" s="6" t="s">
        <v>21</v>
      </c>
      <c r="I1028" s="7">
        <v>50.000000000000014</v>
      </c>
      <c r="J1028" s="8">
        <v>700</v>
      </c>
      <c r="K1028" s="9">
        <v>350000.00000000012</v>
      </c>
      <c r="L1028" s="9">
        <v>105000.00000000003</v>
      </c>
      <c r="M1028" s="10">
        <v>0.3</v>
      </c>
      <c r="N1028" s="4" t="s">
        <v>18</v>
      </c>
      <c r="O1028" s="4" t="str">
        <f>TEXT(Table1[[#This Row],[Invoice Date]],"yyyy")</f>
        <v>2020</v>
      </c>
      <c r="P1028" s="4" t="str">
        <f>TEXT(Table1[[#This Row],[Invoice Date]],"mmm")</f>
        <v>Oct</v>
      </c>
      <c r="Q1028" s="27">
        <f>WEEKNUM(Table1[[#This Row],[Invoice Date]]) + IF(YEAR(Table1[[#This Row],[Invoice Date]])=2021, 52, 0)</f>
        <v>40</v>
      </c>
    </row>
    <row r="1029" spans="2:17" ht="14.25" customHeight="1" x14ac:dyDescent="0.3">
      <c r="B1029" s="4" t="s">
        <v>26</v>
      </c>
      <c r="C1029" s="33">
        <v>1197831</v>
      </c>
      <c r="D1029" s="5">
        <v>44107</v>
      </c>
      <c r="E1029" s="4" t="s">
        <v>48</v>
      </c>
      <c r="F1029" s="4" t="s">
        <v>49</v>
      </c>
      <c r="G1029" s="4" t="s">
        <v>50</v>
      </c>
      <c r="H1029" s="6" t="s">
        <v>22</v>
      </c>
      <c r="I1029" s="7">
        <v>57</v>
      </c>
      <c r="J1029" s="8">
        <v>189</v>
      </c>
      <c r="K1029" s="9">
        <v>10773</v>
      </c>
      <c r="L1029" s="9">
        <v>5386.5</v>
      </c>
      <c r="M1029" s="10">
        <v>0.5</v>
      </c>
      <c r="N1029" s="4" t="s">
        <v>83</v>
      </c>
      <c r="O1029" s="4" t="str">
        <f>TEXT(Table1[[#This Row],[Invoice Date]],"yyyy")</f>
        <v>2020</v>
      </c>
      <c r="P1029" s="4" t="str">
        <f>TEXT(Table1[[#This Row],[Invoice Date]],"mmm")</f>
        <v>Oct</v>
      </c>
      <c r="Q1029" s="27">
        <f>WEEKNUM(Table1[[#This Row],[Invoice Date]]) + IF(YEAR(Table1[[#This Row],[Invoice Date]])=2021, 52, 0)</f>
        <v>40</v>
      </c>
    </row>
    <row r="1030" spans="2:17" ht="14.25" customHeight="1" x14ac:dyDescent="0.3">
      <c r="B1030" s="4" t="s">
        <v>26</v>
      </c>
      <c r="C1030" s="33">
        <v>1197831</v>
      </c>
      <c r="D1030" s="5">
        <v>44107</v>
      </c>
      <c r="E1030" s="4" t="s">
        <v>48</v>
      </c>
      <c r="F1030" s="4" t="s">
        <v>49</v>
      </c>
      <c r="G1030" s="4" t="s">
        <v>50</v>
      </c>
      <c r="H1030" s="6" t="s">
        <v>22</v>
      </c>
      <c r="I1030" s="7">
        <v>60.000000000000007</v>
      </c>
      <c r="J1030" s="8">
        <v>700</v>
      </c>
      <c r="K1030" s="9">
        <v>420000.00000000006</v>
      </c>
      <c r="L1030" s="9">
        <v>147000</v>
      </c>
      <c r="M1030" s="10">
        <v>0.35</v>
      </c>
      <c r="N1030" s="4" t="s">
        <v>18</v>
      </c>
      <c r="O1030" s="4" t="str">
        <f>TEXT(Table1[[#This Row],[Invoice Date]],"yyyy")</f>
        <v>2020</v>
      </c>
      <c r="P1030" s="4" t="str">
        <f>TEXT(Table1[[#This Row],[Invoice Date]],"mmm")</f>
        <v>Oct</v>
      </c>
      <c r="Q1030" s="27">
        <f>WEEKNUM(Table1[[#This Row],[Invoice Date]]) + IF(YEAR(Table1[[#This Row],[Invoice Date]])=2021, 52, 0)</f>
        <v>40</v>
      </c>
    </row>
    <row r="1031" spans="2:17" ht="14.25" customHeight="1" x14ac:dyDescent="0.3">
      <c r="B1031" s="4" t="s">
        <v>26</v>
      </c>
      <c r="C1031" s="33">
        <v>1197831</v>
      </c>
      <c r="D1031" s="5">
        <v>44108</v>
      </c>
      <c r="E1031" s="4" t="s">
        <v>48</v>
      </c>
      <c r="F1031" s="4" t="s">
        <v>49</v>
      </c>
      <c r="G1031" s="4" t="s">
        <v>50</v>
      </c>
      <c r="H1031" s="6" t="s">
        <v>23</v>
      </c>
      <c r="I1031" s="7">
        <v>59</v>
      </c>
      <c r="J1031" s="8">
        <v>223</v>
      </c>
      <c r="K1031" s="9">
        <v>13157</v>
      </c>
      <c r="L1031" s="9">
        <v>8552.0500000000011</v>
      </c>
      <c r="M1031" s="10">
        <v>0.65</v>
      </c>
      <c r="N1031" s="4" t="s">
        <v>83</v>
      </c>
      <c r="O1031" s="4" t="str">
        <f>TEXT(Table1[[#This Row],[Invoice Date]],"yyyy")</f>
        <v>2020</v>
      </c>
      <c r="P1031" s="4" t="str">
        <f>TEXT(Table1[[#This Row],[Invoice Date]],"mmm")</f>
        <v>Oct</v>
      </c>
      <c r="Q1031" s="27">
        <f>WEEKNUM(Table1[[#This Row],[Invoice Date]]) + IF(YEAR(Table1[[#This Row],[Invoice Date]])=2021, 52, 0)</f>
        <v>41</v>
      </c>
    </row>
    <row r="1032" spans="2:17" ht="14.25" customHeight="1" x14ac:dyDescent="0.3">
      <c r="B1032" s="4" t="s">
        <v>26</v>
      </c>
      <c r="C1032" s="33">
        <v>1197831</v>
      </c>
      <c r="D1032" s="5">
        <v>44108</v>
      </c>
      <c r="E1032" s="4" t="s">
        <v>48</v>
      </c>
      <c r="F1032" s="4" t="s">
        <v>49</v>
      </c>
      <c r="G1032" s="4" t="s">
        <v>50</v>
      </c>
      <c r="H1032" s="6" t="s">
        <v>23</v>
      </c>
      <c r="I1032" s="7">
        <v>65</v>
      </c>
      <c r="J1032" s="8">
        <v>825</v>
      </c>
      <c r="K1032" s="9">
        <v>536250</v>
      </c>
      <c r="L1032" s="9">
        <v>268125</v>
      </c>
      <c r="M1032" s="10">
        <v>0.5</v>
      </c>
      <c r="N1032" s="4" t="s">
        <v>18</v>
      </c>
      <c r="O1032" s="4" t="str">
        <f>TEXT(Table1[[#This Row],[Invoice Date]],"yyyy")</f>
        <v>2020</v>
      </c>
      <c r="P1032" s="4" t="str">
        <f>TEXT(Table1[[#This Row],[Invoice Date]],"mmm")</f>
        <v>Oct</v>
      </c>
      <c r="Q1032" s="27">
        <f>WEEKNUM(Table1[[#This Row],[Invoice Date]]) + IF(YEAR(Table1[[#This Row],[Invoice Date]])=2021, 52, 0)</f>
        <v>41</v>
      </c>
    </row>
    <row r="1033" spans="2:17" ht="14.25" customHeight="1" x14ac:dyDescent="0.3">
      <c r="B1033" s="4" t="s">
        <v>26</v>
      </c>
      <c r="C1033" s="33">
        <v>1197831</v>
      </c>
      <c r="D1033" s="5">
        <v>44109</v>
      </c>
      <c r="E1033" s="4" t="s">
        <v>48</v>
      </c>
      <c r="F1033" s="4" t="s">
        <v>49</v>
      </c>
      <c r="G1033" s="4" t="s">
        <v>50</v>
      </c>
      <c r="H1033" s="6" t="s">
        <v>17</v>
      </c>
      <c r="I1033" s="7">
        <v>56</v>
      </c>
      <c r="J1033" s="8">
        <v>244</v>
      </c>
      <c r="K1033" s="9">
        <v>13664</v>
      </c>
      <c r="L1033" s="9">
        <v>7925.1200000000008</v>
      </c>
      <c r="M1033" s="10">
        <v>0.58000000000000007</v>
      </c>
      <c r="N1033" s="4" t="s">
        <v>83</v>
      </c>
      <c r="O1033" s="4" t="str">
        <f>TEXT(Table1[[#This Row],[Invoice Date]],"yyyy")</f>
        <v>2020</v>
      </c>
      <c r="P1033" s="4" t="str">
        <f>TEXT(Table1[[#This Row],[Invoice Date]],"mmm")</f>
        <v>Oct</v>
      </c>
      <c r="Q1033" s="27">
        <f>WEEKNUM(Table1[[#This Row],[Invoice Date]]) + IF(YEAR(Table1[[#This Row],[Invoice Date]])=2021, 52, 0)</f>
        <v>41</v>
      </c>
    </row>
    <row r="1034" spans="2:17" ht="14.25" customHeight="1" x14ac:dyDescent="0.3">
      <c r="B1034" s="4" t="s">
        <v>26</v>
      </c>
      <c r="C1034" s="33">
        <v>1197831</v>
      </c>
      <c r="D1034" s="5">
        <v>44109</v>
      </c>
      <c r="E1034" s="4" t="s">
        <v>48</v>
      </c>
      <c r="F1034" s="4" t="s">
        <v>49</v>
      </c>
      <c r="G1034" s="4" t="s">
        <v>50</v>
      </c>
      <c r="H1034" s="6" t="s">
        <v>17</v>
      </c>
      <c r="I1034" s="7">
        <v>60.000000000000007</v>
      </c>
      <c r="J1034" s="8">
        <v>975</v>
      </c>
      <c r="K1034" s="9">
        <v>585000.00000000012</v>
      </c>
      <c r="L1034" s="9">
        <v>263250.00000000006</v>
      </c>
      <c r="M1034" s="10">
        <v>0.45</v>
      </c>
      <c r="N1034" s="4" t="s">
        <v>18</v>
      </c>
      <c r="O1034" s="4" t="str">
        <f>TEXT(Table1[[#This Row],[Invoice Date]],"yyyy")</f>
        <v>2020</v>
      </c>
      <c r="P1034" s="4" t="str">
        <f>TEXT(Table1[[#This Row],[Invoice Date]],"mmm")</f>
        <v>Oct</v>
      </c>
      <c r="Q1034" s="27">
        <f>WEEKNUM(Table1[[#This Row],[Invoice Date]]) + IF(YEAR(Table1[[#This Row],[Invoice Date]])=2021, 52, 0)</f>
        <v>41</v>
      </c>
    </row>
    <row r="1035" spans="2:17" ht="14.25" customHeight="1" x14ac:dyDescent="0.3">
      <c r="B1035" s="4" t="s">
        <v>26</v>
      </c>
      <c r="C1035" s="33">
        <v>1197831</v>
      </c>
      <c r="D1035" s="5">
        <v>44110</v>
      </c>
      <c r="E1035" s="4" t="s">
        <v>48</v>
      </c>
      <c r="F1035" s="4" t="s">
        <v>49</v>
      </c>
      <c r="G1035" s="4" t="s">
        <v>50</v>
      </c>
      <c r="H1035" s="6" t="s">
        <v>19</v>
      </c>
      <c r="I1035" s="7">
        <v>49</v>
      </c>
      <c r="J1035" s="8">
        <v>224</v>
      </c>
      <c r="K1035" s="9">
        <v>10976</v>
      </c>
      <c r="L1035" s="9">
        <v>5268.48</v>
      </c>
      <c r="M1035" s="10">
        <v>0.48</v>
      </c>
      <c r="N1035" s="4" t="s">
        <v>83</v>
      </c>
      <c r="O1035" s="4" t="str">
        <f>TEXT(Table1[[#This Row],[Invoice Date]],"yyyy")</f>
        <v>2020</v>
      </c>
      <c r="P1035" s="4" t="str">
        <f>TEXT(Table1[[#This Row],[Invoice Date]],"mmm")</f>
        <v>Oct</v>
      </c>
      <c r="Q1035" s="27">
        <f>WEEKNUM(Table1[[#This Row],[Invoice Date]]) + IF(YEAR(Table1[[#This Row],[Invoice Date]])=2021, 52, 0)</f>
        <v>41</v>
      </c>
    </row>
    <row r="1036" spans="2:17" ht="14.25" customHeight="1" x14ac:dyDescent="0.3">
      <c r="B1036" s="4" t="s">
        <v>26</v>
      </c>
      <c r="C1036" s="33">
        <v>1197831</v>
      </c>
      <c r="D1036" s="5">
        <v>44110</v>
      </c>
      <c r="E1036" s="4" t="s">
        <v>48</v>
      </c>
      <c r="F1036" s="4" t="s">
        <v>49</v>
      </c>
      <c r="G1036" s="4" t="s">
        <v>50</v>
      </c>
      <c r="H1036" s="6" t="s">
        <v>19</v>
      </c>
      <c r="I1036" s="7">
        <v>50.000000000000014</v>
      </c>
      <c r="J1036" s="8">
        <v>800</v>
      </c>
      <c r="K1036" s="9">
        <v>400000.00000000012</v>
      </c>
      <c r="L1036" s="9">
        <v>140000.00000000003</v>
      </c>
      <c r="M1036" s="10">
        <v>0.35</v>
      </c>
      <c r="N1036" s="4" t="s">
        <v>18</v>
      </c>
      <c r="O1036" s="4" t="str">
        <f>TEXT(Table1[[#This Row],[Invoice Date]],"yyyy")</f>
        <v>2020</v>
      </c>
      <c r="P1036" s="4" t="str">
        <f>TEXT(Table1[[#This Row],[Invoice Date]],"mmm")</f>
        <v>Oct</v>
      </c>
      <c r="Q1036" s="27">
        <f>WEEKNUM(Table1[[#This Row],[Invoice Date]]) + IF(YEAR(Table1[[#This Row],[Invoice Date]])=2021, 52, 0)</f>
        <v>41</v>
      </c>
    </row>
    <row r="1037" spans="2:17" ht="14.25" customHeight="1" x14ac:dyDescent="0.3">
      <c r="B1037" s="4" t="s">
        <v>26</v>
      </c>
      <c r="C1037" s="33">
        <v>1197831</v>
      </c>
      <c r="D1037" s="5">
        <v>44111</v>
      </c>
      <c r="E1037" s="4" t="s">
        <v>48</v>
      </c>
      <c r="F1037" s="4" t="s">
        <v>49</v>
      </c>
      <c r="G1037" s="4" t="s">
        <v>50</v>
      </c>
      <c r="H1037" s="6" t="s">
        <v>20</v>
      </c>
      <c r="I1037" s="7">
        <v>46</v>
      </c>
      <c r="J1037" s="8">
        <v>224</v>
      </c>
      <c r="K1037" s="9">
        <v>10304</v>
      </c>
      <c r="L1037" s="9">
        <v>3812.48</v>
      </c>
      <c r="M1037" s="10">
        <v>0.37</v>
      </c>
      <c r="N1037" s="4" t="s">
        <v>83</v>
      </c>
      <c r="O1037" s="4" t="str">
        <f>TEXT(Table1[[#This Row],[Invoice Date]],"yyyy")</f>
        <v>2020</v>
      </c>
      <c r="P1037" s="4" t="str">
        <f>TEXT(Table1[[#This Row],[Invoice Date]],"mmm")</f>
        <v>Oct</v>
      </c>
      <c r="Q1037" s="27">
        <f>WEEKNUM(Table1[[#This Row],[Invoice Date]]) + IF(YEAR(Table1[[#This Row],[Invoice Date]])=2021, 52, 0)</f>
        <v>41</v>
      </c>
    </row>
    <row r="1038" spans="2:17" ht="14.25" customHeight="1" x14ac:dyDescent="0.3">
      <c r="B1038" s="4" t="s">
        <v>26</v>
      </c>
      <c r="C1038" s="33">
        <v>1197831</v>
      </c>
      <c r="D1038" s="5">
        <v>44111</v>
      </c>
      <c r="E1038" s="4" t="s">
        <v>48</v>
      </c>
      <c r="F1038" s="4" t="s">
        <v>49</v>
      </c>
      <c r="G1038" s="4" t="s">
        <v>50</v>
      </c>
      <c r="H1038" s="6" t="s">
        <v>20</v>
      </c>
      <c r="I1038" s="7">
        <v>50.000000000000014</v>
      </c>
      <c r="J1038" s="8">
        <v>745</v>
      </c>
      <c r="K1038" s="9">
        <v>372500.00000000012</v>
      </c>
      <c r="L1038" s="9">
        <v>93125.000000000029</v>
      </c>
      <c r="M1038" s="10">
        <v>0.25</v>
      </c>
      <c r="N1038" s="4" t="s">
        <v>18</v>
      </c>
      <c r="O1038" s="4" t="str">
        <f>TEXT(Table1[[#This Row],[Invoice Date]],"yyyy")</f>
        <v>2020</v>
      </c>
      <c r="P1038" s="4" t="str">
        <f>TEXT(Table1[[#This Row],[Invoice Date]],"mmm")</f>
        <v>Oct</v>
      </c>
      <c r="Q1038" s="27">
        <f>WEEKNUM(Table1[[#This Row],[Invoice Date]]) + IF(YEAR(Table1[[#This Row],[Invoice Date]])=2021, 52, 0)</f>
        <v>41</v>
      </c>
    </row>
    <row r="1039" spans="2:17" ht="14.25" customHeight="1" x14ac:dyDescent="0.3">
      <c r="B1039" s="4" t="s">
        <v>26</v>
      </c>
      <c r="C1039" s="33">
        <v>1197831</v>
      </c>
      <c r="D1039" s="5">
        <v>44112</v>
      </c>
      <c r="E1039" s="4" t="s">
        <v>48</v>
      </c>
      <c r="F1039" s="4" t="s">
        <v>49</v>
      </c>
      <c r="G1039" s="4" t="s">
        <v>50</v>
      </c>
      <c r="H1039" s="6" t="s">
        <v>21</v>
      </c>
      <c r="I1039" s="7">
        <v>49</v>
      </c>
      <c r="J1039" s="8">
        <v>202</v>
      </c>
      <c r="K1039" s="9">
        <v>9898</v>
      </c>
      <c r="L1039" s="9">
        <v>4355.12</v>
      </c>
      <c r="M1039" s="10">
        <v>0.44</v>
      </c>
      <c r="N1039" s="4" t="s">
        <v>83</v>
      </c>
      <c r="O1039" s="4" t="str">
        <f>TEXT(Table1[[#This Row],[Invoice Date]],"yyyy")</f>
        <v>2020</v>
      </c>
      <c r="P1039" s="4" t="str">
        <f>TEXT(Table1[[#This Row],[Invoice Date]],"mmm")</f>
        <v>Oct</v>
      </c>
      <c r="Q1039" s="27">
        <f>WEEKNUM(Table1[[#This Row],[Invoice Date]]) + IF(YEAR(Table1[[#This Row],[Invoice Date]])=2021, 52, 0)</f>
        <v>41</v>
      </c>
    </row>
    <row r="1040" spans="2:17" ht="14.25" customHeight="1" x14ac:dyDescent="0.3">
      <c r="B1040" s="4" t="s">
        <v>26</v>
      </c>
      <c r="C1040" s="33">
        <v>1197831</v>
      </c>
      <c r="D1040" s="5">
        <v>44112</v>
      </c>
      <c r="E1040" s="4" t="s">
        <v>48</v>
      </c>
      <c r="F1040" s="4" t="s">
        <v>49</v>
      </c>
      <c r="G1040" s="4" t="s">
        <v>50</v>
      </c>
      <c r="H1040" s="6" t="s">
        <v>21</v>
      </c>
      <c r="I1040" s="7">
        <v>50.000000000000014</v>
      </c>
      <c r="J1040" s="8">
        <v>775</v>
      </c>
      <c r="K1040" s="9">
        <v>387500.00000000012</v>
      </c>
      <c r="L1040" s="9">
        <v>116250.00000000003</v>
      </c>
      <c r="M1040" s="10">
        <v>0.3</v>
      </c>
      <c r="N1040" s="4" t="s">
        <v>18</v>
      </c>
      <c r="O1040" s="4" t="str">
        <f>TEXT(Table1[[#This Row],[Invoice Date]],"yyyy")</f>
        <v>2020</v>
      </c>
      <c r="P1040" s="4" t="str">
        <f>TEXT(Table1[[#This Row],[Invoice Date]],"mmm")</f>
        <v>Oct</v>
      </c>
      <c r="Q1040" s="27">
        <f>WEEKNUM(Table1[[#This Row],[Invoice Date]]) + IF(YEAR(Table1[[#This Row],[Invoice Date]])=2021, 52, 0)</f>
        <v>41</v>
      </c>
    </row>
    <row r="1041" spans="2:17" ht="14.25" customHeight="1" x14ac:dyDescent="0.3">
      <c r="B1041" s="4" t="s">
        <v>26</v>
      </c>
      <c r="C1041" s="33">
        <v>1197831</v>
      </c>
      <c r="D1041" s="5">
        <v>44113</v>
      </c>
      <c r="E1041" s="4" t="s">
        <v>48</v>
      </c>
      <c r="F1041" s="4" t="s">
        <v>49</v>
      </c>
      <c r="G1041" s="4" t="s">
        <v>50</v>
      </c>
      <c r="H1041" s="6" t="s">
        <v>22</v>
      </c>
      <c r="I1041" s="7">
        <v>64</v>
      </c>
      <c r="J1041" s="8">
        <v>195</v>
      </c>
      <c r="K1041" s="9">
        <v>12480</v>
      </c>
      <c r="L1041" s="9">
        <v>6240</v>
      </c>
      <c r="M1041" s="10">
        <v>0.5</v>
      </c>
      <c r="N1041" s="4" t="s">
        <v>83</v>
      </c>
      <c r="O1041" s="4" t="str">
        <f>TEXT(Table1[[#This Row],[Invoice Date]],"yyyy")</f>
        <v>2020</v>
      </c>
      <c r="P1041" s="4" t="str">
        <f>TEXT(Table1[[#This Row],[Invoice Date]],"mmm")</f>
        <v>Oct</v>
      </c>
      <c r="Q1041" s="27">
        <f>WEEKNUM(Table1[[#This Row],[Invoice Date]]) + IF(YEAR(Table1[[#This Row],[Invoice Date]])=2021, 52, 0)</f>
        <v>41</v>
      </c>
    </row>
    <row r="1042" spans="2:17" ht="14.25" customHeight="1" x14ac:dyDescent="0.3">
      <c r="B1042" s="4" t="s">
        <v>26</v>
      </c>
      <c r="C1042" s="33">
        <v>1197831</v>
      </c>
      <c r="D1042" s="5">
        <v>44113</v>
      </c>
      <c r="E1042" s="4" t="s">
        <v>48</v>
      </c>
      <c r="F1042" s="4" t="s">
        <v>49</v>
      </c>
      <c r="G1042" s="4" t="s">
        <v>50</v>
      </c>
      <c r="H1042" s="6" t="s">
        <v>22</v>
      </c>
      <c r="I1042" s="7">
        <v>65</v>
      </c>
      <c r="J1042" s="8">
        <v>750</v>
      </c>
      <c r="K1042" s="9">
        <v>487500</v>
      </c>
      <c r="L1042" s="9">
        <v>170625</v>
      </c>
      <c r="M1042" s="10">
        <v>0.35</v>
      </c>
      <c r="N1042" s="4" t="s">
        <v>18</v>
      </c>
      <c r="O1042" s="4" t="str">
        <f>TEXT(Table1[[#This Row],[Invoice Date]],"yyyy")</f>
        <v>2020</v>
      </c>
      <c r="P1042" s="4" t="str">
        <f>TEXT(Table1[[#This Row],[Invoice Date]],"mmm")</f>
        <v>Oct</v>
      </c>
      <c r="Q1042" s="27">
        <f>WEEKNUM(Table1[[#This Row],[Invoice Date]]) + IF(YEAR(Table1[[#This Row],[Invoice Date]])=2021, 52, 0)</f>
        <v>41</v>
      </c>
    </row>
    <row r="1043" spans="2:17" ht="14.25" customHeight="1" x14ac:dyDescent="0.3">
      <c r="B1043" s="4" t="s">
        <v>26</v>
      </c>
      <c r="C1043" s="33">
        <v>1197831</v>
      </c>
      <c r="D1043" s="5">
        <v>44114</v>
      </c>
      <c r="E1043" s="4" t="s">
        <v>48</v>
      </c>
      <c r="F1043" s="4" t="s">
        <v>49</v>
      </c>
      <c r="G1043" s="4" t="s">
        <v>50</v>
      </c>
      <c r="H1043" s="6" t="s">
        <v>23</v>
      </c>
      <c r="I1043" s="7">
        <v>64</v>
      </c>
      <c r="J1043" s="8">
        <v>213</v>
      </c>
      <c r="K1043" s="9">
        <v>13632</v>
      </c>
      <c r="L1043" s="9">
        <v>8179.2</v>
      </c>
      <c r="M1043" s="10">
        <v>0.6</v>
      </c>
      <c r="N1043" s="4" t="s">
        <v>83</v>
      </c>
      <c r="O1043" s="4" t="str">
        <f>TEXT(Table1[[#This Row],[Invoice Date]],"yyyy")</f>
        <v>2020</v>
      </c>
      <c r="P1043" s="4" t="str">
        <f>TEXT(Table1[[#This Row],[Invoice Date]],"mmm")</f>
        <v>Oct</v>
      </c>
      <c r="Q1043" s="27">
        <f>WEEKNUM(Table1[[#This Row],[Invoice Date]]) + IF(YEAR(Table1[[#This Row],[Invoice Date]])=2021, 52, 0)</f>
        <v>41</v>
      </c>
    </row>
    <row r="1044" spans="2:17" ht="14.25" customHeight="1" x14ac:dyDescent="0.3">
      <c r="B1044" s="4" t="s">
        <v>26</v>
      </c>
      <c r="C1044" s="33">
        <v>1197831</v>
      </c>
      <c r="D1044" s="5">
        <v>44114</v>
      </c>
      <c r="E1044" s="4" t="s">
        <v>48</v>
      </c>
      <c r="F1044" s="4" t="s">
        <v>49</v>
      </c>
      <c r="G1044" s="4" t="s">
        <v>50</v>
      </c>
      <c r="H1044" s="6" t="s">
        <v>23</v>
      </c>
      <c r="I1044" s="7">
        <v>70</v>
      </c>
      <c r="J1044" s="8">
        <v>850</v>
      </c>
      <c r="K1044" s="9">
        <v>595000</v>
      </c>
      <c r="L1044" s="9">
        <v>297500</v>
      </c>
      <c r="M1044" s="10">
        <v>0.5</v>
      </c>
      <c r="N1044" s="4" t="s">
        <v>18</v>
      </c>
      <c r="O1044" s="4" t="str">
        <f>TEXT(Table1[[#This Row],[Invoice Date]],"yyyy")</f>
        <v>2020</v>
      </c>
      <c r="P1044" s="4" t="str">
        <f>TEXT(Table1[[#This Row],[Invoice Date]],"mmm")</f>
        <v>Oct</v>
      </c>
      <c r="Q1044" s="27">
        <f>WEEKNUM(Table1[[#This Row],[Invoice Date]]) + IF(YEAR(Table1[[#This Row],[Invoice Date]])=2021, 52, 0)</f>
        <v>41</v>
      </c>
    </row>
    <row r="1045" spans="2:17" ht="14.25" customHeight="1" x14ac:dyDescent="0.3">
      <c r="B1045" s="4" t="s">
        <v>14</v>
      </c>
      <c r="C1045" s="33">
        <v>1185732</v>
      </c>
      <c r="D1045" s="5">
        <v>44121</v>
      </c>
      <c r="E1045" s="4" t="s">
        <v>48</v>
      </c>
      <c r="F1045" s="4" t="s">
        <v>49</v>
      </c>
      <c r="G1045" s="4" t="s">
        <v>50</v>
      </c>
      <c r="H1045" s="6" t="s">
        <v>17</v>
      </c>
      <c r="I1045" s="7">
        <v>33</v>
      </c>
      <c r="J1045" s="8">
        <v>131</v>
      </c>
      <c r="K1045" s="9">
        <v>4323</v>
      </c>
      <c r="L1045" s="9">
        <v>1945.3500000000004</v>
      </c>
      <c r="M1045" s="10">
        <v>0.45000000000000007</v>
      </c>
      <c r="N1045" s="4" t="s">
        <v>83</v>
      </c>
      <c r="O1045" s="4" t="str">
        <f>TEXT(Table1[[#This Row],[Invoice Date]],"yyyy")</f>
        <v>2020</v>
      </c>
      <c r="P1045" s="4" t="str">
        <f>TEXT(Table1[[#This Row],[Invoice Date]],"mmm")</f>
        <v>Oct</v>
      </c>
      <c r="Q1045" s="27">
        <f>WEEKNUM(Table1[[#This Row],[Invoice Date]]) + IF(YEAR(Table1[[#This Row],[Invoice Date]])=2021, 52, 0)</f>
        <v>42</v>
      </c>
    </row>
    <row r="1046" spans="2:17" ht="14.25" customHeight="1" x14ac:dyDescent="0.3">
      <c r="B1046" s="4" t="s">
        <v>14</v>
      </c>
      <c r="C1046" s="33">
        <v>1185732</v>
      </c>
      <c r="D1046" s="5">
        <v>44121</v>
      </c>
      <c r="E1046" s="4" t="s">
        <v>48</v>
      </c>
      <c r="F1046" s="4" t="s">
        <v>49</v>
      </c>
      <c r="G1046" s="4" t="s">
        <v>50</v>
      </c>
      <c r="H1046" s="6" t="s">
        <v>17</v>
      </c>
      <c r="I1046" s="7">
        <v>35</v>
      </c>
      <c r="J1046" s="8">
        <v>450</v>
      </c>
      <c r="K1046" s="9">
        <v>157500</v>
      </c>
      <c r="L1046" s="9">
        <v>55125.000000000007</v>
      </c>
      <c r="M1046" s="10">
        <v>0.35000000000000003</v>
      </c>
      <c r="N1046" s="4" t="s">
        <v>18</v>
      </c>
      <c r="O1046" s="4" t="str">
        <f>TEXT(Table1[[#This Row],[Invoice Date]],"yyyy")</f>
        <v>2020</v>
      </c>
      <c r="P1046" s="4" t="str">
        <f>TEXT(Table1[[#This Row],[Invoice Date]],"mmm")</f>
        <v>Oct</v>
      </c>
      <c r="Q1046" s="27">
        <f>WEEKNUM(Table1[[#This Row],[Invoice Date]]) + IF(YEAR(Table1[[#This Row],[Invoice Date]])=2021, 52, 0)</f>
        <v>42</v>
      </c>
    </row>
    <row r="1047" spans="2:17" ht="14.25" customHeight="1" x14ac:dyDescent="0.3">
      <c r="B1047" s="4" t="s">
        <v>14</v>
      </c>
      <c r="C1047" s="33">
        <v>1185732</v>
      </c>
      <c r="D1047" s="5">
        <v>44122</v>
      </c>
      <c r="E1047" s="4" t="s">
        <v>48</v>
      </c>
      <c r="F1047" s="4" t="s">
        <v>49</v>
      </c>
      <c r="G1047" s="4" t="s">
        <v>50</v>
      </c>
      <c r="H1047" s="6" t="s">
        <v>19</v>
      </c>
      <c r="I1047" s="7">
        <v>33</v>
      </c>
      <c r="J1047" s="8">
        <v>65</v>
      </c>
      <c r="K1047" s="9">
        <v>2145</v>
      </c>
      <c r="L1047" s="9">
        <v>858</v>
      </c>
      <c r="M1047" s="10">
        <v>0.4</v>
      </c>
      <c r="N1047" s="4" t="s">
        <v>83</v>
      </c>
      <c r="O1047" s="4" t="str">
        <f>TEXT(Table1[[#This Row],[Invoice Date]],"yyyy")</f>
        <v>2020</v>
      </c>
      <c r="P1047" s="4" t="str">
        <f>TEXT(Table1[[#This Row],[Invoice Date]],"mmm")</f>
        <v>Oct</v>
      </c>
      <c r="Q1047" s="27">
        <f>WEEKNUM(Table1[[#This Row],[Invoice Date]]) + IF(YEAR(Table1[[#This Row],[Invoice Date]])=2021, 52, 0)</f>
        <v>43</v>
      </c>
    </row>
    <row r="1048" spans="2:17" ht="14.25" customHeight="1" x14ac:dyDescent="0.3">
      <c r="B1048" s="4" t="s">
        <v>14</v>
      </c>
      <c r="C1048" s="33">
        <v>1185732</v>
      </c>
      <c r="D1048" s="5">
        <v>44122</v>
      </c>
      <c r="E1048" s="4" t="s">
        <v>48</v>
      </c>
      <c r="F1048" s="4" t="s">
        <v>49</v>
      </c>
      <c r="G1048" s="4" t="s">
        <v>50</v>
      </c>
      <c r="H1048" s="6" t="s">
        <v>19</v>
      </c>
      <c r="I1048" s="7">
        <v>35</v>
      </c>
      <c r="J1048" s="8">
        <v>250</v>
      </c>
      <c r="K1048" s="9">
        <v>87500</v>
      </c>
      <c r="L1048" s="9">
        <v>26250</v>
      </c>
      <c r="M1048" s="10">
        <v>0.3</v>
      </c>
      <c r="N1048" s="4" t="s">
        <v>18</v>
      </c>
      <c r="O1048" s="4" t="str">
        <f>TEXT(Table1[[#This Row],[Invoice Date]],"yyyy")</f>
        <v>2020</v>
      </c>
      <c r="P1048" s="4" t="str">
        <f>TEXT(Table1[[#This Row],[Invoice Date]],"mmm")</f>
        <v>Oct</v>
      </c>
      <c r="Q1048" s="27">
        <f>WEEKNUM(Table1[[#This Row],[Invoice Date]]) + IF(YEAR(Table1[[#This Row],[Invoice Date]])=2021, 52, 0)</f>
        <v>43</v>
      </c>
    </row>
    <row r="1049" spans="2:17" ht="14.25" customHeight="1" x14ac:dyDescent="0.3">
      <c r="B1049" s="4" t="s">
        <v>14</v>
      </c>
      <c r="C1049" s="33">
        <v>1185732</v>
      </c>
      <c r="D1049" s="5">
        <v>44123</v>
      </c>
      <c r="E1049" s="4" t="s">
        <v>48</v>
      </c>
      <c r="F1049" s="4" t="s">
        <v>49</v>
      </c>
      <c r="G1049" s="4" t="s">
        <v>50</v>
      </c>
      <c r="H1049" s="6" t="s">
        <v>20</v>
      </c>
      <c r="I1049" s="7">
        <v>24</v>
      </c>
      <c r="J1049" s="8">
        <v>63</v>
      </c>
      <c r="K1049" s="9">
        <v>1512</v>
      </c>
      <c r="L1049" s="9">
        <v>665.28</v>
      </c>
      <c r="M1049" s="10">
        <v>0.44</v>
      </c>
      <c r="N1049" s="4" t="s">
        <v>83</v>
      </c>
      <c r="O1049" s="4" t="str">
        <f>TEXT(Table1[[#This Row],[Invoice Date]],"yyyy")</f>
        <v>2020</v>
      </c>
      <c r="P1049" s="4" t="str">
        <f>TEXT(Table1[[#This Row],[Invoice Date]],"mmm")</f>
        <v>Oct</v>
      </c>
      <c r="Q1049" s="27">
        <f>WEEKNUM(Table1[[#This Row],[Invoice Date]]) + IF(YEAR(Table1[[#This Row],[Invoice Date]])=2021, 52, 0)</f>
        <v>43</v>
      </c>
    </row>
    <row r="1050" spans="2:17" ht="14.25" customHeight="1" x14ac:dyDescent="0.3">
      <c r="B1050" s="4" t="s">
        <v>14</v>
      </c>
      <c r="C1050" s="33">
        <v>1185732</v>
      </c>
      <c r="D1050" s="5">
        <v>44123</v>
      </c>
      <c r="E1050" s="4" t="s">
        <v>48</v>
      </c>
      <c r="F1050" s="4" t="s">
        <v>49</v>
      </c>
      <c r="G1050" s="4" t="s">
        <v>50</v>
      </c>
      <c r="H1050" s="6" t="s">
        <v>20</v>
      </c>
      <c r="I1050" s="7">
        <v>25</v>
      </c>
      <c r="J1050" s="8">
        <v>250</v>
      </c>
      <c r="K1050" s="9">
        <v>62500</v>
      </c>
      <c r="L1050" s="9">
        <v>18750</v>
      </c>
      <c r="M1050" s="10">
        <v>0.3</v>
      </c>
      <c r="N1050" s="4" t="s">
        <v>18</v>
      </c>
      <c r="O1050" s="4" t="str">
        <f>TEXT(Table1[[#This Row],[Invoice Date]],"yyyy")</f>
        <v>2020</v>
      </c>
      <c r="P1050" s="4" t="str">
        <f>TEXT(Table1[[#This Row],[Invoice Date]],"mmm")</f>
        <v>Oct</v>
      </c>
      <c r="Q1050" s="27">
        <f>WEEKNUM(Table1[[#This Row],[Invoice Date]]) + IF(YEAR(Table1[[#This Row],[Invoice Date]])=2021, 52, 0)</f>
        <v>43</v>
      </c>
    </row>
    <row r="1051" spans="2:17" ht="14.25" customHeight="1" x14ac:dyDescent="0.3">
      <c r="B1051" s="4" t="s">
        <v>14</v>
      </c>
      <c r="C1051" s="33">
        <v>1185732</v>
      </c>
      <c r="D1051" s="5">
        <v>44124</v>
      </c>
      <c r="E1051" s="4" t="s">
        <v>48</v>
      </c>
      <c r="F1051" s="4" t="s">
        <v>49</v>
      </c>
      <c r="G1051" s="4" t="s">
        <v>50</v>
      </c>
      <c r="H1051" s="6" t="s">
        <v>21</v>
      </c>
      <c r="I1051" s="7">
        <v>29</v>
      </c>
      <c r="J1051" s="8">
        <v>26</v>
      </c>
      <c r="K1051" s="9">
        <v>754</v>
      </c>
      <c r="L1051" s="9">
        <v>339.30000000000007</v>
      </c>
      <c r="M1051" s="10">
        <v>0.45000000000000007</v>
      </c>
      <c r="N1051" s="4" t="s">
        <v>83</v>
      </c>
      <c r="O1051" s="4" t="str">
        <f>TEXT(Table1[[#This Row],[Invoice Date]],"yyyy")</f>
        <v>2020</v>
      </c>
      <c r="P1051" s="4" t="str">
        <f>TEXT(Table1[[#This Row],[Invoice Date]],"mmm")</f>
        <v>Oct</v>
      </c>
      <c r="Q1051" s="27">
        <f>WEEKNUM(Table1[[#This Row],[Invoice Date]]) + IF(YEAR(Table1[[#This Row],[Invoice Date]])=2021, 52, 0)</f>
        <v>43</v>
      </c>
    </row>
    <row r="1052" spans="2:17" ht="14.25" customHeight="1" x14ac:dyDescent="0.3">
      <c r="B1052" s="4" t="s">
        <v>25</v>
      </c>
      <c r="C1052" s="33">
        <v>1185733</v>
      </c>
      <c r="D1052" s="5">
        <v>44124</v>
      </c>
      <c r="E1052" s="4" t="s">
        <v>27</v>
      </c>
      <c r="F1052" s="4" t="s">
        <v>28</v>
      </c>
      <c r="G1052" s="4" t="s">
        <v>29</v>
      </c>
      <c r="H1052" s="6" t="s">
        <v>17</v>
      </c>
      <c r="I1052" s="7">
        <v>34</v>
      </c>
      <c r="J1052" s="8">
        <v>270</v>
      </c>
      <c r="K1052" s="9">
        <v>9180</v>
      </c>
      <c r="L1052" s="9">
        <v>3488.4</v>
      </c>
      <c r="M1052" s="10">
        <v>0.38</v>
      </c>
      <c r="N1052" s="4" t="s">
        <v>24</v>
      </c>
      <c r="O1052" s="4" t="str">
        <f>TEXT(Table1[[#This Row],[Invoice Date]],"yyyy")</f>
        <v>2020</v>
      </c>
      <c r="P1052" s="4" t="str">
        <f>TEXT(Table1[[#This Row],[Invoice Date]],"mmm")</f>
        <v>Oct</v>
      </c>
      <c r="Q1052" s="27">
        <f>WEEKNUM(Table1[[#This Row],[Invoice Date]]) + IF(YEAR(Table1[[#This Row],[Invoice Date]])=2021, 52, 0)</f>
        <v>43</v>
      </c>
    </row>
    <row r="1053" spans="2:17" ht="14.25" customHeight="1" x14ac:dyDescent="0.3">
      <c r="B1053" s="4" t="s">
        <v>25</v>
      </c>
      <c r="C1053" s="33">
        <v>1185733</v>
      </c>
      <c r="D1053" s="5">
        <v>44124</v>
      </c>
      <c r="E1053" s="4" t="s">
        <v>27</v>
      </c>
      <c r="F1053" s="4" t="s">
        <v>28</v>
      </c>
      <c r="G1053" s="4" t="s">
        <v>29</v>
      </c>
      <c r="H1053" s="6" t="s">
        <v>17</v>
      </c>
      <c r="I1053" s="7">
        <v>43</v>
      </c>
      <c r="J1053" s="8">
        <v>234</v>
      </c>
      <c r="K1053" s="9">
        <v>10062</v>
      </c>
      <c r="L1053" s="9">
        <v>4930.38</v>
      </c>
      <c r="M1053" s="10">
        <v>0.49</v>
      </c>
      <c r="N1053" s="4" t="s">
        <v>83</v>
      </c>
      <c r="O1053" s="4" t="str">
        <f>TEXT(Table1[[#This Row],[Invoice Date]],"yyyy")</f>
        <v>2020</v>
      </c>
      <c r="P1053" s="4" t="str">
        <f>TEXT(Table1[[#This Row],[Invoice Date]],"mmm")</f>
        <v>Oct</v>
      </c>
      <c r="Q1053" s="27">
        <f>WEEKNUM(Table1[[#This Row],[Invoice Date]]) + IF(YEAR(Table1[[#This Row],[Invoice Date]])=2021, 52, 0)</f>
        <v>43</v>
      </c>
    </row>
    <row r="1054" spans="2:17" ht="14.25" customHeight="1" x14ac:dyDescent="0.3">
      <c r="B1054" s="4" t="s">
        <v>14</v>
      </c>
      <c r="C1054" s="33">
        <v>1185732</v>
      </c>
      <c r="D1054" s="5">
        <v>44124</v>
      </c>
      <c r="E1054" s="4" t="s">
        <v>48</v>
      </c>
      <c r="F1054" s="4" t="s">
        <v>49</v>
      </c>
      <c r="G1054" s="4" t="s">
        <v>50</v>
      </c>
      <c r="H1054" s="6" t="s">
        <v>21</v>
      </c>
      <c r="I1054" s="7">
        <v>30.000000000000004</v>
      </c>
      <c r="J1054" s="8">
        <v>100</v>
      </c>
      <c r="K1054" s="9">
        <v>30000.000000000004</v>
      </c>
      <c r="L1054" s="9">
        <v>10500.000000000002</v>
      </c>
      <c r="M1054" s="10">
        <v>0.35000000000000003</v>
      </c>
      <c r="N1054" s="4" t="s">
        <v>18</v>
      </c>
      <c r="O1054" s="4" t="str">
        <f>TEXT(Table1[[#This Row],[Invoice Date]],"yyyy")</f>
        <v>2020</v>
      </c>
      <c r="P1054" s="4" t="str">
        <f>TEXT(Table1[[#This Row],[Invoice Date]],"mmm")</f>
        <v>Oct</v>
      </c>
      <c r="Q1054" s="27">
        <f>WEEKNUM(Table1[[#This Row],[Invoice Date]]) + IF(YEAR(Table1[[#This Row],[Invoice Date]])=2021, 52, 0)</f>
        <v>43</v>
      </c>
    </row>
    <row r="1055" spans="2:17" ht="14.25" customHeight="1" x14ac:dyDescent="0.3">
      <c r="B1055" s="4" t="s">
        <v>25</v>
      </c>
      <c r="C1055" s="33">
        <v>1185733</v>
      </c>
      <c r="D1055" s="5">
        <v>44124</v>
      </c>
      <c r="E1055" s="4" t="s">
        <v>27</v>
      </c>
      <c r="F1055" s="4" t="s">
        <v>28</v>
      </c>
      <c r="G1055" s="4" t="s">
        <v>29</v>
      </c>
      <c r="H1055" s="6" t="s">
        <v>17</v>
      </c>
      <c r="I1055" s="7">
        <v>45</v>
      </c>
      <c r="J1055" s="8">
        <v>900</v>
      </c>
      <c r="K1055" s="9">
        <v>405000</v>
      </c>
      <c r="L1055" s="9">
        <v>141750</v>
      </c>
      <c r="M1055" s="10">
        <v>0.35</v>
      </c>
      <c r="N1055" s="4" t="s">
        <v>24</v>
      </c>
      <c r="O1055" s="4" t="str">
        <f>TEXT(Table1[[#This Row],[Invoice Date]],"yyyy")</f>
        <v>2020</v>
      </c>
      <c r="P1055" s="4" t="str">
        <f>TEXT(Table1[[#This Row],[Invoice Date]],"mmm")</f>
        <v>Oct</v>
      </c>
      <c r="Q1055" s="27">
        <f>WEEKNUM(Table1[[#This Row],[Invoice Date]]) + IF(YEAR(Table1[[#This Row],[Invoice Date]])=2021, 52, 0)</f>
        <v>43</v>
      </c>
    </row>
    <row r="1056" spans="2:17" ht="14.25" customHeight="1" x14ac:dyDescent="0.3">
      <c r="B1056" s="4" t="s">
        <v>14</v>
      </c>
      <c r="C1056" s="33">
        <v>1185732</v>
      </c>
      <c r="D1056" s="5">
        <v>44125</v>
      </c>
      <c r="E1056" s="4" t="s">
        <v>36</v>
      </c>
      <c r="F1056" s="4" t="s">
        <v>51</v>
      </c>
      <c r="G1056" s="4" t="s">
        <v>52</v>
      </c>
      <c r="H1056" s="6" t="s">
        <v>22</v>
      </c>
      <c r="I1056" s="7">
        <v>43</v>
      </c>
      <c r="J1056" s="8">
        <v>39</v>
      </c>
      <c r="K1056" s="9">
        <v>1677</v>
      </c>
      <c r="L1056" s="9">
        <v>754.65</v>
      </c>
      <c r="M1056" s="10">
        <v>0.44999999999999996</v>
      </c>
      <c r="N1056" s="4" t="s">
        <v>83</v>
      </c>
      <c r="O1056" s="4" t="str">
        <f>TEXT(Table1[[#This Row],[Invoice Date]],"yyyy")</f>
        <v>2020</v>
      </c>
      <c r="P1056" s="4" t="str">
        <f>TEXT(Table1[[#This Row],[Invoice Date]],"mmm")</f>
        <v>Oct</v>
      </c>
      <c r="Q1056" s="27">
        <f>WEEKNUM(Table1[[#This Row],[Invoice Date]]) + IF(YEAR(Table1[[#This Row],[Invoice Date]])=2021, 52, 0)</f>
        <v>43</v>
      </c>
    </row>
    <row r="1057" spans="2:17" ht="14.25" customHeight="1" x14ac:dyDescent="0.3">
      <c r="B1057" s="4" t="s">
        <v>25</v>
      </c>
      <c r="C1057" s="33">
        <v>1185733</v>
      </c>
      <c r="D1057" s="5">
        <v>44125</v>
      </c>
      <c r="E1057" s="4" t="s">
        <v>27</v>
      </c>
      <c r="F1057" s="4" t="s">
        <v>28</v>
      </c>
      <c r="G1057" s="4" t="s">
        <v>29</v>
      </c>
      <c r="H1057" s="6" t="s">
        <v>19</v>
      </c>
      <c r="I1057" s="7">
        <v>31</v>
      </c>
      <c r="J1057" s="8">
        <v>306</v>
      </c>
      <c r="K1057" s="9">
        <v>9486</v>
      </c>
      <c r="L1057" s="9">
        <v>3794.3999999999996</v>
      </c>
      <c r="M1057" s="10">
        <v>0.39999999999999997</v>
      </c>
      <c r="N1057" s="4" t="s">
        <v>24</v>
      </c>
      <c r="O1057" s="4" t="str">
        <f>TEXT(Table1[[#This Row],[Invoice Date]],"yyyy")</f>
        <v>2020</v>
      </c>
      <c r="P1057" s="4" t="str">
        <f>TEXT(Table1[[#This Row],[Invoice Date]],"mmm")</f>
        <v>Oct</v>
      </c>
      <c r="Q1057" s="27">
        <f>WEEKNUM(Table1[[#This Row],[Invoice Date]]) + IF(YEAR(Table1[[#This Row],[Invoice Date]])=2021, 52, 0)</f>
        <v>43</v>
      </c>
    </row>
    <row r="1058" spans="2:17" ht="14.25" customHeight="1" x14ac:dyDescent="0.3">
      <c r="B1058" s="4" t="s">
        <v>25</v>
      </c>
      <c r="C1058" s="33">
        <v>1185733</v>
      </c>
      <c r="D1058" s="5">
        <v>44125</v>
      </c>
      <c r="E1058" s="4" t="s">
        <v>27</v>
      </c>
      <c r="F1058" s="4" t="s">
        <v>28</v>
      </c>
      <c r="G1058" s="4" t="s">
        <v>29</v>
      </c>
      <c r="H1058" s="6" t="s">
        <v>19</v>
      </c>
      <c r="I1058" s="7">
        <v>43</v>
      </c>
      <c r="J1058" s="8">
        <v>243</v>
      </c>
      <c r="K1058" s="9">
        <v>10449</v>
      </c>
      <c r="L1058" s="9">
        <v>5120.01</v>
      </c>
      <c r="M1058" s="10">
        <v>0.49</v>
      </c>
      <c r="N1058" s="4" t="s">
        <v>83</v>
      </c>
      <c r="O1058" s="4" t="str">
        <f>TEXT(Table1[[#This Row],[Invoice Date]],"yyyy")</f>
        <v>2020</v>
      </c>
      <c r="P1058" s="4" t="str">
        <f>TEXT(Table1[[#This Row],[Invoice Date]],"mmm")</f>
        <v>Oct</v>
      </c>
      <c r="Q1058" s="27">
        <f>WEEKNUM(Table1[[#This Row],[Invoice Date]]) + IF(YEAR(Table1[[#This Row],[Invoice Date]])=2021, 52, 0)</f>
        <v>43</v>
      </c>
    </row>
    <row r="1059" spans="2:17" ht="14.25" customHeight="1" x14ac:dyDescent="0.3">
      <c r="B1059" s="4" t="s">
        <v>14</v>
      </c>
      <c r="C1059" s="33">
        <v>1185732</v>
      </c>
      <c r="D1059" s="5">
        <v>44125</v>
      </c>
      <c r="E1059" s="4" t="s">
        <v>36</v>
      </c>
      <c r="F1059" s="4" t="s">
        <v>51</v>
      </c>
      <c r="G1059" s="4" t="s">
        <v>52</v>
      </c>
      <c r="H1059" s="6" t="s">
        <v>22</v>
      </c>
      <c r="I1059" s="7">
        <v>44.999999999999993</v>
      </c>
      <c r="J1059" s="8">
        <v>150</v>
      </c>
      <c r="K1059" s="9">
        <v>67499.999999999985</v>
      </c>
      <c r="L1059" s="9">
        <v>20249.999999999996</v>
      </c>
      <c r="M1059" s="10">
        <v>0.3</v>
      </c>
      <c r="N1059" s="4" t="s">
        <v>18</v>
      </c>
      <c r="O1059" s="4" t="str">
        <f>TEXT(Table1[[#This Row],[Invoice Date]],"yyyy")</f>
        <v>2020</v>
      </c>
      <c r="P1059" s="4" t="str">
        <f>TEXT(Table1[[#This Row],[Invoice Date]],"mmm")</f>
        <v>Oct</v>
      </c>
      <c r="Q1059" s="27">
        <f>WEEKNUM(Table1[[#This Row],[Invoice Date]]) + IF(YEAR(Table1[[#This Row],[Invoice Date]])=2021, 52, 0)</f>
        <v>43</v>
      </c>
    </row>
    <row r="1060" spans="2:17" ht="14.25" customHeight="1" x14ac:dyDescent="0.3">
      <c r="B1060" s="4" t="s">
        <v>25</v>
      </c>
      <c r="C1060" s="33">
        <v>1185733</v>
      </c>
      <c r="D1060" s="5">
        <v>44125</v>
      </c>
      <c r="E1060" s="4" t="s">
        <v>27</v>
      </c>
      <c r="F1060" s="4" t="s">
        <v>28</v>
      </c>
      <c r="G1060" s="4" t="s">
        <v>29</v>
      </c>
      <c r="H1060" s="6" t="s">
        <v>19</v>
      </c>
      <c r="I1060" s="7">
        <v>45</v>
      </c>
      <c r="J1060" s="8">
        <v>900</v>
      </c>
      <c r="K1060" s="9">
        <v>405000</v>
      </c>
      <c r="L1060" s="9">
        <v>141750</v>
      </c>
      <c r="M1060" s="10">
        <v>0.35</v>
      </c>
      <c r="N1060" s="4" t="s">
        <v>24</v>
      </c>
      <c r="O1060" s="4" t="str">
        <f>TEXT(Table1[[#This Row],[Invoice Date]],"yyyy")</f>
        <v>2020</v>
      </c>
      <c r="P1060" s="4" t="str">
        <f>TEXT(Table1[[#This Row],[Invoice Date]],"mmm")</f>
        <v>Oct</v>
      </c>
      <c r="Q1060" s="27">
        <f>WEEKNUM(Table1[[#This Row],[Invoice Date]]) + IF(YEAR(Table1[[#This Row],[Invoice Date]])=2021, 52, 0)</f>
        <v>43</v>
      </c>
    </row>
    <row r="1061" spans="2:17" ht="14.25" customHeight="1" x14ac:dyDescent="0.3">
      <c r="B1061" s="4" t="s">
        <v>14</v>
      </c>
      <c r="C1061" s="33">
        <v>1185732</v>
      </c>
      <c r="D1061" s="5">
        <v>44126</v>
      </c>
      <c r="E1061" s="4" t="s">
        <v>36</v>
      </c>
      <c r="F1061" s="4" t="s">
        <v>51</v>
      </c>
      <c r="G1061" s="4" t="s">
        <v>52</v>
      </c>
      <c r="H1061" s="6" t="s">
        <v>23</v>
      </c>
      <c r="I1061" s="7">
        <v>32</v>
      </c>
      <c r="J1061" s="8">
        <v>65</v>
      </c>
      <c r="K1061" s="9">
        <v>2080</v>
      </c>
      <c r="L1061" s="9">
        <v>1164.8000000000002</v>
      </c>
      <c r="M1061" s="10">
        <v>0.56000000000000005</v>
      </c>
      <c r="N1061" s="4" t="s">
        <v>83</v>
      </c>
      <c r="O1061" s="4" t="str">
        <f>TEXT(Table1[[#This Row],[Invoice Date]],"yyyy")</f>
        <v>2020</v>
      </c>
      <c r="P1061" s="4" t="str">
        <f>TEXT(Table1[[#This Row],[Invoice Date]],"mmm")</f>
        <v>Oct</v>
      </c>
      <c r="Q1061" s="27">
        <f>WEEKNUM(Table1[[#This Row],[Invoice Date]]) + IF(YEAR(Table1[[#This Row],[Invoice Date]])=2021, 52, 0)</f>
        <v>43</v>
      </c>
    </row>
    <row r="1062" spans="2:17" ht="14.25" customHeight="1" x14ac:dyDescent="0.3">
      <c r="B1062" s="4" t="s">
        <v>25</v>
      </c>
      <c r="C1062" s="33">
        <v>1185733</v>
      </c>
      <c r="D1062" s="5">
        <v>44126</v>
      </c>
      <c r="E1062" s="4" t="s">
        <v>27</v>
      </c>
      <c r="F1062" s="4" t="s">
        <v>28</v>
      </c>
      <c r="G1062" s="4" t="s">
        <v>29</v>
      </c>
      <c r="H1062" s="6" t="s">
        <v>20</v>
      </c>
      <c r="I1062" s="7">
        <v>34</v>
      </c>
      <c r="J1062" s="8">
        <v>281</v>
      </c>
      <c r="K1062" s="9">
        <v>9554</v>
      </c>
      <c r="L1062" s="9">
        <v>3726.0599999999995</v>
      </c>
      <c r="M1062" s="10">
        <v>0.38999999999999996</v>
      </c>
      <c r="N1062" s="4" t="s">
        <v>24</v>
      </c>
      <c r="O1062" s="4" t="str">
        <f>TEXT(Table1[[#This Row],[Invoice Date]],"yyyy")</f>
        <v>2020</v>
      </c>
      <c r="P1062" s="4" t="str">
        <f>TEXT(Table1[[#This Row],[Invoice Date]],"mmm")</f>
        <v>Oct</v>
      </c>
      <c r="Q1062" s="27">
        <f>WEEKNUM(Table1[[#This Row],[Invoice Date]]) + IF(YEAR(Table1[[#This Row],[Invoice Date]])=2021, 52, 0)</f>
        <v>43</v>
      </c>
    </row>
    <row r="1063" spans="2:17" ht="14.25" customHeight="1" x14ac:dyDescent="0.3">
      <c r="B1063" s="4" t="s">
        <v>25</v>
      </c>
      <c r="C1063" s="33">
        <v>1185733</v>
      </c>
      <c r="D1063" s="5">
        <v>44126</v>
      </c>
      <c r="E1063" s="4" t="s">
        <v>27</v>
      </c>
      <c r="F1063" s="4" t="s">
        <v>28</v>
      </c>
      <c r="G1063" s="4" t="s">
        <v>29</v>
      </c>
      <c r="H1063" s="6" t="s">
        <v>20</v>
      </c>
      <c r="I1063" s="7">
        <v>47</v>
      </c>
      <c r="J1063" s="8">
        <v>206</v>
      </c>
      <c r="K1063" s="9">
        <v>9682</v>
      </c>
      <c r="L1063" s="9">
        <v>4647.3599999999997</v>
      </c>
      <c r="M1063" s="10">
        <v>0.48</v>
      </c>
      <c r="N1063" s="4" t="s">
        <v>83</v>
      </c>
      <c r="O1063" s="4" t="str">
        <f>TEXT(Table1[[#This Row],[Invoice Date]],"yyyy")</f>
        <v>2020</v>
      </c>
      <c r="P1063" s="4" t="str">
        <f>TEXT(Table1[[#This Row],[Invoice Date]],"mmm")</f>
        <v>Oct</v>
      </c>
      <c r="Q1063" s="27">
        <f>WEEKNUM(Table1[[#This Row],[Invoice Date]]) + IF(YEAR(Table1[[#This Row],[Invoice Date]])=2021, 52, 0)</f>
        <v>43</v>
      </c>
    </row>
    <row r="1064" spans="2:17" ht="14.25" customHeight="1" x14ac:dyDescent="0.3">
      <c r="B1064" s="4" t="s">
        <v>14</v>
      </c>
      <c r="C1064" s="33">
        <v>1185732</v>
      </c>
      <c r="D1064" s="5">
        <v>44126</v>
      </c>
      <c r="E1064" s="4" t="s">
        <v>36</v>
      </c>
      <c r="F1064" s="4" t="s">
        <v>51</v>
      </c>
      <c r="G1064" s="4" t="s">
        <v>52</v>
      </c>
      <c r="H1064" s="6" t="s">
        <v>23</v>
      </c>
      <c r="I1064" s="7">
        <v>35</v>
      </c>
      <c r="J1064" s="8">
        <v>250</v>
      </c>
      <c r="K1064" s="9">
        <v>87500</v>
      </c>
      <c r="L1064" s="9">
        <v>39375</v>
      </c>
      <c r="M1064" s="10">
        <v>0.45</v>
      </c>
      <c r="N1064" s="4" t="s">
        <v>18</v>
      </c>
      <c r="O1064" s="4" t="str">
        <f>TEXT(Table1[[#This Row],[Invoice Date]],"yyyy")</f>
        <v>2020</v>
      </c>
      <c r="P1064" s="4" t="str">
        <f>TEXT(Table1[[#This Row],[Invoice Date]],"mmm")</f>
        <v>Oct</v>
      </c>
      <c r="Q1064" s="27">
        <f>WEEKNUM(Table1[[#This Row],[Invoice Date]]) + IF(YEAR(Table1[[#This Row],[Invoice Date]])=2021, 52, 0)</f>
        <v>43</v>
      </c>
    </row>
    <row r="1065" spans="2:17" ht="14.25" customHeight="1" x14ac:dyDescent="0.3">
      <c r="B1065" s="4" t="s">
        <v>25</v>
      </c>
      <c r="C1065" s="33">
        <v>1185733</v>
      </c>
      <c r="D1065" s="5">
        <v>44126</v>
      </c>
      <c r="E1065" s="4" t="s">
        <v>27</v>
      </c>
      <c r="F1065" s="4" t="s">
        <v>28</v>
      </c>
      <c r="G1065" s="4" t="s">
        <v>29</v>
      </c>
      <c r="H1065" s="6" t="s">
        <v>20</v>
      </c>
      <c r="I1065" s="7">
        <v>50</v>
      </c>
      <c r="J1065" s="8">
        <v>825</v>
      </c>
      <c r="K1065" s="9">
        <v>412500</v>
      </c>
      <c r="L1065" s="9">
        <v>144375</v>
      </c>
      <c r="M1065" s="10">
        <v>0.35</v>
      </c>
      <c r="N1065" s="4" t="s">
        <v>24</v>
      </c>
      <c r="O1065" s="4" t="str">
        <f>TEXT(Table1[[#This Row],[Invoice Date]],"yyyy")</f>
        <v>2020</v>
      </c>
      <c r="P1065" s="4" t="str">
        <f>TEXT(Table1[[#This Row],[Invoice Date]],"mmm")</f>
        <v>Oct</v>
      </c>
      <c r="Q1065" s="27">
        <f>WEEKNUM(Table1[[#This Row],[Invoice Date]]) + IF(YEAR(Table1[[#This Row],[Invoice Date]])=2021, 52, 0)</f>
        <v>43</v>
      </c>
    </row>
    <row r="1066" spans="2:17" ht="14.25" customHeight="1" x14ac:dyDescent="0.3">
      <c r="B1066" s="4" t="s">
        <v>14</v>
      </c>
      <c r="C1066" s="33">
        <v>1185732</v>
      </c>
      <c r="D1066" s="5">
        <v>44127</v>
      </c>
      <c r="E1066" s="4" t="s">
        <v>36</v>
      </c>
      <c r="F1066" s="4" t="s">
        <v>51</v>
      </c>
      <c r="G1066" s="4" t="s">
        <v>52</v>
      </c>
      <c r="H1066" s="6" t="s">
        <v>17</v>
      </c>
      <c r="I1066" s="7">
        <v>32</v>
      </c>
      <c r="J1066" s="8">
        <v>135</v>
      </c>
      <c r="K1066" s="9">
        <v>4320</v>
      </c>
      <c r="L1066" s="9">
        <v>1944.0000000000002</v>
      </c>
      <c r="M1066" s="10">
        <v>0.45000000000000007</v>
      </c>
      <c r="N1066" s="4" t="s">
        <v>83</v>
      </c>
      <c r="O1066" s="4" t="str">
        <f>TEXT(Table1[[#This Row],[Invoice Date]],"yyyy")</f>
        <v>2020</v>
      </c>
      <c r="P1066" s="4" t="str">
        <f>TEXT(Table1[[#This Row],[Invoice Date]],"mmm")</f>
        <v>Oct</v>
      </c>
      <c r="Q1066" s="27">
        <f>WEEKNUM(Table1[[#This Row],[Invoice Date]]) + IF(YEAR(Table1[[#This Row],[Invoice Date]])=2021, 52, 0)</f>
        <v>43</v>
      </c>
    </row>
    <row r="1067" spans="2:17" ht="14.25" customHeight="1" x14ac:dyDescent="0.3">
      <c r="B1067" s="4" t="s">
        <v>25</v>
      </c>
      <c r="C1067" s="33">
        <v>1185733</v>
      </c>
      <c r="D1067" s="5">
        <v>44127</v>
      </c>
      <c r="E1067" s="4" t="s">
        <v>27</v>
      </c>
      <c r="F1067" s="4" t="s">
        <v>28</v>
      </c>
      <c r="G1067" s="4" t="s">
        <v>29</v>
      </c>
      <c r="H1067" s="6" t="s">
        <v>21</v>
      </c>
      <c r="I1067" s="7">
        <v>36</v>
      </c>
      <c r="J1067" s="8">
        <v>230</v>
      </c>
      <c r="K1067" s="9">
        <v>8280</v>
      </c>
      <c r="L1067" s="9">
        <v>4140</v>
      </c>
      <c r="M1067" s="10">
        <v>0.5</v>
      </c>
      <c r="N1067" s="4" t="s">
        <v>24</v>
      </c>
      <c r="O1067" s="4" t="str">
        <f>TEXT(Table1[[#This Row],[Invoice Date]],"yyyy")</f>
        <v>2020</v>
      </c>
      <c r="P1067" s="4" t="str">
        <f>TEXT(Table1[[#This Row],[Invoice Date]],"mmm")</f>
        <v>Oct</v>
      </c>
      <c r="Q1067" s="27">
        <f>WEEKNUM(Table1[[#This Row],[Invoice Date]]) + IF(YEAR(Table1[[#This Row],[Invoice Date]])=2021, 52, 0)</f>
        <v>43</v>
      </c>
    </row>
    <row r="1068" spans="2:17" ht="14.25" customHeight="1" x14ac:dyDescent="0.3">
      <c r="B1068" s="4" t="s">
        <v>25</v>
      </c>
      <c r="C1068" s="33">
        <v>1185733</v>
      </c>
      <c r="D1068" s="5">
        <v>44127</v>
      </c>
      <c r="E1068" s="4" t="s">
        <v>27</v>
      </c>
      <c r="F1068" s="4" t="s">
        <v>28</v>
      </c>
      <c r="G1068" s="4" t="s">
        <v>29</v>
      </c>
      <c r="H1068" s="6" t="s">
        <v>21</v>
      </c>
      <c r="I1068" s="7">
        <v>48</v>
      </c>
      <c r="J1068" s="8">
        <v>203</v>
      </c>
      <c r="K1068" s="9">
        <v>9744</v>
      </c>
      <c r="L1068" s="9">
        <v>5359.2000000000007</v>
      </c>
      <c r="M1068" s="10">
        <v>0.55000000000000004</v>
      </c>
      <c r="N1068" s="4" t="s">
        <v>83</v>
      </c>
      <c r="O1068" s="4" t="str">
        <f>TEXT(Table1[[#This Row],[Invoice Date]],"yyyy")</f>
        <v>2020</v>
      </c>
      <c r="P1068" s="4" t="str">
        <f>TEXT(Table1[[#This Row],[Invoice Date]],"mmm")</f>
        <v>Oct</v>
      </c>
      <c r="Q1068" s="27">
        <f>WEEKNUM(Table1[[#This Row],[Invoice Date]]) + IF(YEAR(Table1[[#This Row],[Invoice Date]])=2021, 52, 0)</f>
        <v>43</v>
      </c>
    </row>
    <row r="1069" spans="2:17" ht="14.25" customHeight="1" x14ac:dyDescent="0.3">
      <c r="B1069" s="4" t="s">
        <v>14</v>
      </c>
      <c r="C1069" s="33">
        <v>1185732</v>
      </c>
      <c r="D1069" s="5">
        <v>44127</v>
      </c>
      <c r="E1069" s="4" t="s">
        <v>36</v>
      </c>
      <c r="F1069" s="4" t="s">
        <v>51</v>
      </c>
      <c r="G1069" s="4" t="s">
        <v>52</v>
      </c>
      <c r="H1069" s="6" t="s">
        <v>17</v>
      </c>
      <c r="I1069" s="7">
        <v>35</v>
      </c>
      <c r="J1069" s="8">
        <v>500</v>
      </c>
      <c r="K1069" s="9">
        <v>175000</v>
      </c>
      <c r="L1069" s="9">
        <v>61250.000000000007</v>
      </c>
      <c r="M1069" s="10">
        <v>0.35000000000000003</v>
      </c>
      <c r="N1069" s="4" t="s">
        <v>18</v>
      </c>
      <c r="O1069" s="4" t="str">
        <f>TEXT(Table1[[#This Row],[Invoice Date]],"yyyy")</f>
        <v>2020</v>
      </c>
      <c r="P1069" s="4" t="str">
        <f>TEXT(Table1[[#This Row],[Invoice Date]],"mmm")</f>
        <v>Oct</v>
      </c>
      <c r="Q1069" s="27">
        <f>WEEKNUM(Table1[[#This Row],[Invoice Date]]) + IF(YEAR(Table1[[#This Row],[Invoice Date]])=2021, 52, 0)</f>
        <v>43</v>
      </c>
    </row>
    <row r="1070" spans="2:17" ht="14.25" customHeight="1" x14ac:dyDescent="0.3">
      <c r="B1070" s="4" t="s">
        <v>25</v>
      </c>
      <c r="C1070" s="33">
        <v>1185733</v>
      </c>
      <c r="D1070" s="5">
        <v>44127</v>
      </c>
      <c r="E1070" s="4" t="s">
        <v>27</v>
      </c>
      <c r="F1070" s="4" t="s">
        <v>28</v>
      </c>
      <c r="G1070" s="4" t="s">
        <v>29</v>
      </c>
      <c r="H1070" s="6" t="s">
        <v>21</v>
      </c>
      <c r="I1070" s="7">
        <v>50</v>
      </c>
      <c r="J1070" s="8">
        <v>675</v>
      </c>
      <c r="K1070" s="9">
        <v>337500</v>
      </c>
      <c r="L1070" s="9">
        <v>151875</v>
      </c>
      <c r="M1070" s="10">
        <v>0.45</v>
      </c>
      <c r="N1070" s="4" t="s">
        <v>24</v>
      </c>
      <c r="O1070" s="4" t="str">
        <f>TEXT(Table1[[#This Row],[Invoice Date]],"yyyy")</f>
        <v>2020</v>
      </c>
      <c r="P1070" s="4" t="str">
        <f>TEXT(Table1[[#This Row],[Invoice Date]],"mmm")</f>
        <v>Oct</v>
      </c>
      <c r="Q1070" s="27">
        <f>WEEKNUM(Table1[[#This Row],[Invoice Date]]) + IF(YEAR(Table1[[#This Row],[Invoice Date]])=2021, 52, 0)</f>
        <v>43</v>
      </c>
    </row>
    <row r="1071" spans="2:17" ht="14.25" customHeight="1" x14ac:dyDescent="0.3">
      <c r="B1071" s="4" t="s">
        <v>14</v>
      </c>
      <c r="C1071" s="33">
        <v>1185732</v>
      </c>
      <c r="D1071" s="5">
        <v>44128</v>
      </c>
      <c r="E1071" s="4" t="s">
        <v>36</v>
      </c>
      <c r="F1071" s="4" t="s">
        <v>51</v>
      </c>
      <c r="G1071" s="4" t="s">
        <v>52</v>
      </c>
      <c r="H1071" s="6" t="s">
        <v>19</v>
      </c>
      <c r="I1071" s="7">
        <v>34</v>
      </c>
      <c r="J1071" s="8">
        <v>38</v>
      </c>
      <c r="K1071" s="9">
        <v>1292</v>
      </c>
      <c r="L1071" s="9">
        <v>581.4</v>
      </c>
      <c r="M1071" s="10">
        <v>0.44999999999999996</v>
      </c>
      <c r="N1071" s="4" t="s">
        <v>83</v>
      </c>
      <c r="O1071" s="4" t="str">
        <f>TEXT(Table1[[#This Row],[Invoice Date]],"yyyy")</f>
        <v>2020</v>
      </c>
      <c r="P1071" s="4" t="str">
        <f>TEXT(Table1[[#This Row],[Invoice Date]],"mmm")</f>
        <v>Oct</v>
      </c>
      <c r="Q1071" s="27">
        <f>WEEKNUM(Table1[[#This Row],[Invoice Date]]) + IF(YEAR(Table1[[#This Row],[Invoice Date]])=2021, 52, 0)</f>
        <v>43</v>
      </c>
    </row>
    <row r="1072" spans="2:17" ht="14.25" customHeight="1" x14ac:dyDescent="0.3">
      <c r="B1072" s="4" t="s">
        <v>25</v>
      </c>
      <c r="C1072" s="33">
        <v>1185733</v>
      </c>
      <c r="D1072" s="5">
        <v>44128</v>
      </c>
      <c r="E1072" s="4" t="s">
        <v>27</v>
      </c>
      <c r="F1072" s="4" t="s">
        <v>28</v>
      </c>
      <c r="G1072" s="4" t="s">
        <v>29</v>
      </c>
      <c r="H1072" s="6" t="s">
        <v>22</v>
      </c>
      <c r="I1072" s="7">
        <v>30</v>
      </c>
      <c r="J1072" s="8">
        <v>195</v>
      </c>
      <c r="K1072" s="9">
        <v>5850</v>
      </c>
      <c r="L1072" s="9">
        <v>1872</v>
      </c>
      <c r="M1072" s="10">
        <v>0.32</v>
      </c>
      <c r="N1072" s="4" t="s">
        <v>24</v>
      </c>
      <c r="O1072" s="4" t="str">
        <f>TEXT(Table1[[#This Row],[Invoice Date]],"yyyy")</f>
        <v>2020</v>
      </c>
      <c r="P1072" s="4" t="str">
        <f>TEXT(Table1[[#This Row],[Invoice Date]],"mmm")</f>
        <v>Oct</v>
      </c>
      <c r="Q1072" s="27">
        <f>WEEKNUM(Table1[[#This Row],[Invoice Date]]) + IF(YEAR(Table1[[#This Row],[Invoice Date]])=2021, 52, 0)</f>
        <v>43</v>
      </c>
    </row>
    <row r="1073" spans="2:17" ht="14.25" customHeight="1" x14ac:dyDescent="0.3">
      <c r="B1073" s="4" t="s">
        <v>25</v>
      </c>
      <c r="C1073" s="33">
        <v>1185733</v>
      </c>
      <c r="D1073" s="5">
        <v>44128</v>
      </c>
      <c r="E1073" s="4" t="s">
        <v>27</v>
      </c>
      <c r="F1073" s="4" t="s">
        <v>28</v>
      </c>
      <c r="G1073" s="4" t="s">
        <v>29</v>
      </c>
      <c r="H1073" s="6" t="s">
        <v>22</v>
      </c>
      <c r="I1073" s="7">
        <v>42</v>
      </c>
      <c r="J1073" s="8">
        <v>195</v>
      </c>
      <c r="K1073" s="9">
        <v>8190</v>
      </c>
      <c r="L1073" s="9">
        <v>3685.4999999999995</v>
      </c>
      <c r="M1073" s="10">
        <v>0.44999999999999996</v>
      </c>
      <c r="N1073" s="4" t="s">
        <v>83</v>
      </c>
      <c r="O1073" s="4" t="str">
        <f>TEXT(Table1[[#This Row],[Invoice Date]],"yyyy")</f>
        <v>2020</v>
      </c>
      <c r="P1073" s="4" t="str">
        <f>TEXT(Table1[[#This Row],[Invoice Date]],"mmm")</f>
        <v>Oct</v>
      </c>
      <c r="Q1073" s="27">
        <f>WEEKNUM(Table1[[#This Row],[Invoice Date]]) + IF(YEAR(Table1[[#This Row],[Invoice Date]])=2021, 52, 0)</f>
        <v>43</v>
      </c>
    </row>
    <row r="1074" spans="2:17" ht="14.25" customHeight="1" x14ac:dyDescent="0.3">
      <c r="B1074" s="4" t="s">
        <v>14</v>
      </c>
      <c r="C1074" s="33">
        <v>1185732</v>
      </c>
      <c r="D1074" s="5">
        <v>44128</v>
      </c>
      <c r="E1074" s="4" t="s">
        <v>36</v>
      </c>
      <c r="F1074" s="4" t="s">
        <v>51</v>
      </c>
      <c r="G1074" s="4" t="s">
        <v>52</v>
      </c>
      <c r="H1074" s="6" t="s">
        <v>19</v>
      </c>
      <c r="I1074" s="7">
        <v>35</v>
      </c>
      <c r="J1074" s="8">
        <v>150</v>
      </c>
      <c r="K1074" s="9">
        <v>52500</v>
      </c>
      <c r="L1074" s="9">
        <v>15750</v>
      </c>
      <c r="M1074" s="10">
        <v>0.3</v>
      </c>
      <c r="N1074" s="4" t="s">
        <v>18</v>
      </c>
      <c r="O1074" s="4" t="str">
        <f>TEXT(Table1[[#This Row],[Invoice Date]],"yyyy")</f>
        <v>2020</v>
      </c>
      <c r="P1074" s="4" t="str">
        <f>TEXT(Table1[[#This Row],[Invoice Date]],"mmm")</f>
        <v>Oct</v>
      </c>
      <c r="Q1074" s="27">
        <f>WEEKNUM(Table1[[#This Row],[Invoice Date]]) + IF(YEAR(Table1[[#This Row],[Invoice Date]])=2021, 52, 0)</f>
        <v>43</v>
      </c>
    </row>
    <row r="1075" spans="2:17" ht="14.25" customHeight="1" x14ac:dyDescent="0.3">
      <c r="B1075" s="4" t="s">
        <v>25</v>
      </c>
      <c r="C1075" s="33">
        <v>1185733</v>
      </c>
      <c r="D1075" s="5">
        <v>44128</v>
      </c>
      <c r="E1075" s="4" t="s">
        <v>27</v>
      </c>
      <c r="F1075" s="4" t="s">
        <v>28</v>
      </c>
      <c r="G1075" s="4" t="s">
        <v>29</v>
      </c>
      <c r="H1075" s="6" t="s">
        <v>22</v>
      </c>
      <c r="I1075" s="7">
        <v>45</v>
      </c>
      <c r="J1075" s="8">
        <v>650</v>
      </c>
      <c r="K1075" s="9">
        <v>292500</v>
      </c>
      <c r="L1075" s="9">
        <v>87750</v>
      </c>
      <c r="M1075" s="10">
        <v>0.3</v>
      </c>
      <c r="N1075" s="4" t="s">
        <v>24</v>
      </c>
      <c r="O1075" s="4" t="str">
        <f>TEXT(Table1[[#This Row],[Invoice Date]],"yyyy")</f>
        <v>2020</v>
      </c>
      <c r="P1075" s="4" t="str">
        <f>TEXT(Table1[[#This Row],[Invoice Date]],"mmm")</f>
        <v>Oct</v>
      </c>
      <c r="Q1075" s="27">
        <f>WEEKNUM(Table1[[#This Row],[Invoice Date]]) + IF(YEAR(Table1[[#This Row],[Invoice Date]])=2021, 52, 0)</f>
        <v>43</v>
      </c>
    </row>
    <row r="1076" spans="2:17" ht="14.25" customHeight="1" x14ac:dyDescent="0.3">
      <c r="B1076" s="4" t="s">
        <v>14</v>
      </c>
      <c r="C1076" s="33">
        <v>1185732</v>
      </c>
      <c r="D1076" s="5">
        <v>44129</v>
      </c>
      <c r="E1076" s="4" t="s">
        <v>36</v>
      </c>
      <c r="F1076" s="4" t="s">
        <v>51</v>
      </c>
      <c r="G1076" s="4" t="s">
        <v>52</v>
      </c>
      <c r="H1076" s="6" t="s">
        <v>20</v>
      </c>
      <c r="I1076" s="7">
        <v>25</v>
      </c>
      <c r="J1076" s="8">
        <v>56</v>
      </c>
      <c r="K1076" s="9">
        <v>1400</v>
      </c>
      <c r="L1076" s="9">
        <v>588</v>
      </c>
      <c r="M1076" s="10">
        <v>0.42</v>
      </c>
      <c r="N1076" s="4" t="s">
        <v>83</v>
      </c>
      <c r="O1076" s="4" t="str">
        <f>TEXT(Table1[[#This Row],[Invoice Date]],"yyyy")</f>
        <v>2020</v>
      </c>
      <c r="P1076" s="4" t="str">
        <f>TEXT(Table1[[#This Row],[Invoice Date]],"mmm")</f>
        <v>Oct</v>
      </c>
      <c r="Q1076" s="27">
        <f>WEEKNUM(Table1[[#This Row],[Invoice Date]]) + IF(YEAR(Table1[[#This Row],[Invoice Date]])=2021, 52, 0)</f>
        <v>44</v>
      </c>
    </row>
    <row r="1077" spans="2:17" ht="14.25" customHeight="1" x14ac:dyDescent="0.3">
      <c r="B1077" s="4" t="s">
        <v>25</v>
      </c>
      <c r="C1077" s="33">
        <v>1185733</v>
      </c>
      <c r="D1077" s="5">
        <v>44129</v>
      </c>
      <c r="E1077" s="4" t="s">
        <v>27</v>
      </c>
      <c r="F1077" s="4" t="s">
        <v>28</v>
      </c>
      <c r="G1077" s="4" t="s">
        <v>29</v>
      </c>
      <c r="H1077" s="6" t="s">
        <v>23</v>
      </c>
      <c r="I1077" s="7">
        <v>51</v>
      </c>
      <c r="J1077" s="8">
        <v>247</v>
      </c>
      <c r="K1077" s="9">
        <v>12597</v>
      </c>
      <c r="L1077" s="9">
        <v>7810.14</v>
      </c>
      <c r="M1077" s="10">
        <v>0.62</v>
      </c>
      <c r="N1077" s="4" t="s">
        <v>83</v>
      </c>
      <c r="O1077" s="4" t="str">
        <f>TEXT(Table1[[#This Row],[Invoice Date]],"yyyy")</f>
        <v>2020</v>
      </c>
      <c r="P1077" s="4" t="str">
        <f>TEXT(Table1[[#This Row],[Invoice Date]],"mmm")</f>
        <v>Oct</v>
      </c>
      <c r="Q1077" s="27">
        <f>WEEKNUM(Table1[[#This Row],[Invoice Date]]) + IF(YEAR(Table1[[#This Row],[Invoice Date]])=2021, 52, 0)</f>
        <v>44</v>
      </c>
    </row>
    <row r="1078" spans="2:17" ht="14.25" customHeight="1" x14ac:dyDescent="0.3">
      <c r="B1078" s="4" t="s">
        <v>25</v>
      </c>
      <c r="C1078" s="33">
        <v>1185733</v>
      </c>
      <c r="D1078" s="5">
        <v>44129</v>
      </c>
      <c r="E1078" s="4" t="s">
        <v>27</v>
      </c>
      <c r="F1078" s="4" t="s">
        <v>28</v>
      </c>
      <c r="G1078" s="4" t="s">
        <v>29</v>
      </c>
      <c r="H1078" s="6" t="s">
        <v>23</v>
      </c>
      <c r="I1078" s="7">
        <v>44</v>
      </c>
      <c r="J1078" s="8">
        <v>289</v>
      </c>
      <c r="K1078" s="9">
        <v>12716</v>
      </c>
      <c r="L1078" s="9">
        <v>7248.1200000000008</v>
      </c>
      <c r="M1078" s="10">
        <v>0.57000000000000006</v>
      </c>
      <c r="N1078" s="4" t="s">
        <v>24</v>
      </c>
      <c r="O1078" s="4" t="str">
        <f>TEXT(Table1[[#This Row],[Invoice Date]],"yyyy")</f>
        <v>2020</v>
      </c>
      <c r="P1078" s="4" t="str">
        <f>TEXT(Table1[[#This Row],[Invoice Date]],"mmm")</f>
        <v>Oct</v>
      </c>
      <c r="Q1078" s="27">
        <f>WEEKNUM(Table1[[#This Row],[Invoice Date]]) + IF(YEAR(Table1[[#This Row],[Invoice Date]])=2021, 52, 0)</f>
        <v>44</v>
      </c>
    </row>
    <row r="1079" spans="2:17" ht="14.25" customHeight="1" x14ac:dyDescent="0.3">
      <c r="B1079" s="4" t="s">
        <v>14</v>
      </c>
      <c r="C1079" s="33">
        <v>1185732</v>
      </c>
      <c r="D1079" s="5">
        <v>44129</v>
      </c>
      <c r="E1079" s="4" t="s">
        <v>36</v>
      </c>
      <c r="F1079" s="4" t="s">
        <v>51</v>
      </c>
      <c r="G1079" s="4" t="s">
        <v>52</v>
      </c>
      <c r="H1079" s="6" t="s">
        <v>20</v>
      </c>
      <c r="I1079" s="7">
        <v>25</v>
      </c>
      <c r="J1079" s="8">
        <v>200</v>
      </c>
      <c r="K1079" s="9">
        <v>50000</v>
      </c>
      <c r="L1079" s="9">
        <v>15000</v>
      </c>
      <c r="M1079" s="10">
        <v>0.3</v>
      </c>
      <c r="N1079" s="4" t="s">
        <v>18</v>
      </c>
      <c r="O1079" s="4" t="str">
        <f>TEXT(Table1[[#This Row],[Invoice Date]],"yyyy")</f>
        <v>2020</v>
      </c>
      <c r="P1079" s="4" t="str">
        <f>TEXT(Table1[[#This Row],[Invoice Date]],"mmm")</f>
        <v>Oct</v>
      </c>
      <c r="Q1079" s="27">
        <f>WEEKNUM(Table1[[#This Row],[Invoice Date]]) + IF(YEAR(Table1[[#This Row],[Invoice Date]])=2021, 52, 0)</f>
        <v>44</v>
      </c>
    </row>
    <row r="1080" spans="2:17" ht="14.25" customHeight="1" x14ac:dyDescent="0.3">
      <c r="B1080" s="4" t="s">
        <v>25</v>
      </c>
      <c r="C1080" s="33">
        <v>1185733</v>
      </c>
      <c r="D1080" s="5">
        <v>44129</v>
      </c>
      <c r="E1080" s="4" t="s">
        <v>27</v>
      </c>
      <c r="F1080" s="4" t="s">
        <v>28</v>
      </c>
      <c r="G1080" s="4" t="s">
        <v>29</v>
      </c>
      <c r="H1080" s="6" t="s">
        <v>23</v>
      </c>
      <c r="I1080" s="7">
        <v>55.000000000000007</v>
      </c>
      <c r="J1080" s="8">
        <v>850</v>
      </c>
      <c r="K1080" s="9">
        <v>467500.00000000006</v>
      </c>
      <c r="L1080" s="9">
        <v>233750.00000000003</v>
      </c>
      <c r="M1080" s="10">
        <v>0.5</v>
      </c>
      <c r="N1080" s="4" t="s">
        <v>24</v>
      </c>
      <c r="O1080" s="4" t="str">
        <f>TEXT(Table1[[#This Row],[Invoice Date]],"yyyy")</f>
        <v>2020</v>
      </c>
      <c r="P1080" s="4" t="str">
        <f>TEXT(Table1[[#This Row],[Invoice Date]],"mmm")</f>
        <v>Oct</v>
      </c>
      <c r="Q1080" s="27">
        <f>WEEKNUM(Table1[[#This Row],[Invoice Date]]) + IF(YEAR(Table1[[#This Row],[Invoice Date]])=2021, 52, 0)</f>
        <v>44</v>
      </c>
    </row>
    <row r="1081" spans="2:17" ht="14.25" customHeight="1" x14ac:dyDescent="0.3">
      <c r="B1081" s="4" t="s">
        <v>14</v>
      </c>
      <c r="C1081" s="33">
        <v>1185732</v>
      </c>
      <c r="D1081" s="5">
        <v>44130</v>
      </c>
      <c r="E1081" s="4" t="s">
        <v>36</v>
      </c>
      <c r="F1081" s="4" t="s">
        <v>51</v>
      </c>
      <c r="G1081" s="4" t="s">
        <v>52</v>
      </c>
      <c r="H1081" s="6" t="s">
        <v>21</v>
      </c>
      <c r="I1081" s="7">
        <v>27</v>
      </c>
      <c r="J1081" s="8">
        <v>20</v>
      </c>
      <c r="K1081" s="9">
        <v>540</v>
      </c>
      <c r="L1081" s="9">
        <v>253.8</v>
      </c>
      <c r="M1081" s="10">
        <v>0.47000000000000003</v>
      </c>
      <c r="N1081" s="4" t="s">
        <v>83</v>
      </c>
      <c r="O1081" s="4" t="str">
        <f>TEXT(Table1[[#This Row],[Invoice Date]],"yyyy")</f>
        <v>2020</v>
      </c>
      <c r="P1081" s="4" t="str">
        <f>TEXT(Table1[[#This Row],[Invoice Date]],"mmm")</f>
        <v>Oct</v>
      </c>
      <c r="Q1081" s="27">
        <f>WEEKNUM(Table1[[#This Row],[Invoice Date]]) + IF(YEAR(Table1[[#This Row],[Invoice Date]])=2021, 52, 0)</f>
        <v>44</v>
      </c>
    </row>
    <row r="1082" spans="2:17" ht="14.25" customHeight="1" x14ac:dyDescent="0.3">
      <c r="B1082" s="4" t="s">
        <v>25</v>
      </c>
      <c r="C1082" s="33">
        <v>1185733</v>
      </c>
      <c r="D1082" s="5">
        <v>44130</v>
      </c>
      <c r="E1082" s="4" t="s">
        <v>27</v>
      </c>
      <c r="F1082" s="4" t="s">
        <v>28</v>
      </c>
      <c r="G1082" s="4" t="s">
        <v>29</v>
      </c>
      <c r="H1082" s="6" t="s">
        <v>17</v>
      </c>
      <c r="I1082" s="7">
        <v>41</v>
      </c>
      <c r="J1082" s="8">
        <v>238</v>
      </c>
      <c r="K1082" s="9">
        <v>9758</v>
      </c>
      <c r="L1082" s="9">
        <v>4683.84</v>
      </c>
      <c r="M1082" s="10">
        <v>0.48</v>
      </c>
      <c r="N1082" s="4" t="s">
        <v>83</v>
      </c>
      <c r="O1082" s="4" t="str">
        <f>TEXT(Table1[[#This Row],[Invoice Date]],"yyyy")</f>
        <v>2020</v>
      </c>
      <c r="P1082" s="4" t="str">
        <f>TEXT(Table1[[#This Row],[Invoice Date]],"mmm")</f>
        <v>Oct</v>
      </c>
      <c r="Q1082" s="27">
        <f>WEEKNUM(Table1[[#This Row],[Invoice Date]]) + IF(YEAR(Table1[[#This Row],[Invoice Date]])=2021, 52, 0)</f>
        <v>44</v>
      </c>
    </row>
    <row r="1083" spans="2:17" ht="14.25" customHeight="1" x14ac:dyDescent="0.3">
      <c r="B1083" s="4" t="s">
        <v>25</v>
      </c>
      <c r="C1083" s="33">
        <v>1185733</v>
      </c>
      <c r="D1083" s="5">
        <v>44130</v>
      </c>
      <c r="E1083" s="4" t="s">
        <v>27</v>
      </c>
      <c r="F1083" s="4" t="s">
        <v>28</v>
      </c>
      <c r="G1083" s="4" t="s">
        <v>29</v>
      </c>
      <c r="H1083" s="6" t="s">
        <v>17</v>
      </c>
      <c r="I1083" s="7">
        <v>32</v>
      </c>
      <c r="J1083" s="8">
        <v>333</v>
      </c>
      <c r="K1083" s="9">
        <v>10656</v>
      </c>
      <c r="L1083" s="9">
        <v>4262.3999999999996</v>
      </c>
      <c r="M1083" s="10">
        <v>0.39999999999999997</v>
      </c>
      <c r="N1083" s="4" t="s">
        <v>24</v>
      </c>
      <c r="O1083" s="4" t="str">
        <f>TEXT(Table1[[#This Row],[Invoice Date]],"yyyy")</f>
        <v>2020</v>
      </c>
      <c r="P1083" s="4" t="str">
        <f>TEXT(Table1[[#This Row],[Invoice Date]],"mmm")</f>
        <v>Oct</v>
      </c>
      <c r="Q1083" s="27">
        <f>WEEKNUM(Table1[[#This Row],[Invoice Date]]) + IF(YEAR(Table1[[#This Row],[Invoice Date]])=2021, 52, 0)</f>
        <v>44</v>
      </c>
    </row>
    <row r="1084" spans="2:17" ht="14.25" customHeight="1" x14ac:dyDescent="0.3">
      <c r="B1084" s="4" t="s">
        <v>14</v>
      </c>
      <c r="C1084" s="33">
        <v>1185732</v>
      </c>
      <c r="D1084" s="5">
        <v>44130</v>
      </c>
      <c r="E1084" s="4" t="s">
        <v>36</v>
      </c>
      <c r="F1084" s="4" t="s">
        <v>51</v>
      </c>
      <c r="G1084" s="4" t="s">
        <v>52</v>
      </c>
      <c r="H1084" s="6" t="s">
        <v>21</v>
      </c>
      <c r="I1084" s="7">
        <v>30.000000000000004</v>
      </c>
      <c r="J1084" s="8">
        <v>75</v>
      </c>
      <c r="K1084" s="9">
        <v>22500.000000000004</v>
      </c>
      <c r="L1084" s="9">
        <v>7875.0000000000018</v>
      </c>
      <c r="M1084" s="10">
        <v>0.35000000000000003</v>
      </c>
      <c r="N1084" s="4" t="s">
        <v>18</v>
      </c>
      <c r="O1084" s="4" t="str">
        <f>TEXT(Table1[[#This Row],[Invoice Date]],"yyyy")</f>
        <v>2020</v>
      </c>
      <c r="P1084" s="4" t="str">
        <f>TEXT(Table1[[#This Row],[Invoice Date]],"mmm")</f>
        <v>Oct</v>
      </c>
      <c r="Q1084" s="27">
        <f>WEEKNUM(Table1[[#This Row],[Invoice Date]]) + IF(YEAR(Table1[[#This Row],[Invoice Date]])=2021, 52, 0)</f>
        <v>44</v>
      </c>
    </row>
    <row r="1085" spans="2:17" ht="14.25" customHeight="1" x14ac:dyDescent="0.3">
      <c r="B1085" s="4" t="s">
        <v>25</v>
      </c>
      <c r="C1085" s="33">
        <v>1185733</v>
      </c>
      <c r="D1085" s="5">
        <v>44130</v>
      </c>
      <c r="E1085" s="4" t="s">
        <v>27</v>
      </c>
      <c r="F1085" s="4" t="s">
        <v>28</v>
      </c>
      <c r="G1085" s="4" t="s">
        <v>29</v>
      </c>
      <c r="H1085" s="6" t="s">
        <v>17</v>
      </c>
      <c r="I1085" s="7">
        <v>45</v>
      </c>
      <c r="J1085" s="8">
        <v>950</v>
      </c>
      <c r="K1085" s="9">
        <v>427500</v>
      </c>
      <c r="L1085" s="9">
        <v>149625</v>
      </c>
      <c r="M1085" s="10">
        <v>0.35</v>
      </c>
      <c r="N1085" s="4" t="s">
        <v>24</v>
      </c>
      <c r="O1085" s="4" t="str">
        <f>TEXT(Table1[[#This Row],[Invoice Date]],"yyyy")</f>
        <v>2020</v>
      </c>
      <c r="P1085" s="4" t="str">
        <f>TEXT(Table1[[#This Row],[Invoice Date]],"mmm")</f>
        <v>Oct</v>
      </c>
      <c r="Q1085" s="27">
        <f>WEEKNUM(Table1[[#This Row],[Invoice Date]]) + IF(YEAR(Table1[[#This Row],[Invoice Date]])=2021, 52, 0)</f>
        <v>44</v>
      </c>
    </row>
    <row r="1086" spans="2:17" ht="14.25" customHeight="1" x14ac:dyDescent="0.3">
      <c r="B1086" s="4" t="s">
        <v>14</v>
      </c>
      <c r="C1086" s="33">
        <v>1185732</v>
      </c>
      <c r="D1086" s="5">
        <v>44131</v>
      </c>
      <c r="E1086" s="4" t="s">
        <v>36</v>
      </c>
      <c r="F1086" s="4" t="s">
        <v>51</v>
      </c>
      <c r="G1086" s="4" t="s">
        <v>52</v>
      </c>
      <c r="H1086" s="6" t="s">
        <v>22</v>
      </c>
      <c r="I1086" s="7">
        <v>41</v>
      </c>
      <c r="J1086" s="8">
        <v>44</v>
      </c>
      <c r="K1086" s="9">
        <v>1804</v>
      </c>
      <c r="L1086" s="9">
        <v>739.64</v>
      </c>
      <c r="M1086" s="10">
        <v>0.41</v>
      </c>
      <c r="N1086" s="4" t="s">
        <v>83</v>
      </c>
      <c r="O1086" s="4" t="str">
        <f>TEXT(Table1[[#This Row],[Invoice Date]],"yyyy")</f>
        <v>2020</v>
      </c>
      <c r="P1086" s="4" t="str">
        <f>TEXT(Table1[[#This Row],[Invoice Date]],"mmm")</f>
        <v>Oct</v>
      </c>
      <c r="Q1086" s="27">
        <f>WEEKNUM(Table1[[#This Row],[Invoice Date]]) + IF(YEAR(Table1[[#This Row],[Invoice Date]])=2021, 52, 0)</f>
        <v>44</v>
      </c>
    </row>
    <row r="1087" spans="2:17" ht="14.25" customHeight="1" x14ac:dyDescent="0.3">
      <c r="B1087" s="4" t="s">
        <v>25</v>
      </c>
      <c r="C1087" s="33">
        <v>1185733</v>
      </c>
      <c r="D1087" s="5">
        <v>44131</v>
      </c>
      <c r="E1087" s="4" t="s">
        <v>27</v>
      </c>
      <c r="F1087" s="4" t="s">
        <v>28</v>
      </c>
      <c r="G1087" s="4" t="s">
        <v>29</v>
      </c>
      <c r="H1087" s="6" t="s">
        <v>19</v>
      </c>
      <c r="I1087" s="7">
        <v>34</v>
      </c>
      <c r="J1087" s="8">
        <v>333</v>
      </c>
      <c r="K1087" s="9">
        <v>11322</v>
      </c>
      <c r="L1087" s="9">
        <v>4755.24</v>
      </c>
      <c r="M1087" s="10">
        <v>0.42</v>
      </c>
      <c r="N1087" s="4" t="s">
        <v>24</v>
      </c>
      <c r="O1087" s="4" t="str">
        <f>TEXT(Table1[[#This Row],[Invoice Date]],"yyyy")</f>
        <v>2020</v>
      </c>
      <c r="P1087" s="4" t="str">
        <f>TEXT(Table1[[#This Row],[Invoice Date]],"mmm")</f>
        <v>Oct</v>
      </c>
      <c r="Q1087" s="27">
        <f>WEEKNUM(Table1[[#This Row],[Invoice Date]]) + IF(YEAR(Table1[[#This Row],[Invoice Date]])=2021, 52, 0)</f>
        <v>44</v>
      </c>
    </row>
    <row r="1088" spans="2:17" ht="14.25" customHeight="1" x14ac:dyDescent="0.3">
      <c r="B1088" s="4" t="s">
        <v>25</v>
      </c>
      <c r="C1088" s="33">
        <v>1185733</v>
      </c>
      <c r="D1088" s="5">
        <v>44131</v>
      </c>
      <c r="E1088" s="4" t="s">
        <v>27</v>
      </c>
      <c r="F1088" s="4" t="s">
        <v>28</v>
      </c>
      <c r="G1088" s="4" t="s">
        <v>29</v>
      </c>
      <c r="H1088" s="6" t="s">
        <v>19</v>
      </c>
      <c r="I1088" s="7">
        <v>44</v>
      </c>
      <c r="J1088" s="8">
        <v>285</v>
      </c>
      <c r="K1088" s="9">
        <v>12540</v>
      </c>
      <c r="L1088" s="9">
        <v>6019.2</v>
      </c>
      <c r="M1088" s="10">
        <v>0.48</v>
      </c>
      <c r="N1088" s="4" t="s">
        <v>83</v>
      </c>
      <c r="O1088" s="4" t="str">
        <f>TEXT(Table1[[#This Row],[Invoice Date]],"yyyy")</f>
        <v>2020</v>
      </c>
      <c r="P1088" s="4" t="str">
        <f>TEXT(Table1[[#This Row],[Invoice Date]],"mmm")</f>
        <v>Oct</v>
      </c>
      <c r="Q1088" s="27">
        <f>WEEKNUM(Table1[[#This Row],[Invoice Date]]) + IF(YEAR(Table1[[#This Row],[Invoice Date]])=2021, 52, 0)</f>
        <v>44</v>
      </c>
    </row>
    <row r="1089" spans="2:17" ht="14.25" customHeight="1" x14ac:dyDescent="0.3">
      <c r="B1089" s="4" t="s">
        <v>14</v>
      </c>
      <c r="C1089" s="33">
        <v>1185732</v>
      </c>
      <c r="D1089" s="5">
        <v>44131</v>
      </c>
      <c r="E1089" s="4" t="s">
        <v>36</v>
      </c>
      <c r="F1089" s="4" t="s">
        <v>51</v>
      </c>
      <c r="G1089" s="4" t="s">
        <v>52</v>
      </c>
      <c r="H1089" s="6" t="s">
        <v>22</v>
      </c>
      <c r="I1089" s="7">
        <v>44.999999999999993</v>
      </c>
      <c r="J1089" s="8">
        <v>150</v>
      </c>
      <c r="K1089" s="9">
        <v>67499.999999999985</v>
      </c>
      <c r="L1089" s="9">
        <v>20249.999999999996</v>
      </c>
      <c r="M1089" s="10">
        <v>0.3</v>
      </c>
      <c r="N1089" s="4" t="s">
        <v>18</v>
      </c>
      <c r="O1089" s="4" t="str">
        <f>TEXT(Table1[[#This Row],[Invoice Date]],"yyyy")</f>
        <v>2020</v>
      </c>
      <c r="P1089" s="4" t="str">
        <f>TEXT(Table1[[#This Row],[Invoice Date]],"mmm")</f>
        <v>Oct</v>
      </c>
      <c r="Q1089" s="27">
        <f>WEEKNUM(Table1[[#This Row],[Invoice Date]]) + IF(YEAR(Table1[[#This Row],[Invoice Date]])=2021, 52, 0)</f>
        <v>44</v>
      </c>
    </row>
    <row r="1090" spans="2:17" ht="14.25" customHeight="1" x14ac:dyDescent="0.3">
      <c r="B1090" s="4" t="s">
        <v>25</v>
      </c>
      <c r="C1090" s="33">
        <v>1185733</v>
      </c>
      <c r="D1090" s="5">
        <v>44131</v>
      </c>
      <c r="E1090" s="4" t="s">
        <v>27</v>
      </c>
      <c r="F1090" s="4" t="s">
        <v>28</v>
      </c>
      <c r="G1090" s="4" t="s">
        <v>29</v>
      </c>
      <c r="H1090" s="6" t="s">
        <v>19</v>
      </c>
      <c r="I1090" s="7">
        <v>45</v>
      </c>
      <c r="J1090" s="8">
        <v>950</v>
      </c>
      <c r="K1090" s="9">
        <v>427500</v>
      </c>
      <c r="L1090" s="9">
        <v>149625</v>
      </c>
      <c r="M1090" s="10">
        <v>0.35</v>
      </c>
      <c r="N1090" s="4" t="s">
        <v>24</v>
      </c>
      <c r="O1090" s="4" t="str">
        <f>TEXT(Table1[[#This Row],[Invoice Date]],"yyyy")</f>
        <v>2020</v>
      </c>
      <c r="P1090" s="4" t="str">
        <f>TEXT(Table1[[#This Row],[Invoice Date]],"mmm")</f>
        <v>Oct</v>
      </c>
      <c r="Q1090" s="27">
        <f>WEEKNUM(Table1[[#This Row],[Invoice Date]]) + IF(YEAR(Table1[[#This Row],[Invoice Date]])=2021, 52, 0)</f>
        <v>44</v>
      </c>
    </row>
    <row r="1091" spans="2:17" ht="14.25" customHeight="1" x14ac:dyDescent="0.3">
      <c r="B1091" s="4" t="s">
        <v>14</v>
      </c>
      <c r="C1091" s="33">
        <v>1185732</v>
      </c>
      <c r="D1091" s="5">
        <v>44132</v>
      </c>
      <c r="E1091" s="4" t="s">
        <v>36</v>
      </c>
      <c r="F1091" s="4" t="s">
        <v>51</v>
      </c>
      <c r="G1091" s="4" t="s">
        <v>52</v>
      </c>
      <c r="H1091" s="6" t="s">
        <v>23</v>
      </c>
      <c r="I1091" s="7">
        <v>34</v>
      </c>
      <c r="J1091" s="8">
        <v>65</v>
      </c>
      <c r="K1091" s="9">
        <v>2210</v>
      </c>
      <c r="L1091" s="9">
        <v>1215.5</v>
      </c>
      <c r="M1091" s="10">
        <v>0.55000000000000004</v>
      </c>
      <c r="N1091" s="4" t="s">
        <v>83</v>
      </c>
      <c r="O1091" s="4" t="str">
        <f>TEXT(Table1[[#This Row],[Invoice Date]],"yyyy")</f>
        <v>2020</v>
      </c>
      <c r="P1091" s="4" t="str">
        <f>TEXT(Table1[[#This Row],[Invoice Date]],"mmm")</f>
        <v>Oct</v>
      </c>
      <c r="Q1091" s="27">
        <f>WEEKNUM(Table1[[#This Row],[Invoice Date]]) + IF(YEAR(Table1[[#This Row],[Invoice Date]])=2021, 52, 0)</f>
        <v>44</v>
      </c>
    </row>
    <row r="1092" spans="2:17" ht="14.25" customHeight="1" x14ac:dyDescent="0.3">
      <c r="B1092" s="4" t="s">
        <v>25</v>
      </c>
      <c r="C1092" s="33">
        <v>1185733</v>
      </c>
      <c r="D1092" s="5">
        <v>44132</v>
      </c>
      <c r="E1092" s="4" t="s">
        <v>27</v>
      </c>
      <c r="F1092" s="4" t="s">
        <v>28</v>
      </c>
      <c r="G1092" s="4" t="s">
        <v>29</v>
      </c>
      <c r="H1092" s="6" t="s">
        <v>20</v>
      </c>
      <c r="I1092" s="7">
        <v>38</v>
      </c>
      <c r="J1092" s="8">
        <v>298</v>
      </c>
      <c r="K1092" s="9">
        <v>11324</v>
      </c>
      <c r="L1092" s="9">
        <v>4303.12</v>
      </c>
      <c r="M1092" s="10">
        <v>0.38</v>
      </c>
      <c r="N1092" s="4" t="s">
        <v>24</v>
      </c>
      <c r="O1092" s="4" t="str">
        <f>TEXT(Table1[[#This Row],[Invoice Date]],"yyyy")</f>
        <v>2020</v>
      </c>
      <c r="P1092" s="4" t="str">
        <f>TEXT(Table1[[#This Row],[Invoice Date]],"mmm")</f>
        <v>Oct</v>
      </c>
      <c r="Q1092" s="27">
        <f>WEEKNUM(Table1[[#This Row],[Invoice Date]]) + IF(YEAR(Table1[[#This Row],[Invoice Date]])=2021, 52, 0)</f>
        <v>44</v>
      </c>
    </row>
    <row r="1093" spans="2:17" ht="14.25" customHeight="1" x14ac:dyDescent="0.3">
      <c r="B1093" s="4" t="s">
        <v>25</v>
      </c>
      <c r="C1093" s="33">
        <v>1185733</v>
      </c>
      <c r="D1093" s="5">
        <v>44132</v>
      </c>
      <c r="E1093" s="4" t="s">
        <v>27</v>
      </c>
      <c r="F1093" s="4" t="s">
        <v>28</v>
      </c>
      <c r="G1093" s="4" t="s">
        <v>29</v>
      </c>
      <c r="H1093" s="6" t="s">
        <v>20</v>
      </c>
      <c r="I1093" s="7">
        <v>47</v>
      </c>
      <c r="J1093" s="8">
        <v>255</v>
      </c>
      <c r="K1093" s="9">
        <v>11985</v>
      </c>
      <c r="L1093" s="9">
        <v>5872.65</v>
      </c>
      <c r="M1093" s="10">
        <v>0.49</v>
      </c>
      <c r="N1093" s="4" t="s">
        <v>83</v>
      </c>
      <c r="O1093" s="4" t="str">
        <f>TEXT(Table1[[#This Row],[Invoice Date]],"yyyy")</f>
        <v>2020</v>
      </c>
      <c r="P1093" s="4" t="str">
        <f>TEXT(Table1[[#This Row],[Invoice Date]],"mmm")</f>
        <v>Oct</v>
      </c>
      <c r="Q1093" s="27">
        <f>WEEKNUM(Table1[[#This Row],[Invoice Date]]) + IF(YEAR(Table1[[#This Row],[Invoice Date]])=2021, 52, 0)</f>
        <v>44</v>
      </c>
    </row>
    <row r="1094" spans="2:17" ht="14.25" customHeight="1" x14ac:dyDescent="0.3">
      <c r="B1094" s="4" t="s">
        <v>14</v>
      </c>
      <c r="C1094" s="33">
        <v>1185732</v>
      </c>
      <c r="D1094" s="5">
        <v>44132</v>
      </c>
      <c r="E1094" s="4" t="s">
        <v>36</v>
      </c>
      <c r="F1094" s="4" t="s">
        <v>51</v>
      </c>
      <c r="G1094" s="4" t="s">
        <v>52</v>
      </c>
      <c r="H1094" s="6" t="s">
        <v>23</v>
      </c>
      <c r="I1094" s="7">
        <v>35</v>
      </c>
      <c r="J1094" s="8">
        <v>225</v>
      </c>
      <c r="K1094" s="9">
        <v>78750</v>
      </c>
      <c r="L1094" s="9">
        <v>35437.5</v>
      </c>
      <c r="M1094" s="10">
        <v>0.45</v>
      </c>
      <c r="N1094" s="4" t="s">
        <v>18</v>
      </c>
      <c r="O1094" s="4" t="str">
        <f>TEXT(Table1[[#This Row],[Invoice Date]],"yyyy")</f>
        <v>2020</v>
      </c>
      <c r="P1094" s="4" t="str">
        <f>TEXT(Table1[[#This Row],[Invoice Date]],"mmm")</f>
        <v>Oct</v>
      </c>
      <c r="Q1094" s="27">
        <f>WEEKNUM(Table1[[#This Row],[Invoice Date]]) + IF(YEAR(Table1[[#This Row],[Invoice Date]])=2021, 52, 0)</f>
        <v>44</v>
      </c>
    </row>
    <row r="1095" spans="2:17" ht="14.25" customHeight="1" x14ac:dyDescent="0.3">
      <c r="B1095" s="4" t="s">
        <v>25</v>
      </c>
      <c r="C1095" s="33">
        <v>1185733</v>
      </c>
      <c r="D1095" s="5">
        <v>44132</v>
      </c>
      <c r="E1095" s="4" t="s">
        <v>27</v>
      </c>
      <c r="F1095" s="4" t="s">
        <v>28</v>
      </c>
      <c r="G1095" s="4" t="s">
        <v>29</v>
      </c>
      <c r="H1095" s="6" t="s">
        <v>20</v>
      </c>
      <c r="I1095" s="7">
        <v>50</v>
      </c>
      <c r="J1095" s="8">
        <v>850</v>
      </c>
      <c r="K1095" s="9">
        <v>425000</v>
      </c>
      <c r="L1095" s="9">
        <v>148750</v>
      </c>
      <c r="M1095" s="10">
        <v>0.35</v>
      </c>
      <c r="N1095" s="4" t="s">
        <v>24</v>
      </c>
      <c r="O1095" s="4" t="str">
        <f>TEXT(Table1[[#This Row],[Invoice Date]],"yyyy")</f>
        <v>2020</v>
      </c>
      <c r="P1095" s="4" t="str">
        <f>TEXT(Table1[[#This Row],[Invoice Date]],"mmm")</f>
        <v>Oct</v>
      </c>
      <c r="Q1095" s="27">
        <f>WEEKNUM(Table1[[#This Row],[Invoice Date]]) + IF(YEAR(Table1[[#This Row],[Invoice Date]])=2021, 52, 0)</f>
        <v>44</v>
      </c>
    </row>
    <row r="1096" spans="2:17" ht="14.25" customHeight="1" x14ac:dyDescent="0.3">
      <c r="B1096" s="4" t="s">
        <v>14</v>
      </c>
      <c r="C1096" s="33">
        <v>1185732</v>
      </c>
      <c r="D1096" s="5">
        <v>44133</v>
      </c>
      <c r="E1096" s="4" t="s">
        <v>36</v>
      </c>
      <c r="F1096" s="4" t="s">
        <v>51</v>
      </c>
      <c r="G1096" s="4" t="s">
        <v>52</v>
      </c>
      <c r="H1096" s="6" t="s">
        <v>17</v>
      </c>
      <c r="I1096" s="7">
        <v>39</v>
      </c>
      <c r="J1096" s="8">
        <v>116</v>
      </c>
      <c r="K1096" s="9">
        <v>4524</v>
      </c>
      <c r="L1096" s="9">
        <v>2262</v>
      </c>
      <c r="M1096" s="10">
        <v>0.5</v>
      </c>
      <c r="N1096" s="4" t="s">
        <v>83</v>
      </c>
      <c r="O1096" s="4" t="str">
        <f>TEXT(Table1[[#This Row],[Invoice Date]],"yyyy")</f>
        <v>2020</v>
      </c>
      <c r="P1096" s="4" t="str">
        <f>TEXT(Table1[[#This Row],[Invoice Date]],"mmm")</f>
        <v>Oct</v>
      </c>
      <c r="Q1096" s="27">
        <f>WEEKNUM(Table1[[#This Row],[Invoice Date]]) + IF(YEAR(Table1[[#This Row],[Invoice Date]])=2021, 52, 0)</f>
        <v>44</v>
      </c>
    </row>
    <row r="1097" spans="2:17" ht="14.25" customHeight="1" x14ac:dyDescent="0.3">
      <c r="B1097" s="4" t="s">
        <v>25</v>
      </c>
      <c r="C1097" s="33">
        <v>1185733</v>
      </c>
      <c r="D1097" s="5">
        <v>44133</v>
      </c>
      <c r="E1097" s="4" t="s">
        <v>27</v>
      </c>
      <c r="F1097" s="4" t="s">
        <v>28</v>
      </c>
      <c r="G1097" s="4" t="s">
        <v>29</v>
      </c>
      <c r="H1097" s="6" t="s">
        <v>21</v>
      </c>
      <c r="I1097" s="7">
        <v>36</v>
      </c>
      <c r="J1097" s="8">
        <v>210</v>
      </c>
      <c r="K1097" s="9">
        <v>7560</v>
      </c>
      <c r="L1097" s="9">
        <v>3931.2000000000003</v>
      </c>
      <c r="M1097" s="10">
        <v>0.52</v>
      </c>
      <c r="N1097" s="4" t="s">
        <v>24</v>
      </c>
      <c r="O1097" s="4" t="str">
        <f>TEXT(Table1[[#This Row],[Invoice Date]],"yyyy")</f>
        <v>2020</v>
      </c>
      <c r="P1097" s="4" t="str">
        <f>TEXT(Table1[[#This Row],[Invoice Date]],"mmm")</f>
        <v>Oct</v>
      </c>
      <c r="Q1097" s="27">
        <f>WEEKNUM(Table1[[#This Row],[Invoice Date]]) + IF(YEAR(Table1[[#This Row],[Invoice Date]])=2021, 52, 0)</f>
        <v>44</v>
      </c>
    </row>
    <row r="1098" spans="2:17" ht="14.25" customHeight="1" x14ac:dyDescent="0.3">
      <c r="B1098" s="4" t="s">
        <v>25</v>
      </c>
      <c r="C1098" s="33">
        <v>1185733</v>
      </c>
      <c r="D1098" s="5">
        <v>44133</v>
      </c>
      <c r="E1098" s="4" t="s">
        <v>27</v>
      </c>
      <c r="F1098" s="4" t="s">
        <v>28</v>
      </c>
      <c r="G1098" s="4" t="s">
        <v>29</v>
      </c>
      <c r="H1098" s="6" t="s">
        <v>21</v>
      </c>
      <c r="I1098" s="7">
        <v>47</v>
      </c>
      <c r="J1098" s="8">
        <v>182</v>
      </c>
      <c r="K1098" s="9">
        <v>8554</v>
      </c>
      <c r="L1098" s="9">
        <v>4961.3200000000006</v>
      </c>
      <c r="M1098" s="10">
        <v>0.58000000000000007</v>
      </c>
      <c r="N1098" s="4" t="s">
        <v>83</v>
      </c>
      <c r="O1098" s="4" t="str">
        <f>TEXT(Table1[[#This Row],[Invoice Date]],"yyyy")</f>
        <v>2020</v>
      </c>
      <c r="P1098" s="4" t="str">
        <f>TEXT(Table1[[#This Row],[Invoice Date]],"mmm")</f>
        <v>Oct</v>
      </c>
      <c r="Q1098" s="27">
        <f>WEEKNUM(Table1[[#This Row],[Invoice Date]]) + IF(YEAR(Table1[[#This Row],[Invoice Date]])=2021, 52, 0)</f>
        <v>44</v>
      </c>
    </row>
    <row r="1099" spans="2:17" ht="14.25" customHeight="1" x14ac:dyDescent="0.3">
      <c r="B1099" s="4" t="s">
        <v>14</v>
      </c>
      <c r="C1099" s="33">
        <v>1185732</v>
      </c>
      <c r="D1099" s="5">
        <v>44133</v>
      </c>
      <c r="E1099" s="4" t="s">
        <v>36</v>
      </c>
      <c r="F1099" s="4" t="s">
        <v>51</v>
      </c>
      <c r="G1099" s="4" t="s">
        <v>52</v>
      </c>
      <c r="H1099" s="6" t="s">
        <v>17</v>
      </c>
      <c r="I1099" s="7">
        <v>40</v>
      </c>
      <c r="J1099" s="8">
        <v>445</v>
      </c>
      <c r="K1099" s="9">
        <v>178000</v>
      </c>
      <c r="L1099" s="9">
        <v>62300.000000000007</v>
      </c>
      <c r="M1099" s="10">
        <v>0.35000000000000003</v>
      </c>
      <c r="N1099" s="4" t="s">
        <v>18</v>
      </c>
      <c r="O1099" s="4" t="str">
        <f>TEXT(Table1[[#This Row],[Invoice Date]],"yyyy")</f>
        <v>2020</v>
      </c>
      <c r="P1099" s="4" t="str">
        <f>TEXT(Table1[[#This Row],[Invoice Date]],"mmm")</f>
        <v>Oct</v>
      </c>
      <c r="Q1099" s="27">
        <f>WEEKNUM(Table1[[#This Row],[Invoice Date]]) + IF(YEAR(Table1[[#This Row],[Invoice Date]])=2021, 52, 0)</f>
        <v>44</v>
      </c>
    </row>
    <row r="1100" spans="2:17" ht="14.25" customHeight="1" x14ac:dyDescent="0.3">
      <c r="B1100" s="4" t="s">
        <v>25</v>
      </c>
      <c r="C1100" s="33">
        <v>1185733</v>
      </c>
      <c r="D1100" s="5">
        <v>44133</v>
      </c>
      <c r="E1100" s="4" t="s">
        <v>27</v>
      </c>
      <c r="F1100" s="4" t="s">
        <v>28</v>
      </c>
      <c r="G1100" s="4" t="s">
        <v>29</v>
      </c>
      <c r="H1100" s="6" t="s">
        <v>21</v>
      </c>
      <c r="I1100" s="7">
        <v>50</v>
      </c>
      <c r="J1100" s="8">
        <v>700</v>
      </c>
      <c r="K1100" s="9">
        <v>350000</v>
      </c>
      <c r="L1100" s="9">
        <v>157500</v>
      </c>
      <c r="M1100" s="10">
        <v>0.45</v>
      </c>
      <c r="N1100" s="4" t="s">
        <v>24</v>
      </c>
      <c r="O1100" s="4" t="str">
        <f>TEXT(Table1[[#This Row],[Invoice Date]],"yyyy")</f>
        <v>2020</v>
      </c>
      <c r="P1100" s="4" t="str">
        <f>TEXT(Table1[[#This Row],[Invoice Date]],"mmm")</f>
        <v>Oct</v>
      </c>
      <c r="Q1100" s="27">
        <f>WEEKNUM(Table1[[#This Row],[Invoice Date]]) + IF(YEAR(Table1[[#This Row],[Invoice Date]])=2021, 52, 0)</f>
        <v>44</v>
      </c>
    </row>
    <row r="1101" spans="2:17" ht="14.25" customHeight="1" x14ac:dyDescent="0.3">
      <c r="B1101" s="4" t="s">
        <v>14</v>
      </c>
      <c r="C1101" s="33">
        <v>1185732</v>
      </c>
      <c r="D1101" s="5">
        <v>44134</v>
      </c>
      <c r="E1101" s="4" t="s">
        <v>36</v>
      </c>
      <c r="F1101" s="4" t="s">
        <v>51</v>
      </c>
      <c r="G1101" s="4" t="s">
        <v>52</v>
      </c>
      <c r="H1101" s="6" t="s">
        <v>19</v>
      </c>
      <c r="I1101" s="7">
        <v>38</v>
      </c>
      <c r="J1101" s="8">
        <v>35</v>
      </c>
      <c r="K1101" s="9">
        <v>1330</v>
      </c>
      <c r="L1101" s="9">
        <v>532</v>
      </c>
      <c r="M1101" s="10">
        <v>0.4</v>
      </c>
      <c r="N1101" s="4" t="s">
        <v>83</v>
      </c>
      <c r="O1101" s="4" t="str">
        <f>TEXT(Table1[[#This Row],[Invoice Date]],"yyyy")</f>
        <v>2020</v>
      </c>
      <c r="P1101" s="4" t="str">
        <f>TEXT(Table1[[#This Row],[Invoice Date]],"mmm")</f>
        <v>Oct</v>
      </c>
      <c r="Q1101" s="27">
        <f>WEEKNUM(Table1[[#This Row],[Invoice Date]]) + IF(YEAR(Table1[[#This Row],[Invoice Date]])=2021, 52, 0)</f>
        <v>44</v>
      </c>
    </row>
    <row r="1102" spans="2:17" ht="14.25" customHeight="1" x14ac:dyDescent="0.3">
      <c r="B1102" s="4" t="s">
        <v>25</v>
      </c>
      <c r="C1102" s="33">
        <v>1185733</v>
      </c>
      <c r="D1102" s="5">
        <v>44134</v>
      </c>
      <c r="E1102" s="4" t="s">
        <v>27</v>
      </c>
      <c r="F1102" s="4" t="s">
        <v>28</v>
      </c>
      <c r="G1102" s="4" t="s">
        <v>29</v>
      </c>
      <c r="H1102" s="6" t="s">
        <v>22</v>
      </c>
      <c r="I1102" s="7">
        <v>30</v>
      </c>
      <c r="J1102" s="8">
        <v>208</v>
      </c>
      <c r="K1102" s="9">
        <v>6240</v>
      </c>
      <c r="L1102" s="9">
        <v>2246.4</v>
      </c>
      <c r="M1102" s="10">
        <v>0.36</v>
      </c>
      <c r="N1102" s="4" t="s">
        <v>24</v>
      </c>
      <c r="O1102" s="4" t="str">
        <f>TEXT(Table1[[#This Row],[Invoice Date]],"yyyy")</f>
        <v>2020</v>
      </c>
      <c r="P1102" s="4" t="str">
        <f>TEXT(Table1[[#This Row],[Invoice Date]],"mmm")</f>
        <v>Oct</v>
      </c>
      <c r="Q1102" s="27">
        <f>WEEKNUM(Table1[[#This Row],[Invoice Date]]) + IF(YEAR(Table1[[#This Row],[Invoice Date]])=2021, 52, 0)</f>
        <v>44</v>
      </c>
    </row>
    <row r="1103" spans="2:17" ht="14.25" customHeight="1" x14ac:dyDescent="0.3">
      <c r="B1103" s="4" t="s">
        <v>25</v>
      </c>
      <c r="C1103" s="33">
        <v>1185733</v>
      </c>
      <c r="D1103" s="5">
        <v>44134</v>
      </c>
      <c r="E1103" s="4" t="s">
        <v>27</v>
      </c>
      <c r="F1103" s="4" t="s">
        <v>28</v>
      </c>
      <c r="G1103" s="4" t="s">
        <v>29</v>
      </c>
      <c r="H1103" s="6" t="s">
        <v>22</v>
      </c>
      <c r="I1103" s="7">
        <v>42</v>
      </c>
      <c r="J1103" s="8">
        <v>169</v>
      </c>
      <c r="K1103" s="9">
        <v>7098</v>
      </c>
      <c r="L1103" s="9">
        <v>3194.1</v>
      </c>
      <c r="M1103" s="10">
        <v>0.44999999999999996</v>
      </c>
      <c r="N1103" s="4" t="s">
        <v>83</v>
      </c>
      <c r="O1103" s="4" t="str">
        <f>TEXT(Table1[[#This Row],[Invoice Date]],"yyyy")</f>
        <v>2020</v>
      </c>
      <c r="P1103" s="4" t="str">
        <f>TEXT(Table1[[#This Row],[Invoice Date]],"mmm")</f>
        <v>Oct</v>
      </c>
      <c r="Q1103" s="27">
        <f>WEEKNUM(Table1[[#This Row],[Invoice Date]]) + IF(YEAR(Table1[[#This Row],[Invoice Date]])=2021, 52, 0)</f>
        <v>44</v>
      </c>
    </row>
    <row r="1104" spans="2:17" ht="14.25" customHeight="1" x14ac:dyDescent="0.3">
      <c r="B1104" s="4" t="s">
        <v>14</v>
      </c>
      <c r="C1104" s="33">
        <v>1185732</v>
      </c>
      <c r="D1104" s="5">
        <v>44134</v>
      </c>
      <c r="E1104" s="4" t="s">
        <v>36</v>
      </c>
      <c r="F1104" s="4" t="s">
        <v>51</v>
      </c>
      <c r="G1104" s="4" t="s">
        <v>52</v>
      </c>
      <c r="H1104" s="6" t="s">
        <v>19</v>
      </c>
      <c r="I1104" s="7">
        <v>40</v>
      </c>
      <c r="J1104" s="8">
        <v>125</v>
      </c>
      <c r="K1104" s="9">
        <v>50000</v>
      </c>
      <c r="L1104" s="9">
        <v>15000</v>
      </c>
      <c r="M1104" s="10">
        <v>0.3</v>
      </c>
      <c r="N1104" s="4" t="s">
        <v>18</v>
      </c>
      <c r="O1104" s="4" t="str">
        <f>TEXT(Table1[[#This Row],[Invoice Date]],"yyyy")</f>
        <v>2020</v>
      </c>
      <c r="P1104" s="4" t="str">
        <f>TEXT(Table1[[#This Row],[Invoice Date]],"mmm")</f>
        <v>Oct</v>
      </c>
      <c r="Q1104" s="27">
        <f>WEEKNUM(Table1[[#This Row],[Invoice Date]]) + IF(YEAR(Table1[[#This Row],[Invoice Date]])=2021, 52, 0)</f>
        <v>44</v>
      </c>
    </row>
    <row r="1105" spans="2:17" ht="14.25" customHeight="1" x14ac:dyDescent="0.3">
      <c r="B1105" s="4" t="s">
        <v>25</v>
      </c>
      <c r="C1105" s="33">
        <v>1185733</v>
      </c>
      <c r="D1105" s="5">
        <v>44134</v>
      </c>
      <c r="E1105" s="4" t="s">
        <v>27</v>
      </c>
      <c r="F1105" s="4" t="s">
        <v>28</v>
      </c>
      <c r="G1105" s="4" t="s">
        <v>29</v>
      </c>
      <c r="H1105" s="6" t="s">
        <v>22</v>
      </c>
      <c r="I1105" s="7">
        <v>45</v>
      </c>
      <c r="J1105" s="8">
        <v>650</v>
      </c>
      <c r="K1105" s="9">
        <v>292500</v>
      </c>
      <c r="L1105" s="9">
        <v>87750</v>
      </c>
      <c r="M1105" s="10">
        <v>0.3</v>
      </c>
      <c r="N1105" s="4" t="s">
        <v>24</v>
      </c>
      <c r="O1105" s="4" t="str">
        <f>TEXT(Table1[[#This Row],[Invoice Date]],"yyyy")</f>
        <v>2020</v>
      </c>
      <c r="P1105" s="4" t="str">
        <f>TEXT(Table1[[#This Row],[Invoice Date]],"mmm")</f>
        <v>Oct</v>
      </c>
      <c r="Q1105" s="27">
        <f>WEEKNUM(Table1[[#This Row],[Invoice Date]]) + IF(YEAR(Table1[[#This Row],[Invoice Date]])=2021, 52, 0)</f>
        <v>44</v>
      </c>
    </row>
    <row r="1106" spans="2:17" ht="14.25" customHeight="1" x14ac:dyDescent="0.3">
      <c r="B1106" s="4" t="s">
        <v>14</v>
      </c>
      <c r="C1106" s="33">
        <v>1185732</v>
      </c>
      <c r="D1106" s="5">
        <v>44135</v>
      </c>
      <c r="E1106" s="4" t="s">
        <v>36</v>
      </c>
      <c r="F1106" s="4" t="s">
        <v>51</v>
      </c>
      <c r="G1106" s="4" t="s">
        <v>52</v>
      </c>
      <c r="H1106" s="6" t="s">
        <v>20</v>
      </c>
      <c r="I1106" s="7">
        <v>29</v>
      </c>
      <c r="J1106" s="8">
        <v>53</v>
      </c>
      <c r="K1106" s="9">
        <v>1537</v>
      </c>
      <c r="L1106" s="9">
        <v>691.65</v>
      </c>
      <c r="M1106" s="10">
        <v>0.44999999999999996</v>
      </c>
      <c r="N1106" s="4" t="s">
        <v>83</v>
      </c>
      <c r="O1106" s="4" t="str">
        <f>TEXT(Table1[[#This Row],[Invoice Date]],"yyyy")</f>
        <v>2020</v>
      </c>
      <c r="P1106" s="4" t="str">
        <f>TEXT(Table1[[#This Row],[Invoice Date]],"mmm")</f>
        <v>Oct</v>
      </c>
      <c r="Q1106" s="27">
        <f>WEEKNUM(Table1[[#This Row],[Invoice Date]]) + IF(YEAR(Table1[[#This Row],[Invoice Date]])=2021, 52, 0)</f>
        <v>44</v>
      </c>
    </row>
    <row r="1107" spans="2:17" ht="14.25" customHeight="1" x14ac:dyDescent="0.3">
      <c r="B1107" s="4" t="s">
        <v>25</v>
      </c>
      <c r="C1107" s="33">
        <v>1185733</v>
      </c>
      <c r="D1107" s="5">
        <v>44135</v>
      </c>
      <c r="E1107" s="4" t="s">
        <v>27</v>
      </c>
      <c r="F1107" s="4" t="s">
        <v>28</v>
      </c>
      <c r="G1107" s="4" t="s">
        <v>29</v>
      </c>
      <c r="H1107" s="6" t="s">
        <v>23</v>
      </c>
      <c r="I1107" s="7">
        <v>41</v>
      </c>
      <c r="J1107" s="8">
        <v>306</v>
      </c>
      <c r="K1107" s="9">
        <v>12546</v>
      </c>
      <c r="L1107" s="9">
        <v>6900.3</v>
      </c>
      <c r="M1107" s="10">
        <v>0.55000000000000004</v>
      </c>
      <c r="N1107" s="4" t="s">
        <v>24</v>
      </c>
      <c r="O1107" s="4" t="str">
        <f>TEXT(Table1[[#This Row],[Invoice Date]],"yyyy")</f>
        <v>2020</v>
      </c>
      <c r="P1107" s="4" t="str">
        <f>TEXT(Table1[[#This Row],[Invoice Date]],"mmm")</f>
        <v>Oct</v>
      </c>
      <c r="Q1107" s="27">
        <f>WEEKNUM(Table1[[#This Row],[Invoice Date]]) + IF(YEAR(Table1[[#This Row],[Invoice Date]])=2021, 52, 0)</f>
        <v>44</v>
      </c>
    </row>
    <row r="1108" spans="2:17" ht="14.25" customHeight="1" x14ac:dyDescent="0.3">
      <c r="B1108" s="4" t="s">
        <v>25</v>
      </c>
      <c r="C1108" s="33">
        <v>1185733</v>
      </c>
      <c r="D1108" s="5">
        <v>44135</v>
      </c>
      <c r="E1108" s="4" t="s">
        <v>27</v>
      </c>
      <c r="F1108" s="4" t="s">
        <v>28</v>
      </c>
      <c r="G1108" s="4" t="s">
        <v>29</v>
      </c>
      <c r="H1108" s="6" t="s">
        <v>23</v>
      </c>
      <c r="I1108" s="7">
        <v>53</v>
      </c>
      <c r="J1108" s="8">
        <v>261</v>
      </c>
      <c r="K1108" s="9">
        <v>13833</v>
      </c>
      <c r="L1108" s="9">
        <v>8576.4599999999991</v>
      </c>
      <c r="M1108" s="10">
        <v>0.62</v>
      </c>
      <c r="N1108" s="4" t="s">
        <v>83</v>
      </c>
      <c r="O1108" s="4" t="str">
        <f>TEXT(Table1[[#This Row],[Invoice Date]],"yyyy")</f>
        <v>2020</v>
      </c>
      <c r="P1108" s="4" t="str">
        <f>TEXT(Table1[[#This Row],[Invoice Date]],"mmm")</f>
        <v>Oct</v>
      </c>
      <c r="Q1108" s="27">
        <f>WEEKNUM(Table1[[#This Row],[Invoice Date]]) + IF(YEAR(Table1[[#This Row],[Invoice Date]])=2021, 52, 0)</f>
        <v>44</v>
      </c>
    </row>
    <row r="1109" spans="2:17" ht="14.25" customHeight="1" x14ac:dyDescent="0.3">
      <c r="B1109" s="4" t="s">
        <v>14</v>
      </c>
      <c r="C1109" s="33">
        <v>1185732</v>
      </c>
      <c r="D1109" s="5">
        <v>44135</v>
      </c>
      <c r="E1109" s="4" t="s">
        <v>36</v>
      </c>
      <c r="F1109" s="4" t="s">
        <v>51</v>
      </c>
      <c r="G1109" s="4" t="s">
        <v>52</v>
      </c>
      <c r="H1109" s="6" t="s">
        <v>20</v>
      </c>
      <c r="I1109" s="7">
        <v>30.000000000000004</v>
      </c>
      <c r="J1109" s="8">
        <v>175</v>
      </c>
      <c r="K1109" s="9">
        <v>52500.000000000007</v>
      </c>
      <c r="L1109" s="9">
        <v>15750.000000000002</v>
      </c>
      <c r="M1109" s="10">
        <v>0.3</v>
      </c>
      <c r="N1109" s="4" t="s">
        <v>18</v>
      </c>
      <c r="O1109" s="4" t="str">
        <f>TEXT(Table1[[#This Row],[Invoice Date]],"yyyy")</f>
        <v>2020</v>
      </c>
      <c r="P1109" s="4" t="str">
        <f>TEXT(Table1[[#This Row],[Invoice Date]],"mmm")</f>
        <v>Oct</v>
      </c>
      <c r="Q1109" s="27">
        <f>WEEKNUM(Table1[[#This Row],[Invoice Date]]) + IF(YEAR(Table1[[#This Row],[Invoice Date]])=2021, 52, 0)</f>
        <v>44</v>
      </c>
    </row>
    <row r="1110" spans="2:17" ht="14.25" customHeight="1" x14ac:dyDescent="0.3">
      <c r="B1110" s="4" t="s">
        <v>25</v>
      </c>
      <c r="C1110" s="33">
        <v>1185733</v>
      </c>
      <c r="D1110" s="5">
        <v>44135</v>
      </c>
      <c r="E1110" s="4" t="s">
        <v>27</v>
      </c>
      <c r="F1110" s="4" t="s">
        <v>28</v>
      </c>
      <c r="G1110" s="4" t="s">
        <v>29</v>
      </c>
      <c r="H1110" s="6" t="s">
        <v>23</v>
      </c>
      <c r="I1110" s="7">
        <v>55.000000000000007</v>
      </c>
      <c r="J1110" s="8">
        <v>900</v>
      </c>
      <c r="K1110" s="9">
        <v>495000.00000000006</v>
      </c>
      <c r="L1110" s="9">
        <v>247500.00000000003</v>
      </c>
      <c r="M1110" s="10">
        <v>0.5</v>
      </c>
      <c r="N1110" s="4" t="s">
        <v>24</v>
      </c>
      <c r="O1110" s="4" t="str">
        <f>TEXT(Table1[[#This Row],[Invoice Date]],"yyyy")</f>
        <v>2020</v>
      </c>
      <c r="P1110" s="4" t="str">
        <f>TEXT(Table1[[#This Row],[Invoice Date]],"mmm")</f>
        <v>Oct</v>
      </c>
      <c r="Q1110" s="27">
        <f>WEEKNUM(Table1[[#This Row],[Invoice Date]]) + IF(YEAR(Table1[[#This Row],[Invoice Date]])=2021, 52, 0)</f>
        <v>44</v>
      </c>
    </row>
    <row r="1111" spans="2:17" ht="14.25" customHeight="1" x14ac:dyDescent="0.3">
      <c r="B1111" s="4" t="s">
        <v>14</v>
      </c>
      <c r="C1111" s="33">
        <v>1185732</v>
      </c>
      <c r="D1111" s="5">
        <v>44136</v>
      </c>
      <c r="E1111" s="4" t="s">
        <v>36</v>
      </c>
      <c r="F1111" s="4" t="s">
        <v>51</v>
      </c>
      <c r="G1111" s="4" t="s">
        <v>52</v>
      </c>
      <c r="H1111" s="6" t="s">
        <v>21</v>
      </c>
      <c r="I1111" s="7">
        <v>32</v>
      </c>
      <c r="J1111" s="8">
        <v>7</v>
      </c>
      <c r="K1111" s="9">
        <v>224</v>
      </c>
      <c r="L1111" s="9">
        <v>112</v>
      </c>
      <c r="M1111" s="10">
        <v>0.5</v>
      </c>
      <c r="N1111" s="4" t="s">
        <v>83</v>
      </c>
      <c r="O1111" s="4" t="str">
        <f>TEXT(Table1[[#This Row],[Invoice Date]],"yyyy")</f>
        <v>2020</v>
      </c>
      <c r="P1111" s="4" t="str">
        <f>TEXT(Table1[[#This Row],[Invoice Date]],"mmm")</f>
        <v>Nov</v>
      </c>
      <c r="Q1111" s="27">
        <f>WEEKNUM(Table1[[#This Row],[Invoice Date]]) + IF(YEAR(Table1[[#This Row],[Invoice Date]])=2021, 52, 0)</f>
        <v>45</v>
      </c>
    </row>
    <row r="1112" spans="2:17" ht="14.25" customHeight="1" x14ac:dyDescent="0.3">
      <c r="B1112" s="4" t="s">
        <v>30</v>
      </c>
      <c r="C1112" s="34">
        <v>1128299</v>
      </c>
      <c r="D1112" s="5">
        <v>44136</v>
      </c>
      <c r="E1112" s="4" t="s">
        <v>27</v>
      </c>
      <c r="F1112" s="4" t="s">
        <v>28</v>
      </c>
      <c r="G1112" s="4" t="s">
        <v>29</v>
      </c>
      <c r="H1112" s="6" t="s">
        <v>17</v>
      </c>
      <c r="I1112" s="7">
        <v>37</v>
      </c>
      <c r="J1112" s="8">
        <v>209</v>
      </c>
      <c r="K1112" s="9">
        <v>7733</v>
      </c>
      <c r="L1112" s="9">
        <v>3479.8500000000004</v>
      </c>
      <c r="M1112" s="10">
        <v>0.45000000000000007</v>
      </c>
      <c r="N1112" s="4" t="s">
        <v>83</v>
      </c>
      <c r="O1112" s="4" t="str">
        <f>TEXT(Table1[[#This Row],[Invoice Date]],"yyyy")</f>
        <v>2020</v>
      </c>
      <c r="P1112" s="4" t="str">
        <f>TEXT(Table1[[#This Row],[Invoice Date]],"mmm")</f>
        <v>Nov</v>
      </c>
      <c r="Q1112" s="27">
        <f>WEEKNUM(Table1[[#This Row],[Invoice Date]]) + IF(YEAR(Table1[[#This Row],[Invoice Date]])=2021, 52, 0)</f>
        <v>45</v>
      </c>
    </row>
    <row r="1113" spans="2:17" ht="14.25" customHeight="1" x14ac:dyDescent="0.3">
      <c r="B1113" s="4" t="s">
        <v>30</v>
      </c>
      <c r="C1113" s="34">
        <v>1128299</v>
      </c>
      <c r="D1113" s="5">
        <v>44136</v>
      </c>
      <c r="E1113" s="4" t="s">
        <v>27</v>
      </c>
      <c r="F1113" s="4" t="s">
        <v>28</v>
      </c>
      <c r="G1113" s="4" t="s">
        <v>29</v>
      </c>
      <c r="H1113" s="6" t="s">
        <v>17</v>
      </c>
      <c r="I1113" s="7">
        <v>30</v>
      </c>
      <c r="J1113" s="8">
        <v>264</v>
      </c>
      <c r="K1113" s="9">
        <v>7920</v>
      </c>
      <c r="L1113" s="9">
        <v>3088.8</v>
      </c>
      <c r="M1113" s="10">
        <v>0.39</v>
      </c>
      <c r="N1113" s="4" t="s">
        <v>24</v>
      </c>
      <c r="O1113" s="4" t="str">
        <f>TEXT(Table1[[#This Row],[Invoice Date]],"yyyy")</f>
        <v>2020</v>
      </c>
      <c r="P1113" s="4" t="str">
        <f>TEXT(Table1[[#This Row],[Invoice Date]],"mmm")</f>
        <v>Nov</v>
      </c>
      <c r="Q1113" s="27">
        <f>WEEKNUM(Table1[[#This Row],[Invoice Date]]) + IF(YEAR(Table1[[#This Row],[Invoice Date]])=2021, 52, 0)</f>
        <v>45</v>
      </c>
    </row>
    <row r="1114" spans="2:17" ht="14.25" customHeight="1" x14ac:dyDescent="0.3">
      <c r="B1114" s="4" t="s">
        <v>14</v>
      </c>
      <c r="C1114" s="33">
        <v>1185732</v>
      </c>
      <c r="D1114" s="5">
        <v>44136</v>
      </c>
      <c r="E1114" s="4" t="s">
        <v>36</v>
      </c>
      <c r="F1114" s="4" t="s">
        <v>51</v>
      </c>
      <c r="G1114" s="4" t="s">
        <v>52</v>
      </c>
      <c r="H1114" s="6" t="s">
        <v>21</v>
      </c>
      <c r="I1114" s="7">
        <v>35</v>
      </c>
      <c r="J1114" s="8">
        <v>25</v>
      </c>
      <c r="K1114" s="9">
        <v>8750</v>
      </c>
      <c r="L1114" s="9">
        <v>3062.5000000000005</v>
      </c>
      <c r="M1114" s="10">
        <v>0.35000000000000003</v>
      </c>
      <c r="N1114" s="4" t="s">
        <v>18</v>
      </c>
      <c r="O1114" s="4" t="str">
        <f>TEXT(Table1[[#This Row],[Invoice Date]],"yyyy")</f>
        <v>2020</v>
      </c>
      <c r="P1114" s="4" t="str">
        <f>TEXT(Table1[[#This Row],[Invoice Date]],"mmm")</f>
        <v>Nov</v>
      </c>
      <c r="Q1114" s="27">
        <f>WEEKNUM(Table1[[#This Row],[Invoice Date]]) + IF(YEAR(Table1[[#This Row],[Invoice Date]])=2021, 52, 0)</f>
        <v>45</v>
      </c>
    </row>
    <row r="1115" spans="2:17" ht="14.25" customHeight="1" x14ac:dyDescent="0.3">
      <c r="B1115" s="4" t="s">
        <v>30</v>
      </c>
      <c r="C1115" s="34">
        <v>1128299</v>
      </c>
      <c r="D1115" s="5">
        <v>44136</v>
      </c>
      <c r="E1115" s="4" t="s">
        <v>27</v>
      </c>
      <c r="F1115" s="4" t="s">
        <v>28</v>
      </c>
      <c r="G1115" s="4" t="s">
        <v>29</v>
      </c>
      <c r="H1115" s="6" t="s">
        <v>17</v>
      </c>
      <c r="I1115" s="7">
        <v>40</v>
      </c>
      <c r="J1115" s="8">
        <v>775</v>
      </c>
      <c r="K1115" s="9">
        <v>310000</v>
      </c>
      <c r="L1115" s="9">
        <v>108500.00000000001</v>
      </c>
      <c r="M1115" s="10">
        <v>0.35000000000000003</v>
      </c>
      <c r="N1115" s="4" t="s">
        <v>24</v>
      </c>
      <c r="O1115" s="4" t="str">
        <f>TEXT(Table1[[#This Row],[Invoice Date]],"yyyy")</f>
        <v>2020</v>
      </c>
      <c r="P1115" s="4" t="str">
        <f>TEXT(Table1[[#This Row],[Invoice Date]],"mmm")</f>
        <v>Nov</v>
      </c>
      <c r="Q1115" s="27">
        <f>WEEKNUM(Table1[[#This Row],[Invoice Date]]) + IF(YEAR(Table1[[#This Row],[Invoice Date]])=2021, 52, 0)</f>
        <v>45</v>
      </c>
    </row>
    <row r="1116" spans="2:17" ht="14.25" customHeight="1" x14ac:dyDescent="0.3">
      <c r="B1116" s="4" t="s">
        <v>14</v>
      </c>
      <c r="C1116" s="33">
        <v>1185732</v>
      </c>
      <c r="D1116" s="5">
        <v>44137</v>
      </c>
      <c r="E1116" s="4" t="s">
        <v>36</v>
      </c>
      <c r="F1116" s="4" t="s">
        <v>51</v>
      </c>
      <c r="G1116" s="4" t="s">
        <v>52</v>
      </c>
      <c r="H1116" s="6" t="s">
        <v>22</v>
      </c>
      <c r="I1116" s="7">
        <v>47</v>
      </c>
      <c r="J1116" s="8">
        <v>19</v>
      </c>
      <c r="K1116" s="9">
        <v>893</v>
      </c>
      <c r="L1116" s="9">
        <v>375.06</v>
      </c>
      <c r="M1116" s="10">
        <v>0.42</v>
      </c>
      <c r="N1116" s="4" t="s">
        <v>83</v>
      </c>
      <c r="O1116" s="4" t="str">
        <f>TEXT(Table1[[#This Row],[Invoice Date]],"yyyy")</f>
        <v>2020</v>
      </c>
      <c r="P1116" s="4" t="str">
        <f>TEXT(Table1[[#This Row],[Invoice Date]],"mmm")</f>
        <v>Nov</v>
      </c>
      <c r="Q1116" s="27">
        <f>WEEKNUM(Table1[[#This Row],[Invoice Date]]) + IF(YEAR(Table1[[#This Row],[Invoice Date]])=2021, 52, 0)</f>
        <v>45</v>
      </c>
    </row>
    <row r="1117" spans="2:17" ht="14.25" customHeight="1" x14ac:dyDescent="0.3">
      <c r="B1117" s="4" t="s">
        <v>30</v>
      </c>
      <c r="C1117" s="34">
        <v>1128299</v>
      </c>
      <c r="D1117" s="5">
        <v>44137</v>
      </c>
      <c r="E1117" s="4" t="s">
        <v>27</v>
      </c>
      <c r="F1117" s="4" t="s">
        <v>28</v>
      </c>
      <c r="G1117" s="4" t="s">
        <v>29</v>
      </c>
      <c r="H1117" s="6" t="s">
        <v>19</v>
      </c>
      <c r="I1117" s="7">
        <v>33</v>
      </c>
      <c r="J1117" s="8">
        <v>248</v>
      </c>
      <c r="K1117" s="9">
        <v>8184</v>
      </c>
      <c r="L1117" s="9">
        <v>1882.3200000000002</v>
      </c>
      <c r="M1117" s="10">
        <v>0.23</v>
      </c>
      <c r="N1117" s="4" t="s">
        <v>24</v>
      </c>
      <c r="O1117" s="4" t="str">
        <f>TEXT(Table1[[#This Row],[Invoice Date]],"yyyy")</f>
        <v>2020</v>
      </c>
      <c r="P1117" s="4" t="str">
        <f>TEXT(Table1[[#This Row],[Invoice Date]],"mmm")</f>
        <v>Nov</v>
      </c>
      <c r="Q1117" s="27">
        <f>WEEKNUM(Table1[[#This Row],[Invoice Date]]) + IF(YEAR(Table1[[#This Row],[Invoice Date]])=2021, 52, 0)</f>
        <v>45</v>
      </c>
    </row>
    <row r="1118" spans="2:17" ht="14.25" customHeight="1" x14ac:dyDescent="0.3">
      <c r="B1118" s="4" t="s">
        <v>30</v>
      </c>
      <c r="C1118" s="34">
        <v>1128299</v>
      </c>
      <c r="D1118" s="5">
        <v>44137</v>
      </c>
      <c r="E1118" s="4" t="s">
        <v>27</v>
      </c>
      <c r="F1118" s="4" t="s">
        <v>28</v>
      </c>
      <c r="G1118" s="4" t="s">
        <v>29</v>
      </c>
      <c r="H1118" s="6" t="s">
        <v>19</v>
      </c>
      <c r="I1118" s="7">
        <v>49</v>
      </c>
      <c r="J1118" s="8">
        <v>194</v>
      </c>
      <c r="K1118" s="9">
        <v>9506</v>
      </c>
      <c r="L1118" s="9">
        <v>2946.86</v>
      </c>
      <c r="M1118" s="10">
        <v>0.31</v>
      </c>
      <c r="N1118" s="4" t="s">
        <v>83</v>
      </c>
      <c r="O1118" s="4" t="str">
        <f>TEXT(Table1[[#This Row],[Invoice Date]],"yyyy")</f>
        <v>2020</v>
      </c>
      <c r="P1118" s="4" t="str">
        <f>TEXT(Table1[[#This Row],[Invoice Date]],"mmm")</f>
        <v>Nov</v>
      </c>
      <c r="Q1118" s="27">
        <f>WEEKNUM(Table1[[#This Row],[Invoice Date]]) + IF(YEAR(Table1[[#This Row],[Invoice Date]])=2021, 52, 0)</f>
        <v>45</v>
      </c>
    </row>
    <row r="1119" spans="2:17" ht="14.25" customHeight="1" x14ac:dyDescent="0.3">
      <c r="B1119" s="4" t="s">
        <v>14</v>
      </c>
      <c r="C1119" s="33">
        <v>1185732</v>
      </c>
      <c r="D1119" s="5">
        <v>44137</v>
      </c>
      <c r="E1119" s="4" t="s">
        <v>36</v>
      </c>
      <c r="F1119" s="4" t="s">
        <v>51</v>
      </c>
      <c r="G1119" s="4" t="s">
        <v>52</v>
      </c>
      <c r="H1119" s="6" t="s">
        <v>22</v>
      </c>
      <c r="I1119" s="7">
        <v>50</v>
      </c>
      <c r="J1119" s="8">
        <v>75</v>
      </c>
      <c r="K1119" s="9">
        <v>37500</v>
      </c>
      <c r="L1119" s="9">
        <v>11250</v>
      </c>
      <c r="M1119" s="10">
        <v>0.3</v>
      </c>
      <c r="N1119" s="4" t="s">
        <v>18</v>
      </c>
      <c r="O1119" s="4" t="str">
        <f>TEXT(Table1[[#This Row],[Invoice Date]],"yyyy")</f>
        <v>2020</v>
      </c>
      <c r="P1119" s="4" t="str">
        <f>TEXT(Table1[[#This Row],[Invoice Date]],"mmm")</f>
        <v>Nov</v>
      </c>
      <c r="Q1119" s="27">
        <f>WEEKNUM(Table1[[#This Row],[Invoice Date]]) + IF(YEAR(Table1[[#This Row],[Invoice Date]])=2021, 52, 0)</f>
        <v>45</v>
      </c>
    </row>
    <row r="1120" spans="2:17" ht="14.25" customHeight="1" x14ac:dyDescent="0.3">
      <c r="B1120" s="4" t="s">
        <v>30</v>
      </c>
      <c r="C1120" s="34">
        <v>1128299</v>
      </c>
      <c r="D1120" s="5">
        <v>44137</v>
      </c>
      <c r="E1120" s="4" t="s">
        <v>27</v>
      </c>
      <c r="F1120" s="4" t="s">
        <v>28</v>
      </c>
      <c r="G1120" s="4" t="s">
        <v>29</v>
      </c>
      <c r="H1120" s="6" t="s">
        <v>19</v>
      </c>
      <c r="I1120" s="7">
        <v>50</v>
      </c>
      <c r="J1120" s="8">
        <v>775</v>
      </c>
      <c r="K1120" s="9">
        <v>387500</v>
      </c>
      <c r="L1120" s="9">
        <v>77500</v>
      </c>
      <c r="M1120" s="10">
        <v>0.2</v>
      </c>
      <c r="N1120" s="4" t="s">
        <v>24</v>
      </c>
      <c r="O1120" s="4" t="str">
        <f>TEXT(Table1[[#This Row],[Invoice Date]],"yyyy")</f>
        <v>2020</v>
      </c>
      <c r="P1120" s="4" t="str">
        <f>TEXT(Table1[[#This Row],[Invoice Date]],"mmm")</f>
        <v>Nov</v>
      </c>
      <c r="Q1120" s="27">
        <f>WEEKNUM(Table1[[#This Row],[Invoice Date]]) + IF(YEAR(Table1[[#This Row],[Invoice Date]])=2021, 52, 0)</f>
        <v>45</v>
      </c>
    </row>
    <row r="1121" spans="2:17" ht="14.25" customHeight="1" x14ac:dyDescent="0.3">
      <c r="B1121" s="4" t="s">
        <v>14</v>
      </c>
      <c r="C1121" s="33">
        <v>1185732</v>
      </c>
      <c r="D1121" s="5">
        <v>44138</v>
      </c>
      <c r="E1121" s="4" t="s">
        <v>36</v>
      </c>
      <c r="F1121" s="4" t="s">
        <v>51</v>
      </c>
      <c r="G1121" s="4" t="s">
        <v>52</v>
      </c>
      <c r="H1121" s="6" t="s">
        <v>23</v>
      </c>
      <c r="I1121" s="7">
        <v>38</v>
      </c>
      <c r="J1121" s="8">
        <v>47</v>
      </c>
      <c r="K1121" s="9">
        <v>1786</v>
      </c>
      <c r="L1121" s="9">
        <v>982.30000000000007</v>
      </c>
      <c r="M1121" s="10">
        <v>0.55000000000000004</v>
      </c>
      <c r="N1121" s="4" t="s">
        <v>83</v>
      </c>
      <c r="O1121" s="4" t="str">
        <f>TEXT(Table1[[#This Row],[Invoice Date]],"yyyy")</f>
        <v>2020</v>
      </c>
      <c r="P1121" s="4" t="str">
        <f>TEXT(Table1[[#This Row],[Invoice Date]],"mmm")</f>
        <v>Nov</v>
      </c>
      <c r="Q1121" s="27">
        <f>WEEKNUM(Table1[[#This Row],[Invoice Date]]) + IF(YEAR(Table1[[#This Row],[Invoice Date]])=2021, 52, 0)</f>
        <v>45</v>
      </c>
    </row>
    <row r="1122" spans="2:17" ht="14.25" customHeight="1" x14ac:dyDescent="0.3">
      <c r="B1122" s="4" t="s">
        <v>30</v>
      </c>
      <c r="C1122" s="34">
        <v>1128299</v>
      </c>
      <c r="D1122" s="5">
        <v>44138</v>
      </c>
      <c r="E1122" s="4" t="s">
        <v>27</v>
      </c>
      <c r="F1122" s="4" t="s">
        <v>28</v>
      </c>
      <c r="G1122" s="4" t="s">
        <v>29</v>
      </c>
      <c r="H1122" s="6" t="s">
        <v>20</v>
      </c>
      <c r="I1122" s="7">
        <v>33</v>
      </c>
      <c r="J1122" s="8">
        <v>271</v>
      </c>
      <c r="K1122" s="9">
        <v>8943</v>
      </c>
      <c r="L1122" s="9">
        <v>3756.0600000000004</v>
      </c>
      <c r="M1122" s="10">
        <v>0.42000000000000004</v>
      </c>
      <c r="N1122" s="4" t="s">
        <v>24</v>
      </c>
      <c r="O1122" s="4" t="str">
        <f>TEXT(Table1[[#This Row],[Invoice Date]],"yyyy")</f>
        <v>2020</v>
      </c>
      <c r="P1122" s="4" t="str">
        <f>TEXT(Table1[[#This Row],[Invoice Date]],"mmm")</f>
        <v>Nov</v>
      </c>
      <c r="Q1122" s="27">
        <f>WEEKNUM(Table1[[#This Row],[Invoice Date]]) + IF(YEAR(Table1[[#This Row],[Invoice Date]])=2021, 52, 0)</f>
        <v>45</v>
      </c>
    </row>
    <row r="1123" spans="2:17" ht="14.25" customHeight="1" x14ac:dyDescent="0.3">
      <c r="B1123" s="4" t="s">
        <v>30</v>
      </c>
      <c r="C1123" s="34">
        <v>1128299</v>
      </c>
      <c r="D1123" s="5">
        <v>44138</v>
      </c>
      <c r="E1123" s="4" t="s">
        <v>27</v>
      </c>
      <c r="F1123" s="4" t="s">
        <v>28</v>
      </c>
      <c r="G1123" s="4" t="s">
        <v>29</v>
      </c>
      <c r="H1123" s="6" t="s">
        <v>20</v>
      </c>
      <c r="I1123" s="7">
        <v>46</v>
      </c>
      <c r="J1123" s="8">
        <v>217</v>
      </c>
      <c r="K1123" s="9">
        <v>9982</v>
      </c>
      <c r="L1123" s="9">
        <v>4491.9000000000005</v>
      </c>
      <c r="M1123" s="10">
        <v>0.45000000000000007</v>
      </c>
      <c r="N1123" s="4" t="s">
        <v>83</v>
      </c>
      <c r="O1123" s="4" t="str">
        <f>TEXT(Table1[[#This Row],[Invoice Date]],"yyyy")</f>
        <v>2020</v>
      </c>
      <c r="P1123" s="4" t="str">
        <f>TEXT(Table1[[#This Row],[Invoice Date]],"mmm")</f>
        <v>Nov</v>
      </c>
      <c r="Q1123" s="27">
        <f>WEEKNUM(Table1[[#This Row],[Invoice Date]]) + IF(YEAR(Table1[[#This Row],[Invoice Date]])=2021, 52, 0)</f>
        <v>45</v>
      </c>
    </row>
    <row r="1124" spans="2:17" ht="14.25" customHeight="1" x14ac:dyDescent="0.3">
      <c r="B1124" s="4" t="s">
        <v>14</v>
      </c>
      <c r="C1124" s="33">
        <v>1185732</v>
      </c>
      <c r="D1124" s="5">
        <v>44138</v>
      </c>
      <c r="E1124" s="4" t="s">
        <v>36</v>
      </c>
      <c r="F1124" s="4" t="s">
        <v>51</v>
      </c>
      <c r="G1124" s="4" t="s">
        <v>52</v>
      </c>
      <c r="H1124" s="6" t="s">
        <v>23</v>
      </c>
      <c r="I1124" s="7">
        <v>40</v>
      </c>
      <c r="J1124" s="8">
        <v>175</v>
      </c>
      <c r="K1124" s="9">
        <v>70000</v>
      </c>
      <c r="L1124" s="9">
        <v>31500</v>
      </c>
      <c r="M1124" s="10">
        <v>0.45</v>
      </c>
      <c r="N1124" s="4" t="s">
        <v>18</v>
      </c>
      <c r="O1124" s="4" t="str">
        <f>TEXT(Table1[[#This Row],[Invoice Date]],"yyyy")</f>
        <v>2020</v>
      </c>
      <c r="P1124" s="4" t="str">
        <f>TEXT(Table1[[#This Row],[Invoice Date]],"mmm")</f>
        <v>Nov</v>
      </c>
      <c r="Q1124" s="27">
        <f>WEEKNUM(Table1[[#This Row],[Invoice Date]]) + IF(YEAR(Table1[[#This Row],[Invoice Date]])=2021, 52, 0)</f>
        <v>45</v>
      </c>
    </row>
    <row r="1125" spans="2:17" ht="14.25" customHeight="1" x14ac:dyDescent="0.3">
      <c r="B1125" s="4" t="s">
        <v>30</v>
      </c>
      <c r="C1125" s="34">
        <v>1128299</v>
      </c>
      <c r="D1125" s="5">
        <v>44138</v>
      </c>
      <c r="E1125" s="4" t="s">
        <v>27</v>
      </c>
      <c r="F1125" s="4" t="s">
        <v>28</v>
      </c>
      <c r="G1125" s="4" t="s">
        <v>29</v>
      </c>
      <c r="H1125" s="6" t="s">
        <v>20</v>
      </c>
      <c r="I1125" s="7">
        <v>50</v>
      </c>
      <c r="J1125" s="8">
        <v>775</v>
      </c>
      <c r="K1125" s="9">
        <v>387500</v>
      </c>
      <c r="L1125" s="9">
        <v>135625</v>
      </c>
      <c r="M1125" s="10">
        <v>0.35000000000000003</v>
      </c>
      <c r="N1125" s="4" t="s">
        <v>24</v>
      </c>
      <c r="O1125" s="4" t="str">
        <f>TEXT(Table1[[#This Row],[Invoice Date]],"yyyy")</f>
        <v>2020</v>
      </c>
      <c r="P1125" s="4" t="str">
        <f>TEXT(Table1[[#This Row],[Invoice Date]],"mmm")</f>
        <v>Nov</v>
      </c>
      <c r="Q1125" s="27">
        <f>WEEKNUM(Table1[[#This Row],[Invoice Date]]) + IF(YEAR(Table1[[#This Row],[Invoice Date]])=2021, 52, 0)</f>
        <v>45</v>
      </c>
    </row>
    <row r="1126" spans="2:17" ht="14.25" customHeight="1" x14ac:dyDescent="0.3">
      <c r="B1126" s="4" t="s">
        <v>14</v>
      </c>
      <c r="C1126" s="33">
        <v>1185732</v>
      </c>
      <c r="D1126" s="5">
        <v>44139</v>
      </c>
      <c r="E1126" s="4" t="s">
        <v>36</v>
      </c>
      <c r="F1126" s="4" t="s">
        <v>51</v>
      </c>
      <c r="G1126" s="4" t="s">
        <v>52</v>
      </c>
      <c r="H1126" s="6" t="s">
        <v>17</v>
      </c>
      <c r="I1126" s="7">
        <v>36</v>
      </c>
      <c r="J1126" s="8">
        <v>120</v>
      </c>
      <c r="K1126" s="9">
        <v>4320</v>
      </c>
      <c r="L1126" s="9">
        <v>2030.4</v>
      </c>
      <c r="M1126" s="10">
        <v>0.47000000000000003</v>
      </c>
      <c r="N1126" s="4" t="s">
        <v>83</v>
      </c>
      <c r="O1126" s="4" t="str">
        <f>TEXT(Table1[[#This Row],[Invoice Date]],"yyyy")</f>
        <v>2020</v>
      </c>
      <c r="P1126" s="4" t="str">
        <f>TEXT(Table1[[#This Row],[Invoice Date]],"mmm")</f>
        <v>Nov</v>
      </c>
      <c r="Q1126" s="27">
        <f>WEEKNUM(Table1[[#This Row],[Invoice Date]]) + IF(YEAR(Table1[[#This Row],[Invoice Date]])=2021, 52, 0)</f>
        <v>45</v>
      </c>
    </row>
    <row r="1127" spans="2:17" ht="14.25" customHeight="1" x14ac:dyDescent="0.3">
      <c r="B1127" s="4" t="s">
        <v>30</v>
      </c>
      <c r="C1127" s="34">
        <v>1128299</v>
      </c>
      <c r="D1127" s="5">
        <v>44139</v>
      </c>
      <c r="E1127" s="4" t="s">
        <v>27</v>
      </c>
      <c r="F1127" s="4" t="s">
        <v>28</v>
      </c>
      <c r="G1127" s="4" t="s">
        <v>29</v>
      </c>
      <c r="H1127" s="6" t="s">
        <v>21</v>
      </c>
      <c r="I1127" s="7">
        <v>35</v>
      </c>
      <c r="J1127" s="8">
        <v>219</v>
      </c>
      <c r="K1127" s="9">
        <v>7665</v>
      </c>
      <c r="L1127" s="9">
        <v>2759.4</v>
      </c>
      <c r="M1127" s="10">
        <v>0.36</v>
      </c>
      <c r="N1127" s="4" t="s">
        <v>24</v>
      </c>
      <c r="O1127" s="4" t="str">
        <f>TEXT(Table1[[#This Row],[Invoice Date]],"yyyy")</f>
        <v>2020</v>
      </c>
      <c r="P1127" s="4" t="str">
        <f>TEXT(Table1[[#This Row],[Invoice Date]],"mmm")</f>
        <v>Nov</v>
      </c>
      <c r="Q1127" s="27">
        <f>WEEKNUM(Table1[[#This Row],[Invoice Date]]) + IF(YEAR(Table1[[#This Row],[Invoice Date]])=2021, 52, 0)</f>
        <v>45</v>
      </c>
    </row>
    <row r="1128" spans="2:17" ht="14.25" customHeight="1" x14ac:dyDescent="0.3">
      <c r="B1128" s="4" t="s">
        <v>30</v>
      </c>
      <c r="C1128" s="34">
        <v>1128299</v>
      </c>
      <c r="D1128" s="5">
        <v>44139</v>
      </c>
      <c r="E1128" s="4" t="s">
        <v>27</v>
      </c>
      <c r="F1128" s="4" t="s">
        <v>28</v>
      </c>
      <c r="G1128" s="4" t="s">
        <v>29</v>
      </c>
      <c r="H1128" s="6" t="s">
        <v>21</v>
      </c>
      <c r="I1128" s="7">
        <v>48</v>
      </c>
      <c r="J1128" s="8">
        <v>175</v>
      </c>
      <c r="K1128" s="9">
        <v>8400</v>
      </c>
      <c r="L1128" s="9">
        <v>3360</v>
      </c>
      <c r="M1128" s="10">
        <v>0.4</v>
      </c>
      <c r="N1128" s="4" t="s">
        <v>83</v>
      </c>
      <c r="O1128" s="4" t="str">
        <f>TEXT(Table1[[#This Row],[Invoice Date]],"yyyy")</f>
        <v>2020</v>
      </c>
      <c r="P1128" s="4" t="str">
        <f>TEXT(Table1[[#This Row],[Invoice Date]],"mmm")</f>
        <v>Nov</v>
      </c>
      <c r="Q1128" s="27">
        <f>WEEKNUM(Table1[[#This Row],[Invoice Date]]) + IF(YEAR(Table1[[#This Row],[Invoice Date]])=2021, 52, 0)</f>
        <v>45</v>
      </c>
    </row>
    <row r="1129" spans="2:17" ht="14.25" customHeight="1" x14ac:dyDescent="0.3">
      <c r="B1129" s="4" t="s">
        <v>14</v>
      </c>
      <c r="C1129" s="33">
        <v>1185732</v>
      </c>
      <c r="D1129" s="5">
        <v>44139</v>
      </c>
      <c r="E1129" s="4" t="s">
        <v>36</v>
      </c>
      <c r="F1129" s="4" t="s">
        <v>51</v>
      </c>
      <c r="G1129" s="4" t="s">
        <v>52</v>
      </c>
      <c r="H1129" s="6" t="s">
        <v>17</v>
      </c>
      <c r="I1129" s="7">
        <v>40</v>
      </c>
      <c r="J1129" s="8">
        <v>400</v>
      </c>
      <c r="K1129" s="9">
        <v>160000</v>
      </c>
      <c r="L1129" s="9">
        <v>56000.000000000007</v>
      </c>
      <c r="M1129" s="10">
        <v>0.35000000000000003</v>
      </c>
      <c r="N1129" s="4" t="s">
        <v>18</v>
      </c>
      <c r="O1129" s="4" t="str">
        <f>TEXT(Table1[[#This Row],[Invoice Date]],"yyyy")</f>
        <v>2020</v>
      </c>
      <c r="P1129" s="4" t="str">
        <f>TEXT(Table1[[#This Row],[Invoice Date]],"mmm")</f>
        <v>Nov</v>
      </c>
      <c r="Q1129" s="27">
        <f>WEEKNUM(Table1[[#This Row],[Invoice Date]]) + IF(YEAR(Table1[[#This Row],[Invoice Date]])=2021, 52, 0)</f>
        <v>45</v>
      </c>
    </row>
    <row r="1130" spans="2:17" ht="14.25" customHeight="1" x14ac:dyDescent="0.3">
      <c r="B1130" s="4" t="s">
        <v>30</v>
      </c>
      <c r="C1130" s="34">
        <v>1128299</v>
      </c>
      <c r="D1130" s="5">
        <v>44139</v>
      </c>
      <c r="E1130" s="4" t="s">
        <v>27</v>
      </c>
      <c r="F1130" s="4" t="s">
        <v>28</v>
      </c>
      <c r="G1130" s="4" t="s">
        <v>29</v>
      </c>
      <c r="H1130" s="6" t="s">
        <v>21</v>
      </c>
      <c r="I1130" s="7">
        <v>50</v>
      </c>
      <c r="J1130" s="8">
        <v>625</v>
      </c>
      <c r="K1130" s="9">
        <v>312500</v>
      </c>
      <c r="L1130" s="9">
        <v>93750</v>
      </c>
      <c r="M1130" s="10">
        <v>0.3</v>
      </c>
      <c r="N1130" s="4" t="s">
        <v>24</v>
      </c>
      <c r="O1130" s="4" t="str">
        <f>TEXT(Table1[[#This Row],[Invoice Date]],"yyyy")</f>
        <v>2020</v>
      </c>
      <c r="P1130" s="4" t="str">
        <f>TEXT(Table1[[#This Row],[Invoice Date]],"mmm")</f>
        <v>Nov</v>
      </c>
      <c r="Q1130" s="27">
        <f>WEEKNUM(Table1[[#This Row],[Invoice Date]]) + IF(YEAR(Table1[[#This Row],[Invoice Date]])=2021, 52, 0)</f>
        <v>45</v>
      </c>
    </row>
    <row r="1131" spans="2:17" ht="14.25" customHeight="1" x14ac:dyDescent="0.3">
      <c r="B1131" s="4" t="s">
        <v>14</v>
      </c>
      <c r="C1131" s="33">
        <v>1185732</v>
      </c>
      <c r="D1131" s="5">
        <v>44140</v>
      </c>
      <c r="E1131" s="4" t="s">
        <v>36</v>
      </c>
      <c r="F1131" s="4" t="s">
        <v>51</v>
      </c>
      <c r="G1131" s="4" t="s">
        <v>52</v>
      </c>
      <c r="H1131" s="6" t="s">
        <v>19</v>
      </c>
      <c r="I1131" s="7">
        <v>38</v>
      </c>
      <c r="J1131" s="8">
        <v>28</v>
      </c>
      <c r="K1131" s="9">
        <v>1064</v>
      </c>
      <c r="L1131" s="9">
        <v>446.88</v>
      </c>
      <c r="M1131" s="10">
        <v>0.42</v>
      </c>
      <c r="N1131" s="4" t="s">
        <v>83</v>
      </c>
      <c r="O1131" s="4" t="str">
        <f>TEXT(Table1[[#This Row],[Invoice Date]],"yyyy")</f>
        <v>2020</v>
      </c>
      <c r="P1131" s="4" t="str">
        <f>TEXT(Table1[[#This Row],[Invoice Date]],"mmm")</f>
        <v>Nov</v>
      </c>
      <c r="Q1131" s="27">
        <f>WEEKNUM(Table1[[#This Row],[Invoice Date]]) + IF(YEAR(Table1[[#This Row],[Invoice Date]])=2021, 52, 0)</f>
        <v>45</v>
      </c>
    </row>
    <row r="1132" spans="2:17" ht="14.25" customHeight="1" x14ac:dyDescent="0.3">
      <c r="B1132" s="4" t="s">
        <v>30</v>
      </c>
      <c r="C1132" s="34">
        <v>1128299</v>
      </c>
      <c r="D1132" s="5">
        <v>44140</v>
      </c>
      <c r="E1132" s="4" t="s">
        <v>31</v>
      </c>
      <c r="F1132" s="4" t="s">
        <v>32</v>
      </c>
      <c r="G1132" s="4" t="s">
        <v>33</v>
      </c>
      <c r="H1132" s="6" t="s">
        <v>22</v>
      </c>
      <c r="I1132" s="7">
        <v>38</v>
      </c>
      <c r="J1132" s="8">
        <v>173</v>
      </c>
      <c r="K1132" s="9">
        <v>6574</v>
      </c>
      <c r="L1132" s="9">
        <v>3549.96</v>
      </c>
      <c r="M1132" s="10">
        <v>0.54</v>
      </c>
      <c r="N1132" s="4" t="s">
        <v>24</v>
      </c>
      <c r="O1132" s="4" t="str">
        <f>TEXT(Table1[[#This Row],[Invoice Date]],"yyyy")</f>
        <v>2020</v>
      </c>
      <c r="P1132" s="4" t="str">
        <f>TEXT(Table1[[#This Row],[Invoice Date]],"mmm")</f>
        <v>Nov</v>
      </c>
      <c r="Q1132" s="27">
        <f>WEEKNUM(Table1[[#This Row],[Invoice Date]]) + IF(YEAR(Table1[[#This Row],[Invoice Date]])=2021, 52, 0)</f>
        <v>45</v>
      </c>
    </row>
    <row r="1133" spans="2:17" ht="14.25" customHeight="1" x14ac:dyDescent="0.3">
      <c r="B1133" s="4" t="s">
        <v>30</v>
      </c>
      <c r="C1133" s="34">
        <v>1128299</v>
      </c>
      <c r="D1133" s="5">
        <v>44140</v>
      </c>
      <c r="E1133" s="4" t="s">
        <v>31</v>
      </c>
      <c r="F1133" s="4" t="s">
        <v>32</v>
      </c>
      <c r="G1133" s="4" t="s">
        <v>33</v>
      </c>
      <c r="H1133" s="6" t="s">
        <v>22</v>
      </c>
      <c r="I1133" s="7">
        <v>51</v>
      </c>
      <c r="J1133" s="8">
        <v>161</v>
      </c>
      <c r="K1133" s="9">
        <v>8211</v>
      </c>
      <c r="L1133" s="9">
        <v>5172.93</v>
      </c>
      <c r="M1133" s="10">
        <v>0.63</v>
      </c>
      <c r="N1133" s="4" t="s">
        <v>83</v>
      </c>
      <c r="O1133" s="4" t="str">
        <f>TEXT(Table1[[#This Row],[Invoice Date]],"yyyy")</f>
        <v>2020</v>
      </c>
      <c r="P1133" s="4" t="str">
        <f>TEXT(Table1[[#This Row],[Invoice Date]],"mmm")</f>
        <v>Nov</v>
      </c>
      <c r="Q1133" s="27">
        <f>WEEKNUM(Table1[[#This Row],[Invoice Date]]) + IF(YEAR(Table1[[#This Row],[Invoice Date]])=2021, 52, 0)</f>
        <v>45</v>
      </c>
    </row>
    <row r="1134" spans="2:17" ht="14.25" customHeight="1" x14ac:dyDescent="0.3">
      <c r="B1134" s="4" t="s">
        <v>14</v>
      </c>
      <c r="C1134" s="33">
        <v>1185732</v>
      </c>
      <c r="D1134" s="5">
        <v>44140</v>
      </c>
      <c r="E1134" s="4" t="s">
        <v>36</v>
      </c>
      <c r="F1134" s="4" t="s">
        <v>51</v>
      </c>
      <c r="G1134" s="4" t="s">
        <v>52</v>
      </c>
      <c r="H1134" s="6" t="s">
        <v>19</v>
      </c>
      <c r="I1134" s="7">
        <v>40</v>
      </c>
      <c r="J1134" s="8">
        <v>100</v>
      </c>
      <c r="K1134" s="9">
        <v>40000</v>
      </c>
      <c r="L1134" s="9">
        <v>12000</v>
      </c>
      <c r="M1134" s="10">
        <v>0.3</v>
      </c>
      <c r="N1134" s="4" t="s">
        <v>18</v>
      </c>
      <c r="O1134" s="4" t="str">
        <f>TEXT(Table1[[#This Row],[Invoice Date]],"yyyy")</f>
        <v>2020</v>
      </c>
      <c r="P1134" s="4" t="str">
        <f>TEXT(Table1[[#This Row],[Invoice Date]],"mmm")</f>
        <v>Nov</v>
      </c>
      <c r="Q1134" s="27">
        <f>WEEKNUM(Table1[[#This Row],[Invoice Date]]) + IF(YEAR(Table1[[#This Row],[Invoice Date]])=2021, 52, 0)</f>
        <v>45</v>
      </c>
    </row>
    <row r="1135" spans="2:17" ht="14.25" customHeight="1" x14ac:dyDescent="0.3">
      <c r="B1135" s="4" t="s">
        <v>30</v>
      </c>
      <c r="C1135" s="34">
        <v>1128299</v>
      </c>
      <c r="D1135" s="5">
        <v>44140</v>
      </c>
      <c r="E1135" s="4" t="s">
        <v>31</v>
      </c>
      <c r="F1135" s="4" t="s">
        <v>32</v>
      </c>
      <c r="G1135" s="4" t="s">
        <v>33</v>
      </c>
      <c r="H1135" s="6" t="s">
        <v>22</v>
      </c>
      <c r="I1135" s="7">
        <v>55.000000000000007</v>
      </c>
      <c r="J1135" s="8">
        <v>575</v>
      </c>
      <c r="K1135" s="9">
        <v>316250.00000000006</v>
      </c>
      <c r="L1135" s="9">
        <v>158125.00000000003</v>
      </c>
      <c r="M1135" s="10">
        <v>0.5</v>
      </c>
      <c r="N1135" s="4" t="s">
        <v>24</v>
      </c>
      <c r="O1135" s="4" t="str">
        <f>TEXT(Table1[[#This Row],[Invoice Date]],"yyyy")</f>
        <v>2020</v>
      </c>
      <c r="P1135" s="4" t="str">
        <f>TEXT(Table1[[#This Row],[Invoice Date]],"mmm")</f>
        <v>Nov</v>
      </c>
      <c r="Q1135" s="27">
        <f>WEEKNUM(Table1[[#This Row],[Invoice Date]]) + IF(YEAR(Table1[[#This Row],[Invoice Date]])=2021, 52, 0)</f>
        <v>45</v>
      </c>
    </row>
    <row r="1136" spans="2:17" ht="14.25" customHeight="1" x14ac:dyDescent="0.3">
      <c r="B1136" s="4" t="s">
        <v>14</v>
      </c>
      <c r="C1136" s="33">
        <v>1185732</v>
      </c>
      <c r="D1136" s="5">
        <v>44141</v>
      </c>
      <c r="E1136" s="4" t="s">
        <v>36</v>
      </c>
      <c r="F1136" s="4" t="s">
        <v>51</v>
      </c>
      <c r="G1136" s="4" t="s">
        <v>52</v>
      </c>
      <c r="H1136" s="6" t="s">
        <v>20</v>
      </c>
      <c r="I1136" s="7">
        <v>29</v>
      </c>
      <c r="J1136" s="8">
        <v>26</v>
      </c>
      <c r="K1136" s="9">
        <v>754</v>
      </c>
      <c r="L1136" s="9">
        <v>331.76</v>
      </c>
      <c r="M1136" s="10">
        <v>0.44</v>
      </c>
      <c r="N1136" s="4" t="s">
        <v>83</v>
      </c>
      <c r="O1136" s="4" t="str">
        <f>TEXT(Table1[[#This Row],[Invoice Date]],"yyyy")</f>
        <v>2020</v>
      </c>
      <c r="P1136" s="4" t="str">
        <f>TEXT(Table1[[#This Row],[Invoice Date]],"mmm")</f>
        <v>Nov</v>
      </c>
      <c r="Q1136" s="27">
        <f>WEEKNUM(Table1[[#This Row],[Invoice Date]]) + IF(YEAR(Table1[[#This Row],[Invoice Date]])=2021, 52, 0)</f>
        <v>45</v>
      </c>
    </row>
    <row r="1137" spans="2:17" ht="14.25" customHeight="1" x14ac:dyDescent="0.3">
      <c r="B1137" s="4" t="s">
        <v>30</v>
      </c>
      <c r="C1137" s="34">
        <v>1128299</v>
      </c>
      <c r="D1137" s="5">
        <v>44141</v>
      </c>
      <c r="E1137" s="4" t="s">
        <v>31</v>
      </c>
      <c r="F1137" s="4" t="s">
        <v>32</v>
      </c>
      <c r="G1137" s="4" t="s">
        <v>33</v>
      </c>
      <c r="H1137" s="6" t="s">
        <v>23</v>
      </c>
      <c r="I1137" s="7">
        <v>36</v>
      </c>
      <c r="J1137" s="8">
        <v>233</v>
      </c>
      <c r="K1137" s="9">
        <v>8388</v>
      </c>
      <c r="L1137" s="9">
        <v>1761.4800000000002</v>
      </c>
      <c r="M1137" s="10">
        <v>0.21000000000000002</v>
      </c>
      <c r="N1137" s="4" t="s">
        <v>24</v>
      </c>
      <c r="O1137" s="4" t="str">
        <f>TEXT(Table1[[#This Row],[Invoice Date]],"yyyy")</f>
        <v>2020</v>
      </c>
      <c r="P1137" s="4" t="str">
        <f>TEXT(Table1[[#This Row],[Invoice Date]],"mmm")</f>
        <v>Nov</v>
      </c>
      <c r="Q1137" s="27">
        <f>WEEKNUM(Table1[[#This Row],[Invoice Date]]) + IF(YEAR(Table1[[#This Row],[Invoice Date]])=2021, 52, 0)</f>
        <v>45</v>
      </c>
    </row>
    <row r="1138" spans="2:17" ht="14.25" customHeight="1" x14ac:dyDescent="0.3">
      <c r="B1138" s="4" t="s">
        <v>30</v>
      </c>
      <c r="C1138" s="34">
        <v>1128299</v>
      </c>
      <c r="D1138" s="5">
        <v>44141</v>
      </c>
      <c r="E1138" s="4" t="s">
        <v>31</v>
      </c>
      <c r="F1138" s="4" t="s">
        <v>32</v>
      </c>
      <c r="G1138" s="4" t="s">
        <v>33</v>
      </c>
      <c r="H1138" s="6" t="s">
        <v>23</v>
      </c>
      <c r="I1138" s="7">
        <v>49</v>
      </c>
      <c r="J1138" s="8">
        <v>233</v>
      </c>
      <c r="K1138" s="9">
        <v>11417</v>
      </c>
      <c r="L1138" s="9">
        <v>2854.25</v>
      </c>
      <c r="M1138" s="10">
        <v>0.25</v>
      </c>
      <c r="N1138" s="4" t="s">
        <v>83</v>
      </c>
      <c r="O1138" s="4" t="str">
        <f>TEXT(Table1[[#This Row],[Invoice Date]],"yyyy")</f>
        <v>2020</v>
      </c>
      <c r="P1138" s="4" t="str">
        <f>TEXT(Table1[[#This Row],[Invoice Date]],"mmm")</f>
        <v>Nov</v>
      </c>
      <c r="Q1138" s="27">
        <f>WEEKNUM(Table1[[#This Row],[Invoice Date]]) + IF(YEAR(Table1[[#This Row],[Invoice Date]])=2021, 52, 0)</f>
        <v>45</v>
      </c>
    </row>
    <row r="1139" spans="2:17" ht="14.25" customHeight="1" x14ac:dyDescent="0.3">
      <c r="B1139" s="4" t="s">
        <v>14</v>
      </c>
      <c r="C1139" s="33">
        <v>1185732</v>
      </c>
      <c r="D1139" s="5">
        <v>44141</v>
      </c>
      <c r="E1139" s="4" t="s">
        <v>36</v>
      </c>
      <c r="F1139" s="4" t="s">
        <v>51</v>
      </c>
      <c r="G1139" s="4" t="s">
        <v>52</v>
      </c>
      <c r="H1139" s="6" t="s">
        <v>20</v>
      </c>
      <c r="I1139" s="7">
        <v>30.000000000000004</v>
      </c>
      <c r="J1139" s="8">
        <v>100</v>
      </c>
      <c r="K1139" s="9">
        <v>30000.000000000004</v>
      </c>
      <c r="L1139" s="9">
        <v>9000</v>
      </c>
      <c r="M1139" s="10">
        <v>0.3</v>
      </c>
      <c r="N1139" s="4" t="s">
        <v>18</v>
      </c>
      <c r="O1139" s="4" t="str">
        <f>TEXT(Table1[[#This Row],[Invoice Date]],"yyyy")</f>
        <v>2020</v>
      </c>
      <c r="P1139" s="4" t="str">
        <f>TEXT(Table1[[#This Row],[Invoice Date]],"mmm")</f>
        <v>Nov</v>
      </c>
      <c r="Q1139" s="27">
        <f>WEEKNUM(Table1[[#This Row],[Invoice Date]]) + IF(YEAR(Table1[[#This Row],[Invoice Date]])=2021, 52, 0)</f>
        <v>45</v>
      </c>
    </row>
    <row r="1140" spans="2:17" ht="14.25" customHeight="1" x14ac:dyDescent="0.3">
      <c r="B1140" s="4" t="s">
        <v>30</v>
      </c>
      <c r="C1140" s="34">
        <v>1128299</v>
      </c>
      <c r="D1140" s="5">
        <v>44141</v>
      </c>
      <c r="E1140" s="4" t="s">
        <v>31</v>
      </c>
      <c r="F1140" s="4" t="s">
        <v>32</v>
      </c>
      <c r="G1140" s="4" t="s">
        <v>33</v>
      </c>
      <c r="H1140" s="6" t="s">
        <v>23</v>
      </c>
      <c r="I1140" s="7">
        <v>50</v>
      </c>
      <c r="J1140" s="8">
        <v>775</v>
      </c>
      <c r="K1140" s="9">
        <v>387500</v>
      </c>
      <c r="L1140" s="9">
        <v>58125.000000000007</v>
      </c>
      <c r="M1140" s="10">
        <v>0.15000000000000002</v>
      </c>
      <c r="N1140" s="4" t="s">
        <v>24</v>
      </c>
      <c r="O1140" s="4" t="str">
        <f>TEXT(Table1[[#This Row],[Invoice Date]],"yyyy")</f>
        <v>2020</v>
      </c>
      <c r="P1140" s="4" t="str">
        <f>TEXT(Table1[[#This Row],[Invoice Date]],"mmm")</f>
        <v>Nov</v>
      </c>
      <c r="Q1140" s="27">
        <f>WEEKNUM(Table1[[#This Row],[Invoice Date]]) + IF(YEAR(Table1[[#This Row],[Invoice Date]])=2021, 52, 0)</f>
        <v>45</v>
      </c>
    </row>
    <row r="1141" spans="2:17" ht="14.25" customHeight="1" x14ac:dyDescent="0.3">
      <c r="B1141" s="4" t="s">
        <v>14</v>
      </c>
      <c r="C1141" s="33">
        <v>1185732</v>
      </c>
      <c r="D1141" s="5">
        <v>44142</v>
      </c>
      <c r="E1141" s="4" t="s">
        <v>36</v>
      </c>
      <c r="F1141" s="4" t="s">
        <v>51</v>
      </c>
      <c r="G1141" s="4" t="s">
        <v>52</v>
      </c>
      <c r="H1141" s="6" t="s">
        <v>21</v>
      </c>
      <c r="I1141" s="7">
        <v>32</v>
      </c>
      <c r="J1141" s="8">
        <v>7</v>
      </c>
      <c r="K1141" s="9">
        <v>224</v>
      </c>
      <c r="L1141" s="9">
        <v>112</v>
      </c>
      <c r="M1141" s="10">
        <v>0.5</v>
      </c>
      <c r="N1141" s="4" t="s">
        <v>83</v>
      </c>
      <c r="O1141" s="4" t="str">
        <f>TEXT(Table1[[#This Row],[Invoice Date]],"yyyy")</f>
        <v>2020</v>
      </c>
      <c r="P1141" s="4" t="str">
        <f>TEXT(Table1[[#This Row],[Invoice Date]],"mmm")</f>
        <v>Nov</v>
      </c>
      <c r="Q1141" s="27">
        <f>WEEKNUM(Table1[[#This Row],[Invoice Date]]) + IF(YEAR(Table1[[#This Row],[Invoice Date]])=2021, 52, 0)</f>
        <v>45</v>
      </c>
    </row>
    <row r="1142" spans="2:17" ht="14.25" customHeight="1" x14ac:dyDescent="0.3">
      <c r="B1142" s="4" t="s">
        <v>30</v>
      </c>
      <c r="C1142" s="34">
        <v>1128299</v>
      </c>
      <c r="D1142" s="5">
        <v>44142</v>
      </c>
      <c r="E1142" s="4" t="s">
        <v>31</v>
      </c>
      <c r="F1142" s="4" t="s">
        <v>32</v>
      </c>
      <c r="G1142" s="4" t="s">
        <v>33</v>
      </c>
      <c r="H1142" s="6" t="s">
        <v>17</v>
      </c>
      <c r="I1142" s="7">
        <v>28</v>
      </c>
      <c r="J1142" s="8">
        <v>289</v>
      </c>
      <c r="K1142" s="9">
        <v>8092</v>
      </c>
      <c r="L1142" s="9">
        <v>3398.6400000000003</v>
      </c>
      <c r="M1142" s="10">
        <v>0.42000000000000004</v>
      </c>
      <c r="N1142" s="4" t="s">
        <v>24</v>
      </c>
      <c r="O1142" s="4" t="str">
        <f>TEXT(Table1[[#This Row],[Invoice Date]],"yyyy")</f>
        <v>2020</v>
      </c>
      <c r="P1142" s="4" t="str">
        <f>TEXT(Table1[[#This Row],[Invoice Date]],"mmm")</f>
        <v>Nov</v>
      </c>
      <c r="Q1142" s="27">
        <f>WEEKNUM(Table1[[#This Row],[Invoice Date]]) + IF(YEAR(Table1[[#This Row],[Invoice Date]])=2021, 52, 0)</f>
        <v>45</v>
      </c>
    </row>
    <row r="1143" spans="2:17" ht="14.25" customHeight="1" x14ac:dyDescent="0.3">
      <c r="B1143" s="4" t="s">
        <v>30</v>
      </c>
      <c r="C1143" s="34">
        <v>1128299</v>
      </c>
      <c r="D1143" s="5">
        <v>44142</v>
      </c>
      <c r="E1143" s="4" t="s">
        <v>31</v>
      </c>
      <c r="F1143" s="4" t="s">
        <v>32</v>
      </c>
      <c r="G1143" s="4" t="s">
        <v>33</v>
      </c>
      <c r="H1143" s="6" t="s">
        <v>17</v>
      </c>
      <c r="I1143" s="7">
        <v>37</v>
      </c>
      <c r="J1143" s="8">
        <v>223</v>
      </c>
      <c r="K1143" s="9">
        <v>8251</v>
      </c>
      <c r="L1143" s="9">
        <v>4125.5</v>
      </c>
      <c r="M1143" s="10">
        <v>0.5</v>
      </c>
      <c r="N1143" s="4" t="s">
        <v>83</v>
      </c>
      <c r="O1143" s="4" t="str">
        <f>TEXT(Table1[[#This Row],[Invoice Date]],"yyyy")</f>
        <v>2020</v>
      </c>
      <c r="P1143" s="4" t="str">
        <f>TEXT(Table1[[#This Row],[Invoice Date]],"mmm")</f>
        <v>Nov</v>
      </c>
      <c r="Q1143" s="27">
        <f>WEEKNUM(Table1[[#This Row],[Invoice Date]]) + IF(YEAR(Table1[[#This Row],[Invoice Date]])=2021, 52, 0)</f>
        <v>45</v>
      </c>
    </row>
    <row r="1144" spans="2:17" ht="14.25" customHeight="1" x14ac:dyDescent="0.3">
      <c r="B1144" s="4" t="s">
        <v>14</v>
      </c>
      <c r="C1144" s="33">
        <v>1185732</v>
      </c>
      <c r="D1144" s="5">
        <v>44142</v>
      </c>
      <c r="E1144" s="4" t="s">
        <v>36</v>
      </c>
      <c r="F1144" s="4" t="s">
        <v>51</v>
      </c>
      <c r="G1144" s="4" t="s">
        <v>52</v>
      </c>
      <c r="H1144" s="6" t="s">
        <v>21</v>
      </c>
      <c r="I1144" s="7">
        <v>35</v>
      </c>
      <c r="J1144" s="8">
        <v>25</v>
      </c>
      <c r="K1144" s="9">
        <v>8750</v>
      </c>
      <c r="L1144" s="9">
        <v>3062.5000000000005</v>
      </c>
      <c r="M1144" s="10">
        <v>0.35000000000000003</v>
      </c>
      <c r="N1144" s="4" t="s">
        <v>18</v>
      </c>
      <c r="O1144" s="4" t="str">
        <f>TEXT(Table1[[#This Row],[Invoice Date]],"yyyy")</f>
        <v>2020</v>
      </c>
      <c r="P1144" s="4" t="str">
        <f>TEXT(Table1[[#This Row],[Invoice Date]],"mmm")</f>
        <v>Nov</v>
      </c>
      <c r="Q1144" s="27">
        <f>WEEKNUM(Table1[[#This Row],[Invoice Date]]) + IF(YEAR(Table1[[#This Row],[Invoice Date]])=2021, 52, 0)</f>
        <v>45</v>
      </c>
    </row>
    <row r="1145" spans="2:17" ht="14.25" customHeight="1" x14ac:dyDescent="0.3">
      <c r="B1145" s="4" t="s">
        <v>30</v>
      </c>
      <c r="C1145" s="34">
        <v>1128299</v>
      </c>
      <c r="D1145" s="5">
        <v>44142</v>
      </c>
      <c r="E1145" s="4" t="s">
        <v>31</v>
      </c>
      <c r="F1145" s="4" t="s">
        <v>32</v>
      </c>
      <c r="G1145" s="4" t="s">
        <v>33</v>
      </c>
      <c r="H1145" s="6" t="s">
        <v>17</v>
      </c>
      <c r="I1145" s="7">
        <v>40</v>
      </c>
      <c r="J1145" s="8">
        <v>825</v>
      </c>
      <c r="K1145" s="9">
        <v>330000</v>
      </c>
      <c r="L1145" s="9">
        <v>115500.00000000001</v>
      </c>
      <c r="M1145" s="10">
        <v>0.35000000000000003</v>
      </c>
      <c r="N1145" s="4" t="s">
        <v>24</v>
      </c>
      <c r="O1145" s="4" t="str">
        <f>TEXT(Table1[[#This Row],[Invoice Date]],"yyyy")</f>
        <v>2020</v>
      </c>
      <c r="P1145" s="4" t="str">
        <f>TEXT(Table1[[#This Row],[Invoice Date]],"mmm")</f>
        <v>Nov</v>
      </c>
      <c r="Q1145" s="27">
        <f>WEEKNUM(Table1[[#This Row],[Invoice Date]]) + IF(YEAR(Table1[[#This Row],[Invoice Date]])=2021, 52, 0)</f>
        <v>45</v>
      </c>
    </row>
    <row r="1146" spans="2:17" ht="14.25" customHeight="1" x14ac:dyDescent="0.3">
      <c r="B1146" s="4" t="s">
        <v>14</v>
      </c>
      <c r="C1146" s="33">
        <v>1185732</v>
      </c>
      <c r="D1146" s="5">
        <v>44143</v>
      </c>
      <c r="E1146" s="4" t="s">
        <v>36</v>
      </c>
      <c r="F1146" s="4" t="s">
        <v>51</v>
      </c>
      <c r="G1146" s="4" t="s">
        <v>52</v>
      </c>
      <c r="H1146" s="6" t="s">
        <v>22</v>
      </c>
      <c r="I1146" s="7">
        <v>47</v>
      </c>
      <c r="J1146" s="8">
        <v>14</v>
      </c>
      <c r="K1146" s="9">
        <v>658</v>
      </c>
      <c r="L1146" s="9">
        <v>263.2</v>
      </c>
      <c r="M1146" s="10">
        <v>0.4</v>
      </c>
      <c r="N1146" s="4" t="s">
        <v>83</v>
      </c>
      <c r="O1146" s="4" t="str">
        <f>TEXT(Table1[[#This Row],[Invoice Date]],"yyyy")</f>
        <v>2020</v>
      </c>
      <c r="P1146" s="4" t="str">
        <f>TEXT(Table1[[#This Row],[Invoice Date]],"mmm")</f>
        <v>Nov</v>
      </c>
      <c r="Q1146" s="27">
        <f>WEEKNUM(Table1[[#This Row],[Invoice Date]]) + IF(YEAR(Table1[[#This Row],[Invoice Date]])=2021, 52, 0)</f>
        <v>46</v>
      </c>
    </row>
    <row r="1147" spans="2:17" ht="14.25" customHeight="1" x14ac:dyDescent="0.3">
      <c r="B1147" s="4" t="s">
        <v>30</v>
      </c>
      <c r="C1147" s="34">
        <v>1128299</v>
      </c>
      <c r="D1147" s="5">
        <v>44143</v>
      </c>
      <c r="E1147" s="4" t="s">
        <v>31</v>
      </c>
      <c r="F1147" s="4" t="s">
        <v>32</v>
      </c>
      <c r="G1147" s="4" t="s">
        <v>33</v>
      </c>
      <c r="H1147" s="6" t="s">
        <v>19</v>
      </c>
      <c r="I1147" s="7">
        <v>36</v>
      </c>
      <c r="J1147" s="8">
        <v>239</v>
      </c>
      <c r="K1147" s="9">
        <v>8604</v>
      </c>
      <c r="L1147" s="9">
        <v>2151</v>
      </c>
      <c r="M1147" s="10">
        <v>0.25</v>
      </c>
      <c r="N1147" s="4" t="s">
        <v>24</v>
      </c>
      <c r="O1147" s="4" t="str">
        <f>TEXT(Table1[[#This Row],[Invoice Date]],"yyyy")</f>
        <v>2020</v>
      </c>
      <c r="P1147" s="4" t="str">
        <f>TEXT(Table1[[#This Row],[Invoice Date]],"mmm")</f>
        <v>Nov</v>
      </c>
      <c r="Q1147" s="27">
        <f>WEEKNUM(Table1[[#This Row],[Invoice Date]]) + IF(YEAR(Table1[[#This Row],[Invoice Date]])=2021, 52, 0)</f>
        <v>46</v>
      </c>
    </row>
    <row r="1148" spans="2:17" ht="14.25" customHeight="1" x14ac:dyDescent="0.3">
      <c r="B1148" s="4" t="s">
        <v>30</v>
      </c>
      <c r="C1148" s="34">
        <v>1128299</v>
      </c>
      <c r="D1148" s="5">
        <v>44143</v>
      </c>
      <c r="E1148" s="4" t="s">
        <v>31</v>
      </c>
      <c r="F1148" s="4" t="s">
        <v>32</v>
      </c>
      <c r="G1148" s="4" t="s">
        <v>33</v>
      </c>
      <c r="H1148" s="6" t="s">
        <v>19</v>
      </c>
      <c r="I1148" s="7">
        <v>49</v>
      </c>
      <c r="J1148" s="8">
        <v>210</v>
      </c>
      <c r="K1148" s="9">
        <v>10290</v>
      </c>
      <c r="L1148" s="9">
        <v>3189.9</v>
      </c>
      <c r="M1148" s="10">
        <v>0.31</v>
      </c>
      <c r="N1148" s="4" t="s">
        <v>83</v>
      </c>
      <c r="O1148" s="4" t="str">
        <f>TEXT(Table1[[#This Row],[Invoice Date]],"yyyy")</f>
        <v>2020</v>
      </c>
      <c r="P1148" s="4" t="str">
        <f>TEXT(Table1[[#This Row],[Invoice Date]],"mmm")</f>
        <v>Nov</v>
      </c>
      <c r="Q1148" s="27">
        <f>WEEKNUM(Table1[[#This Row],[Invoice Date]]) + IF(YEAR(Table1[[#This Row],[Invoice Date]])=2021, 52, 0)</f>
        <v>46</v>
      </c>
    </row>
    <row r="1149" spans="2:17" ht="14.25" customHeight="1" x14ac:dyDescent="0.3">
      <c r="B1149" s="4" t="s">
        <v>14</v>
      </c>
      <c r="C1149" s="33">
        <v>1185732</v>
      </c>
      <c r="D1149" s="5">
        <v>44143</v>
      </c>
      <c r="E1149" s="4" t="s">
        <v>36</v>
      </c>
      <c r="F1149" s="4" t="s">
        <v>51</v>
      </c>
      <c r="G1149" s="4" t="s">
        <v>52</v>
      </c>
      <c r="H1149" s="6" t="s">
        <v>22</v>
      </c>
      <c r="I1149" s="7">
        <v>50</v>
      </c>
      <c r="J1149" s="8">
        <v>50</v>
      </c>
      <c r="K1149" s="9">
        <v>25000</v>
      </c>
      <c r="L1149" s="9">
        <v>7500</v>
      </c>
      <c r="M1149" s="10">
        <v>0.3</v>
      </c>
      <c r="N1149" s="4" t="s">
        <v>18</v>
      </c>
      <c r="O1149" s="4" t="str">
        <f>TEXT(Table1[[#This Row],[Invoice Date]],"yyyy")</f>
        <v>2020</v>
      </c>
      <c r="P1149" s="4" t="str">
        <f>TEXT(Table1[[#This Row],[Invoice Date]],"mmm")</f>
        <v>Nov</v>
      </c>
      <c r="Q1149" s="27">
        <f>WEEKNUM(Table1[[#This Row],[Invoice Date]]) + IF(YEAR(Table1[[#This Row],[Invoice Date]])=2021, 52, 0)</f>
        <v>46</v>
      </c>
    </row>
    <row r="1150" spans="2:17" ht="14.25" customHeight="1" x14ac:dyDescent="0.3">
      <c r="B1150" s="4" t="s">
        <v>30</v>
      </c>
      <c r="C1150" s="34">
        <v>1128299</v>
      </c>
      <c r="D1150" s="5">
        <v>44143</v>
      </c>
      <c r="E1150" s="4" t="s">
        <v>31</v>
      </c>
      <c r="F1150" s="4" t="s">
        <v>32</v>
      </c>
      <c r="G1150" s="4" t="s">
        <v>33</v>
      </c>
      <c r="H1150" s="6" t="s">
        <v>19</v>
      </c>
      <c r="I1150" s="7">
        <v>50</v>
      </c>
      <c r="J1150" s="8">
        <v>725</v>
      </c>
      <c r="K1150" s="9">
        <v>362500</v>
      </c>
      <c r="L1150" s="9">
        <v>72500</v>
      </c>
      <c r="M1150" s="10">
        <v>0.2</v>
      </c>
      <c r="N1150" s="4" t="s">
        <v>24</v>
      </c>
      <c r="O1150" s="4" t="str">
        <f>TEXT(Table1[[#This Row],[Invoice Date]],"yyyy")</f>
        <v>2020</v>
      </c>
      <c r="P1150" s="4" t="str">
        <f>TEXT(Table1[[#This Row],[Invoice Date]],"mmm")</f>
        <v>Nov</v>
      </c>
      <c r="Q1150" s="27">
        <f>WEEKNUM(Table1[[#This Row],[Invoice Date]]) + IF(YEAR(Table1[[#This Row],[Invoice Date]])=2021, 52, 0)</f>
        <v>46</v>
      </c>
    </row>
    <row r="1151" spans="2:17" ht="14.25" customHeight="1" x14ac:dyDescent="0.3">
      <c r="B1151" s="4" t="s">
        <v>14</v>
      </c>
      <c r="C1151" s="33">
        <v>1185732</v>
      </c>
      <c r="D1151" s="5">
        <v>44144</v>
      </c>
      <c r="E1151" s="4" t="s">
        <v>36</v>
      </c>
      <c r="F1151" s="4" t="s">
        <v>51</v>
      </c>
      <c r="G1151" s="4" t="s">
        <v>52</v>
      </c>
      <c r="H1151" s="6" t="s">
        <v>23</v>
      </c>
      <c r="I1151" s="7">
        <v>36</v>
      </c>
      <c r="J1151" s="8">
        <v>53</v>
      </c>
      <c r="K1151" s="9">
        <v>1908</v>
      </c>
      <c r="L1151" s="9">
        <v>1144.8</v>
      </c>
      <c r="M1151" s="10">
        <v>0.6</v>
      </c>
      <c r="N1151" s="4" t="s">
        <v>83</v>
      </c>
      <c r="O1151" s="4" t="str">
        <f>TEXT(Table1[[#This Row],[Invoice Date]],"yyyy")</f>
        <v>2020</v>
      </c>
      <c r="P1151" s="4" t="str">
        <f>TEXT(Table1[[#This Row],[Invoice Date]],"mmm")</f>
        <v>Nov</v>
      </c>
      <c r="Q1151" s="27">
        <f>WEEKNUM(Table1[[#This Row],[Invoice Date]]) + IF(YEAR(Table1[[#This Row],[Invoice Date]])=2021, 52, 0)</f>
        <v>46</v>
      </c>
    </row>
    <row r="1152" spans="2:17" ht="14.25" customHeight="1" x14ac:dyDescent="0.3">
      <c r="B1152" s="4" t="s">
        <v>30</v>
      </c>
      <c r="C1152" s="34">
        <v>1128299</v>
      </c>
      <c r="D1152" s="5">
        <v>44144</v>
      </c>
      <c r="E1152" s="4" t="s">
        <v>31</v>
      </c>
      <c r="F1152" s="4" t="s">
        <v>32</v>
      </c>
      <c r="G1152" s="4" t="s">
        <v>33</v>
      </c>
      <c r="H1152" s="6" t="s">
        <v>20</v>
      </c>
      <c r="I1152" s="7">
        <v>49</v>
      </c>
      <c r="J1152" s="8">
        <v>196</v>
      </c>
      <c r="K1152" s="9">
        <v>9604</v>
      </c>
      <c r="L1152" s="9">
        <v>4705.96</v>
      </c>
      <c r="M1152" s="10">
        <v>0.49000000000000005</v>
      </c>
      <c r="N1152" s="4" t="s">
        <v>83</v>
      </c>
      <c r="O1152" s="4" t="str">
        <f>TEXT(Table1[[#This Row],[Invoice Date]],"yyyy")</f>
        <v>2020</v>
      </c>
      <c r="P1152" s="4" t="str">
        <f>TEXT(Table1[[#This Row],[Invoice Date]],"mmm")</f>
        <v>Nov</v>
      </c>
      <c r="Q1152" s="27">
        <f>WEEKNUM(Table1[[#This Row],[Invoice Date]]) + IF(YEAR(Table1[[#This Row],[Invoice Date]])=2021, 52, 0)</f>
        <v>46</v>
      </c>
    </row>
    <row r="1153" spans="2:17" ht="14.25" customHeight="1" x14ac:dyDescent="0.3">
      <c r="B1153" s="4" t="s">
        <v>30</v>
      </c>
      <c r="C1153" s="34">
        <v>1128299</v>
      </c>
      <c r="D1153" s="5">
        <v>44144</v>
      </c>
      <c r="E1153" s="4" t="s">
        <v>31</v>
      </c>
      <c r="F1153" s="4" t="s">
        <v>32</v>
      </c>
      <c r="G1153" s="4" t="s">
        <v>33</v>
      </c>
      <c r="H1153" s="6" t="s">
        <v>20</v>
      </c>
      <c r="I1153" s="7">
        <v>40</v>
      </c>
      <c r="J1153" s="8">
        <v>247</v>
      </c>
      <c r="K1153" s="9">
        <v>9880</v>
      </c>
      <c r="L1153" s="9">
        <v>4050.8</v>
      </c>
      <c r="M1153" s="10">
        <v>0.41000000000000003</v>
      </c>
      <c r="N1153" s="4" t="s">
        <v>24</v>
      </c>
      <c r="O1153" s="4" t="str">
        <f>TEXT(Table1[[#This Row],[Invoice Date]],"yyyy")</f>
        <v>2020</v>
      </c>
      <c r="P1153" s="4" t="str">
        <f>TEXT(Table1[[#This Row],[Invoice Date]],"mmm")</f>
        <v>Nov</v>
      </c>
      <c r="Q1153" s="27">
        <f>WEEKNUM(Table1[[#This Row],[Invoice Date]]) + IF(YEAR(Table1[[#This Row],[Invoice Date]])=2021, 52, 0)</f>
        <v>46</v>
      </c>
    </row>
    <row r="1154" spans="2:17" ht="14.25" customHeight="1" x14ac:dyDescent="0.3">
      <c r="B1154" s="4" t="s">
        <v>14</v>
      </c>
      <c r="C1154" s="33">
        <v>1185732</v>
      </c>
      <c r="D1154" s="5">
        <v>44144</v>
      </c>
      <c r="E1154" s="4" t="s">
        <v>36</v>
      </c>
      <c r="F1154" s="4" t="s">
        <v>51</v>
      </c>
      <c r="G1154" s="4" t="s">
        <v>52</v>
      </c>
      <c r="H1154" s="6" t="s">
        <v>23</v>
      </c>
      <c r="I1154" s="7">
        <v>40</v>
      </c>
      <c r="J1154" s="8">
        <v>175</v>
      </c>
      <c r="K1154" s="9">
        <v>70000</v>
      </c>
      <c r="L1154" s="9">
        <v>31500</v>
      </c>
      <c r="M1154" s="10">
        <v>0.45</v>
      </c>
      <c r="N1154" s="4" t="s">
        <v>18</v>
      </c>
      <c r="O1154" s="4" t="str">
        <f>TEXT(Table1[[#This Row],[Invoice Date]],"yyyy")</f>
        <v>2020</v>
      </c>
      <c r="P1154" s="4" t="str">
        <f>TEXT(Table1[[#This Row],[Invoice Date]],"mmm")</f>
        <v>Nov</v>
      </c>
      <c r="Q1154" s="27">
        <f>WEEKNUM(Table1[[#This Row],[Invoice Date]]) + IF(YEAR(Table1[[#This Row],[Invoice Date]])=2021, 52, 0)</f>
        <v>46</v>
      </c>
    </row>
    <row r="1155" spans="2:17" ht="14.25" customHeight="1" x14ac:dyDescent="0.3">
      <c r="B1155" s="4" t="s">
        <v>30</v>
      </c>
      <c r="C1155" s="34">
        <v>1128299</v>
      </c>
      <c r="D1155" s="5">
        <v>44144</v>
      </c>
      <c r="E1155" s="4" t="s">
        <v>31</v>
      </c>
      <c r="F1155" s="4" t="s">
        <v>32</v>
      </c>
      <c r="G1155" s="4" t="s">
        <v>33</v>
      </c>
      <c r="H1155" s="6" t="s">
        <v>20</v>
      </c>
      <c r="I1155" s="7">
        <v>50</v>
      </c>
      <c r="J1155" s="8">
        <v>725</v>
      </c>
      <c r="K1155" s="9">
        <v>362500</v>
      </c>
      <c r="L1155" s="9">
        <v>126875.00000000001</v>
      </c>
      <c r="M1155" s="10">
        <v>0.35000000000000003</v>
      </c>
      <c r="N1155" s="4" t="s">
        <v>24</v>
      </c>
      <c r="O1155" s="4" t="str">
        <f>TEXT(Table1[[#This Row],[Invoice Date]],"yyyy")</f>
        <v>2020</v>
      </c>
      <c r="P1155" s="4" t="str">
        <f>TEXT(Table1[[#This Row],[Invoice Date]],"mmm")</f>
        <v>Nov</v>
      </c>
      <c r="Q1155" s="27">
        <f>WEEKNUM(Table1[[#This Row],[Invoice Date]]) + IF(YEAR(Table1[[#This Row],[Invoice Date]])=2021, 52, 0)</f>
        <v>46</v>
      </c>
    </row>
    <row r="1156" spans="2:17" ht="14.25" customHeight="1" x14ac:dyDescent="0.3">
      <c r="B1156" s="4" t="s">
        <v>14</v>
      </c>
      <c r="C1156" s="33">
        <v>1185732</v>
      </c>
      <c r="D1156" s="5">
        <v>44145</v>
      </c>
      <c r="E1156" s="4" t="s">
        <v>36</v>
      </c>
      <c r="F1156" s="4" t="s">
        <v>51</v>
      </c>
      <c r="G1156" s="4" t="s">
        <v>52</v>
      </c>
      <c r="H1156" s="6" t="s">
        <v>17</v>
      </c>
      <c r="I1156" s="7">
        <v>48</v>
      </c>
      <c r="J1156" s="8">
        <v>116</v>
      </c>
      <c r="K1156" s="9">
        <v>5568</v>
      </c>
      <c r="L1156" s="9">
        <v>2616.96</v>
      </c>
      <c r="M1156" s="10">
        <v>0.47000000000000003</v>
      </c>
      <c r="N1156" s="4" t="s">
        <v>83</v>
      </c>
      <c r="O1156" s="4" t="str">
        <f>TEXT(Table1[[#This Row],[Invoice Date]],"yyyy")</f>
        <v>2020</v>
      </c>
      <c r="P1156" s="4" t="str">
        <f>TEXT(Table1[[#This Row],[Invoice Date]],"mmm")</f>
        <v>Nov</v>
      </c>
      <c r="Q1156" s="27">
        <f>WEEKNUM(Table1[[#This Row],[Invoice Date]]) + IF(YEAR(Table1[[#This Row],[Invoice Date]])=2021, 52, 0)</f>
        <v>46</v>
      </c>
    </row>
    <row r="1157" spans="2:17" ht="14.25" customHeight="1" x14ac:dyDescent="0.3">
      <c r="B1157" s="4" t="s">
        <v>30</v>
      </c>
      <c r="C1157" s="34">
        <v>1128299</v>
      </c>
      <c r="D1157" s="5">
        <v>44145</v>
      </c>
      <c r="E1157" s="4" t="s">
        <v>31</v>
      </c>
      <c r="F1157" s="4" t="s">
        <v>32</v>
      </c>
      <c r="G1157" s="4" t="s">
        <v>33</v>
      </c>
      <c r="H1157" s="6" t="s">
        <v>21</v>
      </c>
      <c r="I1157" s="7">
        <v>47</v>
      </c>
      <c r="J1157" s="8">
        <v>150</v>
      </c>
      <c r="K1157" s="9">
        <v>7050</v>
      </c>
      <c r="L1157" s="9">
        <v>2961</v>
      </c>
      <c r="M1157" s="10">
        <v>0.42</v>
      </c>
      <c r="N1157" s="4" t="s">
        <v>83</v>
      </c>
      <c r="O1157" s="4" t="str">
        <f>TEXT(Table1[[#This Row],[Invoice Date]],"yyyy")</f>
        <v>2020</v>
      </c>
      <c r="P1157" s="4" t="str">
        <f>TEXT(Table1[[#This Row],[Invoice Date]],"mmm")</f>
        <v>Nov</v>
      </c>
      <c r="Q1157" s="27">
        <f>WEEKNUM(Table1[[#This Row],[Invoice Date]]) + IF(YEAR(Table1[[#This Row],[Invoice Date]])=2021, 52, 0)</f>
        <v>46</v>
      </c>
    </row>
    <row r="1158" spans="2:17" ht="14.25" customHeight="1" x14ac:dyDescent="0.3">
      <c r="B1158" s="4" t="s">
        <v>30</v>
      </c>
      <c r="C1158" s="34">
        <v>1128299</v>
      </c>
      <c r="D1158" s="5">
        <v>44145</v>
      </c>
      <c r="E1158" s="4" t="s">
        <v>31</v>
      </c>
      <c r="F1158" s="4" t="s">
        <v>32</v>
      </c>
      <c r="G1158" s="4" t="s">
        <v>33</v>
      </c>
      <c r="H1158" s="6" t="s">
        <v>21</v>
      </c>
      <c r="I1158" s="7">
        <v>39</v>
      </c>
      <c r="J1158" s="8">
        <v>190</v>
      </c>
      <c r="K1158" s="9">
        <v>7410</v>
      </c>
      <c r="L1158" s="9">
        <v>2519.3999999999996</v>
      </c>
      <c r="M1158" s="10">
        <v>0.33999999999999997</v>
      </c>
      <c r="N1158" s="4" t="s">
        <v>24</v>
      </c>
      <c r="O1158" s="4" t="str">
        <f>TEXT(Table1[[#This Row],[Invoice Date]],"yyyy")</f>
        <v>2020</v>
      </c>
      <c r="P1158" s="4" t="str">
        <f>TEXT(Table1[[#This Row],[Invoice Date]],"mmm")</f>
        <v>Nov</v>
      </c>
      <c r="Q1158" s="27">
        <f>WEEKNUM(Table1[[#This Row],[Invoice Date]]) + IF(YEAR(Table1[[#This Row],[Invoice Date]])=2021, 52, 0)</f>
        <v>46</v>
      </c>
    </row>
    <row r="1159" spans="2:17" ht="14.25" customHeight="1" x14ac:dyDescent="0.3">
      <c r="B1159" s="4" t="s">
        <v>14</v>
      </c>
      <c r="C1159" s="33">
        <v>1185732</v>
      </c>
      <c r="D1159" s="5">
        <v>44145</v>
      </c>
      <c r="E1159" s="4" t="s">
        <v>36</v>
      </c>
      <c r="F1159" s="4" t="s">
        <v>51</v>
      </c>
      <c r="G1159" s="4" t="s">
        <v>52</v>
      </c>
      <c r="H1159" s="6" t="s">
        <v>17</v>
      </c>
      <c r="I1159" s="7">
        <v>50</v>
      </c>
      <c r="J1159" s="8">
        <v>445</v>
      </c>
      <c r="K1159" s="9">
        <v>222500</v>
      </c>
      <c r="L1159" s="9">
        <v>77875.000000000015</v>
      </c>
      <c r="M1159" s="10">
        <v>0.35000000000000003</v>
      </c>
      <c r="N1159" s="4" t="s">
        <v>18</v>
      </c>
      <c r="O1159" s="4" t="str">
        <f>TEXT(Table1[[#This Row],[Invoice Date]],"yyyy")</f>
        <v>2020</v>
      </c>
      <c r="P1159" s="4" t="str">
        <f>TEXT(Table1[[#This Row],[Invoice Date]],"mmm")</f>
        <v>Nov</v>
      </c>
      <c r="Q1159" s="27">
        <f>WEEKNUM(Table1[[#This Row],[Invoice Date]]) + IF(YEAR(Table1[[#This Row],[Invoice Date]])=2021, 52, 0)</f>
        <v>46</v>
      </c>
    </row>
    <row r="1160" spans="2:17" ht="14.25" customHeight="1" x14ac:dyDescent="0.3">
      <c r="B1160" s="4" t="s">
        <v>30</v>
      </c>
      <c r="C1160" s="34">
        <v>1128299</v>
      </c>
      <c r="D1160" s="5">
        <v>44145</v>
      </c>
      <c r="E1160" s="4" t="s">
        <v>31</v>
      </c>
      <c r="F1160" s="4" t="s">
        <v>32</v>
      </c>
      <c r="G1160" s="4" t="s">
        <v>33</v>
      </c>
      <c r="H1160" s="6" t="s">
        <v>21</v>
      </c>
      <c r="I1160" s="7">
        <v>50</v>
      </c>
      <c r="J1160" s="8">
        <v>575</v>
      </c>
      <c r="K1160" s="9">
        <v>287500</v>
      </c>
      <c r="L1160" s="9">
        <v>86250</v>
      </c>
      <c r="M1160" s="10">
        <v>0.3</v>
      </c>
      <c r="N1160" s="4" t="s">
        <v>24</v>
      </c>
      <c r="O1160" s="4" t="str">
        <f>TEXT(Table1[[#This Row],[Invoice Date]],"yyyy")</f>
        <v>2020</v>
      </c>
      <c r="P1160" s="4" t="str">
        <f>TEXT(Table1[[#This Row],[Invoice Date]],"mmm")</f>
        <v>Nov</v>
      </c>
      <c r="Q1160" s="27">
        <f>WEEKNUM(Table1[[#This Row],[Invoice Date]]) + IF(YEAR(Table1[[#This Row],[Invoice Date]])=2021, 52, 0)</f>
        <v>46</v>
      </c>
    </row>
    <row r="1161" spans="2:17" ht="14.25" customHeight="1" x14ac:dyDescent="0.3">
      <c r="B1161" s="4" t="s">
        <v>14</v>
      </c>
      <c r="C1161" s="33">
        <v>1185732</v>
      </c>
      <c r="D1161" s="5">
        <v>44146</v>
      </c>
      <c r="E1161" s="4" t="s">
        <v>36</v>
      </c>
      <c r="F1161" s="4" t="s">
        <v>51</v>
      </c>
      <c r="G1161" s="4" t="s">
        <v>52</v>
      </c>
      <c r="H1161" s="6" t="s">
        <v>19</v>
      </c>
      <c r="I1161" s="7">
        <v>44</v>
      </c>
      <c r="J1161" s="8">
        <v>44</v>
      </c>
      <c r="K1161" s="9">
        <v>1936</v>
      </c>
      <c r="L1161" s="9">
        <v>793.76</v>
      </c>
      <c r="M1161" s="10">
        <v>0.41</v>
      </c>
      <c r="N1161" s="4" t="s">
        <v>83</v>
      </c>
      <c r="O1161" s="4" t="str">
        <f>TEXT(Table1[[#This Row],[Invoice Date]],"yyyy")</f>
        <v>2020</v>
      </c>
      <c r="P1161" s="4" t="str">
        <f>TEXT(Table1[[#This Row],[Invoice Date]],"mmm")</f>
        <v>Nov</v>
      </c>
      <c r="Q1161" s="27">
        <f>WEEKNUM(Table1[[#This Row],[Invoice Date]]) + IF(YEAR(Table1[[#This Row],[Invoice Date]])=2021, 52, 0)</f>
        <v>46</v>
      </c>
    </row>
    <row r="1162" spans="2:17" ht="14.25" customHeight="1" x14ac:dyDescent="0.3">
      <c r="B1162" s="4" t="s">
        <v>30</v>
      </c>
      <c r="C1162" s="34">
        <v>1128299</v>
      </c>
      <c r="D1162" s="5">
        <v>44146</v>
      </c>
      <c r="E1162" s="4" t="s">
        <v>31</v>
      </c>
      <c r="F1162" s="4" t="s">
        <v>32</v>
      </c>
      <c r="G1162" s="4" t="s">
        <v>33</v>
      </c>
      <c r="H1162" s="6" t="s">
        <v>22</v>
      </c>
      <c r="I1162" s="7">
        <v>42</v>
      </c>
      <c r="J1162" s="8">
        <v>165</v>
      </c>
      <c r="K1162" s="9">
        <v>6930</v>
      </c>
      <c r="L1162" s="9">
        <v>3950.1000000000004</v>
      </c>
      <c r="M1162" s="10">
        <v>0.57000000000000006</v>
      </c>
      <c r="N1162" s="4" t="s">
        <v>24</v>
      </c>
      <c r="O1162" s="4" t="str">
        <f>TEXT(Table1[[#This Row],[Invoice Date]],"yyyy")</f>
        <v>2020</v>
      </c>
      <c r="P1162" s="4" t="str">
        <f>TEXT(Table1[[#This Row],[Invoice Date]],"mmm")</f>
        <v>Nov</v>
      </c>
      <c r="Q1162" s="27">
        <f>WEEKNUM(Table1[[#This Row],[Invoice Date]]) + IF(YEAR(Table1[[#This Row],[Invoice Date]])=2021, 52, 0)</f>
        <v>46</v>
      </c>
    </row>
    <row r="1163" spans="2:17" ht="14.25" customHeight="1" x14ac:dyDescent="0.3">
      <c r="B1163" s="4" t="s">
        <v>30</v>
      </c>
      <c r="C1163" s="34">
        <v>1128299</v>
      </c>
      <c r="D1163" s="5">
        <v>44146</v>
      </c>
      <c r="E1163" s="4" t="s">
        <v>31</v>
      </c>
      <c r="F1163" s="4" t="s">
        <v>32</v>
      </c>
      <c r="G1163" s="4" t="s">
        <v>33</v>
      </c>
      <c r="H1163" s="6" t="s">
        <v>22</v>
      </c>
      <c r="I1163" s="7">
        <v>50</v>
      </c>
      <c r="J1163" s="8">
        <v>140</v>
      </c>
      <c r="K1163" s="9">
        <v>7000</v>
      </c>
      <c r="L1163" s="9">
        <v>4270</v>
      </c>
      <c r="M1163" s="10">
        <v>0.61</v>
      </c>
      <c r="N1163" s="4" t="s">
        <v>83</v>
      </c>
      <c r="O1163" s="4" t="str">
        <f>TEXT(Table1[[#This Row],[Invoice Date]],"yyyy")</f>
        <v>2020</v>
      </c>
      <c r="P1163" s="4" t="str">
        <f>TEXT(Table1[[#This Row],[Invoice Date]],"mmm")</f>
        <v>Nov</v>
      </c>
      <c r="Q1163" s="27">
        <f>WEEKNUM(Table1[[#This Row],[Invoice Date]]) + IF(YEAR(Table1[[#This Row],[Invoice Date]])=2021, 52, 0)</f>
        <v>46</v>
      </c>
    </row>
    <row r="1164" spans="2:17" ht="14.25" customHeight="1" x14ac:dyDescent="0.3">
      <c r="B1164" s="4" t="s">
        <v>14</v>
      </c>
      <c r="C1164" s="33">
        <v>1185732</v>
      </c>
      <c r="D1164" s="5">
        <v>44146</v>
      </c>
      <c r="E1164" s="4" t="s">
        <v>36</v>
      </c>
      <c r="F1164" s="4" t="s">
        <v>51</v>
      </c>
      <c r="G1164" s="4" t="s">
        <v>52</v>
      </c>
      <c r="H1164" s="6" t="s">
        <v>19</v>
      </c>
      <c r="I1164" s="7">
        <v>45.000000000000007</v>
      </c>
      <c r="J1164" s="8">
        <v>150</v>
      </c>
      <c r="K1164" s="9">
        <v>67500.000000000015</v>
      </c>
      <c r="L1164" s="9">
        <v>20250.000000000004</v>
      </c>
      <c r="M1164" s="10">
        <v>0.3</v>
      </c>
      <c r="N1164" s="4" t="s">
        <v>18</v>
      </c>
      <c r="O1164" s="4" t="str">
        <f>TEXT(Table1[[#This Row],[Invoice Date]],"yyyy")</f>
        <v>2020</v>
      </c>
      <c r="P1164" s="4" t="str">
        <f>TEXT(Table1[[#This Row],[Invoice Date]],"mmm")</f>
        <v>Nov</v>
      </c>
      <c r="Q1164" s="27">
        <f>WEEKNUM(Table1[[#This Row],[Invoice Date]]) + IF(YEAR(Table1[[#This Row],[Invoice Date]])=2021, 52, 0)</f>
        <v>46</v>
      </c>
    </row>
    <row r="1165" spans="2:17" ht="14.25" customHeight="1" x14ac:dyDescent="0.3">
      <c r="B1165" s="4" t="s">
        <v>30</v>
      </c>
      <c r="C1165" s="34">
        <v>1128299</v>
      </c>
      <c r="D1165" s="5">
        <v>44146</v>
      </c>
      <c r="E1165" s="4" t="s">
        <v>31</v>
      </c>
      <c r="F1165" s="4" t="s">
        <v>32</v>
      </c>
      <c r="G1165" s="4" t="s">
        <v>33</v>
      </c>
      <c r="H1165" s="6" t="s">
        <v>22</v>
      </c>
      <c r="I1165" s="7">
        <v>55.000000000000007</v>
      </c>
      <c r="J1165" s="8">
        <v>500</v>
      </c>
      <c r="K1165" s="9">
        <v>275000.00000000006</v>
      </c>
      <c r="L1165" s="9">
        <v>137500.00000000003</v>
      </c>
      <c r="M1165" s="10">
        <v>0.5</v>
      </c>
      <c r="N1165" s="4" t="s">
        <v>24</v>
      </c>
      <c r="O1165" s="4" t="str">
        <f>TEXT(Table1[[#This Row],[Invoice Date]],"yyyy")</f>
        <v>2020</v>
      </c>
      <c r="P1165" s="4" t="str">
        <f>TEXT(Table1[[#This Row],[Invoice Date]],"mmm")</f>
        <v>Nov</v>
      </c>
      <c r="Q1165" s="27">
        <f>WEEKNUM(Table1[[#This Row],[Invoice Date]]) + IF(YEAR(Table1[[#This Row],[Invoice Date]])=2021, 52, 0)</f>
        <v>46</v>
      </c>
    </row>
    <row r="1166" spans="2:17" ht="14.25" customHeight="1" x14ac:dyDescent="0.3">
      <c r="B1166" s="4" t="s">
        <v>14</v>
      </c>
      <c r="C1166" s="33">
        <v>1185732</v>
      </c>
      <c r="D1166" s="5">
        <v>44147</v>
      </c>
      <c r="E1166" s="4" t="s">
        <v>36</v>
      </c>
      <c r="F1166" s="4" t="s">
        <v>51</v>
      </c>
      <c r="G1166" s="4" t="s">
        <v>52</v>
      </c>
      <c r="H1166" s="6" t="s">
        <v>20</v>
      </c>
      <c r="I1166" s="7">
        <v>37</v>
      </c>
      <c r="J1166" s="8">
        <v>38</v>
      </c>
      <c r="K1166" s="9">
        <v>1406</v>
      </c>
      <c r="L1166" s="9">
        <v>618.64</v>
      </c>
      <c r="M1166" s="10">
        <v>0.44</v>
      </c>
      <c r="N1166" s="4" t="s">
        <v>83</v>
      </c>
      <c r="O1166" s="4" t="str">
        <f>TEXT(Table1[[#This Row],[Invoice Date]],"yyyy")</f>
        <v>2020</v>
      </c>
      <c r="P1166" s="4" t="str">
        <f>TEXT(Table1[[#This Row],[Invoice Date]],"mmm")</f>
        <v>Nov</v>
      </c>
      <c r="Q1166" s="27">
        <f>WEEKNUM(Table1[[#This Row],[Invoice Date]]) + IF(YEAR(Table1[[#This Row],[Invoice Date]])=2021, 52, 0)</f>
        <v>46</v>
      </c>
    </row>
    <row r="1167" spans="2:17" ht="14.25" customHeight="1" x14ac:dyDescent="0.3">
      <c r="B1167" s="4" t="s">
        <v>30</v>
      </c>
      <c r="C1167" s="34">
        <v>1128299</v>
      </c>
      <c r="D1167" s="5">
        <v>44147</v>
      </c>
      <c r="E1167" s="4" t="s">
        <v>31</v>
      </c>
      <c r="F1167" s="4" t="s">
        <v>32</v>
      </c>
      <c r="G1167" s="4" t="s">
        <v>33</v>
      </c>
      <c r="H1167" s="6" t="s">
        <v>23</v>
      </c>
      <c r="I1167" s="7">
        <v>33</v>
      </c>
      <c r="J1167" s="8">
        <v>210</v>
      </c>
      <c r="K1167" s="9">
        <v>6930</v>
      </c>
      <c r="L1167" s="9">
        <v>1524.6000000000001</v>
      </c>
      <c r="M1167" s="10">
        <v>0.22000000000000003</v>
      </c>
      <c r="N1167" s="4" t="s">
        <v>24</v>
      </c>
      <c r="O1167" s="4" t="str">
        <f>TEXT(Table1[[#This Row],[Invoice Date]],"yyyy")</f>
        <v>2020</v>
      </c>
      <c r="P1167" s="4" t="str">
        <f>TEXT(Table1[[#This Row],[Invoice Date]],"mmm")</f>
        <v>Nov</v>
      </c>
      <c r="Q1167" s="27">
        <f>WEEKNUM(Table1[[#This Row],[Invoice Date]]) + IF(YEAR(Table1[[#This Row],[Invoice Date]])=2021, 52, 0)</f>
        <v>46</v>
      </c>
    </row>
    <row r="1168" spans="2:17" ht="14.25" customHeight="1" x14ac:dyDescent="0.3">
      <c r="B1168" s="4" t="s">
        <v>30</v>
      </c>
      <c r="C1168" s="34">
        <v>1128299</v>
      </c>
      <c r="D1168" s="5">
        <v>44147</v>
      </c>
      <c r="E1168" s="4" t="s">
        <v>31</v>
      </c>
      <c r="F1168" s="4" t="s">
        <v>32</v>
      </c>
      <c r="G1168" s="4" t="s">
        <v>33</v>
      </c>
      <c r="H1168" s="6" t="s">
        <v>23</v>
      </c>
      <c r="I1168" s="7">
        <v>46</v>
      </c>
      <c r="J1168" s="8">
        <v>182</v>
      </c>
      <c r="K1168" s="9">
        <v>8372</v>
      </c>
      <c r="L1168" s="9">
        <v>2344.1600000000003</v>
      </c>
      <c r="M1168" s="10">
        <v>0.28000000000000003</v>
      </c>
      <c r="N1168" s="4" t="s">
        <v>83</v>
      </c>
      <c r="O1168" s="4" t="str">
        <f>TEXT(Table1[[#This Row],[Invoice Date]],"yyyy")</f>
        <v>2020</v>
      </c>
      <c r="P1168" s="4" t="str">
        <f>TEXT(Table1[[#This Row],[Invoice Date]],"mmm")</f>
        <v>Nov</v>
      </c>
      <c r="Q1168" s="27">
        <f>WEEKNUM(Table1[[#This Row],[Invoice Date]]) + IF(YEAR(Table1[[#This Row],[Invoice Date]])=2021, 52, 0)</f>
        <v>46</v>
      </c>
    </row>
    <row r="1169" spans="2:17" ht="14.25" customHeight="1" x14ac:dyDescent="0.3">
      <c r="B1169" s="4" t="s">
        <v>14</v>
      </c>
      <c r="C1169" s="33">
        <v>1185732</v>
      </c>
      <c r="D1169" s="5">
        <v>44147</v>
      </c>
      <c r="E1169" s="4" t="s">
        <v>36</v>
      </c>
      <c r="F1169" s="4" t="s">
        <v>51</v>
      </c>
      <c r="G1169" s="4" t="s">
        <v>52</v>
      </c>
      <c r="H1169" s="6" t="s">
        <v>20</v>
      </c>
      <c r="I1169" s="7">
        <v>40</v>
      </c>
      <c r="J1169" s="8">
        <v>125</v>
      </c>
      <c r="K1169" s="9">
        <v>50000</v>
      </c>
      <c r="L1169" s="9">
        <v>15000</v>
      </c>
      <c r="M1169" s="10">
        <v>0.3</v>
      </c>
      <c r="N1169" s="4" t="s">
        <v>18</v>
      </c>
      <c r="O1169" s="4" t="str">
        <f>TEXT(Table1[[#This Row],[Invoice Date]],"yyyy")</f>
        <v>2020</v>
      </c>
      <c r="P1169" s="4" t="str">
        <f>TEXT(Table1[[#This Row],[Invoice Date]],"mmm")</f>
        <v>Nov</v>
      </c>
      <c r="Q1169" s="27">
        <f>WEEKNUM(Table1[[#This Row],[Invoice Date]]) + IF(YEAR(Table1[[#This Row],[Invoice Date]])=2021, 52, 0)</f>
        <v>46</v>
      </c>
    </row>
    <row r="1170" spans="2:17" ht="14.25" customHeight="1" x14ac:dyDescent="0.3">
      <c r="B1170" s="4" t="s">
        <v>30</v>
      </c>
      <c r="C1170" s="34">
        <v>1128299</v>
      </c>
      <c r="D1170" s="5">
        <v>44147</v>
      </c>
      <c r="E1170" s="4" t="s">
        <v>31</v>
      </c>
      <c r="F1170" s="4" t="s">
        <v>32</v>
      </c>
      <c r="G1170" s="4" t="s">
        <v>33</v>
      </c>
      <c r="H1170" s="6" t="s">
        <v>23</v>
      </c>
      <c r="I1170" s="7">
        <v>50</v>
      </c>
      <c r="J1170" s="8">
        <v>700</v>
      </c>
      <c r="K1170" s="9">
        <v>350000</v>
      </c>
      <c r="L1170" s="9">
        <v>52500.000000000007</v>
      </c>
      <c r="M1170" s="10">
        <v>0.15000000000000002</v>
      </c>
      <c r="N1170" s="4" t="s">
        <v>24</v>
      </c>
      <c r="O1170" s="4" t="str">
        <f>TEXT(Table1[[#This Row],[Invoice Date]],"yyyy")</f>
        <v>2020</v>
      </c>
      <c r="P1170" s="4" t="str">
        <f>TEXT(Table1[[#This Row],[Invoice Date]],"mmm")</f>
        <v>Nov</v>
      </c>
      <c r="Q1170" s="27">
        <f>WEEKNUM(Table1[[#This Row],[Invoice Date]]) + IF(YEAR(Table1[[#This Row],[Invoice Date]])=2021, 52, 0)</f>
        <v>46</v>
      </c>
    </row>
    <row r="1171" spans="2:17" ht="14.25" customHeight="1" x14ac:dyDescent="0.3">
      <c r="B1171" s="4" t="s">
        <v>14</v>
      </c>
      <c r="C1171" s="33">
        <v>1185732</v>
      </c>
      <c r="D1171" s="5">
        <v>44148</v>
      </c>
      <c r="E1171" s="4" t="s">
        <v>36</v>
      </c>
      <c r="F1171" s="4" t="s">
        <v>51</v>
      </c>
      <c r="G1171" s="4" t="s">
        <v>52</v>
      </c>
      <c r="H1171" s="6" t="s">
        <v>21</v>
      </c>
      <c r="I1171" s="7">
        <v>36</v>
      </c>
      <c r="J1171" s="8">
        <v>13</v>
      </c>
      <c r="K1171" s="9">
        <v>468</v>
      </c>
      <c r="L1171" s="9">
        <v>229.32000000000002</v>
      </c>
      <c r="M1171" s="10">
        <v>0.49000000000000005</v>
      </c>
      <c r="N1171" s="4" t="s">
        <v>83</v>
      </c>
      <c r="O1171" s="4" t="str">
        <f>TEXT(Table1[[#This Row],[Invoice Date]],"yyyy")</f>
        <v>2020</v>
      </c>
      <c r="P1171" s="4" t="str">
        <f>TEXT(Table1[[#This Row],[Invoice Date]],"mmm")</f>
        <v>Nov</v>
      </c>
      <c r="Q1171" s="27">
        <f>WEEKNUM(Table1[[#This Row],[Invoice Date]]) + IF(YEAR(Table1[[#This Row],[Invoice Date]])=2021, 52, 0)</f>
        <v>46</v>
      </c>
    </row>
    <row r="1172" spans="2:17" ht="14.25" customHeight="1" x14ac:dyDescent="0.3">
      <c r="B1172" s="4" t="s">
        <v>30</v>
      </c>
      <c r="C1172" s="34">
        <v>1128299</v>
      </c>
      <c r="D1172" s="5">
        <v>44148</v>
      </c>
      <c r="E1172" s="4" t="s">
        <v>31</v>
      </c>
      <c r="F1172" s="4" t="s">
        <v>32</v>
      </c>
      <c r="G1172" s="4" t="s">
        <v>33</v>
      </c>
      <c r="H1172" s="6" t="s">
        <v>17</v>
      </c>
      <c r="I1172" s="7">
        <v>36</v>
      </c>
      <c r="J1172" s="8">
        <v>272</v>
      </c>
      <c r="K1172" s="9">
        <v>9792</v>
      </c>
      <c r="L1172" s="9">
        <v>3818.88</v>
      </c>
      <c r="M1172" s="10">
        <v>0.39</v>
      </c>
      <c r="N1172" s="4" t="s">
        <v>24</v>
      </c>
      <c r="O1172" s="4" t="str">
        <f>TEXT(Table1[[#This Row],[Invoice Date]],"yyyy")</f>
        <v>2020</v>
      </c>
      <c r="P1172" s="4" t="str">
        <f>TEXT(Table1[[#This Row],[Invoice Date]],"mmm")</f>
        <v>Nov</v>
      </c>
      <c r="Q1172" s="27">
        <f>WEEKNUM(Table1[[#This Row],[Invoice Date]]) + IF(YEAR(Table1[[#This Row],[Invoice Date]])=2021, 52, 0)</f>
        <v>46</v>
      </c>
    </row>
    <row r="1173" spans="2:17" ht="14.25" customHeight="1" x14ac:dyDescent="0.3">
      <c r="B1173" s="4" t="s">
        <v>30</v>
      </c>
      <c r="C1173" s="34">
        <v>1128299</v>
      </c>
      <c r="D1173" s="5">
        <v>44148</v>
      </c>
      <c r="E1173" s="4" t="s">
        <v>31</v>
      </c>
      <c r="F1173" s="4" t="s">
        <v>32</v>
      </c>
      <c r="G1173" s="4" t="s">
        <v>33</v>
      </c>
      <c r="H1173" s="6" t="s">
        <v>17</v>
      </c>
      <c r="I1173" s="7">
        <v>49</v>
      </c>
      <c r="J1173" s="8">
        <v>230</v>
      </c>
      <c r="K1173" s="9">
        <v>11270</v>
      </c>
      <c r="L1173" s="9">
        <v>5071.5000000000009</v>
      </c>
      <c r="M1173" s="10">
        <v>0.45000000000000007</v>
      </c>
      <c r="N1173" s="4" t="s">
        <v>83</v>
      </c>
      <c r="O1173" s="4" t="str">
        <f>TEXT(Table1[[#This Row],[Invoice Date]],"yyyy")</f>
        <v>2020</v>
      </c>
      <c r="P1173" s="4" t="str">
        <f>TEXT(Table1[[#This Row],[Invoice Date]],"mmm")</f>
        <v>Nov</v>
      </c>
      <c r="Q1173" s="27">
        <f>WEEKNUM(Table1[[#This Row],[Invoice Date]]) + IF(YEAR(Table1[[#This Row],[Invoice Date]])=2021, 52, 0)</f>
        <v>46</v>
      </c>
    </row>
    <row r="1174" spans="2:17" ht="14.25" customHeight="1" x14ac:dyDescent="0.3">
      <c r="B1174" s="4" t="s">
        <v>14</v>
      </c>
      <c r="C1174" s="33">
        <v>1185732</v>
      </c>
      <c r="D1174" s="5">
        <v>44148</v>
      </c>
      <c r="E1174" s="4" t="s">
        <v>36</v>
      </c>
      <c r="F1174" s="4" t="s">
        <v>51</v>
      </c>
      <c r="G1174" s="4" t="s">
        <v>52</v>
      </c>
      <c r="H1174" s="6" t="s">
        <v>21</v>
      </c>
      <c r="I1174" s="7">
        <v>40</v>
      </c>
      <c r="J1174" s="8">
        <v>50</v>
      </c>
      <c r="K1174" s="9">
        <v>20000</v>
      </c>
      <c r="L1174" s="9">
        <v>7000.0000000000009</v>
      </c>
      <c r="M1174" s="10">
        <v>0.35000000000000003</v>
      </c>
      <c r="N1174" s="4" t="s">
        <v>18</v>
      </c>
      <c r="O1174" s="4" t="str">
        <f>TEXT(Table1[[#This Row],[Invoice Date]],"yyyy")</f>
        <v>2020</v>
      </c>
      <c r="P1174" s="4" t="str">
        <f>TEXT(Table1[[#This Row],[Invoice Date]],"mmm")</f>
        <v>Nov</v>
      </c>
      <c r="Q1174" s="27">
        <f>WEEKNUM(Table1[[#This Row],[Invoice Date]]) + IF(YEAR(Table1[[#This Row],[Invoice Date]])=2021, 52, 0)</f>
        <v>46</v>
      </c>
    </row>
    <row r="1175" spans="2:17" ht="14.25" customHeight="1" x14ac:dyDescent="0.3">
      <c r="B1175" s="4" t="s">
        <v>30</v>
      </c>
      <c r="C1175" s="34">
        <v>1128299</v>
      </c>
      <c r="D1175" s="5">
        <v>44148</v>
      </c>
      <c r="E1175" s="4" t="s">
        <v>31</v>
      </c>
      <c r="F1175" s="4" t="s">
        <v>32</v>
      </c>
      <c r="G1175" s="4" t="s">
        <v>33</v>
      </c>
      <c r="H1175" s="6" t="s">
        <v>17</v>
      </c>
      <c r="I1175" s="7">
        <v>50</v>
      </c>
      <c r="J1175" s="8">
        <v>850</v>
      </c>
      <c r="K1175" s="9">
        <v>425000</v>
      </c>
      <c r="L1175" s="9">
        <v>148750</v>
      </c>
      <c r="M1175" s="10">
        <v>0.35000000000000003</v>
      </c>
      <c r="N1175" s="4" t="s">
        <v>24</v>
      </c>
      <c r="O1175" s="4" t="str">
        <f>TEXT(Table1[[#This Row],[Invoice Date]],"yyyy")</f>
        <v>2020</v>
      </c>
      <c r="P1175" s="4" t="str">
        <f>TEXT(Table1[[#This Row],[Invoice Date]],"mmm")</f>
        <v>Nov</v>
      </c>
      <c r="Q1175" s="27">
        <f>WEEKNUM(Table1[[#This Row],[Invoice Date]]) + IF(YEAR(Table1[[#This Row],[Invoice Date]])=2021, 52, 0)</f>
        <v>46</v>
      </c>
    </row>
    <row r="1176" spans="2:17" ht="14.25" customHeight="1" x14ac:dyDescent="0.3">
      <c r="B1176" s="4" t="s">
        <v>14</v>
      </c>
      <c r="C1176" s="33">
        <v>1185732</v>
      </c>
      <c r="D1176" s="5">
        <v>44149</v>
      </c>
      <c r="E1176" s="4" t="s">
        <v>36</v>
      </c>
      <c r="F1176" s="4" t="s">
        <v>51</v>
      </c>
      <c r="G1176" s="4" t="s">
        <v>52</v>
      </c>
      <c r="H1176" s="6" t="s">
        <v>22</v>
      </c>
      <c r="I1176" s="7">
        <v>50</v>
      </c>
      <c r="J1176" s="8">
        <v>20</v>
      </c>
      <c r="K1176" s="9">
        <v>1000</v>
      </c>
      <c r="L1176" s="9">
        <v>410</v>
      </c>
      <c r="M1176" s="10">
        <v>0.41</v>
      </c>
      <c r="N1176" s="4" t="s">
        <v>83</v>
      </c>
      <c r="O1176" s="4" t="str">
        <f>TEXT(Table1[[#This Row],[Invoice Date]],"yyyy")</f>
        <v>2020</v>
      </c>
      <c r="P1176" s="4" t="str">
        <f>TEXT(Table1[[#This Row],[Invoice Date]],"mmm")</f>
        <v>Nov</v>
      </c>
      <c r="Q1176" s="27">
        <f>WEEKNUM(Table1[[#This Row],[Invoice Date]]) + IF(YEAR(Table1[[#This Row],[Invoice Date]])=2021, 52, 0)</f>
        <v>46</v>
      </c>
    </row>
    <row r="1177" spans="2:17" ht="14.25" customHeight="1" x14ac:dyDescent="0.3">
      <c r="B1177" s="4" t="s">
        <v>30</v>
      </c>
      <c r="C1177" s="34">
        <v>1128299</v>
      </c>
      <c r="D1177" s="5">
        <v>44149</v>
      </c>
      <c r="E1177" s="4" t="s">
        <v>31</v>
      </c>
      <c r="F1177" s="4" t="s">
        <v>32</v>
      </c>
      <c r="G1177" s="4" t="s">
        <v>33</v>
      </c>
      <c r="H1177" s="6" t="s">
        <v>19</v>
      </c>
      <c r="I1177" s="7">
        <v>39</v>
      </c>
      <c r="J1177" s="8">
        <v>231</v>
      </c>
      <c r="K1177" s="9">
        <v>9009</v>
      </c>
      <c r="L1177" s="9">
        <v>2072.0700000000002</v>
      </c>
      <c r="M1177" s="10">
        <v>0.23</v>
      </c>
      <c r="N1177" s="4" t="s">
        <v>24</v>
      </c>
      <c r="O1177" s="4" t="str">
        <f>TEXT(Table1[[#This Row],[Invoice Date]],"yyyy")</f>
        <v>2020</v>
      </c>
      <c r="P1177" s="4" t="str">
        <f>TEXT(Table1[[#This Row],[Invoice Date]],"mmm")</f>
        <v>Nov</v>
      </c>
      <c r="Q1177" s="27">
        <f>WEEKNUM(Table1[[#This Row],[Invoice Date]]) + IF(YEAR(Table1[[#This Row],[Invoice Date]])=2021, 52, 0)</f>
        <v>46</v>
      </c>
    </row>
    <row r="1178" spans="2:17" ht="14.25" customHeight="1" x14ac:dyDescent="0.3">
      <c r="B1178" s="4" t="s">
        <v>30</v>
      </c>
      <c r="C1178" s="34">
        <v>1128299</v>
      </c>
      <c r="D1178" s="5">
        <v>44149</v>
      </c>
      <c r="E1178" s="4" t="s">
        <v>31</v>
      </c>
      <c r="F1178" s="4" t="s">
        <v>32</v>
      </c>
      <c r="G1178" s="4" t="s">
        <v>33</v>
      </c>
      <c r="H1178" s="6" t="s">
        <v>19</v>
      </c>
      <c r="I1178" s="7">
        <v>58</v>
      </c>
      <c r="J1178" s="8">
        <v>175</v>
      </c>
      <c r="K1178" s="9">
        <v>10150</v>
      </c>
      <c r="L1178" s="9">
        <v>3045.0000000000005</v>
      </c>
      <c r="M1178" s="10">
        <v>0.30000000000000004</v>
      </c>
      <c r="N1178" s="4" t="s">
        <v>83</v>
      </c>
      <c r="O1178" s="4" t="str">
        <f>TEXT(Table1[[#This Row],[Invoice Date]],"yyyy")</f>
        <v>2020</v>
      </c>
      <c r="P1178" s="4" t="str">
        <f>TEXT(Table1[[#This Row],[Invoice Date]],"mmm")</f>
        <v>Nov</v>
      </c>
      <c r="Q1178" s="27">
        <f>WEEKNUM(Table1[[#This Row],[Invoice Date]]) + IF(YEAR(Table1[[#This Row],[Invoice Date]])=2021, 52, 0)</f>
        <v>46</v>
      </c>
    </row>
    <row r="1179" spans="2:17" ht="14.25" customHeight="1" x14ac:dyDescent="0.3">
      <c r="B1179" s="4" t="s">
        <v>14</v>
      </c>
      <c r="C1179" s="33">
        <v>1185732</v>
      </c>
      <c r="D1179" s="5">
        <v>44149</v>
      </c>
      <c r="E1179" s="4" t="s">
        <v>36</v>
      </c>
      <c r="F1179" s="4" t="s">
        <v>51</v>
      </c>
      <c r="G1179" s="4" t="s">
        <v>52</v>
      </c>
      <c r="H1179" s="6" t="s">
        <v>22</v>
      </c>
      <c r="I1179" s="7">
        <v>54.999999999999993</v>
      </c>
      <c r="J1179" s="8">
        <v>75</v>
      </c>
      <c r="K1179" s="9">
        <v>41249.999999999993</v>
      </c>
      <c r="L1179" s="9">
        <v>12374.999999999998</v>
      </c>
      <c r="M1179" s="10">
        <v>0.3</v>
      </c>
      <c r="N1179" s="4" t="s">
        <v>18</v>
      </c>
      <c r="O1179" s="4" t="str">
        <f>TEXT(Table1[[#This Row],[Invoice Date]],"yyyy")</f>
        <v>2020</v>
      </c>
      <c r="P1179" s="4" t="str">
        <f>TEXT(Table1[[#This Row],[Invoice Date]],"mmm")</f>
        <v>Nov</v>
      </c>
      <c r="Q1179" s="27">
        <f>WEEKNUM(Table1[[#This Row],[Invoice Date]]) + IF(YEAR(Table1[[#This Row],[Invoice Date]])=2021, 52, 0)</f>
        <v>46</v>
      </c>
    </row>
    <row r="1180" spans="2:17" ht="14.25" customHeight="1" x14ac:dyDescent="0.3">
      <c r="B1180" s="4" t="s">
        <v>30</v>
      </c>
      <c r="C1180" s="34">
        <v>1128299</v>
      </c>
      <c r="D1180" s="5">
        <v>44149</v>
      </c>
      <c r="E1180" s="4" t="s">
        <v>31</v>
      </c>
      <c r="F1180" s="4" t="s">
        <v>32</v>
      </c>
      <c r="G1180" s="4" t="s">
        <v>33</v>
      </c>
      <c r="H1180" s="6" t="s">
        <v>19</v>
      </c>
      <c r="I1180" s="7">
        <v>60</v>
      </c>
      <c r="J1180" s="8">
        <v>700</v>
      </c>
      <c r="K1180" s="9">
        <v>420000</v>
      </c>
      <c r="L1180" s="9">
        <v>84000</v>
      </c>
      <c r="M1180" s="10">
        <v>0.2</v>
      </c>
      <c r="N1180" s="4" t="s">
        <v>24</v>
      </c>
      <c r="O1180" s="4" t="str">
        <f>TEXT(Table1[[#This Row],[Invoice Date]],"yyyy")</f>
        <v>2020</v>
      </c>
      <c r="P1180" s="4" t="str">
        <f>TEXT(Table1[[#This Row],[Invoice Date]],"mmm")</f>
        <v>Nov</v>
      </c>
      <c r="Q1180" s="27">
        <f>WEEKNUM(Table1[[#This Row],[Invoice Date]]) + IF(YEAR(Table1[[#This Row],[Invoice Date]])=2021, 52, 0)</f>
        <v>46</v>
      </c>
    </row>
    <row r="1181" spans="2:17" ht="14.25" customHeight="1" x14ac:dyDescent="0.3">
      <c r="B1181" s="4" t="s">
        <v>14</v>
      </c>
      <c r="C1181" s="33">
        <v>1185732</v>
      </c>
      <c r="D1181" s="5">
        <v>44150</v>
      </c>
      <c r="E1181" s="4" t="s">
        <v>36</v>
      </c>
      <c r="F1181" s="4" t="s">
        <v>51</v>
      </c>
      <c r="G1181" s="4" t="s">
        <v>52</v>
      </c>
      <c r="H1181" s="6" t="s">
        <v>23</v>
      </c>
      <c r="I1181" s="7">
        <v>58</v>
      </c>
      <c r="J1181" s="8">
        <v>51</v>
      </c>
      <c r="K1181" s="9">
        <v>2958</v>
      </c>
      <c r="L1181" s="9">
        <v>1745.2200000000003</v>
      </c>
      <c r="M1181" s="10">
        <v>0.59000000000000008</v>
      </c>
      <c r="N1181" s="4" t="s">
        <v>83</v>
      </c>
      <c r="O1181" s="4" t="str">
        <f>TEXT(Table1[[#This Row],[Invoice Date]],"yyyy")</f>
        <v>2020</v>
      </c>
      <c r="P1181" s="4" t="str">
        <f>TEXT(Table1[[#This Row],[Invoice Date]],"mmm")</f>
        <v>Nov</v>
      </c>
      <c r="Q1181" s="27">
        <f>WEEKNUM(Table1[[#This Row],[Invoice Date]]) + IF(YEAR(Table1[[#This Row],[Invoice Date]])=2021, 52, 0)</f>
        <v>47</v>
      </c>
    </row>
    <row r="1182" spans="2:17" ht="14.25" customHeight="1" x14ac:dyDescent="0.3">
      <c r="B1182" s="4" t="s">
        <v>30</v>
      </c>
      <c r="C1182" s="34">
        <v>1128299</v>
      </c>
      <c r="D1182" s="5">
        <v>44150</v>
      </c>
      <c r="E1182" s="4" t="s">
        <v>31</v>
      </c>
      <c r="F1182" s="4" t="s">
        <v>32</v>
      </c>
      <c r="G1182" s="4" t="s">
        <v>33</v>
      </c>
      <c r="H1182" s="6" t="s">
        <v>20</v>
      </c>
      <c r="I1182" s="7">
        <v>47</v>
      </c>
      <c r="J1182" s="8">
        <v>210</v>
      </c>
      <c r="K1182" s="9">
        <v>9870</v>
      </c>
      <c r="L1182" s="9">
        <v>4145.4000000000005</v>
      </c>
      <c r="M1182" s="10">
        <v>0.42000000000000004</v>
      </c>
      <c r="N1182" s="4" t="s">
        <v>24</v>
      </c>
      <c r="O1182" s="4" t="str">
        <f>TEXT(Table1[[#This Row],[Invoice Date]],"yyyy")</f>
        <v>2020</v>
      </c>
      <c r="P1182" s="4" t="str">
        <f>TEXT(Table1[[#This Row],[Invoice Date]],"mmm")</f>
        <v>Nov</v>
      </c>
      <c r="Q1182" s="27">
        <f>WEEKNUM(Table1[[#This Row],[Invoice Date]]) + IF(YEAR(Table1[[#This Row],[Invoice Date]])=2021, 52, 0)</f>
        <v>47</v>
      </c>
    </row>
    <row r="1183" spans="2:17" ht="14.25" customHeight="1" x14ac:dyDescent="0.3">
      <c r="B1183" s="4" t="s">
        <v>30</v>
      </c>
      <c r="C1183" s="34">
        <v>1128299</v>
      </c>
      <c r="D1183" s="5">
        <v>44150</v>
      </c>
      <c r="E1183" s="4" t="s">
        <v>31</v>
      </c>
      <c r="F1183" s="4" t="s">
        <v>32</v>
      </c>
      <c r="G1183" s="4" t="s">
        <v>33</v>
      </c>
      <c r="H1183" s="6" t="s">
        <v>20</v>
      </c>
      <c r="I1183" s="7">
        <v>55</v>
      </c>
      <c r="J1183" s="8">
        <v>203</v>
      </c>
      <c r="K1183" s="9">
        <v>11165</v>
      </c>
      <c r="L1183" s="9">
        <v>5247.55</v>
      </c>
      <c r="M1183" s="10">
        <v>0.47000000000000003</v>
      </c>
      <c r="N1183" s="4" t="s">
        <v>83</v>
      </c>
      <c r="O1183" s="4" t="str">
        <f>TEXT(Table1[[#This Row],[Invoice Date]],"yyyy")</f>
        <v>2020</v>
      </c>
      <c r="P1183" s="4" t="str">
        <f>TEXT(Table1[[#This Row],[Invoice Date]],"mmm")</f>
        <v>Nov</v>
      </c>
      <c r="Q1183" s="27">
        <f>WEEKNUM(Table1[[#This Row],[Invoice Date]]) + IF(YEAR(Table1[[#This Row],[Invoice Date]])=2021, 52, 0)</f>
        <v>47</v>
      </c>
    </row>
    <row r="1184" spans="2:17" ht="14.25" customHeight="1" x14ac:dyDescent="0.3">
      <c r="B1184" s="4" t="s">
        <v>14</v>
      </c>
      <c r="C1184" s="33">
        <v>1185732</v>
      </c>
      <c r="D1184" s="5">
        <v>44150</v>
      </c>
      <c r="E1184" s="4" t="s">
        <v>36</v>
      </c>
      <c r="F1184" s="4" t="s">
        <v>51</v>
      </c>
      <c r="G1184" s="4" t="s">
        <v>52</v>
      </c>
      <c r="H1184" s="6" t="s">
        <v>23</v>
      </c>
      <c r="I1184" s="7">
        <v>60</v>
      </c>
      <c r="J1184" s="8">
        <v>175</v>
      </c>
      <c r="K1184" s="9">
        <v>105000</v>
      </c>
      <c r="L1184" s="9">
        <v>47250</v>
      </c>
      <c r="M1184" s="10">
        <v>0.45</v>
      </c>
      <c r="N1184" s="4" t="s">
        <v>18</v>
      </c>
      <c r="O1184" s="4" t="str">
        <f>TEXT(Table1[[#This Row],[Invoice Date]],"yyyy")</f>
        <v>2020</v>
      </c>
      <c r="P1184" s="4" t="str">
        <f>TEXT(Table1[[#This Row],[Invoice Date]],"mmm")</f>
        <v>Nov</v>
      </c>
      <c r="Q1184" s="27">
        <f>WEEKNUM(Table1[[#This Row],[Invoice Date]]) + IF(YEAR(Table1[[#This Row],[Invoice Date]])=2021, 52, 0)</f>
        <v>47</v>
      </c>
    </row>
    <row r="1185" spans="2:17" ht="14.25" customHeight="1" x14ac:dyDescent="0.3">
      <c r="B1185" s="4" t="s">
        <v>30</v>
      </c>
      <c r="C1185" s="34">
        <v>1128299</v>
      </c>
      <c r="D1185" s="5">
        <v>44150</v>
      </c>
      <c r="E1185" s="4" t="s">
        <v>31</v>
      </c>
      <c r="F1185" s="4" t="s">
        <v>32</v>
      </c>
      <c r="G1185" s="4" t="s">
        <v>33</v>
      </c>
      <c r="H1185" s="6" t="s">
        <v>20</v>
      </c>
      <c r="I1185" s="7">
        <v>60</v>
      </c>
      <c r="J1185" s="8">
        <v>700</v>
      </c>
      <c r="K1185" s="9">
        <v>420000</v>
      </c>
      <c r="L1185" s="9">
        <v>147000</v>
      </c>
      <c r="M1185" s="10">
        <v>0.35000000000000003</v>
      </c>
      <c r="N1185" s="4" t="s">
        <v>24</v>
      </c>
      <c r="O1185" s="4" t="str">
        <f>TEXT(Table1[[#This Row],[Invoice Date]],"yyyy")</f>
        <v>2020</v>
      </c>
      <c r="P1185" s="4" t="str">
        <f>TEXT(Table1[[#This Row],[Invoice Date]],"mmm")</f>
        <v>Nov</v>
      </c>
      <c r="Q1185" s="27">
        <f>WEEKNUM(Table1[[#This Row],[Invoice Date]]) + IF(YEAR(Table1[[#This Row],[Invoice Date]])=2021, 52, 0)</f>
        <v>47</v>
      </c>
    </row>
    <row r="1186" spans="2:17" ht="14.25" customHeight="1" x14ac:dyDescent="0.3">
      <c r="B1186" s="4" t="s">
        <v>14</v>
      </c>
      <c r="C1186" s="33">
        <v>1185732</v>
      </c>
      <c r="D1186" s="5">
        <v>44151</v>
      </c>
      <c r="E1186" s="4" t="s">
        <v>36</v>
      </c>
      <c r="F1186" s="4" t="s">
        <v>51</v>
      </c>
      <c r="G1186" s="4" t="s">
        <v>52</v>
      </c>
      <c r="H1186" s="6" t="s">
        <v>17</v>
      </c>
      <c r="I1186" s="7">
        <v>44</v>
      </c>
      <c r="J1186" s="8">
        <v>106</v>
      </c>
      <c r="K1186" s="9">
        <v>4664</v>
      </c>
      <c r="L1186" s="9">
        <v>2285.36</v>
      </c>
      <c r="M1186" s="10">
        <v>0.49000000000000005</v>
      </c>
      <c r="N1186" s="4" t="s">
        <v>83</v>
      </c>
      <c r="O1186" s="4" t="str">
        <f>TEXT(Table1[[#This Row],[Invoice Date]],"yyyy")</f>
        <v>2020</v>
      </c>
      <c r="P1186" s="4" t="str">
        <f>TEXT(Table1[[#This Row],[Invoice Date]],"mmm")</f>
        <v>Nov</v>
      </c>
      <c r="Q1186" s="27">
        <f>WEEKNUM(Table1[[#This Row],[Invoice Date]]) + IF(YEAR(Table1[[#This Row],[Invoice Date]])=2021, 52, 0)</f>
        <v>47</v>
      </c>
    </row>
    <row r="1187" spans="2:17" ht="14.25" customHeight="1" x14ac:dyDescent="0.3">
      <c r="B1187" s="4" t="s">
        <v>14</v>
      </c>
      <c r="C1187" s="33">
        <v>1185732</v>
      </c>
      <c r="D1187" s="5">
        <v>44151</v>
      </c>
      <c r="E1187" s="4" t="s">
        <v>36</v>
      </c>
      <c r="F1187" s="4" t="s">
        <v>51</v>
      </c>
      <c r="G1187" s="4" t="s">
        <v>52</v>
      </c>
      <c r="H1187" s="6" t="s">
        <v>17</v>
      </c>
      <c r="I1187" s="7">
        <v>45</v>
      </c>
      <c r="J1187" s="8">
        <v>425</v>
      </c>
      <c r="K1187" s="9">
        <v>191250</v>
      </c>
      <c r="L1187" s="9">
        <v>66937.5</v>
      </c>
      <c r="M1187" s="10">
        <v>0.35000000000000003</v>
      </c>
      <c r="N1187" s="4" t="s">
        <v>24</v>
      </c>
      <c r="O1187" s="4" t="str">
        <f>TEXT(Table1[[#This Row],[Invoice Date]],"yyyy")</f>
        <v>2020</v>
      </c>
      <c r="P1187" s="4" t="str">
        <f>TEXT(Table1[[#This Row],[Invoice Date]],"mmm")</f>
        <v>Nov</v>
      </c>
      <c r="Q1187" s="27">
        <f>WEEKNUM(Table1[[#This Row],[Invoice Date]]) + IF(YEAR(Table1[[#This Row],[Invoice Date]])=2021, 52, 0)</f>
        <v>47</v>
      </c>
    </row>
    <row r="1188" spans="2:17" ht="14.25" customHeight="1" x14ac:dyDescent="0.3">
      <c r="B1188" s="4" t="s">
        <v>14</v>
      </c>
      <c r="C1188" s="33">
        <v>1185732</v>
      </c>
      <c r="D1188" s="5">
        <v>44152</v>
      </c>
      <c r="E1188" s="4" t="s">
        <v>36</v>
      </c>
      <c r="F1188" s="4" t="s">
        <v>51</v>
      </c>
      <c r="G1188" s="4" t="s">
        <v>52</v>
      </c>
      <c r="H1188" s="6" t="s">
        <v>19</v>
      </c>
      <c r="I1188" s="7">
        <v>38</v>
      </c>
      <c r="J1188" s="8">
        <v>49</v>
      </c>
      <c r="K1188" s="9">
        <v>1862</v>
      </c>
      <c r="L1188" s="9">
        <v>763.42</v>
      </c>
      <c r="M1188" s="10">
        <v>0.41</v>
      </c>
      <c r="N1188" s="4" t="s">
        <v>83</v>
      </c>
      <c r="O1188" s="4" t="str">
        <f>TEXT(Table1[[#This Row],[Invoice Date]],"yyyy")</f>
        <v>2020</v>
      </c>
      <c r="P1188" s="4" t="str">
        <f>TEXT(Table1[[#This Row],[Invoice Date]],"mmm")</f>
        <v>Nov</v>
      </c>
      <c r="Q1188" s="27">
        <f>WEEKNUM(Table1[[#This Row],[Invoice Date]]) + IF(YEAR(Table1[[#This Row],[Invoice Date]])=2021, 52, 0)</f>
        <v>47</v>
      </c>
    </row>
    <row r="1189" spans="2:17" ht="14.25" customHeight="1" x14ac:dyDescent="0.3">
      <c r="B1189" s="4" t="s">
        <v>14</v>
      </c>
      <c r="C1189" s="33">
        <v>1185732</v>
      </c>
      <c r="D1189" s="5">
        <v>44152</v>
      </c>
      <c r="E1189" s="4" t="s">
        <v>36</v>
      </c>
      <c r="F1189" s="4" t="s">
        <v>51</v>
      </c>
      <c r="G1189" s="4" t="s">
        <v>52</v>
      </c>
      <c r="H1189" s="6" t="s">
        <v>19</v>
      </c>
      <c r="I1189" s="7">
        <v>40.000000000000007</v>
      </c>
      <c r="J1189" s="8">
        <v>175</v>
      </c>
      <c r="K1189" s="9">
        <v>70000.000000000015</v>
      </c>
      <c r="L1189" s="9">
        <v>21000.000000000004</v>
      </c>
      <c r="M1189" s="10">
        <v>0.3</v>
      </c>
      <c r="N1189" s="4" t="s">
        <v>24</v>
      </c>
      <c r="O1189" s="4" t="str">
        <f>TEXT(Table1[[#This Row],[Invoice Date]],"yyyy")</f>
        <v>2020</v>
      </c>
      <c r="P1189" s="4" t="str">
        <f>TEXT(Table1[[#This Row],[Invoice Date]],"mmm")</f>
        <v>Nov</v>
      </c>
      <c r="Q1189" s="27">
        <f>WEEKNUM(Table1[[#This Row],[Invoice Date]]) + IF(YEAR(Table1[[#This Row],[Invoice Date]])=2021, 52, 0)</f>
        <v>47</v>
      </c>
    </row>
    <row r="1190" spans="2:17" ht="14.25" customHeight="1" x14ac:dyDescent="0.3">
      <c r="B1190" s="4" t="s">
        <v>14</v>
      </c>
      <c r="C1190" s="33">
        <v>1185732</v>
      </c>
      <c r="D1190" s="5">
        <v>44153</v>
      </c>
      <c r="E1190" s="4" t="s">
        <v>36</v>
      </c>
      <c r="F1190" s="4" t="s">
        <v>51</v>
      </c>
      <c r="G1190" s="4" t="s">
        <v>52</v>
      </c>
      <c r="H1190" s="6" t="s">
        <v>20</v>
      </c>
      <c r="I1190" s="7">
        <v>33</v>
      </c>
      <c r="J1190" s="8">
        <v>47</v>
      </c>
      <c r="K1190" s="9">
        <v>1551</v>
      </c>
      <c r="L1190" s="9">
        <v>697.94999999999993</v>
      </c>
      <c r="M1190" s="10">
        <v>0.44999999999999996</v>
      </c>
      <c r="N1190" s="4" t="s">
        <v>83</v>
      </c>
      <c r="O1190" s="4" t="str">
        <f>TEXT(Table1[[#This Row],[Invoice Date]],"yyyy")</f>
        <v>2020</v>
      </c>
      <c r="P1190" s="4" t="str">
        <f>TEXT(Table1[[#This Row],[Invoice Date]],"mmm")</f>
        <v>Nov</v>
      </c>
      <c r="Q1190" s="27">
        <f>WEEKNUM(Table1[[#This Row],[Invoice Date]]) + IF(YEAR(Table1[[#This Row],[Invoice Date]])=2021, 52, 0)</f>
        <v>47</v>
      </c>
    </row>
    <row r="1191" spans="2:17" ht="14.25" customHeight="1" x14ac:dyDescent="0.3">
      <c r="B1191" s="4" t="s">
        <v>14</v>
      </c>
      <c r="C1191" s="33">
        <v>1185732</v>
      </c>
      <c r="D1191" s="5">
        <v>44153</v>
      </c>
      <c r="E1191" s="4" t="s">
        <v>36</v>
      </c>
      <c r="F1191" s="4" t="s">
        <v>51</v>
      </c>
      <c r="G1191" s="4" t="s">
        <v>52</v>
      </c>
      <c r="H1191" s="6" t="s">
        <v>20</v>
      </c>
      <c r="I1191" s="7">
        <v>35</v>
      </c>
      <c r="J1191" s="8">
        <v>175</v>
      </c>
      <c r="K1191" s="9">
        <v>61250</v>
      </c>
      <c r="L1191" s="9">
        <v>18375</v>
      </c>
      <c r="M1191" s="10">
        <v>0.3</v>
      </c>
      <c r="N1191" s="4" t="s">
        <v>24</v>
      </c>
      <c r="O1191" s="4" t="str">
        <f>TEXT(Table1[[#This Row],[Invoice Date]],"yyyy")</f>
        <v>2020</v>
      </c>
      <c r="P1191" s="4" t="str">
        <f>TEXT(Table1[[#This Row],[Invoice Date]],"mmm")</f>
        <v>Nov</v>
      </c>
      <c r="Q1191" s="27">
        <f>WEEKNUM(Table1[[#This Row],[Invoice Date]]) + IF(YEAR(Table1[[#This Row],[Invoice Date]])=2021, 52, 0)</f>
        <v>47</v>
      </c>
    </row>
    <row r="1192" spans="2:17" ht="14.25" customHeight="1" x14ac:dyDescent="0.3">
      <c r="B1192" s="4" t="s">
        <v>14</v>
      </c>
      <c r="C1192" s="33">
        <v>1185732</v>
      </c>
      <c r="D1192" s="5">
        <v>44154</v>
      </c>
      <c r="E1192" s="4" t="s">
        <v>36</v>
      </c>
      <c r="F1192" s="4" t="s">
        <v>51</v>
      </c>
      <c r="G1192" s="4" t="s">
        <v>52</v>
      </c>
      <c r="H1192" s="6" t="s">
        <v>21</v>
      </c>
      <c r="I1192" s="7">
        <v>32</v>
      </c>
      <c r="J1192" s="8">
        <v>45</v>
      </c>
      <c r="K1192" s="9">
        <v>1440</v>
      </c>
      <c r="L1192" s="9">
        <v>676.80000000000007</v>
      </c>
      <c r="M1192" s="10">
        <v>0.47000000000000003</v>
      </c>
      <c r="N1192" s="4" t="s">
        <v>83</v>
      </c>
      <c r="O1192" s="4" t="str">
        <f>TEXT(Table1[[#This Row],[Invoice Date]],"yyyy")</f>
        <v>2020</v>
      </c>
      <c r="P1192" s="4" t="str">
        <f>TEXT(Table1[[#This Row],[Invoice Date]],"mmm")</f>
        <v>Nov</v>
      </c>
      <c r="Q1192" s="27">
        <f>WEEKNUM(Table1[[#This Row],[Invoice Date]]) + IF(YEAR(Table1[[#This Row],[Invoice Date]])=2021, 52, 0)</f>
        <v>47</v>
      </c>
    </row>
    <row r="1193" spans="2:17" ht="14.25" customHeight="1" x14ac:dyDescent="0.3">
      <c r="B1193" s="4" t="s">
        <v>14</v>
      </c>
      <c r="C1193" s="33">
        <v>1185732</v>
      </c>
      <c r="D1193" s="5">
        <v>44154</v>
      </c>
      <c r="E1193" s="4" t="s">
        <v>36</v>
      </c>
      <c r="F1193" s="4" t="s">
        <v>51</v>
      </c>
      <c r="G1193" s="4" t="s">
        <v>52</v>
      </c>
      <c r="H1193" s="6" t="s">
        <v>21</v>
      </c>
      <c r="I1193" s="7">
        <v>35</v>
      </c>
      <c r="J1193" s="8">
        <v>150</v>
      </c>
      <c r="K1193" s="9">
        <v>52500</v>
      </c>
      <c r="L1193" s="9">
        <v>18375</v>
      </c>
      <c r="M1193" s="10">
        <v>0.35000000000000003</v>
      </c>
      <c r="N1193" s="4" t="s">
        <v>24</v>
      </c>
      <c r="O1193" s="4" t="str">
        <f>TEXT(Table1[[#This Row],[Invoice Date]],"yyyy")</f>
        <v>2020</v>
      </c>
      <c r="P1193" s="4" t="str">
        <f>TEXT(Table1[[#This Row],[Invoice Date]],"mmm")</f>
        <v>Nov</v>
      </c>
      <c r="Q1193" s="27">
        <f>WEEKNUM(Table1[[#This Row],[Invoice Date]]) + IF(YEAR(Table1[[#This Row],[Invoice Date]])=2021, 52, 0)</f>
        <v>47</v>
      </c>
    </row>
    <row r="1194" spans="2:17" ht="14.25" customHeight="1" x14ac:dyDescent="0.3">
      <c r="B1194" s="4" t="s">
        <v>14</v>
      </c>
      <c r="C1194" s="33">
        <v>1185732</v>
      </c>
      <c r="D1194" s="5">
        <v>44155</v>
      </c>
      <c r="E1194" s="4" t="s">
        <v>36</v>
      </c>
      <c r="F1194" s="4" t="s">
        <v>51</v>
      </c>
      <c r="G1194" s="4" t="s">
        <v>52</v>
      </c>
      <c r="H1194" s="6" t="s">
        <v>22</v>
      </c>
      <c r="I1194" s="7">
        <v>49</v>
      </c>
      <c r="J1194" s="8">
        <v>45</v>
      </c>
      <c r="K1194" s="9">
        <v>2205</v>
      </c>
      <c r="L1194" s="9">
        <v>926.09999999999991</v>
      </c>
      <c r="M1194" s="10">
        <v>0.42</v>
      </c>
      <c r="N1194" s="4" t="s">
        <v>83</v>
      </c>
      <c r="O1194" s="4" t="str">
        <f>TEXT(Table1[[#This Row],[Invoice Date]],"yyyy")</f>
        <v>2020</v>
      </c>
      <c r="P1194" s="4" t="str">
        <f>TEXT(Table1[[#This Row],[Invoice Date]],"mmm")</f>
        <v>Nov</v>
      </c>
      <c r="Q1194" s="27">
        <f>WEEKNUM(Table1[[#This Row],[Invoice Date]]) + IF(YEAR(Table1[[#This Row],[Invoice Date]])=2021, 52, 0)</f>
        <v>47</v>
      </c>
    </row>
    <row r="1195" spans="2:17" ht="14.25" customHeight="1" x14ac:dyDescent="0.3">
      <c r="B1195" s="4" t="s">
        <v>14</v>
      </c>
      <c r="C1195" s="33">
        <v>1185732</v>
      </c>
      <c r="D1195" s="5">
        <v>44155</v>
      </c>
      <c r="E1195" s="4" t="s">
        <v>36</v>
      </c>
      <c r="F1195" s="4" t="s">
        <v>51</v>
      </c>
      <c r="G1195" s="4" t="s">
        <v>52</v>
      </c>
      <c r="H1195" s="6" t="s">
        <v>22</v>
      </c>
      <c r="I1195" s="7">
        <v>50</v>
      </c>
      <c r="J1195" s="8">
        <v>150</v>
      </c>
      <c r="K1195" s="9">
        <v>75000</v>
      </c>
      <c r="L1195" s="9">
        <v>22500</v>
      </c>
      <c r="M1195" s="10">
        <v>0.3</v>
      </c>
      <c r="N1195" s="4" t="s">
        <v>24</v>
      </c>
      <c r="O1195" s="4" t="str">
        <f>TEXT(Table1[[#This Row],[Invoice Date]],"yyyy")</f>
        <v>2020</v>
      </c>
      <c r="P1195" s="4" t="str">
        <f>TEXT(Table1[[#This Row],[Invoice Date]],"mmm")</f>
        <v>Nov</v>
      </c>
      <c r="Q1195" s="27">
        <f>WEEKNUM(Table1[[#This Row],[Invoice Date]]) + IF(YEAR(Table1[[#This Row],[Invoice Date]])=2021, 52, 0)</f>
        <v>47</v>
      </c>
    </row>
    <row r="1196" spans="2:17" ht="14.25" customHeight="1" x14ac:dyDescent="0.3">
      <c r="B1196" s="4" t="s">
        <v>14</v>
      </c>
      <c r="C1196" s="33">
        <v>1185732</v>
      </c>
      <c r="D1196" s="5">
        <v>44156</v>
      </c>
      <c r="E1196" s="4" t="s">
        <v>36</v>
      </c>
      <c r="F1196" s="4" t="s">
        <v>51</v>
      </c>
      <c r="G1196" s="4" t="s">
        <v>52</v>
      </c>
      <c r="H1196" s="6" t="s">
        <v>23</v>
      </c>
      <c r="I1196" s="7">
        <v>53</v>
      </c>
      <c r="J1196" s="8">
        <v>81</v>
      </c>
      <c r="K1196" s="9">
        <v>4293</v>
      </c>
      <c r="L1196" s="9">
        <v>2404.0800000000004</v>
      </c>
      <c r="M1196" s="10">
        <v>0.56000000000000005</v>
      </c>
      <c r="N1196" s="4" t="s">
        <v>83</v>
      </c>
      <c r="O1196" s="4" t="str">
        <f>TEXT(Table1[[#This Row],[Invoice Date]],"yyyy")</f>
        <v>2020</v>
      </c>
      <c r="P1196" s="4" t="str">
        <f>TEXT(Table1[[#This Row],[Invoice Date]],"mmm")</f>
        <v>Nov</v>
      </c>
      <c r="Q1196" s="27">
        <f>WEEKNUM(Table1[[#This Row],[Invoice Date]]) + IF(YEAR(Table1[[#This Row],[Invoice Date]])=2021, 52, 0)</f>
        <v>47</v>
      </c>
    </row>
    <row r="1197" spans="2:17" ht="14.25" customHeight="1" x14ac:dyDescent="0.3">
      <c r="B1197" s="4" t="s">
        <v>14</v>
      </c>
      <c r="C1197" s="33">
        <v>1185732</v>
      </c>
      <c r="D1197" s="5">
        <v>44156</v>
      </c>
      <c r="E1197" s="4" t="s">
        <v>36</v>
      </c>
      <c r="F1197" s="4" t="s">
        <v>51</v>
      </c>
      <c r="G1197" s="4" t="s">
        <v>52</v>
      </c>
      <c r="H1197" s="6" t="s">
        <v>23</v>
      </c>
      <c r="I1197" s="7">
        <v>55.000000000000007</v>
      </c>
      <c r="J1197" s="8">
        <v>325</v>
      </c>
      <c r="K1197" s="9">
        <v>178750.00000000003</v>
      </c>
      <c r="L1197" s="9">
        <v>80437.500000000015</v>
      </c>
      <c r="M1197" s="10">
        <v>0.45</v>
      </c>
      <c r="N1197" s="4" t="s">
        <v>24</v>
      </c>
      <c r="O1197" s="4" t="str">
        <f>TEXT(Table1[[#This Row],[Invoice Date]],"yyyy")</f>
        <v>2020</v>
      </c>
      <c r="P1197" s="4" t="str">
        <f>TEXT(Table1[[#This Row],[Invoice Date]],"mmm")</f>
        <v>Nov</v>
      </c>
      <c r="Q1197" s="27">
        <f>WEEKNUM(Table1[[#This Row],[Invoice Date]]) + IF(YEAR(Table1[[#This Row],[Invoice Date]])=2021, 52, 0)</f>
        <v>47</v>
      </c>
    </row>
    <row r="1198" spans="2:17" ht="14.25" customHeight="1" x14ac:dyDescent="0.3">
      <c r="B1198" s="4" t="s">
        <v>14</v>
      </c>
      <c r="C1198" s="33">
        <v>1185732</v>
      </c>
      <c r="D1198" s="5">
        <v>44157</v>
      </c>
      <c r="E1198" s="4" t="s">
        <v>36</v>
      </c>
      <c r="F1198" s="4" t="s">
        <v>51</v>
      </c>
      <c r="G1198" s="4" t="s">
        <v>52</v>
      </c>
      <c r="H1198" s="6" t="s">
        <v>17</v>
      </c>
      <c r="I1198" s="7">
        <v>49</v>
      </c>
      <c r="J1198" s="8">
        <v>160</v>
      </c>
      <c r="K1198" s="9">
        <v>7840</v>
      </c>
      <c r="L1198" s="9">
        <v>3684.8</v>
      </c>
      <c r="M1198" s="10">
        <v>0.47000000000000003</v>
      </c>
      <c r="N1198" s="4" t="s">
        <v>83</v>
      </c>
      <c r="O1198" s="4" t="str">
        <f>TEXT(Table1[[#This Row],[Invoice Date]],"yyyy")</f>
        <v>2020</v>
      </c>
      <c r="P1198" s="4" t="str">
        <f>TEXT(Table1[[#This Row],[Invoice Date]],"mmm")</f>
        <v>Nov</v>
      </c>
      <c r="Q1198" s="27">
        <f>WEEKNUM(Table1[[#This Row],[Invoice Date]]) + IF(YEAR(Table1[[#This Row],[Invoice Date]])=2021, 52, 0)</f>
        <v>48</v>
      </c>
    </row>
    <row r="1199" spans="2:17" ht="14.25" customHeight="1" x14ac:dyDescent="0.3">
      <c r="B1199" s="4" t="s">
        <v>14</v>
      </c>
      <c r="C1199" s="33">
        <v>1185732</v>
      </c>
      <c r="D1199" s="5">
        <v>44157</v>
      </c>
      <c r="E1199" s="4" t="s">
        <v>36</v>
      </c>
      <c r="F1199" s="4" t="s">
        <v>51</v>
      </c>
      <c r="G1199" s="4" t="s">
        <v>52</v>
      </c>
      <c r="H1199" s="6" t="s">
        <v>17</v>
      </c>
      <c r="I1199" s="7">
        <v>50</v>
      </c>
      <c r="J1199" s="8">
        <v>550</v>
      </c>
      <c r="K1199" s="9">
        <v>275000</v>
      </c>
      <c r="L1199" s="9">
        <v>96250.000000000015</v>
      </c>
      <c r="M1199" s="10">
        <v>0.35000000000000003</v>
      </c>
      <c r="N1199" s="4" t="s">
        <v>24</v>
      </c>
      <c r="O1199" s="4" t="str">
        <f>TEXT(Table1[[#This Row],[Invoice Date]],"yyyy")</f>
        <v>2020</v>
      </c>
      <c r="P1199" s="4" t="str">
        <f>TEXT(Table1[[#This Row],[Invoice Date]],"mmm")</f>
        <v>Nov</v>
      </c>
      <c r="Q1199" s="27">
        <f>WEEKNUM(Table1[[#This Row],[Invoice Date]]) + IF(YEAR(Table1[[#This Row],[Invoice Date]])=2021, 52, 0)</f>
        <v>48</v>
      </c>
    </row>
    <row r="1200" spans="2:17" ht="14.25" customHeight="1" x14ac:dyDescent="0.3">
      <c r="B1200" s="4" t="s">
        <v>14</v>
      </c>
      <c r="C1200" s="33">
        <v>1185732</v>
      </c>
      <c r="D1200" s="5">
        <v>44158</v>
      </c>
      <c r="E1200" s="4" t="s">
        <v>36</v>
      </c>
      <c r="F1200" s="4" t="s">
        <v>51</v>
      </c>
      <c r="G1200" s="4" t="s">
        <v>52</v>
      </c>
      <c r="H1200" s="6" t="s">
        <v>19</v>
      </c>
      <c r="I1200" s="7">
        <v>42</v>
      </c>
      <c r="J1200" s="8">
        <v>75</v>
      </c>
      <c r="K1200" s="9">
        <v>3150</v>
      </c>
      <c r="L1200" s="9">
        <v>1417.4999999999998</v>
      </c>
      <c r="M1200" s="10">
        <v>0.44999999999999996</v>
      </c>
      <c r="N1200" s="4" t="s">
        <v>83</v>
      </c>
      <c r="O1200" s="4" t="str">
        <f>TEXT(Table1[[#This Row],[Invoice Date]],"yyyy")</f>
        <v>2020</v>
      </c>
      <c r="P1200" s="4" t="str">
        <f>TEXT(Table1[[#This Row],[Invoice Date]],"mmm")</f>
        <v>Nov</v>
      </c>
      <c r="Q1200" s="27">
        <f>WEEKNUM(Table1[[#This Row],[Invoice Date]]) + IF(YEAR(Table1[[#This Row],[Invoice Date]])=2021, 52, 0)</f>
        <v>48</v>
      </c>
    </row>
    <row r="1201" spans="2:17" ht="14.25" customHeight="1" x14ac:dyDescent="0.3">
      <c r="B1201" s="4" t="s">
        <v>14</v>
      </c>
      <c r="C1201" s="33">
        <v>1185732</v>
      </c>
      <c r="D1201" s="5">
        <v>44158</v>
      </c>
      <c r="E1201" s="4" t="s">
        <v>36</v>
      </c>
      <c r="F1201" s="4" t="s">
        <v>51</v>
      </c>
      <c r="G1201" s="4" t="s">
        <v>52</v>
      </c>
      <c r="H1201" s="6" t="s">
        <v>19</v>
      </c>
      <c r="I1201" s="7">
        <v>45.000000000000007</v>
      </c>
      <c r="J1201" s="8">
        <v>300</v>
      </c>
      <c r="K1201" s="9">
        <v>135000.00000000003</v>
      </c>
      <c r="L1201" s="9">
        <v>40500.000000000007</v>
      </c>
      <c r="M1201" s="10">
        <v>0.3</v>
      </c>
      <c r="N1201" s="4" t="s">
        <v>24</v>
      </c>
      <c r="O1201" s="4" t="str">
        <f>TEXT(Table1[[#This Row],[Invoice Date]],"yyyy")</f>
        <v>2020</v>
      </c>
      <c r="P1201" s="4" t="str">
        <f>TEXT(Table1[[#This Row],[Invoice Date]],"mmm")</f>
        <v>Nov</v>
      </c>
      <c r="Q1201" s="27">
        <f>WEEKNUM(Table1[[#This Row],[Invoice Date]]) + IF(YEAR(Table1[[#This Row],[Invoice Date]])=2021, 52, 0)</f>
        <v>48</v>
      </c>
    </row>
    <row r="1202" spans="2:17" ht="14.25" customHeight="1" x14ac:dyDescent="0.3">
      <c r="B1202" s="4" t="s">
        <v>14</v>
      </c>
      <c r="C1202" s="33">
        <v>1185732</v>
      </c>
      <c r="D1202" s="5">
        <v>44159</v>
      </c>
      <c r="E1202" s="4" t="s">
        <v>36</v>
      </c>
      <c r="F1202" s="4" t="s">
        <v>51</v>
      </c>
      <c r="G1202" s="4" t="s">
        <v>52</v>
      </c>
      <c r="H1202" s="6" t="s">
        <v>20</v>
      </c>
      <c r="I1202" s="7">
        <v>36</v>
      </c>
      <c r="J1202" s="8">
        <v>63</v>
      </c>
      <c r="K1202" s="9">
        <v>2268</v>
      </c>
      <c r="L1202" s="9">
        <v>952.56</v>
      </c>
      <c r="M1202" s="10">
        <v>0.42</v>
      </c>
      <c r="N1202" s="4" t="s">
        <v>83</v>
      </c>
      <c r="O1202" s="4" t="str">
        <f>TEXT(Table1[[#This Row],[Invoice Date]],"yyyy")</f>
        <v>2020</v>
      </c>
      <c r="P1202" s="4" t="str">
        <f>TEXT(Table1[[#This Row],[Invoice Date]],"mmm")</f>
        <v>Nov</v>
      </c>
      <c r="Q1202" s="27">
        <f>WEEKNUM(Table1[[#This Row],[Invoice Date]]) + IF(YEAR(Table1[[#This Row],[Invoice Date]])=2021, 52, 0)</f>
        <v>48</v>
      </c>
    </row>
    <row r="1203" spans="2:17" ht="14.25" customHeight="1" x14ac:dyDescent="0.3">
      <c r="B1203" s="4" t="s">
        <v>14</v>
      </c>
      <c r="C1203" s="33">
        <v>1185732</v>
      </c>
      <c r="D1203" s="5">
        <v>44159</v>
      </c>
      <c r="E1203" s="4" t="s">
        <v>36</v>
      </c>
      <c r="F1203" s="4" t="s">
        <v>51</v>
      </c>
      <c r="G1203" s="4" t="s">
        <v>52</v>
      </c>
      <c r="H1203" s="6" t="s">
        <v>20</v>
      </c>
      <c r="I1203" s="7">
        <v>40</v>
      </c>
      <c r="J1203" s="8">
        <v>225</v>
      </c>
      <c r="K1203" s="9">
        <v>90000</v>
      </c>
      <c r="L1203" s="9">
        <v>27000</v>
      </c>
      <c r="M1203" s="10">
        <v>0.3</v>
      </c>
      <c r="N1203" s="4" t="s">
        <v>24</v>
      </c>
      <c r="O1203" s="4" t="str">
        <f>TEXT(Table1[[#This Row],[Invoice Date]],"yyyy")</f>
        <v>2020</v>
      </c>
      <c r="P1203" s="4" t="str">
        <f>TEXT(Table1[[#This Row],[Invoice Date]],"mmm")</f>
        <v>Nov</v>
      </c>
      <c r="Q1203" s="27">
        <f>WEEKNUM(Table1[[#This Row],[Invoice Date]]) + IF(YEAR(Table1[[#This Row],[Invoice Date]])=2021, 52, 0)</f>
        <v>48</v>
      </c>
    </row>
    <row r="1204" spans="2:17" ht="14.25" customHeight="1" x14ac:dyDescent="0.3">
      <c r="B1204" s="4" t="s">
        <v>14</v>
      </c>
      <c r="C1204" s="33">
        <v>1185732</v>
      </c>
      <c r="D1204" s="5">
        <v>44160</v>
      </c>
      <c r="E1204" s="4" t="s">
        <v>36</v>
      </c>
      <c r="F1204" s="4" t="s">
        <v>51</v>
      </c>
      <c r="G1204" s="4" t="s">
        <v>52</v>
      </c>
      <c r="H1204" s="6" t="s">
        <v>21</v>
      </c>
      <c r="I1204" s="7">
        <v>38</v>
      </c>
      <c r="J1204" s="8">
        <v>51</v>
      </c>
      <c r="K1204" s="9">
        <v>1938</v>
      </c>
      <c r="L1204" s="9">
        <v>930.24000000000012</v>
      </c>
      <c r="M1204" s="10">
        <v>0.48000000000000004</v>
      </c>
      <c r="N1204" s="4" t="s">
        <v>83</v>
      </c>
      <c r="O1204" s="4" t="str">
        <f>TEXT(Table1[[#This Row],[Invoice Date]],"yyyy")</f>
        <v>2020</v>
      </c>
      <c r="P1204" s="4" t="str">
        <f>TEXT(Table1[[#This Row],[Invoice Date]],"mmm")</f>
        <v>Nov</v>
      </c>
      <c r="Q1204" s="27">
        <f>WEEKNUM(Table1[[#This Row],[Invoice Date]]) + IF(YEAR(Table1[[#This Row],[Invoice Date]])=2021, 52, 0)</f>
        <v>48</v>
      </c>
    </row>
    <row r="1205" spans="2:17" ht="14.25" customHeight="1" x14ac:dyDescent="0.3">
      <c r="B1205" s="4" t="s">
        <v>14</v>
      </c>
      <c r="C1205" s="33">
        <v>1185732</v>
      </c>
      <c r="D1205" s="5">
        <v>44160</v>
      </c>
      <c r="E1205" s="4" t="s">
        <v>36</v>
      </c>
      <c r="F1205" s="4" t="s">
        <v>51</v>
      </c>
      <c r="G1205" s="4" t="s">
        <v>52</v>
      </c>
      <c r="H1205" s="6" t="s">
        <v>21</v>
      </c>
      <c r="I1205" s="7">
        <v>40</v>
      </c>
      <c r="J1205" s="8">
        <v>175</v>
      </c>
      <c r="K1205" s="9">
        <v>70000</v>
      </c>
      <c r="L1205" s="9">
        <v>24500.000000000004</v>
      </c>
      <c r="M1205" s="10">
        <v>0.35000000000000003</v>
      </c>
      <c r="N1205" s="4" t="s">
        <v>24</v>
      </c>
      <c r="O1205" s="4" t="str">
        <f>TEXT(Table1[[#This Row],[Invoice Date]],"yyyy")</f>
        <v>2020</v>
      </c>
      <c r="P1205" s="4" t="str">
        <f>TEXT(Table1[[#This Row],[Invoice Date]],"mmm")</f>
        <v>Nov</v>
      </c>
      <c r="Q1205" s="27">
        <f>WEEKNUM(Table1[[#This Row],[Invoice Date]]) + IF(YEAR(Table1[[#This Row],[Invoice Date]])=2021, 52, 0)</f>
        <v>48</v>
      </c>
    </row>
    <row r="1206" spans="2:17" ht="14.25" customHeight="1" x14ac:dyDescent="0.3">
      <c r="B1206" s="4" t="s">
        <v>14</v>
      </c>
      <c r="C1206" s="33">
        <v>1185732</v>
      </c>
      <c r="D1206" s="5">
        <v>44161</v>
      </c>
      <c r="E1206" s="4" t="s">
        <v>36</v>
      </c>
      <c r="F1206" s="4" t="s">
        <v>51</v>
      </c>
      <c r="G1206" s="4" t="s">
        <v>52</v>
      </c>
      <c r="H1206" s="6" t="s">
        <v>22</v>
      </c>
      <c r="I1206" s="7">
        <v>49</v>
      </c>
      <c r="J1206" s="8">
        <v>58</v>
      </c>
      <c r="K1206" s="9">
        <v>2842</v>
      </c>
      <c r="L1206" s="9">
        <v>1165.22</v>
      </c>
      <c r="M1206" s="10">
        <v>0.41</v>
      </c>
      <c r="N1206" s="4" t="s">
        <v>83</v>
      </c>
      <c r="O1206" s="4" t="str">
        <f>TEXT(Table1[[#This Row],[Invoice Date]],"yyyy")</f>
        <v>2020</v>
      </c>
      <c r="P1206" s="4" t="str">
        <f>TEXT(Table1[[#This Row],[Invoice Date]],"mmm")</f>
        <v>Nov</v>
      </c>
      <c r="Q1206" s="27">
        <f>WEEKNUM(Table1[[#This Row],[Invoice Date]]) + IF(YEAR(Table1[[#This Row],[Invoice Date]])=2021, 52, 0)</f>
        <v>48</v>
      </c>
    </row>
    <row r="1207" spans="2:17" ht="14.25" customHeight="1" x14ac:dyDescent="0.3">
      <c r="B1207" s="4" t="s">
        <v>14</v>
      </c>
      <c r="C1207" s="33">
        <v>1185732</v>
      </c>
      <c r="D1207" s="5">
        <v>44161</v>
      </c>
      <c r="E1207" s="4" t="s">
        <v>36</v>
      </c>
      <c r="F1207" s="4" t="s">
        <v>51</v>
      </c>
      <c r="G1207" s="4" t="s">
        <v>52</v>
      </c>
      <c r="H1207" s="6" t="s">
        <v>22</v>
      </c>
      <c r="I1207" s="7">
        <v>50</v>
      </c>
      <c r="J1207" s="8">
        <v>200</v>
      </c>
      <c r="K1207" s="9">
        <v>100000</v>
      </c>
      <c r="L1207" s="9">
        <v>30000</v>
      </c>
      <c r="M1207" s="10">
        <v>0.3</v>
      </c>
      <c r="N1207" s="4" t="s">
        <v>24</v>
      </c>
      <c r="O1207" s="4" t="str">
        <f>TEXT(Table1[[#This Row],[Invoice Date]],"yyyy")</f>
        <v>2020</v>
      </c>
      <c r="P1207" s="4" t="str">
        <f>TEXT(Table1[[#This Row],[Invoice Date]],"mmm")</f>
        <v>Nov</v>
      </c>
      <c r="Q1207" s="27">
        <f>WEEKNUM(Table1[[#This Row],[Invoice Date]]) + IF(YEAR(Table1[[#This Row],[Invoice Date]])=2021, 52, 0)</f>
        <v>48</v>
      </c>
    </row>
    <row r="1208" spans="2:17" ht="14.25" customHeight="1" x14ac:dyDescent="0.3">
      <c r="B1208" s="4" t="s">
        <v>14</v>
      </c>
      <c r="C1208" s="33">
        <v>1185732</v>
      </c>
      <c r="D1208" s="5">
        <v>44162</v>
      </c>
      <c r="E1208" s="4" t="s">
        <v>36</v>
      </c>
      <c r="F1208" s="4" t="s">
        <v>51</v>
      </c>
      <c r="G1208" s="4" t="s">
        <v>52</v>
      </c>
      <c r="H1208" s="6" t="s">
        <v>23</v>
      </c>
      <c r="I1208" s="7">
        <v>54</v>
      </c>
      <c r="J1208" s="8">
        <v>98</v>
      </c>
      <c r="K1208" s="9">
        <v>5292</v>
      </c>
      <c r="L1208" s="9">
        <v>2910.6000000000004</v>
      </c>
      <c r="M1208" s="10">
        <v>0.55000000000000004</v>
      </c>
      <c r="N1208" s="4" t="s">
        <v>83</v>
      </c>
      <c r="O1208" s="4" t="str">
        <f>TEXT(Table1[[#This Row],[Invoice Date]],"yyyy")</f>
        <v>2020</v>
      </c>
      <c r="P1208" s="4" t="str">
        <f>TEXT(Table1[[#This Row],[Invoice Date]],"mmm")</f>
        <v>Nov</v>
      </c>
      <c r="Q1208" s="27">
        <f>WEEKNUM(Table1[[#This Row],[Invoice Date]]) + IF(YEAR(Table1[[#This Row],[Invoice Date]])=2021, 52, 0)</f>
        <v>48</v>
      </c>
    </row>
    <row r="1209" spans="2:17" ht="14.25" customHeight="1" x14ac:dyDescent="0.3">
      <c r="B1209" s="4" t="s">
        <v>14</v>
      </c>
      <c r="C1209" s="33">
        <v>1185732</v>
      </c>
      <c r="D1209" s="5">
        <v>44162</v>
      </c>
      <c r="E1209" s="4" t="s">
        <v>36</v>
      </c>
      <c r="F1209" s="4" t="s">
        <v>51</v>
      </c>
      <c r="G1209" s="4" t="s">
        <v>52</v>
      </c>
      <c r="H1209" s="6" t="s">
        <v>23</v>
      </c>
      <c r="I1209" s="7">
        <v>55.000000000000007</v>
      </c>
      <c r="J1209" s="8">
        <v>375</v>
      </c>
      <c r="K1209" s="9">
        <v>206250.00000000003</v>
      </c>
      <c r="L1209" s="9">
        <v>92812.500000000015</v>
      </c>
      <c r="M1209" s="10">
        <v>0.45</v>
      </c>
      <c r="N1209" s="4" t="s">
        <v>24</v>
      </c>
      <c r="O1209" s="4" t="str">
        <f>TEXT(Table1[[#This Row],[Invoice Date]],"yyyy")</f>
        <v>2020</v>
      </c>
      <c r="P1209" s="4" t="str">
        <f>TEXT(Table1[[#This Row],[Invoice Date]],"mmm")</f>
        <v>Nov</v>
      </c>
      <c r="Q1209" s="27">
        <f>WEEKNUM(Table1[[#This Row],[Invoice Date]]) + IF(YEAR(Table1[[#This Row],[Invoice Date]])=2021, 52, 0)</f>
        <v>48</v>
      </c>
    </row>
    <row r="1210" spans="2:17" ht="14.25" customHeight="1" x14ac:dyDescent="0.3">
      <c r="B1210" s="4" t="s">
        <v>14</v>
      </c>
      <c r="C1210" s="33">
        <v>1185732</v>
      </c>
      <c r="D1210" s="5">
        <v>44163</v>
      </c>
      <c r="E1210" s="4" t="s">
        <v>36</v>
      </c>
      <c r="F1210" s="4" t="s">
        <v>51</v>
      </c>
      <c r="G1210" s="4" t="s">
        <v>52</v>
      </c>
      <c r="H1210" s="6" t="s">
        <v>17</v>
      </c>
      <c r="I1210" s="7">
        <v>47</v>
      </c>
      <c r="J1210" s="8">
        <v>137</v>
      </c>
      <c r="K1210" s="9">
        <v>6439</v>
      </c>
      <c r="L1210" s="9">
        <v>3026.3300000000004</v>
      </c>
      <c r="M1210" s="10">
        <v>0.47000000000000003</v>
      </c>
      <c r="N1210" s="4" t="s">
        <v>83</v>
      </c>
      <c r="O1210" s="4" t="str">
        <f>TEXT(Table1[[#This Row],[Invoice Date]],"yyyy")</f>
        <v>2020</v>
      </c>
      <c r="P1210" s="4" t="str">
        <f>TEXT(Table1[[#This Row],[Invoice Date]],"mmm")</f>
        <v>Nov</v>
      </c>
      <c r="Q1210" s="27">
        <f>WEEKNUM(Table1[[#This Row],[Invoice Date]]) + IF(YEAR(Table1[[#This Row],[Invoice Date]])=2021, 52, 0)</f>
        <v>48</v>
      </c>
    </row>
    <row r="1211" spans="2:17" ht="14.25" customHeight="1" x14ac:dyDescent="0.3">
      <c r="B1211" s="4" t="s">
        <v>14</v>
      </c>
      <c r="C1211" s="33">
        <v>1185732</v>
      </c>
      <c r="D1211" s="5">
        <v>44163</v>
      </c>
      <c r="E1211" s="4" t="s">
        <v>36</v>
      </c>
      <c r="F1211" s="4" t="s">
        <v>51</v>
      </c>
      <c r="G1211" s="4" t="s">
        <v>52</v>
      </c>
      <c r="H1211" s="6" t="s">
        <v>17</v>
      </c>
      <c r="I1211" s="7">
        <v>50</v>
      </c>
      <c r="J1211" s="8">
        <v>525</v>
      </c>
      <c r="K1211" s="9">
        <v>262500</v>
      </c>
      <c r="L1211" s="9">
        <v>91875.000000000015</v>
      </c>
      <c r="M1211" s="10">
        <v>0.35000000000000003</v>
      </c>
      <c r="N1211" s="4" t="s">
        <v>24</v>
      </c>
      <c r="O1211" s="4" t="str">
        <f>TEXT(Table1[[#This Row],[Invoice Date]],"yyyy")</f>
        <v>2020</v>
      </c>
      <c r="P1211" s="4" t="str">
        <f>TEXT(Table1[[#This Row],[Invoice Date]],"mmm")</f>
        <v>Nov</v>
      </c>
      <c r="Q1211" s="27">
        <f>WEEKNUM(Table1[[#This Row],[Invoice Date]]) + IF(YEAR(Table1[[#This Row],[Invoice Date]])=2021, 52, 0)</f>
        <v>48</v>
      </c>
    </row>
    <row r="1212" spans="2:17" ht="14.25" customHeight="1" x14ac:dyDescent="0.3">
      <c r="B1212" s="4" t="s">
        <v>14</v>
      </c>
      <c r="C1212" s="33">
        <v>1185732</v>
      </c>
      <c r="D1212" s="5">
        <v>44164</v>
      </c>
      <c r="E1212" s="4" t="s">
        <v>36</v>
      </c>
      <c r="F1212" s="4" t="s">
        <v>51</v>
      </c>
      <c r="G1212" s="4" t="s">
        <v>52</v>
      </c>
      <c r="H1212" s="6" t="s">
        <v>19</v>
      </c>
      <c r="I1212" s="7">
        <v>43</v>
      </c>
      <c r="J1212" s="8">
        <v>87</v>
      </c>
      <c r="K1212" s="9">
        <v>3741</v>
      </c>
      <c r="L1212" s="9">
        <v>1533.81</v>
      </c>
      <c r="M1212" s="10">
        <v>0.41</v>
      </c>
      <c r="N1212" s="4" t="s">
        <v>83</v>
      </c>
      <c r="O1212" s="4" t="str">
        <f>TEXT(Table1[[#This Row],[Invoice Date]],"yyyy")</f>
        <v>2020</v>
      </c>
      <c r="P1212" s="4" t="str">
        <f>TEXT(Table1[[#This Row],[Invoice Date]],"mmm")</f>
        <v>Nov</v>
      </c>
      <c r="Q1212" s="27">
        <f>WEEKNUM(Table1[[#This Row],[Invoice Date]]) + IF(YEAR(Table1[[#This Row],[Invoice Date]])=2021, 52, 0)</f>
        <v>49</v>
      </c>
    </row>
    <row r="1213" spans="2:17" ht="14.25" customHeight="1" x14ac:dyDescent="0.3">
      <c r="B1213" s="4" t="s">
        <v>14</v>
      </c>
      <c r="C1213" s="33">
        <v>1185732</v>
      </c>
      <c r="D1213" s="5">
        <v>44164</v>
      </c>
      <c r="E1213" s="4" t="s">
        <v>36</v>
      </c>
      <c r="F1213" s="4" t="s">
        <v>51</v>
      </c>
      <c r="G1213" s="4" t="s">
        <v>52</v>
      </c>
      <c r="H1213" s="6" t="s">
        <v>19</v>
      </c>
      <c r="I1213" s="7">
        <v>45.000000000000007</v>
      </c>
      <c r="J1213" s="8">
        <v>300</v>
      </c>
      <c r="K1213" s="9">
        <v>135000.00000000003</v>
      </c>
      <c r="L1213" s="9">
        <v>40500.000000000007</v>
      </c>
      <c r="M1213" s="10">
        <v>0.3</v>
      </c>
      <c r="N1213" s="4" t="s">
        <v>24</v>
      </c>
      <c r="O1213" s="4" t="str">
        <f>TEXT(Table1[[#This Row],[Invoice Date]],"yyyy")</f>
        <v>2020</v>
      </c>
      <c r="P1213" s="4" t="str">
        <f>TEXT(Table1[[#This Row],[Invoice Date]],"mmm")</f>
        <v>Nov</v>
      </c>
      <c r="Q1213" s="27">
        <f>WEEKNUM(Table1[[#This Row],[Invoice Date]]) + IF(YEAR(Table1[[#This Row],[Invoice Date]])=2021, 52, 0)</f>
        <v>49</v>
      </c>
    </row>
    <row r="1214" spans="2:17" ht="14.25" customHeight="1" x14ac:dyDescent="0.3">
      <c r="B1214" s="4" t="s">
        <v>14</v>
      </c>
      <c r="C1214" s="33">
        <v>1185732</v>
      </c>
      <c r="D1214" s="5">
        <v>44165</v>
      </c>
      <c r="E1214" s="4" t="s">
        <v>36</v>
      </c>
      <c r="F1214" s="4" t="s">
        <v>51</v>
      </c>
      <c r="G1214" s="4" t="s">
        <v>52</v>
      </c>
      <c r="H1214" s="6" t="s">
        <v>20</v>
      </c>
      <c r="I1214" s="7">
        <v>37</v>
      </c>
      <c r="J1214" s="8">
        <v>68</v>
      </c>
      <c r="K1214" s="9">
        <v>2516</v>
      </c>
      <c r="L1214" s="9">
        <v>1006.4000000000001</v>
      </c>
      <c r="M1214" s="10">
        <v>0.4</v>
      </c>
      <c r="N1214" s="4" t="s">
        <v>83</v>
      </c>
      <c r="O1214" s="4" t="str">
        <f>TEXT(Table1[[#This Row],[Invoice Date]],"yyyy")</f>
        <v>2020</v>
      </c>
      <c r="P1214" s="4" t="str">
        <f>TEXT(Table1[[#This Row],[Invoice Date]],"mmm")</f>
        <v>Nov</v>
      </c>
      <c r="Q1214" s="27">
        <f>WEEKNUM(Table1[[#This Row],[Invoice Date]]) + IF(YEAR(Table1[[#This Row],[Invoice Date]])=2021, 52, 0)</f>
        <v>49</v>
      </c>
    </row>
    <row r="1215" spans="2:17" ht="14.25" customHeight="1" x14ac:dyDescent="0.3">
      <c r="B1215" s="4" t="s">
        <v>14</v>
      </c>
      <c r="C1215" s="33">
        <v>1185732</v>
      </c>
      <c r="D1215" s="5">
        <v>44165</v>
      </c>
      <c r="E1215" s="4" t="s">
        <v>36</v>
      </c>
      <c r="F1215" s="4" t="s">
        <v>51</v>
      </c>
      <c r="G1215" s="4" t="s">
        <v>52</v>
      </c>
      <c r="H1215" s="6" t="s">
        <v>20</v>
      </c>
      <c r="I1215" s="7">
        <v>40</v>
      </c>
      <c r="J1215" s="8">
        <v>225</v>
      </c>
      <c r="K1215" s="9">
        <v>90000</v>
      </c>
      <c r="L1215" s="9">
        <v>27000</v>
      </c>
      <c r="M1215" s="10">
        <v>0.3</v>
      </c>
      <c r="N1215" s="4" t="s">
        <v>24</v>
      </c>
      <c r="O1215" s="4" t="str">
        <f>TEXT(Table1[[#This Row],[Invoice Date]],"yyyy")</f>
        <v>2020</v>
      </c>
      <c r="P1215" s="4" t="str">
        <f>TEXT(Table1[[#This Row],[Invoice Date]],"mmm")</f>
        <v>Nov</v>
      </c>
      <c r="Q1215" s="27">
        <f>WEEKNUM(Table1[[#This Row],[Invoice Date]]) + IF(YEAR(Table1[[#This Row],[Invoice Date]])=2021, 52, 0)</f>
        <v>49</v>
      </c>
    </row>
    <row r="1216" spans="2:17" ht="14.25" customHeight="1" x14ac:dyDescent="0.3">
      <c r="B1216" s="4" t="s">
        <v>14</v>
      </c>
      <c r="C1216" s="33">
        <v>1185732</v>
      </c>
      <c r="D1216" s="5">
        <v>44166</v>
      </c>
      <c r="E1216" s="4" t="s">
        <v>36</v>
      </c>
      <c r="F1216" s="4" t="s">
        <v>51</v>
      </c>
      <c r="G1216" s="4" t="s">
        <v>52</v>
      </c>
      <c r="H1216" s="6" t="s">
        <v>21</v>
      </c>
      <c r="I1216" s="7">
        <v>33</v>
      </c>
      <c r="J1216" s="8">
        <v>47</v>
      </c>
      <c r="K1216" s="9">
        <v>1551</v>
      </c>
      <c r="L1216" s="9">
        <v>759.99000000000012</v>
      </c>
      <c r="M1216" s="10">
        <v>0.49000000000000005</v>
      </c>
      <c r="N1216" s="4" t="s">
        <v>83</v>
      </c>
      <c r="O1216" s="4" t="str">
        <f>TEXT(Table1[[#This Row],[Invoice Date]],"yyyy")</f>
        <v>2020</v>
      </c>
      <c r="P1216" s="4" t="str">
        <f>TEXT(Table1[[#This Row],[Invoice Date]],"mmm")</f>
        <v>Dec</v>
      </c>
      <c r="Q1216" s="27">
        <f>WEEKNUM(Table1[[#This Row],[Invoice Date]]) + IF(YEAR(Table1[[#This Row],[Invoice Date]])=2021, 52, 0)</f>
        <v>49</v>
      </c>
    </row>
    <row r="1217" spans="2:17" ht="14.25" customHeight="1" x14ac:dyDescent="0.3">
      <c r="B1217" s="4" t="s">
        <v>14</v>
      </c>
      <c r="C1217" s="33">
        <v>1185732</v>
      </c>
      <c r="D1217" s="5">
        <v>44166</v>
      </c>
      <c r="E1217" s="4" t="s">
        <v>36</v>
      </c>
      <c r="F1217" s="4" t="s">
        <v>51</v>
      </c>
      <c r="G1217" s="4" t="s">
        <v>52</v>
      </c>
      <c r="H1217" s="6" t="s">
        <v>21</v>
      </c>
      <c r="I1217" s="7">
        <v>35</v>
      </c>
      <c r="J1217" s="8">
        <v>175</v>
      </c>
      <c r="K1217" s="9">
        <v>61250</v>
      </c>
      <c r="L1217" s="9">
        <v>21437.500000000004</v>
      </c>
      <c r="M1217" s="10">
        <v>0.35000000000000003</v>
      </c>
      <c r="N1217" s="4" t="s">
        <v>24</v>
      </c>
      <c r="O1217" s="4" t="str">
        <f>TEXT(Table1[[#This Row],[Invoice Date]],"yyyy")</f>
        <v>2020</v>
      </c>
      <c r="P1217" s="4" t="str">
        <f>TEXT(Table1[[#This Row],[Invoice Date]],"mmm")</f>
        <v>Dec</v>
      </c>
      <c r="Q1217" s="27">
        <f>WEEKNUM(Table1[[#This Row],[Invoice Date]]) + IF(YEAR(Table1[[#This Row],[Invoice Date]])=2021, 52, 0)</f>
        <v>49</v>
      </c>
    </row>
    <row r="1218" spans="2:17" ht="14.25" customHeight="1" x14ac:dyDescent="0.3">
      <c r="B1218" s="4" t="s">
        <v>14</v>
      </c>
      <c r="C1218" s="33">
        <v>1185732</v>
      </c>
      <c r="D1218" s="5">
        <v>44167</v>
      </c>
      <c r="E1218" s="4" t="s">
        <v>36</v>
      </c>
      <c r="F1218" s="4" t="s">
        <v>51</v>
      </c>
      <c r="G1218" s="4" t="s">
        <v>52</v>
      </c>
      <c r="H1218" s="6" t="s">
        <v>22</v>
      </c>
      <c r="I1218" s="7">
        <v>42</v>
      </c>
      <c r="J1218" s="8">
        <v>42</v>
      </c>
      <c r="K1218" s="9">
        <v>1764</v>
      </c>
      <c r="L1218" s="9">
        <v>723.24</v>
      </c>
      <c r="M1218" s="10">
        <v>0.41</v>
      </c>
      <c r="N1218" s="4" t="s">
        <v>83</v>
      </c>
      <c r="O1218" s="4" t="str">
        <f>TEXT(Table1[[#This Row],[Invoice Date]],"yyyy")</f>
        <v>2020</v>
      </c>
      <c r="P1218" s="4" t="str">
        <f>TEXT(Table1[[#This Row],[Invoice Date]],"mmm")</f>
        <v>Dec</v>
      </c>
      <c r="Q1218" s="27">
        <f>WEEKNUM(Table1[[#This Row],[Invoice Date]]) + IF(YEAR(Table1[[#This Row],[Invoice Date]])=2021, 52, 0)</f>
        <v>49</v>
      </c>
    </row>
    <row r="1219" spans="2:17" ht="14.25" customHeight="1" x14ac:dyDescent="0.3">
      <c r="B1219" s="4" t="s">
        <v>14</v>
      </c>
      <c r="C1219" s="33">
        <v>1185732</v>
      </c>
      <c r="D1219" s="5">
        <v>44167</v>
      </c>
      <c r="E1219" s="4" t="s">
        <v>36</v>
      </c>
      <c r="F1219" s="4" t="s">
        <v>51</v>
      </c>
      <c r="G1219" s="4" t="s">
        <v>52</v>
      </c>
      <c r="H1219" s="6" t="s">
        <v>22</v>
      </c>
      <c r="I1219" s="7">
        <v>45</v>
      </c>
      <c r="J1219" s="8">
        <v>150</v>
      </c>
      <c r="K1219" s="9">
        <v>67500</v>
      </c>
      <c r="L1219" s="9">
        <v>20250</v>
      </c>
      <c r="M1219" s="10">
        <v>0.3</v>
      </c>
      <c r="N1219" s="4" t="s">
        <v>24</v>
      </c>
      <c r="O1219" s="4" t="str">
        <f>TEXT(Table1[[#This Row],[Invoice Date]],"yyyy")</f>
        <v>2020</v>
      </c>
      <c r="P1219" s="4" t="str">
        <f>TEXT(Table1[[#This Row],[Invoice Date]],"mmm")</f>
        <v>Dec</v>
      </c>
      <c r="Q1219" s="27">
        <f>WEEKNUM(Table1[[#This Row],[Invoice Date]]) + IF(YEAR(Table1[[#This Row],[Invoice Date]])=2021, 52, 0)</f>
        <v>49</v>
      </c>
    </row>
    <row r="1220" spans="2:17" ht="14.25" customHeight="1" x14ac:dyDescent="0.3">
      <c r="B1220" s="4" t="s">
        <v>14</v>
      </c>
      <c r="C1220" s="33">
        <v>1185732</v>
      </c>
      <c r="D1220" s="5">
        <v>44168</v>
      </c>
      <c r="E1220" s="4" t="s">
        <v>36</v>
      </c>
      <c r="F1220" s="4" t="s">
        <v>51</v>
      </c>
      <c r="G1220" s="4" t="s">
        <v>52</v>
      </c>
      <c r="H1220" s="6" t="s">
        <v>23</v>
      </c>
      <c r="I1220" s="7">
        <v>46</v>
      </c>
      <c r="J1220" s="8">
        <v>88</v>
      </c>
      <c r="K1220" s="9">
        <v>4048</v>
      </c>
      <c r="L1220" s="9">
        <v>2307.36</v>
      </c>
      <c r="M1220" s="10">
        <v>0.57000000000000006</v>
      </c>
      <c r="N1220" s="4" t="s">
        <v>83</v>
      </c>
      <c r="O1220" s="4" t="str">
        <f>TEXT(Table1[[#This Row],[Invoice Date]],"yyyy")</f>
        <v>2020</v>
      </c>
      <c r="P1220" s="4" t="str">
        <f>TEXT(Table1[[#This Row],[Invoice Date]],"mmm")</f>
        <v>Dec</v>
      </c>
      <c r="Q1220" s="27">
        <f>WEEKNUM(Table1[[#This Row],[Invoice Date]]) + IF(YEAR(Table1[[#This Row],[Invoice Date]])=2021, 52, 0)</f>
        <v>49</v>
      </c>
    </row>
    <row r="1221" spans="2:17" ht="14.25" customHeight="1" x14ac:dyDescent="0.3">
      <c r="B1221" s="4" t="s">
        <v>14</v>
      </c>
      <c r="C1221" s="33">
        <v>1185732</v>
      </c>
      <c r="D1221" s="5">
        <v>44168</v>
      </c>
      <c r="E1221" s="4" t="s">
        <v>36</v>
      </c>
      <c r="F1221" s="4" t="s">
        <v>51</v>
      </c>
      <c r="G1221" s="4" t="s">
        <v>52</v>
      </c>
      <c r="H1221" s="6" t="s">
        <v>23</v>
      </c>
      <c r="I1221" s="7">
        <v>50</v>
      </c>
      <c r="J1221" s="8">
        <v>325</v>
      </c>
      <c r="K1221" s="9">
        <v>162500</v>
      </c>
      <c r="L1221" s="9">
        <v>73125</v>
      </c>
      <c r="M1221" s="10">
        <v>0.45</v>
      </c>
      <c r="N1221" s="4" t="s">
        <v>24</v>
      </c>
      <c r="O1221" s="4" t="str">
        <f>TEXT(Table1[[#This Row],[Invoice Date]],"yyyy")</f>
        <v>2020</v>
      </c>
      <c r="P1221" s="4" t="str">
        <f>TEXT(Table1[[#This Row],[Invoice Date]],"mmm")</f>
        <v>Dec</v>
      </c>
      <c r="Q1221" s="27">
        <f>WEEKNUM(Table1[[#This Row],[Invoice Date]]) + IF(YEAR(Table1[[#This Row],[Invoice Date]])=2021, 52, 0)</f>
        <v>49</v>
      </c>
    </row>
    <row r="1222" spans="2:17" ht="14.25" customHeight="1" x14ac:dyDescent="0.3">
      <c r="B1222" s="4" t="s">
        <v>14</v>
      </c>
      <c r="C1222" s="33">
        <v>1185732</v>
      </c>
      <c r="D1222" s="5">
        <v>44169</v>
      </c>
      <c r="E1222" s="4" t="s">
        <v>36</v>
      </c>
      <c r="F1222" s="4" t="s">
        <v>51</v>
      </c>
      <c r="G1222" s="4" t="s">
        <v>52</v>
      </c>
      <c r="H1222" s="6" t="s">
        <v>17</v>
      </c>
      <c r="I1222" s="7">
        <v>43</v>
      </c>
      <c r="J1222" s="8">
        <v>113</v>
      </c>
      <c r="K1222" s="9">
        <v>4859</v>
      </c>
      <c r="L1222" s="9">
        <v>2332.3200000000002</v>
      </c>
      <c r="M1222" s="10">
        <v>0.48000000000000004</v>
      </c>
      <c r="N1222" s="4" t="s">
        <v>83</v>
      </c>
      <c r="O1222" s="4" t="str">
        <f>TEXT(Table1[[#This Row],[Invoice Date]],"yyyy")</f>
        <v>2020</v>
      </c>
      <c r="P1222" s="4" t="str">
        <f>TEXT(Table1[[#This Row],[Invoice Date]],"mmm")</f>
        <v>Dec</v>
      </c>
      <c r="Q1222" s="27">
        <f>WEEKNUM(Table1[[#This Row],[Invoice Date]]) + IF(YEAR(Table1[[#This Row],[Invoice Date]])=2021, 52, 0)</f>
        <v>49</v>
      </c>
    </row>
    <row r="1223" spans="2:17" ht="14.25" customHeight="1" x14ac:dyDescent="0.3">
      <c r="B1223" s="4" t="s">
        <v>14</v>
      </c>
      <c r="C1223" s="33">
        <v>1185732</v>
      </c>
      <c r="D1223" s="5">
        <v>44169</v>
      </c>
      <c r="E1223" s="4" t="s">
        <v>36</v>
      </c>
      <c r="F1223" s="4" t="s">
        <v>51</v>
      </c>
      <c r="G1223" s="4" t="s">
        <v>52</v>
      </c>
      <c r="H1223" s="6" t="s">
        <v>17</v>
      </c>
      <c r="I1223" s="7">
        <v>45</v>
      </c>
      <c r="J1223" s="8">
        <v>450</v>
      </c>
      <c r="K1223" s="9">
        <v>202500</v>
      </c>
      <c r="L1223" s="9">
        <v>70875</v>
      </c>
      <c r="M1223" s="10">
        <v>0.35000000000000003</v>
      </c>
      <c r="N1223" s="4" t="s">
        <v>24</v>
      </c>
      <c r="O1223" s="4" t="str">
        <f>TEXT(Table1[[#This Row],[Invoice Date]],"yyyy")</f>
        <v>2020</v>
      </c>
      <c r="P1223" s="4" t="str">
        <f>TEXT(Table1[[#This Row],[Invoice Date]],"mmm")</f>
        <v>Dec</v>
      </c>
      <c r="Q1223" s="27">
        <f>WEEKNUM(Table1[[#This Row],[Invoice Date]]) + IF(YEAR(Table1[[#This Row],[Invoice Date]])=2021, 52, 0)</f>
        <v>49</v>
      </c>
    </row>
    <row r="1224" spans="2:17" ht="14.25" customHeight="1" x14ac:dyDescent="0.3">
      <c r="B1224" s="4" t="s">
        <v>14</v>
      </c>
      <c r="C1224" s="33">
        <v>1185732</v>
      </c>
      <c r="D1224" s="5">
        <v>44170</v>
      </c>
      <c r="E1224" s="4" t="s">
        <v>36</v>
      </c>
      <c r="F1224" s="4" t="s">
        <v>51</v>
      </c>
      <c r="G1224" s="4" t="s">
        <v>52</v>
      </c>
      <c r="H1224" s="6" t="s">
        <v>19</v>
      </c>
      <c r="I1224" s="7">
        <v>37</v>
      </c>
      <c r="J1224" s="8">
        <v>73</v>
      </c>
      <c r="K1224" s="9">
        <v>2701</v>
      </c>
      <c r="L1224" s="9">
        <v>1215.4499999999998</v>
      </c>
      <c r="M1224" s="10">
        <v>0.44999999999999996</v>
      </c>
      <c r="N1224" s="4" t="s">
        <v>83</v>
      </c>
      <c r="O1224" s="4" t="str">
        <f>TEXT(Table1[[#This Row],[Invoice Date]],"yyyy")</f>
        <v>2020</v>
      </c>
      <c r="P1224" s="4" t="str">
        <f>TEXT(Table1[[#This Row],[Invoice Date]],"mmm")</f>
        <v>Dec</v>
      </c>
      <c r="Q1224" s="27">
        <f>WEEKNUM(Table1[[#This Row],[Invoice Date]]) + IF(YEAR(Table1[[#This Row],[Invoice Date]])=2021, 52, 0)</f>
        <v>49</v>
      </c>
    </row>
    <row r="1225" spans="2:17" ht="14.25" customHeight="1" x14ac:dyDescent="0.3">
      <c r="B1225" s="4" t="s">
        <v>14</v>
      </c>
      <c r="C1225" s="33">
        <v>1185732</v>
      </c>
      <c r="D1225" s="5">
        <v>44170</v>
      </c>
      <c r="E1225" s="4" t="s">
        <v>36</v>
      </c>
      <c r="F1225" s="4" t="s">
        <v>51</v>
      </c>
      <c r="G1225" s="4" t="s">
        <v>52</v>
      </c>
      <c r="H1225" s="6" t="s">
        <v>19</v>
      </c>
      <c r="I1225" s="7">
        <v>40.000000000000007</v>
      </c>
      <c r="J1225" s="8">
        <v>250</v>
      </c>
      <c r="K1225" s="9">
        <v>100000.00000000001</v>
      </c>
      <c r="L1225" s="9">
        <v>30000.000000000004</v>
      </c>
      <c r="M1225" s="10">
        <v>0.3</v>
      </c>
      <c r="N1225" s="4" t="s">
        <v>24</v>
      </c>
      <c r="O1225" s="4" t="str">
        <f>TEXT(Table1[[#This Row],[Invoice Date]],"yyyy")</f>
        <v>2020</v>
      </c>
      <c r="P1225" s="4" t="str">
        <f>TEXT(Table1[[#This Row],[Invoice Date]],"mmm")</f>
        <v>Dec</v>
      </c>
      <c r="Q1225" s="27">
        <f>WEEKNUM(Table1[[#This Row],[Invoice Date]]) + IF(YEAR(Table1[[#This Row],[Invoice Date]])=2021, 52, 0)</f>
        <v>49</v>
      </c>
    </row>
    <row r="1226" spans="2:17" ht="14.25" customHeight="1" x14ac:dyDescent="0.3">
      <c r="B1226" s="4" t="s">
        <v>14</v>
      </c>
      <c r="C1226" s="33">
        <v>1185732</v>
      </c>
      <c r="D1226" s="5">
        <v>44171</v>
      </c>
      <c r="E1226" s="4" t="s">
        <v>36</v>
      </c>
      <c r="F1226" s="4" t="s">
        <v>51</v>
      </c>
      <c r="G1226" s="4" t="s">
        <v>52</v>
      </c>
      <c r="H1226" s="6" t="s">
        <v>20</v>
      </c>
      <c r="I1226" s="7">
        <v>24</v>
      </c>
      <c r="J1226" s="8">
        <v>41</v>
      </c>
      <c r="K1226" s="9">
        <v>984</v>
      </c>
      <c r="L1226" s="9">
        <v>393.6</v>
      </c>
      <c r="M1226" s="10">
        <v>0.4</v>
      </c>
      <c r="N1226" s="4" t="s">
        <v>83</v>
      </c>
      <c r="O1226" s="4" t="str">
        <f>TEXT(Table1[[#This Row],[Invoice Date]],"yyyy")</f>
        <v>2020</v>
      </c>
      <c r="P1226" s="4" t="str">
        <f>TEXT(Table1[[#This Row],[Invoice Date]],"mmm")</f>
        <v>Dec</v>
      </c>
      <c r="Q1226" s="27">
        <f>WEEKNUM(Table1[[#This Row],[Invoice Date]]) + IF(YEAR(Table1[[#This Row],[Invoice Date]])=2021, 52, 0)</f>
        <v>50</v>
      </c>
    </row>
    <row r="1227" spans="2:17" ht="14.25" customHeight="1" x14ac:dyDescent="0.3">
      <c r="B1227" s="4" t="s">
        <v>14</v>
      </c>
      <c r="C1227" s="33">
        <v>1185732</v>
      </c>
      <c r="D1227" s="5">
        <v>44171</v>
      </c>
      <c r="E1227" s="4" t="s">
        <v>36</v>
      </c>
      <c r="F1227" s="4" t="s">
        <v>51</v>
      </c>
      <c r="G1227" s="4" t="s">
        <v>52</v>
      </c>
      <c r="H1227" s="6" t="s">
        <v>20</v>
      </c>
      <c r="I1227" s="7">
        <v>25</v>
      </c>
      <c r="J1227" s="8">
        <v>150</v>
      </c>
      <c r="K1227" s="9">
        <v>37500</v>
      </c>
      <c r="L1227" s="9">
        <v>11250</v>
      </c>
      <c r="M1227" s="10">
        <v>0.3</v>
      </c>
      <c r="N1227" s="4" t="s">
        <v>24</v>
      </c>
      <c r="O1227" s="4" t="str">
        <f>TEXT(Table1[[#This Row],[Invoice Date]],"yyyy")</f>
        <v>2020</v>
      </c>
      <c r="P1227" s="4" t="str">
        <f>TEXT(Table1[[#This Row],[Invoice Date]],"mmm")</f>
        <v>Dec</v>
      </c>
      <c r="Q1227" s="27">
        <f>WEEKNUM(Table1[[#This Row],[Invoice Date]]) + IF(YEAR(Table1[[#This Row],[Invoice Date]])=2021, 52, 0)</f>
        <v>50</v>
      </c>
    </row>
    <row r="1228" spans="2:17" ht="14.25" customHeight="1" x14ac:dyDescent="0.3">
      <c r="B1228" s="4" t="s">
        <v>14</v>
      </c>
      <c r="C1228" s="33">
        <v>1185732</v>
      </c>
      <c r="D1228" s="5">
        <v>44172</v>
      </c>
      <c r="E1228" s="4" t="s">
        <v>36</v>
      </c>
      <c r="F1228" s="4" t="s">
        <v>51</v>
      </c>
      <c r="G1228" s="4" t="s">
        <v>52</v>
      </c>
      <c r="H1228" s="6" t="s">
        <v>21</v>
      </c>
      <c r="I1228" s="7">
        <v>24</v>
      </c>
      <c r="J1228" s="8">
        <v>31</v>
      </c>
      <c r="K1228" s="9">
        <v>744</v>
      </c>
      <c r="L1228" s="9">
        <v>342.24</v>
      </c>
      <c r="M1228" s="10">
        <v>0.46</v>
      </c>
      <c r="N1228" s="4" t="s">
        <v>83</v>
      </c>
      <c r="O1228" s="4" t="str">
        <f>TEXT(Table1[[#This Row],[Invoice Date]],"yyyy")</f>
        <v>2020</v>
      </c>
      <c r="P1228" s="4" t="str">
        <f>TEXT(Table1[[#This Row],[Invoice Date]],"mmm")</f>
        <v>Dec</v>
      </c>
      <c r="Q1228" s="27">
        <f>WEEKNUM(Table1[[#This Row],[Invoice Date]]) + IF(YEAR(Table1[[#This Row],[Invoice Date]])=2021, 52, 0)</f>
        <v>50</v>
      </c>
    </row>
    <row r="1229" spans="2:17" ht="14.25" customHeight="1" x14ac:dyDescent="0.3">
      <c r="B1229" s="4" t="s">
        <v>14</v>
      </c>
      <c r="C1229" s="33">
        <v>1185732</v>
      </c>
      <c r="D1229" s="5">
        <v>44172</v>
      </c>
      <c r="E1229" s="4" t="s">
        <v>36</v>
      </c>
      <c r="F1229" s="4" t="s">
        <v>51</v>
      </c>
      <c r="G1229" s="4" t="s">
        <v>52</v>
      </c>
      <c r="H1229" s="6" t="s">
        <v>21</v>
      </c>
      <c r="I1229" s="7">
        <v>25</v>
      </c>
      <c r="J1229" s="8">
        <v>125</v>
      </c>
      <c r="K1229" s="9">
        <v>31250</v>
      </c>
      <c r="L1229" s="9">
        <v>10937.500000000002</v>
      </c>
      <c r="M1229" s="10">
        <v>0.35000000000000003</v>
      </c>
      <c r="N1229" s="4" t="s">
        <v>24</v>
      </c>
      <c r="O1229" s="4" t="str">
        <f>TEXT(Table1[[#This Row],[Invoice Date]],"yyyy")</f>
        <v>2020</v>
      </c>
      <c r="P1229" s="4" t="str">
        <f>TEXT(Table1[[#This Row],[Invoice Date]],"mmm")</f>
        <v>Dec</v>
      </c>
      <c r="Q1229" s="27">
        <f>WEEKNUM(Table1[[#This Row],[Invoice Date]]) + IF(YEAR(Table1[[#This Row],[Invoice Date]])=2021, 52, 0)</f>
        <v>50</v>
      </c>
    </row>
    <row r="1230" spans="2:17" ht="14.25" customHeight="1" x14ac:dyDescent="0.3">
      <c r="B1230" s="4" t="s">
        <v>14</v>
      </c>
      <c r="C1230" s="33">
        <v>1185732</v>
      </c>
      <c r="D1230" s="5">
        <v>44173</v>
      </c>
      <c r="E1230" s="4" t="s">
        <v>36</v>
      </c>
      <c r="F1230" s="4" t="s">
        <v>51</v>
      </c>
      <c r="G1230" s="4" t="s">
        <v>52</v>
      </c>
      <c r="H1230" s="6" t="s">
        <v>22</v>
      </c>
      <c r="I1230" s="7">
        <v>32</v>
      </c>
      <c r="J1230" s="8">
        <v>34</v>
      </c>
      <c r="K1230" s="9">
        <v>1088</v>
      </c>
      <c r="L1230" s="9">
        <v>478.72</v>
      </c>
      <c r="M1230" s="10">
        <v>0.44</v>
      </c>
      <c r="N1230" s="4" t="s">
        <v>83</v>
      </c>
      <c r="O1230" s="4" t="str">
        <f>TEXT(Table1[[#This Row],[Invoice Date]],"yyyy")</f>
        <v>2020</v>
      </c>
      <c r="P1230" s="4" t="str">
        <f>TEXT(Table1[[#This Row],[Invoice Date]],"mmm")</f>
        <v>Dec</v>
      </c>
      <c r="Q1230" s="27">
        <f>WEEKNUM(Table1[[#This Row],[Invoice Date]]) + IF(YEAR(Table1[[#This Row],[Invoice Date]])=2021, 52, 0)</f>
        <v>50</v>
      </c>
    </row>
    <row r="1231" spans="2:17" ht="14.25" customHeight="1" x14ac:dyDescent="0.3">
      <c r="B1231" s="4" t="s">
        <v>14</v>
      </c>
      <c r="C1231" s="33">
        <v>1185732</v>
      </c>
      <c r="D1231" s="5">
        <v>44173</v>
      </c>
      <c r="E1231" s="4" t="s">
        <v>36</v>
      </c>
      <c r="F1231" s="4" t="s">
        <v>51</v>
      </c>
      <c r="G1231" s="4" t="s">
        <v>52</v>
      </c>
      <c r="H1231" s="6" t="s">
        <v>22</v>
      </c>
      <c r="I1231" s="7">
        <v>35</v>
      </c>
      <c r="J1231" s="8">
        <v>125</v>
      </c>
      <c r="K1231" s="9">
        <v>43750</v>
      </c>
      <c r="L1231" s="9">
        <v>13125</v>
      </c>
      <c r="M1231" s="10">
        <v>0.3</v>
      </c>
      <c r="N1231" s="4" t="s">
        <v>24</v>
      </c>
      <c r="O1231" s="4" t="str">
        <f>TEXT(Table1[[#This Row],[Invoice Date]],"yyyy")</f>
        <v>2020</v>
      </c>
      <c r="P1231" s="4" t="str">
        <f>TEXT(Table1[[#This Row],[Invoice Date]],"mmm")</f>
        <v>Dec</v>
      </c>
      <c r="Q1231" s="27">
        <f>WEEKNUM(Table1[[#This Row],[Invoice Date]]) + IF(YEAR(Table1[[#This Row],[Invoice Date]])=2021, 52, 0)</f>
        <v>50</v>
      </c>
    </row>
    <row r="1232" spans="2:17" ht="14.25" customHeight="1" x14ac:dyDescent="0.3">
      <c r="B1232" s="4" t="s">
        <v>14</v>
      </c>
      <c r="C1232" s="33">
        <v>1185732</v>
      </c>
      <c r="D1232" s="5">
        <v>44174</v>
      </c>
      <c r="E1232" s="4" t="s">
        <v>36</v>
      </c>
      <c r="F1232" s="4" t="s">
        <v>51</v>
      </c>
      <c r="G1232" s="4" t="s">
        <v>52</v>
      </c>
      <c r="H1232" s="6" t="s">
        <v>23</v>
      </c>
      <c r="I1232" s="7">
        <v>39</v>
      </c>
      <c r="J1232" s="8">
        <v>52</v>
      </c>
      <c r="K1232" s="9">
        <v>2028</v>
      </c>
      <c r="L1232" s="9">
        <v>1155.96</v>
      </c>
      <c r="M1232" s="10">
        <v>0.57000000000000006</v>
      </c>
      <c r="N1232" s="4" t="s">
        <v>83</v>
      </c>
      <c r="O1232" s="4" t="str">
        <f>TEXT(Table1[[#This Row],[Invoice Date]],"yyyy")</f>
        <v>2020</v>
      </c>
      <c r="P1232" s="4" t="str">
        <f>TEXT(Table1[[#This Row],[Invoice Date]],"mmm")</f>
        <v>Dec</v>
      </c>
      <c r="Q1232" s="27">
        <f>WEEKNUM(Table1[[#This Row],[Invoice Date]]) + IF(YEAR(Table1[[#This Row],[Invoice Date]])=2021, 52, 0)</f>
        <v>50</v>
      </c>
    </row>
    <row r="1233" spans="2:17" ht="14.25" customHeight="1" x14ac:dyDescent="0.3">
      <c r="B1233" s="4" t="s">
        <v>14</v>
      </c>
      <c r="C1233" s="33">
        <v>1185732</v>
      </c>
      <c r="D1233" s="5">
        <v>44174</v>
      </c>
      <c r="E1233" s="4" t="s">
        <v>36</v>
      </c>
      <c r="F1233" s="4" t="s">
        <v>51</v>
      </c>
      <c r="G1233" s="4" t="s">
        <v>52</v>
      </c>
      <c r="H1233" s="6" t="s">
        <v>23</v>
      </c>
      <c r="I1233" s="7">
        <v>40</v>
      </c>
      <c r="J1233" s="8">
        <v>200</v>
      </c>
      <c r="K1233" s="9">
        <v>80000</v>
      </c>
      <c r="L1233" s="9">
        <v>36000</v>
      </c>
      <c r="M1233" s="10">
        <v>0.45</v>
      </c>
      <c r="N1233" s="4" t="s">
        <v>24</v>
      </c>
      <c r="O1233" s="4" t="str">
        <f>TEXT(Table1[[#This Row],[Invoice Date]],"yyyy")</f>
        <v>2020</v>
      </c>
      <c r="P1233" s="4" t="str">
        <f>TEXT(Table1[[#This Row],[Invoice Date]],"mmm")</f>
        <v>Dec</v>
      </c>
      <c r="Q1233" s="27">
        <f>WEEKNUM(Table1[[#This Row],[Invoice Date]]) + IF(YEAR(Table1[[#This Row],[Invoice Date]])=2021, 52, 0)</f>
        <v>50</v>
      </c>
    </row>
    <row r="1234" spans="2:17" ht="14.25" customHeight="1" x14ac:dyDescent="0.3">
      <c r="B1234" s="4" t="s">
        <v>14</v>
      </c>
      <c r="C1234" s="33">
        <v>1185732</v>
      </c>
      <c r="D1234" s="5">
        <v>44175</v>
      </c>
      <c r="E1234" s="4" t="s">
        <v>36</v>
      </c>
      <c r="F1234" s="4" t="s">
        <v>51</v>
      </c>
      <c r="G1234" s="4" t="s">
        <v>52</v>
      </c>
      <c r="H1234" s="6" t="s">
        <v>17</v>
      </c>
      <c r="I1234" s="7">
        <v>41</v>
      </c>
      <c r="J1234" s="8">
        <v>98</v>
      </c>
      <c r="K1234" s="9">
        <v>4018</v>
      </c>
      <c r="L1234" s="9">
        <v>1888.46</v>
      </c>
      <c r="M1234" s="10">
        <v>0.47000000000000003</v>
      </c>
      <c r="N1234" s="4" t="s">
        <v>83</v>
      </c>
      <c r="O1234" s="4" t="str">
        <f>TEXT(Table1[[#This Row],[Invoice Date]],"yyyy")</f>
        <v>2020</v>
      </c>
      <c r="P1234" s="4" t="str">
        <f>TEXT(Table1[[#This Row],[Invoice Date]],"mmm")</f>
        <v>Dec</v>
      </c>
      <c r="Q1234" s="27">
        <f>WEEKNUM(Table1[[#This Row],[Invoice Date]]) + IF(YEAR(Table1[[#This Row],[Invoice Date]])=2021, 52, 0)</f>
        <v>50</v>
      </c>
    </row>
    <row r="1235" spans="2:17" ht="14.25" customHeight="1" x14ac:dyDescent="0.3">
      <c r="B1235" s="4" t="s">
        <v>14</v>
      </c>
      <c r="C1235" s="33">
        <v>1185732</v>
      </c>
      <c r="D1235" s="5">
        <v>44175</v>
      </c>
      <c r="E1235" s="4" t="s">
        <v>36</v>
      </c>
      <c r="F1235" s="4" t="s">
        <v>51</v>
      </c>
      <c r="G1235" s="4" t="s">
        <v>52</v>
      </c>
      <c r="H1235" s="6" t="s">
        <v>17</v>
      </c>
      <c r="I1235" s="7">
        <v>44.999999999999993</v>
      </c>
      <c r="J1235" s="8">
        <v>375</v>
      </c>
      <c r="K1235" s="9">
        <v>168749.99999999997</v>
      </c>
      <c r="L1235" s="9">
        <v>59062.499999999993</v>
      </c>
      <c r="M1235" s="10">
        <v>0.35000000000000003</v>
      </c>
      <c r="N1235" s="4" t="s">
        <v>24</v>
      </c>
      <c r="O1235" s="4" t="str">
        <f>TEXT(Table1[[#This Row],[Invoice Date]],"yyyy")</f>
        <v>2020</v>
      </c>
      <c r="P1235" s="4" t="str">
        <f>TEXT(Table1[[#This Row],[Invoice Date]],"mmm")</f>
        <v>Dec</v>
      </c>
      <c r="Q1235" s="27">
        <f>WEEKNUM(Table1[[#This Row],[Invoice Date]]) + IF(YEAR(Table1[[#This Row],[Invoice Date]])=2021, 52, 0)</f>
        <v>50</v>
      </c>
    </row>
    <row r="1236" spans="2:17" ht="14.25" customHeight="1" x14ac:dyDescent="0.3">
      <c r="B1236" s="4" t="s">
        <v>14</v>
      </c>
      <c r="C1236" s="33">
        <v>1185732</v>
      </c>
      <c r="D1236" s="5">
        <v>44176</v>
      </c>
      <c r="E1236" s="4" t="s">
        <v>36</v>
      </c>
      <c r="F1236" s="4" t="s">
        <v>51</v>
      </c>
      <c r="G1236" s="4" t="s">
        <v>52</v>
      </c>
      <c r="H1236" s="6" t="s">
        <v>19</v>
      </c>
      <c r="I1236" s="7">
        <v>34</v>
      </c>
      <c r="J1236" s="8">
        <v>58</v>
      </c>
      <c r="K1236" s="9">
        <v>1972</v>
      </c>
      <c r="L1236" s="9">
        <v>847.96</v>
      </c>
      <c r="M1236" s="10">
        <v>0.43</v>
      </c>
      <c r="N1236" s="4" t="s">
        <v>83</v>
      </c>
      <c r="O1236" s="4" t="str">
        <f>TEXT(Table1[[#This Row],[Invoice Date]],"yyyy")</f>
        <v>2020</v>
      </c>
      <c r="P1236" s="4" t="str">
        <f>TEXT(Table1[[#This Row],[Invoice Date]],"mmm")</f>
        <v>Dec</v>
      </c>
      <c r="Q1236" s="27">
        <f>WEEKNUM(Table1[[#This Row],[Invoice Date]]) + IF(YEAR(Table1[[#This Row],[Invoice Date]])=2021, 52, 0)</f>
        <v>50</v>
      </c>
    </row>
    <row r="1237" spans="2:17" ht="14.25" customHeight="1" x14ac:dyDescent="0.3">
      <c r="B1237" s="4" t="s">
        <v>14</v>
      </c>
      <c r="C1237" s="33">
        <v>1185732</v>
      </c>
      <c r="D1237" s="5">
        <v>44176</v>
      </c>
      <c r="E1237" s="4" t="s">
        <v>36</v>
      </c>
      <c r="F1237" s="4" t="s">
        <v>51</v>
      </c>
      <c r="G1237" s="4" t="s">
        <v>52</v>
      </c>
      <c r="H1237" s="6" t="s">
        <v>19</v>
      </c>
      <c r="I1237" s="7">
        <v>35</v>
      </c>
      <c r="J1237" s="8">
        <v>200</v>
      </c>
      <c r="K1237" s="9">
        <v>70000</v>
      </c>
      <c r="L1237" s="9">
        <v>21000</v>
      </c>
      <c r="M1237" s="10">
        <v>0.3</v>
      </c>
      <c r="N1237" s="4" t="s">
        <v>24</v>
      </c>
      <c r="O1237" s="4" t="str">
        <f>TEXT(Table1[[#This Row],[Invoice Date]],"yyyy")</f>
        <v>2020</v>
      </c>
      <c r="P1237" s="4" t="str">
        <f>TEXT(Table1[[#This Row],[Invoice Date]],"mmm")</f>
        <v>Dec</v>
      </c>
      <c r="Q1237" s="27">
        <f>WEEKNUM(Table1[[#This Row],[Invoice Date]]) + IF(YEAR(Table1[[#This Row],[Invoice Date]])=2021, 52, 0)</f>
        <v>50</v>
      </c>
    </row>
    <row r="1238" spans="2:17" ht="14.25" customHeight="1" x14ac:dyDescent="0.3">
      <c r="B1238" s="4" t="s">
        <v>14</v>
      </c>
      <c r="C1238" s="33">
        <v>1185732</v>
      </c>
      <c r="D1238" s="5">
        <v>44177</v>
      </c>
      <c r="E1238" s="4" t="s">
        <v>36</v>
      </c>
      <c r="F1238" s="4" t="s">
        <v>51</v>
      </c>
      <c r="G1238" s="4" t="s">
        <v>52</v>
      </c>
      <c r="H1238" s="6" t="s">
        <v>20</v>
      </c>
      <c r="I1238" s="7">
        <v>32</v>
      </c>
      <c r="J1238" s="8">
        <v>25</v>
      </c>
      <c r="K1238" s="9">
        <v>800</v>
      </c>
      <c r="L1238" s="9">
        <v>336</v>
      </c>
      <c r="M1238" s="10">
        <v>0.42</v>
      </c>
      <c r="N1238" s="4" t="s">
        <v>83</v>
      </c>
      <c r="O1238" s="4" t="str">
        <f>TEXT(Table1[[#This Row],[Invoice Date]],"yyyy")</f>
        <v>2020</v>
      </c>
      <c r="P1238" s="4" t="str">
        <f>TEXT(Table1[[#This Row],[Invoice Date]],"mmm")</f>
        <v>Dec</v>
      </c>
      <c r="Q1238" s="27">
        <f>WEEKNUM(Table1[[#This Row],[Invoice Date]]) + IF(YEAR(Table1[[#This Row],[Invoice Date]])=2021, 52, 0)</f>
        <v>50</v>
      </c>
    </row>
    <row r="1239" spans="2:17" ht="14.25" customHeight="1" x14ac:dyDescent="0.3">
      <c r="B1239" s="4" t="s">
        <v>14</v>
      </c>
      <c r="C1239" s="33">
        <v>1185732</v>
      </c>
      <c r="D1239" s="5">
        <v>44177</v>
      </c>
      <c r="E1239" s="4" t="s">
        <v>36</v>
      </c>
      <c r="F1239" s="4" t="s">
        <v>51</v>
      </c>
      <c r="G1239" s="4" t="s">
        <v>52</v>
      </c>
      <c r="H1239" s="6" t="s">
        <v>20</v>
      </c>
      <c r="I1239" s="7">
        <v>35</v>
      </c>
      <c r="J1239" s="8">
        <v>100</v>
      </c>
      <c r="K1239" s="9">
        <v>35000</v>
      </c>
      <c r="L1239" s="9">
        <v>10500</v>
      </c>
      <c r="M1239" s="10">
        <v>0.3</v>
      </c>
      <c r="N1239" s="4" t="s">
        <v>24</v>
      </c>
      <c r="O1239" s="4" t="str">
        <f>TEXT(Table1[[#This Row],[Invoice Date]],"yyyy")</f>
        <v>2020</v>
      </c>
      <c r="P1239" s="4" t="str">
        <f>TEXT(Table1[[#This Row],[Invoice Date]],"mmm")</f>
        <v>Dec</v>
      </c>
      <c r="Q1239" s="27">
        <f>WEEKNUM(Table1[[#This Row],[Invoice Date]]) + IF(YEAR(Table1[[#This Row],[Invoice Date]])=2021, 52, 0)</f>
        <v>50</v>
      </c>
    </row>
    <row r="1240" spans="2:17" ht="14.25" customHeight="1" x14ac:dyDescent="0.3">
      <c r="B1240" s="4" t="s">
        <v>14</v>
      </c>
      <c r="C1240" s="33">
        <v>1185732</v>
      </c>
      <c r="D1240" s="5">
        <v>44178</v>
      </c>
      <c r="E1240" s="4" t="s">
        <v>36</v>
      </c>
      <c r="F1240" s="4" t="s">
        <v>51</v>
      </c>
      <c r="G1240" s="4" t="s">
        <v>52</v>
      </c>
      <c r="H1240" s="6" t="s">
        <v>21</v>
      </c>
      <c r="I1240" s="7">
        <v>32</v>
      </c>
      <c r="J1240" s="8">
        <v>21</v>
      </c>
      <c r="K1240" s="9">
        <v>672</v>
      </c>
      <c r="L1240" s="9">
        <v>309.12</v>
      </c>
      <c r="M1240" s="10">
        <v>0.46</v>
      </c>
      <c r="N1240" s="4" t="s">
        <v>83</v>
      </c>
      <c r="O1240" s="4" t="str">
        <f>TEXT(Table1[[#This Row],[Invoice Date]],"yyyy")</f>
        <v>2020</v>
      </c>
      <c r="P1240" s="4" t="str">
        <f>TEXT(Table1[[#This Row],[Invoice Date]],"mmm")</f>
        <v>Dec</v>
      </c>
      <c r="Q1240" s="27">
        <f>WEEKNUM(Table1[[#This Row],[Invoice Date]]) + IF(YEAR(Table1[[#This Row],[Invoice Date]])=2021, 52, 0)</f>
        <v>51</v>
      </c>
    </row>
    <row r="1241" spans="2:17" ht="14.25" customHeight="1" x14ac:dyDescent="0.3">
      <c r="B1241" s="4" t="s">
        <v>14</v>
      </c>
      <c r="C1241" s="33">
        <v>1185732</v>
      </c>
      <c r="D1241" s="5">
        <v>44178</v>
      </c>
      <c r="E1241" s="4" t="s">
        <v>36</v>
      </c>
      <c r="F1241" s="4" t="s">
        <v>51</v>
      </c>
      <c r="G1241" s="4" t="s">
        <v>52</v>
      </c>
      <c r="H1241" s="6" t="s">
        <v>21</v>
      </c>
      <c r="I1241" s="7">
        <v>35</v>
      </c>
      <c r="J1241" s="8">
        <v>75</v>
      </c>
      <c r="K1241" s="9">
        <v>26250</v>
      </c>
      <c r="L1241" s="9">
        <v>9187.5</v>
      </c>
      <c r="M1241" s="10">
        <v>0.35000000000000003</v>
      </c>
      <c r="N1241" s="4" t="s">
        <v>24</v>
      </c>
      <c r="O1241" s="4" t="str">
        <f>TEXT(Table1[[#This Row],[Invoice Date]],"yyyy")</f>
        <v>2020</v>
      </c>
      <c r="P1241" s="4" t="str">
        <f>TEXT(Table1[[#This Row],[Invoice Date]],"mmm")</f>
        <v>Dec</v>
      </c>
      <c r="Q1241" s="27">
        <f>WEEKNUM(Table1[[#This Row],[Invoice Date]]) + IF(YEAR(Table1[[#This Row],[Invoice Date]])=2021, 52, 0)</f>
        <v>51</v>
      </c>
    </row>
    <row r="1242" spans="2:17" ht="14.25" customHeight="1" x14ac:dyDescent="0.3">
      <c r="B1242" s="4" t="s">
        <v>14</v>
      </c>
      <c r="C1242" s="33">
        <v>1185732</v>
      </c>
      <c r="D1242" s="5">
        <v>44179</v>
      </c>
      <c r="E1242" s="4" t="s">
        <v>36</v>
      </c>
      <c r="F1242" s="4" t="s">
        <v>51</v>
      </c>
      <c r="G1242" s="4" t="s">
        <v>52</v>
      </c>
      <c r="H1242" s="6" t="s">
        <v>22</v>
      </c>
      <c r="I1242" s="7">
        <v>41</v>
      </c>
      <c r="J1242" s="8">
        <v>19</v>
      </c>
      <c r="K1242" s="9">
        <v>779</v>
      </c>
      <c r="L1242" s="9">
        <v>327.18</v>
      </c>
      <c r="M1242" s="10">
        <v>0.42</v>
      </c>
      <c r="N1242" s="4" t="s">
        <v>83</v>
      </c>
      <c r="O1242" s="4" t="str">
        <f>TEXT(Table1[[#This Row],[Invoice Date]],"yyyy")</f>
        <v>2020</v>
      </c>
      <c r="P1242" s="4" t="str">
        <f>TEXT(Table1[[#This Row],[Invoice Date]],"mmm")</f>
        <v>Dec</v>
      </c>
      <c r="Q1242" s="27">
        <f>WEEKNUM(Table1[[#This Row],[Invoice Date]]) + IF(YEAR(Table1[[#This Row],[Invoice Date]])=2021, 52, 0)</f>
        <v>51</v>
      </c>
    </row>
    <row r="1243" spans="2:17" ht="14.25" customHeight="1" x14ac:dyDescent="0.3">
      <c r="B1243" s="4" t="s">
        <v>14</v>
      </c>
      <c r="C1243" s="33">
        <v>1185732</v>
      </c>
      <c r="D1243" s="5">
        <v>44179</v>
      </c>
      <c r="E1243" s="4" t="s">
        <v>36</v>
      </c>
      <c r="F1243" s="4" t="s">
        <v>51</v>
      </c>
      <c r="G1243" s="4" t="s">
        <v>52</v>
      </c>
      <c r="H1243" s="6" t="s">
        <v>22</v>
      </c>
      <c r="I1243" s="7">
        <v>44.999999999999993</v>
      </c>
      <c r="J1243" s="8">
        <v>75</v>
      </c>
      <c r="K1243" s="9">
        <v>33749.999999999993</v>
      </c>
      <c r="L1243" s="9">
        <v>10124.999999999998</v>
      </c>
      <c r="M1243" s="10">
        <v>0.3</v>
      </c>
      <c r="N1243" s="4" t="s">
        <v>24</v>
      </c>
      <c r="O1243" s="4" t="str">
        <f>TEXT(Table1[[#This Row],[Invoice Date]],"yyyy")</f>
        <v>2020</v>
      </c>
      <c r="P1243" s="4" t="str">
        <f>TEXT(Table1[[#This Row],[Invoice Date]],"mmm")</f>
        <v>Dec</v>
      </c>
      <c r="Q1243" s="27">
        <f>WEEKNUM(Table1[[#This Row],[Invoice Date]]) + IF(YEAR(Table1[[#This Row],[Invoice Date]])=2021, 52, 0)</f>
        <v>51</v>
      </c>
    </row>
    <row r="1244" spans="2:17" ht="14.25" customHeight="1" x14ac:dyDescent="0.3">
      <c r="B1244" s="4" t="s">
        <v>14</v>
      </c>
      <c r="C1244" s="33">
        <v>1185732</v>
      </c>
      <c r="D1244" s="5">
        <v>44180</v>
      </c>
      <c r="E1244" s="4" t="s">
        <v>36</v>
      </c>
      <c r="F1244" s="4" t="s">
        <v>51</v>
      </c>
      <c r="G1244" s="4" t="s">
        <v>52</v>
      </c>
      <c r="H1244" s="6" t="s">
        <v>23</v>
      </c>
      <c r="I1244" s="7">
        <v>49</v>
      </c>
      <c r="J1244" s="8">
        <v>60</v>
      </c>
      <c r="K1244" s="9">
        <v>2940</v>
      </c>
      <c r="L1244" s="9">
        <v>1764</v>
      </c>
      <c r="M1244" s="10">
        <v>0.6</v>
      </c>
      <c r="N1244" s="4" t="s">
        <v>83</v>
      </c>
      <c r="O1244" s="4" t="str">
        <f>TEXT(Table1[[#This Row],[Invoice Date]],"yyyy")</f>
        <v>2020</v>
      </c>
      <c r="P1244" s="4" t="str">
        <f>TEXT(Table1[[#This Row],[Invoice Date]],"mmm")</f>
        <v>Dec</v>
      </c>
      <c r="Q1244" s="27">
        <f>WEEKNUM(Table1[[#This Row],[Invoice Date]]) + IF(YEAR(Table1[[#This Row],[Invoice Date]])=2021, 52, 0)</f>
        <v>51</v>
      </c>
    </row>
    <row r="1245" spans="2:17" ht="14.25" customHeight="1" x14ac:dyDescent="0.3">
      <c r="B1245" s="4" t="s">
        <v>14</v>
      </c>
      <c r="C1245" s="33">
        <v>1185732</v>
      </c>
      <c r="D1245" s="5">
        <v>44180</v>
      </c>
      <c r="E1245" s="4" t="s">
        <v>36</v>
      </c>
      <c r="F1245" s="4" t="s">
        <v>51</v>
      </c>
      <c r="G1245" s="4" t="s">
        <v>52</v>
      </c>
      <c r="H1245" s="6" t="s">
        <v>23</v>
      </c>
      <c r="I1245" s="7">
        <v>49.999999999999986</v>
      </c>
      <c r="J1245" s="8">
        <v>200</v>
      </c>
      <c r="K1245" s="9">
        <v>99999.999999999971</v>
      </c>
      <c r="L1245" s="9">
        <v>44999.999999999985</v>
      </c>
      <c r="M1245" s="10">
        <v>0.45</v>
      </c>
      <c r="N1245" s="4" t="s">
        <v>24</v>
      </c>
      <c r="O1245" s="4" t="str">
        <f>TEXT(Table1[[#This Row],[Invoice Date]],"yyyy")</f>
        <v>2020</v>
      </c>
      <c r="P1245" s="4" t="str">
        <f>TEXT(Table1[[#This Row],[Invoice Date]],"mmm")</f>
        <v>Dec</v>
      </c>
      <c r="Q1245" s="27">
        <f>WEEKNUM(Table1[[#This Row],[Invoice Date]]) + IF(YEAR(Table1[[#This Row],[Invoice Date]])=2021, 52, 0)</f>
        <v>51</v>
      </c>
    </row>
    <row r="1246" spans="2:17" ht="14.25" customHeight="1" x14ac:dyDescent="0.3">
      <c r="B1246" s="4" t="s">
        <v>14</v>
      </c>
      <c r="C1246" s="33">
        <v>1185732</v>
      </c>
      <c r="D1246" s="5">
        <v>44181</v>
      </c>
      <c r="E1246" s="4" t="s">
        <v>36</v>
      </c>
      <c r="F1246" s="4" t="s">
        <v>51</v>
      </c>
      <c r="G1246" s="4" t="s">
        <v>52</v>
      </c>
      <c r="H1246" s="6" t="s">
        <v>17</v>
      </c>
      <c r="I1246" s="7">
        <v>46</v>
      </c>
      <c r="J1246" s="8">
        <v>91</v>
      </c>
      <c r="K1246" s="9">
        <v>4186</v>
      </c>
      <c r="L1246" s="9">
        <v>1967.42</v>
      </c>
      <c r="M1246" s="10">
        <v>0.47000000000000003</v>
      </c>
      <c r="N1246" s="4" t="s">
        <v>83</v>
      </c>
      <c r="O1246" s="4" t="str">
        <f>TEXT(Table1[[#This Row],[Invoice Date]],"yyyy")</f>
        <v>2020</v>
      </c>
      <c r="P1246" s="4" t="str">
        <f>TEXT(Table1[[#This Row],[Invoice Date]],"mmm")</f>
        <v>Dec</v>
      </c>
      <c r="Q1246" s="27">
        <f>WEEKNUM(Table1[[#This Row],[Invoice Date]]) + IF(YEAR(Table1[[#This Row],[Invoice Date]])=2021, 52, 0)</f>
        <v>51</v>
      </c>
    </row>
    <row r="1247" spans="2:17" ht="14.25" customHeight="1" x14ac:dyDescent="0.3">
      <c r="B1247" s="4" t="s">
        <v>14</v>
      </c>
      <c r="C1247" s="33">
        <v>1185732</v>
      </c>
      <c r="D1247" s="5">
        <v>44181</v>
      </c>
      <c r="E1247" s="4" t="s">
        <v>36</v>
      </c>
      <c r="F1247" s="4" t="s">
        <v>51</v>
      </c>
      <c r="G1247" s="4" t="s">
        <v>52</v>
      </c>
      <c r="H1247" s="6" t="s">
        <v>17</v>
      </c>
      <c r="I1247" s="7">
        <v>50</v>
      </c>
      <c r="J1247" s="8">
        <v>350</v>
      </c>
      <c r="K1247" s="9">
        <v>175000</v>
      </c>
      <c r="L1247" s="9">
        <v>61250.000000000007</v>
      </c>
      <c r="M1247" s="10">
        <v>0.35000000000000003</v>
      </c>
      <c r="N1247" s="4" t="s">
        <v>24</v>
      </c>
      <c r="O1247" s="4" t="str">
        <f>TEXT(Table1[[#This Row],[Invoice Date]],"yyyy")</f>
        <v>2020</v>
      </c>
      <c r="P1247" s="4" t="str">
        <f>TEXT(Table1[[#This Row],[Invoice Date]],"mmm")</f>
        <v>Dec</v>
      </c>
      <c r="Q1247" s="27">
        <f>WEEKNUM(Table1[[#This Row],[Invoice Date]]) + IF(YEAR(Table1[[#This Row],[Invoice Date]])=2021, 52, 0)</f>
        <v>51</v>
      </c>
    </row>
    <row r="1248" spans="2:17" ht="14.25" customHeight="1" x14ac:dyDescent="0.3">
      <c r="B1248" s="4" t="s">
        <v>14</v>
      </c>
      <c r="C1248" s="33">
        <v>1185732</v>
      </c>
      <c r="D1248" s="5">
        <v>44182</v>
      </c>
      <c r="E1248" s="4" t="s">
        <v>36</v>
      </c>
      <c r="F1248" s="4" t="s">
        <v>51</v>
      </c>
      <c r="G1248" s="4" t="s">
        <v>52</v>
      </c>
      <c r="H1248" s="6" t="s">
        <v>19</v>
      </c>
      <c r="I1248" s="7">
        <v>38</v>
      </c>
      <c r="J1248" s="8">
        <v>52</v>
      </c>
      <c r="K1248" s="9">
        <v>1976</v>
      </c>
      <c r="L1248" s="9">
        <v>790.40000000000009</v>
      </c>
      <c r="M1248" s="10">
        <v>0.4</v>
      </c>
      <c r="N1248" s="4" t="s">
        <v>83</v>
      </c>
      <c r="O1248" s="4" t="str">
        <f>TEXT(Table1[[#This Row],[Invoice Date]],"yyyy")</f>
        <v>2020</v>
      </c>
      <c r="P1248" s="4" t="str">
        <f>TEXT(Table1[[#This Row],[Invoice Date]],"mmm")</f>
        <v>Dec</v>
      </c>
      <c r="Q1248" s="27">
        <f>WEEKNUM(Table1[[#This Row],[Invoice Date]]) + IF(YEAR(Table1[[#This Row],[Invoice Date]])=2021, 52, 0)</f>
        <v>51</v>
      </c>
    </row>
    <row r="1249" spans="2:17" ht="14.25" customHeight="1" x14ac:dyDescent="0.3">
      <c r="B1249" s="4" t="s">
        <v>14</v>
      </c>
      <c r="C1249" s="33">
        <v>1185732</v>
      </c>
      <c r="D1249" s="5">
        <v>44182</v>
      </c>
      <c r="E1249" s="4" t="s">
        <v>36</v>
      </c>
      <c r="F1249" s="4" t="s">
        <v>51</v>
      </c>
      <c r="G1249" s="4" t="s">
        <v>52</v>
      </c>
      <c r="H1249" s="6" t="s">
        <v>19</v>
      </c>
      <c r="I1249" s="7">
        <v>40</v>
      </c>
      <c r="J1249" s="8">
        <v>200</v>
      </c>
      <c r="K1249" s="9">
        <v>80000</v>
      </c>
      <c r="L1249" s="9">
        <v>24000</v>
      </c>
      <c r="M1249" s="10">
        <v>0.3</v>
      </c>
      <c r="N1249" s="4" t="s">
        <v>24</v>
      </c>
      <c r="O1249" s="4" t="str">
        <f>TEXT(Table1[[#This Row],[Invoice Date]],"yyyy")</f>
        <v>2020</v>
      </c>
      <c r="P1249" s="4" t="str">
        <f>TEXT(Table1[[#This Row],[Invoice Date]],"mmm")</f>
        <v>Dec</v>
      </c>
      <c r="Q1249" s="27">
        <f>WEEKNUM(Table1[[#This Row],[Invoice Date]]) + IF(YEAR(Table1[[#This Row],[Invoice Date]])=2021, 52, 0)</f>
        <v>51</v>
      </c>
    </row>
    <row r="1250" spans="2:17" ht="14.25" customHeight="1" x14ac:dyDescent="0.3">
      <c r="B1250" s="4" t="s">
        <v>14</v>
      </c>
      <c r="C1250" s="33">
        <v>1185732</v>
      </c>
      <c r="D1250" s="5">
        <v>44183</v>
      </c>
      <c r="E1250" s="4" t="s">
        <v>36</v>
      </c>
      <c r="F1250" s="4" t="s">
        <v>51</v>
      </c>
      <c r="G1250" s="4" t="s">
        <v>52</v>
      </c>
      <c r="H1250" s="6" t="s">
        <v>20</v>
      </c>
      <c r="I1250" s="7">
        <v>36</v>
      </c>
      <c r="J1250" s="8">
        <v>38</v>
      </c>
      <c r="K1250" s="9">
        <v>1368</v>
      </c>
      <c r="L1250" s="9">
        <v>547.20000000000005</v>
      </c>
      <c r="M1250" s="10">
        <v>0.4</v>
      </c>
      <c r="N1250" s="4" t="s">
        <v>83</v>
      </c>
      <c r="O1250" s="4" t="str">
        <f>TEXT(Table1[[#This Row],[Invoice Date]],"yyyy")</f>
        <v>2020</v>
      </c>
      <c r="P1250" s="4" t="str">
        <f>TEXT(Table1[[#This Row],[Invoice Date]],"mmm")</f>
        <v>Dec</v>
      </c>
      <c r="Q1250" s="27">
        <f>WEEKNUM(Table1[[#This Row],[Invoice Date]]) + IF(YEAR(Table1[[#This Row],[Invoice Date]])=2021, 52, 0)</f>
        <v>51</v>
      </c>
    </row>
    <row r="1251" spans="2:17" ht="14.25" customHeight="1" x14ac:dyDescent="0.3">
      <c r="B1251" s="4" t="s">
        <v>14</v>
      </c>
      <c r="C1251" s="33">
        <v>1185732</v>
      </c>
      <c r="D1251" s="5">
        <v>44183</v>
      </c>
      <c r="E1251" s="4" t="s">
        <v>36</v>
      </c>
      <c r="F1251" s="4" t="s">
        <v>51</v>
      </c>
      <c r="G1251" s="4" t="s">
        <v>52</v>
      </c>
      <c r="H1251" s="6" t="s">
        <v>20</v>
      </c>
      <c r="I1251" s="7">
        <v>40</v>
      </c>
      <c r="J1251" s="8">
        <v>145</v>
      </c>
      <c r="K1251" s="9">
        <v>58000</v>
      </c>
      <c r="L1251" s="9">
        <v>17400</v>
      </c>
      <c r="M1251" s="10">
        <v>0.3</v>
      </c>
      <c r="N1251" s="4" t="s">
        <v>24</v>
      </c>
      <c r="O1251" s="4" t="str">
        <f>TEXT(Table1[[#This Row],[Invoice Date]],"yyyy")</f>
        <v>2020</v>
      </c>
      <c r="P1251" s="4" t="str">
        <f>TEXT(Table1[[#This Row],[Invoice Date]],"mmm")</f>
        <v>Dec</v>
      </c>
      <c r="Q1251" s="27">
        <f>WEEKNUM(Table1[[#This Row],[Invoice Date]]) + IF(YEAR(Table1[[#This Row],[Invoice Date]])=2021, 52, 0)</f>
        <v>51</v>
      </c>
    </row>
    <row r="1252" spans="2:17" ht="14.25" customHeight="1" x14ac:dyDescent="0.3">
      <c r="B1252" s="4" t="s">
        <v>14</v>
      </c>
      <c r="C1252" s="33">
        <v>1185732</v>
      </c>
      <c r="D1252" s="5">
        <v>44184</v>
      </c>
      <c r="E1252" s="4" t="s">
        <v>36</v>
      </c>
      <c r="F1252" s="4" t="s">
        <v>51</v>
      </c>
      <c r="G1252" s="4" t="s">
        <v>52</v>
      </c>
      <c r="H1252" s="6" t="s">
        <v>21</v>
      </c>
      <c r="I1252" s="7">
        <v>38</v>
      </c>
      <c r="J1252" s="8">
        <v>45</v>
      </c>
      <c r="K1252" s="9">
        <v>1710</v>
      </c>
      <c r="L1252" s="9">
        <v>837.90000000000009</v>
      </c>
      <c r="M1252" s="10">
        <v>0.49000000000000005</v>
      </c>
      <c r="N1252" s="4" t="s">
        <v>83</v>
      </c>
      <c r="O1252" s="4" t="str">
        <f>TEXT(Table1[[#This Row],[Invoice Date]],"yyyy")</f>
        <v>2020</v>
      </c>
      <c r="P1252" s="4" t="str">
        <f>TEXT(Table1[[#This Row],[Invoice Date]],"mmm")</f>
        <v>Dec</v>
      </c>
      <c r="Q1252" s="27">
        <f>WEEKNUM(Table1[[#This Row],[Invoice Date]]) + IF(YEAR(Table1[[#This Row],[Invoice Date]])=2021, 52, 0)</f>
        <v>51</v>
      </c>
    </row>
    <row r="1253" spans="2:17" ht="14.25" customHeight="1" x14ac:dyDescent="0.3">
      <c r="B1253" s="4" t="s">
        <v>14</v>
      </c>
      <c r="C1253" s="33">
        <v>1185732</v>
      </c>
      <c r="D1253" s="5">
        <v>44184</v>
      </c>
      <c r="E1253" s="4" t="s">
        <v>36</v>
      </c>
      <c r="F1253" s="4" t="s">
        <v>51</v>
      </c>
      <c r="G1253" s="4" t="s">
        <v>52</v>
      </c>
      <c r="H1253" s="6" t="s">
        <v>21</v>
      </c>
      <c r="I1253" s="7">
        <v>40</v>
      </c>
      <c r="J1253" s="8">
        <v>150</v>
      </c>
      <c r="K1253" s="9">
        <v>60000</v>
      </c>
      <c r="L1253" s="9">
        <v>21000.000000000004</v>
      </c>
      <c r="M1253" s="10">
        <v>0.35000000000000003</v>
      </c>
      <c r="N1253" s="4" t="s">
        <v>24</v>
      </c>
      <c r="O1253" s="4" t="str">
        <f>TEXT(Table1[[#This Row],[Invoice Date]],"yyyy")</f>
        <v>2020</v>
      </c>
      <c r="P1253" s="4" t="str">
        <f>TEXT(Table1[[#This Row],[Invoice Date]],"mmm")</f>
        <v>Dec</v>
      </c>
      <c r="Q1253" s="27">
        <f>WEEKNUM(Table1[[#This Row],[Invoice Date]]) + IF(YEAR(Table1[[#This Row],[Invoice Date]])=2021, 52, 0)</f>
        <v>51</v>
      </c>
    </row>
    <row r="1254" spans="2:17" ht="14.25" customHeight="1" x14ac:dyDescent="0.3">
      <c r="B1254" s="4" t="s">
        <v>14</v>
      </c>
      <c r="C1254" s="33">
        <v>1185732</v>
      </c>
      <c r="D1254" s="5">
        <v>44185</v>
      </c>
      <c r="E1254" s="4" t="s">
        <v>36</v>
      </c>
      <c r="F1254" s="4" t="s">
        <v>51</v>
      </c>
      <c r="G1254" s="4" t="s">
        <v>52</v>
      </c>
      <c r="H1254" s="6" t="s">
        <v>22</v>
      </c>
      <c r="I1254" s="7">
        <v>52</v>
      </c>
      <c r="J1254" s="8">
        <v>34</v>
      </c>
      <c r="K1254" s="9">
        <v>1768</v>
      </c>
      <c r="L1254" s="9">
        <v>742.56</v>
      </c>
      <c r="M1254" s="10">
        <v>0.42</v>
      </c>
      <c r="N1254" s="4" t="s">
        <v>83</v>
      </c>
      <c r="O1254" s="4" t="str">
        <f>TEXT(Table1[[#This Row],[Invoice Date]],"yyyy")</f>
        <v>2020</v>
      </c>
      <c r="P1254" s="4" t="str">
        <f>TEXT(Table1[[#This Row],[Invoice Date]],"mmm")</f>
        <v>Dec</v>
      </c>
      <c r="Q1254" s="27">
        <f>WEEKNUM(Table1[[#This Row],[Invoice Date]]) + IF(YEAR(Table1[[#This Row],[Invoice Date]])=2021, 52, 0)</f>
        <v>52</v>
      </c>
    </row>
    <row r="1255" spans="2:17" ht="14.25" customHeight="1" x14ac:dyDescent="0.3">
      <c r="B1255" s="4" t="s">
        <v>14</v>
      </c>
      <c r="C1255" s="33">
        <v>1185732</v>
      </c>
      <c r="D1255" s="5">
        <v>44185</v>
      </c>
      <c r="E1255" s="4" t="s">
        <v>36</v>
      </c>
      <c r="F1255" s="4" t="s">
        <v>51</v>
      </c>
      <c r="G1255" s="4" t="s">
        <v>52</v>
      </c>
      <c r="H1255" s="6" t="s">
        <v>22</v>
      </c>
      <c r="I1255" s="7">
        <v>54.999999999999993</v>
      </c>
      <c r="J1255" s="8">
        <v>125</v>
      </c>
      <c r="K1255" s="9">
        <v>68749.999999999985</v>
      </c>
      <c r="L1255" s="9">
        <v>20624.999999999996</v>
      </c>
      <c r="M1255" s="10">
        <v>0.3</v>
      </c>
      <c r="N1255" s="4" t="s">
        <v>24</v>
      </c>
      <c r="O1255" s="4" t="str">
        <f>TEXT(Table1[[#This Row],[Invoice Date]],"yyyy")</f>
        <v>2020</v>
      </c>
      <c r="P1255" s="4" t="str">
        <f>TEXT(Table1[[#This Row],[Invoice Date]],"mmm")</f>
        <v>Dec</v>
      </c>
      <c r="Q1255" s="27">
        <f>WEEKNUM(Table1[[#This Row],[Invoice Date]]) + IF(YEAR(Table1[[#This Row],[Invoice Date]])=2021, 52, 0)</f>
        <v>52</v>
      </c>
    </row>
    <row r="1256" spans="2:17" ht="14.25" customHeight="1" x14ac:dyDescent="0.3">
      <c r="B1256" s="4" t="s">
        <v>14</v>
      </c>
      <c r="C1256" s="33">
        <v>1185732</v>
      </c>
      <c r="D1256" s="5">
        <v>44186</v>
      </c>
      <c r="E1256" s="4" t="s">
        <v>36</v>
      </c>
      <c r="F1256" s="4" t="s">
        <v>51</v>
      </c>
      <c r="G1256" s="4" t="s">
        <v>52</v>
      </c>
      <c r="H1256" s="6" t="s">
        <v>23</v>
      </c>
      <c r="I1256" s="7">
        <v>59</v>
      </c>
      <c r="J1256" s="8">
        <v>61</v>
      </c>
      <c r="K1256" s="9">
        <v>3599</v>
      </c>
      <c r="L1256" s="9">
        <v>2159.4</v>
      </c>
      <c r="M1256" s="10">
        <v>0.6</v>
      </c>
      <c r="N1256" s="4" t="s">
        <v>83</v>
      </c>
      <c r="O1256" s="4" t="str">
        <f>TEXT(Table1[[#This Row],[Invoice Date]],"yyyy")</f>
        <v>2020</v>
      </c>
      <c r="P1256" s="4" t="str">
        <f>TEXT(Table1[[#This Row],[Invoice Date]],"mmm")</f>
        <v>Dec</v>
      </c>
      <c r="Q1256" s="27">
        <f>WEEKNUM(Table1[[#This Row],[Invoice Date]]) + IF(YEAR(Table1[[#This Row],[Invoice Date]])=2021, 52, 0)</f>
        <v>52</v>
      </c>
    </row>
    <row r="1257" spans="2:17" ht="14.25" customHeight="1" x14ac:dyDescent="0.3">
      <c r="B1257" s="4" t="s">
        <v>14</v>
      </c>
      <c r="C1257" s="33">
        <v>1185732</v>
      </c>
      <c r="D1257" s="5">
        <v>44186</v>
      </c>
      <c r="E1257" s="4" t="s">
        <v>36</v>
      </c>
      <c r="F1257" s="4" t="s">
        <v>51</v>
      </c>
      <c r="G1257" s="4" t="s">
        <v>52</v>
      </c>
      <c r="H1257" s="6" t="s">
        <v>23</v>
      </c>
      <c r="I1257" s="7">
        <v>59.999999999999986</v>
      </c>
      <c r="J1257" s="8">
        <v>225</v>
      </c>
      <c r="K1257" s="9">
        <v>134999.99999999997</v>
      </c>
      <c r="L1257" s="9">
        <v>60749.999999999985</v>
      </c>
      <c r="M1257" s="10">
        <v>0.45</v>
      </c>
      <c r="N1257" s="4" t="s">
        <v>24</v>
      </c>
      <c r="O1257" s="4" t="str">
        <f>TEXT(Table1[[#This Row],[Invoice Date]],"yyyy")</f>
        <v>2020</v>
      </c>
      <c r="P1257" s="4" t="str">
        <f>TEXT(Table1[[#This Row],[Invoice Date]],"mmm")</f>
        <v>Dec</v>
      </c>
      <c r="Q1257" s="27">
        <f>WEEKNUM(Table1[[#This Row],[Invoice Date]]) + IF(YEAR(Table1[[#This Row],[Invoice Date]])=2021, 52, 0)</f>
        <v>52</v>
      </c>
    </row>
    <row r="1258" spans="2:17" ht="14.25" customHeight="1" x14ac:dyDescent="0.3">
      <c r="B1258" s="4" t="s">
        <v>14</v>
      </c>
      <c r="C1258" s="33">
        <v>1185732</v>
      </c>
      <c r="D1258" s="5">
        <v>44187</v>
      </c>
      <c r="E1258" s="4" t="s">
        <v>36</v>
      </c>
      <c r="F1258" s="4" t="s">
        <v>51</v>
      </c>
      <c r="G1258" s="4" t="s">
        <v>52</v>
      </c>
      <c r="H1258" s="6" t="s">
        <v>17</v>
      </c>
      <c r="I1258" s="7">
        <v>50</v>
      </c>
      <c r="J1258" s="8">
        <v>124</v>
      </c>
      <c r="K1258" s="9">
        <v>6200</v>
      </c>
      <c r="L1258" s="9">
        <v>3100</v>
      </c>
      <c r="M1258" s="10">
        <v>0.5</v>
      </c>
      <c r="N1258" s="4" t="s">
        <v>83</v>
      </c>
      <c r="O1258" s="4" t="str">
        <f>TEXT(Table1[[#This Row],[Invoice Date]],"yyyy")</f>
        <v>2020</v>
      </c>
      <c r="P1258" s="4" t="str">
        <f>TEXT(Table1[[#This Row],[Invoice Date]],"mmm")</f>
        <v>Dec</v>
      </c>
      <c r="Q1258" s="27">
        <f>WEEKNUM(Table1[[#This Row],[Invoice Date]]) + IF(YEAR(Table1[[#This Row],[Invoice Date]])=2021, 52, 0)</f>
        <v>52</v>
      </c>
    </row>
    <row r="1259" spans="2:17" ht="14.25" customHeight="1" x14ac:dyDescent="0.3">
      <c r="B1259" s="4" t="s">
        <v>30</v>
      </c>
      <c r="C1259" s="34">
        <v>1128299</v>
      </c>
      <c r="D1259" s="5">
        <v>44187</v>
      </c>
      <c r="E1259" s="4" t="s">
        <v>31</v>
      </c>
      <c r="F1259" s="4" t="s">
        <v>32</v>
      </c>
      <c r="G1259" s="4" t="s">
        <v>33</v>
      </c>
      <c r="H1259" s="6" t="s">
        <v>21</v>
      </c>
      <c r="I1259" s="7">
        <v>48</v>
      </c>
      <c r="J1259" s="8">
        <v>204</v>
      </c>
      <c r="K1259" s="9">
        <v>9792</v>
      </c>
      <c r="L1259" s="9">
        <v>3133.44</v>
      </c>
      <c r="M1259" s="10">
        <v>0.32</v>
      </c>
      <c r="N1259" s="4" t="s">
        <v>24</v>
      </c>
      <c r="O1259" s="4" t="str">
        <f>TEXT(Table1[[#This Row],[Invoice Date]],"yyyy")</f>
        <v>2020</v>
      </c>
      <c r="P1259" s="4" t="str">
        <f>TEXT(Table1[[#This Row],[Invoice Date]],"mmm")</f>
        <v>Dec</v>
      </c>
      <c r="Q1259" s="27">
        <f>WEEKNUM(Table1[[#This Row],[Invoice Date]]) + IF(YEAR(Table1[[#This Row],[Invoice Date]])=2021, 52, 0)</f>
        <v>52</v>
      </c>
    </row>
    <row r="1260" spans="2:17" ht="14.25" customHeight="1" x14ac:dyDescent="0.3">
      <c r="B1260" s="4" t="s">
        <v>30</v>
      </c>
      <c r="C1260" s="34">
        <v>1128299</v>
      </c>
      <c r="D1260" s="5">
        <v>44187</v>
      </c>
      <c r="E1260" s="4" t="s">
        <v>31</v>
      </c>
      <c r="F1260" s="4" t="s">
        <v>32</v>
      </c>
      <c r="G1260" s="4" t="s">
        <v>33</v>
      </c>
      <c r="H1260" s="6" t="s">
        <v>21</v>
      </c>
      <c r="I1260" s="7">
        <v>58</v>
      </c>
      <c r="J1260" s="8">
        <v>174</v>
      </c>
      <c r="K1260" s="9">
        <v>10092</v>
      </c>
      <c r="L1260" s="9">
        <v>4339.5599999999995</v>
      </c>
      <c r="M1260" s="10">
        <v>0.43</v>
      </c>
      <c r="N1260" s="4" t="s">
        <v>83</v>
      </c>
      <c r="O1260" s="4" t="str">
        <f>TEXT(Table1[[#This Row],[Invoice Date]],"yyyy")</f>
        <v>2020</v>
      </c>
      <c r="P1260" s="4" t="str">
        <f>TEXT(Table1[[#This Row],[Invoice Date]],"mmm")</f>
        <v>Dec</v>
      </c>
      <c r="Q1260" s="27">
        <f>WEEKNUM(Table1[[#This Row],[Invoice Date]]) + IF(YEAR(Table1[[#This Row],[Invoice Date]])=2021, 52, 0)</f>
        <v>52</v>
      </c>
    </row>
    <row r="1261" spans="2:17" ht="14.25" customHeight="1" x14ac:dyDescent="0.3">
      <c r="B1261" s="4" t="s">
        <v>14</v>
      </c>
      <c r="C1261" s="33">
        <v>1185732</v>
      </c>
      <c r="D1261" s="5">
        <v>44187</v>
      </c>
      <c r="E1261" s="4" t="s">
        <v>36</v>
      </c>
      <c r="F1261" s="4" t="s">
        <v>51</v>
      </c>
      <c r="G1261" s="4" t="s">
        <v>52</v>
      </c>
      <c r="H1261" s="6" t="s">
        <v>17</v>
      </c>
      <c r="I1261" s="7">
        <v>54.999999999999993</v>
      </c>
      <c r="J1261" s="8">
        <v>475</v>
      </c>
      <c r="K1261" s="9">
        <v>261249.99999999997</v>
      </c>
      <c r="L1261" s="9">
        <v>91437.5</v>
      </c>
      <c r="M1261" s="10">
        <v>0.35000000000000003</v>
      </c>
      <c r="N1261" s="4" t="s">
        <v>24</v>
      </c>
      <c r="O1261" s="4" t="str">
        <f>TEXT(Table1[[#This Row],[Invoice Date]],"yyyy")</f>
        <v>2020</v>
      </c>
      <c r="P1261" s="4" t="str">
        <f>TEXT(Table1[[#This Row],[Invoice Date]],"mmm")</f>
        <v>Dec</v>
      </c>
      <c r="Q1261" s="27">
        <f>WEEKNUM(Table1[[#This Row],[Invoice Date]]) + IF(YEAR(Table1[[#This Row],[Invoice Date]])=2021, 52, 0)</f>
        <v>52</v>
      </c>
    </row>
    <row r="1262" spans="2:17" ht="14.25" customHeight="1" x14ac:dyDescent="0.3">
      <c r="B1262" s="4" t="s">
        <v>30</v>
      </c>
      <c r="C1262" s="34">
        <v>1128299</v>
      </c>
      <c r="D1262" s="5">
        <v>44187</v>
      </c>
      <c r="E1262" s="4" t="s">
        <v>31</v>
      </c>
      <c r="F1262" s="4" t="s">
        <v>32</v>
      </c>
      <c r="G1262" s="4" t="s">
        <v>33</v>
      </c>
      <c r="H1262" s="6" t="s">
        <v>21</v>
      </c>
      <c r="I1262" s="7">
        <v>60</v>
      </c>
      <c r="J1262" s="8">
        <v>600</v>
      </c>
      <c r="K1262" s="9">
        <v>360000</v>
      </c>
      <c r="L1262" s="9">
        <v>108000</v>
      </c>
      <c r="M1262" s="10">
        <v>0.3</v>
      </c>
      <c r="N1262" s="4" t="s">
        <v>24</v>
      </c>
      <c r="O1262" s="4" t="str">
        <f>TEXT(Table1[[#This Row],[Invoice Date]],"yyyy")</f>
        <v>2020</v>
      </c>
      <c r="P1262" s="4" t="str">
        <f>TEXT(Table1[[#This Row],[Invoice Date]],"mmm")</f>
        <v>Dec</v>
      </c>
      <c r="Q1262" s="27">
        <f>WEEKNUM(Table1[[#This Row],[Invoice Date]]) + IF(YEAR(Table1[[#This Row],[Invoice Date]])=2021, 52, 0)</f>
        <v>52</v>
      </c>
    </row>
    <row r="1263" spans="2:17" ht="14.25" customHeight="1" x14ac:dyDescent="0.3">
      <c r="B1263" s="4" t="s">
        <v>14</v>
      </c>
      <c r="C1263" s="33">
        <v>1185732</v>
      </c>
      <c r="D1263" s="5">
        <v>44188</v>
      </c>
      <c r="E1263" s="4" t="s">
        <v>36</v>
      </c>
      <c r="F1263" s="4" t="s">
        <v>51</v>
      </c>
      <c r="G1263" s="4" t="s">
        <v>52</v>
      </c>
      <c r="H1263" s="6" t="s">
        <v>19</v>
      </c>
      <c r="I1263" s="7">
        <v>42</v>
      </c>
      <c r="J1263" s="8">
        <v>77</v>
      </c>
      <c r="K1263" s="9">
        <v>3234</v>
      </c>
      <c r="L1263" s="9">
        <v>1455.3</v>
      </c>
      <c r="M1263" s="10">
        <v>0.44999999999999996</v>
      </c>
      <c r="N1263" s="4" t="s">
        <v>83</v>
      </c>
      <c r="O1263" s="4" t="str">
        <f>TEXT(Table1[[#This Row],[Invoice Date]],"yyyy")</f>
        <v>2020</v>
      </c>
      <c r="P1263" s="4" t="str">
        <f>TEXT(Table1[[#This Row],[Invoice Date]],"mmm")</f>
        <v>Dec</v>
      </c>
      <c r="Q1263" s="27">
        <f>WEEKNUM(Table1[[#This Row],[Invoice Date]]) + IF(YEAR(Table1[[#This Row],[Invoice Date]])=2021, 52, 0)</f>
        <v>52</v>
      </c>
    </row>
    <row r="1264" spans="2:17" ht="14.25" customHeight="1" x14ac:dyDescent="0.3">
      <c r="B1264" s="4" t="s">
        <v>30</v>
      </c>
      <c r="C1264" s="34">
        <v>1128299</v>
      </c>
      <c r="D1264" s="5">
        <v>44188</v>
      </c>
      <c r="E1264" s="4" t="s">
        <v>31</v>
      </c>
      <c r="F1264" s="4" t="s">
        <v>32</v>
      </c>
      <c r="G1264" s="4" t="s">
        <v>33</v>
      </c>
      <c r="H1264" s="6" t="s">
        <v>22</v>
      </c>
      <c r="I1264" s="7">
        <v>51</v>
      </c>
      <c r="J1264" s="8">
        <v>170</v>
      </c>
      <c r="K1264" s="9">
        <v>8670</v>
      </c>
      <c r="L1264" s="9">
        <v>4681.8</v>
      </c>
      <c r="M1264" s="10">
        <v>0.54</v>
      </c>
      <c r="N1264" s="4" t="s">
        <v>24</v>
      </c>
      <c r="O1264" s="4" t="str">
        <f>TEXT(Table1[[#This Row],[Invoice Date]],"yyyy")</f>
        <v>2020</v>
      </c>
      <c r="P1264" s="4" t="str">
        <f>TEXT(Table1[[#This Row],[Invoice Date]],"mmm")</f>
        <v>Dec</v>
      </c>
      <c r="Q1264" s="27">
        <f>WEEKNUM(Table1[[#This Row],[Invoice Date]]) + IF(YEAR(Table1[[#This Row],[Invoice Date]])=2021, 52, 0)</f>
        <v>52</v>
      </c>
    </row>
    <row r="1265" spans="2:17" ht="14.25" customHeight="1" x14ac:dyDescent="0.3">
      <c r="B1265" s="4" t="s">
        <v>30</v>
      </c>
      <c r="C1265" s="34">
        <v>1128299</v>
      </c>
      <c r="D1265" s="5">
        <v>44188</v>
      </c>
      <c r="E1265" s="4" t="s">
        <v>31</v>
      </c>
      <c r="F1265" s="4" t="s">
        <v>32</v>
      </c>
      <c r="G1265" s="4" t="s">
        <v>33</v>
      </c>
      <c r="H1265" s="6" t="s">
        <v>22</v>
      </c>
      <c r="I1265" s="7">
        <v>62</v>
      </c>
      <c r="J1265" s="8">
        <v>145</v>
      </c>
      <c r="K1265" s="9">
        <v>8990</v>
      </c>
      <c r="L1265" s="9">
        <v>5663.7</v>
      </c>
      <c r="M1265" s="10">
        <v>0.63</v>
      </c>
      <c r="N1265" s="4" t="s">
        <v>83</v>
      </c>
      <c r="O1265" s="4" t="str">
        <f>TEXT(Table1[[#This Row],[Invoice Date]],"yyyy")</f>
        <v>2020</v>
      </c>
      <c r="P1265" s="4" t="str">
        <f>TEXT(Table1[[#This Row],[Invoice Date]],"mmm")</f>
        <v>Dec</v>
      </c>
      <c r="Q1265" s="27">
        <f>WEEKNUM(Table1[[#This Row],[Invoice Date]]) + IF(YEAR(Table1[[#This Row],[Invoice Date]])=2021, 52, 0)</f>
        <v>52</v>
      </c>
    </row>
    <row r="1266" spans="2:17" ht="14.25" customHeight="1" x14ac:dyDescent="0.3">
      <c r="B1266" s="4" t="s">
        <v>14</v>
      </c>
      <c r="C1266" s="33">
        <v>1185732</v>
      </c>
      <c r="D1266" s="5">
        <v>44188</v>
      </c>
      <c r="E1266" s="4" t="s">
        <v>36</v>
      </c>
      <c r="F1266" s="4" t="s">
        <v>51</v>
      </c>
      <c r="G1266" s="4" t="s">
        <v>52</v>
      </c>
      <c r="H1266" s="6" t="s">
        <v>19</v>
      </c>
      <c r="I1266" s="7">
        <v>45</v>
      </c>
      <c r="J1266" s="8">
        <v>275</v>
      </c>
      <c r="K1266" s="9">
        <v>123750</v>
      </c>
      <c r="L1266" s="9">
        <v>37125</v>
      </c>
      <c r="M1266" s="10">
        <v>0.3</v>
      </c>
      <c r="N1266" s="4" t="s">
        <v>24</v>
      </c>
      <c r="O1266" s="4" t="str">
        <f>TEXT(Table1[[#This Row],[Invoice Date]],"yyyy")</f>
        <v>2020</v>
      </c>
      <c r="P1266" s="4" t="str">
        <f>TEXT(Table1[[#This Row],[Invoice Date]],"mmm")</f>
        <v>Dec</v>
      </c>
      <c r="Q1266" s="27">
        <f>WEEKNUM(Table1[[#This Row],[Invoice Date]]) + IF(YEAR(Table1[[#This Row],[Invoice Date]])=2021, 52, 0)</f>
        <v>52</v>
      </c>
    </row>
    <row r="1267" spans="2:17" ht="14.25" customHeight="1" x14ac:dyDescent="0.3">
      <c r="B1267" s="4" t="s">
        <v>30</v>
      </c>
      <c r="C1267" s="34">
        <v>1128299</v>
      </c>
      <c r="D1267" s="5">
        <v>44188</v>
      </c>
      <c r="E1267" s="4" t="s">
        <v>31</v>
      </c>
      <c r="F1267" s="4" t="s">
        <v>32</v>
      </c>
      <c r="G1267" s="4" t="s">
        <v>33</v>
      </c>
      <c r="H1267" s="6" t="s">
        <v>22</v>
      </c>
      <c r="I1267" s="7">
        <v>65</v>
      </c>
      <c r="J1267" s="8">
        <v>500</v>
      </c>
      <c r="K1267" s="9">
        <v>325000</v>
      </c>
      <c r="L1267" s="9">
        <v>162500</v>
      </c>
      <c r="M1267" s="10">
        <v>0.5</v>
      </c>
      <c r="N1267" s="4" t="s">
        <v>24</v>
      </c>
      <c r="O1267" s="4" t="str">
        <f>TEXT(Table1[[#This Row],[Invoice Date]],"yyyy")</f>
        <v>2020</v>
      </c>
      <c r="P1267" s="4" t="str">
        <f>TEXT(Table1[[#This Row],[Invoice Date]],"mmm")</f>
        <v>Dec</v>
      </c>
      <c r="Q1267" s="27">
        <f>WEEKNUM(Table1[[#This Row],[Invoice Date]]) + IF(YEAR(Table1[[#This Row],[Invoice Date]])=2021, 52, 0)</f>
        <v>52</v>
      </c>
    </row>
    <row r="1268" spans="2:17" ht="14.25" customHeight="1" x14ac:dyDescent="0.3">
      <c r="B1268" s="4" t="s">
        <v>14</v>
      </c>
      <c r="C1268" s="33">
        <v>1185732</v>
      </c>
      <c r="D1268" s="5">
        <v>44189</v>
      </c>
      <c r="E1268" s="4" t="s">
        <v>36</v>
      </c>
      <c r="F1268" s="4" t="s">
        <v>51</v>
      </c>
      <c r="G1268" s="4" t="s">
        <v>52</v>
      </c>
      <c r="H1268" s="6" t="s">
        <v>20</v>
      </c>
      <c r="I1268" s="7">
        <v>44</v>
      </c>
      <c r="J1268" s="8">
        <v>56</v>
      </c>
      <c r="K1268" s="9">
        <v>2464</v>
      </c>
      <c r="L1268" s="9">
        <v>1010.2399999999999</v>
      </c>
      <c r="M1268" s="10">
        <v>0.41</v>
      </c>
      <c r="N1268" s="4" t="s">
        <v>83</v>
      </c>
      <c r="O1268" s="4" t="str">
        <f>TEXT(Table1[[#This Row],[Invoice Date]],"yyyy")</f>
        <v>2020</v>
      </c>
      <c r="P1268" s="4" t="str">
        <f>TEXT(Table1[[#This Row],[Invoice Date]],"mmm")</f>
        <v>Dec</v>
      </c>
      <c r="Q1268" s="27">
        <f>WEEKNUM(Table1[[#This Row],[Invoice Date]]) + IF(YEAR(Table1[[#This Row],[Invoice Date]])=2021, 52, 0)</f>
        <v>52</v>
      </c>
    </row>
    <row r="1269" spans="2:17" ht="14.25" customHeight="1" x14ac:dyDescent="0.3">
      <c r="B1269" s="4" t="s">
        <v>30</v>
      </c>
      <c r="C1269" s="34">
        <v>1128299</v>
      </c>
      <c r="D1269" s="5">
        <v>44189</v>
      </c>
      <c r="E1269" s="4" t="s">
        <v>31</v>
      </c>
      <c r="F1269" s="4" t="s">
        <v>32</v>
      </c>
      <c r="G1269" s="4" t="s">
        <v>33</v>
      </c>
      <c r="H1269" s="6" t="s">
        <v>23</v>
      </c>
      <c r="I1269" s="7">
        <v>41</v>
      </c>
      <c r="J1269" s="8">
        <v>245</v>
      </c>
      <c r="K1269" s="9">
        <v>10045</v>
      </c>
      <c r="L1269" s="9">
        <v>2009</v>
      </c>
      <c r="M1269" s="10">
        <v>0.2</v>
      </c>
      <c r="N1269" s="4" t="s">
        <v>24</v>
      </c>
      <c r="O1269" s="4" t="str">
        <f>TEXT(Table1[[#This Row],[Invoice Date]],"yyyy")</f>
        <v>2020</v>
      </c>
      <c r="P1269" s="4" t="str">
        <f>TEXT(Table1[[#This Row],[Invoice Date]],"mmm")</f>
        <v>Dec</v>
      </c>
      <c r="Q1269" s="27">
        <f>WEEKNUM(Table1[[#This Row],[Invoice Date]]) + IF(YEAR(Table1[[#This Row],[Invoice Date]])=2021, 52, 0)</f>
        <v>52</v>
      </c>
    </row>
    <row r="1270" spans="2:17" ht="14.25" customHeight="1" x14ac:dyDescent="0.3">
      <c r="B1270" s="4" t="s">
        <v>30</v>
      </c>
      <c r="C1270" s="34">
        <v>1128299</v>
      </c>
      <c r="D1270" s="5">
        <v>44189</v>
      </c>
      <c r="E1270" s="4" t="s">
        <v>31</v>
      </c>
      <c r="F1270" s="4" t="s">
        <v>32</v>
      </c>
      <c r="G1270" s="4" t="s">
        <v>33</v>
      </c>
      <c r="H1270" s="6" t="s">
        <v>23</v>
      </c>
      <c r="I1270" s="7">
        <v>54</v>
      </c>
      <c r="J1270" s="8">
        <v>210</v>
      </c>
      <c r="K1270" s="9">
        <v>11340</v>
      </c>
      <c r="L1270" s="9">
        <v>3061.8</v>
      </c>
      <c r="M1270" s="10">
        <v>0.27</v>
      </c>
      <c r="N1270" s="4" t="s">
        <v>83</v>
      </c>
      <c r="O1270" s="4" t="str">
        <f>TEXT(Table1[[#This Row],[Invoice Date]],"yyyy")</f>
        <v>2020</v>
      </c>
      <c r="P1270" s="4" t="str">
        <f>TEXT(Table1[[#This Row],[Invoice Date]],"mmm")</f>
        <v>Dec</v>
      </c>
      <c r="Q1270" s="27">
        <f>WEEKNUM(Table1[[#This Row],[Invoice Date]]) + IF(YEAR(Table1[[#This Row],[Invoice Date]])=2021, 52, 0)</f>
        <v>52</v>
      </c>
    </row>
    <row r="1271" spans="2:17" ht="14.25" customHeight="1" x14ac:dyDescent="0.3">
      <c r="B1271" s="4" t="s">
        <v>14</v>
      </c>
      <c r="C1271" s="33">
        <v>1185732</v>
      </c>
      <c r="D1271" s="5">
        <v>44189</v>
      </c>
      <c r="E1271" s="4" t="s">
        <v>36</v>
      </c>
      <c r="F1271" s="4" t="s">
        <v>51</v>
      </c>
      <c r="G1271" s="4" t="s">
        <v>52</v>
      </c>
      <c r="H1271" s="6" t="s">
        <v>20</v>
      </c>
      <c r="I1271" s="7">
        <v>45</v>
      </c>
      <c r="J1271" s="8">
        <v>225</v>
      </c>
      <c r="K1271" s="9">
        <v>101250</v>
      </c>
      <c r="L1271" s="9">
        <v>30375</v>
      </c>
      <c r="M1271" s="10">
        <v>0.3</v>
      </c>
      <c r="N1271" s="4" t="s">
        <v>24</v>
      </c>
      <c r="O1271" s="4" t="str">
        <f>TEXT(Table1[[#This Row],[Invoice Date]],"yyyy")</f>
        <v>2020</v>
      </c>
      <c r="P1271" s="4" t="str">
        <f>TEXT(Table1[[#This Row],[Invoice Date]],"mmm")</f>
        <v>Dec</v>
      </c>
      <c r="Q1271" s="27">
        <f>WEEKNUM(Table1[[#This Row],[Invoice Date]]) + IF(YEAR(Table1[[#This Row],[Invoice Date]])=2021, 52, 0)</f>
        <v>52</v>
      </c>
    </row>
    <row r="1272" spans="2:17" ht="14.25" customHeight="1" x14ac:dyDescent="0.3">
      <c r="B1272" s="4" t="s">
        <v>30</v>
      </c>
      <c r="C1272" s="34">
        <v>1128299</v>
      </c>
      <c r="D1272" s="5">
        <v>44189</v>
      </c>
      <c r="E1272" s="4" t="s">
        <v>31</v>
      </c>
      <c r="F1272" s="4" t="s">
        <v>32</v>
      </c>
      <c r="G1272" s="4" t="s">
        <v>33</v>
      </c>
      <c r="H1272" s="6" t="s">
        <v>23</v>
      </c>
      <c r="I1272" s="7">
        <v>60</v>
      </c>
      <c r="J1272" s="8">
        <v>700</v>
      </c>
      <c r="K1272" s="9">
        <v>420000</v>
      </c>
      <c r="L1272" s="9">
        <v>63000.000000000007</v>
      </c>
      <c r="M1272" s="10">
        <v>0.15000000000000002</v>
      </c>
      <c r="N1272" s="4" t="s">
        <v>24</v>
      </c>
      <c r="O1272" s="4" t="str">
        <f>TEXT(Table1[[#This Row],[Invoice Date]],"yyyy")</f>
        <v>2020</v>
      </c>
      <c r="P1272" s="4" t="str">
        <f>TEXT(Table1[[#This Row],[Invoice Date]],"mmm")</f>
        <v>Dec</v>
      </c>
      <c r="Q1272" s="27">
        <f>WEEKNUM(Table1[[#This Row],[Invoice Date]]) + IF(YEAR(Table1[[#This Row],[Invoice Date]])=2021, 52, 0)</f>
        <v>52</v>
      </c>
    </row>
    <row r="1273" spans="2:17" ht="14.25" customHeight="1" x14ac:dyDescent="0.3">
      <c r="B1273" s="4" t="s">
        <v>14</v>
      </c>
      <c r="C1273" s="33">
        <v>1185732</v>
      </c>
      <c r="D1273" s="5">
        <v>44190</v>
      </c>
      <c r="E1273" s="4" t="s">
        <v>36</v>
      </c>
      <c r="F1273" s="4" t="s">
        <v>51</v>
      </c>
      <c r="G1273" s="4" t="s">
        <v>52</v>
      </c>
      <c r="H1273" s="6" t="s">
        <v>21</v>
      </c>
      <c r="I1273" s="7">
        <v>44</v>
      </c>
      <c r="J1273" s="8">
        <v>49</v>
      </c>
      <c r="K1273" s="9">
        <v>2156</v>
      </c>
      <c r="L1273" s="9">
        <v>1056.44</v>
      </c>
      <c r="M1273" s="10">
        <v>0.49000000000000005</v>
      </c>
      <c r="N1273" s="4" t="s">
        <v>83</v>
      </c>
      <c r="O1273" s="4" t="str">
        <f>TEXT(Table1[[#This Row],[Invoice Date]],"yyyy")</f>
        <v>2020</v>
      </c>
      <c r="P1273" s="4" t="str">
        <f>TEXT(Table1[[#This Row],[Invoice Date]],"mmm")</f>
        <v>Dec</v>
      </c>
      <c r="Q1273" s="27">
        <f>WEEKNUM(Table1[[#This Row],[Invoice Date]]) + IF(YEAR(Table1[[#This Row],[Invoice Date]])=2021, 52, 0)</f>
        <v>52</v>
      </c>
    </row>
    <row r="1274" spans="2:17" ht="14.25" customHeight="1" x14ac:dyDescent="0.3">
      <c r="B1274" s="4" t="s">
        <v>30</v>
      </c>
      <c r="C1274" s="34">
        <v>1128299</v>
      </c>
      <c r="D1274" s="5">
        <v>44190</v>
      </c>
      <c r="E1274" s="4" t="s">
        <v>31</v>
      </c>
      <c r="F1274" s="4" t="s">
        <v>32</v>
      </c>
      <c r="G1274" s="4" t="s">
        <v>33</v>
      </c>
      <c r="H1274" s="6" t="s">
        <v>17</v>
      </c>
      <c r="I1274" s="7">
        <v>40</v>
      </c>
      <c r="J1274" s="8">
        <v>271</v>
      </c>
      <c r="K1274" s="9">
        <v>10840</v>
      </c>
      <c r="L1274" s="9">
        <v>4119.2</v>
      </c>
      <c r="M1274" s="10">
        <v>0.38</v>
      </c>
      <c r="N1274" s="4" t="s">
        <v>24</v>
      </c>
      <c r="O1274" s="4" t="str">
        <f>TEXT(Table1[[#This Row],[Invoice Date]],"yyyy")</f>
        <v>2020</v>
      </c>
      <c r="P1274" s="4" t="str">
        <f>TEXT(Table1[[#This Row],[Invoice Date]],"mmm")</f>
        <v>Dec</v>
      </c>
      <c r="Q1274" s="27">
        <f>WEEKNUM(Table1[[#This Row],[Invoice Date]]) + IF(YEAR(Table1[[#This Row],[Invoice Date]])=2021, 52, 0)</f>
        <v>52</v>
      </c>
    </row>
    <row r="1275" spans="2:17" ht="14.25" customHeight="1" x14ac:dyDescent="0.3">
      <c r="B1275" s="4" t="s">
        <v>30</v>
      </c>
      <c r="C1275" s="34">
        <v>1128299</v>
      </c>
      <c r="D1275" s="5">
        <v>44190</v>
      </c>
      <c r="E1275" s="4" t="s">
        <v>31</v>
      </c>
      <c r="F1275" s="4" t="s">
        <v>32</v>
      </c>
      <c r="G1275" s="4" t="s">
        <v>33</v>
      </c>
      <c r="H1275" s="6" t="s">
        <v>17</v>
      </c>
      <c r="I1275" s="7">
        <v>56</v>
      </c>
      <c r="J1275" s="8">
        <v>228</v>
      </c>
      <c r="K1275" s="9">
        <v>12768</v>
      </c>
      <c r="L1275" s="9">
        <v>6000.96</v>
      </c>
      <c r="M1275" s="10">
        <v>0.47000000000000003</v>
      </c>
      <c r="N1275" s="4" t="s">
        <v>83</v>
      </c>
      <c r="O1275" s="4" t="str">
        <f>TEXT(Table1[[#This Row],[Invoice Date]],"yyyy")</f>
        <v>2020</v>
      </c>
      <c r="P1275" s="4" t="str">
        <f>TEXT(Table1[[#This Row],[Invoice Date]],"mmm")</f>
        <v>Dec</v>
      </c>
      <c r="Q1275" s="27">
        <f>WEEKNUM(Table1[[#This Row],[Invoice Date]]) + IF(YEAR(Table1[[#This Row],[Invoice Date]])=2021, 52, 0)</f>
        <v>52</v>
      </c>
    </row>
    <row r="1276" spans="2:17" ht="14.25" customHeight="1" x14ac:dyDescent="0.3">
      <c r="B1276" s="4" t="s">
        <v>14</v>
      </c>
      <c r="C1276" s="33">
        <v>1185732</v>
      </c>
      <c r="D1276" s="5">
        <v>44190</v>
      </c>
      <c r="E1276" s="4" t="s">
        <v>36</v>
      </c>
      <c r="F1276" s="4" t="s">
        <v>51</v>
      </c>
      <c r="G1276" s="4" t="s">
        <v>52</v>
      </c>
      <c r="H1276" s="6" t="s">
        <v>21</v>
      </c>
      <c r="I1276" s="7">
        <v>45</v>
      </c>
      <c r="J1276" s="8">
        <v>175</v>
      </c>
      <c r="K1276" s="9">
        <v>78750</v>
      </c>
      <c r="L1276" s="9">
        <v>27562.500000000004</v>
      </c>
      <c r="M1276" s="10">
        <v>0.35000000000000003</v>
      </c>
      <c r="N1276" s="4" t="s">
        <v>24</v>
      </c>
      <c r="O1276" s="4" t="str">
        <f>TEXT(Table1[[#This Row],[Invoice Date]],"yyyy")</f>
        <v>2020</v>
      </c>
      <c r="P1276" s="4" t="str">
        <f>TEXT(Table1[[#This Row],[Invoice Date]],"mmm")</f>
        <v>Dec</v>
      </c>
      <c r="Q1276" s="27">
        <f>WEEKNUM(Table1[[#This Row],[Invoice Date]]) + IF(YEAR(Table1[[#This Row],[Invoice Date]])=2021, 52, 0)</f>
        <v>52</v>
      </c>
    </row>
    <row r="1277" spans="2:17" ht="14.25" customHeight="1" x14ac:dyDescent="0.3">
      <c r="B1277" s="4" t="s">
        <v>30</v>
      </c>
      <c r="C1277" s="34">
        <v>1128299</v>
      </c>
      <c r="D1277" s="5">
        <v>44190</v>
      </c>
      <c r="E1277" s="4" t="s">
        <v>31</v>
      </c>
      <c r="F1277" s="4" t="s">
        <v>32</v>
      </c>
      <c r="G1277" s="4" t="s">
        <v>33</v>
      </c>
      <c r="H1277" s="6" t="s">
        <v>17</v>
      </c>
      <c r="I1277" s="7">
        <v>60</v>
      </c>
      <c r="J1277" s="8">
        <v>875</v>
      </c>
      <c r="K1277" s="9">
        <v>525000</v>
      </c>
      <c r="L1277" s="9">
        <v>183750.00000000003</v>
      </c>
      <c r="M1277" s="10">
        <v>0.35000000000000003</v>
      </c>
      <c r="N1277" s="4" t="s">
        <v>24</v>
      </c>
      <c r="O1277" s="4" t="str">
        <f>TEXT(Table1[[#This Row],[Invoice Date]],"yyyy")</f>
        <v>2020</v>
      </c>
      <c r="P1277" s="4" t="str">
        <f>TEXT(Table1[[#This Row],[Invoice Date]],"mmm")</f>
        <v>Dec</v>
      </c>
      <c r="Q1277" s="27">
        <f>WEEKNUM(Table1[[#This Row],[Invoice Date]]) + IF(YEAR(Table1[[#This Row],[Invoice Date]])=2021, 52, 0)</f>
        <v>52</v>
      </c>
    </row>
    <row r="1278" spans="2:17" ht="14.25" customHeight="1" x14ac:dyDescent="0.3">
      <c r="B1278" s="4" t="s">
        <v>14</v>
      </c>
      <c r="C1278" s="33">
        <v>1185732</v>
      </c>
      <c r="D1278" s="5">
        <v>44191</v>
      </c>
      <c r="E1278" s="4" t="s">
        <v>36</v>
      </c>
      <c r="F1278" s="4" t="s">
        <v>51</v>
      </c>
      <c r="G1278" s="4" t="s">
        <v>52</v>
      </c>
      <c r="H1278" s="6" t="s">
        <v>22</v>
      </c>
      <c r="I1278" s="7">
        <v>54</v>
      </c>
      <c r="J1278" s="8">
        <v>44</v>
      </c>
      <c r="K1278" s="9">
        <v>2376</v>
      </c>
      <c r="L1278" s="9">
        <v>974.16</v>
      </c>
      <c r="M1278" s="10">
        <v>0.41</v>
      </c>
      <c r="N1278" s="4" t="s">
        <v>83</v>
      </c>
      <c r="O1278" s="4" t="str">
        <f>TEXT(Table1[[#This Row],[Invoice Date]],"yyyy")</f>
        <v>2020</v>
      </c>
      <c r="P1278" s="4" t="str">
        <f>TEXT(Table1[[#This Row],[Invoice Date]],"mmm")</f>
        <v>Dec</v>
      </c>
      <c r="Q1278" s="27">
        <f>WEEKNUM(Table1[[#This Row],[Invoice Date]]) + IF(YEAR(Table1[[#This Row],[Invoice Date]])=2021, 52, 0)</f>
        <v>52</v>
      </c>
    </row>
    <row r="1279" spans="2:17" ht="14.25" customHeight="1" x14ac:dyDescent="0.3">
      <c r="B1279" s="4" t="s">
        <v>30</v>
      </c>
      <c r="C1279" s="34">
        <v>1128299</v>
      </c>
      <c r="D1279" s="5">
        <v>44191</v>
      </c>
      <c r="E1279" s="4" t="s">
        <v>31</v>
      </c>
      <c r="F1279" s="4" t="s">
        <v>32</v>
      </c>
      <c r="G1279" s="4" t="s">
        <v>33</v>
      </c>
      <c r="H1279" s="6" t="s">
        <v>19</v>
      </c>
      <c r="I1279" s="7">
        <v>51</v>
      </c>
      <c r="J1279" s="8">
        <v>216</v>
      </c>
      <c r="K1279" s="9">
        <v>11016</v>
      </c>
      <c r="L1279" s="9">
        <v>2754</v>
      </c>
      <c r="M1279" s="10">
        <v>0.25</v>
      </c>
      <c r="N1279" s="4" t="s">
        <v>24</v>
      </c>
      <c r="O1279" s="4" t="str">
        <f>TEXT(Table1[[#This Row],[Invoice Date]],"yyyy")</f>
        <v>2020</v>
      </c>
      <c r="P1279" s="4" t="str">
        <f>TEXT(Table1[[#This Row],[Invoice Date]],"mmm")</f>
        <v>Dec</v>
      </c>
      <c r="Q1279" s="27">
        <f>WEEKNUM(Table1[[#This Row],[Invoice Date]]) + IF(YEAR(Table1[[#This Row],[Invoice Date]])=2021, 52, 0)</f>
        <v>52</v>
      </c>
    </row>
    <row r="1280" spans="2:17" ht="14.25" customHeight="1" x14ac:dyDescent="0.3">
      <c r="B1280" s="4" t="s">
        <v>30</v>
      </c>
      <c r="C1280" s="34">
        <v>1128299</v>
      </c>
      <c r="D1280" s="5">
        <v>44191</v>
      </c>
      <c r="E1280" s="4" t="s">
        <v>31</v>
      </c>
      <c r="F1280" s="4" t="s">
        <v>32</v>
      </c>
      <c r="G1280" s="4" t="s">
        <v>33</v>
      </c>
      <c r="H1280" s="6" t="s">
        <v>19</v>
      </c>
      <c r="I1280" s="7">
        <v>62</v>
      </c>
      <c r="J1280" s="8">
        <v>203</v>
      </c>
      <c r="K1280" s="9">
        <v>12586</v>
      </c>
      <c r="L1280" s="9">
        <v>3775.8000000000006</v>
      </c>
      <c r="M1280" s="10">
        <v>0.30000000000000004</v>
      </c>
      <c r="N1280" s="4" t="s">
        <v>83</v>
      </c>
      <c r="O1280" s="4" t="str">
        <f>TEXT(Table1[[#This Row],[Invoice Date]],"yyyy")</f>
        <v>2020</v>
      </c>
      <c r="P1280" s="4" t="str">
        <f>TEXT(Table1[[#This Row],[Invoice Date]],"mmm")</f>
        <v>Dec</v>
      </c>
      <c r="Q1280" s="27">
        <f>WEEKNUM(Table1[[#This Row],[Invoice Date]]) + IF(YEAR(Table1[[#This Row],[Invoice Date]])=2021, 52, 0)</f>
        <v>52</v>
      </c>
    </row>
    <row r="1281" spans="2:17" ht="14.25" customHeight="1" x14ac:dyDescent="0.3">
      <c r="B1281" s="4" t="s">
        <v>14</v>
      </c>
      <c r="C1281" s="33">
        <v>1185732</v>
      </c>
      <c r="D1281" s="5">
        <v>44191</v>
      </c>
      <c r="E1281" s="4" t="s">
        <v>36</v>
      </c>
      <c r="F1281" s="4" t="s">
        <v>51</v>
      </c>
      <c r="G1281" s="4" t="s">
        <v>52</v>
      </c>
      <c r="H1281" s="6" t="s">
        <v>22</v>
      </c>
      <c r="I1281" s="7">
        <v>54.999999999999993</v>
      </c>
      <c r="J1281" s="8">
        <v>175</v>
      </c>
      <c r="K1281" s="9">
        <v>96249.999999999985</v>
      </c>
      <c r="L1281" s="9">
        <v>28874.999999999996</v>
      </c>
      <c r="M1281" s="10">
        <v>0.3</v>
      </c>
      <c r="N1281" s="4" t="s">
        <v>24</v>
      </c>
      <c r="O1281" s="4" t="str">
        <f>TEXT(Table1[[#This Row],[Invoice Date]],"yyyy")</f>
        <v>2020</v>
      </c>
      <c r="P1281" s="4" t="str">
        <f>TEXT(Table1[[#This Row],[Invoice Date]],"mmm")</f>
        <v>Dec</v>
      </c>
      <c r="Q1281" s="27">
        <f>WEEKNUM(Table1[[#This Row],[Invoice Date]]) + IF(YEAR(Table1[[#This Row],[Invoice Date]])=2021, 52, 0)</f>
        <v>52</v>
      </c>
    </row>
    <row r="1282" spans="2:17" ht="14.25" customHeight="1" x14ac:dyDescent="0.3">
      <c r="B1282" s="4" t="s">
        <v>30</v>
      </c>
      <c r="C1282" s="34">
        <v>1128299</v>
      </c>
      <c r="D1282" s="5">
        <v>44191</v>
      </c>
      <c r="E1282" s="4" t="s">
        <v>31</v>
      </c>
      <c r="F1282" s="4" t="s">
        <v>32</v>
      </c>
      <c r="G1282" s="4" t="s">
        <v>33</v>
      </c>
      <c r="H1282" s="6" t="s">
        <v>19</v>
      </c>
      <c r="I1282" s="7">
        <v>65</v>
      </c>
      <c r="J1282" s="8">
        <v>675</v>
      </c>
      <c r="K1282" s="9">
        <v>438750</v>
      </c>
      <c r="L1282" s="9">
        <v>87750</v>
      </c>
      <c r="M1282" s="10">
        <v>0.2</v>
      </c>
      <c r="N1282" s="4" t="s">
        <v>24</v>
      </c>
      <c r="O1282" s="4" t="str">
        <f>TEXT(Table1[[#This Row],[Invoice Date]],"yyyy")</f>
        <v>2020</v>
      </c>
      <c r="P1282" s="4" t="str">
        <f>TEXT(Table1[[#This Row],[Invoice Date]],"mmm")</f>
        <v>Dec</v>
      </c>
      <c r="Q1282" s="27">
        <f>WEEKNUM(Table1[[#This Row],[Invoice Date]]) + IF(YEAR(Table1[[#This Row],[Invoice Date]])=2021, 52, 0)</f>
        <v>52</v>
      </c>
    </row>
    <row r="1283" spans="2:17" ht="14.25" customHeight="1" x14ac:dyDescent="0.3">
      <c r="B1283" s="4" t="s">
        <v>14</v>
      </c>
      <c r="C1283" s="33">
        <v>1185732</v>
      </c>
      <c r="D1283" s="5">
        <v>44192</v>
      </c>
      <c r="E1283" s="4" t="s">
        <v>36</v>
      </c>
      <c r="F1283" s="4" t="s">
        <v>51</v>
      </c>
      <c r="G1283" s="4" t="s">
        <v>52</v>
      </c>
      <c r="H1283" s="6" t="s">
        <v>23</v>
      </c>
      <c r="I1283" s="7">
        <v>54</v>
      </c>
      <c r="J1283" s="8">
        <v>77</v>
      </c>
      <c r="K1283" s="9">
        <v>4158</v>
      </c>
      <c r="L1283" s="9">
        <v>2370.0600000000004</v>
      </c>
      <c r="M1283" s="10">
        <v>0.57000000000000006</v>
      </c>
      <c r="N1283" s="4" t="s">
        <v>83</v>
      </c>
      <c r="O1283" s="4" t="str">
        <f>TEXT(Table1[[#This Row],[Invoice Date]],"yyyy")</f>
        <v>2020</v>
      </c>
      <c r="P1283" s="4" t="str">
        <f>TEXT(Table1[[#This Row],[Invoice Date]],"mmm")</f>
        <v>Dec</v>
      </c>
      <c r="Q1283" s="27">
        <f>WEEKNUM(Table1[[#This Row],[Invoice Date]]) + IF(YEAR(Table1[[#This Row],[Invoice Date]])=2021, 52, 0)</f>
        <v>53</v>
      </c>
    </row>
    <row r="1284" spans="2:17" ht="14.25" customHeight="1" x14ac:dyDescent="0.3">
      <c r="B1284" s="4" t="s">
        <v>30</v>
      </c>
      <c r="C1284" s="34">
        <v>1128299</v>
      </c>
      <c r="D1284" s="5">
        <v>44192</v>
      </c>
      <c r="E1284" s="4" t="s">
        <v>31</v>
      </c>
      <c r="F1284" s="4" t="s">
        <v>32</v>
      </c>
      <c r="G1284" s="4" t="s">
        <v>33</v>
      </c>
      <c r="H1284" s="6" t="s">
        <v>20</v>
      </c>
      <c r="I1284" s="7">
        <v>46</v>
      </c>
      <c r="J1284" s="8">
        <v>254</v>
      </c>
      <c r="K1284" s="9">
        <v>11684</v>
      </c>
      <c r="L1284" s="9">
        <v>4556.76</v>
      </c>
      <c r="M1284" s="10">
        <v>0.39</v>
      </c>
      <c r="N1284" s="4" t="s">
        <v>24</v>
      </c>
      <c r="O1284" s="4" t="str">
        <f>TEXT(Table1[[#This Row],[Invoice Date]],"yyyy")</f>
        <v>2020</v>
      </c>
      <c r="P1284" s="4" t="str">
        <f>TEXT(Table1[[#This Row],[Invoice Date]],"mmm")</f>
        <v>Dec</v>
      </c>
      <c r="Q1284" s="27">
        <f>WEEKNUM(Table1[[#This Row],[Invoice Date]]) + IF(YEAR(Table1[[#This Row],[Invoice Date]])=2021, 52, 0)</f>
        <v>53</v>
      </c>
    </row>
    <row r="1285" spans="2:17" ht="14.25" customHeight="1" x14ac:dyDescent="0.3">
      <c r="B1285" s="4" t="s">
        <v>30</v>
      </c>
      <c r="C1285" s="34">
        <v>1128299</v>
      </c>
      <c r="D1285" s="5">
        <v>44192</v>
      </c>
      <c r="E1285" s="4" t="s">
        <v>31</v>
      </c>
      <c r="F1285" s="4" t="s">
        <v>32</v>
      </c>
      <c r="G1285" s="4" t="s">
        <v>33</v>
      </c>
      <c r="H1285" s="6" t="s">
        <v>20</v>
      </c>
      <c r="I1285" s="7">
        <v>64</v>
      </c>
      <c r="J1285" s="8">
        <v>210</v>
      </c>
      <c r="K1285" s="9">
        <v>13440</v>
      </c>
      <c r="L1285" s="9">
        <v>6720</v>
      </c>
      <c r="M1285" s="10">
        <v>0.5</v>
      </c>
      <c r="N1285" s="4" t="s">
        <v>83</v>
      </c>
      <c r="O1285" s="4" t="str">
        <f>TEXT(Table1[[#This Row],[Invoice Date]],"yyyy")</f>
        <v>2020</v>
      </c>
      <c r="P1285" s="4" t="str">
        <f>TEXT(Table1[[#This Row],[Invoice Date]],"mmm")</f>
        <v>Dec</v>
      </c>
      <c r="Q1285" s="27">
        <f>WEEKNUM(Table1[[#This Row],[Invoice Date]]) + IF(YEAR(Table1[[#This Row],[Invoice Date]])=2021, 52, 0)</f>
        <v>53</v>
      </c>
    </row>
    <row r="1286" spans="2:17" ht="14.25" customHeight="1" x14ac:dyDescent="0.3">
      <c r="B1286" s="4" t="s">
        <v>14</v>
      </c>
      <c r="C1286" s="33">
        <v>1185732</v>
      </c>
      <c r="D1286" s="5">
        <v>44192</v>
      </c>
      <c r="E1286" s="4" t="s">
        <v>36</v>
      </c>
      <c r="F1286" s="4" t="s">
        <v>51</v>
      </c>
      <c r="G1286" s="4" t="s">
        <v>52</v>
      </c>
      <c r="H1286" s="6" t="s">
        <v>23</v>
      </c>
      <c r="I1286" s="7">
        <v>59.999999999999986</v>
      </c>
      <c r="J1286" s="8">
        <v>275</v>
      </c>
      <c r="K1286" s="9">
        <v>164999.99999999997</v>
      </c>
      <c r="L1286" s="9">
        <v>74249.999999999985</v>
      </c>
      <c r="M1286" s="10">
        <v>0.45</v>
      </c>
      <c r="N1286" s="4" t="s">
        <v>24</v>
      </c>
      <c r="O1286" s="4" t="str">
        <f>TEXT(Table1[[#This Row],[Invoice Date]],"yyyy")</f>
        <v>2020</v>
      </c>
      <c r="P1286" s="4" t="str">
        <f>TEXT(Table1[[#This Row],[Invoice Date]],"mmm")</f>
        <v>Dec</v>
      </c>
      <c r="Q1286" s="27">
        <f>WEEKNUM(Table1[[#This Row],[Invoice Date]]) + IF(YEAR(Table1[[#This Row],[Invoice Date]])=2021, 52, 0)</f>
        <v>53</v>
      </c>
    </row>
    <row r="1287" spans="2:17" ht="14.25" customHeight="1" x14ac:dyDescent="0.3">
      <c r="B1287" s="4" t="s">
        <v>30</v>
      </c>
      <c r="C1287" s="34">
        <v>1128299</v>
      </c>
      <c r="D1287" s="5">
        <v>44192</v>
      </c>
      <c r="E1287" s="4" t="s">
        <v>31</v>
      </c>
      <c r="F1287" s="4" t="s">
        <v>32</v>
      </c>
      <c r="G1287" s="4" t="s">
        <v>33</v>
      </c>
      <c r="H1287" s="6" t="s">
        <v>20</v>
      </c>
      <c r="I1287" s="7">
        <v>65</v>
      </c>
      <c r="J1287" s="8">
        <v>725</v>
      </c>
      <c r="K1287" s="9">
        <v>471250</v>
      </c>
      <c r="L1287" s="9">
        <v>164937.50000000003</v>
      </c>
      <c r="M1287" s="10">
        <v>0.35000000000000003</v>
      </c>
      <c r="N1287" s="4" t="s">
        <v>24</v>
      </c>
      <c r="O1287" s="4" t="str">
        <f>TEXT(Table1[[#This Row],[Invoice Date]],"yyyy")</f>
        <v>2020</v>
      </c>
      <c r="P1287" s="4" t="str">
        <f>TEXT(Table1[[#This Row],[Invoice Date]],"mmm")</f>
        <v>Dec</v>
      </c>
      <c r="Q1287" s="27">
        <f>WEEKNUM(Table1[[#This Row],[Invoice Date]]) + IF(YEAR(Table1[[#This Row],[Invoice Date]])=2021, 52, 0)</f>
        <v>53</v>
      </c>
    </row>
    <row r="1288" spans="2:17" ht="14.25" customHeight="1" x14ac:dyDescent="0.3">
      <c r="B1288" s="4" t="s">
        <v>34</v>
      </c>
      <c r="C1288" s="33">
        <v>1189833</v>
      </c>
      <c r="D1288" s="5">
        <v>44193</v>
      </c>
      <c r="E1288" s="4" t="s">
        <v>36</v>
      </c>
      <c r="F1288" s="4" t="s">
        <v>51</v>
      </c>
      <c r="G1288" s="4" t="s">
        <v>52</v>
      </c>
      <c r="H1288" s="6" t="s">
        <v>17</v>
      </c>
      <c r="I1288" s="7">
        <v>32</v>
      </c>
      <c r="J1288" s="8">
        <v>119</v>
      </c>
      <c r="K1288" s="9">
        <v>3808</v>
      </c>
      <c r="L1288" s="9">
        <v>2208.6400000000003</v>
      </c>
      <c r="M1288" s="10">
        <v>0.58000000000000007</v>
      </c>
      <c r="N1288" s="4" t="s">
        <v>83</v>
      </c>
      <c r="O1288" s="4" t="str">
        <f>TEXT(Table1[[#This Row],[Invoice Date]],"yyyy")</f>
        <v>2020</v>
      </c>
      <c r="P1288" s="4" t="str">
        <f>TEXT(Table1[[#This Row],[Invoice Date]],"mmm")</f>
        <v>Dec</v>
      </c>
      <c r="Q1288" s="27">
        <f>WEEKNUM(Table1[[#This Row],[Invoice Date]]) + IF(YEAR(Table1[[#This Row],[Invoice Date]])=2021, 52, 0)</f>
        <v>53</v>
      </c>
    </row>
    <row r="1289" spans="2:17" ht="14.25" customHeight="1" x14ac:dyDescent="0.3">
      <c r="B1289" s="4" t="s">
        <v>30</v>
      </c>
      <c r="C1289" s="34">
        <v>1128299</v>
      </c>
      <c r="D1289" s="5">
        <v>44193</v>
      </c>
      <c r="E1289" s="4" t="s">
        <v>31</v>
      </c>
      <c r="F1289" s="4" t="s">
        <v>32</v>
      </c>
      <c r="G1289" s="4" t="s">
        <v>33</v>
      </c>
      <c r="H1289" s="6" t="s">
        <v>21</v>
      </c>
      <c r="I1289" s="7">
        <v>48</v>
      </c>
      <c r="J1289" s="8">
        <v>188</v>
      </c>
      <c r="K1289" s="9">
        <v>9024</v>
      </c>
      <c r="L1289" s="9">
        <v>3068.16</v>
      </c>
      <c r="M1289" s="10">
        <v>0.33999999999999997</v>
      </c>
      <c r="N1289" s="4" t="s">
        <v>24</v>
      </c>
      <c r="O1289" s="4" t="str">
        <f>TEXT(Table1[[#This Row],[Invoice Date]],"yyyy")</f>
        <v>2020</v>
      </c>
      <c r="P1289" s="4" t="str">
        <f>TEXT(Table1[[#This Row],[Invoice Date]],"mmm")</f>
        <v>Dec</v>
      </c>
      <c r="Q1289" s="27">
        <f>WEEKNUM(Table1[[#This Row],[Invoice Date]]) + IF(YEAR(Table1[[#This Row],[Invoice Date]])=2021, 52, 0)</f>
        <v>53</v>
      </c>
    </row>
    <row r="1290" spans="2:17" ht="14.25" customHeight="1" x14ac:dyDescent="0.3">
      <c r="B1290" s="4" t="s">
        <v>30</v>
      </c>
      <c r="C1290" s="34">
        <v>1128299</v>
      </c>
      <c r="D1290" s="5">
        <v>44193</v>
      </c>
      <c r="E1290" s="4" t="s">
        <v>31</v>
      </c>
      <c r="F1290" s="4" t="s">
        <v>32</v>
      </c>
      <c r="G1290" s="4" t="s">
        <v>33</v>
      </c>
      <c r="H1290" s="6" t="s">
        <v>21</v>
      </c>
      <c r="I1290" s="7">
        <v>54</v>
      </c>
      <c r="J1290" s="8">
        <v>188</v>
      </c>
      <c r="K1290" s="9">
        <v>10152</v>
      </c>
      <c r="L1290" s="9">
        <v>4162.32</v>
      </c>
      <c r="M1290" s="10">
        <v>0.41</v>
      </c>
      <c r="N1290" s="4" t="s">
        <v>83</v>
      </c>
      <c r="O1290" s="4" t="str">
        <f>TEXT(Table1[[#This Row],[Invoice Date]],"yyyy")</f>
        <v>2020</v>
      </c>
      <c r="P1290" s="4" t="str">
        <f>TEXT(Table1[[#This Row],[Invoice Date]],"mmm")</f>
        <v>Dec</v>
      </c>
      <c r="Q1290" s="27">
        <f>WEEKNUM(Table1[[#This Row],[Invoice Date]]) + IF(YEAR(Table1[[#This Row],[Invoice Date]])=2021, 52, 0)</f>
        <v>53</v>
      </c>
    </row>
    <row r="1291" spans="2:17" ht="14.25" customHeight="1" x14ac:dyDescent="0.3">
      <c r="B1291" s="4" t="s">
        <v>34</v>
      </c>
      <c r="C1291" s="33">
        <v>1189833</v>
      </c>
      <c r="D1291" s="5">
        <v>44193</v>
      </c>
      <c r="E1291" s="4" t="s">
        <v>36</v>
      </c>
      <c r="F1291" s="4" t="s">
        <v>51</v>
      </c>
      <c r="G1291" s="4" t="s">
        <v>52</v>
      </c>
      <c r="H1291" s="6" t="s">
        <v>17</v>
      </c>
      <c r="I1291" s="7">
        <v>35</v>
      </c>
      <c r="J1291" s="8">
        <v>475</v>
      </c>
      <c r="K1291" s="9">
        <v>166250</v>
      </c>
      <c r="L1291" s="9">
        <v>74812.5</v>
      </c>
      <c r="M1291" s="10">
        <v>0.45</v>
      </c>
      <c r="N1291" s="4" t="s">
        <v>24</v>
      </c>
      <c r="O1291" s="4" t="str">
        <f>TEXT(Table1[[#This Row],[Invoice Date]],"yyyy")</f>
        <v>2020</v>
      </c>
      <c r="P1291" s="4" t="str">
        <f>TEXT(Table1[[#This Row],[Invoice Date]],"mmm")</f>
        <v>Dec</v>
      </c>
      <c r="Q1291" s="27">
        <f>WEEKNUM(Table1[[#This Row],[Invoice Date]]) + IF(YEAR(Table1[[#This Row],[Invoice Date]])=2021, 52, 0)</f>
        <v>53</v>
      </c>
    </row>
    <row r="1292" spans="2:17" ht="14.25" customHeight="1" x14ac:dyDescent="0.3">
      <c r="B1292" s="4" t="s">
        <v>30</v>
      </c>
      <c r="C1292" s="34">
        <v>1128299</v>
      </c>
      <c r="D1292" s="5">
        <v>44193</v>
      </c>
      <c r="E1292" s="4" t="s">
        <v>31</v>
      </c>
      <c r="F1292" s="4" t="s">
        <v>32</v>
      </c>
      <c r="G1292" s="4" t="s">
        <v>33</v>
      </c>
      <c r="H1292" s="6" t="s">
        <v>21</v>
      </c>
      <c r="I1292" s="7">
        <v>60</v>
      </c>
      <c r="J1292" s="8">
        <v>625</v>
      </c>
      <c r="K1292" s="9">
        <v>375000</v>
      </c>
      <c r="L1292" s="9">
        <v>112500</v>
      </c>
      <c r="M1292" s="10">
        <v>0.3</v>
      </c>
      <c r="N1292" s="4" t="s">
        <v>24</v>
      </c>
      <c r="O1292" s="4" t="str">
        <f>TEXT(Table1[[#This Row],[Invoice Date]],"yyyy")</f>
        <v>2020</v>
      </c>
      <c r="P1292" s="4" t="str">
        <f>TEXT(Table1[[#This Row],[Invoice Date]],"mmm")</f>
        <v>Dec</v>
      </c>
      <c r="Q1292" s="27">
        <f>WEEKNUM(Table1[[#This Row],[Invoice Date]]) + IF(YEAR(Table1[[#This Row],[Invoice Date]])=2021, 52, 0)</f>
        <v>53</v>
      </c>
    </row>
    <row r="1293" spans="2:17" ht="14.25" customHeight="1" x14ac:dyDescent="0.3">
      <c r="B1293" s="4" t="s">
        <v>34</v>
      </c>
      <c r="C1293" s="33">
        <v>1189833</v>
      </c>
      <c r="D1293" s="5">
        <v>44194</v>
      </c>
      <c r="E1293" s="4" t="s">
        <v>36</v>
      </c>
      <c r="F1293" s="4" t="s">
        <v>51</v>
      </c>
      <c r="G1293" s="4" t="s">
        <v>52</v>
      </c>
      <c r="H1293" s="6" t="s">
        <v>19</v>
      </c>
      <c r="I1293" s="7">
        <v>43</v>
      </c>
      <c r="J1293" s="8">
        <v>128</v>
      </c>
      <c r="K1293" s="9">
        <v>5504</v>
      </c>
      <c r="L1293" s="9">
        <v>2311.6799999999998</v>
      </c>
      <c r="M1293" s="10">
        <v>0.42</v>
      </c>
      <c r="N1293" s="4" t="s">
        <v>83</v>
      </c>
      <c r="O1293" s="4" t="str">
        <f>TEXT(Table1[[#This Row],[Invoice Date]],"yyyy")</f>
        <v>2020</v>
      </c>
      <c r="P1293" s="4" t="str">
        <f>TEXT(Table1[[#This Row],[Invoice Date]],"mmm")</f>
        <v>Dec</v>
      </c>
      <c r="Q1293" s="27">
        <f>WEEKNUM(Table1[[#This Row],[Invoice Date]]) + IF(YEAR(Table1[[#This Row],[Invoice Date]])=2021, 52, 0)</f>
        <v>53</v>
      </c>
    </row>
    <row r="1294" spans="2:17" ht="14.25" customHeight="1" x14ac:dyDescent="0.3">
      <c r="B1294" s="4" t="s">
        <v>30</v>
      </c>
      <c r="C1294" s="34">
        <v>1128299</v>
      </c>
      <c r="D1294" s="5">
        <v>44194</v>
      </c>
      <c r="E1294" s="4" t="s">
        <v>31</v>
      </c>
      <c r="F1294" s="4" t="s">
        <v>32</v>
      </c>
      <c r="G1294" s="4" t="s">
        <v>33</v>
      </c>
      <c r="H1294" s="6" t="s">
        <v>22</v>
      </c>
      <c r="I1294" s="7">
        <v>47</v>
      </c>
      <c r="J1294" s="8">
        <v>158</v>
      </c>
      <c r="K1294" s="9">
        <v>7426</v>
      </c>
      <c r="L1294" s="9">
        <v>4158.5600000000004</v>
      </c>
      <c r="M1294" s="10">
        <v>0.56000000000000005</v>
      </c>
      <c r="N1294" s="4" t="s">
        <v>24</v>
      </c>
      <c r="O1294" s="4" t="str">
        <f>TEXT(Table1[[#This Row],[Invoice Date]],"yyyy")</f>
        <v>2020</v>
      </c>
      <c r="P1294" s="4" t="str">
        <f>TEXT(Table1[[#This Row],[Invoice Date]],"mmm")</f>
        <v>Dec</v>
      </c>
      <c r="Q1294" s="27">
        <f>WEEKNUM(Table1[[#This Row],[Invoice Date]]) + IF(YEAR(Table1[[#This Row],[Invoice Date]])=2021, 52, 0)</f>
        <v>53</v>
      </c>
    </row>
    <row r="1295" spans="2:17" ht="14.25" customHeight="1" x14ac:dyDescent="0.3">
      <c r="B1295" s="4" t="s">
        <v>30</v>
      </c>
      <c r="C1295" s="34">
        <v>1128299</v>
      </c>
      <c r="D1295" s="5">
        <v>44194</v>
      </c>
      <c r="E1295" s="4" t="s">
        <v>31</v>
      </c>
      <c r="F1295" s="4" t="s">
        <v>32</v>
      </c>
      <c r="G1295" s="4" t="s">
        <v>33</v>
      </c>
      <c r="H1295" s="6" t="s">
        <v>22</v>
      </c>
      <c r="I1295" s="7">
        <v>59</v>
      </c>
      <c r="J1295" s="8">
        <v>152</v>
      </c>
      <c r="K1295" s="9">
        <v>8968</v>
      </c>
      <c r="L1295" s="9">
        <v>5829.2</v>
      </c>
      <c r="M1295" s="10">
        <v>0.65</v>
      </c>
      <c r="N1295" s="4" t="s">
        <v>83</v>
      </c>
      <c r="O1295" s="4" t="str">
        <f>TEXT(Table1[[#This Row],[Invoice Date]],"yyyy")</f>
        <v>2020</v>
      </c>
      <c r="P1295" s="4" t="str">
        <f>TEXT(Table1[[#This Row],[Invoice Date]],"mmm")</f>
        <v>Dec</v>
      </c>
      <c r="Q1295" s="27">
        <f>WEEKNUM(Table1[[#This Row],[Invoice Date]]) + IF(YEAR(Table1[[#This Row],[Invoice Date]])=2021, 52, 0)</f>
        <v>53</v>
      </c>
    </row>
    <row r="1296" spans="2:17" ht="14.25" customHeight="1" x14ac:dyDescent="0.3">
      <c r="B1296" s="4" t="s">
        <v>34</v>
      </c>
      <c r="C1296" s="33">
        <v>1189833</v>
      </c>
      <c r="D1296" s="5">
        <v>44194</v>
      </c>
      <c r="E1296" s="4" t="s">
        <v>36</v>
      </c>
      <c r="F1296" s="4" t="s">
        <v>51</v>
      </c>
      <c r="G1296" s="4" t="s">
        <v>52</v>
      </c>
      <c r="H1296" s="6" t="s">
        <v>19</v>
      </c>
      <c r="I1296" s="7">
        <v>45</v>
      </c>
      <c r="J1296" s="8">
        <v>475</v>
      </c>
      <c r="K1296" s="9">
        <v>213750</v>
      </c>
      <c r="L1296" s="9">
        <v>64125</v>
      </c>
      <c r="M1296" s="10">
        <v>0.3</v>
      </c>
      <c r="N1296" s="4" t="s">
        <v>24</v>
      </c>
      <c r="O1296" s="4" t="str">
        <f>TEXT(Table1[[#This Row],[Invoice Date]],"yyyy")</f>
        <v>2020</v>
      </c>
      <c r="P1296" s="4" t="str">
        <f>TEXT(Table1[[#This Row],[Invoice Date]],"mmm")</f>
        <v>Dec</v>
      </c>
      <c r="Q1296" s="27">
        <f>WEEKNUM(Table1[[#This Row],[Invoice Date]]) + IF(YEAR(Table1[[#This Row],[Invoice Date]])=2021, 52, 0)</f>
        <v>53</v>
      </c>
    </row>
    <row r="1297" spans="2:17" ht="14.25" customHeight="1" x14ac:dyDescent="0.3">
      <c r="B1297" s="4" t="s">
        <v>30</v>
      </c>
      <c r="C1297" s="34">
        <v>1128299</v>
      </c>
      <c r="D1297" s="5">
        <v>44194</v>
      </c>
      <c r="E1297" s="4" t="s">
        <v>31</v>
      </c>
      <c r="F1297" s="4" t="s">
        <v>32</v>
      </c>
      <c r="G1297" s="4" t="s">
        <v>33</v>
      </c>
      <c r="H1297" s="6" t="s">
        <v>22</v>
      </c>
      <c r="I1297" s="7">
        <v>65</v>
      </c>
      <c r="J1297" s="8">
        <v>525</v>
      </c>
      <c r="K1297" s="9">
        <v>341250</v>
      </c>
      <c r="L1297" s="9">
        <v>170625</v>
      </c>
      <c r="M1297" s="10">
        <v>0.5</v>
      </c>
      <c r="N1297" s="4" t="s">
        <v>24</v>
      </c>
      <c r="O1297" s="4" t="str">
        <f>TEXT(Table1[[#This Row],[Invoice Date]],"yyyy")</f>
        <v>2020</v>
      </c>
      <c r="P1297" s="4" t="str">
        <f>TEXT(Table1[[#This Row],[Invoice Date]],"mmm")</f>
        <v>Dec</v>
      </c>
      <c r="Q1297" s="27">
        <f>WEEKNUM(Table1[[#This Row],[Invoice Date]]) + IF(YEAR(Table1[[#This Row],[Invoice Date]])=2021, 52, 0)</f>
        <v>53</v>
      </c>
    </row>
    <row r="1298" spans="2:17" ht="14.25" customHeight="1" x14ac:dyDescent="0.3">
      <c r="B1298" s="4" t="s">
        <v>34</v>
      </c>
      <c r="C1298" s="33">
        <v>1189833</v>
      </c>
      <c r="D1298" s="5">
        <v>44195</v>
      </c>
      <c r="E1298" s="4" t="s">
        <v>36</v>
      </c>
      <c r="F1298" s="4" t="s">
        <v>51</v>
      </c>
      <c r="G1298" s="4" t="s">
        <v>52</v>
      </c>
      <c r="H1298" s="6" t="s">
        <v>20</v>
      </c>
      <c r="I1298" s="7">
        <v>41</v>
      </c>
      <c r="J1298" s="8">
        <v>119</v>
      </c>
      <c r="K1298" s="9">
        <v>4879</v>
      </c>
      <c r="L1298" s="9">
        <v>2878.6100000000006</v>
      </c>
      <c r="M1298" s="10">
        <v>0.59000000000000008</v>
      </c>
      <c r="N1298" s="4" t="s">
        <v>83</v>
      </c>
      <c r="O1298" s="4" t="str">
        <f>TEXT(Table1[[#This Row],[Invoice Date]],"yyyy")</f>
        <v>2020</v>
      </c>
      <c r="P1298" s="4" t="str">
        <f>TEXT(Table1[[#This Row],[Invoice Date]],"mmm")</f>
        <v>Dec</v>
      </c>
      <c r="Q1298" s="27">
        <f>WEEKNUM(Table1[[#This Row],[Invoice Date]]) + IF(YEAR(Table1[[#This Row],[Invoice Date]])=2021, 52, 0)</f>
        <v>53</v>
      </c>
    </row>
    <row r="1299" spans="2:17" ht="14.25" customHeight="1" x14ac:dyDescent="0.3">
      <c r="B1299" s="4" t="s">
        <v>30</v>
      </c>
      <c r="C1299" s="34">
        <v>1128299</v>
      </c>
      <c r="D1299" s="5">
        <v>44195</v>
      </c>
      <c r="E1299" s="4" t="s">
        <v>31</v>
      </c>
      <c r="F1299" s="4" t="s">
        <v>32</v>
      </c>
      <c r="G1299" s="4" t="s">
        <v>33</v>
      </c>
      <c r="H1299" s="6" t="s">
        <v>23</v>
      </c>
      <c r="I1299" s="7">
        <v>72</v>
      </c>
      <c r="J1299" s="8">
        <v>203</v>
      </c>
      <c r="K1299" s="9">
        <v>14616</v>
      </c>
      <c r="L1299" s="9">
        <v>3946.32</v>
      </c>
      <c r="M1299" s="10">
        <v>0.27</v>
      </c>
      <c r="N1299" s="4" t="s">
        <v>83</v>
      </c>
      <c r="O1299" s="4" t="str">
        <f>TEXT(Table1[[#This Row],[Invoice Date]],"yyyy")</f>
        <v>2020</v>
      </c>
      <c r="P1299" s="4" t="str">
        <f>TEXT(Table1[[#This Row],[Invoice Date]],"mmm")</f>
        <v>Dec</v>
      </c>
      <c r="Q1299" s="27">
        <f>WEEKNUM(Table1[[#This Row],[Invoice Date]]) + IF(YEAR(Table1[[#This Row],[Invoice Date]])=2021, 52, 0)</f>
        <v>53</v>
      </c>
    </row>
    <row r="1300" spans="2:17" ht="14.25" customHeight="1" x14ac:dyDescent="0.3">
      <c r="B1300" s="4" t="s">
        <v>30</v>
      </c>
      <c r="C1300" s="34">
        <v>1128299</v>
      </c>
      <c r="D1300" s="5">
        <v>44195</v>
      </c>
      <c r="E1300" s="4" t="s">
        <v>31</v>
      </c>
      <c r="F1300" s="4" t="s">
        <v>32</v>
      </c>
      <c r="G1300" s="4" t="s">
        <v>33</v>
      </c>
      <c r="H1300" s="6" t="s">
        <v>23</v>
      </c>
      <c r="I1300" s="7">
        <v>62</v>
      </c>
      <c r="J1300" s="8">
        <v>245</v>
      </c>
      <c r="K1300" s="9">
        <v>15190</v>
      </c>
      <c r="L1300" s="9">
        <v>2886.1000000000004</v>
      </c>
      <c r="M1300" s="10">
        <v>0.19000000000000003</v>
      </c>
      <c r="N1300" s="4" t="s">
        <v>24</v>
      </c>
      <c r="O1300" s="4" t="str">
        <f>TEXT(Table1[[#This Row],[Invoice Date]],"yyyy")</f>
        <v>2020</v>
      </c>
      <c r="P1300" s="4" t="str">
        <f>TEXT(Table1[[#This Row],[Invoice Date]],"mmm")</f>
        <v>Dec</v>
      </c>
      <c r="Q1300" s="27">
        <f>WEEKNUM(Table1[[#This Row],[Invoice Date]]) + IF(YEAR(Table1[[#This Row],[Invoice Date]])=2021, 52, 0)</f>
        <v>53</v>
      </c>
    </row>
    <row r="1301" spans="2:17" ht="14.25" customHeight="1" x14ac:dyDescent="0.3">
      <c r="B1301" s="4" t="s">
        <v>34</v>
      </c>
      <c r="C1301" s="33">
        <v>1189833</v>
      </c>
      <c r="D1301" s="5">
        <v>44195</v>
      </c>
      <c r="E1301" s="4" t="s">
        <v>36</v>
      </c>
      <c r="F1301" s="4" t="s">
        <v>51</v>
      </c>
      <c r="G1301" s="4" t="s">
        <v>52</v>
      </c>
      <c r="H1301" s="6" t="s">
        <v>20</v>
      </c>
      <c r="I1301" s="7">
        <v>45</v>
      </c>
      <c r="J1301" s="8">
        <v>475</v>
      </c>
      <c r="K1301" s="9">
        <v>213750</v>
      </c>
      <c r="L1301" s="9">
        <v>96187.5</v>
      </c>
      <c r="M1301" s="10">
        <v>0.45</v>
      </c>
      <c r="N1301" s="4" t="s">
        <v>24</v>
      </c>
      <c r="O1301" s="4" t="str">
        <f>TEXT(Table1[[#This Row],[Invoice Date]],"yyyy")</f>
        <v>2020</v>
      </c>
      <c r="P1301" s="4" t="str">
        <f>TEXT(Table1[[#This Row],[Invoice Date]],"mmm")</f>
        <v>Dec</v>
      </c>
      <c r="Q1301" s="27">
        <f>WEEKNUM(Table1[[#This Row],[Invoice Date]]) + IF(YEAR(Table1[[#This Row],[Invoice Date]])=2021, 52, 0)</f>
        <v>53</v>
      </c>
    </row>
    <row r="1302" spans="2:17" ht="14.25" customHeight="1" x14ac:dyDescent="0.3">
      <c r="B1302" s="4" t="s">
        <v>30</v>
      </c>
      <c r="C1302" s="34">
        <v>1128299</v>
      </c>
      <c r="D1302" s="5">
        <v>44195</v>
      </c>
      <c r="E1302" s="4" t="s">
        <v>31</v>
      </c>
      <c r="F1302" s="4" t="s">
        <v>32</v>
      </c>
      <c r="G1302" s="4" t="s">
        <v>33</v>
      </c>
      <c r="H1302" s="6" t="s">
        <v>23</v>
      </c>
      <c r="I1302" s="7">
        <v>80</v>
      </c>
      <c r="J1302" s="8">
        <v>700</v>
      </c>
      <c r="K1302" s="9">
        <v>560000</v>
      </c>
      <c r="L1302" s="9">
        <v>84000.000000000015</v>
      </c>
      <c r="M1302" s="10">
        <v>0.15000000000000002</v>
      </c>
      <c r="N1302" s="4" t="s">
        <v>24</v>
      </c>
      <c r="O1302" s="4" t="str">
        <f>TEXT(Table1[[#This Row],[Invoice Date]],"yyyy")</f>
        <v>2020</v>
      </c>
      <c r="P1302" s="4" t="str">
        <f>TEXT(Table1[[#This Row],[Invoice Date]],"mmm")</f>
        <v>Dec</v>
      </c>
      <c r="Q1302" s="27">
        <f>WEEKNUM(Table1[[#This Row],[Invoice Date]]) + IF(YEAR(Table1[[#This Row],[Invoice Date]])=2021, 52, 0)</f>
        <v>53</v>
      </c>
    </row>
    <row r="1303" spans="2:17" ht="14.25" customHeight="1" x14ac:dyDescent="0.3">
      <c r="B1303" s="4" t="s">
        <v>34</v>
      </c>
      <c r="C1303" s="33">
        <v>1189833</v>
      </c>
      <c r="D1303" s="5">
        <v>44196</v>
      </c>
      <c r="E1303" s="4" t="s">
        <v>36</v>
      </c>
      <c r="F1303" s="4" t="s">
        <v>51</v>
      </c>
      <c r="G1303" s="4" t="s">
        <v>52</v>
      </c>
      <c r="H1303" s="6" t="s">
        <v>21</v>
      </c>
      <c r="I1303" s="7">
        <v>44</v>
      </c>
      <c r="J1303" s="8">
        <v>98</v>
      </c>
      <c r="K1303" s="9">
        <v>4312</v>
      </c>
      <c r="L1303" s="9">
        <v>2242.2400000000002</v>
      </c>
      <c r="M1303" s="10">
        <v>0.52</v>
      </c>
      <c r="N1303" s="4" t="s">
        <v>83</v>
      </c>
      <c r="O1303" s="4" t="str">
        <f>TEXT(Table1[[#This Row],[Invoice Date]],"yyyy")</f>
        <v>2020</v>
      </c>
      <c r="P1303" s="4" t="str">
        <f>TEXT(Table1[[#This Row],[Invoice Date]],"mmm")</f>
        <v>Dec</v>
      </c>
      <c r="Q1303" s="27">
        <f>WEEKNUM(Table1[[#This Row],[Invoice Date]]) + IF(YEAR(Table1[[#This Row],[Invoice Date]])=2021, 52, 0)</f>
        <v>53</v>
      </c>
    </row>
    <row r="1304" spans="2:17" ht="14.25" customHeight="1" x14ac:dyDescent="0.3">
      <c r="B1304" s="4" t="s">
        <v>30</v>
      </c>
      <c r="C1304" s="34">
        <v>1128299</v>
      </c>
      <c r="D1304" s="5">
        <v>44196</v>
      </c>
      <c r="E1304" s="4" t="s">
        <v>31</v>
      </c>
      <c r="F1304" s="4" t="s">
        <v>32</v>
      </c>
      <c r="G1304" s="4" t="s">
        <v>33</v>
      </c>
      <c r="H1304" s="6" t="s">
        <v>17</v>
      </c>
      <c r="I1304" s="7">
        <v>44</v>
      </c>
      <c r="J1304" s="8">
        <v>270</v>
      </c>
      <c r="K1304" s="9">
        <v>11880</v>
      </c>
      <c r="L1304" s="9">
        <v>5227.2</v>
      </c>
      <c r="M1304" s="10">
        <v>0.44</v>
      </c>
      <c r="N1304" s="4" t="s">
        <v>24</v>
      </c>
      <c r="O1304" s="4" t="str">
        <f>TEXT(Table1[[#This Row],[Invoice Date]],"yyyy")</f>
        <v>2020</v>
      </c>
      <c r="P1304" s="4" t="str">
        <f>TEXT(Table1[[#This Row],[Invoice Date]],"mmm")</f>
        <v>Dec</v>
      </c>
      <c r="Q1304" s="27">
        <f>WEEKNUM(Table1[[#This Row],[Invoice Date]]) + IF(YEAR(Table1[[#This Row],[Invoice Date]])=2021, 52, 0)</f>
        <v>53</v>
      </c>
    </row>
    <row r="1305" spans="2:17" ht="14.25" customHeight="1" x14ac:dyDescent="0.3">
      <c r="B1305" s="4" t="s">
        <v>30</v>
      </c>
      <c r="C1305" s="34">
        <v>1128299</v>
      </c>
      <c r="D1305" s="5">
        <v>44196</v>
      </c>
      <c r="E1305" s="4" t="s">
        <v>31</v>
      </c>
      <c r="F1305" s="4" t="s">
        <v>32</v>
      </c>
      <c r="G1305" s="4" t="s">
        <v>33</v>
      </c>
      <c r="H1305" s="6" t="s">
        <v>17</v>
      </c>
      <c r="I1305" s="7">
        <v>56</v>
      </c>
      <c r="J1305" s="8">
        <v>252</v>
      </c>
      <c r="K1305" s="9">
        <v>14112</v>
      </c>
      <c r="L1305" s="9">
        <v>7056</v>
      </c>
      <c r="M1305" s="10">
        <v>0.5</v>
      </c>
      <c r="N1305" s="4" t="s">
        <v>83</v>
      </c>
      <c r="O1305" s="4" t="str">
        <f>TEXT(Table1[[#This Row],[Invoice Date]],"yyyy")</f>
        <v>2020</v>
      </c>
      <c r="P1305" s="4" t="str">
        <f>TEXT(Table1[[#This Row],[Invoice Date]],"mmm")</f>
        <v>Dec</v>
      </c>
      <c r="Q1305" s="27">
        <f>WEEKNUM(Table1[[#This Row],[Invoice Date]]) + IF(YEAR(Table1[[#This Row],[Invoice Date]])=2021, 52, 0)</f>
        <v>53</v>
      </c>
    </row>
    <row r="1306" spans="2:17" ht="14.25" customHeight="1" x14ac:dyDescent="0.3">
      <c r="B1306" s="4" t="s">
        <v>34</v>
      </c>
      <c r="C1306" s="33">
        <v>1189833</v>
      </c>
      <c r="D1306" s="5">
        <v>44196</v>
      </c>
      <c r="E1306" s="4" t="s">
        <v>36</v>
      </c>
      <c r="F1306" s="4" t="s">
        <v>51</v>
      </c>
      <c r="G1306" s="4" t="s">
        <v>52</v>
      </c>
      <c r="H1306" s="6" t="s">
        <v>21</v>
      </c>
      <c r="I1306" s="7">
        <v>45</v>
      </c>
      <c r="J1306" s="8">
        <v>325</v>
      </c>
      <c r="K1306" s="9">
        <v>146250</v>
      </c>
      <c r="L1306" s="9">
        <v>58499.999999999993</v>
      </c>
      <c r="M1306" s="10">
        <v>0.39999999999999997</v>
      </c>
      <c r="N1306" s="4" t="s">
        <v>24</v>
      </c>
      <c r="O1306" s="4" t="str">
        <f>TEXT(Table1[[#This Row],[Invoice Date]],"yyyy")</f>
        <v>2020</v>
      </c>
      <c r="P1306" s="4" t="str">
        <f>TEXT(Table1[[#This Row],[Invoice Date]],"mmm")</f>
        <v>Dec</v>
      </c>
      <c r="Q1306" s="27">
        <f>WEEKNUM(Table1[[#This Row],[Invoice Date]]) + IF(YEAR(Table1[[#This Row],[Invoice Date]])=2021, 52, 0)</f>
        <v>53</v>
      </c>
    </row>
    <row r="1307" spans="2:17" ht="14.25" customHeight="1" x14ac:dyDescent="0.3">
      <c r="B1307" s="4" t="s">
        <v>30</v>
      </c>
      <c r="C1307" s="34">
        <v>1128299</v>
      </c>
      <c r="D1307" s="5">
        <v>44196</v>
      </c>
      <c r="E1307" s="4" t="s">
        <v>31</v>
      </c>
      <c r="F1307" s="4" t="s">
        <v>32</v>
      </c>
      <c r="G1307" s="4" t="s">
        <v>33</v>
      </c>
      <c r="H1307" s="6" t="s">
        <v>17</v>
      </c>
      <c r="I1307" s="7">
        <v>60</v>
      </c>
      <c r="J1307" s="8">
        <v>900</v>
      </c>
      <c r="K1307" s="9">
        <v>540000</v>
      </c>
      <c r="L1307" s="9">
        <v>216000</v>
      </c>
      <c r="M1307" s="10">
        <v>0.4</v>
      </c>
      <c r="N1307" s="4" t="s">
        <v>24</v>
      </c>
      <c r="O1307" s="4" t="str">
        <f>TEXT(Table1[[#This Row],[Invoice Date]],"yyyy")</f>
        <v>2020</v>
      </c>
      <c r="P1307" s="4" t="str">
        <f>TEXT(Table1[[#This Row],[Invoice Date]],"mmm")</f>
        <v>Dec</v>
      </c>
      <c r="Q1307" s="27">
        <f>WEEKNUM(Table1[[#This Row],[Invoice Date]]) + IF(YEAR(Table1[[#This Row],[Invoice Date]])=2021, 52, 0)</f>
        <v>53</v>
      </c>
    </row>
    <row r="1308" spans="2:17" ht="14.25" customHeight="1" x14ac:dyDescent="0.3">
      <c r="B1308" s="4" t="s">
        <v>34</v>
      </c>
      <c r="C1308" s="33">
        <v>1189833</v>
      </c>
      <c r="D1308" s="5">
        <v>44197</v>
      </c>
      <c r="E1308" s="4" t="s">
        <v>36</v>
      </c>
      <c r="F1308" s="4" t="s">
        <v>53</v>
      </c>
      <c r="G1308" s="4" t="s">
        <v>54</v>
      </c>
      <c r="H1308" s="6" t="s">
        <v>22</v>
      </c>
      <c r="I1308" s="7">
        <v>47</v>
      </c>
      <c r="J1308" s="8">
        <v>77</v>
      </c>
      <c r="K1308" s="9">
        <v>3619</v>
      </c>
      <c r="L1308" s="9">
        <v>2714.2500000000005</v>
      </c>
      <c r="M1308" s="10">
        <v>0.75000000000000011</v>
      </c>
      <c r="N1308" s="4" t="s">
        <v>83</v>
      </c>
      <c r="O1308" s="4" t="str">
        <f>TEXT(Table1[[#This Row],[Invoice Date]],"yyyy")</f>
        <v>2021</v>
      </c>
      <c r="P1308" s="4" t="str">
        <f>TEXT(Table1[[#This Row],[Invoice Date]],"mmm")</f>
        <v>Jan</v>
      </c>
      <c r="Q1308" s="27">
        <f>WEEKNUM(Table1[[#This Row],[Invoice Date]]) + IF(YEAR(Table1[[#This Row],[Invoice Date]])=2021, 52, 0)</f>
        <v>53</v>
      </c>
    </row>
    <row r="1309" spans="2:17" ht="14.25" customHeight="1" x14ac:dyDescent="0.3">
      <c r="B1309" s="4" t="s">
        <v>30</v>
      </c>
      <c r="C1309" s="34">
        <v>1128299</v>
      </c>
      <c r="D1309" s="5">
        <v>44197</v>
      </c>
      <c r="E1309" s="4" t="s">
        <v>31</v>
      </c>
      <c r="F1309" s="4" t="s">
        <v>32</v>
      </c>
      <c r="G1309" s="4" t="s">
        <v>33</v>
      </c>
      <c r="H1309" s="6" t="s">
        <v>19</v>
      </c>
      <c r="I1309" s="7">
        <v>51</v>
      </c>
      <c r="J1309" s="8">
        <v>233</v>
      </c>
      <c r="K1309" s="9">
        <v>11883</v>
      </c>
      <c r="L1309" s="9">
        <v>3208.4100000000003</v>
      </c>
      <c r="M1309" s="10">
        <v>0.27</v>
      </c>
      <c r="N1309" s="4" t="s">
        <v>24</v>
      </c>
      <c r="O1309" s="4" t="str">
        <f>TEXT(Table1[[#This Row],[Invoice Date]],"yyyy")</f>
        <v>2021</v>
      </c>
      <c r="P1309" s="4" t="str">
        <f>TEXT(Table1[[#This Row],[Invoice Date]],"mmm")</f>
        <v>Jan</v>
      </c>
      <c r="Q1309" s="27">
        <f>WEEKNUM(Table1[[#This Row],[Invoice Date]]) + IF(YEAR(Table1[[#This Row],[Invoice Date]])=2021, 52, 0)</f>
        <v>53</v>
      </c>
    </row>
    <row r="1310" spans="2:17" ht="14.25" customHeight="1" x14ac:dyDescent="0.3">
      <c r="B1310" s="4" t="s">
        <v>30</v>
      </c>
      <c r="C1310" s="34">
        <v>1128299</v>
      </c>
      <c r="D1310" s="5">
        <v>44197</v>
      </c>
      <c r="E1310" s="4" t="s">
        <v>31</v>
      </c>
      <c r="F1310" s="4" t="s">
        <v>32</v>
      </c>
      <c r="G1310" s="4" t="s">
        <v>33</v>
      </c>
      <c r="H1310" s="6" t="s">
        <v>19</v>
      </c>
      <c r="I1310" s="7">
        <v>64</v>
      </c>
      <c r="J1310" s="8">
        <v>225</v>
      </c>
      <c r="K1310" s="9">
        <v>14400</v>
      </c>
      <c r="L1310" s="9">
        <v>5184</v>
      </c>
      <c r="M1310" s="10">
        <v>0.36</v>
      </c>
      <c r="N1310" s="4" t="s">
        <v>83</v>
      </c>
      <c r="O1310" s="4" t="str">
        <f>TEXT(Table1[[#This Row],[Invoice Date]],"yyyy")</f>
        <v>2021</v>
      </c>
      <c r="P1310" s="4" t="str">
        <f>TEXT(Table1[[#This Row],[Invoice Date]],"mmm")</f>
        <v>Jan</v>
      </c>
      <c r="Q1310" s="27">
        <f>WEEKNUM(Table1[[#This Row],[Invoice Date]]) + IF(YEAR(Table1[[#This Row],[Invoice Date]])=2021, 52, 0)</f>
        <v>53</v>
      </c>
    </row>
    <row r="1311" spans="2:17" ht="14.25" customHeight="1" x14ac:dyDescent="0.3">
      <c r="B1311" s="4" t="s">
        <v>34</v>
      </c>
      <c r="C1311" s="33">
        <v>1189833</v>
      </c>
      <c r="D1311" s="5">
        <v>44197</v>
      </c>
      <c r="E1311" s="4" t="s">
        <v>36</v>
      </c>
      <c r="F1311" s="4" t="s">
        <v>53</v>
      </c>
      <c r="G1311" s="4" t="s">
        <v>54</v>
      </c>
      <c r="H1311" s="6" t="s">
        <v>22</v>
      </c>
      <c r="I1311" s="7">
        <v>50</v>
      </c>
      <c r="J1311" s="8">
        <v>275</v>
      </c>
      <c r="K1311" s="9">
        <v>137500</v>
      </c>
      <c r="L1311" s="9">
        <v>82500.000000000015</v>
      </c>
      <c r="M1311" s="10">
        <v>0.60000000000000009</v>
      </c>
      <c r="N1311" s="4" t="s">
        <v>24</v>
      </c>
      <c r="O1311" s="4" t="str">
        <f>TEXT(Table1[[#This Row],[Invoice Date]],"yyyy")</f>
        <v>2021</v>
      </c>
      <c r="P1311" s="4" t="str">
        <f>TEXT(Table1[[#This Row],[Invoice Date]],"mmm")</f>
        <v>Jan</v>
      </c>
      <c r="Q1311" s="27">
        <f>WEEKNUM(Table1[[#This Row],[Invoice Date]]) + IF(YEAR(Table1[[#This Row],[Invoice Date]])=2021, 52, 0)</f>
        <v>53</v>
      </c>
    </row>
    <row r="1312" spans="2:17" ht="14.25" customHeight="1" x14ac:dyDescent="0.3">
      <c r="B1312" s="4" t="s">
        <v>30</v>
      </c>
      <c r="C1312" s="34">
        <v>1128299</v>
      </c>
      <c r="D1312" s="5">
        <v>44197</v>
      </c>
      <c r="E1312" s="4" t="s">
        <v>31</v>
      </c>
      <c r="F1312" s="4" t="s">
        <v>32</v>
      </c>
      <c r="G1312" s="4" t="s">
        <v>33</v>
      </c>
      <c r="H1312" s="6" t="s">
        <v>19</v>
      </c>
      <c r="I1312" s="7">
        <v>65</v>
      </c>
      <c r="J1312" s="8">
        <v>750</v>
      </c>
      <c r="K1312" s="9">
        <v>487500</v>
      </c>
      <c r="L1312" s="9">
        <v>121875</v>
      </c>
      <c r="M1312" s="10">
        <v>0.25</v>
      </c>
      <c r="N1312" s="4" t="s">
        <v>24</v>
      </c>
      <c r="O1312" s="4" t="str">
        <f>TEXT(Table1[[#This Row],[Invoice Date]],"yyyy")</f>
        <v>2021</v>
      </c>
      <c r="P1312" s="4" t="str">
        <f>TEXT(Table1[[#This Row],[Invoice Date]],"mmm")</f>
        <v>Jan</v>
      </c>
      <c r="Q1312" s="27">
        <f>WEEKNUM(Table1[[#This Row],[Invoice Date]]) + IF(YEAR(Table1[[#This Row],[Invoice Date]])=2021, 52, 0)</f>
        <v>53</v>
      </c>
    </row>
    <row r="1313" spans="2:17" ht="14.25" customHeight="1" x14ac:dyDescent="0.3">
      <c r="B1313" s="4" t="s">
        <v>34</v>
      </c>
      <c r="C1313" s="33">
        <v>1189833</v>
      </c>
      <c r="D1313" s="5">
        <v>44198</v>
      </c>
      <c r="E1313" s="4" t="s">
        <v>36</v>
      </c>
      <c r="F1313" s="4" t="s">
        <v>53</v>
      </c>
      <c r="G1313" s="4" t="s">
        <v>54</v>
      </c>
      <c r="H1313" s="6" t="s">
        <v>23</v>
      </c>
      <c r="I1313" s="7">
        <v>43</v>
      </c>
      <c r="J1313" s="8">
        <v>138</v>
      </c>
      <c r="K1313" s="9">
        <v>5934</v>
      </c>
      <c r="L1313" s="9">
        <v>2314.2600000000002</v>
      </c>
      <c r="M1313" s="10">
        <v>0.39</v>
      </c>
      <c r="N1313" s="4" t="s">
        <v>83</v>
      </c>
      <c r="O1313" s="4" t="str">
        <f>TEXT(Table1[[#This Row],[Invoice Date]],"yyyy")</f>
        <v>2021</v>
      </c>
      <c r="P1313" s="4" t="str">
        <f>TEXT(Table1[[#This Row],[Invoice Date]],"mmm")</f>
        <v>Jan</v>
      </c>
      <c r="Q1313" s="27">
        <f>WEEKNUM(Table1[[#This Row],[Invoice Date]]) + IF(YEAR(Table1[[#This Row],[Invoice Date]])=2021, 52, 0)</f>
        <v>53</v>
      </c>
    </row>
    <row r="1314" spans="2:17" ht="14.25" customHeight="1" x14ac:dyDescent="0.3">
      <c r="B1314" s="4" t="s">
        <v>30</v>
      </c>
      <c r="C1314" s="34">
        <v>1128299</v>
      </c>
      <c r="D1314" s="5">
        <v>44198</v>
      </c>
      <c r="E1314" s="4" t="s">
        <v>31</v>
      </c>
      <c r="F1314" s="4" t="s">
        <v>32</v>
      </c>
      <c r="G1314" s="4" t="s">
        <v>33</v>
      </c>
      <c r="H1314" s="6" t="s">
        <v>20</v>
      </c>
      <c r="I1314" s="7">
        <v>46</v>
      </c>
      <c r="J1314" s="8">
        <v>225</v>
      </c>
      <c r="K1314" s="9">
        <v>10350</v>
      </c>
      <c r="L1314" s="9">
        <v>4554</v>
      </c>
      <c r="M1314" s="10">
        <v>0.44</v>
      </c>
      <c r="N1314" s="4" t="s">
        <v>24</v>
      </c>
      <c r="O1314" s="4" t="str">
        <f>TEXT(Table1[[#This Row],[Invoice Date]],"yyyy")</f>
        <v>2021</v>
      </c>
      <c r="P1314" s="4" t="str">
        <f>TEXT(Table1[[#This Row],[Invoice Date]],"mmm")</f>
        <v>Jan</v>
      </c>
      <c r="Q1314" s="27">
        <f>WEEKNUM(Table1[[#This Row],[Invoice Date]]) + IF(YEAR(Table1[[#This Row],[Invoice Date]])=2021, 52, 0)</f>
        <v>53</v>
      </c>
    </row>
    <row r="1315" spans="2:17" ht="14.25" customHeight="1" x14ac:dyDescent="0.3">
      <c r="B1315" s="4" t="s">
        <v>30</v>
      </c>
      <c r="C1315" s="34">
        <v>1128299</v>
      </c>
      <c r="D1315" s="5">
        <v>44198</v>
      </c>
      <c r="E1315" s="4" t="s">
        <v>31</v>
      </c>
      <c r="F1315" s="4" t="s">
        <v>32</v>
      </c>
      <c r="G1315" s="4" t="s">
        <v>33</v>
      </c>
      <c r="H1315" s="6" t="s">
        <v>20</v>
      </c>
      <c r="I1315" s="7">
        <v>60</v>
      </c>
      <c r="J1315" s="8">
        <v>218</v>
      </c>
      <c r="K1315" s="9">
        <v>13080</v>
      </c>
      <c r="L1315" s="9">
        <v>6670.8</v>
      </c>
      <c r="M1315" s="10">
        <v>0.51</v>
      </c>
      <c r="N1315" s="4" t="s">
        <v>83</v>
      </c>
      <c r="O1315" s="4" t="str">
        <f>TEXT(Table1[[#This Row],[Invoice Date]],"yyyy")</f>
        <v>2021</v>
      </c>
      <c r="P1315" s="4" t="str">
        <f>TEXT(Table1[[#This Row],[Invoice Date]],"mmm")</f>
        <v>Jan</v>
      </c>
      <c r="Q1315" s="27">
        <f>WEEKNUM(Table1[[#This Row],[Invoice Date]]) + IF(YEAR(Table1[[#This Row],[Invoice Date]])=2021, 52, 0)</f>
        <v>53</v>
      </c>
    </row>
    <row r="1316" spans="2:17" ht="14.25" customHeight="1" x14ac:dyDescent="0.3">
      <c r="B1316" s="4" t="s">
        <v>34</v>
      </c>
      <c r="C1316" s="33">
        <v>1189833</v>
      </c>
      <c r="D1316" s="5">
        <v>44198</v>
      </c>
      <c r="E1316" s="4" t="s">
        <v>36</v>
      </c>
      <c r="F1316" s="4" t="s">
        <v>53</v>
      </c>
      <c r="G1316" s="4" t="s">
        <v>54</v>
      </c>
      <c r="H1316" s="6" t="s">
        <v>23</v>
      </c>
      <c r="I1316" s="7">
        <v>45</v>
      </c>
      <c r="J1316" s="8">
        <v>475</v>
      </c>
      <c r="K1316" s="9">
        <v>213750</v>
      </c>
      <c r="L1316" s="9">
        <v>53437.5</v>
      </c>
      <c r="M1316" s="10">
        <v>0.25</v>
      </c>
      <c r="N1316" s="4" t="s">
        <v>24</v>
      </c>
      <c r="O1316" s="4" t="str">
        <f>TEXT(Table1[[#This Row],[Invoice Date]],"yyyy")</f>
        <v>2021</v>
      </c>
      <c r="P1316" s="4" t="str">
        <f>TEXT(Table1[[#This Row],[Invoice Date]],"mmm")</f>
        <v>Jan</v>
      </c>
      <c r="Q1316" s="27">
        <f>WEEKNUM(Table1[[#This Row],[Invoice Date]]) + IF(YEAR(Table1[[#This Row],[Invoice Date]])=2021, 52, 0)</f>
        <v>53</v>
      </c>
    </row>
    <row r="1317" spans="2:17" ht="14.25" customHeight="1" x14ac:dyDescent="0.3">
      <c r="B1317" s="4" t="s">
        <v>30</v>
      </c>
      <c r="C1317" s="34">
        <v>1128299</v>
      </c>
      <c r="D1317" s="5">
        <v>44198</v>
      </c>
      <c r="E1317" s="4" t="s">
        <v>31</v>
      </c>
      <c r="F1317" s="4" t="s">
        <v>32</v>
      </c>
      <c r="G1317" s="4" t="s">
        <v>33</v>
      </c>
      <c r="H1317" s="6" t="s">
        <v>20</v>
      </c>
      <c r="I1317" s="7">
        <v>65</v>
      </c>
      <c r="J1317" s="8">
        <v>750</v>
      </c>
      <c r="K1317" s="9">
        <v>487500</v>
      </c>
      <c r="L1317" s="9">
        <v>195000</v>
      </c>
      <c r="M1317" s="10">
        <v>0.4</v>
      </c>
      <c r="N1317" s="4" t="s">
        <v>24</v>
      </c>
      <c r="O1317" s="4" t="str">
        <f>TEXT(Table1[[#This Row],[Invoice Date]],"yyyy")</f>
        <v>2021</v>
      </c>
      <c r="P1317" s="4" t="str">
        <f>TEXT(Table1[[#This Row],[Invoice Date]],"mmm")</f>
        <v>Jan</v>
      </c>
      <c r="Q1317" s="27">
        <f>WEEKNUM(Table1[[#This Row],[Invoice Date]]) + IF(YEAR(Table1[[#This Row],[Invoice Date]])=2021, 52, 0)</f>
        <v>53</v>
      </c>
    </row>
    <row r="1318" spans="2:17" ht="14.25" customHeight="1" x14ac:dyDescent="0.3">
      <c r="B1318" s="4" t="s">
        <v>30</v>
      </c>
      <c r="C1318" s="34">
        <v>1128299</v>
      </c>
      <c r="D1318" s="5">
        <v>44199</v>
      </c>
      <c r="E1318" s="4" t="s">
        <v>36</v>
      </c>
      <c r="F1318" s="4" t="s">
        <v>112</v>
      </c>
      <c r="G1318" s="4" t="s">
        <v>113</v>
      </c>
      <c r="H1318" s="6" t="s">
        <v>21</v>
      </c>
      <c r="I1318" s="7">
        <v>23</v>
      </c>
      <c r="J1318" s="8">
        <v>29</v>
      </c>
      <c r="K1318" s="9">
        <v>667</v>
      </c>
      <c r="L1318" s="9">
        <v>300.14999999999998</v>
      </c>
      <c r="M1318" s="10">
        <v>0.44999999999999996</v>
      </c>
      <c r="N1318" s="4" t="s">
        <v>83</v>
      </c>
      <c r="O1318" s="4" t="str">
        <f>TEXT(Table1[[#This Row],[Invoice Date]],"yyyy")</f>
        <v>2021</v>
      </c>
      <c r="P1318" s="4" t="str">
        <f>TEXT(Table1[[#This Row],[Invoice Date]],"mmm")</f>
        <v>Jan</v>
      </c>
      <c r="Q1318" s="27">
        <f>WEEKNUM(Table1[[#This Row],[Invoice Date]]) + IF(YEAR(Table1[[#This Row],[Invoice Date]])=2021, 52, 0)</f>
        <v>54</v>
      </c>
    </row>
    <row r="1319" spans="2:17" ht="14.25" customHeight="1" x14ac:dyDescent="0.3">
      <c r="B1319" s="4" t="s">
        <v>30</v>
      </c>
      <c r="C1319" s="34">
        <v>1128299</v>
      </c>
      <c r="D1319" s="5">
        <v>44199</v>
      </c>
      <c r="E1319" s="4" t="s">
        <v>36</v>
      </c>
      <c r="F1319" s="4" t="s">
        <v>112</v>
      </c>
      <c r="G1319" s="4" t="s">
        <v>113</v>
      </c>
      <c r="H1319" s="6" t="s">
        <v>20</v>
      </c>
      <c r="I1319" s="7">
        <v>18</v>
      </c>
      <c r="J1319" s="8">
        <v>65</v>
      </c>
      <c r="K1319" s="9">
        <v>1170</v>
      </c>
      <c r="L1319" s="9">
        <v>479.7</v>
      </c>
      <c r="M1319" s="10">
        <v>0.41</v>
      </c>
      <c r="N1319" s="4" t="s">
        <v>83</v>
      </c>
      <c r="O1319" s="4" t="str">
        <f>TEXT(Table1[[#This Row],[Invoice Date]],"yyyy")</f>
        <v>2021</v>
      </c>
      <c r="P1319" s="4" t="str">
        <f>TEXT(Table1[[#This Row],[Invoice Date]],"mmm")</f>
        <v>Jan</v>
      </c>
      <c r="Q1319" s="27">
        <f>WEEKNUM(Table1[[#This Row],[Invoice Date]]) + IF(YEAR(Table1[[#This Row],[Invoice Date]])=2021, 52, 0)</f>
        <v>54</v>
      </c>
    </row>
    <row r="1320" spans="2:17" ht="14.25" customHeight="1" x14ac:dyDescent="0.3">
      <c r="B1320" s="4" t="s">
        <v>30</v>
      </c>
      <c r="C1320" s="34">
        <v>1128299</v>
      </c>
      <c r="D1320" s="5">
        <v>44199</v>
      </c>
      <c r="E1320" s="4" t="s">
        <v>36</v>
      </c>
      <c r="F1320" s="4" t="s">
        <v>112</v>
      </c>
      <c r="G1320" s="4" t="s">
        <v>113</v>
      </c>
      <c r="H1320" s="6" t="s">
        <v>22</v>
      </c>
      <c r="I1320" s="7">
        <v>38</v>
      </c>
      <c r="J1320" s="8">
        <v>45</v>
      </c>
      <c r="K1320" s="9">
        <v>1710</v>
      </c>
      <c r="L1320" s="9">
        <v>1060.2</v>
      </c>
      <c r="M1320" s="10">
        <v>0.62</v>
      </c>
      <c r="N1320" s="4" t="s">
        <v>83</v>
      </c>
      <c r="O1320" s="4" t="str">
        <f>TEXT(Table1[[#This Row],[Invoice Date]],"yyyy")</f>
        <v>2021</v>
      </c>
      <c r="P1320" s="4" t="str">
        <f>TEXT(Table1[[#This Row],[Invoice Date]],"mmm")</f>
        <v>Jan</v>
      </c>
      <c r="Q1320" s="27">
        <f>WEEKNUM(Table1[[#This Row],[Invoice Date]]) + IF(YEAR(Table1[[#This Row],[Invoice Date]])=2021, 52, 0)</f>
        <v>54</v>
      </c>
    </row>
    <row r="1321" spans="2:17" ht="14.25" customHeight="1" x14ac:dyDescent="0.3">
      <c r="B1321" s="4" t="s">
        <v>30</v>
      </c>
      <c r="C1321" s="34">
        <v>1128299</v>
      </c>
      <c r="D1321" s="5">
        <v>44199</v>
      </c>
      <c r="E1321" s="4" t="s">
        <v>36</v>
      </c>
      <c r="F1321" s="4" t="s">
        <v>112</v>
      </c>
      <c r="G1321" s="4" t="s">
        <v>113</v>
      </c>
      <c r="H1321" s="6" t="s">
        <v>19</v>
      </c>
      <c r="I1321" s="7">
        <v>29</v>
      </c>
      <c r="J1321" s="8">
        <v>70</v>
      </c>
      <c r="K1321" s="9">
        <v>2030</v>
      </c>
      <c r="L1321" s="9">
        <v>933.8</v>
      </c>
      <c r="M1321" s="10">
        <v>0.45999999999999996</v>
      </c>
      <c r="N1321" s="4" t="s">
        <v>83</v>
      </c>
      <c r="O1321" s="4" t="str">
        <f>TEXT(Table1[[#This Row],[Invoice Date]],"yyyy")</f>
        <v>2021</v>
      </c>
      <c r="P1321" s="4" t="str">
        <f>TEXT(Table1[[#This Row],[Invoice Date]],"mmm")</f>
        <v>Jan</v>
      </c>
      <c r="Q1321" s="27">
        <f>WEEKNUM(Table1[[#This Row],[Invoice Date]]) + IF(YEAR(Table1[[#This Row],[Invoice Date]])=2021, 52, 0)</f>
        <v>54</v>
      </c>
    </row>
    <row r="1322" spans="2:17" ht="14.25" customHeight="1" x14ac:dyDescent="0.3">
      <c r="B1322" s="4" t="s">
        <v>30</v>
      </c>
      <c r="C1322" s="34">
        <v>1128299</v>
      </c>
      <c r="D1322" s="5">
        <v>44199</v>
      </c>
      <c r="E1322" s="4" t="s">
        <v>36</v>
      </c>
      <c r="F1322" s="4" t="s">
        <v>112</v>
      </c>
      <c r="G1322" s="4" t="s">
        <v>113</v>
      </c>
      <c r="H1322" s="6" t="s">
        <v>23</v>
      </c>
      <c r="I1322" s="7">
        <v>28</v>
      </c>
      <c r="J1322" s="8">
        <v>73</v>
      </c>
      <c r="K1322" s="9">
        <v>2044</v>
      </c>
      <c r="L1322" s="9">
        <v>1124.2</v>
      </c>
      <c r="M1322" s="10">
        <v>0.55000000000000004</v>
      </c>
      <c r="N1322" s="4" t="s">
        <v>83</v>
      </c>
      <c r="O1322" s="4" t="str">
        <f>TEXT(Table1[[#This Row],[Invoice Date]],"yyyy")</f>
        <v>2021</v>
      </c>
      <c r="P1322" s="4" t="str">
        <f>TEXT(Table1[[#This Row],[Invoice Date]],"mmm")</f>
        <v>Jan</v>
      </c>
      <c r="Q1322" s="27">
        <f>WEEKNUM(Table1[[#This Row],[Invoice Date]]) + IF(YEAR(Table1[[#This Row],[Invoice Date]])=2021, 52, 0)</f>
        <v>54</v>
      </c>
    </row>
    <row r="1323" spans="2:17" ht="14.25" customHeight="1" x14ac:dyDescent="0.3">
      <c r="B1323" s="4" t="s">
        <v>30</v>
      </c>
      <c r="C1323" s="34">
        <v>1128299</v>
      </c>
      <c r="D1323" s="5">
        <v>44199</v>
      </c>
      <c r="E1323" s="4" t="s">
        <v>36</v>
      </c>
      <c r="F1323" s="4" t="s">
        <v>112</v>
      </c>
      <c r="G1323" s="4" t="s">
        <v>113</v>
      </c>
      <c r="H1323" s="6" t="s">
        <v>17</v>
      </c>
      <c r="I1323" s="7">
        <v>28</v>
      </c>
      <c r="J1323" s="8">
        <v>126</v>
      </c>
      <c r="K1323" s="9">
        <v>3528</v>
      </c>
      <c r="L1323" s="9">
        <v>1587.6</v>
      </c>
      <c r="M1323" s="10">
        <v>0.44999999999999996</v>
      </c>
      <c r="N1323" s="4" t="s">
        <v>83</v>
      </c>
      <c r="O1323" s="4" t="str">
        <f>TEXT(Table1[[#This Row],[Invoice Date]],"yyyy")</f>
        <v>2021</v>
      </c>
      <c r="P1323" s="4" t="str">
        <f>TEXT(Table1[[#This Row],[Invoice Date]],"mmm")</f>
        <v>Jan</v>
      </c>
      <c r="Q1323" s="27">
        <f>WEEKNUM(Table1[[#This Row],[Invoice Date]]) + IF(YEAR(Table1[[#This Row],[Invoice Date]])=2021, 52, 0)</f>
        <v>54</v>
      </c>
    </row>
    <row r="1324" spans="2:17" ht="14.25" customHeight="1" x14ac:dyDescent="0.3">
      <c r="B1324" s="4" t="s">
        <v>34</v>
      </c>
      <c r="C1324" s="33">
        <v>1189833</v>
      </c>
      <c r="D1324" s="5">
        <v>44199</v>
      </c>
      <c r="E1324" s="4" t="s">
        <v>36</v>
      </c>
      <c r="F1324" s="4" t="s">
        <v>53</v>
      </c>
      <c r="G1324" s="4" t="s">
        <v>54</v>
      </c>
      <c r="H1324" s="6" t="s">
        <v>17</v>
      </c>
      <c r="I1324" s="7">
        <v>34</v>
      </c>
      <c r="J1324" s="8">
        <v>158</v>
      </c>
      <c r="K1324" s="9">
        <v>5372</v>
      </c>
      <c r="L1324" s="9">
        <v>3062.0400000000004</v>
      </c>
      <c r="M1324" s="10">
        <v>0.57000000000000006</v>
      </c>
      <c r="N1324" s="4" t="s">
        <v>83</v>
      </c>
      <c r="O1324" s="4" t="str">
        <f>TEXT(Table1[[#This Row],[Invoice Date]],"yyyy")</f>
        <v>2021</v>
      </c>
      <c r="P1324" s="4" t="str">
        <f>TEXT(Table1[[#This Row],[Invoice Date]],"mmm")</f>
        <v>Jan</v>
      </c>
      <c r="Q1324" s="27">
        <f>WEEKNUM(Table1[[#This Row],[Invoice Date]]) + IF(YEAR(Table1[[#This Row],[Invoice Date]])=2021, 52, 0)</f>
        <v>54</v>
      </c>
    </row>
    <row r="1325" spans="2:17" ht="14.25" customHeight="1" x14ac:dyDescent="0.3">
      <c r="B1325" s="4" t="s">
        <v>30</v>
      </c>
      <c r="C1325" s="34">
        <v>1128299</v>
      </c>
      <c r="D1325" s="5">
        <v>44199</v>
      </c>
      <c r="E1325" s="4" t="s">
        <v>31</v>
      </c>
      <c r="F1325" s="4" t="s">
        <v>32</v>
      </c>
      <c r="G1325" s="4" t="s">
        <v>33</v>
      </c>
      <c r="H1325" s="6" t="s">
        <v>21</v>
      </c>
      <c r="I1325" s="7">
        <v>42</v>
      </c>
      <c r="J1325" s="8">
        <v>228</v>
      </c>
      <c r="K1325" s="9">
        <v>9576</v>
      </c>
      <c r="L1325" s="9">
        <v>4021.92</v>
      </c>
      <c r="M1325" s="10">
        <v>0.42</v>
      </c>
      <c r="N1325" s="4" t="s">
        <v>24</v>
      </c>
      <c r="O1325" s="4" t="str">
        <f>TEXT(Table1[[#This Row],[Invoice Date]],"yyyy")</f>
        <v>2021</v>
      </c>
      <c r="P1325" s="4" t="str">
        <f>TEXT(Table1[[#This Row],[Invoice Date]],"mmm")</f>
        <v>Jan</v>
      </c>
      <c r="Q1325" s="27">
        <f>WEEKNUM(Table1[[#This Row],[Invoice Date]]) + IF(YEAR(Table1[[#This Row],[Invoice Date]])=2021, 52, 0)</f>
        <v>54</v>
      </c>
    </row>
    <row r="1326" spans="2:17" ht="14.25" customHeight="1" x14ac:dyDescent="0.3">
      <c r="B1326" s="4" t="s">
        <v>30</v>
      </c>
      <c r="C1326" s="34">
        <v>1128299</v>
      </c>
      <c r="D1326" s="5">
        <v>44199</v>
      </c>
      <c r="E1326" s="4" t="s">
        <v>31</v>
      </c>
      <c r="F1326" s="4" t="s">
        <v>32</v>
      </c>
      <c r="G1326" s="4" t="s">
        <v>33</v>
      </c>
      <c r="H1326" s="6" t="s">
        <v>21</v>
      </c>
      <c r="I1326" s="7">
        <v>56</v>
      </c>
      <c r="J1326" s="8">
        <v>182</v>
      </c>
      <c r="K1326" s="9">
        <v>10192</v>
      </c>
      <c r="L1326" s="9">
        <v>4586.3999999999996</v>
      </c>
      <c r="M1326" s="10">
        <v>0.44999999999999996</v>
      </c>
      <c r="N1326" s="4" t="s">
        <v>83</v>
      </c>
      <c r="O1326" s="4" t="str">
        <f>TEXT(Table1[[#This Row],[Invoice Date]],"yyyy")</f>
        <v>2021</v>
      </c>
      <c r="P1326" s="4" t="str">
        <f>TEXT(Table1[[#This Row],[Invoice Date]],"mmm")</f>
        <v>Jan</v>
      </c>
      <c r="Q1326" s="27">
        <f>WEEKNUM(Table1[[#This Row],[Invoice Date]]) + IF(YEAR(Table1[[#This Row],[Invoice Date]])=2021, 52, 0)</f>
        <v>54</v>
      </c>
    </row>
    <row r="1327" spans="2:17" ht="14.25" customHeight="1" x14ac:dyDescent="0.3">
      <c r="B1327" s="4" t="s">
        <v>30</v>
      </c>
      <c r="C1327" s="34">
        <v>1128299</v>
      </c>
      <c r="D1327" s="5">
        <v>44199</v>
      </c>
      <c r="E1327" s="4" t="s">
        <v>36</v>
      </c>
      <c r="F1327" s="4" t="s">
        <v>112</v>
      </c>
      <c r="G1327" s="4" t="s">
        <v>113</v>
      </c>
      <c r="H1327" s="6" t="s">
        <v>21</v>
      </c>
      <c r="I1327" s="7">
        <v>25.000000000000007</v>
      </c>
      <c r="J1327" s="8">
        <v>100</v>
      </c>
      <c r="K1327" s="9">
        <v>25000.000000000007</v>
      </c>
      <c r="L1327" s="9">
        <v>7500.0000000000018</v>
      </c>
      <c r="M1327" s="10">
        <v>0.3</v>
      </c>
      <c r="N1327" s="4" t="s">
        <v>18</v>
      </c>
      <c r="O1327" s="4" t="str">
        <f>TEXT(Table1[[#This Row],[Invoice Date]],"yyyy")</f>
        <v>2021</v>
      </c>
      <c r="P1327" s="4" t="str">
        <f>TEXT(Table1[[#This Row],[Invoice Date]],"mmm")</f>
        <v>Jan</v>
      </c>
      <c r="Q1327" s="27">
        <f>WEEKNUM(Table1[[#This Row],[Invoice Date]]) + IF(YEAR(Table1[[#This Row],[Invoice Date]])=2021, 52, 0)</f>
        <v>54</v>
      </c>
    </row>
    <row r="1328" spans="2:17" ht="14.25" customHeight="1" x14ac:dyDescent="0.3">
      <c r="B1328" s="4" t="s">
        <v>30</v>
      </c>
      <c r="C1328" s="34">
        <v>1128299</v>
      </c>
      <c r="D1328" s="5">
        <v>44199</v>
      </c>
      <c r="E1328" s="4" t="s">
        <v>36</v>
      </c>
      <c r="F1328" s="4" t="s">
        <v>112</v>
      </c>
      <c r="G1328" s="4" t="s">
        <v>113</v>
      </c>
      <c r="H1328" s="6" t="s">
        <v>20</v>
      </c>
      <c r="I1328" s="7">
        <v>20.000000000000007</v>
      </c>
      <c r="J1328" s="8">
        <v>250</v>
      </c>
      <c r="K1328" s="9">
        <v>50000.000000000015</v>
      </c>
      <c r="L1328" s="9">
        <v>15000.000000000004</v>
      </c>
      <c r="M1328" s="10">
        <v>0.3</v>
      </c>
      <c r="N1328" s="4" t="s">
        <v>18</v>
      </c>
      <c r="O1328" s="4" t="str">
        <f>TEXT(Table1[[#This Row],[Invoice Date]],"yyyy")</f>
        <v>2021</v>
      </c>
      <c r="P1328" s="4" t="str">
        <f>TEXT(Table1[[#This Row],[Invoice Date]],"mmm")</f>
        <v>Jan</v>
      </c>
      <c r="Q1328" s="27">
        <f>WEEKNUM(Table1[[#This Row],[Invoice Date]]) + IF(YEAR(Table1[[#This Row],[Invoice Date]])=2021, 52, 0)</f>
        <v>54</v>
      </c>
    </row>
    <row r="1329" spans="2:17" ht="14.25" customHeight="1" x14ac:dyDescent="0.3">
      <c r="B1329" s="4" t="s">
        <v>30</v>
      </c>
      <c r="C1329" s="34">
        <v>1128299</v>
      </c>
      <c r="D1329" s="5">
        <v>44199</v>
      </c>
      <c r="E1329" s="4" t="s">
        <v>36</v>
      </c>
      <c r="F1329" s="4" t="s">
        <v>112</v>
      </c>
      <c r="G1329" s="4" t="s">
        <v>113</v>
      </c>
      <c r="H1329" s="6" t="s">
        <v>22</v>
      </c>
      <c r="I1329" s="7">
        <v>40</v>
      </c>
      <c r="J1329" s="8">
        <v>150</v>
      </c>
      <c r="K1329" s="9">
        <v>60000</v>
      </c>
      <c r="L1329" s="9">
        <v>30000</v>
      </c>
      <c r="M1329" s="10">
        <v>0.5</v>
      </c>
      <c r="N1329" s="4" t="s">
        <v>18</v>
      </c>
      <c r="O1329" s="4" t="str">
        <f>TEXT(Table1[[#This Row],[Invoice Date]],"yyyy")</f>
        <v>2021</v>
      </c>
      <c r="P1329" s="4" t="str">
        <f>TEXT(Table1[[#This Row],[Invoice Date]],"mmm")</f>
        <v>Jan</v>
      </c>
      <c r="Q1329" s="27">
        <f>WEEKNUM(Table1[[#This Row],[Invoice Date]]) + IF(YEAR(Table1[[#This Row],[Invoice Date]])=2021, 52, 0)</f>
        <v>54</v>
      </c>
    </row>
    <row r="1330" spans="2:17" ht="14.25" customHeight="1" x14ac:dyDescent="0.3">
      <c r="B1330" s="4" t="s">
        <v>30</v>
      </c>
      <c r="C1330" s="34">
        <v>1128299</v>
      </c>
      <c r="D1330" s="5">
        <v>44199</v>
      </c>
      <c r="E1330" s="4" t="s">
        <v>36</v>
      </c>
      <c r="F1330" s="4" t="s">
        <v>112</v>
      </c>
      <c r="G1330" s="4" t="s">
        <v>113</v>
      </c>
      <c r="H1330" s="6" t="s">
        <v>19</v>
      </c>
      <c r="I1330" s="7">
        <v>30.000000000000004</v>
      </c>
      <c r="J1330" s="8">
        <v>250</v>
      </c>
      <c r="K1330" s="9">
        <v>75000.000000000015</v>
      </c>
      <c r="L1330" s="9">
        <v>26250.000000000004</v>
      </c>
      <c r="M1330" s="10">
        <v>0.35</v>
      </c>
      <c r="N1330" s="4" t="s">
        <v>18</v>
      </c>
      <c r="O1330" s="4" t="str">
        <f>TEXT(Table1[[#This Row],[Invoice Date]],"yyyy")</f>
        <v>2021</v>
      </c>
      <c r="P1330" s="4" t="str">
        <f>TEXT(Table1[[#This Row],[Invoice Date]],"mmm")</f>
        <v>Jan</v>
      </c>
      <c r="Q1330" s="27">
        <f>WEEKNUM(Table1[[#This Row],[Invoice Date]]) + IF(YEAR(Table1[[#This Row],[Invoice Date]])=2021, 52, 0)</f>
        <v>54</v>
      </c>
    </row>
    <row r="1331" spans="2:17" ht="14.25" customHeight="1" x14ac:dyDescent="0.3">
      <c r="B1331" s="4" t="s">
        <v>30</v>
      </c>
      <c r="C1331" s="34">
        <v>1128299</v>
      </c>
      <c r="D1331" s="5">
        <v>44199</v>
      </c>
      <c r="E1331" s="4" t="s">
        <v>36</v>
      </c>
      <c r="F1331" s="4" t="s">
        <v>112</v>
      </c>
      <c r="G1331" s="4" t="s">
        <v>113</v>
      </c>
      <c r="H1331" s="6" t="s">
        <v>23</v>
      </c>
      <c r="I1331" s="7">
        <v>30.000000000000004</v>
      </c>
      <c r="J1331" s="8">
        <v>250</v>
      </c>
      <c r="K1331" s="9">
        <v>75000.000000000015</v>
      </c>
      <c r="L1331" s="9">
        <v>30000.000000000007</v>
      </c>
      <c r="M1331" s="10">
        <v>0.4</v>
      </c>
      <c r="N1331" s="4" t="s">
        <v>18</v>
      </c>
      <c r="O1331" s="4" t="str">
        <f>TEXT(Table1[[#This Row],[Invoice Date]],"yyyy")</f>
        <v>2021</v>
      </c>
      <c r="P1331" s="4" t="str">
        <f>TEXT(Table1[[#This Row],[Invoice Date]],"mmm")</f>
        <v>Jan</v>
      </c>
      <c r="Q1331" s="27">
        <f>WEEKNUM(Table1[[#This Row],[Invoice Date]]) + IF(YEAR(Table1[[#This Row],[Invoice Date]])=2021, 52, 0)</f>
        <v>54</v>
      </c>
    </row>
    <row r="1332" spans="2:17" ht="14.25" customHeight="1" x14ac:dyDescent="0.3">
      <c r="B1332" s="4" t="s">
        <v>30</v>
      </c>
      <c r="C1332" s="34">
        <v>1128299</v>
      </c>
      <c r="D1332" s="5">
        <v>44199</v>
      </c>
      <c r="E1332" s="4" t="s">
        <v>36</v>
      </c>
      <c r="F1332" s="4" t="s">
        <v>112</v>
      </c>
      <c r="G1332" s="4" t="s">
        <v>113</v>
      </c>
      <c r="H1332" s="6" t="s">
        <v>17</v>
      </c>
      <c r="I1332" s="7">
        <v>30.000000000000004</v>
      </c>
      <c r="J1332" s="8">
        <v>450</v>
      </c>
      <c r="K1332" s="9">
        <v>135000.00000000003</v>
      </c>
      <c r="L1332" s="9">
        <v>40500.000000000007</v>
      </c>
      <c r="M1332" s="10">
        <v>0.3</v>
      </c>
      <c r="N1332" s="4" t="s">
        <v>18</v>
      </c>
      <c r="O1332" s="4" t="str">
        <f>TEXT(Table1[[#This Row],[Invoice Date]],"yyyy")</f>
        <v>2021</v>
      </c>
      <c r="P1332" s="4" t="str">
        <f>TEXT(Table1[[#This Row],[Invoice Date]],"mmm")</f>
        <v>Jan</v>
      </c>
      <c r="Q1332" s="27">
        <f>WEEKNUM(Table1[[#This Row],[Invoice Date]]) + IF(YEAR(Table1[[#This Row],[Invoice Date]])=2021, 52, 0)</f>
        <v>54</v>
      </c>
    </row>
    <row r="1333" spans="2:17" ht="14.25" customHeight="1" x14ac:dyDescent="0.3">
      <c r="B1333" s="4" t="s">
        <v>34</v>
      </c>
      <c r="C1333" s="33">
        <v>1189833</v>
      </c>
      <c r="D1333" s="5">
        <v>44199</v>
      </c>
      <c r="E1333" s="4" t="s">
        <v>36</v>
      </c>
      <c r="F1333" s="4" t="s">
        <v>53</v>
      </c>
      <c r="G1333" s="4" t="s">
        <v>54</v>
      </c>
      <c r="H1333" s="6" t="s">
        <v>17</v>
      </c>
      <c r="I1333" s="7">
        <v>35</v>
      </c>
      <c r="J1333" s="8">
        <v>525</v>
      </c>
      <c r="K1333" s="9">
        <v>183750</v>
      </c>
      <c r="L1333" s="9">
        <v>82687.5</v>
      </c>
      <c r="M1333" s="10">
        <v>0.45</v>
      </c>
      <c r="N1333" s="4" t="s">
        <v>24</v>
      </c>
      <c r="O1333" s="4" t="str">
        <f>TEXT(Table1[[#This Row],[Invoice Date]],"yyyy")</f>
        <v>2021</v>
      </c>
      <c r="P1333" s="4" t="str">
        <f>TEXT(Table1[[#This Row],[Invoice Date]],"mmm")</f>
        <v>Jan</v>
      </c>
      <c r="Q1333" s="27">
        <f>WEEKNUM(Table1[[#This Row],[Invoice Date]]) + IF(YEAR(Table1[[#This Row],[Invoice Date]])=2021, 52, 0)</f>
        <v>54</v>
      </c>
    </row>
    <row r="1334" spans="2:17" ht="14.25" customHeight="1" x14ac:dyDescent="0.3">
      <c r="B1334" s="4" t="s">
        <v>30</v>
      </c>
      <c r="C1334" s="34">
        <v>1128299</v>
      </c>
      <c r="D1334" s="5">
        <v>44199</v>
      </c>
      <c r="E1334" s="4" t="s">
        <v>31</v>
      </c>
      <c r="F1334" s="4" t="s">
        <v>32</v>
      </c>
      <c r="G1334" s="4" t="s">
        <v>33</v>
      </c>
      <c r="H1334" s="6" t="s">
        <v>21</v>
      </c>
      <c r="I1334" s="7">
        <v>60</v>
      </c>
      <c r="J1334" s="8">
        <v>650</v>
      </c>
      <c r="K1334" s="9">
        <v>390000</v>
      </c>
      <c r="L1334" s="9">
        <v>136500</v>
      </c>
      <c r="M1334" s="10">
        <v>0.35</v>
      </c>
      <c r="N1334" s="4" t="s">
        <v>24</v>
      </c>
      <c r="O1334" s="4" t="str">
        <f>TEXT(Table1[[#This Row],[Invoice Date]],"yyyy")</f>
        <v>2021</v>
      </c>
      <c r="P1334" s="4" t="str">
        <f>TEXT(Table1[[#This Row],[Invoice Date]],"mmm")</f>
        <v>Jan</v>
      </c>
      <c r="Q1334" s="27">
        <f>WEEKNUM(Table1[[#This Row],[Invoice Date]]) + IF(YEAR(Table1[[#This Row],[Invoice Date]])=2021, 52, 0)</f>
        <v>54</v>
      </c>
    </row>
    <row r="1335" spans="2:17" ht="14.25" customHeight="1" x14ac:dyDescent="0.3">
      <c r="B1335" s="4" t="s">
        <v>34</v>
      </c>
      <c r="C1335" s="33">
        <v>1189833</v>
      </c>
      <c r="D1335" s="5">
        <v>44200</v>
      </c>
      <c r="E1335" s="4" t="s">
        <v>36</v>
      </c>
      <c r="F1335" s="4" t="s">
        <v>53</v>
      </c>
      <c r="G1335" s="4" t="s">
        <v>54</v>
      </c>
      <c r="H1335" s="6" t="s">
        <v>19</v>
      </c>
      <c r="I1335" s="7">
        <v>42</v>
      </c>
      <c r="J1335" s="8">
        <v>123</v>
      </c>
      <c r="K1335" s="9">
        <v>5166</v>
      </c>
      <c r="L1335" s="9">
        <v>2324.6999999999998</v>
      </c>
      <c r="M1335" s="10">
        <v>0.44999999999999996</v>
      </c>
      <c r="N1335" s="4" t="s">
        <v>83</v>
      </c>
      <c r="O1335" s="4" t="str">
        <f>TEXT(Table1[[#This Row],[Invoice Date]],"yyyy")</f>
        <v>2021</v>
      </c>
      <c r="P1335" s="4" t="str">
        <f>TEXT(Table1[[#This Row],[Invoice Date]],"mmm")</f>
        <v>Jan</v>
      </c>
      <c r="Q1335" s="27">
        <f>WEEKNUM(Table1[[#This Row],[Invoice Date]]) + IF(YEAR(Table1[[#This Row],[Invoice Date]])=2021, 52, 0)</f>
        <v>54</v>
      </c>
    </row>
    <row r="1336" spans="2:17" ht="14.25" customHeight="1" x14ac:dyDescent="0.3">
      <c r="B1336" s="4" t="s">
        <v>30</v>
      </c>
      <c r="C1336" s="34">
        <v>1128299</v>
      </c>
      <c r="D1336" s="5">
        <v>44200</v>
      </c>
      <c r="E1336" s="4" t="s">
        <v>31</v>
      </c>
      <c r="F1336" s="4" t="s">
        <v>32</v>
      </c>
      <c r="G1336" s="4" t="s">
        <v>33</v>
      </c>
      <c r="H1336" s="6" t="s">
        <v>22</v>
      </c>
      <c r="I1336" s="7">
        <v>49</v>
      </c>
      <c r="J1336" s="8">
        <v>182</v>
      </c>
      <c r="K1336" s="9">
        <v>8918</v>
      </c>
      <c r="L1336" s="9">
        <v>5083.26</v>
      </c>
      <c r="M1336" s="10">
        <v>0.57000000000000006</v>
      </c>
      <c r="N1336" s="4" t="s">
        <v>24</v>
      </c>
      <c r="O1336" s="4" t="str">
        <f>TEXT(Table1[[#This Row],[Invoice Date]],"yyyy")</f>
        <v>2021</v>
      </c>
      <c r="P1336" s="4" t="str">
        <f>TEXT(Table1[[#This Row],[Invoice Date]],"mmm")</f>
        <v>Jan</v>
      </c>
      <c r="Q1336" s="27">
        <f>WEEKNUM(Table1[[#This Row],[Invoice Date]]) + IF(YEAR(Table1[[#This Row],[Invoice Date]])=2021, 52, 0)</f>
        <v>54</v>
      </c>
    </row>
    <row r="1337" spans="2:17" ht="14.25" customHeight="1" x14ac:dyDescent="0.3">
      <c r="B1337" s="4" t="s">
        <v>30</v>
      </c>
      <c r="C1337" s="34">
        <v>1128299</v>
      </c>
      <c r="D1337" s="5">
        <v>44200</v>
      </c>
      <c r="E1337" s="4" t="s">
        <v>31</v>
      </c>
      <c r="F1337" s="4" t="s">
        <v>32</v>
      </c>
      <c r="G1337" s="4" t="s">
        <v>33</v>
      </c>
      <c r="H1337" s="6" t="s">
        <v>22</v>
      </c>
      <c r="I1337" s="7">
        <v>60</v>
      </c>
      <c r="J1337" s="8">
        <v>154</v>
      </c>
      <c r="K1337" s="9">
        <v>9240</v>
      </c>
      <c r="L1337" s="9">
        <v>6098.4000000000005</v>
      </c>
      <c r="M1337" s="10">
        <v>0.66</v>
      </c>
      <c r="N1337" s="4" t="s">
        <v>83</v>
      </c>
      <c r="O1337" s="4" t="str">
        <f>TEXT(Table1[[#This Row],[Invoice Date]],"yyyy")</f>
        <v>2021</v>
      </c>
      <c r="P1337" s="4" t="str">
        <f>TEXT(Table1[[#This Row],[Invoice Date]],"mmm")</f>
        <v>Jan</v>
      </c>
      <c r="Q1337" s="27">
        <f>WEEKNUM(Table1[[#This Row],[Invoice Date]]) + IF(YEAR(Table1[[#This Row],[Invoice Date]])=2021, 52, 0)</f>
        <v>54</v>
      </c>
    </row>
    <row r="1338" spans="2:17" ht="14.25" customHeight="1" x14ac:dyDescent="0.3">
      <c r="B1338" s="4" t="s">
        <v>34</v>
      </c>
      <c r="C1338" s="33">
        <v>1189833</v>
      </c>
      <c r="D1338" s="5">
        <v>44200</v>
      </c>
      <c r="E1338" s="4" t="s">
        <v>36</v>
      </c>
      <c r="F1338" s="4" t="s">
        <v>53</v>
      </c>
      <c r="G1338" s="4" t="s">
        <v>54</v>
      </c>
      <c r="H1338" s="6" t="s">
        <v>19</v>
      </c>
      <c r="I1338" s="7">
        <v>45</v>
      </c>
      <c r="J1338" s="8">
        <v>425</v>
      </c>
      <c r="K1338" s="9">
        <v>191250</v>
      </c>
      <c r="L1338" s="9">
        <v>57375</v>
      </c>
      <c r="M1338" s="10">
        <v>0.3</v>
      </c>
      <c r="N1338" s="4" t="s">
        <v>24</v>
      </c>
      <c r="O1338" s="4" t="str">
        <f>TEXT(Table1[[#This Row],[Invoice Date]],"yyyy")</f>
        <v>2021</v>
      </c>
      <c r="P1338" s="4" t="str">
        <f>TEXT(Table1[[#This Row],[Invoice Date]],"mmm")</f>
        <v>Jan</v>
      </c>
      <c r="Q1338" s="27">
        <f>WEEKNUM(Table1[[#This Row],[Invoice Date]]) + IF(YEAR(Table1[[#This Row],[Invoice Date]])=2021, 52, 0)</f>
        <v>54</v>
      </c>
    </row>
    <row r="1339" spans="2:17" ht="14.25" customHeight="1" x14ac:dyDescent="0.3">
      <c r="B1339" s="4" t="s">
        <v>30</v>
      </c>
      <c r="C1339" s="34">
        <v>1128299</v>
      </c>
      <c r="D1339" s="5">
        <v>44200</v>
      </c>
      <c r="E1339" s="4" t="s">
        <v>31</v>
      </c>
      <c r="F1339" s="4" t="s">
        <v>32</v>
      </c>
      <c r="G1339" s="4" t="s">
        <v>33</v>
      </c>
      <c r="H1339" s="6" t="s">
        <v>22</v>
      </c>
      <c r="I1339" s="7">
        <v>65</v>
      </c>
      <c r="J1339" s="8">
        <v>550</v>
      </c>
      <c r="K1339" s="9">
        <v>357500</v>
      </c>
      <c r="L1339" s="9">
        <v>196625.00000000003</v>
      </c>
      <c r="M1339" s="10">
        <v>0.55000000000000004</v>
      </c>
      <c r="N1339" s="4" t="s">
        <v>24</v>
      </c>
      <c r="O1339" s="4" t="str">
        <f>TEXT(Table1[[#This Row],[Invoice Date]],"yyyy")</f>
        <v>2021</v>
      </c>
      <c r="P1339" s="4" t="str">
        <f>TEXT(Table1[[#This Row],[Invoice Date]],"mmm")</f>
        <v>Jan</v>
      </c>
      <c r="Q1339" s="27">
        <f>WEEKNUM(Table1[[#This Row],[Invoice Date]]) + IF(YEAR(Table1[[#This Row],[Invoice Date]])=2021, 52, 0)</f>
        <v>54</v>
      </c>
    </row>
    <row r="1340" spans="2:17" ht="14.25" customHeight="1" x14ac:dyDescent="0.3">
      <c r="B1340" s="4" t="s">
        <v>14</v>
      </c>
      <c r="C1340" s="33">
        <v>1185732</v>
      </c>
      <c r="D1340" s="5">
        <v>44201</v>
      </c>
      <c r="E1340" s="4" t="s">
        <v>27</v>
      </c>
      <c r="F1340" s="4" t="s">
        <v>81</v>
      </c>
      <c r="G1340" s="4" t="s">
        <v>82</v>
      </c>
      <c r="H1340" s="6" t="s">
        <v>22</v>
      </c>
      <c r="I1340" s="7">
        <v>36</v>
      </c>
      <c r="J1340" s="8">
        <v>85</v>
      </c>
      <c r="K1340" s="9">
        <v>3060</v>
      </c>
      <c r="L1340" s="9">
        <v>1132.2</v>
      </c>
      <c r="M1340" s="10">
        <v>0.37</v>
      </c>
      <c r="N1340" s="4" t="s">
        <v>83</v>
      </c>
      <c r="O1340" s="4" t="str">
        <f>TEXT(Table1[[#This Row],[Invoice Date]],"yyyy")</f>
        <v>2021</v>
      </c>
      <c r="P1340" s="4" t="str">
        <f>TEXT(Table1[[#This Row],[Invoice Date]],"mmm")</f>
        <v>Jan</v>
      </c>
      <c r="Q1340" s="27">
        <f>WEEKNUM(Table1[[#This Row],[Invoice Date]]) + IF(YEAR(Table1[[#This Row],[Invoice Date]])=2021, 52, 0)</f>
        <v>54</v>
      </c>
    </row>
    <row r="1341" spans="2:17" ht="14.25" customHeight="1" x14ac:dyDescent="0.3">
      <c r="B1341" s="4" t="s">
        <v>14</v>
      </c>
      <c r="C1341" s="33">
        <v>1185732</v>
      </c>
      <c r="D1341" s="5">
        <v>44201</v>
      </c>
      <c r="E1341" s="4" t="s">
        <v>27</v>
      </c>
      <c r="F1341" s="4" t="s">
        <v>81</v>
      </c>
      <c r="G1341" s="4" t="s">
        <v>82</v>
      </c>
      <c r="H1341" s="6" t="s">
        <v>22</v>
      </c>
      <c r="I1341" s="7">
        <v>28</v>
      </c>
      <c r="J1341" s="8">
        <v>111</v>
      </c>
      <c r="K1341" s="9">
        <v>3108</v>
      </c>
      <c r="L1341" s="9">
        <v>870.24000000000012</v>
      </c>
      <c r="M1341" s="10">
        <v>0.28000000000000003</v>
      </c>
      <c r="N1341" s="4" t="s">
        <v>24</v>
      </c>
      <c r="O1341" s="4" t="str">
        <f>TEXT(Table1[[#This Row],[Invoice Date]],"yyyy")</f>
        <v>2021</v>
      </c>
      <c r="P1341" s="4" t="str">
        <f>TEXT(Table1[[#This Row],[Invoice Date]],"mmm")</f>
        <v>Jan</v>
      </c>
      <c r="Q1341" s="27">
        <f>WEEKNUM(Table1[[#This Row],[Invoice Date]]) + IF(YEAR(Table1[[#This Row],[Invoice Date]])=2021, 52, 0)</f>
        <v>54</v>
      </c>
    </row>
    <row r="1342" spans="2:17" ht="14.25" customHeight="1" x14ac:dyDescent="0.3">
      <c r="B1342" s="4" t="s">
        <v>14</v>
      </c>
      <c r="C1342" s="33">
        <v>1185732</v>
      </c>
      <c r="D1342" s="5">
        <v>44201</v>
      </c>
      <c r="E1342" s="4" t="s">
        <v>27</v>
      </c>
      <c r="F1342" s="4" t="s">
        <v>81</v>
      </c>
      <c r="G1342" s="4" t="s">
        <v>82</v>
      </c>
      <c r="H1342" s="6" t="s">
        <v>17</v>
      </c>
      <c r="I1342" s="7">
        <v>14</v>
      </c>
      <c r="J1342" s="8">
        <v>223</v>
      </c>
      <c r="K1342" s="9">
        <v>3122</v>
      </c>
      <c r="L1342" s="9">
        <v>1061.4799999999998</v>
      </c>
      <c r="M1342" s="10">
        <v>0.33999999999999997</v>
      </c>
      <c r="N1342" s="4" t="s">
        <v>24</v>
      </c>
      <c r="O1342" s="4" t="str">
        <f>TEXT(Table1[[#This Row],[Invoice Date]],"yyyy")</f>
        <v>2021</v>
      </c>
      <c r="P1342" s="4" t="str">
        <f>TEXT(Table1[[#This Row],[Invoice Date]],"mmm")</f>
        <v>Jan</v>
      </c>
      <c r="Q1342" s="27">
        <f>WEEKNUM(Table1[[#This Row],[Invoice Date]]) + IF(YEAR(Table1[[#This Row],[Invoice Date]])=2021, 52, 0)</f>
        <v>54</v>
      </c>
    </row>
    <row r="1343" spans="2:17" ht="14.25" customHeight="1" x14ac:dyDescent="0.3">
      <c r="B1343" s="4" t="s">
        <v>14</v>
      </c>
      <c r="C1343" s="33">
        <v>1185732</v>
      </c>
      <c r="D1343" s="5">
        <v>44201</v>
      </c>
      <c r="E1343" s="4" t="s">
        <v>27</v>
      </c>
      <c r="F1343" s="4" t="s">
        <v>81</v>
      </c>
      <c r="G1343" s="4" t="s">
        <v>82</v>
      </c>
      <c r="H1343" s="6" t="s">
        <v>20</v>
      </c>
      <c r="I1343" s="7">
        <v>28</v>
      </c>
      <c r="J1343" s="8">
        <v>119</v>
      </c>
      <c r="K1343" s="9">
        <v>3332</v>
      </c>
      <c r="L1343" s="9">
        <v>1332.8000000000002</v>
      </c>
      <c r="M1343" s="10">
        <v>0.4</v>
      </c>
      <c r="N1343" s="4" t="s">
        <v>83</v>
      </c>
      <c r="O1343" s="4" t="str">
        <f>TEXT(Table1[[#This Row],[Invoice Date]],"yyyy")</f>
        <v>2021</v>
      </c>
      <c r="P1343" s="4" t="str">
        <f>TEXT(Table1[[#This Row],[Invoice Date]],"mmm")</f>
        <v>Jan</v>
      </c>
      <c r="Q1343" s="27">
        <f>WEEKNUM(Table1[[#This Row],[Invoice Date]]) + IF(YEAR(Table1[[#This Row],[Invoice Date]])=2021, 52, 0)</f>
        <v>54</v>
      </c>
    </row>
    <row r="1344" spans="2:17" ht="14.25" customHeight="1" x14ac:dyDescent="0.3">
      <c r="B1344" s="4" t="s">
        <v>30</v>
      </c>
      <c r="C1344" s="34">
        <v>1128299</v>
      </c>
      <c r="D1344" s="5">
        <v>44201</v>
      </c>
      <c r="E1344" s="4" t="s">
        <v>27</v>
      </c>
      <c r="F1344" s="4" t="s">
        <v>81</v>
      </c>
      <c r="G1344" s="4" t="s">
        <v>82</v>
      </c>
      <c r="H1344" s="6" t="s">
        <v>23</v>
      </c>
      <c r="I1344" s="7">
        <v>23</v>
      </c>
      <c r="J1344" s="8">
        <v>147</v>
      </c>
      <c r="K1344" s="9">
        <v>3381</v>
      </c>
      <c r="L1344" s="9">
        <v>1690.5</v>
      </c>
      <c r="M1344" s="10">
        <v>0.5</v>
      </c>
      <c r="N1344" s="4" t="s">
        <v>24</v>
      </c>
      <c r="O1344" s="4" t="str">
        <f>TEXT(Table1[[#This Row],[Invoice Date]],"yyyy")</f>
        <v>2021</v>
      </c>
      <c r="P1344" s="4" t="str">
        <f>TEXT(Table1[[#This Row],[Invoice Date]],"mmm")</f>
        <v>Jan</v>
      </c>
      <c r="Q1344" s="27">
        <f>WEEKNUM(Table1[[#This Row],[Invoice Date]]) + IF(YEAR(Table1[[#This Row],[Invoice Date]])=2021, 52, 0)</f>
        <v>54</v>
      </c>
    </row>
    <row r="1345" spans="2:17" ht="14.25" customHeight="1" x14ac:dyDescent="0.3">
      <c r="B1345" s="4" t="s">
        <v>14</v>
      </c>
      <c r="C1345" s="33">
        <v>1185732</v>
      </c>
      <c r="D1345" s="5">
        <v>44201</v>
      </c>
      <c r="E1345" s="4" t="s">
        <v>27</v>
      </c>
      <c r="F1345" s="4" t="s">
        <v>81</v>
      </c>
      <c r="G1345" s="4" t="s">
        <v>82</v>
      </c>
      <c r="H1345" s="6" t="s">
        <v>20</v>
      </c>
      <c r="I1345" s="7">
        <v>21</v>
      </c>
      <c r="J1345" s="8">
        <v>162</v>
      </c>
      <c r="K1345" s="9">
        <v>3402</v>
      </c>
      <c r="L1345" s="9">
        <v>1258.74</v>
      </c>
      <c r="M1345" s="10">
        <v>0.37</v>
      </c>
      <c r="N1345" s="4" t="s">
        <v>24</v>
      </c>
      <c r="O1345" s="4" t="str">
        <f>TEXT(Table1[[#This Row],[Invoice Date]],"yyyy")</f>
        <v>2021</v>
      </c>
      <c r="P1345" s="4" t="str">
        <f>TEXT(Table1[[#This Row],[Invoice Date]],"mmm")</f>
        <v>Jan</v>
      </c>
      <c r="Q1345" s="27">
        <f>WEEKNUM(Table1[[#This Row],[Invoice Date]]) + IF(YEAR(Table1[[#This Row],[Invoice Date]])=2021, 52, 0)</f>
        <v>54</v>
      </c>
    </row>
    <row r="1346" spans="2:17" ht="14.25" customHeight="1" x14ac:dyDescent="0.3">
      <c r="B1346" s="4" t="s">
        <v>14</v>
      </c>
      <c r="C1346" s="33">
        <v>1185732</v>
      </c>
      <c r="D1346" s="5">
        <v>44201</v>
      </c>
      <c r="E1346" s="4" t="s">
        <v>27</v>
      </c>
      <c r="F1346" s="4" t="s">
        <v>81</v>
      </c>
      <c r="G1346" s="4" t="s">
        <v>82</v>
      </c>
      <c r="H1346" s="6" t="s">
        <v>17</v>
      </c>
      <c r="I1346" s="7">
        <v>19</v>
      </c>
      <c r="J1346" s="8">
        <v>182</v>
      </c>
      <c r="K1346" s="9">
        <v>3458</v>
      </c>
      <c r="L1346" s="9">
        <v>1486.94</v>
      </c>
      <c r="M1346" s="10">
        <v>0.43</v>
      </c>
      <c r="N1346" s="4" t="s">
        <v>83</v>
      </c>
      <c r="O1346" s="4" t="str">
        <f>TEXT(Table1[[#This Row],[Invoice Date]],"yyyy")</f>
        <v>2021</v>
      </c>
      <c r="P1346" s="4" t="str">
        <f>TEXT(Table1[[#This Row],[Invoice Date]],"mmm")</f>
        <v>Jan</v>
      </c>
      <c r="Q1346" s="27">
        <f>WEEKNUM(Table1[[#This Row],[Invoice Date]]) + IF(YEAR(Table1[[#This Row],[Invoice Date]])=2021, 52, 0)</f>
        <v>54</v>
      </c>
    </row>
    <row r="1347" spans="2:17" ht="14.25" customHeight="1" x14ac:dyDescent="0.3">
      <c r="B1347" s="4" t="s">
        <v>14</v>
      </c>
      <c r="C1347" s="33">
        <v>1185732</v>
      </c>
      <c r="D1347" s="5">
        <v>44201</v>
      </c>
      <c r="E1347" s="4" t="s">
        <v>27</v>
      </c>
      <c r="F1347" s="4" t="s">
        <v>81</v>
      </c>
      <c r="G1347" s="4" t="s">
        <v>82</v>
      </c>
      <c r="H1347" s="6" t="s">
        <v>19</v>
      </c>
      <c r="I1347" s="7">
        <v>20</v>
      </c>
      <c r="J1347" s="8">
        <v>209</v>
      </c>
      <c r="K1347" s="9">
        <v>4180</v>
      </c>
      <c r="L1347" s="9">
        <v>1504.8</v>
      </c>
      <c r="M1347" s="10">
        <v>0.36</v>
      </c>
      <c r="N1347" s="4" t="s">
        <v>24</v>
      </c>
      <c r="O1347" s="4" t="str">
        <f>TEXT(Table1[[#This Row],[Invoice Date]],"yyyy")</f>
        <v>2021</v>
      </c>
      <c r="P1347" s="4" t="str">
        <f>TEXT(Table1[[#This Row],[Invoice Date]],"mmm")</f>
        <v>Jan</v>
      </c>
      <c r="Q1347" s="27">
        <f>WEEKNUM(Table1[[#This Row],[Invoice Date]]) + IF(YEAR(Table1[[#This Row],[Invoice Date]])=2021, 52, 0)</f>
        <v>54</v>
      </c>
    </row>
    <row r="1348" spans="2:17" ht="14.25" customHeight="1" x14ac:dyDescent="0.3">
      <c r="B1348" s="4" t="s">
        <v>14</v>
      </c>
      <c r="C1348" s="33">
        <v>1185732</v>
      </c>
      <c r="D1348" s="5">
        <v>44201</v>
      </c>
      <c r="E1348" s="4" t="s">
        <v>27</v>
      </c>
      <c r="F1348" s="4" t="s">
        <v>81</v>
      </c>
      <c r="G1348" s="4" t="s">
        <v>82</v>
      </c>
      <c r="H1348" s="6" t="s">
        <v>21</v>
      </c>
      <c r="I1348" s="7">
        <v>26</v>
      </c>
      <c r="J1348" s="8">
        <v>166</v>
      </c>
      <c r="K1348" s="9">
        <v>4316</v>
      </c>
      <c r="L1348" s="9">
        <v>1812.7200000000003</v>
      </c>
      <c r="M1348" s="10">
        <v>0.42000000000000004</v>
      </c>
      <c r="N1348" s="4" t="s">
        <v>24</v>
      </c>
      <c r="O1348" s="4" t="str">
        <f>TEXT(Table1[[#This Row],[Invoice Date]],"yyyy")</f>
        <v>2021</v>
      </c>
      <c r="P1348" s="4" t="str">
        <f>TEXT(Table1[[#This Row],[Invoice Date]],"mmm")</f>
        <v>Jan</v>
      </c>
      <c r="Q1348" s="27">
        <f>WEEKNUM(Table1[[#This Row],[Invoice Date]]) + IF(YEAR(Table1[[#This Row],[Invoice Date]])=2021, 52, 0)</f>
        <v>54</v>
      </c>
    </row>
    <row r="1349" spans="2:17" ht="14.25" customHeight="1" x14ac:dyDescent="0.3">
      <c r="B1349" s="4" t="s">
        <v>14</v>
      </c>
      <c r="C1349" s="33">
        <v>1185732</v>
      </c>
      <c r="D1349" s="5">
        <v>44201</v>
      </c>
      <c r="E1349" s="4" t="s">
        <v>27</v>
      </c>
      <c r="F1349" s="4" t="s">
        <v>81</v>
      </c>
      <c r="G1349" s="4" t="s">
        <v>82</v>
      </c>
      <c r="H1349" s="6" t="s">
        <v>21</v>
      </c>
      <c r="I1349" s="7">
        <v>33</v>
      </c>
      <c r="J1349" s="8">
        <v>133</v>
      </c>
      <c r="K1349" s="9">
        <v>4389</v>
      </c>
      <c r="L1349" s="9">
        <v>2326.17</v>
      </c>
      <c r="M1349" s="10">
        <v>0.53</v>
      </c>
      <c r="N1349" s="4" t="s">
        <v>83</v>
      </c>
      <c r="O1349" s="4" t="str">
        <f>TEXT(Table1[[#This Row],[Invoice Date]],"yyyy")</f>
        <v>2021</v>
      </c>
      <c r="P1349" s="4" t="str">
        <f>TEXT(Table1[[#This Row],[Invoice Date]],"mmm")</f>
        <v>Jan</v>
      </c>
      <c r="Q1349" s="27">
        <f>WEEKNUM(Table1[[#This Row],[Invoice Date]]) + IF(YEAR(Table1[[#This Row],[Invoice Date]])=2021, 52, 0)</f>
        <v>54</v>
      </c>
    </row>
    <row r="1350" spans="2:17" ht="14.25" customHeight="1" x14ac:dyDescent="0.3">
      <c r="B1350" s="4" t="s">
        <v>30</v>
      </c>
      <c r="C1350" s="34">
        <v>1128299</v>
      </c>
      <c r="D1350" s="5">
        <v>44201</v>
      </c>
      <c r="E1350" s="4" t="s">
        <v>27</v>
      </c>
      <c r="F1350" s="4" t="s">
        <v>81</v>
      </c>
      <c r="G1350" s="4" t="s">
        <v>82</v>
      </c>
      <c r="H1350" s="6" t="s">
        <v>23</v>
      </c>
      <c r="I1350" s="7">
        <v>34</v>
      </c>
      <c r="J1350" s="8">
        <v>143</v>
      </c>
      <c r="K1350" s="9">
        <v>4862</v>
      </c>
      <c r="L1350" s="9">
        <v>2917.2</v>
      </c>
      <c r="M1350" s="10">
        <v>0.6</v>
      </c>
      <c r="N1350" s="4" t="s">
        <v>83</v>
      </c>
      <c r="O1350" s="4" t="str">
        <f>TEXT(Table1[[#This Row],[Invoice Date]],"yyyy")</f>
        <v>2021</v>
      </c>
      <c r="P1350" s="4" t="str">
        <f>TEXT(Table1[[#This Row],[Invoice Date]],"mmm")</f>
        <v>Jan</v>
      </c>
      <c r="Q1350" s="27">
        <f>WEEKNUM(Table1[[#This Row],[Invoice Date]]) + IF(YEAR(Table1[[#This Row],[Invoice Date]])=2021, 52, 0)</f>
        <v>54</v>
      </c>
    </row>
    <row r="1351" spans="2:17" ht="14.25" customHeight="1" x14ac:dyDescent="0.3">
      <c r="B1351" s="4" t="s">
        <v>34</v>
      </c>
      <c r="C1351" s="33">
        <v>1189833</v>
      </c>
      <c r="D1351" s="5">
        <v>44201</v>
      </c>
      <c r="E1351" s="4" t="s">
        <v>36</v>
      </c>
      <c r="F1351" s="4" t="s">
        <v>53</v>
      </c>
      <c r="G1351" s="4" t="s">
        <v>54</v>
      </c>
      <c r="H1351" s="6" t="s">
        <v>20</v>
      </c>
      <c r="I1351" s="7">
        <v>43</v>
      </c>
      <c r="J1351" s="8">
        <v>122</v>
      </c>
      <c r="K1351" s="9">
        <v>5246</v>
      </c>
      <c r="L1351" s="9">
        <v>2990.2200000000003</v>
      </c>
      <c r="M1351" s="10">
        <v>0.57000000000000006</v>
      </c>
      <c r="N1351" s="4" t="s">
        <v>83</v>
      </c>
      <c r="O1351" s="4" t="str">
        <f>TEXT(Table1[[#This Row],[Invoice Date]],"yyyy")</f>
        <v>2021</v>
      </c>
      <c r="P1351" s="4" t="str">
        <f>TEXT(Table1[[#This Row],[Invoice Date]],"mmm")</f>
        <v>Jan</v>
      </c>
      <c r="Q1351" s="27">
        <f>WEEKNUM(Table1[[#This Row],[Invoice Date]]) + IF(YEAR(Table1[[#This Row],[Invoice Date]])=2021, 52, 0)</f>
        <v>54</v>
      </c>
    </row>
    <row r="1352" spans="2:17" ht="14.25" customHeight="1" x14ac:dyDescent="0.3">
      <c r="B1352" s="4" t="s">
        <v>14</v>
      </c>
      <c r="C1352" s="33">
        <v>1185732</v>
      </c>
      <c r="D1352" s="5">
        <v>44201</v>
      </c>
      <c r="E1352" s="4" t="s">
        <v>27</v>
      </c>
      <c r="F1352" s="4" t="s">
        <v>81</v>
      </c>
      <c r="G1352" s="4" t="s">
        <v>82</v>
      </c>
      <c r="H1352" s="6" t="s">
        <v>19</v>
      </c>
      <c r="I1352" s="7">
        <v>28</v>
      </c>
      <c r="J1352" s="8">
        <v>196</v>
      </c>
      <c r="K1352" s="9">
        <v>5488</v>
      </c>
      <c r="L1352" s="9">
        <v>2469.6</v>
      </c>
      <c r="M1352" s="10">
        <v>0.44999999999999996</v>
      </c>
      <c r="N1352" s="4" t="s">
        <v>83</v>
      </c>
      <c r="O1352" s="4" t="str">
        <f>TEXT(Table1[[#This Row],[Invoice Date]],"yyyy")</f>
        <v>2021</v>
      </c>
      <c r="P1352" s="4" t="str">
        <f>TEXT(Table1[[#This Row],[Invoice Date]],"mmm")</f>
        <v>Jan</v>
      </c>
      <c r="Q1352" s="27">
        <f>WEEKNUM(Table1[[#This Row],[Invoice Date]]) + IF(YEAR(Table1[[#This Row],[Invoice Date]])=2021, 52, 0)</f>
        <v>54</v>
      </c>
    </row>
    <row r="1353" spans="2:17" ht="14.25" customHeight="1" x14ac:dyDescent="0.3">
      <c r="B1353" s="4" t="s">
        <v>30</v>
      </c>
      <c r="C1353" s="34">
        <v>1128299</v>
      </c>
      <c r="D1353" s="5">
        <v>44201</v>
      </c>
      <c r="E1353" s="4" t="s">
        <v>31</v>
      </c>
      <c r="F1353" s="4" t="s">
        <v>32</v>
      </c>
      <c r="G1353" s="4" t="s">
        <v>33</v>
      </c>
      <c r="H1353" s="6" t="s">
        <v>23</v>
      </c>
      <c r="I1353" s="7">
        <v>58</v>
      </c>
      <c r="J1353" s="8">
        <v>225</v>
      </c>
      <c r="K1353" s="9">
        <v>13050</v>
      </c>
      <c r="L1353" s="9">
        <v>3001.5</v>
      </c>
      <c r="M1353" s="10">
        <v>0.23</v>
      </c>
      <c r="N1353" s="4" t="s">
        <v>24</v>
      </c>
      <c r="O1353" s="4" t="str">
        <f>TEXT(Table1[[#This Row],[Invoice Date]],"yyyy")</f>
        <v>2021</v>
      </c>
      <c r="P1353" s="4" t="str">
        <f>TEXT(Table1[[#This Row],[Invoice Date]],"mmm")</f>
        <v>Jan</v>
      </c>
      <c r="Q1353" s="27">
        <f>WEEKNUM(Table1[[#This Row],[Invoice Date]]) + IF(YEAR(Table1[[#This Row],[Invoice Date]])=2021, 52, 0)</f>
        <v>54</v>
      </c>
    </row>
    <row r="1354" spans="2:17" ht="14.25" customHeight="1" x14ac:dyDescent="0.3">
      <c r="B1354" s="4" t="s">
        <v>30</v>
      </c>
      <c r="C1354" s="34">
        <v>1128299</v>
      </c>
      <c r="D1354" s="5">
        <v>44201</v>
      </c>
      <c r="E1354" s="4" t="s">
        <v>31</v>
      </c>
      <c r="F1354" s="4" t="s">
        <v>32</v>
      </c>
      <c r="G1354" s="4" t="s">
        <v>33</v>
      </c>
      <c r="H1354" s="6" t="s">
        <v>23</v>
      </c>
      <c r="I1354" s="7">
        <v>72</v>
      </c>
      <c r="J1354" s="8">
        <v>189</v>
      </c>
      <c r="K1354" s="9">
        <v>13608</v>
      </c>
      <c r="L1354" s="9">
        <v>4490.6400000000003</v>
      </c>
      <c r="M1354" s="10">
        <v>0.33</v>
      </c>
      <c r="N1354" s="4" t="s">
        <v>83</v>
      </c>
      <c r="O1354" s="4" t="str">
        <f>TEXT(Table1[[#This Row],[Invoice Date]],"yyyy")</f>
        <v>2021</v>
      </c>
      <c r="P1354" s="4" t="str">
        <f>TEXT(Table1[[#This Row],[Invoice Date]],"mmm")</f>
        <v>Jan</v>
      </c>
      <c r="Q1354" s="27">
        <f>WEEKNUM(Table1[[#This Row],[Invoice Date]]) + IF(YEAR(Table1[[#This Row],[Invoice Date]])=2021, 52, 0)</f>
        <v>54</v>
      </c>
    </row>
    <row r="1355" spans="2:17" ht="14.25" customHeight="1" x14ac:dyDescent="0.3">
      <c r="B1355" s="4" t="s">
        <v>14</v>
      </c>
      <c r="C1355" s="33">
        <v>1185732</v>
      </c>
      <c r="D1355" s="5">
        <v>44201</v>
      </c>
      <c r="E1355" s="4" t="s">
        <v>27</v>
      </c>
      <c r="F1355" s="4" t="s">
        <v>81</v>
      </c>
      <c r="G1355" s="4" t="s">
        <v>82</v>
      </c>
      <c r="H1355" s="6" t="s">
        <v>22</v>
      </c>
      <c r="I1355" s="7">
        <v>40</v>
      </c>
      <c r="J1355" s="8">
        <v>325</v>
      </c>
      <c r="K1355" s="9">
        <v>130000</v>
      </c>
      <c r="L1355" s="9">
        <v>32500</v>
      </c>
      <c r="M1355" s="10">
        <v>0.25</v>
      </c>
      <c r="N1355" s="4" t="s">
        <v>83</v>
      </c>
      <c r="O1355" s="4" t="str">
        <f>TEXT(Table1[[#This Row],[Invoice Date]],"yyyy")</f>
        <v>2021</v>
      </c>
      <c r="P1355" s="4" t="str">
        <f>TEXT(Table1[[#This Row],[Invoice Date]],"mmm")</f>
        <v>Jan</v>
      </c>
      <c r="Q1355" s="27">
        <f>WEEKNUM(Table1[[#This Row],[Invoice Date]]) + IF(YEAR(Table1[[#This Row],[Invoice Date]])=2021, 52, 0)</f>
        <v>54</v>
      </c>
    </row>
    <row r="1356" spans="2:17" ht="14.25" customHeight="1" x14ac:dyDescent="0.3">
      <c r="B1356" s="4" t="s">
        <v>14</v>
      </c>
      <c r="C1356" s="33">
        <v>1185732</v>
      </c>
      <c r="D1356" s="5">
        <v>44201</v>
      </c>
      <c r="E1356" s="4" t="s">
        <v>27</v>
      </c>
      <c r="F1356" s="4" t="s">
        <v>81</v>
      </c>
      <c r="G1356" s="4" t="s">
        <v>82</v>
      </c>
      <c r="H1356" s="6" t="s">
        <v>17</v>
      </c>
      <c r="I1356" s="7">
        <v>20</v>
      </c>
      <c r="J1356" s="8">
        <v>675</v>
      </c>
      <c r="K1356" s="9">
        <v>135000</v>
      </c>
      <c r="L1356" s="9">
        <v>40500</v>
      </c>
      <c r="M1356" s="10">
        <v>0.3</v>
      </c>
      <c r="N1356" s="4" t="s">
        <v>83</v>
      </c>
      <c r="O1356" s="4" t="str">
        <f>TEXT(Table1[[#This Row],[Invoice Date]],"yyyy")</f>
        <v>2021</v>
      </c>
      <c r="P1356" s="4" t="str">
        <f>TEXT(Table1[[#This Row],[Invoice Date]],"mmm")</f>
        <v>Jan</v>
      </c>
      <c r="Q1356" s="27">
        <f>WEEKNUM(Table1[[#This Row],[Invoice Date]]) + IF(YEAR(Table1[[#This Row],[Invoice Date]])=2021, 52, 0)</f>
        <v>54</v>
      </c>
    </row>
    <row r="1357" spans="2:17" ht="14.25" customHeight="1" x14ac:dyDescent="0.3">
      <c r="B1357" s="4" t="s">
        <v>14</v>
      </c>
      <c r="C1357" s="33">
        <v>1185732</v>
      </c>
      <c r="D1357" s="5">
        <v>44201</v>
      </c>
      <c r="E1357" s="4" t="s">
        <v>27</v>
      </c>
      <c r="F1357" s="4" t="s">
        <v>81</v>
      </c>
      <c r="G1357" s="4" t="s">
        <v>82</v>
      </c>
      <c r="H1357" s="6" t="s">
        <v>20</v>
      </c>
      <c r="I1357" s="7">
        <v>30</v>
      </c>
      <c r="J1357" s="8">
        <v>475</v>
      </c>
      <c r="K1357" s="9">
        <v>142500</v>
      </c>
      <c r="L1357" s="9">
        <v>42750</v>
      </c>
      <c r="M1357" s="10">
        <v>0.3</v>
      </c>
      <c r="N1357" s="4" t="s">
        <v>83</v>
      </c>
      <c r="O1357" s="4" t="str">
        <f>TEXT(Table1[[#This Row],[Invoice Date]],"yyyy")</f>
        <v>2021</v>
      </c>
      <c r="P1357" s="4" t="str">
        <f>TEXT(Table1[[#This Row],[Invoice Date]],"mmm")</f>
        <v>Jan</v>
      </c>
      <c r="Q1357" s="27">
        <f>WEEKNUM(Table1[[#This Row],[Invoice Date]]) + IF(YEAR(Table1[[#This Row],[Invoice Date]])=2021, 52, 0)</f>
        <v>54</v>
      </c>
    </row>
    <row r="1358" spans="2:17" ht="14.25" customHeight="1" x14ac:dyDescent="0.3">
      <c r="B1358" s="4" t="s">
        <v>14</v>
      </c>
      <c r="C1358" s="33">
        <v>1185732</v>
      </c>
      <c r="D1358" s="5">
        <v>44201</v>
      </c>
      <c r="E1358" s="4" t="s">
        <v>27</v>
      </c>
      <c r="F1358" s="4" t="s">
        <v>81</v>
      </c>
      <c r="G1358" s="4" t="s">
        <v>82</v>
      </c>
      <c r="H1358" s="6" t="s">
        <v>21</v>
      </c>
      <c r="I1358" s="7">
        <v>35</v>
      </c>
      <c r="J1358" s="8">
        <v>475</v>
      </c>
      <c r="K1358" s="9">
        <v>166250</v>
      </c>
      <c r="L1358" s="9">
        <v>66500</v>
      </c>
      <c r="M1358" s="10">
        <v>0.4</v>
      </c>
      <c r="N1358" s="4" t="s">
        <v>83</v>
      </c>
      <c r="O1358" s="4" t="str">
        <f>TEXT(Table1[[#This Row],[Invoice Date]],"yyyy")</f>
        <v>2021</v>
      </c>
      <c r="P1358" s="4" t="str">
        <f>TEXT(Table1[[#This Row],[Invoice Date]],"mmm")</f>
        <v>Jan</v>
      </c>
      <c r="Q1358" s="27">
        <f>WEEKNUM(Table1[[#This Row],[Invoice Date]]) + IF(YEAR(Table1[[#This Row],[Invoice Date]])=2021, 52, 0)</f>
        <v>54</v>
      </c>
    </row>
    <row r="1359" spans="2:17" ht="14.25" customHeight="1" x14ac:dyDescent="0.3">
      <c r="B1359" s="4" t="s">
        <v>30</v>
      </c>
      <c r="C1359" s="34">
        <v>1128299</v>
      </c>
      <c r="D1359" s="5">
        <v>44201</v>
      </c>
      <c r="E1359" s="4" t="s">
        <v>27</v>
      </c>
      <c r="F1359" s="4" t="s">
        <v>81</v>
      </c>
      <c r="G1359" s="4" t="s">
        <v>82</v>
      </c>
      <c r="H1359" s="6" t="s">
        <v>23</v>
      </c>
      <c r="I1359" s="7">
        <v>35</v>
      </c>
      <c r="J1359" s="8">
        <v>475</v>
      </c>
      <c r="K1359" s="9">
        <v>166250</v>
      </c>
      <c r="L1359" s="9">
        <v>74812.5</v>
      </c>
      <c r="M1359" s="10">
        <v>0.45</v>
      </c>
      <c r="N1359" s="4" t="s">
        <v>83</v>
      </c>
      <c r="O1359" s="4" t="str">
        <f>TEXT(Table1[[#This Row],[Invoice Date]],"yyyy")</f>
        <v>2021</v>
      </c>
      <c r="P1359" s="4" t="str">
        <f>TEXT(Table1[[#This Row],[Invoice Date]],"mmm")</f>
        <v>Jan</v>
      </c>
      <c r="Q1359" s="27">
        <f>WEEKNUM(Table1[[#This Row],[Invoice Date]]) + IF(YEAR(Table1[[#This Row],[Invoice Date]])=2021, 52, 0)</f>
        <v>54</v>
      </c>
    </row>
    <row r="1360" spans="2:17" ht="14.25" customHeight="1" x14ac:dyDescent="0.3">
      <c r="B1360" s="4" t="s">
        <v>34</v>
      </c>
      <c r="C1360" s="33">
        <v>1189833</v>
      </c>
      <c r="D1360" s="5">
        <v>44201</v>
      </c>
      <c r="E1360" s="4" t="s">
        <v>36</v>
      </c>
      <c r="F1360" s="4" t="s">
        <v>53</v>
      </c>
      <c r="G1360" s="4" t="s">
        <v>54</v>
      </c>
      <c r="H1360" s="6" t="s">
        <v>20</v>
      </c>
      <c r="I1360" s="7">
        <v>45</v>
      </c>
      <c r="J1360" s="8">
        <v>450</v>
      </c>
      <c r="K1360" s="9">
        <v>202500</v>
      </c>
      <c r="L1360" s="9">
        <v>91125</v>
      </c>
      <c r="M1360" s="10">
        <v>0.45</v>
      </c>
      <c r="N1360" s="4" t="s">
        <v>24</v>
      </c>
      <c r="O1360" s="4" t="str">
        <f>TEXT(Table1[[#This Row],[Invoice Date]],"yyyy")</f>
        <v>2021</v>
      </c>
      <c r="P1360" s="4" t="str">
        <f>TEXT(Table1[[#This Row],[Invoice Date]],"mmm")</f>
        <v>Jan</v>
      </c>
      <c r="Q1360" s="27">
        <f>WEEKNUM(Table1[[#This Row],[Invoice Date]]) + IF(YEAR(Table1[[#This Row],[Invoice Date]])=2021, 52, 0)</f>
        <v>54</v>
      </c>
    </row>
    <row r="1361" spans="2:17" ht="14.25" customHeight="1" x14ac:dyDescent="0.3">
      <c r="B1361" s="4" t="s">
        <v>14</v>
      </c>
      <c r="C1361" s="33">
        <v>1185732</v>
      </c>
      <c r="D1361" s="5">
        <v>44201</v>
      </c>
      <c r="E1361" s="4" t="s">
        <v>27</v>
      </c>
      <c r="F1361" s="4" t="s">
        <v>81</v>
      </c>
      <c r="G1361" s="4" t="s">
        <v>82</v>
      </c>
      <c r="H1361" s="6" t="s">
        <v>19</v>
      </c>
      <c r="I1361" s="7">
        <v>30</v>
      </c>
      <c r="J1361" s="8">
        <v>675</v>
      </c>
      <c r="K1361" s="9">
        <v>202500</v>
      </c>
      <c r="L1361" s="9">
        <v>60750</v>
      </c>
      <c r="M1361" s="10">
        <v>0.3</v>
      </c>
      <c r="N1361" s="4" t="s">
        <v>83</v>
      </c>
      <c r="O1361" s="4" t="str">
        <f>TEXT(Table1[[#This Row],[Invoice Date]],"yyyy")</f>
        <v>2021</v>
      </c>
      <c r="P1361" s="4" t="str">
        <f>TEXT(Table1[[#This Row],[Invoice Date]],"mmm")</f>
        <v>Jan</v>
      </c>
      <c r="Q1361" s="27">
        <f>WEEKNUM(Table1[[#This Row],[Invoice Date]]) + IF(YEAR(Table1[[#This Row],[Invoice Date]])=2021, 52, 0)</f>
        <v>54</v>
      </c>
    </row>
    <row r="1362" spans="2:17" ht="14.25" customHeight="1" x14ac:dyDescent="0.3">
      <c r="B1362" s="4" t="s">
        <v>30</v>
      </c>
      <c r="C1362" s="34">
        <v>1128299</v>
      </c>
      <c r="D1362" s="5">
        <v>44201</v>
      </c>
      <c r="E1362" s="4" t="s">
        <v>31</v>
      </c>
      <c r="F1362" s="4" t="s">
        <v>32</v>
      </c>
      <c r="G1362" s="4" t="s">
        <v>33</v>
      </c>
      <c r="H1362" s="6" t="s">
        <v>23</v>
      </c>
      <c r="I1362" s="7">
        <v>80</v>
      </c>
      <c r="J1362" s="8">
        <v>725</v>
      </c>
      <c r="K1362" s="9">
        <v>580000</v>
      </c>
      <c r="L1362" s="9">
        <v>116000</v>
      </c>
      <c r="M1362" s="10">
        <v>0.2</v>
      </c>
      <c r="N1362" s="4" t="s">
        <v>24</v>
      </c>
      <c r="O1362" s="4" t="str">
        <f>TEXT(Table1[[#This Row],[Invoice Date]],"yyyy")</f>
        <v>2021</v>
      </c>
      <c r="P1362" s="4" t="str">
        <f>TEXT(Table1[[#This Row],[Invoice Date]],"mmm")</f>
        <v>Jan</v>
      </c>
      <c r="Q1362" s="27">
        <f>WEEKNUM(Table1[[#This Row],[Invoice Date]]) + IF(YEAR(Table1[[#This Row],[Invoice Date]])=2021, 52, 0)</f>
        <v>54</v>
      </c>
    </row>
    <row r="1363" spans="2:17" ht="14.25" customHeight="1" x14ac:dyDescent="0.3">
      <c r="B1363" s="4" t="s">
        <v>14</v>
      </c>
      <c r="C1363" s="33">
        <v>1185732</v>
      </c>
      <c r="D1363" s="5">
        <v>44202</v>
      </c>
      <c r="E1363" s="4" t="s">
        <v>36</v>
      </c>
      <c r="F1363" s="4" t="s">
        <v>110</v>
      </c>
      <c r="G1363" s="4" t="s">
        <v>111</v>
      </c>
      <c r="H1363" s="6" t="s">
        <v>21</v>
      </c>
      <c r="I1363" s="7">
        <v>24</v>
      </c>
      <c r="J1363" s="8">
        <v>26</v>
      </c>
      <c r="K1363" s="9">
        <v>624</v>
      </c>
      <c r="L1363" s="9">
        <v>280.79999999999995</v>
      </c>
      <c r="M1363" s="10">
        <v>0.44999999999999996</v>
      </c>
      <c r="N1363" s="4" t="s">
        <v>83</v>
      </c>
      <c r="O1363" s="4" t="str">
        <f>TEXT(Table1[[#This Row],[Invoice Date]],"yyyy")</f>
        <v>2021</v>
      </c>
      <c r="P1363" s="4" t="str">
        <f>TEXT(Table1[[#This Row],[Invoice Date]],"mmm")</f>
        <v>Jan</v>
      </c>
      <c r="Q1363" s="27">
        <f>WEEKNUM(Table1[[#This Row],[Invoice Date]]) + IF(YEAR(Table1[[#This Row],[Invoice Date]])=2021, 52, 0)</f>
        <v>54</v>
      </c>
    </row>
    <row r="1364" spans="2:17" ht="14.25" customHeight="1" x14ac:dyDescent="0.3">
      <c r="B1364" s="4" t="s">
        <v>14</v>
      </c>
      <c r="C1364" s="33">
        <v>1185732</v>
      </c>
      <c r="D1364" s="5">
        <v>44202</v>
      </c>
      <c r="E1364" s="4" t="s">
        <v>36</v>
      </c>
      <c r="F1364" s="4" t="s">
        <v>110</v>
      </c>
      <c r="G1364" s="4" t="s">
        <v>111</v>
      </c>
      <c r="H1364" s="6" t="s">
        <v>20</v>
      </c>
      <c r="I1364" s="7">
        <v>19</v>
      </c>
      <c r="J1364" s="8">
        <v>68</v>
      </c>
      <c r="K1364" s="9">
        <v>1292</v>
      </c>
      <c r="L1364" s="9">
        <v>581.4</v>
      </c>
      <c r="M1364" s="10">
        <v>0.44999999999999996</v>
      </c>
      <c r="N1364" s="4" t="s">
        <v>83</v>
      </c>
      <c r="O1364" s="4" t="str">
        <f>TEXT(Table1[[#This Row],[Invoice Date]],"yyyy")</f>
        <v>2021</v>
      </c>
      <c r="P1364" s="4" t="str">
        <f>TEXT(Table1[[#This Row],[Invoice Date]],"mmm")</f>
        <v>Jan</v>
      </c>
      <c r="Q1364" s="27">
        <f>WEEKNUM(Table1[[#This Row],[Invoice Date]]) + IF(YEAR(Table1[[#This Row],[Invoice Date]])=2021, 52, 0)</f>
        <v>54</v>
      </c>
    </row>
    <row r="1365" spans="2:17" ht="14.25" customHeight="1" x14ac:dyDescent="0.3">
      <c r="B1365" s="4" t="s">
        <v>14</v>
      </c>
      <c r="C1365" s="33">
        <v>1185732</v>
      </c>
      <c r="D1365" s="5">
        <v>44202</v>
      </c>
      <c r="E1365" s="4" t="s">
        <v>36</v>
      </c>
      <c r="F1365" s="4" t="s">
        <v>110</v>
      </c>
      <c r="G1365" s="4" t="s">
        <v>111</v>
      </c>
      <c r="H1365" s="6" t="s">
        <v>22</v>
      </c>
      <c r="I1365" s="7">
        <v>38</v>
      </c>
      <c r="J1365" s="8">
        <v>42</v>
      </c>
      <c r="K1365" s="9">
        <v>1596</v>
      </c>
      <c r="L1365" s="9">
        <v>1005.48</v>
      </c>
      <c r="M1365" s="10">
        <v>0.63</v>
      </c>
      <c r="N1365" s="4" t="s">
        <v>83</v>
      </c>
      <c r="O1365" s="4" t="str">
        <f>TEXT(Table1[[#This Row],[Invoice Date]],"yyyy")</f>
        <v>2021</v>
      </c>
      <c r="P1365" s="4" t="str">
        <f>TEXT(Table1[[#This Row],[Invoice Date]],"mmm")</f>
        <v>Jan</v>
      </c>
      <c r="Q1365" s="27">
        <f>WEEKNUM(Table1[[#This Row],[Invoice Date]]) + IF(YEAR(Table1[[#This Row],[Invoice Date]])=2021, 52, 0)</f>
        <v>54</v>
      </c>
    </row>
    <row r="1366" spans="2:17" ht="14.25" customHeight="1" x14ac:dyDescent="0.3">
      <c r="B1366" s="4" t="s">
        <v>14</v>
      </c>
      <c r="C1366" s="33">
        <v>1185732</v>
      </c>
      <c r="D1366" s="5">
        <v>44202</v>
      </c>
      <c r="E1366" s="4" t="s">
        <v>36</v>
      </c>
      <c r="F1366" s="4" t="s">
        <v>110</v>
      </c>
      <c r="G1366" s="4" t="s">
        <v>111</v>
      </c>
      <c r="H1366" s="6" t="s">
        <v>19</v>
      </c>
      <c r="I1366" s="7">
        <v>29</v>
      </c>
      <c r="J1366" s="8">
        <v>70</v>
      </c>
      <c r="K1366" s="9">
        <v>2030</v>
      </c>
      <c r="L1366" s="9">
        <v>933.8</v>
      </c>
      <c r="M1366" s="10">
        <v>0.45999999999999996</v>
      </c>
      <c r="N1366" s="4" t="s">
        <v>83</v>
      </c>
      <c r="O1366" s="4" t="str">
        <f>TEXT(Table1[[#This Row],[Invoice Date]],"yyyy")</f>
        <v>2021</v>
      </c>
      <c r="P1366" s="4" t="str">
        <f>TEXT(Table1[[#This Row],[Invoice Date]],"mmm")</f>
        <v>Jan</v>
      </c>
      <c r="Q1366" s="27">
        <f>WEEKNUM(Table1[[#This Row],[Invoice Date]]) + IF(YEAR(Table1[[#This Row],[Invoice Date]])=2021, 52, 0)</f>
        <v>54</v>
      </c>
    </row>
    <row r="1367" spans="2:17" ht="14.25" customHeight="1" x14ac:dyDescent="0.3">
      <c r="B1367" s="4" t="s">
        <v>14</v>
      </c>
      <c r="C1367" s="33">
        <v>1185732</v>
      </c>
      <c r="D1367" s="5">
        <v>44202</v>
      </c>
      <c r="E1367" s="4" t="s">
        <v>36</v>
      </c>
      <c r="F1367" s="4" t="s">
        <v>110</v>
      </c>
      <c r="G1367" s="4" t="s">
        <v>111</v>
      </c>
      <c r="H1367" s="6" t="s">
        <v>23</v>
      </c>
      <c r="I1367" s="7">
        <v>28</v>
      </c>
      <c r="J1367" s="8">
        <v>75</v>
      </c>
      <c r="K1367" s="9">
        <v>2100</v>
      </c>
      <c r="L1367" s="9">
        <v>1092</v>
      </c>
      <c r="M1367" s="10">
        <v>0.52</v>
      </c>
      <c r="N1367" s="4" t="s">
        <v>83</v>
      </c>
      <c r="O1367" s="4" t="str">
        <f>TEXT(Table1[[#This Row],[Invoice Date]],"yyyy")</f>
        <v>2021</v>
      </c>
      <c r="P1367" s="4" t="str">
        <f>TEXT(Table1[[#This Row],[Invoice Date]],"mmm")</f>
        <v>Jan</v>
      </c>
      <c r="Q1367" s="27">
        <f>WEEKNUM(Table1[[#This Row],[Invoice Date]]) + IF(YEAR(Table1[[#This Row],[Invoice Date]])=2021, 52, 0)</f>
        <v>54</v>
      </c>
    </row>
    <row r="1368" spans="2:17" ht="14.25" customHeight="1" x14ac:dyDescent="0.3">
      <c r="B1368" s="4" t="s">
        <v>14</v>
      </c>
      <c r="C1368" s="33">
        <v>1185732</v>
      </c>
      <c r="D1368" s="5">
        <v>44202</v>
      </c>
      <c r="E1368" s="4" t="s">
        <v>36</v>
      </c>
      <c r="F1368" s="4" t="s">
        <v>110</v>
      </c>
      <c r="G1368" s="4" t="s">
        <v>111</v>
      </c>
      <c r="H1368" s="6" t="s">
        <v>17</v>
      </c>
      <c r="I1368" s="7">
        <v>27</v>
      </c>
      <c r="J1368" s="8">
        <v>113</v>
      </c>
      <c r="K1368" s="9">
        <v>3051</v>
      </c>
      <c r="L1368" s="9">
        <v>1372.9499999999998</v>
      </c>
      <c r="M1368" s="10">
        <v>0.44999999999999996</v>
      </c>
      <c r="N1368" s="4" t="s">
        <v>83</v>
      </c>
      <c r="O1368" s="4" t="str">
        <f>TEXT(Table1[[#This Row],[Invoice Date]],"yyyy")</f>
        <v>2021</v>
      </c>
      <c r="P1368" s="4" t="str">
        <f>TEXT(Table1[[#This Row],[Invoice Date]],"mmm")</f>
        <v>Jan</v>
      </c>
      <c r="Q1368" s="27">
        <f>WEEKNUM(Table1[[#This Row],[Invoice Date]]) + IF(YEAR(Table1[[#This Row],[Invoice Date]])=2021, 52, 0)</f>
        <v>54</v>
      </c>
    </row>
    <row r="1369" spans="2:17" ht="14.25" customHeight="1" x14ac:dyDescent="0.3">
      <c r="B1369" s="4" t="s">
        <v>34</v>
      </c>
      <c r="C1369" s="33">
        <v>1189833</v>
      </c>
      <c r="D1369" s="5">
        <v>44202</v>
      </c>
      <c r="E1369" s="4" t="s">
        <v>36</v>
      </c>
      <c r="F1369" s="4" t="s">
        <v>53</v>
      </c>
      <c r="G1369" s="4" t="s">
        <v>54</v>
      </c>
      <c r="H1369" s="6" t="s">
        <v>21</v>
      </c>
      <c r="I1369" s="7">
        <v>44</v>
      </c>
      <c r="J1369" s="8">
        <v>81</v>
      </c>
      <c r="K1369" s="9">
        <v>3564</v>
      </c>
      <c r="L1369" s="9">
        <v>1960.1999999999998</v>
      </c>
      <c r="M1369" s="10">
        <v>0.54999999999999993</v>
      </c>
      <c r="N1369" s="4" t="s">
        <v>83</v>
      </c>
      <c r="O1369" s="4" t="str">
        <f>TEXT(Table1[[#This Row],[Invoice Date]],"yyyy")</f>
        <v>2021</v>
      </c>
      <c r="P1369" s="4" t="str">
        <f>TEXT(Table1[[#This Row],[Invoice Date]],"mmm")</f>
        <v>Jan</v>
      </c>
      <c r="Q1369" s="27">
        <f>WEEKNUM(Table1[[#This Row],[Invoice Date]]) + IF(YEAR(Table1[[#This Row],[Invoice Date]])=2021, 52, 0)</f>
        <v>54</v>
      </c>
    </row>
    <row r="1370" spans="2:17" ht="14.25" customHeight="1" x14ac:dyDescent="0.3">
      <c r="B1370" s="4" t="s">
        <v>26</v>
      </c>
      <c r="C1370" s="33">
        <v>1197831</v>
      </c>
      <c r="D1370" s="5">
        <v>44202</v>
      </c>
      <c r="E1370" s="4" t="s">
        <v>48</v>
      </c>
      <c r="F1370" s="4" t="s">
        <v>92</v>
      </c>
      <c r="G1370" s="4" t="s">
        <v>93</v>
      </c>
      <c r="H1370" s="6" t="s">
        <v>20</v>
      </c>
      <c r="I1370" s="7">
        <v>24</v>
      </c>
      <c r="J1370" s="8">
        <v>189</v>
      </c>
      <c r="K1370" s="9">
        <v>4536</v>
      </c>
      <c r="L1370" s="9">
        <v>2449.44</v>
      </c>
      <c r="M1370" s="10">
        <v>0.54</v>
      </c>
      <c r="N1370" s="4" t="s">
        <v>83</v>
      </c>
      <c r="O1370" s="4" t="str">
        <f>TEXT(Table1[[#This Row],[Invoice Date]],"yyyy")</f>
        <v>2021</v>
      </c>
      <c r="P1370" s="4" t="str">
        <f>TEXT(Table1[[#This Row],[Invoice Date]],"mmm")</f>
        <v>Jan</v>
      </c>
      <c r="Q1370" s="27">
        <f>WEEKNUM(Table1[[#This Row],[Invoice Date]]) + IF(YEAR(Table1[[#This Row],[Invoice Date]])=2021, 52, 0)</f>
        <v>54</v>
      </c>
    </row>
    <row r="1371" spans="2:17" ht="14.25" customHeight="1" x14ac:dyDescent="0.3">
      <c r="B1371" s="4" t="s">
        <v>26</v>
      </c>
      <c r="C1371" s="33">
        <v>1197831</v>
      </c>
      <c r="D1371" s="5">
        <v>44202</v>
      </c>
      <c r="E1371" s="4" t="s">
        <v>48</v>
      </c>
      <c r="F1371" s="4" t="s">
        <v>92</v>
      </c>
      <c r="G1371" s="4" t="s">
        <v>93</v>
      </c>
      <c r="H1371" s="6" t="s">
        <v>21</v>
      </c>
      <c r="I1371" s="7">
        <v>29</v>
      </c>
      <c r="J1371" s="8">
        <v>173</v>
      </c>
      <c r="K1371" s="9">
        <v>5017</v>
      </c>
      <c r="L1371" s="9">
        <v>2759.3500000000004</v>
      </c>
      <c r="M1371" s="10">
        <v>0.55000000000000004</v>
      </c>
      <c r="N1371" s="4" t="s">
        <v>83</v>
      </c>
      <c r="O1371" s="4" t="str">
        <f>TEXT(Table1[[#This Row],[Invoice Date]],"yyyy")</f>
        <v>2021</v>
      </c>
      <c r="P1371" s="4" t="str">
        <f>TEXT(Table1[[#This Row],[Invoice Date]],"mmm")</f>
        <v>Jan</v>
      </c>
      <c r="Q1371" s="27">
        <f>WEEKNUM(Table1[[#This Row],[Invoice Date]]) + IF(YEAR(Table1[[#This Row],[Invoice Date]])=2021, 52, 0)</f>
        <v>54</v>
      </c>
    </row>
    <row r="1372" spans="2:17" ht="14.25" customHeight="1" x14ac:dyDescent="0.3">
      <c r="B1372" s="4" t="s">
        <v>26</v>
      </c>
      <c r="C1372" s="33">
        <v>1197831</v>
      </c>
      <c r="D1372" s="5">
        <v>44202</v>
      </c>
      <c r="E1372" s="4" t="s">
        <v>48</v>
      </c>
      <c r="F1372" s="4" t="s">
        <v>92</v>
      </c>
      <c r="G1372" s="4" t="s">
        <v>93</v>
      </c>
      <c r="H1372" s="6" t="s">
        <v>19</v>
      </c>
      <c r="I1372" s="7">
        <v>34</v>
      </c>
      <c r="J1372" s="8">
        <v>181</v>
      </c>
      <c r="K1372" s="9">
        <v>6154</v>
      </c>
      <c r="L1372" s="9">
        <v>3077</v>
      </c>
      <c r="M1372" s="10">
        <v>0.5</v>
      </c>
      <c r="N1372" s="4" t="s">
        <v>83</v>
      </c>
      <c r="O1372" s="4" t="str">
        <f>TEXT(Table1[[#This Row],[Invoice Date]],"yyyy")</f>
        <v>2021</v>
      </c>
      <c r="P1372" s="4" t="str">
        <f>TEXT(Table1[[#This Row],[Invoice Date]],"mmm")</f>
        <v>Jan</v>
      </c>
      <c r="Q1372" s="27">
        <f>WEEKNUM(Table1[[#This Row],[Invoice Date]]) + IF(YEAR(Table1[[#This Row],[Invoice Date]])=2021, 52, 0)</f>
        <v>54</v>
      </c>
    </row>
    <row r="1373" spans="2:17" ht="14.25" customHeight="1" x14ac:dyDescent="0.3">
      <c r="B1373" s="4" t="s">
        <v>26</v>
      </c>
      <c r="C1373" s="33">
        <v>1197831</v>
      </c>
      <c r="D1373" s="5">
        <v>44202</v>
      </c>
      <c r="E1373" s="4" t="s">
        <v>48</v>
      </c>
      <c r="F1373" s="4" t="s">
        <v>92</v>
      </c>
      <c r="G1373" s="4" t="s">
        <v>93</v>
      </c>
      <c r="H1373" s="6" t="s">
        <v>22</v>
      </c>
      <c r="I1373" s="7">
        <v>42</v>
      </c>
      <c r="J1373" s="8">
        <v>156</v>
      </c>
      <c r="K1373" s="9">
        <v>6552</v>
      </c>
      <c r="L1373" s="9">
        <v>3013.9199999999996</v>
      </c>
      <c r="M1373" s="10">
        <v>0.45999999999999996</v>
      </c>
      <c r="N1373" s="4" t="s">
        <v>83</v>
      </c>
      <c r="O1373" s="4" t="str">
        <f>TEXT(Table1[[#This Row],[Invoice Date]],"yyyy")</f>
        <v>2021</v>
      </c>
      <c r="P1373" s="4" t="str">
        <f>TEXT(Table1[[#This Row],[Invoice Date]],"mmm")</f>
        <v>Jan</v>
      </c>
      <c r="Q1373" s="27">
        <f>WEEKNUM(Table1[[#This Row],[Invoice Date]]) + IF(YEAR(Table1[[#This Row],[Invoice Date]])=2021, 52, 0)</f>
        <v>54</v>
      </c>
    </row>
    <row r="1374" spans="2:17" ht="14.25" customHeight="1" x14ac:dyDescent="0.3">
      <c r="B1374" s="4" t="s">
        <v>26</v>
      </c>
      <c r="C1374" s="33">
        <v>1197831</v>
      </c>
      <c r="D1374" s="5">
        <v>44202</v>
      </c>
      <c r="E1374" s="4" t="s">
        <v>48</v>
      </c>
      <c r="F1374" s="4" t="s">
        <v>92</v>
      </c>
      <c r="G1374" s="4" t="s">
        <v>93</v>
      </c>
      <c r="H1374" s="6" t="s">
        <v>23</v>
      </c>
      <c r="I1374" s="7">
        <v>34</v>
      </c>
      <c r="J1374" s="8">
        <v>196</v>
      </c>
      <c r="K1374" s="9">
        <v>6664</v>
      </c>
      <c r="L1374" s="9">
        <v>4264.96</v>
      </c>
      <c r="M1374" s="10">
        <v>0.64</v>
      </c>
      <c r="N1374" s="4" t="s">
        <v>83</v>
      </c>
      <c r="O1374" s="4" t="str">
        <f>TEXT(Table1[[#This Row],[Invoice Date]],"yyyy")</f>
        <v>2021</v>
      </c>
      <c r="P1374" s="4" t="str">
        <f>TEXT(Table1[[#This Row],[Invoice Date]],"mmm")</f>
        <v>Jan</v>
      </c>
      <c r="Q1374" s="27">
        <f>WEEKNUM(Table1[[#This Row],[Invoice Date]]) + IF(YEAR(Table1[[#This Row],[Invoice Date]])=2021, 52, 0)</f>
        <v>54</v>
      </c>
    </row>
    <row r="1375" spans="2:17" ht="14.25" customHeight="1" x14ac:dyDescent="0.3">
      <c r="B1375" s="4" t="s">
        <v>26</v>
      </c>
      <c r="C1375" s="33">
        <v>1197831</v>
      </c>
      <c r="D1375" s="5">
        <v>44202</v>
      </c>
      <c r="E1375" s="4" t="s">
        <v>48</v>
      </c>
      <c r="F1375" s="4" t="s">
        <v>92</v>
      </c>
      <c r="G1375" s="4" t="s">
        <v>93</v>
      </c>
      <c r="H1375" s="6" t="s">
        <v>17</v>
      </c>
      <c r="I1375" s="7">
        <v>33</v>
      </c>
      <c r="J1375" s="8">
        <v>231</v>
      </c>
      <c r="K1375" s="9">
        <v>7623</v>
      </c>
      <c r="L1375" s="9">
        <v>3811.5</v>
      </c>
      <c r="M1375" s="10">
        <v>0.5</v>
      </c>
      <c r="N1375" s="4" t="s">
        <v>83</v>
      </c>
      <c r="O1375" s="4" t="str">
        <f>TEXT(Table1[[#This Row],[Invoice Date]],"yyyy")</f>
        <v>2021</v>
      </c>
      <c r="P1375" s="4" t="str">
        <f>TEXT(Table1[[#This Row],[Invoice Date]],"mmm")</f>
        <v>Jan</v>
      </c>
      <c r="Q1375" s="27">
        <f>WEEKNUM(Table1[[#This Row],[Invoice Date]]) + IF(YEAR(Table1[[#This Row],[Invoice Date]])=2021, 52, 0)</f>
        <v>54</v>
      </c>
    </row>
    <row r="1376" spans="2:17" ht="14.25" customHeight="1" x14ac:dyDescent="0.3">
      <c r="B1376" s="4" t="s">
        <v>30</v>
      </c>
      <c r="C1376" s="34">
        <v>1128299</v>
      </c>
      <c r="D1376" s="5">
        <v>44202</v>
      </c>
      <c r="E1376" s="4" t="s">
        <v>31</v>
      </c>
      <c r="F1376" s="4" t="s">
        <v>32</v>
      </c>
      <c r="G1376" s="4" t="s">
        <v>33</v>
      </c>
      <c r="H1376" s="6" t="s">
        <v>17</v>
      </c>
      <c r="I1376" s="7">
        <v>41</v>
      </c>
      <c r="J1376" s="8">
        <v>341</v>
      </c>
      <c r="K1376" s="9">
        <v>13981</v>
      </c>
      <c r="L1376" s="9">
        <v>6011.8300000000008</v>
      </c>
      <c r="M1376" s="10">
        <v>0.43000000000000005</v>
      </c>
      <c r="N1376" s="4" t="s">
        <v>24</v>
      </c>
      <c r="O1376" s="4" t="str">
        <f>TEXT(Table1[[#This Row],[Invoice Date]],"yyyy")</f>
        <v>2021</v>
      </c>
      <c r="P1376" s="4" t="str">
        <f>TEXT(Table1[[#This Row],[Invoice Date]],"mmm")</f>
        <v>Jan</v>
      </c>
      <c r="Q1376" s="27">
        <f>WEEKNUM(Table1[[#This Row],[Invoice Date]]) + IF(YEAR(Table1[[#This Row],[Invoice Date]])=2021, 52, 0)</f>
        <v>54</v>
      </c>
    </row>
    <row r="1377" spans="2:17" ht="14.25" customHeight="1" x14ac:dyDescent="0.3">
      <c r="B1377" s="4" t="s">
        <v>30</v>
      </c>
      <c r="C1377" s="34">
        <v>1128299</v>
      </c>
      <c r="D1377" s="5">
        <v>44202</v>
      </c>
      <c r="E1377" s="4" t="s">
        <v>31</v>
      </c>
      <c r="F1377" s="4" t="s">
        <v>32</v>
      </c>
      <c r="G1377" s="4" t="s">
        <v>33</v>
      </c>
      <c r="H1377" s="6" t="s">
        <v>17</v>
      </c>
      <c r="I1377" s="7">
        <v>56</v>
      </c>
      <c r="J1377" s="8">
        <v>273</v>
      </c>
      <c r="K1377" s="9">
        <v>15288</v>
      </c>
      <c r="L1377" s="9">
        <v>7644</v>
      </c>
      <c r="M1377" s="10">
        <v>0.5</v>
      </c>
      <c r="N1377" s="4" t="s">
        <v>83</v>
      </c>
      <c r="O1377" s="4" t="str">
        <f>TEXT(Table1[[#This Row],[Invoice Date]],"yyyy")</f>
        <v>2021</v>
      </c>
      <c r="P1377" s="4" t="str">
        <f>TEXT(Table1[[#This Row],[Invoice Date]],"mmm")</f>
        <v>Jan</v>
      </c>
      <c r="Q1377" s="27">
        <f>WEEKNUM(Table1[[#This Row],[Invoice Date]]) + IF(YEAR(Table1[[#This Row],[Invoice Date]])=2021, 52, 0)</f>
        <v>54</v>
      </c>
    </row>
    <row r="1378" spans="2:17" ht="14.25" customHeight="1" x14ac:dyDescent="0.3">
      <c r="B1378" s="4" t="s">
        <v>14</v>
      </c>
      <c r="C1378" s="33">
        <v>1185732</v>
      </c>
      <c r="D1378" s="5">
        <v>44202</v>
      </c>
      <c r="E1378" s="4" t="s">
        <v>36</v>
      </c>
      <c r="F1378" s="4" t="s">
        <v>110</v>
      </c>
      <c r="G1378" s="4" t="s">
        <v>111</v>
      </c>
      <c r="H1378" s="6" t="s">
        <v>21</v>
      </c>
      <c r="I1378" s="7">
        <v>25.000000000000007</v>
      </c>
      <c r="J1378" s="8">
        <v>100</v>
      </c>
      <c r="K1378" s="9">
        <v>25000.000000000007</v>
      </c>
      <c r="L1378" s="9">
        <v>7500.0000000000018</v>
      </c>
      <c r="M1378" s="10">
        <v>0.3</v>
      </c>
      <c r="N1378" s="4" t="s">
        <v>18</v>
      </c>
      <c r="O1378" s="4" t="str">
        <f>TEXT(Table1[[#This Row],[Invoice Date]],"yyyy")</f>
        <v>2021</v>
      </c>
      <c r="P1378" s="4" t="str">
        <f>TEXT(Table1[[#This Row],[Invoice Date]],"mmm")</f>
        <v>Jan</v>
      </c>
      <c r="Q1378" s="27">
        <f>WEEKNUM(Table1[[#This Row],[Invoice Date]]) + IF(YEAR(Table1[[#This Row],[Invoice Date]])=2021, 52, 0)</f>
        <v>54</v>
      </c>
    </row>
    <row r="1379" spans="2:17" ht="14.25" customHeight="1" x14ac:dyDescent="0.3">
      <c r="B1379" s="4" t="s">
        <v>14</v>
      </c>
      <c r="C1379" s="33">
        <v>1185732</v>
      </c>
      <c r="D1379" s="5">
        <v>44202</v>
      </c>
      <c r="E1379" s="4" t="s">
        <v>36</v>
      </c>
      <c r="F1379" s="4" t="s">
        <v>110</v>
      </c>
      <c r="G1379" s="4" t="s">
        <v>111</v>
      </c>
      <c r="H1379" s="6" t="s">
        <v>20</v>
      </c>
      <c r="I1379" s="7">
        <v>20.000000000000007</v>
      </c>
      <c r="J1379" s="8">
        <v>250</v>
      </c>
      <c r="K1379" s="9">
        <v>50000.000000000015</v>
      </c>
      <c r="L1379" s="9">
        <v>15000.000000000004</v>
      </c>
      <c r="M1379" s="10">
        <v>0.3</v>
      </c>
      <c r="N1379" s="4" t="s">
        <v>18</v>
      </c>
      <c r="O1379" s="4" t="str">
        <f>TEXT(Table1[[#This Row],[Invoice Date]],"yyyy")</f>
        <v>2021</v>
      </c>
      <c r="P1379" s="4" t="str">
        <f>TEXT(Table1[[#This Row],[Invoice Date]],"mmm")</f>
        <v>Jan</v>
      </c>
      <c r="Q1379" s="27">
        <f>WEEKNUM(Table1[[#This Row],[Invoice Date]]) + IF(YEAR(Table1[[#This Row],[Invoice Date]])=2021, 52, 0)</f>
        <v>54</v>
      </c>
    </row>
    <row r="1380" spans="2:17" ht="14.25" customHeight="1" x14ac:dyDescent="0.3">
      <c r="B1380" s="4" t="s">
        <v>14</v>
      </c>
      <c r="C1380" s="33">
        <v>1185732</v>
      </c>
      <c r="D1380" s="5">
        <v>44202</v>
      </c>
      <c r="E1380" s="4" t="s">
        <v>36</v>
      </c>
      <c r="F1380" s="4" t="s">
        <v>110</v>
      </c>
      <c r="G1380" s="4" t="s">
        <v>111</v>
      </c>
      <c r="H1380" s="6" t="s">
        <v>22</v>
      </c>
      <c r="I1380" s="7">
        <v>40</v>
      </c>
      <c r="J1380" s="8">
        <v>150</v>
      </c>
      <c r="K1380" s="9">
        <v>60000</v>
      </c>
      <c r="L1380" s="9">
        <v>30000</v>
      </c>
      <c r="M1380" s="10">
        <v>0.5</v>
      </c>
      <c r="N1380" s="4" t="s">
        <v>18</v>
      </c>
      <c r="O1380" s="4" t="str">
        <f>TEXT(Table1[[#This Row],[Invoice Date]],"yyyy")</f>
        <v>2021</v>
      </c>
      <c r="P1380" s="4" t="str">
        <f>TEXT(Table1[[#This Row],[Invoice Date]],"mmm")</f>
        <v>Jan</v>
      </c>
      <c r="Q1380" s="27">
        <f>WEEKNUM(Table1[[#This Row],[Invoice Date]]) + IF(YEAR(Table1[[#This Row],[Invoice Date]])=2021, 52, 0)</f>
        <v>54</v>
      </c>
    </row>
    <row r="1381" spans="2:17" ht="14.25" customHeight="1" x14ac:dyDescent="0.3">
      <c r="B1381" s="4" t="s">
        <v>14</v>
      </c>
      <c r="C1381" s="33">
        <v>1185732</v>
      </c>
      <c r="D1381" s="5">
        <v>44202</v>
      </c>
      <c r="E1381" s="4" t="s">
        <v>36</v>
      </c>
      <c r="F1381" s="4" t="s">
        <v>110</v>
      </c>
      <c r="G1381" s="4" t="s">
        <v>111</v>
      </c>
      <c r="H1381" s="6" t="s">
        <v>19</v>
      </c>
      <c r="I1381" s="7">
        <v>30.000000000000004</v>
      </c>
      <c r="J1381" s="8">
        <v>250</v>
      </c>
      <c r="K1381" s="9">
        <v>75000.000000000015</v>
      </c>
      <c r="L1381" s="9">
        <v>26250.000000000004</v>
      </c>
      <c r="M1381" s="10">
        <v>0.35</v>
      </c>
      <c r="N1381" s="4" t="s">
        <v>18</v>
      </c>
      <c r="O1381" s="4" t="str">
        <f>TEXT(Table1[[#This Row],[Invoice Date]],"yyyy")</f>
        <v>2021</v>
      </c>
      <c r="P1381" s="4" t="str">
        <f>TEXT(Table1[[#This Row],[Invoice Date]],"mmm")</f>
        <v>Jan</v>
      </c>
      <c r="Q1381" s="27">
        <f>WEEKNUM(Table1[[#This Row],[Invoice Date]]) + IF(YEAR(Table1[[#This Row],[Invoice Date]])=2021, 52, 0)</f>
        <v>54</v>
      </c>
    </row>
    <row r="1382" spans="2:17" ht="14.25" customHeight="1" x14ac:dyDescent="0.3">
      <c r="B1382" s="4" t="s">
        <v>14</v>
      </c>
      <c r="C1382" s="33">
        <v>1185732</v>
      </c>
      <c r="D1382" s="5">
        <v>44202</v>
      </c>
      <c r="E1382" s="4" t="s">
        <v>36</v>
      </c>
      <c r="F1382" s="4" t="s">
        <v>110</v>
      </c>
      <c r="G1382" s="4" t="s">
        <v>111</v>
      </c>
      <c r="H1382" s="6" t="s">
        <v>23</v>
      </c>
      <c r="I1382" s="7">
        <v>30.000000000000004</v>
      </c>
      <c r="J1382" s="8">
        <v>250</v>
      </c>
      <c r="K1382" s="9">
        <v>75000.000000000015</v>
      </c>
      <c r="L1382" s="9">
        <v>30000.000000000007</v>
      </c>
      <c r="M1382" s="10">
        <v>0.4</v>
      </c>
      <c r="N1382" s="4" t="s">
        <v>18</v>
      </c>
      <c r="O1382" s="4" t="str">
        <f>TEXT(Table1[[#This Row],[Invoice Date]],"yyyy")</f>
        <v>2021</v>
      </c>
      <c r="P1382" s="4" t="str">
        <f>TEXT(Table1[[#This Row],[Invoice Date]],"mmm")</f>
        <v>Jan</v>
      </c>
      <c r="Q1382" s="27">
        <f>WEEKNUM(Table1[[#This Row],[Invoice Date]]) + IF(YEAR(Table1[[#This Row],[Invoice Date]])=2021, 52, 0)</f>
        <v>54</v>
      </c>
    </row>
    <row r="1383" spans="2:17" ht="14.25" customHeight="1" x14ac:dyDescent="0.3">
      <c r="B1383" s="4" t="s">
        <v>34</v>
      </c>
      <c r="C1383" s="33">
        <v>1189833</v>
      </c>
      <c r="D1383" s="5">
        <v>44202</v>
      </c>
      <c r="E1383" s="4" t="s">
        <v>36</v>
      </c>
      <c r="F1383" s="4" t="s">
        <v>53</v>
      </c>
      <c r="G1383" s="4" t="s">
        <v>54</v>
      </c>
      <c r="H1383" s="6" t="s">
        <v>21</v>
      </c>
      <c r="I1383" s="7">
        <v>45</v>
      </c>
      <c r="J1383" s="8">
        <v>300</v>
      </c>
      <c r="K1383" s="9">
        <v>135000</v>
      </c>
      <c r="L1383" s="9">
        <v>53999.999999999993</v>
      </c>
      <c r="M1383" s="10">
        <v>0.39999999999999997</v>
      </c>
      <c r="N1383" s="4" t="s">
        <v>24</v>
      </c>
      <c r="O1383" s="4" t="str">
        <f>TEXT(Table1[[#This Row],[Invoice Date]],"yyyy")</f>
        <v>2021</v>
      </c>
      <c r="P1383" s="4" t="str">
        <f>TEXT(Table1[[#This Row],[Invoice Date]],"mmm")</f>
        <v>Jan</v>
      </c>
      <c r="Q1383" s="27">
        <f>WEEKNUM(Table1[[#This Row],[Invoice Date]]) + IF(YEAR(Table1[[#This Row],[Invoice Date]])=2021, 52, 0)</f>
        <v>54</v>
      </c>
    </row>
    <row r="1384" spans="2:17" ht="14.25" customHeight="1" x14ac:dyDescent="0.3">
      <c r="B1384" s="4" t="s">
        <v>14</v>
      </c>
      <c r="C1384" s="33">
        <v>1185732</v>
      </c>
      <c r="D1384" s="5">
        <v>44202</v>
      </c>
      <c r="E1384" s="4" t="s">
        <v>36</v>
      </c>
      <c r="F1384" s="4" t="s">
        <v>110</v>
      </c>
      <c r="G1384" s="4" t="s">
        <v>111</v>
      </c>
      <c r="H1384" s="6" t="s">
        <v>17</v>
      </c>
      <c r="I1384" s="7">
        <v>30.000000000000004</v>
      </c>
      <c r="J1384" s="8">
        <v>450</v>
      </c>
      <c r="K1384" s="9">
        <v>135000.00000000003</v>
      </c>
      <c r="L1384" s="9">
        <v>40500.000000000007</v>
      </c>
      <c r="M1384" s="10">
        <v>0.3</v>
      </c>
      <c r="N1384" s="4" t="s">
        <v>18</v>
      </c>
      <c r="O1384" s="4" t="str">
        <f>TEXT(Table1[[#This Row],[Invoice Date]],"yyyy")</f>
        <v>2021</v>
      </c>
      <c r="P1384" s="4" t="str">
        <f>TEXT(Table1[[#This Row],[Invoice Date]],"mmm")</f>
        <v>Jan</v>
      </c>
      <c r="Q1384" s="27">
        <f>WEEKNUM(Table1[[#This Row],[Invoice Date]]) + IF(YEAR(Table1[[#This Row],[Invoice Date]])=2021, 52, 0)</f>
        <v>54</v>
      </c>
    </row>
    <row r="1385" spans="2:17" ht="14.25" customHeight="1" x14ac:dyDescent="0.3">
      <c r="B1385" s="4" t="s">
        <v>26</v>
      </c>
      <c r="C1385" s="33">
        <v>1197831</v>
      </c>
      <c r="D1385" s="5">
        <v>44202</v>
      </c>
      <c r="E1385" s="4" t="s">
        <v>48</v>
      </c>
      <c r="F1385" s="4" t="s">
        <v>92</v>
      </c>
      <c r="G1385" s="4" t="s">
        <v>93</v>
      </c>
      <c r="H1385" s="6" t="s">
        <v>21</v>
      </c>
      <c r="I1385" s="7">
        <v>30</v>
      </c>
      <c r="J1385" s="8">
        <v>575</v>
      </c>
      <c r="K1385" s="9">
        <v>172500</v>
      </c>
      <c r="L1385" s="9">
        <v>69000</v>
      </c>
      <c r="M1385" s="10">
        <v>0.4</v>
      </c>
      <c r="N1385" s="4" t="s">
        <v>83</v>
      </c>
      <c r="O1385" s="4" t="str">
        <f>TEXT(Table1[[#This Row],[Invoice Date]],"yyyy")</f>
        <v>2021</v>
      </c>
      <c r="P1385" s="4" t="str">
        <f>TEXT(Table1[[#This Row],[Invoice Date]],"mmm")</f>
        <v>Jan</v>
      </c>
      <c r="Q1385" s="27">
        <f>WEEKNUM(Table1[[#This Row],[Invoice Date]]) + IF(YEAR(Table1[[#This Row],[Invoice Date]])=2021, 52, 0)</f>
        <v>54</v>
      </c>
    </row>
    <row r="1386" spans="2:17" ht="14.25" customHeight="1" x14ac:dyDescent="0.3">
      <c r="B1386" s="4" t="s">
        <v>26</v>
      </c>
      <c r="C1386" s="33">
        <v>1197831</v>
      </c>
      <c r="D1386" s="5">
        <v>44202</v>
      </c>
      <c r="E1386" s="4" t="s">
        <v>48</v>
      </c>
      <c r="F1386" s="4" t="s">
        <v>92</v>
      </c>
      <c r="G1386" s="4" t="s">
        <v>93</v>
      </c>
      <c r="H1386" s="6" t="s">
        <v>20</v>
      </c>
      <c r="I1386" s="7">
        <v>25.000000000000007</v>
      </c>
      <c r="J1386" s="8">
        <v>725</v>
      </c>
      <c r="K1386" s="9">
        <v>181250.00000000006</v>
      </c>
      <c r="L1386" s="9">
        <v>72500.000000000029</v>
      </c>
      <c r="M1386" s="10">
        <v>0.4</v>
      </c>
      <c r="N1386" s="4" t="s">
        <v>83</v>
      </c>
      <c r="O1386" s="4" t="str">
        <f>TEXT(Table1[[#This Row],[Invoice Date]],"yyyy")</f>
        <v>2021</v>
      </c>
      <c r="P1386" s="4" t="str">
        <f>TEXT(Table1[[#This Row],[Invoice Date]],"mmm")</f>
        <v>Jan</v>
      </c>
      <c r="Q1386" s="27">
        <f>WEEKNUM(Table1[[#This Row],[Invoice Date]]) + IF(YEAR(Table1[[#This Row],[Invoice Date]])=2021, 52, 0)</f>
        <v>54</v>
      </c>
    </row>
    <row r="1387" spans="2:17" ht="14.25" customHeight="1" x14ac:dyDescent="0.3">
      <c r="B1387" s="4" t="s">
        <v>26</v>
      </c>
      <c r="C1387" s="33">
        <v>1197831</v>
      </c>
      <c r="D1387" s="5">
        <v>44202</v>
      </c>
      <c r="E1387" s="4" t="s">
        <v>48</v>
      </c>
      <c r="F1387" s="4" t="s">
        <v>92</v>
      </c>
      <c r="G1387" s="4" t="s">
        <v>93</v>
      </c>
      <c r="H1387" s="6" t="s">
        <v>19</v>
      </c>
      <c r="I1387" s="7">
        <v>35</v>
      </c>
      <c r="J1387" s="8">
        <v>725</v>
      </c>
      <c r="K1387" s="9">
        <v>253750</v>
      </c>
      <c r="L1387" s="9">
        <v>88812.5</v>
      </c>
      <c r="M1387" s="10">
        <v>0.35</v>
      </c>
      <c r="N1387" s="4" t="s">
        <v>83</v>
      </c>
      <c r="O1387" s="4" t="str">
        <f>TEXT(Table1[[#This Row],[Invoice Date]],"yyyy")</f>
        <v>2021</v>
      </c>
      <c r="P1387" s="4" t="str">
        <f>TEXT(Table1[[#This Row],[Invoice Date]],"mmm")</f>
        <v>Jan</v>
      </c>
      <c r="Q1387" s="27">
        <f>WEEKNUM(Table1[[#This Row],[Invoice Date]]) + IF(YEAR(Table1[[#This Row],[Invoice Date]])=2021, 52, 0)</f>
        <v>54</v>
      </c>
    </row>
    <row r="1388" spans="2:17" ht="14.25" customHeight="1" x14ac:dyDescent="0.3">
      <c r="B1388" s="4" t="s">
        <v>26</v>
      </c>
      <c r="C1388" s="33">
        <v>1197831</v>
      </c>
      <c r="D1388" s="5">
        <v>44202</v>
      </c>
      <c r="E1388" s="4" t="s">
        <v>48</v>
      </c>
      <c r="F1388" s="4" t="s">
        <v>92</v>
      </c>
      <c r="G1388" s="4" t="s">
        <v>93</v>
      </c>
      <c r="H1388" s="6" t="s">
        <v>23</v>
      </c>
      <c r="I1388" s="7">
        <v>35</v>
      </c>
      <c r="J1388" s="8">
        <v>725</v>
      </c>
      <c r="K1388" s="9">
        <v>253750</v>
      </c>
      <c r="L1388" s="9">
        <v>126875</v>
      </c>
      <c r="M1388" s="10">
        <v>0.5</v>
      </c>
      <c r="N1388" s="4" t="s">
        <v>83</v>
      </c>
      <c r="O1388" s="4" t="str">
        <f>TEXT(Table1[[#This Row],[Invoice Date]],"yyyy")</f>
        <v>2021</v>
      </c>
      <c r="P1388" s="4" t="str">
        <f>TEXT(Table1[[#This Row],[Invoice Date]],"mmm")</f>
        <v>Jan</v>
      </c>
      <c r="Q1388" s="27">
        <f>WEEKNUM(Table1[[#This Row],[Invoice Date]]) + IF(YEAR(Table1[[#This Row],[Invoice Date]])=2021, 52, 0)</f>
        <v>54</v>
      </c>
    </row>
    <row r="1389" spans="2:17" ht="14.25" customHeight="1" x14ac:dyDescent="0.3">
      <c r="B1389" s="4" t="s">
        <v>26</v>
      </c>
      <c r="C1389" s="33">
        <v>1197831</v>
      </c>
      <c r="D1389" s="5">
        <v>44202</v>
      </c>
      <c r="E1389" s="4" t="s">
        <v>48</v>
      </c>
      <c r="F1389" s="4" t="s">
        <v>92</v>
      </c>
      <c r="G1389" s="4" t="s">
        <v>93</v>
      </c>
      <c r="H1389" s="6" t="s">
        <v>22</v>
      </c>
      <c r="I1389" s="7">
        <v>45</v>
      </c>
      <c r="J1389" s="8">
        <v>625</v>
      </c>
      <c r="K1389" s="9">
        <v>281250</v>
      </c>
      <c r="L1389" s="9">
        <v>98437.5</v>
      </c>
      <c r="M1389" s="10">
        <v>0.35</v>
      </c>
      <c r="N1389" s="4" t="s">
        <v>83</v>
      </c>
      <c r="O1389" s="4" t="str">
        <f>TEXT(Table1[[#This Row],[Invoice Date]],"yyyy")</f>
        <v>2021</v>
      </c>
      <c r="P1389" s="4" t="str">
        <f>TEXT(Table1[[#This Row],[Invoice Date]],"mmm")</f>
        <v>Jan</v>
      </c>
      <c r="Q1389" s="27">
        <f>WEEKNUM(Table1[[#This Row],[Invoice Date]]) + IF(YEAR(Table1[[#This Row],[Invoice Date]])=2021, 52, 0)</f>
        <v>54</v>
      </c>
    </row>
    <row r="1390" spans="2:17" ht="14.25" customHeight="1" x14ac:dyDescent="0.3">
      <c r="B1390" s="4" t="s">
        <v>26</v>
      </c>
      <c r="C1390" s="33">
        <v>1197831</v>
      </c>
      <c r="D1390" s="5">
        <v>44202</v>
      </c>
      <c r="E1390" s="4" t="s">
        <v>48</v>
      </c>
      <c r="F1390" s="4" t="s">
        <v>92</v>
      </c>
      <c r="G1390" s="4" t="s">
        <v>93</v>
      </c>
      <c r="H1390" s="6" t="s">
        <v>17</v>
      </c>
      <c r="I1390" s="7">
        <v>35</v>
      </c>
      <c r="J1390" s="8">
        <v>925</v>
      </c>
      <c r="K1390" s="9">
        <v>323750</v>
      </c>
      <c r="L1390" s="9">
        <v>129500</v>
      </c>
      <c r="M1390" s="10">
        <v>0.4</v>
      </c>
      <c r="N1390" s="4" t="s">
        <v>83</v>
      </c>
      <c r="O1390" s="4" t="str">
        <f>TEXT(Table1[[#This Row],[Invoice Date]],"yyyy")</f>
        <v>2021</v>
      </c>
      <c r="P1390" s="4" t="str">
        <f>TEXT(Table1[[#This Row],[Invoice Date]],"mmm")</f>
        <v>Jan</v>
      </c>
      <c r="Q1390" s="27">
        <f>WEEKNUM(Table1[[#This Row],[Invoice Date]]) + IF(YEAR(Table1[[#This Row],[Invoice Date]])=2021, 52, 0)</f>
        <v>54</v>
      </c>
    </row>
    <row r="1391" spans="2:17" ht="14.25" customHeight="1" x14ac:dyDescent="0.3">
      <c r="B1391" s="4" t="s">
        <v>30</v>
      </c>
      <c r="C1391" s="34">
        <v>1128299</v>
      </c>
      <c r="D1391" s="5">
        <v>44202</v>
      </c>
      <c r="E1391" s="4" t="s">
        <v>31</v>
      </c>
      <c r="F1391" s="4" t="s">
        <v>32</v>
      </c>
      <c r="G1391" s="4" t="s">
        <v>33</v>
      </c>
      <c r="H1391" s="6" t="s">
        <v>17</v>
      </c>
      <c r="I1391" s="7">
        <v>60</v>
      </c>
      <c r="J1391" s="8">
        <v>975</v>
      </c>
      <c r="K1391" s="9">
        <v>585000</v>
      </c>
      <c r="L1391" s="9">
        <v>234000</v>
      </c>
      <c r="M1391" s="10">
        <v>0.4</v>
      </c>
      <c r="N1391" s="4" t="s">
        <v>24</v>
      </c>
      <c r="O1391" s="4" t="str">
        <f>TEXT(Table1[[#This Row],[Invoice Date]],"yyyy")</f>
        <v>2021</v>
      </c>
      <c r="P1391" s="4" t="str">
        <f>TEXT(Table1[[#This Row],[Invoice Date]],"mmm")</f>
        <v>Jan</v>
      </c>
      <c r="Q1391" s="27">
        <f>WEEKNUM(Table1[[#This Row],[Invoice Date]]) + IF(YEAR(Table1[[#This Row],[Invoice Date]])=2021, 52, 0)</f>
        <v>54</v>
      </c>
    </row>
    <row r="1392" spans="2:17" ht="14.25" customHeight="1" x14ac:dyDescent="0.3">
      <c r="B1392" s="4" t="s">
        <v>26</v>
      </c>
      <c r="C1392" s="33">
        <v>1197831</v>
      </c>
      <c r="D1392" s="5">
        <v>44203</v>
      </c>
      <c r="E1392" s="4" t="s">
        <v>15</v>
      </c>
      <c r="F1392" s="4" t="s">
        <v>123</v>
      </c>
      <c r="G1392" s="4" t="s">
        <v>124</v>
      </c>
      <c r="H1392" s="6" t="s">
        <v>21</v>
      </c>
      <c r="I1392" s="7">
        <v>33</v>
      </c>
      <c r="J1392" s="8">
        <v>42</v>
      </c>
      <c r="K1392" s="9">
        <v>1386</v>
      </c>
      <c r="L1392" s="9">
        <v>609.84</v>
      </c>
      <c r="M1392" s="10">
        <v>0.44</v>
      </c>
      <c r="N1392" s="4" t="s">
        <v>83</v>
      </c>
      <c r="O1392" s="4" t="str">
        <f>TEXT(Table1[[#This Row],[Invoice Date]],"yyyy")</f>
        <v>2021</v>
      </c>
      <c r="P1392" s="4" t="str">
        <f>TEXT(Table1[[#This Row],[Invoice Date]],"mmm")</f>
        <v>Jan</v>
      </c>
      <c r="Q1392" s="27">
        <f>WEEKNUM(Table1[[#This Row],[Invoice Date]]) + IF(YEAR(Table1[[#This Row],[Invoice Date]])=2021, 52, 0)</f>
        <v>54</v>
      </c>
    </row>
    <row r="1393" spans="2:17" ht="14.25" customHeight="1" x14ac:dyDescent="0.3">
      <c r="B1393" s="4" t="s">
        <v>26</v>
      </c>
      <c r="C1393" s="33">
        <v>1197831</v>
      </c>
      <c r="D1393" s="5">
        <v>44203</v>
      </c>
      <c r="E1393" s="4" t="s">
        <v>15</v>
      </c>
      <c r="F1393" s="4" t="s">
        <v>123</v>
      </c>
      <c r="G1393" s="4" t="s">
        <v>124</v>
      </c>
      <c r="H1393" s="6" t="s">
        <v>20</v>
      </c>
      <c r="I1393" s="7">
        <v>28</v>
      </c>
      <c r="J1393" s="8">
        <v>90</v>
      </c>
      <c r="K1393" s="9">
        <v>2520</v>
      </c>
      <c r="L1393" s="9">
        <v>1008</v>
      </c>
      <c r="M1393" s="10">
        <v>0.4</v>
      </c>
      <c r="N1393" s="4" t="s">
        <v>83</v>
      </c>
      <c r="O1393" s="4" t="str">
        <f>TEXT(Table1[[#This Row],[Invoice Date]],"yyyy")</f>
        <v>2021</v>
      </c>
      <c r="P1393" s="4" t="str">
        <f>TEXT(Table1[[#This Row],[Invoice Date]],"mmm")</f>
        <v>Jan</v>
      </c>
      <c r="Q1393" s="27">
        <f>WEEKNUM(Table1[[#This Row],[Invoice Date]]) + IF(YEAR(Table1[[#This Row],[Invoice Date]])=2021, 52, 0)</f>
        <v>54</v>
      </c>
    </row>
    <row r="1394" spans="2:17" ht="14.25" customHeight="1" x14ac:dyDescent="0.3">
      <c r="B1394" s="4" t="s">
        <v>34</v>
      </c>
      <c r="C1394" s="33">
        <v>1189833</v>
      </c>
      <c r="D1394" s="5">
        <v>44203</v>
      </c>
      <c r="E1394" s="4" t="s">
        <v>36</v>
      </c>
      <c r="F1394" s="4" t="s">
        <v>53</v>
      </c>
      <c r="G1394" s="4" t="s">
        <v>54</v>
      </c>
      <c r="H1394" s="6" t="s">
        <v>22</v>
      </c>
      <c r="I1394" s="7">
        <v>48</v>
      </c>
      <c r="J1394" s="8">
        <v>59</v>
      </c>
      <c r="K1394" s="9">
        <v>2832</v>
      </c>
      <c r="L1394" s="9">
        <v>2039.0400000000002</v>
      </c>
      <c r="M1394" s="10">
        <v>0.72000000000000008</v>
      </c>
      <c r="N1394" s="4" t="s">
        <v>83</v>
      </c>
      <c r="O1394" s="4" t="str">
        <f>TEXT(Table1[[#This Row],[Invoice Date]],"yyyy")</f>
        <v>2021</v>
      </c>
      <c r="P1394" s="4" t="str">
        <f>TEXT(Table1[[#This Row],[Invoice Date]],"mmm")</f>
        <v>Jan</v>
      </c>
      <c r="Q1394" s="27">
        <f>WEEKNUM(Table1[[#This Row],[Invoice Date]]) + IF(YEAR(Table1[[#This Row],[Invoice Date]])=2021, 52, 0)</f>
        <v>54</v>
      </c>
    </row>
    <row r="1395" spans="2:17" ht="14.25" customHeight="1" x14ac:dyDescent="0.3">
      <c r="B1395" s="4" t="s">
        <v>26</v>
      </c>
      <c r="C1395" s="33">
        <v>1197831</v>
      </c>
      <c r="D1395" s="5">
        <v>44203</v>
      </c>
      <c r="E1395" s="4" t="s">
        <v>15</v>
      </c>
      <c r="F1395" s="4" t="s">
        <v>123</v>
      </c>
      <c r="G1395" s="4" t="s">
        <v>124</v>
      </c>
      <c r="H1395" s="6" t="s">
        <v>22</v>
      </c>
      <c r="I1395" s="7">
        <v>49</v>
      </c>
      <c r="J1395" s="8">
        <v>60</v>
      </c>
      <c r="K1395" s="9">
        <v>2940</v>
      </c>
      <c r="L1395" s="9">
        <v>1205.3999999999999</v>
      </c>
      <c r="M1395" s="10">
        <v>0.41</v>
      </c>
      <c r="N1395" s="4" t="s">
        <v>83</v>
      </c>
      <c r="O1395" s="4" t="str">
        <f>TEXT(Table1[[#This Row],[Invoice Date]],"yyyy")</f>
        <v>2021</v>
      </c>
      <c r="P1395" s="4" t="str">
        <f>TEXT(Table1[[#This Row],[Invoice Date]],"mmm")</f>
        <v>Jan</v>
      </c>
      <c r="Q1395" s="27">
        <f>WEEKNUM(Table1[[#This Row],[Invoice Date]]) + IF(YEAR(Table1[[#This Row],[Invoice Date]])=2021, 52, 0)</f>
        <v>54</v>
      </c>
    </row>
    <row r="1396" spans="2:17" ht="14.25" customHeight="1" x14ac:dyDescent="0.3">
      <c r="B1396" s="4" t="s">
        <v>26</v>
      </c>
      <c r="C1396" s="33">
        <v>1197831</v>
      </c>
      <c r="D1396" s="5">
        <v>44203</v>
      </c>
      <c r="E1396" s="4" t="s">
        <v>15</v>
      </c>
      <c r="F1396" s="4" t="s">
        <v>123</v>
      </c>
      <c r="G1396" s="4" t="s">
        <v>124</v>
      </c>
      <c r="H1396" s="6" t="s">
        <v>23</v>
      </c>
      <c r="I1396" s="7">
        <v>37</v>
      </c>
      <c r="J1396" s="8">
        <v>81</v>
      </c>
      <c r="K1396" s="9">
        <v>2997</v>
      </c>
      <c r="L1396" s="9">
        <v>1498.5</v>
      </c>
      <c r="M1396" s="10">
        <v>0.5</v>
      </c>
      <c r="N1396" s="4" t="s">
        <v>83</v>
      </c>
      <c r="O1396" s="4" t="str">
        <f>TEXT(Table1[[#This Row],[Invoice Date]],"yyyy")</f>
        <v>2021</v>
      </c>
      <c r="P1396" s="4" t="str">
        <f>TEXT(Table1[[#This Row],[Invoice Date]],"mmm")</f>
        <v>Jan</v>
      </c>
      <c r="Q1396" s="27">
        <f>WEEKNUM(Table1[[#This Row],[Invoice Date]]) + IF(YEAR(Table1[[#This Row],[Invoice Date]])=2021, 52, 0)</f>
        <v>54</v>
      </c>
    </row>
    <row r="1397" spans="2:17" ht="14.25" customHeight="1" x14ac:dyDescent="0.3">
      <c r="B1397" s="4" t="s">
        <v>26</v>
      </c>
      <c r="C1397" s="33">
        <v>1197831</v>
      </c>
      <c r="D1397" s="5">
        <v>44203</v>
      </c>
      <c r="E1397" s="4" t="s">
        <v>15</v>
      </c>
      <c r="F1397" s="4" t="s">
        <v>123</v>
      </c>
      <c r="G1397" s="4" t="s">
        <v>124</v>
      </c>
      <c r="H1397" s="6" t="s">
        <v>19</v>
      </c>
      <c r="I1397" s="7">
        <v>37</v>
      </c>
      <c r="J1397" s="8">
        <v>87</v>
      </c>
      <c r="K1397" s="9">
        <v>3219</v>
      </c>
      <c r="L1397" s="9">
        <v>1673.88</v>
      </c>
      <c r="M1397" s="10">
        <v>0.52</v>
      </c>
      <c r="N1397" s="4" t="s">
        <v>83</v>
      </c>
      <c r="O1397" s="4" t="str">
        <f>TEXT(Table1[[#This Row],[Invoice Date]],"yyyy")</f>
        <v>2021</v>
      </c>
      <c r="P1397" s="4" t="str">
        <f>TEXT(Table1[[#This Row],[Invoice Date]],"mmm")</f>
        <v>Jan</v>
      </c>
      <c r="Q1397" s="27">
        <f>WEEKNUM(Table1[[#This Row],[Invoice Date]]) + IF(YEAR(Table1[[#This Row],[Invoice Date]])=2021, 52, 0)</f>
        <v>54</v>
      </c>
    </row>
    <row r="1398" spans="2:17" ht="14.25" customHeight="1" x14ac:dyDescent="0.3">
      <c r="B1398" s="4" t="s">
        <v>26</v>
      </c>
      <c r="C1398" s="33">
        <v>1197831</v>
      </c>
      <c r="D1398" s="5">
        <v>44203</v>
      </c>
      <c r="E1398" s="4" t="s">
        <v>15</v>
      </c>
      <c r="F1398" s="4" t="s">
        <v>123</v>
      </c>
      <c r="G1398" s="4" t="s">
        <v>124</v>
      </c>
      <c r="H1398" s="6" t="s">
        <v>17</v>
      </c>
      <c r="I1398" s="7">
        <v>38</v>
      </c>
      <c r="J1398" s="8">
        <v>125</v>
      </c>
      <c r="K1398" s="9">
        <v>4750</v>
      </c>
      <c r="L1398" s="9">
        <v>2422.5</v>
      </c>
      <c r="M1398" s="10">
        <v>0.51</v>
      </c>
      <c r="N1398" s="4" t="s">
        <v>83</v>
      </c>
      <c r="O1398" s="4" t="str">
        <f>TEXT(Table1[[#This Row],[Invoice Date]],"yyyy")</f>
        <v>2021</v>
      </c>
      <c r="P1398" s="4" t="str">
        <f>TEXT(Table1[[#This Row],[Invoice Date]],"mmm")</f>
        <v>Jan</v>
      </c>
      <c r="Q1398" s="27">
        <f>WEEKNUM(Table1[[#This Row],[Invoice Date]]) + IF(YEAR(Table1[[#This Row],[Invoice Date]])=2021, 52, 0)</f>
        <v>54</v>
      </c>
    </row>
    <row r="1399" spans="2:17" ht="14.25" customHeight="1" x14ac:dyDescent="0.3">
      <c r="B1399" s="4" t="s">
        <v>30</v>
      </c>
      <c r="C1399" s="34">
        <v>1128299</v>
      </c>
      <c r="D1399" s="5">
        <v>44203</v>
      </c>
      <c r="E1399" s="4" t="s">
        <v>31</v>
      </c>
      <c r="F1399" s="4" t="s">
        <v>32</v>
      </c>
      <c r="G1399" s="4" t="s">
        <v>33</v>
      </c>
      <c r="H1399" s="6" t="s">
        <v>19</v>
      </c>
      <c r="I1399" s="7">
        <v>50</v>
      </c>
      <c r="J1399" s="8">
        <v>256</v>
      </c>
      <c r="K1399" s="9">
        <v>12800</v>
      </c>
      <c r="L1399" s="9">
        <v>3840</v>
      </c>
      <c r="M1399" s="10">
        <v>0.3</v>
      </c>
      <c r="N1399" s="4" t="s">
        <v>24</v>
      </c>
      <c r="O1399" s="4" t="str">
        <f>TEXT(Table1[[#This Row],[Invoice Date]],"yyyy")</f>
        <v>2021</v>
      </c>
      <c r="P1399" s="4" t="str">
        <f>TEXT(Table1[[#This Row],[Invoice Date]],"mmm")</f>
        <v>Jan</v>
      </c>
      <c r="Q1399" s="27">
        <f>WEEKNUM(Table1[[#This Row],[Invoice Date]]) + IF(YEAR(Table1[[#This Row],[Invoice Date]])=2021, 52, 0)</f>
        <v>54</v>
      </c>
    </row>
    <row r="1400" spans="2:17" ht="14.25" customHeight="1" x14ac:dyDescent="0.3">
      <c r="B1400" s="4" t="s">
        <v>30</v>
      </c>
      <c r="C1400" s="34">
        <v>1128299</v>
      </c>
      <c r="D1400" s="5">
        <v>44203</v>
      </c>
      <c r="E1400" s="4" t="s">
        <v>31</v>
      </c>
      <c r="F1400" s="4" t="s">
        <v>32</v>
      </c>
      <c r="G1400" s="4" t="s">
        <v>33</v>
      </c>
      <c r="H1400" s="6" t="s">
        <v>19</v>
      </c>
      <c r="I1400" s="7">
        <v>63</v>
      </c>
      <c r="J1400" s="8">
        <v>248</v>
      </c>
      <c r="K1400" s="9">
        <v>15624</v>
      </c>
      <c r="L1400" s="9">
        <v>5780.88</v>
      </c>
      <c r="M1400" s="10">
        <v>0.37</v>
      </c>
      <c r="N1400" s="4" t="s">
        <v>83</v>
      </c>
      <c r="O1400" s="4" t="str">
        <f>TEXT(Table1[[#This Row],[Invoice Date]],"yyyy")</f>
        <v>2021</v>
      </c>
      <c r="P1400" s="4" t="str">
        <f>TEXT(Table1[[#This Row],[Invoice Date]],"mmm")</f>
        <v>Jan</v>
      </c>
      <c r="Q1400" s="27">
        <f>WEEKNUM(Table1[[#This Row],[Invoice Date]]) + IF(YEAR(Table1[[#This Row],[Invoice Date]])=2021, 52, 0)</f>
        <v>54</v>
      </c>
    </row>
    <row r="1401" spans="2:17" ht="14.25" customHeight="1" x14ac:dyDescent="0.3">
      <c r="B1401" s="4" t="s">
        <v>26</v>
      </c>
      <c r="C1401" s="33">
        <v>1197831</v>
      </c>
      <c r="D1401" s="5">
        <v>44203</v>
      </c>
      <c r="E1401" s="4" t="s">
        <v>15</v>
      </c>
      <c r="F1401" s="4" t="s">
        <v>123</v>
      </c>
      <c r="G1401" s="4" t="s">
        <v>124</v>
      </c>
      <c r="H1401" s="6" t="s">
        <v>21</v>
      </c>
      <c r="I1401" s="7">
        <v>35</v>
      </c>
      <c r="J1401" s="8">
        <v>150</v>
      </c>
      <c r="K1401" s="9">
        <v>52500</v>
      </c>
      <c r="L1401" s="9">
        <v>15750</v>
      </c>
      <c r="M1401" s="10">
        <v>0.3</v>
      </c>
      <c r="N1401" s="4" t="s">
        <v>18</v>
      </c>
      <c r="O1401" s="4" t="str">
        <f>TEXT(Table1[[#This Row],[Invoice Date]],"yyyy")</f>
        <v>2021</v>
      </c>
      <c r="P1401" s="4" t="str">
        <f>TEXT(Table1[[#This Row],[Invoice Date]],"mmm")</f>
        <v>Jan</v>
      </c>
      <c r="Q1401" s="27">
        <f>WEEKNUM(Table1[[#This Row],[Invoice Date]]) + IF(YEAR(Table1[[#This Row],[Invoice Date]])=2021, 52, 0)</f>
        <v>54</v>
      </c>
    </row>
    <row r="1402" spans="2:17" ht="14.25" customHeight="1" x14ac:dyDescent="0.3">
      <c r="B1402" s="4" t="s">
        <v>26</v>
      </c>
      <c r="C1402" s="33">
        <v>1197831</v>
      </c>
      <c r="D1402" s="5">
        <v>44203</v>
      </c>
      <c r="E1402" s="4" t="s">
        <v>15</v>
      </c>
      <c r="F1402" s="4" t="s">
        <v>123</v>
      </c>
      <c r="G1402" s="4" t="s">
        <v>124</v>
      </c>
      <c r="H1402" s="6" t="s">
        <v>20</v>
      </c>
      <c r="I1402" s="7">
        <v>30.000000000000004</v>
      </c>
      <c r="J1402" s="8">
        <v>300</v>
      </c>
      <c r="K1402" s="9">
        <v>90000.000000000015</v>
      </c>
      <c r="L1402" s="9">
        <v>27000.000000000004</v>
      </c>
      <c r="M1402" s="10">
        <v>0.3</v>
      </c>
      <c r="N1402" s="4" t="s">
        <v>18</v>
      </c>
      <c r="O1402" s="4" t="str">
        <f>TEXT(Table1[[#This Row],[Invoice Date]],"yyyy")</f>
        <v>2021</v>
      </c>
      <c r="P1402" s="4" t="str">
        <f>TEXT(Table1[[#This Row],[Invoice Date]],"mmm")</f>
        <v>Jan</v>
      </c>
      <c r="Q1402" s="27">
        <f>WEEKNUM(Table1[[#This Row],[Invoice Date]]) + IF(YEAR(Table1[[#This Row],[Invoice Date]])=2021, 52, 0)</f>
        <v>54</v>
      </c>
    </row>
    <row r="1403" spans="2:17" ht="14.25" customHeight="1" x14ac:dyDescent="0.3">
      <c r="B1403" s="4" t="s">
        <v>26</v>
      </c>
      <c r="C1403" s="33">
        <v>1197831</v>
      </c>
      <c r="D1403" s="5">
        <v>44203</v>
      </c>
      <c r="E1403" s="4" t="s">
        <v>15</v>
      </c>
      <c r="F1403" s="4" t="s">
        <v>123</v>
      </c>
      <c r="G1403" s="4" t="s">
        <v>124</v>
      </c>
      <c r="H1403" s="6" t="s">
        <v>22</v>
      </c>
      <c r="I1403" s="7">
        <v>50</v>
      </c>
      <c r="J1403" s="8">
        <v>200</v>
      </c>
      <c r="K1403" s="9">
        <v>100000</v>
      </c>
      <c r="L1403" s="9">
        <v>30000</v>
      </c>
      <c r="M1403" s="10">
        <v>0.3</v>
      </c>
      <c r="N1403" s="4" t="s">
        <v>18</v>
      </c>
      <c r="O1403" s="4" t="str">
        <f>TEXT(Table1[[#This Row],[Invoice Date]],"yyyy")</f>
        <v>2021</v>
      </c>
      <c r="P1403" s="4" t="str">
        <f>TEXT(Table1[[#This Row],[Invoice Date]],"mmm")</f>
        <v>Jan</v>
      </c>
      <c r="Q1403" s="27">
        <f>WEEKNUM(Table1[[#This Row],[Invoice Date]]) + IF(YEAR(Table1[[#This Row],[Invoice Date]])=2021, 52, 0)</f>
        <v>54</v>
      </c>
    </row>
    <row r="1404" spans="2:17" ht="14.25" customHeight="1" x14ac:dyDescent="0.3">
      <c r="B1404" s="4" t="s">
        <v>34</v>
      </c>
      <c r="C1404" s="33">
        <v>1189833</v>
      </c>
      <c r="D1404" s="5">
        <v>44203</v>
      </c>
      <c r="E1404" s="4" t="s">
        <v>36</v>
      </c>
      <c r="F1404" s="4" t="s">
        <v>53</v>
      </c>
      <c r="G1404" s="4" t="s">
        <v>54</v>
      </c>
      <c r="H1404" s="6" t="s">
        <v>22</v>
      </c>
      <c r="I1404" s="7">
        <v>50</v>
      </c>
      <c r="J1404" s="8">
        <v>225</v>
      </c>
      <c r="K1404" s="9">
        <v>112500</v>
      </c>
      <c r="L1404" s="9">
        <v>67500.000000000015</v>
      </c>
      <c r="M1404" s="10">
        <v>0.60000000000000009</v>
      </c>
      <c r="N1404" s="4" t="s">
        <v>24</v>
      </c>
      <c r="O1404" s="4" t="str">
        <f>TEXT(Table1[[#This Row],[Invoice Date]],"yyyy")</f>
        <v>2021</v>
      </c>
      <c r="P1404" s="4" t="str">
        <f>TEXT(Table1[[#This Row],[Invoice Date]],"mmm")</f>
        <v>Jan</v>
      </c>
      <c r="Q1404" s="27">
        <f>WEEKNUM(Table1[[#This Row],[Invoice Date]]) + IF(YEAR(Table1[[#This Row],[Invoice Date]])=2021, 52, 0)</f>
        <v>54</v>
      </c>
    </row>
    <row r="1405" spans="2:17" ht="14.25" customHeight="1" x14ac:dyDescent="0.3">
      <c r="B1405" s="4" t="s">
        <v>26</v>
      </c>
      <c r="C1405" s="33">
        <v>1197831</v>
      </c>
      <c r="D1405" s="5">
        <v>44203</v>
      </c>
      <c r="E1405" s="4" t="s">
        <v>15</v>
      </c>
      <c r="F1405" s="4" t="s">
        <v>123</v>
      </c>
      <c r="G1405" s="4" t="s">
        <v>124</v>
      </c>
      <c r="H1405" s="6" t="s">
        <v>19</v>
      </c>
      <c r="I1405" s="7">
        <v>40</v>
      </c>
      <c r="J1405" s="8">
        <v>300</v>
      </c>
      <c r="K1405" s="9">
        <v>120000</v>
      </c>
      <c r="L1405" s="9">
        <v>48000</v>
      </c>
      <c r="M1405" s="10">
        <v>0.4</v>
      </c>
      <c r="N1405" s="4" t="s">
        <v>18</v>
      </c>
      <c r="O1405" s="4" t="str">
        <f>TEXT(Table1[[#This Row],[Invoice Date]],"yyyy")</f>
        <v>2021</v>
      </c>
      <c r="P1405" s="4" t="str">
        <f>TEXT(Table1[[#This Row],[Invoice Date]],"mmm")</f>
        <v>Jan</v>
      </c>
      <c r="Q1405" s="27">
        <f>WEEKNUM(Table1[[#This Row],[Invoice Date]]) + IF(YEAR(Table1[[#This Row],[Invoice Date]])=2021, 52, 0)</f>
        <v>54</v>
      </c>
    </row>
    <row r="1406" spans="2:17" ht="14.25" customHeight="1" x14ac:dyDescent="0.3">
      <c r="B1406" s="4" t="s">
        <v>26</v>
      </c>
      <c r="C1406" s="33">
        <v>1197831</v>
      </c>
      <c r="D1406" s="5">
        <v>44203</v>
      </c>
      <c r="E1406" s="4" t="s">
        <v>15</v>
      </c>
      <c r="F1406" s="4" t="s">
        <v>123</v>
      </c>
      <c r="G1406" s="4" t="s">
        <v>124</v>
      </c>
      <c r="H1406" s="6" t="s">
        <v>23</v>
      </c>
      <c r="I1406" s="7">
        <v>40</v>
      </c>
      <c r="J1406" s="8">
        <v>300</v>
      </c>
      <c r="K1406" s="9">
        <v>120000</v>
      </c>
      <c r="L1406" s="9">
        <v>42000</v>
      </c>
      <c r="M1406" s="10">
        <v>0.35</v>
      </c>
      <c r="N1406" s="4" t="s">
        <v>18</v>
      </c>
      <c r="O1406" s="4" t="str">
        <f>TEXT(Table1[[#This Row],[Invoice Date]],"yyyy")</f>
        <v>2021</v>
      </c>
      <c r="P1406" s="4" t="str">
        <f>TEXT(Table1[[#This Row],[Invoice Date]],"mmm")</f>
        <v>Jan</v>
      </c>
      <c r="Q1406" s="27">
        <f>WEEKNUM(Table1[[#This Row],[Invoice Date]]) + IF(YEAR(Table1[[#This Row],[Invoice Date]])=2021, 52, 0)</f>
        <v>54</v>
      </c>
    </row>
    <row r="1407" spans="2:17" ht="14.25" customHeight="1" x14ac:dyDescent="0.3">
      <c r="B1407" s="4" t="s">
        <v>26</v>
      </c>
      <c r="C1407" s="33">
        <v>1197831</v>
      </c>
      <c r="D1407" s="5">
        <v>44203</v>
      </c>
      <c r="E1407" s="4" t="s">
        <v>15</v>
      </c>
      <c r="F1407" s="4" t="s">
        <v>123</v>
      </c>
      <c r="G1407" s="4" t="s">
        <v>124</v>
      </c>
      <c r="H1407" s="6" t="s">
        <v>17</v>
      </c>
      <c r="I1407" s="7">
        <v>40</v>
      </c>
      <c r="J1407" s="8">
        <v>500</v>
      </c>
      <c r="K1407" s="9">
        <v>200000</v>
      </c>
      <c r="L1407" s="9">
        <v>80000</v>
      </c>
      <c r="M1407" s="10">
        <v>0.4</v>
      </c>
      <c r="N1407" s="4" t="s">
        <v>18</v>
      </c>
      <c r="O1407" s="4" t="str">
        <f>TEXT(Table1[[#This Row],[Invoice Date]],"yyyy")</f>
        <v>2021</v>
      </c>
      <c r="P1407" s="4" t="str">
        <f>TEXT(Table1[[#This Row],[Invoice Date]],"mmm")</f>
        <v>Jan</v>
      </c>
      <c r="Q1407" s="27">
        <f>WEEKNUM(Table1[[#This Row],[Invoice Date]]) + IF(YEAR(Table1[[#This Row],[Invoice Date]])=2021, 52, 0)</f>
        <v>54</v>
      </c>
    </row>
    <row r="1408" spans="2:17" ht="14.25" customHeight="1" x14ac:dyDescent="0.3">
      <c r="B1408" s="4" t="s">
        <v>30</v>
      </c>
      <c r="C1408" s="34">
        <v>1128299</v>
      </c>
      <c r="D1408" s="5">
        <v>44203</v>
      </c>
      <c r="E1408" s="4" t="s">
        <v>31</v>
      </c>
      <c r="F1408" s="4" t="s">
        <v>32</v>
      </c>
      <c r="G1408" s="4" t="s">
        <v>33</v>
      </c>
      <c r="H1408" s="6" t="s">
        <v>19</v>
      </c>
      <c r="I1408" s="7">
        <v>65</v>
      </c>
      <c r="J1408" s="8">
        <v>825</v>
      </c>
      <c r="K1408" s="9">
        <v>536250</v>
      </c>
      <c r="L1408" s="9">
        <v>134062.5</v>
      </c>
      <c r="M1408" s="10">
        <v>0.25</v>
      </c>
      <c r="N1408" s="4" t="s">
        <v>24</v>
      </c>
      <c r="O1408" s="4" t="str">
        <f>TEXT(Table1[[#This Row],[Invoice Date]],"yyyy")</f>
        <v>2021</v>
      </c>
      <c r="P1408" s="4" t="str">
        <f>TEXT(Table1[[#This Row],[Invoice Date]],"mmm")</f>
        <v>Jan</v>
      </c>
      <c r="Q1408" s="27">
        <f>WEEKNUM(Table1[[#This Row],[Invoice Date]]) + IF(YEAR(Table1[[#This Row],[Invoice Date]])=2021, 52, 0)</f>
        <v>54</v>
      </c>
    </row>
    <row r="1409" spans="2:17" ht="14.25" customHeight="1" x14ac:dyDescent="0.3">
      <c r="B1409" s="4" t="s">
        <v>34</v>
      </c>
      <c r="C1409" s="33">
        <v>1189833</v>
      </c>
      <c r="D1409" s="5">
        <v>44204</v>
      </c>
      <c r="E1409" s="4" t="s">
        <v>36</v>
      </c>
      <c r="F1409" s="4" t="s">
        <v>53</v>
      </c>
      <c r="G1409" s="4" t="s">
        <v>54</v>
      </c>
      <c r="H1409" s="6" t="s">
        <v>23</v>
      </c>
      <c r="I1409" s="7">
        <v>43</v>
      </c>
      <c r="J1409" s="8">
        <v>119</v>
      </c>
      <c r="K1409" s="9">
        <v>5117</v>
      </c>
      <c r="L1409" s="9">
        <v>1893.29</v>
      </c>
      <c r="M1409" s="10">
        <v>0.37</v>
      </c>
      <c r="N1409" s="4" t="s">
        <v>83</v>
      </c>
      <c r="O1409" s="4" t="str">
        <f>TEXT(Table1[[#This Row],[Invoice Date]],"yyyy")</f>
        <v>2021</v>
      </c>
      <c r="P1409" s="4" t="str">
        <f>TEXT(Table1[[#This Row],[Invoice Date]],"mmm")</f>
        <v>Jan</v>
      </c>
      <c r="Q1409" s="27">
        <f>WEEKNUM(Table1[[#This Row],[Invoice Date]]) + IF(YEAR(Table1[[#This Row],[Invoice Date]])=2021, 52, 0)</f>
        <v>54</v>
      </c>
    </row>
    <row r="1410" spans="2:17" ht="14.25" customHeight="1" x14ac:dyDescent="0.3">
      <c r="B1410" s="4" t="s">
        <v>30</v>
      </c>
      <c r="C1410" s="34">
        <v>1128299</v>
      </c>
      <c r="D1410" s="5">
        <v>44204</v>
      </c>
      <c r="E1410" s="4" t="s">
        <v>31</v>
      </c>
      <c r="F1410" s="4" t="s">
        <v>32</v>
      </c>
      <c r="G1410" s="4" t="s">
        <v>33</v>
      </c>
      <c r="H1410" s="6" t="s">
        <v>20</v>
      </c>
      <c r="I1410" s="7">
        <v>42</v>
      </c>
      <c r="J1410" s="8">
        <v>281</v>
      </c>
      <c r="K1410" s="9">
        <v>11802</v>
      </c>
      <c r="L1410" s="9">
        <v>5310.9000000000005</v>
      </c>
      <c r="M1410" s="10">
        <v>0.45</v>
      </c>
      <c r="N1410" s="4" t="s">
        <v>24</v>
      </c>
      <c r="O1410" s="4" t="str">
        <f>TEXT(Table1[[#This Row],[Invoice Date]],"yyyy")</f>
        <v>2021</v>
      </c>
      <c r="P1410" s="4" t="str">
        <f>TEXT(Table1[[#This Row],[Invoice Date]],"mmm")</f>
        <v>Jan</v>
      </c>
      <c r="Q1410" s="27">
        <f>WEEKNUM(Table1[[#This Row],[Invoice Date]]) + IF(YEAR(Table1[[#This Row],[Invoice Date]])=2021, 52, 0)</f>
        <v>54</v>
      </c>
    </row>
    <row r="1411" spans="2:17" ht="14.25" customHeight="1" x14ac:dyDescent="0.3">
      <c r="B1411" s="4" t="s">
        <v>30</v>
      </c>
      <c r="C1411" s="34">
        <v>1128299</v>
      </c>
      <c r="D1411" s="5">
        <v>44204</v>
      </c>
      <c r="E1411" s="4" t="s">
        <v>31</v>
      </c>
      <c r="F1411" s="4" t="s">
        <v>32</v>
      </c>
      <c r="G1411" s="4" t="s">
        <v>33</v>
      </c>
      <c r="H1411" s="6" t="s">
        <v>20</v>
      </c>
      <c r="I1411" s="7">
        <v>64</v>
      </c>
      <c r="J1411" s="8">
        <v>206</v>
      </c>
      <c r="K1411" s="9">
        <v>13184</v>
      </c>
      <c r="L1411" s="9">
        <v>7251.2000000000007</v>
      </c>
      <c r="M1411" s="10">
        <v>0.55000000000000004</v>
      </c>
      <c r="N1411" s="4" t="s">
        <v>83</v>
      </c>
      <c r="O1411" s="4" t="str">
        <f>TEXT(Table1[[#This Row],[Invoice Date]],"yyyy")</f>
        <v>2021</v>
      </c>
      <c r="P1411" s="4" t="str">
        <f>TEXT(Table1[[#This Row],[Invoice Date]],"mmm")</f>
        <v>Jan</v>
      </c>
      <c r="Q1411" s="27">
        <f>WEEKNUM(Table1[[#This Row],[Invoice Date]]) + IF(YEAR(Table1[[#This Row],[Invoice Date]])=2021, 52, 0)</f>
        <v>54</v>
      </c>
    </row>
    <row r="1412" spans="2:17" ht="14.25" customHeight="1" x14ac:dyDescent="0.3">
      <c r="B1412" s="4" t="s">
        <v>34</v>
      </c>
      <c r="C1412" s="33">
        <v>1189833</v>
      </c>
      <c r="D1412" s="5">
        <v>44204</v>
      </c>
      <c r="E1412" s="4" t="s">
        <v>36</v>
      </c>
      <c r="F1412" s="4" t="s">
        <v>53</v>
      </c>
      <c r="G1412" s="4" t="s">
        <v>54</v>
      </c>
      <c r="H1412" s="6" t="s">
        <v>23</v>
      </c>
      <c r="I1412" s="7">
        <v>45</v>
      </c>
      <c r="J1412" s="8">
        <v>425</v>
      </c>
      <c r="K1412" s="9">
        <v>191250</v>
      </c>
      <c r="L1412" s="9">
        <v>47812.5</v>
      </c>
      <c r="M1412" s="10">
        <v>0.25</v>
      </c>
      <c r="N1412" s="4" t="s">
        <v>24</v>
      </c>
      <c r="O1412" s="4" t="str">
        <f>TEXT(Table1[[#This Row],[Invoice Date]],"yyyy")</f>
        <v>2021</v>
      </c>
      <c r="P1412" s="4" t="str">
        <f>TEXT(Table1[[#This Row],[Invoice Date]],"mmm")</f>
        <v>Jan</v>
      </c>
      <c r="Q1412" s="27">
        <f>WEEKNUM(Table1[[#This Row],[Invoice Date]]) + IF(YEAR(Table1[[#This Row],[Invoice Date]])=2021, 52, 0)</f>
        <v>54</v>
      </c>
    </row>
    <row r="1413" spans="2:17" ht="14.25" customHeight="1" x14ac:dyDescent="0.3">
      <c r="B1413" s="4" t="s">
        <v>30</v>
      </c>
      <c r="C1413" s="34">
        <v>1128299</v>
      </c>
      <c r="D1413" s="5">
        <v>44204</v>
      </c>
      <c r="E1413" s="4" t="s">
        <v>31</v>
      </c>
      <c r="F1413" s="4" t="s">
        <v>32</v>
      </c>
      <c r="G1413" s="4" t="s">
        <v>33</v>
      </c>
      <c r="H1413" s="6" t="s">
        <v>20</v>
      </c>
      <c r="I1413" s="7">
        <v>65</v>
      </c>
      <c r="J1413" s="8">
        <v>825</v>
      </c>
      <c r="K1413" s="9">
        <v>536250</v>
      </c>
      <c r="L1413" s="9">
        <v>214500</v>
      </c>
      <c r="M1413" s="10">
        <v>0.4</v>
      </c>
      <c r="N1413" s="4" t="s">
        <v>24</v>
      </c>
      <c r="O1413" s="4" t="str">
        <f>TEXT(Table1[[#This Row],[Invoice Date]],"yyyy")</f>
        <v>2021</v>
      </c>
      <c r="P1413" s="4" t="str">
        <f>TEXT(Table1[[#This Row],[Invoice Date]],"mmm")</f>
        <v>Jan</v>
      </c>
      <c r="Q1413" s="27">
        <f>WEEKNUM(Table1[[#This Row],[Invoice Date]]) + IF(YEAR(Table1[[#This Row],[Invoice Date]])=2021, 52, 0)</f>
        <v>54</v>
      </c>
    </row>
    <row r="1414" spans="2:17" ht="14.25" customHeight="1" x14ac:dyDescent="0.3">
      <c r="B1414" s="4" t="s">
        <v>26</v>
      </c>
      <c r="C1414" s="33">
        <v>1197831</v>
      </c>
      <c r="D1414" s="5">
        <v>44205</v>
      </c>
      <c r="E1414" s="4" t="s">
        <v>36</v>
      </c>
      <c r="F1414" s="4" t="s">
        <v>108</v>
      </c>
      <c r="G1414" s="4" t="s">
        <v>109</v>
      </c>
      <c r="H1414" s="6" t="s">
        <v>21</v>
      </c>
      <c r="I1414" s="7">
        <v>28</v>
      </c>
      <c r="J1414" s="8">
        <v>33</v>
      </c>
      <c r="K1414" s="9">
        <v>924</v>
      </c>
      <c r="L1414" s="9">
        <v>415.79999999999995</v>
      </c>
      <c r="M1414" s="10">
        <v>0.44999999999999996</v>
      </c>
      <c r="N1414" s="4" t="s">
        <v>83</v>
      </c>
      <c r="O1414" s="4" t="str">
        <f>TEXT(Table1[[#This Row],[Invoice Date]],"yyyy")</f>
        <v>2021</v>
      </c>
      <c r="P1414" s="4" t="str">
        <f>TEXT(Table1[[#This Row],[Invoice Date]],"mmm")</f>
        <v>Jan</v>
      </c>
      <c r="Q1414" s="27">
        <f>WEEKNUM(Table1[[#This Row],[Invoice Date]]) + IF(YEAR(Table1[[#This Row],[Invoice Date]])=2021, 52, 0)</f>
        <v>54</v>
      </c>
    </row>
    <row r="1415" spans="2:17" ht="14.25" customHeight="1" x14ac:dyDescent="0.3">
      <c r="B1415" s="4" t="s">
        <v>26</v>
      </c>
      <c r="C1415" s="33">
        <v>1197831</v>
      </c>
      <c r="D1415" s="5">
        <v>44205</v>
      </c>
      <c r="E1415" s="4" t="s">
        <v>36</v>
      </c>
      <c r="F1415" s="4" t="s">
        <v>108</v>
      </c>
      <c r="G1415" s="4" t="s">
        <v>109</v>
      </c>
      <c r="H1415" s="6" t="s">
        <v>20</v>
      </c>
      <c r="I1415" s="7">
        <v>25</v>
      </c>
      <c r="J1415" s="8">
        <v>74</v>
      </c>
      <c r="K1415" s="9">
        <v>1850</v>
      </c>
      <c r="L1415" s="9">
        <v>740</v>
      </c>
      <c r="M1415" s="10">
        <v>0.4</v>
      </c>
      <c r="N1415" s="4" t="s">
        <v>83</v>
      </c>
      <c r="O1415" s="4" t="str">
        <f>TEXT(Table1[[#This Row],[Invoice Date]],"yyyy")</f>
        <v>2021</v>
      </c>
      <c r="P1415" s="4" t="str">
        <f>TEXT(Table1[[#This Row],[Invoice Date]],"mmm")</f>
        <v>Jan</v>
      </c>
      <c r="Q1415" s="27">
        <f>WEEKNUM(Table1[[#This Row],[Invoice Date]]) + IF(YEAR(Table1[[#This Row],[Invoice Date]])=2021, 52, 0)</f>
        <v>54</v>
      </c>
    </row>
    <row r="1416" spans="2:17" ht="14.25" customHeight="1" x14ac:dyDescent="0.3">
      <c r="B1416" s="4" t="s">
        <v>26</v>
      </c>
      <c r="C1416" s="33">
        <v>1197831</v>
      </c>
      <c r="D1416" s="5">
        <v>44205</v>
      </c>
      <c r="E1416" s="4" t="s">
        <v>36</v>
      </c>
      <c r="F1416" s="4" t="s">
        <v>108</v>
      </c>
      <c r="G1416" s="4" t="s">
        <v>109</v>
      </c>
      <c r="H1416" s="6" t="s">
        <v>22</v>
      </c>
      <c r="I1416" s="7">
        <v>43</v>
      </c>
      <c r="J1416" s="8">
        <v>49</v>
      </c>
      <c r="K1416" s="9">
        <v>2107</v>
      </c>
      <c r="L1416" s="9">
        <v>1032.43</v>
      </c>
      <c r="M1416" s="10">
        <v>0.49</v>
      </c>
      <c r="N1416" s="4" t="s">
        <v>83</v>
      </c>
      <c r="O1416" s="4" t="str">
        <f>TEXT(Table1[[#This Row],[Invoice Date]],"yyyy")</f>
        <v>2021</v>
      </c>
      <c r="P1416" s="4" t="str">
        <f>TEXT(Table1[[#This Row],[Invoice Date]],"mmm")</f>
        <v>Jan</v>
      </c>
      <c r="Q1416" s="27">
        <f>WEEKNUM(Table1[[#This Row],[Invoice Date]]) + IF(YEAR(Table1[[#This Row],[Invoice Date]])=2021, 52, 0)</f>
        <v>54</v>
      </c>
    </row>
    <row r="1417" spans="2:17" ht="14.25" customHeight="1" x14ac:dyDescent="0.3">
      <c r="B1417" s="4" t="s">
        <v>26</v>
      </c>
      <c r="C1417" s="33">
        <v>1197831</v>
      </c>
      <c r="D1417" s="5">
        <v>44205</v>
      </c>
      <c r="E1417" s="4" t="s">
        <v>36</v>
      </c>
      <c r="F1417" s="4" t="s">
        <v>108</v>
      </c>
      <c r="G1417" s="4" t="s">
        <v>109</v>
      </c>
      <c r="H1417" s="6" t="s">
        <v>19</v>
      </c>
      <c r="I1417" s="7">
        <v>32</v>
      </c>
      <c r="J1417" s="8">
        <v>74</v>
      </c>
      <c r="K1417" s="9">
        <v>2368</v>
      </c>
      <c r="L1417" s="9">
        <v>1041.92</v>
      </c>
      <c r="M1417" s="10">
        <v>0.44</v>
      </c>
      <c r="N1417" s="4" t="s">
        <v>83</v>
      </c>
      <c r="O1417" s="4" t="str">
        <f>TEXT(Table1[[#This Row],[Invoice Date]],"yyyy")</f>
        <v>2021</v>
      </c>
      <c r="P1417" s="4" t="str">
        <f>TEXT(Table1[[#This Row],[Invoice Date]],"mmm")</f>
        <v>Jan</v>
      </c>
      <c r="Q1417" s="27">
        <f>WEEKNUM(Table1[[#This Row],[Invoice Date]]) + IF(YEAR(Table1[[#This Row],[Invoice Date]])=2021, 52, 0)</f>
        <v>54</v>
      </c>
    </row>
    <row r="1418" spans="2:17" ht="14.25" customHeight="1" x14ac:dyDescent="0.3">
      <c r="B1418" s="4" t="s">
        <v>26</v>
      </c>
      <c r="C1418" s="33">
        <v>1197831</v>
      </c>
      <c r="D1418" s="5">
        <v>44205</v>
      </c>
      <c r="E1418" s="4" t="s">
        <v>36</v>
      </c>
      <c r="F1418" s="4" t="s">
        <v>108</v>
      </c>
      <c r="G1418" s="4" t="s">
        <v>109</v>
      </c>
      <c r="H1418" s="6" t="s">
        <v>23</v>
      </c>
      <c r="I1418" s="7">
        <v>33</v>
      </c>
      <c r="J1418" s="8">
        <v>72</v>
      </c>
      <c r="K1418" s="9">
        <v>2376</v>
      </c>
      <c r="L1418" s="9">
        <v>1211.76</v>
      </c>
      <c r="M1418" s="10">
        <v>0.51</v>
      </c>
      <c r="N1418" s="4" t="s">
        <v>83</v>
      </c>
      <c r="O1418" s="4" t="str">
        <f>TEXT(Table1[[#This Row],[Invoice Date]],"yyyy")</f>
        <v>2021</v>
      </c>
      <c r="P1418" s="4" t="str">
        <f>TEXT(Table1[[#This Row],[Invoice Date]],"mmm")</f>
        <v>Jan</v>
      </c>
      <c r="Q1418" s="27">
        <f>WEEKNUM(Table1[[#This Row],[Invoice Date]]) + IF(YEAR(Table1[[#This Row],[Invoice Date]])=2021, 52, 0)</f>
        <v>54</v>
      </c>
    </row>
    <row r="1419" spans="2:17" ht="14.25" customHeight="1" x14ac:dyDescent="0.3">
      <c r="B1419" s="4" t="s">
        <v>26</v>
      </c>
      <c r="C1419" s="33">
        <v>1197831</v>
      </c>
      <c r="D1419" s="5">
        <v>44205</v>
      </c>
      <c r="E1419" s="4" t="s">
        <v>36</v>
      </c>
      <c r="F1419" s="4" t="s">
        <v>108</v>
      </c>
      <c r="G1419" s="4" t="s">
        <v>109</v>
      </c>
      <c r="H1419" s="6" t="s">
        <v>17</v>
      </c>
      <c r="I1419" s="7">
        <v>33</v>
      </c>
      <c r="J1419" s="8">
        <v>128</v>
      </c>
      <c r="K1419" s="9">
        <v>4224</v>
      </c>
      <c r="L1419" s="9">
        <v>1900.7999999999997</v>
      </c>
      <c r="M1419" s="10">
        <v>0.44999999999999996</v>
      </c>
      <c r="N1419" s="4" t="s">
        <v>83</v>
      </c>
      <c r="O1419" s="4" t="str">
        <f>TEXT(Table1[[#This Row],[Invoice Date]],"yyyy")</f>
        <v>2021</v>
      </c>
      <c r="P1419" s="4" t="str">
        <f>TEXT(Table1[[#This Row],[Invoice Date]],"mmm")</f>
        <v>Jan</v>
      </c>
      <c r="Q1419" s="27">
        <f>WEEKNUM(Table1[[#This Row],[Invoice Date]]) + IF(YEAR(Table1[[#This Row],[Invoice Date]])=2021, 52, 0)</f>
        <v>54</v>
      </c>
    </row>
    <row r="1420" spans="2:17" ht="14.25" customHeight="1" x14ac:dyDescent="0.3">
      <c r="B1420" s="4" t="s">
        <v>14</v>
      </c>
      <c r="C1420" s="33">
        <v>1185732</v>
      </c>
      <c r="D1420" s="5">
        <v>44205</v>
      </c>
      <c r="E1420" s="4" t="s">
        <v>48</v>
      </c>
      <c r="F1420" s="4" t="s">
        <v>90</v>
      </c>
      <c r="G1420" s="4" t="s">
        <v>91</v>
      </c>
      <c r="H1420" s="6" t="s">
        <v>21</v>
      </c>
      <c r="I1420" s="7">
        <v>25</v>
      </c>
      <c r="J1420" s="8">
        <v>209</v>
      </c>
      <c r="K1420" s="9">
        <v>5225</v>
      </c>
      <c r="L1420" s="9">
        <v>1828.7499999999998</v>
      </c>
      <c r="M1420" s="10">
        <v>0.35</v>
      </c>
      <c r="N1420" s="4" t="s">
        <v>24</v>
      </c>
      <c r="O1420" s="4" t="str">
        <f>TEXT(Table1[[#This Row],[Invoice Date]],"yyyy")</f>
        <v>2021</v>
      </c>
      <c r="P1420" s="4" t="str">
        <f>TEXT(Table1[[#This Row],[Invoice Date]],"mmm")</f>
        <v>Jan</v>
      </c>
      <c r="Q1420" s="27">
        <f>WEEKNUM(Table1[[#This Row],[Invoice Date]]) + IF(YEAR(Table1[[#This Row],[Invoice Date]])=2021, 52, 0)</f>
        <v>54</v>
      </c>
    </row>
    <row r="1421" spans="2:17" ht="14.25" customHeight="1" x14ac:dyDescent="0.3">
      <c r="B1421" s="4" t="s">
        <v>34</v>
      </c>
      <c r="C1421" s="33">
        <v>1189833</v>
      </c>
      <c r="D1421" s="5">
        <v>44205</v>
      </c>
      <c r="E1421" s="4" t="s">
        <v>36</v>
      </c>
      <c r="F1421" s="4" t="s">
        <v>53</v>
      </c>
      <c r="G1421" s="4" t="s">
        <v>54</v>
      </c>
      <c r="H1421" s="6" t="s">
        <v>17</v>
      </c>
      <c r="I1421" s="7">
        <v>32</v>
      </c>
      <c r="J1421" s="8">
        <v>173</v>
      </c>
      <c r="K1421" s="9">
        <v>5536</v>
      </c>
      <c r="L1421" s="9">
        <v>3044.8</v>
      </c>
      <c r="M1421" s="10">
        <v>0.55000000000000004</v>
      </c>
      <c r="N1421" s="4" t="s">
        <v>83</v>
      </c>
      <c r="O1421" s="4" t="str">
        <f>TEXT(Table1[[#This Row],[Invoice Date]],"yyyy")</f>
        <v>2021</v>
      </c>
      <c r="P1421" s="4" t="str">
        <f>TEXT(Table1[[#This Row],[Invoice Date]],"mmm")</f>
        <v>Jan</v>
      </c>
      <c r="Q1421" s="27">
        <f>WEEKNUM(Table1[[#This Row],[Invoice Date]]) + IF(YEAR(Table1[[#This Row],[Invoice Date]])=2021, 52, 0)</f>
        <v>54</v>
      </c>
    </row>
    <row r="1422" spans="2:17" ht="14.25" customHeight="1" x14ac:dyDescent="0.3">
      <c r="B1422" s="4" t="s">
        <v>14</v>
      </c>
      <c r="C1422" s="33">
        <v>1185732</v>
      </c>
      <c r="D1422" s="5">
        <v>44205</v>
      </c>
      <c r="E1422" s="4" t="s">
        <v>48</v>
      </c>
      <c r="F1422" s="4" t="s">
        <v>90</v>
      </c>
      <c r="G1422" s="4" t="s">
        <v>91</v>
      </c>
      <c r="H1422" s="6" t="s">
        <v>20</v>
      </c>
      <c r="I1422" s="7">
        <v>24</v>
      </c>
      <c r="J1422" s="8">
        <v>264</v>
      </c>
      <c r="K1422" s="9">
        <v>6336</v>
      </c>
      <c r="L1422" s="9">
        <v>2027.52</v>
      </c>
      <c r="M1422" s="10">
        <v>0.32</v>
      </c>
      <c r="N1422" s="4" t="s">
        <v>24</v>
      </c>
      <c r="O1422" s="4" t="str">
        <f>TEXT(Table1[[#This Row],[Invoice Date]],"yyyy")</f>
        <v>2021</v>
      </c>
      <c r="P1422" s="4" t="str">
        <f>TEXT(Table1[[#This Row],[Invoice Date]],"mmm")</f>
        <v>Jan</v>
      </c>
      <c r="Q1422" s="27">
        <f>WEEKNUM(Table1[[#This Row],[Invoice Date]]) + IF(YEAR(Table1[[#This Row],[Invoice Date]])=2021, 52, 0)</f>
        <v>54</v>
      </c>
    </row>
    <row r="1423" spans="2:17" ht="14.25" customHeight="1" x14ac:dyDescent="0.3">
      <c r="B1423" s="4" t="s">
        <v>14</v>
      </c>
      <c r="C1423" s="33">
        <v>1185732</v>
      </c>
      <c r="D1423" s="5">
        <v>44205</v>
      </c>
      <c r="E1423" s="4" t="s">
        <v>48</v>
      </c>
      <c r="F1423" s="4" t="s">
        <v>90</v>
      </c>
      <c r="G1423" s="4" t="s">
        <v>91</v>
      </c>
      <c r="H1423" s="6" t="s">
        <v>21</v>
      </c>
      <c r="I1423" s="7">
        <v>34</v>
      </c>
      <c r="J1423" s="8">
        <v>203</v>
      </c>
      <c r="K1423" s="9">
        <v>6902</v>
      </c>
      <c r="L1423" s="9">
        <v>3036.88</v>
      </c>
      <c r="M1423" s="10">
        <v>0.44</v>
      </c>
      <c r="N1423" s="4" t="s">
        <v>83</v>
      </c>
      <c r="O1423" s="4" t="str">
        <f>TEXT(Table1[[#This Row],[Invoice Date]],"yyyy")</f>
        <v>2021</v>
      </c>
      <c r="P1423" s="4" t="str">
        <f>TEXT(Table1[[#This Row],[Invoice Date]],"mmm")</f>
        <v>Jan</v>
      </c>
      <c r="Q1423" s="27">
        <f>WEEKNUM(Table1[[#This Row],[Invoice Date]]) + IF(YEAR(Table1[[#This Row],[Invoice Date]])=2021, 52, 0)</f>
        <v>54</v>
      </c>
    </row>
    <row r="1424" spans="2:17" ht="14.25" customHeight="1" x14ac:dyDescent="0.3">
      <c r="B1424" s="4" t="s">
        <v>14</v>
      </c>
      <c r="C1424" s="33">
        <v>1185732</v>
      </c>
      <c r="D1424" s="5">
        <v>44205</v>
      </c>
      <c r="E1424" s="4" t="s">
        <v>48</v>
      </c>
      <c r="F1424" s="4" t="s">
        <v>90</v>
      </c>
      <c r="G1424" s="4" t="s">
        <v>91</v>
      </c>
      <c r="H1424" s="6" t="s">
        <v>20</v>
      </c>
      <c r="I1424" s="7">
        <v>29</v>
      </c>
      <c r="J1424" s="8">
        <v>248</v>
      </c>
      <c r="K1424" s="9">
        <v>7192</v>
      </c>
      <c r="L1424" s="9">
        <v>2804.88</v>
      </c>
      <c r="M1424" s="10">
        <v>0.39</v>
      </c>
      <c r="N1424" s="4" t="s">
        <v>83</v>
      </c>
      <c r="O1424" s="4" t="str">
        <f>TEXT(Table1[[#This Row],[Invoice Date]],"yyyy")</f>
        <v>2021</v>
      </c>
      <c r="P1424" s="4" t="str">
        <f>TEXT(Table1[[#This Row],[Invoice Date]],"mmm")</f>
        <v>Jan</v>
      </c>
      <c r="Q1424" s="27">
        <f>WEEKNUM(Table1[[#This Row],[Invoice Date]]) + IF(YEAR(Table1[[#This Row],[Invoice Date]])=2021, 52, 0)</f>
        <v>54</v>
      </c>
    </row>
    <row r="1425" spans="2:17" ht="14.25" customHeight="1" x14ac:dyDescent="0.3">
      <c r="B1425" s="4" t="s">
        <v>14</v>
      </c>
      <c r="C1425" s="33">
        <v>1185732</v>
      </c>
      <c r="D1425" s="5">
        <v>44205</v>
      </c>
      <c r="E1425" s="4" t="s">
        <v>48</v>
      </c>
      <c r="F1425" s="4" t="s">
        <v>90</v>
      </c>
      <c r="G1425" s="4" t="s">
        <v>91</v>
      </c>
      <c r="H1425" s="6" t="s">
        <v>19</v>
      </c>
      <c r="I1425" s="7">
        <v>37</v>
      </c>
      <c r="J1425" s="8">
        <v>206</v>
      </c>
      <c r="K1425" s="9">
        <v>7622</v>
      </c>
      <c r="L1425" s="9">
        <v>3429.8999999999996</v>
      </c>
      <c r="M1425" s="10">
        <v>0.44999999999999996</v>
      </c>
      <c r="N1425" s="4" t="s">
        <v>83</v>
      </c>
      <c r="O1425" s="4" t="str">
        <f>TEXT(Table1[[#This Row],[Invoice Date]],"yyyy")</f>
        <v>2021</v>
      </c>
      <c r="P1425" s="4" t="str">
        <f>TEXT(Table1[[#This Row],[Invoice Date]],"mmm")</f>
        <v>Jan</v>
      </c>
      <c r="Q1425" s="27">
        <f>WEEKNUM(Table1[[#This Row],[Invoice Date]]) + IF(YEAR(Table1[[#This Row],[Invoice Date]])=2021, 52, 0)</f>
        <v>54</v>
      </c>
    </row>
    <row r="1426" spans="2:17" ht="14.25" customHeight="1" x14ac:dyDescent="0.3">
      <c r="B1426" s="4" t="s">
        <v>14</v>
      </c>
      <c r="C1426" s="33">
        <v>1185732</v>
      </c>
      <c r="D1426" s="5">
        <v>44205</v>
      </c>
      <c r="E1426" s="4" t="s">
        <v>48</v>
      </c>
      <c r="F1426" s="4" t="s">
        <v>90</v>
      </c>
      <c r="G1426" s="4" t="s">
        <v>91</v>
      </c>
      <c r="H1426" s="6" t="s">
        <v>19</v>
      </c>
      <c r="I1426" s="7">
        <v>30</v>
      </c>
      <c r="J1426" s="8">
        <v>256</v>
      </c>
      <c r="K1426" s="9">
        <v>7680</v>
      </c>
      <c r="L1426" s="9">
        <v>3071.9999999999995</v>
      </c>
      <c r="M1426" s="10">
        <v>0.39999999999999997</v>
      </c>
      <c r="N1426" s="4" t="s">
        <v>24</v>
      </c>
      <c r="O1426" s="4" t="str">
        <f>TEXT(Table1[[#This Row],[Invoice Date]],"yyyy")</f>
        <v>2021</v>
      </c>
      <c r="P1426" s="4" t="str">
        <f>TEXT(Table1[[#This Row],[Invoice Date]],"mmm")</f>
        <v>Jan</v>
      </c>
      <c r="Q1426" s="27">
        <f>WEEKNUM(Table1[[#This Row],[Invoice Date]]) + IF(YEAR(Table1[[#This Row],[Invoice Date]])=2021, 52, 0)</f>
        <v>54</v>
      </c>
    </row>
    <row r="1427" spans="2:17" ht="14.25" customHeight="1" x14ac:dyDescent="0.3">
      <c r="B1427" s="4" t="s">
        <v>14</v>
      </c>
      <c r="C1427" s="33">
        <v>1185732</v>
      </c>
      <c r="D1427" s="5">
        <v>44205</v>
      </c>
      <c r="E1427" s="4" t="s">
        <v>48</v>
      </c>
      <c r="F1427" s="4" t="s">
        <v>90</v>
      </c>
      <c r="G1427" s="4" t="s">
        <v>91</v>
      </c>
      <c r="H1427" s="6" t="s">
        <v>23</v>
      </c>
      <c r="I1427" s="7">
        <v>30</v>
      </c>
      <c r="J1427" s="8">
        <v>281</v>
      </c>
      <c r="K1427" s="9">
        <v>8430</v>
      </c>
      <c r="L1427" s="9">
        <v>4467.9000000000005</v>
      </c>
      <c r="M1427" s="10">
        <v>0.53</v>
      </c>
      <c r="N1427" s="4" t="s">
        <v>24</v>
      </c>
      <c r="O1427" s="4" t="str">
        <f>TEXT(Table1[[#This Row],[Invoice Date]],"yyyy")</f>
        <v>2021</v>
      </c>
      <c r="P1427" s="4" t="str">
        <f>TEXT(Table1[[#This Row],[Invoice Date]],"mmm")</f>
        <v>Jan</v>
      </c>
      <c r="Q1427" s="27">
        <f>WEEKNUM(Table1[[#This Row],[Invoice Date]]) + IF(YEAR(Table1[[#This Row],[Invoice Date]])=2021, 52, 0)</f>
        <v>54</v>
      </c>
    </row>
    <row r="1428" spans="2:17" ht="14.25" customHeight="1" x14ac:dyDescent="0.3">
      <c r="B1428" s="4" t="s">
        <v>14</v>
      </c>
      <c r="C1428" s="33">
        <v>1185732</v>
      </c>
      <c r="D1428" s="5">
        <v>44205</v>
      </c>
      <c r="E1428" s="4" t="s">
        <v>48</v>
      </c>
      <c r="F1428" s="4" t="s">
        <v>90</v>
      </c>
      <c r="G1428" s="4" t="s">
        <v>91</v>
      </c>
      <c r="H1428" s="6" t="s">
        <v>22</v>
      </c>
      <c r="I1428" s="7">
        <v>35</v>
      </c>
      <c r="J1428" s="8">
        <v>247</v>
      </c>
      <c r="K1428" s="9">
        <v>8645</v>
      </c>
      <c r="L1428" s="9">
        <v>3371.5499999999997</v>
      </c>
      <c r="M1428" s="10">
        <v>0.38999999999999996</v>
      </c>
      <c r="N1428" s="4" t="s">
        <v>24</v>
      </c>
      <c r="O1428" s="4" t="str">
        <f>TEXT(Table1[[#This Row],[Invoice Date]],"yyyy")</f>
        <v>2021</v>
      </c>
      <c r="P1428" s="4" t="str">
        <f>TEXT(Table1[[#This Row],[Invoice Date]],"mmm")</f>
        <v>Jan</v>
      </c>
      <c r="Q1428" s="27">
        <f>WEEKNUM(Table1[[#This Row],[Invoice Date]]) + IF(YEAR(Table1[[#This Row],[Invoice Date]])=2021, 52, 0)</f>
        <v>54</v>
      </c>
    </row>
    <row r="1429" spans="2:17" ht="14.25" customHeight="1" x14ac:dyDescent="0.3">
      <c r="B1429" s="4" t="s">
        <v>14</v>
      </c>
      <c r="C1429" s="33">
        <v>1185732</v>
      </c>
      <c r="D1429" s="5">
        <v>44205</v>
      </c>
      <c r="E1429" s="4" t="s">
        <v>48</v>
      </c>
      <c r="F1429" s="4" t="s">
        <v>90</v>
      </c>
      <c r="G1429" s="4" t="s">
        <v>91</v>
      </c>
      <c r="H1429" s="6" t="s">
        <v>23</v>
      </c>
      <c r="I1429" s="7">
        <v>37</v>
      </c>
      <c r="J1429" s="8">
        <v>239</v>
      </c>
      <c r="K1429" s="9">
        <v>8843</v>
      </c>
      <c r="L1429" s="9">
        <v>5305.8</v>
      </c>
      <c r="M1429" s="10">
        <v>0.6</v>
      </c>
      <c r="N1429" s="4" t="s">
        <v>83</v>
      </c>
      <c r="O1429" s="4" t="str">
        <f>TEXT(Table1[[#This Row],[Invoice Date]],"yyyy")</f>
        <v>2021</v>
      </c>
      <c r="P1429" s="4" t="str">
        <f>TEXT(Table1[[#This Row],[Invoice Date]],"mmm")</f>
        <v>Jan</v>
      </c>
      <c r="Q1429" s="27">
        <f>WEEKNUM(Table1[[#This Row],[Invoice Date]]) + IF(YEAR(Table1[[#This Row],[Invoice Date]])=2021, 52, 0)</f>
        <v>54</v>
      </c>
    </row>
    <row r="1430" spans="2:17" ht="14.25" customHeight="1" x14ac:dyDescent="0.3">
      <c r="B1430" s="4" t="s">
        <v>14</v>
      </c>
      <c r="C1430" s="33">
        <v>1185732</v>
      </c>
      <c r="D1430" s="5">
        <v>44205</v>
      </c>
      <c r="E1430" s="4" t="s">
        <v>48</v>
      </c>
      <c r="F1430" s="4" t="s">
        <v>90</v>
      </c>
      <c r="G1430" s="4" t="s">
        <v>91</v>
      </c>
      <c r="H1430" s="6" t="s">
        <v>22</v>
      </c>
      <c r="I1430" s="7">
        <v>47</v>
      </c>
      <c r="J1430" s="8">
        <v>189</v>
      </c>
      <c r="K1430" s="9">
        <v>8883</v>
      </c>
      <c r="L1430" s="9">
        <v>4175.01</v>
      </c>
      <c r="M1430" s="10">
        <v>0.47</v>
      </c>
      <c r="N1430" s="4" t="s">
        <v>83</v>
      </c>
      <c r="O1430" s="4" t="str">
        <f>TEXT(Table1[[#This Row],[Invoice Date]],"yyyy")</f>
        <v>2021</v>
      </c>
      <c r="P1430" s="4" t="str">
        <f>TEXT(Table1[[#This Row],[Invoice Date]],"mmm")</f>
        <v>Jan</v>
      </c>
      <c r="Q1430" s="27">
        <f>WEEKNUM(Table1[[#This Row],[Invoice Date]]) + IF(YEAR(Table1[[#This Row],[Invoice Date]])=2021, 52, 0)</f>
        <v>54</v>
      </c>
    </row>
    <row r="1431" spans="2:17" ht="14.25" customHeight="1" x14ac:dyDescent="0.3">
      <c r="B1431" s="4" t="s">
        <v>14</v>
      </c>
      <c r="C1431" s="33">
        <v>1185732</v>
      </c>
      <c r="D1431" s="5">
        <v>44205</v>
      </c>
      <c r="E1431" s="4" t="s">
        <v>48</v>
      </c>
      <c r="F1431" s="4" t="s">
        <v>90</v>
      </c>
      <c r="G1431" s="4" t="s">
        <v>91</v>
      </c>
      <c r="H1431" s="6" t="s">
        <v>17</v>
      </c>
      <c r="I1431" s="7">
        <v>26</v>
      </c>
      <c r="J1431" s="8">
        <v>349</v>
      </c>
      <c r="K1431" s="9">
        <v>9074</v>
      </c>
      <c r="L1431" s="9">
        <v>4264.7800000000007</v>
      </c>
      <c r="M1431" s="10">
        <v>0.47000000000000003</v>
      </c>
      <c r="N1431" s="4" t="s">
        <v>24</v>
      </c>
      <c r="O1431" s="4" t="str">
        <f>TEXT(Table1[[#This Row],[Invoice Date]],"yyyy")</f>
        <v>2021</v>
      </c>
      <c r="P1431" s="4" t="str">
        <f>TEXT(Table1[[#This Row],[Invoice Date]],"mmm")</f>
        <v>Jan</v>
      </c>
      <c r="Q1431" s="27">
        <f>WEEKNUM(Table1[[#This Row],[Invoice Date]]) + IF(YEAR(Table1[[#This Row],[Invoice Date]])=2021, 52, 0)</f>
        <v>54</v>
      </c>
    </row>
    <row r="1432" spans="2:17" ht="14.25" customHeight="1" x14ac:dyDescent="0.3">
      <c r="B1432" s="4" t="s">
        <v>30</v>
      </c>
      <c r="C1432" s="34">
        <v>1128299</v>
      </c>
      <c r="D1432" s="5">
        <v>44205</v>
      </c>
      <c r="E1432" s="4" t="s">
        <v>31</v>
      </c>
      <c r="F1432" s="4" t="s">
        <v>32</v>
      </c>
      <c r="G1432" s="4" t="s">
        <v>33</v>
      </c>
      <c r="H1432" s="6" t="s">
        <v>21</v>
      </c>
      <c r="I1432" s="7">
        <v>41</v>
      </c>
      <c r="J1432" s="8">
        <v>224</v>
      </c>
      <c r="K1432" s="9">
        <v>9184</v>
      </c>
      <c r="L1432" s="9">
        <v>3765.4399999999996</v>
      </c>
      <c r="M1432" s="10">
        <v>0.41</v>
      </c>
      <c r="N1432" s="4" t="s">
        <v>24</v>
      </c>
      <c r="O1432" s="4" t="str">
        <f>TEXT(Table1[[#This Row],[Invoice Date]],"yyyy")</f>
        <v>2021</v>
      </c>
      <c r="P1432" s="4" t="str">
        <f>TEXT(Table1[[#This Row],[Invoice Date]],"mmm")</f>
        <v>Jan</v>
      </c>
      <c r="Q1432" s="27">
        <f>WEEKNUM(Table1[[#This Row],[Invoice Date]]) + IF(YEAR(Table1[[#This Row],[Invoice Date]])=2021, 52, 0)</f>
        <v>54</v>
      </c>
    </row>
    <row r="1433" spans="2:17" ht="14.25" customHeight="1" x14ac:dyDescent="0.3">
      <c r="B1433" s="4" t="s">
        <v>14</v>
      </c>
      <c r="C1433" s="33">
        <v>1185732</v>
      </c>
      <c r="D1433" s="5">
        <v>44205</v>
      </c>
      <c r="E1433" s="4" t="s">
        <v>48</v>
      </c>
      <c r="F1433" s="4" t="s">
        <v>90</v>
      </c>
      <c r="G1433" s="4" t="s">
        <v>91</v>
      </c>
      <c r="H1433" s="6" t="s">
        <v>17</v>
      </c>
      <c r="I1433" s="7">
        <v>39</v>
      </c>
      <c r="J1433" s="8">
        <v>256</v>
      </c>
      <c r="K1433" s="9">
        <v>9984</v>
      </c>
      <c r="L1433" s="9">
        <v>5790.7200000000012</v>
      </c>
      <c r="M1433" s="10">
        <v>0.58000000000000007</v>
      </c>
      <c r="N1433" s="4" t="s">
        <v>83</v>
      </c>
      <c r="O1433" s="4" t="str">
        <f>TEXT(Table1[[#This Row],[Invoice Date]],"yyyy")</f>
        <v>2021</v>
      </c>
      <c r="P1433" s="4" t="str">
        <f>TEXT(Table1[[#This Row],[Invoice Date]],"mmm")</f>
        <v>Jan</v>
      </c>
      <c r="Q1433" s="27">
        <f>WEEKNUM(Table1[[#This Row],[Invoice Date]]) + IF(YEAR(Table1[[#This Row],[Invoice Date]])=2021, 52, 0)</f>
        <v>54</v>
      </c>
    </row>
    <row r="1434" spans="2:17" ht="14.25" customHeight="1" x14ac:dyDescent="0.3">
      <c r="B1434" s="4" t="s">
        <v>30</v>
      </c>
      <c r="C1434" s="34">
        <v>1128299</v>
      </c>
      <c r="D1434" s="5">
        <v>44205</v>
      </c>
      <c r="E1434" s="4" t="s">
        <v>31</v>
      </c>
      <c r="F1434" s="4" t="s">
        <v>32</v>
      </c>
      <c r="G1434" s="4" t="s">
        <v>33</v>
      </c>
      <c r="H1434" s="6" t="s">
        <v>21</v>
      </c>
      <c r="I1434" s="7">
        <v>59</v>
      </c>
      <c r="J1434" s="8">
        <v>210</v>
      </c>
      <c r="K1434" s="9">
        <v>12390</v>
      </c>
      <c r="L1434" s="9">
        <v>6071.0999999999995</v>
      </c>
      <c r="M1434" s="10">
        <v>0.49</v>
      </c>
      <c r="N1434" s="4" t="s">
        <v>83</v>
      </c>
      <c r="O1434" s="4" t="str">
        <f>TEXT(Table1[[#This Row],[Invoice Date]],"yyyy")</f>
        <v>2021</v>
      </c>
      <c r="P1434" s="4" t="str">
        <f>TEXT(Table1[[#This Row],[Invoice Date]],"mmm")</f>
        <v>Jan</v>
      </c>
      <c r="Q1434" s="27">
        <f>WEEKNUM(Table1[[#This Row],[Invoice Date]]) + IF(YEAR(Table1[[#This Row],[Invoice Date]])=2021, 52, 0)</f>
        <v>54</v>
      </c>
    </row>
    <row r="1435" spans="2:17" ht="14.25" customHeight="1" x14ac:dyDescent="0.3">
      <c r="B1435" s="4" t="s">
        <v>26</v>
      </c>
      <c r="C1435" s="33">
        <v>1197831</v>
      </c>
      <c r="D1435" s="5">
        <v>44205</v>
      </c>
      <c r="E1435" s="4" t="s">
        <v>36</v>
      </c>
      <c r="F1435" s="4" t="s">
        <v>108</v>
      </c>
      <c r="G1435" s="4" t="s">
        <v>109</v>
      </c>
      <c r="H1435" s="6" t="s">
        <v>21</v>
      </c>
      <c r="I1435" s="7">
        <v>30.000000000000004</v>
      </c>
      <c r="J1435" s="8">
        <v>125</v>
      </c>
      <c r="K1435" s="9">
        <v>37500.000000000007</v>
      </c>
      <c r="L1435" s="9">
        <v>11250.000000000002</v>
      </c>
      <c r="M1435" s="10">
        <v>0.3</v>
      </c>
      <c r="N1435" s="4" t="s">
        <v>83</v>
      </c>
      <c r="O1435" s="4" t="str">
        <f>TEXT(Table1[[#This Row],[Invoice Date]],"yyyy")</f>
        <v>2021</v>
      </c>
      <c r="P1435" s="4" t="str">
        <f>TEXT(Table1[[#This Row],[Invoice Date]],"mmm")</f>
        <v>Jan</v>
      </c>
      <c r="Q1435" s="27">
        <f>WEEKNUM(Table1[[#This Row],[Invoice Date]]) + IF(YEAR(Table1[[#This Row],[Invoice Date]])=2021, 52, 0)</f>
        <v>54</v>
      </c>
    </row>
    <row r="1436" spans="2:17" ht="14.25" customHeight="1" x14ac:dyDescent="0.3">
      <c r="B1436" s="4" t="s">
        <v>26</v>
      </c>
      <c r="C1436" s="33">
        <v>1197831</v>
      </c>
      <c r="D1436" s="5">
        <v>44205</v>
      </c>
      <c r="E1436" s="4" t="s">
        <v>36</v>
      </c>
      <c r="F1436" s="4" t="s">
        <v>108</v>
      </c>
      <c r="G1436" s="4" t="s">
        <v>109</v>
      </c>
      <c r="H1436" s="6" t="s">
        <v>20</v>
      </c>
      <c r="I1436" s="7">
        <v>25.000000000000007</v>
      </c>
      <c r="J1436" s="8">
        <v>275</v>
      </c>
      <c r="K1436" s="9">
        <v>68750.000000000015</v>
      </c>
      <c r="L1436" s="9">
        <v>20625.000000000004</v>
      </c>
      <c r="M1436" s="10">
        <v>0.3</v>
      </c>
      <c r="N1436" s="4" t="s">
        <v>83</v>
      </c>
      <c r="O1436" s="4" t="str">
        <f>TEXT(Table1[[#This Row],[Invoice Date]],"yyyy")</f>
        <v>2021</v>
      </c>
      <c r="P1436" s="4" t="str">
        <f>TEXT(Table1[[#This Row],[Invoice Date]],"mmm")</f>
        <v>Jan</v>
      </c>
      <c r="Q1436" s="27">
        <f>WEEKNUM(Table1[[#This Row],[Invoice Date]]) + IF(YEAR(Table1[[#This Row],[Invoice Date]])=2021, 52, 0)</f>
        <v>54</v>
      </c>
    </row>
    <row r="1437" spans="2:17" ht="14.25" customHeight="1" x14ac:dyDescent="0.3">
      <c r="B1437" s="4" t="s">
        <v>26</v>
      </c>
      <c r="C1437" s="33">
        <v>1197831</v>
      </c>
      <c r="D1437" s="5">
        <v>44205</v>
      </c>
      <c r="E1437" s="4" t="s">
        <v>36</v>
      </c>
      <c r="F1437" s="4" t="s">
        <v>108</v>
      </c>
      <c r="G1437" s="4" t="s">
        <v>109</v>
      </c>
      <c r="H1437" s="6" t="s">
        <v>22</v>
      </c>
      <c r="I1437" s="7">
        <v>44.999999999999993</v>
      </c>
      <c r="J1437" s="8">
        <v>175</v>
      </c>
      <c r="K1437" s="9">
        <v>78749.999999999985</v>
      </c>
      <c r="L1437" s="9">
        <v>27562.499999999993</v>
      </c>
      <c r="M1437" s="10">
        <v>0.35</v>
      </c>
      <c r="N1437" s="4" t="s">
        <v>83</v>
      </c>
      <c r="O1437" s="4" t="str">
        <f>TEXT(Table1[[#This Row],[Invoice Date]],"yyyy")</f>
        <v>2021</v>
      </c>
      <c r="P1437" s="4" t="str">
        <f>TEXT(Table1[[#This Row],[Invoice Date]],"mmm")</f>
        <v>Jan</v>
      </c>
      <c r="Q1437" s="27">
        <f>WEEKNUM(Table1[[#This Row],[Invoice Date]]) + IF(YEAR(Table1[[#This Row],[Invoice Date]])=2021, 52, 0)</f>
        <v>54</v>
      </c>
    </row>
    <row r="1438" spans="2:17" ht="14.25" customHeight="1" x14ac:dyDescent="0.3">
      <c r="B1438" s="4" t="s">
        <v>26</v>
      </c>
      <c r="C1438" s="33">
        <v>1197831</v>
      </c>
      <c r="D1438" s="5">
        <v>44205</v>
      </c>
      <c r="E1438" s="4" t="s">
        <v>36</v>
      </c>
      <c r="F1438" s="4" t="s">
        <v>108</v>
      </c>
      <c r="G1438" s="4" t="s">
        <v>109</v>
      </c>
      <c r="H1438" s="6" t="s">
        <v>19</v>
      </c>
      <c r="I1438" s="7">
        <v>35</v>
      </c>
      <c r="J1438" s="8">
        <v>275</v>
      </c>
      <c r="K1438" s="9">
        <v>96250</v>
      </c>
      <c r="L1438" s="9">
        <v>28875</v>
      </c>
      <c r="M1438" s="10">
        <v>0.3</v>
      </c>
      <c r="N1438" s="4" t="s">
        <v>83</v>
      </c>
      <c r="O1438" s="4" t="str">
        <f>TEXT(Table1[[#This Row],[Invoice Date]],"yyyy")</f>
        <v>2021</v>
      </c>
      <c r="P1438" s="4" t="str">
        <f>TEXT(Table1[[#This Row],[Invoice Date]],"mmm")</f>
        <v>Jan</v>
      </c>
      <c r="Q1438" s="27">
        <f>WEEKNUM(Table1[[#This Row],[Invoice Date]]) + IF(YEAR(Table1[[#This Row],[Invoice Date]])=2021, 52, 0)</f>
        <v>54</v>
      </c>
    </row>
    <row r="1439" spans="2:17" ht="14.25" customHeight="1" x14ac:dyDescent="0.3">
      <c r="B1439" s="4" t="s">
        <v>26</v>
      </c>
      <c r="C1439" s="33">
        <v>1197831</v>
      </c>
      <c r="D1439" s="5">
        <v>44205</v>
      </c>
      <c r="E1439" s="4" t="s">
        <v>36</v>
      </c>
      <c r="F1439" s="4" t="s">
        <v>108</v>
      </c>
      <c r="G1439" s="4" t="s">
        <v>109</v>
      </c>
      <c r="H1439" s="6" t="s">
        <v>23</v>
      </c>
      <c r="I1439" s="7">
        <v>35</v>
      </c>
      <c r="J1439" s="8">
        <v>275</v>
      </c>
      <c r="K1439" s="9">
        <v>96250</v>
      </c>
      <c r="L1439" s="9">
        <v>38500</v>
      </c>
      <c r="M1439" s="10">
        <v>0.4</v>
      </c>
      <c r="N1439" s="4" t="s">
        <v>83</v>
      </c>
      <c r="O1439" s="4" t="str">
        <f>TEXT(Table1[[#This Row],[Invoice Date]],"yyyy")</f>
        <v>2021</v>
      </c>
      <c r="P1439" s="4" t="str">
        <f>TEXT(Table1[[#This Row],[Invoice Date]],"mmm")</f>
        <v>Jan</v>
      </c>
      <c r="Q1439" s="27">
        <f>WEEKNUM(Table1[[#This Row],[Invoice Date]]) + IF(YEAR(Table1[[#This Row],[Invoice Date]])=2021, 52, 0)</f>
        <v>54</v>
      </c>
    </row>
    <row r="1440" spans="2:17" ht="14.25" customHeight="1" x14ac:dyDescent="0.3">
      <c r="B1440" s="4" t="s">
        <v>26</v>
      </c>
      <c r="C1440" s="33">
        <v>1197831</v>
      </c>
      <c r="D1440" s="5">
        <v>44205</v>
      </c>
      <c r="E1440" s="4" t="s">
        <v>36</v>
      </c>
      <c r="F1440" s="4" t="s">
        <v>108</v>
      </c>
      <c r="G1440" s="4" t="s">
        <v>109</v>
      </c>
      <c r="H1440" s="6" t="s">
        <v>17</v>
      </c>
      <c r="I1440" s="7">
        <v>35</v>
      </c>
      <c r="J1440" s="8">
        <v>475</v>
      </c>
      <c r="K1440" s="9">
        <v>166250</v>
      </c>
      <c r="L1440" s="9">
        <v>58187.499999999993</v>
      </c>
      <c r="M1440" s="10">
        <v>0.35</v>
      </c>
      <c r="N1440" s="4" t="s">
        <v>83</v>
      </c>
      <c r="O1440" s="4" t="str">
        <f>TEXT(Table1[[#This Row],[Invoice Date]],"yyyy")</f>
        <v>2021</v>
      </c>
      <c r="P1440" s="4" t="str">
        <f>TEXT(Table1[[#This Row],[Invoice Date]],"mmm")</f>
        <v>Jan</v>
      </c>
      <c r="Q1440" s="27">
        <f>WEEKNUM(Table1[[#This Row],[Invoice Date]]) + IF(YEAR(Table1[[#This Row],[Invoice Date]])=2021, 52, 0)</f>
        <v>54</v>
      </c>
    </row>
    <row r="1441" spans="2:17" ht="14.25" customHeight="1" x14ac:dyDescent="0.3">
      <c r="B1441" s="4" t="s">
        <v>34</v>
      </c>
      <c r="C1441" s="33">
        <v>1189833</v>
      </c>
      <c r="D1441" s="5">
        <v>44205</v>
      </c>
      <c r="E1441" s="4" t="s">
        <v>36</v>
      </c>
      <c r="F1441" s="4" t="s">
        <v>53</v>
      </c>
      <c r="G1441" s="4" t="s">
        <v>54</v>
      </c>
      <c r="H1441" s="6" t="s">
        <v>17</v>
      </c>
      <c r="I1441" s="7">
        <v>35</v>
      </c>
      <c r="J1441" s="8">
        <v>575</v>
      </c>
      <c r="K1441" s="9">
        <v>201250</v>
      </c>
      <c r="L1441" s="9">
        <v>90562.5</v>
      </c>
      <c r="M1441" s="10">
        <v>0.45</v>
      </c>
      <c r="N1441" s="4" t="s">
        <v>24</v>
      </c>
      <c r="O1441" s="4" t="str">
        <f>TEXT(Table1[[#This Row],[Invoice Date]],"yyyy")</f>
        <v>2021</v>
      </c>
      <c r="P1441" s="4" t="str">
        <f>TEXT(Table1[[#This Row],[Invoice Date]],"mmm")</f>
        <v>Jan</v>
      </c>
      <c r="Q1441" s="27">
        <f>WEEKNUM(Table1[[#This Row],[Invoice Date]]) + IF(YEAR(Table1[[#This Row],[Invoice Date]])=2021, 52, 0)</f>
        <v>54</v>
      </c>
    </row>
    <row r="1442" spans="2:17" ht="14.25" customHeight="1" x14ac:dyDescent="0.3">
      <c r="B1442" s="4" t="s">
        <v>14</v>
      </c>
      <c r="C1442" s="33">
        <v>1185732</v>
      </c>
      <c r="D1442" s="5">
        <v>44205</v>
      </c>
      <c r="E1442" s="4" t="s">
        <v>48</v>
      </c>
      <c r="F1442" s="4" t="s">
        <v>90</v>
      </c>
      <c r="G1442" s="4" t="s">
        <v>91</v>
      </c>
      <c r="H1442" s="6" t="s">
        <v>21</v>
      </c>
      <c r="I1442" s="7">
        <v>35</v>
      </c>
      <c r="J1442" s="8">
        <v>675</v>
      </c>
      <c r="K1442" s="9">
        <v>236250</v>
      </c>
      <c r="L1442" s="9">
        <v>70875</v>
      </c>
      <c r="M1442" s="10">
        <v>0.3</v>
      </c>
      <c r="N1442" s="4" t="s">
        <v>83</v>
      </c>
      <c r="O1442" s="4" t="str">
        <f>TEXT(Table1[[#This Row],[Invoice Date]],"yyyy")</f>
        <v>2021</v>
      </c>
      <c r="P1442" s="4" t="str">
        <f>TEXT(Table1[[#This Row],[Invoice Date]],"mmm")</f>
        <v>Jan</v>
      </c>
      <c r="Q1442" s="27">
        <f>WEEKNUM(Table1[[#This Row],[Invoice Date]]) + IF(YEAR(Table1[[#This Row],[Invoice Date]])=2021, 52, 0)</f>
        <v>54</v>
      </c>
    </row>
    <row r="1443" spans="2:17" ht="14.25" customHeight="1" x14ac:dyDescent="0.3">
      <c r="B1443" s="4" t="s">
        <v>14</v>
      </c>
      <c r="C1443" s="33">
        <v>1185732</v>
      </c>
      <c r="D1443" s="5">
        <v>44205</v>
      </c>
      <c r="E1443" s="4" t="s">
        <v>48</v>
      </c>
      <c r="F1443" s="4" t="s">
        <v>90</v>
      </c>
      <c r="G1443" s="4" t="s">
        <v>91</v>
      </c>
      <c r="H1443" s="6" t="s">
        <v>20</v>
      </c>
      <c r="I1443" s="7">
        <v>30.000000000000004</v>
      </c>
      <c r="J1443" s="8">
        <v>825</v>
      </c>
      <c r="K1443" s="9">
        <v>247500.00000000003</v>
      </c>
      <c r="L1443" s="9">
        <v>61875.000000000007</v>
      </c>
      <c r="M1443" s="10">
        <v>0.25</v>
      </c>
      <c r="N1443" s="4" t="s">
        <v>83</v>
      </c>
      <c r="O1443" s="4" t="str">
        <f>TEXT(Table1[[#This Row],[Invoice Date]],"yyyy")</f>
        <v>2021</v>
      </c>
      <c r="P1443" s="4" t="str">
        <f>TEXT(Table1[[#This Row],[Invoice Date]],"mmm")</f>
        <v>Jan</v>
      </c>
      <c r="Q1443" s="27">
        <f>WEEKNUM(Table1[[#This Row],[Invoice Date]]) + IF(YEAR(Table1[[#This Row],[Invoice Date]])=2021, 52, 0)</f>
        <v>54</v>
      </c>
    </row>
    <row r="1444" spans="2:17" ht="14.25" customHeight="1" x14ac:dyDescent="0.3">
      <c r="B1444" s="4" t="s">
        <v>14</v>
      </c>
      <c r="C1444" s="33">
        <v>1185732</v>
      </c>
      <c r="D1444" s="5">
        <v>44205</v>
      </c>
      <c r="E1444" s="4" t="s">
        <v>48</v>
      </c>
      <c r="F1444" s="4" t="s">
        <v>90</v>
      </c>
      <c r="G1444" s="4" t="s">
        <v>91</v>
      </c>
      <c r="H1444" s="6" t="s">
        <v>19</v>
      </c>
      <c r="I1444" s="7">
        <v>40</v>
      </c>
      <c r="J1444" s="8">
        <v>825</v>
      </c>
      <c r="K1444" s="9">
        <v>330000</v>
      </c>
      <c r="L1444" s="9">
        <v>115499.99999999999</v>
      </c>
      <c r="M1444" s="10">
        <v>0.35</v>
      </c>
      <c r="N1444" s="4" t="s">
        <v>83</v>
      </c>
      <c r="O1444" s="4" t="str">
        <f>TEXT(Table1[[#This Row],[Invoice Date]],"yyyy")</f>
        <v>2021</v>
      </c>
      <c r="P1444" s="4" t="str">
        <f>TEXT(Table1[[#This Row],[Invoice Date]],"mmm")</f>
        <v>Jan</v>
      </c>
      <c r="Q1444" s="27">
        <f>WEEKNUM(Table1[[#This Row],[Invoice Date]]) + IF(YEAR(Table1[[#This Row],[Invoice Date]])=2021, 52, 0)</f>
        <v>54</v>
      </c>
    </row>
    <row r="1445" spans="2:17" ht="14.25" customHeight="1" x14ac:dyDescent="0.3">
      <c r="B1445" s="4" t="s">
        <v>14</v>
      </c>
      <c r="C1445" s="33">
        <v>1185732</v>
      </c>
      <c r="D1445" s="5">
        <v>44205</v>
      </c>
      <c r="E1445" s="4" t="s">
        <v>48</v>
      </c>
      <c r="F1445" s="4" t="s">
        <v>90</v>
      </c>
      <c r="G1445" s="4" t="s">
        <v>91</v>
      </c>
      <c r="H1445" s="6" t="s">
        <v>23</v>
      </c>
      <c r="I1445" s="7">
        <v>40</v>
      </c>
      <c r="J1445" s="8">
        <v>825</v>
      </c>
      <c r="K1445" s="9">
        <v>330000</v>
      </c>
      <c r="L1445" s="9">
        <v>165000</v>
      </c>
      <c r="M1445" s="10">
        <v>0.5</v>
      </c>
      <c r="N1445" s="4" t="s">
        <v>83</v>
      </c>
      <c r="O1445" s="4" t="str">
        <f>TEXT(Table1[[#This Row],[Invoice Date]],"yyyy")</f>
        <v>2021</v>
      </c>
      <c r="P1445" s="4" t="str">
        <f>TEXT(Table1[[#This Row],[Invoice Date]],"mmm")</f>
        <v>Jan</v>
      </c>
      <c r="Q1445" s="27">
        <f>WEEKNUM(Table1[[#This Row],[Invoice Date]]) + IF(YEAR(Table1[[#This Row],[Invoice Date]])=2021, 52, 0)</f>
        <v>54</v>
      </c>
    </row>
    <row r="1446" spans="2:17" ht="14.25" customHeight="1" x14ac:dyDescent="0.3">
      <c r="B1446" s="4" t="s">
        <v>14</v>
      </c>
      <c r="C1446" s="33">
        <v>1185732</v>
      </c>
      <c r="D1446" s="5">
        <v>44205</v>
      </c>
      <c r="E1446" s="4" t="s">
        <v>48</v>
      </c>
      <c r="F1446" s="4" t="s">
        <v>90</v>
      </c>
      <c r="G1446" s="4" t="s">
        <v>91</v>
      </c>
      <c r="H1446" s="6" t="s">
        <v>22</v>
      </c>
      <c r="I1446" s="7">
        <v>50</v>
      </c>
      <c r="J1446" s="8">
        <v>725</v>
      </c>
      <c r="K1446" s="9">
        <v>362500</v>
      </c>
      <c r="L1446" s="9">
        <v>126874.99999999999</v>
      </c>
      <c r="M1446" s="10">
        <v>0.35</v>
      </c>
      <c r="N1446" s="4" t="s">
        <v>83</v>
      </c>
      <c r="O1446" s="4" t="str">
        <f>TEXT(Table1[[#This Row],[Invoice Date]],"yyyy")</f>
        <v>2021</v>
      </c>
      <c r="P1446" s="4" t="str">
        <f>TEXT(Table1[[#This Row],[Invoice Date]],"mmm")</f>
        <v>Jan</v>
      </c>
      <c r="Q1446" s="27">
        <f>WEEKNUM(Table1[[#This Row],[Invoice Date]]) + IF(YEAR(Table1[[#This Row],[Invoice Date]])=2021, 52, 0)</f>
        <v>54</v>
      </c>
    </row>
    <row r="1447" spans="2:17" ht="14.25" customHeight="1" x14ac:dyDescent="0.3">
      <c r="B1447" s="4" t="s">
        <v>14</v>
      </c>
      <c r="C1447" s="33">
        <v>1185732</v>
      </c>
      <c r="D1447" s="5">
        <v>44205</v>
      </c>
      <c r="E1447" s="4" t="s">
        <v>48</v>
      </c>
      <c r="F1447" s="4" t="s">
        <v>90</v>
      </c>
      <c r="G1447" s="4" t="s">
        <v>91</v>
      </c>
      <c r="H1447" s="6" t="s">
        <v>17</v>
      </c>
      <c r="I1447" s="7">
        <v>40</v>
      </c>
      <c r="J1447" s="8">
        <v>1025</v>
      </c>
      <c r="K1447" s="9">
        <v>410000</v>
      </c>
      <c r="L1447" s="9">
        <v>184500</v>
      </c>
      <c r="M1447" s="10">
        <v>0.45</v>
      </c>
      <c r="N1447" s="4" t="s">
        <v>83</v>
      </c>
      <c r="O1447" s="4" t="str">
        <f>TEXT(Table1[[#This Row],[Invoice Date]],"yyyy")</f>
        <v>2021</v>
      </c>
      <c r="P1447" s="4" t="str">
        <f>TEXT(Table1[[#This Row],[Invoice Date]],"mmm")</f>
        <v>Jan</v>
      </c>
      <c r="Q1447" s="27">
        <f>WEEKNUM(Table1[[#This Row],[Invoice Date]]) + IF(YEAR(Table1[[#This Row],[Invoice Date]])=2021, 52, 0)</f>
        <v>54</v>
      </c>
    </row>
    <row r="1448" spans="2:17" ht="14.25" customHeight="1" x14ac:dyDescent="0.3">
      <c r="B1448" s="4" t="s">
        <v>30</v>
      </c>
      <c r="C1448" s="34">
        <v>1128299</v>
      </c>
      <c r="D1448" s="5">
        <v>44205</v>
      </c>
      <c r="E1448" s="4" t="s">
        <v>31</v>
      </c>
      <c r="F1448" s="4" t="s">
        <v>32</v>
      </c>
      <c r="G1448" s="4" t="s">
        <v>33</v>
      </c>
      <c r="H1448" s="6" t="s">
        <v>21</v>
      </c>
      <c r="I1448" s="7">
        <v>60</v>
      </c>
      <c r="J1448" s="8">
        <v>700</v>
      </c>
      <c r="K1448" s="9">
        <v>420000</v>
      </c>
      <c r="L1448" s="9">
        <v>147000</v>
      </c>
      <c r="M1448" s="10">
        <v>0.35</v>
      </c>
      <c r="N1448" s="4" t="s">
        <v>24</v>
      </c>
      <c r="O1448" s="4" t="str">
        <f>TEXT(Table1[[#This Row],[Invoice Date]],"yyyy")</f>
        <v>2021</v>
      </c>
      <c r="P1448" s="4" t="str">
        <f>TEXT(Table1[[#This Row],[Invoice Date]],"mmm")</f>
        <v>Jan</v>
      </c>
      <c r="Q1448" s="27">
        <f>WEEKNUM(Table1[[#This Row],[Invoice Date]]) + IF(YEAR(Table1[[#This Row],[Invoice Date]])=2021, 52, 0)</f>
        <v>54</v>
      </c>
    </row>
    <row r="1449" spans="2:17" ht="14.25" customHeight="1" x14ac:dyDescent="0.3">
      <c r="B1449" s="4" t="s">
        <v>14</v>
      </c>
      <c r="C1449" s="33">
        <v>1185732</v>
      </c>
      <c r="D1449" s="5">
        <v>44206</v>
      </c>
      <c r="E1449" s="4" t="s">
        <v>15</v>
      </c>
      <c r="F1449" s="4" t="s">
        <v>125</v>
      </c>
      <c r="G1449" s="4" t="s">
        <v>126</v>
      </c>
      <c r="H1449" s="6" t="s">
        <v>21</v>
      </c>
      <c r="I1449" s="7">
        <v>24</v>
      </c>
      <c r="J1449" s="8">
        <v>24</v>
      </c>
      <c r="K1449" s="9">
        <v>576</v>
      </c>
      <c r="L1449" s="9">
        <v>264.96000000000004</v>
      </c>
      <c r="M1449" s="10">
        <v>0.46</v>
      </c>
      <c r="N1449" s="4" t="s">
        <v>24</v>
      </c>
      <c r="O1449" s="4" t="str">
        <f>TEXT(Table1[[#This Row],[Invoice Date]],"yyyy")</f>
        <v>2021</v>
      </c>
      <c r="P1449" s="4" t="str">
        <f>TEXT(Table1[[#This Row],[Invoice Date]],"mmm")</f>
        <v>Jan</v>
      </c>
      <c r="Q1449" s="27">
        <f>WEEKNUM(Table1[[#This Row],[Invoice Date]]) + IF(YEAR(Table1[[#This Row],[Invoice Date]])=2021, 52, 0)</f>
        <v>55</v>
      </c>
    </row>
    <row r="1450" spans="2:17" ht="14.25" customHeight="1" x14ac:dyDescent="0.3">
      <c r="B1450" s="4" t="s">
        <v>14</v>
      </c>
      <c r="C1450" s="33">
        <v>1185732</v>
      </c>
      <c r="D1450" s="5">
        <v>44206</v>
      </c>
      <c r="E1450" s="4" t="s">
        <v>15</v>
      </c>
      <c r="F1450" s="4" t="s">
        <v>125</v>
      </c>
      <c r="G1450" s="4" t="s">
        <v>126</v>
      </c>
      <c r="H1450" s="6" t="s">
        <v>21</v>
      </c>
      <c r="I1450" s="7">
        <v>29</v>
      </c>
      <c r="J1450" s="8">
        <v>20</v>
      </c>
      <c r="K1450" s="9">
        <v>580</v>
      </c>
      <c r="L1450" s="9">
        <v>307.40000000000003</v>
      </c>
      <c r="M1450" s="10">
        <v>0.53</v>
      </c>
      <c r="N1450" s="4" t="s">
        <v>83</v>
      </c>
      <c r="O1450" s="4" t="str">
        <f>TEXT(Table1[[#This Row],[Invoice Date]],"yyyy")</f>
        <v>2021</v>
      </c>
      <c r="P1450" s="4" t="str">
        <f>TEXT(Table1[[#This Row],[Invoice Date]],"mmm")</f>
        <v>Jan</v>
      </c>
      <c r="Q1450" s="27">
        <f>WEEKNUM(Table1[[#This Row],[Invoice Date]]) + IF(YEAR(Table1[[#This Row],[Invoice Date]])=2021, 52, 0)</f>
        <v>55</v>
      </c>
    </row>
    <row r="1451" spans="2:17" ht="14.25" customHeight="1" x14ac:dyDescent="0.3">
      <c r="B1451" s="4" t="s">
        <v>34</v>
      </c>
      <c r="C1451" s="33">
        <v>1189833</v>
      </c>
      <c r="D1451" s="5">
        <v>44206</v>
      </c>
      <c r="E1451" s="4" t="s">
        <v>15</v>
      </c>
      <c r="F1451" s="4" t="s">
        <v>121</v>
      </c>
      <c r="G1451" s="4" t="s">
        <v>122</v>
      </c>
      <c r="H1451" s="6" t="s">
        <v>21</v>
      </c>
      <c r="I1451" s="7">
        <v>27</v>
      </c>
      <c r="J1451" s="8">
        <v>38</v>
      </c>
      <c r="K1451" s="9">
        <v>1026</v>
      </c>
      <c r="L1451" s="9">
        <v>513</v>
      </c>
      <c r="M1451" s="10">
        <v>0.5</v>
      </c>
      <c r="N1451" s="4" t="s">
        <v>83</v>
      </c>
      <c r="O1451" s="4" t="str">
        <f>TEXT(Table1[[#This Row],[Invoice Date]],"yyyy")</f>
        <v>2021</v>
      </c>
      <c r="P1451" s="4" t="str">
        <f>TEXT(Table1[[#This Row],[Invoice Date]],"mmm")</f>
        <v>Jan</v>
      </c>
      <c r="Q1451" s="27">
        <f>WEEKNUM(Table1[[#This Row],[Invoice Date]]) + IF(YEAR(Table1[[#This Row],[Invoice Date]])=2021, 52, 0)</f>
        <v>55</v>
      </c>
    </row>
    <row r="1452" spans="2:17" ht="14.25" customHeight="1" x14ac:dyDescent="0.3">
      <c r="B1452" s="4" t="s">
        <v>30</v>
      </c>
      <c r="C1452" s="34">
        <v>1128299</v>
      </c>
      <c r="D1452" s="5">
        <v>44206</v>
      </c>
      <c r="E1452" s="4" t="s">
        <v>36</v>
      </c>
      <c r="F1452" s="4" t="s">
        <v>114</v>
      </c>
      <c r="G1452" s="4" t="s">
        <v>115</v>
      </c>
      <c r="H1452" s="6" t="s">
        <v>21</v>
      </c>
      <c r="I1452" s="7">
        <v>28</v>
      </c>
      <c r="J1452" s="8">
        <v>44</v>
      </c>
      <c r="K1452" s="9">
        <v>1232</v>
      </c>
      <c r="L1452" s="9">
        <v>591.36</v>
      </c>
      <c r="M1452" s="10">
        <v>0.48</v>
      </c>
      <c r="N1452" s="4" t="s">
        <v>83</v>
      </c>
      <c r="O1452" s="4" t="str">
        <f>TEXT(Table1[[#This Row],[Invoice Date]],"yyyy")</f>
        <v>2021</v>
      </c>
      <c r="P1452" s="4" t="str">
        <f>TEXT(Table1[[#This Row],[Invoice Date]],"mmm")</f>
        <v>Jan</v>
      </c>
      <c r="Q1452" s="27">
        <f>WEEKNUM(Table1[[#This Row],[Invoice Date]]) + IF(YEAR(Table1[[#This Row],[Invoice Date]])=2021, 52, 0)</f>
        <v>55</v>
      </c>
    </row>
    <row r="1453" spans="2:17" ht="14.25" customHeight="1" x14ac:dyDescent="0.3">
      <c r="B1453" s="4" t="s">
        <v>14</v>
      </c>
      <c r="C1453" s="33">
        <v>1185732</v>
      </c>
      <c r="D1453" s="5">
        <v>44206</v>
      </c>
      <c r="E1453" s="4" t="s">
        <v>15</v>
      </c>
      <c r="F1453" s="4" t="s">
        <v>125</v>
      </c>
      <c r="G1453" s="4" t="s">
        <v>126</v>
      </c>
      <c r="H1453" s="6" t="s">
        <v>20</v>
      </c>
      <c r="I1453" s="7">
        <v>19</v>
      </c>
      <c r="J1453" s="8">
        <v>72</v>
      </c>
      <c r="K1453" s="9">
        <v>1368</v>
      </c>
      <c r="L1453" s="9">
        <v>574.56000000000006</v>
      </c>
      <c r="M1453" s="10">
        <v>0.42000000000000004</v>
      </c>
      <c r="N1453" s="4" t="s">
        <v>24</v>
      </c>
      <c r="O1453" s="4" t="str">
        <f>TEXT(Table1[[#This Row],[Invoice Date]],"yyyy")</f>
        <v>2021</v>
      </c>
      <c r="P1453" s="4" t="str">
        <f>TEXT(Table1[[#This Row],[Invoice Date]],"mmm")</f>
        <v>Jan</v>
      </c>
      <c r="Q1453" s="27">
        <f>WEEKNUM(Table1[[#This Row],[Invoice Date]]) + IF(YEAR(Table1[[#This Row],[Invoice Date]])=2021, 52, 0)</f>
        <v>55</v>
      </c>
    </row>
    <row r="1454" spans="2:17" ht="14.25" customHeight="1" x14ac:dyDescent="0.3">
      <c r="B1454" s="4" t="s">
        <v>14</v>
      </c>
      <c r="C1454" s="33">
        <v>1185732</v>
      </c>
      <c r="D1454" s="5">
        <v>44206</v>
      </c>
      <c r="E1454" s="4" t="s">
        <v>15</v>
      </c>
      <c r="F1454" s="4" t="s">
        <v>125</v>
      </c>
      <c r="G1454" s="4" t="s">
        <v>126</v>
      </c>
      <c r="H1454" s="6" t="s">
        <v>22</v>
      </c>
      <c r="I1454" s="7">
        <v>44</v>
      </c>
      <c r="J1454" s="8">
        <v>33</v>
      </c>
      <c r="K1454" s="9">
        <v>1452</v>
      </c>
      <c r="L1454" s="9">
        <v>580.80000000000007</v>
      </c>
      <c r="M1454" s="10">
        <v>0.4</v>
      </c>
      <c r="N1454" s="4" t="s">
        <v>83</v>
      </c>
      <c r="O1454" s="4" t="str">
        <f>TEXT(Table1[[#This Row],[Invoice Date]],"yyyy")</f>
        <v>2021</v>
      </c>
      <c r="P1454" s="4" t="str">
        <f>TEXT(Table1[[#This Row],[Invoice Date]],"mmm")</f>
        <v>Jan</v>
      </c>
      <c r="Q1454" s="27">
        <f>WEEKNUM(Table1[[#This Row],[Invoice Date]]) + IF(YEAR(Table1[[#This Row],[Invoice Date]])=2021, 52, 0)</f>
        <v>55</v>
      </c>
    </row>
    <row r="1455" spans="2:17" ht="14.25" customHeight="1" x14ac:dyDescent="0.3">
      <c r="B1455" s="4" t="s">
        <v>14</v>
      </c>
      <c r="C1455" s="33">
        <v>1185732</v>
      </c>
      <c r="D1455" s="5">
        <v>44206</v>
      </c>
      <c r="E1455" s="4" t="s">
        <v>15</v>
      </c>
      <c r="F1455" s="4" t="s">
        <v>125</v>
      </c>
      <c r="G1455" s="4" t="s">
        <v>126</v>
      </c>
      <c r="H1455" s="6" t="s">
        <v>22</v>
      </c>
      <c r="I1455" s="7">
        <v>34</v>
      </c>
      <c r="J1455" s="8">
        <v>44</v>
      </c>
      <c r="K1455" s="9">
        <v>1496</v>
      </c>
      <c r="L1455" s="9">
        <v>538.55999999999995</v>
      </c>
      <c r="M1455" s="10">
        <v>0.36</v>
      </c>
      <c r="N1455" s="4" t="s">
        <v>24</v>
      </c>
      <c r="O1455" s="4" t="str">
        <f>TEXT(Table1[[#This Row],[Invoice Date]],"yyyy")</f>
        <v>2021</v>
      </c>
      <c r="P1455" s="4" t="str">
        <f>TEXT(Table1[[#This Row],[Invoice Date]],"mmm")</f>
        <v>Jan</v>
      </c>
      <c r="Q1455" s="27">
        <f>WEEKNUM(Table1[[#This Row],[Invoice Date]]) + IF(YEAR(Table1[[#This Row],[Invoice Date]])=2021, 52, 0)</f>
        <v>55</v>
      </c>
    </row>
    <row r="1456" spans="2:17" ht="14.25" customHeight="1" x14ac:dyDescent="0.3">
      <c r="B1456" s="4" t="s">
        <v>14</v>
      </c>
      <c r="C1456" s="33">
        <v>1185732</v>
      </c>
      <c r="D1456" s="5">
        <v>44206</v>
      </c>
      <c r="E1456" s="4" t="s">
        <v>15</v>
      </c>
      <c r="F1456" s="4" t="s">
        <v>125</v>
      </c>
      <c r="G1456" s="4" t="s">
        <v>126</v>
      </c>
      <c r="H1456" s="6" t="s">
        <v>20</v>
      </c>
      <c r="I1456" s="7">
        <v>24</v>
      </c>
      <c r="J1456" s="8">
        <v>63</v>
      </c>
      <c r="K1456" s="9">
        <v>1512</v>
      </c>
      <c r="L1456" s="9">
        <v>831.6</v>
      </c>
      <c r="M1456" s="10">
        <v>0.55000000000000004</v>
      </c>
      <c r="N1456" s="4" t="s">
        <v>83</v>
      </c>
      <c r="O1456" s="4" t="str">
        <f>TEXT(Table1[[#This Row],[Invoice Date]],"yyyy")</f>
        <v>2021</v>
      </c>
      <c r="P1456" s="4" t="str">
        <f>TEXT(Table1[[#This Row],[Invoice Date]],"mmm")</f>
        <v>Jan</v>
      </c>
      <c r="Q1456" s="27">
        <f>WEEKNUM(Table1[[#This Row],[Invoice Date]]) + IF(YEAR(Table1[[#This Row],[Invoice Date]])=2021, 52, 0)</f>
        <v>55</v>
      </c>
    </row>
    <row r="1457" spans="2:17" ht="14.25" customHeight="1" x14ac:dyDescent="0.3">
      <c r="B1457" s="4" t="s">
        <v>34</v>
      </c>
      <c r="C1457" s="33">
        <v>1189833</v>
      </c>
      <c r="D1457" s="5">
        <v>44206</v>
      </c>
      <c r="E1457" s="4" t="s">
        <v>15</v>
      </c>
      <c r="F1457" s="4" t="s">
        <v>121</v>
      </c>
      <c r="G1457" s="4" t="s">
        <v>122</v>
      </c>
      <c r="H1457" s="6" t="s">
        <v>20</v>
      </c>
      <c r="I1457" s="7">
        <v>24</v>
      </c>
      <c r="J1457" s="8">
        <v>72</v>
      </c>
      <c r="K1457" s="9">
        <v>1728</v>
      </c>
      <c r="L1457" s="9">
        <v>881.28</v>
      </c>
      <c r="M1457" s="10">
        <v>0.51</v>
      </c>
      <c r="N1457" s="4" t="s">
        <v>83</v>
      </c>
      <c r="O1457" s="4" t="str">
        <f>TEXT(Table1[[#This Row],[Invoice Date]],"yyyy")</f>
        <v>2021</v>
      </c>
      <c r="P1457" s="4" t="str">
        <f>TEXT(Table1[[#This Row],[Invoice Date]],"mmm")</f>
        <v>Jan</v>
      </c>
      <c r="Q1457" s="27">
        <f>WEEKNUM(Table1[[#This Row],[Invoice Date]]) + IF(YEAR(Table1[[#This Row],[Invoice Date]])=2021, 52, 0)</f>
        <v>55</v>
      </c>
    </row>
    <row r="1458" spans="2:17" ht="14.25" customHeight="1" x14ac:dyDescent="0.3">
      <c r="B1458" s="4" t="s">
        <v>14</v>
      </c>
      <c r="C1458" s="33">
        <v>1185732</v>
      </c>
      <c r="D1458" s="5">
        <v>44206</v>
      </c>
      <c r="E1458" s="4" t="s">
        <v>15</v>
      </c>
      <c r="F1458" s="4" t="s">
        <v>125</v>
      </c>
      <c r="G1458" s="4" t="s">
        <v>126</v>
      </c>
      <c r="H1458" s="6" t="s">
        <v>23</v>
      </c>
      <c r="I1458" s="7">
        <v>26</v>
      </c>
      <c r="J1458" s="8">
        <v>72</v>
      </c>
      <c r="K1458" s="9">
        <v>1872</v>
      </c>
      <c r="L1458" s="9">
        <v>879.84</v>
      </c>
      <c r="M1458" s="10">
        <v>0.47000000000000003</v>
      </c>
      <c r="N1458" s="4" t="s">
        <v>24</v>
      </c>
      <c r="O1458" s="4" t="str">
        <f>TEXT(Table1[[#This Row],[Invoice Date]],"yyyy")</f>
        <v>2021</v>
      </c>
      <c r="P1458" s="4" t="str">
        <f>TEXT(Table1[[#This Row],[Invoice Date]],"mmm")</f>
        <v>Jan</v>
      </c>
      <c r="Q1458" s="27">
        <f>WEEKNUM(Table1[[#This Row],[Invoice Date]]) + IF(YEAR(Table1[[#This Row],[Invoice Date]])=2021, 52, 0)</f>
        <v>55</v>
      </c>
    </row>
    <row r="1459" spans="2:17" ht="14.25" customHeight="1" x14ac:dyDescent="0.3">
      <c r="B1459" s="4" t="s">
        <v>34</v>
      </c>
      <c r="C1459" s="33">
        <v>1189833</v>
      </c>
      <c r="D1459" s="5">
        <v>44206</v>
      </c>
      <c r="E1459" s="4" t="s">
        <v>15</v>
      </c>
      <c r="F1459" s="4" t="s">
        <v>121</v>
      </c>
      <c r="G1459" s="4" t="s">
        <v>122</v>
      </c>
      <c r="H1459" s="6" t="s">
        <v>22</v>
      </c>
      <c r="I1459" s="7">
        <v>41</v>
      </c>
      <c r="J1459" s="8">
        <v>47</v>
      </c>
      <c r="K1459" s="9">
        <v>1927</v>
      </c>
      <c r="L1459" s="9">
        <v>770.80000000000007</v>
      </c>
      <c r="M1459" s="10">
        <v>0.4</v>
      </c>
      <c r="N1459" s="4" t="s">
        <v>83</v>
      </c>
      <c r="O1459" s="4" t="str">
        <f>TEXT(Table1[[#This Row],[Invoice Date]],"yyyy")</f>
        <v>2021</v>
      </c>
      <c r="P1459" s="4" t="str">
        <f>TEXT(Table1[[#This Row],[Invoice Date]],"mmm")</f>
        <v>Jan</v>
      </c>
      <c r="Q1459" s="27">
        <f>WEEKNUM(Table1[[#This Row],[Invoice Date]]) + IF(YEAR(Table1[[#This Row],[Invoice Date]])=2021, 52, 0)</f>
        <v>55</v>
      </c>
    </row>
    <row r="1460" spans="2:17" ht="14.25" customHeight="1" x14ac:dyDescent="0.3">
      <c r="B1460" s="4" t="s">
        <v>14</v>
      </c>
      <c r="C1460" s="33">
        <v>1185732</v>
      </c>
      <c r="D1460" s="5">
        <v>44206</v>
      </c>
      <c r="E1460" s="4" t="s">
        <v>15</v>
      </c>
      <c r="F1460" s="4" t="s">
        <v>125</v>
      </c>
      <c r="G1460" s="4" t="s">
        <v>126</v>
      </c>
      <c r="H1460" s="6" t="s">
        <v>23</v>
      </c>
      <c r="I1460" s="7">
        <v>33</v>
      </c>
      <c r="J1460" s="8">
        <v>63</v>
      </c>
      <c r="K1460" s="9">
        <v>2079</v>
      </c>
      <c r="L1460" s="9">
        <v>1122.6600000000001</v>
      </c>
      <c r="M1460" s="10">
        <v>0.54</v>
      </c>
      <c r="N1460" s="4" t="s">
        <v>83</v>
      </c>
      <c r="O1460" s="4" t="str">
        <f>TEXT(Table1[[#This Row],[Invoice Date]],"yyyy")</f>
        <v>2021</v>
      </c>
      <c r="P1460" s="4" t="str">
        <f>TEXT(Table1[[#This Row],[Invoice Date]],"mmm")</f>
        <v>Jan</v>
      </c>
      <c r="Q1460" s="27">
        <f>WEEKNUM(Table1[[#This Row],[Invoice Date]]) + IF(YEAR(Table1[[#This Row],[Invoice Date]])=2021, 52, 0)</f>
        <v>55</v>
      </c>
    </row>
    <row r="1461" spans="2:17" ht="14.25" customHeight="1" x14ac:dyDescent="0.3">
      <c r="B1461" s="4" t="s">
        <v>30</v>
      </c>
      <c r="C1461" s="34">
        <v>1128299</v>
      </c>
      <c r="D1461" s="5">
        <v>44206</v>
      </c>
      <c r="E1461" s="4" t="s">
        <v>36</v>
      </c>
      <c r="F1461" s="4" t="s">
        <v>114</v>
      </c>
      <c r="G1461" s="4" t="s">
        <v>115</v>
      </c>
      <c r="H1461" s="6" t="s">
        <v>20</v>
      </c>
      <c r="I1461" s="7">
        <v>24</v>
      </c>
      <c r="J1461" s="8">
        <v>87</v>
      </c>
      <c r="K1461" s="9">
        <v>2088</v>
      </c>
      <c r="L1461" s="9">
        <v>939.59999999999991</v>
      </c>
      <c r="M1461" s="10">
        <v>0.44999999999999996</v>
      </c>
      <c r="N1461" s="4" t="s">
        <v>83</v>
      </c>
      <c r="O1461" s="4" t="str">
        <f>TEXT(Table1[[#This Row],[Invoice Date]],"yyyy")</f>
        <v>2021</v>
      </c>
      <c r="P1461" s="4" t="str">
        <f>TEXT(Table1[[#This Row],[Invoice Date]],"mmm")</f>
        <v>Jan</v>
      </c>
      <c r="Q1461" s="27">
        <f>WEEKNUM(Table1[[#This Row],[Invoice Date]]) + IF(YEAR(Table1[[#This Row],[Invoice Date]])=2021, 52, 0)</f>
        <v>55</v>
      </c>
    </row>
    <row r="1462" spans="2:17" ht="14.25" customHeight="1" x14ac:dyDescent="0.3">
      <c r="B1462" s="4" t="s">
        <v>14</v>
      </c>
      <c r="C1462" s="33">
        <v>1185732</v>
      </c>
      <c r="D1462" s="5">
        <v>44206</v>
      </c>
      <c r="E1462" s="4" t="s">
        <v>31</v>
      </c>
      <c r="F1462" s="4" t="s">
        <v>64</v>
      </c>
      <c r="G1462" s="4" t="s">
        <v>65</v>
      </c>
      <c r="H1462" s="6" t="s">
        <v>22</v>
      </c>
      <c r="I1462" s="7">
        <v>46</v>
      </c>
      <c r="J1462" s="8">
        <v>46</v>
      </c>
      <c r="K1462" s="9">
        <v>2116</v>
      </c>
      <c r="L1462" s="9">
        <v>634.79999999999995</v>
      </c>
      <c r="M1462" s="10">
        <v>0.3</v>
      </c>
      <c r="N1462" s="4" t="s">
        <v>83</v>
      </c>
      <c r="O1462" s="4" t="str">
        <f>TEXT(Table1[[#This Row],[Invoice Date]],"yyyy")</f>
        <v>2021</v>
      </c>
      <c r="P1462" s="4" t="str">
        <f>TEXT(Table1[[#This Row],[Invoice Date]],"mmm")</f>
        <v>Jan</v>
      </c>
      <c r="Q1462" s="27">
        <f>WEEKNUM(Table1[[#This Row],[Invoice Date]]) + IF(YEAR(Table1[[#This Row],[Invoice Date]])=2021, 52, 0)</f>
        <v>55</v>
      </c>
    </row>
    <row r="1463" spans="2:17" ht="14.25" customHeight="1" x14ac:dyDescent="0.3">
      <c r="B1463" s="4" t="s">
        <v>14</v>
      </c>
      <c r="C1463" s="33">
        <v>1185732</v>
      </c>
      <c r="D1463" s="5">
        <v>44206</v>
      </c>
      <c r="E1463" s="4" t="s">
        <v>15</v>
      </c>
      <c r="F1463" s="4" t="s">
        <v>125</v>
      </c>
      <c r="G1463" s="4" t="s">
        <v>126</v>
      </c>
      <c r="H1463" s="6" t="s">
        <v>19</v>
      </c>
      <c r="I1463" s="7">
        <v>34</v>
      </c>
      <c r="J1463" s="8">
        <v>63</v>
      </c>
      <c r="K1463" s="9">
        <v>2142</v>
      </c>
      <c r="L1463" s="9">
        <v>963.89999999999986</v>
      </c>
      <c r="M1463" s="10">
        <v>0.44999999999999996</v>
      </c>
      <c r="N1463" s="4" t="s">
        <v>83</v>
      </c>
      <c r="O1463" s="4" t="str">
        <f>TEXT(Table1[[#This Row],[Invoice Date]],"yyyy")</f>
        <v>2021</v>
      </c>
      <c r="P1463" s="4" t="str">
        <f>TEXT(Table1[[#This Row],[Invoice Date]],"mmm")</f>
        <v>Jan</v>
      </c>
      <c r="Q1463" s="27">
        <f>WEEKNUM(Table1[[#This Row],[Invoice Date]]) + IF(YEAR(Table1[[#This Row],[Invoice Date]])=2021, 52, 0)</f>
        <v>55</v>
      </c>
    </row>
    <row r="1464" spans="2:17" ht="14.25" customHeight="1" x14ac:dyDescent="0.3">
      <c r="B1464" s="4" t="s">
        <v>14</v>
      </c>
      <c r="C1464" s="33">
        <v>1185732</v>
      </c>
      <c r="D1464" s="5">
        <v>44206</v>
      </c>
      <c r="E1464" s="4" t="s">
        <v>15</v>
      </c>
      <c r="F1464" s="4" t="s">
        <v>125</v>
      </c>
      <c r="G1464" s="4" t="s">
        <v>126</v>
      </c>
      <c r="H1464" s="6" t="s">
        <v>19</v>
      </c>
      <c r="I1464" s="7">
        <v>28</v>
      </c>
      <c r="J1464" s="8">
        <v>79</v>
      </c>
      <c r="K1464" s="9">
        <v>2212</v>
      </c>
      <c r="L1464" s="9">
        <v>884.8</v>
      </c>
      <c r="M1464" s="10">
        <v>0.39999999999999997</v>
      </c>
      <c r="N1464" s="4" t="s">
        <v>24</v>
      </c>
      <c r="O1464" s="4" t="str">
        <f>TEXT(Table1[[#This Row],[Invoice Date]],"yyyy")</f>
        <v>2021</v>
      </c>
      <c r="P1464" s="4" t="str">
        <f>TEXT(Table1[[#This Row],[Invoice Date]],"mmm")</f>
        <v>Jan</v>
      </c>
      <c r="Q1464" s="27">
        <f>WEEKNUM(Table1[[#This Row],[Invoice Date]]) + IF(YEAR(Table1[[#This Row],[Invoice Date]])=2021, 52, 0)</f>
        <v>55</v>
      </c>
    </row>
    <row r="1465" spans="2:17" ht="14.25" customHeight="1" x14ac:dyDescent="0.3">
      <c r="B1465" s="4" t="s">
        <v>34</v>
      </c>
      <c r="C1465" s="33">
        <v>1189833</v>
      </c>
      <c r="D1465" s="5">
        <v>44206</v>
      </c>
      <c r="E1465" s="4" t="s">
        <v>15</v>
      </c>
      <c r="F1465" s="4" t="s">
        <v>121</v>
      </c>
      <c r="G1465" s="4" t="s">
        <v>122</v>
      </c>
      <c r="H1465" s="6" t="s">
        <v>23</v>
      </c>
      <c r="I1465" s="7">
        <v>33</v>
      </c>
      <c r="J1465" s="8">
        <v>69</v>
      </c>
      <c r="K1465" s="9">
        <v>2277</v>
      </c>
      <c r="L1465" s="9">
        <v>1252.3500000000001</v>
      </c>
      <c r="M1465" s="10">
        <v>0.55000000000000004</v>
      </c>
      <c r="N1465" s="4" t="s">
        <v>83</v>
      </c>
      <c r="O1465" s="4" t="str">
        <f>TEXT(Table1[[#This Row],[Invoice Date]],"yyyy")</f>
        <v>2021</v>
      </c>
      <c r="P1465" s="4" t="str">
        <f>TEXT(Table1[[#This Row],[Invoice Date]],"mmm")</f>
        <v>Jan</v>
      </c>
      <c r="Q1465" s="27">
        <f>WEEKNUM(Table1[[#This Row],[Invoice Date]]) + IF(YEAR(Table1[[#This Row],[Invoice Date]])=2021, 52, 0)</f>
        <v>55</v>
      </c>
    </row>
    <row r="1466" spans="2:17" ht="14.25" customHeight="1" x14ac:dyDescent="0.3">
      <c r="B1466" s="4" t="s">
        <v>30</v>
      </c>
      <c r="C1466" s="34">
        <v>1128299</v>
      </c>
      <c r="D1466" s="5">
        <v>44206</v>
      </c>
      <c r="E1466" s="4" t="s">
        <v>36</v>
      </c>
      <c r="F1466" s="4" t="s">
        <v>114</v>
      </c>
      <c r="G1466" s="4" t="s">
        <v>115</v>
      </c>
      <c r="H1466" s="6" t="s">
        <v>22</v>
      </c>
      <c r="I1466" s="7">
        <v>41</v>
      </c>
      <c r="J1466" s="8">
        <v>58</v>
      </c>
      <c r="K1466" s="9">
        <v>2378</v>
      </c>
      <c r="L1466" s="9">
        <v>1046.32</v>
      </c>
      <c r="M1466" s="10">
        <v>0.44</v>
      </c>
      <c r="N1466" s="4" t="s">
        <v>83</v>
      </c>
      <c r="O1466" s="4" t="str">
        <f>TEXT(Table1[[#This Row],[Invoice Date]],"yyyy")</f>
        <v>2021</v>
      </c>
      <c r="P1466" s="4" t="str">
        <f>TEXT(Table1[[#This Row],[Invoice Date]],"mmm")</f>
        <v>Jan</v>
      </c>
      <c r="Q1466" s="27">
        <f>WEEKNUM(Table1[[#This Row],[Invoice Date]]) + IF(YEAR(Table1[[#This Row],[Invoice Date]])=2021, 52, 0)</f>
        <v>55</v>
      </c>
    </row>
    <row r="1467" spans="2:17" ht="14.25" customHeight="1" x14ac:dyDescent="0.3">
      <c r="B1467" s="4" t="s">
        <v>14</v>
      </c>
      <c r="C1467" s="33">
        <v>1185732</v>
      </c>
      <c r="D1467" s="5">
        <v>44206</v>
      </c>
      <c r="E1467" s="4" t="s">
        <v>31</v>
      </c>
      <c r="F1467" s="4" t="s">
        <v>64</v>
      </c>
      <c r="G1467" s="4" t="s">
        <v>65</v>
      </c>
      <c r="H1467" s="6" t="s">
        <v>21</v>
      </c>
      <c r="I1467" s="7">
        <v>43</v>
      </c>
      <c r="J1467" s="8">
        <v>56</v>
      </c>
      <c r="K1467" s="9">
        <v>2408</v>
      </c>
      <c r="L1467" s="9">
        <v>842.8</v>
      </c>
      <c r="M1467" s="10">
        <v>0.35</v>
      </c>
      <c r="N1467" s="4" t="s">
        <v>83</v>
      </c>
      <c r="O1467" s="4" t="str">
        <f>TEXT(Table1[[#This Row],[Invoice Date]],"yyyy")</f>
        <v>2021</v>
      </c>
      <c r="P1467" s="4" t="str">
        <f>TEXT(Table1[[#This Row],[Invoice Date]],"mmm")</f>
        <v>Jan</v>
      </c>
      <c r="Q1467" s="27">
        <f>WEEKNUM(Table1[[#This Row],[Invoice Date]]) + IF(YEAR(Table1[[#This Row],[Invoice Date]])=2021, 52, 0)</f>
        <v>55</v>
      </c>
    </row>
    <row r="1468" spans="2:17" ht="14.25" customHeight="1" x14ac:dyDescent="0.3">
      <c r="B1468" s="4" t="s">
        <v>30</v>
      </c>
      <c r="C1468" s="34">
        <v>1128299</v>
      </c>
      <c r="D1468" s="5">
        <v>44206</v>
      </c>
      <c r="E1468" s="4" t="s">
        <v>36</v>
      </c>
      <c r="F1468" s="4" t="s">
        <v>114</v>
      </c>
      <c r="G1468" s="4" t="s">
        <v>115</v>
      </c>
      <c r="H1468" s="6" t="s">
        <v>19</v>
      </c>
      <c r="I1468" s="7">
        <v>32</v>
      </c>
      <c r="J1468" s="8">
        <v>78</v>
      </c>
      <c r="K1468" s="9">
        <v>2496</v>
      </c>
      <c r="L1468" s="9">
        <v>1272.96</v>
      </c>
      <c r="M1468" s="10">
        <v>0.51</v>
      </c>
      <c r="N1468" s="4" t="s">
        <v>83</v>
      </c>
      <c r="O1468" s="4" t="str">
        <f>TEXT(Table1[[#This Row],[Invoice Date]],"yyyy")</f>
        <v>2021</v>
      </c>
      <c r="P1468" s="4" t="str">
        <f>TEXT(Table1[[#This Row],[Invoice Date]],"mmm")</f>
        <v>Jan</v>
      </c>
      <c r="Q1468" s="27">
        <f>WEEKNUM(Table1[[#This Row],[Invoice Date]]) + IF(YEAR(Table1[[#This Row],[Invoice Date]])=2021, 52, 0)</f>
        <v>55</v>
      </c>
    </row>
    <row r="1469" spans="2:17" ht="14.25" customHeight="1" x14ac:dyDescent="0.3">
      <c r="B1469" s="4" t="s">
        <v>30</v>
      </c>
      <c r="C1469" s="34">
        <v>1128299</v>
      </c>
      <c r="D1469" s="5">
        <v>44206</v>
      </c>
      <c r="E1469" s="4" t="s">
        <v>15</v>
      </c>
      <c r="F1469" s="4" t="s">
        <v>62</v>
      </c>
      <c r="G1469" s="4" t="s">
        <v>63</v>
      </c>
      <c r="H1469" s="6" t="s">
        <v>21</v>
      </c>
      <c r="I1469" s="7">
        <v>43</v>
      </c>
      <c r="J1469" s="8">
        <v>59</v>
      </c>
      <c r="K1469" s="9">
        <v>2537</v>
      </c>
      <c r="L1469" s="9">
        <v>989.43000000000006</v>
      </c>
      <c r="M1469" s="10">
        <v>0.39</v>
      </c>
      <c r="N1469" s="4" t="s">
        <v>83</v>
      </c>
      <c r="O1469" s="4" t="str">
        <f>TEXT(Table1[[#This Row],[Invoice Date]],"yyyy")</f>
        <v>2021</v>
      </c>
      <c r="P1469" s="4" t="str">
        <f>TEXT(Table1[[#This Row],[Invoice Date]],"mmm")</f>
        <v>Jan</v>
      </c>
      <c r="Q1469" s="27">
        <f>WEEKNUM(Table1[[#This Row],[Invoice Date]]) + IF(YEAR(Table1[[#This Row],[Invoice Date]])=2021, 52, 0)</f>
        <v>55</v>
      </c>
    </row>
    <row r="1470" spans="2:17" ht="14.25" customHeight="1" x14ac:dyDescent="0.3">
      <c r="B1470" s="4" t="s">
        <v>34</v>
      </c>
      <c r="C1470" s="33">
        <v>1189833</v>
      </c>
      <c r="D1470" s="5">
        <v>44206</v>
      </c>
      <c r="E1470" s="4" t="s">
        <v>15</v>
      </c>
      <c r="F1470" s="4" t="s">
        <v>121</v>
      </c>
      <c r="G1470" s="4" t="s">
        <v>122</v>
      </c>
      <c r="H1470" s="6" t="s">
        <v>19</v>
      </c>
      <c r="I1470" s="7">
        <v>33</v>
      </c>
      <c r="J1470" s="8">
        <v>77</v>
      </c>
      <c r="K1470" s="9">
        <v>2541</v>
      </c>
      <c r="L1470" s="9">
        <v>1194.27</v>
      </c>
      <c r="M1470" s="10">
        <v>0.47</v>
      </c>
      <c r="N1470" s="4" t="s">
        <v>83</v>
      </c>
      <c r="O1470" s="4" t="str">
        <f>TEXT(Table1[[#This Row],[Invoice Date]],"yyyy")</f>
        <v>2021</v>
      </c>
      <c r="P1470" s="4" t="str">
        <f>TEXT(Table1[[#This Row],[Invoice Date]],"mmm")</f>
        <v>Jan</v>
      </c>
      <c r="Q1470" s="27">
        <f>WEEKNUM(Table1[[#This Row],[Invoice Date]]) + IF(YEAR(Table1[[#This Row],[Invoice Date]])=2021, 52, 0)</f>
        <v>55</v>
      </c>
    </row>
    <row r="1471" spans="2:17" ht="14.25" customHeight="1" x14ac:dyDescent="0.3">
      <c r="B1471" s="4" t="s">
        <v>30</v>
      </c>
      <c r="C1471" s="34">
        <v>1128299</v>
      </c>
      <c r="D1471" s="5">
        <v>44206</v>
      </c>
      <c r="E1471" s="4" t="s">
        <v>36</v>
      </c>
      <c r="F1471" s="4" t="s">
        <v>114</v>
      </c>
      <c r="G1471" s="4" t="s">
        <v>115</v>
      </c>
      <c r="H1471" s="6" t="s">
        <v>23</v>
      </c>
      <c r="I1471" s="7">
        <v>32</v>
      </c>
      <c r="J1471" s="8">
        <v>84</v>
      </c>
      <c r="K1471" s="9">
        <v>2688</v>
      </c>
      <c r="L1471" s="9">
        <v>1344</v>
      </c>
      <c r="M1471" s="10">
        <v>0.5</v>
      </c>
      <c r="N1471" s="4" t="s">
        <v>83</v>
      </c>
      <c r="O1471" s="4" t="str">
        <f>TEXT(Table1[[#This Row],[Invoice Date]],"yyyy")</f>
        <v>2021</v>
      </c>
      <c r="P1471" s="4" t="str">
        <f>TEXT(Table1[[#This Row],[Invoice Date]],"mmm")</f>
        <v>Jan</v>
      </c>
      <c r="Q1471" s="27">
        <f>WEEKNUM(Table1[[#This Row],[Invoice Date]]) + IF(YEAR(Table1[[#This Row],[Invoice Date]])=2021, 52, 0)</f>
        <v>55</v>
      </c>
    </row>
    <row r="1472" spans="2:17" ht="14.25" customHeight="1" x14ac:dyDescent="0.3">
      <c r="B1472" s="4" t="s">
        <v>30</v>
      </c>
      <c r="C1472" s="34">
        <v>1128299</v>
      </c>
      <c r="D1472" s="5">
        <v>44206</v>
      </c>
      <c r="E1472" s="4" t="s">
        <v>15</v>
      </c>
      <c r="F1472" s="4" t="s">
        <v>62</v>
      </c>
      <c r="G1472" s="4" t="s">
        <v>63</v>
      </c>
      <c r="H1472" s="6" t="s">
        <v>17</v>
      </c>
      <c r="I1472" s="7">
        <v>33</v>
      </c>
      <c r="J1472" s="8">
        <v>98</v>
      </c>
      <c r="K1472" s="9">
        <v>3234</v>
      </c>
      <c r="L1472" s="9">
        <v>1131.8999999999999</v>
      </c>
      <c r="M1472" s="10">
        <v>0.35</v>
      </c>
      <c r="N1472" s="4" t="s">
        <v>83</v>
      </c>
      <c r="O1472" s="4" t="str">
        <f>TEXT(Table1[[#This Row],[Invoice Date]],"yyyy")</f>
        <v>2021</v>
      </c>
      <c r="P1472" s="4" t="str">
        <f>TEXT(Table1[[#This Row],[Invoice Date]],"mmm")</f>
        <v>Jan</v>
      </c>
      <c r="Q1472" s="27">
        <f>WEEKNUM(Table1[[#This Row],[Invoice Date]]) + IF(YEAR(Table1[[#This Row],[Invoice Date]])=2021, 52, 0)</f>
        <v>55</v>
      </c>
    </row>
    <row r="1473" spans="2:17" ht="14.25" customHeight="1" x14ac:dyDescent="0.3">
      <c r="B1473" s="4" t="s">
        <v>14</v>
      </c>
      <c r="C1473" s="33">
        <v>1185732</v>
      </c>
      <c r="D1473" s="5">
        <v>44206</v>
      </c>
      <c r="E1473" s="4" t="s">
        <v>15</v>
      </c>
      <c r="F1473" s="4" t="s">
        <v>125</v>
      </c>
      <c r="G1473" s="4" t="s">
        <v>126</v>
      </c>
      <c r="H1473" s="6" t="s">
        <v>17</v>
      </c>
      <c r="I1473" s="7">
        <v>23</v>
      </c>
      <c r="J1473" s="8">
        <v>149</v>
      </c>
      <c r="K1473" s="9">
        <v>3427</v>
      </c>
      <c r="L1473" s="9">
        <v>1439.34</v>
      </c>
      <c r="M1473" s="10">
        <v>0.42</v>
      </c>
      <c r="N1473" s="4" t="s">
        <v>24</v>
      </c>
      <c r="O1473" s="4" t="str">
        <f>TEXT(Table1[[#This Row],[Invoice Date]],"yyyy")</f>
        <v>2021</v>
      </c>
      <c r="P1473" s="4" t="str">
        <f>TEXT(Table1[[#This Row],[Invoice Date]],"mmm")</f>
        <v>Jan</v>
      </c>
      <c r="Q1473" s="27">
        <f>WEEKNUM(Table1[[#This Row],[Invoice Date]]) + IF(YEAR(Table1[[#This Row],[Invoice Date]])=2021, 52, 0)</f>
        <v>55</v>
      </c>
    </row>
    <row r="1474" spans="2:17" ht="14.25" customHeight="1" x14ac:dyDescent="0.3">
      <c r="B1474" s="4" t="s">
        <v>14</v>
      </c>
      <c r="C1474" s="33">
        <v>1185732</v>
      </c>
      <c r="D1474" s="5">
        <v>44206</v>
      </c>
      <c r="E1474" s="4" t="s">
        <v>31</v>
      </c>
      <c r="F1474" s="4" t="s">
        <v>64</v>
      </c>
      <c r="G1474" s="4" t="s">
        <v>65</v>
      </c>
      <c r="H1474" s="6" t="s">
        <v>17</v>
      </c>
      <c r="I1474" s="7">
        <v>33</v>
      </c>
      <c r="J1474" s="8">
        <v>109</v>
      </c>
      <c r="K1474" s="9">
        <v>3597</v>
      </c>
      <c r="L1474" s="9">
        <v>1366.8600000000001</v>
      </c>
      <c r="M1474" s="10">
        <v>0.38</v>
      </c>
      <c r="N1474" s="4" t="s">
        <v>83</v>
      </c>
      <c r="O1474" s="4" t="str">
        <f>TEXT(Table1[[#This Row],[Invoice Date]],"yyyy")</f>
        <v>2021</v>
      </c>
      <c r="P1474" s="4" t="str">
        <f>TEXT(Table1[[#This Row],[Invoice Date]],"mmm")</f>
        <v>Jan</v>
      </c>
      <c r="Q1474" s="27">
        <f>WEEKNUM(Table1[[#This Row],[Invoice Date]]) + IF(YEAR(Table1[[#This Row],[Invoice Date]])=2021, 52, 0)</f>
        <v>55</v>
      </c>
    </row>
    <row r="1475" spans="2:17" ht="14.25" customHeight="1" x14ac:dyDescent="0.3">
      <c r="B1475" s="4" t="s">
        <v>14</v>
      </c>
      <c r="C1475" s="33">
        <v>1185732</v>
      </c>
      <c r="D1475" s="5">
        <v>44206</v>
      </c>
      <c r="E1475" s="4" t="s">
        <v>15</v>
      </c>
      <c r="F1475" s="4" t="s">
        <v>125</v>
      </c>
      <c r="G1475" s="4" t="s">
        <v>126</v>
      </c>
      <c r="H1475" s="6" t="s">
        <v>17</v>
      </c>
      <c r="I1475" s="7">
        <v>34</v>
      </c>
      <c r="J1475" s="8">
        <v>115</v>
      </c>
      <c r="K1475" s="9">
        <v>3910</v>
      </c>
      <c r="L1475" s="9">
        <v>1798.6</v>
      </c>
      <c r="M1475" s="10">
        <v>0.45999999999999996</v>
      </c>
      <c r="N1475" s="4" t="s">
        <v>83</v>
      </c>
      <c r="O1475" s="4" t="str">
        <f>TEXT(Table1[[#This Row],[Invoice Date]],"yyyy")</f>
        <v>2021</v>
      </c>
      <c r="P1475" s="4" t="str">
        <f>TEXT(Table1[[#This Row],[Invoice Date]],"mmm")</f>
        <v>Jan</v>
      </c>
      <c r="Q1475" s="27">
        <f>WEEKNUM(Table1[[#This Row],[Invoice Date]]) + IF(YEAR(Table1[[#This Row],[Invoice Date]])=2021, 52, 0)</f>
        <v>55</v>
      </c>
    </row>
    <row r="1476" spans="2:17" ht="14.25" customHeight="1" x14ac:dyDescent="0.3">
      <c r="B1476" s="4" t="s">
        <v>30</v>
      </c>
      <c r="C1476" s="34">
        <v>1128299</v>
      </c>
      <c r="D1476" s="5">
        <v>44206</v>
      </c>
      <c r="E1476" s="4" t="s">
        <v>15</v>
      </c>
      <c r="F1476" s="4" t="s">
        <v>62</v>
      </c>
      <c r="G1476" s="4" t="s">
        <v>63</v>
      </c>
      <c r="H1476" s="6" t="s">
        <v>20</v>
      </c>
      <c r="I1476" s="7">
        <v>43</v>
      </c>
      <c r="J1476" s="8">
        <v>101</v>
      </c>
      <c r="K1476" s="9">
        <v>4343</v>
      </c>
      <c r="L1476" s="9">
        <v>1737.2</v>
      </c>
      <c r="M1476" s="10">
        <v>0.4</v>
      </c>
      <c r="N1476" s="4" t="s">
        <v>83</v>
      </c>
      <c r="O1476" s="4" t="str">
        <f>TEXT(Table1[[#This Row],[Invoice Date]],"yyyy")</f>
        <v>2021</v>
      </c>
      <c r="P1476" s="4" t="str">
        <f>TEXT(Table1[[#This Row],[Invoice Date]],"mmm")</f>
        <v>Jan</v>
      </c>
      <c r="Q1476" s="27">
        <f>WEEKNUM(Table1[[#This Row],[Invoice Date]]) + IF(YEAR(Table1[[#This Row],[Invoice Date]])=2021, 52, 0)</f>
        <v>55</v>
      </c>
    </row>
    <row r="1477" spans="2:17" ht="14.25" customHeight="1" x14ac:dyDescent="0.3">
      <c r="B1477" s="4" t="s">
        <v>34</v>
      </c>
      <c r="C1477" s="33">
        <v>1189833</v>
      </c>
      <c r="D1477" s="5">
        <v>44206</v>
      </c>
      <c r="E1477" s="4" t="s">
        <v>15</v>
      </c>
      <c r="F1477" s="4" t="s">
        <v>121</v>
      </c>
      <c r="G1477" s="4" t="s">
        <v>122</v>
      </c>
      <c r="H1477" s="6" t="s">
        <v>17</v>
      </c>
      <c r="I1477" s="7">
        <v>32</v>
      </c>
      <c r="J1477" s="8">
        <v>138</v>
      </c>
      <c r="K1477" s="9">
        <v>4416</v>
      </c>
      <c r="L1477" s="9">
        <v>2208</v>
      </c>
      <c r="M1477" s="10">
        <v>0.5</v>
      </c>
      <c r="N1477" s="4" t="s">
        <v>83</v>
      </c>
      <c r="O1477" s="4" t="str">
        <f>TEXT(Table1[[#This Row],[Invoice Date]],"yyyy")</f>
        <v>2021</v>
      </c>
      <c r="P1477" s="4" t="str">
        <f>TEXT(Table1[[#This Row],[Invoice Date]],"mmm")</f>
        <v>Jan</v>
      </c>
      <c r="Q1477" s="27">
        <f>WEEKNUM(Table1[[#This Row],[Invoice Date]]) + IF(YEAR(Table1[[#This Row],[Invoice Date]])=2021, 52, 0)</f>
        <v>55</v>
      </c>
    </row>
    <row r="1478" spans="2:17" ht="14.25" customHeight="1" x14ac:dyDescent="0.3">
      <c r="B1478" s="4" t="s">
        <v>30</v>
      </c>
      <c r="C1478" s="34">
        <v>1128299</v>
      </c>
      <c r="D1478" s="5">
        <v>44206</v>
      </c>
      <c r="E1478" s="4" t="s">
        <v>15</v>
      </c>
      <c r="F1478" s="4" t="s">
        <v>62</v>
      </c>
      <c r="G1478" s="4" t="s">
        <v>63</v>
      </c>
      <c r="H1478" s="6" t="s">
        <v>19</v>
      </c>
      <c r="I1478" s="7">
        <v>41</v>
      </c>
      <c r="J1478" s="8">
        <v>109</v>
      </c>
      <c r="K1478" s="9">
        <v>4469</v>
      </c>
      <c r="L1478" s="9">
        <v>1474.77</v>
      </c>
      <c r="M1478" s="10">
        <v>0.33</v>
      </c>
      <c r="N1478" s="4" t="s">
        <v>83</v>
      </c>
      <c r="O1478" s="4" t="str">
        <f>TEXT(Table1[[#This Row],[Invoice Date]],"yyyy")</f>
        <v>2021</v>
      </c>
      <c r="P1478" s="4" t="str">
        <f>TEXT(Table1[[#This Row],[Invoice Date]],"mmm")</f>
        <v>Jan</v>
      </c>
      <c r="Q1478" s="27">
        <f>WEEKNUM(Table1[[#This Row],[Invoice Date]]) + IF(YEAR(Table1[[#This Row],[Invoice Date]])=2021, 52, 0)</f>
        <v>55</v>
      </c>
    </row>
    <row r="1479" spans="2:17" ht="14.25" customHeight="1" x14ac:dyDescent="0.3">
      <c r="B1479" s="4" t="s">
        <v>30</v>
      </c>
      <c r="C1479" s="34">
        <v>1128299</v>
      </c>
      <c r="D1479" s="5">
        <v>44206</v>
      </c>
      <c r="E1479" s="4" t="s">
        <v>36</v>
      </c>
      <c r="F1479" s="4" t="s">
        <v>114</v>
      </c>
      <c r="G1479" s="4" t="s">
        <v>115</v>
      </c>
      <c r="H1479" s="6" t="s">
        <v>17</v>
      </c>
      <c r="I1479" s="7">
        <v>32</v>
      </c>
      <c r="J1479" s="8">
        <v>140</v>
      </c>
      <c r="K1479" s="9">
        <v>4480</v>
      </c>
      <c r="L1479" s="9">
        <v>2329.6</v>
      </c>
      <c r="M1479" s="10">
        <v>0.52</v>
      </c>
      <c r="N1479" s="4" t="s">
        <v>83</v>
      </c>
      <c r="O1479" s="4" t="str">
        <f>TEXT(Table1[[#This Row],[Invoice Date]],"yyyy")</f>
        <v>2021</v>
      </c>
      <c r="P1479" s="4" t="str">
        <f>TEXT(Table1[[#This Row],[Invoice Date]],"mmm")</f>
        <v>Jan</v>
      </c>
      <c r="Q1479" s="27">
        <f>WEEKNUM(Table1[[#This Row],[Invoice Date]]) + IF(YEAR(Table1[[#This Row],[Invoice Date]])=2021, 52, 0)</f>
        <v>55</v>
      </c>
    </row>
    <row r="1480" spans="2:17" ht="14.25" customHeight="1" x14ac:dyDescent="0.3">
      <c r="B1480" s="4" t="s">
        <v>14</v>
      </c>
      <c r="C1480" s="33">
        <v>1185732</v>
      </c>
      <c r="D1480" s="5">
        <v>44206</v>
      </c>
      <c r="E1480" s="4" t="s">
        <v>31</v>
      </c>
      <c r="F1480" s="4" t="s">
        <v>64</v>
      </c>
      <c r="G1480" s="4" t="s">
        <v>65</v>
      </c>
      <c r="H1480" s="6" t="s">
        <v>20</v>
      </c>
      <c r="I1480" s="7">
        <v>41</v>
      </c>
      <c r="J1480" s="8">
        <v>113</v>
      </c>
      <c r="K1480" s="9">
        <v>4633</v>
      </c>
      <c r="L1480" s="9">
        <v>1667.8799999999999</v>
      </c>
      <c r="M1480" s="10">
        <v>0.36</v>
      </c>
      <c r="N1480" s="4" t="s">
        <v>83</v>
      </c>
      <c r="O1480" s="4" t="str">
        <f>TEXT(Table1[[#This Row],[Invoice Date]],"yyyy")</f>
        <v>2021</v>
      </c>
      <c r="P1480" s="4" t="str">
        <f>TEXT(Table1[[#This Row],[Invoice Date]],"mmm")</f>
        <v>Jan</v>
      </c>
      <c r="Q1480" s="27">
        <f>WEEKNUM(Table1[[#This Row],[Invoice Date]]) + IF(YEAR(Table1[[#This Row],[Invoice Date]])=2021, 52, 0)</f>
        <v>55</v>
      </c>
    </row>
    <row r="1481" spans="2:17" ht="14.25" customHeight="1" x14ac:dyDescent="0.3">
      <c r="B1481" s="4" t="s">
        <v>14</v>
      </c>
      <c r="C1481" s="33">
        <v>1185732</v>
      </c>
      <c r="D1481" s="5">
        <v>44206</v>
      </c>
      <c r="E1481" s="4" t="s">
        <v>31</v>
      </c>
      <c r="F1481" s="4" t="s">
        <v>64</v>
      </c>
      <c r="G1481" s="4" t="s">
        <v>65</v>
      </c>
      <c r="H1481" s="6" t="s">
        <v>19</v>
      </c>
      <c r="I1481" s="7">
        <v>43</v>
      </c>
      <c r="J1481" s="8">
        <v>109</v>
      </c>
      <c r="K1481" s="9">
        <v>4687</v>
      </c>
      <c r="L1481" s="9">
        <v>1546.71</v>
      </c>
      <c r="M1481" s="10">
        <v>0.33</v>
      </c>
      <c r="N1481" s="4" t="s">
        <v>83</v>
      </c>
      <c r="O1481" s="4" t="str">
        <f>TEXT(Table1[[#This Row],[Invoice Date]],"yyyy")</f>
        <v>2021</v>
      </c>
      <c r="P1481" s="4" t="str">
        <f>TEXT(Table1[[#This Row],[Invoice Date]],"mmm")</f>
        <v>Jan</v>
      </c>
      <c r="Q1481" s="27">
        <f>WEEKNUM(Table1[[#This Row],[Invoice Date]]) + IF(YEAR(Table1[[#This Row],[Invoice Date]])=2021, 52, 0)</f>
        <v>55</v>
      </c>
    </row>
    <row r="1482" spans="2:17" ht="14.25" customHeight="1" x14ac:dyDescent="0.3">
      <c r="B1482" s="4" t="s">
        <v>34</v>
      </c>
      <c r="C1482" s="33">
        <v>1189833</v>
      </c>
      <c r="D1482" s="5">
        <v>44206</v>
      </c>
      <c r="E1482" s="4" t="s">
        <v>36</v>
      </c>
      <c r="F1482" s="4" t="s">
        <v>53</v>
      </c>
      <c r="G1482" s="4" t="s">
        <v>54</v>
      </c>
      <c r="H1482" s="6" t="s">
        <v>19</v>
      </c>
      <c r="I1482" s="7">
        <v>41</v>
      </c>
      <c r="J1482" s="8">
        <v>115</v>
      </c>
      <c r="K1482" s="9">
        <v>4715</v>
      </c>
      <c r="L1482" s="9">
        <v>1933.1499999999999</v>
      </c>
      <c r="M1482" s="10">
        <v>0.41</v>
      </c>
      <c r="N1482" s="4" t="s">
        <v>83</v>
      </c>
      <c r="O1482" s="4" t="str">
        <f>TEXT(Table1[[#This Row],[Invoice Date]],"yyyy")</f>
        <v>2021</v>
      </c>
      <c r="P1482" s="4" t="str">
        <f>TEXT(Table1[[#This Row],[Invoice Date]],"mmm")</f>
        <v>Jan</v>
      </c>
      <c r="Q1482" s="27">
        <f>WEEKNUM(Table1[[#This Row],[Invoice Date]]) + IF(YEAR(Table1[[#This Row],[Invoice Date]])=2021, 52, 0)</f>
        <v>55</v>
      </c>
    </row>
    <row r="1483" spans="2:17" ht="14.25" customHeight="1" x14ac:dyDescent="0.3">
      <c r="B1483" s="4" t="s">
        <v>14</v>
      </c>
      <c r="C1483" s="33">
        <v>1185732</v>
      </c>
      <c r="D1483" s="5">
        <v>44206</v>
      </c>
      <c r="E1483" s="4" t="s">
        <v>31</v>
      </c>
      <c r="F1483" s="4" t="s">
        <v>64</v>
      </c>
      <c r="G1483" s="4" t="s">
        <v>65</v>
      </c>
      <c r="H1483" s="6" t="s">
        <v>23</v>
      </c>
      <c r="I1483" s="7">
        <v>42</v>
      </c>
      <c r="J1483" s="8">
        <v>123</v>
      </c>
      <c r="K1483" s="9">
        <v>5166</v>
      </c>
      <c r="L1483" s="9">
        <v>2789.6400000000003</v>
      </c>
      <c r="M1483" s="10">
        <v>0.54</v>
      </c>
      <c r="N1483" s="4" t="s">
        <v>83</v>
      </c>
      <c r="O1483" s="4" t="str">
        <f>TEXT(Table1[[#This Row],[Invoice Date]],"yyyy")</f>
        <v>2021</v>
      </c>
      <c r="P1483" s="4" t="str">
        <f>TEXT(Table1[[#This Row],[Invoice Date]],"mmm")</f>
        <v>Jan</v>
      </c>
      <c r="Q1483" s="27">
        <f>WEEKNUM(Table1[[#This Row],[Invoice Date]]) + IF(YEAR(Table1[[#This Row],[Invoice Date]])=2021, 52, 0)</f>
        <v>55</v>
      </c>
    </row>
    <row r="1484" spans="2:17" ht="14.25" customHeight="1" x14ac:dyDescent="0.3">
      <c r="B1484" s="4" t="s">
        <v>30</v>
      </c>
      <c r="C1484" s="34">
        <v>1128299</v>
      </c>
      <c r="D1484" s="5">
        <v>44206</v>
      </c>
      <c r="E1484" s="4" t="s">
        <v>31</v>
      </c>
      <c r="F1484" s="4" t="s">
        <v>32</v>
      </c>
      <c r="G1484" s="4" t="s">
        <v>33</v>
      </c>
      <c r="H1484" s="6" t="s">
        <v>22</v>
      </c>
      <c r="I1484" s="7">
        <v>44</v>
      </c>
      <c r="J1484" s="8">
        <v>196</v>
      </c>
      <c r="K1484" s="9">
        <v>8624</v>
      </c>
      <c r="L1484" s="9">
        <v>5260.6400000000012</v>
      </c>
      <c r="M1484" s="10">
        <v>0.6100000000000001</v>
      </c>
      <c r="N1484" s="4" t="s">
        <v>24</v>
      </c>
      <c r="O1484" s="4" t="str">
        <f>TEXT(Table1[[#This Row],[Invoice Date]],"yyyy")</f>
        <v>2021</v>
      </c>
      <c r="P1484" s="4" t="str">
        <f>TEXT(Table1[[#This Row],[Invoice Date]],"mmm")</f>
        <v>Jan</v>
      </c>
      <c r="Q1484" s="27">
        <f>WEEKNUM(Table1[[#This Row],[Invoice Date]]) + IF(YEAR(Table1[[#This Row],[Invoice Date]])=2021, 52, 0)</f>
        <v>55</v>
      </c>
    </row>
    <row r="1485" spans="2:17" ht="14.25" customHeight="1" x14ac:dyDescent="0.3">
      <c r="B1485" s="4" t="s">
        <v>30</v>
      </c>
      <c r="C1485" s="34">
        <v>1128299</v>
      </c>
      <c r="D1485" s="5">
        <v>44206</v>
      </c>
      <c r="E1485" s="4" t="s">
        <v>31</v>
      </c>
      <c r="F1485" s="4" t="s">
        <v>32</v>
      </c>
      <c r="G1485" s="4" t="s">
        <v>33</v>
      </c>
      <c r="H1485" s="6" t="s">
        <v>22</v>
      </c>
      <c r="I1485" s="7">
        <v>62</v>
      </c>
      <c r="J1485" s="8">
        <v>155</v>
      </c>
      <c r="K1485" s="9">
        <v>9610</v>
      </c>
      <c r="L1485" s="9">
        <v>6342.6</v>
      </c>
      <c r="M1485" s="10">
        <v>0.66</v>
      </c>
      <c r="N1485" s="4" t="s">
        <v>83</v>
      </c>
      <c r="O1485" s="4" t="str">
        <f>TEXT(Table1[[#This Row],[Invoice Date]],"yyyy")</f>
        <v>2021</v>
      </c>
      <c r="P1485" s="4" t="str">
        <f>TEXT(Table1[[#This Row],[Invoice Date]],"mmm")</f>
        <v>Jan</v>
      </c>
      <c r="Q1485" s="27">
        <f>WEEKNUM(Table1[[#This Row],[Invoice Date]]) + IF(YEAR(Table1[[#This Row],[Invoice Date]])=2021, 52, 0)</f>
        <v>55</v>
      </c>
    </row>
    <row r="1486" spans="2:17" ht="14.25" customHeight="1" x14ac:dyDescent="0.3">
      <c r="B1486" s="4" t="s">
        <v>14</v>
      </c>
      <c r="C1486" s="33">
        <v>1185732</v>
      </c>
      <c r="D1486" s="5">
        <v>44206</v>
      </c>
      <c r="E1486" s="4" t="s">
        <v>15</v>
      </c>
      <c r="F1486" s="4" t="s">
        <v>125</v>
      </c>
      <c r="G1486" s="4" t="s">
        <v>126</v>
      </c>
      <c r="H1486" s="6" t="s">
        <v>21</v>
      </c>
      <c r="I1486" s="7">
        <v>30</v>
      </c>
      <c r="J1486" s="8">
        <v>75</v>
      </c>
      <c r="K1486" s="9">
        <v>22500</v>
      </c>
      <c r="L1486" s="9">
        <v>9000</v>
      </c>
      <c r="M1486" s="10">
        <v>0.4</v>
      </c>
      <c r="N1486" s="4" t="s">
        <v>18</v>
      </c>
      <c r="O1486" s="4" t="str">
        <f>TEXT(Table1[[#This Row],[Invoice Date]],"yyyy")</f>
        <v>2021</v>
      </c>
      <c r="P1486" s="4" t="str">
        <f>TEXT(Table1[[#This Row],[Invoice Date]],"mmm")</f>
        <v>Jan</v>
      </c>
      <c r="Q1486" s="27">
        <f>WEEKNUM(Table1[[#This Row],[Invoice Date]]) + IF(YEAR(Table1[[#This Row],[Invoice Date]])=2021, 52, 0)</f>
        <v>55</v>
      </c>
    </row>
    <row r="1487" spans="2:17" ht="14.25" customHeight="1" x14ac:dyDescent="0.3">
      <c r="B1487" s="4" t="s">
        <v>34</v>
      </c>
      <c r="C1487" s="33">
        <v>1189833</v>
      </c>
      <c r="D1487" s="5">
        <v>44206</v>
      </c>
      <c r="E1487" s="4" t="s">
        <v>15</v>
      </c>
      <c r="F1487" s="4" t="s">
        <v>121</v>
      </c>
      <c r="G1487" s="4" t="s">
        <v>122</v>
      </c>
      <c r="H1487" s="6" t="s">
        <v>21</v>
      </c>
      <c r="I1487" s="7">
        <v>30</v>
      </c>
      <c r="J1487" s="8">
        <v>125</v>
      </c>
      <c r="K1487" s="9">
        <v>37500</v>
      </c>
      <c r="L1487" s="9">
        <v>15000</v>
      </c>
      <c r="M1487" s="10">
        <v>0.4</v>
      </c>
      <c r="N1487" s="4" t="s">
        <v>18</v>
      </c>
      <c r="O1487" s="4" t="str">
        <f>TEXT(Table1[[#This Row],[Invoice Date]],"yyyy")</f>
        <v>2021</v>
      </c>
      <c r="P1487" s="4" t="str">
        <f>TEXT(Table1[[#This Row],[Invoice Date]],"mmm")</f>
        <v>Jan</v>
      </c>
      <c r="Q1487" s="27">
        <f>WEEKNUM(Table1[[#This Row],[Invoice Date]]) + IF(YEAR(Table1[[#This Row],[Invoice Date]])=2021, 52, 0)</f>
        <v>55</v>
      </c>
    </row>
    <row r="1488" spans="2:17" ht="14.25" customHeight="1" x14ac:dyDescent="0.3">
      <c r="B1488" s="4" t="s">
        <v>30</v>
      </c>
      <c r="C1488" s="34">
        <v>1128299</v>
      </c>
      <c r="D1488" s="5">
        <v>44206</v>
      </c>
      <c r="E1488" s="4" t="s">
        <v>36</v>
      </c>
      <c r="F1488" s="4" t="s">
        <v>114</v>
      </c>
      <c r="G1488" s="4" t="s">
        <v>115</v>
      </c>
      <c r="H1488" s="6" t="s">
        <v>21</v>
      </c>
      <c r="I1488" s="7">
        <v>30.000000000000004</v>
      </c>
      <c r="J1488" s="8">
        <v>150</v>
      </c>
      <c r="K1488" s="9">
        <v>45000.000000000007</v>
      </c>
      <c r="L1488" s="9">
        <v>15750.000000000002</v>
      </c>
      <c r="M1488" s="10">
        <v>0.35</v>
      </c>
      <c r="N1488" s="4" t="s">
        <v>18</v>
      </c>
      <c r="O1488" s="4" t="str">
        <f>TEXT(Table1[[#This Row],[Invoice Date]],"yyyy")</f>
        <v>2021</v>
      </c>
      <c r="P1488" s="4" t="str">
        <f>TEXT(Table1[[#This Row],[Invoice Date]],"mmm")</f>
        <v>Jan</v>
      </c>
      <c r="Q1488" s="27">
        <f>WEEKNUM(Table1[[#This Row],[Invoice Date]]) + IF(YEAR(Table1[[#This Row],[Invoice Date]])=2021, 52, 0)</f>
        <v>55</v>
      </c>
    </row>
    <row r="1489" spans="2:17" ht="14.25" customHeight="1" x14ac:dyDescent="0.3">
      <c r="B1489" s="4" t="s">
        <v>14</v>
      </c>
      <c r="C1489" s="33">
        <v>1185732</v>
      </c>
      <c r="D1489" s="5">
        <v>44206</v>
      </c>
      <c r="E1489" s="4" t="s">
        <v>15</v>
      </c>
      <c r="F1489" s="4" t="s">
        <v>125</v>
      </c>
      <c r="G1489" s="4" t="s">
        <v>126</v>
      </c>
      <c r="H1489" s="6" t="s">
        <v>22</v>
      </c>
      <c r="I1489" s="7">
        <v>45</v>
      </c>
      <c r="J1489" s="8">
        <v>125</v>
      </c>
      <c r="K1489" s="9">
        <v>56250</v>
      </c>
      <c r="L1489" s="9">
        <v>16875</v>
      </c>
      <c r="M1489" s="10">
        <v>0.3</v>
      </c>
      <c r="N1489" s="4" t="s">
        <v>18</v>
      </c>
      <c r="O1489" s="4" t="str">
        <f>TEXT(Table1[[#This Row],[Invoice Date]],"yyyy")</f>
        <v>2021</v>
      </c>
      <c r="P1489" s="4" t="str">
        <f>TEXT(Table1[[#This Row],[Invoice Date]],"mmm")</f>
        <v>Jan</v>
      </c>
      <c r="Q1489" s="27">
        <f>WEEKNUM(Table1[[#This Row],[Invoice Date]]) + IF(YEAR(Table1[[#This Row],[Invoice Date]])=2021, 52, 0)</f>
        <v>55</v>
      </c>
    </row>
    <row r="1490" spans="2:17" ht="14.25" customHeight="1" x14ac:dyDescent="0.3">
      <c r="B1490" s="4" t="s">
        <v>14</v>
      </c>
      <c r="C1490" s="33">
        <v>1185732</v>
      </c>
      <c r="D1490" s="5">
        <v>44206</v>
      </c>
      <c r="E1490" s="4" t="s">
        <v>15</v>
      </c>
      <c r="F1490" s="4" t="s">
        <v>125</v>
      </c>
      <c r="G1490" s="4" t="s">
        <v>126</v>
      </c>
      <c r="H1490" s="6" t="s">
        <v>20</v>
      </c>
      <c r="I1490" s="7">
        <v>25.000000000000007</v>
      </c>
      <c r="J1490" s="8">
        <v>225</v>
      </c>
      <c r="K1490" s="9">
        <v>56250.000000000015</v>
      </c>
      <c r="L1490" s="9">
        <v>22500.000000000007</v>
      </c>
      <c r="M1490" s="10">
        <v>0.4</v>
      </c>
      <c r="N1490" s="4" t="s">
        <v>18</v>
      </c>
      <c r="O1490" s="4" t="str">
        <f>TEXT(Table1[[#This Row],[Invoice Date]],"yyyy")</f>
        <v>2021</v>
      </c>
      <c r="P1490" s="4" t="str">
        <f>TEXT(Table1[[#This Row],[Invoice Date]],"mmm")</f>
        <v>Jan</v>
      </c>
      <c r="Q1490" s="27">
        <f>WEEKNUM(Table1[[#This Row],[Invoice Date]]) + IF(YEAR(Table1[[#This Row],[Invoice Date]])=2021, 52, 0)</f>
        <v>55</v>
      </c>
    </row>
    <row r="1491" spans="2:17" ht="14.25" customHeight="1" x14ac:dyDescent="0.3">
      <c r="B1491" s="4" t="s">
        <v>34</v>
      </c>
      <c r="C1491" s="33">
        <v>1189833</v>
      </c>
      <c r="D1491" s="5">
        <v>44206</v>
      </c>
      <c r="E1491" s="4" t="s">
        <v>15</v>
      </c>
      <c r="F1491" s="4" t="s">
        <v>121</v>
      </c>
      <c r="G1491" s="4" t="s">
        <v>122</v>
      </c>
      <c r="H1491" s="6" t="s">
        <v>20</v>
      </c>
      <c r="I1491" s="7">
        <v>25.000000000000007</v>
      </c>
      <c r="J1491" s="8">
        <v>275</v>
      </c>
      <c r="K1491" s="9">
        <v>68750.000000000015</v>
      </c>
      <c r="L1491" s="9">
        <v>27500.000000000007</v>
      </c>
      <c r="M1491" s="10">
        <v>0.4</v>
      </c>
      <c r="N1491" s="4" t="s">
        <v>18</v>
      </c>
      <c r="O1491" s="4" t="str">
        <f>TEXT(Table1[[#This Row],[Invoice Date]],"yyyy")</f>
        <v>2021</v>
      </c>
      <c r="P1491" s="4" t="str">
        <f>TEXT(Table1[[#This Row],[Invoice Date]],"mmm")</f>
        <v>Jan</v>
      </c>
      <c r="Q1491" s="27">
        <f>WEEKNUM(Table1[[#This Row],[Invoice Date]]) + IF(YEAR(Table1[[#This Row],[Invoice Date]])=2021, 52, 0)</f>
        <v>55</v>
      </c>
    </row>
    <row r="1492" spans="2:17" ht="14.25" customHeight="1" x14ac:dyDescent="0.3">
      <c r="B1492" s="4" t="s">
        <v>30</v>
      </c>
      <c r="C1492" s="34">
        <v>1128299</v>
      </c>
      <c r="D1492" s="5">
        <v>44206</v>
      </c>
      <c r="E1492" s="4" t="s">
        <v>36</v>
      </c>
      <c r="F1492" s="4" t="s">
        <v>114</v>
      </c>
      <c r="G1492" s="4" t="s">
        <v>115</v>
      </c>
      <c r="H1492" s="6" t="s">
        <v>20</v>
      </c>
      <c r="I1492" s="7">
        <v>25.000000000000007</v>
      </c>
      <c r="J1492" s="8">
        <v>300</v>
      </c>
      <c r="K1492" s="9">
        <v>75000.000000000015</v>
      </c>
      <c r="L1492" s="9">
        <v>26250.000000000004</v>
      </c>
      <c r="M1492" s="10">
        <v>0.35</v>
      </c>
      <c r="N1492" s="4" t="s">
        <v>18</v>
      </c>
      <c r="O1492" s="4" t="str">
        <f>TEXT(Table1[[#This Row],[Invoice Date]],"yyyy")</f>
        <v>2021</v>
      </c>
      <c r="P1492" s="4" t="str">
        <f>TEXT(Table1[[#This Row],[Invoice Date]],"mmm")</f>
        <v>Jan</v>
      </c>
      <c r="Q1492" s="27">
        <f>WEEKNUM(Table1[[#This Row],[Invoice Date]]) + IF(YEAR(Table1[[#This Row],[Invoice Date]])=2021, 52, 0)</f>
        <v>55</v>
      </c>
    </row>
    <row r="1493" spans="2:17" ht="14.25" customHeight="1" x14ac:dyDescent="0.3">
      <c r="B1493" s="4" t="s">
        <v>34</v>
      </c>
      <c r="C1493" s="33">
        <v>1189833</v>
      </c>
      <c r="D1493" s="5">
        <v>44206</v>
      </c>
      <c r="E1493" s="4" t="s">
        <v>15</v>
      </c>
      <c r="F1493" s="4" t="s">
        <v>121</v>
      </c>
      <c r="G1493" s="4" t="s">
        <v>122</v>
      </c>
      <c r="H1493" s="6" t="s">
        <v>22</v>
      </c>
      <c r="I1493" s="7">
        <v>45</v>
      </c>
      <c r="J1493" s="8">
        <v>175</v>
      </c>
      <c r="K1493" s="9">
        <v>78750</v>
      </c>
      <c r="L1493" s="9">
        <v>23625</v>
      </c>
      <c r="M1493" s="10">
        <v>0.3</v>
      </c>
      <c r="N1493" s="4" t="s">
        <v>18</v>
      </c>
      <c r="O1493" s="4" t="str">
        <f>TEXT(Table1[[#This Row],[Invoice Date]],"yyyy")</f>
        <v>2021</v>
      </c>
      <c r="P1493" s="4" t="str">
        <f>TEXT(Table1[[#This Row],[Invoice Date]],"mmm")</f>
        <v>Jan</v>
      </c>
      <c r="Q1493" s="27">
        <f>WEEKNUM(Table1[[#This Row],[Invoice Date]]) + IF(YEAR(Table1[[#This Row],[Invoice Date]])=2021, 52, 0)</f>
        <v>55</v>
      </c>
    </row>
    <row r="1494" spans="2:17" ht="14.25" customHeight="1" x14ac:dyDescent="0.3">
      <c r="B1494" s="4" t="s">
        <v>14</v>
      </c>
      <c r="C1494" s="33">
        <v>1185732</v>
      </c>
      <c r="D1494" s="5">
        <v>44206</v>
      </c>
      <c r="E1494" s="4" t="s">
        <v>15</v>
      </c>
      <c r="F1494" s="4" t="s">
        <v>125</v>
      </c>
      <c r="G1494" s="4" t="s">
        <v>126</v>
      </c>
      <c r="H1494" s="6" t="s">
        <v>19</v>
      </c>
      <c r="I1494" s="7">
        <v>35</v>
      </c>
      <c r="J1494" s="8">
        <v>225</v>
      </c>
      <c r="K1494" s="9">
        <v>78750</v>
      </c>
      <c r="L1494" s="9">
        <v>27562.5</v>
      </c>
      <c r="M1494" s="10">
        <v>0.35</v>
      </c>
      <c r="N1494" s="4" t="s">
        <v>18</v>
      </c>
      <c r="O1494" s="4" t="str">
        <f>TEXT(Table1[[#This Row],[Invoice Date]],"yyyy")</f>
        <v>2021</v>
      </c>
      <c r="P1494" s="4" t="str">
        <f>TEXT(Table1[[#This Row],[Invoice Date]],"mmm")</f>
        <v>Jan</v>
      </c>
      <c r="Q1494" s="27">
        <f>WEEKNUM(Table1[[#This Row],[Invoice Date]]) + IF(YEAR(Table1[[#This Row],[Invoice Date]])=2021, 52, 0)</f>
        <v>55</v>
      </c>
    </row>
    <row r="1495" spans="2:17" ht="14.25" customHeight="1" x14ac:dyDescent="0.3">
      <c r="B1495" s="4" t="s">
        <v>14</v>
      </c>
      <c r="C1495" s="33">
        <v>1185732</v>
      </c>
      <c r="D1495" s="5">
        <v>44206</v>
      </c>
      <c r="E1495" s="4" t="s">
        <v>15</v>
      </c>
      <c r="F1495" s="4" t="s">
        <v>125</v>
      </c>
      <c r="G1495" s="4" t="s">
        <v>126</v>
      </c>
      <c r="H1495" s="6" t="s">
        <v>23</v>
      </c>
      <c r="I1495" s="7">
        <v>35</v>
      </c>
      <c r="J1495" s="8">
        <v>225</v>
      </c>
      <c r="K1495" s="9">
        <v>78750</v>
      </c>
      <c r="L1495" s="9">
        <v>31500</v>
      </c>
      <c r="M1495" s="10">
        <v>0.4</v>
      </c>
      <c r="N1495" s="4" t="s">
        <v>18</v>
      </c>
      <c r="O1495" s="4" t="str">
        <f>TEXT(Table1[[#This Row],[Invoice Date]],"yyyy")</f>
        <v>2021</v>
      </c>
      <c r="P1495" s="4" t="str">
        <f>TEXT(Table1[[#This Row],[Invoice Date]],"mmm")</f>
        <v>Jan</v>
      </c>
      <c r="Q1495" s="27">
        <f>WEEKNUM(Table1[[#This Row],[Invoice Date]]) + IF(YEAR(Table1[[#This Row],[Invoice Date]])=2021, 52, 0)</f>
        <v>55</v>
      </c>
    </row>
    <row r="1496" spans="2:17" ht="14.25" customHeight="1" x14ac:dyDescent="0.3">
      <c r="B1496" s="4" t="s">
        <v>14</v>
      </c>
      <c r="C1496" s="33">
        <v>1185732</v>
      </c>
      <c r="D1496" s="5">
        <v>44206</v>
      </c>
      <c r="E1496" s="4" t="s">
        <v>31</v>
      </c>
      <c r="F1496" s="4" t="s">
        <v>64</v>
      </c>
      <c r="G1496" s="4" t="s">
        <v>65</v>
      </c>
      <c r="H1496" s="6" t="s">
        <v>22</v>
      </c>
      <c r="I1496" s="7">
        <v>50</v>
      </c>
      <c r="J1496" s="8">
        <v>175</v>
      </c>
      <c r="K1496" s="9">
        <v>87500</v>
      </c>
      <c r="L1496" s="9">
        <v>13125</v>
      </c>
      <c r="M1496" s="10">
        <v>0.15</v>
      </c>
      <c r="N1496" s="4" t="s">
        <v>24</v>
      </c>
      <c r="O1496" s="4" t="str">
        <f>TEXT(Table1[[#This Row],[Invoice Date]],"yyyy")</f>
        <v>2021</v>
      </c>
      <c r="P1496" s="4" t="str">
        <f>TEXT(Table1[[#This Row],[Invoice Date]],"mmm")</f>
        <v>Jan</v>
      </c>
      <c r="Q1496" s="27">
        <f>WEEKNUM(Table1[[#This Row],[Invoice Date]]) + IF(YEAR(Table1[[#This Row],[Invoice Date]])=2021, 52, 0)</f>
        <v>55</v>
      </c>
    </row>
    <row r="1497" spans="2:17" ht="14.25" customHeight="1" x14ac:dyDescent="0.3">
      <c r="B1497" s="4" t="s">
        <v>30</v>
      </c>
      <c r="C1497" s="34">
        <v>1128299</v>
      </c>
      <c r="D1497" s="5">
        <v>44206</v>
      </c>
      <c r="E1497" s="4" t="s">
        <v>36</v>
      </c>
      <c r="F1497" s="4" t="s">
        <v>114</v>
      </c>
      <c r="G1497" s="4" t="s">
        <v>115</v>
      </c>
      <c r="H1497" s="6" t="s">
        <v>22</v>
      </c>
      <c r="I1497" s="7">
        <v>44.999999999999993</v>
      </c>
      <c r="J1497" s="8">
        <v>200</v>
      </c>
      <c r="K1497" s="9">
        <v>89999.999999999985</v>
      </c>
      <c r="L1497" s="9">
        <v>26999.999999999996</v>
      </c>
      <c r="M1497" s="10">
        <v>0.3</v>
      </c>
      <c r="N1497" s="4" t="s">
        <v>18</v>
      </c>
      <c r="O1497" s="4" t="str">
        <f>TEXT(Table1[[#This Row],[Invoice Date]],"yyyy")</f>
        <v>2021</v>
      </c>
      <c r="P1497" s="4" t="str">
        <f>TEXT(Table1[[#This Row],[Invoice Date]],"mmm")</f>
        <v>Jan</v>
      </c>
      <c r="Q1497" s="27">
        <f>WEEKNUM(Table1[[#This Row],[Invoice Date]]) + IF(YEAR(Table1[[#This Row],[Invoice Date]])=2021, 52, 0)</f>
        <v>55</v>
      </c>
    </row>
    <row r="1498" spans="2:17" ht="14.25" customHeight="1" x14ac:dyDescent="0.3">
      <c r="B1498" s="4" t="s">
        <v>34</v>
      </c>
      <c r="C1498" s="33">
        <v>1189833</v>
      </c>
      <c r="D1498" s="5">
        <v>44206</v>
      </c>
      <c r="E1498" s="4" t="s">
        <v>15</v>
      </c>
      <c r="F1498" s="4" t="s">
        <v>121</v>
      </c>
      <c r="G1498" s="4" t="s">
        <v>122</v>
      </c>
      <c r="H1498" s="6" t="s">
        <v>19</v>
      </c>
      <c r="I1498" s="7">
        <v>35</v>
      </c>
      <c r="J1498" s="8">
        <v>275</v>
      </c>
      <c r="K1498" s="9">
        <v>96250</v>
      </c>
      <c r="L1498" s="9">
        <v>33687.5</v>
      </c>
      <c r="M1498" s="10">
        <v>0.35</v>
      </c>
      <c r="N1498" s="4" t="s">
        <v>18</v>
      </c>
      <c r="O1498" s="4" t="str">
        <f>TEXT(Table1[[#This Row],[Invoice Date]],"yyyy")</f>
        <v>2021</v>
      </c>
      <c r="P1498" s="4" t="str">
        <f>TEXT(Table1[[#This Row],[Invoice Date]],"mmm")</f>
        <v>Jan</v>
      </c>
      <c r="Q1498" s="27">
        <f>WEEKNUM(Table1[[#This Row],[Invoice Date]]) + IF(YEAR(Table1[[#This Row],[Invoice Date]])=2021, 52, 0)</f>
        <v>55</v>
      </c>
    </row>
    <row r="1499" spans="2:17" ht="14.25" customHeight="1" x14ac:dyDescent="0.3">
      <c r="B1499" s="4" t="s">
        <v>34</v>
      </c>
      <c r="C1499" s="33">
        <v>1189833</v>
      </c>
      <c r="D1499" s="5">
        <v>44206</v>
      </c>
      <c r="E1499" s="4" t="s">
        <v>15</v>
      </c>
      <c r="F1499" s="4" t="s">
        <v>121</v>
      </c>
      <c r="G1499" s="4" t="s">
        <v>122</v>
      </c>
      <c r="H1499" s="6" t="s">
        <v>23</v>
      </c>
      <c r="I1499" s="7">
        <v>35</v>
      </c>
      <c r="J1499" s="8">
        <v>275</v>
      </c>
      <c r="K1499" s="9">
        <v>96250</v>
      </c>
      <c r="L1499" s="9">
        <v>38500</v>
      </c>
      <c r="M1499" s="10">
        <v>0.4</v>
      </c>
      <c r="N1499" s="4" t="s">
        <v>18</v>
      </c>
      <c r="O1499" s="4" t="str">
        <f>TEXT(Table1[[#This Row],[Invoice Date]],"yyyy")</f>
        <v>2021</v>
      </c>
      <c r="P1499" s="4" t="str">
        <f>TEXT(Table1[[#This Row],[Invoice Date]],"mmm")</f>
        <v>Jan</v>
      </c>
      <c r="Q1499" s="27">
        <f>WEEKNUM(Table1[[#This Row],[Invoice Date]]) + IF(YEAR(Table1[[#This Row],[Invoice Date]])=2021, 52, 0)</f>
        <v>55</v>
      </c>
    </row>
    <row r="1500" spans="2:17" ht="14.25" customHeight="1" x14ac:dyDescent="0.3">
      <c r="B1500" s="4" t="s">
        <v>30</v>
      </c>
      <c r="C1500" s="34">
        <v>1128299</v>
      </c>
      <c r="D1500" s="5">
        <v>44206</v>
      </c>
      <c r="E1500" s="4" t="s">
        <v>15</v>
      </c>
      <c r="F1500" s="4" t="s">
        <v>62</v>
      </c>
      <c r="G1500" s="4" t="s">
        <v>63</v>
      </c>
      <c r="H1500" s="6" t="s">
        <v>21</v>
      </c>
      <c r="I1500" s="7">
        <v>45</v>
      </c>
      <c r="J1500" s="8">
        <v>225</v>
      </c>
      <c r="K1500" s="9">
        <v>101250</v>
      </c>
      <c r="L1500" s="9">
        <v>25312.5</v>
      </c>
      <c r="M1500" s="10">
        <v>0.25</v>
      </c>
      <c r="N1500" s="4" t="s">
        <v>24</v>
      </c>
      <c r="O1500" s="4" t="str">
        <f>TEXT(Table1[[#This Row],[Invoice Date]],"yyyy")</f>
        <v>2021</v>
      </c>
      <c r="P1500" s="4" t="str">
        <f>TEXT(Table1[[#This Row],[Invoice Date]],"mmm")</f>
        <v>Jan</v>
      </c>
      <c r="Q1500" s="27">
        <f>WEEKNUM(Table1[[#This Row],[Invoice Date]]) + IF(YEAR(Table1[[#This Row],[Invoice Date]])=2021, 52, 0)</f>
        <v>55</v>
      </c>
    </row>
    <row r="1501" spans="2:17" ht="14.25" customHeight="1" x14ac:dyDescent="0.3">
      <c r="B1501" s="4" t="s">
        <v>14</v>
      </c>
      <c r="C1501" s="33">
        <v>1185732</v>
      </c>
      <c r="D1501" s="5">
        <v>44206</v>
      </c>
      <c r="E1501" s="4" t="s">
        <v>31</v>
      </c>
      <c r="F1501" s="4" t="s">
        <v>64</v>
      </c>
      <c r="G1501" s="4" t="s">
        <v>65</v>
      </c>
      <c r="H1501" s="6" t="s">
        <v>21</v>
      </c>
      <c r="I1501" s="7">
        <v>45</v>
      </c>
      <c r="J1501" s="8">
        <v>225</v>
      </c>
      <c r="K1501" s="9">
        <v>101250</v>
      </c>
      <c r="L1501" s="9">
        <v>25312.5</v>
      </c>
      <c r="M1501" s="10">
        <v>0.25</v>
      </c>
      <c r="N1501" s="4" t="s">
        <v>24</v>
      </c>
      <c r="O1501" s="4" t="str">
        <f>TEXT(Table1[[#This Row],[Invoice Date]],"yyyy")</f>
        <v>2021</v>
      </c>
      <c r="P1501" s="4" t="str">
        <f>TEXT(Table1[[#This Row],[Invoice Date]],"mmm")</f>
        <v>Jan</v>
      </c>
      <c r="Q1501" s="27">
        <f>WEEKNUM(Table1[[#This Row],[Invoice Date]]) + IF(YEAR(Table1[[#This Row],[Invoice Date]])=2021, 52, 0)</f>
        <v>55</v>
      </c>
    </row>
    <row r="1502" spans="2:17" ht="14.25" customHeight="1" x14ac:dyDescent="0.3">
      <c r="B1502" s="4" t="s">
        <v>30</v>
      </c>
      <c r="C1502" s="34">
        <v>1128299</v>
      </c>
      <c r="D1502" s="5">
        <v>44206</v>
      </c>
      <c r="E1502" s="4" t="s">
        <v>36</v>
      </c>
      <c r="F1502" s="4" t="s">
        <v>114</v>
      </c>
      <c r="G1502" s="4" t="s">
        <v>115</v>
      </c>
      <c r="H1502" s="6" t="s">
        <v>19</v>
      </c>
      <c r="I1502" s="7">
        <v>35</v>
      </c>
      <c r="J1502" s="8">
        <v>300</v>
      </c>
      <c r="K1502" s="9">
        <v>105000</v>
      </c>
      <c r="L1502" s="9">
        <v>42000</v>
      </c>
      <c r="M1502" s="10">
        <v>0.4</v>
      </c>
      <c r="N1502" s="4" t="s">
        <v>18</v>
      </c>
      <c r="O1502" s="4" t="str">
        <f>TEXT(Table1[[#This Row],[Invoice Date]],"yyyy")</f>
        <v>2021</v>
      </c>
      <c r="P1502" s="4" t="str">
        <f>TEXT(Table1[[#This Row],[Invoice Date]],"mmm")</f>
        <v>Jan</v>
      </c>
      <c r="Q1502" s="27">
        <f>WEEKNUM(Table1[[#This Row],[Invoice Date]]) + IF(YEAR(Table1[[#This Row],[Invoice Date]])=2021, 52, 0)</f>
        <v>55</v>
      </c>
    </row>
    <row r="1503" spans="2:17" ht="14.25" customHeight="1" x14ac:dyDescent="0.3">
      <c r="B1503" s="4" t="s">
        <v>30</v>
      </c>
      <c r="C1503" s="34">
        <v>1128299</v>
      </c>
      <c r="D1503" s="5">
        <v>44206</v>
      </c>
      <c r="E1503" s="4" t="s">
        <v>36</v>
      </c>
      <c r="F1503" s="4" t="s">
        <v>114</v>
      </c>
      <c r="G1503" s="4" t="s">
        <v>115</v>
      </c>
      <c r="H1503" s="6" t="s">
        <v>23</v>
      </c>
      <c r="I1503" s="7">
        <v>35</v>
      </c>
      <c r="J1503" s="8">
        <v>300</v>
      </c>
      <c r="K1503" s="9">
        <v>105000</v>
      </c>
      <c r="L1503" s="9">
        <v>42000</v>
      </c>
      <c r="M1503" s="10">
        <v>0.4</v>
      </c>
      <c r="N1503" s="4" t="s">
        <v>18</v>
      </c>
      <c r="O1503" s="4" t="str">
        <f>TEXT(Table1[[#This Row],[Invoice Date]],"yyyy")</f>
        <v>2021</v>
      </c>
      <c r="P1503" s="4" t="str">
        <f>TEXT(Table1[[#This Row],[Invoice Date]],"mmm")</f>
        <v>Jan</v>
      </c>
      <c r="Q1503" s="27">
        <f>WEEKNUM(Table1[[#This Row],[Invoice Date]]) + IF(YEAR(Table1[[#This Row],[Invoice Date]])=2021, 52, 0)</f>
        <v>55</v>
      </c>
    </row>
    <row r="1504" spans="2:17" ht="14.25" customHeight="1" x14ac:dyDescent="0.3">
      <c r="B1504" s="4" t="s">
        <v>30</v>
      </c>
      <c r="C1504" s="34">
        <v>1128299</v>
      </c>
      <c r="D1504" s="5">
        <v>44206</v>
      </c>
      <c r="E1504" s="4" t="s">
        <v>15</v>
      </c>
      <c r="F1504" s="4" t="s">
        <v>62</v>
      </c>
      <c r="G1504" s="4" t="s">
        <v>63</v>
      </c>
      <c r="H1504" s="6" t="s">
        <v>17</v>
      </c>
      <c r="I1504" s="7">
        <v>35</v>
      </c>
      <c r="J1504" s="8">
        <v>375</v>
      </c>
      <c r="K1504" s="9">
        <v>131250</v>
      </c>
      <c r="L1504" s="9">
        <v>32812.5</v>
      </c>
      <c r="M1504" s="10">
        <v>0.25</v>
      </c>
      <c r="N1504" s="4" t="s">
        <v>24</v>
      </c>
      <c r="O1504" s="4" t="str">
        <f>TEXT(Table1[[#This Row],[Invoice Date]],"yyyy")</f>
        <v>2021</v>
      </c>
      <c r="P1504" s="4" t="str">
        <f>TEXT(Table1[[#This Row],[Invoice Date]],"mmm")</f>
        <v>Jan</v>
      </c>
      <c r="Q1504" s="27">
        <f>WEEKNUM(Table1[[#This Row],[Invoice Date]]) + IF(YEAR(Table1[[#This Row],[Invoice Date]])=2021, 52, 0)</f>
        <v>55</v>
      </c>
    </row>
    <row r="1505" spans="2:17" ht="14.25" customHeight="1" x14ac:dyDescent="0.3">
      <c r="B1505" s="4" t="s">
        <v>14</v>
      </c>
      <c r="C1505" s="33">
        <v>1185732</v>
      </c>
      <c r="D1505" s="5">
        <v>44206</v>
      </c>
      <c r="E1505" s="4" t="s">
        <v>31</v>
      </c>
      <c r="F1505" s="4" t="s">
        <v>64</v>
      </c>
      <c r="G1505" s="4" t="s">
        <v>65</v>
      </c>
      <c r="H1505" s="6" t="s">
        <v>17</v>
      </c>
      <c r="I1505" s="7">
        <v>35</v>
      </c>
      <c r="J1505" s="8">
        <v>375</v>
      </c>
      <c r="K1505" s="9">
        <v>131250</v>
      </c>
      <c r="L1505" s="9">
        <v>32812.5</v>
      </c>
      <c r="M1505" s="10">
        <v>0.25</v>
      </c>
      <c r="N1505" s="4" t="s">
        <v>24</v>
      </c>
      <c r="O1505" s="4" t="str">
        <f>TEXT(Table1[[#This Row],[Invoice Date]],"yyyy")</f>
        <v>2021</v>
      </c>
      <c r="P1505" s="4" t="str">
        <f>TEXT(Table1[[#This Row],[Invoice Date]],"mmm")</f>
        <v>Jan</v>
      </c>
      <c r="Q1505" s="27">
        <f>WEEKNUM(Table1[[#This Row],[Invoice Date]]) + IF(YEAR(Table1[[#This Row],[Invoice Date]])=2021, 52, 0)</f>
        <v>55</v>
      </c>
    </row>
    <row r="1506" spans="2:17" ht="14.25" customHeight="1" x14ac:dyDescent="0.3">
      <c r="B1506" s="4" t="s">
        <v>14</v>
      </c>
      <c r="C1506" s="33">
        <v>1185732</v>
      </c>
      <c r="D1506" s="5">
        <v>44206</v>
      </c>
      <c r="E1506" s="4" t="s">
        <v>15</v>
      </c>
      <c r="F1506" s="4" t="s">
        <v>125</v>
      </c>
      <c r="G1506" s="4" t="s">
        <v>126</v>
      </c>
      <c r="H1506" s="6" t="s">
        <v>17</v>
      </c>
      <c r="I1506" s="7">
        <v>35</v>
      </c>
      <c r="J1506" s="8">
        <v>425</v>
      </c>
      <c r="K1506" s="9">
        <v>148750</v>
      </c>
      <c r="L1506" s="9">
        <v>52062.5</v>
      </c>
      <c r="M1506" s="10">
        <v>0.35</v>
      </c>
      <c r="N1506" s="4" t="s">
        <v>18</v>
      </c>
      <c r="O1506" s="4" t="str">
        <f>TEXT(Table1[[#This Row],[Invoice Date]],"yyyy")</f>
        <v>2021</v>
      </c>
      <c r="P1506" s="4" t="str">
        <f>TEXT(Table1[[#This Row],[Invoice Date]],"mmm")</f>
        <v>Jan</v>
      </c>
      <c r="Q1506" s="27">
        <f>WEEKNUM(Table1[[#This Row],[Invoice Date]]) + IF(YEAR(Table1[[#This Row],[Invoice Date]])=2021, 52, 0)</f>
        <v>55</v>
      </c>
    </row>
    <row r="1507" spans="2:17" ht="14.25" customHeight="1" x14ac:dyDescent="0.3">
      <c r="B1507" s="4" t="s">
        <v>34</v>
      </c>
      <c r="C1507" s="33">
        <v>1189833</v>
      </c>
      <c r="D1507" s="5">
        <v>44206</v>
      </c>
      <c r="E1507" s="4" t="s">
        <v>15</v>
      </c>
      <c r="F1507" s="4" t="s">
        <v>121</v>
      </c>
      <c r="G1507" s="4" t="s">
        <v>122</v>
      </c>
      <c r="H1507" s="6" t="s">
        <v>17</v>
      </c>
      <c r="I1507" s="7">
        <v>35</v>
      </c>
      <c r="J1507" s="8">
        <v>475</v>
      </c>
      <c r="K1507" s="9">
        <v>166250</v>
      </c>
      <c r="L1507" s="9">
        <v>58187.499999999993</v>
      </c>
      <c r="M1507" s="10">
        <v>0.35</v>
      </c>
      <c r="N1507" s="4" t="s">
        <v>18</v>
      </c>
      <c r="O1507" s="4" t="str">
        <f>TEXT(Table1[[#This Row],[Invoice Date]],"yyyy")</f>
        <v>2021</v>
      </c>
      <c r="P1507" s="4" t="str">
        <f>TEXT(Table1[[#This Row],[Invoice Date]],"mmm")</f>
        <v>Jan</v>
      </c>
      <c r="Q1507" s="27">
        <f>WEEKNUM(Table1[[#This Row],[Invoice Date]]) + IF(YEAR(Table1[[#This Row],[Invoice Date]])=2021, 52, 0)</f>
        <v>55</v>
      </c>
    </row>
    <row r="1508" spans="2:17" ht="14.25" customHeight="1" x14ac:dyDescent="0.3">
      <c r="B1508" s="4" t="s">
        <v>30</v>
      </c>
      <c r="C1508" s="34">
        <v>1128299</v>
      </c>
      <c r="D1508" s="5">
        <v>44206</v>
      </c>
      <c r="E1508" s="4" t="s">
        <v>15</v>
      </c>
      <c r="F1508" s="4" t="s">
        <v>62</v>
      </c>
      <c r="G1508" s="4" t="s">
        <v>63</v>
      </c>
      <c r="H1508" s="6" t="s">
        <v>19</v>
      </c>
      <c r="I1508" s="7">
        <v>45</v>
      </c>
      <c r="J1508" s="8">
        <v>375</v>
      </c>
      <c r="K1508" s="9">
        <v>168750</v>
      </c>
      <c r="L1508" s="9">
        <v>33750</v>
      </c>
      <c r="M1508" s="10">
        <v>0.2</v>
      </c>
      <c r="N1508" s="4" t="s">
        <v>24</v>
      </c>
      <c r="O1508" s="4" t="str">
        <f>TEXT(Table1[[#This Row],[Invoice Date]],"yyyy")</f>
        <v>2021</v>
      </c>
      <c r="P1508" s="4" t="str">
        <f>TEXT(Table1[[#This Row],[Invoice Date]],"mmm")</f>
        <v>Jan</v>
      </c>
      <c r="Q1508" s="27">
        <f>WEEKNUM(Table1[[#This Row],[Invoice Date]]) + IF(YEAR(Table1[[#This Row],[Invoice Date]])=2021, 52, 0)</f>
        <v>55</v>
      </c>
    </row>
    <row r="1509" spans="2:17" ht="14.25" customHeight="1" x14ac:dyDescent="0.3">
      <c r="B1509" s="4" t="s">
        <v>30</v>
      </c>
      <c r="C1509" s="34">
        <v>1128299</v>
      </c>
      <c r="D1509" s="5">
        <v>44206</v>
      </c>
      <c r="E1509" s="4" t="s">
        <v>15</v>
      </c>
      <c r="F1509" s="4" t="s">
        <v>62</v>
      </c>
      <c r="G1509" s="4" t="s">
        <v>63</v>
      </c>
      <c r="H1509" s="6" t="s">
        <v>20</v>
      </c>
      <c r="I1509" s="7">
        <v>45</v>
      </c>
      <c r="J1509" s="8">
        <v>375</v>
      </c>
      <c r="K1509" s="9">
        <v>168750</v>
      </c>
      <c r="L1509" s="9">
        <v>42187.5</v>
      </c>
      <c r="M1509" s="10">
        <v>0.25</v>
      </c>
      <c r="N1509" s="4" t="s">
        <v>24</v>
      </c>
      <c r="O1509" s="4" t="str">
        <f>TEXT(Table1[[#This Row],[Invoice Date]],"yyyy")</f>
        <v>2021</v>
      </c>
      <c r="P1509" s="4" t="str">
        <f>TEXT(Table1[[#This Row],[Invoice Date]],"mmm")</f>
        <v>Jan</v>
      </c>
      <c r="Q1509" s="27">
        <f>WEEKNUM(Table1[[#This Row],[Invoice Date]]) + IF(YEAR(Table1[[#This Row],[Invoice Date]])=2021, 52, 0)</f>
        <v>55</v>
      </c>
    </row>
    <row r="1510" spans="2:17" ht="14.25" customHeight="1" x14ac:dyDescent="0.3">
      <c r="B1510" s="4" t="s">
        <v>14</v>
      </c>
      <c r="C1510" s="33">
        <v>1185732</v>
      </c>
      <c r="D1510" s="5">
        <v>44206</v>
      </c>
      <c r="E1510" s="4" t="s">
        <v>31</v>
      </c>
      <c r="F1510" s="4" t="s">
        <v>64</v>
      </c>
      <c r="G1510" s="4" t="s">
        <v>65</v>
      </c>
      <c r="H1510" s="6" t="s">
        <v>19</v>
      </c>
      <c r="I1510" s="7">
        <v>45</v>
      </c>
      <c r="J1510" s="8">
        <v>375</v>
      </c>
      <c r="K1510" s="9">
        <v>168750</v>
      </c>
      <c r="L1510" s="9">
        <v>33750</v>
      </c>
      <c r="M1510" s="10">
        <v>0.2</v>
      </c>
      <c r="N1510" s="4" t="s">
        <v>24</v>
      </c>
      <c r="O1510" s="4" t="str">
        <f>TEXT(Table1[[#This Row],[Invoice Date]],"yyyy")</f>
        <v>2021</v>
      </c>
      <c r="P1510" s="4" t="str">
        <f>TEXT(Table1[[#This Row],[Invoice Date]],"mmm")</f>
        <v>Jan</v>
      </c>
      <c r="Q1510" s="27">
        <f>WEEKNUM(Table1[[#This Row],[Invoice Date]]) + IF(YEAR(Table1[[#This Row],[Invoice Date]])=2021, 52, 0)</f>
        <v>55</v>
      </c>
    </row>
    <row r="1511" spans="2:17" ht="14.25" customHeight="1" x14ac:dyDescent="0.3">
      <c r="B1511" s="4" t="s">
        <v>14</v>
      </c>
      <c r="C1511" s="33">
        <v>1185732</v>
      </c>
      <c r="D1511" s="5">
        <v>44206</v>
      </c>
      <c r="E1511" s="4" t="s">
        <v>31</v>
      </c>
      <c r="F1511" s="4" t="s">
        <v>64</v>
      </c>
      <c r="G1511" s="4" t="s">
        <v>65</v>
      </c>
      <c r="H1511" s="6" t="s">
        <v>20</v>
      </c>
      <c r="I1511" s="7">
        <v>45</v>
      </c>
      <c r="J1511" s="8">
        <v>375</v>
      </c>
      <c r="K1511" s="9">
        <v>168750</v>
      </c>
      <c r="L1511" s="9">
        <v>42187.5</v>
      </c>
      <c r="M1511" s="10">
        <v>0.25</v>
      </c>
      <c r="N1511" s="4" t="s">
        <v>24</v>
      </c>
      <c r="O1511" s="4" t="str">
        <f>TEXT(Table1[[#This Row],[Invoice Date]],"yyyy")</f>
        <v>2021</v>
      </c>
      <c r="P1511" s="4" t="str">
        <f>TEXT(Table1[[#This Row],[Invoice Date]],"mmm")</f>
        <v>Jan</v>
      </c>
      <c r="Q1511" s="27">
        <f>WEEKNUM(Table1[[#This Row],[Invoice Date]]) + IF(YEAR(Table1[[#This Row],[Invoice Date]])=2021, 52, 0)</f>
        <v>55</v>
      </c>
    </row>
    <row r="1512" spans="2:17" ht="14.25" customHeight="1" x14ac:dyDescent="0.3">
      <c r="B1512" s="4" t="s">
        <v>30</v>
      </c>
      <c r="C1512" s="34">
        <v>1128299</v>
      </c>
      <c r="D1512" s="5">
        <v>44206</v>
      </c>
      <c r="E1512" s="4" t="s">
        <v>36</v>
      </c>
      <c r="F1512" s="4" t="s">
        <v>114</v>
      </c>
      <c r="G1512" s="4" t="s">
        <v>115</v>
      </c>
      <c r="H1512" s="6" t="s">
        <v>17</v>
      </c>
      <c r="I1512" s="7">
        <v>35</v>
      </c>
      <c r="J1512" s="8">
        <v>500</v>
      </c>
      <c r="K1512" s="9">
        <v>175000</v>
      </c>
      <c r="L1512" s="9">
        <v>70000</v>
      </c>
      <c r="M1512" s="10">
        <v>0.4</v>
      </c>
      <c r="N1512" s="4" t="s">
        <v>18</v>
      </c>
      <c r="O1512" s="4" t="str">
        <f>TEXT(Table1[[#This Row],[Invoice Date]],"yyyy")</f>
        <v>2021</v>
      </c>
      <c r="P1512" s="4" t="str">
        <f>TEXT(Table1[[#This Row],[Invoice Date]],"mmm")</f>
        <v>Jan</v>
      </c>
      <c r="Q1512" s="27">
        <f>WEEKNUM(Table1[[#This Row],[Invoice Date]]) + IF(YEAR(Table1[[#This Row],[Invoice Date]])=2021, 52, 0)</f>
        <v>55</v>
      </c>
    </row>
    <row r="1513" spans="2:17" ht="14.25" customHeight="1" x14ac:dyDescent="0.3">
      <c r="B1513" s="4" t="s">
        <v>14</v>
      </c>
      <c r="C1513" s="33">
        <v>1185732</v>
      </c>
      <c r="D1513" s="5">
        <v>44206</v>
      </c>
      <c r="E1513" s="4" t="s">
        <v>31</v>
      </c>
      <c r="F1513" s="4" t="s">
        <v>64</v>
      </c>
      <c r="G1513" s="4" t="s">
        <v>65</v>
      </c>
      <c r="H1513" s="6" t="s">
        <v>23</v>
      </c>
      <c r="I1513" s="7">
        <v>45</v>
      </c>
      <c r="J1513" s="8">
        <v>425</v>
      </c>
      <c r="K1513" s="9">
        <v>191250</v>
      </c>
      <c r="L1513" s="9">
        <v>76500</v>
      </c>
      <c r="M1513" s="10">
        <v>0.4</v>
      </c>
      <c r="N1513" s="4" t="s">
        <v>24</v>
      </c>
      <c r="O1513" s="4" t="str">
        <f>TEXT(Table1[[#This Row],[Invoice Date]],"yyyy")</f>
        <v>2021</v>
      </c>
      <c r="P1513" s="4" t="str">
        <f>TEXT(Table1[[#This Row],[Invoice Date]],"mmm")</f>
        <v>Jan</v>
      </c>
      <c r="Q1513" s="27">
        <f>WEEKNUM(Table1[[#This Row],[Invoice Date]]) + IF(YEAR(Table1[[#This Row],[Invoice Date]])=2021, 52, 0)</f>
        <v>55</v>
      </c>
    </row>
    <row r="1514" spans="2:17" ht="14.25" customHeight="1" x14ac:dyDescent="0.3">
      <c r="B1514" s="4" t="s">
        <v>34</v>
      </c>
      <c r="C1514" s="33">
        <v>1189833</v>
      </c>
      <c r="D1514" s="5">
        <v>44206</v>
      </c>
      <c r="E1514" s="4" t="s">
        <v>36</v>
      </c>
      <c r="F1514" s="4" t="s">
        <v>53</v>
      </c>
      <c r="G1514" s="4" t="s">
        <v>54</v>
      </c>
      <c r="H1514" s="6" t="s">
        <v>19</v>
      </c>
      <c r="I1514" s="7">
        <v>45</v>
      </c>
      <c r="J1514" s="8">
        <v>425</v>
      </c>
      <c r="K1514" s="9">
        <v>191250</v>
      </c>
      <c r="L1514" s="9">
        <v>57375</v>
      </c>
      <c r="M1514" s="10">
        <v>0.3</v>
      </c>
      <c r="N1514" s="4" t="s">
        <v>24</v>
      </c>
      <c r="O1514" s="4" t="str">
        <f>TEXT(Table1[[#This Row],[Invoice Date]],"yyyy")</f>
        <v>2021</v>
      </c>
      <c r="P1514" s="4" t="str">
        <f>TEXT(Table1[[#This Row],[Invoice Date]],"mmm")</f>
        <v>Jan</v>
      </c>
      <c r="Q1514" s="27">
        <f>WEEKNUM(Table1[[#This Row],[Invoice Date]]) + IF(YEAR(Table1[[#This Row],[Invoice Date]])=2021, 52, 0)</f>
        <v>55</v>
      </c>
    </row>
    <row r="1515" spans="2:17" ht="14.25" customHeight="1" x14ac:dyDescent="0.3">
      <c r="B1515" s="4" t="s">
        <v>30</v>
      </c>
      <c r="C1515" s="34">
        <v>1128299</v>
      </c>
      <c r="D1515" s="5">
        <v>44206</v>
      </c>
      <c r="E1515" s="4" t="s">
        <v>31</v>
      </c>
      <c r="F1515" s="4" t="s">
        <v>32</v>
      </c>
      <c r="G1515" s="4" t="s">
        <v>33</v>
      </c>
      <c r="H1515" s="6" t="s">
        <v>22</v>
      </c>
      <c r="I1515" s="7">
        <v>65</v>
      </c>
      <c r="J1515" s="8">
        <v>575</v>
      </c>
      <c r="K1515" s="9">
        <v>373750</v>
      </c>
      <c r="L1515" s="9">
        <v>205562.50000000003</v>
      </c>
      <c r="M1515" s="10">
        <v>0.55000000000000004</v>
      </c>
      <c r="N1515" s="4" t="s">
        <v>24</v>
      </c>
      <c r="O1515" s="4" t="str">
        <f>TEXT(Table1[[#This Row],[Invoice Date]],"yyyy")</f>
        <v>2021</v>
      </c>
      <c r="P1515" s="4" t="str">
        <f>TEXT(Table1[[#This Row],[Invoice Date]],"mmm")</f>
        <v>Jan</v>
      </c>
      <c r="Q1515" s="27">
        <f>WEEKNUM(Table1[[#This Row],[Invoice Date]]) + IF(YEAR(Table1[[#This Row],[Invoice Date]])=2021, 52, 0)</f>
        <v>55</v>
      </c>
    </row>
    <row r="1516" spans="2:17" ht="14.25" customHeight="1" x14ac:dyDescent="0.3">
      <c r="B1516" s="4" t="s">
        <v>30</v>
      </c>
      <c r="C1516" s="34">
        <v>1128299</v>
      </c>
      <c r="D1516" s="5">
        <v>44207</v>
      </c>
      <c r="E1516" s="4" t="s">
        <v>36</v>
      </c>
      <c r="F1516" s="4" t="s">
        <v>76</v>
      </c>
      <c r="G1516" s="4" t="s">
        <v>77</v>
      </c>
      <c r="H1516" s="6" t="s">
        <v>21</v>
      </c>
      <c r="I1516" s="7">
        <v>18</v>
      </c>
      <c r="J1516" s="8">
        <v>88</v>
      </c>
      <c r="K1516" s="9">
        <v>1584</v>
      </c>
      <c r="L1516" s="9">
        <v>823.68000000000006</v>
      </c>
      <c r="M1516" s="10">
        <v>0.52</v>
      </c>
      <c r="N1516" s="4" t="s">
        <v>83</v>
      </c>
      <c r="O1516" s="4" t="str">
        <f>TEXT(Table1[[#This Row],[Invoice Date]],"yyyy")</f>
        <v>2021</v>
      </c>
      <c r="P1516" s="4" t="str">
        <f>TEXT(Table1[[#This Row],[Invoice Date]],"mmm")</f>
        <v>Jan</v>
      </c>
      <c r="Q1516" s="27">
        <f>WEEKNUM(Table1[[#This Row],[Invoice Date]]) + IF(YEAR(Table1[[#This Row],[Invoice Date]])=2021, 52, 0)</f>
        <v>55</v>
      </c>
    </row>
    <row r="1517" spans="2:17" ht="14.25" customHeight="1" x14ac:dyDescent="0.3">
      <c r="B1517" s="4" t="s">
        <v>30</v>
      </c>
      <c r="C1517" s="34">
        <v>1128299</v>
      </c>
      <c r="D1517" s="5">
        <v>44207</v>
      </c>
      <c r="E1517" s="4" t="s">
        <v>36</v>
      </c>
      <c r="F1517" s="4" t="s">
        <v>76</v>
      </c>
      <c r="G1517" s="4" t="s">
        <v>77</v>
      </c>
      <c r="H1517" s="6" t="s">
        <v>20</v>
      </c>
      <c r="I1517" s="7">
        <v>14</v>
      </c>
      <c r="J1517" s="8">
        <v>143</v>
      </c>
      <c r="K1517" s="9">
        <v>2002</v>
      </c>
      <c r="L1517" s="9">
        <v>940.93999999999994</v>
      </c>
      <c r="M1517" s="10">
        <v>0.47</v>
      </c>
      <c r="N1517" s="4" t="s">
        <v>83</v>
      </c>
      <c r="O1517" s="4" t="str">
        <f>TEXT(Table1[[#This Row],[Invoice Date]],"yyyy")</f>
        <v>2021</v>
      </c>
      <c r="P1517" s="4" t="str">
        <f>TEXT(Table1[[#This Row],[Invoice Date]],"mmm")</f>
        <v>Jan</v>
      </c>
      <c r="Q1517" s="27">
        <f>WEEKNUM(Table1[[#This Row],[Invoice Date]]) + IF(YEAR(Table1[[#This Row],[Invoice Date]])=2021, 52, 0)</f>
        <v>55</v>
      </c>
    </row>
    <row r="1518" spans="2:17" ht="14.25" customHeight="1" x14ac:dyDescent="0.3">
      <c r="B1518" s="4" t="s">
        <v>30</v>
      </c>
      <c r="C1518" s="34">
        <v>1128299</v>
      </c>
      <c r="D1518" s="5">
        <v>44207</v>
      </c>
      <c r="E1518" s="4" t="s">
        <v>36</v>
      </c>
      <c r="F1518" s="4" t="s">
        <v>76</v>
      </c>
      <c r="G1518" s="4" t="s">
        <v>77</v>
      </c>
      <c r="H1518" s="6" t="s">
        <v>19</v>
      </c>
      <c r="I1518" s="7">
        <v>23</v>
      </c>
      <c r="J1518" s="8">
        <v>133</v>
      </c>
      <c r="K1518" s="9">
        <v>3059</v>
      </c>
      <c r="L1518" s="9">
        <v>1437.73</v>
      </c>
      <c r="M1518" s="10">
        <v>0.47</v>
      </c>
      <c r="N1518" s="4" t="s">
        <v>83</v>
      </c>
      <c r="O1518" s="4" t="str">
        <f>TEXT(Table1[[#This Row],[Invoice Date]],"yyyy")</f>
        <v>2021</v>
      </c>
      <c r="P1518" s="4" t="str">
        <f>TEXT(Table1[[#This Row],[Invoice Date]],"mmm")</f>
        <v>Jan</v>
      </c>
      <c r="Q1518" s="27">
        <f>WEEKNUM(Table1[[#This Row],[Invoice Date]]) + IF(YEAR(Table1[[#This Row],[Invoice Date]])=2021, 52, 0)</f>
        <v>55</v>
      </c>
    </row>
    <row r="1519" spans="2:17" ht="14.25" customHeight="1" x14ac:dyDescent="0.3">
      <c r="B1519" s="4" t="s">
        <v>30</v>
      </c>
      <c r="C1519" s="34">
        <v>1128299</v>
      </c>
      <c r="D1519" s="5">
        <v>44207</v>
      </c>
      <c r="E1519" s="4" t="s">
        <v>36</v>
      </c>
      <c r="F1519" s="4" t="s">
        <v>76</v>
      </c>
      <c r="G1519" s="4" t="s">
        <v>77</v>
      </c>
      <c r="H1519" s="6" t="s">
        <v>22</v>
      </c>
      <c r="I1519" s="7">
        <v>33</v>
      </c>
      <c r="J1519" s="8">
        <v>98</v>
      </c>
      <c r="K1519" s="9">
        <v>3234</v>
      </c>
      <c r="L1519" s="9">
        <v>1519.98</v>
      </c>
      <c r="M1519" s="10">
        <v>0.47</v>
      </c>
      <c r="N1519" s="4" t="s">
        <v>83</v>
      </c>
      <c r="O1519" s="4" t="str">
        <f>TEXT(Table1[[#This Row],[Invoice Date]],"yyyy")</f>
        <v>2021</v>
      </c>
      <c r="P1519" s="4" t="str">
        <f>TEXT(Table1[[#This Row],[Invoice Date]],"mmm")</f>
        <v>Jan</v>
      </c>
      <c r="Q1519" s="27">
        <f>WEEKNUM(Table1[[#This Row],[Invoice Date]]) + IF(YEAR(Table1[[#This Row],[Invoice Date]])=2021, 52, 0)</f>
        <v>55</v>
      </c>
    </row>
    <row r="1520" spans="2:17" ht="14.25" customHeight="1" x14ac:dyDescent="0.3">
      <c r="B1520" s="4" t="s">
        <v>30</v>
      </c>
      <c r="C1520" s="34">
        <v>1128299</v>
      </c>
      <c r="D1520" s="5">
        <v>44207</v>
      </c>
      <c r="E1520" s="4" t="s">
        <v>36</v>
      </c>
      <c r="F1520" s="4" t="s">
        <v>76</v>
      </c>
      <c r="G1520" s="4" t="s">
        <v>77</v>
      </c>
      <c r="H1520" s="6" t="s">
        <v>23</v>
      </c>
      <c r="I1520" s="7">
        <v>24</v>
      </c>
      <c r="J1520" s="8">
        <v>138</v>
      </c>
      <c r="K1520" s="9">
        <v>3312</v>
      </c>
      <c r="L1520" s="9">
        <v>2119.6799999999998</v>
      </c>
      <c r="M1520" s="10">
        <v>0.64</v>
      </c>
      <c r="N1520" s="4" t="s">
        <v>83</v>
      </c>
      <c r="O1520" s="4" t="str">
        <f>TEXT(Table1[[#This Row],[Invoice Date]],"yyyy")</f>
        <v>2021</v>
      </c>
      <c r="P1520" s="4" t="str">
        <f>TEXT(Table1[[#This Row],[Invoice Date]],"mmm")</f>
        <v>Jan</v>
      </c>
      <c r="Q1520" s="27">
        <f>WEEKNUM(Table1[[#This Row],[Invoice Date]]) + IF(YEAR(Table1[[#This Row],[Invoice Date]])=2021, 52, 0)</f>
        <v>55</v>
      </c>
    </row>
    <row r="1521" spans="2:17" ht="14.25" customHeight="1" x14ac:dyDescent="0.3">
      <c r="B1521" s="4" t="s">
        <v>30</v>
      </c>
      <c r="C1521" s="34">
        <v>1128299</v>
      </c>
      <c r="D1521" s="5">
        <v>44207</v>
      </c>
      <c r="E1521" s="4" t="s">
        <v>36</v>
      </c>
      <c r="F1521" s="4" t="s">
        <v>76</v>
      </c>
      <c r="G1521" s="4" t="s">
        <v>77</v>
      </c>
      <c r="H1521" s="6" t="s">
        <v>17</v>
      </c>
      <c r="I1521" s="7">
        <v>23</v>
      </c>
      <c r="J1521" s="8">
        <v>196</v>
      </c>
      <c r="K1521" s="9">
        <v>4508</v>
      </c>
      <c r="L1521" s="9">
        <v>2479.4</v>
      </c>
      <c r="M1521" s="10">
        <v>0.55000000000000004</v>
      </c>
      <c r="N1521" s="4" t="s">
        <v>83</v>
      </c>
      <c r="O1521" s="4" t="str">
        <f>TEXT(Table1[[#This Row],[Invoice Date]],"yyyy")</f>
        <v>2021</v>
      </c>
      <c r="P1521" s="4" t="str">
        <f>TEXT(Table1[[#This Row],[Invoice Date]],"mmm")</f>
        <v>Jan</v>
      </c>
      <c r="Q1521" s="27">
        <f>WEEKNUM(Table1[[#This Row],[Invoice Date]]) + IF(YEAR(Table1[[#This Row],[Invoice Date]])=2021, 52, 0)</f>
        <v>55</v>
      </c>
    </row>
    <row r="1522" spans="2:17" ht="14.25" customHeight="1" x14ac:dyDescent="0.3">
      <c r="B1522" s="4" t="s">
        <v>34</v>
      </c>
      <c r="C1522" s="33">
        <v>1189833</v>
      </c>
      <c r="D1522" s="5">
        <v>44207</v>
      </c>
      <c r="E1522" s="4" t="s">
        <v>36</v>
      </c>
      <c r="F1522" s="4" t="s">
        <v>53</v>
      </c>
      <c r="G1522" s="4" t="s">
        <v>54</v>
      </c>
      <c r="H1522" s="6" t="s">
        <v>20</v>
      </c>
      <c r="I1522" s="7">
        <v>42</v>
      </c>
      <c r="J1522" s="8">
        <v>128</v>
      </c>
      <c r="K1522" s="9">
        <v>5376</v>
      </c>
      <c r="L1522" s="9">
        <v>3064.32</v>
      </c>
      <c r="M1522" s="10">
        <v>0.57000000000000006</v>
      </c>
      <c r="N1522" s="4" t="s">
        <v>83</v>
      </c>
      <c r="O1522" s="4" t="str">
        <f>TEXT(Table1[[#This Row],[Invoice Date]],"yyyy")</f>
        <v>2021</v>
      </c>
      <c r="P1522" s="4" t="str">
        <f>TEXT(Table1[[#This Row],[Invoice Date]],"mmm")</f>
        <v>Jan</v>
      </c>
      <c r="Q1522" s="27">
        <f>WEEKNUM(Table1[[#This Row],[Invoice Date]]) + IF(YEAR(Table1[[#This Row],[Invoice Date]])=2021, 52, 0)</f>
        <v>55</v>
      </c>
    </row>
    <row r="1523" spans="2:17" ht="14.25" customHeight="1" x14ac:dyDescent="0.3">
      <c r="B1523" s="4" t="s">
        <v>30</v>
      </c>
      <c r="C1523" s="34">
        <v>1128299</v>
      </c>
      <c r="D1523" s="5">
        <v>44207</v>
      </c>
      <c r="E1523" s="4" t="s">
        <v>31</v>
      </c>
      <c r="F1523" s="4" t="s">
        <v>32</v>
      </c>
      <c r="G1523" s="4" t="s">
        <v>33</v>
      </c>
      <c r="H1523" s="6" t="s">
        <v>23</v>
      </c>
      <c r="I1523" s="7">
        <v>72</v>
      </c>
      <c r="J1523" s="8">
        <v>219</v>
      </c>
      <c r="K1523" s="9">
        <v>15768</v>
      </c>
      <c r="L1523" s="9">
        <v>5518.7999999999993</v>
      </c>
      <c r="M1523" s="10">
        <v>0.35</v>
      </c>
      <c r="N1523" s="4" t="s">
        <v>83</v>
      </c>
      <c r="O1523" s="4" t="str">
        <f>TEXT(Table1[[#This Row],[Invoice Date]],"yyyy")</f>
        <v>2021</v>
      </c>
      <c r="P1523" s="4" t="str">
        <f>TEXT(Table1[[#This Row],[Invoice Date]],"mmm")</f>
        <v>Jan</v>
      </c>
      <c r="Q1523" s="27">
        <f>WEEKNUM(Table1[[#This Row],[Invoice Date]]) + IF(YEAR(Table1[[#This Row],[Invoice Date]])=2021, 52, 0)</f>
        <v>55</v>
      </c>
    </row>
    <row r="1524" spans="2:17" ht="14.25" customHeight="1" x14ac:dyDescent="0.3">
      <c r="B1524" s="4" t="s">
        <v>30</v>
      </c>
      <c r="C1524" s="34">
        <v>1128299</v>
      </c>
      <c r="D1524" s="5">
        <v>44207</v>
      </c>
      <c r="E1524" s="4" t="s">
        <v>31</v>
      </c>
      <c r="F1524" s="4" t="s">
        <v>32</v>
      </c>
      <c r="G1524" s="4" t="s">
        <v>33</v>
      </c>
      <c r="H1524" s="6" t="s">
        <v>23</v>
      </c>
      <c r="I1524" s="7">
        <v>60</v>
      </c>
      <c r="J1524" s="8">
        <v>306</v>
      </c>
      <c r="K1524" s="9">
        <v>18360</v>
      </c>
      <c r="L1524" s="9">
        <v>4773.6000000000004</v>
      </c>
      <c r="M1524" s="10">
        <v>0.26</v>
      </c>
      <c r="N1524" s="4" t="s">
        <v>24</v>
      </c>
      <c r="O1524" s="4" t="str">
        <f>TEXT(Table1[[#This Row],[Invoice Date]],"yyyy")</f>
        <v>2021</v>
      </c>
      <c r="P1524" s="4" t="str">
        <f>TEXT(Table1[[#This Row],[Invoice Date]],"mmm")</f>
        <v>Jan</v>
      </c>
      <c r="Q1524" s="27">
        <f>WEEKNUM(Table1[[#This Row],[Invoice Date]]) + IF(YEAR(Table1[[#This Row],[Invoice Date]])=2021, 52, 0)</f>
        <v>55</v>
      </c>
    </row>
    <row r="1525" spans="2:17" ht="14.25" customHeight="1" x14ac:dyDescent="0.3">
      <c r="B1525" s="4" t="s">
        <v>30</v>
      </c>
      <c r="C1525" s="34">
        <v>1128299</v>
      </c>
      <c r="D1525" s="5">
        <v>44207</v>
      </c>
      <c r="E1525" s="4" t="s">
        <v>36</v>
      </c>
      <c r="F1525" s="4" t="s">
        <v>76</v>
      </c>
      <c r="G1525" s="4" t="s">
        <v>77</v>
      </c>
      <c r="H1525" s="6" t="s">
        <v>21</v>
      </c>
      <c r="I1525" s="7">
        <v>20.000000000000007</v>
      </c>
      <c r="J1525" s="8">
        <v>325</v>
      </c>
      <c r="K1525" s="9">
        <v>65000.000000000022</v>
      </c>
      <c r="L1525" s="9">
        <v>26000.000000000011</v>
      </c>
      <c r="M1525" s="10">
        <v>0.4</v>
      </c>
      <c r="N1525" s="4" t="s">
        <v>18</v>
      </c>
      <c r="O1525" s="4" t="str">
        <f>TEXT(Table1[[#This Row],[Invoice Date]],"yyyy")</f>
        <v>2021</v>
      </c>
      <c r="P1525" s="4" t="str">
        <f>TEXT(Table1[[#This Row],[Invoice Date]],"mmm")</f>
        <v>Jan</v>
      </c>
      <c r="Q1525" s="27">
        <f>WEEKNUM(Table1[[#This Row],[Invoice Date]]) + IF(YEAR(Table1[[#This Row],[Invoice Date]])=2021, 52, 0)</f>
        <v>55</v>
      </c>
    </row>
    <row r="1526" spans="2:17" ht="14.25" customHeight="1" x14ac:dyDescent="0.3">
      <c r="B1526" s="4" t="s">
        <v>30</v>
      </c>
      <c r="C1526" s="34">
        <v>1128299</v>
      </c>
      <c r="D1526" s="5">
        <v>44207</v>
      </c>
      <c r="E1526" s="4" t="s">
        <v>36</v>
      </c>
      <c r="F1526" s="4" t="s">
        <v>76</v>
      </c>
      <c r="G1526" s="4" t="s">
        <v>77</v>
      </c>
      <c r="H1526" s="6" t="s">
        <v>20</v>
      </c>
      <c r="I1526" s="7">
        <v>15.000000000000002</v>
      </c>
      <c r="J1526" s="8">
        <v>475</v>
      </c>
      <c r="K1526" s="9">
        <v>71250.000000000015</v>
      </c>
      <c r="L1526" s="9">
        <v>24937.500000000004</v>
      </c>
      <c r="M1526" s="10">
        <v>0.35</v>
      </c>
      <c r="N1526" s="4" t="s">
        <v>18</v>
      </c>
      <c r="O1526" s="4" t="str">
        <f>TEXT(Table1[[#This Row],[Invoice Date]],"yyyy")</f>
        <v>2021</v>
      </c>
      <c r="P1526" s="4" t="str">
        <f>TEXT(Table1[[#This Row],[Invoice Date]],"mmm")</f>
        <v>Jan</v>
      </c>
      <c r="Q1526" s="27">
        <f>WEEKNUM(Table1[[#This Row],[Invoice Date]]) + IF(YEAR(Table1[[#This Row],[Invoice Date]])=2021, 52, 0)</f>
        <v>55</v>
      </c>
    </row>
    <row r="1527" spans="2:17" ht="14.25" customHeight="1" x14ac:dyDescent="0.3">
      <c r="B1527" s="4" t="s">
        <v>30</v>
      </c>
      <c r="C1527" s="34">
        <v>1128299</v>
      </c>
      <c r="D1527" s="5">
        <v>44207</v>
      </c>
      <c r="E1527" s="4" t="s">
        <v>36</v>
      </c>
      <c r="F1527" s="4" t="s">
        <v>76</v>
      </c>
      <c r="G1527" s="4" t="s">
        <v>77</v>
      </c>
      <c r="H1527" s="6" t="s">
        <v>19</v>
      </c>
      <c r="I1527" s="7">
        <v>25</v>
      </c>
      <c r="J1527" s="8">
        <v>475</v>
      </c>
      <c r="K1527" s="9">
        <v>118750</v>
      </c>
      <c r="L1527" s="9">
        <v>41562.5</v>
      </c>
      <c r="M1527" s="10">
        <v>0.35</v>
      </c>
      <c r="N1527" s="4" t="s">
        <v>18</v>
      </c>
      <c r="O1527" s="4" t="str">
        <f>TEXT(Table1[[#This Row],[Invoice Date]],"yyyy")</f>
        <v>2021</v>
      </c>
      <c r="P1527" s="4" t="str">
        <f>TEXT(Table1[[#This Row],[Invoice Date]],"mmm")</f>
        <v>Jan</v>
      </c>
      <c r="Q1527" s="27">
        <f>WEEKNUM(Table1[[#This Row],[Invoice Date]]) + IF(YEAR(Table1[[#This Row],[Invoice Date]])=2021, 52, 0)</f>
        <v>55</v>
      </c>
    </row>
    <row r="1528" spans="2:17" ht="14.25" customHeight="1" x14ac:dyDescent="0.3">
      <c r="B1528" s="4" t="s">
        <v>30</v>
      </c>
      <c r="C1528" s="34">
        <v>1128299</v>
      </c>
      <c r="D1528" s="5">
        <v>44207</v>
      </c>
      <c r="E1528" s="4" t="s">
        <v>36</v>
      </c>
      <c r="F1528" s="4" t="s">
        <v>76</v>
      </c>
      <c r="G1528" s="4" t="s">
        <v>77</v>
      </c>
      <c r="H1528" s="6" t="s">
        <v>23</v>
      </c>
      <c r="I1528" s="7">
        <v>25</v>
      </c>
      <c r="J1528" s="8">
        <v>475</v>
      </c>
      <c r="K1528" s="9">
        <v>118750</v>
      </c>
      <c r="L1528" s="9">
        <v>59375</v>
      </c>
      <c r="M1528" s="10">
        <v>0.5</v>
      </c>
      <c r="N1528" s="4" t="s">
        <v>18</v>
      </c>
      <c r="O1528" s="4" t="str">
        <f>TEXT(Table1[[#This Row],[Invoice Date]],"yyyy")</f>
        <v>2021</v>
      </c>
      <c r="P1528" s="4" t="str">
        <f>TEXT(Table1[[#This Row],[Invoice Date]],"mmm")</f>
        <v>Jan</v>
      </c>
      <c r="Q1528" s="27">
        <f>WEEKNUM(Table1[[#This Row],[Invoice Date]]) + IF(YEAR(Table1[[#This Row],[Invoice Date]])=2021, 52, 0)</f>
        <v>55</v>
      </c>
    </row>
    <row r="1529" spans="2:17" ht="14.25" customHeight="1" x14ac:dyDescent="0.3">
      <c r="B1529" s="4" t="s">
        <v>30</v>
      </c>
      <c r="C1529" s="34">
        <v>1128299</v>
      </c>
      <c r="D1529" s="5">
        <v>44207</v>
      </c>
      <c r="E1529" s="4" t="s">
        <v>36</v>
      </c>
      <c r="F1529" s="4" t="s">
        <v>76</v>
      </c>
      <c r="G1529" s="4" t="s">
        <v>77</v>
      </c>
      <c r="H1529" s="6" t="s">
        <v>22</v>
      </c>
      <c r="I1529" s="7">
        <v>35</v>
      </c>
      <c r="J1529" s="8">
        <v>375</v>
      </c>
      <c r="K1529" s="9">
        <v>131250</v>
      </c>
      <c r="L1529" s="9">
        <v>45937.5</v>
      </c>
      <c r="M1529" s="10">
        <v>0.35</v>
      </c>
      <c r="N1529" s="4" t="s">
        <v>18</v>
      </c>
      <c r="O1529" s="4" t="str">
        <f>TEXT(Table1[[#This Row],[Invoice Date]],"yyyy")</f>
        <v>2021</v>
      </c>
      <c r="P1529" s="4" t="str">
        <f>TEXT(Table1[[#This Row],[Invoice Date]],"mmm")</f>
        <v>Jan</v>
      </c>
      <c r="Q1529" s="27">
        <f>WEEKNUM(Table1[[#This Row],[Invoice Date]]) + IF(YEAR(Table1[[#This Row],[Invoice Date]])=2021, 52, 0)</f>
        <v>55</v>
      </c>
    </row>
    <row r="1530" spans="2:17" ht="14.25" customHeight="1" x14ac:dyDescent="0.3">
      <c r="B1530" s="4" t="s">
        <v>30</v>
      </c>
      <c r="C1530" s="34">
        <v>1128299</v>
      </c>
      <c r="D1530" s="5">
        <v>44207</v>
      </c>
      <c r="E1530" s="4" t="s">
        <v>36</v>
      </c>
      <c r="F1530" s="4" t="s">
        <v>76</v>
      </c>
      <c r="G1530" s="4" t="s">
        <v>77</v>
      </c>
      <c r="H1530" s="6" t="s">
        <v>17</v>
      </c>
      <c r="I1530" s="7">
        <v>25</v>
      </c>
      <c r="J1530" s="8">
        <v>675</v>
      </c>
      <c r="K1530" s="9">
        <v>168750</v>
      </c>
      <c r="L1530" s="9">
        <v>67500</v>
      </c>
      <c r="M1530" s="10">
        <v>0.4</v>
      </c>
      <c r="N1530" s="4" t="s">
        <v>18</v>
      </c>
      <c r="O1530" s="4" t="str">
        <f>TEXT(Table1[[#This Row],[Invoice Date]],"yyyy")</f>
        <v>2021</v>
      </c>
      <c r="P1530" s="4" t="str">
        <f>TEXT(Table1[[#This Row],[Invoice Date]],"mmm")</f>
        <v>Jan</v>
      </c>
      <c r="Q1530" s="27">
        <f>WEEKNUM(Table1[[#This Row],[Invoice Date]]) + IF(YEAR(Table1[[#This Row],[Invoice Date]])=2021, 52, 0)</f>
        <v>55</v>
      </c>
    </row>
    <row r="1531" spans="2:17" ht="14.25" customHeight="1" x14ac:dyDescent="0.3">
      <c r="B1531" s="4" t="s">
        <v>34</v>
      </c>
      <c r="C1531" s="33">
        <v>1189833</v>
      </c>
      <c r="D1531" s="5">
        <v>44207</v>
      </c>
      <c r="E1531" s="4" t="s">
        <v>36</v>
      </c>
      <c r="F1531" s="4" t="s">
        <v>53</v>
      </c>
      <c r="G1531" s="4" t="s">
        <v>54</v>
      </c>
      <c r="H1531" s="6" t="s">
        <v>20</v>
      </c>
      <c r="I1531" s="7">
        <v>45</v>
      </c>
      <c r="J1531" s="8">
        <v>425</v>
      </c>
      <c r="K1531" s="9">
        <v>191250</v>
      </c>
      <c r="L1531" s="9">
        <v>86062.5</v>
      </c>
      <c r="M1531" s="10">
        <v>0.45</v>
      </c>
      <c r="N1531" s="4" t="s">
        <v>24</v>
      </c>
      <c r="O1531" s="4" t="str">
        <f>TEXT(Table1[[#This Row],[Invoice Date]],"yyyy")</f>
        <v>2021</v>
      </c>
      <c r="P1531" s="4" t="str">
        <f>TEXT(Table1[[#This Row],[Invoice Date]],"mmm")</f>
        <v>Jan</v>
      </c>
      <c r="Q1531" s="27">
        <f>WEEKNUM(Table1[[#This Row],[Invoice Date]]) + IF(YEAR(Table1[[#This Row],[Invoice Date]])=2021, 52, 0)</f>
        <v>55</v>
      </c>
    </row>
    <row r="1532" spans="2:17" ht="14.25" customHeight="1" x14ac:dyDescent="0.3">
      <c r="B1532" s="4" t="s">
        <v>30</v>
      </c>
      <c r="C1532" s="34">
        <v>1128299</v>
      </c>
      <c r="D1532" s="5">
        <v>44207</v>
      </c>
      <c r="E1532" s="4" t="s">
        <v>31</v>
      </c>
      <c r="F1532" s="4" t="s">
        <v>32</v>
      </c>
      <c r="G1532" s="4" t="s">
        <v>33</v>
      </c>
      <c r="H1532" s="6" t="s">
        <v>23</v>
      </c>
      <c r="I1532" s="7">
        <v>80</v>
      </c>
      <c r="J1532" s="8">
        <v>875</v>
      </c>
      <c r="K1532" s="9">
        <v>700000</v>
      </c>
      <c r="L1532" s="9">
        <v>140000</v>
      </c>
      <c r="M1532" s="10">
        <v>0.2</v>
      </c>
      <c r="N1532" s="4" t="s">
        <v>24</v>
      </c>
      <c r="O1532" s="4" t="str">
        <f>TEXT(Table1[[#This Row],[Invoice Date]],"yyyy")</f>
        <v>2021</v>
      </c>
      <c r="P1532" s="4" t="str">
        <f>TEXT(Table1[[#This Row],[Invoice Date]],"mmm")</f>
        <v>Jan</v>
      </c>
      <c r="Q1532" s="27">
        <f>WEEKNUM(Table1[[#This Row],[Invoice Date]]) + IF(YEAR(Table1[[#This Row],[Invoice Date]])=2021, 52, 0)</f>
        <v>55</v>
      </c>
    </row>
    <row r="1533" spans="2:17" ht="14.25" customHeight="1" x14ac:dyDescent="0.3">
      <c r="B1533" s="4" t="s">
        <v>14</v>
      </c>
      <c r="C1533" s="33">
        <v>1185732</v>
      </c>
      <c r="D1533" s="5">
        <v>44208</v>
      </c>
      <c r="E1533" s="4" t="s">
        <v>36</v>
      </c>
      <c r="F1533" s="4" t="s">
        <v>106</v>
      </c>
      <c r="G1533" s="4" t="s">
        <v>107</v>
      </c>
      <c r="H1533" s="6" t="s">
        <v>21</v>
      </c>
      <c r="I1533" s="7">
        <v>34</v>
      </c>
      <c r="J1533" s="8">
        <v>36</v>
      </c>
      <c r="K1533" s="9">
        <v>1224</v>
      </c>
      <c r="L1533" s="9">
        <v>489.6</v>
      </c>
      <c r="M1533" s="10">
        <v>0.4</v>
      </c>
      <c r="N1533" s="4" t="s">
        <v>83</v>
      </c>
      <c r="O1533" s="4" t="str">
        <f>TEXT(Table1[[#This Row],[Invoice Date]],"yyyy")</f>
        <v>2021</v>
      </c>
      <c r="P1533" s="4" t="str">
        <f>TEXT(Table1[[#This Row],[Invoice Date]],"mmm")</f>
        <v>Jan</v>
      </c>
      <c r="Q1533" s="27">
        <f>WEEKNUM(Table1[[#This Row],[Invoice Date]]) + IF(YEAR(Table1[[#This Row],[Invoice Date]])=2021, 52, 0)</f>
        <v>55</v>
      </c>
    </row>
    <row r="1534" spans="2:17" ht="14.25" customHeight="1" x14ac:dyDescent="0.3">
      <c r="B1534" s="4" t="s">
        <v>14</v>
      </c>
      <c r="C1534" s="33">
        <v>1185732</v>
      </c>
      <c r="D1534" s="5">
        <v>44208</v>
      </c>
      <c r="E1534" s="4" t="s">
        <v>36</v>
      </c>
      <c r="F1534" s="4" t="s">
        <v>106</v>
      </c>
      <c r="G1534" s="4" t="s">
        <v>107</v>
      </c>
      <c r="H1534" s="6" t="s">
        <v>22</v>
      </c>
      <c r="I1534" s="7">
        <v>48</v>
      </c>
      <c r="J1534" s="8">
        <v>44</v>
      </c>
      <c r="K1534" s="9">
        <v>2112</v>
      </c>
      <c r="L1534" s="9">
        <v>992.64</v>
      </c>
      <c r="M1534" s="10">
        <v>0.47</v>
      </c>
      <c r="N1534" s="4" t="s">
        <v>83</v>
      </c>
      <c r="O1534" s="4" t="str">
        <f>TEXT(Table1[[#This Row],[Invoice Date]],"yyyy")</f>
        <v>2021</v>
      </c>
      <c r="P1534" s="4" t="str">
        <f>TEXT(Table1[[#This Row],[Invoice Date]],"mmm")</f>
        <v>Jan</v>
      </c>
      <c r="Q1534" s="27">
        <f>WEEKNUM(Table1[[#This Row],[Invoice Date]]) + IF(YEAR(Table1[[#This Row],[Invoice Date]])=2021, 52, 0)</f>
        <v>55</v>
      </c>
    </row>
    <row r="1535" spans="2:17" ht="14.25" customHeight="1" x14ac:dyDescent="0.3">
      <c r="B1535" s="4" t="s">
        <v>14</v>
      </c>
      <c r="C1535" s="33">
        <v>1185732</v>
      </c>
      <c r="D1535" s="5">
        <v>44208</v>
      </c>
      <c r="E1535" s="4" t="s">
        <v>36</v>
      </c>
      <c r="F1535" s="4" t="s">
        <v>106</v>
      </c>
      <c r="G1535" s="4" t="s">
        <v>107</v>
      </c>
      <c r="H1535" s="6" t="s">
        <v>20</v>
      </c>
      <c r="I1535" s="7">
        <v>27</v>
      </c>
      <c r="J1535" s="8">
        <v>83</v>
      </c>
      <c r="K1535" s="9">
        <v>2241</v>
      </c>
      <c r="L1535" s="9">
        <v>986.04</v>
      </c>
      <c r="M1535" s="10">
        <v>0.44</v>
      </c>
      <c r="N1535" s="4" t="s">
        <v>83</v>
      </c>
      <c r="O1535" s="4" t="str">
        <f>TEXT(Table1[[#This Row],[Invoice Date]],"yyyy")</f>
        <v>2021</v>
      </c>
      <c r="P1535" s="4" t="str">
        <f>TEXT(Table1[[#This Row],[Invoice Date]],"mmm")</f>
        <v>Jan</v>
      </c>
      <c r="Q1535" s="27">
        <f>WEEKNUM(Table1[[#This Row],[Invoice Date]]) + IF(YEAR(Table1[[#This Row],[Invoice Date]])=2021, 52, 0)</f>
        <v>55</v>
      </c>
    </row>
    <row r="1536" spans="2:17" ht="14.25" customHeight="1" x14ac:dyDescent="0.3">
      <c r="B1536" s="4" t="s">
        <v>14</v>
      </c>
      <c r="C1536" s="33">
        <v>1185732</v>
      </c>
      <c r="D1536" s="5">
        <v>44208</v>
      </c>
      <c r="E1536" s="4" t="s">
        <v>36</v>
      </c>
      <c r="F1536" s="4" t="s">
        <v>106</v>
      </c>
      <c r="G1536" s="4" t="s">
        <v>107</v>
      </c>
      <c r="H1536" s="6" t="s">
        <v>23</v>
      </c>
      <c r="I1536" s="7">
        <v>37</v>
      </c>
      <c r="J1536" s="8">
        <v>72</v>
      </c>
      <c r="K1536" s="9">
        <v>2664</v>
      </c>
      <c r="L1536" s="9">
        <v>1465.2</v>
      </c>
      <c r="M1536" s="10">
        <v>0.55000000000000004</v>
      </c>
      <c r="N1536" s="4" t="s">
        <v>83</v>
      </c>
      <c r="O1536" s="4" t="str">
        <f>TEXT(Table1[[#This Row],[Invoice Date]],"yyyy")</f>
        <v>2021</v>
      </c>
      <c r="P1536" s="4" t="str">
        <f>TEXT(Table1[[#This Row],[Invoice Date]],"mmm")</f>
        <v>Jan</v>
      </c>
      <c r="Q1536" s="27">
        <f>WEEKNUM(Table1[[#This Row],[Invoice Date]]) + IF(YEAR(Table1[[#This Row],[Invoice Date]])=2021, 52, 0)</f>
        <v>55</v>
      </c>
    </row>
    <row r="1537" spans="2:17" ht="14.25" customHeight="1" x14ac:dyDescent="0.3">
      <c r="B1537" s="4" t="s">
        <v>14</v>
      </c>
      <c r="C1537" s="33">
        <v>1185732</v>
      </c>
      <c r="D1537" s="5">
        <v>44208</v>
      </c>
      <c r="E1537" s="4" t="s">
        <v>36</v>
      </c>
      <c r="F1537" s="4" t="s">
        <v>106</v>
      </c>
      <c r="G1537" s="4" t="s">
        <v>107</v>
      </c>
      <c r="H1537" s="6" t="s">
        <v>19</v>
      </c>
      <c r="I1537" s="7">
        <v>37</v>
      </c>
      <c r="J1537" s="8">
        <v>80</v>
      </c>
      <c r="K1537" s="9">
        <v>2960</v>
      </c>
      <c r="L1537" s="9">
        <v>1184</v>
      </c>
      <c r="M1537" s="10">
        <v>0.4</v>
      </c>
      <c r="N1537" s="4" t="s">
        <v>83</v>
      </c>
      <c r="O1537" s="4" t="str">
        <f>TEXT(Table1[[#This Row],[Invoice Date]],"yyyy")</f>
        <v>2021</v>
      </c>
      <c r="P1537" s="4" t="str">
        <f>TEXT(Table1[[#This Row],[Invoice Date]],"mmm")</f>
        <v>Jan</v>
      </c>
      <c r="Q1537" s="27">
        <f>WEEKNUM(Table1[[#This Row],[Invoice Date]]) + IF(YEAR(Table1[[#This Row],[Invoice Date]])=2021, 52, 0)</f>
        <v>55</v>
      </c>
    </row>
    <row r="1538" spans="2:17" ht="14.25" customHeight="1" x14ac:dyDescent="0.3">
      <c r="B1538" s="4" t="s">
        <v>34</v>
      </c>
      <c r="C1538" s="33">
        <v>1189833</v>
      </c>
      <c r="D1538" s="5">
        <v>44208</v>
      </c>
      <c r="E1538" s="4" t="s">
        <v>36</v>
      </c>
      <c r="F1538" s="4" t="s">
        <v>53</v>
      </c>
      <c r="G1538" s="4" t="s">
        <v>54</v>
      </c>
      <c r="H1538" s="6" t="s">
        <v>21</v>
      </c>
      <c r="I1538" s="7">
        <v>44</v>
      </c>
      <c r="J1538" s="8">
        <v>91</v>
      </c>
      <c r="K1538" s="9">
        <v>4004</v>
      </c>
      <c r="L1538" s="9">
        <v>2122.12</v>
      </c>
      <c r="M1538" s="10">
        <v>0.53</v>
      </c>
      <c r="N1538" s="4" t="s">
        <v>83</v>
      </c>
      <c r="O1538" s="4" t="str">
        <f>TEXT(Table1[[#This Row],[Invoice Date]],"yyyy")</f>
        <v>2021</v>
      </c>
      <c r="P1538" s="4" t="str">
        <f>TEXT(Table1[[#This Row],[Invoice Date]],"mmm")</f>
        <v>Jan</v>
      </c>
      <c r="Q1538" s="27">
        <f>WEEKNUM(Table1[[#This Row],[Invoice Date]]) + IF(YEAR(Table1[[#This Row],[Invoice Date]])=2021, 52, 0)</f>
        <v>55</v>
      </c>
    </row>
    <row r="1539" spans="2:17" ht="14.25" customHeight="1" x14ac:dyDescent="0.3">
      <c r="B1539" s="4" t="s">
        <v>30</v>
      </c>
      <c r="C1539" s="34">
        <v>1128299</v>
      </c>
      <c r="D1539" s="5">
        <v>44208</v>
      </c>
      <c r="E1539" s="4" t="s">
        <v>48</v>
      </c>
      <c r="F1539" s="4" t="s">
        <v>49</v>
      </c>
      <c r="G1539" s="4" t="s">
        <v>68</v>
      </c>
      <c r="H1539" s="6" t="s">
        <v>21</v>
      </c>
      <c r="I1539" s="7">
        <v>30</v>
      </c>
      <c r="J1539" s="8">
        <v>170</v>
      </c>
      <c r="K1539" s="9">
        <v>5100</v>
      </c>
      <c r="L1539" s="9">
        <v>1887</v>
      </c>
      <c r="M1539" s="10">
        <v>0.37</v>
      </c>
      <c r="N1539" s="4" t="s">
        <v>24</v>
      </c>
      <c r="O1539" s="4" t="str">
        <f>TEXT(Table1[[#This Row],[Invoice Date]],"yyyy")</f>
        <v>2021</v>
      </c>
      <c r="P1539" s="4" t="str">
        <f>TEXT(Table1[[#This Row],[Invoice Date]],"mmm")</f>
        <v>Jan</v>
      </c>
      <c r="Q1539" s="27">
        <f>WEEKNUM(Table1[[#This Row],[Invoice Date]]) + IF(YEAR(Table1[[#This Row],[Invoice Date]])=2021, 52, 0)</f>
        <v>55</v>
      </c>
    </row>
    <row r="1540" spans="2:17" ht="14.25" customHeight="1" x14ac:dyDescent="0.3">
      <c r="B1540" s="4" t="s">
        <v>14</v>
      </c>
      <c r="C1540" s="33">
        <v>1185732</v>
      </c>
      <c r="D1540" s="5">
        <v>44208</v>
      </c>
      <c r="E1540" s="4" t="s">
        <v>36</v>
      </c>
      <c r="F1540" s="4" t="s">
        <v>106</v>
      </c>
      <c r="G1540" s="4" t="s">
        <v>107</v>
      </c>
      <c r="H1540" s="6" t="s">
        <v>17</v>
      </c>
      <c r="I1540" s="7">
        <v>38</v>
      </c>
      <c r="J1540" s="8">
        <v>138</v>
      </c>
      <c r="K1540" s="9">
        <v>5244</v>
      </c>
      <c r="L1540" s="9">
        <v>2569.56</v>
      </c>
      <c r="M1540" s="10">
        <v>0.49</v>
      </c>
      <c r="N1540" s="4" t="s">
        <v>83</v>
      </c>
      <c r="O1540" s="4" t="str">
        <f>TEXT(Table1[[#This Row],[Invoice Date]],"yyyy")</f>
        <v>2021</v>
      </c>
      <c r="P1540" s="4" t="str">
        <f>TEXT(Table1[[#This Row],[Invoice Date]],"mmm")</f>
        <v>Jan</v>
      </c>
      <c r="Q1540" s="27">
        <f>WEEKNUM(Table1[[#This Row],[Invoice Date]]) + IF(YEAR(Table1[[#This Row],[Invoice Date]])=2021, 52, 0)</f>
        <v>55</v>
      </c>
    </row>
    <row r="1541" spans="2:17" ht="14.25" customHeight="1" x14ac:dyDescent="0.3">
      <c r="B1541" s="4" t="s">
        <v>30</v>
      </c>
      <c r="C1541" s="34">
        <v>1128299</v>
      </c>
      <c r="D1541" s="5">
        <v>44208</v>
      </c>
      <c r="E1541" s="4" t="s">
        <v>48</v>
      </c>
      <c r="F1541" s="4" t="s">
        <v>49</v>
      </c>
      <c r="G1541" s="4" t="s">
        <v>68</v>
      </c>
      <c r="H1541" s="6" t="s">
        <v>20</v>
      </c>
      <c r="I1541" s="7">
        <v>26</v>
      </c>
      <c r="J1541" s="8">
        <v>202</v>
      </c>
      <c r="K1541" s="9">
        <v>5252</v>
      </c>
      <c r="L1541" s="9">
        <v>1523.08</v>
      </c>
      <c r="M1541" s="10">
        <v>0.28999999999999998</v>
      </c>
      <c r="N1541" s="4" t="s">
        <v>24</v>
      </c>
      <c r="O1541" s="4" t="str">
        <f>TEXT(Table1[[#This Row],[Invoice Date]],"yyyy")</f>
        <v>2021</v>
      </c>
      <c r="P1541" s="4" t="str">
        <f>TEXT(Table1[[#This Row],[Invoice Date]],"mmm")</f>
        <v>Jan</v>
      </c>
      <c r="Q1541" s="27">
        <f>WEEKNUM(Table1[[#This Row],[Invoice Date]]) + IF(YEAR(Table1[[#This Row],[Invoice Date]])=2021, 52, 0)</f>
        <v>55</v>
      </c>
    </row>
    <row r="1542" spans="2:17" ht="14.25" customHeight="1" x14ac:dyDescent="0.3">
      <c r="B1542" s="4" t="s">
        <v>30</v>
      </c>
      <c r="C1542" s="34">
        <v>1128299</v>
      </c>
      <c r="D1542" s="5">
        <v>44208</v>
      </c>
      <c r="E1542" s="4" t="s">
        <v>48</v>
      </c>
      <c r="F1542" s="4" t="s">
        <v>49</v>
      </c>
      <c r="G1542" s="4" t="s">
        <v>68</v>
      </c>
      <c r="H1542" s="6" t="s">
        <v>21</v>
      </c>
      <c r="I1542" s="7">
        <v>37</v>
      </c>
      <c r="J1542" s="8">
        <v>145</v>
      </c>
      <c r="K1542" s="9">
        <v>5365</v>
      </c>
      <c r="L1542" s="9">
        <v>2199.65</v>
      </c>
      <c r="M1542" s="10">
        <v>0.41</v>
      </c>
      <c r="N1542" s="4" t="s">
        <v>83</v>
      </c>
      <c r="O1542" s="4" t="str">
        <f>TEXT(Table1[[#This Row],[Invoice Date]],"yyyy")</f>
        <v>2021</v>
      </c>
      <c r="P1542" s="4" t="str">
        <f>TEXT(Table1[[#This Row],[Invoice Date]],"mmm")</f>
        <v>Jan</v>
      </c>
      <c r="Q1542" s="27">
        <f>WEEKNUM(Table1[[#This Row],[Invoice Date]]) + IF(YEAR(Table1[[#This Row],[Invoice Date]])=2021, 52, 0)</f>
        <v>55</v>
      </c>
    </row>
    <row r="1543" spans="2:17" ht="14.25" customHeight="1" x14ac:dyDescent="0.3">
      <c r="B1543" s="4" t="s">
        <v>30</v>
      </c>
      <c r="C1543" s="34">
        <v>1128299</v>
      </c>
      <c r="D1543" s="5">
        <v>44208</v>
      </c>
      <c r="E1543" s="4" t="s">
        <v>48</v>
      </c>
      <c r="F1543" s="4" t="s">
        <v>49</v>
      </c>
      <c r="G1543" s="4" t="s">
        <v>68</v>
      </c>
      <c r="H1543" s="6" t="s">
        <v>20</v>
      </c>
      <c r="I1543" s="7">
        <v>32</v>
      </c>
      <c r="J1543" s="8">
        <v>169</v>
      </c>
      <c r="K1543" s="9">
        <v>5408</v>
      </c>
      <c r="L1543" s="9">
        <v>2055.04</v>
      </c>
      <c r="M1543" s="10">
        <v>0.38</v>
      </c>
      <c r="N1543" s="4" t="s">
        <v>83</v>
      </c>
      <c r="O1543" s="4" t="str">
        <f>TEXT(Table1[[#This Row],[Invoice Date]],"yyyy")</f>
        <v>2021</v>
      </c>
      <c r="P1543" s="4" t="str">
        <f>TEXT(Table1[[#This Row],[Invoice Date]],"mmm")</f>
        <v>Jan</v>
      </c>
      <c r="Q1543" s="27">
        <f>WEEKNUM(Table1[[#This Row],[Invoice Date]]) + IF(YEAR(Table1[[#This Row],[Invoice Date]])=2021, 52, 0)</f>
        <v>55</v>
      </c>
    </row>
    <row r="1544" spans="2:17" ht="14.25" customHeight="1" x14ac:dyDescent="0.3">
      <c r="B1544" s="4" t="s">
        <v>30</v>
      </c>
      <c r="C1544" s="34">
        <v>1128299</v>
      </c>
      <c r="D1544" s="5">
        <v>44208</v>
      </c>
      <c r="E1544" s="4" t="s">
        <v>48</v>
      </c>
      <c r="F1544" s="4" t="s">
        <v>49</v>
      </c>
      <c r="G1544" s="4" t="s">
        <v>68</v>
      </c>
      <c r="H1544" s="6" t="s">
        <v>22</v>
      </c>
      <c r="I1544" s="7">
        <v>36</v>
      </c>
      <c r="J1544" s="8">
        <v>193</v>
      </c>
      <c r="K1544" s="9">
        <v>6948</v>
      </c>
      <c r="L1544" s="9">
        <v>2848.68</v>
      </c>
      <c r="M1544" s="10">
        <v>0.41</v>
      </c>
      <c r="N1544" s="4" t="s">
        <v>24</v>
      </c>
      <c r="O1544" s="4" t="str">
        <f>TEXT(Table1[[#This Row],[Invoice Date]],"yyyy")</f>
        <v>2021</v>
      </c>
      <c r="P1544" s="4" t="str">
        <f>TEXT(Table1[[#This Row],[Invoice Date]],"mmm")</f>
        <v>Jan</v>
      </c>
      <c r="Q1544" s="27">
        <f>WEEKNUM(Table1[[#This Row],[Invoice Date]]) + IF(YEAR(Table1[[#This Row],[Invoice Date]])=2021, 52, 0)</f>
        <v>55</v>
      </c>
    </row>
    <row r="1545" spans="2:17" ht="14.25" customHeight="1" x14ac:dyDescent="0.3">
      <c r="B1545" s="4" t="s">
        <v>30</v>
      </c>
      <c r="C1545" s="34">
        <v>1128299</v>
      </c>
      <c r="D1545" s="5">
        <v>44208</v>
      </c>
      <c r="E1545" s="4" t="s">
        <v>48</v>
      </c>
      <c r="F1545" s="4" t="s">
        <v>49</v>
      </c>
      <c r="G1545" s="4" t="s">
        <v>68</v>
      </c>
      <c r="H1545" s="6" t="s">
        <v>23</v>
      </c>
      <c r="I1545" s="7">
        <v>35</v>
      </c>
      <c r="J1545" s="8">
        <v>221</v>
      </c>
      <c r="K1545" s="9">
        <v>7735</v>
      </c>
      <c r="L1545" s="9">
        <v>4254.25</v>
      </c>
      <c r="M1545" s="10">
        <v>0.55000000000000004</v>
      </c>
      <c r="N1545" s="4" t="s">
        <v>24</v>
      </c>
      <c r="O1545" s="4" t="str">
        <f>TEXT(Table1[[#This Row],[Invoice Date]],"yyyy")</f>
        <v>2021</v>
      </c>
      <c r="P1545" s="4" t="str">
        <f>TEXT(Table1[[#This Row],[Invoice Date]],"mmm")</f>
        <v>Jan</v>
      </c>
      <c r="Q1545" s="27">
        <f>WEEKNUM(Table1[[#This Row],[Invoice Date]]) + IF(YEAR(Table1[[#This Row],[Invoice Date]])=2021, 52, 0)</f>
        <v>55</v>
      </c>
    </row>
    <row r="1546" spans="2:17" ht="14.25" customHeight="1" x14ac:dyDescent="0.3">
      <c r="B1546" s="4" t="s">
        <v>30</v>
      </c>
      <c r="C1546" s="34">
        <v>1128299</v>
      </c>
      <c r="D1546" s="5">
        <v>44208</v>
      </c>
      <c r="E1546" s="4" t="s">
        <v>48</v>
      </c>
      <c r="F1546" s="4" t="s">
        <v>49</v>
      </c>
      <c r="G1546" s="4" t="s">
        <v>68</v>
      </c>
      <c r="H1546" s="6" t="s">
        <v>23</v>
      </c>
      <c r="I1546" s="7">
        <v>44</v>
      </c>
      <c r="J1546" s="8">
        <v>176</v>
      </c>
      <c r="K1546" s="9">
        <v>7744</v>
      </c>
      <c r="L1546" s="9">
        <v>5033.6000000000004</v>
      </c>
      <c r="M1546" s="10">
        <v>0.65</v>
      </c>
      <c r="N1546" s="4" t="s">
        <v>83</v>
      </c>
      <c r="O1546" s="4" t="str">
        <f>TEXT(Table1[[#This Row],[Invoice Date]],"yyyy")</f>
        <v>2021</v>
      </c>
      <c r="P1546" s="4" t="str">
        <f>TEXT(Table1[[#This Row],[Invoice Date]],"mmm")</f>
        <v>Jan</v>
      </c>
      <c r="Q1546" s="27">
        <f>WEEKNUM(Table1[[#This Row],[Invoice Date]]) + IF(YEAR(Table1[[#This Row],[Invoice Date]])=2021, 52, 0)</f>
        <v>55</v>
      </c>
    </row>
    <row r="1547" spans="2:17" ht="14.25" customHeight="1" x14ac:dyDescent="0.3">
      <c r="B1547" s="4" t="s">
        <v>30</v>
      </c>
      <c r="C1547" s="34">
        <v>1128299</v>
      </c>
      <c r="D1547" s="5">
        <v>44208</v>
      </c>
      <c r="E1547" s="4" t="s">
        <v>48</v>
      </c>
      <c r="F1547" s="4" t="s">
        <v>49</v>
      </c>
      <c r="G1547" s="4" t="s">
        <v>68</v>
      </c>
      <c r="H1547" s="6" t="s">
        <v>19</v>
      </c>
      <c r="I1547" s="7">
        <v>36</v>
      </c>
      <c r="J1547" s="8">
        <v>221</v>
      </c>
      <c r="K1547" s="9">
        <v>7956</v>
      </c>
      <c r="L1547" s="9">
        <v>3182.3999999999996</v>
      </c>
      <c r="M1547" s="10">
        <v>0.39999999999999997</v>
      </c>
      <c r="N1547" s="4" t="s">
        <v>24</v>
      </c>
      <c r="O1547" s="4" t="str">
        <f>TEXT(Table1[[#This Row],[Invoice Date]],"yyyy")</f>
        <v>2021</v>
      </c>
      <c r="P1547" s="4" t="str">
        <f>TEXT(Table1[[#This Row],[Invoice Date]],"mmm")</f>
        <v>Jan</v>
      </c>
      <c r="Q1547" s="27">
        <f>WEEKNUM(Table1[[#This Row],[Invoice Date]]) + IF(YEAR(Table1[[#This Row],[Invoice Date]])=2021, 52, 0)</f>
        <v>55</v>
      </c>
    </row>
    <row r="1548" spans="2:17" ht="14.25" customHeight="1" x14ac:dyDescent="0.3">
      <c r="B1548" s="4" t="s">
        <v>30</v>
      </c>
      <c r="C1548" s="34">
        <v>1128299</v>
      </c>
      <c r="D1548" s="5">
        <v>44208</v>
      </c>
      <c r="E1548" s="4" t="s">
        <v>48</v>
      </c>
      <c r="F1548" s="4" t="s">
        <v>49</v>
      </c>
      <c r="G1548" s="4" t="s">
        <v>68</v>
      </c>
      <c r="H1548" s="6" t="s">
        <v>17</v>
      </c>
      <c r="I1548" s="7">
        <v>30</v>
      </c>
      <c r="J1548" s="8">
        <v>272</v>
      </c>
      <c r="K1548" s="9">
        <v>8160</v>
      </c>
      <c r="L1548" s="9">
        <v>4161.6000000000004</v>
      </c>
      <c r="M1548" s="10">
        <v>0.51</v>
      </c>
      <c r="N1548" s="4" t="s">
        <v>24</v>
      </c>
      <c r="O1548" s="4" t="str">
        <f>TEXT(Table1[[#This Row],[Invoice Date]],"yyyy")</f>
        <v>2021</v>
      </c>
      <c r="P1548" s="4" t="str">
        <f>TEXT(Table1[[#This Row],[Invoice Date]],"mmm")</f>
        <v>Jan</v>
      </c>
      <c r="Q1548" s="27">
        <f>WEEKNUM(Table1[[#This Row],[Invoice Date]]) + IF(YEAR(Table1[[#This Row],[Invoice Date]])=2021, 52, 0)</f>
        <v>55</v>
      </c>
    </row>
    <row r="1549" spans="2:17" ht="14.25" customHeight="1" x14ac:dyDescent="0.3">
      <c r="B1549" s="4" t="s">
        <v>30</v>
      </c>
      <c r="C1549" s="34">
        <v>1128299</v>
      </c>
      <c r="D1549" s="5">
        <v>44208</v>
      </c>
      <c r="E1549" s="4" t="s">
        <v>48</v>
      </c>
      <c r="F1549" s="4" t="s">
        <v>49</v>
      </c>
      <c r="G1549" s="4" t="s">
        <v>68</v>
      </c>
      <c r="H1549" s="6" t="s">
        <v>19</v>
      </c>
      <c r="I1549" s="7">
        <v>44</v>
      </c>
      <c r="J1549" s="8">
        <v>189</v>
      </c>
      <c r="K1549" s="9">
        <v>8316</v>
      </c>
      <c r="L1549" s="9">
        <v>3908.52</v>
      </c>
      <c r="M1549" s="10">
        <v>0.47</v>
      </c>
      <c r="N1549" s="4" t="s">
        <v>83</v>
      </c>
      <c r="O1549" s="4" t="str">
        <f>TEXT(Table1[[#This Row],[Invoice Date]],"yyyy")</f>
        <v>2021</v>
      </c>
      <c r="P1549" s="4" t="str">
        <f>TEXT(Table1[[#This Row],[Invoice Date]],"mmm")</f>
        <v>Jan</v>
      </c>
      <c r="Q1549" s="27">
        <f>WEEKNUM(Table1[[#This Row],[Invoice Date]]) + IF(YEAR(Table1[[#This Row],[Invoice Date]])=2021, 52, 0)</f>
        <v>55</v>
      </c>
    </row>
    <row r="1550" spans="2:17" ht="14.25" customHeight="1" x14ac:dyDescent="0.3">
      <c r="B1550" s="4" t="s">
        <v>30</v>
      </c>
      <c r="C1550" s="34">
        <v>1128299</v>
      </c>
      <c r="D1550" s="5">
        <v>44208</v>
      </c>
      <c r="E1550" s="4" t="s">
        <v>48</v>
      </c>
      <c r="F1550" s="4" t="s">
        <v>49</v>
      </c>
      <c r="G1550" s="4" t="s">
        <v>68</v>
      </c>
      <c r="H1550" s="6" t="s">
        <v>22</v>
      </c>
      <c r="I1550" s="7">
        <v>51</v>
      </c>
      <c r="J1550" s="8">
        <v>165</v>
      </c>
      <c r="K1550" s="9">
        <v>8415</v>
      </c>
      <c r="L1550" s="9">
        <v>3786.7499999999995</v>
      </c>
      <c r="M1550" s="10">
        <v>0.44999999999999996</v>
      </c>
      <c r="N1550" s="4" t="s">
        <v>83</v>
      </c>
      <c r="O1550" s="4" t="str">
        <f>TEXT(Table1[[#This Row],[Invoice Date]],"yyyy")</f>
        <v>2021</v>
      </c>
      <c r="P1550" s="4" t="str">
        <f>TEXT(Table1[[#This Row],[Invoice Date]],"mmm")</f>
        <v>Jan</v>
      </c>
      <c r="Q1550" s="27">
        <f>WEEKNUM(Table1[[#This Row],[Invoice Date]]) + IF(YEAR(Table1[[#This Row],[Invoice Date]])=2021, 52, 0)</f>
        <v>55</v>
      </c>
    </row>
    <row r="1551" spans="2:17" ht="14.25" customHeight="1" x14ac:dyDescent="0.3">
      <c r="B1551" s="4" t="s">
        <v>30</v>
      </c>
      <c r="C1551" s="34">
        <v>1128299</v>
      </c>
      <c r="D1551" s="5">
        <v>44208</v>
      </c>
      <c r="E1551" s="4" t="s">
        <v>48</v>
      </c>
      <c r="F1551" s="4" t="s">
        <v>49</v>
      </c>
      <c r="G1551" s="4" t="s">
        <v>68</v>
      </c>
      <c r="H1551" s="6" t="s">
        <v>17</v>
      </c>
      <c r="I1551" s="7">
        <v>41</v>
      </c>
      <c r="J1551" s="8">
        <v>255</v>
      </c>
      <c r="K1551" s="9">
        <v>10455</v>
      </c>
      <c r="L1551" s="9">
        <v>5750.2500000000009</v>
      </c>
      <c r="M1551" s="10">
        <v>0.55000000000000004</v>
      </c>
      <c r="N1551" s="4" t="s">
        <v>83</v>
      </c>
      <c r="O1551" s="4" t="str">
        <f>TEXT(Table1[[#This Row],[Invoice Date]],"yyyy")</f>
        <v>2021</v>
      </c>
      <c r="P1551" s="4" t="str">
        <f>TEXT(Table1[[#This Row],[Invoice Date]],"mmm")</f>
        <v>Jan</v>
      </c>
      <c r="Q1551" s="27">
        <f>WEEKNUM(Table1[[#This Row],[Invoice Date]]) + IF(YEAR(Table1[[#This Row],[Invoice Date]])=2021, 52, 0)</f>
        <v>55</v>
      </c>
    </row>
    <row r="1552" spans="2:17" ht="14.25" customHeight="1" x14ac:dyDescent="0.3">
      <c r="B1552" s="4" t="s">
        <v>30</v>
      </c>
      <c r="C1552" s="34">
        <v>1128299</v>
      </c>
      <c r="D1552" s="5">
        <v>44208</v>
      </c>
      <c r="E1552" s="4" t="s">
        <v>31</v>
      </c>
      <c r="F1552" s="4" t="s">
        <v>32</v>
      </c>
      <c r="G1552" s="4" t="s">
        <v>33</v>
      </c>
      <c r="H1552" s="6" t="s">
        <v>17</v>
      </c>
      <c r="I1552" s="7">
        <v>41</v>
      </c>
      <c r="J1552" s="8">
        <v>338</v>
      </c>
      <c r="K1552" s="9">
        <v>13858</v>
      </c>
      <c r="L1552" s="9">
        <v>5266.04</v>
      </c>
      <c r="M1552" s="10">
        <v>0.38</v>
      </c>
      <c r="N1552" s="4" t="s">
        <v>24</v>
      </c>
      <c r="O1552" s="4" t="str">
        <f>TEXT(Table1[[#This Row],[Invoice Date]],"yyyy")</f>
        <v>2021</v>
      </c>
      <c r="P1552" s="4" t="str">
        <f>TEXT(Table1[[#This Row],[Invoice Date]],"mmm")</f>
        <v>Jan</v>
      </c>
      <c r="Q1552" s="27">
        <f>WEEKNUM(Table1[[#This Row],[Invoice Date]]) + IF(YEAR(Table1[[#This Row],[Invoice Date]])=2021, 52, 0)</f>
        <v>55</v>
      </c>
    </row>
    <row r="1553" spans="2:17" ht="14.25" customHeight="1" x14ac:dyDescent="0.3">
      <c r="B1553" s="4" t="s">
        <v>30</v>
      </c>
      <c r="C1553" s="34">
        <v>1128299</v>
      </c>
      <c r="D1553" s="5">
        <v>44208</v>
      </c>
      <c r="E1553" s="4" t="s">
        <v>31</v>
      </c>
      <c r="F1553" s="4" t="s">
        <v>32</v>
      </c>
      <c r="G1553" s="4" t="s">
        <v>33</v>
      </c>
      <c r="H1553" s="6" t="s">
        <v>17</v>
      </c>
      <c r="I1553" s="7">
        <v>56</v>
      </c>
      <c r="J1553" s="8">
        <v>277</v>
      </c>
      <c r="K1553" s="9">
        <v>15512</v>
      </c>
      <c r="L1553" s="9">
        <v>6980.4000000000015</v>
      </c>
      <c r="M1553" s="10">
        <v>0.45000000000000007</v>
      </c>
      <c r="N1553" s="4" t="s">
        <v>83</v>
      </c>
      <c r="O1553" s="4" t="str">
        <f>TEXT(Table1[[#This Row],[Invoice Date]],"yyyy")</f>
        <v>2021</v>
      </c>
      <c r="P1553" s="4" t="str">
        <f>TEXT(Table1[[#This Row],[Invoice Date]],"mmm")</f>
        <v>Jan</v>
      </c>
      <c r="Q1553" s="27">
        <f>WEEKNUM(Table1[[#This Row],[Invoice Date]]) + IF(YEAR(Table1[[#This Row],[Invoice Date]])=2021, 52, 0)</f>
        <v>55</v>
      </c>
    </row>
    <row r="1554" spans="2:17" ht="14.25" customHeight="1" x14ac:dyDescent="0.3">
      <c r="B1554" s="4" t="s">
        <v>14</v>
      </c>
      <c r="C1554" s="33">
        <v>1185732</v>
      </c>
      <c r="D1554" s="5">
        <v>44208</v>
      </c>
      <c r="E1554" s="4" t="s">
        <v>36</v>
      </c>
      <c r="F1554" s="4" t="s">
        <v>106</v>
      </c>
      <c r="G1554" s="4" t="s">
        <v>107</v>
      </c>
      <c r="H1554" s="6" t="s">
        <v>21</v>
      </c>
      <c r="I1554" s="7">
        <v>35</v>
      </c>
      <c r="J1554" s="8">
        <v>125</v>
      </c>
      <c r="K1554" s="9">
        <v>43750</v>
      </c>
      <c r="L1554" s="9">
        <v>13125</v>
      </c>
      <c r="M1554" s="10">
        <v>0.3</v>
      </c>
      <c r="N1554" s="4" t="s">
        <v>83</v>
      </c>
      <c r="O1554" s="4" t="str">
        <f>TEXT(Table1[[#This Row],[Invoice Date]],"yyyy")</f>
        <v>2021</v>
      </c>
      <c r="P1554" s="4" t="str">
        <f>TEXT(Table1[[#This Row],[Invoice Date]],"mmm")</f>
        <v>Jan</v>
      </c>
      <c r="Q1554" s="27">
        <f>WEEKNUM(Table1[[#This Row],[Invoice Date]]) + IF(YEAR(Table1[[#This Row],[Invoice Date]])=2021, 52, 0)</f>
        <v>55</v>
      </c>
    </row>
    <row r="1555" spans="2:17" ht="14.25" customHeight="1" x14ac:dyDescent="0.3">
      <c r="B1555" s="4" t="s">
        <v>14</v>
      </c>
      <c r="C1555" s="33">
        <v>1185732</v>
      </c>
      <c r="D1555" s="5">
        <v>44208</v>
      </c>
      <c r="E1555" s="4" t="s">
        <v>36</v>
      </c>
      <c r="F1555" s="4" t="s">
        <v>106</v>
      </c>
      <c r="G1555" s="4" t="s">
        <v>107</v>
      </c>
      <c r="H1555" s="6" t="s">
        <v>20</v>
      </c>
      <c r="I1555" s="7">
        <v>30.000000000000004</v>
      </c>
      <c r="J1555" s="8">
        <v>275</v>
      </c>
      <c r="K1555" s="9">
        <v>82500.000000000015</v>
      </c>
      <c r="L1555" s="9">
        <v>24750.000000000004</v>
      </c>
      <c r="M1555" s="10">
        <v>0.3</v>
      </c>
      <c r="N1555" s="4" t="s">
        <v>83</v>
      </c>
      <c r="O1555" s="4" t="str">
        <f>TEXT(Table1[[#This Row],[Invoice Date]],"yyyy")</f>
        <v>2021</v>
      </c>
      <c r="P1555" s="4" t="str">
        <f>TEXT(Table1[[#This Row],[Invoice Date]],"mmm")</f>
        <v>Jan</v>
      </c>
      <c r="Q1555" s="27">
        <f>WEEKNUM(Table1[[#This Row],[Invoice Date]]) + IF(YEAR(Table1[[#This Row],[Invoice Date]])=2021, 52, 0)</f>
        <v>55</v>
      </c>
    </row>
    <row r="1556" spans="2:17" ht="14.25" customHeight="1" x14ac:dyDescent="0.3">
      <c r="B1556" s="4" t="s">
        <v>14</v>
      </c>
      <c r="C1556" s="33">
        <v>1185732</v>
      </c>
      <c r="D1556" s="5">
        <v>44208</v>
      </c>
      <c r="E1556" s="4" t="s">
        <v>36</v>
      </c>
      <c r="F1556" s="4" t="s">
        <v>106</v>
      </c>
      <c r="G1556" s="4" t="s">
        <v>107</v>
      </c>
      <c r="H1556" s="6" t="s">
        <v>22</v>
      </c>
      <c r="I1556" s="7">
        <v>49.999999999999993</v>
      </c>
      <c r="J1556" s="8">
        <v>175</v>
      </c>
      <c r="K1556" s="9">
        <v>87499.999999999985</v>
      </c>
      <c r="L1556" s="9">
        <v>30624.999999999993</v>
      </c>
      <c r="M1556" s="10">
        <v>0.35</v>
      </c>
      <c r="N1556" s="4" t="s">
        <v>83</v>
      </c>
      <c r="O1556" s="4" t="str">
        <f>TEXT(Table1[[#This Row],[Invoice Date]],"yyyy")</f>
        <v>2021</v>
      </c>
      <c r="P1556" s="4" t="str">
        <f>TEXT(Table1[[#This Row],[Invoice Date]],"mmm")</f>
        <v>Jan</v>
      </c>
      <c r="Q1556" s="27">
        <f>WEEKNUM(Table1[[#This Row],[Invoice Date]]) + IF(YEAR(Table1[[#This Row],[Invoice Date]])=2021, 52, 0)</f>
        <v>55</v>
      </c>
    </row>
    <row r="1557" spans="2:17" ht="14.25" customHeight="1" x14ac:dyDescent="0.3">
      <c r="B1557" s="4" t="s">
        <v>14</v>
      </c>
      <c r="C1557" s="33">
        <v>1185732</v>
      </c>
      <c r="D1557" s="5">
        <v>44208</v>
      </c>
      <c r="E1557" s="4" t="s">
        <v>36</v>
      </c>
      <c r="F1557" s="4" t="s">
        <v>106</v>
      </c>
      <c r="G1557" s="4" t="s">
        <v>107</v>
      </c>
      <c r="H1557" s="6" t="s">
        <v>19</v>
      </c>
      <c r="I1557" s="7">
        <v>40</v>
      </c>
      <c r="J1557" s="8">
        <v>275</v>
      </c>
      <c r="K1557" s="9">
        <v>110000</v>
      </c>
      <c r="L1557" s="9">
        <v>33000</v>
      </c>
      <c r="M1557" s="10">
        <v>0.3</v>
      </c>
      <c r="N1557" s="4" t="s">
        <v>83</v>
      </c>
      <c r="O1557" s="4" t="str">
        <f>TEXT(Table1[[#This Row],[Invoice Date]],"yyyy")</f>
        <v>2021</v>
      </c>
      <c r="P1557" s="4" t="str">
        <f>TEXT(Table1[[#This Row],[Invoice Date]],"mmm")</f>
        <v>Jan</v>
      </c>
      <c r="Q1557" s="27">
        <f>WEEKNUM(Table1[[#This Row],[Invoice Date]]) + IF(YEAR(Table1[[#This Row],[Invoice Date]])=2021, 52, 0)</f>
        <v>55</v>
      </c>
    </row>
    <row r="1558" spans="2:17" ht="14.25" customHeight="1" x14ac:dyDescent="0.3">
      <c r="B1558" s="4" t="s">
        <v>14</v>
      </c>
      <c r="C1558" s="33">
        <v>1185732</v>
      </c>
      <c r="D1558" s="5">
        <v>44208</v>
      </c>
      <c r="E1558" s="4" t="s">
        <v>36</v>
      </c>
      <c r="F1558" s="4" t="s">
        <v>106</v>
      </c>
      <c r="G1558" s="4" t="s">
        <v>107</v>
      </c>
      <c r="H1558" s="6" t="s">
        <v>23</v>
      </c>
      <c r="I1558" s="7">
        <v>40</v>
      </c>
      <c r="J1558" s="8">
        <v>275</v>
      </c>
      <c r="K1558" s="9">
        <v>110000</v>
      </c>
      <c r="L1558" s="9">
        <v>44000</v>
      </c>
      <c r="M1558" s="10">
        <v>0.4</v>
      </c>
      <c r="N1558" s="4" t="s">
        <v>83</v>
      </c>
      <c r="O1558" s="4" t="str">
        <f>TEXT(Table1[[#This Row],[Invoice Date]],"yyyy")</f>
        <v>2021</v>
      </c>
      <c r="P1558" s="4" t="str">
        <f>TEXT(Table1[[#This Row],[Invoice Date]],"mmm")</f>
        <v>Jan</v>
      </c>
      <c r="Q1558" s="27">
        <f>WEEKNUM(Table1[[#This Row],[Invoice Date]]) + IF(YEAR(Table1[[#This Row],[Invoice Date]])=2021, 52, 0)</f>
        <v>55</v>
      </c>
    </row>
    <row r="1559" spans="2:17" ht="14.25" customHeight="1" x14ac:dyDescent="0.3">
      <c r="B1559" s="4" t="s">
        <v>34</v>
      </c>
      <c r="C1559" s="33">
        <v>1189833</v>
      </c>
      <c r="D1559" s="5">
        <v>44208</v>
      </c>
      <c r="E1559" s="4" t="s">
        <v>36</v>
      </c>
      <c r="F1559" s="4" t="s">
        <v>53</v>
      </c>
      <c r="G1559" s="4" t="s">
        <v>54</v>
      </c>
      <c r="H1559" s="6" t="s">
        <v>21</v>
      </c>
      <c r="I1559" s="7">
        <v>45</v>
      </c>
      <c r="J1559" s="8">
        <v>325</v>
      </c>
      <c r="K1559" s="9">
        <v>146250</v>
      </c>
      <c r="L1559" s="9">
        <v>58499.999999999993</v>
      </c>
      <c r="M1559" s="10">
        <v>0.39999999999999997</v>
      </c>
      <c r="N1559" s="4" t="s">
        <v>24</v>
      </c>
      <c r="O1559" s="4" t="str">
        <f>TEXT(Table1[[#This Row],[Invoice Date]],"yyyy")</f>
        <v>2021</v>
      </c>
      <c r="P1559" s="4" t="str">
        <f>TEXT(Table1[[#This Row],[Invoice Date]],"mmm")</f>
        <v>Jan</v>
      </c>
      <c r="Q1559" s="27">
        <f>WEEKNUM(Table1[[#This Row],[Invoice Date]]) + IF(YEAR(Table1[[#This Row],[Invoice Date]])=2021, 52, 0)</f>
        <v>55</v>
      </c>
    </row>
    <row r="1560" spans="2:17" ht="14.25" customHeight="1" x14ac:dyDescent="0.3">
      <c r="B1560" s="4" t="s">
        <v>14</v>
      </c>
      <c r="C1560" s="33">
        <v>1185732</v>
      </c>
      <c r="D1560" s="5">
        <v>44208</v>
      </c>
      <c r="E1560" s="4" t="s">
        <v>36</v>
      </c>
      <c r="F1560" s="4" t="s">
        <v>106</v>
      </c>
      <c r="G1560" s="4" t="s">
        <v>107</v>
      </c>
      <c r="H1560" s="6" t="s">
        <v>17</v>
      </c>
      <c r="I1560" s="7">
        <v>40</v>
      </c>
      <c r="J1560" s="8">
        <v>475</v>
      </c>
      <c r="K1560" s="9">
        <v>190000</v>
      </c>
      <c r="L1560" s="9">
        <v>66500</v>
      </c>
      <c r="M1560" s="10">
        <v>0.35</v>
      </c>
      <c r="N1560" s="4" t="s">
        <v>83</v>
      </c>
      <c r="O1560" s="4" t="str">
        <f>TEXT(Table1[[#This Row],[Invoice Date]],"yyyy")</f>
        <v>2021</v>
      </c>
      <c r="P1560" s="4" t="str">
        <f>TEXT(Table1[[#This Row],[Invoice Date]],"mmm")</f>
        <v>Jan</v>
      </c>
      <c r="Q1560" s="27">
        <f>WEEKNUM(Table1[[#This Row],[Invoice Date]]) + IF(YEAR(Table1[[#This Row],[Invoice Date]])=2021, 52, 0)</f>
        <v>55</v>
      </c>
    </row>
    <row r="1561" spans="2:17" ht="14.25" customHeight="1" x14ac:dyDescent="0.3">
      <c r="B1561" s="4" t="s">
        <v>30</v>
      </c>
      <c r="C1561" s="34">
        <v>1128299</v>
      </c>
      <c r="D1561" s="5">
        <v>44208</v>
      </c>
      <c r="E1561" s="4" t="s">
        <v>48</v>
      </c>
      <c r="F1561" s="4" t="s">
        <v>49</v>
      </c>
      <c r="G1561" s="4" t="s">
        <v>68</v>
      </c>
      <c r="H1561" s="6" t="s">
        <v>21</v>
      </c>
      <c r="I1561" s="7">
        <v>40</v>
      </c>
      <c r="J1561" s="8">
        <v>500</v>
      </c>
      <c r="K1561" s="9">
        <v>200000</v>
      </c>
      <c r="L1561" s="9">
        <v>60000</v>
      </c>
      <c r="M1561" s="10">
        <v>0.3</v>
      </c>
      <c r="N1561" s="4" t="s">
        <v>18</v>
      </c>
      <c r="O1561" s="4" t="str">
        <f>TEXT(Table1[[#This Row],[Invoice Date]],"yyyy")</f>
        <v>2021</v>
      </c>
      <c r="P1561" s="4" t="str">
        <f>TEXT(Table1[[#This Row],[Invoice Date]],"mmm")</f>
        <v>Jan</v>
      </c>
      <c r="Q1561" s="27">
        <f>WEEKNUM(Table1[[#This Row],[Invoice Date]]) + IF(YEAR(Table1[[#This Row],[Invoice Date]])=2021, 52, 0)</f>
        <v>55</v>
      </c>
    </row>
    <row r="1562" spans="2:17" ht="14.25" customHeight="1" x14ac:dyDescent="0.3">
      <c r="B1562" s="4" t="s">
        <v>30</v>
      </c>
      <c r="C1562" s="34">
        <v>1128299</v>
      </c>
      <c r="D1562" s="5">
        <v>44208</v>
      </c>
      <c r="E1562" s="4" t="s">
        <v>48</v>
      </c>
      <c r="F1562" s="4" t="s">
        <v>49</v>
      </c>
      <c r="G1562" s="4" t="s">
        <v>68</v>
      </c>
      <c r="H1562" s="6" t="s">
        <v>20</v>
      </c>
      <c r="I1562" s="7">
        <v>35</v>
      </c>
      <c r="J1562" s="8">
        <v>650</v>
      </c>
      <c r="K1562" s="9">
        <v>227500</v>
      </c>
      <c r="L1562" s="9">
        <v>56875</v>
      </c>
      <c r="M1562" s="10">
        <v>0.25</v>
      </c>
      <c r="N1562" s="4" t="s">
        <v>18</v>
      </c>
      <c r="O1562" s="4" t="str">
        <f>TEXT(Table1[[#This Row],[Invoice Date]],"yyyy")</f>
        <v>2021</v>
      </c>
      <c r="P1562" s="4" t="str">
        <f>TEXT(Table1[[#This Row],[Invoice Date]],"mmm")</f>
        <v>Jan</v>
      </c>
      <c r="Q1562" s="27">
        <f>WEEKNUM(Table1[[#This Row],[Invoice Date]]) + IF(YEAR(Table1[[#This Row],[Invoice Date]])=2021, 52, 0)</f>
        <v>55</v>
      </c>
    </row>
    <row r="1563" spans="2:17" ht="14.25" customHeight="1" x14ac:dyDescent="0.3">
      <c r="B1563" s="4" t="s">
        <v>30</v>
      </c>
      <c r="C1563" s="34">
        <v>1128299</v>
      </c>
      <c r="D1563" s="5">
        <v>44208</v>
      </c>
      <c r="E1563" s="4" t="s">
        <v>48</v>
      </c>
      <c r="F1563" s="4" t="s">
        <v>49</v>
      </c>
      <c r="G1563" s="4" t="s">
        <v>68</v>
      </c>
      <c r="H1563" s="6" t="s">
        <v>19</v>
      </c>
      <c r="I1563" s="7">
        <v>45</v>
      </c>
      <c r="J1563" s="8">
        <v>650</v>
      </c>
      <c r="K1563" s="9">
        <v>292500</v>
      </c>
      <c r="L1563" s="9">
        <v>102375</v>
      </c>
      <c r="M1563" s="10">
        <v>0.35</v>
      </c>
      <c r="N1563" s="4" t="s">
        <v>18</v>
      </c>
      <c r="O1563" s="4" t="str">
        <f>TEXT(Table1[[#This Row],[Invoice Date]],"yyyy")</f>
        <v>2021</v>
      </c>
      <c r="P1563" s="4" t="str">
        <f>TEXT(Table1[[#This Row],[Invoice Date]],"mmm")</f>
        <v>Jan</v>
      </c>
      <c r="Q1563" s="27">
        <f>WEEKNUM(Table1[[#This Row],[Invoice Date]]) + IF(YEAR(Table1[[#This Row],[Invoice Date]])=2021, 52, 0)</f>
        <v>55</v>
      </c>
    </row>
    <row r="1564" spans="2:17" ht="14.25" customHeight="1" x14ac:dyDescent="0.3">
      <c r="B1564" s="4" t="s">
        <v>30</v>
      </c>
      <c r="C1564" s="34">
        <v>1128299</v>
      </c>
      <c r="D1564" s="5">
        <v>44208</v>
      </c>
      <c r="E1564" s="4" t="s">
        <v>48</v>
      </c>
      <c r="F1564" s="4" t="s">
        <v>49</v>
      </c>
      <c r="G1564" s="4" t="s">
        <v>68</v>
      </c>
      <c r="H1564" s="6" t="s">
        <v>23</v>
      </c>
      <c r="I1564" s="7">
        <v>45</v>
      </c>
      <c r="J1564" s="8">
        <v>650</v>
      </c>
      <c r="K1564" s="9">
        <v>292500</v>
      </c>
      <c r="L1564" s="9">
        <v>146250</v>
      </c>
      <c r="M1564" s="10">
        <v>0.5</v>
      </c>
      <c r="N1564" s="4" t="s">
        <v>18</v>
      </c>
      <c r="O1564" s="4" t="str">
        <f>TEXT(Table1[[#This Row],[Invoice Date]],"yyyy")</f>
        <v>2021</v>
      </c>
      <c r="P1564" s="4" t="str">
        <f>TEXT(Table1[[#This Row],[Invoice Date]],"mmm")</f>
        <v>Jan</v>
      </c>
      <c r="Q1564" s="27">
        <f>WEEKNUM(Table1[[#This Row],[Invoice Date]]) + IF(YEAR(Table1[[#This Row],[Invoice Date]])=2021, 52, 0)</f>
        <v>55</v>
      </c>
    </row>
    <row r="1565" spans="2:17" ht="14.25" customHeight="1" x14ac:dyDescent="0.3">
      <c r="B1565" s="4" t="s">
        <v>30</v>
      </c>
      <c r="C1565" s="34">
        <v>1128299</v>
      </c>
      <c r="D1565" s="5">
        <v>44208</v>
      </c>
      <c r="E1565" s="4" t="s">
        <v>48</v>
      </c>
      <c r="F1565" s="4" t="s">
        <v>49</v>
      </c>
      <c r="G1565" s="4" t="s">
        <v>68</v>
      </c>
      <c r="H1565" s="6" t="s">
        <v>22</v>
      </c>
      <c r="I1565" s="7">
        <v>55.000000000000007</v>
      </c>
      <c r="J1565" s="8">
        <v>550</v>
      </c>
      <c r="K1565" s="9">
        <v>302500.00000000006</v>
      </c>
      <c r="L1565" s="9">
        <v>105875.00000000001</v>
      </c>
      <c r="M1565" s="10">
        <v>0.35</v>
      </c>
      <c r="N1565" s="4" t="s">
        <v>18</v>
      </c>
      <c r="O1565" s="4" t="str">
        <f>TEXT(Table1[[#This Row],[Invoice Date]],"yyyy")</f>
        <v>2021</v>
      </c>
      <c r="P1565" s="4" t="str">
        <f>TEXT(Table1[[#This Row],[Invoice Date]],"mmm")</f>
        <v>Jan</v>
      </c>
      <c r="Q1565" s="27">
        <f>WEEKNUM(Table1[[#This Row],[Invoice Date]]) + IF(YEAR(Table1[[#This Row],[Invoice Date]])=2021, 52, 0)</f>
        <v>55</v>
      </c>
    </row>
    <row r="1566" spans="2:17" ht="14.25" customHeight="1" x14ac:dyDescent="0.3">
      <c r="B1566" s="4" t="s">
        <v>30</v>
      </c>
      <c r="C1566" s="34">
        <v>1128299</v>
      </c>
      <c r="D1566" s="5">
        <v>44208</v>
      </c>
      <c r="E1566" s="4" t="s">
        <v>48</v>
      </c>
      <c r="F1566" s="4" t="s">
        <v>49</v>
      </c>
      <c r="G1566" s="4" t="s">
        <v>68</v>
      </c>
      <c r="H1566" s="6" t="s">
        <v>17</v>
      </c>
      <c r="I1566" s="7">
        <v>45</v>
      </c>
      <c r="J1566" s="8">
        <v>850</v>
      </c>
      <c r="K1566" s="9">
        <v>382500</v>
      </c>
      <c r="L1566" s="9">
        <v>172125</v>
      </c>
      <c r="M1566" s="10">
        <v>0.45</v>
      </c>
      <c r="N1566" s="4" t="s">
        <v>18</v>
      </c>
      <c r="O1566" s="4" t="str">
        <f>TEXT(Table1[[#This Row],[Invoice Date]],"yyyy")</f>
        <v>2021</v>
      </c>
      <c r="P1566" s="4" t="str">
        <f>TEXT(Table1[[#This Row],[Invoice Date]],"mmm")</f>
        <v>Jan</v>
      </c>
      <c r="Q1566" s="27">
        <f>WEEKNUM(Table1[[#This Row],[Invoice Date]]) + IF(YEAR(Table1[[#This Row],[Invoice Date]])=2021, 52, 0)</f>
        <v>55</v>
      </c>
    </row>
    <row r="1567" spans="2:17" ht="14.25" customHeight="1" x14ac:dyDescent="0.3">
      <c r="B1567" s="4" t="s">
        <v>30</v>
      </c>
      <c r="C1567" s="34">
        <v>1128299</v>
      </c>
      <c r="D1567" s="5">
        <v>44208</v>
      </c>
      <c r="E1567" s="4" t="s">
        <v>31</v>
      </c>
      <c r="F1567" s="4" t="s">
        <v>32</v>
      </c>
      <c r="G1567" s="4" t="s">
        <v>33</v>
      </c>
      <c r="H1567" s="6" t="s">
        <v>17</v>
      </c>
      <c r="I1567" s="7">
        <v>60</v>
      </c>
      <c r="J1567" s="8">
        <v>1025</v>
      </c>
      <c r="K1567" s="9">
        <v>615000</v>
      </c>
      <c r="L1567" s="9">
        <v>215250.00000000003</v>
      </c>
      <c r="M1567" s="10">
        <v>0.35000000000000003</v>
      </c>
      <c r="N1567" s="4" t="s">
        <v>24</v>
      </c>
      <c r="O1567" s="4" t="str">
        <f>TEXT(Table1[[#This Row],[Invoice Date]],"yyyy")</f>
        <v>2021</v>
      </c>
      <c r="P1567" s="4" t="str">
        <f>TEXT(Table1[[#This Row],[Invoice Date]],"mmm")</f>
        <v>Jan</v>
      </c>
      <c r="Q1567" s="27">
        <f>WEEKNUM(Table1[[#This Row],[Invoice Date]]) + IF(YEAR(Table1[[#This Row],[Invoice Date]])=2021, 52, 0)</f>
        <v>55</v>
      </c>
    </row>
    <row r="1568" spans="2:17" ht="14.25" customHeight="1" x14ac:dyDescent="0.3">
      <c r="B1568" s="4" t="s">
        <v>26</v>
      </c>
      <c r="C1568" s="33">
        <v>1197831</v>
      </c>
      <c r="D1568" s="5">
        <v>44209</v>
      </c>
      <c r="E1568" s="4" t="s">
        <v>31</v>
      </c>
      <c r="F1568" s="4" t="s">
        <v>88</v>
      </c>
      <c r="G1568" s="4" t="s">
        <v>89</v>
      </c>
      <c r="H1568" s="6" t="s">
        <v>22</v>
      </c>
      <c r="I1568" s="7">
        <v>41</v>
      </c>
      <c r="J1568" s="8">
        <v>63</v>
      </c>
      <c r="K1568" s="9">
        <v>2583</v>
      </c>
      <c r="L1568" s="9">
        <v>1162.3499999999999</v>
      </c>
      <c r="M1568" s="10">
        <v>0.44999999999999996</v>
      </c>
      <c r="N1568" s="4" t="s">
        <v>83</v>
      </c>
      <c r="O1568" s="4" t="str">
        <f>TEXT(Table1[[#This Row],[Invoice Date]],"yyyy")</f>
        <v>2021</v>
      </c>
      <c r="P1568" s="4" t="str">
        <f>TEXT(Table1[[#This Row],[Invoice Date]],"mmm")</f>
        <v>Jan</v>
      </c>
      <c r="Q1568" s="27">
        <f>WEEKNUM(Table1[[#This Row],[Invoice Date]]) + IF(YEAR(Table1[[#This Row],[Invoice Date]])=2021, 52, 0)</f>
        <v>55</v>
      </c>
    </row>
    <row r="1569" spans="2:17" ht="14.25" customHeight="1" x14ac:dyDescent="0.3">
      <c r="B1569" s="4" t="s">
        <v>26</v>
      </c>
      <c r="C1569" s="33">
        <v>1197831</v>
      </c>
      <c r="D1569" s="5">
        <v>44209</v>
      </c>
      <c r="E1569" s="4" t="s">
        <v>31</v>
      </c>
      <c r="F1569" s="4" t="s">
        <v>88</v>
      </c>
      <c r="G1569" s="4" t="s">
        <v>89</v>
      </c>
      <c r="H1569" s="6" t="s">
        <v>22</v>
      </c>
      <c r="I1569" s="7">
        <v>35</v>
      </c>
      <c r="J1569" s="8">
        <v>75</v>
      </c>
      <c r="K1569" s="9">
        <v>2625</v>
      </c>
      <c r="L1569" s="9">
        <v>1050</v>
      </c>
      <c r="M1569" s="10">
        <v>0.39999999999999997</v>
      </c>
      <c r="N1569" s="4" t="s">
        <v>24</v>
      </c>
      <c r="O1569" s="4" t="str">
        <f>TEXT(Table1[[#This Row],[Invoice Date]],"yyyy")</f>
        <v>2021</v>
      </c>
      <c r="P1569" s="4" t="str">
        <f>TEXT(Table1[[#This Row],[Invoice Date]],"mmm")</f>
        <v>Jan</v>
      </c>
      <c r="Q1569" s="27">
        <f>WEEKNUM(Table1[[#This Row],[Invoice Date]]) + IF(YEAR(Table1[[#This Row],[Invoice Date]])=2021, 52, 0)</f>
        <v>55</v>
      </c>
    </row>
    <row r="1570" spans="2:17" ht="14.25" customHeight="1" x14ac:dyDescent="0.3">
      <c r="B1570" s="4" t="s">
        <v>26</v>
      </c>
      <c r="C1570" s="33">
        <v>1197831</v>
      </c>
      <c r="D1570" s="5">
        <v>44209</v>
      </c>
      <c r="E1570" s="4" t="s">
        <v>31</v>
      </c>
      <c r="F1570" s="4" t="s">
        <v>88</v>
      </c>
      <c r="G1570" s="4" t="s">
        <v>89</v>
      </c>
      <c r="H1570" s="6" t="s">
        <v>21</v>
      </c>
      <c r="I1570" s="7">
        <v>28</v>
      </c>
      <c r="J1570" s="8">
        <v>99</v>
      </c>
      <c r="K1570" s="9">
        <v>2772</v>
      </c>
      <c r="L1570" s="9">
        <v>1164.24</v>
      </c>
      <c r="M1570" s="10">
        <v>0.42000000000000004</v>
      </c>
      <c r="N1570" s="4" t="s">
        <v>24</v>
      </c>
      <c r="O1570" s="4" t="str">
        <f>TEXT(Table1[[#This Row],[Invoice Date]],"yyyy")</f>
        <v>2021</v>
      </c>
      <c r="P1570" s="4" t="str">
        <f>TEXT(Table1[[#This Row],[Invoice Date]],"mmm")</f>
        <v>Jan</v>
      </c>
      <c r="Q1570" s="27">
        <f>WEEKNUM(Table1[[#This Row],[Invoice Date]]) + IF(YEAR(Table1[[#This Row],[Invoice Date]])=2021, 52, 0)</f>
        <v>55</v>
      </c>
    </row>
    <row r="1571" spans="2:17" ht="14.25" customHeight="1" x14ac:dyDescent="0.3">
      <c r="B1571" s="4" t="s">
        <v>34</v>
      </c>
      <c r="C1571" s="33">
        <v>1189833</v>
      </c>
      <c r="D1571" s="5">
        <v>44209</v>
      </c>
      <c r="E1571" s="4" t="s">
        <v>36</v>
      </c>
      <c r="F1571" s="4" t="s">
        <v>53</v>
      </c>
      <c r="G1571" s="4" t="s">
        <v>54</v>
      </c>
      <c r="H1571" s="6" t="s">
        <v>22</v>
      </c>
      <c r="I1571" s="7">
        <v>48</v>
      </c>
      <c r="J1571" s="8">
        <v>60</v>
      </c>
      <c r="K1571" s="9">
        <v>2880</v>
      </c>
      <c r="L1571" s="9">
        <v>2044.8000000000002</v>
      </c>
      <c r="M1571" s="10">
        <v>0.71000000000000008</v>
      </c>
      <c r="N1571" s="4" t="s">
        <v>83</v>
      </c>
      <c r="O1571" s="4" t="str">
        <f>TEXT(Table1[[#This Row],[Invoice Date]],"yyyy")</f>
        <v>2021</v>
      </c>
      <c r="P1571" s="4" t="str">
        <f>TEXT(Table1[[#This Row],[Invoice Date]],"mmm")</f>
        <v>Jan</v>
      </c>
      <c r="Q1571" s="27">
        <f>WEEKNUM(Table1[[#This Row],[Invoice Date]]) + IF(YEAR(Table1[[#This Row],[Invoice Date]])=2021, 52, 0)</f>
        <v>55</v>
      </c>
    </row>
    <row r="1572" spans="2:17" ht="14.25" customHeight="1" x14ac:dyDescent="0.3">
      <c r="B1572" s="4" t="s">
        <v>26</v>
      </c>
      <c r="C1572" s="33">
        <v>1197831</v>
      </c>
      <c r="D1572" s="5">
        <v>44209</v>
      </c>
      <c r="E1572" s="4" t="s">
        <v>31</v>
      </c>
      <c r="F1572" s="4" t="s">
        <v>88</v>
      </c>
      <c r="G1572" s="4" t="s">
        <v>89</v>
      </c>
      <c r="H1572" s="6" t="s">
        <v>21</v>
      </c>
      <c r="I1572" s="7">
        <v>39</v>
      </c>
      <c r="J1572" s="8">
        <v>75</v>
      </c>
      <c r="K1572" s="9">
        <v>2925</v>
      </c>
      <c r="L1572" s="9">
        <v>1462.5</v>
      </c>
      <c r="M1572" s="10">
        <v>0.5</v>
      </c>
      <c r="N1572" s="4" t="s">
        <v>83</v>
      </c>
      <c r="O1572" s="4" t="str">
        <f>TEXT(Table1[[#This Row],[Invoice Date]],"yyyy")</f>
        <v>2021</v>
      </c>
      <c r="P1572" s="4" t="str">
        <f>TEXT(Table1[[#This Row],[Invoice Date]],"mmm")</f>
        <v>Jan</v>
      </c>
      <c r="Q1572" s="27">
        <f>WEEKNUM(Table1[[#This Row],[Invoice Date]]) + IF(YEAR(Table1[[#This Row],[Invoice Date]])=2021, 52, 0)</f>
        <v>55</v>
      </c>
    </row>
    <row r="1573" spans="2:17" ht="14.25" customHeight="1" x14ac:dyDescent="0.3">
      <c r="B1573" s="4" t="s">
        <v>61</v>
      </c>
      <c r="C1573" s="33">
        <v>1185731</v>
      </c>
      <c r="D1573" s="5">
        <v>44209</v>
      </c>
      <c r="E1573" s="4" t="s">
        <v>48</v>
      </c>
      <c r="F1573" s="4" t="s">
        <v>94</v>
      </c>
      <c r="G1573" s="4" t="s">
        <v>95</v>
      </c>
      <c r="H1573" s="6" t="s">
        <v>21</v>
      </c>
      <c r="I1573" s="7">
        <v>29</v>
      </c>
      <c r="J1573" s="8">
        <v>123</v>
      </c>
      <c r="K1573" s="9">
        <v>3567</v>
      </c>
      <c r="L1573" s="9">
        <v>1854.8400000000001</v>
      </c>
      <c r="M1573" s="10">
        <v>0.52</v>
      </c>
      <c r="N1573" s="4" t="s">
        <v>83</v>
      </c>
      <c r="O1573" s="4" t="str">
        <f>TEXT(Table1[[#This Row],[Invoice Date]],"yyyy")</f>
        <v>2021</v>
      </c>
      <c r="P1573" s="4" t="str">
        <f>TEXT(Table1[[#This Row],[Invoice Date]],"mmm")</f>
        <v>Jan</v>
      </c>
      <c r="Q1573" s="27">
        <f>WEEKNUM(Table1[[#This Row],[Invoice Date]]) + IF(YEAR(Table1[[#This Row],[Invoice Date]])=2021, 52, 0)</f>
        <v>55</v>
      </c>
    </row>
    <row r="1574" spans="2:17" ht="14.25" customHeight="1" x14ac:dyDescent="0.3">
      <c r="B1574" s="4" t="s">
        <v>26</v>
      </c>
      <c r="C1574" s="33">
        <v>1197831</v>
      </c>
      <c r="D1574" s="5">
        <v>44209</v>
      </c>
      <c r="E1574" s="4" t="s">
        <v>31</v>
      </c>
      <c r="F1574" s="4" t="s">
        <v>88</v>
      </c>
      <c r="G1574" s="4" t="s">
        <v>89</v>
      </c>
      <c r="H1574" s="6" t="s">
        <v>17</v>
      </c>
      <c r="I1574" s="7">
        <v>24</v>
      </c>
      <c r="J1574" s="8">
        <v>149</v>
      </c>
      <c r="K1574" s="9">
        <v>3576</v>
      </c>
      <c r="L1574" s="9">
        <v>1644.96</v>
      </c>
      <c r="M1574" s="10">
        <v>0.46</v>
      </c>
      <c r="N1574" s="4" t="s">
        <v>24</v>
      </c>
      <c r="O1574" s="4" t="str">
        <f>TEXT(Table1[[#This Row],[Invoice Date]],"yyyy")</f>
        <v>2021</v>
      </c>
      <c r="P1574" s="4" t="str">
        <f>TEXT(Table1[[#This Row],[Invoice Date]],"mmm")</f>
        <v>Jan</v>
      </c>
      <c r="Q1574" s="27">
        <f>WEEKNUM(Table1[[#This Row],[Invoice Date]]) + IF(YEAR(Table1[[#This Row],[Invoice Date]])=2021, 52, 0)</f>
        <v>55</v>
      </c>
    </row>
    <row r="1575" spans="2:17" ht="14.25" customHeight="1" x14ac:dyDescent="0.3">
      <c r="B1575" s="4" t="s">
        <v>26</v>
      </c>
      <c r="C1575" s="33">
        <v>1197831</v>
      </c>
      <c r="D1575" s="5">
        <v>44209</v>
      </c>
      <c r="E1575" s="4" t="s">
        <v>31</v>
      </c>
      <c r="F1575" s="4" t="s">
        <v>88</v>
      </c>
      <c r="G1575" s="4" t="s">
        <v>89</v>
      </c>
      <c r="H1575" s="6" t="s">
        <v>19</v>
      </c>
      <c r="I1575" s="7">
        <v>27</v>
      </c>
      <c r="J1575" s="8">
        <v>140</v>
      </c>
      <c r="K1575" s="9">
        <v>3780</v>
      </c>
      <c r="L1575" s="9">
        <v>1776.6000000000001</v>
      </c>
      <c r="M1575" s="10">
        <v>0.47000000000000003</v>
      </c>
      <c r="N1575" s="4" t="s">
        <v>24</v>
      </c>
      <c r="O1575" s="4" t="str">
        <f>TEXT(Table1[[#This Row],[Invoice Date]],"yyyy")</f>
        <v>2021</v>
      </c>
      <c r="P1575" s="4" t="str">
        <f>TEXT(Table1[[#This Row],[Invoice Date]],"mmm")</f>
        <v>Jan</v>
      </c>
      <c r="Q1575" s="27">
        <f>WEEKNUM(Table1[[#This Row],[Invoice Date]]) + IF(YEAR(Table1[[#This Row],[Invoice Date]])=2021, 52, 0)</f>
        <v>55</v>
      </c>
    </row>
    <row r="1576" spans="2:17" ht="14.25" customHeight="1" x14ac:dyDescent="0.3">
      <c r="B1576" s="4" t="s">
        <v>26</v>
      </c>
      <c r="C1576" s="33">
        <v>1197831</v>
      </c>
      <c r="D1576" s="5">
        <v>44209</v>
      </c>
      <c r="E1576" s="4" t="s">
        <v>31</v>
      </c>
      <c r="F1576" s="4" t="s">
        <v>88</v>
      </c>
      <c r="G1576" s="4" t="s">
        <v>89</v>
      </c>
      <c r="H1576" s="6" t="s">
        <v>17</v>
      </c>
      <c r="I1576" s="7">
        <v>29</v>
      </c>
      <c r="J1576" s="8">
        <v>131</v>
      </c>
      <c r="K1576" s="9">
        <v>3799</v>
      </c>
      <c r="L1576" s="9">
        <v>1937.49</v>
      </c>
      <c r="M1576" s="10">
        <v>0.51</v>
      </c>
      <c r="N1576" s="4" t="s">
        <v>83</v>
      </c>
      <c r="O1576" s="4" t="str">
        <f>TEXT(Table1[[#This Row],[Invoice Date]],"yyyy")</f>
        <v>2021</v>
      </c>
      <c r="P1576" s="4" t="str">
        <f>TEXT(Table1[[#This Row],[Invoice Date]],"mmm")</f>
        <v>Jan</v>
      </c>
      <c r="Q1576" s="27">
        <f>WEEKNUM(Table1[[#This Row],[Invoice Date]]) + IF(YEAR(Table1[[#This Row],[Invoice Date]])=2021, 52, 0)</f>
        <v>55</v>
      </c>
    </row>
    <row r="1577" spans="2:17" ht="14.25" customHeight="1" x14ac:dyDescent="0.3">
      <c r="B1577" s="4" t="s">
        <v>26</v>
      </c>
      <c r="C1577" s="33">
        <v>1197831</v>
      </c>
      <c r="D1577" s="5">
        <v>44209</v>
      </c>
      <c r="E1577" s="4" t="s">
        <v>31</v>
      </c>
      <c r="F1577" s="4" t="s">
        <v>88</v>
      </c>
      <c r="G1577" s="4" t="s">
        <v>89</v>
      </c>
      <c r="H1577" s="6" t="s">
        <v>23</v>
      </c>
      <c r="I1577" s="7">
        <v>28</v>
      </c>
      <c r="J1577" s="8">
        <v>140</v>
      </c>
      <c r="K1577" s="9">
        <v>3920</v>
      </c>
      <c r="L1577" s="9">
        <v>1254.4000000000001</v>
      </c>
      <c r="M1577" s="10">
        <v>0.32</v>
      </c>
      <c r="N1577" s="4" t="s">
        <v>24</v>
      </c>
      <c r="O1577" s="4" t="str">
        <f>TEXT(Table1[[#This Row],[Invoice Date]],"yyyy")</f>
        <v>2021</v>
      </c>
      <c r="P1577" s="4" t="str">
        <f>TEXT(Table1[[#This Row],[Invoice Date]],"mmm")</f>
        <v>Jan</v>
      </c>
      <c r="Q1577" s="27">
        <f>WEEKNUM(Table1[[#This Row],[Invoice Date]]) + IF(YEAR(Table1[[#This Row],[Invoice Date]])=2021, 52, 0)</f>
        <v>55</v>
      </c>
    </row>
    <row r="1578" spans="2:17" ht="14.25" customHeight="1" x14ac:dyDescent="0.3">
      <c r="B1578" s="4" t="s">
        <v>61</v>
      </c>
      <c r="C1578" s="33">
        <v>1185731</v>
      </c>
      <c r="D1578" s="5">
        <v>44209</v>
      </c>
      <c r="E1578" s="4" t="s">
        <v>48</v>
      </c>
      <c r="F1578" s="4" t="s">
        <v>94</v>
      </c>
      <c r="G1578" s="4" t="s">
        <v>95</v>
      </c>
      <c r="H1578" s="6" t="s">
        <v>20</v>
      </c>
      <c r="I1578" s="7">
        <v>24</v>
      </c>
      <c r="J1578" s="8">
        <v>167</v>
      </c>
      <c r="K1578" s="9">
        <v>4008</v>
      </c>
      <c r="L1578" s="9">
        <v>2164.3200000000002</v>
      </c>
      <c r="M1578" s="10">
        <v>0.54</v>
      </c>
      <c r="N1578" s="4" t="s">
        <v>83</v>
      </c>
      <c r="O1578" s="4" t="str">
        <f>TEXT(Table1[[#This Row],[Invoice Date]],"yyyy")</f>
        <v>2021</v>
      </c>
      <c r="P1578" s="4" t="str">
        <f>TEXT(Table1[[#This Row],[Invoice Date]],"mmm")</f>
        <v>Jan</v>
      </c>
      <c r="Q1578" s="27">
        <f>WEEKNUM(Table1[[#This Row],[Invoice Date]]) + IF(YEAR(Table1[[#This Row],[Invoice Date]])=2021, 52, 0)</f>
        <v>55</v>
      </c>
    </row>
    <row r="1579" spans="2:17" ht="14.25" customHeight="1" x14ac:dyDescent="0.3">
      <c r="B1579" s="4" t="s">
        <v>26</v>
      </c>
      <c r="C1579" s="33">
        <v>1197831</v>
      </c>
      <c r="D1579" s="5">
        <v>44209</v>
      </c>
      <c r="E1579" s="4" t="s">
        <v>31</v>
      </c>
      <c r="F1579" s="4" t="s">
        <v>88</v>
      </c>
      <c r="G1579" s="4" t="s">
        <v>89</v>
      </c>
      <c r="H1579" s="6" t="s">
        <v>23</v>
      </c>
      <c r="I1579" s="7">
        <v>36</v>
      </c>
      <c r="J1579" s="8">
        <v>117</v>
      </c>
      <c r="K1579" s="9">
        <v>4212</v>
      </c>
      <c r="L1579" s="9">
        <v>1642.68</v>
      </c>
      <c r="M1579" s="10">
        <v>0.39</v>
      </c>
      <c r="N1579" s="4" t="s">
        <v>83</v>
      </c>
      <c r="O1579" s="4" t="str">
        <f>TEXT(Table1[[#This Row],[Invoice Date]],"yyyy")</f>
        <v>2021</v>
      </c>
      <c r="P1579" s="4" t="str">
        <f>TEXT(Table1[[#This Row],[Invoice Date]],"mmm")</f>
        <v>Jan</v>
      </c>
      <c r="Q1579" s="27">
        <f>WEEKNUM(Table1[[#This Row],[Invoice Date]]) + IF(YEAR(Table1[[#This Row],[Invoice Date]])=2021, 52, 0)</f>
        <v>55</v>
      </c>
    </row>
    <row r="1580" spans="2:17" ht="14.25" customHeight="1" x14ac:dyDescent="0.3">
      <c r="B1580" s="4" t="s">
        <v>26</v>
      </c>
      <c r="C1580" s="33">
        <v>1197831</v>
      </c>
      <c r="D1580" s="5">
        <v>44209</v>
      </c>
      <c r="E1580" s="4" t="s">
        <v>31</v>
      </c>
      <c r="F1580" s="4" t="s">
        <v>88</v>
      </c>
      <c r="G1580" s="4" t="s">
        <v>89</v>
      </c>
      <c r="H1580" s="6" t="s">
        <v>20</v>
      </c>
      <c r="I1580" s="7">
        <v>32</v>
      </c>
      <c r="J1580" s="8">
        <v>140</v>
      </c>
      <c r="K1580" s="9">
        <v>4480</v>
      </c>
      <c r="L1580" s="9">
        <v>1881.6</v>
      </c>
      <c r="M1580" s="10">
        <v>0.42</v>
      </c>
      <c r="N1580" s="4" t="s">
        <v>24</v>
      </c>
      <c r="O1580" s="4" t="str">
        <f>TEXT(Table1[[#This Row],[Invoice Date]],"yyyy")</f>
        <v>2021</v>
      </c>
      <c r="P1580" s="4" t="str">
        <f>TEXT(Table1[[#This Row],[Invoice Date]],"mmm")</f>
        <v>Jan</v>
      </c>
      <c r="Q1580" s="27">
        <f>WEEKNUM(Table1[[#This Row],[Invoice Date]]) + IF(YEAR(Table1[[#This Row],[Invoice Date]])=2021, 52, 0)</f>
        <v>55</v>
      </c>
    </row>
    <row r="1581" spans="2:17" ht="14.25" customHeight="1" x14ac:dyDescent="0.3">
      <c r="B1581" s="4" t="s">
        <v>26</v>
      </c>
      <c r="C1581" s="33">
        <v>1197831</v>
      </c>
      <c r="D1581" s="5">
        <v>44209</v>
      </c>
      <c r="E1581" s="4" t="s">
        <v>31</v>
      </c>
      <c r="F1581" s="4" t="s">
        <v>88</v>
      </c>
      <c r="G1581" s="4" t="s">
        <v>89</v>
      </c>
      <c r="H1581" s="6" t="s">
        <v>20</v>
      </c>
      <c r="I1581" s="7">
        <v>38</v>
      </c>
      <c r="J1581" s="8">
        <v>126</v>
      </c>
      <c r="K1581" s="9">
        <v>4788</v>
      </c>
      <c r="L1581" s="9">
        <v>2154.6</v>
      </c>
      <c r="M1581" s="10">
        <v>0.44999999999999996</v>
      </c>
      <c r="N1581" s="4" t="s">
        <v>83</v>
      </c>
      <c r="O1581" s="4" t="str">
        <f>TEXT(Table1[[#This Row],[Invoice Date]],"yyyy")</f>
        <v>2021</v>
      </c>
      <c r="P1581" s="4" t="str">
        <f>TEXT(Table1[[#This Row],[Invoice Date]],"mmm")</f>
        <v>Jan</v>
      </c>
      <c r="Q1581" s="27">
        <f>WEEKNUM(Table1[[#This Row],[Invoice Date]]) + IF(YEAR(Table1[[#This Row],[Invoice Date]])=2021, 52, 0)</f>
        <v>55</v>
      </c>
    </row>
    <row r="1582" spans="2:17" ht="14.25" customHeight="1" x14ac:dyDescent="0.3">
      <c r="B1582" s="4" t="s">
        <v>61</v>
      </c>
      <c r="C1582" s="33">
        <v>1185731</v>
      </c>
      <c r="D1582" s="5">
        <v>44209</v>
      </c>
      <c r="E1582" s="4" t="s">
        <v>48</v>
      </c>
      <c r="F1582" s="4" t="s">
        <v>94</v>
      </c>
      <c r="G1582" s="4" t="s">
        <v>95</v>
      </c>
      <c r="H1582" s="6" t="s">
        <v>19</v>
      </c>
      <c r="I1582" s="7">
        <v>33</v>
      </c>
      <c r="J1582" s="8">
        <v>150</v>
      </c>
      <c r="K1582" s="9">
        <v>4950</v>
      </c>
      <c r="L1582" s="9">
        <v>2475</v>
      </c>
      <c r="M1582" s="10">
        <v>0.5</v>
      </c>
      <c r="N1582" s="4" t="s">
        <v>83</v>
      </c>
      <c r="O1582" s="4" t="str">
        <f>TEXT(Table1[[#This Row],[Invoice Date]],"yyyy")</f>
        <v>2021</v>
      </c>
      <c r="P1582" s="4" t="str">
        <f>TEXT(Table1[[#This Row],[Invoice Date]],"mmm")</f>
        <v>Jan</v>
      </c>
      <c r="Q1582" s="27">
        <f>WEEKNUM(Table1[[#This Row],[Invoice Date]]) + IF(YEAR(Table1[[#This Row],[Invoice Date]])=2021, 52, 0)</f>
        <v>55</v>
      </c>
    </row>
    <row r="1583" spans="2:17" ht="14.25" customHeight="1" x14ac:dyDescent="0.3">
      <c r="B1583" s="4" t="s">
        <v>26</v>
      </c>
      <c r="C1583" s="33">
        <v>1197831</v>
      </c>
      <c r="D1583" s="5">
        <v>44209</v>
      </c>
      <c r="E1583" s="4" t="s">
        <v>31</v>
      </c>
      <c r="F1583" s="4" t="s">
        <v>88</v>
      </c>
      <c r="G1583" s="4" t="s">
        <v>89</v>
      </c>
      <c r="H1583" s="6" t="s">
        <v>19</v>
      </c>
      <c r="I1583" s="7">
        <v>39</v>
      </c>
      <c r="J1583" s="8">
        <v>135</v>
      </c>
      <c r="K1583" s="9">
        <v>5265</v>
      </c>
      <c r="L1583" s="9">
        <v>2685.15</v>
      </c>
      <c r="M1583" s="10">
        <v>0.51</v>
      </c>
      <c r="N1583" s="4" t="s">
        <v>83</v>
      </c>
      <c r="O1583" s="4" t="str">
        <f>TEXT(Table1[[#This Row],[Invoice Date]],"yyyy")</f>
        <v>2021</v>
      </c>
      <c r="P1583" s="4" t="str">
        <f>TEXT(Table1[[#This Row],[Invoice Date]],"mmm")</f>
        <v>Jan</v>
      </c>
      <c r="Q1583" s="27">
        <f>WEEKNUM(Table1[[#This Row],[Invoice Date]]) + IF(YEAR(Table1[[#This Row],[Invoice Date]])=2021, 52, 0)</f>
        <v>55</v>
      </c>
    </row>
    <row r="1584" spans="2:17" ht="14.25" customHeight="1" x14ac:dyDescent="0.3">
      <c r="B1584" s="4" t="s">
        <v>61</v>
      </c>
      <c r="C1584" s="33">
        <v>1185731</v>
      </c>
      <c r="D1584" s="5">
        <v>44209</v>
      </c>
      <c r="E1584" s="4" t="s">
        <v>48</v>
      </c>
      <c r="F1584" s="4" t="s">
        <v>94</v>
      </c>
      <c r="G1584" s="4" t="s">
        <v>95</v>
      </c>
      <c r="H1584" s="6" t="s">
        <v>23</v>
      </c>
      <c r="I1584" s="7">
        <v>32</v>
      </c>
      <c r="J1584" s="8">
        <v>173</v>
      </c>
      <c r="K1584" s="9">
        <v>5536</v>
      </c>
      <c r="L1584" s="9">
        <v>3598.4</v>
      </c>
      <c r="M1584" s="10">
        <v>0.65</v>
      </c>
      <c r="N1584" s="4" t="s">
        <v>83</v>
      </c>
      <c r="O1584" s="4" t="str">
        <f>TEXT(Table1[[#This Row],[Invoice Date]],"yyyy")</f>
        <v>2021</v>
      </c>
      <c r="P1584" s="4" t="str">
        <f>TEXT(Table1[[#This Row],[Invoice Date]],"mmm")</f>
        <v>Jan</v>
      </c>
      <c r="Q1584" s="27">
        <f>WEEKNUM(Table1[[#This Row],[Invoice Date]]) + IF(YEAR(Table1[[#This Row],[Invoice Date]])=2021, 52, 0)</f>
        <v>55</v>
      </c>
    </row>
    <row r="1585" spans="2:17" ht="14.25" customHeight="1" x14ac:dyDescent="0.3">
      <c r="B1585" s="4" t="s">
        <v>61</v>
      </c>
      <c r="C1585" s="33">
        <v>1185731</v>
      </c>
      <c r="D1585" s="5">
        <v>44209</v>
      </c>
      <c r="E1585" s="4" t="s">
        <v>48</v>
      </c>
      <c r="F1585" s="4" t="s">
        <v>94</v>
      </c>
      <c r="G1585" s="4" t="s">
        <v>95</v>
      </c>
      <c r="H1585" s="6" t="s">
        <v>22</v>
      </c>
      <c r="I1585" s="7">
        <v>44</v>
      </c>
      <c r="J1585" s="8">
        <v>128</v>
      </c>
      <c r="K1585" s="9">
        <v>5632</v>
      </c>
      <c r="L1585" s="9">
        <v>2816</v>
      </c>
      <c r="M1585" s="10">
        <v>0.5</v>
      </c>
      <c r="N1585" s="4" t="s">
        <v>83</v>
      </c>
      <c r="O1585" s="4" t="str">
        <f>TEXT(Table1[[#This Row],[Invoice Date]],"yyyy")</f>
        <v>2021</v>
      </c>
      <c r="P1585" s="4" t="str">
        <f>TEXT(Table1[[#This Row],[Invoice Date]],"mmm")</f>
        <v>Jan</v>
      </c>
      <c r="Q1585" s="27">
        <f>WEEKNUM(Table1[[#This Row],[Invoice Date]]) + IF(YEAR(Table1[[#This Row],[Invoice Date]])=2021, 52, 0)</f>
        <v>55</v>
      </c>
    </row>
    <row r="1586" spans="2:17" ht="14.25" customHeight="1" x14ac:dyDescent="0.3">
      <c r="B1586" s="4" t="s">
        <v>61</v>
      </c>
      <c r="C1586" s="33">
        <v>1185731</v>
      </c>
      <c r="D1586" s="5">
        <v>44209</v>
      </c>
      <c r="E1586" s="4" t="s">
        <v>48</v>
      </c>
      <c r="F1586" s="4" t="s">
        <v>94</v>
      </c>
      <c r="G1586" s="4" t="s">
        <v>95</v>
      </c>
      <c r="H1586" s="6" t="s">
        <v>17</v>
      </c>
      <c r="I1586" s="7">
        <v>32</v>
      </c>
      <c r="J1586" s="8">
        <v>194</v>
      </c>
      <c r="K1586" s="9">
        <v>6208</v>
      </c>
      <c r="L1586" s="9">
        <v>3228.1600000000003</v>
      </c>
      <c r="M1586" s="10">
        <v>0.52</v>
      </c>
      <c r="N1586" s="4" t="s">
        <v>83</v>
      </c>
      <c r="O1586" s="4" t="str">
        <f>TEXT(Table1[[#This Row],[Invoice Date]],"yyyy")</f>
        <v>2021</v>
      </c>
      <c r="P1586" s="4" t="str">
        <f>TEXT(Table1[[#This Row],[Invoice Date]],"mmm")</f>
        <v>Jan</v>
      </c>
      <c r="Q1586" s="27">
        <f>WEEKNUM(Table1[[#This Row],[Invoice Date]]) + IF(YEAR(Table1[[#This Row],[Invoice Date]])=2021, 52, 0)</f>
        <v>55</v>
      </c>
    </row>
    <row r="1587" spans="2:17" ht="14.25" customHeight="1" x14ac:dyDescent="0.3">
      <c r="B1587" s="4" t="s">
        <v>30</v>
      </c>
      <c r="C1587" s="34">
        <v>1128299</v>
      </c>
      <c r="D1587" s="5">
        <v>44209</v>
      </c>
      <c r="E1587" s="4" t="s">
        <v>31</v>
      </c>
      <c r="F1587" s="4" t="s">
        <v>32</v>
      </c>
      <c r="G1587" s="4" t="s">
        <v>33</v>
      </c>
      <c r="H1587" s="6" t="s">
        <v>19</v>
      </c>
      <c r="I1587" s="7">
        <v>49</v>
      </c>
      <c r="J1587" s="8">
        <v>263</v>
      </c>
      <c r="K1587" s="9">
        <v>12887</v>
      </c>
      <c r="L1587" s="9">
        <v>3092.88</v>
      </c>
      <c r="M1587" s="10">
        <v>0.24000000000000002</v>
      </c>
      <c r="N1587" s="4" t="s">
        <v>24</v>
      </c>
      <c r="O1587" s="4" t="str">
        <f>TEXT(Table1[[#This Row],[Invoice Date]],"yyyy")</f>
        <v>2021</v>
      </c>
      <c r="P1587" s="4" t="str">
        <f>TEXT(Table1[[#This Row],[Invoice Date]],"mmm")</f>
        <v>Jan</v>
      </c>
      <c r="Q1587" s="27">
        <f>WEEKNUM(Table1[[#This Row],[Invoice Date]]) + IF(YEAR(Table1[[#This Row],[Invoice Date]])=2021, 52, 0)</f>
        <v>55</v>
      </c>
    </row>
    <row r="1588" spans="2:17" ht="14.25" customHeight="1" x14ac:dyDescent="0.3">
      <c r="B1588" s="4" t="s">
        <v>30</v>
      </c>
      <c r="C1588" s="34">
        <v>1128299</v>
      </c>
      <c r="D1588" s="5">
        <v>44209</v>
      </c>
      <c r="E1588" s="4" t="s">
        <v>31</v>
      </c>
      <c r="F1588" s="4" t="s">
        <v>32</v>
      </c>
      <c r="G1588" s="4" t="s">
        <v>33</v>
      </c>
      <c r="H1588" s="6" t="s">
        <v>19</v>
      </c>
      <c r="I1588" s="7">
        <v>59</v>
      </c>
      <c r="J1588" s="8">
        <v>245</v>
      </c>
      <c r="K1588" s="9">
        <v>14455</v>
      </c>
      <c r="L1588" s="9">
        <v>4914.7000000000007</v>
      </c>
      <c r="M1588" s="10">
        <v>0.34</v>
      </c>
      <c r="N1588" s="4" t="s">
        <v>83</v>
      </c>
      <c r="O1588" s="4" t="str">
        <f>TEXT(Table1[[#This Row],[Invoice Date]],"yyyy")</f>
        <v>2021</v>
      </c>
      <c r="P1588" s="4" t="str">
        <f>TEXT(Table1[[#This Row],[Invoice Date]],"mmm")</f>
        <v>Jan</v>
      </c>
      <c r="Q1588" s="27">
        <f>WEEKNUM(Table1[[#This Row],[Invoice Date]]) + IF(YEAR(Table1[[#This Row],[Invoice Date]])=2021, 52, 0)</f>
        <v>55</v>
      </c>
    </row>
    <row r="1589" spans="2:17" ht="14.25" customHeight="1" x14ac:dyDescent="0.3">
      <c r="B1589" s="4" t="s">
        <v>34</v>
      </c>
      <c r="C1589" s="33">
        <v>1189833</v>
      </c>
      <c r="D1589" s="5">
        <v>44209</v>
      </c>
      <c r="E1589" s="4" t="s">
        <v>36</v>
      </c>
      <c r="F1589" s="4" t="s">
        <v>53</v>
      </c>
      <c r="G1589" s="4" t="s">
        <v>54</v>
      </c>
      <c r="H1589" s="6" t="s">
        <v>22</v>
      </c>
      <c r="I1589" s="7">
        <v>50</v>
      </c>
      <c r="J1589" s="8">
        <v>200</v>
      </c>
      <c r="K1589" s="9">
        <v>100000</v>
      </c>
      <c r="L1589" s="9">
        <v>60000.000000000007</v>
      </c>
      <c r="M1589" s="10">
        <v>0.60000000000000009</v>
      </c>
      <c r="N1589" s="4" t="s">
        <v>24</v>
      </c>
      <c r="O1589" s="4" t="str">
        <f>TEXT(Table1[[#This Row],[Invoice Date]],"yyyy")</f>
        <v>2021</v>
      </c>
      <c r="P1589" s="4" t="str">
        <f>TEXT(Table1[[#This Row],[Invoice Date]],"mmm")</f>
        <v>Jan</v>
      </c>
      <c r="Q1589" s="27">
        <f>WEEKNUM(Table1[[#This Row],[Invoice Date]]) + IF(YEAR(Table1[[#This Row],[Invoice Date]])=2021, 52, 0)</f>
        <v>55</v>
      </c>
    </row>
    <row r="1590" spans="2:17" ht="14.25" customHeight="1" x14ac:dyDescent="0.3">
      <c r="B1590" s="4" t="s">
        <v>26</v>
      </c>
      <c r="C1590" s="33">
        <v>1197831</v>
      </c>
      <c r="D1590" s="5">
        <v>44209</v>
      </c>
      <c r="E1590" s="4" t="s">
        <v>31</v>
      </c>
      <c r="F1590" s="4" t="s">
        <v>88</v>
      </c>
      <c r="G1590" s="4" t="s">
        <v>89</v>
      </c>
      <c r="H1590" s="6" t="s">
        <v>22</v>
      </c>
      <c r="I1590" s="7">
        <v>45.000000000000014</v>
      </c>
      <c r="J1590" s="8">
        <v>250</v>
      </c>
      <c r="K1590" s="9">
        <v>112500.00000000003</v>
      </c>
      <c r="L1590" s="9">
        <v>39375.000000000007</v>
      </c>
      <c r="M1590" s="10">
        <v>0.35</v>
      </c>
      <c r="N1590" s="4" t="s">
        <v>83</v>
      </c>
      <c r="O1590" s="4" t="str">
        <f>TEXT(Table1[[#This Row],[Invoice Date]],"yyyy")</f>
        <v>2021</v>
      </c>
      <c r="P1590" s="4" t="str">
        <f>TEXT(Table1[[#This Row],[Invoice Date]],"mmm")</f>
        <v>Jan</v>
      </c>
      <c r="Q1590" s="27">
        <f>WEEKNUM(Table1[[#This Row],[Invoice Date]]) + IF(YEAR(Table1[[#This Row],[Invoice Date]])=2021, 52, 0)</f>
        <v>55</v>
      </c>
    </row>
    <row r="1591" spans="2:17" ht="14.25" customHeight="1" x14ac:dyDescent="0.3">
      <c r="B1591" s="4" t="s">
        <v>26</v>
      </c>
      <c r="C1591" s="33">
        <v>1197831</v>
      </c>
      <c r="D1591" s="5">
        <v>44209</v>
      </c>
      <c r="E1591" s="4" t="s">
        <v>31</v>
      </c>
      <c r="F1591" s="4" t="s">
        <v>88</v>
      </c>
      <c r="G1591" s="4" t="s">
        <v>89</v>
      </c>
      <c r="H1591" s="6" t="s">
        <v>21</v>
      </c>
      <c r="I1591" s="7">
        <v>40</v>
      </c>
      <c r="J1591" s="8">
        <v>300</v>
      </c>
      <c r="K1591" s="9">
        <v>120000</v>
      </c>
      <c r="L1591" s="9">
        <v>48000</v>
      </c>
      <c r="M1591" s="10">
        <v>0.4</v>
      </c>
      <c r="N1591" s="4" t="s">
        <v>83</v>
      </c>
      <c r="O1591" s="4" t="str">
        <f>TEXT(Table1[[#This Row],[Invoice Date]],"yyyy")</f>
        <v>2021</v>
      </c>
      <c r="P1591" s="4" t="str">
        <f>TEXT(Table1[[#This Row],[Invoice Date]],"mmm")</f>
        <v>Jan</v>
      </c>
      <c r="Q1591" s="27">
        <f>WEEKNUM(Table1[[#This Row],[Invoice Date]]) + IF(YEAR(Table1[[#This Row],[Invoice Date]])=2021, 52, 0)</f>
        <v>55</v>
      </c>
    </row>
    <row r="1592" spans="2:17" ht="14.25" customHeight="1" x14ac:dyDescent="0.3">
      <c r="B1592" s="4" t="s">
        <v>61</v>
      </c>
      <c r="C1592" s="33">
        <v>1185731</v>
      </c>
      <c r="D1592" s="5">
        <v>44209</v>
      </c>
      <c r="E1592" s="4" t="s">
        <v>48</v>
      </c>
      <c r="F1592" s="4" t="s">
        <v>94</v>
      </c>
      <c r="G1592" s="4" t="s">
        <v>95</v>
      </c>
      <c r="H1592" s="6" t="s">
        <v>21</v>
      </c>
      <c r="I1592" s="7">
        <v>30</v>
      </c>
      <c r="J1592" s="8">
        <v>425</v>
      </c>
      <c r="K1592" s="9">
        <v>127500</v>
      </c>
      <c r="L1592" s="9">
        <v>51000</v>
      </c>
      <c r="M1592" s="10">
        <v>0.4</v>
      </c>
      <c r="N1592" s="4" t="s">
        <v>83</v>
      </c>
      <c r="O1592" s="4" t="str">
        <f>TEXT(Table1[[#This Row],[Invoice Date]],"yyyy")</f>
        <v>2021</v>
      </c>
      <c r="P1592" s="4" t="str">
        <f>TEXT(Table1[[#This Row],[Invoice Date]],"mmm")</f>
        <v>Jan</v>
      </c>
      <c r="Q1592" s="27">
        <f>WEEKNUM(Table1[[#This Row],[Invoice Date]]) + IF(YEAR(Table1[[#This Row],[Invoice Date]])=2021, 52, 0)</f>
        <v>55</v>
      </c>
    </row>
    <row r="1593" spans="2:17" ht="14.25" customHeight="1" x14ac:dyDescent="0.3">
      <c r="B1593" s="4" t="s">
        <v>26</v>
      </c>
      <c r="C1593" s="33">
        <v>1197831</v>
      </c>
      <c r="D1593" s="5">
        <v>44209</v>
      </c>
      <c r="E1593" s="4" t="s">
        <v>31</v>
      </c>
      <c r="F1593" s="4" t="s">
        <v>88</v>
      </c>
      <c r="G1593" s="4" t="s">
        <v>89</v>
      </c>
      <c r="H1593" s="6" t="s">
        <v>17</v>
      </c>
      <c r="I1593" s="7">
        <v>29.999999999999993</v>
      </c>
      <c r="J1593" s="8">
        <v>450</v>
      </c>
      <c r="K1593" s="9">
        <v>134999.99999999997</v>
      </c>
      <c r="L1593" s="9">
        <v>53999.999999999993</v>
      </c>
      <c r="M1593" s="10">
        <v>0.4</v>
      </c>
      <c r="N1593" s="4" t="s">
        <v>83</v>
      </c>
      <c r="O1593" s="4" t="str">
        <f>TEXT(Table1[[#This Row],[Invoice Date]],"yyyy")</f>
        <v>2021</v>
      </c>
      <c r="P1593" s="4" t="str">
        <f>TEXT(Table1[[#This Row],[Invoice Date]],"mmm")</f>
        <v>Jan</v>
      </c>
      <c r="Q1593" s="27">
        <f>WEEKNUM(Table1[[#This Row],[Invoice Date]]) + IF(YEAR(Table1[[#This Row],[Invoice Date]])=2021, 52, 0)</f>
        <v>55</v>
      </c>
    </row>
    <row r="1594" spans="2:17" ht="14.25" customHeight="1" x14ac:dyDescent="0.3">
      <c r="B1594" s="4" t="s">
        <v>61</v>
      </c>
      <c r="C1594" s="33">
        <v>1185731</v>
      </c>
      <c r="D1594" s="5">
        <v>44209</v>
      </c>
      <c r="E1594" s="4" t="s">
        <v>48</v>
      </c>
      <c r="F1594" s="4" t="s">
        <v>94</v>
      </c>
      <c r="G1594" s="4" t="s">
        <v>95</v>
      </c>
      <c r="H1594" s="6" t="s">
        <v>20</v>
      </c>
      <c r="I1594" s="7">
        <v>25.000000000000007</v>
      </c>
      <c r="J1594" s="8">
        <v>575</v>
      </c>
      <c r="K1594" s="9">
        <v>143750.00000000003</v>
      </c>
      <c r="L1594" s="9">
        <v>57500.000000000015</v>
      </c>
      <c r="M1594" s="10">
        <v>0.4</v>
      </c>
      <c r="N1594" s="4" t="s">
        <v>83</v>
      </c>
      <c r="O1594" s="4" t="str">
        <f>TEXT(Table1[[#This Row],[Invoice Date]],"yyyy")</f>
        <v>2021</v>
      </c>
      <c r="P1594" s="4" t="str">
        <f>TEXT(Table1[[#This Row],[Invoice Date]],"mmm")</f>
        <v>Jan</v>
      </c>
      <c r="Q1594" s="27">
        <f>WEEKNUM(Table1[[#This Row],[Invoice Date]]) + IF(YEAR(Table1[[#This Row],[Invoice Date]])=2021, 52, 0)</f>
        <v>55</v>
      </c>
    </row>
    <row r="1595" spans="2:17" ht="14.25" customHeight="1" x14ac:dyDescent="0.3">
      <c r="B1595" s="4" t="s">
        <v>26</v>
      </c>
      <c r="C1595" s="33">
        <v>1197831</v>
      </c>
      <c r="D1595" s="5">
        <v>44209</v>
      </c>
      <c r="E1595" s="4" t="s">
        <v>31</v>
      </c>
      <c r="F1595" s="4" t="s">
        <v>88</v>
      </c>
      <c r="G1595" s="4" t="s">
        <v>89</v>
      </c>
      <c r="H1595" s="6" t="s">
        <v>19</v>
      </c>
      <c r="I1595" s="7">
        <v>40</v>
      </c>
      <c r="J1595" s="8">
        <v>450</v>
      </c>
      <c r="K1595" s="9">
        <v>180000</v>
      </c>
      <c r="L1595" s="9">
        <v>72000</v>
      </c>
      <c r="M1595" s="10">
        <v>0.4</v>
      </c>
      <c r="N1595" s="4" t="s">
        <v>83</v>
      </c>
      <c r="O1595" s="4" t="str">
        <f>TEXT(Table1[[#This Row],[Invoice Date]],"yyyy")</f>
        <v>2021</v>
      </c>
      <c r="P1595" s="4" t="str">
        <f>TEXT(Table1[[#This Row],[Invoice Date]],"mmm")</f>
        <v>Jan</v>
      </c>
      <c r="Q1595" s="27">
        <f>WEEKNUM(Table1[[#This Row],[Invoice Date]]) + IF(YEAR(Table1[[#This Row],[Invoice Date]])=2021, 52, 0)</f>
        <v>55</v>
      </c>
    </row>
    <row r="1596" spans="2:17" ht="14.25" customHeight="1" x14ac:dyDescent="0.3">
      <c r="B1596" s="4" t="s">
        <v>26</v>
      </c>
      <c r="C1596" s="33">
        <v>1197831</v>
      </c>
      <c r="D1596" s="5">
        <v>44209</v>
      </c>
      <c r="E1596" s="4" t="s">
        <v>31</v>
      </c>
      <c r="F1596" s="4" t="s">
        <v>88</v>
      </c>
      <c r="G1596" s="4" t="s">
        <v>89</v>
      </c>
      <c r="H1596" s="6" t="s">
        <v>20</v>
      </c>
      <c r="I1596" s="7">
        <v>40</v>
      </c>
      <c r="J1596" s="8">
        <v>450</v>
      </c>
      <c r="K1596" s="9">
        <v>180000</v>
      </c>
      <c r="L1596" s="9">
        <v>62999.999999999993</v>
      </c>
      <c r="M1596" s="10">
        <v>0.35</v>
      </c>
      <c r="N1596" s="4" t="s">
        <v>83</v>
      </c>
      <c r="O1596" s="4" t="str">
        <f>TEXT(Table1[[#This Row],[Invoice Date]],"yyyy")</f>
        <v>2021</v>
      </c>
      <c r="P1596" s="4" t="str">
        <f>TEXT(Table1[[#This Row],[Invoice Date]],"mmm")</f>
        <v>Jan</v>
      </c>
      <c r="Q1596" s="27">
        <f>WEEKNUM(Table1[[#This Row],[Invoice Date]]) + IF(YEAR(Table1[[#This Row],[Invoice Date]])=2021, 52, 0)</f>
        <v>55</v>
      </c>
    </row>
    <row r="1597" spans="2:17" ht="14.25" customHeight="1" x14ac:dyDescent="0.3">
      <c r="B1597" s="4" t="s">
        <v>26</v>
      </c>
      <c r="C1597" s="33">
        <v>1197831</v>
      </c>
      <c r="D1597" s="5">
        <v>44209</v>
      </c>
      <c r="E1597" s="4" t="s">
        <v>31</v>
      </c>
      <c r="F1597" s="4" t="s">
        <v>88</v>
      </c>
      <c r="G1597" s="4" t="s">
        <v>89</v>
      </c>
      <c r="H1597" s="6" t="s">
        <v>23</v>
      </c>
      <c r="I1597" s="7">
        <v>40</v>
      </c>
      <c r="J1597" s="8">
        <v>450</v>
      </c>
      <c r="K1597" s="9">
        <v>180000</v>
      </c>
      <c r="L1597" s="9">
        <v>45000</v>
      </c>
      <c r="M1597" s="10">
        <v>0.25</v>
      </c>
      <c r="N1597" s="4" t="s">
        <v>83</v>
      </c>
      <c r="O1597" s="4" t="str">
        <f>TEXT(Table1[[#This Row],[Invoice Date]],"yyyy")</f>
        <v>2021</v>
      </c>
      <c r="P1597" s="4" t="str">
        <f>TEXT(Table1[[#This Row],[Invoice Date]],"mmm")</f>
        <v>Jan</v>
      </c>
      <c r="Q1597" s="27">
        <f>WEEKNUM(Table1[[#This Row],[Invoice Date]]) + IF(YEAR(Table1[[#This Row],[Invoice Date]])=2021, 52, 0)</f>
        <v>55</v>
      </c>
    </row>
    <row r="1598" spans="2:17" ht="14.25" customHeight="1" x14ac:dyDescent="0.3">
      <c r="B1598" s="4" t="s">
        <v>61</v>
      </c>
      <c r="C1598" s="33">
        <v>1185731</v>
      </c>
      <c r="D1598" s="5">
        <v>44209</v>
      </c>
      <c r="E1598" s="4" t="s">
        <v>48</v>
      </c>
      <c r="F1598" s="4" t="s">
        <v>94</v>
      </c>
      <c r="G1598" s="4" t="s">
        <v>95</v>
      </c>
      <c r="H1598" s="6" t="s">
        <v>19</v>
      </c>
      <c r="I1598" s="7">
        <v>35</v>
      </c>
      <c r="J1598" s="8">
        <v>575</v>
      </c>
      <c r="K1598" s="9">
        <v>201250</v>
      </c>
      <c r="L1598" s="9">
        <v>70437.5</v>
      </c>
      <c r="M1598" s="10">
        <v>0.35</v>
      </c>
      <c r="N1598" s="4" t="s">
        <v>83</v>
      </c>
      <c r="O1598" s="4" t="str">
        <f>TEXT(Table1[[#This Row],[Invoice Date]],"yyyy")</f>
        <v>2021</v>
      </c>
      <c r="P1598" s="4" t="str">
        <f>TEXT(Table1[[#This Row],[Invoice Date]],"mmm")</f>
        <v>Jan</v>
      </c>
      <c r="Q1598" s="27">
        <f>WEEKNUM(Table1[[#This Row],[Invoice Date]]) + IF(YEAR(Table1[[#This Row],[Invoice Date]])=2021, 52, 0)</f>
        <v>55</v>
      </c>
    </row>
    <row r="1599" spans="2:17" ht="14.25" customHeight="1" x14ac:dyDescent="0.3">
      <c r="B1599" s="4" t="s">
        <v>61</v>
      </c>
      <c r="C1599" s="33">
        <v>1185731</v>
      </c>
      <c r="D1599" s="5">
        <v>44209</v>
      </c>
      <c r="E1599" s="4" t="s">
        <v>48</v>
      </c>
      <c r="F1599" s="4" t="s">
        <v>94</v>
      </c>
      <c r="G1599" s="4" t="s">
        <v>95</v>
      </c>
      <c r="H1599" s="6" t="s">
        <v>23</v>
      </c>
      <c r="I1599" s="7">
        <v>35</v>
      </c>
      <c r="J1599" s="8">
        <v>575</v>
      </c>
      <c r="K1599" s="9">
        <v>201250</v>
      </c>
      <c r="L1599" s="9">
        <v>100625</v>
      </c>
      <c r="M1599" s="10">
        <v>0.5</v>
      </c>
      <c r="N1599" s="4" t="s">
        <v>83</v>
      </c>
      <c r="O1599" s="4" t="str">
        <f>TEXT(Table1[[#This Row],[Invoice Date]],"yyyy")</f>
        <v>2021</v>
      </c>
      <c r="P1599" s="4" t="str">
        <f>TEXT(Table1[[#This Row],[Invoice Date]],"mmm")</f>
        <v>Jan</v>
      </c>
      <c r="Q1599" s="27">
        <f>WEEKNUM(Table1[[#This Row],[Invoice Date]]) + IF(YEAR(Table1[[#This Row],[Invoice Date]])=2021, 52, 0)</f>
        <v>55</v>
      </c>
    </row>
    <row r="1600" spans="2:17" ht="14.25" customHeight="1" x14ac:dyDescent="0.3">
      <c r="B1600" s="4" t="s">
        <v>61</v>
      </c>
      <c r="C1600" s="33">
        <v>1185731</v>
      </c>
      <c r="D1600" s="5">
        <v>44209</v>
      </c>
      <c r="E1600" s="4" t="s">
        <v>48</v>
      </c>
      <c r="F1600" s="4" t="s">
        <v>94</v>
      </c>
      <c r="G1600" s="4" t="s">
        <v>95</v>
      </c>
      <c r="H1600" s="6" t="s">
        <v>22</v>
      </c>
      <c r="I1600" s="7">
        <v>45</v>
      </c>
      <c r="J1600" s="8">
        <v>475</v>
      </c>
      <c r="K1600" s="9">
        <v>213750</v>
      </c>
      <c r="L1600" s="9">
        <v>74812.5</v>
      </c>
      <c r="M1600" s="10">
        <v>0.35</v>
      </c>
      <c r="N1600" s="4" t="s">
        <v>83</v>
      </c>
      <c r="O1600" s="4" t="str">
        <f>TEXT(Table1[[#This Row],[Invoice Date]],"yyyy")</f>
        <v>2021</v>
      </c>
      <c r="P1600" s="4" t="str">
        <f>TEXT(Table1[[#This Row],[Invoice Date]],"mmm")</f>
        <v>Jan</v>
      </c>
      <c r="Q1600" s="27">
        <f>WEEKNUM(Table1[[#This Row],[Invoice Date]]) + IF(YEAR(Table1[[#This Row],[Invoice Date]])=2021, 52, 0)</f>
        <v>55</v>
      </c>
    </row>
    <row r="1601" spans="2:17" ht="14.25" customHeight="1" x14ac:dyDescent="0.3">
      <c r="B1601" s="4" t="s">
        <v>61</v>
      </c>
      <c r="C1601" s="33">
        <v>1185731</v>
      </c>
      <c r="D1601" s="5">
        <v>44209</v>
      </c>
      <c r="E1601" s="4" t="s">
        <v>48</v>
      </c>
      <c r="F1601" s="4" t="s">
        <v>94</v>
      </c>
      <c r="G1601" s="4" t="s">
        <v>95</v>
      </c>
      <c r="H1601" s="6" t="s">
        <v>17</v>
      </c>
      <c r="I1601" s="7">
        <v>35</v>
      </c>
      <c r="J1601" s="8">
        <v>775</v>
      </c>
      <c r="K1601" s="9">
        <v>271250</v>
      </c>
      <c r="L1601" s="9">
        <v>108500</v>
      </c>
      <c r="M1601" s="10">
        <v>0.4</v>
      </c>
      <c r="N1601" s="4" t="s">
        <v>83</v>
      </c>
      <c r="O1601" s="4" t="str">
        <f>TEXT(Table1[[#This Row],[Invoice Date]],"yyyy")</f>
        <v>2021</v>
      </c>
      <c r="P1601" s="4" t="str">
        <f>TEXT(Table1[[#This Row],[Invoice Date]],"mmm")</f>
        <v>Jan</v>
      </c>
      <c r="Q1601" s="27">
        <f>WEEKNUM(Table1[[#This Row],[Invoice Date]]) + IF(YEAR(Table1[[#This Row],[Invoice Date]])=2021, 52, 0)</f>
        <v>55</v>
      </c>
    </row>
    <row r="1602" spans="2:17" ht="14.25" customHeight="1" x14ac:dyDescent="0.3">
      <c r="B1602" s="4" t="s">
        <v>30</v>
      </c>
      <c r="C1602" s="34">
        <v>1128299</v>
      </c>
      <c r="D1602" s="5">
        <v>44209</v>
      </c>
      <c r="E1602" s="4" t="s">
        <v>31</v>
      </c>
      <c r="F1602" s="4" t="s">
        <v>32</v>
      </c>
      <c r="G1602" s="4" t="s">
        <v>33</v>
      </c>
      <c r="H1602" s="6" t="s">
        <v>19</v>
      </c>
      <c r="I1602" s="7">
        <v>65</v>
      </c>
      <c r="J1602" s="8">
        <v>875</v>
      </c>
      <c r="K1602" s="9">
        <v>568750</v>
      </c>
      <c r="L1602" s="9">
        <v>113750</v>
      </c>
      <c r="M1602" s="10">
        <v>0.2</v>
      </c>
      <c r="N1602" s="4" t="s">
        <v>24</v>
      </c>
      <c r="O1602" s="4" t="str">
        <f>TEXT(Table1[[#This Row],[Invoice Date]],"yyyy")</f>
        <v>2021</v>
      </c>
      <c r="P1602" s="4" t="str">
        <f>TEXT(Table1[[#This Row],[Invoice Date]],"mmm")</f>
        <v>Jan</v>
      </c>
      <c r="Q1602" s="27">
        <f>WEEKNUM(Table1[[#This Row],[Invoice Date]]) + IF(YEAR(Table1[[#This Row],[Invoice Date]])=2021, 52, 0)</f>
        <v>55</v>
      </c>
    </row>
    <row r="1603" spans="2:17" ht="14.25" customHeight="1" x14ac:dyDescent="0.3">
      <c r="B1603" s="4" t="s">
        <v>61</v>
      </c>
      <c r="C1603" s="33">
        <v>1185731</v>
      </c>
      <c r="D1603" s="5">
        <v>44210</v>
      </c>
      <c r="E1603" s="4" t="s">
        <v>15</v>
      </c>
      <c r="F1603" s="4" t="s">
        <v>129</v>
      </c>
      <c r="G1603" s="4" t="s">
        <v>130</v>
      </c>
      <c r="H1603" s="6" t="s">
        <v>21</v>
      </c>
      <c r="I1603" s="7">
        <v>29</v>
      </c>
      <c r="J1603" s="8">
        <v>53</v>
      </c>
      <c r="K1603" s="9">
        <v>1537</v>
      </c>
      <c r="L1603" s="9">
        <v>599.42999999999995</v>
      </c>
      <c r="M1603" s="10">
        <v>0.38999999999999996</v>
      </c>
      <c r="N1603" s="4" t="s">
        <v>24</v>
      </c>
      <c r="O1603" s="4" t="str">
        <f>TEXT(Table1[[#This Row],[Invoice Date]],"yyyy")</f>
        <v>2021</v>
      </c>
      <c r="P1603" s="4" t="str">
        <f>TEXT(Table1[[#This Row],[Invoice Date]],"mmm")</f>
        <v>Jan</v>
      </c>
      <c r="Q1603" s="27">
        <f>WEEKNUM(Table1[[#This Row],[Invoice Date]]) + IF(YEAR(Table1[[#This Row],[Invoice Date]])=2021, 52, 0)</f>
        <v>55</v>
      </c>
    </row>
    <row r="1604" spans="2:17" ht="14.25" customHeight="1" x14ac:dyDescent="0.3">
      <c r="B1604" s="4" t="s">
        <v>61</v>
      </c>
      <c r="C1604" s="33">
        <v>1185731</v>
      </c>
      <c r="D1604" s="5">
        <v>44210</v>
      </c>
      <c r="E1604" s="4" t="s">
        <v>15</v>
      </c>
      <c r="F1604" s="4" t="s">
        <v>129</v>
      </c>
      <c r="G1604" s="4" t="s">
        <v>130</v>
      </c>
      <c r="H1604" s="6" t="s">
        <v>21</v>
      </c>
      <c r="I1604" s="7">
        <v>39</v>
      </c>
      <c r="J1604" s="8">
        <v>44</v>
      </c>
      <c r="K1604" s="9">
        <v>1716</v>
      </c>
      <c r="L1604" s="9">
        <v>840.84</v>
      </c>
      <c r="M1604" s="10">
        <v>0.49</v>
      </c>
      <c r="N1604" s="4" t="s">
        <v>83</v>
      </c>
      <c r="O1604" s="4" t="str">
        <f>TEXT(Table1[[#This Row],[Invoice Date]],"yyyy")</f>
        <v>2021</v>
      </c>
      <c r="P1604" s="4" t="str">
        <f>TEXT(Table1[[#This Row],[Invoice Date]],"mmm")</f>
        <v>Jan</v>
      </c>
      <c r="Q1604" s="27">
        <f>WEEKNUM(Table1[[#This Row],[Invoice Date]]) + IF(YEAR(Table1[[#This Row],[Invoice Date]])=2021, 52, 0)</f>
        <v>55</v>
      </c>
    </row>
    <row r="1605" spans="2:17" ht="14.25" customHeight="1" x14ac:dyDescent="0.3">
      <c r="B1605" s="4" t="s">
        <v>61</v>
      </c>
      <c r="C1605" s="33">
        <v>1185731</v>
      </c>
      <c r="D1605" s="5">
        <v>44210</v>
      </c>
      <c r="E1605" s="4" t="s">
        <v>15</v>
      </c>
      <c r="F1605" s="4" t="s">
        <v>129</v>
      </c>
      <c r="G1605" s="4" t="s">
        <v>130</v>
      </c>
      <c r="H1605" s="6" t="s">
        <v>22</v>
      </c>
      <c r="I1605" s="7">
        <v>37</v>
      </c>
      <c r="J1605" s="8">
        <v>70</v>
      </c>
      <c r="K1605" s="9">
        <v>2590</v>
      </c>
      <c r="L1605" s="9">
        <v>1061.8999999999999</v>
      </c>
      <c r="M1605" s="10">
        <v>0.41</v>
      </c>
      <c r="N1605" s="4" t="s">
        <v>24</v>
      </c>
      <c r="O1605" s="4" t="str">
        <f>TEXT(Table1[[#This Row],[Invoice Date]],"yyyy")</f>
        <v>2021</v>
      </c>
      <c r="P1605" s="4" t="str">
        <f>TEXT(Table1[[#This Row],[Invoice Date]],"mmm")</f>
        <v>Jan</v>
      </c>
      <c r="Q1605" s="27">
        <f>WEEKNUM(Table1[[#This Row],[Invoice Date]]) + IF(YEAR(Table1[[#This Row],[Invoice Date]])=2021, 52, 0)</f>
        <v>55</v>
      </c>
    </row>
    <row r="1606" spans="2:17" ht="14.25" customHeight="1" x14ac:dyDescent="0.3">
      <c r="B1606" s="4" t="s">
        <v>61</v>
      </c>
      <c r="C1606" s="33">
        <v>1185731</v>
      </c>
      <c r="D1606" s="5">
        <v>44210</v>
      </c>
      <c r="E1606" s="4" t="s">
        <v>15</v>
      </c>
      <c r="F1606" s="4" t="s">
        <v>129</v>
      </c>
      <c r="G1606" s="4" t="s">
        <v>130</v>
      </c>
      <c r="H1606" s="6" t="s">
        <v>20</v>
      </c>
      <c r="I1606" s="7">
        <v>27</v>
      </c>
      <c r="J1606" s="8">
        <v>101</v>
      </c>
      <c r="K1606" s="9">
        <v>2727</v>
      </c>
      <c r="L1606" s="9">
        <v>1090.8</v>
      </c>
      <c r="M1606" s="10">
        <v>0.39999999999999997</v>
      </c>
      <c r="N1606" s="4" t="s">
        <v>24</v>
      </c>
      <c r="O1606" s="4" t="str">
        <f>TEXT(Table1[[#This Row],[Invoice Date]],"yyyy")</f>
        <v>2021</v>
      </c>
      <c r="P1606" s="4" t="str">
        <f>TEXT(Table1[[#This Row],[Invoice Date]],"mmm")</f>
        <v>Jan</v>
      </c>
      <c r="Q1606" s="27">
        <f>WEEKNUM(Table1[[#This Row],[Invoice Date]]) + IF(YEAR(Table1[[#This Row],[Invoice Date]])=2021, 52, 0)</f>
        <v>55</v>
      </c>
    </row>
    <row r="1607" spans="2:17" ht="14.25" customHeight="1" x14ac:dyDescent="0.3">
      <c r="B1607" s="4" t="s">
        <v>61</v>
      </c>
      <c r="C1607" s="33">
        <v>1185731</v>
      </c>
      <c r="D1607" s="5">
        <v>44210</v>
      </c>
      <c r="E1607" s="4" t="s">
        <v>15</v>
      </c>
      <c r="F1607" s="4" t="s">
        <v>129</v>
      </c>
      <c r="G1607" s="4" t="s">
        <v>130</v>
      </c>
      <c r="H1607" s="6" t="s">
        <v>20</v>
      </c>
      <c r="I1607" s="7">
        <v>32</v>
      </c>
      <c r="J1607" s="8">
        <v>91</v>
      </c>
      <c r="K1607" s="9">
        <v>2912</v>
      </c>
      <c r="L1607" s="9">
        <v>1310.3999999999999</v>
      </c>
      <c r="M1607" s="10">
        <v>0.44999999999999996</v>
      </c>
      <c r="N1607" s="4" t="s">
        <v>83</v>
      </c>
      <c r="O1607" s="4" t="str">
        <f>TEXT(Table1[[#This Row],[Invoice Date]],"yyyy")</f>
        <v>2021</v>
      </c>
      <c r="P1607" s="4" t="str">
        <f>TEXT(Table1[[#This Row],[Invoice Date]],"mmm")</f>
        <v>Jan</v>
      </c>
      <c r="Q1607" s="27">
        <f>WEEKNUM(Table1[[#This Row],[Invoice Date]]) + IF(YEAR(Table1[[#This Row],[Invoice Date]])=2021, 52, 0)</f>
        <v>55</v>
      </c>
    </row>
    <row r="1608" spans="2:17" ht="14.25" customHeight="1" x14ac:dyDescent="0.3">
      <c r="B1608" s="4" t="s">
        <v>61</v>
      </c>
      <c r="C1608" s="33">
        <v>1185731</v>
      </c>
      <c r="D1608" s="5">
        <v>44210</v>
      </c>
      <c r="E1608" s="4" t="s">
        <v>15</v>
      </c>
      <c r="F1608" s="4" t="s">
        <v>129</v>
      </c>
      <c r="G1608" s="4" t="s">
        <v>130</v>
      </c>
      <c r="H1608" s="6" t="s">
        <v>22</v>
      </c>
      <c r="I1608" s="7">
        <v>52</v>
      </c>
      <c r="J1608" s="8">
        <v>68</v>
      </c>
      <c r="K1608" s="9">
        <v>3536</v>
      </c>
      <c r="L1608" s="9">
        <v>1661.9199999999998</v>
      </c>
      <c r="M1608" s="10">
        <v>0.47</v>
      </c>
      <c r="N1608" s="4" t="s">
        <v>83</v>
      </c>
      <c r="O1608" s="4" t="str">
        <f>TEXT(Table1[[#This Row],[Invoice Date]],"yyyy")</f>
        <v>2021</v>
      </c>
      <c r="P1608" s="4" t="str">
        <f>TEXT(Table1[[#This Row],[Invoice Date]],"mmm")</f>
        <v>Jan</v>
      </c>
      <c r="Q1608" s="27">
        <f>WEEKNUM(Table1[[#This Row],[Invoice Date]]) + IF(YEAR(Table1[[#This Row],[Invoice Date]])=2021, 52, 0)</f>
        <v>55</v>
      </c>
    </row>
    <row r="1609" spans="2:17" ht="14.25" customHeight="1" x14ac:dyDescent="0.3">
      <c r="B1609" s="4" t="s">
        <v>61</v>
      </c>
      <c r="C1609" s="33">
        <v>1185731</v>
      </c>
      <c r="D1609" s="5">
        <v>44210</v>
      </c>
      <c r="E1609" s="4" t="s">
        <v>15</v>
      </c>
      <c r="F1609" s="4" t="s">
        <v>129</v>
      </c>
      <c r="G1609" s="4" t="s">
        <v>130</v>
      </c>
      <c r="H1609" s="6" t="s">
        <v>23</v>
      </c>
      <c r="I1609" s="7">
        <v>34</v>
      </c>
      <c r="J1609" s="8">
        <v>104</v>
      </c>
      <c r="K1609" s="9">
        <v>3536</v>
      </c>
      <c r="L1609" s="9">
        <v>1520.4799999999998</v>
      </c>
      <c r="M1609" s="10">
        <v>0.42999999999999994</v>
      </c>
      <c r="N1609" s="4" t="s">
        <v>24</v>
      </c>
      <c r="O1609" s="4" t="str">
        <f>TEXT(Table1[[#This Row],[Invoice Date]],"yyyy")</f>
        <v>2021</v>
      </c>
      <c r="P1609" s="4" t="str">
        <f>TEXT(Table1[[#This Row],[Invoice Date]],"mmm")</f>
        <v>Jan</v>
      </c>
      <c r="Q1609" s="27">
        <f>WEEKNUM(Table1[[#This Row],[Invoice Date]]) + IF(YEAR(Table1[[#This Row],[Invoice Date]])=2021, 52, 0)</f>
        <v>55</v>
      </c>
    </row>
    <row r="1610" spans="2:17" ht="14.25" customHeight="1" x14ac:dyDescent="0.3">
      <c r="B1610" s="4" t="s">
        <v>61</v>
      </c>
      <c r="C1610" s="33">
        <v>1185731</v>
      </c>
      <c r="D1610" s="5">
        <v>44210</v>
      </c>
      <c r="E1610" s="4" t="s">
        <v>15</v>
      </c>
      <c r="F1610" s="4" t="s">
        <v>129</v>
      </c>
      <c r="G1610" s="4" t="s">
        <v>130</v>
      </c>
      <c r="H1610" s="6" t="s">
        <v>19</v>
      </c>
      <c r="I1610" s="7">
        <v>36</v>
      </c>
      <c r="J1610" s="8">
        <v>107</v>
      </c>
      <c r="K1610" s="9">
        <v>3852</v>
      </c>
      <c r="L1610" s="9">
        <v>1887.48</v>
      </c>
      <c r="M1610" s="10">
        <v>0.49</v>
      </c>
      <c r="N1610" s="4" t="s">
        <v>24</v>
      </c>
      <c r="O1610" s="4" t="str">
        <f>TEXT(Table1[[#This Row],[Invoice Date]],"yyyy")</f>
        <v>2021</v>
      </c>
      <c r="P1610" s="4" t="str">
        <f>TEXT(Table1[[#This Row],[Invoice Date]],"mmm")</f>
        <v>Jan</v>
      </c>
      <c r="Q1610" s="27">
        <f>WEEKNUM(Table1[[#This Row],[Invoice Date]]) + IF(YEAR(Table1[[#This Row],[Invoice Date]])=2021, 52, 0)</f>
        <v>55</v>
      </c>
    </row>
    <row r="1611" spans="2:17" ht="14.25" customHeight="1" x14ac:dyDescent="0.3">
      <c r="B1611" s="4" t="s">
        <v>61</v>
      </c>
      <c r="C1611" s="33">
        <v>1185731</v>
      </c>
      <c r="D1611" s="5">
        <v>44210</v>
      </c>
      <c r="E1611" s="4" t="s">
        <v>15</v>
      </c>
      <c r="F1611" s="4" t="s">
        <v>129</v>
      </c>
      <c r="G1611" s="4" t="s">
        <v>130</v>
      </c>
      <c r="H1611" s="6" t="s">
        <v>19</v>
      </c>
      <c r="I1611" s="7">
        <v>42</v>
      </c>
      <c r="J1611" s="8">
        <v>94</v>
      </c>
      <c r="K1611" s="9">
        <v>3948</v>
      </c>
      <c r="L1611" s="9">
        <v>2368.7999999999997</v>
      </c>
      <c r="M1611" s="10">
        <v>0.6</v>
      </c>
      <c r="N1611" s="4" t="s">
        <v>83</v>
      </c>
      <c r="O1611" s="4" t="str">
        <f>TEXT(Table1[[#This Row],[Invoice Date]],"yyyy")</f>
        <v>2021</v>
      </c>
      <c r="P1611" s="4" t="str">
        <f>TEXT(Table1[[#This Row],[Invoice Date]],"mmm")</f>
        <v>Jan</v>
      </c>
      <c r="Q1611" s="27">
        <f>WEEKNUM(Table1[[#This Row],[Invoice Date]]) + IF(YEAR(Table1[[#This Row],[Invoice Date]])=2021, 52, 0)</f>
        <v>55</v>
      </c>
    </row>
    <row r="1612" spans="2:17" ht="14.25" customHeight="1" x14ac:dyDescent="0.3">
      <c r="B1612" s="4" t="s">
        <v>61</v>
      </c>
      <c r="C1612" s="33">
        <v>1185731</v>
      </c>
      <c r="D1612" s="5">
        <v>44210</v>
      </c>
      <c r="E1612" s="4" t="s">
        <v>15</v>
      </c>
      <c r="F1612" s="4" t="s">
        <v>129</v>
      </c>
      <c r="G1612" s="4" t="s">
        <v>130</v>
      </c>
      <c r="H1612" s="6" t="s">
        <v>23</v>
      </c>
      <c r="I1612" s="7">
        <v>44</v>
      </c>
      <c r="J1612" s="8">
        <v>98</v>
      </c>
      <c r="K1612" s="9">
        <v>4312</v>
      </c>
      <c r="L1612" s="9">
        <v>2199.12</v>
      </c>
      <c r="M1612" s="10">
        <v>0.51</v>
      </c>
      <c r="N1612" s="4" t="s">
        <v>83</v>
      </c>
      <c r="O1612" s="4" t="str">
        <f>TEXT(Table1[[#This Row],[Invoice Date]],"yyyy")</f>
        <v>2021</v>
      </c>
      <c r="P1612" s="4" t="str">
        <f>TEXT(Table1[[#This Row],[Invoice Date]],"mmm")</f>
        <v>Jan</v>
      </c>
      <c r="Q1612" s="27">
        <f>WEEKNUM(Table1[[#This Row],[Invoice Date]]) + IF(YEAR(Table1[[#This Row],[Invoice Date]])=2021, 52, 0)</f>
        <v>55</v>
      </c>
    </row>
    <row r="1613" spans="2:17" ht="14.25" customHeight="1" x14ac:dyDescent="0.3">
      <c r="B1613" s="4" t="s">
        <v>34</v>
      </c>
      <c r="C1613" s="33">
        <v>1189833</v>
      </c>
      <c r="D1613" s="5">
        <v>44210</v>
      </c>
      <c r="E1613" s="4" t="s">
        <v>15</v>
      </c>
      <c r="F1613" s="4" t="s">
        <v>16</v>
      </c>
      <c r="G1613" s="4" t="s">
        <v>69</v>
      </c>
      <c r="H1613" s="6" t="s">
        <v>21</v>
      </c>
      <c r="I1613" s="7">
        <v>34</v>
      </c>
      <c r="J1613" s="8">
        <v>131</v>
      </c>
      <c r="K1613" s="9">
        <v>4454</v>
      </c>
      <c r="L1613" s="9">
        <v>2093.3799999999997</v>
      </c>
      <c r="M1613" s="10">
        <v>0.47</v>
      </c>
      <c r="N1613" s="4" t="s">
        <v>83</v>
      </c>
      <c r="O1613" s="4" t="str">
        <f>TEXT(Table1[[#This Row],[Invoice Date]],"yyyy")</f>
        <v>2021</v>
      </c>
      <c r="P1613" s="4" t="str">
        <f>TEXT(Table1[[#This Row],[Invoice Date]],"mmm")</f>
        <v>Jan</v>
      </c>
      <c r="Q1613" s="27">
        <f>WEEKNUM(Table1[[#This Row],[Invoice Date]]) + IF(YEAR(Table1[[#This Row],[Invoice Date]])=2021, 52, 0)</f>
        <v>55</v>
      </c>
    </row>
    <row r="1614" spans="2:17" ht="14.25" customHeight="1" x14ac:dyDescent="0.3">
      <c r="B1614" s="4" t="s">
        <v>34</v>
      </c>
      <c r="C1614" s="33">
        <v>1189833</v>
      </c>
      <c r="D1614" s="5">
        <v>44210</v>
      </c>
      <c r="E1614" s="4" t="s">
        <v>36</v>
      </c>
      <c r="F1614" s="4" t="s">
        <v>53</v>
      </c>
      <c r="G1614" s="4" t="s">
        <v>54</v>
      </c>
      <c r="H1614" s="6" t="s">
        <v>23</v>
      </c>
      <c r="I1614" s="7">
        <v>42</v>
      </c>
      <c r="J1614" s="8">
        <v>112</v>
      </c>
      <c r="K1614" s="9">
        <v>4704</v>
      </c>
      <c r="L1614" s="9">
        <v>1834.5600000000002</v>
      </c>
      <c r="M1614" s="10">
        <v>0.39</v>
      </c>
      <c r="N1614" s="4" t="s">
        <v>83</v>
      </c>
      <c r="O1614" s="4" t="str">
        <f>TEXT(Table1[[#This Row],[Invoice Date]],"yyyy")</f>
        <v>2021</v>
      </c>
      <c r="P1614" s="4" t="str">
        <f>TEXT(Table1[[#This Row],[Invoice Date]],"mmm")</f>
        <v>Jan</v>
      </c>
      <c r="Q1614" s="27">
        <f>WEEKNUM(Table1[[#This Row],[Invoice Date]]) + IF(YEAR(Table1[[#This Row],[Invoice Date]])=2021, 52, 0)</f>
        <v>55</v>
      </c>
    </row>
    <row r="1615" spans="2:17" ht="14.25" customHeight="1" x14ac:dyDescent="0.3">
      <c r="B1615" s="4" t="s">
        <v>34</v>
      </c>
      <c r="C1615" s="33">
        <v>1189833</v>
      </c>
      <c r="D1615" s="5">
        <v>44210</v>
      </c>
      <c r="E1615" s="4" t="s">
        <v>15</v>
      </c>
      <c r="F1615" s="4" t="s">
        <v>16</v>
      </c>
      <c r="G1615" s="4" t="s">
        <v>69</v>
      </c>
      <c r="H1615" s="6" t="s">
        <v>20</v>
      </c>
      <c r="I1615" s="7">
        <v>29</v>
      </c>
      <c r="J1615" s="8">
        <v>168</v>
      </c>
      <c r="K1615" s="9">
        <v>4872</v>
      </c>
      <c r="L1615" s="9">
        <v>2338.56</v>
      </c>
      <c r="M1615" s="10">
        <v>0.48</v>
      </c>
      <c r="N1615" s="4" t="s">
        <v>83</v>
      </c>
      <c r="O1615" s="4" t="str">
        <f>TEXT(Table1[[#This Row],[Invoice Date]],"yyyy")</f>
        <v>2021</v>
      </c>
      <c r="P1615" s="4" t="str">
        <f>TEXT(Table1[[#This Row],[Invoice Date]],"mmm")</f>
        <v>Jan</v>
      </c>
      <c r="Q1615" s="27">
        <f>WEEKNUM(Table1[[#This Row],[Invoice Date]]) + IF(YEAR(Table1[[#This Row],[Invoice Date]])=2021, 52, 0)</f>
        <v>55</v>
      </c>
    </row>
    <row r="1616" spans="2:17" ht="14.25" customHeight="1" x14ac:dyDescent="0.3">
      <c r="B1616" s="4" t="s">
        <v>34</v>
      </c>
      <c r="C1616" s="33">
        <v>1189833</v>
      </c>
      <c r="D1616" s="5">
        <v>44210</v>
      </c>
      <c r="E1616" s="4" t="s">
        <v>15</v>
      </c>
      <c r="F1616" s="4" t="s">
        <v>16</v>
      </c>
      <c r="G1616" s="4" t="s">
        <v>69</v>
      </c>
      <c r="H1616" s="6" t="s">
        <v>23</v>
      </c>
      <c r="I1616" s="7">
        <v>38</v>
      </c>
      <c r="J1616" s="8">
        <v>156</v>
      </c>
      <c r="K1616" s="9">
        <v>5928</v>
      </c>
      <c r="L1616" s="9">
        <v>2371.2000000000003</v>
      </c>
      <c r="M1616" s="10">
        <v>0.4</v>
      </c>
      <c r="N1616" s="4" t="s">
        <v>83</v>
      </c>
      <c r="O1616" s="4" t="str">
        <f>TEXT(Table1[[#This Row],[Invoice Date]],"yyyy")</f>
        <v>2021</v>
      </c>
      <c r="P1616" s="4" t="str">
        <f>TEXT(Table1[[#This Row],[Invoice Date]],"mmm")</f>
        <v>Jan</v>
      </c>
      <c r="Q1616" s="27">
        <f>WEEKNUM(Table1[[#This Row],[Invoice Date]]) + IF(YEAR(Table1[[#This Row],[Invoice Date]])=2021, 52, 0)</f>
        <v>55</v>
      </c>
    </row>
    <row r="1617" spans="2:17" ht="14.25" customHeight="1" x14ac:dyDescent="0.3">
      <c r="B1617" s="4" t="s">
        <v>34</v>
      </c>
      <c r="C1617" s="33">
        <v>1189833</v>
      </c>
      <c r="D1617" s="5">
        <v>44210</v>
      </c>
      <c r="E1617" s="4" t="s">
        <v>15</v>
      </c>
      <c r="F1617" s="4" t="s">
        <v>16</v>
      </c>
      <c r="G1617" s="4" t="s">
        <v>69</v>
      </c>
      <c r="H1617" s="6" t="s">
        <v>19</v>
      </c>
      <c r="I1617" s="7">
        <v>39</v>
      </c>
      <c r="J1617" s="8">
        <v>156</v>
      </c>
      <c r="K1617" s="9">
        <v>6084</v>
      </c>
      <c r="L1617" s="9">
        <v>2737.7999999999997</v>
      </c>
      <c r="M1617" s="10">
        <v>0.44999999999999996</v>
      </c>
      <c r="N1617" s="4" t="s">
        <v>83</v>
      </c>
      <c r="O1617" s="4" t="str">
        <f>TEXT(Table1[[#This Row],[Invoice Date]],"yyyy")</f>
        <v>2021</v>
      </c>
      <c r="P1617" s="4" t="str">
        <f>TEXT(Table1[[#This Row],[Invoice Date]],"mmm")</f>
        <v>Jan</v>
      </c>
      <c r="Q1617" s="27">
        <f>WEEKNUM(Table1[[#This Row],[Invoice Date]]) + IF(YEAR(Table1[[#This Row],[Invoice Date]])=2021, 52, 0)</f>
        <v>55</v>
      </c>
    </row>
    <row r="1618" spans="2:17" ht="14.25" customHeight="1" x14ac:dyDescent="0.3">
      <c r="B1618" s="4" t="s">
        <v>61</v>
      </c>
      <c r="C1618" s="33">
        <v>1185731</v>
      </c>
      <c r="D1618" s="5">
        <v>44210</v>
      </c>
      <c r="E1618" s="4" t="s">
        <v>15</v>
      </c>
      <c r="F1618" s="4" t="s">
        <v>129</v>
      </c>
      <c r="G1618" s="4" t="s">
        <v>130</v>
      </c>
      <c r="H1618" s="6" t="s">
        <v>17</v>
      </c>
      <c r="I1618" s="7">
        <v>35</v>
      </c>
      <c r="J1618" s="8">
        <v>179</v>
      </c>
      <c r="K1618" s="9">
        <v>6265</v>
      </c>
      <c r="L1618" s="9">
        <v>3257.8</v>
      </c>
      <c r="M1618" s="10">
        <v>0.52</v>
      </c>
      <c r="N1618" s="4" t="s">
        <v>24</v>
      </c>
      <c r="O1618" s="4" t="str">
        <f>TEXT(Table1[[#This Row],[Invoice Date]],"yyyy")</f>
        <v>2021</v>
      </c>
      <c r="P1618" s="4" t="str">
        <f>TEXT(Table1[[#This Row],[Invoice Date]],"mmm")</f>
        <v>Jan</v>
      </c>
      <c r="Q1618" s="27">
        <f>WEEKNUM(Table1[[#This Row],[Invoice Date]]) + IF(YEAR(Table1[[#This Row],[Invoice Date]])=2021, 52, 0)</f>
        <v>55</v>
      </c>
    </row>
    <row r="1619" spans="2:17" ht="14.25" customHeight="1" x14ac:dyDescent="0.3">
      <c r="B1619" s="4" t="s">
        <v>61</v>
      </c>
      <c r="C1619" s="33">
        <v>1185731</v>
      </c>
      <c r="D1619" s="5">
        <v>44210</v>
      </c>
      <c r="E1619" s="4" t="s">
        <v>15</v>
      </c>
      <c r="F1619" s="4" t="s">
        <v>129</v>
      </c>
      <c r="G1619" s="4" t="s">
        <v>130</v>
      </c>
      <c r="H1619" s="6" t="s">
        <v>17</v>
      </c>
      <c r="I1619" s="7">
        <v>44</v>
      </c>
      <c r="J1619" s="8">
        <v>152</v>
      </c>
      <c r="K1619" s="9">
        <v>6688</v>
      </c>
      <c r="L1619" s="9">
        <v>3678.4</v>
      </c>
      <c r="M1619" s="10">
        <v>0.55000000000000004</v>
      </c>
      <c r="N1619" s="4" t="s">
        <v>83</v>
      </c>
      <c r="O1619" s="4" t="str">
        <f>TEXT(Table1[[#This Row],[Invoice Date]],"yyyy")</f>
        <v>2021</v>
      </c>
      <c r="P1619" s="4" t="str">
        <f>TEXT(Table1[[#This Row],[Invoice Date]],"mmm")</f>
        <v>Jan</v>
      </c>
      <c r="Q1619" s="27">
        <f>WEEKNUM(Table1[[#This Row],[Invoice Date]]) + IF(YEAR(Table1[[#This Row],[Invoice Date]])=2021, 52, 0)</f>
        <v>55</v>
      </c>
    </row>
    <row r="1620" spans="2:17" ht="14.25" customHeight="1" x14ac:dyDescent="0.3">
      <c r="B1620" s="4" t="s">
        <v>34</v>
      </c>
      <c r="C1620" s="33">
        <v>1189833</v>
      </c>
      <c r="D1620" s="5">
        <v>44210</v>
      </c>
      <c r="E1620" s="4" t="s">
        <v>15</v>
      </c>
      <c r="F1620" s="4" t="s">
        <v>16</v>
      </c>
      <c r="G1620" s="4" t="s">
        <v>69</v>
      </c>
      <c r="H1620" s="6" t="s">
        <v>22</v>
      </c>
      <c r="I1620" s="7">
        <v>49</v>
      </c>
      <c r="J1620" s="8">
        <v>145</v>
      </c>
      <c r="K1620" s="9">
        <v>7105</v>
      </c>
      <c r="L1620" s="9">
        <v>3197.2499999999995</v>
      </c>
      <c r="M1620" s="10">
        <v>0.44999999999999996</v>
      </c>
      <c r="N1620" s="4" t="s">
        <v>83</v>
      </c>
      <c r="O1620" s="4" t="str">
        <f>TEXT(Table1[[#This Row],[Invoice Date]],"yyyy")</f>
        <v>2021</v>
      </c>
      <c r="P1620" s="4" t="str">
        <f>TEXT(Table1[[#This Row],[Invoice Date]],"mmm")</f>
        <v>Jan</v>
      </c>
      <c r="Q1620" s="27">
        <f>WEEKNUM(Table1[[#This Row],[Invoice Date]]) + IF(YEAR(Table1[[#This Row],[Invoice Date]])=2021, 52, 0)</f>
        <v>55</v>
      </c>
    </row>
    <row r="1621" spans="2:17" ht="14.25" customHeight="1" x14ac:dyDescent="0.3">
      <c r="B1621" s="4" t="s">
        <v>34</v>
      </c>
      <c r="C1621" s="33">
        <v>1189833</v>
      </c>
      <c r="D1621" s="5">
        <v>44210</v>
      </c>
      <c r="E1621" s="4" t="s">
        <v>15</v>
      </c>
      <c r="F1621" s="4" t="s">
        <v>16</v>
      </c>
      <c r="G1621" s="4" t="s">
        <v>69</v>
      </c>
      <c r="H1621" s="6" t="s">
        <v>17</v>
      </c>
      <c r="I1621" s="7">
        <v>39</v>
      </c>
      <c r="J1621" s="8">
        <v>216</v>
      </c>
      <c r="K1621" s="9">
        <v>8424</v>
      </c>
      <c r="L1621" s="9">
        <v>5307.12</v>
      </c>
      <c r="M1621" s="10">
        <v>0.63</v>
      </c>
      <c r="N1621" s="4" t="s">
        <v>83</v>
      </c>
      <c r="O1621" s="4" t="str">
        <f>TEXT(Table1[[#This Row],[Invoice Date]],"yyyy")</f>
        <v>2021</v>
      </c>
      <c r="P1621" s="4" t="str">
        <f>TEXT(Table1[[#This Row],[Invoice Date]],"mmm")</f>
        <v>Jan</v>
      </c>
      <c r="Q1621" s="27">
        <f>WEEKNUM(Table1[[#This Row],[Invoice Date]]) + IF(YEAR(Table1[[#This Row],[Invoice Date]])=2021, 52, 0)</f>
        <v>55</v>
      </c>
    </row>
    <row r="1622" spans="2:17" ht="14.25" customHeight="1" x14ac:dyDescent="0.3">
      <c r="B1622" s="4" t="s">
        <v>30</v>
      </c>
      <c r="C1622" s="34">
        <v>1128299</v>
      </c>
      <c r="D1622" s="5">
        <v>44210</v>
      </c>
      <c r="E1622" s="4" t="s">
        <v>31</v>
      </c>
      <c r="F1622" s="4" t="s">
        <v>32</v>
      </c>
      <c r="G1622" s="4" t="s">
        <v>33</v>
      </c>
      <c r="H1622" s="6" t="s">
        <v>20</v>
      </c>
      <c r="I1622" s="7">
        <v>46</v>
      </c>
      <c r="J1622" s="8">
        <v>264</v>
      </c>
      <c r="K1622" s="9">
        <v>12144</v>
      </c>
      <c r="L1622" s="9">
        <v>4857.6000000000004</v>
      </c>
      <c r="M1622" s="10">
        <v>0.4</v>
      </c>
      <c r="N1622" s="4" t="s">
        <v>24</v>
      </c>
      <c r="O1622" s="4" t="str">
        <f>TEXT(Table1[[#This Row],[Invoice Date]],"yyyy")</f>
        <v>2021</v>
      </c>
      <c r="P1622" s="4" t="str">
        <f>TEXT(Table1[[#This Row],[Invoice Date]],"mmm")</f>
        <v>Jan</v>
      </c>
      <c r="Q1622" s="27">
        <f>WEEKNUM(Table1[[#This Row],[Invoice Date]]) + IF(YEAR(Table1[[#This Row],[Invoice Date]])=2021, 52, 0)</f>
        <v>55</v>
      </c>
    </row>
    <row r="1623" spans="2:17" ht="14.25" customHeight="1" x14ac:dyDescent="0.3">
      <c r="B1623" s="4" t="s">
        <v>30</v>
      </c>
      <c r="C1623" s="34">
        <v>1128299</v>
      </c>
      <c r="D1623" s="5">
        <v>44210</v>
      </c>
      <c r="E1623" s="4" t="s">
        <v>31</v>
      </c>
      <c r="F1623" s="4" t="s">
        <v>32</v>
      </c>
      <c r="G1623" s="4" t="s">
        <v>33</v>
      </c>
      <c r="H1623" s="6" t="s">
        <v>20</v>
      </c>
      <c r="I1623" s="7">
        <v>62</v>
      </c>
      <c r="J1623" s="8">
        <v>248</v>
      </c>
      <c r="K1623" s="9">
        <v>15376</v>
      </c>
      <c r="L1623" s="9">
        <v>7072.96</v>
      </c>
      <c r="M1623" s="10">
        <v>0.46</v>
      </c>
      <c r="N1623" s="4" t="s">
        <v>83</v>
      </c>
      <c r="O1623" s="4" t="str">
        <f>TEXT(Table1[[#This Row],[Invoice Date]],"yyyy")</f>
        <v>2021</v>
      </c>
      <c r="P1623" s="4" t="str">
        <f>TEXT(Table1[[#This Row],[Invoice Date]],"mmm")</f>
        <v>Jan</v>
      </c>
      <c r="Q1623" s="27">
        <f>WEEKNUM(Table1[[#This Row],[Invoice Date]]) + IF(YEAR(Table1[[#This Row],[Invoice Date]])=2021, 52, 0)</f>
        <v>55</v>
      </c>
    </row>
    <row r="1624" spans="2:17" ht="14.25" customHeight="1" x14ac:dyDescent="0.3">
      <c r="B1624" s="4" t="s">
        <v>61</v>
      </c>
      <c r="C1624" s="33">
        <v>1185731</v>
      </c>
      <c r="D1624" s="5">
        <v>44210</v>
      </c>
      <c r="E1624" s="4" t="s">
        <v>15</v>
      </c>
      <c r="F1624" s="4" t="s">
        <v>129</v>
      </c>
      <c r="G1624" s="4" t="s">
        <v>130</v>
      </c>
      <c r="H1624" s="6" t="s">
        <v>21</v>
      </c>
      <c r="I1624" s="7">
        <v>40</v>
      </c>
      <c r="J1624" s="8">
        <v>175</v>
      </c>
      <c r="K1624" s="9">
        <v>70000</v>
      </c>
      <c r="L1624" s="9">
        <v>24500</v>
      </c>
      <c r="M1624" s="10">
        <v>0.35</v>
      </c>
      <c r="N1624" s="4" t="s">
        <v>18</v>
      </c>
      <c r="O1624" s="4" t="str">
        <f>TEXT(Table1[[#This Row],[Invoice Date]],"yyyy")</f>
        <v>2021</v>
      </c>
      <c r="P1624" s="4" t="str">
        <f>TEXT(Table1[[#This Row],[Invoice Date]],"mmm")</f>
        <v>Jan</v>
      </c>
      <c r="Q1624" s="27">
        <f>WEEKNUM(Table1[[#This Row],[Invoice Date]]) + IF(YEAR(Table1[[#This Row],[Invoice Date]])=2021, 52, 0)</f>
        <v>55</v>
      </c>
    </row>
    <row r="1625" spans="2:17" ht="14.25" customHeight="1" x14ac:dyDescent="0.3">
      <c r="B1625" s="4" t="s">
        <v>61</v>
      </c>
      <c r="C1625" s="33">
        <v>1185731</v>
      </c>
      <c r="D1625" s="5">
        <v>44210</v>
      </c>
      <c r="E1625" s="4" t="s">
        <v>15</v>
      </c>
      <c r="F1625" s="4" t="s">
        <v>129</v>
      </c>
      <c r="G1625" s="4" t="s">
        <v>130</v>
      </c>
      <c r="H1625" s="6" t="s">
        <v>20</v>
      </c>
      <c r="I1625" s="7">
        <v>35</v>
      </c>
      <c r="J1625" s="8">
        <v>325</v>
      </c>
      <c r="K1625" s="9">
        <v>113750</v>
      </c>
      <c r="L1625" s="9">
        <v>39812.5</v>
      </c>
      <c r="M1625" s="10">
        <v>0.35</v>
      </c>
      <c r="N1625" s="4" t="s">
        <v>18</v>
      </c>
      <c r="O1625" s="4" t="str">
        <f>TEXT(Table1[[#This Row],[Invoice Date]],"yyyy")</f>
        <v>2021</v>
      </c>
      <c r="P1625" s="4" t="str">
        <f>TEXT(Table1[[#This Row],[Invoice Date]],"mmm")</f>
        <v>Jan</v>
      </c>
      <c r="Q1625" s="27">
        <f>WEEKNUM(Table1[[#This Row],[Invoice Date]]) + IF(YEAR(Table1[[#This Row],[Invoice Date]])=2021, 52, 0)</f>
        <v>55</v>
      </c>
    </row>
    <row r="1626" spans="2:17" ht="14.25" customHeight="1" x14ac:dyDescent="0.3">
      <c r="B1626" s="4" t="s">
        <v>61</v>
      </c>
      <c r="C1626" s="33">
        <v>1185731</v>
      </c>
      <c r="D1626" s="5">
        <v>44210</v>
      </c>
      <c r="E1626" s="4" t="s">
        <v>15</v>
      </c>
      <c r="F1626" s="4" t="s">
        <v>129</v>
      </c>
      <c r="G1626" s="4" t="s">
        <v>130</v>
      </c>
      <c r="H1626" s="6" t="s">
        <v>22</v>
      </c>
      <c r="I1626" s="7">
        <v>55.000000000000007</v>
      </c>
      <c r="J1626" s="8">
        <v>225</v>
      </c>
      <c r="K1626" s="9">
        <v>123750.00000000001</v>
      </c>
      <c r="L1626" s="9">
        <v>43312.5</v>
      </c>
      <c r="M1626" s="10">
        <v>0.35</v>
      </c>
      <c r="N1626" s="4" t="s">
        <v>18</v>
      </c>
      <c r="O1626" s="4" t="str">
        <f>TEXT(Table1[[#This Row],[Invoice Date]],"yyyy")</f>
        <v>2021</v>
      </c>
      <c r="P1626" s="4" t="str">
        <f>TEXT(Table1[[#This Row],[Invoice Date]],"mmm")</f>
        <v>Jan</v>
      </c>
      <c r="Q1626" s="27">
        <f>WEEKNUM(Table1[[#This Row],[Invoice Date]]) + IF(YEAR(Table1[[#This Row],[Invoice Date]])=2021, 52, 0)</f>
        <v>55</v>
      </c>
    </row>
    <row r="1627" spans="2:17" ht="14.25" customHeight="1" x14ac:dyDescent="0.3">
      <c r="B1627" s="4" t="s">
        <v>61</v>
      </c>
      <c r="C1627" s="33">
        <v>1185731</v>
      </c>
      <c r="D1627" s="5">
        <v>44210</v>
      </c>
      <c r="E1627" s="4" t="s">
        <v>15</v>
      </c>
      <c r="F1627" s="4" t="s">
        <v>129</v>
      </c>
      <c r="G1627" s="4" t="s">
        <v>130</v>
      </c>
      <c r="H1627" s="6" t="s">
        <v>19</v>
      </c>
      <c r="I1627" s="7">
        <v>45</v>
      </c>
      <c r="J1627" s="8">
        <v>325</v>
      </c>
      <c r="K1627" s="9">
        <v>146250</v>
      </c>
      <c r="L1627" s="9">
        <v>65812.5</v>
      </c>
      <c r="M1627" s="10">
        <v>0.45</v>
      </c>
      <c r="N1627" s="4" t="s">
        <v>18</v>
      </c>
      <c r="O1627" s="4" t="str">
        <f>TEXT(Table1[[#This Row],[Invoice Date]],"yyyy")</f>
        <v>2021</v>
      </c>
      <c r="P1627" s="4" t="str">
        <f>TEXT(Table1[[#This Row],[Invoice Date]],"mmm")</f>
        <v>Jan</v>
      </c>
      <c r="Q1627" s="27">
        <f>WEEKNUM(Table1[[#This Row],[Invoice Date]]) + IF(YEAR(Table1[[#This Row],[Invoice Date]])=2021, 52, 0)</f>
        <v>55</v>
      </c>
    </row>
    <row r="1628" spans="2:17" ht="14.25" customHeight="1" x14ac:dyDescent="0.3">
      <c r="B1628" s="4" t="s">
        <v>61</v>
      </c>
      <c r="C1628" s="33">
        <v>1185731</v>
      </c>
      <c r="D1628" s="5">
        <v>44210</v>
      </c>
      <c r="E1628" s="4" t="s">
        <v>15</v>
      </c>
      <c r="F1628" s="4" t="s">
        <v>129</v>
      </c>
      <c r="G1628" s="4" t="s">
        <v>130</v>
      </c>
      <c r="H1628" s="6" t="s">
        <v>23</v>
      </c>
      <c r="I1628" s="7">
        <v>45</v>
      </c>
      <c r="J1628" s="8">
        <v>325</v>
      </c>
      <c r="K1628" s="9">
        <v>146250</v>
      </c>
      <c r="L1628" s="9">
        <v>58499.999999999993</v>
      </c>
      <c r="M1628" s="10">
        <v>0.39999999999999997</v>
      </c>
      <c r="N1628" s="4" t="s">
        <v>18</v>
      </c>
      <c r="O1628" s="4" t="str">
        <f>TEXT(Table1[[#This Row],[Invoice Date]],"yyyy")</f>
        <v>2021</v>
      </c>
      <c r="P1628" s="4" t="str">
        <f>TEXT(Table1[[#This Row],[Invoice Date]],"mmm")</f>
        <v>Jan</v>
      </c>
      <c r="Q1628" s="27">
        <f>WEEKNUM(Table1[[#This Row],[Invoice Date]]) + IF(YEAR(Table1[[#This Row],[Invoice Date]])=2021, 52, 0)</f>
        <v>55</v>
      </c>
    </row>
    <row r="1629" spans="2:17" ht="14.25" customHeight="1" x14ac:dyDescent="0.3">
      <c r="B1629" s="4" t="s">
        <v>34</v>
      </c>
      <c r="C1629" s="33">
        <v>1189833</v>
      </c>
      <c r="D1629" s="5">
        <v>44210</v>
      </c>
      <c r="E1629" s="4" t="s">
        <v>15</v>
      </c>
      <c r="F1629" s="4" t="s">
        <v>16</v>
      </c>
      <c r="G1629" s="4" t="s">
        <v>69</v>
      </c>
      <c r="H1629" s="6" t="s">
        <v>21</v>
      </c>
      <c r="I1629" s="7">
        <v>35</v>
      </c>
      <c r="J1629" s="8">
        <v>450</v>
      </c>
      <c r="K1629" s="9">
        <v>157500</v>
      </c>
      <c r="L1629" s="9">
        <v>55125</v>
      </c>
      <c r="M1629" s="10">
        <v>0.35</v>
      </c>
      <c r="N1629" s="4" t="s">
        <v>18</v>
      </c>
      <c r="O1629" s="4" t="str">
        <f>TEXT(Table1[[#This Row],[Invoice Date]],"yyyy")</f>
        <v>2021</v>
      </c>
      <c r="P1629" s="4" t="str">
        <f>TEXT(Table1[[#This Row],[Invoice Date]],"mmm")</f>
        <v>Jan</v>
      </c>
      <c r="Q1629" s="27">
        <f>WEEKNUM(Table1[[#This Row],[Invoice Date]]) + IF(YEAR(Table1[[#This Row],[Invoice Date]])=2021, 52, 0)</f>
        <v>55</v>
      </c>
    </row>
    <row r="1630" spans="2:17" ht="14.25" customHeight="1" x14ac:dyDescent="0.3">
      <c r="B1630" s="4" t="s">
        <v>34</v>
      </c>
      <c r="C1630" s="33">
        <v>1189833</v>
      </c>
      <c r="D1630" s="5">
        <v>44210</v>
      </c>
      <c r="E1630" s="4" t="s">
        <v>36</v>
      </c>
      <c r="F1630" s="4" t="s">
        <v>53</v>
      </c>
      <c r="G1630" s="4" t="s">
        <v>54</v>
      </c>
      <c r="H1630" s="6" t="s">
        <v>23</v>
      </c>
      <c r="I1630" s="7">
        <v>45</v>
      </c>
      <c r="J1630" s="8">
        <v>400</v>
      </c>
      <c r="K1630" s="9">
        <v>180000</v>
      </c>
      <c r="L1630" s="9">
        <v>45000</v>
      </c>
      <c r="M1630" s="10">
        <v>0.25</v>
      </c>
      <c r="N1630" s="4" t="s">
        <v>24</v>
      </c>
      <c r="O1630" s="4" t="str">
        <f>TEXT(Table1[[#This Row],[Invoice Date]],"yyyy")</f>
        <v>2021</v>
      </c>
      <c r="P1630" s="4" t="str">
        <f>TEXT(Table1[[#This Row],[Invoice Date]],"mmm")</f>
        <v>Jan</v>
      </c>
      <c r="Q1630" s="27">
        <f>WEEKNUM(Table1[[#This Row],[Invoice Date]]) + IF(YEAR(Table1[[#This Row],[Invoice Date]])=2021, 52, 0)</f>
        <v>55</v>
      </c>
    </row>
    <row r="1631" spans="2:17" ht="14.25" customHeight="1" x14ac:dyDescent="0.3">
      <c r="B1631" s="4" t="s">
        <v>34</v>
      </c>
      <c r="C1631" s="33">
        <v>1189833</v>
      </c>
      <c r="D1631" s="5">
        <v>44210</v>
      </c>
      <c r="E1631" s="4" t="s">
        <v>15</v>
      </c>
      <c r="F1631" s="4" t="s">
        <v>16</v>
      </c>
      <c r="G1631" s="4" t="s">
        <v>69</v>
      </c>
      <c r="H1631" s="6" t="s">
        <v>20</v>
      </c>
      <c r="I1631" s="7">
        <v>30.000000000000004</v>
      </c>
      <c r="J1631" s="8">
        <v>600</v>
      </c>
      <c r="K1631" s="9">
        <v>180000.00000000003</v>
      </c>
      <c r="L1631" s="9">
        <v>63000.000000000007</v>
      </c>
      <c r="M1631" s="10">
        <v>0.35</v>
      </c>
      <c r="N1631" s="4" t="s">
        <v>18</v>
      </c>
      <c r="O1631" s="4" t="str">
        <f>TEXT(Table1[[#This Row],[Invoice Date]],"yyyy")</f>
        <v>2021</v>
      </c>
      <c r="P1631" s="4" t="str">
        <f>TEXT(Table1[[#This Row],[Invoice Date]],"mmm")</f>
        <v>Jan</v>
      </c>
      <c r="Q1631" s="27">
        <f>WEEKNUM(Table1[[#This Row],[Invoice Date]]) + IF(YEAR(Table1[[#This Row],[Invoice Date]])=2021, 52, 0)</f>
        <v>55</v>
      </c>
    </row>
    <row r="1632" spans="2:17" ht="14.25" customHeight="1" x14ac:dyDescent="0.3">
      <c r="B1632" s="4" t="s">
        <v>61</v>
      </c>
      <c r="C1632" s="33">
        <v>1185731</v>
      </c>
      <c r="D1632" s="5">
        <v>44210</v>
      </c>
      <c r="E1632" s="4" t="s">
        <v>15</v>
      </c>
      <c r="F1632" s="4" t="s">
        <v>129</v>
      </c>
      <c r="G1632" s="4" t="s">
        <v>130</v>
      </c>
      <c r="H1632" s="6" t="s">
        <v>17</v>
      </c>
      <c r="I1632" s="7">
        <v>45</v>
      </c>
      <c r="J1632" s="8">
        <v>525</v>
      </c>
      <c r="K1632" s="9">
        <v>236250</v>
      </c>
      <c r="L1632" s="9">
        <v>106312.5</v>
      </c>
      <c r="M1632" s="10">
        <v>0.45</v>
      </c>
      <c r="N1632" s="4" t="s">
        <v>18</v>
      </c>
      <c r="O1632" s="4" t="str">
        <f>TEXT(Table1[[#This Row],[Invoice Date]],"yyyy")</f>
        <v>2021</v>
      </c>
      <c r="P1632" s="4" t="str">
        <f>TEXT(Table1[[#This Row],[Invoice Date]],"mmm")</f>
        <v>Jan</v>
      </c>
      <c r="Q1632" s="27">
        <f>WEEKNUM(Table1[[#This Row],[Invoice Date]]) + IF(YEAR(Table1[[#This Row],[Invoice Date]])=2021, 52, 0)</f>
        <v>55</v>
      </c>
    </row>
    <row r="1633" spans="2:17" ht="14.25" customHeight="1" x14ac:dyDescent="0.3">
      <c r="B1633" s="4" t="s">
        <v>34</v>
      </c>
      <c r="C1633" s="33">
        <v>1189833</v>
      </c>
      <c r="D1633" s="5">
        <v>44210</v>
      </c>
      <c r="E1633" s="4" t="s">
        <v>15</v>
      </c>
      <c r="F1633" s="4" t="s">
        <v>16</v>
      </c>
      <c r="G1633" s="4" t="s">
        <v>69</v>
      </c>
      <c r="H1633" s="6" t="s">
        <v>19</v>
      </c>
      <c r="I1633" s="7">
        <v>40</v>
      </c>
      <c r="J1633" s="8">
        <v>600</v>
      </c>
      <c r="K1633" s="9">
        <v>240000</v>
      </c>
      <c r="L1633" s="9">
        <v>72000</v>
      </c>
      <c r="M1633" s="10">
        <v>0.3</v>
      </c>
      <c r="N1633" s="4" t="s">
        <v>18</v>
      </c>
      <c r="O1633" s="4" t="str">
        <f>TEXT(Table1[[#This Row],[Invoice Date]],"yyyy")</f>
        <v>2021</v>
      </c>
      <c r="P1633" s="4" t="str">
        <f>TEXT(Table1[[#This Row],[Invoice Date]],"mmm")</f>
        <v>Jan</v>
      </c>
      <c r="Q1633" s="27">
        <f>WEEKNUM(Table1[[#This Row],[Invoice Date]]) + IF(YEAR(Table1[[#This Row],[Invoice Date]])=2021, 52, 0)</f>
        <v>55</v>
      </c>
    </row>
    <row r="1634" spans="2:17" ht="14.25" customHeight="1" x14ac:dyDescent="0.3">
      <c r="B1634" s="4" t="s">
        <v>34</v>
      </c>
      <c r="C1634" s="33">
        <v>1189833</v>
      </c>
      <c r="D1634" s="5">
        <v>44210</v>
      </c>
      <c r="E1634" s="4" t="s">
        <v>15</v>
      </c>
      <c r="F1634" s="4" t="s">
        <v>16</v>
      </c>
      <c r="G1634" s="4" t="s">
        <v>69</v>
      </c>
      <c r="H1634" s="6" t="s">
        <v>23</v>
      </c>
      <c r="I1634" s="7">
        <v>40</v>
      </c>
      <c r="J1634" s="8">
        <v>600</v>
      </c>
      <c r="K1634" s="9">
        <v>240000</v>
      </c>
      <c r="L1634" s="9">
        <v>60000</v>
      </c>
      <c r="M1634" s="10">
        <v>0.25</v>
      </c>
      <c r="N1634" s="4" t="s">
        <v>18</v>
      </c>
      <c r="O1634" s="4" t="str">
        <f>TEXT(Table1[[#This Row],[Invoice Date]],"yyyy")</f>
        <v>2021</v>
      </c>
      <c r="P1634" s="4" t="str">
        <f>TEXT(Table1[[#This Row],[Invoice Date]],"mmm")</f>
        <v>Jan</v>
      </c>
      <c r="Q1634" s="27">
        <f>WEEKNUM(Table1[[#This Row],[Invoice Date]]) + IF(YEAR(Table1[[#This Row],[Invoice Date]])=2021, 52, 0)</f>
        <v>55</v>
      </c>
    </row>
    <row r="1635" spans="2:17" ht="14.25" customHeight="1" x14ac:dyDescent="0.3">
      <c r="B1635" s="4" t="s">
        <v>34</v>
      </c>
      <c r="C1635" s="33">
        <v>1189833</v>
      </c>
      <c r="D1635" s="5">
        <v>44210</v>
      </c>
      <c r="E1635" s="4" t="s">
        <v>15</v>
      </c>
      <c r="F1635" s="4" t="s">
        <v>16</v>
      </c>
      <c r="G1635" s="4" t="s">
        <v>69</v>
      </c>
      <c r="H1635" s="6" t="s">
        <v>22</v>
      </c>
      <c r="I1635" s="7">
        <v>50</v>
      </c>
      <c r="J1635" s="8">
        <v>500</v>
      </c>
      <c r="K1635" s="9">
        <v>250000</v>
      </c>
      <c r="L1635" s="9">
        <v>75000</v>
      </c>
      <c r="M1635" s="10">
        <v>0.3</v>
      </c>
      <c r="N1635" s="4" t="s">
        <v>18</v>
      </c>
      <c r="O1635" s="4" t="str">
        <f>TEXT(Table1[[#This Row],[Invoice Date]],"yyyy")</f>
        <v>2021</v>
      </c>
      <c r="P1635" s="4" t="str">
        <f>TEXT(Table1[[#This Row],[Invoice Date]],"mmm")</f>
        <v>Jan</v>
      </c>
      <c r="Q1635" s="27">
        <f>WEEKNUM(Table1[[#This Row],[Invoice Date]]) + IF(YEAR(Table1[[#This Row],[Invoice Date]])=2021, 52, 0)</f>
        <v>55</v>
      </c>
    </row>
    <row r="1636" spans="2:17" ht="14.25" customHeight="1" x14ac:dyDescent="0.3">
      <c r="B1636" s="4" t="s">
        <v>34</v>
      </c>
      <c r="C1636" s="33">
        <v>1189833</v>
      </c>
      <c r="D1636" s="5">
        <v>44210</v>
      </c>
      <c r="E1636" s="4" t="s">
        <v>15</v>
      </c>
      <c r="F1636" s="4" t="s">
        <v>16</v>
      </c>
      <c r="G1636" s="4" t="s">
        <v>69</v>
      </c>
      <c r="H1636" s="6" t="s">
        <v>17</v>
      </c>
      <c r="I1636" s="7">
        <v>40</v>
      </c>
      <c r="J1636" s="8">
        <v>800</v>
      </c>
      <c r="K1636" s="9">
        <v>320000</v>
      </c>
      <c r="L1636" s="9">
        <v>160000</v>
      </c>
      <c r="M1636" s="10">
        <v>0.5</v>
      </c>
      <c r="N1636" s="4" t="s">
        <v>18</v>
      </c>
      <c r="O1636" s="4" t="str">
        <f>TEXT(Table1[[#This Row],[Invoice Date]],"yyyy")</f>
        <v>2021</v>
      </c>
      <c r="P1636" s="4" t="str">
        <f>TEXT(Table1[[#This Row],[Invoice Date]],"mmm")</f>
        <v>Jan</v>
      </c>
      <c r="Q1636" s="27">
        <f>WEEKNUM(Table1[[#This Row],[Invoice Date]]) + IF(YEAR(Table1[[#This Row],[Invoice Date]])=2021, 52, 0)</f>
        <v>55</v>
      </c>
    </row>
    <row r="1637" spans="2:17" ht="14.25" customHeight="1" x14ac:dyDescent="0.3">
      <c r="B1637" s="4" t="s">
        <v>30</v>
      </c>
      <c r="C1637" s="34">
        <v>1128299</v>
      </c>
      <c r="D1637" s="5">
        <v>44210</v>
      </c>
      <c r="E1637" s="4" t="s">
        <v>31</v>
      </c>
      <c r="F1637" s="4" t="s">
        <v>32</v>
      </c>
      <c r="G1637" s="4" t="s">
        <v>33</v>
      </c>
      <c r="H1637" s="6" t="s">
        <v>20</v>
      </c>
      <c r="I1637" s="7">
        <v>65</v>
      </c>
      <c r="J1637" s="8">
        <v>825</v>
      </c>
      <c r="K1637" s="9">
        <v>536250</v>
      </c>
      <c r="L1637" s="9">
        <v>187687.50000000003</v>
      </c>
      <c r="M1637" s="10">
        <v>0.35000000000000003</v>
      </c>
      <c r="N1637" s="4" t="s">
        <v>24</v>
      </c>
      <c r="O1637" s="4" t="str">
        <f>TEXT(Table1[[#This Row],[Invoice Date]],"yyyy")</f>
        <v>2021</v>
      </c>
      <c r="P1637" s="4" t="str">
        <f>TEXT(Table1[[#This Row],[Invoice Date]],"mmm")</f>
        <v>Jan</v>
      </c>
      <c r="Q1637" s="27">
        <f>WEEKNUM(Table1[[#This Row],[Invoice Date]]) + IF(YEAR(Table1[[#This Row],[Invoice Date]])=2021, 52, 0)</f>
        <v>55</v>
      </c>
    </row>
    <row r="1638" spans="2:17" ht="14.25" customHeight="1" x14ac:dyDescent="0.3">
      <c r="B1638" s="4" t="s">
        <v>34</v>
      </c>
      <c r="C1638" s="33">
        <v>1189833</v>
      </c>
      <c r="D1638" s="5">
        <v>44211</v>
      </c>
      <c r="E1638" s="4" t="s">
        <v>36</v>
      </c>
      <c r="F1638" s="4" t="s">
        <v>53</v>
      </c>
      <c r="G1638" s="4" t="s">
        <v>54</v>
      </c>
      <c r="H1638" s="6" t="s">
        <v>17</v>
      </c>
      <c r="I1638" s="7">
        <v>44</v>
      </c>
      <c r="J1638" s="8">
        <v>161</v>
      </c>
      <c r="K1638" s="9">
        <v>7084</v>
      </c>
      <c r="L1638" s="9">
        <v>4179.5600000000004</v>
      </c>
      <c r="M1638" s="10">
        <v>0.59000000000000008</v>
      </c>
      <c r="N1638" s="4" t="s">
        <v>83</v>
      </c>
      <c r="O1638" s="4" t="str">
        <f>TEXT(Table1[[#This Row],[Invoice Date]],"yyyy")</f>
        <v>2021</v>
      </c>
      <c r="P1638" s="4" t="str">
        <f>TEXT(Table1[[#This Row],[Invoice Date]],"mmm")</f>
        <v>Jan</v>
      </c>
      <c r="Q1638" s="27">
        <f>WEEKNUM(Table1[[#This Row],[Invoice Date]]) + IF(YEAR(Table1[[#This Row],[Invoice Date]])=2021, 52, 0)</f>
        <v>55</v>
      </c>
    </row>
    <row r="1639" spans="2:17" ht="14.25" customHeight="1" x14ac:dyDescent="0.3">
      <c r="B1639" s="4" t="s">
        <v>30</v>
      </c>
      <c r="C1639" s="34">
        <v>1128299</v>
      </c>
      <c r="D1639" s="5">
        <v>44211</v>
      </c>
      <c r="E1639" s="4" t="s">
        <v>31</v>
      </c>
      <c r="F1639" s="4" t="s">
        <v>32</v>
      </c>
      <c r="G1639" s="4" t="s">
        <v>33</v>
      </c>
      <c r="H1639" s="6" t="s">
        <v>21</v>
      </c>
      <c r="I1639" s="7">
        <v>46</v>
      </c>
      <c r="J1639" s="8">
        <v>247</v>
      </c>
      <c r="K1639" s="9">
        <v>11362</v>
      </c>
      <c r="L1639" s="9">
        <v>4090.3199999999997</v>
      </c>
      <c r="M1639" s="10">
        <v>0.36</v>
      </c>
      <c r="N1639" s="4" t="s">
        <v>24</v>
      </c>
      <c r="O1639" s="4" t="str">
        <f>TEXT(Table1[[#This Row],[Invoice Date]],"yyyy")</f>
        <v>2021</v>
      </c>
      <c r="P1639" s="4" t="str">
        <f>TEXT(Table1[[#This Row],[Invoice Date]],"mmm")</f>
        <v>Jan</v>
      </c>
      <c r="Q1639" s="27">
        <f>WEEKNUM(Table1[[#This Row],[Invoice Date]]) + IF(YEAR(Table1[[#This Row],[Invoice Date]])=2021, 52, 0)</f>
        <v>55</v>
      </c>
    </row>
    <row r="1640" spans="2:17" ht="14.25" customHeight="1" x14ac:dyDescent="0.3">
      <c r="B1640" s="4" t="s">
        <v>30</v>
      </c>
      <c r="C1640" s="34">
        <v>1128299</v>
      </c>
      <c r="D1640" s="5">
        <v>44211</v>
      </c>
      <c r="E1640" s="4" t="s">
        <v>31</v>
      </c>
      <c r="F1640" s="4" t="s">
        <v>32</v>
      </c>
      <c r="G1640" s="4" t="s">
        <v>33</v>
      </c>
      <c r="H1640" s="6" t="s">
        <v>21</v>
      </c>
      <c r="I1640" s="7">
        <v>55</v>
      </c>
      <c r="J1640" s="8">
        <v>218</v>
      </c>
      <c r="K1640" s="9">
        <v>11990</v>
      </c>
      <c r="L1640" s="9">
        <v>4796</v>
      </c>
      <c r="M1640" s="10">
        <v>0.4</v>
      </c>
      <c r="N1640" s="4" t="s">
        <v>83</v>
      </c>
      <c r="O1640" s="4" t="str">
        <f>TEXT(Table1[[#This Row],[Invoice Date]],"yyyy")</f>
        <v>2021</v>
      </c>
      <c r="P1640" s="4" t="str">
        <f>TEXT(Table1[[#This Row],[Invoice Date]],"mmm")</f>
        <v>Jan</v>
      </c>
      <c r="Q1640" s="27">
        <f>WEEKNUM(Table1[[#This Row],[Invoice Date]]) + IF(YEAR(Table1[[#This Row],[Invoice Date]])=2021, 52, 0)</f>
        <v>55</v>
      </c>
    </row>
    <row r="1641" spans="2:17" ht="14.25" customHeight="1" x14ac:dyDescent="0.3">
      <c r="B1641" s="4" t="s">
        <v>34</v>
      </c>
      <c r="C1641" s="33">
        <v>1189833</v>
      </c>
      <c r="D1641" s="5">
        <v>44211</v>
      </c>
      <c r="E1641" s="4" t="s">
        <v>36</v>
      </c>
      <c r="F1641" s="4" t="s">
        <v>53</v>
      </c>
      <c r="G1641" s="4" t="s">
        <v>54</v>
      </c>
      <c r="H1641" s="6" t="s">
        <v>17</v>
      </c>
      <c r="I1641" s="7">
        <v>45</v>
      </c>
      <c r="J1641" s="8">
        <v>575</v>
      </c>
      <c r="K1641" s="9">
        <v>258750</v>
      </c>
      <c r="L1641" s="9">
        <v>116437.5</v>
      </c>
      <c r="M1641" s="10">
        <v>0.45</v>
      </c>
      <c r="N1641" s="4" t="s">
        <v>24</v>
      </c>
      <c r="O1641" s="4" t="str">
        <f>TEXT(Table1[[#This Row],[Invoice Date]],"yyyy")</f>
        <v>2021</v>
      </c>
      <c r="P1641" s="4" t="str">
        <f>TEXT(Table1[[#This Row],[Invoice Date]],"mmm")</f>
        <v>Jan</v>
      </c>
      <c r="Q1641" s="27">
        <f>WEEKNUM(Table1[[#This Row],[Invoice Date]]) + IF(YEAR(Table1[[#This Row],[Invoice Date]])=2021, 52, 0)</f>
        <v>55</v>
      </c>
    </row>
    <row r="1642" spans="2:17" ht="14.25" customHeight="1" x14ac:dyDescent="0.3">
      <c r="B1642" s="4" t="s">
        <v>30</v>
      </c>
      <c r="C1642" s="34">
        <v>1128299</v>
      </c>
      <c r="D1642" s="5">
        <v>44211</v>
      </c>
      <c r="E1642" s="4" t="s">
        <v>31</v>
      </c>
      <c r="F1642" s="4" t="s">
        <v>32</v>
      </c>
      <c r="G1642" s="4" t="s">
        <v>33</v>
      </c>
      <c r="H1642" s="6" t="s">
        <v>21</v>
      </c>
      <c r="I1642" s="7">
        <v>60</v>
      </c>
      <c r="J1642" s="8">
        <v>725</v>
      </c>
      <c r="K1642" s="9">
        <v>435000</v>
      </c>
      <c r="L1642" s="9">
        <v>130500</v>
      </c>
      <c r="M1642" s="10">
        <v>0.3</v>
      </c>
      <c r="N1642" s="4" t="s">
        <v>24</v>
      </c>
      <c r="O1642" s="4" t="str">
        <f>TEXT(Table1[[#This Row],[Invoice Date]],"yyyy")</f>
        <v>2021</v>
      </c>
      <c r="P1642" s="4" t="str">
        <f>TEXT(Table1[[#This Row],[Invoice Date]],"mmm")</f>
        <v>Jan</v>
      </c>
      <c r="Q1642" s="27">
        <f>WEEKNUM(Table1[[#This Row],[Invoice Date]]) + IF(YEAR(Table1[[#This Row],[Invoice Date]])=2021, 52, 0)</f>
        <v>55</v>
      </c>
    </row>
    <row r="1643" spans="2:17" ht="14.25" customHeight="1" x14ac:dyDescent="0.3">
      <c r="B1643" s="4" t="s">
        <v>34</v>
      </c>
      <c r="C1643" s="33">
        <v>1189833</v>
      </c>
      <c r="D1643" s="5">
        <v>44212</v>
      </c>
      <c r="E1643" s="4" t="s">
        <v>27</v>
      </c>
      <c r="F1643" s="4" t="s">
        <v>104</v>
      </c>
      <c r="G1643" s="4" t="s">
        <v>105</v>
      </c>
      <c r="H1643" s="6" t="s">
        <v>21</v>
      </c>
      <c r="I1643" s="7">
        <v>19</v>
      </c>
      <c r="J1643" s="8">
        <v>56</v>
      </c>
      <c r="K1643" s="9">
        <v>1064</v>
      </c>
      <c r="L1643" s="9">
        <v>521.36</v>
      </c>
      <c r="M1643" s="10">
        <v>0.49</v>
      </c>
      <c r="N1643" s="4" t="s">
        <v>83</v>
      </c>
      <c r="O1643" s="4" t="str">
        <f>TEXT(Table1[[#This Row],[Invoice Date]],"yyyy")</f>
        <v>2021</v>
      </c>
      <c r="P1643" s="4" t="str">
        <f>TEXT(Table1[[#This Row],[Invoice Date]],"mmm")</f>
        <v>Jan</v>
      </c>
      <c r="Q1643" s="27">
        <f>WEEKNUM(Table1[[#This Row],[Invoice Date]]) + IF(YEAR(Table1[[#This Row],[Invoice Date]])=2021, 52, 0)</f>
        <v>55</v>
      </c>
    </row>
    <row r="1644" spans="2:17" ht="14.25" customHeight="1" x14ac:dyDescent="0.3">
      <c r="B1644" s="4" t="s">
        <v>34</v>
      </c>
      <c r="C1644" s="33">
        <v>1189833</v>
      </c>
      <c r="D1644" s="5">
        <v>44212</v>
      </c>
      <c r="E1644" s="4" t="s">
        <v>27</v>
      </c>
      <c r="F1644" s="4" t="s">
        <v>104</v>
      </c>
      <c r="G1644" s="4" t="s">
        <v>105</v>
      </c>
      <c r="H1644" s="6" t="s">
        <v>21</v>
      </c>
      <c r="I1644" s="7">
        <v>16</v>
      </c>
      <c r="J1644" s="8">
        <v>70</v>
      </c>
      <c r="K1644" s="9">
        <v>1120</v>
      </c>
      <c r="L1644" s="9">
        <v>447.99999999999994</v>
      </c>
      <c r="M1644" s="10">
        <v>0.39999999999999997</v>
      </c>
      <c r="N1644" s="4" t="s">
        <v>24</v>
      </c>
      <c r="O1644" s="4" t="str">
        <f>TEXT(Table1[[#This Row],[Invoice Date]],"yyyy")</f>
        <v>2021</v>
      </c>
      <c r="P1644" s="4" t="str">
        <f>TEXT(Table1[[#This Row],[Invoice Date]],"mmm")</f>
        <v>Jan</v>
      </c>
      <c r="Q1644" s="27">
        <f>WEEKNUM(Table1[[#This Row],[Invoice Date]]) + IF(YEAR(Table1[[#This Row],[Invoice Date]])=2021, 52, 0)</f>
        <v>55</v>
      </c>
    </row>
    <row r="1645" spans="2:17" ht="14.25" customHeight="1" x14ac:dyDescent="0.3">
      <c r="B1645" s="4" t="s">
        <v>34</v>
      </c>
      <c r="C1645" s="33">
        <v>1189833</v>
      </c>
      <c r="D1645" s="5">
        <v>44212</v>
      </c>
      <c r="E1645" s="4" t="s">
        <v>27</v>
      </c>
      <c r="F1645" s="4" t="s">
        <v>104</v>
      </c>
      <c r="G1645" s="4" t="s">
        <v>105</v>
      </c>
      <c r="H1645" s="6" t="s">
        <v>20</v>
      </c>
      <c r="I1645" s="7">
        <v>14</v>
      </c>
      <c r="J1645" s="8">
        <v>88</v>
      </c>
      <c r="K1645" s="9">
        <v>1232</v>
      </c>
      <c r="L1645" s="9">
        <v>591.36</v>
      </c>
      <c r="M1645" s="10">
        <v>0.48</v>
      </c>
      <c r="N1645" s="4" t="s">
        <v>83</v>
      </c>
      <c r="O1645" s="4" t="str">
        <f>TEXT(Table1[[#This Row],[Invoice Date]],"yyyy")</f>
        <v>2021</v>
      </c>
      <c r="P1645" s="4" t="str">
        <f>TEXT(Table1[[#This Row],[Invoice Date]],"mmm")</f>
        <v>Jan</v>
      </c>
      <c r="Q1645" s="27">
        <f>WEEKNUM(Table1[[#This Row],[Invoice Date]]) + IF(YEAR(Table1[[#This Row],[Invoice Date]])=2021, 52, 0)</f>
        <v>55</v>
      </c>
    </row>
    <row r="1646" spans="2:17" ht="14.25" customHeight="1" x14ac:dyDescent="0.3">
      <c r="B1646" s="4" t="s">
        <v>34</v>
      </c>
      <c r="C1646" s="33">
        <v>1189833</v>
      </c>
      <c r="D1646" s="5">
        <v>44212</v>
      </c>
      <c r="E1646" s="4" t="s">
        <v>27</v>
      </c>
      <c r="F1646" s="4" t="s">
        <v>104</v>
      </c>
      <c r="G1646" s="4" t="s">
        <v>105</v>
      </c>
      <c r="H1646" s="6" t="s">
        <v>20</v>
      </c>
      <c r="I1646" s="7">
        <v>12</v>
      </c>
      <c r="J1646" s="8">
        <v>116</v>
      </c>
      <c r="K1646" s="9">
        <v>1392</v>
      </c>
      <c r="L1646" s="9">
        <v>556.79999999999995</v>
      </c>
      <c r="M1646" s="10">
        <v>0.39999999999999997</v>
      </c>
      <c r="N1646" s="4" t="s">
        <v>24</v>
      </c>
      <c r="O1646" s="4" t="str">
        <f>TEXT(Table1[[#This Row],[Invoice Date]],"yyyy")</f>
        <v>2021</v>
      </c>
      <c r="P1646" s="4" t="str">
        <f>TEXT(Table1[[#This Row],[Invoice Date]],"mmm")</f>
        <v>Jan</v>
      </c>
      <c r="Q1646" s="27">
        <f>WEEKNUM(Table1[[#This Row],[Invoice Date]]) + IF(YEAR(Table1[[#This Row],[Invoice Date]])=2021, 52, 0)</f>
        <v>55</v>
      </c>
    </row>
    <row r="1647" spans="2:17" ht="14.25" customHeight="1" x14ac:dyDescent="0.3">
      <c r="B1647" s="4" t="s">
        <v>34</v>
      </c>
      <c r="C1647" s="33">
        <v>1189833</v>
      </c>
      <c r="D1647" s="5">
        <v>44212</v>
      </c>
      <c r="E1647" s="4" t="s">
        <v>27</v>
      </c>
      <c r="F1647" s="4" t="s">
        <v>104</v>
      </c>
      <c r="G1647" s="4" t="s">
        <v>105</v>
      </c>
      <c r="H1647" s="6" t="s">
        <v>19</v>
      </c>
      <c r="I1647" s="7">
        <v>16</v>
      </c>
      <c r="J1647" s="8">
        <v>105</v>
      </c>
      <c r="K1647" s="9">
        <v>1680</v>
      </c>
      <c r="L1647" s="9">
        <v>638.4</v>
      </c>
      <c r="M1647" s="10">
        <v>0.38</v>
      </c>
      <c r="N1647" s="4" t="s">
        <v>24</v>
      </c>
      <c r="O1647" s="4" t="str">
        <f>TEXT(Table1[[#This Row],[Invoice Date]],"yyyy")</f>
        <v>2021</v>
      </c>
      <c r="P1647" s="4" t="str">
        <f>TEXT(Table1[[#This Row],[Invoice Date]],"mmm")</f>
        <v>Jan</v>
      </c>
      <c r="Q1647" s="27">
        <f>WEEKNUM(Table1[[#This Row],[Invoice Date]]) + IF(YEAR(Table1[[#This Row],[Invoice Date]])=2021, 52, 0)</f>
        <v>55</v>
      </c>
    </row>
    <row r="1648" spans="2:17" ht="14.25" customHeight="1" x14ac:dyDescent="0.3">
      <c r="B1648" s="4" t="s">
        <v>34</v>
      </c>
      <c r="C1648" s="33">
        <v>1189833</v>
      </c>
      <c r="D1648" s="5">
        <v>44212</v>
      </c>
      <c r="E1648" s="4" t="s">
        <v>27</v>
      </c>
      <c r="F1648" s="4" t="s">
        <v>104</v>
      </c>
      <c r="G1648" s="4" t="s">
        <v>105</v>
      </c>
      <c r="H1648" s="6" t="s">
        <v>23</v>
      </c>
      <c r="I1648" s="7">
        <v>17</v>
      </c>
      <c r="J1648" s="8">
        <v>119</v>
      </c>
      <c r="K1648" s="9">
        <v>2023</v>
      </c>
      <c r="L1648" s="9">
        <v>748.51</v>
      </c>
      <c r="M1648" s="10">
        <v>0.37</v>
      </c>
      <c r="N1648" s="4" t="s">
        <v>24</v>
      </c>
      <c r="O1648" s="4" t="str">
        <f>TEXT(Table1[[#This Row],[Invoice Date]],"yyyy")</f>
        <v>2021</v>
      </c>
      <c r="P1648" s="4" t="str">
        <f>TEXT(Table1[[#This Row],[Invoice Date]],"mmm")</f>
        <v>Jan</v>
      </c>
      <c r="Q1648" s="27">
        <f>WEEKNUM(Table1[[#This Row],[Invoice Date]]) + IF(YEAR(Table1[[#This Row],[Invoice Date]])=2021, 52, 0)</f>
        <v>55</v>
      </c>
    </row>
    <row r="1649" spans="2:17" ht="14.25" customHeight="1" x14ac:dyDescent="0.3">
      <c r="B1649" s="4" t="s">
        <v>34</v>
      </c>
      <c r="C1649" s="33">
        <v>1189833</v>
      </c>
      <c r="D1649" s="5">
        <v>44212</v>
      </c>
      <c r="E1649" s="4" t="s">
        <v>27</v>
      </c>
      <c r="F1649" s="4" t="s">
        <v>104</v>
      </c>
      <c r="G1649" s="4" t="s">
        <v>105</v>
      </c>
      <c r="H1649" s="6" t="s">
        <v>19</v>
      </c>
      <c r="I1649" s="7">
        <v>23</v>
      </c>
      <c r="J1649" s="8">
        <v>91</v>
      </c>
      <c r="K1649" s="9">
        <v>2093</v>
      </c>
      <c r="L1649" s="9">
        <v>1025.57</v>
      </c>
      <c r="M1649" s="10">
        <v>0.49</v>
      </c>
      <c r="N1649" s="4" t="s">
        <v>83</v>
      </c>
      <c r="O1649" s="4" t="str">
        <f>TEXT(Table1[[#This Row],[Invoice Date]],"yyyy")</f>
        <v>2021</v>
      </c>
      <c r="P1649" s="4" t="str">
        <f>TEXT(Table1[[#This Row],[Invoice Date]],"mmm")</f>
        <v>Jan</v>
      </c>
      <c r="Q1649" s="27">
        <f>WEEKNUM(Table1[[#This Row],[Invoice Date]]) + IF(YEAR(Table1[[#This Row],[Invoice Date]])=2021, 52, 0)</f>
        <v>55</v>
      </c>
    </row>
    <row r="1650" spans="2:17" ht="14.25" customHeight="1" x14ac:dyDescent="0.3">
      <c r="B1650" s="4" t="s">
        <v>34</v>
      </c>
      <c r="C1650" s="33">
        <v>1189833</v>
      </c>
      <c r="D1650" s="5">
        <v>44212</v>
      </c>
      <c r="E1650" s="4" t="s">
        <v>27</v>
      </c>
      <c r="F1650" s="4" t="s">
        <v>104</v>
      </c>
      <c r="G1650" s="4" t="s">
        <v>105</v>
      </c>
      <c r="H1650" s="6" t="s">
        <v>22</v>
      </c>
      <c r="I1650" s="7">
        <v>33</v>
      </c>
      <c r="J1650" s="8">
        <v>65</v>
      </c>
      <c r="K1650" s="9">
        <v>2145</v>
      </c>
      <c r="L1650" s="9">
        <v>1029.5999999999999</v>
      </c>
      <c r="M1650" s="10">
        <v>0.48</v>
      </c>
      <c r="N1650" s="4" t="s">
        <v>83</v>
      </c>
      <c r="O1650" s="4" t="str">
        <f>TEXT(Table1[[#This Row],[Invoice Date]],"yyyy")</f>
        <v>2021</v>
      </c>
      <c r="P1650" s="4" t="str">
        <f>TEXT(Table1[[#This Row],[Invoice Date]],"mmm")</f>
        <v>Jan</v>
      </c>
      <c r="Q1650" s="27">
        <f>WEEKNUM(Table1[[#This Row],[Invoice Date]]) + IF(YEAR(Table1[[#This Row],[Invoice Date]])=2021, 52, 0)</f>
        <v>55</v>
      </c>
    </row>
    <row r="1651" spans="2:17" ht="14.25" customHeight="1" x14ac:dyDescent="0.3">
      <c r="B1651" s="4" t="s">
        <v>34</v>
      </c>
      <c r="C1651" s="33">
        <v>1189833</v>
      </c>
      <c r="D1651" s="5">
        <v>44212</v>
      </c>
      <c r="E1651" s="4" t="s">
        <v>27</v>
      </c>
      <c r="F1651" s="4" t="s">
        <v>104</v>
      </c>
      <c r="G1651" s="4" t="s">
        <v>105</v>
      </c>
      <c r="H1651" s="6" t="s">
        <v>23</v>
      </c>
      <c r="I1651" s="7">
        <v>23</v>
      </c>
      <c r="J1651" s="8">
        <v>102</v>
      </c>
      <c r="K1651" s="9">
        <v>2346</v>
      </c>
      <c r="L1651" s="9">
        <v>1173</v>
      </c>
      <c r="M1651" s="10">
        <v>0.5</v>
      </c>
      <c r="N1651" s="4" t="s">
        <v>83</v>
      </c>
      <c r="O1651" s="4" t="str">
        <f>TEXT(Table1[[#This Row],[Invoice Date]],"yyyy")</f>
        <v>2021</v>
      </c>
      <c r="P1651" s="4" t="str">
        <f>TEXT(Table1[[#This Row],[Invoice Date]],"mmm")</f>
        <v>Jan</v>
      </c>
      <c r="Q1651" s="27">
        <f>WEEKNUM(Table1[[#This Row],[Invoice Date]]) + IF(YEAR(Table1[[#This Row],[Invoice Date]])=2021, 52, 0)</f>
        <v>55</v>
      </c>
    </row>
    <row r="1652" spans="2:17" ht="14.25" customHeight="1" x14ac:dyDescent="0.3">
      <c r="B1652" s="4" t="s">
        <v>34</v>
      </c>
      <c r="C1652" s="33">
        <v>1189833</v>
      </c>
      <c r="D1652" s="5">
        <v>44212</v>
      </c>
      <c r="E1652" s="4" t="s">
        <v>27</v>
      </c>
      <c r="F1652" s="4" t="s">
        <v>104</v>
      </c>
      <c r="G1652" s="4" t="s">
        <v>105</v>
      </c>
      <c r="H1652" s="6" t="s">
        <v>22</v>
      </c>
      <c r="I1652" s="7">
        <v>28</v>
      </c>
      <c r="J1652" s="8">
        <v>88</v>
      </c>
      <c r="K1652" s="9">
        <v>2464</v>
      </c>
      <c r="L1652" s="9">
        <v>1010.2399999999999</v>
      </c>
      <c r="M1652" s="10">
        <v>0.41</v>
      </c>
      <c r="N1652" s="4" t="s">
        <v>24</v>
      </c>
      <c r="O1652" s="4" t="str">
        <f>TEXT(Table1[[#This Row],[Invoice Date]],"yyyy")</f>
        <v>2021</v>
      </c>
      <c r="P1652" s="4" t="str">
        <f>TEXT(Table1[[#This Row],[Invoice Date]],"mmm")</f>
        <v>Jan</v>
      </c>
      <c r="Q1652" s="27">
        <f>WEEKNUM(Table1[[#This Row],[Invoice Date]]) + IF(YEAR(Table1[[#This Row],[Invoice Date]])=2021, 52, 0)</f>
        <v>55</v>
      </c>
    </row>
    <row r="1653" spans="2:17" ht="14.25" customHeight="1" x14ac:dyDescent="0.3">
      <c r="B1653" s="4" t="s">
        <v>34</v>
      </c>
      <c r="C1653" s="33">
        <v>1189833</v>
      </c>
      <c r="D1653" s="5">
        <v>44212</v>
      </c>
      <c r="E1653" s="4" t="s">
        <v>27</v>
      </c>
      <c r="F1653" s="4" t="s">
        <v>104</v>
      </c>
      <c r="G1653" s="4" t="s">
        <v>105</v>
      </c>
      <c r="H1653" s="6" t="s">
        <v>17</v>
      </c>
      <c r="I1653" s="7">
        <v>17</v>
      </c>
      <c r="J1653" s="8">
        <v>176</v>
      </c>
      <c r="K1653" s="9">
        <v>2992</v>
      </c>
      <c r="L1653" s="9">
        <v>1136.96</v>
      </c>
      <c r="M1653" s="10">
        <v>0.38</v>
      </c>
      <c r="N1653" s="4" t="s">
        <v>24</v>
      </c>
      <c r="O1653" s="4" t="str">
        <f>TEXT(Table1[[#This Row],[Invoice Date]],"yyyy")</f>
        <v>2021</v>
      </c>
      <c r="P1653" s="4" t="str">
        <f>TEXT(Table1[[#This Row],[Invoice Date]],"mmm")</f>
        <v>Jan</v>
      </c>
      <c r="Q1653" s="27">
        <f>WEEKNUM(Table1[[#This Row],[Invoice Date]]) + IF(YEAR(Table1[[#This Row],[Invoice Date]])=2021, 52, 0)</f>
        <v>55</v>
      </c>
    </row>
    <row r="1654" spans="2:17" ht="14.25" customHeight="1" x14ac:dyDescent="0.3">
      <c r="B1654" s="4" t="s">
        <v>34</v>
      </c>
      <c r="C1654" s="33">
        <v>1189833</v>
      </c>
      <c r="D1654" s="5">
        <v>44212</v>
      </c>
      <c r="E1654" s="4" t="s">
        <v>27</v>
      </c>
      <c r="F1654" s="4" t="s">
        <v>104</v>
      </c>
      <c r="G1654" s="4" t="s">
        <v>105</v>
      </c>
      <c r="H1654" s="6" t="s">
        <v>17</v>
      </c>
      <c r="I1654" s="7">
        <v>23</v>
      </c>
      <c r="J1654" s="8">
        <v>149</v>
      </c>
      <c r="K1654" s="9">
        <v>3427</v>
      </c>
      <c r="L1654" s="9">
        <v>1679.23</v>
      </c>
      <c r="M1654" s="10">
        <v>0.49</v>
      </c>
      <c r="N1654" s="4" t="s">
        <v>83</v>
      </c>
      <c r="O1654" s="4" t="str">
        <f>TEXT(Table1[[#This Row],[Invoice Date]],"yyyy")</f>
        <v>2021</v>
      </c>
      <c r="P1654" s="4" t="str">
        <f>TEXT(Table1[[#This Row],[Invoice Date]],"mmm")</f>
        <v>Jan</v>
      </c>
      <c r="Q1654" s="27">
        <f>WEEKNUM(Table1[[#This Row],[Invoice Date]]) + IF(YEAR(Table1[[#This Row],[Invoice Date]])=2021, 52, 0)</f>
        <v>55</v>
      </c>
    </row>
    <row r="1655" spans="2:17" ht="14.25" customHeight="1" x14ac:dyDescent="0.3">
      <c r="B1655" s="4" t="s">
        <v>34</v>
      </c>
      <c r="C1655" s="33">
        <v>1189833</v>
      </c>
      <c r="D1655" s="5">
        <v>44212</v>
      </c>
      <c r="E1655" s="4" t="s">
        <v>36</v>
      </c>
      <c r="F1655" s="4" t="s">
        <v>53</v>
      </c>
      <c r="G1655" s="4" t="s">
        <v>54</v>
      </c>
      <c r="H1655" s="6" t="s">
        <v>19</v>
      </c>
      <c r="I1655" s="7">
        <v>43</v>
      </c>
      <c r="J1655" s="8">
        <v>101</v>
      </c>
      <c r="K1655" s="9">
        <v>4343</v>
      </c>
      <c r="L1655" s="9">
        <v>1954.35</v>
      </c>
      <c r="M1655" s="10">
        <v>0.44999999999999996</v>
      </c>
      <c r="N1655" s="4" t="s">
        <v>83</v>
      </c>
      <c r="O1655" s="4" t="str">
        <f>TEXT(Table1[[#This Row],[Invoice Date]],"yyyy")</f>
        <v>2021</v>
      </c>
      <c r="P1655" s="4" t="str">
        <f>TEXT(Table1[[#This Row],[Invoice Date]],"mmm")</f>
        <v>Jan</v>
      </c>
      <c r="Q1655" s="27">
        <f>WEEKNUM(Table1[[#This Row],[Invoice Date]]) + IF(YEAR(Table1[[#This Row],[Invoice Date]])=2021, 52, 0)</f>
        <v>55</v>
      </c>
    </row>
    <row r="1656" spans="2:17" ht="14.25" customHeight="1" x14ac:dyDescent="0.3">
      <c r="B1656" s="4" t="s">
        <v>30</v>
      </c>
      <c r="C1656" s="34">
        <v>1128299</v>
      </c>
      <c r="D1656" s="5">
        <v>44212</v>
      </c>
      <c r="E1656" s="4" t="s">
        <v>31</v>
      </c>
      <c r="F1656" s="4" t="s">
        <v>32</v>
      </c>
      <c r="G1656" s="4" t="s">
        <v>33</v>
      </c>
      <c r="H1656" s="6" t="s">
        <v>22</v>
      </c>
      <c r="I1656" s="7">
        <v>44</v>
      </c>
      <c r="J1656" s="8">
        <v>240</v>
      </c>
      <c r="K1656" s="9">
        <v>10560</v>
      </c>
      <c r="L1656" s="9">
        <v>5913.6</v>
      </c>
      <c r="M1656" s="10">
        <v>0.56000000000000005</v>
      </c>
      <c r="N1656" s="4" t="s">
        <v>24</v>
      </c>
      <c r="O1656" s="4" t="str">
        <f>TEXT(Table1[[#This Row],[Invoice Date]],"yyyy")</f>
        <v>2021</v>
      </c>
      <c r="P1656" s="4" t="str">
        <f>TEXT(Table1[[#This Row],[Invoice Date]],"mmm")</f>
        <v>Jan</v>
      </c>
      <c r="Q1656" s="27">
        <f>WEEKNUM(Table1[[#This Row],[Invoice Date]]) + IF(YEAR(Table1[[#This Row],[Invoice Date]])=2021, 52, 0)</f>
        <v>55</v>
      </c>
    </row>
    <row r="1657" spans="2:17" ht="14.25" customHeight="1" x14ac:dyDescent="0.3">
      <c r="B1657" s="4" t="s">
        <v>30</v>
      </c>
      <c r="C1657" s="34">
        <v>1128299</v>
      </c>
      <c r="D1657" s="5">
        <v>44212</v>
      </c>
      <c r="E1657" s="4" t="s">
        <v>31</v>
      </c>
      <c r="F1657" s="4" t="s">
        <v>32</v>
      </c>
      <c r="G1657" s="4" t="s">
        <v>33</v>
      </c>
      <c r="H1657" s="6" t="s">
        <v>22</v>
      </c>
      <c r="I1657" s="7">
        <v>64</v>
      </c>
      <c r="J1657" s="8">
        <v>233</v>
      </c>
      <c r="K1657" s="9">
        <v>14912</v>
      </c>
      <c r="L1657" s="9">
        <v>9543.68</v>
      </c>
      <c r="M1657" s="10">
        <v>0.64</v>
      </c>
      <c r="N1657" s="4" t="s">
        <v>83</v>
      </c>
      <c r="O1657" s="4" t="str">
        <f>TEXT(Table1[[#This Row],[Invoice Date]],"yyyy")</f>
        <v>2021</v>
      </c>
      <c r="P1657" s="4" t="str">
        <f>TEXT(Table1[[#This Row],[Invoice Date]],"mmm")</f>
        <v>Jan</v>
      </c>
      <c r="Q1657" s="27">
        <f>WEEKNUM(Table1[[#This Row],[Invoice Date]]) + IF(YEAR(Table1[[#This Row],[Invoice Date]])=2021, 52, 0)</f>
        <v>55</v>
      </c>
    </row>
    <row r="1658" spans="2:17" ht="14.25" customHeight="1" x14ac:dyDescent="0.3">
      <c r="B1658" s="4" t="s">
        <v>34</v>
      </c>
      <c r="C1658" s="33">
        <v>1189833</v>
      </c>
      <c r="D1658" s="5">
        <v>44212</v>
      </c>
      <c r="E1658" s="4" t="s">
        <v>27</v>
      </c>
      <c r="F1658" s="4" t="s">
        <v>104</v>
      </c>
      <c r="G1658" s="4" t="s">
        <v>105</v>
      </c>
      <c r="H1658" s="6" t="s">
        <v>21</v>
      </c>
      <c r="I1658" s="7">
        <v>20</v>
      </c>
      <c r="J1658" s="8">
        <v>200</v>
      </c>
      <c r="K1658" s="9">
        <v>40000</v>
      </c>
      <c r="L1658" s="9">
        <v>14000</v>
      </c>
      <c r="M1658" s="10">
        <v>0.35</v>
      </c>
      <c r="N1658" s="4" t="s">
        <v>83</v>
      </c>
      <c r="O1658" s="4" t="str">
        <f>TEXT(Table1[[#This Row],[Invoice Date]],"yyyy")</f>
        <v>2021</v>
      </c>
      <c r="P1658" s="4" t="str">
        <f>TEXT(Table1[[#This Row],[Invoice Date]],"mmm")</f>
        <v>Jan</v>
      </c>
      <c r="Q1658" s="27">
        <f>WEEKNUM(Table1[[#This Row],[Invoice Date]]) + IF(YEAR(Table1[[#This Row],[Invoice Date]])=2021, 52, 0)</f>
        <v>55</v>
      </c>
    </row>
    <row r="1659" spans="2:17" ht="14.25" customHeight="1" x14ac:dyDescent="0.3">
      <c r="B1659" s="4" t="s">
        <v>34</v>
      </c>
      <c r="C1659" s="33">
        <v>1189833</v>
      </c>
      <c r="D1659" s="5">
        <v>44212</v>
      </c>
      <c r="E1659" s="4" t="s">
        <v>27</v>
      </c>
      <c r="F1659" s="4" t="s">
        <v>104</v>
      </c>
      <c r="G1659" s="4" t="s">
        <v>105</v>
      </c>
      <c r="H1659" s="6" t="s">
        <v>20</v>
      </c>
      <c r="I1659" s="7">
        <v>15.000000000000007</v>
      </c>
      <c r="J1659" s="8">
        <v>350</v>
      </c>
      <c r="K1659" s="9">
        <v>52500.000000000022</v>
      </c>
      <c r="L1659" s="9">
        <v>18375.000000000007</v>
      </c>
      <c r="M1659" s="10">
        <v>0.35</v>
      </c>
      <c r="N1659" s="4" t="s">
        <v>83</v>
      </c>
      <c r="O1659" s="4" t="str">
        <f>TEXT(Table1[[#This Row],[Invoice Date]],"yyyy")</f>
        <v>2021</v>
      </c>
      <c r="P1659" s="4" t="str">
        <f>TEXT(Table1[[#This Row],[Invoice Date]],"mmm")</f>
        <v>Jan</v>
      </c>
      <c r="Q1659" s="27">
        <f>WEEKNUM(Table1[[#This Row],[Invoice Date]]) + IF(YEAR(Table1[[#This Row],[Invoice Date]])=2021, 52, 0)</f>
        <v>55</v>
      </c>
    </row>
    <row r="1660" spans="2:17" ht="14.25" customHeight="1" x14ac:dyDescent="0.3">
      <c r="B1660" s="4" t="s">
        <v>34</v>
      </c>
      <c r="C1660" s="33">
        <v>1189833</v>
      </c>
      <c r="D1660" s="5">
        <v>44212</v>
      </c>
      <c r="E1660" s="4" t="s">
        <v>27</v>
      </c>
      <c r="F1660" s="4" t="s">
        <v>104</v>
      </c>
      <c r="G1660" s="4" t="s">
        <v>105</v>
      </c>
      <c r="H1660" s="6" t="s">
        <v>22</v>
      </c>
      <c r="I1660" s="7">
        <v>35</v>
      </c>
      <c r="J1660" s="8">
        <v>250</v>
      </c>
      <c r="K1660" s="9">
        <v>87500</v>
      </c>
      <c r="L1660" s="9">
        <v>30624.999999999996</v>
      </c>
      <c r="M1660" s="10">
        <v>0.35</v>
      </c>
      <c r="N1660" s="4" t="s">
        <v>83</v>
      </c>
      <c r="O1660" s="4" t="str">
        <f>TEXT(Table1[[#This Row],[Invoice Date]],"yyyy")</f>
        <v>2021</v>
      </c>
      <c r="P1660" s="4" t="str">
        <f>TEXT(Table1[[#This Row],[Invoice Date]],"mmm")</f>
        <v>Jan</v>
      </c>
      <c r="Q1660" s="27">
        <f>WEEKNUM(Table1[[#This Row],[Invoice Date]]) + IF(YEAR(Table1[[#This Row],[Invoice Date]])=2021, 52, 0)</f>
        <v>55</v>
      </c>
    </row>
    <row r="1661" spans="2:17" ht="14.25" customHeight="1" x14ac:dyDescent="0.3">
      <c r="B1661" s="4" t="s">
        <v>34</v>
      </c>
      <c r="C1661" s="33">
        <v>1189833</v>
      </c>
      <c r="D1661" s="5">
        <v>44212</v>
      </c>
      <c r="E1661" s="4" t="s">
        <v>27</v>
      </c>
      <c r="F1661" s="4" t="s">
        <v>104</v>
      </c>
      <c r="G1661" s="4" t="s">
        <v>105</v>
      </c>
      <c r="H1661" s="6" t="s">
        <v>19</v>
      </c>
      <c r="I1661" s="7">
        <v>25.000000000000007</v>
      </c>
      <c r="J1661" s="8">
        <v>350</v>
      </c>
      <c r="K1661" s="9">
        <v>87500.000000000029</v>
      </c>
      <c r="L1661" s="9">
        <v>30625.000000000007</v>
      </c>
      <c r="M1661" s="10">
        <v>0.35</v>
      </c>
      <c r="N1661" s="4" t="s">
        <v>83</v>
      </c>
      <c r="O1661" s="4" t="str">
        <f>TEXT(Table1[[#This Row],[Invoice Date]],"yyyy")</f>
        <v>2021</v>
      </c>
      <c r="P1661" s="4" t="str">
        <f>TEXT(Table1[[#This Row],[Invoice Date]],"mmm")</f>
        <v>Jan</v>
      </c>
      <c r="Q1661" s="27">
        <f>WEEKNUM(Table1[[#This Row],[Invoice Date]]) + IF(YEAR(Table1[[#This Row],[Invoice Date]])=2021, 52, 0)</f>
        <v>55</v>
      </c>
    </row>
    <row r="1662" spans="2:17" ht="14.25" customHeight="1" x14ac:dyDescent="0.3">
      <c r="B1662" s="4" t="s">
        <v>34</v>
      </c>
      <c r="C1662" s="33">
        <v>1189833</v>
      </c>
      <c r="D1662" s="5">
        <v>44212</v>
      </c>
      <c r="E1662" s="4" t="s">
        <v>27</v>
      </c>
      <c r="F1662" s="4" t="s">
        <v>104</v>
      </c>
      <c r="G1662" s="4" t="s">
        <v>105</v>
      </c>
      <c r="H1662" s="6" t="s">
        <v>23</v>
      </c>
      <c r="I1662" s="7">
        <v>25.000000000000007</v>
      </c>
      <c r="J1662" s="8">
        <v>350</v>
      </c>
      <c r="K1662" s="9">
        <v>87500.000000000029</v>
      </c>
      <c r="L1662" s="9">
        <v>30625.000000000007</v>
      </c>
      <c r="M1662" s="10">
        <v>0.35</v>
      </c>
      <c r="N1662" s="4" t="s">
        <v>83</v>
      </c>
      <c r="O1662" s="4" t="str">
        <f>TEXT(Table1[[#This Row],[Invoice Date]],"yyyy")</f>
        <v>2021</v>
      </c>
      <c r="P1662" s="4" t="str">
        <f>TEXT(Table1[[#This Row],[Invoice Date]],"mmm")</f>
        <v>Jan</v>
      </c>
      <c r="Q1662" s="27">
        <f>WEEKNUM(Table1[[#This Row],[Invoice Date]]) + IF(YEAR(Table1[[#This Row],[Invoice Date]])=2021, 52, 0)</f>
        <v>55</v>
      </c>
    </row>
    <row r="1663" spans="2:17" ht="14.25" customHeight="1" x14ac:dyDescent="0.3">
      <c r="B1663" s="4" t="s">
        <v>34</v>
      </c>
      <c r="C1663" s="33">
        <v>1189833</v>
      </c>
      <c r="D1663" s="5">
        <v>44212</v>
      </c>
      <c r="E1663" s="4" t="s">
        <v>27</v>
      </c>
      <c r="F1663" s="4" t="s">
        <v>104</v>
      </c>
      <c r="G1663" s="4" t="s">
        <v>105</v>
      </c>
      <c r="H1663" s="6" t="s">
        <v>17</v>
      </c>
      <c r="I1663" s="7">
        <v>25.000000000000007</v>
      </c>
      <c r="J1663" s="8">
        <v>550</v>
      </c>
      <c r="K1663" s="9">
        <v>137500.00000000003</v>
      </c>
      <c r="L1663" s="9">
        <v>48125.000000000007</v>
      </c>
      <c r="M1663" s="10">
        <v>0.35</v>
      </c>
      <c r="N1663" s="4" t="s">
        <v>83</v>
      </c>
      <c r="O1663" s="4" t="str">
        <f>TEXT(Table1[[#This Row],[Invoice Date]],"yyyy")</f>
        <v>2021</v>
      </c>
      <c r="P1663" s="4" t="str">
        <f>TEXT(Table1[[#This Row],[Invoice Date]],"mmm")</f>
        <v>Jan</v>
      </c>
      <c r="Q1663" s="27">
        <f>WEEKNUM(Table1[[#This Row],[Invoice Date]]) + IF(YEAR(Table1[[#This Row],[Invoice Date]])=2021, 52, 0)</f>
        <v>55</v>
      </c>
    </row>
    <row r="1664" spans="2:17" ht="14.25" customHeight="1" x14ac:dyDescent="0.3">
      <c r="B1664" s="4" t="s">
        <v>34</v>
      </c>
      <c r="C1664" s="33">
        <v>1189833</v>
      </c>
      <c r="D1664" s="5">
        <v>44212</v>
      </c>
      <c r="E1664" s="4" t="s">
        <v>36</v>
      </c>
      <c r="F1664" s="4" t="s">
        <v>53</v>
      </c>
      <c r="G1664" s="4" t="s">
        <v>54</v>
      </c>
      <c r="H1664" s="6" t="s">
        <v>19</v>
      </c>
      <c r="I1664" s="7">
        <v>45</v>
      </c>
      <c r="J1664" s="8">
        <v>375</v>
      </c>
      <c r="K1664" s="9">
        <v>168750</v>
      </c>
      <c r="L1664" s="9">
        <v>50625</v>
      </c>
      <c r="M1664" s="10">
        <v>0.3</v>
      </c>
      <c r="N1664" s="4" t="s">
        <v>24</v>
      </c>
      <c r="O1664" s="4" t="str">
        <f>TEXT(Table1[[#This Row],[Invoice Date]],"yyyy")</f>
        <v>2021</v>
      </c>
      <c r="P1664" s="4" t="str">
        <f>TEXT(Table1[[#This Row],[Invoice Date]],"mmm")</f>
        <v>Jan</v>
      </c>
      <c r="Q1664" s="27">
        <f>WEEKNUM(Table1[[#This Row],[Invoice Date]]) + IF(YEAR(Table1[[#This Row],[Invoice Date]])=2021, 52, 0)</f>
        <v>55</v>
      </c>
    </row>
    <row r="1665" spans="2:17" ht="14.25" customHeight="1" x14ac:dyDescent="0.3">
      <c r="B1665" s="4" t="s">
        <v>30</v>
      </c>
      <c r="C1665" s="34">
        <v>1128299</v>
      </c>
      <c r="D1665" s="5">
        <v>44212</v>
      </c>
      <c r="E1665" s="4" t="s">
        <v>31</v>
      </c>
      <c r="F1665" s="4" t="s">
        <v>32</v>
      </c>
      <c r="G1665" s="4" t="s">
        <v>33</v>
      </c>
      <c r="H1665" s="6" t="s">
        <v>22</v>
      </c>
      <c r="I1665" s="7">
        <v>65</v>
      </c>
      <c r="J1665" s="8">
        <v>775</v>
      </c>
      <c r="K1665" s="9">
        <v>503750</v>
      </c>
      <c r="L1665" s="9">
        <v>251875</v>
      </c>
      <c r="M1665" s="10">
        <v>0.5</v>
      </c>
      <c r="N1665" s="4" t="s">
        <v>24</v>
      </c>
      <c r="O1665" s="4" t="str">
        <f>TEXT(Table1[[#This Row],[Invoice Date]],"yyyy")</f>
        <v>2021</v>
      </c>
      <c r="P1665" s="4" t="str">
        <f>TEXT(Table1[[#This Row],[Invoice Date]],"mmm")</f>
        <v>Jan</v>
      </c>
      <c r="Q1665" s="27">
        <f>WEEKNUM(Table1[[#This Row],[Invoice Date]]) + IF(YEAR(Table1[[#This Row],[Invoice Date]])=2021, 52, 0)</f>
        <v>55</v>
      </c>
    </row>
    <row r="1666" spans="2:17" ht="14.25" customHeight="1" x14ac:dyDescent="0.3">
      <c r="B1666" s="4" t="s">
        <v>26</v>
      </c>
      <c r="C1666" s="33">
        <v>1197831</v>
      </c>
      <c r="D1666" s="5">
        <v>44213</v>
      </c>
      <c r="E1666" s="4" t="s">
        <v>15</v>
      </c>
      <c r="F1666" s="4" t="s">
        <v>127</v>
      </c>
      <c r="G1666" s="4" t="s">
        <v>128</v>
      </c>
      <c r="H1666" s="6" t="s">
        <v>21</v>
      </c>
      <c r="I1666" s="7">
        <v>25</v>
      </c>
      <c r="J1666" s="8">
        <v>33</v>
      </c>
      <c r="K1666" s="9">
        <v>825</v>
      </c>
      <c r="L1666" s="9">
        <v>255.75</v>
      </c>
      <c r="M1666" s="10">
        <v>0.31</v>
      </c>
      <c r="N1666" s="4" t="s">
        <v>24</v>
      </c>
      <c r="O1666" s="4" t="str">
        <f>TEXT(Table1[[#This Row],[Invoice Date]],"yyyy")</f>
        <v>2021</v>
      </c>
      <c r="P1666" s="4" t="str">
        <f>TEXT(Table1[[#This Row],[Invoice Date]],"mmm")</f>
        <v>Jan</v>
      </c>
      <c r="Q1666" s="27">
        <f>WEEKNUM(Table1[[#This Row],[Invoice Date]]) + IF(YEAR(Table1[[#This Row],[Invoice Date]])=2021, 52, 0)</f>
        <v>56</v>
      </c>
    </row>
    <row r="1667" spans="2:17" ht="14.25" customHeight="1" x14ac:dyDescent="0.3">
      <c r="B1667" s="4" t="s">
        <v>26</v>
      </c>
      <c r="C1667" s="33">
        <v>1197831</v>
      </c>
      <c r="D1667" s="5">
        <v>44213</v>
      </c>
      <c r="E1667" s="4" t="s">
        <v>15</v>
      </c>
      <c r="F1667" s="4" t="s">
        <v>127</v>
      </c>
      <c r="G1667" s="4" t="s">
        <v>128</v>
      </c>
      <c r="H1667" s="6" t="s">
        <v>21</v>
      </c>
      <c r="I1667" s="7">
        <v>34</v>
      </c>
      <c r="J1667" s="8">
        <v>26</v>
      </c>
      <c r="K1667" s="9">
        <v>884</v>
      </c>
      <c r="L1667" s="9">
        <v>335.92</v>
      </c>
      <c r="M1667" s="10">
        <v>0.38</v>
      </c>
      <c r="N1667" s="4" t="s">
        <v>83</v>
      </c>
      <c r="O1667" s="4" t="str">
        <f>TEXT(Table1[[#This Row],[Invoice Date]],"yyyy")</f>
        <v>2021</v>
      </c>
      <c r="P1667" s="4" t="str">
        <f>TEXT(Table1[[#This Row],[Invoice Date]],"mmm")</f>
        <v>Jan</v>
      </c>
      <c r="Q1667" s="27">
        <f>WEEKNUM(Table1[[#This Row],[Invoice Date]]) + IF(YEAR(Table1[[#This Row],[Invoice Date]])=2021, 52, 0)</f>
        <v>56</v>
      </c>
    </row>
    <row r="1668" spans="2:17" ht="14.25" customHeight="1" x14ac:dyDescent="0.3">
      <c r="B1668" s="4" t="s">
        <v>30</v>
      </c>
      <c r="C1668" s="34">
        <v>1128299</v>
      </c>
      <c r="D1668" s="5">
        <v>44213</v>
      </c>
      <c r="E1668" s="4" t="s">
        <v>36</v>
      </c>
      <c r="F1668" s="4" t="s">
        <v>116</v>
      </c>
      <c r="G1668" s="4" t="s">
        <v>117</v>
      </c>
      <c r="H1668" s="6" t="s">
        <v>21</v>
      </c>
      <c r="I1668" s="7">
        <v>29</v>
      </c>
      <c r="J1668" s="8">
        <v>45</v>
      </c>
      <c r="K1668" s="9">
        <v>1305</v>
      </c>
      <c r="L1668" s="9">
        <v>704.7</v>
      </c>
      <c r="M1668" s="10">
        <v>0.54</v>
      </c>
      <c r="N1668" s="4" t="s">
        <v>83</v>
      </c>
      <c r="O1668" s="4" t="str">
        <f>TEXT(Table1[[#This Row],[Invoice Date]],"yyyy")</f>
        <v>2021</v>
      </c>
      <c r="P1668" s="4" t="str">
        <f>TEXT(Table1[[#This Row],[Invoice Date]],"mmm")</f>
        <v>Jan</v>
      </c>
      <c r="Q1668" s="27">
        <f>WEEKNUM(Table1[[#This Row],[Invoice Date]]) + IF(YEAR(Table1[[#This Row],[Invoice Date]])=2021, 52, 0)</f>
        <v>56</v>
      </c>
    </row>
    <row r="1669" spans="2:17" ht="14.25" customHeight="1" x14ac:dyDescent="0.3">
      <c r="B1669" s="4" t="s">
        <v>14</v>
      </c>
      <c r="C1669" s="33">
        <v>1185732</v>
      </c>
      <c r="D1669" s="5">
        <v>44213</v>
      </c>
      <c r="E1669" s="4" t="s">
        <v>15</v>
      </c>
      <c r="F1669" s="4" t="s">
        <v>119</v>
      </c>
      <c r="G1669" s="4" t="s">
        <v>120</v>
      </c>
      <c r="H1669" s="6" t="s">
        <v>21</v>
      </c>
      <c r="I1669" s="7">
        <v>32</v>
      </c>
      <c r="J1669" s="8">
        <v>47</v>
      </c>
      <c r="K1669" s="9">
        <v>1504</v>
      </c>
      <c r="L1669" s="9">
        <v>827.2</v>
      </c>
      <c r="M1669" s="10">
        <v>0.55000000000000004</v>
      </c>
      <c r="N1669" s="4" t="s">
        <v>83</v>
      </c>
      <c r="O1669" s="4" t="str">
        <f>TEXT(Table1[[#This Row],[Invoice Date]],"yyyy")</f>
        <v>2021</v>
      </c>
      <c r="P1669" s="4" t="str">
        <f>TEXT(Table1[[#This Row],[Invoice Date]],"mmm")</f>
        <v>Jan</v>
      </c>
      <c r="Q1669" s="27">
        <f>WEEKNUM(Table1[[#This Row],[Invoice Date]]) + IF(YEAR(Table1[[#This Row],[Invoice Date]])=2021, 52, 0)</f>
        <v>56</v>
      </c>
    </row>
    <row r="1670" spans="2:17" ht="14.25" customHeight="1" x14ac:dyDescent="0.3">
      <c r="B1670" s="4" t="s">
        <v>26</v>
      </c>
      <c r="C1670" s="33">
        <v>1197831</v>
      </c>
      <c r="D1670" s="5">
        <v>44213</v>
      </c>
      <c r="E1670" s="4" t="s">
        <v>15</v>
      </c>
      <c r="F1670" s="4" t="s">
        <v>127</v>
      </c>
      <c r="G1670" s="4" t="s">
        <v>128</v>
      </c>
      <c r="H1670" s="6" t="s">
        <v>20</v>
      </c>
      <c r="I1670" s="7">
        <v>22</v>
      </c>
      <c r="J1670" s="8">
        <v>75</v>
      </c>
      <c r="K1670" s="9">
        <v>1650</v>
      </c>
      <c r="L1670" s="9">
        <v>478.49999999999994</v>
      </c>
      <c r="M1670" s="10">
        <v>0.28999999999999998</v>
      </c>
      <c r="N1670" s="4" t="s">
        <v>24</v>
      </c>
      <c r="O1670" s="4" t="str">
        <f>TEXT(Table1[[#This Row],[Invoice Date]],"yyyy")</f>
        <v>2021</v>
      </c>
      <c r="P1670" s="4" t="str">
        <f>TEXT(Table1[[#This Row],[Invoice Date]],"mmm")</f>
        <v>Jan</v>
      </c>
      <c r="Q1670" s="27">
        <f>WEEKNUM(Table1[[#This Row],[Invoice Date]]) + IF(YEAR(Table1[[#This Row],[Invoice Date]])=2021, 52, 0)</f>
        <v>56</v>
      </c>
    </row>
    <row r="1671" spans="2:17" ht="14.25" customHeight="1" x14ac:dyDescent="0.3">
      <c r="B1671" s="4" t="s">
        <v>26</v>
      </c>
      <c r="C1671" s="33">
        <v>1197831</v>
      </c>
      <c r="D1671" s="5">
        <v>44213</v>
      </c>
      <c r="E1671" s="4" t="s">
        <v>15</v>
      </c>
      <c r="F1671" s="4" t="s">
        <v>127</v>
      </c>
      <c r="G1671" s="4" t="s">
        <v>128</v>
      </c>
      <c r="H1671" s="6" t="s">
        <v>22</v>
      </c>
      <c r="I1671" s="7">
        <v>39</v>
      </c>
      <c r="J1671" s="8">
        <v>47</v>
      </c>
      <c r="K1671" s="9">
        <v>1833</v>
      </c>
      <c r="L1671" s="9">
        <v>586.56000000000006</v>
      </c>
      <c r="M1671" s="10">
        <v>0.32</v>
      </c>
      <c r="N1671" s="4" t="s">
        <v>24</v>
      </c>
      <c r="O1671" s="4" t="str">
        <f>TEXT(Table1[[#This Row],[Invoice Date]],"yyyy")</f>
        <v>2021</v>
      </c>
      <c r="P1671" s="4" t="str">
        <f>TEXT(Table1[[#This Row],[Invoice Date]],"mmm")</f>
        <v>Jan</v>
      </c>
      <c r="Q1671" s="27">
        <f>WEEKNUM(Table1[[#This Row],[Invoice Date]]) + IF(YEAR(Table1[[#This Row],[Invoice Date]])=2021, 52, 0)</f>
        <v>56</v>
      </c>
    </row>
    <row r="1672" spans="2:17" ht="14.25" customHeight="1" x14ac:dyDescent="0.3">
      <c r="B1672" s="4" t="s">
        <v>26</v>
      </c>
      <c r="C1672" s="33">
        <v>1197831</v>
      </c>
      <c r="D1672" s="5">
        <v>44213</v>
      </c>
      <c r="E1672" s="4" t="s">
        <v>15</v>
      </c>
      <c r="F1672" s="4" t="s">
        <v>127</v>
      </c>
      <c r="G1672" s="4" t="s">
        <v>128</v>
      </c>
      <c r="H1672" s="6" t="s">
        <v>22</v>
      </c>
      <c r="I1672" s="7">
        <v>48</v>
      </c>
      <c r="J1672" s="8">
        <v>41</v>
      </c>
      <c r="K1672" s="9">
        <v>1968</v>
      </c>
      <c r="L1672" s="9">
        <v>767.52</v>
      </c>
      <c r="M1672" s="10">
        <v>0.39</v>
      </c>
      <c r="N1672" s="4" t="s">
        <v>83</v>
      </c>
      <c r="O1672" s="4" t="str">
        <f>TEXT(Table1[[#This Row],[Invoice Date]],"yyyy")</f>
        <v>2021</v>
      </c>
      <c r="P1672" s="4" t="str">
        <f>TEXT(Table1[[#This Row],[Invoice Date]],"mmm")</f>
        <v>Jan</v>
      </c>
      <c r="Q1672" s="27">
        <f>WEEKNUM(Table1[[#This Row],[Invoice Date]]) + IF(YEAR(Table1[[#This Row],[Invoice Date]])=2021, 52, 0)</f>
        <v>56</v>
      </c>
    </row>
    <row r="1673" spans="2:17" ht="14.25" customHeight="1" x14ac:dyDescent="0.3">
      <c r="B1673" s="4" t="s">
        <v>26</v>
      </c>
      <c r="C1673" s="33">
        <v>1197831</v>
      </c>
      <c r="D1673" s="5">
        <v>44213</v>
      </c>
      <c r="E1673" s="4" t="s">
        <v>15</v>
      </c>
      <c r="F1673" s="4" t="s">
        <v>127</v>
      </c>
      <c r="G1673" s="4" t="s">
        <v>128</v>
      </c>
      <c r="H1673" s="6" t="s">
        <v>20</v>
      </c>
      <c r="I1673" s="7">
        <v>27</v>
      </c>
      <c r="J1673" s="8">
        <v>73</v>
      </c>
      <c r="K1673" s="9">
        <v>1971</v>
      </c>
      <c r="L1673" s="9">
        <v>709.56</v>
      </c>
      <c r="M1673" s="10">
        <v>0.36</v>
      </c>
      <c r="N1673" s="4" t="s">
        <v>83</v>
      </c>
      <c r="O1673" s="4" t="str">
        <f>TEXT(Table1[[#This Row],[Invoice Date]],"yyyy")</f>
        <v>2021</v>
      </c>
      <c r="P1673" s="4" t="str">
        <f>TEXT(Table1[[#This Row],[Invoice Date]],"mmm")</f>
        <v>Jan</v>
      </c>
      <c r="Q1673" s="27">
        <f>WEEKNUM(Table1[[#This Row],[Invoice Date]]) + IF(YEAR(Table1[[#This Row],[Invoice Date]])=2021, 52, 0)</f>
        <v>56</v>
      </c>
    </row>
    <row r="1674" spans="2:17" ht="14.25" customHeight="1" x14ac:dyDescent="0.3">
      <c r="B1674" s="4" t="s">
        <v>26</v>
      </c>
      <c r="C1674" s="33">
        <v>1197831</v>
      </c>
      <c r="D1674" s="5">
        <v>44213</v>
      </c>
      <c r="E1674" s="4" t="s">
        <v>15</v>
      </c>
      <c r="F1674" s="4" t="s">
        <v>127</v>
      </c>
      <c r="G1674" s="4" t="s">
        <v>128</v>
      </c>
      <c r="H1674" s="6" t="s">
        <v>23</v>
      </c>
      <c r="I1674" s="7">
        <v>26</v>
      </c>
      <c r="J1674" s="8">
        <v>83</v>
      </c>
      <c r="K1674" s="9">
        <v>2158</v>
      </c>
      <c r="L1674" s="9">
        <v>733.71999999999991</v>
      </c>
      <c r="M1674" s="10">
        <v>0.33999999999999997</v>
      </c>
      <c r="N1674" s="4" t="s">
        <v>24</v>
      </c>
      <c r="O1674" s="4" t="str">
        <f>TEXT(Table1[[#This Row],[Invoice Date]],"yyyy")</f>
        <v>2021</v>
      </c>
      <c r="P1674" s="4" t="str">
        <f>TEXT(Table1[[#This Row],[Invoice Date]],"mmm")</f>
        <v>Jan</v>
      </c>
      <c r="Q1674" s="27">
        <f>WEEKNUM(Table1[[#This Row],[Invoice Date]]) + IF(YEAR(Table1[[#This Row],[Invoice Date]])=2021, 52, 0)</f>
        <v>56</v>
      </c>
    </row>
    <row r="1675" spans="2:17" ht="14.25" customHeight="1" x14ac:dyDescent="0.3">
      <c r="B1675" s="4" t="s">
        <v>30</v>
      </c>
      <c r="C1675" s="34">
        <v>1128299</v>
      </c>
      <c r="D1675" s="5">
        <v>44213</v>
      </c>
      <c r="E1675" s="4" t="s">
        <v>36</v>
      </c>
      <c r="F1675" s="4" t="s">
        <v>116</v>
      </c>
      <c r="G1675" s="4" t="s">
        <v>117</v>
      </c>
      <c r="H1675" s="6" t="s">
        <v>20</v>
      </c>
      <c r="I1675" s="7">
        <v>25</v>
      </c>
      <c r="J1675" s="8">
        <v>87</v>
      </c>
      <c r="K1675" s="9">
        <v>2175</v>
      </c>
      <c r="L1675" s="9">
        <v>1196.25</v>
      </c>
      <c r="M1675" s="10">
        <v>0.55000000000000004</v>
      </c>
      <c r="N1675" s="4" t="s">
        <v>83</v>
      </c>
      <c r="O1675" s="4" t="str">
        <f>TEXT(Table1[[#This Row],[Invoice Date]],"yyyy")</f>
        <v>2021</v>
      </c>
      <c r="P1675" s="4" t="str">
        <f>TEXT(Table1[[#This Row],[Invoice Date]],"mmm")</f>
        <v>Jan</v>
      </c>
      <c r="Q1675" s="27">
        <f>WEEKNUM(Table1[[#This Row],[Invoice Date]]) + IF(YEAR(Table1[[#This Row],[Invoice Date]])=2021, 52, 0)</f>
        <v>56</v>
      </c>
    </row>
    <row r="1676" spans="2:17" ht="14.25" customHeight="1" x14ac:dyDescent="0.3">
      <c r="B1676" s="4" t="s">
        <v>30</v>
      </c>
      <c r="C1676" s="34">
        <v>1128299</v>
      </c>
      <c r="D1676" s="5">
        <v>44213</v>
      </c>
      <c r="E1676" s="4" t="s">
        <v>36</v>
      </c>
      <c r="F1676" s="4" t="s">
        <v>116</v>
      </c>
      <c r="G1676" s="4" t="s">
        <v>117</v>
      </c>
      <c r="H1676" s="6" t="s">
        <v>22</v>
      </c>
      <c r="I1676" s="7">
        <v>41</v>
      </c>
      <c r="J1676" s="8">
        <v>54</v>
      </c>
      <c r="K1676" s="9">
        <v>2214</v>
      </c>
      <c r="L1676" s="9">
        <v>1129.1400000000001</v>
      </c>
      <c r="M1676" s="10">
        <v>0.51</v>
      </c>
      <c r="N1676" s="4" t="s">
        <v>83</v>
      </c>
      <c r="O1676" s="4" t="str">
        <f>TEXT(Table1[[#This Row],[Invoice Date]],"yyyy")</f>
        <v>2021</v>
      </c>
      <c r="P1676" s="4" t="str">
        <f>TEXT(Table1[[#This Row],[Invoice Date]],"mmm")</f>
        <v>Jan</v>
      </c>
      <c r="Q1676" s="27">
        <f>WEEKNUM(Table1[[#This Row],[Invoice Date]]) + IF(YEAR(Table1[[#This Row],[Invoice Date]])=2021, 52, 0)</f>
        <v>56</v>
      </c>
    </row>
    <row r="1677" spans="2:17" ht="14.25" customHeight="1" x14ac:dyDescent="0.3">
      <c r="B1677" s="4" t="s">
        <v>30</v>
      </c>
      <c r="C1677" s="34">
        <v>1128299</v>
      </c>
      <c r="D1677" s="5">
        <v>44213</v>
      </c>
      <c r="E1677" s="4" t="s">
        <v>31</v>
      </c>
      <c r="F1677" s="4" t="s">
        <v>80</v>
      </c>
      <c r="G1677" s="4" t="s">
        <v>63</v>
      </c>
      <c r="H1677" s="6" t="s">
        <v>22</v>
      </c>
      <c r="I1677" s="7">
        <v>33</v>
      </c>
      <c r="J1677" s="8">
        <v>68</v>
      </c>
      <c r="K1677" s="9">
        <v>2244</v>
      </c>
      <c r="L1677" s="9">
        <v>1144.44</v>
      </c>
      <c r="M1677" s="10">
        <v>0.51</v>
      </c>
      <c r="N1677" s="4" t="s">
        <v>24</v>
      </c>
      <c r="O1677" s="4" t="str">
        <f>TEXT(Table1[[#This Row],[Invoice Date]],"yyyy")</f>
        <v>2021</v>
      </c>
      <c r="P1677" s="4" t="str">
        <f>TEXT(Table1[[#This Row],[Invoice Date]],"mmm")</f>
        <v>Jan</v>
      </c>
      <c r="Q1677" s="27">
        <f>WEEKNUM(Table1[[#This Row],[Invoice Date]]) + IF(YEAR(Table1[[#This Row],[Invoice Date]])=2021, 52, 0)</f>
        <v>56</v>
      </c>
    </row>
    <row r="1678" spans="2:17" ht="14.25" customHeight="1" x14ac:dyDescent="0.3">
      <c r="B1678" s="4" t="s">
        <v>30</v>
      </c>
      <c r="C1678" s="34">
        <v>1128299</v>
      </c>
      <c r="D1678" s="5">
        <v>44213</v>
      </c>
      <c r="E1678" s="4" t="s">
        <v>36</v>
      </c>
      <c r="F1678" s="4" t="s">
        <v>116</v>
      </c>
      <c r="G1678" s="4" t="s">
        <v>117</v>
      </c>
      <c r="H1678" s="6" t="s">
        <v>19</v>
      </c>
      <c r="I1678" s="7">
        <v>32</v>
      </c>
      <c r="J1678" s="8">
        <v>75</v>
      </c>
      <c r="K1678" s="9">
        <v>2400</v>
      </c>
      <c r="L1678" s="9">
        <v>1320</v>
      </c>
      <c r="M1678" s="10">
        <v>0.55000000000000004</v>
      </c>
      <c r="N1678" s="4" t="s">
        <v>83</v>
      </c>
      <c r="O1678" s="4" t="str">
        <f>TEXT(Table1[[#This Row],[Invoice Date]],"yyyy")</f>
        <v>2021</v>
      </c>
      <c r="P1678" s="4" t="str">
        <f>TEXT(Table1[[#This Row],[Invoice Date]],"mmm")</f>
        <v>Jan</v>
      </c>
      <c r="Q1678" s="27">
        <f>WEEKNUM(Table1[[#This Row],[Invoice Date]]) + IF(YEAR(Table1[[#This Row],[Invoice Date]])=2021, 52, 0)</f>
        <v>56</v>
      </c>
    </row>
    <row r="1679" spans="2:17" ht="14.25" customHeight="1" x14ac:dyDescent="0.3">
      <c r="B1679" s="4" t="s">
        <v>26</v>
      </c>
      <c r="C1679" s="33">
        <v>1197831</v>
      </c>
      <c r="D1679" s="5">
        <v>44213</v>
      </c>
      <c r="E1679" s="4" t="s">
        <v>15</v>
      </c>
      <c r="F1679" s="4" t="s">
        <v>127</v>
      </c>
      <c r="G1679" s="4" t="s">
        <v>128</v>
      </c>
      <c r="H1679" s="6" t="s">
        <v>19</v>
      </c>
      <c r="I1679" s="7">
        <v>28</v>
      </c>
      <c r="J1679" s="8">
        <v>88</v>
      </c>
      <c r="K1679" s="9">
        <v>2464</v>
      </c>
      <c r="L1679" s="9">
        <v>837.75999999999988</v>
      </c>
      <c r="M1679" s="10">
        <v>0.33999999999999997</v>
      </c>
      <c r="N1679" s="4" t="s">
        <v>24</v>
      </c>
      <c r="O1679" s="4" t="str">
        <f>TEXT(Table1[[#This Row],[Invoice Date]],"yyyy")</f>
        <v>2021</v>
      </c>
      <c r="P1679" s="4" t="str">
        <f>TEXT(Table1[[#This Row],[Invoice Date]],"mmm")</f>
        <v>Jan</v>
      </c>
      <c r="Q1679" s="27">
        <f>WEEKNUM(Table1[[#This Row],[Invoice Date]]) + IF(YEAR(Table1[[#This Row],[Invoice Date]])=2021, 52, 0)</f>
        <v>56</v>
      </c>
    </row>
    <row r="1680" spans="2:17" ht="14.25" customHeight="1" x14ac:dyDescent="0.3">
      <c r="B1680" s="4" t="s">
        <v>30</v>
      </c>
      <c r="C1680" s="34">
        <v>1128299</v>
      </c>
      <c r="D1680" s="5">
        <v>44213</v>
      </c>
      <c r="E1680" s="4" t="s">
        <v>36</v>
      </c>
      <c r="F1680" s="4" t="s">
        <v>116</v>
      </c>
      <c r="G1680" s="4" t="s">
        <v>117</v>
      </c>
      <c r="H1680" s="6" t="s">
        <v>23</v>
      </c>
      <c r="I1680" s="7">
        <v>34</v>
      </c>
      <c r="J1680" s="8">
        <v>75</v>
      </c>
      <c r="K1680" s="9">
        <v>2550</v>
      </c>
      <c r="L1680" s="9">
        <v>1275</v>
      </c>
      <c r="M1680" s="10">
        <v>0.5</v>
      </c>
      <c r="N1680" s="4" t="s">
        <v>83</v>
      </c>
      <c r="O1680" s="4" t="str">
        <f>TEXT(Table1[[#This Row],[Invoice Date]],"yyyy")</f>
        <v>2021</v>
      </c>
      <c r="P1680" s="4" t="str">
        <f>TEXT(Table1[[#This Row],[Invoice Date]],"mmm")</f>
        <v>Jan</v>
      </c>
      <c r="Q1680" s="27">
        <f>WEEKNUM(Table1[[#This Row],[Invoice Date]]) + IF(YEAR(Table1[[#This Row],[Invoice Date]])=2021, 52, 0)</f>
        <v>56</v>
      </c>
    </row>
    <row r="1681" spans="2:17" ht="14.25" customHeight="1" x14ac:dyDescent="0.3">
      <c r="B1681" s="4" t="s">
        <v>26</v>
      </c>
      <c r="C1681" s="33">
        <v>1197831</v>
      </c>
      <c r="D1681" s="5">
        <v>44213</v>
      </c>
      <c r="E1681" s="4" t="s">
        <v>15</v>
      </c>
      <c r="F1681" s="4" t="s">
        <v>127</v>
      </c>
      <c r="G1681" s="4" t="s">
        <v>128</v>
      </c>
      <c r="H1681" s="6" t="s">
        <v>19</v>
      </c>
      <c r="I1681" s="7">
        <v>38</v>
      </c>
      <c r="J1681" s="8">
        <v>68</v>
      </c>
      <c r="K1681" s="9">
        <v>2584</v>
      </c>
      <c r="L1681" s="9">
        <v>1136.96</v>
      </c>
      <c r="M1681" s="10">
        <v>0.44</v>
      </c>
      <c r="N1681" s="4" t="s">
        <v>83</v>
      </c>
      <c r="O1681" s="4" t="str">
        <f>TEXT(Table1[[#This Row],[Invoice Date]],"yyyy")</f>
        <v>2021</v>
      </c>
      <c r="P1681" s="4" t="str">
        <f>TEXT(Table1[[#This Row],[Invoice Date]],"mmm")</f>
        <v>Jan</v>
      </c>
      <c r="Q1681" s="27">
        <f>WEEKNUM(Table1[[#This Row],[Invoice Date]]) + IF(YEAR(Table1[[#This Row],[Invoice Date]])=2021, 52, 0)</f>
        <v>56</v>
      </c>
    </row>
    <row r="1682" spans="2:17" ht="14.25" customHeight="1" x14ac:dyDescent="0.3">
      <c r="B1682" s="4" t="s">
        <v>14</v>
      </c>
      <c r="C1682" s="33">
        <v>1185732</v>
      </c>
      <c r="D1682" s="5">
        <v>44213</v>
      </c>
      <c r="E1682" s="4" t="s">
        <v>15</v>
      </c>
      <c r="F1682" s="4" t="s">
        <v>119</v>
      </c>
      <c r="G1682" s="4" t="s">
        <v>120</v>
      </c>
      <c r="H1682" s="6" t="s">
        <v>20</v>
      </c>
      <c r="I1682" s="7">
        <v>29</v>
      </c>
      <c r="J1682" s="8">
        <v>91</v>
      </c>
      <c r="K1682" s="9">
        <v>2639</v>
      </c>
      <c r="L1682" s="9">
        <v>1398.67</v>
      </c>
      <c r="M1682" s="10">
        <v>0.53</v>
      </c>
      <c r="N1682" s="4" t="s">
        <v>83</v>
      </c>
      <c r="O1682" s="4" t="str">
        <f>TEXT(Table1[[#This Row],[Invoice Date]],"yyyy")</f>
        <v>2021</v>
      </c>
      <c r="P1682" s="4" t="str">
        <f>TEXT(Table1[[#This Row],[Invoice Date]],"mmm")</f>
        <v>Jan</v>
      </c>
      <c r="Q1682" s="27">
        <f>WEEKNUM(Table1[[#This Row],[Invoice Date]]) + IF(YEAR(Table1[[#This Row],[Invoice Date]])=2021, 52, 0)</f>
        <v>56</v>
      </c>
    </row>
    <row r="1683" spans="2:17" ht="14.25" customHeight="1" x14ac:dyDescent="0.3">
      <c r="B1683" s="4" t="s">
        <v>30</v>
      </c>
      <c r="C1683" s="34">
        <v>1128299</v>
      </c>
      <c r="D1683" s="5">
        <v>44213</v>
      </c>
      <c r="E1683" s="4" t="s">
        <v>31</v>
      </c>
      <c r="F1683" s="4" t="s">
        <v>80</v>
      </c>
      <c r="G1683" s="4" t="s">
        <v>63</v>
      </c>
      <c r="H1683" s="6" t="s">
        <v>21</v>
      </c>
      <c r="I1683" s="7">
        <v>34</v>
      </c>
      <c r="J1683" s="8">
        <v>78</v>
      </c>
      <c r="K1683" s="9">
        <v>2652</v>
      </c>
      <c r="L1683" s="9">
        <v>1219.9199999999998</v>
      </c>
      <c r="M1683" s="10">
        <v>0.45999999999999996</v>
      </c>
      <c r="N1683" s="4" t="s">
        <v>24</v>
      </c>
      <c r="O1683" s="4" t="str">
        <f>TEXT(Table1[[#This Row],[Invoice Date]],"yyyy")</f>
        <v>2021</v>
      </c>
      <c r="P1683" s="4" t="str">
        <f>TEXT(Table1[[#This Row],[Invoice Date]],"mmm")</f>
        <v>Jan</v>
      </c>
      <c r="Q1683" s="27">
        <f>WEEKNUM(Table1[[#This Row],[Invoice Date]]) + IF(YEAR(Table1[[#This Row],[Invoice Date]])=2021, 52, 0)</f>
        <v>56</v>
      </c>
    </row>
    <row r="1684" spans="2:17" ht="14.25" customHeight="1" x14ac:dyDescent="0.3">
      <c r="B1684" s="4" t="s">
        <v>26</v>
      </c>
      <c r="C1684" s="33">
        <v>1197831</v>
      </c>
      <c r="D1684" s="5">
        <v>44213</v>
      </c>
      <c r="E1684" s="4" t="s">
        <v>15</v>
      </c>
      <c r="F1684" s="4" t="s">
        <v>127</v>
      </c>
      <c r="G1684" s="4" t="s">
        <v>128</v>
      </c>
      <c r="H1684" s="6" t="s">
        <v>23</v>
      </c>
      <c r="I1684" s="7">
        <v>38</v>
      </c>
      <c r="J1684" s="8">
        <v>70</v>
      </c>
      <c r="K1684" s="9">
        <v>2660</v>
      </c>
      <c r="L1684" s="9">
        <v>1090.5999999999999</v>
      </c>
      <c r="M1684" s="10">
        <v>0.41</v>
      </c>
      <c r="N1684" s="4" t="s">
        <v>83</v>
      </c>
      <c r="O1684" s="4" t="str">
        <f>TEXT(Table1[[#This Row],[Invoice Date]],"yyyy")</f>
        <v>2021</v>
      </c>
      <c r="P1684" s="4" t="str">
        <f>TEXT(Table1[[#This Row],[Invoice Date]],"mmm")</f>
        <v>Jan</v>
      </c>
      <c r="Q1684" s="27">
        <f>WEEKNUM(Table1[[#This Row],[Invoice Date]]) + IF(YEAR(Table1[[#This Row],[Invoice Date]])=2021, 52, 0)</f>
        <v>56</v>
      </c>
    </row>
    <row r="1685" spans="2:17" ht="14.25" customHeight="1" x14ac:dyDescent="0.3">
      <c r="B1685" s="4" t="s">
        <v>30</v>
      </c>
      <c r="C1685" s="34">
        <v>1128299</v>
      </c>
      <c r="D1685" s="5">
        <v>44213</v>
      </c>
      <c r="E1685" s="4" t="s">
        <v>31</v>
      </c>
      <c r="F1685" s="4" t="s">
        <v>80</v>
      </c>
      <c r="G1685" s="4" t="s">
        <v>63</v>
      </c>
      <c r="H1685" s="6" t="s">
        <v>22</v>
      </c>
      <c r="I1685" s="7">
        <v>46</v>
      </c>
      <c r="J1685" s="8">
        <v>58</v>
      </c>
      <c r="K1685" s="9">
        <v>2668</v>
      </c>
      <c r="L1685" s="9">
        <v>1574.1200000000001</v>
      </c>
      <c r="M1685" s="10">
        <v>0.59000000000000008</v>
      </c>
      <c r="N1685" s="4" t="s">
        <v>83</v>
      </c>
      <c r="O1685" s="4" t="str">
        <f>TEXT(Table1[[#This Row],[Invoice Date]],"yyyy")</f>
        <v>2021</v>
      </c>
      <c r="P1685" s="4" t="str">
        <f>TEXT(Table1[[#This Row],[Invoice Date]],"mmm")</f>
        <v>Jan</v>
      </c>
      <c r="Q1685" s="27">
        <f>WEEKNUM(Table1[[#This Row],[Invoice Date]]) + IF(YEAR(Table1[[#This Row],[Invoice Date]])=2021, 52, 0)</f>
        <v>56</v>
      </c>
    </row>
    <row r="1686" spans="2:17" ht="14.25" customHeight="1" x14ac:dyDescent="0.3">
      <c r="B1686" s="4" t="s">
        <v>30</v>
      </c>
      <c r="C1686" s="34">
        <v>1128299</v>
      </c>
      <c r="D1686" s="5">
        <v>44213</v>
      </c>
      <c r="E1686" s="4" t="s">
        <v>31</v>
      </c>
      <c r="F1686" s="4" t="s">
        <v>80</v>
      </c>
      <c r="G1686" s="4" t="s">
        <v>63</v>
      </c>
      <c r="H1686" s="6" t="s">
        <v>21</v>
      </c>
      <c r="I1686" s="7">
        <v>41</v>
      </c>
      <c r="J1686" s="8">
        <v>68</v>
      </c>
      <c r="K1686" s="9">
        <v>2788</v>
      </c>
      <c r="L1686" s="9">
        <v>1533.3999999999999</v>
      </c>
      <c r="M1686" s="10">
        <v>0.54999999999999993</v>
      </c>
      <c r="N1686" s="4" t="s">
        <v>83</v>
      </c>
      <c r="O1686" s="4" t="str">
        <f>TEXT(Table1[[#This Row],[Invoice Date]],"yyyy")</f>
        <v>2021</v>
      </c>
      <c r="P1686" s="4" t="str">
        <f>TEXT(Table1[[#This Row],[Invoice Date]],"mmm")</f>
        <v>Jan</v>
      </c>
      <c r="Q1686" s="27">
        <f>WEEKNUM(Table1[[#This Row],[Invoice Date]]) + IF(YEAR(Table1[[#This Row],[Invoice Date]])=2021, 52, 0)</f>
        <v>56</v>
      </c>
    </row>
    <row r="1687" spans="2:17" ht="14.25" customHeight="1" x14ac:dyDescent="0.3">
      <c r="B1687" s="4" t="s">
        <v>14</v>
      </c>
      <c r="C1687" s="33">
        <v>1185732</v>
      </c>
      <c r="D1687" s="5">
        <v>44213</v>
      </c>
      <c r="E1687" s="4" t="s">
        <v>15</v>
      </c>
      <c r="F1687" s="4" t="s">
        <v>119</v>
      </c>
      <c r="G1687" s="4" t="s">
        <v>120</v>
      </c>
      <c r="H1687" s="6" t="s">
        <v>22</v>
      </c>
      <c r="I1687" s="7">
        <v>49</v>
      </c>
      <c r="J1687" s="8">
        <v>59</v>
      </c>
      <c r="K1687" s="9">
        <v>2891</v>
      </c>
      <c r="L1687" s="9">
        <v>1214.22</v>
      </c>
      <c r="M1687" s="10">
        <v>0.42</v>
      </c>
      <c r="N1687" s="4" t="s">
        <v>83</v>
      </c>
      <c r="O1687" s="4" t="str">
        <f>TEXT(Table1[[#This Row],[Invoice Date]],"yyyy")</f>
        <v>2021</v>
      </c>
      <c r="P1687" s="4" t="str">
        <f>TEXT(Table1[[#This Row],[Invoice Date]],"mmm")</f>
        <v>Jan</v>
      </c>
      <c r="Q1687" s="27">
        <f>WEEKNUM(Table1[[#This Row],[Invoice Date]]) + IF(YEAR(Table1[[#This Row],[Invoice Date]])=2021, 52, 0)</f>
        <v>56</v>
      </c>
    </row>
    <row r="1688" spans="2:17" ht="14.25" customHeight="1" x14ac:dyDescent="0.3">
      <c r="B1688" s="4" t="s">
        <v>14</v>
      </c>
      <c r="C1688" s="33">
        <v>1185732</v>
      </c>
      <c r="D1688" s="5">
        <v>44213</v>
      </c>
      <c r="E1688" s="4" t="s">
        <v>15</v>
      </c>
      <c r="F1688" s="4" t="s">
        <v>119</v>
      </c>
      <c r="G1688" s="4" t="s">
        <v>120</v>
      </c>
      <c r="H1688" s="6" t="s">
        <v>23</v>
      </c>
      <c r="I1688" s="7">
        <v>36</v>
      </c>
      <c r="J1688" s="8">
        <v>81</v>
      </c>
      <c r="K1688" s="9">
        <v>2916</v>
      </c>
      <c r="L1688" s="9">
        <v>1487.16</v>
      </c>
      <c r="M1688" s="10">
        <v>0.51</v>
      </c>
      <c r="N1688" s="4" t="s">
        <v>83</v>
      </c>
      <c r="O1688" s="4" t="str">
        <f>TEXT(Table1[[#This Row],[Invoice Date]],"yyyy")</f>
        <v>2021</v>
      </c>
      <c r="P1688" s="4" t="str">
        <f>TEXT(Table1[[#This Row],[Invoice Date]],"mmm")</f>
        <v>Jan</v>
      </c>
      <c r="Q1688" s="27">
        <f>WEEKNUM(Table1[[#This Row],[Invoice Date]]) + IF(YEAR(Table1[[#This Row],[Invoice Date]])=2021, 52, 0)</f>
        <v>56</v>
      </c>
    </row>
    <row r="1689" spans="2:17" ht="14.25" customHeight="1" x14ac:dyDescent="0.3">
      <c r="B1689" s="4" t="s">
        <v>14</v>
      </c>
      <c r="C1689" s="33">
        <v>1185732</v>
      </c>
      <c r="D1689" s="5">
        <v>44213</v>
      </c>
      <c r="E1689" s="4" t="s">
        <v>15</v>
      </c>
      <c r="F1689" s="4" t="s">
        <v>119</v>
      </c>
      <c r="G1689" s="4" t="s">
        <v>120</v>
      </c>
      <c r="H1689" s="6" t="s">
        <v>19</v>
      </c>
      <c r="I1689" s="7">
        <v>38</v>
      </c>
      <c r="J1689" s="8">
        <v>81</v>
      </c>
      <c r="K1689" s="9">
        <v>3078</v>
      </c>
      <c r="L1689" s="9">
        <v>1539</v>
      </c>
      <c r="M1689" s="10">
        <v>0.5</v>
      </c>
      <c r="N1689" s="4" t="s">
        <v>83</v>
      </c>
      <c r="O1689" s="4" t="str">
        <f>TEXT(Table1[[#This Row],[Invoice Date]],"yyyy")</f>
        <v>2021</v>
      </c>
      <c r="P1689" s="4" t="str">
        <f>TEXT(Table1[[#This Row],[Invoice Date]],"mmm")</f>
        <v>Jan</v>
      </c>
      <c r="Q1689" s="27">
        <f>WEEKNUM(Table1[[#This Row],[Invoice Date]]) + IF(YEAR(Table1[[#This Row],[Invoice Date]])=2021, 52, 0)</f>
        <v>56</v>
      </c>
    </row>
    <row r="1690" spans="2:17" ht="14.25" customHeight="1" x14ac:dyDescent="0.3">
      <c r="B1690" s="4" t="s">
        <v>30</v>
      </c>
      <c r="C1690" s="34">
        <v>1128299</v>
      </c>
      <c r="D1690" s="5">
        <v>44213</v>
      </c>
      <c r="E1690" s="4" t="s">
        <v>31</v>
      </c>
      <c r="F1690" s="4" t="s">
        <v>80</v>
      </c>
      <c r="G1690" s="4" t="s">
        <v>63</v>
      </c>
      <c r="H1690" s="6" t="s">
        <v>17</v>
      </c>
      <c r="I1690" s="7">
        <v>33</v>
      </c>
      <c r="J1690" s="8">
        <v>100</v>
      </c>
      <c r="K1690" s="9">
        <v>3300</v>
      </c>
      <c r="L1690" s="9">
        <v>1683</v>
      </c>
      <c r="M1690" s="10">
        <v>0.51</v>
      </c>
      <c r="N1690" s="4" t="s">
        <v>83</v>
      </c>
      <c r="O1690" s="4" t="str">
        <f>TEXT(Table1[[#This Row],[Invoice Date]],"yyyy")</f>
        <v>2021</v>
      </c>
      <c r="P1690" s="4" t="str">
        <f>TEXT(Table1[[#This Row],[Invoice Date]],"mmm")</f>
        <v>Jan</v>
      </c>
      <c r="Q1690" s="27">
        <f>WEEKNUM(Table1[[#This Row],[Invoice Date]]) + IF(YEAR(Table1[[#This Row],[Invoice Date]])=2021, 52, 0)</f>
        <v>56</v>
      </c>
    </row>
    <row r="1691" spans="2:17" ht="14.25" customHeight="1" x14ac:dyDescent="0.3">
      <c r="B1691" s="4" t="s">
        <v>30</v>
      </c>
      <c r="C1691" s="34">
        <v>1128299</v>
      </c>
      <c r="D1691" s="5">
        <v>44213</v>
      </c>
      <c r="E1691" s="4" t="s">
        <v>31</v>
      </c>
      <c r="F1691" s="4" t="s">
        <v>80</v>
      </c>
      <c r="G1691" s="4" t="s">
        <v>63</v>
      </c>
      <c r="H1691" s="6" t="s">
        <v>17</v>
      </c>
      <c r="I1691" s="7">
        <v>28</v>
      </c>
      <c r="J1691" s="8">
        <v>120</v>
      </c>
      <c r="K1691" s="9">
        <v>3360</v>
      </c>
      <c r="L1691" s="9">
        <v>1411.2</v>
      </c>
      <c r="M1691" s="10">
        <v>0.42</v>
      </c>
      <c r="N1691" s="4" t="s">
        <v>24</v>
      </c>
      <c r="O1691" s="4" t="str">
        <f>TEXT(Table1[[#This Row],[Invoice Date]],"yyyy")</f>
        <v>2021</v>
      </c>
      <c r="P1691" s="4" t="str">
        <f>TEXT(Table1[[#This Row],[Invoice Date]],"mmm")</f>
        <v>Jan</v>
      </c>
      <c r="Q1691" s="27">
        <f>WEEKNUM(Table1[[#This Row],[Invoice Date]]) + IF(YEAR(Table1[[#This Row],[Invoice Date]])=2021, 52, 0)</f>
        <v>56</v>
      </c>
    </row>
    <row r="1692" spans="2:17" ht="14.25" customHeight="1" x14ac:dyDescent="0.3">
      <c r="B1692" s="4" t="s">
        <v>26</v>
      </c>
      <c r="C1692" s="33">
        <v>1197831</v>
      </c>
      <c r="D1692" s="5">
        <v>44213</v>
      </c>
      <c r="E1692" s="4" t="s">
        <v>31</v>
      </c>
      <c r="F1692" s="4" t="s">
        <v>66</v>
      </c>
      <c r="G1692" s="4" t="s">
        <v>67</v>
      </c>
      <c r="H1692" s="6" t="s">
        <v>21</v>
      </c>
      <c r="I1692" s="7">
        <v>47</v>
      </c>
      <c r="J1692" s="8">
        <v>77</v>
      </c>
      <c r="K1692" s="9">
        <v>3619</v>
      </c>
      <c r="L1692" s="9">
        <v>1628.5499999999997</v>
      </c>
      <c r="M1692" s="10">
        <v>0.44999999999999996</v>
      </c>
      <c r="N1692" s="4" t="s">
        <v>83</v>
      </c>
      <c r="O1692" s="4" t="str">
        <f>TEXT(Table1[[#This Row],[Invoice Date]],"yyyy")</f>
        <v>2021</v>
      </c>
      <c r="P1692" s="4" t="str">
        <f>TEXT(Table1[[#This Row],[Invoice Date]],"mmm")</f>
        <v>Jan</v>
      </c>
      <c r="Q1692" s="27">
        <f>WEEKNUM(Table1[[#This Row],[Invoice Date]]) + IF(YEAR(Table1[[#This Row],[Invoice Date]])=2021, 52, 0)</f>
        <v>56</v>
      </c>
    </row>
    <row r="1693" spans="2:17" ht="14.25" customHeight="1" x14ac:dyDescent="0.3">
      <c r="B1693" s="4" t="s">
        <v>26</v>
      </c>
      <c r="C1693" s="33">
        <v>1197831</v>
      </c>
      <c r="D1693" s="5">
        <v>44213</v>
      </c>
      <c r="E1693" s="4" t="s">
        <v>31</v>
      </c>
      <c r="F1693" s="4" t="s">
        <v>66</v>
      </c>
      <c r="G1693" s="4" t="s">
        <v>67</v>
      </c>
      <c r="H1693" s="6" t="s">
        <v>22</v>
      </c>
      <c r="I1693" s="7">
        <v>54</v>
      </c>
      <c r="J1693" s="8">
        <v>68</v>
      </c>
      <c r="K1693" s="9">
        <v>3672</v>
      </c>
      <c r="L1693" s="9">
        <v>1101.6000000000001</v>
      </c>
      <c r="M1693" s="10">
        <v>0.30000000000000004</v>
      </c>
      <c r="N1693" s="4" t="s">
        <v>83</v>
      </c>
      <c r="O1693" s="4" t="str">
        <f>TEXT(Table1[[#This Row],[Invoice Date]],"yyyy")</f>
        <v>2021</v>
      </c>
      <c r="P1693" s="4" t="str">
        <f>TEXT(Table1[[#This Row],[Invoice Date]],"mmm")</f>
        <v>Jan</v>
      </c>
      <c r="Q1693" s="27">
        <f>WEEKNUM(Table1[[#This Row],[Invoice Date]]) + IF(YEAR(Table1[[#This Row],[Invoice Date]])=2021, 52, 0)</f>
        <v>56</v>
      </c>
    </row>
    <row r="1694" spans="2:17" ht="14.25" customHeight="1" x14ac:dyDescent="0.3">
      <c r="B1694" s="4" t="s">
        <v>30</v>
      </c>
      <c r="C1694" s="34">
        <v>1128299</v>
      </c>
      <c r="D1694" s="5">
        <v>44213</v>
      </c>
      <c r="E1694" s="4" t="s">
        <v>31</v>
      </c>
      <c r="F1694" s="4" t="s">
        <v>80</v>
      </c>
      <c r="G1694" s="4" t="s">
        <v>63</v>
      </c>
      <c r="H1694" s="6" t="s">
        <v>19</v>
      </c>
      <c r="I1694" s="7">
        <v>31</v>
      </c>
      <c r="J1694" s="8">
        <v>124</v>
      </c>
      <c r="K1694" s="9">
        <v>3844</v>
      </c>
      <c r="L1694" s="9">
        <v>1691.36</v>
      </c>
      <c r="M1694" s="10">
        <v>0.43999999999999995</v>
      </c>
      <c r="N1694" s="4" t="s">
        <v>24</v>
      </c>
      <c r="O1694" s="4" t="str">
        <f>TEXT(Table1[[#This Row],[Invoice Date]],"yyyy")</f>
        <v>2021</v>
      </c>
      <c r="P1694" s="4" t="str">
        <f>TEXT(Table1[[#This Row],[Invoice Date]],"mmm")</f>
        <v>Jan</v>
      </c>
      <c r="Q1694" s="27">
        <f>WEEKNUM(Table1[[#This Row],[Invoice Date]]) + IF(YEAR(Table1[[#This Row],[Invoice Date]])=2021, 52, 0)</f>
        <v>56</v>
      </c>
    </row>
    <row r="1695" spans="2:17" ht="14.25" customHeight="1" x14ac:dyDescent="0.3">
      <c r="B1695" s="4" t="s">
        <v>26</v>
      </c>
      <c r="C1695" s="33">
        <v>1197831</v>
      </c>
      <c r="D1695" s="5">
        <v>44213</v>
      </c>
      <c r="E1695" s="4" t="s">
        <v>15</v>
      </c>
      <c r="F1695" s="4" t="s">
        <v>127</v>
      </c>
      <c r="G1695" s="4" t="s">
        <v>128</v>
      </c>
      <c r="H1695" s="6" t="s">
        <v>17</v>
      </c>
      <c r="I1695" s="7">
        <v>28</v>
      </c>
      <c r="J1695" s="8">
        <v>140</v>
      </c>
      <c r="K1695" s="9">
        <v>3920</v>
      </c>
      <c r="L1695" s="9">
        <v>1293.5999999999999</v>
      </c>
      <c r="M1695" s="10">
        <v>0.32999999999999996</v>
      </c>
      <c r="N1695" s="4" t="s">
        <v>24</v>
      </c>
      <c r="O1695" s="4" t="str">
        <f>TEXT(Table1[[#This Row],[Invoice Date]],"yyyy")</f>
        <v>2021</v>
      </c>
      <c r="P1695" s="4" t="str">
        <f>TEXT(Table1[[#This Row],[Invoice Date]],"mmm")</f>
        <v>Jan</v>
      </c>
      <c r="Q1695" s="27">
        <f>WEEKNUM(Table1[[#This Row],[Invoice Date]]) + IF(YEAR(Table1[[#This Row],[Invoice Date]])=2021, 52, 0)</f>
        <v>56</v>
      </c>
    </row>
    <row r="1696" spans="2:17" ht="14.25" customHeight="1" x14ac:dyDescent="0.3">
      <c r="B1696" s="4" t="s">
        <v>30</v>
      </c>
      <c r="C1696" s="34">
        <v>1128299</v>
      </c>
      <c r="D1696" s="5">
        <v>44213</v>
      </c>
      <c r="E1696" s="4" t="s">
        <v>36</v>
      </c>
      <c r="F1696" s="4" t="s">
        <v>116</v>
      </c>
      <c r="G1696" s="4" t="s">
        <v>117</v>
      </c>
      <c r="H1696" s="6" t="s">
        <v>17</v>
      </c>
      <c r="I1696" s="7">
        <v>32</v>
      </c>
      <c r="J1696" s="8">
        <v>125</v>
      </c>
      <c r="K1696" s="9">
        <v>4000</v>
      </c>
      <c r="L1696" s="9">
        <v>2080</v>
      </c>
      <c r="M1696" s="10">
        <v>0.52</v>
      </c>
      <c r="N1696" s="4" t="s">
        <v>83</v>
      </c>
      <c r="O1696" s="4" t="str">
        <f>TEXT(Table1[[#This Row],[Invoice Date]],"yyyy")</f>
        <v>2021</v>
      </c>
      <c r="P1696" s="4" t="str">
        <f>TEXT(Table1[[#This Row],[Invoice Date]],"mmm")</f>
        <v>Jan</v>
      </c>
      <c r="Q1696" s="27">
        <f>WEEKNUM(Table1[[#This Row],[Invoice Date]]) + IF(YEAR(Table1[[#This Row],[Invoice Date]])=2021, 52, 0)</f>
        <v>56</v>
      </c>
    </row>
    <row r="1697" spans="2:17" ht="14.25" customHeight="1" x14ac:dyDescent="0.3">
      <c r="B1697" s="4" t="s">
        <v>30</v>
      </c>
      <c r="C1697" s="34">
        <v>1128299</v>
      </c>
      <c r="D1697" s="5">
        <v>44213</v>
      </c>
      <c r="E1697" s="4" t="s">
        <v>31</v>
      </c>
      <c r="F1697" s="4" t="s">
        <v>80</v>
      </c>
      <c r="G1697" s="4" t="s">
        <v>63</v>
      </c>
      <c r="H1697" s="6" t="s">
        <v>19</v>
      </c>
      <c r="I1697" s="7">
        <v>42</v>
      </c>
      <c r="J1697" s="8">
        <v>100</v>
      </c>
      <c r="K1697" s="9">
        <v>4200</v>
      </c>
      <c r="L1697" s="9">
        <v>2268</v>
      </c>
      <c r="M1697" s="10">
        <v>0.54</v>
      </c>
      <c r="N1697" s="4" t="s">
        <v>83</v>
      </c>
      <c r="O1697" s="4" t="str">
        <f>TEXT(Table1[[#This Row],[Invoice Date]],"yyyy")</f>
        <v>2021</v>
      </c>
      <c r="P1697" s="4" t="str">
        <f>TEXT(Table1[[#This Row],[Invoice Date]],"mmm")</f>
        <v>Jan</v>
      </c>
      <c r="Q1697" s="27">
        <f>WEEKNUM(Table1[[#This Row],[Invoice Date]]) + IF(YEAR(Table1[[#This Row],[Invoice Date]])=2021, 52, 0)</f>
        <v>56</v>
      </c>
    </row>
    <row r="1698" spans="2:17" ht="14.25" customHeight="1" x14ac:dyDescent="0.3">
      <c r="B1698" s="4" t="s">
        <v>30</v>
      </c>
      <c r="C1698" s="34">
        <v>1128299</v>
      </c>
      <c r="D1698" s="5">
        <v>44213</v>
      </c>
      <c r="E1698" s="4" t="s">
        <v>31</v>
      </c>
      <c r="F1698" s="4" t="s">
        <v>80</v>
      </c>
      <c r="G1698" s="4" t="s">
        <v>63</v>
      </c>
      <c r="H1698" s="6" t="s">
        <v>20</v>
      </c>
      <c r="I1698" s="7">
        <v>33</v>
      </c>
      <c r="J1698" s="8">
        <v>128</v>
      </c>
      <c r="K1698" s="9">
        <v>4224</v>
      </c>
      <c r="L1698" s="9">
        <v>1816.3199999999997</v>
      </c>
      <c r="M1698" s="10">
        <v>0.42999999999999994</v>
      </c>
      <c r="N1698" s="4" t="s">
        <v>24</v>
      </c>
      <c r="O1698" s="4" t="str">
        <f>TEXT(Table1[[#This Row],[Invoice Date]],"yyyy")</f>
        <v>2021</v>
      </c>
      <c r="P1698" s="4" t="str">
        <f>TEXT(Table1[[#This Row],[Invoice Date]],"mmm")</f>
        <v>Jan</v>
      </c>
      <c r="Q1698" s="27">
        <f>WEEKNUM(Table1[[#This Row],[Invoice Date]]) + IF(YEAR(Table1[[#This Row],[Invoice Date]])=2021, 52, 0)</f>
        <v>56</v>
      </c>
    </row>
    <row r="1699" spans="2:17" ht="14.25" customHeight="1" x14ac:dyDescent="0.3">
      <c r="B1699" s="4" t="s">
        <v>26</v>
      </c>
      <c r="C1699" s="33">
        <v>1197831</v>
      </c>
      <c r="D1699" s="5">
        <v>44213</v>
      </c>
      <c r="E1699" s="4" t="s">
        <v>31</v>
      </c>
      <c r="F1699" s="4" t="s">
        <v>66</v>
      </c>
      <c r="G1699" s="4" t="s">
        <v>67</v>
      </c>
      <c r="H1699" s="6" t="s">
        <v>17</v>
      </c>
      <c r="I1699" s="7">
        <v>38</v>
      </c>
      <c r="J1699" s="8">
        <v>115</v>
      </c>
      <c r="K1699" s="9">
        <v>4370</v>
      </c>
      <c r="L1699" s="9">
        <v>1879.1</v>
      </c>
      <c r="M1699" s="10">
        <v>0.43</v>
      </c>
      <c r="N1699" s="4" t="s">
        <v>83</v>
      </c>
      <c r="O1699" s="4" t="str">
        <f>TEXT(Table1[[#This Row],[Invoice Date]],"yyyy")</f>
        <v>2021</v>
      </c>
      <c r="P1699" s="4" t="str">
        <f>TEXT(Table1[[#This Row],[Invoice Date]],"mmm")</f>
        <v>Jan</v>
      </c>
      <c r="Q1699" s="27">
        <f>WEEKNUM(Table1[[#This Row],[Invoice Date]]) + IF(YEAR(Table1[[#This Row],[Invoice Date]])=2021, 52, 0)</f>
        <v>56</v>
      </c>
    </row>
    <row r="1700" spans="2:17" ht="14.25" customHeight="1" x14ac:dyDescent="0.3">
      <c r="B1700" s="4" t="s">
        <v>30</v>
      </c>
      <c r="C1700" s="34">
        <v>1128299</v>
      </c>
      <c r="D1700" s="5">
        <v>44213</v>
      </c>
      <c r="E1700" s="4" t="s">
        <v>31</v>
      </c>
      <c r="F1700" s="4" t="s">
        <v>80</v>
      </c>
      <c r="G1700" s="4" t="s">
        <v>63</v>
      </c>
      <c r="H1700" s="6" t="s">
        <v>23</v>
      </c>
      <c r="I1700" s="7">
        <v>34</v>
      </c>
      <c r="J1700" s="8">
        <v>140</v>
      </c>
      <c r="K1700" s="9">
        <v>4760</v>
      </c>
      <c r="L1700" s="9">
        <v>1903.9999999999998</v>
      </c>
      <c r="M1700" s="10">
        <v>0.39999999999999997</v>
      </c>
      <c r="N1700" s="4" t="s">
        <v>24</v>
      </c>
      <c r="O1700" s="4" t="str">
        <f>TEXT(Table1[[#This Row],[Invoice Date]],"yyyy")</f>
        <v>2021</v>
      </c>
      <c r="P1700" s="4" t="str">
        <f>TEXT(Table1[[#This Row],[Invoice Date]],"mmm")</f>
        <v>Jan</v>
      </c>
      <c r="Q1700" s="27">
        <f>WEEKNUM(Table1[[#This Row],[Invoice Date]]) + IF(YEAR(Table1[[#This Row],[Invoice Date]])=2021, 52, 0)</f>
        <v>56</v>
      </c>
    </row>
    <row r="1701" spans="2:17" ht="14.25" customHeight="1" x14ac:dyDescent="0.3">
      <c r="B1701" s="4" t="s">
        <v>26</v>
      </c>
      <c r="C1701" s="33">
        <v>1197831</v>
      </c>
      <c r="D1701" s="5">
        <v>44213</v>
      </c>
      <c r="E1701" s="4" t="s">
        <v>15</v>
      </c>
      <c r="F1701" s="4" t="s">
        <v>127</v>
      </c>
      <c r="G1701" s="4" t="s">
        <v>128</v>
      </c>
      <c r="H1701" s="6" t="s">
        <v>17</v>
      </c>
      <c r="I1701" s="7">
        <v>38</v>
      </c>
      <c r="J1701" s="8">
        <v>126</v>
      </c>
      <c r="K1701" s="9">
        <v>4788</v>
      </c>
      <c r="L1701" s="9">
        <v>2058.84</v>
      </c>
      <c r="M1701" s="10">
        <v>0.43</v>
      </c>
      <c r="N1701" s="4" t="s">
        <v>83</v>
      </c>
      <c r="O1701" s="4" t="str">
        <f>TEXT(Table1[[#This Row],[Invoice Date]],"yyyy")</f>
        <v>2021</v>
      </c>
      <c r="P1701" s="4" t="str">
        <f>TEXT(Table1[[#This Row],[Invoice Date]],"mmm")</f>
        <v>Jan</v>
      </c>
      <c r="Q1701" s="27">
        <f>WEEKNUM(Table1[[#This Row],[Invoice Date]]) + IF(YEAR(Table1[[#This Row],[Invoice Date]])=2021, 52, 0)</f>
        <v>56</v>
      </c>
    </row>
    <row r="1702" spans="2:17" ht="14.25" customHeight="1" x14ac:dyDescent="0.3">
      <c r="B1702" s="4" t="s">
        <v>30</v>
      </c>
      <c r="C1702" s="34">
        <v>1128299</v>
      </c>
      <c r="D1702" s="5">
        <v>44213</v>
      </c>
      <c r="E1702" s="4" t="s">
        <v>31</v>
      </c>
      <c r="F1702" s="4" t="s">
        <v>80</v>
      </c>
      <c r="G1702" s="4" t="s">
        <v>63</v>
      </c>
      <c r="H1702" s="6" t="s">
        <v>20</v>
      </c>
      <c r="I1702" s="7">
        <v>43</v>
      </c>
      <c r="J1702" s="8">
        <v>112</v>
      </c>
      <c r="K1702" s="9">
        <v>4816</v>
      </c>
      <c r="L1702" s="9">
        <v>2600.6400000000003</v>
      </c>
      <c r="M1702" s="10">
        <v>0.54</v>
      </c>
      <c r="N1702" s="4" t="s">
        <v>83</v>
      </c>
      <c r="O1702" s="4" t="str">
        <f>TEXT(Table1[[#This Row],[Invoice Date]],"yyyy")</f>
        <v>2021</v>
      </c>
      <c r="P1702" s="4" t="str">
        <f>TEXT(Table1[[#This Row],[Invoice Date]],"mmm")</f>
        <v>Jan</v>
      </c>
      <c r="Q1702" s="27">
        <f>WEEKNUM(Table1[[#This Row],[Invoice Date]]) + IF(YEAR(Table1[[#This Row],[Invoice Date]])=2021, 52, 0)</f>
        <v>56</v>
      </c>
    </row>
    <row r="1703" spans="2:17" ht="14.25" customHeight="1" x14ac:dyDescent="0.3">
      <c r="B1703" s="4" t="s">
        <v>14</v>
      </c>
      <c r="C1703" s="33">
        <v>1185732</v>
      </c>
      <c r="D1703" s="5">
        <v>44213</v>
      </c>
      <c r="E1703" s="4" t="s">
        <v>15</v>
      </c>
      <c r="F1703" s="4" t="s">
        <v>119</v>
      </c>
      <c r="G1703" s="4" t="s">
        <v>120</v>
      </c>
      <c r="H1703" s="6" t="s">
        <v>17</v>
      </c>
      <c r="I1703" s="7">
        <v>36</v>
      </c>
      <c r="J1703" s="8">
        <v>137</v>
      </c>
      <c r="K1703" s="9">
        <v>4932</v>
      </c>
      <c r="L1703" s="9">
        <v>2219.3999999999996</v>
      </c>
      <c r="M1703" s="10">
        <v>0.44999999999999996</v>
      </c>
      <c r="N1703" s="4" t="s">
        <v>83</v>
      </c>
      <c r="O1703" s="4" t="str">
        <f>TEXT(Table1[[#This Row],[Invoice Date]],"yyyy")</f>
        <v>2021</v>
      </c>
      <c r="P1703" s="4" t="str">
        <f>TEXT(Table1[[#This Row],[Invoice Date]],"mmm")</f>
        <v>Jan</v>
      </c>
      <c r="Q1703" s="27">
        <f>WEEKNUM(Table1[[#This Row],[Invoice Date]]) + IF(YEAR(Table1[[#This Row],[Invoice Date]])=2021, 52, 0)</f>
        <v>56</v>
      </c>
    </row>
    <row r="1704" spans="2:17" ht="14.25" customHeight="1" x14ac:dyDescent="0.3">
      <c r="B1704" s="4" t="s">
        <v>30</v>
      </c>
      <c r="C1704" s="34">
        <v>1128299</v>
      </c>
      <c r="D1704" s="5">
        <v>44213</v>
      </c>
      <c r="E1704" s="4" t="s">
        <v>31</v>
      </c>
      <c r="F1704" s="4" t="s">
        <v>80</v>
      </c>
      <c r="G1704" s="4" t="s">
        <v>63</v>
      </c>
      <c r="H1704" s="6" t="s">
        <v>23</v>
      </c>
      <c r="I1704" s="7">
        <v>41</v>
      </c>
      <c r="J1704" s="8">
        <v>122</v>
      </c>
      <c r="K1704" s="9">
        <v>5002</v>
      </c>
      <c r="L1704" s="9">
        <v>2400.96</v>
      </c>
      <c r="M1704" s="10">
        <v>0.48</v>
      </c>
      <c r="N1704" s="4" t="s">
        <v>83</v>
      </c>
      <c r="O1704" s="4" t="str">
        <f>TEXT(Table1[[#This Row],[Invoice Date]],"yyyy")</f>
        <v>2021</v>
      </c>
      <c r="P1704" s="4" t="str">
        <f>TEXT(Table1[[#This Row],[Invoice Date]],"mmm")</f>
        <v>Jan</v>
      </c>
      <c r="Q1704" s="27">
        <f>WEEKNUM(Table1[[#This Row],[Invoice Date]]) + IF(YEAR(Table1[[#This Row],[Invoice Date]])=2021, 52, 0)</f>
        <v>56</v>
      </c>
    </row>
    <row r="1705" spans="2:17" ht="14.25" customHeight="1" x14ac:dyDescent="0.3">
      <c r="B1705" s="4" t="s">
        <v>34</v>
      </c>
      <c r="C1705" s="33">
        <v>1189833</v>
      </c>
      <c r="D1705" s="5">
        <v>44213</v>
      </c>
      <c r="E1705" s="4" t="s">
        <v>36</v>
      </c>
      <c r="F1705" s="4" t="s">
        <v>53</v>
      </c>
      <c r="G1705" s="4" t="s">
        <v>54</v>
      </c>
      <c r="H1705" s="6" t="s">
        <v>20</v>
      </c>
      <c r="I1705" s="7">
        <v>44</v>
      </c>
      <c r="J1705" s="8">
        <v>120</v>
      </c>
      <c r="K1705" s="9">
        <v>5280</v>
      </c>
      <c r="L1705" s="9">
        <v>3168</v>
      </c>
      <c r="M1705" s="10">
        <v>0.6</v>
      </c>
      <c r="N1705" s="4" t="s">
        <v>83</v>
      </c>
      <c r="O1705" s="4" t="str">
        <f>TEXT(Table1[[#This Row],[Invoice Date]],"yyyy")</f>
        <v>2021</v>
      </c>
      <c r="P1705" s="4" t="str">
        <f>TEXT(Table1[[#This Row],[Invoice Date]],"mmm")</f>
        <v>Jan</v>
      </c>
      <c r="Q1705" s="27">
        <f>WEEKNUM(Table1[[#This Row],[Invoice Date]]) + IF(YEAR(Table1[[#This Row],[Invoice Date]])=2021, 52, 0)</f>
        <v>56</v>
      </c>
    </row>
    <row r="1706" spans="2:17" ht="14.25" customHeight="1" x14ac:dyDescent="0.3">
      <c r="B1706" s="4" t="s">
        <v>26</v>
      </c>
      <c r="C1706" s="33">
        <v>1197831</v>
      </c>
      <c r="D1706" s="5">
        <v>44213</v>
      </c>
      <c r="E1706" s="4" t="s">
        <v>31</v>
      </c>
      <c r="F1706" s="4" t="s">
        <v>66</v>
      </c>
      <c r="G1706" s="4" t="s">
        <v>67</v>
      </c>
      <c r="H1706" s="6" t="s">
        <v>20</v>
      </c>
      <c r="I1706" s="7">
        <v>45</v>
      </c>
      <c r="J1706" s="8">
        <v>123</v>
      </c>
      <c r="K1706" s="9">
        <v>5535</v>
      </c>
      <c r="L1706" s="9">
        <v>2269.35</v>
      </c>
      <c r="M1706" s="10">
        <v>0.41</v>
      </c>
      <c r="N1706" s="4" t="s">
        <v>83</v>
      </c>
      <c r="O1706" s="4" t="str">
        <f>TEXT(Table1[[#This Row],[Invoice Date]],"yyyy")</f>
        <v>2021</v>
      </c>
      <c r="P1706" s="4" t="str">
        <f>TEXT(Table1[[#This Row],[Invoice Date]],"mmm")</f>
        <v>Jan</v>
      </c>
      <c r="Q1706" s="27">
        <f>WEEKNUM(Table1[[#This Row],[Invoice Date]]) + IF(YEAR(Table1[[#This Row],[Invoice Date]])=2021, 52, 0)</f>
        <v>56</v>
      </c>
    </row>
    <row r="1707" spans="2:17" ht="14.25" customHeight="1" x14ac:dyDescent="0.3">
      <c r="B1707" s="4" t="s">
        <v>26</v>
      </c>
      <c r="C1707" s="33">
        <v>1197831</v>
      </c>
      <c r="D1707" s="5">
        <v>44213</v>
      </c>
      <c r="E1707" s="4" t="s">
        <v>31</v>
      </c>
      <c r="F1707" s="4" t="s">
        <v>66</v>
      </c>
      <c r="G1707" s="4" t="s">
        <v>67</v>
      </c>
      <c r="H1707" s="6" t="s">
        <v>19</v>
      </c>
      <c r="I1707" s="7">
        <v>48</v>
      </c>
      <c r="J1707" s="8">
        <v>123</v>
      </c>
      <c r="K1707" s="9">
        <v>5904</v>
      </c>
      <c r="L1707" s="9">
        <v>2066.4</v>
      </c>
      <c r="M1707" s="10">
        <v>0.35</v>
      </c>
      <c r="N1707" s="4" t="s">
        <v>83</v>
      </c>
      <c r="O1707" s="4" t="str">
        <f>TEXT(Table1[[#This Row],[Invoice Date]],"yyyy")</f>
        <v>2021</v>
      </c>
      <c r="P1707" s="4" t="str">
        <f>TEXT(Table1[[#This Row],[Invoice Date]],"mmm")</f>
        <v>Jan</v>
      </c>
      <c r="Q1707" s="27">
        <f>WEEKNUM(Table1[[#This Row],[Invoice Date]]) + IF(YEAR(Table1[[#This Row],[Invoice Date]])=2021, 52, 0)</f>
        <v>56</v>
      </c>
    </row>
    <row r="1708" spans="2:17" ht="14.25" customHeight="1" x14ac:dyDescent="0.3">
      <c r="B1708" s="4" t="s">
        <v>26</v>
      </c>
      <c r="C1708" s="33">
        <v>1197831</v>
      </c>
      <c r="D1708" s="5">
        <v>44213</v>
      </c>
      <c r="E1708" s="4" t="s">
        <v>31</v>
      </c>
      <c r="F1708" s="4" t="s">
        <v>66</v>
      </c>
      <c r="G1708" s="4" t="s">
        <v>67</v>
      </c>
      <c r="H1708" s="6" t="s">
        <v>23</v>
      </c>
      <c r="I1708" s="7">
        <v>49</v>
      </c>
      <c r="J1708" s="8">
        <v>124</v>
      </c>
      <c r="K1708" s="9">
        <v>6076</v>
      </c>
      <c r="L1708" s="9">
        <v>3584.8400000000006</v>
      </c>
      <c r="M1708" s="10">
        <v>0.59000000000000008</v>
      </c>
      <c r="N1708" s="4" t="s">
        <v>83</v>
      </c>
      <c r="O1708" s="4" t="str">
        <f>TEXT(Table1[[#This Row],[Invoice Date]],"yyyy")</f>
        <v>2021</v>
      </c>
      <c r="P1708" s="4" t="str">
        <f>TEXT(Table1[[#This Row],[Invoice Date]],"mmm")</f>
        <v>Jan</v>
      </c>
      <c r="Q1708" s="27">
        <f>WEEKNUM(Table1[[#This Row],[Invoice Date]]) + IF(YEAR(Table1[[#This Row],[Invoice Date]])=2021, 52, 0)</f>
        <v>56</v>
      </c>
    </row>
    <row r="1709" spans="2:17" ht="14.25" customHeight="1" x14ac:dyDescent="0.3">
      <c r="B1709" s="4" t="s">
        <v>30</v>
      </c>
      <c r="C1709" s="34">
        <v>1128299</v>
      </c>
      <c r="D1709" s="5">
        <v>44213</v>
      </c>
      <c r="E1709" s="4" t="s">
        <v>31</v>
      </c>
      <c r="F1709" s="4" t="s">
        <v>32</v>
      </c>
      <c r="G1709" s="4" t="s">
        <v>33</v>
      </c>
      <c r="H1709" s="6" t="s">
        <v>23</v>
      </c>
      <c r="I1709" s="7">
        <v>56</v>
      </c>
      <c r="J1709" s="8">
        <v>264</v>
      </c>
      <c r="K1709" s="9">
        <v>14784</v>
      </c>
      <c r="L1709" s="9">
        <v>2808.9600000000005</v>
      </c>
      <c r="M1709" s="10">
        <v>0.19000000000000003</v>
      </c>
      <c r="N1709" s="4" t="s">
        <v>24</v>
      </c>
      <c r="O1709" s="4" t="str">
        <f>TEXT(Table1[[#This Row],[Invoice Date]],"yyyy")</f>
        <v>2021</v>
      </c>
      <c r="P1709" s="4" t="str">
        <f>TEXT(Table1[[#This Row],[Invoice Date]],"mmm")</f>
        <v>Jan</v>
      </c>
      <c r="Q1709" s="27">
        <f>WEEKNUM(Table1[[#This Row],[Invoice Date]]) + IF(YEAR(Table1[[#This Row],[Invoice Date]])=2021, 52, 0)</f>
        <v>56</v>
      </c>
    </row>
    <row r="1710" spans="2:17" ht="14.25" customHeight="1" x14ac:dyDescent="0.3">
      <c r="B1710" s="4" t="s">
        <v>30</v>
      </c>
      <c r="C1710" s="34">
        <v>1128299</v>
      </c>
      <c r="D1710" s="5">
        <v>44213</v>
      </c>
      <c r="E1710" s="4" t="s">
        <v>31</v>
      </c>
      <c r="F1710" s="4" t="s">
        <v>32</v>
      </c>
      <c r="G1710" s="4" t="s">
        <v>33</v>
      </c>
      <c r="H1710" s="6" t="s">
        <v>23</v>
      </c>
      <c r="I1710" s="7">
        <v>72</v>
      </c>
      <c r="J1710" s="8">
        <v>233</v>
      </c>
      <c r="K1710" s="9">
        <v>16776</v>
      </c>
      <c r="L1710" s="9">
        <v>4865.0400000000009</v>
      </c>
      <c r="M1710" s="10">
        <v>0.29000000000000004</v>
      </c>
      <c r="N1710" s="4" t="s">
        <v>83</v>
      </c>
      <c r="O1710" s="4" t="str">
        <f>TEXT(Table1[[#This Row],[Invoice Date]],"yyyy")</f>
        <v>2021</v>
      </c>
      <c r="P1710" s="4" t="str">
        <f>TEXT(Table1[[#This Row],[Invoice Date]],"mmm")</f>
        <v>Jan</v>
      </c>
      <c r="Q1710" s="27">
        <f>WEEKNUM(Table1[[#This Row],[Invoice Date]]) + IF(YEAR(Table1[[#This Row],[Invoice Date]])=2021, 52, 0)</f>
        <v>56</v>
      </c>
    </row>
    <row r="1711" spans="2:17" ht="14.25" customHeight="1" x14ac:dyDescent="0.3">
      <c r="B1711" s="4" t="s">
        <v>26</v>
      </c>
      <c r="C1711" s="33">
        <v>1197831</v>
      </c>
      <c r="D1711" s="5">
        <v>44213</v>
      </c>
      <c r="E1711" s="4" t="s">
        <v>15</v>
      </c>
      <c r="F1711" s="4" t="s">
        <v>127</v>
      </c>
      <c r="G1711" s="4" t="s">
        <v>128</v>
      </c>
      <c r="H1711" s="6" t="s">
        <v>21</v>
      </c>
      <c r="I1711" s="7">
        <v>35</v>
      </c>
      <c r="J1711" s="8">
        <v>100</v>
      </c>
      <c r="K1711" s="9">
        <v>35000</v>
      </c>
      <c r="L1711" s="9">
        <v>8750</v>
      </c>
      <c r="M1711" s="10">
        <v>0.25</v>
      </c>
      <c r="N1711" s="4" t="s">
        <v>18</v>
      </c>
      <c r="O1711" s="4" t="str">
        <f>TEXT(Table1[[#This Row],[Invoice Date]],"yyyy")</f>
        <v>2021</v>
      </c>
      <c r="P1711" s="4" t="str">
        <f>TEXT(Table1[[#This Row],[Invoice Date]],"mmm")</f>
        <v>Jan</v>
      </c>
      <c r="Q1711" s="27">
        <f>WEEKNUM(Table1[[#This Row],[Invoice Date]]) + IF(YEAR(Table1[[#This Row],[Invoice Date]])=2021, 52, 0)</f>
        <v>56</v>
      </c>
    </row>
    <row r="1712" spans="2:17" ht="14.25" customHeight="1" x14ac:dyDescent="0.3">
      <c r="B1712" s="4" t="s">
        <v>30</v>
      </c>
      <c r="C1712" s="34">
        <v>1128299</v>
      </c>
      <c r="D1712" s="5">
        <v>44213</v>
      </c>
      <c r="E1712" s="4" t="s">
        <v>36</v>
      </c>
      <c r="F1712" s="4" t="s">
        <v>116</v>
      </c>
      <c r="G1712" s="4" t="s">
        <v>117</v>
      </c>
      <c r="H1712" s="6" t="s">
        <v>21</v>
      </c>
      <c r="I1712" s="7">
        <v>30.000000000000004</v>
      </c>
      <c r="J1712" s="8">
        <v>150</v>
      </c>
      <c r="K1712" s="9">
        <v>45000.000000000007</v>
      </c>
      <c r="L1712" s="9">
        <v>18000.000000000004</v>
      </c>
      <c r="M1712" s="10">
        <v>0.4</v>
      </c>
      <c r="N1712" s="4" t="s">
        <v>18</v>
      </c>
      <c r="O1712" s="4" t="str">
        <f>TEXT(Table1[[#This Row],[Invoice Date]],"yyyy")</f>
        <v>2021</v>
      </c>
      <c r="P1712" s="4" t="str">
        <f>TEXT(Table1[[#This Row],[Invoice Date]],"mmm")</f>
        <v>Jan</v>
      </c>
      <c r="Q1712" s="27">
        <f>WEEKNUM(Table1[[#This Row],[Invoice Date]]) + IF(YEAR(Table1[[#This Row],[Invoice Date]])=2021, 52, 0)</f>
        <v>56</v>
      </c>
    </row>
    <row r="1713" spans="2:17" ht="14.25" customHeight="1" x14ac:dyDescent="0.3">
      <c r="B1713" s="4" t="s">
        <v>14</v>
      </c>
      <c r="C1713" s="33">
        <v>1185732</v>
      </c>
      <c r="D1713" s="5">
        <v>44213</v>
      </c>
      <c r="E1713" s="4" t="s">
        <v>15</v>
      </c>
      <c r="F1713" s="4" t="s">
        <v>119</v>
      </c>
      <c r="G1713" s="4" t="s">
        <v>120</v>
      </c>
      <c r="H1713" s="6" t="s">
        <v>21</v>
      </c>
      <c r="I1713" s="7">
        <v>35</v>
      </c>
      <c r="J1713" s="8">
        <v>175</v>
      </c>
      <c r="K1713" s="9">
        <v>61250</v>
      </c>
      <c r="L1713" s="9">
        <v>24500</v>
      </c>
      <c r="M1713" s="10">
        <v>0.4</v>
      </c>
      <c r="N1713" s="4" t="s">
        <v>18</v>
      </c>
      <c r="O1713" s="4" t="str">
        <f>TEXT(Table1[[#This Row],[Invoice Date]],"yyyy")</f>
        <v>2021</v>
      </c>
      <c r="P1713" s="4" t="str">
        <f>TEXT(Table1[[#This Row],[Invoice Date]],"mmm")</f>
        <v>Jan</v>
      </c>
      <c r="Q1713" s="27">
        <f>WEEKNUM(Table1[[#This Row],[Invoice Date]]) + IF(YEAR(Table1[[#This Row],[Invoice Date]])=2021, 52, 0)</f>
        <v>56</v>
      </c>
    </row>
    <row r="1714" spans="2:17" ht="14.25" customHeight="1" x14ac:dyDescent="0.3">
      <c r="B1714" s="4" t="s">
        <v>26</v>
      </c>
      <c r="C1714" s="33">
        <v>1197831</v>
      </c>
      <c r="D1714" s="5">
        <v>44213</v>
      </c>
      <c r="E1714" s="4" t="s">
        <v>15</v>
      </c>
      <c r="F1714" s="4" t="s">
        <v>127</v>
      </c>
      <c r="G1714" s="4" t="s">
        <v>128</v>
      </c>
      <c r="H1714" s="6" t="s">
        <v>22</v>
      </c>
      <c r="I1714" s="7">
        <v>50</v>
      </c>
      <c r="J1714" s="8">
        <v>150</v>
      </c>
      <c r="K1714" s="9">
        <v>75000</v>
      </c>
      <c r="L1714" s="9">
        <v>18750</v>
      </c>
      <c r="M1714" s="10">
        <v>0.25</v>
      </c>
      <c r="N1714" s="4" t="s">
        <v>18</v>
      </c>
      <c r="O1714" s="4" t="str">
        <f>TEXT(Table1[[#This Row],[Invoice Date]],"yyyy")</f>
        <v>2021</v>
      </c>
      <c r="P1714" s="4" t="str">
        <f>TEXT(Table1[[#This Row],[Invoice Date]],"mmm")</f>
        <v>Jan</v>
      </c>
      <c r="Q1714" s="27">
        <f>WEEKNUM(Table1[[#This Row],[Invoice Date]]) + IF(YEAR(Table1[[#This Row],[Invoice Date]])=2021, 52, 0)</f>
        <v>56</v>
      </c>
    </row>
    <row r="1715" spans="2:17" ht="14.25" customHeight="1" x14ac:dyDescent="0.3">
      <c r="B1715" s="4" t="s">
        <v>26</v>
      </c>
      <c r="C1715" s="33">
        <v>1197831</v>
      </c>
      <c r="D1715" s="5">
        <v>44213</v>
      </c>
      <c r="E1715" s="4" t="s">
        <v>15</v>
      </c>
      <c r="F1715" s="4" t="s">
        <v>127</v>
      </c>
      <c r="G1715" s="4" t="s">
        <v>128</v>
      </c>
      <c r="H1715" s="6" t="s">
        <v>20</v>
      </c>
      <c r="I1715" s="7">
        <v>30.000000000000004</v>
      </c>
      <c r="J1715" s="8">
        <v>250</v>
      </c>
      <c r="K1715" s="9">
        <v>75000.000000000015</v>
      </c>
      <c r="L1715" s="9">
        <v>18750.000000000004</v>
      </c>
      <c r="M1715" s="10">
        <v>0.25</v>
      </c>
      <c r="N1715" s="4" t="s">
        <v>18</v>
      </c>
      <c r="O1715" s="4" t="str">
        <f>TEXT(Table1[[#This Row],[Invoice Date]],"yyyy")</f>
        <v>2021</v>
      </c>
      <c r="P1715" s="4" t="str">
        <f>TEXT(Table1[[#This Row],[Invoice Date]],"mmm")</f>
        <v>Jan</v>
      </c>
      <c r="Q1715" s="27">
        <f>WEEKNUM(Table1[[#This Row],[Invoice Date]]) + IF(YEAR(Table1[[#This Row],[Invoice Date]])=2021, 52, 0)</f>
        <v>56</v>
      </c>
    </row>
    <row r="1716" spans="2:17" ht="14.25" customHeight="1" x14ac:dyDescent="0.3">
      <c r="B1716" s="4" t="s">
        <v>30</v>
      </c>
      <c r="C1716" s="34">
        <v>1128299</v>
      </c>
      <c r="D1716" s="5">
        <v>44213</v>
      </c>
      <c r="E1716" s="4" t="s">
        <v>36</v>
      </c>
      <c r="F1716" s="4" t="s">
        <v>116</v>
      </c>
      <c r="G1716" s="4" t="s">
        <v>117</v>
      </c>
      <c r="H1716" s="6" t="s">
        <v>20</v>
      </c>
      <c r="I1716" s="7">
        <v>25.000000000000007</v>
      </c>
      <c r="J1716" s="8">
        <v>300</v>
      </c>
      <c r="K1716" s="9">
        <v>75000.000000000015</v>
      </c>
      <c r="L1716" s="9">
        <v>30000.000000000007</v>
      </c>
      <c r="M1716" s="10">
        <v>0.4</v>
      </c>
      <c r="N1716" s="4" t="s">
        <v>18</v>
      </c>
      <c r="O1716" s="4" t="str">
        <f>TEXT(Table1[[#This Row],[Invoice Date]],"yyyy")</f>
        <v>2021</v>
      </c>
      <c r="P1716" s="4" t="str">
        <f>TEXT(Table1[[#This Row],[Invoice Date]],"mmm")</f>
        <v>Jan</v>
      </c>
      <c r="Q1716" s="27">
        <f>WEEKNUM(Table1[[#This Row],[Invoice Date]]) + IF(YEAR(Table1[[#This Row],[Invoice Date]])=2021, 52, 0)</f>
        <v>56</v>
      </c>
    </row>
    <row r="1717" spans="2:17" ht="14.25" customHeight="1" x14ac:dyDescent="0.3">
      <c r="B1717" s="4" t="s">
        <v>30</v>
      </c>
      <c r="C1717" s="34">
        <v>1128299</v>
      </c>
      <c r="D1717" s="5">
        <v>44213</v>
      </c>
      <c r="E1717" s="4" t="s">
        <v>36</v>
      </c>
      <c r="F1717" s="4" t="s">
        <v>116</v>
      </c>
      <c r="G1717" s="4" t="s">
        <v>117</v>
      </c>
      <c r="H1717" s="6" t="s">
        <v>22</v>
      </c>
      <c r="I1717" s="7">
        <v>44.999999999999993</v>
      </c>
      <c r="J1717" s="8">
        <v>200</v>
      </c>
      <c r="K1717" s="9">
        <v>89999.999999999985</v>
      </c>
      <c r="L1717" s="9">
        <v>35999.999999999993</v>
      </c>
      <c r="M1717" s="10">
        <v>0.4</v>
      </c>
      <c r="N1717" s="4" t="s">
        <v>18</v>
      </c>
      <c r="O1717" s="4" t="str">
        <f>TEXT(Table1[[#This Row],[Invoice Date]],"yyyy")</f>
        <v>2021</v>
      </c>
      <c r="P1717" s="4" t="str">
        <f>TEXT(Table1[[#This Row],[Invoice Date]],"mmm")</f>
        <v>Jan</v>
      </c>
      <c r="Q1717" s="27">
        <f>WEEKNUM(Table1[[#This Row],[Invoice Date]]) + IF(YEAR(Table1[[#This Row],[Invoice Date]])=2021, 52, 0)</f>
        <v>56</v>
      </c>
    </row>
    <row r="1718" spans="2:17" ht="14.25" customHeight="1" x14ac:dyDescent="0.3">
      <c r="B1718" s="4" t="s">
        <v>14</v>
      </c>
      <c r="C1718" s="33">
        <v>1185732</v>
      </c>
      <c r="D1718" s="5">
        <v>44213</v>
      </c>
      <c r="E1718" s="4" t="s">
        <v>15</v>
      </c>
      <c r="F1718" s="4" t="s">
        <v>119</v>
      </c>
      <c r="G1718" s="4" t="s">
        <v>120</v>
      </c>
      <c r="H1718" s="6" t="s">
        <v>20</v>
      </c>
      <c r="I1718" s="7">
        <v>30.000000000000004</v>
      </c>
      <c r="J1718" s="8">
        <v>325</v>
      </c>
      <c r="K1718" s="9">
        <v>97500.000000000015</v>
      </c>
      <c r="L1718" s="9">
        <v>39000.000000000007</v>
      </c>
      <c r="M1718" s="10">
        <v>0.4</v>
      </c>
      <c r="N1718" s="4" t="s">
        <v>18</v>
      </c>
      <c r="O1718" s="4" t="str">
        <f>TEXT(Table1[[#This Row],[Invoice Date]],"yyyy")</f>
        <v>2021</v>
      </c>
      <c r="P1718" s="4" t="str">
        <f>TEXT(Table1[[#This Row],[Invoice Date]],"mmm")</f>
        <v>Jan</v>
      </c>
      <c r="Q1718" s="27">
        <f>WEEKNUM(Table1[[#This Row],[Invoice Date]]) + IF(YEAR(Table1[[#This Row],[Invoice Date]])=2021, 52, 0)</f>
        <v>56</v>
      </c>
    </row>
    <row r="1719" spans="2:17" ht="14.25" customHeight="1" x14ac:dyDescent="0.3">
      <c r="B1719" s="4" t="s">
        <v>26</v>
      </c>
      <c r="C1719" s="33">
        <v>1197831</v>
      </c>
      <c r="D1719" s="5">
        <v>44213</v>
      </c>
      <c r="E1719" s="4" t="s">
        <v>15</v>
      </c>
      <c r="F1719" s="4" t="s">
        <v>127</v>
      </c>
      <c r="G1719" s="4" t="s">
        <v>128</v>
      </c>
      <c r="H1719" s="6" t="s">
        <v>19</v>
      </c>
      <c r="I1719" s="7">
        <v>40</v>
      </c>
      <c r="J1719" s="8">
        <v>250</v>
      </c>
      <c r="K1719" s="9">
        <v>100000</v>
      </c>
      <c r="L1719" s="9">
        <v>30000</v>
      </c>
      <c r="M1719" s="10">
        <v>0.3</v>
      </c>
      <c r="N1719" s="4" t="s">
        <v>18</v>
      </c>
      <c r="O1719" s="4" t="str">
        <f>TEXT(Table1[[#This Row],[Invoice Date]],"yyyy")</f>
        <v>2021</v>
      </c>
      <c r="P1719" s="4" t="str">
        <f>TEXT(Table1[[#This Row],[Invoice Date]],"mmm")</f>
        <v>Jan</v>
      </c>
      <c r="Q1719" s="27">
        <f>WEEKNUM(Table1[[#This Row],[Invoice Date]]) + IF(YEAR(Table1[[#This Row],[Invoice Date]])=2021, 52, 0)</f>
        <v>56</v>
      </c>
    </row>
    <row r="1720" spans="2:17" ht="14.25" customHeight="1" x14ac:dyDescent="0.3">
      <c r="B1720" s="4" t="s">
        <v>26</v>
      </c>
      <c r="C1720" s="33">
        <v>1197831</v>
      </c>
      <c r="D1720" s="5">
        <v>44213</v>
      </c>
      <c r="E1720" s="4" t="s">
        <v>15</v>
      </c>
      <c r="F1720" s="4" t="s">
        <v>127</v>
      </c>
      <c r="G1720" s="4" t="s">
        <v>128</v>
      </c>
      <c r="H1720" s="6" t="s">
        <v>23</v>
      </c>
      <c r="I1720" s="7">
        <v>40</v>
      </c>
      <c r="J1720" s="8">
        <v>250</v>
      </c>
      <c r="K1720" s="9">
        <v>100000</v>
      </c>
      <c r="L1720" s="9">
        <v>30000</v>
      </c>
      <c r="M1720" s="10">
        <v>0.3</v>
      </c>
      <c r="N1720" s="4" t="s">
        <v>18</v>
      </c>
      <c r="O1720" s="4" t="str">
        <f>TEXT(Table1[[#This Row],[Invoice Date]],"yyyy")</f>
        <v>2021</v>
      </c>
      <c r="P1720" s="4" t="str">
        <f>TEXT(Table1[[#This Row],[Invoice Date]],"mmm")</f>
        <v>Jan</v>
      </c>
      <c r="Q1720" s="27">
        <f>WEEKNUM(Table1[[#This Row],[Invoice Date]]) + IF(YEAR(Table1[[#This Row],[Invoice Date]])=2021, 52, 0)</f>
        <v>56</v>
      </c>
    </row>
    <row r="1721" spans="2:17" ht="14.25" customHeight="1" x14ac:dyDescent="0.3">
      <c r="B1721" s="4" t="s">
        <v>30</v>
      </c>
      <c r="C1721" s="34">
        <v>1128299</v>
      </c>
      <c r="D1721" s="5">
        <v>44213</v>
      </c>
      <c r="E1721" s="4" t="s">
        <v>31</v>
      </c>
      <c r="F1721" s="4" t="s">
        <v>80</v>
      </c>
      <c r="G1721" s="4" t="s">
        <v>63</v>
      </c>
      <c r="H1721" s="6" t="s">
        <v>22</v>
      </c>
      <c r="I1721" s="7">
        <v>50.000000000000014</v>
      </c>
      <c r="J1721" s="8">
        <v>200</v>
      </c>
      <c r="K1721" s="9">
        <v>100000.00000000003</v>
      </c>
      <c r="L1721" s="9">
        <v>45000.000000000015</v>
      </c>
      <c r="M1721" s="10">
        <v>0.45</v>
      </c>
      <c r="N1721" s="4" t="s">
        <v>18</v>
      </c>
      <c r="O1721" s="4" t="str">
        <f>TEXT(Table1[[#This Row],[Invoice Date]],"yyyy")</f>
        <v>2021</v>
      </c>
      <c r="P1721" s="4" t="str">
        <f>TEXT(Table1[[#This Row],[Invoice Date]],"mmm")</f>
        <v>Jan</v>
      </c>
      <c r="Q1721" s="27">
        <f>WEEKNUM(Table1[[#This Row],[Invoice Date]]) + IF(YEAR(Table1[[#This Row],[Invoice Date]])=2021, 52, 0)</f>
        <v>56</v>
      </c>
    </row>
    <row r="1722" spans="2:17" ht="14.25" customHeight="1" x14ac:dyDescent="0.3">
      <c r="B1722" s="4" t="s">
        <v>30</v>
      </c>
      <c r="C1722" s="34">
        <v>1128299</v>
      </c>
      <c r="D1722" s="5">
        <v>44213</v>
      </c>
      <c r="E1722" s="4" t="s">
        <v>36</v>
      </c>
      <c r="F1722" s="4" t="s">
        <v>116</v>
      </c>
      <c r="G1722" s="4" t="s">
        <v>117</v>
      </c>
      <c r="H1722" s="6" t="s">
        <v>19</v>
      </c>
      <c r="I1722" s="7">
        <v>35</v>
      </c>
      <c r="J1722" s="8">
        <v>300</v>
      </c>
      <c r="K1722" s="9">
        <v>105000</v>
      </c>
      <c r="L1722" s="9">
        <v>42000</v>
      </c>
      <c r="M1722" s="10">
        <v>0.4</v>
      </c>
      <c r="N1722" s="4" t="s">
        <v>18</v>
      </c>
      <c r="O1722" s="4" t="str">
        <f>TEXT(Table1[[#This Row],[Invoice Date]],"yyyy")</f>
        <v>2021</v>
      </c>
      <c r="P1722" s="4" t="str">
        <f>TEXT(Table1[[#This Row],[Invoice Date]],"mmm")</f>
        <v>Jan</v>
      </c>
      <c r="Q1722" s="27">
        <f>WEEKNUM(Table1[[#This Row],[Invoice Date]]) + IF(YEAR(Table1[[#This Row],[Invoice Date]])=2021, 52, 0)</f>
        <v>56</v>
      </c>
    </row>
    <row r="1723" spans="2:17" ht="14.25" customHeight="1" x14ac:dyDescent="0.3">
      <c r="B1723" s="4" t="s">
        <v>30</v>
      </c>
      <c r="C1723" s="34">
        <v>1128299</v>
      </c>
      <c r="D1723" s="5">
        <v>44213</v>
      </c>
      <c r="E1723" s="4" t="s">
        <v>36</v>
      </c>
      <c r="F1723" s="4" t="s">
        <v>116</v>
      </c>
      <c r="G1723" s="4" t="s">
        <v>117</v>
      </c>
      <c r="H1723" s="6" t="s">
        <v>23</v>
      </c>
      <c r="I1723" s="7">
        <v>35</v>
      </c>
      <c r="J1723" s="8">
        <v>300</v>
      </c>
      <c r="K1723" s="9">
        <v>105000</v>
      </c>
      <c r="L1723" s="9">
        <v>42000</v>
      </c>
      <c r="M1723" s="10">
        <v>0.4</v>
      </c>
      <c r="N1723" s="4" t="s">
        <v>18</v>
      </c>
      <c r="O1723" s="4" t="str">
        <f>TEXT(Table1[[#This Row],[Invoice Date]],"yyyy")</f>
        <v>2021</v>
      </c>
      <c r="P1723" s="4" t="str">
        <f>TEXT(Table1[[#This Row],[Invoice Date]],"mmm")</f>
        <v>Jan</v>
      </c>
      <c r="Q1723" s="27">
        <f>WEEKNUM(Table1[[#This Row],[Invoice Date]]) + IF(YEAR(Table1[[#This Row],[Invoice Date]])=2021, 52, 0)</f>
        <v>56</v>
      </c>
    </row>
    <row r="1724" spans="2:17" ht="14.25" customHeight="1" x14ac:dyDescent="0.3">
      <c r="B1724" s="4" t="s">
        <v>14</v>
      </c>
      <c r="C1724" s="33">
        <v>1185732</v>
      </c>
      <c r="D1724" s="5">
        <v>44213</v>
      </c>
      <c r="E1724" s="4" t="s">
        <v>15</v>
      </c>
      <c r="F1724" s="4" t="s">
        <v>119</v>
      </c>
      <c r="G1724" s="4" t="s">
        <v>120</v>
      </c>
      <c r="H1724" s="6" t="s">
        <v>22</v>
      </c>
      <c r="I1724" s="7">
        <v>50</v>
      </c>
      <c r="J1724" s="8">
        <v>225</v>
      </c>
      <c r="K1724" s="9">
        <v>112500</v>
      </c>
      <c r="L1724" s="9">
        <v>33750</v>
      </c>
      <c r="M1724" s="10">
        <v>0.3</v>
      </c>
      <c r="N1724" s="4" t="s">
        <v>18</v>
      </c>
      <c r="O1724" s="4" t="str">
        <f>TEXT(Table1[[#This Row],[Invoice Date]],"yyyy")</f>
        <v>2021</v>
      </c>
      <c r="P1724" s="4" t="str">
        <f>TEXT(Table1[[#This Row],[Invoice Date]],"mmm")</f>
        <v>Jan</v>
      </c>
      <c r="Q1724" s="27">
        <f>WEEKNUM(Table1[[#This Row],[Invoice Date]]) + IF(YEAR(Table1[[#This Row],[Invoice Date]])=2021, 52, 0)</f>
        <v>56</v>
      </c>
    </row>
    <row r="1725" spans="2:17" ht="14.25" customHeight="1" x14ac:dyDescent="0.3">
      <c r="B1725" s="4" t="s">
        <v>30</v>
      </c>
      <c r="C1725" s="34">
        <v>1128299</v>
      </c>
      <c r="D1725" s="5">
        <v>44213</v>
      </c>
      <c r="E1725" s="4" t="s">
        <v>31</v>
      </c>
      <c r="F1725" s="4" t="s">
        <v>80</v>
      </c>
      <c r="G1725" s="4" t="s">
        <v>63</v>
      </c>
      <c r="H1725" s="6" t="s">
        <v>21</v>
      </c>
      <c r="I1725" s="7">
        <v>45</v>
      </c>
      <c r="J1725" s="8">
        <v>250</v>
      </c>
      <c r="K1725" s="9">
        <v>112500</v>
      </c>
      <c r="L1725" s="9">
        <v>44999.999999999993</v>
      </c>
      <c r="M1725" s="10">
        <v>0.39999999999999997</v>
      </c>
      <c r="N1725" s="4" t="s">
        <v>18</v>
      </c>
      <c r="O1725" s="4" t="str">
        <f>TEXT(Table1[[#This Row],[Invoice Date]],"yyyy")</f>
        <v>2021</v>
      </c>
      <c r="P1725" s="4" t="str">
        <f>TEXT(Table1[[#This Row],[Invoice Date]],"mmm")</f>
        <v>Jan</v>
      </c>
      <c r="Q1725" s="27">
        <f>WEEKNUM(Table1[[#This Row],[Invoice Date]]) + IF(YEAR(Table1[[#This Row],[Invoice Date]])=2021, 52, 0)</f>
        <v>56</v>
      </c>
    </row>
    <row r="1726" spans="2:17" ht="14.25" customHeight="1" x14ac:dyDescent="0.3">
      <c r="B1726" s="4" t="s">
        <v>26</v>
      </c>
      <c r="C1726" s="33">
        <v>1197831</v>
      </c>
      <c r="D1726" s="5">
        <v>44213</v>
      </c>
      <c r="E1726" s="4" t="s">
        <v>31</v>
      </c>
      <c r="F1726" s="4" t="s">
        <v>66</v>
      </c>
      <c r="G1726" s="4" t="s">
        <v>67</v>
      </c>
      <c r="H1726" s="6" t="s">
        <v>22</v>
      </c>
      <c r="I1726" s="7">
        <v>55.000000000000007</v>
      </c>
      <c r="J1726" s="8">
        <v>225</v>
      </c>
      <c r="K1726" s="9">
        <v>123750.00000000001</v>
      </c>
      <c r="L1726" s="9">
        <v>24750.000000000004</v>
      </c>
      <c r="M1726" s="10">
        <v>0.2</v>
      </c>
      <c r="N1726" s="4" t="s">
        <v>24</v>
      </c>
      <c r="O1726" s="4" t="str">
        <f>TEXT(Table1[[#This Row],[Invoice Date]],"yyyy")</f>
        <v>2021</v>
      </c>
      <c r="P1726" s="4" t="str">
        <f>TEXT(Table1[[#This Row],[Invoice Date]],"mmm")</f>
        <v>Jan</v>
      </c>
      <c r="Q1726" s="27">
        <f>WEEKNUM(Table1[[#This Row],[Invoice Date]]) + IF(YEAR(Table1[[#This Row],[Invoice Date]])=2021, 52, 0)</f>
        <v>56</v>
      </c>
    </row>
    <row r="1727" spans="2:17" ht="14.25" customHeight="1" x14ac:dyDescent="0.3">
      <c r="B1727" s="4" t="s">
        <v>14</v>
      </c>
      <c r="C1727" s="33">
        <v>1185732</v>
      </c>
      <c r="D1727" s="5">
        <v>44213</v>
      </c>
      <c r="E1727" s="4" t="s">
        <v>15</v>
      </c>
      <c r="F1727" s="4" t="s">
        <v>119</v>
      </c>
      <c r="G1727" s="4" t="s">
        <v>120</v>
      </c>
      <c r="H1727" s="6" t="s">
        <v>19</v>
      </c>
      <c r="I1727" s="7">
        <v>40</v>
      </c>
      <c r="J1727" s="8">
        <v>325</v>
      </c>
      <c r="K1727" s="9">
        <v>130000</v>
      </c>
      <c r="L1727" s="9">
        <v>45500</v>
      </c>
      <c r="M1727" s="10">
        <v>0.35</v>
      </c>
      <c r="N1727" s="4" t="s">
        <v>18</v>
      </c>
      <c r="O1727" s="4" t="str">
        <f>TEXT(Table1[[#This Row],[Invoice Date]],"yyyy")</f>
        <v>2021</v>
      </c>
      <c r="P1727" s="4" t="str">
        <f>TEXT(Table1[[#This Row],[Invoice Date]],"mmm")</f>
        <v>Jan</v>
      </c>
      <c r="Q1727" s="27">
        <f>WEEKNUM(Table1[[#This Row],[Invoice Date]]) + IF(YEAR(Table1[[#This Row],[Invoice Date]])=2021, 52, 0)</f>
        <v>56</v>
      </c>
    </row>
    <row r="1728" spans="2:17" ht="14.25" customHeight="1" x14ac:dyDescent="0.3">
      <c r="B1728" s="4" t="s">
        <v>14</v>
      </c>
      <c r="C1728" s="33">
        <v>1185732</v>
      </c>
      <c r="D1728" s="5">
        <v>44213</v>
      </c>
      <c r="E1728" s="4" t="s">
        <v>15</v>
      </c>
      <c r="F1728" s="4" t="s">
        <v>119</v>
      </c>
      <c r="G1728" s="4" t="s">
        <v>120</v>
      </c>
      <c r="H1728" s="6" t="s">
        <v>23</v>
      </c>
      <c r="I1728" s="7">
        <v>40</v>
      </c>
      <c r="J1728" s="8">
        <v>325</v>
      </c>
      <c r="K1728" s="9">
        <v>130000</v>
      </c>
      <c r="L1728" s="9">
        <v>52000</v>
      </c>
      <c r="M1728" s="10">
        <v>0.4</v>
      </c>
      <c r="N1728" s="4" t="s">
        <v>18</v>
      </c>
      <c r="O1728" s="4" t="str">
        <f>TEXT(Table1[[#This Row],[Invoice Date]],"yyyy")</f>
        <v>2021</v>
      </c>
      <c r="P1728" s="4" t="str">
        <f>TEXT(Table1[[#This Row],[Invoice Date]],"mmm")</f>
        <v>Jan</v>
      </c>
      <c r="Q1728" s="27">
        <f>WEEKNUM(Table1[[#This Row],[Invoice Date]]) + IF(YEAR(Table1[[#This Row],[Invoice Date]])=2021, 52, 0)</f>
        <v>56</v>
      </c>
    </row>
    <row r="1729" spans="2:17" ht="14.25" customHeight="1" x14ac:dyDescent="0.3">
      <c r="B1729" s="4" t="s">
        <v>26</v>
      </c>
      <c r="C1729" s="33">
        <v>1197831</v>
      </c>
      <c r="D1729" s="5">
        <v>44213</v>
      </c>
      <c r="E1729" s="4" t="s">
        <v>31</v>
      </c>
      <c r="F1729" s="4" t="s">
        <v>66</v>
      </c>
      <c r="G1729" s="4" t="s">
        <v>67</v>
      </c>
      <c r="H1729" s="6" t="s">
        <v>21</v>
      </c>
      <c r="I1729" s="7">
        <v>50</v>
      </c>
      <c r="J1729" s="8">
        <v>275</v>
      </c>
      <c r="K1729" s="9">
        <v>137500</v>
      </c>
      <c r="L1729" s="9">
        <v>41250</v>
      </c>
      <c r="M1729" s="10">
        <v>0.3</v>
      </c>
      <c r="N1729" s="4" t="s">
        <v>24</v>
      </c>
      <c r="O1729" s="4" t="str">
        <f>TEXT(Table1[[#This Row],[Invoice Date]],"yyyy")</f>
        <v>2021</v>
      </c>
      <c r="P1729" s="4" t="str">
        <f>TEXT(Table1[[#This Row],[Invoice Date]],"mmm")</f>
        <v>Jan</v>
      </c>
      <c r="Q1729" s="27">
        <f>WEEKNUM(Table1[[#This Row],[Invoice Date]]) + IF(YEAR(Table1[[#This Row],[Invoice Date]])=2021, 52, 0)</f>
        <v>56</v>
      </c>
    </row>
    <row r="1730" spans="2:17" ht="14.25" customHeight="1" x14ac:dyDescent="0.3">
      <c r="B1730" s="4" t="s">
        <v>30</v>
      </c>
      <c r="C1730" s="34">
        <v>1128299</v>
      </c>
      <c r="D1730" s="5">
        <v>44213</v>
      </c>
      <c r="E1730" s="4" t="s">
        <v>31</v>
      </c>
      <c r="F1730" s="4" t="s">
        <v>80</v>
      </c>
      <c r="G1730" s="4" t="s">
        <v>63</v>
      </c>
      <c r="H1730" s="6" t="s">
        <v>17</v>
      </c>
      <c r="I1730" s="7">
        <v>35</v>
      </c>
      <c r="J1730" s="8">
        <v>400</v>
      </c>
      <c r="K1730" s="9">
        <v>140000</v>
      </c>
      <c r="L1730" s="9">
        <v>55999.999999999993</v>
      </c>
      <c r="M1730" s="10">
        <v>0.39999999999999997</v>
      </c>
      <c r="N1730" s="4" t="s">
        <v>18</v>
      </c>
      <c r="O1730" s="4" t="str">
        <f>TEXT(Table1[[#This Row],[Invoice Date]],"yyyy")</f>
        <v>2021</v>
      </c>
      <c r="P1730" s="4" t="str">
        <f>TEXT(Table1[[#This Row],[Invoice Date]],"mmm")</f>
        <v>Jan</v>
      </c>
      <c r="Q1730" s="27">
        <f>WEEKNUM(Table1[[#This Row],[Invoice Date]]) + IF(YEAR(Table1[[#This Row],[Invoice Date]])=2021, 52, 0)</f>
        <v>56</v>
      </c>
    </row>
    <row r="1731" spans="2:17" ht="14.25" customHeight="1" x14ac:dyDescent="0.3">
      <c r="B1731" s="4" t="s">
        <v>26</v>
      </c>
      <c r="C1731" s="33">
        <v>1197831</v>
      </c>
      <c r="D1731" s="5">
        <v>44213</v>
      </c>
      <c r="E1731" s="4" t="s">
        <v>31</v>
      </c>
      <c r="F1731" s="4" t="s">
        <v>66</v>
      </c>
      <c r="G1731" s="4" t="s">
        <v>67</v>
      </c>
      <c r="H1731" s="6" t="s">
        <v>17</v>
      </c>
      <c r="I1731" s="7">
        <v>40</v>
      </c>
      <c r="J1731" s="8">
        <v>425</v>
      </c>
      <c r="K1731" s="9">
        <v>170000</v>
      </c>
      <c r="L1731" s="9">
        <v>51000</v>
      </c>
      <c r="M1731" s="10">
        <v>0.3</v>
      </c>
      <c r="N1731" s="4" t="s">
        <v>24</v>
      </c>
      <c r="O1731" s="4" t="str">
        <f>TEXT(Table1[[#This Row],[Invoice Date]],"yyyy")</f>
        <v>2021</v>
      </c>
      <c r="P1731" s="4" t="str">
        <f>TEXT(Table1[[#This Row],[Invoice Date]],"mmm")</f>
        <v>Jan</v>
      </c>
      <c r="Q1731" s="27">
        <f>WEEKNUM(Table1[[#This Row],[Invoice Date]]) + IF(YEAR(Table1[[#This Row],[Invoice Date]])=2021, 52, 0)</f>
        <v>56</v>
      </c>
    </row>
    <row r="1732" spans="2:17" ht="14.25" customHeight="1" x14ac:dyDescent="0.3">
      <c r="B1732" s="4" t="s">
        <v>30</v>
      </c>
      <c r="C1732" s="34">
        <v>1128299</v>
      </c>
      <c r="D1732" s="5">
        <v>44213</v>
      </c>
      <c r="E1732" s="4" t="s">
        <v>36</v>
      </c>
      <c r="F1732" s="4" t="s">
        <v>116</v>
      </c>
      <c r="G1732" s="4" t="s">
        <v>117</v>
      </c>
      <c r="H1732" s="6" t="s">
        <v>17</v>
      </c>
      <c r="I1732" s="7">
        <v>35</v>
      </c>
      <c r="J1732" s="8">
        <v>500</v>
      </c>
      <c r="K1732" s="9">
        <v>175000</v>
      </c>
      <c r="L1732" s="9">
        <v>70000</v>
      </c>
      <c r="M1732" s="10">
        <v>0.4</v>
      </c>
      <c r="N1732" s="4" t="s">
        <v>18</v>
      </c>
      <c r="O1732" s="4" t="str">
        <f>TEXT(Table1[[#This Row],[Invoice Date]],"yyyy")</f>
        <v>2021</v>
      </c>
      <c r="P1732" s="4" t="str">
        <f>TEXT(Table1[[#This Row],[Invoice Date]],"mmm")</f>
        <v>Jan</v>
      </c>
      <c r="Q1732" s="27">
        <f>WEEKNUM(Table1[[#This Row],[Invoice Date]]) + IF(YEAR(Table1[[#This Row],[Invoice Date]])=2021, 52, 0)</f>
        <v>56</v>
      </c>
    </row>
    <row r="1733" spans="2:17" ht="14.25" customHeight="1" x14ac:dyDescent="0.3">
      <c r="B1733" s="4" t="s">
        <v>30</v>
      </c>
      <c r="C1733" s="34">
        <v>1128299</v>
      </c>
      <c r="D1733" s="5">
        <v>44213</v>
      </c>
      <c r="E1733" s="4" t="s">
        <v>31</v>
      </c>
      <c r="F1733" s="4" t="s">
        <v>80</v>
      </c>
      <c r="G1733" s="4" t="s">
        <v>63</v>
      </c>
      <c r="H1733" s="6" t="s">
        <v>19</v>
      </c>
      <c r="I1733" s="7">
        <v>45</v>
      </c>
      <c r="J1733" s="8">
        <v>400</v>
      </c>
      <c r="K1733" s="9">
        <v>180000</v>
      </c>
      <c r="L1733" s="9">
        <v>72000</v>
      </c>
      <c r="M1733" s="10">
        <v>0.39999999999999997</v>
      </c>
      <c r="N1733" s="4" t="s">
        <v>18</v>
      </c>
      <c r="O1733" s="4" t="str">
        <f>TEXT(Table1[[#This Row],[Invoice Date]],"yyyy")</f>
        <v>2021</v>
      </c>
      <c r="P1733" s="4" t="str">
        <f>TEXT(Table1[[#This Row],[Invoice Date]],"mmm")</f>
        <v>Jan</v>
      </c>
      <c r="Q1733" s="27">
        <f>WEEKNUM(Table1[[#This Row],[Invoice Date]]) + IF(YEAR(Table1[[#This Row],[Invoice Date]])=2021, 52, 0)</f>
        <v>56</v>
      </c>
    </row>
    <row r="1734" spans="2:17" ht="14.25" customHeight="1" x14ac:dyDescent="0.3">
      <c r="B1734" s="4" t="s">
        <v>30</v>
      </c>
      <c r="C1734" s="34">
        <v>1128299</v>
      </c>
      <c r="D1734" s="5">
        <v>44213</v>
      </c>
      <c r="E1734" s="4" t="s">
        <v>31</v>
      </c>
      <c r="F1734" s="4" t="s">
        <v>80</v>
      </c>
      <c r="G1734" s="4" t="s">
        <v>63</v>
      </c>
      <c r="H1734" s="6" t="s">
        <v>20</v>
      </c>
      <c r="I1734" s="7">
        <v>45</v>
      </c>
      <c r="J1734" s="8">
        <v>400</v>
      </c>
      <c r="K1734" s="9">
        <v>180000</v>
      </c>
      <c r="L1734" s="9">
        <v>72000</v>
      </c>
      <c r="M1734" s="10">
        <v>0.39999999999999997</v>
      </c>
      <c r="N1734" s="4" t="s">
        <v>18</v>
      </c>
      <c r="O1734" s="4" t="str">
        <f>TEXT(Table1[[#This Row],[Invoice Date]],"yyyy")</f>
        <v>2021</v>
      </c>
      <c r="P1734" s="4" t="str">
        <f>TEXT(Table1[[#This Row],[Invoice Date]],"mmm")</f>
        <v>Jan</v>
      </c>
      <c r="Q1734" s="27">
        <f>WEEKNUM(Table1[[#This Row],[Invoice Date]]) + IF(YEAR(Table1[[#This Row],[Invoice Date]])=2021, 52, 0)</f>
        <v>56</v>
      </c>
    </row>
    <row r="1735" spans="2:17" ht="14.25" customHeight="1" x14ac:dyDescent="0.3">
      <c r="B1735" s="4" t="s">
        <v>34</v>
      </c>
      <c r="C1735" s="33">
        <v>1189833</v>
      </c>
      <c r="D1735" s="5">
        <v>44213</v>
      </c>
      <c r="E1735" s="4" t="s">
        <v>36</v>
      </c>
      <c r="F1735" s="4" t="s">
        <v>53</v>
      </c>
      <c r="G1735" s="4" t="s">
        <v>54</v>
      </c>
      <c r="H1735" s="6" t="s">
        <v>20</v>
      </c>
      <c r="I1735" s="7">
        <v>45</v>
      </c>
      <c r="J1735" s="8">
        <v>400</v>
      </c>
      <c r="K1735" s="9">
        <v>180000</v>
      </c>
      <c r="L1735" s="9">
        <v>81000</v>
      </c>
      <c r="M1735" s="10">
        <v>0.45</v>
      </c>
      <c r="N1735" s="4" t="s">
        <v>24</v>
      </c>
      <c r="O1735" s="4" t="str">
        <f>TEXT(Table1[[#This Row],[Invoice Date]],"yyyy")</f>
        <v>2021</v>
      </c>
      <c r="P1735" s="4" t="str">
        <f>TEXT(Table1[[#This Row],[Invoice Date]],"mmm")</f>
        <v>Jan</v>
      </c>
      <c r="Q1735" s="27">
        <f>WEEKNUM(Table1[[#This Row],[Invoice Date]]) + IF(YEAR(Table1[[#This Row],[Invoice Date]])=2021, 52, 0)</f>
        <v>56</v>
      </c>
    </row>
    <row r="1736" spans="2:17" ht="14.25" customHeight="1" x14ac:dyDescent="0.3">
      <c r="B1736" s="4" t="s">
        <v>26</v>
      </c>
      <c r="C1736" s="33">
        <v>1197831</v>
      </c>
      <c r="D1736" s="5">
        <v>44213</v>
      </c>
      <c r="E1736" s="4" t="s">
        <v>15</v>
      </c>
      <c r="F1736" s="4" t="s">
        <v>127</v>
      </c>
      <c r="G1736" s="4" t="s">
        <v>128</v>
      </c>
      <c r="H1736" s="6" t="s">
        <v>17</v>
      </c>
      <c r="I1736" s="7">
        <v>40</v>
      </c>
      <c r="J1736" s="8">
        <v>450</v>
      </c>
      <c r="K1736" s="9">
        <v>180000</v>
      </c>
      <c r="L1736" s="9">
        <v>54000</v>
      </c>
      <c r="M1736" s="10">
        <v>0.3</v>
      </c>
      <c r="N1736" s="4" t="s">
        <v>18</v>
      </c>
      <c r="O1736" s="4" t="str">
        <f>TEXT(Table1[[#This Row],[Invoice Date]],"yyyy")</f>
        <v>2021</v>
      </c>
      <c r="P1736" s="4" t="str">
        <f>TEXT(Table1[[#This Row],[Invoice Date]],"mmm")</f>
        <v>Jan</v>
      </c>
      <c r="Q1736" s="27">
        <f>WEEKNUM(Table1[[#This Row],[Invoice Date]]) + IF(YEAR(Table1[[#This Row],[Invoice Date]])=2021, 52, 0)</f>
        <v>56</v>
      </c>
    </row>
    <row r="1737" spans="2:17" ht="14.25" customHeight="1" x14ac:dyDescent="0.3">
      <c r="B1737" s="4" t="s">
        <v>30</v>
      </c>
      <c r="C1737" s="34">
        <v>1128299</v>
      </c>
      <c r="D1737" s="5">
        <v>44213</v>
      </c>
      <c r="E1737" s="4" t="s">
        <v>31</v>
      </c>
      <c r="F1737" s="4" t="s">
        <v>80</v>
      </c>
      <c r="G1737" s="4" t="s">
        <v>63</v>
      </c>
      <c r="H1737" s="6" t="s">
        <v>23</v>
      </c>
      <c r="I1737" s="7">
        <v>45</v>
      </c>
      <c r="J1737" s="8">
        <v>450</v>
      </c>
      <c r="K1737" s="9">
        <v>202500</v>
      </c>
      <c r="L1737" s="9">
        <v>70875</v>
      </c>
      <c r="M1737" s="10">
        <v>0.35</v>
      </c>
      <c r="N1737" s="4" t="s">
        <v>18</v>
      </c>
      <c r="O1737" s="4" t="str">
        <f>TEXT(Table1[[#This Row],[Invoice Date]],"yyyy")</f>
        <v>2021</v>
      </c>
      <c r="P1737" s="4" t="str">
        <f>TEXT(Table1[[#This Row],[Invoice Date]],"mmm")</f>
        <v>Jan</v>
      </c>
      <c r="Q1737" s="27">
        <f>WEEKNUM(Table1[[#This Row],[Invoice Date]]) + IF(YEAR(Table1[[#This Row],[Invoice Date]])=2021, 52, 0)</f>
        <v>56</v>
      </c>
    </row>
    <row r="1738" spans="2:17" ht="14.25" customHeight="1" x14ac:dyDescent="0.3">
      <c r="B1738" s="4" t="s">
        <v>14</v>
      </c>
      <c r="C1738" s="33">
        <v>1185732</v>
      </c>
      <c r="D1738" s="5">
        <v>44213</v>
      </c>
      <c r="E1738" s="4" t="s">
        <v>15</v>
      </c>
      <c r="F1738" s="4" t="s">
        <v>119</v>
      </c>
      <c r="G1738" s="4" t="s">
        <v>120</v>
      </c>
      <c r="H1738" s="6" t="s">
        <v>17</v>
      </c>
      <c r="I1738" s="7">
        <v>40</v>
      </c>
      <c r="J1738" s="8">
        <v>525</v>
      </c>
      <c r="K1738" s="9">
        <v>210000</v>
      </c>
      <c r="L1738" s="9">
        <v>73500</v>
      </c>
      <c r="M1738" s="10">
        <v>0.35</v>
      </c>
      <c r="N1738" s="4" t="s">
        <v>18</v>
      </c>
      <c r="O1738" s="4" t="str">
        <f>TEXT(Table1[[#This Row],[Invoice Date]],"yyyy")</f>
        <v>2021</v>
      </c>
      <c r="P1738" s="4" t="str">
        <f>TEXT(Table1[[#This Row],[Invoice Date]],"mmm")</f>
        <v>Jan</v>
      </c>
      <c r="Q1738" s="27">
        <f>WEEKNUM(Table1[[#This Row],[Invoice Date]]) + IF(YEAR(Table1[[#This Row],[Invoice Date]])=2021, 52, 0)</f>
        <v>56</v>
      </c>
    </row>
    <row r="1739" spans="2:17" ht="14.25" customHeight="1" x14ac:dyDescent="0.3">
      <c r="B1739" s="4" t="s">
        <v>26</v>
      </c>
      <c r="C1739" s="33">
        <v>1197831</v>
      </c>
      <c r="D1739" s="5">
        <v>44213</v>
      </c>
      <c r="E1739" s="4" t="s">
        <v>31</v>
      </c>
      <c r="F1739" s="4" t="s">
        <v>66</v>
      </c>
      <c r="G1739" s="4" t="s">
        <v>67</v>
      </c>
      <c r="H1739" s="6" t="s">
        <v>19</v>
      </c>
      <c r="I1739" s="7">
        <v>50</v>
      </c>
      <c r="J1739" s="8">
        <v>425</v>
      </c>
      <c r="K1739" s="9">
        <v>212500</v>
      </c>
      <c r="L1739" s="9">
        <v>53125</v>
      </c>
      <c r="M1739" s="10">
        <v>0.25</v>
      </c>
      <c r="N1739" s="4" t="s">
        <v>24</v>
      </c>
      <c r="O1739" s="4" t="str">
        <f>TEXT(Table1[[#This Row],[Invoice Date]],"yyyy")</f>
        <v>2021</v>
      </c>
      <c r="P1739" s="4" t="str">
        <f>TEXT(Table1[[#This Row],[Invoice Date]],"mmm")</f>
        <v>Jan</v>
      </c>
      <c r="Q1739" s="27">
        <f>WEEKNUM(Table1[[#This Row],[Invoice Date]]) + IF(YEAR(Table1[[#This Row],[Invoice Date]])=2021, 52, 0)</f>
        <v>56</v>
      </c>
    </row>
    <row r="1740" spans="2:17" ht="14.25" customHeight="1" x14ac:dyDescent="0.3">
      <c r="B1740" s="4" t="s">
        <v>26</v>
      </c>
      <c r="C1740" s="33">
        <v>1197831</v>
      </c>
      <c r="D1740" s="5">
        <v>44213</v>
      </c>
      <c r="E1740" s="4" t="s">
        <v>31</v>
      </c>
      <c r="F1740" s="4" t="s">
        <v>66</v>
      </c>
      <c r="G1740" s="4" t="s">
        <v>67</v>
      </c>
      <c r="H1740" s="6" t="s">
        <v>20</v>
      </c>
      <c r="I1740" s="7">
        <v>50</v>
      </c>
      <c r="J1740" s="8">
        <v>425</v>
      </c>
      <c r="K1740" s="9">
        <v>212500</v>
      </c>
      <c r="L1740" s="9">
        <v>63750</v>
      </c>
      <c r="M1740" s="10">
        <v>0.3</v>
      </c>
      <c r="N1740" s="4" t="s">
        <v>24</v>
      </c>
      <c r="O1740" s="4" t="str">
        <f>TEXT(Table1[[#This Row],[Invoice Date]],"yyyy")</f>
        <v>2021</v>
      </c>
      <c r="P1740" s="4" t="str">
        <f>TEXT(Table1[[#This Row],[Invoice Date]],"mmm")</f>
        <v>Jan</v>
      </c>
      <c r="Q1740" s="27">
        <f>WEEKNUM(Table1[[#This Row],[Invoice Date]]) + IF(YEAR(Table1[[#This Row],[Invoice Date]])=2021, 52, 0)</f>
        <v>56</v>
      </c>
    </row>
    <row r="1741" spans="2:17" ht="14.25" customHeight="1" x14ac:dyDescent="0.3">
      <c r="B1741" s="4" t="s">
        <v>26</v>
      </c>
      <c r="C1741" s="33">
        <v>1197831</v>
      </c>
      <c r="D1741" s="5">
        <v>44213</v>
      </c>
      <c r="E1741" s="4" t="s">
        <v>31</v>
      </c>
      <c r="F1741" s="4" t="s">
        <v>66</v>
      </c>
      <c r="G1741" s="4" t="s">
        <v>67</v>
      </c>
      <c r="H1741" s="6" t="s">
        <v>23</v>
      </c>
      <c r="I1741" s="7">
        <v>50</v>
      </c>
      <c r="J1741" s="8">
        <v>475</v>
      </c>
      <c r="K1741" s="9">
        <v>237500</v>
      </c>
      <c r="L1741" s="9">
        <v>106875</v>
      </c>
      <c r="M1741" s="10">
        <v>0.45</v>
      </c>
      <c r="N1741" s="4" t="s">
        <v>24</v>
      </c>
      <c r="O1741" s="4" t="str">
        <f>TEXT(Table1[[#This Row],[Invoice Date]],"yyyy")</f>
        <v>2021</v>
      </c>
      <c r="P1741" s="4" t="str">
        <f>TEXT(Table1[[#This Row],[Invoice Date]],"mmm")</f>
        <v>Jan</v>
      </c>
      <c r="Q1741" s="27">
        <f>WEEKNUM(Table1[[#This Row],[Invoice Date]]) + IF(YEAR(Table1[[#This Row],[Invoice Date]])=2021, 52, 0)</f>
        <v>56</v>
      </c>
    </row>
    <row r="1742" spans="2:17" ht="14.25" customHeight="1" x14ac:dyDescent="0.3">
      <c r="B1742" s="4" t="s">
        <v>30</v>
      </c>
      <c r="C1742" s="34">
        <v>1128299</v>
      </c>
      <c r="D1742" s="5">
        <v>44213</v>
      </c>
      <c r="E1742" s="4" t="s">
        <v>31</v>
      </c>
      <c r="F1742" s="4" t="s">
        <v>32</v>
      </c>
      <c r="G1742" s="4" t="s">
        <v>33</v>
      </c>
      <c r="H1742" s="6" t="s">
        <v>23</v>
      </c>
      <c r="I1742" s="7">
        <v>80</v>
      </c>
      <c r="J1742" s="8">
        <v>775</v>
      </c>
      <c r="K1742" s="9">
        <v>620000</v>
      </c>
      <c r="L1742" s="9">
        <v>93000.000000000015</v>
      </c>
      <c r="M1742" s="10">
        <v>0.15000000000000002</v>
      </c>
      <c r="N1742" s="4" t="s">
        <v>24</v>
      </c>
      <c r="O1742" s="4" t="str">
        <f>TEXT(Table1[[#This Row],[Invoice Date]],"yyyy")</f>
        <v>2021</v>
      </c>
      <c r="P1742" s="4" t="str">
        <f>TEXT(Table1[[#This Row],[Invoice Date]],"mmm")</f>
        <v>Jan</v>
      </c>
      <c r="Q1742" s="27">
        <f>WEEKNUM(Table1[[#This Row],[Invoice Date]]) + IF(YEAR(Table1[[#This Row],[Invoice Date]])=2021, 52, 0)</f>
        <v>56</v>
      </c>
    </row>
    <row r="1743" spans="2:17" ht="14.25" customHeight="1" x14ac:dyDescent="0.3">
      <c r="B1743" s="4" t="s">
        <v>14</v>
      </c>
      <c r="C1743" s="33">
        <v>1185732</v>
      </c>
      <c r="D1743" s="5">
        <v>44214</v>
      </c>
      <c r="E1743" s="4" t="s">
        <v>36</v>
      </c>
      <c r="F1743" s="4" t="s">
        <v>74</v>
      </c>
      <c r="G1743" s="4" t="s">
        <v>75</v>
      </c>
      <c r="H1743" s="6" t="s">
        <v>21</v>
      </c>
      <c r="I1743" s="7">
        <v>24</v>
      </c>
      <c r="J1743" s="8">
        <v>77</v>
      </c>
      <c r="K1743" s="9">
        <v>1848</v>
      </c>
      <c r="L1743" s="9">
        <v>960.96</v>
      </c>
      <c r="M1743" s="10">
        <v>0.52</v>
      </c>
      <c r="N1743" s="4" t="s">
        <v>83</v>
      </c>
      <c r="O1743" s="4" t="str">
        <f>TEXT(Table1[[#This Row],[Invoice Date]],"yyyy")</f>
        <v>2021</v>
      </c>
      <c r="P1743" s="4" t="str">
        <f>TEXT(Table1[[#This Row],[Invoice Date]],"mmm")</f>
        <v>Jan</v>
      </c>
      <c r="Q1743" s="27">
        <f>WEEKNUM(Table1[[#This Row],[Invoice Date]]) + IF(YEAR(Table1[[#This Row],[Invoice Date]])=2021, 52, 0)</f>
        <v>56</v>
      </c>
    </row>
    <row r="1744" spans="2:17" ht="14.25" customHeight="1" x14ac:dyDescent="0.3">
      <c r="B1744" s="4" t="s">
        <v>14</v>
      </c>
      <c r="C1744" s="33">
        <v>1185732</v>
      </c>
      <c r="D1744" s="5">
        <v>44214</v>
      </c>
      <c r="E1744" s="4" t="s">
        <v>36</v>
      </c>
      <c r="F1744" s="4" t="s">
        <v>74</v>
      </c>
      <c r="G1744" s="4" t="s">
        <v>75</v>
      </c>
      <c r="H1744" s="6" t="s">
        <v>20</v>
      </c>
      <c r="I1744" s="7">
        <v>19</v>
      </c>
      <c r="J1744" s="8">
        <v>123</v>
      </c>
      <c r="K1744" s="9">
        <v>2337</v>
      </c>
      <c r="L1744" s="9">
        <v>1051.6499999999999</v>
      </c>
      <c r="M1744" s="10">
        <v>0.44999999999999996</v>
      </c>
      <c r="N1744" s="4" t="s">
        <v>83</v>
      </c>
      <c r="O1744" s="4" t="str">
        <f>TEXT(Table1[[#This Row],[Invoice Date]],"yyyy")</f>
        <v>2021</v>
      </c>
      <c r="P1744" s="4" t="str">
        <f>TEXT(Table1[[#This Row],[Invoice Date]],"mmm")</f>
        <v>Jan</v>
      </c>
      <c r="Q1744" s="27">
        <f>WEEKNUM(Table1[[#This Row],[Invoice Date]]) + IF(YEAR(Table1[[#This Row],[Invoice Date]])=2021, 52, 0)</f>
        <v>56</v>
      </c>
    </row>
    <row r="1745" spans="2:17" ht="14.25" customHeight="1" x14ac:dyDescent="0.3">
      <c r="B1745" s="4" t="s">
        <v>34</v>
      </c>
      <c r="C1745" s="33">
        <v>1189833</v>
      </c>
      <c r="D1745" s="5">
        <v>44214</v>
      </c>
      <c r="E1745" s="4" t="s">
        <v>36</v>
      </c>
      <c r="F1745" s="4" t="s">
        <v>53</v>
      </c>
      <c r="G1745" s="4" t="s">
        <v>54</v>
      </c>
      <c r="H1745" s="6" t="s">
        <v>21</v>
      </c>
      <c r="I1745" s="7">
        <v>36</v>
      </c>
      <c r="J1745" s="8">
        <v>78</v>
      </c>
      <c r="K1745" s="9">
        <v>2808</v>
      </c>
      <c r="L1745" s="9">
        <v>1404</v>
      </c>
      <c r="M1745" s="10">
        <v>0.5</v>
      </c>
      <c r="N1745" s="4" t="s">
        <v>83</v>
      </c>
      <c r="O1745" s="4" t="str">
        <f>TEXT(Table1[[#This Row],[Invoice Date]],"yyyy")</f>
        <v>2021</v>
      </c>
      <c r="P1745" s="4" t="str">
        <f>TEXT(Table1[[#This Row],[Invoice Date]],"mmm")</f>
        <v>Jan</v>
      </c>
      <c r="Q1745" s="27">
        <f>WEEKNUM(Table1[[#This Row],[Invoice Date]]) + IF(YEAR(Table1[[#This Row],[Invoice Date]])=2021, 52, 0)</f>
        <v>56</v>
      </c>
    </row>
    <row r="1746" spans="2:17" ht="14.25" customHeight="1" x14ac:dyDescent="0.3">
      <c r="B1746" s="4" t="s">
        <v>14</v>
      </c>
      <c r="C1746" s="33">
        <v>1185732</v>
      </c>
      <c r="D1746" s="5">
        <v>44214</v>
      </c>
      <c r="E1746" s="4" t="s">
        <v>36</v>
      </c>
      <c r="F1746" s="4" t="s">
        <v>74</v>
      </c>
      <c r="G1746" s="4" t="s">
        <v>75</v>
      </c>
      <c r="H1746" s="6" t="s">
        <v>19</v>
      </c>
      <c r="I1746" s="7">
        <v>29</v>
      </c>
      <c r="J1746" s="8">
        <v>123</v>
      </c>
      <c r="K1746" s="9">
        <v>3567</v>
      </c>
      <c r="L1746" s="9">
        <v>1676.49</v>
      </c>
      <c r="M1746" s="10">
        <v>0.47</v>
      </c>
      <c r="N1746" s="4" t="s">
        <v>83</v>
      </c>
      <c r="O1746" s="4" t="str">
        <f>TEXT(Table1[[#This Row],[Invoice Date]],"yyyy")</f>
        <v>2021</v>
      </c>
      <c r="P1746" s="4" t="str">
        <f>TEXT(Table1[[#This Row],[Invoice Date]],"mmm")</f>
        <v>Jan</v>
      </c>
      <c r="Q1746" s="27">
        <f>WEEKNUM(Table1[[#This Row],[Invoice Date]]) + IF(YEAR(Table1[[#This Row],[Invoice Date]])=2021, 52, 0)</f>
        <v>56</v>
      </c>
    </row>
    <row r="1747" spans="2:17" ht="14.25" customHeight="1" x14ac:dyDescent="0.3">
      <c r="B1747" s="4" t="s">
        <v>14</v>
      </c>
      <c r="C1747" s="33">
        <v>1185732</v>
      </c>
      <c r="D1747" s="5">
        <v>44214</v>
      </c>
      <c r="E1747" s="4" t="s">
        <v>36</v>
      </c>
      <c r="F1747" s="4" t="s">
        <v>74</v>
      </c>
      <c r="G1747" s="4" t="s">
        <v>75</v>
      </c>
      <c r="H1747" s="6" t="s">
        <v>23</v>
      </c>
      <c r="I1747" s="7">
        <v>29</v>
      </c>
      <c r="J1747" s="8">
        <v>123</v>
      </c>
      <c r="K1747" s="9">
        <v>3567</v>
      </c>
      <c r="L1747" s="9">
        <v>2247.21</v>
      </c>
      <c r="M1747" s="10">
        <v>0.63</v>
      </c>
      <c r="N1747" s="4" t="s">
        <v>83</v>
      </c>
      <c r="O1747" s="4" t="str">
        <f>TEXT(Table1[[#This Row],[Invoice Date]],"yyyy")</f>
        <v>2021</v>
      </c>
      <c r="P1747" s="4" t="str">
        <f>TEXT(Table1[[#This Row],[Invoice Date]],"mmm")</f>
        <v>Jan</v>
      </c>
      <c r="Q1747" s="27">
        <f>WEEKNUM(Table1[[#This Row],[Invoice Date]]) + IF(YEAR(Table1[[#This Row],[Invoice Date]])=2021, 52, 0)</f>
        <v>56</v>
      </c>
    </row>
    <row r="1748" spans="2:17" ht="14.25" customHeight="1" x14ac:dyDescent="0.3">
      <c r="B1748" s="4" t="s">
        <v>14</v>
      </c>
      <c r="C1748" s="33">
        <v>1185732</v>
      </c>
      <c r="D1748" s="5">
        <v>44214</v>
      </c>
      <c r="E1748" s="4" t="s">
        <v>36</v>
      </c>
      <c r="F1748" s="4" t="s">
        <v>74</v>
      </c>
      <c r="G1748" s="4" t="s">
        <v>75</v>
      </c>
      <c r="H1748" s="6" t="s">
        <v>22</v>
      </c>
      <c r="I1748" s="7">
        <v>39</v>
      </c>
      <c r="J1748" s="8">
        <v>98</v>
      </c>
      <c r="K1748" s="9">
        <v>3822</v>
      </c>
      <c r="L1748" s="9">
        <v>1872.78</v>
      </c>
      <c r="M1748" s="10">
        <v>0.49</v>
      </c>
      <c r="N1748" s="4" t="s">
        <v>83</v>
      </c>
      <c r="O1748" s="4" t="str">
        <f>TEXT(Table1[[#This Row],[Invoice Date]],"yyyy")</f>
        <v>2021</v>
      </c>
      <c r="P1748" s="4" t="str">
        <f>TEXT(Table1[[#This Row],[Invoice Date]],"mmm")</f>
        <v>Jan</v>
      </c>
      <c r="Q1748" s="27">
        <f>WEEKNUM(Table1[[#This Row],[Invoice Date]]) + IF(YEAR(Table1[[#This Row],[Invoice Date]])=2021, 52, 0)</f>
        <v>56</v>
      </c>
    </row>
    <row r="1749" spans="2:17" ht="14.25" customHeight="1" x14ac:dyDescent="0.3">
      <c r="B1749" s="4" t="s">
        <v>14</v>
      </c>
      <c r="C1749" s="33">
        <v>1185732</v>
      </c>
      <c r="D1749" s="5">
        <v>44214</v>
      </c>
      <c r="E1749" s="4" t="s">
        <v>36</v>
      </c>
      <c r="F1749" s="4" t="s">
        <v>74</v>
      </c>
      <c r="G1749" s="4" t="s">
        <v>75</v>
      </c>
      <c r="H1749" s="6" t="s">
        <v>17</v>
      </c>
      <c r="I1749" s="7">
        <v>27</v>
      </c>
      <c r="J1749" s="8">
        <v>156</v>
      </c>
      <c r="K1749" s="9">
        <v>4212</v>
      </c>
      <c r="L1749" s="9">
        <v>2106</v>
      </c>
      <c r="M1749" s="10">
        <v>0.5</v>
      </c>
      <c r="N1749" s="4" t="s">
        <v>83</v>
      </c>
      <c r="O1749" s="4" t="str">
        <f>TEXT(Table1[[#This Row],[Invoice Date]],"yyyy")</f>
        <v>2021</v>
      </c>
      <c r="P1749" s="4" t="str">
        <f>TEXT(Table1[[#This Row],[Invoice Date]],"mmm")</f>
        <v>Jan</v>
      </c>
      <c r="Q1749" s="27">
        <f>WEEKNUM(Table1[[#This Row],[Invoice Date]]) + IF(YEAR(Table1[[#This Row],[Invoice Date]])=2021, 52, 0)</f>
        <v>56</v>
      </c>
    </row>
    <row r="1750" spans="2:17" ht="14.25" customHeight="1" x14ac:dyDescent="0.3">
      <c r="B1750" s="4" t="s">
        <v>30</v>
      </c>
      <c r="C1750" s="34">
        <v>1128299</v>
      </c>
      <c r="D1750" s="5">
        <v>44214</v>
      </c>
      <c r="E1750" s="4" t="s">
        <v>31</v>
      </c>
      <c r="F1750" s="4" t="s">
        <v>32</v>
      </c>
      <c r="G1750" s="4" t="s">
        <v>33</v>
      </c>
      <c r="H1750" s="6" t="s">
        <v>17</v>
      </c>
      <c r="I1750" s="7">
        <v>45</v>
      </c>
      <c r="J1750" s="8">
        <v>302</v>
      </c>
      <c r="K1750" s="9">
        <v>13590</v>
      </c>
      <c r="L1750" s="9">
        <v>5436</v>
      </c>
      <c r="M1750" s="10">
        <v>0.4</v>
      </c>
      <c r="N1750" s="4" t="s">
        <v>24</v>
      </c>
      <c r="O1750" s="4" t="str">
        <f>TEXT(Table1[[#This Row],[Invoice Date]],"yyyy")</f>
        <v>2021</v>
      </c>
      <c r="P1750" s="4" t="str">
        <f>TEXT(Table1[[#This Row],[Invoice Date]],"mmm")</f>
        <v>Jan</v>
      </c>
      <c r="Q1750" s="27">
        <f>WEEKNUM(Table1[[#This Row],[Invoice Date]]) + IF(YEAR(Table1[[#This Row],[Invoice Date]])=2021, 52, 0)</f>
        <v>56</v>
      </c>
    </row>
    <row r="1751" spans="2:17" ht="14.25" customHeight="1" x14ac:dyDescent="0.3">
      <c r="B1751" s="4" t="s">
        <v>30</v>
      </c>
      <c r="C1751" s="34">
        <v>1128299</v>
      </c>
      <c r="D1751" s="5">
        <v>44214</v>
      </c>
      <c r="E1751" s="4" t="s">
        <v>31</v>
      </c>
      <c r="F1751" s="4" t="s">
        <v>32</v>
      </c>
      <c r="G1751" s="4" t="s">
        <v>33</v>
      </c>
      <c r="H1751" s="6" t="s">
        <v>17</v>
      </c>
      <c r="I1751" s="7">
        <v>62</v>
      </c>
      <c r="J1751" s="8">
        <v>273</v>
      </c>
      <c r="K1751" s="9">
        <v>16926</v>
      </c>
      <c r="L1751" s="9">
        <v>7785.96</v>
      </c>
      <c r="M1751" s="10">
        <v>0.46</v>
      </c>
      <c r="N1751" s="4" t="s">
        <v>83</v>
      </c>
      <c r="O1751" s="4" t="str">
        <f>TEXT(Table1[[#This Row],[Invoice Date]],"yyyy")</f>
        <v>2021</v>
      </c>
      <c r="P1751" s="4" t="str">
        <f>TEXT(Table1[[#This Row],[Invoice Date]],"mmm")</f>
        <v>Jan</v>
      </c>
      <c r="Q1751" s="27">
        <f>WEEKNUM(Table1[[#This Row],[Invoice Date]]) + IF(YEAR(Table1[[#This Row],[Invoice Date]])=2021, 52, 0)</f>
        <v>56</v>
      </c>
    </row>
    <row r="1752" spans="2:17" ht="14.25" customHeight="1" x14ac:dyDescent="0.3">
      <c r="B1752" s="4" t="s">
        <v>14</v>
      </c>
      <c r="C1752" s="33">
        <v>1185732</v>
      </c>
      <c r="D1752" s="5">
        <v>44214</v>
      </c>
      <c r="E1752" s="4" t="s">
        <v>36</v>
      </c>
      <c r="F1752" s="4" t="s">
        <v>74</v>
      </c>
      <c r="G1752" s="4" t="s">
        <v>75</v>
      </c>
      <c r="H1752" s="6" t="s">
        <v>21</v>
      </c>
      <c r="I1752" s="7">
        <v>25.000000000000007</v>
      </c>
      <c r="J1752" s="8">
        <v>275</v>
      </c>
      <c r="K1752" s="9">
        <v>68750.000000000015</v>
      </c>
      <c r="L1752" s="9">
        <v>27500.000000000007</v>
      </c>
      <c r="M1752" s="10">
        <v>0.4</v>
      </c>
      <c r="N1752" s="4" t="s">
        <v>18</v>
      </c>
      <c r="O1752" s="4" t="str">
        <f>TEXT(Table1[[#This Row],[Invoice Date]],"yyyy")</f>
        <v>2021</v>
      </c>
      <c r="P1752" s="4" t="str">
        <f>TEXT(Table1[[#This Row],[Invoice Date]],"mmm")</f>
        <v>Jan</v>
      </c>
      <c r="Q1752" s="27">
        <f>WEEKNUM(Table1[[#This Row],[Invoice Date]]) + IF(YEAR(Table1[[#This Row],[Invoice Date]])=2021, 52, 0)</f>
        <v>56</v>
      </c>
    </row>
    <row r="1753" spans="2:17" ht="14.25" customHeight="1" x14ac:dyDescent="0.3">
      <c r="B1753" s="4" t="s">
        <v>14</v>
      </c>
      <c r="C1753" s="33">
        <v>1185732</v>
      </c>
      <c r="D1753" s="5">
        <v>44214</v>
      </c>
      <c r="E1753" s="4" t="s">
        <v>36</v>
      </c>
      <c r="F1753" s="4" t="s">
        <v>74</v>
      </c>
      <c r="G1753" s="4" t="s">
        <v>75</v>
      </c>
      <c r="H1753" s="6" t="s">
        <v>20</v>
      </c>
      <c r="I1753" s="7">
        <v>20</v>
      </c>
      <c r="J1753" s="8">
        <v>425</v>
      </c>
      <c r="K1753" s="9">
        <v>85000</v>
      </c>
      <c r="L1753" s="9">
        <v>29749.999999999996</v>
      </c>
      <c r="M1753" s="10">
        <v>0.35</v>
      </c>
      <c r="N1753" s="4" t="s">
        <v>18</v>
      </c>
      <c r="O1753" s="4" t="str">
        <f>TEXT(Table1[[#This Row],[Invoice Date]],"yyyy")</f>
        <v>2021</v>
      </c>
      <c r="P1753" s="4" t="str">
        <f>TEXT(Table1[[#This Row],[Invoice Date]],"mmm")</f>
        <v>Jan</v>
      </c>
      <c r="Q1753" s="27">
        <f>WEEKNUM(Table1[[#This Row],[Invoice Date]]) + IF(YEAR(Table1[[#This Row],[Invoice Date]])=2021, 52, 0)</f>
        <v>56</v>
      </c>
    </row>
    <row r="1754" spans="2:17" ht="14.25" customHeight="1" x14ac:dyDescent="0.3">
      <c r="B1754" s="4" t="s">
        <v>34</v>
      </c>
      <c r="C1754" s="33">
        <v>1189833</v>
      </c>
      <c r="D1754" s="5">
        <v>44214</v>
      </c>
      <c r="E1754" s="4" t="s">
        <v>36</v>
      </c>
      <c r="F1754" s="4" t="s">
        <v>53</v>
      </c>
      <c r="G1754" s="4" t="s">
        <v>54</v>
      </c>
      <c r="H1754" s="6" t="s">
        <v>21</v>
      </c>
      <c r="I1754" s="7">
        <v>40</v>
      </c>
      <c r="J1754" s="8">
        <v>300</v>
      </c>
      <c r="K1754" s="9">
        <v>120000</v>
      </c>
      <c r="L1754" s="9">
        <v>47999.999999999993</v>
      </c>
      <c r="M1754" s="10">
        <v>0.39999999999999997</v>
      </c>
      <c r="N1754" s="4" t="s">
        <v>24</v>
      </c>
      <c r="O1754" s="4" t="str">
        <f>TEXT(Table1[[#This Row],[Invoice Date]],"yyyy")</f>
        <v>2021</v>
      </c>
      <c r="P1754" s="4" t="str">
        <f>TEXT(Table1[[#This Row],[Invoice Date]],"mmm")</f>
        <v>Jan</v>
      </c>
      <c r="Q1754" s="27">
        <f>WEEKNUM(Table1[[#This Row],[Invoice Date]]) + IF(YEAR(Table1[[#This Row],[Invoice Date]])=2021, 52, 0)</f>
        <v>56</v>
      </c>
    </row>
    <row r="1755" spans="2:17" ht="14.25" customHeight="1" x14ac:dyDescent="0.3">
      <c r="B1755" s="4" t="s">
        <v>14</v>
      </c>
      <c r="C1755" s="33">
        <v>1185732</v>
      </c>
      <c r="D1755" s="5">
        <v>44214</v>
      </c>
      <c r="E1755" s="4" t="s">
        <v>36</v>
      </c>
      <c r="F1755" s="4" t="s">
        <v>74</v>
      </c>
      <c r="G1755" s="4" t="s">
        <v>75</v>
      </c>
      <c r="H1755" s="6" t="s">
        <v>19</v>
      </c>
      <c r="I1755" s="7">
        <v>30</v>
      </c>
      <c r="J1755" s="8">
        <v>425</v>
      </c>
      <c r="K1755" s="9">
        <v>127500</v>
      </c>
      <c r="L1755" s="9">
        <v>44625</v>
      </c>
      <c r="M1755" s="10">
        <v>0.35</v>
      </c>
      <c r="N1755" s="4" t="s">
        <v>18</v>
      </c>
      <c r="O1755" s="4" t="str">
        <f>TEXT(Table1[[#This Row],[Invoice Date]],"yyyy")</f>
        <v>2021</v>
      </c>
      <c r="P1755" s="4" t="str">
        <f>TEXT(Table1[[#This Row],[Invoice Date]],"mmm")</f>
        <v>Jan</v>
      </c>
      <c r="Q1755" s="27">
        <f>WEEKNUM(Table1[[#This Row],[Invoice Date]]) + IF(YEAR(Table1[[#This Row],[Invoice Date]])=2021, 52, 0)</f>
        <v>56</v>
      </c>
    </row>
    <row r="1756" spans="2:17" ht="14.25" customHeight="1" x14ac:dyDescent="0.3">
      <c r="B1756" s="4" t="s">
        <v>14</v>
      </c>
      <c r="C1756" s="33">
        <v>1185732</v>
      </c>
      <c r="D1756" s="5">
        <v>44214</v>
      </c>
      <c r="E1756" s="4" t="s">
        <v>36</v>
      </c>
      <c r="F1756" s="4" t="s">
        <v>74</v>
      </c>
      <c r="G1756" s="4" t="s">
        <v>75</v>
      </c>
      <c r="H1756" s="6" t="s">
        <v>23</v>
      </c>
      <c r="I1756" s="7">
        <v>30</v>
      </c>
      <c r="J1756" s="8">
        <v>425</v>
      </c>
      <c r="K1756" s="9">
        <v>127500</v>
      </c>
      <c r="L1756" s="9">
        <v>63750</v>
      </c>
      <c r="M1756" s="10">
        <v>0.5</v>
      </c>
      <c r="N1756" s="4" t="s">
        <v>18</v>
      </c>
      <c r="O1756" s="4" t="str">
        <f>TEXT(Table1[[#This Row],[Invoice Date]],"yyyy")</f>
        <v>2021</v>
      </c>
      <c r="P1756" s="4" t="str">
        <f>TEXT(Table1[[#This Row],[Invoice Date]],"mmm")</f>
        <v>Jan</v>
      </c>
      <c r="Q1756" s="27">
        <f>WEEKNUM(Table1[[#This Row],[Invoice Date]]) + IF(YEAR(Table1[[#This Row],[Invoice Date]])=2021, 52, 0)</f>
        <v>56</v>
      </c>
    </row>
    <row r="1757" spans="2:17" ht="14.25" customHeight="1" x14ac:dyDescent="0.3">
      <c r="B1757" s="4" t="s">
        <v>14</v>
      </c>
      <c r="C1757" s="33">
        <v>1185732</v>
      </c>
      <c r="D1757" s="5">
        <v>44214</v>
      </c>
      <c r="E1757" s="4" t="s">
        <v>36</v>
      </c>
      <c r="F1757" s="4" t="s">
        <v>74</v>
      </c>
      <c r="G1757" s="4" t="s">
        <v>75</v>
      </c>
      <c r="H1757" s="6" t="s">
        <v>22</v>
      </c>
      <c r="I1757" s="7">
        <v>40</v>
      </c>
      <c r="J1757" s="8">
        <v>325</v>
      </c>
      <c r="K1757" s="9">
        <v>130000</v>
      </c>
      <c r="L1757" s="9">
        <v>45500</v>
      </c>
      <c r="M1757" s="10">
        <v>0.35</v>
      </c>
      <c r="N1757" s="4" t="s">
        <v>18</v>
      </c>
      <c r="O1757" s="4" t="str">
        <f>TEXT(Table1[[#This Row],[Invoice Date]],"yyyy")</f>
        <v>2021</v>
      </c>
      <c r="P1757" s="4" t="str">
        <f>TEXT(Table1[[#This Row],[Invoice Date]],"mmm")</f>
        <v>Jan</v>
      </c>
      <c r="Q1757" s="27">
        <f>WEEKNUM(Table1[[#This Row],[Invoice Date]]) + IF(YEAR(Table1[[#This Row],[Invoice Date]])=2021, 52, 0)</f>
        <v>56</v>
      </c>
    </row>
    <row r="1758" spans="2:17" ht="14.25" customHeight="1" x14ac:dyDescent="0.3">
      <c r="B1758" s="4" t="s">
        <v>14</v>
      </c>
      <c r="C1758" s="33">
        <v>1185732</v>
      </c>
      <c r="D1758" s="5">
        <v>44214</v>
      </c>
      <c r="E1758" s="4" t="s">
        <v>36</v>
      </c>
      <c r="F1758" s="4" t="s">
        <v>74</v>
      </c>
      <c r="G1758" s="4" t="s">
        <v>75</v>
      </c>
      <c r="H1758" s="6" t="s">
        <v>17</v>
      </c>
      <c r="I1758" s="7">
        <v>30</v>
      </c>
      <c r="J1758" s="8">
        <v>625</v>
      </c>
      <c r="K1758" s="9">
        <v>187500</v>
      </c>
      <c r="L1758" s="9">
        <v>75000</v>
      </c>
      <c r="M1758" s="10">
        <v>0.4</v>
      </c>
      <c r="N1758" s="4" t="s">
        <v>18</v>
      </c>
      <c r="O1758" s="4" t="str">
        <f>TEXT(Table1[[#This Row],[Invoice Date]],"yyyy")</f>
        <v>2021</v>
      </c>
      <c r="P1758" s="4" t="str">
        <f>TEXT(Table1[[#This Row],[Invoice Date]],"mmm")</f>
        <v>Jan</v>
      </c>
      <c r="Q1758" s="27">
        <f>WEEKNUM(Table1[[#This Row],[Invoice Date]]) + IF(YEAR(Table1[[#This Row],[Invoice Date]])=2021, 52, 0)</f>
        <v>56</v>
      </c>
    </row>
    <row r="1759" spans="2:17" ht="14.25" customHeight="1" x14ac:dyDescent="0.3">
      <c r="B1759" s="4" t="s">
        <v>30</v>
      </c>
      <c r="C1759" s="34">
        <v>1128299</v>
      </c>
      <c r="D1759" s="5">
        <v>44214</v>
      </c>
      <c r="E1759" s="4" t="s">
        <v>31</v>
      </c>
      <c r="F1759" s="4" t="s">
        <v>32</v>
      </c>
      <c r="G1759" s="4" t="s">
        <v>33</v>
      </c>
      <c r="H1759" s="6" t="s">
        <v>17</v>
      </c>
      <c r="I1759" s="7">
        <v>65</v>
      </c>
      <c r="J1759" s="8">
        <v>975</v>
      </c>
      <c r="K1759" s="9">
        <v>633750</v>
      </c>
      <c r="L1759" s="9">
        <v>221812.50000000003</v>
      </c>
      <c r="M1759" s="10">
        <v>0.35000000000000003</v>
      </c>
      <c r="N1759" s="4" t="s">
        <v>24</v>
      </c>
      <c r="O1759" s="4" t="str">
        <f>TEXT(Table1[[#This Row],[Invoice Date]],"yyyy")</f>
        <v>2021</v>
      </c>
      <c r="P1759" s="4" t="str">
        <f>TEXT(Table1[[#This Row],[Invoice Date]],"mmm")</f>
        <v>Jan</v>
      </c>
      <c r="Q1759" s="27">
        <f>WEEKNUM(Table1[[#This Row],[Invoice Date]]) + IF(YEAR(Table1[[#This Row],[Invoice Date]])=2021, 52, 0)</f>
        <v>56</v>
      </c>
    </row>
    <row r="1760" spans="2:17" ht="14.25" customHeight="1" x14ac:dyDescent="0.3">
      <c r="B1760" s="4" t="s">
        <v>34</v>
      </c>
      <c r="C1760" s="33">
        <v>1189833</v>
      </c>
      <c r="D1760" s="5">
        <v>44215</v>
      </c>
      <c r="E1760" s="4" t="s">
        <v>36</v>
      </c>
      <c r="F1760" s="4" t="s">
        <v>53</v>
      </c>
      <c r="G1760" s="4" t="s">
        <v>54</v>
      </c>
      <c r="H1760" s="6" t="s">
        <v>22</v>
      </c>
      <c r="I1760" s="7">
        <v>44</v>
      </c>
      <c r="J1760" s="8">
        <v>56</v>
      </c>
      <c r="K1760" s="9">
        <v>2464</v>
      </c>
      <c r="L1760" s="9">
        <v>1823.3600000000004</v>
      </c>
      <c r="M1760" s="10">
        <v>0.7400000000000001</v>
      </c>
      <c r="N1760" s="4" t="s">
        <v>83</v>
      </c>
      <c r="O1760" s="4" t="str">
        <f>TEXT(Table1[[#This Row],[Invoice Date]],"yyyy")</f>
        <v>2021</v>
      </c>
      <c r="P1760" s="4" t="str">
        <f>TEXT(Table1[[#This Row],[Invoice Date]],"mmm")</f>
        <v>Jan</v>
      </c>
      <c r="Q1760" s="27">
        <f>WEEKNUM(Table1[[#This Row],[Invoice Date]]) + IF(YEAR(Table1[[#This Row],[Invoice Date]])=2021, 52, 0)</f>
        <v>56</v>
      </c>
    </row>
    <row r="1761" spans="2:17" ht="14.25" customHeight="1" x14ac:dyDescent="0.3">
      <c r="B1761" s="4" t="s">
        <v>26</v>
      </c>
      <c r="C1761" s="33">
        <v>1197831</v>
      </c>
      <c r="D1761" s="5">
        <v>44215</v>
      </c>
      <c r="E1761" s="4" t="s">
        <v>48</v>
      </c>
      <c r="F1761" s="4" t="s">
        <v>72</v>
      </c>
      <c r="G1761" s="4" t="s">
        <v>73</v>
      </c>
      <c r="H1761" s="6" t="s">
        <v>21</v>
      </c>
      <c r="I1761" s="7">
        <v>21</v>
      </c>
      <c r="J1761" s="8">
        <v>136</v>
      </c>
      <c r="K1761" s="9">
        <v>2856</v>
      </c>
      <c r="L1761" s="9">
        <v>1199.52</v>
      </c>
      <c r="M1761" s="10">
        <v>0.42</v>
      </c>
      <c r="N1761" s="4" t="s">
        <v>24</v>
      </c>
      <c r="O1761" s="4" t="str">
        <f>TEXT(Table1[[#This Row],[Invoice Date]],"yyyy")</f>
        <v>2021</v>
      </c>
      <c r="P1761" s="4" t="str">
        <f>TEXT(Table1[[#This Row],[Invoice Date]],"mmm")</f>
        <v>Jan</v>
      </c>
      <c r="Q1761" s="27">
        <f>WEEKNUM(Table1[[#This Row],[Invoice Date]]) + IF(YEAR(Table1[[#This Row],[Invoice Date]])=2021, 52, 0)</f>
        <v>56</v>
      </c>
    </row>
    <row r="1762" spans="2:17" ht="14.25" customHeight="1" x14ac:dyDescent="0.3">
      <c r="B1762" s="4" t="s">
        <v>26</v>
      </c>
      <c r="C1762" s="33">
        <v>1197831</v>
      </c>
      <c r="D1762" s="5">
        <v>44215</v>
      </c>
      <c r="E1762" s="4" t="s">
        <v>48</v>
      </c>
      <c r="F1762" s="4" t="s">
        <v>72</v>
      </c>
      <c r="G1762" s="4" t="s">
        <v>73</v>
      </c>
      <c r="H1762" s="6" t="s">
        <v>20</v>
      </c>
      <c r="I1762" s="7">
        <v>18</v>
      </c>
      <c r="J1762" s="8">
        <v>176</v>
      </c>
      <c r="K1762" s="9">
        <v>3168</v>
      </c>
      <c r="L1762" s="9">
        <v>1013.76</v>
      </c>
      <c r="M1762" s="10">
        <v>0.32</v>
      </c>
      <c r="N1762" s="4" t="s">
        <v>24</v>
      </c>
      <c r="O1762" s="4" t="str">
        <f>TEXT(Table1[[#This Row],[Invoice Date]],"yyyy")</f>
        <v>2021</v>
      </c>
      <c r="P1762" s="4" t="str">
        <f>TEXT(Table1[[#This Row],[Invoice Date]],"mmm")</f>
        <v>Jan</v>
      </c>
      <c r="Q1762" s="27">
        <f>WEEKNUM(Table1[[#This Row],[Invoice Date]]) + IF(YEAR(Table1[[#This Row],[Invoice Date]])=2021, 52, 0)</f>
        <v>56</v>
      </c>
    </row>
    <row r="1763" spans="2:17" ht="14.25" customHeight="1" x14ac:dyDescent="0.3">
      <c r="B1763" s="4" t="s">
        <v>26</v>
      </c>
      <c r="C1763" s="33">
        <v>1197831</v>
      </c>
      <c r="D1763" s="5">
        <v>44215</v>
      </c>
      <c r="E1763" s="4" t="s">
        <v>48</v>
      </c>
      <c r="F1763" s="4" t="s">
        <v>72</v>
      </c>
      <c r="G1763" s="4" t="s">
        <v>73</v>
      </c>
      <c r="H1763" s="6" t="s">
        <v>21</v>
      </c>
      <c r="I1763" s="7">
        <v>29</v>
      </c>
      <c r="J1763" s="8">
        <v>116</v>
      </c>
      <c r="K1763" s="9">
        <v>3364</v>
      </c>
      <c r="L1763" s="9">
        <v>1682</v>
      </c>
      <c r="M1763" s="10">
        <v>0.5</v>
      </c>
      <c r="N1763" s="4" t="s">
        <v>83</v>
      </c>
      <c r="O1763" s="4" t="str">
        <f>TEXT(Table1[[#This Row],[Invoice Date]],"yyyy")</f>
        <v>2021</v>
      </c>
      <c r="P1763" s="4" t="str">
        <f>TEXT(Table1[[#This Row],[Invoice Date]],"mmm")</f>
        <v>Jan</v>
      </c>
      <c r="Q1763" s="27">
        <f>WEEKNUM(Table1[[#This Row],[Invoice Date]]) + IF(YEAR(Table1[[#This Row],[Invoice Date]])=2021, 52, 0)</f>
        <v>56</v>
      </c>
    </row>
    <row r="1764" spans="2:17" ht="14.25" customHeight="1" x14ac:dyDescent="0.3">
      <c r="B1764" s="4" t="s">
        <v>26</v>
      </c>
      <c r="C1764" s="33">
        <v>1197831</v>
      </c>
      <c r="D1764" s="5">
        <v>44215</v>
      </c>
      <c r="E1764" s="4" t="s">
        <v>48</v>
      </c>
      <c r="F1764" s="4" t="s">
        <v>72</v>
      </c>
      <c r="G1764" s="4" t="s">
        <v>73</v>
      </c>
      <c r="H1764" s="6" t="s">
        <v>20</v>
      </c>
      <c r="I1764" s="7">
        <v>23</v>
      </c>
      <c r="J1764" s="8">
        <v>149</v>
      </c>
      <c r="K1764" s="9">
        <v>3427</v>
      </c>
      <c r="L1764" s="9">
        <v>1370.8000000000002</v>
      </c>
      <c r="M1764" s="10">
        <v>0.4</v>
      </c>
      <c r="N1764" s="4" t="s">
        <v>83</v>
      </c>
      <c r="O1764" s="4" t="str">
        <f>TEXT(Table1[[#This Row],[Invoice Date]],"yyyy")</f>
        <v>2021</v>
      </c>
      <c r="P1764" s="4" t="str">
        <f>TEXT(Table1[[#This Row],[Invoice Date]],"mmm")</f>
        <v>Jan</v>
      </c>
      <c r="Q1764" s="27">
        <f>WEEKNUM(Table1[[#This Row],[Invoice Date]]) + IF(YEAR(Table1[[#This Row],[Invoice Date]])=2021, 52, 0)</f>
        <v>56</v>
      </c>
    </row>
    <row r="1765" spans="2:17" ht="14.25" customHeight="1" x14ac:dyDescent="0.3">
      <c r="B1765" s="4" t="s">
        <v>26</v>
      </c>
      <c r="C1765" s="33">
        <v>1197831</v>
      </c>
      <c r="D1765" s="5">
        <v>44215</v>
      </c>
      <c r="E1765" s="4" t="s">
        <v>48</v>
      </c>
      <c r="F1765" s="4" t="s">
        <v>72</v>
      </c>
      <c r="G1765" s="4" t="s">
        <v>73</v>
      </c>
      <c r="H1765" s="6" t="s">
        <v>22</v>
      </c>
      <c r="I1765" s="7">
        <v>30</v>
      </c>
      <c r="J1765" s="8">
        <v>140</v>
      </c>
      <c r="K1765" s="9">
        <v>4200</v>
      </c>
      <c r="L1765" s="9">
        <v>1889.9999999999998</v>
      </c>
      <c r="M1765" s="10">
        <v>0.44999999999999996</v>
      </c>
      <c r="N1765" s="4" t="s">
        <v>24</v>
      </c>
      <c r="O1765" s="4" t="str">
        <f>TEXT(Table1[[#This Row],[Invoice Date]],"yyyy")</f>
        <v>2021</v>
      </c>
      <c r="P1765" s="4" t="str">
        <f>TEXT(Table1[[#This Row],[Invoice Date]],"mmm")</f>
        <v>Jan</v>
      </c>
      <c r="Q1765" s="27">
        <f>WEEKNUM(Table1[[#This Row],[Invoice Date]]) + IF(YEAR(Table1[[#This Row],[Invoice Date]])=2021, 52, 0)</f>
        <v>56</v>
      </c>
    </row>
    <row r="1766" spans="2:17" ht="14.25" customHeight="1" x14ac:dyDescent="0.3">
      <c r="B1766" s="4" t="s">
        <v>26</v>
      </c>
      <c r="C1766" s="33">
        <v>1197831</v>
      </c>
      <c r="D1766" s="5">
        <v>44215</v>
      </c>
      <c r="E1766" s="4" t="s">
        <v>48</v>
      </c>
      <c r="F1766" s="4" t="s">
        <v>72</v>
      </c>
      <c r="G1766" s="4" t="s">
        <v>73</v>
      </c>
      <c r="H1766" s="6" t="s">
        <v>23</v>
      </c>
      <c r="I1766" s="7">
        <v>33</v>
      </c>
      <c r="J1766" s="8">
        <v>138</v>
      </c>
      <c r="K1766" s="9">
        <v>4554</v>
      </c>
      <c r="L1766" s="9">
        <v>3096.7200000000003</v>
      </c>
      <c r="M1766" s="10">
        <v>0.68</v>
      </c>
      <c r="N1766" s="4" t="s">
        <v>83</v>
      </c>
      <c r="O1766" s="4" t="str">
        <f>TEXT(Table1[[#This Row],[Invoice Date]],"yyyy")</f>
        <v>2021</v>
      </c>
      <c r="P1766" s="4" t="str">
        <f>TEXT(Table1[[#This Row],[Invoice Date]],"mmm")</f>
        <v>Jan</v>
      </c>
      <c r="Q1766" s="27">
        <f>WEEKNUM(Table1[[#This Row],[Invoice Date]]) + IF(YEAR(Table1[[#This Row],[Invoice Date]])=2021, 52, 0)</f>
        <v>56</v>
      </c>
    </row>
    <row r="1767" spans="2:17" ht="14.25" customHeight="1" x14ac:dyDescent="0.3">
      <c r="B1767" s="4" t="s">
        <v>26</v>
      </c>
      <c r="C1767" s="33">
        <v>1197831</v>
      </c>
      <c r="D1767" s="5">
        <v>44215</v>
      </c>
      <c r="E1767" s="4" t="s">
        <v>48</v>
      </c>
      <c r="F1767" s="4" t="s">
        <v>72</v>
      </c>
      <c r="G1767" s="4" t="s">
        <v>73</v>
      </c>
      <c r="H1767" s="6" t="s">
        <v>23</v>
      </c>
      <c r="I1767" s="7">
        <v>25</v>
      </c>
      <c r="J1767" s="8">
        <v>193</v>
      </c>
      <c r="K1767" s="9">
        <v>4825</v>
      </c>
      <c r="L1767" s="9">
        <v>2798.5000000000005</v>
      </c>
      <c r="M1767" s="10">
        <v>0.58000000000000007</v>
      </c>
      <c r="N1767" s="4" t="s">
        <v>24</v>
      </c>
      <c r="O1767" s="4" t="str">
        <f>TEXT(Table1[[#This Row],[Invoice Date]],"yyyy")</f>
        <v>2021</v>
      </c>
      <c r="P1767" s="4" t="str">
        <f>TEXT(Table1[[#This Row],[Invoice Date]],"mmm")</f>
        <v>Jan</v>
      </c>
      <c r="Q1767" s="27">
        <f>WEEKNUM(Table1[[#This Row],[Invoice Date]]) + IF(YEAR(Table1[[#This Row],[Invoice Date]])=2021, 52, 0)</f>
        <v>56</v>
      </c>
    </row>
    <row r="1768" spans="2:17" ht="14.25" customHeight="1" x14ac:dyDescent="0.3">
      <c r="B1768" s="4" t="s">
        <v>26</v>
      </c>
      <c r="C1768" s="33">
        <v>1197831</v>
      </c>
      <c r="D1768" s="5">
        <v>44215</v>
      </c>
      <c r="E1768" s="4" t="s">
        <v>48</v>
      </c>
      <c r="F1768" s="4" t="s">
        <v>72</v>
      </c>
      <c r="G1768" s="4" t="s">
        <v>73</v>
      </c>
      <c r="H1768" s="6" t="s">
        <v>19</v>
      </c>
      <c r="I1768" s="7">
        <v>34</v>
      </c>
      <c r="J1768" s="8">
        <v>154</v>
      </c>
      <c r="K1768" s="9">
        <v>5236</v>
      </c>
      <c r="L1768" s="9">
        <v>2670.36</v>
      </c>
      <c r="M1768" s="10">
        <v>0.51</v>
      </c>
      <c r="N1768" s="4" t="s">
        <v>83</v>
      </c>
      <c r="O1768" s="4" t="str">
        <f>TEXT(Table1[[#This Row],[Invoice Date]],"yyyy")</f>
        <v>2021</v>
      </c>
      <c r="P1768" s="4" t="str">
        <f>TEXT(Table1[[#This Row],[Invoice Date]],"mmm")</f>
        <v>Jan</v>
      </c>
      <c r="Q1768" s="27">
        <f>WEEKNUM(Table1[[#This Row],[Invoice Date]]) + IF(YEAR(Table1[[#This Row],[Invoice Date]])=2021, 52, 0)</f>
        <v>56</v>
      </c>
    </row>
    <row r="1769" spans="2:17" ht="14.25" customHeight="1" x14ac:dyDescent="0.3">
      <c r="B1769" s="4" t="s">
        <v>26</v>
      </c>
      <c r="C1769" s="33">
        <v>1197831</v>
      </c>
      <c r="D1769" s="5">
        <v>44215</v>
      </c>
      <c r="E1769" s="4" t="s">
        <v>48</v>
      </c>
      <c r="F1769" s="4" t="s">
        <v>72</v>
      </c>
      <c r="G1769" s="4" t="s">
        <v>73</v>
      </c>
      <c r="H1769" s="6" t="s">
        <v>19</v>
      </c>
      <c r="I1769" s="7">
        <v>28</v>
      </c>
      <c r="J1769" s="8">
        <v>187</v>
      </c>
      <c r="K1769" s="9">
        <v>5236</v>
      </c>
      <c r="L1769" s="9">
        <v>2460.92</v>
      </c>
      <c r="M1769" s="10">
        <v>0.47</v>
      </c>
      <c r="N1769" s="4" t="s">
        <v>24</v>
      </c>
      <c r="O1769" s="4" t="str">
        <f>TEXT(Table1[[#This Row],[Invoice Date]],"yyyy")</f>
        <v>2021</v>
      </c>
      <c r="P1769" s="4" t="str">
        <f>TEXT(Table1[[#This Row],[Invoice Date]],"mmm")</f>
        <v>Jan</v>
      </c>
      <c r="Q1769" s="27">
        <f>WEEKNUM(Table1[[#This Row],[Invoice Date]]) + IF(YEAR(Table1[[#This Row],[Invoice Date]])=2021, 52, 0)</f>
        <v>56</v>
      </c>
    </row>
    <row r="1770" spans="2:17" ht="14.25" customHeight="1" x14ac:dyDescent="0.3">
      <c r="B1770" s="4" t="s">
        <v>26</v>
      </c>
      <c r="C1770" s="33">
        <v>1197831</v>
      </c>
      <c r="D1770" s="5">
        <v>44215</v>
      </c>
      <c r="E1770" s="4" t="s">
        <v>48</v>
      </c>
      <c r="F1770" s="4" t="s">
        <v>72</v>
      </c>
      <c r="G1770" s="4" t="s">
        <v>73</v>
      </c>
      <c r="H1770" s="6" t="s">
        <v>22</v>
      </c>
      <c r="I1770" s="7">
        <v>43</v>
      </c>
      <c r="J1770" s="8">
        <v>122</v>
      </c>
      <c r="K1770" s="9">
        <v>5246</v>
      </c>
      <c r="L1770" s="9">
        <v>2727.92</v>
      </c>
      <c r="M1770" s="10">
        <v>0.52</v>
      </c>
      <c r="N1770" s="4" t="s">
        <v>83</v>
      </c>
      <c r="O1770" s="4" t="str">
        <f>TEXT(Table1[[#This Row],[Invoice Date]],"yyyy")</f>
        <v>2021</v>
      </c>
      <c r="P1770" s="4" t="str">
        <f>TEXT(Table1[[#This Row],[Invoice Date]],"mmm")</f>
        <v>Jan</v>
      </c>
      <c r="Q1770" s="27">
        <f>WEEKNUM(Table1[[#This Row],[Invoice Date]]) + IF(YEAR(Table1[[#This Row],[Invoice Date]])=2021, 52, 0)</f>
        <v>56</v>
      </c>
    </row>
    <row r="1771" spans="2:17" ht="14.25" customHeight="1" x14ac:dyDescent="0.3">
      <c r="B1771" s="4" t="s">
        <v>26</v>
      </c>
      <c r="C1771" s="33">
        <v>1197831</v>
      </c>
      <c r="D1771" s="5">
        <v>44215</v>
      </c>
      <c r="E1771" s="4" t="s">
        <v>48</v>
      </c>
      <c r="F1771" s="4" t="s">
        <v>72</v>
      </c>
      <c r="G1771" s="4" t="s">
        <v>73</v>
      </c>
      <c r="H1771" s="6" t="s">
        <v>17</v>
      </c>
      <c r="I1771" s="7">
        <v>23</v>
      </c>
      <c r="J1771" s="8">
        <v>233</v>
      </c>
      <c r="K1771" s="9">
        <v>5359</v>
      </c>
      <c r="L1771" s="9">
        <v>2786.6800000000003</v>
      </c>
      <c r="M1771" s="10">
        <v>0.52</v>
      </c>
      <c r="N1771" s="4" t="s">
        <v>24</v>
      </c>
      <c r="O1771" s="4" t="str">
        <f>TEXT(Table1[[#This Row],[Invoice Date]],"yyyy")</f>
        <v>2021</v>
      </c>
      <c r="P1771" s="4" t="str">
        <f>TEXT(Table1[[#This Row],[Invoice Date]],"mmm")</f>
        <v>Jan</v>
      </c>
      <c r="Q1771" s="27">
        <f>WEEKNUM(Table1[[#This Row],[Invoice Date]]) + IF(YEAR(Table1[[#This Row],[Invoice Date]])=2021, 52, 0)</f>
        <v>56</v>
      </c>
    </row>
    <row r="1772" spans="2:17" ht="14.25" customHeight="1" x14ac:dyDescent="0.3">
      <c r="B1772" s="4" t="s">
        <v>26</v>
      </c>
      <c r="C1772" s="33">
        <v>1197831</v>
      </c>
      <c r="D1772" s="5">
        <v>44215</v>
      </c>
      <c r="E1772" s="4" t="s">
        <v>48</v>
      </c>
      <c r="F1772" s="4" t="s">
        <v>72</v>
      </c>
      <c r="G1772" s="4" t="s">
        <v>73</v>
      </c>
      <c r="H1772" s="6" t="s">
        <v>17</v>
      </c>
      <c r="I1772" s="7">
        <v>34</v>
      </c>
      <c r="J1772" s="8">
        <v>203</v>
      </c>
      <c r="K1772" s="9">
        <v>6902</v>
      </c>
      <c r="L1772" s="9">
        <v>4210.22</v>
      </c>
      <c r="M1772" s="10">
        <v>0.61</v>
      </c>
      <c r="N1772" s="4" t="s">
        <v>83</v>
      </c>
      <c r="O1772" s="4" t="str">
        <f>TEXT(Table1[[#This Row],[Invoice Date]],"yyyy")</f>
        <v>2021</v>
      </c>
      <c r="P1772" s="4" t="str">
        <f>TEXT(Table1[[#This Row],[Invoice Date]],"mmm")</f>
        <v>Jan</v>
      </c>
      <c r="Q1772" s="27">
        <f>WEEKNUM(Table1[[#This Row],[Invoice Date]]) + IF(YEAR(Table1[[#This Row],[Invoice Date]])=2021, 52, 0)</f>
        <v>56</v>
      </c>
    </row>
    <row r="1773" spans="2:17" ht="14.25" customHeight="1" x14ac:dyDescent="0.3">
      <c r="B1773" s="4" t="s">
        <v>30</v>
      </c>
      <c r="C1773" s="34">
        <v>1128299</v>
      </c>
      <c r="D1773" s="5">
        <v>44215</v>
      </c>
      <c r="E1773" s="4" t="s">
        <v>31</v>
      </c>
      <c r="F1773" s="4" t="s">
        <v>32</v>
      </c>
      <c r="G1773" s="4" t="s">
        <v>33</v>
      </c>
      <c r="H1773" s="6" t="s">
        <v>19</v>
      </c>
      <c r="I1773" s="7">
        <v>47</v>
      </c>
      <c r="J1773" s="8">
        <v>278</v>
      </c>
      <c r="K1773" s="9">
        <v>13066</v>
      </c>
      <c r="L1773" s="9">
        <v>2874.52</v>
      </c>
      <c r="M1773" s="10">
        <v>0.22</v>
      </c>
      <c r="N1773" s="4" t="s">
        <v>24</v>
      </c>
      <c r="O1773" s="4" t="str">
        <f>TEXT(Table1[[#This Row],[Invoice Date]],"yyyy")</f>
        <v>2021</v>
      </c>
      <c r="P1773" s="4" t="str">
        <f>TEXT(Table1[[#This Row],[Invoice Date]],"mmm")</f>
        <v>Jan</v>
      </c>
      <c r="Q1773" s="27">
        <f>WEEKNUM(Table1[[#This Row],[Invoice Date]]) + IF(YEAR(Table1[[#This Row],[Invoice Date]])=2021, 52, 0)</f>
        <v>56</v>
      </c>
    </row>
    <row r="1774" spans="2:17" ht="14.25" customHeight="1" x14ac:dyDescent="0.3">
      <c r="B1774" s="4" t="s">
        <v>30</v>
      </c>
      <c r="C1774" s="34">
        <v>1128299</v>
      </c>
      <c r="D1774" s="5">
        <v>44215</v>
      </c>
      <c r="E1774" s="4" t="s">
        <v>31</v>
      </c>
      <c r="F1774" s="4" t="s">
        <v>32</v>
      </c>
      <c r="G1774" s="4" t="s">
        <v>33</v>
      </c>
      <c r="H1774" s="6" t="s">
        <v>19</v>
      </c>
      <c r="I1774" s="7">
        <v>66</v>
      </c>
      <c r="J1774" s="8">
        <v>259</v>
      </c>
      <c r="K1774" s="9">
        <v>17094</v>
      </c>
      <c r="L1774" s="9">
        <v>5128.2000000000007</v>
      </c>
      <c r="M1774" s="10">
        <v>0.30000000000000004</v>
      </c>
      <c r="N1774" s="4" t="s">
        <v>83</v>
      </c>
      <c r="O1774" s="4" t="str">
        <f>TEXT(Table1[[#This Row],[Invoice Date]],"yyyy")</f>
        <v>2021</v>
      </c>
      <c r="P1774" s="4" t="str">
        <f>TEXT(Table1[[#This Row],[Invoice Date]],"mmm")</f>
        <v>Jan</v>
      </c>
      <c r="Q1774" s="27">
        <f>WEEKNUM(Table1[[#This Row],[Invoice Date]]) + IF(YEAR(Table1[[#This Row],[Invoice Date]])=2021, 52, 0)</f>
        <v>56</v>
      </c>
    </row>
    <row r="1775" spans="2:17" ht="14.25" customHeight="1" x14ac:dyDescent="0.3">
      <c r="B1775" s="4" t="s">
        <v>34</v>
      </c>
      <c r="C1775" s="33">
        <v>1189833</v>
      </c>
      <c r="D1775" s="5">
        <v>44215</v>
      </c>
      <c r="E1775" s="4" t="s">
        <v>36</v>
      </c>
      <c r="F1775" s="4" t="s">
        <v>53</v>
      </c>
      <c r="G1775" s="4" t="s">
        <v>54</v>
      </c>
      <c r="H1775" s="6" t="s">
        <v>22</v>
      </c>
      <c r="I1775" s="7">
        <v>45</v>
      </c>
      <c r="J1775" s="8">
        <v>200</v>
      </c>
      <c r="K1775" s="9">
        <v>90000</v>
      </c>
      <c r="L1775" s="9">
        <v>54000.000000000007</v>
      </c>
      <c r="M1775" s="10">
        <v>0.60000000000000009</v>
      </c>
      <c r="N1775" s="4" t="s">
        <v>24</v>
      </c>
      <c r="O1775" s="4" t="str">
        <f>TEXT(Table1[[#This Row],[Invoice Date]],"yyyy")</f>
        <v>2021</v>
      </c>
      <c r="P1775" s="4" t="str">
        <f>TEXT(Table1[[#This Row],[Invoice Date]],"mmm")</f>
        <v>Jan</v>
      </c>
      <c r="Q1775" s="27">
        <f>WEEKNUM(Table1[[#This Row],[Invoice Date]]) + IF(YEAR(Table1[[#This Row],[Invoice Date]])=2021, 52, 0)</f>
        <v>56</v>
      </c>
    </row>
    <row r="1776" spans="2:17" ht="14.25" customHeight="1" x14ac:dyDescent="0.3">
      <c r="B1776" s="4" t="s">
        <v>26</v>
      </c>
      <c r="C1776" s="33">
        <v>1197831</v>
      </c>
      <c r="D1776" s="5">
        <v>44215</v>
      </c>
      <c r="E1776" s="4" t="s">
        <v>48</v>
      </c>
      <c r="F1776" s="4" t="s">
        <v>72</v>
      </c>
      <c r="G1776" s="4" t="s">
        <v>73</v>
      </c>
      <c r="H1776" s="6" t="s">
        <v>21</v>
      </c>
      <c r="I1776" s="7">
        <v>29.999999999999993</v>
      </c>
      <c r="J1776" s="8">
        <v>400</v>
      </c>
      <c r="K1776" s="9">
        <v>119999.99999999997</v>
      </c>
      <c r="L1776" s="9">
        <v>41999.999999999985</v>
      </c>
      <c r="M1776" s="10">
        <v>0.35</v>
      </c>
      <c r="N1776" s="4" t="s">
        <v>18</v>
      </c>
      <c r="O1776" s="4" t="str">
        <f>TEXT(Table1[[#This Row],[Invoice Date]],"yyyy")</f>
        <v>2021</v>
      </c>
      <c r="P1776" s="4" t="str">
        <f>TEXT(Table1[[#This Row],[Invoice Date]],"mmm")</f>
        <v>Jan</v>
      </c>
      <c r="Q1776" s="27">
        <f>WEEKNUM(Table1[[#This Row],[Invoice Date]]) + IF(YEAR(Table1[[#This Row],[Invoice Date]])=2021, 52, 0)</f>
        <v>56</v>
      </c>
    </row>
    <row r="1777" spans="2:17" ht="14.25" customHeight="1" x14ac:dyDescent="0.3">
      <c r="B1777" s="4" t="s">
        <v>26</v>
      </c>
      <c r="C1777" s="33">
        <v>1197831</v>
      </c>
      <c r="D1777" s="5">
        <v>44215</v>
      </c>
      <c r="E1777" s="4" t="s">
        <v>48</v>
      </c>
      <c r="F1777" s="4" t="s">
        <v>72</v>
      </c>
      <c r="G1777" s="4" t="s">
        <v>73</v>
      </c>
      <c r="H1777" s="6" t="s">
        <v>20</v>
      </c>
      <c r="I1777" s="7">
        <v>25</v>
      </c>
      <c r="J1777" s="8">
        <v>550</v>
      </c>
      <c r="K1777" s="9">
        <v>137500</v>
      </c>
      <c r="L1777" s="9">
        <v>41250</v>
      </c>
      <c r="M1777" s="10">
        <v>0.3</v>
      </c>
      <c r="N1777" s="4" t="s">
        <v>18</v>
      </c>
      <c r="O1777" s="4" t="str">
        <f>TEXT(Table1[[#This Row],[Invoice Date]],"yyyy")</f>
        <v>2021</v>
      </c>
      <c r="P1777" s="4" t="str">
        <f>TEXT(Table1[[#This Row],[Invoice Date]],"mmm")</f>
        <v>Jan</v>
      </c>
      <c r="Q1777" s="27">
        <f>WEEKNUM(Table1[[#This Row],[Invoice Date]]) + IF(YEAR(Table1[[#This Row],[Invoice Date]])=2021, 52, 0)</f>
        <v>56</v>
      </c>
    </row>
    <row r="1778" spans="2:17" ht="14.25" customHeight="1" x14ac:dyDescent="0.3">
      <c r="B1778" s="4" t="s">
        <v>26</v>
      </c>
      <c r="C1778" s="33">
        <v>1197831</v>
      </c>
      <c r="D1778" s="5">
        <v>44215</v>
      </c>
      <c r="E1778" s="4" t="s">
        <v>48</v>
      </c>
      <c r="F1778" s="4" t="s">
        <v>72</v>
      </c>
      <c r="G1778" s="4" t="s">
        <v>73</v>
      </c>
      <c r="H1778" s="6" t="s">
        <v>19</v>
      </c>
      <c r="I1778" s="7">
        <v>35</v>
      </c>
      <c r="J1778" s="8">
        <v>550</v>
      </c>
      <c r="K1778" s="9">
        <v>192500</v>
      </c>
      <c r="L1778" s="9">
        <v>77000</v>
      </c>
      <c r="M1778" s="10">
        <v>0.39999999999999997</v>
      </c>
      <c r="N1778" s="4" t="s">
        <v>18</v>
      </c>
      <c r="O1778" s="4" t="str">
        <f>TEXT(Table1[[#This Row],[Invoice Date]],"yyyy")</f>
        <v>2021</v>
      </c>
      <c r="P1778" s="4" t="str">
        <f>TEXT(Table1[[#This Row],[Invoice Date]],"mmm")</f>
        <v>Jan</v>
      </c>
      <c r="Q1778" s="27">
        <f>WEEKNUM(Table1[[#This Row],[Invoice Date]]) + IF(YEAR(Table1[[#This Row],[Invoice Date]])=2021, 52, 0)</f>
        <v>56</v>
      </c>
    </row>
    <row r="1779" spans="2:17" ht="14.25" customHeight="1" x14ac:dyDescent="0.3">
      <c r="B1779" s="4" t="s">
        <v>26</v>
      </c>
      <c r="C1779" s="33">
        <v>1197831</v>
      </c>
      <c r="D1779" s="5">
        <v>44215</v>
      </c>
      <c r="E1779" s="4" t="s">
        <v>48</v>
      </c>
      <c r="F1779" s="4" t="s">
        <v>72</v>
      </c>
      <c r="G1779" s="4" t="s">
        <v>73</v>
      </c>
      <c r="H1779" s="6" t="s">
        <v>23</v>
      </c>
      <c r="I1779" s="7">
        <v>35</v>
      </c>
      <c r="J1779" s="8">
        <v>550</v>
      </c>
      <c r="K1779" s="9">
        <v>192500</v>
      </c>
      <c r="L1779" s="9">
        <v>105875.00000000001</v>
      </c>
      <c r="M1779" s="10">
        <v>0.55000000000000004</v>
      </c>
      <c r="N1779" s="4" t="s">
        <v>18</v>
      </c>
      <c r="O1779" s="4" t="str">
        <f>TEXT(Table1[[#This Row],[Invoice Date]],"yyyy")</f>
        <v>2021</v>
      </c>
      <c r="P1779" s="4" t="str">
        <f>TEXT(Table1[[#This Row],[Invoice Date]],"mmm")</f>
        <v>Jan</v>
      </c>
      <c r="Q1779" s="27">
        <f>WEEKNUM(Table1[[#This Row],[Invoice Date]]) + IF(YEAR(Table1[[#This Row],[Invoice Date]])=2021, 52, 0)</f>
        <v>56</v>
      </c>
    </row>
    <row r="1780" spans="2:17" ht="14.25" customHeight="1" x14ac:dyDescent="0.3">
      <c r="B1780" s="4" t="s">
        <v>26</v>
      </c>
      <c r="C1780" s="33">
        <v>1197831</v>
      </c>
      <c r="D1780" s="5">
        <v>44215</v>
      </c>
      <c r="E1780" s="4" t="s">
        <v>48</v>
      </c>
      <c r="F1780" s="4" t="s">
        <v>72</v>
      </c>
      <c r="G1780" s="4" t="s">
        <v>73</v>
      </c>
      <c r="H1780" s="6" t="s">
        <v>22</v>
      </c>
      <c r="I1780" s="7">
        <v>45.000000000000007</v>
      </c>
      <c r="J1780" s="8">
        <v>450</v>
      </c>
      <c r="K1780" s="9">
        <v>202500.00000000003</v>
      </c>
      <c r="L1780" s="9">
        <v>81000</v>
      </c>
      <c r="M1780" s="10">
        <v>0.39999999999999997</v>
      </c>
      <c r="N1780" s="4" t="s">
        <v>18</v>
      </c>
      <c r="O1780" s="4" t="str">
        <f>TEXT(Table1[[#This Row],[Invoice Date]],"yyyy")</f>
        <v>2021</v>
      </c>
      <c r="P1780" s="4" t="str">
        <f>TEXT(Table1[[#This Row],[Invoice Date]],"mmm")</f>
        <v>Jan</v>
      </c>
      <c r="Q1780" s="27">
        <f>WEEKNUM(Table1[[#This Row],[Invoice Date]]) + IF(YEAR(Table1[[#This Row],[Invoice Date]])=2021, 52, 0)</f>
        <v>56</v>
      </c>
    </row>
    <row r="1781" spans="2:17" ht="14.25" customHeight="1" x14ac:dyDescent="0.3">
      <c r="B1781" s="4" t="s">
        <v>26</v>
      </c>
      <c r="C1781" s="33">
        <v>1197831</v>
      </c>
      <c r="D1781" s="5">
        <v>44215</v>
      </c>
      <c r="E1781" s="4" t="s">
        <v>48</v>
      </c>
      <c r="F1781" s="4" t="s">
        <v>72</v>
      </c>
      <c r="G1781" s="4" t="s">
        <v>73</v>
      </c>
      <c r="H1781" s="6" t="s">
        <v>17</v>
      </c>
      <c r="I1781" s="7">
        <v>35</v>
      </c>
      <c r="J1781" s="8">
        <v>750</v>
      </c>
      <c r="K1781" s="9">
        <v>262500</v>
      </c>
      <c r="L1781" s="9">
        <v>131250</v>
      </c>
      <c r="M1781" s="10">
        <v>0.5</v>
      </c>
      <c r="N1781" s="4" t="s">
        <v>18</v>
      </c>
      <c r="O1781" s="4" t="str">
        <f>TEXT(Table1[[#This Row],[Invoice Date]],"yyyy")</f>
        <v>2021</v>
      </c>
      <c r="P1781" s="4" t="str">
        <f>TEXT(Table1[[#This Row],[Invoice Date]],"mmm")</f>
        <v>Jan</v>
      </c>
      <c r="Q1781" s="27">
        <f>WEEKNUM(Table1[[#This Row],[Invoice Date]]) + IF(YEAR(Table1[[#This Row],[Invoice Date]])=2021, 52, 0)</f>
        <v>56</v>
      </c>
    </row>
    <row r="1782" spans="2:17" ht="14.25" customHeight="1" x14ac:dyDescent="0.3">
      <c r="B1782" s="4" t="s">
        <v>30</v>
      </c>
      <c r="C1782" s="34">
        <v>1128299</v>
      </c>
      <c r="D1782" s="5">
        <v>44215</v>
      </c>
      <c r="E1782" s="4" t="s">
        <v>31</v>
      </c>
      <c r="F1782" s="4" t="s">
        <v>32</v>
      </c>
      <c r="G1782" s="4" t="s">
        <v>33</v>
      </c>
      <c r="H1782" s="6" t="s">
        <v>19</v>
      </c>
      <c r="I1782" s="7">
        <v>70</v>
      </c>
      <c r="J1782" s="8">
        <v>925</v>
      </c>
      <c r="K1782" s="9">
        <v>647500</v>
      </c>
      <c r="L1782" s="9">
        <v>129500</v>
      </c>
      <c r="M1782" s="10">
        <v>0.2</v>
      </c>
      <c r="N1782" s="4" t="s">
        <v>24</v>
      </c>
      <c r="O1782" s="4" t="str">
        <f>TEXT(Table1[[#This Row],[Invoice Date]],"yyyy")</f>
        <v>2021</v>
      </c>
      <c r="P1782" s="4" t="str">
        <f>TEXT(Table1[[#This Row],[Invoice Date]],"mmm")</f>
        <v>Jan</v>
      </c>
      <c r="Q1782" s="27">
        <f>WEEKNUM(Table1[[#This Row],[Invoice Date]]) + IF(YEAR(Table1[[#This Row],[Invoice Date]])=2021, 52, 0)</f>
        <v>56</v>
      </c>
    </row>
    <row r="1783" spans="2:17" ht="14.25" customHeight="1" x14ac:dyDescent="0.3">
      <c r="B1783" s="4" t="s">
        <v>14</v>
      </c>
      <c r="C1783" s="33">
        <v>1185732</v>
      </c>
      <c r="D1783" s="5">
        <v>44216</v>
      </c>
      <c r="E1783" s="4" t="s">
        <v>48</v>
      </c>
      <c r="F1783" s="4" t="s">
        <v>98</v>
      </c>
      <c r="G1783" s="4" t="s">
        <v>99</v>
      </c>
      <c r="H1783" s="6" t="s">
        <v>21</v>
      </c>
      <c r="I1783" s="7">
        <v>23</v>
      </c>
      <c r="J1783" s="8">
        <v>101</v>
      </c>
      <c r="K1783" s="9">
        <v>2323</v>
      </c>
      <c r="L1783" s="9">
        <v>1231.19</v>
      </c>
      <c r="M1783" s="10">
        <v>0.53</v>
      </c>
      <c r="N1783" s="4" t="s">
        <v>83</v>
      </c>
      <c r="O1783" s="4" t="str">
        <f>TEXT(Table1[[#This Row],[Invoice Date]],"yyyy")</f>
        <v>2021</v>
      </c>
      <c r="P1783" s="4" t="str">
        <f>TEXT(Table1[[#This Row],[Invoice Date]],"mmm")</f>
        <v>Jan</v>
      </c>
      <c r="Q1783" s="27">
        <f>WEEKNUM(Table1[[#This Row],[Invoice Date]]) + IF(YEAR(Table1[[#This Row],[Invoice Date]])=2021, 52, 0)</f>
        <v>56</v>
      </c>
    </row>
    <row r="1784" spans="2:17" ht="14.25" customHeight="1" x14ac:dyDescent="0.3">
      <c r="B1784" s="4" t="s">
        <v>14</v>
      </c>
      <c r="C1784" s="33">
        <v>1185732</v>
      </c>
      <c r="D1784" s="5">
        <v>44216</v>
      </c>
      <c r="E1784" s="4" t="s">
        <v>48</v>
      </c>
      <c r="F1784" s="4" t="s">
        <v>98</v>
      </c>
      <c r="G1784" s="4" t="s">
        <v>99</v>
      </c>
      <c r="H1784" s="6" t="s">
        <v>20</v>
      </c>
      <c r="I1784" s="7">
        <v>18</v>
      </c>
      <c r="J1784" s="8">
        <v>158</v>
      </c>
      <c r="K1784" s="9">
        <v>2844</v>
      </c>
      <c r="L1784" s="9">
        <v>1564.2</v>
      </c>
      <c r="M1784" s="10">
        <v>0.55000000000000004</v>
      </c>
      <c r="N1784" s="4" t="s">
        <v>83</v>
      </c>
      <c r="O1784" s="4" t="str">
        <f>TEXT(Table1[[#This Row],[Invoice Date]],"yyyy")</f>
        <v>2021</v>
      </c>
      <c r="P1784" s="4" t="str">
        <f>TEXT(Table1[[#This Row],[Invoice Date]],"mmm")</f>
        <v>Jan</v>
      </c>
      <c r="Q1784" s="27">
        <f>WEEKNUM(Table1[[#This Row],[Invoice Date]]) + IF(YEAR(Table1[[#This Row],[Invoice Date]])=2021, 52, 0)</f>
        <v>56</v>
      </c>
    </row>
    <row r="1785" spans="2:17" ht="14.25" customHeight="1" x14ac:dyDescent="0.3">
      <c r="B1785" s="4" t="s">
        <v>14</v>
      </c>
      <c r="C1785" s="33">
        <v>1185732</v>
      </c>
      <c r="D1785" s="5">
        <v>44216</v>
      </c>
      <c r="E1785" s="4" t="s">
        <v>48</v>
      </c>
      <c r="F1785" s="4" t="s">
        <v>98</v>
      </c>
      <c r="G1785" s="4" t="s">
        <v>99</v>
      </c>
      <c r="H1785" s="6" t="s">
        <v>19</v>
      </c>
      <c r="I1785" s="7">
        <v>29</v>
      </c>
      <c r="J1785" s="8">
        <v>142</v>
      </c>
      <c r="K1785" s="9">
        <v>4118</v>
      </c>
      <c r="L1785" s="9">
        <v>1853.1</v>
      </c>
      <c r="M1785" s="10">
        <v>0.44999999999999996</v>
      </c>
      <c r="N1785" s="4" t="s">
        <v>83</v>
      </c>
      <c r="O1785" s="4" t="str">
        <f>TEXT(Table1[[#This Row],[Invoice Date]],"yyyy")</f>
        <v>2021</v>
      </c>
      <c r="P1785" s="4" t="str">
        <f>TEXT(Table1[[#This Row],[Invoice Date]],"mmm")</f>
        <v>Jan</v>
      </c>
      <c r="Q1785" s="27">
        <f>WEEKNUM(Table1[[#This Row],[Invoice Date]]) + IF(YEAR(Table1[[#This Row],[Invoice Date]])=2021, 52, 0)</f>
        <v>56</v>
      </c>
    </row>
    <row r="1786" spans="2:17" ht="14.25" customHeight="1" x14ac:dyDescent="0.3">
      <c r="B1786" s="4" t="s">
        <v>14</v>
      </c>
      <c r="C1786" s="33">
        <v>1185732</v>
      </c>
      <c r="D1786" s="5">
        <v>44216</v>
      </c>
      <c r="E1786" s="4" t="s">
        <v>48</v>
      </c>
      <c r="F1786" s="4" t="s">
        <v>98</v>
      </c>
      <c r="G1786" s="4" t="s">
        <v>99</v>
      </c>
      <c r="H1786" s="6" t="s">
        <v>22</v>
      </c>
      <c r="I1786" s="7">
        <v>38</v>
      </c>
      <c r="J1786" s="8">
        <v>115</v>
      </c>
      <c r="K1786" s="9">
        <v>4370</v>
      </c>
      <c r="L1786" s="9">
        <v>2097.6</v>
      </c>
      <c r="M1786" s="10">
        <v>0.48</v>
      </c>
      <c r="N1786" s="4" t="s">
        <v>83</v>
      </c>
      <c r="O1786" s="4" t="str">
        <f>TEXT(Table1[[#This Row],[Invoice Date]],"yyyy")</f>
        <v>2021</v>
      </c>
      <c r="P1786" s="4" t="str">
        <f>TEXT(Table1[[#This Row],[Invoice Date]],"mmm")</f>
        <v>Jan</v>
      </c>
      <c r="Q1786" s="27">
        <f>WEEKNUM(Table1[[#This Row],[Invoice Date]]) + IF(YEAR(Table1[[#This Row],[Invoice Date]])=2021, 52, 0)</f>
        <v>56</v>
      </c>
    </row>
    <row r="1787" spans="2:17" ht="14.25" customHeight="1" x14ac:dyDescent="0.3">
      <c r="B1787" s="4" t="s">
        <v>14</v>
      </c>
      <c r="C1787" s="33">
        <v>1185732</v>
      </c>
      <c r="D1787" s="5">
        <v>44216</v>
      </c>
      <c r="E1787" s="4" t="s">
        <v>48</v>
      </c>
      <c r="F1787" s="4" t="s">
        <v>98</v>
      </c>
      <c r="G1787" s="4" t="s">
        <v>99</v>
      </c>
      <c r="H1787" s="6" t="s">
        <v>23</v>
      </c>
      <c r="I1787" s="7">
        <v>29</v>
      </c>
      <c r="J1787" s="8">
        <v>158</v>
      </c>
      <c r="K1787" s="9">
        <v>4582</v>
      </c>
      <c r="L1787" s="9">
        <v>2840.84</v>
      </c>
      <c r="M1787" s="10">
        <v>0.62</v>
      </c>
      <c r="N1787" s="4" t="s">
        <v>83</v>
      </c>
      <c r="O1787" s="4" t="str">
        <f>TEXT(Table1[[#This Row],[Invoice Date]],"yyyy")</f>
        <v>2021</v>
      </c>
      <c r="P1787" s="4" t="str">
        <f>TEXT(Table1[[#This Row],[Invoice Date]],"mmm")</f>
        <v>Jan</v>
      </c>
      <c r="Q1787" s="27">
        <f>WEEKNUM(Table1[[#This Row],[Invoice Date]]) + IF(YEAR(Table1[[#This Row],[Invoice Date]])=2021, 52, 0)</f>
        <v>56</v>
      </c>
    </row>
    <row r="1788" spans="2:17" ht="14.25" customHeight="1" x14ac:dyDescent="0.3">
      <c r="B1788" s="4" t="s">
        <v>14</v>
      </c>
      <c r="C1788" s="33">
        <v>1185732</v>
      </c>
      <c r="D1788" s="5">
        <v>44216</v>
      </c>
      <c r="E1788" s="4" t="s">
        <v>48</v>
      </c>
      <c r="F1788" s="4" t="s">
        <v>98</v>
      </c>
      <c r="G1788" s="4" t="s">
        <v>99</v>
      </c>
      <c r="H1788" s="6" t="s">
        <v>17</v>
      </c>
      <c r="I1788" s="7">
        <v>29</v>
      </c>
      <c r="J1788" s="8">
        <v>189</v>
      </c>
      <c r="K1788" s="9">
        <v>5481</v>
      </c>
      <c r="L1788" s="9">
        <v>2959.7400000000002</v>
      </c>
      <c r="M1788" s="10">
        <v>0.54</v>
      </c>
      <c r="N1788" s="4" t="s">
        <v>83</v>
      </c>
      <c r="O1788" s="4" t="str">
        <f>TEXT(Table1[[#This Row],[Invoice Date]],"yyyy")</f>
        <v>2021</v>
      </c>
      <c r="P1788" s="4" t="str">
        <f>TEXT(Table1[[#This Row],[Invoice Date]],"mmm")</f>
        <v>Jan</v>
      </c>
      <c r="Q1788" s="27">
        <f>WEEKNUM(Table1[[#This Row],[Invoice Date]]) + IF(YEAR(Table1[[#This Row],[Invoice Date]])=2021, 52, 0)</f>
        <v>56</v>
      </c>
    </row>
    <row r="1789" spans="2:17" ht="14.25" customHeight="1" x14ac:dyDescent="0.3">
      <c r="B1789" s="4" t="s">
        <v>34</v>
      </c>
      <c r="C1789" s="33">
        <v>1189833</v>
      </c>
      <c r="D1789" s="5">
        <v>44216</v>
      </c>
      <c r="E1789" s="4" t="s">
        <v>36</v>
      </c>
      <c r="F1789" s="4" t="s">
        <v>53</v>
      </c>
      <c r="G1789" s="4" t="s">
        <v>54</v>
      </c>
      <c r="H1789" s="6" t="s">
        <v>23</v>
      </c>
      <c r="I1789" s="7">
        <v>55</v>
      </c>
      <c r="J1789" s="8">
        <v>101</v>
      </c>
      <c r="K1789" s="9">
        <v>5555</v>
      </c>
      <c r="L1789" s="9">
        <v>2166.4500000000003</v>
      </c>
      <c r="M1789" s="10">
        <v>0.39</v>
      </c>
      <c r="N1789" s="4" t="s">
        <v>83</v>
      </c>
      <c r="O1789" s="4" t="str">
        <f>TEXT(Table1[[#This Row],[Invoice Date]],"yyyy")</f>
        <v>2021</v>
      </c>
      <c r="P1789" s="4" t="str">
        <f>TEXT(Table1[[#This Row],[Invoice Date]],"mmm")</f>
        <v>Jan</v>
      </c>
      <c r="Q1789" s="27">
        <f>WEEKNUM(Table1[[#This Row],[Invoice Date]]) + IF(YEAR(Table1[[#This Row],[Invoice Date]])=2021, 52, 0)</f>
        <v>56</v>
      </c>
    </row>
    <row r="1790" spans="2:17" ht="14.25" customHeight="1" x14ac:dyDescent="0.3">
      <c r="B1790" s="4" t="s">
        <v>30</v>
      </c>
      <c r="C1790" s="34">
        <v>1128299</v>
      </c>
      <c r="D1790" s="5">
        <v>44216</v>
      </c>
      <c r="E1790" s="4" t="s">
        <v>31</v>
      </c>
      <c r="F1790" s="4" t="s">
        <v>32</v>
      </c>
      <c r="G1790" s="4" t="s">
        <v>33</v>
      </c>
      <c r="H1790" s="6" t="s">
        <v>20</v>
      </c>
      <c r="I1790" s="7">
        <v>60</v>
      </c>
      <c r="J1790" s="8">
        <v>200</v>
      </c>
      <c r="K1790" s="9">
        <v>12000</v>
      </c>
      <c r="L1790" s="9">
        <v>5640</v>
      </c>
      <c r="M1790" s="10">
        <v>0.47000000000000003</v>
      </c>
      <c r="N1790" s="4" t="s">
        <v>83</v>
      </c>
      <c r="O1790" s="4" t="str">
        <f>TEXT(Table1[[#This Row],[Invoice Date]],"yyyy")</f>
        <v>2021</v>
      </c>
      <c r="P1790" s="4" t="str">
        <f>TEXT(Table1[[#This Row],[Invoice Date]],"mmm")</f>
        <v>Jan</v>
      </c>
      <c r="Q1790" s="27">
        <f>WEEKNUM(Table1[[#This Row],[Invoice Date]]) + IF(YEAR(Table1[[#This Row],[Invoice Date]])=2021, 52, 0)</f>
        <v>56</v>
      </c>
    </row>
    <row r="1791" spans="2:17" ht="14.25" customHeight="1" x14ac:dyDescent="0.3">
      <c r="B1791" s="4" t="s">
        <v>30</v>
      </c>
      <c r="C1791" s="34">
        <v>1128299</v>
      </c>
      <c r="D1791" s="5">
        <v>44216</v>
      </c>
      <c r="E1791" s="4" t="s">
        <v>31</v>
      </c>
      <c r="F1791" s="4" t="s">
        <v>32</v>
      </c>
      <c r="G1791" s="4" t="s">
        <v>33</v>
      </c>
      <c r="H1791" s="6" t="s">
        <v>20</v>
      </c>
      <c r="I1791" s="7">
        <v>51</v>
      </c>
      <c r="J1791" s="8">
        <v>248</v>
      </c>
      <c r="K1791" s="9">
        <v>12648</v>
      </c>
      <c r="L1791" s="9">
        <v>4932.72</v>
      </c>
      <c r="M1791" s="10">
        <v>0.39</v>
      </c>
      <c r="N1791" s="4" t="s">
        <v>24</v>
      </c>
      <c r="O1791" s="4" t="str">
        <f>TEXT(Table1[[#This Row],[Invoice Date]],"yyyy")</f>
        <v>2021</v>
      </c>
      <c r="P1791" s="4" t="str">
        <f>TEXT(Table1[[#This Row],[Invoice Date]],"mmm")</f>
        <v>Jan</v>
      </c>
      <c r="Q1791" s="27">
        <f>WEEKNUM(Table1[[#This Row],[Invoice Date]]) + IF(YEAR(Table1[[#This Row],[Invoice Date]])=2021, 52, 0)</f>
        <v>56</v>
      </c>
    </row>
    <row r="1792" spans="2:17" ht="14.25" customHeight="1" x14ac:dyDescent="0.3">
      <c r="B1792" s="4" t="s">
        <v>14</v>
      </c>
      <c r="C1792" s="33">
        <v>1185732</v>
      </c>
      <c r="D1792" s="5">
        <v>44216</v>
      </c>
      <c r="E1792" s="4" t="s">
        <v>48</v>
      </c>
      <c r="F1792" s="4" t="s">
        <v>98</v>
      </c>
      <c r="G1792" s="4" t="s">
        <v>99</v>
      </c>
      <c r="H1792" s="6" t="s">
        <v>21</v>
      </c>
      <c r="I1792" s="7">
        <v>25</v>
      </c>
      <c r="J1792" s="8">
        <v>375</v>
      </c>
      <c r="K1792" s="9">
        <v>93750</v>
      </c>
      <c r="L1792" s="9">
        <v>37500</v>
      </c>
      <c r="M1792" s="10">
        <v>0.4</v>
      </c>
      <c r="N1792" s="4" t="s">
        <v>83</v>
      </c>
      <c r="O1792" s="4" t="str">
        <f>TEXT(Table1[[#This Row],[Invoice Date]],"yyyy")</f>
        <v>2021</v>
      </c>
      <c r="P1792" s="4" t="str">
        <f>TEXT(Table1[[#This Row],[Invoice Date]],"mmm")</f>
        <v>Jan</v>
      </c>
      <c r="Q1792" s="27">
        <f>WEEKNUM(Table1[[#This Row],[Invoice Date]]) + IF(YEAR(Table1[[#This Row],[Invoice Date]])=2021, 52, 0)</f>
        <v>56</v>
      </c>
    </row>
    <row r="1793" spans="2:17" ht="14.25" customHeight="1" x14ac:dyDescent="0.3">
      <c r="B1793" s="4" t="s">
        <v>14</v>
      </c>
      <c r="C1793" s="33">
        <v>1185732</v>
      </c>
      <c r="D1793" s="5">
        <v>44216</v>
      </c>
      <c r="E1793" s="4" t="s">
        <v>48</v>
      </c>
      <c r="F1793" s="4" t="s">
        <v>98</v>
      </c>
      <c r="G1793" s="4" t="s">
        <v>99</v>
      </c>
      <c r="H1793" s="6" t="s">
        <v>20</v>
      </c>
      <c r="I1793" s="7">
        <v>20.000000000000007</v>
      </c>
      <c r="J1793" s="8">
        <v>525</v>
      </c>
      <c r="K1793" s="9">
        <v>105000.00000000004</v>
      </c>
      <c r="L1793" s="9">
        <v>42000.000000000022</v>
      </c>
      <c r="M1793" s="10">
        <v>0.4</v>
      </c>
      <c r="N1793" s="4" t="s">
        <v>83</v>
      </c>
      <c r="O1793" s="4" t="str">
        <f>TEXT(Table1[[#This Row],[Invoice Date]],"yyyy")</f>
        <v>2021</v>
      </c>
      <c r="P1793" s="4" t="str">
        <f>TEXT(Table1[[#This Row],[Invoice Date]],"mmm")</f>
        <v>Jan</v>
      </c>
      <c r="Q1793" s="27">
        <f>WEEKNUM(Table1[[#This Row],[Invoice Date]]) + IF(YEAR(Table1[[#This Row],[Invoice Date]])=2021, 52, 0)</f>
        <v>56</v>
      </c>
    </row>
    <row r="1794" spans="2:17" ht="14.25" customHeight="1" x14ac:dyDescent="0.3">
      <c r="B1794" s="4" t="s">
        <v>14</v>
      </c>
      <c r="C1794" s="33">
        <v>1185732</v>
      </c>
      <c r="D1794" s="5">
        <v>44216</v>
      </c>
      <c r="E1794" s="4" t="s">
        <v>48</v>
      </c>
      <c r="F1794" s="4" t="s">
        <v>98</v>
      </c>
      <c r="G1794" s="4" t="s">
        <v>99</v>
      </c>
      <c r="H1794" s="6" t="s">
        <v>19</v>
      </c>
      <c r="I1794" s="7">
        <v>30.000000000000004</v>
      </c>
      <c r="J1794" s="8">
        <v>525</v>
      </c>
      <c r="K1794" s="9">
        <v>157500.00000000003</v>
      </c>
      <c r="L1794" s="9">
        <v>55125.000000000007</v>
      </c>
      <c r="M1794" s="10">
        <v>0.35</v>
      </c>
      <c r="N1794" s="4" t="s">
        <v>83</v>
      </c>
      <c r="O1794" s="4" t="str">
        <f>TEXT(Table1[[#This Row],[Invoice Date]],"yyyy")</f>
        <v>2021</v>
      </c>
      <c r="P1794" s="4" t="str">
        <f>TEXT(Table1[[#This Row],[Invoice Date]],"mmm")</f>
        <v>Jan</v>
      </c>
      <c r="Q1794" s="27">
        <f>WEEKNUM(Table1[[#This Row],[Invoice Date]]) + IF(YEAR(Table1[[#This Row],[Invoice Date]])=2021, 52, 0)</f>
        <v>56</v>
      </c>
    </row>
    <row r="1795" spans="2:17" ht="14.25" customHeight="1" x14ac:dyDescent="0.3">
      <c r="B1795" s="4" t="s">
        <v>14</v>
      </c>
      <c r="C1795" s="33">
        <v>1185732</v>
      </c>
      <c r="D1795" s="5">
        <v>44216</v>
      </c>
      <c r="E1795" s="4" t="s">
        <v>48</v>
      </c>
      <c r="F1795" s="4" t="s">
        <v>98</v>
      </c>
      <c r="G1795" s="4" t="s">
        <v>99</v>
      </c>
      <c r="H1795" s="6" t="s">
        <v>23</v>
      </c>
      <c r="I1795" s="7">
        <v>30.000000000000004</v>
      </c>
      <c r="J1795" s="8">
        <v>525</v>
      </c>
      <c r="K1795" s="9">
        <v>157500.00000000003</v>
      </c>
      <c r="L1795" s="9">
        <v>78750.000000000015</v>
      </c>
      <c r="M1795" s="10">
        <v>0.5</v>
      </c>
      <c r="N1795" s="4" t="s">
        <v>83</v>
      </c>
      <c r="O1795" s="4" t="str">
        <f>TEXT(Table1[[#This Row],[Invoice Date]],"yyyy")</f>
        <v>2021</v>
      </c>
      <c r="P1795" s="4" t="str">
        <f>TEXT(Table1[[#This Row],[Invoice Date]],"mmm")</f>
        <v>Jan</v>
      </c>
      <c r="Q1795" s="27">
        <f>WEEKNUM(Table1[[#This Row],[Invoice Date]]) + IF(YEAR(Table1[[#This Row],[Invoice Date]])=2021, 52, 0)</f>
        <v>56</v>
      </c>
    </row>
    <row r="1796" spans="2:17" ht="14.25" customHeight="1" x14ac:dyDescent="0.3">
      <c r="B1796" s="4" t="s">
        <v>14</v>
      </c>
      <c r="C1796" s="33">
        <v>1185732</v>
      </c>
      <c r="D1796" s="5">
        <v>44216</v>
      </c>
      <c r="E1796" s="4" t="s">
        <v>48</v>
      </c>
      <c r="F1796" s="4" t="s">
        <v>98</v>
      </c>
      <c r="G1796" s="4" t="s">
        <v>99</v>
      </c>
      <c r="H1796" s="6" t="s">
        <v>22</v>
      </c>
      <c r="I1796" s="7">
        <v>40</v>
      </c>
      <c r="J1796" s="8">
        <v>425</v>
      </c>
      <c r="K1796" s="9">
        <v>170000</v>
      </c>
      <c r="L1796" s="9">
        <v>59499.999999999993</v>
      </c>
      <c r="M1796" s="10">
        <v>0.35</v>
      </c>
      <c r="N1796" s="4" t="s">
        <v>83</v>
      </c>
      <c r="O1796" s="4" t="str">
        <f>TEXT(Table1[[#This Row],[Invoice Date]],"yyyy")</f>
        <v>2021</v>
      </c>
      <c r="P1796" s="4" t="str">
        <f>TEXT(Table1[[#This Row],[Invoice Date]],"mmm")</f>
        <v>Jan</v>
      </c>
      <c r="Q1796" s="27">
        <f>WEEKNUM(Table1[[#This Row],[Invoice Date]]) + IF(YEAR(Table1[[#This Row],[Invoice Date]])=2021, 52, 0)</f>
        <v>56</v>
      </c>
    </row>
    <row r="1797" spans="2:17" ht="14.25" customHeight="1" x14ac:dyDescent="0.3">
      <c r="B1797" s="4" t="s">
        <v>14</v>
      </c>
      <c r="C1797" s="33">
        <v>1185732</v>
      </c>
      <c r="D1797" s="5">
        <v>44216</v>
      </c>
      <c r="E1797" s="4" t="s">
        <v>48</v>
      </c>
      <c r="F1797" s="4" t="s">
        <v>98</v>
      </c>
      <c r="G1797" s="4" t="s">
        <v>99</v>
      </c>
      <c r="H1797" s="6" t="s">
        <v>17</v>
      </c>
      <c r="I1797" s="7">
        <v>30.000000000000004</v>
      </c>
      <c r="J1797" s="8">
        <v>725</v>
      </c>
      <c r="K1797" s="9">
        <v>217500.00000000003</v>
      </c>
      <c r="L1797" s="9">
        <v>87000.000000000015</v>
      </c>
      <c r="M1797" s="10">
        <v>0.4</v>
      </c>
      <c r="N1797" s="4" t="s">
        <v>83</v>
      </c>
      <c r="O1797" s="4" t="str">
        <f>TEXT(Table1[[#This Row],[Invoice Date]],"yyyy")</f>
        <v>2021</v>
      </c>
      <c r="P1797" s="4" t="str">
        <f>TEXT(Table1[[#This Row],[Invoice Date]],"mmm")</f>
        <v>Jan</v>
      </c>
      <c r="Q1797" s="27">
        <f>WEEKNUM(Table1[[#This Row],[Invoice Date]]) + IF(YEAR(Table1[[#This Row],[Invoice Date]])=2021, 52, 0)</f>
        <v>56</v>
      </c>
    </row>
    <row r="1798" spans="2:17" ht="14.25" customHeight="1" x14ac:dyDescent="0.3">
      <c r="B1798" s="4" t="s">
        <v>34</v>
      </c>
      <c r="C1798" s="33">
        <v>1189833</v>
      </c>
      <c r="D1798" s="5">
        <v>44216</v>
      </c>
      <c r="E1798" s="4" t="s">
        <v>36</v>
      </c>
      <c r="F1798" s="4" t="s">
        <v>53</v>
      </c>
      <c r="G1798" s="4" t="s">
        <v>54</v>
      </c>
      <c r="H1798" s="6" t="s">
        <v>23</v>
      </c>
      <c r="I1798" s="7">
        <v>60</v>
      </c>
      <c r="J1798" s="8">
        <v>375</v>
      </c>
      <c r="K1798" s="9">
        <v>225000</v>
      </c>
      <c r="L1798" s="9">
        <v>56250</v>
      </c>
      <c r="M1798" s="10">
        <v>0.25</v>
      </c>
      <c r="N1798" s="4" t="s">
        <v>24</v>
      </c>
      <c r="O1798" s="4" t="str">
        <f>TEXT(Table1[[#This Row],[Invoice Date]],"yyyy")</f>
        <v>2021</v>
      </c>
      <c r="P1798" s="4" t="str">
        <f>TEXT(Table1[[#This Row],[Invoice Date]],"mmm")</f>
        <v>Jan</v>
      </c>
      <c r="Q1798" s="27">
        <f>WEEKNUM(Table1[[#This Row],[Invoice Date]]) + IF(YEAR(Table1[[#This Row],[Invoice Date]])=2021, 52, 0)</f>
        <v>56</v>
      </c>
    </row>
    <row r="1799" spans="2:17" ht="14.25" customHeight="1" x14ac:dyDescent="0.3">
      <c r="B1799" s="4" t="s">
        <v>30</v>
      </c>
      <c r="C1799" s="34">
        <v>1128299</v>
      </c>
      <c r="D1799" s="5">
        <v>44216</v>
      </c>
      <c r="E1799" s="4" t="s">
        <v>31</v>
      </c>
      <c r="F1799" s="4" t="s">
        <v>32</v>
      </c>
      <c r="G1799" s="4" t="s">
        <v>33</v>
      </c>
      <c r="H1799" s="6" t="s">
        <v>20</v>
      </c>
      <c r="I1799" s="7">
        <v>65</v>
      </c>
      <c r="J1799" s="8">
        <v>800</v>
      </c>
      <c r="K1799" s="9">
        <v>520000</v>
      </c>
      <c r="L1799" s="9">
        <v>182000.00000000003</v>
      </c>
      <c r="M1799" s="10">
        <v>0.35000000000000003</v>
      </c>
      <c r="N1799" s="4" t="s">
        <v>24</v>
      </c>
      <c r="O1799" s="4" t="str">
        <f>TEXT(Table1[[#This Row],[Invoice Date]],"yyyy")</f>
        <v>2021</v>
      </c>
      <c r="P1799" s="4" t="str">
        <f>TEXT(Table1[[#This Row],[Invoice Date]],"mmm")</f>
        <v>Jan</v>
      </c>
      <c r="Q1799" s="27">
        <f>WEEKNUM(Table1[[#This Row],[Invoice Date]]) + IF(YEAR(Table1[[#This Row],[Invoice Date]])=2021, 52, 0)</f>
        <v>56</v>
      </c>
    </row>
    <row r="1800" spans="2:17" ht="14.25" customHeight="1" x14ac:dyDescent="0.3">
      <c r="B1800" s="4" t="s">
        <v>61</v>
      </c>
      <c r="C1800" s="33">
        <v>1185731</v>
      </c>
      <c r="D1800" s="5">
        <v>44217</v>
      </c>
      <c r="E1800" s="4" t="s">
        <v>15</v>
      </c>
      <c r="F1800" s="4" t="s">
        <v>131</v>
      </c>
      <c r="G1800" s="4" t="s">
        <v>132</v>
      </c>
      <c r="H1800" s="6" t="s">
        <v>21</v>
      </c>
      <c r="I1800" s="7">
        <v>43</v>
      </c>
      <c r="J1800" s="8">
        <v>46</v>
      </c>
      <c r="K1800" s="9">
        <v>1978</v>
      </c>
      <c r="L1800" s="9">
        <v>791.2</v>
      </c>
      <c r="M1800" s="10">
        <v>0.4</v>
      </c>
      <c r="N1800" s="4" t="s">
        <v>83</v>
      </c>
      <c r="O1800" s="4" t="str">
        <f>TEXT(Table1[[#This Row],[Invoice Date]],"yyyy")</f>
        <v>2021</v>
      </c>
      <c r="P1800" s="4" t="str">
        <f>TEXT(Table1[[#This Row],[Invoice Date]],"mmm")</f>
        <v>Jan</v>
      </c>
      <c r="Q1800" s="27">
        <f>WEEKNUM(Table1[[#This Row],[Invoice Date]]) + IF(YEAR(Table1[[#This Row],[Invoice Date]])=2021, 52, 0)</f>
        <v>56</v>
      </c>
    </row>
    <row r="1801" spans="2:17" ht="14.25" customHeight="1" x14ac:dyDescent="0.3">
      <c r="B1801" s="4" t="s">
        <v>61</v>
      </c>
      <c r="C1801" s="33">
        <v>1185731</v>
      </c>
      <c r="D1801" s="5">
        <v>44217</v>
      </c>
      <c r="E1801" s="4" t="s">
        <v>15</v>
      </c>
      <c r="F1801" s="4" t="s">
        <v>131</v>
      </c>
      <c r="G1801" s="4" t="s">
        <v>132</v>
      </c>
      <c r="H1801" s="6" t="s">
        <v>21</v>
      </c>
      <c r="I1801" s="7">
        <v>36</v>
      </c>
      <c r="J1801" s="8">
        <v>60</v>
      </c>
      <c r="K1801" s="9">
        <v>2160</v>
      </c>
      <c r="L1801" s="9">
        <v>691.2</v>
      </c>
      <c r="M1801" s="10">
        <v>0.32</v>
      </c>
      <c r="N1801" s="4" t="s">
        <v>24</v>
      </c>
      <c r="O1801" s="4" t="str">
        <f>TEXT(Table1[[#This Row],[Invoice Date]],"yyyy")</f>
        <v>2021</v>
      </c>
      <c r="P1801" s="4" t="str">
        <f>TEXT(Table1[[#This Row],[Invoice Date]],"mmm")</f>
        <v>Jan</v>
      </c>
      <c r="Q1801" s="27">
        <f>WEEKNUM(Table1[[#This Row],[Invoice Date]]) + IF(YEAR(Table1[[#This Row],[Invoice Date]])=2021, 52, 0)</f>
        <v>56</v>
      </c>
    </row>
    <row r="1802" spans="2:17" ht="14.25" customHeight="1" x14ac:dyDescent="0.3">
      <c r="B1802" s="4" t="s">
        <v>61</v>
      </c>
      <c r="C1802" s="33">
        <v>1185731</v>
      </c>
      <c r="D1802" s="5">
        <v>44217</v>
      </c>
      <c r="E1802" s="4" t="s">
        <v>15</v>
      </c>
      <c r="F1802" s="4" t="s">
        <v>131</v>
      </c>
      <c r="G1802" s="4" t="s">
        <v>132</v>
      </c>
      <c r="H1802" s="6" t="s">
        <v>20</v>
      </c>
      <c r="I1802" s="7">
        <v>28</v>
      </c>
      <c r="J1802" s="8">
        <v>101</v>
      </c>
      <c r="K1802" s="9">
        <v>2828</v>
      </c>
      <c r="L1802" s="9">
        <v>1018.0799999999999</v>
      </c>
      <c r="M1802" s="10">
        <v>0.36</v>
      </c>
      <c r="N1802" s="4" t="s">
        <v>24</v>
      </c>
      <c r="O1802" s="4" t="str">
        <f>TEXT(Table1[[#This Row],[Invoice Date]],"yyyy")</f>
        <v>2021</v>
      </c>
      <c r="P1802" s="4" t="str">
        <f>TEXT(Table1[[#This Row],[Invoice Date]],"mmm")</f>
        <v>Jan</v>
      </c>
      <c r="Q1802" s="27">
        <f>WEEKNUM(Table1[[#This Row],[Invoice Date]]) + IF(YEAR(Table1[[#This Row],[Invoice Date]])=2021, 52, 0)</f>
        <v>56</v>
      </c>
    </row>
    <row r="1803" spans="2:17" ht="14.25" customHeight="1" x14ac:dyDescent="0.3">
      <c r="B1803" s="4" t="s">
        <v>61</v>
      </c>
      <c r="C1803" s="33">
        <v>1185731</v>
      </c>
      <c r="D1803" s="5">
        <v>44217</v>
      </c>
      <c r="E1803" s="4" t="s">
        <v>15</v>
      </c>
      <c r="F1803" s="4" t="s">
        <v>131</v>
      </c>
      <c r="G1803" s="4" t="s">
        <v>132</v>
      </c>
      <c r="H1803" s="6" t="s">
        <v>20</v>
      </c>
      <c r="I1803" s="7">
        <v>38</v>
      </c>
      <c r="J1803" s="8">
        <v>81</v>
      </c>
      <c r="K1803" s="9">
        <v>3078</v>
      </c>
      <c r="L1803" s="9">
        <v>1385.1</v>
      </c>
      <c r="M1803" s="10">
        <v>0.44999999999999996</v>
      </c>
      <c r="N1803" s="4" t="s">
        <v>83</v>
      </c>
      <c r="O1803" s="4" t="str">
        <f>TEXT(Table1[[#This Row],[Invoice Date]],"yyyy")</f>
        <v>2021</v>
      </c>
      <c r="P1803" s="4" t="str">
        <f>TEXT(Table1[[#This Row],[Invoice Date]],"mmm")</f>
        <v>Jan</v>
      </c>
      <c r="Q1803" s="27">
        <f>WEEKNUM(Table1[[#This Row],[Invoice Date]]) + IF(YEAR(Table1[[#This Row],[Invoice Date]])=2021, 52, 0)</f>
        <v>56</v>
      </c>
    </row>
    <row r="1804" spans="2:17" ht="14.25" customHeight="1" x14ac:dyDescent="0.3">
      <c r="B1804" s="4" t="s">
        <v>61</v>
      </c>
      <c r="C1804" s="33">
        <v>1185731</v>
      </c>
      <c r="D1804" s="5">
        <v>44217</v>
      </c>
      <c r="E1804" s="4" t="s">
        <v>15</v>
      </c>
      <c r="F1804" s="4" t="s">
        <v>131</v>
      </c>
      <c r="G1804" s="4" t="s">
        <v>132</v>
      </c>
      <c r="H1804" s="6" t="s">
        <v>22</v>
      </c>
      <c r="I1804" s="7">
        <v>43</v>
      </c>
      <c r="J1804" s="8">
        <v>74</v>
      </c>
      <c r="K1804" s="9">
        <v>3182</v>
      </c>
      <c r="L1804" s="9">
        <v>1050.06</v>
      </c>
      <c r="M1804" s="10">
        <v>0.32999999999999996</v>
      </c>
      <c r="N1804" s="4" t="s">
        <v>24</v>
      </c>
      <c r="O1804" s="4" t="str">
        <f>TEXT(Table1[[#This Row],[Invoice Date]],"yyyy")</f>
        <v>2021</v>
      </c>
      <c r="P1804" s="4" t="str">
        <f>TEXT(Table1[[#This Row],[Invoice Date]],"mmm")</f>
        <v>Jan</v>
      </c>
      <c r="Q1804" s="27">
        <f>WEEKNUM(Table1[[#This Row],[Invoice Date]]) + IF(YEAR(Table1[[#This Row],[Invoice Date]])=2021, 52, 0)</f>
        <v>56</v>
      </c>
    </row>
    <row r="1805" spans="2:17" ht="14.25" customHeight="1" x14ac:dyDescent="0.3">
      <c r="B1805" s="4" t="s">
        <v>61</v>
      </c>
      <c r="C1805" s="33">
        <v>1185731</v>
      </c>
      <c r="D1805" s="5">
        <v>44217</v>
      </c>
      <c r="E1805" s="4" t="s">
        <v>15</v>
      </c>
      <c r="F1805" s="4" t="s">
        <v>131</v>
      </c>
      <c r="G1805" s="4" t="s">
        <v>132</v>
      </c>
      <c r="H1805" s="6" t="s">
        <v>22</v>
      </c>
      <c r="I1805" s="7">
        <v>59</v>
      </c>
      <c r="J1805" s="8">
        <v>56</v>
      </c>
      <c r="K1805" s="9">
        <v>3304</v>
      </c>
      <c r="L1805" s="9">
        <v>1453.76</v>
      </c>
      <c r="M1805" s="10">
        <v>0.44</v>
      </c>
      <c r="N1805" s="4" t="s">
        <v>83</v>
      </c>
      <c r="O1805" s="4" t="str">
        <f>TEXT(Table1[[#This Row],[Invoice Date]],"yyyy")</f>
        <v>2021</v>
      </c>
      <c r="P1805" s="4" t="str">
        <f>TEXT(Table1[[#This Row],[Invoice Date]],"mmm")</f>
        <v>Jan</v>
      </c>
      <c r="Q1805" s="27">
        <f>WEEKNUM(Table1[[#This Row],[Invoice Date]]) + IF(YEAR(Table1[[#This Row],[Invoice Date]])=2021, 52, 0)</f>
        <v>56</v>
      </c>
    </row>
    <row r="1806" spans="2:17" ht="14.25" customHeight="1" x14ac:dyDescent="0.3">
      <c r="B1806" s="4" t="s">
        <v>61</v>
      </c>
      <c r="C1806" s="33">
        <v>1185731</v>
      </c>
      <c r="D1806" s="5">
        <v>44217</v>
      </c>
      <c r="E1806" s="4" t="s">
        <v>15</v>
      </c>
      <c r="F1806" s="4" t="s">
        <v>131</v>
      </c>
      <c r="G1806" s="4" t="s">
        <v>132</v>
      </c>
      <c r="H1806" s="6" t="s">
        <v>23</v>
      </c>
      <c r="I1806" s="7">
        <v>35</v>
      </c>
      <c r="J1806" s="8">
        <v>101</v>
      </c>
      <c r="K1806" s="9">
        <v>3535</v>
      </c>
      <c r="L1806" s="9">
        <v>1413.9999999999998</v>
      </c>
      <c r="M1806" s="10">
        <v>0.39999999999999997</v>
      </c>
      <c r="N1806" s="4" t="s">
        <v>24</v>
      </c>
      <c r="O1806" s="4" t="str">
        <f>TEXT(Table1[[#This Row],[Invoice Date]],"yyyy")</f>
        <v>2021</v>
      </c>
      <c r="P1806" s="4" t="str">
        <f>TEXT(Table1[[#This Row],[Invoice Date]],"mmm")</f>
        <v>Jan</v>
      </c>
      <c r="Q1806" s="27">
        <f>WEEKNUM(Table1[[#This Row],[Invoice Date]]) + IF(YEAR(Table1[[#This Row],[Invoice Date]])=2021, 52, 0)</f>
        <v>56</v>
      </c>
    </row>
    <row r="1807" spans="2:17" ht="14.25" customHeight="1" x14ac:dyDescent="0.3">
      <c r="B1807" s="4" t="s">
        <v>61</v>
      </c>
      <c r="C1807" s="33">
        <v>1185731</v>
      </c>
      <c r="D1807" s="5">
        <v>44217</v>
      </c>
      <c r="E1807" s="4" t="s">
        <v>15</v>
      </c>
      <c r="F1807" s="4" t="s">
        <v>131</v>
      </c>
      <c r="G1807" s="4" t="s">
        <v>132</v>
      </c>
      <c r="H1807" s="6" t="s">
        <v>19</v>
      </c>
      <c r="I1807" s="7">
        <v>45</v>
      </c>
      <c r="J1807" s="8">
        <v>91</v>
      </c>
      <c r="K1807" s="9">
        <v>4095</v>
      </c>
      <c r="L1807" s="9">
        <v>2170.35</v>
      </c>
      <c r="M1807" s="10">
        <v>0.53</v>
      </c>
      <c r="N1807" s="4" t="s">
        <v>83</v>
      </c>
      <c r="O1807" s="4" t="str">
        <f>TEXT(Table1[[#This Row],[Invoice Date]],"yyyy")</f>
        <v>2021</v>
      </c>
      <c r="P1807" s="4" t="str">
        <f>TEXT(Table1[[#This Row],[Invoice Date]],"mmm")</f>
        <v>Jan</v>
      </c>
      <c r="Q1807" s="27">
        <f>WEEKNUM(Table1[[#This Row],[Invoice Date]]) + IF(YEAR(Table1[[#This Row],[Invoice Date]])=2021, 52, 0)</f>
        <v>56</v>
      </c>
    </row>
    <row r="1808" spans="2:17" ht="14.25" customHeight="1" x14ac:dyDescent="0.3">
      <c r="B1808" s="4" t="s">
        <v>61</v>
      </c>
      <c r="C1808" s="33">
        <v>1185731</v>
      </c>
      <c r="D1808" s="5">
        <v>44217</v>
      </c>
      <c r="E1808" s="4" t="s">
        <v>15</v>
      </c>
      <c r="F1808" s="4" t="s">
        <v>131</v>
      </c>
      <c r="G1808" s="4" t="s">
        <v>132</v>
      </c>
      <c r="H1808" s="6" t="s">
        <v>23</v>
      </c>
      <c r="I1808" s="7">
        <v>49</v>
      </c>
      <c r="J1808" s="8">
        <v>88</v>
      </c>
      <c r="K1808" s="9">
        <v>4312</v>
      </c>
      <c r="L1808" s="9">
        <v>1940.3999999999999</v>
      </c>
      <c r="M1808" s="10">
        <v>0.44999999999999996</v>
      </c>
      <c r="N1808" s="4" t="s">
        <v>83</v>
      </c>
      <c r="O1808" s="4" t="str">
        <f>TEXT(Table1[[#This Row],[Invoice Date]],"yyyy")</f>
        <v>2021</v>
      </c>
      <c r="P1808" s="4" t="str">
        <f>TEXT(Table1[[#This Row],[Invoice Date]],"mmm")</f>
        <v>Jan</v>
      </c>
      <c r="Q1808" s="27">
        <f>WEEKNUM(Table1[[#This Row],[Invoice Date]]) + IF(YEAR(Table1[[#This Row],[Invoice Date]])=2021, 52, 0)</f>
        <v>56</v>
      </c>
    </row>
    <row r="1809" spans="2:17" ht="14.25" customHeight="1" x14ac:dyDescent="0.3">
      <c r="B1809" s="4" t="s">
        <v>61</v>
      </c>
      <c r="C1809" s="33">
        <v>1185731</v>
      </c>
      <c r="D1809" s="5">
        <v>44217</v>
      </c>
      <c r="E1809" s="4" t="s">
        <v>15</v>
      </c>
      <c r="F1809" s="4" t="s">
        <v>131</v>
      </c>
      <c r="G1809" s="4" t="s">
        <v>132</v>
      </c>
      <c r="H1809" s="6" t="s">
        <v>19</v>
      </c>
      <c r="I1809" s="7">
        <v>39</v>
      </c>
      <c r="J1809" s="8">
        <v>111</v>
      </c>
      <c r="K1809" s="9">
        <v>4329</v>
      </c>
      <c r="L1809" s="9">
        <v>1861.4700000000003</v>
      </c>
      <c r="M1809" s="10">
        <v>0.43000000000000005</v>
      </c>
      <c r="N1809" s="4" t="s">
        <v>24</v>
      </c>
      <c r="O1809" s="4" t="str">
        <f>TEXT(Table1[[#This Row],[Invoice Date]],"yyyy")</f>
        <v>2021</v>
      </c>
      <c r="P1809" s="4" t="str">
        <f>TEXT(Table1[[#This Row],[Invoice Date]],"mmm")</f>
        <v>Jan</v>
      </c>
      <c r="Q1809" s="27">
        <f>WEEKNUM(Table1[[#This Row],[Invoice Date]]) + IF(YEAR(Table1[[#This Row],[Invoice Date]])=2021, 52, 0)</f>
        <v>56</v>
      </c>
    </row>
    <row r="1810" spans="2:17" ht="14.25" customHeight="1" x14ac:dyDescent="0.3">
      <c r="B1810" s="4" t="s">
        <v>34</v>
      </c>
      <c r="C1810" s="33">
        <v>1189833</v>
      </c>
      <c r="D1810" s="5">
        <v>44217</v>
      </c>
      <c r="E1810" s="4" t="s">
        <v>36</v>
      </c>
      <c r="F1810" s="4" t="s">
        <v>53</v>
      </c>
      <c r="G1810" s="4" t="s">
        <v>54</v>
      </c>
      <c r="H1810" s="6" t="s">
        <v>17</v>
      </c>
      <c r="I1810" s="7">
        <v>39</v>
      </c>
      <c r="J1810" s="8">
        <v>150</v>
      </c>
      <c r="K1810" s="9">
        <v>5850</v>
      </c>
      <c r="L1810" s="9">
        <v>3334.5000000000005</v>
      </c>
      <c r="M1810" s="10">
        <v>0.57000000000000006</v>
      </c>
      <c r="N1810" s="4" t="s">
        <v>83</v>
      </c>
      <c r="O1810" s="4" t="str">
        <f>TEXT(Table1[[#This Row],[Invoice Date]],"yyyy")</f>
        <v>2021</v>
      </c>
      <c r="P1810" s="4" t="str">
        <f>TEXT(Table1[[#This Row],[Invoice Date]],"mmm")</f>
        <v>Jan</v>
      </c>
      <c r="Q1810" s="27">
        <f>WEEKNUM(Table1[[#This Row],[Invoice Date]]) + IF(YEAR(Table1[[#This Row],[Invoice Date]])=2021, 52, 0)</f>
        <v>56</v>
      </c>
    </row>
    <row r="1811" spans="2:17" ht="14.25" customHeight="1" x14ac:dyDescent="0.3">
      <c r="B1811" s="4" t="s">
        <v>61</v>
      </c>
      <c r="C1811" s="33">
        <v>1185731</v>
      </c>
      <c r="D1811" s="5">
        <v>44217</v>
      </c>
      <c r="E1811" s="4" t="s">
        <v>15</v>
      </c>
      <c r="F1811" s="4" t="s">
        <v>131</v>
      </c>
      <c r="G1811" s="4" t="s">
        <v>132</v>
      </c>
      <c r="H1811" s="6" t="s">
        <v>17</v>
      </c>
      <c r="I1811" s="7">
        <v>34</v>
      </c>
      <c r="J1811" s="8">
        <v>173</v>
      </c>
      <c r="K1811" s="9">
        <v>5882</v>
      </c>
      <c r="L1811" s="9">
        <v>2529.2600000000002</v>
      </c>
      <c r="M1811" s="10">
        <v>0.43000000000000005</v>
      </c>
      <c r="N1811" s="4" t="s">
        <v>24</v>
      </c>
      <c r="O1811" s="4" t="str">
        <f>TEXT(Table1[[#This Row],[Invoice Date]],"yyyy")</f>
        <v>2021</v>
      </c>
      <c r="P1811" s="4" t="str">
        <f>TEXT(Table1[[#This Row],[Invoice Date]],"mmm")</f>
        <v>Jan</v>
      </c>
      <c r="Q1811" s="27">
        <f>WEEKNUM(Table1[[#This Row],[Invoice Date]]) + IF(YEAR(Table1[[#This Row],[Invoice Date]])=2021, 52, 0)</f>
        <v>56</v>
      </c>
    </row>
    <row r="1812" spans="2:17" ht="14.25" customHeight="1" x14ac:dyDescent="0.3">
      <c r="B1812" s="4" t="s">
        <v>61</v>
      </c>
      <c r="C1812" s="33">
        <v>1185731</v>
      </c>
      <c r="D1812" s="5">
        <v>44217</v>
      </c>
      <c r="E1812" s="4" t="s">
        <v>15</v>
      </c>
      <c r="F1812" s="4" t="s">
        <v>131</v>
      </c>
      <c r="G1812" s="4" t="s">
        <v>132</v>
      </c>
      <c r="H1812" s="6" t="s">
        <v>17</v>
      </c>
      <c r="I1812" s="7">
        <v>49</v>
      </c>
      <c r="J1812" s="8">
        <v>131</v>
      </c>
      <c r="K1812" s="9">
        <v>6419</v>
      </c>
      <c r="L1812" s="9">
        <v>3530.4500000000003</v>
      </c>
      <c r="M1812" s="10">
        <v>0.55000000000000004</v>
      </c>
      <c r="N1812" s="4" t="s">
        <v>83</v>
      </c>
      <c r="O1812" s="4" t="str">
        <f>TEXT(Table1[[#This Row],[Invoice Date]],"yyyy")</f>
        <v>2021</v>
      </c>
      <c r="P1812" s="4" t="str">
        <f>TEXT(Table1[[#This Row],[Invoice Date]],"mmm")</f>
        <v>Jan</v>
      </c>
      <c r="Q1812" s="27">
        <f>WEEKNUM(Table1[[#This Row],[Invoice Date]]) + IF(YEAR(Table1[[#This Row],[Invoice Date]])=2021, 52, 0)</f>
        <v>56</v>
      </c>
    </row>
    <row r="1813" spans="2:17" ht="14.25" customHeight="1" x14ac:dyDescent="0.3">
      <c r="B1813" s="4" t="s">
        <v>30</v>
      </c>
      <c r="C1813" s="34">
        <v>1128299</v>
      </c>
      <c r="D1813" s="5">
        <v>44217</v>
      </c>
      <c r="E1813" s="4" t="s">
        <v>31</v>
      </c>
      <c r="F1813" s="4" t="s">
        <v>32</v>
      </c>
      <c r="G1813" s="4" t="s">
        <v>33</v>
      </c>
      <c r="H1813" s="6" t="s">
        <v>21</v>
      </c>
      <c r="I1813" s="7">
        <v>59</v>
      </c>
      <c r="J1813" s="8">
        <v>188</v>
      </c>
      <c r="K1813" s="9">
        <v>11092</v>
      </c>
      <c r="L1813" s="9">
        <v>4547.7199999999993</v>
      </c>
      <c r="M1813" s="10">
        <v>0.41</v>
      </c>
      <c r="N1813" s="4" t="s">
        <v>83</v>
      </c>
      <c r="O1813" s="4" t="str">
        <f>TEXT(Table1[[#This Row],[Invoice Date]],"yyyy")</f>
        <v>2021</v>
      </c>
      <c r="P1813" s="4" t="str">
        <f>TEXT(Table1[[#This Row],[Invoice Date]],"mmm")</f>
        <v>Jan</v>
      </c>
      <c r="Q1813" s="27">
        <f>WEEKNUM(Table1[[#This Row],[Invoice Date]]) + IF(YEAR(Table1[[#This Row],[Invoice Date]])=2021, 52, 0)</f>
        <v>56</v>
      </c>
    </row>
    <row r="1814" spans="2:17" ht="14.25" customHeight="1" x14ac:dyDescent="0.3">
      <c r="B1814" s="4" t="s">
        <v>30</v>
      </c>
      <c r="C1814" s="34">
        <v>1128299</v>
      </c>
      <c r="D1814" s="5">
        <v>44217</v>
      </c>
      <c r="E1814" s="4" t="s">
        <v>31</v>
      </c>
      <c r="F1814" s="4" t="s">
        <v>32</v>
      </c>
      <c r="G1814" s="4" t="s">
        <v>33</v>
      </c>
      <c r="H1814" s="6" t="s">
        <v>21</v>
      </c>
      <c r="I1814" s="7">
        <v>52</v>
      </c>
      <c r="J1814" s="8">
        <v>255</v>
      </c>
      <c r="K1814" s="9">
        <v>13260</v>
      </c>
      <c r="L1814" s="9">
        <v>4508.3999999999996</v>
      </c>
      <c r="M1814" s="10">
        <v>0.33999999999999997</v>
      </c>
      <c r="N1814" s="4" t="s">
        <v>24</v>
      </c>
      <c r="O1814" s="4" t="str">
        <f>TEXT(Table1[[#This Row],[Invoice Date]],"yyyy")</f>
        <v>2021</v>
      </c>
      <c r="P1814" s="4" t="str">
        <f>TEXT(Table1[[#This Row],[Invoice Date]],"mmm")</f>
        <v>Jan</v>
      </c>
      <c r="Q1814" s="27">
        <f>WEEKNUM(Table1[[#This Row],[Invoice Date]]) + IF(YEAR(Table1[[#This Row],[Invoice Date]])=2021, 52, 0)</f>
        <v>56</v>
      </c>
    </row>
    <row r="1815" spans="2:17" ht="14.25" customHeight="1" x14ac:dyDescent="0.3">
      <c r="B1815" s="4" t="s">
        <v>61</v>
      </c>
      <c r="C1815" s="33">
        <v>1185731</v>
      </c>
      <c r="D1815" s="5">
        <v>44217</v>
      </c>
      <c r="E1815" s="4" t="s">
        <v>15</v>
      </c>
      <c r="F1815" s="4" t="s">
        <v>131</v>
      </c>
      <c r="G1815" s="4" t="s">
        <v>132</v>
      </c>
      <c r="H1815" s="6" t="s">
        <v>21</v>
      </c>
      <c r="I1815" s="7">
        <v>44.999999999999993</v>
      </c>
      <c r="J1815" s="8">
        <v>175</v>
      </c>
      <c r="K1815" s="9">
        <v>78749.999999999985</v>
      </c>
      <c r="L1815" s="9">
        <v>23624.999999999996</v>
      </c>
      <c r="M1815" s="10">
        <v>0.3</v>
      </c>
      <c r="N1815" s="4" t="s">
        <v>18</v>
      </c>
      <c r="O1815" s="4" t="str">
        <f>TEXT(Table1[[#This Row],[Invoice Date]],"yyyy")</f>
        <v>2021</v>
      </c>
      <c r="P1815" s="4" t="str">
        <f>TEXT(Table1[[#This Row],[Invoice Date]],"mmm")</f>
        <v>Jan</v>
      </c>
      <c r="Q1815" s="27">
        <f>WEEKNUM(Table1[[#This Row],[Invoice Date]]) + IF(YEAR(Table1[[#This Row],[Invoice Date]])=2021, 52, 0)</f>
        <v>56</v>
      </c>
    </row>
    <row r="1816" spans="2:17" ht="14.25" customHeight="1" x14ac:dyDescent="0.3">
      <c r="B1816" s="4" t="s">
        <v>61</v>
      </c>
      <c r="C1816" s="33">
        <v>1185731</v>
      </c>
      <c r="D1816" s="5">
        <v>44217</v>
      </c>
      <c r="E1816" s="4" t="s">
        <v>15</v>
      </c>
      <c r="F1816" s="4" t="s">
        <v>131</v>
      </c>
      <c r="G1816" s="4" t="s">
        <v>132</v>
      </c>
      <c r="H1816" s="6" t="s">
        <v>20</v>
      </c>
      <c r="I1816" s="7">
        <v>40</v>
      </c>
      <c r="J1816" s="8">
        <v>325</v>
      </c>
      <c r="K1816" s="9">
        <v>130000</v>
      </c>
      <c r="L1816" s="9">
        <v>39000</v>
      </c>
      <c r="M1816" s="10">
        <v>0.3</v>
      </c>
      <c r="N1816" s="4" t="s">
        <v>18</v>
      </c>
      <c r="O1816" s="4" t="str">
        <f>TEXT(Table1[[#This Row],[Invoice Date]],"yyyy")</f>
        <v>2021</v>
      </c>
      <c r="P1816" s="4" t="str">
        <f>TEXT(Table1[[#This Row],[Invoice Date]],"mmm")</f>
        <v>Jan</v>
      </c>
      <c r="Q1816" s="27">
        <f>WEEKNUM(Table1[[#This Row],[Invoice Date]]) + IF(YEAR(Table1[[#This Row],[Invoice Date]])=2021, 52, 0)</f>
        <v>56</v>
      </c>
    </row>
    <row r="1817" spans="2:17" ht="14.25" customHeight="1" x14ac:dyDescent="0.3">
      <c r="B1817" s="4" t="s">
        <v>61</v>
      </c>
      <c r="C1817" s="33">
        <v>1185731</v>
      </c>
      <c r="D1817" s="5">
        <v>44217</v>
      </c>
      <c r="E1817" s="4" t="s">
        <v>15</v>
      </c>
      <c r="F1817" s="4" t="s">
        <v>131</v>
      </c>
      <c r="G1817" s="4" t="s">
        <v>132</v>
      </c>
      <c r="H1817" s="6" t="s">
        <v>22</v>
      </c>
      <c r="I1817" s="7">
        <v>60.000000000000007</v>
      </c>
      <c r="J1817" s="8">
        <v>225</v>
      </c>
      <c r="K1817" s="9">
        <v>135000.00000000003</v>
      </c>
      <c r="L1817" s="9">
        <v>40500.000000000007</v>
      </c>
      <c r="M1817" s="10">
        <v>0.3</v>
      </c>
      <c r="N1817" s="4" t="s">
        <v>18</v>
      </c>
      <c r="O1817" s="4" t="str">
        <f>TEXT(Table1[[#This Row],[Invoice Date]],"yyyy")</f>
        <v>2021</v>
      </c>
      <c r="P1817" s="4" t="str">
        <f>TEXT(Table1[[#This Row],[Invoice Date]],"mmm")</f>
        <v>Jan</v>
      </c>
      <c r="Q1817" s="27">
        <f>WEEKNUM(Table1[[#This Row],[Invoice Date]]) + IF(YEAR(Table1[[#This Row],[Invoice Date]])=2021, 52, 0)</f>
        <v>56</v>
      </c>
    </row>
    <row r="1818" spans="2:17" ht="14.25" customHeight="1" x14ac:dyDescent="0.3">
      <c r="B1818" s="4" t="s">
        <v>61</v>
      </c>
      <c r="C1818" s="33">
        <v>1185731</v>
      </c>
      <c r="D1818" s="5">
        <v>44217</v>
      </c>
      <c r="E1818" s="4" t="s">
        <v>15</v>
      </c>
      <c r="F1818" s="4" t="s">
        <v>131</v>
      </c>
      <c r="G1818" s="4" t="s">
        <v>132</v>
      </c>
      <c r="H1818" s="6" t="s">
        <v>19</v>
      </c>
      <c r="I1818" s="7">
        <v>50</v>
      </c>
      <c r="J1818" s="8">
        <v>325</v>
      </c>
      <c r="K1818" s="9">
        <v>162500</v>
      </c>
      <c r="L1818" s="9">
        <v>65000</v>
      </c>
      <c r="M1818" s="10">
        <v>0.4</v>
      </c>
      <c r="N1818" s="4" t="s">
        <v>18</v>
      </c>
      <c r="O1818" s="4" t="str">
        <f>TEXT(Table1[[#This Row],[Invoice Date]],"yyyy")</f>
        <v>2021</v>
      </c>
      <c r="P1818" s="4" t="str">
        <f>TEXT(Table1[[#This Row],[Invoice Date]],"mmm")</f>
        <v>Jan</v>
      </c>
      <c r="Q1818" s="27">
        <f>WEEKNUM(Table1[[#This Row],[Invoice Date]]) + IF(YEAR(Table1[[#This Row],[Invoice Date]])=2021, 52, 0)</f>
        <v>56</v>
      </c>
    </row>
    <row r="1819" spans="2:17" ht="14.25" customHeight="1" x14ac:dyDescent="0.3">
      <c r="B1819" s="4" t="s">
        <v>61</v>
      </c>
      <c r="C1819" s="33">
        <v>1185731</v>
      </c>
      <c r="D1819" s="5">
        <v>44217</v>
      </c>
      <c r="E1819" s="4" t="s">
        <v>15</v>
      </c>
      <c r="F1819" s="4" t="s">
        <v>131</v>
      </c>
      <c r="G1819" s="4" t="s">
        <v>132</v>
      </c>
      <c r="H1819" s="6" t="s">
        <v>23</v>
      </c>
      <c r="I1819" s="7">
        <v>50</v>
      </c>
      <c r="J1819" s="8">
        <v>325</v>
      </c>
      <c r="K1819" s="9">
        <v>162500</v>
      </c>
      <c r="L1819" s="9">
        <v>56875</v>
      </c>
      <c r="M1819" s="10">
        <v>0.35</v>
      </c>
      <c r="N1819" s="4" t="s">
        <v>18</v>
      </c>
      <c r="O1819" s="4" t="str">
        <f>TEXT(Table1[[#This Row],[Invoice Date]],"yyyy")</f>
        <v>2021</v>
      </c>
      <c r="P1819" s="4" t="str">
        <f>TEXT(Table1[[#This Row],[Invoice Date]],"mmm")</f>
        <v>Jan</v>
      </c>
      <c r="Q1819" s="27">
        <f>WEEKNUM(Table1[[#This Row],[Invoice Date]]) + IF(YEAR(Table1[[#This Row],[Invoice Date]])=2021, 52, 0)</f>
        <v>56</v>
      </c>
    </row>
    <row r="1820" spans="2:17" ht="14.25" customHeight="1" x14ac:dyDescent="0.3">
      <c r="B1820" s="4" t="s">
        <v>34</v>
      </c>
      <c r="C1820" s="33">
        <v>1189833</v>
      </c>
      <c r="D1820" s="5">
        <v>44217</v>
      </c>
      <c r="E1820" s="4" t="s">
        <v>36</v>
      </c>
      <c r="F1820" s="4" t="s">
        <v>53</v>
      </c>
      <c r="G1820" s="4" t="s">
        <v>54</v>
      </c>
      <c r="H1820" s="6" t="s">
        <v>17</v>
      </c>
      <c r="I1820" s="7">
        <v>40</v>
      </c>
      <c r="J1820" s="8">
        <v>575</v>
      </c>
      <c r="K1820" s="9">
        <v>230000</v>
      </c>
      <c r="L1820" s="9">
        <v>103500</v>
      </c>
      <c r="M1820" s="10">
        <v>0.45</v>
      </c>
      <c r="N1820" s="4" t="s">
        <v>24</v>
      </c>
      <c r="O1820" s="4" t="str">
        <f>TEXT(Table1[[#This Row],[Invoice Date]],"yyyy")</f>
        <v>2021</v>
      </c>
      <c r="P1820" s="4" t="str">
        <f>TEXT(Table1[[#This Row],[Invoice Date]],"mmm")</f>
        <v>Jan</v>
      </c>
      <c r="Q1820" s="27">
        <f>WEEKNUM(Table1[[#This Row],[Invoice Date]]) + IF(YEAR(Table1[[#This Row],[Invoice Date]])=2021, 52, 0)</f>
        <v>56</v>
      </c>
    </row>
    <row r="1821" spans="2:17" ht="14.25" customHeight="1" x14ac:dyDescent="0.3">
      <c r="B1821" s="4" t="s">
        <v>61</v>
      </c>
      <c r="C1821" s="33">
        <v>1185731</v>
      </c>
      <c r="D1821" s="5">
        <v>44217</v>
      </c>
      <c r="E1821" s="4" t="s">
        <v>15</v>
      </c>
      <c r="F1821" s="4" t="s">
        <v>131</v>
      </c>
      <c r="G1821" s="4" t="s">
        <v>132</v>
      </c>
      <c r="H1821" s="6" t="s">
        <v>17</v>
      </c>
      <c r="I1821" s="7">
        <v>50</v>
      </c>
      <c r="J1821" s="8">
        <v>525</v>
      </c>
      <c r="K1821" s="9">
        <v>262500</v>
      </c>
      <c r="L1821" s="9">
        <v>105000</v>
      </c>
      <c r="M1821" s="10">
        <v>0.4</v>
      </c>
      <c r="N1821" s="4" t="s">
        <v>18</v>
      </c>
      <c r="O1821" s="4" t="str">
        <f>TEXT(Table1[[#This Row],[Invoice Date]],"yyyy")</f>
        <v>2021</v>
      </c>
      <c r="P1821" s="4" t="str">
        <f>TEXT(Table1[[#This Row],[Invoice Date]],"mmm")</f>
        <v>Jan</v>
      </c>
      <c r="Q1821" s="27">
        <f>WEEKNUM(Table1[[#This Row],[Invoice Date]]) + IF(YEAR(Table1[[#This Row],[Invoice Date]])=2021, 52, 0)</f>
        <v>56</v>
      </c>
    </row>
    <row r="1822" spans="2:17" ht="14.25" customHeight="1" x14ac:dyDescent="0.3">
      <c r="B1822" s="4" t="s">
        <v>30</v>
      </c>
      <c r="C1822" s="34">
        <v>1128299</v>
      </c>
      <c r="D1822" s="5">
        <v>44217</v>
      </c>
      <c r="E1822" s="4" t="s">
        <v>31</v>
      </c>
      <c r="F1822" s="4" t="s">
        <v>32</v>
      </c>
      <c r="G1822" s="4" t="s">
        <v>33</v>
      </c>
      <c r="H1822" s="6" t="s">
        <v>21</v>
      </c>
      <c r="I1822" s="7">
        <v>65</v>
      </c>
      <c r="J1822" s="8">
        <v>750</v>
      </c>
      <c r="K1822" s="9">
        <v>487500</v>
      </c>
      <c r="L1822" s="9">
        <v>146250</v>
      </c>
      <c r="M1822" s="10">
        <v>0.3</v>
      </c>
      <c r="N1822" s="4" t="s">
        <v>24</v>
      </c>
      <c r="O1822" s="4" t="str">
        <f>TEXT(Table1[[#This Row],[Invoice Date]],"yyyy")</f>
        <v>2021</v>
      </c>
      <c r="P1822" s="4" t="str">
        <f>TEXT(Table1[[#This Row],[Invoice Date]],"mmm")</f>
        <v>Jan</v>
      </c>
      <c r="Q1822" s="27">
        <f>WEEKNUM(Table1[[#This Row],[Invoice Date]]) + IF(YEAR(Table1[[#This Row],[Invoice Date]])=2021, 52, 0)</f>
        <v>56</v>
      </c>
    </row>
    <row r="1823" spans="2:17" ht="14.25" customHeight="1" x14ac:dyDescent="0.3">
      <c r="B1823" s="4" t="s">
        <v>61</v>
      </c>
      <c r="C1823" s="33">
        <v>1185731</v>
      </c>
      <c r="D1823" s="5">
        <v>44218</v>
      </c>
      <c r="E1823" s="4" t="s">
        <v>36</v>
      </c>
      <c r="F1823" s="4" t="s">
        <v>96</v>
      </c>
      <c r="G1823" s="4" t="s">
        <v>97</v>
      </c>
      <c r="H1823" s="6" t="s">
        <v>21</v>
      </c>
      <c r="I1823" s="7">
        <v>34</v>
      </c>
      <c r="J1823" s="8">
        <v>42</v>
      </c>
      <c r="K1823" s="9">
        <v>1428</v>
      </c>
      <c r="L1823" s="9">
        <v>714</v>
      </c>
      <c r="M1823" s="10">
        <v>0.5</v>
      </c>
      <c r="N1823" s="4" t="s">
        <v>83</v>
      </c>
      <c r="O1823" s="4" t="str">
        <f>TEXT(Table1[[#This Row],[Invoice Date]],"yyyy")</f>
        <v>2021</v>
      </c>
      <c r="P1823" s="4" t="str">
        <f>TEXT(Table1[[#This Row],[Invoice Date]],"mmm")</f>
        <v>Jan</v>
      </c>
      <c r="Q1823" s="27">
        <f>WEEKNUM(Table1[[#This Row],[Invoice Date]]) + IF(YEAR(Table1[[#This Row],[Invoice Date]])=2021, 52, 0)</f>
        <v>56</v>
      </c>
    </row>
    <row r="1824" spans="2:17" ht="14.25" customHeight="1" x14ac:dyDescent="0.3">
      <c r="B1824" s="4" t="s">
        <v>61</v>
      </c>
      <c r="C1824" s="33">
        <v>1185731</v>
      </c>
      <c r="D1824" s="5">
        <v>44218</v>
      </c>
      <c r="E1824" s="4" t="s">
        <v>36</v>
      </c>
      <c r="F1824" s="4" t="s">
        <v>96</v>
      </c>
      <c r="G1824" s="4" t="s">
        <v>97</v>
      </c>
      <c r="H1824" s="6" t="s">
        <v>20</v>
      </c>
      <c r="I1824" s="7">
        <v>28</v>
      </c>
      <c r="J1824" s="8">
        <v>75</v>
      </c>
      <c r="K1824" s="9">
        <v>2100</v>
      </c>
      <c r="L1824" s="9">
        <v>1092</v>
      </c>
      <c r="M1824" s="10">
        <v>0.52</v>
      </c>
      <c r="N1824" s="4" t="s">
        <v>83</v>
      </c>
      <c r="O1824" s="4" t="str">
        <f>TEXT(Table1[[#This Row],[Invoice Date]],"yyyy")</f>
        <v>2021</v>
      </c>
      <c r="P1824" s="4" t="str">
        <f>TEXT(Table1[[#This Row],[Invoice Date]],"mmm")</f>
        <v>Jan</v>
      </c>
      <c r="Q1824" s="27">
        <f>WEEKNUM(Table1[[#This Row],[Invoice Date]]) + IF(YEAR(Table1[[#This Row],[Invoice Date]])=2021, 52, 0)</f>
        <v>56</v>
      </c>
    </row>
    <row r="1825" spans="2:17" ht="14.25" customHeight="1" x14ac:dyDescent="0.3">
      <c r="B1825" s="4" t="s">
        <v>61</v>
      </c>
      <c r="C1825" s="33">
        <v>1185731</v>
      </c>
      <c r="D1825" s="5">
        <v>44218</v>
      </c>
      <c r="E1825" s="4" t="s">
        <v>36</v>
      </c>
      <c r="F1825" s="4" t="s">
        <v>96</v>
      </c>
      <c r="G1825" s="4" t="s">
        <v>97</v>
      </c>
      <c r="H1825" s="6" t="s">
        <v>22</v>
      </c>
      <c r="I1825" s="7">
        <v>46</v>
      </c>
      <c r="J1825" s="8">
        <v>52</v>
      </c>
      <c r="K1825" s="9">
        <v>2392</v>
      </c>
      <c r="L1825" s="9">
        <v>1124.24</v>
      </c>
      <c r="M1825" s="10">
        <v>0.47</v>
      </c>
      <c r="N1825" s="4" t="s">
        <v>83</v>
      </c>
      <c r="O1825" s="4" t="str">
        <f>TEXT(Table1[[#This Row],[Invoice Date]],"yyyy")</f>
        <v>2021</v>
      </c>
      <c r="P1825" s="4" t="str">
        <f>TEXT(Table1[[#This Row],[Invoice Date]],"mmm")</f>
        <v>Jan</v>
      </c>
      <c r="Q1825" s="27">
        <f>WEEKNUM(Table1[[#This Row],[Invoice Date]]) + IF(YEAR(Table1[[#This Row],[Invoice Date]])=2021, 52, 0)</f>
        <v>56</v>
      </c>
    </row>
    <row r="1826" spans="2:17" ht="14.25" customHeight="1" x14ac:dyDescent="0.3">
      <c r="B1826" s="4" t="s">
        <v>61</v>
      </c>
      <c r="C1826" s="33">
        <v>1185731</v>
      </c>
      <c r="D1826" s="5">
        <v>44218</v>
      </c>
      <c r="E1826" s="4" t="s">
        <v>36</v>
      </c>
      <c r="F1826" s="4" t="s">
        <v>96</v>
      </c>
      <c r="G1826" s="4" t="s">
        <v>97</v>
      </c>
      <c r="H1826" s="6" t="s">
        <v>19</v>
      </c>
      <c r="I1826" s="7">
        <v>38</v>
      </c>
      <c r="J1826" s="8">
        <v>78</v>
      </c>
      <c r="K1826" s="9">
        <v>2964</v>
      </c>
      <c r="L1826" s="9">
        <v>1393.08</v>
      </c>
      <c r="M1826" s="10">
        <v>0.47</v>
      </c>
      <c r="N1826" s="4" t="s">
        <v>83</v>
      </c>
      <c r="O1826" s="4" t="str">
        <f>TEXT(Table1[[#This Row],[Invoice Date]],"yyyy")</f>
        <v>2021</v>
      </c>
      <c r="P1826" s="4" t="str">
        <f>TEXT(Table1[[#This Row],[Invoice Date]],"mmm")</f>
        <v>Jan</v>
      </c>
      <c r="Q1826" s="27">
        <f>WEEKNUM(Table1[[#This Row],[Invoice Date]]) + IF(YEAR(Table1[[#This Row],[Invoice Date]])=2021, 52, 0)</f>
        <v>56</v>
      </c>
    </row>
    <row r="1827" spans="2:17" ht="14.25" customHeight="1" x14ac:dyDescent="0.3">
      <c r="B1827" s="4" t="s">
        <v>61</v>
      </c>
      <c r="C1827" s="33">
        <v>1185731</v>
      </c>
      <c r="D1827" s="5">
        <v>44218</v>
      </c>
      <c r="E1827" s="4" t="s">
        <v>36</v>
      </c>
      <c r="F1827" s="4" t="s">
        <v>96</v>
      </c>
      <c r="G1827" s="4" t="s">
        <v>97</v>
      </c>
      <c r="H1827" s="6" t="s">
        <v>23</v>
      </c>
      <c r="I1827" s="7">
        <v>37</v>
      </c>
      <c r="J1827" s="8">
        <v>81</v>
      </c>
      <c r="K1827" s="9">
        <v>2997</v>
      </c>
      <c r="L1827" s="9">
        <v>1618.38</v>
      </c>
      <c r="M1827" s="10">
        <v>0.54</v>
      </c>
      <c r="N1827" s="4" t="s">
        <v>83</v>
      </c>
      <c r="O1827" s="4" t="str">
        <f>TEXT(Table1[[#This Row],[Invoice Date]],"yyyy")</f>
        <v>2021</v>
      </c>
      <c r="P1827" s="4" t="str">
        <f>TEXT(Table1[[#This Row],[Invoice Date]],"mmm")</f>
        <v>Jan</v>
      </c>
      <c r="Q1827" s="27">
        <f>WEEKNUM(Table1[[#This Row],[Invoice Date]]) + IF(YEAR(Table1[[#This Row],[Invoice Date]])=2021, 52, 0)</f>
        <v>56</v>
      </c>
    </row>
    <row r="1828" spans="2:17" ht="14.25" customHeight="1" x14ac:dyDescent="0.3">
      <c r="B1828" s="4" t="s">
        <v>34</v>
      </c>
      <c r="C1828" s="33">
        <v>1189833</v>
      </c>
      <c r="D1828" s="5">
        <v>44218</v>
      </c>
      <c r="E1828" s="4" t="s">
        <v>36</v>
      </c>
      <c r="F1828" s="4" t="s">
        <v>53</v>
      </c>
      <c r="G1828" s="4" t="s">
        <v>54</v>
      </c>
      <c r="H1828" s="6" t="s">
        <v>19</v>
      </c>
      <c r="I1828" s="7">
        <v>41</v>
      </c>
      <c r="J1828" s="8">
        <v>106</v>
      </c>
      <c r="K1828" s="9">
        <v>4346</v>
      </c>
      <c r="L1828" s="9">
        <v>1912.24</v>
      </c>
      <c r="M1828" s="10">
        <v>0.44</v>
      </c>
      <c r="N1828" s="4" t="s">
        <v>83</v>
      </c>
      <c r="O1828" s="4" t="str">
        <f>TEXT(Table1[[#This Row],[Invoice Date]],"yyyy")</f>
        <v>2021</v>
      </c>
      <c r="P1828" s="4" t="str">
        <f>TEXT(Table1[[#This Row],[Invoice Date]],"mmm")</f>
        <v>Jan</v>
      </c>
      <c r="Q1828" s="27">
        <f>WEEKNUM(Table1[[#This Row],[Invoice Date]]) + IF(YEAR(Table1[[#This Row],[Invoice Date]])=2021, 52, 0)</f>
        <v>56</v>
      </c>
    </row>
    <row r="1829" spans="2:17" ht="14.25" customHeight="1" x14ac:dyDescent="0.3">
      <c r="B1829" s="4" t="s">
        <v>61</v>
      </c>
      <c r="C1829" s="33">
        <v>1185731</v>
      </c>
      <c r="D1829" s="5">
        <v>44218</v>
      </c>
      <c r="E1829" s="4" t="s">
        <v>36</v>
      </c>
      <c r="F1829" s="4" t="s">
        <v>96</v>
      </c>
      <c r="G1829" s="4" t="s">
        <v>97</v>
      </c>
      <c r="H1829" s="6" t="s">
        <v>17</v>
      </c>
      <c r="I1829" s="7">
        <v>37</v>
      </c>
      <c r="J1829" s="8">
        <v>135</v>
      </c>
      <c r="K1829" s="9">
        <v>4995</v>
      </c>
      <c r="L1829" s="9">
        <v>2697.3</v>
      </c>
      <c r="M1829" s="10">
        <v>0.54</v>
      </c>
      <c r="N1829" s="4" t="s">
        <v>83</v>
      </c>
      <c r="O1829" s="4" t="str">
        <f>TEXT(Table1[[#This Row],[Invoice Date]],"yyyy")</f>
        <v>2021</v>
      </c>
      <c r="P1829" s="4" t="str">
        <f>TEXT(Table1[[#This Row],[Invoice Date]],"mmm")</f>
        <v>Jan</v>
      </c>
      <c r="Q1829" s="27">
        <f>WEEKNUM(Table1[[#This Row],[Invoice Date]]) + IF(YEAR(Table1[[#This Row],[Invoice Date]])=2021, 52, 0)</f>
        <v>56</v>
      </c>
    </row>
    <row r="1830" spans="2:17" ht="14.25" customHeight="1" x14ac:dyDescent="0.3">
      <c r="B1830" s="4" t="s">
        <v>30</v>
      </c>
      <c r="C1830" s="34">
        <v>1128299</v>
      </c>
      <c r="D1830" s="5">
        <v>44218</v>
      </c>
      <c r="E1830" s="4" t="s">
        <v>31</v>
      </c>
      <c r="F1830" s="4" t="s">
        <v>32</v>
      </c>
      <c r="G1830" s="4" t="s">
        <v>33</v>
      </c>
      <c r="H1830" s="6" t="s">
        <v>22</v>
      </c>
      <c r="I1830" s="7">
        <v>69</v>
      </c>
      <c r="J1830" s="8">
        <v>188</v>
      </c>
      <c r="K1830" s="9">
        <v>12972</v>
      </c>
      <c r="L1830" s="9">
        <v>7912.92</v>
      </c>
      <c r="M1830" s="10">
        <v>0.61</v>
      </c>
      <c r="N1830" s="4" t="s">
        <v>83</v>
      </c>
      <c r="O1830" s="4" t="str">
        <f>TEXT(Table1[[#This Row],[Invoice Date]],"yyyy")</f>
        <v>2021</v>
      </c>
      <c r="P1830" s="4" t="str">
        <f>TEXT(Table1[[#This Row],[Invoice Date]],"mmm")</f>
        <v>Jan</v>
      </c>
      <c r="Q1830" s="27">
        <f>WEEKNUM(Table1[[#This Row],[Invoice Date]]) + IF(YEAR(Table1[[#This Row],[Invoice Date]])=2021, 52, 0)</f>
        <v>56</v>
      </c>
    </row>
    <row r="1831" spans="2:17" ht="14.25" customHeight="1" x14ac:dyDescent="0.3">
      <c r="B1831" s="4" t="s">
        <v>30</v>
      </c>
      <c r="C1831" s="34">
        <v>1128299</v>
      </c>
      <c r="D1831" s="5">
        <v>44218</v>
      </c>
      <c r="E1831" s="4" t="s">
        <v>31</v>
      </c>
      <c r="F1831" s="4" t="s">
        <v>32</v>
      </c>
      <c r="G1831" s="4" t="s">
        <v>33</v>
      </c>
      <c r="H1831" s="6" t="s">
        <v>22</v>
      </c>
      <c r="I1831" s="7">
        <v>59</v>
      </c>
      <c r="J1831" s="8">
        <v>263</v>
      </c>
      <c r="K1831" s="9">
        <v>15517</v>
      </c>
      <c r="L1831" s="9">
        <v>8844.69</v>
      </c>
      <c r="M1831" s="10">
        <v>0.57000000000000006</v>
      </c>
      <c r="N1831" s="4" t="s">
        <v>24</v>
      </c>
      <c r="O1831" s="4" t="str">
        <f>TEXT(Table1[[#This Row],[Invoice Date]],"yyyy")</f>
        <v>2021</v>
      </c>
      <c r="P1831" s="4" t="str">
        <f>TEXT(Table1[[#This Row],[Invoice Date]],"mmm")</f>
        <v>Jan</v>
      </c>
      <c r="Q1831" s="27">
        <f>WEEKNUM(Table1[[#This Row],[Invoice Date]]) + IF(YEAR(Table1[[#This Row],[Invoice Date]])=2021, 52, 0)</f>
        <v>56</v>
      </c>
    </row>
    <row r="1832" spans="2:17" ht="14.25" customHeight="1" x14ac:dyDescent="0.3">
      <c r="B1832" s="4" t="s">
        <v>61</v>
      </c>
      <c r="C1832" s="33">
        <v>1185731</v>
      </c>
      <c r="D1832" s="5">
        <v>44218</v>
      </c>
      <c r="E1832" s="4" t="s">
        <v>36</v>
      </c>
      <c r="F1832" s="4" t="s">
        <v>96</v>
      </c>
      <c r="G1832" s="4" t="s">
        <v>97</v>
      </c>
      <c r="H1832" s="6" t="s">
        <v>21</v>
      </c>
      <c r="I1832" s="7">
        <v>35</v>
      </c>
      <c r="J1832" s="8">
        <v>150</v>
      </c>
      <c r="K1832" s="9">
        <v>52500</v>
      </c>
      <c r="L1832" s="9">
        <v>21000</v>
      </c>
      <c r="M1832" s="10">
        <v>0.4</v>
      </c>
      <c r="N1832" s="4" t="s">
        <v>83</v>
      </c>
      <c r="O1832" s="4" t="str">
        <f>TEXT(Table1[[#This Row],[Invoice Date]],"yyyy")</f>
        <v>2021</v>
      </c>
      <c r="P1832" s="4" t="str">
        <f>TEXT(Table1[[#This Row],[Invoice Date]],"mmm")</f>
        <v>Jan</v>
      </c>
      <c r="Q1832" s="27">
        <f>WEEKNUM(Table1[[#This Row],[Invoice Date]]) + IF(YEAR(Table1[[#This Row],[Invoice Date]])=2021, 52, 0)</f>
        <v>56</v>
      </c>
    </row>
    <row r="1833" spans="2:17" ht="14.25" customHeight="1" x14ac:dyDescent="0.3">
      <c r="B1833" s="4" t="s">
        <v>61</v>
      </c>
      <c r="C1833" s="33">
        <v>1185731</v>
      </c>
      <c r="D1833" s="5">
        <v>44218</v>
      </c>
      <c r="E1833" s="4" t="s">
        <v>36</v>
      </c>
      <c r="F1833" s="4" t="s">
        <v>96</v>
      </c>
      <c r="G1833" s="4" t="s">
        <v>97</v>
      </c>
      <c r="H1833" s="6" t="s">
        <v>20</v>
      </c>
      <c r="I1833" s="7">
        <v>30.000000000000004</v>
      </c>
      <c r="J1833" s="8">
        <v>300</v>
      </c>
      <c r="K1833" s="9">
        <v>90000.000000000015</v>
      </c>
      <c r="L1833" s="9">
        <v>36000.000000000007</v>
      </c>
      <c r="M1833" s="10">
        <v>0.4</v>
      </c>
      <c r="N1833" s="4" t="s">
        <v>83</v>
      </c>
      <c r="O1833" s="4" t="str">
        <f>TEXT(Table1[[#This Row],[Invoice Date]],"yyyy")</f>
        <v>2021</v>
      </c>
      <c r="P1833" s="4" t="str">
        <f>TEXT(Table1[[#This Row],[Invoice Date]],"mmm")</f>
        <v>Jan</v>
      </c>
      <c r="Q1833" s="27">
        <f>WEEKNUM(Table1[[#This Row],[Invoice Date]]) + IF(YEAR(Table1[[#This Row],[Invoice Date]])=2021, 52, 0)</f>
        <v>56</v>
      </c>
    </row>
    <row r="1834" spans="2:17" ht="14.25" customHeight="1" x14ac:dyDescent="0.3">
      <c r="B1834" s="4" t="s">
        <v>61</v>
      </c>
      <c r="C1834" s="33">
        <v>1185731</v>
      </c>
      <c r="D1834" s="5">
        <v>44218</v>
      </c>
      <c r="E1834" s="4" t="s">
        <v>36</v>
      </c>
      <c r="F1834" s="4" t="s">
        <v>96</v>
      </c>
      <c r="G1834" s="4" t="s">
        <v>97</v>
      </c>
      <c r="H1834" s="6" t="s">
        <v>22</v>
      </c>
      <c r="I1834" s="7">
        <v>49.999999999999993</v>
      </c>
      <c r="J1834" s="8">
        <v>200</v>
      </c>
      <c r="K1834" s="9">
        <v>99999.999999999985</v>
      </c>
      <c r="L1834" s="9">
        <v>34999.999999999993</v>
      </c>
      <c r="M1834" s="10">
        <v>0.35</v>
      </c>
      <c r="N1834" s="4" t="s">
        <v>83</v>
      </c>
      <c r="O1834" s="4" t="str">
        <f>TEXT(Table1[[#This Row],[Invoice Date]],"yyyy")</f>
        <v>2021</v>
      </c>
      <c r="P1834" s="4" t="str">
        <f>TEXT(Table1[[#This Row],[Invoice Date]],"mmm")</f>
        <v>Jan</v>
      </c>
      <c r="Q1834" s="27">
        <f>WEEKNUM(Table1[[#This Row],[Invoice Date]]) + IF(YEAR(Table1[[#This Row],[Invoice Date]])=2021, 52, 0)</f>
        <v>56</v>
      </c>
    </row>
    <row r="1835" spans="2:17" ht="14.25" customHeight="1" x14ac:dyDescent="0.3">
      <c r="B1835" s="4" t="s">
        <v>61</v>
      </c>
      <c r="C1835" s="33">
        <v>1185731</v>
      </c>
      <c r="D1835" s="5">
        <v>44218</v>
      </c>
      <c r="E1835" s="4" t="s">
        <v>36</v>
      </c>
      <c r="F1835" s="4" t="s">
        <v>96</v>
      </c>
      <c r="G1835" s="4" t="s">
        <v>97</v>
      </c>
      <c r="H1835" s="6" t="s">
        <v>19</v>
      </c>
      <c r="I1835" s="7">
        <v>40</v>
      </c>
      <c r="J1835" s="8">
        <v>300</v>
      </c>
      <c r="K1835" s="9">
        <v>120000</v>
      </c>
      <c r="L1835" s="9">
        <v>42000</v>
      </c>
      <c r="M1835" s="10">
        <v>0.35</v>
      </c>
      <c r="N1835" s="4" t="s">
        <v>83</v>
      </c>
      <c r="O1835" s="4" t="str">
        <f>TEXT(Table1[[#This Row],[Invoice Date]],"yyyy")</f>
        <v>2021</v>
      </c>
      <c r="P1835" s="4" t="str">
        <f>TEXT(Table1[[#This Row],[Invoice Date]],"mmm")</f>
        <v>Jan</v>
      </c>
      <c r="Q1835" s="27">
        <f>WEEKNUM(Table1[[#This Row],[Invoice Date]]) + IF(YEAR(Table1[[#This Row],[Invoice Date]])=2021, 52, 0)</f>
        <v>56</v>
      </c>
    </row>
    <row r="1836" spans="2:17" ht="14.25" customHeight="1" x14ac:dyDescent="0.3">
      <c r="B1836" s="4" t="s">
        <v>61</v>
      </c>
      <c r="C1836" s="33">
        <v>1185731</v>
      </c>
      <c r="D1836" s="5">
        <v>44218</v>
      </c>
      <c r="E1836" s="4" t="s">
        <v>36</v>
      </c>
      <c r="F1836" s="4" t="s">
        <v>96</v>
      </c>
      <c r="G1836" s="4" t="s">
        <v>97</v>
      </c>
      <c r="H1836" s="6" t="s">
        <v>23</v>
      </c>
      <c r="I1836" s="7">
        <v>40</v>
      </c>
      <c r="J1836" s="8">
        <v>300</v>
      </c>
      <c r="K1836" s="9">
        <v>120000</v>
      </c>
      <c r="L1836" s="9">
        <v>48000</v>
      </c>
      <c r="M1836" s="10">
        <v>0.4</v>
      </c>
      <c r="N1836" s="4" t="s">
        <v>83</v>
      </c>
      <c r="O1836" s="4" t="str">
        <f>TEXT(Table1[[#This Row],[Invoice Date]],"yyyy")</f>
        <v>2021</v>
      </c>
      <c r="P1836" s="4" t="str">
        <f>TEXT(Table1[[#This Row],[Invoice Date]],"mmm")</f>
        <v>Jan</v>
      </c>
      <c r="Q1836" s="27">
        <f>WEEKNUM(Table1[[#This Row],[Invoice Date]]) + IF(YEAR(Table1[[#This Row],[Invoice Date]])=2021, 52, 0)</f>
        <v>56</v>
      </c>
    </row>
    <row r="1837" spans="2:17" ht="14.25" customHeight="1" x14ac:dyDescent="0.3">
      <c r="B1837" s="4" t="s">
        <v>34</v>
      </c>
      <c r="C1837" s="33">
        <v>1189833</v>
      </c>
      <c r="D1837" s="5">
        <v>44218</v>
      </c>
      <c r="E1837" s="4" t="s">
        <v>36</v>
      </c>
      <c r="F1837" s="4" t="s">
        <v>53</v>
      </c>
      <c r="G1837" s="4" t="s">
        <v>54</v>
      </c>
      <c r="H1837" s="6" t="s">
        <v>19</v>
      </c>
      <c r="I1837" s="7">
        <v>45</v>
      </c>
      <c r="J1837" s="8">
        <v>425</v>
      </c>
      <c r="K1837" s="9">
        <v>191250</v>
      </c>
      <c r="L1837" s="9">
        <v>57375</v>
      </c>
      <c r="M1837" s="10">
        <v>0.3</v>
      </c>
      <c r="N1837" s="4" t="s">
        <v>24</v>
      </c>
      <c r="O1837" s="4" t="str">
        <f>TEXT(Table1[[#This Row],[Invoice Date]],"yyyy")</f>
        <v>2021</v>
      </c>
      <c r="P1837" s="4" t="str">
        <f>TEXT(Table1[[#This Row],[Invoice Date]],"mmm")</f>
        <v>Jan</v>
      </c>
      <c r="Q1837" s="27">
        <f>WEEKNUM(Table1[[#This Row],[Invoice Date]]) + IF(YEAR(Table1[[#This Row],[Invoice Date]])=2021, 52, 0)</f>
        <v>56</v>
      </c>
    </row>
    <row r="1838" spans="2:17" ht="14.25" customHeight="1" x14ac:dyDescent="0.3">
      <c r="B1838" s="4" t="s">
        <v>61</v>
      </c>
      <c r="C1838" s="33">
        <v>1185731</v>
      </c>
      <c r="D1838" s="5">
        <v>44218</v>
      </c>
      <c r="E1838" s="4" t="s">
        <v>36</v>
      </c>
      <c r="F1838" s="4" t="s">
        <v>96</v>
      </c>
      <c r="G1838" s="4" t="s">
        <v>97</v>
      </c>
      <c r="H1838" s="6" t="s">
        <v>17</v>
      </c>
      <c r="I1838" s="7">
        <v>40</v>
      </c>
      <c r="J1838" s="8">
        <v>500</v>
      </c>
      <c r="K1838" s="9">
        <v>200000</v>
      </c>
      <c r="L1838" s="9">
        <v>80000</v>
      </c>
      <c r="M1838" s="10">
        <v>0.4</v>
      </c>
      <c r="N1838" s="4" t="s">
        <v>83</v>
      </c>
      <c r="O1838" s="4" t="str">
        <f>TEXT(Table1[[#This Row],[Invoice Date]],"yyyy")</f>
        <v>2021</v>
      </c>
      <c r="P1838" s="4" t="str">
        <f>TEXT(Table1[[#This Row],[Invoice Date]],"mmm")</f>
        <v>Jan</v>
      </c>
      <c r="Q1838" s="27">
        <f>WEEKNUM(Table1[[#This Row],[Invoice Date]]) + IF(YEAR(Table1[[#This Row],[Invoice Date]])=2021, 52, 0)</f>
        <v>56</v>
      </c>
    </row>
    <row r="1839" spans="2:17" ht="14.25" customHeight="1" x14ac:dyDescent="0.3">
      <c r="B1839" s="4" t="s">
        <v>30</v>
      </c>
      <c r="C1839" s="34">
        <v>1128299</v>
      </c>
      <c r="D1839" s="5">
        <v>44218</v>
      </c>
      <c r="E1839" s="4" t="s">
        <v>31</v>
      </c>
      <c r="F1839" s="4" t="s">
        <v>32</v>
      </c>
      <c r="G1839" s="4" t="s">
        <v>33</v>
      </c>
      <c r="H1839" s="6" t="s">
        <v>22</v>
      </c>
      <c r="I1839" s="7">
        <v>75</v>
      </c>
      <c r="J1839" s="8">
        <v>750</v>
      </c>
      <c r="K1839" s="9">
        <v>562500</v>
      </c>
      <c r="L1839" s="9">
        <v>281250</v>
      </c>
      <c r="M1839" s="10">
        <v>0.5</v>
      </c>
      <c r="N1839" s="4" t="s">
        <v>24</v>
      </c>
      <c r="O1839" s="4" t="str">
        <f>TEXT(Table1[[#This Row],[Invoice Date]],"yyyy")</f>
        <v>2021</v>
      </c>
      <c r="P1839" s="4" t="str">
        <f>TEXT(Table1[[#This Row],[Invoice Date]],"mmm")</f>
        <v>Jan</v>
      </c>
      <c r="Q1839" s="27">
        <f>WEEKNUM(Table1[[#This Row],[Invoice Date]]) + IF(YEAR(Table1[[#This Row],[Invoice Date]])=2021, 52, 0)</f>
        <v>56</v>
      </c>
    </row>
    <row r="1840" spans="2:17" ht="14.25" customHeight="1" x14ac:dyDescent="0.3">
      <c r="B1840" s="4" t="s">
        <v>30</v>
      </c>
      <c r="C1840" s="34">
        <v>1128299</v>
      </c>
      <c r="D1840" s="5">
        <v>44219</v>
      </c>
      <c r="E1840" s="4" t="s">
        <v>27</v>
      </c>
      <c r="F1840" s="4" t="s">
        <v>102</v>
      </c>
      <c r="G1840" s="4" t="s">
        <v>103</v>
      </c>
      <c r="H1840" s="6" t="s">
        <v>21</v>
      </c>
      <c r="I1840" s="7">
        <v>13</v>
      </c>
      <c r="J1840" s="8">
        <v>74</v>
      </c>
      <c r="K1840" s="9">
        <v>962</v>
      </c>
      <c r="L1840" s="9">
        <v>413.66</v>
      </c>
      <c r="M1840" s="10">
        <v>0.43000000000000005</v>
      </c>
      <c r="N1840" s="4" t="s">
        <v>24</v>
      </c>
      <c r="O1840" s="4" t="str">
        <f>TEXT(Table1[[#This Row],[Invoice Date]],"yyyy")</f>
        <v>2021</v>
      </c>
      <c r="P1840" s="4" t="str">
        <f>TEXT(Table1[[#This Row],[Invoice Date]],"mmm")</f>
        <v>Jan</v>
      </c>
      <c r="Q1840" s="27">
        <f>WEEKNUM(Table1[[#This Row],[Invoice Date]]) + IF(YEAR(Table1[[#This Row],[Invoice Date]])=2021, 52, 0)</f>
        <v>56</v>
      </c>
    </row>
    <row r="1841" spans="2:17" ht="14.25" customHeight="1" x14ac:dyDescent="0.3">
      <c r="B1841" s="4" t="s">
        <v>30</v>
      </c>
      <c r="C1841" s="34">
        <v>1128299</v>
      </c>
      <c r="D1841" s="5">
        <v>44219</v>
      </c>
      <c r="E1841" s="4" t="s">
        <v>27</v>
      </c>
      <c r="F1841" s="4" t="s">
        <v>102</v>
      </c>
      <c r="G1841" s="4" t="s">
        <v>103</v>
      </c>
      <c r="H1841" s="6" t="s">
        <v>21</v>
      </c>
      <c r="I1841" s="7">
        <v>18</v>
      </c>
      <c r="J1841" s="8">
        <v>65</v>
      </c>
      <c r="K1841" s="9">
        <v>1170</v>
      </c>
      <c r="L1841" s="9">
        <v>643.5</v>
      </c>
      <c r="M1841" s="10">
        <v>0.55000000000000004</v>
      </c>
      <c r="N1841" s="4" t="s">
        <v>83</v>
      </c>
      <c r="O1841" s="4" t="str">
        <f>TEXT(Table1[[#This Row],[Invoice Date]],"yyyy")</f>
        <v>2021</v>
      </c>
      <c r="P1841" s="4" t="str">
        <f>TEXT(Table1[[#This Row],[Invoice Date]],"mmm")</f>
        <v>Jan</v>
      </c>
      <c r="Q1841" s="27">
        <f>WEEKNUM(Table1[[#This Row],[Invoice Date]]) + IF(YEAR(Table1[[#This Row],[Invoice Date]])=2021, 52, 0)</f>
        <v>56</v>
      </c>
    </row>
    <row r="1842" spans="2:17" ht="14.25" customHeight="1" x14ac:dyDescent="0.3">
      <c r="B1842" s="4" t="s">
        <v>30</v>
      </c>
      <c r="C1842" s="34">
        <v>1128299</v>
      </c>
      <c r="D1842" s="5">
        <v>44219</v>
      </c>
      <c r="E1842" s="4" t="s">
        <v>27</v>
      </c>
      <c r="F1842" s="4" t="s">
        <v>102</v>
      </c>
      <c r="G1842" s="4" t="s">
        <v>103</v>
      </c>
      <c r="H1842" s="6" t="s">
        <v>20</v>
      </c>
      <c r="I1842" s="7">
        <v>10</v>
      </c>
      <c r="J1842" s="8">
        <v>131</v>
      </c>
      <c r="K1842" s="9">
        <v>1310</v>
      </c>
      <c r="L1842" s="9">
        <v>563.30000000000007</v>
      </c>
      <c r="M1842" s="10">
        <v>0.43000000000000005</v>
      </c>
      <c r="N1842" s="4" t="s">
        <v>24</v>
      </c>
      <c r="O1842" s="4" t="str">
        <f>TEXT(Table1[[#This Row],[Invoice Date]],"yyyy")</f>
        <v>2021</v>
      </c>
      <c r="P1842" s="4" t="str">
        <f>TEXT(Table1[[#This Row],[Invoice Date]],"mmm")</f>
        <v>Jan</v>
      </c>
      <c r="Q1842" s="27">
        <f>WEEKNUM(Table1[[#This Row],[Invoice Date]]) + IF(YEAR(Table1[[#This Row],[Invoice Date]])=2021, 52, 0)</f>
        <v>56</v>
      </c>
    </row>
    <row r="1843" spans="2:17" ht="14.25" customHeight="1" x14ac:dyDescent="0.3">
      <c r="B1843" s="4" t="s">
        <v>26</v>
      </c>
      <c r="C1843" s="33">
        <v>1197831</v>
      </c>
      <c r="D1843" s="5">
        <v>44219</v>
      </c>
      <c r="E1843" s="4" t="s">
        <v>27</v>
      </c>
      <c r="F1843" s="4" t="s">
        <v>100</v>
      </c>
      <c r="G1843" s="4" t="s">
        <v>101</v>
      </c>
      <c r="H1843" s="6" t="s">
        <v>21</v>
      </c>
      <c r="I1843" s="7">
        <v>13</v>
      </c>
      <c r="J1843" s="8">
        <v>102</v>
      </c>
      <c r="K1843" s="9">
        <v>1326</v>
      </c>
      <c r="L1843" s="9">
        <v>623.22</v>
      </c>
      <c r="M1843" s="10">
        <v>0.47000000000000003</v>
      </c>
      <c r="N1843" s="4" t="s">
        <v>24</v>
      </c>
      <c r="O1843" s="4" t="str">
        <f>TEXT(Table1[[#This Row],[Invoice Date]],"yyyy")</f>
        <v>2021</v>
      </c>
      <c r="P1843" s="4" t="str">
        <f>TEXT(Table1[[#This Row],[Invoice Date]],"mmm")</f>
        <v>Jan</v>
      </c>
      <c r="Q1843" s="27">
        <f>WEEKNUM(Table1[[#This Row],[Invoice Date]]) + IF(YEAR(Table1[[#This Row],[Invoice Date]])=2021, 52, 0)</f>
        <v>56</v>
      </c>
    </row>
    <row r="1844" spans="2:17" ht="14.25" customHeight="1" x14ac:dyDescent="0.3">
      <c r="B1844" s="4" t="s">
        <v>30</v>
      </c>
      <c r="C1844" s="34">
        <v>1128299</v>
      </c>
      <c r="D1844" s="5">
        <v>44219</v>
      </c>
      <c r="E1844" s="4" t="s">
        <v>27</v>
      </c>
      <c r="F1844" s="4" t="s">
        <v>102</v>
      </c>
      <c r="G1844" s="4" t="s">
        <v>103</v>
      </c>
      <c r="H1844" s="6" t="s">
        <v>20</v>
      </c>
      <c r="I1844" s="7">
        <v>15</v>
      </c>
      <c r="J1844" s="8">
        <v>98</v>
      </c>
      <c r="K1844" s="9">
        <v>1470</v>
      </c>
      <c r="L1844" s="9">
        <v>808.50000000000011</v>
      </c>
      <c r="M1844" s="10">
        <v>0.55000000000000004</v>
      </c>
      <c r="N1844" s="4" t="s">
        <v>83</v>
      </c>
      <c r="O1844" s="4" t="str">
        <f>TEXT(Table1[[#This Row],[Invoice Date]],"yyyy")</f>
        <v>2021</v>
      </c>
      <c r="P1844" s="4" t="str">
        <f>TEXT(Table1[[#This Row],[Invoice Date]],"mmm")</f>
        <v>Jan</v>
      </c>
      <c r="Q1844" s="27">
        <f>WEEKNUM(Table1[[#This Row],[Invoice Date]]) + IF(YEAR(Table1[[#This Row],[Invoice Date]])=2021, 52, 0)</f>
        <v>56</v>
      </c>
    </row>
    <row r="1845" spans="2:17" ht="14.25" customHeight="1" x14ac:dyDescent="0.3">
      <c r="B1845" s="4" t="s">
        <v>26</v>
      </c>
      <c r="C1845" s="33">
        <v>1197831</v>
      </c>
      <c r="D1845" s="5">
        <v>44219</v>
      </c>
      <c r="E1845" s="4" t="s">
        <v>27</v>
      </c>
      <c r="F1845" s="4" t="s">
        <v>100</v>
      </c>
      <c r="G1845" s="4" t="s">
        <v>101</v>
      </c>
      <c r="H1845" s="6" t="s">
        <v>21</v>
      </c>
      <c r="I1845" s="7">
        <v>19</v>
      </c>
      <c r="J1845" s="8">
        <v>78</v>
      </c>
      <c r="K1845" s="9">
        <v>1482</v>
      </c>
      <c r="L1845" s="9">
        <v>785.46</v>
      </c>
      <c r="M1845" s="10">
        <v>0.53</v>
      </c>
      <c r="N1845" s="4" t="s">
        <v>83</v>
      </c>
      <c r="O1845" s="4" t="str">
        <f>TEXT(Table1[[#This Row],[Invoice Date]],"yyyy")</f>
        <v>2021</v>
      </c>
      <c r="P1845" s="4" t="str">
        <f>TEXT(Table1[[#This Row],[Invoice Date]],"mmm")</f>
        <v>Jan</v>
      </c>
      <c r="Q1845" s="27">
        <f>WEEKNUM(Table1[[#This Row],[Invoice Date]]) + IF(YEAR(Table1[[#This Row],[Invoice Date]])=2021, 52, 0)</f>
        <v>56</v>
      </c>
    </row>
    <row r="1846" spans="2:17" ht="14.25" customHeight="1" x14ac:dyDescent="0.3">
      <c r="B1846" s="4" t="s">
        <v>26</v>
      </c>
      <c r="C1846" s="33">
        <v>1197831</v>
      </c>
      <c r="D1846" s="5">
        <v>44219</v>
      </c>
      <c r="E1846" s="4" t="s">
        <v>27</v>
      </c>
      <c r="F1846" s="4" t="s">
        <v>100</v>
      </c>
      <c r="G1846" s="4" t="s">
        <v>101</v>
      </c>
      <c r="H1846" s="6" t="s">
        <v>20</v>
      </c>
      <c r="I1846" s="7">
        <v>11</v>
      </c>
      <c r="J1846" s="8">
        <v>140</v>
      </c>
      <c r="K1846" s="9">
        <v>1540</v>
      </c>
      <c r="L1846" s="9">
        <v>677.6</v>
      </c>
      <c r="M1846" s="10">
        <v>0.44</v>
      </c>
      <c r="N1846" s="4" t="s">
        <v>24</v>
      </c>
      <c r="O1846" s="4" t="str">
        <f>TEXT(Table1[[#This Row],[Invoice Date]],"yyyy")</f>
        <v>2021</v>
      </c>
      <c r="P1846" s="4" t="str">
        <f>TEXT(Table1[[#This Row],[Invoice Date]],"mmm")</f>
        <v>Jan</v>
      </c>
      <c r="Q1846" s="27">
        <f>WEEKNUM(Table1[[#This Row],[Invoice Date]]) + IF(YEAR(Table1[[#This Row],[Invoice Date]])=2021, 52, 0)</f>
        <v>56</v>
      </c>
    </row>
    <row r="1847" spans="2:17" ht="14.25" customHeight="1" x14ac:dyDescent="0.3">
      <c r="B1847" s="4" t="s">
        <v>26</v>
      </c>
      <c r="C1847" s="33">
        <v>1197831</v>
      </c>
      <c r="D1847" s="5">
        <v>44219</v>
      </c>
      <c r="E1847" s="4" t="s">
        <v>27</v>
      </c>
      <c r="F1847" s="4" t="s">
        <v>100</v>
      </c>
      <c r="G1847" s="4" t="s">
        <v>101</v>
      </c>
      <c r="H1847" s="6" t="s">
        <v>20</v>
      </c>
      <c r="I1847" s="7">
        <v>14</v>
      </c>
      <c r="J1847" s="8">
        <v>117</v>
      </c>
      <c r="K1847" s="9">
        <v>1638</v>
      </c>
      <c r="L1847" s="9">
        <v>835.38</v>
      </c>
      <c r="M1847" s="10">
        <v>0.51</v>
      </c>
      <c r="N1847" s="4" t="s">
        <v>83</v>
      </c>
      <c r="O1847" s="4" t="str">
        <f>TEXT(Table1[[#This Row],[Invoice Date]],"yyyy")</f>
        <v>2021</v>
      </c>
      <c r="P1847" s="4" t="str">
        <f>TEXT(Table1[[#This Row],[Invoice Date]],"mmm")</f>
        <v>Jan</v>
      </c>
      <c r="Q1847" s="27">
        <f>WEEKNUM(Table1[[#This Row],[Invoice Date]]) + IF(YEAR(Table1[[#This Row],[Invoice Date]])=2021, 52, 0)</f>
        <v>56</v>
      </c>
    </row>
    <row r="1848" spans="2:17" ht="14.25" customHeight="1" x14ac:dyDescent="0.3">
      <c r="B1848" s="4" t="s">
        <v>30</v>
      </c>
      <c r="C1848" s="34">
        <v>1128299</v>
      </c>
      <c r="D1848" s="5">
        <v>44219</v>
      </c>
      <c r="E1848" s="4" t="s">
        <v>27</v>
      </c>
      <c r="F1848" s="4" t="s">
        <v>102</v>
      </c>
      <c r="G1848" s="4" t="s">
        <v>103</v>
      </c>
      <c r="H1848" s="6" t="s">
        <v>22</v>
      </c>
      <c r="I1848" s="7">
        <v>23</v>
      </c>
      <c r="J1848" s="8">
        <v>91</v>
      </c>
      <c r="K1848" s="9">
        <v>2093</v>
      </c>
      <c r="L1848" s="9">
        <v>858.13</v>
      </c>
      <c r="M1848" s="10">
        <v>0.41</v>
      </c>
      <c r="N1848" s="4" t="s">
        <v>24</v>
      </c>
      <c r="O1848" s="4" t="str">
        <f>TEXT(Table1[[#This Row],[Invoice Date]],"yyyy")</f>
        <v>2021</v>
      </c>
      <c r="P1848" s="4" t="str">
        <f>TEXT(Table1[[#This Row],[Invoice Date]],"mmm")</f>
        <v>Jan</v>
      </c>
      <c r="Q1848" s="27">
        <f>WEEKNUM(Table1[[#This Row],[Invoice Date]]) + IF(YEAR(Table1[[#This Row],[Invoice Date]])=2021, 52, 0)</f>
        <v>56</v>
      </c>
    </row>
    <row r="1849" spans="2:17" ht="14.25" customHeight="1" x14ac:dyDescent="0.3">
      <c r="B1849" s="4" t="s">
        <v>30</v>
      </c>
      <c r="C1849" s="34">
        <v>1128299</v>
      </c>
      <c r="D1849" s="5">
        <v>44219</v>
      </c>
      <c r="E1849" s="4" t="s">
        <v>27</v>
      </c>
      <c r="F1849" s="4" t="s">
        <v>102</v>
      </c>
      <c r="G1849" s="4" t="s">
        <v>103</v>
      </c>
      <c r="H1849" s="6" t="s">
        <v>19</v>
      </c>
      <c r="I1849" s="7">
        <v>18</v>
      </c>
      <c r="J1849" s="8">
        <v>124</v>
      </c>
      <c r="K1849" s="9">
        <v>2232</v>
      </c>
      <c r="L1849" s="9">
        <v>848.16</v>
      </c>
      <c r="M1849" s="10">
        <v>0.38</v>
      </c>
      <c r="N1849" s="4" t="s">
        <v>24</v>
      </c>
      <c r="O1849" s="4" t="str">
        <f>TEXT(Table1[[#This Row],[Invoice Date]],"yyyy")</f>
        <v>2021</v>
      </c>
      <c r="P1849" s="4" t="str">
        <f>TEXT(Table1[[#This Row],[Invoice Date]],"mmm")</f>
        <v>Jan</v>
      </c>
      <c r="Q1849" s="27">
        <f>WEEKNUM(Table1[[#This Row],[Invoice Date]]) + IF(YEAR(Table1[[#This Row],[Invoice Date]])=2021, 52, 0)</f>
        <v>56</v>
      </c>
    </row>
    <row r="1850" spans="2:17" ht="14.25" customHeight="1" x14ac:dyDescent="0.3">
      <c r="B1850" s="4" t="s">
        <v>30</v>
      </c>
      <c r="C1850" s="34">
        <v>1128299</v>
      </c>
      <c r="D1850" s="5">
        <v>44219</v>
      </c>
      <c r="E1850" s="4" t="s">
        <v>27</v>
      </c>
      <c r="F1850" s="4" t="s">
        <v>102</v>
      </c>
      <c r="G1850" s="4" t="s">
        <v>103</v>
      </c>
      <c r="H1850" s="6" t="s">
        <v>23</v>
      </c>
      <c r="I1850" s="7">
        <v>18</v>
      </c>
      <c r="J1850" s="8">
        <v>124</v>
      </c>
      <c r="K1850" s="9">
        <v>2232</v>
      </c>
      <c r="L1850" s="9">
        <v>1004.4</v>
      </c>
      <c r="M1850" s="10">
        <v>0.45</v>
      </c>
      <c r="N1850" s="4" t="s">
        <v>24</v>
      </c>
      <c r="O1850" s="4" t="str">
        <f>TEXT(Table1[[#This Row],[Invoice Date]],"yyyy")</f>
        <v>2021</v>
      </c>
      <c r="P1850" s="4" t="str">
        <f>TEXT(Table1[[#This Row],[Invoice Date]],"mmm")</f>
        <v>Jan</v>
      </c>
      <c r="Q1850" s="27">
        <f>WEEKNUM(Table1[[#This Row],[Invoice Date]]) + IF(YEAR(Table1[[#This Row],[Invoice Date]])=2021, 52, 0)</f>
        <v>56</v>
      </c>
    </row>
    <row r="1851" spans="2:17" ht="14.25" customHeight="1" x14ac:dyDescent="0.3">
      <c r="B1851" s="4" t="s">
        <v>30</v>
      </c>
      <c r="C1851" s="34">
        <v>1128299</v>
      </c>
      <c r="D1851" s="5">
        <v>44219</v>
      </c>
      <c r="E1851" s="4" t="s">
        <v>27</v>
      </c>
      <c r="F1851" s="4" t="s">
        <v>102</v>
      </c>
      <c r="G1851" s="4" t="s">
        <v>103</v>
      </c>
      <c r="H1851" s="6" t="s">
        <v>23</v>
      </c>
      <c r="I1851" s="7">
        <v>23</v>
      </c>
      <c r="J1851" s="8">
        <v>101</v>
      </c>
      <c r="K1851" s="9">
        <v>2323</v>
      </c>
      <c r="L1851" s="9">
        <v>1207.96</v>
      </c>
      <c r="M1851" s="10">
        <v>0.52</v>
      </c>
      <c r="N1851" s="4" t="s">
        <v>83</v>
      </c>
      <c r="O1851" s="4" t="str">
        <f>TEXT(Table1[[#This Row],[Invoice Date]],"yyyy")</f>
        <v>2021</v>
      </c>
      <c r="P1851" s="4" t="str">
        <f>TEXT(Table1[[#This Row],[Invoice Date]],"mmm")</f>
        <v>Jan</v>
      </c>
      <c r="Q1851" s="27">
        <f>WEEKNUM(Table1[[#This Row],[Invoice Date]]) + IF(YEAR(Table1[[#This Row],[Invoice Date]])=2021, 52, 0)</f>
        <v>56</v>
      </c>
    </row>
    <row r="1852" spans="2:17" ht="14.25" customHeight="1" x14ac:dyDescent="0.3">
      <c r="B1852" s="4" t="s">
        <v>14</v>
      </c>
      <c r="C1852" s="33">
        <v>1185732</v>
      </c>
      <c r="D1852" s="5">
        <v>44219</v>
      </c>
      <c r="E1852" s="4" t="s">
        <v>31</v>
      </c>
      <c r="F1852" s="4" t="s">
        <v>84</v>
      </c>
      <c r="G1852" s="4" t="s">
        <v>85</v>
      </c>
      <c r="H1852" s="6" t="s">
        <v>22</v>
      </c>
      <c r="I1852" s="7">
        <v>35</v>
      </c>
      <c r="J1852" s="8">
        <v>68</v>
      </c>
      <c r="K1852" s="9">
        <v>2380</v>
      </c>
      <c r="L1852" s="9">
        <v>809.19999999999993</v>
      </c>
      <c r="M1852" s="10">
        <v>0.33999999999999997</v>
      </c>
      <c r="N1852" s="4" t="s">
        <v>24</v>
      </c>
      <c r="O1852" s="4" t="str">
        <f>TEXT(Table1[[#This Row],[Invoice Date]],"yyyy")</f>
        <v>2021</v>
      </c>
      <c r="P1852" s="4" t="str">
        <f>TEXT(Table1[[#This Row],[Invoice Date]],"mmm")</f>
        <v>Jan</v>
      </c>
      <c r="Q1852" s="27">
        <f>WEEKNUM(Table1[[#This Row],[Invoice Date]]) + IF(YEAR(Table1[[#This Row],[Invoice Date]])=2021, 52, 0)</f>
        <v>56</v>
      </c>
    </row>
    <row r="1853" spans="2:17" ht="14.25" customHeight="1" x14ac:dyDescent="0.3">
      <c r="B1853" s="4" t="s">
        <v>26</v>
      </c>
      <c r="C1853" s="33">
        <v>1197831</v>
      </c>
      <c r="D1853" s="5">
        <v>44219</v>
      </c>
      <c r="E1853" s="4" t="s">
        <v>27</v>
      </c>
      <c r="F1853" s="4" t="s">
        <v>100</v>
      </c>
      <c r="G1853" s="4" t="s">
        <v>101</v>
      </c>
      <c r="H1853" s="6" t="s">
        <v>19</v>
      </c>
      <c r="I1853" s="7">
        <v>18</v>
      </c>
      <c r="J1853" s="8">
        <v>135</v>
      </c>
      <c r="K1853" s="9">
        <v>2430</v>
      </c>
      <c r="L1853" s="9">
        <v>971.99999999999989</v>
      </c>
      <c r="M1853" s="10">
        <v>0.39999999999999997</v>
      </c>
      <c r="N1853" s="4" t="s">
        <v>24</v>
      </c>
      <c r="O1853" s="4" t="str">
        <f>TEXT(Table1[[#This Row],[Invoice Date]],"yyyy")</f>
        <v>2021</v>
      </c>
      <c r="P1853" s="4" t="str">
        <f>TEXT(Table1[[#This Row],[Invoice Date]],"mmm")</f>
        <v>Jan</v>
      </c>
      <c r="Q1853" s="27">
        <f>WEEKNUM(Table1[[#This Row],[Invoice Date]]) + IF(YEAR(Table1[[#This Row],[Invoice Date]])=2021, 52, 0)</f>
        <v>56</v>
      </c>
    </row>
    <row r="1854" spans="2:17" ht="14.25" customHeight="1" x14ac:dyDescent="0.3">
      <c r="B1854" s="4" t="s">
        <v>30</v>
      </c>
      <c r="C1854" s="34">
        <v>1128299</v>
      </c>
      <c r="D1854" s="5">
        <v>44219</v>
      </c>
      <c r="E1854" s="4" t="s">
        <v>27</v>
      </c>
      <c r="F1854" s="4" t="s">
        <v>102</v>
      </c>
      <c r="G1854" s="4" t="s">
        <v>103</v>
      </c>
      <c r="H1854" s="6" t="s">
        <v>22</v>
      </c>
      <c r="I1854" s="7">
        <v>33</v>
      </c>
      <c r="J1854" s="8">
        <v>80</v>
      </c>
      <c r="K1854" s="9">
        <v>2640</v>
      </c>
      <c r="L1854" s="9">
        <v>1320</v>
      </c>
      <c r="M1854" s="10">
        <v>0.5</v>
      </c>
      <c r="N1854" s="4" t="s">
        <v>83</v>
      </c>
      <c r="O1854" s="4" t="str">
        <f>TEXT(Table1[[#This Row],[Invoice Date]],"yyyy")</f>
        <v>2021</v>
      </c>
      <c r="P1854" s="4" t="str">
        <f>TEXT(Table1[[#This Row],[Invoice Date]],"mmm")</f>
        <v>Jan</v>
      </c>
      <c r="Q1854" s="27">
        <f>WEEKNUM(Table1[[#This Row],[Invoice Date]]) + IF(YEAR(Table1[[#This Row],[Invoice Date]])=2021, 52, 0)</f>
        <v>56</v>
      </c>
    </row>
    <row r="1855" spans="2:17" ht="14.25" customHeight="1" x14ac:dyDescent="0.3">
      <c r="B1855" s="4" t="s">
        <v>14</v>
      </c>
      <c r="C1855" s="33">
        <v>1185732</v>
      </c>
      <c r="D1855" s="5">
        <v>44219</v>
      </c>
      <c r="E1855" s="4" t="s">
        <v>31</v>
      </c>
      <c r="F1855" s="4" t="s">
        <v>84</v>
      </c>
      <c r="G1855" s="4" t="s">
        <v>85</v>
      </c>
      <c r="H1855" s="6" t="s">
        <v>21</v>
      </c>
      <c r="I1855" s="7">
        <v>30</v>
      </c>
      <c r="J1855" s="8">
        <v>88</v>
      </c>
      <c r="K1855" s="9">
        <v>2640</v>
      </c>
      <c r="L1855" s="9">
        <v>976.8</v>
      </c>
      <c r="M1855" s="10">
        <v>0.37</v>
      </c>
      <c r="N1855" s="4" t="s">
        <v>24</v>
      </c>
      <c r="O1855" s="4" t="str">
        <f>TEXT(Table1[[#This Row],[Invoice Date]],"yyyy")</f>
        <v>2021</v>
      </c>
      <c r="P1855" s="4" t="str">
        <f>TEXT(Table1[[#This Row],[Invoice Date]],"mmm")</f>
        <v>Jan</v>
      </c>
      <c r="Q1855" s="27">
        <f>WEEKNUM(Table1[[#This Row],[Invoice Date]]) + IF(YEAR(Table1[[#This Row],[Invoice Date]])=2021, 52, 0)</f>
        <v>56</v>
      </c>
    </row>
    <row r="1856" spans="2:17" ht="14.25" customHeight="1" x14ac:dyDescent="0.3">
      <c r="B1856" s="4" t="s">
        <v>14</v>
      </c>
      <c r="C1856" s="33">
        <v>1185732</v>
      </c>
      <c r="D1856" s="5">
        <v>44219</v>
      </c>
      <c r="E1856" s="4" t="s">
        <v>31</v>
      </c>
      <c r="F1856" s="4" t="s">
        <v>84</v>
      </c>
      <c r="G1856" s="4" t="s">
        <v>85</v>
      </c>
      <c r="H1856" s="6" t="s">
        <v>22</v>
      </c>
      <c r="I1856" s="7">
        <v>42</v>
      </c>
      <c r="J1856" s="8">
        <v>63</v>
      </c>
      <c r="K1856" s="9">
        <v>2646</v>
      </c>
      <c r="L1856" s="9">
        <v>1190.6999999999998</v>
      </c>
      <c r="M1856" s="10">
        <v>0.44999999999999996</v>
      </c>
      <c r="N1856" s="4" t="s">
        <v>83</v>
      </c>
      <c r="O1856" s="4" t="str">
        <f>TEXT(Table1[[#This Row],[Invoice Date]],"yyyy")</f>
        <v>2021</v>
      </c>
      <c r="P1856" s="4" t="str">
        <f>TEXT(Table1[[#This Row],[Invoice Date]],"mmm")</f>
        <v>Jan</v>
      </c>
      <c r="Q1856" s="27">
        <f>WEEKNUM(Table1[[#This Row],[Invoice Date]]) + IF(YEAR(Table1[[#This Row],[Invoice Date]])=2021, 52, 0)</f>
        <v>56</v>
      </c>
    </row>
    <row r="1857" spans="2:17" ht="14.25" customHeight="1" x14ac:dyDescent="0.3">
      <c r="B1857" s="4" t="s">
        <v>30</v>
      </c>
      <c r="C1857" s="34">
        <v>1128299</v>
      </c>
      <c r="D1857" s="5">
        <v>44219</v>
      </c>
      <c r="E1857" s="4" t="s">
        <v>27</v>
      </c>
      <c r="F1857" s="4" t="s">
        <v>102</v>
      </c>
      <c r="G1857" s="4" t="s">
        <v>103</v>
      </c>
      <c r="H1857" s="6" t="s">
        <v>19</v>
      </c>
      <c r="I1857" s="7">
        <v>25</v>
      </c>
      <c r="J1857" s="8">
        <v>109</v>
      </c>
      <c r="K1857" s="9">
        <v>2725</v>
      </c>
      <c r="L1857" s="9">
        <v>1226.2499999999998</v>
      </c>
      <c r="M1857" s="10">
        <v>0.44999999999999996</v>
      </c>
      <c r="N1857" s="4" t="s">
        <v>83</v>
      </c>
      <c r="O1857" s="4" t="str">
        <f>TEXT(Table1[[#This Row],[Invoice Date]],"yyyy")</f>
        <v>2021</v>
      </c>
      <c r="P1857" s="4" t="str">
        <f>TEXT(Table1[[#This Row],[Invoice Date]],"mmm")</f>
        <v>Jan</v>
      </c>
      <c r="Q1857" s="27">
        <f>WEEKNUM(Table1[[#This Row],[Invoice Date]]) + IF(YEAR(Table1[[#This Row],[Invoice Date]])=2021, 52, 0)</f>
        <v>56</v>
      </c>
    </row>
    <row r="1858" spans="2:17" ht="14.25" customHeight="1" x14ac:dyDescent="0.3">
      <c r="B1858" s="4" t="s">
        <v>26</v>
      </c>
      <c r="C1858" s="33">
        <v>1197831</v>
      </c>
      <c r="D1858" s="5">
        <v>44219</v>
      </c>
      <c r="E1858" s="4" t="s">
        <v>27</v>
      </c>
      <c r="F1858" s="4" t="s">
        <v>100</v>
      </c>
      <c r="G1858" s="4" t="s">
        <v>101</v>
      </c>
      <c r="H1858" s="6" t="s">
        <v>23</v>
      </c>
      <c r="I1858" s="7">
        <v>23</v>
      </c>
      <c r="J1858" s="8">
        <v>122</v>
      </c>
      <c r="K1858" s="9">
        <v>2806</v>
      </c>
      <c r="L1858" s="9">
        <v>1459.1200000000001</v>
      </c>
      <c r="M1858" s="10">
        <v>0.52</v>
      </c>
      <c r="N1858" s="4" t="s">
        <v>83</v>
      </c>
      <c r="O1858" s="4" t="str">
        <f>TEXT(Table1[[#This Row],[Invoice Date]],"yyyy")</f>
        <v>2021</v>
      </c>
      <c r="P1858" s="4" t="str">
        <f>TEXT(Table1[[#This Row],[Invoice Date]],"mmm")</f>
        <v>Jan</v>
      </c>
      <c r="Q1858" s="27">
        <f>WEEKNUM(Table1[[#This Row],[Invoice Date]]) + IF(YEAR(Table1[[#This Row],[Invoice Date]])=2021, 52, 0)</f>
        <v>56</v>
      </c>
    </row>
    <row r="1859" spans="2:17" ht="14.25" customHeight="1" x14ac:dyDescent="0.3">
      <c r="B1859" s="4" t="s">
        <v>26</v>
      </c>
      <c r="C1859" s="33">
        <v>1197831</v>
      </c>
      <c r="D1859" s="5">
        <v>44219</v>
      </c>
      <c r="E1859" s="4" t="s">
        <v>27</v>
      </c>
      <c r="F1859" s="4" t="s">
        <v>100</v>
      </c>
      <c r="G1859" s="4" t="s">
        <v>101</v>
      </c>
      <c r="H1859" s="6" t="s">
        <v>23</v>
      </c>
      <c r="I1859" s="7">
        <v>18</v>
      </c>
      <c r="J1859" s="8">
        <v>158</v>
      </c>
      <c r="K1859" s="9">
        <v>2844</v>
      </c>
      <c r="L1859" s="9">
        <v>1222.92</v>
      </c>
      <c r="M1859" s="10">
        <v>0.43000000000000005</v>
      </c>
      <c r="N1859" s="4" t="s">
        <v>24</v>
      </c>
      <c r="O1859" s="4" t="str">
        <f>TEXT(Table1[[#This Row],[Invoice Date]],"yyyy")</f>
        <v>2021</v>
      </c>
      <c r="P1859" s="4" t="str">
        <f>TEXT(Table1[[#This Row],[Invoice Date]],"mmm")</f>
        <v>Jan</v>
      </c>
      <c r="Q1859" s="27">
        <f>WEEKNUM(Table1[[#This Row],[Invoice Date]]) + IF(YEAR(Table1[[#This Row],[Invoice Date]])=2021, 52, 0)</f>
        <v>56</v>
      </c>
    </row>
    <row r="1860" spans="2:17" ht="14.25" customHeight="1" x14ac:dyDescent="0.3">
      <c r="B1860" s="4" t="s">
        <v>14</v>
      </c>
      <c r="C1860" s="33">
        <v>1185732</v>
      </c>
      <c r="D1860" s="5">
        <v>44219</v>
      </c>
      <c r="E1860" s="4" t="s">
        <v>31</v>
      </c>
      <c r="F1860" s="4" t="s">
        <v>84</v>
      </c>
      <c r="G1860" s="4" t="s">
        <v>85</v>
      </c>
      <c r="H1860" s="6" t="s">
        <v>21</v>
      </c>
      <c r="I1860" s="7">
        <v>38</v>
      </c>
      <c r="J1860" s="8">
        <v>77</v>
      </c>
      <c r="K1860" s="9">
        <v>2926</v>
      </c>
      <c r="L1860" s="9">
        <v>1345.9599999999998</v>
      </c>
      <c r="M1860" s="10">
        <v>0.45999999999999996</v>
      </c>
      <c r="N1860" s="4" t="s">
        <v>83</v>
      </c>
      <c r="O1860" s="4" t="str">
        <f>TEXT(Table1[[#This Row],[Invoice Date]],"yyyy")</f>
        <v>2021</v>
      </c>
      <c r="P1860" s="4" t="str">
        <f>TEXT(Table1[[#This Row],[Invoice Date]],"mmm")</f>
        <v>Jan</v>
      </c>
      <c r="Q1860" s="27">
        <f>WEEKNUM(Table1[[#This Row],[Invoice Date]]) + IF(YEAR(Table1[[#This Row],[Invoice Date]])=2021, 52, 0)</f>
        <v>56</v>
      </c>
    </row>
    <row r="1861" spans="2:17" ht="14.25" customHeight="1" x14ac:dyDescent="0.3">
      <c r="B1861" s="4" t="s">
        <v>30</v>
      </c>
      <c r="C1861" s="34">
        <v>1128299</v>
      </c>
      <c r="D1861" s="5">
        <v>44219</v>
      </c>
      <c r="E1861" s="4" t="s">
        <v>27</v>
      </c>
      <c r="F1861" s="4" t="s">
        <v>102</v>
      </c>
      <c r="G1861" s="4" t="s">
        <v>103</v>
      </c>
      <c r="H1861" s="6" t="s">
        <v>17</v>
      </c>
      <c r="I1861" s="7">
        <v>17</v>
      </c>
      <c r="J1861" s="8">
        <v>178</v>
      </c>
      <c r="K1861" s="9">
        <v>3026</v>
      </c>
      <c r="L1861" s="9">
        <v>1422.22</v>
      </c>
      <c r="M1861" s="10">
        <v>0.47000000000000003</v>
      </c>
      <c r="N1861" s="4" t="s">
        <v>24</v>
      </c>
      <c r="O1861" s="4" t="str">
        <f>TEXT(Table1[[#This Row],[Invoice Date]],"yyyy")</f>
        <v>2021</v>
      </c>
      <c r="P1861" s="4" t="str">
        <f>TEXT(Table1[[#This Row],[Invoice Date]],"mmm")</f>
        <v>Jan</v>
      </c>
      <c r="Q1861" s="27">
        <f>WEEKNUM(Table1[[#This Row],[Invoice Date]]) + IF(YEAR(Table1[[#This Row],[Invoice Date]])=2021, 52, 0)</f>
        <v>56</v>
      </c>
    </row>
    <row r="1862" spans="2:17" ht="14.25" customHeight="1" x14ac:dyDescent="0.3">
      <c r="B1862" s="4" t="s">
        <v>14</v>
      </c>
      <c r="C1862" s="33">
        <v>1185732</v>
      </c>
      <c r="D1862" s="5">
        <v>44219</v>
      </c>
      <c r="E1862" s="4" t="s">
        <v>31</v>
      </c>
      <c r="F1862" s="4" t="s">
        <v>84</v>
      </c>
      <c r="G1862" s="4" t="s">
        <v>85</v>
      </c>
      <c r="H1862" s="6" t="s">
        <v>17</v>
      </c>
      <c r="I1862" s="7">
        <v>23</v>
      </c>
      <c r="J1862" s="8">
        <v>136</v>
      </c>
      <c r="K1862" s="9">
        <v>3128</v>
      </c>
      <c r="L1862" s="9">
        <v>1251.1999999999998</v>
      </c>
      <c r="M1862" s="10">
        <v>0.39999999999999997</v>
      </c>
      <c r="N1862" s="4" t="s">
        <v>24</v>
      </c>
      <c r="O1862" s="4" t="str">
        <f>TEXT(Table1[[#This Row],[Invoice Date]],"yyyy")</f>
        <v>2021</v>
      </c>
      <c r="P1862" s="4" t="str">
        <f>TEXT(Table1[[#This Row],[Invoice Date]],"mmm")</f>
        <v>Jan</v>
      </c>
      <c r="Q1862" s="27">
        <f>WEEKNUM(Table1[[#This Row],[Invoice Date]]) + IF(YEAR(Table1[[#This Row],[Invoice Date]])=2021, 52, 0)</f>
        <v>56</v>
      </c>
    </row>
    <row r="1863" spans="2:17" ht="14.25" customHeight="1" x14ac:dyDescent="0.3">
      <c r="B1863" s="4" t="s">
        <v>26</v>
      </c>
      <c r="C1863" s="33">
        <v>1197831</v>
      </c>
      <c r="D1863" s="5">
        <v>44219</v>
      </c>
      <c r="E1863" s="4" t="s">
        <v>27</v>
      </c>
      <c r="F1863" s="4" t="s">
        <v>100</v>
      </c>
      <c r="G1863" s="4" t="s">
        <v>101</v>
      </c>
      <c r="H1863" s="6" t="s">
        <v>22</v>
      </c>
      <c r="I1863" s="7">
        <v>26</v>
      </c>
      <c r="J1863" s="8">
        <v>123</v>
      </c>
      <c r="K1863" s="9">
        <v>3198</v>
      </c>
      <c r="L1863" s="9">
        <v>1215.24</v>
      </c>
      <c r="M1863" s="10">
        <v>0.38</v>
      </c>
      <c r="N1863" s="4" t="s">
        <v>24</v>
      </c>
      <c r="O1863" s="4" t="str">
        <f>TEXT(Table1[[#This Row],[Invoice Date]],"yyyy")</f>
        <v>2021</v>
      </c>
      <c r="P1863" s="4" t="str">
        <f>TEXT(Table1[[#This Row],[Invoice Date]],"mmm")</f>
        <v>Jan</v>
      </c>
      <c r="Q1863" s="27">
        <f>WEEKNUM(Table1[[#This Row],[Invoice Date]]) + IF(YEAR(Table1[[#This Row],[Invoice Date]])=2021, 52, 0)</f>
        <v>56</v>
      </c>
    </row>
    <row r="1864" spans="2:17" ht="14.25" customHeight="1" x14ac:dyDescent="0.3">
      <c r="B1864" s="4" t="s">
        <v>26</v>
      </c>
      <c r="C1864" s="33">
        <v>1197831</v>
      </c>
      <c r="D1864" s="5">
        <v>44219</v>
      </c>
      <c r="E1864" s="4" t="s">
        <v>27</v>
      </c>
      <c r="F1864" s="4" t="s">
        <v>100</v>
      </c>
      <c r="G1864" s="4" t="s">
        <v>101</v>
      </c>
      <c r="H1864" s="6" t="s">
        <v>22</v>
      </c>
      <c r="I1864" s="7">
        <v>34</v>
      </c>
      <c r="J1864" s="8">
        <v>95</v>
      </c>
      <c r="K1864" s="9">
        <v>3230</v>
      </c>
      <c r="L1864" s="9">
        <v>1550.3999999999999</v>
      </c>
      <c r="M1864" s="10">
        <v>0.48</v>
      </c>
      <c r="N1864" s="4" t="s">
        <v>83</v>
      </c>
      <c r="O1864" s="4" t="str">
        <f>TEXT(Table1[[#This Row],[Invoice Date]],"yyyy")</f>
        <v>2021</v>
      </c>
      <c r="P1864" s="4" t="str">
        <f>TEXT(Table1[[#This Row],[Invoice Date]],"mmm")</f>
        <v>Jan</v>
      </c>
      <c r="Q1864" s="27">
        <f>WEEKNUM(Table1[[#This Row],[Invoice Date]]) + IF(YEAR(Table1[[#This Row],[Invoice Date]])=2021, 52, 0)</f>
        <v>56</v>
      </c>
    </row>
    <row r="1865" spans="2:17" ht="14.25" customHeight="1" x14ac:dyDescent="0.3">
      <c r="B1865" s="4" t="s">
        <v>26</v>
      </c>
      <c r="C1865" s="33">
        <v>1197831</v>
      </c>
      <c r="D1865" s="5">
        <v>44219</v>
      </c>
      <c r="E1865" s="4" t="s">
        <v>27</v>
      </c>
      <c r="F1865" s="4" t="s">
        <v>100</v>
      </c>
      <c r="G1865" s="4" t="s">
        <v>101</v>
      </c>
      <c r="H1865" s="6" t="s">
        <v>19</v>
      </c>
      <c r="I1865" s="7">
        <v>25</v>
      </c>
      <c r="J1865" s="8">
        <v>131</v>
      </c>
      <c r="K1865" s="9">
        <v>3275</v>
      </c>
      <c r="L1865" s="9">
        <v>1473.7499999999998</v>
      </c>
      <c r="M1865" s="10">
        <v>0.44999999999999996</v>
      </c>
      <c r="N1865" s="4" t="s">
        <v>83</v>
      </c>
      <c r="O1865" s="4" t="str">
        <f>TEXT(Table1[[#This Row],[Invoice Date]],"yyyy")</f>
        <v>2021</v>
      </c>
      <c r="P1865" s="4" t="str">
        <f>TEXT(Table1[[#This Row],[Invoice Date]],"mmm")</f>
        <v>Jan</v>
      </c>
      <c r="Q1865" s="27">
        <f>WEEKNUM(Table1[[#This Row],[Invoice Date]]) + IF(YEAR(Table1[[#This Row],[Invoice Date]])=2021, 52, 0)</f>
        <v>56</v>
      </c>
    </row>
    <row r="1866" spans="2:17" ht="14.25" customHeight="1" x14ac:dyDescent="0.3">
      <c r="B1866" s="4" t="s">
        <v>14</v>
      </c>
      <c r="C1866" s="33">
        <v>1185732</v>
      </c>
      <c r="D1866" s="5">
        <v>44219</v>
      </c>
      <c r="E1866" s="4" t="s">
        <v>31</v>
      </c>
      <c r="F1866" s="4" t="s">
        <v>84</v>
      </c>
      <c r="G1866" s="4" t="s">
        <v>85</v>
      </c>
      <c r="H1866" s="6" t="s">
        <v>17</v>
      </c>
      <c r="I1866" s="7">
        <v>29</v>
      </c>
      <c r="J1866" s="8">
        <v>119</v>
      </c>
      <c r="K1866" s="9">
        <v>3451</v>
      </c>
      <c r="L1866" s="9">
        <v>1656.48</v>
      </c>
      <c r="M1866" s="10">
        <v>0.48</v>
      </c>
      <c r="N1866" s="4" t="s">
        <v>83</v>
      </c>
      <c r="O1866" s="4" t="str">
        <f>TEXT(Table1[[#This Row],[Invoice Date]],"yyyy")</f>
        <v>2021</v>
      </c>
      <c r="P1866" s="4" t="str">
        <f>TEXT(Table1[[#This Row],[Invoice Date]],"mmm")</f>
        <v>Jan</v>
      </c>
      <c r="Q1866" s="27">
        <f>WEEKNUM(Table1[[#This Row],[Invoice Date]]) + IF(YEAR(Table1[[#This Row],[Invoice Date]])=2021, 52, 0)</f>
        <v>56</v>
      </c>
    </row>
    <row r="1867" spans="2:17" ht="14.25" customHeight="1" x14ac:dyDescent="0.3">
      <c r="B1867" s="4" t="s">
        <v>26</v>
      </c>
      <c r="C1867" s="33">
        <v>1197831</v>
      </c>
      <c r="D1867" s="5">
        <v>44219</v>
      </c>
      <c r="E1867" s="4" t="s">
        <v>27</v>
      </c>
      <c r="F1867" s="4" t="s">
        <v>100</v>
      </c>
      <c r="G1867" s="4" t="s">
        <v>101</v>
      </c>
      <c r="H1867" s="6" t="s">
        <v>17</v>
      </c>
      <c r="I1867" s="7">
        <v>17</v>
      </c>
      <c r="J1867" s="8">
        <v>215</v>
      </c>
      <c r="K1867" s="9">
        <v>3655</v>
      </c>
      <c r="L1867" s="9">
        <v>1608.2</v>
      </c>
      <c r="M1867" s="10">
        <v>0.44</v>
      </c>
      <c r="N1867" s="4" t="s">
        <v>24</v>
      </c>
      <c r="O1867" s="4" t="str">
        <f>TEXT(Table1[[#This Row],[Invoice Date]],"yyyy")</f>
        <v>2021</v>
      </c>
      <c r="P1867" s="4" t="str">
        <f>TEXT(Table1[[#This Row],[Invoice Date]],"mmm")</f>
        <v>Jan</v>
      </c>
      <c r="Q1867" s="27">
        <f>WEEKNUM(Table1[[#This Row],[Invoice Date]]) + IF(YEAR(Table1[[#This Row],[Invoice Date]])=2021, 52, 0)</f>
        <v>56</v>
      </c>
    </row>
    <row r="1868" spans="2:17" ht="14.25" customHeight="1" x14ac:dyDescent="0.3">
      <c r="B1868" s="4" t="s">
        <v>14</v>
      </c>
      <c r="C1868" s="33">
        <v>1185732</v>
      </c>
      <c r="D1868" s="5">
        <v>44219</v>
      </c>
      <c r="E1868" s="4" t="s">
        <v>31</v>
      </c>
      <c r="F1868" s="4" t="s">
        <v>84</v>
      </c>
      <c r="G1868" s="4" t="s">
        <v>85</v>
      </c>
      <c r="H1868" s="6" t="s">
        <v>23</v>
      </c>
      <c r="I1868" s="7">
        <v>27</v>
      </c>
      <c r="J1868" s="8">
        <v>140</v>
      </c>
      <c r="K1868" s="9">
        <v>3780</v>
      </c>
      <c r="L1868" s="9">
        <v>1020.6</v>
      </c>
      <c r="M1868" s="10">
        <v>0.27</v>
      </c>
      <c r="N1868" s="4" t="s">
        <v>24</v>
      </c>
      <c r="O1868" s="4" t="str">
        <f>TEXT(Table1[[#This Row],[Invoice Date]],"yyyy")</f>
        <v>2021</v>
      </c>
      <c r="P1868" s="4" t="str">
        <f>TEXT(Table1[[#This Row],[Invoice Date]],"mmm")</f>
        <v>Jan</v>
      </c>
      <c r="Q1868" s="27">
        <f>WEEKNUM(Table1[[#This Row],[Invoice Date]]) + IF(YEAR(Table1[[#This Row],[Invoice Date]])=2021, 52, 0)</f>
        <v>56</v>
      </c>
    </row>
    <row r="1869" spans="2:17" ht="14.25" customHeight="1" x14ac:dyDescent="0.3">
      <c r="B1869" s="4" t="s">
        <v>14</v>
      </c>
      <c r="C1869" s="33">
        <v>1185732</v>
      </c>
      <c r="D1869" s="5">
        <v>44219</v>
      </c>
      <c r="E1869" s="4" t="s">
        <v>31</v>
      </c>
      <c r="F1869" s="4" t="s">
        <v>84</v>
      </c>
      <c r="G1869" s="4" t="s">
        <v>85</v>
      </c>
      <c r="H1869" s="6" t="s">
        <v>19</v>
      </c>
      <c r="I1869" s="7">
        <v>37</v>
      </c>
      <c r="J1869" s="8">
        <v>106</v>
      </c>
      <c r="K1869" s="9">
        <v>3922</v>
      </c>
      <c r="L1869" s="9">
        <v>2000.22</v>
      </c>
      <c r="M1869" s="10">
        <v>0.51</v>
      </c>
      <c r="N1869" s="4" t="s">
        <v>83</v>
      </c>
      <c r="O1869" s="4" t="str">
        <f>TEXT(Table1[[#This Row],[Invoice Date]],"yyyy")</f>
        <v>2021</v>
      </c>
      <c r="P1869" s="4" t="str">
        <f>TEXT(Table1[[#This Row],[Invoice Date]],"mmm")</f>
        <v>Jan</v>
      </c>
      <c r="Q1869" s="27">
        <f>WEEKNUM(Table1[[#This Row],[Invoice Date]]) + IF(YEAR(Table1[[#This Row],[Invoice Date]])=2021, 52, 0)</f>
        <v>56</v>
      </c>
    </row>
    <row r="1870" spans="2:17" ht="14.25" customHeight="1" x14ac:dyDescent="0.3">
      <c r="B1870" s="4" t="s">
        <v>14</v>
      </c>
      <c r="C1870" s="33">
        <v>1185732</v>
      </c>
      <c r="D1870" s="5">
        <v>44219</v>
      </c>
      <c r="E1870" s="4" t="s">
        <v>31</v>
      </c>
      <c r="F1870" s="4" t="s">
        <v>84</v>
      </c>
      <c r="G1870" s="4" t="s">
        <v>85</v>
      </c>
      <c r="H1870" s="6" t="s">
        <v>20</v>
      </c>
      <c r="I1870" s="7">
        <v>37</v>
      </c>
      <c r="J1870" s="8">
        <v>106</v>
      </c>
      <c r="K1870" s="9">
        <v>3922</v>
      </c>
      <c r="L1870" s="9">
        <v>1921.78</v>
      </c>
      <c r="M1870" s="10">
        <v>0.49</v>
      </c>
      <c r="N1870" s="4" t="s">
        <v>83</v>
      </c>
      <c r="O1870" s="4" t="str">
        <f>TEXT(Table1[[#This Row],[Invoice Date]],"yyyy")</f>
        <v>2021</v>
      </c>
      <c r="P1870" s="4" t="str">
        <f>TEXT(Table1[[#This Row],[Invoice Date]],"mmm")</f>
        <v>Jan</v>
      </c>
      <c r="Q1870" s="27">
        <f>WEEKNUM(Table1[[#This Row],[Invoice Date]]) + IF(YEAR(Table1[[#This Row],[Invoice Date]])=2021, 52, 0)</f>
        <v>56</v>
      </c>
    </row>
    <row r="1871" spans="2:17" ht="14.25" customHeight="1" x14ac:dyDescent="0.3">
      <c r="B1871" s="4" t="s">
        <v>14</v>
      </c>
      <c r="C1871" s="33">
        <v>1185732</v>
      </c>
      <c r="D1871" s="5">
        <v>44219</v>
      </c>
      <c r="E1871" s="4" t="s">
        <v>31</v>
      </c>
      <c r="F1871" s="4" t="s">
        <v>84</v>
      </c>
      <c r="G1871" s="4" t="s">
        <v>85</v>
      </c>
      <c r="H1871" s="6" t="s">
        <v>23</v>
      </c>
      <c r="I1871" s="7">
        <v>36</v>
      </c>
      <c r="J1871" s="8">
        <v>111</v>
      </c>
      <c r="K1871" s="9">
        <v>3996</v>
      </c>
      <c r="L1871" s="9">
        <v>1398.6</v>
      </c>
      <c r="M1871" s="10">
        <v>0.35</v>
      </c>
      <c r="N1871" s="4" t="s">
        <v>83</v>
      </c>
      <c r="O1871" s="4" t="str">
        <f>TEXT(Table1[[#This Row],[Invoice Date]],"yyyy")</f>
        <v>2021</v>
      </c>
      <c r="P1871" s="4" t="str">
        <f>TEXT(Table1[[#This Row],[Invoice Date]],"mmm")</f>
        <v>Jan</v>
      </c>
      <c r="Q1871" s="27">
        <f>WEEKNUM(Table1[[#This Row],[Invoice Date]]) + IF(YEAR(Table1[[#This Row],[Invoice Date]])=2021, 52, 0)</f>
        <v>56</v>
      </c>
    </row>
    <row r="1872" spans="2:17" ht="14.25" customHeight="1" x14ac:dyDescent="0.3">
      <c r="B1872" s="4" t="s">
        <v>30</v>
      </c>
      <c r="C1872" s="34">
        <v>1128299</v>
      </c>
      <c r="D1872" s="5">
        <v>44219</v>
      </c>
      <c r="E1872" s="4" t="s">
        <v>27</v>
      </c>
      <c r="F1872" s="4" t="s">
        <v>102</v>
      </c>
      <c r="G1872" s="4" t="s">
        <v>103</v>
      </c>
      <c r="H1872" s="6" t="s">
        <v>17</v>
      </c>
      <c r="I1872" s="7">
        <v>24</v>
      </c>
      <c r="J1872" s="8">
        <v>167</v>
      </c>
      <c r="K1872" s="9">
        <v>4008</v>
      </c>
      <c r="L1872" s="9">
        <v>2124.2400000000002</v>
      </c>
      <c r="M1872" s="10">
        <v>0.53</v>
      </c>
      <c r="N1872" s="4" t="s">
        <v>83</v>
      </c>
      <c r="O1872" s="4" t="str">
        <f>TEXT(Table1[[#This Row],[Invoice Date]],"yyyy")</f>
        <v>2021</v>
      </c>
      <c r="P1872" s="4" t="str">
        <f>TEXT(Table1[[#This Row],[Invoice Date]],"mmm")</f>
        <v>Jan</v>
      </c>
      <c r="Q1872" s="27">
        <f>WEEKNUM(Table1[[#This Row],[Invoice Date]]) + IF(YEAR(Table1[[#This Row],[Invoice Date]])=2021, 52, 0)</f>
        <v>56</v>
      </c>
    </row>
    <row r="1873" spans="2:17" ht="14.25" customHeight="1" x14ac:dyDescent="0.3">
      <c r="B1873" s="4" t="s">
        <v>14</v>
      </c>
      <c r="C1873" s="33">
        <v>1185732</v>
      </c>
      <c r="D1873" s="5">
        <v>44219</v>
      </c>
      <c r="E1873" s="4" t="s">
        <v>31</v>
      </c>
      <c r="F1873" s="4" t="s">
        <v>84</v>
      </c>
      <c r="G1873" s="4" t="s">
        <v>85</v>
      </c>
      <c r="H1873" s="6" t="s">
        <v>19</v>
      </c>
      <c r="I1873" s="7">
        <v>30</v>
      </c>
      <c r="J1873" s="8">
        <v>140</v>
      </c>
      <c r="K1873" s="9">
        <v>4200</v>
      </c>
      <c r="L1873" s="9">
        <v>1806.0000000000002</v>
      </c>
      <c r="M1873" s="10">
        <v>0.43000000000000005</v>
      </c>
      <c r="N1873" s="4" t="s">
        <v>24</v>
      </c>
      <c r="O1873" s="4" t="str">
        <f>TEXT(Table1[[#This Row],[Invoice Date]],"yyyy")</f>
        <v>2021</v>
      </c>
      <c r="P1873" s="4" t="str">
        <f>TEXT(Table1[[#This Row],[Invoice Date]],"mmm")</f>
        <v>Jan</v>
      </c>
      <c r="Q1873" s="27">
        <f>WEEKNUM(Table1[[#This Row],[Invoice Date]]) + IF(YEAR(Table1[[#This Row],[Invoice Date]])=2021, 52, 0)</f>
        <v>56</v>
      </c>
    </row>
    <row r="1874" spans="2:17" ht="14.25" customHeight="1" x14ac:dyDescent="0.3">
      <c r="B1874" s="4" t="s">
        <v>26</v>
      </c>
      <c r="C1874" s="33">
        <v>1197831</v>
      </c>
      <c r="D1874" s="5">
        <v>44219</v>
      </c>
      <c r="E1874" s="4" t="s">
        <v>27</v>
      </c>
      <c r="F1874" s="4" t="s">
        <v>100</v>
      </c>
      <c r="G1874" s="4" t="s">
        <v>101</v>
      </c>
      <c r="H1874" s="6" t="s">
        <v>17</v>
      </c>
      <c r="I1874" s="7">
        <v>24</v>
      </c>
      <c r="J1874" s="8">
        <v>176</v>
      </c>
      <c r="K1874" s="9">
        <v>4224</v>
      </c>
      <c r="L1874" s="9">
        <v>2154.2400000000002</v>
      </c>
      <c r="M1874" s="10">
        <v>0.51</v>
      </c>
      <c r="N1874" s="4" t="s">
        <v>83</v>
      </c>
      <c r="O1874" s="4" t="str">
        <f>TEXT(Table1[[#This Row],[Invoice Date]],"yyyy")</f>
        <v>2021</v>
      </c>
      <c r="P1874" s="4" t="str">
        <f>TEXT(Table1[[#This Row],[Invoice Date]],"mmm")</f>
        <v>Jan</v>
      </c>
      <c r="Q1874" s="27">
        <f>WEEKNUM(Table1[[#This Row],[Invoice Date]]) + IF(YEAR(Table1[[#This Row],[Invoice Date]])=2021, 52, 0)</f>
        <v>56</v>
      </c>
    </row>
    <row r="1875" spans="2:17" ht="14.25" customHeight="1" x14ac:dyDescent="0.3">
      <c r="B1875" s="4" t="s">
        <v>14</v>
      </c>
      <c r="C1875" s="33">
        <v>1185732</v>
      </c>
      <c r="D1875" s="5">
        <v>44219</v>
      </c>
      <c r="E1875" s="4" t="s">
        <v>31</v>
      </c>
      <c r="F1875" s="4" t="s">
        <v>84</v>
      </c>
      <c r="G1875" s="4" t="s">
        <v>85</v>
      </c>
      <c r="H1875" s="6" t="s">
        <v>20</v>
      </c>
      <c r="I1875" s="7">
        <v>31</v>
      </c>
      <c r="J1875" s="8">
        <v>145</v>
      </c>
      <c r="K1875" s="9">
        <v>4495</v>
      </c>
      <c r="L1875" s="9">
        <v>1753.0499999999997</v>
      </c>
      <c r="M1875" s="10">
        <v>0.38999999999999996</v>
      </c>
      <c r="N1875" s="4" t="s">
        <v>24</v>
      </c>
      <c r="O1875" s="4" t="str">
        <f>TEXT(Table1[[#This Row],[Invoice Date]],"yyyy")</f>
        <v>2021</v>
      </c>
      <c r="P1875" s="4" t="str">
        <f>TEXT(Table1[[#This Row],[Invoice Date]],"mmm")</f>
        <v>Jan</v>
      </c>
      <c r="Q1875" s="27">
        <f>WEEKNUM(Table1[[#This Row],[Invoice Date]]) + IF(YEAR(Table1[[#This Row],[Invoice Date]])=2021, 52, 0)</f>
        <v>56</v>
      </c>
    </row>
    <row r="1876" spans="2:17" ht="14.25" customHeight="1" x14ac:dyDescent="0.3">
      <c r="B1876" s="4" t="s">
        <v>34</v>
      </c>
      <c r="C1876" s="33">
        <v>1189833</v>
      </c>
      <c r="D1876" s="5">
        <v>44219</v>
      </c>
      <c r="E1876" s="4" t="s">
        <v>36</v>
      </c>
      <c r="F1876" s="4" t="s">
        <v>53</v>
      </c>
      <c r="G1876" s="4" t="s">
        <v>54</v>
      </c>
      <c r="H1876" s="6" t="s">
        <v>20</v>
      </c>
      <c r="I1876" s="7">
        <v>44</v>
      </c>
      <c r="J1876" s="8">
        <v>111</v>
      </c>
      <c r="K1876" s="9">
        <v>4884</v>
      </c>
      <c r="L1876" s="9">
        <v>2686.2000000000003</v>
      </c>
      <c r="M1876" s="10">
        <v>0.55000000000000004</v>
      </c>
      <c r="N1876" s="4" t="s">
        <v>83</v>
      </c>
      <c r="O1876" s="4" t="str">
        <f>TEXT(Table1[[#This Row],[Invoice Date]],"yyyy")</f>
        <v>2021</v>
      </c>
      <c r="P1876" s="4" t="str">
        <f>TEXT(Table1[[#This Row],[Invoice Date]],"mmm")</f>
        <v>Jan</v>
      </c>
      <c r="Q1876" s="27">
        <f>WEEKNUM(Table1[[#This Row],[Invoice Date]]) + IF(YEAR(Table1[[#This Row],[Invoice Date]])=2021, 52, 0)</f>
        <v>56</v>
      </c>
    </row>
    <row r="1877" spans="2:17" ht="14.25" customHeight="1" x14ac:dyDescent="0.3">
      <c r="B1877" s="4" t="s">
        <v>30</v>
      </c>
      <c r="C1877" s="34">
        <v>1128299</v>
      </c>
      <c r="D1877" s="5">
        <v>44219</v>
      </c>
      <c r="E1877" s="4" t="s">
        <v>31</v>
      </c>
      <c r="F1877" s="4" t="s">
        <v>32</v>
      </c>
      <c r="G1877" s="4" t="s">
        <v>33</v>
      </c>
      <c r="H1877" s="6" t="s">
        <v>23</v>
      </c>
      <c r="I1877" s="7">
        <v>76</v>
      </c>
      <c r="J1877" s="8">
        <v>181</v>
      </c>
      <c r="K1877" s="9">
        <v>13756</v>
      </c>
      <c r="L1877" s="9">
        <v>3439</v>
      </c>
      <c r="M1877" s="10">
        <v>0.25</v>
      </c>
      <c r="N1877" s="4" t="s">
        <v>83</v>
      </c>
      <c r="O1877" s="4" t="str">
        <f>TEXT(Table1[[#This Row],[Invoice Date]],"yyyy")</f>
        <v>2021</v>
      </c>
      <c r="P1877" s="4" t="str">
        <f>TEXT(Table1[[#This Row],[Invoice Date]],"mmm")</f>
        <v>Jan</v>
      </c>
      <c r="Q1877" s="27">
        <f>WEEKNUM(Table1[[#This Row],[Invoice Date]]) + IF(YEAR(Table1[[#This Row],[Invoice Date]])=2021, 52, 0)</f>
        <v>56</v>
      </c>
    </row>
    <row r="1878" spans="2:17" ht="14.25" customHeight="1" x14ac:dyDescent="0.3">
      <c r="B1878" s="4" t="s">
        <v>30</v>
      </c>
      <c r="C1878" s="34">
        <v>1128299</v>
      </c>
      <c r="D1878" s="5">
        <v>44219</v>
      </c>
      <c r="E1878" s="4" t="s">
        <v>31</v>
      </c>
      <c r="F1878" s="4" t="s">
        <v>32</v>
      </c>
      <c r="G1878" s="4" t="s">
        <v>33</v>
      </c>
      <c r="H1878" s="6" t="s">
        <v>23</v>
      </c>
      <c r="I1878" s="7">
        <v>60</v>
      </c>
      <c r="J1878" s="8">
        <v>254</v>
      </c>
      <c r="K1878" s="9">
        <v>15240</v>
      </c>
      <c r="L1878" s="9">
        <v>3352.8000000000006</v>
      </c>
      <c r="M1878" s="10">
        <v>0.22000000000000003</v>
      </c>
      <c r="N1878" s="4" t="s">
        <v>24</v>
      </c>
      <c r="O1878" s="4" t="str">
        <f>TEXT(Table1[[#This Row],[Invoice Date]],"yyyy")</f>
        <v>2021</v>
      </c>
      <c r="P1878" s="4" t="str">
        <f>TEXT(Table1[[#This Row],[Invoice Date]],"mmm")</f>
        <v>Jan</v>
      </c>
      <c r="Q1878" s="27">
        <f>WEEKNUM(Table1[[#This Row],[Invoice Date]]) + IF(YEAR(Table1[[#This Row],[Invoice Date]])=2021, 52, 0)</f>
        <v>56</v>
      </c>
    </row>
    <row r="1879" spans="2:17" ht="14.25" customHeight="1" x14ac:dyDescent="0.3">
      <c r="B1879" s="4" t="s">
        <v>30</v>
      </c>
      <c r="C1879" s="34">
        <v>1128299</v>
      </c>
      <c r="D1879" s="5">
        <v>44219</v>
      </c>
      <c r="E1879" s="4" t="s">
        <v>27</v>
      </c>
      <c r="F1879" s="4" t="s">
        <v>102</v>
      </c>
      <c r="G1879" s="4" t="s">
        <v>103</v>
      </c>
      <c r="H1879" s="6" t="s">
        <v>21</v>
      </c>
      <c r="I1879" s="7">
        <v>20</v>
      </c>
      <c r="J1879" s="8">
        <v>225</v>
      </c>
      <c r="K1879" s="9">
        <v>45000</v>
      </c>
      <c r="L1879" s="9">
        <v>18000</v>
      </c>
      <c r="M1879" s="10">
        <v>0.4</v>
      </c>
      <c r="N1879" s="4" t="s">
        <v>83</v>
      </c>
      <c r="O1879" s="4" t="str">
        <f>TEXT(Table1[[#This Row],[Invoice Date]],"yyyy")</f>
        <v>2021</v>
      </c>
      <c r="P1879" s="4" t="str">
        <f>TEXT(Table1[[#This Row],[Invoice Date]],"mmm")</f>
        <v>Jan</v>
      </c>
      <c r="Q1879" s="27">
        <f>WEEKNUM(Table1[[#This Row],[Invoice Date]]) + IF(YEAR(Table1[[#This Row],[Invoice Date]])=2021, 52, 0)</f>
        <v>56</v>
      </c>
    </row>
    <row r="1880" spans="2:17" ht="14.25" customHeight="1" x14ac:dyDescent="0.3">
      <c r="B1880" s="4" t="s">
        <v>30</v>
      </c>
      <c r="C1880" s="34">
        <v>1128299</v>
      </c>
      <c r="D1880" s="5">
        <v>44219</v>
      </c>
      <c r="E1880" s="4" t="s">
        <v>27</v>
      </c>
      <c r="F1880" s="4" t="s">
        <v>102</v>
      </c>
      <c r="G1880" s="4" t="s">
        <v>103</v>
      </c>
      <c r="H1880" s="6" t="s">
        <v>20</v>
      </c>
      <c r="I1880" s="7">
        <v>15.000000000000007</v>
      </c>
      <c r="J1880" s="8">
        <v>375</v>
      </c>
      <c r="K1880" s="9">
        <v>56250.000000000029</v>
      </c>
      <c r="L1880" s="9">
        <v>22500.000000000015</v>
      </c>
      <c r="M1880" s="10">
        <v>0.4</v>
      </c>
      <c r="N1880" s="4" t="s">
        <v>83</v>
      </c>
      <c r="O1880" s="4" t="str">
        <f>TEXT(Table1[[#This Row],[Invoice Date]],"yyyy")</f>
        <v>2021</v>
      </c>
      <c r="P1880" s="4" t="str">
        <f>TEXT(Table1[[#This Row],[Invoice Date]],"mmm")</f>
        <v>Jan</v>
      </c>
      <c r="Q1880" s="27">
        <f>WEEKNUM(Table1[[#This Row],[Invoice Date]]) + IF(YEAR(Table1[[#This Row],[Invoice Date]])=2021, 52, 0)</f>
        <v>56</v>
      </c>
    </row>
    <row r="1881" spans="2:17" ht="14.25" customHeight="1" x14ac:dyDescent="0.3">
      <c r="B1881" s="4" t="s">
        <v>26</v>
      </c>
      <c r="C1881" s="33">
        <v>1197831</v>
      </c>
      <c r="D1881" s="5">
        <v>44219</v>
      </c>
      <c r="E1881" s="4" t="s">
        <v>27</v>
      </c>
      <c r="F1881" s="4" t="s">
        <v>100</v>
      </c>
      <c r="G1881" s="4" t="s">
        <v>101</v>
      </c>
      <c r="H1881" s="6" t="s">
        <v>21</v>
      </c>
      <c r="I1881" s="7">
        <v>20</v>
      </c>
      <c r="J1881" s="8">
        <v>300</v>
      </c>
      <c r="K1881" s="9">
        <v>60000</v>
      </c>
      <c r="L1881" s="9">
        <v>24000</v>
      </c>
      <c r="M1881" s="10">
        <v>0.4</v>
      </c>
      <c r="N1881" s="4" t="s">
        <v>83</v>
      </c>
      <c r="O1881" s="4" t="str">
        <f>TEXT(Table1[[#This Row],[Invoice Date]],"yyyy")</f>
        <v>2021</v>
      </c>
      <c r="P1881" s="4" t="str">
        <f>TEXT(Table1[[#This Row],[Invoice Date]],"mmm")</f>
        <v>Jan</v>
      </c>
      <c r="Q1881" s="27">
        <f>WEEKNUM(Table1[[#This Row],[Invoice Date]]) + IF(YEAR(Table1[[#This Row],[Invoice Date]])=2021, 52, 0)</f>
        <v>56</v>
      </c>
    </row>
    <row r="1882" spans="2:17" ht="14.25" customHeight="1" x14ac:dyDescent="0.3">
      <c r="B1882" s="4" t="s">
        <v>26</v>
      </c>
      <c r="C1882" s="33">
        <v>1197831</v>
      </c>
      <c r="D1882" s="5">
        <v>44219</v>
      </c>
      <c r="E1882" s="4" t="s">
        <v>27</v>
      </c>
      <c r="F1882" s="4" t="s">
        <v>100</v>
      </c>
      <c r="G1882" s="4" t="s">
        <v>101</v>
      </c>
      <c r="H1882" s="6" t="s">
        <v>20</v>
      </c>
      <c r="I1882" s="7">
        <v>15.000000000000007</v>
      </c>
      <c r="J1882" s="8">
        <v>450</v>
      </c>
      <c r="K1882" s="9">
        <v>67500.000000000029</v>
      </c>
      <c r="L1882" s="9">
        <v>27000.000000000015</v>
      </c>
      <c r="M1882" s="10">
        <v>0.4</v>
      </c>
      <c r="N1882" s="4" t="s">
        <v>83</v>
      </c>
      <c r="O1882" s="4" t="str">
        <f>TEXT(Table1[[#This Row],[Invoice Date]],"yyyy")</f>
        <v>2021</v>
      </c>
      <c r="P1882" s="4" t="str">
        <f>TEXT(Table1[[#This Row],[Invoice Date]],"mmm")</f>
        <v>Jan</v>
      </c>
      <c r="Q1882" s="27">
        <f>WEEKNUM(Table1[[#This Row],[Invoice Date]]) + IF(YEAR(Table1[[#This Row],[Invoice Date]])=2021, 52, 0)</f>
        <v>56</v>
      </c>
    </row>
    <row r="1883" spans="2:17" ht="14.25" customHeight="1" x14ac:dyDescent="0.3">
      <c r="B1883" s="4" t="s">
        <v>30</v>
      </c>
      <c r="C1883" s="34">
        <v>1128299</v>
      </c>
      <c r="D1883" s="5">
        <v>44219</v>
      </c>
      <c r="E1883" s="4" t="s">
        <v>27</v>
      </c>
      <c r="F1883" s="4" t="s">
        <v>102</v>
      </c>
      <c r="G1883" s="4" t="s">
        <v>103</v>
      </c>
      <c r="H1883" s="6" t="s">
        <v>19</v>
      </c>
      <c r="I1883" s="7">
        <v>25.000000000000007</v>
      </c>
      <c r="J1883" s="8">
        <v>375</v>
      </c>
      <c r="K1883" s="9">
        <v>93750.000000000029</v>
      </c>
      <c r="L1883" s="9">
        <v>32812.500000000007</v>
      </c>
      <c r="M1883" s="10">
        <v>0.35</v>
      </c>
      <c r="N1883" s="4" t="s">
        <v>83</v>
      </c>
      <c r="O1883" s="4" t="str">
        <f>TEXT(Table1[[#This Row],[Invoice Date]],"yyyy")</f>
        <v>2021</v>
      </c>
      <c r="P1883" s="4" t="str">
        <f>TEXT(Table1[[#This Row],[Invoice Date]],"mmm")</f>
        <v>Jan</v>
      </c>
      <c r="Q1883" s="27">
        <f>WEEKNUM(Table1[[#This Row],[Invoice Date]]) + IF(YEAR(Table1[[#This Row],[Invoice Date]])=2021, 52, 0)</f>
        <v>56</v>
      </c>
    </row>
    <row r="1884" spans="2:17" ht="14.25" customHeight="1" x14ac:dyDescent="0.3">
      <c r="B1884" s="4" t="s">
        <v>30</v>
      </c>
      <c r="C1884" s="34">
        <v>1128299</v>
      </c>
      <c r="D1884" s="5">
        <v>44219</v>
      </c>
      <c r="E1884" s="4" t="s">
        <v>27</v>
      </c>
      <c r="F1884" s="4" t="s">
        <v>102</v>
      </c>
      <c r="G1884" s="4" t="s">
        <v>103</v>
      </c>
      <c r="H1884" s="6" t="s">
        <v>23</v>
      </c>
      <c r="I1884" s="7">
        <v>25.000000000000007</v>
      </c>
      <c r="J1884" s="8">
        <v>375</v>
      </c>
      <c r="K1884" s="9">
        <v>93750.000000000029</v>
      </c>
      <c r="L1884" s="9">
        <v>37500.000000000015</v>
      </c>
      <c r="M1884" s="10">
        <v>0.4</v>
      </c>
      <c r="N1884" s="4" t="s">
        <v>83</v>
      </c>
      <c r="O1884" s="4" t="str">
        <f>TEXT(Table1[[#This Row],[Invoice Date]],"yyyy")</f>
        <v>2021</v>
      </c>
      <c r="P1884" s="4" t="str">
        <f>TEXT(Table1[[#This Row],[Invoice Date]],"mmm")</f>
        <v>Jan</v>
      </c>
      <c r="Q1884" s="27">
        <f>WEEKNUM(Table1[[#This Row],[Invoice Date]]) + IF(YEAR(Table1[[#This Row],[Invoice Date]])=2021, 52, 0)</f>
        <v>56</v>
      </c>
    </row>
    <row r="1885" spans="2:17" ht="14.25" customHeight="1" x14ac:dyDescent="0.3">
      <c r="B1885" s="4" t="s">
        <v>30</v>
      </c>
      <c r="C1885" s="34">
        <v>1128299</v>
      </c>
      <c r="D1885" s="5">
        <v>44219</v>
      </c>
      <c r="E1885" s="4" t="s">
        <v>27</v>
      </c>
      <c r="F1885" s="4" t="s">
        <v>102</v>
      </c>
      <c r="G1885" s="4" t="s">
        <v>103</v>
      </c>
      <c r="H1885" s="6" t="s">
        <v>22</v>
      </c>
      <c r="I1885" s="7">
        <v>35</v>
      </c>
      <c r="J1885" s="8">
        <v>275</v>
      </c>
      <c r="K1885" s="9">
        <v>96250</v>
      </c>
      <c r="L1885" s="9">
        <v>33687.5</v>
      </c>
      <c r="M1885" s="10">
        <v>0.35</v>
      </c>
      <c r="N1885" s="4" t="s">
        <v>83</v>
      </c>
      <c r="O1885" s="4" t="str">
        <f>TEXT(Table1[[#This Row],[Invoice Date]],"yyyy")</f>
        <v>2021</v>
      </c>
      <c r="P1885" s="4" t="str">
        <f>TEXT(Table1[[#This Row],[Invoice Date]],"mmm")</f>
        <v>Jan</v>
      </c>
      <c r="Q1885" s="27">
        <f>WEEKNUM(Table1[[#This Row],[Invoice Date]]) + IF(YEAR(Table1[[#This Row],[Invoice Date]])=2021, 52, 0)</f>
        <v>56</v>
      </c>
    </row>
    <row r="1886" spans="2:17" ht="14.25" customHeight="1" x14ac:dyDescent="0.3">
      <c r="B1886" s="4" t="s">
        <v>14</v>
      </c>
      <c r="C1886" s="33">
        <v>1185732</v>
      </c>
      <c r="D1886" s="5">
        <v>44219</v>
      </c>
      <c r="E1886" s="4" t="s">
        <v>31</v>
      </c>
      <c r="F1886" s="4" t="s">
        <v>84</v>
      </c>
      <c r="G1886" s="4" t="s">
        <v>85</v>
      </c>
      <c r="H1886" s="6" t="s">
        <v>22</v>
      </c>
      <c r="I1886" s="7">
        <v>45.000000000000007</v>
      </c>
      <c r="J1886" s="8">
        <v>225</v>
      </c>
      <c r="K1886" s="9">
        <v>101250.00000000001</v>
      </c>
      <c r="L1886" s="9">
        <v>30375.000000000004</v>
      </c>
      <c r="M1886" s="10">
        <v>0.3</v>
      </c>
      <c r="N1886" s="4" t="s">
        <v>83</v>
      </c>
      <c r="O1886" s="4" t="str">
        <f>TEXT(Table1[[#This Row],[Invoice Date]],"yyyy")</f>
        <v>2021</v>
      </c>
      <c r="P1886" s="4" t="str">
        <f>TEXT(Table1[[#This Row],[Invoice Date]],"mmm")</f>
        <v>Jan</v>
      </c>
      <c r="Q1886" s="27">
        <f>WEEKNUM(Table1[[#This Row],[Invoice Date]]) + IF(YEAR(Table1[[#This Row],[Invoice Date]])=2021, 52, 0)</f>
        <v>56</v>
      </c>
    </row>
    <row r="1887" spans="2:17" ht="14.25" customHeight="1" x14ac:dyDescent="0.3">
      <c r="B1887" s="4" t="s">
        <v>14</v>
      </c>
      <c r="C1887" s="33">
        <v>1185732</v>
      </c>
      <c r="D1887" s="5">
        <v>44219</v>
      </c>
      <c r="E1887" s="4" t="s">
        <v>31</v>
      </c>
      <c r="F1887" s="4" t="s">
        <v>84</v>
      </c>
      <c r="G1887" s="4" t="s">
        <v>85</v>
      </c>
      <c r="H1887" s="6" t="s">
        <v>21</v>
      </c>
      <c r="I1887" s="7">
        <v>40</v>
      </c>
      <c r="J1887" s="8">
        <v>275</v>
      </c>
      <c r="K1887" s="9">
        <v>110000</v>
      </c>
      <c r="L1887" s="9">
        <v>38500</v>
      </c>
      <c r="M1887" s="10">
        <v>0.35</v>
      </c>
      <c r="N1887" s="4" t="s">
        <v>83</v>
      </c>
      <c r="O1887" s="4" t="str">
        <f>TEXT(Table1[[#This Row],[Invoice Date]],"yyyy")</f>
        <v>2021</v>
      </c>
      <c r="P1887" s="4" t="str">
        <f>TEXT(Table1[[#This Row],[Invoice Date]],"mmm")</f>
        <v>Jan</v>
      </c>
      <c r="Q1887" s="27">
        <f>WEEKNUM(Table1[[#This Row],[Invoice Date]]) + IF(YEAR(Table1[[#This Row],[Invoice Date]])=2021, 52, 0)</f>
        <v>56</v>
      </c>
    </row>
    <row r="1888" spans="2:17" ht="14.25" customHeight="1" x14ac:dyDescent="0.3">
      <c r="B1888" s="4" t="s">
        <v>26</v>
      </c>
      <c r="C1888" s="33">
        <v>1197831</v>
      </c>
      <c r="D1888" s="5">
        <v>44219</v>
      </c>
      <c r="E1888" s="4" t="s">
        <v>27</v>
      </c>
      <c r="F1888" s="4" t="s">
        <v>100</v>
      </c>
      <c r="G1888" s="4" t="s">
        <v>101</v>
      </c>
      <c r="H1888" s="6" t="s">
        <v>19</v>
      </c>
      <c r="I1888" s="7">
        <v>25.000000000000007</v>
      </c>
      <c r="J1888" s="8">
        <v>450</v>
      </c>
      <c r="K1888" s="9">
        <v>112500.00000000003</v>
      </c>
      <c r="L1888" s="9">
        <v>39375.000000000007</v>
      </c>
      <c r="M1888" s="10">
        <v>0.35</v>
      </c>
      <c r="N1888" s="4" t="s">
        <v>83</v>
      </c>
      <c r="O1888" s="4" t="str">
        <f>TEXT(Table1[[#This Row],[Invoice Date]],"yyyy")</f>
        <v>2021</v>
      </c>
      <c r="P1888" s="4" t="str">
        <f>TEXT(Table1[[#This Row],[Invoice Date]],"mmm")</f>
        <v>Jan</v>
      </c>
      <c r="Q1888" s="27">
        <f>WEEKNUM(Table1[[#This Row],[Invoice Date]]) + IF(YEAR(Table1[[#This Row],[Invoice Date]])=2021, 52, 0)</f>
        <v>56</v>
      </c>
    </row>
    <row r="1889" spans="2:17" ht="14.25" customHeight="1" x14ac:dyDescent="0.3">
      <c r="B1889" s="4" t="s">
        <v>26</v>
      </c>
      <c r="C1889" s="33">
        <v>1197831</v>
      </c>
      <c r="D1889" s="5">
        <v>44219</v>
      </c>
      <c r="E1889" s="4" t="s">
        <v>27</v>
      </c>
      <c r="F1889" s="4" t="s">
        <v>100</v>
      </c>
      <c r="G1889" s="4" t="s">
        <v>101</v>
      </c>
      <c r="H1889" s="6" t="s">
        <v>23</v>
      </c>
      <c r="I1889" s="7">
        <v>25.000000000000007</v>
      </c>
      <c r="J1889" s="8">
        <v>450</v>
      </c>
      <c r="K1889" s="9">
        <v>112500.00000000003</v>
      </c>
      <c r="L1889" s="9">
        <v>45000.000000000015</v>
      </c>
      <c r="M1889" s="10">
        <v>0.4</v>
      </c>
      <c r="N1889" s="4" t="s">
        <v>83</v>
      </c>
      <c r="O1889" s="4" t="str">
        <f>TEXT(Table1[[#This Row],[Invoice Date]],"yyyy")</f>
        <v>2021</v>
      </c>
      <c r="P1889" s="4" t="str">
        <f>TEXT(Table1[[#This Row],[Invoice Date]],"mmm")</f>
        <v>Jan</v>
      </c>
      <c r="Q1889" s="27">
        <f>WEEKNUM(Table1[[#This Row],[Invoice Date]]) + IF(YEAR(Table1[[#This Row],[Invoice Date]])=2021, 52, 0)</f>
        <v>56</v>
      </c>
    </row>
    <row r="1890" spans="2:17" ht="14.25" customHeight="1" x14ac:dyDescent="0.3">
      <c r="B1890" s="4" t="s">
        <v>26</v>
      </c>
      <c r="C1890" s="33">
        <v>1197831</v>
      </c>
      <c r="D1890" s="5">
        <v>44219</v>
      </c>
      <c r="E1890" s="4" t="s">
        <v>27</v>
      </c>
      <c r="F1890" s="4" t="s">
        <v>100</v>
      </c>
      <c r="G1890" s="4" t="s">
        <v>101</v>
      </c>
      <c r="H1890" s="6" t="s">
        <v>22</v>
      </c>
      <c r="I1890" s="7">
        <v>35</v>
      </c>
      <c r="J1890" s="8">
        <v>350</v>
      </c>
      <c r="K1890" s="9">
        <v>122500</v>
      </c>
      <c r="L1890" s="9">
        <v>42875</v>
      </c>
      <c r="M1890" s="10">
        <v>0.35</v>
      </c>
      <c r="N1890" s="4" t="s">
        <v>83</v>
      </c>
      <c r="O1890" s="4" t="str">
        <f>TEXT(Table1[[#This Row],[Invoice Date]],"yyyy")</f>
        <v>2021</v>
      </c>
      <c r="P1890" s="4" t="str">
        <f>TEXT(Table1[[#This Row],[Invoice Date]],"mmm")</f>
        <v>Jan</v>
      </c>
      <c r="Q1890" s="27">
        <f>WEEKNUM(Table1[[#This Row],[Invoice Date]]) + IF(YEAR(Table1[[#This Row],[Invoice Date]])=2021, 52, 0)</f>
        <v>56</v>
      </c>
    </row>
    <row r="1891" spans="2:17" ht="14.25" customHeight="1" x14ac:dyDescent="0.3">
      <c r="B1891" s="4" t="s">
        <v>14</v>
      </c>
      <c r="C1891" s="33">
        <v>1185732</v>
      </c>
      <c r="D1891" s="5">
        <v>44219</v>
      </c>
      <c r="E1891" s="4" t="s">
        <v>31</v>
      </c>
      <c r="F1891" s="4" t="s">
        <v>84</v>
      </c>
      <c r="G1891" s="4" t="s">
        <v>85</v>
      </c>
      <c r="H1891" s="6" t="s">
        <v>17</v>
      </c>
      <c r="I1891" s="7">
        <v>29.999999999999993</v>
      </c>
      <c r="J1891" s="8">
        <v>425</v>
      </c>
      <c r="K1891" s="9">
        <v>127499.99999999997</v>
      </c>
      <c r="L1891" s="9">
        <v>44624.999999999985</v>
      </c>
      <c r="M1891" s="10">
        <v>0.35</v>
      </c>
      <c r="N1891" s="4" t="s">
        <v>83</v>
      </c>
      <c r="O1891" s="4" t="str">
        <f>TEXT(Table1[[#This Row],[Invoice Date]],"yyyy")</f>
        <v>2021</v>
      </c>
      <c r="P1891" s="4" t="str">
        <f>TEXT(Table1[[#This Row],[Invoice Date]],"mmm")</f>
        <v>Jan</v>
      </c>
      <c r="Q1891" s="27">
        <f>WEEKNUM(Table1[[#This Row],[Invoice Date]]) + IF(YEAR(Table1[[#This Row],[Invoice Date]])=2021, 52, 0)</f>
        <v>56</v>
      </c>
    </row>
    <row r="1892" spans="2:17" ht="14.25" customHeight="1" x14ac:dyDescent="0.3">
      <c r="B1892" s="4" t="s">
        <v>30</v>
      </c>
      <c r="C1892" s="34">
        <v>1128299</v>
      </c>
      <c r="D1892" s="5">
        <v>44219</v>
      </c>
      <c r="E1892" s="4" t="s">
        <v>27</v>
      </c>
      <c r="F1892" s="4" t="s">
        <v>102</v>
      </c>
      <c r="G1892" s="4" t="s">
        <v>103</v>
      </c>
      <c r="H1892" s="6" t="s">
        <v>17</v>
      </c>
      <c r="I1892" s="7">
        <v>25.000000000000007</v>
      </c>
      <c r="J1892" s="8">
        <v>575</v>
      </c>
      <c r="K1892" s="9">
        <v>143750.00000000003</v>
      </c>
      <c r="L1892" s="9">
        <v>57500.000000000015</v>
      </c>
      <c r="M1892" s="10">
        <v>0.4</v>
      </c>
      <c r="N1892" s="4" t="s">
        <v>83</v>
      </c>
      <c r="O1892" s="4" t="str">
        <f>TEXT(Table1[[#This Row],[Invoice Date]],"yyyy")</f>
        <v>2021</v>
      </c>
      <c r="P1892" s="4" t="str">
        <f>TEXT(Table1[[#This Row],[Invoice Date]],"mmm")</f>
        <v>Jan</v>
      </c>
      <c r="Q1892" s="27">
        <f>WEEKNUM(Table1[[#This Row],[Invoice Date]]) + IF(YEAR(Table1[[#This Row],[Invoice Date]])=2021, 52, 0)</f>
        <v>56</v>
      </c>
    </row>
    <row r="1893" spans="2:17" ht="14.25" customHeight="1" x14ac:dyDescent="0.3">
      <c r="B1893" s="4" t="s">
        <v>26</v>
      </c>
      <c r="C1893" s="33">
        <v>1197831</v>
      </c>
      <c r="D1893" s="5">
        <v>44219</v>
      </c>
      <c r="E1893" s="4" t="s">
        <v>27</v>
      </c>
      <c r="F1893" s="4" t="s">
        <v>100</v>
      </c>
      <c r="G1893" s="4" t="s">
        <v>101</v>
      </c>
      <c r="H1893" s="6" t="s">
        <v>17</v>
      </c>
      <c r="I1893" s="7">
        <v>25.000000000000007</v>
      </c>
      <c r="J1893" s="8">
        <v>650</v>
      </c>
      <c r="K1893" s="9">
        <v>162500.00000000006</v>
      </c>
      <c r="L1893" s="9">
        <v>65000.000000000029</v>
      </c>
      <c r="M1893" s="10">
        <v>0.4</v>
      </c>
      <c r="N1893" s="4" t="s">
        <v>83</v>
      </c>
      <c r="O1893" s="4" t="str">
        <f>TEXT(Table1[[#This Row],[Invoice Date]],"yyyy")</f>
        <v>2021</v>
      </c>
      <c r="P1893" s="4" t="str">
        <f>TEXT(Table1[[#This Row],[Invoice Date]],"mmm")</f>
        <v>Jan</v>
      </c>
      <c r="Q1893" s="27">
        <f>WEEKNUM(Table1[[#This Row],[Invoice Date]]) + IF(YEAR(Table1[[#This Row],[Invoice Date]])=2021, 52, 0)</f>
        <v>56</v>
      </c>
    </row>
    <row r="1894" spans="2:17" ht="14.25" customHeight="1" x14ac:dyDescent="0.3">
      <c r="B1894" s="4" t="s">
        <v>14</v>
      </c>
      <c r="C1894" s="33">
        <v>1185732</v>
      </c>
      <c r="D1894" s="5">
        <v>44219</v>
      </c>
      <c r="E1894" s="4" t="s">
        <v>31</v>
      </c>
      <c r="F1894" s="4" t="s">
        <v>84</v>
      </c>
      <c r="G1894" s="4" t="s">
        <v>85</v>
      </c>
      <c r="H1894" s="6" t="s">
        <v>19</v>
      </c>
      <c r="I1894" s="7">
        <v>40</v>
      </c>
      <c r="J1894" s="8">
        <v>425</v>
      </c>
      <c r="K1894" s="9">
        <v>170000</v>
      </c>
      <c r="L1894" s="9">
        <v>68000</v>
      </c>
      <c r="M1894" s="10">
        <v>0.4</v>
      </c>
      <c r="N1894" s="4" t="s">
        <v>83</v>
      </c>
      <c r="O1894" s="4" t="str">
        <f>TEXT(Table1[[#This Row],[Invoice Date]],"yyyy")</f>
        <v>2021</v>
      </c>
      <c r="P1894" s="4" t="str">
        <f>TEXT(Table1[[#This Row],[Invoice Date]],"mmm")</f>
        <v>Jan</v>
      </c>
      <c r="Q1894" s="27">
        <f>WEEKNUM(Table1[[#This Row],[Invoice Date]]) + IF(YEAR(Table1[[#This Row],[Invoice Date]])=2021, 52, 0)</f>
        <v>56</v>
      </c>
    </row>
    <row r="1895" spans="2:17" ht="14.25" customHeight="1" x14ac:dyDescent="0.3">
      <c r="B1895" s="4" t="s">
        <v>14</v>
      </c>
      <c r="C1895" s="33">
        <v>1185732</v>
      </c>
      <c r="D1895" s="5">
        <v>44219</v>
      </c>
      <c r="E1895" s="4" t="s">
        <v>31</v>
      </c>
      <c r="F1895" s="4" t="s">
        <v>84</v>
      </c>
      <c r="G1895" s="4" t="s">
        <v>85</v>
      </c>
      <c r="H1895" s="6" t="s">
        <v>20</v>
      </c>
      <c r="I1895" s="7">
        <v>40</v>
      </c>
      <c r="J1895" s="8">
        <v>425</v>
      </c>
      <c r="K1895" s="9">
        <v>170000</v>
      </c>
      <c r="L1895" s="9">
        <v>59499.999999999993</v>
      </c>
      <c r="M1895" s="10">
        <v>0.35</v>
      </c>
      <c r="N1895" s="4" t="s">
        <v>83</v>
      </c>
      <c r="O1895" s="4" t="str">
        <f>TEXT(Table1[[#This Row],[Invoice Date]],"yyyy")</f>
        <v>2021</v>
      </c>
      <c r="P1895" s="4" t="str">
        <f>TEXT(Table1[[#This Row],[Invoice Date]],"mmm")</f>
        <v>Jan</v>
      </c>
      <c r="Q1895" s="27">
        <f>WEEKNUM(Table1[[#This Row],[Invoice Date]]) + IF(YEAR(Table1[[#This Row],[Invoice Date]])=2021, 52, 0)</f>
        <v>56</v>
      </c>
    </row>
    <row r="1896" spans="2:17" ht="14.25" customHeight="1" x14ac:dyDescent="0.3">
      <c r="B1896" s="4" t="s">
        <v>14</v>
      </c>
      <c r="C1896" s="33">
        <v>1185732</v>
      </c>
      <c r="D1896" s="5">
        <v>44219</v>
      </c>
      <c r="E1896" s="4" t="s">
        <v>31</v>
      </c>
      <c r="F1896" s="4" t="s">
        <v>84</v>
      </c>
      <c r="G1896" s="4" t="s">
        <v>85</v>
      </c>
      <c r="H1896" s="6" t="s">
        <v>23</v>
      </c>
      <c r="I1896" s="7">
        <v>40</v>
      </c>
      <c r="J1896" s="8">
        <v>425</v>
      </c>
      <c r="K1896" s="9">
        <v>170000</v>
      </c>
      <c r="L1896" s="9">
        <v>42500</v>
      </c>
      <c r="M1896" s="10">
        <v>0.25</v>
      </c>
      <c r="N1896" s="4" t="s">
        <v>83</v>
      </c>
      <c r="O1896" s="4" t="str">
        <f>TEXT(Table1[[#This Row],[Invoice Date]],"yyyy")</f>
        <v>2021</v>
      </c>
      <c r="P1896" s="4" t="str">
        <f>TEXT(Table1[[#This Row],[Invoice Date]],"mmm")</f>
        <v>Jan</v>
      </c>
      <c r="Q1896" s="27">
        <f>WEEKNUM(Table1[[#This Row],[Invoice Date]]) + IF(YEAR(Table1[[#This Row],[Invoice Date]])=2021, 52, 0)</f>
        <v>56</v>
      </c>
    </row>
    <row r="1897" spans="2:17" ht="14.25" customHeight="1" x14ac:dyDescent="0.3">
      <c r="B1897" s="4" t="s">
        <v>34</v>
      </c>
      <c r="C1897" s="33">
        <v>1189833</v>
      </c>
      <c r="D1897" s="5">
        <v>44219</v>
      </c>
      <c r="E1897" s="4" t="s">
        <v>36</v>
      </c>
      <c r="F1897" s="4" t="s">
        <v>53</v>
      </c>
      <c r="G1897" s="4" t="s">
        <v>54</v>
      </c>
      <c r="H1897" s="6" t="s">
        <v>20</v>
      </c>
      <c r="I1897" s="7">
        <v>45</v>
      </c>
      <c r="J1897" s="8">
        <v>425</v>
      </c>
      <c r="K1897" s="9">
        <v>191250</v>
      </c>
      <c r="L1897" s="9">
        <v>86062.5</v>
      </c>
      <c r="M1897" s="10">
        <v>0.45</v>
      </c>
      <c r="N1897" s="4" t="s">
        <v>24</v>
      </c>
      <c r="O1897" s="4" t="str">
        <f>TEXT(Table1[[#This Row],[Invoice Date]],"yyyy")</f>
        <v>2021</v>
      </c>
      <c r="P1897" s="4" t="str">
        <f>TEXT(Table1[[#This Row],[Invoice Date]],"mmm")</f>
        <v>Jan</v>
      </c>
      <c r="Q1897" s="27">
        <f>WEEKNUM(Table1[[#This Row],[Invoice Date]]) + IF(YEAR(Table1[[#This Row],[Invoice Date]])=2021, 52, 0)</f>
        <v>56</v>
      </c>
    </row>
    <row r="1898" spans="2:17" ht="14.25" customHeight="1" x14ac:dyDescent="0.3">
      <c r="B1898" s="4" t="s">
        <v>30</v>
      </c>
      <c r="C1898" s="34">
        <v>1128299</v>
      </c>
      <c r="D1898" s="5">
        <v>44219</v>
      </c>
      <c r="E1898" s="4" t="s">
        <v>31</v>
      </c>
      <c r="F1898" s="4" t="s">
        <v>32</v>
      </c>
      <c r="G1898" s="4" t="s">
        <v>33</v>
      </c>
      <c r="H1898" s="6" t="s">
        <v>23</v>
      </c>
      <c r="I1898" s="7">
        <v>80</v>
      </c>
      <c r="J1898" s="8">
        <v>725</v>
      </c>
      <c r="K1898" s="9">
        <v>580000</v>
      </c>
      <c r="L1898" s="9">
        <v>87000.000000000015</v>
      </c>
      <c r="M1898" s="10">
        <v>0.15000000000000002</v>
      </c>
      <c r="N1898" s="4" t="s">
        <v>24</v>
      </c>
      <c r="O1898" s="4" t="str">
        <f>TEXT(Table1[[#This Row],[Invoice Date]],"yyyy")</f>
        <v>2021</v>
      </c>
      <c r="P1898" s="4" t="str">
        <f>TEXT(Table1[[#This Row],[Invoice Date]],"mmm")</f>
        <v>Jan</v>
      </c>
      <c r="Q1898" s="27">
        <f>WEEKNUM(Table1[[#This Row],[Invoice Date]]) + IF(YEAR(Table1[[#This Row],[Invoice Date]])=2021, 52, 0)</f>
        <v>56</v>
      </c>
    </row>
    <row r="1899" spans="2:17" ht="14.25" customHeight="1" x14ac:dyDescent="0.3">
      <c r="B1899" s="4" t="s">
        <v>14</v>
      </c>
      <c r="C1899" s="33">
        <v>1185732</v>
      </c>
      <c r="D1899" s="5">
        <v>44220</v>
      </c>
      <c r="E1899" s="4" t="s">
        <v>15</v>
      </c>
      <c r="F1899" s="4" t="s">
        <v>118</v>
      </c>
      <c r="G1899" s="4" t="s">
        <v>93</v>
      </c>
      <c r="H1899" s="6" t="s">
        <v>21</v>
      </c>
      <c r="I1899" s="7">
        <v>28</v>
      </c>
      <c r="J1899" s="8">
        <v>20</v>
      </c>
      <c r="K1899" s="9">
        <v>560</v>
      </c>
      <c r="L1899" s="9">
        <v>280</v>
      </c>
      <c r="M1899" s="10">
        <v>0.5</v>
      </c>
      <c r="N1899" s="4" t="s">
        <v>83</v>
      </c>
      <c r="O1899" s="4" t="str">
        <f>TEXT(Table1[[#This Row],[Invoice Date]],"yyyy")</f>
        <v>2021</v>
      </c>
      <c r="P1899" s="4" t="str">
        <f>TEXT(Table1[[#This Row],[Invoice Date]],"mmm")</f>
        <v>Jan</v>
      </c>
      <c r="Q1899" s="27">
        <f>WEEKNUM(Table1[[#This Row],[Invoice Date]]) + IF(YEAR(Table1[[#This Row],[Invoice Date]])=2021, 52, 0)</f>
        <v>57</v>
      </c>
    </row>
    <row r="1900" spans="2:17" ht="14.25" customHeight="1" x14ac:dyDescent="0.3">
      <c r="B1900" s="4" t="s">
        <v>14</v>
      </c>
      <c r="C1900" s="33">
        <v>1185732</v>
      </c>
      <c r="D1900" s="5">
        <v>44220</v>
      </c>
      <c r="E1900" s="4" t="s">
        <v>15</v>
      </c>
      <c r="F1900" s="4" t="s">
        <v>118</v>
      </c>
      <c r="G1900" s="4" t="s">
        <v>93</v>
      </c>
      <c r="H1900" s="6" t="s">
        <v>22</v>
      </c>
      <c r="I1900" s="7">
        <v>42</v>
      </c>
      <c r="J1900" s="8">
        <v>33</v>
      </c>
      <c r="K1900" s="9">
        <v>1386</v>
      </c>
      <c r="L1900" s="9">
        <v>595.98</v>
      </c>
      <c r="M1900" s="10">
        <v>0.43</v>
      </c>
      <c r="N1900" s="4" t="s">
        <v>83</v>
      </c>
      <c r="O1900" s="4" t="str">
        <f>TEXT(Table1[[#This Row],[Invoice Date]],"yyyy")</f>
        <v>2021</v>
      </c>
      <c r="P1900" s="4" t="str">
        <f>TEXT(Table1[[#This Row],[Invoice Date]],"mmm")</f>
        <v>Jan</v>
      </c>
      <c r="Q1900" s="27">
        <f>WEEKNUM(Table1[[#This Row],[Invoice Date]]) + IF(YEAR(Table1[[#This Row],[Invoice Date]])=2021, 52, 0)</f>
        <v>57</v>
      </c>
    </row>
    <row r="1901" spans="2:17" ht="14.25" customHeight="1" x14ac:dyDescent="0.3">
      <c r="B1901" s="4" t="s">
        <v>14</v>
      </c>
      <c r="C1901" s="33">
        <v>1185732</v>
      </c>
      <c r="D1901" s="5">
        <v>44220</v>
      </c>
      <c r="E1901" s="4" t="s">
        <v>15</v>
      </c>
      <c r="F1901" s="4" t="s">
        <v>118</v>
      </c>
      <c r="G1901" s="4" t="s">
        <v>93</v>
      </c>
      <c r="H1901" s="6" t="s">
        <v>20</v>
      </c>
      <c r="I1901" s="7">
        <v>24</v>
      </c>
      <c r="J1901" s="8">
        <v>63</v>
      </c>
      <c r="K1901" s="9">
        <v>1512</v>
      </c>
      <c r="L1901" s="9">
        <v>695.52</v>
      </c>
      <c r="M1901" s="10">
        <v>0.45999999999999996</v>
      </c>
      <c r="N1901" s="4" t="s">
        <v>83</v>
      </c>
      <c r="O1901" s="4" t="str">
        <f>TEXT(Table1[[#This Row],[Invoice Date]],"yyyy")</f>
        <v>2021</v>
      </c>
      <c r="P1901" s="4" t="str">
        <f>TEXT(Table1[[#This Row],[Invoice Date]],"mmm")</f>
        <v>Jan</v>
      </c>
      <c r="Q1901" s="27">
        <f>WEEKNUM(Table1[[#This Row],[Invoice Date]]) + IF(YEAR(Table1[[#This Row],[Invoice Date]])=2021, 52, 0)</f>
        <v>57</v>
      </c>
    </row>
    <row r="1902" spans="2:17" ht="14.25" customHeight="1" x14ac:dyDescent="0.3">
      <c r="B1902" s="4" t="s">
        <v>14</v>
      </c>
      <c r="C1902" s="33">
        <v>1185732</v>
      </c>
      <c r="D1902" s="5">
        <v>44220</v>
      </c>
      <c r="E1902" s="4" t="s">
        <v>15</v>
      </c>
      <c r="F1902" s="4" t="s">
        <v>133</v>
      </c>
      <c r="G1902" s="4" t="s">
        <v>134</v>
      </c>
      <c r="H1902" s="6" t="s">
        <v>21</v>
      </c>
      <c r="I1902" s="7">
        <v>33</v>
      </c>
      <c r="J1902" s="8">
        <v>51</v>
      </c>
      <c r="K1902" s="9">
        <v>1683</v>
      </c>
      <c r="L1902" s="9">
        <v>471.24000000000007</v>
      </c>
      <c r="M1902" s="10">
        <v>0.28000000000000003</v>
      </c>
      <c r="N1902" s="4" t="s">
        <v>24</v>
      </c>
      <c r="O1902" s="4" t="str">
        <f>TEXT(Table1[[#This Row],[Invoice Date]],"yyyy")</f>
        <v>2021</v>
      </c>
      <c r="P1902" s="4" t="str">
        <f>TEXT(Table1[[#This Row],[Invoice Date]],"mmm")</f>
        <v>Jan</v>
      </c>
      <c r="Q1902" s="27">
        <f>WEEKNUM(Table1[[#This Row],[Invoice Date]]) + IF(YEAR(Table1[[#This Row],[Invoice Date]])=2021, 52, 0)</f>
        <v>57</v>
      </c>
    </row>
    <row r="1903" spans="2:17" ht="14.25" customHeight="1" x14ac:dyDescent="0.3">
      <c r="B1903" s="4" t="s">
        <v>30</v>
      </c>
      <c r="C1903" s="34">
        <v>1128299</v>
      </c>
      <c r="D1903" s="5">
        <v>44220</v>
      </c>
      <c r="E1903" s="4" t="s">
        <v>31</v>
      </c>
      <c r="F1903" s="4" t="s">
        <v>78</v>
      </c>
      <c r="G1903" s="4" t="s">
        <v>79</v>
      </c>
      <c r="H1903" s="6" t="s">
        <v>22</v>
      </c>
      <c r="I1903" s="7">
        <v>42</v>
      </c>
      <c r="J1903" s="8">
        <v>44</v>
      </c>
      <c r="K1903" s="9">
        <v>1848</v>
      </c>
      <c r="L1903" s="9">
        <v>1016.4000000000001</v>
      </c>
      <c r="M1903" s="10">
        <v>0.55000000000000004</v>
      </c>
      <c r="N1903" s="4" t="s">
        <v>83</v>
      </c>
      <c r="O1903" s="4" t="str">
        <f>TEXT(Table1[[#This Row],[Invoice Date]],"yyyy")</f>
        <v>2021</v>
      </c>
      <c r="P1903" s="4" t="str">
        <f>TEXT(Table1[[#This Row],[Invoice Date]],"mmm")</f>
        <v>Jan</v>
      </c>
      <c r="Q1903" s="27">
        <f>WEEKNUM(Table1[[#This Row],[Invoice Date]]) + IF(YEAR(Table1[[#This Row],[Invoice Date]])=2021, 52, 0)</f>
        <v>57</v>
      </c>
    </row>
    <row r="1904" spans="2:17" ht="14.25" customHeight="1" x14ac:dyDescent="0.3">
      <c r="B1904" s="4" t="s">
        <v>30</v>
      </c>
      <c r="C1904" s="34">
        <v>1128299</v>
      </c>
      <c r="D1904" s="5">
        <v>44220</v>
      </c>
      <c r="E1904" s="4" t="s">
        <v>31</v>
      </c>
      <c r="F1904" s="4" t="s">
        <v>78</v>
      </c>
      <c r="G1904" s="4" t="s">
        <v>79</v>
      </c>
      <c r="H1904" s="6" t="s">
        <v>22</v>
      </c>
      <c r="I1904" s="7">
        <v>35</v>
      </c>
      <c r="J1904" s="8">
        <v>53</v>
      </c>
      <c r="K1904" s="9">
        <v>1855</v>
      </c>
      <c r="L1904" s="9">
        <v>853.30000000000007</v>
      </c>
      <c r="M1904" s="10">
        <v>0.46</v>
      </c>
      <c r="N1904" s="4" t="s">
        <v>24</v>
      </c>
      <c r="O1904" s="4" t="str">
        <f>TEXT(Table1[[#This Row],[Invoice Date]],"yyyy")</f>
        <v>2021</v>
      </c>
      <c r="P1904" s="4" t="str">
        <f>TEXT(Table1[[#This Row],[Invoice Date]],"mmm")</f>
        <v>Jan</v>
      </c>
      <c r="Q1904" s="27">
        <f>WEEKNUM(Table1[[#This Row],[Invoice Date]]) + IF(YEAR(Table1[[#This Row],[Invoice Date]])=2021, 52, 0)</f>
        <v>57</v>
      </c>
    </row>
    <row r="1905" spans="2:17" ht="14.25" customHeight="1" x14ac:dyDescent="0.3">
      <c r="B1905" s="4" t="s">
        <v>14</v>
      </c>
      <c r="C1905" s="33">
        <v>1185732</v>
      </c>
      <c r="D1905" s="5">
        <v>44220</v>
      </c>
      <c r="E1905" s="4" t="s">
        <v>31</v>
      </c>
      <c r="F1905" s="4" t="s">
        <v>70</v>
      </c>
      <c r="G1905" s="4" t="s">
        <v>71</v>
      </c>
      <c r="H1905" s="6" t="s">
        <v>22</v>
      </c>
      <c r="I1905" s="7">
        <v>42</v>
      </c>
      <c r="J1905" s="8">
        <v>45</v>
      </c>
      <c r="K1905" s="9">
        <v>1890</v>
      </c>
      <c r="L1905" s="9">
        <v>963.9</v>
      </c>
      <c r="M1905" s="10">
        <v>0.51</v>
      </c>
      <c r="N1905" s="4" t="s">
        <v>83</v>
      </c>
      <c r="O1905" s="4" t="str">
        <f>TEXT(Table1[[#This Row],[Invoice Date]],"yyyy")</f>
        <v>2021</v>
      </c>
      <c r="P1905" s="4" t="str">
        <f>TEXT(Table1[[#This Row],[Invoice Date]],"mmm")</f>
        <v>Jan</v>
      </c>
      <c r="Q1905" s="27">
        <f>WEEKNUM(Table1[[#This Row],[Invoice Date]]) + IF(YEAR(Table1[[#This Row],[Invoice Date]])=2021, 52, 0)</f>
        <v>57</v>
      </c>
    </row>
    <row r="1906" spans="2:17" ht="14.25" customHeight="1" x14ac:dyDescent="0.3">
      <c r="B1906" s="4" t="s">
        <v>14</v>
      </c>
      <c r="C1906" s="33">
        <v>1185732</v>
      </c>
      <c r="D1906" s="5">
        <v>44220</v>
      </c>
      <c r="E1906" s="4" t="s">
        <v>15</v>
      </c>
      <c r="F1906" s="4" t="s">
        <v>133</v>
      </c>
      <c r="G1906" s="4" t="s">
        <v>134</v>
      </c>
      <c r="H1906" s="6" t="s">
        <v>21</v>
      </c>
      <c r="I1906" s="7">
        <v>49</v>
      </c>
      <c r="J1906" s="8">
        <v>39</v>
      </c>
      <c r="K1906" s="9">
        <v>1911</v>
      </c>
      <c r="L1906" s="9">
        <v>707.06999999999994</v>
      </c>
      <c r="M1906" s="10">
        <v>0.37</v>
      </c>
      <c r="N1906" s="4" t="s">
        <v>83</v>
      </c>
      <c r="O1906" s="4" t="str">
        <f>TEXT(Table1[[#This Row],[Invoice Date]],"yyyy")</f>
        <v>2021</v>
      </c>
      <c r="P1906" s="4" t="str">
        <f>TEXT(Table1[[#This Row],[Invoice Date]],"mmm")</f>
        <v>Jan</v>
      </c>
      <c r="Q1906" s="27">
        <f>WEEKNUM(Table1[[#This Row],[Invoice Date]]) + IF(YEAR(Table1[[#This Row],[Invoice Date]])=2021, 52, 0)</f>
        <v>57</v>
      </c>
    </row>
    <row r="1907" spans="2:17" ht="14.25" customHeight="1" x14ac:dyDescent="0.3">
      <c r="B1907" s="4" t="s">
        <v>14</v>
      </c>
      <c r="C1907" s="33">
        <v>1185732</v>
      </c>
      <c r="D1907" s="5">
        <v>44220</v>
      </c>
      <c r="E1907" s="4" t="s">
        <v>15</v>
      </c>
      <c r="F1907" s="4" t="s">
        <v>118</v>
      </c>
      <c r="G1907" s="4" t="s">
        <v>93</v>
      </c>
      <c r="H1907" s="6" t="s">
        <v>23</v>
      </c>
      <c r="I1907" s="7">
        <v>33</v>
      </c>
      <c r="J1907" s="8">
        <v>59</v>
      </c>
      <c r="K1907" s="9">
        <v>1947</v>
      </c>
      <c r="L1907" s="9">
        <v>778.80000000000007</v>
      </c>
      <c r="M1907" s="10">
        <v>0.4</v>
      </c>
      <c r="N1907" s="4" t="s">
        <v>83</v>
      </c>
      <c r="O1907" s="4" t="str">
        <f>TEXT(Table1[[#This Row],[Invoice Date]],"yyyy")</f>
        <v>2021</v>
      </c>
      <c r="P1907" s="4" t="str">
        <f>TEXT(Table1[[#This Row],[Invoice Date]],"mmm")</f>
        <v>Jan</v>
      </c>
      <c r="Q1907" s="27">
        <f>WEEKNUM(Table1[[#This Row],[Invoice Date]]) + IF(YEAR(Table1[[#This Row],[Invoice Date]])=2021, 52, 0)</f>
        <v>57</v>
      </c>
    </row>
    <row r="1908" spans="2:17" ht="14.25" customHeight="1" x14ac:dyDescent="0.3">
      <c r="B1908" s="4" t="s">
        <v>30</v>
      </c>
      <c r="C1908" s="34">
        <v>1128299</v>
      </c>
      <c r="D1908" s="5">
        <v>44220</v>
      </c>
      <c r="E1908" s="4" t="s">
        <v>31</v>
      </c>
      <c r="F1908" s="4" t="s">
        <v>78</v>
      </c>
      <c r="G1908" s="4" t="s">
        <v>79</v>
      </c>
      <c r="H1908" s="6" t="s">
        <v>21</v>
      </c>
      <c r="I1908" s="7">
        <v>30</v>
      </c>
      <c r="J1908" s="8">
        <v>68</v>
      </c>
      <c r="K1908" s="9">
        <v>2040</v>
      </c>
      <c r="L1908" s="9">
        <v>775.2</v>
      </c>
      <c r="M1908" s="10">
        <v>0.38</v>
      </c>
      <c r="N1908" s="4" t="s">
        <v>24</v>
      </c>
      <c r="O1908" s="4" t="str">
        <f>TEXT(Table1[[#This Row],[Invoice Date]],"yyyy")</f>
        <v>2021</v>
      </c>
      <c r="P1908" s="4" t="str">
        <f>TEXT(Table1[[#This Row],[Invoice Date]],"mmm")</f>
        <v>Jan</v>
      </c>
      <c r="Q1908" s="27">
        <f>WEEKNUM(Table1[[#This Row],[Invoice Date]]) + IF(YEAR(Table1[[#This Row],[Invoice Date]])=2021, 52, 0)</f>
        <v>57</v>
      </c>
    </row>
    <row r="1909" spans="2:17" ht="14.25" customHeight="1" x14ac:dyDescent="0.3">
      <c r="B1909" s="4" t="s">
        <v>14</v>
      </c>
      <c r="C1909" s="33">
        <v>1185732</v>
      </c>
      <c r="D1909" s="5">
        <v>44220</v>
      </c>
      <c r="E1909" s="4" t="s">
        <v>31</v>
      </c>
      <c r="F1909" s="4" t="s">
        <v>70</v>
      </c>
      <c r="G1909" s="4" t="s">
        <v>71</v>
      </c>
      <c r="H1909" s="6" t="s">
        <v>21</v>
      </c>
      <c r="I1909" s="7">
        <v>38</v>
      </c>
      <c r="J1909" s="8">
        <v>54</v>
      </c>
      <c r="K1909" s="9">
        <v>2052</v>
      </c>
      <c r="L1909" s="9">
        <v>964.43999999999994</v>
      </c>
      <c r="M1909" s="10">
        <v>0.47</v>
      </c>
      <c r="N1909" s="4" t="s">
        <v>83</v>
      </c>
      <c r="O1909" s="4" t="str">
        <f>TEXT(Table1[[#This Row],[Invoice Date]],"yyyy")</f>
        <v>2021</v>
      </c>
      <c r="P1909" s="4" t="str">
        <f>TEXT(Table1[[#This Row],[Invoice Date]],"mmm")</f>
        <v>Jan</v>
      </c>
      <c r="Q1909" s="27">
        <f>WEEKNUM(Table1[[#This Row],[Invoice Date]]) + IF(YEAR(Table1[[#This Row],[Invoice Date]])=2021, 52, 0)</f>
        <v>57</v>
      </c>
    </row>
    <row r="1910" spans="2:17" ht="14.25" customHeight="1" x14ac:dyDescent="0.3">
      <c r="B1910" s="4" t="s">
        <v>30</v>
      </c>
      <c r="C1910" s="34">
        <v>1128299</v>
      </c>
      <c r="D1910" s="5">
        <v>44220</v>
      </c>
      <c r="E1910" s="4" t="s">
        <v>31</v>
      </c>
      <c r="F1910" s="4" t="s">
        <v>78</v>
      </c>
      <c r="G1910" s="4" t="s">
        <v>79</v>
      </c>
      <c r="H1910" s="6" t="s">
        <v>21</v>
      </c>
      <c r="I1910" s="7">
        <v>39</v>
      </c>
      <c r="J1910" s="8">
        <v>58</v>
      </c>
      <c r="K1910" s="9">
        <v>2262</v>
      </c>
      <c r="L1910" s="9">
        <v>1040.52</v>
      </c>
      <c r="M1910" s="10">
        <v>0.45999999999999996</v>
      </c>
      <c r="N1910" s="4" t="s">
        <v>83</v>
      </c>
      <c r="O1910" s="4" t="str">
        <f>TEXT(Table1[[#This Row],[Invoice Date]],"yyyy")</f>
        <v>2021</v>
      </c>
      <c r="P1910" s="4" t="str">
        <f>TEXT(Table1[[#This Row],[Invoice Date]],"mmm")</f>
        <v>Jan</v>
      </c>
      <c r="Q1910" s="27">
        <f>WEEKNUM(Table1[[#This Row],[Invoice Date]]) + IF(YEAR(Table1[[#This Row],[Invoice Date]])=2021, 52, 0)</f>
        <v>57</v>
      </c>
    </row>
    <row r="1911" spans="2:17" ht="14.25" customHeight="1" x14ac:dyDescent="0.3">
      <c r="B1911" s="4" t="s">
        <v>14</v>
      </c>
      <c r="C1911" s="33">
        <v>1185732</v>
      </c>
      <c r="D1911" s="5">
        <v>44220</v>
      </c>
      <c r="E1911" s="4" t="s">
        <v>15</v>
      </c>
      <c r="F1911" s="4" t="s">
        <v>118</v>
      </c>
      <c r="G1911" s="4" t="s">
        <v>93</v>
      </c>
      <c r="H1911" s="6" t="s">
        <v>19</v>
      </c>
      <c r="I1911" s="7">
        <v>34</v>
      </c>
      <c r="J1911" s="8">
        <v>68</v>
      </c>
      <c r="K1911" s="9">
        <v>2312</v>
      </c>
      <c r="L1911" s="9">
        <v>1086.6399999999999</v>
      </c>
      <c r="M1911" s="10">
        <v>0.47</v>
      </c>
      <c r="N1911" s="4" t="s">
        <v>83</v>
      </c>
      <c r="O1911" s="4" t="str">
        <f>TEXT(Table1[[#This Row],[Invoice Date]],"yyyy")</f>
        <v>2021</v>
      </c>
      <c r="P1911" s="4" t="str">
        <f>TEXT(Table1[[#This Row],[Invoice Date]],"mmm")</f>
        <v>Jan</v>
      </c>
      <c r="Q1911" s="27">
        <f>WEEKNUM(Table1[[#This Row],[Invoice Date]]) + IF(YEAR(Table1[[#This Row],[Invoice Date]])=2021, 52, 0)</f>
        <v>57</v>
      </c>
    </row>
    <row r="1912" spans="2:17" ht="14.25" customHeight="1" x14ac:dyDescent="0.3">
      <c r="B1912" s="4" t="s">
        <v>30</v>
      </c>
      <c r="C1912" s="34">
        <v>1128299</v>
      </c>
      <c r="D1912" s="5">
        <v>44220</v>
      </c>
      <c r="E1912" s="4" t="s">
        <v>31</v>
      </c>
      <c r="F1912" s="4" t="s">
        <v>78</v>
      </c>
      <c r="G1912" s="4" t="s">
        <v>79</v>
      </c>
      <c r="H1912" s="6" t="s">
        <v>17</v>
      </c>
      <c r="I1912" s="7">
        <v>24</v>
      </c>
      <c r="J1912" s="8">
        <v>109</v>
      </c>
      <c r="K1912" s="9">
        <v>2616</v>
      </c>
      <c r="L1912" s="9">
        <v>967.92</v>
      </c>
      <c r="M1912" s="10">
        <v>0.37</v>
      </c>
      <c r="N1912" s="4" t="s">
        <v>24</v>
      </c>
      <c r="O1912" s="4" t="str">
        <f>TEXT(Table1[[#This Row],[Invoice Date]],"yyyy")</f>
        <v>2021</v>
      </c>
      <c r="P1912" s="4" t="str">
        <f>TEXT(Table1[[#This Row],[Invoice Date]],"mmm")</f>
        <v>Jan</v>
      </c>
      <c r="Q1912" s="27">
        <f>WEEKNUM(Table1[[#This Row],[Invoice Date]]) + IF(YEAR(Table1[[#This Row],[Invoice Date]])=2021, 52, 0)</f>
        <v>57</v>
      </c>
    </row>
    <row r="1913" spans="2:17" ht="14.25" customHeight="1" x14ac:dyDescent="0.3">
      <c r="B1913" s="4" t="s">
        <v>14</v>
      </c>
      <c r="C1913" s="33">
        <v>1185732</v>
      </c>
      <c r="D1913" s="5">
        <v>44220</v>
      </c>
      <c r="E1913" s="4" t="s">
        <v>31</v>
      </c>
      <c r="F1913" s="4" t="s">
        <v>70</v>
      </c>
      <c r="G1913" s="4" t="s">
        <v>71</v>
      </c>
      <c r="H1913" s="6" t="s">
        <v>17</v>
      </c>
      <c r="I1913" s="7">
        <v>29</v>
      </c>
      <c r="J1913" s="8">
        <v>91</v>
      </c>
      <c r="K1913" s="9">
        <v>2639</v>
      </c>
      <c r="L1913" s="9">
        <v>1213.9399999999998</v>
      </c>
      <c r="M1913" s="10">
        <v>0.45999999999999996</v>
      </c>
      <c r="N1913" s="4" t="s">
        <v>83</v>
      </c>
      <c r="O1913" s="4" t="str">
        <f>TEXT(Table1[[#This Row],[Invoice Date]],"yyyy")</f>
        <v>2021</v>
      </c>
      <c r="P1913" s="4" t="str">
        <f>TEXT(Table1[[#This Row],[Invoice Date]],"mmm")</f>
        <v>Jan</v>
      </c>
      <c r="Q1913" s="27">
        <f>WEEKNUM(Table1[[#This Row],[Invoice Date]]) + IF(YEAR(Table1[[#This Row],[Invoice Date]])=2021, 52, 0)</f>
        <v>57</v>
      </c>
    </row>
    <row r="1914" spans="2:17" ht="14.25" customHeight="1" x14ac:dyDescent="0.3">
      <c r="B1914" s="4" t="s">
        <v>30</v>
      </c>
      <c r="C1914" s="34">
        <v>1128299</v>
      </c>
      <c r="D1914" s="5">
        <v>44220</v>
      </c>
      <c r="E1914" s="4" t="s">
        <v>31</v>
      </c>
      <c r="F1914" s="4" t="s">
        <v>78</v>
      </c>
      <c r="G1914" s="4" t="s">
        <v>79</v>
      </c>
      <c r="H1914" s="6" t="s">
        <v>17</v>
      </c>
      <c r="I1914" s="7">
        <v>27</v>
      </c>
      <c r="J1914" s="8">
        <v>98</v>
      </c>
      <c r="K1914" s="9">
        <v>2646</v>
      </c>
      <c r="L1914" s="9">
        <v>1270.08</v>
      </c>
      <c r="M1914" s="10">
        <v>0.48</v>
      </c>
      <c r="N1914" s="4" t="s">
        <v>83</v>
      </c>
      <c r="O1914" s="4" t="str">
        <f>TEXT(Table1[[#This Row],[Invoice Date]],"yyyy")</f>
        <v>2021</v>
      </c>
      <c r="P1914" s="4" t="str">
        <f>TEXT(Table1[[#This Row],[Invoice Date]],"mmm")</f>
        <v>Jan</v>
      </c>
      <c r="Q1914" s="27">
        <f>WEEKNUM(Table1[[#This Row],[Invoice Date]]) + IF(YEAR(Table1[[#This Row],[Invoice Date]])=2021, 52, 0)</f>
        <v>57</v>
      </c>
    </row>
    <row r="1915" spans="2:17" ht="14.25" customHeight="1" x14ac:dyDescent="0.3">
      <c r="B1915" s="4" t="s">
        <v>14</v>
      </c>
      <c r="C1915" s="33">
        <v>1185732</v>
      </c>
      <c r="D1915" s="5">
        <v>44220</v>
      </c>
      <c r="E1915" s="4" t="s">
        <v>15</v>
      </c>
      <c r="F1915" s="4" t="s">
        <v>133</v>
      </c>
      <c r="G1915" s="4" t="s">
        <v>134</v>
      </c>
      <c r="H1915" s="6" t="s">
        <v>22</v>
      </c>
      <c r="I1915" s="7">
        <v>50</v>
      </c>
      <c r="J1915" s="8">
        <v>64</v>
      </c>
      <c r="K1915" s="9">
        <v>3200</v>
      </c>
      <c r="L1915" s="9">
        <v>896.00000000000011</v>
      </c>
      <c r="M1915" s="10">
        <v>0.28000000000000003</v>
      </c>
      <c r="N1915" s="4" t="s">
        <v>24</v>
      </c>
      <c r="O1915" s="4" t="str">
        <f>TEXT(Table1[[#This Row],[Invoice Date]],"yyyy")</f>
        <v>2021</v>
      </c>
      <c r="P1915" s="4" t="str">
        <f>TEXT(Table1[[#This Row],[Invoice Date]],"mmm")</f>
        <v>Jan</v>
      </c>
      <c r="Q1915" s="27">
        <f>WEEKNUM(Table1[[#This Row],[Invoice Date]]) + IF(YEAR(Table1[[#This Row],[Invoice Date]])=2021, 52, 0)</f>
        <v>57</v>
      </c>
    </row>
    <row r="1916" spans="2:17" ht="14.25" customHeight="1" x14ac:dyDescent="0.3">
      <c r="B1916" s="4" t="s">
        <v>14</v>
      </c>
      <c r="C1916" s="33">
        <v>1185732</v>
      </c>
      <c r="D1916" s="5">
        <v>44220</v>
      </c>
      <c r="E1916" s="4" t="s">
        <v>15</v>
      </c>
      <c r="F1916" s="4" t="s">
        <v>133</v>
      </c>
      <c r="G1916" s="4" t="s">
        <v>134</v>
      </c>
      <c r="H1916" s="6" t="s">
        <v>22</v>
      </c>
      <c r="I1916" s="7">
        <v>60</v>
      </c>
      <c r="J1916" s="8">
        <v>54</v>
      </c>
      <c r="K1916" s="9">
        <v>3240</v>
      </c>
      <c r="L1916" s="9">
        <v>1198.8</v>
      </c>
      <c r="M1916" s="10">
        <v>0.37</v>
      </c>
      <c r="N1916" s="4" t="s">
        <v>83</v>
      </c>
      <c r="O1916" s="4" t="str">
        <f>TEXT(Table1[[#This Row],[Invoice Date]],"yyyy")</f>
        <v>2021</v>
      </c>
      <c r="P1916" s="4" t="str">
        <f>TEXT(Table1[[#This Row],[Invoice Date]],"mmm")</f>
        <v>Jan</v>
      </c>
      <c r="Q1916" s="27">
        <f>WEEKNUM(Table1[[#This Row],[Invoice Date]]) + IF(YEAR(Table1[[#This Row],[Invoice Date]])=2021, 52, 0)</f>
        <v>57</v>
      </c>
    </row>
    <row r="1917" spans="2:17" ht="14.25" customHeight="1" x14ac:dyDescent="0.3">
      <c r="B1917" s="4" t="s">
        <v>30</v>
      </c>
      <c r="C1917" s="34">
        <v>1128299</v>
      </c>
      <c r="D1917" s="5">
        <v>44220</v>
      </c>
      <c r="E1917" s="4" t="s">
        <v>31</v>
      </c>
      <c r="F1917" s="4" t="s">
        <v>78</v>
      </c>
      <c r="G1917" s="4" t="s">
        <v>79</v>
      </c>
      <c r="H1917" s="6" t="s">
        <v>20</v>
      </c>
      <c r="I1917" s="7">
        <v>31</v>
      </c>
      <c r="J1917" s="8">
        <v>105</v>
      </c>
      <c r="K1917" s="9">
        <v>3255</v>
      </c>
      <c r="L1917" s="9">
        <v>1269.4499999999998</v>
      </c>
      <c r="M1917" s="10">
        <v>0.38999999999999996</v>
      </c>
      <c r="N1917" s="4" t="s">
        <v>24</v>
      </c>
      <c r="O1917" s="4" t="str">
        <f>TEXT(Table1[[#This Row],[Invoice Date]],"yyyy")</f>
        <v>2021</v>
      </c>
      <c r="P1917" s="4" t="str">
        <f>TEXT(Table1[[#This Row],[Invoice Date]],"mmm")</f>
        <v>Jan</v>
      </c>
      <c r="Q1917" s="27">
        <f>WEEKNUM(Table1[[#This Row],[Invoice Date]]) + IF(YEAR(Table1[[#This Row],[Invoice Date]])=2021, 52, 0)</f>
        <v>57</v>
      </c>
    </row>
    <row r="1918" spans="2:17" ht="14.25" customHeight="1" x14ac:dyDescent="0.3">
      <c r="B1918" s="4" t="s">
        <v>34</v>
      </c>
      <c r="C1918" s="33">
        <v>1189833</v>
      </c>
      <c r="D1918" s="5">
        <v>44220</v>
      </c>
      <c r="E1918" s="4" t="s">
        <v>36</v>
      </c>
      <c r="F1918" s="4" t="s">
        <v>53</v>
      </c>
      <c r="G1918" s="4" t="s">
        <v>54</v>
      </c>
      <c r="H1918" s="6" t="s">
        <v>21</v>
      </c>
      <c r="I1918" s="7">
        <v>38</v>
      </c>
      <c r="J1918" s="8">
        <v>88</v>
      </c>
      <c r="K1918" s="9">
        <v>3344</v>
      </c>
      <c r="L1918" s="9">
        <v>1772.3200000000002</v>
      </c>
      <c r="M1918" s="10">
        <v>0.53</v>
      </c>
      <c r="N1918" s="4" t="s">
        <v>83</v>
      </c>
      <c r="O1918" s="4" t="str">
        <f>TEXT(Table1[[#This Row],[Invoice Date]],"yyyy")</f>
        <v>2021</v>
      </c>
      <c r="P1918" s="4" t="str">
        <f>TEXT(Table1[[#This Row],[Invoice Date]],"mmm")</f>
        <v>Jan</v>
      </c>
      <c r="Q1918" s="27">
        <f>WEEKNUM(Table1[[#This Row],[Invoice Date]]) + IF(YEAR(Table1[[#This Row],[Invoice Date]])=2021, 52, 0)</f>
        <v>57</v>
      </c>
    </row>
    <row r="1919" spans="2:17" ht="14.25" customHeight="1" x14ac:dyDescent="0.3">
      <c r="B1919" s="4" t="s">
        <v>14</v>
      </c>
      <c r="C1919" s="33">
        <v>1185732</v>
      </c>
      <c r="D1919" s="5">
        <v>44220</v>
      </c>
      <c r="E1919" s="4" t="s">
        <v>15</v>
      </c>
      <c r="F1919" s="4" t="s">
        <v>133</v>
      </c>
      <c r="G1919" s="4" t="s">
        <v>134</v>
      </c>
      <c r="H1919" s="6" t="s">
        <v>19</v>
      </c>
      <c r="I1919" s="7">
        <v>36</v>
      </c>
      <c r="J1919" s="8">
        <v>93</v>
      </c>
      <c r="K1919" s="9">
        <v>3348</v>
      </c>
      <c r="L1919" s="9">
        <v>1339.2</v>
      </c>
      <c r="M1919" s="10">
        <v>0.4</v>
      </c>
      <c r="N1919" s="4" t="s">
        <v>24</v>
      </c>
      <c r="O1919" s="4" t="str">
        <f>TEXT(Table1[[#This Row],[Invoice Date]],"yyyy")</f>
        <v>2021</v>
      </c>
      <c r="P1919" s="4" t="str">
        <f>TEXT(Table1[[#This Row],[Invoice Date]],"mmm")</f>
        <v>Jan</v>
      </c>
      <c r="Q1919" s="27">
        <f>WEEKNUM(Table1[[#This Row],[Invoice Date]]) + IF(YEAR(Table1[[#This Row],[Invoice Date]])=2021, 52, 0)</f>
        <v>57</v>
      </c>
    </row>
    <row r="1920" spans="2:17" ht="14.25" customHeight="1" x14ac:dyDescent="0.3">
      <c r="B1920" s="4" t="s">
        <v>14</v>
      </c>
      <c r="C1920" s="33">
        <v>1185732</v>
      </c>
      <c r="D1920" s="5">
        <v>44220</v>
      </c>
      <c r="E1920" s="4" t="s">
        <v>15</v>
      </c>
      <c r="F1920" s="4" t="s">
        <v>133</v>
      </c>
      <c r="G1920" s="4" t="s">
        <v>134</v>
      </c>
      <c r="H1920" s="6" t="s">
        <v>20</v>
      </c>
      <c r="I1920" s="7">
        <v>35</v>
      </c>
      <c r="J1920" s="8">
        <v>99</v>
      </c>
      <c r="K1920" s="9">
        <v>3465</v>
      </c>
      <c r="L1920" s="9">
        <v>935.55000000000007</v>
      </c>
      <c r="M1920" s="10">
        <v>0.27</v>
      </c>
      <c r="N1920" s="4" t="s">
        <v>24</v>
      </c>
      <c r="O1920" s="4" t="str">
        <f>TEXT(Table1[[#This Row],[Invoice Date]],"yyyy")</f>
        <v>2021</v>
      </c>
      <c r="P1920" s="4" t="str">
        <f>TEXT(Table1[[#This Row],[Invoice Date]],"mmm")</f>
        <v>Jan</v>
      </c>
      <c r="Q1920" s="27">
        <f>WEEKNUM(Table1[[#This Row],[Invoice Date]]) + IF(YEAR(Table1[[#This Row],[Invoice Date]])=2021, 52, 0)</f>
        <v>57</v>
      </c>
    </row>
    <row r="1921" spans="2:17" ht="14.25" customHeight="1" x14ac:dyDescent="0.3">
      <c r="B1921" s="4" t="s">
        <v>14</v>
      </c>
      <c r="C1921" s="33">
        <v>1185732</v>
      </c>
      <c r="D1921" s="5">
        <v>44220</v>
      </c>
      <c r="E1921" s="4" t="s">
        <v>15</v>
      </c>
      <c r="F1921" s="4" t="s">
        <v>118</v>
      </c>
      <c r="G1921" s="4" t="s">
        <v>93</v>
      </c>
      <c r="H1921" s="6" t="s">
        <v>17</v>
      </c>
      <c r="I1921" s="7">
        <v>33</v>
      </c>
      <c r="J1921" s="8">
        <v>106</v>
      </c>
      <c r="K1921" s="9">
        <v>3498</v>
      </c>
      <c r="L1921" s="9">
        <v>1749</v>
      </c>
      <c r="M1921" s="10">
        <v>0.5</v>
      </c>
      <c r="N1921" s="4" t="s">
        <v>83</v>
      </c>
      <c r="O1921" s="4" t="str">
        <f>TEXT(Table1[[#This Row],[Invoice Date]],"yyyy")</f>
        <v>2021</v>
      </c>
      <c r="P1921" s="4" t="str">
        <f>TEXT(Table1[[#This Row],[Invoice Date]],"mmm")</f>
        <v>Jan</v>
      </c>
      <c r="Q1921" s="27">
        <f>WEEKNUM(Table1[[#This Row],[Invoice Date]]) + IF(YEAR(Table1[[#This Row],[Invoice Date]])=2021, 52, 0)</f>
        <v>57</v>
      </c>
    </row>
    <row r="1922" spans="2:17" ht="14.25" customHeight="1" x14ac:dyDescent="0.3">
      <c r="B1922" s="4" t="s">
        <v>14</v>
      </c>
      <c r="C1922" s="33">
        <v>1185732</v>
      </c>
      <c r="D1922" s="5">
        <v>44220</v>
      </c>
      <c r="E1922" s="4" t="s">
        <v>31</v>
      </c>
      <c r="F1922" s="4" t="s">
        <v>70</v>
      </c>
      <c r="G1922" s="4" t="s">
        <v>71</v>
      </c>
      <c r="H1922" s="6" t="s">
        <v>20</v>
      </c>
      <c r="I1922" s="7">
        <v>39</v>
      </c>
      <c r="J1922" s="8">
        <v>91</v>
      </c>
      <c r="K1922" s="9">
        <v>3549</v>
      </c>
      <c r="L1922" s="9">
        <v>1597.05</v>
      </c>
      <c r="M1922" s="10">
        <v>0.44999999999999996</v>
      </c>
      <c r="N1922" s="4" t="s">
        <v>83</v>
      </c>
      <c r="O1922" s="4" t="str">
        <f>TEXT(Table1[[#This Row],[Invoice Date]],"yyyy")</f>
        <v>2021</v>
      </c>
      <c r="P1922" s="4" t="str">
        <f>TEXT(Table1[[#This Row],[Invoice Date]],"mmm")</f>
        <v>Jan</v>
      </c>
      <c r="Q1922" s="27">
        <f>WEEKNUM(Table1[[#This Row],[Invoice Date]]) + IF(YEAR(Table1[[#This Row],[Invoice Date]])=2021, 52, 0)</f>
        <v>57</v>
      </c>
    </row>
    <row r="1923" spans="2:17" ht="14.25" customHeight="1" x14ac:dyDescent="0.3">
      <c r="B1923" s="4" t="s">
        <v>30</v>
      </c>
      <c r="C1923" s="34">
        <v>1128299</v>
      </c>
      <c r="D1923" s="5">
        <v>44220</v>
      </c>
      <c r="E1923" s="4" t="s">
        <v>31</v>
      </c>
      <c r="F1923" s="4" t="s">
        <v>78</v>
      </c>
      <c r="G1923" s="4" t="s">
        <v>79</v>
      </c>
      <c r="H1923" s="6" t="s">
        <v>19</v>
      </c>
      <c r="I1923" s="7">
        <v>29</v>
      </c>
      <c r="J1923" s="8">
        <v>123</v>
      </c>
      <c r="K1923" s="9">
        <v>3567</v>
      </c>
      <c r="L1923" s="9">
        <v>1426.8</v>
      </c>
      <c r="M1923" s="10">
        <v>0.39999999999999997</v>
      </c>
      <c r="N1923" s="4" t="s">
        <v>24</v>
      </c>
      <c r="O1923" s="4" t="str">
        <f>TEXT(Table1[[#This Row],[Invoice Date]],"yyyy")</f>
        <v>2021</v>
      </c>
      <c r="P1923" s="4" t="str">
        <f>TEXT(Table1[[#This Row],[Invoice Date]],"mmm")</f>
        <v>Jan</v>
      </c>
      <c r="Q1923" s="27">
        <f>WEEKNUM(Table1[[#This Row],[Invoice Date]]) + IF(YEAR(Table1[[#This Row],[Invoice Date]])=2021, 52, 0)</f>
        <v>57</v>
      </c>
    </row>
    <row r="1924" spans="2:17" ht="14.25" customHeight="1" x14ac:dyDescent="0.3">
      <c r="B1924" s="4" t="s">
        <v>30</v>
      </c>
      <c r="C1924" s="34">
        <v>1128299</v>
      </c>
      <c r="D1924" s="5">
        <v>44220</v>
      </c>
      <c r="E1924" s="4" t="s">
        <v>31</v>
      </c>
      <c r="F1924" s="4" t="s">
        <v>78</v>
      </c>
      <c r="G1924" s="4" t="s">
        <v>79</v>
      </c>
      <c r="H1924" s="6" t="s">
        <v>23</v>
      </c>
      <c r="I1924" s="7">
        <v>28</v>
      </c>
      <c r="J1924" s="8">
        <v>132</v>
      </c>
      <c r="K1924" s="9">
        <v>3696</v>
      </c>
      <c r="L1924" s="9">
        <v>1256.6399999999999</v>
      </c>
      <c r="M1924" s="10">
        <v>0.33999999999999997</v>
      </c>
      <c r="N1924" s="4" t="s">
        <v>24</v>
      </c>
      <c r="O1924" s="4" t="str">
        <f>TEXT(Table1[[#This Row],[Invoice Date]],"yyyy")</f>
        <v>2021</v>
      </c>
      <c r="P1924" s="4" t="str">
        <f>TEXT(Table1[[#This Row],[Invoice Date]],"mmm")</f>
        <v>Jan</v>
      </c>
      <c r="Q1924" s="27">
        <f>WEEKNUM(Table1[[#This Row],[Invoice Date]]) + IF(YEAR(Table1[[#This Row],[Invoice Date]])=2021, 52, 0)</f>
        <v>57</v>
      </c>
    </row>
    <row r="1925" spans="2:17" ht="14.25" customHeight="1" x14ac:dyDescent="0.3">
      <c r="B1925" s="4" t="s">
        <v>14</v>
      </c>
      <c r="C1925" s="33">
        <v>1185732</v>
      </c>
      <c r="D1925" s="5">
        <v>44220</v>
      </c>
      <c r="E1925" s="4" t="s">
        <v>31</v>
      </c>
      <c r="F1925" s="4" t="s">
        <v>70</v>
      </c>
      <c r="G1925" s="4" t="s">
        <v>71</v>
      </c>
      <c r="H1925" s="6" t="s">
        <v>19</v>
      </c>
      <c r="I1925" s="7">
        <v>36</v>
      </c>
      <c r="J1925" s="8">
        <v>105</v>
      </c>
      <c r="K1925" s="9">
        <v>3780</v>
      </c>
      <c r="L1925" s="9">
        <v>1738.8</v>
      </c>
      <c r="M1925" s="10">
        <v>0.45999999999999996</v>
      </c>
      <c r="N1925" s="4" t="s">
        <v>83</v>
      </c>
      <c r="O1925" s="4" t="str">
        <f>TEXT(Table1[[#This Row],[Invoice Date]],"yyyy")</f>
        <v>2021</v>
      </c>
      <c r="P1925" s="4" t="str">
        <f>TEXT(Table1[[#This Row],[Invoice Date]],"mmm")</f>
        <v>Jan</v>
      </c>
      <c r="Q1925" s="27">
        <f>WEEKNUM(Table1[[#This Row],[Invoice Date]]) + IF(YEAR(Table1[[#This Row],[Invoice Date]])=2021, 52, 0)</f>
        <v>57</v>
      </c>
    </row>
    <row r="1926" spans="2:17" ht="14.25" customHeight="1" x14ac:dyDescent="0.3">
      <c r="B1926" s="4" t="s">
        <v>14</v>
      </c>
      <c r="C1926" s="33">
        <v>1185732</v>
      </c>
      <c r="D1926" s="5">
        <v>44220</v>
      </c>
      <c r="E1926" s="4" t="s">
        <v>15</v>
      </c>
      <c r="F1926" s="4" t="s">
        <v>133</v>
      </c>
      <c r="G1926" s="4" t="s">
        <v>134</v>
      </c>
      <c r="H1926" s="6" t="s">
        <v>20</v>
      </c>
      <c r="I1926" s="7">
        <v>44</v>
      </c>
      <c r="J1926" s="8">
        <v>90</v>
      </c>
      <c r="K1926" s="9">
        <v>3960</v>
      </c>
      <c r="L1926" s="9">
        <v>1386</v>
      </c>
      <c r="M1926" s="10">
        <v>0.35</v>
      </c>
      <c r="N1926" s="4" t="s">
        <v>83</v>
      </c>
      <c r="O1926" s="4" t="str">
        <f>TEXT(Table1[[#This Row],[Invoice Date]],"yyyy")</f>
        <v>2021</v>
      </c>
      <c r="P1926" s="4" t="str">
        <f>TEXT(Table1[[#This Row],[Invoice Date]],"mmm")</f>
        <v>Jan</v>
      </c>
      <c r="Q1926" s="27">
        <f>WEEKNUM(Table1[[#This Row],[Invoice Date]]) + IF(YEAR(Table1[[#This Row],[Invoice Date]])=2021, 52, 0)</f>
        <v>57</v>
      </c>
    </row>
    <row r="1927" spans="2:17" ht="14.25" customHeight="1" x14ac:dyDescent="0.3">
      <c r="B1927" s="4" t="s">
        <v>30</v>
      </c>
      <c r="C1927" s="34">
        <v>1128299</v>
      </c>
      <c r="D1927" s="5">
        <v>44220</v>
      </c>
      <c r="E1927" s="4" t="s">
        <v>31</v>
      </c>
      <c r="F1927" s="4" t="s">
        <v>78</v>
      </c>
      <c r="G1927" s="4" t="s">
        <v>79</v>
      </c>
      <c r="H1927" s="6" t="s">
        <v>19</v>
      </c>
      <c r="I1927" s="7">
        <v>39</v>
      </c>
      <c r="J1927" s="8">
        <v>105</v>
      </c>
      <c r="K1927" s="9">
        <v>4095</v>
      </c>
      <c r="L1927" s="9">
        <v>2006.55</v>
      </c>
      <c r="M1927" s="10">
        <v>0.49</v>
      </c>
      <c r="N1927" s="4" t="s">
        <v>83</v>
      </c>
      <c r="O1927" s="4" t="str">
        <f>TEXT(Table1[[#This Row],[Invoice Date]],"yyyy")</f>
        <v>2021</v>
      </c>
      <c r="P1927" s="4" t="str">
        <f>TEXT(Table1[[#This Row],[Invoice Date]],"mmm")</f>
        <v>Jan</v>
      </c>
      <c r="Q1927" s="27">
        <f>WEEKNUM(Table1[[#This Row],[Invoice Date]]) + IF(YEAR(Table1[[#This Row],[Invoice Date]])=2021, 52, 0)</f>
        <v>57</v>
      </c>
    </row>
    <row r="1928" spans="2:17" ht="14.25" customHeight="1" x14ac:dyDescent="0.3">
      <c r="B1928" s="4" t="s">
        <v>30</v>
      </c>
      <c r="C1928" s="34">
        <v>1128299</v>
      </c>
      <c r="D1928" s="5">
        <v>44220</v>
      </c>
      <c r="E1928" s="4" t="s">
        <v>31</v>
      </c>
      <c r="F1928" s="4" t="s">
        <v>78</v>
      </c>
      <c r="G1928" s="4" t="s">
        <v>79</v>
      </c>
      <c r="H1928" s="6" t="s">
        <v>20</v>
      </c>
      <c r="I1928" s="7">
        <v>39</v>
      </c>
      <c r="J1928" s="8">
        <v>105</v>
      </c>
      <c r="K1928" s="9">
        <v>4095</v>
      </c>
      <c r="L1928" s="9">
        <v>1965.6</v>
      </c>
      <c r="M1928" s="10">
        <v>0.48</v>
      </c>
      <c r="N1928" s="4" t="s">
        <v>83</v>
      </c>
      <c r="O1928" s="4" t="str">
        <f>TEXT(Table1[[#This Row],[Invoice Date]],"yyyy")</f>
        <v>2021</v>
      </c>
      <c r="P1928" s="4" t="str">
        <f>TEXT(Table1[[#This Row],[Invoice Date]],"mmm")</f>
        <v>Jan</v>
      </c>
      <c r="Q1928" s="27">
        <f>WEEKNUM(Table1[[#This Row],[Invoice Date]]) + IF(YEAR(Table1[[#This Row],[Invoice Date]])=2021, 52, 0)</f>
        <v>57</v>
      </c>
    </row>
    <row r="1929" spans="2:17" ht="14.25" customHeight="1" x14ac:dyDescent="0.3">
      <c r="B1929" s="4" t="s">
        <v>14</v>
      </c>
      <c r="C1929" s="33">
        <v>1185732</v>
      </c>
      <c r="D1929" s="5">
        <v>44220</v>
      </c>
      <c r="E1929" s="4" t="s">
        <v>15</v>
      </c>
      <c r="F1929" s="4" t="s">
        <v>133</v>
      </c>
      <c r="G1929" s="4" t="s">
        <v>134</v>
      </c>
      <c r="H1929" s="6" t="s">
        <v>19</v>
      </c>
      <c r="I1929" s="7">
        <v>50</v>
      </c>
      <c r="J1929" s="8">
        <v>84</v>
      </c>
      <c r="K1929" s="9">
        <v>4200</v>
      </c>
      <c r="L1929" s="9">
        <v>1974.0000000000002</v>
      </c>
      <c r="M1929" s="10">
        <v>0.47000000000000003</v>
      </c>
      <c r="N1929" s="4" t="s">
        <v>83</v>
      </c>
      <c r="O1929" s="4" t="str">
        <f>TEXT(Table1[[#This Row],[Invoice Date]],"yyyy")</f>
        <v>2021</v>
      </c>
      <c r="P1929" s="4" t="str">
        <f>TEXT(Table1[[#This Row],[Invoice Date]],"mmm")</f>
        <v>Jan</v>
      </c>
      <c r="Q1929" s="27">
        <f>WEEKNUM(Table1[[#This Row],[Invoice Date]]) + IF(YEAR(Table1[[#This Row],[Invoice Date]])=2021, 52, 0)</f>
        <v>57</v>
      </c>
    </row>
    <row r="1930" spans="2:17" ht="14.25" customHeight="1" x14ac:dyDescent="0.3">
      <c r="B1930" s="4" t="s">
        <v>14</v>
      </c>
      <c r="C1930" s="33">
        <v>1185732</v>
      </c>
      <c r="D1930" s="5">
        <v>44220</v>
      </c>
      <c r="E1930" s="4" t="s">
        <v>15</v>
      </c>
      <c r="F1930" s="4" t="s">
        <v>133</v>
      </c>
      <c r="G1930" s="4" t="s">
        <v>134</v>
      </c>
      <c r="H1930" s="6" t="s">
        <v>23</v>
      </c>
      <c r="I1930" s="7">
        <v>54</v>
      </c>
      <c r="J1930" s="8">
        <v>78</v>
      </c>
      <c r="K1930" s="9">
        <v>4212</v>
      </c>
      <c r="L1930" s="9">
        <v>1895.3999999999999</v>
      </c>
      <c r="M1930" s="10">
        <v>0.44999999999999996</v>
      </c>
      <c r="N1930" s="4" t="s">
        <v>83</v>
      </c>
      <c r="O1930" s="4" t="str">
        <f>TEXT(Table1[[#This Row],[Invoice Date]],"yyyy")</f>
        <v>2021</v>
      </c>
      <c r="P1930" s="4" t="str">
        <f>TEXT(Table1[[#This Row],[Invoice Date]],"mmm")</f>
        <v>Jan</v>
      </c>
      <c r="Q1930" s="27">
        <f>WEEKNUM(Table1[[#This Row],[Invoice Date]]) + IF(YEAR(Table1[[#This Row],[Invoice Date]])=2021, 52, 0)</f>
        <v>57</v>
      </c>
    </row>
    <row r="1931" spans="2:17" ht="14.25" customHeight="1" x14ac:dyDescent="0.3">
      <c r="B1931" s="4" t="s">
        <v>30</v>
      </c>
      <c r="C1931" s="34">
        <v>1128299</v>
      </c>
      <c r="D1931" s="5">
        <v>44220</v>
      </c>
      <c r="E1931" s="4" t="s">
        <v>31</v>
      </c>
      <c r="F1931" s="4" t="s">
        <v>78</v>
      </c>
      <c r="G1931" s="4" t="s">
        <v>79</v>
      </c>
      <c r="H1931" s="6" t="s">
        <v>23</v>
      </c>
      <c r="I1931" s="7">
        <v>39</v>
      </c>
      <c r="J1931" s="8">
        <v>108</v>
      </c>
      <c r="K1931" s="9">
        <v>4212</v>
      </c>
      <c r="L1931" s="9">
        <v>1811.16</v>
      </c>
      <c r="M1931" s="10">
        <v>0.43</v>
      </c>
      <c r="N1931" s="4" t="s">
        <v>83</v>
      </c>
      <c r="O1931" s="4" t="str">
        <f>TEXT(Table1[[#This Row],[Invoice Date]],"yyyy")</f>
        <v>2021</v>
      </c>
      <c r="P1931" s="4" t="str">
        <f>TEXT(Table1[[#This Row],[Invoice Date]],"mmm")</f>
        <v>Jan</v>
      </c>
      <c r="Q1931" s="27">
        <f>WEEKNUM(Table1[[#This Row],[Invoice Date]]) + IF(YEAR(Table1[[#This Row],[Invoice Date]])=2021, 52, 0)</f>
        <v>57</v>
      </c>
    </row>
    <row r="1932" spans="2:17" ht="14.25" customHeight="1" x14ac:dyDescent="0.3">
      <c r="B1932" s="4" t="s">
        <v>14</v>
      </c>
      <c r="C1932" s="33">
        <v>1185732</v>
      </c>
      <c r="D1932" s="5">
        <v>44220</v>
      </c>
      <c r="E1932" s="4" t="s">
        <v>15</v>
      </c>
      <c r="F1932" s="4" t="s">
        <v>133</v>
      </c>
      <c r="G1932" s="4" t="s">
        <v>134</v>
      </c>
      <c r="H1932" s="6" t="s">
        <v>23</v>
      </c>
      <c r="I1932" s="7">
        <v>41</v>
      </c>
      <c r="J1932" s="8">
        <v>105</v>
      </c>
      <c r="K1932" s="9">
        <v>4305</v>
      </c>
      <c r="L1932" s="9">
        <v>1377.6000000000001</v>
      </c>
      <c r="M1932" s="10">
        <v>0.32</v>
      </c>
      <c r="N1932" s="4" t="s">
        <v>24</v>
      </c>
      <c r="O1932" s="4" t="str">
        <f>TEXT(Table1[[#This Row],[Invoice Date]],"yyyy")</f>
        <v>2021</v>
      </c>
      <c r="P1932" s="4" t="str">
        <f>TEXT(Table1[[#This Row],[Invoice Date]],"mmm")</f>
        <v>Jan</v>
      </c>
      <c r="Q1932" s="27">
        <f>WEEKNUM(Table1[[#This Row],[Invoice Date]]) + IF(YEAR(Table1[[#This Row],[Invoice Date]])=2021, 52, 0)</f>
        <v>57</v>
      </c>
    </row>
    <row r="1933" spans="2:17" ht="14.25" customHeight="1" x14ac:dyDescent="0.3">
      <c r="B1933" s="4" t="s">
        <v>61</v>
      </c>
      <c r="C1933" s="33">
        <v>1185731</v>
      </c>
      <c r="D1933" s="5">
        <v>44220</v>
      </c>
      <c r="E1933" s="4" t="s">
        <v>31</v>
      </c>
      <c r="F1933" s="4" t="s">
        <v>64</v>
      </c>
      <c r="G1933" s="4" t="s">
        <v>65</v>
      </c>
      <c r="H1933" s="6" t="s">
        <v>23</v>
      </c>
      <c r="I1933" s="7">
        <v>52</v>
      </c>
      <c r="J1933" s="8">
        <v>84</v>
      </c>
      <c r="K1933" s="9">
        <v>4368</v>
      </c>
      <c r="L1933" s="9">
        <v>1790.8799999999999</v>
      </c>
      <c r="M1933" s="10">
        <v>0.41</v>
      </c>
      <c r="N1933" s="4" t="s">
        <v>83</v>
      </c>
      <c r="O1933" s="4" t="str">
        <f>TEXT(Table1[[#This Row],[Invoice Date]],"yyyy")</f>
        <v>2021</v>
      </c>
      <c r="P1933" s="4" t="str">
        <f>TEXT(Table1[[#This Row],[Invoice Date]],"mmm")</f>
        <v>Jan</v>
      </c>
      <c r="Q1933" s="27">
        <f>WEEKNUM(Table1[[#This Row],[Invoice Date]]) + IF(YEAR(Table1[[#This Row],[Invoice Date]])=2021, 52, 0)</f>
        <v>57</v>
      </c>
    </row>
    <row r="1934" spans="2:17" ht="14.25" customHeight="1" x14ac:dyDescent="0.3">
      <c r="B1934" s="4" t="s">
        <v>14</v>
      </c>
      <c r="C1934" s="33">
        <v>1185732</v>
      </c>
      <c r="D1934" s="5">
        <v>44220</v>
      </c>
      <c r="E1934" s="4" t="s">
        <v>31</v>
      </c>
      <c r="F1934" s="4" t="s">
        <v>70</v>
      </c>
      <c r="G1934" s="4" t="s">
        <v>71</v>
      </c>
      <c r="H1934" s="6" t="s">
        <v>23</v>
      </c>
      <c r="I1934" s="7">
        <v>38</v>
      </c>
      <c r="J1934" s="8">
        <v>116</v>
      </c>
      <c r="K1934" s="9">
        <v>4408</v>
      </c>
      <c r="L1934" s="9">
        <v>1983.6</v>
      </c>
      <c r="M1934" s="10">
        <v>0.44999999999999996</v>
      </c>
      <c r="N1934" s="4" t="s">
        <v>83</v>
      </c>
      <c r="O1934" s="4" t="str">
        <f>TEXT(Table1[[#This Row],[Invoice Date]],"yyyy")</f>
        <v>2021</v>
      </c>
      <c r="P1934" s="4" t="str">
        <f>TEXT(Table1[[#This Row],[Invoice Date]],"mmm")</f>
        <v>Jan</v>
      </c>
      <c r="Q1934" s="27">
        <f>WEEKNUM(Table1[[#This Row],[Invoice Date]]) + IF(YEAR(Table1[[#This Row],[Invoice Date]])=2021, 52, 0)</f>
        <v>57</v>
      </c>
    </row>
    <row r="1935" spans="2:17" ht="14.25" customHeight="1" x14ac:dyDescent="0.3">
      <c r="B1935" s="4" t="s">
        <v>14</v>
      </c>
      <c r="C1935" s="33">
        <v>1185732</v>
      </c>
      <c r="D1935" s="5">
        <v>44220</v>
      </c>
      <c r="E1935" s="4" t="s">
        <v>15</v>
      </c>
      <c r="F1935" s="4" t="s">
        <v>133</v>
      </c>
      <c r="G1935" s="4" t="s">
        <v>134</v>
      </c>
      <c r="H1935" s="6" t="s">
        <v>17</v>
      </c>
      <c r="I1935" s="7">
        <v>36</v>
      </c>
      <c r="J1935" s="8">
        <v>165</v>
      </c>
      <c r="K1935" s="9">
        <v>5940</v>
      </c>
      <c r="L1935" s="9">
        <v>2197.8000000000002</v>
      </c>
      <c r="M1935" s="10">
        <v>0.37000000000000005</v>
      </c>
      <c r="N1935" s="4" t="s">
        <v>24</v>
      </c>
      <c r="O1935" s="4" t="str">
        <f>TEXT(Table1[[#This Row],[Invoice Date]],"yyyy")</f>
        <v>2021</v>
      </c>
      <c r="P1935" s="4" t="str">
        <f>TEXT(Table1[[#This Row],[Invoice Date]],"mmm")</f>
        <v>Jan</v>
      </c>
      <c r="Q1935" s="27">
        <f>WEEKNUM(Table1[[#This Row],[Invoice Date]]) + IF(YEAR(Table1[[#This Row],[Invoice Date]])=2021, 52, 0)</f>
        <v>57</v>
      </c>
    </row>
    <row r="1936" spans="2:17" ht="14.25" customHeight="1" x14ac:dyDescent="0.3">
      <c r="B1936" s="4" t="s">
        <v>14</v>
      </c>
      <c r="C1936" s="33">
        <v>1185732</v>
      </c>
      <c r="D1936" s="5">
        <v>44220</v>
      </c>
      <c r="E1936" s="4" t="s">
        <v>15</v>
      </c>
      <c r="F1936" s="4" t="s">
        <v>133</v>
      </c>
      <c r="G1936" s="4" t="s">
        <v>134</v>
      </c>
      <c r="H1936" s="6" t="s">
        <v>17</v>
      </c>
      <c r="I1936" s="7">
        <v>52</v>
      </c>
      <c r="J1936" s="8">
        <v>145</v>
      </c>
      <c r="K1936" s="9">
        <v>7540</v>
      </c>
      <c r="L1936" s="9">
        <v>3468.4</v>
      </c>
      <c r="M1936" s="10">
        <v>0.46</v>
      </c>
      <c r="N1936" s="4" t="s">
        <v>83</v>
      </c>
      <c r="O1936" s="4" t="str">
        <f>TEXT(Table1[[#This Row],[Invoice Date]],"yyyy")</f>
        <v>2021</v>
      </c>
      <c r="P1936" s="4" t="str">
        <f>TEXT(Table1[[#This Row],[Invoice Date]],"mmm")</f>
        <v>Jan</v>
      </c>
      <c r="Q1936" s="27">
        <f>WEEKNUM(Table1[[#This Row],[Invoice Date]]) + IF(YEAR(Table1[[#This Row],[Invoice Date]])=2021, 52, 0)</f>
        <v>57</v>
      </c>
    </row>
    <row r="1937" spans="2:17" ht="14.25" customHeight="1" x14ac:dyDescent="0.3">
      <c r="B1937" s="4" t="s">
        <v>30</v>
      </c>
      <c r="C1937" s="34">
        <v>1128299</v>
      </c>
      <c r="D1937" s="5">
        <v>44220</v>
      </c>
      <c r="E1937" s="4" t="s">
        <v>31</v>
      </c>
      <c r="F1937" s="4" t="s">
        <v>32</v>
      </c>
      <c r="G1937" s="4" t="s">
        <v>33</v>
      </c>
      <c r="H1937" s="6" t="s">
        <v>17</v>
      </c>
      <c r="I1937" s="7">
        <v>40</v>
      </c>
      <c r="J1937" s="8">
        <v>287</v>
      </c>
      <c r="K1937" s="9">
        <v>11480</v>
      </c>
      <c r="L1937" s="9">
        <v>4018.0000000000005</v>
      </c>
      <c r="M1937" s="10">
        <v>0.35000000000000003</v>
      </c>
      <c r="N1937" s="4" t="s">
        <v>24</v>
      </c>
      <c r="O1937" s="4" t="str">
        <f>TEXT(Table1[[#This Row],[Invoice Date]],"yyyy")</f>
        <v>2021</v>
      </c>
      <c r="P1937" s="4" t="str">
        <f>TEXT(Table1[[#This Row],[Invoice Date]],"mmm")</f>
        <v>Jan</v>
      </c>
      <c r="Q1937" s="27">
        <f>WEEKNUM(Table1[[#This Row],[Invoice Date]]) + IF(YEAR(Table1[[#This Row],[Invoice Date]])=2021, 52, 0)</f>
        <v>57</v>
      </c>
    </row>
    <row r="1938" spans="2:17" ht="14.25" customHeight="1" x14ac:dyDescent="0.3">
      <c r="B1938" s="4" t="s">
        <v>30</v>
      </c>
      <c r="C1938" s="34">
        <v>1128299</v>
      </c>
      <c r="D1938" s="5">
        <v>44220</v>
      </c>
      <c r="E1938" s="4" t="s">
        <v>31</v>
      </c>
      <c r="F1938" s="4" t="s">
        <v>32</v>
      </c>
      <c r="G1938" s="4" t="s">
        <v>33</v>
      </c>
      <c r="H1938" s="6" t="s">
        <v>17</v>
      </c>
      <c r="I1938" s="7">
        <v>51</v>
      </c>
      <c r="J1938" s="8">
        <v>241</v>
      </c>
      <c r="K1938" s="9">
        <v>12291</v>
      </c>
      <c r="L1938" s="9">
        <v>5162.22</v>
      </c>
      <c r="M1938" s="10">
        <v>0.42000000000000004</v>
      </c>
      <c r="N1938" s="4" t="s">
        <v>83</v>
      </c>
      <c r="O1938" s="4" t="str">
        <f>TEXT(Table1[[#This Row],[Invoice Date]],"yyyy")</f>
        <v>2021</v>
      </c>
      <c r="P1938" s="4" t="str">
        <f>TEXT(Table1[[#This Row],[Invoice Date]],"mmm")</f>
        <v>Jan</v>
      </c>
      <c r="Q1938" s="27">
        <f>WEEKNUM(Table1[[#This Row],[Invoice Date]]) + IF(YEAR(Table1[[#This Row],[Invoice Date]])=2021, 52, 0)</f>
        <v>57</v>
      </c>
    </row>
    <row r="1939" spans="2:17" ht="14.25" customHeight="1" x14ac:dyDescent="0.3">
      <c r="B1939" s="4" t="s">
        <v>14</v>
      </c>
      <c r="C1939" s="33">
        <v>1185732</v>
      </c>
      <c r="D1939" s="5">
        <v>44220</v>
      </c>
      <c r="E1939" s="4" t="s">
        <v>15</v>
      </c>
      <c r="F1939" s="4" t="s">
        <v>118</v>
      </c>
      <c r="G1939" s="4" t="s">
        <v>93</v>
      </c>
      <c r="H1939" s="6" t="s">
        <v>21</v>
      </c>
      <c r="I1939" s="7">
        <v>30</v>
      </c>
      <c r="J1939" s="8">
        <v>75</v>
      </c>
      <c r="K1939" s="9">
        <v>22500</v>
      </c>
      <c r="L1939" s="9">
        <v>7874.9999999999991</v>
      </c>
      <c r="M1939" s="10">
        <v>0.35</v>
      </c>
      <c r="N1939" s="4" t="s">
        <v>18</v>
      </c>
      <c r="O1939" s="4" t="str">
        <f>TEXT(Table1[[#This Row],[Invoice Date]],"yyyy")</f>
        <v>2021</v>
      </c>
      <c r="P1939" s="4" t="str">
        <f>TEXT(Table1[[#This Row],[Invoice Date]],"mmm")</f>
        <v>Jan</v>
      </c>
      <c r="Q1939" s="27">
        <f>WEEKNUM(Table1[[#This Row],[Invoice Date]]) + IF(YEAR(Table1[[#This Row],[Invoice Date]])=2021, 52, 0)</f>
        <v>57</v>
      </c>
    </row>
    <row r="1940" spans="2:17" ht="14.25" customHeight="1" x14ac:dyDescent="0.3">
      <c r="B1940" s="4" t="s">
        <v>14</v>
      </c>
      <c r="C1940" s="33">
        <v>1185732</v>
      </c>
      <c r="D1940" s="5">
        <v>44220</v>
      </c>
      <c r="E1940" s="4" t="s">
        <v>15</v>
      </c>
      <c r="F1940" s="4" t="s">
        <v>118</v>
      </c>
      <c r="G1940" s="4" t="s">
        <v>93</v>
      </c>
      <c r="H1940" s="6" t="s">
        <v>22</v>
      </c>
      <c r="I1940" s="7">
        <v>45</v>
      </c>
      <c r="J1940" s="8">
        <v>125</v>
      </c>
      <c r="K1940" s="9">
        <v>56250</v>
      </c>
      <c r="L1940" s="9">
        <v>16875</v>
      </c>
      <c r="M1940" s="10">
        <v>0.3</v>
      </c>
      <c r="N1940" s="4" t="s">
        <v>18</v>
      </c>
      <c r="O1940" s="4" t="str">
        <f>TEXT(Table1[[#This Row],[Invoice Date]],"yyyy")</f>
        <v>2021</v>
      </c>
      <c r="P1940" s="4" t="str">
        <f>TEXT(Table1[[#This Row],[Invoice Date]],"mmm")</f>
        <v>Jan</v>
      </c>
      <c r="Q1940" s="27">
        <f>WEEKNUM(Table1[[#This Row],[Invoice Date]]) + IF(YEAR(Table1[[#This Row],[Invoice Date]])=2021, 52, 0)</f>
        <v>57</v>
      </c>
    </row>
    <row r="1941" spans="2:17" ht="14.25" customHeight="1" x14ac:dyDescent="0.3">
      <c r="B1941" s="4" t="s">
        <v>14</v>
      </c>
      <c r="C1941" s="33">
        <v>1185732</v>
      </c>
      <c r="D1941" s="5">
        <v>44220</v>
      </c>
      <c r="E1941" s="4" t="s">
        <v>15</v>
      </c>
      <c r="F1941" s="4" t="s">
        <v>118</v>
      </c>
      <c r="G1941" s="4" t="s">
        <v>93</v>
      </c>
      <c r="H1941" s="6" t="s">
        <v>20</v>
      </c>
      <c r="I1941" s="7">
        <v>25.000000000000007</v>
      </c>
      <c r="J1941" s="8">
        <v>225</v>
      </c>
      <c r="K1941" s="9">
        <v>56250.000000000015</v>
      </c>
      <c r="L1941" s="9">
        <v>19687.500000000004</v>
      </c>
      <c r="M1941" s="10">
        <v>0.35</v>
      </c>
      <c r="N1941" s="4" t="s">
        <v>18</v>
      </c>
      <c r="O1941" s="4" t="str">
        <f>TEXT(Table1[[#This Row],[Invoice Date]],"yyyy")</f>
        <v>2021</v>
      </c>
      <c r="P1941" s="4" t="str">
        <f>TEXT(Table1[[#This Row],[Invoice Date]],"mmm")</f>
        <v>Jan</v>
      </c>
      <c r="Q1941" s="27">
        <f>WEEKNUM(Table1[[#This Row],[Invoice Date]]) + IF(YEAR(Table1[[#This Row],[Invoice Date]])=2021, 52, 0)</f>
        <v>57</v>
      </c>
    </row>
    <row r="1942" spans="2:17" ht="14.25" customHeight="1" x14ac:dyDescent="0.3">
      <c r="B1942" s="4" t="s">
        <v>14</v>
      </c>
      <c r="C1942" s="33">
        <v>1185732</v>
      </c>
      <c r="D1942" s="5">
        <v>44220</v>
      </c>
      <c r="E1942" s="4" t="s">
        <v>31</v>
      </c>
      <c r="F1942" s="4" t="s">
        <v>70</v>
      </c>
      <c r="G1942" s="4" t="s">
        <v>71</v>
      </c>
      <c r="H1942" s="6" t="s">
        <v>22</v>
      </c>
      <c r="I1942" s="7">
        <v>45.000000000000007</v>
      </c>
      <c r="J1942" s="8">
        <v>150</v>
      </c>
      <c r="K1942" s="9">
        <v>67500.000000000015</v>
      </c>
      <c r="L1942" s="9">
        <v>27000.000000000007</v>
      </c>
      <c r="M1942" s="10">
        <v>0.4</v>
      </c>
      <c r="N1942" s="4" t="s">
        <v>18</v>
      </c>
      <c r="O1942" s="4" t="str">
        <f>TEXT(Table1[[#This Row],[Invoice Date]],"yyyy")</f>
        <v>2021</v>
      </c>
      <c r="P1942" s="4" t="str">
        <f>TEXT(Table1[[#This Row],[Invoice Date]],"mmm")</f>
        <v>Jan</v>
      </c>
      <c r="Q1942" s="27">
        <f>WEEKNUM(Table1[[#This Row],[Invoice Date]]) + IF(YEAR(Table1[[#This Row],[Invoice Date]])=2021, 52, 0)</f>
        <v>57</v>
      </c>
    </row>
    <row r="1943" spans="2:17" ht="14.25" customHeight="1" x14ac:dyDescent="0.3">
      <c r="B1943" s="4" t="s">
        <v>30</v>
      </c>
      <c r="C1943" s="34">
        <v>1128299</v>
      </c>
      <c r="D1943" s="5">
        <v>44220</v>
      </c>
      <c r="E1943" s="4" t="s">
        <v>31</v>
      </c>
      <c r="F1943" s="4" t="s">
        <v>78</v>
      </c>
      <c r="G1943" s="4" t="s">
        <v>79</v>
      </c>
      <c r="H1943" s="6" t="s">
        <v>22</v>
      </c>
      <c r="I1943" s="7">
        <v>45.000000000000007</v>
      </c>
      <c r="J1943" s="8">
        <v>150</v>
      </c>
      <c r="K1943" s="9">
        <v>67500.000000000015</v>
      </c>
      <c r="L1943" s="9">
        <v>27000.000000000007</v>
      </c>
      <c r="M1943" s="10">
        <v>0.4</v>
      </c>
      <c r="N1943" s="4" t="s">
        <v>18</v>
      </c>
      <c r="O1943" s="4" t="str">
        <f>TEXT(Table1[[#This Row],[Invoice Date]],"yyyy")</f>
        <v>2021</v>
      </c>
      <c r="P1943" s="4" t="str">
        <f>TEXT(Table1[[#This Row],[Invoice Date]],"mmm")</f>
        <v>Jan</v>
      </c>
      <c r="Q1943" s="27">
        <f>WEEKNUM(Table1[[#This Row],[Invoice Date]]) + IF(YEAR(Table1[[#This Row],[Invoice Date]])=2021, 52, 0)</f>
        <v>57</v>
      </c>
    </row>
    <row r="1944" spans="2:17" ht="14.25" customHeight="1" x14ac:dyDescent="0.3">
      <c r="B1944" s="4" t="s">
        <v>14</v>
      </c>
      <c r="C1944" s="33">
        <v>1185732</v>
      </c>
      <c r="D1944" s="5">
        <v>44220</v>
      </c>
      <c r="E1944" s="4" t="s">
        <v>15</v>
      </c>
      <c r="F1944" s="4" t="s">
        <v>133</v>
      </c>
      <c r="G1944" s="4" t="s">
        <v>134</v>
      </c>
      <c r="H1944" s="6" t="s">
        <v>21</v>
      </c>
      <c r="I1944" s="7">
        <v>49.999999999999993</v>
      </c>
      <c r="J1944" s="8">
        <v>150</v>
      </c>
      <c r="K1944" s="9">
        <v>74999.999999999985</v>
      </c>
      <c r="L1944" s="9">
        <v>18749.999999999996</v>
      </c>
      <c r="M1944" s="10">
        <v>0.25</v>
      </c>
      <c r="N1944" s="4" t="s">
        <v>24</v>
      </c>
      <c r="O1944" s="4" t="str">
        <f>TEXT(Table1[[#This Row],[Invoice Date]],"yyyy")</f>
        <v>2021</v>
      </c>
      <c r="P1944" s="4" t="str">
        <f>TEXT(Table1[[#This Row],[Invoice Date]],"mmm")</f>
        <v>Jan</v>
      </c>
      <c r="Q1944" s="27">
        <f>WEEKNUM(Table1[[#This Row],[Invoice Date]]) + IF(YEAR(Table1[[#This Row],[Invoice Date]])=2021, 52, 0)</f>
        <v>57</v>
      </c>
    </row>
    <row r="1945" spans="2:17" ht="14.25" customHeight="1" x14ac:dyDescent="0.3">
      <c r="B1945" s="4" t="s">
        <v>14</v>
      </c>
      <c r="C1945" s="33">
        <v>1185732</v>
      </c>
      <c r="D1945" s="5">
        <v>44220</v>
      </c>
      <c r="E1945" s="4" t="s">
        <v>15</v>
      </c>
      <c r="F1945" s="4" t="s">
        <v>118</v>
      </c>
      <c r="G1945" s="4" t="s">
        <v>93</v>
      </c>
      <c r="H1945" s="6" t="s">
        <v>19</v>
      </c>
      <c r="I1945" s="7">
        <v>35</v>
      </c>
      <c r="J1945" s="8">
        <v>225</v>
      </c>
      <c r="K1945" s="9">
        <v>78750</v>
      </c>
      <c r="L1945" s="9">
        <v>27562.5</v>
      </c>
      <c r="M1945" s="10">
        <v>0.35</v>
      </c>
      <c r="N1945" s="4" t="s">
        <v>18</v>
      </c>
      <c r="O1945" s="4" t="str">
        <f>TEXT(Table1[[#This Row],[Invoice Date]],"yyyy")</f>
        <v>2021</v>
      </c>
      <c r="P1945" s="4" t="str">
        <f>TEXT(Table1[[#This Row],[Invoice Date]],"mmm")</f>
        <v>Jan</v>
      </c>
      <c r="Q1945" s="27">
        <f>WEEKNUM(Table1[[#This Row],[Invoice Date]]) + IF(YEAR(Table1[[#This Row],[Invoice Date]])=2021, 52, 0)</f>
        <v>57</v>
      </c>
    </row>
    <row r="1946" spans="2:17" ht="14.25" customHeight="1" x14ac:dyDescent="0.3">
      <c r="B1946" s="4" t="s">
        <v>14</v>
      </c>
      <c r="C1946" s="33">
        <v>1185732</v>
      </c>
      <c r="D1946" s="5">
        <v>44220</v>
      </c>
      <c r="E1946" s="4" t="s">
        <v>15</v>
      </c>
      <c r="F1946" s="4" t="s">
        <v>118</v>
      </c>
      <c r="G1946" s="4" t="s">
        <v>93</v>
      </c>
      <c r="H1946" s="6" t="s">
        <v>23</v>
      </c>
      <c r="I1946" s="7">
        <v>35</v>
      </c>
      <c r="J1946" s="8">
        <v>225</v>
      </c>
      <c r="K1946" s="9">
        <v>78750</v>
      </c>
      <c r="L1946" s="9">
        <v>23625</v>
      </c>
      <c r="M1946" s="10">
        <v>0.3</v>
      </c>
      <c r="N1946" s="4" t="s">
        <v>18</v>
      </c>
      <c r="O1946" s="4" t="str">
        <f>TEXT(Table1[[#This Row],[Invoice Date]],"yyyy")</f>
        <v>2021</v>
      </c>
      <c r="P1946" s="4" t="str">
        <f>TEXT(Table1[[#This Row],[Invoice Date]],"mmm")</f>
        <v>Jan</v>
      </c>
      <c r="Q1946" s="27">
        <f>WEEKNUM(Table1[[#This Row],[Invoice Date]]) + IF(YEAR(Table1[[#This Row],[Invoice Date]])=2021, 52, 0)</f>
        <v>57</v>
      </c>
    </row>
    <row r="1947" spans="2:17" ht="14.25" customHeight="1" x14ac:dyDescent="0.3">
      <c r="B1947" s="4" t="s">
        <v>14</v>
      </c>
      <c r="C1947" s="33">
        <v>1185732</v>
      </c>
      <c r="D1947" s="5">
        <v>44220</v>
      </c>
      <c r="E1947" s="4" t="s">
        <v>31</v>
      </c>
      <c r="F1947" s="4" t="s">
        <v>70</v>
      </c>
      <c r="G1947" s="4" t="s">
        <v>71</v>
      </c>
      <c r="H1947" s="6" t="s">
        <v>21</v>
      </c>
      <c r="I1947" s="7">
        <v>40</v>
      </c>
      <c r="J1947" s="8">
        <v>200</v>
      </c>
      <c r="K1947" s="9">
        <v>80000</v>
      </c>
      <c r="L1947" s="9">
        <v>28000</v>
      </c>
      <c r="M1947" s="10">
        <v>0.35</v>
      </c>
      <c r="N1947" s="4" t="s">
        <v>18</v>
      </c>
      <c r="O1947" s="4" t="str">
        <f>TEXT(Table1[[#This Row],[Invoice Date]],"yyyy")</f>
        <v>2021</v>
      </c>
      <c r="P1947" s="4" t="str">
        <f>TEXT(Table1[[#This Row],[Invoice Date]],"mmm")</f>
        <v>Jan</v>
      </c>
      <c r="Q1947" s="27">
        <f>WEEKNUM(Table1[[#This Row],[Invoice Date]]) + IF(YEAR(Table1[[#This Row],[Invoice Date]])=2021, 52, 0)</f>
        <v>57</v>
      </c>
    </row>
    <row r="1948" spans="2:17" ht="14.25" customHeight="1" x14ac:dyDescent="0.3">
      <c r="B1948" s="4" t="s">
        <v>30</v>
      </c>
      <c r="C1948" s="34">
        <v>1128299</v>
      </c>
      <c r="D1948" s="5">
        <v>44220</v>
      </c>
      <c r="E1948" s="4" t="s">
        <v>31</v>
      </c>
      <c r="F1948" s="4" t="s">
        <v>78</v>
      </c>
      <c r="G1948" s="4" t="s">
        <v>79</v>
      </c>
      <c r="H1948" s="6" t="s">
        <v>21</v>
      </c>
      <c r="I1948" s="7">
        <v>40</v>
      </c>
      <c r="J1948" s="8">
        <v>200</v>
      </c>
      <c r="K1948" s="9">
        <v>80000</v>
      </c>
      <c r="L1948" s="9">
        <v>28000</v>
      </c>
      <c r="M1948" s="10">
        <v>0.35</v>
      </c>
      <c r="N1948" s="4" t="s">
        <v>18</v>
      </c>
      <c r="O1948" s="4" t="str">
        <f>TEXT(Table1[[#This Row],[Invoice Date]],"yyyy")</f>
        <v>2021</v>
      </c>
      <c r="P1948" s="4" t="str">
        <f>TEXT(Table1[[#This Row],[Invoice Date]],"mmm")</f>
        <v>Jan</v>
      </c>
      <c r="Q1948" s="27">
        <f>WEEKNUM(Table1[[#This Row],[Invoice Date]]) + IF(YEAR(Table1[[#This Row],[Invoice Date]])=2021, 52, 0)</f>
        <v>57</v>
      </c>
    </row>
    <row r="1949" spans="2:17" ht="14.25" customHeight="1" x14ac:dyDescent="0.3">
      <c r="B1949" s="4" t="s">
        <v>14</v>
      </c>
      <c r="C1949" s="33">
        <v>1185732</v>
      </c>
      <c r="D1949" s="5">
        <v>44220</v>
      </c>
      <c r="E1949" s="4" t="s">
        <v>31</v>
      </c>
      <c r="F1949" s="4" t="s">
        <v>70</v>
      </c>
      <c r="G1949" s="4" t="s">
        <v>71</v>
      </c>
      <c r="H1949" s="6" t="s">
        <v>17</v>
      </c>
      <c r="I1949" s="7">
        <v>30.000000000000004</v>
      </c>
      <c r="J1949" s="8">
        <v>350</v>
      </c>
      <c r="K1949" s="9">
        <v>105000.00000000001</v>
      </c>
      <c r="L1949" s="9">
        <v>36750</v>
      </c>
      <c r="M1949" s="10">
        <v>0.35</v>
      </c>
      <c r="N1949" s="4" t="s">
        <v>18</v>
      </c>
      <c r="O1949" s="4" t="str">
        <f>TEXT(Table1[[#This Row],[Invoice Date]],"yyyy")</f>
        <v>2021</v>
      </c>
      <c r="P1949" s="4" t="str">
        <f>TEXT(Table1[[#This Row],[Invoice Date]],"mmm")</f>
        <v>Jan</v>
      </c>
      <c r="Q1949" s="27">
        <f>WEEKNUM(Table1[[#This Row],[Invoice Date]]) + IF(YEAR(Table1[[#This Row],[Invoice Date]])=2021, 52, 0)</f>
        <v>57</v>
      </c>
    </row>
    <row r="1950" spans="2:17" ht="14.25" customHeight="1" x14ac:dyDescent="0.3">
      <c r="B1950" s="4" t="s">
        <v>30</v>
      </c>
      <c r="C1950" s="34">
        <v>1128299</v>
      </c>
      <c r="D1950" s="5">
        <v>44220</v>
      </c>
      <c r="E1950" s="4" t="s">
        <v>31</v>
      </c>
      <c r="F1950" s="4" t="s">
        <v>78</v>
      </c>
      <c r="G1950" s="4" t="s">
        <v>79</v>
      </c>
      <c r="H1950" s="6" t="s">
        <v>17</v>
      </c>
      <c r="I1950" s="7">
        <v>30.000000000000004</v>
      </c>
      <c r="J1950" s="8">
        <v>350</v>
      </c>
      <c r="K1950" s="9">
        <v>105000.00000000001</v>
      </c>
      <c r="L1950" s="9">
        <v>36750</v>
      </c>
      <c r="M1950" s="10">
        <v>0.35</v>
      </c>
      <c r="N1950" s="4" t="s">
        <v>18</v>
      </c>
      <c r="O1950" s="4" t="str">
        <f>TEXT(Table1[[#This Row],[Invoice Date]],"yyyy")</f>
        <v>2021</v>
      </c>
      <c r="P1950" s="4" t="str">
        <f>TEXT(Table1[[#This Row],[Invoice Date]],"mmm")</f>
        <v>Jan</v>
      </c>
      <c r="Q1950" s="27">
        <f>WEEKNUM(Table1[[#This Row],[Invoice Date]]) + IF(YEAR(Table1[[#This Row],[Invoice Date]])=2021, 52, 0)</f>
        <v>57</v>
      </c>
    </row>
    <row r="1951" spans="2:17" ht="14.25" customHeight="1" x14ac:dyDescent="0.3">
      <c r="B1951" s="4" t="s">
        <v>34</v>
      </c>
      <c r="C1951" s="33">
        <v>1189833</v>
      </c>
      <c r="D1951" s="5">
        <v>44220</v>
      </c>
      <c r="E1951" s="4" t="s">
        <v>36</v>
      </c>
      <c r="F1951" s="4" t="s">
        <v>53</v>
      </c>
      <c r="G1951" s="4" t="s">
        <v>54</v>
      </c>
      <c r="H1951" s="6" t="s">
        <v>21</v>
      </c>
      <c r="I1951" s="7">
        <v>40</v>
      </c>
      <c r="J1951" s="8">
        <v>325</v>
      </c>
      <c r="K1951" s="9">
        <v>130000</v>
      </c>
      <c r="L1951" s="9">
        <v>51999.999999999993</v>
      </c>
      <c r="M1951" s="10">
        <v>0.39999999999999997</v>
      </c>
      <c r="N1951" s="4" t="s">
        <v>24</v>
      </c>
      <c r="O1951" s="4" t="str">
        <f>TEXT(Table1[[#This Row],[Invoice Date]],"yyyy")</f>
        <v>2021</v>
      </c>
      <c r="P1951" s="4" t="str">
        <f>TEXT(Table1[[#This Row],[Invoice Date]],"mmm")</f>
        <v>Jan</v>
      </c>
      <c r="Q1951" s="27">
        <f>WEEKNUM(Table1[[#This Row],[Invoice Date]]) + IF(YEAR(Table1[[#This Row],[Invoice Date]])=2021, 52, 0)</f>
        <v>57</v>
      </c>
    </row>
    <row r="1952" spans="2:17" ht="14.25" customHeight="1" x14ac:dyDescent="0.3">
      <c r="B1952" s="4" t="s">
        <v>14</v>
      </c>
      <c r="C1952" s="33">
        <v>1185732</v>
      </c>
      <c r="D1952" s="5">
        <v>44220</v>
      </c>
      <c r="E1952" s="4" t="s">
        <v>15</v>
      </c>
      <c r="F1952" s="4" t="s">
        <v>133</v>
      </c>
      <c r="G1952" s="4" t="s">
        <v>134</v>
      </c>
      <c r="H1952" s="6" t="s">
        <v>22</v>
      </c>
      <c r="I1952" s="7">
        <v>65.000000000000014</v>
      </c>
      <c r="J1952" s="8">
        <v>200</v>
      </c>
      <c r="K1952" s="9">
        <v>130000.00000000003</v>
      </c>
      <c r="L1952" s="9">
        <v>32500.000000000007</v>
      </c>
      <c r="M1952" s="10">
        <v>0.25</v>
      </c>
      <c r="N1952" s="4" t="s">
        <v>24</v>
      </c>
      <c r="O1952" s="4" t="str">
        <f>TEXT(Table1[[#This Row],[Invoice Date]],"yyyy")</f>
        <v>2021</v>
      </c>
      <c r="P1952" s="4" t="str">
        <f>TEXT(Table1[[#This Row],[Invoice Date]],"mmm")</f>
        <v>Jan</v>
      </c>
      <c r="Q1952" s="27">
        <f>WEEKNUM(Table1[[#This Row],[Invoice Date]]) + IF(YEAR(Table1[[#This Row],[Invoice Date]])=2021, 52, 0)</f>
        <v>57</v>
      </c>
    </row>
    <row r="1953" spans="2:17" ht="14.25" customHeight="1" x14ac:dyDescent="0.3">
      <c r="B1953" s="4" t="s">
        <v>14</v>
      </c>
      <c r="C1953" s="33">
        <v>1185732</v>
      </c>
      <c r="D1953" s="5">
        <v>44220</v>
      </c>
      <c r="E1953" s="4" t="s">
        <v>15</v>
      </c>
      <c r="F1953" s="4" t="s">
        <v>133</v>
      </c>
      <c r="G1953" s="4" t="s">
        <v>134</v>
      </c>
      <c r="H1953" s="6" t="s">
        <v>20</v>
      </c>
      <c r="I1953" s="7">
        <v>45</v>
      </c>
      <c r="J1953" s="8">
        <v>300</v>
      </c>
      <c r="K1953" s="9">
        <v>135000</v>
      </c>
      <c r="L1953" s="9">
        <v>33750</v>
      </c>
      <c r="M1953" s="10">
        <v>0.25</v>
      </c>
      <c r="N1953" s="4" t="s">
        <v>24</v>
      </c>
      <c r="O1953" s="4" t="str">
        <f>TEXT(Table1[[#This Row],[Invoice Date]],"yyyy")</f>
        <v>2021</v>
      </c>
      <c r="P1953" s="4" t="str">
        <f>TEXT(Table1[[#This Row],[Invoice Date]],"mmm")</f>
        <v>Jan</v>
      </c>
      <c r="Q1953" s="27">
        <f>WEEKNUM(Table1[[#This Row],[Invoice Date]]) + IF(YEAR(Table1[[#This Row],[Invoice Date]])=2021, 52, 0)</f>
        <v>57</v>
      </c>
    </row>
    <row r="1954" spans="2:17" ht="14.25" customHeight="1" x14ac:dyDescent="0.3">
      <c r="B1954" s="4" t="s">
        <v>14</v>
      </c>
      <c r="C1954" s="33">
        <v>1185732</v>
      </c>
      <c r="D1954" s="5">
        <v>44220</v>
      </c>
      <c r="E1954" s="4" t="s">
        <v>31</v>
      </c>
      <c r="F1954" s="4" t="s">
        <v>70</v>
      </c>
      <c r="G1954" s="4" t="s">
        <v>71</v>
      </c>
      <c r="H1954" s="6" t="s">
        <v>19</v>
      </c>
      <c r="I1954" s="7">
        <v>40</v>
      </c>
      <c r="J1954" s="8">
        <v>350</v>
      </c>
      <c r="K1954" s="9">
        <v>140000</v>
      </c>
      <c r="L1954" s="9">
        <v>49000</v>
      </c>
      <c r="M1954" s="10">
        <v>0.35</v>
      </c>
      <c r="N1954" s="4" t="s">
        <v>18</v>
      </c>
      <c r="O1954" s="4" t="str">
        <f>TEXT(Table1[[#This Row],[Invoice Date]],"yyyy")</f>
        <v>2021</v>
      </c>
      <c r="P1954" s="4" t="str">
        <f>TEXT(Table1[[#This Row],[Invoice Date]],"mmm")</f>
        <v>Jan</v>
      </c>
      <c r="Q1954" s="27">
        <f>WEEKNUM(Table1[[#This Row],[Invoice Date]]) + IF(YEAR(Table1[[#This Row],[Invoice Date]])=2021, 52, 0)</f>
        <v>57</v>
      </c>
    </row>
    <row r="1955" spans="2:17" ht="14.25" customHeight="1" x14ac:dyDescent="0.3">
      <c r="B1955" s="4" t="s">
        <v>14</v>
      </c>
      <c r="C1955" s="33">
        <v>1185732</v>
      </c>
      <c r="D1955" s="5">
        <v>44220</v>
      </c>
      <c r="E1955" s="4" t="s">
        <v>31</v>
      </c>
      <c r="F1955" s="4" t="s">
        <v>70</v>
      </c>
      <c r="G1955" s="4" t="s">
        <v>71</v>
      </c>
      <c r="H1955" s="6" t="s">
        <v>20</v>
      </c>
      <c r="I1955" s="7">
        <v>40</v>
      </c>
      <c r="J1955" s="8">
        <v>350</v>
      </c>
      <c r="K1955" s="9">
        <v>140000</v>
      </c>
      <c r="L1955" s="9">
        <v>49000</v>
      </c>
      <c r="M1955" s="10">
        <v>0.35</v>
      </c>
      <c r="N1955" s="4" t="s">
        <v>18</v>
      </c>
      <c r="O1955" s="4" t="str">
        <f>TEXT(Table1[[#This Row],[Invoice Date]],"yyyy")</f>
        <v>2021</v>
      </c>
      <c r="P1955" s="4" t="str">
        <f>TEXT(Table1[[#This Row],[Invoice Date]],"mmm")</f>
        <v>Jan</v>
      </c>
      <c r="Q1955" s="27">
        <f>WEEKNUM(Table1[[#This Row],[Invoice Date]]) + IF(YEAR(Table1[[#This Row],[Invoice Date]])=2021, 52, 0)</f>
        <v>57</v>
      </c>
    </row>
    <row r="1956" spans="2:17" ht="14.25" customHeight="1" x14ac:dyDescent="0.3">
      <c r="B1956" s="4" t="s">
        <v>30</v>
      </c>
      <c r="C1956" s="34">
        <v>1128299</v>
      </c>
      <c r="D1956" s="5">
        <v>44220</v>
      </c>
      <c r="E1956" s="4" t="s">
        <v>31</v>
      </c>
      <c r="F1956" s="4" t="s">
        <v>78</v>
      </c>
      <c r="G1956" s="4" t="s">
        <v>79</v>
      </c>
      <c r="H1956" s="6" t="s">
        <v>19</v>
      </c>
      <c r="I1956" s="7">
        <v>40</v>
      </c>
      <c r="J1956" s="8">
        <v>350</v>
      </c>
      <c r="K1956" s="9">
        <v>140000</v>
      </c>
      <c r="L1956" s="9">
        <v>49000</v>
      </c>
      <c r="M1956" s="10">
        <v>0.35</v>
      </c>
      <c r="N1956" s="4" t="s">
        <v>18</v>
      </c>
      <c r="O1956" s="4" t="str">
        <f>TEXT(Table1[[#This Row],[Invoice Date]],"yyyy")</f>
        <v>2021</v>
      </c>
      <c r="P1956" s="4" t="str">
        <f>TEXT(Table1[[#This Row],[Invoice Date]],"mmm")</f>
        <v>Jan</v>
      </c>
      <c r="Q1956" s="27">
        <f>WEEKNUM(Table1[[#This Row],[Invoice Date]]) + IF(YEAR(Table1[[#This Row],[Invoice Date]])=2021, 52, 0)</f>
        <v>57</v>
      </c>
    </row>
    <row r="1957" spans="2:17" ht="14.25" customHeight="1" x14ac:dyDescent="0.3">
      <c r="B1957" s="4" t="s">
        <v>30</v>
      </c>
      <c r="C1957" s="34">
        <v>1128299</v>
      </c>
      <c r="D1957" s="5">
        <v>44220</v>
      </c>
      <c r="E1957" s="4" t="s">
        <v>31</v>
      </c>
      <c r="F1957" s="4" t="s">
        <v>78</v>
      </c>
      <c r="G1957" s="4" t="s">
        <v>79</v>
      </c>
      <c r="H1957" s="6" t="s">
        <v>20</v>
      </c>
      <c r="I1957" s="7">
        <v>40</v>
      </c>
      <c r="J1957" s="8">
        <v>350</v>
      </c>
      <c r="K1957" s="9">
        <v>140000</v>
      </c>
      <c r="L1957" s="9">
        <v>49000</v>
      </c>
      <c r="M1957" s="10">
        <v>0.35</v>
      </c>
      <c r="N1957" s="4" t="s">
        <v>18</v>
      </c>
      <c r="O1957" s="4" t="str">
        <f>TEXT(Table1[[#This Row],[Invoice Date]],"yyyy")</f>
        <v>2021</v>
      </c>
      <c r="P1957" s="4" t="str">
        <f>TEXT(Table1[[#This Row],[Invoice Date]],"mmm")</f>
        <v>Jan</v>
      </c>
      <c r="Q1957" s="27">
        <f>WEEKNUM(Table1[[#This Row],[Invoice Date]]) + IF(YEAR(Table1[[#This Row],[Invoice Date]])=2021, 52, 0)</f>
        <v>57</v>
      </c>
    </row>
    <row r="1958" spans="2:17" ht="14.25" customHeight="1" x14ac:dyDescent="0.3">
      <c r="B1958" s="4" t="s">
        <v>14</v>
      </c>
      <c r="C1958" s="33">
        <v>1185732</v>
      </c>
      <c r="D1958" s="5">
        <v>44220</v>
      </c>
      <c r="E1958" s="4" t="s">
        <v>15</v>
      </c>
      <c r="F1958" s="4" t="s">
        <v>118</v>
      </c>
      <c r="G1958" s="4" t="s">
        <v>93</v>
      </c>
      <c r="H1958" s="6" t="s">
        <v>17</v>
      </c>
      <c r="I1958" s="7">
        <v>35</v>
      </c>
      <c r="J1958" s="8">
        <v>425</v>
      </c>
      <c r="K1958" s="9">
        <v>148750</v>
      </c>
      <c r="L1958" s="9">
        <v>59500</v>
      </c>
      <c r="M1958" s="10">
        <v>0.4</v>
      </c>
      <c r="N1958" s="4" t="s">
        <v>18</v>
      </c>
      <c r="O1958" s="4" t="str">
        <f>TEXT(Table1[[#This Row],[Invoice Date]],"yyyy")</f>
        <v>2021</v>
      </c>
      <c r="P1958" s="4" t="str">
        <f>TEXT(Table1[[#This Row],[Invoice Date]],"mmm")</f>
        <v>Jan</v>
      </c>
      <c r="Q1958" s="27">
        <f>WEEKNUM(Table1[[#This Row],[Invoice Date]]) + IF(YEAR(Table1[[#This Row],[Invoice Date]])=2021, 52, 0)</f>
        <v>57</v>
      </c>
    </row>
    <row r="1959" spans="2:17" ht="14.25" customHeight="1" x14ac:dyDescent="0.3">
      <c r="B1959" s="4" t="s">
        <v>14</v>
      </c>
      <c r="C1959" s="33">
        <v>1185732</v>
      </c>
      <c r="D1959" s="5">
        <v>44220</v>
      </c>
      <c r="E1959" s="4" t="s">
        <v>31</v>
      </c>
      <c r="F1959" s="4" t="s">
        <v>70</v>
      </c>
      <c r="G1959" s="4" t="s">
        <v>71</v>
      </c>
      <c r="H1959" s="6" t="s">
        <v>23</v>
      </c>
      <c r="I1959" s="7">
        <v>40</v>
      </c>
      <c r="J1959" s="8">
        <v>400</v>
      </c>
      <c r="K1959" s="9">
        <v>160000</v>
      </c>
      <c r="L1959" s="9">
        <v>48000</v>
      </c>
      <c r="M1959" s="10">
        <v>0.3</v>
      </c>
      <c r="N1959" s="4" t="s">
        <v>18</v>
      </c>
      <c r="O1959" s="4" t="str">
        <f>TEXT(Table1[[#This Row],[Invoice Date]],"yyyy")</f>
        <v>2021</v>
      </c>
      <c r="P1959" s="4" t="str">
        <f>TEXT(Table1[[#This Row],[Invoice Date]],"mmm")</f>
        <v>Jan</v>
      </c>
      <c r="Q1959" s="27">
        <f>WEEKNUM(Table1[[#This Row],[Invoice Date]]) + IF(YEAR(Table1[[#This Row],[Invoice Date]])=2021, 52, 0)</f>
        <v>57</v>
      </c>
    </row>
    <row r="1960" spans="2:17" ht="14.25" customHeight="1" x14ac:dyDescent="0.3">
      <c r="B1960" s="4" t="s">
        <v>30</v>
      </c>
      <c r="C1960" s="34">
        <v>1128299</v>
      </c>
      <c r="D1960" s="5">
        <v>44220</v>
      </c>
      <c r="E1960" s="4" t="s">
        <v>31</v>
      </c>
      <c r="F1960" s="4" t="s">
        <v>78</v>
      </c>
      <c r="G1960" s="4" t="s">
        <v>79</v>
      </c>
      <c r="H1960" s="6" t="s">
        <v>23</v>
      </c>
      <c r="I1960" s="7">
        <v>40</v>
      </c>
      <c r="J1960" s="8">
        <v>400</v>
      </c>
      <c r="K1960" s="9">
        <v>160000</v>
      </c>
      <c r="L1960" s="9">
        <v>48000</v>
      </c>
      <c r="M1960" s="10">
        <v>0.3</v>
      </c>
      <c r="N1960" s="4" t="s">
        <v>18</v>
      </c>
      <c r="O1960" s="4" t="str">
        <f>TEXT(Table1[[#This Row],[Invoice Date]],"yyyy")</f>
        <v>2021</v>
      </c>
      <c r="P1960" s="4" t="str">
        <f>TEXT(Table1[[#This Row],[Invoice Date]],"mmm")</f>
        <v>Jan</v>
      </c>
      <c r="Q1960" s="27">
        <f>WEEKNUM(Table1[[#This Row],[Invoice Date]]) + IF(YEAR(Table1[[#This Row],[Invoice Date]])=2021, 52, 0)</f>
        <v>57</v>
      </c>
    </row>
    <row r="1961" spans="2:17" ht="14.25" customHeight="1" x14ac:dyDescent="0.3">
      <c r="B1961" s="4" t="s">
        <v>61</v>
      </c>
      <c r="C1961" s="33">
        <v>1185731</v>
      </c>
      <c r="D1961" s="5">
        <v>44220</v>
      </c>
      <c r="E1961" s="4" t="s">
        <v>31</v>
      </c>
      <c r="F1961" s="4" t="s">
        <v>64</v>
      </c>
      <c r="G1961" s="4" t="s">
        <v>65</v>
      </c>
      <c r="H1961" s="6" t="s">
        <v>23</v>
      </c>
      <c r="I1961" s="7">
        <v>55.000000000000007</v>
      </c>
      <c r="J1961" s="8">
        <v>300</v>
      </c>
      <c r="K1961" s="9">
        <v>165000.00000000003</v>
      </c>
      <c r="L1961" s="9">
        <v>49500.000000000007</v>
      </c>
      <c r="M1961" s="10">
        <v>0.3</v>
      </c>
      <c r="N1961" s="4" t="s">
        <v>24</v>
      </c>
      <c r="O1961" s="4" t="str">
        <f>TEXT(Table1[[#This Row],[Invoice Date]],"yyyy")</f>
        <v>2021</v>
      </c>
      <c r="P1961" s="4" t="str">
        <f>TEXT(Table1[[#This Row],[Invoice Date]],"mmm")</f>
        <v>Jan</v>
      </c>
      <c r="Q1961" s="27">
        <f>WEEKNUM(Table1[[#This Row],[Invoice Date]]) + IF(YEAR(Table1[[#This Row],[Invoice Date]])=2021, 52, 0)</f>
        <v>57</v>
      </c>
    </row>
    <row r="1962" spans="2:17" ht="14.25" customHeight="1" x14ac:dyDescent="0.3">
      <c r="B1962" s="4" t="s">
        <v>14</v>
      </c>
      <c r="C1962" s="33">
        <v>1185732</v>
      </c>
      <c r="D1962" s="5">
        <v>44220</v>
      </c>
      <c r="E1962" s="4" t="s">
        <v>15</v>
      </c>
      <c r="F1962" s="4" t="s">
        <v>133</v>
      </c>
      <c r="G1962" s="4" t="s">
        <v>134</v>
      </c>
      <c r="H1962" s="6" t="s">
        <v>19</v>
      </c>
      <c r="I1962" s="7">
        <v>55.000000000000007</v>
      </c>
      <c r="J1962" s="8">
        <v>300</v>
      </c>
      <c r="K1962" s="9">
        <v>165000.00000000003</v>
      </c>
      <c r="L1962" s="9">
        <v>57750.000000000015</v>
      </c>
      <c r="M1962" s="10">
        <v>0.35000000000000003</v>
      </c>
      <c r="N1962" s="4" t="s">
        <v>24</v>
      </c>
      <c r="O1962" s="4" t="str">
        <f>TEXT(Table1[[#This Row],[Invoice Date]],"yyyy")</f>
        <v>2021</v>
      </c>
      <c r="P1962" s="4" t="str">
        <f>TEXT(Table1[[#This Row],[Invoice Date]],"mmm")</f>
        <v>Jan</v>
      </c>
      <c r="Q1962" s="27">
        <f>WEEKNUM(Table1[[#This Row],[Invoice Date]]) + IF(YEAR(Table1[[#This Row],[Invoice Date]])=2021, 52, 0)</f>
        <v>57</v>
      </c>
    </row>
    <row r="1963" spans="2:17" ht="14.25" customHeight="1" x14ac:dyDescent="0.3">
      <c r="B1963" s="4" t="s">
        <v>14</v>
      </c>
      <c r="C1963" s="33">
        <v>1185732</v>
      </c>
      <c r="D1963" s="5">
        <v>44220</v>
      </c>
      <c r="E1963" s="4" t="s">
        <v>15</v>
      </c>
      <c r="F1963" s="4" t="s">
        <v>133</v>
      </c>
      <c r="G1963" s="4" t="s">
        <v>134</v>
      </c>
      <c r="H1963" s="6" t="s">
        <v>23</v>
      </c>
      <c r="I1963" s="7">
        <v>55.000000000000007</v>
      </c>
      <c r="J1963" s="8">
        <v>300</v>
      </c>
      <c r="K1963" s="9">
        <v>165000.00000000003</v>
      </c>
      <c r="L1963" s="9">
        <v>49500.000000000007</v>
      </c>
      <c r="M1963" s="10">
        <v>0.3</v>
      </c>
      <c r="N1963" s="4" t="s">
        <v>24</v>
      </c>
      <c r="O1963" s="4" t="str">
        <f>TEXT(Table1[[#This Row],[Invoice Date]],"yyyy")</f>
        <v>2021</v>
      </c>
      <c r="P1963" s="4" t="str">
        <f>TEXT(Table1[[#This Row],[Invoice Date]],"mmm")</f>
        <v>Jan</v>
      </c>
      <c r="Q1963" s="27">
        <f>WEEKNUM(Table1[[#This Row],[Invoice Date]]) + IF(YEAR(Table1[[#This Row],[Invoice Date]])=2021, 52, 0)</f>
        <v>57</v>
      </c>
    </row>
    <row r="1964" spans="2:17" ht="14.25" customHeight="1" x14ac:dyDescent="0.3">
      <c r="B1964" s="4" t="s">
        <v>14</v>
      </c>
      <c r="C1964" s="33">
        <v>1185732</v>
      </c>
      <c r="D1964" s="5">
        <v>44220</v>
      </c>
      <c r="E1964" s="4" t="s">
        <v>15</v>
      </c>
      <c r="F1964" s="4" t="s">
        <v>133</v>
      </c>
      <c r="G1964" s="4" t="s">
        <v>134</v>
      </c>
      <c r="H1964" s="6" t="s">
        <v>17</v>
      </c>
      <c r="I1964" s="7">
        <v>55.000000000000007</v>
      </c>
      <c r="J1964" s="8">
        <v>500</v>
      </c>
      <c r="K1964" s="9">
        <v>275000.00000000006</v>
      </c>
      <c r="L1964" s="9">
        <v>96250.000000000029</v>
      </c>
      <c r="M1964" s="10">
        <v>0.35000000000000003</v>
      </c>
      <c r="N1964" s="4" t="s">
        <v>24</v>
      </c>
      <c r="O1964" s="4" t="str">
        <f>TEXT(Table1[[#This Row],[Invoice Date]],"yyyy")</f>
        <v>2021</v>
      </c>
      <c r="P1964" s="4" t="str">
        <f>TEXT(Table1[[#This Row],[Invoice Date]],"mmm")</f>
        <v>Jan</v>
      </c>
      <c r="Q1964" s="27">
        <f>WEEKNUM(Table1[[#This Row],[Invoice Date]]) + IF(YEAR(Table1[[#This Row],[Invoice Date]])=2021, 52, 0)</f>
        <v>57</v>
      </c>
    </row>
    <row r="1965" spans="2:17" ht="14.25" customHeight="1" x14ac:dyDescent="0.3">
      <c r="B1965" s="4" t="s">
        <v>30</v>
      </c>
      <c r="C1965" s="34">
        <v>1128299</v>
      </c>
      <c r="D1965" s="5">
        <v>44220</v>
      </c>
      <c r="E1965" s="4" t="s">
        <v>31</v>
      </c>
      <c r="F1965" s="4" t="s">
        <v>32</v>
      </c>
      <c r="G1965" s="4" t="s">
        <v>33</v>
      </c>
      <c r="H1965" s="6" t="s">
        <v>17</v>
      </c>
      <c r="I1965" s="7">
        <v>55.000000000000007</v>
      </c>
      <c r="J1965" s="8">
        <v>925</v>
      </c>
      <c r="K1965" s="9">
        <v>508750.00000000006</v>
      </c>
      <c r="L1965" s="9">
        <v>152625.00000000003</v>
      </c>
      <c r="M1965" s="10">
        <v>0.30000000000000004</v>
      </c>
      <c r="N1965" s="4" t="s">
        <v>24</v>
      </c>
      <c r="O1965" s="4" t="str">
        <f>TEXT(Table1[[#This Row],[Invoice Date]],"yyyy")</f>
        <v>2021</v>
      </c>
      <c r="P1965" s="4" t="str">
        <f>TEXT(Table1[[#This Row],[Invoice Date]],"mmm")</f>
        <v>Jan</v>
      </c>
      <c r="Q1965" s="27">
        <f>WEEKNUM(Table1[[#This Row],[Invoice Date]]) + IF(YEAR(Table1[[#This Row],[Invoice Date]])=2021, 52, 0)</f>
        <v>57</v>
      </c>
    </row>
    <row r="1966" spans="2:17" ht="14.25" customHeight="1" x14ac:dyDescent="0.3">
      <c r="B1966" s="4" t="s">
        <v>34</v>
      </c>
      <c r="C1966" s="33">
        <v>1189833</v>
      </c>
      <c r="D1966" s="5">
        <v>44221</v>
      </c>
      <c r="E1966" s="4" t="s">
        <v>36</v>
      </c>
      <c r="F1966" s="4" t="s">
        <v>53</v>
      </c>
      <c r="G1966" s="4" t="s">
        <v>54</v>
      </c>
      <c r="H1966" s="6" t="s">
        <v>22</v>
      </c>
      <c r="I1966" s="7">
        <v>41</v>
      </c>
      <c r="J1966" s="8">
        <v>61</v>
      </c>
      <c r="K1966" s="9">
        <v>2501</v>
      </c>
      <c r="L1966" s="9">
        <v>1850.7400000000002</v>
      </c>
      <c r="M1966" s="10">
        <v>0.7400000000000001</v>
      </c>
      <c r="N1966" s="4" t="s">
        <v>83</v>
      </c>
      <c r="O1966" s="4" t="str">
        <f>TEXT(Table1[[#This Row],[Invoice Date]],"yyyy")</f>
        <v>2021</v>
      </c>
      <c r="P1966" s="4" t="str">
        <f>TEXT(Table1[[#This Row],[Invoice Date]],"mmm")</f>
        <v>Jan</v>
      </c>
      <c r="Q1966" s="27">
        <f>WEEKNUM(Table1[[#This Row],[Invoice Date]]) + IF(YEAR(Table1[[#This Row],[Invoice Date]])=2021, 52, 0)</f>
        <v>57</v>
      </c>
    </row>
    <row r="1967" spans="2:17" ht="14.25" customHeight="1" x14ac:dyDescent="0.3">
      <c r="B1967" s="4" t="s">
        <v>30</v>
      </c>
      <c r="C1967" s="34">
        <v>1128299</v>
      </c>
      <c r="D1967" s="5">
        <v>44221</v>
      </c>
      <c r="E1967" s="4" t="s">
        <v>31</v>
      </c>
      <c r="F1967" s="4" t="s">
        <v>32</v>
      </c>
      <c r="G1967" s="4" t="s">
        <v>33</v>
      </c>
      <c r="H1967" s="6" t="s">
        <v>19</v>
      </c>
      <c r="I1967" s="7">
        <v>42</v>
      </c>
      <c r="J1967" s="8">
        <v>287</v>
      </c>
      <c r="K1967" s="9">
        <v>12054</v>
      </c>
      <c r="L1967" s="9">
        <v>2049.1799999999998</v>
      </c>
      <c r="M1967" s="10">
        <v>0.16999999999999998</v>
      </c>
      <c r="N1967" s="4" t="s">
        <v>24</v>
      </c>
      <c r="O1967" s="4" t="str">
        <f>TEXT(Table1[[#This Row],[Invoice Date]],"yyyy")</f>
        <v>2021</v>
      </c>
      <c r="P1967" s="4" t="str">
        <f>TEXT(Table1[[#This Row],[Invoice Date]],"mmm")</f>
        <v>Jan</v>
      </c>
      <c r="Q1967" s="27">
        <f>WEEKNUM(Table1[[#This Row],[Invoice Date]]) + IF(YEAR(Table1[[#This Row],[Invoice Date]])=2021, 52, 0)</f>
        <v>57</v>
      </c>
    </row>
    <row r="1968" spans="2:17" ht="14.25" customHeight="1" x14ac:dyDescent="0.3">
      <c r="B1968" s="4" t="s">
        <v>30</v>
      </c>
      <c r="C1968" s="34">
        <v>1128299</v>
      </c>
      <c r="D1968" s="5">
        <v>44221</v>
      </c>
      <c r="E1968" s="4" t="s">
        <v>31</v>
      </c>
      <c r="F1968" s="4" t="s">
        <v>32</v>
      </c>
      <c r="G1968" s="4" t="s">
        <v>33</v>
      </c>
      <c r="H1968" s="6" t="s">
        <v>19</v>
      </c>
      <c r="I1968" s="7">
        <v>56</v>
      </c>
      <c r="J1968" s="8">
        <v>268</v>
      </c>
      <c r="K1968" s="9">
        <v>15008</v>
      </c>
      <c r="L1968" s="9">
        <v>4202.2400000000007</v>
      </c>
      <c r="M1968" s="10">
        <v>0.28000000000000003</v>
      </c>
      <c r="N1968" s="4" t="s">
        <v>83</v>
      </c>
      <c r="O1968" s="4" t="str">
        <f>TEXT(Table1[[#This Row],[Invoice Date]],"yyyy")</f>
        <v>2021</v>
      </c>
      <c r="P1968" s="4" t="str">
        <f>TEXT(Table1[[#This Row],[Invoice Date]],"mmm")</f>
        <v>Jan</v>
      </c>
      <c r="Q1968" s="27">
        <f>WEEKNUM(Table1[[#This Row],[Invoice Date]]) + IF(YEAR(Table1[[#This Row],[Invoice Date]])=2021, 52, 0)</f>
        <v>57</v>
      </c>
    </row>
    <row r="1969" spans="2:17" ht="14.25" customHeight="1" x14ac:dyDescent="0.3">
      <c r="B1969" s="4" t="s">
        <v>34</v>
      </c>
      <c r="C1969" s="33">
        <v>1189833</v>
      </c>
      <c r="D1969" s="5">
        <v>44221</v>
      </c>
      <c r="E1969" s="4" t="s">
        <v>36</v>
      </c>
      <c r="F1969" s="4" t="s">
        <v>53</v>
      </c>
      <c r="G1969" s="4" t="s">
        <v>54</v>
      </c>
      <c r="H1969" s="6" t="s">
        <v>22</v>
      </c>
      <c r="I1969" s="7">
        <v>45</v>
      </c>
      <c r="J1969" s="8">
        <v>225</v>
      </c>
      <c r="K1969" s="9">
        <v>101250</v>
      </c>
      <c r="L1969" s="9">
        <v>60750.000000000007</v>
      </c>
      <c r="M1969" s="10">
        <v>0.60000000000000009</v>
      </c>
      <c r="N1969" s="4" t="s">
        <v>24</v>
      </c>
      <c r="O1969" s="4" t="str">
        <f>TEXT(Table1[[#This Row],[Invoice Date]],"yyyy")</f>
        <v>2021</v>
      </c>
      <c r="P1969" s="4" t="str">
        <f>TEXT(Table1[[#This Row],[Invoice Date]],"mmm")</f>
        <v>Jan</v>
      </c>
      <c r="Q1969" s="27">
        <f>WEEKNUM(Table1[[#This Row],[Invoice Date]]) + IF(YEAR(Table1[[#This Row],[Invoice Date]])=2021, 52, 0)</f>
        <v>57</v>
      </c>
    </row>
    <row r="1970" spans="2:17" ht="14.25" customHeight="1" x14ac:dyDescent="0.3">
      <c r="B1970" s="4" t="s">
        <v>30</v>
      </c>
      <c r="C1970" s="34">
        <v>1128299</v>
      </c>
      <c r="D1970" s="5">
        <v>44221</v>
      </c>
      <c r="E1970" s="4" t="s">
        <v>31</v>
      </c>
      <c r="F1970" s="4" t="s">
        <v>32</v>
      </c>
      <c r="G1970" s="4" t="s">
        <v>33</v>
      </c>
      <c r="H1970" s="6" t="s">
        <v>19</v>
      </c>
      <c r="I1970" s="7">
        <v>60.000000000000007</v>
      </c>
      <c r="J1970" s="8">
        <v>925</v>
      </c>
      <c r="K1970" s="9">
        <v>555000.00000000012</v>
      </c>
      <c r="L1970" s="9">
        <v>83250.000000000015</v>
      </c>
      <c r="M1970" s="10">
        <v>0.15</v>
      </c>
      <c r="N1970" s="4" t="s">
        <v>24</v>
      </c>
      <c r="O1970" s="4" t="str">
        <f>TEXT(Table1[[#This Row],[Invoice Date]],"yyyy")</f>
        <v>2021</v>
      </c>
      <c r="P1970" s="4" t="str">
        <f>TEXT(Table1[[#This Row],[Invoice Date]],"mmm")</f>
        <v>Jan</v>
      </c>
      <c r="Q1970" s="27">
        <f>WEEKNUM(Table1[[#This Row],[Invoice Date]]) + IF(YEAR(Table1[[#This Row],[Invoice Date]])=2021, 52, 0)</f>
        <v>57</v>
      </c>
    </row>
    <row r="1971" spans="2:17" ht="14.25" customHeight="1" x14ac:dyDescent="0.3">
      <c r="B1971" s="4" t="s">
        <v>34</v>
      </c>
      <c r="C1971" s="33">
        <v>1189833</v>
      </c>
      <c r="D1971" s="5">
        <v>44222</v>
      </c>
      <c r="E1971" s="4" t="s">
        <v>31</v>
      </c>
      <c r="F1971" s="4" t="s">
        <v>86</v>
      </c>
      <c r="G1971" s="4" t="s">
        <v>87</v>
      </c>
      <c r="H1971" s="6" t="s">
        <v>21</v>
      </c>
      <c r="I1971" s="7">
        <v>30</v>
      </c>
      <c r="J1971" s="8">
        <v>101</v>
      </c>
      <c r="K1971" s="9">
        <v>3030</v>
      </c>
      <c r="L1971" s="9">
        <v>1151.4000000000001</v>
      </c>
      <c r="M1971" s="10">
        <v>0.38</v>
      </c>
      <c r="N1971" s="4" t="s">
        <v>24</v>
      </c>
      <c r="O1971" s="4" t="str">
        <f>TEXT(Table1[[#This Row],[Invoice Date]],"yyyy")</f>
        <v>2021</v>
      </c>
      <c r="P1971" s="4" t="str">
        <f>TEXT(Table1[[#This Row],[Invoice Date]],"mmm")</f>
        <v>Jan</v>
      </c>
      <c r="Q1971" s="27">
        <f>WEEKNUM(Table1[[#This Row],[Invoice Date]]) + IF(YEAR(Table1[[#This Row],[Invoice Date]])=2021, 52, 0)</f>
        <v>57</v>
      </c>
    </row>
    <row r="1972" spans="2:17" ht="14.25" customHeight="1" x14ac:dyDescent="0.3">
      <c r="B1972" s="4" t="s">
        <v>34</v>
      </c>
      <c r="C1972" s="33">
        <v>1189833</v>
      </c>
      <c r="D1972" s="5">
        <v>44222</v>
      </c>
      <c r="E1972" s="4" t="s">
        <v>31</v>
      </c>
      <c r="F1972" s="4" t="s">
        <v>86</v>
      </c>
      <c r="G1972" s="4" t="s">
        <v>87</v>
      </c>
      <c r="H1972" s="6" t="s">
        <v>22</v>
      </c>
      <c r="I1972" s="7">
        <v>33</v>
      </c>
      <c r="J1972" s="8">
        <v>94</v>
      </c>
      <c r="K1972" s="9">
        <v>3102</v>
      </c>
      <c r="L1972" s="9">
        <v>1147.74</v>
      </c>
      <c r="M1972" s="10">
        <v>0.37</v>
      </c>
      <c r="N1972" s="4" t="s">
        <v>24</v>
      </c>
      <c r="O1972" s="4" t="str">
        <f>TEXT(Table1[[#This Row],[Invoice Date]],"yyyy")</f>
        <v>2021</v>
      </c>
      <c r="P1972" s="4" t="str">
        <f>TEXT(Table1[[#This Row],[Invoice Date]],"mmm")</f>
        <v>Jan</v>
      </c>
      <c r="Q1972" s="27">
        <f>WEEKNUM(Table1[[#This Row],[Invoice Date]]) + IF(YEAR(Table1[[#This Row],[Invoice Date]])=2021, 52, 0)</f>
        <v>57</v>
      </c>
    </row>
    <row r="1973" spans="2:17" ht="14.25" customHeight="1" x14ac:dyDescent="0.3">
      <c r="B1973" s="4" t="s">
        <v>34</v>
      </c>
      <c r="C1973" s="33">
        <v>1189833</v>
      </c>
      <c r="D1973" s="5">
        <v>44222</v>
      </c>
      <c r="E1973" s="4" t="s">
        <v>31</v>
      </c>
      <c r="F1973" s="4" t="s">
        <v>86</v>
      </c>
      <c r="G1973" s="4" t="s">
        <v>87</v>
      </c>
      <c r="H1973" s="6" t="s">
        <v>22</v>
      </c>
      <c r="I1973" s="7">
        <v>45</v>
      </c>
      <c r="J1973" s="8">
        <v>80</v>
      </c>
      <c r="K1973" s="9">
        <v>3600</v>
      </c>
      <c r="L1973" s="9">
        <v>1476</v>
      </c>
      <c r="M1973" s="10">
        <v>0.41</v>
      </c>
      <c r="N1973" s="4" t="s">
        <v>83</v>
      </c>
      <c r="O1973" s="4" t="str">
        <f>TEXT(Table1[[#This Row],[Invoice Date]],"yyyy")</f>
        <v>2021</v>
      </c>
      <c r="P1973" s="4" t="str">
        <f>TEXT(Table1[[#This Row],[Invoice Date]],"mmm")</f>
        <v>Jan</v>
      </c>
      <c r="Q1973" s="27">
        <f>WEEKNUM(Table1[[#This Row],[Invoice Date]]) + IF(YEAR(Table1[[#This Row],[Invoice Date]])=2021, 52, 0)</f>
        <v>57</v>
      </c>
    </row>
    <row r="1974" spans="2:17" ht="14.25" customHeight="1" x14ac:dyDescent="0.3">
      <c r="B1974" s="4" t="s">
        <v>34</v>
      </c>
      <c r="C1974" s="33">
        <v>1189833</v>
      </c>
      <c r="D1974" s="5">
        <v>44222</v>
      </c>
      <c r="E1974" s="4" t="s">
        <v>31</v>
      </c>
      <c r="F1974" s="4" t="s">
        <v>86</v>
      </c>
      <c r="G1974" s="4" t="s">
        <v>87</v>
      </c>
      <c r="H1974" s="6" t="s">
        <v>21</v>
      </c>
      <c r="I1974" s="7">
        <v>43</v>
      </c>
      <c r="J1974" s="8">
        <v>85</v>
      </c>
      <c r="K1974" s="9">
        <v>3655</v>
      </c>
      <c r="L1974" s="9">
        <v>1790.95</v>
      </c>
      <c r="M1974" s="10">
        <v>0.49</v>
      </c>
      <c r="N1974" s="4" t="s">
        <v>83</v>
      </c>
      <c r="O1974" s="4" t="str">
        <f>TEXT(Table1[[#This Row],[Invoice Date]],"yyyy")</f>
        <v>2021</v>
      </c>
      <c r="P1974" s="4" t="str">
        <f>TEXT(Table1[[#This Row],[Invoice Date]],"mmm")</f>
        <v>Jan</v>
      </c>
      <c r="Q1974" s="27">
        <f>WEEKNUM(Table1[[#This Row],[Invoice Date]]) + IF(YEAR(Table1[[#This Row],[Invoice Date]])=2021, 52, 0)</f>
        <v>57</v>
      </c>
    </row>
    <row r="1975" spans="2:17" ht="14.25" customHeight="1" x14ac:dyDescent="0.3">
      <c r="B1975" s="4" t="s">
        <v>34</v>
      </c>
      <c r="C1975" s="33">
        <v>1189833</v>
      </c>
      <c r="D1975" s="5">
        <v>44222</v>
      </c>
      <c r="E1975" s="4" t="s">
        <v>31</v>
      </c>
      <c r="F1975" s="4" t="s">
        <v>86</v>
      </c>
      <c r="G1975" s="4" t="s">
        <v>87</v>
      </c>
      <c r="H1975" s="6" t="s">
        <v>17</v>
      </c>
      <c r="I1975" s="7">
        <v>27</v>
      </c>
      <c r="J1975" s="8">
        <v>152</v>
      </c>
      <c r="K1975" s="9">
        <v>4104</v>
      </c>
      <c r="L1975" s="9">
        <v>1682.6399999999999</v>
      </c>
      <c r="M1975" s="10">
        <v>0.41</v>
      </c>
      <c r="N1975" s="4" t="s">
        <v>24</v>
      </c>
      <c r="O1975" s="4" t="str">
        <f>TEXT(Table1[[#This Row],[Invoice Date]],"yyyy")</f>
        <v>2021</v>
      </c>
      <c r="P1975" s="4" t="str">
        <f>TEXT(Table1[[#This Row],[Invoice Date]],"mmm")</f>
        <v>Jan</v>
      </c>
      <c r="Q1975" s="27">
        <f>WEEKNUM(Table1[[#This Row],[Invoice Date]]) + IF(YEAR(Table1[[#This Row],[Invoice Date]])=2021, 52, 0)</f>
        <v>57</v>
      </c>
    </row>
    <row r="1976" spans="2:17" ht="14.25" customHeight="1" x14ac:dyDescent="0.3">
      <c r="B1976" s="4" t="s">
        <v>34</v>
      </c>
      <c r="C1976" s="33">
        <v>1189833</v>
      </c>
      <c r="D1976" s="5">
        <v>44222</v>
      </c>
      <c r="E1976" s="4" t="s">
        <v>31</v>
      </c>
      <c r="F1976" s="4" t="s">
        <v>86</v>
      </c>
      <c r="G1976" s="4" t="s">
        <v>87</v>
      </c>
      <c r="H1976" s="6" t="s">
        <v>17</v>
      </c>
      <c r="I1976" s="7">
        <v>33</v>
      </c>
      <c r="J1976" s="8">
        <v>133</v>
      </c>
      <c r="K1976" s="9">
        <v>4389</v>
      </c>
      <c r="L1976" s="9">
        <v>2150.61</v>
      </c>
      <c r="M1976" s="10">
        <v>0.49</v>
      </c>
      <c r="N1976" s="4" t="s">
        <v>83</v>
      </c>
      <c r="O1976" s="4" t="str">
        <f>TEXT(Table1[[#This Row],[Invoice Date]],"yyyy")</f>
        <v>2021</v>
      </c>
      <c r="P1976" s="4" t="str">
        <f>TEXT(Table1[[#This Row],[Invoice Date]],"mmm")</f>
        <v>Jan</v>
      </c>
      <c r="Q1976" s="27">
        <f>WEEKNUM(Table1[[#This Row],[Invoice Date]]) + IF(YEAR(Table1[[#This Row],[Invoice Date]])=2021, 52, 0)</f>
        <v>57</v>
      </c>
    </row>
    <row r="1977" spans="2:17" ht="14.25" customHeight="1" x14ac:dyDescent="0.3">
      <c r="B1977" s="4" t="s">
        <v>34</v>
      </c>
      <c r="C1977" s="33">
        <v>1189833</v>
      </c>
      <c r="D1977" s="5">
        <v>44222</v>
      </c>
      <c r="E1977" s="4" t="s">
        <v>31</v>
      </c>
      <c r="F1977" s="4" t="s">
        <v>86</v>
      </c>
      <c r="G1977" s="4" t="s">
        <v>87</v>
      </c>
      <c r="H1977" s="6" t="s">
        <v>19</v>
      </c>
      <c r="I1977" s="7">
        <v>30</v>
      </c>
      <c r="J1977" s="8">
        <v>147</v>
      </c>
      <c r="K1977" s="9">
        <v>4410</v>
      </c>
      <c r="L1977" s="9">
        <v>2072.7000000000003</v>
      </c>
      <c r="M1977" s="10">
        <v>0.47000000000000003</v>
      </c>
      <c r="N1977" s="4" t="s">
        <v>24</v>
      </c>
      <c r="O1977" s="4" t="str">
        <f>TEXT(Table1[[#This Row],[Invoice Date]],"yyyy")</f>
        <v>2021</v>
      </c>
      <c r="P1977" s="4" t="str">
        <f>TEXT(Table1[[#This Row],[Invoice Date]],"mmm")</f>
        <v>Jan</v>
      </c>
      <c r="Q1977" s="27">
        <f>WEEKNUM(Table1[[#This Row],[Invoice Date]]) + IF(YEAR(Table1[[#This Row],[Invoice Date]])=2021, 52, 0)</f>
        <v>57</v>
      </c>
    </row>
    <row r="1978" spans="2:17" ht="14.25" customHeight="1" x14ac:dyDescent="0.3">
      <c r="B1978" s="4" t="s">
        <v>34</v>
      </c>
      <c r="C1978" s="33">
        <v>1189833</v>
      </c>
      <c r="D1978" s="5">
        <v>44222</v>
      </c>
      <c r="E1978" s="4" t="s">
        <v>31</v>
      </c>
      <c r="F1978" s="4" t="s">
        <v>86</v>
      </c>
      <c r="G1978" s="4" t="s">
        <v>87</v>
      </c>
      <c r="H1978" s="6" t="s">
        <v>20</v>
      </c>
      <c r="I1978" s="7">
        <v>32</v>
      </c>
      <c r="J1978" s="8">
        <v>157</v>
      </c>
      <c r="K1978" s="9">
        <v>5024</v>
      </c>
      <c r="L1978" s="9">
        <v>1959.36</v>
      </c>
      <c r="M1978" s="10">
        <v>0.38999999999999996</v>
      </c>
      <c r="N1978" s="4" t="s">
        <v>24</v>
      </c>
      <c r="O1978" s="4" t="str">
        <f>TEXT(Table1[[#This Row],[Invoice Date]],"yyyy")</f>
        <v>2021</v>
      </c>
      <c r="P1978" s="4" t="str">
        <f>TEXT(Table1[[#This Row],[Invoice Date]],"mmm")</f>
        <v>Jan</v>
      </c>
      <c r="Q1978" s="27">
        <f>WEEKNUM(Table1[[#This Row],[Invoice Date]]) + IF(YEAR(Table1[[#This Row],[Invoice Date]])=2021, 52, 0)</f>
        <v>57</v>
      </c>
    </row>
    <row r="1979" spans="2:17" ht="14.25" customHeight="1" x14ac:dyDescent="0.3">
      <c r="B1979" s="4" t="s">
        <v>34</v>
      </c>
      <c r="C1979" s="33">
        <v>1189833</v>
      </c>
      <c r="D1979" s="5">
        <v>44222</v>
      </c>
      <c r="E1979" s="4" t="s">
        <v>31</v>
      </c>
      <c r="F1979" s="4" t="s">
        <v>86</v>
      </c>
      <c r="G1979" s="4" t="s">
        <v>87</v>
      </c>
      <c r="H1979" s="6" t="s">
        <v>23</v>
      </c>
      <c r="I1979" s="7">
        <v>42</v>
      </c>
      <c r="J1979" s="8">
        <v>128</v>
      </c>
      <c r="K1979" s="9">
        <v>5376</v>
      </c>
      <c r="L1979" s="9">
        <v>1935.36</v>
      </c>
      <c r="M1979" s="10">
        <v>0.36</v>
      </c>
      <c r="N1979" s="4" t="s">
        <v>83</v>
      </c>
      <c r="O1979" s="4" t="str">
        <f>TEXT(Table1[[#This Row],[Invoice Date]],"yyyy")</f>
        <v>2021</v>
      </c>
      <c r="P1979" s="4" t="str">
        <f>TEXT(Table1[[#This Row],[Invoice Date]],"mmm")</f>
        <v>Jan</v>
      </c>
      <c r="Q1979" s="27">
        <f>WEEKNUM(Table1[[#This Row],[Invoice Date]]) + IF(YEAR(Table1[[#This Row],[Invoice Date]])=2021, 52, 0)</f>
        <v>57</v>
      </c>
    </row>
    <row r="1980" spans="2:17" ht="14.25" customHeight="1" x14ac:dyDescent="0.3">
      <c r="B1980" s="4" t="s">
        <v>34</v>
      </c>
      <c r="C1980" s="33">
        <v>1189833</v>
      </c>
      <c r="D1980" s="5">
        <v>44222</v>
      </c>
      <c r="E1980" s="4" t="s">
        <v>31</v>
      </c>
      <c r="F1980" s="4" t="s">
        <v>86</v>
      </c>
      <c r="G1980" s="4" t="s">
        <v>87</v>
      </c>
      <c r="H1980" s="6" t="s">
        <v>19</v>
      </c>
      <c r="I1980" s="7">
        <v>42</v>
      </c>
      <c r="J1980" s="8">
        <v>138</v>
      </c>
      <c r="K1980" s="9">
        <v>5796</v>
      </c>
      <c r="L1980" s="9">
        <v>3071.88</v>
      </c>
      <c r="M1980" s="10">
        <v>0.53</v>
      </c>
      <c r="N1980" s="4" t="s">
        <v>83</v>
      </c>
      <c r="O1980" s="4" t="str">
        <f>TEXT(Table1[[#This Row],[Invoice Date]],"yyyy")</f>
        <v>2021</v>
      </c>
      <c r="P1980" s="4" t="str">
        <f>TEXT(Table1[[#This Row],[Invoice Date]],"mmm")</f>
        <v>Jan</v>
      </c>
      <c r="Q1980" s="27">
        <f>WEEKNUM(Table1[[#This Row],[Invoice Date]]) + IF(YEAR(Table1[[#This Row],[Invoice Date]])=2021, 52, 0)</f>
        <v>57</v>
      </c>
    </row>
    <row r="1981" spans="2:17" ht="14.25" customHeight="1" x14ac:dyDescent="0.3">
      <c r="B1981" s="4" t="s">
        <v>34</v>
      </c>
      <c r="C1981" s="33">
        <v>1189833</v>
      </c>
      <c r="D1981" s="5">
        <v>44222</v>
      </c>
      <c r="E1981" s="4" t="s">
        <v>31</v>
      </c>
      <c r="F1981" s="4" t="s">
        <v>86</v>
      </c>
      <c r="G1981" s="4" t="s">
        <v>87</v>
      </c>
      <c r="H1981" s="6" t="s">
        <v>20</v>
      </c>
      <c r="I1981" s="7">
        <v>42</v>
      </c>
      <c r="J1981" s="8">
        <v>138</v>
      </c>
      <c r="K1981" s="9">
        <v>5796</v>
      </c>
      <c r="L1981" s="9">
        <v>2666.16</v>
      </c>
      <c r="M1981" s="10">
        <v>0.45999999999999996</v>
      </c>
      <c r="N1981" s="4" t="s">
        <v>83</v>
      </c>
      <c r="O1981" s="4" t="str">
        <f>TEXT(Table1[[#This Row],[Invoice Date]],"yyyy")</f>
        <v>2021</v>
      </c>
      <c r="P1981" s="4" t="str">
        <f>TEXT(Table1[[#This Row],[Invoice Date]],"mmm")</f>
        <v>Jan</v>
      </c>
      <c r="Q1981" s="27">
        <f>WEEKNUM(Table1[[#This Row],[Invoice Date]]) + IF(YEAR(Table1[[#This Row],[Invoice Date]])=2021, 52, 0)</f>
        <v>57</v>
      </c>
    </row>
    <row r="1982" spans="2:17" ht="14.25" customHeight="1" x14ac:dyDescent="0.3">
      <c r="B1982" s="4" t="s">
        <v>34</v>
      </c>
      <c r="C1982" s="33">
        <v>1189833</v>
      </c>
      <c r="D1982" s="5">
        <v>44222</v>
      </c>
      <c r="E1982" s="4" t="s">
        <v>31</v>
      </c>
      <c r="F1982" s="4" t="s">
        <v>86</v>
      </c>
      <c r="G1982" s="4" t="s">
        <v>87</v>
      </c>
      <c r="H1982" s="6" t="s">
        <v>23</v>
      </c>
      <c r="I1982" s="7">
        <v>36</v>
      </c>
      <c r="J1982" s="8">
        <v>166</v>
      </c>
      <c r="K1982" s="9">
        <v>5976</v>
      </c>
      <c r="L1982" s="9">
        <v>1613.5200000000002</v>
      </c>
      <c r="M1982" s="10">
        <v>0.27</v>
      </c>
      <c r="N1982" s="4" t="s">
        <v>24</v>
      </c>
      <c r="O1982" s="4" t="str">
        <f>TEXT(Table1[[#This Row],[Invoice Date]],"yyyy")</f>
        <v>2021</v>
      </c>
      <c r="P1982" s="4" t="str">
        <f>TEXT(Table1[[#This Row],[Invoice Date]],"mmm")</f>
        <v>Jan</v>
      </c>
      <c r="Q1982" s="27">
        <f>WEEKNUM(Table1[[#This Row],[Invoice Date]]) + IF(YEAR(Table1[[#This Row],[Invoice Date]])=2021, 52, 0)</f>
        <v>57</v>
      </c>
    </row>
    <row r="1983" spans="2:17" ht="14.25" customHeight="1" x14ac:dyDescent="0.3">
      <c r="B1983" s="4" t="s">
        <v>34</v>
      </c>
      <c r="C1983" s="33">
        <v>1189833</v>
      </c>
      <c r="D1983" s="5">
        <v>44222</v>
      </c>
      <c r="E1983" s="4" t="s">
        <v>36</v>
      </c>
      <c r="F1983" s="4" t="s">
        <v>53</v>
      </c>
      <c r="G1983" s="4" t="s">
        <v>54</v>
      </c>
      <c r="H1983" s="6" t="s">
        <v>23</v>
      </c>
      <c r="I1983" s="7">
        <v>59</v>
      </c>
      <c r="J1983" s="8">
        <v>108</v>
      </c>
      <c r="K1983" s="9">
        <v>6372</v>
      </c>
      <c r="L1983" s="9">
        <v>2421.36</v>
      </c>
      <c r="M1983" s="10">
        <v>0.38</v>
      </c>
      <c r="N1983" s="4" t="s">
        <v>83</v>
      </c>
      <c r="O1983" s="4" t="str">
        <f>TEXT(Table1[[#This Row],[Invoice Date]],"yyyy")</f>
        <v>2021</v>
      </c>
      <c r="P1983" s="4" t="str">
        <f>TEXT(Table1[[#This Row],[Invoice Date]],"mmm")</f>
        <v>Jan</v>
      </c>
      <c r="Q1983" s="27">
        <f>WEEKNUM(Table1[[#This Row],[Invoice Date]]) + IF(YEAR(Table1[[#This Row],[Invoice Date]])=2021, 52, 0)</f>
        <v>57</v>
      </c>
    </row>
    <row r="1984" spans="2:17" ht="14.25" customHeight="1" x14ac:dyDescent="0.3">
      <c r="B1984" s="4" t="s">
        <v>30</v>
      </c>
      <c r="C1984" s="34">
        <v>1128299</v>
      </c>
      <c r="D1984" s="5">
        <v>44222</v>
      </c>
      <c r="E1984" s="4" t="s">
        <v>31</v>
      </c>
      <c r="F1984" s="4" t="s">
        <v>32</v>
      </c>
      <c r="G1984" s="4" t="s">
        <v>33</v>
      </c>
      <c r="H1984" s="6" t="s">
        <v>20</v>
      </c>
      <c r="I1984" s="7">
        <v>39</v>
      </c>
      <c r="J1984" s="8">
        <v>248</v>
      </c>
      <c r="K1984" s="9">
        <v>9672</v>
      </c>
      <c r="L1984" s="9">
        <v>3288.48</v>
      </c>
      <c r="M1984" s="10">
        <v>0.34</v>
      </c>
      <c r="N1984" s="4" t="s">
        <v>24</v>
      </c>
      <c r="O1984" s="4" t="str">
        <f>TEXT(Table1[[#This Row],[Invoice Date]],"yyyy")</f>
        <v>2021</v>
      </c>
      <c r="P1984" s="4" t="str">
        <f>TEXT(Table1[[#This Row],[Invoice Date]],"mmm")</f>
        <v>Jan</v>
      </c>
      <c r="Q1984" s="27">
        <f>WEEKNUM(Table1[[#This Row],[Invoice Date]]) + IF(YEAR(Table1[[#This Row],[Invoice Date]])=2021, 52, 0)</f>
        <v>57</v>
      </c>
    </row>
    <row r="1985" spans="2:17" ht="14.25" customHeight="1" x14ac:dyDescent="0.3">
      <c r="B1985" s="4" t="s">
        <v>30</v>
      </c>
      <c r="C1985" s="34">
        <v>1128299</v>
      </c>
      <c r="D1985" s="5">
        <v>44222</v>
      </c>
      <c r="E1985" s="4" t="s">
        <v>31</v>
      </c>
      <c r="F1985" s="4" t="s">
        <v>32</v>
      </c>
      <c r="G1985" s="4" t="s">
        <v>33</v>
      </c>
      <c r="H1985" s="6" t="s">
        <v>20</v>
      </c>
      <c r="I1985" s="7">
        <v>52</v>
      </c>
      <c r="J1985" s="8">
        <v>225</v>
      </c>
      <c r="K1985" s="9">
        <v>11700</v>
      </c>
      <c r="L1985" s="9">
        <v>4680</v>
      </c>
      <c r="M1985" s="10">
        <v>0.4</v>
      </c>
      <c r="N1985" s="4" t="s">
        <v>83</v>
      </c>
      <c r="O1985" s="4" t="str">
        <f>TEXT(Table1[[#This Row],[Invoice Date]],"yyyy")</f>
        <v>2021</v>
      </c>
      <c r="P1985" s="4" t="str">
        <f>TEXT(Table1[[#This Row],[Invoice Date]],"mmm")</f>
        <v>Jan</v>
      </c>
      <c r="Q1985" s="27">
        <f>WEEKNUM(Table1[[#This Row],[Invoice Date]]) + IF(YEAR(Table1[[#This Row],[Invoice Date]])=2021, 52, 0)</f>
        <v>57</v>
      </c>
    </row>
    <row r="1986" spans="2:17" ht="14.25" customHeight="1" x14ac:dyDescent="0.3">
      <c r="B1986" s="4" t="s">
        <v>34</v>
      </c>
      <c r="C1986" s="33">
        <v>1189833</v>
      </c>
      <c r="D1986" s="5">
        <v>44222</v>
      </c>
      <c r="E1986" s="4" t="s">
        <v>31</v>
      </c>
      <c r="F1986" s="4" t="s">
        <v>86</v>
      </c>
      <c r="G1986" s="4" t="s">
        <v>87</v>
      </c>
      <c r="H1986" s="6" t="s">
        <v>22</v>
      </c>
      <c r="I1986" s="7">
        <v>50.000000000000014</v>
      </c>
      <c r="J1986" s="8">
        <v>275</v>
      </c>
      <c r="K1986" s="9">
        <v>137500.00000000003</v>
      </c>
      <c r="L1986" s="9">
        <v>41250.000000000007</v>
      </c>
      <c r="M1986" s="10">
        <v>0.3</v>
      </c>
      <c r="N1986" s="4" t="s">
        <v>83</v>
      </c>
      <c r="O1986" s="4" t="str">
        <f>TEXT(Table1[[#This Row],[Invoice Date]],"yyyy")</f>
        <v>2021</v>
      </c>
      <c r="P1986" s="4" t="str">
        <f>TEXT(Table1[[#This Row],[Invoice Date]],"mmm")</f>
        <v>Jan</v>
      </c>
      <c r="Q1986" s="27">
        <f>WEEKNUM(Table1[[#This Row],[Invoice Date]]) + IF(YEAR(Table1[[#This Row],[Invoice Date]])=2021, 52, 0)</f>
        <v>57</v>
      </c>
    </row>
    <row r="1987" spans="2:17" ht="14.25" customHeight="1" x14ac:dyDescent="0.3">
      <c r="B1987" s="4" t="s">
        <v>34</v>
      </c>
      <c r="C1987" s="33">
        <v>1189833</v>
      </c>
      <c r="D1987" s="5">
        <v>44222</v>
      </c>
      <c r="E1987" s="4" t="s">
        <v>31</v>
      </c>
      <c r="F1987" s="4" t="s">
        <v>86</v>
      </c>
      <c r="G1987" s="4" t="s">
        <v>87</v>
      </c>
      <c r="H1987" s="6" t="s">
        <v>21</v>
      </c>
      <c r="I1987" s="7">
        <v>45</v>
      </c>
      <c r="J1987" s="8">
        <v>325</v>
      </c>
      <c r="K1987" s="9">
        <v>146250</v>
      </c>
      <c r="L1987" s="9">
        <v>51187.5</v>
      </c>
      <c r="M1987" s="10">
        <v>0.35</v>
      </c>
      <c r="N1987" s="4" t="s">
        <v>83</v>
      </c>
      <c r="O1987" s="4" t="str">
        <f>TEXT(Table1[[#This Row],[Invoice Date]],"yyyy")</f>
        <v>2021</v>
      </c>
      <c r="P1987" s="4" t="str">
        <f>TEXT(Table1[[#This Row],[Invoice Date]],"mmm")</f>
        <v>Jan</v>
      </c>
      <c r="Q1987" s="27">
        <f>WEEKNUM(Table1[[#This Row],[Invoice Date]]) + IF(YEAR(Table1[[#This Row],[Invoice Date]])=2021, 52, 0)</f>
        <v>57</v>
      </c>
    </row>
    <row r="1988" spans="2:17" ht="14.25" customHeight="1" x14ac:dyDescent="0.3">
      <c r="B1988" s="4" t="s">
        <v>34</v>
      </c>
      <c r="C1988" s="33">
        <v>1189833</v>
      </c>
      <c r="D1988" s="5">
        <v>44222</v>
      </c>
      <c r="E1988" s="4" t="s">
        <v>31</v>
      </c>
      <c r="F1988" s="4" t="s">
        <v>86</v>
      </c>
      <c r="G1988" s="4" t="s">
        <v>87</v>
      </c>
      <c r="H1988" s="6" t="s">
        <v>17</v>
      </c>
      <c r="I1988" s="7">
        <v>34.999999999999993</v>
      </c>
      <c r="J1988" s="8">
        <v>475</v>
      </c>
      <c r="K1988" s="9">
        <v>166249.99999999997</v>
      </c>
      <c r="L1988" s="9">
        <v>58187.499999999985</v>
      </c>
      <c r="M1988" s="10">
        <v>0.35</v>
      </c>
      <c r="N1988" s="4" t="s">
        <v>83</v>
      </c>
      <c r="O1988" s="4" t="str">
        <f>TEXT(Table1[[#This Row],[Invoice Date]],"yyyy")</f>
        <v>2021</v>
      </c>
      <c r="P1988" s="4" t="str">
        <f>TEXT(Table1[[#This Row],[Invoice Date]],"mmm")</f>
        <v>Jan</v>
      </c>
      <c r="Q1988" s="27">
        <f>WEEKNUM(Table1[[#This Row],[Invoice Date]]) + IF(YEAR(Table1[[#This Row],[Invoice Date]])=2021, 52, 0)</f>
        <v>57</v>
      </c>
    </row>
    <row r="1989" spans="2:17" ht="14.25" customHeight="1" x14ac:dyDescent="0.3">
      <c r="B1989" s="4" t="s">
        <v>34</v>
      </c>
      <c r="C1989" s="33">
        <v>1189833</v>
      </c>
      <c r="D1989" s="5">
        <v>44222</v>
      </c>
      <c r="E1989" s="4" t="s">
        <v>31</v>
      </c>
      <c r="F1989" s="4" t="s">
        <v>86</v>
      </c>
      <c r="G1989" s="4" t="s">
        <v>87</v>
      </c>
      <c r="H1989" s="6" t="s">
        <v>19</v>
      </c>
      <c r="I1989" s="7">
        <v>45</v>
      </c>
      <c r="J1989" s="8">
        <v>475</v>
      </c>
      <c r="K1989" s="9">
        <v>213750</v>
      </c>
      <c r="L1989" s="9">
        <v>85500</v>
      </c>
      <c r="M1989" s="10">
        <v>0.4</v>
      </c>
      <c r="N1989" s="4" t="s">
        <v>83</v>
      </c>
      <c r="O1989" s="4" t="str">
        <f>TEXT(Table1[[#This Row],[Invoice Date]],"yyyy")</f>
        <v>2021</v>
      </c>
      <c r="P1989" s="4" t="str">
        <f>TEXT(Table1[[#This Row],[Invoice Date]],"mmm")</f>
        <v>Jan</v>
      </c>
      <c r="Q1989" s="27">
        <f>WEEKNUM(Table1[[#This Row],[Invoice Date]]) + IF(YEAR(Table1[[#This Row],[Invoice Date]])=2021, 52, 0)</f>
        <v>57</v>
      </c>
    </row>
    <row r="1990" spans="2:17" ht="14.25" customHeight="1" x14ac:dyDescent="0.3">
      <c r="B1990" s="4" t="s">
        <v>34</v>
      </c>
      <c r="C1990" s="33">
        <v>1189833</v>
      </c>
      <c r="D1990" s="5">
        <v>44222</v>
      </c>
      <c r="E1990" s="4" t="s">
        <v>31</v>
      </c>
      <c r="F1990" s="4" t="s">
        <v>86</v>
      </c>
      <c r="G1990" s="4" t="s">
        <v>87</v>
      </c>
      <c r="H1990" s="6" t="s">
        <v>20</v>
      </c>
      <c r="I1990" s="7">
        <v>45</v>
      </c>
      <c r="J1990" s="8">
        <v>475</v>
      </c>
      <c r="K1990" s="9">
        <v>213750</v>
      </c>
      <c r="L1990" s="9">
        <v>74812.5</v>
      </c>
      <c r="M1990" s="10">
        <v>0.35</v>
      </c>
      <c r="N1990" s="4" t="s">
        <v>83</v>
      </c>
      <c r="O1990" s="4" t="str">
        <f>TEXT(Table1[[#This Row],[Invoice Date]],"yyyy")</f>
        <v>2021</v>
      </c>
      <c r="P1990" s="4" t="str">
        <f>TEXT(Table1[[#This Row],[Invoice Date]],"mmm")</f>
        <v>Jan</v>
      </c>
      <c r="Q1990" s="27">
        <f>WEEKNUM(Table1[[#This Row],[Invoice Date]]) + IF(YEAR(Table1[[#This Row],[Invoice Date]])=2021, 52, 0)</f>
        <v>57</v>
      </c>
    </row>
    <row r="1991" spans="2:17" ht="14.25" customHeight="1" x14ac:dyDescent="0.3">
      <c r="B1991" s="4" t="s">
        <v>34</v>
      </c>
      <c r="C1991" s="33">
        <v>1189833</v>
      </c>
      <c r="D1991" s="5">
        <v>44222</v>
      </c>
      <c r="E1991" s="4" t="s">
        <v>31</v>
      </c>
      <c r="F1991" s="4" t="s">
        <v>86</v>
      </c>
      <c r="G1991" s="4" t="s">
        <v>87</v>
      </c>
      <c r="H1991" s="6" t="s">
        <v>23</v>
      </c>
      <c r="I1991" s="7">
        <v>45</v>
      </c>
      <c r="J1991" s="8">
        <v>475</v>
      </c>
      <c r="K1991" s="9">
        <v>213750</v>
      </c>
      <c r="L1991" s="9">
        <v>53437.5</v>
      </c>
      <c r="M1991" s="10">
        <v>0.25</v>
      </c>
      <c r="N1991" s="4" t="s">
        <v>83</v>
      </c>
      <c r="O1991" s="4" t="str">
        <f>TEXT(Table1[[#This Row],[Invoice Date]],"yyyy")</f>
        <v>2021</v>
      </c>
      <c r="P1991" s="4" t="str">
        <f>TEXT(Table1[[#This Row],[Invoice Date]],"mmm")</f>
        <v>Jan</v>
      </c>
      <c r="Q1991" s="27">
        <f>WEEKNUM(Table1[[#This Row],[Invoice Date]]) + IF(YEAR(Table1[[#This Row],[Invoice Date]])=2021, 52, 0)</f>
        <v>57</v>
      </c>
    </row>
    <row r="1992" spans="2:17" ht="14.25" customHeight="1" x14ac:dyDescent="0.3">
      <c r="B1992" s="4" t="s">
        <v>34</v>
      </c>
      <c r="C1992" s="33">
        <v>1189833</v>
      </c>
      <c r="D1992" s="5">
        <v>44222</v>
      </c>
      <c r="E1992" s="4" t="s">
        <v>36</v>
      </c>
      <c r="F1992" s="4" t="s">
        <v>53</v>
      </c>
      <c r="G1992" s="4" t="s">
        <v>54</v>
      </c>
      <c r="H1992" s="6" t="s">
        <v>23</v>
      </c>
      <c r="I1992" s="7">
        <v>60</v>
      </c>
      <c r="J1992" s="8">
        <v>400</v>
      </c>
      <c r="K1992" s="9">
        <v>240000</v>
      </c>
      <c r="L1992" s="9">
        <v>60000</v>
      </c>
      <c r="M1992" s="10">
        <v>0.25</v>
      </c>
      <c r="N1992" s="4" t="s">
        <v>24</v>
      </c>
      <c r="O1992" s="4" t="str">
        <f>TEXT(Table1[[#This Row],[Invoice Date]],"yyyy")</f>
        <v>2021</v>
      </c>
      <c r="P1992" s="4" t="str">
        <f>TEXT(Table1[[#This Row],[Invoice Date]],"mmm")</f>
        <v>Jan</v>
      </c>
      <c r="Q1992" s="27">
        <f>WEEKNUM(Table1[[#This Row],[Invoice Date]]) + IF(YEAR(Table1[[#This Row],[Invoice Date]])=2021, 52, 0)</f>
        <v>57</v>
      </c>
    </row>
    <row r="1993" spans="2:17" ht="14.25" customHeight="1" x14ac:dyDescent="0.3">
      <c r="B1993" s="4" t="s">
        <v>30</v>
      </c>
      <c r="C1993" s="34">
        <v>1128299</v>
      </c>
      <c r="D1993" s="5">
        <v>44222</v>
      </c>
      <c r="E1993" s="4" t="s">
        <v>31</v>
      </c>
      <c r="F1993" s="4" t="s">
        <v>32</v>
      </c>
      <c r="G1993" s="4" t="s">
        <v>33</v>
      </c>
      <c r="H1993" s="6" t="s">
        <v>20</v>
      </c>
      <c r="I1993" s="7">
        <v>55.000000000000007</v>
      </c>
      <c r="J1993" s="8">
        <v>775</v>
      </c>
      <c r="K1993" s="9">
        <v>426250.00000000006</v>
      </c>
      <c r="L1993" s="9">
        <v>127875.00000000004</v>
      </c>
      <c r="M1993" s="10">
        <v>0.30000000000000004</v>
      </c>
      <c r="N1993" s="4" t="s">
        <v>24</v>
      </c>
      <c r="O1993" s="4" t="str">
        <f>TEXT(Table1[[#This Row],[Invoice Date]],"yyyy")</f>
        <v>2021</v>
      </c>
      <c r="P1993" s="4" t="str">
        <f>TEXT(Table1[[#This Row],[Invoice Date]],"mmm")</f>
        <v>Jan</v>
      </c>
      <c r="Q1993" s="27">
        <f>WEEKNUM(Table1[[#This Row],[Invoice Date]]) + IF(YEAR(Table1[[#This Row],[Invoice Date]])=2021, 52, 0)</f>
        <v>57</v>
      </c>
    </row>
    <row r="1994" spans="2:17" ht="14.25" customHeight="1" x14ac:dyDescent="0.3">
      <c r="B1994" s="4" t="s">
        <v>34</v>
      </c>
      <c r="C1994" s="33">
        <v>1189833</v>
      </c>
      <c r="D1994" s="5">
        <v>44223</v>
      </c>
      <c r="E1994" s="4" t="s">
        <v>36</v>
      </c>
      <c r="F1994" s="4" t="s">
        <v>53</v>
      </c>
      <c r="G1994" s="4" t="s">
        <v>54</v>
      </c>
      <c r="H1994" s="6" t="s">
        <v>17</v>
      </c>
      <c r="I1994" s="7">
        <v>36</v>
      </c>
      <c r="J1994" s="8">
        <v>169</v>
      </c>
      <c r="K1994" s="9">
        <v>6084</v>
      </c>
      <c r="L1994" s="9">
        <v>3589.5600000000004</v>
      </c>
      <c r="M1994" s="10">
        <v>0.59000000000000008</v>
      </c>
      <c r="N1994" s="4" t="s">
        <v>83</v>
      </c>
      <c r="O1994" s="4" t="str">
        <f>TEXT(Table1[[#This Row],[Invoice Date]],"yyyy")</f>
        <v>2021</v>
      </c>
      <c r="P1994" s="4" t="str">
        <f>TEXT(Table1[[#This Row],[Invoice Date]],"mmm")</f>
        <v>Jan</v>
      </c>
      <c r="Q1994" s="27">
        <f>WEEKNUM(Table1[[#This Row],[Invoice Date]]) + IF(YEAR(Table1[[#This Row],[Invoice Date]])=2021, 52, 0)</f>
        <v>57</v>
      </c>
    </row>
    <row r="1995" spans="2:17" ht="14.25" customHeight="1" x14ac:dyDescent="0.3">
      <c r="B1995" s="4" t="s">
        <v>30</v>
      </c>
      <c r="C1995" s="34">
        <v>1128299</v>
      </c>
      <c r="D1995" s="5">
        <v>44223</v>
      </c>
      <c r="E1995" s="4" t="s">
        <v>31</v>
      </c>
      <c r="F1995" s="4" t="s">
        <v>32</v>
      </c>
      <c r="G1995" s="4" t="s">
        <v>33</v>
      </c>
      <c r="H1995" s="6" t="s">
        <v>21</v>
      </c>
      <c r="I1995" s="7">
        <v>39</v>
      </c>
      <c r="J1995" s="8">
        <v>247</v>
      </c>
      <c r="K1995" s="9">
        <v>9633</v>
      </c>
      <c r="L1995" s="9">
        <v>2600.91</v>
      </c>
      <c r="M1995" s="10">
        <v>0.26999999999999996</v>
      </c>
      <c r="N1995" s="4" t="s">
        <v>24</v>
      </c>
      <c r="O1995" s="4" t="str">
        <f>TEXT(Table1[[#This Row],[Invoice Date]],"yyyy")</f>
        <v>2021</v>
      </c>
      <c r="P1995" s="4" t="str">
        <f>TEXT(Table1[[#This Row],[Invoice Date]],"mmm")</f>
        <v>Jan</v>
      </c>
      <c r="Q1995" s="27">
        <f>WEEKNUM(Table1[[#This Row],[Invoice Date]]) + IF(YEAR(Table1[[#This Row],[Invoice Date]])=2021, 52, 0)</f>
        <v>57</v>
      </c>
    </row>
    <row r="1996" spans="2:17" ht="14.25" customHeight="1" x14ac:dyDescent="0.3">
      <c r="B1996" s="4" t="s">
        <v>30</v>
      </c>
      <c r="C1996" s="34">
        <v>1128299</v>
      </c>
      <c r="D1996" s="5">
        <v>44223</v>
      </c>
      <c r="E1996" s="4" t="s">
        <v>31</v>
      </c>
      <c r="F1996" s="4" t="s">
        <v>32</v>
      </c>
      <c r="G1996" s="4" t="s">
        <v>33</v>
      </c>
      <c r="H1996" s="6" t="s">
        <v>21</v>
      </c>
      <c r="I1996" s="7">
        <v>53</v>
      </c>
      <c r="J1996" s="8">
        <v>203</v>
      </c>
      <c r="K1996" s="9">
        <v>10759</v>
      </c>
      <c r="L1996" s="9">
        <v>3765.6499999999996</v>
      </c>
      <c r="M1996" s="10">
        <v>0.35</v>
      </c>
      <c r="N1996" s="4" t="s">
        <v>83</v>
      </c>
      <c r="O1996" s="4" t="str">
        <f>TEXT(Table1[[#This Row],[Invoice Date]],"yyyy")</f>
        <v>2021</v>
      </c>
      <c r="P1996" s="4" t="str">
        <f>TEXT(Table1[[#This Row],[Invoice Date]],"mmm")</f>
        <v>Jan</v>
      </c>
      <c r="Q1996" s="27">
        <f>WEEKNUM(Table1[[#This Row],[Invoice Date]]) + IF(YEAR(Table1[[#This Row],[Invoice Date]])=2021, 52, 0)</f>
        <v>57</v>
      </c>
    </row>
    <row r="1997" spans="2:17" ht="14.25" customHeight="1" x14ac:dyDescent="0.3">
      <c r="B1997" s="4" t="s">
        <v>34</v>
      </c>
      <c r="C1997" s="33">
        <v>1189833</v>
      </c>
      <c r="D1997" s="5">
        <v>44223</v>
      </c>
      <c r="E1997" s="4" t="s">
        <v>36</v>
      </c>
      <c r="F1997" s="4" t="s">
        <v>53</v>
      </c>
      <c r="G1997" s="4" t="s">
        <v>54</v>
      </c>
      <c r="H1997" s="6" t="s">
        <v>17</v>
      </c>
      <c r="I1997" s="7">
        <v>40</v>
      </c>
      <c r="J1997" s="8">
        <v>675</v>
      </c>
      <c r="K1997" s="9">
        <v>270000</v>
      </c>
      <c r="L1997" s="9">
        <v>121500</v>
      </c>
      <c r="M1997" s="10">
        <v>0.45</v>
      </c>
      <c r="N1997" s="4" t="s">
        <v>24</v>
      </c>
      <c r="O1997" s="4" t="str">
        <f>TEXT(Table1[[#This Row],[Invoice Date]],"yyyy")</f>
        <v>2021</v>
      </c>
      <c r="P1997" s="4" t="str">
        <f>TEXT(Table1[[#This Row],[Invoice Date]],"mmm")</f>
        <v>Jan</v>
      </c>
      <c r="Q1997" s="27">
        <f>WEEKNUM(Table1[[#This Row],[Invoice Date]]) + IF(YEAR(Table1[[#This Row],[Invoice Date]])=2021, 52, 0)</f>
        <v>57</v>
      </c>
    </row>
    <row r="1998" spans="2:17" ht="14.25" customHeight="1" x14ac:dyDescent="0.3">
      <c r="B1998" s="4" t="s">
        <v>30</v>
      </c>
      <c r="C1998" s="34">
        <v>1128299</v>
      </c>
      <c r="D1998" s="5">
        <v>44223</v>
      </c>
      <c r="E1998" s="4" t="s">
        <v>31</v>
      </c>
      <c r="F1998" s="4" t="s">
        <v>32</v>
      </c>
      <c r="G1998" s="4" t="s">
        <v>33</v>
      </c>
      <c r="H1998" s="6" t="s">
        <v>21</v>
      </c>
      <c r="I1998" s="7">
        <v>55.000000000000007</v>
      </c>
      <c r="J1998" s="8">
        <v>725</v>
      </c>
      <c r="K1998" s="9">
        <v>398750.00000000006</v>
      </c>
      <c r="L1998" s="9">
        <v>99687.5</v>
      </c>
      <c r="M1998" s="10">
        <v>0.24999999999999997</v>
      </c>
      <c r="N1998" s="4" t="s">
        <v>24</v>
      </c>
      <c r="O1998" s="4" t="str">
        <f>TEXT(Table1[[#This Row],[Invoice Date]],"yyyy")</f>
        <v>2021</v>
      </c>
      <c r="P1998" s="4" t="str">
        <f>TEXT(Table1[[#This Row],[Invoice Date]],"mmm")</f>
        <v>Jan</v>
      </c>
      <c r="Q1998" s="27">
        <f>WEEKNUM(Table1[[#This Row],[Invoice Date]]) + IF(YEAR(Table1[[#This Row],[Invoice Date]])=2021, 52, 0)</f>
        <v>57</v>
      </c>
    </row>
    <row r="1999" spans="2:17" ht="14.25" customHeight="1" x14ac:dyDescent="0.3">
      <c r="B1999" s="4" t="s">
        <v>34</v>
      </c>
      <c r="C1999" s="33">
        <v>1189833</v>
      </c>
      <c r="D1999" s="5">
        <v>44224</v>
      </c>
      <c r="E1999" s="4" t="s">
        <v>36</v>
      </c>
      <c r="F1999" s="4" t="s">
        <v>53</v>
      </c>
      <c r="G1999" s="4" t="s">
        <v>54</v>
      </c>
      <c r="H1999" s="6" t="s">
        <v>19</v>
      </c>
      <c r="I1999" s="7">
        <v>42</v>
      </c>
      <c r="J1999" s="8">
        <v>147</v>
      </c>
      <c r="K1999" s="9">
        <v>6174</v>
      </c>
      <c r="L1999" s="9">
        <v>2531.3399999999997</v>
      </c>
      <c r="M1999" s="10">
        <v>0.41</v>
      </c>
      <c r="N1999" s="4" t="s">
        <v>83</v>
      </c>
      <c r="O1999" s="4" t="str">
        <f>TEXT(Table1[[#This Row],[Invoice Date]],"yyyy")</f>
        <v>2021</v>
      </c>
      <c r="P1999" s="4" t="str">
        <f>TEXT(Table1[[#This Row],[Invoice Date]],"mmm")</f>
        <v>Jan</v>
      </c>
      <c r="Q1999" s="27">
        <f>WEEKNUM(Table1[[#This Row],[Invoice Date]]) + IF(YEAR(Table1[[#This Row],[Invoice Date]])=2021, 52, 0)</f>
        <v>57</v>
      </c>
    </row>
    <row r="2000" spans="2:17" ht="14.25" customHeight="1" x14ac:dyDescent="0.3">
      <c r="B2000" s="4" t="s">
        <v>30</v>
      </c>
      <c r="C2000" s="34">
        <v>1128299</v>
      </c>
      <c r="D2000" s="5">
        <v>44224</v>
      </c>
      <c r="E2000" s="4" t="s">
        <v>31</v>
      </c>
      <c r="F2000" s="4" t="s">
        <v>32</v>
      </c>
      <c r="G2000" s="4" t="s">
        <v>33</v>
      </c>
      <c r="H2000" s="6" t="s">
        <v>22</v>
      </c>
      <c r="I2000" s="7">
        <v>43</v>
      </c>
      <c r="J2000" s="8">
        <v>225</v>
      </c>
      <c r="K2000" s="9">
        <v>9675</v>
      </c>
      <c r="L2000" s="9">
        <v>4644.0000000000009</v>
      </c>
      <c r="M2000" s="10">
        <v>0.48000000000000009</v>
      </c>
      <c r="N2000" s="4" t="s">
        <v>24</v>
      </c>
      <c r="O2000" s="4" t="str">
        <f>TEXT(Table1[[#This Row],[Invoice Date]],"yyyy")</f>
        <v>2021</v>
      </c>
      <c r="P2000" s="4" t="str">
        <f>TEXT(Table1[[#This Row],[Invoice Date]],"mmm")</f>
        <v>Jan</v>
      </c>
      <c r="Q2000" s="27">
        <f>WEEKNUM(Table1[[#This Row],[Invoice Date]]) + IF(YEAR(Table1[[#This Row],[Invoice Date]])=2021, 52, 0)</f>
        <v>57</v>
      </c>
    </row>
    <row r="2001" spans="2:17" ht="14.25" customHeight="1" x14ac:dyDescent="0.3">
      <c r="B2001" s="4" t="s">
        <v>30</v>
      </c>
      <c r="C2001" s="34">
        <v>1128299</v>
      </c>
      <c r="D2001" s="5">
        <v>44224</v>
      </c>
      <c r="E2001" s="4" t="s">
        <v>31</v>
      </c>
      <c r="F2001" s="4" t="s">
        <v>32</v>
      </c>
      <c r="G2001" s="4" t="s">
        <v>33</v>
      </c>
      <c r="H2001" s="6" t="s">
        <v>22</v>
      </c>
      <c r="I2001" s="7">
        <v>63</v>
      </c>
      <c r="J2001" s="8">
        <v>218</v>
      </c>
      <c r="K2001" s="9">
        <v>13734</v>
      </c>
      <c r="L2001" s="9">
        <v>7965.7200000000012</v>
      </c>
      <c r="M2001" s="10">
        <v>0.58000000000000007</v>
      </c>
      <c r="N2001" s="4" t="s">
        <v>83</v>
      </c>
      <c r="O2001" s="4" t="str">
        <f>TEXT(Table1[[#This Row],[Invoice Date]],"yyyy")</f>
        <v>2021</v>
      </c>
      <c r="P2001" s="4" t="str">
        <f>TEXT(Table1[[#This Row],[Invoice Date]],"mmm")</f>
        <v>Jan</v>
      </c>
      <c r="Q2001" s="27">
        <f>WEEKNUM(Table1[[#This Row],[Invoice Date]]) + IF(YEAR(Table1[[#This Row],[Invoice Date]])=2021, 52, 0)</f>
        <v>57</v>
      </c>
    </row>
    <row r="2002" spans="2:17" ht="14.25" customHeight="1" x14ac:dyDescent="0.3">
      <c r="B2002" s="4" t="s">
        <v>34</v>
      </c>
      <c r="C2002" s="33">
        <v>1189833</v>
      </c>
      <c r="D2002" s="5">
        <v>44224</v>
      </c>
      <c r="E2002" s="4" t="s">
        <v>36</v>
      </c>
      <c r="F2002" s="4" t="s">
        <v>53</v>
      </c>
      <c r="G2002" s="4" t="s">
        <v>54</v>
      </c>
      <c r="H2002" s="6" t="s">
        <v>19</v>
      </c>
      <c r="I2002" s="7">
        <v>45</v>
      </c>
      <c r="J2002" s="8">
        <v>525</v>
      </c>
      <c r="K2002" s="9">
        <v>236250</v>
      </c>
      <c r="L2002" s="9">
        <v>70875</v>
      </c>
      <c r="M2002" s="10">
        <v>0.3</v>
      </c>
      <c r="N2002" s="4" t="s">
        <v>24</v>
      </c>
      <c r="O2002" s="4" t="str">
        <f>TEXT(Table1[[#This Row],[Invoice Date]],"yyyy")</f>
        <v>2021</v>
      </c>
      <c r="P2002" s="4" t="str">
        <f>TEXT(Table1[[#This Row],[Invoice Date]],"mmm")</f>
        <v>Jan</v>
      </c>
      <c r="Q2002" s="27">
        <f>WEEKNUM(Table1[[#This Row],[Invoice Date]]) + IF(YEAR(Table1[[#This Row],[Invoice Date]])=2021, 52, 0)</f>
        <v>57</v>
      </c>
    </row>
    <row r="2003" spans="2:17" ht="14.25" customHeight="1" x14ac:dyDescent="0.3">
      <c r="B2003" s="4" t="s">
        <v>30</v>
      </c>
      <c r="C2003" s="34">
        <v>1128299</v>
      </c>
      <c r="D2003" s="5">
        <v>44224</v>
      </c>
      <c r="E2003" s="4" t="s">
        <v>31</v>
      </c>
      <c r="F2003" s="4" t="s">
        <v>32</v>
      </c>
      <c r="G2003" s="4" t="s">
        <v>33</v>
      </c>
      <c r="H2003" s="6" t="s">
        <v>22</v>
      </c>
      <c r="I2003" s="7">
        <v>65</v>
      </c>
      <c r="J2003" s="8">
        <v>725</v>
      </c>
      <c r="K2003" s="9">
        <v>471250</v>
      </c>
      <c r="L2003" s="9">
        <v>212062.50000000003</v>
      </c>
      <c r="M2003" s="10">
        <v>0.45000000000000007</v>
      </c>
      <c r="N2003" s="4" t="s">
        <v>24</v>
      </c>
      <c r="O2003" s="4" t="str">
        <f>TEXT(Table1[[#This Row],[Invoice Date]],"yyyy")</f>
        <v>2021</v>
      </c>
      <c r="P2003" s="4" t="str">
        <f>TEXT(Table1[[#This Row],[Invoice Date]],"mmm")</f>
        <v>Jan</v>
      </c>
      <c r="Q2003" s="27">
        <f>WEEKNUM(Table1[[#This Row],[Invoice Date]]) + IF(YEAR(Table1[[#This Row],[Invoice Date]])=2021, 52, 0)</f>
        <v>57</v>
      </c>
    </row>
    <row r="2004" spans="2:17" ht="14.25" customHeight="1" x14ac:dyDescent="0.3">
      <c r="B2004" s="4" t="s">
        <v>34</v>
      </c>
      <c r="C2004" s="33">
        <v>1189833</v>
      </c>
      <c r="D2004" s="5">
        <v>44225</v>
      </c>
      <c r="E2004" s="4" t="s">
        <v>36</v>
      </c>
      <c r="F2004" s="4" t="s">
        <v>53</v>
      </c>
      <c r="G2004" s="4" t="s">
        <v>54</v>
      </c>
      <c r="H2004" s="6" t="s">
        <v>20</v>
      </c>
      <c r="I2004" s="7">
        <v>44</v>
      </c>
      <c r="J2004" s="8">
        <v>165</v>
      </c>
      <c r="K2004" s="9">
        <v>7260</v>
      </c>
      <c r="L2004" s="9">
        <v>3993.0000000000005</v>
      </c>
      <c r="M2004" s="10">
        <v>0.55000000000000004</v>
      </c>
      <c r="N2004" s="4" t="s">
        <v>83</v>
      </c>
      <c r="O2004" s="4" t="str">
        <f>TEXT(Table1[[#This Row],[Invoice Date]],"yyyy")</f>
        <v>2021</v>
      </c>
      <c r="P2004" s="4" t="str">
        <f>TEXT(Table1[[#This Row],[Invoice Date]],"mmm")</f>
        <v>Jan</v>
      </c>
      <c r="Q2004" s="27">
        <f>WEEKNUM(Table1[[#This Row],[Invoice Date]]) + IF(YEAR(Table1[[#This Row],[Invoice Date]])=2021, 52, 0)</f>
        <v>57</v>
      </c>
    </row>
    <row r="2005" spans="2:17" ht="14.25" customHeight="1" x14ac:dyDescent="0.3">
      <c r="B2005" s="4" t="s">
        <v>30</v>
      </c>
      <c r="C2005" s="34">
        <v>1128299</v>
      </c>
      <c r="D2005" s="5">
        <v>44225</v>
      </c>
      <c r="E2005" s="4" t="s">
        <v>31</v>
      </c>
      <c r="F2005" s="4" t="s">
        <v>32</v>
      </c>
      <c r="G2005" s="4" t="s">
        <v>33</v>
      </c>
      <c r="H2005" s="6" t="s">
        <v>23</v>
      </c>
      <c r="I2005" s="7">
        <v>51</v>
      </c>
      <c r="J2005" s="8">
        <v>264</v>
      </c>
      <c r="K2005" s="9">
        <v>13464</v>
      </c>
      <c r="L2005" s="9">
        <v>2019.6000000000004</v>
      </c>
      <c r="M2005" s="10">
        <v>0.15000000000000002</v>
      </c>
      <c r="N2005" s="4" t="s">
        <v>24</v>
      </c>
      <c r="O2005" s="4" t="str">
        <f>TEXT(Table1[[#This Row],[Invoice Date]],"yyyy")</f>
        <v>2021</v>
      </c>
      <c r="P2005" s="4" t="str">
        <f>TEXT(Table1[[#This Row],[Invoice Date]],"mmm")</f>
        <v>Jan</v>
      </c>
      <c r="Q2005" s="27">
        <f>WEEKNUM(Table1[[#This Row],[Invoice Date]]) + IF(YEAR(Table1[[#This Row],[Invoice Date]])=2021, 52, 0)</f>
        <v>57</v>
      </c>
    </row>
    <row r="2006" spans="2:17" ht="14.25" customHeight="1" x14ac:dyDescent="0.3">
      <c r="B2006" s="4" t="s">
        <v>30</v>
      </c>
      <c r="C2006" s="34">
        <v>1128299</v>
      </c>
      <c r="D2006" s="5">
        <v>44225</v>
      </c>
      <c r="E2006" s="4" t="s">
        <v>31</v>
      </c>
      <c r="F2006" s="4" t="s">
        <v>32</v>
      </c>
      <c r="G2006" s="4" t="s">
        <v>33</v>
      </c>
      <c r="H2006" s="6" t="s">
        <v>23</v>
      </c>
      <c r="I2006" s="7">
        <v>65</v>
      </c>
      <c r="J2006" s="8">
        <v>217</v>
      </c>
      <c r="K2006" s="9">
        <v>14105</v>
      </c>
      <c r="L2006" s="9">
        <v>3385.2000000000003</v>
      </c>
      <c r="M2006" s="10">
        <v>0.24000000000000002</v>
      </c>
      <c r="N2006" s="4" t="s">
        <v>83</v>
      </c>
      <c r="O2006" s="4" t="str">
        <f>TEXT(Table1[[#This Row],[Invoice Date]],"yyyy")</f>
        <v>2021</v>
      </c>
      <c r="P2006" s="4" t="str">
        <f>TEXT(Table1[[#This Row],[Invoice Date]],"mmm")</f>
        <v>Jan</v>
      </c>
      <c r="Q2006" s="27">
        <f>WEEKNUM(Table1[[#This Row],[Invoice Date]]) + IF(YEAR(Table1[[#This Row],[Invoice Date]])=2021, 52, 0)</f>
        <v>57</v>
      </c>
    </row>
    <row r="2007" spans="2:17" ht="14.25" customHeight="1" x14ac:dyDescent="0.3">
      <c r="B2007" s="4" t="s">
        <v>34</v>
      </c>
      <c r="C2007" s="33">
        <v>1189833</v>
      </c>
      <c r="D2007" s="5">
        <v>44225</v>
      </c>
      <c r="E2007" s="4" t="s">
        <v>36</v>
      </c>
      <c r="F2007" s="4" t="s">
        <v>53</v>
      </c>
      <c r="G2007" s="4" t="s">
        <v>54</v>
      </c>
      <c r="H2007" s="6" t="s">
        <v>20</v>
      </c>
      <c r="I2007" s="7">
        <v>45</v>
      </c>
      <c r="J2007" s="8">
        <v>550</v>
      </c>
      <c r="K2007" s="9">
        <v>247500</v>
      </c>
      <c r="L2007" s="9">
        <v>111375</v>
      </c>
      <c r="M2007" s="10">
        <v>0.45</v>
      </c>
      <c r="N2007" s="4" t="s">
        <v>24</v>
      </c>
      <c r="O2007" s="4" t="str">
        <f>TEXT(Table1[[#This Row],[Invoice Date]],"yyyy")</f>
        <v>2021</v>
      </c>
      <c r="P2007" s="4" t="str">
        <f>TEXT(Table1[[#This Row],[Invoice Date]],"mmm")</f>
        <v>Jan</v>
      </c>
      <c r="Q2007" s="27">
        <f>WEEKNUM(Table1[[#This Row],[Invoice Date]]) + IF(YEAR(Table1[[#This Row],[Invoice Date]])=2021, 52, 0)</f>
        <v>57</v>
      </c>
    </row>
    <row r="2008" spans="2:17" ht="14.25" customHeight="1" x14ac:dyDescent="0.3">
      <c r="B2008" s="4" t="s">
        <v>30</v>
      </c>
      <c r="C2008" s="34">
        <v>1128299</v>
      </c>
      <c r="D2008" s="5">
        <v>44225</v>
      </c>
      <c r="E2008" s="4" t="s">
        <v>31</v>
      </c>
      <c r="F2008" s="4" t="s">
        <v>32</v>
      </c>
      <c r="G2008" s="4" t="s">
        <v>33</v>
      </c>
      <c r="H2008" s="6" t="s">
        <v>23</v>
      </c>
      <c r="I2008" s="7">
        <v>70</v>
      </c>
      <c r="J2008" s="8">
        <v>775</v>
      </c>
      <c r="K2008" s="9">
        <v>542500</v>
      </c>
      <c r="L2008" s="9">
        <v>54250</v>
      </c>
      <c r="M2008" s="10">
        <v>0.1</v>
      </c>
      <c r="N2008" s="4" t="s">
        <v>24</v>
      </c>
      <c r="O2008" s="4" t="str">
        <f>TEXT(Table1[[#This Row],[Invoice Date]],"yyyy")</f>
        <v>2021</v>
      </c>
      <c r="P2008" s="4" t="str">
        <f>TEXT(Table1[[#This Row],[Invoice Date]],"mmm")</f>
        <v>Jan</v>
      </c>
      <c r="Q2008" s="27">
        <f>WEEKNUM(Table1[[#This Row],[Invoice Date]]) + IF(YEAR(Table1[[#This Row],[Invoice Date]])=2021, 52, 0)</f>
        <v>57</v>
      </c>
    </row>
    <row r="2009" spans="2:17" ht="14.25" customHeight="1" x14ac:dyDescent="0.3">
      <c r="B2009" s="4" t="s">
        <v>34</v>
      </c>
      <c r="C2009" s="33">
        <v>1189833</v>
      </c>
      <c r="D2009" s="5">
        <v>44226</v>
      </c>
      <c r="E2009" s="4" t="s">
        <v>36</v>
      </c>
      <c r="F2009" s="4" t="s">
        <v>53</v>
      </c>
      <c r="G2009" s="4" t="s">
        <v>54</v>
      </c>
      <c r="H2009" s="6" t="s">
        <v>21</v>
      </c>
      <c r="I2009" s="7">
        <v>38</v>
      </c>
      <c r="J2009" s="8">
        <v>106</v>
      </c>
      <c r="K2009" s="9">
        <v>4028</v>
      </c>
      <c r="L2009" s="9">
        <v>2134.84</v>
      </c>
      <c r="M2009" s="10">
        <v>0.53</v>
      </c>
      <c r="N2009" s="4" t="s">
        <v>83</v>
      </c>
      <c r="O2009" s="4" t="str">
        <f>TEXT(Table1[[#This Row],[Invoice Date]],"yyyy")</f>
        <v>2021</v>
      </c>
      <c r="P2009" s="4" t="str">
        <f>TEXT(Table1[[#This Row],[Invoice Date]],"mmm")</f>
        <v>Jan</v>
      </c>
      <c r="Q2009" s="27">
        <f>WEEKNUM(Table1[[#This Row],[Invoice Date]]) + IF(YEAR(Table1[[#This Row],[Invoice Date]])=2021, 52, 0)</f>
        <v>57</v>
      </c>
    </row>
    <row r="2010" spans="2:17" ht="14.25" customHeight="1" x14ac:dyDescent="0.3">
      <c r="B2010" s="4" t="s">
        <v>30</v>
      </c>
      <c r="C2010" s="34">
        <v>1128299</v>
      </c>
      <c r="D2010" s="5">
        <v>44226</v>
      </c>
      <c r="E2010" s="4" t="s">
        <v>31</v>
      </c>
      <c r="F2010" s="4" t="s">
        <v>32</v>
      </c>
      <c r="G2010" s="4" t="s">
        <v>33</v>
      </c>
      <c r="H2010" s="6" t="s">
        <v>17</v>
      </c>
      <c r="I2010" s="7">
        <v>36</v>
      </c>
      <c r="J2010" s="8">
        <v>289</v>
      </c>
      <c r="K2010" s="9">
        <v>10404</v>
      </c>
      <c r="L2010" s="9">
        <v>3433.3200000000006</v>
      </c>
      <c r="M2010" s="10">
        <v>0.33000000000000007</v>
      </c>
      <c r="N2010" s="4" t="s">
        <v>24</v>
      </c>
      <c r="O2010" s="4" t="str">
        <f>TEXT(Table1[[#This Row],[Invoice Date]],"yyyy")</f>
        <v>2021</v>
      </c>
      <c r="P2010" s="4" t="str">
        <f>TEXT(Table1[[#This Row],[Invoice Date]],"mmm")</f>
        <v>Jan</v>
      </c>
      <c r="Q2010" s="27">
        <f>WEEKNUM(Table1[[#This Row],[Invoice Date]]) + IF(YEAR(Table1[[#This Row],[Invoice Date]])=2021, 52, 0)</f>
        <v>57</v>
      </c>
    </row>
    <row r="2011" spans="2:17" ht="14.25" customHeight="1" x14ac:dyDescent="0.3">
      <c r="B2011" s="4" t="s">
        <v>30</v>
      </c>
      <c r="C2011" s="34">
        <v>1128299</v>
      </c>
      <c r="D2011" s="5">
        <v>44226</v>
      </c>
      <c r="E2011" s="4" t="s">
        <v>31</v>
      </c>
      <c r="F2011" s="4" t="s">
        <v>32</v>
      </c>
      <c r="G2011" s="4" t="s">
        <v>33</v>
      </c>
      <c r="H2011" s="6" t="s">
        <v>17</v>
      </c>
      <c r="I2011" s="7">
        <v>51</v>
      </c>
      <c r="J2011" s="8">
        <v>236</v>
      </c>
      <c r="K2011" s="9">
        <v>12036</v>
      </c>
      <c r="L2011" s="9">
        <v>5416.2000000000007</v>
      </c>
      <c r="M2011" s="10">
        <v>0.45000000000000007</v>
      </c>
      <c r="N2011" s="4" t="s">
        <v>83</v>
      </c>
      <c r="O2011" s="4" t="str">
        <f>TEXT(Table1[[#This Row],[Invoice Date]],"yyyy")</f>
        <v>2021</v>
      </c>
      <c r="P2011" s="4" t="str">
        <f>TEXT(Table1[[#This Row],[Invoice Date]],"mmm")</f>
        <v>Jan</v>
      </c>
      <c r="Q2011" s="27">
        <f>WEEKNUM(Table1[[#This Row],[Invoice Date]]) + IF(YEAR(Table1[[#This Row],[Invoice Date]])=2021, 52, 0)</f>
        <v>57</v>
      </c>
    </row>
    <row r="2012" spans="2:17" ht="14.25" customHeight="1" x14ac:dyDescent="0.3">
      <c r="B2012" s="4" t="s">
        <v>34</v>
      </c>
      <c r="C2012" s="33">
        <v>1189833</v>
      </c>
      <c r="D2012" s="5">
        <v>44226</v>
      </c>
      <c r="E2012" s="4" t="s">
        <v>36</v>
      </c>
      <c r="F2012" s="4" t="s">
        <v>53</v>
      </c>
      <c r="G2012" s="4" t="s">
        <v>54</v>
      </c>
      <c r="H2012" s="6" t="s">
        <v>21</v>
      </c>
      <c r="I2012" s="7">
        <v>40</v>
      </c>
      <c r="J2012" s="8">
        <v>425</v>
      </c>
      <c r="K2012" s="9">
        <v>170000</v>
      </c>
      <c r="L2012" s="9">
        <v>68000</v>
      </c>
      <c r="M2012" s="10">
        <v>0.39999999999999997</v>
      </c>
      <c r="N2012" s="4" t="s">
        <v>24</v>
      </c>
      <c r="O2012" s="4" t="str">
        <f>TEXT(Table1[[#This Row],[Invoice Date]],"yyyy")</f>
        <v>2021</v>
      </c>
      <c r="P2012" s="4" t="str">
        <f>TEXT(Table1[[#This Row],[Invoice Date]],"mmm")</f>
        <v>Jan</v>
      </c>
      <c r="Q2012" s="27">
        <f>WEEKNUM(Table1[[#This Row],[Invoice Date]]) + IF(YEAR(Table1[[#This Row],[Invoice Date]])=2021, 52, 0)</f>
        <v>57</v>
      </c>
    </row>
    <row r="2013" spans="2:17" ht="14.25" customHeight="1" x14ac:dyDescent="0.3">
      <c r="B2013" s="4" t="s">
        <v>30</v>
      </c>
      <c r="C2013" s="34">
        <v>1128299</v>
      </c>
      <c r="D2013" s="5">
        <v>44226</v>
      </c>
      <c r="E2013" s="4" t="s">
        <v>31</v>
      </c>
      <c r="F2013" s="4" t="s">
        <v>32</v>
      </c>
      <c r="G2013" s="4" t="s">
        <v>33</v>
      </c>
      <c r="H2013" s="6" t="s">
        <v>17</v>
      </c>
      <c r="I2013" s="7">
        <v>55.000000000000007</v>
      </c>
      <c r="J2013" s="8">
        <v>875</v>
      </c>
      <c r="K2013" s="9">
        <v>481250.00000000006</v>
      </c>
      <c r="L2013" s="9">
        <v>144375.00000000003</v>
      </c>
      <c r="M2013" s="10">
        <v>0.30000000000000004</v>
      </c>
      <c r="N2013" s="4" t="s">
        <v>24</v>
      </c>
      <c r="O2013" s="4" t="str">
        <f>TEXT(Table1[[#This Row],[Invoice Date]],"yyyy")</f>
        <v>2021</v>
      </c>
      <c r="P2013" s="4" t="str">
        <f>TEXT(Table1[[#This Row],[Invoice Date]],"mmm")</f>
        <v>Jan</v>
      </c>
      <c r="Q2013" s="27">
        <f>WEEKNUM(Table1[[#This Row],[Invoice Date]]) + IF(YEAR(Table1[[#This Row],[Invoice Date]])=2021, 52, 0)</f>
        <v>57</v>
      </c>
    </row>
    <row r="2014" spans="2:17" ht="14.25" customHeight="1" x14ac:dyDescent="0.3">
      <c r="B2014" s="4" t="s">
        <v>34</v>
      </c>
      <c r="C2014" s="33">
        <v>1189833</v>
      </c>
      <c r="D2014" s="5">
        <v>44227</v>
      </c>
      <c r="E2014" s="4" t="s">
        <v>36</v>
      </c>
      <c r="F2014" s="4" t="s">
        <v>53</v>
      </c>
      <c r="G2014" s="4" t="s">
        <v>54</v>
      </c>
      <c r="H2014" s="6" t="s">
        <v>22</v>
      </c>
      <c r="I2014" s="7">
        <v>41</v>
      </c>
      <c r="J2014" s="8">
        <v>75</v>
      </c>
      <c r="K2014" s="9">
        <v>3075</v>
      </c>
      <c r="L2014" s="9">
        <v>2275.5000000000005</v>
      </c>
      <c r="M2014" s="10">
        <v>0.7400000000000001</v>
      </c>
      <c r="N2014" s="4" t="s">
        <v>83</v>
      </c>
      <c r="O2014" s="4" t="str">
        <f>TEXT(Table1[[#This Row],[Invoice Date]],"yyyy")</f>
        <v>2021</v>
      </c>
      <c r="P2014" s="4" t="str">
        <f>TEXT(Table1[[#This Row],[Invoice Date]],"mmm")</f>
        <v>Jan</v>
      </c>
      <c r="Q2014" s="27">
        <f>WEEKNUM(Table1[[#This Row],[Invoice Date]]) + IF(YEAR(Table1[[#This Row],[Invoice Date]])=2021, 52, 0)</f>
        <v>58</v>
      </c>
    </row>
    <row r="2015" spans="2:17" ht="14.25" customHeight="1" x14ac:dyDescent="0.3">
      <c r="B2015" s="4" t="s">
        <v>30</v>
      </c>
      <c r="C2015" s="34">
        <v>1128299</v>
      </c>
      <c r="D2015" s="5">
        <v>44227</v>
      </c>
      <c r="E2015" s="4" t="s">
        <v>31</v>
      </c>
      <c r="F2015" s="4" t="s">
        <v>32</v>
      </c>
      <c r="G2015" s="4" t="s">
        <v>33</v>
      </c>
      <c r="H2015" s="6" t="s">
        <v>19</v>
      </c>
      <c r="I2015" s="7">
        <v>39</v>
      </c>
      <c r="J2015" s="8">
        <v>280</v>
      </c>
      <c r="K2015" s="9">
        <v>10920</v>
      </c>
      <c r="L2015" s="9">
        <v>1965.6</v>
      </c>
      <c r="M2015" s="10">
        <v>0.18</v>
      </c>
      <c r="N2015" s="4" t="s">
        <v>24</v>
      </c>
      <c r="O2015" s="4" t="str">
        <f>TEXT(Table1[[#This Row],[Invoice Date]],"yyyy")</f>
        <v>2021</v>
      </c>
      <c r="P2015" s="4" t="str">
        <f>TEXT(Table1[[#This Row],[Invoice Date]],"mmm")</f>
        <v>Jan</v>
      </c>
      <c r="Q2015" s="27">
        <f>WEEKNUM(Table1[[#This Row],[Invoice Date]]) + IF(YEAR(Table1[[#This Row],[Invoice Date]])=2021, 52, 0)</f>
        <v>58</v>
      </c>
    </row>
    <row r="2016" spans="2:17" ht="14.25" customHeight="1" x14ac:dyDescent="0.3">
      <c r="B2016" s="4" t="s">
        <v>30</v>
      </c>
      <c r="C2016" s="34">
        <v>1128299</v>
      </c>
      <c r="D2016" s="5">
        <v>44227</v>
      </c>
      <c r="E2016" s="4" t="s">
        <v>31</v>
      </c>
      <c r="F2016" s="4" t="s">
        <v>32</v>
      </c>
      <c r="G2016" s="4" t="s">
        <v>33</v>
      </c>
      <c r="H2016" s="6" t="s">
        <v>19</v>
      </c>
      <c r="I2016" s="7">
        <v>59</v>
      </c>
      <c r="J2016" s="8">
        <v>219</v>
      </c>
      <c r="K2016" s="9">
        <v>12921</v>
      </c>
      <c r="L2016" s="9">
        <v>3747.0900000000006</v>
      </c>
      <c r="M2016" s="10">
        <v>0.29000000000000004</v>
      </c>
      <c r="N2016" s="4" t="s">
        <v>83</v>
      </c>
      <c r="O2016" s="4" t="str">
        <f>TEXT(Table1[[#This Row],[Invoice Date]],"yyyy")</f>
        <v>2021</v>
      </c>
      <c r="P2016" s="4" t="str">
        <f>TEXT(Table1[[#This Row],[Invoice Date]],"mmm")</f>
        <v>Jan</v>
      </c>
      <c r="Q2016" s="27">
        <f>WEEKNUM(Table1[[#This Row],[Invoice Date]]) + IF(YEAR(Table1[[#This Row],[Invoice Date]])=2021, 52, 0)</f>
        <v>58</v>
      </c>
    </row>
    <row r="2017" spans="2:17" ht="14.25" customHeight="1" x14ac:dyDescent="0.3">
      <c r="B2017" s="4" t="s">
        <v>34</v>
      </c>
      <c r="C2017" s="33">
        <v>1189833</v>
      </c>
      <c r="D2017" s="5">
        <v>44227</v>
      </c>
      <c r="E2017" s="4" t="s">
        <v>36</v>
      </c>
      <c r="F2017" s="4" t="s">
        <v>53</v>
      </c>
      <c r="G2017" s="4" t="s">
        <v>54</v>
      </c>
      <c r="H2017" s="6" t="s">
        <v>22</v>
      </c>
      <c r="I2017" s="7">
        <v>45</v>
      </c>
      <c r="J2017" s="8">
        <v>300</v>
      </c>
      <c r="K2017" s="9">
        <v>135000</v>
      </c>
      <c r="L2017" s="9">
        <v>81000.000000000015</v>
      </c>
      <c r="M2017" s="10">
        <v>0.60000000000000009</v>
      </c>
      <c r="N2017" s="4" t="s">
        <v>24</v>
      </c>
      <c r="O2017" s="4" t="str">
        <f>TEXT(Table1[[#This Row],[Invoice Date]],"yyyy")</f>
        <v>2021</v>
      </c>
      <c r="P2017" s="4" t="str">
        <f>TEXT(Table1[[#This Row],[Invoice Date]],"mmm")</f>
        <v>Jan</v>
      </c>
      <c r="Q2017" s="27">
        <f>WEEKNUM(Table1[[#This Row],[Invoice Date]]) + IF(YEAR(Table1[[#This Row],[Invoice Date]])=2021, 52, 0)</f>
        <v>58</v>
      </c>
    </row>
    <row r="2018" spans="2:17" ht="14.25" customHeight="1" x14ac:dyDescent="0.3">
      <c r="B2018" s="4" t="s">
        <v>30</v>
      </c>
      <c r="C2018" s="34">
        <v>1128299</v>
      </c>
      <c r="D2018" s="5">
        <v>44227</v>
      </c>
      <c r="E2018" s="4" t="s">
        <v>31</v>
      </c>
      <c r="F2018" s="4" t="s">
        <v>32</v>
      </c>
      <c r="G2018" s="4" t="s">
        <v>33</v>
      </c>
      <c r="H2018" s="6" t="s">
        <v>19</v>
      </c>
      <c r="I2018" s="7">
        <v>60.000000000000007</v>
      </c>
      <c r="J2018" s="8">
        <v>875</v>
      </c>
      <c r="K2018" s="9">
        <v>525000.00000000012</v>
      </c>
      <c r="L2018" s="9">
        <v>78750.000000000015</v>
      </c>
      <c r="M2018" s="10">
        <v>0.15</v>
      </c>
      <c r="N2018" s="4" t="s">
        <v>24</v>
      </c>
      <c r="O2018" s="4" t="str">
        <f>TEXT(Table1[[#This Row],[Invoice Date]],"yyyy")</f>
        <v>2021</v>
      </c>
      <c r="P2018" s="4" t="str">
        <f>TEXT(Table1[[#This Row],[Invoice Date]],"mmm")</f>
        <v>Jan</v>
      </c>
      <c r="Q2018" s="27">
        <f>WEEKNUM(Table1[[#This Row],[Invoice Date]]) + IF(YEAR(Table1[[#This Row],[Invoice Date]])=2021, 52, 0)</f>
        <v>58</v>
      </c>
    </row>
    <row r="2019" spans="2:17" ht="14.25" customHeight="1" x14ac:dyDescent="0.3">
      <c r="B2019" s="4" t="s">
        <v>34</v>
      </c>
      <c r="C2019" s="33">
        <v>1189833</v>
      </c>
      <c r="D2019" s="5">
        <v>44228</v>
      </c>
      <c r="E2019" s="4" t="s">
        <v>36</v>
      </c>
      <c r="F2019" s="4" t="s">
        <v>53</v>
      </c>
      <c r="G2019" s="4" t="s">
        <v>54</v>
      </c>
      <c r="H2019" s="6" t="s">
        <v>23</v>
      </c>
      <c r="I2019" s="7">
        <v>55</v>
      </c>
      <c r="J2019" s="8">
        <v>150</v>
      </c>
      <c r="K2019" s="9">
        <v>8250</v>
      </c>
      <c r="L2019" s="9">
        <v>2970</v>
      </c>
      <c r="M2019" s="10">
        <v>0.36</v>
      </c>
      <c r="N2019" s="4" t="s">
        <v>83</v>
      </c>
      <c r="O2019" s="4" t="str">
        <f>TEXT(Table1[[#This Row],[Invoice Date]],"yyyy")</f>
        <v>2021</v>
      </c>
      <c r="P2019" s="4" t="str">
        <f>TEXT(Table1[[#This Row],[Invoice Date]],"mmm")</f>
        <v>Feb</v>
      </c>
      <c r="Q2019" s="27">
        <f>WEEKNUM(Table1[[#This Row],[Invoice Date]]) + IF(YEAR(Table1[[#This Row],[Invoice Date]])=2021, 52, 0)</f>
        <v>58</v>
      </c>
    </row>
    <row r="2020" spans="2:17" ht="14.25" customHeight="1" x14ac:dyDescent="0.3">
      <c r="B2020" s="4" t="s">
        <v>30</v>
      </c>
      <c r="C2020" s="34">
        <v>1128299</v>
      </c>
      <c r="D2020" s="5">
        <v>44228</v>
      </c>
      <c r="E2020" s="4" t="s">
        <v>31</v>
      </c>
      <c r="F2020" s="4" t="s">
        <v>32</v>
      </c>
      <c r="G2020" s="4" t="s">
        <v>33</v>
      </c>
      <c r="H2020" s="6" t="s">
        <v>20</v>
      </c>
      <c r="I2020" s="7">
        <v>42</v>
      </c>
      <c r="J2020" s="8">
        <v>210</v>
      </c>
      <c r="K2020" s="9">
        <v>8820</v>
      </c>
      <c r="L2020" s="9">
        <v>2910.6000000000008</v>
      </c>
      <c r="M2020" s="10">
        <v>0.33000000000000007</v>
      </c>
      <c r="N2020" s="4" t="s">
        <v>24</v>
      </c>
      <c r="O2020" s="4" t="str">
        <f>TEXT(Table1[[#This Row],[Invoice Date]],"yyyy")</f>
        <v>2021</v>
      </c>
      <c r="P2020" s="4" t="str">
        <f>TEXT(Table1[[#This Row],[Invoice Date]],"mmm")</f>
        <v>Feb</v>
      </c>
      <c r="Q2020" s="27">
        <f>WEEKNUM(Table1[[#This Row],[Invoice Date]]) + IF(YEAR(Table1[[#This Row],[Invoice Date]])=2021, 52, 0)</f>
        <v>58</v>
      </c>
    </row>
    <row r="2021" spans="2:17" ht="14.25" customHeight="1" x14ac:dyDescent="0.3">
      <c r="B2021" s="4" t="s">
        <v>30</v>
      </c>
      <c r="C2021" s="34">
        <v>1128299</v>
      </c>
      <c r="D2021" s="5">
        <v>44228</v>
      </c>
      <c r="E2021" s="4" t="s">
        <v>31</v>
      </c>
      <c r="F2021" s="4" t="s">
        <v>32</v>
      </c>
      <c r="G2021" s="4" t="s">
        <v>33</v>
      </c>
      <c r="H2021" s="6" t="s">
        <v>20</v>
      </c>
      <c r="I2021" s="7">
        <v>50</v>
      </c>
      <c r="J2021" s="8">
        <v>182</v>
      </c>
      <c r="K2021" s="9">
        <v>9100</v>
      </c>
      <c r="L2021" s="9">
        <v>3822.0000000000005</v>
      </c>
      <c r="M2021" s="10">
        <v>0.42000000000000004</v>
      </c>
      <c r="N2021" s="4" t="s">
        <v>83</v>
      </c>
      <c r="O2021" s="4" t="str">
        <f>TEXT(Table1[[#This Row],[Invoice Date]],"yyyy")</f>
        <v>2021</v>
      </c>
      <c r="P2021" s="4" t="str">
        <f>TEXT(Table1[[#This Row],[Invoice Date]],"mmm")</f>
        <v>Feb</v>
      </c>
      <c r="Q2021" s="27">
        <f>WEEKNUM(Table1[[#This Row],[Invoice Date]]) + IF(YEAR(Table1[[#This Row],[Invoice Date]])=2021, 52, 0)</f>
        <v>58</v>
      </c>
    </row>
    <row r="2022" spans="2:17" ht="14.25" customHeight="1" x14ac:dyDescent="0.3">
      <c r="B2022" s="4" t="s">
        <v>34</v>
      </c>
      <c r="C2022" s="33">
        <v>1189833</v>
      </c>
      <c r="D2022" s="5">
        <v>44228</v>
      </c>
      <c r="E2022" s="4" t="s">
        <v>36</v>
      </c>
      <c r="F2022" s="4" t="s">
        <v>53</v>
      </c>
      <c r="G2022" s="4" t="s">
        <v>54</v>
      </c>
      <c r="H2022" s="6" t="s">
        <v>23</v>
      </c>
      <c r="I2022" s="7">
        <v>60</v>
      </c>
      <c r="J2022" s="8">
        <v>600</v>
      </c>
      <c r="K2022" s="9">
        <v>360000</v>
      </c>
      <c r="L2022" s="9">
        <v>90000</v>
      </c>
      <c r="M2022" s="10">
        <v>0.25</v>
      </c>
      <c r="N2022" s="4" t="s">
        <v>24</v>
      </c>
      <c r="O2022" s="4" t="str">
        <f>TEXT(Table1[[#This Row],[Invoice Date]],"yyyy")</f>
        <v>2021</v>
      </c>
      <c r="P2022" s="4" t="str">
        <f>TEXT(Table1[[#This Row],[Invoice Date]],"mmm")</f>
        <v>Feb</v>
      </c>
      <c r="Q2022" s="27">
        <f>WEEKNUM(Table1[[#This Row],[Invoice Date]]) + IF(YEAR(Table1[[#This Row],[Invoice Date]])=2021, 52, 0)</f>
        <v>58</v>
      </c>
    </row>
    <row r="2023" spans="2:17" ht="14.25" customHeight="1" x14ac:dyDescent="0.3">
      <c r="B2023" s="4" t="s">
        <v>30</v>
      </c>
      <c r="C2023" s="34">
        <v>1128299</v>
      </c>
      <c r="D2023" s="5">
        <v>44228</v>
      </c>
      <c r="E2023" s="4" t="s">
        <v>31</v>
      </c>
      <c r="F2023" s="4" t="s">
        <v>32</v>
      </c>
      <c r="G2023" s="4" t="s">
        <v>33</v>
      </c>
      <c r="H2023" s="6" t="s">
        <v>20</v>
      </c>
      <c r="I2023" s="7">
        <v>55.000000000000007</v>
      </c>
      <c r="J2023" s="8">
        <v>700</v>
      </c>
      <c r="K2023" s="9">
        <v>385000.00000000006</v>
      </c>
      <c r="L2023" s="9">
        <v>115500.00000000003</v>
      </c>
      <c r="M2023" s="10">
        <v>0.30000000000000004</v>
      </c>
      <c r="N2023" s="4" t="s">
        <v>24</v>
      </c>
      <c r="O2023" s="4" t="str">
        <f>TEXT(Table1[[#This Row],[Invoice Date]],"yyyy")</f>
        <v>2021</v>
      </c>
      <c r="P2023" s="4" t="str">
        <f>TEXT(Table1[[#This Row],[Invoice Date]],"mmm")</f>
        <v>Feb</v>
      </c>
      <c r="Q2023" s="27">
        <f>WEEKNUM(Table1[[#This Row],[Invoice Date]]) + IF(YEAR(Table1[[#This Row],[Invoice Date]])=2021, 52, 0)</f>
        <v>58</v>
      </c>
    </row>
    <row r="2024" spans="2:17" ht="14.25" customHeight="1" x14ac:dyDescent="0.3">
      <c r="B2024" s="4" t="s">
        <v>34</v>
      </c>
      <c r="C2024" s="33">
        <v>1189833</v>
      </c>
      <c r="D2024" s="5">
        <v>44229</v>
      </c>
      <c r="E2024" s="4" t="s">
        <v>36</v>
      </c>
      <c r="F2024" s="4" t="s">
        <v>53</v>
      </c>
      <c r="G2024" s="4" t="s">
        <v>54</v>
      </c>
      <c r="H2024" s="6" t="s">
        <v>17</v>
      </c>
      <c r="I2024" s="7">
        <v>37</v>
      </c>
      <c r="J2024" s="8">
        <v>203</v>
      </c>
      <c r="K2024" s="9">
        <v>7511</v>
      </c>
      <c r="L2024" s="9">
        <v>4431.4900000000007</v>
      </c>
      <c r="M2024" s="10">
        <v>0.59000000000000008</v>
      </c>
      <c r="N2024" s="4" t="s">
        <v>83</v>
      </c>
      <c r="O2024" s="4" t="str">
        <f>TEXT(Table1[[#This Row],[Invoice Date]],"yyyy")</f>
        <v>2021</v>
      </c>
      <c r="P2024" s="4" t="str">
        <f>TEXT(Table1[[#This Row],[Invoice Date]],"mmm")</f>
        <v>Feb</v>
      </c>
      <c r="Q2024" s="27">
        <f>WEEKNUM(Table1[[#This Row],[Invoice Date]]) + IF(YEAR(Table1[[#This Row],[Invoice Date]])=2021, 52, 0)</f>
        <v>58</v>
      </c>
    </row>
    <row r="2025" spans="2:17" ht="14.25" customHeight="1" x14ac:dyDescent="0.3">
      <c r="B2025" s="4" t="s">
        <v>30</v>
      </c>
      <c r="C2025" s="34">
        <v>1128299</v>
      </c>
      <c r="D2025" s="5">
        <v>44229</v>
      </c>
      <c r="E2025" s="4" t="s">
        <v>31</v>
      </c>
      <c r="F2025" s="4" t="s">
        <v>32</v>
      </c>
      <c r="G2025" s="4" t="s">
        <v>33</v>
      </c>
      <c r="H2025" s="6" t="s">
        <v>21</v>
      </c>
      <c r="I2025" s="7">
        <v>42</v>
      </c>
      <c r="J2025" s="8">
        <v>223</v>
      </c>
      <c r="K2025" s="9">
        <v>9366</v>
      </c>
      <c r="L2025" s="9">
        <v>2903.4599999999996</v>
      </c>
      <c r="M2025" s="10">
        <v>0.30999999999999994</v>
      </c>
      <c r="N2025" s="4" t="s">
        <v>24</v>
      </c>
      <c r="O2025" s="4" t="str">
        <f>TEXT(Table1[[#This Row],[Invoice Date]],"yyyy")</f>
        <v>2021</v>
      </c>
      <c r="P2025" s="4" t="str">
        <f>TEXT(Table1[[#This Row],[Invoice Date]],"mmm")</f>
        <v>Feb</v>
      </c>
      <c r="Q2025" s="27">
        <f>WEEKNUM(Table1[[#This Row],[Invoice Date]]) + IF(YEAR(Table1[[#This Row],[Invoice Date]])=2021, 52, 0)</f>
        <v>58</v>
      </c>
    </row>
    <row r="2026" spans="2:17" ht="14.25" customHeight="1" x14ac:dyDescent="0.3">
      <c r="B2026" s="4" t="s">
        <v>30</v>
      </c>
      <c r="C2026" s="34">
        <v>1128299</v>
      </c>
      <c r="D2026" s="5">
        <v>44229</v>
      </c>
      <c r="E2026" s="4" t="s">
        <v>31</v>
      </c>
      <c r="F2026" s="4" t="s">
        <v>32</v>
      </c>
      <c r="G2026" s="4" t="s">
        <v>33</v>
      </c>
      <c r="H2026" s="6" t="s">
        <v>21</v>
      </c>
      <c r="I2026" s="7">
        <v>51</v>
      </c>
      <c r="J2026" s="8">
        <v>203</v>
      </c>
      <c r="K2026" s="9">
        <v>10353</v>
      </c>
      <c r="L2026" s="9">
        <v>3727.08</v>
      </c>
      <c r="M2026" s="10">
        <v>0.36</v>
      </c>
      <c r="N2026" s="4" t="s">
        <v>83</v>
      </c>
      <c r="O2026" s="4" t="str">
        <f>TEXT(Table1[[#This Row],[Invoice Date]],"yyyy")</f>
        <v>2021</v>
      </c>
      <c r="P2026" s="4" t="str">
        <f>TEXT(Table1[[#This Row],[Invoice Date]],"mmm")</f>
        <v>Feb</v>
      </c>
      <c r="Q2026" s="27">
        <f>WEEKNUM(Table1[[#This Row],[Invoice Date]]) + IF(YEAR(Table1[[#This Row],[Invoice Date]])=2021, 52, 0)</f>
        <v>58</v>
      </c>
    </row>
    <row r="2027" spans="2:17" ht="14.25" customHeight="1" x14ac:dyDescent="0.3">
      <c r="B2027" s="4" t="s">
        <v>34</v>
      </c>
      <c r="C2027" s="33">
        <v>1189833</v>
      </c>
      <c r="D2027" s="5">
        <v>44229</v>
      </c>
      <c r="E2027" s="4" t="s">
        <v>36</v>
      </c>
      <c r="F2027" s="4" t="s">
        <v>53</v>
      </c>
      <c r="G2027" s="4" t="s">
        <v>54</v>
      </c>
      <c r="H2027" s="6" t="s">
        <v>17</v>
      </c>
      <c r="I2027" s="7">
        <v>40</v>
      </c>
      <c r="J2027" s="8">
        <v>750</v>
      </c>
      <c r="K2027" s="9">
        <v>300000</v>
      </c>
      <c r="L2027" s="9">
        <v>135000</v>
      </c>
      <c r="M2027" s="10">
        <v>0.45</v>
      </c>
      <c r="N2027" s="4" t="s">
        <v>24</v>
      </c>
      <c r="O2027" s="4" t="str">
        <f>TEXT(Table1[[#This Row],[Invoice Date]],"yyyy")</f>
        <v>2021</v>
      </c>
      <c r="P2027" s="4" t="str">
        <f>TEXT(Table1[[#This Row],[Invoice Date]],"mmm")</f>
        <v>Feb</v>
      </c>
      <c r="Q2027" s="27">
        <f>WEEKNUM(Table1[[#This Row],[Invoice Date]]) + IF(YEAR(Table1[[#This Row],[Invoice Date]])=2021, 52, 0)</f>
        <v>58</v>
      </c>
    </row>
    <row r="2028" spans="2:17" ht="14.25" customHeight="1" x14ac:dyDescent="0.3">
      <c r="B2028" s="4" t="s">
        <v>30</v>
      </c>
      <c r="C2028" s="34">
        <v>1128299</v>
      </c>
      <c r="D2028" s="5">
        <v>44229</v>
      </c>
      <c r="E2028" s="4" t="s">
        <v>31</v>
      </c>
      <c r="F2028" s="4" t="s">
        <v>32</v>
      </c>
      <c r="G2028" s="4" t="s">
        <v>33</v>
      </c>
      <c r="H2028" s="6" t="s">
        <v>21</v>
      </c>
      <c r="I2028" s="7">
        <v>55.000000000000007</v>
      </c>
      <c r="J2028" s="8">
        <v>675</v>
      </c>
      <c r="K2028" s="9">
        <v>371250.00000000006</v>
      </c>
      <c r="L2028" s="9">
        <v>92812.5</v>
      </c>
      <c r="M2028" s="10">
        <v>0.24999999999999997</v>
      </c>
      <c r="N2028" s="4" t="s">
        <v>24</v>
      </c>
      <c r="O2028" s="4" t="str">
        <f>TEXT(Table1[[#This Row],[Invoice Date]],"yyyy")</f>
        <v>2021</v>
      </c>
      <c r="P2028" s="4" t="str">
        <f>TEXT(Table1[[#This Row],[Invoice Date]],"mmm")</f>
        <v>Feb</v>
      </c>
      <c r="Q2028" s="27">
        <f>WEEKNUM(Table1[[#This Row],[Invoice Date]]) + IF(YEAR(Table1[[#This Row],[Invoice Date]])=2021, 52, 0)</f>
        <v>58</v>
      </c>
    </row>
    <row r="2029" spans="2:17" ht="14.25" customHeight="1" x14ac:dyDescent="0.3">
      <c r="B2029" s="4" t="s">
        <v>30</v>
      </c>
      <c r="C2029" s="34">
        <v>1128299</v>
      </c>
      <c r="D2029" s="5">
        <v>44230</v>
      </c>
      <c r="E2029" s="4" t="s">
        <v>36</v>
      </c>
      <c r="F2029" s="4" t="s">
        <v>114</v>
      </c>
      <c r="G2029" s="4" t="s">
        <v>115</v>
      </c>
      <c r="H2029" s="6" t="s">
        <v>21</v>
      </c>
      <c r="I2029" s="7">
        <v>23</v>
      </c>
      <c r="J2029" s="8">
        <v>20</v>
      </c>
      <c r="K2029" s="9">
        <v>460</v>
      </c>
      <c r="L2029" s="9">
        <v>197.79999999999998</v>
      </c>
      <c r="M2029" s="10">
        <v>0.43</v>
      </c>
      <c r="N2029" s="4" t="s">
        <v>83</v>
      </c>
      <c r="O2029" s="4" t="str">
        <f>TEXT(Table1[[#This Row],[Invoice Date]],"yyyy")</f>
        <v>2021</v>
      </c>
      <c r="P2029" s="4" t="str">
        <f>TEXT(Table1[[#This Row],[Invoice Date]],"mmm")</f>
        <v>Feb</v>
      </c>
      <c r="Q2029" s="27">
        <f>WEEKNUM(Table1[[#This Row],[Invoice Date]]) + IF(YEAR(Table1[[#This Row],[Invoice Date]])=2021, 52, 0)</f>
        <v>58</v>
      </c>
    </row>
    <row r="2030" spans="2:17" ht="14.25" customHeight="1" x14ac:dyDescent="0.3">
      <c r="B2030" s="4" t="s">
        <v>30</v>
      </c>
      <c r="C2030" s="34">
        <v>1128299</v>
      </c>
      <c r="D2030" s="5">
        <v>44230</v>
      </c>
      <c r="E2030" s="4" t="s">
        <v>36</v>
      </c>
      <c r="F2030" s="4" t="s">
        <v>114</v>
      </c>
      <c r="G2030" s="4" t="s">
        <v>115</v>
      </c>
      <c r="H2030" s="6" t="s">
        <v>23</v>
      </c>
      <c r="I2030" s="7">
        <v>14</v>
      </c>
      <c r="J2030" s="8">
        <v>65</v>
      </c>
      <c r="K2030" s="9">
        <v>910</v>
      </c>
      <c r="L2030" s="9">
        <v>464.1</v>
      </c>
      <c r="M2030" s="10">
        <v>0.51</v>
      </c>
      <c r="N2030" s="4" t="s">
        <v>83</v>
      </c>
      <c r="O2030" s="4" t="str">
        <f>TEXT(Table1[[#This Row],[Invoice Date]],"yyyy")</f>
        <v>2021</v>
      </c>
      <c r="P2030" s="4" t="str">
        <f>TEXT(Table1[[#This Row],[Invoice Date]],"mmm")</f>
        <v>Feb</v>
      </c>
      <c r="Q2030" s="27">
        <f>WEEKNUM(Table1[[#This Row],[Invoice Date]]) + IF(YEAR(Table1[[#This Row],[Invoice Date]])=2021, 52, 0)</f>
        <v>58</v>
      </c>
    </row>
    <row r="2031" spans="2:17" ht="14.25" customHeight="1" x14ac:dyDescent="0.3">
      <c r="B2031" s="4" t="s">
        <v>30</v>
      </c>
      <c r="C2031" s="34">
        <v>1128299</v>
      </c>
      <c r="D2031" s="5">
        <v>44230</v>
      </c>
      <c r="E2031" s="4" t="s">
        <v>36</v>
      </c>
      <c r="F2031" s="4" t="s">
        <v>112</v>
      </c>
      <c r="G2031" s="4" t="s">
        <v>113</v>
      </c>
      <c r="H2031" s="6" t="s">
        <v>19</v>
      </c>
      <c r="I2031" s="7">
        <v>29</v>
      </c>
      <c r="J2031" s="8">
        <v>39</v>
      </c>
      <c r="K2031" s="9">
        <v>1131</v>
      </c>
      <c r="L2031" s="9">
        <v>554.18999999999994</v>
      </c>
      <c r="M2031" s="10">
        <v>0.49</v>
      </c>
      <c r="N2031" s="4" t="s">
        <v>83</v>
      </c>
      <c r="O2031" s="4" t="str">
        <f>TEXT(Table1[[#This Row],[Invoice Date]],"yyyy")</f>
        <v>2021</v>
      </c>
      <c r="P2031" s="4" t="str">
        <f>TEXT(Table1[[#This Row],[Invoice Date]],"mmm")</f>
        <v>Feb</v>
      </c>
      <c r="Q2031" s="27">
        <f>WEEKNUM(Table1[[#This Row],[Invoice Date]]) + IF(YEAR(Table1[[#This Row],[Invoice Date]])=2021, 52, 0)</f>
        <v>58</v>
      </c>
    </row>
    <row r="2032" spans="2:17" ht="14.25" customHeight="1" x14ac:dyDescent="0.3">
      <c r="B2032" s="4" t="s">
        <v>30</v>
      </c>
      <c r="C2032" s="34">
        <v>1128299</v>
      </c>
      <c r="D2032" s="5">
        <v>44230</v>
      </c>
      <c r="E2032" s="4" t="s">
        <v>36</v>
      </c>
      <c r="F2032" s="4" t="s">
        <v>112</v>
      </c>
      <c r="G2032" s="4" t="s">
        <v>113</v>
      </c>
      <c r="H2032" s="6" t="s">
        <v>20</v>
      </c>
      <c r="I2032" s="7">
        <v>20</v>
      </c>
      <c r="J2032" s="8">
        <v>60</v>
      </c>
      <c r="K2032" s="9">
        <v>1200</v>
      </c>
      <c r="L2032" s="9">
        <v>516</v>
      </c>
      <c r="M2032" s="10">
        <v>0.43</v>
      </c>
      <c r="N2032" s="4" t="s">
        <v>83</v>
      </c>
      <c r="O2032" s="4" t="str">
        <f>TEXT(Table1[[#This Row],[Invoice Date]],"yyyy")</f>
        <v>2021</v>
      </c>
      <c r="P2032" s="4" t="str">
        <f>TEXT(Table1[[#This Row],[Invoice Date]],"mmm")</f>
        <v>Feb</v>
      </c>
      <c r="Q2032" s="27">
        <f>WEEKNUM(Table1[[#This Row],[Invoice Date]]) + IF(YEAR(Table1[[#This Row],[Invoice Date]])=2021, 52, 0)</f>
        <v>58</v>
      </c>
    </row>
    <row r="2033" spans="2:17" ht="14.25" customHeight="1" x14ac:dyDescent="0.3">
      <c r="B2033" s="4" t="s">
        <v>30</v>
      </c>
      <c r="C2033" s="34">
        <v>1128299</v>
      </c>
      <c r="D2033" s="5">
        <v>44230</v>
      </c>
      <c r="E2033" s="4" t="s">
        <v>36</v>
      </c>
      <c r="F2033" s="4" t="s">
        <v>114</v>
      </c>
      <c r="G2033" s="4" t="s">
        <v>115</v>
      </c>
      <c r="H2033" s="6" t="s">
        <v>22</v>
      </c>
      <c r="I2033" s="7">
        <v>38</v>
      </c>
      <c r="J2033" s="8">
        <v>38</v>
      </c>
      <c r="K2033" s="9">
        <v>1444</v>
      </c>
      <c r="L2033" s="9">
        <v>880.84</v>
      </c>
      <c r="M2033" s="10">
        <v>0.61</v>
      </c>
      <c r="N2033" s="4" t="s">
        <v>83</v>
      </c>
      <c r="O2033" s="4" t="str">
        <f>TEXT(Table1[[#This Row],[Invoice Date]],"yyyy")</f>
        <v>2021</v>
      </c>
      <c r="P2033" s="4" t="str">
        <f>TEXT(Table1[[#This Row],[Invoice Date]],"mmm")</f>
        <v>Feb</v>
      </c>
      <c r="Q2033" s="27">
        <f>WEEKNUM(Table1[[#This Row],[Invoice Date]]) + IF(YEAR(Table1[[#This Row],[Invoice Date]])=2021, 52, 0)</f>
        <v>58</v>
      </c>
    </row>
    <row r="2034" spans="2:17" ht="14.25" customHeight="1" x14ac:dyDescent="0.3">
      <c r="B2034" s="4" t="s">
        <v>30</v>
      </c>
      <c r="C2034" s="34">
        <v>1128299</v>
      </c>
      <c r="D2034" s="5">
        <v>44230</v>
      </c>
      <c r="E2034" s="4" t="s">
        <v>36</v>
      </c>
      <c r="F2034" s="4" t="s">
        <v>112</v>
      </c>
      <c r="G2034" s="4" t="s">
        <v>113</v>
      </c>
      <c r="H2034" s="6" t="s">
        <v>17</v>
      </c>
      <c r="I2034" s="7">
        <v>29</v>
      </c>
      <c r="J2034" s="8">
        <v>140</v>
      </c>
      <c r="K2034" s="9">
        <v>4060</v>
      </c>
      <c r="L2034" s="9">
        <v>1664.6</v>
      </c>
      <c r="M2034" s="10">
        <v>0.41</v>
      </c>
      <c r="N2034" s="4" t="s">
        <v>83</v>
      </c>
      <c r="O2034" s="4" t="str">
        <f>TEXT(Table1[[#This Row],[Invoice Date]],"yyyy")</f>
        <v>2021</v>
      </c>
      <c r="P2034" s="4" t="str">
        <f>TEXT(Table1[[#This Row],[Invoice Date]],"mmm")</f>
        <v>Feb</v>
      </c>
      <c r="Q2034" s="27">
        <f>WEEKNUM(Table1[[#This Row],[Invoice Date]]) + IF(YEAR(Table1[[#This Row],[Invoice Date]])=2021, 52, 0)</f>
        <v>58</v>
      </c>
    </row>
    <row r="2035" spans="2:17" ht="14.25" customHeight="1" x14ac:dyDescent="0.3">
      <c r="B2035" s="4" t="s">
        <v>34</v>
      </c>
      <c r="C2035" s="33">
        <v>1189833</v>
      </c>
      <c r="D2035" s="5">
        <v>44230</v>
      </c>
      <c r="E2035" s="4" t="s">
        <v>36</v>
      </c>
      <c r="F2035" s="4" t="s">
        <v>53</v>
      </c>
      <c r="G2035" s="4" t="s">
        <v>54</v>
      </c>
      <c r="H2035" s="6" t="s">
        <v>19</v>
      </c>
      <c r="I2035" s="7">
        <v>41</v>
      </c>
      <c r="J2035" s="8">
        <v>156</v>
      </c>
      <c r="K2035" s="9">
        <v>6396</v>
      </c>
      <c r="L2035" s="9">
        <v>2750.2799999999997</v>
      </c>
      <c r="M2035" s="10">
        <v>0.43</v>
      </c>
      <c r="N2035" s="4" t="s">
        <v>83</v>
      </c>
      <c r="O2035" s="4" t="str">
        <f>TEXT(Table1[[#This Row],[Invoice Date]],"yyyy")</f>
        <v>2021</v>
      </c>
      <c r="P2035" s="4" t="str">
        <f>TEXT(Table1[[#This Row],[Invoice Date]],"mmm")</f>
        <v>Feb</v>
      </c>
      <c r="Q2035" s="27">
        <f>WEEKNUM(Table1[[#This Row],[Invoice Date]]) + IF(YEAR(Table1[[#This Row],[Invoice Date]])=2021, 52, 0)</f>
        <v>58</v>
      </c>
    </row>
    <row r="2036" spans="2:17" ht="14.25" customHeight="1" x14ac:dyDescent="0.3">
      <c r="B2036" s="4" t="s">
        <v>30</v>
      </c>
      <c r="C2036" s="34">
        <v>1128299</v>
      </c>
      <c r="D2036" s="5">
        <v>44230</v>
      </c>
      <c r="E2036" s="4" t="s">
        <v>31</v>
      </c>
      <c r="F2036" s="4" t="s">
        <v>32</v>
      </c>
      <c r="G2036" s="4" t="s">
        <v>33</v>
      </c>
      <c r="H2036" s="6" t="s">
        <v>22</v>
      </c>
      <c r="I2036" s="7">
        <v>59</v>
      </c>
      <c r="J2036" s="8">
        <v>182</v>
      </c>
      <c r="K2036" s="9">
        <v>10738</v>
      </c>
      <c r="L2036" s="9">
        <v>6228.0400000000009</v>
      </c>
      <c r="M2036" s="10">
        <v>0.58000000000000007</v>
      </c>
      <c r="N2036" s="4" t="s">
        <v>83</v>
      </c>
      <c r="O2036" s="4" t="str">
        <f>TEXT(Table1[[#This Row],[Invoice Date]],"yyyy")</f>
        <v>2021</v>
      </c>
      <c r="P2036" s="4" t="str">
        <f>TEXT(Table1[[#This Row],[Invoice Date]],"mmm")</f>
        <v>Feb</v>
      </c>
      <c r="Q2036" s="27">
        <f>WEEKNUM(Table1[[#This Row],[Invoice Date]]) + IF(YEAR(Table1[[#This Row],[Invoice Date]])=2021, 52, 0)</f>
        <v>58</v>
      </c>
    </row>
    <row r="2037" spans="2:17" ht="14.25" customHeight="1" x14ac:dyDescent="0.3">
      <c r="B2037" s="4" t="s">
        <v>30</v>
      </c>
      <c r="C2037" s="34">
        <v>1128299</v>
      </c>
      <c r="D2037" s="5">
        <v>44230</v>
      </c>
      <c r="E2037" s="4" t="s">
        <v>31</v>
      </c>
      <c r="F2037" s="4" t="s">
        <v>32</v>
      </c>
      <c r="G2037" s="4" t="s">
        <v>33</v>
      </c>
      <c r="H2037" s="6" t="s">
        <v>22</v>
      </c>
      <c r="I2037" s="7">
        <v>50</v>
      </c>
      <c r="J2037" s="8">
        <v>221</v>
      </c>
      <c r="K2037" s="9">
        <v>11050</v>
      </c>
      <c r="L2037" s="9">
        <v>5193.5000000000009</v>
      </c>
      <c r="M2037" s="10">
        <v>0.47000000000000008</v>
      </c>
      <c r="N2037" s="4" t="s">
        <v>24</v>
      </c>
      <c r="O2037" s="4" t="str">
        <f>TEXT(Table1[[#This Row],[Invoice Date]],"yyyy")</f>
        <v>2021</v>
      </c>
      <c r="P2037" s="4" t="str">
        <f>TEXT(Table1[[#This Row],[Invoice Date]],"mmm")</f>
        <v>Feb</v>
      </c>
      <c r="Q2037" s="27">
        <f>WEEKNUM(Table1[[#This Row],[Invoice Date]]) + IF(YEAR(Table1[[#This Row],[Invoice Date]])=2021, 52, 0)</f>
        <v>58</v>
      </c>
    </row>
    <row r="2038" spans="2:17" ht="14.25" customHeight="1" x14ac:dyDescent="0.3">
      <c r="B2038" s="4" t="s">
        <v>30</v>
      </c>
      <c r="C2038" s="34">
        <v>1128299</v>
      </c>
      <c r="D2038" s="5">
        <v>44230</v>
      </c>
      <c r="E2038" s="4" t="s">
        <v>36</v>
      </c>
      <c r="F2038" s="4" t="s">
        <v>114</v>
      </c>
      <c r="G2038" s="4" t="s">
        <v>115</v>
      </c>
      <c r="H2038" s="6" t="s">
        <v>21</v>
      </c>
      <c r="I2038" s="7">
        <v>25.000000000000007</v>
      </c>
      <c r="J2038" s="8">
        <v>75</v>
      </c>
      <c r="K2038" s="9">
        <v>18750.000000000004</v>
      </c>
      <c r="L2038" s="9">
        <v>5625.0000000000009</v>
      </c>
      <c r="M2038" s="10">
        <v>0.3</v>
      </c>
      <c r="N2038" s="4" t="s">
        <v>18</v>
      </c>
      <c r="O2038" s="4" t="str">
        <f>TEXT(Table1[[#This Row],[Invoice Date]],"yyyy")</f>
        <v>2021</v>
      </c>
      <c r="P2038" s="4" t="str">
        <f>TEXT(Table1[[#This Row],[Invoice Date]],"mmm")</f>
        <v>Feb</v>
      </c>
      <c r="Q2038" s="27">
        <f>WEEKNUM(Table1[[#This Row],[Invoice Date]]) + IF(YEAR(Table1[[#This Row],[Invoice Date]])=2021, 52, 0)</f>
        <v>58</v>
      </c>
    </row>
    <row r="2039" spans="2:17" ht="14.25" customHeight="1" x14ac:dyDescent="0.3">
      <c r="B2039" s="4" t="s">
        <v>30</v>
      </c>
      <c r="C2039" s="34">
        <v>1128299</v>
      </c>
      <c r="D2039" s="5">
        <v>44230</v>
      </c>
      <c r="E2039" s="4" t="s">
        <v>36</v>
      </c>
      <c r="F2039" s="4" t="s">
        <v>114</v>
      </c>
      <c r="G2039" s="4" t="s">
        <v>115</v>
      </c>
      <c r="H2039" s="6" t="s">
        <v>23</v>
      </c>
      <c r="I2039" s="7">
        <v>14.999999999999996</v>
      </c>
      <c r="J2039" s="8">
        <v>250</v>
      </c>
      <c r="K2039" s="9">
        <v>37499.999999999993</v>
      </c>
      <c r="L2039" s="9">
        <v>14999.999999999998</v>
      </c>
      <c r="M2039" s="10">
        <v>0.4</v>
      </c>
      <c r="N2039" s="4" t="s">
        <v>18</v>
      </c>
      <c r="O2039" s="4" t="str">
        <f>TEXT(Table1[[#This Row],[Invoice Date]],"yyyy")</f>
        <v>2021</v>
      </c>
      <c r="P2039" s="4" t="str">
        <f>TEXT(Table1[[#This Row],[Invoice Date]],"mmm")</f>
        <v>Feb</v>
      </c>
      <c r="Q2039" s="27">
        <f>WEEKNUM(Table1[[#This Row],[Invoice Date]]) + IF(YEAR(Table1[[#This Row],[Invoice Date]])=2021, 52, 0)</f>
        <v>58</v>
      </c>
    </row>
    <row r="2040" spans="2:17" ht="14.25" customHeight="1" x14ac:dyDescent="0.3">
      <c r="B2040" s="4" t="s">
        <v>30</v>
      </c>
      <c r="C2040" s="34">
        <v>1128299</v>
      </c>
      <c r="D2040" s="5">
        <v>44230</v>
      </c>
      <c r="E2040" s="4" t="s">
        <v>36</v>
      </c>
      <c r="F2040" s="4" t="s">
        <v>112</v>
      </c>
      <c r="G2040" s="4" t="s">
        <v>113</v>
      </c>
      <c r="H2040" s="6" t="s">
        <v>20</v>
      </c>
      <c r="I2040" s="7">
        <v>20.000000000000007</v>
      </c>
      <c r="J2040" s="8">
        <v>200</v>
      </c>
      <c r="K2040" s="9">
        <v>40000.000000000015</v>
      </c>
      <c r="L2040" s="9">
        <v>12000.000000000004</v>
      </c>
      <c r="M2040" s="10">
        <v>0.3</v>
      </c>
      <c r="N2040" s="4" t="s">
        <v>18</v>
      </c>
      <c r="O2040" s="4" t="str">
        <f>TEXT(Table1[[#This Row],[Invoice Date]],"yyyy")</f>
        <v>2021</v>
      </c>
      <c r="P2040" s="4" t="str">
        <f>TEXT(Table1[[#This Row],[Invoice Date]],"mmm")</f>
        <v>Feb</v>
      </c>
      <c r="Q2040" s="27">
        <f>WEEKNUM(Table1[[#This Row],[Invoice Date]]) + IF(YEAR(Table1[[#This Row],[Invoice Date]])=2021, 52, 0)</f>
        <v>58</v>
      </c>
    </row>
    <row r="2041" spans="2:17" ht="14.25" customHeight="1" x14ac:dyDescent="0.3">
      <c r="B2041" s="4" t="s">
        <v>30</v>
      </c>
      <c r="C2041" s="34">
        <v>1128299</v>
      </c>
      <c r="D2041" s="5">
        <v>44230</v>
      </c>
      <c r="E2041" s="4" t="s">
        <v>36</v>
      </c>
      <c r="F2041" s="4" t="s">
        <v>112</v>
      </c>
      <c r="G2041" s="4" t="s">
        <v>113</v>
      </c>
      <c r="H2041" s="6" t="s">
        <v>19</v>
      </c>
      <c r="I2041" s="7">
        <v>30.000000000000004</v>
      </c>
      <c r="J2041" s="8">
        <v>150</v>
      </c>
      <c r="K2041" s="9">
        <v>45000.000000000007</v>
      </c>
      <c r="L2041" s="9">
        <v>15750.000000000002</v>
      </c>
      <c r="M2041" s="10">
        <v>0.35</v>
      </c>
      <c r="N2041" s="4" t="s">
        <v>18</v>
      </c>
      <c r="O2041" s="4" t="str">
        <f>TEXT(Table1[[#This Row],[Invoice Date]],"yyyy")</f>
        <v>2021</v>
      </c>
      <c r="P2041" s="4" t="str">
        <f>TEXT(Table1[[#This Row],[Invoice Date]],"mmm")</f>
        <v>Feb</v>
      </c>
      <c r="Q2041" s="27">
        <f>WEEKNUM(Table1[[#This Row],[Invoice Date]]) + IF(YEAR(Table1[[#This Row],[Invoice Date]])=2021, 52, 0)</f>
        <v>58</v>
      </c>
    </row>
    <row r="2042" spans="2:17" ht="14.25" customHeight="1" x14ac:dyDescent="0.3">
      <c r="B2042" s="4" t="s">
        <v>30</v>
      </c>
      <c r="C2042" s="34">
        <v>1128299</v>
      </c>
      <c r="D2042" s="5">
        <v>44230</v>
      </c>
      <c r="E2042" s="4" t="s">
        <v>36</v>
      </c>
      <c r="F2042" s="4" t="s">
        <v>114</v>
      </c>
      <c r="G2042" s="4" t="s">
        <v>115</v>
      </c>
      <c r="H2042" s="6" t="s">
        <v>22</v>
      </c>
      <c r="I2042" s="7">
        <v>40</v>
      </c>
      <c r="J2042" s="8">
        <v>150</v>
      </c>
      <c r="K2042" s="9">
        <v>60000</v>
      </c>
      <c r="L2042" s="9">
        <v>30000</v>
      </c>
      <c r="M2042" s="10">
        <v>0.5</v>
      </c>
      <c r="N2042" s="4" t="s">
        <v>18</v>
      </c>
      <c r="O2042" s="4" t="str">
        <f>TEXT(Table1[[#This Row],[Invoice Date]],"yyyy")</f>
        <v>2021</v>
      </c>
      <c r="P2042" s="4" t="str">
        <f>TEXT(Table1[[#This Row],[Invoice Date]],"mmm")</f>
        <v>Feb</v>
      </c>
      <c r="Q2042" s="27">
        <f>WEEKNUM(Table1[[#This Row],[Invoice Date]]) + IF(YEAR(Table1[[#This Row],[Invoice Date]])=2021, 52, 0)</f>
        <v>58</v>
      </c>
    </row>
    <row r="2043" spans="2:17" ht="14.25" customHeight="1" x14ac:dyDescent="0.3">
      <c r="B2043" s="4" t="s">
        <v>30</v>
      </c>
      <c r="C2043" s="34">
        <v>1128299</v>
      </c>
      <c r="D2043" s="5">
        <v>44230</v>
      </c>
      <c r="E2043" s="4" t="s">
        <v>36</v>
      </c>
      <c r="F2043" s="4" t="s">
        <v>112</v>
      </c>
      <c r="G2043" s="4" t="s">
        <v>113</v>
      </c>
      <c r="H2043" s="6" t="s">
        <v>17</v>
      </c>
      <c r="I2043" s="7">
        <v>30.000000000000004</v>
      </c>
      <c r="J2043" s="8">
        <v>500</v>
      </c>
      <c r="K2043" s="9">
        <v>150000.00000000003</v>
      </c>
      <c r="L2043" s="9">
        <v>45000.000000000007</v>
      </c>
      <c r="M2043" s="10">
        <v>0.3</v>
      </c>
      <c r="N2043" s="4" t="s">
        <v>18</v>
      </c>
      <c r="O2043" s="4" t="str">
        <f>TEXT(Table1[[#This Row],[Invoice Date]],"yyyy")</f>
        <v>2021</v>
      </c>
      <c r="P2043" s="4" t="str">
        <f>TEXT(Table1[[#This Row],[Invoice Date]],"mmm")</f>
        <v>Feb</v>
      </c>
      <c r="Q2043" s="27">
        <f>WEEKNUM(Table1[[#This Row],[Invoice Date]]) + IF(YEAR(Table1[[#This Row],[Invoice Date]])=2021, 52, 0)</f>
        <v>58</v>
      </c>
    </row>
    <row r="2044" spans="2:17" ht="14.25" customHeight="1" x14ac:dyDescent="0.3">
      <c r="B2044" s="4" t="s">
        <v>34</v>
      </c>
      <c r="C2044" s="33">
        <v>1189833</v>
      </c>
      <c r="D2044" s="5">
        <v>44230</v>
      </c>
      <c r="E2044" s="4" t="s">
        <v>36</v>
      </c>
      <c r="F2044" s="4" t="s">
        <v>53</v>
      </c>
      <c r="G2044" s="4" t="s">
        <v>54</v>
      </c>
      <c r="H2044" s="6" t="s">
        <v>19</v>
      </c>
      <c r="I2044" s="7">
        <v>45</v>
      </c>
      <c r="J2044" s="8">
        <v>600</v>
      </c>
      <c r="K2044" s="9">
        <v>270000</v>
      </c>
      <c r="L2044" s="9">
        <v>81000</v>
      </c>
      <c r="M2044" s="10">
        <v>0.3</v>
      </c>
      <c r="N2044" s="4" t="s">
        <v>24</v>
      </c>
      <c r="O2044" s="4" t="str">
        <f>TEXT(Table1[[#This Row],[Invoice Date]],"yyyy")</f>
        <v>2021</v>
      </c>
      <c r="P2044" s="4" t="str">
        <f>TEXT(Table1[[#This Row],[Invoice Date]],"mmm")</f>
        <v>Feb</v>
      </c>
      <c r="Q2044" s="27">
        <f>WEEKNUM(Table1[[#This Row],[Invoice Date]]) + IF(YEAR(Table1[[#This Row],[Invoice Date]])=2021, 52, 0)</f>
        <v>58</v>
      </c>
    </row>
    <row r="2045" spans="2:17" ht="14.25" customHeight="1" x14ac:dyDescent="0.3">
      <c r="B2045" s="4" t="s">
        <v>30</v>
      </c>
      <c r="C2045" s="34">
        <v>1128299</v>
      </c>
      <c r="D2045" s="5">
        <v>44230</v>
      </c>
      <c r="E2045" s="4" t="s">
        <v>31</v>
      </c>
      <c r="F2045" s="4" t="s">
        <v>32</v>
      </c>
      <c r="G2045" s="4" t="s">
        <v>33</v>
      </c>
      <c r="H2045" s="6" t="s">
        <v>22</v>
      </c>
      <c r="I2045" s="7">
        <v>65</v>
      </c>
      <c r="J2045" s="8">
        <v>650</v>
      </c>
      <c r="K2045" s="9">
        <v>422500</v>
      </c>
      <c r="L2045" s="9">
        <v>190125.00000000003</v>
      </c>
      <c r="M2045" s="10">
        <v>0.45000000000000007</v>
      </c>
      <c r="N2045" s="4" t="s">
        <v>24</v>
      </c>
      <c r="O2045" s="4" t="str">
        <f>TEXT(Table1[[#This Row],[Invoice Date]],"yyyy")</f>
        <v>2021</v>
      </c>
      <c r="P2045" s="4" t="str">
        <f>TEXT(Table1[[#This Row],[Invoice Date]],"mmm")</f>
        <v>Feb</v>
      </c>
      <c r="Q2045" s="27">
        <f>WEEKNUM(Table1[[#This Row],[Invoice Date]]) + IF(YEAR(Table1[[#This Row],[Invoice Date]])=2021, 52, 0)</f>
        <v>58</v>
      </c>
    </row>
    <row r="2046" spans="2:17" ht="14.25" customHeight="1" x14ac:dyDescent="0.3">
      <c r="B2046" s="4" t="s">
        <v>14</v>
      </c>
      <c r="C2046" s="33">
        <v>1185732</v>
      </c>
      <c r="D2046" s="5">
        <v>44231</v>
      </c>
      <c r="E2046" s="4" t="s">
        <v>31</v>
      </c>
      <c r="F2046" s="4" t="s">
        <v>84</v>
      </c>
      <c r="G2046" s="4" t="s">
        <v>85</v>
      </c>
      <c r="H2046" s="6" t="s">
        <v>22</v>
      </c>
      <c r="I2046" s="7">
        <v>31</v>
      </c>
      <c r="J2046" s="8">
        <v>88</v>
      </c>
      <c r="K2046" s="9">
        <v>2728</v>
      </c>
      <c r="L2046" s="9">
        <v>818.4</v>
      </c>
      <c r="M2046" s="10">
        <v>0.3</v>
      </c>
      <c r="N2046" s="4" t="s">
        <v>24</v>
      </c>
      <c r="O2046" s="4" t="str">
        <f>TEXT(Table1[[#This Row],[Invoice Date]],"yyyy")</f>
        <v>2021</v>
      </c>
      <c r="P2046" s="4" t="str">
        <f>TEXT(Table1[[#This Row],[Invoice Date]],"mmm")</f>
        <v>Feb</v>
      </c>
      <c r="Q2046" s="27">
        <f>WEEKNUM(Table1[[#This Row],[Invoice Date]]) + IF(YEAR(Table1[[#This Row],[Invoice Date]])=2021, 52, 0)</f>
        <v>58</v>
      </c>
    </row>
    <row r="2047" spans="2:17" ht="14.25" customHeight="1" x14ac:dyDescent="0.3">
      <c r="B2047" s="4" t="s">
        <v>14</v>
      </c>
      <c r="C2047" s="33">
        <v>1185732</v>
      </c>
      <c r="D2047" s="5">
        <v>44231</v>
      </c>
      <c r="E2047" s="4" t="s">
        <v>31</v>
      </c>
      <c r="F2047" s="4" t="s">
        <v>84</v>
      </c>
      <c r="G2047" s="4" t="s">
        <v>85</v>
      </c>
      <c r="H2047" s="6" t="s">
        <v>22</v>
      </c>
      <c r="I2047" s="7">
        <v>39</v>
      </c>
      <c r="J2047" s="8">
        <v>70</v>
      </c>
      <c r="K2047" s="9">
        <v>2730</v>
      </c>
      <c r="L2047" s="9">
        <v>955.49999999999989</v>
      </c>
      <c r="M2047" s="10">
        <v>0.35</v>
      </c>
      <c r="N2047" s="4" t="s">
        <v>83</v>
      </c>
      <c r="O2047" s="4" t="str">
        <f>TEXT(Table1[[#This Row],[Invoice Date]],"yyyy")</f>
        <v>2021</v>
      </c>
      <c r="P2047" s="4" t="str">
        <f>TEXT(Table1[[#This Row],[Invoice Date]],"mmm")</f>
        <v>Feb</v>
      </c>
      <c r="Q2047" s="27">
        <f>WEEKNUM(Table1[[#This Row],[Invoice Date]]) + IF(YEAR(Table1[[#This Row],[Invoice Date]])=2021, 52, 0)</f>
        <v>58</v>
      </c>
    </row>
    <row r="2048" spans="2:17" ht="14.25" customHeight="1" x14ac:dyDescent="0.3">
      <c r="B2048" s="4" t="s">
        <v>14</v>
      </c>
      <c r="C2048" s="33">
        <v>1185732</v>
      </c>
      <c r="D2048" s="5">
        <v>44231</v>
      </c>
      <c r="E2048" s="4" t="s">
        <v>31</v>
      </c>
      <c r="F2048" s="4" t="s">
        <v>84</v>
      </c>
      <c r="G2048" s="4" t="s">
        <v>85</v>
      </c>
      <c r="H2048" s="6" t="s">
        <v>21</v>
      </c>
      <c r="I2048" s="7">
        <v>27</v>
      </c>
      <c r="J2048" s="8">
        <v>116</v>
      </c>
      <c r="K2048" s="9">
        <v>3132</v>
      </c>
      <c r="L2048" s="9">
        <v>1315.44</v>
      </c>
      <c r="M2048" s="10">
        <v>0.42000000000000004</v>
      </c>
      <c r="N2048" s="4" t="s">
        <v>24</v>
      </c>
      <c r="O2048" s="4" t="str">
        <f>TEXT(Table1[[#This Row],[Invoice Date]],"yyyy")</f>
        <v>2021</v>
      </c>
      <c r="P2048" s="4" t="str">
        <f>TEXT(Table1[[#This Row],[Invoice Date]],"mmm")</f>
        <v>Feb</v>
      </c>
      <c r="Q2048" s="27">
        <f>WEEKNUM(Table1[[#This Row],[Invoice Date]]) + IF(YEAR(Table1[[#This Row],[Invoice Date]])=2021, 52, 0)</f>
        <v>58</v>
      </c>
    </row>
    <row r="2049" spans="2:17" ht="14.25" customHeight="1" x14ac:dyDescent="0.3">
      <c r="B2049" s="4" t="s">
        <v>14</v>
      </c>
      <c r="C2049" s="33">
        <v>1185732</v>
      </c>
      <c r="D2049" s="5">
        <v>44231</v>
      </c>
      <c r="E2049" s="4" t="s">
        <v>31</v>
      </c>
      <c r="F2049" s="4" t="s">
        <v>84</v>
      </c>
      <c r="G2049" s="4" t="s">
        <v>85</v>
      </c>
      <c r="H2049" s="6" t="s">
        <v>21</v>
      </c>
      <c r="I2049" s="7">
        <v>32</v>
      </c>
      <c r="J2049" s="8">
        <v>109</v>
      </c>
      <c r="K2049" s="9">
        <v>3488</v>
      </c>
      <c r="L2049" s="9">
        <v>1883.5200000000002</v>
      </c>
      <c r="M2049" s="10">
        <v>0.54</v>
      </c>
      <c r="N2049" s="4" t="s">
        <v>83</v>
      </c>
      <c r="O2049" s="4" t="str">
        <f>TEXT(Table1[[#This Row],[Invoice Date]],"yyyy")</f>
        <v>2021</v>
      </c>
      <c r="P2049" s="4" t="str">
        <f>TEXT(Table1[[#This Row],[Invoice Date]],"mmm")</f>
        <v>Feb</v>
      </c>
      <c r="Q2049" s="27">
        <f>WEEKNUM(Table1[[#This Row],[Invoice Date]]) + IF(YEAR(Table1[[#This Row],[Invoice Date]])=2021, 52, 0)</f>
        <v>58</v>
      </c>
    </row>
    <row r="2050" spans="2:17" ht="14.25" customHeight="1" x14ac:dyDescent="0.3">
      <c r="B2050" s="4" t="s">
        <v>14</v>
      </c>
      <c r="C2050" s="33">
        <v>1185732</v>
      </c>
      <c r="D2050" s="5">
        <v>44231</v>
      </c>
      <c r="E2050" s="4" t="s">
        <v>31</v>
      </c>
      <c r="F2050" s="4" t="s">
        <v>84</v>
      </c>
      <c r="G2050" s="4" t="s">
        <v>85</v>
      </c>
      <c r="H2050" s="6" t="s">
        <v>23</v>
      </c>
      <c r="I2050" s="7">
        <v>26</v>
      </c>
      <c r="J2050" s="8">
        <v>135</v>
      </c>
      <c r="K2050" s="9">
        <v>3510</v>
      </c>
      <c r="L2050" s="9">
        <v>1825.2</v>
      </c>
      <c r="M2050" s="10">
        <v>0.52</v>
      </c>
      <c r="N2050" s="4" t="s">
        <v>24</v>
      </c>
      <c r="O2050" s="4" t="str">
        <f>TEXT(Table1[[#This Row],[Invoice Date]],"yyyy")</f>
        <v>2021</v>
      </c>
      <c r="P2050" s="4" t="str">
        <f>TEXT(Table1[[#This Row],[Invoice Date]],"mmm")</f>
        <v>Feb</v>
      </c>
      <c r="Q2050" s="27">
        <f>WEEKNUM(Table1[[#This Row],[Invoice Date]]) + IF(YEAR(Table1[[#This Row],[Invoice Date]])=2021, 52, 0)</f>
        <v>58</v>
      </c>
    </row>
    <row r="2051" spans="2:17" ht="14.25" customHeight="1" x14ac:dyDescent="0.3">
      <c r="B2051" s="4" t="s">
        <v>14</v>
      </c>
      <c r="C2051" s="33">
        <v>1185732</v>
      </c>
      <c r="D2051" s="5">
        <v>44231</v>
      </c>
      <c r="E2051" s="4" t="s">
        <v>27</v>
      </c>
      <c r="F2051" s="4" t="s">
        <v>81</v>
      </c>
      <c r="G2051" s="4" t="s">
        <v>82</v>
      </c>
      <c r="H2051" s="6" t="s">
        <v>20</v>
      </c>
      <c r="I2051" s="7">
        <v>28</v>
      </c>
      <c r="J2051" s="8">
        <v>128</v>
      </c>
      <c r="K2051" s="9">
        <v>3584</v>
      </c>
      <c r="L2051" s="9">
        <v>1254.3999999999999</v>
      </c>
      <c r="M2051" s="10">
        <v>0.35</v>
      </c>
      <c r="N2051" s="4" t="s">
        <v>24</v>
      </c>
      <c r="O2051" s="4" t="str">
        <f>TEXT(Table1[[#This Row],[Invoice Date]],"yyyy")</f>
        <v>2021</v>
      </c>
      <c r="P2051" s="4" t="str">
        <f>TEXT(Table1[[#This Row],[Invoice Date]],"mmm")</f>
        <v>Feb</v>
      </c>
      <c r="Q2051" s="27">
        <f>WEEKNUM(Table1[[#This Row],[Invoice Date]]) + IF(YEAR(Table1[[#This Row],[Invoice Date]])=2021, 52, 0)</f>
        <v>58</v>
      </c>
    </row>
    <row r="2052" spans="2:17" ht="14.25" customHeight="1" x14ac:dyDescent="0.3">
      <c r="B2052" s="4" t="s">
        <v>14</v>
      </c>
      <c r="C2052" s="33">
        <v>1185732</v>
      </c>
      <c r="D2052" s="5">
        <v>44231</v>
      </c>
      <c r="E2052" s="4" t="s">
        <v>27</v>
      </c>
      <c r="F2052" s="4" t="s">
        <v>81</v>
      </c>
      <c r="G2052" s="4" t="s">
        <v>82</v>
      </c>
      <c r="H2052" s="6" t="s">
        <v>17</v>
      </c>
      <c r="I2052" s="7">
        <v>18</v>
      </c>
      <c r="J2052" s="8">
        <v>200</v>
      </c>
      <c r="K2052" s="9">
        <v>3600</v>
      </c>
      <c r="L2052" s="9">
        <v>1152</v>
      </c>
      <c r="M2052" s="10">
        <v>0.32</v>
      </c>
      <c r="N2052" s="4" t="s">
        <v>24</v>
      </c>
      <c r="O2052" s="4" t="str">
        <f>TEXT(Table1[[#This Row],[Invoice Date]],"yyyy")</f>
        <v>2021</v>
      </c>
      <c r="P2052" s="4" t="str">
        <f>TEXT(Table1[[#This Row],[Invoice Date]],"mmm")</f>
        <v>Feb</v>
      </c>
      <c r="Q2052" s="27">
        <f>WEEKNUM(Table1[[#This Row],[Invoice Date]]) + IF(YEAR(Table1[[#This Row],[Invoice Date]])=2021, 52, 0)</f>
        <v>58</v>
      </c>
    </row>
    <row r="2053" spans="2:17" ht="14.25" customHeight="1" x14ac:dyDescent="0.3">
      <c r="B2053" s="4" t="s">
        <v>14</v>
      </c>
      <c r="C2053" s="33">
        <v>1185732</v>
      </c>
      <c r="D2053" s="5">
        <v>44231</v>
      </c>
      <c r="E2053" s="4" t="s">
        <v>27</v>
      </c>
      <c r="F2053" s="4" t="s">
        <v>81</v>
      </c>
      <c r="G2053" s="4" t="s">
        <v>82</v>
      </c>
      <c r="H2053" s="6" t="s">
        <v>17</v>
      </c>
      <c r="I2053" s="7">
        <v>23</v>
      </c>
      <c r="J2053" s="8">
        <v>163</v>
      </c>
      <c r="K2053" s="9">
        <v>3749</v>
      </c>
      <c r="L2053" s="9">
        <v>1499.6000000000001</v>
      </c>
      <c r="M2053" s="10">
        <v>0.4</v>
      </c>
      <c r="N2053" s="4" t="s">
        <v>83</v>
      </c>
      <c r="O2053" s="4" t="str">
        <f>TEXT(Table1[[#This Row],[Invoice Date]],"yyyy")</f>
        <v>2021</v>
      </c>
      <c r="P2053" s="4" t="str">
        <f>TEXT(Table1[[#This Row],[Invoice Date]],"mmm")</f>
        <v>Feb</v>
      </c>
      <c r="Q2053" s="27">
        <f>WEEKNUM(Table1[[#This Row],[Invoice Date]]) + IF(YEAR(Table1[[#This Row],[Invoice Date]])=2021, 52, 0)</f>
        <v>58</v>
      </c>
    </row>
    <row r="2054" spans="2:17" ht="14.25" customHeight="1" x14ac:dyDescent="0.3">
      <c r="B2054" s="4" t="s">
        <v>26</v>
      </c>
      <c r="C2054" s="33">
        <v>1197831</v>
      </c>
      <c r="D2054" s="5">
        <v>44231</v>
      </c>
      <c r="E2054" s="4" t="s">
        <v>48</v>
      </c>
      <c r="F2054" s="4" t="s">
        <v>92</v>
      </c>
      <c r="G2054" s="4" t="s">
        <v>93</v>
      </c>
      <c r="H2054" s="6" t="s">
        <v>20</v>
      </c>
      <c r="I2054" s="7">
        <v>23</v>
      </c>
      <c r="J2054" s="8">
        <v>169</v>
      </c>
      <c r="K2054" s="9">
        <v>3887</v>
      </c>
      <c r="L2054" s="9">
        <v>2137.8500000000004</v>
      </c>
      <c r="M2054" s="10">
        <v>0.55000000000000004</v>
      </c>
      <c r="N2054" s="4" t="s">
        <v>83</v>
      </c>
      <c r="O2054" s="4" t="str">
        <f>TEXT(Table1[[#This Row],[Invoice Date]],"yyyy")</f>
        <v>2021</v>
      </c>
      <c r="P2054" s="4" t="str">
        <f>TEXT(Table1[[#This Row],[Invoice Date]],"mmm")</f>
        <v>Feb</v>
      </c>
      <c r="Q2054" s="27">
        <f>WEEKNUM(Table1[[#This Row],[Invoice Date]]) + IF(YEAR(Table1[[#This Row],[Invoice Date]])=2021, 52, 0)</f>
        <v>58</v>
      </c>
    </row>
    <row r="2055" spans="2:17" ht="14.25" customHeight="1" x14ac:dyDescent="0.3">
      <c r="B2055" s="4" t="s">
        <v>26</v>
      </c>
      <c r="C2055" s="33">
        <v>1197831</v>
      </c>
      <c r="D2055" s="5">
        <v>44231</v>
      </c>
      <c r="E2055" s="4" t="s">
        <v>48</v>
      </c>
      <c r="F2055" s="4" t="s">
        <v>94</v>
      </c>
      <c r="G2055" s="4" t="s">
        <v>95</v>
      </c>
      <c r="H2055" s="6" t="s">
        <v>21</v>
      </c>
      <c r="I2055" s="7">
        <v>29</v>
      </c>
      <c r="J2055" s="8">
        <v>142</v>
      </c>
      <c r="K2055" s="9">
        <v>4118</v>
      </c>
      <c r="L2055" s="9">
        <v>2059</v>
      </c>
      <c r="M2055" s="10">
        <v>0.5</v>
      </c>
      <c r="N2055" s="4" t="s">
        <v>83</v>
      </c>
      <c r="O2055" s="4" t="str">
        <f>TEXT(Table1[[#This Row],[Invoice Date]],"yyyy")</f>
        <v>2021</v>
      </c>
      <c r="P2055" s="4" t="str">
        <f>TEXT(Table1[[#This Row],[Invoice Date]],"mmm")</f>
        <v>Feb</v>
      </c>
      <c r="Q2055" s="27">
        <f>WEEKNUM(Table1[[#This Row],[Invoice Date]]) + IF(YEAR(Table1[[#This Row],[Invoice Date]])=2021, 52, 0)</f>
        <v>58</v>
      </c>
    </row>
    <row r="2056" spans="2:17" ht="14.25" customHeight="1" x14ac:dyDescent="0.3">
      <c r="B2056" s="4" t="s">
        <v>14</v>
      </c>
      <c r="C2056" s="33">
        <v>1185732</v>
      </c>
      <c r="D2056" s="5">
        <v>44231</v>
      </c>
      <c r="E2056" s="4" t="s">
        <v>27</v>
      </c>
      <c r="F2056" s="4" t="s">
        <v>81</v>
      </c>
      <c r="G2056" s="4" t="s">
        <v>82</v>
      </c>
      <c r="H2056" s="6" t="s">
        <v>20</v>
      </c>
      <c r="I2056" s="7">
        <v>34</v>
      </c>
      <c r="J2056" s="8">
        <v>128</v>
      </c>
      <c r="K2056" s="9">
        <v>4352</v>
      </c>
      <c r="L2056" s="9">
        <v>1784.32</v>
      </c>
      <c r="M2056" s="10">
        <v>0.41</v>
      </c>
      <c r="N2056" s="4" t="s">
        <v>83</v>
      </c>
      <c r="O2056" s="4" t="str">
        <f>TEXT(Table1[[#This Row],[Invoice Date]],"yyyy")</f>
        <v>2021</v>
      </c>
      <c r="P2056" s="4" t="str">
        <f>TEXT(Table1[[#This Row],[Invoice Date]],"mmm")</f>
        <v>Feb</v>
      </c>
      <c r="Q2056" s="27">
        <f>WEEKNUM(Table1[[#This Row],[Invoice Date]]) + IF(YEAR(Table1[[#This Row],[Invoice Date]])=2021, 52, 0)</f>
        <v>58</v>
      </c>
    </row>
    <row r="2057" spans="2:17" ht="14.25" customHeight="1" x14ac:dyDescent="0.3">
      <c r="B2057" s="4" t="s">
        <v>14</v>
      </c>
      <c r="C2057" s="33">
        <v>1185732</v>
      </c>
      <c r="D2057" s="5">
        <v>44231</v>
      </c>
      <c r="E2057" s="4" t="s">
        <v>31</v>
      </c>
      <c r="F2057" s="4" t="s">
        <v>84</v>
      </c>
      <c r="G2057" s="4" t="s">
        <v>85</v>
      </c>
      <c r="H2057" s="6" t="s">
        <v>23</v>
      </c>
      <c r="I2057" s="7">
        <v>34</v>
      </c>
      <c r="J2057" s="8">
        <v>131</v>
      </c>
      <c r="K2057" s="9">
        <v>4454</v>
      </c>
      <c r="L2057" s="9">
        <v>2449.7000000000003</v>
      </c>
      <c r="M2057" s="10">
        <v>0.55000000000000004</v>
      </c>
      <c r="N2057" s="4" t="s">
        <v>83</v>
      </c>
      <c r="O2057" s="4" t="str">
        <f>TEXT(Table1[[#This Row],[Invoice Date]],"yyyy")</f>
        <v>2021</v>
      </c>
      <c r="P2057" s="4" t="str">
        <f>TEXT(Table1[[#This Row],[Invoice Date]],"mmm")</f>
        <v>Feb</v>
      </c>
      <c r="Q2057" s="27">
        <f>WEEKNUM(Table1[[#This Row],[Invoice Date]]) + IF(YEAR(Table1[[#This Row],[Invoice Date]])=2021, 52, 0)</f>
        <v>58</v>
      </c>
    </row>
    <row r="2058" spans="2:17" ht="14.25" customHeight="1" x14ac:dyDescent="0.3">
      <c r="B2058" s="4" t="s">
        <v>14</v>
      </c>
      <c r="C2058" s="33">
        <v>1185732</v>
      </c>
      <c r="D2058" s="5">
        <v>44231</v>
      </c>
      <c r="E2058" s="4" t="s">
        <v>27</v>
      </c>
      <c r="F2058" s="4" t="s">
        <v>81</v>
      </c>
      <c r="G2058" s="4" t="s">
        <v>82</v>
      </c>
      <c r="H2058" s="6" t="s">
        <v>19</v>
      </c>
      <c r="I2058" s="7">
        <v>28</v>
      </c>
      <c r="J2058" s="8">
        <v>180</v>
      </c>
      <c r="K2058" s="9">
        <v>5040</v>
      </c>
      <c r="L2058" s="9">
        <v>1663.1999999999998</v>
      </c>
      <c r="M2058" s="10">
        <v>0.32999999999999996</v>
      </c>
      <c r="N2058" s="4" t="s">
        <v>24</v>
      </c>
      <c r="O2058" s="4" t="str">
        <f>TEXT(Table1[[#This Row],[Invoice Date]],"yyyy")</f>
        <v>2021</v>
      </c>
      <c r="P2058" s="4" t="str">
        <f>TEXT(Table1[[#This Row],[Invoice Date]],"mmm")</f>
        <v>Feb</v>
      </c>
      <c r="Q2058" s="27">
        <f>WEEKNUM(Table1[[#This Row],[Invoice Date]]) + IF(YEAR(Table1[[#This Row],[Invoice Date]])=2021, 52, 0)</f>
        <v>58</v>
      </c>
    </row>
    <row r="2059" spans="2:17" ht="14.25" customHeight="1" x14ac:dyDescent="0.3">
      <c r="B2059" s="4" t="s">
        <v>14</v>
      </c>
      <c r="C2059" s="33">
        <v>1185732</v>
      </c>
      <c r="D2059" s="5">
        <v>44231</v>
      </c>
      <c r="E2059" s="4" t="s">
        <v>27</v>
      </c>
      <c r="F2059" s="4" t="s">
        <v>81</v>
      </c>
      <c r="G2059" s="4" t="s">
        <v>82</v>
      </c>
      <c r="H2059" s="6" t="s">
        <v>19</v>
      </c>
      <c r="I2059" s="7">
        <v>32</v>
      </c>
      <c r="J2059" s="8">
        <v>174</v>
      </c>
      <c r="K2059" s="9">
        <v>5568</v>
      </c>
      <c r="L2059" s="9">
        <v>2338.56</v>
      </c>
      <c r="M2059" s="10">
        <v>0.42</v>
      </c>
      <c r="N2059" s="4" t="s">
        <v>83</v>
      </c>
      <c r="O2059" s="4" t="str">
        <f>TEXT(Table1[[#This Row],[Invoice Date]],"yyyy")</f>
        <v>2021</v>
      </c>
      <c r="P2059" s="4" t="str">
        <f>TEXT(Table1[[#This Row],[Invoice Date]],"mmm")</f>
        <v>Feb</v>
      </c>
      <c r="Q2059" s="27">
        <f>WEEKNUM(Table1[[#This Row],[Invoice Date]]) + IF(YEAR(Table1[[#This Row],[Invoice Date]])=2021, 52, 0)</f>
        <v>58</v>
      </c>
    </row>
    <row r="2060" spans="2:17" ht="14.25" customHeight="1" x14ac:dyDescent="0.3">
      <c r="B2060" s="4" t="s">
        <v>26</v>
      </c>
      <c r="C2060" s="33">
        <v>1197831</v>
      </c>
      <c r="D2060" s="5">
        <v>44231</v>
      </c>
      <c r="E2060" s="4" t="s">
        <v>48</v>
      </c>
      <c r="F2060" s="4" t="s">
        <v>94</v>
      </c>
      <c r="G2060" s="4" t="s">
        <v>95</v>
      </c>
      <c r="H2060" s="6" t="s">
        <v>23</v>
      </c>
      <c r="I2060" s="7">
        <v>29</v>
      </c>
      <c r="J2060" s="8">
        <v>203</v>
      </c>
      <c r="K2060" s="9">
        <v>5887</v>
      </c>
      <c r="L2060" s="9">
        <v>3532.2</v>
      </c>
      <c r="M2060" s="10">
        <v>0.6</v>
      </c>
      <c r="N2060" s="4" t="s">
        <v>83</v>
      </c>
      <c r="O2060" s="4" t="str">
        <f>TEXT(Table1[[#This Row],[Invoice Date]],"yyyy")</f>
        <v>2021</v>
      </c>
      <c r="P2060" s="4" t="str">
        <f>TEXT(Table1[[#This Row],[Invoice Date]],"mmm")</f>
        <v>Feb</v>
      </c>
      <c r="Q2060" s="27">
        <f>WEEKNUM(Table1[[#This Row],[Invoice Date]]) + IF(YEAR(Table1[[#This Row],[Invoice Date]])=2021, 52, 0)</f>
        <v>58</v>
      </c>
    </row>
    <row r="2061" spans="2:17" ht="14.25" customHeight="1" x14ac:dyDescent="0.3">
      <c r="B2061" s="4" t="s">
        <v>34</v>
      </c>
      <c r="C2061" s="33">
        <v>1189833</v>
      </c>
      <c r="D2061" s="5">
        <v>44231</v>
      </c>
      <c r="E2061" s="4" t="s">
        <v>36</v>
      </c>
      <c r="F2061" s="4" t="s">
        <v>53</v>
      </c>
      <c r="G2061" s="4" t="s">
        <v>54</v>
      </c>
      <c r="H2061" s="6" t="s">
        <v>20</v>
      </c>
      <c r="I2061" s="7">
        <v>44</v>
      </c>
      <c r="J2061" s="8">
        <v>143</v>
      </c>
      <c r="K2061" s="9">
        <v>6292</v>
      </c>
      <c r="L2061" s="9">
        <v>3712.2800000000007</v>
      </c>
      <c r="M2061" s="10">
        <v>0.59000000000000008</v>
      </c>
      <c r="N2061" s="4" t="s">
        <v>83</v>
      </c>
      <c r="O2061" s="4" t="str">
        <f>TEXT(Table1[[#This Row],[Invoice Date]],"yyyy")</f>
        <v>2021</v>
      </c>
      <c r="P2061" s="4" t="str">
        <f>TEXT(Table1[[#This Row],[Invoice Date]],"mmm")</f>
        <v>Feb</v>
      </c>
      <c r="Q2061" s="27">
        <f>WEEKNUM(Table1[[#This Row],[Invoice Date]]) + IF(YEAR(Table1[[#This Row],[Invoice Date]])=2021, 52, 0)</f>
        <v>58</v>
      </c>
    </row>
    <row r="2062" spans="2:17" ht="14.25" customHeight="1" x14ac:dyDescent="0.3">
      <c r="B2062" s="4" t="s">
        <v>26</v>
      </c>
      <c r="C2062" s="33">
        <v>1197831</v>
      </c>
      <c r="D2062" s="5">
        <v>44231</v>
      </c>
      <c r="E2062" s="4" t="s">
        <v>48</v>
      </c>
      <c r="F2062" s="4" t="s">
        <v>92</v>
      </c>
      <c r="G2062" s="4" t="s">
        <v>93</v>
      </c>
      <c r="H2062" s="6" t="s">
        <v>19</v>
      </c>
      <c r="I2062" s="7">
        <v>34</v>
      </c>
      <c r="J2062" s="8">
        <v>188</v>
      </c>
      <c r="K2062" s="9">
        <v>6392</v>
      </c>
      <c r="L2062" s="9">
        <v>3068.16</v>
      </c>
      <c r="M2062" s="10">
        <v>0.48</v>
      </c>
      <c r="N2062" s="4" t="s">
        <v>83</v>
      </c>
      <c r="O2062" s="4" t="str">
        <f>TEXT(Table1[[#This Row],[Invoice Date]],"yyyy")</f>
        <v>2021</v>
      </c>
      <c r="P2062" s="4" t="str">
        <f>TEXT(Table1[[#This Row],[Invoice Date]],"mmm")</f>
        <v>Feb</v>
      </c>
      <c r="Q2062" s="27">
        <f>WEEKNUM(Table1[[#This Row],[Invoice Date]]) + IF(YEAR(Table1[[#This Row],[Invoice Date]])=2021, 52, 0)</f>
        <v>58</v>
      </c>
    </row>
    <row r="2063" spans="2:17" ht="14.25" customHeight="1" x14ac:dyDescent="0.3">
      <c r="B2063" s="4" t="s">
        <v>26</v>
      </c>
      <c r="C2063" s="33">
        <v>1197831</v>
      </c>
      <c r="D2063" s="5">
        <v>44231</v>
      </c>
      <c r="E2063" s="4" t="s">
        <v>48</v>
      </c>
      <c r="F2063" s="4" t="s">
        <v>94</v>
      </c>
      <c r="G2063" s="4" t="s">
        <v>95</v>
      </c>
      <c r="H2063" s="6" t="s">
        <v>22</v>
      </c>
      <c r="I2063" s="7">
        <v>44</v>
      </c>
      <c r="J2063" s="8">
        <v>180</v>
      </c>
      <c r="K2063" s="9">
        <v>7920</v>
      </c>
      <c r="L2063" s="9">
        <v>3960</v>
      </c>
      <c r="M2063" s="10">
        <v>0.5</v>
      </c>
      <c r="N2063" s="4" t="s">
        <v>83</v>
      </c>
      <c r="O2063" s="4" t="str">
        <f>TEXT(Table1[[#This Row],[Invoice Date]],"yyyy")</f>
        <v>2021</v>
      </c>
      <c r="P2063" s="4" t="str">
        <f>TEXT(Table1[[#This Row],[Invoice Date]],"mmm")</f>
        <v>Feb</v>
      </c>
      <c r="Q2063" s="27">
        <f>WEEKNUM(Table1[[#This Row],[Invoice Date]]) + IF(YEAR(Table1[[#This Row],[Invoice Date]])=2021, 52, 0)</f>
        <v>58</v>
      </c>
    </row>
    <row r="2064" spans="2:17" ht="14.25" customHeight="1" x14ac:dyDescent="0.3">
      <c r="B2064" s="4" t="s">
        <v>26</v>
      </c>
      <c r="C2064" s="33">
        <v>1197831</v>
      </c>
      <c r="D2064" s="5">
        <v>44231</v>
      </c>
      <c r="E2064" s="4" t="s">
        <v>48</v>
      </c>
      <c r="F2064" s="4" t="s">
        <v>92</v>
      </c>
      <c r="G2064" s="4" t="s">
        <v>93</v>
      </c>
      <c r="H2064" s="6" t="s">
        <v>17</v>
      </c>
      <c r="I2064" s="7">
        <v>34</v>
      </c>
      <c r="J2064" s="8">
        <v>263</v>
      </c>
      <c r="K2064" s="9">
        <v>8942</v>
      </c>
      <c r="L2064" s="9">
        <v>4471</v>
      </c>
      <c r="M2064" s="10">
        <v>0.5</v>
      </c>
      <c r="N2064" s="4" t="s">
        <v>83</v>
      </c>
      <c r="O2064" s="4" t="str">
        <f>TEXT(Table1[[#This Row],[Invoice Date]],"yyyy")</f>
        <v>2021</v>
      </c>
      <c r="P2064" s="4" t="str">
        <f>TEXT(Table1[[#This Row],[Invoice Date]],"mmm")</f>
        <v>Feb</v>
      </c>
      <c r="Q2064" s="27">
        <f>WEEKNUM(Table1[[#This Row],[Invoice Date]]) + IF(YEAR(Table1[[#This Row],[Invoice Date]])=2021, 52, 0)</f>
        <v>58</v>
      </c>
    </row>
    <row r="2065" spans="2:17" ht="14.25" customHeight="1" x14ac:dyDescent="0.3">
      <c r="B2065" s="4" t="s">
        <v>30</v>
      </c>
      <c r="C2065" s="34">
        <v>1128299</v>
      </c>
      <c r="D2065" s="5">
        <v>44231</v>
      </c>
      <c r="E2065" s="4" t="s">
        <v>31</v>
      </c>
      <c r="F2065" s="4" t="s">
        <v>32</v>
      </c>
      <c r="G2065" s="4" t="s">
        <v>33</v>
      </c>
      <c r="H2065" s="6" t="s">
        <v>23</v>
      </c>
      <c r="I2065" s="7">
        <v>46</v>
      </c>
      <c r="J2065" s="8">
        <v>224</v>
      </c>
      <c r="K2065" s="9">
        <v>10304</v>
      </c>
      <c r="L2065" s="9">
        <v>1236.48</v>
      </c>
      <c r="M2065" s="10">
        <v>0.12000000000000001</v>
      </c>
      <c r="N2065" s="4" t="s">
        <v>24</v>
      </c>
      <c r="O2065" s="4" t="str">
        <f>TEXT(Table1[[#This Row],[Invoice Date]],"yyyy")</f>
        <v>2021</v>
      </c>
      <c r="P2065" s="4" t="str">
        <f>TEXT(Table1[[#This Row],[Invoice Date]],"mmm")</f>
        <v>Feb</v>
      </c>
      <c r="Q2065" s="27">
        <f>WEEKNUM(Table1[[#This Row],[Invoice Date]]) + IF(YEAR(Table1[[#This Row],[Invoice Date]])=2021, 52, 0)</f>
        <v>58</v>
      </c>
    </row>
    <row r="2066" spans="2:17" ht="14.25" customHeight="1" x14ac:dyDescent="0.3">
      <c r="B2066" s="4" t="s">
        <v>30</v>
      </c>
      <c r="C2066" s="34">
        <v>1128299</v>
      </c>
      <c r="D2066" s="5">
        <v>44231</v>
      </c>
      <c r="E2066" s="4" t="s">
        <v>31</v>
      </c>
      <c r="F2066" s="4" t="s">
        <v>32</v>
      </c>
      <c r="G2066" s="4" t="s">
        <v>33</v>
      </c>
      <c r="H2066" s="6" t="s">
        <v>23</v>
      </c>
      <c r="I2066" s="7">
        <v>63</v>
      </c>
      <c r="J2066" s="8">
        <v>196</v>
      </c>
      <c r="K2066" s="9">
        <v>12348</v>
      </c>
      <c r="L2066" s="9">
        <v>2840.04</v>
      </c>
      <c r="M2066" s="10">
        <v>0.23</v>
      </c>
      <c r="N2066" s="4" t="s">
        <v>83</v>
      </c>
      <c r="O2066" s="4" t="str">
        <f>TEXT(Table1[[#This Row],[Invoice Date]],"yyyy")</f>
        <v>2021</v>
      </c>
      <c r="P2066" s="4" t="str">
        <f>TEXT(Table1[[#This Row],[Invoice Date]],"mmm")</f>
        <v>Feb</v>
      </c>
      <c r="Q2066" s="27">
        <f>WEEKNUM(Table1[[#This Row],[Invoice Date]]) + IF(YEAR(Table1[[#This Row],[Invoice Date]])=2021, 52, 0)</f>
        <v>58</v>
      </c>
    </row>
    <row r="2067" spans="2:17" ht="14.25" customHeight="1" x14ac:dyDescent="0.3">
      <c r="B2067" s="4" t="s">
        <v>14</v>
      </c>
      <c r="C2067" s="33">
        <v>1185732</v>
      </c>
      <c r="D2067" s="5">
        <v>44231</v>
      </c>
      <c r="E2067" s="4" t="s">
        <v>31</v>
      </c>
      <c r="F2067" s="4" t="s">
        <v>84</v>
      </c>
      <c r="G2067" s="4" t="s">
        <v>85</v>
      </c>
      <c r="H2067" s="6" t="s">
        <v>22</v>
      </c>
      <c r="I2067" s="7">
        <v>40</v>
      </c>
      <c r="J2067" s="8">
        <v>250</v>
      </c>
      <c r="K2067" s="9">
        <v>100000</v>
      </c>
      <c r="L2067" s="9">
        <v>25000</v>
      </c>
      <c r="M2067" s="10">
        <v>0.25</v>
      </c>
      <c r="N2067" s="4" t="s">
        <v>83</v>
      </c>
      <c r="O2067" s="4" t="str">
        <f>TEXT(Table1[[#This Row],[Invoice Date]],"yyyy")</f>
        <v>2021</v>
      </c>
      <c r="P2067" s="4" t="str">
        <f>TEXT(Table1[[#This Row],[Invoice Date]],"mmm")</f>
        <v>Feb</v>
      </c>
      <c r="Q2067" s="27">
        <f>WEEKNUM(Table1[[#This Row],[Invoice Date]]) + IF(YEAR(Table1[[#This Row],[Invoice Date]])=2021, 52, 0)</f>
        <v>58</v>
      </c>
    </row>
    <row r="2068" spans="2:17" ht="14.25" customHeight="1" x14ac:dyDescent="0.3">
      <c r="B2068" s="4" t="s">
        <v>14</v>
      </c>
      <c r="C2068" s="33">
        <v>1185732</v>
      </c>
      <c r="D2068" s="5">
        <v>44231</v>
      </c>
      <c r="E2068" s="4" t="s">
        <v>31</v>
      </c>
      <c r="F2068" s="4" t="s">
        <v>84</v>
      </c>
      <c r="G2068" s="4" t="s">
        <v>85</v>
      </c>
      <c r="H2068" s="6" t="s">
        <v>21</v>
      </c>
      <c r="I2068" s="7">
        <v>35</v>
      </c>
      <c r="J2068" s="8">
        <v>375</v>
      </c>
      <c r="K2068" s="9">
        <v>131250</v>
      </c>
      <c r="L2068" s="9">
        <v>52500</v>
      </c>
      <c r="M2068" s="10">
        <v>0.4</v>
      </c>
      <c r="N2068" s="4" t="s">
        <v>83</v>
      </c>
      <c r="O2068" s="4" t="str">
        <f>TEXT(Table1[[#This Row],[Invoice Date]],"yyyy")</f>
        <v>2021</v>
      </c>
      <c r="P2068" s="4" t="str">
        <f>TEXT(Table1[[#This Row],[Invoice Date]],"mmm")</f>
        <v>Feb</v>
      </c>
      <c r="Q2068" s="27">
        <f>WEEKNUM(Table1[[#This Row],[Invoice Date]]) + IF(YEAR(Table1[[#This Row],[Invoice Date]])=2021, 52, 0)</f>
        <v>58</v>
      </c>
    </row>
    <row r="2069" spans="2:17" ht="14.25" customHeight="1" x14ac:dyDescent="0.3">
      <c r="B2069" s="4" t="s">
        <v>14</v>
      </c>
      <c r="C2069" s="33">
        <v>1185732</v>
      </c>
      <c r="D2069" s="5">
        <v>44231</v>
      </c>
      <c r="E2069" s="4" t="s">
        <v>27</v>
      </c>
      <c r="F2069" s="4" t="s">
        <v>81</v>
      </c>
      <c r="G2069" s="4" t="s">
        <v>82</v>
      </c>
      <c r="H2069" s="6" t="s">
        <v>20</v>
      </c>
      <c r="I2069" s="7">
        <v>35</v>
      </c>
      <c r="J2069" s="8">
        <v>425</v>
      </c>
      <c r="K2069" s="9">
        <v>148750</v>
      </c>
      <c r="L2069" s="9">
        <v>44625</v>
      </c>
      <c r="M2069" s="10">
        <v>0.3</v>
      </c>
      <c r="N2069" s="4" t="s">
        <v>83</v>
      </c>
      <c r="O2069" s="4" t="str">
        <f>TEXT(Table1[[#This Row],[Invoice Date]],"yyyy")</f>
        <v>2021</v>
      </c>
      <c r="P2069" s="4" t="str">
        <f>TEXT(Table1[[#This Row],[Invoice Date]],"mmm")</f>
        <v>Feb</v>
      </c>
      <c r="Q2069" s="27">
        <f>WEEKNUM(Table1[[#This Row],[Invoice Date]]) + IF(YEAR(Table1[[#This Row],[Invoice Date]])=2021, 52, 0)</f>
        <v>58</v>
      </c>
    </row>
    <row r="2070" spans="2:17" ht="14.25" customHeight="1" x14ac:dyDescent="0.3">
      <c r="B2070" s="4" t="s">
        <v>14</v>
      </c>
      <c r="C2070" s="33">
        <v>1185732</v>
      </c>
      <c r="D2070" s="5">
        <v>44231</v>
      </c>
      <c r="E2070" s="4" t="s">
        <v>27</v>
      </c>
      <c r="F2070" s="4" t="s">
        <v>81</v>
      </c>
      <c r="G2070" s="4" t="s">
        <v>82</v>
      </c>
      <c r="H2070" s="6" t="s">
        <v>17</v>
      </c>
      <c r="I2070" s="7">
        <v>25</v>
      </c>
      <c r="J2070" s="8">
        <v>625</v>
      </c>
      <c r="K2070" s="9">
        <v>156250</v>
      </c>
      <c r="L2070" s="9">
        <v>46875</v>
      </c>
      <c r="M2070" s="10">
        <v>0.3</v>
      </c>
      <c r="N2070" s="4" t="s">
        <v>83</v>
      </c>
      <c r="O2070" s="4" t="str">
        <f>TEXT(Table1[[#This Row],[Invoice Date]],"yyyy")</f>
        <v>2021</v>
      </c>
      <c r="P2070" s="4" t="str">
        <f>TEXT(Table1[[#This Row],[Invoice Date]],"mmm")</f>
        <v>Feb</v>
      </c>
      <c r="Q2070" s="27">
        <f>WEEKNUM(Table1[[#This Row],[Invoice Date]]) + IF(YEAR(Table1[[#This Row],[Invoice Date]])=2021, 52, 0)</f>
        <v>58</v>
      </c>
    </row>
    <row r="2071" spans="2:17" ht="14.25" customHeight="1" x14ac:dyDescent="0.3">
      <c r="B2071" s="4" t="s">
        <v>14</v>
      </c>
      <c r="C2071" s="33">
        <v>1185732</v>
      </c>
      <c r="D2071" s="5">
        <v>44231</v>
      </c>
      <c r="E2071" s="4" t="s">
        <v>31</v>
      </c>
      <c r="F2071" s="4" t="s">
        <v>84</v>
      </c>
      <c r="G2071" s="4" t="s">
        <v>85</v>
      </c>
      <c r="H2071" s="6" t="s">
        <v>23</v>
      </c>
      <c r="I2071" s="7">
        <v>35</v>
      </c>
      <c r="J2071" s="8">
        <v>450</v>
      </c>
      <c r="K2071" s="9">
        <v>157500</v>
      </c>
      <c r="L2071" s="9">
        <v>70875</v>
      </c>
      <c r="M2071" s="10">
        <v>0.45</v>
      </c>
      <c r="N2071" s="4" t="s">
        <v>83</v>
      </c>
      <c r="O2071" s="4" t="str">
        <f>TEXT(Table1[[#This Row],[Invoice Date]],"yyyy")</f>
        <v>2021</v>
      </c>
      <c r="P2071" s="4" t="str">
        <f>TEXT(Table1[[#This Row],[Invoice Date]],"mmm")</f>
        <v>Feb</v>
      </c>
      <c r="Q2071" s="27">
        <f>WEEKNUM(Table1[[#This Row],[Invoice Date]]) + IF(YEAR(Table1[[#This Row],[Invoice Date]])=2021, 52, 0)</f>
        <v>58</v>
      </c>
    </row>
    <row r="2072" spans="2:17" ht="14.25" customHeight="1" x14ac:dyDescent="0.3">
      <c r="B2072" s="4" t="s">
        <v>26</v>
      </c>
      <c r="C2072" s="33">
        <v>1197831</v>
      </c>
      <c r="D2072" s="5">
        <v>44231</v>
      </c>
      <c r="E2072" s="4" t="s">
        <v>48</v>
      </c>
      <c r="F2072" s="4" t="s">
        <v>94</v>
      </c>
      <c r="G2072" s="4" t="s">
        <v>95</v>
      </c>
      <c r="H2072" s="6" t="s">
        <v>21</v>
      </c>
      <c r="I2072" s="7">
        <v>30</v>
      </c>
      <c r="J2072" s="8">
        <v>525</v>
      </c>
      <c r="K2072" s="9">
        <v>157500</v>
      </c>
      <c r="L2072" s="9">
        <v>63000</v>
      </c>
      <c r="M2072" s="10">
        <v>0.4</v>
      </c>
      <c r="N2072" s="4" t="s">
        <v>83</v>
      </c>
      <c r="O2072" s="4" t="str">
        <f>TEXT(Table1[[#This Row],[Invoice Date]],"yyyy")</f>
        <v>2021</v>
      </c>
      <c r="P2072" s="4" t="str">
        <f>TEXT(Table1[[#This Row],[Invoice Date]],"mmm")</f>
        <v>Feb</v>
      </c>
      <c r="Q2072" s="27">
        <f>WEEKNUM(Table1[[#This Row],[Invoice Date]]) + IF(YEAR(Table1[[#This Row],[Invoice Date]])=2021, 52, 0)</f>
        <v>58</v>
      </c>
    </row>
    <row r="2073" spans="2:17" ht="14.25" customHeight="1" x14ac:dyDescent="0.3">
      <c r="B2073" s="4" t="s">
        <v>26</v>
      </c>
      <c r="C2073" s="33">
        <v>1197831</v>
      </c>
      <c r="D2073" s="5">
        <v>44231</v>
      </c>
      <c r="E2073" s="4" t="s">
        <v>48</v>
      </c>
      <c r="F2073" s="4" t="s">
        <v>92</v>
      </c>
      <c r="G2073" s="4" t="s">
        <v>93</v>
      </c>
      <c r="H2073" s="6" t="s">
        <v>20</v>
      </c>
      <c r="I2073" s="7">
        <v>25.000000000000007</v>
      </c>
      <c r="J2073" s="8">
        <v>675</v>
      </c>
      <c r="K2073" s="9">
        <v>168750.00000000006</v>
      </c>
      <c r="L2073" s="9">
        <v>67500.000000000029</v>
      </c>
      <c r="M2073" s="10">
        <v>0.4</v>
      </c>
      <c r="N2073" s="4" t="s">
        <v>83</v>
      </c>
      <c r="O2073" s="4" t="str">
        <f>TEXT(Table1[[#This Row],[Invoice Date]],"yyyy")</f>
        <v>2021</v>
      </c>
      <c r="P2073" s="4" t="str">
        <f>TEXT(Table1[[#This Row],[Invoice Date]],"mmm")</f>
        <v>Feb</v>
      </c>
      <c r="Q2073" s="27">
        <f>WEEKNUM(Table1[[#This Row],[Invoice Date]]) + IF(YEAR(Table1[[#This Row],[Invoice Date]])=2021, 52, 0)</f>
        <v>58</v>
      </c>
    </row>
    <row r="2074" spans="2:17" ht="14.25" customHeight="1" x14ac:dyDescent="0.3">
      <c r="B2074" s="4" t="s">
        <v>14</v>
      </c>
      <c r="C2074" s="33">
        <v>1185732</v>
      </c>
      <c r="D2074" s="5">
        <v>44231</v>
      </c>
      <c r="E2074" s="4" t="s">
        <v>27</v>
      </c>
      <c r="F2074" s="4" t="s">
        <v>81</v>
      </c>
      <c r="G2074" s="4" t="s">
        <v>82</v>
      </c>
      <c r="H2074" s="6" t="s">
        <v>19</v>
      </c>
      <c r="I2074" s="7">
        <v>35</v>
      </c>
      <c r="J2074" s="8">
        <v>600</v>
      </c>
      <c r="K2074" s="9">
        <v>210000</v>
      </c>
      <c r="L2074" s="9">
        <v>63000</v>
      </c>
      <c r="M2074" s="10">
        <v>0.3</v>
      </c>
      <c r="N2074" s="4" t="s">
        <v>83</v>
      </c>
      <c r="O2074" s="4" t="str">
        <f>TEXT(Table1[[#This Row],[Invoice Date]],"yyyy")</f>
        <v>2021</v>
      </c>
      <c r="P2074" s="4" t="str">
        <f>TEXT(Table1[[#This Row],[Invoice Date]],"mmm")</f>
        <v>Feb</v>
      </c>
      <c r="Q2074" s="27">
        <f>WEEKNUM(Table1[[#This Row],[Invoice Date]]) + IF(YEAR(Table1[[#This Row],[Invoice Date]])=2021, 52, 0)</f>
        <v>58</v>
      </c>
    </row>
    <row r="2075" spans="2:17" ht="14.25" customHeight="1" x14ac:dyDescent="0.3">
      <c r="B2075" s="4" t="s">
        <v>26</v>
      </c>
      <c r="C2075" s="33">
        <v>1197831</v>
      </c>
      <c r="D2075" s="5">
        <v>44231</v>
      </c>
      <c r="E2075" s="4" t="s">
        <v>48</v>
      </c>
      <c r="F2075" s="4" t="s">
        <v>94</v>
      </c>
      <c r="G2075" s="4" t="s">
        <v>95</v>
      </c>
      <c r="H2075" s="6" t="s">
        <v>23</v>
      </c>
      <c r="I2075" s="7">
        <v>30</v>
      </c>
      <c r="J2075" s="8">
        <v>700</v>
      </c>
      <c r="K2075" s="9">
        <v>210000</v>
      </c>
      <c r="L2075" s="9">
        <v>105000</v>
      </c>
      <c r="M2075" s="10">
        <v>0.5</v>
      </c>
      <c r="N2075" s="4" t="s">
        <v>83</v>
      </c>
      <c r="O2075" s="4" t="str">
        <f>TEXT(Table1[[#This Row],[Invoice Date]],"yyyy")</f>
        <v>2021</v>
      </c>
      <c r="P2075" s="4" t="str">
        <f>TEXT(Table1[[#This Row],[Invoice Date]],"mmm")</f>
        <v>Feb</v>
      </c>
      <c r="Q2075" s="27">
        <f>WEEKNUM(Table1[[#This Row],[Invoice Date]]) + IF(YEAR(Table1[[#This Row],[Invoice Date]])=2021, 52, 0)</f>
        <v>58</v>
      </c>
    </row>
    <row r="2076" spans="2:17" ht="14.25" customHeight="1" x14ac:dyDescent="0.3">
      <c r="B2076" s="4" t="s">
        <v>26</v>
      </c>
      <c r="C2076" s="33">
        <v>1197831</v>
      </c>
      <c r="D2076" s="5">
        <v>44231</v>
      </c>
      <c r="E2076" s="4" t="s">
        <v>48</v>
      </c>
      <c r="F2076" s="4" t="s">
        <v>92</v>
      </c>
      <c r="G2076" s="4" t="s">
        <v>93</v>
      </c>
      <c r="H2076" s="6" t="s">
        <v>19</v>
      </c>
      <c r="I2076" s="7">
        <v>35</v>
      </c>
      <c r="J2076" s="8">
        <v>625</v>
      </c>
      <c r="K2076" s="9">
        <v>218750</v>
      </c>
      <c r="L2076" s="9">
        <v>76562.5</v>
      </c>
      <c r="M2076" s="10">
        <v>0.35</v>
      </c>
      <c r="N2076" s="4" t="s">
        <v>83</v>
      </c>
      <c r="O2076" s="4" t="str">
        <f>TEXT(Table1[[#This Row],[Invoice Date]],"yyyy")</f>
        <v>2021</v>
      </c>
      <c r="P2076" s="4" t="str">
        <f>TEXT(Table1[[#This Row],[Invoice Date]],"mmm")</f>
        <v>Feb</v>
      </c>
      <c r="Q2076" s="27">
        <f>WEEKNUM(Table1[[#This Row],[Invoice Date]]) + IF(YEAR(Table1[[#This Row],[Invoice Date]])=2021, 52, 0)</f>
        <v>58</v>
      </c>
    </row>
    <row r="2077" spans="2:17" ht="14.25" customHeight="1" x14ac:dyDescent="0.3">
      <c r="B2077" s="4" t="s">
        <v>34</v>
      </c>
      <c r="C2077" s="33">
        <v>1189833</v>
      </c>
      <c r="D2077" s="5">
        <v>44231</v>
      </c>
      <c r="E2077" s="4" t="s">
        <v>36</v>
      </c>
      <c r="F2077" s="4" t="s">
        <v>53</v>
      </c>
      <c r="G2077" s="4" t="s">
        <v>54</v>
      </c>
      <c r="H2077" s="6" t="s">
        <v>20</v>
      </c>
      <c r="I2077" s="7">
        <v>45</v>
      </c>
      <c r="J2077" s="8">
        <v>550</v>
      </c>
      <c r="K2077" s="9">
        <v>247500</v>
      </c>
      <c r="L2077" s="9">
        <v>111375</v>
      </c>
      <c r="M2077" s="10">
        <v>0.45</v>
      </c>
      <c r="N2077" s="4" t="s">
        <v>24</v>
      </c>
      <c r="O2077" s="4" t="str">
        <f>TEXT(Table1[[#This Row],[Invoice Date]],"yyyy")</f>
        <v>2021</v>
      </c>
      <c r="P2077" s="4" t="str">
        <f>TEXT(Table1[[#This Row],[Invoice Date]],"mmm")</f>
        <v>Feb</v>
      </c>
      <c r="Q2077" s="27">
        <f>WEEKNUM(Table1[[#This Row],[Invoice Date]]) + IF(YEAR(Table1[[#This Row],[Invoice Date]])=2021, 52, 0)</f>
        <v>58</v>
      </c>
    </row>
    <row r="2078" spans="2:17" ht="14.25" customHeight="1" x14ac:dyDescent="0.3">
      <c r="B2078" s="4" t="s">
        <v>26</v>
      </c>
      <c r="C2078" s="33">
        <v>1197831</v>
      </c>
      <c r="D2078" s="5">
        <v>44231</v>
      </c>
      <c r="E2078" s="4" t="s">
        <v>48</v>
      </c>
      <c r="F2078" s="4" t="s">
        <v>94</v>
      </c>
      <c r="G2078" s="4" t="s">
        <v>95</v>
      </c>
      <c r="H2078" s="6" t="s">
        <v>22</v>
      </c>
      <c r="I2078" s="7">
        <v>45</v>
      </c>
      <c r="J2078" s="8">
        <v>600</v>
      </c>
      <c r="K2078" s="9">
        <v>270000</v>
      </c>
      <c r="L2078" s="9">
        <v>94500</v>
      </c>
      <c r="M2078" s="10">
        <v>0.35</v>
      </c>
      <c r="N2078" s="4" t="s">
        <v>83</v>
      </c>
      <c r="O2078" s="4" t="str">
        <f>TEXT(Table1[[#This Row],[Invoice Date]],"yyyy")</f>
        <v>2021</v>
      </c>
      <c r="P2078" s="4" t="str">
        <f>TEXT(Table1[[#This Row],[Invoice Date]],"mmm")</f>
        <v>Feb</v>
      </c>
      <c r="Q2078" s="27">
        <f>WEEKNUM(Table1[[#This Row],[Invoice Date]]) + IF(YEAR(Table1[[#This Row],[Invoice Date]])=2021, 52, 0)</f>
        <v>58</v>
      </c>
    </row>
    <row r="2079" spans="2:17" ht="14.25" customHeight="1" x14ac:dyDescent="0.3">
      <c r="B2079" s="4" t="s">
        <v>26</v>
      </c>
      <c r="C2079" s="33">
        <v>1197831</v>
      </c>
      <c r="D2079" s="5">
        <v>44231</v>
      </c>
      <c r="E2079" s="4" t="s">
        <v>48</v>
      </c>
      <c r="F2079" s="4" t="s">
        <v>92</v>
      </c>
      <c r="G2079" s="4" t="s">
        <v>93</v>
      </c>
      <c r="H2079" s="6" t="s">
        <v>17</v>
      </c>
      <c r="I2079" s="7">
        <v>35</v>
      </c>
      <c r="J2079" s="8">
        <v>975</v>
      </c>
      <c r="K2079" s="9">
        <v>341250</v>
      </c>
      <c r="L2079" s="9">
        <v>136500</v>
      </c>
      <c r="M2079" s="10">
        <v>0.4</v>
      </c>
      <c r="N2079" s="4" t="s">
        <v>83</v>
      </c>
      <c r="O2079" s="4" t="str">
        <f>TEXT(Table1[[#This Row],[Invoice Date]],"yyyy")</f>
        <v>2021</v>
      </c>
      <c r="P2079" s="4" t="str">
        <f>TEXT(Table1[[#This Row],[Invoice Date]],"mmm")</f>
        <v>Feb</v>
      </c>
      <c r="Q2079" s="27">
        <f>WEEKNUM(Table1[[#This Row],[Invoice Date]]) + IF(YEAR(Table1[[#This Row],[Invoice Date]])=2021, 52, 0)</f>
        <v>58</v>
      </c>
    </row>
    <row r="2080" spans="2:17" ht="14.25" customHeight="1" x14ac:dyDescent="0.3">
      <c r="B2080" s="4" t="s">
        <v>30</v>
      </c>
      <c r="C2080" s="34">
        <v>1128299</v>
      </c>
      <c r="D2080" s="5">
        <v>44231</v>
      </c>
      <c r="E2080" s="4" t="s">
        <v>31</v>
      </c>
      <c r="F2080" s="4" t="s">
        <v>32</v>
      </c>
      <c r="G2080" s="4" t="s">
        <v>33</v>
      </c>
      <c r="H2080" s="6" t="s">
        <v>23</v>
      </c>
      <c r="I2080" s="7">
        <v>70</v>
      </c>
      <c r="J2080" s="8">
        <v>700</v>
      </c>
      <c r="K2080" s="9">
        <v>490000</v>
      </c>
      <c r="L2080" s="9">
        <v>49000</v>
      </c>
      <c r="M2080" s="10">
        <v>0.1</v>
      </c>
      <c r="N2080" s="4" t="s">
        <v>24</v>
      </c>
      <c r="O2080" s="4" t="str">
        <f>TEXT(Table1[[#This Row],[Invoice Date]],"yyyy")</f>
        <v>2021</v>
      </c>
      <c r="P2080" s="4" t="str">
        <f>TEXT(Table1[[#This Row],[Invoice Date]],"mmm")</f>
        <v>Feb</v>
      </c>
      <c r="Q2080" s="27">
        <f>WEEKNUM(Table1[[#This Row],[Invoice Date]]) + IF(YEAR(Table1[[#This Row],[Invoice Date]])=2021, 52, 0)</f>
        <v>58</v>
      </c>
    </row>
    <row r="2081" spans="2:17" ht="14.25" customHeight="1" x14ac:dyDescent="0.3">
      <c r="B2081" s="4" t="s">
        <v>26</v>
      </c>
      <c r="C2081" s="33">
        <v>1197831</v>
      </c>
      <c r="D2081" s="5">
        <v>44232</v>
      </c>
      <c r="E2081" s="4" t="s">
        <v>15</v>
      </c>
      <c r="F2081" s="4" t="s">
        <v>125</v>
      </c>
      <c r="G2081" s="4" t="s">
        <v>126</v>
      </c>
      <c r="H2081" s="6" t="s">
        <v>21</v>
      </c>
      <c r="I2081" s="7">
        <v>24</v>
      </c>
      <c r="J2081" s="8">
        <v>39</v>
      </c>
      <c r="K2081" s="9">
        <v>936</v>
      </c>
      <c r="L2081" s="9">
        <v>308.87999999999994</v>
      </c>
      <c r="M2081" s="10">
        <v>0.32999999999999996</v>
      </c>
      <c r="N2081" s="4" t="s">
        <v>24</v>
      </c>
      <c r="O2081" s="4" t="str">
        <f>TEXT(Table1[[#This Row],[Invoice Date]],"yyyy")</f>
        <v>2021</v>
      </c>
      <c r="P2081" s="4" t="str">
        <f>TEXT(Table1[[#This Row],[Invoice Date]],"mmm")</f>
        <v>Feb</v>
      </c>
      <c r="Q2081" s="27">
        <f>WEEKNUM(Table1[[#This Row],[Invoice Date]]) + IF(YEAR(Table1[[#This Row],[Invoice Date]])=2021, 52, 0)</f>
        <v>58</v>
      </c>
    </row>
    <row r="2082" spans="2:17" ht="14.25" customHeight="1" x14ac:dyDescent="0.3">
      <c r="B2082" s="4" t="s">
        <v>26</v>
      </c>
      <c r="C2082" s="33">
        <v>1197831</v>
      </c>
      <c r="D2082" s="5">
        <v>44232</v>
      </c>
      <c r="E2082" s="4" t="s">
        <v>15</v>
      </c>
      <c r="F2082" s="4" t="s">
        <v>125</v>
      </c>
      <c r="G2082" s="4" t="s">
        <v>126</v>
      </c>
      <c r="H2082" s="6" t="s">
        <v>21</v>
      </c>
      <c r="I2082" s="7">
        <v>32</v>
      </c>
      <c r="J2082" s="8">
        <v>34</v>
      </c>
      <c r="K2082" s="9">
        <v>1088</v>
      </c>
      <c r="L2082" s="9">
        <v>478.72</v>
      </c>
      <c r="M2082" s="10">
        <v>0.44</v>
      </c>
      <c r="N2082" s="4" t="s">
        <v>83</v>
      </c>
      <c r="O2082" s="4" t="str">
        <f>TEXT(Table1[[#This Row],[Invoice Date]],"yyyy")</f>
        <v>2021</v>
      </c>
      <c r="P2082" s="4" t="str">
        <f>TEXT(Table1[[#This Row],[Invoice Date]],"mmm")</f>
        <v>Feb</v>
      </c>
      <c r="Q2082" s="27">
        <f>WEEKNUM(Table1[[#This Row],[Invoice Date]]) + IF(YEAR(Table1[[#This Row],[Invoice Date]])=2021, 52, 0)</f>
        <v>58</v>
      </c>
    </row>
    <row r="2083" spans="2:17" ht="14.25" customHeight="1" x14ac:dyDescent="0.3">
      <c r="B2083" s="4" t="s">
        <v>26</v>
      </c>
      <c r="C2083" s="33">
        <v>1197831</v>
      </c>
      <c r="D2083" s="5">
        <v>44232</v>
      </c>
      <c r="E2083" s="4" t="s">
        <v>15</v>
      </c>
      <c r="F2083" s="4" t="s">
        <v>123</v>
      </c>
      <c r="G2083" s="4" t="s">
        <v>124</v>
      </c>
      <c r="H2083" s="6" t="s">
        <v>20</v>
      </c>
      <c r="I2083" s="7">
        <v>29</v>
      </c>
      <c r="J2083" s="8">
        <v>65</v>
      </c>
      <c r="K2083" s="9">
        <v>1885</v>
      </c>
      <c r="L2083" s="9">
        <v>848.24999999999989</v>
      </c>
      <c r="M2083" s="10">
        <v>0.44999999999999996</v>
      </c>
      <c r="N2083" s="4" t="s">
        <v>83</v>
      </c>
      <c r="O2083" s="4" t="str">
        <f>TEXT(Table1[[#This Row],[Invoice Date]],"yyyy")</f>
        <v>2021</v>
      </c>
      <c r="P2083" s="4" t="str">
        <f>TEXT(Table1[[#This Row],[Invoice Date]],"mmm")</f>
        <v>Feb</v>
      </c>
      <c r="Q2083" s="27">
        <f>WEEKNUM(Table1[[#This Row],[Invoice Date]]) + IF(YEAR(Table1[[#This Row],[Invoice Date]])=2021, 52, 0)</f>
        <v>58</v>
      </c>
    </row>
    <row r="2084" spans="2:17" ht="14.25" customHeight="1" x14ac:dyDescent="0.3">
      <c r="B2084" s="4" t="s">
        <v>26</v>
      </c>
      <c r="C2084" s="33">
        <v>1197831</v>
      </c>
      <c r="D2084" s="5">
        <v>44232</v>
      </c>
      <c r="E2084" s="4" t="s">
        <v>15</v>
      </c>
      <c r="F2084" s="4" t="s">
        <v>123</v>
      </c>
      <c r="G2084" s="4" t="s">
        <v>124</v>
      </c>
      <c r="H2084" s="6" t="s">
        <v>19</v>
      </c>
      <c r="I2084" s="7">
        <v>37</v>
      </c>
      <c r="J2084" s="8">
        <v>54</v>
      </c>
      <c r="K2084" s="9">
        <v>1998</v>
      </c>
      <c r="L2084" s="9">
        <v>999</v>
      </c>
      <c r="M2084" s="10">
        <v>0.5</v>
      </c>
      <c r="N2084" s="4" t="s">
        <v>83</v>
      </c>
      <c r="O2084" s="4" t="str">
        <f>TEXT(Table1[[#This Row],[Invoice Date]],"yyyy")</f>
        <v>2021</v>
      </c>
      <c r="P2084" s="4" t="str">
        <f>TEXT(Table1[[#This Row],[Invoice Date]],"mmm")</f>
        <v>Feb</v>
      </c>
      <c r="Q2084" s="27">
        <f>WEEKNUM(Table1[[#This Row],[Invoice Date]]) + IF(YEAR(Table1[[#This Row],[Invoice Date]])=2021, 52, 0)</f>
        <v>58</v>
      </c>
    </row>
    <row r="2085" spans="2:17" ht="14.25" customHeight="1" x14ac:dyDescent="0.3">
      <c r="B2085" s="4" t="s">
        <v>26</v>
      </c>
      <c r="C2085" s="33">
        <v>1197831</v>
      </c>
      <c r="D2085" s="5">
        <v>44232</v>
      </c>
      <c r="E2085" s="4" t="s">
        <v>15</v>
      </c>
      <c r="F2085" s="4" t="s">
        <v>125</v>
      </c>
      <c r="G2085" s="4" t="s">
        <v>126</v>
      </c>
      <c r="H2085" s="6" t="s">
        <v>22</v>
      </c>
      <c r="I2085" s="7">
        <v>39</v>
      </c>
      <c r="J2085" s="8">
        <v>66</v>
      </c>
      <c r="K2085" s="9">
        <v>2574</v>
      </c>
      <c r="L2085" s="9">
        <v>952.38</v>
      </c>
      <c r="M2085" s="10">
        <v>0.37</v>
      </c>
      <c r="N2085" s="4" t="s">
        <v>24</v>
      </c>
      <c r="O2085" s="4" t="str">
        <f>TEXT(Table1[[#This Row],[Invoice Date]],"yyyy")</f>
        <v>2021</v>
      </c>
      <c r="P2085" s="4" t="str">
        <f>TEXT(Table1[[#This Row],[Invoice Date]],"mmm")</f>
        <v>Feb</v>
      </c>
      <c r="Q2085" s="27">
        <f>WEEKNUM(Table1[[#This Row],[Invoice Date]]) + IF(YEAR(Table1[[#This Row],[Invoice Date]])=2021, 52, 0)</f>
        <v>58</v>
      </c>
    </row>
    <row r="2086" spans="2:17" ht="14.25" customHeight="1" x14ac:dyDescent="0.3">
      <c r="B2086" s="4" t="s">
        <v>26</v>
      </c>
      <c r="C2086" s="33">
        <v>1197831</v>
      </c>
      <c r="D2086" s="5">
        <v>44232</v>
      </c>
      <c r="E2086" s="4" t="s">
        <v>15</v>
      </c>
      <c r="F2086" s="4" t="s">
        <v>125</v>
      </c>
      <c r="G2086" s="4" t="s">
        <v>126</v>
      </c>
      <c r="H2086" s="6" t="s">
        <v>22</v>
      </c>
      <c r="I2086" s="7">
        <v>49</v>
      </c>
      <c r="J2086" s="8">
        <v>60</v>
      </c>
      <c r="K2086" s="9">
        <v>2940</v>
      </c>
      <c r="L2086" s="9">
        <v>1293.5999999999999</v>
      </c>
      <c r="M2086" s="10">
        <v>0.44</v>
      </c>
      <c r="N2086" s="4" t="s">
        <v>83</v>
      </c>
      <c r="O2086" s="4" t="str">
        <f>TEXT(Table1[[#This Row],[Invoice Date]],"yyyy")</f>
        <v>2021</v>
      </c>
      <c r="P2086" s="4" t="str">
        <f>TEXT(Table1[[#This Row],[Invoice Date]],"mmm")</f>
        <v>Feb</v>
      </c>
      <c r="Q2086" s="27">
        <f>WEEKNUM(Table1[[#This Row],[Invoice Date]]) + IF(YEAR(Table1[[#This Row],[Invoice Date]])=2021, 52, 0)</f>
        <v>58</v>
      </c>
    </row>
    <row r="2087" spans="2:17" ht="14.25" customHeight="1" x14ac:dyDescent="0.3">
      <c r="B2087" s="4" t="s">
        <v>26</v>
      </c>
      <c r="C2087" s="33">
        <v>1197831</v>
      </c>
      <c r="D2087" s="5">
        <v>44232</v>
      </c>
      <c r="E2087" s="4" t="s">
        <v>15</v>
      </c>
      <c r="F2087" s="4" t="s">
        <v>125</v>
      </c>
      <c r="G2087" s="4" t="s">
        <v>126</v>
      </c>
      <c r="H2087" s="6" t="s">
        <v>23</v>
      </c>
      <c r="I2087" s="7">
        <v>32</v>
      </c>
      <c r="J2087" s="8">
        <v>96</v>
      </c>
      <c r="K2087" s="9">
        <v>3072</v>
      </c>
      <c r="L2087" s="9">
        <v>1198.08</v>
      </c>
      <c r="M2087" s="10">
        <v>0.38999999999999996</v>
      </c>
      <c r="N2087" s="4" t="s">
        <v>24</v>
      </c>
      <c r="O2087" s="4" t="str">
        <f>TEXT(Table1[[#This Row],[Invoice Date]],"yyyy")</f>
        <v>2021</v>
      </c>
      <c r="P2087" s="4" t="str">
        <f>TEXT(Table1[[#This Row],[Invoice Date]],"mmm")</f>
        <v>Feb</v>
      </c>
      <c r="Q2087" s="27">
        <f>WEEKNUM(Table1[[#This Row],[Invoice Date]]) + IF(YEAR(Table1[[#This Row],[Invoice Date]])=2021, 52, 0)</f>
        <v>58</v>
      </c>
    </row>
    <row r="2088" spans="2:17" ht="14.25" customHeight="1" x14ac:dyDescent="0.3">
      <c r="B2088" s="4" t="s">
        <v>26</v>
      </c>
      <c r="C2088" s="33">
        <v>1197831</v>
      </c>
      <c r="D2088" s="5">
        <v>44232</v>
      </c>
      <c r="E2088" s="4" t="s">
        <v>15</v>
      </c>
      <c r="F2088" s="4" t="s">
        <v>125</v>
      </c>
      <c r="G2088" s="4" t="s">
        <v>126</v>
      </c>
      <c r="H2088" s="6" t="s">
        <v>23</v>
      </c>
      <c r="I2088" s="7">
        <v>39</v>
      </c>
      <c r="J2088" s="8">
        <v>84</v>
      </c>
      <c r="K2088" s="9">
        <v>3276</v>
      </c>
      <c r="L2088" s="9">
        <v>1474.1999999999998</v>
      </c>
      <c r="M2088" s="10">
        <v>0.44999999999999996</v>
      </c>
      <c r="N2088" s="4" t="s">
        <v>83</v>
      </c>
      <c r="O2088" s="4" t="str">
        <f>TEXT(Table1[[#This Row],[Invoice Date]],"yyyy")</f>
        <v>2021</v>
      </c>
      <c r="P2088" s="4" t="str">
        <f>TEXT(Table1[[#This Row],[Invoice Date]],"mmm")</f>
        <v>Feb</v>
      </c>
      <c r="Q2088" s="27">
        <f>WEEKNUM(Table1[[#This Row],[Invoice Date]]) + IF(YEAR(Table1[[#This Row],[Invoice Date]])=2021, 52, 0)</f>
        <v>58</v>
      </c>
    </row>
    <row r="2089" spans="2:17" ht="14.25" customHeight="1" x14ac:dyDescent="0.3">
      <c r="B2089" s="4" t="s">
        <v>34</v>
      </c>
      <c r="C2089" s="33">
        <v>1189833</v>
      </c>
      <c r="D2089" s="5">
        <v>44232</v>
      </c>
      <c r="E2089" s="4" t="s">
        <v>36</v>
      </c>
      <c r="F2089" s="4" t="s">
        <v>53</v>
      </c>
      <c r="G2089" s="4" t="s">
        <v>54</v>
      </c>
      <c r="H2089" s="6" t="s">
        <v>21</v>
      </c>
      <c r="I2089" s="7">
        <v>36</v>
      </c>
      <c r="J2089" s="8">
        <v>113</v>
      </c>
      <c r="K2089" s="9">
        <v>4068</v>
      </c>
      <c r="L2089" s="9">
        <v>2156.04</v>
      </c>
      <c r="M2089" s="10">
        <v>0.53</v>
      </c>
      <c r="N2089" s="4" t="s">
        <v>83</v>
      </c>
      <c r="O2089" s="4" t="str">
        <f>TEXT(Table1[[#This Row],[Invoice Date]],"yyyy")</f>
        <v>2021</v>
      </c>
      <c r="P2089" s="4" t="str">
        <f>TEXT(Table1[[#This Row],[Invoice Date]],"mmm")</f>
        <v>Feb</v>
      </c>
      <c r="Q2089" s="27">
        <f>WEEKNUM(Table1[[#This Row],[Invoice Date]]) + IF(YEAR(Table1[[#This Row],[Invoice Date]])=2021, 52, 0)</f>
        <v>58</v>
      </c>
    </row>
    <row r="2090" spans="2:17" ht="14.25" customHeight="1" x14ac:dyDescent="0.3">
      <c r="B2090" s="4" t="s">
        <v>26</v>
      </c>
      <c r="C2090" s="33">
        <v>1197831</v>
      </c>
      <c r="D2090" s="5">
        <v>44232</v>
      </c>
      <c r="E2090" s="4" t="s">
        <v>15</v>
      </c>
      <c r="F2090" s="4" t="s">
        <v>123</v>
      </c>
      <c r="G2090" s="4" t="s">
        <v>124</v>
      </c>
      <c r="H2090" s="6" t="s">
        <v>17</v>
      </c>
      <c r="I2090" s="7">
        <v>39</v>
      </c>
      <c r="J2090" s="8">
        <v>149</v>
      </c>
      <c r="K2090" s="9">
        <v>5811</v>
      </c>
      <c r="L2090" s="9">
        <v>2905.5</v>
      </c>
      <c r="M2090" s="10">
        <v>0.5</v>
      </c>
      <c r="N2090" s="4" t="s">
        <v>83</v>
      </c>
      <c r="O2090" s="4" t="str">
        <f>TEXT(Table1[[#This Row],[Invoice Date]],"yyyy")</f>
        <v>2021</v>
      </c>
      <c r="P2090" s="4" t="str">
        <f>TEXT(Table1[[#This Row],[Invoice Date]],"mmm")</f>
        <v>Feb</v>
      </c>
      <c r="Q2090" s="27">
        <f>WEEKNUM(Table1[[#This Row],[Invoice Date]]) + IF(YEAR(Table1[[#This Row],[Invoice Date]])=2021, 52, 0)</f>
        <v>58</v>
      </c>
    </row>
    <row r="2091" spans="2:17" ht="14.25" customHeight="1" x14ac:dyDescent="0.3">
      <c r="B2091" s="4" t="s">
        <v>30</v>
      </c>
      <c r="C2091" s="34">
        <v>1128299</v>
      </c>
      <c r="D2091" s="5">
        <v>44232</v>
      </c>
      <c r="E2091" s="4" t="s">
        <v>31</v>
      </c>
      <c r="F2091" s="4" t="s">
        <v>32</v>
      </c>
      <c r="G2091" s="4" t="s">
        <v>33</v>
      </c>
      <c r="H2091" s="6" t="s">
        <v>17</v>
      </c>
      <c r="I2091" s="7">
        <v>39</v>
      </c>
      <c r="J2091" s="8">
        <v>263</v>
      </c>
      <c r="K2091" s="9">
        <v>10257</v>
      </c>
      <c r="L2091" s="9">
        <v>3589.9500000000003</v>
      </c>
      <c r="M2091" s="10">
        <v>0.35000000000000003</v>
      </c>
      <c r="N2091" s="4" t="s">
        <v>24</v>
      </c>
      <c r="O2091" s="4" t="str">
        <f>TEXT(Table1[[#This Row],[Invoice Date]],"yyyy")</f>
        <v>2021</v>
      </c>
      <c r="P2091" s="4" t="str">
        <f>TEXT(Table1[[#This Row],[Invoice Date]],"mmm")</f>
        <v>Feb</v>
      </c>
      <c r="Q2091" s="27">
        <f>WEEKNUM(Table1[[#This Row],[Invoice Date]]) + IF(YEAR(Table1[[#This Row],[Invoice Date]])=2021, 52, 0)</f>
        <v>58</v>
      </c>
    </row>
    <row r="2092" spans="2:17" ht="14.25" customHeight="1" x14ac:dyDescent="0.3">
      <c r="B2092" s="4" t="s">
        <v>30</v>
      </c>
      <c r="C2092" s="34">
        <v>1128299</v>
      </c>
      <c r="D2092" s="5">
        <v>44232</v>
      </c>
      <c r="E2092" s="4" t="s">
        <v>31</v>
      </c>
      <c r="F2092" s="4" t="s">
        <v>32</v>
      </c>
      <c r="G2092" s="4" t="s">
        <v>33</v>
      </c>
      <c r="H2092" s="6" t="s">
        <v>17</v>
      </c>
      <c r="I2092" s="7">
        <v>52</v>
      </c>
      <c r="J2092" s="8">
        <v>263</v>
      </c>
      <c r="K2092" s="9">
        <v>13676</v>
      </c>
      <c r="L2092" s="9">
        <v>6017.4400000000005</v>
      </c>
      <c r="M2092" s="10">
        <v>0.44000000000000006</v>
      </c>
      <c r="N2092" s="4" t="s">
        <v>83</v>
      </c>
      <c r="O2092" s="4" t="str">
        <f>TEXT(Table1[[#This Row],[Invoice Date]],"yyyy")</f>
        <v>2021</v>
      </c>
      <c r="P2092" s="4" t="str">
        <f>TEXT(Table1[[#This Row],[Invoice Date]],"mmm")</f>
        <v>Feb</v>
      </c>
      <c r="Q2092" s="27">
        <f>WEEKNUM(Table1[[#This Row],[Invoice Date]]) + IF(YEAR(Table1[[#This Row],[Invoice Date]])=2021, 52, 0)</f>
        <v>58</v>
      </c>
    </row>
    <row r="2093" spans="2:17" ht="14.25" customHeight="1" x14ac:dyDescent="0.3">
      <c r="B2093" s="4" t="s">
        <v>26</v>
      </c>
      <c r="C2093" s="33">
        <v>1197831</v>
      </c>
      <c r="D2093" s="5">
        <v>44232</v>
      </c>
      <c r="E2093" s="4" t="s">
        <v>15</v>
      </c>
      <c r="F2093" s="4" t="s">
        <v>125</v>
      </c>
      <c r="G2093" s="4" t="s">
        <v>126</v>
      </c>
      <c r="H2093" s="6" t="s">
        <v>21</v>
      </c>
      <c r="I2093" s="7">
        <v>35</v>
      </c>
      <c r="J2093" s="8">
        <v>125</v>
      </c>
      <c r="K2093" s="9">
        <v>43750</v>
      </c>
      <c r="L2093" s="9">
        <v>13125</v>
      </c>
      <c r="M2093" s="10">
        <v>0.3</v>
      </c>
      <c r="N2093" s="4" t="s">
        <v>18</v>
      </c>
      <c r="O2093" s="4" t="str">
        <f>TEXT(Table1[[#This Row],[Invoice Date]],"yyyy")</f>
        <v>2021</v>
      </c>
      <c r="P2093" s="4" t="str">
        <f>TEXT(Table1[[#This Row],[Invoice Date]],"mmm")</f>
        <v>Feb</v>
      </c>
      <c r="Q2093" s="27">
        <f>WEEKNUM(Table1[[#This Row],[Invoice Date]]) + IF(YEAR(Table1[[#This Row],[Invoice Date]])=2021, 52, 0)</f>
        <v>58</v>
      </c>
    </row>
    <row r="2094" spans="2:17" ht="14.25" customHeight="1" x14ac:dyDescent="0.3">
      <c r="B2094" s="4" t="s">
        <v>26</v>
      </c>
      <c r="C2094" s="33">
        <v>1197831</v>
      </c>
      <c r="D2094" s="5">
        <v>44232</v>
      </c>
      <c r="E2094" s="4" t="s">
        <v>15</v>
      </c>
      <c r="F2094" s="4" t="s">
        <v>123</v>
      </c>
      <c r="G2094" s="4" t="s">
        <v>124</v>
      </c>
      <c r="H2094" s="6" t="s">
        <v>20</v>
      </c>
      <c r="I2094" s="7">
        <v>30.000000000000004</v>
      </c>
      <c r="J2094" s="8">
        <v>250</v>
      </c>
      <c r="K2094" s="9">
        <v>75000.000000000015</v>
      </c>
      <c r="L2094" s="9">
        <v>22500.000000000004</v>
      </c>
      <c r="M2094" s="10">
        <v>0.3</v>
      </c>
      <c r="N2094" s="4" t="s">
        <v>18</v>
      </c>
      <c r="O2094" s="4" t="str">
        <f>TEXT(Table1[[#This Row],[Invoice Date]],"yyyy")</f>
        <v>2021</v>
      </c>
      <c r="P2094" s="4" t="str">
        <f>TEXT(Table1[[#This Row],[Invoice Date]],"mmm")</f>
        <v>Feb</v>
      </c>
      <c r="Q2094" s="27">
        <f>WEEKNUM(Table1[[#This Row],[Invoice Date]]) + IF(YEAR(Table1[[#This Row],[Invoice Date]])=2021, 52, 0)</f>
        <v>58</v>
      </c>
    </row>
    <row r="2095" spans="2:17" ht="14.25" customHeight="1" x14ac:dyDescent="0.3">
      <c r="B2095" s="4" t="s">
        <v>26</v>
      </c>
      <c r="C2095" s="33">
        <v>1197831</v>
      </c>
      <c r="D2095" s="5">
        <v>44232</v>
      </c>
      <c r="E2095" s="4" t="s">
        <v>15</v>
      </c>
      <c r="F2095" s="4" t="s">
        <v>123</v>
      </c>
      <c r="G2095" s="4" t="s">
        <v>124</v>
      </c>
      <c r="H2095" s="6" t="s">
        <v>19</v>
      </c>
      <c r="I2095" s="7">
        <v>40</v>
      </c>
      <c r="J2095" s="8">
        <v>200</v>
      </c>
      <c r="K2095" s="9">
        <v>80000</v>
      </c>
      <c r="L2095" s="9">
        <v>32000</v>
      </c>
      <c r="M2095" s="10">
        <v>0.4</v>
      </c>
      <c r="N2095" s="4" t="s">
        <v>18</v>
      </c>
      <c r="O2095" s="4" t="str">
        <f>TEXT(Table1[[#This Row],[Invoice Date]],"yyyy")</f>
        <v>2021</v>
      </c>
      <c r="P2095" s="4" t="str">
        <f>TEXT(Table1[[#This Row],[Invoice Date]],"mmm")</f>
        <v>Feb</v>
      </c>
      <c r="Q2095" s="27">
        <f>WEEKNUM(Table1[[#This Row],[Invoice Date]]) + IF(YEAR(Table1[[#This Row],[Invoice Date]])=2021, 52, 0)</f>
        <v>58</v>
      </c>
    </row>
    <row r="2096" spans="2:17" ht="14.25" customHeight="1" x14ac:dyDescent="0.3">
      <c r="B2096" s="4" t="s">
        <v>26</v>
      </c>
      <c r="C2096" s="33">
        <v>1197831</v>
      </c>
      <c r="D2096" s="5">
        <v>44232</v>
      </c>
      <c r="E2096" s="4" t="s">
        <v>15</v>
      </c>
      <c r="F2096" s="4" t="s">
        <v>125</v>
      </c>
      <c r="G2096" s="4" t="s">
        <v>126</v>
      </c>
      <c r="H2096" s="6" t="s">
        <v>22</v>
      </c>
      <c r="I2096" s="7">
        <v>50</v>
      </c>
      <c r="J2096" s="8">
        <v>200</v>
      </c>
      <c r="K2096" s="9">
        <v>100000</v>
      </c>
      <c r="L2096" s="9">
        <v>30000</v>
      </c>
      <c r="M2096" s="10">
        <v>0.3</v>
      </c>
      <c r="N2096" s="4" t="s">
        <v>18</v>
      </c>
      <c r="O2096" s="4" t="str">
        <f>TEXT(Table1[[#This Row],[Invoice Date]],"yyyy")</f>
        <v>2021</v>
      </c>
      <c r="P2096" s="4" t="str">
        <f>TEXT(Table1[[#This Row],[Invoice Date]],"mmm")</f>
        <v>Feb</v>
      </c>
      <c r="Q2096" s="27">
        <f>WEEKNUM(Table1[[#This Row],[Invoice Date]]) + IF(YEAR(Table1[[#This Row],[Invoice Date]])=2021, 52, 0)</f>
        <v>58</v>
      </c>
    </row>
    <row r="2097" spans="2:17" ht="14.25" customHeight="1" x14ac:dyDescent="0.3">
      <c r="B2097" s="4" t="s">
        <v>26</v>
      </c>
      <c r="C2097" s="33">
        <v>1197831</v>
      </c>
      <c r="D2097" s="5">
        <v>44232</v>
      </c>
      <c r="E2097" s="4" t="s">
        <v>15</v>
      </c>
      <c r="F2097" s="4" t="s">
        <v>125</v>
      </c>
      <c r="G2097" s="4" t="s">
        <v>126</v>
      </c>
      <c r="H2097" s="6" t="s">
        <v>23</v>
      </c>
      <c r="I2097" s="7">
        <v>40</v>
      </c>
      <c r="J2097" s="8">
        <v>300</v>
      </c>
      <c r="K2097" s="9">
        <v>120000</v>
      </c>
      <c r="L2097" s="9">
        <v>42000</v>
      </c>
      <c r="M2097" s="10">
        <v>0.35</v>
      </c>
      <c r="N2097" s="4" t="s">
        <v>18</v>
      </c>
      <c r="O2097" s="4" t="str">
        <f>TEXT(Table1[[#This Row],[Invoice Date]],"yyyy")</f>
        <v>2021</v>
      </c>
      <c r="P2097" s="4" t="str">
        <f>TEXT(Table1[[#This Row],[Invoice Date]],"mmm")</f>
        <v>Feb</v>
      </c>
      <c r="Q2097" s="27">
        <f>WEEKNUM(Table1[[#This Row],[Invoice Date]]) + IF(YEAR(Table1[[#This Row],[Invoice Date]])=2021, 52, 0)</f>
        <v>58</v>
      </c>
    </row>
    <row r="2098" spans="2:17" ht="14.25" customHeight="1" x14ac:dyDescent="0.3">
      <c r="B2098" s="4" t="s">
        <v>34</v>
      </c>
      <c r="C2098" s="33">
        <v>1189833</v>
      </c>
      <c r="D2098" s="5">
        <v>44232</v>
      </c>
      <c r="E2098" s="4" t="s">
        <v>36</v>
      </c>
      <c r="F2098" s="4" t="s">
        <v>53</v>
      </c>
      <c r="G2098" s="4" t="s">
        <v>54</v>
      </c>
      <c r="H2098" s="6" t="s">
        <v>21</v>
      </c>
      <c r="I2098" s="7">
        <v>40</v>
      </c>
      <c r="J2098" s="8">
        <v>450</v>
      </c>
      <c r="K2098" s="9">
        <v>180000</v>
      </c>
      <c r="L2098" s="9">
        <v>72000</v>
      </c>
      <c r="M2098" s="10">
        <v>0.39999999999999997</v>
      </c>
      <c r="N2098" s="4" t="s">
        <v>24</v>
      </c>
      <c r="O2098" s="4" t="str">
        <f>TEXT(Table1[[#This Row],[Invoice Date]],"yyyy")</f>
        <v>2021</v>
      </c>
      <c r="P2098" s="4" t="str">
        <f>TEXT(Table1[[#This Row],[Invoice Date]],"mmm")</f>
        <v>Feb</v>
      </c>
      <c r="Q2098" s="27">
        <f>WEEKNUM(Table1[[#This Row],[Invoice Date]]) + IF(YEAR(Table1[[#This Row],[Invoice Date]])=2021, 52, 0)</f>
        <v>58</v>
      </c>
    </row>
    <row r="2099" spans="2:17" ht="14.25" customHeight="1" x14ac:dyDescent="0.3">
      <c r="B2099" s="4" t="s">
        <v>26</v>
      </c>
      <c r="C2099" s="33">
        <v>1197831</v>
      </c>
      <c r="D2099" s="5">
        <v>44232</v>
      </c>
      <c r="E2099" s="4" t="s">
        <v>15</v>
      </c>
      <c r="F2099" s="4" t="s">
        <v>123</v>
      </c>
      <c r="G2099" s="4" t="s">
        <v>124</v>
      </c>
      <c r="H2099" s="6" t="s">
        <v>17</v>
      </c>
      <c r="I2099" s="7">
        <v>40</v>
      </c>
      <c r="J2099" s="8">
        <v>550</v>
      </c>
      <c r="K2099" s="9">
        <v>220000</v>
      </c>
      <c r="L2099" s="9">
        <v>88000</v>
      </c>
      <c r="M2099" s="10">
        <v>0.4</v>
      </c>
      <c r="N2099" s="4" t="s">
        <v>18</v>
      </c>
      <c r="O2099" s="4" t="str">
        <f>TEXT(Table1[[#This Row],[Invoice Date]],"yyyy")</f>
        <v>2021</v>
      </c>
      <c r="P2099" s="4" t="str">
        <f>TEXT(Table1[[#This Row],[Invoice Date]],"mmm")</f>
        <v>Feb</v>
      </c>
      <c r="Q2099" s="27">
        <f>WEEKNUM(Table1[[#This Row],[Invoice Date]]) + IF(YEAR(Table1[[#This Row],[Invoice Date]])=2021, 52, 0)</f>
        <v>58</v>
      </c>
    </row>
    <row r="2100" spans="2:17" ht="14.25" customHeight="1" x14ac:dyDescent="0.3">
      <c r="B2100" s="4" t="s">
        <v>30</v>
      </c>
      <c r="C2100" s="34">
        <v>1128299</v>
      </c>
      <c r="D2100" s="5">
        <v>44232</v>
      </c>
      <c r="E2100" s="4" t="s">
        <v>31</v>
      </c>
      <c r="F2100" s="4" t="s">
        <v>32</v>
      </c>
      <c r="G2100" s="4" t="s">
        <v>33</v>
      </c>
      <c r="H2100" s="6" t="s">
        <v>17</v>
      </c>
      <c r="I2100" s="7">
        <v>55.000000000000007</v>
      </c>
      <c r="J2100" s="8">
        <v>875</v>
      </c>
      <c r="K2100" s="9">
        <v>481250.00000000006</v>
      </c>
      <c r="L2100" s="9">
        <v>144375.00000000003</v>
      </c>
      <c r="M2100" s="10">
        <v>0.30000000000000004</v>
      </c>
      <c r="N2100" s="4" t="s">
        <v>24</v>
      </c>
      <c r="O2100" s="4" t="str">
        <f>TEXT(Table1[[#This Row],[Invoice Date]],"yyyy")</f>
        <v>2021</v>
      </c>
      <c r="P2100" s="4" t="str">
        <f>TEXT(Table1[[#This Row],[Invoice Date]],"mmm")</f>
        <v>Feb</v>
      </c>
      <c r="Q2100" s="27">
        <f>WEEKNUM(Table1[[#This Row],[Invoice Date]]) + IF(YEAR(Table1[[#This Row],[Invoice Date]])=2021, 52, 0)</f>
        <v>58</v>
      </c>
    </row>
    <row r="2101" spans="2:17" ht="14.25" customHeight="1" x14ac:dyDescent="0.3">
      <c r="B2101" s="4" t="s">
        <v>14</v>
      </c>
      <c r="C2101" s="33">
        <v>1185732</v>
      </c>
      <c r="D2101" s="5">
        <v>44233</v>
      </c>
      <c r="E2101" s="4" t="s">
        <v>36</v>
      </c>
      <c r="F2101" s="4" t="s">
        <v>112</v>
      </c>
      <c r="G2101" s="4" t="s">
        <v>113</v>
      </c>
      <c r="H2101" s="6" t="s">
        <v>21</v>
      </c>
      <c r="I2101" s="7">
        <v>25</v>
      </c>
      <c r="J2101" s="8">
        <v>23</v>
      </c>
      <c r="K2101" s="9">
        <v>575</v>
      </c>
      <c r="L2101" s="9">
        <v>253</v>
      </c>
      <c r="M2101" s="10">
        <v>0.44</v>
      </c>
      <c r="N2101" s="4" t="s">
        <v>83</v>
      </c>
      <c r="O2101" s="4" t="str">
        <f>TEXT(Table1[[#This Row],[Invoice Date]],"yyyy")</f>
        <v>2021</v>
      </c>
      <c r="P2101" s="4" t="str">
        <f>TEXT(Table1[[#This Row],[Invoice Date]],"mmm")</f>
        <v>Feb</v>
      </c>
      <c r="Q2101" s="27">
        <f>WEEKNUM(Table1[[#This Row],[Invoice Date]]) + IF(YEAR(Table1[[#This Row],[Invoice Date]])=2021, 52, 0)</f>
        <v>58</v>
      </c>
    </row>
    <row r="2102" spans="2:17" ht="14.25" customHeight="1" x14ac:dyDescent="0.3">
      <c r="B2102" s="4" t="s">
        <v>14</v>
      </c>
      <c r="C2102" s="33">
        <v>1185732</v>
      </c>
      <c r="D2102" s="5">
        <v>44233</v>
      </c>
      <c r="E2102" s="4" t="s">
        <v>36</v>
      </c>
      <c r="F2102" s="4" t="s">
        <v>112</v>
      </c>
      <c r="G2102" s="4" t="s">
        <v>113</v>
      </c>
      <c r="H2102" s="6" t="s">
        <v>23</v>
      </c>
      <c r="I2102" s="7">
        <v>14</v>
      </c>
      <c r="J2102" s="8">
        <v>68</v>
      </c>
      <c r="K2102" s="9">
        <v>952</v>
      </c>
      <c r="L2102" s="9">
        <v>514.08000000000004</v>
      </c>
      <c r="M2102" s="10">
        <v>0.54</v>
      </c>
      <c r="N2102" s="4" t="s">
        <v>83</v>
      </c>
      <c r="O2102" s="4" t="str">
        <f>TEXT(Table1[[#This Row],[Invoice Date]],"yyyy")</f>
        <v>2021</v>
      </c>
      <c r="P2102" s="4" t="str">
        <f>TEXT(Table1[[#This Row],[Invoice Date]],"mmm")</f>
        <v>Feb</v>
      </c>
      <c r="Q2102" s="27">
        <f>WEEKNUM(Table1[[#This Row],[Invoice Date]]) + IF(YEAR(Table1[[#This Row],[Invoice Date]])=2021, 52, 0)</f>
        <v>58</v>
      </c>
    </row>
    <row r="2103" spans="2:17" ht="14.25" customHeight="1" x14ac:dyDescent="0.3">
      <c r="B2103" s="4" t="s">
        <v>14</v>
      </c>
      <c r="C2103" s="33">
        <v>1185732</v>
      </c>
      <c r="D2103" s="5">
        <v>44233</v>
      </c>
      <c r="E2103" s="4" t="s">
        <v>36</v>
      </c>
      <c r="F2103" s="4" t="s">
        <v>110</v>
      </c>
      <c r="G2103" s="4" t="s">
        <v>111</v>
      </c>
      <c r="H2103" s="6" t="s">
        <v>20</v>
      </c>
      <c r="I2103" s="7">
        <v>19</v>
      </c>
      <c r="J2103" s="8">
        <v>56</v>
      </c>
      <c r="K2103" s="9">
        <v>1064</v>
      </c>
      <c r="L2103" s="9">
        <v>436.23999999999995</v>
      </c>
      <c r="M2103" s="10">
        <v>0.41</v>
      </c>
      <c r="N2103" s="4" t="s">
        <v>83</v>
      </c>
      <c r="O2103" s="4" t="str">
        <f>TEXT(Table1[[#This Row],[Invoice Date]],"yyyy")</f>
        <v>2021</v>
      </c>
      <c r="P2103" s="4" t="str">
        <f>TEXT(Table1[[#This Row],[Invoice Date]],"mmm")</f>
        <v>Feb</v>
      </c>
      <c r="Q2103" s="27">
        <f>WEEKNUM(Table1[[#This Row],[Invoice Date]]) + IF(YEAR(Table1[[#This Row],[Invoice Date]])=2021, 52, 0)</f>
        <v>58</v>
      </c>
    </row>
    <row r="2104" spans="2:17" ht="14.25" customHeight="1" x14ac:dyDescent="0.3">
      <c r="B2104" s="4" t="s">
        <v>14</v>
      </c>
      <c r="C2104" s="33">
        <v>1185732</v>
      </c>
      <c r="D2104" s="5">
        <v>44233</v>
      </c>
      <c r="E2104" s="4" t="s">
        <v>36</v>
      </c>
      <c r="F2104" s="4" t="s">
        <v>110</v>
      </c>
      <c r="G2104" s="4" t="s">
        <v>111</v>
      </c>
      <c r="H2104" s="6" t="s">
        <v>19</v>
      </c>
      <c r="I2104" s="7">
        <v>28</v>
      </c>
      <c r="J2104" s="8">
        <v>45</v>
      </c>
      <c r="K2104" s="9">
        <v>1260</v>
      </c>
      <c r="L2104" s="9">
        <v>579.59999999999991</v>
      </c>
      <c r="M2104" s="10">
        <v>0.45999999999999996</v>
      </c>
      <c r="N2104" s="4" t="s">
        <v>83</v>
      </c>
      <c r="O2104" s="4" t="str">
        <f>TEXT(Table1[[#This Row],[Invoice Date]],"yyyy")</f>
        <v>2021</v>
      </c>
      <c r="P2104" s="4" t="str">
        <f>TEXT(Table1[[#This Row],[Invoice Date]],"mmm")</f>
        <v>Feb</v>
      </c>
      <c r="Q2104" s="27">
        <f>WEEKNUM(Table1[[#This Row],[Invoice Date]]) + IF(YEAR(Table1[[#This Row],[Invoice Date]])=2021, 52, 0)</f>
        <v>58</v>
      </c>
    </row>
    <row r="2105" spans="2:17" ht="14.25" customHeight="1" x14ac:dyDescent="0.3">
      <c r="B2105" s="4" t="s">
        <v>14</v>
      </c>
      <c r="C2105" s="33">
        <v>1185732</v>
      </c>
      <c r="D2105" s="5">
        <v>44233</v>
      </c>
      <c r="E2105" s="4" t="s">
        <v>36</v>
      </c>
      <c r="F2105" s="4" t="s">
        <v>112</v>
      </c>
      <c r="G2105" s="4" t="s">
        <v>113</v>
      </c>
      <c r="H2105" s="6" t="s">
        <v>22</v>
      </c>
      <c r="I2105" s="7">
        <v>38</v>
      </c>
      <c r="J2105" s="8">
        <v>38</v>
      </c>
      <c r="K2105" s="9">
        <v>1444</v>
      </c>
      <c r="L2105" s="9">
        <v>938.6</v>
      </c>
      <c r="M2105" s="10">
        <v>0.65</v>
      </c>
      <c r="N2105" s="4" t="s">
        <v>83</v>
      </c>
      <c r="O2105" s="4" t="str">
        <f>TEXT(Table1[[#This Row],[Invoice Date]],"yyyy")</f>
        <v>2021</v>
      </c>
      <c r="P2105" s="4" t="str">
        <f>TEXT(Table1[[#This Row],[Invoice Date]],"mmm")</f>
        <v>Feb</v>
      </c>
      <c r="Q2105" s="27">
        <f>WEEKNUM(Table1[[#This Row],[Invoice Date]]) + IF(YEAR(Table1[[#This Row],[Invoice Date]])=2021, 52, 0)</f>
        <v>58</v>
      </c>
    </row>
    <row r="2106" spans="2:17" ht="14.25" customHeight="1" x14ac:dyDescent="0.3">
      <c r="B2106" s="4" t="s">
        <v>14</v>
      </c>
      <c r="C2106" s="33">
        <v>1185732</v>
      </c>
      <c r="D2106" s="5">
        <v>44233</v>
      </c>
      <c r="E2106" s="4" t="s">
        <v>36</v>
      </c>
      <c r="F2106" s="4" t="s">
        <v>110</v>
      </c>
      <c r="G2106" s="4" t="s">
        <v>111</v>
      </c>
      <c r="H2106" s="6" t="s">
        <v>17</v>
      </c>
      <c r="I2106" s="7">
        <v>28</v>
      </c>
      <c r="J2106" s="8">
        <v>145</v>
      </c>
      <c r="K2106" s="9">
        <v>4060</v>
      </c>
      <c r="L2106" s="9">
        <v>1786.4</v>
      </c>
      <c r="M2106" s="10">
        <v>0.44</v>
      </c>
      <c r="N2106" s="4" t="s">
        <v>83</v>
      </c>
      <c r="O2106" s="4" t="str">
        <f>TEXT(Table1[[#This Row],[Invoice Date]],"yyyy")</f>
        <v>2021</v>
      </c>
      <c r="P2106" s="4" t="str">
        <f>TEXT(Table1[[#This Row],[Invoice Date]],"mmm")</f>
        <v>Feb</v>
      </c>
      <c r="Q2106" s="27">
        <f>WEEKNUM(Table1[[#This Row],[Invoice Date]]) + IF(YEAR(Table1[[#This Row],[Invoice Date]])=2021, 52, 0)</f>
        <v>58</v>
      </c>
    </row>
    <row r="2107" spans="2:17" ht="14.25" customHeight="1" x14ac:dyDescent="0.3">
      <c r="B2107" s="4" t="s">
        <v>34</v>
      </c>
      <c r="C2107" s="33">
        <v>1189833</v>
      </c>
      <c r="D2107" s="5">
        <v>44233</v>
      </c>
      <c r="E2107" s="4" t="s">
        <v>36</v>
      </c>
      <c r="F2107" s="4" t="s">
        <v>53</v>
      </c>
      <c r="G2107" s="4" t="s">
        <v>54</v>
      </c>
      <c r="H2107" s="6" t="s">
        <v>22</v>
      </c>
      <c r="I2107" s="7">
        <v>42</v>
      </c>
      <c r="J2107" s="8">
        <v>124</v>
      </c>
      <c r="K2107" s="9">
        <v>5208</v>
      </c>
      <c r="L2107" s="9">
        <v>3645.6000000000004</v>
      </c>
      <c r="M2107" s="10">
        <v>0.70000000000000007</v>
      </c>
      <c r="N2107" s="4" t="s">
        <v>83</v>
      </c>
      <c r="O2107" s="4" t="str">
        <f>TEXT(Table1[[#This Row],[Invoice Date]],"yyyy")</f>
        <v>2021</v>
      </c>
      <c r="P2107" s="4" t="str">
        <f>TEXT(Table1[[#This Row],[Invoice Date]],"mmm")</f>
        <v>Feb</v>
      </c>
      <c r="Q2107" s="27">
        <f>WEEKNUM(Table1[[#This Row],[Invoice Date]]) + IF(YEAR(Table1[[#This Row],[Invoice Date]])=2021, 52, 0)</f>
        <v>58</v>
      </c>
    </row>
    <row r="2108" spans="2:17" ht="14.25" customHeight="1" x14ac:dyDescent="0.3">
      <c r="B2108" s="4" t="s">
        <v>30</v>
      </c>
      <c r="C2108" s="34">
        <v>1128299</v>
      </c>
      <c r="D2108" s="5">
        <v>44233</v>
      </c>
      <c r="E2108" s="4" t="s">
        <v>31</v>
      </c>
      <c r="F2108" s="4" t="s">
        <v>32</v>
      </c>
      <c r="G2108" s="4" t="s">
        <v>33</v>
      </c>
      <c r="H2108" s="6" t="s">
        <v>19</v>
      </c>
      <c r="I2108" s="7">
        <v>58</v>
      </c>
      <c r="J2108" s="8">
        <v>236</v>
      </c>
      <c r="K2108" s="9">
        <v>13688</v>
      </c>
      <c r="L2108" s="9">
        <v>3422</v>
      </c>
      <c r="M2108" s="10">
        <v>0.25</v>
      </c>
      <c r="N2108" s="4" t="s">
        <v>83</v>
      </c>
      <c r="O2108" s="4" t="str">
        <f>TEXT(Table1[[#This Row],[Invoice Date]],"yyyy")</f>
        <v>2021</v>
      </c>
      <c r="P2108" s="4" t="str">
        <f>TEXT(Table1[[#This Row],[Invoice Date]],"mmm")</f>
        <v>Feb</v>
      </c>
      <c r="Q2108" s="27">
        <f>WEEKNUM(Table1[[#This Row],[Invoice Date]]) + IF(YEAR(Table1[[#This Row],[Invoice Date]])=2021, 52, 0)</f>
        <v>58</v>
      </c>
    </row>
    <row r="2109" spans="2:17" ht="14.25" customHeight="1" x14ac:dyDescent="0.3">
      <c r="B2109" s="4" t="s">
        <v>30</v>
      </c>
      <c r="C2109" s="34">
        <v>1128299</v>
      </c>
      <c r="D2109" s="5">
        <v>44233</v>
      </c>
      <c r="E2109" s="4" t="s">
        <v>31</v>
      </c>
      <c r="F2109" s="4" t="s">
        <v>32</v>
      </c>
      <c r="G2109" s="4" t="s">
        <v>33</v>
      </c>
      <c r="H2109" s="6" t="s">
        <v>19</v>
      </c>
      <c r="I2109" s="7">
        <v>46</v>
      </c>
      <c r="J2109" s="8">
        <v>306</v>
      </c>
      <c r="K2109" s="9">
        <v>14076</v>
      </c>
      <c r="L2109" s="9">
        <v>2815.2000000000003</v>
      </c>
      <c r="M2109" s="10">
        <v>0.2</v>
      </c>
      <c r="N2109" s="4" t="s">
        <v>24</v>
      </c>
      <c r="O2109" s="4" t="str">
        <f>TEXT(Table1[[#This Row],[Invoice Date]],"yyyy")</f>
        <v>2021</v>
      </c>
      <c r="P2109" s="4" t="str">
        <f>TEXT(Table1[[#This Row],[Invoice Date]],"mmm")</f>
        <v>Feb</v>
      </c>
      <c r="Q2109" s="27">
        <f>WEEKNUM(Table1[[#This Row],[Invoice Date]]) + IF(YEAR(Table1[[#This Row],[Invoice Date]])=2021, 52, 0)</f>
        <v>58</v>
      </c>
    </row>
    <row r="2110" spans="2:17" ht="14.25" customHeight="1" x14ac:dyDescent="0.3">
      <c r="B2110" s="4" t="s">
        <v>14</v>
      </c>
      <c r="C2110" s="33">
        <v>1185732</v>
      </c>
      <c r="D2110" s="5">
        <v>44233</v>
      </c>
      <c r="E2110" s="4" t="s">
        <v>36</v>
      </c>
      <c r="F2110" s="4" t="s">
        <v>112</v>
      </c>
      <c r="G2110" s="4" t="s">
        <v>113</v>
      </c>
      <c r="H2110" s="6" t="s">
        <v>21</v>
      </c>
      <c r="I2110" s="7">
        <v>25.000000000000007</v>
      </c>
      <c r="J2110" s="8">
        <v>75</v>
      </c>
      <c r="K2110" s="9">
        <v>18750.000000000004</v>
      </c>
      <c r="L2110" s="9">
        <v>5625.0000000000009</v>
      </c>
      <c r="M2110" s="10">
        <v>0.3</v>
      </c>
      <c r="N2110" s="4" t="s">
        <v>18</v>
      </c>
      <c r="O2110" s="4" t="str">
        <f>TEXT(Table1[[#This Row],[Invoice Date]],"yyyy")</f>
        <v>2021</v>
      </c>
      <c r="P2110" s="4" t="str">
        <f>TEXT(Table1[[#This Row],[Invoice Date]],"mmm")</f>
        <v>Feb</v>
      </c>
      <c r="Q2110" s="27">
        <f>WEEKNUM(Table1[[#This Row],[Invoice Date]]) + IF(YEAR(Table1[[#This Row],[Invoice Date]])=2021, 52, 0)</f>
        <v>58</v>
      </c>
    </row>
    <row r="2111" spans="2:17" ht="14.25" customHeight="1" x14ac:dyDescent="0.3">
      <c r="B2111" s="4" t="s">
        <v>14</v>
      </c>
      <c r="C2111" s="33">
        <v>1185732</v>
      </c>
      <c r="D2111" s="5">
        <v>44233</v>
      </c>
      <c r="E2111" s="4" t="s">
        <v>36</v>
      </c>
      <c r="F2111" s="4" t="s">
        <v>112</v>
      </c>
      <c r="G2111" s="4" t="s">
        <v>113</v>
      </c>
      <c r="H2111" s="6" t="s">
        <v>23</v>
      </c>
      <c r="I2111" s="7">
        <v>14.999999999999996</v>
      </c>
      <c r="J2111" s="8">
        <v>250</v>
      </c>
      <c r="K2111" s="9">
        <v>37499.999999999993</v>
      </c>
      <c r="L2111" s="9">
        <v>14999.999999999998</v>
      </c>
      <c r="M2111" s="10">
        <v>0.4</v>
      </c>
      <c r="N2111" s="4" t="s">
        <v>18</v>
      </c>
      <c r="O2111" s="4" t="str">
        <f>TEXT(Table1[[#This Row],[Invoice Date]],"yyyy")</f>
        <v>2021</v>
      </c>
      <c r="P2111" s="4" t="str">
        <f>TEXT(Table1[[#This Row],[Invoice Date]],"mmm")</f>
        <v>Feb</v>
      </c>
      <c r="Q2111" s="27">
        <f>WEEKNUM(Table1[[#This Row],[Invoice Date]]) + IF(YEAR(Table1[[#This Row],[Invoice Date]])=2021, 52, 0)</f>
        <v>58</v>
      </c>
    </row>
    <row r="2112" spans="2:17" ht="14.25" customHeight="1" x14ac:dyDescent="0.3">
      <c r="B2112" s="4" t="s">
        <v>14</v>
      </c>
      <c r="C2112" s="33">
        <v>1185732</v>
      </c>
      <c r="D2112" s="5">
        <v>44233</v>
      </c>
      <c r="E2112" s="4" t="s">
        <v>36</v>
      </c>
      <c r="F2112" s="4" t="s">
        <v>110</v>
      </c>
      <c r="G2112" s="4" t="s">
        <v>111</v>
      </c>
      <c r="H2112" s="6" t="s">
        <v>20</v>
      </c>
      <c r="I2112" s="7">
        <v>20.000000000000007</v>
      </c>
      <c r="J2112" s="8">
        <v>200</v>
      </c>
      <c r="K2112" s="9">
        <v>40000.000000000015</v>
      </c>
      <c r="L2112" s="9">
        <v>12000.000000000004</v>
      </c>
      <c r="M2112" s="10">
        <v>0.3</v>
      </c>
      <c r="N2112" s="4" t="s">
        <v>18</v>
      </c>
      <c r="O2112" s="4" t="str">
        <f>TEXT(Table1[[#This Row],[Invoice Date]],"yyyy")</f>
        <v>2021</v>
      </c>
      <c r="P2112" s="4" t="str">
        <f>TEXT(Table1[[#This Row],[Invoice Date]],"mmm")</f>
        <v>Feb</v>
      </c>
      <c r="Q2112" s="27">
        <f>WEEKNUM(Table1[[#This Row],[Invoice Date]]) + IF(YEAR(Table1[[#This Row],[Invoice Date]])=2021, 52, 0)</f>
        <v>58</v>
      </c>
    </row>
    <row r="2113" spans="2:17" ht="14.25" customHeight="1" x14ac:dyDescent="0.3">
      <c r="B2113" s="4" t="s">
        <v>14</v>
      </c>
      <c r="C2113" s="33">
        <v>1185732</v>
      </c>
      <c r="D2113" s="5">
        <v>44233</v>
      </c>
      <c r="E2113" s="4" t="s">
        <v>36</v>
      </c>
      <c r="F2113" s="4" t="s">
        <v>110</v>
      </c>
      <c r="G2113" s="4" t="s">
        <v>111</v>
      </c>
      <c r="H2113" s="6" t="s">
        <v>19</v>
      </c>
      <c r="I2113" s="7">
        <v>30.000000000000004</v>
      </c>
      <c r="J2113" s="8">
        <v>150</v>
      </c>
      <c r="K2113" s="9">
        <v>45000.000000000007</v>
      </c>
      <c r="L2113" s="9">
        <v>15750.000000000002</v>
      </c>
      <c r="M2113" s="10">
        <v>0.35</v>
      </c>
      <c r="N2113" s="4" t="s">
        <v>18</v>
      </c>
      <c r="O2113" s="4" t="str">
        <f>TEXT(Table1[[#This Row],[Invoice Date]],"yyyy")</f>
        <v>2021</v>
      </c>
      <c r="P2113" s="4" t="str">
        <f>TEXT(Table1[[#This Row],[Invoice Date]],"mmm")</f>
        <v>Feb</v>
      </c>
      <c r="Q2113" s="27">
        <f>WEEKNUM(Table1[[#This Row],[Invoice Date]]) + IF(YEAR(Table1[[#This Row],[Invoice Date]])=2021, 52, 0)</f>
        <v>58</v>
      </c>
    </row>
    <row r="2114" spans="2:17" ht="14.25" customHeight="1" x14ac:dyDescent="0.3">
      <c r="B2114" s="4" t="s">
        <v>14</v>
      </c>
      <c r="C2114" s="33">
        <v>1185732</v>
      </c>
      <c r="D2114" s="5">
        <v>44233</v>
      </c>
      <c r="E2114" s="4" t="s">
        <v>36</v>
      </c>
      <c r="F2114" s="4" t="s">
        <v>112</v>
      </c>
      <c r="G2114" s="4" t="s">
        <v>113</v>
      </c>
      <c r="H2114" s="6" t="s">
        <v>22</v>
      </c>
      <c r="I2114" s="7">
        <v>40</v>
      </c>
      <c r="J2114" s="8">
        <v>150</v>
      </c>
      <c r="K2114" s="9">
        <v>60000</v>
      </c>
      <c r="L2114" s="9">
        <v>30000</v>
      </c>
      <c r="M2114" s="10">
        <v>0.5</v>
      </c>
      <c r="N2114" s="4" t="s">
        <v>18</v>
      </c>
      <c r="O2114" s="4" t="str">
        <f>TEXT(Table1[[#This Row],[Invoice Date]],"yyyy")</f>
        <v>2021</v>
      </c>
      <c r="P2114" s="4" t="str">
        <f>TEXT(Table1[[#This Row],[Invoice Date]],"mmm")</f>
        <v>Feb</v>
      </c>
      <c r="Q2114" s="27">
        <f>WEEKNUM(Table1[[#This Row],[Invoice Date]]) + IF(YEAR(Table1[[#This Row],[Invoice Date]])=2021, 52, 0)</f>
        <v>58</v>
      </c>
    </row>
    <row r="2115" spans="2:17" ht="14.25" customHeight="1" x14ac:dyDescent="0.3">
      <c r="B2115" s="4" t="s">
        <v>14</v>
      </c>
      <c r="C2115" s="33">
        <v>1185732</v>
      </c>
      <c r="D2115" s="5">
        <v>44233</v>
      </c>
      <c r="E2115" s="4" t="s">
        <v>36</v>
      </c>
      <c r="F2115" s="4" t="s">
        <v>110</v>
      </c>
      <c r="G2115" s="4" t="s">
        <v>111</v>
      </c>
      <c r="H2115" s="6" t="s">
        <v>17</v>
      </c>
      <c r="I2115" s="7">
        <v>30.000000000000004</v>
      </c>
      <c r="J2115" s="8">
        <v>500</v>
      </c>
      <c r="K2115" s="9">
        <v>150000.00000000003</v>
      </c>
      <c r="L2115" s="9">
        <v>45000.000000000007</v>
      </c>
      <c r="M2115" s="10">
        <v>0.3</v>
      </c>
      <c r="N2115" s="4" t="s">
        <v>18</v>
      </c>
      <c r="O2115" s="4" t="str">
        <f>TEXT(Table1[[#This Row],[Invoice Date]],"yyyy")</f>
        <v>2021</v>
      </c>
      <c r="P2115" s="4" t="str">
        <f>TEXT(Table1[[#This Row],[Invoice Date]],"mmm")</f>
        <v>Feb</v>
      </c>
      <c r="Q2115" s="27">
        <f>WEEKNUM(Table1[[#This Row],[Invoice Date]]) + IF(YEAR(Table1[[#This Row],[Invoice Date]])=2021, 52, 0)</f>
        <v>58</v>
      </c>
    </row>
    <row r="2116" spans="2:17" ht="14.25" customHeight="1" x14ac:dyDescent="0.3">
      <c r="B2116" s="4" t="s">
        <v>34</v>
      </c>
      <c r="C2116" s="33">
        <v>1189833</v>
      </c>
      <c r="D2116" s="5">
        <v>44233</v>
      </c>
      <c r="E2116" s="4" t="s">
        <v>36</v>
      </c>
      <c r="F2116" s="4" t="s">
        <v>53</v>
      </c>
      <c r="G2116" s="4" t="s">
        <v>54</v>
      </c>
      <c r="H2116" s="6" t="s">
        <v>22</v>
      </c>
      <c r="I2116" s="7">
        <v>45</v>
      </c>
      <c r="J2116" s="8">
        <v>475</v>
      </c>
      <c r="K2116" s="9">
        <v>213750</v>
      </c>
      <c r="L2116" s="9">
        <v>128250.00000000001</v>
      </c>
      <c r="M2116" s="10">
        <v>0.60000000000000009</v>
      </c>
      <c r="N2116" s="4" t="s">
        <v>24</v>
      </c>
      <c r="O2116" s="4" t="str">
        <f>TEXT(Table1[[#This Row],[Invoice Date]],"yyyy")</f>
        <v>2021</v>
      </c>
      <c r="P2116" s="4" t="str">
        <f>TEXT(Table1[[#This Row],[Invoice Date]],"mmm")</f>
        <v>Feb</v>
      </c>
      <c r="Q2116" s="27">
        <f>WEEKNUM(Table1[[#This Row],[Invoice Date]]) + IF(YEAR(Table1[[#This Row],[Invoice Date]])=2021, 52, 0)</f>
        <v>58</v>
      </c>
    </row>
    <row r="2117" spans="2:17" ht="14.25" customHeight="1" x14ac:dyDescent="0.3">
      <c r="B2117" s="4" t="s">
        <v>30</v>
      </c>
      <c r="C2117" s="34">
        <v>1128299</v>
      </c>
      <c r="D2117" s="5">
        <v>44233</v>
      </c>
      <c r="E2117" s="4" t="s">
        <v>31</v>
      </c>
      <c r="F2117" s="4" t="s">
        <v>32</v>
      </c>
      <c r="G2117" s="4" t="s">
        <v>33</v>
      </c>
      <c r="H2117" s="6" t="s">
        <v>19</v>
      </c>
      <c r="I2117" s="7">
        <v>60.000000000000007</v>
      </c>
      <c r="J2117" s="8">
        <v>875</v>
      </c>
      <c r="K2117" s="9">
        <v>525000.00000000012</v>
      </c>
      <c r="L2117" s="9">
        <v>78750.000000000015</v>
      </c>
      <c r="M2117" s="10">
        <v>0.15</v>
      </c>
      <c r="N2117" s="4" t="s">
        <v>24</v>
      </c>
      <c r="O2117" s="4" t="str">
        <f>TEXT(Table1[[#This Row],[Invoice Date]],"yyyy")</f>
        <v>2021</v>
      </c>
      <c r="P2117" s="4" t="str">
        <f>TEXT(Table1[[#This Row],[Invoice Date]],"mmm")</f>
        <v>Feb</v>
      </c>
      <c r="Q2117" s="27">
        <f>WEEKNUM(Table1[[#This Row],[Invoice Date]]) + IF(YEAR(Table1[[#This Row],[Invoice Date]])=2021, 52, 0)</f>
        <v>58</v>
      </c>
    </row>
    <row r="2118" spans="2:17" ht="14.25" customHeight="1" x14ac:dyDescent="0.3">
      <c r="B2118" s="4" t="s">
        <v>14</v>
      </c>
      <c r="C2118" s="33">
        <v>1185732</v>
      </c>
      <c r="D2118" s="5">
        <v>44234</v>
      </c>
      <c r="E2118" s="4" t="s">
        <v>48</v>
      </c>
      <c r="F2118" s="4" t="s">
        <v>90</v>
      </c>
      <c r="G2118" s="4" t="s">
        <v>91</v>
      </c>
      <c r="H2118" s="6" t="s">
        <v>20</v>
      </c>
      <c r="I2118" s="7">
        <v>21</v>
      </c>
      <c r="J2118" s="8">
        <v>248</v>
      </c>
      <c r="K2118" s="9">
        <v>5208</v>
      </c>
      <c r="L2118" s="9">
        <v>1562.3999999999999</v>
      </c>
      <c r="M2118" s="10">
        <v>0.3</v>
      </c>
      <c r="N2118" s="4" t="s">
        <v>24</v>
      </c>
      <c r="O2118" s="4" t="str">
        <f>TEXT(Table1[[#This Row],[Invoice Date]],"yyyy")</f>
        <v>2021</v>
      </c>
      <c r="P2118" s="4" t="str">
        <f>TEXT(Table1[[#This Row],[Invoice Date]],"mmm")</f>
        <v>Feb</v>
      </c>
      <c r="Q2118" s="27">
        <f>WEEKNUM(Table1[[#This Row],[Invoice Date]]) + IF(YEAR(Table1[[#This Row],[Invoice Date]])=2021, 52, 0)</f>
        <v>59</v>
      </c>
    </row>
    <row r="2119" spans="2:17" ht="14.25" customHeight="1" x14ac:dyDescent="0.3">
      <c r="B2119" s="4" t="s">
        <v>14</v>
      </c>
      <c r="C2119" s="33">
        <v>1185732</v>
      </c>
      <c r="D2119" s="5">
        <v>44234</v>
      </c>
      <c r="E2119" s="4" t="s">
        <v>48</v>
      </c>
      <c r="F2119" s="4" t="s">
        <v>92</v>
      </c>
      <c r="G2119" s="4" t="s">
        <v>93</v>
      </c>
      <c r="H2119" s="6" t="s">
        <v>21</v>
      </c>
      <c r="I2119" s="7">
        <v>33</v>
      </c>
      <c r="J2119" s="8">
        <v>169</v>
      </c>
      <c r="K2119" s="9">
        <v>5577</v>
      </c>
      <c r="L2119" s="9">
        <v>2509.6499999999996</v>
      </c>
      <c r="M2119" s="10">
        <v>0.44999999999999996</v>
      </c>
      <c r="N2119" s="4" t="s">
        <v>83</v>
      </c>
      <c r="O2119" s="4" t="str">
        <f>TEXT(Table1[[#This Row],[Invoice Date]],"yyyy")</f>
        <v>2021</v>
      </c>
      <c r="P2119" s="4" t="str">
        <f>TEXT(Table1[[#This Row],[Invoice Date]],"mmm")</f>
        <v>Feb</v>
      </c>
      <c r="Q2119" s="27">
        <f>WEEKNUM(Table1[[#This Row],[Invoice Date]]) + IF(YEAR(Table1[[#This Row],[Invoice Date]])=2021, 52, 0)</f>
        <v>59</v>
      </c>
    </row>
    <row r="2120" spans="2:17" ht="14.25" customHeight="1" x14ac:dyDescent="0.3">
      <c r="B2120" s="4" t="s">
        <v>14</v>
      </c>
      <c r="C2120" s="33">
        <v>1185732</v>
      </c>
      <c r="D2120" s="5">
        <v>44234</v>
      </c>
      <c r="E2120" s="4" t="s">
        <v>48</v>
      </c>
      <c r="F2120" s="4" t="s">
        <v>90</v>
      </c>
      <c r="G2120" s="4" t="s">
        <v>91</v>
      </c>
      <c r="H2120" s="6" t="s">
        <v>20</v>
      </c>
      <c r="I2120" s="7">
        <v>29</v>
      </c>
      <c r="J2120" s="8">
        <v>217</v>
      </c>
      <c r="K2120" s="9">
        <v>6293</v>
      </c>
      <c r="L2120" s="9">
        <v>2328.41</v>
      </c>
      <c r="M2120" s="10">
        <v>0.37</v>
      </c>
      <c r="N2120" s="4" t="s">
        <v>83</v>
      </c>
      <c r="O2120" s="4" t="str">
        <f>TEXT(Table1[[#This Row],[Invoice Date]],"yyyy")</f>
        <v>2021</v>
      </c>
      <c r="P2120" s="4" t="str">
        <f>TEXT(Table1[[#This Row],[Invoice Date]],"mmm")</f>
        <v>Feb</v>
      </c>
      <c r="Q2120" s="27">
        <f>WEEKNUM(Table1[[#This Row],[Invoice Date]]) + IF(YEAR(Table1[[#This Row],[Invoice Date]])=2021, 52, 0)</f>
        <v>59</v>
      </c>
    </row>
    <row r="2121" spans="2:17" ht="14.25" customHeight="1" x14ac:dyDescent="0.3">
      <c r="B2121" s="4" t="s">
        <v>14</v>
      </c>
      <c r="C2121" s="33">
        <v>1185732</v>
      </c>
      <c r="D2121" s="5">
        <v>44234</v>
      </c>
      <c r="E2121" s="4" t="s">
        <v>48</v>
      </c>
      <c r="F2121" s="4" t="s">
        <v>90</v>
      </c>
      <c r="G2121" s="4" t="s">
        <v>91</v>
      </c>
      <c r="H2121" s="6" t="s">
        <v>19</v>
      </c>
      <c r="I2121" s="7">
        <v>27</v>
      </c>
      <c r="J2121" s="8">
        <v>247</v>
      </c>
      <c r="K2121" s="9">
        <v>6669</v>
      </c>
      <c r="L2121" s="9">
        <v>2534.2200000000003</v>
      </c>
      <c r="M2121" s="10">
        <v>0.38</v>
      </c>
      <c r="N2121" s="4" t="s">
        <v>24</v>
      </c>
      <c r="O2121" s="4" t="str">
        <f>TEXT(Table1[[#This Row],[Invoice Date]],"yyyy")</f>
        <v>2021</v>
      </c>
      <c r="P2121" s="4" t="str">
        <f>TEXT(Table1[[#This Row],[Invoice Date]],"mmm")</f>
        <v>Feb</v>
      </c>
      <c r="Q2121" s="27">
        <f>WEEKNUM(Table1[[#This Row],[Invoice Date]]) + IF(YEAR(Table1[[#This Row],[Invoice Date]])=2021, 52, 0)</f>
        <v>59</v>
      </c>
    </row>
    <row r="2122" spans="2:17" ht="14.25" customHeight="1" x14ac:dyDescent="0.3">
      <c r="B2122" s="4" t="s">
        <v>14</v>
      </c>
      <c r="C2122" s="33">
        <v>1185732</v>
      </c>
      <c r="D2122" s="5">
        <v>44234</v>
      </c>
      <c r="E2122" s="4" t="s">
        <v>48</v>
      </c>
      <c r="F2122" s="4" t="s">
        <v>92</v>
      </c>
      <c r="G2122" s="4" t="s">
        <v>93</v>
      </c>
      <c r="H2122" s="6" t="s">
        <v>23</v>
      </c>
      <c r="I2122" s="7">
        <v>34</v>
      </c>
      <c r="J2122" s="8">
        <v>216</v>
      </c>
      <c r="K2122" s="9">
        <v>7344</v>
      </c>
      <c r="L2122" s="9">
        <v>4773.6000000000004</v>
      </c>
      <c r="M2122" s="10">
        <v>0.65</v>
      </c>
      <c r="N2122" s="4" t="s">
        <v>83</v>
      </c>
      <c r="O2122" s="4" t="str">
        <f>TEXT(Table1[[#This Row],[Invoice Date]],"yyyy")</f>
        <v>2021</v>
      </c>
      <c r="P2122" s="4" t="str">
        <f>TEXT(Table1[[#This Row],[Invoice Date]],"mmm")</f>
        <v>Feb</v>
      </c>
      <c r="Q2122" s="27">
        <f>WEEKNUM(Table1[[#This Row],[Invoice Date]]) + IF(YEAR(Table1[[#This Row],[Invoice Date]])=2021, 52, 0)</f>
        <v>59</v>
      </c>
    </row>
    <row r="2123" spans="2:17" ht="14.25" customHeight="1" x14ac:dyDescent="0.3">
      <c r="B2123" s="4" t="s">
        <v>34</v>
      </c>
      <c r="C2123" s="33">
        <v>1189833</v>
      </c>
      <c r="D2123" s="5">
        <v>44234</v>
      </c>
      <c r="E2123" s="4" t="s">
        <v>36</v>
      </c>
      <c r="F2123" s="4" t="s">
        <v>53</v>
      </c>
      <c r="G2123" s="4" t="s">
        <v>54</v>
      </c>
      <c r="H2123" s="6" t="s">
        <v>23</v>
      </c>
      <c r="I2123" s="7">
        <v>58</v>
      </c>
      <c r="J2123" s="8">
        <v>143</v>
      </c>
      <c r="K2123" s="9">
        <v>8294</v>
      </c>
      <c r="L2123" s="9">
        <v>2902.8999999999996</v>
      </c>
      <c r="M2123" s="10">
        <v>0.35</v>
      </c>
      <c r="N2123" s="4" t="s">
        <v>83</v>
      </c>
      <c r="O2123" s="4" t="str">
        <f>TEXT(Table1[[#This Row],[Invoice Date]],"yyyy")</f>
        <v>2021</v>
      </c>
      <c r="P2123" s="4" t="str">
        <f>TEXT(Table1[[#This Row],[Invoice Date]],"mmm")</f>
        <v>Feb</v>
      </c>
      <c r="Q2123" s="27">
        <f>WEEKNUM(Table1[[#This Row],[Invoice Date]]) + IF(YEAR(Table1[[#This Row],[Invoice Date]])=2021, 52, 0)</f>
        <v>59</v>
      </c>
    </row>
    <row r="2124" spans="2:17" ht="14.25" customHeight="1" x14ac:dyDescent="0.3">
      <c r="B2124" s="4" t="s">
        <v>14</v>
      </c>
      <c r="C2124" s="33">
        <v>1185732</v>
      </c>
      <c r="D2124" s="5">
        <v>44234</v>
      </c>
      <c r="E2124" s="4" t="s">
        <v>48</v>
      </c>
      <c r="F2124" s="4" t="s">
        <v>90</v>
      </c>
      <c r="G2124" s="4" t="s">
        <v>91</v>
      </c>
      <c r="H2124" s="6" t="s">
        <v>19</v>
      </c>
      <c r="I2124" s="7">
        <v>39</v>
      </c>
      <c r="J2124" s="8">
        <v>218</v>
      </c>
      <c r="K2124" s="9">
        <v>8502</v>
      </c>
      <c r="L2124" s="9">
        <v>3910.9199999999996</v>
      </c>
      <c r="M2124" s="10">
        <v>0.45999999999999996</v>
      </c>
      <c r="N2124" s="4" t="s">
        <v>83</v>
      </c>
      <c r="O2124" s="4" t="str">
        <f>TEXT(Table1[[#This Row],[Invoice Date]],"yyyy")</f>
        <v>2021</v>
      </c>
      <c r="P2124" s="4" t="str">
        <f>TEXT(Table1[[#This Row],[Invoice Date]],"mmm")</f>
        <v>Feb</v>
      </c>
      <c r="Q2124" s="27">
        <f>WEEKNUM(Table1[[#This Row],[Invoice Date]]) + IF(YEAR(Table1[[#This Row],[Invoice Date]])=2021, 52, 0)</f>
        <v>59</v>
      </c>
    </row>
    <row r="2125" spans="2:17" ht="14.25" customHeight="1" x14ac:dyDescent="0.3">
      <c r="B2125" s="4" t="s">
        <v>14</v>
      </c>
      <c r="C2125" s="33">
        <v>1185732</v>
      </c>
      <c r="D2125" s="5">
        <v>44234</v>
      </c>
      <c r="E2125" s="4" t="s">
        <v>48</v>
      </c>
      <c r="F2125" s="4" t="s">
        <v>92</v>
      </c>
      <c r="G2125" s="4" t="s">
        <v>93</v>
      </c>
      <c r="H2125" s="6" t="s">
        <v>22</v>
      </c>
      <c r="I2125" s="7">
        <v>49</v>
      </c>
      <c r="J2125" s="8">
        <v>189</v>
      </c>
      <c r="K2125" s="9">
        <v>9261</v>
      </c>
      <c r="L2125" s="9">
        <v>4352.67</v>
      </c>
      <c r="M2125" s="10">
        <v>0.47</v>
      </c>
      <c r="N2125" s="4" t="s">
        <v>83</v>
      </c>
      <c r="O2125" s="4" t="str">
        <f>TEXT(Table1[[#This Row],[Invoice Date]],"yyyy")</f>
        <v>2021</v>
      </c>
      <c r="P2125" s="4" t="str">
        <f>TEXT(Table1[[#This Row],[Invoice Date]],"mmm")</f>
        <v>Feb</v>
      </c>
      <c r="Q2125" s="27">
        <f>WEEKNUM(Table1[[#This Row],[Invoice Date]]) + IF(YEAR(Table1[[#This Row],[Invoice Date]])=2021, 52, 0)</f>
        <v>59</v>
      </c>
    </row>
    <row r="2126" spans="2:17" ht="14.25" customHeight="1" x14ac:dyDescent="0.3">
      <c r="B2126" s="4" t="s">
        <v>30</v>
      </c>
      <c r="C2126" s="34">
        <v>1128299</v>
      </c>
      <c r="D2126" s="5">
        <v>44234</v>
      </c>
      <c r="E2126" s="4" t="s">
        <v>31</v>
      </c>
      <c r="F2126" s="4" t="s">
        <v>32</v>
      </c>
      <c r="G2126" s="4" t="s">
        <v>33</v>
      </c>
      <c r="H2126" s="6" t="s">
        <v>20</v>
      </c>
      <c r="I2126" s="7">
        <v>40</v>
      </c>
      <c r="J2126" s="8">
        <v>247</v>
      </c>
      <c r="K2126" s="9">
        <v>9880</v>
      </c>
      <c r="L2126" s="9">
        <v>3359.2000000000003</v>
      </c>
      <c r="M2126" s="10">
        <v>0.34</v>
      </c>
      <c r="N2126" s="4" t="s">
        <v>24</v>
      </c>
      <c r="O2126" s="4" t="str">
        <f>TEXT(Table1[[#This Row],[Invoice Date]],"yyyy")</f>
        <v>2021</v>
      </c>
      <c r="P2126" s="4" t="str">
        <f>TEXT(Table1[[#This Row],[Invoice Date]],"mmm")</f>
        <v>Feb</v>
      </c>
      <c r="Q2126" s="27">
        <f>WEEKNUM(Table1[[#This Row],[Invoice Date]]) + IF(YEAR(Table1[[#This Row],[Invoice Date]])=2021, 52, 0)</f>
        <v>59</v>
      </c>
    </row>
    <row r="2127" spans="2:17" ht="14.25" customHeight="1" x14ac:dyDescent="0.3">
      <c r="B2127" s="4" t="s">
        <v>30</v>
      </c>
      <c r="C2127" s="34">
        <v>1128299</v>
      </c>
      <c r="D2127" s="5">
        <v>44234</v>
      </c>
      <c r="E2127" s="4" t="s">
        <v>31</v>
      </c>
      <c r="F2127" s="4" t="s">
        <v>32</v>
      </c>
      <c r="G2127" s="4" t="s">
        <v>33</v>
      </c>
      <c r="H2127" s="6" t="s">
        <v>20</v>
      </c>
      <c r="I2127" s="7">
        <v>50</v>
      </c>
      <c r="J2127" s="8">
        <v>210</v>
      </c>
      <c r="K2127" s="9">
        <v>10500</v>
      </c>
      <c r="L2127" s="9">
        <v>4200</v>
      </c>
      <c r="M2127" s="10">
        <v>0.4</v>
      </c>
      <c r="N2127" s="4" t="s">
        <v>83</v>
      </c>
      <c r="O2127" s="4" t="str">
        <f>TEXT(Table1[[#This Row],[Invoice Date]],"yyyy")</f>
        <v>2021</v>
      </c>
      <c r="P2127" s="4" t="str">
        <f>TEXT(Table1[[#This Row],[Invoice Date]],"mmm")</f>
        <v>Feb</v>
      </c>
      <c r="Q2127" s="27">
        <f>WEEKNUM(Table1[[#This Row],[Invoice Date]]) + IF(YEAR(Table1[[#This Row],[Invoice Date]])=2021, 52, 0)</f>
        <v>59</v>
      </c>
    </row>
    <row r="2128" spans="2:17" ht="14.25" customHeight="1" x14ac:dyDescent="0.3">
      <c r="B2128" s="4" t="s">
        <v>14</v>
      </c>
      <c r="C2128" s="33">
        <v>1185732</v>
      </c>
      <c r="D2128" s="5">
        <v>44234</v>
      </c>
      <c r="E2128" s="4" t="s">
        <v>48</v>
      </c>
      <c r="F2128" s="4" t="s">
        <v>90</v>
      </c>
      <c r="G2128" s="4" t="s">
        <v>91</v>
      </c>
      <c r="H2128" s="6" t="s">
        <v>17</v>
      </c>
      <c r="I2128" s="7">
        <v>31</v>
      </c>
      <c r="J2128" s="8">
        <v>376</v>
      </c>
      <c r="K2128" s="9">
        <v>11656</v>
      </c>
      <c r="L2128" s="9">
        <v>5594.88</v>
      </c>
      <c r="M2128" s="10">
        <v>0.48</v>
      </c>
      <c r="N2128" s="4" t="s">
        <v>24</v>
      </c>
      <c r="O2128" s="4" t="str">
        <f>TEXT(Table1[[#This Row],[Invoice Date]],"yyyy")</f>
        <v>2021</v>
      </c>
      <c r="P2128" s="4" t="str">
        <f>TEXT(Table1[[#This Row],[Invoice Date]],"mmm")</f>
        <v>Feb</v>
      </c>
      <c r="Q2128" s="27">
        <f>WEEKNUM(Table1[[#This Row],[Invoice Date]]) + IF(YEAR(Table1[[#This Row],[Invoice Date]])=2021, 52, 0)</f>
        <v>59</v>
      </c>
    </row>
    <row r="2129" spans="2:17" ht="14.25" customHeight="1" x14ac:dyDescent="0.3">
      <c r="B2129" s="4" t="s">
        <v>14</v>
      </c>
      <c r="C2129" s="33">
        <v>1185732</v>
      </c>
      <c r="D2129" s="5">
        <v>44234</v>
      </c>
      <c r="E2129" s="4" t="s">
        <v>48</v>
      </c>
      <c r="F2129" s="4" t="s">
        <v>90</v>
      </c>
      <c r="G2129" s="4" t="s">
        <v>91</v>
      </c>
      <c r="H2129" s="6" t="s">
        <v>17</v>
      </c>
      <c r="I2129" s="7">
        <v>38</v>
      </c>
      <c r="J2129" s="8">
        <v>312</v>
      </c>
      <c r="K2129" s="9">
        <v>11856</v>
      </c>
      <c r="L2129" s="9">
        <v>6995.0400000000009</v>
      </c>
      <c r="M2129" s="10">
        <v>0.59000000000000008</v>
      </c>
      <c r="N2129" s="4" t="s">
        <v>83</v>
      </c>
      <c r="O2129" s="4" t="str">
        <f>TEXT(Table1[[#This Row],[Invoice Date]],"yyyy")</f>
        <v>2021</v>
      </c>
      <c r="P2129" s="4" t="str">
        <f>TEXT(Table1[[#This Row],[Invoice Date]],"mmm")</f>
        <v>Feb</v>
      </c>
      <c r="Q2129" s="27">
        <f>WEEKNUM(Table1[[#This Row],[Invoice Date]]) + IF(YEAR(Table1[[#This Row],[Invoice Date]])=2021, 52, 0)</f>
        <v>59</v>
      </c>
    </row>
    <row r="2130" spans="2:17" ht="14.25" customHeight="1" x14ac:dyDescent="0.3">
      <c r="B2130" s="4" t="s">
        <v>14</v>
      </c>
      <c r="C2130" s="33">
        <v>1185732</v>
      </c>
      <c r="D2130" s="5">
        <v>44234</v>
      </c>
      <c r="E2130" s="4" t="s">
        <v>48</v>
      </c>
      <c r="F2130" s="4" t="s">
        <v>92</v>
      </c>
      <c r="G2130" s="4" t="s">
        <v>93</v>
      </c>
      <c r="H2130" s="6" t="s">
        <v>21</v>
      </c>
      <c r="I2130" s="7">
        <v>35</v>
      </c>
      <c r="J2130" s="8">
        <v>625</v>
      </c>
      <c r="K2130" s="9">
        <v>218750</v>
      </c>
      <c r="L2130" s="9">
        <v>65625</v>
      </c>
      <c r="M2130" s="10">
        <v>0.3</v>
      </c>
      <c r="N2130" s="4" t="s">
        <v>83</v>
      </c>
      <c r="O2130" s="4" t="str">
        <f>TEXT(Table1[[#This Row],[Invoice Date]],"yyyy")</f>
        <v>2021</v>
      </c>
      <c r="P2130" s="4" t="str">
        <f>TEXT(Table1[[#This Row],[Invoice Date]],"mmm")</f>
        <v>Feb</v>
      </c>
      <c r="Q2130" s="27">
        <f>WEEKNUM(Table1[[#This Row],[Invoice Date]]) + IF(YEAR(Table1[[#This Row],[Invoice Date]])=2021, 52, 0)</f>
        <v>59</v>
      </c>
    </row>
    <row r="2131" spans="2:17" ht="14.25" customHeight="1" x14ac:dyDescent="0.3">
      <c r="B2131" s="4" t="s">
        <v>14</v>
      </c>
      <c r="C2131" s="33">
        <v>1185732</v>
      </c>
      <c r="D2131" s="5">
        <v>44234</v>
      </c>
      <c r="E2131" s="4" t="s">
        <v>48</v>
      </c>
      <c r="F2131" s="4" t="s">
        <v>90</v>
      </c>
      <c r="G2131" s="4" t="s">
        <v>91</v>
      </c>
      <c r="H2131" s="6" t="s">
        <v>20</v>
      </c>
      <c r="I2131" s="7">
        <v>30.000000000000004</v>
      </c>
      <c r="J2131" s="8">
        <v>775</v>
      </c>
      <c r="K2131" s="9">
        <v>232500.00000000003</v>
      </c>
      <c r="L2131" s="9">
        <v>58125.000000000007</v>
      </c>
      <c r="M2131" s="10">
        <v>0.25</v>
      </c>
      <c r="N2131" s="4" t="s">
        <v>83</v>
      </c>
      <c r="O2131" s="4" t="str">
        <f>TEXT(Table1[[#This Row],[Invoice Date]],"yyyy")</f>
        <v>2021</v>
      </c>
      <c r="P2131" s="4" t="str">
        <f>TEXT(Table1[[#This Row],[Invoice Date]],"mmm")</f>
        <v>Feb</v>
      </c>
      <c r="Q2131" s="27">
        <f>WEEKNUM(Table1[[#This Row],[Invoice Date]]) + IF(YEAR(Table1[[#This Row],[Invoice Date]])=2021, 52, 0)</f>
        <v>59</v>
      </c>
    </row>
    <row r="2132" spans="2:17" ht="14.25" customHeight="1" x14ac:dyDescent="0.3">
      <c r="B2132" s="4" t="s">
        <v>14</v>
      </c>
      <c r="C2132" s="33">
        <v>1185732</v>
      </c>
      <c r="D2132" s="5">
        <v>44234</v>
      </c>
      <c r="E2132" s="4" t="s">
        <v>48</v>
      </c>
      <c r="F2132" s="4" t="s">
        <v>92</v>
      </c>
      <c r="G2132" s="4" t="s">
        <v>93</v>
      </c>
      <c r="H2132" s="6" t="s">
        <v>23</v>
      </c>
      <c r="I2132" s="7">
        <v>35</v>
      </c>
      <c r="J2132" s="8">
        <v>800</v>
      </c>
      <c r="K2132" s="9">
        <v>280000</v>
      </c>
      <c r="L2132" s="9">
        <v>140000</v>
      </c>
      <c r="M2132" s="10">
        <v>0.5</v>
      </c>
      <c r="N2132" s="4" t="s">
        <v>83</v>
      </c>
      <c r="O2132" s="4" t="str">
        <f>TEXT(Table1[[#This Row],[Invoice Date]],"yyyy")</f>
        <v>2021</v>
      </c>
      <c r="P2132" s="4" t="str">
        <f>TEXT(Table1[[#This Row],[Invoice Date]],"mmm")</f>
        <v>Feb</v>
      </c>
      <c r="Q2132" s="27">
        <f>WEEKNUM(Table1[[#This Row],[Invoice Date]]) + IF(YEAR(Table1[[#This Row],[Invoice Date]])=2021, 52, 0)</f>
        <v>59</v>
      </c>
    </row>
    <row r="2133" spans="2:17" ht="14.25" customHeight="1" x14ac:dyDescent="0.3">
      <c r="B2133" s="4" t="s">
        <v>34</v>
      </c>
      <c r="C2133" s="33">
        <v>1189833</v>
      </c>
      <c r="D2133" s="5">
        <v>44234</v>
      </c>
      <c r="E2133" s="4" t="s">
        <v>36</v>
      </c>
      <c r="F2133" s="4" t="s">
        <v>53</v>
      </c>
      <c r="G2133" s="4" t="s">
        <v>54</v>
      </c>
      <c r="H2133" s="6" t="s">
        <v>23</v>
      </c>
      <c r="I2133" s="7">
        <v>60</v>
      </c>
      <c r="J2133" s="8">
        <v>475</v>
      </c>
      <c r="K2133" s="9">
        <v>285000</v>
      </c>
      <c r="L2133" s="9">
        <v>71250</v>
      </c>
      <c r="M2133" s="10">
        <v>0.25</v>
      </c>
      <c r="N2133" s="4" t="s">
        <v>24</v>
      </c>
      <c r="O2133" s="4" t="str">
        <f>TEXT(Table1[[#This Row],[Invoice Date]],"yyyy")</f>
        <v>2021</v>
      </c>
      <c r="P2133" s="4" t="str">
        <f>TEXT(Table1[[#This Row],[Invoice Date]],"mmm")</f>
        <v>Feb</v>
      </c>
      <c r="Q2133" s="27">
        <f>WEEKNUM(Table1[[#This Row],[Invoice Date]]) + IF(YEAR(Table1[[#This Row],[Invoice Date]])=2021, 52, 0)</f>
        <v>59</v>
      </c>
    </row>
    <row r="2134" spans="2:17" ht="14.25" customHeight="1" x14ac:dyDescent="0.3">
      <c r="B2134" s="4" t="s">
        <v>14</v>
      </c>
      <c r="C2134" s="33">
        <v>1185732</v>
      </c>
      <c r="D2134" s="5">
        <v>44234</v>
      </c>
      <c r="E2134" s="4" t="s">
        <v>48</v>
      </c>
      <c r="F2134" s="4" t="s">
        <v>90</v>
      </c>
      <c r="G2134" s="4" t="s">
        <v>91</v>
      </c>
      <c r="H2134" s="6" t="s">
        <v>19</v>
      </c>
      <c r="I2134" s="7">
        <v>40</v>
      </c>
      <c r="J2134" s="8">
        <v>725</v>
      </c>
      <c r="K2134" s="9">
        <v>290000</v>
      </c>
      <c r="L2134" s="9">
        <v>101500</v>
      </c>
      <c r="M2134" s="10">
        <v>0.35</v>
      </c>
      <c r="N2134" s="4" t="s">
        <v>83</v>
      </c>
      <c r="O2134" s="4" t="str">
        <f>TEXT(Table1[[#This Row],[Invoice Date]],"yyyy")</f>
        <v>2021</v>
      </c>
      <c r="P2134" s="4" t="str">
        <f>TEXT(Table1[[#This Row],[Invoice Date]],"mmm")</f>
        <v>Feb</v>
      </c>
      <c r="Q2134" s="27">
        <f>WEEKNUM(Table1[[#This Row],[Invoice Date]]) + IF(YEAR(Table1[[#This Row],[Invoice Date]])=2021, 52, 0)</f>
        <v>59</v>
      </c>
    </row>
    <row r="2135" spans="2:17" ht="14.25" customHeight="1" x14ac:dyDescent="0.3">
      <c r="B2135" s="4" t="s">
        <v>14</v>
      </c>
      <c r="C2135" s="33">
        <v>1185732</v>
      </c>
      <c r="D2135" s="5">
        <v>44234</v>
      </c>
      <c r="E2135" s="4" t="s">
        <v>48</v>
      </c>
      <c r="F2135" s="4" t="s">
        <v>92</v>
      </c>
      <c r="G2135" s="4" t="s">
        <v>93</v>
      </c>
      <c r="H2135" s="6" t="s">
        <v>22</v>
      </c>
      <c r="I2135" s="7">
        <v>50</v>
      </c>
      <c r="J2135" s="8">
        <v>700</v>
      </c>
      <c r="K2135" s="9">
        <v>350000</v>
      </c>
      <c r="L2135" s="9">
        <v>122499.99999999999</v>
      </c>
      <c r="M2135" s="10">
        <v>0.35</v>
      </c>
      <c r="N2135" s="4" t="s">
        <v>83</v>
      </c>
      <c r="O2135" s="4" t="str">
        <f>TEXT(Table1[[#This Row],[Invoice Date]],"yyyy")</f>
        <v>2021</v>
      </c>
      <c r="P2135" s="4" t="str">
        <f>TEXT(Table1[[#This Row],[Invoice Date]],"mmm")</f>
        <v>Feb</v>
      </c>
      <c r="Q2135" s="27">
        <f>WEEKNUM(Table1[[#This Row],[Invoice Date]]) + IF(YEAR(Table1[[#This Row],[Invoice Date]])=2021, 52, 0)</f>
        <v>59</v>
      </c>
    </row>
    <row r="2136" spans="2:17" ht="14.25" customHeight="1" x14ac:dyDescent="0.3">
      <c r="B2136" s="4" t="s">
        <v>30</v>
      </c>
      <c r="C2136" s="34">
        <v>1128299</v>
      </c>
      <c r="D2136" s="5">
        <v>44234</v>
      </c>
      <c r="E2136" s="4" t="s">
        <v>31</v>
      </c>
      <c r="F2136" s="4" t="s">
        <v>32</v>
      </c>
      <c r="G2136" s="4" t="s">
        <v>33</v>
      </c>
      <c r="H2136" s="6" t="s">
        <v>20</v>
      </c>
      <c r="I2136" s="7">
        <v>55.000000000000007</v>
      </c>
      <c r="J2136" s="8">
        <v>725</v>
      </c>
      <c r="K2136" s="9">
        <v>398750.00000000006</v>
      </c>
      <c r="L2136" s="9">
        <v>119625.00000000003</v>
      </c>
      <c r="M2136" s="10">
        <v>0.30000000000000004</v>
      </c>
      <c r="N2136" s="4" t="s">
        <v>24</v>
      </c>
      <c r="O2136" s="4" t="str">
        <f>TEXT(Table1[[#This Row],[Invoice Date]],"yyyy")</f>
        <v>2021</v>
      </c>
      <c r="P2136" s="4" t="str">
        <f>TEXT(Table1[[#This Row],[Invoice Date]],"mmm")</f>
        <v>Feb</v>
      </c>
      <c r="Q2136" s="27">
        <f>WEEKNUM(Table1[[#This Row],[Invoice Date]]) + IF(YEAR(Table1[[#This Row],[Invoice Date]])=2021, 52, 0)</f>
        <v>59</v>
      </c>
    </row>
    <row r="2137" spans="2:17" ht="14.25" customHeight="1" x14ac:dyDescent="0.3">
      <c r="B2137" s="4" t="s">
        <v>14</v>
      </c>
      <c r="C2137" s="33">
        <v>1185732</v>
      </c>
      <c r="D2137" s="5">
        <v>44234</v>
      </c>
      <c r="E2137" s="4" t="s">
        <v>48</v>
      </c>
      <c r="F2137" s="4" t="s">
        <v>90</v>
      </c>
      <c r="G2137" s="4" t="s">
        <v>91</v>
      </c>
      <c r="H2137" s="6" t="s">
        <v>17</v>
      </c>
      <c r="I2137" s="7">
        <v>40</v>
      </c>
      <c r="J2137" s="8">
        <v>1075</v>
      </c>
      <c r="K2137" s="9">
        <v>430000</v>
      </c>
      <c r="L2137" s="9">
        <v>193500</v>
      </c>
      <c r="M2137" s="10">
        <v>0.45</v>
      </c>
      <c r="N2137" s="4" t="s">
        <v>83</v>
      </c>
      <c r="O2137" s="4" t="str">
        <f>TEXT(Table1[[#This Row],[Invoice Date]],"yyyy")</f>
        <v>2021</v>
      </c>
      <c r="P2137" s="4" t="str">
        <f>TEXT(Table1[[#This Row],[Invoice Date]],"mmm")</f>
        <v>Feb</v>
      </c>
      <c r="Q2137" s="27">
        <f>WEEKNUM(Table1[[#This Row],[Invoice Date]]) + IF(YEAR(Table1[[#This Row],[Invoice Date]])=2021, 52, 0)</f>
        <v>59</v>
      </c>
    </row>
    <row r="2138" spans="2:17" ht="14.25" customHeight="1" x14ac:dyDescent="0.3">
      <c r="B2138" s="4" t="s">
        <v>14</v>
      </c>
      <c r="C2138" s="33">
        <v>1185732</v>
      </c>
      <c r="D2138" s="5">
        <v>44235</v>
      </c>
      <c r="E2138" s="4" t="s">
        <v>15</v>
      </c>
      <c r="F2138" s="4" t="s">
        <v>127</v>
      </c>
      <c r="G2138" s="4" t="s">
        <v>128</v>
      </c>
      <c r="H2138" s="6" t="s">
        <v>21</v>
      </c>
      <c r="I2138" s="7">
        <v>20</v>
      </c>
      <c r="J2138" s="8">
        <v>16</v>
      </c>
      <c r="K2138" s="9">
        <v>320</v>
      </c>
      <c r="L2138" s="9">
        <v>144</v>
      </c>
      <c r="M2138" s="10">
        <v>0.45</v>
      </c>
      <c r="N2138" s="4" t="s">
        <v>24</v>
      </c>
      <c r="O2138" s="4" t="str">
        <f>TEXT(Table1[[#This Row],[Invoice Date]],"yyyy")</f>
        <v>2021</v>
      </c>
      <c r="P2138" s="4" t="str">
        <f>TEXT(Table1[[#This Row],[Invoice Date]],"mmm")</f>
        <v>Feb</v>
      </c>
      <c r="Q2138" s="27">
        <f>WEEKNUM(Table1[[#This Row],[Invoice Date]]) + IF(YEAR(Table1[[#This Row],[Invoice Date]])=2021, 52, 0)</f>
        <v>59</v>
      </c>
    </row>
    <row r="2139" spans="2:17" ht="14.25" customHeight="1" x14ac:dyDescent="0.3">
      <c r="B2139" s="4" t="s">
        <v>14</v>
      </c>
      <c r="C2139" s="33">
        <v>1185732</v>
      </c>
      <c r="D2139" s="5">
        <v>44235</v>
      </c>
      <c r="E2139" s="4" t="s">
        <v>15</v>
      </c>
      <c r="F2139" s="4" t="s">
        <v>127</v>
      </c>
      <c r="G2139" s="4" t="s">
        <v>128</v>
      </c>
      <c r="H2139" s="6" t="s">
        <v>21</v>
      </c>
      <c r="I2139" s="7">
        <v>29</v>
      </c>
      <c r="J2139" s="8">
        <v>13</v>
      </c>
      <c r="K2139" s="9">
        <v>377</v>
      </c>
      <c r="L2139" s="9">
        <v>203.58</v>
      </c>
      <c r="M2139" s="10">
        <v>0.54</v>
      </c>
      <c r="N2139" s="4" t="s">
        <v>83</v>
      </c>
      <c r="O2139" s="4" t="str">
        <f>TEXT(Table1[[#This Row],[Invoice Date]],"yyyy")</f>
        <v>2021</v>
      </c>
      <c r="P2139" s="4" t="str">
        <f>TEXT(Table1[[#This Row],[Invoice Date]],"mmm")</f>
        <v>Feb</v>
      </c>
      <c r="Q2139" s="27">
        <f>WEEKNUM(Table1[[#This Row],[Invoice Date]]) + IF(YEAR(Table1[[#This Row],[Invoice Date]])=2021, 52, 0)</f>
        <v>59</v>
      </c>
    </row>
    <row r="2140" spans="2:17" ht="14.25" customHeight="1" x14ac:dyDescent="0.3">
      <c r="B2140" s="4" t="s">
        <v>34</v>
      </c>
      <c r="C2140" s="33">
        <v>1189833</v>
      </c>
      <c r="D2140" s="5">
        <v>44235</v>
      </c>
      <c r="E2140" s="4" t="s">
        <v>15</v>
      </c>
      <c r="F2140" s="4" t="s">
        <v>123</v>
      </c>
      <c r="G2140" s="4" t="s">
        <v>124</v>
      </c>
      <c r="H2140" s="6" t="s">
        <v>21</v>
      </c>
      <c r="I2140" s="7">
        <v>29</v>
      </c>
      <c r="J2140" s="8">
        <v>30</v>
      </c>
      <c r="K2140" s="9">
        <v>870</v>
      </c>
      <c r="L2140" s="9">
        <v>461.1</v>
      </c>
      <c r="M2140" s="10">
        <v>0.53</v>
      </c>
      <c r="N2140" s="4" t="s">
        <v>83</v>
      </c>
      <c r="O2140" s="4" t="str">
        <f>TEXT(Table1[[#This Row],[Invoice Date]],"yyyy")</f>
        <v>2021</v>
      </c>
      <c r="P2140" s="4" t="str">
        <f>TEXT(Table1[[#This Row],[Invoice Date]],"mmm")</f>
        <v>Feb</v>
      </c>
      <c r="Q2140" s="27">
        <f>WEEKNUM(Table1[[#This Row],[Invoice Date]]) + IF(YEAR(Table1[[#This Row],[Invoice Date]])=2021, 52, 0)</f>
        <v>59</v>
      </c>
    </row>
    <row r="2141" spans="2:17" ht="14.25" customHeight="1" x14ac:dyDescent="0.3">
      <c r="B2141" s="4" t="s">
        <v>14</v>
      </c>
      <c r="C2141" s="33">
        <v>1185732</v>
      </c>
      <c r="D2141" s="5">
        <v>44235</v>
      </c>
      <c r="E2141" s="4" t="s">
        <v>15</v>
      </c>
      <c r="F2141" s="4" t="s">
        <v>125</v>
      </c>
      <c r="G2141" s="4" t="s">
        <v>126</v>
      </c>
      <c r="H2141" s="6" t="s">
        <v>20</v>
      </c>
      <c r="I2141" s="7">
        <v>18</v>
      </c>
      <c r="J2141" s="8">
        <v>53</v>
      </c>
      <c r="K2141" s="9">
        <v>954</v>
      </c>
      <c r="L2141" s="9">
        <v>410.22</v>
      </c>
      <c r="M2141" s="10">
        <v>0.43000000000000005</v>
      </c>
      <c r="N2141" s="4" t="s">
        <v>24</v>
      </c>
      <c r="O2141" s="4" t="str">
        <f>TEXT(Table1[[#This Row],[Invoice Date]],"yyyy")</f>
        <v>2021</v>
      </c>
      <c r="P2141" s="4" t="str">
        <f>TEXT(Table1[[#This Row],[Invoice Date]],"mmm")</f>
        <v>Feb</v>
      </c>
      <c r="Q2141" s="27">
        <f>WEEKNUM(Table1[[#This Row],[Invoice Date]]) + IF(YEAR(Table1[[#This Row],[Invoice Date]])=2021, 52, 0)</f>
        <v>59</v>
      </c>
    </row>
    <row r="2142" spans="2:17" ht="14.25" customHeight="1" x14ac:dyDescent="0.3">
      <c r="B2142" s="4" t="s">
        <v>14</v>
      </c>
      <c r="C2142" s="33">
        <v>1185732</v>
      </c>
      <c r="D2142" s="5">
        <v>44235</v>
      </c>
      <c r="E2142" s="4" t="s">
        <v>15</v>
      </c>
      <c r="F2142" s="4" t="s">
        <v>125</v>
      </c>
      <c r="G2142" s="4" t="s">
        <v>126</v>
      </c>
      <c r="H2142" s="6" t="s">
        <v>19</v>
      </c>
      <c r="I2142" s="7">
        <v>24</v>
      </c>
      <c r="J2142" s="8">
        <v>41</v>
      </c>
      <c r="K2142" s="9">
        <v>984</v>
      </c>
      <c r="L2142" s="9">
        <v>383.75999999999993</v>
      </c>
      <c r="M2142" s="10">
        <v>0.38999999999999996</v>
      </c>
      <c r="N2142" s="4" t="s">
        <v>24</v>
      </c>
      <c r="O2142" s="4" t="str">
        <f>TEXT(Table1[[#This Row],[Invoice Date]],"yyyy")</f>
        <v>2021</v>
      </c>
      <c r="P2142" s="4" t="str">
        <f>TEXT(Table1[[#This Row],[Invoice Date]],"mmm")</f>
        <v>Feb</v>
      </c>
      <c r="Q2142" s="27">
        <f>WEEKNUM(Table1[[#This Row],[Invoice Date]]) + IF(YEAR(Table1[[#This Row],[Invoice Date]])=2021, 52, 0)</f>
        <v>59</v>
      </c>
    </row>
    <row r="2143" spans="2:17" ht="14.25" customHeight="1" x14ac:dyDescent="0.3">
      <c r="B2143" s="4" t="s">
        <v>14</v>
      </c>
      <c r="C2143" s="33">
        <v>1185732</v>
      </c>
      <c r="D2143" s="5">
        <v>44235</v>
      </c>
      <c r="E2143" s="4" t="s">
        <v>15</v>
      </c>
      <c r="F2143" s="4" t="s">
        <v>125</v>
      </c>
      <c r="G2143" s="4" t="s">
        <v>126</v>
      </c>
      <c r="H2143" s="6" t="s">
        <v>20</v>
      </c>
      <c r="I2143" s="7">
        <v>24</v>
      </c>
      <c r="J2143" s="8">
        <v>49</v>
      </c>
      <c r="K2143" s="9">
        <v>1176</v>
      </c>
      <c r="L2143" s="9">
        <v>588</v>
      </c>
      <c r="M2143" s="10">
        <v>0.5</v>
      </c>
      <c r="N2143" s="4" t="s">
        <v>83</v>
      </c>
      <c r="O2143" s="4" t="str">
        <f>TEXT(Table1[[#This Row],[Invoice Date]],"yyyy")</f>
        <v>2021</v>
      </c>
      <c r="P2143" s="4" t="str">
        <f>TEXT(Table1[[#This Row],[Invoice Date]],"mmm")</f>
        <v>Feb</v>
      </c>
      <c r="Q2143" s="27">
        <f>WEEKNUM(Table1[[#This Row],[Invoice Date]]) + IF(YEAR(Table1[[#This Row],[Invoice Date]])=2021, 52, 0)</f>
        <v>59</v>
      </c>
    </row>
    <row r="2144" spans="2:17" ht="14.25" customHeight="1" x14ac:dyDescent="0.3">
      <c r="B2144" s="4" t="s">
        <v>14</v>
      </c>
      <c r="C2144" s="33">
        <v>1185732</v>
      </c>
      <c r="D2144" s="5">
        <v>44235</v>
      </c>
      <c r="E2144" s="4" t="s">
        <v>15</v>
      </c>
      <c r="F2144" s="4" t="s">
        <v>125</v>
      </c>
      <c r="G2144" s="4" t="s">
        <v>126</v>
      </c>
      <c r="H2144" s="6" t="s">
        <v>19</v>
      </c>
      <c r="I2144" s="7">
        <v>34</v>
      </c>
      <c r="J2144" s="8">
        <v>36</v>
      </c>
      <c r="K2144" s="9">
        <v>1224</v>
      </c>
      <c r="L2144" s="9">
        <v>575.28</v>
      </c>
      <c r="M2144" s="10">
        <v>0.47</v>
      </c>
      <c r="N2144" s="4" t="s">
        <v>83</v>
      </c>
      <c r="O2144" s="4" t="str">
        <f>TEXT(Table1[[#This Row],[Invoice Date]],"yyyy")</f>
        <v>2021</v>
      </c>
      <c r="P2144" s="4" t="str">
        <f>TEXT(Table1[[#This Row],[Invoice Date]],"mmm")</f>
        <v>Feb</v>
      </c>
      <c r="Q2144" s="27">
        <f>WEEKNUM(Table1[[#This Row],[Invoice Date]]) + IF(YEAR(Table1[[#This Row],[Invoice Date]])=2021, 52, 0)</f>
        <v>59</v>
      </c>
    </row>
    <row r="2145" spans="2:17" ht="14.25" customHeight="1" x14ac:dyDescent="0.3">
      <c r="B2145" s="4" t="s">
        <v>14</v>
      </c>
      <c r="C2145" s="33">
        <v>1185732</v>
      </c>
      <c r="D2145" s="5">
        <v>44235</v>
      </c>
      <c r="E2145" s="4" t="s">
        <v>15</v>
      </c>
      <c r="F2145" s="4" t="s">
        <v>127</v>
      </c>
      <c r="G2145" s="4" t="s">
        <v>128</v>
      </c>
      <c r="H2145" s="6" t="s">
        <v>22</v>
      </c>
      <c r="I2145" s="7">
        <v>34</v>
      </c>
      <c r="J2145" s="8">
        <v>40</v>
      </c>
      <c r="K2145" s="9">
        <v>1360</v>
      </c>
      <c r="L2145" s="9">
        <v>489.59999999999997</v>
      </c>
      <c r="M2145" s="10">
        <v>0.36</v>
      </c>
      <c r="N2145" s="4" t="s">
        <v>24</v>
      </c>
      <c r="O2145" s="4" t="str">
        <f>TEXT(Table1[[#This Row],[Invoice Date]],"yyyy")</f>
        <v>2021</v>
      </c>
      <c r="P2145" s="4" t="str">
        <f>TEXT(Table1[[#This Row],[Invoice Date]],"mmm")</f>
        <v>Feb</v>
      </c>
      <c r="Q2145" s="27">
        <f>WEEKNUM(Table1[[#This Row],[Invoice Date]]) + IF(YEAR(Table1[[#This Row],[Invoice Date]])=2021, 52, 0)</f>
        <v>59</v>
      </c>
    </row>
    <row r="2146" spans="2:17" ht="14.25" customHeight="1" x14ac:dyDescent="0.3">
      <c r="B2146" s="4" t="s">
        <v>14</v>
      </c>
      <c r="C2146" s="33">
        <v>1185732</v>
      </c>
      <c r="D2146" s="5">
        <v>44235</v>
      </c>
      <c r="E2146" s="4" t="s">
        <v>15</v>
      </c>
      <c r="F2146" s="4" t="s">
        <v>127</v>
      </c>
      <c r="G2146" s="4" t="s">
        <v>128</v>
      </c>
      <c r="H2146" s="6" t="s">
        <v>22</v>
      </c>
      <c r="I2146" s="7">
        <v>41</v>
      </c>
      <c r="J2146" s="8">
        <v>35</v>
      </c>
      <c r="K2146" s="9">
        <v>1435</v>
      </c>
      <c r="L2146" s="9">
        <v>588.34999999999991</v>
      </c>
      <c r="M2146" s="10">
        <v>0.41</v>
      </c>
      <c r="N2146" s="4" t="s">
        <v>83</v>
      </c>
      <c r="O2146" s="4" t="str">
        <f>TEXT(Table1[[#This Row],[Invoice Date]],"yyyy")</f>
        <v>2021</v>
      </c>
      <c r="P2146" s="4" t="str">
        <f>TEXT(Table1[[#This Row],[Invoice Date]],"mmm")</f>
        <v>Feb</v>
      </c>
      <c r="Q2146" s="27">
        <f>WEEKNUM(Table1[[#This Row],[Invoice Date]]) + IF(YEAR(Table1[[#This Row],[Invoice Date]])=2021, 52, 0)</f>
        <v>59</v>
      </c>
    </row>
    <row r="2147" spans="2:17" ht="14.25" customHeight="1" x14ac:dyDescent="0.3">
      <c r="B2147" s="4" t="s">
        <v>34</v>
      </c>
      <c r="C2147" s="33">
        <v>1189833</v>
      </c>
      <c r="D2147" s="5">
        <v>44235</v>
      </c>
      <c r="E2147" s="4" t="s">
        <v>15</v>
      </c>
      <c r="F2147" s="4" t="s">
        <v>121</v>
      </c>
      <c r="G2147" s="4" t="s">
        <v>122</v>
      </c>
      <c r="H2147" s="6" t="s">
        <v>20</v>
      </c>
      <c r="I2147" s="7">
        <v>24</v>
      </c>
      <c r="J2147" s="8">
        <v>63</v>
      </c>
      <c r="K2147" s="9">
        <v>1512</v>
      </c>
      <c r="L2147" s="9">
        <v>771.12</v>
      </c>
      <c r="M2147" s="10">
        <v>0.51</v>
      </c>
      <c r="N2147" s="4" t="s">
        <v>83</v>
      </c>
      <c r="O2147" s="4" t="str">
        <f>TEXT(Table1[[#This Row],[Invoice Date]],"yyyy")</f>
        <v>2021</v>
      </c>
      <c r="P2147" s="4" t="str">
        <f>TEXT(Table1[[#This Row],[Invoice Date]],"mmm")</f>
        <v>Feb</v>
      </c>
      <c r="Q2147" s="27">
        <f>WEEKNUM(Table1[[#This Row],[Invoice Date]]) + IF(YEAR(Table1[[#This Row],[Invoice Date]])=2021, 52, 0)</f>
        <v>59</v>
      </c>
    </row>
    <row r="2148" spans="2:17" ht="14.25" customHeight="1" x14ac:dyDescent="0.3">
      <c r="B2148" s="4" t="s">
        <v>34</v>
      </c>
      <c r="C2148" s="33">
        <v>1189833</v>
      </c>
      <c r="D2148" s="5">
        <v>44235</v>
      </c>
      <c r="E2148" s="4" t="s">
        <v>15</v>
      </c>
      <c r="F2148" s="4" t="s">
        <v>121</v>
      </c>
      <c r="G2148" s="4" t="s">
        <v>122</v>
      </c>
      <c r="H2148" s="6" t="s">
        <v>19</v>
      </c>
      <c r="I2148" s="7">
        <v>32</v>
      </c>
      <c r="J2148" s="8">
        <v>53</v>
      </c>
      <c r="K2148" s="9">
        <v>1696</v>
      </c>
      <c r="L2148" s="9">
        <v>848</v>
      </c>
      <c r="M2148" s="10">
        <v>0.5</v>
      </c>
      <c r="N2148" s="4" t="s">
        <v>83</v>
      </c>
      <c r="O2148" s="4" t="str">
        <f>TEXT(Table1[[#This Row],[Invoice Date]],"yyyy")</f>
        <v>2021</v>
      </c>
      <c r="P2148" s="4" t="str">
        <f>TEXT(Table1[[#This Row],[Invoice Date]],"mmm")</f>
        <v>Feb</v>
      </c>
      <c r="Q2148" s="27">
        <f>WEEKNUM(Table1[[#This Row],[Invoice Date]]) + IF(YEAR(Table1[[#This Row],[Invoice Date]])=2021, 52, 0)</f>
        <v>59</v>
      </c>
    </row>
    <row r="2149" spans="2:17" ht="14.25" customHeight="1" x14ac:dyDescent="0.3">
      <c r="B2149" s="4" t="s">
        <v>34</v>
      </c>
      <c r="C2149" s="33">
        <v>1189833</v>
      </c>
      <c r="D2149" s="5">
        <v>44235</v>
      </c>
      <c r="E2149" s="4" t="s">
        <v>15</v>
      </c>
      <c r="F2149" s="4" t="s">
        <v>123</v>
      </c>
      <c r="G2149" s="4" t="s">
        <v>124</v>
      </c>
      <c r="H2149" s="6" t="s">
        <v>22</v>
      </c>
      <c r="I2149" s="7">
        <v>41</v>
      </c>
      <c r="J2149" s="8">
        <v>47</v>
      </c>
      <c r="K2149" s="9">
        <v>1927</v>
      </c>
      <c r="L2149" s="9">
        <v>770.80000000000007</v>
      </c>
      <c r="M2149" s="10">
        <v>0.4</v>
      </c>
      <c r="N2149" s="4" t="s">
        <v>83</v>
      </c>
      <c r="O2149" s="4" t="str">
        <f>TEXT(Table1[[#This Row],[Invoice Date]],"yyyy")</f>
        <v>2021</v>
      </c>
      <c r="P2149" s="4" t="str">
        <f>TEXT(Table1[[#This Row],[Invoice Date]],"mmm")</f>
        <v>Feb</v>
      </c>
      <c r="Q2149" s="27">
        <f>WEEKNUM(Table1[[#This Row],[Invoice Date]]) + IF(YEAR(Table1[[#This Row],[Invoice Date]])=2021, 52, 0)</f>
        <v>59</v>
      </c>
    </row>
    <row r="2150" spans="2:17" ht="14.25" customHeight="1" x14ac:dyDescent="0.3">
      <c r="B2150" s="4" t="s">
        <v>14</v>
      </c>
      <c r="C2150" s="33">
        <v>1185732</v>
      </c>
      <c r="D2150" s="5">
        <v>44235</v>
      </c>
      <c r="E2150" s="4" t="s">
        <v>15</v>
      </c>
      <c r="F2150" s="4" t="s">
        <v>127</v>
      </c>
      <c r="G2150" s="4" t="s">
        <v>128</v>
      </c>
      <c r="H2150" s="6" t="s">
        <v>23</v>
      </c>
      <c r="I2150" s="7">
        <v>27</v>
      </c>
      <c r="J2150" s="8">
        <v>77</v>
      </c>
      <c r="K2150" s="9">
        <v>2079</v>
      </c>
      <c r="L2150" s="9">
        <v>977.13000000000011</v>
      </c>
      <c r="M2150" s="10">
        <v>0.47000000000000003</v>
      </c>
      <c r="N2150" s="4" t="s">
        <v>24</v>
      </c>
      <c r="O2150" s="4" t="str">
        <f>TEXT(Table1[[#This Row],[Invoice Date]],"yyyy")</f>
        <v>2021</v>
      </c>
      <c r="P2150" s="4" t="str">
        <f>TEXT(Table1[[#This Row],[Invoice Date]],"mmm")</f>
        <v>Feb</v>
      </c>
      <c r="Q2150" s="27">
        <f>WEEKNUM(Table1[[#This Row],[Invoice Date]]) + IF(YEAR(Table1[[#This Row],[Invoice Date]])=2021, 52, 0)</f>
        <v>59</v>
      </c>
    </row>
    <row r="2151" spans="2:17" ht="14.25" customHeight="1" x14ac:dyDescent="0.3">
      <c r="B2151" s="4" t="s">
        <v>14</v>
      </c>
      <c r="C2151" s="33">
        <v>1185732</v>
      </c>
      <c r="D2151" s="5">
        <v>44235</v>
      </c>
      <c r="E2151" s="4" t="s">
        <v>15</v>
      </c>
      <c r="F2151" s="4" t="s">
        <v>127</v>
      </c>
      <c r="G2151" s="4" t="s">
        <v>128</v>
      </c>
      <c r="H2151" s="6" t="s">
        <v>23</v>
      </c>
      <c r="I2151" s="7">
        <v>33</v>
      </c>
      <c r="J2151" s="8">
        <v>65</v>
      </c>
      <c r="K2151" s="9">
        <v>2145</v>
      </c>
      <c r="L2151" s="9">
        <v>1136.8500000000001</v>
      </c>
      <c r="M2151" s="10">
        <v>0.53</v>
      </c>
      <c r="N2151" s="4" t="s">
        <v>83</v>
      </c>
      <c r="O2151" s="4" t="str">
        <f>TEXT(Table1[[#This Row],[Invoice Date]],"yyyy")</f>
        <v>2021</v>
      </c>
      <c r="P2151" s="4" t="str">
        <f>TEXT(Table1[[#This Row],[Invoice Date]],"mmm")</f>
        <v>Feb</v>
      </c>
      <c r="Q2151" s="27">
        <f>WEEKNUM(Table1[[#This Row],[Invoice Date]]) + IF(YEAR(Table1[[#This Row],[Invoice Date]])=2021, 52, 0)</f>
        <v>59</v>
      </c>
    </row>
    <row r="2152" spans="2:17" ht="14.25" customHeight="1" x14ac:dyDescent="0.3">
      <c r="B2152" s="4" t="s">
        <v>34</v>
      </c>
      <c r="C2152" s="33">
        <v>1189833</v>
      </c>
      <c r="D2152" s="5">
        <v>44235</v>
      </c>
      <c r="E2152" s="4" t="s">
        <v>15</v>
      </c>
      <c r="F2152" s="4" t="s">
        <v>123</v>
      </c>
      <c r="G2152" s="4" t="s">
        <v>124</v>
      </c>
      <c r="H2152" s="6" t="s">
        <v>23</v>
      </c>
      <c r="I2152" s="7">
        <v>32</v>
      </c>
      <c r="J2152" s="8">
        <v>74</v>
      </c>
      <c r="K2152" s="9">
        <v>2368</v>
      </c>
      <c r="L2152" s="9">
        <v>1255.04</v>
      </c>
      <c r="M2152" s="10">
        <v>0.53</v>
      </c>
      <c r="N2152" s="4" t="s">
        <v>83</v>
      </c>
      <c r="O2152" s="4" t="str">
        <f>TEXT(Table1[[#This Row],[Invoice Date]],"yyyy")</f>
        <v>2021</v>
      </c>
      <c r="P2152" s="4" t="str">
        <f>TEXT(Table1[[#This Row],[Invoice Date]],"mmm")</f>
        <v>Feb</v>
      </c>
      <c r="Q2152" s="27">
        <f>WEEKNUM(Table1[[#This Row],[Invoice Date]]) + IF(YEAR(Table1[[#This Row],[Invoice Date]])=2021, 52, 0)</f>
        <v>59</v>
      </c>
    </row>
    <row r="2153" spans="2:17" ht="14.25" customHeight="1" x14ac:dyDescent="0.3">
      <c r="B2153" s="4" t="s">
        <v>14</v>
      </c>
      <c r="C2153" s="33">
        <v>1185732</v>
      </c>
      <c r="D2153" s="5">
        <v>44235</v>
      </c>
      <c r="E2153" s="4" t="s">
        <v>15</v>
      </c>
      <c r="F2153" s="4" t="s">
        <v>125</v>
      </c>
      <c r="G2153" s="4" t="s">
        <v>126</v>
      </c>
      <c r="H2153" s="6" t="s">
        <v>17</v>
      </c>
      <c r="I2153" s="7">
        <v>24</v>
      </c>
      <c r="J2153" s="8">
        <v>162</v>
      </c>
      <c r="K2153" s="9">
        <v>3888</v>
      </c>
      <c r="L2153" s="9">
        <v>1555.1999999999998</v>
      </c>
      <c r="M2153" s="10">
        <v>0.39999999999999997</v>
      </c>
      <c r="N2153" s="4" t="s">
        <v>24</v>
      </c>
      <c r="O2153" s="4" t="str">
        <f>TEXT(Table1[[#This Row],[Invoice Date]],"yyyy")</f>
        <v>2021</v>
      </c>
      <c r="P2153" s="4" t="str">
        <f>TEXT(Table1[[#This Row],[Invoice Date]],"mmm")</f>
        <v>Feb</v>
      </c>
      <c r="Q2153" s="27">
        <f>WEEKNUM(Table1[[#This Row],[Invoice Date]]) + IF(YEAR(Table1[[#This Row],[Invoice Date]])=2021, 52, 0)</f>
        <v>59</v>
      </c>
    </row>
    <row r="2154" spans="2:17" ht="14.25" customHeight="1" x14ac:dyDescent="0.3">
      <c r="B2154" s="4" t="s">
        <v>14</v>
      </c>
      <c r="C2154" s="33">
        <v>1185732</v>
      </c>
      <c r="D2154" s="5">
        <v>44235</v>
      </c>
      <c r="E2154" s="4" t="s">
        <v>15</v>
      </c>
      <c r="F2154" s="4" t="s">
        <v>125</v>
      </c>
      <c r="G2154" s="4" t="s">
        <v>126</v>
      </c>
      <c r="H2154" s="6" t="s">
        <v>17</v>
      </c>
      <c r="I2154" s="7">
        <v>34</v>
      </c>
      <c r="J2154" s="8">
        <v>119</v>
      </c>
      <c r="K2154" s="9">
        <v>4046</v>
      </c>
      <c r="L2154" s="9">
        <v>1982.54</v>
      </c>
      <c r="M2154" s="10">
        <v>0.49</v>
      </c>
      <c r="N2154" s="4" t="s">
        <v>83</v>
      </c>
      <c r="O2154" s="4" t="str">
        <f>TEXT(Table1[[#This Row],[Invoice Date]],"yyyy")</f>
        <v>2021</v>
      </c>
      <c r="P2154" s="4" t="str">
        <f>TEXT(Table1[[#This Row],[Invoice Date]],"mmm")</f>
        <v>Feb</v>
      </c>
      <c r="Q2154" s="27">
        <f>WEEKNUM(Table1[[#This Row],[Invoice Date]]) + IF(YEAR(Table1[[#This Row],[Invoice Date]])=2021, 52, 0)</f>
        <v>59</v>
      </c>
    </row>
    <row r="2155" spans="2:17" ht="14.25" customHeight="1" x14ac:dyDescent="0.3">
      <c r="B2155" s="4" t="s">
        <v>34</v>
      </c>
      <c r="C2155" s="33">
        <v>1189833</v>
      </c>
      <c r="D2155" s="5">
        <v>44235</v>
      </c>
      <c r="E2155" s="4" t="s">
        <v>15</v>
      </c>
      <c r="F2155" s="4" t="s">
        <v>121</v>
      </c>
      <c r="G2155" s="4" t="s">
        <v>122</v>
      </c>
      <c r="H2155" s="6" t="s">
        <v>17</v>
      </c>
      <c r="I2155" s="7">
        <v>34</v>
      </c>
      <c r="J2155" s="8">
        <v>147</v>
      </c>
      <c r="K2155" s="9">
        <v>4998</v>
      </c>
      <c r="L2155" s="9">
        <v>2399.04</v>
      </c>
      <c r="M2155" s="10">
        <v>0.48</v>
      </c>
      <c r="N2155" s="4" t="s">
        <v>83</v>
      </c>
      <c r="O2155" s="4" t="str">
        <f>TEXT(Table1[[#This Row],[Invoice Date]],"yyyy")</f>
        <v>2021</v>
      </c>
      <c r="P2155" s="4" t="str">
        <f>TEXT(Table1[[#This Row],[Invoice Date]],"mmm")</f>
        <v>Feb</v>
      </c>
      <c r="Q2155" s="27">
        <f>WEEKNUM(Table1[[#This Row],[Invoice Date]]) + IF(YEAR(Table1[[#This Row],[Invoice Date]])=2021, 52, 0)</f>
        <v>59</v>
      </c>
    </row>
    <row r="2156" spans="2:17" ht="14.25" customHeight="1" x14ac:dyDescent="0.3">
      <c r="B2156" s="4" t="s">
        <v>30</v>
      </c>
      <c r="C2156" s="34">
        <v>1128299</v>
      </c>
      <c r="D2156" s="5">
        <v>44235</v>
      </c>
      <c r="E2156" s="4" t="s">
        <v>31</v>
      </c>
      <c r="F2156" s="4" t="s">
        <v>32</v>
      </c>
      <c r="G2156" s="4" t="s">
        <v>33</v>
      </c>
      <c r="H2156" s="6" t="s">
        <v>21</v>
      </c>
      <c r="I2156" s="7">
        <v>37</v>
      </c>
      <c r="J2156" s="8">
        <v>210</v>
      </c>
      <c r="K2156" s="9">
        <v>7770</v>
      </c>
      <c r="L2156" s="9">
        <v>2253.2999999999997</v>
      </c>
      <c r="M2156" s="10">
        <v>0.28999999999999998</v>
      </c>
      <c r="N2156" s="4" t="s">
        <v>24</v>
      </c>
      <c r="O2156" s="4" t="str">
        <f>TEXT(Table1[[#This Row],[Invoice Date]],"yyyy")</f>
        <v>2021</v>
      </c>
      <c r="P2156" s="4" t="str">
        <f>TEXT(Table1[[#This Row],[Invoice Date]],"mmm")</f>
        <v>Feb</v>
      </c>
      <c r="Q2156" s="27">
        <f>WEEKNUM(Table1[[#This Row],[Invoice Date]]) + IF(YEAR(Table1[[#This Row],[Invoice Date]])=2021, 52, 0)</f>
        <v>59</v>
      </c>
    </row>
    <row r="2157" spans="2:17" ht="14.25" customHeight="1" x14ac:dyDescent="0.3">
      <c r="B2157" s="4" t="s">
        <v>34</v>
      </c>
      <c r="C2157" s="33">
        <v>1189833</v>
      </c>
      <c r="D2157" s="5">
        <v>44235</v>
      </c>
      <c r="E2157" s="4" t="s">
        <v>36</v>
      </c>
      <c r="F2157" s="4" t="s">
        <v>53</v>
      </c>
      <c r="G2157" s="4" t="s">
        <v>54</v>
      </c>
      <c r="H2157" s="6" t="s">
        <v>17</v>
      </c>
      <c r="I2157" s="7">
        <v>42</v>
      </c>
      <c r="J2157" s="8">
        <v>203</v>
      </c>
      <c r="K2157" s="9">
        <v>8526</v>
      </c>
      <c r="L2157" s="9">
        <v>4945.0800000000008</v>
      </c>
      <c r="M2157" s="10">
        <v>0.58000000000000007</v>
      </c>
      <c r="N2157" s="4" t="s">
        <v>83</v>
      </c>
      <c r="O2157" s="4" t="str">
        <f>TEXT(Table1[[#This Row],[Invoice Date]],"yyyy")</f>
        <v>2021</v>
      </c>
      <c r="P2157" s="4" t="str">
        <f>TEXT(Table1[[#This Row],[Invoice Date]],"mmm")</f>
        <v>Feb</v>
      </c>
      <c r="Q2157" s="27">
        <f>WEEKNUM(Table1[[#This Row],[Invoice Date]]) + IF(YEAR(Table1[[#This Row],[Invoice Date]])=2021, 52, 0)</f>
        <v>59</v>
      </c>
    </row>
    <row r="2158" spans="2:17" ht="14.25" customHeight="1" x14ac:dyDescent="0.3">
      <c r="B2158" s="4" t="s">
        <v>30</v>
      </c>
      <c r="C2158" s="34">
        <v>1128299</v>
      </c>
      <c r="D2158" s="5">
        <v>44235</v>
      </c>
      <c r="E2158" s="4" t="s">
        <v>31</v>
      </c>
      <c r="F2158" s="4" t="s">
        <v>32</v>
      </c>
      <c r="G2158" s="4" t="s">
        <v>33</v>
      </c>
      <c r="H2158" s="6" t="s">
        <v>21</v>
      </c>
      <c r="I2158" s="7">
        <v>53</v>
      </c>
      <c r="J2158" s="8">
        <v>210</v>
      </c>
      <c r="K2158" s="9">
        <v>11130</v>
      </c>
      <c r="L2158" s="9">
        <v>4452</v>
      </c>
      <c r="M2158" s="10">
        <v>0.39999999999999997</v>
      </c>
      <c r="N2158" s="4" t="s">
        <v>83</v>
      </c>
      <c r="O2158" s="4" t="str">
        <f>TEXT(Table1[[#This Row],[Invoice Date]],"yyyy")</f>
        <v>2021</v>
      </c>
      <c r="P2158" s="4" t="str">
        <f>TEXT(Table1[[#This Row],[Invoice Date]],"mmm")</f>
        <v>Feb</v>
      </c>
      <c r="Q2158" s="27">
        <f>WEEKNUM(Table1[[#This Row],[Invoice Date]]) + IF(YEAR(Table1[[#This Row],[Invoice Date]])=2021, 52, 0)</f>
        <v>59</v>
      </c>
    </row>
    <row r="2159" spans="2:17" ht="14.25" customHeight="1" x14ac:dyDescent="0.3">
      <c r="B2159" s="4" t="s">
        <v>14</v>
      </c>
      <c r="C2159" s="33">
        <v>1185732</v>
      </c>
      <c r="D2159" s="5">
        <v>44235</v>
      </c>
      <c r="E2159" s="4" t="s">
        <v>15</v>
      </c>
      <c r="F2159" s="4" t="s">
        <v>127</v>
      </c>
      <c r="G2159" s="4" t="s">
        <v>128</v>
      </c>
      <c r="H2159" s="6" t="s">
        <v>21</v>
      </c>
      <c r="I2159" s="7">
        <v>30</v>
      </c>
      <c r="J2159" s="8">
        <v>50</v>
      </c>
      <c r="K2159" s="9">
        <v>15000</v>
      </c>
      <c r="L2159" s="9">
        <v>6000</v>
      </c>
      <c r="M2159" s="10">
        <v>0.4</v>
      </c>
      <c r="N2159" s="4" t="s">
        <v>18</v>
      </c>
      <c r="O2159" s="4" t="str">
        <f>TEXT(Table1[[#This Row],[Invoice Date]],"yyyy")</f>
        <v>2021</v>
      </c>
      <c r="P2159" s="4" t="str">
        <f>TEXT(Table1[[#This Row],[Invoice Date]],"mmm")</f>
        <v>Feb</v>
      </c>
      <c r="Q2159" s="27">
        <f>WEEKNUM(Table1[[#This Row],[Invoice Date]]) + IF(YEAR(Table1[[#This Row],[Invoice Date]])=2021, 52, 0)</f>
        <v>59</v>
      </c>
    </row>
    <row r="2160" spans="2:17" ht="14.25" customHeight="1" x14ac:dyDescent="0.3">
      <c r="B2160" s="4" t="s">
        <v>34</v>
      </c>
      <c r="C2160" s="33">
        <v>1189833</v>
      </c>
      <c r="D2160" s="5">
        <v>44235</v>
      </c>
      <c r="E2160" s="4" t="s">
        <v>15</v>
      </c>
      <c r="F2160" s="4" t="s">
        <v>123</v>
      </c>
      <c r="G2160" s="4" t="s">
        <v>124</v>
      </c>
      <c r="H2160" s="6" t="s">
        <v>21</v>
      </c>
      <c r="I2160" s="7">
        <v>30</v>
      </c>
      <c r="J2160" s="8">
        <v>100</v>
      </c>
      <c r="K2160" s="9">
        <v>30000</v>
      </c>
      <c r="L2160" s="9">
        <v>12000</v>
      </c>
      <c r="M2160" s="10">
        <v>0.4</v>
      </c>
      <c r="N2160" s="4" t="s">
        <v>18</v>
      </c>
      <c r="O2160" s="4" t="str">
        <f>TEXT(Table1[[#This Row],[Invoice Date]],"yyyy")</f>
        <v>2021</v>
      </c>
      <c r="P2160" s="4" t="str">
        <f>TEXT(Table1[[#This Row],[Invoice Date]],"mmm")</f>
        <v>Feb</v>
      </c>
      <c r="Q2160" s="27">
        <f>WEEKNUM(Table1[[#This Row],[Invoice Date]]) + IF(YEAR(Table1[[#This Row],[Invoice Date]])=2021, 52, 0)</f>
        <v>59</v>
      </c>
    </row>
    <row r="2161" spans="2:17" ht="14.25" customHeight="1" x14ac:dyDescent="0.3">
      <c r="B2161" s="4" t="s">
        <v>14</v>
      </c>
      <c r="C2161" s="33">
        <v>1185732</v>
      </c>
      <c r="D2161" s="5">
        <v>44235</v>
      </c>
      <c r="E2161" s="4" t="s">
        <v>15</v>
      </c>
      <c r="F2161" s="4" t="s">
        <v>125</v>
      </c>
      <c r="G2161" s="4" t="s">
        <v>126</v>
      </c>
      <c r="H2161" s="6" t="s">
        <v>19</v>
      </c>
      <c r="I2161" s="7">
        <v>35</v>
      </c>
      <c r="J2161" s="8">
        <v>125</v>
      </c>
      <c r="K2161" s="9">
        <v>43750</v>
      </c>
      <c r="L2161" s="9">
        <v>15312.499999999998</v>
      </c>
      <c r="M2161" s="10">
        <v>0.35</v>
      </c>
      <c r="N2161" s="4" t="s">
        <v>18</v>
      </c>
      <c r="O2161" s="4" t="str">
        <f>TEXT(Table1[[#This Row],[Invoice Date]],"yyyy")</f>
        <v>2021</v>
      </c>
      <c r="P2161" s="4" t="str">
        <f>TEXT(Table1[[#This Row],[Invoice Date]],"mmm")</f>
        <v>Feb</v>
      </c>
      <c r="Q2161" s="27">
        <f>WEEKNUM(Table1[[#This Row],[Invoice Date]]) + IF(YEAR(Table1[[#This Row],[Invoice Date]])=2021, 52, 0)</f>
        <v>59</v>
      </c>
    </row>
    <row r="2162" spans="2:17" ht="14.25" customHeight="1" x14ac:dyDescent="0.3">
      <c r="B2162" s="4" t="s">
        <v>14</v>
      </c>
      <c r="C2162" s="33">
        <v>1185732</v>
      </c>
      <c r="D2162" s="5">
        <v>44235</v>
      </c>
      <c r="E2162" s="4" t="s">
        <v>15</v>
      </c>
      <c r="F2162" s="4" t="s">
        <v>125</v>
      </c>
      <c r="G2162" s="4" t="s">
        <v>126</v>
      </c>
      <c r="H2162" s="6" t="s">
        <v>20</v>
      </c>
      <c r="I2162" s="7">
        <v>25.000000000000007</v>
      </c>
      <c r="J2162" s="8">
        <v>175</v>
      </c>
      <c r="K2162" s="9">
        <v>43750.000000000015</v>
      </c>
      <c r="L2162" s="9">
        <v>17500.000000000007</v>
      </c>
      <c r="M2162" s="10">
        <v>0.4</v>
      </c>
      <c r="N2162" s="4" t="s">
        <v>18</v>
      </c>
      <c r="O2162" s="4" t="str">
        <f>TEXT(Table1[[#This Row],[Invoice Date]],"yyyy")</f>
        <v>2021</v>
      </c>
      <c r="P2162" s="4" t="str">
        <f>TEXT(Table1[[#This Row],[Invoice Date]],"mmm")</f>
        <v>Feb</v>
      </c>
      <c r="Q2162" s="27">
        <f>WEEKNUM(Table1[[#This Row],[Invoice Date]]) + IF(YEAR(Table1[[#This Row],[Invoice Date]])=2021, 52, 0)</f>
        <v>59</v>
      </c>
    </row>
    <row r="2163" spans="2:17" ht="14.25" customHeight="1" x14ac:dyDescent="0.3">
      <c r="B2163" s="4" t="s">
        <v>14</v>
      </c>
      <c r="C2163" s="33">
        <v>1185732</v>
      </c>
      <c r="D2163" s="5">
        <v>44235</v>
      </c>
      <c r="E2163" s="4" t="s">
        <v>15</v>
      </c>
      <c r="F2163" s="4" t="s">
        <v>127</v>
      </c>
      <c r="G2163" s="4" t="s">
        <v>128</v>
      </c>
      <c r="H2163" s="6" t="s">
        <v>22</v>
      </c>
      <c r="I2163" s="7">
        <v>45</v>
      </c>
      <c r="J2163" s="8">
        <v>125</v>
      </c>
      <c r="K2163" s="9">
        <v>56250</v>
      </c>
      <c r="L2163" s="9">
        <v>16875</v>
      </c>
      <c r="M2163" s="10">
        <v>0.3</v>
      </c>
      <c r="N2163" s="4" t="s">
        <v>18</v>
      </c>
      <c r="O2163" s="4" t="str">
        <f>TEXT(Table1[[#This Row],[Invoice Date]],"yyyy")</f>
        <v>2021</v>
      </c>
      <c r="P2163" s="4" t="str">
        <f>TEXT(Table1[[#This Row],[Invoice Date]],"mmm")</f>
        <v>Feb</v>
      </c>
      <c r="Q2163" s="27">
        <f>WEEKNUM(Table1[[#This Row],[Invoice Date]]) + IF(YEAR(Table1[[#This Row],[Invoice Date]])=2021, 52, 0)</f>
        <v>59</v>
      </c>
    </row>
    <row r="2164" spans="2:17" ht="14.25" customHeight="1" x14ac:dyDescent="0.3">
      <c r="B2164" s="4" t="s">
        <v>34</v>
      </c>
      <c r="C2164" s="33">
        <v>1189833</v>
      </c>
      <c r="D2164" s="5">
        <v>44235</v>
      </c>
      <c r="E2164" s="4" t="s">
        <v>15</v>
      </c>
      <c r="F2164" s="4" t="s">
        <v>121</v>
      </c>
      <c r="G2164" s="4" t="s">
        <v>122</v>
      </c>
      <c r="H2164" s="6" t="s">
        <v>20</v>
      </c>
      <c r="I2164" s="7">
        <v>25.000000000000007</v>
      </c>
      <c r="J2164" s="8">
        <v>225</v>
      </c>
      <c r="K2164" s="9">
        <v>56250.000000000015</v>
      </c>
      <c r="L2164" s="9">
        <v>22500.000000000007</v>
      </c>
      <c r="M2164" s="10">
        <v>0.4</v>
      </c>
      <c r="N2164" s="4" t="s">
        <v>18</v>
      </c>
      <c r="O2164" s="4" t="str">
        <f>TEXT(Table1[[#This Row],[Invoice Date]],"yyyy")</f>
        <v>2021</v>
      </c>
      <c r="P2164" s="4" t="str">
        <f>TEXT(Table1[[#This Row],[Invoice Date]],"mmm")</f>
        <v>Feb</v>
      </c>
      <c r="Q2164" s="27">
        <f>WEEKNUM(Table1[[#This Row],[Invoice Date]]) + IF(YEAR(Table1[[#This Row],[Invoice Date]])=2021, 52, 0)</f>
        <v>59</v>
      </c>
    </row>
    <row r="2165" spans="2:17" ht="14.25" customHeight="1" x14ac:dyDescent="0.3">
      <c r="B2165" s="4" t="s">
        <v>34</v>
      </c>
      <c r="C2165" s="33">
        <v>1189833</v>
      </c>
      <c r="D2165" s="5">
        <v>44235</v>
      </c>
      <c r="E2165" s="4" t="s">
        <v>15</v>
      </c>
      <c r="F2165" s="4" t="s">
        <v>121</v>
      </c>
      <c r="G2165" s="4" t="s">
        <v>122</v>
      </c>
      <c r="H2165" s="6" t="s">
        <v>19</v>
      </c>
      <c r="I2165" s="7">
        <v>35</v>
      </c>
      <c r="J2165" s="8">
        <v>175</v>
      </c>
      <c r="K2165" s="9">
        <v>61250</v>
      </c>
      <c r="L2165" s="9">
        <v>21437.5</v>
      </c>
      <c r="M2165" s="10">
        <v>0.35</v>
      </c>
      <c r="N2165" s="4" t="s">
        <v>18</v>
      </c>
      <c r="O2165" s="4" t="str">
        <f>TEXT(Table1[[#This Row],[Invoice Date]],"yyyy")</f>
        <v>2021</v>
      </c>
      <c r="P2165" s="4" t="str">
        <f>TEXT(Table1[[#This Row],[Invoice Date]],"mmm")</f>
        <v>Feb</v>
      </c>
      <c r="Q2165" s="27">
        <f>WEEKNUM(Table1[[#This Row],[Invoice Date]]) + IF(YEAR(Table1[[#This Row],[Invoice Date]])=2021, 52, 0)</f>
        <v>59</v>
      </c>
    </row>
    <row r="2166" spans="2:17" ht="14.25" customHeight="1" x14ac:dyDescent="0.3">
      <c r="B2166" s="4" t="s">
        <v>34</v>
      </c>
      <c r="C2166" s="33">
        <v>1189833</v>
      </c>
      <c r="D2166" s="5">
        <v>44235</v>
      </c>
      <c r="E2166" s="4" t="s">
        <v>15</v>
      </c>
      <c r="F2166" s="4" t="s">
        <v>123</v>
      </c>
      <c r="G2166" s="4" t="s">
        <v>124</v>
      </c>
      <c r="H2166" s="6" t="s">
        <v>22</v>
      </c>
      <c r="I2166" s="7">
        <v>45</v>
      </c>
      <c r="J2166" s="8">
        <v>175</v>
      </c>
      <c r="K2166" s="9">
        <v>78750</v>
      </c>
      <c r="L2166" s="9">
        <v>23625</v>
      </c>
      <c r="M2166" s="10">
        <v>0.3</v>
      </c>
      <c r="N2166" s="4" t="s">
        <v>18</v>
      </c>
      <c r="O2166" s="4" t="str">
        <f>TEXT(Table1[[#This Row],[Invoice Date]],"yyyy")</f>
        <v>2021</v>
      </c>
      <c r="P2166" s="4" t="str">
        <f>TEXT(Table1[[#This Row],[Invoice Date]],"mmm")</f>
        <v>Feb</v>
      </c>
      <c r="Q2166" s="27">
        <f>WEEKNUM(Table1[[#This Row],[Invoice Date]]) + IF(YEAR(Table1[[#This Row],[Invoice Date]])=2021, 52, 0)</f>
        <v>59</v>
      </c>
    </row>
    <row r="2167" spans="2:17" ht="14.25" customHeight="1" x14ac:dyDescent="0.3">
      <c r="B2167" s="4" t="s">
        <v>14</v>
      </c>
      <c r="C2167" s="33">
        <v>1185732</v>
      </c>
      <c r="D2167" s="5">
        <v>44235</v>
      </c>
      <c r="E2167" s="4" t="s">
        <v>15</v>
      </c>
      <c r="F2167" s="4" t="s">
        <v>127</v>
      </c>
      <c r="G2167" s="4" t="s">
        <v>128</v>
      </c>
      <c r="H2167" s="6" t="s">
        <v>23</v>
      </c>
      <c r="I2167" s="7">
        <v>35</v>
      </c>
      <c r="J2167" s="8">
        <v>225</v>
      </c>
      <c r="K2167" s="9">
        <v>78750</v>
      </c>
      <c r="L2167" s="9">
        <v>31500</v>
      </c>
      <c r="M2167" s="10">
        <v>0.4</v>
      </c>
      <c r="N2167" s="4" t="s">
        <v>18</v>
      </c>
      <c r="O2167" s="4" t="str">
        <f>TEXT(Table1[[#This Row],[Invoice Date]],"yyyy")</f>
        <v>2021</v>
      </c>
      <c r="P2167" s="4" t="str">
        <f>TEXT(Table1[[#This Row],[Invoice Date]],"mmm")</f>
        <v>Feb</v>
      </c>
      <c r="Q2167" s="27">
        <f>WEEKNUM(Table1[[#This Row],[Invoice Date]]) + IF(YEAR(Table1[[#This Row],[Invoice Date]])=2021, 52, 0)</f>
        <v>59</v>
      </c>
    </row>
    <row r="2168" spans="2:17" ht="14.25" customHeight="1" x14ac:dyDescent="0.3">
      <c r="B2168" s="4" t="s">
        <v>34</v>
      </c>
      <c r="C2168" s="33">
        <v>1189833</v>
      </c>
      <c r="D2168" s="5">
        <v>44235</v>
      </c>
      <c r="E2168" s="4" t="s">
        <v>15</v>
      </c>
      <c r="F2168" s="4" t="s">
        <v>123</v>
      </c>
      <c r="G2168" s="4" t="s">
        <v>124</v>
      </c>
      <c r="H2168" s="6" t="s">
        <v>23</v>
      </c>
      <c r="I2168" s="7">
        <v>35</v>
      </c>
      <c r="J2168" s="8">
        <v>275</v>
      </c>
      <c r="K2168" s="9">
        <v>96250</v>
      </c>
      <c r="L2168" s="9">
        <v>38500</v>
      </c>
      <c r="M2168" s="10">
        <v>0.4</v>
      </c>
      <c r="N2168" s="4" t="s">
        <v>18</v>
      </c>
      <c r="O2168" s="4" t="str">
        <f>TEXT(Table1[[#This Row],[Invoice Date]],"yyyy")</f>
        <v>2021</v>
      </c>
      <c r="P2168" s="4" t="str">
        <f>TEXT(Table1[[#This Row],[Invoice Date]],"mmm")</f>
        <v>Feb</v>
      </c>
      <c r="Q2168" s="27">
        <f>WEEKNUM(Table1[[#This Row],[Invoice Date]]) + IF(YEAR(Table1[[#This Row],[Invoice Date]])=2021, 52, 0)</f>
        <v>59</v>
      </c>
    </row>
    <row r="2169" spans="2:17" ht="14.25" customHeight="1" x14ac:dyDescent="0.3">
      <c r="B2169" s="4" t="s">
        <v>14</v>
      </c>
      <c r="C2169" s="33">
        <v>1185732</v>
      </c>
      <c r="D2169" s="5">
        <v>44235</v>
      </c>
      <c r="E2169" s="4" t="s">
        <v>15</v>
      </c>
      <c r="F2169" s="4" t="s">
        <v>125</v>
      </c>
      <c r="G2169" s="4" t="s">
        <v>126</v>
      </c>
      <c r="H2169" s="6" t="s">
        <v>17</v>
      </c>
      <c r="I2169" s="7">
        <v>35</v>
      </c>
      <c r="J2169" s="8">
        <v>475</v>
      </c>
      <c r="K2169" s="9">
        <v>166250</v>
      </c>
      <c r="L2169" s="9">
        <v>58187.499999999993</v>
      </c>
      <c r="M2169" s="10">
        <v>0.35</v>
      </c>
      <c r="N2169" s="4" t="s">
        <v>18</v>
      </c>
      <c r="O2169" s="4" t="str">
        <f>TEXT(Table1[[#This Row],[Invoice Date]],"yyyy")</f>
        <v>2021</v>
      </c>
      <c r="P2169" s="4" t="str">
        <f>TEXT(Table1[[#This Row],[Invoice Date]],"mmm")</f>
        <v>Feb</v>
      </c>
      <c r="Q2169" s="27">
        <f>WEEKNUM(Table1[[#This Row],[Invoice Date]]) + IF(YEAR(Table1[[#This Row],[Invoice Date]])=2021, 52, 0)</f>
        <v>59</v>
      </c>
    </row>
    <row r="2170" spans="2:17" ht="14.25" customHeight="1" x14ac:dyDescent="0.3">
      <c r="B2170" s="4" t="s">
        <v>34</v>
      </c>
      <c r="C2170" s="33">
        <v>1189833</v>
      </c>
      <c r="D2170" s="5">
        <v>44235</v>
      </c>
      <c r="E2170" s="4" t="s">
        <v>15</v>
      </c>
      <c r="F2170" s="4" t="s">
        <v>121</v>
      </c>
      <c r="G2170" s="4" t="s">
        <v>122</v>
      </c>
      <c r="H2170" s="6" t="s">
        <v>17</v>
      </c>
      <c r="I2170" s="7">
        <v>35</v>
      </c>
      <c r="J2170" s="8">
        <v>525</v>
      </c>
      <c r="K2170" s="9">
        <v>183750</v>
      </c>
      <c r="L2170" s="9">
        <v>64312.499999999993</v>
      </c>
      <c r="M2170" s="10">
        <v>0.35</v>
      </c>
      <c r="N2170" s="4" t="s">
        <v>18</v>
      </c>
      <c r="O2170" s="4" t="str">
        <f>TEXT(Table1[[#This Row],[Invoice Date]],"yyyy")</f>
        <v>2021</v>
      </c>
      <c r="P2170" s="4" t="str">
        <f>TEXT(Table1[[#This Row],[Invoice Date]],"mmm")</f>
        <v>Feb</v>
      </c>
      <c r="Q2170" s="27">
        <f>WEEKNUM(Table1[[#This Row],[Invoice Date]]) + IF(YEAR(Table1[[#This Row],[Invoice Date]])=2021, 52, 0)</f>
        <v>59</v>
      </c>
    </row>
    <row r="2171" spans="2:17" ht="14.25" customHeight="1" x14ac:dyDescent="0.3">
      <c r="B2171" s="4" t="s">
        <v>34</v>
      </c>
      <c r="C2171" s="33">
        <v>1189833</v>
      </c>
      <c r="D2171" s="5">
        <v>44235</v>
      </c>
      <c r="E2171" s="4" t="s">
        <v>36</v>
      </c>
      <c r="F2171" s="4" t="s">
        <v>53</v>
      </c>
      <c r="G2171" s="4" t="s">
        <v>54</v>
      </c>
      <c r="H2171" s="6" t="s">
        <v>17</v>
      </c>
      <c r="I2171" s="7">
        <v>45</v>
      </c>
      <c r="J2171" s="8">
        <v>675</v>
      </c>
      <c r="K2171" s="9">
        <v>303750</v>
      </c>
      <c r="L2171" s="9">
        <v>136687.5</v>
      </c>
      <c r="M2171" s="10">
        <v>0.45</v>
      </c>
      <c r="N2171" s="4" t="s">
        <v>24</v>
      </c>
      <c r="O2171" s="4" t="str">
        <f>TEXT(Table1[[#This Row],[Invoice Date]],"yyyy")</f>
        <v>2021</v>
      </c>
      <c r="P2171" s="4" t="str">
        <f>TEXT(Table1[[#This Row],[Invoice Date]],"mmm")</f>
        <v>Feb</v>
      </c>
      <c r="Q2171" s="27">
        <f>WEEKNUM(Table1[[#This Row],[Invoice Date]]) + IF(YEAR(Table1[[#This Row],[Invoice Date]])=2021, 52, 0)</f>
        <v>59</v>
      </c>
    </row>
    <row r="2172" spans="2:17" ht="14.25" customHeight="1" x14ac:dyDescent="0.3">
      <c r="B2172" s="4" t="s">
        <v>30</v>
      </c>
      <c r="C2172" s="34">
        <v>1128299</v>
      </c>
      <c r="D2172" s="5">
        <v>44235</v>
      </c>
      <c r="E2172" s="4" t="s">
        <v>31</v>
      </c>
      <c r="F2172" s="4" t="s">
        <v>32</v>
      </c>
      <c r="G2172" s="4" t="s">
        <v>33</v>
      </c>
      <c r="H2172" s="6" t="s">
        <v>21</v>
      </c>
      <c r="I2172" s="7">
        <v>55.000000000000007</v>
      </c>
      <c r="J2172" s="8">
        <v>700</v>
      </c>
      <c r="K2172" s="9">
        <v>385000.00000000006</v>
      </c>
      <c r="L2172" s="9">
        <v>96250</v>
      </c>
      <c r="M2172" s="10">
        <v>0.24999999999999997</v>
      </c>
      <c r="N2172" s="4" t="s">
        <v>24</v>
      </c>
      <c r="O2172" s="4" t="str">
        <f>TEXT(Table1[[#This Row],[Invoice Date]],"yyyy")</f>
        <v>2021</v>
      </c>
      <c r="P2172" s="4" t="str">
        <f>TEXT(Table1[[#This Row],[Invoice Date]],"mmm")</f>
        <v>Feb</v>
      </c>
      <c r="Q2172" s="27">
        <f>WEEKNUM(Table1[[#This Row],[Invoice Date]]) + IF(YEAR(Table1[[#This Row],[Invoice Date]])=2021, 52, 0)</f>
        <v>59</v>
      </c>
    </row>
    <row r="2173" spans="2:17" ht="14.25" customHeight="1" x14ac:dyDescent="0.3">
      <c r="B2173" s="4" t="s">
        <v>26</v>
      </c>
      <c r="C2173" s="33">
        <v>1197831</v>
      </c>
      <c r="D2173" s="5">
        <v>44236</v>
      </c>
      <c r="E2173" s="4" t="s">
        <v>36</v>
      </c>
      <c r="F2173" s="4" t="s">
        <v>110</v>
      </c>
      <c r="G2173" s="4" t="s">
        <v>111</v>
      </c>
      <c r="H2173" s="6" t="s">
        <v>21</v>
      </c>
      <c r="I2173" s="7">
        <v>29</v>
      </c>
      <c r="J2173" s="8">
        <v>30</v>
      </c>
      <c r="K2173" s="9">
        <v>870</v>
      </c>
      <c r="L2173" s="9">
        <v>391.49999999999994</v>
      </c>
      <c r="M2173" s="10">
        <v>0.44999999999999996</v>
      </c>
      <c r="N2173" s="4" t="s">
        <v>83</v>
      </c>
      <c r="O2173" s="4" t="str">
        <f>TEXT(Table1[[#This Row],[Invoice Date]],"yyyy")</f>
        <v>2021</v>
      </c>
      <c r="P2173" s="4" t="str">
        <f>TEXT(Table1[[#This Row],[Invoice Date]],"mmm")</f>
        <v>Feb</v>
      </c>
      <c r="Q2173" s="27">
        <f>WEEKNUM(Table1[[#This Row],[Invoice Date]]) + IF(YEAR(Table1[[#This Row],[Invoice Date]])=2021, 52, 0)</f>
        <v>59</v>
      </c>
    </row>
    <row r="2174" spans="2:17" ht="14.25" customHeight="1" x14ac:dyDescent="0.3">
      <c r="B2174" s="4" t="s">
        <v>26</v>
      </c>
      <c r="C2174" s="33">
        <v>1197831</v>
      </c>
      <c r="D2174" s="5">
        <v>44236</v>
      </c>
      <c r="E2174" s="4" t="s">
        <v>36</v>
      </c>
      <c r="F2174" s="4" t="s">
        <v>110</v>
      </c>
      <c r="G2174" s="4" t="s">
        <v>111</v>
      </c>
      <c r="H2174" s="6" t="s">
        <v>23</v>
      </c>
      <c r="I2174" s="7">
        <v>23</v>
      </c>
      <c r="J2174" s="8">
        <v>69</v>
      </c>
      <c r="K2174" s="9">
        <v>1587</v>
      </c>
      <c r="L2174" s="9">
        <v>809.37</v>
      </c>
      <c r="M2174" s="10">
        <v>0.51</v>
      </c>
      <c r="N2174" s="4" t="s">
        <v>83</v>
      </c>
      <c r="O2174" s="4" t="str">
        <f>TEXT(Table1[[#This Row],[Invoice Date]],"yyyy")</f>
        <v>2021</v>
      </c>
      <c r="P2174" s="4" t="str">
        <f>TEXT(Table1[[#This Row],[Invoice Date]],"mmm")</f>
        <v>Feb</v>
      </c>
      <c r="Q2174" s="27">
        <f>WEEKNUM(Table1[[#This Row],[Invoice Date]]) + IF(YEAR(Table1[[#This Row],[Invoice Date]])=2021, 52, 0)</f>
        <v>59</v>
      </c>
    </row>
    <row r="2175" spans="2:17" ht="14.25" customHeight="1" x14ac:dyDescent="0.3">
      <c r="B2175" s="4" t="s">
        <v>26</v>
      </c>
      <c r="C2175" s="33">
        <v>1197831</v>
      </c>
      <c r="D2175" s="5">
        <v>44236</v>
      </c>
      <c r="E2175" s="4" t="s">
        <v>36</v>
      </c>
      <c r="F2175" s="4" t="s">
        <v>108</v>
      </c>
      <c r="G2175" s="4" t="s">
        <v>109</v>
      </c>
      <c r="H2175" s="6" t="s">
        <v>20</v>
      </c>
      <c r="I2175" s="7">
        <v>24</v>
      </c>
      <c r="J2175" s="8">
        <v>68</v>
      </c>
      <c r="K2175" s="9">
        <v>1632</v>
      </c>
      <c r="L2175" s="9">
        <v>685.43999999999994</v>
      </c>
      <c r="M2175" s="10">
        <v>0.42</v>
      </c>
      <c r="N2175" s="4" t="s">
        <v>83</v>
      </c>
      <c r="O2175" s="4" t="str">
        <f>TEXT(Table1[[#This Row],[Invoice Date]],"yyyy")</f>
        <v>2021</v>
      </c>
      <c r="P2175" s="4" t="str">
        <f>TEXT(Table1[[#This Row],[Invoice Date]],"mmm")</f>
        <v>Feb</v>
      </c>
      <c r="Q2175" s="27">
        <f>WEEKNUM(Table1[[#This Row],[Invoice Date]]) + IF(YEAR(Table1[[#This Row],[Invoice Date]])=2021, 52, 0)</f>
        <v>59</v>
      </c>
    </row>
    <row r="2176" spans="2:17" ht="14.25" customHeight="1" x14ac:dyDescent="0.3">
      <c r="B2176" s="4" t="s">
        <v>26</v>
      </c>
      <c r="C2176" s="33">
        <v>1197831</v>
      </c>
      <c r="D2176" s="5">
        <v>44236</v>
      </c>
      <c r="E2176" s="4" t="s">
        <v>36</v>
      </c>
      <c r="F2176" s="4" t="s">
        <v>108</v>
      </c>
      <c r="G2176" s="4" t="s">
        <v>109</v>
      </c>
      <c r="H2176" s="6" t="s">
        <v>19</v>
      </c>
      <c r="I2176" s="7">
        <v>34</v>
      </c>
      <c r="J2176" s="8">
        <v>51</v>
      </c>
      <c r="K2176" s="9">
        <v>1734</v>
      </c>
      <c r="L2176" s="9">
        <v>745.62</v>
      </c>
      <c r="M2176" s="10">
        <v>0.43</v>
      </c>
      <c r="N2176" s="4" t="s">
        <v>83</v>
      </c>
      <c r="O2176" s="4" t="str">
        <f>TEXT(Table1[[#This Row],[Invoice Date]],"yyyy")</f>
        <v>2021</v>
      </c>
      <c r="P2176" s="4" t="str">
        <f>TEXT(Table1[[#This Row],[Invoice Date]],"mmm")</f>
        <v>Feb</v>
      </c>
      <c r="Q2176" s="27">
        <f>WEEKNUM(Table1[[#This Row],[Invoice Date]]) + IF(YEAR(Table1[[#This Row],[Invoice Date]])=2021, 52, 0)</f>
        <v>59</v>
      </c>
    </row>
    <row r="2177" spans="2:17" ht="14.25" customHeight="1" x14ac:dyDescent="0.3">
      <c r="B2177" s="4" t="s">
        <v>26</v>
      </c>
      <c r="C2177" s="33">
        <v>1197831</v>
      </c>
      <c r="D2177" s="5">
        <v>44236</v>
      </c>
      <c r="E2177" s="4" t="s">
        <v>36</v>
      </c>
      <c r="F2177" s="4" t="s">
        <v>110</v>
      </c>
      <c r="G2177" s="4" t="s">
        <v>111</v>
      </c>
      <c r="H2177" s="6" t="s">
        <v>22</v>
      </c>
      <c r="I2177" s="7">
        <v>42</v>
      </c>
      <c r="J2177" s="8">
        <v>51</v>
      </c>
      <c r="K2177" s="9">
        <v>2142</v>
      </c>
      <c r="L2177" s="9">
        <v>1049.58</v>
      </c>
      <c r="M2177" s="10">
        <v>0.49</v>
      </c>
      <c r="N2177" s="4" t="s">
        <v>83</v>
      </c>
      <c r="O2177" s="4" t="str">
        <f>TEXT(Table1[[#This Row],[Invoice Date]],"yyyy")</f>
        <v>2021</v>
      </c>
      <c r="P2177" s="4" t="str">
        <f>TEXT(Table1[[#This Row],[Invoice Date]],"mmm")</f>
        <v>Feb</v>
      </c>
      <c r="Q2177" s="27">
        <f>WEEKNUM(Table1[[#This Row],[Invoice Date]]) + IF(YEAR(Table1[[#This Row],[Invoice Date]])=2021, 52, 0)</f>
        <v>59</v>
      </c>
    </row>
    <row r="2178" spans="2:17" ht="14.25" customHeight="1" x14ac:dyDescent="0.3">
      <c r="B2178" s="4" t="s">
        <v>26</v>
      </c>
      <c r="C2178" s="33">
        <v>1197831</v>
      </c>
      <c r="D2178" s="5">
        <v>44236</v>
      </c>
      <c r="E2178" s="4" t="s">
        <v>36</v>
      </c>
      <c r="F2178" s="4" t="s">
        <v>108</v>
      </c>
      <c r="G2178" s="4" t="s">
        <v>109</v>
      </c>
      <c r="H2178" s="6" t="s">
        <v>17</v>
      </c>
      <c r="I2178" s="7">
        <v>34</v>
      </c>
      <c r="J2178" s="8">
        <v>152</v>
      </c>
      <c r="K2178" s="9">
        <v>5168</v>
      </c>
      <c r="L2178" s="9">
        <v>2325.6</v>
      </c>
      <c r="M2178" s="10">
        <v>0.44999999999999996</v>
      </c>
      <c r="N2178" s="4" t="s">
        <v>83</v>
      </c>
      <c r="O2178" s="4" t="str">
        <f>TEXT(Table1[[#This Row],[Invoice Date]],"yyyy")</f>
        <v>2021</v>
      </c>
      <c r="P2178" s="4" t="str">
        <f>TEXT(Table1[[#This Row],[Invoice Date]],"mmm")</f>
        <v>Feb</v>
      </c>
      <c r="Q2178" s="27">
        <f>WEEKNUM(Table1[[#This Row],[Invoice Date]]) + IF(YEAR(Table1[[#This Row],[Invoice Date]])=2021, 52, 0)</f>
        <v>59</v>
      </c>
    </row>
    <row r="2179" spans="2:17" ht="14.25" customHeight="1" x14ac:dyDescent="0.3">
      <c r="B2179" s="4" t="s">
        <v>34</v>
      </c>
      <c r="C2179" s="33">
        <v>1189833</v>
      </c>
      <c r="D2179" s="5">
        <v>44236</v>
      </c>
      <c r="E2179" s="4" t="s">
        <v>36</v>
      </c>
      <c r="F2179" s="4" t="s">
        <v>53</v>
      </c>
      <c r="G2179" s="4" t="s">
        <v>54</v>
      </c>
      <c r="H2179" s="6" t="s">
        <v>19</v>
      </c>
      <c r="I2179" s="7">
        <v>54</v>
      </c>
      <c r="J2179" s="8">
        <v>188</v>
      </c>
      <c r="K2179" s="9">
        <v>10152</v>
      </c>
      <c r="L2179" s="9">
        <v>4365.3599999999997</v>
      </c>
      <c r="M2179" s="10">
        <v>0.43</v>
      </c>
      <c r="N2179" s="4" t="s">
        <v>83</v>
      </c>
      <c r="O2179" s="4" t="str">
        <f>TEXT(Table1[[#This Row],[Invoice Date]],"yyyy")</f>
        <v>2021</v>
      </c>
      <c r="P2179" s="4" t="str">
        <f>TEXT(Table1[[#This Row],[Invoice Date]],"mmm")</f>
        <v>Feb</v>
      </c>
      <c r="Q2179" s="27">
        <f>WEEKNUM(Table1[[#This Row],[Invoice Date]]) + IF(YEAR(Table1[[#This Row],[Invoice Date]])=2021, 52, 0)</f>
        <v>59</v>
      </c>
    </row>
    <row r="2180" spans="2:17" ht="14.25" customHeight="1" x14ac:dyDescent="0.3">
      <c r="B2180" s="4" t="s">
        <v>30</v>
      </c>
      <c r="C2180" s="34">
        <v>1128299</v>
      </c>
      <c r="D2180" s="5">
        <v>44236</v>
      </c>
      <c r="E2180" s="4" t="s">
        <v>31</v>
      </c>
      <c r="F2180" s="4" t="s">
        <v>32</v>
      </c>
      <c r="G2180" s="4" t="s">
        <v>33</v>
      </c>
      <c r="H2180" s="6" t="s">
        <v>22</v>
      </c>
      <c r="I2180" s="7">
        <v>63</v>
      </c>
      <c r="J2180" s="8">
        <v>163</v>
      </c>
      <c r="K2180" s="9">
        <v>10269</v>
      </c>
      <c r="L2180" s="9">
        <v>5853.3300000000008</v>
      </c>
      <c r="M2180" s="10">
        <v>0.57000000000000006</v>
      </c>
      <c r="N2180" s="4" t="s">
        <v>83</v>
      </c>
      <c r="O2180" s="4" t="str">
        <f>TEXT(Table1[[#This Row],[Invoice Date]],"yyyy")</f>
        <v>2021</v>
      </c>
      <c r="P2180" s="4" t="str">
        <f>TEXT(Table1[[#This Row],[Invoice Date]],"mmm")</f>
        <v>Feb</v>
      </c>
      <c r="Q2180" s="27">
        <f>WEEKNUM(Table1[[#This Row],[Invoice Date]]) + IF(YEAR(Table1[[#This Row],[Invoice Date]])=2021, 52, 0)</f>
        <v>59</v>
      </c>
    </row>
    <row r="2181" spans="2:17" ht="14.25" customHeight="1" x14ac:dyDescent="0.3">
      <c r="B2181" s="4" t="s">
        <v>30</v>
      </c>
      <c r="C2181" s="34">
        <v>1128299</v>
      </c>
      <c r="D2181" s="5">
        <v>44236</v>
      </c>
      <c r="E2181" s="4" t="s">
        <v>31</v>
      </c>
      <c r="F2181" s="4" t="s">
        <v>32</v>
      </c>
      <c r="G2181" s="4" t="s">
        <v>33</v>
      </c>
      <c r="H2181" s="6" t="s">
        <v>22</v>
      </c>
      <c r="I2181" s="7">
        <v>51</v>
      </c>
      <c r="J2181" s="8">
        <v>228</v>
      </c>
      <c r="K2181" s="9">
        <v>11628</v>
      </c>
      <c r="L2181" s="9">
        <v>5465.1600000000008</v>
      </c>
      <c r="M2181" s="10">
        <v>0.47000000000000008</v>
      </c>
      <c r="N2181" s="4" t="s">
        <v>24</v>
      </c>
      <c r="O2181" s="4" t="str">
        <f>TEXT(Table1[[#This Row],[Invoice Date]],"yyyy")</f>
        <v>2021</v>
      </c>
      <c r="P2181" s="4" t="str">
        <f>TEXT(Table1[[#This Row],[Invoice Date]],"mmm")</f>
        <v>Feb</v>
      </c>
      <c r="Q2181" s="27">
        <f>WEEKNUM(Table1[[#This Row],[Invoice Date]]) + IF(YEAR(Table1[[#This Row],[Invoice Date]])=2021, 52, 0)</f>
        <v>59</v>
      </c>
    </row>
    <row r="2182" spans="2:17" ht="14.25" customHeight="1" x14ac:dyDescent="0.3">
      <c r="B2182" s="4" t="s">
        <v>26</v>
      </c>
      <c r="C2182" s="33">
        <v>1197831</v>
      </c>
      <c r="D2182" s="5">
        <v>44236</v>
      </c>
      <c r="E2182" s="4" t="s">
        <v>36</v>
      </c>
      <c r="F2182" s="4" t="s">
        <v>110</v>
      </c>
      <c r="G2182" s="4" t="s">
        <v>111</v>
      </c>
      <c r="H2182" s="6" t="s">
        <v>21</v>
      </c>
      <c r="I2182" s="7">
        <v>30.000000000000004</v>
      </c>
      <c r="J2182" s="8">
        <v>100</v>
      </c>
      <c r="K2182" s="9">
        <v>30000.000000000004</v>
      </c>
      <c r="L2182" s="9">
        <v>9000</v>
      </c>
      <c r="M2182" s="10">
        <v>0.3</v>
      </c>
      <c r="N2182" s="4" t="s">
        <v>83</v>
      </c>
      <c r="O2182" s="4" t="str">
        <f>TEXT(Table1[[#This Row],[Invoice Date]],"yyyy")</f>
        <v>2021</v>
      </c>
      <c r="P2182" s="4" t="str">
        <f>TEXT(Table1[[#This Row],[Invoice Date]],"mmm")</f>
        <v>Feb</v>
      </c>
      <c r="Q2182" s="27">
        <f>WEEKNUM(Table1[[#This Row],[Invoice Date]]) + IF(YEAR(Table1[[#This Row],[Invoice Date]])=2021, 52, 0)</f>
        <v>59</v>
      </c>
    </row>
    <row r="2183" spans="2:17" ht="14.25" customHeight="1" x14ac:dyDescent="0.3">
      <c r="B2183" s="4" t="s">
        <v>26</v>
      </c>
      <c r="C2183" s="33">
        <v>1197831</v>
      </c>
      <c r="D2183" s="5">
        <v>44236</v>
      </c>
      <c r="E2183" s="4" t="s">
        <v>36</v>
      </c>
      <c r="F2183" s="4" t="s">
        <v>108</v>
      </c>
      <c r="G2183" s="4" t="s">
        <v>109</v>
      </c>
      <c r="H2183" s="6" t="s">
        <v>20</v>
      </c>
      <c r="I2183" s="7">
        <v>25.000000000000007</v>
      </c>
      <c r="J2183" s="8">
        <v>225</v>
      </c>
      <c r="K2183" s="9">
        <v>56250.000000000015</v>
      </c>
      <c r="L2183" s="9">
        <v>16875.000000000004</v>
      </c>
      <c r="M2183" s="10">
        <v>0.3</v>
      </c>
      <c r="N2183" s="4" t="s">
        <v>83</v>
      </c>
      <c r="O2183" s="4" t="str">
        <f>TEXT(Table1[[#This Row],[Invoice Date]],"yyyy")</f>
        <v>2021</v>
      </c>
      <c r="P2183" s="4" t="str">
        <f>TEXT(Table1[[#This Row],[Invoice Date]],"mmm")</f>
        <v>Feb</v>
      </c>
      <c r="Q2183" s="27">
        <f>WEEKNUM(Table1[[#This Row],[Invoice Date]]) + IF(YEAR(Table1[[#This Row],[Invoice Date]])=2021, 52, 0)</f>
        <v>59</v>
      </c>
    </row>
    <row r="2184" spans="2:17" ht="14.25" customHeight="1" x14ac:dyDescent="0.3">
      <c r="B2184" s="4" t="s">
        <v>26</v>
      </c>
      <c r="C2184" s="33">
        <v>1197831</v>
      </c>
      <c r="D2184" s="5">
        <v>44236</v>
      </c>
      <c r="E2184" s="4" t="s">
        <v>36</v>
      </c>
      <c r="F2184" s="4" t="s">
        <v>108</v>
      </c>
      <c r="G2184" s="4" t="s">
        <v>109</v>
      </c>
      <c r="H2184" s="6" t="s">
        <v>19</v>
      </c>
      <c r="I2184" s="7">
        <v>35</v>
      </c>
      <c r="J2184" s="8">
        <v>175</v>
      </c>
      <c r="K2184" s="9">
        <v>61250</v>
      </c>
      <c r="L2184" s="9">
        <v>18375</v>
      </c>
      <c r="M2184" s="10">
        <v>0.3</v>
      </c>
      <c r="N2184" s="4" t="s">
        <v>83</v>
      </c>
      <c r="O2184" s="4" t="str">
        <f>TEXT(Table1[[#This Row],[Invoice Date]],"yyyy")</f>
        <v>2021</v>
      </c>
      <c r="P2184" s="4" t="str">
        <f>TEXT(Table1[[#This Row],[Invoice Date]],"mmm")</f>
        <v>Feb</v>
      </c>
      <c r="Q2184" s="27">
        <f>WEEKNUM(Table1[[#This Row],[Invoice Date]]) + IF(YEAR(Table1[[#This Row],[Invoice Date]])=2021, 52, 0)</f>
        <v>59</v>
      </c>
    </row>
    <row r="2185" spans="2:17" ht="14.25" customHeight="1" x14ac:dyDescent="0.3">
      <c r="B2185" s="4" t="s">
        <v>26</v>
      </c>
      <c r="C2185" s="33">
        <v>1197831</v>
      </c>
      <c r="D2185" s="5">
        <v>44236</v>
      </c>
      <c r="E2185" s="4" t="s">
        <v>36</v>
      </c>
      <c r="F2185" s="4" t="s">
        <v>110</v>
      </c>
      <c r="G2185" s="4" t="s">
        <v>111</v>
      </c>
      <c r="H2185" s="6" t="s">
        <v>23</v>
      </c>
      <c r="I2185" s="7">
        <v>24.999999999999996</v>
      </c>
      <c r="J2185" s="8">
        <v>275</v>
      </c>
      <c r="K2185" s="9">
        <v>68749.999999999985</v>
      </c>
      <c r="L2185" s="9">
        <v>27499.999999999996</v>
      </c>
      <c r="M2185" s="10">
        <v>0.4</v>
      </c>
      <c r="N2185" s="4" t="s">
        <v>83</v>
      </c>
      <c r="O2185" s="4" t="str">
        <f>TEXT(Table1[[#This Row],[Invoice Date]],"yyyy")</f>
        <v>2021</v>
      </c>
      <c r="P2185" s="4" t="str">
        <f>TEXT(Table1[[#This Row],[Invoice Date]],"mmm")</f>
        <v>Feb</v>
      </c>
      <c r="Q2185" s="27">
        <f>WEEKNUM(Table1[[#This Row],[Invoice Date]]) + IF(YEAR(Table1[[#This Row],[Invoice Date]])=2021, 52, 0)</f>
        <v>59</v>
      </c>
    </row>
    <row r="2186" spans="2:17" ht="14.25" customHeight="1" x14ac:dyDescent="0.3">
      <c r="B2186" s="4" t="s">
        <v>26</v>
      </c>
      <c r="C2186" s="33">
        <v>1197831</v>
      </c>
      <c r="D2186" s="5">
        <v>44236</v>
      </c>
      <c r="E2186" s="4" t="s">
        <v>36</v>
      </c>
      <c r="F2186" s="4" t="s">
        <v>110</v>
      </c>
      <c r="G2186" s="4" t="s">
        <v>111</v>
      </c>
      <c r="H2186" s="6" t="s">
        <v>22</v>
      </c>
      <c r="I2186" s="7">
        <v>44.999999999999993</v>
      </c>
      <c r="J2186" s="8">
        <v>175</v>
      </c>
      <c r="K2186" s="9">
        <v>78749.999999999985</v>
      </c>
      <c r="L2186" s="9">
        <v>27562.499999999993</v>
      </c>
      <c r="M2186" s="10">
        <v>0.35</v>
      </c>
      <c r="N2186" s="4" t="s">
        <v>83</v>
      </c>
      <c r="O2186" s="4" t="str">
        <f>TEXT(Table1[[#This Row],[Invoice Date]],"yyyy")</f>
        <v>2021</v>
      </c>
      <c r="P2186" s="4" t="str">
        <f>TEXT(Table1[[#This Row],[Invoice Date]],"mmm")</f>
        <v>Feb</v>
      </c>
      <c r="Q2186" s="27">
        <f>WEEKNUM(Table1[[#This Row],[Invoice Date]]) + IF(YEAR(Table1[[#This Row],[Invoice Date]])=2021, 52, 0)</f>
        <v>59</v>
      </c>
    </row>
    <row r="2187" spans="2:17" ht="14.25" customHeight="1" x14ac:dyDescent="0.3">
      <c r="B2187" s="4" t="s">
        <v>26</v>
      </c>
      <c r="C2187" s="33">
        <v>1197831</v>
      </c>
      <c r="D2187" s="5">
        <v>44236</v>
      </c>
      <c r="E2187" s="4" t="s">
        <v>36</v>
      </c>
      <c r="F2187" s="4" t="s">
        <v>108</v>
      </c>
      <c r="G2187" s="4" t="s">
        <v>109</v>
      </c>
      <c r="H2187" s="6" t="s">
        <v>17</v>
      </c>
      <c r="I2187" s="7">
        <v>35</v>
      </c>
      <c r="J2187" s="8">
        <v>525</v>
      </c>
      <c r="K2187" s="9">
        <v>183750</v>
      </c>
      <c r="L2187" s="9">
        <v>64312.499999999993</v>
      </c>
      <c r="M2187" s="10">
        <v>0.35</v>
      </c>
      <c r="N2187" s="4" t="s">
        <v>83</v>
      </c>
      <c r="O2187" s="4" t="str">
        <f>TEXT(Table1[[#This Row],[Invoice Date]],"yyyy")</f>
        <v>2021</v>
      </c>
      <c r="P2187" s="4" t="str">
        <f>TEXT(Table1[[#This Row],[Invoice Date]],"mmm")</f>
        <v>Feb</v>
      </c>
      <c r="Q2187" s="27">
        <f>WEEKNUM(Table1[[#This Row],[Invoice Date]]) + IF(YEAR(Table1[[#This Row],[Invoice Date]])=2021, 52, 0)</f>
        <v>59</v>
      </c>
    </row>
    <row r="2188" spans="2:17" ht="14.25" customHeight="1" x14ac:dyDescent="0.3">
      <c r="B2188" s="4" t="s">
        <v>34</v>
      </c>
      <c r="C2188" s="33">
        <v>1189833</v>
      </c>
      <c r="D2188" s="5">
        <v>44236</v>
      </c>
      <c r="E2188" s="4" t="s">
        <v>36</v>
      </c>
      <c r="F2188" s="4" t="s">
        <v>53</v>
      </c>
      <c r="G2188" s="4" t="s">
        <v>54</v>
      </c>
      <c r="H2188" s="6" t="s">
        <v>19</v>
      </c>
      <c r="I2188" s="7">
        <v>55.000000000000007</v>
      </c>
      <c r="J2188" s="8">
        <v>625</v>
      </c>
      <c r="K2188" s="9">
        <v>343750.00000000006</v>
      </c>
      <c r="L2188" s="9">
        <v>103125.00000000001</v>
      </c>
      <c r="M2188" s="10">
        <v>0.3</v>
      </c>
      <c r="N2188" s="4" t="s">
        <v>24</v>
      </c>
      <c r="O2188" s="4" t="str">
        <f>TEXT(Table1[[#This Row],[Invoice Date]],"yyyy")</f>
        <v>2021</v>
      </c>
      <c r="P2188" s="4" t="str">
        <f>TEXT(Table1[[#This Row],[Invoice Date]],"mmm")</f>
        <v>Feb</v>
      </c>
      <c r="Q2188" s="27">
        <f>WEEKNUM(Table1[[#This Row],[Invoice Date]]) + IF(YEAR(Table1[[#This Row],[Invoice Date]])=2021, 52, 0)</f>
        <v>59</v>
      </c>
    </row>
    <row r="2189" spans="2:17" ht="14.25" customHeight="1" x14ac:dyDescent="0.3">
      <c r="B2189" s="4" t="s">
        <v>30</v>
      </c>
      <c r="C2189" s="34">
        <v>1128299</v>
      </c>
      <c r="D2189" s="5">
        <v>44236</v>
      </c>
      <c r="E2189" s="4" t="s">
        <v>31</v>
      </c>
      <c r="F2189" s="4" t="s">
        <v>32</v>
      </c>
      <c r="G2189" s="4" t="s">
        <v>33</v>
      </c>
      <c r="H2189" s="6" t="s">
        <v>22</v>
      </c>
      <c r="I2189" s="7">
        <v>65</v>
      </c>
      <c r="J2189" s="8">
        <v>650</v>
      </c>
      <c r="K2189" s="9">
        <v>422500</v>
      </c>
      <c r="L2189" s="9">
        <v>190125.00000000003</v>
      </c>
      <c r="M2189" s="10">
        <v>0.45000000000000007</v>
      </c>
      <c r="N2189" s="4" t="s">
        <v>24</v>
      </c>
      <c r="O2189" s="4" t="str">
        <f>TEXT(Table1[[#This Row],[Invoice Date]],"yyyy")</f>
        <v>2021</v>
      </c>
      <c r="P2189" s="4" t="str">
        <f>TEXT(Table1[[#This Row],[Invoice Date]],"mmm")</f>
        <v>Feb</v>
      </c>
      <c r="Q2189" s="27">
        <f>WEEKNUM(Table1[[#This Row],[Invoice Date]]) + IF(YEAR(Table1[[#This Row],[Invoice Date]])=2021, 52, 0)</f>
        <v>59</v>
      </c>
    </row>
    <row r="2190" spans="2:17" ht="14.25" customHeight="1" x14ac:dyDescent="0.3">
      <c r="B2190" s="4" t="s">
        <v>30</v>
      </c>
      <c r="C2190" s="34">
        <v>1128299</v>
      </c>
      <c r="D2190" s="5">
        <v>44237</v>
      </c>
      <c r="E2190" s="4" t="s">
        <v>36</v>
      </c>
      <c r="F2190" s="4" t="s">
        <v>116</v>
      </c>
      <c r="G2190" s="4" t="s">
        <v>117</v>
      </c>
      <c r="H2190" s="6" t="s">
        <v>21</v>
      </c>
      <c r="I2190" s="7">
        <v>29</v>
      </c>
      <c r="J2190" s="8">
        <v>36</v>
      </c>
      <c r="K2190" s="9">
        <v>1044</v>
      </c>
      <c r="L2190" s="9">
        <v>490.67999999999995</v>
      </c>
      <c r="M2190" s="10">
        <v>0.47</v>
      </c>
      <c r="N2190" s="4" t="s">
        <v>83</v>
      </c>
      <c r="O2190" s="4" t="str">
        <f>TEXT(Table1[[#This Row],[Invoice Date]],"yyyy")</f>
        <v>2021</v>
      </c>
      <c r="P2190" s="4" t="str">
        <f>TEXT(Table1[[#This Row],[Invoice Date]],"mmm")</f>
        <v>Feb</v>
      </c>
      <c r="Q2190" s="27">
        <f>WEEKNUM(Table1[[#This Row],[Invoice Date]]) + IF(YEAR(Table1[[#This Row],[Invoice Date]])=2021, 52, 0)</f>
        <v>59</v>
      </c>
    </row>
    <row r="2191" spans="2:17" ht="14.25" customHeight="1" x14ac:dyDescent="0.3">
      <c r="B2191" s="4" t="s">
        <v>30</v>
      </c>
      <c r="C2191" s="34">
        <v>1128299</v>
      </c>
      <c r="D2191" s="5">
        <v>44237</v>
      </c>
      <c r="E2191" s="4" t="s">
        <v>36</v>
      </c>
      <c r="F2191" s="4" t="s">
        <v>116</v>
      </c>
      <c r="G2191" s="4" t="s">
        <v>117</v>
      </c>
      <c r="H2191" s="6" t="s">
        <v>23</v>
      </c>
      <c r="I2191" s="7">
        <v>19</v>
      </c>
      <c r="J2191" s="8">
        <v>75</v>
      </c>
      <c r="K2191" s="9">
        <v>1425</v>
      </c>
      <c r="L2191" s="9">
        <v>726.75</v>
      </c>
      <c r="M2191" s="10">
        <v>0.51</v>
      </c>
      <c r="N2191" s="4" t="s">
        <v>83</v>
      </c>
      <c r="O2191" s="4" t="str">
        <f>TEXT(Table1[[#This Row],[Invoice Date]],"yyyy")</f>
        <v>2021</v>
      </c>
      <c r="P2191" s="4" t="str">
        <f>TEXT(Table1[[#This Row],[Invoice Date]],"mmm")</f>
        <v>Feb</v>
      </c>
      <c r="Q2191" s="27">
        <f>WEEKNUM(Table1[[#This Row],[Invoice Date]]) + IF(YEAR(Table1[[#This Row],[Invoice Date]])=2021, 52, 0)</f>
        <v>59</v>
      </c>
    </row>
    <row r="2192" spans="2:17" ht="14.25" customHeight="1" x14ac:dyDescent="0.3">
      <c r="B2192" s="4" t="s">
        <v>30</v>
      </c>
      <c r="C2192" s="34">
        <v>1128299</v>
      </c>
      <c r="D2192" s="5">
        <v>44237</v>
      </c>
      <c r="E2192" s="4" t="s">
        <v>36</v>
      </c>
      <c r="F2192" s="4" t="s">
        <v>114</v>
      </c>
      <c r="G2192" s="4" t="s">
        <v>115</v>
      </c>
      <c r="H2192" s="6" t="s">
        <v>20</v>
      </c>
      <c r="I2192" s="7">
        <v>24</v>
      </c>
      <c r="J2192" s="8">
        <v>73</v>
      </c>
      <c r="K2192" s="9">
        <v>1752</v>
      </c>
      <c r="L2192" s="9">
        <v>876</v>
      </c>
      <c r="M2192" s="10">
        <v>0.5</v>
      </c>
      <c r="N2192" s="4" t="s">
        <v>83</v>
      </c>
      <c r="O2192" s="4" t="str">
        <f>TEXT(Table1[[#This Row],[Invoice Date]],"yyyy")</f>
        <v>2021</v>
      </c>
      <c r="P2192" s="4" t="str">
        <f>TEXT(Table1[[#This Row],[Invoice Date]],"mmm")</f>
        <v>Feb</v>
      </c>
      <c r="Q2192" s="27">
        <f>WEEKNUM(Table1[[#This Row],[Invoice Date]]) + IF(YEAR(Table1[[#This Row],[Invoice Date]])=2021, 52, 0)</f>
        <v>59</v>
      </c>
    </row>
    <row r="2193" spans="2:17" ht="14.25" customHeight="1" x14ac:dyDescent="0.3">
      <c r="B2193" s="4" t="s">
        <v>30</v>
      </c>
      <c r="C2193" s="34">
        <v>1128299</v>
      </c>
      <c r="D2193" s="5">
        <v>44237</v>
      </c>
      <c r="E2193" s="4" t="s">
        <v>36</v>
      </c>
      <c r="F2193" s="4" t="s">
        <v>114</v>
      </c>
      <c r="G2193" s="4" t="s">
        <v>115</v>
      </c>
      <c r="H2193" s="6" t="s">
        <v>19</v>
      </c>
      <c r="I2193" s="7">
        <v>34</v>
      </c>
      <c r="J2193" s="8">
        <v>52</v>
      </c>
      <c r="K2193" s="9">
        <v>1768</v>
      </c>
      <c r="L2193" s="9">
        <v>901.68000000000006</v>
      </c>
      <c r="M2193" s="10">
        <v>0.51</v>
      </c>
      <c r="N2193" s="4" t="s">
        <v>83</v>
      </c>
      <c r="O2193" s="4" t="str">
        <f>TEXT(Table1[[#This Row],[Invoice Date]],"yyyy")</f>
        <v>2021</v>
      </c>
      <c r="P2193" s="4" t="str">
        <f>TEXT(Table1[[#This Row],[Invoice Date]],"mmm")</f>
        <v>Feb</v>
      </c>
      <c r="Q2193" s="27">
        <f>WEEKNUM(Table1[[#This Row],[Invoice Date]]) + IF(YEAR(Table1[[#This Row],[Invoice Date]])=2021, 52, 0)</f>
        <v>59</v>
      </c>
    </row>
    <row r="2194" spans="2:17" ht="14.25" customHeight="1" x14ac:dyDescent="0.3">
      <c r="B2194" s="4" t="s">
        <v>14</v>
      </c>
      <c r="C2194" s="33">
        <v>1185732</v>
      </c>
      <c r="D2194" s="5">
        <v>44237</v>
      </c>
      <c r="E2194" s="4" t="s">
        <v>31</v>
      </c>
      <c r="F2194" s="4" t="s">
        <v>66</v>
      </c>
      <c r="G2194" s="4" t="s">
        <v>67</v>
      </c>
      <c r="H2194" s="6" t="s">
        <v>22</v>
      </c>
      <c r="I2194" s="7">
        <v>47</v>
      </c>
      <c r="J2194" s="8">
        <v>38</v>
      </c>
      <c r="K2194" s="9">
        <v>1786</v>
      </c>
      <c r="L2194" s="9">
        <v>535.79999999999995</v>
      </c>
      <c r="M2194" s="10">
        <v>0.3</v>
      </c>
      <c r="N2194" s="4" t="s">
        <v>83</v>
      </c>
      <c r="O2194" s="4" t="str">
        <f>TEXT(Table1[[#This Row],[Invoice Date]],"yyyy")</f>
        <v>2021</v>
      </c>
      <c r="P2194" s="4" t="str">
        <f>TEXT(Table1[[#This Row],[Invoice Date]],"mmm")</f>
        <v>Feb</v>
      </c>
      <c r="Q2194" s="27">
        <f>WEEKNUM(Table1[[#This Row],[Invoice Date]]) + IF(YEAR(Table1[[#This Row],[Invoice Date]])=2021, 52, 0)</f>
        <v>59</v>
      </c>
    </row>
    <row r="2195" spans="2:17" ht="14.25" customHeight="1" x14ac:dyDescent="0.3">
      <c r="B2195" s="4" t="s">
        <v>14</v>
      </c>
      <c r="C2195" s="33">
        <v>1185732</v>
      </c>
      <c r="D2195" s="5">
        <v>44237</v>
      </c>
      <c r="E2195" s="4" t="s">
        <v>31</v>
      </c>
      <c r="F2195" s="4" t="s">
        <v>66</v>
      </c>
      <c r="G2195" s="4" t="s">
        <v>67</v>
      </c>
      <c r="H2195" s="6" t="s">
        <v>21</v>
      </c>
      <c r="I2195" s="7">
        <v>41</v>
      </c>
      <c r="J2195" s="8">
        <v>56</v>
      </c>
      <c r="K2195" s="9">
        <v>2296</v>
      </c>
      <c r="L2195" s="9">
        <v>895.44</v>
      </c>
      <c r="M2195" s="10">
        <v>0.39</v>
      </c>
      <c r="N2195" s="4" t="s">
        <v>83</v>
      </c>
      <c r="O2195" s="4" t="str">
        <f>TEXT(Table1[[#This Row],[Invoice Date]],"yyyy")</f>
        <v>2021</v>
      </c>
      <c r="P2195" s="4" t="str">
        <f>TEXT(Table1[[#This Row],[Invoice Date]],"mmm")</f>
        <v>Feb</v>
      </c>
      <c r="Q2195" s="27">
        <f>WEEKNUM(Table1[[#This Row],[Invoice Date]]) + IF(YEAR(Table1[[#This Row],[Invoice Date]])=2021, 52, 0)</f>
        <v>59</v>
      </c>
    </row>
    <row r="2196" spans="2:17" ht="14.25" customHeight="1" x14ac:dyDescent="0.3">
      <c r="B2196" s="4" t="s">
        <v>30</v>
      </c>
      <c r="C2196" s="34">
        <v>1128299</v>
      </c>
      <c r="D2196" s="5">
        <v>44237</v>
      </c>
      <c r="E2196" s="4" t="s">
        <v>36</v>
      </c>
      <c r="F2196" s="4" t="s">
        <v>116</v>
      </c>
      <c r="G2196" s="4" t="s">
        <v>117</v>
      </c>
      <c r="H2196" s="6" t="s">
        <v>22</v>
      </c>
      <c r="I2196" s="7">
        <v>41</v>
      </c>
      <c r="J2196" s="8">
        <v>58</v>
      </c>
      <c r="K2196" s="9">
        <v>2378</v>
      </c>
      <c r="L2196" s="9">
        <v>1046.32</v>
      </c>
      <c r="M2196" s="10">
        <v>0.44</v>
      </c>
      <c r="N2196" s="4" t="s">
        <v>83</v>
      </c>
      <c r="O2196" s="4" t="str">
        <f>TEXT(Table1[[#This Row],[Invoice Date]],"yyyy")</f>
        <v>2021</v>
      </c>
      <c r="P2196" s="4" t="str">
        <f>TEXT(Table1[[#This Row],[Invoice Date]],"mmm")</f>
        <v>Feb</v>
      </c>
      <c r="Q2196" s="27">
        <f>WEEKNUM(Table1[[#This Row],[Invoice Date]]) + IF(YEAR(Table1[[#This Row],[Invoice Date]])=2021, 52, 0)</f>
        <v>59</v>
      </c>
    </row>
    <row r="2197" spans="2:17" ht="14.25" customHeight="1" x14ac:dyDescent="0.3">
      <c r="B2197" s="4" t="s">
        <v>14</v>
      </c>
      <c r="C2197" s="33">
        <v>1185732</v>
      </c>
      <c r="D2197" s="5">
        <v>44237</v>
      </c>
      <c r="E2197" s="4" t="s">
        <v>31</v>
      </c>
      <c r="F2197" s="4" t="s">
        <v>64</v>
      </c>
      <c r="G2197" s="4" t="s">
        <v>65</v>
      </c>
      <c r="H2197" s="6" t="s">
        <v>19</v>
      </c>
      <c r="I2197" s="7">
        <v>42</v>
      </c>
      <c r="J2197" s="8">
        <v>98</v>
      </c>
      <c r="K2197" s="9">
        <v>4116</v>
      </c>
      <c r="L2197" s="9">
        <v>1317.1200000000001</v>
      </c>
      <c r="M2197" s="10">
        <v>0.32</v>
      </c>
      <c r="N2197" s="4" t="s">
        <v>83</v>
      </c>
      <c r="O2197" s="4" t="str">
        <f>TEXT(Table1[[#This Row],[Invoice Date]],"yyyy")</f>
        <v>2021</v>
      </c>
      <c r="P2197" s="4" t="str">
        <f>TEXT(Table1[[#This Row],[Invoice Date]],"mmm")</f>
        <v>Feb</v>
      </c>
      <c r="Q2197" s="27">
        <f>WEEKNUM(Table1[[#This Row],[Invoice Date]]) + IF(YEAR(Table1[[#This Row],[Invoice Date]])=2021, 52, 0)</f>
        <v>59</v>
      </c>
    </row>
    <row r="2198" spans="2:17" ht="14.25" customHeight="1" x14ac:dyDescent="0.3">
      <c r="B2198" s="4" t="s">
        <v>14</v>
      </c>
      <c r="C2198" s="33">
        <v>1185732</v>
      </c>
      <c r="D2198" s="5">
        <v>44237</v>
      </c>
      <c r="E2198" s="4" t="s">
        <v>31</v>
      </c>
      <c r="F2198" s="4" t="s">
        <v>64</v>
      </c>
      <c r="G2198" s="4" t="s">
        <v>65</v>
      </c>
      <c r="H2198" s="6" t="s">
        <v>20</v>
      </c>
      <c r="I2198" s="7">
        <v>44</v>
      </c>
      <c r="J2198" s="8">
        <v>94</v>
      </c>
      <c r="K2198" s="9">
        <v>4136</v>
      </c>
      <c r="L2198" s="9">
        <v>1488.96</v>
      </c>
      <c r="M2198" s="10">
        <v>0.36</v>
      </c>
      <c r="N2198" s="4" t="s">
        <v>83</v>
      </c>
      <c r="O2198" s="4" t="str">
        <f>TEXT(Table1[[#This Row],[Invoice Date]],"yyyy")</f>
        <v>2021</v>
      </c>
      <c r="P2198" s="4" t="str">
        <f>TEXT(Table1[[#This Row],[Invoice Date]],"mmm")</f>
        <v>Feb</v>
      </c>
      <c r="Q2198" s="27">
        <f>WEEKNUM(Table1[[#This Row],[Invoice Date]]) + IF(YEAR(Table1[[#This Row],[Invoice Date]])=2021, 52, 0)</f>
        <v>59</v>
      </c>
    </row>
    <row r="2199" spans="2:17" ht="14.25" customHeight="1" x14ac:dyDescent="0.3">
      <c r="B2199" s="4" t="s">
        <v>14</v>
      </c>
      <c r="C2199" s="33">
        <v>1185732</v>
      </c>
      <c r="D2199" s="5">
        <v>44237</v>
      </c>
      <c r="E2199" s="4" t="s">
        <v>31</v>
      </c>
      <c r="F2199" s="4" t="s">
        <v>66</v>
      </c>
      <c r="G2199" s="4" t="s">
        <v>67</v>
      </c>
      <c r="H2199" s="6" t="s">
        <v>23</v>
      </c>
      <c r="I2199" s="7">
        <v>44</v>
      </c>
      <c r="J2199" s="8">
        <v>102</v>
      </c>
      <c r="K2199" s="9">
        <v>4488</v>
      </c>
      <c r="L2199" s="9">
        <v>2468.4</v>
      </c>
      <c r="M2199" s="10">
        <v>0.55000000000000004</v>
      </c>
      <c r="N2199" s="4" t="s">
        <v>83</v>
      </c>
      <c r="O2199" s="4" t="str">
        <f>TEXT(Table1[[#This Row],[Invoice Date]],"yyyy")</f>
        <v>2021</v>
      </c>
      <c r="P2199" s="4" t="str">
        <f>TEXT(Table1[[#This Row],[Invoice Date]],"mmm")</f>
        <v>Feb</v>
      </c>
      <c r="Q2199" s="27">
        <f>WEEKNUM(Table1[[#This Row],[Invoice Date]]) + IF(YEAR(Table1[[#This Row],[Invoice Date]])=2021, 52, 0)</f>
        <v>59</v>
      </c>
    </row>
    <row r="2200" spans="2:17" ht="14.25" customHeight="1" x14ac:dyDescent="0.3">
      <c r="B2200" s="4" t="s">
        <v>30</v>
      </c>
      <c r="C2200" s="34">
        <v>1128299</v>
      </c>
      <c r="D2200" s="5">
        <v>44237</v>
      </c>
      <c r="E2200" s="4" t="s">
        <v>48</v>
      </c>
      <c r="F2200" s="4" t="s">
        <v>49</v>
      </c>
      <c r="G2200" s="4" t="s">
        <v>68</v>
      </c>
      <c r="H2200" s="6" t="s">
        <v>20</v>
      </c>
      <c r="I2200" s="7">
        <v>23</v>
      </c>
      <c r="J2200" s="8">
        <v>204</v>
      </c>
      <c r="K2200" s="9">
        <v>4692</v>
      </c>
      <c r="L2200" s="9">
        <v>1501.44</v>
      </c>
      <c r="M2200" s="10">
        <v>0.32</v>
      </c>
      <c r="N2200" s="4" t="s">
        <v>24</v>
      </c>
      <c r="O2200" s="4" t="str">
        <f>TEXT(Table1[[#This Row],[Invoice Date]],"yyyy")</f>
        <v>2021</v>
      </c>
      <c r="P2200" s="4" t="str">
        <f>TEXT(Table1[[#This Row],[Invoice Date]],"mmm")</f>
        <v>Feb</v>
      </c>
      <c r="Q2200" s="27">
        <f>WEEKNUM(Table1[[#This Row],[Invoice Date]]) + IF(YEAR(Table1[[#This Row],[Invoice Date]])=2021, 52, 0)</f>
        <v>59</v>
      </c>
    </row>
    <row r="2201" spans="2:17" ht="14.25" customHeight="1" x14ac:dyDescent="0.3">
      <c r="B2201" s="4" t="s">
        <v>14</v>
      </c>
      <c r="C2201" s="33">
        <v>1185732</v>
      </c>
      <c r="D2201" s="5">
        <v>44237</v>
      </c>
      <c r="E2201" s="4" t="s">
        <v>31</v>
      </c>
      <c r="F2201" s="4" t="s">
        <v>64</v>
      </c>
      <c r="G2201" s="4" t="s">
        <v>65</v>
      </c>
      <c r="H2201" s="6" t="s">
        <v>17</v>
      </c>
      <c r="I2201" s="7">
        <v>33</v>
      </c>
      <c r="J2201" s="8">
        <v>143</v>
      </c>
      <c r="K2201" s="9">
        <v>4719</v>
      </c>
      <c r="L2201" s="9">
        <v>1698.84</v>
      </c>
      <c r="M2201" s="10">
        <v>0.36</v>
      </c>
      <c r="N2201" s="4" t="s">
        <v>83</v>
      </c>
      <c r="O2201" s="4" t="str">
        <f>TEXT(Table1[[#This Row],[Invoice Date]],"yyyy")</f>
        <v>2021</v>
      </c>
      <c r="P2201" s="4" t="str">
        <f>TEXT(Table1[[#This Row],[Invoice Date]],"mmm")</f>
        <v>Feb</v>
      </c>
      <c r="Q2201" s="27">
        <f>WEEKNUM(Table1[[#This Row],[Invoice Date]]) + IF(YEAR(Table1[[#This Row],[Invoice Date]])=2021, 52, 0)</f>
        <v>59</v>
      </c>
    </row>
    <row r="2202" spans="2:17" ht="14.25" customHeight="1" x14ac:dyDescent="0.3">
      <c r="B2202" s="4" t="s">
        <v>30</v>
      </c>
      <c r="C2202" s="34">
        <v>1128299</v>
      </c>
      <c r="D2202" s="5">
        <v>44237</v>
      </c>
      <c r="E2202" s="4" t="s">
        <v>15</v>
      </c>
      <c r="F2202" s="4" t="s">
        <v>16</v>
      </c>
      <c r="G2202" s="4" t="s">
        <v>69</v>
      </c>
      <c r="H2202" s="6" t="s">
        <v>21</v>
      </c>
      <c r="I2202" s="7">
        <v>37</v>
      </c>
      <c r="J2202" s="8">
        <v>133</v>
      </c>
      <c r="K2202" s="9">
        <v>4921</v>
      </c>
      <c r="L2202" s="9">
        <v>2066.8199999999997</v>
      </c>
      <c r="M2202" s="10">
        <v>0.42</v>
      </c>
      <c r="N2202" s="4" t="s">
        <v>83</v>
      </c>
      <c r="O2202" s="4" t="str">
        <f>TEXT(Table1[[#This Row],[Invoice Date]],"yyyy")</f>
        <v>2021</v>
      </c>
      <c r="P2202" s="4" t="str">
        <f>TEXT(Table1[[#This Row],[Invoice Date]],"mmm")</f>
        <v>Feb</v>
      </c>
      <c r="Q2202" s="27">
        <f>WEEKNUM(Table1[[#This Row],[Invoice Date]]) + IF(YEAR(Table1[[#This Row],[Invoice Date]])=2021, 52, 0)</f>
        <v>59</v>
      </c>
    </row>
    <row r="2203" spans="2:17" ht="14.25" customHeight="1" x14ac:dyDescent="0.3">
      <c r="B2203" s="4" t="s">
        <v>30</v>
      </c>
      <c r="C2203" s="34">
        <v>1128299</v>
      </c>
      <c r="D2203" s="5">
        <v>44237</v>
      </c>
      <c r="E2203" s="4" t="s">
        <v>48</v>
      </c>
      <c r="F2203" s="4" t="s">
        <v>49</v>
      </c>
      <c r="G2203" s="4" t="s">
        <v>68</v>
      </c>
      <c r="H2203" s="6" t="s">
        <v>19</v>
      </c>
      <c r="I2203" s="7">
        <v>31</v>
      </c>
      <c r="J2203" s="8">
        <v>165</v>
      </c>
      <c r="K2203" s="9">
        <v>5115</v>
      </c>
      <c r="L2203" s="9">
        <v>2097.15</v>
      </c>
      <c r="M2203" s="10">
        <v>0.41</v>
      </c>
      <c r="N2203" s="4" t="s">
        <v>24</v>
      </c>
      <c r="O2203" s="4" t="str">
        <f>TEXT(Table1[[#This Row],[Invoice Date]],"yyyy")</f>
        <v>2021</v>
      </c>
      <c r="P2203" s="4" t="str">
        <f>TEXT(Table1[[#This Row],[Invoice Date]],"mmm")</f>
        <v>Feb</v>
      </c>
      <c r="Q2203" s="27">
        <f>WEEKNUM(Table1[[#This Row],[Invoice Date]]) + IF(YEAR(Table1[[#This Row],[Invoice Date]])=2021, 52, 0)</f>
        <v>59</v>
      </c>
    </row>
    <row r="2204" spans="2:17" ht="14.25" customHeight="1" x14ac:dyDescent="0.3">
      <c r="B2204" s="4" t="s">
        <v>30</v>
      </c>
      <c r="C2204" s="34">
        <v>1128299</v>
      </c>
      <c r="D2204" s="5">
        <v>44237</v>
      </c>
      <c r="E2204" s="4" t="s">
        <v>36</v>
      </c>
      <c r="F2204" s="4" t="s">
        <v>114</v>
      </c>
      <c r="G2204" s="4" t="s">
        <v>115</v>
      </c>
      <c r="H2204" s="6" t="s">
        <v>17</v>
      </c>
      <c r="I2204" s="7">
        <v>34</v>
      </c>
      <c r="J2204" s="8">
        <v>160</v>
      </c>
      <c r="K2204" s="9">
        <v>5440</v>
      </c>
      <c r="L2204" s="9">
        <v>2992.0000000000005</v>
      </c>
      <c r="M2204" s="10">
        <v>0.55000000000000004</v>
      </c>
      <c r="N2204" s="4" t="s">
        <v>83</v>
      </c>
      <c r="O2204" s="4" t="str">
        <f>TEXT(Table1[[#This Row],[Invoice Date]],"yyyy")</f>
        <v>2021</v>
      </c>
      <c r="P2204" s="4" t="str">
        <f>TEXT(Table1[[#This Row],[Invoice Date]],"mmm")</f>
        <v>Feb</v>
      </c>
      <c r="Q2204" s="27">
        <f>WEEKNUM(Table1[[#This Row],[Invoice Date]]) + IF(YEAR(Table1[[#This Row],[Invoice Date]])=2021, 52, 0)</f>
        <v>59</v>
      </c>
    </row>
    <row r="2205" spans="2:17" ht="14.25" customHeight="1" x14ac:dyDescent="0.3">
      <c r="B2205" s="4" t="s">
        <v>30</v>
      </c>
      <c r="C2205" s="34">
        <v>1128299</v>
      </c>
      <c r="D2205" s="5">
        <v>44237</v>
      </c>
      <c r="E2205" s="4" t="s">
        <v>48</v>
      </c>
      <c r="F2205" s="4" t="s">
        <v>49</v>
      </c>
      <c r="G2205" s="4" t="s">
        <v>68</v>
      </c>
      <c r="H2205" s="6" t="s">
        <v>20</v>
      </c>
      <c r="I2205" s="7">
        <v>33</v>
      </c>
      <c r="J2205" s="8">
        <v>174</v>
      </c>
      <c r="K2205" s="9">
        <v>5742</v>
      </c>
      <c r="L2205" s="9">
        <v>2124.54</v>
      </c>
      <c r="M2205" s="10">
        <v>0.37</v>
      </c>
      <c r="N2205" s="4" t="s">
        <v>83</v>
      </c>
      <c r="O2205" s="4" t="str">
        <f>TEXT(Table1[[#This Row],[Invoice Date]],"yyyy")</f>
        <v>2021</v>
      </c>
      <c r="P2205" s="4" t="str">
        <f>TEXT(Table1[[#This Row],[Invoice Date]],"mmm")</f>
        <v>Feb</v>
      </c>
      <c r="Q2205" s="27">
        <f>WEEKNUM(Table1[[#This Row],[Invoice Date]]) + IF(YEAR(Table1[[#This Row],[Invoice Date]])=2021, 52, 0)</f>
        <v>59</v>
      </c>
    </row>
    <row r="2206" spans="2:17" ht="14.25" customHeight="1" x14ac:dyDescent="0.3">
      <c r="B2206" s="4" t="s">
        <v>30</v>
      </c>
      <c r="C2206" s="34">
        <v>1128299</v>
      </c>
      <c r="D2206" s="5">
        <v>44237</v>
      </c>
      <c r="E2206" s="4" t="s">
        <v>48</v>
      </c>
      <c r="F2206" s="4" t="s">
        <v>49</v>
      </c>
      <c r="G2206" s="4" t="s">
        <v>68</v>
      </c>
      <c r="H2206" s="6" t="s">
        <v>19</v>
      </c>
      <c r="I2206" s="7">
        <v>42</v>
      </c>
      <c r="J2206" s="8">
        <v>138</v>
      </c>
      <c r="K2206" s="9">
        <v>5796</v>
      </c>
      <c r="L2206" s="9">
        <v>2840.04</v>
      </c>
      <c r="M2206" s="10">
        <v>0.49</v>
      </c>
      <c r="N2206" s="4" t="s">
        <v>83</v>
      </c>
      <c r="O2206" s="4" t="str">
        <f>TEXT(Table1[[#This Row],[Invoice Date]],"yyyy")</f>
        <v>2021</v>
      </c>
      <c r="P2206" s="4" t="str">
        <f>TEXT(Table1[[#This Row],[Invoice Date]],"mmm")</f>
        <v>Feb</v>
      </c>
      <c r="Q2206" s="27">
        <f>WEEKNUM(Table1[[#This Row],[Invoice Date]]) + IF(YEAR(Table1[[#This Row],[Invoice Date]])=2021, 52, 0)</f>
        <v>59</v>
      </c>
    </row>
    <row r="2207" spans="2:17" ht="14.25" customHeight="1" x14ac:dyDescent="0.3">
      <c r="B2207" s="4" t="s">
        <v>34</v>
      </c>
      <c r="C2207" s="33">
        <v>1189833</v>
      </c>
      <c r="D2207" s="5">
        <v>44237</v>
      </c>
      <c r="E2207" s="4" t="s">
        <v>36</v>
      </c>
      <c r="F2207" s="4" t="s">
        <v>53</v>
      </c>
      <c r="G2207" s="4" t="s">
        <v>54</v>
      </c>
      <c r="H2207" s="6" t="s">
        <v>20</v>
      </c>
      <c r="I2207" s="7">
        <v>49</v>
      </c>
      <c r="J2207" s="8">
        <v>130</v>
      </c>
      <c r="K2207" s="9">
        <v>6370</v>
      </c>
      <c r="L2207" s="9">
        <v>3758.3000000000006</v>
      </c>
      <c r="M2207" s="10">
        <v>0.59000000000000008</v>
      </c>
      <c r="N2207" s="4" t="s">
        <v>83</v>
      </c>
      <c r="O2207" s="4" t="str">
        <f>TEXT(Table1[[#This Row],[Invoice Date]],"yyyy")</f>
        <v>2021</v>
      </c>
      <c r="P2207" s="4" t="str">
        <f>TEXT(Table1[[#This Row],[Invoice Date]],"mmm")</f>
        <v>Feb</v>
      </c>
      <c r="Q2207" s="27">
        <f>WEEKNUM(Table1[[#This Row],[Invoice Date]]) + IF(YEAR(Table1[[#This Row],[Invoice Date]])=2021, 52, 0)</f>
        <v>59</v>
      </c>
    </row>
    <row r="2208" spans="2:17" ht="14.25" customHeight="1" x14ac:dyDescent="0.3">
      <c r="B2208" s="4" t="s">
        <v>30</v>
      </c>
      <c r="C2208" s="34">
        <v>1128299</v>
      </c>
      <c r="D2208" s="5">
        <v>44237</v>
      </c>
      <c r="E2208" s="4" t="s">
        <v>15</v>
      </c>
      <c r="F2208" s="4" t="s">
        <v>16</v>
      </c>
      <c r="G2208" s="4" t="s">
        <v>69</v>
      </c>
      <c r="H2208" s="6" t="s">
        <v>23</v>
      </c>
      <c r="I2208" s="7">
        <v>42</v>
      </c>
      <c r="J2208" s="8">
        <v>182</v>
      </c>
      <c r="K2208" s="9">
        <v>7644</v>
      </c>
      <c r="L2208" s="9">
        <v>4892.16</v>
      </c>
      <c r="M2208" s="10">
        <v>0.64</v>
      </c>
      <c r="N2208" s="4" t="s">
        <v>83</v>
      </c>
      <c r="O2208" s="4" t="str">
        <f>TEXT(Table1[[#This Row],[Invoice Date]],"yyyy")</f>
        <v>2021</v>
      </c>
      <c r="P2208" s="4" t="str">
        <f>TEXT(Table1[[#This Row],[Invoice Date]],"mmm")</f>
        <v>Feb</v>
      </c>
      <c r="Q2208" s="27">
        <f>WEEKNUM(Table1[[#This Row],[Invoice Date]]) + IF(YEAR(Table1[[#This Row],[Invoice Date]])=2021, 52, 0)</f>
        <v>59</v>
      </c>
    </row>
    <row r="2209" spans="2:17" ht="14.25" customHeight="1" x14ac:dyDescent="0.3">
      <c r="B2209" s="4" t="s">
        <v>30</v>
      </c>
      <c r="C2209" s="34">
        <v>1128299</v>
      </c>
      <c r="D2209" s="5">
        <v>44237</v>
      </c>
      <c r="E2209" s="4" t="s">
        <v>15</v>
      </c>
      <c r="F2209" s="4" t="s">
        <v>16</v>
      </c>
      <c r="G2209" s="4" t="s">
        <v>69</v>
      </c>
      <c r="H2209" s="6" t="s">
        <v>22</v>
      </c>
      <c r="I2209" s="7">
        <v>50</v>
      </c>
      <c r="J2209" s="8">
        <v>154</v>
      </c>
      <c r="K2209" s="9">
        <v>7700</v>
      </c>
      <c r="L2209" s="9">
        <v>3541.9999999999995</v>
      </c>
      <c r="M2209" s="10">
        <v>0.45999999999999996</v>
      </c>
      <c r="N2209" s="4" t="s">
        <v>83</v>
      </c>
      <c r="O2209" s="4" t="str">
        <f>TEXT(Table1[[#This Row],[Invoice Date]],"yyyy")</f>
        <v>2021</v>
      </c>
      <c r="P2209" s="4" t="str">
        <f>TEXT(Table1[[#This Row],[Invoice Date]],"mmm")</f>
        <v>Feb</v>
      </c>
      <c r="Q2209" s="27">
        <f>WEEKNUM(Table1[[#This Row],[Invoice Date]]) + IF(YEAR(Table1[[#This Row],[Invoice Date]])=2021, 52, 0)</f>
        <v>59</v>
      </c>
    </row>
    <row r="2210" spans="2:17" ht="14.25" customHeight="1" x14ac:dyDescent="0.3">
      <c r="B2210" s="4" t="s">
        <v>30</v>
      </c>
      <c r="C2210" s="34">
        <v>1128299</v>
      </c>
      <c r="D2210" s="5">
        <v>44237</v>
      </c>
      <c r="E2210" s="4" t="s">
        <v>48</v>
      </c>
      <c r="F2210" s="4" t="s">
        <v>49</v>
      </c>
      <c r="G2210" s="4" t="s">
        <v>68</v>
      </c>
      <c r="H2210" s="6" t="s">
        <v>17</v>
      </c>
      <c r="I2210" s="7">
        <v>44</v>
      </c>
      <c r="J2210" s="8">
        <v>234</v>
      </c>
      <c r="K2210" s="9">
        <v>10296</v>
      </c>
      <c r="L2210" s="9">
        <v>5662.8</v>
      </c>
      <c r="M2210" s="10">
        <v>0.55000000000000004</v>
      </c>
      <c r="N2210" s="4" t="s">
        <v>83</v>
      </c>
      <c r="O2210" s="4" t="str">
        <f>TEXT(Table1[[#This Row],[Invoice Date]],"yyyy")</f>
        <v>2021</v>
      </c>
      <c r="P2210" s="4" t="str">
        <f>TEXT(Table1[[#This Row],[Invoice Date]],"mmm")</f>
        <v>Feb</v>
      </c>
      <c r="Q2210" s="27">
        <f>WEEKNUM(Table1[[#This Row],[Invoice Date]]) + IF(YEAR(Table1[[#This Row],[Invoice Date]])=2021, 52, 0)</f>
        <v>59</v>
      </c>
    </row>
    <row r="2211" spans="2:17" ht="14.25" customHeight="1" x14ac:dyDescent="0.3">
      <c r="B2211" s="4" t="s">
        <v>30</v>
      </c>
      <c r="C2211" s="34">
        <v>1128299</v>
      </c>
      <c r="D2211" s="5">
        <v>44237</v>
      </c>
      <c r="E2211" s="4" t="s">
        <v>48</v>
      </c>
      <c r="F2211" s="4" t="s">
        <v>49</v>
      </c>
      <c r="G2211" s="4" t="s">
        <v>68</v>
      </c>
      <c r="H2211" s="6" t="s">
        <v>17</v>
      </c>
      <c r="I2211" s="7">
        <v>36</v>
      </c>
      <c r="J2211" s="8">
        <v>288</v>
      </c>
      <c r="K2211" s="9">
        <v>10368</v>
      </c>
      <c r="L2211" s="9">
        <v>4872.96</v>
      </c>
      <c r="M2211" s="10">
        <v>0.47000000000000003</v>
      </c>
      <c r="N2211" s="4" t="s">
        <v>24</v>
      </c>
      <c r="O2211" s="4" t="str">
        <f>TEXT(Table1[[#This Row],[Invoice Date]],"yyyy")</f>
        <v>2021</v>
      </c>
      <c r="P2211" s="4" t="str">
        <f>TEXT(Table1[[#This Row],[Invoice Date]],"mmm")</f>
        <v>Feb</v>
      </c>
      <c r="Q2211" s="27">
        <f>WEEKNUM(Table1[[#This Row],[Invoice Date]]) + IF(YEAR(Table1[[#This Row],[Invoice Date]])=2021, 52, 0)</f>
        <v>59</v>
      </c>
    </row>
    <row r="2212" spans="2:17" ht="14.25" customHeight="1" x14ac:dyDescent="0.3">
      <c r="B2212" s="4" t="s">
        <v>30</v>
      </c>
      <c r="C2212" s="34">
        <v>1128299</v>
      </c>
      <c r="D2212" s="5">
        <v>44237</v>
      </c>
      <c r="E2212" s="4" t="s">
        <v>31</v>
      </c>
      <c r="F2212" s="4" t="s">
        <v>32</v>
      </c>
      <c r="G2212" s="4" t="s">
        <v>33</v>
      </c>
      <c r="H2212" s="6" t="s">
        <v>23</v>
      </c>
      <c r="I2212" s="7">
        <v>67</v>
      </c>
      <c r="J2212" s="8">
        <v>202</v>
      </c>
      <c r="K2212" s="9">
        <v>13534</v>
      </c>
      <c r="L2212" s="9">
        <v>2842.1400000000003</v>
      </c>
      <c r="M2212" s="10">
        <v>0.21000000000000002</v>
      </c>
      <c r="N2212" s="4" t="s">
        <v>83</v>
      </c>
      <c r="O2212" s="4" t="str">
        <f>TEXT(Table1[[#This Row],[Invoice Date]],"yyyy")</f>
        <v>2021</v>
      </c>
      <c r="P2212" s="4" t="str">
        <f>TEXT(Table1[[#This Row],[Invoice Date]],"mmm")</f>
        <v>Feb</v>
      </c>
      <c r="Q2212" s="27">
        <f>WEEKNUM(Table1[[#This Row],[Invoice Date]]) + IF(YEAR(Table1[[#This Row],[Invoice Date]])=2021, 52, 0)</f>
        <v>59</v>
      </c>
    </row>
    <row r="2213" spans="2:17" ht="14.25" customHeight="1" x14ac:dyDescent="0.3">
      <c r="B2213" s="4" t="s">
        <v>30</v>
      </c>
      <c r="C2213" s="34">
        <v>1128299</v>
      </c>
      <c r="D2213" s="5">
        <v>44237</v>
      </c>
      <c r="E2213" s="4" t="s">
        <v>31</v>
      </c>
      <c r="F2213" s="4" t="s">
        <v>32</v>
      </c>
      <c r="G2213" s="4" t="s">
        <v>33</v>
      </c>
      <c r="H2213" s="6" t="s">
        <v>23</v>
      </c>
      <c r="I2213" s="7">
        <v>56</v>
      </c>
      <c r="J2213" s="8">
        <v>256</v>
      </c>
      <c r="K2213" s="9">
        <v>14336</v>
      </c>
      <c r="L2213" s="9">
        <v>2150.4000000000005</v>
      </c>
      <c r="M2213" s="10">
        <v>0.15000000000000002</v>
      </c>
      <c r="N2213" s="4" t="s">
        <v>24</v>
      </c>
      <c r="O2213" s="4" t="str">
        <f>TEXT(Table1[[#This Row],[Invoice Date]],"yyyy")</f>
        <v>2021</v>
      </c>
      <c r="P2213" s="4" t="str">
        <f>TEXT(Table1[[#This Row],[Invoice Date]],"mmm")</f>
        <v>Feb</v>
      </c>
      <c r="Q2213" s="27">
        <f>WEEKNUM(Table1[[#This Row],[Invoice Date]]) + IF(YEAR(Table1[[#This Row],[Invoice Date]])=2021, 52, 0)</f>
        <v>59</v>
      </c>
    </row>
    <row r="2214" spans="2:17" ht="14.25" customHeight="1" x14ac:dyDescent="0.3">
      <c r="B2214" s="4" t="s">
        <v>30</v>
      </c>
      <c r="C2214" s="34">
        <v>1128299</v>
      </c>
      <c r="D2214" s="5">
        <v>44237</v>
      </c>
      <c r="E2214" s="4" t="s">
        <v>36</v>
      </c>
      <c r="F2214" s="4" t="s">
        <v>116</v>
      </c>
      <c r="G2214" s="4" t="s">
        <v>117</v>
      </c>
      <c r="H2214" s="6" t="s">
        <v>21</v>
      </c>
      <c r="I2214" s="7">
        <v>30.000000000000004</v>
      </c>
      <c r="J2214" s="8">
        <v>125</v>
      </c>
      <c r="K2214" s="9">
        <v>37500.000000000007</v>
      </c>
      <c r="L2214" s="9">
        <v>13125.000000000002</v>
      </c>
      <c r="M2214" s="10">
        <v>0.35</v>
      </c>
      <c r="N2214" s="4" t="s">
        <v>18</v>
      </c>
      <c r="O2214" s="4" t="str">
        <f>TEXT(Table1[[#This Row],[Invoice Date]],"yyyy")</f>
        <v>2021</v>
      </c>
      <c r="P2214" s="4" t="str">
        <f>TEXT(Table1[[#This Row],[Invoice Date]],"mmm")</f>
        <v>Feb</v>
      </c>
      <c r="Q2214" s="27">
        <f>WEEKNUM(Table1[[#This Row],[Invoice Date]]) + IF(YEAR(Table1[[#This Row],[Invoice Date]])=2021, 52, 0)</f>
        <v>59</v>
      </c>
    </row>
    <row r="2215" spans="2:17" ht="14.25" customHeight="1" x14ac:dyDescent="0.3">
      <c r="B2215" s="4" t="s">
        <v>30</v>
      </c>
      <c r="C2215" s="34">
        <v>1128299</v>
      </c>
      <c r="D2215" s="5">
        <v>44237</v>
      </c>
      <c r="E2215" s="4" t="s">
        <v>36</v>
      </c>
      <c r="F2215" s="4" t="s">
        <v>116</v>
      </c>
      <c r="G2215" s="4" t="s">
        <v>117</v>
      </c>
      <c r="H2215" s="6" t="s">
        <v>23</v>
      </c>
      <c r="I2215" s="7">
        <v>19.999999999999996</v>
      </c>
      <c r="J2215" s="8">
        <v>300</v>
      </c>
      <c r="K2215" s="9">
        <v>59999.999999999993</v>
      </c>
      <c r="L2215" s="9">
        <v>24000</v>
      </c>
      <c r="M2215" s="10">
        <v>0.4</v>
      </c>
      <c r="N2215" s="4" t="s">
        <v>18</v>
      </c>
      <c r="O2215" s="4" t="str">
        <f>TEXT(Table1[[#This Row],[Invoice Date]],"yyyy")</f>
        <v>2021</v>
      </c>
      <c r="P2215" s="4" t="str">
        <f>TEXT(Table1[[#This Row],[Invoice Date]],"mmm")</f>
        <v>Feb</v>
      </c>
      <c r="Q2215" s="27">
        <f>WEEKNUM(Table1[[#This Row],[Invoice Date]]) + IF(YEAR(Table1[[#This Row],[Invoice Date]])=2021, 52, 0)</f>
        <v>59</v>
      </c>
    </row>
    <row r="2216" spans="2:17" ht="14.25" customHeight="1" x14ac:dyDescent="0.3">
      <c r="B2216" s="4" t="s">
        <v>30</v>
      </c>
      <c r="C2216" s="34">
        <v>1128299</v>
      </c>
      <c r="D2216" s="5">
        <v>44237</v>
      </c>
      <c r="E2216" s="4" t="s">
        <v>36</v>
      </c>
      <c r="F2216" s="4" t="s">
        <v>114</v>
      </c>
      <c r="G2216" s="4" t="s">
        <v>115</v>
      </c>
      <c r="H2216" s="6" t="s">
        <v>20</v>
      </c>
      <c r="I2216" s="7">
        <v>25.000000000000007</v>
      </c>
      <c r="J2216" s="8">
        <v>250</v>
      </c>
      <c r="K2216" s="9">
        <v>62500.000000000015</v>
      </c>
      <c r="L2216" s="9">
        <v>21875.000000000004</v>
      </c>
      <c r="M2216" s="10">
        <v>0.35</v>
      </c>
      <c r="N2216" s="4" t="s">
        <v>18</v>
      </c>
      <c r="O2216" s="4" t="str">
        <f>TEXT(Table1[[#This Row],[Invoice Date]],"yyyy")</f>
        <v>2021</v>
      </c>
      <c r="P2216" s="4" t="str">
        <f>TEXT(Table1[[#This Row],[Invoice Date]],"mmm")</f>
        <v>Feb</v>
      </c>
      <c r="Q2216" s="27">
        <f>WEEKNUM(Table1[[#This Row],[Invoice Date]]) + IF(YEAR(Table1[[#This Row],[Invoice Date]])=2021, 52, 0)</f>
        <v>59</v>
      </c>
    </row>
    <row r="2217" spans="2:17" ht="14.25" customHeight="1" x14ac:dyDescent="0.3">
      <c r="B2217" s="4" t="s">
        <v>30</v>
      </c>
      <c r="C2217" s="34">
        <v>1128299</v>
      </c>
      <c r="D2217" s="5">
        <v>44237</v>
      </c>
      <c r="E2217" s="4" t="s">
        <v>36</v>
      </c>
      <c r="F2217" s="4" t="s">
        <v>114</v>
      </c>
      <c r="G2217" s="4" t="s">
        <v>115</v>
      </c>
      <c r="H2217" s="6" t="s">
        <v>19</v>
      </c>
      <c r="I2217" s="7">
        <v>35</v>
      </c>
      <c r="J2217" s="8">
        <v>200</v>
      </c>
      <c r="K2217" s="9">
        <v>70000</v>
      </c>
      <c r="L2217" s="9">
        <v>28000</v>
      </c>
      <c r="M2217" s="10">
        <v>0.4</v>
      </c>
      <c r="N2217" s="4" t="s">
        <v>18</v>
      </c>
      <c r="O2217" s="4" t="str">
        <f>TEXT(Table1[[#This Row],[Invoice Date]],"yyyy")</f>
        <v>2021</v>
      </c>
      <c r="P2217" s="4" t="str">
        <f>TEXT(Table1[[#This Row],[Invoice Date]],"mmm")</f>
        <v>Feb</v>
      </c>
      <c r="Q2217" s="27">
        <f>WEEKNUM(Table1[[#This Row],[Invoice Date]]) + IF(YEAR(Table1[[#This Row],[Invoice Date]])=2021, 52, 0)</f>
        <v>59</v>
      </c>
    </row>
    <row r="2218" spans="2:17" ht="14.25" customHeight="1" x14ac:dyDescent="0.3">
      <c r="B2218" s="4" t="s">
        <v>14</v>
      </c>
      <c r="C2218" s="33">
        <v>1185732</v>
      </c>
      <c r="D2218" s="5">
        <v>44237</v>
      </c>
      <c r="E2218" s="4" t="s">
        <v>31</v>
      </c>
      <c r="F2218" s="4" t="s">
        <v>66</v>
      </c>
      <c r="G2218" s="4" t="s">
        <v>67</v>
      </c>
      <c r="H2218" s="6" t="s">
        <v>22</v>
      </c>
      <c r="I2218" s="7">
        <v>50</v>
      </c>
      <c r="J2218" s="8">
        <v>150</v>
      </c>
      <c r="K2218" s="9">
        <v>75000</v>
      </c>
      <c r="L2218" s="9">
        <v>11250</v>
      </c>
      <c r="M2218" s="10">
        <v>0.15</v>
      </c>
      <c r="N2218" s="4" t="s">
        <v>24</v>
      </c>
      <c r="O2218" s="4" t="str">
        <f>TEXT(Table1[[#This Row],[Invoice Date]],"yyyy")</f>
        <v>2021</v>
      </c>
      <c r="P2218" s="4" t="str">
        <f>TEXT(Table1[[#This Row],[Invoice Date]],"mmm")</f>
        <v>Feb</v>
      </c>
      <c r="Q2218" s="27">
        <f>WEEKNUM(Table1[[#This Row],[Invoice Date]]) + IF(YEAR(Table1[[#This Row],[Invoice Date]])=2021, 52, 0)</f>
        <v>59</v>
      </c>
    </row>
    <row r="2219" spans="2:17" ht="14.25" customHeight="1" x14ac:dyDescent="0.3">
      <c r="B2219" s="4" t="s">
        <v>30</v>
      </c>
      <c r="C2219" s="34">
        <v>1128299</v>
      </c>
      <c r="D2219" s="5">
        <v>44237</v>
      </c>
      <c r="E2219" s="4" t="s">
        <v>36</v>
      </c>
      <c r="F2219" s="4" t="s">
        <v>116</v>
      </c>
      <c r="G2219" s="4" t="s">
        <v>117</v>
      </c>
      <c r="H2219" s="6" t="s">
        <v>22</v>
      </c>
      <c r="I2219" s="7">
        <v>44.999999999999993</v>
      </c>
      <c r="J2219" s="8">
        <v>200</v>
      </c>
      <c r="K2219" s="9">
        <v>89999.999999999985</v>
      </c>
      <c r="L2219" s="9">
        <v>26999.999999999996</v>
      </c>
      <c r="M2219" s="10">
        <v>0.3</v>
      </c>
      <c r="N2219" s="4" t="s">
        <v>18</v>
      </c>
      <c r="O2219" s="4" t="str">
        <f>TEXT(Table1[[#This Row],[Invoice Date]],"yyyy")</f>
        <v>2021</v>
      </c>
      <c r="P2219" s="4" t="str">
        <f>TEXT(Table1[[#This Row],[Invoice Date]],"mmm")</f>
        <v>Feb</v>
      </c>
      <c r="Q2219" s="27">
        <f>WEEKNUM(Table1[[#This Row],[Invoice Date]]) + IF(YEAR(Table1[[#This Row],[Invoice Date]])=2021, 52, 0)</f>
        <v>59</v>
      </c>
    </row>
    <row r="2220" spans="2:17" ht="14.25" customHeight="1" x14ac:dyDescent="0.3">
      <c r="B2220" s="4" t="s">
        <v>14</v>
      </c>
      <c r="C2220" s="33">
        <v>1185732</v>
      </c>
      <c r="D2220" s="5">
        <v>44237</v>
      </c>
      <c r="E2220" s="4" t="s">
        <v>31</v>
      </c>
      <c r="F2220" s="4" t="s">
        <v>66</v>
      </c>
      <c r="G2220" s="4" t="s">
        <v>67</v>
      </c>
      <c r="H2220" s="6" t="s">
        <v>21</v>
      </c>
      <c r="I2220" s="7">
        <v>45</v>
      </c>
      <c r="J2220" s="8">
        <v>225</v>
      </c>
      <c r="K2220" s="9">
        <v>101250</v>
      </c>
      <c r="L2220" s="9">
        <v>25312.5</v>
      </c>
      <c r="M2220" s="10">
        <v>0.25</v>
      </c>
      <c r="N2220" s="4" t="s">
        <v>24</v>
      </c>
      <c r="O2220" s="4" t="str">
        <f>TEXT(Table1[[#This Row],[Invoice Date]],"yyyy")</f>
        <v>2021</v>
      </c>
      <c r="P2220" s="4" t="str">
        <f>TEXT(Table1[[#This Row],[Invoice Date]],"mmm")</f>
        <v>Feb</v>
      </c>
      <c r="Q2220" s="27">
        <f>WEEKNUM(Table1[[#This Row],[Invoice Date]]) + IF(YEAR(Table1[[#This Row],[Invoice Date]])=2021, 52, 0)</f>
        <v>59</v>
      </c>
    </row>
    <row r="2221" spans="2:17" ht="14.25" customHeight="1" x14ac:dyDescent="0.3">
      <c r="B2221" s="4" t="s">
        <v>14</v>
      </c>
      <c r="C2221" s="33">
        <v>1185732</v>
      </c>
      <c r="D2221" s="5">
        <v>44237</v>
      </c>
      <c r="E2221" s="4" t="s">
        <v>31</v>
      </c>
      <c r="F2221" s="4" t="s">
        <v>66</v>
      </c>
      <c r="G2221" s="4" t="s">
        <v>67</v>
      </c>
      <c r="H2221" s="6" t="s">
        <v>23</v>
      </c>
      <c r="I2221" s="7">
        <v>45</v>
      </c>
      <c r="J2221" s="8">
        <v>350</v>
      </c>
      <c r="K2221" s="9">
        <v>157500</v>
      </c>
      <c r="L2221" s="9">
        <v>63000</v>
      </c>
      <c r="M2221" s="10">
        <v>0.4</v>
      </c>
      <c r="N2221" s="4" t="s">
        <v>24</v>
      </c>
      <c r="O2221" s="4" t="str">
        <f>TEXT(Table1[[#This Row],[Invoice Date]],"yyyy")</f>
        <v>2021</v>
      </c>
      <c r="P2221" s="4" t="str">
        <f>TEXT(Table1[[#This Row],[Invoice Date]],"mmm")</f>
        <v>Feb</v>
      </c>
      <c r="Q2221" s="27">
        <f>WEEKNUM(Table1[[#This Row],[Invoice Date]]) + IF(YEAR(Table1[[#This Row],[Invoice Date]])=2021, 52, 0)</f>
        <v>59</v>
      </c>
    </row>
    <row r="2222" spans="2:17" ht="14.25" customHeight="1" x14ac:dyDescent="0.3">
      <c r="B2222" s="4" t="s">
        <v>14</v>
      </c>
      <c r="C2222" s="33">
        <v>1185732</v>
      </c>
      <c r="D2222" s="5">
        <v>44237</v>
      </c>
      <c r="E2222" s="4" t="s">
        <v>31</v>
      </c>
      <c r="F2222" s="4" t="s">
        <v>64</v>
      </c>
      <c r="G2222" s="4" t="s">
        <v>65</v>
      </c>
      <c r="H2222" s="6" t="s">
        <v>17</v>
      </c>
      <c r="I2222" s="7">
        <v>35</v>
      </c>
      <c r="J2222" s="8">
        <v>475</v>
      </c>
      <c r="K2222" s="9">
        <v>166250</v>
      </c>
      <c r="L2222" s="9">
        <v>41562.5</v>
      </c>
      <c r="M2222" s="10">
        <v>0.25</v>
      </c>
      <c r="N2222" s="4" t="s">
        <v>24</v>
      </c>
      <c r="O2222" s="4" t="str">
        <f>TEXT(Table1[[#This Row],[Invoice Date]],"yyyy")</f>
        <v>2021</v>
      </c>
      <c r="P2222" s="4" t="str">
        <f>TEXT(Table1[[#This Row],[Invoice Date]],"mmm")</f>
        <v>Feb</v>
      </c>
      <c r="Q2222" s="27">
        <f>WEEKNUM(Table1[[#This Row],[Invoice Date]]) + IF(YEAR(Table1[[#This Row],[Invoice Date]])=2021, 52, 0)</f>
        <v>59</v>
      </c>
    </row>
    <row r="2223" spans="2:17" ht="14.25" customHeight="1" x14ac:dyDescent="0.3">
      <c r="B2223" s="4" t="s">
        <v>14</v>
      </c>
      <c r="C2223" s="33">
        <v>1185732</v>
      </c>
      <c r="D2223" s="5">
        <v>44237</v>
      </c>
      <c r="E2223" s="4" t="s">
        <v>31</v>
      </c>
      <c r="F2223" s="4" t="s">
        <v>64</v>
      </c>
      <c r="G2223" s="4" t="s">
        <v>65</v>
      </c>
      <c r="H2223" s="6" t="s">
        <v>19</v>
      </c>
      <c r="I2223" s="7">
        <v>45</v>
      </c>
      <c r="J2223" s="8">
        <v>375</v>
      </c>
      <c r="K2223" s="9">
        <v>168750</v>
      </c>
      <c r="L2223" s="9">
        <v>33750</v>
      </c>
      <c r="M2223" s="10">
        <v>0.2</v>
      </c>
      <c r="N2223" s="4" t="s">
        <v>24</v>
      </c>
      <c r="O2223" s="4" t="str">
        <f>TEXT(Table1[[#This Row],[Invoice Date]],"yyyy")</f>
        <v>2021</v>
      </c>
      <c r="P2223" s="4" t="str">
        <f>TEXT(Table1[[#This Row],[Invoice Date]],"mmm")</f>
        <v>Feb</v>
      </c>
      <c r="Q2223" s="27">
        <f>WEEKNUM(Table1[[#This Row],[Invoice Date]]) + IF(YEAR(Table1[[#This Row],[Invoice Date]])=2021, 52, 0)</f>
        <v>59</v>
      </c>
    </row>
    <row r="2224" spans="2:17" ht="14.25" customHeight="1" x14ac:dyDescent="0.3">
      <c r="B2224" s="4" t="s">
        <v>14</v>
      </c>
      <c r="C2224" s="33">
        <v>1185732</v>
      </c>
      <c r="D2224" s="5">
        <v>44237</v>
      </c>
      <c r="E2224" s="4" t="s">
        <v>31</v>
      </c>
      <c r="F2224" s="4" t="s">
        <v>64</v>
      </c>
      <c r="G2224" s="4" t="s">
        <v>65</v>
      </c>
      <c r="H2224" s="6" t="s">
        <v>20</v>
      </c>
      <c r="I2224" s="7">
        <v>45</v>
      </c>
      <c r="J2224" s="8">
        <v>375</v>
      </c>
      <c r="K2224" s="9">
        <v>168750</v>
      </c>
      <c r="L2224" s="9">
        <v>42187.5</v>
      </c>
      <c r="M2224" s="10">
        <v>0.25</v>
      </c>
      <c r="N2224" s="4" t="s">
        <v>24</v>
      </c>
      <c r="O2224" s="4" t="str">
        <f>TEXT(Table1[[#This Row],[Invoice Date]],"yyyy")</f>
        <v>2021</v>
      </c>
      <c r="P2224" s="4" t="str">
        <f>TEXT(Table1[[#This Row],[Invoice Date]],"mmm")</f>
        <v>Feb</v>
      </c>
      <c r="Q2224" s="27">
        <f>WEEKNUM(Table1[[#This Row],[Invoice Date]]) + IF(YEAR(Table1[[#This Row],[Invoice Date]])=2021, 52, 0)</f>
        <v>59</v>
      </c>
    </row>
    <row r="2225" spans="2:17" ht="14.25" customHeight="1" x14ac:dyDescent="0.3">
      <c r="B2225" s="4" t="s">
        <v>30</v>
      </c>
      <c r="C2225" s="34">
        <v>1128299</v>
      </c>
      <c r="D2225" s="5">
        <v>44237</v>
      </c>
      <c r="E2225" s="4" t="s">
        <v>15</v>
      </c>
      <c r="F2225" s="4" t="s">
        <v>16</v>
      </c>
      <c r="G2225" s="4" t="s">
        <v>69</v>
      </c>
      <c r="H2225" s="6" t="s">
        <v>21</v>
      </c>
      <c r="I2225" s="7">
        <v>40</v>
      </c>
      <c r="J2225" s="8">
        <v>475</v>
      </c>
      <c r="K2225" s="9">
        <v>190000</v>
      </c>
      <c r="L2225" s="9">
        <v>57000</v>
      </c>
      <c r="M2225" s="10">
        <v>0.3</v>
      </c>
      <c r="N2225" s="4" t="s">
        <v>18</v>
      </c>
      <c r="O2225" s="4" t="str">
        <f>TEXT(Table1[[#This Row],[Invoice Date]],"yyyy")</f>
        <v>2021</v>
      </c>
      <c r="P2225" s="4" t="str">
        <f>TEXT(Table1[[#This Row],[Invoice Date]],"mmm")</f>
        <v>Feb</v>
      </c>
      <c r="Q2225" s="27">
        <f>WEEKNUM(Table1[[#This Row],[Invoice Date]]) + IF(YEAR(Table1[[#This Row],[Invoice Date]])=2021, 52, 0)</f>
        <v>59</v>
      </c>
    </row>
    <row r="2226" spans="2:17" ht="14.25" customHeight="1" x14ac:dyDescent="0.3">
      <c r="B2226" s="4" t="s">
        <v>30</v>
      </c>
      <c r="C2226" s="34">
        <v>1128299</v>
      </c>
      <c r="D2226" s="5">
        <v>44237</v>
      </c>
      <c r="E2226" s="4" t="s">
        <v>36</v>
      </c>
      <c r="F2226" s="4" t="s">
        <v>114</v>
      </c>
      <c r="G2226" s="4" t="s">
        <v>115</v>
      </c>
      <c r="H2226" s="6" t="s">
        <v>17</v>
      </c>
      <c r="I2226" s="7">
        <v>35</v>
      </c>
      <c r="J2226" s="8">
        <v>550</v>
      </c>
      <c r="K2226" s="9">
        <v>192500</v>
      </c>
      <c r="L2226" s="9">
        <v>77000</v>
      </c>
      <c r="M2226" s="10">
        <v>0.4</v>
      </c>
      <c r="N2226" s="4" t="s">
        <v>18</v>
      </c>
      <c r="O2226" s="4" t="str">
        <f>TEXT(Table1[[#This Row],[Invoice Date]],"yyyy")</f>
        <v>2021</v>
      </c>
      <c r="P2226" s="4" t="str">
        <f>TEXT(Table1[[#This Row],[Invoice Date]],"mmm")</f>
        <v>Feb</v>
      </c>
      <c r="Q2226" s="27">
        <f>WEEKNUM(Table1[[#This Row],[Invoice Date]]) + IF(YEAR(Table1[[#This Row],[Invoice Date]])=2021, 52, 0)</f>
        <v>59</v>
      </c>
    </row>
    <row r="2227" spans="2:17" ht="14.25" customHeight="1" x14ac:dyDescent="0.3">
      <c r="B2227" s="4" t="s">
        <v>30</v>
      </c>
      <c r="C2227" s="34">
        <v>1128299</v>
      </c>
      <c r="D2227" s="5">
        <v>44237</v>
      </c>
      <c r="E2227" s="4" t="s">
        <v>48</v>
      </c>
      <c r="F2227" s="4" t="s">
        <v>49</v>
      </c>
      <c r="G2227" s="4" t="s">
        <v>68</v>
      </c>
      <c r="H2227" s="6" t="s">
        <v>20</v>
      </c>
      <c r="I2227" s="7">
        <v>35</v>
      </c>
      <c r="J2227" s="8">
        <v>600</v>
      </c>
      <c r="K2227" s="9">
        <v>210000</v>
      </c>
      <c r="L2227" s="9">
        <v>52500</v>
      </c>
      <c r="M2227" s="10">
        <v>0.25</v>
      </c>
      <c r="N2227" s="4" t="s">
        <v>18</v>
      </c>
      <c r="O2227" s="4" t="str">
        <f>TEXT(Table1[[#This Row],[Invoice Date]],"yyyy")</f>
        <v>2021</v>
      </c>
      <c r="P2227" s="4" t="str">
        <f>TEXT(Table1[[#This Row],[Invoice Date]],"mmm")</f>
        <v>Feb</v>
      </c>
      <c r="Q2227" s="27">
        <f>WEEKNUM(Table1[[#This Row],[Invoice Date]]) + IF(YEAR(Table1[[#This Row],[Invoice Date]])=2021, 52, 0)</f>
        <v>59</v>
      </c>
    </row>
    <row r="2228" spans="2:17" ht="14.25" customHeight="1" x14ac:dyDescent="0.3">
      <c r="B2228" s="4" t="s">
        <v>30</v>
      </c>
      <c r="C2228" s="34">
        <v>1128299</v>
      </c>
      <c r="D2228" s="5">
        <v>44237</v>
      </c>
      <c r="E2228" s="4" t="s">
        <v>48</v>
      </c>
      <c r="F2228" s="4" t="s">
        <v>49</v>
      </c>
      <c r="G2228" s="4" t="s">
        <v>68</v>
      </c>
      <c r="H2228" s="6" t="s">
        <v>19</v>
      </c>
      <c r="I2228" s="7">
        <v>45</v>
      </c>
      <c r="J2228" s="8">
        <v>550</v>
      </c>
      <c r="K2228" s="9">
        <v>247500</v>
      </c>
      <c r="L2228" s="9">
        <v>86625</v>
      </c>
      <c r="M2228" s="10">
        <v>0.35</v>
      </c>
      <c r="N2228" s="4" t="s">
        <v>18</v>
      </c>
      <c r="O2228" s="4" t="str">
        <f>TEXT(Table1[[#This Row],[Invoice Date]],"yyyy")</f>
        <v>2021</v>
      </c>
      <c r="P2228" s="4" t="str">
        <f>TEXT(Table1[[#This Row],[Invoice Date]],"mmm")</f>
        <v>Feb</v>
      </c>
      <c r="Q2228" s="27">
        <f>WEEKNUM(Table1[[#This Row],[Invoice Date]]) + IF(YEAR(Table1[[#This Row],[Invoice Date]])=2021, 52, 0)</f>
        <v>59</v>
      </c>
    </row>
    <row r="2229" spans="2:17" ht="14.25" customHeight="1" x14ac:dyDescent="0.3">
      <c r="B2229" s="4" t="s">
        <v>34</v>
      </c>
      <c r="C2229" s="33">
        <v>1189833</v>
      </c>
      <c r="D2229" s="5">
        <v>44237</v>
      </c>
      <c r="E2229" s="4" t="s">
        <v>36</v>
      </c>
      <c r="F2229" s="4" t="s">
        <v>53</v>
      </c>
      <c r="G2229" s="4" t="s">
        <v>54</v>
      </c>
      <c r="H2229" s="6" t="s">
        <v>20</v>
      </c>
      <c r="I2229" s="7">
        <v>50</v>
      </c>
      <c r="J2229" s="8">
        <v>500</v>
      </c>
      <c r="K2229" s="9">
        <v>250000</v>
      </c>
      <c r="L2229" s="9">
        <v>112500</v>
      </c>
      <c r="M2229" s="10">
        <v>0.45</v>
      </c>
      <c r="N2229" s="4" t="s">
        <v>24</v>
      </c>
      <c r="O2229" s="4" t="str">
        <f>TEXT(Table1[[#This Row],[Invoice Date]],"yyyy")</f>
        <v>2021</v>
      </c>
      <c r="P2229" s="4" t="str">
        <f>TEXT(Table1[[#This Row],[Invoice Date]],"mmm")</f>
        <v>Feb</v>
      </c>
      <c r="Q2229" s="27">
        <f>WEEKNUM(Table1[[#This Row],[Invoice Date]]) + IF(YEAR(Table1[[#This Row],[Invoice Date]])=2021, 52, 0)</f>
        <v>59</v>
      </c>
    </row>
    <row r="2230" spans="2:17" ht="14.25" customHeight="1" x14ac:dyDescent="0.3">
      <c r="B2230" s="4" t="s">
        <v>30</v>
      </c>
      <c r="C2230" s="34">
        <v>1128299</v>
      </c>
      <c r="D2230" s="5">
        <v>44237</v>
      </c>
      <c r="E2230" s="4" t="s">
        <v>15</v>
      </c>
      <c r="F2230" s="4" t="s">
        <v>16</v>
      </c>
      <c r="G2230" s="4" t="s">
        <v>69</v>
      </c>
      <c r="H2230" s="6" t="s">
        <v>23</v>
      </c>
      <c r="I2230" s="7">
        <v>45</v>
      </c>
      <c r="J2230" s="8">
        <v>650</v>
      </c>
      <c r="K2230" s="9">
        <v>292500</v>
      </c>
      <c r="L2230" s="9">
        <v>146250</v>
      </c>
      <c r="M2230" s="10">
        <v>0.5</v>
      </c>
      <c r="N2230" s="4" t="s">
        <v>18</v>
      </c>
      <c r="O2230" s="4" t="str">
        <f>TEXT(Table1[[#This Row],[Invoice Date]],"yyyy")</f>
        <v>2021</v>
      </c>
      <c r="P2230" s="4" t="str">
        <f>TEXT(Table1[[#This Row],[Invoice Date]],"mmm")</f>
        <v>Feb</v>
      </c>
      <c r="Q2230" s="27">
        <f>WEEKNUM(Table1[[#This Row],[Invoice Date]]) + IF(YEAR(Table1[[#This Row],[Invoice Date]])=2021, 52, 0)</f>
        <v>59</v>
      </c>
    </row>
    <row r="2231" spans="2:17" ht="14.25" customHeight="1" x14ac:dyDescent="0.3">
      <c r="B2231" s="4" t="s">
        <v>30</v>
      </c>
      <c r="C2231" s="34">
        <v>1128299</v>
      </c>
      <c r="D2231" s="5">
        <v>44237</v>
      </c>
      <c r="E2231" s="4" t="s">
        <v>15</v>
      </c>
      <c r="F2231" s="4" t="s">
        <v>16</v>
      </c>
      <c r="G2231" s="4" t="s">
        <v>69</v>
      </c>
      <c r="H2231" s="6" t="s">
        <v>22</v>
      </c>
      <c r="I2231" s="7">
        <v>55.000000000000007</v>
      </c>
      <c r="J2231" s="8">
        <v>550</v>
      </c>
      <c r="K2231" s="9">
        <v>302500.00000000006</v>
      </c>
      <c r="L2231" s="9">
        <v>105875.00000000001</v>
      </c>
      <c r="M2231" s="10">
        <v>0.35</v>
      </c>
      <c r="N2231" s="4" t="s">
        <v>18</v>
      </c>
      <c r="O2231" s="4" t="str">
        <f>TEXT(Table1[[#This Row],[Invoice Date]],"yyyy")</f>
        <v>2021</v>
      </c>
      <c r="P2231" s="4" t="str">
        <f>TEXT(Table1[[#This Row],[Invoice Date]],"mmm")</f>
        <v>Feb</v>
      </c>
      <c r="Q2231" s="27">
        <f>WEEKNUM(Table1[[#This Row],[Invoice Date]]) + IF(YEAR(Table1[[#This Row],[Invoice Date]])=2021, 52, 0)</f>
        <v>59</v>
      </c>
    </row>
    <row r="2232" spans="2:17" ht="14.25" customHeight="1" x14ac:dyDescent="0.3">
      <c r="B2232" s="4" t="s">
        <v>30</v>
      </c>
      <c r="C2232" s="34">
        <v>1128299</v>
      </c>
      <c r="D2232" s="5">
        <v>44237</v>
      </c>
      <c r="E2232" s="4" t="s">
        <v>48</v>
      </c>
      <c r="F2232" s="4" t="s">
        <v>49</v>
      </c>
      <c r="G2232" s="4" t="s">
        <v>68</v>
      </c>
      <c r="H2232" s="6" t="s">
        <v>17</v>
      </c>
      <c r="I2232" s="7">
        <v>45</v>
      </c>
      <c r="J2232" s="8">
        <v>900</v>
      </c>
      <c r="K2232" s="9">
        <v>405000</v>
      </c>
      <c r="L2232" s="9">
        <v>182250</v>
      </c>
      <c r="M2232" s="10">
        <v>0.45</v>
      </c>
      <c r="N2232" s="4" t="s">
        <v>18</v>
      </c>
      <c r="O2232" s="4" t="str">
        <f>TEXT(Table1[[#This Row],[Invoice Date]],"yyyy")</f>
        <v>2021</v>
      </c>
      <c r="P2232" s="4" t="str">
        <f>TEXT(Table1[[#This Row],[Invoice Date]],"mmm")</f>
        <v>Feb</v>
      </c>
      <c r="Q2232" s="27">
        <f>WEEKNUM(Table1[[#This Row],[Invoice Date]]) + IF(YEAR(Table1[[#This Row],[Invoice Date]])=2021, 52, 0)</f>
        <v>59</v>
      </c>
    </row>
    <row r="2233" spans="2:17" ht="14.25" customHeight="1" x14ac:dyDescent="0.3">
      <c r="B2233" s="4" t="s">
        <v>30</v>
      </c>
      <c r="C2233" s="34">
        <v>1128299</v>
      </c>
      <c r="D2233" s="5">
        <v>44237</v>
      </c>
      <c r="E2233" s="4" t="s">
        <v>31</v>
      </c>
      <c r="F2233" s="4" t="s">
        <v>32</v>
      </c>
      <c r="G2233" s="4" t="s">
        <v>33</v>
      </c>
      <c r="H2233" s="6" t="s">
        <v>23</v>
      </c>
      <c r="I2233" s="7">
        <v>70</v>
      </c>
      <c r="J2233" s="8">
        <v>775</v>
      </c>
      <c r="K2233" s="9">
        <v>542500</v>
      </c>
      <c r="L2233" s="9">
        <v>54250</v>
      </c>
      <c r="M2233" s="10">
        <v>0.1</v>
      </c>
      <c r="N2233" s="4" t="s">
        <v>24</v>
      </c>
      <c r="O2233" s="4" t="str">
        <f>TEXT(Table1[[#This Row],[Invoice Date]],"yyyy")</f>
        <v>2021</v>
      </c>
      <c r="P2233" s="4" t="str">
        <f>TEXT(Table1[[#This Row],[Invoice Date]],"mmm")</f>
        <v>Feb</v>
      </c>
      <c r="Q2233" s="27">
        <f>WEEKNUM(Table1[[#This Row],[Invoice Date]]) + IF(YEAR(Table1[[#This Row],[Invoice Date]])=2021, 52, 0)</f>
        <v>59</v>
      </c>
    </row>
    <row r="2234" spans="2:17" ht="14.25" customHeight="1" x14ac:dyDescent="0.3">
      <c r="B2234" s="4" t="s">
        <v>30</v>
      </c>
      <c r="C2234" s="34">
        <v>1128299</v>
      </c>
      <c r="D2234" s="5">
        <v>44238</v>
      </c>
      <c r="E2234" s="4" t="s">
        <v>31</v>
      </c>
      <c r="F2234" s="4" t="s">
        <v>78</v>
      </c>
      <c r="G2234" s="4" t="s">
        <v>79</v>
      </c>
      <c r="H2234" s="6" t="s">
        <v>21</v>
      </c>
      <c r="I2234" s="7">
        <v>16</v>
      </c>
      <c r="J2234" s="8">
        <v>93</v>
      </c>
      <c r="K2234" s="9">
        <v>1488</v>
      </c>
      <c r="L2234" s="9">
        <v>624.96</v>
      </c>
      <c r="M2234" s="10">
        <v>0.42000000000000004</v>
      </c>
      <c r="N2234" s="4" t="s">
        <v>24</v>
      </c>
      <c r="O2234" s="4" t="str">
        <f>TEXT(Table1[[#This Row],[Invoice Date]],"yyyy")</f>
        <v>2021</v>
      </c>
      <c r="P2234" s="4" t="str">
        <f>TEXT(Table1[[#This Row],[Invoice Date]],"mmm")</f>
        <v>Feb</v>
      </c>
      <c r="Q2234" s="27">
        <f>WEEKNUM(Table1[[#This Row],[Invoice Date]]) + IF(YEAR(Table1[[#This Row],[Invoice Date]])=2021, 52, 0)</f>
        <v>59</v>
      </c>
    </row>
    <row r="2235" spans="2:17" ht="14.25" customHeight="1" x14ac:dyDescent="0.3">
      <c r="B2235" s="4" t="s">
        <v>30</v>
      </c>
      <c r="C2235" s="34">
        <v>1128299</v>
      </c>
      <c r="D2235" s="5">
        <v>44238</v>
      </c>
      <c r="E2235" s="4" t="s">
        <v>36</v>
      </c>
      <c r="F2235" s="4" t="s">
        <v>76</v>
      </c>
      <c r="G2235" s="4" t="s">
        <v>77</v>
      </c>
      <c r="H2235" s="6" t="s">
        <v>20</v>
      </c>
      <c r="I2235" s="7">
        <v>14</v>
      </c>
      <c r="J2235" s="8">
        <v>115</v>
      </c>
      <c r="K2235" s="9">
        <v>1610</v>
      </c>
      <c r="L2235" s="9">
        <v>724.49999999999989</v>
      </c>
      <c r="M2235" s="10">
        <v>0.44999999999999996</v>
      </c>
      <c r="N2235" s="4" t="s">
        <v>83</v>
      </c>
      <c r="O2235" s="4" t="str">
        <f>TEXT(Table1[[#This Row],[Invoice Date]],"yyyy")</f>
        <v>2021</v>
      </c>
      <c r="P2235" s="4" t="str">
        <f>TEXT(Table1[[#This Row],[Invoice Date]],"mmm")</f>
        <v>Feb</v>
      </c>
      <c r="Q2235" s="27">
        <f>WEEKNUM(Table1[[#This Row],[Invoice Date]]) + IF(YEAR(Table1[[#This Row],[Invoice Date]])=2021, 52, 0)</f>
        <v>59</v>
      </c>
    </row>
    <row r="2236" spans="2:17" ht="14.25" customHeight="1" x14ac:dyDescent="0.3">
      <c r="B2236" s="4" t="s">
        <v>30</v>
      </c>
      <c r="C2236" s="34">
        <v>1128299</v>
      </c>
      <c r="D2236" s="5">
        <v>44238</v>
      </c>
      <c r="E2236" s="4" t="s">
        <v>31</v>
      </c>
      <c r="F2236" s="4" t="s">
        <v>78</v>
      </c>
      <c r="G2236" s="4" t="s">
        <v>79</v>
      </c>
      <c r="H2236" s="6" t="s">
        <v>21</v>
      </c>
      <c r="I2236" s="7">
        <v>19</v>
      </c>
      <c r="J2236" s="8">
        <v>87</v>
      </c>
      <c r="K2236" s="9">
        <v>1653</v>
      </c>
      <c r="L2236" s="9">
        <v>826.5</v>
      </c>
      <c r="M2236" s="10">
        <v>0.5</v>
      </c>
      <c r="N2236" s="4" t="s">
        <v>83</v>
      </c>
      <c r="O2236" s="4" t="str">
        <f>TEXT(Table1[[#This Row],[Invoice Date]],"yyyy")</f>
        <v>2021</v>
      </c>
      <c r="P2236" s="4" t="str">
        <f>TEXT(Table1[[#This Row],[Invoice Date]],"mmm")</f>
        <v>Feb</v>
      </c>
      <c r="Q2236" s="27">
        <f>WEEKNUM(Table1[[#This Row],[Invoice Date]]) + IF(YEAR(Table1[[#This Row],[Invoice Date]])=2021, 52, 0)</f>
        <v>59</v>
      </c>
    </row>
    <row r="2237" spans="2:17" ht="14.25" customHeight="1" x14ac:dyDescent="0.3">
      <c r="B2237" s="4" t="s">
        <v>30</v>
      </c>
      <c r="C2237" s="34">
        <v>1128299</v>
      </c>
      <c r="D2237" s="5">
        <v>44238</v>
      </c>
      <c r="E2237" s="4" t="s">
        <v>36</v>
      </c>
      <c r="F2237" s="4" t="s">
        <v>76</v>
      </c>
      <c r="G2237" s="4" t="s">
        <v>77</v>
      </c>
      <c r="H2237" s="6" t="s">
        <v>19</v>
      </c>
      <c r="I2237" s="7">
        <v>24</v>
      </c>
      <c r="J2237" s="8">
        <v>101</v>
      </c>
      <c r="K2237" s="9">
        <v>2424</v>
      </c>
      <c r="L2237" s="9">
        <v>1139.28</v>
      </c>
      <c r="M2237" s="10">
        <v>0.47</v>
      </c>
      <c r="N2237" s="4" t="s">
        <v>83</v>
      </c>
      <c r="O2237" s="4" t="str">
        <f>TEXT(Table1[[#This Row],[Invoice Date]],"yyyy")</f>
        <v>2021</v>
      </c>
      <c r="P2237" s="4" t="str">
        <f>TEXT(Table1[[#This Row],[Invoice Date]],"mmm")</f>
        <v>Feb</v>
      </c>
      <c r="Q2237" s="27">
        <f>WEEKNUM(Table1[[#This Row],[Invoice Date]]) + IF(YEAR(Table1[[#This Row],[Invoice Date]])=2021, 52, 0)</f>
        <v>59</v>
      </c>
    </row>
    <row r="2238" spans="2:17" ht="14.25" customHeight="1" x14ac:dyDescent="0.3">
      <c r="B2238" s="4" t="s">
        <v>30</v>
      </c>
      <c r="C2238" s="34">
        <v>1128299</v>
      </c>
      <c r="D2238" s="5">
        <v>44238</v>
      </c>
      <c r="E2238" s="4" t="s">
        <v>31</v>
      </c>
      <c r="F2238" s="4" t="s">
        <v>78</v>
      </c>
      <c r="G2238" s="4" t="s">
        <v>79</v>
      </c>
      <c r="H2238" s="6" t="s">
        <v>23</v>
      </c>
      <c r="I2238" s="7">
        <v>18</v>
      </c>
      <c r="J2238" s="8">
        <v>149</v>
      </c>
      <c r="K2238" s="9">
        <v>2682</v>
      </c>
      <c r="L2238" s="9">
        <v>1475.1000000000001</v>
      </c>
      <c r="M2238" s="10">
        <v>0.55000000000000004</v>
      </c>
      <c r="N2238" s="4" t="s">
        <v>24</v>
      </c>
      <c r="O2238" s="4" t="str">
        <f>TEXT(Table1[[#This Row],[Invoice Date]],"yyyy")</f>
        <v>2021</v>
      </c>
      <c r="P2238" s="4" t="str">
        <f>TEXT(Table1[[#This Row],[Invoice Date]],"mmm")</f>
        <v>Feb</v>
      </c>
      <c r="Q2238" s="27">
        <f>WEEKNUM(Table1[[#This Row],[Invoice Date]]) + IF(YEAR(Table1[[#This Row],[Invoice Date]])=2021, 52, 0)</f>
        <v>59</v>
      </c>
    </row>
    <row r="2239" spans="2:17" ht="14.25" customHeight="1" x14ac:dyDescent="0.3">
      <c r="B2239" s="4" t="s">
        <v>61</v>
      </c>
      <c r="C2239" s="33">
        <v>1185731</v>
      </c>
      <c r="D2239" s="5">
        <v>44238</v>
      </c>
      <c r="E2239" s="4" t="s">
        <v>36</v>
      </c>
      <c r="F2239" s="4" t="s">
        <v>96</v>
      </c>
      <c r="G2239" s="4" t="s">
        <v>97</v>
      </c>
      <c r="H2239" s="6" t="s">
        <v>21</v>
      </c>
      <c r="I2239" s="7">
        <v>29</v>
      </c>
      <c r="J2239" s="8">
        <v>101</v>
      </c>
      <c r="K2239" s="9">
        <v>2929</v>
      </c>
      <c r="L2239" s="9">
        <v>1464.5</v>
      </c>
      <c r="M2239" s="10">
        <v>0.5</v>
      </c>
      <c r="N2239" s="4" t="s">
        <v>83</v>
      </c>
      <c r="O2239" s="4" t="str">
        <f>TEXT(Table1[[#This Row],[Invoice Date]],"yyyy")</f>
        <v>2021</v>
      </c>
      <c r="P2239" s="4" t="str">
        <f>TEXT(Table1[[#This Row],[Invoice Date]],"mmm")</f>
        <v>Feb</v>
      </c>
      <c r="Q2239" s="27">
        <f>WEEKNUM(Table1[[#This Row],[Invoice Date]]) + IF(YEAR(Table1[[#This Row],[Invoice Date]])=2021, 52, 0)</f>
        <v>59</v>
      </c>
    </row>
    <row r="2240" spans="2:17" ht="14.25" customHeight="1" x14ac:dyDescent="0.3">
      <c r="B2240" s="4" t="s">
        <v>30</v>
      </c>
      <c r="C2240" s="34">
        <v>1128299</v>
      </c>
      <c r="D2240" s="5">
        <v>44238</v>
      </c>
      <c r="E2240" s="4" t="s">
        <v>31</v>
      </c>
      <c r="F2240" s="4" t="s">
        <v>78</v>
      </c>
      <c r="G2240" s="4" t="s">
        <v>79</v>
      </c>
      <c r="H2240" s="6" t="s">
        <v>23</v>
      </c>
      <c r="I2240" s="7">
        <v>24</v>
      </c>
      <c r="J2240" s="8">
        <v>131</v>
      </c>
      <c r="K2240" s="9">
        <v>3144</v>
      </c>
      <c r="L2240" s="9">
        <v>1949.28</v>
      </c>
      <c r="M2240" s="10">
        <v>0.62</v>
      </c>
      <c r="N2240" s="4" t="s">
        <v>83</v>
      </c>
      <c r="O2240" s="4" t="str">
        <f>TEXT(Table1[[#This Row],[Invoice Date]],"yyyy")</f>
        <v>2021</v>
      </c>
      <c r="P2240" s="4" t="str">
        <f>TEXT(Table1[[#This Row],[Invoice Date]],"mmm")</f>
        <v>Feb</v>
      </c>
      <c r="Q2240" s="27">
        <f>WEEKNUM(Table1[[#This Row],[Invoice Date]]) + IF(YEAR(Table1[[#This Row],[Invoice Date]])=2021, 52, 0)</f>
        <v>59</v>
      </c>
    </row>
    <row r="2241" spans="2:17" ht="14.25" customHeight="1" x14ac:dyDescent="0.3">
      <c r="B2241" s="4" t="s">
        <v>30</v>
      </c>
      <c r="C2241" s="34">
        <v>1128299</v>
      </c>
      <c r="D2241" s="5">
        <v>44238</v>
      </c>
      <c r="E2241" s="4" t="s">
        <v>31</v>
      </c>
      <c r="F2241" s="4" t="s">
        <v>78</v>
      </c>
      <c r="G2241" s="4" t="s">
        <v>79</v>
      </c>
      <c r="H2241" s="6" t="s">
        <v>22</v>
      </c>
      <c r="I2241" s="7">
        <v>32</v>
      </c>
      <c r="J2241" s="8">
        <v>101</v>
      </c>
      <c r="K2241" s="9">
        <v>3232</v>
      </c>
      <c r="L2241" s="9">
        <v>1454.3999999999999</v>
      </c>
      <c r="M2241" s="10">
        <v>0.44999999999999996</v>
      </c>
      <c r="N2241" s="4" t="s">
        <v>83</v>
      </c>
      <c r="O2241" s="4" t="str">
        <f>TEXT(Table1[[#This Row],[Invoice Date]],"yyyy")</f>
        <v>2021</v>
      </c>
      <c r="P2241" s="4" t="str">
        <f>TEXT(Table1[[#This Row],[Invoice Date]],"mmm")</f>
        <v>Feb</v>
      </c>
      <c r="Q2241" s="27">
        <f>WEEKNUM(Table1[[#This Row],[Invoice Date]]) + IF(YEAR(Table1[[#This Row],[Invoice Date]])=2021, 52, 0)</f>
        <v>59</v>
      </c>
    </row>
    <row r="2242" spans="2:17" ht="14.25" customHeight="1" x14ac:dyDescent="0.3">
      <c r="B2242" s="4" t="s">
        <v>30</v>
      </c>
      <c r="C2242" s="34">
        <v>1128299</v>
      </c>
      <c r="D2242" s="5">
        <v>44238</v>
      </c>
      <c r="E2242" s="4" t="s">
        <v>31</v>
      </c>
      <c r="F2242" s="4" t="s">
        <v>78</v>
      </c>
      <c r="G2242" s="4" t="s">
        <v>79</v>
      </c>
      <c r="H2242" s="6" t="s">
        <v>22</v>
      </c>
      <c r="I2242" s="7">
        <v>28</v>
      </c>
      <c r="J2242" s="8">
        <v>120</v>
      </c>
      <c r="K2242" s="9">
        <v>3360</v>
      </c>
      <c r="L2242" s="9">
        <v>1411.2</v>
      </c>
      <c r="M2242" s="10">
        <v>0.42</v>
      </c>
      <c r="N2242" s="4" t="s">
        <v>24</v>
      </c>
      <c r="O2242" s="4" t="str">
        <f>TEXT(Table1[[#This Row],[Invoice Date]],"yyyy")</f>
        <v>2021</v>
      </c>
      <c r="P2242" s="4" t="str">
        <f>TEXT(Table1[[#This Row],[Invoice Date]],"mmm")</f>
        <v>Feb</v>
      </c>
      <c r="Q2242" s="27">
        <f>WEEKNUM(Table1[[#This Row],[Invoice Date]]) + IF(YEAR(Table1[[#This Row],[Invoice Date]])=2021, 52, 0)</f>
        <v>59</v>
      </c>
    </row>
    <row r="2243" spans="2:17" ht="14.25" customHeight="1" x14ac:dyDescent="0.3">
      <c r="B2243" s="4" t="s">
        <v>61</v>
      </c>
      <c r="C2243" s="33">
        <v>1185731</v>
      </c>
      <c r="D2243" s="5">
        <v>44238</v>
      </c>
      <c r="E2243" s="4" t="s">
        <v>48</v>
      </c>
      <c r="F2243" s="4" t="s">
        <v>94</v>
      </c>
      <c r="G2243" s="4" t="s">
        <v>95</v>
      </c>
      <c r="H2243" s="6" t="s">
        <v>20</v>
      </c>
      <c r="I2243" s="7">
        <v>23</v>
      </c>
      <c r="J2243" s="8">
        <v>158</v>
      </c>
      <c r="K2243" s="9">
        <v>3634</v>
      </c>
      <c r="L2243" s="9">
        <v>1817</v>
      </c>
      <c r="M2243" s="10">
        <v>0.5</v>
      </c>
      <c r="N2243" s="4" t="s">
        <v>83</v>
      </c>
      <c r="O2243" s="4" t="str">
        <f>TEXT(Table1[[#This Row],[Invoice Date]],"yyyy")</f>
        <v>2021</v>
      </c>
      <c r="P2243" s="4" t="str">
        <f>TEXT(Table1[[#This Row],[Invoice Date]],"mmm")</f>
        <v>Feb</v>
      </c>
      <c r="Q2243" s="27">
        <f>WEEKNUM(Table1[[#This Row],[Invoice Date]]) + IF(YEAR(Table1[[#This Row],[Invoice Date]])=2021, 52, 0)</f>
        <v>59</v>
      </c>
    </row>
    <row r="2244" spans="2:17" ht="14.25" customHeight="1" x14ac:dyDescent="0.3">
      <c r="B2244" s="4" t="s">
        <v>61</v>
      </c>
      <c r="C2244" s="33">
        <v>1185731</v>
      </c>
      <c r="D2244" s="5">
        <v>44238</v>
      </c>
      <c r="E2244" s="4" t="s">
        <v>36</v>
      </c>
      <c r="F2244" s="4" t="s">
        <v>96</v>
      </c>
      <c r="G2244" s="4" t="s">
        <v>97</v>
      </c>
      <c r="H2244" s="6" t="s">
        <v>23</v>
      </c>
      <c r="I2244" s="7">
        <v>29</v>
      </c>
      <c r="J2244" s="8">
        <v>143</v>
      </c>
      <c r="K2244" s="9">
        <v>4147</v>
      </c>
      <c r="L2244" s="9">
        <v>2529.67</v>
      </c>
      <c r="M2244" s="10">
        <v>0.61</v>
      </c>
      <c r="N2244" s="4" t="s">
        <v>83</v>
      </c>
      <c r="O2244" s="4" t="str">
        <f>TEXT(Table1[[#This Row],[Invoice Date]],"yyyy")</f>
        <v>2021</v>
      </c>
      <c r="P2244" s="4" t="str">
        <f>TEXT(Table1[[#This Row],[Invoice Date]],"mmm")</f>
        <v>Feb</v>
      </c>
      <c r="Q2244" s="27">
        <f>WEEKNUM(Table1[[#This Row],[Invoice Date]]) + IF(YEAR(Table1[[#This Row],[Invoice Date]])=2021, 52, 0)</f>
        <v>59</v>
      </c>
    </row>
    <row r="2245" spans="2:17" ht="14.25" customHeight="1" x14ac:dyDescent="0.3">
      <c r="B2245" s="4" t="s">
        <v>34</v>
      </c>
      <c r="C2245" s="33">
        <v>1189833</v>
      </c>
      <c r="D2245" s="5">
        <v>44238</v>
      </c>
      <c r="E2245" s="4" t="s">
        <v>36</v>
      </c>
      <c r="F2245" s="4" t="s">
        <v>53</v>
      </c>
      <c r="G2245" s="4" t="s">
        <v>54</v>
      </c>
      <c r="H2245" s="6" t="s">
        <v>21</v>
      </c>
      <c r="I2245" s="7">
        <v>41</v>
      </c>
      <c r="J2245" s="8">
        <v>106</v>
      </c>
      <c r="K2245" s="9">
        <v>4346</v>
      </c>
      <c r="L2245" s="9">
        <v>2346.84</v>
      </c>
      <c r="M2245" s="10">
        <v>0.54</v>
      </c>
      <c r="N2245" s="4" t="s">
        <v>83</v>
      </c>
      <c r="O2245" s="4" t="str">
        <f>TEXT(Table1[[#This Row],[Invoice Date]],"yyyy")</f>
        <v>2021</v>
      </c>
      <c r="P2245" s="4" t="str">
        <f>TEXT(Table1[[#This Row],[Invoice Date]],"mmm")</f>
        <v>Feb</v>
      </c>
      <c r="Q2245" s="27">
        <f>WEEKNUM(Table1[[#This Row],[Invoice Date]]) + IF(YEAR(Table1[[#This Row],[Invoice Date]])=2021, 52, 0)</f>
        <v>59</v>
      </c>
    </row>
    <row r="2246" spans="2:17" ht="14.25" customHeight="1" x14ac:dyDescent="0.3">
      <c r="B2246" s="4" t="s">
        <v>61</v>
      </c>
      <c r="C2246" s="33">
        <v>1185731</v>
      </c>
      <c r="D2246" s="5">
        <v>44238</v>
      </c>
      <c r="E2246" s="4" t="s">
        <v>48</v>
      </c>
      <c r="F2246" s="4" t="s">
        <v>94</v>
      </c>
      <c r="G2246" s="4" t="s">
        <v>95</v>
      </c>
      <c r="H2246" s="6" t="s">
        <v>19</v>
      </c>
      <c r="I2246" s="7">
        <v>33</v>
      </c>
      <c r="J2246" s="8">
        <v>143</v>
      </c>
      <c r="K2246" s="9">
        <v>4719</v>
      </c>
      <c r="L2246" s="9">
        <v>2359.5</v>
      </c>
      <c r="M2246" s="10">
        <v>0.5</v>
      </c>
      <c r="N2246" s="4" t="s">
        <v>83</v>
      </c>
      <c r="O2246" s="4" t="str">
        <f>TEXT(Table1[[#This Row],[Invoice Date]],"yyyy")</f>
        <v>2021</v>
      </c>
      <c r="P2246" s="4" t="str">
        <f>TEXT(Table1[[#This Row],[Invoice Date]],"mmm")</f>
        <v>Feb</v>
      </c>
      <c r="Q2246" s="27">
        <f>WEEKNUM(Table1[[#This Row],[Invoice Date]]) + IF(YEAR(Table1[[#This Row],[Invoice Date]])=2021, 52, 0)</f>
        <v>59</v>
      </c>
    </row>
    <row r="2247" spans="2:17" ht="14.25" customHeight="1" x14ac:dyDescent="0.3">
      <c r="B2247" s="4" t="s">
        <v>61</v>
      </c>
      <c r="C2247" s="33">
        <v>1185731</v>
      </c>
      <c r="D2247" s="5">
        <v>44238</v>
      </c>
      <c r="E2247" s="4" t="s">
        <v>36</v>
      </c>
      <c r="F2247" s="4" t="s">
        <v>96</v>
      </c>
      <c r="G2247" s="4" t="s">
        <v>97</v>
      </c>
      <c r="H2247" s="6" t="s">
        <v>22</v>
      </c>
      <c r="I2247" s="7">
        <v>41</v>
      </c>
      <c r="J2247" s="8">
        <v>122</v>
      </c>
      <c r="K2247" s="9">
        <v>5002</v>
      </c>
      <c r="L2247" s="9">
        <v>2300.9199999999996</v>
      </c>
      <c r="M2247" s="10">
        <v>0.45999999999999996</v>
      </c>
      <c r="N2247" s="4" t="s">
        <v>83</v>
      </c>
      <c r="O2247" s="4" t="str">
        <f>TEXT(Table1[[#This Row],[Invoice Date]],"yyyy")</f>
        <v>2021</v>
      </c>
      <c r="P2247" s="4" t="str">
        <f>TEXT(Table1[[#This Row],[Invoice Date]],"mmm")</f>
        <v>Feb</v>
      </c>
      <c r="Q2247" s="27">
        <f>WEEKNUM(Table1[[#This Row],[Invoice Date]]) + IF(YEAR(Table1[[#This Row],[Invoice Date]])=2021, 52, 0)</f>
        <v>59</v>
      </c>
    </row>
    <row r="2248" spans="2:17" ht="14.25" customHeight="1" x14ac:dyDescent="0.3">
      <c r="B2248" s="4" t="s">
        <v>30</v>
      </c>
      <c r="C2248" s="34">
        <v>1128299</v>
      </c>
      <c r="D2248" s="5">
        <v>44238</v>
      </c>
      <c r="E2248" s="4" t="s">
        <v>36</v>
      </c>
      <c r="F2248" s="4" t="s">
        <v>76</v>
      </c>
      <c r="G2248" s="4" t="s">
        <v>77</v>
      </c>
      <c r="H2248" s="6" t="s">
        <v>17</v>
      </c>
      <c r="I2248" s="7">
        <v>25</v>
      </c>
      <c r="J2248" s="8">
        <v>218</v>
      </c>
      <c r="K2248" s="9">
        <v>5450</v>
      </c>
      <c r="L2248" s="9">
        <v>2888.5</v>
      </c>
      <c r="M2248" s="10">
        <v>0.53</v>
      </c>
      <c r="N2248" s="4" t="s">
        <v>83</v>
      </c>
      <c r="O2248" s="4" t="str">
        <f>TEXT(Table1[[#This Row],[Invoice Date]],"yyyy")</f>
        <v>2021</v>
      </c>
      <c r="P2248" s="4" t="str">
        <f>TEXT(Table1[[#This Row],[Invoice Date]],"mmm")</f>
        <v>Feb</v>
      </c>
      <c r="Q2248" s="27">
        <f>WEEKNUM(Table1[[#This Row],[Invoice Date]]) + IF(YEAR(Table1[[#This Row],[Invoice Date]])=2021, 52, 0)</f>
        <v>59</v>
      </c>
    </row>
    <row r="2249" spans="2:17" ht="14.25" customHeight="1" x14ac:dyDescent="0.3">
      <c r="B2249" s="4" t="s">
        <v>61</v>
      </c>
      <c r="C2249" s="33">
        <v>1185731</v>
      </c>
      <c r="D2249" s="5">
        <v>44238</v>
      </c>
      <c r="E2249" s="4" t="s">
        <v>48</v>
      </c>
      <c r="F2249" s="4" t="s">
        <v>94</v>
      </c>
      <c r="G2249" s="4" t="s">
        <v>95</v>
      </c>
      <c r="H2249" s="6" t="s">
        <v>17</v>
      </c>
      <c r="I2249" s="7">
        <v>32</v>
      </c>
      <c r="J2249" s="8">
        <v>231</v>
      </c>
      <c r="K2249" s="9">
        <v>7392</v>
      </c>
      <c r="L2249" s="9">
        <v>3696</v>
      </c>
      <c r="M2249" s="10">
        <v>0.5</v>
      </c>
      <c r="N2249" s="4" t="s">
        <v>83</v>
      </c>
      <c r="O2249" s="4" t="str">
        <f>TEXT(Table1[[#This Row],[Invoice Date]],"yyyy")</f>
        <v>2021</v>
      </c>
      <c r="P2249" s="4" t="str">
        <f>TEXT(Table1[[#This Row],[Invoice Date]],"mmm")</f>
        <v>Feb</v>
      </c>
      <c r="Q2249" s="27">
        <f>WEEKNUM(Table1[[#This Row],[Invoice Date]]) + IF(YEAR(Table1[[#This Row],[Invoice Date]])=2021, 52, 0)</f>
        <v>59</v>
      </c>
    </row>
    <row r="2250" spans="2:17" ht="14.25" customHeight="1" x14ac:dyDescent="0.3">
      <c r="B2250" s="4" t="s">
        <v>30</v>
      </c>
      <c r="C2250" s="34">
        <v>1128299</v>
      </c>
      <c r="D2250" s="5">
        <v>44238</v>
      </c>
      <c r="E2250" s="4" t="s">
        <v>31</v>
      </c>
      <c r="F2250" s="4" t="s">
        <v>32</v>
      </c>
      <c r="G2250" s="4" t="s">
        <v>33</v>
      </c>
      <c r="H2250" s="6" t="s">
        <v>17</v>
      </c>
      <c r="I2250" s="7">
        <v>40</v>
      </c>
      <c r="J2250" s="8">
        <v>322</v>
      </c>
      <c r="K2250" s="9">
        <v>12880</v>
      </c>
      <c r="L2250" s="9">
        <v>4250.4000000000005</v>
      </c>
      <c r="M2250" s="10">
        <v>0.33000000000000007</v>
      </c>
      <c r="N2250" s="4" t="s">
        <v>24</v>
      </c>
      <c r="O2250" s="4" t="str">
        <f>TEXT(Table1[[#This Row],[Invoice Date]],"yyyy")</f>
        <v>2021</v>
      </c>
      <c r="P2250" s="4" t="str">
        <f>TEXT(Table1[[#This Row],[Invoice Date]],"mmm")</f>
        <v>Feb</v>
      </c>
      <c r="Q2250" s="27">
        <f>WEEKNUM(Table1[[#This Row],[Invoice Date]]) + IF(YEAR(Table1[[#This Row],[Invoice Date]])=2021, 52, 0)</f>
        <v>59</v>
      </c>
    </row>
    <row r="2251" spans="2:17" ht="14.25" customHeight="1" x14ac:dyDescent="0.3">
      <c r="B2251" s="4" t="s">
        <v>30</v>
      </c>
      <c r="C2251" s="34">
        <v>1128299</v>
      </c>
      <c r="D2251" s="5">
        <v>44238</v>
      </c>
      <c r="E2251" s="4" t="s">
        <v>31</v>
      </c>
      <c r="F2251" s="4" t="s">
        <v>32</v>
      </c>
      <c r="G2251" s="4" t="s">
        <v>33</v>
      </c>
      <c r="H2251" s="6" t="s">
        <v>17</v>
      </c>
      <c r="I2251" s="7">
        <v>51</v>
      </c>
      <c r="J2251" s="8">
        <v>293</v>
      </c>
      <c r="K2251" s="9">
        <v>14943</v>
      </c>
      <c r="L2251" s="9">
        <v>5977.2000000000007</v>
      </c>
      <c r="M2251" s="10">
        <v>0.4</v>
      </c>
      <c r="N2251" s="4" t="s">
        <v>83</v>
      </c>
      <c r="O2251" s="4" t="str">
        <f>TEXT(Table1[[#This Row],[Invoice Date]],"yyyy")</f>
        <v>2021</v>
      </c>
      <c r="P2251" s="4" t="str">
        <f>TEXT(Table1[[#This Row],[Invoice Date]],"mmm")</f>
        <v>Feb</v>
      </c>
      <c r="Q2251" s="27">
        <f>WEEKNUM(Table1[[#This Row],[Invoice Date]]) + IF(YEAR(Table1[[#This Row],[Invoice Date]])=2021, 52, 0)</f>
        <v>59</v>
      </c>
    </row>
    <row r="2252" spans="2:17" ht="14.25" customHeight="1" x14ac:dyDescent="0.3">
      <c r="B2252" s="4" t="s">
        <v>30</v>
      </c>
      <c r="C2252" s="34">
        <v>1128299</v>
      </c>
      <c r="D2252" s="5">
        <v>44238</v>
      </c>
      <c r="E2252" s="4" t="s">
        <v>31</v>
      </c>
      <c r="F2252" s="4" t="s">
        <v>78</v>
      </c>
      <c r="G2252" s="4" t="s">
        <v>79</v>
      </c>
      <c r="H2252" s="6" t="s">
        <v>21</v>
      </c>
      <c r="I2252" s="7">
        <v>20.000000000000007</v>
      </c>
      <c r="J2252" s="8">
        <v>300</v>
      </c>
      <c r="K2252" s="9">
        <v>60000.000000000022</v>
      </c>
      <c r="L2252" s="9">
        <v>24000.000000000011</v>
      </c>
      <c r="M2252" s="10">
        <v>0.4</v>
      </c>
      <c r="N2252" s="4" t="s">
        <v>18</v>
      </c>
      <c r="O2252" s="4" t="str">
        <f>TEXT(Table1[[#This Row],[Invoice Date]],"yyyy")</f>
        <v>2021</v>
      </c>
      <c r="P2252" s="4" t="str">
        <f>TEXT(Table1[[#This Row],[Invoice Date]],"mmm")</f>
        <v>Feb</v>
      </c>
      <c r="Q2252" s="27">
        <f>WEEKNUM(Table1[[#This Row],[Invoice Date]]) + IF(YEAR(Table1[[#This Row],[Invoice Date]])=2021, 52, 0)</f>
        <v>59</v>
      </c>
    </row>
    <row r="2253" spans="2:17" ht="14.25" customHeight="1" x14ac:dyDescent="0.3">
      <c r="B2253" s="4" t="s">
        <v>30</v>
      </c>
      <c r="C2253" s="34">
        <v>1128299</v>
      </c>
      <c r="D2253" s="5">
        <v>44238</v>
      </c>
      <c r="E2253" s="4" t="s">
        <v>36</v>
      </c>
      <c r="F2253" s="4" t="s">
        <v>76</v>
      </c>
      <c r="G2253" s="4" t="s">
        <v>77</v>
      </c>
      <c r="H2253" s="6" t="s">
        <v>20</v>
      </c>
      <c r="I2253" s="7">
        <v>15.000000000000002</v>
      </c>
      <c r="J2253" s="8">
        <v>425</v>
      </c>
      <c r="K2253" s="9">
        <v>63750.000000000007</v>
      </c>
      <c r="L2253" s="9">
        <v>22312.5</v>
      </c>
      <c r="M2253" s="10">
        <v>0.35</v>
      </c>
      <c r="N2253" s="4" t="s">
        <v>18</v>
      </c>
      <c r="O2253" s="4" t="str">
        <f>TEXT(Table1[[#This Row],[Invoice Date]],"yyyy")</f>
        <v>2021</v>
      </c>
      <c r="P2253" s="4" t="str">
        <f>TEXT(Table1[[#This Row],[Invoice Date]],"mmm")</f>
        <v>Feb</v>
      </c>
      <c r="Q2253" s="27">
        <f>WEEKNUM(Table1[[#This Row],[Invoice Date]]) + IF(YEAR(Table1[[#This Row],[Invoice Date]])=2021, 52, 0)</f>
        <v>59</v>
      </c>
    </row>
    <row r="2254" spans="2:17" ht="14.25" customHeight="1" x14ac:dyDescent="0.3">
      <c r="B2254" s="4" t="s">
        <v>30</v>
      </c>
      <c r="C2254" s="34">
        <v>1128299</v>
      </c>
      <c r="D2254" s="5">
        <v>44238</v>
      </c>
      <c r="E2254" s="4" t="s">
        <v>36</v>
      </c>
      <c r="F2254" s="4" t="s">
        <v>76</v>
      </c>
      <c r="G2254" s="4" t="s">
        <v>77</v>
      </c>
      <c r="H2254" s="6" t="s">
        <v>19</v>
      </c>
      <c r="I2254" s="7">
        <v>25</v>
      </c>
      <c r="J2254" s="8">
        <v>375</v>
      </c>
      <c r="K2254" s="9">
        <v>93750</v>
      </c>
      <c r="L2254" s="9">
        <v>32812.5</v>
      </c>
      <c r="M2254" s="10">
        <v>0.35</v>
      </c>
      <c r="N2254" s="4" t="s">
        <v>18</v>
      </c>
      <c r="O2254" s="4" t="str">
        <f>TEXT(Table1[[#This Row],[Invoice Date]],"yyyy")</f>
        <v>2021</v>
      </c>
      <c r="P2254" s="4" t="str">
        <f>TEXT(Table1[[#This Row],[Invoice Date]],"mmm")</f>
        <v>Feb</v>
      </c>
      <c r="Q2254" s="27">
        <f>WEEKNUM(Table1[[#This Row],[Invoice Date]]) + IF(YEAR(Table1[[#This Row],[Invoice Date]])=2021, 52, 0)</f>
        <v>59</v>
      </c>
    </row>
    <row r="2255" spans="2:17" ht="14.25" customHeight="1" x14ac:dyDescent="0.3">
      <c r="B2255" s="4" t="s">
        <v>61</v>
      </c>
      <c r="C2255" s="33">
        <v>1185731</v>
      </c>
      <c r="D2255" s="5">
        <v>44238</v>
      </c>
      <c r="E2255" s="4" t="s">
        <v>36</v>
      </c>
      <c r="F2255" s="4" t="s">
        <v>96</v>
      </c>
      <c r="G2255" s="4" t="s">
        <v>97</v>
      </c>
      <c r="H2255" s="6" t="s">
        <v>21</v>
      </c>
      <c r="I2255" s="7">
        <v>30</v>
      </c>
      <c r="J2255" s="8">
        <v>375</v>
      </c>
      <c r="K2255" s="9">
        <v>112500</v>
      </c>
      <c r="L2255" s="9">
        <v>45000</v>
      </c>
      <c r="M2255" s="10">
        <v>0.4</v>
      </c>
      <c r="N2255" s="4" t="s">
        <v>83</v>
      </c>
      <c r="O2255" s="4" t="str">
        <f>TEXT(Table1[[#This Row],[Invoice Date]],"yyyy")</f>
        <v>2021</v>
      </c>
      <c r="P2255" s="4" t="str">
        <f>TEXT(Table1[[#This Row],[Invoice Date]],"mmm")</f>
        <v>Feb</v>
      </c>
      <c r="Q2255" s="27">
        <f>WEEKNUM(Table1[[#This Row],[Invoice Date]]) + IF(YEAR(Table1[[#This Row],[Invoice Date]])=2021, 52, 0)</f>
        <v>59</v>
      </c>
    </row>
    <row r="2256" spans="2:17" ht="14.25" customHeight="1" x14ac:dyDescent="0.3">
      <c r="B2256" s="4" t="s">
        <v>30</v>
      </c>
      <c r="C2256" s="34">
        <v>1128299</v>
      </c>
      <c r="D2256" s="5">
        <v>44238</v>
      </c>
      <c r="E2256" s="4" t="s">
        <v>31</v>
      </c>
      <c r="F2256" s="4" t="s">
        <v>78</v>
      </c>
      <c r="G2256" s="4" t="s">
        <v>79</v>
      </c>
      <c r="H2256" s="6" t="s">
        <v>23</v>
      </c>
      <c r="I2256" s="7">
        <v>25</v>
      </c>
      <c r="J2256" s="8">
        <v>450</v>
      </c>
      <c r="K2256" s="9">
        <v>112500</v>
      </c>
      <c r="L2256" s="9">
        <v>56250</v>
      </c>
      <c r="M2256" s="10">
        <v>0.5</v>
      </c>
      <c r="N2256" s="4" t="s">
        <v>18</v>
      </c>
      <c r="O2256" s="4" t="str">
        <f>TEXT(Table1[[#This Row],[Invoice Date]],"yyyy")</f>
        <v>2021</v>
      </c>
      <c r="P2256" s="4" t="str">
        <f>TEXT(Table1[[#This Row],[Invoice Date]],"mmm")</f>
        <v>Feb</v>
      </c>
      <c r="Q2256" s="27">
        <f>WEEKNUM(Table1[[#This Row],[Invoice Date]]) + IF(YEAR(Table1[[#This Row],[Invoice Date]])=2021, 52, 0)</f>
        <v>59</v>
      </c>
    </row>
    <row r="2257" spans="2:17" ht="14.25" customHeight="1" x14ac:dyDescent="0.3">
      <c r="B2257" s="4" t="s">
        <v>30</v>
      </c>
      <c r="C2257" s="34">
        <v>1128299</v>
      </c>
      <c r="D2257" s="5">
        <v>44238</v>
      </c>
      <c r="E2257" s="4" t="s">
        <v>31</v>
      </c>
      <c r="F2257" s="4" t="s">
        <v>78</v>
      </c>
      <c r="G2257" s="4" t="s">
        <v>79</v>
      </c>
      <c r="H2257" s="6" t="s">
        <v>22</v>
      </c>
      <c r="I2257" s="7">
        <v>35</v>
      </c>
      <c r="J2257" s="8">
        <v>375</v>
      </c>
      <c r="K2257" s="9">
        <v>131250</v>
      </c>
      <c r="L2257" s="9">
        <v>45937.5</v>
      </c>
      <c r="M2257" s="10">
        <v>0.35</v>
      </c>
      <c r="N2257" s="4" t="s">
        <v>18</v>
      </c>
      <c r="O2257" s="4" t="str">
        <f>TEXT(Table1[[#This Row],[Invoice Date]],"yyyy")</f>
        <v>2021</v>
      </c>
      <c r="P2257" s="4" t="str">
        <f>TEXT(Table1[[#This Row],[Invoice Date]],"mmm")</f>
        <v>Feb</v>
      </c>
      <c r="Q2257" s="27">
        <f>WEEKNUM(Table1[[#This Row],[Invoice Date]]) + IF(YEAR(Table1[[#This Row],[Invoice Date]])=2021, 52, 0)</f>
        <v>59</v>
      </c>
    </row>
    <row r="2258" spans="2:17" ht="14.25" customHeight="1" x14ac:dyDescent="0.3">
      <c r="B2258" s="4" t="s">
        <v>61</v>
      </c>
      <c r="C2258" s="33">
        <v>1185731</v>
      </c>
      <c r="D2258" s="5">
        <v>44238</v>
      </c>
      <c r="E2258" s="4" t="s">
        <v>48</v>
      </c>
      <c r="F2258" s="4" t="s">
        <v>94</v>
      </c>
      <c r="G2258" s="4" t="s">
        <v>95</v>
      </c>
      <c r="H2258" s="6" t="s">
        <v>20</v>
      </c>
      <c r="I2258" s="7">
        <v>25.000000000000007</v>
      </c>
      <c r="J2258" s="8">
        <v>525</v>
      </c>
      <c r="K2258" s="9">
        <v>131250.00000000003</v>
      </c>
      <c r="L2258" s="9">
        <v>52500.000000000015</v>
      </c>
      <c r="M2258" s="10">
        <v>0.4</v>
      </c>
      <c r="N2258" s="4" t="s">
        <v>83</v>
      </c>
      <c r="O2258" s="4" t="str">
        <f>TEXT(Table1[[#This Row],[Invoice Date]],"yyyy")</f>
        <v>2021</v>
      </c>
      <c r="P2258" s="4" t="str">
        <f>TEXT(Table1[[#This Row],[Invoice Date]],"mmm")</f>
        <v>Feb</v>
      </c>
      <c r="Q2258" s="27">
        <f>WEEKNUM(Table1[[#This Row],[Invoice Date]]) + IF(YEAR(Table1[[#This Row],[Invoice Date]])=2021, 52, 0)</f>
        <v>59</v>
      </c>
    </row>
    <row r="2259" spans="2:17" ht="14.25" customHeight="1" x14ac:dyDescent="0.3">
      <c r="B2259" s="4" t="s">
        <v>61</v>
      </c>
      <c r="C2259" s="33">
        <v>1185731</v>
      </c>
      <c r="D2259" s="5">
        <v>44238</v>
      </c>
      <c r="E2259" s="4" t="s">
        <v>36</v>
      </c>
      <c r="F2259" s="4" t="s">
        <v>96</v>
      </c>
      <c r="G2259" s="4" t="s">
        <v>97</v>
      </c>
      <c r="H2259" s="6" t="s">
        <v>23</v>
      </c>
      <c r="I2259" s="7">
        <v>30</v>
      </c>
      <c r="J2259" s="8">
        <v>550</v>
      </c>
      <c r="K2259" s="9">
        <v>165000</v>
      </c>
      <c r="L2259" s="9">
        <v>82500</v>
      </c>
      <c r="M2259" s="10">
        <v>0.5</v>
      </c>
      <c r="N2259" s="4" t="s">
        <v>83</v>
      </c>
      <c r="O2259" s="4" t="str">
        <f>TEXT(Table1[[#This Row],[Invoice Date]],"yyyy")</f>
        <v>2021</v>
      </c>
      <c r="P2259" s="4" t="str">
        <f>TEXT(Table1[[#This Row],[Invoice Date]],"mmm")</f>
        <v>Feb</v>
      </c>
      <c r="Q2259" s="27">
        <f>WEEKNUM(Table1[[#This Row],[Invoice Date]]) + IF(YEAR(Table1[[#This Row],[Invoice Date]])=2021, 52, 0)</f>
        <v>59</v>
      </c>
    </row>
    <row r="2260" spans="2:17" ht="14.25" customHeight="1" x14ac:dyDescent="0.3">
      <c r="B2260" s="4" t="s">
        <v>61</v>
      </c>
      <c r="C2260" s="33">
        <v>1185731</v>
      </c>
      <c r="D2260" s="5">
        <v>44238</v>
      </c>
      <c r="E2260" s="4" t="s">
        <v>48</v>
      </c>
      <c r="F2260" s="4" t="s">
        <v>94</v>
      </c>
      <c r="G2260" s="4" t="s">
        <v>95</v>
      </c>
      <c r="H2260" s="6" t="s">
        <v>19</v>
      </c>
      <c r="I2260" s="7">
        <v>35</v>
      </c>
      <c r="J2260" s="8">
        <v>475</v>
      </c>
      <c r="K2260" s="9">
        <v>166250</v>
      </c>
      <c r="L2260" s="9">
        <v>58187.499999999993</v>
      </c>
      <c r="M2260" s="10">
        <v>0.35</v>
      </c>
      <c r="N2260" s="4" t="s">
        <v>83</v>
      </c>
      <c r="O2260" s="4" t="str">
        <f>TEXT(Table1[[#This Row],[Invoice Date]],"yyyy")</f>
        <v>2021</v>
      </c>
      <c r="P2260" s="4" t="str">
        <f>TEXT(Table1[[#This Row],[Invoice Date]],"mmm")</f>
        <v>Feb</v>
      </c>
      <c r="Q2260" s="27">
        <f>WEEKNUM(Table1[[#This Row],[Invoice Date]]) + IF(YEAR(Table1[[#This Row],[Invoice Date]])=2021, 52, 0)</f>
        <v>59</v>
      </c>
    </row>
    <row r="2261" spans="2:17" ht="14.25" customHeight="1" x14ac:dyDescent="0.3">
      <c r="B2261" s="4" t="s">
        <v>30</v>
      </c>
      <c r="C2261" s="34">
        <v>1128299</v>
      </c>
      <c r="D2261" s="5">
        <v>44238</v>
      </c>
      <c r="E2261" s="4" t="s">
        <v>36</v>
      </c>
      <c r="F2261" s="4" t="s">
        <v>76</v>
      </c>
      <c r="G2261" s="4" t="s">
        <v>77</v>
      </c>
      <c r="H2261" s="6" t="s">
        <v>17</v>
      </c>
      <c r="I2261" s="7">
        <v>25</v>
      </c>
      <c r="J2261" s="8">
        <v>725</v>
      </c>
      <c r="K2261" s="9">
        <v>181250</v>
      </c>
      <c r="L2261" s="9">
        <v>72500</v>
      </c>
      <c r="M2261" s="10">
        <v>0.4</v>
      </c>
      <c r="N2261" s="4" t="s">
        <v>18</v>
      </c>
      <c r="O2261" s="4" t="str">
        <f>TEXT(Table1[[#This Row],[Invoice Date]],"yyyy")</f>
        <v>2021</v>
      </c>
      <c r="P2261" s="4" t="str">
        <f>TEXT(Table1[[#This Row],[Invoice Date]],"mmm")</f>
        <v>Feb</v>
      </c>
      <c r="Q2261" s="27">
        <f>WEEKNUM(Table1[[#This Row],[Invoice Date]]) + IF(YEAR(Table1[[#This Row],[Invoice Date]])=2021, 52, 0)</f>
        <v>59</v>
      </c>
    </row>
    <row r="2262" spans="2:17" ht="14.25" customHeight="1" x14ac:dyDescent="0.3">
      <c r="B2262" s="4" t="s">
        <v>34</v>
      </c>
      <c r="C2262" s="33">
        <v>1189833</v>
      </c>
      <c r="D2262" s="5">
        <v>44238</v>
      </c>
      <c r="E2262" s="4" t="s">
        <v>36</v>
      </c>
      <c r="F2262" s="4" t="s">
        <v>53</v>
      </c>
      <c r="G2262" s="4" t="s">
        <v>54</v>
      </c>
      <c r="H2262" s="6" t="s">
        <v>21</v>
      </c>
      <c r="I2262" s="7">
        <v>45</v>
      </c>
      <c r="J2262" s="8">
        <v>425</v>
      </c>
      <c r="K2262" s="9">
        <v>191250</v>
      </c>
      <c r="L2262" s="9">
        <v>76500</v>
      </c>
      <c r="M2262" s="10">
        <v>0.39999999999999997</v>
      </c>
      <c r="N2262" s="4" t="s">
        <v>24</v>
      </c>
      <c r="O2262" s="4" t="str">
        <f>TEXT(Table1[[#This Row],[Invoice Date]],"yyyy")</f>
        <v>2021</v>
      </c>
      <c r="P2262" s="4" t="str">
        <f>TEXT(Table1[[#This Row],[Invoice Date]],"mmm")</f>
        <v>Feb</v>
      </c>
      <c r="Q2262" s="27">
        <f>WEEKNUM(Table1[[#This Row],[Invoice Date]]) + IF(YEAR(Table1[[#This Row],[Invoice Date]])=2021, 52, 0)</f>
        <v>59</v>
      </c>
    </row>
    <row r="2263" spans="2:17" ht="14.25" customHeight="1" x14ac:dyDescent="0.3">
      <c r="B2263" s="4" t="s">
        <v>61</v>
      </c>
      <c r="C2263" s="33">
        <v>1185731</v>
      </c>
      <c r="D2263" s="5">
        <v>44238</v>
      </c>
      <c r="E2263" s="4" t="s">
        <v>36</v>
      </c>
      <c r="F2263" s="4" t="s">
        <v>96</v>
      </c>
      <c r="G2263" s="4" t="s">
        <v>97</v>
      </c>
      <c r="H2263" s="6" t="s">
        <v>22</v>
      </c>
      <c r="I2263" s="7">
        <v>45</v>
      </c>
      <c r="J2263" s="8">
        <v>450</v>
      </c>
      <c r="K2263" s="9">
        <v>202500</v>
      </c>
      <c r="L2263" s="9">
        <v>70875</v>
      </c>
      <c r="M2263" s="10">
        <v>0.35</v>
      </c>
      <c r="N2263" s="4" t="s">
        <v>83</v>
      </c>
      <c r="O2263" s="4" t="str">
        <f>TEXT(Table1[[#This Row],[Invoice Date]],"yyyy")</f>
        <v>2021</v>
      </c>
      <c r="P2263" s="4" t="str">
        <f>TEXT(Table1[[#This Row],[Invoice Date]],"mmm")</f>
        <v>Feb</v>
      </c>
      <c r="Q2263" s="27">
        <f>WEEKNUM(Table1[[#This Row],[Invoice Date]]) + IF(YEAR(Table1[[#This Row],[Invoice Date]])=2021, 52, 0)</f>
        <v>59</v>
      </c>
    </row>
    <row r="2264" spans="2:17" ht="14.25" customHeight="1" x14ac:dyDescent="0.3">
      <c r="B2264" s="4" t="s">
        <v>61</v>
      </c>
      <c r="C2264" s="33">
        <v>1185731</v>
      </c>
      <c r="D2264" s="5">
        <v>44238</v>
      </c>
      <c r="E2264" s="4" t="s">
        <v>48</v>
      </c>
      <c r="F2264" s="4" t="s">
        <v>94</v>
      </c>
      <c r="G2264" s="4" t="s">
        <v>95</v>
      </c>
      <c r="H2264" s="6" t="s">
        <v>17</v>
      </c>
      <c r="I2264" s="7">
        <v>35</v>
      </c>
      <c r="J2264" s="8">
        <v>825</v>
      </c>
      <c r="K2264" s="9">
        <v>288750</v>
      </c>
      <c r="L2264" s="9">
        <v>115500</v>
      </c>
      <c r="M2264" s="10">
        <v>0.4</v>
      </c>
      <c r="N2264" s="4" t="s">
        <v>83</v>
      </c>
      <c r="O2264" s="4" t="str">
        <f>TEXT(Table1[[#This Row],[Invoice Date]],"yyyy")</f>
        <v>2021</v>
      </c>
      <c r="P2264" s="4" t="str">
        <f>TEXT(Table1[[#This Row],[Invoice Date]],"mmm")</f>
        <v>Feb</v>
      </c>
      <c r="Q2264" s="27">
        <f>WEEKNUM(Table1[[#This Row],[Invoice Date]]) + IF(YEAR(Table1[[#This Row],[Invoice Date]])=2021, 52, 0)</f>
        <v>59</v>
      </c>
    </row>
    <row r="2265" spans="2:17" ht="14.25" customHeight="1" x14ac:dyDescent="0.3">
      <c r="B2265" s="4" t="s">
        <v>30</v>
      </c>
      <c r="C2265" s="34">
        <v>1128299</v>
      </c>
      <c r="D2265" s="5">
        <v>44238</v>
      </c>
      <c r="E2265" s="4" t="s">
        <v>31</v>
      </c>
      <c r="F2265" s="4" t="s">
        <v>32</v>
      </c>
      <c r="G2265" s="4" t="s">
        <v>33</v>
      </c>
      <c r="H2265" s="6" t="s">
        <v>17</v>
      </c>
      <c r="I2265" s="7">
        <v>55.000000000000007</v>
      </c>
      <c r="J2265" s="8">
        <v>975</v>
      </c>
      <c r="K2265" s="9">
        <v>536250.00000000012</v>
      </c>
      <c r="L2265" s="9">
        <v>160875.00000000006</v>
      </c>
      <c r="M2265" s="10">
        <v>0.30000000000000004</v>
      </c>
      <c r="N2265" s="4" t="s">
        <v>24</v>
      </c>
      <c r="O2265" s="4" t="str">
        <f>TEXT(Table1[[#This Row],[Invoice Date]],"yyyy")</f>
        <v>2021</v>
      </c>
      <c r="P2265" s="4" t="str">
        <f>TEXT(Table1[[#This Row],[Invoice Date]],"mmm")</f>
        <v>Feb</v>
      </c>
      <c r="Q2265" s="27">
        <f>WEEKNUM(Table1[[#This Row],[Invoice Date]]) + IF(YEAR(Table1[[#This Row],[Invoice Date]])=2021, 52, 0)</f>
        <v>59</v>
      </c>
    </row>
    <row r="2266" spans="2:17" ht="14.25" customHeight="1" x14ac:dyDescent="0.3">
      <c r="B2266" s="4" t="s">
        <v>14</v>
      </c>
      <c r="C2266" s="33">
        <v>1185732</v>
      </c>
      <c r="D2266" s="5">
        <v>44239</v>
      </c>
      <c r="E2266" s="4" t="s">
        <v>36</v>
      </c>
      <c r="F2266" s="4" t="s">
        <v>108</v>
      </c>
      <c r="G2266" s="4" t="s">
        <v>109</v>
      </c>
      <c r="H2266" s="6" t="s">
        <v>21</v>
      </c>
      <c r="I2266" s="7">
        <v>33</v>
      </c>
      <c r="J2266" s="8">
        <v>25</v>
      </c>
      <c r="K2266" s="9">
        <v>825</v>
      </c>
      <c r="L2266" s="9">
        <v>363</v>
      </c>
      <c r="M2266" s="10">
        <v>0.44</v>
      </c>
      <c r="N2266" s="4" t="s">
        <v>83</v>
      </c>
      <c r="O2266" s="4" t="str">
        <f>TEXT(Table1[[#This Row],[Invoice Date]],"yyyy")</f>
        <v>2021</v>
      </c>
      <c r="P2266" s="4" t="str">
        <f>TEXT(Table1[[#This Row],[Invoice Date]],"mmm")</f>
        <v>Feb</v>
      </c>
      <c r="Q2266" s="27">
        <f>WEEKNUM(Table1[[#This Row],[Invoice Date]]) + IF(YEAR(Table1[[#This Row],[Invoice Date]])=2021, 52, 0)</f>
        <v>59</v>
      </c>
    </row>
    <row r="2267" spans="2:17" ht="14.25" customHeight="1" x14ac:dyDescent="0.3">
      <c r="B2267" s="4" t="s">
        <v>61</v>
      </c>
      <c r="C2267" s="33">
        <v>1185731</v>
      </c>
      <c r="D2267" s="5">
        <v>44239</v>
      </c>
      <c r="E2267" s="4" t="s">
        <v>15</v>
      </c>
      <c r="F2267" s="4" t="s">
        <v>131</v>
      </c>
      <c r="G2267" s="4" t="s">
        <v>132</v>
      </c>
      <c r="H2267" s="6" t="s">
        <v>21</v>
      </c>
      <c r="I2267" s="7">
        <v>30</v>
      </c>
      <c r="J2267" s="8">
        <v>48</v>
      </c>
      <c r="K2267" s="9">
        <v>1440</v>
      </c>
      <c r="L2267" s="9">
        <v>547.20000000000005</v>
      </c>
      <c r="M2267" s="10">
        <v>0.38</v>
      </c>
      <c r="N2267" s="4" t="s">
        <v>24</v>
      </c>
      <c r="O2267" s="4" t="str">
        <f>TEXT(Table1[[#This Row],[Invoice Date]],"yyyy")</f>
        <v>2021</v>
      </c>
      <c r="P2267" s="4" t="str">
        <f>TEXT(Table1[[#This Row],[Invoice Date]],"mmm")</f>
        <v>Feb</v>
      </c>
      <c r="Q2267" s="27">
        <f>WEEKNUM(Table1[[#This Row],[Invoice Date]]) + IF(YEAR(Table1[[#This Row],[Invoice Date]])=2021, 52, 0)</f>
        <v>59</v>
      </c>
    </row>
    <row r="2268" spans="2:17" ht="14.25" customHeight="1" x14ac:dyDescent="0.3">
      <c r="B2268" s="4" t="s">
        <v>61</v>
      </c>
      <c r="C2268" s="33">
        <v>1185731</v>
      </c>
      <c r="D2268" s="5">
        <v>44239</v>
      </c>
      <c r="E2268" s="4" t="s">
        <v>15</v>
      </c>
      <c r="F2268" s="4" t="s">
        <v>131</v>
      </c>
      <c r="G2268" s="4" t="s">
        <v>132</v>
      </c>
      <c r="H2268" s="6" t="s">
        <v>21</v>
      </c>
      <c r="I2268" s="7">
        <v>36</v>
      </c>
      <c r="J2268" s="8">
        <v>45</v>
      </c>
      <c r="K2268" s="9">
        <v>1620</v>
      </c>
      <c r="L2268" s="9">
        <v>745.19999999999993</v>
      </c>
      <c r="M2268" s="10">
        <v>0.45999999999999996</v>
      </c>
      <c r="N2268" s="4" t="s">
        <v>83</v>
      </c>
      <c r="O2268" s="4" t="str">
        <f>TEXT(Table1[[#This Row],[Invoice Date]],"yyyy")</f>
        <v>2021</v>
      </c>
      <c r="P2268" s="4" t="str">
        <f>TEXT(Table1[[#This Row],[Invoice Date]],"mmm")</f>
        <v>Feb</v>
      </c>
      <c r="Q2268" s="27">
        <f>WEEKNUM(Table1[[#This Row],[Invoice Date]]) + IF(YEAR(Table1[[#This Row],[Invoice Date]])=2021, 52, 0)</f>
        <v>59</v>
      </c>
    </row>
    <row r="2269" spans="2:17" ht="14.25" customHeight="1" x14ac:dyDescent="0.3">
      <c r="B2269" s="4" t="s">
        <v>14</v>
      </c>
      <c r="C2269" s="33">
        <v>1185732</v>
      </c>
      <c r="D2269" s="5">
        <v>44239</v>
      </c>
      <c r="E2269" s="4" t="s">
        <v>36</v>
      </c>
      <c r="F2269" s="4" t="s">
        <v>106</v>
      </c>
      <c r="G2269" s="4" t="s">
        <v>107</v>
      </c>
      <c r="H2269" s="6" t="s">
        <v>20</v>
      </c>
      <c r="I2269" s="7">
        <v>29</v>
      </c>
      <c r="J2269" s="8">
        <v>59</v>
      </c>
      <c r="K2269" s="9">
        <v>1711</v>
      </c>
      <c r="L2269" s="9">
        <v>735.73</v>
      </c>
      <c r="M2269" s="10">
        <v>0.43</v>
      </c>
      <c r="N2269" s="4" t="s">
        <v>83</v>
      </c>
      <c r="O2269" s="4" t="str">
        <f>TEXT(Table1[[#This Row],[Invoice Date]],"yyyy")</f>
        <v>2021</v>
      </c>
      <c r="P2269" s="4" t="str">
        <f>TEXT(Table1[[#This Row],[Invoice Date]],"mmm")</f>
        <v>Feb</v>
      </c>
      <c r="Q2269" s="27">
        <f>WEEKNUM(Table1[[#This Row],[Invoice Date]]) + IF(YEAR(Table1[[#This Row],[Invoice Date]])=2021, 52, 0)</f>
        <v>59</v>
      </c>
    </row>
    <row r="2270" spans="2:17" ht="14.25" customHeight="1" x14ac:dyDescent="0.3">
      <c r="B2270" s="4" t="s">
        <v>14</v>
      </c>
      <c r="C2270" s="33">
        <v>1185732</v>
      </c>
      <c r="D2270" s="5">
        <v>44239</v>
      </c>
      <c r="E2270" s="4" t="s">
        <v>36</v>
      </c>
      <c r="F2270" s="4" t="s">
        <v>106</v>
      </c>
      <c r="G2270" s="4" t="s">
        <v>107</v>
      </c>
      <c r="H2270" s="6" t="s">
        <v>19</v>
      </c>
      <c r="I2270" s="7">
        <v>39</v>
      </c>
      <c r="J2270" s="8">
        <v>47</v>
      </c>
      <c r="K2270" s="9">
        <v>1833</v>
      </c>
      <c r="L2270" s="9">
        <v>806.52</v>
      </c>
      <c r="M2270" s="10">
        <v>0.44</v>
      </c>
      <c r="N2270" s="4" t="s">
        <v>83</v>
      </c>
      <c r="O2270" s="4" t="str">
        <f>TEXT(Table1[[#This Row],[Invoice Date]],"yyyy")</f>
        <v>2021</v>
      </c>
      <c r="P2270" s="4" t="str">
        <f>TEXT(Table1[[#This Row],[Invoice Date]],"mmm")</f>
        <v>Feb</v>
      </c>
      <c r="Q2270" s="27">
        <f>WEEKNUM(Table1[[#This Row],[Invoice Date]]) + IF(YEAR(Table1[[#This Row],[Invoice Date]])=2021, 52, 0)</f>
        <v>59</v>
      </c>
    </row>
    <row r="2271" spans="2:17" ht="14.25" customHeight="1" x14ac:dyDescent="0.3">
      <c r="B2271" s="4" t="s">
        <v>61</v>
      </c>
      <c r="C2271" s="33">
        <v>1185731</v>
      </c>
      <c r="D2271" s="5">
        <v>44239</v>
      </c>
      <c r="E2271" s="4" t="s">
        <v>15</v>
      </c>
      <c r="F2271" s="4" t="s">
        <v>129</v>
      </c>
      <c r="G2271" s="4" t="s">
        <v>130</v>
      </c>
      <c r="H2271" s="6" t="s">
        <v>20</v>
      </c>
      <c r="I2271" s="7">
        <v>25</v>
      </c>
      <c r="J2271" s="8">
        <v>85</v>
      </c>
      <c r="K2271" s="9">
        <v>2125</v>
      </c>
      <c r="L2271" s="9">
        <v>849.99999999999989</v>
      </c>
      <c r="M2271" s="10">
        <v>0.39999999999999997</v>
      </c>
      <c r="N2271" s="4" t="s">
        <v>24</v>
      </c>
      <c r="O2271" s="4" t="str">
        <f>TEXT(Table1[[#This Row],[Invoice Date]],"yyyy")</f>
        <v>2021</v>
      </c>
      <c r="P2271" s="4" t="str">
        <f>TEXT(Table1[[#This Row],[Invoice Date]],"mmm")</f>
        <v>Feb</v>
      </c>
      <c r="Q2271" s="27">
        <f>WEEKNUM(Table1[[#This Row],[Invoice Date]]) + IF(YEAR(Table1[[#This Row],[Invoice Date]])=2021, 52, 0)</f>
        <v>59</v>
      </c>
    </row>
    <row r="2272" spans="2:17" ht="14.25" customHeight="1" x14ac:dyDescent="0.3">
      <c r="B2272" s="4" t="s">
        <v>14</v>
      </c>
      <c r="C2272" s="33">
        <v>1185732</v>
      </c>
      <c r="D2272" s="5">
        <v>44239</v>
      </c>
      <c r="E2272" s="4" t="s">
        <v>36</v>
      </c>
      <c r="F2272" s="4" t="s">
        <v>108</v>
      </c>
      <c r="G2272" s="4" t="s">
        <v>109</v>
      </c>
      <c r="H2272" s="6" t="s">
        <v>22</v>
      </c>
      <c r="I2272" s="7">
        <v>48</v>
      </c>
      <c r="J2272" s="8">
        <v>46</v>
      </c>
      <c r="K2272" s="9">
        <v>2208</v>
      </c>
      <c r="L2272" s="9">
        <v>993.59999999999991</v>
      </c>
      <c r="M2272" s="10">
        <v>0.44999999999999996</v>
      </c>
      <c r="N2272" s="4" t="s">
        <v>83</v>
      </c>
      <c r="O2272" s="4" t="str">
        <f>TEXT(Table1[[#This Row],[Invoice Date]],"yyyy")</f>
        <v>2021</v>
      </c>
      <c r="P2272" s="4" t="str">
        <f>TEXT(Table1[[#This Row],[Invoice Date]],"mmm")</f>
        <v>Feb</v>
      </c>
      <c r="Q2272" s="27">
        <f>WEEKNUM(Table1[[#This Row],[Invoice Date]]) + IF(YEAR(Table1[[#This Row],[Invoice Date]])=2021, 52, 0)</f>
        <v>59</v>
      </c>
    </row>
    <row r="2273" spans="2:17" ht="14.25" customHeight="1" x14ac:dyDescent="0.3">
      <c r="B2273" s="4" t="s">
        <v>61</v>
      </c>
      <c r="C2273" s="33">
        <v>1185731</v>
      </c>
      <c r="D2273" s="5">
        <v>44239</v>
      </c>
      <c r="E2273" s="4" t="s">
        <v>15</v>
      </c>
      <c r="F2273" s="4" t="s">
        <v>129</v>
      </c>
      <c r="G2273" s="4" t="s">
        <v>130</v>
      </c>
      <c r="H2273" s="6" t="s">
        <v>19</v>
      </c>
      <c r="I2273" s="7">
        <v>33</v>
      </c>
      <c r="J2273" s="8">
        <v>72</v>
      </c>
      <c r="K2273" s="9">
        <v>2376</v>
      </c>
      <c r="L2273" s="9">
        <v>1116.72</v>
      </c>
      <c r="M2273" s="10">
        <v>0.47000000000000003</v>
      </c>
      <c r="N2273" s="4" t="s">
        <v>24</v>
      </c>
      <c r="O2273" s="4" t="str">
        <f>TEXT(Table1[[#This Row],[Invoice Date]],"yyyy")</f>
        <v>2021</v>
      </c>
      <c r="P2273" s="4" t="str">
        <f>TEXT(Table1[[#This Row],[Invoice Date]],"mmm")</f>
        <v>Feb</v>
      </c>
      <c r="Q2273" s="27">
        <f>WEEKNUM(Table1[[#This Row],[Invoice Date]]) + IF(YEAR(Table1[[#This Row],[Invoice Date]])=2021, 52, 0)</f>
        <v>59</v>
      </c>
    </row>
    <row r="2274" spans="2:17" ht="14.25" customHeight="1" x14ac:dyDescent="0.3">
      <c r="B2274" s="4" t="s">
        <v>61</v>
      </c>
      <c r="C2274" s="33">
        <v>1185731</v>
      </c>
      <c r="D2274" s="5">
        <v>44239</v>
      </c>
      <c r="E2274" s="4" t="s">
        <v>15</v>
      </c>
      <c r="F2274" s="4" t="s">
        <v>129</v>
      </c>
      <c r="G2274" s="4" t="s">
        <v>130</v>
      </c>
      <c r="H2274" s="6" t="s">
        <v>20</v>
      </c>
      <c r="I2274" s="7">
        <v>33</v>
      </c>
      <c r="J2274" s="8">
        <v>74</v>
      </c>
      <c r="K2274" s="9">
        <v>2442</v>
      </c>
      <c r="L2274" s="9">
        <v>1221</v>
      </c>
      <c r="M2274" s="10">
        <v>0.5</v>
      </c>
      <c r="N2274" s="4" t="s">
        <v>83</v>
      </c>
      <c r="O2274" s="4" t="str">
        <f>TEXT(Table1[[#This Row],[Invoice Date]],"yyyy")</f>
        <v>2021</v>
      </c>
      <c r="P2274" s="4" t="str">
        <f>TEXT(Table1[[#This Row],[Invoice Date]],"mmm")</f>
        <v>Feb</v>
      </c>
      <c r="Q2274" s="27">
        <f>WEEKNUM(Table1[[#This Row],[Invoice Date]]) + IF(YEAR(Table1[[#This Row],[Invoice Date]])=2021, 52, 0)</f>
        <v>59</v>
      </c>
    </row>
    <row r="2275" spans="2:17" ht="14.25" customHeight="1" x14ac:dyDescent="0.3">
      <c r="B2275" s="4" t="s">
        <v>61</v>
      </c>
      <c r="C2275" s="33">
        <v>1185731</v>
      </c>
      <c r="D2275" s="5">
        <v>44239</v>
      </c>
      <c r="E2275" s="4" t="s">
        <v>15</v>
      </c>
      <c r="F2275" s="4" t="s">
        <v>131</v>
      </c>
      <c r="G2275" s="4" t="s">
        <v>132</v>
      </c>
      <c r="H2275" s="6" t="s">
        <v>22</v>
      </c>
      <c r="I2275" s="7">
        <v>36</v>
      </c>
      <c r="J2275" s="8">
        <v>68</v>
      </c>
      <c r="K2275" s="9">
        <v>2448</v>
      </c>
      <c r="L2275" s="9">
        <v>954.71999999999991</v>
      </c>
      <c r="M2275" s="10">
        <v>0.38999999999999996</v>
      </c>
      <c r="N2275" s="4" t="s">
        <v>24</v>
      </c>
      <c r="O2275" s="4" t="str">
        <f>TEXT(Table1[[#This Row],[Invoice Date]],"yyyy")</f>
        <v>2021</v>
      </c>
      <c r="P2275" s="4" t="str">
        <f>TEXT(Table1[[#This Row],[Invoice Date]],"mmm")</f>
        <v>Feb</v>
      </c>
      <c r="Q2275" s="27">
        <f>WEEKNUM(Table1[[#This Row],[Invoice Date]]) + IF(YEAR(Table1[[#This Row],[Invoice Date]])=2021, 52, 0)</f>
        <v>59</v>
      </c>
    </row>
    <row r="2276" spans="2:17" ht="14.25" customHeight="1" x14ac:dyDescent="0.3">
      <c r="B2276" s="4" t="s">
        <v>14</v>
      </c>
      <c r="C2276" s="33">
        <v>1185732</v>
      </c>
      <c r="D2276" s="5">
        <v>44239</v>
      </c>
      <c r="E2276" s="4" t="s">
        <v>36</v>
      </c>
      <c r="F2276" s="4" t="s">
        <v>108</v>
      </c>
      <c r="G2276" s="4" t="s">
        <v>109</v>
      </c>
      <c r="H2276" s="6" t="s">
        <v>23</v>
      </c>
      <c r="I2276" s="7">
        <v>32</v>
      </c>
      <c r="J2276" s="8">
        <v>80</v>
      </c>
      <c r="K2276" s="9">
        <v>2560</v>
      </c>
      <c r="L2276" s="9">
        <v>1408</v>
      </c>
      <c r="M2276" s="10">
        <v>0.55000000000000004</v>
      </c>
      <c r="N2276" s="4" t="s">
        <v>83</v>
      </c>
      <c r="O2276" s="4" t="str">
        <f>TEXT(Table1[[#This Row],[Invoice Date]],"yyyy")</f>
        <v>2021</v>
      </c>
      <c r="P2276" s="4" t="str">
        <f>TEXT(Table1[[#This Row],[Invoice Date]],"mmm")</f>
        <v>Feb</v>
      </c>
      <c r="Q2276" s="27">
        <f>WEEKNUM(Table1[[#This Row],[Invoice Date]]) + IF(YEAR(Table1[[#This Row],[Invoice Date]])=2021, 52, 0)</f>
        <v>59</v>
      </c>
    </row>
    <row r="2277" spans="2:17" ht="14.25" customHeight="1" x14ac:dyDescent="0.3">
      <c r="B2277" s="4" t="s">
        <v>61</v>
      </c>
      <c r="C2277" s="33">
        <v>1185731</v>
      </c>
      <c r="D2277" s="5">
        <v>44239</v>
      </c>
      <c r="E2277" s="4" t="s">
        <v>15</v>
      </c>
      <c r="F2277" s="4" t="s">
        <v>129</v>
      </c>
      <c r="G2277" s="4" t="s">
        <v>130</v>
      </c>
      <c r="H2277" s="6" t="s">
        <v>19</v>
      </c>
      <c r="I2277" s="7">
        <v>44</v>
      </c>
      <c r="J2277" s="8">
        <v>61</v>
      </c>
      <c r="K2277" s="9">
        <v>2684</v>
      </c>
      <c r="L2277" s="9">
        <v>1610.3999999999999</v>
      </c>
      <c r="M2277" s="10">
        <v>0.6</v>
      </c>
      <c r="N2277" s="4" t="s">
        <v>83</v>
      </c>
      <c r="O2277" s="4" t="str">
        <f>TEXT(Table1[[#This Row],[Invoice Date]],"yyyy")</f>
        <v>2021</v>
      </c>
      <c r="P2277" s="4" t="str">
        <f>TEXT(Table1[[#This Row],[Invoice Date]],"mmm")</f>
        <v>Feb</v>
      </c>
      <c r="Q2277" s="27">
        <f>WEEKNUM(Table1[[#This Row],[Invoice Date]]) + IF(YEAR(Table1[[#This Row],[Invoice Date]])=2021, 52, 0)</f>
        <v>59</v>
      </c>
    </row>
    <row r="2278" spans="2:17" ht="14.25" customHeight="1" x14ac:dyDescent="0.3">
      <c r="B2278" s="4" t="s">
        <v>61</v>
      </c>
      <c r="C2278" s="33">
        <v>1185731</v>
      </c>
      <c r="D2278" s="5">
        <v>44239</v>
      </c>
      <c r="E2278" s="4" t="s">
        <v>15</v>
      </c>
      <c r="F2278" s="4" t="s">
        <v>131</v>
      </c>
      <c r="G2278" s="4" t="s">
        <v>132</v>
      </c>
      <c r="H2278" s="6" t="s">
        <v>22</v>
      </c>
      <c r="I2278" s="7">
        <v>54</v>
      </c>
      <c r="J2278" s="8">
        <v>63</v>
      </c>
      <c r="K2278" s="9">
        <v>3402</v>
      </c>
      <c r="L2278" s="9">
        <v>1701</v>
      </c>
      <c r="M2278" s="10">
        <v>0.5</v>
      </c>
      <c r="N2278" s="4" t="s">
        <v>83</v>
      </c>
      <c r="O2278" s="4" t="str">
        <f>TEXT(Table1[[#This Row],[Invoice Date]],"yyyy")</f>
        <v>2021</v>
      </c>
      <c r="P2278" s="4" t="str">
        <f>TEXT(Table1[[#This Row],[Invoice Date]],"mmm")</f>
        <v>Feb</v>
      </c>
      <c r="Q2278" s="27">
        <f>WEEKNUM(Table1[[#This Row],[Invoice Date]]) + IF(YEAR(Table1[[#This Row],[Invoice Date]])=2021, 52, 0)</f>
        <v>59</v>
      </c>
    </row>
    <row r="2279" spans="2:17" ht="14.25" customHeight="1" x14ac:dyDescent="0.3">
      <c r="B2279" s="4" t="s">
        <v>61</v>
      </c>
      <c r="C2279" s="33">
        <v>1185731</v>
      </c>
      <c r="D2279" s="5">
        <v>44239</v>
      </c>
      <c r="E2279" s="4" t="s">
        <v>15</v>
      </c>
      <c r="F2279" s="4" t="s">
        <v>131</v>
      </c>
      <c r="G2279" s="4" t="s">
        <v>132</v>
      </c>
      <c r="H2279" s="6" t="s">
        <v>23</v>
      </c>
      <c r="I2279" s="7">
        <v>43</v>
      </c>
      <c r="J2279" s="8">
        <v>85</v>
      </c>
      <c r="K2279" s="9">
        <v>3655</v>
      </c>
      <c r="L2279" s="9">
        <v>1973.7</v>
      </c>
      <c r="M2279" s="10">
        <v>0.54</v>
      </c>
      <c r="N2279" s="4" t="s">
        <v>83</v>
      </c>
      <c r="O2279" s="4" t="str">
        <f>TEXT(Table1[[#This Row],[Invoice Date]],"yyyy")</f>
        <v>2021</v>
      </c>
      <c r="P2279" s="4" t="str">
        <f>TEXT(Table1[[#This Row],[Invoice Date]],"mmm")</f>
        <v>Feb</v>
      </c>
      <c r="Q2279" s="27">
        <f>WEEKNUM(Table1[[#This Row],[Invoice Date]]) + IF(YEAR(Table1[[#This Row],[Invoice Date]])=2021, 52, 0)</f>
        <v>59</v>
      </c>
    </row>
    <row r="2280" spans="2:17" ht="14.25" customHeight="1" x14ac:dyDescent="0.3">
      <c r="B2280" s="4" t="s">
        <v>61</v>
      </c>
      <c r="C2280" s="33">
        <v>1185731</v>
      </c>
      <c r="D2280" s="5">
        <v>44239</v>
      </c>
      <c r="E2280" s="4" t="s">
        <v>15</v>
      </c>
      <c r="F2280" s="4" t="s">
        <v>131</v>
      </c>
      <c r="G2280" s="4" t="s">
        <v>132</v>
      </c>
      <c r="H2280" s="6" t="s">
        <v>23</v>
      </c>
      <c r="I2280" s="7">
        <v>35</v>
      </c>
      <c r="J2280" s="8">
        <v>107</v>
      </c>
      <c r="K2280" s="9">
        <v>3745</v>
      </c>
      <c r="L2280" s="9">
        <v>1760.1499999999999</v>
      </c>
      <c r="M2280" s="10">
        <v>0.47</v>
      </c>
      <c r="N2280" s="4" t="s">
        <v>24</v>
      </c>
      <c r="O2280" s="4" t="str">
        <f>TEXT(Table1[[#This Row],[Invoice Date]],"yyyy")</f>
        <v>2021</v>
      </c>
      <c r="P2280" s="4" t="str">
        <f>TEXT(Table1[[#This Row],[Invoice Date]],"mmm")</f>
        <v>Feb</v>
      </c>
      <c r="Q2280" s="27">
        <f>WEEKNUM(Table1[[#This Row],[Invoice Date]]) + IF(YEAR(Table1[[#This Row],[Invoice Date]])=2021, 52, 0)</f>
        <v>59</v>
      </c>
    </row>
    <row r="2281" spans="2:17" ht="14.25" customHeight="1" x14ac:dyDescent="0.3">
      <c r="B2281" s="4" t="s">
        <v>34</v>
      </c>
      <c r="C2281" s="33">
        <v>1189833</v>
      </c>
      <c r="D2281" s="5">
        <v>44239</v>
      </c>
      <c r="E2281" s="4" t="s">
        <v>31</v>
      </c>
      <c r="F2281" s="4" t="s">
        <v>70</v>
      </c>
      <c r="G2281" s="4" t="s">
        <v>71</v>
      </c>
      <c r="H2281" s="6" t="s">
        <v>21</v>
      </c>
      <c r="I2281" s="7">
        <v>32</v>
      </c>
      <c r="J2281" s="8">
        <v>123</v>
      </c>
      <c r="K2281" s="9">
        <v>3936</v>
      </c>
      <c r="L2281" s="9">
        <v>1889.28</v>
      </c>
      <c r="M2281" s="10">
        <v>0.48</v>
      </c>
      <c r="N2281" s="4" t="s">
        <v>83</v>
      </c>
      <c r="O2281" s="4" t="str">
        <f>TEXT(Table1[[#This Row],[Invoice Date]],"yyyy")</f>
        <v>2021</v>
      </c>
      <c r="P2281" s="4" t="str">
        <f>TEXT(Table1[[#This Row],[Invoice Date]],"mmm")</f>
        <v>Feb</v>
      </c>
      <c r="Q2281" s="27">
        <f>WEEKNUM(Table1[[#This Row],[Invoice Date]]) + IF(YEAR(Table1[[#This Row],[Invoice Date]])=2021, 52, 0)</f>
        <v>59</v>
      </c>
    </row>
    <row r="2282" spans="2:17" ht="14.25" customHeight="1" x14ac:dyDescent="0.3">
      <c r="B2282" s="4" t="s">
        <v>34</v>
      </c>
      <c r="C2282" s="33">
        <v>1189833</v>
      </c>
      <c r="D2282" s="5">
        <v>44239</v>
      </c>
      <c r="E2282" s="4" t="s">
        <v>15</v>
      </c>
      <c r="F2282" s="4" t="s">
        <v>16</v>
      </c>
      <c r="G2282" s="4" t="s">
        <v>69</v>
      </c>
      <c r="H2282" s="6" t="s">
        <v>20</v>
      </c>
      <c r="I2282" s="7">
        <v>29</v>
      </c>
      <c r="J2282" s="8">
        <v>143</v>
      </c>
      <c r="K2282" s="9">
        <v>4147</v>
      </c>
      <c r="L2282" s="9">
        <v>2032.03</v>
      </c>
      <c r="M2282" s="10">
        <v>0.49</v>
      </c>
      <c r="N2282" s="4" t="s">
        <v>83</v>
      </c>
      <c r="O2282" s="4" t="str">
        <f>TEXT(Table1[[#This Row],[Invoice Date]],"yyyy")</f>
        <v>2021</v>
      </c>
      <c r="P2282" s="4" t="str">
        <f>TEXT(Table1[[#This Row],[Invoice Date]],"mmm")</f>
        <v>Feb</v>
      </c>
      <c r="Q2282" s="27">
        <f>WEEKNUM(Table1[[#This Row],[Invoice Date]]) + IF(YEAR(Table1[[#This Row],[Invoice Date]])=2021, 52, 0)</f>
        <v>59</v>
      </c>
    </row>
    <row r="2283" spans="2:17" ht="14.25" customHeight="1" x14ac:dyDescent="0.3">
      <c r="B2283" s="4" t="s">
        <v>34</v>
      </c>
      <c r="C2283" s="33">
        <v>1189833</v>
      </c>
      <c r="D2283" s="5">
        <v>44239</v>
      </c>
      <c r="E2283" s="4" t="s">
        <v>15</v>
      </c>
      <c r="F2283" s="4" t="s">
        <v>16</v>
      </c>
      <c r="G2283" s="4" t="s">
        <v>69</v>
      </c>
      <c r="H2283" s="6" t="s">
        <v>19</v>
      </c>
      <c r="I2283" s="7">
        <v>37</v>
      </c>
      <c r="J2283" s="8">
        <v>145</v>
      </c>
      <c r="K2283" s="9">
        <v>5365</v>
      </c>
      <c r="L2283" s="9">
        <v>2199.65</v>
      </c>
      <c r="M2283" s="10">
        <v>0.41</v>
      </c>
      <c r="N2283" s="4" t="s">
        <v>83</v>
      </c>
      <c r="O2283" s="4" t="str">
        <f>TEXT(Table1[[#This Row],[Invoice Date]],"yyyy")</f>
        <v>2021</v>
      </c>
      <c r="P2283" s="4" t="str">
        <f>TEXT(Table1[[#This Row],[Invoice Date]],"mmm")</f>
        <v>Feb</v>
      </c>
      <c r="Q2283" s="27">
        <f>WEEKNUM(Table1[[#This Row],[Invoice Date]]) + IF(YEAR(Table1[[#This Row],[Invoice Date]])=2021, 52, 0)</f>
        <v>59</v>
      </c>
    </row>
    <row r="2284" spans="2:17" ht="14.25" customHeight="1" x14ac:dyDescent="0.3">
      <c r="B2284" s="4" t="s">
        <v>34</v>
      </c>
      <c r="C2284" s="33">
        <v>1189833</v>
      </c>
      <c r="D2284" s="5">
        <v>44239</v>
      </c>
      <c r="E2284" s="4" t="s">
        <v>36</v>
      </c>
      <c r="F2284" s="4" t="s">
        <v>53</v>
      </c>
      <c r="G2284" s="4" t="s">
        <v>54</v>
      </c>
      <c r="H2284" s="6" t="s">
        <v>22</v>
      </c>
      <c r="I2284" s="7">
        <v>52</v>
      </c>
      <c r="J2284" s="8">
        <v>106</v>
      </c>
      <c r="K2284" s="9">
        <v>5512</v>
      </c>
      <c r="L2284" s="9">
        <v>3858.4000000000005</v>
      </c>
      <c r="M2284" s="10">
        <v>0.70000000000000007</v>
      </c>
      <c r="N2284" s="4" t="s">
        <v>83</v>
      </c>
      <c r="O2284" s="4" t="str">
        <f>TEXT(Table1[[#This Row],[Invoice Date]],"yyyy")</f>
        <v>2021</v>
      </c>
      <c r="P2284" s="4" t="str">
        <f>TEXT(Table1[[#This Row],[Invoice Date]],"mmm")</f>
        <v>Feb</v>
      </c>
      <c r="Q2284" s="27">
        <f>WEEKNUM(Table1[[#This Row],[Invoice Date]]) + IF(YEAR(Table1[[#This Row],[Invoice Date]])=2021, 52, 0)</f>
        <v>59</v>
      </c>
    </row>
    <row r="2285" spans="2:17" ht="14.25" customHeight="1" x14ac:dyDescent="0.3">
      <c r="B2285" s="4" t="s">
        <v>14</v>
      </c>
      <c r="C2285" s="33">
        <v>1185732</v>
      </c>
      <c r="D2285" s="5">
        <v>44239</v>
      </c>
      <c r="E2285" s="4" t="s">
        <v>36</v>
      </c>
      <c r="F2285" s="4" t="s">
        <v>106</v>
      </c>
      <c r="G2285" s="4" t="s">
        <v>107</v>
      </c>
      <c r="H2285" s="6" t="s">
        <v>17</v>
      </c>
      <c r="I2285" s="7">
        <v>37</v>
      </c>
      <c r="J2285" s="8">
        <v>158</v>
      </c>
      <c r="K2285" s="9">
        <v>5846</v>
      </c>
      <c r="L2285" s="9">
        <v>2923</v>
      </c>
      <c r="M2285" s="10">
        <v>0.5</v>
      </c>
      <c r="N2285" s="4" t="s">
        <v>83</v>
      </c>
      <c r="O2285" s="4" t="str">
        <f>TEXT(Table1[[#This Row],[Invoice Date]],"yyyy")</f>
        <v>2021</v>
      </c>
      <c r="P2285" s="4" t="str">
        <f>TEXT(Table1[[#This Row],[Invoice Date]],"mmm")</f>
        <v>Feb</v>
      </c>
      <c r="Q2285" s="27">
        <f>WEEKNUM(Table1[[#This Row],[Invoice Date]]) + IF(YEAR(Table1[[#This Row],[Invoice Date]])=2021, 52, 0)</f>
        <v>59</v>
      </c>
    </row>
    <row r="2286" spans="2:17" ht="14.25" customHeight="1" x14ac:dyDescent="0.3">
      <c r="B2286" s="4" t="s">
        <v>61</v>
      </c>
      <c r="C2286" s="33">
        <v>1185731</v>
      </c>
      <c r="D2286" s="5">
        <v>44239</v>
      </c>
      <c r="E2286" s="4" t="s">
        <v>15</v>
      </c>
      <c r="F2286" s="4" t="s">
        <v>129</v>
      </c>
      <c r="G2286" s="4" t="s">
        <v>130</v>
      </c>
      <c r="H2286" s="6" t="s">
        <v>17</v>
      </c>
      <c r="I2286" s="7">
        <v>33</v>
      </c>
      <c r="J2286" s="8">
        <v>184</v>
      </c>
      <c r="K2286" s="9">
        <v>6072</v>
      </c>
      <c r="L2286" s="9">
        <v>2853.84</v>
      </c>
      <c r="M2286" s="10">
        <v>0.47000000000000003</v>
      </c>
      <c r="N2286" s="4" t="s">
        <v>24</v>
      </c>
      <c r="O2286" s="4" t="str">
        <f>TEXT(Table1[[#This Row],[Invoice Date]],"yyyy")</f>
        <v>2021</v>
      </c>
      <c r="P2286" s="4" t="str">
        <f>TEXT(Table1[[#This Row],[Invoice Date]],"mmm")</f>
        <v>Feb</v>
      </c>
      <c r="Q2286" s="27">
        <f>WEEKNUM(Table1[[#This Row],[Invoice Date]]) + IF(YEAR(Table1[[#This Row],[Invoice Date]])=2021, 52, 0)</f>
        <v>59</v>
      </c>
    </row>
    <row r="2287" spans="2:17" ht="14.25" customHeight="1" x14ac:dyDescent="0.3">
      <c r="B2287" s="4" t="s">
        <v>34</v>
      </c>
      <c r="C2287" s="33">
        <v>1189833</v>
      </c>
      <c r="D2287" s="5">
        <v>44239</v>
      </c>
      <c r="E2287" s="4" t="s">
        <v>31</v>
      </c>
      <c r="F2287" s="4" t="s">
        <v>70</v>
      </c>
      <c r="G2287" s="4" t="s">
        <v>71</v>
      </c>
      <c r="H2287" s="6" t="s">
        <v>23</v>
      </c>
      <c r="I2287" s="7">
        <v>38</v>
      </c>
      <c r="J2287" s="8">
        <v>174</v>
      </c>
      <c r="K2287" s="9">
        <v>6612</v>
      </c>
      <c r="L2287" s="9">
        <v>2578.6800000000003</v>
      </c>
      <c r="M2287" s="10">
        <v>0.39</v>
      </c>
      <c r="N2287" s="4" t="s">
        <v>83</v>
      </c>
      <c r="O2287" s="4" t="str">
        <f>TEXT(Table1[[#This Row],[Invoice Date]],"yyyy")</f>
        <v>2021</v>
      </c>
      <c r="P2287" s="4" t="str">
        <f>TEXT(Table1[[#This Row],[Invoice Date]],"mmm")</f>
        <v>Feb</v>
      </c>
      <c r="Q2287" s="27">
        <f>WEEKNUM(Table1[[#This Row],[Invoice Date]]) + IF(YEAR(Table1[[#This Row],[Invoice Date]])=2021, 52, 0)</f>
        <v>59</v>
      </c>
    </row>
    <row r="2288" spans="2:17" ht="14.25" customHeight="1" x14ac:dyDescent="0.3">
      <c r="B2288" s="4" t="s">
        <v>34</v>
      </c>
      <c r="C2288" s="33">
        <v>1189833</v>
      </c>
      <c r="D2288" s="5">
        <v>44239</v>
      </c>
      <c r="E2288" s="4" t="s">
        <v>31</v>
      </c>
      <c r="F2288" s="4" t="s">
        <v>70</v>
      </c>
      <c r="G2288" s="4" t="s">
        <v>71</v>
      </c>
      <c r="H2288" s="6" t="s">
        <v>22</v>
      </c>
      <c r="I2288" s="7">
        <v>47</v>
      </c>
      <c r="J2288" s="8">
        <v>145</v>
      </c>
      <c r="K2288" s="9">
        <v>6815</v>
      </c>
      <c r="L2288" s="9">
        <v>2794.1499999999996</v>
      </c>
      <c r="M2288" s="10">
        <v>0.41</v>
      </c>
      <c r="N2288" s="4" t="s">
        <v>83</v>
      </c>
      <c r="O2288" s="4" t="str">
        <f>TEXT(Table1[[#This Row],[Invoice Date]],"yyyy")</f>
        <v>2021</v>
      </c>
      <c r="P2288" s="4" t="str">
        <f>TEXT(Table1[[#This Row],[Invoice Date]],"mmm")</f>
        <v>Feb</v>
      </c>
      <c r="Q2288" s="27">
        <f>WEEKNUM(Table1[[#This Row],[Invoice Date]]) + IF(YEAR(Table1[[#This Row],[Invoice Date]])=2021, 52, 0)</f>
        <v>59</v>
      </c>
    </row>
    <row r="2289" spans="2:17" ht="14.25" customHeight="1" x14ac:dyDescent="0.3">
      <c r="B2289" s="4" t="s">
        <v>61</v>
      </c>
      <c r="C2289" s="33">
        <v>1185731</v>
      </c>
      <c r="D2289" s="5">
        <v>44239</v>
      </c>
      <c r="E2289" s="4" t="s">
        <v>15</v>
      </c>
      <c r="F2289" s="4" t="s">
        <v>129</v>
      </c>
      <c r="G2289" s="4" t="s">
        <v>130</v>
      </c>
      <c r="H2289" s="6" t="s">
        <v>17</v>
      </c>
      <c r="I2289" s="7">
        <v>41</v>
      </c>
      <c r="J2289" s="8">
        <v>167</v>
      </c>
      <c r="K2289" s="9">
        <v>6847</v>
      </c>
      <c r="L2289" s="9">
        <v>3834.32</v>
      </c>
      <c r="M2289" s="10">
        <v>0.56000000000000005</v>
      </c>
      <c r="N2289" s="4" t="s">
        <v>83</v>
      </c>
      <c r="O2289" s="4" t="str">
        <f>TEXT(Table1[[#This Row],[Invoice Date]],"yyyy")</f>
        <v>2021</v>
      </c>
      <c r="P2289" s="4" t="str">
        <f>TEXT(Table1[[#This Row],[Invoice Date]],"mmm")</f>
        <v>Feb</v>
      </c>
      <c r="Q2289" s="27">
        <f>WEEKNUM(Table1[[#This Row],[Invoice Date]]) + IF(YEAR(Table1[[#This Row],[Invoice Date]])=2021, 52, 0)</f>
        <v>59</v>
      </c>
    </row>
    <row r="2290" spans="2:17" ht="14.25" customHeight="1" x14ac:dyDescent="0.3">
      <c r="B2290" s="4" t="s">
        <v>34</v>
      </c>
      <c r="C2290" s="33">
        <v>1189833</v>
      </c>
      <c r="D2290" s="5">
        <v>44239</v>
      </c>
      <c r="E2290" s="4" t="s">
        <v>15</v>
      </c>
      <c r="F2290" s="4" t="s">
        <v>16</v>
      </c>
      <c r="G2290" s="4" t="s">
        <v>69</v>
      </c>
      <c r="H2290" s="6" t="s">
        <v>17</v>
      </c>
      <c r="I2290" s="7">
        <v>37</v>
      </c>
      <c r="J2290" s="8">
        <v>238</v>
      </c>
      <c r="K2290" s="9">
        <v>8806</v>
      </c>
      <c r="L2290" s="9">
        <v>5371.66</v>
      </c>
      <c r="M2290" s="10">
        <v>0.61</v>
      </c>
      <c r="N2290" s="4" t="s">
        <v>83</v>
      </c>
      <c r="O2290" s="4" t="str">
        <f>TEXT(Table1[[#This Row],[Invoice Date]],"yyyy")</f>
        <v>2021</v>
      </c>
      <c r="P2290" s="4" t="str">
        <f>TEXT(Table1[[#This Row],[Invoice Date]],"mmm")</f>
        <v>Feb</v>
      </c>
      <c r="Q2290" s="27">
        <f>WEEKNUM(Table1[[#This Row],[Invoice Date]]) + IF(YEAR(Table1[[#This Row],[Invoice Date]])=2021, 52, 0)</f>
        <v>59</v>
      </c>
    </row>
    <row r="2291" spans="2:17" ht="14.25" customHeight="1" x14ac:dyDescent="0.3">
      <c r="B2291" s="4" t="s">
        <v>30</v>
      </c>
      <c r="C2291" s="34">
        <v>1128299</v>
      </c>
      <c r="D2291" s="5">
        <v>44239</v>
      </c>
      <c r="E2291" s="4" t="s">
        <v>31</v>
      </c>
      <c r="F2291" s="4" t="s">
        <v>32</v>
      </c>
      <c r="G2291" s="4" t="s">
        <v>33</v>
      </c>
      <c r="H2291" s="6" t="s">
        <v>19</v>
      </c>
      <c r="I2291" s="7">
        <v>46</v>
      </c>
      <c r="J2291" s="8">
        <v>332</v>
      </c>
      <c r="K2291" s="9">
        <v>15272</v>
      </c>
      <c r="L2291" s="9">
        <v>3207.12</v>
      </c>
      <c r="M2291" s="10">
        <v>0.21</v>
      </c>
      <c r="N2291" s="4" t="s">
        <v>24</v>
      </c>
      <c r="O2291" s="4" t="str">
        <f>TEXT(Table1[[#This Row],[Invoice Date]],"yyyy")</f>
        <v>2021</v>
      </c>
      <c r="P2291" s="4" t="str">
        <f>TEXT(Table1[[#This Row],[Invoice Date]],"mmm")</f>
        <v>Feb</v>
      </c>
      <c r="Q2291" s="27">
        <f>WEEKNUM(Table1[[#This Row],[Invoice Date]]) + IF(YEAR(Table1[[#This Row],[Invoice Date]])=2021, 52, 0)</f>
        <v>59</v>
      </c>
    </row>
    <row r="2292" spans="2:17" ht="14.25" customHeight="1" x14ac:dyDescent="0.3">
      <c r="B2292" s="4" t="s">
        <v>30</v>
      </c>
      <c r="C2292" s="34">
        <v>1128299</v>
      </c>
      <c r="D2292" s="5">
        <v>44239</v>
      </c>
      <c r="E2292" s="4" t="s">
        <v>31</v>
      </c>
      <c r="F2292" s="4" t="s">
        <v>32</v>
      </c>
      <c r="G2292" s="4" t="s">
        <v>33</v>
      </c>
      <c r="H2292" s="6" t="s">
        <v>19</v>
      </c>
      <c r="I2292" s="7">
        <v>58</v>
      </c>
      <c r="J2292" s="8">
        <v>273</v>
      </c>
      <c r="K2292" s="9">
        <v>15834</v>
      </c>
      <c r="L2292" s="9">
        <v>4275.18</v>
      </c>
      <c r="M2292" s="10">
        <v>0.27</v>
      </c>
      <c r="N2292" s="4" t="s">
        <v>83</v>
      </c>
      <c r="O2292" s="4" t="str">
        <f>TEXT(Table1[[#This Row],[Invoice Date]],"yyyy")</f>
        <v>2021</v>
      </c>
      <c r="P2292" s="4" t="str">
        <f>TEXT(Table1[[#This Row],[Invoice Date]],"mmm")</f>
        <v>Feb</v>
      </c>
      <c r="Q2292" s="27">
        <f>WEEKNUM(Table1[[#This Row],[Invoice Date]]) + IF(YEAR(Table1[[#This Row],[Invoice Date]])=2021, 52, 0)</f>
        <v>59</v>
      </c>
    </row>
    <row r="2293" spans="2:17" ht="14.25" customHeight="1" x14ac:dyDescent="0.3">
      <c r="B2293" s="4" t="s">
        <v>14</v>
      </c>
      <c r="C2293" s="33">
        <v>1185732</v>
      </c>
      <c r="D2293" s="5">
        <v>44239</v>
      </c>
      <c r="E2293" s="4" t="s">
        <v>36</v>
      </c>
      <c r="F2293" s="4" t="s">
        <v>108</v>
      </c>
      <c r="G2293" s="4" t="s">
        <v>109</v>
      </c>
      <c r="H2293" s="6" t="s">
        <v>21</v>
      </c>
      <c r="I2293" s="7">
        <v>35</v>
      </c>
      <c r="J2293" s="8">
        <v>100</v>
      </c>
      <c r="K2293" s="9">
        <v>35000</v>
      </c>
      <c r="L2293" s="9">
        <v>10500</v>
      </c>
      <c r="M2293" s="10">
        <v>0.3</v>
      </c>
      <c r="N2293" s="4" t="s">
        <v>83</v>
      </c>
      <c r="O2293" s="4" t="str">
        <f>TEXT(Table1[[#This Row],[Invoice Date]],"yyyy")</f>
        <v>2021</v>
      </c>
      <c r="P2293" s="4" t="str">
        <f>TEXT(Table1[[#This Row],[Invoice Date]],"mmm")</f>
        <v>Feb</v>
      </c>
      <c r="Q2293" s="27">
        <f>WEEKNUM(Table1[[#This Row],[Invoice Date]]) + IF(YEAR(Table1[[#This Row],[Invoice Date]])=2021, 52, 0)</f>
        <v>59</v>
      </c>
    </row>
    <row r="2294" spans="2:17" ht="14.25" customHeight="1" x14ac:dyDescent="0.3">
      <c r="B2294" s="4" t="s">
        <v>61</v>
      </c>
      <c r="C2294" s="33">
        <v>1185731</v>
      </c>
      <c r="D2294" s="5">
        <v>44239</v>
      </c>
      <c r="E2294" s="4" t="s">
        <v>15</v>
      </c>
      <c r="F2294" s="4" t="s">
        <v>131</v>
      </c>
      <c r="G2294" s="4" t="s">
        <v>132</v>
      </c>
      <c r="H2294" s="6" t="s">
        <v>21</v>
      </c>
      <c r="I2294" s="7">
        <v>40</v>
      </c>
      <c r="J2294" s="8">
        <v>150</v>
      </c>
      <c r="K2294" s="9">
        <v>60000</v>
      </c>
      <c r="L2294" s="9">
        <v>21000</v>
      </c>
      <c r="M2294" s="10">
        <v>0.35</v>
      </c>
      <c r="N2294" s="4" t="s">
        <v>18</v>
      </c>
      <c r="O2294" s="4" t="str">
        <f>TEXT(Table1[[#This Row],[Invoice Date]],"yyyy")</f>
        <v>2021</v>
      </c>
      <c r="P2294" s="4" t="str">
        <f>TEXT(Table1[[#This Row],[Invoice Date]],"mmm")</f>
        <v>Feb</v>
      </c>
      <c r="Q2294" s="27">
        <f>WEEKNUM(Table1[[#This Row],[Invoice Date]]) + IF(YEAR(Table1[[#This Row],[Invoice Date]])=2021, 52, 0)</f>
        <v>59</v>
      </c>
    </row>
    <row r="2295" spans="2:17" ht="14.25" customHeight="1" x14ac:dyDescent="0.3">
      <c r="B2295" s="4" t="s">
        <v>14</v>
      </c>
      <c r="C2295" s="33">
        <v>1185732</v>
      </c>
      <c r="D2295" s="5">
        <v>44239</v>
      </c>
      <c r="E2295" s="4" t="s">
        <v>36</v>
      </c>
      <c r="F2295" s="4" t="s">
        <v>106</v>
      </c>
      <c r="G2295" s="4" t="s">
        <v>107</v>
      </c>
      <c r="H2295" s="6" t="s">
        <v>20</v>
      </c>
      <c r="I2295" s="7">
        <v>30.000000000000004</v>
      </c>
      <c r="J2295" s="8">
        <v>225</v>
      </c>
      <c r="K2295" s="9">
        <v>67500.000000000015</v>
      </c>
      <c r="L2295" s="9">
        <v>20250.000000000004</v>
      </c>
      <c r="M2295" s="10">
        <v>0.3</v>
      </c>
      <c r="N2295" s="4" t="s">
        <v>83</v>
      </c>
      <c r="O2295" s="4" t="str">
        <f>TEXT(Table1[[#This Row],[Invoice Date]],"yyyy")</f>
        <v>2021</v>
      </c>
      <c r="P2295" s="4" t="str">
        <f>TEXT(Table1[[#This Row],[Invoice Date]],"mmm")</f>
        <v>Feb</v>
      </c>
      <c r="Q2295" s="27">
        <f>WEEKNUM(Table1[[#This Row],[Invoice Date]]) + IF(YEAR(Table1[[#This Row],[Invoice Date]])=2021, 52, 0)</f>
        <v>59</v>
      </c>
    </row>
    <row r="2296" spans="2:17" ht="14.25" customHeight="1" x14ac:dyDescent="0.3">
      <c r="B2296" s="4" t="s">
        <v>14</v>
      </c>
      <c r="C2296" s="33">
        <v>1185732</v>
      </c>
      <c r="D2296" s="5">
        <v>44239</v>
      </c>
      <c r="E2296" s="4" t="s">
        <v>36</v>
      </c>
      <c r="F2296" s="4" t="s">
        <v>106</v>
      </c>
      <c r="G2296" s="4" t="s">
        <v>107</v>
      </c>
      <c r="H2296" s="6" t="s">
        <v>19</v>
      </c>
      <c r="I2296" s="7">
        <v>40</v>
      </c>
      <c r="J2296" s="8">
        <v>175</v>
      </c>
      <c r="K2296" s="9">
        <v>70000</v>
      </c>
      <c r="L2296" s="9">
        <v>21000</v>
      </c>
      <c r="M2296" s="10">
        <v>0.3</v>
      </c>
      <c r="N2296" s="4" t="s">
        <v>83</v>
      </c>
      <c r="O2296" s="4" t="str">
        <f>TEXT(Table1[[#This Row],[Invoice Date]],"yyyy")</f>
        <v>2021</v>
      </c>
      <c r="P2296" s="4" t="str">
        <f>TEXT(Table1[[#This Row],[Invoice Date]],"mmm")</f>
        <v>Feb</v>
      </c>
      <c r="Q2296" s="27">
        <f>WEEKNUM(Table1[[#This Row],[Invoice Date]]) + IF(YEAR(Table1[[#This Row],[Invoice Date]])=2021, 52, 0)</f>
        <v>59</v>
      </c>
    </row>
    <row r="2297" spans="2:17" ht="14.25" customHeight="1" x14ac:dyDescent="0.3">
      <c r="B2297" s="4" t="s">
        <v>14</v>
      </c>
      <c r="C2297" s="33">
        <v>1185732</v>
      </c>
      <c r="D2297" s="5">
        <v>44239</v>
      </c>
      <c r="E2297" s="4" t="s">
        <v>36</v>
      </c>
      <c r="F2297" s="4" t="s">
        <v>108</v>
      </c>
      <c r="G2297" s="4" t="s">
        <v>109</v>
      </c>
      <c r="H2297" s="6" t="s">
        <v>22</v>
      </c>
      <c r="I2297" s="7">
        <v>49.999999999999993</v>
      </c>
      <c r="J2297" s="8">
        <v>175</v>
      </c>
      <c r="K2297" s="9">
        <v>87499.999999999985</v>
      </c>
      <c r="L2297" s="9">
        <v>30624.999999999993</v>
      </c>
      <c r="M2297" s="10">
        <v>0.35</v>
      </c>
      <c r="N2297" s="4" t="s">
        <v>83</v>
      </c>
      <c r="O2297" s="4" t="str">
        <f>TEXT(Table1[[#This Row],[Invoice Date]],"yyyy")</f>
        <v>2021</v>
      </c>
      <c r="P2297" s="4" t="str">
        <f>TEXT(Table1[[#This Row],[Invoice Date]],"mmm")</f>
        <v>Feb</v>
      </c>
      <c r="Q2297" s="27">
        <f>WEEKNUM(Table1[[#This Row],[Invoice Date]]) + IF(YEAR(Table1[[#This Row],[Invoice Date]])=2021, 52, 0)</f>
        <v>59</v>
      </c>
    </row>
    <row r="2298" spans="2:17" ht="14.25" customHeight="1" x14ac:dyDescent="0.3">
      <c r="B2298" s="4" t="s">
        <v>14</v>
      </c>
      <c r="C2298" s="33">
        <v>1185732</v>
      </c>
      <c r="D2298" s="5">
        <v>44239</v>
      </c>
      <c r="E2298" s="4" t="s">
        <v>36</v>
      </c>
      <c r="F2298" s="4" t="s">
        <v>108</v>
      </c>
      <c r="G2298" s="4" t="s">
        <v>109</v>
      </c>
      <c r="H2298" s="6" t="s">
        <v>23</v>
      </c>
      <c r="I2298" s="7">
        <v>35</v>
      </c>
      <c r="J2298" s="8">
        <v>275</v>
      </c>
      <c r="K2298" s="9">
        <v>96250</v>
      </c>
      <c r="L2298" s="9">
        <v>38500</v>
      </c>
      <c r="M2298" s="10">
        <v>0.4</v>
      </c>
      <c r="N2298" s="4" t="s">
        <v>83</v>
      </c>
      <c r="O2298" s="4" t="str">
        <f>TEXT(Table1[[#This Row],[Invoice Date]],"yyyy")</f>
        <v>2021</v>
      </c>
      <c r="P2298" s="4" t="str">
        <f>TEXT(Table1[[#This Row],[Invoice Date]],"mmm")</f>
        <v>Feb</v>
      </c>
      <c r="Q2298" s="27">
        <f>WEEKNUM(Table1[[#This Row],[Invoice Date]]) + IF(YEAR(Table1[[#This Row],[Invoice Date]])=2021, 52, 0)</f>
        <v>59</v>
      </c>
    </row>
    <row r="2299" spans="2:17" ht="14.25" customHeight="1" x14ac:dyDescent="0.3">
      <c r="B2299" s="4" t="s">
        <v>61</v>
      </c>
      <c r="C2299" s="33">
        <v>1185731</v>
      </c>
      <c r="D2299" s="5">
        <v>44239</v>
      </c>
      <c r="E2299" s="4" t="s">
        <v>15</v>
      </c>
      <c r="F2299" s="4" t="s">
        <v>129</v>
      </c>
      <c r="G2299" s="4" t="s">
        <v>130</v>
      </c>
      <c r="H2299" s="6" t="s">
        <v>20</v>
      </c>
      <c r="I2299" s="7">
        <v>35</v>
      </c>
      <c r="J2299" s="8">
        <v>275</v>
      </c>
      <c r="K2299" s="9">
        <v>96250</v>
      </c>
      <c r="L2299" s="9">
        <v>33687.5</v>
      </c>
      <c r="M2299" s="10">
        <v>0.35</v>
      </c>
      <c r="N2299" s="4" t="s">
        <v>18</v>
      </c>
      <c r="O2299" s="4" t="str">
        <f>TEXT(Table1[[#This Row],[Invoice Date]],"yyyy")</f>
        <v>2021</v>
      </c>
      <c r="P2299" s="4" t="str">
        <f>TEXT(Table1[[#This Row],[Invoice Date]],"mmm")</f>
        <v>Feb</v>
      </c>
      <c r="Q2299" s="27">
        <f>WEEKNUM(Table1[[#This Row],[Invoice Date]]) + IF(YEAR(Table1[[#This Row],[Invoice Date]])=2021, 52, 0)</f>
        <v>59</v>
      </c>
    </row>
    <row r="2300" spans="2:17" ht="14.25" customHeight="1" x14ac:dyDescent="0.3">
      <c r="B2300" s="4" t="s">
        <v>61</v>
      </c>
      <c r="C2300" s="33">
        <v>1185731</v>
      </c>
      <c r="D2300" s="5">
        <v>44239</v>
      </c>
      <c r="E2300" s="4" t="s">
        <v>15</v>
      </c>
      <c r="F2300" s="4" t="s">
        <v>129</v>
      </c>
      <c r="G2300" s="4" t="s">
        <v>130</v>
      </c>
      <c r="H2300" s="6" t="s">
        <v>19</v>
      </c>
      <c r="I2300" s="7">
        <v>45</v>
      </c>
      <c r="J2300" s="8">
        <v>225</v>
      </c>
      <c r="K2300" s="9">
        <v>101250</v>
      </c>
      <c r="L2300" s="9">
        <v>45562.5</v>
      </c>
      <c r="M2300" s="10">
        <v>0.45</v>
      </c>
      <c r="N2300" s="4" t="s">
        <v>18</v>
      </c>
      <c r="O2300" s="4" t="str">
        <f>TEXT(Table1[[#This Row],[Invoice Date]],"yyyy")</f>
        <v>2021</v>
      </c>
      <c r="P2300" s="4" t="str">
        <f>TEXT(Table1[[#This Row],[Invoice Date]],"mmm")</f>
        <v>Feb</v>
      </c>
      <c r="Q2300" s="27">
        <f>WEEKNUM(Table1[[#This Row],[Invoice Date]]) + IF(YEAR(Table1[[#This Row],[Invoice Date]])=2021, 52, 0)</f>
        <v>59</v>
      </c>
    </row>
    <row r="2301" spans="2:17" ht="14.25" customHeight="1" x14ac:dyDescent="0.3">
      <c r="B2301" s="4" t="s">
        <v>61</v>
      </c>
      <c r="C2301" s="33">
        <v>1185731</v>
      </c>
      <c r="D2301" s="5">
        <v>44239</v>
      </c>
      <c r="E2301" s="4" t="s">
        <v>15</v>
      </c>
      <c r="F2301" s="4" t="s">
        <v>131</v>
      </c>
      <c r="G2301" s="4" t="s">
        <v>132</v>
      </c>
      <c r="H2301" s="6" t="s">
        <v>22</v>
      </c>
      <c r="I2301" s="7">
        <v>55.000000000000007</v>
      </c>
      <c r="J2301" s="8">
        <v>225</v>
      </c>
      <c r="K2301" s="9">
        <v>123750.00000000001</v>
      </c>
      <c r="L2301" s="9">
        <v>43312.5</v>
      </c>
      <c r="M2301" s="10">
        <v>0.35</v>
      </c>
      <c r="N2301" s="4" t="s">
        <v>18</v>
      </c>
      <c r="O2301" s="4" t="str">
        <f>TEXT(Table1[[#This Row],[Invoice Date]],"yyyy")</f>
        <v>2021</v>
      </c>
      <c r="P2301" s="4" t="str">
        <f>TEXT(Table1[[#This Row],[Invoice Date]],"mmm")</f>
        <v>Feb</v>
      </c>
      <c r="Q2301" s="27">
        <f>WEEKNUM(Table1[[#This Row],[Invoice Date]]) + IF(YEAR(Table1[[#This Row],[Invoice Date]])=2021, 52, 0)</f>
        <v>59</v>
      </c>
    </row>
    <row r="2302" spans="2:17" ht="14.25" customHeight="1" x14ac:dyDescent="0.3">
      <c r="B2302" s="4" t="s">
        <v>61</v>
      </c>
      <c r="C2302" s="33">
        <v>1185731</v>
      </c>
      <c r="D2302" s="5">
        <v>44239</v>
      </c>
      <c r="E2302" s="4" t="s">
        <v>15</v>
      </c>
      <c r="F2302" s="4" t="s">
        <v>131</v>
      </c>
      <c r="G2302" s="4" t="s">
        <v>132</v>
      </c>
      <c r="H2302" s="6" t="s">
        <v>23</v>
      </c>
      <c r="I2302" s="7">
        <v>45</v>
      </c>
      <c r="J2302" s="8">
        <v>325</v>
      </c>
      <c r="K2302" s="9">
        <v>146250</v>
      </c>
      <c r="L2302" s="9">
        <v>58499.999999999993</v>
      </c>
      <c r="M2302" s="10">
        <v>0.39999999999999997</v>
      </c>
      <c r="N2302" s="4" t="s">
        <v>18</v>
      </c>
      <c r="O2302" s="4" t="str">
        <f>TEXT(Table1[[#This Row],[Invoice Date]],"yyyy")</f>
        <v>2021</v>
      </c>
      <c r="P2302" s="4" t="str">
        <f>TEXT(Table1[[#This Row],[Invoice Date]],"mmm")</f>
        <v>Feb</v>
      </c>
      <c r="Q2302" s="27">
        <f>WEEKNUM(Table1[[#This Row],[Invoice Date]]) + IF(YEAR(Table1[[#This Row],[Invoice Date]])=2021, 52, 0)</f>
        <v>59</v>
      </c>
    </row>
    <row r="2303" spans="2:17" ht="14.25" customHeight="1" x14ac:dyDescent="0.3">
      <c r="B2303" s="4" t="s">
        <v>34</v>
      </c>
      <c r="C2303" s="33">
        <v>1189833</v>
      </c>
      <c r="D2303" s="5">
        <v>44239</v>
      </c>
      <c r="E2303" s="4" t="s">
        <v>31</v>
      </c>
      <c r="F2303" s="4" t="s">
        <v>70</v>
      </c>
      <c r="G2303" s="4" t="s">
        <v>71</v>
      </c>
      <c r="H2303" s="6" t="s">
        <v>21</v>
      </c>
      <c r="I2303" s="7">
        <v>35</v>
      </c>
      <c r="J2303" s="8">
        <v>425</v>
      </c>
      <c r="K2303" s="9">
        <v>148750</v>
      </c>
      <c r="L2303" s="9">
        <v>52062.5</v>
      </c>
      <c r="M2303" s="10">
        <v>0.35</v>
      </c>
      <c r="N2303" s="4" t="s">
        <v>18</v>
      </c>
      <c r="O2303" s="4" t="str">
        <f>TEXT(Table1[[#This Row],[Invoice Date]],"yyyy")</f>
        <v>2021</v>
      </c>
      <c r="P2303" s="4" t="str">
        <f>TEXT(Table1[[#This Row],[Invoice Date]],"mmm")</f>
        <v>Feb</v>
      </c>
      <c r="Q2303" s="27">
        <f>WEEKNUM(Table1[[#This Row],[Invoice Date]]) + IF(YEAR(Table1[[#This Row],[Invoice Date]])=2021, 52, 0)</f>
        <v>59</v>
      </c>
    </row>
    <row r="2304" spans="2:17" ht="14.25" customHeight="1" x14ac:dyDescent="0.3">
      <c r="B2304" s="4" t="s">
        <v>34</v>
      </c>
      <c r="C2304" s="33">
        <v>1189833</v>
      </c>
      <c r="D2304" s="5">
        <v>44239</v>
      </c>
      <c r="E2304" s="4" t="s">
        <v>15</v>
      </c>
      <c r="F2304" s="4" t="s">
        <v>16</v>
      </c>
      <c r="G2304" s="4" t="s">
        <v>69</v>
      </c>
      <c r="H2304" s="6" t="s">
        <v>20</v>
      </c>
      <c r="I2304" s="7">
        <v>30.000000000000004</v>
      </c>
      <c r="J2304" s="8">
        <v>550</v>
      </c>
      <c r="K2304" s="9">
        <v>165000.00000000003</v>
      </c>
      <c r="L2304" s="9">
        <v>57750.000000000007</v>
      </c>
      <c r="M2304" s="10">
        <v>0.35</v>
      </c>
      <c r="N2304" s="4" t="s">
        <v>18</v>
      </c>
      <c r="O2304" s="4" t="str">
        <f>TEXT(Table1[[#This Row],[Invoice Date]],"yyyy")</f>
        <v>2021</v>
      </c>
      <c r="P2304" s="4" t="str">
        <f>TEXT(Table1[[#This Row],[Invoice Date]],"mmm")</f>
        <v>Feb</v>
      </c>
      <c r="Q2304" s="27">
        <f>WEEKNUM(Table1[[#This Row],[Invoice Date]]) + IF(YEAR(Table1[[#This Row],[Invoice Date]])=2021, 52, 0)</f>
        <v>59</v>
      </c>
    </row>
    <row r="2305" spans="2:17" ht="14.25" customHeight="1" x14ac:dyDescent="0.3">
      <c r="B2305" s="4" t="s">
        <v>34</v>
      </c>
      <c r="C2305" s="33">
        <v>1189833</v>
      </c>
      <c r="D2305" s="5">
        <v>44239</v>
      </c>
      <c r="E2305" s="4" t="s">
        <v>15</v>
      </c>
      <c r="F2305" s="4" t="s">
        <v>16</v>
      </c>
      <c r="G2305" s="4" t="s">
        <v>69</v>
      </c>
      <c r="H2305" s="6" t="s">
        <v>19</v>
      </c>
      <c r="I2305" s="7">
        <v>40</v>
      </c>
      <c r="J2305" s="8">
        <v>500</v>
      </c>
      <c r="K2305" s="9">
        <v>200000</v>
      </c>
      <c r="L2305" s="9">
        <v>60000</v>
      </c>
      <c r="M2305" s="10">
        <v>0.3</v>
      </c>
      <c r="N2305" s="4" t="s">
        <v>18</v>
      </c>
      <c r="O2305" s="4" t="str">
        <f>TEXT(Table1[[#This Row],[Invoice Date]],"yyyy")</f>
        <v>2021</v>
      </c>
      <c r="P2305" s="4" t="str">
        <f>TEXT(Table1[[#This Row],[Invoice Date]],"mmm")</f>
        <v>Feb</v>
      </c>
      <c r="Q2305" s="27">
        <f>WEEKNUM(Table1[[#This Row],[Invoice Date]]) + IF(YEAR(Table1[[#This Row],[Invoice Date]])=2021, 52, 0)</f>
        <v>59</v>
      </c>
    </row>
    <row r="2306" spans="2:17" ht="14.25" customHeight="1" x14ac:dyDescent="0.3">
      <c r="B2306" s="4" t="s">
        <v>14</v>
      </c>
      <c r="C2306" s="33">
        <v>1185732</v>
      </c>
      <c r="D2306" s="5">
        <v>44239</v>
      </c>
      <c r="E2306" s="4" t="s">
        <v>36</v>
      </c>
      <c r="F2306" s="4" t="s">
        <v>106</v>
      </c>
      <c r="G2306" s="4" t="s">
        <v>107</v>
      </c>
      <c r="H2306" s="6" t="s">
        <v>17</v>
      </c>
      <c r="I2306" s="7">
        <v>40</v>
      </c>
      <c r="J2306" s="8">
        <v>525</v>
      </c>
      <c r="K2306" s="9">
        <v>210000</v>
      </c>
      <c r="L2306" s="9">
        <v>73500</v>
      </c>
      <c r="M2306" s="10">
        <v>0.35</v>
      </c>
      <c r="N2306" s="4" t="s">
        <v>83</v>
      </c>
      <c r="O2306" s="4" t="str">
        <f>TEXT(Table1[[#This Row],[Invoice Date]],"yyyy")</f>
        <v>2021</v>
      </c>
      <c r="P2306" s="4" t="str">
        <f>TEXT(Table1[[#This Row],[Invoice Date]],"mmm")</f>
        <v>Feb</v>
      </c>
      <c r="Q2306" s="27">
        <f>WEEKNUM(Table1[[#This Row],[Invoice Date]]) + IF(YEAR(Table1[[#This Row],[Invoice Date]])=2021, 52, 0)</f>
        <v>59</v>
      </c>
    </row>
    <row r="2307" spans="2:17" ht="14.25" customHeight="1" x14ac:dyDescent="0.3">
      <c r="B2307" s="4" t="s">
        <v>34</v>
      </c>
      <c r="C2307" s="33">
        <v>1189833</v>
      </c>
      <c r="D2307" s="5">
        <v>44239</v>
      </c>
      <c r="E2307" s="4" t="s">
        <v>36</v>
      </c>
      <c r="F2307" s="4" t="s">
        <v>53</v>
      </c>
      <c r="G2307" s="4" t="s">
        <v>54</v>
      </c>
      <c r="H2307" s="6" t="s">
        <v>22</v>
      </c>
      <c r="I2307" s="7">
        <v>54.999999999999993</v>
      </c>
      <c r="J2307" s="8">
        <v>425</v>
      </c>
      <c r="K2307" s="9">
        <v>233749.99999999997</v>
      </c>
      <c r="L2307" s="9">
        <v>140250</v>
      </c>
      <c r="M2307" s="10">
        <v>0.60000000000000009</v>
      </c>
      <c r="N2307" s="4" t="s">
        <v>24</v>
      </c>
      <c r="O2307" s="4" t="str">
        <f>TEXT(Table1[[#This Row],[Invoice Date]],"yyyy")</f>
        <v>2021</v>
      </c>
      <c r="P2307" s="4" t="str">
        <f>TEXT(Table1[[#This Row],[Invoice Date]],"mmm")</f>
        <v>Feb</v>
      </c>
      <c r="Q2307" s="27">
        <f>WEEKNUM(Table1[[#This Row],[Invoice Date]]) + IF(YEAR(Table1[[#This Row],[Invoice Date]])=2021, 52, 0)</f>
        <v>59</v>
      </c>
    </row>
    <row r="2308" spans="2:17" ht="14.25" customHeight="1" x14ac:dyDescent="0.3">
      <c r="B2308" s="4" t="s">
        <v>34</v>
      </c>
      <c r="C2308" s="33">
        <v>1189833</v>
      </c>
      <c r="D2308" s="5">
        <v>44239</v>
      </c>
      <c r="E2308" s="4" t="s">
        <v>31</v>
      </c>
      <c r="F2308" s="4" t="s">
        <v>70</v>
      </c>
      <c r="G2308" s="4" t="s">
        <v>71</v>
      </c>
      <c r="H2308" s="6" t="s">
        <v>23</v>
      </c>
      <c r="I2308" s="7">
        <v>40</v>
      </c>
      <c r="J2308" s="8">
        <v>600</v>
      </c>
      <c r="K2308" s="9">
        <v>240000</v>
      </c>
      <c r="L2308" s="9">
        <v>60000</v>
      </c>
      <c r="M2308" s="10">
        <v>0.25</v>
      </c>
      <c r="N2308" s="4" t="s">
        <v>18</v>
      </c>
      <c r="O2308" s="4" t="str">
        <f>TEXT(Table1[[#This Row],[Invoice Date]],"yyyy")</f>
        <v>2021</v>
      </c>
      <c r="P2308" s="4" t="str">
        <f>TEXT(Table1[[#This Row],[Invoice Date]],"mmm")</f>
        <v>Feb</v>
      </c>
      <c r="Q2308" s="27">
        <f>WEEKNUM(Table1[[#This Row],[Invoice Date]]) + IF(YEAR(Table1[[#This Row],[Invoice Date]])=2021, 52, 0)</f>
        <v>59</v>
      </c>
    </row>
    <row r="2309" spans="2:17" ht="14.25" customHeight="1" x14ac:dyDescent="0.3">
      <c r="B2309" s="4" t="s">
        <v>34</v>
      </c>
      <c r="C2309" s="33">
        <v>1189833</v>
      </c>
      <c r="D2309" s="5">
        <v>44239</v>
      </c>
      <c r="E2309" s="4" t="s">
        <v>31</v>
      </c>
      <c r="F2309" s="4" t="s">
        <v>70</v>
      </c>
      <c r="G2309" s="4" t="s">
        <v>71</v>
      </c>
      <c r="H2309" s="6" t="s">
        <v>22</v>
      </c>
      <c r="I2309" s="7">
        <v>50</v>
      </c>
      <c r="J2309" s="8">
        <v>500</v>
      </c>
      <c r="K2309" s="9">
        <v>250000</v>
      </c>
      <c r="L2309" s="9">
        <v>75000</v>
      </c>
      <c r="M2309" s="10">
        <v>0.3</v>
      </c>
      <c r="N2309" s="4" t="s">
        <v>18</v>
      </c>
      <c r="O2309" s="4" t="str">
        <f>TEXT(Table1[[#This Row],[Invoice Date]],"yyyy")</f>
        <v>2021</v>
      </c>
      <c r="P2309" s="4" t="str">
        <f>TEXT(Table1[[#This Row],[Invoice Date]],"mmm")</f>
        <v>Feb</v>
      </c>
      <c r="Q2309" s="27">
        <f>WEEKNUM(Table1[[#This Row],[Invoice Date]]) + IF(YEAR(Table1[[#This Row],[Invoice Date]])=2021, 52, 0)</f>
        <v>59</v>
      </c>
    </row>
    <row r="2310" spans="2:17" ht="14.25" customHeight="1" x14ac:dyDescent="0.3">
      <c r="B2310" s="4" t="s">
        <v>61</v>
      </c>
      <c r="C2310" s="33">
        <v>1185731</v>
      </c>
      <c r="D2310" s="5">
        <v>44239</v>
      </c>
      <c r="E2310" s="4" t="s">
        <v>15</v>
      </c>
      <c r="F2310" s="4" t="s">
        <v>129</v>
      </c>
      <c r="G2310" s="4" t="s">
        <v>130</v>
      </c>
      <c r="H2310" s="6" t="s">
        <v>17</v>
      </c>
      <c r="I2310" s="7">
        <v>45</v>
      </c>
      <c r="J2310" s="8">
        <v>575</v>
      </c>
      <c r="K2310" s="9">
        <v>258750</v>
      </c>
      <c r="L2310" s="9">
        <v>116437.5</v>
      </c>
      <c r="M2310" s="10">
        <v>0.45</v>
      </c>
      <c r="N2310" s="4" t="s">
        <v>18</v>
      </c>
      <c r="O2310" s="4" t="str">
        <f>TEXT(Table1[[#This Row],[Invoice Date]],"yyyy")</f>
        <v>2021</v>
      </c>
      <c r="P2310" s="4" t="str">
        <f>TEXT(Table1[[#This Row],[Invoice Date]],"mmm")</f>
        <v>Feb</v>
      </c>
      <c r="Q2310" s="27">
        <f>WEEKNUM(Table1[[#This Row],[Invoice Date]]) + IF(YEAR(Table1[[#This Row],[Invoice Date]])=2021, 52, 0)</f>
        <v>59</v>
      </c>
    </row>
    <row r="2311" spans="2:17" ht="14.25" customHeight="1" x14ac:dyDescent="0.3">
      <c r="B2311" s="4" t="s">
        <v>34</v>
      </c>
      <c r="C2311" s="33">
        <v>1189833</v>
      </c>
      <c r="D2311" s="5">
        <v>44239</v>
      </c>
      <c r="E2311" s="4" t="s">
        <v>15</v>
      </c>
      <c r="F2311" s="4" t="s">
        <v>16</v>
      </c>
      <c r="G2311" s="4" t="s">
        <v>69</v>
      </c>
      <c r="H2311" s="6" t="s">
        <v>17</v>
      </c>
      <c r="I2311" s="7">
        <v>40</v>
      </c>
      <c r="J2311" s="8">
        <v>850</v>
      </c>
      <c r="K2311" s="9">
        <v>340000</v>
      </c>
      <c r="L2311" s="9">
        <v>170000</v>
      </c>
      <c r="M2311" s="10">
        <v>0.5</v>
      </c>
      <c r="N2311" s="4" t="s">
        <v>18</v>
      </c>
      <c r="O2311" s="4" t="str">
        <f>TEXT(Table1[[#This Row],[Invoice Date]],"yyyy")</f>
        <v>2021</v>
      </c>
      <c r="P2311" s="4" t="str">
        <f>TEXT(Table1[[#This Row],[Invoice Date]],"mmm")</f>
        <v>Feb</v>
      </c>
      <c r="Q2311" s="27">
        <f>WEEKNUM(Table1[[#This Row],[Invoice Date]]) + IF(YEAR(Table1[[#This Row],[Invoice Date]])=2021, 52, 0)</f>
        <v>59</v>
      </c>
    </row>
    <row r="2312" spans="2:17" ht="14.25" customHeight="1" x14ac:dyDescent="0.3">
      <c r="B2312" s="4" t="s">
        <v>30</v>
      </c>
      <c r="C2312" s="34">
        <v>1128299</v>
      </c>
      <c r="D2312" s="5">
        <v>44239</v>
      </c>
      <c r="E2312" s="4" t="s">
        <v>31</v>
      </c>
      <c r="F2312" s="4" t="s">
        <v>32</v>
      </c>
      <c r="G2312" s="4" t="s">
        <v>33</v>
      </c>
      <c r="H2312" s="6" t="s">
        <v>19</v>
      </c>
      <c r="I2312" s="7">
        <v>60.000000000000007</v>
      </c>
      <c r="J2312" s="8">
        <v>975</v>
      </c>
      <c r="K2312" s="9">
        <v>585000.00000000012</v>
      </c>
      <c r="L2312" s="9">
        <v>87750.000000000015</v>
      </c>
      <c r="M2312" s="10">
        <v>0.15</v>
      </c>
      <c r="N2312" s="4" t="s">
        <v>24</v>
      </c>
      <c r="O2312" s="4" t="str">
        <f>TEXT(Table1[[#This Row],[Invoice Date]],"yyyy")</f>
        <v>2021</v>
      </c>
      <c r="P2312" s="4" t="str">
        <f>TEXT(Table1[[#This Row],[Invoice Date]],"mmm")</f>
        <v>Feb</v>
      </c>
      <c r="Q2312" s="27">
        <f>WEEKNUM(Table1[[#This Row],[Invoice Date]]) + IF(YEAR(Table1[[#This Row],[Invoice Date]])=2021, 52, 0)</f>
        <v>59</v>
      </c>
    </row>
    <row r="2313" spans="2:17" ht="14.25" customHeight="1" x14ac:dyDescent="0.3">
      <c r="B2313" s="4" t="s">
        <v>26</v>
      </c>
      <c r="C2313" s="33">
        <v>1197831</v>
      </c>
      <c r="D2313" s="5">
        <v>44240</v>
      </c>
      <c r="E2313" s="4" t="s">
        <v>48</v>
      </c>
      <c r="F2313" s="4" t="s">
        <v>90</v>
      </c>
      <c r="G2313" s="4" t="s">
        <v>91</v>
      </c>
      <c r="H2313" s="6" t="s">
        <v>22</v>
      </c>
      <c r="I2313" s="7">
        <v>34</v>
      </c>
      <c r="J2313" s="8">
        <v>60</v>
      </c>
      <c r="K2313" s="9">
        <v>2040</v>
      </c>
      <c r="L2313" s="9">
        <v>795.59999999999991</v>
      </c>
      <c r="M2313" s="10">
        <v>0.38999999999999996</v>
      </c>
      <c r="N2313" s="4" t="s">
        <v>24</v>
      </c>
      <c r="O2313" s="4" t="str">
        <f>TEXT(Table1[[#This Row],[Invoice Date]],"yyyy")</f>
        <v>2021</v>
      </c>
      <c r="P2313" s="4" t="str">
        <f>TEXT(Table1[[#This Row],[Invoice Date]],"mmm")</f>
        <v>Feb</v>
      </c>
      <c r="Q2313" s="27">
        <f>WEEKNUM(Table1[[#This Row],[Invoice Date]]) + IF(YEAR(Table1[[#This Row],[Invoice Date]])=2021, 52, 0)</f>
        <v>59</v>
      </c>
    </row>
    <row r="2314" spans="2:17" ht="14.25" customHeight="1" x14ac:dyDescent="0.3">
      <c r="B2314" s="4" t="s">
        <v>26</v>
      </c>
      <c r="C2314" s="33">
        <v>1197831</v>
      </c>
      <c r="D2314" s="5">
        <v>44240</v>
      </c>
      <c r="E2314" s="4" t="s">
        <v>48</v>
      </c>
      <c r="F2314" s="4" t="s">
        <v>90</v>
      </c>
      <c r="G2314" s="4" t="s">
        <v>91</v>
      </c>
      <c r="H2314" s="6" t="s">
        <v>22</v>
      </c>
      <c r="I2314" s="7">
        <v>41</v>
      </c>
      <c r="J2314" s="8">
        <v>51</v>
      </c>
      <c r="K2314" s="9">
        <v>2091</v>
      </c>
      <c r="L2314" s="9">
        <v>1003.68</v>
      </c>
      <c r="M2314" s="10">
        <v>0.48</v>
      </c>
      <c r="N2314" s="4" t="s">
        <v>83</v>
      </c>
      <c r="O2314" s="4" t="str">
        <f>TEXT(Table1[[#This Row],[Invoice Date]],"yyyy")</f>
        <v>2021</v>
      </c>
      <c r="P2314" s="4" t="str">
        <f>TEXT(Table1[[#This Row],[Invoice Date]],"mmm")</f>
        <v>Feb</v>
      </c>
      <c r="Q2314" s="27">
        <f>WEEKNUM(Table1[[#This Row],[Invoice Date]]) + IF(YEAR(Table1[[#This Row],[Invoice Date]])=2021, 52, 0)</f>
        <v>59</v>
      </c>
    </row>
    <row r="2315" spans="2:17" ht="14.25" customHeight="1" x14ac:dyDescent="0.3">
      <c r="B2315" s="4" t="s">
        <v>26</v>
      </c>
      <c r="C2315" s="33">
        <v>1197831</v>
      </c>
      <c r="D2315" s="5">
        <v>44240</v>
      </c>
      <c r="E2315" s="4" t="s">
        <v>48</v>
      </c>
      <c r="F2315" s="4" t="s">
        <v>90</v>
      </c>
      <c r="G2315" s="4" t="s">
        <v>91</v>
      </c>
      <c r="H2315" s="6" t="s">
        <v>21</v>
      </c>
      <c r="I2315" s="7">
        <v>36</v>
      </c>
      <c r="J2315" s="8">
        <v>63</v>
      </c>
      <c r="K2315" s="9">
        <v>2268</v>
      </c>
      <c r="L2315" s="9">
        <v>1179.3600000000001</v>
      </c>
      <c r="M2315" s="10">
        <v>0.52</v>
      </c>
      <c r="N2315" s="4" t="s">
        <v>83</v>
      </c>
      <c r="O2315" s="4" t="str">
        <f>TEXT(Table1[[#This Row],[Invoice Date]],"yyyy")</f>
        <v>2021</v>
      </c>
      <c r="P2315" s="4" t="str">
        <f>TEXT(Table1[[#This Row],[Invoice Date]],"mmm")</f>
        <v>Feb</v>
      </c>
      <c r="Q2315" s="27">
        <f>WEEKNUM(Table1[[#This Row],[Invoice Date]]) + IF(YEAR(Table1[[#This Row],[Invoice Date]])=2021, 52, 0)</f>
        <v>59</v>
      </c>
    </row>
    <row r="2316" spans="2:17" ht="14.25" customHeight="1" x14ac:dyDescent="0.3">
      <c r="B2316" s="4" t="s">
        <v>26</v>
      </c>
      <c r="C2316" s="33">
        <v>1197831</v>
      </c>
      <c r="D2316" s="5">
        <v>44240</v>
      </c>
      <c r="E2316" s="4" t="s">
        <v>48</v>
      </c>
      <c r="F2316" s="4" t="s">
        <v>90</v>
      </c>
      <c r="G2316" s="4" t="s">
        <v>91</v>
      </c>
      <c r="H2316" s="6" t="s">
        <v>21</v>
      </c>
      <c r="I2316" s="7">
        <v>30</v>
      </c>
      <c r="J2316" s="8">
        <v>80</v>
      </c>
      <c r="K2316" s="9">
        <v>2400</v>
      </c>
      <c r="L2316" s="9">
        <v>1056</v>
      </c>
      <c r="M2316" s="10">
        <v>0.44</v>
      </c>
      <c r="N2316" s="4" t="s">
        <v>24</v>
      </c>
      <c r="O2316" s="4" t="str">
        <f>TEXT(Table1[[#This Row],[Invoice Date]],"yyyy")</f>
        <v>2021</v>
      </c>
      <c r="P2316" s="4" t="str">
        <f>TEXT(Table1[[#This Row],[Invoice Date]],"mmm")</f>
        <v>Feb</v>
      </c>
      <c r="Q2316" s="27">
        <f>WEEKNUM(Table1[[#This Row],[Invoice Date]]) + IF(YEAR(Table1[[#This Row],[Invoice Date]])=2021, 52, 0)</f>
        <v>59</v>
      </c>
    </row>
    <row r="2317" spans="2:17" ht="14.25" customHeight="1" x14ac:dyDescent="0.3">
      <c r="B2317" s="4" t="s">
        <v>26</v>
      </c>
      <c r="C2317" s="33">
        <v>1197831</v>
      </c>
      <c r="D2317" s="5">
        <v>44240</v>
      </c>
      <c r="E2317" s="4" t="s">
        <v>31</v>
      </c>
      <c r="F2317" s="4" t="s">
        <v>88</v>
      </c>
      <c r="G2317" s="4" t="s">
        <v>89</v>
      </c>
      <c r="H2317" s="6" t="s">
        <v>19</v>
      </c>
      <c r="I2317" s="7">
        <v>27</v>
      </c>
      <c r="J2317" s="8">
        <v>124</v>
      </c>
      <c r="K2317" s="9">
        <v>3348</v>
      </c>
      <c r="L2317" s="9">
        <v>1540.0800000000002</v>
      </c>
      <c r="M2317" s="10">
        <v>0.46</v>
      </c>
      <c r="N2317" s="4" t="s">
        <v>24</v>
      </c>
      <c r="O2317" s="4" t="str">
        <f>TEXT(Table1[[#This Row],[Invoice Date]],"yyyy")</f>
        <v>2021</v>
      </c>
      <c r="P2317" s="4" t="str">
        <f>TEXT(Table1[[#This Row],[Invoice Date]],"mmm")</f>
        <v>Feb</v>
      </c>
      <c r="Q2317" s="27">
        <f>WEEKNUM(Table1[[#This Row],[Invoice Date]]) + IF(YEAR(Table1[[#This Row],[Invoice Date]])=2021, 52, 0)</f>
        <v>59</v>
      </c>
    </row>
    <row r="2318" spans="2:17" ht="14.25" customHeight="1" x14ac:dyDescent="0.3">
      <c r="B2318" s="4" t="s">
        <v>26</v>
      </c>
      <c r="C2318" s="33">
        <v>1197831</v>
      </c>
      <c r="D2318" s="5">
        <v>44240</v>
      </c>
      <c r="E2318" s="4" t="s">
        <v>31</v>
      </c>
      <c r="F2318" s="4" t="s">
        <v>88</v>
      </c>
      <c r="G2318" s="4" t="s">
        <v>89</v>
      </c>
      <c r="H2318" s="6" t="s">
        <v>20</v>
      </c>
      <c r="I2318" s="7">
        <v>28</v>
      </c>
      <c r="J2318" s="8">
        <v>120</v>
      </c>
      <c r="K2318" s="9">
        <v>3360</v>
      </c>
      <c r="L2318" s="9">
        <v>1377.6</v>
      </c>
      <c r="M2318" s="10">
        <v>0.41</v>
      </c>
      <c r="N2318" s="4" t="s">
        <v>24</v>
      </c>
      <c r="O2318" s="4" t="str">
        <f>TEXT(Table1[[#This Row],[Invoice Date]],"yyyy")</f>
        <v>2021</v>
      </c>
      <c r="P2318" s="4" t="str">
        <f>TEXT(Table1[[#This Row],[Invoice Date]],"mmm")</f>
        <v>Feb</v>
      </c>
      <c r="Q2318" s="27">
        <f>WEEKNUM(Table1[[#This Row],[Invoice Date]]) + IF(YEAR(Table1[[#This Row],[Invoice Date]])=2021, 52, 0)</f>
        <v>59</v>
      </c>
    </row>
    <row r="2319" spans="2:17" ht="14.25" customHeight="1" x14ac:dyDescent="0.3">
      <c r="B2319" s="4" t="s">
        <v>26</v>
      </c>
      <c r="C2319" s="33">
        <v>1197831</v>
      </c>
      <c r="D2319" s="5">
        <v>44240</v>
      </c>
      <c r="E2319" s="4" t="s">
        <v>31</v>
      </c>
      <c r="F2319" s="4" t="s">
        <v>88</v>
      </c>
      <c r="G2319" s="4" t="s">
        <v>89</v>
      </c>
      <c r="H2319" s="6" t="s">
        <v>17</v>
      </c>
      <c r="I2319" s="7">
        <v>23</v>
      </c>
      <c r="J2319" s="8">
        <v>150</v>
      </c>
      <c r="K2319" s="9">
        <v>3450</v>
      </c>
      <c r="L2319" s="9">
        <v>1483.5000000000002</v>
      </c>
      <c r="M2319" s="10">
        <v>0.43000000000000005</v>
      </c>
      <c r="N2319" s="4" t="s">
        <v>24</v>
      </c>
      <c r="O2319" s="4" t="str">
        <f>TEXT(Table1[[#This Row],[Invoice Date]],"yyyy")</f>
        <v>2021</v>
      </c>
      <c r="P2319" s="4" t="str">
        <f>TEXT(Table1[[#This Row],[Invoice Date]],"mmm")</f>
        <v>Feb</v>
      </c>
      <c r="Q2319" s="27">
        <f>WEEKNUM(Table1[[#This Row],[Invoice Date]]) + IF(YEAR(Table1[[#This Row],[Invoice Date]])=2021, 52, 0)</f>
        <v>59</v>
      </c>
    </row>
    <row r="2320" spans="2:17" ht="14.25" customHeight="1" x14ac:dyDescent="0.3">
      <c r="B2320" s="4" t="s">
        <v>26</v>
      </c>
      <c r="C2320" s="33">
        <v>1197831</v>
      </c>
      <c r="D2320" s="5">
        <v>44240</v>
      </c>
      <c r="E2320" s="4" t="s">
        <v>48</v>
      </c>
      <c r="F2320" s="4" t="s">
        <v>90</v>
      </c>
      <c r="G2320" s="4" t="s">
        <v>91</v>
      </c>
      <c r="H2320" s="6" t="s">
        <v>23</v>
      </c>
      <c r="I2320" s="7">
        <v>37</v>
      </c>
      <c r="J2320" s="8">
        <v>98</v>
      </c>
      <c r="K2320" s="9">
        <v>3626</v>
      </c>
      <c r="L2320" s="9">
        <v>1305.3599999999999</v>
      </c>
      <c r="M2320" s="10">
        <v>0.36</v>
      </c>
      <c r="N2320" s="4" t="s">
        <v>83</v>
      </c>
      <c r="O2320" s="4" t="str">
        <f>TEXT(Table1[[#This Row],[Invoice Date]],"yyyy")</f>
        <v>2021</v>
      </c>
      <c r="P2320" s="4" t="str">
        <f>TEXT(Table1[[#This Row],[Invoice Date]],"mmm")</f>
        <v>Feb</v>
      </c>
      <c r="Q2320" s="27">
        <f>WEEKNUM(Table1[[#This Row],[Invoice Date]]) + IF(YEAR(Table1[[#This Row],[Invoice Date]])=2021, 52, 0)</f>
        <v>59</v>
      </c>
    </row>
    <row r="2321" spans="2:17" ht="14.25" customHeight="1" x14ac:dyDescent="0.3">
      <c r="B2321" s="4" t="s">
        <v>26</v>
      </c>
      <c r="C2321" s="33">
        <v>1197831</v>
      </c>
      <c r="D2321" s="5">
        <v>44240</v>
      </c>
      <c r="E2321" s="4" t="s">
        <v>48</v>
      </c>
      <c r="F2321" s="4" t="s">
        <v>90</v>
      </c>
      <c r="G2321" s="4" t="s">
        <v>91</v>
      </c>
      <c r="H2321" s="6" t="s">
        <v>23</v>
      </c>
      <c r="I2321" s="7">
        <v>28</v>
      </c>
      <c r="J2321" s="8">
        <v>131</v>
      </c>
      <c r="K2321" s="9">
        <v>3668</v>
      </c>
      <c r="L2321" s="9">
        <v>1063.72</v>
      </c>
      <c r="M2321" s="10">
        <v>0.28999999999999998</v>
      </c>
      <c r="N2321" s="4" t="s">
        <v>24</v>
      </c>
      <c r="O2321" s="4" t="str">
        <f>TEXT(Table1[[#This Row],[Invoice Date]],"yyyy")</f>
        <v>2021</v>
      </c>
      <c r="P2321" s="4" t="str">
        <f>TEXT(Table1[[#This Row],[Invoice Date]],"mmm")</f>
        <v>Feb</v>
      </c>
      <c r="Q2321" s="27">
        <f>WEEKNUM(Table1[[#This Row],[Invoice Date]]) + IF(YEAR(Table1[[#This Row],[Invoice Date]])=2021, 52, 0)</f>
        <v>59</v>
      </c>
    </row>
    <row r="2322" spans="2:17" ht="14.25" customHeight="1" x14ac:dyDescent="0.3">
      <c r="B2322" s="4" t="s">
        <v>26</v>
      </c>
      <c r="C2322" s="33">
        <v>1197831</v>
      </c>
      <c r="D2322" s="5">
        <v>44240</v>
      </c>
      <c r="E2322" s="4" t="s">
        <v>31</v>
      </c>
      <c r="F2322" s="4" t="s">
        <v>88</v>
      </c>
      <c r="G2322" s="4" t="s">
        <v>89</v>
      </c>
      <c r="H2322" s="6" t="s">
        <v>20</v>
      </c>
      <c r="I2322" s="7">
        <v>37</v>
      </c>
      <c r="J2322" s="8">
        <v>104</v>
      </c>
      <c r="K2322" s="9">
        <v>3848</v>
      </c>
      <c r="L2322" s="9">
        <v>1924</v>
      </c>
      <c r="M2322" s="10">
        <v>0.5</v>
      </c>
      <c r="N2322" s="4" t="s">
        <v>83</v>
      </c>
      <c r="O2322" s="4" t="str">
        <f>TEXT(Table1[[#This Row],[Invoice Date]],"yyyy")</f>
        <v>2021</v>
      </c>
      <c r="P2322" s="4" t="str">
        <f>TEXT(Table1[[#This Row],[Invoice Date]],"mmm")</f>
        <v>Feb</v>
      </c>
      <c r="Q2322" s="27">
        <f>WEEKNUM(Table1[[#This Row],[Invoice Date]]) + IF(YEAR(Table1[[#This Row],[Invoice Date]])=2021, 52, 0)</f>
        <v>59</v>
      </c>
    </row>
    <row r="2323" spans="2:17" ht="14.25" customHeight="1" x14ac:dyDescent="0.3">
      <c r="B2323" s="4" t="s">
        <v>26</v>
      </c>
      <c r="C2323" s="33">
        <v>1197831</v>
      </c>
      <c r="D2323" s="5">
        <v>44240</v>
      </c>
      <c r="E2323" s="4" t="s">
        <v>31</v>
      </c>
      <c r="F2323" s="4" t="s">
        <v>88</v>
      </c>
      <c r="G2323" s="4" t="s">
        <v>89</v>
      </c>
      <c r="H2323" s="6" t="s">
        <v>19</v>
      </c>
      <c r="I2323" s="7">
        <v>37</v>
      </c>
      <c r="J2323" s="8">
        <v>112</v>
      </c>
      <c r="K2323" s="9">
        <v>4144</v>
      </c>
      <c r="L2323" s="9">
        <v>2279.2000000000003</v>
      </c>
      <c r="M2323" s="10">
        <v>0.55000000000000004</v>
      </c>
      <c r="N2323" s="4" t="s">
        <v>83</v>
      </c>
      <c r="O2323" s="4" t="str">
        <f>TEXT(Table1[[#This Row],[Invoice Date]],"yyyy")</f>
        <v>2021</v>
      </c>
      <c r="P2323" s="4" t="str">
        <f>TEXT(Table1[[#This Row],[Invoice Date]],"mmm")</f>
        <v>Feb</v>
      </c>
      <c r="Q2323" s="27">
        <f>WEEKNUM(Table1[[#This Row],[Invoice Date]]) + IF(YEAR(Table1[[#This Row],[Invoice Date]])=2021, 52, 0)</f>
        <v>59</v>
      </c>
    </row>
    <row r="2324" spans="2:17" ht="14.25" customHeight="1" x14ac:dyDescent="0.3">
      <c r="B2324" s="4" t="s">
        <v>26</v>
      </c>
      <c r="C2324" s="33">
        <v>1197831</v>
      </c>
      <c r="D2324" s="5">
        <v>44240</v>
      </c>
      <c r="E2324" s="4" t="s">
        <v>31</v>
      </c>
      <c r="F2324" s="4" t="s">
        <v>88</v>
      </c>
      <c r="G2324" s="4" t="s">
        <v>89</v>
      </c>
      <c r="H2324" s="6" t="s">
        <v>17</v>
      </c>
      <c r="I2324" s="7">
        <v>29</v>
      </c>
      <c r="J2324" s="8">
        <v>145</v>
      </c>
      <c r="K2324" s="9">
        <v>4205</v>
      </c>
      <c r="L2324" s="9">
        <v>2228.65</v>
      </c>
      <c r="M2324" s="10">
        <v>0.53</v>
      </c>
      <c r="N2324" s="4" t="s">
        <v>83</v>
      </c>
      <c r="O2324" s="4" t="str">
        <f>TEXT(Table1[[#This Row],[Invoice Date]],"yyyy")</f>
        <v>2021</v>
      </c>
      <c r="P2324" s="4" t="str">
        <f>TEXT(Table1[[#This Row],[Invoice Date]],"mmm")</f>
        <v>Feb</v>
      </c>
      <c r="Q2324" s="27">
        <f>WEEKNUM(Table1[[#This Row],[Invoice Date]]) + IF(YEAR(Table1[[#This Row],[Invoice Date]])=2021, 52, 0)</f>
        <v>59</v>
      </c>
    </row>
    <row r="2325" spans="2:17" ht="14.25" customHeight="1" x14ac:dyDescent="0.3">
      <c r="B2325" s="4" t="s">
        <v>34</v>
      </c>
      <c r="C2325" s="33">
        <v>1189833</v>
      </c>
      <c r="D2325" s="5">
        <v>44240</v>
      </c>
      <c r="E2325" s="4" t="s">
        <v>36</v>
      </c>
      <c r="F2325" s="4" t="s">
        <v>53</v>
      </c>
      <c r="G2325" s="4" t="s">
        <v>54</v>
      </c>
      <c r="H2325" s="6" t="s">
        <v>23</v>
      </c>
      <c r="I2325" s="7">
        <v>56</v>
      </c>
      <c r="J2325" s="8">
        <v>112</v>
      </c>
      <c r="K2325" s="9">
        <v>6272</v>
      </c>
      <c r="L2325" s="9">
        <v>2383.36</v>
      </c>
      <c r="M2325" s="10">
        <v>0.38</v>
      </c>
      <c r="N2325" s="4" t="s">
        <v>83</v>
      </c>
      <c r="O2325" s="4" t="str">
        <f>TEXT(Table1[[#This Row],[Invoice Date]],"yyyy")</f>
        <v>2021</v>
      </c>
      <c r="P2325" s="4" t="str">
        <f>TEXT(Table1[[#This Row],[Invoice Date]],"mmm")</f>
        <v>Feb</v>
      </c>
      <c r="Q2325" s="27">
        <f>WEEKNUM(Table1[[#This Row],[Invoice Date]]) + IF(YEAR(Table1[[#This Row],[Invoice Date]])=2021, 52, 0)</f>
        <v>59</v>
      </c>
    </row>
    <row r="2326" spans="2:17" ht="14.25" customHeight="1" x14ac:dyDescent="0.3">
      <c r="B2326" s="4" t="s">
        <v>30</v>
      </c>
      <c r="C2326" s="34">
        <v>1128299</v>
      </c>
      <c r="D2326" s="5">
        <v>44240</v>
      </c>
      <c r="E2326" s="4" t="s">
        <v>31</v>
      </c>
      <c r="F2326" s="4" t="s">
        <v>32</v>
      </c>
      <c r="G2326" s="4" t="s">
        <v>33</v>
      </c>
      <c r="H2326" s="6" t="s">
        <v>20</v>
      </c>
      <c r="I2326" s="7">
        <v>44</v>
      </c>
      <c r="J2326" s="8">
        <v>256</v>
      </c>
      <c r="K2326" s="9">
        <v>11264</v>
      </c>
      <c r="L2326" s="9">
        <v>3717.1200000000008</v>
      </c>
      <c r="M2326" s="10">
        <v>0.33000000000000007</v>
      </c>
      <c r="N2326" s="4" t="s">
        <v>24</v>
      </c>
      <c r="O2326" s="4" t="str">
        <f>TEXT(Table1[[#This Row],[Invoice Date]],"yyyy")</f>
        <v>2021</v>
      </c>
      <c r="P2326" s="4" t="str">
        <f>TEXT(Table1[[#This Row],[Invoice Date]],"mmm")</f>
        <v>Feb</v>
      </c>
      <c r="Q2326" s="27">
        <f>WEEKNUM(Table1[[#This Row],[Invoice Date]]) + IF(YEAR(Table1[[#This Row],[Invoice Date]])=2021, 52, 0)</f>
        <v>59</v>
      </c>
    </row>
    <row r="2327" spans="2:17" ht="14.25" customHeight="1" x14ac:dyDescent="0.3">
      <c r="B2327" s="4" t="s">
        <v>30</v>
      </c>
      <c r="C2327" s="34">
        <v>1128299</v>
      </c>
      <c r="D2327" s="5">
        <v>44240</v>
      </c>
      <c r="E2327" s="4" t="s">
        <v>31</v>
      </c>
      <c r="F2327" s="4" t="s">
        <v>32</v>
      </c>
      <c r="G2327" s="4" t="s">
        <v>33</v>
      </c>
      <c r="H2327" s="6" t="s">
        <v>20</v>
      </c>
      <c r="I2327" s="7">
        <v>52</v>
      </c>
      <c r="J2327" s="8">
        <v>233</v>
      </c>
      <c r="K2327" s="9">
        <v>12116</v>
      </c>
      <c r="L2327" s="9">
        <v>4846.4000000000005</v>
      </c>
      <c r="M2327" s="10">
        <v>0.4</v>
      </c>
      <c r="N2327" s="4" t="s">
        <v>83</v>
      </c>
      <c r="O2327" s="4" t="str">
        <f>TEXT(Table1[[#This Row],[Invoice Date]],"yyyy")</f>
        <v>2021</v>
      </c>
      <c r="P2327" s="4" t="str">
        <f>TEXT(Table1[[#This Row],[Invoice Date]],"mmm")</f>
        <v>Feb</v>
      </c>
      <c r="Q2327" s="27">
        <f>WEEKNUM(Table1[[#This Row],[Invoice Date]]) + IF(YEAR(Table1[[#This Row],[Invoice Date]])=2021, 52, 0)</f>
        <v>59</v>
      </c>
    </row>
    <row r="2328" spans="2:17" ht="14.25" customHeight="1" x14ac:dyDescent="0.3">
      <c r="B2328" s="4" t="s">
        <v>26</v>
      </c>
      <c r="C2328" s="33">
        <v>1197831</v>
      </c>
      <c r="D2328" s="5">
        <v>44240</v>
      </c>
      <c r="E2328" s="4" t="s">
        <v>48</v>
      </c>
      <c r="F2328" s="4" t="s">
        <v>90</v>
      </c>
      <c r="G2328" s="4" t="s">
        <v>91</v>
      </c>
      <c r="H2328" s="6" t="s">
        <v>22</v>
      </c>
      <c r="I2328" s="7">
        <v>45.000000000000014</v>
      </c>
      <c r="J2328" s="8">
        <v>175</v>
      </c>
      <c r="K2328" s="9">
        <v>78750.000000000029</v>
      </c>
      <c r="L2328" s="9">
        <v>27562.500000000007</v>
      </c>
      <c r="M2328" s="10">
        <v>0.35</v>
      </c>
      <c r="N2328" s="4" t="s">
        <v>83</v>
      </c>
      <c r="O2328" s="4" t="str">
        <f>TEXT(Table1[[#This Row],[Invoice Date]],"yyyy")</f>
        <v>2021</v>
      </c>
      <c r="P2328" s="4" t="str">
        <f>TEXT(Table1[[#This Row],[Invoice Date]],"mmm")</f>
        <v>Feb</v>
      </c>
      <c r="Q2328" s="27">
        <f>WEEKNUM(Table1[[#This Row],[Invoice Date]]) + IF(YEAR(Table1[[#This Row],[Invoice Date]])=2021, 52, 0)</f>
        <v>59</v>
      </c>
    </row>
    <row r="2329" spans="2:17" ht="14.25" customHeight="1" x14ac:dyDescent="0.3">
      <c r="B2329" s="4" t="s">
        <v>26</v>
      </c>
      <c r="C2329" s="33">
        <v>1197831</v>
      </c>
      <c r="D2329" s="5">
        <v>44240</v>
      </c>
      <c r="E2329" s="4" t="s">
        <v>48</v>
      </c>
      <c r="F2329" s="4" t="s">
        <v>90</v>
      </c>
      <c r="G2329" s="4" t="s">
        <v>91</v>
      </c>
      <c r="H2329" s="6" t="s">
        <v>21</v>
      </c>
      <c r="I2329" s="7">
        <v>40</v>
      </c>
      <c r="J2329" s="8">
        <v>250</v>
      </c>
      <c r="K2329" s="9">
        <v>100000</v>
      </c>
      <c r="L2329" s="9">
        <v>40000</v>
      </c>
      <c r="M2329" s="10">
        <v>0.4</v>
      </c>
      <c r="N2329" s="4" t="s">
        <v>83</v>
      </c>
      <c r="O2329" s="4" t="str">
        <f>TEXT(Table1[[#This Row],[Invoice Date]],"yyyy")</f>
        <v>2021</v>
      </c>
      <c r="P2329" s="4" t="str">
        <f>TEXT(Table1[[#This Row],[Invoice Date]],"mmm")</f>
        <v>Feb</v>
      </c>
      <c r="Q2329" s="27">
        <f>WEEKNUM(Table1[[#This Row],[Invoice Date]]) + IF(YEAR(Table1[[#This Row],[Invoice Date]])=2021, 52, 0)</f>
        <v>59</v>
      </c>
    </row>
    <row r="2330" spans="2:17" ht="14.25" customHeight="1" x14ac:dyDescent="0.3">
      <c r="B2330" s="4" t="s">
        <v>26</v>
      </c>
      <c r="C2330" s="33">
        <v>1197831</v>
      </c>
      <c r="D2330" s="5">
        <v>44240</v>
      </c>
      <c r="E2330" s="4" t="s">
        <v>31</v>
      </c>
      <c r="F2330" s="4" t="s">
        <v>88</v>
      </c>
      <c r="G2330" s="4" t="s">
        <v>89</v>
      </c>
      <c r="H2330" s="6" t="s">
        <v>17</v>
      </c>
      <c r="I2330" s="7">
        <v>29.999999999999993</v>
      </c>
      <c r="J2330" s="8">
        <v>500</v>
      </c>
      <c r="K2330" s="9">
        <v>149999.99999999997</v>
      </c>
      <c r="L2330" s="9">
        <v>59999.999999999993</v>
      </c>
      <c r="M2330" s="10">
        <v>0.4</v>
      </c>
      <c r="N2330" s="4" t="s">
        <v>83</v>
      </c>
      <c r="O2330" s="4" t="str">
        <f>TEXT(Table1[[#This Row],[Invoice Date]],"yyyy")</f>
        <v>2021</v>
      </c>
      <c r="P2330" s="4" t="str">
        <f>TEXT(Table1[[#This Row],[Invoice Date]],"mmm")</f>
        <v>Feb</v>
      </c>
      <c r="Q2330" s="27">
        <f>WEEKNUM(Table1[[#This Row],[Invoice Date]]) + IF(YEAR(Table1[[#This Row],[Invoice Date]])=2021, 52, 0)</f>
        <v>59</v>
      </c>
    </row>
    <row r="2331" spans="2:17" ht="14.25" customHeight="1" x14ac:dyDescent="0.3">
      <c r="B2331" s="4" t="s">
        <v>26</v>
      </c>
      <c r="C2331" s="33">
        <v>1197831</v>
      </c>
      <c r="D2331" s="5">
        <v>44240</v>
      </c>
      <c r="E2331" s="4" t="s">
        <v>48</v>
      </c>
      <c r="F2331" s="4" t="s">
        <v>90</v>
      </c>
      <c r="G2331" s="4" t="s">
        <v>91</v>
      </c>
      <c r="H2331" s="6" t="s">
        <v>23</v>
      </c>
      <c r="I2331" s="7">
        <v>40</v>
      </c>
      <c r="J2331" s="8">
        <v>375</v>
      </c>
      <c r="K2331" s="9">
        <v>150000</v>
      </c>
      <c r="L2331" s="9">
        <v>37500</v>
      </c>
      <c r="M2331" s="10">
        <v>0.25</v>
      </c>
      <c r="N2331" s="4" t="s">
        <v>83</v>
      </c>
      <c r="O2331" s="4" t="str">
        <f>TEXT(Table1[[#This Row],[Invoice Date]],"yyyy")</f>
        <v>2021</v>
      </c>
      <c r="P2331" s="4" t="str">
        <f>TEXT(Table1[[#This Row],[Invoice Date]],"mmm")</f>
        <v>Feb</v>
      </c>
      <c r="Q2331" s="27">
        <f>WEEKNUM(Table1[[#This Row],[Invoice Date]]) + IF(YEAR(Table1[[#This Row],[Invoice Date]])=2021, 52, 0)</f>
        <v>59</v>
      </c>
    </row>
    <row r="2332" spans="2:17" ht="14.25" customHeight="1" x14ac:dyDescent="0.3">
      <c r="B2332" s="4" t="s">
        <v>26</v>
      </c>
      <c r="C2332" s="33">
        <v>1197831</v>
      </c>
      <c r="D2332" s="5">
        <v>44240</v>
      </c>
      <c r="E2332" s="4" t="s">
        <v>31</v>
      </c>
      <c r="F2332" s="4" t="s">
        <v>88</v>
      </c>
      <c r="G2332" s="4" t="s">
        <v>89</v>
      </c>
      <c r="H2332" s="6" t="s">
        <v>19</v>
      </c>
      <c r="I2332" s="7">
        <v>40</v>
      </c>
      <c r="J2332" s="8">
        <v>400</v>
      </c>
      <c r="K2332" s="9">
        <v>160000</v>
      </c>
      <c r="L2332" s="9">
        <v>64000</v>
      </c>
      <c r="M2332" s="10">
        <v>0.4</v>
      </c>
      <c r="N2332" s="4" t="s">
        <v>83</v>
      </c>
      <c r="O2332" s="4" t="str">
        <f>TEXT(Table1[[#This Row],[Invoice Date]],"yyyy")</f>
        <v>2021</v>
      </c>
      <c r="P2332" s="4" t="str">
        <f>TEXT(Table1[[#This Row],[Invoice Date]],"mmm")</f>
        <v>Feb</v>
      </c>
      <c r="Q2332" s="27">
        <f>WEEKNUM(Table1[[#This Row],[Invoice Date]]) + IF(YEAR(Table1[[#This Row],[Invoice Date]])=2021, 52, 0)</f>
        <v>59</v>
      </c>
    </row>
    <row r="2333" spans="2:17" ht="14.25" customHeight="1" x14ac:dyDescent="0.3">
      <c r="B2333" s="4" t="s">
        <v>26</v>
      </c>
      <c r="C2333" s="33">
        <v>1197831</v>
      </c>
      <c r="D2333" s="5">
        <v>44240</v>
      </c>
      <c r="E2333" s="4" t="s">
        <v>31</v>
      </c>
      <c r="F2333" s="4" t="s">
        <v>88</v>
      </c>
      <c r="G2333" s="4" t="s">
        <v>89</v>
      </c>
      <c r="H2333" s="6" t="s">
        <v>20</v>
      </c>
      <c r="I2333" s="7">
        <v>40</v>
      </c>
      <c r="J2333" s="8">
        <v>400</v>
      </c>
      <c r="K2333" s="9">
        <v>160000</v>
      </c>
      <c r="L2333" s="9">
        <v>56000</v>
      </c>
      <c r="M2333" s="10">
        <v>0.35</v>
      </c>
      <c r="N2333" s="4" t="s">
        <v>83</v>
      </c>
      <c r="O2333" s="4" t="str">
        <f>TEXT(Table1[[#This Row],[Invoice Date]],"yyyy")</f>
        <v>2021</v>
      </c>
      <c r="P2333" s="4" t="str">
        <f>TEXT(Table1[[#This Row],[Invoice Date]],"mmm")</f>
        <v>Feb</v>
      </c>
      <c r="Q2333" s="27">
        <f>WEEKNUM(Table1[[#This Row],[Invoice Date]]) + IF(YEAR(Table1[[#This Row],[Invoice Date]])=2021, 52, 0)</f>
        <v>59</v>
      </c>
    </row>
    <row r="2334" spans="2:17" ht="14.25" customHeight="1" x14ac:dyDescent="0.3">
      <c r="B2334" s="4" t="s">
        <v>34</v>
      </c>
      <c r="C2334" s="33">
        <v>1189833</v>
      </c>
      <c r="D2334" s="5">
        <v>44240</v>
      </c>
      <c r="E2334" s="4" t="s">
        <v>36</v>
      </c>
      <c r="F2334" s="4" t="s">
        <v>53</v>
      </c>
      <c r="G2334" s="4" t="s">
        <v>54</v>
      </c>
      <c r="H2334" s="6" t="s">
        <v>23</v>
      </c>
      <c r="I2334" s="7">
        <v>60</v>
      </c>
      <c r="J2334" s="8">
        <v>400</v>
      </c>
      <c r="K2334" s="9">
        <v>240000</v>
      </c>
      <c r="L2334" s="9">
        <v>60000</v>
      </c>
      <c r="M2334" s="10">
        <v>0.25</v>
      </c>
      <c r="N2334" s="4" t="s">
        <v>24</v>
      </c>
      <c r="O2334" s="4" t="str">
        <f>TEXT(Table1[[#This Row],[Invoice Date]],"yyyy")</f>
        <v>2021</v>
      </c>
      <c r="P2334" s="4" t="str">
        <f>TEXT(Table1[[#This Row],[Invoice Date]],"mmm")</f>
        <v>Feb</v>
      </c>
      <c r="Q2334" s="27">
        <f>WEEKNUM(Table1[[#This Row],[Invoice Date]]) + IF(YEAR(Table1[[#This Row],[Invoice Date]])=2021, 52, 0)</f>
        <v>59</v>
      </c>
    </row>
    <row r="2335" spans="2:17" ht="14.25" customHeight="1" x14ac:dyDescent="0.3">
      <c r="B2335" s="4" t="s">
        <v>30</v>
      </c>
      <c r="C2335" s="34">
        <v>1128299</v>
      </c>
      <c r="D2335" s="5">
        <v>44240</v>
      </c>
      <c r="E2335" s="4" t="s">
        <v>31</v>
      </c>
      <c r="F2335" s="4" t="s">
        <v>32</v>
      </c>
      <c r="G2335" s="4" t="s">
        <v>33</v>
      </c>
      <c r="H2335" s="6" t="s">
        <v>20</v>
      </c>
      <c r="I2335" s="7">
        <v>55.000000000000007</v>
      </c>
      <c r="J2335" s="8">
        <v>775</v>
      </c>
      <c r="K2335" s="9">
        <v>426250.00000000006</v>
      </c>
      <c r="L2335" s="9">
        <v>127875.00000000004</v>
      </c>
      <c r="M2335" s="10">
        <v>0.30000000000000004</v>
      </c>
      <c r="N2335" s="4" t="s">
        <v>24</v>
      </c>
      <c r="O2335" s="4" t="str">
        <f>TEXT(Table1[[#This Row],[Invoice Date]],"yyyy")</f>
        <v>2021</v>
      </c>
      <c r="P2335" s="4" t="str">
        <f>TEXT(Table1[[#This Row],[Invoice Date]],"mmm")</f>
        <v>Feb</v>
      </c>
      <c r="Q2335" s="27">
        <f>WEEKNUM(Table1[[#This Row],[Invoice Date]]) + IF(YEAR(Table1[[#This Row],[Invoice Date]])=2021, 52, 0)</f>
        <v>59</v>
      </c>
    </row>
    <row r="2336" spans="2:17" ht="14.25" customHeight="1" x14ac:dyDescent="0.3">
      <c r="B2336" s="4" t="s">
        <v>34</v>
      </c>
      <c r="C2336" s="33">
        <v>1189833</v>
      </c>
      <c r="D2336" s="5">
        <v>44241</v>
      </c>
      <c r="E2336" s="4" t="s">
        <v>36</v>
      </c>
      <c r="F2336" s="4" t="s">
        <v>106</v>
      </c>
      <c r="G2336" s="4" t="s">
        <v>107</v>
      </c>
      <c r="H2336" s="6" t="s">
        <v>21</v>
      </c>
      <c r="I2336" s="7">
        <v>20</v>
      </c>
      <c r="J2336" s="8">
        <v>42</v>
      </c>
      <c r="K2336" s="9">
        <v>840</v>
      </c>
      <c r="L2336" s="9">
        <v>377.99999999999994</v>
      </c>
      <c r="M2336" s="10">
        <v>0.44999999999999996</v>
      </c>
      <c r="N2336" s="4" t="s">
        <v>83</v>
      </c>
      <c r="O2336" s="4" t="str">
        <f>TEXT(Table1[[#This Row],[Invoice Date]],"yyyy")</f>
        <v>2021</v>
      </c>
      <c r="P2336" s="4" t="str">
        <f>TEXT(Table1[[#This Row],[Invoice Date]],"mmm")</f>
        <v>Feb</v>
      </c>
      <c r="Q2336" s="27">
        <f>WEEKNUM(Table1[[#This Row],[Invoice Date]]) + IF(YEAR(Table1[[#This Row],[Invoice Date]])=2021, 52, 0)</f>
        <v>60</v>
      </c>
    </row>
    <row r="2337" spans="2:17" ht="14.25" customHeight="1" x14ac:dyDescent="0.3">
      <c r="B2337" s="4" t="s">
        <v>34</v>
      </c>
      <c r="C2337" s="33">
        <v>1189833</v>
      </c>
      <c r="D2337" s="5">
        <v>44241</v>
      </c>
      <c r="E2337" s="4" t="s">
        <v>27</v>
      </c>
      <c r="F2337" s="4" t="s">
        <v>104</v>
      </c>
      <c r="G2337" s="4" t="s">
        <v>105</v>
      </c>
      <c r="H2337" s="6" t="s">
        <v>20</v>
      </c>
      <c r="I2337" s="7">
        <v>11</v>
      </c>
      <c r="J2337" s="8">
        <v>90</v>
      </c>
      <c r="K2337" s="9">
        <v>990</v>
      </c>
      <c r="L2337" s="9">
        <v>386.09999999999997</v>
      </c>
      <c r="M2337" s="10">
        <v>0.38999999999999996</v>
      </c>
      <c r="N2337" s="4" t="s">
        <v>24</v>
      </c>
      <c r="O2337" s="4" t="str">
        <f>TEXT(Table1[[#This Row],[Invoice Date]],"yyyy")</f>
        <v>2021</v>
      </c>
      <c r="P2337" s="4" t="str">
        <f>TEXT(Table1[[#This Row],[Invoice Date]],"mmm")</f>
        <v>Feb</v>
      </c>
      <c r="Q2337" s="27">
        <f>WEEKNUM(Table1[[#This Row],[Invoice Date]]) + IF(YEAR(Table1[[#This Row],[Invoice Date]])=2021, 52, 0)</f>
        <v>60</v>
      </c>
    </row>
    <row r="2338" spans="2:17" ht="14.25" customHeight="1" x14ac:dyDescent="0.3">
      <c r="B2338" s="4" t="s">
        <v>34</v>
      </c>
      <c r="C2338" s="33">
        <v>1189833</v>
      </c>
      <c r="D2338" s="5">
        <v>44241</v>
      </c>
      <c r="E2338" s="4" t="s">
        <v>27</v>
      </c>
      <c r="F2338" s="4" t="s">
        <v>104</v>
      </c>
      <c r="G2338" s="4" t="s">
        <v>105</v>
      </c>
      <c r="H2338" s="6" t="s">
        <v>20</v>
      </c>
      <c r="I2338" s="7">
        <v>14</v>
      </c>
      <c r="J2338" s="8">
        <v>75</v>
      </c>
      <c r="K2338" s="9">
        <v>1050</v>
      </c>
      <c r="L2338" s="9">
        <v>514.5</v>
      </c>
      <c r="M2338" s="10">
        <v>0.49</v>
      </c>
      <c r="N2338" s="4" t="s">
        <v>83</v>
      </c>
      <c r="O2338" s="4" t="str">
        <f>TEXT(Table1[[#This Row],[Invoice Date]],"yyyy")</f>
        <v>2021</v>
      </c>
      <c r="P2338" s="4" t="str">
        <f>TEXT(Table1[[#This Row],[Invoice Date]],"mmm")</f>
        <v>Feb</v>
      </c>
      <c r="Q2338" s="27">
        <f>WEEKNUM(Table1[[#This Row],[Invoice Date]]) + IF(YEAR(Table1[[#This Row],[Invoice Date]])=2021, 52, 0)</f>
        <v>60</v>
      </c>
    </row>
    <row r="2339" spans="2:17" ht="14.25" customHeight="1" x14ac:dyDescent="0.3">
      <c r="B2339" s="4" t="s">
        <v>34</v>
      </c>
      <c r="C2339" s="33">
        <v>1189833</v>
      </c>
      <c r="D2339" s="5">
        <v>44241</v>
      </c>
      <c r="E2339" s="4" t="s">
        <v>27</v>
      </c>
      <c r="F2339" s="4" t="s">
        <v>104</v>
      </c>
      <c r="G2339" s="4" t="s">
        <v>105</v>
      </c>
      <c r="H2339" s="6" t="s">
        <v>19</v>
      </c>
      <c r="I2339" s="7">
        <v>17</v>
      </c>
      <c r="J2339" s="8">
        <v>75</v>
      </c>
      <c r="K2339" s="9">
        <v>1275</v>
      </c>
      <c r="L2339" s="9">
        <v>522.75</v>
      </c>
      <c r="M2339" s="10">
        <v>0.41</v>
      </c>
      <c r="N2339" s="4" t="s">
        <v>24</v>
      </c>
      <c r="O2339" s="4" t="str">
        <f>TEXT(Table1[[#This Row],[Invoice Date]],"yyyy")</f>
        <v>2021</v>
      </c>
      <c r="P2339" s="4" t="str">
        <f>TEXT(Table1[[#This Row],[Invoice Date]],"mmm")</f>
        <v>Feb</v>
      </c>
      <c r="Q2339" s="27">
        <f>WEEKNUM(Table1[[#This Row],[Invoice Date]]) + IF(YEAR(Table1[[#This Row],[Invoice Date]])=2021, 52, 0)</f>
        <v>60</v>
      </c>
    </row>
    <row r="2340" spans="2:17" ht="14.25" customHeight="1" x14ac:dyDescent="0.3">
      <c r="B2340" s="4" t="s">
        <v>34</v>
      </c>
      <c r="C2340" s="33">
        <v>1189833</v>
      </c>
      <c r="D2340" s="5">
        <v>44241</v>
      </c>
      <c r="E2340" s="4" t="s">
        <v>27</v>
      </c>
      <c r="F2340" s="4" t="s">
        <v>104</v>
      </c>
      <c r="G2340" s="4" t="s">
        <v>105</v>
      </c>
      <c r="H2340" s="6" t="s">
        <v>19</v>
      </c>
      <c r="I2340" s="7">
        <v>23</v>
      </c>
      <c r="J2340" s="8">
        <v>65</v>
      </c>
      <c r="K2340" s="9">
        <v>1495</v>
      </c>
      <c r="L2340" s="9">
        <v>747.5</v>
      </c>
      <c r="M2340" s="10">
        <v>0.5</v>
      </c>
      <c r="N2340" s="4" t="s">
        <v>83</v>
      </c>
      <c r="O2340" s="4" t="str">
        <f>TEXT(Table1[[#This Row],[Invoice Date]],"yyyy")</f>
        <v>2021</v>
      </c>
      <c r="P2340" s="4" t="str">
        <f>TEXT(Table1[[#This Row],[Invoice Date]],"mmm")</f>
        <v>Feb</v>
      </c>
      <c r="Q2340" s="27">
        <f>WEEKNUM(Table1[[#This Row],[Invoice Date]]) + IF(YEAR(Table1[[#This Row],[Invoice Date]])=2021, 52, 0)</f>
        <v>60</v>
      </c>
    </row>
    <row r="2341" spans="2:17" ht="14.25" customHeight="1" x14ac:dyDescent="0.3">
      <c r="B2341" s="4" t="s">
        <v>34</v>
      </c>
      <c r="C2341" s="33">
        <v>1189833</v>
      </c>
      <c r="D2341" s="5">
        <v>44241</v>
      </c>
      <c r="E2341" s="4" t="s">
        <v>36</v>
      </c>
      <c r="F2341" s="4" t="s">
        <v>106</v>
      </c>
      <c r="G2341" s="4" t="s">
        <v>107</v>
      </c>
      <c r="H2341" s="6" t="s">
        <v>23</v>
      </c>
      <c r="I2341" s="7">
        <v>18</v>
      </c>
      <c r="J2341" s="8">
        <v>98</v>
      </c>
      <c r="K2341" s="9">
        <v>1764</v>
      </c>
      <c r="L2341" s="9">
        <v>864.36</v>
      </c>
      <c r="M2341" s="10">
        <v>0.49</v>
      </c>
      <c r="N2341" s="4" t="s">
        <v>83</v>
      </c>
      <c r="O2341" s="4" t="str">
        <f>TEXT(Table1[[#This Row],[Invoice Date]],"yyyy")</f>
        <v>2021</v>
      </c>
      <c r="P2341" s="4" t="str">
        <f>TEXT(Table1[[#This Row],[Invoice Date]],"mmm")</f>
        <v>Feb</v>
      </c>
      <c r="Q2341" s="27">
        <f>WEEKNUM(Table1[[#This Row],[Invoice Date]]) + IF(YEAR(Table1[[#This Row],[Invoice Date]])=2021, 52, 0)</f>
        <v>60</v>
      </c>
    </row>
    <row r="2342" spans="2:17" ht="14.25" customHeight="1" x14ac:dyDescent="0.3">
      <c r="B2342" s="4" t="s">
        <v>34</v>
      </c>
      <c r="C2342" s="33">
        <v>1189833</v>
      </c>
      <c r="D2342" s="5">
        <v>44241</v>
      </c>
      <c r="E2342" s="4" t="s">
        <v>36</v>
      </c>
      <c r="F2342" s="4" t="s">
        <v>106</v>
      </c>
      <c r="G2342" s="4" t="s">
        <v>107</v>
      </c>
      <c r="H2342" s="6" t="s">
        <v>22</v>
      </c>
      <c r="I2342" s="7">
        <v>32</v>
      </c>
      <c r="J2342" s="8">
        <v>68</v>
      </c>
      <c r="K2342" s="9">
        <v>2176</v>
      </c>
      <c r="L2342" s="9">
        <v>1044.48</v>
      </c>
      <c r="M2342" s="10">
        <v>0.48</v>
      </c>
      <c r="N2342" s="4" t="s">
        <v>83</v>
      </c>
      <c r="O2342" s="4" t="str">
        <f>TEXT(Table1[[#This Row],[Invoice Date]],"yyyy")</f>
        <v>2021</v>
      </c>
      <c r="P2342" s="4" t="str">
        <f>TEXT(Table1[[#This Row],[Invoice Date]],"mmm")</f>
        <v>Feb</v>
      </c>
      <c r="Q2342" s="27">
        <f>WEEKNUM(Table1[[#This Row],[Invoice Date]]) + IF(YEAR(Table1[[#This Row],[Invoice Date]])=2021, 52, 0)</f>
        <v>60</v>
      </c>
    </row>
    <row r="2343" spans="2:17" ht="14.25" customHeight="1" x14ac:dyDescent="0.3">
      <c r="B2343" s="4" t="s">
        <v>34</v>
      </c>
      <c r="C2343" s="33">
        <v>1189833</v>
      </c>
      <c r="D2343" s="5">
        <v>44241</v>
      </c>
      <c r="E2343" s="4" t="s">
        <v>27</v>
      </c>
      <c r="F2343" s="4" t="s">
        <v>104</v>
      </c>
      <c r="G2343" s="4" t="s">
        <v>105</v>
      </c>
      <c r="H2343" s="6" t="s">
        <v>17</v>
      </c>
      <c r="I2343" s="7">
        <v>18</v>
      </c>
      <c r="J2343" s="8">
        <v>204</v>
      </c>
      <c r="K2343" s="9">
        <v>3672</v>
      </c>
      <c r="L2343" s="9">
        <v>1468.8</v>
      </c>
      <c r="M2343" s="10">
        <v>0.39999999999999997</v>
      </c>
      <c r="N2343" s="4" t="s">
        <v>24</v>
      </c>
      <c r="O2343" s="4" t="str">
        <f>TEXT(Table1[[#This Row],[Invoice Date]],"yyyy")</f>
        <v>2021</v>
      </c>
      <c r="P2343" s="4" t="str">
        <f>TEXT(Table1[[#This Row],[Invoice Date]],"mmm")</f>
        <v>Feb</v>
      </c>
      <c r="Q2343" s="27">
        <f>WEEKNUM(Table1[[#This Row],[Invoice Date]]) + IF(YEAR(Table1[[#This Row],[Invoice Date]])=2021, 52, 0)</f>
        <v>60</v>
      </c>
    </row>
    <row r="2344" spans="2:17" ht="14.25" customHeight="1" x14ac:dyDescent="0.3">
      <c r="B2344" s="4" t="s">
        <v>34</v>
      </c>
      <c r="C2344" s="33">
        <v>1189833</v>
      </c>
      <c r="D2344" s="5">
        <v>44241</v>
      </c>
      <c r="E2344" s="4" t="s">
        <v>27</v>
      </c>
      <c r="F2344" s="4" t="s">
        <v>104</v>
      </c>
      <c r="G2344" s="4" t="s">
        <v>105</v>
      </c>
      <c r="H2344" s="6" t="s">
        <v>17</v>
      </c>
      <c r="I2344" s="7">
        <v>23</v>
      </c>
      <c r="J2344" s="8">
        <v>162</v>
      </c>
      <c r="K2344" s="9">
        <v>3726</v>
      </c>
      <c r="L2344" s="9">
        <v>1751.2199999999998</v>
      </c>
      <c r="M2344" s="10">
        <v>0.47</v>
      </c>
      <c r="N2344" s="4" t="s">
        <v>83</v>
      </c>
      <c r="O2344" s="4" t="str">
        <f>TEXT(Table1[[#This Row],[Invoice Date]],"yyyy")</f>
        <v>2021</v>
      </c>
      <c r="P2344" s="4" t="str">
        <f>TEXT(Table1[[#This Row],[Invoice Date]],"mmm")</f>
        <v>Feb</v>
      </c>
      <c r="Q2344" s="27">
        <f>WEEKNUM(Table1[[#This Row],[Invoice Date]]) + IF(YEAR(Table1[[#This Row],[Invoice Date]])=2021, 52, 0)</f>
        <v>60</v>
      </c>
    </row>
    <row r="2345" spans="2:17" ht="14.25" customHeight="1" x14ac:dyDescent="0.3">
      <c r="B2345" s="4" t="s">
        <v>34</v>
      </c>
      <c r="C2345" s="33">
        <v>1189833</v>
      </c>
      <c r="D2345" s="5">
        <v>44241</v>
      </c>
      <c r="E2345" s="4" t="s">
        <v>36</v>
      </c>
      <c r="F2345" s="4" t="s">
        <v>53</v>
      </c>
      <c r="G2345" s="4" t="s">
        <v>54</v>
      </c>
      <c r="H2345" s="6" t="s">
        <v>17</v>
      </c>
      <c r="I2345" s="7">
        <v>41</v>
      </c>
      <c r="J2345" s="8">
        <v>180</v>
      </c>
      <c r="K2345" s="9">
        <v>7380</v>
      </c>
      <c r="L2345" s="9">
        <v>4280.4000000000005</v>
      </c>
      <c r="M2345" s="10">
        <v>0.58000000000000007</v>
      </c>
      <c r="N2345" s="4" t="s">
        <v>83</v>
      </c>
      <c r="O2345" s="4" t="str">
        <f>TEXT(Table1[[#This Row],[Invoice Date]],"yyyy")</f>
        <v>2021</v>
      </c>
      <c r="P2345" s="4" t="str">
        <f>TEXT(Table1[[#This Row],[Invoice Date]],"mmm")</f>
        <v>Feb</v>
      </c>
      <c r="Q2345" s="27">
        <f>WEEKNUM(Table1[[#This Row],[Invoice Date]]) + IF(YEAR(Table1[[#This Row],[Invoice Date]])=2021, 52, 0)</f>
        <v>60</v>
      </c>
    </row>
    <row r="2346" spans="2:17" ht="14.25" customHeight="1" x14ac:dyDescent="0.3">
      <c r="B2346" s="4" t="s">
        <v>30</v>
      </c>
      <c r="C2346" s="34">
        <v>1128299</v>
      </c>
      <c r="D2346" s="5">
        <v>44241</v>
      </c>
      <c r="E2346" s="4" t="s">
        <v>31</v>
      </c>
      <c r="F2346" s="4" t="s">
        <v>32</v>
      </c>
      <c r="G2346" s="4" t="s">
        <v>33</v>
      </c>
      <c r="H2346" s="6" t="s">
        <v>21</v>
      </c>
      <c r="I2346" s="7">
        <v>51</v>
      </c>
      <c r="J2346" s="8">
        <v>194</v>
      </c>
      <c r="K2346" s="9">
        <v>9894</v>
      </c>
      <c r="L2346" s="9">
        <v>3957.5999999999995</v>
      </c>
      <c r="M2346" s="10">
        <v>0.39999999999999997</v>
      </c>
      <c r="N2346" s="4" t="s">
        <v>83</v>
      </c>
      <c r="O2346" s="4" t="str">
        <f>TEXT(Table1[[#This Row],[Invoice Date]],"yyyy")</f>
        <v>2021</v>
      </c>
      <c r="P2346" s="4" t="str">
        <f>TEXT(Table1[[#This Row],[Invoice Date]],"mmm")</f>
        <v>Feb</v>
      </c>
      <c r="Q2346" s="27">
        <f>WEEKNUM(Table1[[#This Row],[Invoice Date]]) + IF(YEAR(Table1[[#This Row],[Invoice Date]])=2021, 52, 0)</f>
        <v>60</v>
      </c>
    </row>
    <row r="2347" spans="2:17" ht="14.25" customHeight="1" x14ac:dyDescent="0.3">
      <c r="B2347" s="4" t="s">
        <v>30</v>
      </c>
      <c r="C2347" s="34">
        <v>1128299</v>
      </c>
      <c r="D2347" s="5">
        <v>44241</v>
      </c>
      <c r="E2347" s="4" t="s">
        <v>31</v>
      </c>
      <c r="F2347" s="4" t="s">
        <v>32</v>
      </c>
      <c r="G2347" s="4" t="s">
        <v>33</v>
      </c>
      <c r="H2347" s="6" t="s">
        <v>21</v>
      </c>
      <c r="I2347" s="7">
        <v>40</v>
      </c>
      <c r="J2347" s="8">
        <v>271</v>
      </c>
      <c r="K2347" s="9">
        <v>10840</v>
      </c>
      <c r="L2347" s="9">
        <v>3252</v>
      </c>
      <c r="M2347" s="10">
        <v>0.3</v>
      </c>
      <c r="N2347" s="4" t="s">
        <v>24</v>
      </c>
      <c r="O2347" s="4" t="str">
        <f>TEXT(Table1[[#This Row],[Invoice Date]],"yyyy")</f>
        <v>2021</v>
      </c>
      <c r="P2347" s="4" t="str">
        <f>TEXT(Table1[[#This Row],[Invoice Date]],"mmm")</f>
        <v>Feb</v>
      </c>
      <c r="Q2347" s="27">
        <f>WEEKNUM(Table1[[#This Row],[Invoice Date]]) + IF(YEAR(Table1[[#This Row],[Invoice Date]])=2021, 52, 0)</f>
        <v>60</v>
      </c>
    </row>
    <row r="2348" spans="2:17" ht="14.25" customHeight="1" x14ac:dyDescent="0.3">
      <c r="B2348" s="4" t="s">
        <v>34</v>
      </c>
      <c r="C2348" s="33">
        <v>1189833</v>
      </c>
      <c r="D2348" s="5">
        <v>44241</v>
      </c>
      <c r="E2348" s="4" t="s">
        <v>36</v>
      </c>
      <c r="F2348" s="4" t="s">
        <v>106</v>
      </c>
      <c r="G2348" s="4" t="s">
        <v>107</v>
      </c>
      <c r="H2348" s="6" t="s">
        <v>21</v>
      </c>
      <c r="I2348" s="7">
        <v>20</v>
      </c>
      <c r="J2348" s="8">
        <v>150</v>
      </c>
      <c r="K2348" s="9">
        <v>30000</v>
      </c>
      <c r="L2348" s="9">
        <v>10500</v>
      </c>
      <c r="M2348" s="10">
        <v>0.35</v>
      </c>
      <c r="N2348" s="4" t="s">
        <v>83</v>
      </c>
      <c r="O2348" s="4" t="str">
        <f>TEXT(Table1[[#This Row],[Invoice Date]],"yyyy")</f>
        <v>2021</v>
      </c>
      <c r="P2348" s="4" t="str">
        <f>TEXT(Table1[[#This Row],[Invoice Date]],"mmm")</f>
        <v>Feb</v>
      </c>
      <c r="Q2348" s="27">
        <f>WEEKNUM(Table1[[#This Row],[Invoice Date]]) + IF(YEAR(Table1[[#This Row],[Invoice Date]])=2021, 52, 0)</f>
        <v>60</v>
      </c>
    </row>
    <row r="2349" spans="2:17" ht="14.25" customHeight="1" x14ac:dyDescent="0.3">
      <c r="B2349" s="4" t="s">
        <v>34</v>
      </c>
      <c r="C2349" s="33">
        <v>1189833</v>
      </c>
      <c r="D2349" s="5">
        <v>44241</v>
      </c>
      <c r="E2349" s="4" t="s">
        <v>27</v>
      </c>
      <c r="F2349" s="4" t="s">
        <v>104</v>
      </c>
      <c r="G2349" s="4" t="s">
        <v>105</v>
      </c>
      <c r="H2349" s="6" t="s">
        <v>20</v>
      </c>
      <c r="I2349" s="7">
        <v>15.000000000000007</v>
      </c>
      <c r="J2349" s="8">
        <v>300</v>
      </c>
      <c r="K2349" s="9">
        <v>45000.000000000022</v>
      </c>
      <c r="L2349" s="9">
        <v>15750.000000000007</v>
      </c>
      <c r="M2349" s="10">
        <v>0.35</v>
      </c>
      <c r="N2349" s="4" t="s">
        <v>83</v>
      </c>
      <c r="O2349" s="4" t="str">
        <f>TEXT(Table1[[#This Row],[Invoice Date]],"yyyy")</f>
        <v>2021</v>
      </c>
      <c r="P2349" s="4" t="str">
        <f>TEXT(Table1[[#This Row],[Invoice Date]],"mmm")</f>
        <v>Feb</v>
      </c>
      <c r="Q2349" s="27">
        <f>WEEKNUM(Table1[[#This Row],[Invoice Date]]) + IF(YEAR(Table1[[#This Row],[Invoice Date]])=2021, 52, 0)</f>
        <v>60</v>
      </c>
    </row>
    <row r="2350" spans="2:17" ht="14.25" customHeight="1" x14ac:dyDescent="0.3">
      <c r="B2350" s="4" t="s">
        <v>34</v>
      </c>
      <c r="C2350" s="33">
        <v>1189833</v>
      </c>
      <c r="D2350" s="5">
        <v>44241</v>
      </c>
      <c r="E2350" s="4" t="s">
        <v>27</v>
      </c>
      <c r="F2350" s="4" t="s">
        <v>104</v>
      </c>
      <c r="G2350" s="4" t="s">
        <v>105</v>
      </c>
      <c r="H2350" s="6" t="s">
        <v>19</v>
      </c>
      <c r="I2350" s="7">
        <v>25.000000000000007</v>
      </c>
      <c r="J2350" s="8">
        <v>250</v>
      </c>
      <c r="K2350" s="9">
        <v>62500.000000000015</v>
      </c>
      <c r="L2350" s="9">
        <v>21875.000000000004</v>
      </c>
      <c r="M2350" s="10">
        <v>0.35</v>
      </c>
      <c r="N2350" s="4" t="s">
        <v>83</v>
      </c>
      <c r="O2350" s="4" t="str">
        <f>TEXT(Table1[[#This Row],[Invoice Date]],"yyyy")</f>
        <v>2021</v>
      </c>
      <c r="P2350" s="4" t="str">
        <f>TEXT(Table1[[#This Row],[Invoice Date]],"mmm")</f>
        <v>Feb</v>
      </c>
      <c r="Q2350" s="27">
        <f>WEEKNUM(Table1[[#This Row],[Invoice Date]]) + IF(YEAR(Table1[[#This Row],[Invoice Date]])=2021, 52, 0)</f>
        <v>60</v>
      </c>
    </row>
    <row r="2351" spans="2:17" ht="14.25" customHeight="1" x14ac:dyDescent="0.3">
      <c r="B2351" s="4" t="s">
        <v>34</v>
      </c>
      <c r="C2351" s="33">
        <v>1189833</v>
      </c>
      <c r="D2351" s="5">
        <v>44241</v>
      </c>
      <c r="E2351" s="4" t="s">
        <v>36</v>
      </c>
      <c r="F2351" s="4" t="s">
        <v>106</v>
      </c>
      <c r="G2351" s="4" t="s">
        <v>107</v>
      </c>
      <c r="H2351" s="6" t="s">
        <v>23</v>
      </c>
      <c r="I2351" s="7">
        <v>20</v>
      </c>
      <c r="J2351" s="8">
        <v>325</v>
      </c>
      <c r="K2351" s="9">
        <v>65000</v>
      </c>
      <c r="L2351" s="9">
        <v>22750</v>
      </c>
      <c r="M2351" s="10">
        <v>0.35</v>
      </c>
      <c r="N2351" s="4" t="s">
        <v>83</v>
      </c>
      <c r="O2351" s="4" t="str">
        <f>TEXT(Table1[[#This Row],[Invoice Date]],"yyyy")</f>
        <v>2021</v>
      </c>
      <c r="P2351" s="4" t="str">
        <f>TEXT(Table1[[#This Row],[Invoice Date]],"mmm")</f>
        <v>Feb</v>
      </c>
      <c r="Q2351" s="27">
        <f>WEEKNUM(Table1[[#This Row],[Invoice Date]]) + IF(YEAR(Table1[[#This Row],[Invoice Date]])=2021, 52, 0)</f>
        <v>60</v>
      </c>
    </row>
    <row r="2352" spans="2:17" ht="14.25" customHeight="1" x14ac:dyDescent="0.3">
      <c r="B2352" s="4" t="s">
        <v>34</v>
      </c>
      <c r="C2352" s="33">
        <v>1189833</v>
      </c>
      <c r="D2352" s="5">
        <v>44241</v>
      </c>
      <c r="E2352" s="4" t="s">
        <v>36</v>
      </c>
      <c r="F2352" s="4" t="s">
        <v>106</v>
      </c>
      <c r="G2352" s="4" t="s">
        <v>107</v>
      </c>
      <c r="H2352" s="6" t="s">
        <v>22</v>
      </c>
      <c r="I2352" s="7">
        <v>35</v>
      </c>
      <c r="J2352" s="8">
        <v>225</v>
      </c>
      <c r="K2352" s="9">
        <v>78750</v>
      </c>
      <c r="L2352" s="9">
        <v>27562.5</v>
      </c>
      <c r="M2352" s="10">
        <v>0.35</v>
      </c>
      <c r="N2352" s="4" t="s">
        <v>83</v>
      </c>
      <c r="O2352" s="4" t="str">
        <f>TEXT(Table1[[#This Row],[Invoice Date]],"yyyy")</f>
        <v>2021</v>
      </c>
      <c r="P2352" s="4" t="str">
        <f>TEXT(Table1[[#This Row],[Invoice Date]],"mmm")</f>
        <v>Feb</v>
      </c>
      <c r="Q2352" s="27">
        <f>WEEKNUM(Table1[[#This Row],[Invoice Date]]) + IF(YEAR(Table1[[#This Row],[Invoice Date]])=2021, 52, 0)</f>
        <v>60</v>
      </c>
    </row>
    <row r="2353" spans="2:17" ht="14.25" customHeight="1" x14ac:dyDescent="0.3">
      <c r="B2353" s="4" t="s">
        <v>34</v>
      </c>
      <c r="C2353" s="33">
        <v>1189833</v>
      </c>
      <c r="D2353" s="5">
        <v>44241</v>
      </c>
      <c r="E2353" s="4" t="s">
        <v>27</v>
      </c>
      <c r="F2353" s="4" t="s">
        <v>104</v>
      </c>
      <c r="G2353" s="4" t="s">
        <v>105</v>
      </c>
      <c r="H2353" s="6" t="s">
        <v>17</v>
      </c>
      <c r="I2353" s="7">
        <v>25.000000000000007</v>
      </c>
      <c r="J2353" s="8">
        <v>600</v>
      </c>
      <c r="K2353" s="9">
        <v>150000.00000000003</v>
      </c>
      <c r="L2353" s="9">
        <v>52500.000000000007</v>
      </c>
      <c r="M2353" s="10">
        <v>0.35</v>
      </c>
      <c r="N2353" s="4" t="s">
        <v>83</v>
      </c>
      <c r="O2353" s="4" t="str">
        <f>TEXT(Table1[[#This Row],[Invoice Date]],"yyyy")</f>
        <v>2021</v>
      </c>
      <c r="P2353" s="4" t="str">
        <f>TEXT(Table1[[#This Row],[Invoice Date]],"mmm")</f>
        <v>Feb</v>
      </c>
      <c r="Q2353" s="27">
        <f>WEEKNUM(Table1[[#This Row],[Invoice Date]]) + IF(YEAR(Table1[[#This Row],[Invoice Date]])=2021, 52, 0)</f>
        <v>60</v>
      </c>
    </row>
    <row r="2354" spans="2:17" ht="14.25" customHeight="1" x14ac:dyDescent="0.3">
      <c r="B2354" s="4" t="s">
        <v>34</v>
      </c>
      <c r="C2354" s="33">
        <v>1189833</v>
      </c>
      <c r="D2354" s="5">
        <v>44241</v>
      </c>
      <c r="E2354" s="4" t="s">
        <v>36</v>
      </c>
      <c r="F2354" s="4" t="s">
        <v>53</v>
      </c>
      <c r="G2354" s="4" t="s">
        <v>54</v>
      </c>
      <c r="H2354" s="6" t="s">
        <v>17</v>
      </c>
      <c r="I2354" s="7">
        <v>45</v>
      </c>
      <c r="J2354" s="8">
        <v>600</v>
      </c>
      <c r="K2354" s="9">
        <v>270000</v>
      </c>
      <c r="L2354" s="9">
        <v>121500</v>
      </c>
      <c r="M2354" s="10">
        <v>0.45</v>
      </c>
      <c r="N2354" s="4" t="s">
        <v>24</v>
      </c>
      <c r="O2354" s="4" t="str">
        <f>TEXT(Table1[[#This Row],[Invoice Date]],"yyyy")</f>
        <v>2021</v>
      </c>
      <c r="P2354" s="4" t="str">
        <f>TEXT(Table1[[#This Row],[Invoice Date]],"mmm")</f>
        <v>Feb</v>
      </c>
      <c r="Q2354" s="27">
        <f>WEEKNUM(Table1[[#This Row],[Invoice Date]]) + IF(YEAR(Table1[[#This Row],[Invoice Date]])=2021, 52, 0)</f>
        <v>60</v>
      </c>
    </row>
    <row r="2355" spans="2:17" ht="14.25" customHeight="1" x14ac:dyDescent="0.3">
      <c r="B2355" s="4" t="s">
        <v>30</v>
      </c>
      <c r="C2355" s="34">
        <v>1128299</v>
      </c>
      <c r="D2355" s="5">
        <v>44241</v>
      </c>
      <c r="E2355" s="4" t="s">
        <v>31</v>
      </c>
      <c r="F2355" s="4" t="s">
        <v>32</v>
      </c>
      <c r="G2355" s="4" t="s">
        <v>33</v>
      </c>
      <c r="H2355" s="6" t="s">
        <v>21</v>
      </c>
      <c r="I2355" s="7">
        <v>55.000000000000007</v>
      </c>
      <c r="J2355" s="8">
        <v>775</v>
      </c>
      <c r="K2355" s="9">
        <v>426250.00000000006</v>
      </c>
      <c r="L2355" s="9">
        <v>106562.5</v>
      </c>
      <c r="M2355" s="10">
        <v>0.24999999999999997</v>
      </c>
      <c r="N2355" s="4" t="s">
        <v>24</v>
      </c>
      <c r="O2355" s="4" t="str">
        <f>TEXT(Table1[[#This Row],[Invoice Date]],"yyyy")</f>
        <v>2021</v>
      </c>
      <c r="P2355" s="4" t="str">
        <f>TEXT(Table1[[#This Row],[Invoice Date]],"mmm")</f>
        <v>Feb</v>
      </c>
      <c r="Q2355" s="27">
        <f>WEEKNUM(Table1[[#This Row],[Invoice Date]]) + IF(YEAR(Table1[[#This Row],[Invoice Date]])=2021, 52, 0)</f>
        <v>60</v>
      </c>
    </row>
    <row r="2356" spans="2:17" ht="14.25" customHeight="1" x14ac:dyDescent="0.3">
      <c r="B2356" s="4" t="s">
        <v>14</v>
      </c>
      <c r="C2356" s="33">
        <v>1185732</v>
      </c>
      <c r="D2356" s="5">
        <v>44242</v>
      </c>
      <c r="E2356" s="4" t="s">
        <v>15</v>
      </c>
      <c r="F2356" s="4" t="s">
        <v>121</v>
      </c>
      <c r="G2356" s="4" t="s">
        <v>122</v>
      </c>
      <c r="H2356" s="6" t="s">
        <v>21</v>
      </c>
      <c r="I2356" s="7">
        <v>33</v>
      </c>
      <c r="J2356" s="8">
        <v>45</v>
      </c>
      <c r="K2356" s="9">
        <v>1485</v>
      </c>
      <c r="L2356" s="9">
        <v>816.75000000000011</v>
      </c>
      <c r="M2356" s="10">
        <v>0.55000000000000004</v>
      </c>
      <c r="N2356" s="4" t="s">
        <v>83</v>
      </c>
      <c r="O2356" s="4" t="str">
        <f>TEXT(Table1[[#This Row],[Invoice Date]],"yyyy")</f>
        <v>2021</v>
      </c>
      <c r="P2356" s="4" t="str">
        <f>TEXT(Table1[[#This Row],[Invoice Date]],"mmm")</f>
        <v>Feb</v>
      </c>
      <c r="Q2356" s="27">
        <f>WEEKNUM(Table1[[#This Row],[Invoice Date]]) + IF(YEAR(Table1[[#This Row],[Invoice Date]])=2021, 52, 0)</f>
        <v>60</v>
      </c>
    </row>
    <row r="2357" spans="2:17" ht="14.25" customHeight="1" x14ac:dyDescent="0.3">
      <c r="B2357" s="4" t="s">
        <v>26</v>
      </c>
      <c r="C2357" s="33">
        <v>1197831</v>
      </c>
      <c r="D2357" s="5">
        <v>44242</v>
      </c>
      <c r="E2357" s="4" t="s">
        <v>15</v>
      </c>
      <c r="F2357" s="4" t="s">
        <v>127</v>
      </c>
      <c r="G2357" s="4" t="s">
        <v>128</v>
      </c>
      <c r="H2357" s="6" t="s">
        <v>19</v>
      </c>
      <c r="I2357" s="7">
        <v>38</v>
      </c>
      <c r="J2357" s="8">
        <v>41</v>
      </c>
      <c r="K2357" s="9">
        <v>1558</v>
      </c>
      <c r="L2357" s="9">
        <v>654.36</v>
      </c>
      <c r="M2357" s="10">
        <v>0.42</v>
      </c>
      <c r="N2357" s="4" t="s">
        <v>83</v>
      </c>
      <c r="O2357" s="4" t="str">
        <f>TEXT(Table1[[#This Row],[Invoice Date]],"yyyy")</f>
        <v>2021</v>
      </c>
      <c r="P2357" s="4" t="str">
        <f>TEXT(Table1[[#This Row],[Invoice Date]],"mmm")</f>
        <v>Feb</v>
      </c>
      <c r="Q2357" s="27">
        <f>WEEKNUM(Table1[[#This Row],[Invoice Date]]) + IF(YEAR(Table1[[#This Row],[Invoice Date]])=2021, 52, 0)</f>
        <v>60</v>
      </c>
    </row>
    <row r="2358" spans="2:17" ht="14.25" customHeight="1" x14ac:dyDescent="0.3">
      <c r="B2358" s="4" t="s">
        <v>26</v>
      </c>
      <c r="C2358" s="33">
        <v>1197831</v>
      </c>
      <c r="D2358" s="5">
        <v>44242</v>
      </c>
      <c r="E2358" s="4" t="s">
        <v>15</v>
      </c>
      <c r="F2358" s="4" t="s">
        <v>127</v>
      </c>
      <c r="G2358" s="4" t="s">
        <v>128</v>
      </c>
      <c r="H2358" s="6" t="s">
        <v>19</v>
      </c>
      <c r="I2358" s="7">
        <v>31</v>
      </c>
      <c r="J2358" s="8">
        <v>53</v>
      </c>
      <c r="K2358" s="9">
        <v>1643</v>
      </c>
      <c r="L2358" s="9">
        <v>575.04999999999995</v>
      </c>
      <c r="M2358" s="10">
        <v>0.35</v>
      </c>
      <c r="N2358" s="4" t="s">
        <v>24</v>
      </c>
      <c r="O2358" s="4" t="str">
        <f>TEXT(Table1[[#This Row],[Invoice Date]],"yyyy")</f>
        <v>2021</v>
      </c>
      <c r="P2358" s="4" t="str">
        <f>TEXT(Table1[[#This Row],[Invoice Date]],"mmm")</f>
        <v>Feb</v>
      </c>
      <c r="Q2358" s="27">
        <f>WEEKNUM(Table1[[#This Row],[Invoice Date]]) + IF(YEAR(Table1[[#This Row],[Invoice Date]])=2021, 52, 0)</f>
        <v>60</v>
      </c>
    </row>
    <row r="2359" spans="2:17" ht="14.25" customHeight="1" x14ac:dyDescent="0.3">
      <c r="B2359" s="4" t="s">
        <v>26</v>
      </c>
      <c r="C2359" s="33">
        <v>1197831</v>
      </c>
      <c r="D2359" s="5">
        <v>44242</v>
      </c>
      <c r="E2359" s="4" t="s">
        <v>15</v>
      </c>
      <c r="F2359" s="4" t="s">
        <v>127</v>
      </c>
      <c r="G2359" s="4" t="s">
        <v>128</v>
      </c>
      <c r="H2359" s="6" t="s">
        <v>20</v>
      </c>
      <c r="I2359" s="7">
        <v>24</v>
      </c>
      <c r="J2359" s="8">
        <v>70</v>
      </c>
      <c r="K2359" s="9">
        <v>1680</v>
      </c>
      <c r="L2359" s="9">
        <v>487.2</v>
      </c>
      <c r="M2359" s="10">
        <v>0.28999999999999998</v>
      </c>
      <c r="N2359" s="4" t="s">
        <v>24</v>
      </c>
      <c r="O2359" s="4" t="str">
        <f>TEXT(Table1[[#This Row],[Invoice Date]],"yyyy")</f>
        <v>2021</v>
      </c>
      <c r="P2359" s="4" t="str">
        <f>TEXT(Table1[[#This Row],[Invoice Date]],"mmm")</f>
        <v>Feb</v>
      </c>
      <c r="Q2359" s="27">
        <f>WEEKNUM(Table1[[#This Row],[Invoice Date]]) + IF(YEAR(Table1[[#This Row],[Invoice Date]])=2021, 52, 0)</f>
        <v>60</v>
      </c>
    </row>
    <row r="2360" spans="2:17" ht="14.25" customHeight="1" x14ac:dyDescent="0.3">
      <c r="B2360" s="4" t="s">
        <v>26</v>
      </c>
      <c r="C2360" s="33">
        <v>1197831</v>
      </c>
      <c r="D2360" s="5">
        <v>44242</v>
      </c>
      <c r="E2360" s="4" t="s">
        <v>15</v>
      </c>
      <c r="F2360" s="4" t="s">
        <v>127</v>
      </c>
      <c r="G2360" s="4" t="s">
        <v>128</v>
      </c>
      <c r="H2360" s="6" t="s">
        <v>20</v>
      </c>
      <c r="I2360" s="7">
        <v>29</v>
      </c>
      <c r="J2360" s="8">
        <v>60</v>
      </c>
      <c r="K2360" s="9">
        <v>1740</v>
      </c>
      <c r="L2360" s="9">
        <v>661.2</v>
      </c>
      <c r="M2360" s="10">
        <v>0.38</v>
      </c>
      <c r="N2360" s="4" t="s">
        <v>83</v>
      </c>
      <c r="O2360" s="4" t="str">
        <f>TEXT(Table1[[#This Row],[Invoice Date]],"yyyy")</f>
        <v>2021</v>
      </c>
      <c r="P2360" s="4" t="str">
        <f>TEXT(Table1[[#This Row],[Invoice Date]],"mmm")</f>
        <v>Feb</v>
      </c>
      <c r="Q2360" s="27">
        <f>WEEKNUM(Table1[[#This Row],[Invoice Date]]) + IF(YEAR(Table1[[#This Row],[Invoice Date]])=2021, 52, 0)</f>
        <v>60</v>
      </c>
    </row>
    <row r="2361" spans="2:17" ht="14.25" customHeight="1" x14ac:dyDescent="0.3">
      <c r="B2361" s="4" t="s">
        <v>14</v>
      </c>
      <c r="C2361" s="33">
        <v>1185732</v>
      </c>
      <c r="D2361" s="5">
        <v>44242</v>
      </c>
      <c r="E2361" s="4" t="s">
        <v>15</v>
      </c>
      <c r="F2361" s="4" t="s">
        <v>119</v>
      </c>
      <c r="G2361" s="4" t="s">
        <v>120</v>
      </c>
      <c r="H2361" s="6" t="s">
        <v>20</v>
      </c>
      <c r="I2361" s="7">
        <v>27</v>
      </c>
      <c r="J2361" s="8">
        <v>69</v>
      </c>
      <c r="K2361" s="9">
        <v>1863</v>
      </c>
      <c r="L2361" s="9">
        <v>950.13</v>
      </c>
      <c r="M2361" s="10">
        <v>0.51</v>
      </c>
      <c r="N2361" s="4" t="s">
        <v>83</v>
      </c>
      <c r="O2361" s="4" t="str">
        <f>TEXT(Table1[[#This Row],[Invoice Date]],"yyyy")</f>
        <v>2021</v>
      </c>
      <c r="P2361" s="4" t="str">
        <f>TEXT(Table1[[#This Row],[Invoice Date]],"mmm")</f>
        <v>Feb</v>
      </c>
      <c r="Q2361" s="27">
        <f>WEEKNUM(Table1[[#This Row],[Invoice Date]]) + IF(YEAR(Table1[[#This Row],[Invoice Date]])=2021, 52, 0)</f>
        <v>60</v>
      </c>
    </row>
    <row r="2362" spans="2:17" ht="14.25" customHeight="1" x14ac:dyDescent="0.3">
      <c r="B2362" s="4" t="s">
        <v>26</v>
      </c>
      <c r="C2362" s="33">
        <v>1197831</v>
      </c>
      <c r="D2362" s="5">
        <v>44242</v>
      </c>
      <c r="E2362" s="4" t="s">
        <v>15</v>
      </c>
      <c r="F2362" s="4" t="s">
        <v>129</v>
      </c>
      <c r="G2362" s="4" t="s">
        <v>130</v>
      </c>
      <c r="H2362" s="6" t="s">
        <v>22</v>
      </c>
      <c r="I2362" s="7">
        <v>36</v>
      </c>
      <c r="J2362" s="8">
        <v>53</v>
      </c>
      <c r="K2362" s="9">
        <v>1908</v>
      </c>
      <c r="L2362" s="9">
        <v>515.16000000000008</v>
      </c>
      <c r="M2362" s="10">
        <v>0.27</v>
      </c>
      <c r="N2362" s="4" t="s">
        <v>24</v>
      </c>
      <c r="O2362" s="4" t="str">
        <f>TEXT(Table1[[#This Row],[Invoice Date]],"yyyy")</f>
        <v>2021</v>
      </c>
      <c r="P2362" s="4" t="str">
        <f>TEXT(Table1[[#This Row],[Invoice Date]],"mmm")</f>
        <v>Feb</v>
      </c>
      <c r="Q2362" s="27">
        <f>WEEKNUM(Table1[[#This Row],[Invoice Date]]) + IF(YEAR(Table1[[#This Row],[Invoice Date]])=2021, 52, 0)</f>
        <v>60</v>
      </c>
    </row>
    <row r="2363" spans="2:17" ht="14.25" customHeight="1" x14ac:dyDescent="0.3">
      <c r="B2363" s="4" t="s">
        <v>26</v>
      </c>
      <c r="C2363" s="33">
        <v>1197831</v>
      </c>
      <c r="D2363" s="5">
        <v>44242</v>
      </c>
      <c r="E2363" s="4" t="s">
        <v>15</v>
      </c>
      <c r="F2363" s="4" t="s">
        <v>129</v>
      </c>
      <c r="G2363" s="4" t="s">
        <v>130</v>
      </c>
      <c r="H2363" s="6" t="s">
        <v>22</v>
      </c>
      <c r="I2363" s="7">
        <v>48</v>
      </c>
      <c r="J2363" s="8">
        <v>41</v>
      </c>
      <c r="K2363" s="9">
        <v>1968</v>
      </c>
      <c r="L2363" s="9">
        <v>747.84</v>
      </c>
      <c r="M2363" s="10">
        <v>0.38</v>
      </c>
      <c r="N2363" s="4" t="s">
        <v>83</v>
      </c>
      <c r="O2363" s="4" t="str">
        <f>TEXT(Table1[[#This Row],[Invoice Date]],"yyyy")</f>
        <v>2021</v>
      </c>
      <c r="P2363" s="4" t="str">
        <f>TEXT(Table1[[#This Row],[Invoice Date]],"mmm")</f>
        <v>Feb</v>
      </c>
      <c r="Q2363" s="27">
        <f>WEEKNUM(Table1[[#This Row],[Invoice Date]]) + IF(YEAR(Table1[[#This Row],[Invoice Date]])=2021, 52, 0)</f>
        <v>60</v>
      </c>
    </row>
    <row r="2364" spans="2:17" ht="14.25" customHeight="1" x14ac:dyDescent="0.3">
      <c r="B2364" s="4" t="s">
        <v>26</v>
      </c>
      <c r="C2364" s="33">
        <v>1197831</v>
      </c>
      <c r="D2364" s="5">
        <v>44242</v>
      </c>
      <c r="E2364" s="4" t="s">
        <v>15</v>
      </c>
      <c r="F2364" s="4" t="s">
        <v>129</v>
      </c>
      <c r="G2364" s="4" t="s">
        <v>130</v>
      </c>
      <c r="H2364" s="6" t="s">
        <v>21</v>
      </c>
      <c r="I2364" s="7">
        <v>27</v>
      </c>
      <c r="J2364" s="8">
        <v>75</v>
      </c>
      <c r="K2364" s="9">
        <v>2025</v>
      </c>
      <c r="L2364" s="9">
        <v>648</v>
      </c>
      <c r="M2364" s="10">
        <v>0.32</v>
      </c>
      <c r="N2364" s="4" t="s">
        <v>24</v>
      </c>
      <c r="O2364" s="4" t="str">
        <f>TEXT(Table1[[#This Row],[Invoice Date]],"yyyy")</f>
        <v>2021</v>
      </c>
      <c r="P2364" s="4" t="str">
        <f>TEXT(Table1[[#This Row],[Invoice Date]],"mmm")</f>
        <v>Feb</v>
      </c>
      <c r="Q2364" s="27">
        <f>WEEKNUM(Table1[[#This Row],[Invoice Date]]) + IF(YEAR(Table1[[#This Row],[Invoice Date]])=2021, 52, 0)</f>
        <v>60</v>
      </c>
    </row>
    <row r="2365" spans="2:17" ht="14.25" customHeight="1" x14ac:dyDescent="0.3">
      <c r="B2365" s="4" t="s">
        <v>26</v>
      </c>
      <c r="C2365" s="33">
        <v>1197831</v>
      </c>
      <c r="D2365" s="5">
        <v>44242</v>
      </c>
      <c r="E2365" s="4" t="s">
        <v>15</v>
      </c>
      <c r="F2365" s="4" t="s">
        <v>129</v>
      </c>
      <c r="G2365" s="4" t="s">
        <v>130</v>
      </c>
      <c r="H2365" s="6" t="s">
        <v>21</v>
      </c>
      <c r="I2365" s="7">
        <v>32</v>
      </c>
      <c r="J2365" s="8">
        <v>68</v>
      </c>
      <c r="K2365" s="9">
        <v>2176</v>
      </c>
      <c r="L2365" s="9">
        <v>826.88</v>
      </c>
      <c r="M2365" s="10">
        <v>0.38</v>
      </c>
      <c r="N2365" s="4" t="s">
        <v>83</v>
      </c>
      <c r="O2365" s="4" t="str">
        <f>TEXT(Table1[[#This Row],[Invoice Date]],"yyyy")</f>
        <v>2021</v>
      </c>
      <c r="P2365" s="4" t="str">
        <f>TEXT(Table1[[#This Row],[Invoice Date]],"mmm")</f>
        <v>Feb</v>
      </c>
      <c r="Q2365" s="27">
        <f>WEEKNUM(Table1[[#This Row],[Invoice Date]]) + IF(YEAR(Table1[[#This Row],[Invoice Date]])=2021, 52, 0)</f>
        <v>60</v>
      </c>
    </row>
    <row r="2366" spans="2:17" ht="14.25" customHeight="1" x14ac:dyDescent="0.3">
      <c r="B2366" s="4" t="s">
        <v>14</v>
      </c>
      <c r="C2366" s="33">
        <v>1185732</v>
      </c>
      <c r="D2366" s="5">
        <v>44242</v>
      </c>
      <c r="E2366" s="4" t="s">
        <v>15</v>
      </c>
      <c r="F2366" s="4" t="s">
        <v>119</v>
      </c>
      <c r="G2366" s="4" t="s">
        <v>120</v>
      </c>
      <c r="H2366" s="6" t="s">
        <v>19</v>
      </c>
      <c r="I2366" s="7">
        <v>37</v>
      </c>
      <c r="J2366" s="8">
        <v>61</v>
      </c>
      <c r="K2366" s="9">
        <v>2257</v>
      </c>
      <c r="L2366" s="9">
        <v>1038.22</v>
      </c>
      <c r="M2366" s="10">
        <v>0.45999999999999996</v>
      </c>
      <c r="N2366" s="4" t="s">
        <v>83</v>
      </c>
      <c r="O2366" s="4" t="str">
        <f>TEXT(Table1[[#This Row],[Invoice Date]],"yyyy")</f>
        <v>2021</v>
      </c>
      <c r="P2366" s="4" t="str">
        <f>TEXT(Table1[[#This Row],[Invoice Date]],"mmm")</f>
        <v>Feb</v>
      </c>
      <c r="Q2366" s="27">
        <f>WEEKNUM(Table1[[#This Row],[Invoice Date]]) + IF(YEAR(Table1[[#This Row],[Invoice Date]])=2021, 52, 0)</f>
        <v>60</v>
      </c>
    </row>
    <row r="2367" spans="2:17" ht="14.25" customHeight="1" x14ac:dyDescent="0.3">
      <c r="B2367" s="4" t="s">
        <v>26</v>
      </c>
      <c r="C2367" s="33">
        <v>1197831</v>
      </c>
      <c r="D2367" s="5">
        <v>44242</v>
      </c>
      <c r="E2367" s="4" t="s">
        <v>15</v>
      </c>
      <c r="F2367" s="4" t="s">
        <v>129</v>
      </c>
      <c r="G2367" s="4" t="s">
        <v>130</v>
      </c>
      <c r="H2367" s="6" t="s">
        <v>23</v>
      </c>
      <c r="I2367" s="7">
        <v>30</v>
      </c>
      <c r="J2367" s="8">
        <v>80</v>
      </c>
      <c r="K2367" s="9">
        <v>2400</v>
      </c>
      <c r="L2367" s="9">
        <v>768</v>
      </c>
      <c r="M2367" s="10">
        <v>0.32</v>
      </c>
      <c r="N2367" s="4" t="s">
        <v>24</v>
      </c>
      <c r="O2367" s="4" t="str">
        <f>TEXT(Table1[[#This Row],[Invoice Date]],"yyyy")</f>
        <v>2021</v>
      </c>
      <c r="P2367" s="4" t="str">
        <f>TEXT(Table1[[#This Row],[Invoice Date]],"mmm")</f>
        <v>Feb</v>
      </c>
      <c r="Q2367" s="27">
        <f>WEEKNUM(Table1[[#This Row],[Invoice Date]]) + IF(YEAR(Table1[[#This Row],[Invoice Date]])=2021, 52, 0)</f>
        <v>60</v>
      </c>
    </row>
    <row r="2368" spans="2:17" ht="14.25" customHeight="1" x14ac:dyDescent="0.3">
      <c r="B2368" s="4" t="s">
        <v>26</v>
      </c>
      <c r="C2368" s="33">
        <v>1197831</v>
      </c>
      <c r="D2368" s="5">
        <v>44242</v>
      </c>
      <c r="E2368" s="4" t="s">
        <v>15</v>
      </c>
      <c r="F2368" s="4" t="s">
        <v>129</v>
      </c>
      <c r="G2368" s="4" t="s">
        <v>130</v>
      </c>
      <c r="H2368" s="6" t="s">
        <v>23</v>
      </c>
      <c r="I2368" s="7">
        <v>38</v>
      </c>
      <c r="J2368" s="8">
        <v>75</v>
      </c>
      <c r="K2368" s="9">
        <v>2850</v>
      </c>
      <c r="L2368" s="9">
        <v>1254</v>
      </c>
      <c r="M2368" s="10">
        <v>0.44</v>
      </c>
      <c r="N2368" s="4" t="s">
        <v>83</v>
      </c>
      <c r="O2368" s="4" t="str">
        <f>TEXT(Table1[[#This Row],[Invoice Date]],"yyyy")</f>
        <v>2021</v>
      </c>
      <c r="P2368" s="4" t="str">
        <f>TEXT(Table1[[#This Row],[Invoice Date]],"mmm")</f>
        <v>Feb</v>
      </c>
      <c r="Q2368" s="27">
        <f>WEEKNUM(Table1[[#This Row],[Invoice Date]]) + IF(YEAR(Table1[[#This Row],[Invoice Date]])=2021, 52, 0)</f>
        <v>60</v>
      </c>
    </row>
    <row r="2369" spans="2:17" ht="14.25" customHeight="1" x14ac:dyDescent="0.3">
      <c r="B2369" s="4" t="s">
        <v>14</v>
      </c>
      <c r="C2369" s="33">
        <v>1185732</v>
      </c>
      <c r="D2369" s="5">
        <v>44242</v>
      </c>
      <c r="E2369" s="4" t="s">
        <v>15</v>
      </c>
      <c r="F2369" s="4" t="s">
        <v>121</v>
      </c>
      <c r="G2369" s="4" t="s">
        <v>122</v>
      </c>
      <c r="H2369" s="6" t="s">
        <v>22</v>
      </c>
      <c r="I2369" s="7">
        <v>45</v>
      </c>
      <c r="J2369" s="8">
        <v>65</v>
      </c>
      <c r="K2369" s="9">
        <v>2925</v>
      </c>
      <c r="L2369" s="9">
        <v>1199.25</v>
      </c>
      <c r="M2369" s="10">
        <v>0.41</v>
      </c>
      <c r="N2369" s="4" t="s">
        <v>83</v>
      </c>
      <c r="O2369" s="4" t="str">
        <f>TEXT(Table1[[#This Row],[Invoice Date]],"yyyy")</f>
        <v>2021</v>
      </c>
      <c r="P2369" s="4" t="str">
        <f>TEXT(Table1[[#This Row],[Invoice Date]],"mmm")</f>
        <v>Feb</v>
      </c>
      <c r="Q2369" s="27">
        <f>WEEKNUM(Table1[[#This Row],[Invoice Date]]) + IF(YEAR(Table1[[#This Row],[Invoice Date]])=2021, 52, 0)</f>
        <v>60</v>
      </c>
    </row>
    <row r="2370" spans="2:17" ht="14.25" customHeight="1" x14ac:dyDescent="0.3">
      <c r="B2370" s="4" t="s">
        <v>14</v>
      </c>
      <c r="C2370" s="33">
        <v>1185732</v>
      </c>
      <c r="D2370" s="5">
        <v>44242</v>
      </c>
      <c r="E2370" s="4" t="s">
        <v>15</v>
      </c>
      <c r="F2370" s="4" t="s">
        <v>121</v>
      </c>
      <c r="G2370" s="4" t="s">
        <v>122</v>
      </c>
      <c r="H2370" s="6" t="s">
        <v>23</v>
      </c>
      <c r="I2370" s="7">
        <v>39</v>
      </c>
      <c r="J2370" s="8">
        <v>98</v>
      </c>
      <c r="K2370" s="9">
        <v>3822</v>
      </c>
      <c r="L2370" s="9">
        <v>2025.66</v>
      </c>
      <c r="M2370" s="10">
        <v>0.53</v>
      </c>
      <c r="N2370" s="4" t="s">
        <v>83</v>
      </c>
      <c r="O2370" s="4" t="str">
        <f>TEXT(Table1[[#This Row],[Invoice Date]],"yyyy")</f>
        <v>2021</v>
      </c>
      <c r="P2370" s="4" t="str">
        <f>TEXT(Table1[[#This Row],[Invoice Date]],"mmm")</f>
        <v>Feb</v>
      </c>
      <c r="Q2370" s="27">
        <f>WEEKNUM(Table1[[#This Row],[Invoice Date]]) + IF(YEAR(Table1[[#This Row],[Invoice Date]])=2021, 52, 0)</f>
        <v>60</v>
      </c>
    </row>
    <row r="2371" spans="2:17" ht="14.25" customHeight="1" x14ac:dyDescent="0.3">
      <c r="B2371" s="4" t="s">
        <v>26</v>
      </c>
      <c r="C2371" s="33">
        <v>1197831</v>
      </c>
      <c r="D2371" s="5">
        <v>44242</v>
      </c>
      <c r="E2371" s="4" t="s">
        <v>15</v>
      </c>
      <c r="F2371" s="4" t="s">
        <v>127</v>
      </c>
      <c r="G2371" s="4" t="s">
        <v>128</v>
      </c>
      <c r="H2371" s="6" t="s">
        <v>17</v>
      </c>
      <c r="I2371" s="7">
        <v>26</v>
      </c>
      <c r="J2371" s="8">
        <v>155</v>
      </c>
      <c r="K2371" s="9">
        <v>4030</v>
      </c>
      <c r="L2371" s="9">
        <v>1491.1</v>
      </c>
      <c r="M2371" s="10">
        <v>0.37</v>
      </c>
      <c r="N2371" s="4" t="s">
        <v>24</v>
      </c>
      <c r="O2371" s="4" t="str">
        <f>TEXT(Table1[[#This Row],[Invoice Date]],"yyyy")</f>
        <v>2021</v>
      </c>
      <c r="P2371" s="4" t="str">
        <f>TEXT(Table1[[#This Row],[Invoice Date]],"mmm")</f>
        <v>Feb</v>
      </c>
      <c r="Q2371" s="27">
        <f>WEEKNUM(Table1[[#This Row],[Invoice Date]]) + IF(YEAR(Table1[[#This Row],[Invoice Date]])=2021, 52, 0)</f>
        <v>60</v>
      </c>
    </row>
    <row r="2372" spans="2:17" ht="14.25" customHeight="1" x14ac:dyDescent="0.3">
      <c r="B2372" s="4" t="s">
        <v>26</v>
      </c>
      <c r="C2372" s="33">
        <v>1197831</v>
      </c>
      <c r="D2372" s="5">
        <v>44242</v>
      </c>
      <c r="E2372" s="4" t="s">
        <v>15</v>
      </c>
      <c r="F2372" s="4" t="s">
        <v>127</v>
      </c>
      <c r="G2372" s="4" t="s">
        <v>128</v>
      </c>
      <c r="H2372" s="6" t="s">
        <v>17</v>
      </c>
      <c r="I2372" s="7">
        <v>36</v>
      </c>
      <c r="J2372" s="8">
        <v>140</v>
      </c>
      <c r="K2372" s="9">
        <v>5040</v>
      </c>
      <c r="L2372" s="9">
        <v>2066.4</v>
      </c>
      <c r="M2372" s="10">
        <v>0.41</v>
      </c>
      <c r="N2372" s="4" t="s">
        <v>83</v>
      </c>
      <c r="O2372" s="4" t="str">
        <f>TEXT(Table1[[#This Row],[Invoice Date]],"yyyy")</f>
        <v>2021</v>
      </c>
      <c r="P2372" s="4" t="str">
        <f>TEXT(Table1[[#This Row],[Invoice Date]],"mmm")</f>
        <v>Feb</v>
      </c>
      <c r="Q2372" s="27">
        <f>WEEKNUM(Table1[[#This Row],[Invoice Date]]) + IF(YEAR(Table1[[#This Row],[Invoice Date]])=2021, 52, 0)</f>
        <v>60</v>
      </c>
    </row>
    <row r="2373" spans="2:17" ht="14.25" customHeight="1" x14ac:dyDescent="0.3">
      <c r="B2373" s="4" t="s">
        <v>14</v>
      </c>
      <c r="C2373" s="33">
        <v>1185732</v>
      </c>
      <c r="D2373" s="5">
        <v>44242</v>
      </c>
      <c r="E2373" s="4" t="s">
        <v>15</v>
      </c>
      <c r="F2373" s="4" t="s">
        <v>119</v>
      </c>
      <c r="G2373" s="4" t="s">
        <v>120</v>
      </c>
      <c r="H2373" s="6" t="s">
        <v>17</v>
      </c>
      <c r="I2373" s="7">
        <v>39</v>
      </c>
      <c r="J2373" s="8">
        <v>144</v>
      </c>
      <c r="K2373" s="9">
        <v>5616</v>
      </c>
      <c r="L2373" s="9">
        <v>2808</v>
      </c>
      <c r="M2373" s="10">
        <v>0.5</v>
      </c>
      <c r="N2373" s="4" t="s">
        <v>83</v>
      </c>
      <c r="O2373" s="4" t="str">
        <f>TEXT(Table1[[#This Row],[Invoice Date]],"yyyy")</f>
        <v>2021</v>
      </c>
      <c r="P2373" s="4" t="str">
        <f>TEXT(Table1[[#This Row],[Invoice Date]],"mmm")</f>
        <v>Feb</v>
      </c>
      <c r="Q2373" s="27">
        <f>WEEKNUM(Table1[[#This Row],[Invoice Date]]) + IF(YEAR(Table1[[#This Row],[Invoice Date]])=2021, 52, 0)</f>
        <v>60</v>
      </c>
    </row>
    <row r="2374" spans="2:17" ht="14.25" customHeight="1" x14ac:dyDescent="0.3">
      <c r="B2374" s="4" t="s">
        <v>34</v>
      </c>
      <c r="C2374" s="33">
        <v>1189833</v>
      </c>
      <c r="D2374" s="5">
        <v>44242</v>
      </c>
      <c r="E2374" s="4" t="s">
        <v>36</v>
      </c>
      <c r="F2374" s="4" t="s">
        <v>53</v>
      </c>
      <c r="G2374" s="4" t="s">
        <v>54</v>
      </c>
      <c r="H2374" s="6" t="s">
        <v>19</v>
      </c>
      <c r="I2374" s="7">
        <v>48</v>
      </c>
      <c r="J2374" s="8">
        <v>156</v>
      </c>
      <c r="K2374" s="9">
        <v>7488</v>
      </c>
      <c r="L2374" s="9">
        <v>3294.72</v>
      </c>
      <c r="M2374" s="10">
        <v>0.44</v>
      </c>
      <c r="N2374" s="4" t="s">
        <v>83</v>
      </c>
      <c r="O2374" s="4" t="str">
        <f>TEXT(Table1[[#This Row],[Invoice Date]],"yyyy")</f>
        <v>2021</v>
      </c>
      <c r="P2374" s="4" t="str">
        <f>TEXT(Table1[[#This Row],[Invoice Date]],"mmm")</f>
        <v>Feb</v>
      </c>
      <c r="Q2374" s="27">
        <f>WEEKNUM(Table1[[#This Row],[Invoice Date]]) + IF(YEAR(Table1[[#This Row],[Invoice Date]])=2021, 52, 0)</f>
        <v>60</v>
      </c>
    </row>
    <row r="2375" spans="2:17" ht="14.25" customHeight="1" x14ac:dyDescent="0.3">
      <c r="B2375" s="4" t="s">
        <v>30</v>
      </c>
      <c r="C2375" s="34">
        <v>1128299</v>
      </c>
      <c r="D2375" s="5">
        <v>44242</v>
      </c>
      <c r="E2375" s="4" t="s">
        <v>31</v>
      </c>
      <c r="F2375" s="4" t="s">
        <v>32</v>
      </c>
      <c r="G2375" s="4" t="s">
        <v>33</v>
      </c>
      <c r="H2375" s="6" t="s">
        <v>22</v>
      </c>
      <c r="I2375" s="7">
        <v>59</v>
      </c>
      <c r="J2375" s="8">
        <v>175</v>
      </c>
      <c r="K2375" s="9">
        <v>10325</v>
      </c>
      <c r="L2375" s="9">
        <v>6195.0000000000009</v>
      </c>
      <c r="M2375" s="10">
        <v>0.60000000000000009</v>
      </c>
      <c r="N2375" s="4" t="s">
        <v>83</v>
      </c>
      <c r="O2375" s="4" t="str">
        <f>TEXT(Table1[[#This Row],[Invoice Date]],"yyyy")</f>
        <v>2021</v>
      </c>
      <c r="P2375" s="4" t="str">
        <f>TEXT(Table1[[#This Row],[Invoice Date]],"mmm")</f>
        <v>Feb</v>
      </c>
      <c r="Q2375" s="27">
        <f>WEEKNUM(Table1[[#This Row],[Invoice Date]]) + IF(YEAR(Table1[[#This Row],[Invoice Date]])=2021, 52, 0)</f>
        <v>60</v>
      </c>
    </row>
    <row r="2376" spans="2:17" ht="14.25" customHeight="1" x14ac:dyDescent="0.3">
      <c r="B2376" s="4" t="s">
        <v>30</v>
      </c>
      <c r="C2376" s="34">
        <v>1128299</v>
      </c>
      <c r="D2376" s="5">
        <v>44242</v>
      </c>
      <c r="E2376" s="4" t="s">
        <v>31</v>
      </c>
      <c r="F2376" s="4" t="s">
        <v>32</v>
      </c>
      <c r="G2376" s="4" t="s">
        <v>33</v>
      </c>
      <c r="H2376" s="6" t="s">
        <v>22</v>
      </c>
      <c r="I2376" s="7">
        <v>43</v>
      </c>
      <c r="J2376" s="8">
        <v>245</v>
      </c>
      <c r="K2376" s="9">
        <v>10535</v>
      </c>
      <c r="L2376" s="9">
        <v>5478.2</v>
      </c>
      <c r="M2376" s="10">
        <v>0.52</v>
      </c>
      <c r="N2376" s="4" t="s">
        <v>24</v>
      </c>
      <c r="O2376" s="4" t="str">
        <f>TEXT(Table1[[#This Row],[Invoice Date]],"yyyy")</f>
        <v>2021</v>
      </c>
      <c r="P2376" s="4" t="str">
        <f>TEXT(Table1[[#This Row],[Invoice Date]],"mmm")</f>
        <v>Feb</v>
      </c>
      <c r="Q2376" s="27">
        <f>WEEKNUM(Table1[[#This Row],[Invoice Date]]) + IF(YEAR(Table1[[#This Row],[Invoice Date]])=2021, 52, 0)</f>
        <v>60</v>
      </c>
    </row>
    <row r="2377" spans="2:17" ht="14.25" customHeight="1" x14ac:dyDescent="0.3">
      <c r="B2377" s="4" t="s">
        <v>14</v>
      </c>
      <c r="C2377" s="33">
        <v>1185732</v>
      </c>
      <c r="D2377" s="5">
        <v>44242</v>
      </c>
      <c r="E2377" s="4" t="s">
        <v>15</v>
      </c>
      <c r="F2377" s="4" t="s">
        <v>121</v>
      </c>
      <c r="G2377" s="4" t="s">
        <v>122</v>
      </c>
      <c r="H2377" s="6" t="s">
        <v>21</v>
      </c>
      <c r="I2377" s="7">
        <v>35</v>
      </c>
      <c r="J2377" s="8">
        <v>150</v>
      </c>
      <c r="K2377" s="9">
        <v>52500</v>
      </c>
      <c r="L2377" s="9">
        <v>21000</v>
      </c>
      <c r="M2377" s="10">
        <v>0.4</v>
      </c>
      <c r="N2377" s="4" t="s">
        <v>18</v>
      </c>
      <c r="O2377" s="4" t="str">
        <f>TEXT(Table1[[#This Row],[Invoice Date]],"yyyy")</f>
        <v>2021</v>
      </c>
      <c r="P2377" s="4" t="str">
        <f>TEXT(Table1[[#This Row],[Invoice Date]],"mmm")</f>
        <v>Feb</v>
      </c>
      <c r="Q2377" s="27">
        <f>WEEKNUM(Table1[[#This Row],[Invoice Date]]) + IF(YEAR(Table1[[#This Row],[Invoice Date]])=2021, 52, 0)</f>
        <v>60</v>
      </c>
    </row>
    <row r="2378" spans="2:17" ht="14.25" customHeight="1" x14ac:dyDescent="0.3">
      <c r="B2378" s="4" t="s">
        <v>26</v>
      </c>
      <c r="C2378" s="33">
        <v>1197831</v>
      </c>
      <c r="D2378" s="5">
        <v>44242</v>
      </c>
      <c r="E2378" s="4" t="s">
        <v>15</v>
      </c>
      <c r="F2378" s="4" t="s">
        <v>127</v>
      </c>
      <c r="G2378" s="4" t="s">
        <v>128</v>
      </c>
      <c r="H2378" s="6" t="s">
        <v>19</v>
      </c>
      <c r="I2378" s="7">
        <v>40</v>
      </c>
      <c r="J2378" s="8">
        <v>150</v>
      </c>
      <c r="K2378" s="9">
        <v>60000</v>
      </c>
      <c r="L2378" s="9">
        <v>18000</v>
      </c>
      <c r="M2378" s="10">
        <v>0.3</v>
      </c>
      <c r="N2378" s="4" t="s">
        <v>18</v>
      </c>
      <c r="O2378" s="4" t="str">
        <f>TEXT(Table1[[#This Row],[Invoice Date]],"yyyy")</f>
        <v>2021</v>
      </c>
      <c r="P2378" s="4" t="str">
        <f>TEXT(Table1[[#This Row],[Invoice Date]],"mmm")</f>
        <v>Feb</v>
      </c>
      <c r="Q2378" s="27">
        <f>WEEKNUM(Table1[[#This Row],[Invoice Date]]) + IF(YEAR(Table1[[#This Row],[Invoice Date]])=2021, 52, 0)</f>
        <v>60</v>
      </c>
    </row>
    <row r="2379" spans="2:17" ht="14.25" customHeight="1" x14ac:dyDescent="0.3">
      <c r="B2379" s="4" t="s">
        <v>26</v>
      </c>
      <c r="C2379" s="33">
        <v>1197831</v>
      </c>
      <c r="D2379" s="5">
        <v>44242</v>
      </c>
      <c r="E2379" s="4" t="s">
        <v>15</v>
      </c>
      <c r="F2379" s="4" t="s">
        <v>127</v>
      </c>
      <c r="G2379" s="4" t="s">
        <v>128</v>
      </c>
      <c r="H2379" s="6" t="s">
        <v>20</v>
      </c>
      <c r="I2379" s="7">
        <v>30.000000000000004</v>
      </c>
      <c r="J2379" s="8">
        <v>200</v>
      </c>
      <c r="K2379" s="9">
        <v>60000.000000000007</v>
      </c>
      <c r="L2379" s="9">
        <v>15000.000000000002</v>
      </c>
      <c r="M2379" s="10">
        <v>0.25</v>
      </c>
      <c r="N2379" s="4" t="s">
        <v>18</v>
      </c>
      <c r="O2379" s="4" t="str">
        <f>TEXT(Table1[[#This Row],[Invoice Date]],"yyyy")</f>
        <v>2021</v>
      </c>
      <c r="P2379" s="4" t="str">
        <f>TEXT(Table1[[#This Row],[Invoice Date]],"mmm")</f>
        <v>Feb</v>
      </c>
      <c r="Q2379" s="27">
        <f>WEEKNUM(Table1[[#This Row],[Invoice Date]]) + IF(YEAR(Table1[[#This Row],[Invoice Date]])=2021, 52, 0)</f>
        <v>60</v>
      </c>
    </row>
    <row r="2380" spans="2:17" ht="14.25" customHeight="1" x14ac:dyDescent="0.3">
      <c r="B2380" s="4" t="s">
        <v>26</v>
      </c>
      <c r="C2380" s="33">
        <v>1197831</v>
      </c>
      <c r="D2380" s="5">
        <v>44242</v>
      </c>
      <c r="E2380" s="4" t="s">
        <v>15</v>
      </c>
      <c r="F2380" s="4" t="s">
        <v>129</v>
      </c>
      <c r="G2380" s="4" t="s">
        <v>130</v>
      </c>
      <c r="H2380" s="6" t="s">
        <v>22</v>
      </c>
      <c r="I2380" s="7">
        <v>50</v>
      </c>
      <c r="J2380" s="8">
        <v>150</v>
      </c>
      <c r="K2380" s="9">
        <v>75000</v>
      </c>
      <c r="L2380" s="9">
        <v>18750</v>
      </c>
      <c r="M2380" s="10">
        <v>0.25</v>
      </c>
      <c r="N2380" s="4" t="s">
        <v>18</v>
      </c>
      <c r="O2380" s="4" t="str">
        <f>TEXT(Table1[[#This Row],[Invoice Date]],"yyyy")</f>
        <v>2021</v>
      </c>
      <c r="P2380" s="4" t="str">
        <f>TEXT(Table1[[#This Row],[Invoice Date]],"mmm")</f>
        <v>Feb</v>
      </c>
      <c r="Q2380" s="27">
        <f>WEEKNUM(Table1[[#This Row],[Invoice Date]]) + IF(YEAR(Table1[[#This Row],[Invoice Date]])=2021, 52, 0)</f>
        <v>60</v>
      </c>
    </row>
    <row r="2381" spans="2:17" ht="14.25" customHeight="1" x14ac:dyDescent="0.3">
      <c r="B2381" s="4" t="s">
        <v>14</v>
      </c>
      <c r="C2381" s="33">
        <v>1185732</v>
      </c>
      <c r="D2381" s="5">
        <v>44242</v>
      </c>
      <c r="E2381" s="4" t="s">
        <v>15</v>
      </c>
      <c r="F2381" s="4" t="s">
        <v>119</v>
      </c>
      <c r="G2381" s="4" t="s">
        <v>120</v>
      </c>
      <c r="H2381" s="6" t="s">
        <v>20</v>
      </c>
      <c r="I2381" s="7">
        <v>30.000000000000004</v>
      </c>
      <c r="J2381" s="8">
        <v>275</v>
      </c>
      <c r="K2381" s="9">
        <v>82500.000000000015</v>
      </c>
      <c r="L2381" s="9">
        <v>33000.000000000007</v>
      </c>
      <c r="M2381" s="10">
        <v>0.4</v>
      </c>
      <c r="N2381" s="4" t="s">
        <v>18</v>
      </c>
      <c r="O2381" s="4" t="str">
        <f>TEXT(Table1[[#This Row],[Invoice Date]],"yyyy")</f>
        <v>2021</v>
      </c>
      <c r="P2381" s="4" t="str">
        <f>TEXT(Table1[[#This Row],[Invoice Date]],"mmm")</f>
        <v>Feb</v>
      </c>
      <c r="Q2381" s="27">
        <f>WEEKNUM(Table1[[#This Row],[Invoice Date]]) + IF(YEAR(Table1[[#This Row],[Invoice Date]])=2021, 52, 0)</f>
        <v>60</v>
      </c>
    </row>
    <row r="2382" spans="2:17" ht="14.25" customHeight="1" x14ac:dyDescent="0.3">
      <c r="B2382" s="4" t="s">
        <v>26</v>
      </c>
      <c r="C2382" s="33">
        <v>1197831</v>
      </c>
      <c r="D2382" s="5">
        <v>44242</v>
      </c>
      <c r="E2382" s="4" t="s">
        <v>15</v>
      </c>
      <c r="F2382" s="4" t="s">
        <v>129</v>
      </c>
      <c r="G2382" s="4" t="s">
        <v>130</v>
      </c>
      <c r="H2382" s="6" t="s">
        <v>21</v>
      </c>
      <c r="I2382" s="7">
        <v>35</v>
      </c>
      <c r="J2382" s="8">
        <v>250</v>
      </c>
      <c r="K2382" s="9">
        <v>87500</v>
      </c>
      <c r="L2382" s="9">
        <v>21875</v>
      </c>
      <c r="M2382" s="10">
        <v>0.25</v>
      </c>
      <c r="N2382" s="4" t="s">
        <v>18</v>
      </c>
      <c r="O2382" s="4" t="str">
        <f>TEXT(Table1[[#This Row],[Invoice Date]],"yyyy")</f>
        <v>2021</v>
      </c>
      <c r="P2382" s="4" t="str">
        <f>TEXT(Table1[[#This Row],[Invoice Date]],"mmm")</f>
        <v>Feb</v>
      </c>
      <c r="Q2382" s="27">
        <f>WEEKNUM(Table1[[#This Row],[Invoice Date]]) + IF(YEAR(Table1[[#This Row],[Invoice Date]])=2021, 52, 0)</f>
        <v>60</v>
      </c>
    </row>
    <row r="2383" spans="2:17" ht="14.25" customHeight="1" x14ac:dyDescent="0.3">
      <c r="B2383" s="4" t="s">
        <v>14</v>
      </c>
      <c r="C2383" s="33">
        <v>1185732</v>
      </c>
      <c r="D2383" s="5">
        <v>44242</v>
      </c>
      <c r="E2383" s="4" t="s">
        <v>15</v>
      </c>
      <c r="F2383" s="4" t="s">
        <v>119</v>
      </c>
      <c r="G2383" s="4" t="s">
        <v>120</v>
      </c>
      <c r="H2383" s="6" t="s">
        <v>19</v>
      </c>
      <c r="I2383" s="7">
        <v>40</v>
      </c>
      <c r="J2383" s="8">
        <v>225</v>
      </c>
      <c r="K2383" s="9">
        <v>90000</v>
      </c>
      <c r="L2383" s="9">
        <v>31499.999999999996</v>
      </c>
      <c r="M2383" s="10">
        <v>0.35</v>
      </c>
      <c r="N2383" s="4" t="s">
        <v>18</v>
      </c>
      <c r="O2383" s="4" t="str">
        <f>TEXT(Table1[[#This Row],[Invoice Date]],"yyyy")</f>
        <v>2021</v>
      </c>
      <c r="P2383" s="4" t="str">
        <f>TEXT(Table1[[#This Row],[Invoice Date]],"mmm")</f>
        <v>Feb</v>
      </c>
      <c r="Q2383" s="27">
        <f>WEEKNUM(Table1[[#This Row],[Invoice Date]]) + IF(YEAR(Table1[[#This Row],[Invoice Date]])=2021, 52, 0)</f>
        <v>60</v>
      </c>
    </row>
    <row r="2384" spans="2:17" ht="14.25" customHeight="1" x14ac:dyDescent="0.3">
      <c r="B2384" s="4" t="s">
        <v>26</v>
      </c>
      <c r="C2384" s="33">
        <v>1197831</v>
      </c>
      <c r="D2384" s="5">
        <v>44242</v>
      </c>
      <c r="E2384" s="4" t="s">
        <v>15</v>
      </c>
      <c r="F2384" s="4" t="s">
        <v>129</v>
      </c>
      <c r="G2384" s="4" t="s">
        <v>130</v>
      </c>
      <c r="H2384" s="6" t="s">
        <v>23</v>
      </c>
      <c r="I2384" s="7">
        <v>40</v>
      </c>
      <c r="J2384" s="8">
        <v>250</v>
      </c>
      <c r="K2384" s="9">
        <v>100000</v>
      </c>
      <c r="L2384" s="9">
        <v>30000</v>
      </c>
      <c r="M2384" s="10">
        <v>0.3</v>
      </c>
      <c r="N2384" s="4" t="s">
        <v>18</v>
      </c>
      <c r="O2384" s="4" t="str">
        <f>TEXT(Table1[[#This Row],[Invoice Date]],"yyyy")</f>
        <v>2021</v>
      </c>
      <c r="P2384" s="4" t="str">
        <f>TEXT(Table1[[#This Row],[Invoice Date]],"mmm")</f>
        <v>Feb</v>
      </c>
      <c r="Q2384" s="27">
        <f>WEEKNUM(Table1[[#This Row],[Invoice Date]]) + IF(YEAR(Table1[[#This Row],[Invoice Date]])=2021, 52, 0)</f>
        <v>60</v>
      </c>
    </row>
    <row r="2385" spans="2:17" ht="14.25" customHeight="1" x14ac:dyDescent="0.3">
      <c r="B2385" s="4" t="s">
        <v>14</v>
      </c>
      <c r="C2385" s="33">
        <v>1185732</v>
      </c>
      <c r="D2385" s="5">
        <v>44242</v>
      </c>
      <c r="E2385" s="4" t="s">
        <v>15</v>
      </c>
      <c r="F2385" s="4" t="s">
        <v>121</v>
      </c>
      <c r="G2385" s="4" t="s">
        <v>122</v>
      </c>
      <c r="H2385" s="6" t="s">
        <v>22</v>
      </c>
      <c r="I2385" s="7">
        <v>50</v>
      </c>
      <c r="J2385" s="8">
        <v>225</v>
      </c>
      <c r="K2385" s="9">
        <v>112500</v>
      </c>
      <c r="L2385" s="9">
        <v>33750</v>
      </c>
      <c r="M2385" s="10">
        <v>0.3</v>
      </c>
      <c r="N2385" s="4" t="s">
        <v>18</v>
      </c>
      <c r="O2385" s="4" t="str">
        <f>TEXT(Table1[[#This Row],[Invoice Date]],"yyyy")</f>
        <v>2021</v>
      </c>
      <c r="P2385" s="4" t="str">
        <f>TEXT(Table1[[#This Row],[Invoice Date]],"mmm")</f>
        <v>Feb</v>
      </c>
      <c r="Q2385" s="27">
        <f>WEEKNUM(Table1[[#This Row],[Invoice Date]]) + IF(YEAR(Table1[[#This Row],[Invoice Date]])=2021, 52, 0)</f>
        <v>60</v>
      </c>
    </row>
    <row r="2386" spans="2:17" ht="14.25" customHeight="1" x14ac:dyDescent="0.3">
      <c r="B2386" s="4" t="s">
        <v>14</v>
      </c>
      <c r="C2386" s="33">
        <v>1185732</v>
      </c>
      <c r="D2386" s="5">
        <v>44242</v>
      </c>
      <c r="E2386" s="4" t="s">
        <v>15</v>
      </c>
      <c r="F2386" s="4" t="s">
        <v>121</v>
      </c>
      <c r="G2386" s="4" t="s">
        <v>122</v>
      </c>
      <c r="H2386" s="6" t="s">
        <v>23</v>
      </c>
      <c r="I2386" s="7">
        <v>40</v>
      </c>
      <c r="J2386" s="8">
        <v>325</v>
      </c>
      <c r="K2386" s="9">
        <v>130000</v>
      </c>
      <c r="L2386" s="9">
        <v>52000</v>
      </c>
      <c r="M2386" s="10">
        <v>0.4</v>
      </c>
      <c r="N2386" s="4" t="s">
        <v>18</v>
      </c>
      <c r="O2386" s="4" t="str">
        <f>TEXT(Table1[[#This Row],[Invoice Date]],"yyyy")</f>
        <v>2021</v>
      </c>
      <c r="P2386" s="4" t="str">
        <f>TEXT(Table1[[#This Row],[Invoice Date]],"mmm")</f>
        <v>Feb</v>
      </c>
      <c r="Q2386" s="27">
        <f>WEEKNUM(Table1[[#This Row],[Invoice Date]]) + IF(YEAR(Table1[[#This Row],[Invoice Date]])=2021, 52, 0)</f>
        <v>60</v>
      </c>
    </row>
    <row r="2387" spans="2:17" ht="14.25" customHeight="1" x14ac:dyDescent="0.3">
      <c r="B2387" s="4" t="s">
        <v>26</v>
      </c>
      <c r="C2387" s="33">
        <v>1197831</v>
      </c>
      <c r="D2387" s="5">
        <v>44242</v>
      </c>
      <c r="E2387" s="4" t="s">
        <v>15</v>
      </c>
      <c r="F2387" s="4" t="s">
        <v>127</v>
      </c>
      <c r="G2387" s="4" t="s">
        <v>128</v>
      </c>
      <c r="H2387" s="6" t="s">
        <v>17</v>
      </c>
      <c r="I2387" s="7">
        <v>40</v>
      </c>
      <c r="J2387" s="8">
        <v>500</v>
      </c>
      <c r="K2387" s="9">
        <v>200000</v>
      </c>
      <c r="L2387" s="9">
        <v>60000</v>
      </c>
      <c r="M2387" s="10">
        <v>0.3</v>
      </c>
      <c r="N2387" s="4" t="s">
        <v>18</v>
      </c>
      <c r="O2387" s="4" t="str">
        <f>TEXT(Table1[[#This Row],[Invoice Date]],"yyyy")</f>
        <v>2021</v>
      </c>
      <c r="P2387" s="4" t="str">
        <f>TEXT(Table1[[#This Row],[Invoice Date]],"mmm")</f>
        <v>Feb</v>
      </c>
      <c r="Q2387" s="27">
        <f>WEEKNUM(Table1[[#This Row],[Invoice Date]]) + IF(YEAR(Table1[[#This Row],[Invoice Date]])=2021, 52, 0)</f>
        <v>60</v>
      </c>
    </row>
    <row r="2388" spans="2:17" ht="14.25" customHeight="1" x14ac:dyDescent="0.3">
      <c r="B2388" s="4" t="s">
        <v>14</v>
      </c>
      <c r="C2388" s="33">
        <v>1185732</v>
      </c>
      <c r="D2388" s="5">
        <v>44242</v>
      </c>
      <c r="E2388" s="4" t="s">
        <v>15</v>
      </c>
      <c r="F2388" s="4" t="s">
        <v>119</v>
      </c>
      <c r="G2388" s="4" t="s">
        <v>120</v>
      </c>
      <c r="H2388" s="6" t="s">
        <v>17</v>
      </c>
      <c r="I2388" s="7">
        <v>40</v>
      </c>
      <c r="J2388" s="8">
        <v>575</v>
      </c>
      <c r="K2388" s="9">
        <v>230000</v>
      </c>
      <c r="L2388" s="9">
        <v>80500</v>
      </c>
      <c r="M2388" s="10">
        <v>0.35</v>
      </c>
      <c r="N2388" s="4" t="s">
        <v>18</v>
      </c>
      <c r="O2388" s="4" t="str">
        <f>TEXT(Table1[[#This Row],[Invoice Date]],"yyyy")</f>
        <v>2021</v>
      </c>
      <c r="P2388" s="4" t="str">
        <f>TEXT(Table1[[#This Row],[Invoice Date]],"mmm")</f>
        <v>Feb</v>
      </c>
      <c r="Q2388" s="27">
        <f>WEEKNUM(Table1[[#This Row],[Invoice Date]]) + IF(YEAR(Table1[[#This Row],[Invoice Date]])=2021, 52, 0)</f>
        <v>60</v>
      </c>
    </row>
    <row r="2389" spans="2:17" ht="14.25" customHeight="1" x14ac:dyDescent="0.3">
      <c r="B2389" s="4" t="s">
        <v>34</v>
      </c>
      <c r="C2389" s="33">
        <v>1189833</v>
      </c>
      <c r="D2389" s="5">
        <v>44242</v>
      </c>
      <c r="E2389" s="4" t="s">
        <v>36</v>
      </c>
      <c r="F2389" s="4" t="s">
        <v>53</v>
      </c>
      <c r="G2389" s="4" t="s">
        <v>54</v>
      </c>
      <c r="H2389" s="6" t="s">
        <v>19</v>
      </c>
      <c r="I2389" s="7">
        <v>50</v>
      </c>
      <c r="J2389" s="8">
        <v>600</v>
      </c>
      <c r="K2389" s="9">
        <v>300000</v>
      </c>
      <c r="L2389" s="9">
        <v>90000</v>
      </c>
      <c r="M2389" s="10">
        <v>0.3</v>
      </c>
      <c r="N2389" s="4" t="s">
        <v>24</v>
      </c>
      <c r="O2389" s="4" t="str">
        <f>TEXT(Table1[[#This Row],[Invoice Date]],"yyyy")</f>
        <v>2021</v>
      </c>
      <c r="P2389" s="4" t="str">
        <f>TEXT(Table1[[#This Row],[Invoice Date]],"mmm")</f>
        <v>Feb</v>
      </c>
      <c r="Q2389" s="27">
        <f>WEEKNUM(Table1[[#This Row],[Invoice Date]]) + IF(YEAR(Table1[[#This Row],[Invoice Date]])=2021, 52, 0)</f>
        <v>60</v>
      </c>
    </row>
    <row r="2390" spans="2:17" ht="14.25" customHeight="1" x14ac:dyDescent="0.3">
      <c r="B2390" s="4" t="s">
        <v>30</v>
      </c>
      <c r="C2390" s="34">
        <v>1128299</v>
      </c>
      <c r="D2390" s="5">
        <v>44242</v>
      </c>
      <c r="E2390" s="4" t="s">
        <v>31</v>
      </c>
      <c r="F2390" s="4" t="s">
        <v>32</v>
      </c>
      <c r="G2390" s="4" t="s">
        <v>33</v>
      </c>
      <c r="H2390" s="6" t="s">
        <v>22</v>
      </c>
      <c r="I2390" s="7">
        <v>65</v>
      </c>
      <c r="J2390" s="8">
        <v>700</v>
      </c>
      <c r="K2390" s="9">
        <v>455000</v>
      </c>
      <c r="L2390" s="9">
        <v>204750.00000000003</v>
      </c>
      <c r="M2390" s="10">
        <v>0.45000000000000007</v>
      </c>
      <c r="N2390" s="4" t="s">
        <v>24</v>
      </c>
      <c r="O2390" s="4" t="str">
        <f>TEXT(Table1[[#This Row],[Invoice Date]],"yyyy")</f>
        <v>2021</v>
      </c>
      <c r="P2390" s="4" t="str">
        <f>TEXT(Table1[[#This Row],[Invoice Date]],"mmm")</f>
        <v>Feb</v>
      </c>
      <c r="Q2390" s="27">
        <f>WEEKNUM(Table1[[#This Row],[Invoice Date]]) + IF(YEAR(Table1[[#This Row],[Invoice Date]])=2021, 52, 0)</f>
        <v>60</v>
      </c>
    </row>
    <row r="2391" spans="2:17" ht="14.25" customHeight="1" x14ac:dyDescent="0.3">
      <c r="B2391" s="4" t="s">
        <v>34</v>
      </c>
      <c r="C2391" s="33">
        <v>1189833</v>
      </c>
      <c r="D2391" s="5">
        <v>44243</v>
      </c>
      <c r="E2391" s="4" t="s">
        <v>36</v>
      </c>
      <c r="F2391" s="4" t="s">
        <v>53</v>
      </c>
      <c r="G2391" s="4" t="s">
        <v>54</v>
      </c>
      <c r="H2391" s="6" t="s">
        <v>20</v>
      </c>
      <c r="I2391" s="7">
        <v>42</v>
      </c>
      <c r="J2391" s="8">
        <v>117</v>
      </c>
      <c r="K2391" s="9">
        <v>4914</v>
      </c>
      <c r="L2391" s="9">
        <v>2751.84</v>
      </c>
      <c r="M2391" s="10">
        <v>0.56000000000000005</v>
      </c>
      <c r="N2391" s="4" t="s">
        <v>83</v>
      </c>
      <c r="O2391" s="4" t="str">
        <f>TEXT(Table1[[#This Row],[Invoice Date]],"yyyy")</f>
        <v>2021</v>
      </c>
      <c r="P2391" s="4" t="str">
        <f>TEXT(Table1[[#This Row],[Invoice Date]],"mmm")</f>
        <v>Feb</v>
      </c>
      <c r="Q2391" s="27">
        <f>WEEKNUM(Table1[[#This Row],[Invoice Date]]) + IF(YEAR(Table1[[#This Row],[Invoice Date]])=2021, 52, 0)</f>
        <v>60</v>
      </c>
    </row>
    <row r="2392" spans="2:17" ht="14.25" customHeight="1" x14ac:dyDescent="0.3">
      <c r="B2392" s="4" t="s">
        <v>30</v>
      </c>
      <c r="C2392" s="34">
        <v>1128299</v>
      </c>
      <c r="D2392" s="5">
        <v>44243</v>
      </c>
      <c r="E2392" s="4" t="s">
        <v>31</v>
      </c>
      <c r="F2392" s="4" t="s">
        <v>32</v>
      </c>
      <c r="G2392" s="4" t="s">
        <v>33</v>
      </c>
      <c r="H2392" s="6" t="s">
        <v>23</v>
      </c>
      <c r="I2392" s="7">
        <v>50</v>
      </c>
      <c r="J2392" s="8">
        <v>256</v>
      </c>
      <c r="K2392" s="9">
        <v>12800</v>
      </c>
      <c r="L2392" s="9">
        <v>2176</v>
      </c>
      <c r="M2392" s="10">
        <v>0.17</v>
      </c>
      <c r="N2392" s="4" t="s">
        <v>24</v>
      </c>
      <c r="O2392" s="4" t="str">
        <f>TEXT(Table1[[#This Row],[Invoice Date]],"yyyy")</f>
        <v>2021</v>
      </c>
      <c r="P2392" s="4" t="str">
        <f>TEXT(Table1[[#This Row],[Invoice Date]],"mmm")</f>
        <v>Feb</v>
      </c>
      <c r="Q2392" s="27">
        <f>WEEKNUM(Table1[[#This Row],[Invoice Date]]) + IF(YEAR(Table1[[#This Row],[Invoice Date]])=2021, 52, 0)</f>
        <v>60</v>
      </c>
    </row>
    <row r="2393" spans="2:17" ht="14.25" customHeight="1" x14ac:dyDescent="0.3">
      <c r="B2393" s="4" t="s">
        <v>30</v>
      </c>
      <c r="C2393" s="34">
        <v>1128299</v>
      </c>
      <c r="D2393" s="5">
        <v>44243</v>
      </c>
      <c r="E2393" s="4" t="s">
        <v>31</v>
      </c>
      <c r="F2393" s="4" t="s">
        <v>32</v>
      </c>
      <c r="G2393" s="4" t="s">
        <v>33</v>
      </c>
      <c r="H2393" s="6" t="s">
        <v>23</v>
      </c>
      <c r="I2393" s="7">
        <v>67</v>
      </c>
      <c r="J2393" s="8">
        <v>208</v>
      </c>
      <c r="K2393" s="9">
        <v>13936</v>
      </c>
      <c r="L2393" s="9">
        <v>3205.28</v>
      </c>
      <c r="M2393" s="10">
        <v>0.23</v>
      </c>
      <c r="N2393" s="4" t="s">
        <v>83</v>
      </c>
      <c r="O2393" s="4" t="str">
        <f>TEXT(Table1[[#This Row],[Invoice Date]],"yyyy")</f>
        <v>2021</v>
      </c>
      <c r="P2393" s="4" t="str">
        <f>TEXT(Table1[[#This Row],[Invoice Date]],"mmm")</f>
        <v>Feb</v>
      </c>
      <c r="Q2393" s="27">
        <f>WEEKNUM(Table1[[#This Row],[Invoice Date]]) + IF(YEAR(Table1[[#This Row],[Invoice Date]])=2021, 52, 0)</f>
        <v>60</v>
      </c>
    </row>
    <row r="2394" spans="2:17" ht="14.25" customHeight="1" x14ac:dyDescent="0.3">
      <c r="B2394" s="4" t="s">
        <v>34</v>
      </c>
      <c r="C2394" s="33">
        <v>1189833</v>
      </c>
      <c r="D2394" s="5">
        <v>44243</v>
      </c>
      <c r="E2394" s="4" t="s">
        <v>36</v>
      </c>
      <c r="F2394" s="4" t="s">
        <v>53</v>
      </c>
      <c r="G2394" s="4" t="s">
        <v>54</v>
      </c>
      <c r="H2394" s="6" t="s">
        <v>20</v>
      </c>
      <c r="I2394" s="7">
        <v>45</v>
      </c>
      <c r="J2394" s="8">
        <v>450</v>
      </c>
      <c r="K2394" s="9">
        <v>202500</v>
      </c>
      <c r="L2394" s="9">
        <v>91125</v>
      </c>
      <c r="M2394" s="10">
        <v>0.45</v>
      </c>
      <c r="N2394" s="4" t="s">
        <v>24</v>
      </c>
      <c r="O2394" s="4" t="str">
        <f>TEXT(Table1[[#This Row],[Invoice Date]],"yyyy")</f>
        <v>2021</v>
      </c>
      <c r="P2394" s="4" t="str">
        <f>TEXT(Table1[[#This Row],[Invoice Date]],"mmm")</f>
        <v>Feb</v>
      </c>
      <c r="Q2394" s="27">
        <f>WEEKNUM(Table1[[#This Row],[Invoice Date]]) + IF(YEAR(Table1[[#This Row],[Invoice Date]])=2021, 52, 0)</f>
        <v>60</v>
      </c>
    </row>
    <row r="2395" spans="2:17" ht="14.25" customHeight="1" x14ac:dyDescent="0.3">
      <c r="B2395" s="4" t="s">
        <v>30</v>
      </c>
      <c r="C2395" s="34">
        <v>1128299</v>
      </c>
      <c r="D2395" s="5">
        <v>44243</v>
      </c>
      <c r="E2395" s="4" t="s">
        <v>31</v>
      </c>
      <c r="F2395" s="4" t="s">
        <v>32</v>
      </c>
      <c r="G2395" s="4" t="s">
        <v>33</v>
      </c>
      <c r="H2395" s="6" t="s">
        <v>23</v>
      </c>
      <c r="I2395" s="7">
        <v>70</v>
      </c>
      <c r="J2395" s="8">
        <v>800</v>
      </c>
      <c r="K2395" s="9">
        <v>560000</v>
      </c>
      <c r="L2395" s="9">
        <v>56000</v>
      </c>
      <c r="M2395" s="10">
        <v>0.1</v>
      </c>
      <c r="N2395" s="4" t="s">
        <v>24</v>
      </c>
      <c r="O2395" s="4" t="str">
        <f>TEXT(Table1[[#This Row],[Invoice Date]],"yyyy")</f>
        <v>2021</v>
      </c>
      <c r="P2395" s="4" t="str">
        <f>TEXT(Table1[[#This Row],[Invoice Date]],"mmm")</f>
        <v>Feb</v>
      </c>
      <c r="Q2395" s="27">
        <f>WEEKNUM(Table1[[#This Row],[Invoice Date]]) + IF(YEAR(Table1[[#This Row],[Invoice Date]])=2021, 52, 0)</f>
        <v>60</v>
      </c>
    </row>
    <row r="2396" spans="2:17" ht="14.25" customHeight="1" x14ac:dyDescent="0.3">
      <c r="B2396" s="4" t="s">
        <v>30</v>
      </c>
      <c r="C2396" s="34">
        <v>1128299</v>
      </c>
      <c r="D2396" s="5">
        <v>44244</v>
      </c>
      <c r="E2396" s="4" t="s">
        <v>15</v>
      </c>
      <c r="F2396" s="4" t="s">
        <v>118</v>
      </c>
      <c r="G2396" s="4" t="s">
        <v>93</v>
      </c>
      <c r="H2396" s="6" t="s">
        <v>21</v>
      </c>
      <c r="I2396" s="7">
        <v>34</v>
      </c>
      <c r="J2396" s="8">
        <v>49</v>
      </c>
      <c r="K2396" s="9">
        <v>1666</v>
      </c>
      <c r="L2396" s="9">
        <v>882.98</v>
      </c>
      <c r="M2396" s="10">
        <v>0.53</v>
      </c>
      <c r="N2396" s="4" t="s">
        <v>83</v>
      </c>
      <c r="O2396" s="4" t="str">
        <f>TEXT(Table1[[#This Row],[Invoice Date]],"yyyy")</f>
        <v>2021</v>
      </c>
      <c r="P2396" s="4" t="str">
        <f>TEXT(Table1[[#This Row],[Invoice Date]],"mmm")</f>
        <v>Feb</v>
      </c>
      <c r="Q2396" s="27">
        <f>WEEKNUM(Table1[[#This Row],[Invoice Date]]) + IF(YEAR(Table1[[#This Row],[Invoice Date]])=2021, 52, 0)</f>
        <v>60</v>
      </c>
    </row>
    <row r="2397" spans="2:17" ht="14.25" customHeight="1" x14ac:dyDescent="0.3">
      <c r="B2397" s="4" t="s">
        <v>30</v>
      </c>
      <c r="C2397" s="34">
        <v>1128299</v>
      </c>
      <c r="D2397" s="5">
        <v>44244</v>
      </c>
      <c r="E2397" s="4" t="s">
        <v>27</v>
      </c>
      <c r="F2397" s="4" t="s">
        <v>81</v>
      </c>
      <c r="G2397" s="4" t="s">
        <v>82</v>
      </c>
      <c r="H2397" s="6" t="s">
        <v>22</v>
      </c>
      <c r="I2397" s="7">
        <v>33</v>
      </c>
      <c r="J2397" s="8">
        <v>53</v>
      </c>
      <c r="K2397" s="9">
        <v>1749</v>
      </c>
      <c r="L2397" s="9">
        <v>822.03000000000009</v>
      </c>
      <c r="M2397" s="10">
        <v>0.47000000000000003</v>
      </c>
      <c r="N2397" s="4" t="s">
        <v>24</v>
      </c>
      <c r="O2397" s="4" t="str">
        <f>TEXT(Table1[[#This Row],[Invoice Date]],"yyyy")</f>
        <v>2021</v>
      </c>
      <c r="P2397" s="4" t="str">
        <f>TEXT(Table1[[#This Row],[Invoice Date]],"mmm")</f>
        <v>Feb</v>
      </c>
      <c r="Q2397" s="27">
        <f>WEEKNUM(Table1[[#This Row],[Invoice Date]]) + IF(YEAR(Table1[[#This Row],[Invoice Date]])=2021, 52, 0)</f>
        <v>60</v>
      </c>
    </row>
    <row r="2398" spans="2:17" ht="14.25" customHeight="1" x14ac:dyDescent="0.3">
      <c r="B2398" s="4" t="s">
        <v>30</v>
      </c>
      <c r="C2398" s="34">
        <v>1128299</v>
      </c>
      <c r="D2398" s="5">
        <v>44244</v>
      </c>
      <c r="E2398" s="4" t="s">
        <v>36</v>
      </c>
      <c r="F2398" s="4" t="s">
        <v>116</v>
      </c>
      <c r="G2398" s="4" t="s">
        <v>117</v>
      </c>
      <c r="H2398" s="6" t="s">
        <v>19</v>
      </c>
      <c r="I2398" s="7">
        <v>38</v>
      </c>
      <c r="J2398" s="8">
        <v>50</v>
      </c>
      <c r="K2398" s="9">
        <v>1900</v>
      </c>
      <c r="L2398" s="9">
        <v>1045</v>
      </c>
      <c r="M2398" s="10">
        <v>0.55000000000000004</v>
      </c>
      <c r="N2398" s="4" t="s">
        <v>83</v>
      </c>
      <c r="O2398" s="4" t="str">
        <f>TEXT(Table1[[#This Row],[Invoice Date]],"yyyy")</f>
        <v>2021</v>
      </c>
      <c r="P2398" s="4" t="str">
        <f>TEXT(Table1[[#This Row],[Invoice Date]],"mmm")</f>
        <v>Feb</v>
      </c>
      <c r="Q2398" s="27">
        <f>WEEKNUM(Table1[[#This Row],[Invoice Date]]) + IF(YEAR(Table1[[#This Row],[Invoice Date]])=2021, 52, 0)</f>
        <v>60</v>
      </c>
    </row>
    <row r="2399" spans="2:17" ht="14.25" customHeight="1" x14ac:dyDescent="0.3">
      <c r="B2399" s="4" t="s">
        <v>30</v>
      </c>
      <c r="C2399" s="34">
        <v>1128299</v>
      </c>
      <c r="D2399" s="5">
        <v>44244</v>
      </c>
      <c r="E2399" s="4" t="s">
        <v>36</v>
      </c>
      <c r="F2399" s="4" t="s">
        <v>116</v>
      </c>
      <c r="G2399" s="4" t="s">
        <v>117</v>
      </c>
      <c r="H2399" s="6" t="s">
        <v>20</v>
      </c>
      <c r="I2399" s="7">
        <v>27</v>
      </c>
      <c r="J2399" s="8">
        <v>75</v>
      </c>
      <c r="K2399" s="9">
        <v>2025</v>
      </c>
      <c r="L2399" s="9">
        <v>1032.75</v>
      </c>
      <c r="M2399" s="10">
        <v>0.51</v>
      </c>
      <c r="N2399" s="4" t="s">
        <v>83</v>
      </c>
      <c r="O2399" s="4" t="str">
        <f>TEXT(Table1[[#This Row],[Invoice Date]],"yyyy")</f>
        <v>2021</v>
      </c>
      <c r="P2399" s="4" t="str">
        <f>TEXT(Table1[[#This Row],[Invoice Date]],"mmm")</f>
        <v>Feb</v>
      </c>
      <c r="Q2399" s="27">
        <f>WEEKNUM(Table1[[#This Row],[Invoice Date]]) + IF(YEAR(Table1[[#This Row],[Invoice Date]])=2021, 52, 0)</f>
        <v>60</v>
      </c>
    </row>
    <row r="2400" spans="2:17" ht="14.25" customHeight="1" x14ac:dyDescent="0.3">
      <c r="B2400" s="4" t="s">
        <v>30</v>
      </c>
      <c r="C2400" s="34">
        <v>1128299</v>
      </c>
      <c r="D2400" s="5">
        <v>44244</v>
      </c>
      <c r="E2400" s="4" t="s">
        <v>27</v>
      </c>
      <c r="F2400" s="4" t="s">
        <v>81</v>
      </c>
      <c r="G2400" s="4" t="s">
        <v>82</v>
      </c>
      <c r="H2400" s="6" t="s">
        <v>22</v>
      </c>
      <c r="I2400" s="7">
        <v>48</v>
      </c>
      <c r="J2400" s="8">
        <v>51</v>
      </c>
      <c r="K2400" s="9">
        <v>2448</v>
      </c>
      <c r="L2400" s="9">
        <v>1468.8</v>
      </c>
      <c r="M2400" s="10">
        <v>0.6</v>
      </c>
      <c r="N2400" s="4" t="s">
        <v>83</v>
      </c>
      <c r="O2400" s="4" t="str">
        <f>TEXT(Table1[[#This Row],[Invoice Date]],"yyyy")</f>
        <v>2021</v>
      </c>
      <c r="P2400" s="4" t="str">
        <f>TEXT(Table1[[#This Row],[Invoice Date]],"mmm")</f>
        <v>Feb</v>
      </c>
      <c r="Q2400" s="27">
        <f>WEEKNUM(Table1[[#This Row],[Invoice Date]]) + IF(YEAR(Table1[[#This Row],[Invoice Date]])=2021, 52, 0)</f>
        <v>60</v>
      </c>
    </row>
    <row r="2401" spans="2:17" ht="14.25" customHeight="1" x14ac:dyDescent="0.3">
      <c r="B2401" s="4" t="s">
        <v>30</v>
      </c>
      <c r="C2401" s="34">
        <v>1128299</v>
      </c>
      <c r="D2401" s="5">
        <v>44244</v>
      </c>
      <c r="E2401" s="4" t="s">
        <v>27</v>
      </c>
      <c r="F2401" s="4" t="s">
        <v>81</v>
      </c>
      <c r="G2401" s="4" t="s">
        <v>82</v>
      </c>
      <c r="H2401" s="6" t="s">
        <v>21</v>
      </c>
      <c r="I2401" s="7">
        <v>33</v>
      </c>
      <c r="J2401" s="8">
        <v>75</v>
      </c>
      <c r="K2401" s="9">
        <v>2475</v>
      </c>
      <c r="L2401" s="9">
        <v>1163.25</v>
      </c>
      <c r="M2401" s="10">
        <v>0.47</v>
      </c>
      <c r="N2401" s="4" t="s">
        <v>24</v>
      </c>
      <c r="O2401" s="4" t="str">
        <f>TEXT(Table1[[#This Row],[Invoice Date]],"yyyy")</f>
        <v>2021</v>
      </c>
      <c r="P2401" s="4" t="str">
        <f>TEXT(Table1[[#This Row],[Invoice Date]],"mmm")</f>
        <v>Feb</v>
      </c>
      <c r="Q2401" s="27">
        <f>WEEKNUM(Table1[[#This Row],[Invoice Date]]) + IF(YEAR(Table1[[#This Row],[Invoice Date]])=2021, 52, 0)</f>
        <v>60</v>
      </c>
    </row>
    <row r="2402" spans="2:17" ht="14.25" customHeight="1" x14ac:dyDescent="0.3">
      <c r="B2402" s="4" t="s">
        <v>30</v>
      </c>
      <c r="C2402" s="34">
        <v>1128299</v>
      </c>
      <c r="D2402" s="5">
        <v>44244</v>
      </c>
      <c r="E2402" s="4" t="s">
        <v>15</v>
      </c>
      <c r="F2402" s="4" t="s">
        <v>118</v>
      </c>
      <c r="G2402" s="4" t="s">
        <v>93</v>
      </c>
      <c r="H2402" s="6" t="s">
        <v>23</v>
      </c>
      <c r="I2402" s="7">
        <v>24</v>
      </c>
      <c r="J2402" s="8">
        <v>105</v>
      </c>
      <c r="K2402" s="9">
        <v>2520</v>
      </c>
      <c r="L2402" s="9">
        <v>1360.8000000000002</v>
      </c>
      <c r="M2402" s="10">
        <v>0.54</v>
      </c>
      <c r="N2402" s="4" t="s">
        <v>83</v>
      </c>
      <c r="O2402" s="4" t="str">
        <f>TEXT(Table1[[#This Row],[Invoice Date]],"yyyy")</f>
        <v>2021</v>
      </c>
      <c r="P2402" s="4" t="str">
        <f>TEXT(Table1[[#This Row],[Invoice Date]],"mmm")</f>
        <v>Feb</v>
      </c>
      <c r="Q2402" s="27">
        <f>WEEKNUM(Table1[[#This Row],[Invoice Date]]) + IF(YEAR(Table1[[#This Row],[Invoice Date]])=2021, 52, 0)</f>
        <v>60</v>
      </c>
    </row>
    <row r="2403" spans="2:17" ht="14.25" customHeight="1" x14ac:dyDescent="0.3">
      <c r="B2403" s="4" t="s">
        <v>26</v>
      </c>
      <c r="C2403" s="33">
        <v>1197831</v>
      </c>
      <c r="D2403" s="5">
        <v>44244</v>
      </c>
      <c r="E2403" s="4" t="s">
        <v>48</v>
      </c>
      <c r="F2403" s="4" t="s">
        <v>49</v>
      </c>
      <c r="G2403" s="4" t="s">
        <v>68</v>
      </c>
      <c r="H2403" s="6" t="s">
        <v>22</v>
      </c>
      <c r="I2403" s="7">
        <v>44</v>
      </c>
      <c r="J2403" s="8">
        <v>62</v>
      </c>
      <c r="K2403" s="9">
        <v>2728</v>
      </c>
      <c r="L2403" s="9">
        <v>654.72</v>
      </c>
      <c r="M2403" s="10">
        <v>0.24000000000000002</v>
      </c>
      <c r="N2403" s="4" t="s">
        <v>24</v>
      </c>
      <c r="O2403" s="4" t="str">
        <f>TEXT(Table1[[#This Row],[Invoice Date]],"yyyy")</f>
        <v>2021</v>
      </c>
      <c r="P2403" s="4" t="str">
        <f>TEXT(Table1[[#This Row],[Invoice Date]],"mmm")</f>
        <v>Feb</v>
      </c>
      <c r="Q2403" s="27">
        <f>WEEKNUM(Table1[[#This Row],[Invoice Date]]) + IF(YEAR(Table1[[#This Row],[Invoice Date]])=2021, 52, 0)</f>
        <v>60</v>
      </c>
    </row>
    <row r="2404" spans="2:17" ht="14.25" customHeight="1" x14ac:dyDescent="0.3">
      <c r="B2404" s="4" t="s">
        <v>26</v>
      </c>
      <c r="C2404" s="33">
        <v>1197831</v>
      </c>
      <c r="D2404" s="5">
        <v>44244</v>
      </c>
      <c r="E2404" s="4" t="s">
        <v>48</v>
      </c>
      <c r="F2404" s="4" t="s">
        <v>72</v>
      </c>
      <c r="G2404" s="4" t="s">
        <v>73</v>
      </c>
      <c r="H2404" s="6" t="s">
        <v>20</v>
      </c>
      <c r="I2404" s="7">
        <v>17</v>
      </c>
      <c r="J2404" s="8">
        <v>170</v>
      </c>
      <c r="K2404" s="9">
        <v>2890</v>
      </c>
      <c r="L2404" s="9">
        <v>1040.3999999999999</v>
      </c>
      <c r="M2404" s="10">
        <v>0.36</v>
      </c>
      <c r="N2404" s="4" t="s">
        <v>24</v>
      </c>
      <c r="O2404" s="4" t="str">
        <f>TEXT(Table1[[#This Row],[Invoice Date]],"yyyy")</f>
        <v>2021</v>
      </c>
      <c r="P2404" s="4" t="str">
        <f>TEXT(Table1[[#This Row],[Invoice Date]],"mmm")</f>
        <v>Feb</v>
      </c>
      <c r="Q2404" s="27">
        <f>WEEKNUM(Table1[[#This Row],[Invoice Date]]) + IF(YEAR(Table1[[#This Row],[Invoice Date]])=2021, 52, 0)</f>
        <v>60</v>
      </c>
    </row>
    <row r="2405" spans="2:17" ht="14.25" customHeight="1" x14ac:dyDescent="0.3">
      <c r="B2405" s="4" t="s">
        <v>26</v>
      </c>
      <c r="C2405" s="33">
        <v>1197831</v>
      </c>
      <c r="D2405" s="5">
        <v>44244</v>
      </c>
      <c r="E2405" s="4" t="s">
        <v>36</v>
      </c>
      <c r="F2405" s="4" t="s">
        <v>74</v>
      </c>
      <c r="G2405" s="4" t="s">
        <v>75</v>
      </c>
      <c r="H2405" s="6" t="s">
        <v>21</v>
      </c>
      <c r="I2405" s="7">
        <v>28</v>
      </c>
      <c r="J2405" s="8">
        <v>109</v>
      </c>
      <c r="K2405" s="9">
        <v>3052</v>
      </c>
      <c r="L2405" s="9">
        <v>1495.48</v>
      </c>
      <c r="M2405" s="10">
        <v>0.49</v>
      </c>
      <c r="N2405" s="4" t="s">
        <v>83</v>
      </c>
      <c r="O2405" s="4" t="str">
        <f>TEXT(Table1[[#This Row],[Invoice Date]],"yyyy")</f>
        <v>2021</v>
      </c>
      <c r="P2405" s="4" t="str">
        <f>TEXT(Table1[[#This Row],[Invoice Date]],"mmm")</f>
        <v>Feb</v>
      </c>
      <c r="Q2405" s="27">
        <f>WEEKNUM(Table1[[#This Row],[Invoice Date]]) + IF(YEAR(Table1[[#This Row],[Invoice Date]])=2021, 52, 0)</f>
        <v>60</v>
      </c>
    </row>
    <row r="2406" spans="2:17" ht="14.25" customHeight="1" x14ac:dyDescent="0.3">
      <c r="B2406" s="4" t="s">
        <v>26</v>
      </c>
      <c r="C2406" s="33">
        <v>1197831</v>
      </c>
      <c r="D2406" s="5">
        <v>44244</v>
      </c>
      <c r="E2406" s="4" t="s">
        <v>48</v>
      </c>
      <c r="F2406" s="4" t="s">
        <v>49</v>
      </c>
      <c r="G2406" s="4" t="s">
        <v>68</v>
      </c>
      <c r="H2406" s="6" t="s">
        <v>22</v>
      </c>
      <c r="I2406" s="7">
        <v>52</v>
      </c>
      <c r="J2406" s="8">
        <v>60</v>
      </c>
      <c r="K2406" s="9">
        <v>3120</v>
      </c>
      <c r="L2406" s="9">
        <v>998.4</v>
      </c>
      <c r="M2406" s="10">
        <v>0.32</v>
      </c>
      <c r="N2406" s="4" t="s">
        <v>83</v>
      </c>
      <c r="O2406" s="4" t="str">
        <f>TEXT(Table1[[#This Row],[Invoice Date]],"yyyy")</f>
        <v>2021</v>
      </c>
      <c r="P2406" s="4" t="str">
        <f>TEXT(Table1[[#This Row],[Invoice Date]],"mmm")</f>
        <v>Feb</v>
      </c>
      <c r="Q2406" s="27">
        <f>WEEKNUM(Table1[[#This Row],[Invoice Date]]) + IF(YEAR(Table1[[#This Row],[Invoice Date]])=2021, 52, 0)</f>
        <v>60</v>
      </c>
    </row>
    <row r="2407" spans="2:17" ht="14.25" customHeight="1" x14ac:dyDescent="0.3">
      <c r="B2407" s="4" t="s">
        <v>30</v>
      </c>
      <c r="C2407" s="34">
        <v>1128299</v>
      </c>
      <c r="D2407" s="5">
        <v>44244</v>
      </c>
      <c r="E2407" s="4" t="s">
        <v>15</v>
      </c>
      <c r="F2407" s="4" t="s">
        <v>118</v>
      </c>
      <c r="G2407" s="4" t="s">
        <v>93</v>
      </c>
      <c r="H2407" s="6" t="s">
        <v>22</v>
      </c>
      <c r="I2407" s="7">
        <v>48</v>
      </c>
      <c r="J2407" s="8">
        <v>65</v>
      </c>
      <c r="K2407" s="9">
        <v>3120</v>
      </c>
      <c r="L2407" s="9">
        <v>1653.6000000000001</v>
      </c>
      <c r="M2407" s="10">
        <v>0.53</v>
      </c>
      <c r="N2407" s="4" t="s">
        <v>83</v>
      </c>
      <c r="O2407" s="4" t="str">
        <f>TEXT(Table1[[#This Row],[Invoice Date]],"yyyy")</f>
        <v>2021</v>
      </c>
      <c r="P2407" s="4" t="str">
        <f>TEXT(Table1[[#This Row],[Invoice Date]],"mmm")</f>
        <v>Feb</v>
      </c>
      <c r="Q2407" s="27">
        <f>WEEKNUM(Table1[[#This Row],[Invoice Date]]) + IF(YEAR(Table1[[#This Row],[Invoice Date]])=2021, 52, 0)</f>
        <v>60</v>
      </c>
    </row>
    <row r="2408" spans="2:17" ht="14.25" customHeight="1" x14ac:dyDescent="0.3">
      <c r="B2408" s="4" t="s">
        <v>30</v>
      </c>
      <c r="C2408" s="34">
        <v>1128299</v>
      </c>
      <c r="D2408" s="5">
        <v>44244</v>
      </c>
      <c r="E2408" s="4" t="s">
        <v>27</v>
      </c>
      <c r="F2408" s="4" t="s">
        <v>81</v>
      </c>
      <c r="G2408" s="4" t="s">
        <v>82</v>
      </c>
      <c r="H2408" s="6" t="s">
        <v>21</v>
      </c>
      <c r="I2408" s="7">
        <v>44</v>
      </c>
      <c r="J2408" s="8">
        <v>73</v>
      </c>
      <c r="K2408" s="9">
        <v>3212</v>
      </c>
      <c r="L2408" s="9">
        <v>1766.5999999999997</v>
      </c>
      <c r="M2408" s="10">
        <v>0.54999999999999993</v>
      </c>
      <c r="N2408" s="4" t="s">
        <v>83</v>
      </c>
      <c r="O2408" s="4" t="str">
        <f>TEXT(Table1[[#This Row],[Invoice Date]],"yyyy")</f>
        <v>2021</v>
      </c>
      <c r="P2408" s="4" t="str">
        <f>TEXT(Table1[[#This Row],[Invoice Date]],"mmm")</f>
        <v>Feb</v>
      </c>
      <c r="Q2408" s="27">
        <f>WEEKNUM(Table1[[#This Row],[Invoice Date]]) + IF(YEAR(Table1[[#This Row],[Invoice Date]])=2021, 52, 0)</f>
        <v>60</v>
      </c>
    </row>
    <row r="2409" spans="2:17" ht="14.25" customHeight="1" x14ac:dyDescent="0.3">
      <c r="B2409" s="4" t="s">
        <v>26</v>
      </c>
      <c r="C2409" s="33">
        <v>1197831</v>
      </c>
      <c r="D2409" s="5">
        <v>44244</v>
      </c>
      <c r="E2409" s="4" t="s">
        <v>48</v>
      </c>
      <c r="F2409" s="4" t="s">
        <v>49</v>
      </c>
      <c r="G2409" s="4" t="s">
        <v>68</v>
      </c>
      <c r="H2409" s="6" t="s">
        <v>21</v>
      </c>
      <c r="I2409" s="7">
        <v>45</v>
      </c>
      <c r="J2409" s="8">
        <v>74</v>
      </c>
      <c r="K2409" s="9">
        <v>3330</v>
      </c>
      <c r="L2409" s="9">
        <v>1465.2</v>
      </c>
      <c r="M2409" s="10">
        <v>0.44</v>
      </c>
      <c r="N2409" s="4" t="s">
        <v>83</v>
      </c>
      <c r="O2409" s="4" t="str">
        <f>TEXT(Table1[[#This Row],[Invoice Date]],"yyyy")</f>
        <v>2021</v>
      </c>
      <c r="P2409" s="4" t="str">
        <f>TEXT(Table1[[#This Row],[Invoice Date]],"mmm")</f>
        <v>Feb</v>
      </c>
      <c r="Q2409" s="27">
        <f>WEEKNUM(Table1[[#This Row],[Invoice Date]]) + IF(YEAR(Table1[[#This Row],[Invoice Date]])=2021, 52, 0)</f>
        <v>60</v>
      </c>
    </row>
    <row r="2410" spans="2:17" ht="14.25" customHeight="1" x14ac:dyDescent="0.3">
      <c r="B2410" s="4" t="s">
        <v>26</v>
      </c>
      <c r="C2410" s="33">
        <v>1197831</v>
      </c>
      <c r="D2410" s="5">
        <v>44244</v>
      </c>
      <c r="E2410" s="4" t="s">
        <v>48</v>
      </c>
      <c r="F2410" s="4" t="s">
        <v>49</v>
      </c>
      <c r="G2410" s="4" t="s">
        <v>68</v>
      </c>
      <c r="H2410" s="6" t="s">
        <v>21</v>
      </c>
      <c r="I2410" s="7">
        <v>36</v>
      </c>
      <c r="J2410" s="8">
        <v>94</v>
      </c>
      <c r="K2410" s="9">
        <v>3384</v>
      </c>
      <c r="L2410" s="9">
        <v>1252.08</v>
      </c>
      <c r="M2410" s="10">
        <v>0.37</v>
      </c>
      <c r="N2410" s="4" t="s">
        <v>24</v>
      </c>
      <c r="O2410" s="4" t="str">
        <f>TEXT(Table1[[#This Row],[Invoice Date]],"yyyy")</f>
        <v>2021</v>
      </c>
      <c r="P2410" s="4" t="str">
        <f>TEXT(Table1[[#This Row],[Invoice Date]],"mmm")</f>
        <v>Feb</v>
      </c>
      <c r="Q2410" s="27">
        <f>WEEKNUM(Table1[[#This Row],[Invoice Date]]) + IF(YEAR(Table1[[#This Row],[Invoice Date]])=2021, 52, 0)</f>
        <v>60</v>
      </c>
    </row>
    <row r="2411" spans="2:17" ht="14.25" customHeight="1" x14ac:dyDescent="0.3">
      <c r="B2411" s="4" t="s">
        <v>26</v>
      </c>
      <c r="C2411" s="33">
        <v>1197831</v>
      </c>
      <c r="D2411" s="5">
        <v>44244</v>
      </c>
      <c r="E2411" s="4" t="s">
        <v>48</v>
      </c>
      <c r="F2411" s="4" t="s">
        <v>72</v>
      </c>
      <c r="G2411" s="4" t="s">
        <v>73</v>
      </c>
      <c r="H2411" s="6" t="s">
        <v>20</v>
      </c>
      <c r="I2411" s="7">
        <v>23</v>
      </c>
      <c r="J2411" s="8">
        <v>150</v>
      </c>
      <c r="K2411" s="9">
        <v>3450</v>
      </c>
      <c r="L2411" s="9">
        <v>1483.5</v>
      </c>
      <c r="M2411" s="10">
        <v>0.43</v>
      </c>
      <c r="N2411" s="4" t="s">
        <v>83</v>
      </c>
      <c r="O2411" s="4" t="str">
        <f>TEXT(Table1[[#This Row],[Invoice Date]],"yyyy")</f>
        <v>2021</v>
      </c>
      <c r="P2411" s="4" t="str">
        <f>TEXT(Table1[[#This Row],[Invoice Date]],"mmm")</f>
        <v>Feb</v>
      </c>
      <c r="Q2411" s="27">
        <f>WEEKNUM(Table1[[#This Row],[Invoice Date]]) + IF(YEAR(Table1[[#This Row],[Invoice Date]])=2021, 52, 0)</f>
        <v>60</v>
      </c>
    </row>
    <row r="2412" spans="2:17" ht="14.25" customHeight="1" x14ac:dyDescent="0.3">
      <c r="B2412" s="4" t="s">
        <v>30</v>
      </c>
      <c r="C2412" s="34">
        <v>1128299</v>
      </c>
      <c r="D2412" s="5">
        <v>44244</v>
      </c>
      <c r="E2412" s="4" t="s">
        <v>31</v>
      </c>
      <c r="F2412" s="4" t="s">
        <v>80</v>
      </c>
      <c r="G2412" s="4" t="s">
        <v>63</v>
      </c>
      <c r="H2412" s="6" t="s">
        <v>19</v>
      </c>
      <c r="I2412" s="7">
        <v>31</v>
      </c>
      <c r="J2412" s="8">
        <v>124</v>
      </c>
      <c r="K2412" s="9">
        <v>3844</v>
      </c>
      <c r="L2412" s="9">
        <v>1652.9199999999998</v>
      </c>
      <c r="M2412" s="10">
        <v>0.42999999999999994</v>
      </c>
      <c r="N2412" s="4" t="s">
        <v>24</v>
      </c>
      <c r="O2412" s="4" t="str">
        <f>TEXT(Table1[[#This Row],[Invoice Date]],"yyyy")</f>
        <v>2021</v>
      </c>
      <c r="P2412" s="4" t="str">
        <f>TEXT(Table1[[#This Row],[Invoice Date]],"mmm")</f>
        <v>Feb</v>
      </c>
      <c r="Q2412" s="27">
        <f>WEEKNUM(Table1[[#This Row],[Invoice Date]]) + IF(YEAR(Table1[[#This Row],[Invoice Date]])=2021, 52, 0)</f>
        <v>60</v>
      </c>
    </row>
    <row r="2413" spans="2:17" ht="14.25" customHeight="1" x14ac:dyDescent="0.3">
      <c r="B2413" s="4" t="s">
        <v>26</v>
      </c>
      <c r="C2413" s="33">
        <v>1197831</v>
      </c>
      <c r="D2413" s="5">
        <v>44244</v>
      </c>
      <c r="E2413" s="4" t="s">
        <v>48</v>
      </c>
      <c r="F2413" s="4" t="s">
        <v>72</v>
      </c>
      <c r="G2413" s="4" t="s">
        <v>73</v>
      </c>
      <c r="H2413" s="6" t="s">
        <v>19</v>
      </c>
      <c r="I2413" s="7">
        <v>33</v>
      </c>
      <c r="J2413" s="8">
        <v>117</v>
      </c>
      <c r="K2413" s="9">
        <v>3861</v>
      </c>
      <c r="L2413" s="9">
        <v>2007.72</v>
      </c>
      <c r="M2413" s="10">
        <v>0.52</v>
      </c>
      <c r="N2413" s="4" t="s">
        <v>83</v>
      </c>
      <c r="O2413" s="4" t="str">
        <f>TEXT(Table1[[#This Row],[Invoice Date]],"yyyy")</f>
        <v>2021</v>
      </c>
      <c r="P2413" s="4" t="str">
        <f>TEXT(Table1[[#This Row],[Invoice Date]],"mmm")</f>
        <v>Feb</v>
      </c>
      <c r="Q2413" s="27">
        <f>WEEKNUM(Table1[[#This Row],[Invoice Date]]) + IF(YEAR(Table1[[#This Row],[Invoice Date]])=2021, 52, 0)</f>
        <v>60</v>
      </c>
    </row>
    <row r="2414" spans="2:17" ht="14.25" customHeight="1" x14ac:dyDescent="0.3">
      <c r="B2414" s="4" t="s">
        <v>26</v>
      </c>
      <c r="C2414" s="33">
        <v>1197831</v>
      </c>
      <c r="D2414" s="5">
        <v>44244</v>
      </c>
      <c r="E2414" s="4" t="s">
        <v>48</v>
      </c>
      <c r="F2414" s="4" t="s">
        <v>49</v>
      </c>
      <c r="G2414" s="4" t="s">
        <v>68</v>
      </c>
      <c r="H2414" s="6" t="s">
        <v>23</v>
      </c>
      <c r="I2414" s="7">
        <v>33</v>
      </c>
      <c r="J2414" s="8">
        <v>124</v>
      </c>
      <c r="K2414" s="9">
        <v>4092</v>
      </c>
      <c r="L2414" s="9">
        <v>2086.92</v>
      </c>
      <c r="M2414" s="10">
        <v>0.51</v>
      </c>
      <c r="N2414" s="4" t="s">
        <v>24</v>
      </c>
      <c r="O2414" s="4" t="str">
        <f>TEXT(Table1[[#This Row],[Invoice Date]],"yyyy")</f>
        <v>2021</v>
      </c>
      <c r="P2414" s="4" t="str">
        <f>TEXT(Table1[[#This Row],[Invoice Date]],"mmm")</f>
        <v>Feb</v>
      </c>
      <c r="Q2414" s="27">
        <f>WEEKNUM(Table1[[#This Row],[Invoice Date]]) + IF(YEAR(Table1[[#This Row],[Invoice Date]])=2021, 52, 0)</f>
        <v>60</v>
      </c>
    </row>
    <row r="2415" spans="2:17" ht="14.25" customHeight="1" x14ac:dyDescent="0.3">
      <c r="B2415" s="4" t="s">
        <v>26</v>
      </c>
      <c r="C2415" s="33">
        <v>1197831</v>
      </c>
      <c r="D2415" s="5">
        <v>44244</v>
      </c>
      <c r="E2415" s="4" t="s">
        <v>48</v>
      </c>
      <c r="F2415" s="4" t="s">
        <v>72</v>
      </c>
      <c r="G2415" s="4" t="s">
        <v>73</v>
      </c>
      <c r="H2415" s="6" t="s">
        <v>19</v>
      </c>
      <c r="I2415" s="7">
        <v>27</v>
      </c>
      <c r="J2415" s="8">
        <v>153</v>
      </c>
      <c r="K2415" s="9">
        <v>4131</v>
      </c>
      <c r="L2415" s="9">
        <v>1858.9499999999998</v>
      </c>
      <c r="M2415" s="10">
        <v>0.44999999999999996</v>
      </c>
      <c r="N2415" s="4" t="s">
        <v>24</v>
      </c>
      <c r="O2415" s="4" t="str">
        <f>TEXT(Table1[[#This Row],[Invoice Date]],"yyyy")</f>
        <v>2021</v>
      </c>
      <c r="P2415" s="4" t="str">
        <f>TEXT(Table1[[#This Row],[Invoice Date]],"mmm")</f>
        <v>Feb</v>
      </c>
      <c r="Q2415" s="27">
        <f>WEEKNUM(Table1[[#This Row],[Invoice Date]]) + IF(YEAR(Table1[[#This Row],[Invoice Date]])=2021, 52, 0)</f>
        <v>60</v>
      </c>
    </row>
    <row r="2416" spans="2:17" ht="14.25" customHeight="1" x14ac:dyDescent="0.3">
      <c r="B2416" s="4" t="s">
        <v>30</v>
      </c>
      <c r="C2416" s="34">
        <v>1128299</v>
      </c>
      <c r="D2416" s="5">
        <v>44244</v>
      </c>
      <c r="E2416" s="4" t="s">
        <v>27</v>
      </c>
      <c r="F2416" s="4" t="s">
        <v>81</v>
      </c>
      <c r="G2416" s="4" t="s">
        <v>82</v>
      </c>
      <c r="H2416" s="6" t="s">
        <v>23</v>
      </c>
      <c r="I2416" s="7">
        <v>32</v>
      </c>
      <c r="J2416" s="8">
        <v>131</v>
      </c>
      <c r="K2416" s="9">
        <v>4192</v>
      </c>
      <c r="L2416" s="9">
        <v>1551.04</v>
      </c>
      <c r="M2416" s="10">
        <v>0.37</v>
      </c>
      <c r="N2416" s="4" t="s">
        <v>24</v>
      </c>
      <c r="O2416" s="4" t="str">
        <f>TEXT(Table1[[#This Row],[Invoice Date]],"yyyy")</f>
        <v>2021</v>
      </c>
      <c r="P2416" s="4" t="str">
        <f>TEXT(Table1[[#This Row],[Invoice Date]],"mmm")</f>
        <v>Feb</v>
      </c>
      <c r="Q2416" s="27">
        <f>WEEKNUM(Table1[[#This Row],[Invoice Date]]) + IF(YEAR(Table1[[#This Row],[Invoice Date]])=2021, 52, 0)</f>
        <v>60</v>
      </c>
    </row>
    <row r="2417" spans="2:17" ht="14.25" customHeight="1" x14ac:dyDescent="0.3">
      <c r="B2417" s="4" t="s">
        <v>30</v>
      </c>
      <c r="C2417" s="34">
        <v>1128299</v>
      </c>
      <c r="D2417" s="5">
        <v>44244</v>
      </c>
      <c r="E2417" s="4" t="s">
        <v>31</v>
      </c>
      <c r="F2417" s="4" t="s">
        <v>80</v>
      </c>
      <c r="G2417" s="4" t="s">
        <v>63</v>
      </c>
      <c r="H2417" s="6" t="s">
        <v>17</v>
      </c>
      <c r="I2417" s="7">
        <v>24</v>
      </c>
      <c r="J2417" s="8">
        <v>175</v>
      </c>
      <c r="K2417" s="9">
        <v>4200</v>
      </c>
      <c r="L2417" s="9">
        <v>1889.9999999999998</v>
      </c>
      <c r="M2417" s="10">
        <v>0.44999999999999996</v>
      </c>
      <c r="N2417" s="4" t="s">
        <v>24</v>
      </c>
      <c r="O2417" s="4" t="str">
        <f>TEXT(Table1[[#This Row],[Invoice Date]],"yyyy")</f>
        <v>2021</v>
      </c>
      <c r="P2417" s="4" t="str">
        <f>TEXT(Table1[[#This Row],[Invoice Date]],"mmm")</f>
        <v>Feb</v>
      </c>
      <c r="Q2417" s="27">
        <f>WEEKNUM(Table1[[#This Row],[Invoice Date]]) + IF(YEAR(Table1[[#This Row],[Invoice Date]])=2021, 52, 0)</f>
        <v>60</v>
      </c>
    </row>
    <row r="2418" spans="2:17" ht="14.25" customHeight="1" x14ac:dyDescent="0.3">
      <c r="B2418" s="4" t="s">
        <v>30</v>
      </c>
      <c r="C2418" s="34">
        <v>1128299</v>
      </c>
      <c r="D2418" s="5">
        <v>44244</v>
      </c>
      <c r="E2418" s="4" t="s">
        <v>31</v>
      </c>
      <c r="F2418" s="4" t="s">
        <v>80</v>
      </c>
      <c r="G2418" s="4" t="s">
        <v>63</v>
      </c>
      <c r="H2418" s="6" t="s">
        <v>20</v>
      </c>
      <c r="I2418" s="7">
        <v>34</v>
      </c>
      <c r="J2418" s="8">
        <v>132</v>
      </c>
      <c r="K2418" s="9">
        <v>4488</v>
      </c>
      <c r="L2418" s="9">
        <v>1929.8399999999997</v>
      </c>
      <c r="M2418" s="10">
        <v>0.42999999999999994</v>
      </c>
      <c r="N2418" s="4" t="s">
        <v>24</v>
      </c>
      <c r="O2418" s="4" t="str">
        <f>TEXT(Table1[[#This Row],[Invoice Date]],"yyyy")</f>
        <v>2021</v>
      </c>
      <c r="P2418" s="4" t="str">
        <f>TEXT(Table1[[#This Row],[Invoice Date]],"mmm")</f>
        <v>Feb</v>
      </c>
      <c r="Q2418" s="27">
        <f>WEEKNUM(Table1[[#This Row],[Invoice Date]]) + IF(YEAR(Table1[[#This Row],[Invoice Date]])=2021, 52, 0)</f>
        <v>60</v>
      </c>
    </row>
    <row r="2419" spans="2:17" ht="14.25" customHeight="1" x14ac:dyDescent="0.3">
      <c r="B2419" s="4" t="s">
        <v>26</v>
      </c>
      <c r="C2419" s="33">
        <v>1197831</v>
      </c>
      <c r="D2419" s="5">
        <v>44244</v>
      </c>
      <c r="E2419" s="4" t="s">
        <v>36</v>
      </c>
      <c r="F2419" s="4" t="s">
        <v>74</v>
      </c>
      <c r="G2419" s="4" t="s">
        <v>75</v>
      </c>
      <c r="H2419" s="6" t="s">
        <v>23</v>
      </c>
      <c r="I2419" s="7">
        <v>33</v>
      </c>
      <c r="J2419" s="8">
        <v>138</v>
      </c>
      <c r="K2419" s="9">
        <v>4554</v>
      </c>
      <c r="L2419" s="9">
        <v>3051.1800000000003</v>
      </c>
      <c r="M2419" s="10">
        <v>0.67</v>
      </c>
      <c r="N2419" s="4" t="s">
        <v>83</v>
      </c>
      <c r="O2419" s="4" t="str">
        <f>TEXT(Table1[[#This Row],[Invoice Date]],"yyyy")</f>
        <v>2021</v>
      </c>
      <c r="P2419" s="4" t="str">
        <f>TEXT(Table1[[#This Row],[Invoice Date]],"mmm")</f>
        <v>Feb</v>
      </c>
      <c r="Q2419" s="27">
        <f>WEEKNUM(Table1[[#This Row],[Invoice Date]]) + IF(YEAR(Table1[[#This Row],[Invoice Date]])=2021, 52, 0)</f>
        <v>60</v>
      </c>
    </row>
    <row r="2420" spans="2:17" ht="14.25" customHeight="1" x14ac:dyDescent="0.3">
      <c r="B2420" s="4" t="s">
        <v>30</v>
      </c>
      <c r="C2420" s="34">
        <v>1128299</v>
      </c>
      <c r="D2420" s="5">
        <v>44244</v>
      </c>
      <c r="E2420" s="4" t="s">
        <v>27</v>
      </c>
      <c r="F2420" s="4" t="s">
        <v>81</v>
      </c>
      <c r="G2420" s="4" t="s">
        <v>82</v>
      </c>
      <c r="H2420" s="6" t="s">
        <v>23</v>
      </c>
      <c r="I2420" s="7">
        <v>44</v>
      </c>
      <c r="J2420" s="8">
        <v>105</v>
      </c>
      <c r="K2420" s="9">
        <v>4620</v>
      </c>
      <c r="L2420" s="9">
        <v>2217.6</v>
      </c>
      <c r="M2420" s="10">
        <v>0.48</v>
      </c>
      <c r="N2420" s="4" t="s">
        <v>83</v>
      </c>
      <c r="O2420" s="4" t="str">
        <f>TEXT(Table1[[#This Row],[Invoice Date]],"yyyy")</f>
        <v>2021</v>
      </c>
      <c r="P2420" s="4" t="str">
        <f>TEXT(Table1[[#This Row],[Invoice Date]],"mmm")</f>
        <v>Feb</v>
      </c>
      <c r="Q2420" s="27">
        <f>WEEKNUM(Table1[[#This Row],[Invoice Date]]) + IF(YEAR(Table1[[#This Row],[Invoice Date]])=2021, 52, 0)</f>
        <v>60</v>
      </c>
    </row>
    <row r="2421" spans="2:17" ht="14.25" customHeight="1" x14ac:dyDescent="0.3">
      <c r="B2421" s="4" t="s">
        <v>30</v>
      </c>
      <c r="C2421" s="34">
        <v>1128299</v>
      </c>
      <c r="D2421" s="5">
        <v>44244</v>
      </c>
      <c r="E2421" s="4" t="s">
        <v>31</v>
      </c>
      <c r="F2421" s="4" t="s">
        <v>80</v>
      </c>
      <c r="G2421" s="4" t="s">
        <v>63</v>
      </c>
      <c r="H2421" s="6" t="s">
        <v>17</v>
      </c>
      <c r="I2421" s="7">
        <v>33</v>
      </c>
      <c r="J2421" s="8">
        <v>140</v>
      </c>
      <c r="K2421" s="9">
        <v>4620</v>
      </c>
      <c r="L2421" s="9">
        <v>2448.6</v>
      </c>
      <c r="M2421" s="10">
        <v>0.53</v>
      </c>
      <c r="N2421" s="4" t="s">
        <v>83</v>
      </c>
      <c r="O2421" s="4" t="str">
        <f>TEXT(Table1[[#This Row],[Invoice Date]],"yyyy")</f>
        <v>2021</v>
      </c>
      <c r="P2421" s="4" t="str">
        <f>TEXT(Table1[[#This Row],[Invoice Date]],"mmm")</f>
        <v>Feb</v>
      </c>
      <c r="Q2421" s="27">
        <f>WEEKNUM(Table1[[#This Row],[Invoice Date]]) + IF(YEAR(Table1[[#This Row],[Invoice Date]])=2021, 52, 0)</f>
        <v>60</v>
      </c>
    </row>
    <row r="2422" spans="2:17" ht="14.25" customHeight="1" x14ac:dyDescent="0.3">
      <c r="B2422" s="4" t="s">
        <v>30</v>
      </c>
      <c r="C2422" s="34">
        <v>1128299</v>
      </c>
      <c r="D2422" s="5">
        <v>44244</v>
      </c>
      <c r="E2422" s="4" t="s">
        <v>31</v>
      </c>
      <c r="F2422" s="4" t="s">
        <v>80</v>
      </c>
      <c r="G2422" s="4" t="s">
        <v>63</v>
      </c>
      <c r="H2422" s="6" t="s">
        <v>19</v>
      </c>
      <c r="I2422" s="7">
        <v>41</v>
      </c>
      <c r="J2422" s="8">
        <v>116</v>
      </c>
      <c r="K2422" s="9">
        <v>4756</v>
      </c>
      <c r="L2422" s="9">
        <v>2425.56</v>
      </c>
      <c r="M2422" s="10">
        <v>0.51</v>
      </c>
      <c r="N2422" s="4" t="s">
        <v>83</v>
      </c>
      <c r="O2422" s="4" t="str">
        <f>TEXT(Table1[[#This Row],[Invoice Date]],"yyyy")</f>
        <v>2021</v>
      </c>
      <c r="P2422" s="4" t="str">
        <f>TEXT(Table1[[#This Row],[Invoice Date]],"mmm")</f>
        <v>Feb</v>
      </c>
      <c r="Q2422" s="27">
        <f>WEEKNUM(Table1[[#This Row],[Invoice Date]]) + IF(YEAR(Table1[[#This Row],[Invoice Date]])=2021, 52, 0)</f>
        <v>60</v>
      </c>
    </row>
    <row r="2423" spans="2:17" ht="14.25" customHeight="1" x14ac:dyDescent="0.3">
      <c r="B2423" s="4" t="s">
        <v>34</v>
      </c>
      <c r="C2423" s="33">
        <v>1189833</v>
      </c>
      <c r="D2423" s="5">
        <v>44244</v>
      </c>
      <c r="E2423" s="4" t="s">
        <v>36</v>
      </c>
      <c r="F2423" s="4" t="s">
        <v>53</v>
      </c>
      <c r="G2423" s="4" t="s">
        <v>54</v>
      </c>
      <c r="H2423" s="6" t="s">
        <v>21</v>
      </c>
      <c r="I2423" s="7">
        <v>41</v>
      </c>
      <c r="J2423" s="8">
        <v>116</v>
      </c>
      <c r="K2423" s="9">
        <v>4756</v>
      </c>
      <c r="L2423" s="9">
        <v>2615.7999999999997</v>
      </c>
      <c r="M2423" s="10">
        <v>0.54999999999999993</v>
      </c>
      <c r="N2423" s="4" t="s">
        <v>83</v>
      </c>
      <c r="O2423" s="4" t="str">
        <f>TEXT(Table1[[#This Row],[Invoice Date]],"yyyy")</f>
        <v>2021</v>
      </c>
      <c r="P2423" s="4" t="str">
        <f>TEXT(Table1[[#This Row],[Invoice Date]],"mmm")</f>
        <v>Feb</v>
      </c>
      <c r="Q2423" s="27">
        <f>WEEKNUM(Table1[[#This Row],[Invoice Date]]) + IF(YEAR(Table1[[#This Row],[Invoice Date]])=2021, 52, 0)</f>
        <v>60</v>
      </c>
    </row>
    <row r="2424" spans="2:17" ht="14.25" customHeight="1" x14ac:dyDescent="0.3">
      <c r="B2424" s="4" t="s">
        <v>30</v>
      </c>
      <c r="C2424" s="34">
        <v>1128299</v>
      </c>
      <c r="D2424" s="5">
        <v>44244</v>
      </c>
      <c r="E2424" s="4" t="s">
        <v>36</v>
      </c>
      <c r="F2424" s="4" t="s">
        <v>116</v>
      </c>
      <c r="G2424" s="4" t="s">
        <v>117</v>
      </c>
      <c r="H2424" s="6" t="s">
        <v>17</v>
      </c>
      <c r="I2424" s="7">
        <v>33</v>
      </c>
      <c r="J2424" s="8">
        <v>149</v>
      </c>
      <c r="K2424" s="9">
        <v>4917</v>
      </c>
      <c r="L2424" s="9">
        <v>2655.1800000000003</v>
      </c>
      <c r="M2424" s="10">
        <v>0.54</v>
      </c>
      <c r="N2424" s="4" t="s">
        <v>83</v>
      </c>
      <c r="O2424" s="4" t="str">
        <f>TEXT(Table1[[#This Row],[Invoice Date]],"yyyy")</f>
        <v>2021</v>
      </c>
      <c r="P2424" s="4" t="str">
        <f>TEXT(Table1[[#This Row],[Invoice Date]],"mmm")</f>
        <v>Feb</v>
      </c>
      <c r="Q2424" s="27">
        <f>WEEKNUM(Table1[[#This Row],[Invoice Date]]) + IF(YEAR(Table1[[#This Row],[Invoice Date]])=2021, 52, 0)</f>
        <v>60</v>
      </c>
    </row>
    <row r="2425" spans="2:17" ht="14.25" customHeight="1" x14ac:dyDescent="0.3">
      <c r="B2425" s="4" t="s">
        <v>30</v>
      </c>
      <c r="C2425" s="34">
        <v>1128299</v>
      </c>
      <c r="D2425" s="5">
        <v>44244</v>
      </c>
      <c r="E2425" s="4" t="s">
        <v>31</v>
      </c>
      <c r="F2425" s="4" t="s">
        <v>80</v>
      </c>
      <c r="G2425" s="4" t="s">
        <v>63</v>
      </c>
      <c r="H2425" s="6" t="s">
        <v>20</v>
      </c>
      <c r="I2425" s="7">
        <v>41</v>
      </c>
      <c r="J2425" s="8">
        <v>120</v>
      </c>
      <c r="K2425" s="9">
        <v>4920</v>
      </c>
      <c r="L2425" s="9">
        <v>2558.4</v>
      </c>
      <c r="M2425" s="10">
        <v>0.52</v>
      </c>
      <c r="N2425" s="4" t="s">
        <v>83</v>
      </c>
      <c r="O2425" s="4" t="str">
        <f>TEXT(Table1[[#This Row],[Invoice Date]],"yyyy")</f>
        <v>2021</v>
      </c>
      <c r="P2425" s="4" t="str">
        <f>TEXT(Table1[[#This Row],[Invoice Date]],"mmm")</f>
        <v>Feb</v>
      </c>
      <c r="Q2425" s="27">
        <f>WEEKNUM(Table1[[#This Row],[Invoice Date]]) + IF(YEAR(Table1[[#This Row],[Invoice Date]])=2021, 52, 0)</f>
        <v>60</v>
      </c>
    </row>
    <row r="2426" spans="2:17" ht="14.25" customHeight="1" x14ac:dyDescent="0.3">
      <c r="B2426" s="4" t="s">
        <v>26</v>
      </c>
      <c r="C2426" s="33">
        <v>1197831</v>
      </c>
      <c r="D2426" s="5">
        <v>44244</v>
      </c>
      <c r="E2426" s="4" t="s">
        <v>31</v>
      </c>
      <c r="F2426" s="4" t="s">
        <v>66</v>
      </c>
      <c r="G2426" s="4" t="s">
        <v>67</v>
      </c>
      <c r="H2426" s="6" t="s">
        <v>17</v>
      </c>
      <c r="I2426" s="7">
        <v>36</v>
      </c>
      <c r="J2426" s="8">
        <v>137</v>
      </c>
      <c r="K2426" s="9">
        <v>4932</v>
      </c>
      <c r="L2426" s="9">
        <v>2071.44</v>
      </c>
      <c r="M2426" s="10">
        <v>0.42</v>
      </c>
      <c r="N2426" s="4" t="s">
        <v>83</v>
      </c>
      <c r="O2426" s="4" t="str">
        <f>TEXT(Table1[[#This Row],[Invoice Date]],"yyyy")</f>
        <v>2021</v>
      </c>
      <c r="P2426" s="4" t="str">
        <f>TEXT(Table1[[#This Row],[Invoice Date]],"mmm")</f>
        <v>Feb</v>
      </c>
      <c r="Q2426" s="27">
        <f>WEEKNUM(Table1[[#This Row],[Invoice Date]]) + IF(YEAR(Table1[[#This Row],[Invoice Date]])=2021, 52, 0)</f>
        <v>60</v>
      </c>
    </row>
    <row r="2427" spans="2:17" ht="14.25" customHeight="1" x14ac:dyDescent="0.3">
      <c r="B2427" s="4" t="s">
        <v>26</v>
      </c>
      <c r="C2427" s="33">
        <v>1197831</v>
      </c>
      <c r="D2427" s="5">
        <v>44244</v>
      </c>
      <c r="E2427" s="4" t="s">
        <v>48</v>
      </c>
      <c r="F2427" s="4" t="s">
        <v>49</v>
      </c>
      <c r="G2427" s="4" t="s">
        <v>68</v>
      </c>
      <c r="H2427" s="6" t="s">
        <v>23</v>
      </c>
      <c r="I2427" s="7">
        <v>47</v>
      </c>
      <c r="J2427" s="8">
        <v>108</v>
      </c>
      <c r="K2427" s="9">
        <v>5076</v>
      </c>
      <c r="L2427" s="9">
        <v>2944.0800000000004</v>
      </c>
      <c r="M2427" s="10">
        <v>0.58000000000000007</v>
      </c>
      <c r="N2427" s="4" t="s">
        <v>83</v>
      </c>
      <c r="O2427" s="4" t="str">
        <f>TEXT(Table1[[#This Row],[Invoice Date]],"yyyy")</f>
        <v>2021</v>
      </c>
      <c r="P2427" s="4" t="str">
        <f>TEXT(Table1[[#This Row],[Invoice Date]],"mmm")</f>
        <v>Feb</v>
      </c>
      <c r="Q2427" s="27">
        <f>WEEKNUM(Table1[[#This Row],[Invoice Date]]) + IF(YEAR(Table1[[#This Row],[Invoice Date]])=2021, 52, 0)</f>
        <v>60</v>
      </c>
    </row>
    <row r="2428" spans="2:17" ht="14.25" customHeight="1" x14ac:dyDescent="0.3">
      <c r="B2428" s="4" t="s">
        <v>26</v>
      </c>
      <c r="C2428" s="33">
        <v>1197831</v>
      </c>
      <c r="D2428" s="5">
        <v>44244</v>
      </c>
      <c r="E2428" s="4" t="s">
        <v>36</v>
      </c>
      <c r="F2428" s="4" t="s">
        <v>74</v>
      </c>
      <c r="G2428" s="4" t="s">
        <v>75</v>
      </c>
      <c r="H2428" s="6" t="s">
        <v>22</v>
      </c>
      <c r="I2428" s="7">
        <v>41</v>
      </c>
      <c r="J2428" s="8">
        <v>126</v>
      </c>
      <c r="K2428" s="9">
        <v>5166</v>
      </c>
      <c r="L2428" s="9">
        <v>2841.2999999999997</v>
      </c>
      <c r="M2428" s="10">
        <v>0.54999999999999993</v>
      </c>
      <c r="N2428" s="4" t="s">
        <v>83</v>
      </c>
      <c r="O2428" s="4" t="str">
        <f>TEXT(Table1[[#This Row],[Invoice Date]],"yyyy")</f>
        <v>2021</v>
      </c>
      <c r="P2428" s="4" t="str">
        <f>TEXT(Table1[[#This Row],[Invoice Date]],"mmm")</f>
        <v>Feb</v>
      </c>
      <c r="Q2428" s="27">
        <f>WEEKNUM(Table1[[#This Row],[Invoice Date]]) + IF(YEAR(Table1[[#This Row],[Invoice Date]])=2021, 52, 0)</f>
        <v>60</v>
      </c>
    </row>
    <row r="2429" spans="2:17" ht="14.25" customHeight="1" x14ac:dyDescent="0.3">
      <c r="B2429" s="4" t="s">
        <v>26</v>
      </c>
      <c r="C2429" s="33">
        <v>1197831</v>
      </c>
      <c r="D2429" s="5">
        <v>44244</v>
      </c>
      <c r="E2429" s="4" t="s">
        <v>31</v>
      </c>
      <c r="F2429" s="4" t="s">
        <v>66</v>
      </c>
      <c r="G2429" s="4" t="s">
        <v>67</v>
      </c>
      <c r="H2429" s="6" t="s">
        <v>19</v>
      </c>
      <c r="I2429" s="7">
        <v>49</v>
      </c>
      <c r="J2429" s="8">
        <v>111</v>
      </c>
      <c r="K2429" s="9">
        <v>5439</v>
      </c>
      <c r="L2429" s="9">
        <v>1903.6499999999999</v>
      </c>
      <c r="M2429" s="10">
        <v>0.35</v>
      </c>
      <c r="N2429" s="4" t="s">
        <v>83</v>
      </c>
      <c r="O2429" s="4" t="str">
        <f>TEXT(Table1[[#This Row],[Invoice Date]],"yyyy")</f>
        <v>2021</v>
      </c>
      <c r="P2429" s="4" t="str">
        <f>TEXT(Table1[[#This Row],[Invoice Date]],"mmm")</f>
        <v>Feb</v>
      </c>
      <c r="Q2429" s="27">
        <f>WEEKNUM(Table1[[#This Row],[Invoice Date]]) + IF(YEAR(Table1[[#This Row],[Invoice Date]])=2021, 52, 0)</f>
        <v>60</v>
      </c>
    </row>
    <row r="2430" spans="2:17" ht="14.25" customHeight="1" x14ac:dyDescent="0.3">
      <c r="B2430" s="4" t="s">
        <v>26</v>
      </c>
      <c r="C2430" s="33">
        <v>1197831</v>
      </c>
      <c r="D2430" s="5">
        <v>44244</v>
      </c>
      <c r="E2430" s="4" t="s">
        <v>31</v>
      </c>
      <c r="F2430" s="4" t="s">
        <v>66</v>
      </c>
      <c r="G2430" s="4" t="s">
        <v>67</v>
      </c>
      <c r="H2430" s="6" t="s">
        <v>20</v>
      </c>
      <c r="I2430" s="7">
        <v>49</v>
      </c>
      <c r="J2430" s="8">
        <v>111</v>
      </c>
      <c r="K2430" s="9">
        <v>5439</v>
      </c>
      <c r="L2430" s="9">
        <v>2175.6</v>
      </c>
      <c r="M2430" s="10">
        <v>0.4</v>
      </c>
      <c r="N2430" s="4" t="s">
        <v>83</v>
      </c>
      <c r="O2430" s="4" t="str">
        <f>TEXT(Table1[[#This Row],[Invoice Date]],"yyyy")</f>
        <v>2021</v>
      </c>
      <c r="P2430" s="4" t="str">
        <f>TEXT(Table1[[#This Row],[Invoice Date]],"mmm")</f>
        <v>Feb</v>
      </c>
      <c r="Q2430" s="27">
        <f>WEEKNUM(Table1[[#This Row],[Invoice Date]]) + IF(YEAR(Table1[[#This Row],[Invoice Date]])=2021, 52, 0)</f>
        <v>60</v>
      </c>
    </row>
    <row r="2431" spans="2:17" ht="14.25" customHeight="1" x14ac:dyDescent="0.3">
      <c r="B2431" s="4" t="s">
        <v>34</v>
      </c>
      <c r="C2431" s="33">
        <v>1189833</v>
      </c>
      <c r="D2431" s="5">
        <v>44244</v>
      </c>
      <c r="E2431" s="4" t="s">
        <v>31</v>
      </c>
      <c r="F2431" s="4" t="s">
        <v>32</v>
      </c>
      <c r="G2431" s="4" t="s">
        <v>33</v>
      </c>
      <c r="H2431" s="6" t="s">
        <v>17</v>
      </c>
      <c r="I2431" s="7">
        <v>26</v>
      </c>
      <c r="J2431" s="8">
        <v>224</v>
      </c>
      <c r="K2431" s="9">
        <v>5824</v>
      </c>
      <c r="L2431" s="9">
        <v>2504.3200000000002</v>
      </c>
      <c r="M2431" s="10">
        <v>0.43000000000000005</v>
      </c>
      <c r="N2431" s="4" t="s">
        <v>24</v>
      </c>
      <c r="O2431" s="4" t="str">
        <f>TEXT(Table1[[#This Row],[Invoice Date]],"yyyy")</f>
        <v>2021</v>
      </c>
      <c r="P2431" s="4" t="str">
        <f>TEXT(Table1[[#This Row],[Invoice Date]],"mmm")</f>
        <v>Feb</v>
      </c>
      <c r="Q2431" s="27">
        <f>WEEKNUM(Table1[[#This Row],[Invoice Date]]) + IF(YEAR(Table1[[#This Row],[Invoice Date]])=2021, 52, 0)</f>
        <v>60</v>
      </c>
    </row>
    <row r="2432" spans="2:17" ht="14.25" customHeight="1" x14ac:dyDescent="0.3">
      <c r="B2432" s="4" t="s">
        <v>34</v>
      </c>
      <c r="C2432" s="33">
        <v>1189833</v>
      </c>
      <c r="D2432" s="5">
        <v>44244</v>
      </c>
      <c r="E2432" s="4" t="s">
        <v>31</v>
      </c>
      <c r="F2432" s="4" t="s">
        <v>32</v>
      </c>
      <c r="G2432" s="4" t="s">
        <v>33</v>
      </c>
      <c r="H2432" s="6" t="s">
        <v>17</v>
      </c>
      <c r="I2432" s="7">
        <v>32</v>
      </c>
      <c r="J2432" s="8">
        <v>203</v>
      </c>
      <c r="K2432" s="9">
        <v>6496</v>
      </c>
      <c r="L2432" s="9">
        <v>3312.96</v>
      </c>
      <c r="M2432" s="10">
        <v>0.51</v>
      </c>
      <c r="N2432" s="4" t="s">
        <v>83</v>
      </c>
      <c r="O2432" s="4" t="str">
        <f>TEXT(Table1[[#This Row],[Invoice Date]],"yyyy")</f>
        <v>2021</v>
      </c>
      <c r="P2432" s="4" t="str">
        <f>TEXT(Table1[[#This Row],[Invoice Date]],"mmm")</f>
        <v>Feb</v>
      </c>
      <c r="Q2432" s="27">
        <f>WEEKNUM(Table1[[#This Row],[Invoice Date]]) + IF(YEAR(Table1[[#This Row],[Invoice Date]])=2021, 52, 0)</f>
        <v>60</v>
      </c>
    </row>
    <row r="2433" spans="2:17" ht="14.25" customHeight="1" x14ac:dyDescent="0.3">
      <c r="B2433" s="4" t="s">
        <v>26</v>
      </c>
      <c r="C2433" s="33">
        <v>1197831</v>
      </c>
      <c r="D2433" s="5">
        <v>44244</v>
      </c>
      <c r="E2433" s="4" t="s">
        <v>48</v>
      </c>
      <c r="F2433" s="4" t="s">
        <v>72</v>
      </c>
      <c r="G2433" s="4" t="s">
        <v>73</v>
      </c>
      <c r="H2433" s="6" t="s">
        <v>17</v>
      </c>
      <c r="I2433" s="7">
        <v>26</v>
      </c>
      <c r="J2433" s="8">
        <v>256</v>
      </c>
      <c r="K2433" s="9">
        <v>6656</v>
      </c>
      <c r="L2433" s="9">
        <v>3660.8</v>
      </c>
      <c r="M2433" s="10">
        <v>0.55000000000000004</v>
      </c>
      <c r="N2433" s="4" t="s">
        <v>24</v>
      </c>
      <c r="O2433" s="4" t="str">
        <f>TEXT(Table1[[#This Row],[Invoice Date]],"yyyy")</f>
        <v>2021</v>
      </c>
      <c r="P2433" s="4" t="str">
        <f>TEXT(Table1[[#This Row],[Invoice Date]],"mmm")</f>
        <v>Feb</v>
      </c>
      <c r="Q2433" s="27">
        <f>WEEKNUM(Table1[[#This Row],[Invoice Date]]) + IF(YEAR(Table1[[#This Row],[Invoice Date]])=2021, 52, 0)</f>
        <v>60</v>
      </c>
    </row>
    <row r="2434" spans="2:17" ht="14.25" customHeight="1" x14ac:dyDescent="0.3">
      <c r="B2434" s="4" t="s">
        <v>26</v>
      </c>
      <c r="C2434" s="33">
        <v>1197831</v>
      </c>
      <c r="D2434" s="5">
        <v>44244</v>
      </c>
      <c r="E2434" s="4" t="s">
        <v>48</v>
      </c>
      <c r="F2434" s="4" t="s">
        <v>72</v>
      </c>
      <c r="G2434" s="4" t="s">
        <v>73</v>
      </c>
      <c r="H2434" s="6" t="s">
        <v>17</v>
      </c>
      <c r="I2434" s="7">
        <v>34</v>
      </c>
      <c r="J2434" s="8">
        <v>200</v>
      </c>
      <c r="K2434" s="9">
        <v>6800</v>
      </c>
      <c r="L2434" s="9">
        <v>4284</v>
      </c>
      <c r="M2434" s="10">
        <v>0.63</v>
      </c>
      <c r="N2434" s="4" t="s">
        <v>83</v>
      </c>
      <c r="O2434" s="4" t="str">
        <f>TEXT(Table1[[#This Row],[Invoice Date]],"yyyy")</f>
        <v>2021</v>
      </c>
      <c r="P2434" s="4" t="str">
        <f>TEXT(Table1[[#This Row],[Invoice Date]],"mmm")</f>
        <v>Feb</v>
      </c>
      <c r="Q2434" s="27">
        <f>WEEKNUM(Table1[[#This Row],[Invoice Date]]) + IF(YEAR(Table1[[#This Row],[Invoice Date]])=2021, 52, 0)</f>
        <v>60</v>
      </c>
    </row>
    <row r="2435" spans="2:17" ht="14.25" customHeight="1" x14ac:dyDescent="0.3">
      <c r="B2435" s="4" t="s">
        <v>30</v>
      </c>
      <c r="C2435" s="34">
        <v>1128299</v>
      </c>
      <c r="D2435" s="5">
        <v>44244</v>
      </c>
      <c r="E2435" s="4" t="s">
        <v>15</v>
      </c>
      <c r="F2435" s="4" t="s">
        <v>118</v>
      </c>
      <c r="G2435" s="4" t="s">
        <v>93</v>
      </c>
      <c r="H2435" s="6" t="s">
        <v>21</v>
      </c>
      <c r="I2435" s="7">
        <v>35</v>
      </c>
      <c r="J2435" s="8">
        <v>175</v>
      </c>
      <c r="K2435" s="9">
        <v>61250</v>
      </c>
      <c r="L2435" s="9">
        <v>24500</v>
      </c>
      <c r="M2435" s="10">
        <v>0.4</v>
      </c>
      <c r="N2435" s="4" t="s">
        <v>18</v>
      </c>
      <c r="O2435" s="4" t="str">
        <f>TEXT(Table1[[#This Row],[Invoice Date]],"yyyy")</f>
        <v>2021</v>
      </c>
      <c r="P2435" s="4" t="str">
        <f>TEXT(Table1[[#This Row],[Invoice Date]],"mmm")</f>
        <v>Feb</v>
      </c>
      <c r="Q2435" s="27">
        <f>WEEKNUM(Table1[[#This Row],[Invoice Date]]) + IF(YEAR(Table1[[#This Row],[Invoice Date]])=2021, 52, 0)</f>
        <v>60</v>
      </c>
    </row>
    <row r="2436" spans="2:17" ht="14.25" customHeight="1" x14ac:dyDescent="0.3">
      <c r="B2436" s="4" t="s">
        <v>30</v>
      </c>
      <c r="C2436" s="34">
        <v>1128299</v>
      </c>
      <c r="D2436" s="5">
        <v>44244</v>
      </c>
      <c r="E2436" s="4" t="s">
        <v>36</v>
      </c>
      <c r="F2436" s="4" t="s">
        <v>116</v>
      </c>
      <c r="G2436" s="4" t="s">
        <v>117</v>
      </c>
      <c r="H2436" s="6" t="s">
        <v>19</v>
      </c>
      <c r="I2436" s="7">
        <v>40</v>
      </c>
      <c r="J2436" s="8">
        <v>200</v>
      </c>
      <c r="K2436" s="9">
        <v>80000</v>
      </c>
      <c r="L2436" s="9">
        <v>32000</v>
      </c>
      <c r="M2436" s="10">
        <v>0.4</v>
      </c>
      <c r="N2436" s="4" t="s">
        <v>18</v>
      </c>
      <c r="O2436" s="4" t="str">
        <f>TEXT(Table1[[#This Row],[Invoice Date]],"yyyy")</f>
        <v>2021</v>
      </c>
      <c r="P2436" s="4" t="str">
        <f>TEXT(Table1[[#This Row],[Invoice Date]],"mmm")</f>
        <v>Feb</v>
      </c>
      <c r="Q2436" s="27">
        <f>WEEKNUM(Table1[[#This Row],[Invoice Date]]) + IF(YEAR(Table1[[#This Row],[Invoice Date]])=2021, 52, 0)</f>
        <v>60</v>
      </c>
    </row>
    <row r="2437" spans="2:17" ht="14.25" customHeight="1" x14ac:dyDescent="0.3">
      <c r="B2437" s="4" t="s">
        <v>30</v>
      </c>
      <c r="C2437" s="34">
        <v>1128299</v>
      </c>
      <c r="D2437" s="5">
        <v>44244</v>
      </c>
      <c r="E2437" s="4" t="s">
        <v>15</v>
      </c>
      <c r="F2437" s="4" t="s">
        <v>118</v>
      </c>
      <c r="G2437" s="4" t="s">
        <v>93</v>
      </c>
      <c r="H2437" s="6" t="s">
        <v>23</v>
      </c>
      <c r="I2437" s="7">
        <v>24.999999999999993</v>
      </c>
      <c r="J2437" s="8">
        <v>350</v>
      </c>
      <c r="K2437" s="9">
        <v>87499.999999999971</v>
      </c>
      <c r="L2437" s="9">
        <v>34999.999999999993</v>
      </c>
      <c r="M2437" s="10">
        <v>0.4</v>
      </c>
      <c r="N2437" s="4" t="s">
        <v>18</v>
      </c>
      <c r="O2437" s="4" t="str">
        <f>TEXT(Table1[[#This Row],[Invoice Date]],"yyyy")</f>
        <v>2021</v>
      </c>
      <c r="P2437" s="4" t="str">
        <f>TEXT(Table1[[#This Row],[Invoice Date]],"mmm")</f>
        <v>Feb</v>
      </c>
      <c r="Q2437" s="27">
        <f>WEEKNUM(Table1[[#This Row],[Invoice Date]]) + IF(YEAR(Table1[[#This Row],[Invoice Date]])=2021, 52, 0)</f>
        <v>60</v>
      </c>
    </row>
    <row r="2438" spans="2:17" ht="14.25" customHeight="1" x14ac:dyDescent="0.3">
      <c r="B2438" s="4" t="s">
        <v>30</v>
      </c>
      <c r="C2438" s="34">
        <v>1128299</v>
      </c>
      <c r="D2438" s="5">
        <v>44244</v>
      </c>
      <c r="E2438" s="4" t="s">
        <v>27</v>
      </c>
      <c r="F2438" s="4" t="s">
        <v>81</v>
      </c>
      <c r="G2438" s="4" t="s">
        <v>82</v>
      </c>
      <c r="H2438" s="6" t="s">
        <v>22</v>
      </c>
      <c r="I2438" s="7">
        <v>50.000000000000014</v>
      </c>
      <c r="J2438" s="8">
        <v>175</v>
      </c>
      <c r="K2438" s="9">
        <v>87500.000000000029</v>
      </c>
      <c r="L2438" s="9">
        <v>39375.000000000015</v>
      </c>
      <c r="M2438" s="10">
        <v>0.45</v>
      </c>
      <c r="N2438" s="4" t="s">
        <v>18</v>
      </c>
      <c r="O2438" s="4" t="str">
        <f>TEXT(Table1[[#This Row],[Invoice Date]],"yyyy")</f>
        <v>2021</v>
      </c>
      <c r="P2438" s="4" t="str">
        <f>TEXT(Table1[[#This Row],[Invoice Date]],"mmm")</f>
        <v>Feb</v>
      </c>
      <c r="Q2438" s="27">
        <f>WEEKNUM(Table1[[#This Row],[Invoice Date]]) + IF(YEAR(Table1[[#This Row],[Invoice Date]])=2021, 52, 0)</f>
        <v>60</v>
      </c>
    </row>
    <row r="2439" spans="2:17" ht="14.25" customHeight="1" x14ac:dyDescent="0.3">
      <c r="B2439" s="4" t="s">
        <v>30</v>
      </c>
      <c r="C2439" s="34">
        <v>1128299</v>
      </c>
      <c r="D2439" s="5">
        <v>44244</v>
      </c>
      <c r="E2439" s="4" t="s">
        <v>36</v>
      </c>
      <c r="F2439" s="4" t="s">
        <v>116</v>
      </c>
      <c r="G2439" s="4" t="s">
        <v>117</v>
      </c>
      <c r="H2439" s="6" t="s">
        <v>20</v>
      </c>
      <c r="I2439" s="7">
        <v>30.000000000000004</v>
      </c>
      <c r="J2439" s="8">
        <v>300</v>
      </c>
      <c r="K2439" s="9">
        <v>90000.000000000015</v>
      </c>
      <c r="L2439" s="9">
        <v>36000.000000000007</v>
      </c>
      <c r="M2439" s="10">
        <v>0.4</v>
      </c>
      <c r="N2439" s="4" t="s">
        <v>18</v>
      </c>
      <c r="O2439" s="4" t="str">
        <f>TEXT(Table1[[#This Row],[Invoice Date]],"yyyy")</f>
        <v>2021</v>
      </c>
      <c r="P2439" s="4" t="str">
        <f>TEXT(Table1[[#This Row],[Invoice Date]],"mmm")</f>
        <v>Feb</v>
      </c>
      <c r="Q2439" s="27">
        <f>WEEKNUM(Table1[[#This Row],[Invoice Date]]) + IF(YEAR(Table1[[#This Row],[Invoice Date]])=2021, 52, 0)</f>
        <v>60</v>
      </c>
    </row>
    <row r="2440" spans="2:17" ht="14.25" customHeight="1" x14ac:dyDescent="0.3">
      <c r="B2440" s="4" t="s">
        <v>26</v>
      </c>
      <c r="C2440" s="33">
        <v>1197831</v>
      </c>
      <c r="D2440" s="5">
        <v>44244</v>
      </c>
      <c r="E2440" s="4" t="s">
        <v>48</v>
      </c>
      <c r="F2440" s="4" t="s">
        <v>49</v>
      </c>
      <c r="G2440" s="4" t="s">
        <v>68</v>
      </c>
      <c r="H2440" s="6" t="s">
        <v>22</v>
      </c>
      <c r="I2440" s="7">
        <v>55.000000000000007</v>
      </c>
      <c r="J2440" s="8">
        <v>200</v>
      </c>
      <c r="K2440" s="9">
        <v>110000.00000000001</v>
      </c>
      <c r="L2440" s="9">
        <v>22000.000000000004</v>
      </c>
      <c r="M2440" s="10">
        <v>0.2</v>
      </c>
      <c r="N2440" s="4" t="s">
        <v>24</v>
      </c>
      <c r="O2440" s="4" t="str">
        <f>TEXT(Table1[[#This Row],[Invoice Date]],"yyyy")</f>
        <v>2021</v>
      </c>
      <c r="P2440" s="4" t="str">
        <f>TEXT(Table1[[#This Row],[Invoice Date]],"mmm")</f>
        <v>Feb</v>
      </c>
      <c r="Q2440" s="27">
        <f>WEEKNUM(Table1[[#This Row],[Invoice Date]]) + IF(YEAR(Table1[[#This Row],[Invoice Date]])=2021, 52, 0)</f>
        <v>60</v>
      </c>
    </row>
    <row r="2441" spans="2:17" ht="14.25" customHeight="1" x14ac:dyDescent="0.3">
      <c r="B2441" s="4" t="s">
        <v>26</v>
      </c>
      <c r="C2441" s="33">
        <v>1197831</v>
      </c>
      <c r="D2441" s="5">
        <v>44244</v>
      </c>
      <c r="E2441" s="4" t="s">
        <v>36</v>
      </c>
      <c r="F2441" s="4" t="s">
        <v>74</v>
      </c>
      <c r="G2441" s="4" t="s">
        <v>75</v>
      </c>
      <c r="H2441" s="6" t="s">
        <v>21</v>
      </c>
      <c r="I2441" s="7">
        <v>29.999999999999993</v>
      </c>
      <c r="J2441" s="8">
        <v>375</v>
      </c>
      <c r="K2441" s="9">
        <v>112499.99999999997</v>
      </c>
      <c r="L2441" s="9">
        <v>39374.999999999985</v>
      </c>
      <c r="M2441" s="10">
        <v>0.35</v>
      </c>
      <c r="N2441" s="4" t="s">
        <v>18</v>
      </c>
      <c r="O2441" s="4" t="str">
        <f>TEXT(Table1[[#This Row],[Invoice Date]],"yyyy")</f>
        <v>2021</v>
      </c>
      <c r="P2441" s="4" t="str">
        <f>TEXT(Table1[[#This Row],[Invoice Date]],"mmm")</f>
        <v>Feb</v>
      </c>
      <c r="Q2441" s="27">
        <f>WEEKNUM(Table1[[#This Row],[Invoice Date]]) + IF(YEAR(Table1[[#This Row],[Invoice Date]])=2021, 52, 0)</f>
        <v>60</v>
      </c>
    </row>
    <row r="2442" spans="2:17" ht="14.25" customHeight="1" x14ac:dyDescent="0.3">
      <c r="B2442" s="4" t="s">
        <v>30</v>
      </c>
      <c r="C2442" s="34">
        <v>1128299</v>
      </c>
      <c r="D2442" s="5">
        <v>44244</v>
      </c>
      <c r="E2442" s="4" t="s">
        <v>27</v>
      </c>
      <c r="F2442" s="4" t="s">
        <v>81</v>
      </c>
      <c r="G2442" s="4" t="s">
        <v>82</v>
      </c>
      <c r="H2442" s="6" t="s">
        <v>21</v>
      </c>
      <c r="I2442" s="7">
        <v>45</v>
      </c>
      <c r="J2442" s="8">
        <v>250</v>
      </c>
      <c r="K2442" s="9">
        <v>112500</v>
      </c>
      <c r="L2442" s="9">
        <v>44999.999999999993</v>
      </c>
      <c r="M2442" s="10">
        <v>0.39999999999999997</v>
      </c>
      <c r="N2442" s="4" t="s">
        <v>18</v>
      </c>
      <c r="O2442" s="4" t="str">
        <f>TEXT(Table1[[#This Row],[Invoice Date]],"yyyy")</f>
        <v>2021</v>
      </c>
      <c r="P2442" s="4" t="str">
        <f>TEXT(Table1[[#This Row],[Invoice Date]],"mmm")</f>
        <v>Feb</v>
      </c>
      <c r="Q2442" s="27">
        <f>WEEKNUM(Table1[[#This Row],[Invoice Date]]) + IF(YEAR(Table1[[#This Row],[Invoice Date]])=2021, 52, 0)</f>
        <v>60</v>
      </c>
    </row>
    <row r="2443" spans="2:17" ht="14.25" customHeight="1" x14ac:dyDescent="0.3">
      <c r="B2443" s="4" t="s">
        <v>30</v>
      </c>
      <c r="C2443" s="34">
        <v>1128299</v>
      </c>
      <c r="D2443" s="5">
        <v>44244</v>
      </c>
      <c r="E2443" s="4" t="s">
        <v>15</v>
      </c>
      <c r="F2443" s="4" t="s">
        <v>118</v>
      </c>
      <c r="G2443" s="4" t="s">
        <v>93</v>
      </c>
      <c r="H2443" s="6" t="s">
        <v>22</v>
      </c>
      <c r="I2443" s="7">
        <v>49.999999999999993</v>
      </c>
      <c r="J2443" s="8">
        <v>250</v>
      </c>
      <c r="K2443" s="9">
        <v>124999.99999999999</v>
      </c>
      <c r="L2443" s="9">
        <v>50000</v>
      </c>
      <c r="M2443" s="10">
        <v>0.4</v>
      </c>
      <c r="N2443" s="4" t="s">
        <v>18</v>
      </c>
      <c r="O2443" s="4" t="str">
        <f>TEXT(Table1[[#This Row],[Invoice Date]],"yyyy")</f>
        <v>2021</v>
      </c>
      <c r="P2443" s="4" t="str">
        <f>TEXT(Table1[[#This Row],[Invoice Date]],"mmm")</f>
        <v>Feb</v>
      </c>
      <c r="Q2443" s="27">
        <f>WEEKNUM(Table1[[#This Row],[Invoice Date]]) + IF(YEAR(Table1[[#This Row],[Invoice Date]])=2021, 52, 0)</f>
        <v>60</v>
      </c>
    </row>
    <row r="2444" spans="2:17" ht="14.25" customHeight="1" x14ac:dyDescent="0.3">
      <c r="B2444" s="4" t="s">
        <v>26</v>
      </c>
      <c r="C2444" s="33">
        <v>1197831</v>
      </c>
      <c r="D2444" s="5">
        <v>44244</v>
      </c>
      <c r="E2444" s="4" t="s">
        <v>48</v>
      </c>
      <c r="F2444" s="4" t="s">
        <v>72</v>
      </c>
      <c r="G2444" s="4" t="s">
        <v>73</v>
      </c>
      <c r="H2444" s="6" t="s">
        <v>20</v>
      </c>
      <c r="I2444" s="7">
        <v>25</v>
      </c>
      <c r="J2444" s="8">
        <v>500</v>
      </c>
      <c r="K2444" s="9">
        <v>125000</v>
      </c>
      <c r="L2444" s="9">
        <v>37500</v>
      </c>
      <c r="M2444" s="10">
        <v>0.3</v>
      </c>
      <c r="N2444" s="4" t="s">
        <v>18</v>
      </c>
      <c r="O2444" s="4" t="str">
        <f>TEXT(Table1[[#This Row],[Invoice Date]],"yyyy")</f>
        <v>2021</v>
      </c>
      <c r="P2444" s="4" t="str">
        <f>TEXT(Table1[[#This Row],[Invoice Date]],"mmm")</f>
        <v>Feb</v>
      </c>
      <c r="Q2444" s="27">
        <f>WEEKNUM(Table1[[#This Row],[Invoice Date]]) + IF(YEAR(Table1[[#This Row],[Invoice Date]])=2021, 52, 0)</f>
        <v>60</v>
      </c>
    </row>
    <row r="2445" spans="2:17" ht="14.25" customHeight="1" x14ac:dyDescent="0.3">
      <c r="B2445" s="4" t="s">
        <v>26</v>
      </c>
      <c r="C2445" s="33">
        <v>1197831</v>
      </c>
      <c r="D2445" s="5">
        <v>44244</v>
      </c>
      <c r="E2445" s="4" t="s">
        <v>48</v>
      </c>
      <c r="F2445" s="4" t="s">
        <v>49</v>
      </c>
      <c r="G2445" s="4" t="s">
        <v>68</v>
      </c>
      <c r="H2445" s="6" t="s">
        <v>21</v>
      </c>
      <c r="I2445" s="7">
        <v>50</v>
      </c>
      <c r="J2445" s="8">
        <v>275</v>
      </c>
      <c r="K2445" s="9">
        <v>137500</v>
      </c>
      <c r="L2445" s="9">
        <v>41250</v>
      </c>
      <c r="M2445" s="10">
        <v>0.3</v>
      </c>
      <c r="N2445" s="4" t="s">
        <v>24</v>
      </c>
      <c r="O2445" s="4" t="str">
        <f>TEXT(Table1[[#This Row],[Invoice Date]],"yyyy")</f>
        <v>2021</v>
      </c>
      <c r="P2445" s="4" t="str">
        <f>TEXT(Table1[[#This Row],[Invoice Date]],"mmm")</f>
        <v>Feb</v>
      </c>
      <c r="Q2445" s="27">
        <f>WEEKNUM(Table1[[#This Row],[Invoice Date]]) + IF(YEAR(Table1[[#This Row],[Invoice Date]])=2021, 52, 0)</f>
        <v>60</v>
      </c>
    </row>
    <row r="2446" spans="2:17" ht="14.25" customHeight="1" x14ac:dyDescent="0.3">
      <c r="B2446" s="4" t="s">
        <v>26</v>
      </c>
      <c r="C2446" s="33">
        <v>1197831</v>
      </c>
      <c r="D2446" s="5">
        <v>44244</v>
      </c>
      <c r="E2446" s="4" t="s">
        <v>48</v>
      </c>
      <c r="F2446" s="4" t="s">
        <v>72</v>
      </c>
      <c r="G2446" s="4" t="s">
        <v>73</v>
      </c>
      <c r="H2446" s="6" t="s">
        <v>19</v>
      </c>
      <c r="I2446" s="7">
        <v>35</v>
      </c>
      <c r="J2446" s="8">
        <v>450</v>
      </c>
      <c r="K2446" s="9">
        <v>157500</v>
      </c>
      <c r="L2446" s="9">
        <v>62999.999999999993</v>
      </c>
      <c r="M2446" s="10">
        <v>0.39999999999999997</v>
      </c>
      <c r="N2446" s="4" t="s">
        <v>18</v>
      </c>
      <c r="O2446" s="4" t="str">
        <f>TEXT(Table1[[#This Row],[Invoice Date]],"yyyy")</f>
        <v>2021</v>
      </c>
      <c r="P2446" s="4" t="str">
        <f>TEXT(Table1[[#This Row],[Invoice Date]],"mmm")</f>
        <v>Feb</v>
      </c>
      <c r="Q2446" s="27">
        <f>WEEKNUM(Table1[[#This Row],[Invoice Date]]) + IF(YEAR(Table1[[#This Row],[Invoice Date]])=2021, 52, 0)</f>
        <v>60</v>
      </c>
    </row>
    <row r="2447" spans="2:17" ht="14.25" customHeight="1" x14ac:dyDescent="0.3">
      <c r="B2447" s="4" t="s">
        <v>30</v>
      </c>
      <c r="C2447" s="34">
        <v>1128299</v>
      </c>
      <c r="D2447" s="5">
        <v>44244</v>
      </c>
      <c r="E2447" s="4" t="s">
        <v>27</v>
      </c>
      <c r="F2447" s="4" t="s">
        <v>81</v>
      </c>
      <c r="G2447" s="4" t="s">
        <v>82</v>
      </c>
      <c r="H2447" s="6" t="s">
        <v>23</v>
      </c>
      <c r="I2447" s="7">
        <v>45</v>
      </c>
      <c r="J2447" s="8">
        <v>375</v>
      </c>
      <c r="K2447" s="9">
        <v>168750</v>
      </c>
      <c r="L2447" s="9">
        <v>59062.499999999993</v>
      </c>
      <c r="M2447" s="10">
        <v>0.35</v>
      </c>
      <c r="N2447" s="4" t="s">
        <v>18</v>
      </c>
      <c r="O2447" s="4" t="str">
        <f>TEXT(Table1[[#This Row],[Invoice Date]],"yyyy")</f>
        <v>2021</v>
      </c>
      <c r="P2447" s="4" t="str">
        <f>TEXT(Table1[[#This Row],[Invoice Date]],"mmm")</f>
        <v>Feb</v>
      </c>
      <c r="Q2447" s="27">
        <f>WEEKNUM(Table1[[#This Row],[Invoice Date]]) + IF(YEAR(Table1[[#This Row],[Invoice Date]])=2021, 52, 0)</f>
        <v>60</v>
      </c>
    </row>
    <row r="2448" spans="2:17" ht="14.25" customHeight="1" x14ac:dyDescent="0.3">
      <c r="B2448" s="4" t="s">
        <v>30</v>
      </c>
      <c r="C2448" s="34">
        <v>1128299</v>
      </c>
      <c r="D2448" s="5">
        <v>44244</v>
      </c>
      <c r="E2448" s="4" t="s">
        <v>31</v>
      </c>
      <c r="F2448" s="4" t="s">
        <v>80</v>
      </c>
      <c r="G2448" s="4" t="s">
        <v>63</v>
      </c>
      <c r="H2448" s="6" t="s">
        <v>17</v>
      </c>
      <c r="I2448" s="7">
        <v>35</v>
      </c>
      <c r="J2448" s="8">
        <v>500</v>
      </c>
      <c r="K2448" s="9">
        <v>175000</v>
      </c>
      <c r="L2448" s="9">
        <v>70000</v>
      </c>
      <c r="M2448" s="10">
        <v>0.39999999999999997</v>
      </c>
      <c r="N2448" s="4" t="s">
        <v>18</v>
      </c>
      <c r="O2448" s="4" t="str">
        <f>TEXT(Table1[[#This Row],[Invoice Date]],"yyyy")</f>
        <v>2021</v>
      </c>
      <c r="P2448" s="4" t="str">
        <f>TEXT(Table1[[#This Row],[Invoice Date]],"mmm")</f>
        <v>Feb</v>
      </c>
      <c r="Q2448" s="27">
        <f>WEEKNUM(Table1[[#This Row],[Invoice Date]]) + IF(YEAR(Table1[[#This Row],[Invoice Date]])=2021, 52, 0)</f>
        <v>60</v>
      </c>
    </row>
    <row r="2449" spans="2:17" ht="14.25" customHeight="1" x14ac:dyDescent="0.3">
      <c r="B2449" s="4" t="s">
        <v>30</v>
      </c>
      <c r="C2449" s="34">
        <v>1128299</v>
      </c>
      <c r="D2449" s="5">
        <v>44244</v>
      </c>
      <c r="E2449" s="4" t="s">
        <v>31</v>
      </c>
      <c r="F2449" s="4" t="s">
        <v>80</v>
      </c>
      <c r="G2449" s="4" t="s">
        <v>63</v>
      </c>
      <c r="H2449" s="6" t="s">
        <v>19</v>
      </c>
      <c r="I2449" s="7">
        <v>45</v>
      </c>
      <c r="J2449" s="8">
        <v>400</v>
      </c>
      <c r="K2449" s="9">
        <v>180000</v>
      </c>
      <c r="L2449" s="9">
        <v>72000</v>
      </c>
      <c r="M2449" s="10">
        <v>0.39999999999999997</v>
      </c>
      <c r="N2449" s="4" t="s">
        <v>18</v>
      </c>
      <c r="O2449" s="4" t="str">
        <f>TEXT(Table1[[#This Row],[Invoice Date]],"yyyy")</f>
        <v>2021</v>
      </c>
      <c r="P2449" s="4" t="str">
        <f>TEXT(Table1[[#This Row],[Invoice Date]],"mmm")</f>
        <v>Feb</v>
      </c>
      <c r="Q2449" s="27">
        <f>WEEKNUM(Table1[[#This Row],[Invoice Date]]) + IF(YEAR(Table1[[#This Row],[Invoice Date]])=2021, 52, 0)</f>
        <v>60</v>
      </c>
    </row>
    <row r="2450" spans="2:17" ht="14.25" customHeight="1" x14ac:dyDescent="0.3">
      <c r="B2450" s="4" t="s">
        <v>30</v>
      </c>
      <c r="C2450" s="34">
        <v>1128299</v>
      </c>
      <c r="D2450" s="5">
        <v>44244</v>
      </c>
      <c r="E2450" s="4" t="s">
        <v>31</v>
      </c>
      <c r="F2450" s="4" t="s">
        <v>80</v>
      </c>
      <c r="G2450" s="4" t="s">
        <v>63</v>
      </c>
      <c r="H2450" s="6" t="s">
        <v>20</v>
      </c>
      <c r="I2450" s="7">
        <v>45</v>
      </c>
      <c r="J2450" s="8">
        <v>400</v>
      </c>
      <c r="K2450" s="9">
        <v>180000</v>
      </c>
      <c r="L2450" s="9">
        <v>72000</v>
      </c>
      <c r="M2450" s="10">
        <v>0.39999999999999997</v>
      </c>
      <c r="N2450" s="4" t="s">
        <v>18</v>
      </c>
      <c r="O2450" s="4" t="str">
        <f>TEXT(Table1[[#This Row],[Invoice Date]],"yyyy")</f>
        <v>2021</v>
      </c>
      <c r="P2450" s="4" t="str">
        <f>TEXT(Table1[[#This Row],[Invoice Date]],"mmm")</f>
        <v>Feb</v>
      </c>
      <c r="Q2450" s="27">
        <f>WEEKNUM(Table1[[#This Row],[Invoice Date]]) + IF(YEAR(Table1[[#This Row],[Invoice Date]])=2021, 52, 0)</f>
        <v>60</v>
      </c>
    </row>
    <row r="2451" spans="2:17" ht="14.25" customHeight="1" x14ac:dyDescent="0.3">
      <c r="B2451" s="4" t="s">
        <v>34</v>
      </c>
      <c r="C2451" s="33">
        <v>1189833</v>
      </c>
      <c r="D2451" s="5">
        <v>44244</v>
      </c>
      <c r="E2451" s="4" t="s">
        <v>36</v>
      </c>
      <c r="F2451" s="4" t="s">
        <v>53</v>
      </c>
      <c r="G2451" s="4" t="s">
        <v>54</v>
      </c>
      <c r="H2451" s="6" t="s">
        <v>21</v>
      </c>
      <c r="I2451" s="7">
        <v>45</v>
      </c>
      <c r="J2451" s="8">
        <v>400</v>
      </c>
      <c r="K2451" s="9">
        <v>180000</v>
      </c>
      <c r="L2451" s="9">
        <v>72000</v>
      </c>
      <c r="M2451" s="10">
        <v>0.39999999999999997</v>
      </c>
      <c r="N2451" s="4" t="s">
        <v>24</v>
      </c>
      <c r="O2451" s="4" t="str">
        <f>TEXT(Table1[[#This Row],[Invoice Date]],"yyyy")</f>
        <v>2021</v>
      </c>
      <c r="P2451" s="4" t="str">
        <f>TEXT(Table1[[#This Row],[Invoice Date]],"mmm")</f>
        <v>Feb</v>
      </c>
      <c r="Q2451" s="27">
        <f>WEEKNUM(Table1[[#This Row],[Invoice Date]]) + IF(YEAR(Table1[[#This Row],[Invoice Date]])=2021, 52, 0)</f>
        <v>60</v>
      </c>
    </row>
    <row r="2452" spans="2:17" ht="14.25" customHeight="1" x14ac:dyDescent="0.3">
      <c r="B2452" s="4" t="s">
        <v>26</v>
      </c>
      <c r="C2452" s="33">
        <v>1197831</v>
      </c>
      <c r="D2452" s="5">
        <v>44244</v>
      </c>
      <c r="E2452" s="4" t="s">
        <v>36</v>
      </c>
      <c r="F2452" s="4" t="s">
        <v>74</v>
      </c>
      <c r="G2452" s="4" t="s">
        <v>75</v>
      </c>
      <c r="H2452" s="6" t="s">
        <v>23</v>
      </c>
      <c r="I2452" s="7">
        <v>35</v>
      </c>
      <c r="J2452" s="8">
        <v>550</v>
      </c>
      <c r="K2452" s="9">
        <v>192500</v>
      </c>
      <c r="L2452" s="9">
        <v>105875.00000000001</v>
      </c>
      <c r="M2452" s="10">
        <v>0.55000000000000004</v>
      </c>
      <c r="N2452" s="4" t="s">
        <v>18</v>
      </c>
      <c r="O2452" s="4" t="str">
        <f>TEXT(Table1[[#This Row],[Invoice Date]],"yyyy")</f>
        <v>2021</v>
      </c>
      <c r="P2452" s="4" t="str">
        <f>TEXT(Table1[[#This Row],[Invoice Date]],"mmm")</f>
        <v>Feb</v>
      </c>
      <c r="Q2452" s="27">
        <f>WEEKNUM(Table1[[#This Row],[Invoice Date]]) + IF(YEAR(Table1[[#This Row],[Invoice Date]])=2021, 52, 0)</f>
        <v>60</v>
      </c>
    </row>
    <row r="2453" spans="2:17" ht="14.25" customHeight="1" x14ac:dyDescent="0.3">
      <c r="B2453" s="4" t="s">
        <v>30</v>
      </c>
      <c r="C2453" s="34">
        <v>1128299</v>
      </c>
      <c r="D2453" s="5">
        <v>44244</v>
      </c>
      <c r="E2453" s="4" t="s">
        <v>36</v>
      </c>
      <c r="F2453" s="4" t="s">
        <v>116</v>
      </c>
      <c r="G2453" s="4" t="s">
        <v>117</v>
      </c>
      <c r="H2453" s="6" t="s">
        <v>17</v>
      </c>
      <c r="I2453" s="7">
        <v>35</v>
      </c>
      <c r="J2453" s="8">
        <v>550</v>
      </c>
      <c r="K2453" s="9">
        <v>192500</v>
      </c>
      <c r="L2453" s="9">
        <v>77000</v>
      </c>
      <c r="M2453" s="10">
        <v>0.4</v>
      </c>
      <c r="N2453" s="4" t="s">
        <v>18</v>
      </c>
      <c r="O2453" s="4" t="str">
        <f>TEXT(Table1[[#This Row],[Invoice Date]],"yyyy")</f>
        <v>2021</v>
      </c>
      <c r="P2453" s="4" t="str">
        <f>TEXT(Table1[[#This Row],[Invoice Date]],"mmm")</f>
        <v>Feb</v>
      </c>
      <c r="Q2453" s="27">
        <f>WEEKNUM(Table1[[#This Row],[Invoice Date]]) + IF(YEAR(Table1[[#This Row],[Invoice Date]])=2021, 52, 0)</f>
        <v>60</v>
      </c>
    </row>
    <row r="2454" spans="2:17" ht="14.25" customHeight="1" x14ac:dyDescent="0.3">
      <c r="B2454" s="4" t="s">
        <v>26</v>
      </c>
      <c r="C2454" s="33">
        <v>1197831</v>
      </c>
      <c r="D2454" s="5">
        <v>44244</v>
      </c>
      <c r="E2454" s="4" t="s">
        <v>48</v>
      </c>
      <c r="F2454" s="4" t="s">
        <v>49</v>
      </c>
      <c r="G2454" s="4" t="s">
        <v>68</v>
      </c>
      <c r="H2454" s="6" t="s">
        <v>23</v>
      </c>
      <c r="I2454" s="7">
        <v>50</v>
      </c>
      <c r="J2454" s="8">
        <v>400</v>
      </c>
      <c r="K2454" s="9">
        <v>200000</v>
      </c>
      <c r="L2454" s="9">
        <v>90000</v>
      </c>
      <c r="M2454" s="10">
        <v>0.45</v>
      </c>
      <c r="N2454" s="4" t="s">
        <v>24</v>
      </c>
      <c r="O2454" s="4" t="str">
        <f>TEXT(Table1[[#This Row],[Invoice Date]],"yyyy")</f>
        <v>2021</v>
      </c>
      <c r="P2454" s="4" t="str">
        <f>TEXT(Table1[[#This Row],[Invoice Date]],"mmm")</f>
        <v>Feb</v>
      </c>
      <c r="Q2454" s="27">
        <f>WEEKNUM(Table1[[#This Row],[Invoice Date]]) + IF(YEAR(Table1[[#This Row],[Invoice Date]])=2021, 52, 0)</f>
        <v>60</v>
      </c>
    </row>
    <row r="2455" spans="2:17" ht="14.25" customHeight="1" x14ac:dyDescent="0.3">
      <c r="B2455" s="4" t="s">
        <v>26</v>
      </c>
      <c r="C2455" s="33">
        <v>1197831</v>
      </c>
      <c r="D2455" s="5">
        <v>44244</v>
      </c>
      <c r="E2455" s="4" t="s">
        <v>36</v>
      </c>
      <c r="F2455" s="4" t="s">
        <v>74</v>
      </c>
      <c r="G2455" s="4" t="s">
        <v>75</v>
      </c>
      <c r="H2455" s="6" t="s">
        <v>22</v>
      </c>
      <c r="I2455" s="7">
        <v>45.000000000000007</v>
      </c>
      <c r="J2455" s="8">
        <v>450</v>
      </c>
      <c r="K2455" s="9">
        <v>202500.00000000003</v>
      </c>
      <c r="L2455" s="9">
        <v>81000</v>
      </c>
      <c r="M2455" s="10">
        <v>0.39999999999999997</v>
      </c>
      <c r="N2455" s="4" t="s">
        <v>18</v>
      </c>
      <c r="O2455" s="4" t="str">
        <f>TEXT(Table1[[#This Row],[Invoice Date]],"yyyy")</f>
        <v>2021</v>
      </c>
      <c r="P2455" s="4" t="str">
        <f>TEXT(Table1[[#This Row],[Invoice Date]],"mmm")</f>
        <v>Feb</v>
      </c>
      <c r="Q2455" s="27">
        <f>WEEKNUM(Table1[[#This Row],[Invoice Date]]) + IF(YEAR(Table1[[#This Row],[Invoice Date]])=2021, 52, 0)</f>
        <v>60</v>
      </c>
    </row>
    <row r="2456" spans="2:17" ht="14.25" customHeight="1" x14ac:dyDescent="0.3">
      <c r="B2456" s="4" t="s">
        <v>26</v>
      </c>
      <c r="C2456" s="33">
        <v>1197831</v>
      </c>
      <c r="D2456" s="5">
        <v>44244</v>
      </c>
      <c r="E2456" s="4" t="s">
        <v>31</v>
      </c>
      <c r="F2456" s="4" t="s">
        <v>66</v>
      </c>
      <c r="G2456" s="4" t="s">
        <v>67</v>
      </c>
      <c r="H2456" s="6" t="s">
        <v>17</v>
      </c>
      <c r="I2456" s="7">
        <v>40</v>
      </c>
      <c r="J2456" s="8">
        <v>525</v>
      </c>
      <c r="K2456" s="9">
        <v>210000</v>
      </c>
      <c r="L2456" s="9">
        <v>63000</v>
      </c>
      <c r="M2456" s="10">
        <v>0.3</v>
      </c>
      <c r="N2456" s="4" t="s">
        <v>24</v>
      </c>
      <c r="O2456" s="4" t="str">
        <f>TEXT(Table1[[#This Row],[Invoice Date]],"yyyy")</f>
        <v>2021</v>
      </c>
      <c r="P2456" s="4" t="str">
        <f>TEXT(Table1[[#This Row],[Invoice Date]],"mmm")</f>
        <v>Feb</v>
      </c>
      <c r="Q2456" s="27">
        <f>WEEKNUM(Table1[[#This Row],[Invoice Date]]) + IF(YEAR(Table1[[#This Row],[Invoice Date]])=2021, 52, 0)</f>
        <v>60</v>
      </c>
    </row>
    <row r="2457" spans="2:17" ht="14.25" customHeight="1" x14ac:dyDescent="0.3">
      <c r="B2457" s="4" t="s">
        <v>26</v>
      </c>
      <c r="C2457" s="33">
        <v>1197831</v>
      </c>
      <c r="D2457" s="5">
        <v>44244</v>
      </c>
      <c r="E2457" s="4" t="s">
        <v>31</v>
      </c>
      <c r="F2457" s="4" t="s">
        <v>66</v>
      </c>
      <c r="G2457" s="4" t="s">
        <v>67</v>
      </c>
      <c r="H2457" s="6" t="s">
        <v>19</v>
      </c>
      <c r="I2457" s="7">
        <v>50</v>
      </c>
      <c r="J2457" s="8">
        <v>425</v>
      </c>
      <c r="K2457" s="9">
        <v>212500</v>
      </c>
      <c r="L2457" s="9">
        <v>53125</v>
      </c>
      <c r="M2457" s="10">
        <v>0.25</v>
      </c>
      <c r="N2457" s="4" t="s">
        <v>24</v>
      </c>
      <c r="O2457" s="4" t="str">
        <f>TEXT(Table1[[#This Row],[Invoice Date]],"yyyy")</f>
        <v>2021</v>
      </c>
      <c r="P2457" s="4" t="str">
        <f>TEXT(Table1[[#This Row],[Invoice Date]],"mmm")</f>
        <v>Feb</v>
      </c>
      <c r="Q2457" s="27">
        <f>WEEKNUM(Table1[[#This Row],[Invoice Date]]) + IF(YEAR(Table1[[#This Row],[Invoice Date]])=2021, 52, 0)</f>
        <v>60</v>
      </c>
    </row>
    <row r="2458" spans="2:17" ht="14.25" customHeight="1" x14ac:dyDescent="0.3">
      <c r="B2458" s="4" t="s">
        <v>26</v>
      </c>
      <c r="C2458" s="33">
        <v>1197831</v>
      </c>
      <c r="D2458" s="5">
        <v>44244</v>
      </c>
      <c r="E2458" s="4" t="s">
        <v>31</v>
      </c>
      <c r="F2458" s="4" t="s">
        <v>66</v>
      </c>
      <c r="G2458" s="4" t="s">
        <v>67</v>
      </c>
      <c r="H2458" s="6" t="s">
        <v>20</v>
      </c>
      <c r="I2458" s="7">
        <v>50</v>
      </c>
      <c r="J2458" s="8">
        <v>425</v>
      </c>
      <c r="K2458" s="9">
        <v>212500</v>
      </c>
      <c r="L2458" s="9">
        <v>63750</v>
      </c>
      <c r="M2458" s="10">
        <v>0.3</v>
      </c>
      <c r="N2458" s="4" t="s">
        <v>24</v>
      </c>
      <c r="O2458" s="4" t="str">
        <f>TEXT(Table1[[#This Row],[Invoice Date]],"yyyy")</f>
        <v>2021</v>
      </c>
      <c r="P2458" s="4" t="str">
        <f>TEXT(Table1[[#This Row],[Invoice Date]],"mmm")</f>
        <v>Feb</v>
      </c>
      <c r="Q2458" s="27">
        <f>WEEKNUM(Table1[[#This Row],[Invoice Date]]) + IF(YEAR(Table1[[#This Row],[Invoice Date]])=2021, 52, 0)</f>
        <v>60</v>
      </c>
    </row>
    <row r="2459" spans="2:17" ht="14.25" customHeight="1" x14ac:dyDescent="0.3">
      <c r="B2459" s="4" t="s">
        <v>34</v>
      </c>
      <c r="C2459" s="33">
        <v>1189833</v>
      </c>
      <c r="D2459" s="5">
        <v>44244</v>
      </c>
      <c r="E2459" s="4" t="s">
        <v>31</v>
      </c>
      <c r="F2459" s="4" t="s">
        <v>32</v>
      </c>
      <c r="G2459" s="4" t="s">
        <v>33</v>
      </c>
      <c r="H2459" s="6" t="s">
        <v>17</v>
      </c>
      <c r="I2459" s="7">
        <v>35</v>
      </c>
      <c r="J2459" s="8">
        <v>700</v>
      </c>
      <c r="K2459" s="9">
        <v>245000</v>
      </c>
      <c r="L2459" s="9">
        <v>98000</v>
      </c>
      <c r="M2459" s="10">
        <v>0.4</v>
      </c>
      <c r="N2459" s="4" t="s">
        <v>24</v>
      </c>
      <c r="O2459" s="4" t="str">
        <f>TEXT(Table1[[#This Row],[Invoice Date]],"yyyy")</f>
        <v>2021</v>
      </c>
      <c r="P2459" s="4" t="str">
        <f>TEXT(Table1[[#This Row],[Invoice Date]],"mmm")</f>
        <v>Feb</v>
      </c>
      <c r="Q2459" s="27">
        <f>WEEKNUM(Table1[[#This Row],[Invoice Date]]) + IF(YEAR(Table1[[#This Row],[Invoice Date]])=2021, 52, 0)</f>
        <v>60</v>
      </c>
    </row>
    <row r="2460" spans="2:17" ht="14.25" customHeight="1" x14ac:dyDescent="0.3">
      <c r="B2460" s="4" t="s">
        <v>26</v>
      </c>
      <c r="C2460" s="33">
        <v>1197831</v>
      </c>
      <c r="D2460" s="5">
        <v>44244</v>
      </c>
      <c r="E2460" s="4" t="s">
        <v>48</v>
      </c>
      <c r="F2460" s="4" t="s">
        <v>72</v>
      </c>
      <c r="G2460" s="4" t="s">
        <v>73</v>
      </c>
      <c r="H2460" s="6" t="s">
        <v>17</v>
      </c>
      <c r="I2460" s="7">
        <v>35</v>
      </c>
      <c r="J2460" s="8">
        <v>800</v>
      </c>
      <c r="K2460" s="9">
        <v>280000</v>
      </c>
      <c r="L2460" s="9">
        <v>140000</v>
      </c>
      <c r="M2460" s="10">
        <v>0.5</v>
      </c>
      <c r="N2460" s="4" t="s">
        <v>18</v>
      </c>
      <c r="O2460" s="4" t="str">
        <f>TEXT(Table1[[#This Row],[Invoice Date]],"yyyy")</f>
        <v>2021</v>
      </c>
      <c r="P2460" s="4" t="str">
        <f>TEXT(Table1[[#This Row],[Invoice Date]],"mmm")</f>
        <v>Feb</v>
      </c>
      <c r="Q2460" s="27">
        <f>WEEKNUM(Table1[[#This Row],[Invoice Date]]) + IF(YEAR(Table1[[#This Row],[Invoice Date]])=2021, 52, 0)</f>
        <v>60</v>
      </c>
    </row>
    <row r="2461" spans="2:17" ht="14.25" customHeight="1" x14ac:dyDescent="0.3">
      <c r="B2461" s="4" t="s">
        <v>14</v>
      </c>
      <c r="C2461" s="33">
        <v>1185732</v>
      </c>
      <c r="D2461" s="5">
        <v>44245</v>
      </c>
      <c r="E2461" s="4" t="s">
        <v>36</v>
      </c>
      <c r="F2461" s="4" t="s">
        <v>76</v>
      </c>
      <c r="G2461" s="4" t="s">
        <v>77</v>
      </c>
      <c r="H2461" s="6" t="s">
        <v>21</v>
      </c>
      <c r="I2461" s="7">
        <v>24</v>
      </c>
      <c r="J2461" s="8">
        <v>70</v>
      </c>
      <c r="K2461" s="9">
        <v>1680</v>
      </c>
      <c r="L2461" s="9">
        <v>873.6</v>
      </c>
      <c r="M2461" s="10">
        <v>0.52</v>
      </c>
      <c r="N2461" s="4" t="s">
        <v>83</v>
      </c>
      <c r="O2461" s="4" t="str">
        <f>TEXT(Table1[[#This Row],[Invoice Date]],"yyyy")</f>
        <v>2021</v>
      </c>
      <c r="P2461" s="4" t="str">
        <f>TEXT(Table1[[#This Row],[Invoice Date]],"mmm")</f>
        <v>Feb</v>
      </c>
      <c r="Q2461" s="27">
        <f>WEEKNUM(Table1[[#This Row],[Invoice Date]]) + IF(YEAR(Table1[[#This Row],[Invoice Date]])=2021, 52, 0)</f>
        <v>60</v>
      </c>
    </row>
    <row r="2462" spans="2:17" ht="14.25" customHeight="1" x14ac:dyDescent="0.3">
      <c r="B2462" s="4" t="s">
        <v>14</v>
      </c>
      <c r="C2462" s="33">
        <v>1185732</v>
      </c>
      <c r="D2462" s="5">
        <v>44245</v>
      </c>
      <c r="E2462" s="4" t="s">
        <v>27</v>
      </c>
      <c r="F2462" s="4" t="s">
        <v>100</v>
      </c>
      <c r="G2462" s="4" t="s">
        <v>101</v>
      </c>
      <c r="H2462" s="6" t="s">
        <v>21</v>
      </c>
      <c r="I2462" s="7">
        <v>19</v>
      </c>
      <c r="J2462" s="8">
        <v>98</v>
      </c>
      <c r="K2462" s="9">
        <v>1862</v>
      </c>
      <c r="L2462" s="9">
        <v>856.52</v>
      </c>
      <c r="M2462" s="10">
        <v>0.46</v>
      </c>
      <c r="N2462" s="4" t="s">
        <v>24</v>
      </c>
      <c r="O2462" s="4" t="str">
        <f>TEXT(Table1[[#This Row],[Invoice Date]],"yyyy")</f>
        <v>2021</v>
      </c>
      <c r="P2462" s="4" t="str">
        <f>TEXT(Table1[[#This Row],[Invoice Date]],"mmm")</f>
        <v>Feb</v>
      </c>
      <c r="Q2462" s="27">
        <f>WEEKNUM(Table1[[#This Row],[Invoice Date]]) + IF(YEAR(Table1[[#This Row],[Invoice Date]])=2021, 52, 0)</f>
        <v>60</v>
      </c>
    </row>
    <row r="2463" spans="2:17" ht="14.25" customHeight="1" x14ac:dyDescent="0.3">
      <c r="B2463" s="4" t="s">
        <v>14</v>
      </c>
      <c r="C2463" s="33">
        <v>1185732</v>
      </c>
      <c r="D2463" s="5">
        <v>44245</v>
      </c>
      <c r="E2463" s="4" t="s">
        <v>36</v>
      </c>
      <c r="F2463" s="4" t="s">
        <v>74</v>
      </c>
      <c r="G2463" s="4" t="s">
        <v>75</v>
      </c>
      <c r="H2463" s="6" t="s">
        <v>20</v>
      </c>
      <c r="I2463" s="7">
        <v>19</v>
      </c>
      <c r="J2463" s="8">
        <v>113</v>
      </c>
      <c r="K2463" s="9">
        <v>2147</v>
      </c>
      <c r="L2463" s="9">
        <v>966.14999999999986</v>
      </c>
      <c r="M2463" s="10">
        <v>0.44999999999999996</v>
      </c>
      <c r="N2463" s="4" t="s">
        <v>83</v>
      </c>
      <c r="O2463" s="4" t="str">
        <f>TEXT(Table1[[#This Row],[Invoice Date]],"yyyy")</f>
        <v>2021</v>
      </c>
      <c r="P2463" s="4" t="str">
        <f>TEXT(Table1[[#This Row],[Invoice Date]],"mmm")</f>
        <v>Feb</v>
      </c>
      <c r="Q2463" s="27">
        <f>WEEKNUM(Table1[[#This Row],[Invoice Date]]) + IF(YEAR(Table1[[#This Row],[Invoice Date]])=2021, 52, 0)</f>
        <v>60</v>
      </c>
    </row>
    <row r="2464" spans="2:17" ht="14.25" customHeight="1" x14ac:dyDescent="0.3">
      <c r="B2464" s="4" t="s">
        <v>14</v>
      </c>
      <c r="C2464" s="33">
        <v>1185732</v>
      </c>
      <c r="D2464" s="5">
        <v>44245</v>
      </c>
      <c r="E2464" s="4" t="s">
        <v>48</v>
      </c>
      <c r="F2464" s="4" t="s">
        <v>98</v>
      </c>
      <c r="G2464" s="4" t="s">
        <v>99</v>
      </c>
      <c r="H2464" s="6" t="s">
        <v>20</v>
      </c>
      <c r="I2464" s="7">
        <v>18</v>
      </c>
      <c r="J2464" s="8">
        <v>124</v>
      </c>
      <c r="K2464" s="9">
        <v>2232</v>
      </c>
      <c r="L2464" s="9">
        <v>1227.6000000000001</v>
      </c>
      <c r="M2464" s="10">
        <v>0.55000000000000004</v>
      </c>
      <c r="N2464" s="4" t="s">
        <v>83</v>
      </c>
      <c r="O2464" s="4" t="str">
        <f>TEXT(Table1[[#This Row],[Invoice Date]],"yyyy")</f>
        <v>2021</v>
      </c>
      <c r="P2464" s="4" t="str">
        <f>TEXT(Table1[[#This Row],[Invoice Date]],"mmm")</f>
        <v>Feb</v>
      </c>
      <c r="Q2464" s="27">
        <f>WEEKNUM(Table1[[#This Row],[Invoice Date]]) + IF(YEAR(Table1[[#This Row],[Invoice Date]])=2021, 52, 0)</f>
        <v>60</v>
      </c>
    </row>
    <row r="2465" spans="2:17" ht="14.25" customHeight="1" x14ac:dyDescent="0.3">
      <c r="B2465" s="4" t="s">
        <v>14</v>
      </c>
      <c r="C2465" s="33">
        <v>1185732</v>
      </c>
      <c r="D2465" s="5">
        <v>44245</v>
      </c>
      <c r="E2465" s="4" t="s">
        <v>27</v>
      </c>
      <c r="F2465" s="4" t="s">
        <v>100</v>
      </c>
      <c r="G2465" s="4" t="s">
        <v>101</v>
      </c>
      <c r="H2465" s="6" t="s">
        <v>21</v>
      </c>
      <c r="I2465" s="7">
        <v>25</v>
      </c>
      <c r="J2465" s="8">
        <v>91</v>
      </c>
      <c r="K2465" s="9">
        <v>2275</v>
      </c>
      <c r="L2465" s="9">
        <v>1137.5</v>
      </c>
      <c r="M2465" s="10">
        <v>0.5</v>
      </c>
      <c r="N2465" s="4" t="s">
        <v>83</v>
      </c>
      <c r="O2465" s="4" t="str">
        <f>TEXT(Table1[[#This Row],[Invoice Date]],"yyyy")</f>
        <v>2021</v>
      </c>
      <c r="P2465" s="4" t="str">
        <f>TEXT(Table1[[#This Row],[Invoice Date]],"mmm")</f>
        <v>Feb</v>
      </c>
      <c r="Q2465" s="27">
        <f>WEEKNUM(Table1[[#This Row],[Invoice Date]]) + IF(YEAR(Table1[[#This Row],[Invoice Date]])=2021, 52, 0)</f>
        <v>60</v>
      </c>
    </row>
    <row r="2466" spans="2:17" ht="14.25" customHeight="1" x14ac:dyDescent="0.3">
      <c r="B2466" s="4" t="s">
        <v>14</v>
      </c>
      <c r="C2466" s="33">
        <v>1185732</v>
      </c>
      <c r="D2466" s="5">
        <v>44245</v>
      </c>
      <c r="E2466" s="4" t="s">
        <v>36</v>
      </c>
      <c r="F2466" s="4" t="s">
        <v>74</v>
      </c>
      <c r="G2466" s="4" t="s">
        <v>75</v>
      </c>
      <c r="H2466" s="6" t="s">
        <v>19</v>
      </c>
      <c r="I2466" s="7">
        <v>28</v>
      </c>
      <c r="J2466" s="8">
        <v>94</v>
      </c>
      <c r="K2466" s="9">
        <v>2632</v>
      </c>
      <c r="L2466" s="9">
        <v>1289.68</v>
      </c>
      <c r="M2466" s="10">
        <v>0.49</v>
      </c>
      <c r="N2466" s="4" t="s">
        <v>83</v>
      </c>
      <c r="O2466" s="4" t="str">
        <f>TEXT(Table1[[#This Row],[Invoice Date]],"yyyy")</f>
        <v>2021</v>
      </c>
      <c r="P2466" s="4" t="str">
        <f>TEXT(Table1[[#This Row],[Invoice Date]],"mmm")</f>
        <v>Feb</v>
      </c>
      <c r="Q2466" s="27">
        <f>WEEKNUM(Table1[[#This Row],[Invoice Date]]) + IF(YEAR(Table1[[#This Row],[Invoice Date]])=2021, 52, 0)</f>
        <v>60</v>
      </c>
    </row>
    <row r="2467" spans="2:17" ht="14.25" customHeight="1" x14ac:dyDescent="0.3">
      <c r="B2467" s="4" t="s">
        <v>14</v>
      </c>
      <c r="C2467" s="33">
        <v>1185732</v>
      </c>
      <c r="D2467" s="5">
        <v>44245</v>
      </c>
      <c r="E2467" s="4" t="s">
        <v>48</v>
      </c>
      <c r="F2467" s="4" t="s">
        <v>98</v>
      </c>
      <c r="G2467" s="4" t="s">
        <v>99</v>
      </c>
      <c r="H2467" s="6" t="s">
        <v>19</v>
      </c>
      <c r="I2467" s="7">
        <v>27</v>
      </c>
      <c r="J2467" s="8">
        <v>106</v>
      </c>
      <c r="K2467" s="9">
        <v>2862</v>
      </c>
      <c r="L2467" s="9">
        <v>1373.76</v>
      </c>
      <c r="M2467" s="10">
        <v>0.48</v>
      </c>
      <c r="N2467" s="4" t="s">
        <v>83</v>
      </c>
      <c r="O2467" s="4" t="str">
        <f>TEXT(Table1[[#This Row],[Invoice Date]],"yyyy")</f>
        <v>2021</v>
      </c>
      <c r="P2467" s="4" t="str">
        <f>TEXT(Table1[[#This Row],[Invoice Date]],"mmm")</f>
        <v>Feb</v>
      </c>
      <c r="Q2467" s="27">
        <f>WEEKNUM(Table1[[#This Row],[Invoice Date]]) + IF(YEAR(Table1[[#This Row],[Invoice Date]])=2021, 52, 0)</f>
        <v>60</v>
      </c>
    </row>
    <row r="2468" spans="2:17" ht="14.25" customHeight="1" x14ac:dyDescent="0.3">
      <c r="B2468" s="4" t="s">
        <v>14</v>
      </c>
      <c r="C2468" s="33">
        <v>1185732</v>
      </c>
      <c r="D2468" s="5">
        <v>44245</v>
      </c>
      <c r="E2468" s="4" t="s">
        <v>27</v>
      </c>
      <c r="F2468" s="4" t="s">
        <v>100</v>
      </c>
      <c r="G2468" s="4" t="s">
        <v>101</v>
      </c>
      <c r="H2468" s="6" t="s">
        <v>23</v>
      </c>
      <c r="I2468" s="7">
        <v>24</v>
      </c>
      <c r="J2468" s="8">
        <v>125</v>
      </c>
      <c r="K2468" s="9">
        <v>3000</v>
      </c>
      <c r="L2468" s="9">
        <v>1800</v>
      </c>
      <c r="M2468" s="10">
        <v>0.6</v>
      </c>
      <c r="N2468" s="4" t="s">
        <v>83</v>
      </c>
      <c r="O2468" s="4" t="str">
        <f>TEXT(Table1[[#This Row],[Invoice Date]],"yyyy")</f>
        <v>2021</v>
      </c>
      <c r="P2468" s="4" t="str">
        <f>TEXT(Table1[[#This Row],[Invoice Date]],"mmm")</f>
        <v>Feb</v>
      </c>
      <c r="Q2468" s="27">
        <f>WEEKNUM(Table1[[#This Row],[Invoice Date]]) + IF(YEAR(Table1[[#This Row],[Invoice Date]])=2021, 52, 0)</f>
        <v>60</v>
      </c>
    </row>
    <row r="2469" spans="2:17" ht="14.25" customHeight="1" x14ac:dyDescent="0.3">
      <c r="B2469" s="4" t="s">
        <v>14</v>
      </c>
      <c r="C2469" s="33">
        <v>1185732</v>
      </c>
      <c r="D2469" s="5">
        <v>44245</v>
      </c>
      <c r="E2469" s="4" t="s">
        <v>27</v>
      </c>
      <c r="F2469" s="4" t="s">
        <v>100</v>
      </c>
      <c r="G2469" s="4" t="s">
        <v>101</v>
      </c>
      <c r="H2469" s="6" t="s">
        <v>23</v>
      </c>
      <c r="I2469" s="7">
        <v>20</v>
      </c>
      <c r="J2469" s="8">
        <v>160</v>
      </c>
      <c r="K2469" s="9">
        <v>3200</v>
      </c>
      <c r="L2469" s="9">
        <v>1824.0000000000002</v>
      </c>
      <c r="M2469" s="10">
        <v>0.57000000000000006</v>
      </c>
      <c r="N2469" s="4" t="s">
        <v>24</v>
      </c>
      <c r="O2469" s="4" t="str">
        <f>TEXT(Table1[[#This Row],[Invoice Date]],"yyyy")</f>
        <v>2021</v>
      </c>
      <c r="P2469" s="4" t="str">
        <f>TEXT(Table1[[#This Row],[Invoice Date]],"mmm")</f>
        <v>Feb</v>
      </c>
      <c r="Q2469" s="27">
        <f>WEEKNUM(Table1[[#This Row],[Invoice Date]]) + IF(YEAR(Table1[[#This Row],[Invoice Date]])=2021, 52, 0)</f>
        <v>60</v>
      </c>
    </row>
    <row r="2470" spans="2:17" ht="14.25" customHeight="1" x14ac:dyDescent="0.3">
      <c r="B2470" s="4" t="s">
        <v>14</v>
      </c>
      <c r="C2470" s="33">
        <v>1185732</v>
      </c>
      <c r="D2470" s="5">
        <v>44245</v>
      </c>
      <c r="E2470" s="4" t="s">
        <v>36</v>
      </c>
      <c r="F2470" s="4" t="s">
        <v>76</v>
      </c>
      <c r="G2470" s="4" t="s">
        <v>77</v>
      </c>
      <c r="H2470" s="6" t="s">
        <v>22</v>
      </c>
      <c r="I2470" s="7">
        <v>38</v>
      </c>
      <c r="J2470" s="8">
        <v>88</v>
      </c>
      <c r="K2470" s="9">
        <v>3344</v>
      </c>
      <c r="L2470" s="9">
        <v>1504.8</v>
      </c>
      <c r="M2470" s="10">
        <v>0.44999999999999996</v>
      </c>
      <c r="N2470" s="4" t="s">
        <v>83</v>
      </c>
      <c r="O2470" s="4" t="str">
        <f>TEXT(Table1[[#This Row],[Invoice Date]],"yyyy")</f>
        <v>2021</v>
      </c>
      <c r="P2470" s="4" t="str">
        <f>TEXT(Table1[[#This Row],[Invoice Date]],"mmm")</f>
        <v>Feb</v>
      </c>
      <c r="Q2470" s="27">
        <f>WEEKNUM(Table1[[#This Row],[Invoice Date]]) + IF(YEAR(Table1[[#This Row],[Invoice Date]])=2021, 52, 0)</f>
        <v>60</v>
      </c>
    </row>
    <row r="2471" spans="2:17" ht="14.25" customHeight="1" x14ac:dyDescent="0.3">
      <c r="B2471" s="4" t="s">
        <v>14</v>
      </c>
      <c r="C2471" s="33">
        <v>1185732</v>
      </c>
      <c r="D2471" s="5">
        <v>44245</v>
      </c>
      <c r="E2471" s="4" t="s">
        <v>36</v>
      </c>
      <c r="F2471" s="4" t="s">
        <v>76</v>
      </c>
      <c r="G2471" s="4" t="s">
        <v>77</v>
      </c>
      <c r="H2471" s="6" t="s">
        <v>23</v>
      </c>
      <c r="I2471" s="7">
        <v>28</v>
      </c>
      <c r="J2471" s="8">
        <v>120</v>
      </c>
      <c r="K2471" s="9">
        <v>3360</v>
      </c>
      <c r="L2471" s="9">
        <v>2116.8000000000002</v>
      </c>
      <c r="M2471" s="10">
        <v>0.63</v>
      </c>
      <c r="N2471" s="4" t="s">
        <v>83</v>
      </c>
      <c r="O2471" s="4" t="str">
        <f>TEXT(Table1[[#This Row],[Invoice Date]],"yyyy")</f>
        <v>2021</v>
      </c>
      <c r="P2471" s="4" t="str">
        <f>TEXT(Table1[[#This Row],[Invoice Date]],"mmm")</f>
        <v>Feb</v>
      </c>
      <c r="Q2471" s="27">
        <f>WEEKNUM(Table1[[#This Row],[Invoice Date]]) + IF(YEAR(Table1[[#This Row],[Invoice Date]])=2021, 52, 0)</f>
        <v>60</v>
      </c>
    </row>
    <row r="2472" spans="2:17" ht="14.25" customHeight="1" x14ac:dyDescent="0.3">
      <c r="B2472" s="4" t="s">
        <v>14</v>
      </c>
      <c r="C2472" s="33">
        <v>1185732</v>
      </c>
      <c r="D2472" s="5">
        <v>44245</v>
      </c>
      <c r="E2472" s="4" t="s">
        <v>27</v>
      </c>
      <c r="F2472" s="4" t="s">
        <v>100</v>
      </c>
      <c r="G2472" s="4" t="s">
        <v>101</v>
      </c>
      <c r="H2472" s="6" t="s">
        <v>22</v>
      </c>
      <c r="I2472" s="7">
        <v>26</v>
      </c>
      <c r="J2472" s="8">
        <v>136</v>
      </c>
      <c r="K2472" s="9">
        <v>3536</v>
      </c>
      <c r="L2472" s="9">
        <v>1379.04</v>
      </c>
      <c r="M2472" s="10">
        <v>0.38999999999999996</v>
      </c>
      <c r="N2472" s="4" t="s">
        <v>24</v>
      </c>
      <c r="O2472" s="4" t="str">
        <f>TEXT(Table1[[#This Row],[Invoice Date]],"yyyy")</f>
        <v>2021</v>
      </c>
      <c r="P2472" s="4" t="str">
        <f>TEXT(Table1[[#This Row],[Invoice Date]],"mmm")</f>
        <v>Feb</v>
      </c>
      <c r="Q2472" s="27">
        <f>WEEKNUM(Table1[[#This Row],[Invoice Date]]) + IF(YEAR(Table1[[#This Row],[Invoice Date]])=2021, 52, 0)</f>
        <v>60</v>
      </c>
    </row>
    <row r="2473" spans="2:17" ht="14.25" customHeight="1" x14ac:dyDescent="0.3">
      <c r="B2473" s="4" t="s">
        <v>14</v>
      </c>
      <c r="C2473" s="33">
        <v>1185732</v>
      </c>
      <c r="D2473" s="5">
        <v>44245</v>
      </c>
      <c r="E2473" s="4" t="s">
        <v>27</v>
      </c>
      <c r="F2473" s="4" t="s">
        <v>100</v>
      </c>
      <c r="G2473" s="4" t="s">
        <v>101</v>
      </c>
      <c r="H2473" s="6" t="s">
        <v>22</v>
      </c>
      <c r="I2473" s="7">
        <v>39</v>
      </c>
      <c r="J2473" s="8">
        <v>108</v>
      </c>
      <c r="K2473" s="9">
        <v>4212</v>
      </c>
      <c r="L2473" s="9">
        <v>1937.5199999999998</v>
      </c>
      <c r="M2473" s="10">
        <v>0.45999999999999996</v>
      </c>
      <c r="N2473" s="4" t="s">
        <v>83</v>
      </c>
      <c r="O2473" s="4" t="str">
        <f>TEXT(Table1[[#This Row],[Invoice Date]],"yyyy")</f>
        <v>2021</v>
      </c>
      <c r="P2473" s="4" t="str">
        <f>TEXT(Table1[[#This Row],[Invoice Date]],"mmm")</f>
        <v>Feb</v>
      </c>
      <c r="Q2473" s="27">
        <f>WEEKNUM(Table1[[#This Row],[Invoice Date]]) + IF(YEAR(Table1[[#This Row],[Invoice Date]])=2021, 52, 0)</f>
        <v>60</v>
      </c>
    </row>
    <row r="2474" spans="2:17" ht="14.25" customHeight="1" x14ac:dyDescent="0.3">
      <c r="B2474" s="4" t="s">
        <v>34</v>
      </c>
      <c r="C2474" s="33">
        <v>1189833</v>
      </c>
      <c r="D2474" s="5">
        <v>44245</v>
      </c>
      <c r="E2474" s="4" t="s">
        <v>36</v>
      </c>
      <c r="F2474" s="4" t="s">
        <v>53</v>
      </c>
      <c r="G2474" s="4" t="s">
        <v>54</v>
      </c>
      <c r="H2474" s="6" t="s">
        <v>22</v>
      </c>
      <c r="I2474" s="7">
        <v>50</v>
      </c>
      <c r="J2474" s="8">
        <v>100</v>
      </c>
      <c r="K2474" s="9">
        <v>5000</v>
      </c>
      <c r="L2474" s="9">
        <v>3650.0000000000005</v>
      </c>
      <c r="M2474" s="10">
        <v>0.73000000000000009</v>
      </c>
      <c r="N2474" s="4" t="s">
        <v>83</v>
      </c>
      <c r="O2474" s="4" t="str">
        <f>TEXT(Table1[[#This Row],[Invoice Date]],"yyyy")</f>
        <v>2021</v>
      </c>
      <c r="P2474" s="4" t="str">
        <f>TEXT(Table1[[#This Row],[Invoice Date]],"mmm")</f>
        <v>Feb</v>
      </c>
      <c r="Q2474" s="27">
        <f>WEEKNUM(Table1[[#This Row],[Invoice Date]]) + IF(YEAR(Table1[[#This Row],[Invoice Date]])=2021, 52, 0)</f>
        <v>60</v>
      </c>
    </row>
    <row r="2475" spans="2:17" ht="14.25" customHeight="1" x14ac:dyDescent="0.3">
      <c r="B2475" s="4" t="s">
        <v>14</v>
      </c>
      <c r="C2475" s="33">
        <v>1185732</v>
      </c>
      <c r="D2475" s="5">
        <v>44245</v>
      </c>
      <c r="E2475" s="4" t="s">
        <v>36</v>
      </c>
      <c r="F2475" s="4" t="s">
        <v>74</v>
      </c>
      <c r="G2475" s="4" t="s">
        <v>75</v>
      </c>
      <c r="H2475" s="6" t="s">
        <v>17</v>
      </c>
      <c r="I2475" s="7">
        <v>29</v>
      </c>
      <c r="J2475" s="8">
        <v>182</v>
      </c>
      <c r="K2475" s="9">
        <v>5278</v>
      </c>
      <c r="L2475" s="9">
        <v>2797.34</v>
      </c>
      <c r="M2475" s="10">
        <v>0.53</v>
      </c>
      <c r="N2475" s="4" t="s">
        <v>83</v>
      </c>
      <c r="O2475" s="4" t="str">
        <f>TEXT(Table1[[#This Row],[Invoice Date]],"yyyy")</f>
        <v>2021</v>
      </c>
      <c r="P2475" s="4" t="str">
        <f>TEXT(Table1[[#This Row],[Invoice Date]],"mmm")</f>
        <v>Feb</v>
      </c>
      <c r="Q2475" s="27">
        <f>WEEKNUM(Table1[[#This Row],[Invoice Date]]) + IF(YEAR(Table1[[#This Row],[Invoice Date]])=2021, 52, 0)</f>
        <v>60</v>
      </c>
    </row>
    <row r="2476" spans="2:17" ht="14.25" customHeight="1" x14ac:dyDescent="0.3">
      <c r="B2476" s="4" t="s">
        <v>14</v>
      </c>
      <c r="C2476" s="33">
        <v>1185732</v>
      </c>
      <c r="D2476" s="5">
        <v>44245</v>
      </c>
      <c r="E2476" s="4" t="s">
        <v>48</v>
      </c>
      <c r="F2476" s="4" t="s">
        <v>98</v>
      </c>
      <c r="G2476" s="4" t="s">
        <v>99</v>
      </c>
      <c r="H2476" s="6" t="s">
        <v>17</v>
      </c>
      <c r="I2476" s="7">
        <v>28</v>
      </c>
      <c r="J2476" s="8">
        <v>225</v>
      </c>
      <c r="K2476" s="9">
        <v>6300</v>
      </c>
      <c r="L2476" s="9">
        <v>3276</v>
      </c>
      <c r="M2476" s="10">
        <v>0.52</v>
      </c>
      <c r="N2476" s="4" t="s">
        <v>83</v>
      </c>
      <c r="O2476" s="4" t="str">
        <f>TEXT(Table1[[#This Row],[Invoice Date]],"yyyy")</f>
        <v>2021</v>
      </c>
      <c r="P2476" s="4" t="str">
        <f>TEXT(Table1[[#This Row],[Invoice Date]],"mmm")</f>
        <v>Feb</v>
      </c>
      <c r="Q2476" s="27">
        <f>WEEKNUM(Table1[[#This Row],[Invoice Date]]) + IF(YEAR(Table1[[#This Row],[Invoice Date]])=2021, 52, 0)</f>
        <v>60</v>
      </c>
    </row>
    <row r="2477" spans="2:17" ht="14.25" customHeight="1" x14ac:dyDescent="0.3">
      <c r="B2477" s="4" t="s">
        <v>34</v>
      </c>
      <c r="C2477" s="33">
        <v>1189833</v>
      </c>
      <c r="D2477" s="5">
        <v>44245</v>
      </c>
      <c r="E2477" s="4" t="s">
        <v>31</v>
      </c>
      <c r="F2477" s="4" t="s">
        <v>32</v>
      </c>
      <c r="G2477" s="4" t="s">
        <v>33</v>
      </c>
      <c r="H2477" s="6" t="s">
        <v>19</v>
      </c>
      <c r="I2477" s="7">
        <v>35</v>
      </c>
      <c r="J2477" s="8">
        <v>224</v>
      </c>
      <c r="K2477" s="9">
        <v>7840</v>
      </c>
      <c r="L2477" s="9">
        <v>2352</v>
      </c>
      <c r="M2477" s="10">
        <v>0.3</v>
      </c>
      <c r="N2477" s="4" t="s">
        <v>24</v>
      </c>
      <c r="O2477" s="4" t="str">
        <f>TEXT(Table1[[#This Row],[Invoice Date]],"yyyy")</f>
        <v>2021</v>
      </c>
      <c r="P2477" s="4" t="str">
        <f>TEXT(Table1[[#This Row],[Invoice Date]],"mmm")</f>
        <v>Feb</v>
      </c>
      <c r="Q2477" s="27">
        <f>WEEKNUM(Table1[[#This Row],[Invoice Date]]) + IF(YEAR(Table1[[#This Row],[Invoice Date]])=2021, 52, 0)</f>
        <v>60</v>
      </c>
    </row>
    <row r="2478" spans="2:17" ht="14.25" customHeight="1" x14ac:dyDescent="0.3">
      <c r="B2478" s="4" t="s">
        <v>34</v>
      </c>
      <c r="C2478" s="33">
        <v>1189833</v>
      </c>
      <c r="D2478" s="5">
        <v>44245</v>
      </c>
      <c r="E2478" s="4" t="s">
        <v>31</v>
      </c>
      <c r="F2478" s="4" t="s">
        <v>32</v>
      </c>
      <c r="G2478" s="4" t="s">
        <v>33</v>
      </c>
      <c r="H2478" s="6" t="s">
        <v>19</v>
      </c>
      <c r="I2478" s="7">
        <v>41</v>
      </c>
      <c r="J2478" s="8">
        <v>196</v>
      </c>
      <c r="K2478" s="9">
        <v>8036</v>
      </c>
      <c r="L2478" s="9">
        <v>2892.96</v>
      </c>
      <c r="M2478" s="10">
        <v>0.36</v>
      </c>
      <c r="N2478" s="4" t="s">
        <v>83</v>
      </c>
      <c r="O2478" s="4" t="str">
        <f>TEXT(Table1[[#This Row],[Invoice Date]],"yyyy")</f>
        <v>2021</v>
      </c>
      <c r="P2478" s="4" t="str">
        <f>TEXT(Table1[[#This Row],[Invoice Date]],"mmm")</f>
        <v>Feb</v>
      </c>
      <c r="Q2478" s="27">
        <f>WEEKNUM(Table1[[#This Row],[Invoice Date]]) + IF(YEAR(Table1[[#This Row],[Invoice Date]])=2021, 52, 0)</f>
        <v>60</v>
      </c>
    </row>
    <row r="2479" spans="2:17" ht="14.25" customHeight="1" x14ac:dyDescent="0.3">
      <c r="B2479" s="4" t="s">
        <v>14</v>
      </c>
      <c r="C2479" s="33">
        <v>1185732</v>
      </c>
      <c r="D2479" s="5">
        <v>44245</v>
      </c>
      <c r="E2479" s="4" t="s">
        <v>36</v>
      </c>
      <c r="F2479" s="4" t="s">
        <v>76</v>
      </c>
      <c r="G2479" s="4" t="s">
        <v>77</v>
      </c>
      <c r="H2479" s="6" t="s">
        <v>21</v>
      </c>
      <c r="I2479" s="7">
        <v>25.000000000000007</v>
      </c>
      <c r="J2479" s="8">
        <v>250</v>
      </c>
      <c r="K2479" s="9">
        <v>62500.000000000015</v>
      </c>
      <c r="L2479" s="9">
        <v>25000.000000000007</v>
      </c>
      <c r="M2479" s="10">
        <v>0.4</v>
      </c>
      <c r="N2479" s="4" t="s">
        <v>18</v>
      </c>
      <c r="O2479" s="4" t="str">
        <f>TEXT(Table1[[#This Row],[Invoice Date]],"yyyy")</f>
        <v>2021</v>
      </c>
      <c r="P2479" s="4" t="str">
        <f>TEXT(Table1[[#This Row],[Invoice Date]],"mmm")</f>
        <v>Feb</v>
      </c>
      <c r="Q2479" s="27">
        <f>WEEKNUM(Table1[[#This Row],[Invoice Date]]) + IF(YEAR(Table1[[#This Row],[Invoice Date]])=2021, 52, 0)</f>
        <v>60</v>
      </c>
    </row>
    <row r="2480" spans="2:17" ht="14.25" customHeight="1" x14ac:dyDescent="0.3">
      <c r="B2480" s="4" t="s">
        <v>14</v>
      </c>
      <c r="C2480" s="33">
        <v>1185732</v>
      </c>
      <c r="D2480" s="5">
        <v>44245</v>
      </c>
      <c r="E2480" s="4" t="s">
        <v>36</v>
      </c>
      <c r="F2480" s="4" t="s">
        <v>74</v>
      </c>
      <c r="G2480" s="4" t="s">
        <v>75</v>
      </c>
      <c r="H2480" s="6" t="s">
        <v>20</v>
      </c>
      <c r="I2480" s="7">
        <v>20</v>
      </c>
      <c r="J2480" s="8">
        <v>375</v>
      </c>
      <c r="K2480" s="9">
        <v>75000</v>
      </c>
      <c r="L2480" s="9">
        <v>26250</v>
      </c>
      <c r="M2480" s="10">
        <v>0.35</v>
      </c>
      <c r="N2480" s="4" t="s">
        <v>18</v>
      </c>
      <c r="O2480" s="4" t="str">
        <f>TEXT(Table1[[#This Row],[Invoice Date]],"yyyy")</f>
        <v>2021</v>
      </c>
      <c r="P2480" s="4" t="str">
        <f>TEXT(Table1[[#This Row],[Invoice Date]],"mmm")</f>
        <v>Feb</v>
      </c>
      <c r="Q2480" s="27">
        <f>WEEKNUM(Table1[[#This Row],[Invoice Date]]) + IF(YEAR(Table1[[#This Row],[Invoice Date]])=2021, 52, 0)</f>
        <v>60</v>
      </c>
    </row>
    <row r="2481" spans="2:17" ht="14.25" customHeight="1" x14ac:dyDescent="0.3">
      <c r="B2481" s="4" t="s">
        <v>14</v>
      </c>
      <c r="C2481" s="33">
        <v>1185732</v>
      </c>
      <c r="D2481" s="5">
        <v>44245</v>
      </c>
      <c r="E2481" s="4" t="s">
        <v>27</v>
      </c>
      <c r="F2481" s="4" t="s">
        <v>100</v>
      </c>
      <c r="G2481" s="4" t="s">
        <v>101</v>
      </c>
      <c r="H2481" s="6" t="s">
        <v>21</v>
      </c>
      <c r="I2481" s="7">
        <v>25</v>
      </c>
      <c r="J2481" s="8">
        <v>325</v>
      </c>
      <c r="K2481" s="9">
        <v>81250</v>
      </c>
      <c r="L2481" s="9">
        <v>32500</v>
      </c>
      <c r="M2481" s="10">
        <v>0.4</v>
      </c>
      <c r="N2481" s="4" t="s">
        <v>83</v>
      </c>
      <c r="O2481" s="4" t="str">
        <f>TEXT(Table1[[#This Row],[Invoice Date]],"yyyy")</f>
        <v>2021</v>
      </c>
      <c r="P2481" s="4" t="str">
        <f>TEXT(Table1[[#This Row],[Invoice Date]],"mmm")</f>
        <v>Feb</v>
      </c>
      <c r="Q2481" s="27">
        <f>WEEKNUM(Table1[[#This Row],[Invoice Date]]) + IF(YEAR(Table1[[#This Row],[Invoice Date]])=2021, 52, 0)</f>
        <v>60</v>
      </c>
    </row>
    <row r="2482" spans="2:17" ht="14.25" customHeight="1" x14ac:dyDescent="0.3">
      <c r="B2482" s="4" t="s">
        <v>14</v>
      </c>
      <c r="C2482" s="33">
        <v>1185732</v>
      </c>
      <c r="D2482" s="5">
        <v>44245</v>
      </c>
      <c r="E2482" s="4" t="s">
        <v>48</v>
      </c>
      <c r="F2482" s="4" t="s">
        <v>98</v>
      </c>
      <c r="G2482" s="4" t="s">
        <v>99</v>
      </c>
      <c r="H2482" s="6" t="s">
        <v>20</v>
      </c>
      <c r="I2482" s="7">
        <v>20.000000000000007</v>
      </c>
      <c r="J2482" s="8">
        <v>475</v>
      </c>
      <c r="K2482" s="9">
        <v>95000.000000000029</v>
      </c>
      <c r="L2482" s="9">
        <v>38000.000000000015</v>
      </c>
      <c r="M2482" s="10">
        <v>0.4</v>
      </c>
      <c r="N2482" s="4" t="s">
        <v>83</v>
      </c>
      <c r="O2482" s="4" t="str">
        <f>TEXT(Table1[[#This Row],[Invoice Date]],"yyyy")</f>
        <v>2021</v>
      </c>
      <c r="P2482" s="4" t="str">
        <f>TEXT(Table1[[#This Row],[Invoice Date]],"mmm")</f>
        <v>Feb</v>
      </c>
      <c r="Q2482" s="27">
        <f>WEEKNUM(Table1[[#This Row],[Invoice Date]]) + IF(YEAR(Table1[[#This Row],[Invoice Date]])=2021, 52, 0)</f>
        <v>60</v>
      </c>
    </row>
    <row r="2483" spans="2:17" ht="14.25" customHeight="1" x14ac:dyDescent="0.3">
      <c r="B2483" s="4" t="s">
        <v>14</v>
      </c>
      <c r="C2483" s="33">
        <v>1185732</v>
      </c>
      <c r="D2483" s="5">
        <v>44245</v>
      </c>
      <c r="E2483" s="4" t="s">
        <v>36</v>
      </c>
      <c r="F2483" s="4" t="s">
        <v>74</v>
      </c>
      <c r="G2483" s="4" t="s">
        <v>75</v>
      </c>
      <c r="H2483" s="6" t="s">
        <v>19</v>
      </c>
      <c r="I2483" s="7">
        <v>30</v>
      </c>
      <c r="J2483" s="8">
        <v>325</v>
      </c>
      <c r="K2483" s="9">
        <v>97500</v>
      </c>
      <c r="L2483" s="9">
        <v>34125</v>
      </c>
      <c r="M2483" s="10">
        <v>0.35</v>
      </c>
      <c r="N2483" s="4" t="s">
        <v>18</v>
      </c>
      <c r="O2483" s="4" t="str">
        <f>TEXT(Table1[[#This Row],[Invoice Date]],"yyyy")</f>
        <v>2021</v>
      </c>
      <c r="P2483" s="4" t="str">
        <f>TEXT(Table1[[#This Row],[Invoice Date]],"mmm")</f>
        <v>Feb</v>
      </c>
      <c r="Q2483" s="27">
        <f>WEEKNUM(Table1[[#This Row],[Invoice Date]]) + IF(YEAR(Table1[[#This Row],[Invoice Date]])=2021, 52, 0)</f>
        <v>60</v>
      </c>
    </row>
    <row r="2484" spans="2:17" ht="14.25" customHeight="1" x14ac:dyDescent="0.3">
      <c r="B2484" s="4" t="s">
        <v>14</v>
      </c>
      <c r="C2484" s="33">
        <v>1185732</v>
      </c>
      <c r="D2484" s="5">
        <v>44245</v>
      </c>
      <c r="E2484" s="4" t="s">
        <v>36</v>
      </c>
      <c r="F2484" s="4" t="s">
        <v>76</v>
      </c>
      <c r="G2484" s="4" t="s">
        <v>77</v>
      </c>
      <c r="H2484" s="6" t="s">
        <v>23</v>
      </c>
      <c r="I2484" s="7">
        <v>30</v>
      </c>
      <c r="J2484" s="8">
        <v>400</v>
      </c>
      <c r="K2484" s="9">
        <v>120000</v>
      </c>
      <c r="L2484" s="9">
        <v>60000</v>
      </c>
      <c r="M2484" s="10">
        <v>0.5</v>
      </c>
      <c r="N2484" s="4" t="s">
        <v>18</v>
      </c>
      <c r="O2484" s="4" t="str">
        <f>TEXT(Table1[[#This Row],[Invoice Date]],"yyyy")</f>
        <v>2021</v>
      </c>
      <c r="P2484" s="4" t="str">
        <f>TEXT(Table1[[#This Row],[Invoice Date]],"mmm")</f>
        <v>Feb</v>
      </c>
      <c r="Q2484" s="27">
        <f>WEEKNUM(Table1[[#This Row],[Invoice Date]]) + IF(YEAR(Table1[[#This Row],[Invoice Date]])=2021, 52, 0)</f>
        <v>60</v>
      </c>
    </row>
    <row r="2485" spans="2:17" ht="14.25" customHeight="1" x14ac:dyDescent="0.3">
      <c r="B2485" s="4" t="s">
        <v>14</v>
      </c>
      <c r="C2485" s="33">
        <v>1185732</v>
      </c>
      <c r="D2485" s="5">
        <v>44245</v>
      </c>
      <c r="E2485" s="4" t="s">
        <v>27</v>
      </c>
      <c r="F2485" s="4" t="s">
        <v>100</v>
      </c>
      <c r="G2485" s="4" t="s">
        <v>101</v>
      </c>
      <c r="H2485" s="6" t="s">
        <v>23</v>
      </c>
      <c r="I2485" s="7">
        <v>25</v>
      </c>
      <c r="J2485" s="8">
        <v>500</v>
      </c>
      <c r="K2485" s="9">
        <v>125000</v>
      </c>
      <c r="L2485" s="9">
        <v>62500</v>
      </c>
      <c r="M2485" s="10">
        <v>0.5</v>
      </c>
      <c r="N2485" s="4" t="s">
        <v>83</v>
      </c>
      <c r="O2485" s="4" t="str">
        <f>TEXT(Table1[[#This Row],[Invoice Date]],"yyyy")</f>
        <v>2021</v>
      </c>
      <c r="P2485" s="4" t="str">
        <f>TEXT(Table1[[#This Row],[Invoice Date]],"mmm")</f>
        <v>Feb</v>
      </c>
      <c r="Q2485" s="27">
        <f>WEEKNUM(Table1[[#This Row],[Invoice Date]]) + IF(YEAR(Table1[[#This Row],[Invoice Date]])=2021, 52, 0)</f>
        <v>60</v>
      </c>
    </row>
    <row r="2486" spans="2:17" ht="14.25" customHeight="1" x14ac:dyDescent="0.3">
      <c r="B2486" s="4" t="s">
        <v>14</v>
      </c>
      <c r="C2486" s="33">
        <v>1185732</v>
      </c>
      <c r="D2486" s="5">
        <v>44245</v>
      </c>
      <c r="E2486" s="4" t="s">
        <v>48</v>
      </c>
      <c r="F2486" s="4" t="s">
        <v>98</v>
      </c>
      <c r="G2486" s="4" t="s">
        <v>99</v>
      </c>
      <c r="H2486" s="6" t="s">
        <v>19</v>
      </c>
      <c r="I2486" s="7">
        <v>30.000000000000004</v>
      </c>
      <c r="J2486" s="8">
        <v>425</v>
      </c>
      <c r="K2486" s="9">
        <v>127500.00000000001</v>
      </c>
      <c r="L2486" s="9">
        <v>44625</v>
      </c>
      <c r="M2486" s="10">
        <v>0.35</v>
      </c>
      <c r="N2486" s="4" t="s">
        <v>83</v>
      </c>
      <c r="O2486" s="4" t="str">
        <f>TEXT(Table1[[#This Row],[Invoice Date]],"yyyy")</f>
        <v>2021</v>
      </c>
      <c r="P2486" s="4" t="str">
        <f>TEXT(Table1[[#This Row],[Invoice Date]],"mmm")</f>
        <v>Feb</v>
      </c>
      <c r="Q2486" s="27">
        <f>WEEKNUM(Table1[[#This Row],[Invoice Date]]) + IF(YEAR(Table1[[#This Row],[Invoice Date]])=2021, 52, 0)</f>
        <v>60</v>
      </c>
    </row>
    <row r="2487" spans="2:17" ht="14.25" customHeight="1" x14ac:dyDescent="0.3">
      <c r="B2487" s="4" t="s">
        <v>14</v>
      </c>
      <c r="C2487" s="33">
        <v>1185732</v>
      </c>
      <c r="D2487" s="5">
        <v>44245</v>
      </c>
      <c r="E2487" s="4" t="s">
        <v>36</v>
      </c>
      <c r="F2487" s="4" t="s">
        <v>76</v>
      </c>
      <c r="G2487" s="4" t="s">
        <v>77</v>
      </c>
      <c r="H2487" s="6" t="s">
        <v>22</v>
      </c>
      <c r="I2487" s="7">
        <v>40</v>
      </c>
      <c r="J2487" s="8">
        <v>325</v>
      </c>
      <c r="K2487" s="9">
        <v>130000</v>
      </c>
      <c r="L2487" s="9">
        <v>45500</v>
      </c>
      <c r="M2487" s="10">
        <v>0.35</v>
      </c>
      <c r="N2487" s="4" t="s">
        <v>18</v>
      </c>
      <c r="O2487" s="4" t="str">
        <f>TEXT(Table1[[#This Row],[Invoice Date]],"yyyy")</f>
        <v>2021</v>
      </c>
      <c r="P2487" s="4" t="str">
        <f>TEXT(Table1[[#This Row],[Invoice Date]],"mmm")</f>
        <v>Feb</v>
      </c>
      <c r="Q2487" s="27">
        <f>WEEKNUM(Table1[[#This Row],[Invoice Date]]) + IF(YEAR(Table1[[#This Row],[Invoice Date]])=2021, 52, 0)</f>
        <v>60</v>
      </c>
    </row>
    <row r="2488" spans="2:17" ht="14.25" customHeight="1" x14ac:dyDescent="0.3">
      <c r="B2488" s="4" t="s">
        <v>14</v>
      </c>
      <c r="C2488" s="33">
        <v>1185732</v>
      </c>
      <c r="D2488" s="5">
        <v>44245</v>
      </c>
      <c r="E2488" s="4" t="s">
        <v>27</v>
      </c>
      <c r="F2488" s="4" t="s">
        <v>100</v>
      </c>
      <c r="G2488" s="4" t="s">
        <v>101</v>
      </c>
      <c r="H2488" s="6" t="s">
        <v>22</v>
      </c>
      <c r="I2488" s="7">
        <v>40</v>
      </c>
      <c r="J2488" s="8">
        <v>400</v>
      </c>
      <c r="K2488" s="9">
        <v>160000</v>
      </c>
      <c r="L2488" s="9">
        <v>56000</v>
      </c>
      <c r="M2488" s="10">
        <v>0.35</v>
      </c>
      <c r="N2488" s="4" t="s">
        <v>83</v>
      </c>
      <c r="O2488" s="4" t="str">
        <f>TEXT(Table1[[#This Row],[Invoice Date]],"yyyy")</f>
        <v>2021</v>
      </c>
      <c r="P2488" s="4" t="str">
        <f>TEXT(Table1[[#This Row],[Invoice Date]],"mmm")</f>
        <v>Feb</v>
      </c>
      <c r="Q2488" s="27">
        <f>WEEKNUM(Table1[[#This Row],[Invoice Date]]) + IF(YEAR(Table1[[#This Row],[Invoice Date]])=2021, 52, 0)</f>
        <v>60</v>
      </c>
    </row>
    <row r="2489" spans="2:17" ht="14.25" customHeight="1" x14ac:dyDescent="0.3">
      <c r="B2489" s="4" t="s">
        <v>14</v>
      </c>
      <c r="C2489" s="33">
        <v>1185732</v>
      </c>
      <c r="D2489" s="5">
        <v>44245</v>
      </c>
      <c r="E2489" s="4" t="s">
        <v>36</v>
      </c>
      <c r="F2489" s="4" t="s">
        <v>74</v>
      </c>
      <c r="G2489" s="4" t="s">
        <v>75</v>
      </c>
      <c r="H2489" s="6" t="s">
        <v>17</v>
      </c>
      <c r="I2489" s="7">
        <v>30</v>
      </c>
      <c r="J2489" s="8">
        <v>675</v>
      </c>
      <c r="K2489" s="9">
        <v>202500</v>
      </c>
      <c r="L2489" s="9">
        <v>81000</v>
      </c>
      <c r="M2489" s="10">
        <v>0.4</v>
      </c>
      <c r="N2489" s="4" t="s">
        <v>18</v>
      </c>
      <c r="O2489" s="4" t="str">
        <f>TEXT(Table1[[#This Row],[Invoice Date]],"yyyy")</f>
        <v>2021</v>
      </c>
      <c r="P2489" s="4" t="str">
        <f>TEXT(Table1[[#This Row],[Invoice Date]],"mmm")</f>
        <v>Feb</v>
      </c>
      <c r="Q2489" s="27">
        <f>WEEKNUM(Table1[[#This Row],[Invoice Date]]) + IF(YEAR(Table1[[#This Row],[Invoice Date]])=2021, 52, 0)</f>
        <v>60</v>
      </c>
    </row>
    <row r="2490" spans="2:17" ht="14.25" customHeight="1" x14ac:dyDescent="0.3">
      <c r="B2490" s="4" t="s">
        <v>34</v>
      </c>
      <c r="C2490" s="33">
        <v>1189833</v>
      </c>
      <c r="D2490" s="5">
        <v>44245</v>
      </c>
      <c r="E2490" s="4" t="s">
        <v>36</v>
      </c>
      <c r="F2490" s="4" t="s">
        <v>53</v>
      </c>
      <c r="G2490" s="4" t="s">
        <v>54</v>
      </c>
      <c r="H2490" s="6" t="s">
        <v>22</v>
      </c>
      <c r="I2490" s="7">
        <v>54.999999999999993</v>
      </c>
      <c r="J2490" s="8">
        <v>400</v>
      </c>
      <c r="K2490" s="9">
        <v>219999.99999999997</v>
      </c>
      <c r="L2490" s="9">
        <v>132000</v>
      </c>
      <c r="M2490" s="10">
        <v>0.60000000000000009</v>
      </c>
      <c r="N2490" s="4" t="s">
        <v>24</v>
      </c>
      <c r="O2490" s="4" t="str">
        <f>TEXT(Table1[[#This Row],[Invoice Date]],"yyyy")</f>
        <v>2021</v>
      </c>
      <c r="P2490" s="4" t="str">
        <f>TEXT(Table1[[#This Row],[Invoice Date]],"mmm")</f>
        <v>Feb</v>
      </c>
      <c r="Q2490" s="27">
        <f>WEEKNUM(Table1[[#This Row],[Invoice Date]]) + IF(YEAR(Table1[[#This Row],[Invoice Date]])=2021, 52, 0)</f>
        <v>60</v>
      </c>
    </row>
    <row r="2491" spans="2:17" ht="14.25" customHeight="1" x14ac:dyDescent="0.3">
      <c r="B2491" s="4" t="s">
        <v>14</v>
      </c>
      <c r="C2491" s="33">
        <v>1185732</v>
      </c>
      <c r="D2491" s="5">
        <v>44245</v>
      </c>
      <c r="E2491" s="4" t="s">
        <v>48</v>
      </c>
      <c r="F2491" s="4" t="s">
        <v>98</v>
      </c>
      <c r="G2491" s="4" t="s">
        <v>99</v>
      </c>
      <c r="H2491" s="6" t="s">
        <v>17</v>
      </c>
      <c r="I2491" s="7">
        <v>30.000000000000004</v>
      </c>
      <c r="J2491" s="8">
        <v>775</v>
      </c>
      <c r="K2491" s="9">
        <v>232500.00000000003</v>
      </c>
      <c r="L2491" s="9">
        <v>93000.000000000015</v>
      </c>
      <c r="M2491" s="10">
        <v>0.4</v>
      </c>
      <c r="N2491" s="4" t="s">
        <v>83</v>
      </c>
      <c r="O2491" s="4" t="str">
        <f>TEXT(Table1[[#This Row],[Invoice Date]],"yyyy")</f>
        <v>2021</v>
      </c>
      <c r="P2491" s="4" t="str">
        <f>TEXT(Table1[[#This Row],[Invoice Date]],"mmm")</f>
        <v>Feb</v>
      </c>
      <c r="Q2491" s="27">
        <f>WEEKNUM(Table1[[#This Row],[Invoice Date]]) + IF(YEAR(Table1[[#This Row],[Invoice Date]])=2021, 52, 0)</f>
        <v>60</v>
      </c>
    </row>
    <row r="2492" spans="2:17" ht="14.25" customHeight="1" x14ac:dyDescent="0.3">
      <c r="B2492" s="4" t="s">
        <v>34</v>
      </c>
      <c r="C2492" s="33">
        <v>1189833</v>
      </c>
      <c r="D2492" s="5">
        <v>44245</v>
      </c>
      <c r="E2492" s="4" t="s">
        <v>31</v>
      </c>
      <c r="F2492" s="4" t="s">
        <v>32</v>
      </c>
      <c r="G2492" s="4" t="s">
        <v>33</v>
      </c>
      <c r="H2492" s="6" t="s">
        <v>19</v>
      </c>
      <c r="I2492" s="7">
        <v>45</v>
      </c>
      <c r="J2492" s="8">
        <v>700</v>
      </c>
      <c r="K2492" s="9">
        <v>315000</v>
      </c>
      <c r="L2492" s="9">
        <v>78750</v>
      </c>
      <c r="M2492" s="10">
        <v>0.25</v>
      </c>
      <c r="N2492" s="4" t="s">
        <v>24</v>
      </c>
      <c r="O2492" s="4" t="str">
        <f>TEXT(Table1[[#This Row],[Invoice Date]],"yyyy")</f>
        <v>2021</v>
      </c>
      <c r="P2492" s="4" t="str">
        <f>TEXT(Table1[[#This Row],[Invoice Date]],"mmm")</f>
        <v>Feb</v>
      </c>
      <c r="Q2492" s="27">
        <f>WEEKNUM(Table1[[#This Row],[Invoice Date]]) + IF(YEAR(Table1[[#This Row],[Invoice Date]])=2021, 52, 0)</f>
        <v>60</v>
      </c>
    </row>
    <row r="2493" spans="2:17" ht="14.25" customHeight="1" x14ac:dyDescent="0.3">
      <c r="B2493" s="4" t="s">
        <v>61</v>
      </c>
      <c r="C2493" s="33">
        <v>1185731</v>
      </c>
      <c r="D2493" s="5">
        <v>44246</v>
      </c>
      <c r="E2493" s="4" t="s">
        <v>15</v>
      </c>
      <c r="F2493" s="4" t="s">
        <v>133</v>
      </c>
      <c r="G2493" s="4" t="s">
        <v>134</v>
      </c>
      <c r="H2493" s="6" t="s">
        <v>21</v>
      </c>
      <c r="I2493" s="7">
        <v>31</v>
      </c>
      <c r="J2493" s="8">
        <v>68</v>
      </c>
      <c r="K2493" s="9">
        <v>2108</v>
      </c>
      <c r="L2493" s="9">
        <v>716.71999999999991</v>
      </c>
      <c r="M2493" s="10">
        <v>0.33999999999999997</v>
      </c>
      <c r="N2493" s="4" t="s">
        <v>24</v>
      </c>
      <c r="O2493" s="4" t="str">
        <f>TEXT(Table1[[#This Row],[Invoice Date]],"yyyy")</f>
        <v>2021</v>
      </c>
      <c r="P2493" s="4" t="str">
        <f>TEXT(Table1[[#This Row],[Invoice Date]],"mmm")</f>
        <v>Feb</v>
      </c>
      <c r="Q2493" s="27">
        <f>WEEKNUM(Table1[[#This Row],[Invoice Date]]) + IF(YEAR(Table1[[#This Row],[Invoice Date]])=2021, 52, 0)</f>
        <v>60</v>
      </c>
    </row>
    <row r="2494" spans="2:17" ht="14.25" customHeight="1" x14ac:dyDescent="0.3">
      <c r="B2494" s="4" t="s">
        <v>61</v>
      </c>
      <c r="C2494" s="33">
        <v>1185731</v>
      </c>
      <c r="D2494" s="5">
        <v>44246</v>
      </c>
      <c r="E2494" s="4" t="s">
        <v>15</v>
      </c>
      <c r="F2494" s="4" t="s">
        <v>133</v>
      </c>
      <c r="G2494" s="4" t="s">
        <v>134</v>
      </c>
      <c r="H2494" s="6" t="s">
        <v>21</v>
      </c>
      <c r="I2494" s="7">
        <v>42</v>
      </c>
      <c r="J2494" s="8">
        <v>58</v>
      </c>
      <c r="K2494" s="9">
        <v>2436</v>
      </c>
      <c r="L2494" s="9">
        <v>1047.48</v>
      </c>
      <c r="M2494" s="10">
        <v>0.43</v>
      </c>
      <c r="N2494" s="4" t="s">
        <v>83</v>
      </c>
      <c r="O2494" s="4" t="str">
        <f>TEXT(Table1[[#This Row],[Invoice Date]],"yyyy")</f>
        <v>2021</v>
      </c>
      <c r="P2494" s="4" t="str">
        <f>TEXT(Table1[[#This Row],[Invoice Date]],"mmm")</f>
        <v>Feb</v>
      </c>
      <c r="Q2494" s="27">
        <f>WEEKNUM(Table1[[#This Row],[Invoice Date]]) + IF(YEAR(Table1[[#This Row],[Invoice Date]])=2021, 52, 0)</f>
        <v>60</v>
      </c>
    </row>
    <row r="2495" spans="2:17" ht="14.25" customHeight="1" x14ac:dyDescent="0.3">
      <c r="B2495" s="4" t="s">
        <v>61</v>
      </c>
      <c r="C2495" s="33">
        <v>1185731</v>
      </c>
      <c r="D2495" s="5">
        <v>44246</v>
      </c>
      <c r="E2495" s="4" t="s">
        <v>15</v>
      </c>
      <c r="F2495" s="4" t="s">
        <v>131</v>
      </c>
      <c r="G2495" s="4" t="s">
        <v>132</v>
      </c>
      <c r="H2495" s="6" t="s">
        <v>20</v>
      </c>
      <c r="I2495" s="7">
        <v>31</v>
      </c>
      <c r="J2495" s="8">
        <v>96</v>
      </c>
      <c r="K2495" s="9">
        <v>2976</v>
      </c>
      <c r="L2495" s="9">
        <v>1011.8399999999999</v>
      </c>
      <c r="M2495" s="10">
        <v>0.33999999999999997</v>
      </c>
      <c r="N2495" s="4" t="s">
        <v>24</v>
      </c>
      <c r="O2495" s="4" t="str">
        <f>TEXT(Table1[[#This Row],[Invoice Date]],"yyyy")</f>
        <v>2021</v>
      </c>
      <c r="P2495" s="4" t="str">
        <f>TEXT(Table1[[#This Row],[Invoice Date]],"mmm")</f>
        <v>Feb</v>
      </c>
      <c r="Q2495" s="27">
        <f>WEEKNUM(Table1[[#This Row],[Invoice Date]]) + IF(YEAR(Table1[[#This Row],[Invoice Date]])=2021, 52, 0)</f>
        <v>60</v>
      </c>
    </row>
    <row r="2496" spans="2:17" ht="14.25" customHeight="1" x14ac:dyDescent="0.3">
      <c r="B2496" s="4" t="s">
        <v>61</v>
      </c>
      <c r="C2496" s="33">
        <v>1185731</v>
      </c>
      <c r="D2496" s="5">
        <v>44246</v>
      </c>
      <c r="E2496" s="4" t="s">
        <v>15</v>
      </c>
      <c r="F2496" s="4" t="s">
        <v>131</v>
      </c>
      <c r="G2496" s="4" t="s">
        <v>132</v>
      </c>
      <c r="H2496" s="6" t="s">
        <v>19</v>
      </c>
      <c r="I2496" s="7">
        <v>37</v>
      </c>
      <c r="J2496" s="8">
        <v>85</v>
      </c>
      <c r="K2496" s="9">
        <v>3145</v>
      </c>
      <c r="L2496" s="9">
        <v>1352.3500000000001</v>
      </c>
      <c r="M2496" s="10">
        <v>0.43000000000000005</v>
      </c>
      <c r="N2496" s="4" t="s">
        <v>24</v>
      </c>
      <c r="O2496" s="4" t="str">
        <f>TEXT(Table1[[#This Row],[Invoice Date]],"yyyy")</f>
        <v>2021</v>
      </c>
      <c r="P2496" s="4" t="str">
        <f>TEXT(Table1[[#This Row],[Invoice Date]],"mmm")</f>
        <v>Feb</v>
      </c>
      <c r="Q2496" s="27">
        <f>WEEKNUM(Table1[[#This Row],[Invoice Date]]) + IF(YEAR(Table1[[#This Row],[Invoice Date]])=2021, 52, 0)</f>
        <v>60</v>
      </c>
    </row>
    <row r="2497" spans="2:17" ht="14.25" customHeight="1" x14ac:dyDescent="0.3">
      <c r="B2497" s="4" t="s">
        <v>61</v>
      </c>
      <c r="C2497" s="33">
        <v>1185731</v>
      </c>
      <c r="D2497" s="5">
        <v>44246</v>
      </c>
      <c r="E2497" s="4" t="s">
        <v>15</v>
      </c>
      <c r="F2497" s="4" t="s">
        <v>131</v>
      </c>
      <c r="G2497" s="4" t="s">
        <v>132</v>
      </c>
      <c r="H2497" s="6" t="s">
        <v>19</v>
      </c>
      <c r="I2497" s="7">
        <v>45</v>
      </c>
      <c r="J2497" s="8">
        <v>75</v>
      </c>
      <c r="K2497" s="9">
        <v>3375</v>
      </c>
      <c r="L2497" s="9">
        <v>1721.25</v>
      </c>
      <c r="M2497" s="10">
        <v>0.51</v>
      </c>
      <c r="N2497" s="4" t="s">
        <v>83</v>
      </c>
      <c r="O2497" s="4" t="str">
        <f>TEXT(Table1[[#This Row],[Invoice Date]],"yyyy")</f>
        <v>2021</v>
      </c>
      <c r="P2497" s="4" t="str">
        <f>TEXT(Table1[[#This Row],[Invoice Date]],"mmm")</f>
        <v>Feb</v>
      </c>
      <c r="Q2497" s="27">
        <f>WEEKNUM(Table1[[#This Row],[Invoice Date]]) + IF(YEAR(Table1[[#This Row],[Invoice Date]])=2021, 52, 0)</f>
        <v>60</v>
      </c>
    </row>
    <row r="2498" spans="2:17" ht="14.25" customHeight="1" x14ac:dyDescent="0.3">
      <c r="B2498" s="4" t="s">
        <v>61</v>
      </c>
      <c r="C2498" s="33">
        <v>1185731</v>
      </c>
      <c r="D2498" s="5">
        <v>44246</v>
      </c>
      <c r="E2498" s="4" t="s">
        <v>15</v>
      </c>
      <c r="F2498" s="4" t="s">
        <v>131</v>
      </c>
      <c r="G2498" s="4" t="s">
        <v>132</v>
      </c>
      <c r="H2498" s="6" t="s">
        <v>20</v>
      </c>
      <c r="I2498" s="7">
        <v>39</v>
      </c>
      <c r="J2498" s="8">
        <v>90</v>
      </c>
      <c r="K2498" s="9">
        <v>3510</v>
      </c>
      <c r="L2498" s="9">
        <v>1544.4</v>
      </c>
      <c r="M2498" s="10">
        <v>0.44</v>
      </c>
      <c r="N2498" s="4" t="s">
        <v>83</v>
      </c>
      <c r="O2498" s="4" t="str">
        <f>TEXT(Table1[[#This Row],[Invoice Date]],"yyyy")</f>
        <v>2021</v>
      </c>
      <c r="P2498" s="4" t="str">
        <f>TEXT(Table1[[#This Row],[Invoice Date]],"mmm")</f>
        <v>Feb</v>
      </c>
      <c r="Q2498" s="27">
        <f>WEEKNUM(Table1[[#This Row],[Invoice Date]]) + IF(YEAR(Table1[[#This Row],[Invoice Date]])=2021, 52, 0)</f>
        <v>60</v>
      </c>
    </row>
    <row r="2499" spans="2:17" ht="14.25" customHeight="1" x14ac:dyDescent="0.3">
      <c r="B2499" s="4" t="s">
        <v>61</v>
      </c>
      <c r="C2499" s="33">
        <v>1185731</v>
      </c>
      <c r="D2499" s="5">
        <v>44246</v>
      </c>
      <c r="E2499" s="4" t="s">
        <v>15</v>
      </c>
      <c r="F2499" s="4" t="s">
        <v>133</v>
      </c>
      <c r="G2499" s="4" t="s">
        <v>134</v>
      </c>
      <c r="H2499" s="6" t="s">
        <v>22</v>
      </c>
      <c r="I2499" s="7">
        <v>41</v>
      </c>
      <c r="J2499" s="8">
        <v>96</v>
      </c>
      <c r="K2499" s="9">
        <v>3936</v>
      </c>
      <c r="L2499" s="9">
        <v>1298.8799999999999</v>
      </c>
      <c r="M2499" s="10">
        <v>0.32999999999999996</v>
      </c>
      <c r="N2499" s="4" t="s">
        <v>24</v>
      </c>
      <c r="O2499" s="4" t="str">
        <f>TEXT(Table1[[#This Row],[Invoice Date]],"yyyy")</f>
        <v>2021</v>
      </c>
      <c r="P2499" s="4" t="str">
        <f>TEXT(Table1[[#This Row],[Invoice Date]],"mmm")</f>
        <v>Feb</v>
      </c>
      <c r="Q2499" s="27">
        <f>WEEKNUM(Table1[[#This Row],[Invoice Date]]) + IF(YEAR(Table1[[#This Row],[Invoice Date]])=2021, 52, 0)</f>
        <v>60</v>
      </c>
    </row>
    <row r="2500" spans="2:17" ht="14.25" customHeight="1" x14ac:dyDescent="0.3">
      <c r="B2500" s="4" t="s">
        <v>61</v>
      </c>
      <c r="C2500" s="33">
        <v>1185731</v>
      </c>
      <c r="D2500" s="5">
        <v>44246</v>
      </c>
      <c r="E2500" s="4" t="s">
        <v>15</v>
      </c>
      <c r="F2500" s="4" t="s">
        <v>133</v>
      </c>
      <c r="G2500" s="4" t="s">
        <v>134</v>
      </c>
      <c r="H2500" s="6" t="s">
        <v>23</v>
      </c>
      <c r="I2500" s="7">
        <v>36</v>
      </c>
      <c r="J2500" s="8">
        <v>124</v>
      </c>
      <c r="K2500" s="9">
        <v>4464</v>
      </c>
      <c r="L2500" s="9">
        <v>1785.6</v>
      </c>
      <c r="M2500" s="10">
        <v>0.39999999999999997</v>
      </c>
      <c r="N2500" s="4" t="s">
        <v>24</v>
      </c>
      <c r="O2500" s="4" t="str">
        <f>TEXT(Table1[[#This Row],[Invoice Date]],"yyyy")</f>
        <v>2021</v>
      </c>
      <c r="P2500" s="4" t="str">
        <f>TEXT(Table1[[#This Row],[Invoice Date]],"mmm")</f>
        <v>Feb</v>
      </c>
      <c r="Q2500" s="27">
        <f>WEEKNUM(Table1[[#This Row],[Invoice Date]]) + IF(YEAR(Table1[[#This Row],[Invoice Date]])=2021, 52, 0)</f>
        <v>60</v>
      </c>
    </row>
    <row r="2501" spans="2:17" ht="14.25" customHeight="1" x14ac:dyDescent="0.3">
      <c r="B2501" s="4" t="s">
        <v>61</v>
      </c>
      <c r="C2501" s="33">
        <v>1185731</v>
      </c>
      <c r="D2501" s="5">
        <v>44246</v>
      </c>
      <c r="E2501" s="4" t="s">
        <v>15</v>
      </c>
      <c r="F2501" s="4" t="s">
        <v>133</v>
      </c>
      <c r="G2501" s="4" t="s">
        <v>134</v>
      </c>
      <c r="H2501" s="6" t="s">
        <v>23</v>
      </c>
      <c r="I2501" s="7">
        <v>46</v>
      </c>
      <c r="J2501" s="8">
        <v>98</v>
      </c>
      <c r="K2501" s="9">
        <v>4508</v>
      </c>
      <c r="L2501" s="9">
        <v>2163.84</v>
      </c>
      <c r="M2501" s="10">
        <v>0.48</v>
      </c>
      <c r="N2501" s="4" t="s">
        <v>83</v>
      </c>
      <c r="O2501" s="4" t="str">
        <f>TEXT(Table1[[#This Row],[Invoice Date]],"yyyy")</f>
        <v>2021</v>
      </c>
      <c r="P2501" s="4" t="str">
        <f>TEXT(Table1[[#This Row],[Invoice Date]],"mmm")</f>
        <v>Feb</v>
      </c>
      <c r="Q2501" s="27">
        <f>WEEKNUM(Table1[[#This Row],[Invoice Date]]) + IF(YEAR(Table1[[#This Row],[Invoice Date]])=2021, 52, 0)</f>
        <v>60</v>
      </c>
    </row>
    <row r="2502" spans="2:17" ht="14.25" customHeight="1" x14ac:dyDescent="0.3">
      <c r="B2502" s="4" t="s">
        <v>61</v>
      </c>
      <c r="C2502" s="33">
        <v>1185731</v>
      </c>
      <c r="D2502" s="5">
        <v>44246</v>
      </c>
      <c r="E2502" s="4" t="s">
        <v>15</v>
      </c>
      <c r="F2502" s="4" t="s">
        <v>133</v>
      </c>
      <c r="G2502" s="4" t="s">
        <v>134</v>
      </c>
      <c r="H2502" s="6" t="s">
        <v>22</v>
      </c>
      <c r="I2502" s="7">
        <v>56</v>
      </c>
      <c r="J2502" s="8">
        <v>83</v>
      </c>
      <c r="K2502" s="9">
        <v>4648</v>
      </c>
      <c r="L2502" s="9">
        <v>1998.6399999999999</v>
      </c>
      <c r="M2502" s="10">
        <v>0.43</v>
      </c>
      <c r="N2502" s="4" t="s">
        <v>83</v>
      </c>
      <c r="O2502" s="4" t="str">
        <f>TEXT(Table1[[#This Row],[Invoice Date]],"yyyy")</f>
        <v>2021</v>
      </c>
      <c r="P2502" s="4" t="str">
        <f>TEXT(Table1[[#This Row],[Invoice Date]],"mmm")</f>
        <v>Feb</v>
      </c>
      <c r="Q2502" s="27">
        <f>WEEKNUM(Table1[[#This Row],[Invoice Date]]) + IF(YEAR(Table1[[#This Row],[Invoice Date]])=2021, 52, 0)</f>
        <v>60</v>
      </c>
    </row>
    <row r="2503" spans="2:17" ht="14.25" customHeight="1" x14ac:dyDescent="0.3">
      <c r="B2503" s="4" t="s">
        <v>61</v>
      </c>
      <c r="C2503" s="33">
        <v>1185731</v>
      </c>
      <c r="D2503" s="5">
        <v>44246</v>
      </c>
      <c r="E2503" s="4" t="s">
        <v>15</v>
      </c>
      <c r="F2503" s="4" t="s">
        <v>131</v>
      </c>
      <c r="G2503" s="4" t="s">
        <v>132</v>
      </c>
      <c r="H2503" s="6" t="s">
        <v>17</v>
      </c>
      <c r="I2503" s="7">
        <v>34</v>
      </c>
      <c r="J2503" s="8">
        <v>186</v>
      </c>
      <c r="K2503" s="9">
        <v>6324</v>
      </c>
      <c r="L2503" s="9">
        <v>2782.56</v>
      </c>
      <c r="M2503" s="10">
        <v>0.44</v>
      </c>
      <c r="N2503" s="4" t="s">
        <v>24</v>
      </c>
      <c r="O2503" s="4" t="str">
        <f>TEXT(Table1[[#This Row],[Invoice Date]],"yyyy")</f>
        <v>2021</v>
      </c>
      <c r="P2503" s="4" t="str">
        <f>TEXT(Table1[[#This Row],[Invoice Date]],"mmm")</f>
        <v>Feb</v>
      </c>
      <c r="Q2503" s="27">
        <f>WEEKNUM(Table1[[#This Row],[Invoice Date]]) + IF(YEAR(Table1[[#This Row],[Invoice Date]])=2021, 52, 0)</f>
        <v>60</v>
      </c>
    </row>
    <row r="2504" spans="2:17" ht="14.25" customHeight="1" x14ac:dyDescent="0.3">
      <c r="B2504" s="4" t="s">
        <v>34</v>
      </c>
      <c r="C2504" s="33">
        <v>1189833</v>
      </c>
      <c r="D2504" s="5">
        <v>44246</v>
      </c>
      <c r="E2504" s="4" t="s">
        <v>36</v>
      </c>
      <c r="F2504" s="4" t="s">
        <v>53</v>
      </c>
      <c r="G2504" s="4" t="s">
        <v>54</v>
      </c>
      <c r="H2504" s="6" t="s">
        <v>23</v>
      </c>
      <c r="I2504" s="7">
        <v>59</v>
      </c>
      <c r="J2504" s="8">
        <v>122</v>
      </c>
      <c r="K2504" s="9">
        <v>7198</v>
      </c>
      <c r="L2504" s="9">
        <v>2879.2000000000003</v>
      </c>
      <c r="M2504" s="10">
        <v>0.4</v>
      </c>
      <c r="N2504" s="4" t="s">
        <v>83</v>
      </c>
      <c r="O2504" s="4" t="str">
        <f>TEXT(Table1[[#This Row],[Invoice Date]],"yyyy")</f>
        <v>2021</v>
      </c>
      <c r="P2504" s="4" t="str">
        <f>TEXT(Table1[[#This Row],[Invoice Date]],"mmm")</f>
        <v>Feb</v>
      </c>
      <c r="Q2504" s="27">
        <f>WEEKNUM(Table1[[#This Row],[Invoice Date]]) + IF(YEAR(Table1[[#This Row],[Invoice Date]])=2021, 52, 0)</f>
        <v>60</v>
      </c>
    </row>
    <row r="2505" spans="2:17" ht="14.25" customHeight="1" x14ac:dyDescent="0.3">
      <c r="B2505" s="4" t="s">
        <v>61</v>
      </c>
      <c r="C2505" s="33">
        <v>1185731</v>
      </c>
      <c r="D2505" s="5">
        <v>44246</v>
      </c>
      <c r="E2505" s="4" t="s">
        <v>15</v>
      </c>
      <c r="F2505" s="4" t="s">
        <v>131</v>
      </c>
      <c r="G2505" s="4" t="s">
        <v>132</v>
      </c>
      <c r="H2505" s="6" t="s">
        <v>17</v>
      </c>
      <c r="I2505" s="7">
        <v>49</v>
      </c>
      <c r="J2505" s="8">
        <v>180</v>
      </c>
      <c r="K2505" s="9">
        <v>8820</v>
      </c>
      <c r="L2505" s="9">
        <v>4674.6000000000004</v>
      </c>
      <c r="M2505" s="10">
        <v>0.53</v>
      </c>
      <c r="N2505" s="4" t="s">
        <v>83</v>
      </c>
      <c r="O2505" s="4" t="str">
        <f>TEXT(Table1[[#This Row],[Invoice Date]],"yyyy")</f>
        <v>2021</v>
      </c>
      <c r="P2505" s="4" t="str">
        <f>TEXT(Table1[[#This Row],[Invoice Date]],"mmm")</f>
        <v>Feb</v>
      </c>
      <c r="Q2505" s="27">
        <f>WEEKNUM(Table1[[#This Row],[Invoice Date]]) + IF(YEAR(Table1[[#This Row],[Invoice Date]])=2021, 52, 0)</f>
        <v>60</v>
      </c>
    </row>
    <row r="2506" spans="2:17" ht="14.25" customHeight="1" x14ac:dyDescent="0.3">
      <c r="B2506" s="4" t="s">
        <v>61</v>
      </c>
      <c r="C2506" s="33">
        <v>1185731</v>
      </c>
      <c r="D2506" s="5">
        <v>44246</v>
      </c>
      <c r="E2506" s="4" t="s">
        <v>15</v>
      </c>
      <c r="F2506" s="4" t="s">
        <v>133</v>
      </c>
      <c r="G2506" s="4" t="s">
        <v>134</v>
      </c>
      <c r="H2506" s="6" t="s">
        <v>21</v>
      </c>
      <c r="I2506" s="7">
        <v>44.999999999999993</v>
      </c>
      <c r="J2506" s="8">
        <v>200</v>
      </c>
      <c r="K2506" s="9">
        <v>89999.999999999985</v>
      </c>
      <c r="L2506" s="9">
        <v>26999.999999999996</v>
      </c>
      <c r="M2506" s="10">
        <v>0.3</v>
      </c>
      <c r="N2506" s="4" t="s">
        <v>18</v>
      </c>
      <c r="O2506" s="4" t="str">
        <f>TEXT(Table1[[#This Row],[Invoice Date]],"yyyy")</f>
        <v>2021</v>
      </c>
      <c r="P2506" s="4" t="str">
        <f>TEXT(Table1[[#This Row],[Invoice Date]],"mmm")</f>
        <v>Feb</v>
      </c>
      <c r="Q2506" s="27">
        <f>WEEKNUM(Table1[[#This Row],[Invoice Date]]) + IF(YEAR(Table1[[#This Row],[Invoice Date]])=2021, 52, 0)</f>
        <v>60</v>
      </c>
    </row>
    <row r="2507" spans="2:17" ht="14.25" customHeight="1" x14ac:dyDescent="0.3">
      <c r="B2507" s="4" t="s">
        <v>61</v>
      </c>
      <c r="C2507" s="33">
        <v>1185731</v>
      </c>
      <c r="D2507" s="5">
        <v>44246</v>
      </c>
      <c r="E2507" s="4" t="s">
        <v>15</v>
      </c>
      <c r="F2507" s="4" t="s">
        <v>131</v>
      </c>
      <c r="G2507" s="4" t="s">
        <v>132</v>
      </c>
      <c r="H2507" s="6" t="s">
        <v>20</v>
      </c>
      <c r="I2507" s="7">
        <v>40</v>
      </c>
      <c r="J2507" s="8">
        <v>300</v>
      </c>
      <c r="K2507" s="9">
        <v>120000</v>
      </c>
      <c r="L2507" s="9">
        <v>36000</v>
      </c>
      <c r="M2507" s="10">
        <v>0.3</v>
      </c>
      <c r="N2507" s="4" t="s">
        <v>18</v>
      </c>
      <c r="O2507" s="4" t="str">
        <f>TEXT(Table1[[#This Row],[Invoice Date]],"yyyy")</f>
        <v>2021</v>
      </c>
      <c r="P2507" s="4" t="str">
        <f>TEXT(Table1[[#This Row],[Invoice Date]],"mmm")</f>
        <v>Feb</v>
      </c>
      <c r="Q2507" s="27">
        <f>WEEKNUM(Table1[[#This Row],[Invoice Date]]) + IF(YEAR(Table1[[#This Row],[Invoice Date]])=2021, 52, 0)</f>
        <v>60</v>
      </c>
    </row>
    <row r="2508" spans="2:17" ht="14.25" customHeight="1" x14ac:dyDescent="0.3">
      <c r="B2508" s="4" t="s">
        <v>61</v>
      </c>
      <c r="C2508" s="33">
        <v>1185731</v>
      </c>
      <c r="D2508" s="5">
        <v>44246</v>
      </c>
      <c r="E2508" s="4" t="s">
        <v>15</v>
      </c>
      <c r="F2508" s="4" t="s">
        <v>131</v>
      </c>
      <c r="G2508" s="4" t="s">
        <v>132</v>
      </c>
      <c r="H2508" s="6" t="s">
        <v>19</v>
      </c>
      <c r="I2508" s="7">
        <v>50</v>
      </c>
      <c r="J2508" s="8">
        <v>250</v>
      </c>
      <c r="K2508" s="9">
        <v>125000</v>
      </c>
      <c r="L2508" s="9">
        <v>50000</v>
      </c>
      <c r="M2508" s="10">
        <v>0.4</v>
      </c>
      <c r="N2508" s="4" t="s">
        <v>18</v>
      </c>
      <c r="O2508" s="4" t="str">
        <f>TEXT(Table1[[#This Row],[Invoice Date]],"yyyy")</f>
        <v>2021</v>
      </c>
      <c r="P2508" s="4" t="str">
        <f>TEXT(Table1[[#This Row],[Invoice Date]],"mmm")</f>
        <v>Feb</v>
      </c>
      <c r="Q2508" s="27">
        <f>WEEKNUM(Table1[[#This Row],[Invoice Date]]) + IF(YEAR(Table1[[#This Row],[Invoice Date]])=2021, 52, 0)</f>
        <v>60</v>
      </c>
    </row>
    <row r="2509" spans="2:17" ht="14.25" customHeight="1" x14ac:dyDescent="0.3">
      <c r="B2509" s="4" t="s">
        <v>61</v>
      </c>
      <c r="C2509" s="33">
        <v>1185731</v>
      </c>
      <c r="D2509" s="5">
        <v>44246</v>
      </c>
      <c r="E2509" s="4" t="s">
        <v>15</v>
      </c>
      <c r="F2509" s="4" t="s">
        <v>133</v>
      </c>
      <c r="G2509" s="4" t="s">
        <v>134</v>
      </c>
      <c r="H2509" s="6" t="s">
        <v>22</v>
      </c>
      <c r="I2509" s="7">
        <v>60.000000000000007</v>
      </c>
      <c r="J2509" s="8">
        <v>275</v>
      </c>
      <c r="K2509" s="9">
        <v>165000.00000000003</v>
      </c>
      <c r="L2509" s="9">
        <v>49500.000000000007</v>
      </c>
      <c r="M2509" s="10">
        <v>0.3</v>
      </c>
      <c r="N2509" s="4" t="s">
        <v>18</v>
      </c>
      <c r="O2509" s="4" t="str">
        <f>TEXT(Table1[[#This Row],[Invoice Date]],"yyyy")</f>
        <v>2021</v>
      </c>
      <c r="P2509" s="4" t="str">
        <f>TEXT(Table1[[#This Row],[Invoice Date]],"mmm")</f>
        <v>Feb</v>
      </c>
      <c r="Q2509" s="27">
        <f>WEEKNUM(Table1[[#This Row],[Invoice Date]]) + IF(YEAR(Table1[[#This Row],[Invoice Date]])=2021, 52, 0)</f>
        <v>60</v>
      </c>
    </row>
    <row r="2510" spans="2:17" ht="14.25" customHeight="1" x14ac:dyDescent="0.3">
      <c r="B2510" s="4" t="s">
        <v>61</v>
      </c>
      <c r="C2510" s="33">
        <v>1185731</v>
      </c>
      <c r="D2510" s="5">
        <v>44246</v>
      </c>
      <c r="E2510" s="4" t="s">
        <v>15</v>
      </c>
      <c r="F2510" s="4" t="s">
        <v>133</v>
      </c>
      <c r="G2510" s="4" t="s">
        <v>134</v>
      </c>
      <c r="H2510" s="6" t="s">
        <v>23</v>
      </c>
      <c r="I2510" s="7">
        <v>50</v>
      </c>
      <c r="J2510" s="8">
        <v>375</v>
      </c>
      <c r="K2510" s="9">
        <v>187500</v>
      </c>
      <c r="L2510" s="9">
        <v>65625</v>
      </c>
      <c r="M2510" s="10">
        <v>0.35</v>
      </c>
      <c r="N2510" s="4" t="s">
        <v>18</v>
      </c>
      <c r="O2510" s="4" t="str">
        <f>TEXT(Table1[[#This Row],[Invoice Date]],"yyyy")</f>
        <v>2021</v>
      </c>
      <c r="P2510" s="4" t="str">
        <f>TEXT(Table1[[#This Row],[Invoice Date]],"mmm")</f>
        <v>Feb</v>
      </c>
      <c r="Q2510" s="27">
        <f>WEEKNUM(Table1[[#This Row],[Invoice Date]]) + IF(YEAR(Table1[[#This Row],[Invoice Date]])=2021, 52, 0)</f>
        <v>60</v>
      </c>
    </row>
    <row r="2511" spans="2:17" ht="14.25" customHeight="1" x14ac:dyDescent="0.3">
      <c r="B2511" s="4" t="s">
        <v>34</v>
      </c>
      <c r="C2511" s="33">
        <v>1189833</v>
      </c>
      <c r="D2511" s="5">
        <v>44246</v>
      </c>
      <c r="E2511" s="4" t="s">
        <v>36</v>
      </c>
      <c r="F2511" s="4" t="s">
        <v>53</v>
      </c>
      <c r="G2511" s="4" t="s">
        <v>54</v>
      </c>
      <c r="H2511" s="6" t="s">
        <v>23</v>
      </c>
      <c r="I2511" s="7">
        <v>60</v>
      </c>
      <c r="J2511" s="8">
        <v>450</v>
      </c>
      <c r="K2511" s="9">
        <v>270000</v>
      </c>
      <c r="L2511" s="9">
        <v>67500</v>
      </c>
      <c r="M2511" s="10">
        <v>0.25</v>
      </c>
      <c r="N2511" s="4" t="s">
        <v>24</v>
      </c>
      <c r="O2511" s="4" t="str">
        <f>TEXT(Table1[[#This Row],[Invoice Date]],"yyyy")</f>
        <v>2021</v>
      </c>
      <c r="P2511" s="4" t="str">
        <f>TEXT(Table1[[#This Row],[Invoice Date]],"mmm")</f>
        <v>Feb</v>
      </c>
      <c r="Q2511" s="27">
        <f>WEEKNUM(Table1[[#This Row],[Invoice Date]]) + IF(YEAR(Table1[[#This Row],[Invoice Date]])=2021, 52, 0)</f>
        <v>60</v>
      </c>
    </row>
    <row r="2512" spans="2:17" ht="14.25" customHeight="1" x14ac:dyDescent="0.3">
      <c r="B2512" s="4" t="s">
        <v>61</v>
      </c>
      <c r="C2512" s="33">
        <v>1185731</v>
      </c>
      <c r="D2512" s="5">
        <v>44246</v>
      </c>
      <c r="E2512" s="4" t="s">
        <v>15</v>
      </c>
      <c r="F2512" s="4" t="s">
        <v>131</v>
      </c>
      <c r="G2512" s="4" t="s">
        <v>132</v>
      </c>
      <c r="H2512" s="6" t="s">
        <v>17</v>
      </c>
      <c r="I2512" s="7">
        <v>50</v>
      </c>
      <c r="J2512" s="8">
        <v>600</v>
      </c>
      <c r="K2512" s="9">
        <v>300000</v>
      </c>
      <c r="L2512" s="9">
        <v>120000</v>
      </c>
      <c r="M2512" s="10">
        <v>0.4</v>
      </c>
      <c r="N2512" s="4" t="s">
        <v>18</v>
      </c>
      <c r="O2512" s="4" t="str">
        <f>TEXT(Table1[[#This Row],[Invoice Date]],"yyyy")</f>
        <v>2021</v>
      </c>
      <c r="P2512" s="4" t="str">
        <f>TEXT(Table1[[#This Row],[Invoice Date]],"mmm")</f>
        <v>Feb</v>
      </c>
      <c r="Q2512" s="27">
        <f>WEEKNUM(Table1[[#This Row],[Invoice Date]]) + IF(YEAR(Table1[[#This Row],[Invoice Date]])=2021, 52, 0)</f>
        <v>60</v>
      </c>
    </row>
    <row r="2513" spans="2:17" ht="14.25" customHeight="1" x14ac:dyDescent="0.3">
      <c r="B2513" s="4" t="s">
        <v>34</v>
      </c>
      <c r="C2513" s="33">
        <v>1189833</v>
      </c>
      <c r="D2513" s="5">
        <v>44247</v>
      </c>
      <c r="E2513" s="4" t="s">
        <v>36</v>
      </c>
      <c r="F2513" s="4" t="s">
        <v>53</v>
      </c>
      <c r="G2513" s="4" t="s">
        <v>54</v>
      </c>
      <c r="H2513" s="6" t="s">
        <v>17</v>
      </c>
      <c r="I2513" s="7">
        <v>44</v>
      </c>
      <c r="J2513" s="8">
        <v>160</v>
      </c>
      <c r="K2513" s="9">
        <v>7040</v>
      </c>
      <c r="L2513" s="9">
        <v>3942.4000000000005</v>
      </c>
      <c r="M2513" s="10">
        <v>0.56000000000000005</v>
      </c>
      <c r="N2513" s="4" t="s">
        <v>83</v>
      </c>
      <c r="O2513" s="4" t="str">
        <f>TEXT(Table1[[#This Row],[Invoice Date]],"yyyy")</f>
        <v>2021</v>
      </c>
      <c r="P2513" s="4" t="str">
        <f>TEXT(Table1[[#This Row],[Invoice Date]],"mmm")</f>
        <v>Feb</v>
      </c>
      <c r="Q2513" s="27">
        <f>WEEKNUM(Table1[[#This Row],[Invoice Date]]) + IF(YEAR(Table1[[#This Row],[Invoice Date]])=2021, 52, 0)</f>
        <v>60</v>
      </c>
    </row>
    <row r="2514" spans="2:17" ht="14.25" customHeight="1" x14ac:dyDescent="0.3">
      <c r="B2514" s="4" t="s">
        <v>34</v>
      </c>
      <c r="C2514" s="33">
        <v>1189833</v>
      </c>
      <c r="D2514" s="5">
        <v>44247</v>
      </c>
      <c r="E2514" s="4" t="s">
        <v>36</v>
      </c>
      <c r="F2514" s="4" t="s">
        <v>53</v>
      </c>
      <c r="G2514" s="4" t="s">
        <v>54</v>
      </c>
      <c r="H2514" s="6" t="s">
        <v>17</v>
      </c>
      <c r="I2514" s="7">
        <v>45</v>
      </c>
      <c r="J2514" s="8">
        <v>550</v>
      </c>
      <c r="K2514" s="9">
        <v>247500</v>
      </c>
      <c r="L2514" s="9">
        <v>111375</v>
      </c>
      <c r="M2514" s="10">
        <v>0.45</v>
      </c>
      <c r="N2514" s="4" t="s">
        <v>24</v>
      </c>
      <c r="O2514" s="4" t="str">
        <f>TEXT(Table1[[#This Row],[Invoice Date]],"yyyy")</f>
        <v>2021</v>
      </c>
      <c r="P2514" s="4" t="str">
        <f>TEXT(Table1[[#This Row],[Invoice Date]],"mmm")</f>
        <v>Feb</v>
      </c>
      <c r="Q2514" s="27">
        <f>WEEKNUM(Table1[[#This Row],[Invoice Date]]) + IF(YEAR(Table1[[#This Row],[Invoice Date]])=2021, 52, 0)</f>
        <v>60</v>
      </c>
    </row>
    <row r="2515" spans="2:17" ht="14.25" customHeight="1" x14ac:dyDescent="0.3">
      <c r="B2515" s="4" t="s">
        <v>30</v>
      </c>
      <c r="C2515" s="34">
        <v>1128299</v>
      </c>
      <c r="D2515" s="5">
        <v>44248</v>
      </c>
      <c r="E2515" s="4" t="s">
        <v>27</v>
      </c>
      <c r="F2515" s="4" t="s">
        <v>104</v>
      </c>
      <c r="G2515" s="4" t="s">
        <v>105</v>
      </c>
      <c r="H2515" s="6" t="s">
        <v>21</v>
      </c>
      <c r="I2515" s="7">
        <v>15</v>
      </c>
      <c r="J2515" s="8">
        <v>58</v>
      </c>
      <c r="K2515" s="9">
        <v>870</v>
      </c>
      <c r="L2515" s="9">
        <v>400.20000000000005</v>
      </c>
      <c r="M2515" s="10">
        <v>0.46</v>
      </c>
      <c r="N2515" s="4" t="s">
        <v>24</v>
      </c>
      <c r="O2515" s="4" t="str">
        <f>TEXT(Table1[[#This Row],[Invoice Date]],"yyyy")</f>
        <v>2021</v>
      </c>
      <c r="P2515" s="4" t="str">
        <f>TEXT(Table1[[#This Row],[Invoice Date]],"mmm")</f>
        <v>Feb</v>
      </c>
      <c r="Q2515" s="27">
        <f>WEEKNUM(Table1[[#This Row],[Invoice Date]]) + IF(YEAR(Table1[[#This Row],[Invoice Date]])=2021, 52, 0)</f>
        <v>61</v>
      </c>
    </row>
    <row r="2516" spans="2:17" ht="14.25" customHeight="1" x14ac:dyDescent="0.3">
      <c r="B2516" s="4" t="s">
        <v>30</v>
      </c>
      <c r="C2516" s="34">
        <v>1128299</v>
      </c>
      <c r="D2516" s="5">
        <v>44248</v>
      </c>
      <c r="E2516" s="4" t="s">
        <v>27</v>
      </c>
      <c r="F2516" s="4" t="s">
        <v>104</v>
      </c>
      <c r="G2516" s="4" t="s">
        <v>105</v>
      </c>
      <c r="H2516" s="6" t="s">
        <v>21</v>
      </c>
      <c r="I2516" s="7">
        <v>19</v>
      </c>
      <c r="J2516" s="8">
        <v>49</v>
      </c>
      <c r="K2516" s="9">
        <v>931</v>
      </c>
      <c r="L2516" s="9">
        <v>474.81</v>
      </c>
      <c r="M2516" s="10">
        <v>0.51</v>
      </c>
      <c r="N2516" s="4" t="s">
        <v>83</v>
      </c>
      <c r="O2516" s="4" t="str">
        <f>TEXT(Table1[[#This Row],[Invoice Date]],"yyyy")</f>
        <v>2021</v>
      </c>
      <c r="P2516" s="4" t="str">
        <f>TEXT(Table1[[#This Row],[Invoice Date]],"mmm")</f>
        <v>Feb</v>
      </c>
      <c r="Q2516" s="27">
        <f>WEEKNUM(Table1[[#This Row],[Invoice Date]]) + IF(YEAR(Table1[[#This Row],[Invoice Date]])=2021, 52, 0)</f>
        <v>61</v>
      </c>
    </row>
    <row r="2517" spans="2:17" ht="14.25" customHeight="1" x14ac:dyDescent="0.3">
      <c r="B2517" s="4" t="s">
        <v>25</v>
      </c>
      <c r="C2517" s="33">
        <v>1185733</v>
      </c>
      <c r="D2517" s="5">
        <v>44248</v>
      </c>
      <c r="E2517" s="4" t="s">
        <v>27</v>
      </c>
      <c r="F2517" s="4" t="s">
        <v>102</v>
      </c>
      <c r="G2517" s="4" t="s">
        <v>103</v>
      </c>
      <c r="H2517" s="6" t="s">
        <v>21</v>
      </c>
      <c r="I2517" s="7">
        <v>15</v>
      </c>
      <c r="J2517" s="8">
        <v>78</v>
      </c>
      <c r="K2517" s="9">
        <v>1170</v>
      </c>
      <c r="L2517" s="9">
        <v>549.9</v>
      </c>
      <c r="M2517" s="10">
        <v>0.47000000000000003</v>
      </c>
      <c r="N2517" s="4" t="s">
        <v>24</v>
      </c>
      <c r="O2517" s="4" t="str">
        <f>TEXT(Table1[[#This Row],[Invoice Date]],"yyyy")</f>
        <v>2021</v>
      </c>
      <c r="P2517" s="4" t="str">
        <f>TEXT(Table1[[#This Row],[Invoice Date]],"mmm")</f>
        <v>Feb</v>
      </c>
      <c r="Q2517" s="27">
        <f>WEEKNUM(Table1[[#This Row],[Invoice Date]]) + IF(YEAR(Table1[[#This Row],[Invoice Date]])=2021, 52, 0)</f>
        <v>61</v>
      </c>
    </row>
    <row r="2518" spans="2:17" ht="14.25" customHeight="1" x14ac:dyDescent="0.3">
      <c r="B2518" s="4" t="s">
        <v>30</v>
      </c>
      <c r="C2518" s="34">
        <v>1128299</v>
      </c>
      <c r="D2518" s="5">
        <v>44248</v>
      </c>
      <c r="E2518" s="4" t="s">
        <v>27</v>
      </c>
      <c r="F2518" s="4" t="s">
        <v>102</v>
      </c>
      <c r="G2518" s="4" t="s">
        <v>103</v>
      </c>
      <c r="H2518" s="6" t="s">
        <v>20</v>
      </c>
      <c r="I2518" s="7">
        <v>12</v>
      </c>
      <c r="J2518" s="8">
        <v>98</v>
      </c>
      <c r="K2518" s="9">
        <v>1176</v>
      </c>
      <c r="L2518" s="9">
        <v>552.72</v>
      </c>
      <c r="M2518" s="10">
        <v>0.47000000000000003</v>
      </c>
      <c r="N2518" s="4" t="s">
        <v>24</v>
      </c>
      <c r="O2518" s="4" t="str">
        <f>TEXT(Table1[[#This Row],[Invoice Date]],"yyyy")</f>
        <v>2021</v>
      </c>
      <c r="P2518" s="4" t="str">
        <f>TEXT(Table1[[#This Row],[Invoice Date]],"mmm")</f>
        <v>Feb</v>
      </c>
      <c r="Q2518" s="27">
        <f>WEEKNUM(Table1[[#This Row],[Invoice Date]]) + IF(YEAR(Table1[[#This Row],[Invoice Date]])=2021, 52, 0)</f>
        <v>61</v>
      </c>
    </row>
    <row r="2519" spans="2:17" ht="14.25" customHeight="1" x14ac:dyDescent="0.3">
      <c r="B2519" s="4" t="s">
        <v>25</v>
      </c>
      <c r="C2519" s="33">
        <v>1185733</v>
      </c>
      <c r="D2519" s="5">
        <v>44248</v>
      </c>
      <c r="E2519" s="4" t="s">
        <v>27</v>
      </c>
      <c r="F2519" s="4" t="s">
        <v>102</v>
      </c>
      <c r="G2519" s="4" t="s">
        <v>103</v>
      </c>
      <c r="H2519" s="6" t="s">
        <v>21</v>
      </c>
      <c r="I2519" s="7">
        <v>18</v>
      </c>
      <c r="J2519" s="8">
        <v>70</v>
      </c>
      <c r="K2519" s="9">
        <v>1260</v>
      </c>
      <c r="L2519" s="9">
        <v>630</v>
      </c>
      <c r="M2519" s="10">
        <v>0.5</v>
      </c>
      <c r="N2519" s="4" t="s">
        <v>83</v>
      </c>
      <c r="O2519" s="4" t="str">
        <f>TEXT(Table1[[#This Row],[Invoice Date]],"yyyy")</f>
        <v>2021</v>
      </c>
      <c r="P2519" s="4" t="str">
        <f>TEXT(Table1[[#This Row],[Invoice Date]],"mmm")</f>
        <v>Feb</v>
      </c>
      <c r="Q2519" s="27">
        <f>WEEKNUM(Table1[[#This Row],[Invoice Date]]) + IF(YEAR(Table1[[#This Row],[Invoice Date]])=2021, 52, 0)</f>
        <v>61</v>
      </c>
    </row>
    <row r="2520" spans="2:17" ht="14.25" customHeight="1" x14ac:dyDescent="0.3">
      <c r="B2520" s="4" t="s">
        <v>30</v>
      </c>
      <c r="C2520" s="34">
        <v>1128299</v>
      </c>
      <c r="D2520" s="5">
        <v>44248</v>
      </c>
      <c r="E2520" s="4" t="s">
        <v>27</v>
      </c>
      <c r="F2520" s="4" t="s">
        <v>102</v>
      </c>
      <c r="G2520" s="4" t="s">
        <v>103</v>
      </c>
      <c r="H2520" s="6" t="s">
        <v>20</v>
      </c>
      <c r="I2520" s="7">
        <v>15</v>
      </c>
      <c r="J2520" s="8">
        <v>91</v>
      </c>
      <c r="K2520" s="9">
        <v>1365</v>
      </c>
      <c r="L2520" s="9">
        <v>682.5</v>
      </c>
      <c r="M2520" s="10">
        <v>0.5</v>
      </c>
      <c r="N2520" s="4" t="s">
        <v>83</v>
      </c>
      <c r="O2520" s="4" t="str">
        <f>TEXT(Table1[[#This Row],[Invoice Date]],"yyyy")</f>
        <v>2021</v>
      </c>
      <c r="P2520" s="4" t="str">
        <f>TEXT(Table1[[#This Row],[Invoice Date]],"mmm")</f>
        <v>Feb</v>
      </c>
      <c r="Q2520" s="27">
        <f>WEEKNUM(Table1[[#This Row],[Invoice Date]]) + IF(YEAR(Table1[[#This Row],[Invoice Date]])=2021, 52, 0)</f>
        <v>61</v>
      </c>
    </row>
    <row r="2521" spans="2:17" ht="14.25" customHeight="1" x14ac:dyDescent="0.3">
      <c r="B2521" s="4" t="s">
        <v>30</v>
      </c>
      <c r="C2521" s="34">
        <v>1128299</v>
      </c>
      <c r="D2521" s="5">
        <v>44248</v>
      </c>
      <c r="E2521" s="4" t="s">
        <v>27</v>
      </c>
      <c r="F2521" s="4" t="s">
        <v>102</v>
      </c>
      <c r="G2521" s="4" t="s">
        <v>103</v>
      </c>
      <c r="H2521" s="6" t="s">
        <v>19</v>
      </c>
      <c r="I2521" s="7">
        <v>17</v>
      </c>
      <c r="J2521" s="8">
        <v>83</v>
      </c>
      <c r="K2521" s="9">
        <v>1411</v>
      </c>
      <c r="L2521" s="9">
        <v>550.29</v>
      </c>
      <c r="M2521" s="10">
        <v>0.38999999999999996</v>
      </c>
      <c r="N2521" s="4" t="s">
        <v>24</v>
      </c>
      <c r="O2521" s="4" t="str">
        <f>TEXT(Table1[[#This Row],[Invoice Date]],"yyyy")</f>
        <v>2021</v>
      </c>
      <c r="P2521" s="4" t="str">
        <f>TEXT(Table1[[#This Row],[Invoice Date]],"mmm")</f>
        <v>Feb</v>
      </c>
      <c r="Q2521" s="27">
        <f>WEEKNUM(Table1[[#This Row],[Invoice Date]]) + IF(YEAR(Table1[[#This Row],[Invoice Date]])=2021, 52, 0)</f>
        <v>61</v>
      </c>
    </row>
    <row r="2522" spans="2:17" ht="14.25" customHeight="1" x14ac:dyDescent="0.3">
      <c r="B2522" s="4" t="s">
        <v>26</v>
      </c>
      <c r="C2522" s="33">
        <v>1197831</v>
      </c>
      <c r="D2522" s="5">
        <v>44248</v>
      </c>
      <c r="E2522" s="4" t="s">
        <v>27</v>
      </c>
      <c r="F2522" s="4" t="s">
        <v>100</v>
      </c>
      <c r="G2522" s="4" t="s">
        <v>101</v>
      </c>
      <c r="H2522" s="6" t="s">
        <v>20</v>
      </c>
      <c r="I2522" s="7">
        <v>11</v>
      </c>
      <c r="J2522" s="8">
        <v>136</v>
      </c>
      <c r="K2522" s="9">
        <v>1496</v>
      </c>
      <c r="L2522" s="9">
        <v>628.32000000000005</v>
      </c>
      <c r="M2522" s="10">
        <v>0.42000000000000004</v>
      </c>
      <c r="N2522" s="4" t="s">
        <v>24</v>
      </c>
      <c r="O2522" s="4" t="str">
        <f>TEXT(Table1[[#This Row],[Invoice Date]],"yyyy")</f>
        <v>2021</v>
      </c>
      <c r="P2522" s="4" t="str">
        <f>TEXT(Table1[[#This Row],[Invoice Date]],"mmm")</f>
        <v>Feb</v>
      </c>
      <c r="Q2522" s="27">
        <f>WEEKNUM(Table1[[#This Row],[Invoice Date]]) + IF(YEAR(Table1[[#This Row],[Invoice Date]])=2021, 52, 0)</f>
        <v>61</v>
      </c>
    </row>
    <row r="2523" spans="2:17" ht="14.25" customHeight="1" x14ac:dyDescent="0.3">
      <c r="B2523" s="4" t="s">
        <v>30</v>
      </c>
      <c r="C2523" s="34">
        <v>1128299</v>
      </c>
      <c r="D2523" s="5">
        <v>44248</v>
      </c>
      <c r="E2523" s="4" t="s">
        <v>27</v>
      </c>
      <c r="F2523" s="4" t="s">
        <v>104</v>
      </c>
      <c r="G2523" s="4" t="s">
        <v>105</v>
      </c>
      <c r="H2523" s="6" t="s">
        <v>23</v>
      </c>
      <c r="I2523" s="7">
        <v>14</v>
      </c>
      <c r="J2523" s="8">
        <v>112</v>
      </c>
      <c r="K2523" s="9">
        <v>1568</v>
      </c>
      <c r="L2523" s="9">
        <v>721.28000000000009</v>
      </c>
      <c r="M2523" s="10">
        <v>0.46</v>
      </c>
      <c r="N2523" s="4" t="s">
        <v>24</v>
      </c>
      <c r="O2523" s="4" t="str">
        <f>TEXT(Table1[[#This Row],[Invoice Date]],"yyyy")</f>
        <v>2021</v>
      </c>
      <c r="P2523" s="4" t="str">
        <f>TEXT(Table1[[#This Row],[Invoice Date]],"mmm")</f>
        <v>Feb</v>
      </c>
      <c r="Q2523" s="27">
        <f>WEEKNUM(Table1[[#This Row],[Invoice Date]]) + IF(YEAR(Table1[[#This Row],[Invoice Date]])=2021, 52, 0)</f>
        <v>61</v>
      </c>
    </row>
    <row r="2524" spans="2:17" ht="14.25" customHeight="1" x14ac:dyDescent="0.3">
      <c r="B2524" s="4" t="s">
        <v>26</v>
      </c>
      <c r="C2524" s="33">
        <v>1197831</v>
      </c>
      <c r="D2524" s="5">
        <v>44248</v>
      </c>
      <c r="E2524" s="4" t="s">
        <v>27</v>
      </c>
      <c r="F2524" s="4" t="s">
        <v>100</v>
      </c>
      <c r="G2524" s="4" t="s">
        <v>101</v>
      </c>
      <c r="H2524" s="6" t="s">
        <v>20</v>
      </c>
      <c r="I2524" s="7">
        <v>14</v>
      </c>
      <c r="J2524" s="8">
        <v>120</v>
      </c>
      <c r="K2524" s="9">
        <v>1680</v>
      </c>
      <c r="L2524" s="9">
        <v>840</v>
      </c>
      <c r="M2524" s="10">
        <v>0.5</v>
      </c>
      <c r="N2524" s="4" t="s">
        <v>83</v>
      </c>
      <c r="O2524" s="4" t="str">
        <f>TEXT(Table1[[#This Row],[Invoice Date]],"yyyy")</f>
        <v>2021</v>
      </c>
      <c r="P2524" s="4" t="str">
        <f>TEXT(Table1[[#This Row],[Invoice Date]],"mmm")</f>
        <v>Feb</v>
      </c>
      <c r="Q2524" s="27">
        <f>WEEKNUM(Table1[[#This Row],[Invoice Date]]) + IF(YEAR(Table1[[#This Row],[Invoice Date]])=2021, 52, 0)</f>
        <v>61</v>
      </c>
    </row>
    <row r="2525" spans="2:17" ht="14.25" customHeight="1" x14ac:dyDescent="0.3">
      <c r="B2525" s="4" t="s">
        <v>30</v>
      </c>
      <c r="C2525" s="34">
        <v>1128299</v>
      </c>
      <c r="D2525" s="5">
        <v>44248</v>
      </c>
      <c r="E2525" s="4" t="s">
        <v>27</v>
      </c>
      <c r="F2525" s="4" t="s">
        <v>104</v>
      </c>
      <c r="G2525" s="4" t="s">
        <v>105</v>
      </c>
      <c r="H2525" s="6" t="s">
        <v>23</v>
      </c>
      <c r="I2525" s="7">
        <v>18</v>
      </c>
      <c r="J2525" s="8">
        <v>98</v>
      </c>
      <c r="K2525" s="9">
        <v>1764</v>
      </c>
      <c r="L2525" s="9">
        <v>899.64</v>
      </c>
      <c r="M2525" s="10">
        <v>0.51</v>
      </c>
      <c r="N2525" s="4" t="s">
        <v>83</v>
      </c>
      <c r="O2525" s="4" t="str">
        <f>TEXT(Table1[[#This Row],[Invoice Date]],"yyyy")</f>
        <v>2021</v>
      </c>
      <c r="P2525" s="4" t="str">
        <f>TEXT(Table1[[#This Row],[Invoice Date]],"mmm")</f>
        <v>Feb</v>
      </c>
      <c r="Q2525" s="27">
        <f>WEEKNUM(Table1[[#This Row],[Invoice Date]]) + IF(YEAR(Table1[[#This Row],[Invoice Date]])=2021, 52, 0)</f>
        <v>61</v>
      </c>
    </row>
    <row r="2526" spans="2:17" ht="14.25" customHeight="1" x14ac:dyDescent="0.3">
      <c r="B2526" s="4" t="s">
        <v>30</v>
      </c>
      <c r="C2526" s="34">
        <v>1128299</v>
      </c>
      <c r="D2526" s="5">
        <v>44248</v>
      </c>
      <c r="E2526" s="4" t="s">
        <v>27</v>
      </c>
      <c r="F2526" s="4" t="s">
        <v>102</v>
      </c>
      <c r="G2526" s="4" t="s">
        <v>103</v>
      </c>
      <c r="H2526" s="6" t="s">
        <v>19</v>
      </c>
      <c r="I2526" s="7">
        <v>23</v>
      </c>
      <c r="J2526" s="8">
        <v>80</v>
      </c>
      <c r="K2526" s="9">
        <v>1840</v>
      </c>
      <c r="L2526" s="9">
        <v>846.4</v>
      </c>
      <c r="M2526" s="10">
        <v>0.45999999999999996</v>
      </c>
      <c r="N2526" s="4" t="s">
        <v>83</v>
      </c>
      <c r="O2526" s="4" t="str">
        <f>TEXT(Table1[[#This Row],[Invoice Date]],"yyyy")</f>
        <v>2021</v>
      </c>
      <c r="P2526" s="4" t="str">
        <f>TEXT(Table1[[#This Row],[Invoice Date]],"mmm")</f>
        <v>Feb</v>
      </c>
      <c r="Q2526" s="27">
        <f>WEEKNUM(Table1[[#This Row],[Invoice Date]]) + IF(YEAR(Table1[[#This Row],[Invoice Date]])=2021, 52, 0)</f>
        <v>61</v>
      </c>
    </row>
    <row r="2527" spans="2:17" ht="14.25" customHeight="1" x14ac:dyDescent="0.3">
      <c r="B2527" s="4" t="s">
        <v>26</v>
      </c>
      <c r="C2527" s="33">
        <v>1197831</v>
      </c>
      <c r="D2527" s="5">
        <v>44248</v>
      </c>
      <c r="E2527" s="4" t="s">
        <v>27</v>
      </c>
      <c r="F2527" s="4" t="s">
        <v>100</v>
      </c>
      <c r="G2527" s="4" t="s">
        <v>101</v>
      </c>
      <c r="H2527" s="6" t="s">
        <v>19</v>
      </c>
      <c r="I2527" s="7">
        <v>17</v>
      </c>
      <c r="J2527" s="8">
        <v>112</v>
      </c>
      <c r="K2527" s="9">
        <v>1904</v>
      </c>
      <c r="L2527" s="9">
        <v>742.56</v>
      </c>
      <c r="M2527" s="10">
        <v>0.38999999999999996</v>
      </c>
      <c r="N2527" s="4" t="s">
        <v>24</v>
      </c>
      <c r="O2527" s="4" t="str">
        <f>TEXT(Table1[[#This Row],[Invoice Date]],"yyyy")</f>
        <v>2021</v>
      </c>
      <c r="P2527" s="4" t="str">
        <f>TEXT(Table1[[#This Row],[Invoice Date]],"mmm")</f>
        <v>Feb</v>
      </c>
      <c r="Q2527" s="27">
        <f>WEEKNUM(Table1[[#This Row],[Invoice Date]]) + IF(YEAR(Table1[[#This Row],[Invoice Date]])=2021, 52, 0)</f>
        <v>61</v>
      </c>
    </row>
    <row r="2528" spans="2:17" ht="14.25" customHeight="1" x14ac:dyDescent="0.3">
      <c r="B2528" s="4" t="s">
        <v>30</v>
      </c>
      <c r="C2528" s="34">
        <v>1128299</v>
      </c>
      <c r="D2528" s="5">
        <v>44248</v>
      </c>
      <c r="E2528" s="4" t="s">
        <v>27</v>
      </c>
      <c r="F2528" s="4" t="s">
        <v>104</v>
      </c>
      <c r="G2528" s="4" t="s">
        <v>105</v>
      </c>
      <c r="H2528" s="6" t="s">
        <v>22</v>
      </c>
      <c r="I2528" s="7">
        <v>24</v>
      </c>
      <c r="J2528" s="8">
        <v>85</v>
      </c>
      <c r="K2528" s="9">
        <v>2040</v>
      </c>
      <c r="L2528" s="9">
        <v>815.99999999999989</v>
      </c>
      <c r="M2528" s="10">
        <v>0.39999999999999997</v>
      </c>
      <c r="N2528" s="4" t="s">
        <v>24</v>
      </c>
      <c r="O2528" s="4" t="str">
        <f>TEXT(Table1[[#This Row],[Invoice Date]],"yyyy")</f>
        <v>2021</v>
      </c>
      <c r="P2528" s="4" t="str">
        <f>TEXT(Table1[[#This Row],[Invoice Date]],"mmm")</f>
        <v>Feb</v>
      </c>
      <c r="Q2528" s="27">
        <f>WEEKNUM(Table1[[#This Row],[Invoice Date]]) + IF(YEAR(Table1[[#This Row],[Invoice Date]])=2021, 52, 0)</f>
        <v>61</v>
      </c>
    </row>
    <row r="2529" spans="2:17" ht="14.25" customHeight="1" x14ac:dyDescent="0.3">
      <c r="B2529" s="4" t="s">
        <v>25</v>
      </c>
      <c r="C2529" s="33">
        <v>1185733</v>
      </c>
      <c r="D2529" s="5">
        <v>44248</v>
      </c>
      <c r="E2529" s="4" t="s">
        <v>27</v>
      </c>
      <c r="F2529" s="4" t="s">
        <v>102</v>
      </c>
      <c r="G2529" s="4" t="s">
        <v>103</v>
      </c>
      <c r="H2529" s="6" t="s">
        <v>23</v>
      </c>
      <c r="I2529" s="7">
        <v>19</v>
      </c>
      <c r="J2529" s="8">
        <v>115</v>
      </c>
      <c r="K2529" s="9">
        <v>2185</v>
      </c>
      <c r="L2529" s="9">
        <v>1179.9000000000001</v>
      </c>
      <c r="M2529" s="10">
        <v>0.54</v>
      </c>
      <c r="N2529" s="4" t="s">
        <v>83</v>
      </c>
      <c r="O2529" s="4" t="str">
        <f>TEXT(Table1[[#This Row],[Invoice Date]],"yyyy")</f>
        <v>2021</v>
      </c>
      <c r="P2529" s="4" t="str">
        <f>TEXT(Table1[[#This Row],[Invoice Date]],"mmm")</f>
        <v>Feb</v>
      </c>
      <c r="Q2529" s="27">
        <f>WEEKNUM(Table1[[#This Row],[Invoice Date]]) + IF(YEAR(Table1[[#This Row],[Invoice Date]])=2021, 52, 0)</f>
        <v>61</v>
      </c>
    </row>
    <row r="2530" spans="2:17" ht="14.25" customHeight="1" x14ac:dyDescent="0.3">
      <c r="B2530" s="4" t="s">
        <v>25</v>
      </c>
      <c r="C2530" s="33">
        <v>1185733</v>
      </c>
      <c r="D2530" s="5">
        <v>44248</v>
      </c>
      <c r="E2530" s="4" t="s">
        <v>27</v>
      </c>
      <c r="F2530" s="4" t="s">
        <v>102</v>
      </c>
      <c r="G2530" s="4" t="s">
        <v>103</v>
      </c>
      <c r="H2530" s="6" t="s">
        <v>23</v>
      </c>
      <c r="I2530" s="7">
        <v>16</v>
      </c>
      <c r="J2530" s="8">
        <v>145</v>
      </c>
      <c r="K2530" s="9">
        <v>2320</v>
      </c>
      <c r="L2530" s="9">
        <v>974.40000000000009</v>
      </c>
      <c r="M2530" s="10">
        <v>0.42000000000000004</v>
      </c>
      <c r="N2530" s="4" t="s">
        <v>24</v>
      </c>
      <c r="O2530" s="4" t="str">
        <f>TEXT(Table1[[#This Row],[Invoice Date]],"yyyy")</f>
        <v>2021</v>
      </c>
      <c r="P2530" s="4" t="str">
        <f>TEXT(Table1[[#This Row],[Invoice Date]],"mmm")</f>
        <v>Feb</v>
      </c>
      <c r="Q2530" s="27">
        <f>WEEKNUM(Table1[[#This Row],[Invoice Date]]) + IF(YEAR(Table1[[#This Row],[Invoice Date]])=2021, 52, 0)</f>
        <v>61</v>
      </c>
    </row>
    <row r="2531" spans="2:17" ht="14.25" customHeight="1" x14ac:dyDescent="0.3">
      <c r="B2531" s="4" t="s">
        <v>26</v>
      </c>
      <c r="C2531" s="33">
        <v>1197831</v>
      </c>
      <c r="D2531" s="5">
        <v>44248</v>
      </c>
      <c r="E2531" s="4" t="s">
        <v>27</v>
      </c>
      <c r="F2531" s="4" t="s">
        <v>100</v>
      </c>
      <c r="G2531" s="4" t="s">
        <v>101</v>
      </c>
      <c r="H2531" s="6" t="s">
        <v>19</v>
      </c>
      <c r="I2531" s="7">
        <v>24</v>
      </c>
      <c r="J2531" s="8">
        <v>105</v>
      </c>
      <c r="K2531" s="9">
        <v>2520</v>
      </c>
      <c r="L2531" s="9">
        <v>1134</v>
      </c>
      <c r="M2531" s="10">
        <v>0.44999999999999996</v>
      </c>
      <c r="N2531" s="4" t="s">
        <v>83</v>
      </c>
      <c r="O2531" s="4" t="str">
        <f>TEXT(Table1[[#This Row],[Invoice Date]],"yyyy")</f>
        <v>2021</v>
      </c>
      <c r="P2531" s="4" t="str">
        <f>TEXT(Table1[[#This Row],[Invoice Date]],"mmm")</f>
        <v>Feb</v>
      </c>
      <c r="Q2531" s="27">
        <f>WEEKNUM(Table1[[#This Row],[Invoice Date]]) + IF(YEAR(Table1[[#This Row],[Invoice Date]])=2021, 52, 0)</f>
        <v>61</v>
      </c>
    </row>
    <row r="2532" spans="2:17" ht="14.25" customHeight="1" x14ac:dyDescent="0.3">
      <c r="B2532" s="4" t="s">
        <v>30</v>
      </c>
      <c r="C2532" s="34">
        <v>1128299</v>
      </c>
      <c r="D2532" s="5">
        <v>44248</v>
      </c>
      <c r="E2532" s="4" t="s">
        <v>27</v>
      </c>
      <c r="F2532" s="4" t="s">
        <v>104</v>
      </c>
      <c r="G2532" s="4" t="s">
        <v>105</v>
      </c>
      <c r="H2532" s="6" t="s">
        <v>22</v>
      </c>
      <c r="I2532" s="7">
        <v>34</v>
      </c>
      <c r="J2532" s="8">
        <v>75</v>
      </c>
      <c r="K2532" s="9">
        <v>2550</v>
      </c>
      <c r="L2532" s="9">
        <v>1198.5</v>
      </c>
      <c r="M2532" s="10">
        <v>0.47</v>
      </c>
      <c r="N2532" s="4" t="s">
        <v>83</v>
      </c>
      <c r="O2532" s="4" t="str">
        <f>TEXT(Table1[[#This Row],[Invoice Date]],"yyyy")</f>
        <v>2021</v>
      </c>
      <c r="P2532" s="4" t="str">
        <f>TEXT(Table1[[#This Row],[Invoice Date]],"mmm")</f>
        <v>Feb</v>
      </c>
      <c r="Q2532" s="27">
        <f>WEEKNUM(Table1[[#This Row],[Invoice Date]]) + IF(YEAR(Table1[[#This Row],[Invoice Date]])=2021, 52, 0)</f>
        <v>61</v>
      </c>
    </row>
    <row r="2533" spans="2:17" ht="14.25" customHeight="1" x14ac:dyDescent="0.3">
      <c r="B2533" s="4" t="s">
        <v>25</v>
      </c>
      <c r="C2533" s="33">
        <v>1185733</v>
      </c>
      <c r="D2533" s="5">
        <v>44248</v>
      </c>
      <c r="E2533" s="4" t="s">
        <v>27</v>
      </c>
      <c r="F2533" s="4" t="s">
        <v>102</v>
      </c>
      <c r="G2533" s="4" t="s">
        <v>103</v>
      </c>
      <c r="H2533" s="6" t="s">
        <v>22</v>
      </c>
      <c r="I2533" s="7">
        <v>23</v>
      </c>
      <c r="J2533" s="8">
        <v>111</v>
      </c>
      <c r="K2533" s="9">
        <v>2553</v>
      </c>
      <c r="L2533" s="9">
        <v>944.61</v>
      </c>
      <c r="M2533" s="10">
        <v>0.37</v>
      </c>
      <c r="N2533" s="4" t="s">
        <v>24</v>
      </c>
      <c r="O2533" s="4" t="str">
        <f>TEXT(Table1[[#This Row],[Invoice Date]],"yyyy")</f>
        <v>2021</v>
      </c>
      <c r="P2533" s="4" t="str">
        <f>TEXT(Table1[[#This Row],[Invoice Date]],"mmm")</f>
        <v>Feb</v>
      </c>
      <c r="Q2533" s="27">
        <f>WEEKNUM(Table1[[#This Row],[Invoice Date]]) + IF(YEAR(Table1[[#This Row],[Invoice Date]])=2021, 52, 0)</f>
        <v>61</v>
      </c>
    </row>
    <row r="2534" spans="2:17" ht="14.25" customHeight="1" x14ac:dyDescent="0.3">
      <c r="B2534" s="4" t="s">
        <v>25</v>
      </c>
      <c r="C2534" s="33">
        <v>1185733</v>
      </c>
      <c r="D2534" s="5">
        <v>44248</v>
      </c>
      <c r="E2534" s="4" t="s">
        <v>27</v>
      </c>
      <c r="F2534" s="4" t="s">
        <v>102</v>
      </c>
      <c r="G2534" s="4" t="s">
        <v>103</v>
      </c>
      <c r="H2534" s="6" t="s">
        <v>22</v>
      </c>
      <c r="I2534" s="7">
        <v>34</v>
      </c>
      <c r="J2534" s="8">
        <v>98</v>
      </c>
      <c r="K2534" s="9">
        <v>3332</v>
      </c>
      <c r="L2534" s="9">
        <v>1499.3999999999999</v>
      </c>
      <c r="M2534" s="10">
        <v>0.44999999999999996</v>
      </c>
      <c r="N2534" s="4" t="s">
        <v>83</v>
      </c>
      <c r="O2534" s="4" t="str">
        <f>TEXT(Table1[[#This Row],[Invoice Date]],"yyyy")</f>
        <v>2021</v>
      </c>
      <c r="P2534" s="4" t="str">
        <f>TEXT(Table1[[#This Row],[Invoice Date]],"mmm")</f>
        <v>Feb</v>
      </c>
      <c r="Q2534" s="27">
        <f>WEEKNUM(Table1[[#This Row],[Invoice Date]]) + IF(YEAR(Table1[[#This Row],[Invoice Date]])=2021, 52, 0)</f>
        <v>61</v>
      </c>
    </row>
    <row r="2535" spans="2:17" ht="14.25" customHeight="1" x14ac:dyDescent="0.3">
      <c r="B2535" s="4" t="s">
        <v>26</v>
      </c>
      <c r="C2535" s="33">
        <v>1197831</v>
      </c>
      <c r="D2535" s="5">
        <v>44248</v>
      </c>
      <c r="E2535" s="4" t="s">
        <v>27</v>
      </c>
      <c r="F2535" s="4" t="s">
        <v>100</v>
      </c>
      <c r="G2535" s="4" t="s">
        <v>101</v>
      </c>
      <c r="H2535" s="6" t="s">
        <v>17</v>
      </c>
      <c r="I2535" s="7">
        <v>17</v>
      </c>
      <c r="J2535" s="8">
        <v>210</v>
      </c>
      <c r="K2535" s="9">
        <v>3570</v>
      </c>
      <c r="L2535" s="9">
        <v>1606.5</v>
      </c>
      <c r="M2535" s="10">
        <v>0.45</v>
      </c>
      <c r="N2535" s="4" t="s">
        <v>24</v>
      </c>
      <c r="O2535" s="4" t="str">
        <f>TEXT(Table1[[#This Row],[Invoice Date]],"yyyy")</f>
        <v>2021</v>
      </c>
      <c r="P2535" s="4" t="str">
        <f>TEXT(Table1[[#This Row],[Invoice Date]],"mmm")</f>
        <v>Feb</v>
      </c>
      <c r="Q2535" s="27">
        <f>WEEKNUM(Table1[[#This Row],[Invoice Date]]) + IF(YEAR(Table1[[#This Row],[Invoice Date]])=2021, 52, 0)</f>
        <v>61</v>
      </c>
    </row>
    <row r="2536" spans="2:17" ht="14.25" customHeight="1" x14ac:dyDescent="0.3">
      <c r="B2536" s="4" t="s">
        <v>30</v>
      </c>
      <c r="C2536" s="34">
        <v>1128299</v>
      </c>
      <c r="D2536" s="5">
        <v>44248</v>
      </c>
      <c r="E2536" s="4" t="s">
        <v>27</v>
      </c>
      <c r="F2536" s="4" t="s">
        <v>102</v>
      </c>
      <c r="G2536" s="4" t="s">
        <v>103</v>
      </c>
      <c r="H2536" s="6" t="s">
        <v>17</v>
      </c>
      <c r="I2536" s="7">
        <v>18</v>
      </c>
      <c r="J2536" s="8">
        <v>206</v>
      </c>
      <c r="K2536" s="9">
        <v>3708</v>
      </c>
      <c r="L2536" s="9">
        <v>1631.52</v>
      </c>
      <c r="M2536" s="10">
        <v>0.44</v>
      </c>
      <c r="N2536" s="4" t="s">
        <v>24</v>
      </c>
      <c r="O2536" s="4" t="str">
        <f>TEXT(Table1[[#This Row],[Invoice Date]],"yyyy")</f>
        <v>2021</v>
      </c>
      <c r="P2536" s="4" t="str">
        <f>TEXT(Table1[[#This Row],[Invoice Date]],"mmm")</f>
        <v>Feb</v>
      </c>
      <c r="Q2536" s="27">
        <f>WEEKNUM(Table1[[#This Row],[Invoice Date]]) + IF(YEAR(Table1[[#This Row],[Invoice Date]])=2021, 52, 0)</f>
        <v>61</v>
      </c>
    </row>
    <row r="2537" spans="2:17" ht="14.25" customHeight="1" x14ac:dyDescent="0.3">
      <c r="B2537" s="4" t="s">
        <v>30</v>
      </c>
      <c r="C2537" s="34">
        <v>1128299</v>
      </c>
      <c r="D2537" s="5">
        <v>44248</v>
      </c>
      <c r="E2537" s="4" t="s">
        <v>27</v>
      </c>
      <c r="F2537" s="4" t="s">
        <v>102</v>
      </c>
      <c r="G2537" s="4" t="s">
        <v>103</v>
      </c>
      <c r="H2537" s="6" t="s">
        <v>17</v>
      </c>
      <c r="I2537" s="7">
        <v>24</v>
      </c>
      <c r="J2537" s="8">
        <v>169</v>
      </c>
      <c r="K2537" s="9">
        <v>4056</v>
      </c>
      <c r="L2537" s="9">
        <v>2109.12</v>
      </c>
      <c r="M2537" s="10">
        <v>0.52</v>
      </c>
      <c r="N2537" s="4" t="s">
        <v>83</v>
      </c>
      <c r="O2537" s="4" t="str">
        <f>TEXT(Table1[[#This Row],[Invoice Date]],"yyyy")</f>
        <v>2021</v>
      </c>
      <c r="P2537" s="4" t="str">
        <f>TEXT(Table1[[#This Row],[Invoice Date]],"mmm")</f>
        <v>Feb</v>
      </c>
      <c r="Q2537" s="27">
        <f>WEEKNUM(Table1[[#This Row],[Invoice Date]]) + IF(YEAR(Table1[[#This Row],[Invoice Date]])=2021, 52, 0)</f>
        <v>61</v>
      </c>
    </row>
    <row r="2538" spans="2:17" ht="14.25" customHeight="1" x14ac:dyDescent="0.3">
      <c r="B2538" s="4" t="s">
        <v>26</v>
      </c>
      <c r="C2538" s="33">
        <v>1197831</v>
      </c>
      <c r="D2538" s="5">
        <v>44248</v>
      </c>
      <c r="E2538" s="4" t="s">
        <v>27</v>
      </c>
      <c r="F2538" s="4" t="s">
        <v>100</v>
      </c>
      <c r="G2538" s="4" t="s">
        <v>101</v>
      </c>
      <c r="H2538" s="6" t="s">
        <v>17</v>
      </c>
      <c r="I2538" s="7">
        <v>24</v>
      </c>
      <c r="J2538" s="8">
        <v>189</v>
      </c>
      <c r="K2538" s="9">
        <v>4536</v>
      </c>
      <c r="L2538" s="9">
        <v>2313.36</v>
      </c>
      <c r="M2538" s="10">
        <v>0.51</v>
      </c>
      <c r="N2538" s="4" t="s">
        <v>83</v>
      </c>
      <c r="O2538" s="4" t="str">
        <f>TEXT(Table1[[#This Row],[Invoice Date]],"yyyy")</f>
        <v>2021</v>
      </c>
      <c r="P2538" s="4" t="str">
        <f>TEXT(Table1[[#This Row],[Invoice Date]],"mmm")</f>
        <v>Feb</v>
      </c>
      <c r="Q2538" s="27">
        <f>WEEKNUM(Table1[[#This Row],[Invoice Date]]) + IF(YEAR(Table1[[#This Row],[Invoice Date]])=2021, 52, 0)</f>
        <v>61</v>
      </c>
    </row>
    <row r="2539" spans="2:17" ht="14.25" customHeight="1" x14ac:dyDescent="0.3">
      <c r="B2539" s="4" t="s">
        <v>34</v>
      </c>
      <c r="C2539" s="33">
        <v>1189833</v>
      </c>
      <c r="D2539" s="5">
        <v>44248</v>
      </c>
      <c r="E2539" s="4" t="s">
        <v>36</v>
      </c>
      <c r="F2539" s="4" t="s">
        <v>53</v>
      </c>
      <c r="G2539" s="4" t="s">
        <v>54</v>
      </c>
      <c r="H2539" s="6" t="s">
        <v>19</v>
      </c>
      <c r="I2539" s="7">
        <v>49</v>
      </c>
      <c r="J2539" s="8">
        <v>160</v>
      </c>
      <c r="K2539" s="9">
        <v>7840</v>
      </c>
      <c r="L2539" s="9">
        <v>3371.2</v>
      </c>
      <c r="M2539" s="10">
        <v>0.43</v>
      </c>
      <c r="N2539" s="4" t="s">
        <v>83</v>
      </c>
      <c r="O2539" s="4" t="str">
        <f>TEXT(Table1[[#This Row],[Invoice Date]],"yyyy")</f>
        <v>2021</v>
      </c>
      <c r="P2539" s="4" t="str">
        <f>TEXT(Table1[[#This Row],[Invoice Date]],"mmm")</f>
        <v>Feb</v>
      </c>
      <c r="Q2539" s="27">
        <f>WEEKNUM(Table1[[#This Row],[Invoice Date]]) + IF(YEAR(Table1[[#This Row],[Invoice Date]])=2021, 52, 0)</f>
        <v>61</v>
      </c>
    </row>
    <row r="2540" spans="2:17" ht="14.25" customHeight="1" x14ac:dyDescent="0.3">
      <c r="B2540" s="4" t="s">
        <v>30</v>
      </c>
      <c r="C2540" s="34">
        <v>1128299</v>
      </c>
      <c r="D2540" s="5">
        <v>44248</v>
      </c>
      <c r="E2540" s="4" t="s">
        <v>27</v>
      </c>
      <c r="F2540" s="4" t="s">
        <v>104</v>
      </c>
      <c r="G2540" s="4" t="s">
        <v>105</v>
      </c>
      <c r="H2540" s="6" t="s">
        <v>21</v>
      </c>
      <c r="I2540" s="7">
        <v>20</v>
      </c>
      <c r="J2540" s="8">
        <v>175</v>
      </c>
      <c r="K2540" s="9">
        <v>35000</v>
      </c>
      <c r="L2540" s="9">
        <v>14000</v>
      </c>
      <c r="M2540" s="10">
        <v>0.4</v>
      </c>
      <c r="N2540" s="4" t="s">
        <v>83</v>
      </c>
      <c r="O2540" s="4" t="str">
        <f>TEXT(Table1[[#This Row],[Invoice Date]],"yyyy")</f>
        <v>2021</v>
      </c>
      <c r="P2540" s="4" t="str">
        <f>TEXT(Table1[[#This Row],[Invoice Date]],"mmm")</f>
        <v>Feb</v>
      </c>
      <c r="Q2540" s="27">
        <f>WEEKNUM(Table1[[#This Row],[Invoice Date]]) + IF(YEAR(Table1[[#This Row],[Invoice Date]])=2021, 52, 0)</f>
        <v>61</v>
      </c>
    </row>
    <row r="2541" spans="2:17" ht="14.25" customHeight="1" x14ac:dyDescent="0.3">
      <c r="B2541" s="4" t="s">
        <v>30</v>
      </c>
      <c r="C2541" s="34">
        <v>1128299</v>
      </c>
      <c r="D2541" s="5">
        <v>44248</v>
      </c>
      <c r="E2541" s="4" t="s">
        <v>27</v>
      </c>
      <c r="F2541" s="4" t="s">
        <v>102</v>
      </c>
      <c r="G2541" s="4" t="s">
        <v>103</v>
      </c>
      <c r="H2541" s="6" t="s">
        <v>20</v>
      </c>
      <c r="I2541" s="7">
        <v>15.000000000000007</v>
      </c>
      <c r="J2541" s="8">
        <v>325</v>
      </c>
      <c r="K2541" s="9">
        <v>48750.000000000022</v>
      </c>
      <c r="L2541" s="9">
        <v>19500.000000000011</v>
      </c>
      <c r="M2541" s="10">
        <v>0.4</v>
      </c>
      <c r="N2541" s="4" t="s">
        <v>83</v>
      </c>
      <c r="O2541" s="4" t="str">
        <f>TEXT(Table1[[#This Row],[Invoice Date]],"yyyy")</f>
        <v>2021</v>
      </c>
      <c r="P2541" s="4" t="str">
        <f>TEXT(Table1[[#This Row],[Invoice Date]],"mmm")</f>
        <v>Feb</v>
      </c>
      <c r="Q2541" s="27">
        <f>WEEKNUM(Table1[[#This Row],[Invoice Date]]) + IF(YEAR(Table1[[#This Row],[Invoice Date]])=2021, 52, 0)</f>
        <v>61</v>
      </c>
    </row>
    <row r="2542" spans="2:17" ht="14.25" customHeight="1" x14ac:dyDescent="0.3">
      <c r="B2542" s="4" t="s">
        <v>25</v>
      </c>
      <c r="C2542" s="33">
        <v>1185733</v>
      </c>
      <c r="D2542" s="5">
        <v>44248</v>
      </c>
      <c r="E2542" s="4" t="s">
        <v>27</v>
      </c>
      <c r="F2542" s="4" t="s">
        <v>102</v>
      </c>
      <c r="G2542" s="4" t="s">
        <v>103</v>
      </c>
      <c r="H2542" s="6" t="s">
        <v>21</v>
      </c>
      <c r="I2542" s="7">
        <v>20</v>
      </c>
      <c r="J2542" s="8">
        <v>250</v>
      </c>
      <c r="K2542" s="9">
        <v>50000</v>
      </c>
      <c r="L2542" s="9">
        <v>20000</v>
      </c>
      <c r="M2542" s="10">
        <v>0.4</v>
      </c>
      <c r="N2542" s="4" t="s">
        <v>83</v>
      </c>
      <c r="O2542" s="4" t="str">
        <f>TEXT(Table1[[#This Row],[Invoice Date]],"yyyy")</f>
        <v>2021</v>
      </c>
      <c r="P2542" s="4" t="str">
        <f>TEXT(Table1[[#This Row],[Invoice Date]],"mmm")</f>
        <v>Feb</v>
      </c>
      <c r="Q2542" s="27">
        <f>WEEKNUM(Table1[[#This Row],[Invoice Date]]) + IF(YEAR(Table1[[#This Row],[Invoice Date]])=2021, 52, 0)</f>
        <v>61</v>
      </c>
    </row>
    <row r="2543" spans="2:17" ht="14.25" customHeight="1" x14ac:dyDescent="0.3">
      <c r="B2543" s="4" t="s">
        <v>26</v>
      </c>
      <c r="C2543" s="33">
        <v>1197831</v>
      </c>
      <c r="D2543" s="5">
        <v>44248</v>
      </c>
      <c r="E2543" s="4" t="s">
        <v>27</v>
      </c>
      <c r="F2543" s="4" t="s">
        <v>100</v>
      </c>
      <c r="G2543" s="4" t="s">
        <v>101</v>
      </c>
      <c r="H2543" s="6" t="s">
        <v>20</v>
      </c>
      <c r="I2543" s="7">
        <v>15.000000000000007</v>
      </c>
      <c r="J2543" s="8">
        <v>400</v>
      </c>
      <c r="K2543" s="9">
        <v>60000.000000000029</v>
      </c>
      <c r="L2543" s="9">
        <v>24000.000000000015</v>
      </c>
      <c r="M2543" s="10">
        <v>0.4</v>
      </c>
      <c r="N2543" s="4" t="s">
        <v>83</v>
      </c>
      <c r="O2543" s="4" t="str">
        <f>TEXT(Table1[[#This Row],[Invoice Date]],"yyyy")</f>
        <v>2021</v>
      </c>
      <c r="P2543" s="4" t="str">
        <f>TEXT(Table1[[#This Row],[Invoice Date]],"mmm")</f>
        <v>Feb</v>
      </c>
      <c r="Q2543" s="27">
        <f>WEEKNUM(Table1[[#This Row],[Invoice Date]]) + IF(YEAR(Table1[[#This Row],[Invoice Date]])=2021, 52, 0)</f>
        <v>61</v>
      </c>
    </row>
    <row r="2544" spans="2:17" ht="14.25" customHeight="1" x14ac:dyDescent="0.3">
      <c r="B2544" s="4" t="s">
        <v>30</v>
      </c>
      <c r="C2544" s="34">
        <v>1128299</v>
      </c>
      <c r="D2544" s="5">
        <v>44248</v>
      </c>
      <c r="E2544" s="4" t="s">
        <v>27</v>
      </c>
      <c r="F2544" s="4" t="s">
        <v>102</v>
      </c>
      <c r="G2544" s="4" t="s">
        <v>103</v>
      </c>
      <c r="H2544" s="6" t="s">
        <v>19</v>
      </c>
      <c r="I2544" s="7">
        <v>25.000000000000007</v>
      </c>
      <c r="J2544" s="8">
        <v>275</v>
      </c>
      <c r="K2544" s="9">
        <v>68750.000000000015</v>
      </c>
      <c r="L2544" s="9">
        <v>24062.500000000004</v>
      </c>
      <c r="M2544" s="10">
        <v>0.35</v>
      </c>
      <c r="N2544" s="4" t="s">
        <v>83</v>
      </c>
      <c r="O2544" s="4" t="str">
        <f>TEXT(Table1[[#This Row],[Invoice Date]],"yyyy")</f>
        <v>2021</v>
      </c>
      <c r="P2544" s="4" t="str">
        <f>TEXT(Table1[[#This Row],[Invoice Date]],"mmm")</f>
        <v>Feb</v>
      </c>
      <c r="Q2544" s="27">
        <f>WEEKNUM(Table1[[#This Row],[Invoice Date]]) + IF(YEAR(Table1[[#This Row],[Invoice Date]])=2021, 52, 0)</f>
        <v>61</v>
      </c>
    </row>
    <row r="2545" spans="2:17" ht="14.25" customHeight="1" x14ac:dyDescent="0.3">
      <c r="B2545" s="4" t="s">
        <v>30</v>
      </c>
      <c r="C2545" s="34">
        <v>1128299</v>
      </c>
      <c r="D2545" s="5">
        <v>44248</v>
      </c>
      <c r="E2545" s="4" t="s">
        <v>27</v>
      </c>
      <c r="F2545" s="4" t="s">
        <v>104</v>
      </c>
      <c r="G2545" s="4" t="s">
        <v>105</v>
      </c>
      <c r="H2545" s="6" t="s">
        <v>23</v>
      </c>
      <c r="I2545" s="7">
        <v>20</v>
      </c>
      <c r="J2545" s="8">
        <v>350</v>
      </c>
      <c r="K2545" s="9">
        <v>70000</v>
      </c>
      <c r="L2545" s="9">
        <v>28000</v>
      </c>
      <c r="M2545" s="10">
        <v>0.4</v>
      </c>
      <c r="N2545" s="4" t="s">
        <v>83</v>
      </c>
      <c r="O2545" s="4" t="str">
        <f>TEXT(Table1[[#This Row],[Invoice Date]],"yyyy")</f>
        <v>2021</v>
      </c>
      <c r="P2545" s="4" t="str">
        <f>TEXT(Table1[[#This Row],[Invoice Date]],"mmm")</f>
        <v>Feb</v>
      </c>
      <c r="Q2545" s="27">
        <f>WEEKNUM(Table1[[#This Row],[Invoice Date]]) + IF(YEAR(Table1[[#This Row],[Invoice Date]])=2021, 52, 0)</f>
        <v>61</v>
      </c>
    </row>
    <row r="2546" spans="2:17" ht="14.25" customHeight="1" x14ac:dyDescent="0.3">
      <c r="B2546" s="4" t="s">
        <v>25</v>
      </c>
      <c r="C2546" s="33">
        <v>1185733</v>
      </c>
      <c r="D2546" s="5">
        <v>44248</v>
      </c>
      <c r="E2546" s="4" t="s">
        <v>27</v>
      </c>
      <c r="F2546" s="4" t="s">
        <v>102</v>
      </c>
      <c r="G2546" s="4" t="s">
        <v>103</v>
      </c>
      <c r="H2546" s="6" t="s">
        <v>23</v>
      </c>
      <c r="I2546" s="7">
        <v>20</v>
      </c>
      <c r="J2546" s="8">
        <v>425</v>
      </c>
      <c r="K2546" s="9">
        <v>85000</v>
      </c>
      <c r="L2546" s="9">
        <v>34000</v>
      </c>
      <c r="M2546" s="10">
        <v>0.4</v>
      </c>
      <c r="N2546" s="4" t="s">
        <v>83</v>
      </c>
      <c r="O2546" s="4" t="str">
        <f>TEXT(Table1[[#This Row],[Invoice Date]],"yyyy")</f>
        <v>2021</v>
      </c>
      <c r="P2546" s="4" t="str">
        <f>TEXT(Table1[[#This Row],[Invoice Date]],"mmm")</f>
        <v>Feb</v>
      </c>
      <c r="Q2546" s="27">
        <f>WEEKNUM(Table1[[#This Row],[Invoice Date]]) + IF(YEAR(Table1[[#This Row],[Invoice Date]])=2021, 52, 0)</f>
        <v>61</v>
      </c>
    </row>
    <row r="2547" spans="2:17" ht="14.25" customHeight="1" x14ac:dyDescent="0.3">
      <c r="B2547" s="4" t="s">
        <v>30</v>
      </c>
      <c r="C2547" s="34">
        <v>1128299</v>
      </c>
      <c r="D2547" s="5">
        <v>44248</v>
      </c>
      <c r="E2547" s="4" t="s">
        <v>27</v>
      </c>
      <c r="F2547" s="4" t="s">
        <v>104</v>
      </c>
      <c r="G2547" s="4" t="s">
        <v>105</v>
      </c>
      <c r="H2547" s="6" t="s">
        <v>22</v>
      </c>
      <c r="I2547" s="7">
        <v>35</v>
      </c>
      <c r="J2547" s="8">
        <v>250</v>
      </c>
      <c r="K2547" s="9">
        <v>87500</v>
      </c>
      <c r="L2547" s="9">
        <v>30624.999999999996</v>
      </c>
      <c r="M2547" s="10">
        <v>0.35</v>
      </c>
      <c r="N2547" s="4" t="s">
        <v>83</v>
      </c>
      <c r="O2547" s="4" t="str">
        <f>TEXT(Table1[[#This Row],[Invoice Date]],"yyyy")</f>
        <v>2021</v>
      </c>
      <c r="P2547" s="4" t="str">
        <f>TEXT(Table1[[#This Row],[Invoice Date]],"mmm")</f>
        <v>Feb</v>
      </c>
      <c r="Q2547" s="27">
        <f>WEEKNUM(Table1[[#This Row],[Invoice Date]]) + IF(YEAR(Table1[[#This Row],[Invoice Date]])=2021, 52, 0)</f>
        <v>61</v>
      </c>
    </row>
    <row r="2548" spans="2:17" ht="14.25" customHeight="1" x14ac:dyDescent="0.3">
      <c r="B2548" s="4" t="s">
        <v>26</v>
      </c>
      <c r="C2548" s="33">
        <v>1197831</v>
      </c>
      <c r="D2548" s="5">
        <v>44248</v>
      </c>
      <c r="E2548" s="4" t="s">
        <v>27</v>
      </c>
      <c r="F2548" s="4" t="s">
        <v>100</v>
      </c>
      <c r="G2548" s="4" t="s">
        <v>101</v>
      </c>
      <c r="H2548" s="6" t="s">
        <v>19</v>
      </c>
      <c r="I2548" s="7">
        <v>25.000000000000007</v>
      </c>
      <c r="J2548" s="8">
        <v>350</v>
      </c>
      <c r="K2548" s="9">
        <v>87500.000000000029</v>
      </c>
      <c r="L2548" s="9">
        <v>30625.000000000007</v>
      </c>
      <c r="M2548" s="10">
        <v>0.35</v>
      </c>
      <c r="N2548" s="4" t="s">
        <v>83</v>
      </c>
      <c r="O2548" s="4" t="str">
        <f>TEXT(Table1[[#This Row],[Invoice Date]],"yyyy")</f>
        <v>2021</v>
      </c>
      <c r="P2548" s="4" t="str">
        <f>TEXT(Table1[[#This Row],[Invoice Date]],"mmm")</f>
        <v>Feb</v>
      </c>
      <c r="Q2548" s="27">
        <f>WEEKNUM(Table1[[#This Row],[Invoice Date]]) + IF(YEAR(Table1[[#This Row],[Invoice Date]])=2021, 52, 0)</f>
        <v>61</v>
      </c>
    </row>
    <row r="2549" spans="2:17" ht="14.25" customHeight="1" x14ac:dyDescent="0.3">
      <c r="B2549" s="4" t="s">
        <v>25</v>
      </c>
      <c r="C2549" s="33">
        <v>1185733</v>
      </c>
      <c r="D2549" s="5">
        <v>44248</v>
      </c>
      <c r="E2549" s="4" t="s">
        <v>27</v>
      </c>
      <c r="F2549" s="4" t="s">
        <v>102</v>
      </c>
      <c r="G2549" s="4" t="s">
        <v>103</v>
      </c>
      <c r="H2549" s="6" t="s">
        <v>22</v>
      </c>
      <c r="I2549" s="7">
        <v>35</v>
      </c>
      <c r="J2549" s="8">
        <v>325</v>
      </c>
      <c r="K2549" s="9">
        <v>113750</v>
      </c>
      <c r="L2549" s="9">
        <v>39812.5</v>
      </c>
      <c r="M2549" s="10">
        <v>0.35</v>
      </c>
      <c r="N2549" s="4" t="s">
        <v>83</v>
      </c>
      <c r="O2549" s="4" t="str">
        <f>TEXT(Table1[[#This Row],[Invoice Date]],"yyyy")</f>
        <v>2021</v>
      </c>
      <c r="P2549" s="4" t="str">
        <f>TEXT(Table1[[#This Row],[Invoice Date]],"mmm")</f>
        <v>Feb</v>
      </c>
      <c r="Q2549" s="27">
        <f>WEEKNUM(Table1[[#This Row],[Invoice Date]]) + IF(YEAR(Table1[[#This Row],[Invoice Date]])=2021, 52, 0)</f>
        <v>61</v>
      </c>
    </row>
    <row r="2550" spans="2:17" ht="14.25" customHeight="1" x14ac:dyDescent="0.3">
      <c r="B2550" s="4" t="s">
        <v>30</v>
      </c>
      <c r="C2550" s="34">
        <v>1128299</v>
      </c>
      <c r="D2550" s="5">
        <v>44248</v>
      </c>
      <c r="E2550" s="4" t="s">
        <v>27</v>
      </c>
      <c r="F2550" s="4" t="s">
        <v>102</v>
      </c>
      <c r="G2550" s="4" t="s">
        <v>103</v>
      </c>
      <c r="H2550" s="6" t="s">
        <v>17</v>
      </c>
      <c r="I2550" s="7">
        <v>25.000000000000007</v>
      </c>
      <c r="J2550" s="8">
        <v>625</v>
      </c>
      <c r="K2550" s="9">
        <v>156250.00000000006</v>
      </c>
      <c r="L2550" s="9">
        <v>62500.000000000029</v>
      </c>
      <c r="M2550" s="10">
        <v>0.4</v>
      </c>
      <c r="N2550" s="4" t="s">
        <v>83</v>
      </c>
      <c r="O2550" s="4" t="str">
        <f>TEXT(Table1[[#This Row],[Invoice Date]],"yyyy")</f>
        <v>2021</v>
      </c>
      <c r="P2550" s="4" t="str">
        <f>TEXT(Table1[[#This Row],[Invoice Date]],"mmm")</f>
        <v>Feb</v>
      </c>
      <c r="Q2550" s="27">
        <f>WEEKNUM(Table1[[#This Row],[Invoice Date]]) + IF(YEAR(Table1[[#This Row],[Invoice Date]])=2021, 52, 0)</f>
        <v>61</v>
      </c>
    </row>
    <row r="2551" spans="2:17" ht="14.25" customHeight="1" x14ac:dyDescent="0.3">
      <c r="B2551" s="4" t="s">
        <v>26</v>
      </c>
      <c r="C2551" s="33">
        <v>1197831</v>
      </c>
      <c r="D2551" s="5">
        <v>44248</v>
      </c>
      <c r="E2551" s="4" t="s">
        <v>27</v>
      </c>
      <c r="F2551" s="4" t="s">
        <v>100</v>
      </c>
      <c r="G2551" s="4" t="s">
        <v>101</v>
      </c>
      <c r="H2551" s="6" t="s">
        <v>17</v>
      </c>
      <c r="I2551" s="7">
        <v>25.000000000000007</v>
      </c>
      <c r="J2551" s="8">
        <v>700</v>
      </c>
      <c r="K2551" s="9">
        <v>175000.00000000006</v>
      </c>
      <c r="L2551" s="9">
        <v>70000.000000000029</v>
      </c>
      <c r="M2551" s="10">
        <v>0.4</v>
      </c>
      <c r="N2551" s="4" t="s">
        <v>83</v>
      </c>
      <c r="O2551" s="4" t="str">
        <f>TEXT(Table1[[#This Row],[Invoice Date]],"yyyy")</f>
        <v>2021</v>
      </c>
      <c r="P2551" s="4" t="str">
        <f>TEXT(Table1[[#This Row],[Invoice Date]],"mmm")</f>
        <v>Feb</v>
      </c>
      <c r="Q2551" s="27">
        <f>WEEKNUM(Table1[[#This Row],[Invoice Date]]) + IF(YEAR(Table1[[#This Row],[Invoice Date]])=2021, 52, 0)</f>
        <v>61</v>
      </c>
    </row>
    <row r="2552" spans="2:17" ht="14.25" customHeight="1" x14ac:dyDescent="0.3">
      <c r="B2552" s="4" t="s">
        <v>34</v>
      </c>
      <c r="C2552" s="33">
        <v>1189833</v>
      </c>
      <c r="D2552" s="5">
        <v>44248</v>
      </c>
      <c r="E2552" s="4" t="s">
        <v>36</v>
      </c>
      <c r="F2552" s="4" t="s">
        <v>53</v>
      </c>
      <c r="G2552" s="4" t="s">
        <v>54</v>
      </c>
      <c r="H2552" s="6" t="s">
        <v>19</v>
      </c>
      <c r="I2552" s="7">
        <v>50</v>
      </c>
      <c r="J2552" s="8">
        <v>550</v>
      </c>
      <c r="K2552" s="9">
        <v>275000</v>
      </c>
      <c r="L2552" s="9">
        <v>82500</v>
      </c>
      <c r="M2552" s="10">
        <v>0.3</v>
      </c>
      <c r="N2552" s="4" t="s">
        <v>24</v>
      </c>
      <c r="O2552" s="4" t="str">
        <f>TEXT(Table1[[#This Row],[Invoice Date]],"yyyy")</f>
        <v>2021</v>
      </c>
      <c r="P2552" s="4" t="str">
        <f>TEXT(Table1[[#This Row],[Invoice Date]],"mmm")</f>
        <v>Feb</v>
      </c>
      <c r="Q2552" s="27">
        <f>WEEKNUM(Table1[[#This Row],[Invoice Date]]) + IF(YEAR(Table1[[#This Row],[Invoice Date]])=2021, 52, 0)</f>
        <v>61</v>
      </c>
    </row>
    <row r="2553" spans="2:17" ht="14.25" customHeight="1" x14ac:dyDescent="0.3">
      <c r="B2553" s="4" t="s">
        <v>30</v>
      </c>
      <c r="C2553" s="34">
        <v>1128299</v>
      </c>
      <c r="D2553" s="5">
        <v>44249</v>
      </c>
      <c r="E2553" s="4" t="s">
        <v>15</v>
      </c>
      <c r="F2553" s="4" t="s">
        <v>119</v>
      </c>
      <c r="G2553" s="4" t="s">
        <v>120</v>
      </c>
      <c r="H2553" s="6" t="s">
        <v>21</v>
      </c>
      <c r="I2553" s="7">
        <v>28</v>
      </c>
      <c r="J2553" s="8">
        <v>14</v>
      </c>
      <c r="K2553" s="9">
        <v>392</v>
      </c>
      <c r="L2553" s="9">
        <v>196</v>
      </c>
      <c r="M2553" s="10">
        <v>0.5</v>
      </c>
      <c r="N2553" s="4" t="s">
        <v>83</v>
      </c>
      <c r="O2553" s="4" t="str">
        <f>TEXT(Table1[[#This Row],[Invoice Date]],"yyyy")</f>
        <v>2021</v>
      </c>
      <c r="P2553" s="4" t="str">
        <f>TEXT(Table1[[#This Row],[Invoice Date]],"mmm")</f>
        <v>Feb</v>
      </c>
      <c r="Q2553" s="27">
        <f>WEEKNUM(Table1[[#This Row],[Invoice Date]]) + IF(YEAR(Table1[[#This Row],[Invoice Date]])=2021, 52, 0)</f>
        <v>61</v>
      </c>
    </row>
    <row r="2554" spans="2:17" ht="14.25" customHeight="1" x14ac:dyDescent="0.3">
      <c r="B2554" s="4" t="s">
        <v>30</v>
      </c>
      <c r="C2554" s="34">
        <v>1128299</v>
      </c>
      <c r="D2554" s="5">
        <v>44249</v>
      </c>
      <c r="E2554" s="4" t="s">
        <v>15</v>
      </c>
      <c r="F2554" s="4" t="s">
        <v>118</v>
      </c>
      <c r="G2554" s="4" t="s">
        <v>93</v>
      </c>
      <c r="H2554" s="6" t="s">
        <v>20</v>
      </c>
      <c r="I2554" s="7">
        <v>24</v>
      </c>
      <c r="J2554" s="8">
        <v>46</v>
      </c>
      <c r="K2554" s="9">
        <v>1104</v>
      </c>
      <c r="L2554" s="9">
        <v>518.88</v>
      </c>
      <c r="M2554" s="10">
        <v>0.47</v>
      </c>
      <c r="N2554" s="4" t="s">
        <v>83</v>
      </c>
      <c r="O2554" s="4" t="str">
        <f>TEXT(Table1[[#This Row],[Invoice Date]],"yyyy")</f>
        <v>2021</v>
      </c>
      <c r="P2554" s="4" t="str">
        <f>TEXT(Table1[[#This Row],[Invoice Date]],"mmm")</f>
        <v>Feb</v>
      </c>
      <c r="Q2554" s="27">
        <f>WEEKNUM(Table1[[#This Row],[Invoice Date]]) + IF(YEAR(Table1[[#This Row],[Invoice Date]])=2021, 52, 0)</f>
        <v>61</v>
      </c>
    </row>
    <row r="2555" spans="2:17" ht="14.25" customHeight="1" x14ac:dyDescent="0.3">
      <c r="B2555" s="4" t="s">
        <v>61</v>
      </c>
      <c r="C2555" s="33">
        <v>1185731</v>
      </c>
      <c r="D2555" s="5">
        <v>44249</v>
      </c>
      <c r="E2555" s="4" t="s">
        <v>48</v>
      </c>
      <c r="F2555" s="4" t="s">
        <v>98</v>
      </c>
      <c r="G2555" s="4" t="s">
        <v>99</v>
      </c>
      <c r="H2555" s="6" t="s">
        <v>21</v>
      </c>
      <c r="I2555" s="7">
        <v>34</v>
      </c>
      <c r="J2555" s="8">
        <v>34</v>
      </c>
      <c r="K2555" s="9">
        <v>1156</v>
      </c>
      <c r="L2555" s="9">
        <v>624.24</v>
      </c>
      <c r="M2555" s="10">
        <v>0.54</v>
      </c>
      <c r="N2555" s="4" t="s">
        <v>83</v>
      </c>
      <c r="O2555" s="4" t="str">
        <f>TEXT(Table1[[#This Row],[Invoice Date]],"yyyy")</f>
        <v>2021</v>
      </c>
      <c r="P2555" s="4" t="str">
        <f>TEXT(Table1[[#This Row],[Invoice Date]],"mmm")</f>
        <v>Feb</v>
      </c>
      <c r="Q2555" s="27">
        <f>WEEKNUM(Table1[[#This Row],[Invoice Date]]) + IF(YEAR(Table1[[#This Row],[Invoice Date]])=2021, 52, 0)</f>
        <v>61</v>
      </c>
    </row>
    <row r="2556" spans="2:17" ht="14.25" customHeight="1" x14ac:dyDescent="0.3">
      <c r="B2556" s="4" t="s">
        <v>30</v>
      </c>
      <c r="C2556" s="34">
        <v>1128299</v>
      </c>
      <c r="D2556" s="5">
        <v>44249</v>
      </c>
      <c r="E2556" s="4" t="s">
        <v>15</v>
      </c>
      <c r="F2556" s="4" t="s">
        <v>119</v>
      </c>
      <c r="G2556" s="4" t="s">
        <v>120</v>
      </c>
      <c r="H2556" s="6" t="s">
        <v>22</v>
      </c>
      <c r="I2556" s="7">
        <v>41</v>
      </c>
      <c r="J2556" s="8">
        <v>31</v>
      </c>
      <c r="K2556" s="9">
        <v>1271</v>
      </c>
      <c r="L2556" s="9">
        <v>571.94999999999993</v>
      </c>
      <c r="M2556" s="10">
        <v>0.44999999999999996</v>
      </c>
      <c r="N2556" s="4" t="s">
        <v>83</v>
      </c>
      <c r="O2556" s="4" t="str">
        <f>TEXT(Table1[[#This Row],[Invoice Date]],"yyyy")</f>
        <v>2021</v>
      </c>
      <c r="P2556" s="4" t="str">
        <f>TEXT(Table1[[#This Row],[Invoice Date]],"mmm")</f>
        <v>Feb</v>
      </c>
      <c r="Q2556" s="27">
        <f>WEEKNUM(Table1[[#This Row],[Invoice Date]]) + IF(YEAR(Table1[[#This Row],[Invoice Date]])=2021, 52, 0)</f>
        <v>61</v>
      </c>
    </row>
    <row r="2557" spans="2:17" ht="14.25" customHeight="1" x14ac:dyDescent="0.3">
      <c r="B2557" s="4" t="s">
        <v>30</v>
      </c>
      <c r="C2557" s="34">
        <v>1128299</v>
      </c>
      <c r="D2557" s="5">
        <v>44249</v>
      </c>
      <c r="E2557" s="4" t="s">
        <v>15</v>
      </c>
      <c r="F2557" s="4" t="s">
        <v>118</v>
      </c>
      <c r="G2557" s="4" t="s">
        <v>93</v>
      </c>
      <c r="H2557" s="6" t="s">
        <v>19</v>
      </c>
      <c r="I2557" s="7">
        <v>34</v>
      </c>
      <c r="J2557" s="8">
        <v>38</v>
      </c>
      <c r="K2557" s="9">
        <v>1292</v>
      </c>
      <c r="L2557" s="9">
        <v>594.31999999999994</v>
      </c>
      <c r="M2557" s="10">
        <v>0.45999999999999996</v>
      </c>
      <c r="N2557" s="4" t="s">
        <v>83</v>
      </c>
      <c r="O2557" s="4" t="str">
        <f>TEXT(Table1[[#This Row],[Invoice Date]],"yyyy")</f>
        <v>2021</v>
      </c>
      <c r="P2557" s="4" t="str">
        <f>TEXT(Table1[[#This Row],[Invoice Date]],"mmm")</f>
        <v>Feb</v>
      </c>
      <c r="Q2557" s="27">
        <f>WEEKNUM(Table1[[#This Row],[Invoice Date]]) + IF(YEAR(Table1[[#This Row],[Invoice Date]])=2021, 52, 0)</f>
        <v>61</v>
      </c>
    </row>
    <row r="2558" spans="2:17" ht="14.25" customHeight="1" x14ac:dyDescent="0.3">
      <c r="B2558" s="4" t="s">
        <v>61</v>
      </c>
      <c r="C2558" s="33">
        <v>1185731</v>
      </c>
      <c r="D2558" s="5">
        <v>44249</v>
      </c>
      <c r="E2558" s="4" t="s">
        <v>36</v>
      </c>
      <c r="F2558" s="4" t="s">
        <v>96</v>
      </c>
      <c r="G2558" s="4" t="s">
        <v>97</v>
      </c>
      <c r="H2558" s="6" t="s">
        <v>20</v>
      </c>
      <c r="I2558" s="7">
        <v>29</v>
      </c>
      <c r="J2558" s="8">
        <v>63</v>
      </c>
      <c r="K2558" s="9">
        <v>1827</v>
      </c>
      <c r="L2558" s="9">
        <v>968.31000000000006</v>
      </c>
      <c r="M2558" s="10">
        <v>0.53</v>
      </c>
      <c r="N2558" s="4" t="s">
        <v>83</v>
      </c>
      <c r="O2558" s="4" t="str">
        <f>TEXT(Table1[[#This Row],[Invoice Date]],"yyyy")</f>
        <v>2021</v>
      </c>
      <c r="P2558" s="4" t="str">
        <f>TEXT(Table1[[#This Row],[Invoice Date]],"mmm")</f>
        <v>Feb</v>
      </c>
      <c r="Q2558" s="27">
        <f>WEEKNUM(Table1[[#This Row],[Invoice Date]]) + IF(YEAR(Table1[[#This Row],[Invoice Date]])=2021, 52, 0)</f>
        <v>61</v>
      </c>
    </row>
    <row r="2559" spans="2:17" ht="14.25" customHeight="1" x14ac:dyDescent="0.3">
      <c r="B2559" s="4" t="s">
        <v>30</v>
      </c>
      <c r="C2559" s="34">
        <v>1128299</v>
      </c>
      <c r="D2559" s="5">
        <v>44249</v>
      </c>
      <c r="E2559" s="4" t="s">
        <v>15</v>
      </c>
      <c r="F2559" s="4" t="s">
        <v>119</v>
      </c>
      <c r="G2559" s="4" t="s">
        <v>120</v>
      </c>
      <c r="H2559" s="6" t="s">
        <v>23</v>
      </c>
      <c r="I2559" s="7">
        <v>34</v>
      </c>
      <c r="J2559" s="8">
        <v>63</v>
      </c>
      <c r="K2559" s="9">
        <v>2142</v>
      </c>
      <c r="L2559" s="9">
        <v>921.06</v>
      </c>
      <c r="M2559" s="10">
        <v>0.43</v>
      </c>
      <c r="N2559" s="4" t="s">
        <v>83</v>
      </c>
      <c r="O2559" s="4" t="str">
        <f>TEXT(Table1[[#This Row],[Invoice Date]],"yyyy")</f>
        <v>2021</v>
      </c>
      <c r="P2559" s="4" t="str">
        <f>TEXT(Table1[[#This Row],[Invoice Date]],"mmm")</f>
        <v>Feb</v>
      </c>
      <c r="Q2559" s="27">
        <f>WEEKNUM(Table1[[#This Row],[Invoice Date]]) + IF(YEAR(Table1[[#This Row],[Invoice Date]])=2021, 52, 0)</f>
        <v>61</v>
      </c>
    </row>
    <row r="2560" spans="2:17" ht="14.25" customHeight="1" x14ac:dyDescent="0.3">
      <c r="B2560" s="4" t="s">
        <v>61</v>
      </c>
      <c r="C2560" s="33">
        <v>1185731</v>
      </c>
      <c r="D2560" s="5">
        <v>44249</v>
      </c>
      <c r="E2560" s="4" t="s">
        <v>36</v>
      </c>
      <c r="F2560" s="4" t="s">
        <v>96</v>
      </c>
      <c r="G2560" s="4" t="s">
        <v>97</v>
      </c>
      <c r="H2560" s="6" t="s">
        <v>19</v>
      </c>
      <c r="I2560" s="7">
        <v>38</v>
      </c>
      <c r="J2560" s="8">
        <v>58</v>
      </c>
      <c r="K2560" s="9">
        <v>2204</v>
      </c>
      <c r="L2560" s="9">
        <v>1013.8399999999999</v>
      </c>
      <c r="M2560" s="10">
        <v>0.45999999999999996</v>
      </c>
      <c r="N2560" s="4" t="s">
        <v>83</v>
      </c>
      <c r="O2560" s="4" t="str">
        <f>TEXT(Table1[[#This Row],[Invoice Date]],"yyyy")</f>
        <v>2021</v>
      </c>
      <c r="P2560" s="4" t="str">
        <f>TEXT(Table1[[#This Row],[Invoice Date]],"mmm")</f>
        <v>Feb</v>
      </c>
      <c r="Q2560" s="27">
        <f>WEEKNUM(Table1[[#This Row],[Invoice Date]]) + IF(YEAR(Table1[[#This Row],[Invoice Date]])=2021, 52, 0)</f>
        <v>61</v>
      </c>
    </row>
    <row r="2561" spans="2:17" ht="14.25" customHeight="1" x14ac:dyDescent="0.3">
      <c r="B2561" s="4" t="s">
        <v>61</v>
      </c>
      <c r="C2561" s="33">
        <v>1185731</v>
      </c>
      <c r="D2561" s="5">
        <v>44249</v>
      </c>
      <c r="E2561" s="4" t="s">
        <v>31</v>
      </c>
      <c r="F2561" s="4" t="s">
        <v>64</v>
      </c>
      <c r="G2561" s="4" t="s">
        <v>65</v>
      </c>
      <c r="H2561" s="6" t="s">
        <v>21</v>
      </c>
      <c r="I2561" s="7">
        <v>49</v>
      </c>
      <c r="J2561" s="8">
        <v>46</v>
      </c>
      <c r="K2561" s="9">
        <v>2254</v>
      </c>
      <c r="L2561" s="9">
        <v>879.06000000000006</v>
      </c>
      <c r="M2561" s="10">
        <v>0.39</v>
      </c>
      <c r="N2561" s="4" t="s">
        <v>83</v>
      </c>
      <c r="O2561" s="4" t="str">
        <f>TEXT(Table1[[#This Row],[Invoice Date]],"yyyy")</f>
        <v>2021</v>
      </c>
      <c r="P2561" s="4" t="str">
        <f>TEXT(Table1[[#This Row],[Invoice Date]],"mmm")</f>
        <v>Feb</v>
      </c>
      <c r="Q2561" s="27">
        <f>WEEKNUM(Table1[[#This Row],[Invoice Date]]) + IF(YEAR(Table1[[#This Row],[Invoice Date]])=2021, 52, 0)</f>
        <v>61</v>
      </c>
    </row>
    <row r="2562" spans="2:17" ht="14.25" customHeight="1" x14ac:dyDescent="0.3">
      <c r="B2562" s="4" t="s">
        <v>14</v>
      </c>
      <c r="C2562" s="33">
        <v>1185732</v>
      </c>
      <c r="D2562" s="5">
        <v>44249</v>
      </c>
      <c r="E2562" s="4" t="s">
        <v>15</v>
      </c>
      <c r="F2562" s="4" t="s">
        <v>133</v>
      </c>
      <c r="G2562" s="4" t="s">
        <v>134</v>
      </c>
      <c r="H2562" s="6" t="s">
        <v>20</v>
      </c>
      <c r="I2562" s="7">
        <v>29</v>
      </c>
      <c r="J2562" s="8">
        <v>83</v>
      </c>
      <c r="K2562" s="9">
        <v>2407</v>
      </c>
      <c r="L2562" s="9">
        <v>649.89</v>
      </c>
      <c r="M2562" s="10">
        <v>0.27</v>
      </c>
      <c r="N2562" s="4" t="s">
        <v>24</v>
      </c>
      <c r="O2562" s="4" t="str">
        <f>TEXT(Table1[[#This Row],[Invoice Date]],"yyyy")</f>
        <v>2021</v>
      </c>
      <c r="P2562" s="4" t="str">
        <f>TEXT(Table1[[#This Row],[Invoice Date]],"mmm")</f>
        <v>Feb</v>
      </c>
      <c r="Q2562" s="27">
        <f>WEEKNUM(Table1[[#This Row],[Invoice Date]]) + IF(YEAR(Table1[[#This Row],[Invoice Date]])=2021, 52, 0)</f>
        <v>61</v>
      </c>
    </row>
    <row r="2563" spans="2:17" ht="14.25" customHeight="1" x14ac:dyDescent="0.3">
      <c r="B2563" s="4" t="s">
        <v>61</v>
      </c>
      <c r="C2563" s="33">
        <v>1185731</v>
      </c>
      <c r="D2563" s="5">
        <v>44249</v>
      </c>
      <c r="E2563" s="4" t="s">
        <v>48</v>
      </c>
      <c r="F2563" s="4" t="s">
        <v>98</v>
      </c>
      <c r="G2563" s="4" t="s">
        <v>99</v>
      </c>
      <c r="H2563" s="6" t="s">
        <v>22</v>
      </c>
      <c r="I2563" s="7">
        <v>48</v>
      </c>
      <c r="J2563" s="8">
        <v>54</v>
      </c>
      <c r="K2563" s="9">
        <v>2592</v>
      </c>
      <c r="L2563" s="9">
        <v>1218.24</v>
      </c>
      <c r="M2563" s="10">
        <v>0.47</v>
      </c>
      <c r="N2563" s="4" t="s">
        <v>83</v>
      </c>
      <c r="O2563" s="4" t="str">
        <f>TEXT(Table1[[#This Row],[Invoice Date]],"yyyy")</f>
        <v>2021</v>
      </c>
      <c r="P2563" s="4" t="str">
        <f>TEXT(Table1[[#This Row],[Invoice Date]],"mmm")</f>
        <v>Feb</v>
      </c>
      <c r="Q2563" s="27">
        <f>WEEKNUM(Table1[[#This Row],[Invoice Date]]) + IF(YEAR(Table1[[#This Row],[Invoice Date]])=2021, 52, 0)</f>
        <v>61</v>
      </c>
    </row>
    <row r="2564" spans="2:17" ht="14.25" customHeight="1" x14ac:dyDescent="0.3">
      <c r="B2564" s="4" t="s">
        <v>14</v>
      </c>
      <c r="C2564" s="33">
        <v>1185732</v>
      </c>
      <c r="D2564" s="5">
        <v>44249</v>
      </c>
      <c r="E2564" s="4" t="s">
        <v>15</v>
      </c>
      <c r="F2564" s="4" t="s">
        <v>133</v>
      </c>
      <c r="G2564" s="4" t="s">
        <v>134</v>
      </c>
      <c r="H2564" s="6" t="s">
        <v>19</v>
      </c>
      <c r="I2564" s="7">
        <v>42</v>
      </c>
      <c r="J2564" s="8">
        <v>70</v>
      </c>
      <c r="K2564" s="9">
        <v>2940</v>
      </c>
      <c r="L2564" s="9">
        <v>1234.8000000000002</v>
      </c>
      <c r="M2564" s="10">
        <v>0.42000000000000004</v>
      </c>
      <c r="N2564" s="4" t="s">
        <v>24</v>
      </c>
      <c r="O2564" s="4" t="str">
        <f>TEXT(Table1[[#This Row],[Invoice Date]],"yyyy")</f>
        <v>2021</v>
      </c>
      <c r="P2564" s="4" t="str">
        <f>TEXT(Table1[[#This Row],[Invoice Date]],"mmm")</f>
        <v>Feb</v>
      </c>
      <c r="Q2564" s="27">
        <f>WEEKNUM(Table1[[#This Row],[Invoice Date]]) + IF(YEAR(Table1[[#This Row],[Invoice Date]])=2021, 52, 0)</f>
        <v>61</v>
      </c>
    </row>
    <row r="2565" spans="2:17" ht="14.25" customHeight="1" x14ac:dyDescent="0.3">
      <c r="B2565" s="4" t="s">
        <v>61</v>
      </c>
      <c r="C2565" s="33">
        <v>1185731</v>
      </c>
      <c r="D2565" s="5">
        <v>44249</v>
      </c>
      <c r="E2565" s="4" t="s">
        <v>48</v>
      </c>
      <c r="F2565" s="4" t="s">
        <v>98</v>
      </c>
      <c r="G2565" s="4" t="s">
        <v>99</v>
      </c>
      <c r="H2565" s="6" t="s">
        <v>23</v>
      </c>
      <c r="I2565" s="7">
        <v>39</v>
      </c>
      <c r="J2565" s="8">
        <v>78</v>
      </c>
      <c r="K2565" s="9">
        <v>3042</v>
      </c>
      <c r="L2565" s="9">
        <v>1551.42</v>
      </c>
      <c r="M2565" s="10">
        <v>0.51</v>
      </c>
      <c r="N2565" s="4" t="s">
        <v>83</v>
      </c>
      <c r="O2565" s="4" t="str">
        <f>TEXT(Table1[[#This Row],[Invoice Date]],"yyyy")</f>
        <v>2021</v>
      </c>
      <c r="P2565" s="4" t="str">
        <f>TEXT(Table1[[#This Row],[Invoice Date]],"mmm")</f>
        <v>Feb</v>
      </c>
      <c r="Q2565" s="27">
        <f>WEEKNUM(Table1[[#This Row],[Invoice Date]]) + IF(YEAR(Table1[[#This Row],[Invoice Date]])=2021, 52, 0)</f>
        <v>61</v>
      </c>
    </row>
    <row r="2566" spans="2:17" ht="14.25" customHeight="1" x14ac:dyDescent="0.3">
      <c r="B2566" s="4" t="s">
        <v>14</v>
      </c>
      <c r="C2566" s="33">
        <v>1185732</v>
      </c>
      <c r="D2566" s="5">
        <v>44249</v>
      </c>
      <c r="E2566" s="4" t="s">
        <v>15</v>
      </c>
      <c r="F2566" s="4" t="s">
        <v>133</v>
      </c>
      <c r="G2566" s="4" t="s">
        <v>134</v>
      </c>
      <c r="H2566" s="6" t="s">
        <v>19</v>
      </c>
      <c r="I2566" s="7">
        <v>53</v>
      </c>
      <c r="J2566" s="8">
        <v>59</v>
      </c>
      <c r="K2566" s="9">
        <v>3127</v>
      </c>
      <c r="L2566" s="9">
        <v>1438.42</v>
      </c>
      <c r="M2566" s="10">
        <v>0.46</v>
      </c>
      <c r="N2566" s="4" t="s">
        <v>83</v>
      </c>
      <c r="O2566" s="4" t="str">
        <f>TEXT(Table1[[#This Row],[Invoice Date]],"yyyy")</f>
        <v>2021</v>
      </c>
      <c r="P2566" s="4" t="str">
        <f>TEXT(Table1[[#This Row],[Invoice Date]],"mmm")</f>
        <v>Feb</v>
      </c>
      <c r="Q2566" s="27">
        <f>WEEKNUM(Table1[[#This Row],[Invoice Date]]) + IF(YEAR(Table1[[#This Row],[Invoice Date]])=2021, 52, 0)</f>
        <v>61</v>
      </c>
    </row>
    <row r="2567" spans="2:17" ht="14.25" customHeight="1" x14ac:dyDescent="0.3">
      <c r="B2567" s="4" t="s">
        <v>61</v>
      </c>
      <c r="C2567" s="33">
        <v>1185731</v>
      </c>
      <c r="D2567" s="5">
        <v>44249</v>
      </c>
      <c r="E2567" s="4" t="s">
        <v>31</v>
      </c>
      <c r="F2567" s="4" t="s">
        <v>64</v>
      </c>
      <c r="G2567" s="4" t="s">
        <v>65</v>
      </c>
      <c r="H2567" s="6" t="s">
        <v>20</v>
      </c>
      <c r="I2567" s="7">
        <v>43</v>
      </c>
      <c r="J2567" s="8">
        <v>77</v>
      </c>
      <c r="K2567" s="9">
        <v>3311</v>
      </c>
      <c r="L2567" s="9">
        <v>1225.07</v>
      </c>
      <c r="M2567" s="10">
        <v>0.37</v>
      </c>
      <c r="N2567" s="4" t="s">
        <v>83</v>
      </c>
      <c r="O2567" s="4" t="str">
        <f>TEXT(Table1[[#This Row],[Invoice Date]],"yyyy")</f>
        <v>2021</v>
      </c>
      <c r="P2567" s="4" t="str">
        <f>TEXT(Table1[[#This Row],[Invoice Date]],"mmm")</f>
        <v>Feb</v>
      </c>
      <c r="Q2567" s="27">
        <f>WEEKNUM(Table1[[#This Row],[Invoice Date]]) + IF(YEAR(Table1[[#This Row],[Invoice Date]])=2021, 52, 0)</f>
        <v>61</v>
      </c>
    </row>
    <row r="2568" spans="2:17" ht="14.25" customHeight="1" x14ac:dyDescent="0.3">
      <c r="B2568" s="4" t="s">
        <v>61</v>
      </c>
      <c r="C2568" s="33">
        <v>1185731</v>
      </c>
      <c r="D2568" s="5">
        <v>44249</v>
      </c>
      <c r="E2568" s="4" t="s">
        <v>31</v>
      </c>
      <c r="F2568" s="4" t="s">
        <v>64</v>
      </c>
      <c r="G2568" s="4" t="s">
        <v>65</v>
      </c>
      <c r="H2568" s="6" t="s">
        <v>19</v>
      </c>
      <c r="I2568" s="7">
        <v>53</v>
      </c>
      <c r="J2568" s="8">
        <v>65</v>
      </c>
      <c r="K2568" s="9">
        <v>3445</v>
      </c>
      <c r="L2568" s="9">
        <v>1653.6000000000001</v>
      </c>
      <c r="M2568" s="10">
        <v>0.48000000000000004</v>
      </c>
      <c r="N2568" s="4" t="s">
        <v>83</v>
      </c>
      <c r="O2568" s="4" t="str">
        <f>TEXT(Table1[[#This Row],[Invoice Date]],"yyyy")</f>
        <v>2021</v>
      </c>
      <c r="P2568" s="4" t="str">
        <f>TEXT(Table1[[#This Row],[Invoice Date]],"mmm")</f>
        <v>Feb</v>
      </c>
      <c r="Q2568" s="27">
        <f>WEEKNUM(Table1[[#This Row],[Invoice Date]]) + IF(YEAR(Table1[[#This Row],[Invoice Date]])=2021, 52, 0)</f>
        <v>61</v>
      </c>
    </row>
    <row r="2569" spans="2:17" ht="14.25" customHeight="1" x14ac:dyDescent="0.3">
      <c r="B2569" s="4" t="s">
        <v>14</v>
      </c>
      <c r="C2569" s="33">
        <v>1185732</v>
      </c>
      <c r="D2569" s="5">
        <v>44249</v>
      </c>
      <c r="E2569" s="4" t="s">
        <v>15</v>
      </c>
      <c r="F2569" s="4" t="s">
        <v>133</v>
      </c>
      <c r="G2569" s="4" t="s">
        <v>134</v>
      </c>
      <c r="H2569" s="6" t="s">
        <v>20</v>
      </c>
      <c r="I2569" s="7">
        <v>43</v>
      </c>
      <c r="J2569" s="8">
        <v>83</v>
      </c>
      <c r="K2569" s="9">
        <v>3569</v>
      </c>
      <c r="L2569" s="9">
        <v>1427.6000000000001</v>
      </c>
      <c r="M2569" s="10">
        <v>0.4</v>
      </c>
      <c r="N2569" s="4" t="s">
        <v>83</v>
      </c>
      <c r="O2569" s="4" t="str">
        <f>TEXT(Table1[[#This Row],[Invoice Date]],"yyyy")</f>
        <v>2021</v>
      </c>
      <c r="P2569" s="4" t="str">
        <f>TEXT(Table1[[#This Row],[Invoice Date]],"mmm")</f>
        <v>Feb</v>
      </c>
      <c r="Q2569" s="27">
        <f>WEEKNUM(Table1[[#This Row],[Invoice Date]]) + IF(YEAR(Table1[[#This Row],[Invoice Date]])=2021, 52, 0)</f>
        <v>61</v>
      </c>
    </row>
    <row r="2570" spans="2:17" ht="14.25" customHeight="1" x14ac:dyDescent="0.3">
      <c r="B2570" s="4" t="s">
        <v>14</v>
      </c>
      <c r="C2570" s="33">
        <v>1185732</v>
      </c>
      <c r="D2570" s="5">
        <v>44249</v>
      </c>
      <c r="E2570" s="4" t="s">
        <v>15</v>
      </c>
      <c r="F2570" s="4" t="s">
        <v>118</v>
      </c>
      <c r="G2570" s="4" t="s">
        <v>93</v>
      </c>
      <c r="H2570" s="6" t="s">
        <v>17</v>
      </c>
      <c r="I2570" s="7">
        <v>32</v>
      </c>
      <c r="J2570" s="8">
        <v>138</v>
      </c>
      <c r="K2570" s="9">
        <v>4416</v>
      </c>
      <c r="L2570" s="9">
        <v>2340.48</v>
      </c>
      <c r="M2570" s="10">
        <v>0.53</v>
      </c>
      <c r="N2570" s="4" t="s">
        <v>83</v>
      </c>
      <c r="O2570" s="4" t="str">
        <f>TEXT(Table1[[#This Row],[Invoice Date]],"yyyy")</f>
        <v>2021</v>
      </c>
      <c r="P2570" s="4" t="str">
        <f>TEXT(Table1[[#This Row],[Invoice Date]],"mmm")</f>
        <v>Feb</v>
      </c>
      <c r="Q2570" s="27">
        <f>WEEKNUM(Table1[[#This Row],[Invoice Date]]) + IF(YEAR(Table1[[#This Row],[Invoice Date]])=2021, 52, 0)</f>
        <v>61</v>
      </c>
    </row>
    <row r="2571" spans="2:17" ht="14.25" customHeight="1" x14ac:dyDescent="0.3">
      <c r="B2571" s="4" t="s">
        <v>61</v>
      </c>
      <c r="C2571" s="33">
        <v>1185731</v>
      </c>
      <c r="D2571" s="5">
        <v>44249</v>
      </c>
      <c r="E2571" s="4" t="s">
        <v>31</v>
      </c>
      <c r="F2571" s="4" t="s">
        <v>64</v>
      </c>
      <c r="G2571" s="4" t="s">
        <v>65</v>
      </c>
      <c r="H2571" s="6" t="s">
        <v>22</v>
      </c>
      <c r="I2571" s="7">
        <v>60</v>
      </c>
      <c r="J2571" s="8">
        <v>75</v>
      </c>
      <c r="K2571" s="9">
        <v>4500</v>
      </c>
      <c r="L2571" s="9">
        <v>1710</v>
      </c>
      <c r="M2571" s="10">
        <v>0.38</v>
      </c>
      <c r="N2571" s="4" t="s">
        <v>83</v>
      </c>
      <c r="O2571" s="4" t="str">
        <f>TEXT(Table1[[#This Row],[Invoice Date]],"yyyy")</f>
        <v>2021</v>
      </c>
      <c r="P2571" s="4" t="str">
        <f>TEXT(Table1[[#This Row],[Invoice Date]],"mmm")</f>
        <v>Feb</v>
      </c>
      <c r="Q2571" s="27">
        <f>WEEKNUM(Table1[[#This Row],[Invoice Date]]) + IF(YEAR(Table1[[#This Row],[Invoice Date]])=2021, 52, 0)</f>
        <v>61</v>
      </c>
    </row>
    <row r="2572" spans="2:17" ht="14.25" customHeight="1" x14ac:dyDescent="0.3">
      <c r="B2572" s="4" t="s">
        <v>34</v>
      </c>
      <c r="C2572" s="33">
        <v>1189833</v>
      </c>
      <c r="D2572" s="5">
        <v>44249</v>
      </c>
      <c r="E2572" s="4" t="s">
        <v>36</v>
      </c>
      <c r="F2572" s="4" t="s">
        <v>53</v>
      </c>
      <c r="G2572" s="4" t="s">
        <v>54</v>
      </c>
      <c r="H2572" s="6" t="s">
        <v>20</v>
      </c>
      <c r="I2572" s="7">
        <v>41</v>
      </c>
      <c r="J2572" s="8">
        <v>116</v>
      </c>
      <c r="K2572" s="9">
        <v>4756</v>
      </c>
      <c r="L2572" s="9">
        <v>2710.92</v>
      </c>
      <c r="M2572" s="10">
        <v>0.57000000000000006</v>
      </c>
      <c r="N2572" s="4" t="s">
        <v>83</v>
      </c>
      <c r="O2572" s="4" t="str">
        <f>TEXT(Table1[[#This Row],[Invoice Date]],"yyyy")</f>
        <v>2021</v>
      </c>
      <c r="P2572" s="4" t="str">
        <f>TEXT(Table1[[#This Row],[Invoice Date]],"mmm")</f>
        <v>Feb</v>
      </c>
      <c r="Q2572" s="27">
        <f>WEEKNUM(Table1[[#This Row],[Invoice Date]]) + IF(YEAR(Table1[[#This Row],[Invoice Date]])=2021, 52, 0)</f>
        <v>61</v>
      </c>
    </row>
    <row r="2573" spans="2:17" ht="14.25" customHeight="1" x14ac:dyDescent="0.3">
      <c r="B2573" s="4" t="s">
        <v>61</v>
      </c>
      <c r="C2573" s="33">
        <v>1185731</v>
      </c>
      <c r="D2573" s="5">
        <v>44249</v>
      </c>
      <c r="E2573" s="4" t="s">
        <v>36</v>
      </c>
      <c r="F2573" s="4" t="s">
        <v>96</v>
      </c>
      <c r="G2573" s="4" t="s">
        <v>97</v>
      </c>
      <c r="H2573" s="6" t="s">
        <v>17</v>
      </c>
      <c r="I2573" s="7">
        <v>38</v>
      </c>
      <c r="J2573" s="8">
        <v>138</v>
      </c>
      <c r="K2573" s="9">
        <v>5244</v>
      </c>
      <c r="L2573" s="9">
        <v>2779.32</v>
      </c>
      <c r="M2573" s="10">
        <v>0.53</v>
      </c>
      <c r="N2573" s="4" t="s">
        <v>83</v>
      </c>
      <c r="O2573" s="4" t="str">
        <f>TEXT(Table1[[#This Row],[Invoice Date]],"yyyy")</f>
        <v>2021</v>
      </c>
      <c r="P2573" s="4" t="str">
        <f>TEXT(Table1[[#This Row],[Invoice Date]],"mmm")</f>
        <v>Feb</v>
      </c>
      <c r="Q2573" s="27">
        <f>WEEKNUM(Table1[[#This Row],[Invoice Date]]) + IF(YEAR(Table1[[#This Row],[Invoice Date]])=2021, 52, 0)</f>
        <v>61</v>
      </c>
    </row>
    <row r="2574" spans="2:17" ht="14.25" customHeight="1" x14ac:dyDescent="0.3">
      <c r="B2574" s="4" t="s">
        <v>61</v>
      </c>
      <c r="C2574" s="33">
        <v>1185731</v>
      </c>
      <c r="D2574" s="5">
        <v>44249</v>
      </c>
      <c r="E2574" s="4" t="s">
        <v>31</v>
      </c>
      <c r="F2574" s="4" t="s">
        <v>64</v>
      </c>
      <c r="G2574" s="4" t="s">
        <v>65</v>
      </c>
      <c r="H2574" s="6" t="s">
        <v>23</v>
      </c>
      <c r="I2574" s="7">
        <v>52</v>
      </c>
      <c r="J2574" s="8">
        <v>102</v>
      </c>
      <c r="K2574" s="9">
        <v>5304</v>
      </c>
      <c r="L2574" s="9">
        <v>2333.7600000000002</v>
      </c>
      <c r="M2574" s="10">
        <v>0.44</v>
      </c>
      <c r="N2574" s="4" t="s">
        <v>83</v>
      </c>
      <c r="O2574" s="4" t="str">
        <f>TEXT(Table1[[#This Row],[Invoice Date]],"yyyy")</f>
        <v>2021</v>
      </c>
      <c r="P2574" s="4" t="str">
        <f>TEXT(Table1[[#This Row],[Invoice Date]],"mmm")</f>
        <v>Feb</v>
      </c>
      <c r="Q2574" s="27">
        <f>WEEKNUM(Table1[[#This Row],[Invoice Date]]) + IF(YEAR(Table1[[#This Row],[Invoice Date]])=2021, 52, 0)</f>
        <v>61</v>
      </c>
    </row>
    <row r="2575" spans="2:17" ht="14.25" customHeight="1" x14ac:dyDescent="0.3">
      <c r="B2575" s="4" t="s">
        <v>14</v>
      </c>
      <c r="C2575" s="33">
        <v>1185732</v>
      </c>
      <c r="D2575" s="5">
        <v>44249</v>
      </c>
      <c r="E2575" s="4" t="s">
        <v>15</v>
      </c>
      <c r="F2575" s="4" t="s">
        <v>133</v>
      </c>
      <c r="G2575" s="4" t="s">
        <v>134</v>
      </c>
      <c r="H2575" s="6" t="s">
        <v>17</v>
      </c>
      <c r="I2575" s="7">
        <v>41</v>
      </c>
      <c r="J2575" s="8">
        <v>184</v>
      </c>
      <c r="K2575" s="9">
        <v>7544</v>
      </c>
      <c r="L2575" s="9">
        <v>2791.28</v>
      </c>
      <c r="M2575" s="10">
        <v>0.37000000000000005</v>
      </c>
      <c r="N2575" s="4" t="s">
        <v>24</v>
      </c>
      <c r="O2575" s="4" t="str">
        <f>TEXT(Table1[[#This Row],[Invoice Date]],"yyyy")</f>
        <v>2021</v>
      </c>
      <c r="P2575" s="4" t="str">
        <f>TEXT(Table1[[#This Row],[Invoice Date]],"mmm")</f>
        <v>Feb</v>
      </c>
      <c r="Q2575" s="27">
        <f>WEEKNUM(Table1[[#This Row],[Invoice Date]]) + IF(YEAR(Table1[[#This Row],[Invoice Date]])=2021, 52, 0)</f>
        <v>61</v>
      </c>
    </row>
    <row r="2576" spans="2:17" ht="14.25" customHeight="1" x14ac:dyDescent="0.3">
      <c r="B2576" s="4" t="s">
        <v>61</v>
      </c>
      <c r="C2576" s="33">
        <v>1185731</v>
      </c>
      <c r="D2576" s="5">
        <v>44249</v>
      </c>
      <c r="E2576" s="4" t="s">
        <v>31</v>
      </c>
      <c r="F2576" s="4" t="s">
        <v>64</v>
      </c>
      <c r="G2576" s="4" t="s">
        <v>65</v>
      </c>
      <c r="H2576" s="6" t="s">
        <v>17</v>
      </c>
      <c r="I2576" s="7">
        <v>51</v>
      </c>
      <c r="J2576" s="8">
        <v>173</v>
      </c>
      <c r="K2576" s="9">
        <v>8823</v>
      </c>
      <c r="L2576" s="9">
        <v>4146.8100000000004</v>
      </c>
      <c r="M2576" s="10">
        <v>0.47000000000000003</v>
      </c>
      <c r="N2576" s="4" t="s">
        <v>83</v>
      </c>
      <c r="O2576" s="4" t="str">
        <f>TEXT(Table1[[#This Row],[Invoice Date]],"yyyy")</f>
        <v>2021</v>
      </c>
      <c r="P2576" s="4" t="str">
        <f>TEXT(Table1[[#This Row],[Invoice Date]],"mmm")</f>
        <v>Feb</v>
      </c>
      <c r="Q2576" s="27">
        <f>WEEKNUM(Table1[[#This Row],[Invoice Date]]) + IF(YEAR(Table1[[#This Row],[Invoice Date]])=2021, 52, 0)</f>
        <v>61</v>
      </c>
    </row>
    <row r="2577" spans="2:17" ht="14.25" customHeight="1" x14ac:dyDescent="0.3">
      <c r="B2577" s="4" t="s">
        <v>14</v>
      </c>
      <c r="C2577" s="33">
        <v>1185732</v>
      </c>
      <c r="D2577" s="5">
        <v>44249</v>
      </c>
      <c r="E2577" s="4" t="s">
        <v>15</v>
      </c>
      <c r="F2577" s="4" t="s">
        <v>133</v>
      </c>
      <c r="G2577" s="4" t="s">
        <v>134</v>
      </c>
      <c r="H2577" s="6" t="s">
        <v>17</v>
      </c>
      <c r="I2577" s="7">
        <v>52</v>
      </c>
      <c r="J2577" s="8">
        <v>173</v>
      </c>
      <c r="K2577" s="9">
        <v>8996</v>
      </c>
      <c r="L2577" s="9">
        <v>4048.2000000000007</v>
      </c>
      <c r="M2577" s="10">
        <v>0.45000000000000007</v>
      </c>
      <c r="N2577" s="4" t="s">
        <v>83</v>
      </c>
      <c r="O2577" s="4" t="str">
        <f>TEXT(Table1[[#This Row],[Invoice Date]],"yyyy")</f>
        <v>2021</v>
      </c>
      <c r="P2577" s="4" t="str">
        <f>TEXT(Table1[[#This Row],[Invoice Date]],"mmm")</f>
        <v>Feb</v>
      </c>
      <c r="Q2577" s="27">
        <f>WEEKNUM(Table1[[#This Row],[Invoice Date]]) + IF(YEAR(Table1[[#This Row],[Invoice Date]])=2021, 52, 0)</f>
        <v>61</v>
      </c>
    </row>
    <row r="2578" spans="2:17" ht="14.25" customHeight="1" x14ac:dyDescent="0.3">
      <c r="B2578" s="4" t="s">
        <v>30</v>
      </c>
      <c r="C2578" s="34">
        <v>1128299</v>
      </c>
      <c r="D2578" s="5">
        <v>44249</v>
      </c>
      <c r="E2578" s="4" t="s">
        <v>15</v>
      </c>
      <c r="F2578" s="4" t="s">
        <v>119</v>
      </c>
      <c r="G2578" s="4" t="s">
        <v>120</v>
      </c>
      <c r="H2578" s="6" t="s">
        <v>21</v>
      </c>
      <c r="I2578" s="7">
        <v>30</v>
      </c>
      <c r="J2578" s="8">
        <v>50</v>
      </c>
      <c r="K2578" s="9">
        <v>15000</v>
      </c>
      <c r="L2578" s="9">
        <v>5250</v>
      </c>
      <c r="M2578" s="10">
        <v>0.35</v>
      </c>
      <c r="N2578" s="4" t="s">
        <v>18</v>
      </c>
      <c r="O2578" s="4" t="str">
        <f>TEXT(Table1[[#This Row],[Invoice Date]],"yyyy")</f>
        <v>2021</v>
      </c>
      <c r="P2578" s="4" t="str">
        <f>TEXT(Table1[[#This Row],[Invoice Date]],"mmm")</f>
        <v>Feb</v>
      </c>
      <c r="Q2578" s="27">
        <f>WEEKNUM(Table1[[#This Row],[Invoice Date]]) + IF(YEAR(Table1[[#This Row],[Invoice Date]])=2021, 52, 0)</f>
        <v>61</v>
      </c>
    </row>
    <row r="2579" spans="2:17" ht="14.25" customHeight="1" x14ac:dyDescent="0.3">
      <c r="B2579" s="4" t="s">
        <v>61</v>
      </c>
      <c r="C2579" s="33">
        <v>1185731</v>
      </c>
      <c r="D2579" s="5">
        <v>44249</v>
      </c>
      <c r="E2579" s="4" t="s">
        <v>48</v>
      </c>
      <c r="F2579" s="4" t="s">
        <v>98</v>
      </c>
      <c r="G2579" s="4" t="s">
        <v>99</v>
      </c>
      <c r="H2579" s="6" t="s">
        <v>21</v>
      </c>
      <c r="I2579" s="7">
        <v>35</v>
      </c>
      <c r="J2579" s="8">
        <v>125</v>
      </c>
      <c r="K2579" s="9">
        <v>43750</v>
      </c>
      <c r="L2579" s="9">
        <v>17500</v>
      </c>
      <c r="M2579" s="10">
        <v>0.4</v>
      </c>
      <c r="N2579" s="4" t="s">
        <v>83</v>
      </c>
      <c r="O2579" s="4" t="str">
        <f>TEXT(Table1[[#This Row],[Invoice Date]],"yyyy")</f>
        <v>2021</v>
      </c>
      <c r="P2579" s="4" t="str">
        <f>TEXT(Table1[[#This Row],[Invoice Date]],"mmm")</f>
        <v>Feb</v>
      </c>
      <c r="Q2579" s="27">
        <f>WEEKNUM(Table1[[#This Row],[Invoice Date]]) + IF(YEAR(Table1[[#This Row],[Invoice Date]])=2021, 52, 0)</f>
        <v>61</v>
      </c>
    </row>
    <row r="2580" spans="2:17" ht="14.25" customHeight="1" x14ac:dyDescent="0.3">
      <c r="B2580" s="4" t="s">
        <v>30</v>
      </c>
      <c r="C2580" s="34">
        <v>1128299</v>
      </c>
      <c r="D2580" s="5">
        <v>44249</v>
      </c>
      <c r="E2580" s="4" t="s">
        <v>15</v>
      </c>
      <c r="F2580" s="4" t="s">
        <v>118</v>
      </c>
      <c r="G2580" s="4" t="s">
        <v>93</v>
      </c>
      <c r="H2580" s="6" t="s">
        <v>19</v>
      </c>
      <c r="I2580" s="7">
        <v>35</v>
      </c>
      <c r="J2580" s="8">
        <v>125</v>
      </c>
      <c r="K2580" s="9">
        <v>43750</v>
      </c>
      <c r="L2580" s="9">
        <v>15312.499999999998</v>
      </c>
      <c r="M2580" s="10">
        <v>0.35</v>
      </c>
      <c r="N2580" s="4" t="s">
        <v>18</v>
      </c>
      <c r="O2580" s="4" t="str">
        <f>TEXT(Table1[[#This Row],[Invoice Date]],"yyyy")</f>
        <v>2021</v>
      </c>
      <c r="P2580" s="4" t="str">
        <f>TEXT(Table1[[#This Row],[Invoice Date]],"mmm")</f>
        <v>Feb</v>
      </c>
      <c r="Q2580" s="27">
        <f>WEEKNUM(Table1[[#This Row],[Invoice Date]]) + IF(YEAR(Table1[[#This Row],[Invoice Date]])=2021, 52, 0)</f>
        <v>61</v>
      </c>
    </row>
    <row r="2581" spans="2:17" ht="14.25" customHeight="1" x14ac:dyDescent="0.3">
      <c r="B2581" s="4" t="s">
        <v>30</v>
      </c>
      <c r="C2581" s="34">
        <v>1128299</v>
      </c>
      <c r="D2581" s="5">
        <v>44249</v>
      </c>
      <c r="E2581" s="4" t="s">
        <v>15</v>
      </c>
      <c r="F2581" s="4" t="s">
        <v>118</v>
      </c>
      <c r="G2581" s="4" t="s">
        <v>93</v>
      </c>
      <c r="H2581" s="6" t="s">
        <v>20</v>
      </c>
      <c r="I2581" s="7">
        <v>25.000000000000007</v>
      </c>
      <c r="J2581" s="8">
        <v>175</v>
      </c>
      <c r="K2581" s="9">
        <v>43750.000000000015</v>
      </c>
      <c r="L2581" s="9">
        <v>15312.500000000004</v>
      </c>
      <c r="M2581" s="10">
        <v>0.35</v>
      </c>
      <c r="N2581" s="4" t="s">
        <v>18</v>
      </c>
      <c r="O2581" s="4" t="str">
        <f>TEXT(Table1[[#This Row],[Invoice Date]],"yyyy")</f>
        <v>2021</v>
      </c>
      <c r="P2581" s="4" t="str">
        <f>TEXT(Table1[[#This Row],[Invoice Date]],"mmm")</f>
        <v>Feb</v>
      </c>
      <c r="Q2581" s="27">
        <f>WEEKNUM(Table1[[#This Row],[Invoice Date]]) + IF(YEAR(Table1[[#This Row],[Invoice Date]])=2021, 52, 0)</f>
        <v>61</v>
      </c>
    </row>
    <row r="2582" spans="2:17" ht="14.25" customHeight="1" x14ac:dyDescent="0.3">
      <c r="B2582" s="4" t="s">
        <v>30</v>
      </c>
      <c r="C2582" s="34">
        <v>1128299</v>
      </c>
      <c r="D2582" s="5">
        <v>44249</v>
      </c>
      <c r="E2582" s="4" t="s">
        <v>15</v>
      </c>
      <c r="F2582" s="4" t="s">
        <v>119</v>
      </c>
      <c r="G2582" s="4" t="s">
        <v>120</v>
      </c>
      <c r="H2582" s="6" t="s">
        <v>22</v>
      </c>
      <c r="I2582" s="7">
        <v>45</v>
      </c>
      <c r="J2582" s="8">
        <v>125</v>
      </c>
      <c r="K2582" s="9">
        <v>56250</v>
      </c>
      <c r="L2582" s="9">
        <v>16875</v>
      </c>
      <c r="M2582" s="10">
        <v>0.3</v>
      </c>
      <c r="N2582" s="4" t="s">
        <v>18</v>
      </c>
      <c r="O2582" s="4" t="str">
        <f>TEXT(Table1[[#This Row],[Invoice Date]],"yyyy")</f>
        <v>2021</v>
      </c>
      <c r="P2582" s="4" t="str">
        <f>TEXT(Table1[[#This Row],[Invoice Date]],"mmm")</f>
        <v>Feb</v>
      </c>
      <c r="Q2582" s="27">
        <f>WEEKNUM(Table1[[#This Row],[Invoice Date]]) + IF(YEAR(Table1[[#This Row],[Invoice Date]])=2021, 52, 0)</f>
        <v>61</v>
      </c>
    </row>
    <row r="2583" spans="2:17" ht="14.25" customHeight="1" x14ac:dyDescent="0.3">
      <c r="B2583" s="4" t="s">
        <v>61</v>
      </c>
      <c r="C2583" s="33">
        <v>1185731</v>
      </c>
      <c r="D2583" s="5">
        <v>44249</v>
      </c>
      <c r="E2583" s="4" t="s">
        <v>36</v>
      </c>
      <c r="F2583" s="4" t="s">
        <v>96</v>
      </c>
      <c r="G2583" s="4" t="s">
        <v>97</v>
      </c>
      <c r="H2583" s="6" t="s">
        <v>20</v>
      </c>
      <c r="I2583" s="7">
        <v>30.000000000000004</v>
      </c>
      <c r="J2583" s="8">
        <v>250</v>
      </c>
      <c r="K2583" s="9">
        <v>75000.000000000015</v>
      </c>
      <c r="L2583" s="9">
        <v>30000.000000000007</v>
      </c>
      <c r="M2583" s="10">
        <v>0.4</v>
      </c>
      <c r="N2583" s="4" t="s">
        <v>83</v>
      </c>
      <c r="O2583" s="4" t="str">
        <f>TEXT(Table1[[#This Row],[Invoice Date]],"yyyy")</f>
        <v>2021</v>
      </c>
      <c r="P2583" s="4" t="str">
        <f>TEXT(Table1[[#This Row],[Invoice Date]],"mmm")</f>
        <v>Feb</v>
      </c>
      <c r="Q2583" s="27">
        <f>WEEKNUM(Table1[[#This Row],[Invoice Date]]) + IF(YEAR(Table1[[#This Row],[Invoice Date]])=2021, 52, 0)</f>
        <v>61</v>
      </c>
    </row>
    <row r="2584" spans="2:17" ht="14.25" customHeight="1" x14ac:dyDescent="0.3">
      <c r="B2584" s="4" t="s">
        <v>30</v>
      </c>
      <c r="C2584" s="34">
        <v>1128299</v>
      </c>
      <c r="D2584" s="5">
        <v>44249</v>
      </c>
      <c r="E2584" s="4" t="s">
        <v>15</v>
      </c>
      <c r="F2584" s="4" t="s">
        <v>119</v>
      </c>
      <c r="G2584" s="4" t="s">
        <v>120</v>
      </c>
      <c r="H2584" s="6" t="s">
        <v>23</v>
      </c>
      <c r="I2584" s="7">
        <v>35</v>
      </c>
      <c r="J2584" s="8">
        <v>225</v>
      </c>
      <c r="K2584" s="9">
        <v>78750</v>
      </c>
      <c r="L2584" s="9">
        <v>23625</v>
      </c>
      <c r="M2584" s="10">
        <v>0.3</v>
      </c>
      <c r="N2584" s="4" t="s">
        <v>18</v>
      </c>
      <c r="O2584" s="4" t="str">
        <f>TEXT(Table1[[#This Row],[Invoice Date]],"yyyy")</f>
        <v>2021</v>
      </c>
      <c r="P2584" s="4" t="str">
        <f>TEXT(Table1[[#This Row],[Invoice Date]],"mmm")</f>
        <v>Feb</v>
      </c>
      <c r="Q2584" s="27">
        <f>WEEKNUM(Table1[[#This Row],[Invoice Date]]) + IF(YEAR(Table1[[#This Row],[Invoice Date]])=2021, 52, 0)</f>
        <v>61</v>
      </c>
    </row>
    <row r="2585" spans="2:17" ht="14.25" customHeight="1" x14ac:dyDescent="0.3">
      <c r="B2585" s="4" t="s">
        <v>61</v>
      </c>
      <c r="C2585" s="33">
        <v>1185731</v>
      </c>
      <c r="D2585" s="5">
        <v>44249</v>
      </c>
      <c r="E2585" s="4" t="s">
        <v>36</v>
      </c>
      <c r="F2585" s="4" t="s">
        <v>96</v>
      </c>
      <c r="G2585" s="4" t="s">
        <v>97</v>
      </c>
      <c r="H2585" s="6" t="s">
        <v>19</v>
      </c>
      <c r="I2585" s="7">
        <v>40</v>
      </c>
      <c r="J2585" s="8">
        <v>200</v>
      </c>
      <c r="K2585" s="9">
        <v>80000</v>
      </c>
      <c r="L2585" s="9">
        <v>28000</v>
      </c>
      <c r="M2585" s="10">
        <v>0.35</v>
      </c>
      <c r="N2585" s="4" t="s">
        <v>83</v>
      </c>
      <c r="O2585" s="4" t="str">
        <f>TEXT(Table1[[#This Row],[Invoice Date]],"yyyy")</f>
        <v>2021</v>
      </c>
      <c r="P2585" s="4" t="str">
        <f>TEXT(Table1[[#This Row],[Invoice Date]],"mmm")</f>
        <v>Feb</v>
      </c>
      <c r="Q2585" s="27">
        <f>WEEKNUM(Table1[[#This Row],[Invoice Date]]) + IF(YEAR(Table1[[#This Row],[Invoice Date]])=2021, 52, 0)</f>
        <v>61</v>
      </c>
    </row>
    <row r="2586" spans="2:17" ht="14.25" customHeight="1" x14ac:dyDescent="0.3">
      <c r="B2586" s="4" t="s">
        <v>61</v>
      </c>
      <c r="C2586" s="33">
        <v>1185731</v>
      </c>
      <c r="D2586" s="5">
        <v>44249</v>
      </c>
      <c r="E2586" s="4" t="s">
        <v>31</v>
      </c>
      <c r="F2586" s="4" t="s">
        <v>64</v>
      </c>
      <c r="G2586" s="4" t="s">
        <v>65</v>
      </c>
      <c r="H2586" s="6" t="s">
        <v>21</v>
      </c>
      <c r="I2586" s="7">
        <v>49.999999999999993</v>
      </c>
      <c r="J2586" s="8">
        <v>175</v>
      </c>
      <c r="K2586" s="9">
        <v>87499.999999999985</v>
      </c>
      <c r="L2586" s="9">
        <v>21874.999999999996</v>
      </c>
      <c r="M2586" s="10">
        <v>0.25</v>
      </c>
      <c r="N2586" s="4" t="s">
        <v>24</v>
      </c>
      <c r="O2586" s="4" t="str">
        <f>TEXT(Table1[[#This Row],[Invoice Date]],"yyyy")</f>
        <v>2021</v>
      </c>
      <c r="P2586" s="4" t="str">
        <f>TEXT(Table1[[#This Row],[Invoice Date]],"mmm")</f>
        <v>Feb</v>
      </c>
      <c r="Q2586" s="27">
        <f>WEEKNUM(Table1[[#This Row],[Invoice Date]]) + IF(YEAR(Table1[[#This Row],[Invoice Date]])=2021, 52, 0)</f>
        <v>61</v>
      </c>
    </row>
    <row r="2587" spans="2:17" ht="14.25" customHeight="1" x14ac:dyDescent="0.3">
      <c r="B2587" s="4" t="s">
        <v>61</v>
      </c>
      <c r="C2587" s="33">
        <v>1185731</v>
      </c>
      <c r="D2587" s="5">
        <v>44249</v>
      </c>
      <c r="E2587" s="4" t="s">
        <v>48</v>
      </c>
      <c r="F2587" s="4" t="s">
        <v>98</v>
      </c>
      <c r="G2587" s="4" t="s">
        <v>99</v>
      </c>
      <c r="H2587" s="6" t="s">
        <v>22</v>
      </c>
      <c r="I2587" s="7">
        <v>49.999999999999993</v>
      </c>
      <c r="J2587" s="8">
        <v>200</v>
      </c>
      <c r="K2587" s="9">
        <v>99999.999999999985</v>
      </c>
      <c r="L2587" s="9">
        <v>34999.999999999993</v>
      </c>
      <c r="M2587" s="10">
        <v>0.35</v>
      </c>
      <c r="N2587" s="4" t="s">
        <v>83</v>
      </c>
      <c r="O2587" s="4" t="str">
        <f>TEXT(Table1[[#This Row],[Invoice Date]],"yyyy")</f>
        <v>2021</v>
      </c>
      <c r="P2587" s="4" t="str">
        <f>TEXT(Table1[[#This Row],[Invoice Date]],"mmm")</f>
        <v>Feb</v>
      </c>
      <c r="Q2587" s="27">
        <f>WEEKNUM(Table1[[#This Row],[Invoice Date]]) + IF(YEAR(Table1[[#This Row],[Invoice Date]])=2021, 52, 0)</f>
        <v>61</v>
      </c>
    </row>
    <row r="2588" spans="2:17" ht="14.25" customHeight="1" x14ac:dyDescent="0.3">
      <c r="B2588" s="4" t="s">
        <v>61</v>
      </c>
      <c r="C2588" s="33">
        <v>1185731</v>
      </c>
      <c r="D2588" s="5">
        <v>44249</v>
      </c>
      <c r="E2588" s="4" t="s">
        <v>48</v>
      </c>
      <c r="F2588" s="4" t="s">
        <v>98</v>
      </c>
      <c r="G2588" s="4" t="s">
        <v>99</v>
      </c>
      <c r="H2588" s="6" t="s">
        <v>23</v>
      </c>
      <c r="I2588" s="7">
        <v>40</v>
      </c>
      <c r="J2588" s="8">
        <v>300</v>
      </c>
      <c r="K2588" s="9">
        <v>120000</v>
      </c>
      <c r="L2588" s="9">
        <v>48000</v>
      </c>
      <c r="M2588" s="10">
        <v>0.4</v>
      </c>
      <c r="N2588" s="4" t="s">
        <v>83</v>
      </c>
      <c r="O2588" s="4" t="str">
        <f>TEXT(Table1[[#This Row],[Invoice Date]],"yyyy")</f>
        <v>2021</v>
      </c>
      <c r="P2588" s="4" t="str">
        <f>TEXT(Table1[[#This Row],[Invoice Date]],"mmm")</f>
        <v>Feb</v>
      </c>
      <c r="Q2588" s="27">
        <f>WEEKNUM(Table1[[#This Row],[Invoice Date]]) + IF(YEAR(Table1[[#This Row],[Invoice Date]])=2021, 52, 0)</f>
        <v>61</v>
      </c>
    </row>
    <row r="2589" spans="2:17" ht="14.25" customHeight="1" x14ac:dyDescent="0.3">
      <c r="B2589" s="4" t="s">
        <v>61</v>
      </c>
      <c r="C2589" s="33">
        <v>1185731</v>
      </c>
      <c r="D2589" s="5">
        <v>44249</v>
      </c>
      <c r="E2589" s="4" t="s">
        <v>31</v>
      </c>
      <c r="F2589" s="4" t="s">
        <v>64</v>
      </c>
      <c r="G2589" s="4" t="s">
        <v>65</v>
      </c>
      <c r="H2589" s="6" t="s">
        <v>20</v>
      </c>
      <c r="I2589" s="7">
        <v>45</v>
      </c>
      <c r="J2589" s="8">
        <v>275</v>
      </c>
      <c r="K2589" s="9">
        <v>123750</v>
      </c>
      <c r="L2589" s="9">
        <v>30937.5</v>
      </c>
      <c r="M2589" s="10">
        <v>0.25</v>
      </c>
      <c r="N2589" s="4" t="s">
        <v>24</v>
      </c>
      <c r="O2589" s="4" t="str">
        <f>TEXT(Table1[[#This Row],[Invoice Date]],"yyyy")</f>
        <v>2021</v>
      </c>
      <c r="P2589" s="4" t="str">
        <f>TEXT(Table1[[#This Row],[Invoice Date]],"mmm")</f>
        <v>Feb</v>
      </c>
      <c r="Q2589" s="27">
        <f>WEEKNUM(Table1[[#This Row],[Invoice Date]]) + IF(YEAR(Table1[[#This Row],[Invoice Date]])=2021, 52, 0)</f>
        <v>61</v>
      </c>
    </row>
    <row r="2590" spans="2:17" ht="14.25" customHeight="1" x14ac:dyDescent="0.3">
      <c r="B2590" s="4" t="s">
        <v>14</v>
      </c>
      <c r="C2590" s="33">
        <v>1185732</v>
      </c>
      <c r="D2590" s="5">
        <v>44249</v>
      </c>
      <c r="E2590" s="4" t="s">
        <v>15</v>
      </c>
      <c r="F2590" s="4" t="s">
        <v>133</v>
      </c>
      <c r="G2590" s="4" t="s">
        <v>134</v>
      </c>
      <c r="H2590" s="6" t="s">
        <v>20</v>
      </c>
      <c r="I2590" s="7">
        <v>45</v>
      </c>
      <c r="J2590" s="8">
        <v>275</v>
      </c>
      <c r="K2590" s="9">
        <v>123750</v>
      </c>
      <c r="L2590" s="9">
        <v>30937.5</v>
      </c>
      <c r="M2590" s="10">
        <v>0.25</v>
      </c>
      <c r="N2590" s="4" t="s">
        <v>24</v>
      </c>
      <c r="O2590" s="4" t="str">
        <f>TEXT(Table1[[#This Row],[Invoice Date]],"yyyy")</f>
        <v>2021</v>
      </c>
      <c r="P2590" s="4" t="str">
        <f>TEXT(Table1[[#This Row],[Invoice Date]],"mmm")</f>
        <v>Feb</v>
      </c>
      <c r="Q2590" s="27">
        <f>WEEKNUM(Table1[[#This Row],[Invoice Date]]) + IF(YEAR(Table1[[#This Row],[Invoice Date]])=2021, 52, 0)</f>
        <v>61</v>
      </c>
    </row>
    <row r="2591" spans="2:17" ht="14.25" customHeight="1" x14ac:dyDescent="0.3">
      <c r="B2591" s="4" t="s">
        <v>61</v>
      </c>
      <c r="C2591" s="33">
        <v>1185731</v>
      </c>
      <c r="D2591" s="5">
        <v>44249</v>
      </c>
      <c r="E2591" s="4" t="s">
        <v>31</v>
      </c>
      <c r="F2591" s="4" t="s">
        <v>64</v>
      </c>
      <c r="G2591" s="4" t="s">
        <v>65</v>
      </c>
      <c r="H2591" s="6" t="s">
        <v>19</v>
      </c>
      <c r="I2591" s="7">
        <v>55.000000000000007</v>
      </c>
      <c r="J2591" s="8">
        <v>225</v>
      </c>
      <c r="K2591" s="9">
        <v>123750.00000000001</v>
      </c>
      <c r="L2591" s="9">
        <v>43312.500000000007</v>
      </c>
      <c r="M2591" s="10">
        <v>0.35000000000000003</v>
      </c>
      <c r="N2591" s="4" t="s">
        <v>24</v>
      </c>
      <c r="O2591" s="4" t="str">
        <f>TEXT(Table1[[#This Row],[Invoice Date]],"yyyy")</f>
        <v>2021</v>
      </c>
      <c r="P2591" s="4" t="str">
        <f>TEXT(Table1[[#This Row],[Invoice Date]],"mmm")</f>
        <v>Feb</v>
      </c>
      <c r="Q2591" s="27">
        <f>WEEKNUM(Table1[[#This Row],[Invoice Date]]) + IF(YEAR(Table1[[#This Row],[Invoice Date]])=2021, 52, 0)</f>
        <v>61</v>
      </c>
    </row>
    <row r="2592" spans="2:17" ht="14.25" customHeight="1" x14ac:dyDescent="0.3">
      <c r="B2592" s="4" t="s">
        <v>14</v>
      </c>
      <c r="C2592" s="33">
        <v>1185732</v>
      </c>
      <c r="D2592" s="5">
        <v>44249</v>
      </c>
      <c r="E2592" s="4" t="s">
        <v>15</v>
      </c>
      <c r="F2592" s="4" t="s">
        <v>133</v>
      </c>
      <c r="G2592" s="4" t="s">
        <v>134</v>
      </c>
      <c r="H2592" s="6" t="s">
        <v>19</v>
      </c>
      <c r="I2592" s="7">
        <v>55.000000000000007</v>
      </c>
      <c r="J2592" s="8">
        <v>225</v>
      </c>
      <c r="K2592" s="9">
        <v>123750.00000000001</v>
      </c>
      <c r="L2592" s="9">
        <v>43312.500000000007</v>
      </c>
      <c r="M2592" s="10">
        <v>0.35000000000000003</v>
      </c>
      <c r="N2592" s="4" t="s">
        <v>24</v>
      </c>
      <c r="O2592" s="4" t="str">
        <f>TEXT(Table1[[#This Row],[Invoice Date]],"yyyy")</f>
        <v>2021</v>
      </c>
      <c r="P2592" s="4" t="str">
        <f>TEXT(Table1[[#This Row],[Invoice Date]],"mmm")</f>
        <v>Feb</v>
      </c>
      <c r="Q2592" s="27">
        <f>WEEKNUM(Table1[[#This Row],[Invoice Date]]) + IF(YEAR(Table1[[#This Row],[Invoice Date]])=2021, 52, 0)</f>
        <v>61</v>
      </c>
    </row>
    <row r="2593" spans="2:17" ht="14.25" customHeight="1" x14ac:dyDescent="0.3">
      <c r="B2593" s="4" t="s">
        <v>61</v>
      </c>
      <c r="C2593" s="33">
        <v>1185731</v>
      </c>
      <c r="D2593" s="5">
        <v>44249</v>
      </c>
      <c r="E2593" s="4" t="s">
        <v>31</v>
      </c>
      <c r="F2593" s="4" t="s">
        <v>64</v>
      </c>
      <c r="G2593" s="4" t="s">
        <v>65</v>
      </c>
      <c r="H2593" s="6" t="s">
        <v>22</v>
      </c>
      <c r="I2593" s="7">
        <v>65.000000000000014</v>
      </c>
      <c r="J2593" s="8">
        <v>250</v>
      </c>
      <c r="K2593" s="9">
        <v>162500.00000000003</v>
      </c>
      <c r="L2593" s="9">
        <v>40625.000000000007</v>
      </c>
      <c r="M2593" s="10">
        <v>0.25</v>
      </c>
      <c r="N2593" s="4" t="s">
        <v>24</v>
      </c>
      <c r="O2593" s="4" t="str">
        <f>TEXT(Table1[[#This Row],[Invoice Date]],"yyyy")</f>
        <v>2021</v>
      </c>
      <c r="P2593" s="4" t="str">
        <f>TEXT(Table1[[#This Row],[Invoice Date]],"mmm")</f>
        <v>Feb</v>
      </c>
      <c r="Q2593" s="27">
        <f>WEEKNUM(Table1[[#This Row],[Invoice Date]]) + IF(YEAR(Table1[[#This Row],[Invoice Date]])=2021, 52, 0)</f>
        <v>61</v>
      </c>
    </row>
    <row r="2594" spans="2:17" ht="14.25" customHeight="1" x14ac:dyDescent="0.3">
      <c r="B2594" s="4" t="s">
        <v>14</v>
      </c>
      <c r="C2594" s="33">
        <v>1185732</v>
      </c>
      <c r="D2594" s="5">
        <v>44249</v>
      </c>
      <c r="E2594" s="4" t="s">
        <v>15</v>
      </c>
      <c r="F2594" s="4" t="s">
        <v>118</v>
      </c>
      <c r="G2594" s="4" t="s">
        <v>93</v>
      </c>
      <c r="H2594" s="6" t="s">
        <v>17</v>
      </c>
      <c r="I2594" s="7">
        <v>35</v>
      </c>
      <c r="J2594" s="8">
        <v>475</v>
      </c>
      <c r="K2594" s="9">
        <v>166250</v>
      </c>
      <c r="L2594" s="9">
        <v>66500</v>
      </c>
      <c r="M2594" s="10">
        <v>0.4</v>
      </c>
      <c r="N2594" s="4" t="s">
        <v>18</v>
      </c>
      <c r="O2594" s="4" t="str">
        <f>TEXT(Table1[[#This Row],[Invoice Date]],"yyyy")</f>
        <v>2021</v>
      </c>
      <c r="P2594" s="4" t="str">
        <f>TEXT(Table1[[#This Row],[Invoice Date]],"mmm")</f>
        <v>Feb</v>
      </c>
      <c r="Q2594" s="27">
        <f>WEEKNUM(Table1[[#This Row],[Invoice Date]]) + IF(YEAR(Table1[[#This Row],[Invoice Date]])=2021, 52, 0)</f>
        <v>61</v>
      </c>
    </row>
    <row r="2595" spans="2:17" ht="14.25" customHeight="1" x14ac:dyDescent="0.3">
      <c r="B2595" s="4" t="s">
        <v>34</v>
      </c>
      <c r="C2595" s="33">
        <v>1189833</v>
      </c>
      <c r="D2595" s="5">
        <v>44249</v>
      </c>
      <c r="E2595" s="4" t="s">
        <v>36</v>
      </c>
      <c r="F2595" s="4" t="s">
        <v>53</v>
      </c>
      <c r="G2595" s="4" t="s">
        <v>54</v>
      </c>
      <c r="H2595" s="6" t="s">
        <v>20</v>
      </c>
      <c r="I2595" s="7">
        <v>45</v>
      </c>
      <c r="J2595" s="8">
        <v>400</v>
      </c>
      <c r="K2595" s="9">
        <v>180000</v>
      </c>
      <c r="L2595" s="9">
        <v>81000</v>
      </c>
      <c r="M2595" s="10">
        <v>0.45</v>
      </c>
      <c r="N2595" s="4" t="s">
        <v>24</v>
      </c>
      <c r="O2595" s="4" t="str">
        <f>TEXT(Table1[[#This Row],[Invoice Date]],"yyyy")</f>
        <v>2021</v>
      </c>
      <c r="P2595" s="4" t="str">
        <f>TEXT(Table1[[#This Row],[Invoice Date]],"mmm")</f>
        <v>Feb</v>
      </c>
      <c r="Q2595" s="27">
        <f>WEEKNUM(Table1[[#This Row],[Invoice Date]]) + IF(YEAR(Table1[[#This Row],[Invoice Date]])=2021, 52, 0)</f>
        <v>61</v>
      </c>
    </row>
    <row r="2596" spans="2:17" ht="14.25" customHeight="1" x14ac:dyDescent="0.3">
      <c r="B2596" s="4" t="s">
        <v>61</v>
      </c>
      <c r="C2596" s="33">
        <v>1185731</v>
      </c>
      <c r="D2596" s="5">
        <v>44249</v>
      </c>
      <c r="E2596" s="4" t="s">
        <v>31</v>
      </c>
      <c r="F2596" s="4" t="s">
        <v>64</v>
      </c>
      <c r="G2596" s="4" t="s">
        <v>65</v>
      </c>
      <c r="H2596" s="6" t="s">
        <v>23</v>
      </c>
      <c r="I2596" s="7">
        <v>55.000000000000007</v>
      </c>
      <c r="J2596" s="8">
        <v>350</v>
      </c>
      <c r="K2596" s="9">
        <v>192500.00000000003</v>
      </c>
      <c r="L2596" s="9">
        <v>57750.000000000007</v>
      </c>
      <c r="M2596" s="10">
        <v>0.3</v>
      </c>
      <c r="N2596" s="4" t="s">
        <v>24</v>
      </c>
      <c r="O2596" s="4" t="str">
        <f>TEXT(Table1[[#This Row],[Invoice Date]],"yyyy")</f>
        <v>2021</v>
      </c>
      <c r="P2596" s="4" t="str">
        <f>TEXT(Table1[[#This Row],[Invoice Date]],"mmm")</f>
        <v>Feb</v>
      </c>
      <c r="Q2596" s="27">
        <f>WEEKNUM(Table1[[#This Row],[Invoice Date]]) + IF(YEAR(Table1[[#This Row],[Invoice Date]])=2021, 52, 0)</f>
        <v>61</v>
      </c>
    </row>
    <row r="2597" spans="2:17" ht="14.25" customHeight="1" x14ac:dyDescent="0.3">
      <c r="B2597" s="4" t="s">
        <v>61</v>
      </c>
      <c r="C2597" s="33">
        <v>1185731</v>
      </c>
      <c r="D2597" s="5">
        <v>44249</v>
      </c>
      <c r="E2597" s="4" t="s">
        <v>36</v>
      </c>
      <c r="F2597" s="4" t="s">
        <v>96</v>
      </c>
      <c r="G2597" s="4" t="s">
        <v>97</v>
      </c>
      <c r="H2597" s="6" t="s">
        <v>17</v>
      </c>
      <c r="I2597" s="7">
        <v>40</v>
      </c>
      <c r="J2597" s="8">
        <v>550</v>
      </c>
      <c r="K2597" s="9">
        <v>220000</v>
      </c>
      <c r="L2597" s="9">
        <v>88000</v>
      </c>
      <c r="M2597" s="10">
        <v>0.4</v>
      </c>
      <c r="N2597" s="4" t="s">
        <v>83</v>
      </c>
      <c r="O2597" s="4" t="str">
        <f>TEXT(Table1[[#This Row],[Invoice Date]],"yyyy")</f>
        <v>2021</v>
      </c>
      <c r="P2597" s="4" t="str">
        <f>TEXT(Table1[[#This Row],[Invoice Date]],"mmm")</f>
        <v>Feb</v>
      </c>
      <c r="Q2597" s="27">
        <f>WEEKNUM(Table1[[#This Row],[Invoice Date]]) + IF(YEAR(Table1[[#This Row],[Invoice Date]])=2021, 52, 0)</f>
        <v>61</v>
      </c>
    </row>
    <row r="2598" spans="2:17" ht="14.25" customHeight="1" x14ac:dyDescent="0.3">
      <c r="B2598" s="4" t="s">
        <v>61</v>
      </c>
      <c r="C2598" s="33">
        <v>1185731</v>
      </c>
      <c r="D2598" s="5">
        <v>44249</v>
      </c>
      <c r="E2598" s="4" t="s">
        <v>31</v>
      </c>
      <c r="F2598" s="4" t="s">
        <v>64</v>
      </c>
      <c r="G2598" s="4" t="s">
        <v>65</v>
      </c>
      <c r="H2598" s="6" t="s">
        <v>17</v>
      </c>
      <c r="I2598" s="7">
        <v>55.000000000000007</v>
      </c>
      <c r="J2598" s="8">
        <v>575</v>
      </c>
      <c r="K2598" s="9">
        <v>316250.00000000006</v>
      </c>
      <c r="L2598" s="9">
        <v>110687.50000000003</v>
      </c>
      <c r="M2598" s="10">
        <v>0.35000000000000003</v>
      </c>
      <c r="N2598" s="4" t="s">
        <v>24</v>
      </c>
      <c r="O2598" s="4" t="str">
        <f>TEXT(Table1[[#This Row],[Invoice Date]],"yyyy")</f>
        <v>2021</v>
      </c>
      <c r="P2598" s="4" t="str">
        <f>TEXT(Table1[[#This Row],[Invoice Date]],"mmm")</f>
        <v>Feb</v>
      </c>
      <c r="Q2598" s="27">
        <f>WEEKNUM(Table1[[#This Row],[Invoice Date]]) + IF(YEAR(Table1[[#This Row],[Invoice Date]])=2021, 52, 0)</f>
        <v>61</v>
      </c>
    </row>
    <row r="2599" spans="2:17" ht="14.25" customHeight="1" x14ac:dyDescent="0.3">
      <c r="B2599" s="4" t="s">
        <v>14</v>
      </c>
      <c r="C2599" s="33">
        <v>1185732</v>
      </c>
      <c r="D2599" s="5">
        <v>44249</v>
      </c>
      <c r="E2599" s="4" t="s">
        <v>15</v>
      </c>
      <c r="F2599" s="4" t="s">
        <v>133</v>
      </c>
      <c r="G2599" s="4" t="s">
        <v>134</v>
      </c>
      <c r="H2599" s="6" t="s">
        <v>17</v>
      </c>
      <c r="I2599" s="7">
        <v>55.000000000000007</v>
      </c>
      <c r="J2599" s="8">
        <v>575</v>
      </c>
      <c r="K2599" s="9">
        <v>316250.00000000006</v>
      </c>
      <c r="L2599" s="9">
        <v>110687.50000000003</v>
      </c>
      <c r="M2599" s="10">
        <v>0.35000000000000003</v>
      </c>
      <c r="N2599" s="4" t="s">
        <v>24</v>
      </c>
      <c r="O2599" s="4" t="str">
        <f>TEXT(Table1[[#This Row],[Invoice Date]],"yyyy")</f>
        <v>2021</v>
      </c>
      <c r="P2599" s="4" t="str">
        <f>TEXT(Table1[[#This Row],[Invoice Date]],"mmm")</f>
        <v>Feb</v>
      </c>
      <c r="Q2599" s="27">
        <f>WEEKNUM(Table1[[#This Row],[Invoice Date]]) + IF(YEAR(Table1[[#This Row],[Invoice Date]])=2021, 52, 0)</f>
        <v>61</v>
      </c>
    </row>
    <row r="2600" spans="2:17" ht="14.25" customHeight="1" x14ac:dyDescent="0.3">
      <c r="B2600" s="4" t="s">
        <v>14</v>
      </c>
      <c r="C2600" s="33">
        <v>1185732</v>
      </c>
      <c r="D2600" s="5">
        <v>44250</v>
      </c>
      <c r="E2600" s="4" t="s">
        <v>31</v>
      </c>
      <c r="F2600" s="4" t="s">
        <v>86</v>
      </c>
      <c r="G2600" s="4" t="s">
        <v>87</v>
      </c>
      <c r="H2600" s="6" t="s">
        <v>21</v>
      </c>
      <c r="I2600" s="7">
        <v>26</v>
      </c>
      <c r="J2600" s="8">
        <v>68</v>
      </c>
      <c r="K2600" s="9">
        <v>1768</v>
      </c>
      <c r="L2600" s="9">
        <v>742.56</v>
      </c>
      <c r="M2600" s="10">
        <v>0.42</v>
      </c>
      <c r="N2600" s="4" t="s">
        <v>24</v>
      </c>
      <c r="O2600" s="4" t="str">
        <f>TEXT(Table1[[#This Row],[Invoice Date]],"yyyy")</f>
        <v>2021</v>
      </c>
      <c r="P2600" s="4" t="str">
        <f>TEXT(Table1[[#This Row],[Invoice Date]],"mmm")</f>
        <v>Feb</v>
      </c>
      <c r="Q2600" s="27">
        <f>WEEKNUM(Table1[[#This Row],[Invoice Date]]) + IF(YEAR(Table1[[#This Row],[Invoice Date]])=2021, 52, 0)</f>
        <v>61</v>
      </c>
    </row>
    <row r="2601" spans="2:17" ht="14.25" customHeight="1" x14ac:dyDescent="0.3">
      <c r="B2601" s="4" t="s">
        <v>14</v>
      </c>
      <c r="C2601" s="33">
        <v>1185732</v>
      </c>
      <c r="D2601" s="5">
        <v>44250</v>
      </c>
      <c r="E2601" s="4" t="s">
        <v>31</v>
      </c>
      <c r="F2601" s="4" t="s">
        <v>86</v>
      </c>
      <c r="G2601" s="4" t="s">
        <v>87</v>
      </c>
      <c r="H2601" s="6" t="s">
        <v>22</v>
      </c>
      <c r="I2601" s="7">
        <v>36</v>
      </c>
      <c r="J2601" s="8">
        <v>51</v>
      </c>
      <c r="K2601" s="9">
        <v>1836</v>
      </c>
      <c r="L2601" s="9">
        <v>679.31999999999994</v>
      </c>
      <c r="M2601" s="10">
        <v>0.37</v>
      </c>
      <c r="N2601" s="4" t="s">
        <v>24</v>
      </c>
      <c r="O2601" s="4" t="str">
        <f>TEXT(Table1[[#This Row],[Invoice Date]],"yyyy")</f>
        <v>2021</v>
      </c>
      <c r="P2601" s="4" t="str">
        <f>TEXT(Table1[[#This Row],[Invoice Date]],"mmm")</f>
        <v>Feb</v>
      </c>
      <c r="Q2601" s="27">
        <f>WEEKNUM(Table1[[#This Row],[Invoice Date]]) + IF(YEAR(Table1[[#This Row],[Invoice Date]])=2021, 52, 0)</f>
        <v>61</v>
      </c>
    </row>
    <row r="2602" spans="2:17" ht="14.25" customHeight="1" x14ac:dyDescent="0.3">
      <c r="B2602" s="4" t="s">
        <v>14</v>
      </c>
      <c r="C2602" s="33">
        <v>1185732</v>
      </c>
      <c r="D2602" s="5">
        <v>44250</v>
      </c>
      <c r="E2602" s="4" t="s">
        <v>31</v>
      </c>
      <c r="F2602" s="4" t="s">
        <v>86</v>
      </c>
      <c r="G2602" s="4" t="s">
        <v>87</v>
      </c>
      <c r="H2602" s="6" t="s">
        <v>22</v>
      </c>
      <c r="I2602" s="7">
        <v>42</v>
      </c>
      <c r="J2602" s="8">
        <v>44</v>
      </c>
      <c r="K2602" s="9">
        <v>1848</v>
      </c>
      <c r="L2602" s="9">
        <v>813.12</v>
      </c>
      <c r="M2602" s="10">
        <v>0.44</v>
      </c>
      <c r="N2602" s="4" t="s">
        <v>83</v>
      </c>
      <c r="O2602" s="4" t="str">
        <f>TEXT(Table1[[#This Row],[Invoice Date]],"yyyy")</f>
        <v>2021</v>
      </c>
      <c r="P2602" s="4" t="str">
        <f>TEXT(Table1[[#This Row],[Invoice Date]],"mmm")</f>
        <v>Feb</v>
      </c>
      <c r="Q2602" s="27">
        <f>WEEKNUM(Table1[[#This Row],[Invoice Date]]) + IF(YEAR(Table1[[#This Row],[Invoice Date]])=2021, 52, 0)</f>
        <v>61</v>
      </c>
    </row>
    <row r="2603" spans="2:17" ht="14.25" customHeight="1" x14ac:dyDescent="0.3">
      <c r="B2603" s="4" t="s">
        <v>14</v>
      </c>
      <c r="C2603" s="33">
        <v>1185732</v>
      </c>
      <c r="D2603" s="5">
        <v>44250</v>
      </c>
      <c r="E2603" s="4" t="s">
        <v>31</v>
      </c>
      <c r="F2603" s="4" t="s">
        <v>86</v>
      </c>
      <c r="G2603" s="4" t="s">
        <v>87</v>
      </c>
      <c r="H2603" s="6" t="s">
        <v>21</v>
      </c>
      <c r="I2603" s="7">
        <v>38</v>
      </c>
      <c r="J2603" s="8">
        <v>63</v>
      </c>
      <c r="K2603" s="9">
        <v>2394</v>
      </c>
      <c r="L2603" s="9">
        <v>1149.1199999999999</v>
      </c>
      <c r="M2603" s="10">
        <v>0.48</v>
      </c>
      <c r="N2603" s="4" t="s">
        <v>83</v>
      </c>
      <c r="O2603" s="4" t="str">
        <f>TEXT(Table1[[#This Row],[Invoice Date]],"yyyy")</f>
        <v>2021</v>
      </c>
      <c r="P2603" s="4" t="str">
        <f>TEXT(Table1[[#This Row],[Invoice Date]],"mmm")</f>
        <v>Feb</v>
      </c>
      <c r="Q2603" s="27">
        <f>WEEKNUM(Table1[[#This Row],[Invoice Date]]) + IF(YEAR(Table1[[#This Row],[Invoice Date]])=2021, 52, 0)</f>
        <v>61</v>
      </c>
    </row>
    <row r="2604" spans="2:17" ht="14.25" customHeight="1" x14ac:dyDescent="0.3">
      <c r="B2604" s="4" t="s">
        <v>14</v>
      </c>
      <c r="C2604" s="33">
        <v>1185732</v>
      </c>
      <c r="D2604" s="5">
        <v>44250</v>
      </c>
      <c r="E2604" s="4" t="s">
        <v>31</v>
      </c>
      <c r="F2604" s="4" t="s">
        <v>86</v>
      </c>
      <c r="G2604" s="4" t="s">
        <v>87</v>
      </c>
      <c r="H2604" s="6" t="s">
        <v>23</v>
      </c>
      <c r="I2604" s="7">
        <v>38</v>
      </c>
      <c r="J2604" s="8">
        <v>88</v>
      </c>
      <c r="K2604" s="9">
        <v>3344</v>
      </c>
      <c r="L2604" s="9">
        <v>1203.8399999999999</v>
      </c>
      <c r="M2604" s="10">
        <v>0.36</v>
      </c>
      <c r="N2604" s="4" t="s">
        <v>83</v>
      </c>
      <c r="O2604" s="4" t="str">
        <f>TEXT(Table1[[#This Row],[Invoice Date]],"yyyy")</f>
        <v>2021</v>
      </c>
      <c r="P2604" s="4" t="str">
        <f>TEXT(Table1[[#This Row],[Invoice Date]],"mmm")</f>
        <v>Feb</v>
      </c>
      <c r="Q2604" s="27">
        <f>WEEKNUM(Table1[[#This Row],[Invoice Date]]) + IF(YEAR(Table1[[#This Row],[Invoice Date]])=2021, 52, 0)</f>
        <v>61</v>
      </c>
    </row>
    <row r="2605" spans="2:17" ht="14.25" customHeight="1" x14ac:dyDescent="0.3">
      <c r="B2605" s="4" t="s">
        <v>14</v>
      </c>
      <c r="C2605" s="33">
        <v>1185732</v>
      </c>
      <c r="D2605" s="5">
        <v>44250</v>
      </c>
      <c r="E2605" s="4" t="s">
        <v>31</v>
      </c>
      <c r="F2605" s="4" t="s">
        <v>84</v>
      </c>
      <c r="G2605" s="4" t="s">
        <v>85</v>
      </c>
      <c r="H2605" s="6" t="s">
        <v>17</v>
      </c>
      <c r="I2605" s="7">
        <v>21</v>
      </c>
      <c r="J2605" s="8">
        <v>162</v>
      </c>
      <c r="K2605" s="9">
        <v>3402</v>
      </c>
      <c r="L2605" s="9">
        <v>1258.74</v>
      </c>
      <c r="M2605" s="10">
        <v>0.37</v>
      </c>
      <c r="N2605" s="4" t="s">
        <v>24</v>
      </c>
      <c r="O2605" s="4" t="str">
        <f>TEXT(Table1[[#This Row],[Invoice Date]],"yyyy")</f>
        <v>2021</v>
      </c>
      <c r="P2605" s="4" t="str">
        <f>TEXT(Table1[[#This Row],[Invoice Date]],"mmm")</f>
        <v>Feb</v>
      </c>
      <c r="Q2605" s="27">
        <f>WEEKNUM(Table1[[#This Row],[Invoice Date]]) + IF(YEAR(Table1[[#This Row],[Invoice Date]])=2021, 52, 0)</f>
        <v>61</v>
      </c>
    </row>
    <row r="2606" spans="2:17" ht="14.25" customHeight="1" x14ac:dyDescent="0.3">
      <c r="B2606" s="4" t="s">
        <v>14</v>
      </c>
      <c r="C2606" s="33">
        <v>1185732</v>
      </c>
      <c r="D2606" s="5">
        <v>44250</v>
      </c>
      <c r="E2606" s="4" t="s">
        <v>31</v>
      </c>
      <c r="F2606" s="4" t="s">
        <v>84</v>
      </c>
      <c r="G2606" s="4" t="s">
        <v>85</v>
      </c>
      <c r="H2606" s="6" t="s">
        <v>20</v>
      </c>
      <c r="I2606" s="7">
        <v>28</v>
      </c>
      <c r="J2606" s="8">
        <v>124</v>
      </c>
      <c r="K2606" s="9">
        <v>3472</v>
      </c>
      <c r="L2606" s="9">
        <v>1458.24</v>
      </c>
      <c r="M2606" s="10">
        <v>0.42</v>
      </c>
      <c r="N2606" s="4" t="s">
        <v>24</v>
      </c>
      <c r="O2606" s="4" t="str">
        <f>TEXT(Table1[[#This Row],[Invoice Date]],"yyyy")</f>
        <v>2021</v>
      </c>
      <c r="P2606" s="4" t="str">
        <f>TEXT(Table1[[#This Row],[Invoice Date]],"mmm")</f>
        <v>Feb</v>
      </c>
      <c r="Q2606" s="27">
        <f>WEEKNUM(Table1[[#This Row],[Invoice Date]]) + IF(YEAR(Table1[[#This Row],[Invoice Date]])=2021, 52, 0)</f>
        <v>61</v>
      </c>
    </row>
    <row r="2607" spans="2:17" ht="14.25" customHeight="1" x14ac:dyDescent="0.3">
      <c r="B2607" s="4" t="s">
        <v>14</v>
      </c>
      <c r="C2607" s="33">
        <v>1185732</v>
      </c>
      <c r="D2607" s="5">
        <v>44250</v>
      </c>
      <c r="E2607" s="4" t="s">
        <v>31</v>
      </c>
      <c r="F2607" s="4" t="s">
        <v>84</v>
      </c>
      <c r="G2607" s="4" t="s">
        <v>85</v>
      </c>
      <c r="H2607" s="6" t="s">
        <v>19</v>
      </c>
      <c r="I2607" s="7">
        <v>28</v>
      </c>
      <c r="J2607" s="8">
        <v>128</v>
      </c>
      <c r="K2607" s="9">
        <v>3584</v>
      </c>
      <c r="L2607" s="9">
        <v>1541.1200000000001</v>
      </c>
      <c r="M2607" s="10">
        <v>0.43000000000000005</v>
      </c>
      <c r="N2607" s="4" t="s">
        <v>24</v>
      </c>
      <c r="O2607" s="4" t="str">
        <f>TEXT(Table1[[#This Row],[Invoice Date]],"yyyy")</f>
        <v>2021</v>
      </c>
      <c r="P2607" s="4" t="str">
        <f>TEXT(Table1[[#This Row],[Invoice Date]],"mmm")</f>
        <v>Feb</v>
      </c>
      <c r="Q2607" s="27">
        <f>WEEKNUM(Table1[[#This Row],[Invoice Date]]) + IF(YEAR(Table1[[#This Row],[Invoice Date]])=2021, 52, 0)</f>
        <v>61</v>
      </c>
    </row>
    <row r="2608" spans="2:17" ht="14.25" customHeight="1" x14ac:dyDescent="0.3">
      <c r="B2608" s="4" t="s">
        <v>14</v>
      </c>
      <c r="C2608" s="33">
        <v>1185732</v>
      </c>
      <c r="D2608" s="5">
        <v>44250</v>
      </c>
      <c r="E2608" s="4" t="s">
        <v>31</v>
      </c>
      <c r="F2608" s="4" t="s">
        <v>86</v>
      </c>
      <c r="G2608" s="4" t="s">
        <v>87</v>
      </c>
      <c r="H2608" s="6" t="s">
        <v>23</v>
      </c>
      <c r="I2608" s="7">
        <v>31</v>
      </c>
      <c r="J2608" s="8">
        <v>116</v>
      </c>
      <c r="K2608" s="9">
        <v>3596</v>
      </c>
      <c r="L2608" s="9">
        <v>970.92000000000007</v>
      </c>
      <c r="M2608" s="10">
        <v>0.27</v>
      </c>
      <c r="N2608" s="4" t="s">
        <v>24</v>
      </c>
      <c r="O2608" s="4" t="str">
        <f>TEXT(Table1[[#This Row],[Invoice Date]],"yyyy")</f>
        <v>2021</v>
      </c>
      <c r="P2608" s="4" t="str">
        <f>TEXT(Table1[[#This Row],[Invoice Date]],"mmm")</f>
        <v>Feb</v>
      </c>
      <c r="Q2608" s="27">
        <f>WEEKNUM(Table1[[#This Row],[Invoice Date]]) + IF(YEAR(Table1[[#This Row],[Invoice Date]])=2021, 52, 0)</f>
        <v>61</v>
      </c>
    </row>
    <row r="2609" spans="2:17" ht="14.25" customHeight="1" x14ac:dyDescent="0.3">
      <c r="B2609" s="4" t="s">
        <v>14</v>
      </c>
      <c r="C2609" s="33">
        <v>1185732</v>
      </c>
      <c r="D2609" s="5">
        <v>44250</v>
      </c>
      <c r="E2609" s="4" t="s">
        <v>31</v>
      </c>
      <c r="F2609" s="4" t="s">
        <v>84</v>
      </c>
      <c r="G2609" s="4" t="s">
        <v>85</v>
      </c>
      <c r="H2609" s="6" t="s">
        <v>20</v>
      </c>
      <c r="I2609" s="7">
        <v>38</v>
      </c>
      <c r="J2609" s="8">
        <v>105</v>
      </c>
      <c r="K2609" s="9">
        <v>3990</v>
      </c>
      <c r="L2609" s="9">
        <v>1875.3</v>
      </c>
      <c r="M2609" s="10">
        <v>0.47</v>
      </c>
      <c r="N2609" s="4" t="s">
        <v>83</v>
      </c>
      <c r="O2609" s="4" t="str">
        <f>TEXT(Table1[[#This Row],[Invoice Date]],"yyyy")</f>
        <v>2021</v>
      </c>
      <c r="P2609" s="4" t="str">
        <f>TEXT(Table1[[#This Row],[Invoice Date]],"mmm")</f>
        <v>Feb</v>
      </c>
      <c r="Q2609" s="27">
        <f>WEEKNUM(Table1[[#This Row],[Invoice Date]]) + IF(YEAR(Table1[[#This Row],[Invoice Date]])=2021, 52, 0)</f>
        <v>61</v>
      </c>
    </row>
    <row r="2610" spans="2:17" ht="14.25" customHeight="1" x14ac:dyDescent="0.3">
      <c r="B2610" s="4" t="s">
        <v>14</v>
      </c>
      <c r="C2610" s="33">
        <v>1185732</v>
      </c>
      <c r="D2610" s="5">
        <v>44250</v>
      </c>
      <c r="E2610" s="4" t="s">
        <v>31</v>
      </c>
      <c r="F2610" s="4" t="s">
        <v>84</v>
      </c>
      <c r="G2610" s="4" t="s">
        <v>85</v>
      </c>
      <c r="H2610" s="6" t="s">
        <v>17</v>
      </c>
      <c r="I2610" s="7">
        <v>29</v>
      </c>
      <c r="J2610" s="8">
        <v>143</v>
      </c>
      <c r="K2610" s="9">
        <v>4147</v>
      </c>
      <c r="L2610" s="9">
        <v>2073.5</v>
      </c>
      <c r="M2610" s="10">
        <v>0.5</v>
      </c>
      <c r="N2610" s="4" t="s">
        <v>83</v>
      </c>
      <c r="O2610" s="4" t="str">
        <f>TEXT(Table1[[#This Row],[Invoice Date]],"yyyy")</f>
        <v>2021</v>
      </c>
      <c r="P2610" s="4" t="str">
        <f>TEXT(Table1[[#This Row],[Invoice Date]],"mmm")</f>
        <v>Feb</v>
      </c>
      <c r="Q2610" s="27">
        <f>WEEKNUM(Table1[[#This Row],[Invoice Date]]) + IF(YEAR(Table1[[#This Row],[Invoice Date]])=2021, 52, 0)</f>
        <v>61</v>
      </c>
    </row>
    <row r="2611" spans="2:17" ht="14.25" customHeight="1" x14ac:dyDescent="0.3">
      <c r="B2611" s="4" t="s">
        <v>14</v>
      </c>
      <c r="C2611" s="33">
        <v>1185732</v>
      </c>
      <c r="D2611" s="5">
        <v>44250</v>
      </c>
      <c r="E2611" s="4" t="s">
        <v>31</v>
      </c>
      <c r="F2611" s="4" t="s">
        <v>84</v>
      </c>
      <c r="G2611" s="4" t="s">
        <v>85</v>
      </c>
      <c r="H2611" s="6" t="s">
        <v>19</v>
      </c>
      <c r="I2611" s="7">
        <v>38</v>
      </c>
      <c r="J2611" s="8">
        <v>113</v>
      </c>
      <c r="K2611" s="9">
        <v>4294</v>
      </c>
      <c r="L2611" s="9">
        <v>2318.7600000000002</v>
      </c>
      <c r="M2611" s="10">
        <v>0.54</v>
      </c>
      <c r="N2611" s="4" t="s">
        <v>83</v>
      </c>
      <c r="O2611" s="4" t="str">
        <f>TEXT(Table1[[#This Row],[Invoice Date]],"yyyy")</f>
        <v>2021</v>
      </c>
      <c r="P2611" s="4" t="str">
        <f>TEXT(Table1[[#This Row],[Invoice Date]],"mmm")</f>
        <v>Feb</v>
      </c>
      <c r="Q2611" s="27">
        <f>WEEKNUM(Table1[[#This Row],[Invoice Date]]) + IF(YEAR(Table1[[#This Row],[Invoice Date]])=2021, 52, 0)</f>
        <v>61</v>
      </c>
    </row>
    <row r="2612" spans="2:17" ht="14.25" customHeight="1" x14ac:dyDescent="0.3">
      <c r="B2612" s="4" t="s">
        <v>34</v>
      </c>
      <c r="C2612" s="33">
        <v>1189833</v>
      </c>
      <c r="D2612" s="5">
        <v>44250</v>
      </c>
      <c r="E2612" s="4" t="s">
        <v>36</v>
      </c>
      <c r="F2612" s="4" t="s">
        <v>53</v>
      </c>
      <c r="G2612" s="4" t="s">
        <v>54</v>
      </c>
      <c r="H2612" s="6" t="s">
        <v>21</v>
      </c>
      <c r="I2612" s="7">
        <v>44</v>
      </c>
      <c r="J2612" s="8">
        <v>105</v>
      </c>
      <c r="K2612" s="9">
        <v>4620</v>
      </c>
      <c r="L2612" s="9">
        <v>2402.4</v>
      </c>
      <c r="M2612" s="10">
        <v>0.52</v>
      </c>
      <c r="N2612" s="4" t="s">
        <v>83</v>
      </c>
      <c r="O2612" s="4" t="str">
        <f>TEXT(Table1[[#This Row],[Invoice Date]],"yyyy")</f>
        <v>2021</v>
      </c>
      <c r="P2612" s="4" t="str">
        <f>TEXT(Table1[[#This Row],[Invoice Date]],"mmm")</f>
        <v>Feb</v>
      </c>
      <c r="Q2612" s="27">
        <f>WEEKNUM(Table1[[#This Row],[Invoice Date]]) + IF(YEAR(Table1[[#This Row],[Invoice Date]])=2021, 52, 0)</f>
        <v>61</v>
      </c>
    </row>
    <row r="2613" spans="2:17" ht="14.25" customHeight="1" x14ac:dyDescent="0.3">
      <c r="B2613" s="4" t="s">
        <v>14</v>
      </c>
      <c r="C2613" s="33">
        <v>1185732</v>
      </c>
      <c r="D2613" s="5">
        <v>44250</v>
      </c>
      <c r="E2613" s="4" t="s">
        <v>31</v>
      </c>
      <c r="F2613" s="4" t="s">
        <v>86</v>
      </c>
      <c r="G2613" s="4" t="s">
        <v>87</v>
      </c>
      <c r="H2613" s="6" t="s">
        <v>22</v>
      </c>
      <c r="I2613" s="7">
        <v>45.000000000000007</v>
      </c>
      <c r="J2613" s="8">
        <v>150</v>
      </c>
      <c r="K2613" s="9">
        <v>67500.000000000015</v>
      </c>
      <c r="L2613" s="9">
        <v>20250.000000000004</v>
      </c>
      <c r="M2613" s="10">
        <v>0.3</v>
      </c>
      <c r="N2613" s="4" t="s">
        <v>83</v>
      </c>
      <c r="O2613" s="4" t="str">
        <f>TEXT(Table1[[#This Row],[Invoice Date]],"yyyy")</f>
        <v>2021</v>
      </c>
      <c r="P2613" s="4" t="str">
        <f>TEXT(Table1[[#This Row],[Invoice Date]],"mmm")</f>
        <v>Feb</v>
      </c>
      <c r="Q2613" s="27">
        <f>WEEKNUM(Table1[[#This Row],[Invoice Date]]) + IF(YEAR(Table1[[#This Row],[Invoice Date]])=2021, 52, 0)</f>
        <v>61</v>
      </c>
    </row>
    <row r="2614" spans="2:17" ht="14.25" customHeight="1" x14ac:dyDescent="0.3">
      <c r="B2614" s="4" t="s">
        <v>14</v>
      </c>
      <c r="C2614" s="33">
        <v>1185732</v>
      </c>
      <c r="D2614" s="5">
        <v>44250</v>
      </c>
      <c r="E2614" s="4" t="s">
        <v>31</v>
      </c>
      <c r="F2614" s="4" t="s">
        <v>86</v>
      </c>
      <c r="G2614" s="4" t="s">
        <v>87</v>
      </c>
      <c r="H2614" s="6" t="s">
        <v>21</v>
      </c>
      <c r="I2614" s="7">
        <v>40</v>
      </c>
      <c r="J2614" s="8">
        <v>225</v>
      </c>
      <c r="K2614" s="9">
        <v>90000</v>
      </c>
      <c r="L2614" s="9">
        <v>31499.999999999996</v>
      </c>
      <c r="M2614" s="10">
        <v>0.35</v>
      </c>
      <c r="N2614" s="4" t="s">
        <v>83</v>
      </c>
      <c r="O2614" s="4" t="str">
        <f>TEXT(Table1[[#This Row],[Invoice Date]],"yyyy")</f>
        <v>2021</v>
      </c>
      <c r="P2614" s="4" t="str">
        <f>TEXT(Table1[[#This Row],[Invoice Date]],"mmm")</f>
        <v>Feb</v>
      </c>
      <c r="Q2614" s="27">
        <f>WEEKNUM(Table1[[#This Row],[Invoice Date]]) + IF(YEAR(Table1[[#This Row],[Invoice Date]])=2021, 52, 0)</f>
        <v>61</v>
      </c>
    </row>
    <row r="2615" spans="2:17" ht="14.25" customHeight="1" x14ac:dyDescent="0.3">
      <c r="B2615" s="4" t="s">
        <v>14</v>
      </c>
      <c r="C2615" s="33">
        <v>1185732</v>
      </c>
      <c r="D2615" s="5">
        <v>44250</v>
      </c>
      <c r="E2615" s="4" t="s">
        <v>31</v>
      </c>
      <c r="F2615" s="4" t="s">
        <v>86</v>
      </c>
      <c r="G2615" s="4" t="s">
        <v>87</v>
      </c>
      <c r="H2615" s="6" t="s">
        <v>23</v>
      </c>
      <c r="I2615" s="7">
        <v>40</v>
      </c>
      <c r="J2615" s="8">
        <v>350</v>
      </c>
      <c r="K2615" s="9">
        <v>140000</v>
      </c>
      <c r="L2615" s="9">
        <v>35000</v>
      </c>
      <c r="M2615" s="10">
        <v>0.25</v>
      </c>
      <c r="N2615" s="4" t="s">
        <v>83</v>
      </c>
      <c r="O2615" s="4" t="str">
        <f>TEXT(Table1[[#This Row],[Invoice Date]],"yyyy")</f>
        <v>2021</v>
      </c>
      <c r="P2615" s="4" t="str">
        <f>TEXT(Table1[[#This Row],[Invoice Date]],"mmm")</f>
        <v>Feb</v>
      </c>
      <c r="Q2615" s="27">
        <f>WEEKNUM(Table1[[#This Row],[Invoice Date]]) + IF(YEAR(Table1[[#This Row],[Invoice Date]])=2021, 52, 0)</f>
        <v>61</v>
      </c>
    </row>
    <row r="2616" spans="2:17" ht="14.25" customHeight="1" x14ac:dyDescent="0.3">
      <c r="B2616" s="4" t="s">
        <v>14</v>
      </c>
      <c r="C2616" s="33">
        <v>1185732</v>
      </c>
      <c r="D2616" s="5">
        <v>44250</v>
      </c>
      <c r="E2616" s="4" t="s">
        <v>31</v>
      </c>
      <c r="F2616" s="4" t="s">
        <v>84</v>
      </c>
      <c r="G2616" s="4" t="s">
        <v>85</v>
      </c>
      <c r="H2616" s="6" t="s">
        <v>17</v>
      </c>
      <c r="I2616" s="7">
        <v>29.999999999999993</v>
      </c>
      <c r="J2616" s="8">
        <v>475</v>
      </c>
      <c r="K2616" s="9">
        <v>142499.99999999997</v>
      </c>
      <c r="L2616" s="9">
        <v>49874.999999999985</v>
      </c>
      <c r="M2616" s="10">
        <v>0.35</v>
      </c>
      <c r="N2616" s="4" t="s">
        <v>83</v>
      </c>
      <c r="O2616" s="4" t="str">
        <f>TEXT(Table1[[#This Row],[Invoice Date]],"yyyy")</f>
        <v>2021</v>
      </c>
      <c r="P2616" s="4" t="str">
        <f>TEXT(Table1[[#This Row],[Invoice Date]],"mmm")</f>
        <v>Feb</v>
      </c>
      <c r="Q2616" s="27">
        <f>WEEKNUM(Table1[[#This Row],[Invoice Date]]) + IF(YEAR(Table1[[#This Row],[Invoice Date]])=2021, 52, 0)</f>
        <v>61</v>
      </c>
    </row>
    <row r="2617" spans="2:17" ht="14.25" customHeight="1" x14ac:dyDescent="0.3">
      <c r="B2617" s="4" t="s">
        <v>14</v>
      </c>
      <c r="C2617" s="33">
        <v>1185732</v>
      </c>
      <c r="D2617" s="5">
        <v>44250</v>
      </c>
      <c r="E2617" s="4" t="s">
        <v>31</v>
      </c>
      <c r="F2617" s="4" t="s">
        <v>84</v>
      </c>
      <c r="G2617" s="4" t="s">
        <v>85</v>
      </c>
      <c r="H2617" s="6" t="s">
        <v>19</v>
      </c>
      <c r="I2617" s="7">
        <v>40</v>
      </c>
      <c r="J2617" s="8">
        <v>375</v>
      </c>
      <c r="K2617" s="9">
        <v>150000</v>
      </c>
      <c r="L2617" s="9">
        <v>60000</v>
      </c>
      <c r="M2617" s="10">
        <v>0.4</v>
      </c>
      <c r="N2617" s="4" t="s">
        <v>83</v>
      </c>
      <c r="O2617" s="4" t="str">
        <f>TEXT(Table1[[#This Row],[Invoice Date]],"yyyy")</f>
        <v>2021</v>
      </c>
      <c r="P2617" s="4" t="str">
        <f>TEXT(Table1[[#This Row],[Invoice Date]],"mmm")</f>
        <v>Feb</v>
      </c>
      <c r="Q2617" s="27">
        <f>WEEKNUM(Table1[[#This Row],[Invoice Date]]) + IF(YEAR(Table1[[#This Row],[Invoice Date]])=2021, 52, 0)</f>
        <v>61</v>
      </c>
    </row>
    <row r="2618" spans="2:17" ht="14.25" customHeight="1" x14ac:dyDescent="0.3">
      <c r="B2618" s="4" t="s">
        <v>14</v>
      </c>
      <c r="C2618" s="33">
        <v>1185732</v>
      </c>
      <c r="D2618" s="5">
        <v>44250</v>
      </c>
      <c r="E2618" s="4" t="s">
        <v>31</v>
      </c>
      <c r="F2618" s="4" t="s">
        <v>84</v>
      </c>
      <c r="G2618" s="4" t="s">
        <v>85</v>
      </c>
      <c r="H2618" s="6" t="s">
        <v>20</v>
      </c>
      <c r="I2618" s="7">
        <v>40</v>
      </c>
      <c r="J2618" s="8">
        <v>375</v>
      </c>
      <c r="K2618" s="9">
        <v>150000</v>
      </c>
      <c r="L2618" s="9">
        <v>52500</v>
      </c>
      <c r="M2618" s="10">
        <v>0.35</v>
      </c>
      <c r="N2618" s="4" t="s">
        <v>83</v>
      </c>
      <c r="O2618" s="4" t="str">
        <f>TEXT(Table1[[#This Row],[Invoice Date]],"yyyy")</f>
        <v>2021</v>
      </c>
      <c r="P2618" s="4" t="str">
        <f>TEXT(Table1[[#This Row],[Invoice Date]],"mmm")</f>
        <v>Feb</v>
      </c>
      <c r="Q2618" s="27">
        <f>WEEKNUM(Table1[[#This Row],[Invoice Date]]) + IF(YEAR(Table1[[#This Row],[Invoice Date]])=2021, 52, 0)</f>
        <v>61</v>
      </c>
    </row>
    <row r="2619" spans="2:17" ht="14.25" customHeight="1" x14ac:dyDescent="0.3">
      <c r="B2619" s="4" t="s">
        <v>34</v>
      </c>
      <c r="C2619" s="33">
        <v>1189833</v>
      </c>
      <c r="D2619" s="5">
        <v>44250</v>
      </c>
      <c r="E2619" s="4" t="s">
        <v>36</v>
      </c>
      <c r="F2619" s="4" t="s">
        <v>53</v>
      </c>
      <c r="G2619" s="4" t="s">
        <v>54</v>
      </c>
      <c r="H2619" s="6" t="s">
        <v>21</v>
      </c>
      <c r="I2619" s="7">
        <v>45</v>
      </c>
      <c r="J2619" s="8">
        <v>375</v>
      </c>
      <c r="K2619" s="9">
        <v>168750</v>
      </c>
      <c r="L2619" s="9">
        <v>67500</v>
      </c>
      <c r="M2619" s="10">
        <v>0.39999999999999997</v>
      </c>
      <c r="N2619" s="4" t="s">
        <v>24</v>
      </c>
      <c r="O2619" s="4" t="str">
        <f>TEXT(Table1[[#This Row],[Invoice Date]],"yyyy")</f>
        <v>2021</v>
      </c>
      <c r="P2619" s="4" t="str">
        <f>TEXT(Table1[[#This Row],[Invoice Date]],"mmm")</f>
        <v>Feb</v>
      </c>
      <c r="Q2619" s="27">
        <f>WEEKNUM(Table1[[#This Row],[Invoice Date]]) + IF(YEAR(Table1[[#This Row],[Invoice Date]])=2021, 52, 0)</f>
        <v>61</v>
      </c>
    </row>
    <row r="2620" spans="2:17" ht="14.25" customHeight="1" x14ac:dyDescent="0.3">
      <c r="B2620" s="4" t="s">
        <v>14</v>
      </c>
      <c r="C2620" s="33">
        <v>1185732</v>
      </c>
      <c r="D2620" s="5">
        <v>44251</v>
      </c>
      <c r="E2620" s="4" t="s">
        <v>48</v>
      </c>
      <c r="F2620" s="4" t="s">
        <v>72</v>
      </c>
      <c r="G2620" s="4" t="s">
        <v>73</v>
      </c>
      <c r="H2620" s="6" t="s">
        <v>22</v>
      </c>
      <c r="I2620" s="7">
        <v>29</v>
      </c>
      <c r="J2620" s="8">
        <v>39</v>
      </c>
      <c r="K2620" s="9">
        <v>1131</v>
      </c>
      <c r="L2620" s="9">
        <v>508.95</v>
      </c>
      <c r="M2620" s="10">
        <v>0.45</v>
      </c>
      <c r="N2620" s="4" t="s">
        <v>24</v>
      </c>
      <c r="O2620" s="4" t="str">
        <f>TEXT(Table1[[#This Row],[Invoice Date]],"yyyy")</f>
        <v>2021</v>
      </c>
      <c r="P2620" s="4" t="str">
        <f>TEXT(Table1[[#This Row],[Invoice Date]],"mmm")</f>
        <v>Feb</v>
      </c>
      <c r="Q2620" s="27">
        <f>WEEKNUM(Table1[[#This Row],[Invoice Date]]) + IF(YEAR(Table1[[#This Row],[Invoice Date]])=2021, 52, 0)</f>
        <v>61</v>
      </c>
    </row>
    <row r="2621" spans="2:17" ht="14.25" customHeight="1" x14ac:dyDescent="0.3">
      <c r="B2621" s="4" t="s">
        <v>30</v>
      </c>
      <c r="C2621" s="34">
        <v>1128299</v>
      </c>
      <c r="D2621" s="5">
        <v>44251</v>
      </c>
      <c r="E2621" s="4" t="s">
        <v>31</v>
      </c>
      <c r="F2621" s="4" t="s">
        <v>80</v>
      </c>
      <c r="G2621" s="4" t="s">
        <v>63</v>
      </c>
      <c r="H2621" s="6" t="s">
        <v>22</v>
      </c>
      <c r="I2621" s="7">
        <v>32</v>
      </c>
      <c r="J2621" s="8">
        <v>43</v>
      </c>
      <c r="K2621" s="9">
        <v>1376</v>
      </c>
      <c r="L2621" s="9">
        <v>605.44000000000005</v>
      </c>
      <c r="M2621" s="10">
        <v>0.44</v>
      </c>
      <c r="N2621" s="4" t="s">
        <v>24</v>
      </c>
      <c r="O2621" s="4" t="str">
        <f>TEXT(Table1[[#This Row],[Invoice Date]],"yyyy")</f>
        <v>2021</v>
      </c>
      <c r="P2621" s="4" t="str">
        <f>TEXT(Table1[[#This Row],[Invoice Date]],"mmm")</f>
        <v>Feb</v>
      </c>
      <c r="Q2621" s="27">
        <f>WEEKNUM(Table1[[#This Row],[Invoice Date]]) + IF(YEAR(Table1[[#This Row],[Invoice Date]])=2021, 52, 0)</f>
        <v>61</v>
      </c>
    </row>
    <row r="2622" spans="2:17" ht="14.25" customHeight="1" x14ac:dyDescent="0.3">
      <c r="B2622" s="4" t="s">
        <v>14</v>
      </c>
      <c r="C2622" s="33">
        <v>1185732</v>
      </c>
      <c r="D2622" s="5">
        <v>44251</v>
      </c>
      <c r="E2622" s="4" t="s">
        <v>48</v>
      </c>
      <c r="F2622" s="4" t="s">
        <v>72</v>
      </c>
      <c r="G2622" s="4" t="s">
        <v>73</v>
      </c>
      <c r="H2622" s="6" t="s">
        <v>22</v>
      </c>
      <c r="I2622" s="7">
        <v>42</v>
      </c>
      <c r="J2622" s="8">
        <v>38</v>
      </c>
      <c r="K2622" s="9">
        <v>1596</v>
      </c>
      <c r="L2622" s="9">
        <v>877.80000000000007</v>
      </c>
      <c r="M2622" s="10">
        <v>0.55000000000000004</v>
      </c>
      <c r="N2622" s="4" t="s">
        <v>83</v>
      </c>
      <c r="O2622" s="4" t="str">
        <f>TEXT(Table1[[#This Row],[Invoice Date]],"yyyy")</f>
        <v>2021</v>
      </c>
      <c r="P2622" s="4" t="str">
        <f>TEXT(Table1[[#This Row],[Invoice Date]],"mmm")</f>
        <v>Feb</v>
      </c>
      <c r="Q2622" s="27">
        <f>WEEKNUM(Table1[[#This Row],[Invoice Date]]) + IF(YEAR(Table1[[#This Row],[Invoice Date]])=2021, 52, 0)</f>
        <v>61</v>
      </c>
    </row>
    <row r="2623" spans="2:17" ht="14.25" customHeight="1" x14ac:dyDescent="0.3">
      <c r="B2623" s="4" t="s">
        <v>30</v>
      </c>
      <c r="C2623" s="34">
        <v>1128299</v>
      </c>
      <c r="D2623" s="5">
        <v>44251</v>
      </c>
      <c r="E2623" s="4" t="s">
        <v>31</v>
      </c>
      <c r="F2623" s="4" t="s">
        <v>80</v>
      </c>
      <c r="G2623" s="4" t="s">
        <v>63</v>
      </c>
      <c r="H2623" s="6" t="s">
        <v>22</v>
      </c>
      <c r="I2623" s="7">
        <v>42</v>
      </c>
      <c r="J2623" s="8">
        <v>38</v>
      </c>
      <c r="K2623" s="9">
        <v>1596</v>
      </c>
      <c r="L2623" s="9">
        <v>829.92000000000007</v>
      </c>
      <c r="M2623" s="10">
        <v>0.52</v>
      </c>
      <c r="N2623" s="4" t="s">
        <v>83</v>
      </c>
      <c r="O2623" s="4" t="str">
        <f>TEXT(Table1[[#This Row],[Invoice Date]],"yyyy")</f>
        <v>2021</v>
      </c>
      <c r="P2623" s="4" t="str">
        <f>TEXT(Table1[[#This Row],[Invoice Date]],"mmm")</f>
        <v>Feb</v>
      </c>
      <c r="Q2623" s="27">
        <f>WEEKNUM(Table1[[#This Row],[Invoice Date]]) + IF(YEAR(Table1[[#This Row],[Invoice Date]])=2021, 52, 0)</f>
        <v>61</v>
      </c>
    </row>
    <row r="2624" spans="2:17" ht="14.25" customHeight="1" x14ac:dyDescent="0.3">
      <c r="B2624" s="4" t="s">
        <v>14</v>
      </c>
      <c r="C2624" s="33">
        <v>1185732</v>
      </c>
      <c r="D2624" s="5">
        <v>44251</v>
      </c>
      <c r="E2624" s="4" t="s">
        <v>48</v>
      </c>
      <c r="F2624" s="4" t="s">
        <v>72</v>
      </c>
      <c r="G2624" s="4" t="s">
        <v>73</v>
      </c>
      <c r="H2624" s="6" t="s">
        <v>21</v>
      </c>
      <c r="I2624" s="7">
        <v>28</v>
      </c>
      <c r="J2624" s="8">
        <v>64</v>
      </c>
      <c r="K2624" s="9">
        <v>1792</v>
      </c>
      <c r="L2624" s="9">
        <v>734.71999999999991</v>
      </c>
      <c r="M2624" s="10">
        <v>0.41</v>
      </c>
      <c r="N2624" s="4" t="s">
        <v>24</v>
      </c>
      <c r="O2624" s="4" t="str">
        <f>TEXT(Table1[[#This Row],[Invoice Date]],"yyyy")</f>
        <v>2021</v>
      </c>
      <c r="P2624" s="4" t="str">
        <f>TEXT(Table1[[#This Row],[Invoice Date]],"mmm")</f>
        <v>Feb</v>
      </c>
      <c r="Q2624" s="27">
        <f>WEEKNUM(Table1[[#This Row],[Invoice Date]]) + IF(YEAR(Table1[[#This Row],[Invoice Date]])=2021, 52, 0)</f>
        <v>61</v>
      </c>
    </row>
    <row r="2625" spans="2:17" ht="14.25" customHeight="1" x14ac:dyDescent="0.3">
      <c r="B2625" s="4" t="s">
        <v>30</v>
      </c>
      <c r="C2625" s="34">
        <v>1128299</v>
      </c>
      <c r="D2625" s="5">
        <v>44251</v>
      </c>
      <c r="E2625" s="4" t="s">
        <v>31</v>
      </c>
      <c r="F2625" s="4" t="s">
        <v>80</v>
      </c>
      <c r="G2625" s="4" t="s">
        <v>63</v>
      </c>
      <c r="H2625" s="6" t="s">
        <v>21</v>
      </c>
      <c r="I2625" s="7">
        <v>29</v>
      </c>
      <c r="J2625" s="8">
        <v>64</v>
      </c>
      <c r="K2625" s="9">
        <v>1856</v>
      </c>
      <c r="L2625" s="9">
        <v>760.95999999999992</v>
      </c>
      <c r="M2625" s="10">
        <v>0.41</v>
      </c>
      <c r="N2625" s="4" t="s">
        <v>24</v>
      </c>
      <c r="O2625" s="4" t="str">
        <f>TEXT(Table1[[#This Row],[Invoice Date]],"yyyy")</f>
        <v>2021</v>
      </c>
      <c r="P2625" s="4" t="str">
        <f>TEXT(Table1[[#This Row],[Invoice Date]],"mmm")</f>
        <v>Feb</v>
      </c>
      <c r="Q2625" s="27">
        <f>WEEKNUM(Table1[[#This Row],[Invoice Date]]) + IF(YEAR(Table1[[#This Row],[Invoice Date]])=2021, 52, 0)</f>
        <v>61</v>
      </c>
    </row>
    <row r="2626" spans="2:17" ht="14.25" customHeight="1" x14ac:dyDescent="0.3">
      <c r="B2626" s="4" t="s">
        <v>14</v>
      </c>
      <c r="C2626" s="33">
        <v>1185732</v>
      </c>
      <c r="D2626" s="5">
        <v>44251</v>
      </c>
      <c r="E2626" s="4" t="s">
        <v>48</v>
      </c>
      <c r="F2626" s="4" t="s">
        <v>72</v>
      </c>
      <c r="G2626" s="4" t="s">
        <v>73</v>
      </c>
      <c r="H2626" s="6" t="s">
        <v>21</v>
      </c>
      <c r="I2626" s="7">
        <v>38</v>
      </c>
      <c r="J2626" s="8">
        <v>58</v>
      </c>
      <c r="K2626" s="9">
        <v>2204</v>
      </c>
      <c r="L2626" s="9">
        <v>1102</v>
      </c>
      <c r="M2626" s="10">
        <v>0.5</v>
      </c>
      <c r="N2626" s="4" t="s">
        <v>83</v>
      </c>
      <c r="O2626" s="4" t="str">
        <f>TEXT(Table1[[#This Row],[Invoice Date]],"yyyy")</f>
        <v>2021</v>
      </c>
      <c r="P2626" s="4" t="str">
        <f>TEXT(Table1[[#This Row],[Invoice Date]],"mmm")</f>
        <v>Feb</v>
      </c>
      <c r="Q2626" s="27">
        <f>WEEKNUM(Table1[[#This Row],[Invoice Date]]) + IF(YEAR(Table1[[#This Row],[Invoice Date]])=2021, 52, 0)</f>
        <v>61</v>
      </c>
    </row>
    <row r="2627" spans="2:17" ht="14.25" customHeight="1" x14ac:dyDescent="0.3">
      <c r="B2627" s="4" t="s">
        <v>30</v>
      </c>
      <c r="C2627" s="34">
        <v>1128299</v>
      </c>
      <c r="D2627" s="5">
        <v>44251</v>
      </c>
      <c r="E2627" s="4" t="s">
        <v>31</v>
      </c>
      <c r="F2627" s="4" t="s">
        <v>80</v>
      </c>
      <c r="G2627" s="4" t="s">
        <v>63</v>
      </c>
      <c r="H2627" s="6" t="s">
        <v>21</v>
      </c>
      <c r="I2627" s="7">
        <v>39</v>
      </c>
      <c r="J2627" s="8">
        <v>58</v>
      </c>
      <c r="K2627" s="9">
        <v>2262</v>
      </c>
      <c r="L2627" s="9">
        <v>1085.76</v>
      </c>
      <c r="M2627" s="10">
        <v>0.48</v>
      </c>
      <c r="N2627" s="4" t="s">
        <v>83</v>
      </c>
      <c r="O2627" s="4" t="str">
        <f>TEXT(Table1[[#This Row],[Invoice Date]],"yyyy")</f>
        <v>2021</v>
      </c>
      <c r="P2627" s="4" t="str">
        <f>TEXT(Table1[[#This Row],[Invoice Date]],"mmm")</f>
        <v>Feb</v>
      </c>
      <c r="Q2627" s="27">
        <f>WEEKNUM(Table1[[#This Row],[Invoice Date]]) + IF(YEAR(Table1[[#This Row],[Invoice Date]])=2021, 52, 0)</f>
        <v>61</v>
      </c>
    </row>
    <row r="2628" spans="2:17" ht="14.25" customHeight="1" x14ac:dyDescent="0.3">
      <c r="B2628" s="4" t="s">
        <v>30</v>
      </c>
      <c r="C2628" s="34">
        <v>1128299</v>
      </c>
      <c r="D2628" s="5">
        <v>44251</v>
      </c>
      <c r="E2628" s="4" t="s">
        <v>31</v>
      </c>
      <c r="F2628" s="4" t="s">
        <v>80</v>
      </c>
      <c r="G2628" s="4" t="s">
        <v>63</v>
      </c>
      <c r="H2628" s="6" t="s">
        <v>23</v>
      </c>
      <c r="I2628" s="7">
        <v>28</v>
      </c>
      <c r="J2628" s="8">
        <v>98</v>
      </c>
      <c r="K2628" s="9">
        <v>2744</v>
      </c>
      <c r="L2628" s="9">
        <v>960.4</v>
      </c>
      <c r="M2628" s="10">
        <v>0.35</v>
      </c>
      <c r="N2628" s="4" t="s">
        <v>24</v>
      </c>
      <c r="O2628" s="4" t="str">
        <f>TEXT(Table1[[#This Row],[Invoice Date]],"yyyy")</f>
        <v>2021</v>
      </c>
      <c r="P2628" s="4" t="str">
        <f>TEXT(Table1[[#This Row],[Invoice Date]],"mmm")</f>
        <v>Feb</v>
      </c>
      <c r="Q2628" s="27">
        <f>WEEKNUM(Table1[[#This Row],[Invoice Date]]) + IF(YEAR(Table1[[#This Row],[Invoice Date]])=2021, 52, 0)</f>
        <v>61</v>
      </c>
    </row>
    <row r="2629" spans="2:17" ht="14.25" customHeight="1" x14ac:dyDescent="0.3">
      <c r="B2629" s="4" t="s">
        <v>14</v>
      </c>
      <c r="C2629" s="33">
        <v>1185732</v>
      </c>
      <c r="D2629" s="5">
        <v>44251</v>
      </c>
      <c r="E2629" s="4" t="s">
        <v>31</v>
      </c>
      <c r="F2629" s="4" t="s">
        <v>70</v>
      </c>
      <c r="G2629" s="4" t="s">
        <v>71</v>
      </c>
      <c r="H2629" s="6" t="s">
        <v>17</v>
      </c>
      <c r="I2629" s="7">
        <v>27</v>
      </c>
      <c r="J2629" s="8">
        <v>113</v>
      </c>
      <c r="K2629" s="9">
        <v>3051</v>
      </c>
      <c r="L2629" s="9">
        <v>1403.4599999999998</v>
      </c>
      <c r="M2629" s="10">
        <v>0.45999999999999996</v>
      </c>
      <c r="N2629" s="4" t="s">
        <v>83</v>
      </c>
      <c r="O2629" s="4" t="str">
        <f>TEXT(Table1[[#This Row],[Invoice Date]],"yyyy")</f>
        <v>2021</v>
      </c>
      <c r="P2629" s="4" t="str">
        <f>TEXT(Table1[[#This Row],[Invoice Date]],"mmm")</f>
        <v>Feb</v>
      </c>
      <c r="Q2629" s="27">
        <f>WEEKNUM(Table1[[#This Row],[Invoice Date]]) + IF(YEAR(Table1[[#This Row],[Invoice Date]])=2021, 52, 0)</f>
        <v>61</v>
      </c>
    </row>
    <row r="2630" spans="2:17" ht="14.25" customHeight="1" x14ac:dyDescent="0.3">
      <c r="B2630" s="4" t="s">
        <v>14</v>
      </c>
      <c r="C2630" s="33">
        <v>1185732</v>
      </c>
      <c r="D2630" s="5">
        <v>44251</v>
      </c>
      <c r="E2630" s="4" t="s">
        <v>48</v>
      </c>
      <c r="F2630" s="4" t="s">
        <v>72</v>
      </c>
      <c r="G2630" s="4" t="s">
        <v>73</v>
      </c>
      <c r="H2630" s="6" t="s">
        <v>23</v>
      </c>
      <c r="I2630" s="7">
        <v>38</v>
      </c>
      <c r="J2630" s="8">
        <v>81</v>
      </c>
      <c r="K2630" s="9">
        <v>3078</v>
      </c>
      <c r="L2630" s="9">
        <v>1323.54</v>
      </c>
      <c r="M2630" s="10">
        <v>0.43</v>
      </c>
      <c r="N2630" s="4" t="s">
        <v>83</v>
      </c>
      <c r="O2630" s="4" t="str">
        <f>TEXT(Table1[[#This Row],[Invoice Date]],"yyyy")</f>
        <v>2021</v>
      </c>
      <c r="P2630" s="4" t="str">
        <f>TEXT(Table1[[#This Row],[Invoice Date]],"mmm")</f>
        <v>Feb</v>
      </c>
      <c r="Q2630" s="27">
        <f>WEEKNUM(Table1[[#This Row],[Invoice Date]]) + IF(YEAR(Table1[[#This Row],[Invoice Date]])=2021, 52, 0)</f>
        <v>61</v>
      </c>
    </row>
    <row r="2631" spans="2:17" ht="14.25" customHeight="1" x14ac:dyDescent="0.3">
      <c r="B2631" s="4" t="s">
        <v>30</v>
      </c>
      <c r="C2631" s="34">
        <v>1128299</v>
      </c>
      <c r="D2631" s="5">
        <v>44251</v>
      </c>
      <c r="E2631" s="4" t="s">
        <v>31</v>
      </c>
      <c r="F2631" s="4" t="s">
        <v>80</v>
      </c>
      <c r="G2631" s="4" t="s">
        <v>63</v>
      </c>
      <c r="H2631" s="6" t="s">
        <v>23</v>
      </c>
      <c r="I2631" s="7">
        <v>37</v>
      </c>
      <c r="J2631" s="8">
        <v>85</v>
      </c>
      <c r="K2631" s="9">
        <v>3145</v>
      </c>
      <c r="L2631" s="9">
        <v>1258</v>
      </c>
      <c r="M2631" s="10">
        <v>0.4</v>
      </c>
      <c r="N2631" s="4" t="s">
        <v>83</v>
      </c>
      <c r="O2631" s="4" t="str">
        <f>TEXT(Table1[[#This Row],[Invoice Date]],"yyyy")</f>
        <v>2021</v>
      </c>
      <c r="P2631" s="4" t="str">
        <f>TEXT(Table1[[#This Row],[Invoice Date]],"mmm")</f>
        <v>Feb</v>
      </c>
      <c r="Q2631" s="27">
        <f>WEEKNUM(Table1[[#This Row],[Invoice Date]]) + IF(YEAR(Table1[[#This Row],[Invoice Date]])=2021, 52, 0)</f>
        <v>61</v>
      </c>
    </row>
    <row r="2632" spans="2:17" ht="14.25" customHeight="1" x14ac:dyDescent="0.3">
      <c r="B2632" s="4" t="s">
        <v>30</v>
      </c>
      <c r="C2632" s="34">
        <v>1128299</v>
      </c>
      <c r="D2632" s="5">
        <v>44251</v>
      </c>
      <c r="E2632" s="4" t="s">
        <v>31</v>
      </c>
      <c r="F2632" s="4" t="s">
        <v>78</v>
      </c>
      <c r="G2632" s="4" t="s">
        <v>79</v>
      </c>
      <c r="H2632" s="6" t="s">
        <v>20</v>
      </c>
      <c r="I2632" s="7">
        <v>36</v>
      </c>
      <c r="J2632" s="8">
        <v>88</v>
      </c>
      <c r="K2632" s="9">
        <v>3168</v>
      </c>
      <c r="L2632" s="9">
        <v>1425.6</v>
      </c>
      <c r="M2632" s="10">
        <v>0.44999999999999996</v>
      </c>
      <c r="N2632" s="4" t="s">
        <v>83</v>
      </c>
      <c r="O2632" s="4" t="str">
        <f>TEXT(Table1[[#This Row],[Invoice Date]],"yyyy")</f>
        <v>2021</v>
      </c>
      <c r="P2632" s="4" t="str">
        <f>TEXT(Table1[[#This Row],[Invoice Date]],"mmm")</f>
        <v>Feb</v>
      </c>
      <c r="Q2632" s="27">
        <f>WEEKNUM(Table1[[#This Row],[Invoice Date]]) + IF(YEAR(Table1[[#This Row],[Invoice Date]])=2021, 52, 0)</f>
        <v>61</v>
      </c>
    </row>
    <row r="2633" spans="2:17" ht="14.25" customHeight="1" x14ac:dyDescent="0.3">
      <c r="B2633" s="4" t="s">
        <v>14</v>
      </c>
      <c r="C2633" s="33">
        <v>1185732</v>
      </c>
      <c r="D2633" s="5">
        <v>44251</v>
      </c>
      <c r="E2633" s="4" t="s">
        <v>48</v>
      </c>
      <c r="F2633" s="4" t="s">
        <v>72</v>
      </c>
      <c r="G2633" s="4" t="s">
        <v>73</v>
      </c>
      <c r="H2633" s="6" t="s">
        <v>23</v>
      </c>
      <c r="I2633" s="7">
        <v>30</v>
      </c>
      <c r="J2633" s="8">
        <v>107</v>
      </c>
      <c r="K2633" s="9">
        <v>3210</v>
      </c>
      <c r="L2633" s="9">
        <v>1155.5999999999999</v>
      </c>
      <c r="M2633" s="10">
        <v>0.36</v>
      </c>
      <c r="N2633" s="4" t="s">
        <v>24</v>
      </c>
      <c r="O2633" s="4" t="str">
        <f>TEXT(Table1[[#This Row],[Invoice Date]],"yyyy")</f>
        <v>2021</v>
      </c>
      <c r="P2633" s="4" t="str">
        <f>TEXT(Table1[[#This Row],[Invoice Date]],"mmm")</f>
        <v>Feb</v>
      </c>
      <c r="Q2633" s="27">
        <f>WEEKNUM(Table1[[#This Row],[Invoice Date]]) + IF(YEAR(Table1[[#This Row],[Invoice Date]])=2021, 52, 0)</f>
        <v>61</v>
      </c>
    </row>
    <row r="2634" spans="2:17" ht="14.25" customHeight="1" x14ac:dyDescent="0.3">
      <c r="B2634" s="4" t="s">
        <v>30</v>
      </c>
      <c r="C2634" s="34">
        <v>1128299</v>
      </c>
      <c r="D2634" s="5">
        <v>44251</v>
      </c>
      <c r="E2634" s="4" t="s">
        <v>31</v>
      </c>
      <c r="F2634" s="4" t="s">
        <v>78</v>
      </c>
      <c r="G2634" s="4" t="s">
        <v>79</v>
      </c>
      <c r="H2634" s="6" t="s">
        <v>17</v>
      </c>
      <c r="I2634" s="7">
        <v>22</v>
      </c>
      <c r="J2634" s="8">
        <v>153</v>
      </c>
      <c r="K2634" s="9">
        <v>3366</v>
      </c>
      <c r="L2634" s="9">
        <v>1380.06</v>
      </c>
      <c r="M2634" s="10">
        <v>0.41</v>
      </c>
      <c r="N2634" s="4" t="s">
        <v>24</v>
      </c>
      <c r="O2634" s="4" t="str">
        <f>TEXT(Table1[[#This Row],[Invoice Date]],"yyyy")</f>
        <v>2021</v>
      </c>
      <c r="P2634" s="4" t="str">
        <f>TEXT(Table1[[#This Row],[Invoice Date]],"mmm")</f>
        <v>Feb</v>
      </c>
      <c r="Q2634" s="27">
        <f>WEEKNUM(Table1[[#This Row],[Invoice Date]]) + IF(YEAR(Table1[[#This Row],[Invoice Date]])=2021, 52, 0)</f>
        <v>61</v>
      </c>
    </row>
    <row r="2635" spans="2:17" ht="14.25" customHeight="1" x14ac:dyDescent="0.3">
      <c r="B2635" s="4" t="s">
        <v>30</v>
      </c>
      <c r="C2635" s="34">
        <v>1128299</v>
      </c>
      <c r="D2635" s="5">
        <v>44251</v>
      </c>
      <c r="E2635" s="4" t="s">
        <v>31</v>
      </c>
      <c r="F2635" s="4" t="s">
        <v>78</v>
      </c>
      <c r="G2635" s="4" t="s">
        <v>79</v>
      </c>
      <c r="H2635" s="6" t="s">
        <v>17</v>
      </c>
      <c r="I2635" s="7">
        <v>29</v>
      </c>
      <c r="J2635" s="8">
        <v>117</v>
      </c>
      <c r="K2635" s="9">
        <v>3393</v>
      </c>
      <c r="L2635" s="9">
        <v>1526.85</v>
      </c>
      <c r="M2635" s="10">
        <v>0.44999999999999996</v>
      </c>
      <c r="N2635" s="4" t="s">
        <v>83</v>
      </c>
      <c r="O2635" s="4" t="str">
        <f>TEXT(Table1[[#This Row],[Invoice Date]],"yyyy")</f>
        <v>2021</v>
      </c>
      <c r="P2635" s="4" t="str">
        <f>TEXT(Table1[[#This Row],[Invoice Date]],"mmm")</f>
        <v>Feb</v>
      </c>
      <c r="Q2635" s="27">
        <f>WEEKNUM(Table1[[#This Row],[Invoice Date]]) + IF(YEAR(Table1[[#This Row],[Invoice Date]])=2021, 52, 0)</f>
        <v>61</v>
      </c>
    </row>
    <row r="2636" spans="2:17" ht="14.25" customHeight="1" x14ac:dyDescent="0.3">
      <c r="B2636" s="4" t="s">
        <v>14</v>
      </c>
      <c r="C2636" s="33">
        <v>1185732</v>
      </c>
      <c r="D2636" s="5">
        <v>44251</v>
      </c>
      <c r="E2636" s="4" t="s">
        <v>31</v>
      </c>
      <c r="F2636" s="4" t="s">
        <v>70</v>
      </c>
      <c r="G2636" s="4" t="s">
        <v>71</v>
      </c>
      <c r="H2636" s="6" t="s">
        <v>20</v>
      </c>
      <c r="I2636" s="7">
        <v>39</v>
      </c>
      <c r="J2636" s="8">
        <v>88</v>
      </c>
      <c r="K2636" s="9">
        <v>3432</v>
      </c>
      <c r="L2636" s="9">
        <v>1544.3999999999999</v>
      </c>
      <c r="M2636" s="10">
        <v>0.44999999999999996</v>
      </c>
      <c r="N2636" s="4" t="s">
        <v>83</v>
      </c>
      <c r="O2636" s="4" t="str">
        <f>TEXT(Table1[[#This Row],[Invoice Date]],"yyyy")</f>
        <v>2021</v>
      </c>
      <c r="P2636" s="4" t="str">
        <f>TEXT(Table1[[#This Row],[Invoice Date]],"mmm")</f>
        <v>Feb</v>
      </c>
      <c r="Q2636" s="27">
        <f>WEEKNUM(Table1[[#This Row],[Invoice Date]]) + IF(YEAR(Table1[[#This Row],[Invoice Date]])=2021, 52, 0)</f>
        <v>61</v>
      </c>
    </row>
    <row r="2637" spans="2:17" ht="14.25" customHeight="1" x14ac:dyDescent="0.3">
      <c r="B2637" s="4" t="s">
        <v>30</v>
      </c>
      <c r="C2637" s="34">
        <v>1128299</v>
      </c>
      <c r="D2637" s="5">
        <v>44251</v>
      </c>
      <c r="E2637" s="4" t="s">
        <v>31</v>
      </c>
      <c r="F2637" s="4" t="s">
        <v>78</v>
      </c>
      <c r="G2637" s="4" t="s">
        <v>79</v>
      </c>
      <c r="H2637" s="6" t="s">
        <v>20</v>
      </c>
      <c r="I2637" s="7">
        <v>28</v>
      </c>
      <c r="J2637" s="8">
        <v>123</v>
      </c>
      <c r="K2637" s="9">
        <v>3444</v>
      </c>
      <c r="L2637" s="9">
        <v>1274.28</v>
      </c>
      <c r="M2637" s="10">
        <v>0.37</v>
      </c>
      <c r="N2637" s="4" t="s">
        <v>24</v>
      </c>
      <c r="O2637" s="4" t="str">
        <f>TEXT(Table1[[#This Row],[Invoice Date]],"yyyy")</f>
        <v>2021</v>
      </c>
      <c r="P2637" s="4" t="str">
        <f>TEXT(Table1[[#This Row],[Invoice Date]],"mmm")</f>
        <v>Feb</v>
      </c>
      <c r="Q2637" s="27">
        <f>WEEKNUM(Table1[[#This Row],[Invoice Date]]) + IF(YEAR(Table1[[#This Row],[Invoice Date]])=2021, 52, 0)</f>
        <v>61</v>
      </c>
    </row>
    <row r="2638" spans="2:17" ht="14.25" customHeight="1" x14ac:dyDescent="0.3">
      <c r="B2638" s="4" t="s">
        <v>30</v>
      </c>
      <c r="C2638" s="34">
        <v>1128299</v>
      </c>
      <c r="D2638" s="5">
        <v>44251</v>
      </c>
      <c r="E2638" s="4" t="s">
        <v>31</v>
      </c>
      <c r="F2638" s="4" t="s">
        <v>78</v>
      </c>
      <c r="G2638" s="4" t="s">
        <v>79</v>
      </c>
      <c r="H2638" s="6" t="s">
        <v>19</v>
      </c>
      <c r="I2638" s="7">
        <v>39</v>
      </c>
      <c r="J2638" s="8">
        <v>91</v>
      </c>
      <c r="K2638" s="9">
        <v>3549</v>
      </c>
      <c r="L2638" s="9">
        <v>1703.52</v>
      </c>
      <c r="M2638" s="10">
        <v>0.48</v>
      </c>
      <c r="N2638" s="4" t="s">
        <v>83</v>
      </c>
      <c r="O2638" s="4" t="str">
        <f>TEXT(Table1[[#This Row],[Invoice Date]],"yyyy")</f>
        <v>2021</v>
      </c>
      <c r="P2638" s="4" t="str">
        <f>TEXT(Table1[[#This Row],[Invoice Date]],"mmm")</f>
        <v>Feb</v>
      </c>
      <c r="Q2638" s="27">
        <f>WEEKNUM(Table1[[#This Row],[Invoice Date]]) + IF(YEAR(Table1[[#This Row],[Invoice Date]])=2021, 52, 0)</f>
        <v>61</v>
      </c>
    </row>
    <row r="2639" spans="2:17" ht="14.25" customHeight="1" x14ac:dyDescent="0.3">
      <c r="B2639" s="4" t="s">
        <v>30</v>
      </c>
      <c r="C2639" s="34">
        <v>1128299</v>
      </c>
      <c r="D2639" s="5">
        <v>44251</v>
      </c>
      <c r="E2639" s="4" t="s">
        <v>31</v>
      </c>
      <c r="F2639" s="4" t="s">
        <v>78</v>
      </c>
      <c r="G2639" s="4" t="s">
        <v>79</v>
      </c>
      <c r="H2639" s="6" t="s">
        <v>19</v>
      </c>
      <c r="I2639" s="7">
        <v>29</v>
      </c>
      <c r="J2639" s="8">
        <v>123</v>
      </c>
      <c r="K2639" s="9">
        <v>3567</v>
      </c>
      <c r="L2639" s="9">
        <v>1498.1399999999999</v>
      </c>
      <c r="M2639" s="10">
        <v>0.42</v>
      </c>
      <c r="N2639" s="4" t="s">
        <v>24</v>
      </c>
      <c r="O2639" s="4" t="str">
        <f>TEXT(Table1[[#This Row],[Invoice Date]],"yyyy")</f>
        <v>2021</v>
      </c>
      <c r="P2639" s="4" t="str">
        <f>TEXT(Table1[[#This Row],[Invoice Date]],"mmm")</f>
        <v>Feb</v>
      </c>
      <c r="Q2639" s="27">
        <f>WEEKNUM(Table1[[#This Row],[Invoice Date]]) + IF(YEAR(Table1[[#This Row],[Invoice Date]])=2021, 52, 0)</f>
        <v>61</v>
      </c>
    </row>
    <row r="2640" spans="2:17" ht="14.25" customHeight="1" x14ac:dyDescent="0.3">
      <c r="B2640" s="4" t="s">
        <v>14</v>
      </c>
      <c r="C2640" s="33">
        <v>1185732</v>
      </c>
      <c r="D2640" s="5">
        <v>44251</v>
      </c>
      <c r="E2640" s="4" t="s">
        <v>31</v>
      </c>
      <c r="F2640" s="4" t="s">
        <v>70</v>
      </c>
      <c r="G2640" s="4" t="s">
        <v>71</v>
      </c>
      <c r="H2640" s="6" t="s">
        <v>19</v>
      </c>
      <c r="I2640" s="7">
        <v>36</v>
      </c>
      <c r="J2640" s="8">
        <v>105</v>
      </c>
      <c r="K2640" s="9">
        <v>3780</v>
      </c>
      <c r="L2640" s="9">
        <v>1700.9999999999998</v>
      </c>
      <c r="M2640" s="10">
        <v>0.44999999999999996</v>
      </c>
      <c r="N2640" s="4" t="s">
        <v>83</v>
      </c>
      <c r="O2640" s="4" t="str">
        <f>TEXT(Table1[[#This Row],[Invoice Date]],"yyyy")</f>
        <v>2021</v>
      </c>
      <c r="P2640" s="4" t="str">
        <f>TEXT(Table1[[#This Row],[Invoice Date]],"mmm")</f>
        <v>Feb</v>
      </c>
      <c r="Q2640" s="27">
        <f>WEEKNUM(Table1[[#This Row],[Invoice Date]]) + IF(YEAR(Table1[[#This Row],[Invoice Date]])=2021, 52, 0)</f>
        <v>61</v>
      </c>
    </row>
    <row r="2641" spans="2:17" ht="14.25" customHeight="1" x14ac:dyDescent="0.3">
      <c r="B2641" s="4" t="s">
        <v>34</v>
      </c>
      <c r="C2641" s="33">
        <v>1189833</v>
      </c>
      <c r="D2641" s="5">
        <v>44251</v>
      </c>
      <c r="E2641" s="4" t="s">
        <v>36</v>
      </c>
      <c r="F2641" s="4" t="s">
        <v>53</v>
      </c>
      <c r="G2641" s="4" t="s">
        <v>54</v>
      </c>
      <c r="H2641" s="6" t="s">
        <v>22</v>
      </c>
      <c r="I2641" s="7">
        <v>54</v>
      </c>
      <c r="J2641" s="8">
        <v>98</v>
      </c>
      <c r="K2641" s="9">
        <v>5292</v>
      </c>
      <c r="L2641" s="9">
        <v>3969.0000000000005</v>
      </c>
      <c r="M2641" s="10">
        <v>0.75000000000000011</v>
      </c>
      <c r="N2641" s="4" t="s">
        <v>83</v>
      </c>
      <c r="O2641" s="4" t="str">
        <f>TEXT(Table1[[#This Row],[Invoice Date]],"yyyy")</f>
        <v>2021</v>
      </c>
      <c r="P2641" s="4" t="str">
        <f>TEXT(Table1[[#This Row],[Invoice Date]],"mmm")</f>
        <v>Feb</v>
      </c>
      <c r="Q2641" s="27">
        <f>WEEKNUM(Table1[[#This Row],[Invoice Date]]) + IF(YEAR(Table1[[#This Row],[Invoice Date]])=2021, 52, 0)</f>
        <v>61</v>
      </c>
    </row>
    <row r="2642" spans="2:17" ht="14.25" customHeight="1" x14ac:dyDescent="0.3">
      <c r="B2642" s="4" t="s">
        <v>14</v>
      </c>
      <c r="C2642" s="33">
        <v>1185732</v>
      </c>
      <c r="D2642" s="5">
        <v>44251</v>
      </c>
      <c r="E2642" s="4" t="s">
        <v>48</v>
      </c>
      <c r="F2642" s="4" t="s">
        <v>72</v>
      </c>
      <c r="G2642" s="4" t="s">
        <v>73</v>
      </c>
      <c r="H2642" s="6" t="s">
        <v>22</v>
      </c>
      <c r="I2642" s="7">
        <v>45.000000000000007</v>
      </c>
      <c r="J2642" s="8">
        <v>125</v>
      </c>
      <c r="K2642" s="9">
        <v>56250.000000000007</v>
      </c>
      <c r="L2642" s="9">
        <v>22500.000000000004</v>
      </c>
      <c r="M2642" s="10">
        <v>0.4</v>
      </c>
      <c r="N2642" s="4" t="s">
        <v>18</v>
      </c>
      <c r="O2642" s="4" t="str">
        <f>TEXT(Table1[[#This Row],[Invoice Date]],"yyyy")</f>
        <v>2021</v>
      </c>
      <c r="P2642" s="4" t="str">
        <f>TEXT(Table1[[#This Row],[Invoice Date]],"mmm")</f>
        <v>Feb</v>
      </c>
      <c r="Q2642" s="27">
        <f>WEEKNUM(Table1[[#This Row],[Invoice Date]]) + IF(YEAR(Table1[[#This Row],[Invoice Date]])=2021, 52, 0)</f>
        <v>61</v>
      </c>
    </row>
    <row r="2643" spans="2:17" ht="14.25" customHeight="1" x14ac:dyDescent="0.3">
      <c r="B2643" s="4" t="s">
        <v>30</v>
      </c>
      <c r="C2643" s="34">
        <v>1128299</v>
      </c>
      <c r="D2643" s="5">
        <v>44251</v>
      </c>
      <c r="E2643" s="4" t="s">
        <v>31</v>
      </c>
      <c r="F2643" s="4" t="s">
        <v>80</v>
      </c>
      <c r="G2643" s="4" t="s">
        <v>63</v>
      </c>
      <c r="H2643" s="6" t="s">
        <v>22</v>
      </c>
      <c r="I2643" s="7">
        <v>45.000000000000007</v>
      </c>
      <c r="J2643" s="8">
        <v>125</v>
      </c>
      <c r="K2643" s="9">
        <v>56250.000000000007</v>
      </c>
      <c r="L2643" s="9">
        <v>22500.000000000004</v>
      </c>
      <c r="M2643" s="10">
        <v>0.4</v>
      </c>
      <c r="N2643" s="4" t="s">
        <v>18</v>
      </c>
      <c r="O2643" s="4" t="str">
        <f>TEXT(Table1[[#This Row],[Invoice Date]],"yyyy")</f>
        <v>2021</v>
      </c>
      <c r="P2643" s="4" t="str">
        <f>TEXT(Table1[[#This Row],[Invoice Date]],"mmm")</f>
        <v>Feb</v>
      </c>
      <c r="Q2643" s="27">
        <f>WEEKNUM(Table1[[#This Row],[Invoice Date]]) + IF(YEAR(Table1[[#This Row],[Invoice Date]])=2021, 52, 0)</f>
        <v>61</v>
      </c>
    </row>
    <row r="2644" spans="2:17" ht="14.25" customHeight="1" x14ac:dyDescent="0.3">
      <c r="B2644" s="4" t="s">
        <v>14</v>
      </c>
      <c r="C2644" s="33">
        <v>1185732</v>
      </c>
      <c r="D2644" s="5">
        <v>44251</v>
      </c>
      <c r="E2644" s="4" t="s">
        <v>48</v>
      </c>
      <c r="F2644" s="4" t="s">
        <v>72</v>
      </c>
      <c r="G2644" s="4" t="s">
        <v>73</v>
      </c>
      <c r="H2644" s="6" t="s">
        <v>21</v>
      </c>
      <c r="I2644" s="7">
        <v>40</v>
      </c>
      <c r="J2644" s="8">
        <v>200</v>
      </c>
      <c r="K2644" s="9">
        <v>80000</v>
      </c>
      <c r="L2644" s="9">
        <v>28000</v>
      </c>
      <c r="M2644" s="10">
        <v>0.35</v>
      </c>
      <c r="N2644" s="4" t="s">
        <v>18</v>
      </c>
      <c r="O2644" s="4" t="str">
        <f>TEXT(Table1[[#This Row],[Invoice Date]],"yyyy")</f>
        <v>2021</v>
      </c>
      <c r="P2644" s="4" t="str">
        <f>TEXT(Table1[[#This Row],[Invoice Date]],"mmm")</f>
        <v>Feb</v>
      </c>
      <c r="Q2644" s="27">
        <f>WEEKNUM(Table1[[#This Row],[Invoice Date]]) + IF(YEAR(Table1[[#This Row],[Invoice Date]])=2021, 52, 0)</f>
        <v>61</v>
      </c>
    </row>
    <row r="2645" spans="2:17" ht="14.25" customHeight="1" x14ac:dyDescent="0.3">
      <c r="B2645" s="4" t="s">
        <v>30</v>
      </c>
      <c r="C2645" s="34">
        <v>1128299</v>
      </c>
      <c r="D2645" s="5">
        <v>44251</v>
      </c>
      <c r="E2645" s="4" t="s">
        <v>31</v>
      </c>
      <c r="F2645" s="4" t="s">
        <v>80</v>
      </c>
      <c r="G2645" s="4" t="s">
        <v>63</v>
      </c>
      <c r="H2645" s="6" t="s">
        <v>21</v>
      </c>
      <c r="I2645" s="7">
        <v>40</v>
      </c>
      <c r="J2645" s="8">
        <v>200</v>
      </c>
      <c r="K2645" s="9">
        <v>80000</v>
      </c>
      <c r="L2645" s="9">
        <v>28000</v>
      </c>
      <c r="M2645" s="10">
        <v>0.35</v>
      </c>
      <c r="N2645" s="4" t="s">
        <v>18</v>
      </c>
      <c r="O2645" s="4" t="str">
        <f>TEXT(Table1[[#This Row],[Invoice Date]],"yyyy")</f>
        <v>2021</v>
      </c>
      <c r="P2645" s="4" t="str">
        <f>TEXT(Table1[[#This Row],[Invoice Date]],"mmm")</f>
        <v>Feb</v>
      </c>
      <c r="Q2645" s="27">
        <f>WEEKNUM(Table1[[#This Row],[Invoice Date]]) + IF(YEAR(Table1[[#This Row],[Invoice Date]])=2021, 52, 0)</f>
        <v>61</v>
      </c>
    </row>
    <row r="2646" spans="2:17" ht="14.25" customHeight="1" x14ac:dyDescent="0.3">
      <c r="B2646" s="4" t="s">
        <v>14</v>
      </c>
      <c r="C2646" s="33">
        <v>1185732</v>
      </c>
      <c r="D2646" s="5">
        <v>44251</v>
      </c>
      <c r="E2646" s="4" t="s">
        <v>48</v>
      </c>
      <c r="F2646" s="4" t="s">
        <v>72</v>
      </c>
      <c r="G2646" s="4" t="s">
        <v>73</v>
      </c>
      <c r="H2646" s="6" t="s">
        <v>23</v>
      </c>
      <c r="I2646" s="7">
        <v>40</v>
      </c>
      <c r="J2646" s="8">
        <v>325</v>
      </c>
      <c r="K2646" s="9">
        <v>130000</v>
      </c>
      <c r="L2646" s="9">
        <v>39000</v>
      </c>
      <c r="M2646" s="10">
        <v>0.3</v>
      </c>
      <c r="N2646" s="4" t="s">
        <v>18</v>
      </c>
      <c r="O2646" s="4" t="str">
        <f>TEXT(Table1[[#This Row],[Invoice Date]],"yyyy")</f>
        <v>2021</v>
      </c>
      <c r="P2646" s="4" t="str">
        <f>TEXT(Table1[[#This Row],[Invoice Date]],"mmm")</f>
        <v>Feb</v>
      </c>
      <c r="Q2646" s="27">
        <f>WEEKNUM(Table1[[#This Row],[Invoice Date]]) + IF(YEAR(Table1[[#This Row],[Invoice Date]])=2021, 52, 0)</f>
        <v>61</v>
      </c>
    </row>
    <row r="2647" spans="2:17" ht="14.25" customHeight="1" x14ac:dyDescent="0.3">
      <c r="B2647" s="4" t="s">
        <v>30</v>
      </c>
      <c r="C2647" s="34">
        <v>1128299</v>
      </c>
      <c r="D2647" s="5">
        <v>44251</v>
      </c>
      <c r="E2647" s="4" t="s">
        <v>31</v>
      </c>
      <c r="F2647" s="4" t="s">
        <v>80</v>
      </c>
      <c r="G2647" s="4" t="s">
        <v>63</v>
      </c>
      <c r="H2647" s="6" t="s">
        <v>23</v>
      </c>
      <c r="I2647" s="7">
        <v>40</v>
      </c>
      <c r="J2647" s="8">
        <v>325</v>
      </c>
      <c r="K2647" s="9">
        <v>130000</v>
      </c>
      <c r="L2647" s="9">
        <v>39000</v>
      </c>
      <c r="M2647" s="10">
        <v>0.3</v>
      </c>
      <c r="N2647" s="4" t="s">
        <v>18</v>
      </c>
      <c r="O2647" s="4" t="str">
        <f>TEXT(Table1[[#This Row],[Invoice Date]],"yyyy")</f>
        <v>2021</v>
      </c>
      <c r="P2647" s="4" t="str">
        <f>TEXT(Table1[[#This Row],[Invoice Date]],"mmm")</f>
        <v>Feb</v>
      </c>
      <c r="Q2647" s="27">
        <f>WEEKNUM(Table1[[#This Row],[Invoice Date]]) + IF(YEAR(Table1[[#This Row],[Invoice Date]])=2021, 52, 0)</f>
        <v>61</v>
      </c>
    </row>
    <row r="2648" spans="2:17" ht="14.25" customHeight="1" x14ac:dyDescent="0.3">
      <c r="B2648" s="4" t="s">
        <v>14</v>
      </c>
      <c r="C2648" s="33">
        <v>1185732</v>
      </c>
      <c r="D2648" s="5">
        <v>44251</v>
      </c>
      <c r="E2648" s="4" t="s">
        <v>31</v>
      </c>
      <c r="F2648" s="4" t="s">
        <v>70</v>
      </c>
      <c r="G2648" s="4" t="s">
        <v>71</v>
      </c>
      <c r="H2648" s="6" t="s">
        <v>17</v>
      </c>
      <c r="I2648" s="7">
        <v>30.000000000000004</v>
      </c>
      <c r="J2648" s="8">
        <v>450</v>
      </c>
      <c r="K2648" s="9">
        <v>135000.00000000003</v>
      </c>
      <c r="L2648" s="9">
        <v>47250.000000000007</v>
      </c>
      <c r="M2648" s="10">
        <v>0.35</v>
      </c>
      <c r="N2648" s="4" t="s">
        <v>18</v>
      </c>
      <c r="O2648" s="4" t="str">
        <f>TEXT(Table1[[#This Row],[Invoice Date]],"yyyy")</f>
        <v>2021</v>
      </c>
      <c r="P2648" s="4" t="str">
        <f>TEXT(Table1[[#This Row],[Invoice Date]],"mmm")</f>
        <v>Feb</v>
      </c>
      <c r="Q2648" s="27">
        <f>WEEKNUM(Table1[[#This Row],[Invoice Date]]) + IF(YEAR(Table1[[#This Row],[Invoice Date]])=2021, 52, 0)</f>
        <v>61</v>
      </c>
    </row>
    <row r="2649" spans="2:17" ht="14.25" customHeight="1" x14ac:dyDescent="0.3">
      <c r="B2649" s="4" t="s">
        <v>30</v>
      </c>
      <c r="C2649" s="34">
        <v>1128299</v>
      </c>
      <c r="D2649" s="5">
        <v>44251</v>
      </c>
      <c r="E2649" s="4" t="s">
        <v>31</v>
      </c>
      <c r="F2649" s="4" t="s">
        <v>78</v>
      </c>
      <c r="G2649" s="4" t="s">
        <v>79</v>
      </c>
      <c r="H2649" s="6" t="s">
        <v>17</v>
      </c>
      <c r="I2649" s="7">
        <v>30.000000000000004</v>
      </c>
      <c r="J2649" s="8">
        <v>450</v>
      </c>
      <c r="K2649" s="9">
        <v>135000.00000000003</v>
      </c>
      <c r="L2649" s="9">
        <v>47250.000000000007</v>
      </c>
      <c r="M2649" s="10">
        <v>0.35</v>
      </c>
      <c r="N2649" s="4" t="s">
        <v>18</v>
      </c>
      <c r="O2649" s="4" t="str">
        <f>TEXT(Table1[[#This Row],[Invoice Date]],"yyyy")</f>
        <v>2021</v>
      </c>
      <c r="P2649" s="4" t="str">
        <f>TEXT(Table1[[#This Row],[Invoice Date]],"mmm")</f>
        <v>Feb</v>
      </c>
      <c r="Q2649" s="27">
        <f>WEEKNUM(Table1[[#This Row],[Invoice Date]]) + IF(YEAR(Table1[[#This Row],[Invoice Date]])=2021, 52, 0)</f>
        <v>61</v>
      </c>
    </row>
    <row r="2650" spans="2:17" ht="14.25" customHeight="1" x14ac:dyDescent="0.3">
      <c r="B2650" s="4" t="s">
        <v>14</v>
      </c>
      <c r="C2650" s="33">
        <v>1185732</v>
      </c>
      <c r="D2650" s="5">
        <v>44251</v>
      </c>
      <c r="E2650" s="4" t="s">
        <v>31</v>
      </c>
      <c r="F2650" s="4" t="s">
        <v>70</v>
      </c>
      <c r="G2650" s="4" t="s">
        <v>71</v>
      </c>
      <c r="H2650" s="6" t="s">
        <v>19</v>
      </c>
      <c r="I2650" s="7">
        <v>40</v>
      </c>
      <c r="J2650" s="8">
        <v>350</v>
      </c>
      <c r="K2650" s="9">
        <v>140000</v>
      </c>
      <c r="L2650" s="9">
        <v>49000</v>
      </c>
      <c r="M2650" s="10">
        <v>0.35</v>
      </c>
      <c r="N2650" s="4" t="s">
        <v>18</v>
      </c>
      <c r="O2650" s="4" t="str">
        <f>TEXT(Table1[[#This Row],[Invoice Date]],"yyyy")</f>
        <v>2021</v>
      </c>
      <c r="P2650" s="4" t="str">
        <f>TEXT(Table1[[#This Row],[Invoice Date]],"mmm")</f>
        <v>Feb</v>
      </c>
      <c r="Q2650" s="27">
        <f>WEEKNUM(Table1[[#This Row],[Invoice Date]]) + IF(YEAR(Table1[[#This Row],[Invoice Date]])=2021, 52, 0)</f>
        <v>61</v>
      </c>
    </row>
    <row r="2651" spans="2:17" ht="14.25" customHeight="1" x14ac:dyDescent="0.3">
      <c r="B2651" s="4" t="s">
        <v>14</v>
      </c>
      <c r="C2651" s="33">
        <v>1185732</v>
      </c>
      <c r="D2651" s="5">
        <v>44251</v>
      </c>
      <c r="E2651" s="4" t="s">
        <v>31</v>
      </c>
      <c r="F2651" s="4" t="s">
        <v>70</v>
      </c>
      <c r="G2651" s="4" t="s">
        <v>71</v>
      </c>
      <c r="H2651" s="6" t="s">
        <v>20</v>
      </c>
      <c r="I2651" s="7">
        <v>40</v>
      </c>
      <c r="J2651" s="8">
        <v>350</v>
      </c>
      <c r="K2651" s="9">
        <v>140000</v>
      </c>
      <c r="L2651" s="9">
        <v>49000</v>
      </c>
      <c r="M2651" s="10">
        <v>0.35</v>
      </c>
      <c r="N2651" s="4" t="s">
        <v>18</v>
      </c>
      <c r="O2651" s="4" t="str">
        <f>TEXT(Table1[[#This Row],[Invoice Date]],"yyyy")</f>
        <v>2021</v>
      </c>
      <c r="P2651" s="4" t="str">
        <f>TEXT(Table1[[#This Row],[Invoice Date]],"mmm")</f>
        <v>Feb</v>
      </c>
      <c r="Q2651" s="27">
        <f>WEEKNUM(Table1[[#This Row],[Invoice Date]]) + IF(YEAR(Table1[[#This Row],[Invoice Date]])=2021, 52, 0)</f>
        <v>61</v>
      </c>
    </row>
    <row r="2652" spans="2:17" ht="14.25" customHeight="1" x14ac:dyDescent="0.3">
      <c r="B2652" s="4" t="s">
        <v>30</v>
      </c>
      <c r="C2652" s="34">
        <v>1128299</v>
      </c>
      <c r="D2652" s="5">
        <v>44251</v>
      </c>
      <c r="E2652" s="4" t="s">
        <v>31</v>
      </c>
      <c r="F2652" s="4" t="s">
        <v>78</v>
      </c>
      <c r="G2652" s="4" t="s">
        <v>79</v>
      </c>
      <c r="H2652" s="6" t="s">
        <v>19</v>
      </c>
      <c r="I2652" s="7">
        <v>40</v>
      </c>
      <c r="J2652" s="8">
        <v>350</v>
      </c>
      <c r="K2652" s="9">
        <v>140000</v>
      </c>
      <c r="L2652" s="9">
        <v>49000</v>
      </c>
      <c r="M2652" s="10">
        <v>0.35</v>
      </c>
      <c r="N2652" s="4" t="s">
        <v>18</v>
      </c>
      <c r="O2652" s="4" t="str">
        <f>TEXT(Table1[[#This Row],[Invoice Date]],"yyyy")</f>
        <v>2021</v>
      </c>
      <c r="P2652" s="4" t="str">
        <f>TEXT(Table1[[#This Row],[Invoice Date]],"mmm")</f>
        <v>Feb</v>
      </c>
      <c r="Q2652" s="27">
        <f>WEEKNUM(Table1[[#This Row],[Invoice Date]]) + IF(YEAR(Table1[[#This Row],[Invoice Date]])=2021, 52, 0)</f>
        <v>61</v>
      </c>
    </row>
    <row r="2653" spans="2:17" ht="14.25" customHeight="1" x14ac:dyDescent="0.3">
      <c r="B2653" s="4" t="s">
        <v>30</v>
      </c>
      <c r="C2653" s="34">
        <v>1128299</v>
      </c>
      <c r="D2653" s="5">
        <v>44251</v>
      </c>
      <c r="E2653" s="4" t="s">
        <v>31</v>
      </c>
      <c r="F2653" s="4" t="s">
        <v>78</v>
      </c>
      <c r="G2653" s="4" t="s">
        <v>79</v>
      </c>
      <c r="H2653" s="6" t="s">
        <v>20</v>
      </c>
      <c r="I2653" s="7">
        <v>40</v>
      </c>
      <c r="J2653" s="8">
        <v>350</v>
      </c>
      <c r="K2653" s="9">
        <v>140000</v>
      </c>
      <c r="L2653" s="9">
        <v>49000</v>
      </c>
      <c r="M2653" s="10">
        <v>0.35</v>
      </c>
      <c r="N2653" s="4" t="s">
        <v>18</v>
      </c>
      <c r="O2653" s="4" t="str">
        <f>TEXT(Table1[[#This Row],[Invoice Date]],"yyyy")</f>
        <v>2021</v>
      </c>
      <c r="P2653" s="4" t="str">
        <f>TEXT(Table1[[#This Row],[Invoice Date]],"mmm")</f>
        <v>Feb</v>
      </c>
      <c r="Q2653" s="27">
        <f>WEEKNUM(Table1[[#This Row],[Invoice Date]]) + IF(YEAR(Table1[[#This Row],[Invoice Date]])=2021, 52, 0)</f>
        <v>61</v>
      </c>
    </row>
    <row r="2654" spans="2:17" ht="14.25" customHeight="1" x14ac:dyDescent="0.3">
      <c r="B2654" s="4" t="s">
        <v>34</v>
      </c>
      <c r="C2654" s="33">
        <v>1189833</v>
      </c>
      <c r="D2654" s="5">
        <v>44251</v>
      </c>
      <c r="E2654" s="4" t="s">
        <v>36</v>
      </c>
      <c r="F2654" s="4" t="s">
        <v>53</v>
      </c>
      <c r="G2654" s="4" t="s">
        <v>54</v>
      </c>
      <c r="H2654" s="6" t="s">
        <v>22</v>
      </c>
      <c r="I2654" s="7">
        <v>54.999999999999993</v>
      </c>
      <c r="J2654" s="8">
        <v>350</v>
      </c>
      <c r="K2654" s="9">
        <v>192499.99999999997</v>
      </c>
      <c r="L2654" s="9">
        <v>115500</v>
      </c>
      <c r="M2654" s="10">
        <v>0.60000000000000009</v>
      </c>
      <c r="N2654" s="4" t="s">
        <v>24</v>
      </c>
      <c r="O2654" s="4" t="str">
        <f>TEXT(Table1[[#This Row],[Invoice Date]],"yyyy")</f>
        <v>2021</v>
      </c>
      <c r="P2654" s="4" t="str">
        <f>TEXT(Table1[[#This Row],[Invoice Date]],"mmm")</f>
        <v>Feb</v>
      </c>
      <c r="Q2654" s="27">
        <f>WEEKNUM(Table1[[#This Row],[Invoice Date]]) + IF(YEAR(Table1[[#This Row],[Invoice Date]])=2021, 52, 0)</f>
        <v>61</v>
      </c>
    </row>
    <row r="2655" spans="2:17" ht="14.25" customHeight="1" x14ac:dyDescent="0.3">
      <c r="B2655" s="4" t="s">
        <v>34</v>
      </c>
      <c r="C2655" s="33">
        <v>1189833</v>
      </c>
      <c r="D2655" s="5">
        <v>44252</v>
      </c>
      <c r="E2655" s="4" t="s">
        <v>36</v>
      </c>
      <c r="F2655" s="4" t="s">
        <v>53</v>
      </c>
      <c r="G2655" s="4" t="s">
        <v>54</v>
      </c>
      <c r="H2655" s="6" t="s">
        <v>23</v>
      </c>
      <c r="I2655" s="7">
        <v>58</v>
      </c>
      <c r="J2655" s="8">
        <v>108</v>
      </c>
      <c r="K2655" s="9">
        <v>6264</v>
      </c>
      <c r="L2655" s="9">
        <v>2442.96</v>
      </c>
      <c r="M2655" s="10">
        <v>0.39</v>
      </c>
      <c r="N2655" s="4" t="s">
        <v>83</v>
      </c>
      <c r="O2655" s="4" t="str">
        <f>TEXT(Table1[[#This Row],[Invoice Date]],"yyyy")</f>
        <v>2021</v>
      </c>
      <c r="P2655" s="4" t="str">
        <f>TEXT(Table1[[#This Row],[Invoice Date]],"mmm")</f>
        <v>Feb</v>
      </c>
      <c r="Q2655" s="27">
        <f>WEEKNUM(Table1[[#This Row],[Invoice Date]]) + IF(YEAR(Table1[[#This Row],[Invoice Date]])=2021, 52, 0)</f>
        <v>61</v>
      </c>
    </row>
    <row r="2656" spans="2:17" ht="14.25" customHeight="1" x14ac:dyDescent="0.3">
      <c r="B2656" s="4" t="s">
        <v>34</v>
      </c>
      <c r="C2656" s="33">
        <v>1189833</v>
      </c>
      <c r="D2656" s="5">
        <v>44252</v>
      </c>
      <c r="E2656" s="4" t="s">
        <v>36</v>
      </c>
      <c r="F2656" s="4" t="s">
        <v>53</v>
      </c>
      <c r="G2656" s="4" t="s">
        <v>54</v>
      </c>
      <c r="H2656" s="6" t="s">
        <v>23</v>
      </c>
      <c r="I2656" s="7">
        <v>60</v>
      </c>
      <c r="J2656" s="8">
        <v>400</v>
      </c>
      <c r="K2656" s="9">
        <v>240000</v>
      </c>
      <c r="L2656" s="9">
        <v>60000</v>
      </c>
      <c r="M2656" s="10">
        <v>0.25</v>
      </c>
      <c r="N2656" s="4" t="s">
        <v>24</v>
      </c>
      <c r="O2656" s="4" t="str">
        <f>TEXT(Table1[[#This Row],[Invoice Date]],"yyyy")</f>
        <v>2021</v>
      </c>
      <c r="P2656" s="4" t="str">
        <f>TEXT(Table1[[#This Row],[Invoice Date]],"mmm")</f>
        <v>Feb</v>
      </c>
      <c r="Q2656" s="27">
        <f>WEEKNUM(Table1[[#This Row],[Invoice Date]]) + IF(YEAR(Table1[[#This Row],[Invoice Date]])=2021, 52, 0)</f>
        <v>61</v>
      </c>
    </row>
    <row r="2657" spans="2:17" ht="14.25" customHeight="1" x14ac:dyDescent="0.3">
      <c r="B2657" s="4" t="s">
        <v>34</v>
      </c>
      <c r="C2657" s="33">
        <v>1189833</v>
      </c>
      <c r="D2657" s="5">
        <v>44253</v>
      </c>
      <c r="E2657" s="4" t="s">
        <v>31</v>
      </c>
      <c r="F2657" s="4" t="s">
        <v>88</v>
      </c>
      <c r="G2657" s="4" t="s">
        <v>89</v>
      </c>
      <c r="H2657" s="6" t="s">
        <v>22</v>
      </c>
      <c r="I2657" s="7">
        <v>34</v>
      </c>
      <c r="J2657" s="8">
        <v>62</v>
      </c>
      <c r="K2657" s="9">
        <v>2108</v>
      </c>
      <c r="L2657" s="9">
        <v>674.56000000000006</v>
      </c>
      <c r="M2657" s="10">
        <v>0.32</v>
      </c>
      <c r="N2657" s="4" t="s">
        <v>24</v>
      </c>
      <c r="O2657" s="4" t="str">
        <f>TEXT(Table1[[#This Row],[Invoice Date]],"yyyy")</f>
        <v>2021</v>
      </c>
      <c r="P2657" s="4" t="str">
        <f>TEXT(Table1[[#This Row],[Invoice Date]],"mmm")</f>
        <v>Feb</v>
      </c>
      <c r="Q2657" s="27">
        <f>WEEKNUM(Table1[[#This Row],[Invoice Date]]) + IF(YEAR(Table1[[#This Row],[Invoice Date]])=2021, 52, 0)</f>
        <v>61</v>
      </c>
    </row>
    <row r="2658" spans="2:17" ht="14.25" customHeight="1" x14ac:dyDescent="0.3">
      <c r="B2658" s="4" t="s">
        <v>34</v>
      </c>
      <c r="C2658" s="33">
        <v>1189833</v>
      </c>
      <c r="D2658" s="5">
        <v>44253</v>
      </c>
      <c r="E2658" s="4" t="s">
        <v>31</v>
      </c>
      <c r="F2658" s="4" t="s">
        <v>88</v>
      </c>
      <c r="G2658" s="4" t="s">
        <v>89</v>
      </c>
      <c r="H2658" s="6" t="s">
        <v>22</v>
      </c>
      <c r="I2658" s="7">
        <v>45</v>
      </c>
      <c r="J2658" s="8">
        <v>54</v>
      </c>
      <c r="K2658" s="9">
        <v>2430</v>
      </c>
      <c r="L2658" s="9">
        <v>1069.2</v>
      </c>
      <c r="M2658" s="10">
        <v>0.44</v>
      </c>
      <c r="N2658" s="4" t="s">
        <v>83</v>
      </c>
      <c r="O2658" s="4" t="str">
        <f>TEXT(Table1[[#This Row],[Invoice Date]],"yyyy")</f>
        <v>2021</v>
      </c>
      <c r="P2658" s="4" t="str">
        <f>TEXT(Table1[[#This Row],[Invoice Date]],"mmm")</f>
        <v>Feb</v>
      </c>
      <c r="Q2658" s="27">
        <f>WEEKNUM(Table1[[#This Row],[Invoice Date]]) + IF(YEAR(Table1[[#This Row],[Invoice Date]])=2021, 52, 0)</f>
        <v>61</v>
      </c>
    </row>
    <row r="2659" spans="2:17" ht="14.25" customHeight="1" x14ac:dyDescent="0.3">
      <c r="B2659" s="4" t="s">
        <v>34</v>
      </c>
      <c r="C2659" s="33">
        <v>1189833</v>
      </c>
      <c r="D2659" s="5">
        <v>44253</v>
      </c>
      <c r="E2659" s="4" t="s">
        <v>31</v>
      </c>
      <c r="F2659" s="4" t="s">
        <v>88</v>
      </c>
      <c r="G2659" s="4" t="s">
        <v>89</v>
      </c>
      <c r="H2659" s="6" t="s">
        <v>21</v>
      </c>
      <c r="I2659" s="7">
        <v>29</v>
      </c>
      <c r="J2659" s="8">
        <v>91</v>
      </c>
      <c r="K2659" s="9">
        <v>2639</v>
      </c>
      <c r="L2659" s="9">
        <v>976.43</v>
      </c>
      <c r="M2659" s="10">
        <v>0.37</v>
      </c>
      <c r="N2659" s="4" t="s">
        <v>24</v>
      </c>
      <c r="O2659" s="4" t="str">
        <f>TEXT(Table1[[#This Row],[Invoice Date]],"yyyy")</f>
        <v>2021</v>
      </c>
      <c r="P2659" s="4" t="str">
        <f>TEXT(Table1[[#This Row],[Invoice Date]],"mmm")</f>
        <v>Feb</v>
      </c>
      <c r="Q2659" s="27">
        <f>WEEKNUM(Table1[[#This Row],[Invoice Date]]) + IF(YEAR(Table1[[#This Row],[Invoice Date]])=2021, 52, 0)</f>
        <v>61</v>
      </c>
    </row>
    <row r="2660" spans="2:17" ht="14.25" customHeight="1" x14ac:dyDescent="0.3">
      <c r="B2660" s="4" t="s">
        <v>34</v>
      </c>
      <c r="C2660" s="33">
        <v>1189833</v>
      </c>
      <c r="D2660" s="5">
        <v>44253</v>
      </c>
      <c r="E2660" s="4" t="s">
        <v>31</v>
      </c>
      <c r="F2660" s="4" t="s">
        <v>88</v>
      </c>
      <c r="G2660" s="4" t="s">
        <v>89</v>
      </c>
      <c r="H2660" s="6" t="s">
        <v>21</v>
      </c>
      <c r="I2660" s="7">
        <v>43</v>
      </c>
      <c r="J2660" s="8">
        <v>74</v>
      </c>
      <c r="K2660" s="9">
        <v>3182</v>
      </c>
      <c r="L2660" s="9">
        <v>1559.18</v>
      </c>
      <c r="M2660" s="10">
        <v>0.49</v>
      </c>
      <c r="N2660" s="4" t="s">
        <v>83</v>
      </c>
      <c r="O2660" s="4" t="str">
        <f>TEXT(Table1[[#This Row],[Invoice Date]],"yyyy")</f>
        <v>2021</v>
      </c>
      <c r="P2660" s="4" t="str">
        <f>TEXT(Table1[[#This Row],[Invoice Date]],"mmm")</f>
        <v>Feb</v>
      </c>
      <c r="Q2660" s="27">
        <f>WEEKNUM(Table1[[#This Row],[Invoice Date]]) + IF(YEAR(Table1[[#This Row],[Invoice Date]])=2021, 52, 0)</f>
        <v>61</v>
      </c>
    </row>
    <row r="2661" spans="2:17" ht="14.25" customHeight="1" x14ac:dyDescent="0.3">
      <c r="B2661" s="4" t="s">
        <v>34</v>
      </c>
      <c r="C2661" s="33">
        <v>1189833</v>
      </c>
      <c r="D2661" s="5">
        <v>44253</v>
      </c>
      <c r="E2661" s="4" t="s">
        <v>31</v>
      </c>
      <c r="F2661" s="4" t="s">
        <v>88</v>
      </c>
      <c r="G2661" s="4" t="s">
        <v>89</v>
      </c>
      <c r="H2661" s="6" t="s">
        <v>23</v>
      </c>
      <c r="I2661" s="7">
        <v>41</v>
      </c>
      <c r="J2661" s="8">
        <v>104</v>
      </c>
      <c r="K2661" s="9">
        <v>4264</v>
      </c>
      <c r="L2661" s="9">
        <v>1620.32</v>
      </c>
      <c r="M2661" s="10">
        <v>0.38</v>
      </c>
      <c r="N2661" s="4" t="s">
        <v>83</v>
      </c>
      <c r="O2661" s="4" t="str">
        <f>TEXT(Table1[[#This Row],[Invoice Date]],"yyyy")</f>
        <v>2021</v>
      </c>
      <c r="P2661" s="4" t="str">
        <f>TEXT(Table1[[#This Row],[Invoice Date]],"mmm")</f>
        <v>Feb</v>
      </c>
      <c r="Q2661" s="27">
        <f>WEEKNUM(Table1[[#This Row],[Invoice Date]]) + IF(YEAR(Table1[[#This Row],[Invoice Date]])=2021, 52, 0)</f>
        <v>61</v>
      </c>
    </row>
    <row r="2662" spans="2:17" ht="14.25" customHeight="1" x14ac:dyDescent="0.3">
      <c r="B2662" s="4" t="s">
        <v>34</v>
      </c>
      <c r="C2662" s="33">
        <v>1189833</v>
      </c>
      <c r="D2662" s="5">
        <v>44253</v>
      </c>
      <c r="E2662" s="4" t="s">
        <v>31</v>
      </c>
      <c r="F2662" s="4" t="s">
        <v>86</v>
      </c>
      <c r="G2662" s="4" t="s">
        <v>87</v>
      </c>
      <c r="H2662" s="6" t="s">
        <v>20</v>
      </c>
      <c r="I2662" s="7">
        <v>41</v>
      </c>
      <c r="J2662" s="8">
        <v>111</v>
      </c>
      <c r="K2662" s="9">
        <v>4551</v>
      </c>
      <c r="L2662" s="9">
        <v>2093.46</v>
      </c>
      <c r="M2662" s="10">
        <v>0.45999999999999996</v>
      </c>
      <c r="N2662" s="4" t="s">
        <v>83</v>
      </c>
      <c r="O2662" s="4" t="str">
        <f>TEXT(Table1[[#This Row],[Invoice Date]],"yyyy")</f>
        <v>2021</v>
      </c>
      <c r="P2662" s="4" t="str">
        <f>TEXT(Table1[[#This Row],[Invoice Date]],"mmm")</f>
        <v>Feb</v>
      </c>
      <c r="Q2662" s="27">
        <f>WEEKNUM(Table1[[#This Row],[Invoice Date]]) + IF(YEAR(Table1[[#This Row],[Invoice Date]])=2021, 52, 0)</f>
        <v>61</v>
      </c>
    </row>
    <row r="2663" spans="2:17" ht="14.25" customHeight="1" x14ac:dyDescent="0.3">
      <c r="B2663" s="4" t="s">
        <v>34</v>
      </c>
      <c r="C2663" s="33">
        <v>1189833</v>
      </c>
      <c r="D2663" s="5">
        <v>44253</v>
      </c>
      <c r="E2663" s="4" t="s">
        <v>31</v>
      </c>
      <c r="F2663" s="4" t="s">
        <v>86</v>
      </c>
      <c r="G2663" s="4" t="s">
        <v>87</v>
      </c>
      <c r="H2663" s="6" t="s">
        <v>20</v>
      </c>
      <c r="I2663" s="7">
        <v>35</v>
      </c>
      <c r="J2663" s="8">
        <v>132</v>
      </c>
      <c r="K2663" s="9">
        <v>4620</v>
      </c>
      <c r="L2663" s="9">
        <v>1847.9999999999998</v>
      </c>
      <c r="M2663" s="10">
        <v>0.39999999999999997</v>
      </c>
      <c r="N2663" s="4" t="s">
        <v>24</v>
      </c>
      <c r="O2663" s="4" t="str">
        <f>TEXT(Table1[[#This Row],[Invoice Date]],"yyyy")</f>
        <v>2021</v>
      </c>
      <c r="P2663" s="4" t="str">
        <f>TEXT(Table1[[#This Row],[Invoice Date]],"mmm")</f>
        <v>Feb</v>
      </c>
      <c r="Q2663" s="27">
        <f>WEEKNUM(Table1[[#This Row],[Invoice Date]]) + IF(YEAR(Table1[[#This Row],[Invoice Date]])=2021, 52, 0)</f>
        <v>61</v>
      </c>
    </row>
    <row r="2664" spans="2:17" ht="14.25" customHeight="1" x14ac:dyDescent="0.3">
      <c r="B2664" s="4" t="s">
        <v>34</v>
      </c>
      <c r="C2664" s="33">
        <v>1189833</v>
      </c>
      <c r="D2664" s="5">
        <v>44253</v>
      </c>
      <c r="E2664" s="4" t="s">
        <v>31</v>
      </c>
      <c r="F2664" s="4" t="s">
        <v>86</v>
      </c>
      <c r="G2664" s="4" t="s">
        <v>87</v>
      </c>
      <c r="H2664" s="6" t="s">
        <v>19</v>
      </c>
      <c r="I2664" s="7">
        <v>44</v>
      </c>
      <c r="J2664" s="8">
        <v>106</v>
      </c>
      <c r="K2664" s="9">
        <v>4664</v>
      </c>
      <c r="L2664" s="9">
        <v>2565.2000000000003</v>
      </c>
      <c r="M2664" s="10">
        <v>0.55000000000000004</v>
      </c>
      <c r="N2664" s="4" t="s">
        <v>83</v>
      </c>
      <c r="O2664" s="4" t="str">
        <f>TEXT(Table1[[#This Row],[Invoice Date]],"yyyy")</f>
        <v>2021</v>
      </c>
      <c r="P2664" s="4" t="str">
        <f>TEXT(Table1[[#This Row],[Invoice Date]],"mmm")</f>
        <v>Feb</v>
      </c>
      <c r="Q2664" s="27">
        <f>WEEKNUM(Table1[[#This Row],[Invoice Date]]) + IF(YEAR(Table1[[#This Row],[Invoice Date]])=2021, 52, 0)</f>
        <v>61</v>
      </c>
    </row>
    <row r="2665" spans="2:17" ht="14.25" customHeight="1" x14ac:dyDescent="0.3">
      <c r="B2665" s="4" t="s">
        <v>34</v>
      </c>
      <c r="C2665" s="33">
        <v>1189833</v>
      </c>
      <c r="D2665" s="5">
        <v>44253</v>
      </c>
      <c r="E2665" s="4" t="s">
        <v>31</v>
      </c>
      <c r="F2665" s="4" t="s">
        <v>86</v>
      </c>
      <c r="G2665" s="4" t="s">
        <v>87</v>
      </c>
      <c r="H2665" s="6" t="s">
        <v>17</v>
      </c>
      <c r="I2665" s="7">
        <v>27</v>
      </c>
      <c r="J2665" s="8">
        <v>173</v>
      </c>
      <c r="K2665" s="9">
        <v>4671</v>
      </c>
      <c r="L2665" s="9">
        <v>1868.3999999999999</v>
      </c>
      <c r="M2665" s="10">
        <v>0.39999999999999997</v>
      </c>
      <c r="N2665" s="4" t="s">
        <v>24</v>
      </c>
      <c r="O2665" s="4" t="str">
        <f>TEXT(Table1[[#This Row],[Invoice Date]],"yyyy")</f>
        <v>2021</v>
      </c>
      <c r="P2665" s="4" t="str">
        <f>TEXT(Table1[[#This Row],[Invoice Date]],"mmm")</f>
        <v>Feb</v>
      </c>
      <c r="Q2665" s="27">
        <f>WEEKNUM(Table1[[#This Row],[Invoice Date]]) + IF(YEAR(Table1[[#This Row],[Invoice Date]])=2021, 52, 0)</f>
        <v>61</v>
      </c>
    </row>
    <row r="2666" spans="2:17" ht="14.25" customHeight="1" x14ac:dyDescent="0.3">
      <c r="B2666" s="4" t="s">
        <v>34</v>
      </c>
      <c r="C2666" s="33">
        <v>1189833</v>
      </c>
      <c r="D2666" s="5">
        <v>44253</v>
      </c>
      <c r="E2666" s="4" t="s">
        <v>31</v>
      </c>
      <c r="F2666" s="4" t="s">
        <v>86</v>
      </c>
      <c r="G2666" s="4" t="s">
        <v>87</v>
      </c>
      <c r="H2666" s="6" t="s">
        <v>17</v>
      </c>
      <c r="I2666" s="7">
        <v>33</v>
      </c>
      <c r="J2666" s="8">
        <v>147</v>
      </c>
      <c r="K2666" s="9">
        <v>4851</v>
      </c>
      <c r="L2666" s="9">
        <v>2376.9899999999998</v>
      </c>
      <c r="M2666" s="10">
        <v>0.49</v>
      </c>
      <c r="N2666" s="4" t="s">
        <v>83</v>
      </c>
      <c r="O2666" s="4" t="str">
        <f>TEXT(Table1[[#This Row],[Invoice Date]],"yyyy")</f>
        <v>2021</v>
      </c>
      <c r="P2666" s="4" t="str">
        <f>TEXT(Table1[[#This Row],[Invoice Date]],"mmm")</f>
        <v>Feb</v>
      </c>
      <c r="Q2666" s="27">
        <f>WEEKNUM(Table1[[#This Row],[Invoice Date]]) + IF(YEAR(Table1[[#This Row],[Invoice Date]])=2021, 52, 0)</f>
        <v>61</v>
      </c>
    </row>
    <row r="2667" spans="2:17" ht="14.25" customHeight="1" x14ac:dyDescent="0.3">
      <c r="B2667" s="4" t="s">
        <v>34</v>
      </c>
      <c r="C2667" s="33">
        <v>1189833</v>
      </c>
      <c r="D2667" s="5">
        <v>44253</v>
      </c>
      <c r="E2667" s="4" t="s">
        <v>31</v>
      </c>
      <c r="F2667" s="4" t="s">
        <v>86</v>
      </c>
      <c r="G2667" s="4" t="s">
        <v>87</v>
      </c>
      <c r="H2667" s="6" t="s">
        <v>19</v>
      </c>
      <c r="I2667" s="7">
        <v>36</v>
      </c>
      <c r="J2667" s="8">
        <v>136</v>
      </c>
      <c r="K2667" s="9">
        <v>4896</v>
      </c>
      <c r="L2667" s="9">
        <v>2301.1200000000003</v>
      </c>
      <c r="M2667" s="10">
        <v>0.47000000000000003</v>
      </c>
      <c r="N2667" s="4" t="s">
        <v>24</v>
      </c>
      <c r="O2667" s="4" t="str">
        <f>TEXT(Table1[[#This Row],[Invoice Date]],"yyyy")</f>
        <v>2021</v>
      </c>
      <c r="P2667" s="4" t="str">
        <f>TEXT(Table1[[#This Row],[Invoice Date]],"mmm")</f>
        <v>Feb</v>
      </c>
      <c r="Q2667" s="27">
        <f>WEEKNUM(Table1[[#This Row],[Invoice Date]]) + IF(YEAR(Table1[[#This Row],[Invoice Date]])=2021, 52, 0)</f>
        <v>61</v>
      </c>
    </row>
    <row r="2668" spans="2:17" ht="14.25" customHeight="1" x14ac:dyDescent="0.3">
      <c r="B2668" s="4" t="s">
        <v>34</v>
      </c>
      <c r="C2668" s="33">
        <v>1189833</v>
      </c>
      <c r="D2668" s="5">
        <v>44253</v>
      </c>
      <c r="E2668" s="4" t="s">
        <v>31</v>
      </c>
      <c r="F2668" s="4" t="s">
        <v>88</v>
      </c>
      <c r="G2668" s="4" t="s">
        <v>89</v>
      </c>
      <c r="H2668" s="6" t="s">
        <v>23</v>
      </c>
      <c r="I2668" s="7">
        <v>35</v>
      </c>
      <c r="J2668" s="8">
        <v>140</v>
      </c>
      <c r="K2668" s="9">
        <v>4900</v>
      </c>
      <c r="L2668" s="9">
        <v>1372.0000000000002</v>
      </c>
      <c r="M2668" s="10">
        <v>0.28000000000000003</v>
      </c>
      <c r="N2668" s="4" t="s">
        <v>24</v>
      </c>
      <c r="O2668" s="4" t="str">
        <f>TEXT(Table1[[#This Row],[Invoice Date]],"yyyy")</f>
        <v>2021</v>
      </c>
      <c r="P2668" s="4" t="str">
        <f>TEXT(Table1[[#This Row],[Invoice Date]],"mmm")</f>
        <v>Feb</v>
      </c>
      <c r="Q2668" s="27">
        <f>WEEKNUM(Table1[[#This Row],[Invoice Date]]) + IF(YEAR(Table1[[#This Row],[Invoice Date]])=2021, 52, 0)</f>
        <v>61</v>
      </c>
    </row>
    <row r="2669" spans="2:17" ht="14.25" customHeight="1" x14ac:dyDescent="0.3">
      <c r="B2669" s="4" t="s">
        <v>34</v>
      </c>
      <c r="C2669" s="33">
        <v>1189833</v>
      </c>
      <c r="D2669" s="5">
        <v>44253</v>
      </c>
      <c r="E2669" s="4" t="s">
        <v>36</v>
      </c>
      <c r="F2669" s="4" t="s">
        <v>53</v>
      </c>
      <c r="G2669" s="4" t="s">
        <v>54</v>
      </c>
      <c r="H2669" s="6" t="s">
        <v>17</v>
      </c>
      <c r="I2669" s="7">
        <v>38</v>
      </c>
      <c r="J2669" s="8">
        <v>167</v>
      </c>
      <c r="K2669" s="9">
        <v>6346</v>
      </c>
      <c r="L2669" s="9">
        <v>3744.1400000000003</v>
      </c>
      <c r="M2669" s="10">
        <v>0.59000000000000008</v>
      </c>
      <c r="N2669" s="4" t="s">
        <v>83</v>
      </c>
      <c r="O2669" s="4" t="str">
        <f>TEXT(Table1[[#This Row],[Invoice Date]],"yyyy")</f>
        <v>2021</v>
      </c>
      <c r="P2669" s="4" t="str">
        <f>TEXT(Table1[[#This Row],[Invoice Date]],"mmm")</f>
        <v>Feb</v>
      </c>
      <c r="Q2669" s="27">
        <f>WEEKNUM(Table1[[#This Row],[Invoice Date]]) + IF(YEAR(Table1[[#This Row],[Invoice Date]])=2021, 52, 0)</f>
        <v>61</v>
      </c>
    </row>
    <row r="2670" spans="2:17" ht="14.25" customHeight="1" x14ac:dyDescent="0.3">
      <c r="B2670" s="4" t="s">
        <v>34</v>
      </c>
      <c r="C2670" s="33">
        <v>1189833</v>
      </c>
      <c r="D2670" s="5">
        <v>44253</v>
      </c>
      <c r="E2670" s="4" t="s">
        <v>31</v>
      </c>
      <c r="F2670" s="4" t="s">
        <v>88</v>
      </c>
      <c r="G2670" s="4" t="s">
        <v>89</v>
      </c>
      <c r="H2670" s="6" t="s">
        <v>22</v>
      </c>
      <c r="I2670" s="7">
        <v>50.000000000000014</v>
      </c>
      <c r="J2670" s="8">
        <v>200</v>
      </c>
      <c r="K2670" s="9">
        <v>100000.00000000003</v>
      </c>
      <c r="L2670" s="9">
        <v>30000.000000000007</v>
      </c>
      <c r="M2670" s="10">
        <v>0.3</v>
      </c>
      <c r="N2670" s="4" t="s">
        <v>83</v>
      </c>
      <c r="O2670" s="4" t="str">
        <f>TEXT(Table1[[#This Row],[Invoice Date]],"yyyy")</f>
        <v>2021</v>
      </c>
      <c r="P2670" s="4" t="str">
        <f>TEXT(Table1[[#This Row],[Invoice Date]],"mmm")</f>
        <v>Feb</v>
      </c>
      <c r="Q2670" s="27">
        <f>WEEKNUM(Table1[[#This Row],[Invoice Date]]) + IF(YEAR(Table1[[#This Row],[Invoice Date]])=2021, 52, 0)</f>
        <v>61</v>
      </c>
    </row>
    <row r="2671" spans="2:17" ht="14.25" customHeight="1" x14ac:dyDescent="0.3">
      <c r="B2671" s="4" t="s">
        <v>34</v>
      </c>
      <c r="C2671" s="33">
        <v>1189833</v>
      </c>
      <c r="D2671" s="5">
        <v>44253</v>
      </c>
      <c r="E2671" s="4" t="s">
        <v>31</v>
      </c>
      <c r="F2671" s="4" t="s">
        <v>88</v>
      </c>
      <c r="G2671" s="4" t="s">
        <v>89</v>
      </c>
      <c r="H2671" s="6" t="s">
        <v>21</v>
      </c>
      <c r="I2671" s="7">
        <v>45</v>
      </c>
      <c r="J2671" s="8">
        <v>275</v>
      </c>
      <c r="K2671" s="9">
        <v>123750</v>
      </c>
      <c r="L2671" s="9">
        <v>43312.5</v>
      </c>
      <c r="M2671" s="10">
        <v>0.35</v>
      </c>
      <c r="N2671" s="4" t="s">
        <v>83</v>
      </c>
      <c r="O2671" s="4" t="str">
        <f>TEXT(Table1[[#This Row],[Invoice Date]],"yyyy")</f>
        <v>2021</v>
      </c>
      <c r="P2671" s="4" t="str">
        <f>TEXT(Table1[[#This Row],[Invoice Date]],"mmm")</f>
        <v>Feb</v>
      </c>
      <c r="Q2671" s="27">
        <f>WEEKNUM(Table1[[#This Row],[Invoice Date]]) + IF(YEAR(Table1[[#This Row],[Invoice Date]])=2021, 52, 0)</f>
        <v>61</v>
      </c>
    </row>
    <row r="2672" spans="2:17" ht="14.25" customHeight="1" x14ac:dyDescent="0.3">
      <c r="B2672" s="4" t="s">
        <v>34</v>
      </c>
      <c r="C2672" s="33">
        <v>1189833</v>
      </c>
      <c r="D2672" s="5">
        <v>44253</v>
      </c>
      <c r="E2672" s="4" t="s">
        <v>31</v>
      </c>
      <c r="F2672" s="4" t="s">
        <v>88</v>
      </c>
      <c r="G2672" s="4" t="s">
        <v>89</v>
      </c>
      <c r="H2672" s="6" t="s">
        <v>23</v>
      </c>
      <c r="I2672" s="7">
        <v>45</v>
      </c>
      <c r="J2672" s="8">
        <v>400</v>
      </c>
      <c r="K2672" s="9">
        <v>180000</v>
      </c>
      <c r="L2672" s="9">
        <v>45000</v>
      </c>
      <c r="M2672" s="10">
        <v>0.25</v>
      </c>
      <c r="N2672" s="4" t="s">
        <v>83</v>
      </c>
      <c r="O2672" s="4" t="str">
        <f>TEXT(Table1[[#This Row],[Invoice Date]],"yyyy")</f>
        <v>2021</v>
      </c>
      <c r="P2672" s="4" t="str">
        <f>TEXT(Table1[[#This Row],[Invoice Date]],"mmm")</f>
        <v>Feb</v>
      </c>
      <c r="Q2672" s="27">
        <f>WEEKNUM(Table1[[#This Row],[Invoice Date]]) + IF(YEAR(Table1[[#This Row],[Invoice Date]])=2021, 52, 0)</f>
        <v>61</v>
      </c>
    </row>
    <row r="2673" spans="2:17" ht="14.25" customHeight="1" x14ac:dyDescent="0.3">
      <c r="B2673" s="4" t="s">
        <v>34</v>
      </c>
      <c r="C2673" s="33">
        <v>1189833</v>
      </c>
      <c r="D2673" s="5">
        <v>44253</v>
      </c>
      <c r="E2673" s="4" t="s">
        <v>31</v>
      </c>
      <c r="F2673" s="4" t="s">
        <v>86</v>
      </c>
      <c r="G2673" s="4" t="s">
        <v>87</v>
      </c>
      <c r="H2673" s="6" t="s">
        <v>17</v>
      </c>
      <c r="I2673" s="7">
        <v>34.999999999999993</v>
      </c>
      <c r="J2673" s="8">
        <v>525</v>
      </c>
      <c r="K2673" s="9">
        <v>183749.99999999997</v>
      </c>
      <c r="L2673" s="9">
        <v>64312.499999999985</v>
      </c>
      <c r="M2673" s="10">
        <v>0.35</v>
      </c>
      <c r="N2673" s="4" t="s">
        <v>83</v>
      </c>
      <c r="O2673" s="4" t="str">
        <f>TEXT(Table1[[#This Row],[Invoice Date]],"yyyy")</f>
        <v>2021</v>
      </c>
      <c r="P2673" s="4" t="str">
        <f>TEXT(Table1[[#This Row],[Invoice Date]],"mmm")</f>
        <v>Feb</v>
      </c>
      <c r="Q2673" s="27">
        <f>WEEKNUM(Table1[[#This Row],[Invoice Date]]) + IF(YEAR(Table1[[#This Row],[Invoice Date]])=2021, 52, 0)</f>
        <v>61</v>
      </c>
    </row>
    <row r="2674" spans="2:17" ht="14.25" customHeight="1" x14ac:dyDescent="0.3">
      <c r="B2674" s="4" t="s">
        <v>34</v>
      </c>
      <c r="C2674" s="33">
        <v>1189833</v>
      </c>
      <c r="D2674" s="5">
        <v>44253</v>
      </c>
      <c r="E2674" s="4" t="s">
        <v>31</v>
      </c>
      <c r="F2674" s="4" t="s">
        <v>86</v>
      </c>
      <c r="G2674" s="4" t="s">
        <v>87</v>
      </c>
      <c r="H2674" s="6" t="s">
        <v>19</v>
      </c>
      <c r="I2674" s="7">
        <v>45</v>
      </c>
      <c r="J2674" s="8">
        <v>425</v>
      </c>
      <c r="K2674" s="9">
        <v>191250</v>
      </c>
      <c r="L2674" s="9">
        <v>76500</v>
      </c>
      <c r="M2674" s="10">
        <v>0.4</v>
      </c>
      <c r="N2674" s="4" t="s">
        <v>83</v>
      </c>
      <c r="O2674" s="4" t="str">
        <f>TEXT(Table1[[#This Row],[Invoice Date]],"yyyy")</f>
        <v>2021</v>
      </c>
      <c r="P2674" s="4" t="str">
        <f>TEXT(Table1[[#This Row],[Invoice Date]],"mmm")</f>
        <v>Feb</v>
      </c>
      <c r="Q2674" s="27">
        <f>WEEKNUM(Table1[[#This Row],[Invoice Date]]) + IF(YEAR(Table1[[#This Row],[Invoice Date]])=2021, 52, 0)</f>
        <v>61</v>
      </c>
    </row>
    <row r="2675" spans="2:17" ht="14.25" customHeight="1" x14ac:dyDescent="0.3">
      <c r="B2675" s="4" t="s">
        <v>34</v>
      </c>
      <c r="C2675" s="33">
        <v>1189833</v>
      </c>
      <c r="D2675" s="5">
        <v>44253</v>
      </c>
      <c r="E2675" s="4" t="s">
        <v>31</v>
      </c>
      <c r="F2675" s="4" t="s">
        <v>86</v>
      </c>
      <c r="G2675" s="4" t="s">
        <v>87</v>
      </c>
      <c r="H2675" s="6" t="s">
        <v>20</v>
      </c>
      <c r="I2675" s="7">
        <v>45</v>
      </c>
      <c r="J2675" s="8">
        <v>425</v>
      </c>
      <c r="K2675" s="9">
        <v>191250</v>
      </c>
      <c r="L2675" s="9">
        <v>66937.5</v>
      </c>
      <c r="M2675" s="10">
        <v>0.35</v>
      </c>
      <c r="N2675" s="4" t="s">
        <v>83</v>
      </c>
      <c r="O2675" s="4" t="str">
        <f>TEXT(Table1[[#This Row],[Invoice Date]],"yyyy")</f>
        <v>2021</v>
      </c>
      <c r="P2675" s="4" t="str">
        <f>TEXT(Table1[[#This Row],[Invoice Date]],"mmm")</f>
        <v>Feb</v>
      </c>
      <c r="Q2675" s="27">
        <f>WEEKNUM(Table1[[#This Row],[Invoice Date]]) + IF(YEAR(Table1[[#This Row],[Invoice Date]])=2021, 52, 0)</f>
        <v>61</v>
      </c>
    </row>
    <row r="2676" spans="2:17" ht="14.25" customHeight="1" x14ac:dyDescent="0.3">
      <c r="B2676" s="4" t="s">
        <v>34</v>
      </c>
      <c r="C2676" s="33">
        <v>1189833</v>
      </c>
      <c r="D2676" s="5">
        <v>44253</v>
      </c>
      <c r="E2676" s="4" t="s">
        <v>36</v>
      </c>
      <c r="F2676" s="4" t="s">
        <v>53</v>
      </c>
      <c r="G2676" s="4" t="s">
        <v>54</v>
      </c>
      <c r="H2676" s="6" t="s">
        <v>17</v>
      </c>
      <c r="I2676" s="7">
        <v>40</v>
      </c>
      <c r="J2676" s="8">
        <v>575</v>
      </c>
      <c r="K2676" s="9">
        <v>230000</v>
      </c>
      <c r="L2676" s="9">
        <v>103500</v>
      </c>
      <c r="M2676" s="10">
        <v>0.45</v>
      </c>
      <c r="N2676" s="4" t="s">
        <v>24</v>
      </c>
      <c r="O2676" s="4" t="str">
        <f>TEXT(Table1[[#This Row],[Invoice Date]],"yyyy")</f>
        <v>2021</v>
      </c>
      <c r="P2676" s="4" t="str">
        <f>TEXT(Table1[[#This Row],[Invoice Date]],"mmm")</f>
        <v>Feb</v>
      </c>
      <c r="Q2676" s="27">
        <f>WEEKNUM(Table1[[#This Row],[Invoice Date]]) + IF(YEAR(Table1[[#This Row],[Invoice Date]])=2021, 52, 0)</f>
        <v>61</v>
      </c>
    </row>
    <row r="2677" spans="2:17" ht="14.25" customHeight="1" x14ac:dyDescent="0.3">
      <c r="B2677" s="4" t="s">
        <v>34</v>
      </c>
      <c r="C2677" s="33">
        <v>1189833</v>
      </c>
      <c r="D2677" s="5">
        <v>44254</v>
      </c>
      <c r="E2677" s="4" t="s">
        <v>36</v>
      </c>
      <c r="F2677" s="4" t="s">
        <v>53</v>
      </c>
      <c r="G2677" s="4" t="s">
        <v>54</v>
      </c>
      <c r="H2677" s="6" t="s">
        <v>19</v>
      </c>
      <c r="I2677" s="7">
        <v>42</v>
      </c>
      <c r="J2677" s="8">
        <v>173</v>
      </c>
      <c r="K2677" s="9">
        <v>7266</v>
      </c>
      <c r="L2677" s="9">
        <v>2979.06</v>
      </c>
      <c r="M2677" s="10">
        <v>0.41</v>
      </c>
      <c r="N2677" s="4" t="s">
        <v>83</v>
      </c>
      <c r="O2677" s="4" t="str">
        <f>TEXT(Table1[[#This Row],[Invoice Date]],"yyyy")</f>
        <v>2021</v>
      </c>
      <c r="P2677" s="4" t="str">
        <f>TEXT(Table1[[#This Row],[Invoice Date]],"mmm")</f>
        <v>Feb</v>
      </c>
      <c r="Q2677" s="27">
        <f>WEEKNUM(Table1[[#This Row],[Invoice Date]]) + IF(YEAR(Table1[[#This Row],[Invoice Date]])=2021, 52, 0)</f>
        <v>61</v>
      </c>
    </row>
    <row r="2678" spans="2:17" ht="14.25" customHeight="1" x14ac:dyDescent="0.3">
      <c r="B2678" s="4" t="s">
        <v>34</v>
      </c>
      <c r="C2678" s="33">
        <v>1189833</v>
      </c>
      <c r="D2678" s="5">
        <v>44254</v>
      </c>
      <c r="E2678" s="4" t="s">
        <v>36</v>
      </c>
      <c r="F2678" s="4" t="s">
        <v>53</v>
      </c>
      <c r="G2678" s="4" t="s">
        <v>54</v>
      </c>
      <c r="H2678" s="6" t="s">
        <v>19</v>
      </c>
      <c r="I2678" s="7">
        <v>45.000000000000007</v>
      </c>
      <c r="J2678" s="8">
        <v>575</v>
      </c>
      <c r="K2678" s="9">
        <v>258750.00000000003</v>
      </c>
      <c r="L2678" s="9">
        <v>77625</v>
      </c>
      <c r="M2678" s="10">
        <v>0.3</v>
      </c>
      <c r="N2678" s="4" t="s">
        <v>24</v>
      </c>
      <c r="O2678" s="4" t="str">
        <f>TEXT(Table1[[#This Row],[Invoice Date]],"yyyy")</f>
        <v>2021</v>
      </c>
      <c r="P2678" s="4" t="str">
        <f>TEXT(Table1[[#This Row],[Invoice Date]],"mmm")</f>
        <v>Feb</v>
      </c>
      <c r="Q2678" s="27">
        <f>WEEKNUM(Table1[[#This Row],[Invoice Date]]) + IF(YEAR(Table1[[#This Row],[Invoice Date]])=2021, 52, 0)</f>
        <v>61</v>
      </c>
    </row>
    <row r="2679" spans="2:17" ht="14.25" customHeight="1" x14ac:dyDescent="0.3">
      <c r="B2679" s="4" t="s">
        <v>34</v>
      </c>
      <c r="C2679" s="33">
        <v>1189833</v>
      </c>
      <c r="D2679" s="5">
        <v>44255</v>
      </c>
      <c r="E2679" s="4" t="s">
        <v>36</v>
      </c>
      <c r="F2679" s="4" t="s">
        <v>53</v>
      </c>
      <c r="G2679" s="4" t="s">
        <v>54</v>
      </c>
      <c r="H2679" s="6" t="s">
        <v>20</v>
      </c>
      <c r="I2679" s="7">
        <v>37</v>
      </c>
      <c r="J2679" s="8">
        <v>123</v>
      </c>
      <c r="K2679" s="9">
        <v>4551</v>
      </c>
      <c r="L2679" s="9">
        <v>2594.0700000000002</v>
      </c>
      <c r="M2679" s="10">
        <v>0.57000000000000006</v>
      </c>
      <c r="N2679" s="4" t="s">
        <v>83</v>
      </c>
      <c r="O2679" s="4" t="str">
        <f>TEXT(Table1[[#This Row],[Invoice Date]],"yyyy")</f>
        <v>2021</v>
      </c>
      <c r="P2679" s="4" t="str">
        <f>TEXT(Table1[[#This Row],[Invoice Date]],"mmm")</f>
        <v>Feb</v>
      </c>
      <c r="Q2679" s="27">
        <f>WEEKNUM(Table1[[#This Row],[Invoice Date]]) + IF(YEAR(Table1[[#This Row],[Invoice Date]])=2021, 52, 0)</f>
        <v>62</v>
      </c>
    </row>
    <row r="2680" spans="2:17" ht="14.25" customHeight="1" x14ac:dyDescent="0.3">
      <c r="B2680" s="4" t="s">
        <v>34</v>
      </c>
      <c r="C2680" s="33">
        <v>1189833</v>
      </c>
      <c r="D2680" s="5">
        <v>44255</v>
      </c>
      <c r="E2680" s="4" t="s">
        <v>36</v>
      </c>
      <c r="F2680" s="4" t="s">
        <v>53</v>
      </c>
      <c r="G2680" s="4" t="s">
        <v>54</v>
      </c>
      <c r="H2680" s="6" t="s">
        <v>20</v>
      </c>
      <c r="I2680" s="7">
        <v>40</v>
      </c>
      <c r="J2680" s="8">
        <v>425</v>
      </c>
      <c r="K2680" s="9">
        <v>170000</v>
      </c>
      <c r="L2680" s="9">
        <v>76500</v>
      </c>
      <c r="M2680" s="10">
        <v>0.45</v>
      </c>
      <c r="N2680" s="4" t="s">
        <v>24</v>
      </c>
      <c r="O2680" s="4" t="str">
        <f>TEXT(Table1[[#This Row],[Invoice Date]],"yyyy")</f>
        <v>2021</v>
      </c>
      <c r="P2680" s="4" t="str">
        <f>TEXT(Table1[[#This Row],[Invoice Date]],"mmm")</f>
        <v>Feb</v>
      </c>
      <c r="Q2680" s="27">
        <f>WEEKNUM(Table1[[#This Row],[Invoice Date]]) + IF(YEAR(Table1[[#This Row],[Invoice Date]])=2021, 52, 0)</f>
        <v>62</v>
      </c>
    </row>
    <row r="2681" spans="2:17" ht="14.25" customHeight="1" x14ac:dyDescent="0.3">
      <c r="B2681" s="4" t="s">
        <v>34</v>
      </c>
      <c r="C2681" s="33">
        <v>1189833</v>
      </c>
      <c r="D2681" s="5">
        <v>44256</v>
      </c>
      <c r="E2681" s="4" t="s">
        <v>36</v>
      </c>
      <c r="F2681" s="4" t="s">
        <v>53</v>
      </c>
      <c r="G2681" s="4" t="s">
        <v>54</v>
      </c>
      <c r="H2681" s="6" t="s">
        <v>21</v>
      </c>
      <c r="I2681" s="7">
        <v>39</v>
      </c>
      <c r="J2681" s="8">
        <v>119</v>
      </c>
      <c r="K2681" s="9">
        <v>4641</v>
      </c>
      <c r="L2681" s="9">
        <v>2552.5499999999997</v>
      </c>
      <c r="M2681" s="10">
        <v>0.54999999999999993</v>
      </c>
      <c r="N2681" s="4" t="s">
        <v>83</v>
      </c>
      <c r="O2681" s="4" t="str">
        <f>TEXT(Table1[[#This Row],[Invoice Date]],"yyyy")</f>
        <v>2021</v>
      </c>
      <c r="P2681" s="4" t="str">
        <f>TEXT(Table1[[#This Row],[Invoice Date]],"mmm")</f>
        <v>Mar</v>
      </c>
      <c r="Q2681" s="27">
        <f>WEEKNUM(Table1[[#This Row],[Invoice Date]]) + IF(YEAR(Table1[[#This Row],[Invoice Date]])=2021, 52, 0)</f>
        <v>62</v>
      </c>
    </row>
    <row r="2682" spans="2:17" ht="14.25" customHeight="1" x14ac:dyDescent="0.3">
      <c r="B2682" s="4" t="s">
        <v>34</v>
      </c>
      <c r="C2682" s="33">
        <v>1189833</v>
      </c>
      <c r="D2682" s="5">
        <v>44256</v>
      </c>
      <c r="E2682" s="4" t="s">
        <v>36</v>
      </c>
      <c r="F2682" s="4" t="s">
        <v>53</v>
      </c>
      <c r="G2682" s="4" t="s">
        <v>54</v>
      </c>
      <c r="H2682" s="6" t="s">
        <v>21</v>
      </c>
      <c r="I2682" s="7">
        <v>40</v>
      </c>
      <c r="J2682" s="8">
        <v>425</v>
      </c>
      <c r="K2682" s="9">
        <v>170000</v>
      </c>
      <c r="L2682" s="9">
        <v>68000</v>
      </c>
      <c r="M2682" s="10">
        <v>0.39999999999999997</v>
      </c>
      <c r="N2682" s="4" t="s">
        <v>24</v>
      </c>
      <c r="O2682" s="4" t="str">
        <f>TEXT(Table1[[#This Row],[Invoice Date]],"yyyy")</f>
        <v>2021</v>
      </c>
      <c r="P2682" s="4" t="str">
        <f>TEXT(Table1[[#This Row],[Invoice Date]],"mmm")</f>
        <v>Mar</v>
      </c>
      <c r="Q2682" s="27">
        <f>WEEKNUM(Table1[[#This Row],[Invoice Date]]) + IF(YEAR(Table1[[#This Row],[Invoice Date]])=2021, 52, 0)</f>
        <v>62</v>
      </c>
    </row>
    <row r="2683" spans="2:17" ht="14.25" customHeight="1" x14ac:dyDescent="0.3">
      <c r="B2683" s="4" t="s">
        <v>30</v>
      </c>
      <c r="C2683" s="34">
        <v>1128299</v>
      </c>
      <c r="D2683" s="5">
        <v>44257</v>
      </c>
      <c r="E2683" s="4" t="s">
        <v>36</v>
      </c>
      <c r="F2683" s="4" t="s">
        <v>114</v>
      </c>
      <c r="G2683" s="4" t="s">
        <v>115</v>
      </c>
      <c r="H2683" s="6" t="s">
        <v>21</v>
      </c>
      <c r="I2683" s="7">
        <v>14</v>
      </c>
      <c r="J2683" s="8">
        <v>20</v>
      </c>
      <c r="K2683" s="9">
        <v>280</v>
      </c>
      <c r="L2683" s="9">
        <v>114.8</v>
      </c>
      <c r="M2683" s="10">
        <v>0.41</v>
      </c>
      <c r="N2683" s="4" t="s">
        <v>83</v>
      </c>
      <c r="O2683" s="4" t="str">
        <f>TEXT(Table1[[#This Row],[Invoice Date]],"yyyy")</f>
        <v>2021</v>
      </c>
      <c r="P2683" s="4" t="str">
        <f>TEXT(Table1[[#This Row],[Invoice Date]],"mmm")</f>
        <v>Mar</v>
      </c>
      <c r="Q2683" s="27">
        <f>WEEKNUM(Table1[[#This Row],[Invoice Date]]) + IF(YEAR(Table1[[#This Row],[Invoice Date]])=2021, 52, 0)</f>
        <v>62</v>
      </c>
    </row>
    <row r="2684" spans="2:17" ht="14.25" customHeight="1" x14ac:dyDescent="0.3">
      <c r="B2684" s="4" t="s">
        <v>30</v>
      </c>
      <c r="C2684" s="34">
        <v>1128299</v>
      </c>
      <c r="D2684" s="5">
        <v>44257</v>
      </c>
      <c r="E2684" s="4" t="s">
        <v>36</v>
      </c>
      <c r="F2684" s="4" t="s">
        <v>114</v>
      </c>
      <c r="G2684" s="4" t="s">
        <v>115</v>
      </c>
      <c r="H2684" s="6" t="s">
        <v>20</v>
      </c>
      <c r="I2684" s="7">
        <v>9</v>
      </c>
      <c r="J2684" s="8">
        <v>59</v>
      </c>
      <c r="K2684" s="9">
        <v>531</v>
      </c>
      <c r="L2684" s="9">
        <v>233.64000000000001</v>
      </c>
      <c r="M2684" s="10">
        <v>0.44</v>
      </c>
      <c r="N2684" s="4" t="s">
        <v>83</v>
      </c>
      <c r="O2684" s="4" t="str">
        <f>TEXT(Table1[[#This Row],[Invoice Date]],"yyyy")</f>
        <v>2021</v>
      </c>
      <c r="P2684" s="4" t="str">
        <f>TEXT(Table1[[#This Row],[Invoice Date]],"mmm")</f>
        <v>Mar</v>
      </c>
      <c r="Q2684" s="27">
        <f>WEEKNUM(Table1[[#This Row],[Invoice Date]]) + IF(YEAR(Table1[[#This Row],[Invoice Date]])=2021, 52, 0)</f>
        <v>62</v>
      </c>
    </row>
    <row r="2685" spans="2:17" ht="14.25" customHeight="1" x14ac:dyDescent="0.3">
      <c r="B2685" s="4" t="s">
        <v>30</v>
      </c>
      <c r="C2685" s="34">
        <v>1128299</v>
      </c>
      <c r="D2685" s="5">
        <v>44257</v>
      </c>
      <c r="E2685" s="4" t="s">
        <v>36</v>
      </c>
      <c r="F2685" s="4" t="s">
        <v>114</v>
      </c>
      <c r="G2685" s="4" t="s">
        <v>115</v>
      </c>
      <c r="H2685" s="6" t="s">
        <v>19</v>
      </c>
      <c r="I2685" s="7">
        <v>19</v>
      </c>
      <c r="J2685" s="8">
        <v>44</v>
      </c>
      <c r="K2685" s="9">
        <v>836</v>
      </c>
      <c r="L2685" s="9">
        <v>418</v>
      </c>
      <c r="M2685" s="10">
        <v>0.5</v>
      </c>
      <c r="N2685" s="4" t="s">
        <v>83</v>
      </c>
      <c r="O2685" s="4" t="str">
        <f>TEXT(Table1[[#This Row],[Invoice Date]],"yyyy")</f>
        <v>2021</v>
      </c>
      <c r="P2685" s="4" t="str">
        <f>TEXT(Table1[[#This Row],[Invoice Date]],"mmm")</f>
        <v>Mar</v>
      </c>
      <c r="Q2685" s="27">
        <f>WEEKNUM(Table1[[#This Row],[Invoice Date]]) + IF(YEAR(Table1[[#This Row],[Invoice Date]])=2021, 52, 0)</f>
        <v>62</v>
      </c>
    </row>
    <row r="2686" spans="2:17" ht="14.25" customHeight="1" x14ac:dyDescent="0.3">
      <c r="B2686" s="4" t="s">
        <v>30</v>
      </c>
      <c r="C2686" s="34">
        <v>1128299</v>
      </c>
      <c r="D2686" s="5">
        <v>44257</v>
      </c>
      <c r="E2686" s="4" t="s">
        <v>36</v>
      </c>
      <c r="F2686" s="4" t="s">
        <v>114</v>
      </c>
      <c r="G2686" s="4" t="s">
        <v>115</v>
      </c>
      <c r="H2686" s="6" t="s">
        <v>22</v>
      </c>
      <c r="I2686" s="7">
        <v>29</v>
      </c>
      <c r="J2686" s="8">
        <v>34</v>
      </c>
      <c r="K2686" s="9">
        <v>986</v>
      </c>
      <c r="L2686" s="9">
        <v>601.46</v>
      </c>
      <c r="M2686" s="10">
        <v>0.61</v>
      </c>
      <c r="N2686" s="4" t="s">
        <v>83</v>
      </c>
      <c r="O2686" s="4" t="str">
        <f>TEXT(Table1[[#This Row],[Invoice Date]],"yyyy")</f>
        <v>2021</v>
      </c>
      <c r="P2686" s="4" t="str">
        <f>TEXT(Table1[[#This Row],[Invoice Date]],"mmm")</f>
        <v>Mar</v>
      </c>
      <c r="Q2686" s="27">
        <f>WEEKNUM(Table1[[#This Row],[Invoice Date]]) + IF(YEAR(Table1[[#This Row],[Invoice Date]])=2021, 52, 0)</f>
        <v>62</v>
      </c>
    </row>
    <row r="2687" spans="2:17" ht="14.25" customHeight="1" x14ac:dyDescent="0.3">
      <c r="B2687" s="4" t="s">
        <v>30</v>
      </c>
      <c r="C2687" s="34">
        <v>1128299</v>
      </c>
      <c r="D2687" s="5">
        <v>44257</v>
      </c>
      <c r="E2687" s="4" t="s">
        <v>36</v>
      </c>
      <c r="F2687" s="4" t="s">
        <v>114</v>
      </c>
      <c r="G2687" s="4" t="s">
        <v>115</v>
      </c>
      <c r="H2687" s="6" t="s">
        <v>23</v>
      </c>
      <c r="I2687" s="7">
        <v>18</v>
      </c>
      <c r="J2687" s="8">
        <v>63</v>
      </c>
      <c r="K2687" s="9">
        <v>1134</v>
      </c>
      <c r="L2687" s="9">
        <v>612.36</v>
      </c>
      <c r="M2687" s="10">
        <v>0.54</v>
      </c>
      <c r="N2687" s="4" t="s">
        <v>83</v>
      </c>
      <c r="O2687" s="4" t="str">
        <f>TEXT(Table1[[#This Row],[Invoice Date]],"yyyy")</f>
        <v>2021</v>
      </c>
      <c r="P2687" s="4" t="str">
        <f>TEXT(Table1[[#This Row],[Invoice Date]],"mmm")</f>
        <v>Mar</v>
      </c>
      <c r="Q2687" s="27">
        <f>WEEKNUM(Table1[[#This Row],[Invoice Date]]) + IF(YEAR(Table1[[#This Row],[Invoice Date]])=2021, 52, 0)</f>
        <v>62</v>
      </c>
    </row>
    <row r="2688" spans="2:17" ht="14.25" customHeight="1" x14ac:dyDescent="0.3">
      <c r="B2688" s="4" t="s">
        <v>30</v>
      </c>
      <c r="C2688" s="34">
        <v>1128299</v>
      </c>
      <c r="D2688" s="5">
        <v>44257</v>
      </c>
      <c r="E2688" s="4" t="s">
        <v>36</v>
      </c>
      <c r="F2688" s="4" t="s">
        <v>114</v>
      </c>
      <c r="G2688" s="4" t="s">
        <v>115</v>
      </c>
      <c r="H2688" s="6" t="s">
        <v>17</v>
      </c>
      <c r="I2688" s="7">
        <v>19</v>
      </c>
      <c r="J2688" s="8">
        <v>141</v>
      </c>
      <c r="K2688" s="9">
        <v>2679</v>
      </c>
      <c r="L2688" s="9">
        <v>1098.3899999999999</v>
      </c>
      <c r="M2688" s="10">
        <v>0.41</v>
      </c>
      <c r="N2688" s="4" t="s">
        <v>83</v>
      </c>
      <c r="O2688" s="4" t="str">
        <f>TEXT(Table1[[#This Row],[Invoice Date]],"yyyy")</f>
        <v>2021</v>
      </c>
      <c r="P2688" s="4" t="str">
        <f>TEXT(Table1[[#This Row],[Invoice Date]],"mmm")</f>
        <v>Mar</v>
      </c>
      <c r="Q2688" s="27">
        <f>WEEKNUM(Table1[[#This Row],[Invoice Date]]) + IF(YEAR(Table1[[#This Row],[Invoice Date]])=2021, 52, 0)</f>
        <v>62</v>
      </c>
    </row>
    <row r="2689" spans="2:17" ht="14.25" customHeight="1" x14ac:dyDescent="0.3">
      <c r="B2689" s="4" t="s">
        <v>26</v>
      </c>
      <c r="C2689" s="33">
        <v>1197831</v>
      </c>
      <c r="D2689" s="5">
        <v>44257</v>
      </c>
      <c r="E2689" s="4" t="s">
        <v>48</v>
      </c>
      <c r="F2689" s="4" t="s">
        <v>94</v>
      </c>
      <c r="G2689" s="4" t="s">
        <v>95</v>
      </c>
      <c r="H2689" s="6" t="s">
        <v>21</v>
      </c>
      <c r="I2689" s="7">
        <v>25</v>
      </c>
      <c r="J2689" s="8">
        <v>124</v>
      </c>
      <c r="K2689" s="9">
        <v>3100</v>
      </c>
      <c r="L2689" s="9">
        <v>1674</v>
      </c>
      <c r="M2689" s="10">
        <v>0.54</v>
      </c>
      <c r="N2689" s="4" t="s">
        <v>83</v>
      </c>
      <c r="O2689" s="4" t="str">
        <f>TEXT(Table1[[#This Row],[Invoice Date]],"yyyy")</f>
        <v>2021</v>
      </c>
      <c r="P2689" s="4" t="str">
        <f>TEXT(Table1[[#This Row],[Invoice Date]],"mmm")</f>
        <v>Mar</v>
      </c>
      <c r="Q2689" s="27">
        <f>WEEKNUM(Table1[[#This Row],[Invoice Date]]) + IF(YEAR(Table1[[#This Row],[Invoice Date]])=2021, 52, 0)</f>
        <v>62</v>
      </c>
    </row>
    <row r="2690" spans="2:17" ht="14.25" customHeight="1" x14ac:dyDescent="0.3">
      <c r="B2690" s="4" t="s">
        <v>26</v>
      </c>
      <c r="C2690" s="33">
        <v>1197831</v>
      </c>
      <c r="D2690" s="5">
        <v>44257</v>
      </c>
      <c r="E2690" s="4" t="s">
        <v>48</v>
      </c>
      <c r="F2690" s="4" t="s">
        <v>94</v>
      </c>
      <c r="G2690" s="4" t="s">
        <v>95</v>
      </c>
      <c r="H2690" s="6" t="s">
        <v>20</v>
      </c>
      <c r="I2690" s="7">
        <v>19</v>
      </c>
      <c r="J2690" s="8">
        <v>181</v>
      </c>
      <c r="K2690" s="9">
        <v>3439</v>
      </c>
      <c r="L2690" s="9">
        <v>1788.28</v>
      </c>
      <c r="M2690" s="10">
        <v>0.52</v>
      </c>
      <c r="N2690" s="4" t="s">
        <v>83</v>
      </c>
      <c r="O2690" s="4" t="str">
        <f>TEXT(Table1[[#This Row],[Invoice Date]],"yyyy")</f>
        <v>2021</v>
      </c>
      <c r="P2690" s="4" t="str">
        <f>TEXT(Table1[[#This Row],[Invoice Date]],"mmm")</f>
        <v>Mar</v>
      </c>
      <c r="Q2690" s="27">
        <f>WEEKNUM(Table1[[#This Row],[Invoice Date]]) + IF(YEAR(Table1[[#This Row],[Invoice Date]])=2021, 52, 0)</f>
        <v>62</v>
      </c>
    </row>
    <row r="2691" spans="2:17" ht="14.25" customHeight="1" x14ac:dyDescent="0.3">
      <c r="B2691" s="4" t="s">
        <v>26</v>
      </c>
      <c r="C2691" s="33">
        <v>1197831</v>
      </c>
      <c r="D2691" s="5">
        <v>44257</v>
      </c>
      <c r="E2691" s="4" t="s">
        <v>48</v>
      </c>
      <c r="F2691" s="4" t="s">
        <v>94</v>
      </c>
      <c r="G2691" s="4" t="s">
        <v>95</v>
      </c>
      <c r="H2691" s="6" t="s">
        <v>19</v>
      </c>
      <c r="I2691" s="7">
        <v>29</v>
      </c>
      <c r="J2691" s="8">
        <v>150</v>
      </c>
      <c r="K2691" s="9">
        <v>4350</v>
      </c>
      <c r="L2691" s="9">
        <v>1957.4999999999998</v>
      </c>
      <c r="M2691" s="10">
        <v>0.44999999999999996</v>
      </c>
      <c r="N2691" s="4" t="s">
        <v>83</v>
      </c>
      <c r="O2691" s="4" t="str">
        <f>TEXT(Table1[[#This Row],[Invoice Date]],"yyyy")</f>
        <v>2021</v>
      </c>
      <c r="P2691" s="4" t="str">
        <f>TEXT(Table1[[#This Row],[Invoice Date]],"mmm")</f>
        <v>Mar</v>
      </c>
      <c r="Q2691" s="27">
        <f>WEEKNUM(Table1[[#This Row],[Invoice Date]]) + IF(YEAR(Table1[[#This Row],[Invoice Date]])=2021, 52, 0)</f>
        <v>62</v>
      </c>
    </row>
    <row r="2692" spans="2:17" ht="14.25" customHeight="1" x14ac:dyDescent="0.3">
      <c r="B2692" s="4" t="s">
        <v>26</v>
      </c>
      <c r="C2692" s="33">
        <v>1197831</v>
      </c>
      <c r="D2692" s="5">
        <v>44257</v>
      </c>
      <c r="E2692" s="4" t="s">
        <v>48</v>
      </c>
      <c r="F2692" s="4" t="s">
        <v>94</v>
      </c>
      <c r="G2692" s="4" t="s">
        <v>95</v>
      </c>
      <c r="H2692" s="6" t="s">
        <v>23</v>
      </c>
      <c r="I2692" s="7">
        <v>27</v>
      </c>
      <c r="J2692" s="8">
        <v>169</v>
      </c>
      <c r="K2692" s="9">
        <v>4563</v>
      </c>
      <c r="L2692" s="9">
        <v>2829.06</v>
      </c>
      <c r="M2692" s="10">
        <v>0.62</v>
      </c>
      <c r="N2692" s="4" t="s">
        <v>83</v>
      </c>
      <c r="O2692" s="4" t="str">
        <f>TEXT(Table1[[#This Row],[Invoice Date]],"yyyy")</f>
        <v>2021</v>
      </c>
      <c r="P2692" s="4" t="str">
        <f>TEXT(Table1[[#This Row],[Invoice Date]],"mmm")</f>
        <v>Mar</v>
      </c>
      <c r="Q2692" s="27">
        <f>WEEKNUM(Table1[[#This Row],[Invoice Date]]) + IF(YEAR(Table1[[#This Row],[Invoice Date]])=2021, 52, 0)</f>
        <v>62</v>
      </c>
    </row>
    <row r="2693" spans="2:17" ht="14.25" customHeight="1" x14ac:dyDescent="0.3">
      <c r="B2693" s="4" t="s">
        <v>34</v>
      </c>
      <c r="C2693" s="33">
        <v>1189833</v>
      </c>
      <c r="D2693" s="5">
        <v>44257</v>
      </c>
      <c r="E2693" s="4" t="s">
        <v>36</v>
      </c>
      <c r="F2693" s="4" t="s">
        <v>53</v>
      </c>
      <c r="G2693" s="4" t="s">
        <v>54</v>
      </c>
      <c r="H2693" s="6" t="s">
        <v>22</v>
      </c>
      <c r="I2693" s="7">
        <v>51</v>
      </c>
      <c r="J2693" s="8">
        <v>113</v>
      </c>
      <c r="K2693" s="9">
        <v>5763</v>
      </c>
      <c r="L2693" s="9">
        <v>4264.6200000000008</v>
      </c>
      <c r="M2693" s="10">
        <v>0.7400000000000001</v>
      </c>
      <c r="N2693" s="4" t="s">
        <v>83</v>
      </c>
      <c r="O2693" s="4" t="str">
        <f>TEXT(Table1[[#This Row],[Invoice Date]],"yyyy")</f>
        <v>2021</v>
      </c>
      <c r="P2693" s="4" t="str">
        <f>TEXT(Table1[[#This Row],[Invoice Date]],"mmm")</f>
        <v>Mar</v>
      </c>
      <c r="Q2693" s="27">
        <f>WEEKNUM(Table1[[#This Row],[Invoice Date]]) + IF(YEAR(Table1[[#This Row],[Invoice Date]])=2021, 52, 0)</f>
        <v>62</v>
      </c>
    </row>
    <row r="2694" spans="2:17" ht="14.25" customHeight="1" x14ac:dyDescent="0.3">
      <c r="B2694" s="4" t="s">
        <v>26</v>
      </c>
      <c r="C2694" s="33">
        <v>1197831</v>
      </c>
      <c r="D2694" s="5">
        <v>44257</v>
      </c>
      <c r="E2694" s="4" t="s">
        <v>48</v>
      </c>
      <c r="F2694" s="4" t="s">
        <v>94</v>
      </c>
      <c r="G2694" s="4" t="s">
        <v>95</v>
      </c>
      <c r="H2694" s="6" t="s">
        <v>22</v>
      </c>
      <c r="I2694" s="7">
        <v>37</v>
      </c>
      <c r="J2694" s="8">
        <v>158</v>
      </c>
      <c r="K2694" s="9">
        <v>5846</v>
      </c>
      <c r="L2694" s="9">
        <v>2630.7</v>
      </c>
      <c r="M2694" s="10">
        <v>0.44999999999999996</v>
      </c>
      <c r="N2694" s="4" t="s">
        <v>83</v>
      </c>
      <c r="O2694" s="4" t="str">
        <f>TEXT(Table1[[#This Row],[Invoice Date]],"yyyy")</f>
        <v>2021</v>
      </c>
      <c r="P2694" s="4" t="str">
        <f>TEXT(Table1[[#This Row],[Invoice Date]],"mmm")</f>
        <v>Mar</v>
      </c>
      <c r="Q2694" s="27">
        <f>WEEKNUM(Table1[[#This Row],[Invoice Date]]) + IF(YEAR(Table1[[#This Row],[Invoice Date]])=2021, 52, 0)</f>
        <v>62</v>
      </c>
    </row>
    <row r="2695" spans="2:17" ht="14.25" customHeight="1" x14ac:dyDescent="0.3">
      <c r="B2695" s="4" t="s">
        <v>26</v>
      </c>
      <c r="C2695" s="33">
        <v>1197831</v>
      </c>
      <c r="D2695" s="5">
        <v>44257</v>
      </c>
      <c r="E2695" s="4" t="s">
        <v>48</v>
      </c>
      <c r="F2695" s="4" t="s">
        <v>94</v>
      </c>
      <c r="G2695" s="4" t="s">
        <v>95</v>
      </c>
      <c r="H2695" s="6" t="s">
        <v>17</v>
      </c>
      <c r="I2695" s="7">
        <v>28</v>
      </c>
      <c r="J2695" s="8">
        <v>276</v>
      </c>
      <c r="K2695" s="9">
        <v>7728</v>
      </c>
      <c r="L2695" s="9">
        <v>4173.12</v>
      </c>
      <c r="M2695" s="10">
        <v>0.54</v>
      </c>
      <c r="N2695" s="4" t="s">
        <v>83</v>
      </c>
      <c r="O2695" s="4" t="str">
        <f>TEXT(Table1[[#This Row],[Invoice Date]],"yyyy")</f>
        <v>2021</v>
      </c>
      <c r="P2695" s="4" t="str">
        <f>TEXT(Table1[[#This Row],[Invoice Date]],"mmm")</f>
        <v>Mar</v>
      </c>
      <c r="Q2695" s="27">
        <f>WEEKNUM(Table1[[#This Row],[Invoice Date]]) + IF(YEAR(Table1[[#This Row],[Invoice Date]])=2021, 52, 0)</f>
        <v>62</v>
      </c>
    </row>
    <row r="2696" spans="2:17" ht="14.25" customHeight="1" x14ac:dyDescent="0.3">
      <c r="B2696" s="4" t="s">
        <v>30</v>
      </c>
      <c r="C2696" s="34">
        <v>1128299</v>
      </c>
      <c r="D2696" s="5">
        <v>44257</v>
      </c>
      <c r="E2696" s="4" t="s">
        <v>36</v>
      </c>
      <c r="F2696" s="4" t="s">
        <v>114</v>
      </c>
      <c r="G2696" s="4" t="s">
        <v>115</v>
      </c>
      <c r="H2696" s="6" t="s">
        <v>21</v>
      </c>
      <c r="I2696" s="7">
        <v>14.999999999999996</v>
      </c>
      <c r="J2696" s="8">
        <v>75</v>
      </c>
      <c r="K2696" s="9">
        <v>11249.999999999998</v>
      </c>
      <c r="L2696" s="9">
        <v>3374.9999999999995</v>
      </c>
      <c r="M2696" s="10">
        <v>0.3</v>
      </c>
      <c r="N2696" s="4" t="s">
        <v>18</v>
      </c>
      <c r="O2696" s="4" t="str">
        <f>TEXT(Table1[[#This Row],[Invoice Date]],"yyyy")</f>
        <v>2021</v>
      </c>
      <c r="P2696" s="4" t="str">
        <f>TEXT(Table1[[#This Row],[Invoice Date]],"mmm")</f>
        <v>Mar</v>
      </c>
      <c r="Q2696" s="27">
        <f>WEEKNUM(Table1[[#This Row],[Invoice Date]]) + IF(YEAR(Table1[[#This Row],[Invoice Date]])=2021, 52, 0)</f>
        <v>62</v>
      </c>
    </row>
    <row r="2697" spans="2:17" ht="14.25" customHeight="1" x14ac:dyDescent="0.3">
      <c r="B2697" s="4" t="s">
        <v>30</v>
      </c>
      <c r="C2697" s="34">
        <v>1128299</v>
      </c>
      <c r="D2697" s="5">
        <v>44257</v>
      </c>
      <c r="E2697" s="4" t="s">
        <v>36</v>
      </c>
      <c r="F2697" s="4" t="s">
        <v>114</v>
      </c>
      <c r="G2697" s="4" t="s">
        <v>115</v>
      </c>
      <c r="H2697" s="6" t="s">
        <v>20</v>
      </c>
      <c r="I2697" s="7">
        <v>10.000000000000004</v>
      </c>
      <c r="J2697" s="8">
        <v>225</v>
      </c>
      <c r="K2697" s="9">
        <v>22500.000000000007</v>
      </c>
      <c r="L2697" s="9">
        <v>6750.0000000000018</v>
      </c>
      <c r="M2697" s="10">
        <v>0.3</v>
      </c>
      <c r="N2697" s="4" t="s">
        <v>18</v>
      </c>
      <c r="O2697" s="4" t="str">
        <f>TEXT(Table1[[#This Row],[Invoice Date]],"yyyy")</f>
        <v>2021</v>
      </c>
      <c r="P2697" s="4" t="str">
        <f>TEXT(Table1[[#This Row],[Invoice Date]],"mmm")</f>
        <v>Mar</v>
      </c>
      <c r="Q2697" s="27">
        <f>WEEKNUM(Table1[[#This Row],[Invoice Date]]) + IF(YEAR(Table1[[#This Row],[Invoice Date]])=2021, 52, 0)</f>
        <v>62</v>
      </c>
    </row>
    <row r="2698" spans="2:17" ht="14.25" customHeight="1" x14ac:dyDescent="0.3">
      <c r="B2698" s="4" t="s">
        <v>30</v>
      </c>
      <c r="C2698" s="34">
        <v>1128299</v>
      </c>
      <c r="D2698" s="5">
        <v>44257</v>
      </c>
      <c r="E2698" s="4" t="s">
        <v>36</v>
      </c>
      <c r="F2698" s="4" t="s">
        <v>114</v>
      </c>
      <c r="G2698" s="4" t="s">
        <v>115</v>
      </c>
      <c r="H2698" s="6" t="s">
        <v>19</v>
      </c>
      <c r="I2698" s="7">
        <v>20.000000000000004</v>
      </c>
      <c r="J2698" s="8">
        <v>175</v>
      </c>
      <c r="K2698" s="9">
        <v>35000.000000000007</v>
      </c>
      <c r="L2698" s="9">
        <v>12250.000000000002</v>
      </c>
      <c r="M2698" s="10">
        <v>0.35</v>
      </c>
      <c r="N2698" s="4" t="s">
        <v>18</v>
      </c>
      <c r="O2698" s="4" t="str">
        <f>TEXT(Table1[[#This Row],[Invoice Date]],"yyyy")</f>
        <v>2021</v>
      </c>
      <c r="P2698" s="4" t="str">
        <f>TEXT(Table1[[#This Row],[Invoice Date]],"mmm")</f>
        <v>Mar</v>
      </c>
      <c r="Q2698" s="27">
        <f>WEEKNUM(Table1[[#This Row],[Invoice Date]]) + IF(YEAR(Table1[[#This Row],[Invoice Date]])=2021, 52, 0)</f>
        <v>62</v>
      </c>
    </row>
    <row r="2699" spans="2:17" ht="14.25" customHeight="1" x14ac:dyDescent="0.3">
      <c r="B2699" s="4" t="s">
        <v>30</v>
      </c>
      <c r="C2699" s="34">
        <v>1128299</v>
      </c>
      <c r="D2699" s="5">
        <v>44257</v>
      </c>
      <c r="E2699" s="4" t="s">
        <v>36</v>
      </c>
      <c r="F2699" s="4" t="s">
        <v>114</v>
      </c>
      <c r="G2699" s="4" t="s">
        <v>115</v>
      </c>
      <c r="H2699" s="6" t="s">
        <v>22</v>
      </c>
      <c r="I2699" s="7">
        <v>30.000000000000004</v>
      </c>
      <c r="J2699" s="8">
        <v>125</v>
      </c>
      <c r="K2699" s="9">
        <v>37500.000000000007</v>
      </c>
      <c r="L2699" s="9">
        <v>18750.000000000004</v>
      </c>
      <c r="M2699" s="10">
        <v>0.5</v>
      </c>
      <c r="N2699" s="4" t="s">
        <v>18</v>
      </c>
      <c r="O2699" s="4" t="str">
        <f>TEXT(Table1[[#This Row],[Invoice Date]],"yyyy")</f>
        <v>2021</v>
      </c>
      <c r="P2699" s="4" t="str">
        <f>TEXT(Table1[[#This Row],[Invoice Date]],"mmm")</f>
        <v>Mar</v>
      </c>
      <c r="Q2699" s="27">
        <f>WEEKNUM(Table1[[#This Row],[Invoice Date]]) + IF(YEAR(Table1[[#This Row],[Invoice Date]])=2021, 52, 0)</f>
        <v>62</v>
      </c>
    </row>
    <row r="2700" spans="2:17" ht="14.25" customHeight="1" x14ac:dyDescent="0.3">
      <c r="B2700" s="4" t="s">
        <v>30</v>
      </c>
      <c r="C2700" s="34">
        <v>1128299</v>
      </c>
      <c r="D2700" s="5">
        <v>44257</v>
      </c>
      <c r="E2700" s="4" t="s">
        <v>36</v>
      </c>
      <c r="F2700" s="4" t="s">
        <v>114</v>
      </c>
      <c r="G2700" s="4" t="s">
        <v>115</v>
      </c>
      <c r="H2700" s="6" t="s">
        <v>23</v>
      </c>
      <c r="I2700" s="7">
        <v>20.000000000000004</v>
      </c>
      <c r="J2700" s="8">
        <v>225</v>
      </c>
      <c r="K2700" s="9">
        <v>45000.000000000007</v>
      </c>
      <c r="L2700" s="9">
        <v>18000.000000000004</v>
      </c>
      <c r="M2700" s="10">
        <v>0.4</v>
      </c>
      <c r="N2700" s="4" t="s">
        <v>18</v>
      </c>
      <c r="O2700" s="4" t="str">
        <f>TEXT(Table1[[#This Row],[Invoice Date]],"yyyy")</f>
        <v>2021</v>
      </c>
      <c r="P2700" s="4" t="str">
        <f>TEXT(Table1[[#This Row],[Invoice Date]],"mmm")</f>
        <v>Mar</v>
      </c>
      <c r="Q2700" s="27">
        <f>WEEKNUM(Table1[[#This Row],[Invoice Date]]) + IF(YEAR(Table1[[#This Row],[Invoice Date]])=2021, 52, 0)</f>
        <v>62</v>
      </c>
    </row>
    <row r="2701" spans="2:17" ht="14.25" customHeight="1" x14ac:dyDescent="0.3">
      <c r="B2701" s="4" t="s">
        <v>30</v>
      </c>
      <c r="C2701" s="34">
        <v>1128299</v>
      </c>
      <c r="D2701" s="5">
        <v>44257</v>
      </c>
      <c r="E2701" s="4" t="s">
        <v>36</v>
      </c>
      <c r="F2701" s="4" t="s">
        <v>114</v>
      </c>
      <c r="G2701" s="4" t="s">
        <v>115</v>
      </c>
      <c r="H2701" s="6" t="s">
        <v>17</v>
      </c>
      <c r="I2701" s="7">
        <v>20.000000000000004</v>
      </c>
      <c r="J2701" s="8">
        <v>470</v>
      </c>
      <c r="K2701" s="9">
        <v>94000.000000000015</v>
      </c>
      <c r="L2701" s="9">
        <v>28200.000000000004</v>
      </c>
      <c r="M2701" s="10">
        <v>0.3</v>
      </c>
      <c r="N2701" s="4" t="s">
        <v>18</v>
      </c>
      <c r="O2701" s="4" t="str">
        <f>TEXT(Table1[[#This Row],[Invoice Date]],"yyyy")</f>
        <v>2021</v>
      </c>
      <c r="P2701" s="4" t="str">
        <f>TEXT(Table1[[#This Row],[Invoice Date]],"mmm")</f>
        <v>Mar</v>
      </c>
      <c r="Q2701" s="27">
        <f>WEEKNUM(Table1[[#This Row],[Invoice Date]]) + IF(YEAR(Table1[[#This Row],[Invoice Date]])=2021, 52, 0)</f>
        <v>62</v>
      </c>
    </row>
    <row r="2702" spans="2:17" ht="14.25" customHeight="1" x14ac:dyDescent="0.3">
      <c r="B2702" s="4" t="s">
        <v>26</v>
      </c>
      <c r="C2702" s="33">
        <v>1197831</v>
      </c>
      <c r="D2702" s="5">
        <v>44257</v>
      </c>
      <c r="E2702" s="4" t="s">
        <v>48</v>
      </c>
      <c r="F2702" s="4" t="s">
        <v>94</v>
      </c>
      <c r="G2702" s="4" t="s">
        <v>95</v>
      </c>
      <c r="H2702" s="6" t="s">
        <v>21</v>
      </c>
      <c r="I2702" s="7">
        <v>24.999999999999993</v>
      </c>
      <c r="J2702" s="8">
        <v>475</v>
      </c>
      <c r="K2702" s="9">
        <v>118749.99999999997</v>
      </c>
      <c r="L2702" s="9">
        <v>47499.999999999993</v>
      </c>
      <c r="M2702" s="10">
        <v>0.4</v>
      </c>
      <c r="N2702" s="4" t="s">
        <v>83</v>
      </c>
      <c r="O2702" s="4" t="str">
        <f>TEXT(Table1[[#This Row],[Invoice Date]],"yyyy")</f>
        <v>2021</v>
      </c>
      <c r="P2702" s="4" t="str">
        <f>TEXT(Table1[[#This Row],[Invoice Date]],"mmm")</f>
        <v>Mar</v>
      </c>
      <c r="Q2702" s="27">
        <f>WEEKNUM(Table1[[#This Row],[Invoice Date]]) + IF(YEAR(Table1[[#This Row],[Invoice Date]])=2021, 52, 0)</f>
        <v>62</v>
      </c>
    </row>
    <row r="2703" spans="2:17" ht="14.25" customHeight="1" x14ac:dyDescent="0.3">
      <c r="B2703" s="4" t="s">
        <v>26</v>
      </c>
      <c r="C2703" s="33">
        <v>1197831</v>
      </c>
      <c r="D2703" s="5">
        <v>44257</v>
      </c>
      <c r="E2703" s="4" t="s">
        <v>48</v>
      </c>
      <c r="F2703" s="4" t="s">
        <v>94</v>
      </c>
      <c r="G2703" s="4" t="s">
        <v>95</v>
      </c>
      <c r="H2703" s="6" t="s">
        <v>20</v>
      </c>
      <c r="I2703" s="7">
        <v>20</v>
      </c>
      <c r="J2703" s="8">
        <v>625</v>
      </c>
      <c r="K2703" s="9">
        <v>125000</v>
      </c>
      <c r="L2703" s="9">
        <v>50000</v>
      </c>
      <c r="M2703" s="10">
        <v>0.4</v>
      </c>
      <c r="N2703" s="4" t="s">
        <v>83</v>
      </c>
      <c r="O2703" s="4" t="str">
        <f>TEXT(Table1[[#This Row],[Invoice Date]],"yyyy")</f>
        <v>2021</v>
      </c>
      <c r="P2703" s="4" t="str">
        <f>TEXT(Table1[[#This Row],[Invoice Date]],"mmm")</f>
        <v>Mar</v>
      </c>
      <c r="Q2703" s="27">
        <f>WEEKNUM(Table1[[#This Row],[Invoice Date]]) + IF(YEAR(Table1[[#This Row],[Invoice Date]])=2021, 52, 0)</f>
        <v>62</v>
      </c>
    </row>
    <row r="2704" spans="2:17" ht="14.25" customHeight="1" x14ac:dyDescent="0.3">
      <c r="B2704" s="4" t="s">
        <v>26</v>
      </c>
      <c r="C2704" s="33">
        <v>1197831</v>
      </c>
      <c r="D2704" s="5">
        <v>44257</v>
      </c>
      <c r="E2704" s="4" t="s">
        <v>48</v>
      </c>
      <c r="F2704" s="4" t="s">
        <v>94</v>
      </c>
      <c r="G2704" s="4" t="s">
        <v>95</v>
      </c>
      <c r="H2704" s="6" t="s">
        <v>19</v>
      </c>
      <c r="I2704" s="7">
        <v>30</v>
      </c>
      <c r="J2704" s="8">
        <v>600</v>
      </c>
      <c r="K2704" s="9">
        <v>180000</v>
      </c>
      <c r="L2704" s="9">
        <v>62999.999999999993</v>
      </c>
      <c r="M2704" s="10">
        <v>0.35</v>
      </c>
      <c r="N2704" s="4" t="s">
        <v>83</v>
      </c>
      <c r="O2704" s="4" t="str">
        <f>TEXT(Table1[[#This Row],[Invoice Date]],"yyyy")</f>
        <v>2021</v>
      </c>
      <c r="P2704" s="4" t="str">
        <f>TEXT(Table1[[#This Row],[Invoice Date]],"mmm")</f>
        <v>Mar</v>
      </c>
      <c r="Q2704" s="27">
        <f>WEEKNUM(Table1[[#This Row],[Invoice Date]]) + IF(YEAR(Table1[[#This Row],[Invoice Date]])=2021, 52, 0)</f>
        <v>62</v>
      </c>
    </row>
    <row r="2705" spans="2:17" ht="14.25" customHeight="1" x14ac:dyDescent="0.3">
      <c r="B2705" s="4" t="s">
        <v>26</v>
      </c>
      <c r="C2705" s="33">
        <v>1197831</v>
      </c>
      <c r="D2705" s="5">
        <v>44257</v>
      </c>
      <c r="E2705" s="4" t="s">
        <v>48</v>
      </c>
      <c r="F2705" s="4" t="s">
        <v>94</v>
      </c>
      <c r="G2705" s="4" t="s">
        <v>95</v>
      </c>
      <c r="H2705" s="6" t="s">
        <v>23</v>
      </c>
      <c r="I2705" s="7">
        <v>30</v>
      </c>
      <c r="J2705" s="8">
        <v>625</v>
      </c>
      <c r="K2705" s="9">
        <v>187500</v>
      </c>
      <c r="L2705" s="9">
        <v>93750</v>
      </c>
      <c r="M2705" s="10">
        <v>0.5</v>
      </c>
      <c r="N2705" s="4" t="s">
        <v>83</v>
      </c>
      <c r="O2705" s="4" t="str">
        <f>TEXT(Table1[[#This Row],[Invoice Date]],"yyyy")</f>
        <v>2021</v>
      </c>
      <c r="P2705" s="4" t="str">
        <f>TEXT(Table1[[#This Row],[Invoice Date]],"mmm")</f>
        <v>Mar</v>
      </c>
      <c r="Q2705" s="27">
        <f>WEEKNUM(Table1[[#This Row],[Invoice Date]]) + IF(YEAR(Table1[[#This Row],[Invoice Date]])=2021, 52, 0)</f>
        <v>62</v>
      </c>
    </row>
    <row r="2706" spans="2:17" ht="14.25" customHeight="1" x14ac:dyDescent="0.3">
      <c r="B2706" s="4" t="s">
        <v>34</v>
      </c>
      <c r="C2706" s="33">
        <v>1189833</v>
      </c>
      <c r="D2706" s="5">
        <v>44257</v>
      </c>
      <c r="E2706" s="4" t="s">
        <v>36</v>
      </c>
      <c r="F2706" s="4" t="s">
        <v>53</v>
      </c>
      <c r="G2706" s="4" t="s">
        <v>54</v>
      </c>
      <c r="H2706" s="6" t="s">
        <v>22</v>
      </c>
      <c r="I2706" s="7">
        <v>54.999999999999993</v>
      </c>
      <c r="J2706" s="8">
        <v>375</v>
      </c>
      <c r="K2706" s="9">
        <v>206249.99999999997</v>
      </c>
      <c r="L2706" s="9">
        <v>123750</v>
      </c>
      <c r="M2706" s="10">
        <v>0.60000000000000009</v>
      </c>
      <c r="N2706" s="4" t="s">
        <v>24</v>
      </c>
      <c r="O2706" s="4" t="str">
        <f>TEXT(Table1[[#This Row],[Invoice Date]],"yyyy")</f>
        <v>2021</v>
      </c>
      <c r="P2706" s="4" t="str">
        <f>TEXT(Table1[[#This Row],[Invoice Date]],"mmm")</f>
        <v>Mar</v>
      </c>
      <c r="Q2706" s="27">
        <f>WEEKNUM(Table1[[#This Row],[Invoice Date]]) + IF(YEAR(Table1[[#This Row],[Invoice Date]])=2021, 52, 0)</f>
        <v>62</v>
      </c>
    </row>
    <row r="2707" spans="2:17" ht="14.25" customHeight="1" x14ac:dyDescent="0.3">
      <c r="B2707" s="4" t="s">
        <v>26</v>
      </c>
      <c r="C2707" s="33">
        <v>1197831</v>
      </c>
      <c r="D2707" s="5">
        <v>44257</v>
      </c>
      <c r="E2707" s="4" t="s">
        <v>48</v>
      </c>
      <c r="F2707" s="4" t="s">
        <v>94</v>
      </c>
      <c r="G2707" s="4" t="s">
        <v>95</v>
      </c>
      <c r="H2707" s="6" t="s">
        <v>22</v>
      </c>
      <c r="I2707" s="7">
        <v>40.000000000000007</v>
      </c>
      <c r="J2707" s="8">
        <v>525</v>
      </c>
      <c r="K2707" s="9">
        <v>210000.00000000003</v>
      </c>
      <c r="L2707" s="9">
        <v>73500</v>
      </c>
      <c r="M2707" s="10">
        <v>0.35</v>
      </c>
      <c r="N2707" s="4" t="s">
        <v>83</v>
      </c>
      <c r="O2707" s="4" t="str">
        <f>TEXT(Table1[[#This Row],[Invoice Date]],"yyyy")</f>
        <v>2021</v>
      </c>
      <c r="P2707" s="4" t="str">
        <f>TEXT(Table1[[#This Row],[Invoice Date]],"mmm")</f>
        <v>Mar</v>
      </c>
      <c r="Q2707" s="27">
        <f>WEEKNUM(Table1[[#This Row],[Invoice Date]]) + IF(YEAR(Table1[[#This Row],[Invoice Date]])=2021, 52, 0)</f>
        <v>62</v>
      </c>
    </row>
    <row r="2708" spans="2:17" ht="14.25" customHeight="1" x14ac:dyDescent="0.3">
      <c r="B2708" s="4" t="s">
        <v>26</v>
      </c>
      <c r="C2708" s="33">
        <v>1197831</v>
      </c>
      <c r="D2708" s="5">
        <v>44257</v>
      </c>
      <c r="E2708" s="4" t="s">
        <v>48</v>
      </c>
      <c r="F2708" s="4" t="s">
        <v>94</v>
      </c>
      <c r="G2708" s="4" t="s">
        <v>95</v>
      </c>
      <c r="H2708" s="6" t="s">
        <v>17</v>
      </c>
      <c r="I2708" s="7">
        <v>30</v>
      </c>
      <c r="J2708" s="8">
        <v>920</v>
      </c>
      <c r="K2708" s="9">
        <v>276000</v>
      </c>
      <c r="L2708" s="9">
        <v>110400</v>
      </c>
      <c r="M2708" s="10">
        <v>0.4</v>
      </c>
      <c r="N2708" s="4" t="s">
        <v>83</v>
      </c>
      <c r="O2708" s="4" t="str">
        <f>TEXT(Table1[[#This Row],[Invoice Date]],"yyyy")</f>
        <v>2021</v>
      </c>
      <c r="P2708" s="4" t="str">
        <f>TEXT(Table1[[#This Row],[Invoice Date]],"mmm")</f>
        <v>Mar</v>
      </c>
      <c r="Q2708" s="27">
        <f>WEEKNUM(Table1[[#This Row],[Invoice Date]]) + IF(YEAR(Table1[[#This Row],[Invoice Date]])=2021, 52, 0)</f>
        <v>62</v>
      </c>
    </row>
    <row r="2709" spans="2:17" ht="14.25" customHeight="1" x14ac:dyDescent="0.3">
      <c r="B2709" s="4" t="s">
        <v>26</v>
      </c>
      <c r="C2709" s="33">
        <v>1197831</v>
      </c>
      <c r="D2709" s="5">
        <v>44258</v>
      </c>
      <c r="E2709" s="4" t="s">
        <v>15</v>
      </c>
      <c r="F2709" s="4" t="s">
        <v>125</v>
      </c>
      <c r="G2709" s="4" t="s">
        <v>126</v>
      </c>
      <c r="H2709" s="6" t="s">
        <v>21</v>
      </c>
      <c r="I2709" s="7">
        <v>27</v>
      </c>
      <c r="J2709" s="8">
        <v>34</v>
      </c>
      <c r="K2709" s="9">
        <v>918</v>
      </c>
      <c r="L2709" s="9">
        <v>293.76</v>
      </c>
      <c r="M2709" s="10">
        <v>0.32</v>
      </c>
      <c r="N2709" s="4" t="s">
        <v>24</v>
      </c>
      <c r="O2709" s="4" t="str">
        <f>TEXT(Table1[[#This Row],[Invoice Date]],"yyyy")</f>
        <v>2021</v>
      </c>
      <c r="P2709" s="4" t="str">
        <f>TEXT(Table1[[#This Row],[Invoice Date]],"mmm")</f>
        <v>Mar</v>
      </c>
      <c r="Q2709" s="27">
        <f>WEEKNUM(Table1[[#This Row],[Invoice Date]]) + IF(YEAR(Table1[[#This Row],[Invoice Date]])=2021, 52, 0)</f>
        <v>62</v>
      </c>
    </row>
    <row r="2710" spans="2:17" ht="14.25" customHeight="1" x14ac:dyDescent="0.3">
      <c r="B2710" s="4" t="s">
        <v>26</v>
      </c>
      <c r="C2710" s="33">
        <v>1197831</v>
      </c>
      <c r="D2710" s="5">
        <v>44258</v>
      </c>
      <c r="E2710" s="4" t="s">
        <v>15</v>
      </c>
      <c r="F2710" s="4" t="s">
        <v>125</v>
      </c>
      <c r="G2710" s="4" t="s">
        <v>126</v>
      </c>
      <c r="H2710" s="6" t="s">
        <v>21</v>
      </c>
      <c r="I2710" s="7">
        <v>32</v>
      </c>
      <c r="J2710" s="8">
        <v>30</v>
      </c>
      <c r="K2710" s="9">
        <v>960</v>
      </c>
      <c r="L2710" s="9">
        <v>403.2</v>
      </c>
      <c r="M2710" s="10">
        <v>0.42</v>
      </c>
      <c r="N2710" s="4" t="s">
        <v>83</v>
      </c>
      <c r="O2710" s="4" t="str">
        <f>TEXT(Table1[[#This Row],[Invoice Date]],"yyyy")</f>
        <v>2021</v>
      </c>
      <c r="P2710" s="4" t="str">
        <f>TEXT(Table1[[#This Row],[Invoice Date]],"mmm")</f>
        <v>Mar</v>
      </c>
      <c r="Q2710" s="27">
        <f>WEEKNUM(Table1[[#This Row],[Invoice Date]]) + IF(YEAR(Table1[[#This Row],[Invoice Date]])=2021, 52, 0)</f>
        <v>62</v>
      </c>
    </row>
    <row r="2711" spans="2:17" ht="14.25" customHeight="1" x14ac:dyDescent="0.3">
      <c r="B2711" s="4" t="s">
        <v>26</v>
      </c>
      <c r="C2711" s="33">
        <v>1197831</v>
      </c>
      <c r="D2711" s="5">
        <v>44258</v>
      </c>
      <c r="E2711" s="4" t="s">
        <v>15</v>
      </c>
      <c r="F2711" s="4" t="s">
        <v>125</v>
      </c>
      <c r="G2711" s="4" t="s">
        <v>126</v>
      </c>
      <c r="H2711" s="6" t="s">
        <v>20</v>
      </c>
      <c r="I2711" s="7">
        <v>23</v>
      </c>
      <c r="J2711" s="8">
        <v>75</v>
      </c>
      <c r="K2711" s="9">
        <v>1725</v>
      </c>
      <c r="L2711" s="9">
        <v>552</v>
      </c>
      <c r="M2711" s="10">
        <v>0.32</v>
      </c>
      <c r="N2711" s="4" t="s">
        <v>24</v>
      </c>
      <c r="O2711" s="4" t="str">
        <f>TEXT(Table1[[#This Row],[Invoice Date]],"yyyy")</f>
        <v>2021</v>
      </c>
      <c r="P2711" s="4" t="str">
        <f>TEXT(Table1[[#This Row],[Invoice Date]],"mmm")</f>
        <v>Mar</v>
      </c>
      <c r="Q2711" s="27">
        <f>WEEKNUM(Table1[[#This Row],[Invoice Date]]) + IF(YEAR(Table1[[#This Row],[Invoice Date]])=2021, 52, 0)</f>
        <v>62</v>
      </c>
    </row>
    <row r="2712" spans="2:17" ht="14.25" customHeight="1" x14ac:dyDescent="0.3">
      <c r="B2712" s="4" t="s">
        <v>26</v>
      </c>
      <c r="C2712" s="33">
        <v>1197831</v>
      </c>
      <c r="D2712" s="5">
        <v>44258</v>
      </c>
      <c r="E2712" s="4" t="s">
        <v>15</v>
      </c>
      <c r="F2712" s="4" t="s">
        <v>125</v>
      </c>
      <c r="G2712" s="4" t="s">
        <v>126</v>
      </c>
      <c r="H2712" s="6" t="s">
        <v>22</v>
      </c>
      <c r="I2712" s="7">
        <v>48</v>
      </c>
      <c r="J2712" s="8">
        <v>39</v>
      </c>
      <c r="K2712" s="9">
        <v>1872</v>
      </c>
      <c r="L2712" s="9">
        <v>748.80000000000007</v>
      </c>
      <c r="M2712" s="10">
        <v>0.4</v>
      </c>
      <c r="N2712" s="4" t="s">
        <v>83</v>
      </c>
      <c r="O2712" s="4" t="str">
        <f>TEXT(Table1[[#This Row],[Invoice Date]],"yyyy")</f>
        <v>2021</v>
      </c>
      <c r="P2712" s="4" t="str">
        <f>TEXT(Table1[[#This Row],[Invoice Date]],"mmm")</f>
        <v>Mar</v>
      </c>
      <c r="Q2712" s="27">
        <f>WEEKNUM(Table1[[#This Row],[Invoice Date]]) + IF(YEAR(Table1[[#This Row],[Invoice Date]])=2021, 52, 0)</f>
        <v>62</v>
      </c>
    </row>
    <row r="2713" spans="2:17" ht="14.25" customHeight="1" x14ac:dyDescent="0.3">
      <c r="B2713" s="4" t="s">
        <v>26</v>
      </c>
      <c r="C2713" s="33">
        <v>1197831</v>
      </c>
      <c r="D2713" s="5">
        <v>44258</v>
      </c>
      <c r="E2713" s="4" t="s">
        <v>15</v>
      </c>
      <c r="F2713" s="4" t="s">
        <v>125</v>
      </c>
      <c r="G2713" s="4" t="s">
        <v>126</v>
      </c>
      <c r="H2713" s="6" t="s">
        <v>20</v>
      </c>
      <c r="I2713" s="7">
        <v>29</v>
      </c>
      <c r="J2713" s="8">
        <v>68</v>
      </c>
      <c r="K2713" s="9">
        <v>1972</v>
      </c>
      <c r="L2713" s="9">
        <v>887.39999999999986</v>
      </c>
      <c r="M2713" s="10">
        <v>0.44999999999999996</v>
      </c>
      <c r="N2713" s="4" t="s">
        <v>83</v>
      </c>
      <c r="O2713" s="4" t="str">
        <f>TEXT(Table1[[#This Row],[Invoice Date]],"yyyy")</f>
        <v>2021</v>
      </c>
      <c r="P2713" s="4" t="str">
        <f>TEXT(Table1[[#This Row],[Invoice Date]],"mmm")</f>
        <v>Mar</v>
      </c>
      <c r="Q2713" s="27">
        <f>WEEKNUM(Table1[[#This Row],[Invoice Date]]) + IF(YEAR(Table1[[#This Row],[Invoice Date]])=2021, 52, 0)</f>
        <v>62</v>
      </c>
    </row>
    <row r="2714" spans="2:17" ht="14.25" customHeight="1" x14ac:dyDescent="0.3">
      <c r="B2714" s="4" t="s">
        <v>26</v>
      </c>
      <c r="C2714" s="33">
        <v>1197831</v>
      </c>
      <c r="D2714" s="5">
        <v>44258</v>
      </c>
      <c r="E2714" s="4" t="s">
        <v>15</v>
      </c>
      <c r="F2714" s="4" t="s">
        <v>125</v>
      </c>
      <c r="G2714" s="4" t="s">
        <v>126</v>
      </c>
      <c r="H2714" s="6" t="s">
        <v>22</v>
      </c>
      <c r="I2714" s="7">
        <v>39</v>
      </c>
      <c r="J2714" s="8">
        <v>53</v>
      </c>
      <c r="K2714" s="9">
        <v>2067</v>
      </c>
      <c r="L2714" s="9">
        <v>702.78</v>
      </c>
      <c r="M2714" s="10">
        <v>0.33999999999999997</v>
      </c>
      <c r="N2714" s="4" t="s">
        <v>24</v>
      </c>
      <c r="O2714" s="4" t="str">
        <f>TEXT(Table1[[#This Row],[Invoice Date]],"yyyy")</f>
        <v>2021</v>
      </c>
      <c r="P2714" s="4" t="str">
        <f>TEXT(Table1[[#This Row],[Invoice Date]],"mmm")</f>
        <v>Mar</v>
      </c>
      <c r="Q2714" s="27">
        <f>WEEKNUM(Table1[[#This Row],[Invoice Date]]) + IF(YEAR(Table1[[#This Row],[Invoice Date]])=2021, 52, 0)</f>
        <v>62</v>
      </c>
    </row>
    <row r="2715" spans="2:17" ht="14.25" customHeight="1" x14ac:dyDescent="0.3">
      <c r="B2715" s="4" t="s">
        <v>26</v>
      </c>
      <c r="C2715" s="33">
        <v>1197831</v>
      </c>
      <c r="D2715" s="5">
        <v>44258</v>
      </c>
      <c r="E2715" s="4" t="s">
        <v>15</v>
      </c>
      <c r="F2715" s="4" t="s">
        <v>125</v>
      </c>
      <c r="G2715" s="4" t="s">
        <v>126</v>
      </c>
      <c r="H2715" s="6" t="s">
        <v>19</v>
      </c>
      <c r="I2715" s="7">
        <v>38</v>
      </c>
      <c r="J2715" s="8">
        <v>56</v>
      </c>
      <c r="K2715" s="9">
        <v>2128</v>
      </c>
      <c r="L2715" s="9">
        <v>1149.1200000000001</v>
      </c>
      <c r="M2715" s="10">
        <v>0.54</v>
      </c>
      <c r="N2715" s="4" t="s">
        <v>83</v>
      </c>
      <c r="O2715" s="4" t="str">
        <f>TEXT(Table1[[#This Row],[Invoice Date]],"yyyy")</f>
        <v>2021</v>
      </c>
      <c r="P2715" s="4" t="str">
        <f>TEXT(Table1[[#This Row],[Invoice Date]],"mmm")</f>
        <v>Mar</v>
      </c>
      <c r="Q2715" s="27">
        <f>WEEKNUM(Table1[[#This Row],[Invoice Date]]) + IF(YEAR(Table1[[#This Row],[Invoice Date]])=2021, 52, 0)</f>
        <v>62</v>
      </c>
    </row>
    <row r="2716" spans="2:17" ht="14.25" customHeight="1" x14ac:dyDescent="0.3">
      <c r="B2716" s="4" t="s">
        <v>26</v>
      </c>
      <c r="C2716" s="33">
        <v>1197831</v>
      </c>
      <c r="D2716" s="5">
        <v>44258</v>
      </c>
      <c r="E2716" s="4" t="s">
        <v>15</v>
      </c>
      <c r="F2716" s="4" t="s">
        <v>125</v>
      </c>
      <c r="G2716" s="4" t="s">
        <v>126</v>
      </c>
      <c r="H2716" s="6" t="s">
        <v>19</v>
      </c>
      <c r="I2716" s="7">
        <v>32</v>
      </c>
      <c r="J2716" s="8">
        <v>68</v>
      </c>
      <c r="K2716" s="9">
        <v>2176</v>
      </c>
      <c r="L2716" s="9">
        <v>979.2</v>
      </c>
      <c r="M2716" s="10">
        <v>0.45</v>
      </c>
      <c r="N2716" s="4" t="s">
        <v>24</v>
      </c>
      <c r="O2716" s="4" t="str">
        <f>TEXT(Table1[[#This Row],[Invoice Date]],"yyyy")</f>
        <v>2021</v>
      </c>
      <c r="P2716" s="4" t="str">
        <f>TEXT(Table1[[#This Row],[Invoice Date]],"mmm")</f>
        <v>Mar</v>
      </c>
      <c r="Q2716" s="27">
        <f>WEEKNUM(Table1[[#This Row],[Invoice Date]]) + IF(YEAR(Table1[[#This Row],[Invoice Date]])=2021, 52, 0)</f>
        <v>62</v>
      </c>
    </row>
    <row r="2717" spans="2:17" ht="14.25" customHeight="1" x14ac:dyDescent="0.3">
      <c r="B2717" s="4" t="s">
        <v>26</v>
      </c>
      <c r="C2717" s="33">
        <v>1197831</v>
      </c>
      <c r="D2717" s="5">
        <v>44258</v>
      </c>
      <c r="E2717" s="4" t="s">
        <v>15</v>
      </c>
      <c r="F2717" s="4" t="s">
        <v>125</v>
      </c>
      <c r="G2717" s="4" t="s">
        <v>126</v>
      </c>
      <c r="H2717" s="6" t="s">
        <v>23</v>
      </c>
      <c r="I2717" s="7">
        <v>29</v>
      </c>
      <c r="J2717" s="8">
        <v>85</v>
      </c>
      <c r="K2717" s="9">
        <v>2465</v>
      </c>
      <c r="L2717" s="9">
        <v>961.34999999999991</v>
      </c>
      <c r="M2717" s="10">
        <v>0.38999999999999996</v>
      </c>
      <c r="N2717" s="4" t="s">
        <v>24</v>
      </c>
      <c r="O2717" s="4" t="str">
        <f>TEXT(Table1[[#This Row],[Invoice Date]],"yyyy")</f>
        <v>2021</v>
      </c>
      <c r="P2717" s="4" t="str">
        <f>TEXT(Table1[[#This Row],[Invoice Date]],"mmm")</f>
        <v>Mar</v>
      </c>
      <c r="Q2717" s="27">
        <f>WEEKNUM(Table1[[#This Row],[Invoice Date]]) + IF(YEAR(Table1[[#This Row],[Invoice Date]])=2021, 52, 0)</f>
        <v>62</v>
      </c>
    </row>
    <row r="2718" spans="2:17" ht="14.25" customHeight="1" x14ac:dyDescent="0.3">
      <c r="B2718" s="4" t="s">
        <v>26</v>
      </c>
      <c r="C2718" s="33">
        <v>1197831</v>
      </c>
      <c r="D2718" s="5">
        <v>44258</v>
      </c>
      <c r="E2718" s="4" t="s">
        <v>15</v>
      </c>
      <c r="F2718" s="4" t="s">
        <v>125</v>
      </c>
      <c r="G2718" s="4" t="s">
        <v>126</v>
      </c>
      <c r="H2718" s="6" t="s">
        <v>23</v>
      </c>
      <c r="I2718" s="7">
        <v>38</v>
      </c>
      <c r="J2718" s="8">
        <v>73</v>
      </c>
      <c r="K2718" s="9">
        <v>2774</v>
      </c>
      <c r="L2718" s="9">
        <v>1359.26</v>
      </c>
      <c r="M2718" s="10">
        <v>0.49</v>
      </c>
      <c r="N2718" s="4" t="s">
        <v>83</v>
      </c>
      <c r="O2718" s="4" t="str">
        <f>TEXT(Table1[[#This Row],[Invoice Date]],"yyyy")</f>
        <v>2021</v>
      </c>
      <c r="P2718" s="4" t="str">
        <f>TEXT(Table1[[#This Row],[Invoice Date]],"mmm")</f>
        <v>Mar</v>
      </c>
      <c r="Q2718" s="27">
        <f>WEEKNUM(Table1[[#This Row],[Invoice Date]]) + IF(YEAR(Table1[[#This Row],[Invoice Date]])=2021, 52, 0)</f>
        <v>62</v>
      </c>
    </row>
    <row r="2719" spans="2:17" ht="14.25" customHeight="1" x14ac:dyDescent="0.3">
      <c r="B2719" s="4" t="s">
        <v>26</v>
      </c>
      <c r="C2719" s="33">
        <v>1197831</v>
      </c>
      <c r="D2719" s="5">
        <v>44258</v>
      </c>
      <c r="E2719" s="4" t="s">
        <v>15</v>
      </c>
      <c r="F2719" s="4" t="s">
        <v>125</v>
      </c>
      <c r="G2719" s="4" t="s">
        <v>126</v>
      </c>
      <c r="H2719" s="6" t="s">
        <v>17</v>
      </c>
      <c r="I2719" s="7">
        <v>26</v>
      </c>
      <c r="J2719" s="8">
        <v>182</v>
      </c>
      <c r="K2719" s="9">
        <v>4732</v>
      </c>
      <c r="L2719" s="9">
        <v>2034.7600000000002</v>
      </c>
      <c r="M2719" s="10">
        <v>0.43000000000000005</v>
      </c>
      <c r="N2719" s="4" t="s">
        <v>24</v>
      </c>
      <c r="O2719" s="4" t="str">
        <f>TEXT(Table1[[#This Row],[Invoice Date]],"yyyy")</f>
        <v>2021</v>
      </c>
      <c r="P2719" s="4" t="str">
        <f>TEXT(Table1[[#This Row],[Invoice Date]],"mmm")</f>
        <v>Mar</v>
      </c>
      <c r="Q2719" s="27">
        <f>WEEKNUM(Table1[[#This Row],[Invoice Date]]) + IF(YEAR(Table1[[#This Row],[Invoice Date]])=2021, 52, 0)</f>
        <v>62</v>
      </c>
    </row>
    <row r="2720" spans="2:17" ht="14.25" customHeight="1" x14ac:dyDescent="0.3">
      <c r="B2720" s="4" t="s">
        <v>26</v>
      </c>
      <c r="C2720" s="33">
        <v>1197831</v>
      </c>
      <c r="D2720" s="5">
        <v>44258</v>
      </c>
      <c r="E2720" s="4" t="s">
        <v>15</v>
      </c>
      <c r="F2720" s="4" t="s">
        <v>125</v>
      </c>
      <c r="G2720" s="4" t="s">
        <v>126</v>
      </c>
      <c r="H2720" s="6" t="s">
        <v>17</v>
      </c>
      <c r="I2720" s="7">
        <v>39</v>
      </c>
      <c r="J2720" s="8">
        <v>130</v>
      </c>
      <c r="K2720" s="9">
        <v>5070</v>
      </c>
      <c r="L2720" s="9">
        <v>2535</v>
      </c>
      <c r="M2720" s="10">
        <v>0.5</v>
      </c>
      <c r="N2720" s="4" t="s">
        <v>83</v>
      </c>
      <c r="O2720" s="4" t="str">
        <f>TEXT(Table1[[#This Row],[Invoice Date]],"yyyy")</f>
        <v>2021</v>
      </c>
      <c r="P2720" s="4" t="str">
        <f>TEXT(Table1[[#This Row],[Invoice Date]],"mmm")</f>
        <v>Mar</v>
      </c>
      <c r="Q2720" s="27">
        <f>WEEKNUM(Table1[[#This Row],[Invoice Date]]) + IF(YEAR(Table1[[#This Row],[Invoice Date]])=2021, 52, 0)</f>
        <v>62</v>
      </c>
    </row>
    <row r="2721" spans="2:17" ht="14.25" customHeight="1" x14ac:dyDescent="0.3">
      <c r="B2721" s="4" t="s">
        <v>34</v>
      </c>
      <c r="C2721" s="33">
        <v>1189833</v>
      </c>
      <c r="D2721" s="5">
        <v>44258</v>
      </c>
      <c r="E2721" s="4" t="s">
        <v>36</v>
      </c>
      <c r="F2721" s="4" t="s">
        <v>53</v>
      </c>
      <c r="G2721" s="4" t="s">
        <v>54</v>
      </c>
      <c r="H2721" s="6" t="s">
        <v>23</v>
      </c>
      <c r="I2721" s="7">
        <v>56</v>
      </c>
      <c r="J2721" s="8">
        <v>133</v>
      </c>
      <c r="K2721" s="9">
        <v>7448</v>
      </c>
      <c r="L2721" s="9">
        <v>2830.2400000000002</v>
      </c>
      <c r="M2721" s="10">
        <v>0.38</v>
      </c>
      <c r="N2721" s="4" t="s">
        <v>83</v>
      </c>
      <c r="O2721" s="4" t="str">
        <f>TEXT(Table1[[#This Row],[Invoice Date]],"yyyy")</f>
        <v>2021</v>
      </c>
      <c r="P2721" s="4" t="str">
        <f>TEXT(Table1[[#This Row],[Invoice Date]],"mmm")</f>
        <v>Mar</v>
      </c>
      <c r="Q2721" s="27">
        <f>WEEKNUM(Table1[[#This Row],[Invoice Date]]) + IF(YEAR(Table1[[#This Row],[Invoice Date]])=2021, 52, 0)</f>
        <v>62</v>
      </c>
    </row>
    <row r="2722" spans="2:17" ht="14.25" customHeight="1" x14ac:dyDescent="0.3">
      <c r="B2722" s="4" t="s">
        <v>26</v>
      </c>
      <c r="C2722" s="33">
        <v>1197831</v>
      </c>
      <c r="D2722" s="5">
        <v>44258</v>
      </c>
      <c r="E2722" s="4" t="s">
        <v>15</v>
      </c>
      <c r="F2722" s="4" t="s">
        <v>125</v>
      </c>
      <c r="G2722" s="4" t="s">
        <v>126</v>
      </c>
      <c r="H2722" s="6" t="s">
        <v>21</v>
      </c>
      <c r="I2722" s="7">
        <v>35</v>
      </c>
      <c r="J2722" s="8">
        <v>100</v>
      </c>
      <c r="K2722" s="9">
        <v>35000</v>
      </c>
      <c r="L2722" s="9">
        <v>10500</v>
      </c>
      <c r="M2722" s="10">
        <v>0.3</v>
      </c>
      <c r="N2722" s="4" t="s">
        <v>18</v>
      </c>
      <c r="O2722" s="4" t="str">
        <f>TEXT(Table1[[#This Row],[Invoice Date]],"yyyy")</f>
        <v>2021</v>
      </c>
      <c r="P2722" s="4" t="str">
        <f>TEXT(Table1[[#This Row],[Invoice Date]],"mmm")</f>
        <v>Mar</v>
      </c>
      <c r="Q2722" s="27">
        <f>WEEKNUM(Table1[[#This Row],[Invoice Date]]) + IF(YEAR(Table1[[#This Row],[Invoice Date]])=2021, 52, 0)</f>
        <v>62</v>
      </c>
    </row>
    <row r="2723" spans="2:17" ht="14.25" customHeight="1" x14ac:dyDescent="0.3">
      <c r="B2723" s="4" t="s">
        <v>26</v>
      </c>
      <c r="C2723" s="33">
        <v>1197831</v>
      </c>
      <c r="D2723" s="5">
        <v>44258</v>
      </c>
      <c r="E2723" s="4" t="s">
        <v>15</v>
      </c>
      <c r="F2723" s="4" t="s">
        <v>125</v>
      </c>
      <c r="G2723" s="4" t="s">
        <v>126</v>
      </c>
      <c r="H2723" s="6" t="s">
        <v>22</v>
      </c>
      <c r="I2723" s="7">
        <v>50</v>
      </c>
      <c r="J2723" s="8">
        <v>150</v>
      </c>
      <c r="K2723" s="9">
        <v>75000</v>
      </c>
      <c r="L2723" s="9">
        <v>22500</v>
      </c>
      <c r="M2723" s="10">
        <v>0.3</v>
      </c>
      <c r="N2723" s="4" t="s">
        <v>18</v>
      </c>
      <c r="O2723" s="4" t="str">
        <f>TEXT(Table1[[#This Row],[Invoice Date]],"yyyy")</f>
        <v>2021</v>
      </c>
      <c r="P2723" s="4" t="str">
        <f>TEXT(Table1[[#This Row],[Invoice Date]],"mmm")</f>
        <v>Mar</v>
      </c>
      <c r="Q2723" s="27">
        <f>WEEKNUM(Table1[[#This Row],[Invoice Date]]) + IF(YEAR(Table1[[#This Row],[Invoice Date]])=2021, 52, 0)</f>
        <v>62</v>
      </c>
    </row>
    <row r="2724" spans="2:17" ht="14.25" customHeight="1" x14ac:dyDescent="0.3">
      <c r="B2724" s="4" t="s">
        <v>26</v>
      </c>
      <c r="C2724" s="33">
        <v>1197831</v>
      </c>
      <c r="D2724" s="5">
        <v>44258</v>
      </c>
      <c r="E2724" s="4" t="s">
        <v>15</v>
      </c>
      <c r="F2724" s="4" t="s">
        <v>125</v>
      </c>
      <c r="G2724" s="4" t="s">
        <v>126</v>
      </c>
      <c r="H2724" s="6" t="s">
        <v>20</v>
      </c>
      <c r="I2724" s="7">
        <v>30.000000000000004</v>
      </c>
      <c r="J2724" s="8">
        <v>250</v>
      </c>
      <c r="K2724" s="9">
        <v>75000.000000000015</v>
      </c>
      <c r="L2724" s="9">
        <v>22500.000000000004</v>
      </c>
      <c r="M2724" s="10">
        <v>0.3</v>
      </c>
      <c r="N2724" s="4" t="s">
        <v>18</v>
      </c>
      <c r="O2724" s="4" t="str">
        <f>TEXT(Table1[[#This Row],[Invoice Date]],"yyyy")</f>
        <v>2021</v>
      </c>
      <c r="P2724" s="4" t="str">
        <f>TEXT(Table1[[#This Row],[Invoice Date]],"mmm")</f>
        <v>Mar</v>
      </c>
      <c r="Q2724" s="27">
        <f>WEEKNUM(Table1[[#This Row],[Invoice Date]]) + IF(YEAR(Table1[[#This Row],[Invoice Date]])=2021, 52, 0)</f>
        <v>62</v>
      </c>
    </row>
    <row r="2725" spans="2:17" ht="14.25" customHeight="1" x14ac:dyDescent="0.3">
      <c r="B2725" s="4" t="s">
        <v>26</v>
      </c>
      <c r="C2725" s="33">
        <v>1197831</v>
      </c>
      <c r="D2725" s="5">
        <v>44258</v>
      </c>
      <c r="E2725" s="4" t="s">
        <v>15</v>
      </c>
      <c r="F2725" s="4" t="s">
        <v>125</v>
      </c>
      <c r="G2725" s="4" t="s">
        <v>126</v>
      </c>
      <c r="H2725" s="6" t="s">
        <v>19</v>
      </c>
      <c r="I2725" s="7">
        <v>40</v>
      </c>
      <c r="J2725" s="8">
        <v>225</v>
      </c>
      <c r="K2725" s="9">
        <v>90000</v>
      </c>
      <c r="L2725" s="9">
        <v>36000</v>
      </c>
      <c r="M2725" s="10">
        <v>0.4</v>
      </c>
      <c r="N2725" s="4" t="s">
        <v>18</v>
      </c>
      <c r="O2725" s="4" t="str">
        <f>TEXT(Table1[[#This Row],[Invoice Date]],"yyyy")</f>
        <v>2021</v>
      </c>
      <c r="P2725" s="4" t="str">
        <f>TEXT(Table1[[#This Row],[Invoice Date]],"mmm")</f>
        <v>Mar</v>
      </c>
      <c r="Q2725" s="27">
        <f>WEEKNUM(Table1[[#This Row],[Invoice Date]]) + IF(YEAR(Table1[[#This Row],[Invoice Date]])=2021, 52, 0)</f>
        <v>62</v>
      </c>
    </row>
    <row r="2726" spans="2:17" ht="14.25" customHeight="1" x14ac:dyDescent="0.3">
      <c r="B2726" s="4" t="s">
        <v>26</v>
      </c>
      <c r="C2726" s="33">
        <v>1197831</v>
      </c>
      <c r="D2726" s="5">
        <v>44258</v>
      </c>
      <c r="E2726" s="4" t="s">
        <v>15</v>
      </c>
      <c r="F2726" s="4" t="s">
        <v>125</v>
      </c>
      <c r="G2726" s="4" t="s">
        <v>126</v>
      </c>
      <c r="H2726" s="6" t="s">
        <v>23</v>
      </c>
      <c r="I2726" s="7">
        <v>40</v>
      </c>
      <c r="J2726" s="8">
        <v>250</v>
      </c>
      <c r="K2726" s="9">
        <v>100000</v>
      </c>
      <c r="L2726" s="9">
        <v>35000</v>
      </c>
      <c r="M2726" s="10">
        <v>0.35</v>
      </c>
      <c r="N2726" s="4" t="s">
        <v>18</v>
      </c>
      <c r="O2726" s="4" t="str">
        <f>TEXT(Table1[[#This Row],[Invoice Date]],"yyyy")</f>
        <v>2021</v>
      </c>
      <c r="P2726" s="4" t="str">
        <f>TEXT(Table1[[#This Row],[Invoice Date]],"mmm")</f>
        <v>Mar</v>
      </c>
      <c r="Q2726" s="27">
        <f>WEEKNUM(Table1[[#This Row],[Invoice Date]]) + IF(YEAR(Table1[[#This Row],[Invoice Date]])=2021, 52, 0)</f>
        <v>62</v>
      </c>
    </row>
    <row r="2727" spans="2:17" ht="14.25" customHeight="1" x14ac:dyDescent="0.3">
      <c r="B2727" s="4" t="s">
        <v>26</v>
      </c>
      <c r="C2727" s="33">
        <v>1197831</v>
      </c>
      <c r="D2727" s="5">
        <v>44258</v>
      </c>
      <c r="E2727" s="4" t="s">
        <v>15</v>
      </c>
      <c r="F2727" s="4" t="s">
        <v>125</v>
      </c>
      <c r="G2727" s="4" t="s">
        <v>126</v>
      </c>
      <c r="H2727" s="6" t="s">
        <v>17</v>
      </c>
      <c r="I2727" s="7">
        <v>40</v>
      </c>
      <c r="J2727" s="8">
        <v>520</v>
      </c>
      <c r="K2727" s="9">
        <v>208000</v>
      </c>
      <c r="L2727" s="9">
        <v>83200</v>
      </c>
      <c r="M2727" s="10">
        <v>0.4</v>
      </c>
      <c r="N2727" s="4" t="s">
        <v>18</v>
      </c>
      <c r="O2727" s="4" t="str">
        <f>TEXT(Table1[[#This Row],[Invoice Date]],"yyyy")</f>
        <v>2021</v>
      </c>
      <c r="P2727" s="4" t="str">
        <f>TEXT(Table1[[#This Row],[Invoice Date]],"mmm")</f>
        <v>Mar</v>
      </c>
      <c r="Q2727" s="27">
        <f>WEEKNUM(Table1[[#This Row],[Invoice Date]]) + IF(YEAR(Table1[[#This Row],[Invoice Date]])=2021, 52, 0)</f>
        <v>62</v>
      </c>
    </row>
    <row r="2728" spans="2:17" ht="14.25" customHeight="1" x14ac:dyDescent="0.3">
      <c r="B2728" s="4" t="s">
        <v>34</v>
      </c>
      <c r="C2728" s="33">
        <v>1189833</v>
      </c>
      <c r="D2728" s="5">
        <v>44258</v>
      </c>
      <c r="E2728" s="4" t="s">
        <v>36</v>
      </c>
      <c r="F2728" s="4" t="s">
        <v>53</v>
      </c>
      <c r="G2728" s="4" t="s">
        <v>54</v>
      </c>
      <c r="H2728" s="6" t="s">
        <v>23</v>
      </c>
      <c r="I2728" s="7">
        <v>60</v>
      </c>
      <c r="J2728" s="8">
        <v>475</v>
      </c>
      <c r="K2728" s="9">
        <v>285000</v>
      </c>
      <c r="L2728" s="9">
        <v>71250</v>
      </c>
      <c r="M2728" s="10">
        <v>0.25</v>
      </c>
      <c r="N2728" s="4" t="s">
        <v>24</v>
      </c>
      <c r="O2728" s="4" t="str">
        <f>TEXT(Table1[[#This Row],[Invoice Date]],"yyyy")</f>
        <v>2021</v>
      </c>
      <c r="P2728" s="4" t="str">
        <f>TEXT(Table1[[#This Row],[Invoice Date]],"mmm")</f>
        <v>Mar</v>
      </c>
      <c r="Q2728" s="27">
        <f>WEEKNUM(Table1[[#This Row],[Invoice Date]]) + IF(YEAR(Table1[[#This Row],[Invoice Date]])=2021, 52, 0)</f>
        <v>62</v>
      </c>
    </row>
    <row r="2729" spans="2:17" ht="14.25" customHeight="1" x14ac:dyDescent="0.3">
      <c r="B2729" s="4" t="s">
        <v>34</v>
      </c>
      <c r="C2729" s="33">
        <v>1189833</v>
      </c>
      <c r="D2729" s="5">
        <v>44259</v>
      </c>
      <c r="E2729" s="4" t="s">
        <v>36</v>
      </c>
      <c r="F2729" s="4" t="s">
        <v>53</v>
      </c>
      <c r="G2729" s="4" t="s">
        <v>54</v>
      </c>
      <c r="H2729" s="6" t="s">
        <v>17</v>
      </c>
      <c r="I2729" s="7">
        <v>41</v>
      </c>
      <c r="J2729" s="8">
        <v>196</v>
      </c>
      <c r="K2729" s="9">
        <v>8036</v>
      </c>
      <c r="L2729" s="9">
        <v>4500.1600000000008</v>
      </c>
      <c r="M2729" s="10">
        <v>0.56000000000000005</v>
      </c>
      <c r="N2729" s="4" t="s">
        <v>83</v>
      </c>
      <c r="O2729" s="4" t="str">
        <f>TEXT(Table1[[#This Row],[Invoice Date]],"yyyy")</f>
        <v>2021</v>
      </c>
      <c r="P2729" s="4" t="str">
        <f>TEXT(Table1[[#This Row],[Invoice Date]],"mmm")</f>
        <v>Mar</v>
      </c>
      <c r="Q2729" s="27">
        <f>WEEKNUM(Table1[[#This Row],[Invoice Date]]) + IF(YEAR(Table1[[#This Row],[Invoice Date]])=2021, 52, 0)</f>
        <v>62</v>
      </c>
    </row>
    <row r="2730" spans="2:17" ht="14.25" customHeight="1" x14ac:dyDescent="0.3">
      <c r="B2730" s="4" t="s">
        <v>34</v>
      </c>
      <c r="C2730" s="33">
        <v>1189833</v>
      </c>
      <c r="D2730" s="5">
        <v>44259</v>
      </c>
      <c r="E2730" s="4" t="s">
        <v>36</v>
      </c>
      <c r="F2730" s="4" t="s">
        <v>53</v>
      </c>
      <c r="G2730" s="4" t="s">
        <v>54</v>
      </c>
      <c r="H2730" s="6" t="s">
        <v>17</v>
      </c>
      <c r="I2730" s="7">
        <v>45</v>
      </c>
      <c r="J2730" s="8">
        <v>675</v>
      </c>
      <c r="K2730" s="9">
        <v>303750</v>
      </c>
      <c r="L2730" s="9">
        <v>136687.5</v>
      </c>
      <c r="M2730" s="10">
        <v>0.45</v>
      </c>
      <c r="N2730" s="4" t="s">
        <v>24</v>
      </c>
      <c r="O2730" s="4" t="str">
        <f>TEXT(Table1[[#This Row],[Invoice Date]],"yyyy")</f>
        <v>2021</v>
      </c>
      <c r="P2730" s="4" t="str">
        <f>TEXT(Table1[[#This Row],[Invoice Date]],"mmm")</f>
        <v>Mar</v>
      </c>
      <c r="Q2730" s="27">
        <f>WEEKNUM(Table1[[#This Row],[Invoice Date]]) + IF(YEAR(Table1[[#This Row],[Invoice Date]])=2021, 52, 0)</f>
        <v>62</v>
      </c>
    </row>
    <row r="2731" spans="2:17" ht="14.25" customHeight="1" x14ac:dyDescent="0.3">
      <c r="B2731" s="4" t="s">
        <v>14</v>
      </c>
      <c r="C2731" s="33">
        <v>1185732</v>
      </c>
      <c r="D2731" s="5">
        <v>44260</v>
      </c>
      <c r="E2731" s="4" t="s">
        <v>36</v>
      </c>
      <c r="F2731" s="4" t="s">
        <v>112</v>
      </c>
      <c r="G2731" s="4" t="s">
        <v>113</v>
      </c>
      <c r="H2731" s="6" t="s">
        <v>21</v>
      </c>
      <c r="I2731" s="7">
        <v>14</v>
      </c>
      <c r="J2731" s="8">
        <v>28</v>
      </c>
      <c r="K2731" s="9">
        <v>392</v>
      </c>
      <c r="L2731" s="9">
        <v>164.64</v>
      </c>
      <c r="M2731" s="10">
        <v>0.42</v>
      </c>
      <c r="N2731" s="4" t="s">
        <v>83</v>
      </c>
      <c r="O2731" s="4" t="str">
        <f>TEXT(Table1[[#This Row],[Invoice Date]],"yyyy")</f>
        <v>2021</v>
      </c>
      <c r="P2731" s="4" t="str">
        <f>TEXT(Table1[[#This Row],[Invoice Date]],"mmm")</f>
        <v>Mar</v>
      </c>
      <c r="Q2731" s="27">
        <f>WEEKNUM(Table1[[#This Row],[Invoice Date]]) + IF(YEAR(Table1[[#This Row],[Invoice Date]])=2021, 52, 0)</f>
        <v>62</v>
      </c>
    </row>
    <row r="2732" spans="2:17" ht="14.25" customHeight="1" x14ac:dyDescent="0.3">
      <c r="B2732" s="4" t="s">
        <v>14</v>
      </c>
      <c r="C2732" s="33">
        <v>1185732</v>
      </c>
      <c r="D2732" s="5">
        <v>44260</v>
      </c>
      <c r="E2732" s="4" t="s">
        <v>36</v>
      </c>
      <c r="F2732" s="4" t="s">
        <v>112</v>
      </c>
      <c r="G2732" s="4" t="s">
        <v>113</v>
      </c>
      <c r="H2732" s="6" t="s">
        <v>20</v>
      </c>
      <c r="I2732" s="7">
        <v>9</v>
      </c>
      <c r="J2732" s="8">
        <v>65</v>
      </c>
      <c r="K2732" s="9">
        <v>585</v>
      </c>
      <c r="L2732" s="9">
        <v>234</v>
      </c>
      <c r="M2732" s="10">
        <v>0.4</v>
      </c>
      <c r="N2732" s="4" t="s">
        <v>83</v>
      </c>
      <c r="O2732" s="4" t="str">
        <f>TEXT(Table1[[#This Row],[Invoice Date]],"yyyy")</f>
        <v>2021</v>
      </c>
      <c r="P2732" s="4" t="str">
        <f>TEXT(Table1[[#This Row],[Invoice Date]],"mmm")</f>
        <v>Mar</v>
      </c>
      <c r="Q2732" s="27">
        <f>WEEKNUM(Table1[[#This Row],[Invoice Date]]) + IF(YEAR(Table1[[#This Row],[Invoice Date]])=2021, 52, 0)</f>
        <v>62</v>
      </c>
    </row>
    <row r="2733" spans="2:17" ht="14.25" customHeight="1" x14ac:dyDescent="0.3">
      <c r="B2733" s="4" t="s">
        <v>14</v>
      </c>
      <c r="C2733" s="33">
        <v>1185732</v>
      </c>
      <c r="D2733" s="5">
        <v>44260</v>
      </c>
      <c r="E2733" s="4" t="s">
        <v>36</v>
      </c>
      <c r="F2733" s="4" t="s">
        <v>112</v>
      </c>
      <c r="G2733" s="4" t="s">
        <v>113</v>
      </c>
      <c r="H2733" s="6" t="s">
        <v>19</v>
      </c>
      <c r="I2733" s="7">
        <v>19</v>
      </c>
      <c r="J2733" s="8">
        <v>47</v>
      </c>
      <c r="K2733" s="9">
        <v>893</v>
      </c>
      <c r="L2733" s="9">
        <v>401.84999999999997</v>
      </c>
      <c r="M2733" s="10">
        <v>0.44999999999999996</v>
      </c>
      <c r="N2733" s="4" t="s">
        <v>83</v>
      </c>
      <c r="O2733" s="4" t="str">
        <f>TEXT(Table1[[#This Row],[Invoice Date]],"yyyy")</f>
        <v>2021</v>
      </c>
      <c r="P2733" s="4" t="str">
        <f>TEXT(Table1[[#This Row],[Invoice Date]],"mmm")</f>
        <v>Mar</v>
      </c>
      <c r="Q2733" s="27">
        <f>WEEKNUM(Table1[[#This Row],[Invoice Date]]) + IF(YEAR(Table1[[#This Row],[Invoice Date]])=2021, 52, 0)</f>
        <v>62</v>
      </c>
    </row>
    <row r="2734" spans="2:17" ht="14.25" customHeight="1" x14ac:dyDescent="0.3">
      <c r="B2734" s="4" t="s">
        <v>14</v>
      </c>
      <c r="C2734" s="33">
        <v>1185732</v>
      </c>
      <c r="D2734" s="5">
        <v>44260</v>
      </c>
      <c r="E2734" s="4" t="s">
        <v>36</v>
      </c>
      <c r="F2734" s="4" t="s">
        <v>112</v>
      </c>
      <c r="G2734" s="4" t="s">
        <v>113</v>
      </c>
      <c r="H2734" s="6" t="s">
        <v>22</v>
      </c>
      <c r="I2734" s="7">
        <v>28</v>
      </c>
      <c r="J2734" s="8">
        <v>39</v>
      </c>
      <c r="K2734" s="9">
        <v>1092</v>
      </c>
      <c r="L2734" s="9">
        <v>698.88</v>
      </c>
      <c r="M2734" s="10">
        <v>0.64</v>
      </c>
      <c r="N2734" s="4" t="s">
        <v>83</v>
      </c>
      <c r="O2734" s="4" t="str">
        <f>TEXT(Table1[[#This Row],[Invoice Date]],"yyyy")</f>
        <v>2021</v>
      </c>
      <c r="P2734" s="4" t="str">
        <f>TEXT(Table1[[#This Row],[Invoice Date]],"mmm")</f>
        <v>Mar</v>
      </c>
      <c r="Q2734" s="27">
        <f>WEEKNUM(Table1[[#This Row],[Invoice Date]]) + IF(YEAR(Table1[[#This Row],[Invoice Date]])=2021, 52, 0)</f>
        <v>62</v>
      </c>
    </row>
    <row r="2735" spans="2:17" ht="14.25" customHeight="1" x14ac:dyDescent="0.3">
      <c r="B2735" s="4" t="s">
        <v>14</v>
      </c>
      <c r="C2735" s="33">
        <v>1185732</v>
      </c>
      <c r="D2735" s="5">
        <v>44260</v>
      </c>
      <c r="E2735" s="4" t="s">
        <v>36</v>
      </c>
      <c r="F2735" s="4" t="s">
        <v>112</v>
      </c>
      <c r="G2735" s="4" t="s">
        <v>113</v>
      </c>
      <c r="H2735" s="6" t="s">
        <v>23</v>
      </c>
      <c r="I2735" s="7">
        <v>20</v>
      </c>
      <c r="J2735" s="8">
        <v>68</v>
      </c>
      <c r="K2735" s="9">
        <v>1360</v>
      </c>
      <c r="L2735" s="9">
        <v>720.80000000000007</v>
      </c>
      <c r="M2735" s="10">
        <v>0.53</v>
      </c>
      <c r="N2735" s="4" t="s">
        <v>83</v>
      </c>
      <c r="O2735" s="4" t="str">
        <f>TEXT(Table1[[#This Row],[Invoice Date]],"yyyy")</f>
        <v>2021</v>
      </c>
      <c r="P2735" s="4" t="str">
        <f>TEXT(Table1[[#This Row],[Invoice Date]],"mmm")</f>
        <v>Mar</v>
      </c>
      <c r="Q2735" s="27">
        <f>WEEKNUM(Table1[[#This Row],[Invoice Date]]) + IF(YEAR(Table1[[#This Row],[Invoice Date]])=2021, 52, 0)</f>
        <v>62</v>
      </c>
    </row>
    <row r="2736" spans="2:17" ht="14.25" customHeight="1" x14ac:dyDescent="0.3">
      <c r="B2736" s="4" t="s">
        <v>14</v>
      </c>
      <c r="C2736" s="33">
        <v>1185732</v>
      </c>
      <c r="D2736" s="5">
        <v>44260</v>
      </c>
      <c r="E2736" s="4" t="s">
        <v>36</v>
      </c>
      <c r="F2736" s="4" t="s">
        <v>112</v>
      </c>
      <c r="G2736" s="4" t="s">
        <v>113</v>
      </c>
      <c r="H2736" s="6" t="s">
        <v>17</v>
      </c>
      <c r="I2736" s="7">
        <v>19</v>
      </c>
      <c r="J2736" s="8">
        <v>136</v>
      </c>
      <c r="K2736" s="9">
        <v>2584</v>
      </c>
      <c r="L2736" s="9">
        <v>1033.6000000000001</v>
      </c>
      <c r="M2736" s="10">
        <v>0.4</v>
      </c>
      <c r="N2736" s="4" t="s">
        <v>83</v>
      </c>
      <c r="O2736" s="4" t="str">
        <f>TEXT(Table1[[#This Row],[Invoice Date]],"yyyy")</f>
        <v>2021</v>
      </c>
      <c r="P2736" s="4" t="str">
        <f>TEXT(Table1[[#This Row],[Invoice Date]],"mmm")</f>
        <v>Mar</v>
      </c>
      <c r="Q2736" s="27">
        <f>WEEKNUM(Table1[[#This Row],[Invoice Date]]) + IF(YEAR(Table1[[#This Row],[Invoice Date]])=2021, 52, 0)</f>
        <v>62</v>
      </c>
    </row>
    <row r="2737" spans="2:17" ht="14.25" customHeight="1" x14ac:dyDescent="0.3">
      <c r="B2737" s="4" t="s">
        <v>14</v>
      </c>
      <c r="C2737" s="33">
        <v>1185732</v>
      </c>
      <c r="D2737" s="5">
        <v>44260</v>
      </c>
      <c r="E2737" s="4" t="s">
        <v>48</v>
      </c>
      <c r="F2737" s="4" t="s">
        <v>92</v>
      </c>
      <c r="G2737" s="4" t="s">
        <v>93</v>
      </c>
      <c r="H2737" s="6" t="s">
        <v>21</v>
      </c>
      <c r="I2737" s="7">
        <v>27</v>
      </c>
      <c r="J2737" s="8">
        <v>144</v>
      </c>
      <c r="K2737" s="9">
        <v>3888</v>
      </c>
      <c r="L2737" s="9">
        <v>1632.96</v>
      </c>
      <c r="M2737" s="10">
        <v>0.42</v>
      </c>
      <c r="N2737" s="4" t="s">
        <v>83</v>
      </c>
      <c r="O2737" s="4" t="str">
        <f>TEXT(Table1[[#This Row],[Invoice Date]],"yyyy")</f>
        <v>2021</v>
      </c>
      <c r="P2737" s="4" t="str">
        <f>TEXT(Table1[[#This Row],[Invoice Date]],"mmm")</f>
        <v>Mar</v>
      </c>
      <c r="Q2737" s="27">
        <f>WEEKNUM(Table1[[#This Row],[Invoice Date]]) + IF(YEAR(Table1[[#This Row],[Invoice Date]])=2021, 52, 0)</f>
        <v>62</v>
      </c>
    </row>
    <row r="2738" spans="2:17" ht="14.25" customHeight="1" x14ac:dyDescent="0.3">
      <c r="B2738" s="4" t="s">
        <v>14</v>
      </c>
      <c r="C2738" s="33">
        <v>1185732</v>
      </c>
      <c r="D2738" s="5">
        <v>44260</v>
      </c>
      <c r="E2738" s="4" t="s">
        <v>48</v>
      </c>
      <c r="F2738" s="4" t="s">
        <v>92</v>
      </c>
      <c r="G2738" s="4" t="s">
        <v>93</v>
      </c>
      <c r="H2738" s="6" t="s">
        <v>20</v>
      </c>
      <c r="I2738" s="7">
        <v>24</v>
      </c>
      <c r="J2738" s="8">
        <v>181</v>
      </c>
      <c r="K2738" s="9">
        <v>4344</v>
      </c>
      <c r="L2738" s="9">
        <v>1650.72</v>
      </c>
      <c r="M2738" s="10">
        <v>0.38</v>
      </c>
      <c r="N2738" s="4" t="s">
        <v>83</v>
      </c>
      <c r="O2738" s="4" t="str">
        <f>TEXT(Table1[[#This Row],[Invoice Date]],"yyyy")</f>
        <v>2021</v>
      </c>
      <c r="P2738" s="4" t="str">
        <f>TEXT(Table1[[#This Row],[Invoice Date]],"mmm")</f>
        <v>Mar</v>
      </c>
      <c r="Q2738" s="27">
        <f>WEEKNUM(Table1[[#This Row],[Invoice Date]]) + IF(YEAR(Table1[[#This Row],[Invoice Date]])=2021, 52, 0)</f>
        <v>62</v>
      </c>
    </row>
    <row r="2739" spans="2:17" ht="14.25" customHeight="1" x14ac:dyDescent="0.3">
      <c r="B2739" s="4" t="s">
        <v>14</v>
      </c>
      <c r="C2739" s="33">
        <v>1185732</v>
      </c>
      <c r="D2739" s="5">
        <v>44260</v>
      </c>
      <c r="E2739" s="4" t="s">
        <v>48</v>
      </c>
      <c r="F2739" s="4" t="s">
        <v>92</v>
      </c>
      <c r="G2739" s="4" t="s">
        <v>93</v>
      </c>
      <c r="H2739" s="6" t="s">
        <v>23</v>
      </c>
      <c r="I2739" s="7">
        <v>32</v>
      </c>
      <c r="J2739" s="8">
        <v>189</v>
      </c>
      <c r="K2739" s="9">
        <v>6048</v>
      </c>
      <c r="L2739" s="9">
        <v>3810.2400000000002</v>
      </c>
      <c r="M2739" s="10">
        <v>0.63</v>
      </c>
      <c r="N2739" s="4" t="s">
        <v>83</v>
      </c>
      <c r="O2739" s="4" t="str">
        <f>TEXT(Table1[[#This Row],[Invoice Date]],"yyyy")</f>
        <v>2021</v>
      </c>
      <c r="P2739" s="4" t="str">
        <f>TEXT(Table1[[#This Row],[Invoice Date]],"mmm")</f>
        <v>Mar</v>
      </c>
      <c r="Q2739" s="27">
        <f>WEEKNUM(Table1[[#This Row],[Invoice Date]]) + IF(YEAR(Table1[[#This Row],[Invoice Date]])=2021, 52, 0)</f>
        <v>62</v>
      </c>
    </row>
    <row r="2740" spans="2:17" ht="14.25" customHeight="1" x14ac:dyDescent="0.3">
      <c r="B2740" s="4" t="s">
        <v>14</v>
      </c>
      <c r="C2740" s="33">
        <v>1185732</v>
      </c>
      <c r="D2740" s="5">
        <v>44260</v>
      </c>
      <c r="E2740" s="4" t="s">
        <v>48</v>
      </c>
      <c r="F2740" s="4" t="s">
        <v>92</v>
      </c>
      <c r="G2740" s="4" t="s">
        <v>93</v>
      </c>
      <c r="H2740" s="6" t="s">
        <v>19</v>
      </c>
      <c r="I2740" s="7">
        <v>32</v>
      </c>
      <c r="J2740" s="8">
        <v>210</v>
      </c>
      <c r="K2740" s="9">
        <v>6720</v>
      </c>
      <c r="L2740" s="9">
        <v>3292.7999999999997</v>
      </c>
      <c r="M2740" s="10">
        <v>0.49</v>
      </c>
      <c r="N2740" s="4" t="s">
        <v>83</v>
      </c>
      <c r="O2740" s="4" t="str">
        <f>TEXT(Table1[[#This Row],[Invoice Date]],"yyyy")</f>
        <v>2021</v>
      </c>
      <c r="P2740" s="4" t="str">
        <f>TEXT(Table1[[#This Row],[Invoice Date]],"mmm")</f>
        <v>Mar</v>
      </c>
      <c r="Q2740" s="27">
        <f>WEEKNUM(Table1[[#This Row],[Invoice Date]]) + IF(YEAR(Table1[[#This Row],[Invoice Date]])=2021, 52, 0)</f>
        <v>62</v>
      </c>
    </row>
    <row r="2741" spans="2:17" ht="14.25" customHeight="1" x14ac:dyDescent="0.3">
      <c r="B2741" s="4" t="s">
        <v>14</v>
      </c>
      <c r="C2741" s="33">
        <v>1185732</v>
      </c>
      <c r="D2741" s="5">
        <v>44260</v>
      </c>
      <c r="E2741" s="4" t="s">
        <v>48</v>
      </c>
      <c r="F2741" s="4" t="s">
        <v>92</v>
      </c>
      <c r="G2741" s="4" t="s">
        <v>93</v>
      </c>
      <c r="H2741" s="6" t="s">
        <v>22</v>
      </c>
      <c r="I2741" s="7">
        <v>41</v>
      </c>
      <c r="J2741" s="8">
        <v>181</v>
      </c>
      <c r="K2741" s="9">
        <v>7421</v>
      </c>
      <c r="L2741" s="9">
        <v>3562.08</v>
      </c>
      <c r="M2741" s="10">
        <v>0.48</v>
      </c>
      <c r="N2741" s="4" t="s">
        <v>83</v>
      </c>
      <c r="O2741" s="4" t="str">
        <f>TEXT(Table1[[#This Row],[Invoice Date]],"yyyy")</f>
        <v>2021</v>
      </c>
      <c r="P2741" s="4" t="str">
        <f>TEXT(Table1[[#This Row],[Invoice Date]],"mmm")</f>
        <v>Mar</v>
      </c>
      <c r="Q2741" s="27">
        <f>WEEKNUM(Table1[[#This Row],[Invoice Date]]) + IF(YEAR(Table1[[#This Row],[Invoice Date]])=2021, 52, 0)</f>
        <v>62</v>
      </c>
    </row>
    <row r="2742" spans="2:17" ht="14.25" customHeight="1" x14ac:dyDescent="0.3">
      <c r="B2742" s="4" t="s">
        <v>34</v>
      </c>
      <c r="C2742" s="33">
        <v>1189833</v>
      </c>
      <c r="D2742" s="5">
        <v>44260</v>
      </c>
      <c r="E2742" s="4" t="s">
        <v>36</v>
      </c>
      <c r="F2742" s="4" t="s">
        <v>53</v>
      </c>
      <c r="G2742" s="4" t="s">
        <v>54</v>
      </c>
      <c r="H2742" s="6" t="s">
        <v>19</v>
      </c>
      <c r="I2742" s="7">
        <v>45</v>
      </c>
      <c r="J2742" s="8">
        <v>182</v>
      </c>
      <c r="K2742" s="9">
        <v>8190</v>
      </c>
      <c r="L2742" s="9">
        <v>3521.7</v>
      </c>
      <c r="M2742" s="10">
        <v>0.43</v>
      </c>
      <c r="N2742" s="4" t="s">
        <v>83</v>
      </c>
      <c r="O2742" s="4" t="str">
        <f>TEXT(Table1[[#This Row],[Invoice Date]],"yyyy")</f>
        <v>2021</v>
      </c>
      <c r="P2742" s="4" t="str">
        <f>TEXT(Table1[[#This Row],[Invoice Date]],"mmm")</f>
        <v>Mar</v>
      </c>
      <c r="Q2742" s="27">
        <f>WEEKNUM(Table1[[#This Row],[Invoice Date]]) + IF(YEAR(Table1[[#This Row],[Invoice Date]])=2021, 52, 0)</f>
        <v>62</v>
      </c>
    </row>
    <row r="2743" spans="2:17" ht="14.25" customHeight="1" x14ac:dyDescent="0.3">
      <c r="B2743" s="4" t="s">
        <v>14</v>
      </c>
      <c r="C2743" s="33">
        <v>1185732</v>
      </c>
      <c r="D2743" s="5">
        <v>44260</v>
      </c>
      <c r="E2743" s="4" t="s">
        <v>48</v>
      </c>
      <c r="F2743" s="4" t="s">
        <v>92</v>
      </c>
      <c r="G2743" s="4" t="s">
        <v>93</v>
      </c>
      <c r="H2743" s="6" t="s">
        <v>17</v>
      </c>
      <c r="I2743" s="7">
        <v>33</v>
      </c>
      <c r="J2743" s="8">
        <v>265</v>
      </c>
      <c r="K2743" s="9">
        <v>8745</v>
      </c>
      <c r="L2743" s="9">
        <v>5072.1000000000004</v>
      </c>
      <c r="M2743" s="10">
        <v>0.58000000000000007</v>
      </c>
      <c r="N2743" s="4" t="s">
        <v>83</v>
      </c>
      <c r="O2743" s="4" t="str">
        <f>TEXT(Table1[[#This Row],[Invoice Date]],"yyyy")</f>
        <v>2021</v>
      </c>
      <c r="P2743" s="4" t="str">
        <f>TEXT(Table1[[#This Row],[Invoice Date]],"mmm")</f>
        <v>Mar</v>
      </c>
      <c r="Q2743" s="27">
        <f>WEEKNUM(Table1[[#This Row],[Invoice Date]]) + IF(YEAR(Table1[[#This Row],[Invoice Date]])=2021, 52, 0)</f>
        <v>62</v>
      </c>
    </row>
    <row r="2744" spans="2:17" ht="14.25" customHeight="1" x14ac:dyDescent="0.3">
      <c r="B2744" s="4" t="s">
        <v>14</v>
      </c>
      <c r="C2744" s="33">
        <v>1185732</v>
      </c>
      <c r="D2744" s="5">
        <v>44260</v>
      </c>
      <c r="E2744" s="4" t="s">
        <v>36</v>
      </c>
      <c r="F2744" s="4" t="s">
        <v>112</v>
      </c>
      <c r="G2744" s="4" t="s">
        <v>113</v>
      </c>
      <c r="H2744" s="6" t="s">
        <v>21</v>
      </c>
      <c r="I2744" s="7">
        <v>14.999999999999996</v>
      </c>
      <c r="J2744" s="8">
        <v>100</v>
      </c>
      <c r="K2744" s="9">
        <v>14999.999999999996</v>
      </c>
      <c r="L2744" s="9">
        <v>4499.9999999999991</v>
      </c>
      <c r="M2744" s="10">
        <v>0.3</v>
      </c>
      <c r="N2744" s="4" t="s">
        <v>18</v>
      </c>
      <c r="O2744" s="4" t="str">
        <f>TEXT(Table1[[#This Row],[Invoice Date]],"yyyy")</f>
        <v>2021</v>
      </c>
      <c r="P2744" s="4" t="str">
        <f>TEXT(Table1[[#This Row],[Invoice Date]],"mmm")</f>
        <v>Mar</v>
      </c>
      <c r="Q2744" s="27">
        <f>WEEKNUM(Table1[[#This Row],[Invoice Date]]) + IF(YEAR(Table1[[#This Row],[Invoice Date]])=2021, 52, 0)</f>
        <v>62</v>
      </c>
    </row>
    <row r="2745" spans="2:17" ht="14.25" customHeight="1" x14ac:dyDescent="0.3">
      <c r="B2745" s="4" t="s">
        <v>14</v>
      </c>
      <c r="C2745" s="33">
        <v>1185732</v>
      </c>
      <c r="D2745" s="5">
        <v>44260</v>
      </c>
      <c r="E2745" s="4" t="s">
        <v>36</v>
      </c>
      <c r="F2745" s="4" t="s">
        <v>112</v>
      </c>
      <c r="G2745" s="4" t="s">
        <v>113</v>
      </c>
      <c r="H2745" s="6" t="s">
        <v>20</v>
      </c>
      <c r="I2745" s="7">
        <v>10.000000000000004</v>
      </c>
      <c r="J2745" s="8">
        <v>225</v>
      </c>
      <c r="K2745" s="9">
        <v>22500.000000000007</v>
      </c>
      <c r="L2745" s="9">
        <v>6750.0000000000018</v>
      </c>
      <c r="M2745" s="10">
        <v>0.3</v>
      </c>
      <c r="N2745" s="4" t="s">
        <v>18</v>
      </c>
      <c r="O2745" s="4" t="str">
        <f>TEXT(Table1[[#This Row],[Invoice Date]],"yyyy")</f>
        <v>2021</v>
      </c>
      <c r="P2745" s="4" t="str">
        <f>TEXT(Table1[[#This Row],[Invoice Date]],"mmm")</f>
        <v>Mar</v>
      </c>
      <c r="Q2745" s="27">
        <f>WEEKNUM(Table1[[#This Row],[Invoice Date]]) + IF(YEAR(Table1[[#This Row],[Invoice Date]])=2021, 52, 0)</f>
        <v>62</v>
      </c>
    </row>
    <row r="2746" spans="2:17" ht="14.25" customHeight="1" x14ac:dyDescent="0.3">
      <c r="B2746" s="4" t="s">
        <v>14</v>
      </c>
      <c r="C2746" s="33">
        <v>1185732</v>
      </c>
      <c r="D2746" s="5">
        <v>44260</v>
      </c>
      <c r="E2746" s="4" t="s">
        <v>36</v>
      </c>
      <c r="F2746" s="4" t="s">
        <v>112</v>
      </c>
      <c r="G2746" s="4" t="s">
        <v>113</v>
      </c>
      <c r="H2746" s="6" t="s">
        <v>19</v>
      </c>
      <c r="I2746" s="7">
        <v>20.000000000000004</v>
      </c>
      <c r="J2746" s="8">
        <v>175</v>
      </c>
      <c r="K2746" s="9">
        <v>35000.000000000007</v>
      </c>
      <c r="L2746" s="9">
        <v>12250.000000000002</v>
      </c>
      <c r="M2746" s="10">
        <v>0.35</v>
      </c>
      <c r="N2746" s="4" t="s">
        <v>18</v>
      </c>
      <c r="O2746" s="4" t="str">
        <f>TEXT(Table1[[#This Row],[Invoice Date]],"yyyy")</f>
        <v>2021</v>
      </c>
      <c r="P2746" s="4" t="str">
        <f>TEXT(Table1[[#This Row],[Invoice Date]],"mmm")</f>
        <v>Mar</v>
      </c>
      <c r="Q2746" s="27">
        <f>WEEKNUM(Table1[[#This Row],[Invoice Date]]) + IF(YEAR(Table1[[#This Row],[Invoice Date]])=2021, 52, 0)</f>
        <v>62</v>
      </c>
    </row>
    <row r="2747" spans="2:17" ht="14.25" customHeight="1" x14ac:dyDescent="0.3">
      <c r="B2747" s="4" t="s">
        <v>14</v>
      </c>
      <c r="C2747" s="33">
        <v>1185732</v>
      </c>
      <c r="D2747" s="5">
        <v>44260</v>
      </c>
      <c r="E2747" s="4" t="s">
        <v>36</v>
      </c>
      <c r="F2747" s="4" t="s">
        <v>112</v>
      </c>
      <c r="G2747" s="4" t="s">
        <v>113</v>
      </c>
      <c r="H2747" s="6" t="s">
        <v>22</v>
      </c>
      <c r="I2747" s="7">
        <v>30.000000000000004</v>
      </c>
      <c r="J2747" s="8">
        <v>150</v>
      </c>
      <c r="K2747" s="9">
        <v>45000.000000000007</v>
      </c>
      <c r="L2747" s="9">
        <v>22500.000000000004</v>
      </c>
      <c r="M2747" s="10">
        <v>0.5</v>
      </c>
      <c r="N2747" s="4" t="s">
        <v>18</v>
      </c>
      <c r="O2747" s="4" t="str">
        <f>TEXT(Table1[[#This Row],[Invoice Date]],"yyyy")</f>
        <v>2021</v>
      </c>
      <c r="P2747" s="4" t="str">
        <f>TEXT(Table1[[#This Row],[Invoice Date]],"mmm")</f>
        <v>Mar</v>
      </c>
      <c r="Q2747" s="27">
        <f>WEEKNUM(Table1[[#This Row],[Invoice Date]]) + IF(YEAR(Table1[[#This Row],[Invoice Date]])=2021, 52, 0)</f>
        <v>62</v>
      </c>
    </row>
    <row r="2748" spans="2:17" ht="14.25" customHeight="1" x14ac:dyDescent="0.3">
      <c r="B2748" s="4" t="s">
        <v>14</v>
      </c>
      <c r="C2748" s="33">
        <v>1185732</v>
      </c>
      <c r="D2748" s="5">
        <v>44260</v>
      </c>
      <c r="E2748" s="4" t="s">
        <v>36</v>
      </c>
      <c r="F2748" s="4" t="s">
        <v>112</v>
      </c>
      <c r="G2748" s="4" t="s">
        <v>113</v>
      </c>
      <c r="H2748" s="6" t="s">
        <v>23</v>
      </c>
      <c r="I2748" s="7">
        <v>20.000000000000004</v>
      </c>
      <c r="J2748" s="8">
        <v>250</v>
      </c>
      <c r="K2748" s="9">
        <v>50000.000000000007</v>
      </c>
      <c r="L2748" s="9">
        <v>20000.000000000004</v>
      </c>
      <c r="M2748" s="10">
        <v>0.4</v>
      </c>
      <c r="N2748" s="4" t="s">
        <v>18</v>
      </c>
      <c r="O2748" s="4" t="str">
        <f>TEXT(Table1[[#This Row],[Invoice Date]],"yyyy")</f>
        <v>2021</v>
      </c>
      <c r="P2748" s="4" t="str">
        <f>TEXT(Table1[[#This Row],[Invoice Date]],"mmm")</f>
        <v>Mar</v>
      </c>
      <c r="Q2748" s="27">
        <f>WEEKNUM(Table1[[#This Row],[Invoice Date]]) + IF(YEAR(Table1[[#This Row],[Invoice Date]])=2021, 52, 0)</f>
        <v>62</v>
      </c>
    </row>
    <row r="2749" spans="2:17" ht="14.25" customHeight="1" x14ac:dyDescent="0.3">
      <c r="B2749" s="4" t="s">
        <v>14</v>
      </c>
      <c r="C2749" s="33">
        <v>1185732</v>
      </c>
      <c r="D2749" s="5">
        <v>44260</v>
      </c>
      <c r="E2749" s="4" t="s">
        <v>36</v>
      </c>
      <c r="F2749" s="4" t="s">
        <v>112</v>
      </c>
      <c r="G2749" s="4" t="s">
        <v>113</v>
      </c>
      <c r="H2749" s="6" t="s">
        <v>17</v>
      </c>
      <c r="I2749" s="7">
        <v>20.000000000000004</v>
      </c>
      <c r="J2749" s="8">
        <v>470</v>
      </c>
      <c r="K2749" s="9">
        <v>94000.000000000015</v>
      </c>
      <c r="L2749" s="9">
        <v>28200.000000000004</v>
      </c>
      <c r="M2749" s="10">
        <v>0.3</v>
      </c>
      <c r="N2749" s="4" t="s">
        <v>18</v>
      </c>
      <c r="O2749" s="4" t="str">
        <f>TEXT(Table1[[#This Row],[Invoice Date]],"yyyy")</f>
        <v>2021</v>
      </c>
      <c r="P2749" s="4" t="str">
        <f>TEXT(Table1[[#This Row],[Invoice Date]],"mmm")</f>
        <v>Mar</v>
      </c>
      <c r="Q2749" s="27">
        <f>WEEKNUM(Table1[[#This Row],[Invoice Date]]) + IF(YEAR(Table1[[#This Row],[Invoice Date]])=2021, 52, 0)</f>
        <v>62</v>
      </c>
    </row>
    <row r="2750" spans="2:17" ht="14.25" customHeight="1" x14ac:dyDescent="0.3">
      <c r="B2750" s="4" t="s">
        <v>14</v>
      </c>
      <c r="C2750" s="33">
        <v>1185732</v>
      </c>
      <c r="D2750" s="5">
        <v>44260</v>
      </c>
      <c r="E2750" s="4" t="s">
        <v>48</v>
      </c>
      <c r="F2750" s="4" t="s">
        <v>92</v>
      </c>
      <c r="G2750" s="4" t="s">
        <v>93</v>
      </c>
      <c r="H2750" s="6" t="s">
        <v>21</v>
      </c>
      <c r="I2750" s="7">
        <v>29.999999999999993</v>
      </c>
      <c r="J2750" s="8">
        <v>575</v>
      </c>
      <c r="K2750" s="9">
        <v>172499.99999999997</v>
      </c>
      <c r="L2750" s="9">
        <v>51749.999999999993</v>
      </c>
      <c r="M2750" s="10">
        <v>0.3</v>
      </c>
      <c r="N2750" s="4" t="s">
        <v>83</v>
      </c>
      <c r="O2750" s="4" t="str">
        <f>TEXT(Table1[[#This Row],[Invoice Date]],"yyyy")</f>
        <v>2021</v>
      </c>
      <c r="P2750" s="4" t="str">
        <f>TEXT(Table1[[#This Row],[Invoice Date]],"mmm")</f>
        <v>Mar</v>
      </c>
      <c r="Q2750" s="27">
        <f>WEEKNUM(Table1[[#This Row],[Invoice Date]]) + IF(YEAR(Table1[[#This Row],[Invoice Date]])=2021, 52, 0)</f>
        <v>62</v>
      </c>
    </row>
    <row r="2751" spans="2:17" ht="14.25" customHeight="1" x14ac:dyDescent="0.3">
      <c r="B2751" s="4" t="s">
        <v>14</v>
      </c>
      <c r="C2751" s="33">
        <v>1185732</v>
      </c>
      <c r="D2751" s="5">
        <v>44260</v>
      </c>
      <c r="E2751" s="4" t="s">
        <v>48</v>
      </c>
      <c r="F2751" s="4" t="s">
        <v>92</v>
      </c>
      <c r="G2751" s="4" t="s">
        <v>93</v>
      </c>
      <c r="H2751" s="6" t="s">
        <v>20</v>
      </c>
      <c r="I2751" s="7">
        <v>25</v>
      </c>
      <c r="J2751" s="8">
        <v>725</v>
      </c>
      <c r="K2751" s="9">
        <v>181250</v>
      </c>
      <c r="L2751" s="9">
        <v>45312.5</v>
      </c>
      <c r="M2751" s="10">
        <v>0.25</v>
      </c>
      <c r="N2751" s="4" t="s">
        <v>83</v>
      </c>
      <c r="O2751" s="4" t="str">
        <f>TEXT(Table1[[#This Row],[Invoice Date]],"yyyy")</f>
        <v>2021</v>
      </c>
      <c r="P2751" s="4" t="str">
        <f>TEXT(Table1[[#This Row],[Invoice Date]],"mmm")</f>
        <v>Mar</v>
      </c>
      <c r="Q2751" s="27">
        <f>WEEKNUM(Table1[[#This Row],[Invoice Date]]) + IF(YEAR(Table1[[#This Row],[Invoice Date]])=2021, 52, 0)</f>
        <v>62</v>
      </c>
    </row>
    <row r="2752" spans="2:17" ht="14.25" customHeight="1" x14ac:dyDescent="0.3">
      <c r="B2752" s="4" t="s">
        <v>14</v>
      </c>
      <c r="C2752" s="33">
        <v>1185732</v>
      </c>
      <c r="D2752" s="5">
        <v>44260</v>
      </c>
      <c r="E2752" s="4" t="s">
        <v>48</v>
      </c>
      <c r="F2752" s="4" t="s">
        <v>92</v>
      </c>
      <c r="G2752" s="4" t="s">
        <v>93</v>
      </c>
      <c r="H2752" s="6" t="s">
        <v>19</v>
      </c>
      <c r="I2752" s="7">
        <v>35</v>
      </c>
      <c r="J2752" s="8">
        <v>700</v>
      </c>
      <c r="K2752" s="9">
        <v>245000</v>
      </c>
      <c r="L2752" s="9">
        <v>85750</v>
      </c>
      <c r="M2752" s="10">
        <v>0.35</v>
      </c>
      <c r="N2752" s="4" t="s">
        <v>83</v>
      </c>
      <c r="O2752" s="4" t="str">
        <f>TEXT(Table1[[#This Row],[Invoice Date]],"yyyy")</f>
        <v>2021</v>
      </c>
      <c r="P2752" s="4" t="str">
        <f>TEXT(Table1[[#This Row],[Invoice Date]],"mmm")</f>
        <v>Mar</v>
      </c>
      <c r="Q2752" s="27">
        <f>WEEKNUM(Table1[[#This Row],[Invoice Date]]) + IF(YEAR(Table1[[#This Row],[Invoice Date]])=2021, 52, 0)</f>
        <v>62</v>
      </c>
    </row>
    <row r="2753" spans="2:17" ht="14.25" customHeight="1" x14ac:dyDescent="0.3">
      <c r="B2753" s="4" t="s">
        <v>14</v>
      </c>
      <c r="C2753" s="33">
        <v>1185732</v>
      </c>
      <c r="D2753" s="5">
        <v>44260</v>
      </c>
      <c r="E2753" s="4" t="s">
        <v>48</v>
      </c>
      <c r="F2753" s="4" t="s">
        <v>92</v>
      </c>
      <c r="G2753" s="4" t="s">
        <v>93</v>
      </c>
      <c r="H2753" s="6" t="s">
        <v>23</v>
      </c>
      <c r="I2753" s="7">
        <v>35</v>
      </c>
      <c r="J2753" s="8">
        <v>725</v>
      </c>
      <c r="K2753" s="9">
        <v>253750</v>
      </c>
      <c r="L2753" s="9">
        <v>126875</v>
      </c>
      <c r="M2753" s="10">
        <v>0.5</v>
      </c>
      <c r="N2753" s="4" t="s">
        <v>83</v>
      </c>
      <c r="O2753" s="4" t="str">
        <f>TEXT(Table1[[#This Row],[Invoice Date]],"yyyy")</f>
        <v>2021</v>
      </c>
      <c r="P2753" s="4" t="str">
        <f>TEXT(Table1[[#This Row],[Invoice Date]],"mmm")</f>
        <v>Mar</v>
      </c>
      <c r="Q2753" s="27">
        <f>WEEKNUM(Table1[[#This Row],[Invoice Date]]) + IF(YEAR(Table1[[#This Row],[Invoice Date]])=2021, 52, 0)</f>
        <v>62</v>
      </c>
    </row>
    <row r="2754" spans="2:17" ht="14.25" customHeight="1" x14ac:dyDescent="0.3">
      <c r="B2754" s="4" t="s">
        <v>14</v>
      </c>
      <c r="C2754" s="33">
        <v>1185732</v>
      </c>
      <c r="D2754" s="5">
        <v>44260</v>
      </c>
      <c r="E2754" s="4" t="s">
        <v>48</v>
      </c>
      <c r="F2754" s="4" t="s">
        <v>92</v>
      </c>
      <c r="G2754" s="4" t="s">
        <v>93</v>
      </c>
      <c r="H2754" s="6" t="s">
        <v>22</v>
      </c>
      <c r="I2754" s="7">
        <v>45.000000000000007</v>
      </c>
      <c r="J2754" s="8">
        <v>625</v>
      </c>
      <c r="K2754" s="9">
        <v>281250.00000000006</v>
      </c>
      <c r="L2754" s="9">
        <v>98437.500000000015</v>
      </c>
      <c r="M2754" s="10">
        <v>0.35</v>
      </c>
      <c r="N2754" s="4" t="s">
        <v>83</v>
      </c>
      <c r="O2754" s="4" t="str">
        <f>TEXT(Table1[[#This Row],[Invoice Date]],"yyyy")</f>
        <v>2021</v>
      </c>
      <c r="P2754" s="4" t="str">
        <f>TEXT(Table1[[#This Row],[Invoice Date]],"mmm")</f>
        <v>Mar</v>
      </c>
      <c r="Q2754" s="27">
        <f>WEEKNUM(Table1[[#This Row],[Invoice Date]]) + IF(YEAR(Table1[[#This Row],[Invoice Date]])=2021, 52, 0)</f>
        <v>62</v>
      </c>
    </row>
    <row r="2755" spans="2:17" ht="14.25" customHeight="1" x14ac:dyDescent="0.3">
      <c r="B2755" s="4" t="s">
        <v>34</v>
      </c>
      <c r="C2755" s="33">
        <v>1189833</v>
      </c>
      <c r="D2755" s="5">
        <v>44260</v>
      </c>
      <c r="E2755" s="4" t="s">
        <v>36</v>
      </c>
      <c r="F2755" s="4" t="s">
        <v>53</v>
      </c>
      <c r="G2755" s="4" t="s">
        <v>54</v>
      </c>
      <c r="H2755" s="6" t="s">
        <v>19</v>
      </c>
      <c r="I2755" s="7">
        <v>50</v>
      </c>
      <c r="J2755" s="8">
        <v>675</v>
      </c>
      <c r="K2755" s="9">
        <v>337500</v>
      </c>
      <c r="L2755" s="9">
        <v>101250</v>
      </c>
      <c r="M2755" s="10">
        <v>0.3</v>
      </c>
      <c r="N2755" s="4" t="s">
        <v>24</v>
      </c>
      <c r="O2755" s="4" t="str">
        <f>TEXT(Table1[[#This Row],[Invoice Date]],"yyyy")</f>
        <v>2021</v>
      </c>
      <c r="P2755" s="4" t="str">
        <f>TEXT(Table1[[#This Row],[Invoice Date]],"mmm")</f>
        <v>Mar</v>
      </c>
      <c r="Q2755" s="27">
        <f>WEEKNUM(Table1[[#This Row],[Invoice Date]]) + IF(YEAR(Table1[[#This Row],[Invoice Date]])=2021, 52, 0)</f>
        <v>62</v>
      </c>
    </row>
    <row r="2756" spans="2:17" ht="14.25" customHeight="1" x14ac:dyDescent="0.3">
      <c r="B2756" s="4" t="s">
        <v>14</v>
      </c>
      <c r="C2756" s="33">
        <v>1185732</v>
      </c>
      <c r="D2756" s="5">
        <v>44260</v>
      </c>
      <c r="E2756" s="4" t="s">
        <v>48</v>
      </c>
      <c r="F2756" s="4" t="s">
        <v>92</v>
      </c>
      <c r="G2756" s="4" t="s">
        <v>93</v>
      </c>
      <c r="H2756" s="6" t="s">
        <v>17</v>
      </c>
      <c r="I2756" s="7">
        <v>35</v>
      </c>
      <c r="J2756" s="8">
        <v>1020</v>
      </c>
      <c r="K2756" s="9">
        <v>357000</v>
      </c>
      <c r="L2756" s="9">
        <v>160650</v>
      </c>
      <c r="M2756" s="10">
        <v>0.45</v>
      </c>
      <c r="N2756" s="4" t="s">
        <v>83</v>
      </c>
      <c r="O2756" s="4" t="str">
        <f>TEXT(Table1[[#This Row],[Invoice Date]],"yyyy")</f>
        <v>2021</v>
      </c>
      <c r="P2756" s="4" t="str">
        <f>TEXT(Table1[[#This Row],[Invoice Date]],"mmm")</f>
        <v>Mar</v>
      </c>
      <c r="Q2756" s="27">
        <f>WEEKNUM(Table1[[#This Row],[Invoice Date]]) + IF(YEAR(Table1[[#This Row],[Invoice Date]])=2021, 52, 0)</f>
        <v>62</v>
      </c>
    </row>
    <row r="2757" spans="2:17" ht="14.25" customHeight="1" x14ac:dyDescent="0.3">
      <c r="B2757" s="4" t="s">
        <v>14</v>
      </c>
      <c r="C2757" s="33">
        <v>1185732</v>
      </c>
      <c r="D2757" s="5">
        <v>44261</v>
      </c>
      <c r="E2757" s="4" t="s">
        <v>15</v>
      </c>
      <c r="F2757" s="4" t="s">
        <v>127</v>
      </c>
      <c r="G2757" s="4" t="s">
        <v>128</v>
      </c>
      <c r="H2757" s="6" t="s">
        <v>21</v>
      </c>
      <c r="I2757" s="7">
        <v>20</v>
      </c>
      <c r="J2757" s="8">
        <v>8</v>
      </c>
      <c r="K2757" s="9">
        <v>160</v>
      </c>
      <c r="L2757" s="9">
        <v>75.2</v>
      </c>
      <c r="M2757" s="10">
        <v>0.47000000000000003</v>
      </c>
      <c r="N2757" s="4" t="s">
        <v>24</v>
      </c>
      <c r="O2757" s="4" t="str">
        <f>TEXT(Table1[[#This Row],[Invoice Date]],"yyyy")</f>
        <v>2021</v>
      </c>
      <c r="P2757" s="4" t="str">
        <f>TEXT(Table1[[#This Row],[Invoice Date]],"mmm")</f>
        <v>Mar</v>
      </c>
      <c r="Q2757" s="27">
        <f>WEEKNUM(Table1[[#This Row],[Invoice Date]]) + IF(YEAR(Table1[[#This Row],[Invoice Date]])=2021, 52, 0)</f>
        <v>62</v>
      </c>
    </row>
    <row r="2758" spans="2:17" ht="14.25" customHeight="1" x14ac:dyDescent="0.3">
      <c r="B2758" s="4" t="s">
        <v>14</v>
      </c>
      <c r="C2758" s="33">
        <v>1185732</v>
      </c>
      <c r="D2758" s="5">
        <v>44261</v>
      </c>
      <c r="E2758" s="4" t="s">
        <v>15</v>
      </c>
      <c r="F2758" s="4" t="s">
        <v>127</v>
      </c>
      <c r="G2758" s="4" t="s">
        <v>128</v>
      </c>
      <c r="H2758" s="6" t="s">
        <v>21</v>
      </c>
      <c r="I2758" s="7">
        <v>29</v>
      </c>
      <c r="J2758" s="8">
        <v>8</v>
      </c>
      <c r="K2758" s="9">
        <v>232</v>
      </c>
      <c r="L2758" s="9">
        <v>116</v>
      </c>
      <c r="M2758" s="10">
        <v>0.5</v>
      </c>
      <c r="N2758" s="4" t="s">
        <v>83</v>
      </c>
      <c r="O2758" s="4" t="str">
        <f>TEXT(Table1[[#This Row],[Invoice Date]],"yyyy")</f>
        <v>2021</v>
      </c>
      <c r="P2758" s="4" t="str">
        <f>TEXT(Table1[[#This Row],[Invoice Date]],"mmm")</f>
        <v>Mar</v>
      </c>
      <c r="Q2758" s="27">
        <f>WEEKNUM(Table1[[#This Row],[Invoice Date]]) + IF(YEAR(Table1[[#This Row],[Invoice Date]])=2021, 52, 0)</f>
        <v>62</v>
      </c>
    </row>
    <row r="2759" spans="2:17" ht="14.25" customHeight="1" x14ac:dyDescent="0.3">
      <c r="B2759" s="4" t="s">
        <v>34</v>
      </c>
      <c r="C2759" s="33">
        <v>1189833</v>
      </c>
      <c r="D2759" s="5">
        <v>44261</v>
      </c>
      <c r="E2759" s="4" t="s">
        <v>15</v>
      </c>
      <c r="F2759" s="4" t="s">
        <v>123</v>
      </c>
      <c r="G2759" s="4" t="s">
        <v>124</v>
      </c>
      <c r="H2759" s="6" t="s">
        <v>21</v>
      </c>
      <c r="I2759" s="7">
        <v>27</v>
      </c>
      <c r="J2759" s="8">
        <v>22</v>
      </c>
      <c r="K2759" s="9">
        <v>594</v>
      </c>
      <c r="L2759" s="9">
        <v>308.88</v>
      </c>
      <c r="M2759" s="10">
        <v>0.52</v>
      </c>
      <c r="N2759" s="4" t="s">
        <v>83</v>
      </c>
      <c r="O2759" s="4" t="str">
        <f>TEXT(Table1[[#This Row],[Invoice Date]],"yyyy")</f>
        <v>2021</v>
      </c>
      <c r="P2759" s="4" t="str">
        <f>TEXT(Table1[[#This Row],[Invoice Date]],"mmm")</f>
        <v>Mar</v>
      </c>
      <c r="Q2759" s="27">
        <f>WEEKNUM(Table1[[#This Row],[Invoice Date]]) + IF(YEAR(Table1[[#This Row],[Invoice Date]])=2021, 52, 0)</f>
        <v>62</v>
      </c>
    </row>
    <row r="2760" spans="2:17" ht="14.25" customHeight="1" x14ac:dyDescent="0.3">
      <c r="B2760" s="4" t="s">
        <v>14</v>
      </c>
      <c r="C2760" s="33">
        <v>1185732</v>
      </c>
      <c r="D2760" s="5">
        <v>44261</v>
      </c>
      <c r="E2760" s="4" t="s">
        <v>15</v>
      </c>
      <c r="F2760" s="4" t="s">
        <v>127</v>
      </c>
      <c r="G2760" s="4" t="s">
        <v>128</v>
      </c>
      <c r="H2760" s="6" t="s">
        <v>22</v>
      </c>
      <c r="I2760" s="7">
        <v>33</v>
      </c>
      <c r="J2760" s="8">
        <v>25</v>
      </c>
      <c r="K2760" s="9">
        <v>825</v>
      </c>
      <c r="L2760" s="9">
        <v>297</v>
      </c>
      <c r="M2760" s="10">
        <v>0.36</v>
      </c>
      <c r="N2760" s="4" t="s">
        <v>24</v>
      </c>
      <c r="O2760" s="4" t="str">
        <f>TEXT(Table1[[#This Row],[Invoice Date]],"yyyy")</f>
        <v>2021</v>
      </c>
      <c r="P2760" s="4" t="str">
        <f>TEXT(Table1[[#This Row],[Invoice Date]],"mmm")</f>
        <v>Mar</v>
      </c>
      <c r="Q2760" s="27">
        <f>WEEKNUM(Table1[[#This Row],[Invoice Date]]) + IF(YEAR(Table1[[#This Row],[Invoice Date]])=2021, 52, 0)</f>
        <v>62</v>
      </c>
    </row>
    <row r="2761" spans="2:17" ht="14.25" customHeight="1" x14ac:dyDescent="0.3">
      <c r="B2761" s="4" t="s">
        <v>14</v>
      </c>
      <c r="C2761" s="33">
        <v>1185732</v>
      </c>
      <c r="D2761" s="5">
        <v>44261</v>
      </c>
      <c r="E2761" s="4" t="s">
        <v>15</v>
      </c>
      <c r="F2761" s="4" t="s">
        <v>127</v>
      </c>
      <c r="G2761" s="4" t="s">
        <v>128</v>
      </c>
      <c r="H2761" s="6" t="s">
        <v>22</v>
      </c>
      <c r="I2761" s="7">
        <v>44</v>
      </c>
      <c r="J2761" s="8">
        <v>20</v>
      </c>
      <c r="K2761" s="9">
        <v>880</v>
      </c>
      <c r="L2761" s="9">
        <v>395.99999999999994</v>
      </c>
      <c r="M2761" s="10">
        <v>0.44999999999999996</v>
      </c>
      <c r="N2761" s="4" t="s">
        <v>83</v>
      </c>
      <c r="O2761" s="4" t="str">
        <f>TEXT(Table1[[#This Row],[Invoice Date]],"yyyy")</f>
        <v>2021</v>
      </c>
      <c r="P2761" s="4" t="str">
        <f>TEXT(Table1[[#This Row],[Invoice Date]],"mmm")</f>
        <v>Mar</v>
      </c>
      <c r="Q2761" s="27">
        <f>WEEKNUM(Table1[[#This Row],[Invoice Date]]) + IF(YEAR(Table1[[#This Row],[Invoice Date]])=2021, 52, 0)</f>
        <v>62</v>
      </c>
    </row>
    <row r="2762" spans="2:17" ht="14.25" customHeight="1" x14ac:dyDescent="0.3">
      <c r="B2762" s="4" t="s">
        <v>14</v>
      </c>
      <c r="C2762" s="33">
        <v>1185732</v>
      </c>
      <c r="D2762" s="5">
        <v>44261</v>
      </c>
      <c r="E2762" s="4" t="s">
        <v>15</v>
      </c>
      <c r="F2762" s="4" t="s">
        <v>127</v>
      </c>
      <c r="G2762" s="4" t="s">
        <v>128</v>
      </c>
      <c r="H2762" s="6" t="s">
        <v>20</v>
      </c>
      <c r="I2762" s="7">
        <v>17</v>
      </c>
      <c r="J2762" s="8">
        <v>56</v>
      </c>
      <c r="K2762" s="9">
        <v>952</v>
      </c>
      <c r="L2762" s="9">
        <v>447.44000000000005</v>
      </c>
      <c r="M2762" s="10">
        <v>0.47000000000000003</v>
      </c>
      <c r="N2762" s="4" t="s">
        <v>24</v>
      </c>
      <c r="O2762" s="4" t="str">
        <f>TEXT(Table1[[#This Row],[Invoice Date]],"yyyy")</f>
        <v>2021</v>
      </c>
      <c r="P2762" s="4" t="str">
        <f>TEXT(Table1[[#This Row],[Invoice Date]],"mmm")</f>
        <v>Mar</v>
      </c>
      <c r="Q2762" s="27">
        <f>WEEKNUM(Table1[[#This Row],[Invoice Date]]) + IF(YEAR(Table1[[#This Row],[Invoice Date]])=2021, 52, 0)</f>
        <v>62</v>
      </c>
    </row>
    <row r="2763" spans="2:17" ht="14.25" customHeight="1" x14ac:dyDescent="0.3">
      <c r="B2763" s="4" t="s">
        <v>14</v>
      </c>
      <c r="C2763" s="33">
        <v>1185732</v>
      </c>
      <c r="D2763" s="5">
        <v>44261</v>
      </c>
      <c r="E2763" s="4" t="s">
        <v>15</v>
      </c>
      <c r="F2763" s="4" t="s">
        <v>127</v>
      </c>
      <c r="G2763" s="4" t="s">
        <v>128</v>
      </c>
      <c r="H2763" s="6" t="s">
        <v>20</v>
      </c>
      <c r="I2763" s="7">
        <v>23</v>
      </c>
      <c r="J2763" s="8">
        <v>51</v>
      </c>
      <c r="K2763" s="9">
        <v>1173</v>
      </c>
      <c r="L2763" s="9">
        <v>609.96</v>
      </c>
      <c r="M2763" s="10">
        <v>0.52</v>
      </c>
      <c r="N2763" s="4" t="s">
        <v>83</v>
      </c>
      <c r="O2763" s="4" t="str">
        <f>TEXT(Table1[[#This Row],[Invoice Date]],"yyyy")</f>
        <v>2021</v>
      </c>
      <c r="P2763" s="4" t="str">
        <f>TEXT(Table1[[#This Row],[Invoice Date]],"mmm")</f>
        <v>Mar</v>
      </c>
      <c r="Q2763" s="27">
        <f>WEEKNUM(Table1[[#This Row],[Invoice Date]]) + IF(YEAR(Table1[[#This Row],[Invoice Date]])=2021, 52, 0)</f>
        <v>62</v>
      </c>
    </row>
    <row r="2764" spans="2:17" ht="14.25" customHeight="1" x14ac:dyDescent="0.3">
      <c r="B2764" s="4" t="s">
        <v>14</v>
      </c>
      <c r="C2764" s="33">
        <v>1185732</v>
      </c>
      <c r="D2764" s="5">
        <v>44261</v>
      </c>
      <c r="E2764" s="4" t="s">
        <v>15</v>
      </c>
      <c r="F2764" s="4" t="s">
        <v>127</v>
      </c>
      <c r="G2764" s="4" t="s">
        <v>128</v>
      </c>
      <c r="H2764" s="6" t="s">
        <v>19</v>
      </c>
      <c r="I2764" s="7">
        <v>27</v>
      </c>
      <c r="J2764" s="8">
        <v>45</v>
      </c>
      <c r="K2764" s="9">
        <v>1215</v>
      </c>
      <c r="L2764" s="9">
        <v>473.84999999999997</v>
      </c>
      <c r="M2764" s="10">
        <v>0.38999999999999996</v>
      </c>
      <c r="N2764" s="4" t="s">
        <v>24</v>
      </c>
      <c r="O2764" s="4" t="str">
        <f>TEXT(Table1[[#This Row],[Invoice Date]],"yyyy")</f>
        <v>2021</v>
      </c>
      <c r="P2764" s="4" t="str">
        <f>TEXT(Table1[[#This Row],[Invoice Date]],"mmm")</f>
        <v>Mar</v>
      </c>
      <c r="Q2764" s="27">
        <f>WEEKNUM(Table1[[#This Row],[Invoice Date]]) + IF(YEAR(Table1[[#This Row],[Invoice Date]])=2021, 52, 0)</f>
        <v>62</v>
      </c>
    </row>
    <row r="2765" spans="2:17" ht="14.25" customHeight="1" x14ac:dyDescent="0.3">
      <c r="B2765" s="4" t="s">
        <v>34</v>
      </c>
      <c r="C2765" s="33">
        <v>1189833</v>
      </c>
      <c r="D2765" s="5">
        <v>44261</v>
      </c>
      <c r="E2765" s="4" t="s">
        <v>15</v>
      </c>
      <c r="F2765" s="4" t="s">
        <v>123</v>
      </c>
      <c r="G2765" s="4" t="s">
        <v>124</v>
      </c>
      <c r="H2765" s="6" t="s">
        <v>20</v>
      </c>
      <c r="I2765" s="7">
        <v>24</v>
      </c>
      <c r="J2765" s="8">
        <v>59</v>
      </c>
      <c r="K2765" s="9">
        <v>1416</v>
      </c>
      <c r="L2765" s="9">
        <v>750.48</v>
      </c>
      <c r="M2765" s="10">
        <v>0.53</v>
      </c>
      <c r="N2765" s="4" t="s">
        <v>83</v>
      </c>
      <c r="O2765" s="4" t="str">
        <f>TEXT(Table1[[#This Row],[Invoice Date]],"yyyy")</f>
        <v>2021</v>
      </c>
      <c r="P2765" s="4" t="str">
        <f>TEXT(Table1[[#This Row],[Invoice Date]],"mmm")</f>
        <v>Mar</v>
      </c>
      <c r="Q2765" s="27">
        <f>WEEKNUM(Table1[[#This Row],[Invoice Date]]) + IF(YEAR(Table1[[#This Row],[Invoice Date]])=2021, 52, 0)</f>
        <v>62</v>
      </c>
    </row>
    <row r="2766" spans="2:17" ht="14.25" customHeight="1" x14ac:dyDescent="0.3">
      <c r="B2766" s="4" t="s">
        <v>14</v>
      </c>
      <c r="C2766" s="33">
        <v>1185732</v>
      </c>
      <c r="D2766" s="5">
        <v>44261</v>
      </c>
      <c r="E2766" s="4" t="s">
        <v>15</v>
      </c>
      <c r="F2766" s="4" t="s">
        <v>127</v>
      </c>
      <c r="G2766" s="4" t="s">
        <v>128</v>
      </c>
      <c r="H2766" s="6" t="s">
        <v>23</v>
      </c>
      <c r="I2766" s="7">
        <v>25</v>
      </c>
      <c r="J2766" s="8">
        <v>58</v>
      </c>
      <c r="K2766" s="9">
        <v>1450</v>
      </c>
      <c r="L2766" s="9">
        <v>638</v>
      </c>
      <c r="M2766" s="10">
        <v>0.44</v>
      </c>
      <c r="N2766" s="4" t="s">
        <v>24</v>
      </c>
      <c r="O2766" s="4" t="str">
        <f>TEXT(Table1[[#This Row],[Invoice Date]],"yyyy")</f>
        <v>2021</v>
      </c>
      <c r="P2766" s="4" t="str">
        <f>TEXT(Table1[[#This Row],[Invoice Date]],"mmm")</f>
        <v>Mar</v>
      </c>
      <c r="Q2766" s="27">
        <f>WEEKNUM(Table1[[#This Row],[Invoice Date]]) + IF(YEAR(Table1[[#This Row],[Invoice Date]])=2021, 52, 0)</f>
        <v>62</v>
      </c>
    </row>
    <row r="2767" spans="2:17" ht="14.25" customHeight="1" x14ac:dyDescent="0.3">
      <c r="B2767" s="4" t="s">
        <v>34</v>
      </c>
      <c r="C2767" s="33">
        <v>1189833</v>
      </c>
      <c r="D2767" s="5">
        <v>44261</v>
      </c>
      <c r="E2767" s="4" t="s">
        <v>15</v>
      </c>
      <c r="F2767" s="4" t="s">
        <v>123</v>
      </c>
      <c r="G2767" s="4" t="s">
        <v>124</v>
      </c>
      <c r="H2767" s="6" t="s">
        <v>22</v>
      </c>
      <c r="I2767" s="7">
        <v>43</v>
      </c>
      <c r="J2767" s="8">
        <v>34</v>
      </c>
      <c r="K2767" s="9">
        <v>1462</v>
      </c>
      <c r="L2767" s="9">
        <v>657.9</v>
      </c>
      <c r="M2767" s="10">
        <v>0.44999999999999996</v>
      </c>
      <c r="N2767" s="4" t="s">
        <v>83</v>
      </c>
      <c r="O2767" s="4" t="str">
        <f>TEXT(Table1[[#This Row],[Invoice Date]],"yyyy")</f>
        <v>2021</v>
      </c>
      <c r="P2767" s="4" t="str">
        <f>TEXT(Table1[[#This Row],[Invoice Date]],"mmm")</f>
        <v>Mar</v>
      </c>
      <c r="Q2767" s="27">
        <f>WEEKNUM(Table1[[#This Row],[Invoice Date]]) + IF(YEAR(Table1[[#This Row],[Invoice Date]])=2021, 52, 0)</f>
        <v>62</v>
      </c>
    </row>
    <row r="2768" spans="2:17" ht="14.25" customHeight="1" x14ac:dyDescent="0.3">
      <c r="B2768" s="4" t="s">
        <v>14</v>
      </c>
      <c r="C2768" s="33">
        <v>1185732</v>
      </c>
      <c r="D2768" s="5">
        <v>44261</v>
      </c>
      <c r="E2768" s="4" t="s">
        <v>15</v>
      </c>
      <c r="F2768" s="4" t="s">
        <v>127</v>
      </c>
      <c r="G2768" s="4" t="s">
        <v>128</v>
      </c>
      <c r="H2768" s="6" t="s">
        <v>19</v>
      </c>
      <c r="I2768" s="7">
        <v>34</v>
      </c>
      <c r="J2768" s="8">
        <v>44</v>
      </c>
      <c r="K2768" s="9">
        <v>1496</v>
      </c>
      <c r="L2768" s="9">
        <v>673.19999999999993</v>
      </c>
      <c r="M2768" s="10">
        <v>0.44999999999999996</v>
      </c>
      <c r="N2768" s="4" t="s">
        <v>83</v>
      </c>
      <c r="O2768" s="4" t="str">
        <f>TEXT(Table1[[#This Row],[Invoice Date]],"yyyy")</f>
        <v>2021</v>
      </c>
      <c r="P2768" s="4" t="str">
        <f>TEXT(Table1[[#This Row],[Invoice Date]],"mmm")</f>
        <v>Mar</v>
      </c>
      <c r="Q2768" s="27">
        <f>WEEKNUM(Table1[[#This Row],[Invoice Date]]) + IF(YEAR(Table1[[#This Row],[Invoice Date]])=2021, 52, 0)</f>
        <v>62</v>
      </c>
    </row>
    <row r="2769" spans="2:17" ht="14.25" customHeight="1" x14ac:dyDescent="0.3">
      <c r="B2769" s="4" t="s">
        <v>14</v>
      </c>
      <c r="C2769" s="33">
        <v>1185732</v>
      </c>
      <c r="D2769" s="5">
        <v>44261</v>
      </c>
      <c r="E2769" s="4" t="s">
        <v>15</v>
      </c>
      <c r="F2769" s="4" t="s">
        <v>127</v>
      </c>
      <c r="G2769" s="4" t="s">
        <v>128</v>
      </c>
      <c r="H2769" s="6" t="s">
        <v>23</v>
      </c>
      <c r="I2769" s="7">
        <v>32</v>
      </c>
      <c r="J2769" s="8">
        <v>51</v>
      </c>
      <c r="K2769" s="9">
        <v>1632</v>
      </c>
      <c r="L2769" s="9">
        <v>881.28000000000009</v>
      </c>
      <c r="M2769" s="10">
        <v>0.54</v>
      </c>
      <c r="N2769" s="4" t="s">
        <v>83</v>
      </c>
      <c r="O2769" s="4" t="str">
        <f>TEXT(Table1[[#This Row],[Invoice Date]],"yyyy")</f>
        <v>2021</v>
      </c>
      <c r="P2769" s="4" t="str">
        <f>TEXT(Table1[[#This Row],[Invoice Date]],"mmm")</f>
        <v>Mar</v>
      </c>
      <c r="Q2769" s="27">
        <f>WEEKNUM(Table1[[#This Row],[Invoice Date]]) + IF(YEAR(Table1[[#This Row],[Invoice Date]])=2021, 52, 0)</f>
        <v>62</v>
      </c>
    </row>
    <row r="2770" spans="2:17" ht="14.25" customHeight="1" x14ac:dyDescent="0.3">
      <c r="B2770" s="4" t="s">
        <v>34</v>
      </c>
      <c r="C2770" s="33">
        <v>1189833</v>
      </c>
      <c r="D2770" s="5">
        <v>44261</v>
      </c>
      <c r="E2770" s="4" t="s">
        <v>15</v>
      </c>
      <c r="F2770" s="4" t="s">
        <v>123</v>
      </c>
      <c r="G2770" s="4" t="s">
        <v>124</v>
      </c>
      <c r="H2770" s="6" t="s">
        <v>19</v>
      </c>
      <c r="I2770" s="7">
        <v>32</v>
      </c>
      <c r="J2770" s="8">
        <v>58</v>
      </c>
      <c r="K2770" s="9">
        <v>1856</v>
      </c>
      <c r="L2770" s="9">
        <v>909.43999999999994</v>
      </c>
      <c r="M2770" s="10">
        <v>0.49</v>
      </c>
      <c r="N2770" s="4" t="s">
        <v>83</v>
      </c>
      <c r="O2770" s="4" t="str">
        <f>TEXT(Table1[[#This Row],[Invoice Date]],"yyyy")</f>
        <v>2021</v>
      </c>
      <c r="P2770" s="4" t="str">
        <f>TEXT(Table1[[#This Row],[Invoice Date]],"mmm")</f>
        <v>Mar</v>
      </c>
      <c r="Q2770" s="27">
        <f>WEEKNUM(Table1[[#This Row],[Invoice Date]]) + IF(YEAR(Table1[[#This Row],[Invoice Date]])=2021, 52, 0)</f>
        <v>62</v>
      </c>
    </row>
    <row r="2771" spans="2:17" ht="14.25" customHeight="1" x14ac:dyDescent="0.3">
      <c r="B2771" s="4" t="s">
        <v>34</v>
      </c>
      <c r="C2771" s="33">
        <v>1189833</v>
      </c>
      <c r="D2771" s="5">
        <v>44261</v>
      </c>
      <c r="E2771" s="4" t="s">
        <v>15</v>
      </c>
      <c r="F2771" s="4" t="s">
        <v>123</v>
      </c>
      <c r="G2771" s="4" t="s">
        <v>124</v>
      </c>
      <c r="H2771" s="6" t="s">
        <v>23</v>
      </c>
      <c r="I2771" s="7">
        <v>32</v>
      </c>
      <c r="J2771" s="8">
        <v>61</v>
      </c>
      <c r="K2771" s="9">
        <v>1952</v>
      </c>
      <c r="L2771" s="9">
        <v>976</v>
      </c>
      <c r="M2771" s="10">
        <v>0.5</v>
      </c>
      <c r="N2771" s="4" t="s">
        <v>83</v>
      </c>
      <c r="O2771" s="4" t="str">
        <f>TEXT(Table1[[#This Row],[Invoice Date]],"yyyy")</f>
        <v>2021</v>
      </c>
      <c r="P2771" s="4" t="str">
        <f>TEXT(Table1[[#This Row],[Invoice Date]],"mmm")</f>
        <v>Mar</v>
      </c>
      <c r="Q2771" s="27">
        <f>WEEKNUM(Table1[[#This Row],[Invoice Date]]) + IF(YEAR(Table1[[#This Row],[Invoice Date]])=2021, 52, 0)</f>
        <v>62</v>
      </c>
    </row>
    <row r="2772" spans="2:17" ht="14.25" customHeight="1" x14ac:dyDescent="0.3">
      <c r="B2772" s="4" t="s">
        <v>14</v>
      </c>
      <c r="C2772" s="33">
        <v>1185732</v>
      </c>
      <c r="D2772" s="5">
        <v>44261</v>
      </c>
      <c r="E2772" s="4" t="s">
        <v>31</v>
      </c>
      <c r="F2772" s="4" t="s">
        <v>84</v>
      </c>
      <c r="G2772" s="4" t="s">
        <v>85</v>
      </c>
      <c r="H2772" s="6" t="s">
        <v>20</v>
      </c>
      <c r="I2772" s="7">
        <v>20</v>
      </c>
      <c r="J2772" s="8">
        <v>135</v>
      </c>
      <c r="K2772" s="9">
        <v>2700</v>
      </c>
      <c r="L2772" s="9">
        <v>1026</v>
      </c>
      <c r="M2772" s="10">
        <v>0.38</v>
      </c>
      <c r="N2772" s="4" t="s">
        <v>24</v>
      </c>
      <c r="O2772" s="4" t="str">
        <f>TEXT(Table1[[#This Row],[Invoice Date]],"yyyy")</f>
        <v>2021</v>
      </c>
      <c r="P2772" s="4" t="str">
        <f>TEXT(Table1[[#This Row],[Invoice Date]],"mmm")</f>
        <v>Mar</v>
      </c>
      <c r="Q2772" s="27">
        <f>WEEKNUM(Table1[[#This Row],[Invoice Date]]) + IF(YEAR(Table1[[#This Row],[Invoice Date]])=2021, 52, 0)</f>
        <v>62</v>
      </c>
    </row>
    <row r="2773" spans="2:17" ht="14.25" customHeight="1" x14ac:dyDescent="0.3">
      <c r="B2773" s="4" t="s">
        <v>30</v>
      </c>
      <c r="C2773" s="34">
        <v>1128299</v>
      </c>
      <c r="D2773" s="5">
        <v>44261</v>
      </c>
      <c r="E2773" s="4" t="s">
        <v>31</v>
      </c>
      <c r="F2773" s="4" t="s">
        <v>84</v>
      </c>
      <c r="G2773" s="4" t="s">
        <v>85</v>
      </c>
      <c r="H2773" s="6" t="s">
        <v>22</v>
      </c>
      <c r="I2773" s="7">
        <v>37</v>
      </c>
      <c r="J2773" s="8">
        <v>75</v>
      </c>
      <c r="K2773" s="9">
        <v>2775</v>
      </c>
      <c r="L2773" s="9">
        <v>1248.7499999999998</v>
      </c>
      <c r="M2773" s="10">
        <v>0.44999999999999996</v>
      </c>
      <c r="N2773" s="4" t="s">
        <v>83</v>
      </c>
      <c r="O2773" s="4" t="str">
        <f>TEXT(Table1[[#This Row],[Invoice Date]],"yyyy")</f>
        <v>2021</v>
      </c>
      <c r="P2773" s="4" t="str">
        <f>TEXT(Table1[[#This Row],[Invoice Date]],"mmm")</f>
        <v>Mar</v>
      </c>
      <c r="Q2773" s="27">
        <f>WEEKNUM(Table1[[#This Row],[Invoice Date]]) + IF(YEAR(Table1[[#This Row],[Invoice Date]])=2021, 52, 0)</f>
        <v>62</v>
      </c>
    </row>
    <row r="2774" spans="2:17" ht="14.25" customHeight="1" x14ac:dyDescent="0.3">
      <c r="B2774" s="4" t="s">
        <v>30</v>
      </c>
      <c r="C2774" s="34">
        <v>1128299</v>
      </c>
      <c r="D2774" s="5">
        <v>44261</v>
      </c>
      <c r="E2774" s="4" t="s">
        <v>31</v>
      </c>
      <c r="F2774" s="4" t="s">
        <v>84</v>
      </c>
      <c r="G2774" s="4" t="s">
        <v>85</v>
      </c>
      <c r="H2774" s="6" t="s">
        <v>22</v>
      </c>
      <c r="I2774" s="7">
        <v>32</v>
      </c>
      <c r="J2774" s="8">
        <v>88</v>
      </c>
      <c r="K2774" s="9">
        <v>2816</v>
      </c>
      <c r="L2774" s="9">
        <v>985.59999999999991</v>
      </c>
      <c r="M2774" s="10">
        <v>0.35</v>
      </c>
      <c r="N2774" s="4" t="s">
        <v>24</v>
      </c>
      <c r="O2774" s="4" t="str">
        <f>TEXT(Table1[[#This Row],[Invoice Date]],"yyyy")</f>
        <v>2021</v>
      </c>
      <c r="P2774" s="4" t="str">
        <f>TEXT(Table1[[#This Row],[Invoice Date]],"mmm")</f>
        <v>Mar</v>
      </c>
      <c r="Q2774" s="27">
        <f>WEEKNUM(Table1[[#This Row],[Invoice Date]]) + IF(YEAR(Table1[[#This Row],[Invoice Date]])=2021, 52, 0)</f>
        <v>62</v>
      </c>
    </row>
    <row r="2775" spans="2:17" ht="14.25" customHeight="1" x14ac:dyDescent="0.3">
      <c r="B2775" s="4" t="s">
        <v>14</v>
      </c>
      <c r="C2775" s="33">
        <v>1185732</v>
      </c>
      <c r="D2775" s="5">
        <v>44261</v>
      </c>
      <c r="E2775" s="4" t="s">
        <v>31</v>
      </c>
      <c r="F2775" s="4" t="s">
        <v>84</v>
      </c>
      <c r="G2775" s="4" t="s">
        <v>85</v>
      </c>
      <c r="H2775" s="6" t="s">
        <v>21</v>
      </c>
      <c r="I2775" s="7">
        <v>26</v>
      </c>
      <c r="J2775" s="8">
        <v>112</v>
      </c>
      <c r="K2775" s="9">
        <v>2912</v>
      </c>
      <c r="L2775" s="9">
        <v>1368.64</v>
      </c>
      <c r="M2775" s="10">
        <v>0.47000000000000003</v>
      </c>
      <c r="N2775" s="4" t="s">
        <v>24</v>
      </c>
      <c r="O2775" s="4" t="str">
        <f>TEXT(Table1[[#This Row],[Invoice Date]],"yyyy")</f>
        <v>2021</v>
      </c>
      <c r="P2775" s="4" t="str">
        <f>TEXT(Table1[[#This Row],[Invoice Date]],"mmm")</f>
        <v>Mar</v>
      </c>
      <c r="Q2775" s="27">
        <f>WEEKNUM(Table1[[#This Row],[Invoice Date]]) + IF(YEAR(Table1[[#This Row],[Invoice Date]])=2021, 52, 0)</f>
        <v>62</v>
      </c>
    </row>
    <row r="2776" spans="2:17" ht="14.25" customHeight="1" x14ac:dyDescent="0.3">
      <c r="B2776" s="4" t="s">
        <v>30</v>
      </c>
      <c r="C2776" s="34">
        <v>1128299</v>
      </c>
      <c r="D2776" s="5">
        <v>44261</v>
      </c>
      <c r="E2776" s="4" t="s">
        <v>31</v>
      </c>
      <c r="F2776" s="4" t="s">
        <v>84</v>
      </c>
      <c r="G2776" s="4" t="s">
        <v>85</v>
      </c>
      <c r="H2776" s="6" t="s">
        <v>23</v>
      </c>
      <c r="I2776" s="7">
        <v>25</v>
      </c>
      <c r="J2776" s="8">
        <v>124</v>
      </c>
      <c r="K2776" s="9">
        <v>3100</v>
      </c>
      <c r="L2776" s="9">
        <v>1643</v>
      </c>
      <c r="M2776" s="10">
        <v>0.53</v>
      </c>
      <c r="N2776" s="4" t="s">
        <v>24</v>
      </c>
      <c r="O2776" s="4" t="str">
        <f>TEXT(Table1[[#This Row],[Invoice Date]],"yyyy")</f>
        <v>2021</v>
      </c>
      <c r="P2776" s="4" t="str">
        <f>TEXT(Table1[[#This Row],[Invoice Date]],"mmm")</f>
        <v>Mar</v>
      </c>
      <c r="Q2776" s="27">
        <f>WEEKNUM(Table1[[#This Row],[Invoice Date]]) + IF(YEAR(Table1[[#This Row],[Invoice Date]])=2021, 52, 0)</f>
        <v>62</v>
      </c>
    </row>
    <row r="2777" spans="2:17" ht="14.25" customHeight="1" x14ac:dyDescent="0.3">
      <c r="B2777" s="4" t="s">
        <v>14</v>
      </c>
      <c r="C2777" s="33">
        <v>1185732</v>
      </c>
      <c r="D2777" s="5">
        <v>44261</v>
      </c>
      <c r="E2777" s="4" t="s">
        <v>31</v>
      </c>
      <c r="F2777" s="4" t="s">
        <v>84</v>
      </c>
      <c r="G2777" s="4" t="s">
        <v>85</v>
      </c>
      <c r="H2777" s="6" t="s">
        <v>20</v>
      </c>
      <c r="I2777" s="7">
        <v>28</v>
      </c>
      <c r="J2777" s="8">
        <v>113</v>
      </c>
      <c r="K2777" s="9">
        <v>3164</v>
      </c>
      <c r="L2777" s="9">
        <v>1550.36</v>
      </c>
      <c r="M2777" s="10">
        <v>0.49</v>
      </c>
      <c r="N2777" s="4" t="s">
        <v>83</v>
      </c>
      <c r="O2777" s="4" t="str">
        <f>TEXT(Table1[[#This Row],[Invoice Date]],"yyyy")</f>
        <v>2021</v>
      </c>
      <c r="P2777" s="4" t="str">
        <f>TEXT(Table1[[#This Row],[Invoice Date]],"mmm")</f>
        <v>Mar</v>
      </c>
      <c r="Q2777" s="27">
        <f>WEEKNUM(Table1[[#This Row],[Invoice Date]]) + IF(YEAR(Table1[[#This Row],[Invoice Date]])=2021, 52, 0)</f>
        <v>62</v>
      </c>
    </row>
    <row r="2778" spans="2:17" ht="14.25" customHeight="1" x14ac:dyDescent="0.3">
      <c r="B2778" s="4" t="s">
        <v>14</v>
      </c>
      <c r="C2778" s="33">
        <v>1185732</v>
      </c>
      <c r="D2778" s="5">
        <v>44261</v>
      </c>
      <c r="E2778" s="4" t="s">
        <v>31</v>
      </c>
      <c r="F2778" s="4" t="s">
        <v>84</v>
      </c>
      <c r="G2778" s="4" t="s">
        <v>85</v>
      </c>
      <c r="H2778" s="6" t="s">
        <v>21</v>
      </c>
      <c r="I2778" s="7">
        <v>33</v>
      </c>
      <c r="J2778" s="8">
        <v>105</v>
      </c>
      <c r="K2778" s="9">
        <v>3465</v>
      </c>
      <c r="L2778" s="9">
        <v>2009.7000000000003</v>
      </c>
      <c r="M2778" s="10">
        <v>0.58000000000000007</v>
      </c>
      <c r="N2778" s="4" t="s">
        <v>83</v>
      </c>
      <c r="O2778" s="4" t="str">
        <f>TEXT(Table1[[#This Row],[Invoice Date]],"yyyy")</f>
        <v>2021</v>
      </c>
      <c r="P2778" s="4" t="str">
        <f>TEXT(Table1[[#This Row],[Invoice Date]],"mmm")</f>
        <v>Mar</v>
      </c>
      <c r="Q2778" s="27">
        <f>WEEKNUM(Table1[[#This Row],[Invoice Date]]) + IF(YEAR(Table1[[#This Row],[Invoice Date]])=2021, 52, 0)</f>
        <v>62</v>
      </c>
    </row>
    <row r="2779" spans="2:17" ht="14.25" customHeight="1" x14ac:dyDescent="0.3">
      <c r="B2779" s="4" t="s">
        <v>14</v>
      </c>
      <c r="C2779" s="33">
        <v>1185732</v>
      </c>
      <c r="D2779" s="5">
        <v>44261</v>
      </c>
      <c r="E2779" s="4" t="s">
        <v>15</v>
      </c>
      <c r="F2779" s="4" t="s">
        <v>127</v>
      </c>
      <c r="G2779" s="4" t="s">
        <v>128</v>
      </c>
      <c r="H2779" s="6" t="s">
        <v>17</v>
      </c>
      <c r="I2779" s="7">
        <v>34</v>
      </c>
      <c r="J2779" s="8">
        <v>111</v>
      </c>
      <c r="K2779" s="9">
        <v>3774</v>
      </c>
      <c r="L2779" s="9">
        <v>1887</v>
      </c>
      <c r="M2779" s="10">
        <v>0.5</v>
      </c>
      <c r="N2779" s="4" t="s">
        <v>83</v>
      </c>
      <c r="O2779" s="4" t="str">
        <f>TEXT(Table1[[#This Row],[Invoice Date]],"yyyy")</f>
        <v>2021</v>
      </c>
      <c r="P2779" s="4" t="str">
        <f>TEXT(Table1[[#This Row],[Invoice Date]],"mmm")</f>
        <v>Mar</v>
      </c>
      <c r="Q2779" s="27">
        <f>WEEKNUM(Table1[[#This Row],[Invoice Date]]) + IF(YEAR(Table1[[#This Row],[Invoice Date]])=2021, 52, 0)</f>
        <v>62</v>
      </c>
    </row>
    <row r="2780" spans="2:17" ht="14.25" customHeight="1" x14ac:dyDescent="0.3">
      <c r="B2780" s="4" t="s">
        <v>30</v>
      </c>
      <c r="C2780" s="34">
        <v>1128299</v>
      </c>
      <c r="D2780" s="5">
        <v>44261</v>
      </c>
      <c r="E2780" s="4" t="s">
        <v>31</v>
      </c>
      <c r="F2780" s="4" t="s">
        <v>84</v>
      </c>
      <c r="G2780" s="4" t="s">
        <v>85</v>
      </c>
      <c r="H2780" s="6" t="s">
        <v>23</v>
      </c>
      <c r="I2780" s="7">
        <v>33</v>
      </c>
      <c r="J2780" s="8">
        <v>116</v>
      </c>
      <c r="K2780" s="9">
        <v>3828</v>
      </c>
      <c r="L2780" s="9">
        <v>2488.2000000000003</v>
      </c>
      <c r="M2780" s="10">
        <v>0.65</v>
      </c>
      <c r="N2780" s="4" t="s">
        <v>83</v>
      </c>
      <c r="O2780" s="4" t="str">
        <f>TEXT(Table1[[#This Row],[Invoice Date]],"yyyy")</f>
        <v>2021</v>
      </c>
      <c r="P2780" s="4" t="str">
        <f>TEXT(Table1[[#This Row],[Invoice Date]],"mmm")</f>
        <v>Mar</v>
      </c>
      <c r="Q2780" s="27">
        <f>WEEKNUM(Table1[[#This Row],[Invoice Date]]) + IF(YEAR(Table1[[#This Row],[Invoice Date]])=2021, 52, 0)</f>
        <v>62</v>
      </c>
    </row>
    <row r="2781" spans="2:17" ht="14.25" customHeight="1" x14ac:dyDescent="0.3">
      <c r="B2781" s="4" t="s">
        <v>14</v>
      </c>
      <c r="C2781" s="33">
        <v>1185732</v>
      </c>
      <c r="D2781" s="5">
        <v>44261</v>
      </c>
      <c r="E2781" s="4" t="s">
        <v>15</v>
      </c>
      <c r="F2781" s="4" t="s">
        <v>127</v>
      </c>
      <c r="G2781" s="4" t="s">
        <v>128</v>
      </c>
      <c r="H2781" s="6" t="s">
        <v>17</v>
      </c>
      <c r="I2781" s="7">
        <v>26</v>
      </c>
      <c r="J2781" s="8">
        <v>156</v>
      </c>
      <c r="K2781" s="9">
        <v>4056</v>
      </c>
      <c r="L2781" s="9">
        <v>1500.72</v>
      </c>
      <c r="M2781" s="10">
        <v>0.37</v>
      </c>
      <c r="N2781" s="4" t="s">
        <v>24</v>
      </c>
      <c r="O2781" s="4" t="str">
        <f>TEXT(Table1[[#This Row],[Invoice Date]],"yyyy")</f>
        <v>2021</v>
      </c>
      <c r="P2781" s="4" t="str">
        <f>TEXT(Table1[[#This Row],[Invoice Date]],"mmm")</f>
        <v>Mar</v>
      </c>
      <c r="Q2781" s="27">
        <f>WEEKNUM(Table1[[#This Row],[Invoice Date]]) + IF(YEAR(Table1[[#This Row],[Invoice Date]])=2021, 52, 0)</f>
        <v>62</v>
      </c>
    </row>
    <row r="2782" spans="2:17" ht="14.25" customHeight="1" x14ac:dyDescent="0.3">
      <c r="B2782" s="4" t="s">
        <v>14</v>
      </c>
      <c r="C2782" s="33">
        <v>1185732</v>
      </c>
      <c r="D2782" s="5">
        <v>44261</v>
      </c>
      <c r="E2782" s="4" t="s">
        <v>31</v>
      </c>
      <c r="F2782" s="4" t="s">
        <v>84</v>
      </c>
      <c r="G2782" s="4" t="s">
        <v>85</v>
      </c>
      <c r="H2782" s="6" t="s">
        <v>17</v>
      </c>
      <c r="I2782" s="7">
        <v>21</v>
      </c>
      <c r="J2782" s="8">
        <v>200</v>
      </c>
      <c r="K2782" s="9">
        <v>4200</v>
      </c>
      <c r="L2782" s="9">
        <v>1554</v>
      </c>
      <c r="M2782" s="10">
        <v>0.37</v>
      </c>
      <c r="N2782" s="4" t="s">
        <v>24</v>
      </c>
      <c r="O2782" s="4" t="str">
        <f>TEXT(Table1[[#This Row],[Invoice Date]],"yyyy")</f>
        <v>2021</v>
      </c>
      <c r="P2782" s="4" t="str">
        <f>TEXT(Table1[[#This Row],[Invoice Date]],"mmm")</f>
        <v>Mar</v>
      </c>
      <c r="Q2782" s="27">
        <f>WEEKNUM(Table1[[#This Row],[Invoice Date]]) + IF(YEAR(Table1[[#This Row],[Invoice Date]])=2021, 52, 0)</f>
        <v>62</v>
      </c>
    </row>
    <row r="2783" spans="2:17" ht="14.25" customHeight="1" x14ac:dyDescent="0.3">
      <c r="B2783" s="4" t="s">
        <v>14</v>
      </c>
      <c r="C2783" s="33">
        <v>1185732</v>
      </c>
      <c r="D2783" s="5">
        <v>44261</v>
      </c>
      <c r="E2783" s="4" t="s">
        <v>31</v>
      </c>
      <c r="F2783" s="4" t="s">
        <v>84</v>
      </c>
      <c r="G2783" s="4" t="s">
        <v>85</v>
      </c>
      <c r="H2783" s="6" t="s">
        <v>17</v>
      </c>
      <c r="I2783" s="7">
        <v>28</v>
      </c>
      <c r="J2783" s="8">
        <v>156</v>
      </c>
      <c r="K2783" s="9">
        <v>4368</v>
      </c>
      <c r="L2783" s="9">
        <v>1965.6</v>
      </c>
      <c r="M2783" s="10">
        <v>0.44999999999999996</v>
      </c>
      <c r="N2783" s="4" t="s">
        <v>83</v>
      </c>
      <c r="O2783" s="4" t="str">
        <f>TEXT(Table1[[#This Row],[Invoice Date]],"yyyy")</f>
        <v>2021</v>
      </c>
      <c r="P2783" s="4" t="str">
        <f>TEXT(Table1[[#This Row],[Invoice Date]],"mmm")</f>
        <v>Mar</v>
      </c>
      <c r="Q2783" s="27">
        <f>WEEKNUM(Table1[[#This Row],[Invoice Date]]) + IF(YEAR(Table1[[#This Row],[Invoice Date]])=2021, 52, 0)</f>
        <v>62</v>
      </c>
    </row>
    <row r="2784" spans="2:17" ht="14.25" customHeight="1" x14ac:dyDescent="0.3">
      <c r="B2784" s="4" t="s">
        <v>34</v>
      </c>
      <c r="C2784" s="33">
        <v>1189833</v>
      </c>
      <c r="D2784" s="5">
        <v>44261</v>
      </c>
      <c r="E2784" s="4" t="s">
        <v>15</v>
      </c>
      <c r="F2784" s="4" t="s">
        <v>123</v>
      </c>
      <c r="G2784" s="4" t="s">
        <v>124</v>
      </c>
      <c r="H2784" s="6" t="s">
        <v>17</v>
      </c>
      <c r="I2784" s="7">
        <v>32</v>
      </c>
      <c r="J2784" s="8">
        <v>144</v>
      </c>
      <c r="K2784" s="9">
        <v>4608</v>
      </c>
      <c r="L2784" s="9">
        <v>2119.6799999999998</v>
      </c>
      <c r="M2784" s="10">
        <v>0.45999999999999996</v>
      </c>
      <c r="N2784" s="4" t="s">
        <v>83</v>
      </c>
      <c r="O2784" s="4" t="str">
        <f>TEXT(Table1[[#This Row],[Invoice Date]],"yyyy")</f>
        <v>2021</v>
      </c>
      <c r="P2784" s="4" t="str">
        <f>TEXT(Table1[[#This Row],[Invoice Date]],"mmm")</f>
        <v>Mar</v>
      </c>
      <c r="Q2784" s="27">
        <f>WEEKNUM(Table1[[#This Row],[Invoice Date]]) + IF(YEAR(Table1[[#This Row],[Invoice Date]])=2021, 52, 0)</f>
        <v>62</v>
      </c>
    </row>
    <row r="2785" spans="2:17" ht="14.25" customHeight="1" x14ac:dyDescent="0.3">
      <c r="B2785" s="4" t="s">
        <v>14</v>
      </c>
      <c r="C2785" s="33">
        <v>1185732</v>
      </c>
      <c r="D2785" s="5">
        <v>44261</v>
      </c>
      <c r="E2785" s="4" t="s">
        <v>31</v>
      </c>
      <c r="F2785" s="4" t="s">
        <v>84</v>
      </c>
      <c r="G2785" s="4" t="s">
        <v>85</v>
      </c>
      <c r="H2785" s="6" t="s">
        <v>19</v>
      </c>
      <c r="I2785" s="7">
        <v>27</v>
      </c>
      <c r="J2785" s="8">
        <v>188</v>
      </c>
      <c r="K2785" s="9">
        <v>5076</v>
      </c>
      <c r="L2785" s="9">
        <v>1979.6399999999999</v>
      </c>
      <c r="M2785" s="10">
        <v>0.38999999999999996</v>
      </c>
      <c r="N2785" s="4" t="s">
        <v>24</v>
      </c>
      <c r="O2785" s="4" t="str">
        <f>TEXT(Table1[[#This Row],[Invoice Date]],"yyyy")</f>
        <v>2021</v>
      </c>
      <c r="P2785" s="4" t="str">
        <f>TEXT(Table1[[#This Row],[Invoice Date]],"mmm")</f>
        <v>Mar</v>
      </c>
      <c r="Q2785" s="27">
        <f>WEEKNUM(Table1[[#This Row],[Invoice Date]]) + IF(YEAR(Table1[[#This Row],[Invoice Date]])=2021, 52, 0)</f>
        <v>62</v>
      </c>
    </row>
    <row r="2786" spans="2:17" ht="14.25" customHeight="1" x14ac:dyDescent="0.3">
      <c r="B2786" s="4" t="s">
        <v>34</v>
      </c>
      <c r="C2786" s="33">
        <v>1189833</v>
      </c>
      <c r="D2786" s="5">
        <v>44261</v>
      </c>
      <c r="E2786" s="4" t="s">
        <v>36</v>
      </c>
      <c r="F2786" s="4" t="s">
        <v>53</v>
      </c>
      <c r="G2786" s="4" t="s">
        <v>54</v>
      </c>
      <c r="H2786" s="6" t="s">
        <v>20</v>
      </c>
      <c r="I2786" s="7">
        <v>42</v>
      </c>
      <c r="J2786" s="8">
        <v>133</v>
      </c>
      <c r="K2786" s="9">
        <v>5586</v>
      </c>
      <c r="L2786" s="9">
        <v>3351.6</v>
      </c>
      <c r="M2786" s="10">
        <v>0.6</v>
      </c>
      <c r="N2786" s="4" t="s">
        <v>83</v>
      </c>
      <c r="O2786" s="4" t="str">
        <f>TEXT(Table1[[#This Row],[Invoice Date]],"yyyy")</f>
        <v>2021</v>
      </c>
      <c r="P2786" s="4" t="str">
        <f>TEXT(Table1[[#This Row],[Invoice Date]],"mmm")</f>
        <v>Mar</v>
      </c>
      <c r="Q2786" s="27">
        <f>WEEKNUM(Table1[[#This Row],[Invoice Date]]) + IF(YEAR(Table1[[#This Row],[Invoice Date]])=2021, 52, 0)</f>
        <v>62</v>
      </c>
    </row>
    <row r="2787" spans="2:17" ht="14.25" customHeight="1" x14ac:dyDescent="0.3">
      <c r="B2787" s="4" t="s">
        <v>14</v>
      </c>
      <c r="C2787" s="33">
        <v>1185732</v>
      </c>
      <c r="D2787" s="5">
        <v>44261</v>
      </c>
      <c r="E2787" s="4" t="s">
        <v>31</v>
      </c>
      <c r="F2787" s="4" t="s">
        <v>84</v>
      </c>
      <c r="G2787" s="4" t="s">
        <v>85</v>
      </c>
      <c r="H2787" s="6" t="s">
        <v>19</v>
      </c>
      <c r="I2787" s="7">
        <v>36</v>
      </c>
      <c r="J2787" s="8">
        <v>169</v>
      </c>
      <c r="K2787" s="9">
        <v>6084</v>
      </c>
      <c r="L2787" s="9">
        <v>2798.64</v>
      </c>
      <c r="M2787" s="10">
        <v>0.45999999999999996</v>
      </c>
      <c r="N2787" s="4" t="s">
        <v>83</v>
      </c>
      <c r="O2787" s="4" t="str">
        <f>TEXT(Table1[[#This Row],[Invoice Date]],"yyyy")</f>
        <v>2021</v>
      </c>
      <c r="P2787" s="4" t="str">
        <f>TEXT(Table1[[#This Row],[Invoice Date]],"mmm")</f>
        <v>Mar</v>
      </c>
      <c r="Q2787" s="27">
        <f>WEEKNUM(Table1[[#This Row],[Invoice Date]]) + IF(YEAR(Table1[[#This Row],[Invoice Date]])=2021, 52, 0)</f>
        <v>62</v>
      </c>
    </row>
    <row r="2788" spans="2:17" ht="14.25" customHeight="1" x14ac:dyDescent="0.3">
      <c r="B2788" s="4" t="s">
        <v>14</v>
      </c>
      <c r="C2788" s="33">
        <v>1185732</v>
      </c>
      <c r="D2788" s="5">
        <v>44261</v>
      </c>
      <c r="E2788" s="4" t="s">
        <v>15</v>
      </c>
      <c r="F2788" s="4" t="s">
        <v>127</v>
      </c>
      <c r="G2788" s="4" t="s">
        <v>128</v>
      </c>
      <c r="H2788" s="6" t="s">
        <v>21</v>
      </c>
      <c r="I2788" s="7">
        <v>30</v>
      </c>
      <c r="J2788" s="8">
        <v>25</v>
      </c>
      <c r="K2788" s="9">
        <v>7500</v>
      </c>
      <c r="L2788" s="9">
        <v>3000</v>
      </c>
      <c r="M2788" s="10">
        <v>0.4</v>
      </c>
      <c r="N2788" s="4" t="s">
        <v>18</v>
      </c>
      <c r="O2788" s="4" t="str">
        <f>TEXT(Table1[[#This Row],[Invoice Date]],"yyyy")</f>
        <v>2021</v>
      </c>
      <c r="P2788" s="4" t="str">
        <f>TEXT(Table1[[#This Row],[Invoice Date]],"mmm")</f>
        <v>Mar</v>
      </c>
      <c r="Q2788" s="27">
        <f>WEEKNUM(Table1[[#This Row],[Invoice Date]]) + IF(YEAR(Table1[[#This Row],[Invoice Date]])=2021, 52, 0)</f>
        <v>62</v>
      </c>
    </row>
    <row r="2789" spans="2:17" ht="14.25" customHeight="1" x14ac:dyDescent="0.3">
      <c r="B2789" s="4" t="s">
        <v>34</v>
      </c>
      <c r="C2789" s="33">
        <v>1189833</v>
      </c>
      <c r="D2789" s="5">
        <v>44261</v>
      </c>
      <c r="E2789" s="4" t="s">
        <v>15</v>
      </c>
      <c r="F2789" s="4" t="s">
        <v>123</v>
      </c>
      <c r="G2789" s="4" t="s">
        <v>124</v>
      </c>
      <c r="H2789" s="6" t="s">
        <v>21</v>
      </c>
      <c r="I2789" s="7">
        <v>30</v>
      </c>
      <c r="J2789" s="8">
        <v>75</v>
      </c>
      <c r="K2789" s="9">
        <v>22500</v>
      </c>
      <c r="L2789" s="9">
        <v>9000</v>
      </c>
      <c r="M2789" s="10">
        <v>0.4</v>
      </c>
      <c r="N2789" s="4" t="s">
        <v>18</v>
      </c>
      <c r="O2789" s="4" t="str">
        <f>TEXT(Table1[[#This Row],[Invoice Date]],"yyyy")</f>
        <v>2021</v>
      </c>
      <c r="P2789" s="4" t="str">
        <f>TEXT(Table1[[#This Row],[Invoice Date]],"mmm")</f>
        <v>Mar</v>
      </c>
      <c r="Q2789" s="27">
        <f>WEEKNUM(Table1[[#This Row],[Invoice Date]]) + IF(YEAR(Table1[[#This Row],[Invoice Date]])=2021, 52, 0)</f>
        <v>62</v>
      </c>
    </row>
    <row r="2790" spans="2:17" ht="14.25" customHeight="1" x14ac:dyDescent="0.3">
      <c r="B2790" s="4" t="s">
        <v>14</v>
      </c>
      <c r="C2790" s="33">
        <v>1185732</v>
      </c>
      <c r="D2790" s="5">
        <v>44261</v>
      </c>
      <c r="E2790" s="4" t="s">
        <v>15</v>
      </c>
      <c r="F2790" s="4" t="s">
        <v>127</v>
      </c>
      <c r="G2790" s="4" t="s">
        <v>128</v>
      </c>
      <c r="H2790" s="6" t="s">
        <v>22</v>
      </c>
      <c r="I2790" s="7">
        <v>45</v>
      </c>
      <c r="J2790" s="8">
        <v>75</v>
      </c>
      <c r="K2790" s="9">
        <v>33750</v>
      </c>
      <c r="L2790" s="9">
        <v>10125</v>
      </c>
      <c r="M2790" s="10">
        <v>0.3</v>
      </c>
      <c r="N2790" s="4" t="s">
        <v>18</v>
      </c>
      <c r="O2790" s="4" t="str">
        <f>TEXT(Table1[[#This Row],[Invoice Date]],"yyyy")</f>
        <v>2021</v>
      </c>
      <c r="P2790" s="4" t="str">
        <f>TEXT(Table1[[#This Row],[Invoice Date]],"mmm")</f>
        <v>Mar</v>
      </c>
      <c r="Q2790" s="27">
        <f>WEEKNUM(Table1[[#This Row],[Invoice Date]]) + IF(YEAR(Table1[[#This Row],[Invoice Date]])=2021, 52, 0)</f>
        <v>62</v>
      </c>
    </row>
    <row r="2791" spans="2:17" ht="14.25" customHeight="1" x14ac:dyDescent="0.3">
      <c r="B2791" s="4" t="s">
        <v>14</v>
      </c>
      <c r="C2791" s="33">
        <v>1185732</v>
      </c>
      <c r="D2791" s="5">
        <v>44261</v>
      </c>
      <c r="E2791" s="4" t="s">
        <v>15</v>
      </c>
      <c r="F2791" s="4" t="s">
        <v>127</v>
      </c>
      <c r="G2791" s="4" t="s">
        <v>128</v>
      </c>
      <c r="H2791" s="6" t="s">
        <v>20</v>
      </c>
      <c r="I2791" s="7">
        <v>25.000000000000007</v>
      </c>
      <c r="J2791" s="8">
        <v>175</v>
      </c>
      <c r="K2791" s="9">
        <v>43750.000000000015</v>
      </c>
      <c r="L2791" s="9">
        <v>17500.000000000007</v>
      </c>
      <c r="M2791" s="10">
        <v>0.4</v>
      </c>
      <c r="N2791" s="4" t="s">
        <v>18</v>
      </c>
      <c r="O2791" s="4" t="str">
        <f>TEXT(Table1[[#This Row],[Invoice Date]],"yyyy")</f>
        <v>2021</v>
      </c>
      <c r="P2791" s="4" t="str">
        <f>TEXT(Table1[[#This Row],[Invoice Date]],"mmm")</f>
        <v>Mar</v>
      </c>
      <c r="Q2791" s="27">
        <f>WEEKNUM(Table1[[#This Row],[Invoice Date]]) + IF(YEAR(Table1[[#This Row],[Invoice Date]])=2021, 52, 0)</f>
        <v>62</v>
      </c>
    </row>
    <row r="2792" spans="2:17" ht="14.25" customHeight="1" x14ac:dyDescent="0.3">
      <c r="B2792" s="4" t="s">
        <v>14</v>
      </c>
      <c r="C2792" s="33">
        <v>1185732</v>
      </c>
      <c r="D2792" s="5">
        <v>44261</v>
      </c>
      <c r="E2792" s="4" t="s">
        <v>15</v>
      </c>
      <c r="F2792" s="4" t="s">
        <v>127</v>
      </c>
      <c r="G2792" s="4" t="s">
        <v>128</v>
      </c>
      <c r="H2792" s="6" t="s">
        <v>19</v>
      </c>
      <c r="I2792" s="7">
        <v>35</v>
      </c>
      <c r="J2792" s="8">
        <v>150</v>
      </c>
      <c r="K2792" s="9">
        <v>52500</v>
      </c>
      <c r="L2792" s="9">
        <v>18375</v>
      </c>
      <c r="M2792" s="10">
        <v>0.35</v>
      </c>
      <c r="N2792" s="4" t="s">
        <v>18</v>
      </c>
      <c r="O2792" s="4" t="str">
        <f>TEXT(Table1[[#This Row],[Invoice Date]],"yyyy")</f>
        <v>2021</v>
      </c>
      <c r="P2792" s="4" t="str">
        <f>TEXT(Table1[[#This Row],[Invoice Date]],"mmm")</f>
        <v>Mar</v>
      </c>
      <c r="Q2792" s="27">
        <f>WEEKNUM(Table1[[#This Row],[Invoice Date]]) + IF(YEAR(Table1[[#This Row],[Invoice Date]])=2021, 52, 0)</f>
        <v>62</v>
      </c>
    </row>
    <row r="2793" spans="2:17" ht="14.25" customHeight="1" x14ac:dyDescent="0.3">
      <c r="B2793" s="4" t="s">
        <v>34</v>
      </c>
      <c r="C2793" s="33">
        <v>1189833</v>
      </c>
      <c r="D2793" s="5">
        <v>44261</v>
      </c>
      <c r="E2793" s="4" t="s">
        <v>15</v>
      </c>
      <c r="F2793" s="4" t="s">
        <v>123</v>
      </c>
      <c r="G2793" s="4" t="s">
        <v>124</v>
      </c>
      <c r="H2793" s="6" t="s">
        <v>22</v>
      </c>
      <c r="I2793" s="7">
        <v>45</v>
      </c>
      <c r="J2793" s="8">
        <v>125</v>
      </c>
      <c r="K2793" s="9">
        <v>56250</v>
      </c>
      <c r="L2793" s="9">
        <v>16875</v>
      </c>
      <c r="M2793" s="10">
        <v>0.3</v>
      </c>
      <c r="N2793" s="4" t="s">
        <v>18</v>
      </c>
      <c r="O2793" s="4" t="str">
        <f>TEXT(Table1[[#This Row],[Invoice Date]],"yyyy")</f>
        <v>2021</v>
      </c>
      <c r="P2793" s="4" t="str">
        <f>TEXT(Table1[[#This Row],[Invoice Date]],"mmm")</f>
        <v>Mar</v>
      </c>
      <c r="Q2793" s="27">
        <f>WEEKNUM(Table1[[#This Row],[Invoice Date]]) + IF(YEAR(Table1[[#This Row],[Invoice Date]])=2021, 52, 0)</f>
        <v>62</v>
      </c>
    </row>
    <row r="2794" spans="2:17" ht="14.25" customHeight="1" x14ac:dyDescent="0.3">
      <c r="B2794" s="4" t="s">
        <v>34</v>
      </c>
      <c r="C2794" s="33">
        <v>1189833</v>
      </c>
      <c r="D2794" s="5">
        <v>44261</v>
      </c>
      <c r="E2794" s="4" t="s">
        <v>15</v>
      </c>
      <c r="F2794" s="4" t="s">
        <v>123</v>
      </c>
      <c r="G2794" s="4" t="s">
        <v>124</v>
      </c>
      <c r="H2794" s="6" t="s">
        <v>20</v>
      </c>
      <c r="I2794" s="7">
        <v>25.000000000000007</v>
      </c>
      <c r="J2794" s="8">
        <v>225</v>
      </c>
      <c r="K2794" s="9">
        <v>56250.000000000015</v>
      </c>
      <c r="L2794" s="9">
        <v>22500.000000000007</v>
      </c>
      <c r="M2794" s="10">
        <v>0.4</v>
      </c>
      <c r="N2794" s="4" t="s">
        <v>18</v>
      </c>
      <c r="O2794" s="4" t="str">
        <f>TEXT(Table1[[#This Row],[Invoice Date]],"yyyy")</f>
        <v>2021</v>
      </c>
      <c r="P2794" s="4" t="str">
        <f>TEXT(Table1[[#This Row],[Invoice Date]],"mmm")</f>
        <v>Mar</v>
      </c>
      <c r="Q2794" s="27">
        <f>WEEKNUM(Table1[[#This Row],[Invoice Date]]) + IF(YEAR(Table1[[#This Row],[Invoice Date]])=2021, 52, 0)</f>
        <v>62</v>
      </c>
    </row>
    <row r="2795" spans="2:17" ht="14.25" customHeight="1" x14ac:dyDescent="0.3">
      <c r="B2795" s="4" t="s">
        <v>14</v>
      </c>
      <c r="C2795" s="33">
        <v>1185732</v>
      </c>
      <c r="D2795" s="5">
        <v>44261</v>
      </c>
      <c r="E2795" s="4" t="s">
        <v>15</v>
      </c>
      <c r="F2795" s="4" t="s">
        <v>127</v>
      </c>
      <c r="G2795" s="4" t="s">
        <v>128</v>
      </c>
      <c r="H2795" s="6" t="s">
        <v>23</v>
      </c>
      <c r="I2795" s="7">
        <v>35</v>
      </c>
      <c r="J2795" s="8">
        <v>175</v>
      </c>
      <c r="K2795" s="9">
        <v>61250</v>
      </c>
      <c r="L2795" s="9">
        <v>24500</v>
      </c>
      <c r="M2795" s="10">
        <v>0.4</v>
      </c>
      <c r="N2795" s="4" t="s">
        <v>18</v>
      </c>
      <c r="O2795" s="4" t="str">
        <f>TEXT(Table1[[#This Row],[Invoice Date]],"yyyy")</f>
        <v>2021</v>
      </c>
      <c r="P2795" s="4" t="str">
        <f>TEXT(Table1[[#This Row],[Invoice Date]],"mmm")</f>
        <v>Mar</v>
      </c>
      <c r="Q2795" s="27">
        <f>WEEKNUM(Table1[[#This Row],[Invoice Date]]) + IF(YEAR(Table1[[#This Row],[Invoice Date]])=2021, 52, 0)</f>
        <v>62</v>
      </c>
    </row>
    <row r="2796" spans="2:17" ht="14.25" customHeight="1" x14ac:dyDescent="0.3">
      <c r="B2796" s="4" t="s">
        <v>34</v>
      </c>
      <c r="C2796" s="33">
        <v>1189833</v>
      </c>
      <c r="D2796" s="5">
        <v>44261</v>
      </c>
      <c r="E2796" s="4" t="s">
        <v>15</v>
      </c>
      <c r="F2796" s="4" t="s">
        <v>123</v>
      </c>
      <c r="G2796" s="4" t="s">
        <v>124</v>
      </c>
      <c r="H2796" s="6" t="s">
        <v>19</v>
      </c>
      <c r="I2796" s="7">
        <v>35</v>
      </c>
      <c r="J2796" s="8">
        <v>200</v>
      </c>
      <c r="K2796" s="9">
        <v>70000</v>
      </c>
      <c r="L2796" s="9">
        <v>24500</v>
      </c>
      <c r="M2796" s="10">
        <v>0.35</v>
      </c>
      <c r="N2796" s="4" t="s">
        <v>18</v>
      </c>
      <c r="O2796" s="4" t="str">
        <f>TEXT(Table1[[#This Row],[Invoice Date]],"yyyy")</f>
        <v>2021</v>
      </c>
      <c r="P2796" s="4" t="str">
        <f>TEXT(Table1[[#This Row],[Invoice Date]],"mmm")</f>
        <v>Mar</v>
      </c>
      <c r="Q2796" s="27">
        <f>WEEKNUM(Table1[[#This Row],[Invoice Date]]) + IF(YEAR(Table1[[#This Row],[Invoice Date]])=2021, 52, 0)</f>
        <v>62</v>
      </c>
    </row>
    <row r="2797" spans="2:17" ht="14.25" customHeight="1" x14ac:dyDescent="0.3">
      <c r="B2797" s="4" t="s">
        <v>34</v>
      </c>
      <c r="C2797" s="33">
        <v>1189833</v>
      </c>
      <c r="D2797" s="5">
        <v>44261</v>
      </c>
      <c r="E2797" s="4" t="s">
        <v>15</v>
      </c>
      <c r="F2797" s="4" t="s">
        <v>123</v>
      </c>
      <c r="G2797" s="4" t="s">
        <v>124</v>
      </c>
      <c r="H2797" s="6" t="s">
        <v>23</v>
      </c>
      <c r="I2797" s="7">
        <v>35</v>
      </c>
      <c r="J2797" s="8">
        <v>225</v>
      </c>
      <c r="K2797" s="9">
        <v>78750</v>
      </c>
      <c r="L2797" s="9">
        <v>31500</v>
      </c>
      <c r="M2797" s="10">
        <v>0.4</v>
      </c>
      <c r="N2797" s="4" t="s">
        <v>18</v>
      </c>
      <c r="O2797" s="4" t="str">
        <f>TEXT(Table1[[#This Row],[Invoice Date]],"yyyy")</f>
        <v>2021</v>
      </c>
      <c r="P2797" s="4" t="str">
        <f>TEXT(Table1[[#This Row],[Invoice Date]],"mmm")</f>
        <v>Mar</v>
      </c>
      <c r="Q2797" s="27">
        <f>WEEKNUM(Table1[[#This Row],[Invoice Date]]) + IF(YEAR(Table1[[#This Row],[Invoice Date]])=2021, 52, 0)</f>
        <v>62</v>
      </c>
    </row>
    <row r="2798" spans="2:17" ht="14.25" customHeight="1" x14ac:dyDescent="0.3">
      <c r="B2798" s="4" t="s">
        <v>30</v>
      </c>
      <c r="C2798" s="34">
        <v>1128299</v>
      </c>
      <c r="D2798" s="5">
        <v>44261</v>
      </c>
      <c r="E2798" s="4" t="s">
        <v>31</v>
      </c>
      <c r="F2798" s="4" t="s">
        <v>84</v>
      </c>
      <c r="G2798" s="4" t="s">
        <v>85</v>
      </c>
      <c r="H2798" s="6" t="s">
        <v>22</v>
      </c>
      <c r="I2798" s="7">
        <v>40</v>
      </c>
      <c r="J2798" s="8">
        <v>250</v>
      </c>
      <c r="K2798" s="9">
        <v>100000</v>
      </c>
      <c r="L2798" s="9">
        <v>30000</v>
      </c>
      <c r="M2798" s="10">
        <v>0.3</v>
      </c>
      <c r="N2798" s="4" t="s">
        <v>83</v>
      </c>
      <c r="O2798" s="4" t="str">
        <f>TEXT(Table1[[#This Row],[Invoice Date]],"yyyy")</f>
        <v>2021</v>
      </c>
      <c r="P2798" s="4" t="str">
        <f>TEXT(Table1[[#This Row],[Invoice Date]],"mmm")</f>
        <v>Mar</v>
      </c>
      <c r="Q2798" s="27">
        <f>WEEKNUM(Table1[[#This Row],[Invoice Date]]) + IF(YEAR(Table1[[#This Row],[Invoice Date]])=2021, 52, 0)</f>
        <v>62</v>
      </c>
    </row>
    <row r="2799" spans="2:17" ht="14.25" customHeight="1" x14ac:dyDescent="0.3">
      <c r="B2799" s="4" t="s">
        <v>14</v>
      </c>
      <c r="C2799" s="33">
        <v>1185732</v>
      </c>
      <c r="D2799" s="5">
        <v>44261</v>
      </c>
      <c r="E2799" s="4" t="s">
        <v>31</v>
      </c>
      <c r="F2799" s="4" t="s">
        <v>84</v>
      </c>
      <c r="G2799" s="4" t="s">
        <v>85</v>
      </c>
      <c r="H2799" s="6" t="s">
        <v>21</v>
      </c>
      <c r="I2799" s="7">
        <v>35</v>
      </c>
      <c r="J2799" s="8">
        <v>350</v>
      </c>
      <c r="K2799" s="9">
        <v>122500</v>
      </c>
      <c r="L2799" s="9">
        <v>55125</v>
      </c>
      <c r="M2799" s="10">
        <v>0.45</v>
      </c>
      <c r="N2799" s="4" t="s">
        <v>83</v>
      </c>
      <c r="O2799" s="4" t="str">
        <f>TEXT(Table1[[#This Row],[Invoice Date]],"yyyy")</f>
        <v>2021</v>
      </c>
      <c r="P2799" s="4" t="str">
        <f>TEXT(Table1[[#This Row],[Invoice Date]],"mmm")</f>
        <v>Mar</v>
      </c>
      <c r="Q2799" s="27">
        <f>WEEKNUM(Table1[[#This Row],[Invoice Date]]) + IF(YEAR(Table1[[#This Row],[Invoice Date]])=2021, 52, 0)</f>
        <v>62</v>
      </c>
    </row>
    <row r="2800" spans="2:17" ht="14.25" customHeight="1" x14ac:dyDescent="0.3">
      <c r="B2800" s="4" t="s">
        <v>14</v>
      </c>
      <c r="C2800" s="33">
        <v>1185732</v>
      </c>
      <c r="D2800" s="5">
        <v>44261</v>
      </c>
      <c r="E2800" s="4" t="s">
        <v>31</v>
      </c>
      <c r="F2800" s="4" t="s">
        <v>84</v>
      </c>
      <c r="G2800" s="4" t="s">
        <v>85</v>
      </c>
      <c r="H2800" s="6" t="s">
        <v>20</v>
      </c>
      <c r="I2800" s="7">
        <v>30</v>
      </c>
      <c r="J2800" s="8">
        <v>450</v>
      </c>
      <c r="K2800" s="9">
        <v>135000</v>
      </c>
      <c r="L2800" s="9">
        <v>47250</v>
      </c>
      <c r="M2800" s="10">
        <v>0.35</v>
      </c>
      <c r="N2800" s="4" t="s">
        <v>83</v>
      </c>
      <c r="O2800" s="4" t="str">
        <f>TEXT(Table1[[#This Row],[Invoice Date]],"yyyy")</f>
        <v>2021</v>
      </c>
      <c r="P2800" s="4" t="str">
        <f>TEXT(Table1[[#This Row],[Invoice Date]],"mmm")</f>
        <v>Mar</v>
      </c>
      <c r="Q2800" s="27">
        <f>WEEKNUM(Table1[[#This Row],[Invoice Date]]) + IF(YEAR(Table1[[#This Row],[Invoice Date]])=2021, 52, 0)</f>
        <v>62</v>
      </c>
    </row>
    <row r="2801" spans="2:17" ht="14.25" customHeight="1" x14ac:dyDescent="0.3">
      <c r="B2801" s="4" t="s">
        <v>30</v>
      </c>
      <c r="C2801" s="34">
        <v>1128299</v>
      </c>
      <c r="D2801" s="5">
        <v>44261</v>
      </c>
      <c r="E2801" s="4" t="s">
        <v>31</v>
      </c>
      <c r="F2801" s="4" t="s">
        <v>84</v>
      </c>
      <c r="G2801" s="4" t="s">
        <v>85</v>
      </c>
      <c r="H2801" s="6" t="s">
        <v>23</v>
      </c>
      <c r="I2801" s="7">
        <v>35</v>
      </c>
      <c r="J2801" s="8">
        <v>400</v>
      </c>
      <c r="K2801" s="9">
        <v>140000</v>
      </c>
      <c r="L2801" s="9">
        <v>70000</v>
      </c>
      <c r="M2801" s="10">
        <v>0.5</v>
      </c>
      <c r="N2801" s="4" t="s">
        <v>83</v>
      </c>
      <c r="O2801" s="4" t="str">
        <f>TEXT(Table1[[#This Row],[Invoice Date]],"yyyy")</f>
        <v>2021</v>
      </c>
      <c r="P2801" s="4" t="str">
        <f>TEXT(Table1[[#This Row],[Invoice Date]],"mmm")</f>
        <v>Mar</v>
      </c>
      <c r="Q2801" s="27">
        <f>WEEKNUM(Table1[[#This Row],[Invoice Date]]) + IF(YEAR(Table1[[#This Row],[Invoice Date]])=2021, 52, 0)</f>
        <v>62</v>
      </c>
    </row>
    <row r="2802" spans="2:17" ht="14.25" customHeight="1" x14ac:dyDescent="0.3">
      <c r="B2802" s="4" t="s">
        <v>14</v>
      </c>
      <c r="C2802" s="33">
        <v>1185732</v>
      </c>
      <c r="D2802" s="5">
        <v>44261</v>
      </c>
      <c r="E2802" s="4" t="s">
        <v>15</v>
      </c>
      <c r="F2802" s="4" t="s">
        <v>127</v>
      </c>
      <c r="G2802" s="4" t="s">
        <v>128</v>
      </c>
      <c r="H2802" s="6" t="s">
        <v>17</v>
      </c>
      <c r="I2802" s="7">
        <v>35</v>
      </c>
      <c r="J2802" s="8">
        <v>445</v>
      </c>
      <c r="K2802" s="9">
        <v>155750</v>
      </c>
      <c r="L2802" s="9">
        <v>54512.5</v>
      </c>
      <c r="M2802" s="10">
        <v>0.35</v>
      </c>
      <c r="N2802" s="4" t="s">
        <v>18</v>
      </c>
      <c r="O2802" s="4" t="str">
        <f>TEXT(Table1[[#This Row],[Invoice Date]],"yyyy")</f>
        <v>2021</v>
      </c>
      <c r="P2802" s="4" t="str">
        <f>TEXT(Table1[[#This Row],[Invoice Date]],"mmm")</f>
        <v>Mar</v>
      </c>
      <c r="Q2802" s="27">
        <f>WEEKNUM(Table1[[#This Row],[Invoice Date]]) + IF(YEAR(Table1[[#This Row],[Invoice Date]])=2021, 52, 0)</f>
        <v>62</v>
      </c>
    </row>
    <row r="2803" spans="2:17" ht="14.25" customHeight="1" x14ac:dyDescent="0.3">
      <c r="B2803" s="4" t="s">
        <v>34</v>
      </c>
      <c r="C2803" s="33">
        <v>1189833</v>
      </c>
      <c r="D2803" s="5">
        <v>44261</v>
      </c>
      <c r="E2803" s="4" t="s">
        <v>15</v>
      </c>
      <c r="F2803" s="4" t="s">
        <v>123</v>
      </c>
      <c r="G2803" s="4" t="s">
        <v>124</v>
      </c>
      <c r="H2803" s="6" t="s">
        <v>17</v>
      </c>
      <c r="I2803" s="7">
        <v>35</v>
      </c>
      <c r="J2803" s="8">
        <v>495</v>
      </c>
      <c r="K2803" s="9">
        <v>173250</v>
      </c>
      <c r="L2803" s="9">
        <v>60637.499999999993</v>
      </c>
      <c r="M2803" s="10">
        <v>0.35</v>
      </c>
      <c r="N2803" s="4" t="s">
        <v>18</v>
      </c>
      <c r="O2803" s="4" t="str">
        <f>TEXT(Table1[[#This Row],[Invoice Date]],"yyyy")</f>
        <v>2021</v>
      </c>
      <c r="P2803" s="4" t="str">
        <f>TEXT(Table1[[#This Row],[Invoice Date]],"mmm")</f>
        <v>Mar</v>
      </c>
      <c r="Q2803" s="27">
        <f>WEEKNUM(Table1[[#This Row],[Invoice Date]]) + IF(YEAR(Table1[[#This Row],[Invoice Date]])=2021, 52, 0)</f>
        <v>62</v>
      </c>
    </row>
    <row r="2804" spans="2:17" ht="14.25" customHeight="1" x14ac:dyDescent="0.3">
      <c r="B2804" s="4" t="s">
        <v>14</v>
      </c>
      <c r="C2804" s="33">
        <v>1185732</v>
      </c>
      <c r="D2804" s="5">
        <v>44261</v>
      </c>
      <c r="E2804" s="4" t="s">
        <v>31</v>
      </c>
      <c r="F2804" s="4" t="s">
        <v>84</v>
      </c>
      <c r="G2804" s="4" t="s">
        <v>85</v>
      </c>
      <c r="H2804" s="6" t="s">
        <v>17</v>
      </c>
      <c r="I2804" s="7">
        <v>30</v>
      </c>
      <c r="J2804" s="8">
        <v>625</v>
      </c>
      <c r="K2804" s="9">
        <v>187500</v>
      </c>
      <c r="L2804" s="9">
        <v>65625</v>
      </c>
      <c r="M2804" s="10">
        <v>0.35</v>
      </c>
      <c r="N2804" s="4" t="s">
        <v>83</v>
      </c>
      <c r="O2804" s="4" t="str">
        <f>TEXT(Table1[[#This Row],[Invoice Date]],"yyyy")</f>
        <v>2021</v>
      </c>
      <c r="P2804" s="4" t="str">
        <f>TEXT(Table1[[#This Row],[Invoice Date]],"mmm")</f>
        <v>Mar</v>
      </c>
      <c r="Q2804" s="27">
        <f>WEEKNUM(Table1[[#This Row],[Invoice Date]]) + IF(YEAR(Table1[[#This Row],[Invoice Date]])=2021, 52, 0)</f>
        <v>62</v>
      </c>
    </row>
    <row r="2805" spans="2:17" ht="14.25" customHeight="1" x14ac:dyDescent="0.3">
      <c r="B2805" s="4" t="s">
        <v>34</v>
      </c>
      <c r="C2805" s="33">
        <v>1189833</v>
      </c>
      <c r="D2805" s="5">
        <v>44261</v>
      </c>
      <c r="E2805" s="4" t="s">
        <v>36</v>
      </c>
      <c r="F2805" s="4" t="s">
        <v>53</v>
      </c>
      <c r="G2805" s="4" t="s">
        <v>54</v>
      </c>
      <c r="H2805" s="6" t="s">
        <v>20</v>
      </c>
      <c r="I2805" s="7">
        <v>45</v>
      </c>
      <c r="J2805" s="8">
        <v>475</v>
      </c>
      <c r="K2805" s="9">
        <v>213750</v>
      </c>
      <c r="L2805" s="9">
        <v>96187.5</v>
      </c>
      <c r="M2805" s="10">
        <v>0.45</v>
      </c>
      <c r="N2805" s="4" t="s">
        <v>24</v>
      </c>
      <c r="O2805" s="4" t="str">
        <f>TEXT(Table1[[#This Row],[Invoice Date]],"yyyy")</f>
        <v>2021</v>
      </c>
      <c r="P2805" s="4" t="str">
        <f>TEXT(Table1[[#This Row],[Invoice Date]],"mmm")</f>
        <v>Mar</v>
      </c>
      <c r="Q2805" s="27">
        <f>WEEKNUM(Table1[[#This Row],[Invoice Date]]) + IF(YEAR(Table1[[#This Row],[Invoice Date]])=2021, 52, 0)</f>
        <v>62</v>
      </c>
    </row>
    <row r="2806" spans="2:17" ht="14.25" customHeight="1" x14ac:dyDescent="0.3">
      <c r="B2806" s="4" t="s">
        <v>14</v>
      </c>
      <c r="C2806" s="33">
        <v>1185732</v>
      </c>
      <c r="D2806" s="5">
        <v>44261</v>
      </c>
      <c r="E2806" s="4" t="s">
        <v>31</v>
      </c>
      <c r="F2806" s="4" t="s">
        <v>84</v>
      </c>
      <c r="G2806" s="4" t="s">
        <v>85</v>
      </c>
      <c r="H2806" s="6" t="s">
        <v>19</v>
      </c>
      <c r="I2806" s="7">
        <v>40</v>
      </c>
      <c r="J2806" s="8">
        <v>625</v>
      </c>
      <c r="K2806" s="9">
        <v>250000</v>
      </c>
      <c r="L2806" s="9">
        <v>87500</v>
      </c>
      <c r="M2806" s="10">
        <v>0.35</v>
      </c>
      <c r="N2806" s="4" t="s">
        <v>83</v>
      </c>
      <c r="O2806" s="4" t="str">
        <f>TEXT(Table1[[#This Row],[Invoice Date]],"yyyy")</f>
        <v>2021</v>
      </c>
      <c r="P2806" s="4" t="str">
        <f>TEXT(Table1[[#This Row],[Invoice Date]],"mmm")</f>
        <v>Mar</v>
      </c>
      <c r="Q2806" s="27">
        <f>WEEKNUM(Table1[[#This Row],[Invoice Date]]) + IF(YEAR(Table1[[#This Row],[Invoice Date]])=2021, 52, 0)</f>
        <v>62</v>
      </c>
    </row>
    <row r="2807" spans="2:17" ht="14.25" customHeight="1" x14ac:dyDescent="0.3">
      <c r="B2807" s="4" t="s">
        <v>34</v>
      </c>
      <c r="C2807" s="33">
        <v>1189833</v>
      </c>
      <c r="D2807" s="5">
        <v>44262</v>
      </c>
      <c r="E2807" s="4" t="s">
        <v>36</v>
      </c>
      <c r="F2807" s="4" t="s">
        <v>53</v>
      </c>
      <c r="G2807" s="4" t="s">
        <v>54</v>
      </c>
      <c r="H2807" s="6" t="s">
        <v>21</v>
      </c>
      <c r="I2807" s="7">
        <v>43</v>
      </c>
      <c r="J2807" s="8">
        <v>143</v>
      </c>
      <c r="K2807" s="9">
        <v>6149</v>
      </c>
      <c r="L2807" s="9">
        <v>3135.9900000000002</v>
      </c>
      <c r="M2807" s="10">
        <v>0.51</v>
      </c>
      <c r="N2807" s="4" t="s">
        <v>83</v>
      </c>
      <c r="O2807" s="4" t="str">
        <f>TEXT(Table1[[#This Row],[Invoice Date]],"yyyy")</f>
        <v>2021</v>
      </c>
      <c r="P2807" s="4" t="str">
        <f>TEXT(Table1[[#This Row],[Invoice Date]],"mmm")</f>
        <v>Mar</v>
      </c>
      <c r="Q2807" s="27">
        <f>WEEKNUM(Table1[[#This Row],[Invoice Date]]) + IF(YEAR(Table1[[#This Row],[Invoice Date]])=2021, 52, 0)</f>
        <v>63</v>
      </c>
    </row>
    <row r="2808" spans="2:17" ht="14.25" customHeight="1" x14ac:dyDescent="0.3">
      <c r="B2808" s="4" t="s">
        <v>34</v>
      </c>
      <c r="C2808" s="33">
        <v>1189833</v>
      </c>
      <c r="D2808" s="5">
        <v>44262</v>
      </c>
      <c r="E2808" s="4" t="s">
        <v>36</v>
      </c>
      <c r="F2808" s="4" t="s">
        <v>53</v>
      </c>
      <c r="G2808" s="4" t="s">
        <v>54</v>
      </c>
      <c r="H2808" s="6" t="s">
        <v>21</v>
      </c>
      <c r="I2808" s="7">
        <v>45</v>
      </c>
      <c r="J2808" s="8">
        <v>475</v>
      </c>
      <c r="K2808" s="9">
        <v>213750</v>
      </c>
      <c r="L2808" s="9">
        <v>85500</v>
      </c>
      <c r="M2808" s="10">
        <v>0.39999999999999997</v>
      </c>
      <c r="N2808" s="4" t="s">
        <v>24</v>
      </c>
      <c r="O2808" s="4" t="str">
        <f>TEXT(Table1[[#This Row],[Invoice Date]],"yyyy")</f>
        <v>2021</v>
      </c>
      <c r="P2808" s="4" t="str">
        <f>TEXT(Table1[[#This Row],[Invoice Date]],"mmm")</f>
        <v>Mar</v>
      </c>
      <c r="Q2808" s="27">
        <f>WEEKNUM(Table1[[#This Row],[Invoice Date]]) + IF(YEAR(Table1[[#This Row],[Invoice Date]])=2021, 52, 0)</f>
        <v>63</v>
      </c>
    </row>
    <row r="2809" spans="2:17" ht="14.25" customHeight="1" x14ac:dyDescent="0.3">
      <c r="B2809" s="4" t="s">
        <v>26</v>
      </c>
      <c r="C2809" s="33">
        <v>1197831</v>
      </c>
      <c r="D2809" s="5">
        <v>44263</v>
      </c>
      <c r="E2809" s="4" t="s">
        <v>36</v>
      </c>
      <c r="F2809" s="4" t="s">
        <v>110</v>
      </c>
      <c r="G2809" s="4" t="s">
        <v>111</v>
      </c>
      <c r="H2809" s="6" t="s">
        <v>21</v>
      </c>
      <c r="I2809" s="7">
        <v>25</v>
      </c>
      <c r="J2809" s="8">
        <v>22</v>
      </c>
      <c r="K2809" s="9">
        <v>550</v>
      </c>
      <c r="L2809" s="9">
        <v>231</v>
      </c>
      <c r="M2809" s="10">
        <v>0.42</v>
      </c>
      <c r="N2809" s="4" t="s">
        <v>83</v>
      </c>
      <c r="O2809" s="4" t="str">
        <f>TEXT(Table1[[#This Row],[Invoice Date]],"yyyy")</f>
        <v>2021</v>
      </c>
      <c r="P2809" s="4" t="str">
        <f>TEXT(Table1[[#This Row],[Invoice Date]],"mmm")</f>
        <v>Mar</v>
      </c>
      <c r="Q2809" s="27">
        <f>WEEKNUM(Table1[[#This Row],[Invoice Date]]) + IF(YEAR(Table1[[#This Row],[Invoice Date]])=2021, 52, 0)</f>
        <v>63</v>
      </c>
    </row>
    <row r="2810" spans="2:17" ht="14.25" customHeight="1" x14ac:dyDescent="0.3">
      <c r="B2810" s="4" t="s">
        <v>26</v>
      </c>
      <c r="C2810" s="33">
        <v>1197831</v>
      </c>
      <c r="D2810" s="5">
        <v>44263</v>
      </c>
      <c r="E2810" s="4" t="s">
        <v>36</v>
      </c>
      <c r="F2810" s="4" t="s">
        <v>110</v>
      </c>
      <c r="G2810" s="4" t="s">
        <v>111</v>
      </c>
      <c r="H2810" s="6" t="s">
        <v>20</v>
      </c>
      <c r="I2810" s="7">
        <v>19</v>
      </c>
      <c r="J2810" s="8">
        <v>56</v>
      </c>
      <c r="K2810" s="9">
        <v>1064</v>
      </c>
      <c r="L2810" s="9">
        <v>446.88</v>
      </c>
      <c r="M2810" s="10">
        <v>0.42</v>
      </c>
      <c r="N2810" s="4" t="s">
        <v>83</v>
      </c>
      <c r="O2810" s="4" t="str">
        <f>TEXT(Table1[[#This Row],[Invoice Date]],"yyyy")</f>
        <v>2021</v>
      </c>
      <c r="P2810" s="4" t="str">
        <f>TEXT(Table1[[#This Row],[Invoice Date]],"mmm")</f>
        <v>Mar</v>
      </c>
      <c r="Q2810" s="27">
        <f>WEEKNUM(Table1[[#This Row],[Invoice Date]]) + IF(YEAR(Table1[[#This Row],[Invoice Date]])=2021, 52, 0)</f>
        <v>63</v>
      </c>
    </row>
    <row r="2811" spans="2:17" ht="14.25" customHeight="1" x14ac:dyDescent="0.3">
      <c r="B2811" s="4" t="s">
        <v>26</v>
      </c>
      <c r="C2811" s="33">
        <v>1197831</v>
      </c>
      <c r="D2811" s="5">
        <v>44263</v>
      </c>
      <c r="E2811" s="4" t="s">
        <v>36</v>
      </c>
      <c r="F2811" s="4" t="s">
        <v>110</v>
      </c>
      <c r="G2811" s="4" t="s">
        <v>111</v>
      </c>
      <c r="H2811" s="6" t="s">
        <v>22</v>
      </c>
      <c r="I2811" s="7">
        <v>36</v>
      </c>
      <c r="J2811" s="8">
        <v>36</v>
      </c>
      <c r="K2811" s="9">
        <v>1296</v>
      </c>
      <c r="L2811" s="9">
        <v>648</v>
      </c>
      <c r="M2811" s="10">
        <v>0.5</v>
      </c>
      <c r="N2811" s="4" t="s">
        <v>83</v>
      </c>
      <c r="O2811" s="4" t="str">
        <f>TEXT(Table1[[#This Row],[Invoice Date]],"yyyy")</f>
        <v>2021</v>
      </c>
      <c r="P2811" s="4" t="str">
        <f>TEXT(Table1[[#This Row],[Invoice Date]],"mmm")</f>
        <v>Mar</v>
      </c>
      <c r="Q2811" s="27">
        <f>WEEKNUM(Table1[[#This Row],[Invoice Date]]) + IF(YEAR(Table1[[#This Row],[Invoice Date]])=2021, 52, 0)</f>
        <v>63</v>
      </c>
    </row>
    <row r="2812" spans="2:17" ht="14.25" customHeight="1" x14ac:dyDescent="0.3">
      <c r="B2812" s="4" t="s">
        <v>26</v>
      </c>
      <c r="C2812" s="33">
        <v>1197831</v>
      </c>
      <c r="D2812" s="5">
        <v>44263</v>
      </c>
      <c r="E2812" s="4" t="s">
        <v>36</v>
      </c>
      <c r="F2812" s="4" t="s">
        <v>110</v>
      </c>
      <c r="G2812" s="4" t="s">
        <v>111</v>
      </c>
      <c r="H2812" s="6" t="s">
        <v>19</v>
      </c>
      <c r="I2812" s="7">
        <v>27</v>
      </c>
      <c r="J2812" s="8">
        <v>58</v>
      </c>
      <c r="K2812" s="9">
        <v>1566</v>
      </c>
      <c r="L2812" s="9">
        <v>657.72</v>
      </c>
      <c r="M2812" s="10">
        <v>0.42</v>
      </c>
      <c r="N2812" s="4" t="s">
        <v>83</v>
      </c>
      <c r="O2812" s="4" t="str">
        <f>TEXT(Table1[[#This Row],[Invoice Date]],"yyyy")</f>
        <v>2021</v>
      </c>
      <c r="P2812" s="4" t="str">
        <f>TEXT(Table1[[#This Row],[Invoice Date]],"mmm")</f>
        <v>Mar</v>
      </c>
      <c r="Q2812" s="27">
        <f>WEEKNUM(Table1[[#This Row],[Invoice Date]]) + IF(YEAR(Table1[[#This Row],[Invoice Date]])=2021, 52, 0)</f>
        <v>63</v>
      </c>
    </row>
    <row r="2813" spans="2:17" ht="14.25" customHeight="1" x14ac:dyDescent="0.3">
      <c r="B2813" s="4" t="s">
        <v>26</v>
      </c>
      <c r="C2813" s="33">
        <v>1197831</v>
      </c>
      <c r="D2813" s="5">
        <v>44263</v>
      </c>
      <c r="E2813" s="4" t="s">
        <v>36</v>
      </c>
      <c r="F2813" s="4" t="s">
        <v>110</v>
      </c>
      <c r="G2813" s="4" t="s">
        <v>111</v>
      </c>
      <c r="H2813" s="6" t="s">
        <v>23</v>
      </c>
      <c r="I2813" s="7">
        <v>28</v>
      </c>
      <c r="J2813" s="8">
        <v>63</v>
      </c>
      <c r="K2813" s="9">
        <v>1764</v>
      </c>
      <c r="L2813" s="9">
        <v>917.28000000000009</v>
      </c>
      <c r="M2813" s="10">
        <v>0.52</v>
      </c>
      <c r="N2813" s="4" t="s">
        <v>83</v>
      </c>
      <c r="O2813" s="4" t="str">
        <f>TEXT(Table1[[#This Row],[Invoice Date]],"yyyy")</f>
        <v>2021</v>
      </c>
      <c r="P2813" s="4" t="str">
        <f>TEXT(Table1[[#This Row],[Invoice Date]],"mmm")</f>
        <v>Mar</v>
      </c>
      <c r="Q2813" s="27">
        <f>WEEKNUM(Table1[[#This Row],[Invoice Date]]) + IF(YEAR(Table1[[#This Row],[Invoice Date]])=2021, 52, 0)</f>
        <v>63</v>
      </c>
    </row>
    <row r="2814" spans="2:17" ht="14.25" customHeight="1" x14ac:dyDescent="0.3">
      <c r="B2814" s="4" t="s">
        <v>26</v>
      </c>
      <c r="C2814" s="33">
        <v>1197831</v>
      </c>
      <c r="D2814" s="5">
        <v>44263</v>
      </c>
      <c r="E2814" s="4" t="s">
        <v>36</v>
      </c>
      <c r="F2814" s="4" t="s">
        <v>110</v>
      </c>
      <c r="G2814" s="4" t="s">
        <v>111</v>
      </c>
      <c r="H2814" s="6" t="s">
        <v>17</v>
      </c>
      <c r="I2814" s="7">
        <v>29</v>
      </c>
      <c r="J2814" s="8">
        <v>134</v>
      </c>
      <c r="K2814" s="9">
        <v>3886</v>
      </c>
      <c r="L2814" s="9">
        <v>1826.4199999999998</v>
      </c>
      <c r="M2814" s="10">
        <v>0.47</v>
      </c>
      <c r="N2814" s="4" t="s">
        <v>83</v>
      </c>
      <c r="O2814" s="4" t="str">
        <f>TEXT(Table1[[#This Row],[Invoice Date]],"yyyy")</f>
        <v>2021</v>
      </c>
      <c r="P2814" s="4" t="str">
        <f>TEXT(Table1[[#This Row],[Invoice Date]],"mmm")</f>
        <v>Mar</v>
      </c>
      <c r="Q2814" s="27">
        <f>WEEKNUM(Table1[[#This Row],[Invoice Date]]) + IF(YEAR(Table1[[#This Row],[Invoice Date]])=2021, 52, 0)</f>
        <v>63</v>
      </c>
    </row>
    <row r="2815" spans="2:17" ht="14.25" customHeight="1" x14ac:dyDescent="0.3">
      <c r="B2815" s="4" t="s">
        <v>30</v>
      </c>
      <c r="C2815" s="34">
        <v>1128299</v>
      </c>
      <c r="D2815" s="5">
        <v>44263</v>
      </c>
      <c r="E2815" s="4" t="s">
        <v>15</v>
      </c>
      <c r="F2815" s="4" t="s">
        <v>16</v>
      </c>
      <c r="G2815" s="4" t="s">
        <v>69</v>
      </c>
      <c r="H2815" s="6" t="s">
        <v>21</v>
      </c>
      <c r="I2815" s="7">
        <v>39</v>
      </c>
      <c r="J2815" s="8">
        <v>106</v>
      </c>
      <c r="K2815" s="9">
        <v>4134</v>
      </c>
      <c r="L2815" s="9">
        <v>1694.9399999999998</v>
      </c>
      <c r="M2815" s="10">
        <v>0.41</v>
      </c>
      <c r="N2815" s="4" t="s">
        <v>83</v>
      </c>
      <c r="O2815" s="4" t="str">
        <f>TEXT(Table1[[#This Row],[Invoice Date]],"yyyy")</f>
        <v>2021</v>
      </c>
      <c r="P2815" s="4" t="str">
        <f>TEXT(Table1[[#This Row],[Invoice Date]],"mmm")</f>
        <v>Mar</v>
      </c>
      <c r="Q2815" s="27">
        <f>WEEKNUM(Table1[[#This Row],[Invoice Date]]) + IF(YEAR(Table1[[#This Row],[Invoice Date]])=2021, 52, 0)</f>
        <v>63</v>
      </c>
    </row>
    <row r="2816" spans="2:17" ht="14.25" customHeight="1" x14ac:dyDescent="0.3">
      <c r="B2816" s="4" t="s">
        <v>30</v>
      </c>
      <c r="C2816" s="34">
        <v>1128299</v>
      </c>
      <c r="D2816" s="5">
        <v>44263</v>
      </c>
      <c r="E2816" s="4" t="s">
        <v>15</v>
      </c>
      <c r="F2816" s="4" t="s">
        <v>16</v>
      </c>
      <c r="G2816" s="4" t="s">
        <v>69</v>
      </c>
      <c r="H2816" s="6" t="s">
        <v>20</v>
      </c>
      <c r="I2816" s="7">
        <v>33</v>
      </c>
      <c r="J2816" s="8">
        <v>161</v>
      </c>
      <c r="K2816" s="9">
        <v>5313</v>
      </c>
      <c r="L2816" s="9">
        <v>1912.6799999999998</v>
      </c>
      <c r="M2816" s="10">
        <v>0.36</v>
      </c>
      <c r="N2816" s="4" t="s">
        <v>83</v>
      </c>
      <c r="O2816" s="4" t="str">
        <f>TEXT(Table1[[#This Row],[Invoice Date]],"yyyy")</f>
        <v>2021</v>
      </c>
      <c r="P2816" s="4" t="str">
        <f>TEXT(Table1[[#This Row],[Invoice Date]],"mmm")</f>
        <v>Mar</v>
      </c>
      <c r="Q2816" s="27">
        <f>WEEKNUM(Table1[[#This Row],[Invoice Date]]) + IF(YEAR(Table1[[#This Row],[Invoice Date]])=2021, 52, 0)</f>
        <v>63</v>
      </c>
    </row>
    <row r="2817" spans="2:17" ht="14.25" customHeight="1" x14ac:dyDescent="0.3">
      <c r="B2817" s="4" t="s">
        <v>34</v>
      </c>
      <c r="C2817" s="33">
        <v>1189833</v>
      </c>
      <c r="D2817" s="5">
        <v>44263</v>
      </c>
      <c r="E2817" s="4" t="s">
        <v>36</v>
      </c>
      <c r="F2817" s="4" t="s">
        <v>53</v>
      </c>
      <c r="G2817" s="4" t="s">
        <v>54</v>
      </c>
      <c r="H2817" s="6" t="s">
        <v>22</v>
      </c>
      <c r="I2817" s="7">
        <v>53</v>
      </c>
      <c r="J2817" s="8">
        <v>120</v>
      </c>
      <c r="K2817" s="9">
        <v>6360</v>
      </c>
      <c r="L2817" s="9">
        <v>4642.8</v>
      </c>
      <c r="M2817" s="10">
        <v>0.73000000000000009</v>
      </c>
      <c r="N2817" s="4" t="s">
        <v>83</v>
      </c>
      <c r="O2817" s="4" t="str">
        <f>TEXT(Table1[[#This Row],[Invoice Date]],"yyyy")</f>
        <v>2021</v>
      </c>
      <c r="P2817" s="4" t="str">
        <f>TEXT(Table1[[#This Row],[Invoice Date]],"mmm")</f>
        <v>Mar</v>
      </c>
      <c r="Q2817" s="27">
        <f>WEEKNUM(Table1[[#This Row],[Invoice Date]]) + IF(YEAR(Table1[[#This Row],[Invoice Date]])=2021, 52, 0)</f>
        <v>63</v>
      </c>
    </row>
    <row r="2818" spans="2:17" ht="14.25" customHeight="1" x14ac:dyDescent="0.3">
      <c r="B2818" s="4" t="s">
        <v>30</v>
      </c>
      <c r="C2818" s="34">
        <v>1128299</v>
      </c>
      <c r="D2818" s="5">
        <v>44263</v>
      </c>
      <c r="E2818" s="4" t="s">
        <v>15</v>
      </c>
      <c r="F2818" s="4" t="s">
        <v>16</v>
      </c>
      <c r="G2818" s="4" t="s">
        <v>69</v>
      </c>
      <c r="H2818" s="6" t="s">
        <v>22</v>
      </c>
      <c r="I2818" s="7">
        <v>51</v>
      </c>
      <c r="J2818" s="8">
        <v>133</v>
      </c>
      <c r="K2818" s="9">
        <v>6783</v>
      </c>
      <c r="L2818" s="9">
        <v>3323.67</v>
      </c>
      <c r="M2818" s="10">
        <v>0.49</v>
      </c>
      <c r="N2818" s="4" t="s">
        <v>83</v>
      </c>
      <c r="O2818" s="4" t="str">
        <f>TEXT(Table1[[#This Row],[Invoice Date]],"yyyy")</f>
        <v>2021</v>
      </c>
      <c r="P2818" s="4" t="str">
        <f>TEXT(Table1[[#This Row],[Invoice Date]],"mmm")</f>
        <v>Mar</v>
      </c>
      <c r="Q2818" s="27">
        <f>WEEKNUM(Table1[[#This Row],[Invoice Date]]) + IF(YEAR(Table1[[#This Row],[Invoice Date]])=2021, 52, 0)</f>
        <v>63</v>
      </c>
    </row>
    <row r="2819" spans="2:17" ht="14.25" customHeight="1" x14ac:dyDescent="0.3">
      <c r="B2819" s="4" t="s">
        <v>30</v>
      </c>
      <c r="C2819" s="34">
        <v>1128299</v>
      </c>
      <c r="D2819" s="5">
        <v>44263</v>
      </c>
      <c r="E2819" s="4" t="s">
        <v>15</v>
      </c>
      <c r="F2819" s="4" t="s">
        <v>16</v>
      </c>
      <c r="G2819" s="4" t="s">
        <v>69</v>
      </c>
      <c r="H2819" s="6" t="s">
        <v>23</v>
      </c>
      <c r="I2819" s="7">
        <v>43</v>
      </c>
      <c r="J2819" s="8">
        <v>161</v>
      </c>
      <c r="K2819" s="9">
        <v>6923</v>
      </c>
      <c r="L2819" s="9">
        <v>4153.8</v>
      </c>
      <c r="M2819" s="10">
        <v>0.6</v>
      </c>
      <c r="N2819" s="4" t="s">
        <v>83</v>
      </c>
      <c r="O2819" s="4" t="str">
        <f>TEXT(Table1[[#This Row],[Invoice Date]],"yyyy")</f>
        <v>2021</v>
      </c>
      <c r="P2819" s="4" t="str">
        <f>TEXT(Table1[[#This Row],[Invoice Date]],"mmm")</f>
        <v>Mar</v>
      </c>
      <c r="Q2819" s="27">
        <f>WEEKNUM(Table1[[#This Row],[Invoice Date]]) + IF(YEAR(Table1[[#This Row],[Invoice Date]])=2021, 52, 0)</f>
        <v>63</v>
      </c>
    </row>
    <row r="2820" spans="2:17" ht="14.25" customHeight="1" x14ac:dyDescent="0.3">
      <c r="B2820" s="4" t="s">
        <v>30</v>
      </c>
      <c r="C2820" s="34">
        <v>1128299</v>
      </c>
      <c r="D2820" s="5">
        <v>44263</v>
      </c>
      <c r="E2820" s="4" t="s">
        <v>15</v>
      </c>
      <c r="F2820" s="4" t="s">
        <v>16</v>
      </c>
      <c r="G2820" s="4" t="s">
        <v>69</v>
      </c>
      <c r="H2820" s="6" t="s">
        <v>19</v>
      </c>
      <c r="I2820" s="7">
        <v>44</v>
      </c>
      <c r="J2820" s="8">
        <v>165</v>
      </c>
      <c r="K2820" s="9">
        <v>7260</v>
      </c>
      <c r="L2820" s="9">
        <v>3339.6</v>
      </c>
      <c r="M2820" s="10">
        <v>0.45999999999999996</v>
      </c>
      <c r="N2820" s="4" t="s">
        <v>83</v>
      </c>
      <c r="O2820" s="4" t="str">
        <f>TEXT(Table1[[#This Row],[Invoice Date]],"yyyy")</f>
        <v>2021</v>
      </c>
      <c r="P2820" s="4" t="str">
        <f>TEXT(Table1[[#This Row],[Invoice Date]],"mmm")</f>
        <v>Mar</v>
      </c>
      <c r="Q2820" s="27">
        <f>WEEKNUM(Table1[[#This Row],[Invoice Date]]) + IF(YEAR(Table1[[#This Row],[Invoice Date]])=2021, 52, 0)</f>
        <v>63</v>
      </c>
    </row>
    <row r="2821" spans="2:17" ht="14.25" customHeight="1" x14ac:dyDescent="0.3">
      <c r="B2821" s="4" t="s">
        <v>30</v>
      </c>
      <c r="C2821" s="34">
        <v>1128299</v>
      </c>
      <c r="D2821" s="5">
        <v>44263</v>
      </c>
      <c r="E2821" s="4" t="s">
        <v>15</v>
      </c>
      <c r="F2821" s="4" t="s">
        <v>16</v>
      </c>
      <c r="G2821" s="4" t="s">
        <v>69</v>
      </c>
      <c r="H2821" s="6" t="s">
        <v>17</v>
      </c>
      <c r="I2821" s="7">
        <v>44</v>
      </c>
      <c r="J2821" s="8">
        <v>252</v>
      </c>
      <c r="K2821" s="9">
        <v>11088</v>
      </c>
      <c r="L2821" s="9">
        <v>6541.920000000001</v>
      </c>
      <c r="M2821" s="10">
        <v>0.59000000000000008</v>
      </c>
      <c r="N2821" s="4" t="s">
        <v>83</v>
      </c>
      <c r="O2821" s="4" t="str">
        <f>TEXT(Table1[[#This Row],[Invoice Date]],"yyyy")</f>
        <v>2021</v>
      </c>
      <c r="P2821" s="4" t="str">
        <f>TEXT(Table1[[#This Row],[Invoice Date]],"mmm")</f>
        <v>Mar</v>
      </c>
      <c r="Q2821" s="27">
        <f>WEEKNUM(Table1[[#This Row],[Invoice Date]]) + IF(YEAR(Table1[[#This Row],[Invoice Date]])=2021, 52, 0)</f>
        <v>63</v>
      </c>
    </row>
    <row r="2822" spans="2:17" ht="14.25" customHeight="1" x14ac:dyDescent="0.3">
      <c r="B2822" s="4" t="s">
        <v>26</v>
      </c>
      <c r="C2822" s="33">
        <v>1197831</v>
      </c>
      <c r="D2822" s="5">
        <v>44263</v>
      </c>
      <c r="E2822" s="4" t="s">
        <v>36</v>
      </c>
      <c r="F2822" s="4" t="s">
        <v>110</v>
      </c>
      <c r="G2822" s="4" t="s">
        <v>111</v>
      </c>
      <c r="H2822" s="6" t="s">
        <v>21</v>
      </c>
      <c r="I2822" s="7">
        <v>24.999999999999996</v>
      </c>
      <c r="J2822" s="8">
        <v>75</v>
      </c>
      <c r="K2822" s="9">
        <v>18749.999999999996</v>
      </c>
      <c r="L2822" s="9">
        <v>5624.9999999999991</v>
      </c>
      <c r="M2822" s="10">
        <v>0.3</v>
      </c>
      <c r="N2822" s="4" t="s">
        <v>83</v>
      </c>
      <c r="O2822" s="4" t="str">
        <f>TEXT(Table1[[#This Row],[Invoice Date]],"yyyy")</f>
        <v>2021</v>
      </c>
      <c r="P2822" s="4" t="str">
        <f>TEXT(Table1[[#This Row],[Invoice Date]],"mmm")</f>
        <v>Mar</v>
      </c>
      <c r="Q2822" s="27">
        <f>WEEKNUM(Table1[[#This Row],[Invoice Date]]) + IF(YEAR(Table1[[#This Row],[Invoice Date]])=2021, 52, 0)</f>
        <v>63</v>
      </c>
    </row>
    <row r="2823" spans="2:17" ht="14.25" customHeight="1" x14ac:dyDescent="0.3">
      <c r="B2823" s="4" t="s">
        <v>26</v>
      </c>
      <c r="C2823" s="33">
        <v>1197831</v>
      </c>
      <c r="D2823" s="5">
        <v>44263</v>
      </c>
      <c r="E2823" s="4" t="s">
        <v>36</v>
      </c>
      <c r="F2823" s="4" t="s">
        <v>110</v>
      </c>
      <c r="G2823" s="4" t="s">
        <v>111</v>
      </c>
      <c r="H2823" s="6" t="s">
        <v>20</v>
      </c>
      <c r="I2823" s="7">
        <v>20.000000000000004</v>
      </c>
      <c r="J2823" s="8">
        <v>225</v>
      </c>
      <c r="K2823" s="9">
        <v>45000.000000000007</v>
      </c>
      <c r="L2823" s="9">
        <v>13500.000000000002</v>
      </c>
      <c r="M2823" s="10">
        <v>0.3</v>
      </c>
      <c r="N2823" s="4" t="s">
        <v>83</v>
      </c>
      <c r="O2823" s="4" t="str">
        <f>TEXT(Table1[[#This Row],[Invoice Date]],"yyyy")</f>
        <v>2021</v>
      </c>
      <c r="P2823" s="4" t="str">
        <f>TEXT(Table1[[#This Row],[Invoice Date]],"mmm")</f>
        <v>Mar</v>
      </c>
      <c r="Q2823" s="27">
        <f>WEEKNUM(Table1[[#This Row],[Invoice Date]]) + IF(YEAR(Table1[[#This Row],[Invoice Date]])=2021, 52, 0)</f>
        <v>63</v>
      </c>
    </row>
    <row r="2824" spans="2:17" ht="14.25" customHeight="1" x14ac:dyDescent="0.3">
      <c r="B2824" s="4" t="s">
        <v>26</v>
      </c>
      <c r="C2824" s="33">
        <v>1197831</v>
      </c>
      <c r="D2824" s="5">
        <v>44263</v>
      </c>
      <c r="E2824" s="4" t="s">
        <v>36</v>
      </c>
      <c r="F2824" s="4" t="s">
        <v>110</v>
      </c>
      <c r="G2824" s="4" t="s">
        <v>111</v>
      </c>
      <c r="H2824" s="6" t="s">
        <v>22</v>
      </c>
      <c r="I2824" s="7">
        <v>40</v>
      </c>
      <c r="J2824" s="8">
        <v>125</v>
      </c>
      <c r="K2824" s="9">
        <v>50000</v>
      </c>
      <c r="L2824" s="9">
        <v>17500</v>
      </c>
      <c r="M2824" s="10">
        <v>0.35</v>
      </c>
      <c r="N2824" s="4" t="s">
        <v>83</v>
      </c>
      <c r="O2824" s="4" t="str">
        <f>TEXT(Table1[[#This Row],[Invoice Date]],"yyyy")</f>
        <v>2021</v>
      </c>
      <c r="P2824" s="4" t="str">
        <f>TEXT(Table1[[#This Row],[Invoice Date]],"mmm")</f>
        <v>Mar</v>
      </c>
      <c r="Q2824" s="27">
        <f>WEEKNUM(Table1[[#This Row],[Invoice Date]]) + IF(YEAR(Table1[[#This Row],[Invoice Date]])=2021, 52, 0)</f>
        <v>63</v>
      </c>
    </row>
    <row r="2825" spans="2:17" ht="14.25" customHeight="1" x14ac:dyDescent="0.3">
      <c r="B2825" s="4" t="s">
        <v>26</v>
      </c>
      <c r="C2825" s="33">
        <v>1197831</v>
      </c>
      <c r="D2825" s="5">
        <v>44263</v>
      </c>
      <c r="E2825" s="4" t="s">
        <v>36</v>
      </c>
      <c r="F2825" s="4" t="s">
        <v>110</v>
      </c>
      <c r="G2825" s="4" t="s">
        <v>111</v>
      </c>
      <c r="H2825" s="6" t="s">
        <v>19</v>
      </c>
      <c r="I2825" s="7">
        <v>30.000000000000004</v>
      </c>
      <c r="J2825" s="8">
        <v>200</v>
      </c>
      <c r="K2825" s="9">
        <v>60000.000000000007</v>
      </c>
      <c r="L2825" s="9">
        <v>18000</v>
      </c>
      <c r="M2825" s="10">
        <v>0.3</v>
      </c>
      <c r="N2825" s="4" t="s">
        <v>83</v>
      </c>
      <c r="O2825" s="4" t="str">
        <f>TEXT(Table1[[#This Row],[Invoice Date]],"yyyy")</f>
        <v>2021</v>
      </c>
      <c r="P2825" s="4" t="str">
        <f>TEXT(Table1[[#This Row],[Invoice Date]],"mmm")</f>
        <v>Mar</v>
      </c>
      <c r="Q2825" s="27">
        <f>WEEKNUM(Table1[[#This Row],[Invoice Date]]) + IF(YEAR(Table1[[#This Row],[Invoice Date]])=2021, 52, 0)</f>
        <v>63</v>
      </c>
    </row>
    <row r="2826" spans="2:17" ht="14.25" customHeight="1" x14ac:dyDescent="0.3">
      <c r="B2826" s="4" t="s">
        <v>26</v>
      </c>
      <c r="C2826" s="33">
        <v>1197831</v>
      </c>
      <c r="D2826" s="5">
        <v>44263</v>
      </c>
      <c r="E2826" s="4" t="s">
        <v>36</v>
      </c>
      <c r="F2826" s="4" t="s">
        <v>110</v>
      </c>
      <c r="G2826" s="4" t="s">
        <v>111</v>
      </c>
      <c r="H2826" s="6" t="s">
        <v>23</v>
      </c>
      <c r="I2826" s="7">
        <v>30.000000000000004</v>
      </c>
      <c r="J2826" s="8">
        <v>225</v>
      </c>
      <c r="K2826" s="9">
        <v>67500.000000000015</v>
      </c>
      <c r="L2826" s="9">
        <v>27000.000000000007</v>
      </c>
      <c r="M2826" s="10">
        <v>0.4</v>
      </c>
      <c r="N2826" s="4" t="s">
        <v>83</v>
      </c>
      <c r="O2826" s="4" t="str">
        <f>TEXT(Table1[[#This Row],[Invoice Date]],"yyyy")</f>
        <v>2021</v>
      </c>
      <c r="P2826" s="4" t="str">
        <f>TEXT(Table1[[#This Row],[Invoice Date]],"mmm")</f>
        <v>Mar</v>
      </c>
      <c r="Q2826" s="27">
        <f>WEEKNUM(Table1[[#This Row],[Invoice Date]]) + IF(YEAR(Table1[[#This Row],[Invoice Date]])=2021, 52, 0)</f>
        <v>63</v>
      </c>
    </row>
    <row r="2827" spans="2:17" ht="14.25" customHeight="1" x14ac:dyDescent="0.3">
      <c r="B2827" s="4" t="s">
        <v>26</v>
      </c>
      <c r="C2827" s="33">
        <v>1197831</v>
      </c>
      <c r="D2827" s="5">
        <v>44263</v>
      </c>
      <c r="E2827" s="4" t="s">
        <v>36</v>
      </c>
      <c r="F2827" s="4" t="s">
        <v>110</v>
      </c>
      <c r="G2827" s="4" t="s">
        <v>111</v>
      </c>
      <c r="H2827" s="6" t="s">
        <v>17</v>
      </c>
      <c r="I2827" s="7">
        <v>30.000000000000004</v>
      </c>
      <c r="J2827" s="8">
        <v>495</v>
      </c>
      <c r="K2827" s="9">
        <v>148500.00000000003</v>
      </c>
      <c r="L2827" s="9">
        <v>51975.000000000007</v>
      </c>
      <c r="M2827" s="10">
        <v>0.35</v>
      </c>
      <c r="N2827" s="4" t="s">
        <v>83</v>
      </c>
      <c r="O2827" s="4" t="str">
        <f>TEXT(Table1[[#This Row],[Invoice Date]],"yyyy")</f>
        <v>2021</v>
      </c>
      <c r="P2827" s="4" t="str">
        <f>TEXT(Table1[[#This Row],[Invoice Date]],"mmm")</f>
        <v>Mar</v>
      </c>
      <c r="Q2827" s="27">
        <f>WEEKNUM(Table1[[#This Row],[Invoice Date]]) + IF(YEAR(Table1[[#This Row],[Invoice Date]])=2021, 52, 0)</f>
        <v>63</v>
      </c>
    </row>
    <row r="2828" spans="2:17" ht="14.25" customHeight="1" x14ac:dyDescent="0.3">
      <c r="B2828" s="4" t="s">
        <v>30</v>
      </c>
      <c r="C2828" s="34">
        <v>1128299</v>
      </c>
      <c r="D2828" s="5">
        <v>44263</v>
      </c>
      <c r="E2828" s="4" t="s">
        <v>15</v>
      </c>
      <c r="F2828" s="4" t="s">
        <v>16</v>
      </c>
      <c r="G2828" s="4" t="s">
        <v>69</v>
      </c>
      <c r="H2828" s="6" t="s">
        <v>21</v>
      </c>
      <c r="I2828" s="7">
        <v>40</v>
      </c>
      <c r="J2828" s="8">
        <v>425</v>
      </c>
      <c r="K2828" s="9">
        <v>170000</v>
      </c>
      <c r="L2828" s="9">
        <v>51000</v>
      </c>
      <c r="M2828" s="10">
        <v>0.3</v>
      </c>
      <c r="N2828" s="4" t="s">
        <v>18</v>
      </c>
      <c r="O2828" s="4" t="str">
        <f>TEXT(Table1[[#This Row],[Invoice Date]],"yyyy")</f>
        <v>2021</v>
      </c>
      <c r="P2828" s="4" t="str">
        <f>TEXT(Table1[[#This Row],[Invoice Date]],"mmm")</f>
        <v>Mar</v>
      </c>
      <c r="Q2828" s="27">
        <f>WEEKNUM(Table1[[#This Row],[Invoice Date]]) + IF(YEAR(Table1[[#This Row],[Invoice Date]])=2021, 52, 0)</f>
        <v>63</v>
      </c>
    </row>
    <row r="2829" spans="2:17" ht="14.25" customHeight="1" x14ac:dyDescent="0.3">
      <c r="B2829" s="4" t="s">
        <v>30</v>
      </c>
      <c r="C2829" s="34">
        <v>1128299</v>
      </c>
      <c r="D2829" s="5">
        <v>44263</v>
      </c>
      <c r="E2829" s="4" t="s">
        <v>15</v>
      </c>
      <c r="F2829" s="4" t="s">
        <v>16</v>
      </c>
      <c r="G2829" s="4" t="s">
        <v>69</v>
      </c>
      <c r="H2829" s="6" t="s">
        <v>20</v>
      </c>
      <c r="I2829" s="7">
        <v>35</v>
      </c>
      <c r="J2829" s="8">
        <v>575</v>
      </c>
      <c r="K2829" s="9">
        <v>201250</v>
      </c>
      <c r="L2829" s="9">
        <v>50312.5</v>
      </c>
      <c r="M2829" s="10">
        <v>0.25</v>
      </c>
      <c r="N2829" s="4" t="s">
        <v>18</v>
      </c>
      <c r="O2829" s="4" t="str">
        <f>TEXT(Table1[[#This Row],[Invoice Date]],"yyyy")</f>
        <v>2021</v>
      </c>
      <c r="P2829" s="4" t="str">
        <f>TEXT(Table1[[#This Row],[Invoice Date]],"mmm")</f>
        <v>Mar</v>
      </c>
      <c r="Q2829" s="27">
        <f>WEEKNUM(Table1[[#This Row],[Invoice Date]]) + IF(YEAR(Table1[[#This Row],[Invoice Date]])=2021, 52, 0)</f>
        <v>63</v>
      </c>
    </row>
    <row r="2830" spans="2:17" ht="14.25" customHeight="1" x14ac:dyDescent="0.3">
      <c r="B2830" s="4" t="s">
        <v>34</v>
      </c>
      <c r="C2830" s="33">
        <v>1189833</v>
      </c>
      <c r="D2830" s="5">
        <v>44263</v>
      </c>
      <c r="E2830" s="4" t="s">
        <v>36</v>
      </c>
      <c r="F2830" s="4" t="s">
        <v>53</v>
      </c>
      <c r="G2830" s="4" t="s">
        <v>54</v>
      </c>
      <c r="H2830" s="6" t="s">
        <v>22</v>
      </c>
      <c r="I2830" s="7">
        <v>54.999999999999993</v>
      </c>
      <c r="J2830" s="8">
        <v>400</v>
      </c>
      <c r="K2830" s="9">
        <v>219999.99999999997</v>
      </c>
      <c r="L2830" s="9">
        <v>132000</v>
      </c>
      <c r="M2830" s="10">
        <v>0.60000000000000009</v>
      </c>
      <c r="N2830" s="4" t="s">
        <v>24</v>
      </c>
      <c r="O2830" s="4" t="str">
        <f>TEXT(Table1[[#This Row],[Invoice Date]],"yyyy")</f>
        <v>2021</v>
      </c>
      <c r="P2830" s="4" t="str">
        <f>TEXT(Table1[[#This Row],[Invoice Date]],"mmm")</f>
        <v>Mar</v>
      </c>
      <c r="Q2830" s="27">
        <f>WEEKNUM(Table1[[#This Row],[Invoice Date]]) + IF(YEAR(Table1[[#This Row],[Invoice Date]])=2021, 52, 0)</f>
        <v>63</v>
      </c>
    </row>
    <row r="2831" spans="2:17" ht="14.25" customHeight="1" x14ac:dyDescent="0.3">
      <c r="B2831" s="4" t="s">
        <v>30</v>
      </c>
      <c r="C2831" s="34">
        <v>1128299</v>
      </c>
      <c r="D2831" s="5">
        <v>44263</v>
      </c>
      <c r="E2831" s="4" t="s">
        <v>15</v>
      </c>
      <c r="F2831" s="4" t="s">
        <v>16</v>
      </c>
      <c r="G2831" s="4" t="s">
        <v>69</v>
      </c>
      <c r="H2831" s="6" t="s">
        <v>19</v>
      </c>
      <c r="I2831" s="7">
        <v>45</v>
      </c>
      <c r="J2831" s="8">
        <v>550</v>
      </c>
      <c r="K2831" s="9">
        <v>247500</v>
      </c>
      <c r="L2831" s="9">
        <v>86625</v>
      </c>
      <c r="M2831" s="10">
        <v>0.35</v>
      </c>
      <c r="N2831" s="4" t="s">
        <v>18</v>
      </c>
      <c r="O2831" s="4" t="str">
        <f>TEXT(Table1[[#This Row],[Invoice Date]],"yyyy")</f>
        <v>2021</v>
      </c>
      <c r="P2831" s="4" t="str">
        <f>TEXT(Table1[[#This Row],[Invoice Date]],"mmm")</f>
        <v>Mar</v>
      </c>
      <c r="Q2831" s="27">
        <f>WEEKNUM(Table1[[#This Row],[Invoice Date]]) + IF(YEAR(Table1[[#This Row],[Invoice Date]])=2021, 52, 0)</f>
        <v>63</v>
      </c>
    </row>
    <row r="2832" spans="2:17" ht="14.25" customHeight="1" x14ac:dyDescent="0.3">
      <c r="B2832" s="4" t="s">
        <v>30</v>
      </c>
      <c r="C2832" s="34">
        <v>1128299</v>
      </c>
      <c r="D2832" s="5">
        <v>44263</v>
      </c>
      <c r="E2832" s="4" t="s">
        <v>15</v>
      </c>
      <c r="F2832" s="4" t="s">
        <v>16</v>
      </c>
      <c r="G2832" s="4" t="s">
        <v>69</v>
      </c>
      <c r="H2832" s="6" t="s">
        <v>23</v>
      </c>
      <c r="I2832" s="7">
        <v>45</v>
      </c>
      <c r="J2832" s="8">
        <v>575</v>
      </c>
      <c r="K2832" s="9">
        <v>258750</v>
      </c>
      <c r="L2832" s="9">
        <v>129375</v>
      </c>
      <c r="M2832" s="10">
        <v>0.5</v>
      </c>
      <c r="N2832" s="4" t="s">
        <v>18</v>
      </c>
      <c r="O2832" s="4" t="str">
        <f>TEXT(Table1[[#This Row],[Invoice Date]],"yyyy")</f>
        <v>2021</v>
      </c>
      <c r="P2832" s="4" t="str">
        <f>TEXT(Table1[[#This Row],[Invoice Date]],"mmm")</f>
        <v>Mar</v>
      </c>
      <c r="Q2832" s="27">
        <f>WEEKNUM(Table1[[#This Row],[Invoice Date]]) + IF(YEAR(Table1[[#This Row],[Invoice Date]])=2021, 52, 0)</f>
        <v>63</v>
      </c>
    </row>
    <row r="2833" spans="2:17" ht="14.25" customHeight="1" x14ac:dyDescent="0.3">
      <c r="B2833" s="4" t="s">
        <v>30</v>
      </c>
      <c r="C2833" s="34">
        <v>1128299</v>
      </c>
      <c r="D2833" s="5">
        <v>44263</v>
      </c>
      <c r="E2833" s="4" t="s">
        <v>15</v>
      </c>
      <c r="F2833" s="4" t="s">
        <v>16</v>
      </c>
      <c r="G2833" s="4" t="s">
        <v>69</v>
      </c>
      <c r="H2833" s="6" t="s">
        <v>22</v>
      </c>
      <c r="I2833" s="7">
        <v>55.000000000000007</v>
      </c>
      <c r="J2833" s="8">
        <v>475</v>
      </c>
      <c r="K2833" s="9">
        <v>261250.00000000003</v>
      </c>
      <c r="L2833" s="9">
        <v>91437.5</v>
      </c>
      <c r="M2833" s="10">
        <v>0.35</v>
      </c>
      <c r="N2833" s="4" t="s">
        <v>18</v>
      </c>
      <c r="O2833" s="4" t="str">
        <f>TEXT(Table1[[#This Row],[Invoice Date]],"yyyy")</f>
        <v>2021</v>
      </c>
      <c r="P2833" s="4" t="str">
        <f>TEXT(Table1[[#This Row],[Invoice Date]],"mmm")</f>
        <v>Mar</v>
      </c>
      <c r="Q2833" s="27">
        <f>WEEKNUM(Table1[[#This Row],[Invoice Date]]) + IF(YEAR(Table1[[#This Row],[Invoice Date]])=2021, 52, 0)</f>
        <v>63</v>
      </c>
    </row>
    <row r="2834" spans="2:17" ht="14.25" customHeight="1" x14ac:dyDescent="0.3">
      <c r="B2834" s="4" t="s">
        <v>30</v>
      </c>
      <c r="C2834" s="34">
        <v>1128299</v>
      </c>
      <c r="D2834" s="5">
        <v>44263</v>
      </c>
      <c r="E2834" s="4" t="s">
        <v>15</v>
      </c>
      <c r="F2834" s="4" t="s">
        <v>16</v>
      </c>
      <c r="G2834" s="4" t="s">
        <v>69</v>
      </c>
      <c r="H2834" s="6" t="s">
        <v>17</v>
      </c>
      <c r="I2834" s="7">
        <v>45</v>
      </c>
      <c r="J2834" s="8">
        <v>870</v>
      </c>
      <c r="K2834" s="9">
        <v>391500</v>
      </c>
      <c r="L2834" s="9">
        <v>176175</v>
      </c>
      <c r="M2834" s="10">
        <v>0.45</v>
      </c>
      <c r="N2834" s="4" t="s">
        <v>18</v>
      </c>
      <c r="O2834" s="4" t="str">
        <f>TEXT(Table1[[#This Row],[Invoice Date]],"yyyy")</f>
        <v>2021</v>
      </c>
      <c r="P2834" s="4" t="str">
        <f>TEXT(Table1[[#This Row],[Invoice Date]],"mmm")</f>
        <v>Mar</v>
      </c>
      <c r="Q2834" s="27">
        <f>WEEKNUM(Table1[[#This Row],[Invoice Date]]) + IF(YEAR(Table1[[#This Row],[Invoice Date]])=2021, 52, 0)</f>
        <v>63</v>
      </c>
    </row>
    <row r="2835" spans="2:17" ht="14.25" customHeight="1" x14ac:dyDescent="0.3">
      <c r="B2835" s="4" t="s">
        <v>30</v>
      </c>
      <c r="C2835" s="34">
        <v>1128299</v>
      </c>
      <c r="D2835" s="5">
        <v>44264</v>
      </c>
      <c r="E2835" s="4" t="s">
        <v>36</v>
      </c>
      <c r="F2835" s="4" t="s">
        <v>116</v>
      </c>
      <c r="G2835" s="4" t="s">
        <v>117</v>
      </c>
      <c r="H2835" s="6" t="s">
        <v>21</v>
      </c>
      <c r="I2835" s="7">
        <v>19</v>
      </c>
      <c r="J2835" s="8">
        <v>31</v>
      </c>
      <c r="K2835" s="9">
        <v>589</v>
      </c>
      <c r="L2835" s="9">
        <v>265.04999999999995</v>
      </c>
      <c r="M2835" s="10">
        <v>0.44999999999999996</v>
      </c>
      <c r="N2835" s="4" t="s">
        <v>83</v>
      </c>
      <c r="O2835" s="4" t="str">
        <f>TEXT(Table1[[#This Row],[Invoice Date]],"yyyy")</f>
        <v>2021</v>
      </c>
      <c r="P2835" s="4" t="str">
        <f>TEXT(Table1[[#This Row],[Invoice Date]],"mmm")</f>
        <v>Mar</v>
      </c>
      <c r="Q2835" s="27">
        <f>WEEKNUM(Table1[[#This Row],[Invoice Date]]) + IF(YEAR(Table1[[#This Row],[Invoice Date]])=2021, 52, 0)</f>
        <v>63</v>
      </c>
    </row>
    <row r="2836" spans="2:17" ht="14.25" customHeight="1" x14ac:dyDescent="0.3">
      <c r="B2836" s="4" t="s">
        <v>30</v>
      </c>
      <c r="C2836" s="34">
        <v>1128299</v>
      </c>
      <c r="D2836" s="5">
        <v>44264</v>
      </c>
      <c r="E2836" s="4" t="s">
        <v>36</v>
      </c>
      <c r="F2836" s="4" t="s">
        <v>116</v>
      </c>
      <c r="G2836" s="4" t="s">
        <v>117</v>
      </c>
      <c r="H2836" s="6" t="s">
        <v>20</v>
      </c>
      <c r="I2836" s="7">
        <v>14</v>
      </c>
      <c r="J2836" s="8">
        <v>72</v>
      </c>
      <c r="K2836" s="9">
        <v>1008</v>
      </c>
      <c r="L2836" s="9">
        <v>504</v>
      </c>
      <c r="M2836" s="10">
        <v>0.5</v>
      </c>
      <c r="N2836" s="4" t="s">
        <v>83</v>
      </c>
      <c r="O2836" s="4" t="str">
        <f>TEXT(Table1[[#This Row],[Invoice Date]],"yyyy")</f>
        <v>2021</v>
      </c>
      <c r="P2836" s="4" t="str">
        <f>TEXT(Table1[[#This Row],[Invoice Date]],"mmm")</f>
        <v>Mar</v>
      </c>
      <c r="Q2836" s="27">
        <f>WEEKNUM(Table1[[#This Row],[Invoice Date]]) + IF(YEAR(Table1[[#This Row],[Invoice Date]])=2021, 52, 0)</f>
        <v>63</v>
      </c>
    </row>
    <row r="2837" spans="2:17" ht="14.25" customHeight="1" x14ac:dyDescent="0.3">
      <c r="B2837" s="4" t="s">
        <v>30</v>
      </c>
      <c r="C2837" s="34">
        <v>1128299</v>
      </c>
      <c r="D2837" s="5">
        <v>44264</v>
      </c>
      <c r="E2837" s="4" t="s">
        <v>36</v>
      </c>
      <c r="F2837" s="4" t="s">
        <v>116</v>
      </c>
      <c r="G2837" s="4" t="s">
        <v>117</v>
      </c>
      <c r="H2837" s="6" t="s">
        <v>19</v>
      </c>
      <c r="I2837" s="7">
        <v>23</v>
      </c>
      <c r="J2837" s="8">
        <v>61</v>
      </c>
      <c r="K2837" s="9">
        <v>1403</v>
      </c>
      <c r="L2837" s="9">
        <v>771.65000000000009</v>
      </c>
      <c r="M2837" s="10">
        <v>0.55000000000000004</v>
      </c>
      <c r="N2837" s="4" t="s">
        <v>83</v>
      </c>
      <c r="O2837" s="4" t="str">
        <f>TEXT(Table1[[#This Row],[Invoice Date]],"yyyy")</f>
        <v>2021</v>
      </c>
      <c r="P2837" s="4" t="str">
        <f>TEXT(Table1[[#This Row],[Invoice Date]],"mmm")</f>
        <v>Mar</v>
      </c>
      <c r="Q2837" s="27">
        <f>WEEKNUM(Table1[[#This Row],[Invoice Date]]) + IF(YEAR(Table1[[#This Row],[Invoice Date]])=2021, 52, 0)</f>
        <v>63</v>
      </c>
    </row>
    <row r="2838" spans="2:17" ht="14.25" customHeight="1" x14ac:dyDescent="0.3">
      <c r="B2838" s="4" t="s">
        <v>30</v>
      </c>
      <c r="C2838" s="34">
        <v>1128299</v>
      </c>
      <c r="D2838" s="5">
        <v>44264</v>
      </c>
      <c r="E2838" s="4" t="s">
        <v>36</v>
      </c>
      <c r="F2838" s="4" t="s">
        <v>116</v>
      </c>
      <c r="G2838" s="4" t="s">
        <v>117</v>
      </c>
      <c r="H2838" s="6" t="s">
        <v>22</v>
      </c>
      <c r="I2838" s="7">
        <v>32</v>
      </c>
      <c r="J2838" s="8">
        <v>44</v>
      </c>
      <c r="K2838" s="9">
        <v>1408</v>
      </c>
      <c r="L2838" s="9">
        <v>605.43999999999994</v>
      </c>
      <c r="M2838" s="10">
        <v>0.43</v>
      </c>
      <c r="N2838" s="4" t="s">
        <v>83</v>
      </c>
      <c r="O2838" s="4" t="str">
        <f>TEXT(Table1[[#This Row],[Invoice Date]],"yyyy")</f>
        <v>2021</v>
      </c>
      <c r="P2838" s="4" t="str">
        <f>TEXT(Table1[[#This Row],[Invoice Date]],"mmm")</f>
        <v>Mar</v>
      </c>
      <c r="Q2838" s="27">
        <f>WEEKNUM(Table1[[#This Row],[Invoice Date]]) + IF(YEAR(Table1[[#This Row],[Invoice Date]])=2021, 52, 0)</f>
        <v>63</v>
      </c>
    </row>
    <row r="2839" spans="2:17" ht="14.25" customHeight="1" x14ac:dyDescent="0.3">
      <c r="B2839" s="4" t="s">
        <v>30</v>
      </c>
      <c r="C2839" s="34">
        <v>1128299</v>
      </c>
      <c r="D2839" s="5">
        <v>44264</v>
      </c>
      <c r="E2839" s="4" t="s">
        <v>36</v>
      </c>
      <c r="F2839" s="4" t="s">
        <v>116</v>
      </c>
      <c r="G2839" s="4" t="s">
        <v>117</v>
      </c>
      <c r="H2839" s="6" t="s">
        <v>23</v>
      </c>
      <c r="I2839" s="7">
        <v>24</v>
      </c>
      <c r="J2839" s="8">
        <v>74</v>
      </c>
      <c r="K2839" s="9">
        <v>1776</v>
      </c>
      <c r="L2839" s="9">
        <v>923.52</v>
      </c>
      <c r="M2839" s="10">
        <v>0.52</v>
      </c>
      <c r="N2839" s="4" t="s">
        <v>83</v>
      </c>
      <c r="O2839" s="4" t="str">
        <f>TEXT(Table1[[#This Row],[Invoice Date]],"yyyy")</f>
        <v>2021</v>
      </c>
      <c r="P2839" s="4" t="str">
        <f>TEXT(Table1[[#This Row],[Invoice Date]],"mmm")</f>
        <v>Mar</v>
      </c>
      <c r="Q2839" s="27">
        <f>WEEKNUM(Table1[[#This Row],[Invoice Date]]) + IF(YEAR(Table1[[#This Row],[Invoice Date]])=2021, 52, 0)</f>
        <v>63</v>
      </c>
    </row>
    <row r="2840" spans="2:17" ht="14.25" customHeight="1" x14ac:dyDescent="0.3">
      <c r="B2840" s="4" t="s">
        <v>14</v>
      </c>
      <c r="C2840" s="33">
        <v>1185732</v>
      </c>
      <c r="D2840" s="5">
        <v>44264</v>
      </c>
      <c r="E2840" s="4" t="s">
        <v>31</v>
      </c>
      <c r="F2840" s="4" t="s">
        <v>66</v>
      </c>
      <c r="G2840" s="4" t="s">
        <v>67</v>
      </c>
      <c r="H2840" s="6" t="s">
        <v>22</v>
      </c>
      <c r="I2840" s="7">
        <v>55</v>
      </c>
      <c r="J2840" s="8">
        <v>36</v>
      </c>
      <c r="K2840" s="9">
        <v>1980</v>
      </c>
      <c r="L2840" s="9">
        <v>514.80000000000007</v>
      </c>
      <c r="M2840" s="10">
        <v>0.26</v>
      </c>
      <c r="N2840" s="4" t="s">
        <v>83</v>
      </c>
      <c r="O2840" s="4" t="str">
        <f>TEXT(Table1[[#This Row],[Invoice Date]],"yyyy")</f>
        <v>2021</v>
      </c>
      <c r="P2840" s="4" t="str">
        <f>TEXT(Table1[[#This Row],[Invoice Date]],"mmm")</f>
        <v>Mar</v>
      </c>
      <c r="Q2840" s="27">
        <f>WEEKNUM(Table1[[#This Row],[Invoice Date]]) + IF(YEAR(Table1[[#This Row],[Invoice Date]])=2021, 52, 0)</f>
        <v>63</v>
      </c>
    </row>
    <row r="2841" spans="2:17" ht="14.25" customHeight="1" x14ac:dyDescent="0.3">
      <c r="B2841" s="4" t="s">
        <v>61</v>
      </c>
      <c r="C2841" s="33">
        <v>1185731</v>
      </c>
      <c r="D2841" s="5">
        <v>44264</v>
      </c>
      <c r="E2841" s="4" t="s">
        <v>36</v>
      </c>
      <c r="F2841" s="4" t="s">
        <v>96</v>
      </c>
      <c r="G2841" s="4" t="s">
        <v>97</v>
      </c>
      <c r="H2841" s="6" t="s">
        <v>21</v>
      </c>
      <c r="I2841" s="7">
        <v>24</v>
      </c>
      <c r="J2841" s="8">
        <v>98</v>
      </c>
      <c r="K2841" s="9">
        <v>2352</v>
      </c>
      <c r="L2841" s="9">
        <v>1223.04</v>
      </c>
      <c r="M2841" s="10">
        <v>0.52</v>
      </c>
      <c r="N2841" s="4" t="s">
        <v>83</v>
      </c>
      <c r="O2841" s="4" t="str">
        <f>TEXT(Table1[[#This Row],[Invoice Date]],"yyyy")</f>
        <v>2021</v>
      </c>
      <c r="P2841" s="4" t="str">
        <f>TEXT(Table1[[#This Row],[Invoice Date]],"mmm")</f>
        <v>Mar</v>
      </c>
      <c r="Q2841" s="27">
        <f>WEEKNUM(Table1[[#This Row],[Invoice Date]]) + IF(YEAR(Table1[[#This Row],[Invoice Date]])=2021, 52, 0)</f>
        <v>63</v>
      </c>
    </row>
    <row r="2842" spans="2:17" ht="14.25" customHeight="1" x14ac:dyDescent="0.3">
      <c r="B2842" s="4" t="s">
        <v>61</v>
      </c>
      <c r="C2842" s="33">
        <v>1185731</v>
      </c>
      <c r="D2842" s="5">
        <v>44264</v>
      </c>
      <c r="E2842" s="4" t="s">
        <v>36</v>
      </c>
      <c r="F2842" s="4" t="s">
        <v>96</v>
      </c>
      <c r="G2842" s="4" t="s">
        <v>97</v>
      </c>
      <c r="H2842" s="6" t="s">
        <v>20</v>
      </c>
      <c r="I2842" s="7">
        <v>20</v>
      </c>
      <c r="J2842" s="8">
        <v>124</v>
      </c>
      <c r="K2842" s="9">
        <v>2480</v>
      </c>
      <c r="L2842" s="9">
        <v>1314.4</v>
      </c>
      <c r="M2842" s="10">
        <v>0.53</v>
      </c>
      <c r="N2842" s="4" t="s">
        <v>83</v>
      </c>
      <c r="O2842" s="4" t="str">
        <f>TEXT(Table1[[#This Row],[Invoice Date]],"yyyy")</f>
        <v>2021</v>
      </c>
      <c r="P2842" s="4" t="str">
        <f>TEXT(Table1[[#This Row],[Invoice Date]],"mmm")</f>
        <v>Mar</v>
      </c>
      <c r="Q2842" s="27">
        <f>WEEKNUM(Table1[[#This Row],[Invoice Date]]) + IF(YEAR(Table1[[#This Row],[Invoice Date]])=2021, 52, 0)</f>
        <v>63</v>
      </c>
    </row>
    <row r="2843" spans="2:17" ht="14.25" customHeight="1" x14ac:dyDescent="0.3">
      <c r="B2843" s="4" t="s">
        <v>61</v>
      </c>
      <c r="C2843" s="33">
        <v>1185731</v>
      </c>
      <c r="D2843" s="5">
        <v>44264</v>
      </c>
      <c r="E2843" s="4" t="s">
        <v>36</v>
      </c>
      <c r="F2843" s="4" t="s">
        <v>96</v>
      </c>
      <c r="G2843" s="4" t="s">
        <v>97</v>
      </c>
      <c r="H2843" s="6" t="s">
        <v>19</v>
      </c>
      <c r="I2843" s="7">
        <v>27</v>
      </c>
      <c r="J2843" s="8">
        <v>126</v>
      </c>
      <c r="K2843" s="9">
        <v>3402</v>
      </c>
      <c r="L2843" s="9">
        <v>1530.8999999999999</v>
      </c>
      <c r="M2843" s="10">
        <v>0.44999999999999996</v>
      </c>
      <c r="N2843" s="4" t="s">
        <v>83</v>
      </c>
      <c r="O2843" s="4" t="str">
        <f>TEXT(Table1[[#This Row],[Invoice Date]],"yyyy")</f>
        <v>2021</v>
      </c>
      <c r="P2843" s="4" t="str">
        <f>TEXT(Table1[[#This Row],[Invoice Date]],"mmm")</f>
        <v>Mar</v>
      </c>
      <c r="Q2843" s="27">
        <f>WEEKNUM(Table1[[#This Row],[Invoice Date]]) + IF(YEAR(Table1[[#This Row],[Invoice Date]])=2021, 52, 0)</f>
        <v>63</v>
      </c>
    </row>
    <row r="2844" spans="2:17" ht="14.25" customHeight="1" x14ac:dyDescent="0.3">
      <c r="B2844" s="4" t="s">
        <v>30</v>
      </c>
      <c r="C2844" s="34">
        <v>1128299</v>
      </c>
      <c r="D2844" s="5">
        <v>44264</v>
      </c>
      <c r="E2844" s="4" t="s">
        <v>36</v>
      </c>
      <c r="F2844" s="4" t="s">
        <v>116</v>
      </c>
      <c r="G2844" s="4" t="s">
        <v>117</v>
      </c>
      <c r="H2844" s="6" t="s">
        <v>17</v>
      </c>
      <c r="I2844" s="7">
        <v>23</v>
      </c>
      <c r="J2844" s="8">
        <v>151</v>
      </c>
      <c r="K2844" s="9">
        <v>3473</v>
      </c>
      <c r="L2844" s="9">
        <v>1771.23</v>
      </c>
      <c r="M2844" s="10">
        <v>0.51</v>
      </c>
      <c r="N2844" s="4" t="s">
        <v>83</v>
      </c>
      <c r="O2844" s="4" t="str">
        <f>TEXT(Table1[[#This Row],[Invoice Date]],"yyyy")</f>
        <v>2021</v>
      </c>
      <c r="P2844" s="4" t="str">
        <f>TEXT(Table1[[#This Row],[Invoice Date]],"mmm")</f>
        <v>Mar</v>
      </c>
      <c r="Q2844" s="27">
        <f>WEEKNUM(Table1[[#This Row],[Invoice Date]]) + IF(YEAR(Table1[[#This Row],[Invoice Date]])=2021, 52, 0)</f>
        <v>63</v>
      </c>
    </row>
    <row r="2845" spans="2:17" ht="14.25" customHeight="1" x14ac:dyDescent="0.3">
      <c r="B2845" s="4" t="s">
        <v>61</v>
      </c>
      <c r="C2845" s="33">
        <v>1185731</v>
      </c>
      <c r="D2845" s="5">
        <v>44264</v>
      </c>
      <c r="E2845" s="4" t="s">
        <v>36</v>
      </c>
      <c r="F2845" s="4" t="s">
        <v>96</v>
      </c>
      <c r="G2845" s="4" t="s">
        <v>97</v>
      </c>
      <c r="H2845" s="6" t="s">
        <v>23</v>
      </c>
      <c r="I2845" s="7">
        <v>28</v>
      </c>
      <c r="J2845" s="8">
        <v>128</v>
      </c>
      <c r="K2845" s="9">
        <v>3584</v>
      </c>
      <c r="L2845" s="9">
        <v>2186.2399999999998</v>
      </c>
      <c r="M2845" s="10">
        <v>0.61</v>
      </c>
      <c r="N2845" s="4" t="s">
        <v>83</v>
      </c>
      <c r="O2845" s="4" t="str">
        <f>TEXT(Table1[[#This Row],[Invoice Date]],"yyyy")</f>
        <v>2021</v>
      </c>
      <c r="P2845" s="4" t="str">
        <f>TEXT(Table1[[#This Row],[Invoice Date]],"mmm")</f>
        <v>Mar</v>
      </c>
      <c r="Q2845" s="27">
        <f>WEEKNUM(Table1[[#This Row],[Invoice Date]]) + IF(YEAR(Table1[[#This Row],[Invoice Date]])=2021, 52, 0)</f>
        <v>63</v>
      </c>
    </row>
    <row r="2846" spans="2:17" ht="14.25" customHeight="1" x14ac:dyDescent="0.3">
      <c r="B2846" s="4" t="s">
        <v>14</v>
      </c>
      <c r="C2846" s="33">
        <v>1185732</v>
      </c>
      <c r="D2846" s="5">
        <v>44264</v>
      </c>
      <c r="E2846" s="4" t="s">
        <v>31</v>
      </c>
      <c r="F2846" s="4" t="s">
        <v>66</v>
      </c>
      <c r="G2846" s="4" t="s">
        <v>67</v>
      </c>
      <c r="H2846" s="6" t="s">
        <v>21</v>
      </c>
      <c r="I2846" s="7">
        <v>52</v>
      </c>
      <c r="J2846" s="8">
        <v>69</v>
      </c>
      <c r="K2846" s="9">
        <v>3588</v>
      </c>
      <c r="L2846" s="9">
        <v>1291.68</v>
      </c>
      <c r="M2846" s="10">
        <v>0.36</v>
      </c>
      <c r="N2846" s="4" t="s">
        <v>83</v>
      </c>
      <c r="O2846" s="4" t="str">
        <f>TEXT(Table1[[#This Row],[Invoice Date]],"yyyy")</f>
        <v>2021</v>
      </c>
      <c r="P2846" s="4" t="str">
        <f>TEXT(Table1[[#This Row],[Invoice Date]],"mmm")</f>
        <v>Mar</v>
      </c>
      <c r="Q2846" s="27">
        <f>WEEKNUM(Table1[[#This Row],[Invoice Date]]) + IF(YEAR(Table1[[#This Row],[Invoice Date]])=2021, 52, 0)</f>
        <v>63</v>
      </c>
    </row>
    <row r="2847" spans="2:17" ht="14.25" customHeight="1" x14ac:dyDescent="0.3">
      <c r="B2847" s="4" t="s">
        <v>61</v>
      </c>
      <c r="C2847" s="33">
        <v>1185731</v>
      </c>
      <c r="D2847" s="5">
        <v>44264</v>
      </c>
      <c r="E2847" s="4" t="s">
        <v>36</v>
      </c>
      <c r="F2847" s="4" t="s">
        <v>96</v>
      </c>
      <c r="G2847" s="4" t="s">
        <v>97</v>
      </c>
      <c r="H2847" s="6" t="s">
        <v>22</v>
      </c>
      <c r="I2847" s="7">
        <v>37</v>
      </c>
      <c r="J2847" s="8">
        <v>113</v>
      </c>
      <c r="K2847" s="9">
        <v>4181</v>
      </c>
      <c r="L2847" s="9">
        <v>2048.69</v>
      </c>
      <c r="M2847" s="10">
        <v>0.49</v>
      </c>
      <c r="N2847" s="4" t="s">
        <v>83</v>
      </c>
      <c r="O2847" s="4" t="str">
        <f>TEXT(Table1[[#This Row],[Invoice Date]],"yyyy")</f>
        <v>2021</v>
      </c>
      <c r="P2847" s="4" t="str">
        <f>TEXT(Table1[[#This Row],[Invoice Date]],"mmm")</f>
        <v>Mar</v>
      </c>
      <c r="Q2847" s="27">
        <f>WEEKNUM(Table1[[#This Row],[Invoice Date]]) + IF(YEAR(Table1[[#This Row],[Invoice Date]])=2021, 52, 0)</f>
        <v>63</v>
      </c>
    </row>
    <row r="2848" spans="2:17" ht="14.25" customHeight="1" x14ac:dyDescent="0.3">
      <c r="B2848" s="4" t="s">
        <v>14</v>
      </c>
      <c r="C2848" s="33">
        <v>1185732</v>
      </c>
      <c r="D2848" s="5">
        <v>44264</v>
      </c>
      <c r="E2848" s="4" t="s">
        <v>31</v>
      </c>
      <c r="F2848" s="4" t="s">
        <v>66</v>
      </c>
      <c r="G2848" s="4" t="s">
        <v>67</v>
      </c>
      <c r="H2848" s="6" t="s">
        <v>23</v>
      </c>
      <c r="I2848" s="7">
        <v>50</v>
      </c>
      <c r="J2848" s="8">
        <v>85</v>
      </c>
      <c r="K2848" s="9">
        <v>4250</v>
      </c>
      <c r="L2848" s="9">
        <v>2337.5</v>
      </c>
      <c r="M2848" s="10">
        <v>0.55000000000000004</v>
      </c>
      <c r="N2848" s="4" t="s">
        <v>83</v>
      </c>
      <c r="O2848" s="4" t="str">
        <f>TEXT(Table1[[#This Row],[Invoice Date]],"yyyy")</f>
        <v>2021</v>
      </c>
      <c r="P2848" s="4" t="str">
        <f>TEXT(Table1[[#This Row],[Invoice Date]],"mmm")</f>
        <v>Mar</v>
      </c>
      <c r="Q2848" s="27">
        <f>WEEKNUM(Table1[[#This Row],[Invoice Date]]) + IF(YEAR(Table1[[#This Row],[Invoice Date]])=2021, 52, 0)</f>
        <v>63</v>
      </c>
    </row>
    <row r="2849" spans="2:17" ht="14.25" customHeight="1" x14ac:dyDescent="0.3">
      <c r="B2849" s="4" t="s">
        <v>14</v>
      </c>
      <c r="C2849" s="33">
        <v>1185732</v>
      </c>
      <c r="D2849" s="5">
        <v>44264</v>
      </c>
      <c r="E2849" s="4" t="s">
        <v>31</v>
      </c>
      <c r="F2849" s="4" t="s">
        <v>66</v>
      </c>
      <c r="G2849" s="4" t="s">
        <v>67</v>
      </c>
      <c r="H2849" s="6" t="s">
        <v>19</v>
      </c>
      <c r="I2849" s="7">
        <v>54</v>
      </c>
      <c r="J2849" s="8">
        <v>91</v>
      </c>
      <c r="K2849" s="9">
        <v>4914</v>
      </c>
      <c r="L2849" s="9">
        <v>1523.34</v>
      </c>
      <c r="M2849" s="10">
        <v>0.31</v>
      </c>
      <c r="N2849" s="4" t="s">
        <v>83</v>
      </c>
      <c r="O2849" s="4" t="str">
        <f>TEXT(Table1[[#This Row],[Invoice Date]],"yyyy")</f>
        <v>2021</v>
      </c>
      <c r="P2849" s="4" t="str">
        <f>TEXT(Table1[[#This Row],[Invoice Date]],"mmm")</f>
        <v>Mar</v>
      </c>
      <c r="Q2849" s="27">
        <f>WEEKNUM(Table1[[#This Row],[Invoice Date]]) + IF(YEAR(Table1[[#This Row],[Invoice Date]])=2021, 52, 0)</f>
        <v>63</v>
      </c>
    </row>
    <row r="2850" spans="2:17" ht="14.25" customHeight="1" x14ac:dyDescent="0.3">
      <c r="B2850" s="4" t="s">
        <v>14</v>
      </c>
      <c r="C2850" s="33">
        <v>1185732</v>
      </c>
      <c r="D2850" s="5">
        <v>44264</v>
      </c>
      <c r="E2850" s="4" t="s">
        <v>31</v>
      </c>
      <c r="F2850" s="4" t="s">
        <v>66</v>
      </c>
      <c r="G2850" s="4" t="s">
        <v>67</v>
      </c>
      <c r="H2850" s="6" t="s">
        <v>20</v>
      </c>
      <c r="I2850" s="7">
        <v>57</v>
      </c>
      <c r="J2850" s="8">
        <v>101</v>
      </c>
      <c r="K2850" s="9">
        <v>5757</v>
      </c>
      <c r="L2850" s="9">
        <v>2245.23</v>
      </c>
      <c r="M2850" s="10">
        <v>0.39</v>
      </c>
      <c r="N2850" s="4" t="s">
        <v>83</v>
      </c>
      <c r="O2850" s="4" t="str">
        <f>TEXT(Table1[[#This Row],[Invoice Date]],"yyyy")</f>
        <v>2021</v>
      </c>
      <c r="P2850" s="4" t="str">
        <f>TEXT(Table1[[#This Row],[Invoice Date]],"mmm")</f>
        <v>Mar</v>
      </c>
      <c r="Q2850" s="27">
        <f>WEEKNUM(Table1[[#This Row],[Invoice Date]]) + IF(YEAR(Table1[[#This Row],[Invoice Date]])=2021, 52, 0)</f>
        <v>63</v>
      </c>
    </row>
    <row r="2851" spans="2:17" ht="14.25" customHeight="1" x14ac:dyDescent="0.3">
      <c r="B2851" s="4" t="s">
        <v>14</v>
      </c>
      <c r="C2851" s="33">
        <v>1185732</v>
      </c>
      <c r="D2851" s="5">
        <v>44264</v>
      </c>
      <c r="E2851" s="4" t="s">
        <v>31</v>
      </c>
      <c r="F2851" s="4" t="s">
        <v>66</v>
      </c>
      <c r="G2851" s="4" t="s">
        <v>67</v>
      </c>
      <c r="H2851" s="6" t="s">
        <v>17</v>
      </c>
      <c r="I2851" s="7">
        <v>44</v>
      </c>
      <c r="J2851" s="8">
        <v>135</v>
      </c>
      <c r="K2851" s="9">
        <v>5940</v>
      </c>
      <c r="L2851" s="9">
        <v>2376</v>
      </c>
      <c r="M2851" s="10">
        <v>0.4</v>
      </c>
      <c r="N2851" s="4" t="s">
        <v>83</v>
      </c>
      <c r="O2851" s="4" t="str">
        <f>TEXT(Table1[[#This Row],[Invoice Date]],"yyyy")</f>
        <v>2021</v>
      </c>
      <c r="P2851" s="4" t="str">
        <f>TEXT(Table1[[#This Row],[Invoice Date]],"mmm")</f>
        <v>Mar</v>
      </c>
      <c r="Q2851" s="27">
        <f>WEEKNUM(Table1[[#This Row],[Invoice Date]]) + IF(YEAR(Table1[[#This Row],[Invoice Date]])=2021, 52, 0)</f>
        <v>63</v>
      </c>
    </row>
    <row r="2852" spans="2:17" ht="14.25" customHeight="1" x14ac:dyDescent="0.3">
      <c r="B2852" s="4" t="s">
        <v>61</v>
      </c>
      <c r="C2852" s="33">
        <v>1185731</v>
      </c>
      <c r="D2852" s="5">
        <v>44264</v>
      </c>
      <c r="E2852" s="4" t="s">
        <v>36</v>
      </c>
      <c r="F2852" s="4" t="s">
        <v>96</v>
      </c>
      <c r="G2852" s="4" t="s">
        <v>97</v>
      </c>
      <c r="H2852" s="6" t="s">
        <v>17</v>
      </c>
      <c r="I2852" s="7">
        <v>27</v>
      </c>
      <c r="J2852" s="8">
        <v>231</v>
      </c>
      <c r="K2852" s="9">
        <v>6237</v>
      </c>
      <c r="L2852" s="9">
        <v>3243.2400000000002</v>
      </c>
      <c r="M2852" s="10">
        <v>0.52</v>
      </c>
      <c r="N2852" s="4" t="s">
        <v>83</v>
      </c>
      <c r="O2852" s="4" t="str">
        <f>TEXT(Table1[[#This Row],[Invoice Date]],"yyyy")</f>
        <v>2021</v>
      </c>
      <c r="P2852" s="4" t="str">
        <f>TEXT(Table1[[#This Row],[Invoice Date]],"mmm")</f>
        <v>Mar</v>
      </c>
      <c r="Q2852" s="27">
        <f>WEEKNUM(Table1[[#This Row],[Invoice Date]]) + IF(YEAR(Table1[[#This Row],[Invoice Date]])=2021, 52, 0)</f>
        <v>63</v>
      </c>
    </row>
    <row r="2853" spans="2:17" ht="14.25" customHeight="1" x14ac:dyDescent="0.3">
      <c r="B2853" s="4" t="s">
        <v>34</v>
      </c>
      <c r="C2853" s="33">
        <v>1189833</v>
      </c>
      <c r="D2853" s="5">
        <v>44264</v>
      </c>
      <c r="E2853" s="4" t="s">
        <v>36</v>
      </c>
      <c r="F2853" s="4" t="s">
        <v>53</v>
      </c>
      <c r="G2853" s="4" t="s">
        <v>54</v>
      </c>
      <c r="H2853" s="6" t="s">
        <v>23</v>
      </c>
      <c r="I2853" s="7">
        <v>55</v>
      </c>
      <c r="J2853" s="8">
        <v>130</v>
      </c>
      <c r="K2853" s="9">
        <v>7150</v>
      </c>
      <c r="L2853" s="9">
        <v>2860</v>
      </c>
      <c r="M2853" s="10">
        <v>0.4</v>
      </c>
      <c r="N2853" s="4" t="s">
        <v>83</v>
      </c>
      <c r="O2853" s="4" t="str">
        <f>TEXT(Table1[[#This Row],[Invoice Date]],"yyyy")</f>
        <v>2021</v>
      </c>
      <c r="P2853" s="4" t="str">
        <f>TEXT(Table1[[#This Row],[Invoice Date]],"mmm")</f>
        <v>Mar</v>
      </c>
      <c r="Q2853" s="27">
        <f>WEEKNUM(Table1[[#This Row],[Invoice Date]]) + IF(YEAR(Table1[[#This Row],[Invoice Date]])=2021, 52, 0)</f>
        <v>63</v>
      </c>
    </row>
    <row r="2854" spans="2:17" ht="14.25" customHeight="1" x14ac:dyDescent="0.3">
      <c r="B2854" s="4" t="s">
        <v>34</v>
      </c>
      <c r="C2854" s="33">
        <v>1189833</v>
      </c>
      <c r="D2854" s="5">
        <v>44264</v>
      </c>
      <c r="E2854" s="4" t="s">
        <v>31</v>
      </c>
      <c r="F2854" s="4" t="s">
        <v>32</v>
      </c>
      <c r="G2854" s="4" t="s">
        <v>33</v>
      </c>
      <c r="H2854" s="6" t="s">
        <v>20</v>
      </c>
      <c r="I2854" s="7">
        <v>41</v>
      </c>
      <c r="J2854" s="8">
        <v>189</v>
      </c>
      <c r="K2854" s="9">
        <v>7749</v>
      </c>
      <c r="L2854" s="9">
        <v>4029.48</v>
      </c>
      <c r="M2854" s="10">
        <v>0.52</v>
      </c>
      <c r="N2854" s="4" t="s">
        <v>83</v>
      </c>
      <c r="O2854" s="4" t="str">
        <f>TEXT(Table1[[#This Row],[Invoice Date]],"yyyy")</f>
        <v>2021</v>
      </c>
      <c r="P2854" s="4" t="str">
        <f>TEXT(Table1[[#This Row],[Invoice Date]],"mmm")</f>
        <v>Mar</v>
      </c>
      <c r="Q2854" s="27">
        <f>WEEKNUM(Table1[[#This Row],[Invoice Date]]) + IF(YEAR(Table1[[#This Row],[Invoice Date]])=2021, 52, 0)</f>
        <v>63</v>
      </c>
    </row>
    <row r="2855" spans="2:17" ht="14.25" customHeight="1" x14ac:dyDescent="0.3">
      <c r="B2855" s="4" t="s">
        <v>34</v>
      </c>
      <c r="C2855" s="33">
        <v>1189833</v>
      </c>
      <c r="D2855" s="5">
        <v>44264</v>
      </c>
      <c r="E2855" s="4" t="s">
        <v>31</v>
      </c>
      <c r="F2855" s="4" t="s">
        <v>32</v>
      </c>
      <c r="G2855" s="4" t="s">
        <v>33</v>
      </c>
      <c r="H2855" s="6" t="s">
        <v>20</v>
      </c>
      <c r="I2855" s="7">
        <v>36</v>
      </c>
      <c r="J2855" s="8">
        <v>217</v>
      </c>
      <c r="K2855" s="9">
        <v>7812</v>
      </c>
      <c r="L2855" s="9">
        <v>3281.0400000000004</v>
      </c>
      <c r="M2855" s="10">
        <v>0.42000000000000004</v>
      </c>
      <c r="N2855" s="4" t="s">
        <v>24</v>
      </c>
      <c r="O2855" s="4" t="str">
        <f>TEXT(Table1[[#This Row],[Invoice Date]],"yyyy")</f>
        <v>2021</v>
      </c>
      <c r="P2855" s="4" t="str">
        <f>TEXT(Table1[[#This Row],[Invoice Date]],"mmm")</f>
        <v>Mar</v>
      </c>
      <c r="Q2855" s="27">
        <f>WEEKNUM(Table1[[#This Row],[Invoice Date]]) + IF(YEAR(Table1[[#This Row],[Invoice Date]])=2021, 52, 0)</f>
        <v>63</v>
      </c>
    </row>
    <row r="2856" spans="2:17" ht="14.25" customHeight="1" x14ac:dyDescent="0.3">
      <c r="B2856" s="4" t="s">
        <v>30</v>
      </c>
      <c r="C2856" s="34">
        <v>1128299</v>
      </c>
      <c r="D2856" s="5">
        <v>44264</v>
      </c>
      <c r="E2856" s="4" t="s">
        <v>36</v>
      </c>
      <c r="F2856" s="4" t="s">
        <v>116</v>
      </c>
      <c r="G2856" s="4" t="s">
        <v>117</v>
      </c>
      <c r="H2856" s="6" t="s">
        <v>21</v>
      </c>
      <c r="I2856" s="7">
        <v>19.999999999999996</v>
      </c>
      <c r="J2856" s="8">
        <v>125</v>
      </c>
      <c r="K2856" s="9">
        <v>24999.999999999996</v>
      </c>
      <c r="L2856" s="9">
        <v>8749.9999999999982</v>
      </c>
      <c r="M2856" s="10">
        <v>0.35</v>
      </c>
      <c r="N2856" s="4" t="s">
        <v>18</v>
      </c>
      <c r="O2856" s="4" t="str">
        <f>TEXT(Table1[[#This Row],[Invoice Date]],"yyyy")</f>
        <v>2021</v>
      </c>
      <c r="P2856" s="4" t="str">
        <f>TEXT(Table1[[#This Row],[Invoice Date]],"mmm")</f>
        <v>Mar</v>
      </c>
      <c r="Q2856" s="27">
        <f>WEEKNUM(Table1[[#This Row],[Invoice Date]]) + IF(YEAR(Table1[[#This Row],[Invoice Date]])=2021, 52, 0)</f>
        <v>63</v>
      </c>
    </row>
    <row r="2857" spans="2:17" ht="14.25" customHeight="1" x14ac:dyDescent="0.3">
      <c r="B2857" s="4" t="s">
        <v>30</v>
      </c>
      <c r="C2857" s="34">
        <v>1128299</v>
      </c>
      <c r="D2857" s="5">
        <v>44264</v>
      </c>
      <c r="E2857" s="4" t="s">
        <v>36</v>
      </c>
      <c r="F2857" s="4" t="s">
        <v>116</v>
      </c>
      <c r="G2857" s="4" t="s">
        <v>117</v>
      </c>
      <c r="H2857" s="6" t="s">
        <v>20</v>
      </c>
      <c r="I2857" s="7">
        <v>15.000000000000002</v>
      </c>
      <c r="J2857" s="8">
        <v>275</v>
      </c>
      <c r="K2857" s="9">
        <v>41250.000000000007</v>
      </c>
      <c r="L2857" s="9">
        <v>14437.500000000002</v>
      </c>
      <c r="M2857" s="10">
        <v>0.35</v>
      </c>
      <c r="N2857" s="4" t="s">
        <v>18</v>
      </c>
      <c r="O2857" s="4" t="str">
        <f>TEXT(Table1[[#This Row],[Invoice Date]],"yyyy")</f>
        <v>2021</v>
      </c>
      <c r="P2857" s="4" t="str">
        <f>TEXT(Table1[[#This Row],[Invoice Date]],"mmm")</f>
        <v>Mar</v>
      </c>
      <c r="Q2857" s="27">
        <f>WEEKNUM(Table1[[#This Row],[Invoice Date]]) + IF(YEAR(Table1[[#This Row],[Invoice Date]])=2021, 52, 0)</f>
        <v>63</v>
      </c>
    </row>
    <row r="2858" spans="2:17" ht="14.25" customHeight="1" x14ac:dyDescent="0.3">
      <c r="B2858" s="4" t="s">
        <v>30</v>
      </c>
      <c r="C2858" s="34">
        <v>1128299</v>
      </c>
      <c r="D2858" s="5">
        <v>44264</v>
      </c>
      <c r="E2858" s="4" t="s">
        <v>36</v>
      </c>
      <c r="F2858" s="4" t="s">
        <v>116</v>
      </c>
      <c r="G2858" s="4" t="s">
        <v>117</v>
      </c>
      <c r="H2858" s="6" t="s">
        <v>19</v>
      </c>
      <c r="I2858" s="7">
        <v>25.000000000000007</v>
      </c>
      <c r="J2858" s="8">
        <v>225</v>
      </c>
      <c r="K2858" s="9">
        <v>56250.000000000015</v>
      </c>
      <c r="L2858" s="9">
        <v>22500.000000000007</v>
      </c>
      <c r="M2858" s="10">
        <v>0.4</v>
      </c>
      <c r="N2858" s="4" t="s">
        <v>18</v>
      </c>
      <c r="O2858" s="4" t="str">
        <f>TEXT(Table1[[#This Row],[Invoice Date]],"yyyy")</f>
        <v>2021</v>
      </c>
      <c r="P2858" s="4" t="str">
        <f>TEXT(Table1[[#This Row],[Invoice Date]],"mmm")</f>
        <v>Mar</v>
      </c>
      <c r="Q2858" s="27">
        <f>WEEKNUM(Table1[[#This Row],[Invoice Date]]) + IF(YEAR(Table1[[#This Row],[Invoice Date]])=2021, 52, 0)</f>
        <v>63</v>
      </c>
    </row>
    <row r="2859" spans="2:17" ht="14.25" customHeight="1" x14ac:dyDescent="0.3">
      <c r="B2859" s="4" t="s">
        <v>30</v>
      </c>
      <c r="C2859" s="34">
        <v>1128299</v>
      </c>
      <c r="D2859" s="5">
        <v>44264</v>
      </c>
      <c r="E2859" s="4" t="s">
        <v>36</v>
      </c>
      <c r="F2859" s="4" t="s">
        <v>116</v>
      </c>
      <c r="G2859" s="4" t="s">
        <v>117</v>
      </c>
      <c r="H2859" s="6" t="s">
        <v>22</v>
      </c>
      <c r="I2859" s="7">
        <v>35</v>
      </c>
      <c r="J2859" s="8">
        <v>175</v>
      </c>
      <c r="K2859" s="9">
        <v>61250</v>
      </c>
      <c r="L2859" s="9">
        <v>18375</v>
      </c>
      <c r="M2859" s="10">
        <v>0.3</v>
      </c>
      <c r="N2859" s="4" t="s">
        <v>18</v>
      </c>
      <c r="O2859" s="4" t="str">
        <f>TEXT(Table1[[#This Row],[Invoice Date]],"yyyy")</f>
        <v>2021</v>
      </c>
      <c r="P2859" s="4" t="str">
        <f>TEXT(Table1[[#This Row],[Invoice Date]],"mmm")</f>
        <v>Mar</v>
      </c>
      <c r="Q2859" s="27">
        <f>WEEKNUM(Table1[[#This Row],[Invoice Date]]) + IF(YEAR(Table1[[#This Row],[Invoice Date]])=2021, 52, 0)</f>
        <v>63</v>
      </c>
    </row>
    <row r="2860" spans="2:17" ht="14.25" customHeight="1" x14ac:dyDescent="0.3">
      <c r="B2860" s="4" t="s">
        <v>30</v>
      </c>
      <c r="C2860" s="34">
        <v>1128299</v>
      </c>
      <c r="D2860" s="5">
        <v>44264</v>
      </c>
      <c r="E2860" s="4" t="s">
        <v>36</v>
      </c>
      <c r="F2860" s="4" t="s">
        <v>116</v>
      </c>
      <c r="G2860" s="4" t="s">
        <v>117</v>
      </c>
      <c r="H2860" s="6" t="s">
        <v>23</v>
      </c>
      <c r="I2860" s="7">
        <v>25.000000000000007</v>
      </c>
      <c r="J2860" s="8">
        <v>275</v>
      </c>
      <c r="K2860" s="9">
        <v>68750.000000000015</v>
      </c>
      <c r="L2860" s="9">
        <v>27500.000000000007</v>
      </c>
      <c r="M2860" s="10">
        <v>0.4</v>
      </c>
      <c r="N2860" s="4" t="s">
        <v>18</v>
      </c>
      <c r="O2860" s="4" t="str">
        <f>TEXT(Table1[[#This Row],[Invoice Date]],"yyyy")</f>
        <v>2021</v>
      </c>
      <c r="P2860" s="4" t="str">
        <f>TEXT(Table1[[#This Row],[Invoice Date]],"mmm")</f>
        <v>Mar</v>
      </c>
      <c r="Q2860" s="27">
        <f>WEEKNUM(Table1[[#This Row],[Invoice Date]]) + IF(YEAR(Table1[[#This Row],[Invoice Date]])=2021, 52, 0)</f>
        <v>63</v>
      </c>
    </row>
    <row r="2861" spans="2:17" ht="14.25" customHeight="1" x14ac:dyDescent="0.3">
      <c r="B2861" s="4" t="s">
        <v>14</v>
      </c>
      <c r="C2861" s="33">
        <v>1185732</v>
      </c>
      <c r="D2861" s="5">
        <v>44264</v>
      </c>
      <c r="E2861" s="4" t="s">
        <v>31</v>
      </c>
      <c r="F2861" s="4" t="s">
        <v>66</v>
      </c>
      <c r="G2861" s="4" t="s">
        <v>67</v>
      </c>
      <c r="H2861" s="6" t="s">
        <v>22</v>
      </c>
      <c r="I2861" s="7">
        <v>60</v>
      </c>
      <c r="J2861" s="8">
        <v>125</v>
      </c>
      <c r="K2861" s="9">
        <v>75000</v>
      </c>
      <c r="L2861" s="9">
        <v>11250</v>
      </c>
      <c r="M2861" s="10">
        <v>0.15</v>
      </c>
      <c r="N2861" s="4" t="s">
        <v>24</v>
      </c>
      <c r="O2861" s="4" t="str">
        <f>TEXT(Table1[[#This Row],[Invoice Date]],"yyyy")</f>
        <v>2021</v>
      </c>
      <c r="P2861" s="4" t="str">
        <f>TEXT(Table1[[#This Row],[Invoice Date]],"mmm")</f>
        <v>Mar</v>
      </c>
      <c r="Q2861" s="27">
        <f>WEEKNUM(Table1[[#This Row],[Invoice Date]]) + IF(YEAR(Table1[[#This Row],[Invoice Date]])=2021, 52, 0)</f>
        <v>63</v>
      </c>
    </row>
    <row r="2862" spans="2:17" ht="14.25" customHeight="1" x14ac:dyDescent="0.3">
      <c r="B2862" s="4" t="s">
        <v>61</v>
      </c>
      <c r="C2862" s="33">
        <v>1185731</v>
      </c>
      <c r="D2862" s="5">
        <v>44264</v>
      </c>
      <c r="E2862" s="4" t="s">
        <v>36</v>
      </c>
      <c r="F2862" s="4" t="s">
        <v>96</v>
      </c>
      <c r="G2862" s="4" t="s">
        <v>97</v>
      </c>
      <c r="H2862" s="6" t="s">
        <v>21</v>
      </c>
      <c r="I2862" s="7">
        <v>24.999999999999993</v>
      </c>
      <c r="J2862" s="8">
        <v>325</v>
      </c>
      <c r="K2862" s="9">
        <v>81249.999999999971</v>
      </c>
      <c r="L2862" s="9">
        <v>32499.999999999989</v>
      </c>
      <c r="M2862" s="10">
        <v>0.4</v>
      </c>
      <c r="N2862" s="4" t="s">
        <v>83</v>
      </c>
      <c r="O2862" s="4" t="str">
        <f>TEXT(Table1[[#This Row],[Invoice Date]],"yyyy")</f>
        <v>2021</v>
      </c>
      <c r="P2862" s="4" t="str">
        <f>TEXT(Table1[[#This Row],[Invoice Date]],"mmm")</f>
        <v>Mar</v>
      </c>
      <c r="Q2862" s="27">
        <f>WEEKNUM(Table1[[#This Row],[Invoice Date]]) + IF(YEAR(Table1[[#This Row],[Invoice Date]])=2021, 52, 0)</f>
        <v>63</v>
      </c>
    </row>
    <row r="2863" spans="2:17" ht="14.25" customHeight="1" x14ac:dyDescent="0.3">
      <c r="B2863" s="4" t="s">
        <v>61</v>
      </c>
      <c r="C2863" s="33">
        <v>1185731</v>
      </c>
      <c r="D2863" s="5">
        <v>44264</v>
      </c>
      <c r="E2863" s="4" t="s">
        <v>36</v>
      </c>
      <c r="F2863" s="4" t="s">
        <v>96</v>
      </c>
      <c r="G2863" s="4" t="s">
        <v>97</v>
      </c>
      <c r="H2863" s="6" t="s">
        <v>20</v>
      </c>
      <c r="I2863" s="7">
        <v>20</v>
      </c>
      <c r="J2863" s="8">
        <v>475</v>
      </c>
      <c r="K2863" s="9">
        <v>95000</v>
      </c>
      <c r="L2863" s="9">
        <v>38000</v>
      </c>
      <c r="M2863" s="10">
        <v>0.4</v>
      </c>
      <c r="N2863" s="4" t="s">
        <v>83</v>
      </c>
      <c r="O2863" s="4" t="str">
        <f>TEXT(Table1[[#This Row],[Invoice Date]],"yyyy")</f>
        <v>2021</v>
      </c>
      <c r="P2863" s="4" t="str">
        <f>TEXT(Table1[[#This Row],[Invoice Date]],"mmm")</f>
        <v>Mar</v>
      </c>
      <c r="Q2863" s="27">
        <f>WEEKNUM(Table1[[#This Row],[Invoice Date]]) + IF(YEAR(Table1[[#This Row],[Invoice Date]])=2021, 52, 0)</f>
        <v>63</v>
      </c>
    </row>
    <row r="2864" spans="2:17" ht="14.25" customHeight="1" x14ac:dyDescent="0.3">
      <c r="B2864" s="4" t="s">
        <v>30</v>
      </c>
      <c r="C2864" s="34">
        <v>1128299</v>
      </c>
      <c r="D2864" s="5">
        <v>44264</v>
      </c>
      <c r="E2864" s="4" t="s">
        <v>36</v>
      </c>
      <c r="F2864" s="4" t="s">
        <v>116</v>
      </c>
      <c r="G2864" s="4" t="s">
        <v>117</v>
      </c>
      <c r="H2864" s="6" t="s">
        <v>17</v>
      </c>
      <c r="I2864" s="7">
        <v>25.000000000000007</v>
      </c>
      <c r="J2864" s="8">
        <v>520</v>
      </c>
      <c r="K2864" s="9">
        <v>130000.00000000004</v>
      </c>
      <c r="L2864" s="9">
        <v>52000.000000000022</v>
      </c>
      <c r="M2864" s="10">
        <v>0.4</v>
      </c>
      <c r="N2864" s="4" t="s">
        <v>18</v>
      </c>
      <c r="O2864" s="4" t="str">
        <f>TEXT(Table1[[#This Row],[Invoice Date]],"yyyy")</f>
        <v>2021</v>
      </c>
      <c r="P2864" s="4" t="str">
        <f>TEXT(Table1[[#This Row],[Invoice Date]],"mmm")</f>
        <v>Mar</v>
      </c>
      <c r="Q2864" s="27">
        <f>WEEKNUM(Table1[[#This Row],[Invoice Date]]) + IF(YEAR(Table1[[#This Row],[Invoice Date]])=2021, 52, 0)</f>
        <v>63</v>
      </c>
    </row>
    <row r="2865" spans="2:17" ht="14.25" customHeight="1" x14ac:dyDescent="0.3">
      <c r="B2865" s="4" t="s">
        <v>61</v>
      </c>
      <c r="C2865" s="33">
        <v>1185731</v>
      </c>
      <c r="D2865" s="5">
        <v>44264</v>
      </c>
      <c r="E2865" s="4" t="s">
        <v>36</v>
      </c>
      <c r="F2865" s="4" t="s">
        <v>96</v>
      </c>
      <c r="G2865" s="4" t="s">
        <v>97</v>
      </c>
      <c r="H2865" s="6" t="s">
        <v>19</v>
      </c>
      <c r="I2865" s="7">
        <v>30</v>
      </c>
      <c r="J2865" s="8">
        <v>450</v>
      </c>
      <c r="K2865" s="9">
        <v>135000</v>
      </c>
      <c r="L2865" s="9">
        <v>47250</v>
      </c>
      <c r="M2865" s="10">
        <v>0.35</v>
      </c>
      <c r="N2865" s="4" t="s">
        <v>83</v>
      </c>
      <c r="O2865" s="4" t="str">
        <f>TEXT(Table1[[#This Row],[Invoice Date]],"yyyy")</f>
        <v>2021</v>
      </c>
      <c r="P2865" s="4" t="str">
        <f>TEXT(Table1[[#This Row],[Invoice Date]],"mmm")</f>
        <v>Mar</v>
      </c>
      <c r="Q2865" s="27">
        <f>WEEKNUM(Table1[[#This Row],[Invoice Date]]) + IF(YEAR(Table1[[#This Row],[Invoice Date]])=2021, 52, 0)</f>
        <v>63</v>
      </c>
    </row>
    <row r="2866" spans="2:17" ht="14.25" customHeight="1" x14ac:dyDescent="0.3">
      <c r="B2866" s="4" t="s">
        <v>61</v>
      </c>
      <c r="C2866" s="33">
        <v>1185731</v>
      </c>
      <c r="D2866" s="5">
        <v>44264</v>
      </c>
      <c r="E2866" s="4" t="s">
        <v>36</v>
      </c>
      <c r="F2866" s="4" t="s">
        <v>96</v>
      </c>
      <c r="G2866" s="4" t="s">
        <v>97</v>
      </c>
      <c r="H2866" s="6" t="s">
        <v>23</v>
      </c>
      <c r="I2866" s="7">
        <v>30</v>
      </c>
      <c r="J2866" s="8">
        <v>475</v>
      </c>
      <c r="K2866" s="9">
        <v>142500</v>
      </c>
      <c r="L2866" s="9">
        <v>71250</v>
      </c>
      <c r="M2866" s="10">
        <v>0.5</v>
      </c>
      <c r="N2866" s="4" t="s">
        <v>83</v>
      </c>
      <c r="O2866" s="4" t="str">
        <f>TEXT(Table1[[#This Row],[Invoice Date]],"yyyy")</f>
        <v>2021</v>
      </c>
      <c r="P2866" s="4" t="str">
        <f>TEXT(Table1[[#This Row],[Invoice Date]],"mmm")</f>
        <v>Mar</v>
      </c>
      <c r="Q2866" s="27">
        <f>WEEKNUM(Table1[[#This Row],[Invoice Date]]) + IF(YEAR(Table1[[#This Row],[Invoice Date]])=2021, 52, 0)</f>
        <v>63</v>
      </c>
    </row>
    <row r="2867" spans="2:17" ht="14.25" customHeight="1" x14ac:dyDescent="0.3">
      <c r="B2867" s="4" t="s">
        <v>61</v>
      </c>
      <c r="C2867" s="33">
        <v>1185731</v>
      </c>
      <c r="D2867" s="5">
        <v>44264</v>
      </c>
      <c r="E2867" s="4" t="s">
        <v>36</v>
      </c>
      <c r="F2867" s="4" t="s">
        <v>96</v>
      </c>
      <c r="G2867" s="4" t="s">
        <v>97</v>
      </c>
      <c r="H2867" s="6" t="s">
        <v>22</v>
      </c>
      <c r="I2867" s="7">
        <v>40.000000000000007</v>
      </c>
      <c r="J2867" s="8">
        <v>375</v>
      </c>
      <c r="K2867" s="9">
        <v>150000.00000000003</v>
      </c>
      <c r="L2867" s="9">
        <v>52500.000000000007</v>
      </c>
      <c r="M2867" s="10">
        <v>0.35</v>
      </c>
      <c r="N2867" s="4" t="s">
        <v>83</v>
      </c>
      <c r="O2867" s="4" t="str">
        <f>TEXT(Table1[[#This Row],[Invoice Date]],"yyyy")</f>
        <v>2021</v>
      </c>
      <c r="P2867" s="4" t="str">
        <f>TEXT(Table1[[#This Row],[Invoice Date]],"mmm")</f>
        <v>Mar</v>
      </c>
      <c r="Q2867" s="27">
        <f>WEEKNUM(Table1[[#This Row],[Invoice Date]]) + IF(YEAR(Table1[[#This Row],[Invoice Date]])=2021, 52, 0)</f>
        <v>63</v>
      </c>
    </row>
    <row r="2868" spans="2:17" ht="14.25" customHeight="1" x14ac:dyDescent="0.3">
      <c r="B2868" s="4" t="s">
        <v>14</v>
      </c>
      <c r="C2868" s="33">
        <v>1185732</v>
      </c>
      <c r="D2868" s="5">
        <v>44264</v>
      </c>
      <c r="E2868" s="4" t="s">
        <v>31</v>
      </c>
      <c r="F2868" s="4" t="s">
        <v>66</v>
      </c>
      <c r="G2868" s="4" t="s">
        <v>67</v>
      </c>
      <c r="H2868" s="6" t="s">
        <v>21</v>
      </c>
      <c r="I2868" s="7">
        <v>54.999999999999993</v>
      </c>
      <c r="J2868" s="8">
        <v>275</v>
      </c>
      <c r="K2868" s="9">
        <v>151249.99999999997</v>
      </c>
      <c r="L2868" s="9">
        <v>37812.499999999993</v>
      </c>
      <c r="M2868" s="10">
        <v>0.25</v>
      </c>
      <c r="N2868" s="4" t="s">
        <v>24</v>
      </c>
      <c r="O2868" s="4" t="str">
        <f>TEXT(Table1[[#This Row],[Invoice Date]],"yyyy")</f>
        <v>2021</v>
      </c>
      <c r="P2868" s="4" t="str">
        <f>TEXT(Table1[[#This Row],[Invoice Date]],"mmm")</f>
        <v>Mar</v>
      </c>
      <c r="Q2868" s="27">
        <f>WEEKNUM(Table1[[#This Row],[Invoice Date]]) + IF(YEAR(Table1[[#This Row],[Invoice Date]])=2021, 52, 0)</f>
        <v>63</v>
      </c>
    </row>
    <row r="2869" spans="2:17" ht="14.25" customHeight="1" x14ac:dyDescent="0.3">
      <c r="B2869" s="4" t="s">
        <v>14</v>
      </c>
      <c r="C2869" s="33">
        <v>1185732</v>
      </c>
      <c r="D2869" s="5">
        <v>44264</v>
      </c>
      <c r="E2869" s="4" t="s">
        <v>31</v>
      </c>
      <c r="F2869" s="4" t="s">
        <v>66</v>
      </c>
      <c r="G2869" s="4" t="s">
        <v>67</v>
      </c>
      <c r="H2869" s="6" t="s">
        <v>23</v>
      </c>
      <c r="I2869" s="7">
        <v>54.999999999999993</v>
      </c>
      <c r="J2869" s="8">
        <v>325</v>
      </c>
      <c r="K2869" s="9">
        <v>178749.99999999997</v>
      </c>
      <c r="L2869" s="9">
        <v>71499.999999999985</v>
      </c>
      <c r="M2869" s="10">
        <v>0.4</v>
      </c>
      <c r="N2869" s="4" t="s">
        <v>24</v>
      </c>
      <c r="O2869" s="4" t="str">
        <f>TEXT(Table1[[#This Row],[Invoice Date]],"yyyy")</f>
        <v>2021</v>
      </c>
      <c r="P2869" s="4" t="str">
        <f>TEXT(Table1[[#This Row],[Invoice Date]],"mmm")</f>
        <v>Mar</v>
      </c>
      <c r="Q2869" s="27">
        <f>WEEKNUM(Table1[[#This Row],[Invoice Date]]) + IF(YEAR(Table1[[#This Row],[Invoice Date]])=2021, 52, 0)</f>
        <v>63</v>
      </c>
    </row>
    <row r="2870" spans="2:17" ht="14.25" customHeight="1" x14ac:dyDescent="0.3">
      <c r="B2870" s="4" t="s">
        <v>14</v>
      </c>
      <c r="C2870" s="33">
        <v>1185732</v>
      </c>
      <c r="D2870" s="5">
        <v>44264</v>
      </c>
      <c r="E2870" s="4" t="s">
        <v>31</v>
      </c>
      <c r="F2870" s="4" t="s">
        <v>66</v>
      </c>
      <c r="G2870" s="4" t="s">
        <v>67</v>
      </c>
      <c r="H2870" s="6" t="s">
        <v>19</v>
      </c>
      <c r="I2870" s="7">
        <v>54.999999999999993</v>
      </c>
      <c r="J2870" s="8">
        <v>350</v>
      </c>
      <c r="K2870" s="9">
        <v>192499.99999999997</v>
      </c>
      <c r="L2870" s="9">
        <v>38499.999999999993</v>
      </c>
      <c r="M2870" s="10">
        <v>0.2</v>
      </c>
      <c r="N2870" s="4" t="s">
        <v>24</v>
      </c>
      <c r="O2870" s="4" t="str">
        <f>TEXT(Table1[[#This Row],[Invoice Date]],"yyyy")</f>
        <v>2021</v>
      </c>
      <c r="P2870" s="4" t="str">
        <f>TEXT(Table1[[#This Row],[Invoice Date]],"mmm")</f>
        <v>Mar</v>
      </c>
      <c r="Q2870" s="27">
        <f>WEEKNUM(Table1[[#This Row],[Invoice Date]]) + IF(YEAR(Table1[[#This Row],[Invoice Date]])=2021, 52, 0)</f>
        <v>63</v>
      </c>
    </row>
    <row r="2871" spans="2:17" ht="14.25" customHeight="1" x14ac:dyDescent="0.3">
      <c r="B2871" s="4" t="s">
        <v>14</v>
      </c>
      <c r="C2871" s="33">
        <v>1185732</v>
      </c>
      <c r="D2871" s="5">
        <v>44264</v>
      </c>
      <c r="E2871" s="4" t="s">
        <v>31</v>
      </c>
      <c r="F2871" s="4" t="s">
        <v>66</v>
      </c>
      <c r="G2871" s="4" t="s">
        <v>67</v>
      </c>
      <c r="H2871" s="6" t="s">
        <v>20</v>
      </c>
      <c r="I2871" s="7">
        <v>59.999999999999986</v>
      </c>
      <c r="J2871" s="8">
        <v>375</v>
      </c>
      <c r="K2871" s="9">
        <v>224999.99999999994</v>
      </c>
      <c r="L2871" s="9">
        <v>56249.999999999985</v>
      </c>
      <c r="M2871" s="10">
        <v>0.25</v>
      </c>
      <c r="N2871" s="4" t="s">
        <v>24</v>
      </c>
      <c r="O2871" s="4" t="str">
        <f>TEXT(Table1[[#This Row],[Invoice Date]],"yyyy")</f>
        <v>2021</v>
      </c>
      <c r="P2871" s="4" t="str">
        <f>TEXT(Table1[[#This Row],[Invoice Date]],"mmm")</f>
        <v>Mar</v>
      </c>
      <c r="Q2871" s="27">
        <f>WEEKNUM(Table1[[#This Row],[Invoice Date]]) + IF(YEAR(Table1[[#This Row],[Invoice Date]])=2021, 52, 0)</f>
        <v>63</v>
      </c>
    </row>
    <row r="2872" spans="2:17" ht="14.25" customHeight="1" x14ac:dyDescent="0.3">
      <c r="B2872" s="4" t="s">
        <v>14</v>
      </c>
      <c r="C2872" s="33">
        <v>1185732</v>
      </c>
      <c r="D2872" s="5">
        <v>44264</v>
      </c>
      <c r="E2872" s="4" t="s">
        <v>31</v>
      </c>
      <c r="F2872" s="4" t="s">
        <v>66</v>
      </c>
      <c r="G2872" s="4" t="s">
        <v>67</v>
      </c>
      <c r="H2872" s="6" t="s">
        <v>17</v>
      </c>
      <c r="I2872" s="7">
        <v>45</v>
      </c>
      <c r="J2872" s="8">
        <v>500</v>
      </c>
      <c r="K2872" s="9">
        <v>225000</v>
      </c>
      <c r="L2872" s="9">
        <v>56250</v>
      </c>
      <c r="M2872" s="10">
        <v>0.25</v>
      </c>
      <c r="N2872" s="4" t="s">
        <v>24</v>
      </c>
      <c r="O2872" s="4" t="str">
        <f>TEXT(Table1[[#This Row],[Invoice Date]],"yyyy")</f>
        <v>2021</v>
      </c>
      <c r="P2872" s="4" t="str">
        <f>TEXT(Table1[[#This Row],[Invoice Date]],"mmm")</f>
        <v>Mar</v>
      </c>
      <c r="Q2872" s="27">
        <f>WEEKNUM(Table1[[#This Row],[Invoice Date]]) + IF(YEAR(Table1[[#This Row],[Invoice Date]])=2021, 52, 0)</f>
        <v>63</v>
      </c>
    </row>
    <row r="2873" spans="2:17" ht="14.25" customHeight="1" x14ac:dyDescent="0.3">
      <c r="B2873" s="4" t="s">
        <v>61</v>
      </c>
      <c r="C2873" s="33">
        <v>1185731</v>
      </c>
      <c r="D2873" s="5">
        <v>44264</v>
      </c>
      <c r="E2873" s="4" t="s">
        <v>36</v>
      </c>
      <c r="F2873" s="4" t="s">
        <v>96</v>
      </c>
      <c r="G2873" s="4" t="s">
        <v>97</v>
      </c>
      <c r="H2873" s="6" t="s">
        <v>17</v>
      </c>
      <c r="I2873" s="7">
        <v>30</v>
      </c>
      <c r="J2873" s="8">
        <v>770</v>
      </c>
      <c r="K2873" s="9">
        <v>231000</v>
      </c>
      <c r="L2873" s="9">
        <v>92400</v>
      </c>
      <c r="M2873" s="10">
        <v>0.4</v>
      </c>
      <c r="N2873" s="4" t="s">
        <v>83</v>
      </c>
      <c r="O2873" s="4" t="str">
        <f>TEXT(Table1[[#This Row],[Invoice Date]],"yyyy")</f>
        <v>2021</v>
      </c>
      <c r="P2873" s="4" t="str">
        <f>TEXT(Table1[[#This Row],[Invoice Date]],"mmm")</f>
        <v>Mar</v>
      </c>
      <c r="Q2873" s="27">
        <f>WEEKNUM(Table1[[#This Row],[Invoice Date]]) + IF(YEAR(Table1[[#This Row],[Invoice Date]])=2021, 52, 0)</f>
        <v>63</v>
      </c>
    </row>
    <row r="2874" spans="2:17" ht="14.25" customHeight="1" x14ac:dyDescent="0.3">
      <c r="B2874" s="4" t="s">
        <v>34</v>
      </c>
      <c r="C2874" s="33">
        <v>1189833</v>
      </c>
      <c r="D2874" s="5">
        <v>44264</v>
      </c>
      <c r="E2874" s="4" t="s">
        <v>36</v>
      </c>
      <c r="F2874" s="4" t="s">
        <v>53</v>
      </c>
      <c r="G2874" s="4" t="s">
        <v>54</v>
      </c>
      <c r="H2874" s="6" t="s">
        <v>23</v>
      </c>
      <c r="I2874" s="7">
        <v>60</v>
      </c>
      <c r="J2874" s="8">
        <v>500</v>
      </c>
      <c r="K2874" s="9">
        <v>300000</v>
      </c>
      <c r="L2874" s="9">
        <v>75000</v>
      </c>
      <c r="M2874" s="10">
        <v>0.25</v>
      </c>
      <c r="N2874" s="4" t="s">
        <v>24</v>
      </c>
      <c r="O2874" s="4" t="str">
        <f>TEXT(Table1[[#This Row],[Invoice Date]],"yyyy")</f>
        <v>2021</v>
      </c>
      <c r="P2874" s="4" t="str">
        <f>TEXT(Table1[[#This Row],[Invoice Date]],"mmm")</f>
        <v>Mar</v>
      </c>
      <c r="Q2874" s="27">
        <f>WEEKNUM(Table1[[#This Row],[Invoice Date]]) + IF(YEAR(Table1[[#This Row],[Invoice Date]])=2021, 52, 0)</f>
        <v>63</v>
      </c>
    </row>
    <row r="2875" spans="2:17" ht="14.25" customHeight="1" x14ac:dyDescent="0.3">
      <c r="B2875" s="4" t="s">
        <v>34</v>
      </c>
      <c r="C2875" s="33">
        <v>1189833</v>
      </c>
      <c r="D2875" s="5">
        <v>44264</v>
      </c>
      <c r="E2875" s="4" t="s">
        <v>31</v>
      </c>
      <c r="F2875" s="4" t="s">
        <v>32</v>
      </c>
      <c r="G2875" s="4" t="s">
        <v>33</v>
      </c>
      <c r="H2875" s="6" t="s">
        <v>20</v>
      </c>
      <c r="I2875" s="7">
        <v>45</v>
      </c>
      <c r="J2875" s="8">
        <v>700</v>
      </c>
      <c r="K2875" s="9">
        <v>315000</v>
      </c>
      <c r="L2875" s="9">
        <v>126000</v>
      </c>
      <c r="M2875" s="10">
        <v>0.4</v>
      </c>
      <c r="N2875" s="4" t="s">
        <v>24</v>
      </c>
      <c r="O2875" s="4" t="str">
        <f>TEXT(Table1[[#This Row],[Invoice Date]],"yyyy")</f>
        <v>2021</v>
      </c>
      <c r="P2875" s="4" t="str">
        <f>TEXT(Table1[[#This Row],[Invoice Date]],"mmm")</f>
        <v>Mar</v>
      </c>
      <c r="Q2875" s="27">
        <f>WEEKNUM(Table1[[#This Row],[Invoice Date]]) + IF(YEAR(Table1[[#This Row],[Invoice Date]])=2021, 52, 0)</f>
        <v>63</v>
      </c>
    </row>
    <row r="2876" spans="2:17" ht="14.25" customHeight="1" x14ac:dyDescent="0.3">
      <c r="B2876" s="4" t="s">
        <v>61</v>
      </c>
      <c r="C2876" s="33">
        <v>1185731</v>
      </c>
      <c r="D2876" s="5">
        <v>44265</v>
      </c>
      <c r="E2876" s="4" t="s">
        <v>15</v>
      </c>
      <c r="F2876" s="4" t="s">
        <v>131</v>
      </c>
      <c r="G2876" s="4" t="s">
        <v>132</v>
      </c>
      <c r="H2876" s="6" t="s">
        <v>21</v>
      </c>
      <c r="I2876" s="7">
        <v>30</v>
      </c>
      <c r="J2876" s="8">
        <v>39</v>
      </c>
      <c r="K2876" s="9">
        <v>1170</v>
      </c>
      <c r="L2876" s="9">
        <v>467.99999999999994</v>
      </c>
      <c r="M2876" s="10">
        <v>0.39999999999999997</v>
      </c>
      <c r="N2876" s="4" t="s">
        <v>24</v>
      </c>
      <c r="O2876" s="4" t="str">
        <f>TEXT(Table1[[#This Row],[Invoice Date]],"yyyy")</f>
        <v>2021</v>
      </c>
      <c r="P2876" s="4" t="str">
        <f>TEXT(Table1[[#This Row],[Invoice Date]],"mmm")</f>
        <v>Mar</v>
      </c>
      <c r="Q2876" s="27">
        <f>WEEKNUM(Table1[[#This Row],[Invoice Date]]) + IF(YEAR(Table1[[#This Row],[Invoice Date]])=2021, 52, 0)</f>
        <v>63</v>
      </c>
    </row>
    <row r="2877" spans="2:17" ht="14.25" customHeight="1" x14ac:dyDescent="0.3">
      <c r="B2877" s="4" t="s">
        <v>61</v>
      </c>
      <c r="C2877" s="33">
        <v>1185731</v>
      </c>
      <c r="D2877" s="5">
        <v>44265</v>
      </c>
      <c r="E2877" s="4" t="s">
        <v>15</v>
      </c>
      <c r="F2877" s="4" t="s">
        <v>131</v>
      </c>
      <c r="G2877" s="4" t="s">
        <v>132</v>
      </c>
      <c r="H2877" s="6" t="s">
        <v>21</v>
      </c>
      <c r="I2877" s="7">
        <v>36</v>
      </c>
      <c r="J2877" s="8">
        <v>38</v>
      </c>
      <c r="K2877" s="9">
        <v>1368</v>
      </c>
      <c r="L2877" s="9">
        <v>670.31999999999994</v>
      </c>
      <c r="M2877" s="10">
        <v>0.49</v>
      </c>
      <c r="N2877" s="4" t="s">
        <v>83</v>
      </c>
      <c r="O2877" s="4" t="str">
        <f>TEXT(Table1[[#This Row],[Invoice Date]],"yyyy")</f>
        <v>2021</v>
      </c>
      <c r="P2877" s="4" t="str">
        <f>TEXT(Table1[[#This Row],[Invoice Date]],"mmm")</f>
        <v>Mar</v>
      </c>
      <c r="Q2877" s="27">
        <f>WEEKNUM(Table1[[#This Row],[Invoice Date]]) + IF(YEAR(Table1[[#This Row],[Invoice Date]])=2021, 52, 0)</f>
        <v>63</v>
      </c>
    </row>
    <row r="2878" spans="2:17" ht="14.25" customHeight="1" x14ac:dyDescent="0.3">
      <c r="B2878" s="4" t="s">
        <v>30</v>
      </c>
      <c r="C2878" s="34">
        <v>1128299</v>
      </c>
      <c r="D2878" s="5">
        <v>44265</v>
      </c>
      <c r="E2878" s="4" t="s">
        <v>31</v>
      </c>
      <c r="F2878" s="4" t="s">
        <v>78</v>
      </c>
      <c r="G2878" s="4" t="s">
        <v>79</v>
      </c>
      <c r="H2878" s="6" t="s">
        <v>21</v>
      </c>
      <c r="I2878" s="7">
        <v>20</v>
      </c>
      <c r="J2878" s="8">
        <v>75</v>
      </c>
      <c r="K2878" s="9">
        <v>1500</v>
      </c>
      <c r="L2878" s="9">
        <v>630.00000000000011</v>
      </c>
      <c r="M2878" s="10">
        <v>0.42000000000000004</v>
      </c>
      <c r="N2878" s="4" t="s">
        <v>24</v>
      </c>
      <c r="O2878" s="4" t="str">
        <f>TEXT(Table1[[#This Row],[Invoice Date]],"yyyy")</f>
        <v>2021</v>
      </c>
      <c r="P2878" s="4" t="str">
        <f>TEXT(Table1[[#This Row],[Invoice Date]],"mmm")</f>
        <v>Mar</v>
      </c>
      <c r="Q2878" s="27">
        <f>WEEKNUM(Table1[[#This Row],[Invoice Date]]) + IF(YEAR(Table1[[#This Row],[Invoice Date]])=2021, 52, 0)</f>
        <v>63</v>
      </c>
    </row>
    <row r="2879" spans="2:17" ht="14.25" customHeight="1" x14ac:dyDescent="0.3">
      <c r="B2879" s="4" t="s">
        <v>30</v>
      </c>
      <c r="C2879" s="34">
        <v>1128299</v>
      </c>
      <c r="D2879" s="5">
        <v>44265</v>
      </c>
      <c r="E2879" s="4" t="s">
        <v>31</v>
      </c>
      <c r="F2879" s="4" t="s">
        <v>78</v>
      </c>
      <c r="G2879" s="4" t="s">
        <v>79</v>
      </c>
      <c r="H2879" s="6" t="s">
        <v>21</v>
      </c>
      <c r="I2879" s="7">
        <v>23</v>
      </c>
      <c r="J2879" s="8">
        <v>73</v>
      </c>
      <c r="K2879" s="9">
        <v>1679</v>
      </c>
      <c r="L2879" s="9">
        <v>889.87</v>
      </c>
      <c r="M2879" s="10">
        <v>0.53</v>
      </c>
      <c r="N2879" s="4" t="s">
        <v>83</v>
      </c>
      <c r="O2879" s="4" t="str">
        <f>TEXT(Table1[[#This Row],[Invoice Date]],"yyyy")</f>
        <v>2021</v>
      </c>
      <c r="P2879" s="4" t="str">
        <f>TEXT(Table1[[#This Row],[Invoice Date]],"mmm")</f>
        <v>Mar</v>
      </c>
      <c r="Q2879" s="27">
        <f>WEEKNUM(Table1[[#This Row],[Invoice Date]]) + IF(YEAR(Table1[[#This Row],[Invoice Date]])=2021, 52, 0)</f>
        <v>63</v>
      </c>
    </row>
    <row r="2880" spans="2:17" ht="14.25" customHeight="1" x14ac:dyDescent="0.3">
      <c r="B2880" s="4" t="s">
        <v>61</v>
      </c>
      <c r="C2880" s="33">
        <v>1185731</v>
      </c>
      <c r="D2880" s="5">
        <v>44265</v>
      </c>
      <c r="E2880" s="4" t="s">
        <v>15</v>
      </c>
      <c r="F2880" s="4" t="s">
        <v>131</v>
      </c>
      <c r="G2880" s="4" t="s">
        <v>132</v>
      </c>
      <c r="H2880" s="6" t="s">
        <v>20</v>
      </c>
      <c r="I2880" s="7">
        <v>23</v>
      </c>
      <c r="J2880" s="8">
        <v>85</v>
      </c>
      <c r="K2880" s="9">
        <v>1955</v>
      </c>
      <c r="L2880" s="9">
        <v>742.9</v>
      </c>
      <c r="M2880" s="10">
        <v>0.38</v>
      </c>
      <c r="N2880" s="4" t="s">
        <v>24</v>
      </c>
      <c r="O2880" s="4" t="str">
        <f>TEXT(Table1[[#This Row],[Invoice Date]],"yyyy")</f>
        <v>2021</v>
      </c>
      <c r="P2880" s="4" t="str">
        <f>TEXT(Table1[[#This Row],[Invoice Date]],"mmm")</f>
        <v>Mar</v>
      </c>
      <c r="Q2880" s="27">
        <f>WEEKNUM(Table1[[#This Row],[Invoice Date]]) + IF(YEAR(Table1[[#This Row],[Invoice Date]])=2021, 52, 0)</f>
        <v>63</v>
      </c>
    </row>
    <row r="2881" spans="2:17" ht="14.25" customHeight="1" x14ac:dyDescent="0.3">
      <c r="B2881" s="4" t="s">
        <v>61</v>
      </c>
      <c r="C2881" s="33">
        <v>1185731</v>
      </c>
      <c r="D2881" s="5">
        <v>44265</v>
      </c>
      <c r="E2881" s="4" t="s">
        <v>15</v>
      </c>
      <c r="F2881" s="4" t="s">
        <v>131</v>
      </c>
      <c r="G2881" s="4" t="s">
        <v>132</v>
      </c>
      <c r="H2881" s="6" t="s">
        <v>22</v>
      </c>
      <c r="I2881" s="7">
        <v>36</v>
      </c>
      <c r="J2881" s="8">
        <v>56</v>
      </c>
      <c r="K2881" s="9">
        <v>2016</v>
      </c>
      <c r="L2881" s="9">
        <v>786.2399999999999</v>
      </c>
      <c r="M2881" s="10">
        <v>0.38999999999999996</v>
      </c>
      <c r="N2881" s="4" t="s">
        <v>24</v>
      </c>
      <c r="O2881" s="4" t="str">
        <f>TEXT(Table1[[#This Row],[Invoice Date]],"yyyy")</f>
        <v>2021</v>
      </c>
      <c r="P2881" s="4" t="str">
        <f>TEXT(Table1[[#This Row],[Invoice Date]],"mmm")</f>
        <v>Mar</v>
      </c>
      <c r="Q2881" s="27">
        <f>WEEKNUM(Table1[[#This Row],[Invoice Date]]) + IF(YEAR(Table1[[#This Row],[Invoice Date]])=2021, 52, 0)</f>
        <v>63</v>
      </c>
    </row>
    <row r="2882" spans="2:17" ht="14.25" customHeight="1" x14ac:dyDescent="0.3">
      <c r="B2882" s="4" t="s">
        <v>30</v>
      </c>
      <c r="C2882" s="34">
        <v>1128299</v>
      </c>
      <c r="D2882" s="5">
        <v>44265</v>
      </c>
      <c r="E2882" s="4" t="s">
        <v>31</v>
      </c>
      <c r="F2882" s="4" t="s">
        <v>78</v>
      </c>
      <c r="G2882" s="4" t="s">
        <v>79</v>
      </c>
      <c r="H2882" s="6" t="s">
        <v>20</v>
      </c>
      <c r="I2882" s="7">
        <v>18</v>
      </c>
      <c r="J2882" s="8">
        <v>112</v>
      </c>
      <c r="K2882" s="9">
        <v>2016</v>
      </c>
      <c r="L2882" s="9">
        <v>1008</v>
      </c>
      <c r="M2882" s="10">
        <v>0.5</v>
      </c>
      <c r="N2882" s="4" t="s">
        <v>83</v>
      </c>
      <c r="O2882" s="4" t="str">
        <f>TEXT(Table1[[#This Row],[Invoice Date]],"yyyy")</f>
        <v>2021</v>
      </c>
      <c r="P2882" s="4" t="str">
        <f>TEXT(Table1[[#This Row],[Invoice Date]],"mmm")</f>
        <v>Mar</v>
      </c>
      <c r="Q2882" s="27">
        <f>WEEKNUM(Table1[[#This Row],[Invoice Date]]) + IF(YEAR(Table1[[#This Row],[Invoice Date]])=2021, 52, 0)</f>
        <v>63</v>
      </c>
    </row>
    <row r="2883" spans="2:17" ht="14.25" customHeight="1" x14ac:dyDescent="0.3">
      <c r="B2883" s="4" t="s">
        <v>30</v>
      </c>
      <c r="C2883" s="34">
        <v>1128299</v>
      </c>
      <c r="D2883" s="5">
        <v>44265</v>
      </c>
      <c r="E2883" s="4" t="s">
        <v>31</v>
      </c>
      <c r="F2883" s="4" t="s">
        <v>78</v>
      </c>
      <c r="G2883" s="4" t="s">
        <v>79</v>
      </c>
      <c r="H2883" s="6" t="s">
        <v>20</v>
      </c>
      <c r="I2883" s="7">
        <v>16</v>
      </c>
      <c r="J2883" s="8">
        <v>140</v>
      </c>
      <c r="K2883" s="9">
        <v>2240</v>
      </c>
      <c r="L2883" s="9">
        <v>873.59999999999991</v>
      </c>
      <c r="M2883" s="10">
        <v>0.38999999999999996</v>
      </c>
      <c r="N2883" s="4" t="s">
        <v>24</v>
      </c>
      <c r="O2883" s="4" t="str">
        <f>TEXT(Table1[[#This Row],[Invoice Date]],"yyyy")</f>
        <v>2021</v>
      </c>
      <c r="P2883" s="4" t="str">
        <f>TEXT(Table1[[#This Row],[Invoice Date]],"mmm")</f>
        <v>Mar</v>
      </c>
      <c r="Q2883" s="27">
        <f>WEEKNUM(Table1[[#This Row],[Invoice Date]]) + IF(YEAR(Table1[[#This Row],[Invoice Date]])=2021, 52, 0)</f>
        <v>63</v>
      </c>
    </row>
    <row r="2884" spans="2:17" ht="14.25" customHeight="1" x14ac:dyDescent="0.3">
      <c r="B2884" s="4" t="s">
        <v>30</v>
      </c>
      <c r="C2884" s="34">
        <v>1128299</v>
      </c>
      <c r="D2884" s="5">
        <v>44265</v>
      </c>
      <c r="E2884" s="4" t="s">
        <v>31</v>
      </c>
      <c r="F2884" s="4" t="s">
        <v>78</v>
      </c>
      <c r="G2884" s="4" t="s">
        <v>79</v>
      </c>
      <c r="H2884" s="6" t="s">
        <v>19</v>
      </c>
      <c r="I2884" s="7">
        <v>22</v>
      </c>
      <c r="J2884" s="8">
        <v>105</v>
      </c>
      <c r="K2884" s="9">
        <v>2310</v>
      </c>
      <c r="L2884" s="9">
        <v>923.99999999999989</v>
      </c>
      <c r="M2884" s="10">
        <v>0.39999999999999997</v>
      </c>
      <c r="N2884" s="4" t="s">
        <v>24</v>
      </c>
      <c r="O2884" s="4" t="str">
        <f>TEXT(Table1[[#This Row],[Invoice Date]],"yyyy")</f>
        <v>2021</v>
      </c>
      <c r="P2884" s="4" t="str">
        <f>TEXT(Table1[[#This Row],[Invoice Date]],"mmm")</f>
        <v>Mar</v>
      </c>
      <c r="Q2884" s="27">
        <f>WEEKNUM(Table1[[#This Row],[Invoice Date]]) + IF(YEAR(Table1[[#This Row],[Invoice Date]])=2021, 52, 0)</f>
        <v>63</v>
      </c>
    </row>
    <row r="2885" spans="2:17" ht="14.25" customHeight="1" x14ac:dyDescent="0.3">
      <c r="B2885" s="4" t="s">
        <v>61</v>
      </c>
      <c r="C2885" s="33">
        <v>1185731</v>
      </c>
      <c r="D2885" s="5">
        <v>44265</v>
      </c>
      <c r="E2885" s="4" t="s">
        <v>15</v>
      </c>
      <c r="F2885" s="4" t="s">
        <v>131</v>
      </c>
      <c r="G2885" s="4" t="s">
        <v>132</v>
      </c>
      <c r="H2885" s="6" t="s">
        <v>22</v>
      </c>
      <c r="I2885" s="7">
        <v>51</v>
      </c>
      <c r="J2885" s="8">
        <v>47</v>
      </c>
      <c r="K2885" s="9">
        <v>2397</v>
      </c>
      <c r="L2885" s="9">
        <v>1174.53</v>
      </c>
      <c r="M2885" s="10">
        <v>0.49</v>
      </c>
      <c r="N2885" s="4" t="s">
        <v>83</v>
      </c>
      <c r="O2885" s="4" t="str">
        <f>TEXT(Table1[[#This Row],[Invoice Date]],"yyyy")</f>
        <v>2021</v>
      </c>
      <c r="P2885" s="4" t="str">
        <f>TEXT(Table1[[#This Row],[Invoice Date]],"mmm")</f>
        <v>Mar</v>
      </c>
      <c r="Q2885" s="27">
        <f>WEEKNUM(Table1[[#This Row],[Invoice Date]]) + IF(YEAR(Table1[[#This Row],[Invoice Date]])=2021, 52, 0)</f>
        <v>63</v>
      </c>
    </row>
    <row r="2886" spans="2:17" ht="14.25" customHeight="1" x14ac:dyDescent="0.3">
      <c r="B2886" s="4" t="s">
        <v>30</v>
      </c>
      <c r="C2886" s="34">
        <v>1128299</v>
      </c>
      <c r="D2886" s="5">
        <v>44265</v>
      </c>
      <c r="E2886" s="4" t="s">
        <v>31</v>
      </c>
      <c r="F2886" s="4" t="s">
        <v>78</v>
      </c>
      <c r="G2886" s="4" t="s">
        <v>79</v>
      </c>
      <c r="H2886" s="6" t="s">
        <v>22</v>
      </c>
      <c r="I2886" s="7">
        <v>28</v>
      </c>
      <c r="J2886" s="8">
        <v>90</v>
      </c>
      <c r="K2886" s="9">
        <v>2520</v>
      </c>
      <c r="L2886" s="9">
        <v>1007.9999999999999</v>
      </c>
      <c r="M2886" s="10">
        <v>0.39999999999999997</v>
      </c>
      <c r="N2886" s="4" t="s">
        <v>24</v>
      </c>
      <c r="O2886" s="4" t="str">
        <f>TEXT(Table1[[#This Row],[Invoice Date]],"yyyy")</f>
        <v>2021</v>
      </c>
      <c r="P2886" s="4" t="str">
        <f>TEXT(Table1[[#This Row],[Invoice Date]],"mmm")</f>
        <v>Mar</v>
      </c>
      <c r="Q2886" s="27">
        <f>WEEKNUM(Table1[[#This Row],[Invoice Date]]) + IF(YEAR(Table1[[#This Row],[Invoice Date]])=2021, 52, 0)</f>
        <v>63</v>
      </c>
    </row>
    <row r="2887" spans="2:17" ht="14.25" customHeight="1" x14ac:dyDescent="0.3">
      <c r="B2887" s="4" t="s">
        <v>61</v>
      </c>
      <c r="C2887" s="33">
        <v>1185731</v>
      </c>
      <c r="D2887" s="5">
        <v>44265</v>
      </c>
      <c r="E2887" s="4" t="s">
        <v>15</v>
      </c>
      <c r="F2887" s="4" t="s">
        <v>131</v>
      </c>
      <c r="G2887" s="4" t="s">
        <v>132</v>
      </c>
      <c r="H2887" s="6" t="s">
        <v>20</v>
      </c>
      <c r="I2887" s="7">
        <v>34</v>
      </c>
      <c r="J2887" s="8">
        <v>77</v>
      </c>
      <c r="K2887" s="9">
        <v>2618</v>
      </c>
      <c r="L2887" s="9">
        <v>1282.82</v>
      </c>
      <c r="M2887" s="10">
        <v>0.49</v>
      </c>
      <c r="N2887" s="4" t="s">
        <v>83</v>
      </c>
      <c r="O2887" s="4" t="str">
        <f>TEXT(Table1[[#This Row],[Invoice Date]],"yyyy")</f>
        <v>2021</v>
      </c>
      <c r="P2887" s="4" t="str">
        <f>TEXT(Table1[[#This Row],[Invoice Date]],"mmm")</f>
        <v>Mar</v>
      </c>
      <c r="Q2887" s="27">
        <f>WEEKNUM(Table1[[#This Row],[Invoice Date]]) + IF(YEAR(Table1[[#This Row],[Invoice Date]])=2021, 52, 0)</f>
        <v>63</v>
      </c>
    </row>
    <row r="2888" spans="2:17" ht="14.25" customHeight="1" x14ac:dyDescent="0.3">
      <c r="B2888" s="4" t="s">
        <v>61</v>
      </c>
      <c r="C2888" s="33">
        <v>1185731</v>
      </c>
      <c r="D2888" s="5">
        <v>44265</v>
      </c>
      <c r="E2888" s="4" t="s">
        <v>15</v>
      </c>
      <c r="F2888" s="4" t="s">
        <v>131</v>
      </c>
      <c r="G2888" s="4" t="s">
        <v>132</v>
      </c>
      <c r="H2888" s="6" t="s">
        <v>23</v>
      </c>
      <c r="I2888" s="7">
        <v>29</v>
      </c>
      <c r="J2888" s="8">
        <v>96</v>
      </c>
      <c r="K2888" s="9">
        <v>2784</v>
      </c>
      <c r="L2888" s="9">
        <v>1280.6399999999999</v>
      </c>
      <c r="M2888" s="10">
        <v>0.45999999999999996</v>
      </c>
      <c r="N2888" s="4" t="s">
        <v>24</v>
      </c>
      <c r="O2888" s="4" t="str">
        <f>TEXT(Table1[[#This Row],[Invoice Date]],"yyyy")</f>
        <v>2021</v>
      </c>
      <c r="P2888" s="4" t="str">
        <f>TEXT(Table1[[#This Row],[Invoice Date]],"mmm")</f>
        <v>Mar</v>
      </c>
      <c r="Q2888" s="27">
        <f>WEEKNUM(Table1[[#This Row],[Invoice Date]]) + IF(YEAR(Table1[[#This Row],[Invoice Date]])=2021, 52, 0)</f>
        <v>63</v>
      </c>
    </row>
    <row r="2889" spans="2:17" ht="14.25" customHeight="1" x14ac:dyDescent="0.3">
      <c r="B2889" s="4" t="s">
        <v>30</v>
      </c>
      <c r="C2889" s="34">
        <v>1128299</v>
      </c>
      <c r="D2889" s="5">
        <v>44265</v>
      </c>
      <c r="E2889" s="4" t="s">
        <v>31</v>
      </c>
      <c r="F2889" s="4" t="s">
        <v>78</v>
      </c>
      <c r="G2889" s="4" t="s">
        <v>79</v>
      </c>
      <c r="H2889" s="6" t="s">
        <v>22</v>
      </c>
      <c r="I2889" s="7">
        <v>38</v>
      </c>
      <c r="J2889" s="8">
        <v>75</v>
      </c>
      <c r="K2889" s="9">
        <v>2850</v>
      </c>
      <c r="L2889" s="9">
        <v>1425</v>
      </c>
      <c r="M2889" s="10">
        <v>0.5</v>
      </c>
      <c r="N2889" s="4" t="s">
        <v>83</v>
      </c>
      <c r="O2889" s="4" t="str">
        <f>TEXT(Table1[[#This Row],[Invoice Date]],"yyyy")</f>
        <v>2021</v>
      </c>
      <c r="P2889" s="4" t="str">
        <f>TEXT(Table1[[#This Row],[Invoice Date]],"mmm")</f>
        <v>Mar</v>
      </c>
      <c r="Q2889" s="27">
        <f>WEEKNUM(Table1[[#This Row],[Invoice Date]]) + IF(YEAR(Table1[[#This Row],[Invoice Date]])=2021, 52, 0)</f>
        <v>63</v>
      </c>
    </row>
    <row r="2890" spans="2:17" ht="14.25" customHeight="1" x14ac:dyDescent="0.3">
      <c r="B2890" s="4" t="s">
        <v>30</v>
      </c>
      <c r="C2890" s="34">
        <v>1128299</v>
      </c>
      <c r="D2890" s="5">
        <v>44265</v>
      </c>
      <c r="E2890" s="4" t="s">
        <v>31</v>
      </c>
      <c r="F2890" s="4" t="s">
        <v>78</v>
      </c>
      <c r="G2890" s="4" t="s">
        <v>79</v>
      </c>
      <c r="H2890" s="6" t="s">
        <v>19</v>
      </c>
      <c r="I2890" s="7">
        <v>28</v>
      </c>
      <c r="J2890" s="8">
        <v>102</v>
      </c>
      <c r="K2890" s="9">
        <v>2856</v>
      </c>
      <c r="L2890" s="9">
        <v>1428</v>
      </c>
      <c r="M2890" s="10">
        <v>0.5</v>
      </c>
      <c r="N2890" s="4" t="s">
        <v>83</v>
      </c>
      <c r="O2890" s="4" t="str">
        <f>TEXT(Table1[[#This Row],[Invoice Date]],"yyyy")</f>
        <v>2021</v>
      </c>
      <c r="P2890" s="4" t="str">
        <f>TEXT(Table1[[#This Row],[Invoice Date]],"mmm")</f>
        <v>Mar</v>
      </c>
      <c r="Q2890" s="27">
        <f>WEEKNUM(Table1[[#This Row],[Invoice Date]]) + IF(YEAR(Table1[[#This Row],[Invoice Date]])=2021, 52, 0)</f>
        <v>63</v>
      </c>
    </row>
    <row r="2891" spans="2:17" ht="14.25" customHeight="1" x14ac:dyDescent="0.3">
      <c r="B2891" s="4" t="s">
        <v>61</v>
      </c>
      <c r="C2891" s="33">
        <v>1185731</v>
      </c>
      <c r="D2891" s="5">
        <v>44265</v>
      </c>
      <c r="E2891" s="4" t="s">
        <v>15</v>
      </c>
      <c r="F2891" s="4" t="s">
        <v>131</v>
      </c>
      <c r="G2891" s="4" t="s">
        <v>132</v>
      </c>
      <c r="H2891" s="6" t="s">
        <v>19</v>
      </c>
      <c r="I2891" s="7">
        <v>36</v>
      </c>
      <c r="J2891" s="8">
        <v>80</v>
      </c>
      <c r="K2891" s="9">
        <v>2880</v>
      </c>
      <c r="L2891" s="9">
        <v>1440</v>
      </c>
      <c r="M2891" s="10">
        <v>0.5</v>
      </c>
      <c r="N2891" s="4" t="s">
        <v>24</v>
      </c>
      <c r="O2891" s="4" t="str">
        <f>TEXT(Table1[[#This Row],[Invoice Date]],"yyyy")</f>
        <v>2021</v>
      </c>
      <c r="P2891" s="4" t="str">
        <f>TEXT(Table1[[#This Row],[Invoice Date]],"mmm")</f>
        <v>Mar</v>
      </c>
      <c r="Q2891" s="27">
        <f>WEEKNUM(Table1[[#This Row],[Invoice Date]]) + IF(YEAR(Table1[[#This Row],[Invoice Date]])=2021, 52, 0)</f>
        <v>63</v>
      </c>
    </row>
    <row r="2892" spans="2:17" ht="14.25" customHeight="1" x14ac:dyDescent="0.3">
      <c r="B2892" s="4" t="s">
        <v>30</v>
      </c>
      <c r="C2892" s="34">
        <v>1128299</v>
      </c>
      <c r="D2892" s="5">
        <v>44265</v>
      </c>
      <c r="E2892" s="4" t="s">
        <v>31</v>
      </c>
      <c r="F2892" s="4" t="s">
        <v>78</v>
      </c>
      <c r="G2892" s="4" t="s">
        <v>79</v>
      </c>
      <c r="H2892" s="6" t="s">
        <v>23</v>
      </c>
      <c r="I2892" s="7">
        <v>29</v>
      </c>
      <c r="J2892" s="8">
        <v>100</v>
      </c>
      <c r="K2892" s="9">
        <v>2900</v>
      </c>
      <c r="L2892" s="9">
        <v>1856</v>
      </c>
      <c r="M2892" s="10">
        <v>0.64</v>
      </c>
      <c r="N2892" s="4" t="s">
        <v>83</v>
      </c>
      <c r="O2892" s="4" t="str">
        <f>TEXT(Table1[[#This Row],[Invoice Date]],"yyyy")</f>
        <v>2021</v>
      </c>
      <c r="P2892" s="4" t="str">
        <f>TEXT(Table1[[#This Row],[Invoice Date]],"mmm")</f>
        <v>Mar</v>
      </c>
      <c r="Q2892" s="27">
        <f>WEEKNUM(Table1[[#This Row],[Invoice Date]]) + IF(YEAR(Table1[[#This Row],[Invoice Date]])=2021, 52, 0)</f>
        <v>63</v>
      </c>
    </row>
    <row r="2893" spans="2:17" ht="14.25" customHeight="1" x14ac:dyDescent="0.3">
      <c r="B2893" s="4" t="s">
        <v>61</v>
      </c>
      <c r="C2893" s="33">
        <v>1185731</v>
      </c>
      <c r="D2893" s="5">
        <v>44265</v>
      </c>
      <c r="E2893" s="4" t="s">
        <v>15</v>
      </c>
      <c r="F2893" s="4" t="s">
        <v>131</v>
      </c>
      <c r="G2893" s="4" t="s">
        <v>132</v>
      </c>
      <c r="H2893" s="6" t="s">
        <v>19</v>
      </c>
      <c r="I2893" s="7">
        <v>42</v>
      </c>
      <c r="J2893" s="8">
        <v>70</v>
      </c>
      <c r="K2893" s="9">
        <v>2940</v>
      </c>
      <c r="L2893" s="9">
        <v>1675.8000000000002</v>
      </c>
      <c r="M2893" s="10">
        <v>0.57000000000000006</v>
      </c>
      <c r="N2893" s="4" t="s">
        <v>83</v>
      </c>
      <c r="O2893" s="4" t="str">
        <f>TEXT(Table1[[#This Row],[Invoice Date]],"yyyy")</f>
        <v>2021</v>
      </c>
      <c r="P2893" s="4" t="str">
        <f>TEXT(Table1[[#This Row],[Invoice Date]],"mmm")</f>
        <v>Mar</v>
      </c>
      <c r="Q2893" s="27">
        <f>WEEKNUM(Table1[[#This Row],[Invoice Date]]) + IF(YEAR(Table1[[#This Row],[Invoice Date]])=2021, 52, 0)</f>
        <v>63</v>
      </c>
    </row>
    <row r="2894" spans="2:17" ht="14.25" customHeight="1" x14ac:dyDescent="0.3">
      <c r="B2894" s="4" t="s">
        <v>30</v>
      </c>
      <c r="C2894" s="34">
        <v>1128299</v>
      </c>
      <c r="D2894" s="5">
        <v>44265</v>
      </c>
      <c r="E2894" s="4" t="s">
        <v>31</v>
      </c>
      <c r="F2894" s="4" t="s">
        <v>78</v>
      </c>
      <c r="G2894" s="4" t="s">
        <v>79</v>
      </c>
      <c r="H2894" s="6" t="s">
        <v>23</v>
      </c>
      <c r="I2894" s="7">
        <v>21</v>
      </c>
      <c r="J2894" s="8">
        <v>140</v>
      </c>
      <c r="K2894" s="9">
        <v>2940</v>
      </c>
      <c r="L2894" s="9">
        <v>1675.8000000000002</v>
      </c>
      <c r="M2894" s="10">
        <v>0.57000000000000006</v>
      </c>
      <c r="N2894" s="4" t="s">
        <v>24</v>
      </c>
      <c r="O2894" s="4" t="str">
        <f>TEXT(Table1[[#This Row],[Invoice Date]],"yyyy")</f>
        <v>2021</v>
      </c>
      <c r="P2894" s="4" t="str">
        <f>TEXT(Table1[[#This Row],[Invoice Date]],"mmm")</f>
        <v>Mar</v>
      </c>
      <c r="Q2894" s="27">
        <f>WEEKNUM(Table1[[#This Row],[Invoice Date]]) + IF(YEAR(Table1[[#This Row],[Invoice Date]])=2021, 52, 0)</f>
        <v>63</v>
      </c>
    </row>
    <row r="2895" spans="2:17" ht="14.25" customHeight="1" x14ac:dyDescent="0.3">
      <c r="B2895" s="4" t="s">
        <v>61</v>
      </c>
      <c r="C2895" s="33">
        <v>1185731</v>
      </c>
      <c r="D2895" s="5">
        <v>44265</v>
      </c>
      <c r="E2895" s="4" t="s">
        <v>15</v>
      </c>
      <c r="F2895" s="4" t="s">
        <v>131</v>
      </c>
      <c r="G2895" s="4" t="s">
        <v>132</v>
      </c>
      <c r="H2895" s="6" t="s">
        <v>23</v>
      </c>
      <c r="I2895" s="7">
        <v>41</v>
      </c>
      <c r="J2895" s="8">
        <v>80</v>
      </c>
      <c r="K2895" s="9">
        <v>3280</v>
      </c>
      <c r="L2895" s="9">
        <v>1803.9999999999998</v>
      </c>
      <c r="M2895" s="10">
        <v>0.54999999999999993</v>
      </c>
      <c r="N2895" s="4" t="s">
        <v>83</v>
      </c>
      <c r="O2895" s="4" t="str">
        <f>TEXT(Table1[[#This Row],[Invoice Date]],"yyyy")</f>
        <v>2021</v>
      </c>
      <c r="P2895" s="4" t="str">
        <f>TEXT(Table1[[#This Row],[Invoice Date]],"mmm")</f>
        <v>Mar</v>
      </c>
      <c r="Q2895" s="27">
        <f>WEEKNUM(Table1[[#This Row],[Invoice Date]]) + IF(YEAR(Table1[[#This Row],[Invoice Date]])=2021, 52, 0)</f>
        <v>63</v>
      </c>
    </row>
    <row r="2896" spans="2:17" ht="14.25" customHeight="1" x14ac:dyDescent="0.3">
      <c r="B2896" s="4" t="s">
        <v>34</v>
      </c>
      <c r="C2896" s="33">
        <v>1189833</v>
      </c>
      <c r="D2896" s="5">
        <v>44265</v>
      </c>
      <c r="E2896" s="4" t="s">
        <v>31</v>
      </c>
      <c r="F2896" s="4" t="s">
        <v>70</v>
      </c>
      <c r="G2896" s="4" t="s">
        <v>71</v>
      </c>
      <c r="H2896" s="6" t="s">
        <v>21</v>
      </c>
      <c r="I2896" s="7">
        <v>33</v>
      </c>
      <c r="J2896" s="8">
        <v>112</v>
      </c>
      <c r="K2896" s="9">
        <v>3696</v>
      </c>
      <c r="L2896" s="9">
        <v>1737.12</v>
      </c>
      <c r="M2896" s="10">
        <v>0.47</v>
      </c>
      <c r="N2896" s="4" t="s">
        <v>83</v>
      </c>
      <c r="O2896" s="4" t="str">
        <f>TEXT(Table1[[#This Row],[Invoice Date]],"yyyy")</f>
        <v>2021</v>
      </c>
      <c r="P2896" s="4" t="str">
        <f>TEXT(Table1[[#This Row],[Invoice Date]],"mmm")</f>
        <v>Mar</v>
      </c>
      <c r="Q2896" s="27">
        <f>WEEKNUM(Table1[[#This Row],[Invoice Date]]) + IF(YEAR(Table1[[#This Row],[Invoice Date]])=2021, 52, 0)</f>
        <v>63</v>
      </c>
    </row>
    <row r="2897" spans="2:17" ht="14.25" customHeight="1" x14ac:dyDescent="0.3">
      <c r="B2897" s="4" t="s">
        <v>26</v>
      </c>
      <c r="C2897" s="33">
        <v>1197831</v>
      </c>
      <c r="D2897" s="5">
        <v>44265</v>
      </c>
      <c r="E2897" s="4" t="s">
        <v>36</v>
      </c>
      <c r="F2897" s="4" t="s">
        <v>53</v>
      </c>
      <c r="G2897" s="4" t="s">
        <v>54</v>
      </c>
      <c r="H2897" s="6" t="s">
        <v>17</v>
      </c>
      <c r="I2897" s="7">
        <v>18</v>
      </c>
      <c r="J2897" s="8">
        <v>210</v>
      </c>
      <c r="K2897" s="9">
        <v>3780</v>
      </c>
      <c r="L2897" s="9">
        <v>1890</v>
      </c>
      <c r="M2897" s="10">
        <v>0.5</v>
      </c>
      <c r="N2897" s="4" t="s">
        <v>83</v>
      </c>
      <c r="O2897" s="4" t="str">
        <f>TEXT(Table1[[#This Row],[Invoice Date]],"yyyy")</f>
        <v>2021</v>
      </c>
      <c r="P2897" s="4" t="str">
        <f>TEXT(Table1[[#This Row],[Invoice Date]],"mmm")</f>
        <v>Mar</v>
      </c>
      <c r="Q2897" s="27">
        <f>WEEKNUM(Table1[[#This Row],[Invoice Date]]) + IF(YEAR(Table1[[#This Row],[Invoice Date]])=2021, 52, 0)</f>
        <v>63</v>
      </c>
    </row>
    <row r="2898" spans="2:17" ht="14.25" customHeight="1" x14ac:dyDescent="0.3">
      <c r="B2898" s="4" t="s">
        <v>34</v>
      </c>
      <c r="C2898" s="33">
        <v>1189833</v>
      </c>
      <c r="D2898" s="5">
        <v>44265</v>
      </c>
      <c r="E2898" s="4" t="s">
        <v>31</v>
      </c>
      <c r="F2898" s="4" t="s">
        <v>70</v>
      </c>
      <c r="G2898" s="4" t="s">
        <v>71</v>
      </c>
      <c r="H2898" s="6" t="s">
        <v>20</v>
      </c>
      <c r="I2898" s="7">
        <v>27</v>
      </c>
      <c r="J2898" s="8">
        <v>149</v>
      </c>
      <c r="K2898" s="9">
        <v>4023</v>
      </c>
      <c r="L2898" s="9">
        <v>1810.35</v>
      </c>
      <c r="M2898" s="10">
        <v>0.44999999999999996</v>
      </c>
      <c r="N2898" s="4" t="s">
        <v>83</v>
      </c>
      <c r="O2898" s="4" t="str">
        <f>TEXT(Table1[[#This Row],[Invoice Date]],"yyyy")</f>
        <v>2021</v>
      </c>
      <c r="P2898" s="4" t="str">
        <f>TEXT(Table1[[#This Row],[Invoice Date]],"mmm")</f>
        <v>Mar</v>
      </c>
      <c r="Q2898" s="27">
        <f>WEEKNUM(Table1[[#This Row],[Invoice Date]]) + IF(YEAR(Table1[[#This Row],[Invoice Date]])=2021, 52, 0)</f>
        <v>63</v>
      </c>
    </row>
    <row r="2899" spans="2:17" ht="14.25" customHeight="1" x14ac:dyDescent="0.3">
      <c r="B2899" s="4" t="s">
        <v>30</v>
      </c>
      <c r="C2899" s="34">
        <v>1128299</v>
      </c>
      <c r="D2899" s="5">
        <v>44265</v>
      </c>
      <c r="E2899" s="4" t="s">
        <v>31</v>
      </c>
      <c r="F2899" s="4" t="s">
        <v>78</v>
      </c>
      <c r="G2899" s="4" t="s">
        <v>79</v>
      </c>
      <c r="H2899" s="6" t="s">
        <v>17</v>
      </c>
      <c r="I2899" s="7">
        <v>20</v>
      </c>
      <c r="J2899" s="8">
        <v>228</v>
      </c>
      <c r="K2899" s="9">
        <v>4560</v>
      </c>
      <c r="L2899" s="9">
        <v>1960.8000000000002</v>
      </c>
      <c r="M2899" s="10">
        <v>0.43000000000000005</v>
      </c>
      <c r="N2899" s="4" t="s">
        <v>24</v>
      </c>
      <c r="O2899" s="4" t="str">
        <f>TEXT(Table1[[#This Row],[Invoice Date]],"yyyy")</f>
        <v>2021</v>
      </c>
      <c r="P2899" s="4" t="str">
        <f>TEXT(Table1[[#This Row],[Invoice Date]],"mmm")</f>
        <v>Mar</v>
      </c>
      <c r="Q2899" s="27">
        <f>WEEKNUM(Table1[[#This Row],[Invoice Date]]) + IF(YEAR(Table1[[#This Row],[Invoice Date]])=2021, 52, 0)</f>
        <v>63</v>
      </c>
    </row>
    <row r="2900" spans="2:17" ht="14.25" customHeight="1" x14ac:dyDescent="0.3">
      <c r="B2900" s="4" t="s">
        <v>34</v>
      </c>
      <c r="C2900" s="33">
        <v>1189833</v>
      </c>
      <c r="D2900" s="5">
        <v>44265</v>
      </c>
      <c r="E2900" s="4" t="s">
        <v>31</v>
      </c>
      <c r="F2900" s="4" t="s">
        <v>70</v>
      </c>
      <c r="G2900" s="4" t="s">
        <v>71</v>
      </c>
      <c r="H2900" s="6" t="s">
        <v>19</v>
      </c>
      <c r="I2900" s="7">
        <v>37</v>
      </c>
      <c r="J2900" s="8">
        <v>131</v>
      </c>
      <c r="K2900" s="9">
        <v>4847</v>
      </c>
      <c r="L2900" s="9">
        <v>2132.6799999999998</v>
      </c>
      <c r="M2900" s="10">
        <v>0.44</v>
      </c>
      <c r="N2900" s="4" t="s">
        <v>83</v>
      </c>
      <c r="O2900" s="4" t="str">
        <f>TEXT(Table1[[#This Row],[Invoice Date]],"yyyy")</f>
        <v>2021</v>
      </c>
      <c r="P2900" s="4" t="str">
        <f>TEXT(Table1[[#This Row],[Invoice Date]],"mmm")</f>
        <v>Mar</v>
      </c>
      <c r="Q2900" s="27">
        <f>WEEKNUM(Table1[[#This Row],[Invoice Date]]) + IF(YEAR(Table1[[#This Row],[Invoice Date]])=2021, 52, 0)</f>
        <v>63</v>
      </c>
    </row>
    <row r="2901" spans="2:17" ht="14.25" customHeight="1" x14ac:dyDescent="0.3">
      <c r="B2901" s="4" t="s">
        <v>30</v>
      </c>
      <c r="C2901" s="34">
        <v>1128299</v>
      </c>
      <c r="D2901" s="5">
        <v>44265</v>
      </c>
      <c r="E2901" s="4" t="s">
        <v>31</v>
      </c>
      <c r="F2901" s="4" t="s">
        <v>78</v>
      </c>
      <c r="G2901" s="4" t="s">
        <v>79</v>
      </c>
      <c r="H2901" s="6" t="s">
        <v>17</v>
      </c>
      <c r="I2901" s="7">
        <v>29</v>
      </c>
      <c r="J2901" s="8">
        <v>168</v>
      </c>
      <c r="K2901" s="9">
        <v>4872</v>
      </c>
      <c r="L2901" s="9">
        <v>2533.44</v>
      </c>
      <c r="M2901" s="10">
        <v>0.52</v>
      </c>
      <c r="N2901" s="4" t="s">
        <v>83</v>
      </c>
      <c r="O2901" s="4" t="str">
        <f>TEXT(Table1[[#This Row],[Invoice Date]],"yyyy")</f>
        <v>2021</v>
      </c>
      <c r="P2901" s="4" t="str">
        <f>TEXT(Table1[[#This Row],[Invoice Date]],"mmm")</f>
        <v>Mar</v>
      </c>
      <c r="Q2901" s="27">
        <f>WEEKNUM(Table1[[#This Row],[Invoice Date]]) + IF(YEAR(Table1[[#This Row],[Invoice Date]])=2021, 52, 0)</f>
        <v>63</v>
      </c>
    </row>
    <row r="2902" spans="2:17" ht="14.25" customHeight="1" x14ac:dyDescent="0.3">
      <c r="B2902" s="4" t="s">
        <v>34</v>
      </c>
      <c r="C2902" s="33">
        <v>1189833</v>
      </c>
      <c r="D2902" s="5">
        <v>44265</v>
      </c>
      <c r="E2902" s="4" t="s">
        <v>31</v>
      </c>
      <c r="F2902" s="4" t="s">
        <v>70</v>
      </c>
      <c r="G2902" s="4" t="s">
        <v>71</v>
      </c>
      <c r="H2902" s="6" t="s">
        <v>22</v>
      </c>
      <c r="I2902" s="7">
        <v>47</v>
      </c>
      <c r="J2902" s="8">
        <v>126</v>
      </c>
      <c r="K2902" s="9">
        <v>5922</v>
      </c>
      <c r="L2902" s="9">
        <v>2664.8999999999996</v>
      </c>
      <c r="M2902" s="10">
        <v>0.44999999999999996</v>
      </c>
      <c r="N2902" s="4" t="s">
        <v>83</v>
      </c>
      <c r="O2902" s="4" t="str">
        <f>TEXT(Table1[[#This Row],[Invoice Date]],"yyyy")</f>
        <v>2021</v>
      </c>
      <c r="P2902" s="4" t="str">
        <f>TEXT(Table1[[#This Row],[Invoice Date]],"mmm")</f>
        <v>Mar</v>
      </c>
      <c r="Q2902" s="27">
        <f>WEEKNUM(Table1[[#This Row],[Invoice Date]]) + IF(YEAR(Table1[[#This Row],[Invoice Date]])=2021, 52, 0)</f>
        <v>63</v>
      </c>
    </row>
    <row r="2903" spans="2:17" ht="14.25" customHeight="1" x14ac:dyDescent="0.3">
      <c r="B2903" s="4" t="s">
        <v>34</v>
      </c>
      <c r="C2903" s="33">
        <v>1189833</v>
      </c>
      <c r="D2903" s="5">
        <v>44265</v>
      </c>
      <c r="E2903" s="4" t="s">
        <v>31</v>
      </c>
      <c r="F2903" s="4" t="s">
        <v>32</v>
      </c>
      <c r="G2903" s="4" t="s">
        <v>33</v>
      </c>
      <c r="H2903" s="6" t="s">
        <v>21</v>
      </c>
      <c r="I2903" s="7">
        <v>33</v>
      </c>
      <c r="J2903" s="8">
        <v>182</v>
      </c>
      <c r="K2903" s="9">
        <v>6006</v>
      </c>
      <c r="L2903" s="9">
        <v>2282.2800000000002</v>
      </c>
      <c r="M2903" s="10">
        <v>0.38</v>
      </c>
      <c r="N2903" s="4" t="s">
        <v>24</v>
      </c>
      <c r="O2903" s="4" t="str">
        <f>TEXT(Table1[[#This Row],[Invoice Date]],"yyyy")</f>
        <v>2021</v>
      </c>
      <c r="P2903" s="4" t="str">
        <f>TEXT(Table1[[#This Row],[Invoice Date]],"mmm")</f>
        <v>Mar</v>
      </c>
      <c r="Q2903" s="27">
        <f>WEEKNUM(Table1[[#This Row],[Invoice Date]]) + IF(YEAR(Table1[[#This Row],[Invoice Date]])=2021, 52, 0)</f>
        <v>63</v>
      </c>
    </row>
    <row r="2904" spans="2:17" ht="14.25" customHeight="1" x14ac:dyDescent="0.3">
      <c r="B2904" s="4" t="s">
        <v>34</v>
      </c>
      <c r="C2904" s="33">
        <v>1189833</v>
      </c>
      <c r="D2904" s="5">
        <v>44265</v>
      </c>
      <c r="E2904" s="4" t="s">
        <v>31</v>
      </c>
      <c r="F2904" s="4" t="s">
        <v>70</v>
      </c>
      <c r="G2904" s="4" t="s">
        <v>71</v>
      </c>
      <c r="H2904" s="6" t="s">
        <v>23</v>
      </c>
      <c r="I2904" s="7">
        <v>37</v>
      </c>
      <c r="J2904" s="8">
        <v>165</v>
      </c>
      <c r="K2904" s="9">
        <v>6105</v>
      </c>
      <c r="L2904" s="9">
        <v>2258.85</v>
      </c>
      <c r="M2904" s="10">
        <v>0.37</v>
      </c>
      <c r="N2904" s="4" t="s">
        <v>83</v>
      </c>
      <c r="O2904" s="4" t="str">
        <f>TEXT(Table1[[#This Row],[Invoice Date]],"yyyy")</f>
        <v>2021</v>
      </c>
      <c r="P2904" s="4" t="str">
        <f>TEXT(Table1[[#This Row],[Invoice Date]],"mmm")</f>
        <v>Mar</v>
      </c>
      <c r="Q2904" s="27">
        <f>WEEKNUM(Table1[[#This Row],[Invoice Date]]) + IF(YEAR(Table1[[#This Row],[Invoice Date]])=2021, 52, 0)</f>
        <v>63</v>
      </c>
    </row>
    <row r="2905" spans="2:17" ht="14.25" customHeight="1" x14ac:dyDescent="0.3">
      <c r="B2905" s="4" t="s">
        <v>61</v>
      </c>
      <c r="C2905" s="33">
        <v>1185731</v>
      </c>
      <c r="D2905" s="5">
        <v>44265</v>
      </c>
      <c r="E2905" s="4" t="s">
        <v>15</v>
      </c>
      <c r="F2905" s="4" t="s">
        <v>131</v>
      </c>
      <c r="G2905" s="4" t="s">
        <v>132</v>
      </c>
      <c r="H2905" s="6" t="s">
        <v>17</v>
      </c>
      <c r="I2905" s="7">
        <v>44</v>
      </c>
      <c r="J2905" s="8">
        <v>142</v>
      </c>
      <c r="K2905" s="9">
        <v>6248</v>
      </c>
      <c r="L2905" s="9">
        <v>3748.7999999999997</v>
      </c>
      <c r="M2905" s="10">
        <v>0.6</v>
      </c>
      <c r="N2905" s="4" t="s">
        <v>83</v>
      </c>
      <c r="O2905" s="4" t="str">
        <f>TEXT(Table1[[#This Row],[Invoice Date]],"yyyy")</f>
        <v>2021</v>
      </c>
      <c r="P2905" s="4" t="str">
        <f>TEXT(Table1[[#This Row],[Invoice Date]],"mmm")</f>
        <v>Mar</v>
      </c>
      <c r="Q2905" s="27">
        <f>WEEKNUM(Table1[[#This Row],[Invoice Date]]) + IF(YEAR(Table1[[#This Row],[Invoice Date]])=2021, 52, 0)</f>
        <v>63</v>
      </c>
    </row>
    <row r="2906" spans="2:17" ht="14.25" customHeight="1" x14ac:dyDescent="0.3">
      <c r="B2906" s="4" t="s">
        <v>61</v>
      </c>
      <c r="C2906" s="33">
        <v>1185731</v>
      </c>
      <c r="D2906" s="5">
        <v>44265</v>
      </c>
      <c r="E2906" s="4" t="s">
        <v>15</v>
      </c>
      <c r="F2906" s="4" t="s">
        <v>131</v>
      </c>
      <c r="G2906" s="4" t="s">
        <v>132</v>
      </c>
      <c r="H2906" s="6" t="s">
        <v>17</v>
      </c>
      <c r="I2906" s="7">
        <v>35</v>
      </c>
      <c r="J2906" s="8">
        <v>185</v>
      </c>
      <c r="K2906" s="9">
        <v>6475</v>
      </c>
      <c r="L2906" s="9">
        <v>3172.75</v>
      </c>
      <c r="M2906" s="10">
        <v>0.49</v>
      </c>
      <c r="N2906" s="4" t="s">
        <v>24</v>
      </c>
      <c r="O2906" s="4" t="str">
        <f>TEXT(Table1[[#This Row],[Invoice Date]],"yyyy")</f>
        <v>2021</v>
      </c>
      <c r="P2906" s="4" t="str">
        <f>TEXT(Table1[[#This Row],[Invoice Date]],"mmm")</f>
        <v>Mar</v>
      </c>
      <c r="Q2906" s="27">
        <f>WEEKNUM(Table1[[#This Row],[Invoice Date]]) + IF(YEAR(Table1[[#This Row],[Invoice Date]])=2021, 52, 0)</f>
        <v>63</v>
      </c>
    </row>
    <row r="2907" spans="2:17" ht="14.25" customHeight="1" x14ac:dyDescent="0.3">
      <c r="B2907" s="4" t="s">
        <v>34</v>
      </c>
      <c r="C2907" s="33">
        <v>1189833</v>
      </c>
      <c r="D2907" s="5">
        <v>44265</v>
      </c>
      <c r="E2907" s="4" t="s">
        <v>31</v>
      </c>
      <c r="F2907" s="4" t="s">
        <v>32</v>
      </c>
      <c r="G2907" s="4" t="s">
        <v>33</v>
      </c>
      <c r="H2907" s="6" t="s">
        <v>21</v>
      </c>
      <c r="I2907" s="7">
        <v>41</v>
      </c>
      <c r="J2907" s="8">
        <v>160</v>
      </c>
      <c r="K2907" s="9">
        <v>6560</v>
      </c>
      <c r="L2907" s="9">
        <v>3214.4</v>
      </c>
      <c r="M2907" s="10">
        <v>0.49</v>
      </c>
      <c r="N2907" s="4" t="s">
        <v>83</v>
      </c>
      <c r="O2907" s="4" t="str">
        <f>TEXT(Table1[[#This Row],[Invoice Date]],"yyyy")</f>
        <v>2021</v>
      </c>
      <c r="P2907" s="4" t="str">
        <f>TEXT(Table1[[#This Row],[Invoice Date]],"mmm")</f>
        <v>Mar</v>
      </c>
      <c r="Q2907" s="27">
        <f>WEEKNUM(Table1[[#This Row],[Invoice Date]]) + IF(YEAR(Table1[[#This Row],[Invoice Date]])=2021, 52, 0)</f>
        <v>63</v>
      </c>
    </row>
    <row r="2908" spans="2:17" ht="14.25" customHeight="1" x14ac:dyDescent="0.3">
      <c r="B2908" s="4" t="s">
        <v>34</v>
      </c>
      <c r="C2908" s="33">
        <v>1189833</v>
      </c>
      <c r="D2908" s="5">
        <v>44265</v>
      </c>
      <c r="E2908" s="4" t="s">
        <v>31</v>
      </c>
      <c r="F2908" s="4" t="s">
        <v>70</v>
      </c>
      <c r="G2908" s="4" t="s">
        <v>71</v>
      </c>
      <c r="H2908" s="6" t="s">
        <v>17</v>
      </c>
      <c r="I2908" s="7">
        <v>38</v>
      </c>
      <c r="J2908" s="8">
        <v>246</v>
      </c>
      <c r="K2908" s="9">
        <v>9348</v>
      </c>
      <c r="L2908" s="9">
        <v>5608.8</v>
      </c>
      <c r="M2908" s="10">
        <v>0.6</v>
      </c>
      <c r="N2908" s="4" t="s">
        <v>83</v>
      </c>
      <c r="O2908" s="4" t="str">
        <f>TEXT(Table1[[#This Row],[Invoice Date]],"yyyy")</f>
        <v>2021</v>
      </c>
      <c r="P2908" s="4" t="str">
        <f>TEXT(Table1[[#This Row],[Invoice Date]],"mmm")</f>
        <v>Mar</v>
      </c>
      <c r="Q2908" s="27">
        <f>WEEKNUM(Table1[[#This Row],[Invoice Date]]) + IF(YEAR(Table1[[#This Row],[Invoice Date]])=2021, 52, 0)</f>
        <v>63</v>
      </c>
    </row>
    <row r="2909" spans="2:17" ht="14.25" customHeight="1" x14ac:dyDescent="0.3">
      <c r="B2909" s="4" t="s">
        <v>61</v>
      </c>
      <c r="C2909" s="33">
        <v>1185731</v>
      </c>
      <c r="D2909" s="5">
        <v>44265</v>
      </c>
      <c r="E2909" s="4" t="s">
        <v>15</v>
      </c>
      <c r="F2909" s="4" t="s">
        <v>131</v>
      </c>
      <c r="G2909" s="4" t="s">
        <v>132</v>
      </c>
      <c r="H2909" s="6" t="s">
        <v>21</v>
      </c>
      <c r="I2909" s="7">
        <v>40</v>
      </c>
      <c r="J2909" s="8">
        <v>125</v>
      </c>
      <c r="K2909" s="9">
        <v>50000</v>
      </c>
      <c r="L2909" s="9">
        <v>17500</v>
      </c>
      <c r="M2909" s="10">
        <v>0.35</v>
      </c>
      <c r="N2909" s="4" t="s">
        <v>18</v>
      </c>
      <c r="O2909" s="4" t="str">
        <f>TEXT(Table1[[#This Row],[Invoice Date]],"yyyy")</f>
        <v>2021</v>
      </c>
      <c r="P2909" s="4" t="str">
        <f>TEXT(Table1[[#This Row],[Invoice Date]],"mmm")</f>
        <v>Mar</v>
      </c>
      <c r="Q2909" s="27">
        <f>WEEKNUM(Table1[[#This Row],[Invoice Date]]) + IF(YEAR(Table1[[#This Row],[Invoice Date]])=2021, 52, 0)</f>
        <v>63</v>
      </c>
    </row>
    <row r="2910" spans="2:17" ht="14.25" customHeight="1" x14ac:dyDescent="0.3">
      <c r="B2910" s="4" t="s">
        <v>30</v>
      </c>
      <c r="C2910" s="34">
        <v>1128299</v>
      </c>
      <c r="D2910" s="5">
        <v>44265</v>
      </c>
      <c r="E2910" s="4" t="s">
        <v>31</v>
      </c>
      <c r="F2910" s="4" t="s">
        <v>78</v>
      </c>
      <c r="G2910" s="4" t="s">
        <v>79</v>
      </c>
      <c r="H2910" s="6" t="s">
        <v>21</v>
      </c>
      <c r="I2910" s="7">
        <v>25</v>
      </c>
      <c r="J2910" s="8">
        <v>250</v>
      </c>
      <c r="K2910" s="9">
        <v>62500</v>
      </c>
      <c r="L2910" s="9">
        <v>25000</v>
      </c>
      <c r="M2910" s="10">
        <v>0.4</v>
      </c>
      <c r="N2910" s="4" t="s">
        <v>18</v>
      </c>
      <c r="O2910" s="4" t="str">
        <f>TEXT(Table1[[#This Row],[Invoice Date]],"yyyy")</f>
        <v>2021</v>
      </c>
      <c r="P2910" s="4" t="str">
        <f>TEXT(Table1[[#This Row],[Invoice Date]],"mmm")</f>
        <v>Mar</v>
      </c>
      <c r="Q2910" s="27">
        <f>WEEKNUM(Table1[[#This Row],[Invoice Date]]) + IF(YEAR(Table1[[#This Row],[Invoice Date]])=2021, 52, 0)</f>
        <v>63</v>
      </c>
    </row>
    <row r="2911" spans="2:17" ht="14.25" customHeight="1" x14ac:dyDescent="0.3">
      <c r="B2911" s="4" t="s">
        <v>30</v>
      </c>
      <c r="C2911" s="34">
        <v>1128299</v>
      </c>
      <c r="D2911" s="5">
        <v>44265</v>
      </c>
      <c r="E2911" s="4" t="s">
        <v>31</v>
      </c>
      <c r="F2911" s="4" t="s">
        <v>78</v>
      </c>
      <c r="G2911" s="4" t="s">
        <v>79</v>
      </c>
      <c r="H2911" s="6" t="s">
        <v>20</v>
      </c>
      <c r="I2911" s="7">
        <v>20.000000000000007</v>
      </c>
      <c r="J2911" s="8">
        <v>400</v>
      </c>
      <c r="K2911" s="9">
        <v>80000.000000000029</v>
      </c>
      <c r="L2911" s="9">
        <v>28000.000000000007</v>
      </c>
      <c r="M2911" s="10">
        <v>0.35</v>
      </c>
      <c r="N2911" s="4" t="s">
        <v>18</v>
      </c>
      <c r="O2911" s="4" t="str">
        <f>TEXT(Table1[[#This Row],[Invoice Date]],"yyyy")</f>
        <v>2021</v>
      </c>
      <c r="P2911" s="4" t="str">
        <f>TEXT(Table1[[#This Row],[Invoice Date]],"mmm")</f>
        <v>Mar</v>
      </c>
      <c r="Q2911" s="27">
        <f>WEEKNUM(Table1[[#This Row],[Invoice Date]]) + IF(YEAR(Table1[[#This Row],[Invoice Date]])=2021, 52, 0)</f>
        <v>63</v>
      </c>
    </row>
    <row r="2912" spans="2:17" ht="14.25" customHeight="1" x14ac:dyDescent="0.3">
      <c r="B2912" s="4" t="s">
        <v>61</v>
      </c>
      <c r="C2912" s="33">
        <v>1185731</v>
      </c>
      <c r="D2912" s="5">
        <v>44265</v>
      </c>
      <c r="E2912" s="4" t="s">
        <v>15</v>
      </c>
      <c r="F2912" s="4" t="s">
        <v>131</v>
      </c>
      <c r="G2912" s="4" t="s">
        <v>132</v>
      </c>
      <c r="H2912" s="6" t="s">
        <v>20</v>
      </c>
      <c r="I2912" s="7">
        <v>35</v>
      </c>
      <c r="J2912" s="8">
        <v>275</v>
      </c>
      <c r="K2912" s="9">
        <v>96250</v>
      </c>
      <c r="L2912" s="9">
        <v>33687.5</v>
      </c>
      <c r="M2912" s="10">
        <v>0.35</v>
      </c>
      <c r="N2912" s="4" t="s">
        <v>18</v>
      </c>
      <c r="O2912" s="4" t="str">
        <f>TEXT(Table1[[#This Row],[Invoice Date]],"yyyy")</f>
        <v>2021</v>
      </c>
      <c r="P2912" s="4" t="str">
        <f>TEXT(Table1[[#This Row],[Invoice Date]],"mmm")</f>
        <v>Mar</v>
      </c>
      <c r="Q2912" s="27">
        <f>WEEKNUM(Table1[[#This Row],[Invoice Date]]) + IF(YEAR(Table1[[#This Row],[Invoice Date]])=2021, 52, 0)</f>
        <v>63</v>
      </c>
    </row>
    <row r="2913" spans="2:17" ht="14.25" customHeight="1" x14ac:dyDescent="0.3">
      <c r="B2913" s="4" t="s">
        <v>61</v>
      </c>
      <c r="C2913" s="33">
        <v>1185731</v>
      </c>
      <c r="D2913" s="5">
        <v>44265</v>
      </c>
      <c r="E2913" s="4" t="s">
        <v>15</v>
      </c>
      <c r="F2913" s="4" t="s">
        <v>131</v>
      </c>
      <c r="G2913" s="4" t="s">
        <v>132</v>
      </c>
      <c r="H2913" s="6" t="s">
        <v>22</v>
      </c>
      <c r="I2913" s="7">
        <v>55.000000000000007</v>
      </c>
      <c r="J2913" s="8">
        <v>175</v>
      </c>
      <c r="K2913" s="9">
        <v>96250.000000000015</v>
      </c>
      <c r="L2913" s="9">
        <v>33687.5</v>
      </c>
      <c r="M2913" s="10">
        <v>0.35</v>
      </c>
      <c r="N2913" s="4" t="s">
        <v>18</v>
      </c>
      <c r="O2913" s="4" t="str">
        <f>TEXT(Table1[[#This Row],[Invoice Date]],"yyyy")</f>
        <v>2021</v>
      </c>
      <c r="P2913" s="4" t="str">
        <f>TEXT(Table1[[#This Row],[Invoice Date]],"mmm")</f>
        <v>Mar</v>
      </c>
      <c r="Q2913" s="27">
        <f>WEEKNUM(Table1[[#This Row],[Invoice Date]]) + IF(YEAR(Table1[[#This Row],[Invoice Date]])=2021, 52, 0)</f>
        <v>63</v>
      </c>
    </row>
    <row r="2914" spans="2:17" ht="14.25" customHeight="1" x14ac:dyDescent="0.3">
      <c r="B2914" s="4" t="s">
        <v>30</v>
      </c>
      <c r="C2914" s="34">
        <v>1128299</v>
      </c>
      <c r="D2914" s="5">
        <v>44265</v>
      </c>
      <c r="E2914" s="4" t="s">
        <v>31</v>
      </c>
      <c r="F2914" s="4" t="s">
        <v>78</v>
      </c>
      <c r="G2914" s="4" t="s">
        <v>79</v>
      </c>
      <c r="H2914" s="6" t="s">
        <v>19</v>
      </c>
      <c r="I2914" s="7">
        <v>30.000000000000004</v>
      </c>
      <c r="J2914" s="8">
        <v>350</v>
      </c>
      <c r="K2914" s="9">
        <v>105000.00000000001</v>
      </c>
      <c r="L2914" s="9">
        <v>36750</v>
      </c>
      <c r="M2914" s="10">
        <v>0.35</v>
      </c>
      <c r="N2914" s="4" t="s">
        <v>18</v>
      </c>
      <c r="O2914" s="4" t="str">
        <f>TEXT(Table1[[#This Row],[Invoice Date]],"yyyy")</f>
        <v>2021</v>
      </c>
      <c r="P2914" s="4" t="str">
        <f>TEXT(Table1[[#This Row],[Invoice Date]],"mmm")</f>
        <v>Mar</v>
      </c>
      <c r="Q2914" s="27">
        <f>WEEKNUM(Table1[[#This Row],[Invoice Date]]) + IF(YEAR(Table1[[#This Row],[Invoice Date]])=2021, 52, 0)</f>
        <v>63</v>
      </c>
    </row>
    <row r="2915" spans="2:17" ht="14.25" customHeight="1" x14ac:dyDescent="0.3">
      <c r="B2915" s="4" t="s">
        <v>61</v>
      </c>
      <c r="C2915" s="33">
        <v>1185731</v>
      </c>
      <c r="D2915" s="5">
        <v>44265</v>
      </c>
      <c r="E2915" s="4" t="s">
        <v>15</v>
      </c>
      <c r="F2915" s="4" t="s">
        <v>131</v>
      </c>
      <c r="G2915" s="4" t="s">
        <v>132</v>
      </c>
      <c r="H2915" s="6" t="s">
        <v>19</v>
      </c>
      <c r="I2915" s="7">
        <v>45</v>
      </c>
      <c r="J2915" s="8">
        <v>250</v>
      </c>
      <c r="K2915" s="9">
        <v>112500</v>
      </c>
      <c r="L2915" s="9">
        <v>50625</v>
      </c>
      <c r="M2915" s="10">
        <v>0.45</v>
      </c>
      <c r="N2915" s="4" t="s">
        <v>18</v>
      </c>
      <c r="O2915" s="4" t="str">
        <f>TEXT(Table1[[#This Row],[Invoice Date]],"yyyy")</f>
        <v>2021</v>
      </c>
      <c r="P2915" s="4" t="str">
        <f>TEXT(Table1[[#This Row],[Invoice Date]],"mmm")</f>
        <v>Mar</v>
      </c>
      <c r="Q2915" s="27">
        <f>WEEKNUM(Table1[[#This Row],[Invoice Date]]) + IF(YEAR(Table1[[#This Row],[Invoice Date]])=2021, 52, 0)</f>
        <v>63</v>
      </c>
    </row>
    <row r="2916" spans="2:17" ht="14.25" customHeight="1" x14ac:dyDescent="0.3">
      <c r="B2916" s="4" t="s">
        <v>30</v>
      </c>
      <c r="C2916" s="34">
        <v>1128299</v>
      </c>
      <c r="D2916" s="5">
        <v>44265</v>
      </c>
      <c r="E2916" s="4" t="s">
        <v>31</v>
      </c>
      <c r="F2916" s="4" t="s">
        <v>78</v>
      </c>
      <c r="G2916" s="4" t="s">
        <v>79</v>
      </c>
      <c r="H2916" s="6" t="s">
        <v>22</v>
      </c>
      <c r="I2916" s="7">
        <v>40</v>
      </c>
      <c r="J2916" s="8">
        <v>300</v>
      </c>
      <c r="K2916" s="9">
        <v>120000</v>
      </c>
      <c r="L2916" s="9">
        <v>42000</v>
      </c>
      <c r="M2916" s="10">
        <v>0.35</v>
      </c>
      <c r="N2916" s="4" t="s">
        <v>18</v>
      </c>
      <c r="O2916" s="4" t="str">
        <f>TEXT(Table1[[#This Row],[Invoice Date]],"yyyy")</f>
        <v>2021</v>
      </c>
      <c r="P2916" s="4" t="str">
        <f>TEXT(Table1[[#This Row],[Invoice Date]],"mmm")</f>
        <v>Mar</v>
      </c>
      <c r="Q2916" s="27">
        <f>WEEKNUM(Table1[[#This Row],[Invoice Date]]) + IF(YEAR(Table1[[#This Row],[Invoice Date]])=2021, 52, 0)</f>
        <v>63</v>
      </c>
    </row>
    <row r="2917" spans="2:17" ht="14.25" customHeight="1" x14ac:dyDescent="0.3">
      <c r="B2917" s="4" t="s">
        <v>30</v>
      </c>
      <c r="C2917" s="34">
        <v>1128299</v>
      </c>
      <c r="D2917" s="5">
        <v>44265</v>
      </c>
      <c r="E2917" s="4" t="s">
        <v>31</v>
      </c>
      <c r="F2917" s="4" t="s">
        <v>78</v>
      </c>
      <c r="G2917" s="4" t="s">
        <v>79</v>
      </c>
      <c r="H2917" s="6" t="s">
        <v>23</v>
      </c>
      <c r="I2917" s="7">
        <v>30.000000000000004</v>
      </c>
      <c r="J2917" s="8">
        <v>400</v>
      </c>
      <c r="K2917" s="9">
        <v>120000.00000000001</v>
      </c>
      <c r="L2917" s="9">
        <v>60000.000000000007</v>
      </c>
      <c r="M2917" s="10">
        <v>0.5</v>
      </c>
      <c r="N2917" s="4" t="s">
        <v>18</v>
      </c>
      <c r="O2917" s="4" t="str">
        <f>TEXT(Table1[[#This Row],[Invoice Date]],"yyyy")</f>
        <v>2021</v>
      </c>
      <c r="P2917" s="4" t="str">
        <f>TEXT(Table1[[#This Row],[Invoice Date]],"mmm")</f>
        <v>Mar</v>
      </c>
      <c r="Q2917" s="27">
        <f>WEEKNUM(Table1[[#This Row],[Invoice Date]]) + IF(YEAR(Table1[[#This Row],[Invoice Date]])=2021, 52, 0)</f>
        <v>63</v>
      </c>
    </row>
    <row r="2918" spans="2:17" ht="14.25" customHeight="1" x14ac:dyDescent="0.3">
      <c r="B2918" s="4" t="s">
        <v>61</v>
      </c>
      <c r="C2918" s="33">
        <v>1185731</v>
      </c>
      <c r="D2918" s="5">
        <v>44265</v>
      </c>
      <c r="E2918" s="4" t="s">
        <v>15</v>
      </c>
      <c r="F2918" s="4" t="s">
        <v>131</v>
      </c>
      <c r="G2918" s="4" t="s">
        <v>132</v>
      </c>
      <c r="H2918" s="6" t="s">
        <v>23</v>
      </c>
      <c r="I2918" s="7">
        <v>45</v>
      </c>
      <c r="J2918" s="8">
        <v>275</v>
      </c>
      <c r="K2918" s="9">
        <v>123750</v>
      </c>
      <c r="L2918" s="9">
        <v>49499.999999999993</v>
      </c>
      <c r="M2918" s="10">
        <v>0.39999999999999997</v>
      </c>
      <c r="N2918" s="4" t="s">
        <v>18</v>
      </c>
      <c r="O2918" s="4" t="str">
        <f>TEXT(Table1[[#This Row],[Invoice Date]],"yyyy")</f>
        <v>2021</v>
      </c>
      <c r="P2918" s="4" t="str">
        <f>TEXT(Table1[[#This Row],[Invoice Date]],"mmm")</f>
        <v>Mar</v>
      </c>
      <c r="Q2918" s="27">
        <f>WEEKNUM(Table1[[#This Row],[Invoice Date]]) + IF(YEAR(Table1[[#This Row],[Invoice Date]])=2021, 52, 0)</f>
        <v>63</v>
      </c>
    </row>
    <row r="2919" spans="2:17" ht="14.25" customHeight="1" x14ac:dyDescent="0.3">
      <c r="B2919" s="4" t="s">
        <v>34</v>
      </c>
      <c r="C2919" s="33">
        <v>1189833</v>
      </c>
      <c r="D2919" s="5">
        <v>44265</v>
      </c>
      <c r="E2919" s="4" t="s">
        <v>31</v>
      </c>
      <c r="F2919" s="4" t="s">
        <v>70</v>
      </c>
      <c r="G2919" s="4" t="s">
        <v>71</v>
      </c>
      <c r="H2919" s="6" t="s">
        <v>21</v>
      </c>
      <c r="I2919" s="7">
        <v>35</v>
      </c>
      <c r="J2919" s="8">
        <v>400</v>
      </c>
      <c r="K2919" s="9">
        <v>140000</v>
      </c>
      <c r="L2919" s="9">
        <v>49000</v>
      </c>
      <c r="M2919" s="10">
        <v>0.35</v>
      </c>
      <c r="N2919" s="4" t="s">
        <v>18</v>
      </c>
      <c r="O2919" s="4" t="str">
        <f>TEXT(Table1[[#This Row],[Invoice Date]],"yyyy")</f>
        <v>2021</v>
      </c>
      <c r="P2919" s="4" t="str">
        <f>TEXT(Table1[[#This Row],[Invoice Date]],"mmm")</f>
        <v>Mar</v>
      </c>
      <c r="Q2919" s="27">
        <f>WEEKNUM(Table1[[#This Row],[Invoice Date]]) + IF(YEAR(Table1[[#This Row],[Invoice Date]])=2021, 52, 0)</f>
        <v>63</v>
      </c>
    </row>
    <row r="2920" spans="2:17" ht="14.25" customHeight="1" x14ac:dyDescent="0.3">
      <c r="B2920" s="4" t="s">
        <v>26</v>
      </c>
      <c r="C2920" s="33">
        <v>1197831</v>
      </c>
      <c r="D2920" s="5">
        <v>44265</v>
      </c>
      <c r="E2920" s="4" t="s">
        <v>36</v>
      </c>
      <c r="F2920" s="4" t="s">
        <v>53</v>
      </c>
      <c r="G2920" s="4" t="s">
        <v>54</v>
      </c>
      <c r="H2920" s="6" t="s">
        <v>17</v>
      </c>
      <c r="I2920" s="7">
        <v>20</v>
      </c>
      <c r="J2920" s="8">
        <v>700</v>
      </c>
      <c r="K2920" s="9">
        <v>140000</v>
      </c>
      <c r="L2920" s="9">
        <v>49000</v>
      </c>
      <c r="M2920" s="10">
        <v>0.35</v>
      </c>
      <c r="N2920" s="4" t="s">
        <v>24</v>
      </c>
      <c r="O2920" s="4" t="str">
        <f>TEXT(Table1[[#This Row],[Invoice Date]],"yyyy")</f>
        <v>2021</v>
      </c>
      <c r="P2920" s="4" t="str">
        <f>TEXT(Table1[[#This Row],[Invoice Date]],"mmm")</f>
        <v>Mar</v>
      </c>
      <c r="Q2920" s="27">
        <f>WEEKNUM(Table1[[#This Row],[Invoice Date]]) + IF(YEAR(Table1[[#This Row],[Invoice Date]])=2021, 52, 0)</f>
        <v>63</v>
      </c>
    </row>
    <row r="2921" spans="2:17" ht="14.25" customHeight="1" x14ac:dyDescent="0.3">
      <c r="B2921" s="4" t="s">
        <v>34</v>
      </c>
      <c r="C2921" s="33">
        <v>1189833</v>
      </c>
      <c r="D2921" s="5">
        <v>44265</v>
      </c>
      <c r="E2921" s="4" t="s">
        <v>31</v>
      </c>
      <c r="F2921" s="4" t="s">
        <v>70</v>
      </c>
      <c r="G2921" s="4" t="s">
        <v>71</v>
      </c>
      <c r="H2921" s="6" t="s">
        <v>20</v>
      </c>
      <c r="I2921" s="7">
        <v>30.000000000000004</v>
      </c>
      <c r="J2921" s="8">
        <v>550</v>
      </c>
      <c r="K2921" s="9">
        <v>165000.00000000003</v>
      </c>
      <c r="L2921" s="9">
        <v>57750.000000000007</v>
      </c>
      <c r="M2921" s="10">
        <v>0.35</v>
      </c>
      <c r="N2921" s="4" t="s">
        <v>18</v>
      </c>
      <c r="O2921" s="4" t="str">
        <f>TEXT(Table1[[#This Row],[Invoice Date]],"yyyy")</f>
        <v>2021</v>
      </c>
      <c r="P2921" s="4" t="str">
        <f>TEXT(Table1[[#This Row],[Invoice Date]],"mmm")</f>
        <v>Mar</v>
      </c>
      <c r="Q2921" s="27">
        <f>WEEKNUM(Table1[[#This Row],[Invoice Date]]) + IF(YEAR(Table1[[#This Row],[Invoice Date]])=2021, 52, 0)</f>
        <v>63</v>
      </c>
    </row>
    <row r="2922" spans="2:17" ht="14.25" customHeight="1" x14ac:dyDescent="0.3">
      <c r="B2922" s="4" t="s">
        <v>30</v>
      </c>
      <c r="C2922" s="34">
        <v>1128299</v>
      </c>
      <c r="D2922" s="5">
        <v>44265</v>
      </c>
      <c r="E2922" s="4" t="s">
        <v>31</v>
      </c>
      <c r="F2922" s="4" t="s">
        <v>78</v>
      </c>
      <c r="G2922" s="4" t="s">
        <v>79</v>
      </c>
      <c r="H2922" s="6" t="s">
        <v>17</v>
      </c>
      <c r="I2922" s="7">
        <v>30.000000000000004</v>
      </c>
      <c r="J2922" s="8">
        <v>670</v>
      </c>
      <c r="K2922" s="9">
        <v>201000.00000000003</v>
      </c>
      <c r="L2922" s="9">
        <v>80400.000000000015</v>
      </c>
      <c r="M2922" s="10">
        <v>0.4</v>
      </c>
      <c r="N2922" s="4" t="s">
        <v>18</v>
      </c>
      <c r="O2922" s="4" t="str">
        <f>TEXT(Table1[[#This Row],[Invoice Date]],"yyyy")</f>
        <v>2021</v>
      </c>
      <c r="P2922" s="4" t="str">
        <f>TEXT(Table1[[#This Row],[Invoice Date]],"mmm")</f>
        <v>Mar</v>
      </c>
      <c r="Q2922" s="27">
        <f>WEEKNUM(Table1[[#This Row],[Invoice Date]]) + IF(YEAR(Table1[[#This Row],[Invoice Date]])=2021, 52, 0)</f>
        <v>63</v>
      </c>
    </row>
    <row r="2923" spans="2:17" ht="14.25" customHeight="1" x14ac:dyDescent="0.3">
      <c r="B2923" s="4" t="s">
        <v>34</v>
      </c>
      <c r="C2923" s="33">
        <v>1189833</v>
      </c>
      <c r="D2923" s="5">
        <v>44265</v>
      </c>
      <c r="E2923" s="4" t="s">
        <v>31</v>
      </c>
      <c r="F2923" s="4" t="s">
        <v>70</v>
      </c>
      <c r="G2923" s="4" t="s">
        <v>71</v>
      </c>
      <c r="H2923" s="6" t="s">
        <v>19</v>
      </c>
      <c r="I2923" s="7">
        <v>40</v>
      </c>
      <c r="J2923" s="8">
        <v>525</v>
      </c>
      <c r="K2923" s="9">
        <v>210000</v>
      </c>
      <c r="L2923" s="9">
        <v>63000</v>
      </c>
      <c r="M2923" s="10">
        <v>0.3</v>
      </c>
      <c r="N2923" s="4" t="s">
        <v>18</v>
      </c>
      <c r="O2923" s="4" t="str">
        <f>TEXT(Table1[[#This Row],[Invoice Date]],"yyyy")</f>
        <v>2021</v>
      </c>
      <c r="P2923" s="4" t="str">
        <f>TEXT(Table1[[#This Row],[Invoice Date]],"mmm")</f>
        <v>Mar</v>
      </c>
      <c r="Q2923" s="27">
        <f>WEEKNUM(Table1[[#This Row],[Invoice Date]]) + IF(YEAR(Table1[[#This Row],[Invoice Date]])=2021, 52, 0)</f>
        <v>63</v>
      </c>
    </row>
    <row r="2924" spans="2:17" ht="14.25" customHeight="1" x14ac:dyDescent="0.3">
      <c r="B2924" s="4" t="s">
        <v>34</v>
      </c>
      <c r="C2924" s="33">
        <v>1189833</v>
      </c>
      <c r="D2924" s="5">
        <v>44265</v>
      </c>
      <c r="E2924" s="4" t="s">
        <v>31</v>
      </c>
      <c r="F2924" s="4" t="s">
        <v>70</v>
      </c>
      <c r="G2924" s="4" t="s">
        <v>71</v>
      </c>
      <c r="H2924" s="6" t="s">
        <v>23</v>
      </c>
      <c r="I2924" s="7">
        <v>40</v>
      </c>
      <c r="J2924" s="8">
        <v>550</v>
      </c>
      <c r="K2924" s="9">
        <v>220000</v>
      </c>
      <c r="L2924" s="9">
        <v>55000</v>
      </c>
      <c r="M2924" s="10">
        <v>0.25</v>
      </c>
      <c r="N2924" s="4" t="s">
        <v>18</v>
      </c>
      <c r="O2924" s="4" t="str">
        <f>TEXT(Table1[[#This Row],[Invoice Date]],"yyyy")</f>
        <v>2021</v>
      </c>
      <c r="P2924" s="4" t="str">
        <f>TEXT(Table1[[#This Row],[Invoice Date]],"mmm")</f>
        <v>Mar</v>
      </c>
      <c r="Q2924" s="27">
        <f>WEEKNUM(Table1[[#This Row],[Invoice Date]]) + IF(YEAR(Table1[[#This Row],[Invoice Date]])=2021, 52, 0)</f>
        <v>63</v>
      </c>
    </row>
    <row r="2925" spans="2:17" ht="14.25" customHeight="1" x14ac:dyDescent="0.3">
      <c r="B2925" s="4" t="s">
        <v>34</v>
      </c>
      <c r="C2925" s="33">
        <v>1189833</v>
      </c>
      <c r="D2925" s="5">
        <v>44265</v>
      </c>
      <c r="E2925" s="4" t="s">
        <v>31</v>
      </c>
      <c r="F2925" s="4" t="s">
        <v>70</v>
      </c>
      <c r="G2925" s="4" t="s">
        <v>71</v>
      </c>
      <c r="H2925" s="6" t="s">
        <v>22</v>
      </c>
      <c r="I2925" s="7">
        <v>50</v>
      </c>
      <c r="J2925" s="8">
        <v>450</v>
      </c>
      <c r="K2925" s="9">
        <v>225000</v>
      </c>
      <c r="L2925" s="9">
        <v>67500</v>
      </c>
      <c r="M2925" s="10">
        <v>0.3</v>
      </c>
      <c r="N2925" s="4" t="s">
        <v>18</v>
      </c>
      <c r="O2925" s="4" t="str">
        <f>TEXT(Table1[[#This Row],[Invoice Date]],"yyyy")</f>
        <v>2021</v>
      </c>
      <c r="P2925" s="4" t="str">
        <f>TEXT(Table1[[#This Row],[Invoice Date]],"mmm")</f>
        <v>Mar</v>
      </c>
      <c r="Q2925" s="27">
        <f>WEEKNUM(Table1[[#This Row],[Invoice Date]]) + IF(YEAR(Table1[[#This Row],[Invoice Date]])=2021, 52, 0)</f>
        <v>63</v>
      </c>
    </row>
    <row r="2926" spans="2:17" ht="14.25" customHeight="1" x14ac:dyDescent="0.3">
      <c r="B2926" s="4" t="s">
        <v>61</v>
      </c>
      <c r="C2926" s="33">
        <v>1185731</v>
      </c>
      <c r="D2926" s="5">
        <v>44265</v>
      </c>
      <c r="E2926" s="4" t="s">
        <v>15</v>
      </c>
      <c r="F2926" s="4" t="s">
        <v>131</v>
      </c>
      <c r="G2926" s="4" t="s">
        <v>132</v>
      </c>
      <c r="H2926" s="6" t="s">
        <v>17</v>
      </c>
      <c r="I2926" s="7">
        <v>45</v>
      </c>
      <c r="J2926" s="8">
        <v>545</v>
      </c>
      <c r="K2926" s="9">
        <v>245250</v>
      </c>
      <c r="L2926" s="9">
        <v>110362.5</v>
      </c>
      <c r="M2926" s="10">
        <v>0.45</v>
      </c>
      <c r="N2926" s="4" t="s">
        <v>18</v>
      </c>
      <c r="O2926" s="4" t="str">
        <f>TEXT(Table1[[#This Row],[Invoice Date]],"yyyy")</f>
        <v>2021</v>
      </c>
      <c r="P2926" s="4" t="str">
        <f>TEXT(Table1[[#This Row],[Invoice Date]],"mmm")</f>
        <v>Mar</v>
      </c>
      <c r="Q2926" s="27">
        <f>WEEKNUM(Table1[[#This Row],[Invoice Date]]) + IF(YEAR(Table1[[#This Row],[Invoice Date]])=2021, 52, 0)</f>
        <v>63</v>
      </c>
    </row>
    <row r="2927" spans="2:17" ht="14.25" customHeight="1" x14ac:dyDescent="0.3">
      <c r="B2927" s="4" t="s">
        <v>34</v>
      </c>
      <c r="C2927" s="33">
        <v>1189833</v>
      </c>
      <c r="D2927" s="5">
        <v>44265</v>
      </c>
      <c r="E2927" s="4" t="s">
        <v>31</v>
      </c>
      <c r="F2927" s="4" t="s">
        <v>32</v>
      </c>
      <c r="G2927" s="4" t="s">
        <v>33</v>
      </c>
      <c r="H2927" s="6" t="s">
        <v>21</v>
      </c>
      <c r="I2927" s="7">
        <v>45</v>
      </c>
      <c r="J2927" s="8">
        <v>550</v>
      </c>
      <c r="K2927" s="9">
        <v>247500</v>
      </c>
      <c r="L2927" s="9">
        <v>86625</v>
      </c>
      <c r="M2927" s="10">
        <v>0.35</v>
      </c>
      <c r="N2927" s="4" t="s">
        <v>24</v>
      </c>
      <c r="O2927" s="4" t="str">
        <f>TEXT(Table1[[#This Row],[Invoice Date]],"yyyy")</f>
        <v>2021</v>
      </c>
      <c r="P2927" s="4" t="str">
        <f>TEXT(Table1[[#This Row],[Invoice Date]],"mmm")</f>
        <v>Mar</v>
      </c>
      <c r="Q2927" s="27">
        <f>WEEKNUM(Table1[[#This Row],[Invoice Date]]) + IF(YEAR(Table1[[#This Row],[Invoice Date]])=2021, 52, 0)</f>
        <v>63</v>
      </c>
    </row>
    <row r="2928" spans="2:17" ht="14.25" customHeight="1" x14ac:dyDescent="0.3">
      <c r="B2928" s="4" t="s">
        <v>34</v>
      </c>
      <c r="C2928" s="33">
        <v>1189833</v>
      </c>
      <c r="D2928" s="5">
        <v>44265</v>
      </c>
      <c r="E2928" s="4" t="s">
        <v>31</v>
      </c>
      <c r="F2928" s="4" t="s">
        <v>70</v>
      </c>
      <c r="G2928" s="4" t="s">
        <v>71</v>
      </c>
      <c r="H2928" s="6" t="s">
        <v>17</v>
      </c>
      <c r="I2928" s="7">
        <v>40</v>
      </c>
      <c r="J2928" s="8">
        <v>820</v>
      </c>
      <c r="K2928" s="9">
        <v>328000</v>
      </c>
      <c r="L2928" s="9">
        <v>164000</v>
      </c>
      <c r="M2928" s="10">
        <v>0.5</v>
      </c>
      <c r="N2928" s="4" t="s">
        <v>18</v>
      </c>
      <c r="O2928" s="4" t="str">
        <f>TEXT(Table1[[#This Row],[Invoice Date]],"yyyy")</f>
        <v>2021</v>
      </c>
      <c r="P2928" s="4" t="str">
        <f>TEXT(Table1[[#This Row],[Invoice Date]],"mmm")</f>
        <v>Mar</v>
      </c>
      <c r="Q2928" s="27">
        <f>WEEKNUM(Table1[[#This Row],[Invoice Date]]) + IF(YEAR(Table1[[#This Row],[Invoice Date]])=2021, 52, 0)</f>
        <v>63</v>
      </c>
    </row>
    <row r="2929" spans="2:17" ht="14.25" customHeight="1" x14ac:dyDescent="0.3">
      <c r="B2929" s="4" t="s">
        <v>14</v>
      </c>
      <c r="C2929" s="33">
        <v>1185732</v>
      </c>
      <c r="D2929" s="5">
        <v>44266</v>
      </c>
      <c r="E2929" s="4" t="s">
        <v>36</v>
      </c>
      <c r="F2929" s="4" t="s">
        <v>108</v>
      </c>
      <c r="G2929" s="4" t="s">
        <v>109</v>
      </c>
      <c r="H2929" s="6" t="s">
        <v>21</v>
      </c>
      <c r="I2929" s="7">
        <v>33</v>
      </c>
      <c r="J2929" s="8">
        <v>23</v>
      </c>
      <c r="K2929" s="9">
        <v>759</v>
      </c>
      <c r="L2929" s="9">
        <v>333.96</v>
      </c>
      <c r="M2929" s="10">
        <v>0.44</v>
      </c>
      <c r="N2929" s="4" t="s">
        <v>83</v>
      </c>
      <c r="O2929" s="4" t="str">
        <f>TEXT(Table1[[#This Row],[Invoice Date]],"yyyy")</f>
        <v>2021</v>
      </c>
      <c r="P2929" s="4" t="str">
        <f>TEXT(Table1[[#This Row],[Invoice Date]],"mmm")</f>
        <v>Mar</v>
      </c>
      <c r="Q2929" s="27">
        <f>WEEKNUM(Table1[[#This Row],[Invoice Date]]) + IF(YEAR(Table1[[#This Row],[Invoice Date]])=2021, 52, 0)</f>
        <v>63</v>
      </c>
    </row>
    <row r="2930" spans="2:17" ht="14.25" customHeight="1" x14ac:dyDescent="0.3">
      <c r="B2930" s="4" t="s">
        <v>14</v>
      </c>
      <c r="C2930" s="33">
        <v>1185732</v>
      </c>
      <c r="D2930" s="5">
        <v>44266</v>
      </c>
      <c r="E2930" s="4" t="s">
        <v>36</v>
      </c>
      <c r="F2930" s="4" t="s">
        <v>108</v>
      </c>
      <c r="G2930" s="4" t="s">
        <v>109</v>
      </c>
      <c r="H2930" s="6" t="s">
        <v>22</v>
      </c>
      <c r="I2930" s="7">
        <v>47</v>
      </c>
      <c r="J2930" s="8">
        <v>31</v>
      </c>
      <c r="K2930" s="9">
        <v>1457</v>
      </c>
      <c r="L2930" s="9">
        <v>728.5</v>
      </c>
      <c r="M2930" s="10">
        <v>0.5</v>
      </c>
      <c r="N2930" s="4" t="s">
        <v>83</v>
      </c>
      <c r="O2930" s="4" t="str">
        <f>TEXT(Table1[[#This Row],[Invoice Date]],"yyyy")</f>
        <v>2021</v>
      </c>
      <c r="P2930" s="4" t="str">
        <f>TEXT(Table1[[#This Row],[Invoice Date]],"mmm")</f>
        <v>Mar</v>
      </c>
      <c r="Q2930" s="27">
        <f>WEEKNUM(Table1[[#This Row],[Invoice Date]]) + IF(YEAR(Table1[[#This Row],[Invoice Date]])=2021, 52, 0)</f>
        <v>63</v>
      </c>
    </row>
    <row r="2931" spans="2:17" ht="14.25" customHeight="1" x14ac:dyDescent="0.3">
      <c r="B2931" s="4" t="s">
        <v>14</v>
      </c>
      <c r="C2931" s="33">
        <v>1185732</v>
      </c>
      <c r="D2931" s="5">
        <v>44266</v>
      </c>
      <c r="E2931" s="4" t="s">
        <v>36</v>
      </c>
      <c r="F2931" s="4" t="s">
        <v>108</v>
      </c>
      <c r="G2931" s="4" t="s">
        <v>109</v>
      </c>
      <c r="H2931" s="6" t="s">
        <v>20</v>
      </c>
      <c r="I2931" s="7">
        <v>27</v>
      </c>
      <c r="J2931" s="8">
        <v>59</v>
      </c>
      <c r="K2931" s="9">
        <v>1593</v>
      </c>
      <c r="L2931" s="9">
        <v>669.06</v>
      </c>
      <c r="M2931" s="10">
        <v>0.42</v>
      </c>
      <c r="N2931" s="4" t="s">
        <v>83</v>
      </c>
      <c r="O2931" s="4" t="str">
        <f>TEXT(Table1[[#This Row],[Invoice Date]],"yyyy")</f>
        <v>2021</v>
      </c>
      <c r="P2931" s="4" t="str">
        <f>TEXT(Table1[[#This Row],[Invoice Date]],"mmm")</f>
        <v>Mar</v>
      </c>
      <c r="Q2931" s="27">
        <f>WEEKNUM(Table1[[#This Row],[Invoice Date]]) + IF(YEAR(Table1[[#This Row],[Invoice Date]])=2021, 52, 0)</f>
        <v>63</v>
      </c>
    </row>
    <row r="2932" spans="2:17" ht="14.25" customHeight="1" x14ac:dyDescent="0.3">
      <c r="B2932" s="4" t="s">
        <v>14</v>
      </c>
      <c r="C2932" s="33">
        <v>1185732</v>
      </c>
      <c r="D2932" s="5">
        <v>44266</v>
      </c>
      <c r="E2932" s="4" t="s">
        <v>36</v>
      </c>
      <c r="F2932" s="4" t="s">
        <v>108</v>
      </c>
      <c r="G2932" s="4" t="s">
        <v>109</v>
      </c>
      <c r="H2932" s="6" t="s">
        <v>19</v>
      </c>
      <c r="I2932" s="7">
        <v>37</v>
      </c>
      <c r="J2932" s="8">
        <v>50</v>
      </c>
      <c r="K2932" s="9">
        <v>1850</v>
      </c>
      <c r="L2932" s="9">
        <v>777</v>
      </c>
      <c r="M2932" s="10">
        <v>0.42</v>
      </c>
      <c r="N2932" s="4" t="s">
        <v>83</v>
      </c>
      <c r="O2932" s="4" t="str">
        <f>TEXT(Table1[[#This Row],[Invoice Date]],"yyyy")</f>
        <v>2021</v>
      </c>
      <c r="P2932" s="4" t="str">
        <f>TEXT(Table1[[#This Row],[Invoice Date]],"mmm")</f>
        <v>Mar</v>
      </c>
      <c r="Q2932" s="27">
        <f>WEEKNUM(Table1[[#This Row],[Invoice Date]]) + IF(YEAR(Table1[[#This Row],[Invoice Date]])=2021, 52, 0)</f>
        <v>63</v>
      </c>
    </row>
    <row r="2933" spans="2:17" ht="14.25" customHeight="1" x14ac:dyDescent="0.3">
      <c r="B2933" s="4" t="s">
        <v>14</v>
      </c>
      <c r="C2933" s="33">
        <v>1185732</v>
      </c>
      <c r="D2933" s="5">
        <v>44266</v>
      </c>
      <c r="E2933" s="4" t="s">
        <v>36</v>
      </c>
      <c r="F2933" s="4" t="s">
        <v>108</v>
      </c>
      <c r="G2933" s="4" t="s">
        <v>109</v>
      </c>
      <c r="H2933" s="6" t="s">
        <v>23</v>
      </c>
      <c r="I2933" s="7">
        <v>37</v>
      </c>
      <c r="J2933" s="8">
        <v>59</v>
      </c>
      <c r="K2933" s="9">
        <v>2183</v>
      </c>
      <c r="L2933" s="9">
        <v>1156.99</v>
      </c>
      <c r="M2933" s="10">
        <v>0.53</v>
      </c>
      <c r="N2933" s="4" t="s">
        <v>83</v>
      </c>
      <c r="O2933" s="4" t="str">
        <f>TEXT(Table1[[#This Row],[Invoice Date]],"yyyy")</f>
        <v>2021</v>
      </c>
      <c r="P2933" s="4" t="str">
        <f>TEXT(Table1[[#This Row],[Invoice Date]],"mmm")</f>
        <v>Mar</v>
      </c>
      <c r="Q2933" s="27">
        <f>WEEKNUM(Table1[[#This Row],[Invoice Date]]) + IF(YEAR(Table1[[#This Row],[Invoice Date]])=2021, 52, 0)</f>
        <v>63</v>
      </c>
    </row>
    <row r="2934" spans="2:17" ht="14.25" customHeight="1" x14ac:dyDescent="0.3">
      <c r="B2934" s="4" t="s">
        <v>14</v>
      </c>
      <c r="C2934" s="33">
        <v>1185732</v>
      </c>
      <c r="D2934" s="5">
        <v>44266</v>
      </c>
      <c r="E2934" s="4" t="s">
        <v>36</v>
      </c>
      <c r="F2934" s="4" t="s">
        <v>108</v>
      </c>
      <c r="G2934" s="4" t="s">
        <v>109</v>
      </c>
      <c r="H2934" s="6" t="s">
        <v>17</v>
      </c>
      <c r="I2934" s="7">
        <v>39</v>
      </c>
      <c r="J2934" s="8">
        <v>124</v>
      </c>
      <c r="K2934" s="9">
        <v>4836</v>
      </c>
      <c r="L2934" s="9">
        <v>2369.64</v>
      </c>
      <c r="M2934" s="10">
        <v>0.49</v>
      </c>
      <c r="N2934" s="4" t="s">
        <v>83</v>
      </c>
      <c r="O2934" s="4" t="str">
        <f>TEXT(Table1[[#This Row],[Invoice Date]],"yyyy")</f>
        <v>2021</v>
      </c>
      <c r="P2934" s="4" t="str">
        <f>TEXT(Table1[[#This Row],[Invoice Date]],"mmm")</f>
        <v>Mar</v>
      </c>
      <c r="Q2934" s="27">
        <f>WEEKNUM(Table1[[#This Row],[Invoice Date]]) + IF(YEAR(Table1[[#This Row],[Invoice Date]])=2021, 52, 0)</f>
        <v>63</v>
      </c>
    </row>
    <row r="2935" spans="2:17" ht="14.25" customHeight="1" x14ac:dyDescent="0.3">
      <c r="B2935" s="4" t="s">
        <v>26</v>
      </c>
      <c r="C2935" s="33">
        <v>1197831</v>
      </c>
      <c r="D2935" s="5">
        <v>44266</v>
      </c>
      <c r="E2935" s="4" t="s">
        <v>36</v>
      </c>
      <c r="F2935" s="4" t="s">
        <v>53</v>
      </c>
      <c r="G2935" s="4" t="s">
        <v>54</v>
      </c>
      <c r="H2935" s="6" t="s">
        <v>19</v>
      </c>
      <c r="I2935" s="7">
        <v>29</v>
      </c>
      <c r="J2935" s="8">
        <v>182</v>
      </c>
      <c r="K2935" s="9">
        <v>5278</v>
      </c>
      <c r="L2935" s="9">
        <v>2427.8799999999997</v>
      </c>
      <c r="M2935" s="10">
        <v>0.45999999999999996</v>
      </c>
      <c r="N2935" s="4" t="s">
        <v>83</v>
      </c>
      <c r="O2935" s="4" t="str">
        <f>TEXT(Table1[[#This Row],[Invoice Date]],"yyyy")</f>
        <v>2021</v>
      </c>
      <c r="P2935" s="4" t="str">
        <f>TEXT(Table1[[#This Row],[Invoice Date]],"mmm")</f>
        <v>Mar</v>
      </c>
      <c r="Q2935" s="27">
        <f>WEEKNUM(Table1[[#This Row],[Invoice Date]]) + IF(YEAR(Table1[[#This Row],[Invoice Date]])=2021, 52, 0)</f>
        <v>63</v>
      </c>
    </row>
    <row r="2936" spans="2:17" ht="14.25" customHeight="1" x14ac:dyDescent="0.3">
      <c r="B2936" s="4" t="s">
        <v>34</v>
      </c>
      <c r="C2936" s="33">
        <v>1189833</v>
      </c>
      <c r="D2936" s="5">
        <v>44266</v>
      </c>
      <c r="E2936" s="4" t="s">
        <v>31</v>
      </c>
      <c r="F2936" s="4" t="s">
        <v>32</v>
      </c>
      <c r="G2936" s="4" t="s">
        <v>35</v>
      </c>
      <c r="H2936" s="6" t="s">
        <v>22</v>
      </c>
      <c r="I2936" s="7">
        <v>36</v>
      </c>
      <c r="J2936" s="8">
        <v>155</v>
      </c>
      <c r="K2936" s="9">
        <v>5580</v>
      </c>
      <c r="L2936" s="9">
        <v>3292.2000000000003</v>
      </c>
      <c r="M2936" s="10">
        <v>0.59000000000000008</v>
      </c>
      <c r="N2936" s="4" t="s">
        <v>24</v>
      </c>
      <c r="O2936" s="4" t="str">
        <f>TEXT(Table1[[#This Row],[Invoice Date]],"yyyy")</f>
        <v>2021</v>
      </c>
      <c r="P2936" s="4" t="str">
        <f>TEXT(Table1[[#This Row],[Invoice Date]],"mmm")</f>
        <v>Mar</v>
      </c>
      <c r="Q2936" s="27">
        <f>WEEKNUM(Table1[[#This Row],[Invoice Date]]) + IF(YEAR(Table1[[#This Row],[Invoice Date]])=2021, 52, 0)</f>
        <v>63</v>
      </c>
    </row>
    <row r="2937" spans="2:17" ht="14.25" customHeight="1" x14ac:dyDescent="0.3">
      <c r="B2937" s="4" t="s">
        <v>34</v>
      </c>
      <c r="C2937" s="33">
        <v>1189833</v>
      </c>
      <c r="D2937" s="5">
        <v>44266</v>
      </c>
      <c r="E2937" s="4" t="s">
        <v>31</v>
      </c>
      <c r="F2937" s="4" t="s">
        <v>32</v>
      </c>
      <c r="G2937" s="4" t="s">
        <v>35</v>
      </c>
      <c r="H2937" s="6" t="s">
        <v>22</v>
      </c>
      <c r="I2937" s="7">
        <v>49</v>
      </c>
      <c r="J2937" s="8">
        <v>145</v>
      </c>
      <c r="K2937" s="9">
        <v>7105</v>
      </c>
      <c r="L2937" s="9">
        <v>4689.3</v>
      </c>
      <c r="M2937" s="10">
        <v>0.66</v>
      </c>
      <c r="N2937" s="4" t="s">
        <v>83</v>
      </c>
      <c r="O2937" s="4" t="str">
        <f>TEXT(Table1[[#This Row],[Invoice Date]],"yyyy")</f>
        <v>2021</v>
      </c>
      <c r="P2937" s="4" t="str">
        <f>TEXT(Table1[[#This Row],[Invoice Date]],"mmm")</f>
        <v>Mar</v>
      </c>
      <c r="Q2937" s="27">
        <f>WEEKNUM(Table1[[#This Row],[Invoice Date]]) + IF(YEAR(Table1[[#This Row],[Invoice Date]])=2021, 52, 0)</f>
        <v>63</v>
      </c>
    </row>
    <row r="2938" spans="2:17" ht="14.25" customHeight="1" x14ac:dyDescent="0.3">
      <c r="B2938" s="4" t="s">
        <v>14</v>
      </c>
      <c r="C2938" s="33">
        <v>1185732</v>
      </c>
      <c r="D2938" s="5">
        <v>44266</v>
      </c>
      <c r="E2938" s="4" t="s">
        <v>36</v>
      </c>
      <c r="F2938" s="4" t="s">
        <v>108</v>
      </c>
      <c r="G2938" s="4" t="s">
        <v>109</v>
      </c>
      <c r="H2938" s="6" t="s">
        <v>21</v>
      </c>
      <c r="I2938" s="7">
        <v>35</v>
      </c>
      <c r="J2938" s="8">
        <v>75</v>
      </c>
      <c r="K2938" s="9">
        <v>26250</v>
      </c>
      <c r="L2938" s="9">
        <v>7875</v>
      </c>
      <c r="M2938" s="10">
        <v>0.3</v>
      </c>
      <c r="N2938" s="4" t="s">
        <v>83</v>
      </c>
      <c r="O2938" s="4" t="str">
        <f>TEXT(Table1[[#This Row],[Invoice Date]],"yyyy")</f>
        <v>2021</v>
      </c>
      <c r="P2938" s="4" t="str">
        <f>TEXT(Table1[[#This Row],[Invoice Date]],"mmm")</f>
        <v>Mar</v>
      </c>
      <c r="Q2938" s="27">
        <f>WEEKNUM(Table1[[#This Row],[Invoice Date]]) + IF(YEAR(Table1[[#This Row],[Invoice Date]])=2021, 52, 0)</f>
        <v>63</v>
      </c>
    </row>
    <row r="2939" spans="2:17" ht="14.25" customHeight="1" x14ac:dyDescent="0.3">
      <c r="B2939" s="4" t="s">
        <v>14</v>
      </c>
      <c r="C2939" s="33">
        <v>1185732</v>
      </c>
      <c r="D2939" s="5">
        <v>44266</v>
      </c>
      <c r="E2939" s="4" t="s">
        <v>36</v>
      </c>
      <c r="F2939" s="4" t="s">
        <v>108</v>
      </c>
      <c r="G2939" s="4" t="s">
        <v>109</v>
      </c>
      <c r="H2939" s="6" t="s">
        <v>22</v>
      </c>
      <c r="I2939" s="7">
        <v>50</v>
      </c>
      <c r="J2939" s="8">
        <v>125</v>
      </c>
      <c r="K2939" s="9">
        <v>62500</v>
      </c>
      <c r="L2939" s="9">
        <v>21875</v>
      </c>
      <c r="M2939" s="10">
        <v>0.35</v>
      </c>
      <c r="N2939" s="4" t="s">
        <v>83</v>
      </c>
      <c r="O2939" s="4" t="str">
        <f>TEXT(Table1[[#This Row],[Invoice Date]],"yyyy")</f>
        <v>2021</v>
      </c>
      <c r="P2939" s="4" t="str">
        <f>TEXT(Table1[[#This Row],[Invoice Date]],"mmm")</f>
        <v>Mar</v>
      </c>
      <c r="Q2939" s="27">
        <f>WEEKNUM(Table1[[#This Row],[Invoice Date]]) + IF(YEAR(Table1[[#This Row],[Invoice Date]])=2021, 52, 0)</f>
        <v>63</v>
      </c>
    </row>
    <row r="2940" spans="2:17" ht="14.25" customHeight="1" x14ac:dyDescent="0.3">
      <c r="B2940" s="4" t="s">
        <v>14</v>
      </c>
      <c r="C2940" s="33">
        <v>1185732</v>
      </c>
      <c r="D2940" s="5">
        <v>44266</v>
      </c>
      <c r="E2940" s="4" t="s">
        <v>36</v>
      </c>
      <c r="F2940" s="4" t="s">
        <v>108</v>
      </c>
      <c r="G2940" s="4" t="s">
        <v>109</v>
      </c>
      <c r="H2940" s="6" t="s">
        <v>20</v>
      </c>
      <c r="I2940" s="7">
        <v>30.000000000000004</v>
      </c>
      <c r="J2940" s="8">
        <v>225</v>
      </c>
      <c r="K2940" s="9">
        <v>67500.000000000015</v>
      </c>
      <c r="L2940" s="9">
        <v>20250.000000000004</v>
      </c>
      <c r="M2940" s="10">
        <v>0.3</v>
      </c>
      <c r="N2940" s="4" t="s">
        <v>83</v>
      </c>
      <c r="O2940" s="4" t="str">
        <f>TEXT(Table1[[#This Row],[Invoice Date]],"yyyy")</f>
        <v>2021</v>
      </c>
      <c r="P2940" s="4" t="str">
        <f>TEXT(Table1[[#This Row],[Invoice Date]],"mmm")</f>
        <v>Mar</v>
      </c>
      <c r="Q2940" s="27">
        <f>WEEKNUM(Table1[[#This Row],[Invoice Date]]) + IF(YEAR(Table1[[#This Row],[Invoice Date]])=2021, 52, 0)</f>
        <v>63</v>
      </c>
    </row>
    <row r="2941" spans="2:17" ht="14.25" customHeight="1" x14ac:dyDescent="0.3">
      <c r="B2941" s="4" t="s">
        <v>14</v>
      </c>
      <c r="C2941" s="33">
        <v>1185732</v>
      </c>
      <c r="D2941" s="5">
        <v>44266</v>
      </c>
      <c r="E2941" s="4" t="s">
        <v>36</v>
      </c>
      <c r="F2941" s="4" t="s">
        <v>108</v>
      </c>
      <c r="G2941" s="4" t="s">
        <v>109</v>
      </c>
      <c r="H2941" s="6" t="s">
        <v>19</v>
      </c>
      <c r="I2941" s="7">
        <v>40</v>
      </c>
      <c r="J2941" s="8">
        <v>200</v>
      </c>
      <c r="K2941" s="9">
        <v>80000</v>
      </c>
      <c r="L2941" s="9">
        <v>24000</v>
      </c>
      <c r="M2941" s="10">
        <v>0.3</v>
      </c>
      <c r="N2941" s="4" t="s">
        <v>83</v>
      </c>
      <c r="O2941" s="4" t="str">
        <f>TEXT(Table1[[#This Row],[Invoice Date]],"yyyy")</f>
        <v>2021</v>
      </c>
      <c r="P2941" s="4" t="str">
        <f>TEXT(Table1[[#This Row],[Invoice Date]],"mmm")</f>
        <v>Mar</v>
      </c>
      <c r="Q2941" s="27">
        <f>WEEKNUM(Table1[[#This Row],[Invoice Date]]) + IF(YEAR(Table1[[#This Row],[Invoice Date]])=2021, 52, 0)</f>
        <v>63</v>
      </c>
    </row>
    <row r="2942" spans="2:17" ht="14.25" customHeight="1" x14ac:dyDescent="0.3">
      <c r="B2942" s="4" t="s">
        <v>14</v>
      </c>
      <c r="C2942" s="33">
        <v>1185732</v>
      </c>
      <c r="D2942" s="5">
        <v>44266</v>
      </c>
      <c r="E2942" s="4" t="s">
        <v>36</v>
      </c>
      <c r="F2942" s="4" t="s">
        <v>108</v>
      </c>
      <c r="G2942" s="4" t="s">
        <v>109</v>
      </c>
      <c r="H2942" s="6" t="s">
        <v>23</v>
      </c>
      <c r="I2942" s="7">
        <v>40</v>
      </c>
      <c r="J2942" s="8">
        <v>225</v>
      </c>
      <c r="K2942" s="9">
        <v>90000</v>
      </c>
      <c r="L2942" s="9">
        <v>36000</v>
      </c>
      <c r="M2942" s="10">
        <v>0.4</v>
      </c>
      <c r="N2942" s="4" t="s">
        <v>83</v>
      </c>
      <c r="O2942" s="4" t="str">
        <f>TEXT(Table1[[#This Row],[Invoice Date]],"yyyy")</f>
        <v>2021</v>
      </c>
      <c r="P2942" s="4" t="str">
        <f>TEXT(Table1[[#This Row],[Invoice Date]],"mmm")</f>
        <v>Mar</v>
      </c>
      <c r="Q2942" s="27">
        <f>WEEKNUM(Table1[[#This Row],[Invoice Date]]) + IF(YEAR(Table1[[#This Row],[Invoice Date]])=2021, 52, 0)</f>
        <v>63</v>
      </c>
    </row>
    <row r="2943" spans="2:17" ht="14.25" customHeight="1" x14ac:dyDescent="0.3">
      <c r="B2943" s="4" t="s">
        <v>14</v>
      </c>
      <c r="C2943" s="33">
        <v>1185732</v>
      </c>
      <c r="D2943" s="5">
        <v>44266</v>
      </c>
      <c r="E2943" s="4" t="s">
        <v>36</v>
      </c>
      <c r="F2943" s="4" t="s">
        <v>108</v>
      </c>
      <c r="G2943" s="4" t="s">
        <v>109</v>
      </c>
      <c r="H2943" s="6" t="s">
        <v>17</v>
      </c>
      <c r="I2943" s="7">
        <v>40</v>
      </c>
      <c r="J2943" s="8">
        <v>495</v>
      </c>
      <c r="K2943" s="9">
        <v>198000</v>
      </c>
      <c r="L2943" s="9">
        <v>69300</v>
      </c>
      <c r="M2943" s="10">
        <v>0.35</v>
      </c>
      <c r="N2943" s="4" t="s">
        <v>83</v>
      </c>
      <c r="O2943" s="4" t="str">
        <f>TEXT(Table1[[#This Row],[Invoice Date]],"yyyy")</f>
        <v>2021</v>
      </c>
      <c r="P2943" s="4" t="str">
        <f>TEXT(Table1[[#This Row],[Invoice Date]],"mmm")</f>
        <v>Mar</v>
      </c>
      <c r="Q2943" s="27">
        <f>WEEKNUM(Table1[[#This Row],[Invoice Date]]) + IF(YEAR(Table1[[#This Row],[Invoice Date]])=2021, 52, 0)</f>
        <v>63</v>
      </c>
    </row>
    <row r="2944" spans="2:17" ht="14.25" customHeight="1" x14ac:dyDescent="0.3">
      <c r="B2944" s="4" t="s">
        <v>26</v>
      </c>
      <c r="C2944" s="33">
        <v>1197831</v>
      </c>
      <c r="D2944" s="5">
        <v>44266</v>
      </c>
      <c r="E2944" s="4" t="s">
        <v>36</v>
      </c>
      <c r="F2944" s="4" t="s">
        <v>53</v>
      </c>
      <c r="G2944" s="4" t="s">
        <v>54</v>
      </c>
      <c r="H2944" s="6" t="s">
        <v>19</v>
      </c>
      <c r="I2944" s="7">
        <v>30</v>
      </c>
      <c r="J2944" s="8">
        <v>700</v>
      </c>
      <c r="K2944" s="9">
        <v>210000</v>
      </c>
      <c r="L2944" s="9">
        <v>73500</v>
      </c>
      <c r="M2944" s="10">
        <v>0.35</v>
      </c>
      <c r="N2944" s="4" t="s">
        <v>24</v>
      </c>
      <c r="O2944" s="4" t="str">
        <f>TEXT(Table1[[#This Row],[Invoice Date]],"yyyy")</f>
        <v>2021</v>
      </c>
      <c r="P2944" s="4" t="str">
        <f>TEXT(Table1[[#This Row],[Invoice Date]],"mmm")</f>
        <v>Mar</v>
      </c>
      <c r="Q2944" s="27">
        <f>WEEKNUM(Table1[[#This Row],[Invoice Date]]) + IF(YEAR(Table1[[#This Row],[Invoice Date]])=2021, 52, 0)</f>
        <v>63</v>
      </c>
    </row>
    <row r="2945" spans="2:17" ht="14.25" customHeight="1" x14ac:dyDescent="0.3">
      <c r="B2945" s="4" t="s">
        <v>34</v>
      </c>
      <c r="C2945" s="33">
        <v>1189833</v>
      </c>
      <c r="D2945" s="5">
        <v>44266</v>
      </c>
      <c r="E2945" s="4" t="s">
        <v>31</v>
      </c>
      <c r="F2945" s="4" t="s">
        <v>32</v>
      </c>
      <c r="G2945" s="4" t="s">
        <v>35</v>
      </c>
      <c r="H2945" s="6" t="s">
        <v>22</v>
      </c>
      <c r="I2945" s="7">
        <v>50</v>
      </c>
      <c r="J2945" s="8">
        <v>500</v>
      </c>
      <c r="K2945" s="9">
        <v>250000</v>
      </c>
      <c r="L2945" s="9">
        <v>137500</v>
      </c>
      <c r="M2945" s="10">
        <v>0.55000000000000004</v>
      </c>
      <c r="N2945" s="4" t="s">
        <v>24</v>
      </c>
      <c r="O2945" s="4" t="str">
        <f>TEXT(Table1[[#This Row],[Invoice Date]],"yyyy")</f>
        <v>2021</v>
      </c>
      <c r="P2945" s="4" t="str">
        <f>TEXT(Table1[[#This Row],[Invoice Date]],"mmm")</f>
        <v>Mar</v>
      </c>
      <c r="Q2945" s="27">
        <f>WEEKNUM(Table1[[#This Row],[Invoice Date]]) + IF(YEAR(Table1[[#This Row],[Invoice Date]])=2021, 52, 0)</f>
        <v>63</v>
      </c>
    </row>
    <row r="2946" spans="2:17" ht="14.25" customHeight="1" x14ac:dyDescent="0.3">
      <c r="B2946" s="4" t="s">
        <v>34</v>
      </c>
      <c r="C2946" s="33">
        <v>1189833</v>
      </c>
      <c r="D2946" s="5">
        <v>44267</v>
      </c>
      <c r="E2946" s="4" t="s">
        <v>36</v>
      </c>
      <c r="F2946" s="4" t="s">
        <v>106</v>
      </c>
      <c r="G2946" s="4" t="s">
        <v>107</v>
      </c>
      <c r="H2946" s="6" t="s">
        <v>21</v>
      </c>
      <c r="I2946" s="7">
        <v>20</v>
      </c>
      <c r="J2946" s="8">
        <v>26</v>
      </c>
      <c r="K2946" s="9">
        <v>520</v>
      </c>
      <c r="L2946" s="9">
        <v>249.6</v>
      </c>
      <c r="M2946" s="10">
        <v>0.48</v>
      </c>
      <c r="N2946" s="4" t="s">
        <v>83</v>
      </c>
      <c r="O2946" s="4" t="str">
        <f>TEXT(Table1[[#This Row],[Invoice Date]],"yyyy")</f>
        <v>2021</v>
      </c>
      <c r="P2946" s="4" t="str">
        <f>TEXT(Table1[[#This Row],[Invoice Date]],"mmm")</f>
        <v>Mar</v>
      </c>
      <c r="Q2946" s="27">
        <f>WEEKNUM(Table1[[#This Row],[Invoice Date]]) + IF(YEAR(Table1[[#This Row],[Invoice Date]])=2021, 52, 0)</f>
        <v>63</v>
      </c>
    </row>
    <row r="2947" spans="2:17" ht="14.25" customHeight="1" x14ac:dyDescent="0.3">
      <c r="B2947" s="4" t="s">
        <v>34</v>
      </c>
      <c r="C2947" s="33">
        <v>1189833</v>
      </c>
      <c r="D2947" s="5">
        <v>44267</v>
      </c>
      <c r="E2947" s="4" t="s">
        <v>36</v>
      </c>
      <c r="F2947" s="4" t="s">
        <v>106</v>
      </c>
      <c r="G2947" s="4" t="s">
        <v>107</v>
      </c>
      <c r="H2947" s="6" t="s">
        <v>20</v>
      </c>
      <c r="I2947" s="7">
        <v>9</v>
      </c>
      <c r="J2947" s="8">
        <v>75</v>
      </c>
      <c r="K2947" s="9">
        <v>675</v>
      </c>
      <c r="L2947" s="9">
        <v>310.5</v>
      </c>
      <c r="M2947" s="10">
        <v>0.45999999999999996</v>
      </c>
      <c r="N2947" s="4" t="s">
        <v>83</v>
      </c>
      <c r="O2947" s="4" t="str">
        <f>TEXT(Table1[[#This Row],[Invoice Date]],"yyyy")</f>
        <v>2021</v>
      </c>
      <c r="P2947" s="4" t="str">
        <f>TEXT(Table1[[#This Row],[Invoice Date]],"mmm")</f>
        <v>Mar</v>
      </c>
      <c r="Q2947" s="27">
        <f>WEEKNUM(Table1[[#This Row],[Invoice Date]]) + IF(YEAR(Table1[[#This Row],[Invoice Date]])=2021, 52, 0)</f>
        <v>63</v>
      </c>
    </row>
    <row r="2948" spans="2:17" ht="14.25" customHeight="1" x14ac:dyDescent="0.3">
      <c r="B2948" s="4" t="s">
        <v>34</v>
      </c>
      <c r="C2948" s="33">
        <v>1189833</v>
      </c>
      <c r="D2948" s="5">
        <v>44267</v>
      </c>
      <c r="E2948" s="4" t="s">
        <v>36</v>
      </c>
      <c r="F2948" s="4" t="s">
        <v>106</v>
      </c>
      <c r="G2948" s="4" t="s">
        <v>107</v>
      </c>
      <c r="H2948" s="6" t="s">
        <v>19</v>
      </c>
      <c r="I2948" s="7">
        <v>19</v>
      </c>
      <c r="J2948" s="8">
        <v>59</v>
      </c>
      <c r="K2948" s="9">
        <v>1121</v>
      </c>
      <c r="L2948" s="9">
        <v>526.87</v>
      </c>
      <c r="M2948" s="10">
        <v>0.47</v>
      </c>
      <c r="N2948" s="4" t="s">
        <v>83</v>
      </c>
      <c r="O2948" s="4" t="str">
        <f>TEXT(Table1[[#This Row],[Invoice Date]],"yyyy")</f>
        <v>2021</v>
      </c>
      <c r="P2948" s="4" t="str">
        <f>TEXT(Table1[[#This Row],[Invoice Date]],"mmm")</f>
        <v>Mar</v>
      </c>
      <c r="Q2948" s="27">
        <f>WEEKNUM(Table1[[#This Row],[Invoice Date]]) + IF(YEAR(Table1[[#This Row],[Invoice Date]])=2021, 52, 0)</f>
        <v>63</v>
      </c>
    </row>
    <row r="2949" spans="2:17" ht="14.25" customHeight="1" x14ac:dyDescent="0.3">
      <c r="B2949" s="4" t="s">
        <v>34</v>
      </c>
      <c r="C2949" s="33">
        <v>1189833</v>
      </c>
      <c r="D2949" s="5">
        <v>44267</v>
      </c>
      <c r="E2949" s="4" t="s">
        <v>36</v>
      </c>
      <c r="F2949" s="4" t="s">
        <v>106</v>
      </c>
      <c r="G2949" s="4" t="s">
        <v>107</v>
      </c>
      <c r="H2949" s="6" t="s">
        <v>22</v>
      </c>
      <c r="I2949" s="7">
        <v>32</v>
      </c>
      <c r="J2949" s="8">
        <v>41</v>
      </c>
      <c r="K2949" s="9">
        <v>1312</v>
      </c>
      <c r="L2949" s="9">
        <v>603.52</v>
      </c>
      <c r="M2949" s="10">
        <v>0.45999999999999996</v>
      </c>
      <c r="N2949" s="4" t="s">
        <v>83</v>
      </c>
      <c r="O2949" s="4" t="str">
        <f>TEXT(Table1[[#This Row],[Invoice Date]],"yyyy")</f>
        <v>2021</v>
      </c>
      <c r="P2949" s="4" t="str">
        <f>TEXT(Table1[[#This Row],[Invoice Date]],"mmm")</f>
        <v>Mar</v>
      </c>
      <c r="Q2949" s="27">
        <f>WEEKNUM(Table1[[#This Row],[Invoice Date]]) + IF(YEAR(Table1[[#This Row],[Invoice Date]])=2021, 52, 0)</f>
        <v>63</v>
      </c>
    </row>
    <row r="2950" spans="2:17" ht="14.25" customHeight="1" x14ac:dyDescent="0.3">
      <c r="B2950" s="4" t="s">
        <v>34</v>
      </c>
      <c r="C2950" s="33">
        <v>1189833</v>
      </c>
      <c r="D2950" s="5">
        <v>44267</v>
      </c>
      <c r="E2950" s="4" t="s">
        <v>36</v>
      </c>
      <c r="F2950" s="4" t="s">
        <v>106</v>
      </c>
      <c r="G2950" s="4" t="s">
        <v>107</v>
      </c>
      <c r="H2950" s="6" t="s">
        <v>23</v>
      </c>
      <c r="I2950" s="7">
        <v>23</v>
      </c>
      <c r="J2950" s="8">
        <v>65</v>
      </c>
      <c r="K2950" s="9">
        <v>1495</v>
      </c>
      <c r="L2950" s="9">
        <v>747.5</v>
      </c>
      <c r="M2950" s="10">
        <v>0.5</v>
      </c>
      <c r="N2950" s="4" t="s">
        <v>83</v>
      </c>
      <c r="O2950" s="4" t="str">
        <f>TEXT(Table1[[#This Row],[Invoice Date]],"yyyy")</f>
        <v>2021</v>
      </c>
      <c r="P2950" s="4" t="str">
        <f>TEXT(Table1[[#This Row],[Invoice Date]],"mmm")</f>
        <v>Mar</v>
      </c>
      <c r="Q2950" s="27">
        <f>WEEKNUM(Table1[[#This Row],[Invoice Date]]) + IF(YEAR(Table1[[#This Row],[Invoice Date]])=2021, 52, 0)</f>
        <v>63</v>
      </c>
    </row>
    <row r="2951" spans="2:17" ht="14.25" customHeight="1" x14ac:dyDescent="0.3">
      <c r="B2951" s="4" t="s">
        <v>26</v>
      </c>
      <c r="C2951" s="33">
        <v>1197831</v>
      </c>
      <c r="D2951" s="5">
        <v>44267</v>
      </c>
      <c r="E2951" s="4" t="s">
        <v>48</v>
      </c>
      <c r="F2951" s="4" t="s">
        <v>90</v>
      </c>
      <c r="G2951" s="4" t="s">
        <v>91</v>
      </c>
      <c r="H2951" s="6" t="s">
        <v>22</v>
      </c>
      <c r="I2951" s="7">
        <v>41</v>
      </c>
      <c r="J2951" s="8">
        <v>45</v>
      </c>
      <c r="K2951" s="9">
        <v>1845</v>
      </c>
      <c r="L2951" s="9">
        <v>756.44999999999993</v>
      </c>
      <c r="M2951" s="10">
        <v>0.41</v>
      </c>
      <c r="N2951" s="4" t="s">
        <v>24</v>
      </c>
      <c r="O2951" s="4" t="str">
        <f>TEXT(Table1[[#This Row],[Invoice Date]],"yyyy")</f>
        <v>2021</v>
      </c>
      <c r="P2951" s="4" t="str">
        <f>TEXT(Table1[[#This Row],[Invoice Date]],"mmm")</f>
        <v>Mar</v>
      </c>
      <c r="Q2951" s="27">
        <f>WEEKNUM(Table1[[#This Row],[Invoice Date]]) + IF(YEAR(Table1[[#This Row],[Invoice Date]])=2021, 52, 0)</f>
        <v>63</v>
      </c>
    </row>
    <row r="2952" spans="2:17" ht="14.25" customHeight="1" x14ac:dyDescent="0.3">
      <c r="B2952" s="4" t="s">
        <v>26</v>
      </c>
      <c r="C2952" s="33">
        <v>1197831</v>
      </c>
      <c r="D2952" s="5">
        <v>44267</v>
      </c>
      <c r="E2952" s="4" t="s">
        <v>48</v>
      </c>
      <c r="F2952" s="4" t="s">
        <v>90</v>
      </c>
      <c r="G2952" s="4" t="s">
        <v>91</v>
      </c>
      <c r="H2952" s="6" t="s">
        <v>22</v>
      </c>
      <c r="I2952" s="7">
        <v>51</v>
      </c>
      <c r="J2952" s="8">
        <v>39</v>
      </c>
      <c r="K2952" s="9">
        <v>1989</v>
      </c>
      <c r="L2952" s="9">
        <v>934.82999999999993</v>
      </c>
      <c r="M2952" s="10">
        <v>0.47</v>
      </c>
      <c r="N2952" s="4" t="s">
        <v>83</v>
      </c>
      <c r="O2952" s="4" t="str">
        <f>TEXT(Table1[[#This Row],[Invoice Date]],"yyyy")</f>
        <v>2021</v>
      </c>
      <c r="P2952" s="4" t="str">
        <f>TEXT(Table1[[#This Row],[Invoice Date]],"mmm")</f>
        <v>Mar</v>
      </c>
      <c r="Q2952" s="27">
        <f>WEEKNUM(Table1[[#This Row],[Invoice Date]]) + IF(YEAR(Table1[[#This Row],[Invoice Date]])=2021, 52, 0)</f>
        <v>63</v>
      </c>
    </row>
    <row r="2953" spans="2:17" ht="14.25" customHeight="1" x14ac:dyDescent="0.3">
      <c r="B2953" s="4" t="s">
        <v>26</v>
      </c>
      <c r="C2953" s="33">
        <v>1197831</v>
      </c>
      <c r="D2953" s="5">
        <v>44267</v>
      </c>
      <c r="E2953" s="4" t="s">
        <v>48</v>
      </c>
      <c r="F2953" s="4" t="s">
        <v>90</v>
      </c>
      <c r="G2953" s="4" t="s">
        <v>91</v>
      </c>
      <c r="H2953" s="6" t="s">
        <v>21</v>
      </c>
      <c r="I2953" s="7">
        <v>38</v>
      </c>
      <c r="J2953" s="8">
        <v>78</v>
      </c>
      <c r="K2953" s="9">
        <v>2964</v>
      </c>
      <c r="L2953" s="9">
        <v>1333.8</v>
      </c>
      <c r="M2953" s="10">
        <v>0.45</v>
      </c>
      <c r="N2953" s="4" t="s">
        <v>24</v>
      </c>
      <c r="O2953" s="4" t="str">
        <f>TEXT(Table1[[#This Row],[Invoice Date]],"yyyy")</f>
        <v>2021</v>
      </c>
      <c r="P2953" s="4" t="str">
        <f>TEXT(Table1[[#This Row],[Invoice Date]],"mmm")</f>
        <v>Mar</v>
      </c>
      <c r="Q2953" s="27">
        <f>WEEKNUM(Table1[[#This Row],[Invoice Date]]) + IF(YEAR(Table1[[#This Row],[Invoice Date]])=2021, 52, 0)</f>
        <v>63</v>
      </c>
    </row>
    <row r="2954" spans="2:17" ht="14.25" customHeight="1" x14ac:dyDescent="0.3">
      <c r="B2954" s="4" t="s">
        <v>34</v>
      </c>
      <c r="C2954" s="33">
        <v>1189833</v>
      </c>
      <c r="D2954" s="5">
        <v>44267</v>
      </c>
      <c r="E2954" s="4" t="s">
        <v>36</v>
      </c>
      <c r="F2954" s="4" t="s">
        <v>106</v>
      </c>
      <c r="G2954" s="4" t="s">
        <v>107</v>
      </c>
      <c r="H2954" s="6" t="s">
        <v>17</v>
      </c>
      <c r="I2954" s="7">
        <v>20</v>
      </c>
      <c r="J2954" s="8">
        <v>153</v>
      </c>
      <c r="K2954" s="9">
        <v>3060</v>
      </c>
      <c r="L2954" s="9">
        <v>1499.3999999999999</v>
      </c>
      <c r="M2954" s="10">
        <v>0.49</v>
      </c>
      <c r="N2954" s="4" t="s">
        <v>83</v>
      </c>
      <c r="O2954" s="4" t="str">
        <f>TEXT(Table1[[#This Row],[Invoice Date]],"yyyy")</f>
        <v>2021</v>
      </c>
      <c r="P2954" s="4" t="str">
        <f>TEXT(Table1[[#This Row],[Invoice Date]],"mmm")</f>
        <v>Mar</v>
      </c>
      <c r="Q2954" s="27">
        <f>WEEKNUM(Table1[[#This Row],[Invoice Date]]) + IF(YEAR(Table1[[#This Row],[Invoice Date]])=2021, 52, 0)</f>
        <v>63</v>
      </c>
    </row>
    <row r="2955" spans="2:17" ht="14.25" customHeight="1" x14ac:dyDescent="0.3">
      <c r="B2955" s="4" t="s">
        <v>26</v>
      </c>
      <c r="C2955" s="33">
        <v>1197831</v>
      </c>
      <c r="D2955" s="5">
        <v>44267</v>
      </c>
      <c r="E2955" s="4" t="s">
        <v>48</v>
      </c>
      <c r="F2955" s="4" t="s">
        <v>90</v>
      </c>
      <c r="G2955" s="4" t="s">
        <v>91</v>
      </c>
      <c r="H2955" s="6" t="s">
        <v>21</v>
      </c>
      <c r="I2955" s="7">
        <v>47</v>
      </c>
      <c r="J2955" s="8">
        <v>73</v>
      </c>
      <c r="K2955" s="9">
        <v>3431</v>
      </c>
      <c r="L2955" s="9">
        <v>1784.1200000000001</v>
      </c>
      <c r="M2955" s="10">
        <v>0.52</v>
      </c>
      <c r="N2955" s="4" t="s">
        <v>83</v>
      </c>
      <c r="O2955" s="4" t="str">
        <f>TEXT(Table1[[#This Row],[Invoice Date]],"yyyy")</f>
        <v>2021</v>
      </c>
      <c r="P2955" s="4" t="str">
        <f>TEXT(Table1[[#This Row],[Invoice Date]],"mmm")</f>
        <v>Mar</v>
      </c>
      <c r="Q2955" s="27">
        <f>WEEKNUM(Table1[[#This Row],[Invoice Date]]) + IF(YEAR(Table1[[#This Row],[Invoice Date]])=2021, 52, 0)</f>
        <v>63</v>
      </c>
    </row>
    <row r="2956" spans="2:17" ht="14.25" customHeight="1" x14ac:dyDescent="0.3">
      <c r="B2956" s="4" t="s">
        <v>26</v>
      </c>
      <c r="C2956" s="33">
        <v>1197831</v>
      </c>
      <c r="D2956" s="5">
        <v>44267</v>
      </c>
      <c r="E2956" s="4" t="s">
        <v>36</v>
      </c>
      <c r="F2956" s="4" t="s">
        <v>53</v>
      </c>
      <c r="G2956" s="4" t="s">
        <v>54</v>
      </c>
      <c r="H2956" s="6" t="s">
        <v>20</v>
      </c>
      <c r="I2956" s="7">
        <v>27</v>
      </c>
      <c r="J2956" s="8">
        <v>130</v>
      </c>
      <c r="K2956" s="9">
        <v>3510</v>
      </c>
      <c r="L2956" s="9">
        <v>1579.4999999999998</v>
      </c>
      <c r="M2956" s="10">
        <v>0.44999999999999996</v>
      </c>
      <c r="N2956" s="4" t="s">
        <v>83</v>
      </c>
      <c r="O2956" s="4" t="str">
        <f>TEXT(Table1[[#This Row],[Invoice Date]],"yyyy")</f>
        <v>2021</v>
      </c>
      <c r="P2956" s="4" t="str">
        <f>TEXT(Table1[[#This Row],[Invoice Date]],"mmm")</f>
        <v>Mar</v>
      </c>
      <c r="Q2956" s="27">
        <f>WEEKNUM(Table1[[#This Row],[Invoice Date]]) + IF(YEAR(Table1[[#This Row],[Invoice Date]])=2021, 52, 0)</f>
        <v>63</v>
      </c>
    </row>
    <row r="2957" spans="2:17" ht="14.25" customHeight="1" x14ac:dyDescent="0.3">
      <c r="B2957" s="4" t="s">
        <v>26</v>
      </c>
      <c r="C2957" s="33">
        <v>1197831</v>
      </c>
      <c r="D2957" s="5">
        <v>44267</v>
      </c>
      <c r="E2957" s="4" t="s">
        <v>48</v>
      </c>
      <c r="F2957" s="4" t="s">
        <v>90</v>
      </c>
      <c r="G2957" s="4" t="s">
        <v>91</v>
      </c>
      <c r="H2957" s="6" t="s">
        <v>19</v>
      </c>
      <c r="I2957" s="7">
        <v>37</v>
      </c>
      <c r="J2957" s="8">
        <v>113</v>
      </c>
      <c r="K2957" s="9">
        <v>4181</v>
      </c>
      <c r="L2957" s="9">
        <v>1839.64</v>
      </c>
      <c r="M2957" s="10">
        <v>0.44</v>
      </c>
      <c r="N2957" s="4" t="s">
        <v>24</v>
      </c>
      <c r="O2957" s="4" t="str">
        <f>TEXT(Table1[[#This Row],[Invoice Date]],"yyyy")</f>
        <v>2021</v>
      </c>
      <c r="P2957" s="4" t="str">
        <f>TEXT(Table1[[#This Row],[Invoice Date]],"mmm")</f>
        <v>Mar</v>
      </c>
      <c r="Q2957" s="27">
        <f>WEEKNUM(Table1[[#This Row],[Invoice Date]]) + IF(YEAR(Table1[[#This Row],[Invoice Date]])=2021, 52, 0)</f>
        <v>63</v>
      </c>
    </row>
    <row r="2958" spans="2:17" ht="14.25" customHeight="1" x14ac:dyDescent="0.3">
      <c r="B2958" s="4" t="s">
        <v>26</v>
      </c>
      <c r="C2958" s="33">
        <v>1197831</v>
      </c>
      <c r="D2958" s="5">
        <v>44267</v>
      </c>
      <c r="E2958" s="4" t="s">
        <v>48</v>
      </c>
      <c r="F2958" s="4" t="s">
        <v>90</v>
      </c>
      <c r="G2958" s="4" t="s">
        <v>91</v>
      </c>
      <c r="H2958" s="6" t="s">
        <v>23</v>
      </c>
      <c r="I2958" s="7">
        <v>40</v>
      </c>
      <c r="J2958" s="8">
        <v>112</v>
      </c>
      <c r="K2958" s="9">
        <v>4480</v>
      </c>
      <c r="L2958" s="9">
        <v>1299.1999999999998</v>
      </c>
      <c r="M2958" s="10">
        <v>0.28999999999999998</v>
      </c>
      <c r="N2958" s="4" t="s">
        <v>24</v>
      </c>
      <c r="O2958" s="4" t="str">
        <f>TEXT(Table1[[#This Row],[Invoice Date]],"yyyy")</f>
        <v>2021</v>
      </c>
      <c r="P2958" s="4" t="str">
        <f>TEXT(Table1[[#This Row],[Invoice Date]],"mmm")</f>
        <v>Mar</v>
      </c>
      <c r="Q2958" s="27">
        <f>WEEKNUM(Table1[[#This Row],[Invoice Date]]) + IF(YEAR(Table1[[#This Row],[Invoice Date]])=2021, 52, 0)</f>
        <v>63</v>
      </c>
    </row>
    <row r="2959" spans="2:17" ht="14.25" customHeight="1" x14ac:dyDescent="0.3">
      <c r="B2959" s="4" t="s">
        <v>26</v>
      </c>
      <c r="C2959" s="33">
        <v>1197831</v>
      </c>
      <c r="D2959" s="5">
        <v>44267</v>
      </c>
      <c r="E2959" s="4" t="s">
        <v>48</v>
      </c>
      <c r="F2959" s="4" t="s">
        <v>90</v>
      </c>
      <c r="G2959" s="4" t="s">
        <v>91</v>
      </c>
      <c r="H2959" s="6" t="s">
        <v>23</v>
      </c>
      <c r="I2959" s="7">
        <v>48</v>
      </c>
      <c r="J2959" s="8">
        <v>95</v>
      </c>
      <c r="K2959" s="9">
        <v>4560</v>
      </c>
      <c r="L2959" s="9">
        <v>1641.6</v>
      </c>
      <c r="M2959" s="10">
        <v>0.36</v>
      </c>
      <c r="N2959" s="4" t="s">
        <v>83</v>
      </c>
      <c r="O2959" s="4" t="str">
        <f>TEXT(Table1[[#This Row],[Invoice Date]],"yyyy")</f>
        <v>2021</v>
      </c>
      <c r="P2959" s="4" t="str">
        <f>TEXT(Table1[[#This Row],[Invoice Date]],"mmm")</f>
        <v>Mar</v>
      </c>
      <c r="Q2959" s="27">
        <f>WEEKNUM(Table1[[#This Row],[Invoice Date]]) + IF(YEAR(Table1[[#This Row],[Invoice Date]])=2021, 52, 0)</f>
        <v>63</v>
      </c>
    </row>
    <row r="2960" spans="2:17" ht="14.25" customHeight="1" x14ac:dyDescent="0.3">
      <c r="B2960" s="4" t="s">
        <v>26</v>
      </c>
      <c r="C2960" s="33">
        <v>1197831</v>
      </c>
      <c r="D2960" s="5">
        <v>44267</v>
      </c>
      <c r="E2960" s="4" t="s">
        <v>48</v>
      </c>
      <c r="F2960" s="4" t="s">
        <v>90</v>
      </c>
      <c r="G2960" s="4" t="s">
        <v>91</v>
      </c>
      <c r="H2960" s="6" t="s">
        <v>19</v>
      </c>
      <c r="I2960" s="7">
        <v>46</v>
      </c>
      <c r="J2960" s="8">
        <v>101</v>
      </c>
      <c r="K2960" s="9">
        <v>4646</v>
      </c>
      <c r="L2960" s="9">
        <v>2462.38</v>
      </c>
      <c r="M2960" s="10">
        <v>0.53</v>
      </c>
      <c r="N2960" s="4" t="s">
        <v>83</v>
      </c>
      <c r="O2960" s="4" t="str">
        <f>TEXT(Table1[[#This Row],[Invoice Date]],"yyyy")</f>
        <v>2021</v>
      </c>
      <c r="P2960" s="4" t="str">
        <f>TEXT(Table1[[#This Row],[Invoice Date]],"mmm")</f>
        <v>Mar</v>
      </c>
      <c r="Q2960" s="27">
        <f>WEEKNUM(Table1[[#This Row],[Invoice Date]]) + IF(YEAR(Table1[[#This Row],[Invoice Date]])=2021, 52, 0)</f>
        <v>63</v>
      </c>
    </row>
    <row r="2961" spans="2:17" ht="14.25" customHeight="1" x14ac:dyDescent="0.3">
      <c r="B2961" s="4" t="s">
        <v>26</v>
      </c>
      <c r="C2961" s="33">
        <v>1197831</v>
      </c>
      <c r="D2961" s="5">
        <v>44267</v>
      </c>
      <c r="E2961" s="4" t="s">
        <v>48</v>
      </c>
      <c r="F2961" s="4" t="s">
        <v>90</v>
      </c>
      <c r="G2961" s="4" t="s">
        <v>91</v>
      </c>
      <c r="H2961" s="6" t="s">
        <v>20</v>
      </c>
      <c r="I2961" s="7">
        <v>39</v>
      </c>
      <c r="J2961" s="8">
        <v>124</v>
      </c>
      <c r="K2961" s="9">
        <v>4836</v>
      </c>
      <c r="L2961" s="9">
        <v>1837.68</v>
      </c>
      <c r="M2961" s="10">
        <v>0.38</v>
      </c>
      <c r="N2961" s="4" t="s">
        <v>24</v>
      </c>
      <c r="O2961" s="4" t="str">
        <f>TEXT(Table1[[#This Row],[Invoice Date]],"yyyy")</f>
        <v>2021</v>
      </c>
      <c r="P2961" s="4" t="str">
        <f>TEXT(Table1[[#This Row],[Invoice Date]],"mmm")</f>
        <v>Mar</v>
      </c>
      <c r="Q2961" s="27">
        <f>WEEKNUM(Table1[[#This Row],[Invoice Date]]) + IF(YEAR(Table1[[#This Row],[Invoice Date]])=2021, 52, 0)</f>
        <v>63</v>
      </c>
    </row>
    <row r="2962" spans="2:17" ht="14.25" customHeight="1" x14ac:dyDescent="0.3">
      <c r="B2962" s="4" t="s">
        <v>26</v>
      </c>
      <c r="C2962" s="33">
        <v>1197831</v>
      </c>
      <c r="D2962" s="5">
        <v>44267</v>
      </c>
      <c r="E2962" s="4" t="s">
        <v>48</v>
      </c>
      <c r="F2962" s="4" t="s">
        <v>90</v>
      </c>
      <c r="G2962" s="4" t="s">
        <v>91</v>
      </c>
      <c r="H2962" s="6" t="s">
        <v>17</v>
      </c>
      <c r="I2962" s="7">
        <v>30</v>
      </c>
      <c r="J2962" s="8">
        <v>163</v>
      </c>
      <c r="K2962" s="9">
        <v>4890</v>
      </c>
      <c r="L2962" s="9">
        <v>2102.7000000000003</v>
      </c>
      <c r="M2962" s="10">
        <v>0.43000000000000005</v>
      </c>
      <c r="N2962" s="4" t="s">
        <v>24</v>
      </c>
      <c r="O2962" s="4" t="str">
        <f>TEXT(Table1[[#This Row],[Invoice Date]],"yyyy")</f>
        <v>2021</v>
      </c>
      <c r="P2962" s="4" t="str">
        <f>TEXT(Table1[[#This Row],[Invoice Date]],"mmm")</f>
        <v>Mar</v>
      </c>
      <c r="Q2962" s="27">
        <f>WEEKNUM(Table1[[#This Row],[Invoice Date]]) + IF(YEAR(Table1[[#This Row],[Invoice Date]])=2021, 52, 0)</f>
        <v>63</v>
      </c>
    </row>
    <row r="2963" spans="2:17" ht="14.25" customHeight="1" x14ac:dyDescent="0.3">
      <c r="B2963" s="4" t="s">
        <v>26</v>
      </c>
      <c r="C2963" s="33">
        <v>1197831</v>
      </c>
      <c r="D2963" s="5">
        <v>44267</v>
      </c>
      <c r="E2963" s="4" t="s">
        <v>48</v>
      </c>
      <c r="F2963" s="4" t="s">
        <v>90</v>
      </c>
      <c r="G2963" s="4" t="s">
        <v>91</v>
      </c>
      <c r="H2963" s="6" t="s">
        <v>17</v>
      </c>
      <c r="I2963" s="7">
        <v>37</v>
      </c>
      <c r="J2963" s="8">
        <v>137</v>
      </c>
      <c r="K2963" s="9">
        <v>5069</v>
      </c>
      <c r="L2963" s="9">
        <v>2534.5</v>
      </c>
      <c r="M2963" s="10">
        <v>0.5</v>
      </c>
      <c r="N2963" s="4" t="s">
        <v>83</v>
      </c>
      <c r="O2963" s="4" t="str">
        <f>TEXT(Table1[[#This Row],[Invoice Date]],"yyyy")</f>
        <v>2021</v>
      </c>
      <c r="P2963" s="4" t="str">
        <f>TEXT(Table1[[#This Row],[Invoice Date]],"mmm")</f>
        <v>Mar</v>
      </c>
      <c r="Q2963" s="27">
        <f>WEEKNUM(Table1[[#This Row],[Invoice Date]]) + IF(YEAR(Table1[[#This Row],[Invoice Date]])=2021, 52, 0)</f>
        <v>63</v>
      </c>
    </row>
    <row r="2964" spans="2:17" ht="14.25" customHeight="1" x14ac:dyDescent="0.3">
      <c r="B2964" s="4" t="s">
        <v>26</v>
      </c>
      <c r="C2964" s="33">
        <v>1197831</v>
      </c>
      <c r="D2964" s="5">
        <v>44267</v>
      </c>
      <c r="E2964" s="4" t="s">
        <v>48</v>
      </c>
      <c r="F2964" s="4" t="s">
        <v>90</v>
      </c>
      <c r="G2964" s="4" t="s">
        <v>91</v>
      </c>
      <c r="H2964" s="6" t="s">
        <v>20</v>
      </c>
      <c r="I2964" s="7">
        <v>49</v>
      </c>
      <c r="J2964" s="8">
        <v>113</v>
      </c>
      <c r="K2964" s="9">
        <v>5537</v>
      </c>
      <c r="L2964" s="9">
        <v>2713.13</v>
      </c>
      <c r="M2964" s="10">
        <v>0.49</v>
      </c>
      <c r="N2964" s="4" t="s">
        <v>83</v>
      </c>
      <c r="O2964" s="4" t="str">
        <f>TEXT(Table1[[#This Row],[Invoice Date]],"yyyy")</f>
        <v>2021</v>
      </c>
      <c r="P2964" s="4" t="str">
        <f>TEXT(Table1[[#This Row],[Invoice Date]],"mmm")</f>
        <v>Mar</v>
      </c>
      <c r="Q2964" s="27">
        <f>WEEKNUM(Table1[[#This Row],[Invoice Date]]) + IF(YEAR(Table1[[#This Row],[Invoice Date]])=2021, 52, 0)</f>
        <v>63</v>
      </c>
    </row>
    <row r="2965" spans="2:17" ht="14.25" customHeight="1" x14ac:dyDescent="0.3">
      <c r="B2965" s="4" t="s">
        <v>34</v>
      </c>
      <c r="C2965" s="33">
        <v>1189833</v>
      </c>
      <c r="D2965" s="5">
        <v>44267</v>
      </c>
      <c r="E2965" s="4" t="s">
        <v>31</v>
      </c>
      <c r="F2965" s="4" t="s">
        <v>32</v>
      </c>
      <c r="G2965" s="4" t="s">
        <v>35</v>
      </c>
      <c r="H2965" s="6" t="s">
        <v>23</v>
      </c>
      <c r="I2965" s="7">
        <v>29</v>
      </c>
      <c r="J2965" s="8">
        <v>210</v>
      </c>
      <c r="K2965" s="9">
        <v>6090</v>
      </c>
      <c r="L2965" s="9">
        <v>1400.7</v>
      </c>
      <c r="M2965" s="10">
        <v>0.23</v>
      </c>
      <c r="N2965" s="4" t="s">
        <v>24</v>
      </c>
      <c r="O2965" s="4" t="str">
        <f>TEXT(Table1[[#This Row],[Invoice Date]],"yyyy")</f>
        <v>2021</v>
      </c>
      <c r="P2965" s="4" t="str">
        <f>TEXT(Table1[[#This Row],[Invoice Date]],"mmm")</f>
        <v>Mar</v>
      </c>
      <c r="Q2965" s="27">
        <f>WEEKNUM(Table1[[#This Row],[Invoice Date]]) + IF(YEAR(Table1[[#This Row],[Invoice Date]])=2021, 52, 0)</f>
        <v>63</v>
      </c>
    </row>
    <row r="2966" spans="2:17" ht="14.25" customHeight="1" x14ac:dyDescent="0.3">
      <c r="B2966" s="4" t="s">
        <v>34</v>
      </c>
      <c r="C2966" s="33">
        <v>1189833</v>
      </c>
      <c r="D2966" s="5">
        <v>44267</v>
      </c>
      <c r="E2966" s="4" t="s">
        <v>31</v>
      </c>
      <c r="F2966" s="4" t="s">
        <v>32</v>
      </c>
      <c r="G2966" s="4" t="s">
        <v>35</v>
      </c>
      <c r="H2966" s="6" t="s">
        <v>23</v>
      </c>
      <c r="I2966" s="7">
        <v>41</v>
      </c>
      <c r="J2966" s="8">
        <v>182</v>
      </c>
      <c r="K2966" s="9">
        <v>7462</v>
      </c>
      <c r="L2966" s="9">
        <v>2313.2199999999998</v>
      </c>
      <c r="M2966" s="10">
        <v>0.31</v>
      </c>
      <c r="N2966" s="4" t="s">
        <v>83</v>
      </c>
      <c r="O2966" s="4" t="str">
        <f>TEXT(Table1[[#This Row],[Invoice Date]],"yyyy")</f>
        <v>2021</v>
      </c>
      <c r="P2966" s="4" t="str">
        <f>TEXT(Table1[[#This Row],[Invoice Date]],"mmm")</f>
        <v>Mar</v>
      </c>
      <c r="Q2966" s="27">
        <f>WEEKNUM(Table1[[#This Row],[Invoice Date]]) + IF(YEAR(Table1[[#This Row],[Invoice Date]])=2021, 52, 0)</f>
        <v>63</v>
      </c>
    </row>
    <row r="2967" spans="2:17" ht="14.25" customHeight="1" x14ac:dyDescent="0.3">
      <c r="B2967" s="4" t="s">
        <v>34</v>
      </c>
      <c r="C2967" s="33">
        <v>1189833</v>
      </c>
      <c r="D2967" s="5">
        <v>44267</v>
      </c>
      <c r="E2967" s="4" t="s">
        <v>36</v>
      </c>
      <c r="F2967" s="4" t="s">
        <v>106</v>
      </c>
      <c r="G2967" s="4" t="s">
        <v>107</v>
      </c>
      <c r="H2967" s="6" t="s">
        <v>21</v>
      </c>
      <c r="I2967" s="7">
        <v>19.999999999999996</v>
      </c>
      <c r="J2967" s="8">
        <v>100</v>
      </c>
      <c r="K2967" s="9">
        <v>19999.999999999996</v>
      </c>
      <c r="L2967" s="9">
        <v>6999.9999999999982</v>
      </c>
      <c r="M2967" s="10">
        <v>0.35</v>
      </c>
      <c r="N2967" s="4" t="s">
        <v>83</v>
      </c>
      <c r="O2967" s="4" t="str">
        <f>TEXT(Table1[[#This Row],[Invoice Date]],"yyyy")</f>
        <v>2021</v>
      </c>
      <c r="P2967" s="4" t="str">
        <f>TEXT(Table1[[#This Row],[Invoice Date]],"mmm")</f>
        <v>Mar</v>
      </c>
      <c r="Q2967" s="27">
        <f>WEEKNUM(Table1[[#This Row],[Invoice Date]]) + IF(YEAR(Table1[[#This Row],[Invoice Date]])=2021, 52, 0)</f>
        <v>63</v>
      </c>
    </row>
    <row r="2968" spans="2:17" ht="14.25" customHeight="1" x14ac:dyDescent="0.3">
      <c r="B2968" s="4" t="s">
        <v>34</v>
      </c>
      <c r="C2968" s="33">
        <v>1189833</v>
      </c>
      <c r="D2968" s="5">
        <v>44267</v>
      </c>
      <c r="E2968" s="4" t="s">
        <v>36</v>
      </c>
      <c r="F2968" s="4" t="s">
        <v>106</v>
      </c>
      <c r="G2968" s="4" t="s">
        <v>107</v>
      </c>
      <c r="H2968" s="6" t="s">
        <v>20</v>
      </c>
      <c r="I2968" s="7">
        <v>10.000000000000002</v>
      </c>
      <c r="J2968" s="8">
        <v>250</v>
      </c>
      <c r="K2968" s="9">
        <v>25000.000000000004</v>
      </c>
      <c r="L2968" s="9">
        <v>8750</v>
      </c>
      <c r="M2968" s="10">
        <v>0.35</v>
      </c>
      <c r="N2968" s="4" t="s">
        <v>83</v>
      </c>
      <c r="O2968" s="4" t="str">
        <f>TEXT(Table1[[#This Row],[Invoice Date]],"yyyy")</f>
        <v>2021</v>
      </c>
      <c r="P2968" s="4" t="str">
        <f>TEXT(Table1[[#This Row],[Invoice Date]],"mmm")</f>
        <v>Mar</v>
      </c>
      <c r="Q2968" s="27">
        <f>WEEKNUM(Table1[[#This Row],[Invoice Date]]) + IF(YEAR(Table1[[#This Row],[Invoice Date]])=2021, 52, 0)</f>
        <v>63</v>
      </c>
    </row>
    <row r="2969" spans="2:17" ht="14.25" customHeight="1" x14ac:dyDescent="0.3">
      <c r="B2969" s="4" t="s">
        <v>34</v>
      </c>
      <c r="C2969" s="33">
        <v>1189833</v>
      </c>
      <c r="D2969" s="5">
        <v>44267</v>
      </c>
      <c r="E2969" s="4" t="s">
        <v>36</v>
      </c>
      <c r="F2969" s="4" t="s">
        <v>106</v>
      </c>
      <c r="G2969" s="4" t="s">
        <v>107</v>
      </c>
      <c r="H2969" s="6" t="s">
        <v>19</v>
      </c>
      <c r="I2969" s="7">
        <v>20</v>
      </c>
      <c r="J2969" s="8">
        <v>225</v>
      </c>
      <c r="K2969" s="9">
        <v>45000</v>
      </c>
      <c r="L2969" s="9">
        <v>15749.999999999998</v>
      </c>
      <c r="M2969" s="10">
        <v>0.35</v>
      </c>
      <c r="N2969" s="4" t="s">
        <v>83</v>
      </c>
      <c r="O2969" s="4" t="str">
        <f>TEXT(Table1[[#This Row],[Invoice Date]],"yyyy")</f>
        <v>2021</v>
      </c>
      <c r="P2969" s="4" t="str">
        <f>TEXT(Table1[[#This Row],[Invoice Date]],"mmm")</f>
        <v>Mar</v>
      </c>
      <c r="Q2969" s="27">
        <f>WEEKNUM(Table1[[#This Row],[Invoice Date]]) + IF(YEAR(Table1[[#This Row],[Invoice Date]])=2021, 52, 0)</f>
        <v>63</v>
      </c>
    </row>
    <row r="2970" spans="2:17" ht="14.25" customHeight="1" x14ac:dyDescent="0.3">
      <c r="B2970" s="4" t="s">
        <v>34</v>
      </c>
      <c r="C2970" s="33">
        <v>1189833</v>
      </c>
      <c r="D2970" s="5">
        <v>44267</v>
      </c>
      <c r="E2970" s="4" t="s">
        <v>36</v>
      </c>
      <c r="F2970" s="4" t="s">
        <v>106</v>
      </c>
      <c r="G2970" s="4" t="s">
        <v>107</v>
      </c>
      <c r="H2970" s="6" t="s">
        <v>22</v>
      </c>
      <c r="I2970" s="7">
        <v>35.000000000000007</v>
      </c>
      <c r="J2970" s="8">
        <v>150</v>
      </c>
      <c r="K2970" s="9">
        <v>52500.000000000007</v>
      </c>
      <c r="L2970" s="9">
        <v>18375</v>
      </c>
      <c r="M2970" s="10">
        <v>0.35</v>
      </c>
      <c r="N2970" s="4" t="s">
        <v>83</v>
      </c>
      <c r="O2970" s="4" t="str">
        <f>TEXT(Table1[[#This Row],[Invoice Date]],"yyyy")</f>
        <v>2021</v>
      </c>
      <c r="P2970" s="4" t="str">
        <f>TEXT(Table1[[#This Row],[Invoice Date]],"mmm")</f>
        <v>Mar</v>
      </c>
      <c r="Q2970" s="27">
        <f>WEEKNUM(Table1[[#This Row],[Invoice Date]]) + IF(YEAR(Table1[[#This Row],[Invoice Date]])=2021, 52, 0)</f>
        <v>63</v>
      </c>
    </row>
    <row r="2971" spans="2:17" ht="14.25" customHeight="1" x14ac:dyDescent="0.3">
      <c r="B2971" s="4" t="s">
        <v>34</v>
      </c>
      <c r="C2971" s="33">
        <v>1189833</v>
      </c>
      <c r="D2971" s="5">
        <v>44267</v>
      </c>
      <c r="E2971" s="4" t="s">
        <v>36</v>
      </c>
      <c r="F2971" s="4" t="s">
        <v>106</v>
      </c>
      <c r="G2971" s="4" t="s">
        <v>107</v>
      </c>
      <c r="H2971" s="6" t="s">
        <v>23</v>
      </c>
      <c r="I2971" s="7">
        <v>25</v>
      </c>
      <c r="J2971" s="8">
        <v>250</v>
      </c>
      <c r="K2971" s="9">
        <v>62500</v>
      </c>
      <c r="L2971" s="9">
        <v>21875</v>
      </c>
      <c r="M2971" s="10">
        <v>0.35</v>
      </c>
      <c r="N2971" s="4" t="s">
        <v>83</v>
      </c>
      <c r="O2971" s="4" t="str">
        <f>TEXT(Table1[[#This Row],[Invoice Date]],"yyyy")</f>
        <v>2021</v>
      </c>
      <c r="P2971" s="4" t="str">
        <f>TEXT(Table1[[#This Row],[Invoice Date]],"mmm")</f>
        <v>Mar</v>
      </c>
      <c r="Q2971" s="27">
        <f>WEEKNUM(Table1[[#This Row],[Invoice Date]]) + IF(YEAR(Table1[[#This Row],[Invoice Date]])=2021, 52, 0)</f>
        <v>63</v>
      </c>
    </row>
    <row r="2972" spans="2:17" ht="14.25" customHeight="1" x14ac:dyDescent="0.3">
      <c r="B2972" s="4" t="s">
        <v>26</v>
      </c>
      <c r="C2972" s="33">
        <v>1197831</v>
      </c>
      <c r="D2972" s="5">
        <v>44267</v>
      </c>
      <c r="E2972" s="4" t="s">
        <v>48</v>
      </c>
      <c r="F2972" s="4" t="s">
        <v>90</v>
      </c>
      <c r="G2972" s="4" t="s">
        <v>91</v>
      </c>
      <c r="H2972" s="6" t="s">
        <v>22</v>
      </c>
      <c r="I2972" s="7">
        <v>55.000000000000007</v>
      </c>
      <c r="J2972" s="8">
        <v>150</v>
      </c>
      <c r="K2972" s="9">
        <v>82500.000000000015</v>
      </c>
      <c r="L2972" s="9">
        <v>28875.000000000004</v>
      </c>
      <c r="M2972" s="10">
        <v>0.35</v>
      </c>
      <c r="N2972" s="4" t="s">
        <v>83</v>
      </c>
      <c r="O2972" s="4" t="str">
        <f>TEXT(Table1[[#This Row],[Invoice Date]],"yyyy")</f>
        <v>2021</v>
      </c>
      <c r="P2972" s="4" t="str">
        <f>TEXT(Table1[[#This Row],[Invoice Date]],"mmm")</f>
        <v>Mar</v>
      </c>
      <c r="Q2972" s="27">
        <f>WEEKNUM(Table1[[#This Row],[Invoice Date]]) + IF(YEAR(Table1[[#This Row],[Invoice Date]])=2021, 52, 0)</f>
        <v>63</v>
      </c>
    </row>
    <row r="2973" spans="2:17" ht="14.25" customHeight="1" x14ac:dyDescent="0.3">
      <c r="B2973" s="4" t="s">
        <v>34</v>
      </c>
      <c r="C2973" s="33">
        <v>1189833</v>
      </c>
      <c r="D2973" s="5">
        <v>44267</v>
      </c>
      <c r="E2973" s="4" t="s">
        <v>36</v>
      </c>
      <c r="F2973" s="4" t="s">
        <v>106</v>
      </c>
      <c r="G2973" s="4" t="s">
        <v>107</v>
      </c>
      <c r="H2973" s="6" t="s">
        <v>17</v>
      </c>
      <c r="I2973" s="7">
        <v>20</v>
      </c>
      <c r="J2973" s="8">
        <v>545</v>
      </c>
      <c r="K2973" s="9">
        <v>109000</v>
      </c>
      <c r="L2973" s="9">
        <v>38150</v>
      </c>
      <c r="M2973" s="10">
        <v>0.35</v>
      </c>
      <c r="N2973" s="4" t="s">
        <v>83</v>
      </c>
      <c r="O2973" s="4" t="str">
        <f>TEXT(Table1[[#This Row],[Invoice Date]],"yyyy")</f>
        <v>2021</v>
      </c>
      <c r="P2973" s="4" t="str">
        <f>TEXT(Table1[[#This Row],[Invoice Date]],"mmm")</f>
        <v>Mar</v>
      </c>
      <c r="Q2973" s="27">
        <f>WEEKNUM(Table1[[#This Row],[Invoice Date]]) + IF(YEAR(Table1[[#This Row],[Invoice Date]])=2021, 52, 0)</f>
        <v>63</v>
      </c>
    </row>
    <row r="2974" spans="2:17" ht="14.25" customHeight="1" x14ac:dyDescent="0.3">
      <c r="B2974" s="4" t="s">
        <v>26</v>
      </c>
      <c r="C2974" s="33">
        <v>1197831</v>
      </c>
      <c r="D2974" s="5">
        <v>44267</v>
      </c>
      <c r="E2974" s="4" t="s">
        <v>48</v>
      </c>
      <c r="F2974" s="4" t="s">
        <v>90</v>
      </c>
      <c r="G2974" s="4" t="s">
        <v>91</v>
      </c>
      <c r="H2974" s="6" t="s">
        <v>21</v>
      </c>
      <c r="I2974" s="7">
        <v>50</v>
      </c>
      <c r="J2974" s="8">
        <v>250</v>
      </c>
      <c r="K2974" s="9">
        <v>125000</v>
      </c>
      <c r="L2974" s="9">
        <v>50000</v>
      </c>
      <c r="M2974" s="10">
        <v>0.4</v>
      </c>
      <c r="N2974" s="4" t="s">
        <v>83</v>
      </c>
      <c r="O2974" s="4" t="str">
        <f>TEXT(Table1[[#This Row],[Invoice Date]],"yyyy")</f>
        <v>2021</v>
      </c>
      <c r="P2974" s="4" t="str">
        <f>TEXT(Table1[[#This Row],[Invoice Date]],"mmm")</f>
        <v>Mar</v>
      </c>
      <c r="Q2974" s="27">
        <f>WEEKNUM(Table1[[#This Row],[Invoice Date]]) + IF(YEAR(Table1[[#This Row],[Invoice Date]])=2021, 52, 0)</f>
        <v>63</v>
      </c>
    </row>
    <row r="2975" spans="2:17" ht="14.25" customHeight="1" x14ac:dyDescent="0.3">
      <c r="B2975" s="4" t="s">
        <v>26</v>
      </c>
      <c r="C2975" s="33">
        <v>1197831</v>
      </c>
      <c r="D2975" s="5">
        <v>44267</v>
      </c>
      <c r="E2975" s="4" t="s">
        <v>36</v>
      </c>
      <c r="F2975" s="4" t="s">
        <v>53</v>
      </c>
      <c r="G2975" s="4" t="s">
        <v>54</v>
      </c>
      <c r="H2975" s="6" t="s">
        <v>20</v>
      </c>
      <c r="I2975" s="7">
        <v>30</v>
      </c>
      <c r="J2975" s="8">
        <v>500</v>
      </c>
      <c r="K2975" s="9">
        <v>150000</v>
      </c>
      <c r="L2975" s="9">
        <v>52500</v>
      </c>
      <c r="M2975" s="10">
        <v>0.35</v>
      </c>
      <c r="N2975" s="4" t="s">
        <v>24</v>
      </c>
      <c r="O2975" s="4" t="str">
        <f>TEXT(Table1[[#This Row],[Invoice Date]],"yyyy")</f>
        <v>2021</v>
      </c>
      <c r="P2975" s="4" t="str">
        <f>TEXT(Table1[[#This Row],[Invoice Date]],"mmm")</f>
        <v>Mar</v>
      </c>
      <c r="Q2975" s="27">
        <f>WEEKNUM(Table1[[#This Row],[Invoice Date]]) + IF(YEAR(Table1[[#This Row],[Invoice Date]])=2021, 52, 0)</f>
        <v>63</v>
      </c>
    </row>
    <row r="2976" spans="2:17" ht="14.25" customHeight="1" x14ac:dyDescent="0.3">
      <c r="B2976" s="4" t="s">
        <v>26</v>
      </c>
      <c r="C2976" s="33">
        <v>1197831</v>
      </c>
      <c r="D2976" s="5">
        <v>44267</v>
      </c>
      <c r="E2976" s="4" t="s">
        <v>48</v>
      </c>
      <c r="F2976" s="4" t="s">
        <v>90</v>
      </c>
      <c r="G2976" s="4" t="s">
        <v>91</v>
      </c>
      <c r="H2976" s="6" t="s">
        <v>23</v>
      </c>
      <c r="I2976" s="7">
        <v>50</v>
      </c>
      <c r="J2976" s="8">
        <v>350</v>
      </c>
      <c r="K2976" s="9">
        <v>175000</v>
      </c>
      <c r="L2976" s="9">
        <v>43750</v>
      </c>
      <c r="M2976" s="10">
        <v>0.25</v>
      </c>
      <c r="N2976" s="4" t="s">
        <v>83</v>
      </c>
      <c r="O2976" s="4" t="str">
        <f>TEXT(Table1[[#This Row],[Invoice Date]],"yyyy")</f>
        <v>2021</v>
      </c>
      <c r="P2976" s="4" t="str">
        <f>TEXT(Table1[[#This Row],[Invoice Date]],"mmm")</f>
        <v>Mar</v>
      </c>
      <c r="Q2976" s="27">
        <f>WEEKNUM(Table1[[#This Row],[Invoice Date]]) + IF(YEAR(Table1[[#This Row],[Invoice Date]])=2021, 52, 0)</f>
        <v>63</v>
      </c>
    </row>
    <row r="2977" spans="2:17" ht="14.25" customHeight="1" x14ac:dyDescent="0.3">
      <c r="B2977" s="4" t="s">
        <v>26</v>
      </c>
      <c r="C2977" s="33">
        <v>1197831</v>
      </c>
      <c r="D2977" s="5">
        <v>44267</v>
      </c>
      <c r="E2977" s="4" t="s">
        <v>48</v>
      </c>
      <c r="F2977" s="4" t="s">
        <v>90</v>
      </c>
      <c r="G2977" s="4" t="s">
        <v>91</v>
      </c>
      <c r="H2977" s="6" t="s">
        <v>19</v>
      </c>
      <c r="I2977" s="7">
        <v>50</v>
      </c>
      <c r="J2977" s="8">
        <v>375</v>
      </c>
      <c r="K2977" s="9">
        <v>187500</v>
      </c>
      <c r="L2977" s="9">
        <v>75000</v>
      </c>
      <c r="M2977" s="10">
        <v>0.4</v>
      </c>
      <c r="N2977" s="4" t="s">
        <v>83</v>
      </c>
      <c r="O2977" s="4" t="str">
        <f>TEXT(Table1[[#This Row],[Invoice Date]],"yyyy")</f>
        <v>2021</v>
      </c>
      <c r="P2977" s="4" t="str">
        <f>TEXT(Table1[[#This Row],[Invoice Date]],"mmm")</f>
        <v>Mar</v>
      </c>
      <c r="Q2977" s="27">
        <f>WEEKNUM(Table1[[#This Row],[Invoice Date]]) + IF(YEAR(Table1[[#This Row],[Invoice Date]])=2021, 52, 0)</f>
        <v>63</v>
      </c>
    </row>
    <row r="2978" spans="2:17" ht="14.25" customHeight="1" x14ac:dyDescent="0.3">
      <c r="B2978" s="4" t="s">
        <v>26</v>
      </c>
      <c r="C2978" s="33">
        <v>1197831</v>
      </c>
      <c r="D2978" s="5">
        <v>44267</v>
      </c>
      <c r="E2978" s="4" t="s">
        <v>48</v>
      </c>
      <c r="F2978" s="4" t="s">
        <v>90</v>
      </c>
      <c r="G2978" s="4" t="s">
        <v>91</v>
      </c>
      <c r="H2978" s="6" t="s">
        <v>20</v>
      </c>
      <c r="I2978" s="7">
        <v>50</v>
      </c>
      <c r="J2978" s="8">
        <v>375</v>
      </c>
      <c r="K2978" s="9">
        <v>187500</v>
      </c>
      <c r="L2978" s="9">
        <v>65625</v>
      </c>
      <c r="M2978" s="10">
        <v>0.35</v>
      </c>
      <c r="N2978" s="4" t="s">
        <v>83</v>
      </c>
      <c r="O2978" s="4" t="str">
        <f>TEXT(Table1[[#This Row],[Invoice Date]],"yyyy")</f>
        <v>2021</v>
      </c>
      <c r="P2978" s="4" t="str">
        <f>TEXT(Table1[[#This Row],[Invoice Date]],"mmm")</f>
        <v>Mar</v>
      </c>
      <c r="Q2978" s="27">
        <f>WEEKNUM(Table1[[#This Row],[Invoice Date]]) + IF(YEAR(Table1[[#This Row],[Invoice Date]])=2021, 52, 0)</f>
        <v>63</v>
      </c>
    </row>
    <row r="2979" spans="2:17" ht="14.25" customHeight="1" x14ac:dyDescent="0.3">
      <c r="B2979" s="4" t="s">
        <v>26</v>
      </c>
      <c r="C2979" s="33">
        <v>1197831</v>
      </c>
      <c r="D2979" s="5">
        <v>44267</v>
      </c>
      <c r="E2979" s="4" t="s">
        <v>48</v>
      </c>
      <c r="F2979" s="4" t="s">
        <v>90</v>
      </c>
      <c r="G2979" s="4" t="s">
        <v>91</v>
      </c>
      <c r="H2979" s="6" t="s">
        <v>17</v>
      </c>
      <c r="I2979" s="7">
        <v>40</v>
      </c>
      <c r="J2979" s="8">
        <v>525</v>
      </c>
      <c r="K2979" s="9">
        <v>210000</v>
      </c>
      <c r="L2979" s="9">
        <v>84000</v>
      </c>
      <c r="M2979" s="10">
        <v>0.4</v>
      </c>
      <c r="N2979" s="4" t="s">
        <v>83</v>
      </c>
      <c r="O2979" s="4" t="str">
        <f>TEXT(Table1[[#This Row],[Invoice Date]],"yyyy")</f>
        <v>2021</v>
      </c>
      <c r="P2979" s="4" t="str">
        <f>TEXT(Table1[[#This Row],[Invoice Date]],"mmm")</f>
        <v>Mar</v>
      </c>
      <c r="Q2979" s="27">
        <f>WEEKNUM(Table1[[#This Row],[Invoice Date]]) + IF(YEAR(Table1[[#This Row],[Invoice Date]])=2021, 52, 0)</f>
        <v>63</v>
      </c>
    </row>
    <row r="2980" spans="2:17" ht="14.25" customHeight="1" x14ac:dyDescent="0.3">
      <c r="B2980" s="4" t="s">
        <v>34</v>
      </c>
      <c r="C2980" s="33">
        <v>1189833</v>
      </c>
      <c r="D2980" s="5">
        <v>44267</v>
      </c>
      <c r="E2980" s="4" t="s">
        <v>31</v>
      </c>
      <c r="F2980" s="4" t="s">
        <v>32</v>
      </c>
      <c r="G2980" s="4" t="s">
        <v>35</v>
      </c>
      <c r="H2980" s="6" t="s">
        <v>23</v>
      </c>
      <c r="I2980" s="7">
        <v>45</v>
      </c>
      <c r="J2980" s="8">
        <v>700</v>
      </c>
      <c r="K2980" s="9">
        <v>315000</v>
      </c>
      <c r="L2980" s="9">
        <v>63000</v>
      </c>
      <c r="M2980" s="10">
        <v>0.2</v>
      </c>
      <c r="N2980" s="4" t="s">
        <v>24</v>
      </c>
      <c r="O2980" s="4" t="str">
        <f>TEXT(Table1[[#This Row],[Invoice Date]],"yyyy")</f>
        <v>2021</v>
      </c>
      <c r="P2980" s="4" t="str">
        <f>TEXT(Table1[[#This Row],[Invoice Date]],"mmm")</f>
        <v>Mar</v>
      </c>
      <c r="Q2980" s="27">
        <f>WEEKNUM(Table1[[#This Row],[Invoice Date]]) + IF(YEAR(Table1[[#This Row],[Invoice Date]])=2021, 52, 0)</f>
        <v>63</v>
      </c>
    </row>
    <row r="2981" spans="2:17" ht="14.25" customHeight="1" x14ac:dyDescent="0.3">
      <c r="B2981" s="4" t="s">
        <v>14</v>
      </c>
      <c r="C2981" s="33">
        <v>1185732</v>
      </c>
      <c r="D2981" s="5">
        <v>44268</v>
      </c>
      <c r="E2981" s="4" t="s">
        <v>15</v>
      </c>
      <c r="F2981" s="4" t="s">
        <v>121</v>
      </c>
      <c r="G2981" s="4" t="s">
        <v>122</v>
      </c>
      <c r="H2981" s="6" t="s">
        <v>21</v>
      </c>
      <c r="I2981" s="7">
        <v>32</v>
      </c>
      <c r="J2981" s="8">
        <v>31</v>
      </c>
      <c r="K2981" s="9">
        <v>992</v>
      </c>
      <c r="L2981" s="9">
        <v>525.76</v>
      </c>
      <c r="M2981" s="10">
        <v>0.53</v>
      </c>
      <c r="N2981" s="4" t="s">
        <v>83</v>
      </c>
      <c r="O2981" s="4" t="str">
        <f>TEXT(Table1[[#This Row],[Invoice Date]],"yyyy")</f>
        <v>2021</v>
      </c>
      <c r="P2981" s="4" t="str">
        <f>TEXT(Table1[[#This Row],[Invoice Date]],"mmm")</f>
        <v>Mar</v>
      </c>
      <c r="Q2981" s="27">
        <f>WEEKNUM(Table1[[#This Row],[Invoice Date]]) + IF(YEAR(Table1[[#This Row],[Invoice Date]])=2021, 52, 0)</f>
        <v>63</v>
      </c>
    </row>
    <row r="2982" spans="2:17" ht="14.25" customHeight="1" x14ac:dyDescent="0.3">
      <c r="B2982" s="4" t="s">
        <v>26</v>
      </c>
      <c r="C2982" s="33">
        <v>1197831</v>
      </c>
      <c r="D2982" s="5">
        <v>44268</v>
      </c>
      <c r="E2982" s="4" t="s">
        <v>15</v>
      </c>
      <c r="F2982" s="4" t="s">
        <v>129</v>
      </c>
      <c r="G2982" s="4" t="s">
        <v>130</v>
      </c>
      <c r="H2982" s="6" t="s">
        <v>22</v>
      </c>
      <c r="I2982" s="7">
        <v>36</v>
      </c>
      <c r="J2982" s="8">
        <v>31</v>
      </c>
      <c r="K2982" s="9">
        <v>1116</v>
      </c>
      <c r="L2982" s="9">
        <v>334.8</v>
      </c>
      <c r="M2982" s="10">
        <v>0.3</v>
      </c>
      <c r="N2982" s="4" t="s">
        <v>24</v>
      </c>
      <c r="O2982" s="4" t="str">
        <f>TEXT(Table1[[#This Row],[Invoice Date]],"yyyy")</f>
        <v>2021</v>
      </c>
      <c r="P2982" s="4" t="str">
        <f>TEXT(Table1[[#This Row],[Invoice Date]],"mmm")</f>
        <v>Mar</v>
      </c>
      <c r="Q2982" s="27">
        <f>WEEKNUM(Table1[[#This Row],[Invoice Date]]) + IF(YEAR(Table1[[#This Row],[Invoice Date]])=2021, 52, 0)</f>
        <v>63</v>
      </c>
    </row>
    <row r="2983" spans="2:17" ht="14.25" customHeight="1" x14ac:dyDescent="0.3">
      <c r="B2983" s="4" t="s">
        <v>26</v>
      </c>
      <c r="C2983" s="33">
        <v>1197831</v>
      </c>
      <c r="D2983" s="5">
        <v>44268</v>
      </c>
      <c r="E2983" s="4" t="s">
        <v>15</v>
      </c>
      <c r="F2983" s="4" t="s">
        <v>129</v>
      </c>
      <c r="G2983" s="4" t="s">
        <v>130</v>
      </c>
      <c r="H2983" s="6" t="s">
        <v>22</v>
      </c>
      <c r="I2983" s="7">
        <v>46</v>
      </c>
      <c r="J2983" s="8">
        <v>29</v>
      </c>
      <c r="K2983" s="9">
        <v>1334</v>
      </c>
      <c r="L2983" s="9">
        <v>520.26</v>
      </c>
      <c r="M2983" s="10">
        <v>0.39</v>
      </c>
      <c r="N2983" s="4" t="s">
        <v>83</v>
      </c>
      <c r="O2983" s="4" t="str">
        <f>TEXT(Table1[[#This Row],[Invoice Date]],"yyyy")</f>
        <v>2021</v>
      </c>
      <c r="P2983" s="4" t="str">
        <f>TEXT(Table1[[#This Row],[Invoice Date]],"mmm")</f>
        <v>Mar</v>
      </c>
      <c r="Q2983" s="27">
        <f>WEEKNUM(Table1[[#This Row],[Invoice Date]]) + IF(YEAR(Table1[[#This Row],[Invoice Date]])=2021, 52, 0)</f>
        <v>63</v>
      </c>
    </row>
    <row r="2984" spans="2:17" ht="14.25" customHeight="1" x14ac:dyDescent="0.3">
      <c r="B2984" s="4" t="s">
        <v>26</v>
      </c>
      <c r="C2984" s="33">
        <v>1197831</v>
      </c>
      <c r="D2984" s="5">
        <v>44268</v>
      </c>
      <c r="E2984" s="4" t="s">
        <v>15</v>
      </c>
      <c r="F2984" s="4" t="s">
        <v>129</v>
      </c>
      <c r="G2984" s="4" t="s">
        <v>130</v>
      </c>
      <c r="H2984" s="6" t="s">
        <v>20</v>
      </c>
      <c r="I2984" s="7">
        <v>23</v>
      </c>
      <c r="J2984" s="8">
        <v>60</v>
      </c>
      <c r="K2984" s="9">
        <v>1380</v>
      </c>
      <c r="L2984" s="9">
        <v>441.6</v>
      </c>
      <c r="M2984" s="10">
        <v>0.32</v>
      </c>
      <c r="N2984" s="4" t="s">
        <v>24</v>
      </c>
      <c r="O2984" s="4" t="str">
        <f>TEXT(Table1[[#This Row],[Invoice Date]],"yyyy")</f>
        <v>2021</v>
      </c>
      <c r="P2984" s="4" t="str">
        <f>TEXT(Table1[[#This Row],[Invoice Date]],"mmm")</f>
        <v>Mar</v>
      </c>
      <c r="Q2984" s="27">
        <f>WEEKNUM(Table1[[#This Row],[Invoice Date]]) + IF(YEAR(Table1[[#This Row],[Invoice Date]])=2021, 52, 0)</f>
        <v>63</v>
      </c>
    </row>
    <row r="2985" spans="2:17" ht="14.25" customHeight="1" x14ac:dyDescent="0.3">
      <c r="B2985" s="4" t="s">
        <v>26</v>
      </c>
      <c r="C2985" s="33">
        <v>1197831</v>
      </c>
      <c r="D2985" s="5">
        <v>44268</v>
      </c>
      <c r="E2985" s="4" t="s">
        <v>15</v>
      </c>
      <c r="F2985" s="4" t="s">
        <v>129</v>
      </c>
      <c r="G2985" s="4" t="s">
        <v>130</v>
      </c>
      <c r="H2985" s="6" t="s">
        <v>20</v>
      </c>
      <c r="I2985" s="7">
        <v>28</v>
      </c>
      <c r="J2985" s="8">
        <v>50</v>
      </c>
      <c r="K2985" s="9">
        <v>1400</v>
      </c>
      <c r="L2985" s="9">
        <v>546</v>
      </c>
      <c r="M2985" s="10">
        <v>0.39</v>
      </c>
      <c r="N2985" s="4" t="s">
        <v>83</v>
      </c>
      <c r="O2985" s="4" t="str">
        <f>TEXT(Table1[[#This Row],[Invoice Date]],"yyyy")</f>
        <v>2021</v>
      </c>
      <c r="P2985" s="4" t="str">
        <f>TEXT(Table1[[#This Row],[Invoice Date]],"mmm")</f>
        <v>Mar</v>
      </c>
      <c r="Q2985" s="27">
        <f>WEEKNUM(Table1[[#This Row],[Invoice Date]]) + IF(YEAR(Table1[[#This Row],[Invoice Date]])=2021, 52, 0)</f>
        <v>63</v>
      </c>
    </row>
    <row r="2986" spans="2:17" ht="14.25" customHeight="1" x14ac:dyDescent="0.3">
      <c r="B2986" s="4" t="s">
        <v>26</v>
      </c>
      <c r="C2986" s="33">
        <v>1197831</v>
      </c>
      <c r="D2986" s="5">
        <v>44268</v>
      </c>
      <c r="E2986" s="4" t="s">
        <v>15</v>
      </c>
      <c r="F2986" s="4" t="s">
        <v>129</v>
      </c>
      <c r="G2986" s="4" t="s">
        <v>130</v>
      </c>
      <c r="H2986" s="6" t="s">
        <v>19</v>
      </c>
      <c r="I2986" s="7">
        <v>38</v>
      </c>
      <c r="J2986" s="8">
        <v>47</v>
      </c>
      <c r="K2986" s="9">
        <v>1786</v>
      </c>
      <c r="L2986" s="9">
        <v>803.69999999999993</v>
      </c>
      <c r="M2986" s="10">
        <v>0.44999999999999996</v>
      </c>
      <c r="N2986" s="4" t="s">
        <v>83</v>
      </c>
      <c r="O2986" s="4" t="str">
        <f>TEXT(Table1[[#This Row],[Invoice Date]],"yyyy")</f>
        <v>2021</v>
      </c>
      <c r="P2986" s="4" t="str">
        <f>TEXT(Table1[[#This Row],[Invoice Date]],"mmm")</f>
        <v>Mar</v>
      </c>
      <c r="Q2986" s="27">
        <f>WEEKNUM(Table1[[#This Row],[Invoice Date]]) + IF(YEAR(Table1[[#This Row],[Invoice Date]])=2021, 52, 0)</f>
        <v>63</v>
      </c>
    </row>
    <row r="2987" spans="2:17" ht="14.25" customHeight="1" x14ac:dyDescent="0.3">
      <c r="B2987" s="4" t="s">
        <v>26</v>
      </c>
      <c r="C2987" s="33">
        <v>1197831</v>
      </c>
      <c r="D2987" s="5">
        <v>44268</v>
      </c>
      <c r="E2987" s="4" t="s">
        <v>15</v>
      </c>
      <c r="F2987" s="4" t="s">
        <v>129</v>
      </c>
      <c r="G2987" s="4" t="s">
        <v>130</v>
      </c>
      <c r="H2987" s="6" t="s">
        <v>19</v>
      </c>
      <c r="I2987" s="7">
        <v>31</v>
      </c>
      <c r="J2987" s="8">
        <v>61</v>
      </c>
      <c r="K2987" s="9">
        <v>1891</v>
      </c>
      <c r="L2987" s="9">
        <v>642.93999999999994</v>
      </c>
      <c r="M2987" s="10">
        <v>0.33999999999999997</v>
      </c>
      <c r="N2987" s="4" t="s">
        <v>24</v>
      </c>
      <c r="O2987" s="4" t="str">
        <f>TEXT(Table1[[#This Row],[Invoice Date]],"yyyy")</f>
        <v>2021</v>
      </c>
      <c r="P2987" s="4" t="str">
        <f>TEXT(Table1[[#This Row],[Invoice Date]],"mmm")</f>
        <v>Mar</v>
      </c>
      <c r="Q2987" s="27">
        <f>WEEKNUM(Table1[[#This Row],[Invoice Date]]) + IF(YEAR(Table1[[#This Row],[Invoice Date]])=2021, 52, 0)</f>
        <v>63</v>
      </c>
    </row>
    <row r="2988" spans="2:17" ht="14.25" customHeight="1" x14ac:dyDescent="0.3">
      <c r="B2988" s="4" t="s">
        <v>14</v>
      </c>
      <c r="C2988" s="33">
        <v>1185732</v>
      </c>
      <c r="D2988" s="5">
        <v>44268</v>
      </c>
      <c r="E2988" s="4" t="s">
        <v>15</v>
      </c>
      <c r="F2988" s="4" t="s">
        <v>121</v>
      </c>
      <c r="G2988" s="4" t="s">
        <v>122</v>
      </c>
      <c r="H2988" s="6" t="s">
        <v>20</v>
      </c>
      <c r="I2988" s="7">
        <v>29</v>
      </c>
      <c r="J2988" s="8">
        <v>69</v>
      </c>
      <c r="K2988" s="9">
        <v>2001</v>
      </c>
      <c r="L2988" s="9">
        <v>1080.54</v>
      </c>
      <c r="M2988" s="10">
        <v>0.54</v>
      </c>
      <c r="N2988" s="4" t="s">
        <v>83</v>
      </c>
      <c r="O2988" s="4" t="str">
        <f>TEXT(Table1[[#This Row],[Invoice Date]],"yyyy")</f>
        <v>2021</v>
      </c>
      <c r="P2988" s="4" t="str">
        <f>TEXT(Table1[[#This Row],[Invoice Date]],"mmm")</f>
        <v>Mar</v>
      </c>
      <c r="Q2988" s="27">
        <f>WEEKNUM(Table1[[#This Row],[Invoice Date]]) + IF(YEAR(Table1[[#This Row],[Invoice Date]])=2021, 52, 0)</f>
        <v>63</v>
      </c>
    </row>
    <row r="2989" spans="2:17" ht="14.25" customHeight="1" x14ac:dyDescent="0.3">
      <c r="B2989" s="4" t="s">
        <v>26</v>
      </c>
      <c r="C2989" s="33">
        <v>1197831</v>
      </c>
      <c r="D2989" s="5">
        <v>44268</v>
      </c>
      <c r="E2989" s="4" t="s">
        <v>15</v>
      </c>
      <c r="F2989" s="4" t="s">
        <v>129</v>
      </c>
      <c r="G2989" s="4" t="s">
        <v>130</v>
      </c>
      <c r="H2989" s="6" t="s">
        <v>23</v>
      </c>
      <c r="I2989" s="7">
        <v>39</v>
      </c>
      <c r="J2989" s="8">
        <v>54</v>
      </c>
      <c r="K2989" s="9">
        <v>2106</v>
      </c>
      <c r="L2989" s="9">
        <v>863.45999999999992</v>
      </c>
      <c r="M2989" s="10">
        <v>0.41</v>
      </c>
      <c r="N2989" s="4" t="s">
        <v>83</v>
      </c>
      <c r="O2989" s="4" t="str">
        <f>TEXT(Table1[[#This Row],[Invoice Date]],"yyyy")</f>
        <v>2021</v>
      </c>
      <c r="P2989" s="4" t="str">
        <f>TEXT(Table1[[#This Row],[Invoice Date]],"mmm")</f>
        <v>Mar</v>
      </c>
      <c r="Q2989" s="27">
        <f>WEEKNUM(Table1[[#This Row],[Invoice Date]]) + IF(YEAR(Table1[[#This Row],[Invoice Date]])=2021, 52, 0)</f>
        <v>63</v>
      </c>
    </row>
    <row r="2990" spans="2:17" ht="14.25" customHeight="1" x14ac:dyDescent="0.3">
      <c r="B2990" s="4" t="s">
        <v>26</v>
      </c>
      <c r="C2990" s="33">
        <v>1197831</v>
      </c>
      <c r="D2990" s="5">
        <v>44268</v>
      </c>
      <c r="E2990" s="4" t="s">
        <v>15</v>
      </c>
      <c r="F2990" s="4" t="s">
        <v>129</v>
      </c>
      <c r="G2990" s="4" t="s">
        <v>130</v>
      </c>
      <c r="H2990" s="6" t="s">
        <v>23</v>
      </c>
      <c r="I2990" s="7">
        <v>31</v>
      </c>
      <c r="J2990" s="8">
        <v>68</v>
      </c>
      <c r="K2990" s="9">
        <v>2108</v>
      </c>
      <c r="L2990" s="9">
        <v>779.96</v>
      </c>
      <c r="M2990" s="10">
        <v>0.37</v>
      </c>
      <c r="N2990" s="4" t="s">
        <v>24</v>
      </c>
      <c r="O2990" s="4" t="str">
        <f>TEXT(Table1[[#This Row],[Invoice Date]],"yyyy")</f>
        <v>2021</v>
      </c>
      <c r="P2990" s="4" t="str">
        <f>TEXT(Table1[[#This Row],[Invoice Date]],"mmm")</f>
        <v>Mar</v>
      </c>
      <c r="Q2990" s="27">
        <f>WEEKNUM(Table1[[#This Row],[Invoice Date]]) + IF(YEAR(Table1[[#This Row],[Invoice Date]])=2021, 52, 0)</f>
        <v>63</v>
      </c>
    </row>
    <row r="2991" spans="2:17" ht="14.25" customHeight="1" x14ac:dyDescent="0.3">
      <c r="B2991" s="4" t="s">
        <v>14</v>
      </c>
      <c r="C2991" s="33">
        <v>1185732</v>
      </c>
      <c r="D2991" s="5">
        <v>44268</v>
      </c>
      <c r="E2991" s="4" t="s">
        <v>15</v>
      </c>
      <c r="F2991" s="4" t="s">
        <v>121</v>
      </c>
      <c r="G2991" s="4" t="s">
        <v>122</v>
      </c>
      <c r="H2991" s="6" t="s">
        <v>22</v>
      </c>
      <c r="I2991" s="7">
        <v>46</v>
      </c>
      <c r="J2991" s="8">
        <v>49</v>
      </c>
      <c r="K2991" s="9">
        <v>2254</v>
      </c>
      <c r="L2991" s="9">
        <v>924.14</v>
      </c>
      <c r="M2991" s="10">
        <v>0.41</v>
      </c>
      <c r="N2991" s="4" t="s">
        <v>83</v>
      </c>
      <c r="O2991" s="4" t="str">
        <f>TEXT(Table1[[#This Row],[Invoice Date]],"yyyy")</f>
        <v>2021</v>
      </c>
      <c r="P2991" s="4" t="str">
        <f>TEXT(Table1[[#This Row],[Invoice Date]],"mmm")</f>
        <v>Mar</v>
      </c>
      <c r="Q2991" s="27">
        <f>WEEKNUM(Table1[[#This Row],[Invoice Date]]) + IF(YEAR(Table1[[#This Row],[Invoice Date]])=2021, 52, 0)</f>
        <v>63</v>
      </c>
    </row>
    <row r="2992" spans="2:17" ht="14.25" customHeight="1" x14ac:dyDescent="0.3">
      <c r="B2992" s="4" t="s">
        <v>26</v>
      </c>
      <c r="C2992" s="33">
        <v>1197831</v>
      </c>
      <c r="D2992" s="5">
        <v>44268</v>
      </c>
      <c r="E2992" s="4" t="s">
        <v>15</v>
      </c>
      <c r="F2992" s="4" t="s">
        <v>129</v>
      </c>
      <c r="G2992" s="4" t="s">
        <v>130</v>
      </c>
      <c r="H2992" s="6" t="s">
        <v>21</v>
      </c>
      <c r="I2992" s="7">
        <v>25</v>
      </c>
      <c r="J2992" s="8">
        <v>93</v>
      </c>
      <c r="K2992" s="9">
        <v>2325</v>
      </c>
      <c r="L2992" s="9">
        <v>651.00000000000011</v>
      </c>
      <c r="M2992" s="10">
        <v>0.28000000000000003</v>
      </c>
      <c r="N2992" s="4" t="s">
        <v>24</v>
      </c>
      <c r="O2992" s="4" t="str">
        <f>TEXT(Table1[[#This Row],[Invoice Date]],"yyyy")</f>
        <v>2021</v>
      </c>
      <c r="P2992" s="4" t="str">
        <f>TEXT(Table1[[#This Row],[Invoice Date]],"mmm")</f>
        <v>Mar</v>
      </c>
      <c r="Q2992" s="27">
        <f>WEEKNUM(Table1[[#This Row],[Invoice Date]]) + IF(YEAR(Table1[[#This Row],[Invoice Date]])=2021, 52, 0)</f>
        <v>63</v>
      </c>
    </row>
    <row r="2993" spans="2:17" ht="14.25" customHeight="1" x14ac:dyDescent="0.3">
      <c r="B2993" s="4" t="s">
        <v>14</v>
      </c>
      <c r="C2993" s="33">
        <v>1185732</v>
      </c>
      <c r="D2993" s="5">
        <v>44268</v>
      </c>
      <c r="E2993" s="4" t="s">
        <v>15</v>
      </c>
      <c r="F2993" s="4" t="s">
        <v>121</v>
      </c>
      <c r="G2993" s="4" t="s">
        <v>122</v>
      </c>
      <c r="H2993" s="6" t="s">
        <v>19</v>
      </c>
      <c r="I2993" s="7">
        <v>39</v>
      </c>
      <c r="J2993" s="8">
        <v>68</v>
      </c>
      <c r="K2993" s="9">
        <v>2652</v>
      </c>
      <c r="L2993" s="9">
        <v>1193.3999999999999</v>
      </c>
      <c r="M2993" s="10">
        <v>0.44999999999999996</v>
      </c>
      <c r="N2993" s="4" t="s">
        <v>83</v>
      </c>
      <c r="O2993" s="4" t="str">
        <f>TEXT(Table1[[#This Row],[Invoice Date]],"yyyy")</f>
        <v>2021</v>
      </c>
      <c r="P2993" s="4" t="str">
        <f>TEXT(Table1[[#This Row],[Invoice Date]],"mmm")</f>
        <v>Mar</v>
      </c>
      <c r="Q2993" s="27">
        <f>WEEKNUM(Table1[[#This Row],[Invoice Date]]) + IF(YEAR(Table1[[#This Row],[Invoice Date]])=2021, 52, 0)</f>
        <v>63</v>
      </c>
    </row>
    <row r="2994" spans="2:17" ht="14.25" customHeight="1" x14ac:dyDescent="0.3">
      <c r="B2994" s="4" t="s">
        <v>14</v>
      </c>
      <c r="C2994" s="33">
        <v>1185732</v>
      </c>
      <c r="D2994" s="5">
        <v>44268</v>
      </c>
      <c r="E2994" s="4" t="s">
        <v>15</v>
      </c>
      <c r="F2994" s="4" t="s">
        <v>121</v>
      </c>
      <c r="G2994" s="4" t="s">
        <v>122</v>
      </c>
      <c r="H2994" s="6" t="s">
        <v>23</v>
      </c>
      <c r="I2994" s="7">
        <v>39</v>
      </c>
      <c r="J2994" s="8">
        <v>72</v>
      </c>
      <c r="K2994" s="9">
        <v>2808</v>
      </c>
      <c r="L2994" s="9">
        <v>1404</v>
      </c>
      <c r="M2994" s="10">
        <v>0.5</v>
      </c>
      <c r="N2994" s="4" t="s">
        <v>83</v>
      </c>
      <c r="O2994" s="4" t="str">
        <f>TEXT(Table1[[#This Row],[Invoice Date]],"yyyy")</f>
        <v>2021</v>
      </c>
      <c r="P2994" s="4" t="str">
        <f>TEXT(Table1[[#This Row],[Invoice Date]],"mmm")</f>
        <v>Mar</v>
      </c>
      <c r="Q2994" s="27">
        <f>WEEKNUM(Table1[[#This Row],[Invoice Date]]) + IF(YEAR(Table1[[#This Row],[Invoice Date]])=2021, 52, 0)</f>
        <v>63</v>
      </c>
    </row>
    <row r="2995" spans="2:17" ht="14.25" customHeight="1" x14ac:dyDescent="0.3">
      <c r="B2995" s="4" t="s">
        <v>26</v>
      </c>
      <c r="C2995" s="33">
        <v>1197831</v>
      </c>
      <c r="D2995" s="5">
        <v>44268</v>
      </c>
      <c r="E2995" s="4" t="s">
        <v>15</v>
      </c>
      <c r="F2995" s="4" t="s">
        <v>129</v>
      </c>
      <c r="G2995" s="4" t="s">
        <v>130</v>
      </c>
      <c r="H2995" s="6" t="s">
        <v>21</v>
      </c>
      <c r="I2995" s="7">
        <v>34</v>
      </c>
      <c r="J2995" s="8">
        <v>87</v>
      </c>
      <c r="K2995" s="9">
        <v>2958</v>
      </c>
      <c r="L2995" s="9">
        <v>1064.8799999999999</v>
      </c>
      <c r="M2995" s="10">
        <v>0.36</v>
      </c>
      <c r="N2995" s="4" t="s">
        <v>83</v>
      </c>
      <c r="O2995" s="4" t="str">
        <f>TEXT(Table1[[#This Row],[Invoice Date]],"yyyy")</f>
        <v>2021</v>
      </c>
      <c r="P2995" s="4" t="str">
        <f>TEXT(Table1[[#This Row],[Invoice Date]],"mmm")</f>
        <v>Mar</v>
      </c>
      <c r="Q2995" s="27">
        <f>WEEKNUM(Table1[[#This Row],[Invoice Date]]) + IF(YEAR(Table1[[#This Row],[Invoice Date]])=2021, 52, 0)</f>
        <v>63</v>
      </c>
    </row>
    <row r="2996" spans="2:17" ht="14.25" customHeight="1" x14ac:dyDescent="0.3">
      <c r="B2996" s="4" t="s">
        <v>26</v>
      </c>
      <c r="C2996" s="33">
        <v>1197831</v>
      </c>
      <c r="D2996" s="5">
        <v>44268</v>
      </c>
      <c r="E2996" s="4" t="s">
        <v>36</v>
      </c>
      <c r="F2996" s="4" t="s">
        <v>53</v>
      </c>
      <c r="G2996" s="4" t="s">
        <v>54</v>
      </c>
      <c r="H2996" s="6" t="s">
        <v>21</v>
      </c>
      <c r="I2996" s="7">
        <v>32</v>
      </c>
      <c r="J2996" s="8">
        <v>135</v>
      </c>
      <c r="K2996" s="9">
        <v>4320</v>
      </c>
      <c r="L2996" s="9">
        <v>2462.4</v>
      </c>
      <c r="M2996" s="10">
        <v>0.57000000000000006</v>
      </c>
      <c r="N2996" s="4" t="s">
        <v>83</v>
      </c>
      <c r="O2996" s="4" t="str">
        <f>TEXT(Table1[[#This Row],[Invoice Date]],"yyyy")</f>
        <v>2021</v>
      </c>
      <c r="P2996" s="4" t="str">
        <f>TEXT(Table1[[#This Row],[Invoice Date]],"mmm")</f>
        <v>Mar</v>
      </c>
      <c r="Q2996" s="27">
        <f>WEEKNUM(Table1[[#This Row],[Invoice Date]]) + IF(YEAR(Table1[[#This Row],[Invoice Date]])=2021, 52, 0)</f>
        <v>63</v>
      </c>
    </row>
    <row r="2997" spans="2:17" ht="14.25" customHeight="1" x14ac:dyDescent="0.3">
      <c r="B2997" s="4" t="s">
        <v>26</v>
      </c>
      <c r="C2997" s="33">
        <v>1197831</v>
      </c>
      <c r="D2997" s="5">
        <v>44268</v>
      </c>
      <c r="E2997" s="4" t="s">
        <v>15</v>
      </c>
      <c r="F2997" s="4" t="s">
        <v>129</v>
      </c>
      <c r="G2997" s="4" t="s">
        <v>130</v>
      </c>
      <c r="H2997" s="6" t="s">
        <v>17</v>
      </c>
      <c r="I2997" s="7">
        <v>28</v>
      </c>
      <c r="J2997" s="8">
        <v>155</v>
      </c>
      <c r="K2997" s="9">
        <v>4340</v>
      </c>
      <c r="L2997" s="9">
        <v>1475.6</v>
      </c>
      <c r="M2997" s="10">
        <v>0.33999999999999997</v>
      </c>
      <c r="N2997" s="4" t="s">
        <v>24</v>
      </c>
      <c r="O2997" s="4" t="str">
        <f>TEXT(Table1[[#This Row],[Invoice Date]],"yyyy")</f>
        <v>2021</v>
      </c>
      <c r="P2997" s="4" t="str">
        <f>TEXT(Table1[[#This Row],[Invoice Date]],"mmm")</f>
        <v>Mar</v>
      </c>
      <c r="Q2997" s="27">
        <f>WEEKNUM(Table1[[#This Row],[Invoice Date]]) + IF(YEAR(Table1[[#This Row],[Invoice Date]])=2021, 52, 0)</f>
        <v>63</v>
      </c>
    </row>
    <row r="2998" spans="2:17" ht="14.25" customHeight="1" x14ac:dyDescent="0.3">
      <c r="B2998" s="4" t="s">
        <v>26</v>
      </c>
      <c r="C2998" s="33">
        <v>1197831</v>
      </c>
      <c r="D2998" s="5">
        <v>44268</v>
      </c>
      <c r="E2998" s="4" t="s">
        <v>15</v>
      </c>
      <c r="F2998" s="4" t="s">
        <v>129</v>
      </c>
      <c r="G2998" s="4" t="s">
        <v>130</v>
      </c>
      <c r="H2998" s="6" t="s">
        <v>17</v>
      </c>
      <c r="I2998" s="7">
        <v>38</v>
      </c>
      <c r="J2998" s="8">
        <v>127</v>
      </c>
      <c r="K2998" s="9">
        <v>4826</v>
      </c>
      <c r="L2998" s="9">
        <v>2123.44</v>
      </c>
      <c r="M2998" s="10">
        <v>0.44</v>
      </c>
      <c r="N2998" s="4" t="s">
        <v>83</v>
      </c>
      <c r="O2998" s="4" t="str">
        <f>TEXT(Table1[[#This Row],[Invoice Date]],"yyyy")</f>
        <v>2021</v>
      </c>
      <c r="P2998" s="4" t="str">
        <f>TEXT(Table1[[#This Row],[Invoice Date]],"mmm")</f>
        <v>Mar</v>
      </c>
      <c r="Q2998" s="27">
        <f>WEEKNUM(Table1[[#This Row],[Invoice Date]]) + IF(YEAR(Table1[[#This Row],[Invoice Date]])=2021, 52, 0)</f>
        <v>63</v>
      </c>
    </row>
    <row r="2999" spans="2:17" ht="14.25" customHeight="1" x14ac:dyDescent="0.3">
      <c r="B2999" s="4" t="s">
        <v>14</v>
      </c>
      <c r="C2999" s="33">
        <v>1185732</v>
      </c>
      <c r="D2999" s="5">
        <v>44268</v>
      </c>
      <c r="E2999" s="4" t="s">
        <v>15</v>
      </c>
      <c r="F2999" s="4" t="s">
        <v>121</v>
      </c>
      <c r="G2999" s="4" t="s">
        <v>122</v>
      </c>
      <c r="H2999" s="6" t="s">
        <v>17</v>
      </c>
      <c r="I2999" s="7">
        <v>36</v>
      </c>
      <c r="J2999" s="8">
        <v>158</v>
      </c>
      <c r="K2999" s="9">
        <v>5688</v>
      </c>
      <c r="L2999" s="9">
        <v>2616.48</v>
      </c>
      <c r="M2999" s="10">
        <v>0.45999999999999996</v>
      </c>
      <c r="N2999" s="4" t="s">
        <v>83</v>
      </c>
      <c r="O2999" s="4" t="str">
        <f>TEXT(Table1[[#This Row],[Invoice Date]],"yyyy")</f>
        <v>2021</v>
      </c>
      <c r="P2999" s="4" t="str">
        <f>TEXT(Table1[[#This Row],[Invoice Date]],"mmm")</f>
        <v>Mar</v>
      </c>
      <c r="Q2999" s="27">
        <f>WEEKNUM(Table1[[#This Row],[Invoice Date]]) + IF(YEAR(Table1[[#This Row],[Invoice Date]])=2021, 52, 0)</f>
        <v>63</v>
      </c>
    </row>
    <row r="3000" spans="2:17" ht="14.25" customHeight="1" x14ac:dyDescent="0.3">
      <c r="B3000" s="4" t="s">
        <v>34</v>
      </c>
      <c r="C3000" s="33">
        <v>1189833</v>
      </c>
      <c r="D3000" s="5">
        <v>44268</v>
      </c>
      <c r="E3000" s="4" t="s">
        <v>31</v>
      </c>
      <c r="F3000" s="4" t="s">
        <v>32</v>
      </c>
      <c r="G3000" s="4" t="s">
        <v>35</v>
      </c>
      <c r="H3000" s="6" t="s">
        <v>17</v>
      </c>
      <c r="I3000" s="7">
        <v>28</v>
      </c>
      <c r="J3000" s="8">
        <v>240</v>
      </c>
      <c r="K3000" s="9">
        <v>6720</v>
      </c>
      <c r="L3000" s="9">
        <v>3091.2000000000003</v>
      </c>
      <c r="M3000" s="10">
        <v>0.46</v>
      </c>
      <c r="N3000" s="4" t="s">
        <v>24</v>
      </c>
      <c r="O3000" s="4" t="str">
        <f>TEXT(Table1[[#This Row],[Invoice Date]],"yyyy")</f>
        <v>2021</v>
      </c>
      <c r="P3000" s="4" t="str">
        <f>TEXT(Table1[[#This Row],[Invoice Date]],"mmm")</f>
        <v>Mar</v>
      </c>
      <c r="Q3000" s="27">
        <f>WEEKNUM(Table1[[#This Row],[Invoice Date]]) + IF(YEAR(Table1[[#This Row],[Invoice Date]])=2021, 52, 0)</f>
        <v>63</v>
      </c>
    </row>
    <row r="3001" spans="2:17" ht="14.25" customHeight="1" x14ac:dyDescent="0.3">
      <c r="B3001" s="4" t="s">
        <v>34</v>
      </c>
      <c r="C3001" s="33">
        <v>1189833</v>
      </c>
      <c r="D3001" s="5">
        <v>44268</v>
      </c>
      <c r="E3001" s="4" t="s">
        <v>31</v>
      </c>
      <c r="F3001" s="4" t="s">
        <v>32</v>
      </c>
      <c r="G3001" s="4" t="s">
        <v>35</v>
      </c>
      <c r="H3001" s="6" t="s">
        <v>17</v>
      </c>
      <c r="I3001" s="7">
        <v>34</v>
      </c>
      <c r="J3001" s="8">
        <v>225</v>
      </c>
      <c r="K3001" s="9">
        <v>7650</v>
      </c>
      <c r="L3001" s="9">
        <v>4054.5</v>
      </c>
      <c r="M3001" s="10">
        <v>0.53</v>
      </c>
      <c r="N3001" s="4" t="s">
        <v>83</v>
      </c>
      <c r="O3001" s="4" t="str">
        <f>TEXT(Table1[[#This Row],[Invoice Date]],"yyyy")</f>
        <v>2021</v>
      </c>
      <c r="P3001" s="4" t="str">
        <f>TEXT(Table1[[#This Row],[Invoice Date]],"mmm")</f>
        <v>Mar</v>
      </c>
      <c r="Q3001" s="27">
        <f>WEEKNUM(Table1[[#This Row],[Invoice Date]]) + IF(YEAR(Table1[[#This Row],[Invoice Date]])=2021, 52, 0)</f>
        <v>63</v>
      </c>
    </row>
    <row r="3002" spans="2:17" ht="14.25" customHeight="1" x14ac:dyDescent="0.3">
      <c r="B3002" s="4" t="s">
        <v>14</v>
      </c>
      <c r="C3002" s="33">
        <v>1185732</v>
      </c>
      <c r="D3002" s="5">
        <v>44268</v>
      </c>
      <c r="E3002" s="4" t="s">
        <v>15</v>
      </c>
      <c r="F3002" s="4" t="s">
        <v>121</v>
      </c>
      <c r="G3002" s="4" t="s">
        <v>122</v>
      </c>
      <c r="H3002" s="6" t="s">
        <v>21</v>
      </c>
      <c r="I3002" s="7">
        <v>35</v>
      </c>
      <c r="J3002" s="8">
        <v>125</v>
      </c>
      <c r="K3002" s="9">
        <v>43750</v>
      </c>
      <c r="L3002" s="9">
        <v>17500</v>
      </c>
      <c r="M3002" s="10">
        <v>0.4</v>
      </c>
      <c r="N3002" s="4" t="s">
        <v>18</v>
      </c>
      <c r="O3002" s="4" t="str">
        <f>TEXT(Table1[[#This Row],[Invoice Date]],"yyyy")</f>
        <v>2021</v>
      </c>
      <c r="P3002" s="4" t="str">
        <f>TEXT(Table1[[#This Row],[Invoice Date]],"mmm")</f>
        <v>Mar</v>
      </c>
      <c r="Q3002" s="27">
        <f>WEEKNUM(Table1[[#This Row],[Invoice Date]]) + IF(YEAR(Table1[[#This Row],[Invoice Date]])=2021, 52, 0)</f>
        <v>63</v>
      </c>
    </row>
    <row r="3003" spans="2:17" ht="14.25" customHeight="1" x14ac:dyDescent="0.3">
      <c r="B3003" s="4" t="s">
        <v>26</v>
      </c>
      <c r="C3003" s="33">
        <v>1197831</v>
      </c>
      <c r="D3003" s="5">
        <v>44268</v>
      </c>
      <c r="E3003" s="4" t="s">
        <v>15</v>
      </c>
      <c r="F3003" s="4" t="s">
        <v>129</v>
      </c>
      <c r="G3003" s="4" t="s">
        <v>130</v>
      </c>
      <c r="H3003" s="6" t="s">
        <v>22</v>
      </c>
      <c r="I3003" s="7">
        <v>50</v>
      </c>
      <c r="J3003" s="8">
        <v>100</v>
      </c>
      <c r="K3003" s="9">
        <v>50000</v>
      </c>
      <c r="L3003" s="9">
        <v>12500</v>
      </c>
      <c r="M3003" s="10">
        <v>0.25</v>
      </c>
      <c r="N3003" s="4" t="s">
        <v>18</v>
      </c>
      <c r="O3003" s="4" t="str">
        <f>TEXT(Table1[[#This Row],[Invoice Date]],"yyyy")</f>
        <v>2021</v>
      </c>
      <c r="P3003" s="4" t="str">
        <f>TEXT(Table1[[#This Row],[Invoice Date]],"mmm")</f>
        <v>Mar</v>
      </c>
      <c r="Q3003" s="27">
        <f>WEEKNUM(Table1[[#This Row],[Invoice Date]]) + IF(YEAR(Table1[[#This Row],[Invoice Date]])=2021, 52, 0)</f>
        <v>63</v>
      </c>
    </row>
    <row r="3004" spans="2:17" ht="14.25" customHeight="1" x14ac:dyDescent="0.3">
      <c r="B3004" s="4" t="s">
        <v>26</v>
      </c>
      <c r="C3004" s="33">
        <v>1197831</v>
      </c>
      <c r="D3004" s="5">
        <v>44268</v>
      </c>
      <c r="E3004" s="4" t="s">
        <v>15</v>
      </c>
      <c r="F3004" s="4" t="s">
        <v>129</v>
      </c>
      <c r="G3004" s="4" t="s">
        <v>130</v>
      </c>
      <c r="H3004" s="6" t="s">
        <v>20</v>
      </c>
      <c r="I3004" s="7">
        <v>30.000000000000004</v>
      </c>
      <c r="J3004" s="8">
        <v>200</v>
      </c>
      <c r="K3004" s="9">
        <v>60000.000000000007</v>
      </c>
      <c r="L3004" s="9">
        <v>15000.000000000002</v>
      </c>
      <c r="M3004" s="10">
        <v>0.25</v>
      </c>
      <c r="N3004" s="4" t="s">
        <v>18</v>
      </c>
      <c r="O3004" s="4" t="str">
        <f>TEXT(Table1[[#This Row],[Invoice Date]],"yyyy")</f>
        <v>2021</v>
      </c>
      <c r="P3004" s="4" t="str">
        <f>TEXT(Table1[[#This Row],[Invoice Date]],"mmm")</f>
        <v>Mar</v>
      </c>
      <c r="Q3004" s="27">
        <f>WEEKNUM(Table1[[#This Row],[Invoice Date]]) + IF(YEAR(Table1[[#This Row],[Invoice Date]])=2021, 52, 0)</f>
        <v>63</v>
      </c>
    </row>
    <row r="3005" spans="2:17" ht="14.25" customHeight="1" x14ac:dyDescent="0.3">
      <c r="B3005" s="4" t="s">
        <v>26</v>
      </c>
      <c r="C3005" s="33">
        <v>1197831</v>
      </c>
      <c r="D3005" s="5">
        <v>44268</v>
      </c>
      <c r="E3005" s="4" t="s">
        <v>15</v>
      </c>
      <c r="F3005" s="4" t="s">
        <v>129</v>
      </c>
      <c r="G3005" s="4" t="s">
        <v>130</v>
      </c>
      <c r="H3005" s="6" t="s">
        <v>19</v>
      </c>
      <c r="I3005" s="7">
        <v>40</v>
      </c>
      <c r="J3005" s="8">
        <v>175</v>
      </c>
      <c r="K3005" s="9">
        <v>70000</v>
      </c>
      <c r="L3005" s="9">
        <v>21000</v>
      </c>
      <c r="M3005" s="10">
        <v>0.3</v>
      </c>
      <c r="N3005" s="4" t="s">
        <v>18</v>
      </c>
      <c r="O3005" s="4" t="str">
        <f>TEXT(Table1[[#This Row],[Invoice Date]],"yyyy")</f>
        <v>2021</v>
      </c>
      <c r="P3005" s="4" t="str">
        <f>TEXT(Table1[[#This Row],[Invoice Date]],"mmm")</f>
        <v>Mar</v>
      </c>
      <c r="Q3005" s="27">
        <f>WEEKNUM(Table1[[#This Row],[Invoice Date]]) + IF(YEAR(Table1[[#This Row],[Invoice Date]])=2021, 52, 0)</f>
        <v>63</v>
      </c>
    </row>
    <row r="3006" spans="2:17" ht="14.25" customHeight="1" x14ac:dyDescent="0.3">
      <c r="B3006" s="4" t="s">
        <v>26</v>
      </c>
      <c r="C3006" s="33">
        <v>1197831</v>
      </c>
      <c r="D3006" s="5">
        <v>44268</v>
      </c>
      <c r="E3006" s="4" t="s">
        <v>15</v>
      </c>
      <c r="F3006" s="4" t="s">
        <v>129</v>
      </c>
      <c r="G3006" s="4" t="s">
        <v>130</v>
      </c>
      <c r="H3006" s="6" t="s">
        <v>23</v>
      </c>
      <c r="I3006" s="7">
        <v>40</v>
      </c>
      <c r="J3006" s="8">
        <v>200</v>
      </c>
      <c r="K3006" s="9">
        <v>80000</v>
      </c>
      <c r="L3006" s="9">
        <v>24000</v>
      </c>
      <c r="M3006" s="10">
        <v>0.3</v>
      </c>
      <c r="N3006" s="4" t="s">
        <v>18</v>
      </c>
      <c r="O3006" s="4" t="str">
        <f>TEXT(Table1[[#This Row],[Invoice Date]],"yyyy")</f>
        <v>2021</v>
      </c>
      <c r="P3006" s="4" t="str">
        <f>TEXT(Table1[[#This Row],[Invoice Date]],"mmm")</f>
        <v>Mar</v>
      </c>
      <c r="Q3006" s="27">
        <f>WEEKNUM(Table1[[#This Row],[Invoice Date]]) + IF(YEAR(Table1[[#This Row],[Invoice Date]])=2021, 52, 0)</f>
        <v>63</v>
      </c>
    </row>
    <row r="3007" spans="2:17" ht="14.25" customHeight="1" x14ac:dyDescent="0.3">
      <c r="B3007" s="4" t="s">
        <v>14</v>
      </c>
      <c r="C3007" s="33">
        <v>1185732</v>
      </c>
      <c r="D3007" s="5">
        <v>44268</v>
      </c>
      <c r="E3007" s="4" t="s">
        <v>15</v>
      </c>
      <c r="F3007" s="4" t="s">
        <v>121</v>
      </c>
      <c r="G3007" s="4" t="s">
        <v>122</v>
      </c>
      <c r="H3007" s="6" t="s">
        <v>20</v>
      </c>
      <c r="I3007" s="7">
        <v>30.000000000000004</v>
      </c>
      <c r="J3007" s="8">
        <v>275</v>
      </c>
      <c r="K3007" s="9">
        <v>82500.000000000015</v>
      </c>
      <c r="L3007" s="9">
        <v>33000.000000000007</v>
      </c>
      <c r="M3007" s="10">
        <v>0.4</v>
      </c>
      <c r="N3007" s="4" t="s">
        <v>18</v>
      </c>
      <c r="O3007" s="4" t="str">
        <f>TEXT(Table1[[#This Row],[Invoice Date]],"yyyy")</f>
        <v>2021</v>
      </c>
      <c r="P3007" s="4" t="str">
        <f>TEXT(Table1[[#This Row],[Invoice Date]],"mmm")</f>
        <v>Mar</v>
      </c>
      <c r="Q3007" s="27">
        <f>WEEKNUM(Table1[[#This Row],[Invoice Date]]) + IF(YEAR(Table1[[#This Row],[Invoice Date]])=2021, 52, 0)</f>
        <v>63</v>
      </c>
    </row>
    <row r="3008" spans="2:17" ht="14.25" customHeight="1" x14ac:dyDescent="0.3">
      <c r="B3008" s="4" t="s">
        <v>14</v>
      </c>
      <c r="C3008" s="33">
        <v>1185732</v>
      </c>
      <c r="D3008" s="5">
        <v>44268</v>
      </c>
      <c r="E3008" s="4" t="s">
        <v>15</v>
      </c>
      <c r="F3008" s="4" t="s">
        <v>121</v>
      </c>
      <c r="G3008" s="4" t="s">
        <v>122</v>
      </c>
      <c r="H3008" s="6" t="s">
        <v>22</v>
      </c>
      <c r="I3008" s="7">
        <v>50</v>
      </c>
      <c r="J3008" s="8">
        <v>175</v>
      </c>
      <c r="K3008" s="9">
        <v>87500</v>
      </c>
      <c r="L3008" s="9">
        <v>26250</v>
      </c>
      <c r="M3008" s="10">
        <v>0.3</v>
      </c>
      <c r="N3008" s="4" t="s">
        <v>18</v>
      </c>
      <c r="O3008" s="4" t="str">
        <f>TEXT(Table1[[#This Row],[Invoice Date]],"yyyy")</f>
        <v>2021</v>
      </c>
      <c r="P3008" s="4" t="str">
        <f>TEXT(Table1[[#This Row],[Invoice Date]],"mmm")</f>
        <v>Mar</v>
      </c>
      <c r="Q3008" s="27">
        <f>WEEKNUM(Table1[[#This Row],[Invoice Date]]) + IF(YEAR(Table1[[#This Row],[Invoice Date]])=2021, 52, 0)</f>
        <v>63</v>
      </c>
    </row>
    <row r="3009" spans="2:17" ht="14.25" customHeight="1" x14ac:dyDescent="0.3">
      <c r="B3009" s="4" t="s">
        <v>14</v>
      </c>
      <c r="C3009" s="33">
        <v>1185732</v>
      </c>
      <c r="D3009" s="5">
        <v>44268</v>
      </c>
      <c r="E3009" s="4" t="s">
        <v>15</v>
      </c>
      <c r="F3009" s="4" t="s">
        <v>121</v>
      </c>
      <c r="G3009" s="4" t="s">
        <v>122</v>
      </c>
      <c r="H3009" s="6" t="s">
        <v>19</v>
      </c>
      <c r="I3009" s="7">
        <v>40</v>
      </c>
      <c r="J3009" s="8">
        <v>250</v>
      </c>
      <c r="K3009" s="9">
        <v>100000</v>
      </c>
      <c r="L3009" s="9">
        <v>35000</v>
      </c>
      <c r="M3009" s="10">
        <v>0.35</v>
      </c>
      <c r="N3009" s="4" t="s">
        <v>18</v>
      </c>
      <c r="O3009" s="4" t="str">
        <f>TEXT(Table1[[#This Row],[Invoice Date]],"yyyy")</f>
        <v>2021</v>
      </c>
      <c r="P3009" s="4" t="str">
        <f>TEXT(Table1[[#This Row],[Invoice Date]],"mmm")</f>
        <v>Mar</v>
      </c>
      <c r="Q3009" s="27">
        <f>WEEKNUM(Table1[[#This Row],[Invoice Date]]) + IF(YEAR(Table1[[#This Row],[Invoice Date]])=2021, 52, 0)</f>
        <v>63</v>
      </c>
    </row>
    <row r="3010" spans="2:17" ht="14.25" customHeight="1" x14ac:dyDescent="0.3">
      <c r="B3010" s="4" t="s">
        <v>26</v>
      </c>
      <c r="C3010" s="33">
        <v>1197831</v>
      </c>
      <c r="D3010" s="5">
        <v>44268</v>
      </c>
      <c r="E3010" s="4" t="s">
        <v>15</v>
      </c>
      <c r="F3010" s="4" t="s">
        <v>129</v>
      </c>
      <c r="G3010" s="4" t="s">
        <v>130</v>
      </c>
      <c r="H3010" s="6" t="s">
        <v>21</v>
      </c>
      <c r="I3010" s="7">
        <v>35</v>
      </c>
      <c r="J3010" s="8">
        <v>300</v>
      </c>
      <c r="K3010" s="9">
        <v>105000</v>
      </c>
      <c r="L3010" s="9">
        <v>26250</v>
      </c>
      <c r="M3010" s="10">
        <v>0.25</v>
      </c>
      <c r="N3010" s="4" t="s">
        <v>18</v>
      </c>
      <c r="O3010" s="4" t="str">
        <f>TEXT(Table1[[#This Row],[Invoice Date]],"yyyy")</f>
        <v>2021</v>
      </c>
      <c r="P3010" s="4" t="str">
        <f>TEXT(Table1[[#This Row],[Invoice Date]],"mmm")</f>
        <v>Mar</v>
      </c>
      <c r="Q3010" s="27">
        <f>WEEKNUM(Table1[[#This Row],[Invoice Date]]) + IF(YEAR(Table1[[#This Row],[Invoice Date]])=2021, 52, 0)</f>
        <v>63</v>
      </c>
    </row>
    <row r="3011" spans="2:17" ht="14.25" customHeight="1" x14ac:dyDescent="0.3">
      <c r="B3011" s="4" t="s">
        <v>14</v>
      </c>
      <c r="C3011" s="33">
        <v>1185732</v>
      </c>
      <c r="D3011" s="5">
        <v>44268</v>
      </c>
      <c r="E3011" s="4" t="s">
        <v>15</v>
      </c>
      <c r="F3011" s="4" t="s">
        <v>121</v>
      </c>
      <c r="G3011" s="4" t="s">
        <v>122</v>
      </c>
      <c r="H3011" s="6" t="s">
        <v>23</v>
      </c>
      <c r="I3011" s="7">
        <v>40</v>
      </c>
      <c r="J3011" s="8">
        <v>275</v>
      </c>
      <c r="K3011" s="9">
        <v>110000</v>
      </c>
      <c r="L3011" s="9">
        <v>44000</v>
      </c>
      <c r="M3011" s="10">
        <v>0.4</v>
      </c>
      <c r="N3011" s="4" t="s">
        <v>18</v>
      </c>
      <c r="O3011" s="4" t="str">
        <f>TEXT(Table1[[#This Row],[Invoice Date]],"yyyy")</f>
        <v>2021</v>
      </c>
      <c r="P3011" s="4" t="str">
        <f>TEXT(Table1[[#This Row],[Invoice Date]],"mmm")</f>
        <v>Mar</v>
      </c>
      <c r="Q3011" s="27">
        <f>WEEKNUM(Table1[[#This Row],[Invoice Date]]) + IF(YEAR(Table1[[#This Row],[Invoice Date]])=2021, 52, 0)</f>
        <v>63</v>
      </c>
    </row>
    <row r="3012" spans="2:17" ht="14.25" customHeight="1" x14ac:dyDescent="0.3">
      <c r="B3012" s="4" t="s">
        <v>26</v>
      </c>
      <c r="C3012" s="33">
        <v>1197831</v>
      </c>
      <c r="D3012" s="5">
        <v>44268</v>
      </c>
      <c r="E3012" s="4" t="s">
        <v>36</v>
      </c>
      <c r="F3012" s="4" t="s">
        <v>53</v>
      </c>
      <c r="G3012" s="4" t="s">
        <v>54</v>
      </c>
      <c r="H3012" s="6" t="s">
        <v>21</v>
      </c>
      <c r="I3012" s="7">
        <v>35</v>
      </c>
      <c r="J3012" s="8">
        <v>500</v>
      </c>
      <c r="K3012" s="9">
        <v>175000</v>
      </c>
      <c r="L3012" s="9">
        <v>78750</v>
      </c>
      <c r="M3012" s="10">
        <v>0.45</v>
      </c>
      <c r="N3012" s="4" t="s">
        <v>24</v>
      </c>
      <c r="O3012" s="4" t="str">
        <f>TEXT(Table1[[#This Row],[Invoice Date]],"yyyy")</f>
        <v>2021</v>
      </c>
      <c r="P3012" s="4" t="str">
        <f>TEXT(Table1[[#This Row],[Invoice Date]],"mmm")</f>
        <v>Mar</v>
      </c>
      <c r="Q3012" s="27">
        <f>WEEKNUM(Table1[[#This Row],[Invoice Date]]) + IF(YEAR(Table1[[#This Row],[Invoice Date]])=2021, 52, 0)</f>
        <v>63</v>
      </c>
    </row>
    <row r="3013" spans="2:17" ht="14.25" customHeight="1" x14ac:dyDescent="0.3">
      <c r="B3013" s="4" t="s">
        <v>26</v>
      </c>
      <c r="C3013" s="33">
        <v>1197831</v>
      </c>
      <c r="D3013" s="5">
        <v>44268</v>
      </c>
      <c r="E3013" s="4" t="s">
        <v>15</v>
      </c>
      <c r="F3013" s="4" t="s">
        <v>129</v>
      </c>
      <c r="G3013" s="4" t="s">
        <v>130</v>
      </c>
      <c r="H3013" s="6" t="s">
        <v>17</v>
      </c>
      <c r="I3013" s="7">
        <v>40</v>
      </c>
      <c r="J3013" s="8">
        <v>470</v>
      </c>
      <c r="K3013" s="9">
        <v>188000</v>
      </c>
      <c r="L3013" s="9">
        <v>56400</v>
      </c>
      <c r="M3013" s="10">
        <v>0.3</v>
      </c>
      <c r="N3013" s="4" t="s">
        <v>18</v>
      </c>
      <c r="O3013" s="4" t="str">
        <f>TEXT(Table1[[#This Row],[Invoice Date]],"yyyy")</f>
        <v>2021</v>
      </c>
      <c r="P3013" s="4" t="str">
        <f>TEXT(Table1[[#This Row],[Invoice Date]],"mmm")</f>
        <v>Mar</v>
      </c>
      <c r="Q3013" s="27">
        <f>WEEKNUM(Table1[[#This Row],[Invoice Date]]) + IF(YEAR(Table1[[#This Row],[Invoice Date]])=2021, 52, 0)</f>
        <v>63</v>
      </c>
    </row>
    <row r="3014" spans="2:17" ht="14.25" customHeight="1" x14ac:dyDescent="0.3">
      <c r="B3014" s="4" t="s">
        <v>14</v>
      </c>
      <c r="C3014" s="33">
        <v>1185732</v>
      </c>
      <c r="D3014" s="5">
        <v>44268</v>
      </c>
      <c r="E3014" s="4" t="s">
        <v>15</v>
      </c>
      <c r="F3014" s="4" t="s">
        <v>121</v>
      </c>
      <c r="G3014" s="4" t="s">
        <v>122</v>
      </c>
      <c r="H3014" s="6" t="s">
        <v>17</v>
      </c>
      <c r="I3014" s="7">
        <v>40</v>
      </c>
      <c r="J3014" s="8">
        <v>545</v>
      </c>
      <c r="K3014" s="9">
        <v>218000</v>
      </c>
      <c r="L3014" s="9">
        <v>76300</v>
      </c>
      <c r="M3014" s="10">
        <v>0.35</v>
      </c>
      <c r="N3014" s="4" t="s">
        <v>18</v>
      </c>
      <c r="O3014" s="4" t="str">
        <f>TEXT(Table1[[#This Row],[Invoice Date]],"yyyy")</f>
        <v>2021</v>
      </c>
      <c r="P3014" s="4" t="str">
        <f>TEXT(Table1[[#This Row],[Invoice Date]],"mmm")</f>
        <v>Mar</v>
      </c>
      <c r="Q3014" s="27">
        <f>WEEKNUM(Table1[[#This Row],[Invoice Date]]) + IF(YEAR(Table1[[#This Row],[Invoice Date]])=2021, 52, 0)</f>
        <v>63</v>
      </c>
    </row>
    <row r="3015" spans="2:17" ht="14.25" customHeight="1" x14ac:dyDescent="0.3">
      <c r="B3015" s="4" t="s">
        <v>34</v>
      </c>
      <c r="C3015" s="33">
        <v>1189833</v>
      </c>
      <c r="D3015" s="5">
        <v>44268</v>
      </c>
      <c r="E3015" s="4" t="s">
        <v>31</v>
      </c>
      <c r="F3015" s="4" t="s">
        <v>32</v>
      </c>
      <c r="G3015" s="4" t="s">
        <v>35</v>
      </c>
      <c r="H3015" s="6" t="s">
        <v>17</v>
      </c>
      <c r="I3015" s="7">
        <v>35</v>
      </c>
      <c r="J3015" s="8">
        <v>750</v>
      </c>
      <c r="K3015" s="9">
        <v>262500</v>
      </c>
      <c r="L3015" s="9">
        <v>105000</v>
      </c>
      <c r="M3015" s="10">
        <v>0.4</v>
      </c>
      <c r="N3015" s="4" t="s">
        <v>24</v>
      </c>
      <c r="O3015" s="4" t="str">
        <f>TEXT(Table1[[#This Row],[Invoice Date]],"yyyy")</f>
        <v>2021</v>
      </c>
      <c r="P3015" s="4" t="str">
        <f>TEXT(Table1[[#This Row],[Invoice Date]],"mmm")</f>
        <v>Mar</v>
      </c>
      <c r="Q3015" s="27">
        <f>WEEKNUM(Table1[[#This Row],[Invoice Date]]) + IF(YEAR(Table1[[#This Row],[Invoice Date]])=2021, 52, 0)</f>
        <v>63</v>
      </c>
    </row>
    <row r="3016" spans="2:17" ht="14.25" customHeight="1" x14ac:dyDescent="0.3">
      <c r="B3016" s="4" t="s">
        <v>26</v>
      </c>
      <c r="C3016" s="33">
        <v>1197831</v>
      </c>
      <c r="D3016" s="5">
        <v>44269</v>
      </c>
      <c r="E3016" s="4" t="s">
        <v>27</v>
      </c>
      <c r="F3016" s="4" t="s">
        <v>55</v>
      </c>
      <c r="G3016" s="4" t="s">
        <v>56</v>
      </c>
      <c r="H3016" s="6" t="s">
        <v>22</v>
      </c>
      <c r="I3016" s="7">
        <v>30</v>
      </c>
      <c r="J3016" s="8">
        <v>123</v>
      </c>
      <c r="K3016" s="9">
        <v>3690</v>
      </c>
      <c r="L3016" s="9">
        <v>1254.5999999999999</v>
      </c>
      <c r="M3016" s="10">
        <v>0.33999999999999997</v>
      </c>
      <c r="N3016" s="4" t="s">
        <v>24</v>
      </c>
      <c r="O3016" s="4" t="str">
        <f>TEXT(Table1[[#This Row],[Invoice Date]],"yyyy")</f>
        <v>2021</v>
      </c>
      <c r="P3016" s="4" t="str">
        <f>TEXT(Table1[[#This Row],[Invoice Date]],"mmm")</f>
        <v>Mar</v>
      </c>
      <c r="Q3016" s="27">
        <f>WEEKNUM(Table1[[#This Row],[Invoice Date]]) + IF(YEAR(Table1[[#This Row],[Invoice Date]])=2021, 52, 0)</f>
        <v>64</v>
      </c>
    </row>
    <row r="3017" spans="2:17" ht="14.25" customHeight="1" x14ac:dyDescent="0.3">
      <c r="B3017" s="4" t="s">
        <v>26</v>
      </c>
      <c r="C3017" s="33">
        <v>1197831</v>
      </c>
      <c r="D3017" s="5">
        <v>44269</v>
      </c>
      <c r="E3017" s="4" t="s">
        <v>27</v>
      </c>
      <c r="F3017" s="4" t="s">
        <v>55</v>
      </c>
      <c r="G3017" s="4" t="s">
        <v>56</v>
      </c>
      <c r="H3017" s="6" t="s">
        <v>22</v>
      </c>
      <c r="I3017" s="7">
        <v>39</v>
      </c>
      <c r="J3017" s="8">
        <v>95</v>
      </c>
      <c r="K3017" s="9">
        <v>3705</v>
      </c>
      <c r="L3017" s="9">
        <v>1482</v>
      </c>
      <c r="M3017" s="10">
        <v>0.4</v>
      </c>
      <c r="N3017" s="4" t="s">
        <v>83</v>
      </c>
      <c r="O3017" s="4" t="str">
        <f>TEXT(Table1[[#This Row],[Invoice Date]],"yyyy")</f>
        <v>2021</v>
      </c>
      <c r="P3017" s="4" t="str">
        <f>TEXT(Table1[[#This Row],[Invoice Date]],"mmm")</f>
        <v>Mar</v>
      </c>
      <c r="Q3017" s="27">
        <f>WEEKNUM(Table1[[#This Row],[Invoice Date]]) + IF(YEAR(Table1[[#This Row],[Invoice Date]])=2021, 52, 0)</f>
        <v>64</v>
      </c>
    </row>
    <row r="3018" spans="2:17" ht="14.25" customHeight="1" x14ac:dyDescent="0.3">
      <c r="B3018" s="4" t="s">
        <v>34</v>
      </c>
      <c r="C3018" s="33">
        <v>1189833</v>
      </c>
      <c r="D3018" s="5">
        <v>44269</v>
      </c>
      <c r="E3018" s="4" t="s">
        <v>31</v>
      </c>
      <c r="F3018" s="4" t="s">
        <v>32</v>
      </c>
      <c r="G3018" s="4" t="s">
        <v>35</v>
      </c>
      <c r="H3018" s="6" t="s">
        <v>19</v>
      </c>
      <c r="I3018" s="7">
        <v>30</v>
      </c>
      <c r="J3018" s="8">
        <v>215</v>
      </c>
      <c r="K3018" s="9">
        <v>6450</v>
      </c>
      <c r="L3018" s="9">
        <v>1999.5</v>
      </c>
      <c r="M3018" s="10">
        <v>0.31</v>
      </c>
      <c r="N3018" s="4" t="s">
        <v>24</v>
      </c>
      <c r="O3018" s="4" t="str">
        <f>TEXT(Table1[[#This Row],[Invoice Date]],"yyyy")</f>
        <v>2021</v>
      </c>
      <c r="P3018" s="4" t="str">
        <f>TEXT(Table1[[#This Row],[Invoice Date]],"mmm")</f>
        <v>Mar</v>
      </c>
      <c r="Q3018" s="27">
        <f>WEEKNUM(Table1[[#This Row],[Invoice Date]]) + IF(YEAR(Table1[[#This Row],[Invoice Date]])=2021, 52, 0)</f>
        <v>64</v>
      </c>
    </row>
    <row r="3019" spans="2:17" ht="14.25" customHeight="1" x14ac:dyDescent="0.3">
      <c r="B3019" s="4" t="s">
        <v>34</v>
      </c>
      <c r="C3019" s="33">
        <v>1189833</v>
      </c>
      <c r="D3019" s="5">
        <v>44269</v>
      </c>
      <c r="E3019" s="4" t="s">
        <v>31</v>
      </c>
      <c r="F3019" s="4" t="s">
        <v>32</v>
      </c>
      <c r="G3019" s="4" t="s">
        <v>35</v>
      </c>
      <c r="H3019" s="6" t="s">
        <v>19</v>
      </c>
      <c r="I3019" s="7">
        <v>43</v>
      </c>
      <c r="J3019" s="8">
        <v>195</v>
      </c>
      <c r="K3019" s="9">
        <v>8385</v>
      </c>
      <c r="L3019" s="9">
        <v>3354</v>
      </c>
      <c r="M3019" s="10">
        <v>0.4</v>
      </c>
      <c r="N3019" s="4" t="s">
        <v>83</v>
      </c>
      <c r="O3019" s="4" t="str">
        <f>TEXT(Table1[[#This Row],[Invoice Date]],"yyyy")</f>
        <v>2021</v>
      </c>
      <c r="P3019" s="4" t="str">
        <f>TEXT(Table1[[#This Row],[Invoice Date]],"mmm")</f>
        <v>Mar</v>
      </c>
      <c r="Q3019" s="27">
        <f>WEEKNUM(Table1[[#This Row],[Invoice Date]]) + IF(YEAR(Table1[[#This Row],[Invoice Date]])=2021, 52, 0)</f>
        <v>64</v>
      </c>
    </row>
    <row r="3020" spans="2:17" ht="14.25" customHeight="1" x14ac:dyDescent="0.3">
      <c r="B3020" s="4" t="s">
        <v>26</v>
      </c>
      <c r="C3020" s="33">
        <v>1197831</v>
      </c>
      <c r="D3020" s="5">
        <v>44269</v>
      </c>
      <c r="E3020" s="4" t="s">
        <v>27</v>
      </c>
      <c r="F3020" s="4" t="s">
        <v>55</v>
      </c>
      <c r="G3020" s="4" t="s">
        <v>56</v>
      </c>
      <c r="H3020" s="6" t="s">
        <v>22</v>
      </c>
      <c r="I3020" s="7">
        <v>40</v>
      </c>
      <c r="J3020" s="8">
        <v>350</v>
      </c>
      <c r="K3020" s="9">
        <v>140000</v>
      </c>
      <c r="L3020" s="9">
        <v>42000</v>
      </c>
      <c r="M3020" s="10">
        <v>0.3</v>
      </c>
      <c r="N3020" s="4" t="s">
        <v>24</v>
      </c>
      <c r="O3020" s="4" t="str">
        <f>TEXT(Table1[[#This Row],[Invoice Date]],"yyyy")</f>
        <v>2021</v>
      </c>
      <c r="P3020" s="4" t="str">
        <f>TEXT(Table1[[#This Row],[Invoice Date]],"mmm")</f>
        <v>Mar</v>
      </c>
      <c r="Q3020" s="27">
        <f>WEEKNUM(Table1[[#This Row],[Invoice Date]]) + IF(YEAR(Table1[[#This Row],[Invoice Date]])=2021, 52, 0)</f>
        <v>64</v>
      </c>
    </row>
    <row r="3021" spans="2:17" ht="14.25" customHeight="1" x14ac:dyDescent="0.3">
      <c r="B3021" s="4" t="s">
        <v>34</v>
      </c>
      <c r="C3021" s="33">
        <v>1189833</v>
      </c>
      <c r="D3021" s="5">
        <v>44269</v>
      </c>
      <c r="E3021" s="4" t="s">
        <v>31</v>
      </c>
      <c r="F3021" s="4" t="s">
        <v>32</v>
      </c>
      <c r="G3021" s="4" t="s">
        <v>35</v>
      </c>
      <c r="H3021" s="6" t="s">
        <v>19</v>
      </c>
      <c r="I3021" s="7">
        <v>45</v>
      </c>
      <c r="J3021" s="8">
        <v>650</v>
      </c>
      <c r="K3021" s="9">
        <v>292500</v>
      </c>
      <c r="L3021" s="9">
        <v>73125</v>
      </c>
      <c r="M3021" s="10">
        <v>0.25</v>
      </c>
      <c r="N3021" s="4" t="s">
        <v>24</v>
      </c>
      <c r="O3021" s="4" t="str">
        <f>TEXT(Table1[[#This Row],[Invoice Date]],"yyyy")</f>
        <v>2021</v>
      </c>
      <c r="P3021" s="4" t="str">
        <f>TEXT(Table1[[#This Row],[Invoice Date]],"mmm")</f>
        <v>Mar</v>
      </c>
      <c r="Q3021" s="27">
        <f>WEEKNUM(Table1[[#This Row],[Invoice Date]]) + IF(YEAR(Table1[[#This Row],[Invoice Date]])=2021, 52, 0)</f>
        <v>64</v>
      </c>
    </row>
    <row r="3022" spans="2:17" ht="14.25" customHeight="1" x14ac:dyDescent="0.3">
      <c r="B3022" s="4" t="s">
        <v>26</v>
      </c>
      <c r="C3022" s="33">
        <v>1197831</v>
      </c>
      <c r="D3022" s="5">
        <v>44270</v>
      </c>
      <c r="E3022" s="4" t="s">
        <v>36</v>
      </c>
      <c r="F3022" s="4" t="s">
        <v>74</v>
      </c>
      <c r="G3022" s="4" t="s">
        <v>75</v>
      </c>
      <c r="H3022" s="6" t="s">
        <v>21</v>
      </c>
      <c r="I3022" s="7">
        <v>29</v>
      </c>
      <c r="J3022" s="8">
        <v>91</v>
      </c>
      <c r="K3022" s="9">
        <v>2639</v>
      </c>
      <c r="L3022" s="9">
        <v>1266.72</v>
      </c>
      <c r="M3022" s="10">
        <v>0.48</v>
      </c>
      <c r="N3022" s="4" t="s">
        <v>83</v>
      </c>
      <c r="O3022" s="4" t="str">
        <f>TEXT(Table1[[#This Row],[Invoice Date]],"yyyy")</f>
        <v>2021</v>
      </c>
      <c r="P3022" s="4" t="str">
        <f>TEXT(Table1[[#This Row],[Invoice Date]],"mmm")</f>
        <v>Mar</v>
      </c>
      <c r="Q3022" s="27">
        <f>WEEKNUM(Table1[[#This Row],[Invoice Date]]) + IF(YEAR(Table1[[#This Row],[Invoice Date]])=2021, 52, 0)</f>
        <v>64</v>
      </c>
    </row>
    <row r="3023" spans="2:17" ht="14.25" customHeight="1" x14ac:dyDescent="0.3">
      <c r="B3023" s="4" t="s">
        <v>26</v>
      </c>
      <c r="C3023" s="33">
        <v>1197831</v>
      </c>
      <c r="D3023" s="5">
        <v>44270</v>
      </c>
      <c r="E3023" s="4" t="s">
        <v>36</v>
      </c>
      <c r="F3023" s="4" t="s">
        <v>74</v>
      </c>
      <c r="G3023" s="4" t="s">
        <v>75</v>
      </c>
      <c r="H3023" s="6" t="s">
        <v>20</v>
      </c>
      <c r="I3023" s="7">
        <v>25</v>
      </c>
      <c r="J3023" s="8">
        <v>124</v>
      </c>
      <c r="K3023" s="9">
        <v>3100</v>
      </c>
      <c r="L3023" s="9">
        <v>1240</v>
      </c>
      <c r="M3023" s="10">
        <v>0.4</v>
      </c>
      <c r="N3023" s="4" t="s">
        <v>83</v>
      </c>
      <c r="O3023" s="4" t="str">
        <f>TEXT(Table1[[#This Row],[Invoice Date]],"yyyy")</f>
        <v>2021</v>
      </c>
      <c r="P3023" s="4" t="str">
        <f>TEXT(Table1[[#This Row],[Invoice Date]],"mmm")</f>
        <v>Mar</v>
      </c>
      <c r="Q3023" s="27">
        <f>WEEKNUM(Table1[[#This Row],[Invoice Date]]) + IF(YEAR(Table1[[#This Row],[Invoice Date]])=2021, 52, 0)</f>
        <v>64</v>
      </c>
    </row>
    <row r="3024" spans="2:17" ht="14.25" customHeight="1" x14ac:dyDescent="0.3">
      <c r="B3024" s="4" t="s">
        <v>26</v>
      </c>
      <c r="C3024" s="33">
        <v>1197831</v>
      </c>
      <c r="D3024" s="5">
        <v>44270</v>
      </c>
      <c r="E3024" s="4" t="s">
        <v>36</v>
      </c>
      <c r="F3024" s="4" t="s">
        <v>74</v>
      </c>
      <c r="G3024" s="4" t="s">
        <v>75</v>
      </c>
      <c r="H3024" s="6" t="s">
        <v>19</v>
      </c>
      <c r="I3024" s="7">
        <v>32</v>
      </c>
      <c r="J3024" s="8">
        <v>126</v>
      </c>
      <c r="K3024" s="9">
        <v>4032</v>
      </c>
      <c r="L3024" s="9">
        <v>2177.2800000000002</v>
      </c>
      <c r="M3024" s="10">
        <v>0.54</v>
      </c>
      <c r="N3024" s="4" t="s">
        <v>83</v>
      </c>
      <c r="O3024" s="4" t="str">
        <f>TEXT(Table1[[#This Row],[Invoice Date]],"yyyy")</f>
        <v>2021</v>
      </c>
      <c r="P3024" s="4" t="str">
        <f>TEXT(Table1[[#This Row],[Invoice Date]],"mmm")</f>
        <v>Mar</v>
      </c>
      <c r="Q3024" s="27">
        <f>WEEKNUM(Table1[[#This Row],[Invoice Date]]) + IF(YEAR(Table1[[#This Row],[Invoice Date]])=2021, 52, 0)</f>
        <v>64</v>
      </c>
    </row>
    <row r="3025" spans="2:17" ht="14.25" customHeight="1" x14ac:dyDescent="0.3">
      <c r="B3025" s="4" t="s">
        <v>26</v>
      </c>
      <c r="C3025" s="33">
        <v>1197831</v>
      </c>
      <c r="D3025" s="5">
        <v>44270</v>
      </c>
      <c r="E3025" s="4" t="s">
        <v>36</v>
      </c>
      <c r="F3025" s="4" t="s">
        <v>74</v>
      </c>
      <c r="G3025" s="4" t="s">
        <v>75</v>
      </c>
      <c r="H3025" s="6" t="s">
        <v>22</v>
      </c>
      <c r="I3025" s="7">
        <v>43</v>
      </c>
      <c r="J3025" s="8">
        <v>94</v>
      </c>
      <c r="K3025" s="9">
        <v>4042</v>
      </c>
      <c r="L3025" s="9">
        <v>2101.84</v>
      </c>
      <c r="M3025" s="10">
        <v>0.52</v>
      </c>
      <c r="N3025" s="4" t="s">
        <v>83</v>
      </c>
      <c r="O3025" s="4" t="str">
        <f>TEXT(Table1[[#This Row],[Invoice Date]],"yyyy")</f>
        <v>2021</v>
      </c>
      <c r="P3025" s="4" t="str">
        <f>TEXT(Table1[[#This Row],[Invoice Date]],"mmm")</f>
        <v>Mar</v>
      </c>
      <c r="Q3025" s="27">
        <f>WEEKNUM(Table1[[#This Row],[Invoice Date]]) + IF(YEAR(Table1[[#This Row],[Invoice Date]])=2021, 52, 0)</f>
        <v>64</v>
      </c>
    </row>
    <row r="3026" spans="2:17" ht="14.25" customHeight="1" x14ac:dyDescent="0.3">
      <c r="B3026" s="4" t="s">
        <v>26</v>
      </c>
      <c r="C3026" s="33">
        <v>1197831</v>
      </c>
      <c r="D3026" s="5">
        <v>44270</v>
      </c>
      <c r="E3026" s="4" t="s">
        <v>27</v>
      </c>
      <c r="F3026" s="4" t="s">
        <v>55</v>
      </c>
      <c r="G3026" s="4" t="s">
        <v>56</v>
      </c>
      <c r="H3026" s="6" t="s">
        <v>23</v>
      </c>
      <c r="I3026" s="7">
        <v>24</v>
      </c>
      <c r="J3026" s="8">
        <v>170</v>
      </c>
      <c r="K3026" s="9">
        <v>4080</v>
      </c>
      <c r="L3026" s="9">
        <v>2162.4</v>
      </c>
      <c r="M3026" s="10">
        <v>0.53</v>
      </c>
      <c r="N3026" s="4" t="s">
        <v>24</v>
      </c>
      <c r="O3026" s="4" t="str">
        <f>TEXT(Table1[[#This Row],[Invoice Date]],"yyyy")</f>
        <v>2021</v>
      </c>
      <c r="P3026" s="4" t="str">
        <f>TEXT(Table1[[#This Row],[Invoice Date]],"mmm")</f>
        <v>Mar</v>
      </c>
      <c r="Q3026" s="27">
        <f>WEEKNUM(Table1[[#This Row],[Invoice Date]]) + IF(YEAR(Table1[[#This Row],[Invoice Date]])=2021, 52, 0)</f>
        <v>64</v>
      </c>
    </row>
    <row r="3027" spans="2:17" ht="14.25" customHeight="1" x14ac:dyDescent="0.3">
      <c r="B3027" s="4" t="s">
        <v>26</v>
      </c>
      <c r="C3027" s="33">
        <v>1197831</v>
      </c>
      <c r="D3027" s="5">
        <v>44270</v>
      </c>
      <c r="E3027" s="4" t="s">
        <v>27</v>
      </c>
      <c r="F3027" s="4" t="s">
        <v>55</v>
      </c>
      <c r="G3027" s="4" t="s">
        <v>56</v>
      </c>
      <c r="H3027" s="6" t="s">
        <v>23</v>
      </c>
      <c r="I3027" s="7">
        <v>33</v>
      </c>
      <c r="J3027" s="8">
        <v>125</v>
      </c>
      <c r="K3027" s="9">
        <v>4125</v>
      </c>
      <c r="L3027" s="9">
        <v>2681.25</v>
      </c>
      <c r="M3027" s="10">
        <v>0.65</v>
      </c>
      <c r="N3027" s="4" t="s">
        <v>83</v>
      </c>
      <c r="O3027" s="4" t="str">
        <f>TEXT(Table1[[#This Row],[Invoice Date]],"yyyy")</f>
        <v>2021</v>
      </c>
      <c r="P3027" s="4" t="str">
        <f>TEXT(Table1[[#This Row],[Invoice Date]],"mmm")</f>
        <v>Mar</v>
      </c>
      <c r="Q3027" s="27">
        <f>WEEKNUM(Table1[[#This Row],[Invoice Date]]) + IF(YEAR(Table1[[#This Row],[Invoice Date]])=2021, 52, 0)</f>
        <v>64</v>
      </c>
    </row>
    <row r="3028" spans="2:17" ht="14.25" customHeight="1" x14ac:dyDescent="0.3">
      <c r="B3028" s="4" t="s">
        <v>26</v>
      </c>
      <c r="C3028" s="33">
        <v>1197831</v>
      </c>
      <c r="D3028" s="5">
        <v>44270</v>
      </c>
      <c r="E3028" s="4" t="s">
        <v>36</v>
      </c>
      <c r="F3028" s="4" t="s">
        <v>74</v>
      </c>
      <c r="G3028" s="4" t="s">
        <v>75</v>
      </c>
      <c r="H3028" s="6" t="s">
        <v>23</v>
      </c>
      <c r="I3028" s="7">
        <v>33</v>
      </c>
      <c r="J3028" s="8">
        <v>143</v>
      </c>
      <c r="K3028" s="9">
        <v>4719</v>
      </c>
      <c r="L3028" s="9">
        <v>3256.11</v>
      </c>
      <c r="M3028" s="10">
        <v>0.69000000000000006</v>
      </c>
      <c r="N3028" s="4" t="s">
        <v>83</v>
      </c>
      <c r="O3028" s="4" t="str">
        <f>TEXT(Table1[[#This Row],[Invoice Date]],"yyyy")</f>
        <v>2021</v>
      </c>
      <c r="P3028" s="4" t="str">
        <f>TEXT(Table1[[#This Row],[Invoice Date]],"mmm")</f>
        <v>Mar</v>
      </c>
      <c r="Q3028" s="27">
        <f>WEEKNUM(Table1[[#This Row],[Invoice Date]]) + IF(YEAR(Table1[[#This Row],[Invoice Date]])=2021, 52, 0)</f>
        <v>64</v>
      </c>
    </row>
    <row r="3029" spans="2:17" ht="14.25" customHeight="1" x14ac:dyDescent="0.3">
      <c r="B3029" s="4" t="s">
        <v>26</v>
      </c>
      <c r="C3029" s="33">
        <v>1197831</v>
      </c>
      <c r="D3029" s="5">
        <v>44270</v>
      </c>
      <c r="E3029" s="4" t="s">
        <v>36</v>
      </c>
      <c r="F3029" s="4" t="s">
        <v>74</v>
      </c>
      <c r="G3029" s="4" t="s">
        <v>75</v>
      </c>
      <c r="H3029" s="6" t="s">
        <v>17</v>
      </c>
      <c r="I3029" s="7">
        <v>34</v>
      </c>
      <c r="J3029" s="8">
        <v>216</v>
      </c>
      <c r="K3029" s="9">
        <v>7344</v>
      </c>
      <c r="L3029" s="9">
        <v>4479.84</v>
      </c>
      <c r="M3029" s="10">
        <v>0.61</v>
      </c>
      <c r="N3029" s="4" t="s">
        <v>83</v>
      </c>
      <c r="O3029" s="4" t="str">
        <f>TEXT(Table1[[#This Row],[Invoice Date]],"yyyy")</f>
        <v>2021</v>
      </c>
      <c r="P3029" s="4" t="str">
        <f>TEXT(Table1[[#This Row],[Invoice Date]],"mmm")</f>
        <v>Mar</v>
      </c>
      <c r="Q3029" s="27">
        <f>WEEKNUM(Table1[[#This Row],[Invoice Date]]) + IF(YEAR(Table1[[#This Row],[Invoice Date]])=2021, 52, 0)</f>
        <v>64</v>
      </c>
    </row>
    <row r="3030" spans="2:17" ht="14.25" customHeight="1" x14ac:dyDescent="0.3">
      <c r="B3030" s="4" t="s">
        <v>34</v>
      </c>
      <c r="C3030" s="33">
        <v>1189833</v>
      </c>
      <c r="D3030" s="5">
        <v>44270</v>
      </c>
      <c r="E3030" s="4" t="s">
        <v>31</v>
      </c>
      <c r="F3030" s="4" t="s">
        <v>32</v>
      </c>
      <c r="G3030" s="4" t="s">
        <v>35</v>
      </c>
      <c r="H3030" s="6" t="s">
        <v>20</v>
      </c>
      <c r="I3030" s="7">
        <v>33</v>
      </c>
      <c r="J3030" s="8">
        <v>223</v>
      </c>
      <c r="K3030" s="9">
        <v>7359</v>
      </c>
      <c r="L3030" s="9">
        <v>3090.78</v>
      </c>
      <c r="M3030" s="10">
        <v>0.42000000000000004</v>
      </c>
      <c r="N3030" s="4" t="s">
        <v>24</v>
      </c>
      <c r="O3030" s="4" t="str">
        <f>TEXT(Table1[[#This Row],[Invoice Date]],"yyyy")</f>
        <v>2021</v>
      </c>
      <c r="P3030" s="4" t="str">
        <f>TEXT(Table1[[#This Row],[Invoice Date]],"mmm")</f>
        <v>Mar</v>
      </c>
      <c r="Q3030" s="27">
        <f>WEEKNUM(Table1[[#This Row],[Invoice Date]]) + IF(YEAR(Table1[[#This Row],[Invoice Date]])=2021, 52, 0)</f>
        <v>64</v>
      </c>
    </row>
    <row r="3031" spans="2:17" ht="14.25" customHeight="1" x14ac:dyDescent="0.3">
      <c r="B3031" s="4" t="s">
        <v>34</v>
      </c>
      <c r="C3031" s="33">
        <v>1189833</v>
      </c>
      <c r="D3031" s="5">
        <v>44270</v>
      </c>
      <c r="E3031" s="4" t="s">
        <v>31</v>
      </c>
      <c r="F3031" s="4" t="s">
        <v>32</v>
      </c>
      <c r="G3031" s="4" t="s">
        <v>35</v>
      </c>
      <c r="H3031" s="6" t="s">
        <v>20</v>
      </c>
      <c r="I3031" s="7">
        <v>44</v>
      </c>
      <c r="J3031" s="8">
        <v>169</v>
      </c>
      <c r="K3031" s="9">
        <v>7436</v>
      </c>
      <c r="L3031" s="9">
        <v>3718</v>
      </c>
      <c r="M3031" s="10">
        <v>0.5</v>
      </c>
      <c r="N3031" s="4" t="s">
        <v>83</v>
      </c>
      <c r="O3031" s="4" t="str">
        <f>TEXT(Table1[[#This Row],[Invoice Date]],"yyyy")</f>
        <v>2021</v>
      </c>
      <c r="P3031" s="4" t="str">
        <f>TEXT(Table1[[#This Row],[Invoice Date]],"mmm")</f>
        <v>Mar</v>
      </c>
      <c r="Q3031" s="27">
        <f>WEEKNUM(Table1[[#This Row],[Invoice Date]]) + IF(YEAR(Table1[[#This Row],[Invoice Date]])=2021, 52, 0)</f>
        <v>64</v>
      </c>
    </row>
    <row r="3032" spans="2:17" ht="14.25" customHeight="1" x14ac:dyDescent="0.3">
      <c r="B3032" s="4" t="s">
        <v>26</v>
      </c>
      <c r="C3032" s="33">
        <v>1197831</v>
      </c>
      <c r="D3032" s="5">
        <v>44270</v>
      </c>
      <c r="E3032" s="4" t="s">
        <v>36</v>
      </c>
      <c r="F3032" s="4" t="s">
        <v>74</v>
      </c>
      <c r="G3032" s="4" t="s">
        <v>75</v>
      </c>
      <c r="H3032" s="6" t="s">
        <v>21</v>
      </c>
      <c r="I3032" s="7">
        <v>29.999999999999993</v>
      </c>
      <c r="J3032" s="8">
        <v>325</v>
      </c>
      <c r="K3032" s="9">
        <v>97499.999999999971</v>
      </c>
      <c r="L3032" s="9">
        <v>34124.999999999985</v>
      </c>
      <c r="M3032" s="10">
        <v>0.35</v>
      </c>
      <c r="N3032" s="4" t="s">
        <v>18</v>
      </c>
      <c r="O3032" s="4" t="str">
        <f>TEXT(Table1[[#This Row],[Invoice Date]],"yyyy")</f>
        <v>2021</v>
      </c>
      <c r="P3032" s="4" t="str">
        <f>TEXT(Table1[[#This Row],[Invoice Date]],"mmm")</f>
        <v>Mar</v>
      </c>
      <c r="Q3032" s="27">
        <f>WEEKNUM(Table1[[#This Row],[Invoice Date]]) + IF(YEAR(Table1[[#This Row],[Invoice Date]])=2021, 52, 0)</f>
        <v>64</v>
      </c>
    </row>
    <row r="3033" spans="2:17" ht="14.25" customHeight="1" x14ac:dyDescent="0.3">
      <c r="B3033" s="4" t="s">
        <v>26</v>
      </c>
      <c r="C3033" s="33">
        <v>1197831</v>
      </c>
      <c r="D3033" s="5">
        <v>44270</v>
      </c>
      <c r="E3033" s="4" t="s">
        <v>36</v>
      </c>
      <c r="F3033" s="4" t="s">
        <v>74</v>
      </c>
      <c r="G3033" s="4" t="s">
        <v>75</v>
      </c>
      <c r="H3033" s="6" t="s">
        <v>20</v>
      </c>
      <c r="I3033" s="7">
        <v>25</v>
      </c>
      <c r="J3033" s="8">
        <v>475</v>
      </c>
      <c r="K3033" s="9">
        <v>118750</v>
      </c>
      <c r="L3033" s="9">
        <v>35625</v>
      </c>
      <c r="M3033" s="10">
        <v>0.3</v>
      </c>
      <c r="N3033" s="4" t="s">
        <v>18</v>
      </c>
      <c r="O3033" s="4" t="str">
        <f>TEXT(Table1[[#This Row],[Invoice Date]],"yyyy")</f>
        <v>2021</v>
      </c>
      <c r="P3033" s="4" t="str">
        <f>TEXT(Table1[[#This Row],[Invoice Date]],"mmm")</f>
        <v>Mar</v>
      </c>
      <c r="Q3033" s="27">
        <f>WEEKNUM(Table1[[#This Row],[Invoice Date]]) + IF(YEAR(Table1[[#This Row],[Invoice Date]])=2021, 52, 0)</f>
        <v>64</v>
      </c>
    </row>
    <row r="3034" spans="2:17" ht="14.25" customHeight="1" x14ac:dyDescent="0.3">
      <c r="B3034" s="4" t="s">
        <v>26</v>
      </c>
      <c r="C3034" s="33">
        <v>1197831</v>
      </c>
      <c r="D3034" s="5">
        <v>44270</v>
      </c>
      <c r="E3034" s="4" t="s">
        <v>36</v>
      </c>
      <c r="F3034" s="4" t="s">
        <v>74</v>
      </c>
      <c r="G3034" s="4" t="s">
        <v>75</v>
      </c>
      <c r="H3034" s="6" t="s">
        <v>19</v>
      </c>
      <c r="I3034" s="7">
        <v>35</v>
      </c>
      <c r="J3034" s="8">
        <v>450</v>
      </c>
      <c r="K3034" s="9">
        <v>157500</v>
      </c>
      <c r="L3034" s="9">
        <v>62999.999999999993</v>
      </c>
      <c r="M3034" s="10">
        <v>0.39999999999999997</v>
      </c>
      <c r="N3034" s="4" t="s">
        <v>18</v>
      </c>
      <c r="O3034" s="4" t="str">
        <f>TEXT(Table1[[#This Row],[Invoice Date]],"yyyy")</f>
        <v>2021</v>
      </c>
      <c r="P3034" s="4" t="str">
        <f>TEXT(Table1[[#This Row],[Invoice Date]],"mmm")</f>
        <v>Mar</v>
      </c>
      <c r="Q3034" s="27">
        <f>WEEKNUM(Table1[[#This Row],[Invoice Date]]) + IF(YEAR(Table1[[#This Row],[Invoice Date]])=2021, 52, 0)</f>
        <v>64</v>
      </c>
    </row>
    <row r="3035" spans="2:17" ht="14.25" customHeight="1" x14ac:dyDescent="0.3">
      <c r="B3035" s="4" t="s">
        <v>26</v>
      </c>
      <c r="C3035" s="33">
        <v>1197831</v>
      </c>
      <c r="D3035" s="5">
        <v>44270</v>
      </c>
      <c r="E3035" s="4" t="s">
        <v>36</v>
      </c>
      <c r="F3035" s="4" t="s">
        <v>74</v>
      </c>
      <c r="G3035" s="4" t="s">
        <v>75</v>
      </c>
      <c r="H3035" s="6" t="s">
        <v>23</v>
      </c>
      <c r="I3035" s="7">
        <v>35</v>
      </c>
      <c r="J3035" s="8">
        <v>475</v>
      </c>
      <c r="K3035" s="9">
        <v>166250</v>
      </c>
      <c r="L3035" s="9">
        <v>91437.500000000015</v>
      </c>
      <c r="M3035" s="10">
        <v>0.55000000000000004</v>
      </c>
      <c r="N3035" s="4" t="s">
        <v>18</v>
      </c>
      <c r="O3035" s="4" t="str">
        <f>TEXT(Table1[[#This Row],[Invoice Date]],"yyyy")</f>
        <v>2021</v>
      </c>
      <c r="P3035" s="4" t="str">
        <f>TEXT(Table1[[#This Row],[Invoice Date]],"mmm")</f>
        <v>Mar</v>
      </c>
      <c r="Q3035" s="27">
        <f>WEEKNUM(Table1[[#This Row],[Invoice Date]]) + IF(YEAR(Table1[[#This Row],[Invoice Date]])=2021, 52, 0)</f>
        <v>64</v>
      </c>
    </row>
    <row r="3036" spans="2:17" ht="14.25" customHeight="1" x14ac:dyDescent="0.3">
      <c r="B3036" s="4" t="s">
        <v>26</v>
      </c>
      <c r="C3036" s="33">
        <v>1197831</v>
      </c>
      <c r="D3036" s="5">
        <v>44270</v>
      </c>
      <c r="E3036" s="4" t="s">
        <v>36</v>
      </c>
      <c r="F3036" s="4" t="s">
        <v>74</v>
      </c>
      <c r="G3036" s="4" t="s">
        <v>75</v>
      </c>
      <c r="H3036" s="6" t="s">
        <v>22</v>
      </c>
      <c r="I3036" s="7">
        <v>45.000000000000007</v>
      </c>
      <c r="J3036" s="8">
        <v>375</v>
      </c>
      <c r="K3036" s="9">
        <v>168750.00000000003</v>
      </c>
      <c r="L3036" s="9">
        <v>67500</v>
      </c>
      <c r="M3036" s="10">
        <v>0.39999999999999997</v>
      </c>
      <c r="N3036" s="4" t="s">
        <v>18</v>
      </c>
      <c r="O3036" s="4" t="str">
        <f>TEXT(Table1[[#This Row],[Invoice Date]],"yyyy")</f>
        <v>2021</v>
      </c>
      <c r="P3036" s="4" t="str">
        <f>TEXT(Table1[[#This Row],[Invoice Date]],"mmm")</f>
        <v>Mar</v>
      </c>
      <c r="Q3036" s="27">
        <f>WEEKNUM(Table1[[#This Row],[Invoice Date]]) + IF(YEAR(Table1[[#This Row],[Invoice Date]])=2021, 52, 0)</f>
        <v>64</v>
      </c>
    </row>
    <row r="3037" spans="2:17" ht="14.25" customHeight="1" x14ac:dyDescent="0.3">
      <c r="B3037" s="4" t="s">
        <v>26</v>
      </c>
      <c r="C3037" s="33">
        <v>1197831</v>
      </c>
      <c r="D3037" s="5">
        <v>44270</v>
      </c>
      <c r="E3037" s="4" t="s">
        <v>27</v>
      </c>
      <c r="F3037" s="4" t="s">
        <v>55</v>
      </c>
      <c r="G3037" s="4" t="s">
        <v>56</v>
      </c>
      <c r="H3037" s="6" t="s">
        <v>23</v>
      </c>
      <c r="I3037" s="7">
        <v>35</v>
      </c>
      <c r="J3037" s="8">
        <v>500</v>
      </c>
      <c r="K3037" s="9">
        <v>175000</v>
      </c>
      <c r="L3037" s="9">
        <v>87500</v>
      </c>
      <c r="M3037" s="10">
        <v>0.5</v>
      </c>
      <c r="N3037" s="4" t="s">
        <v>24</v>
      </c>
      <c r="O3037" s="4" t="str">
        <f>TEXT(Table1[[#This Row],[Invoice Date]],"yyyy")</f>
        <v>2021</v>
      </c>
      <c r="P3037" s="4" t="str">
        <f>TEXT(Table1[[#This Row],[Invoice Date]],"mmm")</f>
        <v>Mar</v>
      </c>
      <c r="Q3037" s="27">
        <f>WEEKNUM(Table1[[#This Row],[Invoice Date]]) + IF(YEAR(Table1[[#This Row],[Invoice Date]])=2021, 52, 0)</f>
        <v>64</v>
      </c>
    </row>
    <row r="3038" spans="2:17" ht="14.25" customHeight="1" x14ac:dyDescent="0.3">
      <c r="B3038" s="4" t="s">
        <v>26</v>
      </c>
      <c r="C3038" s="33">
        <v>1197831</v>
      </c>
      <c r="D3038" s="5">
        <v>44270</v>
      </c>
      <c r="E3038" s="4" t="s">
        <v>36</v>
      </c>
      <c r="F3038" s="4" t="s">
        <v>74</v>
      </c>
      <c r="G3038" s="4" t="s">
        <v>75</v>
      </c>
      <c r="H3038" s="6" t="s">
        <v>17</v>
      </c>
      <c r="I3038" s="7">
        <v>35</v>
      </c>
      <c r="J3038" s="8">
        <v>770</v>
      </c>
      <c r="K3038" s="9">
        <v>269500</v>
      </c>
      <c r="L3038" s="9">
        <v>134750</v>
      </c>
      <c r="M3038" s="10">
        <v>0.5</v>
      </c>
      <c r="N3038" s="4" t="s">
        <v>18</v>
      </c>
      <c r="O3038" s="4" t="str">
        <f>TEXT(Table1[[#This Row],[Invoice Date]],"yyyy")</f>
        <v>2021</v>
      </c>
      <c r="P3038" s="4" t="str">
        <f>TEXT(Table1[[#This Row],[Invoice Date]],"mmm")</f>
        <v>Mar</v>
      </c>
      <c r="Q3038" s="27">
        <f>WEEKNUM(Table1[[#This Row],[Invoice Date]]) + IF(YEAR(Table1[[#This Row],[Invoice Date]])=2021, 52, 0)</f>
        <v>64</v>
      </c>
    </row>
    <row r="3039" spans="2:17" ht="14.25" customHeight="1" x14ac:dyDescent="0.3">
      <c r="B3039" s="4" t="s">
        <v>34</v>
      </c>
      <c r="C3039" s="33">
        <v>1189833</v>
      </c>
      <c r="D3039" s="5">
        <v>44270</v>
      </c>
      <c r="E3039" s="4" t="s">
        <v>31</v>
      </c>
      <c r="F3039" s="4" t="s">
        <v>32</v>
      </c>
      <c r="G3039" s="4" t="s">
        <v>35</v>
      </c>
      <c r="H3039" s="6" t="s">
        <v>20</v>
      </c>
      <c r="I3039" s="7">
        <v>45</v>
      </c>
      <c r="J3039" s="8">
        <v>675</v>
      </c>
      <c r="K3039" s="9">
        <v>303750</v>
      </c>
      <c r="L3039" s="9">
        <v>121500</v>
      </c>
      <c r="M3039" s="10">
        <v>0.4</v>
      </c>
      <c r="N3039" s="4" t="s">
        <v>24</v>
      </c>
      <c r="O3039" s="4" t="str">
        <f>TEXT(Table1[[#This Row],[Invoice Date]],"yyyy")</f>
        <v>2021</v>
      </c>
      <c r="P3039" s="4" t="str">
        <f>TEXT(Table1[[#This Row],[Invoice Date]],"mmm")</f>
        <v>Mar</v>
      </c>
      <c r="Q3039" s="27">
        <f>WEEKNUM(Table1[[#This Row],[Invoice Date]]) + IF(YEAR(Table1[[#This Row],[Invoice Date]])=2021, 52, 0)</f>
        <v>64</v>
      </c>
    </row>
    <row r="3040" spans="2:17" ht="14.25" customHeight="1" x14ac:dyDescent="0.3">
      <c r="B3040" s="4" t="s">
        <v>30</v>
      </c>
      <c r="C3040" s="34">
        <v>1128299</v>
      </c>
      <c r="D3040" s="5">
        <v>44271</v>
      </c>
      <c r="E3040" s="4" t="s">
        <v>15</v>
      </c>
      <c r="F3040" s="4" t="s">
        <v>118</v>
      </c>
      <c r="G3040" s="4" t="s">
        <v>93</v>
      </c>
      <c r="H3040" s="6" t="s">
        <v>21</v>
      </c>
      <c r="I3040" s="7">
        <v>23</v>
      </c>
      <c r="J3040" s="8">
        <v>49</v>
      </c>
      <c r="K3040" s="9">
        <v>1127</v>
      </c>
      <c r="L3040" s="9">
        <v>597.31000000000006</v>
      </c>
      <c r="M3040" s="10">
        <v>0.53</v>
      </c>
      <c r="N3040" s="4" t="s">
        <v>83</v>
      </c>
      <c r="O3040" s="4" t="str">
        <f>TEXT(Table1[[#This Row],[Invoice Date]],"yyyy")</f>
        <v>2021</v>
      </c>
      <c r="P3040" s="4" t="str">
        <f>TEXT(Table1[[#This Row],[Invoice Date]],"mmm")</f>
        <v>Mar</v>
      </c>
      <c r="Q3040" s="27">
        <f>WEEKNUM(Table1[[#This Row],[Invoice Date]]) + IF(YEAR(Table1[[#This Row],[Invoice Date]])=2021, 52, 0)</f>
        <v>64</v>
      </c>
    </row>
    <row r="3041" spans="2:17" ht="14.25" customHeight="1" x14ac:dyDescent="0.3">
      <c r="B3041" s="4" t="s">
        <v>14</v>
      </c>
      <c r="C3041" s="33">
        <v>1185732</v>
      </c>
      <c r="D3041" s="5">
        <v>44271</v>
      </c>
      <c r="E3041" s="4" t="s">
        <v>27</v>
      </c>
      <c r="F3041" s="4" t="s">
        <v>100</v>
      </c>
      <c r="G3041" s="4" t="s">
        <v>101</v>
      </c>
      <c r="H3041" s="6" t="s">
        <v>21</v>
      </c>
      <c r="I3041" s="7">
        <v>15</v>
      </c>
      <c r="J3041" s="8">
        <v>85</v>
      </c>
      <c r="K3041" s="9">
        <v>1275</v>
      </c>
      <c r="L3041" s="9">
        <v>573.75</v>
      </c>
      <c r="M3041" s="10">
        <v>0.45</v>
      </c>
      <c r="N3041" s="4" t="s">
        <v>24</v>
      </c>
      <c r="O3041" s="4" t="str">
        <f>TEXT(Table1[[#This Row],[Invoice Date]],"yyyy")</f>
        <v>2021</v>
      </c>
      <c r="P3041" s="4" t="str">
        <f>TEXT(Table1[[#This Row],[Invoice Date]],"mmm")</f>
        <v>Mar</v>
      </c>
      <c r="Q3041" s="27">
        <f>WEEKNUM(Table1[[#This Row],[Invoice Date]]) + IF(YEAR(Table1[[#This Row],[Invoice Date]])=2021, 52, 0)</f>
        <v>64</v>
      </c>
    </row>
    <row r="3042" spans="2:17" ht="14.25" customHeight="1" x14ac:dyDescent="0.3">
      <c r="B3042" s="4" t="s">
        <v>14</v>
      </c>
      <c r="C3042" s="33">
        <v>1185732</v>
      </c>
      <c r="D3042" s="5">
        <v>44271</v>
      </c>
      <c r="E3042" s="4" t="s">
        <v>27</v>
      </c>
      <c r="F3042" s="4" t="s">
        <v>100</v>
      </c>
      <c r="G3042" s="4" t="s">
        <v>101</v>
      </c>
      <c r="H3042" s="6" t="s">
        <v>20</v>
      </c>
      <c r="I3042" s="7">
        <v>11</v>
      </c>
      <c r="J3042" s="8">
        <v>136</v>
      </c>
      <c r="K3042" s="9">
        <v>1496</v>
      </c>
      <c r="L3042" s="9">
        <v>703.12</v>
      </c>
      <c r="M3042" s="10">
        <v>0.47000000000000003</v>
      </c>
      <c r="N3042" s="4" t="s">
        <v>24</v>
      </c>
      <c r="O3042" s="4" t="str">
        <f>TEXT(Table1[[#This Row],[Invoice Date]],"yyyy")</f>
        <v>2021</v>
      </c>
      <c r="P3042" s="4" t="str">
        <f>TEXT(Table1[[#This Row],[Invoice Date]],"mmm")</f>
        <v>Mar</v>
      </c>
      <c r="Q3042" s="27">
        <f>WEEKNUM(Table1[[#This Row],[Invoice Date]]) + IF(YEAR(Table1[[#This Row],[Invoice Date]])=2021, 52, 0)</f>
        <v>64</v>
      </c>
    </row>
    <row r="3043" spans="2:17" ht="14.25" customHeight="1" x14ac:dyDescent="0.3">
      <c r="B3043" s="4" t="s">
        <v>14</v>
      </c>
      <c r="C3043" s="33">
        <v>1185732</v>
      </c>
      <c r="D3043" s="5">
        <v>44271</v>
      </c>
      <c r="E3043" s="4" t="s">
        <v>27</v>
      </c>
      <c r="F3043" s="4" t="s">
        <v>100</v>
      </c>
      <c r="G3043" s="4" t="s">
        <v>101</v>
      </c>
      <c r="H3043" s="6" t="s">
        <v>21</v>
      </c>
      <c r="I3043" s="7">
        <v>19</v>
      </c>
      <c r="J3043" s="8">
        <v>80</v>
      </c>
      <c r="K3043" s="9">
        <v>1520</v>
      </c>
      <c r="L3043" s="9">
        <v>790.4</v>
      </c>
      <c r="M3043" s="10">
        <v>0.52</v>
      </c>
      <c r="N3043" s="4" t="s">
        <v>83</v>
      </c>
      <c r="O3043" s="4" t="str">
        <f>TEXT(Table1[[#This Row],[Invoice Date]],"yyyy")</f>
        <v>2021</v>
      </c>
      <c r="P3043" s="4" t="str">
        <f>TEXT(Table1[[#This Row],[Invoice Date]],"mmm")</f>
        <v>Mar</v>
      </c>
      <c r="Q3043" s="27">
        <f>WEEKNUM(Table1[[#This Row],[Invoice Date]]) + IF(YEAR(Table1[[#This Row],[Invoice Date]])=2021, 52, 0)</f>
        <v>64</v>
      </c>
    </row>
    <row r="3044" spans="2:17" ht="14.25" customHeight="1" x14ac:dyDescent="0.3">
      <c r="B3044" s="4" t="s">
        <v>30</v>
      </c>
      <c r="C3044" s="34">
        <v>1128299</v>
      </c>
      <c r="D3044" s="5">
        <v>44271</v>
      </c>
      <c r="E3044" s="4" t="s">
        <v>15</v>
      </c>
      <c r="F3044" s="4" t="s">
        <v>118</v>
      </c>
      <c r="G3044" s="4" t="s">
        <v>93</v>
      </c>
      <c r="H3044" s="6" t="s">
        <v>20</v>
      </c>
      <c r="I3044" s="7">
        <v>19</v>
      </c>
      <c r="J3044" s="8">
        <v>91</v>
      </c>
      <c r="K3044" s="9">
        <v>1729</v>
      </c>
      <c r="L3044" s="9">
        <v>933.66000000000008</v>
      </c>
      <c r="M3044" s="10">
        <v>0.54</v>
      </c>
      <c r="N3044" s="4" t="s">
        <v>83</v>
      </c>
      <c r="O3044" s="4" t="str">
        <f>TEXT(Table1[[#This Row],[Invoice Date]],"yyyy")</f>
        <v>2021</v>
      </c>
      <c r="P3044" s="4" t="str">
        <f>TEXT(Table1[[#This Row],[Invoice Date]],"mmm")</f>
        <v>Mar</v>
      </c>
      <c r="Q3044" s="27">
        <f>WEEKNUM(Table1[[#This Row],[Invoice Date]]) + IF(YEAR(Table1[[#This Row],[Invoice Date]])=2021, 52, 0)</f>
        <v>64</v>
      </c>
    </row>
    <row r="3045" spans="2:17" ht="14.25" customHeight="1" x14ac:dyDescent="0.3">
      <c r="B3045" s="4" t="s">
        <v>14</v>
      </c>
      <c r="C3045" s="33">
        <v>1185732</v>
      </c>
      <c r="D3045" s="5">
        <v>44271</v>
      </c>
      <c r="E3045" s="4" t="s">
        <v>27</v>
      </c>
      <c r="F3045" s="4" t="s">
        <v>100</v>
      </c>
      <c r="G3045" s="4" t="s">
        <v>101</v>
      </c>
      <c r="H3045" s="6" t="s">
        <v>20</v>
      </c>
      <c r="I3045" s="7">
        <v>14</v>
      </c>
      <c r="J3045" s="8">
        <v>128</v>
      </c>
      <c r="K3045" s="9">
        <v>1792</v>
      </c>
      <c r="L3045" s="9">
        <v>949.76</v>
      </c>
      <c r="M3045" s="10">
        <v>0.53</v>
      </c>
      <c r="N3045" s="4" t="s">
        <v>83</v>
      </c>
      <c r="O3045" s="4" t="str">
        <f>TEXT(Table1[[#This Row],[Invoice Date]],"yyyy")</f>
        <v>2021</v>
      </c>
      <c r="P3045" s="4" t="str">
        <f>TEXT(Table1[[#This Row],[Invoice Date]],"mmm")</f>
        <v>Mar</v>
      </c>
      <c r="Q3045" s="27">
        <f>WEEKNUM(Table1[[#This Row],[Invoice Date]]) + IF(YEAR(Table1[[#This Row],[Invoice Date]])=2021, 52, 0)</f>
        <v>64</v>
      </c>
    </row>
    <row r="3046" spans="2:17" ht="14.25" customHeight="1" x14ac:dyDescent="0.3">
      <c r="B3046" s="4" t="s">
        <v>30</v>
      </c>
      <c r="C3046" s="34">
        <v>1128299</v>
      </c>
      <c r="D3046" s="5">
        <v>44271</v>
      </c>
      <c r="E3046" s="4" t="s">
        <v>15</v>
      </c>
      <c r="F3046" s="4" t="s">
        <v>118</v>
      </c>
      <c r="G3046" s="4" t="s">
        <v>93</v>
      </c>
      <c r="H3046" s="6" t="s">
        <v>19</v>
      </c>
      <c r="I3046" s="7">
        <v>27</v>
      </c>
      <c r="J3046" s="8">
        <v>69</v>
      </c>
      <c r="K3046" s="9">
        <v>1863</v>
      </c>
      <c r="L3046" s="9">
        <v>1006.0200000000001</v>
      </c>
      <c r="M3046" s="10">
        <v>0.54</v>
      </c>
      <c r="N3046" s="4" t="s">
        <v>83</v>
      </c>
      <c r="O3046" s="4" t="str">
        <f>TEXT(Table1[[#This Row],[Invoice Date]],"yyyy")</f>
        <v>2021</v>
      </c>
      <c r="P3046" s="4" t="str">
        <f>TEXT(Table1[[#This Row],[Invoice Date]],"mmm")</f>
        <v>Mar</v>
      </c>
      <c r="Q3046" s="27">
        <f>WEEKNUM(Table1[[#This Row],[Invoice Date]]) + IF(YEAR(Table1[[#This Row],[Invoice Date]])=2021, 52, 0)</f>
        <v>64</v>
      </c>
    </row>
    <row r="3047" spans="2:17" ht="14.25" customHeight="1" x14ac:dyDescent="0.3">
      <c r="B3047" s="4" t="s">
        <v>30</v>
      </c>
      <c r="C3047" s="34">
        <v>1128299</v>
      </c>
      <c r="D3047" s="5">
        <v>44271</v>
      </c>
      <c r="E3047" s="4" t="s">
        <v>27</v>
      </c>
      <c r="F3047" s="4" t="s">
        <v>81</v>
      </c>
      <c r="G3047" s="4" t="s">
        <v>82</v>
      </c>
      <c r="H3047" s="6" t="s">
        <v>22</v>
      </c>
      <c r="I3047" s="7">
        <v>40</v>
      </c>
      <c r="J3047" s="8">
        <v>50</v>
      </c>
      <c r="K3047" s="9">
        <v>2000</v>
      </c>
      <c r="L3047" s="9">
        <v>1020</v>
      </c>
      <c r="M3047" s="10">
        <v>0.51</v>
      </c>
      <c r="N3047" s="4" t="s">
        <v>24</v>
      </c>
      <c r="O3047" s="4" t="str">
        <f>TEXT(Table1[[#This Row],[Invoice Date]],"yyyy")</f>
        <v>2021</v>
      </c>
      <c r="P3047" s="4" t="str">
        <f>TEXT(Table1[[#This Row],[Invoice Date]],"mmm")</f>
        <v>Mar</v>
      </c>
      <c r="Q3047" s="27">
        <f>WEEKNUM(Table1[[#This Row],[Invoice Date]]) + IF(YEAR(Table1[[#This Row],[Invoice Date]])=2021, 52, 0)</f>
        <v>64</v>
      </c>
    </row>
    <row r="3048" spans="2:17" ht="14.25" customHeight="1" x14ac:dyDescent="0.3">
      <c r="B3048" s="4" t="s">
        <v>30</v>
      </c>
      <c r="C3048" s="34">
        <v>1128299</v>
      </c>
      <c r="D3048" s="5">
        <v>44271</v>
      </c>
      <c r="E3048" s="4" t="s">
        <v>15</v>
      </c>
      <c r="F3048" s="4" t="s">
        <v>118</v>
      </c>
      <c r="G3048" s="4" t="s">
        <v>93</v>
      </c>
      <c r="H3048" s="6" t="s">
        <v>22</v>
      </c>
      <c r="I3048" s="7">
        <v>37</v>
      </c>
      <c r="J3048" s="8">
        <v>59</v>
      </c>
      <c r="K3048" s="9">
        <v>2183</v>
      </c>
      <c r="L3048" s="9">
        <v>1091.5</v>
      </c>
      <c r="M3048" s="10">
        <v>0.5</v>
      </c>
      <c r="N3048" s="4" t="s">
        <v>83</v>
      </c>
      <c r="O3048" s="4" t="str">
        <f>TEXT(Table1[[#This Row],[Invoice Date]],"yyyy")</f>
        <v>2021</v>
      </c>
      <c r="P3048" s="4" t="str">
        <f>TEXT(Table1[[#This Row],[Invoice Date]],"mmm")</f>
        <v>Mar</v>
      </c>
      <c r="Q3048" s="27">
        <f>WEEKNUM(Table1[[#This Row],[Invoice Date]]) + IF(YEAR(Table1[[#This Row],[Invoice Date]])=2021, 52, 0)</f>
        <v>64</v>
      </c>
    </row>
    <row r="3049" spans="2:17" ht="14.25" customHeight="1" x14ac:dyDescent="0.3">
      <c r="B3049" s="4" t="s">
        <v>30</v>
      </c>
      <c r="C3049" s="34">
        <v>1128299</v>
      </c>
      <c r="D3049" s="5">
        <v>44271</v>
      </c>
      <c r="E3049" s="4" t="s">
        <v>27</v>
      </c>
      <c r="F3049" s="4" t="s">
        <v>81</v>
      </c>
      <c r="G3049" s="4" t="s">
        <v>82</v>
      </c>
      <c r="H3049" s="6" t="s">
        <v>22</v>
      </c>
      <c r="I3049" s="7">
        <v>56</v>
      </c>
      <c r="J3049" s="8">
        <v>39</v>
      </c>
      <c r="K3049" s="9">
        <v>2184</v>
      </c>
      <c r="L3049" s="9">
        <v>1310.3999999999999</v>
      </c>
      <c r="M3049" s="10">
        <v>0.6</v>
      </c>
      <c r="N3049" s="4" t="s">
        <v>83</v>
      </c>
      <c r="O3049" s="4" t="str">
        <f>TEXT(Table1[[#This Row],[Invoice Date]],"yyyy")</f>
        <v>2021</v>
      </c>
      <c r="P3049" s="4" t="str">
        <f>TEXT(Table1[[#This Row],[Invoice Date]],"mmm")</f>
        <v>Mar</v>
      </c>
      <c r="Q3049" s="27">
        <f>WEEKNUM(Table1[[#This Row],[Invoice Date]]) + IF(YEAR(Table1[[#This Row],[Invoice Date]])=2021, 52, 0)</f>
        <v>64</v>
      </c>
    </row>
    <row r="3050" spans="2:17" ht="14.25" customHeight="1" x14ac:dyDescent="0.3">
      <c r="B3050" s="4" t="s">
        <v>14</v>
      </c>
      <c r="C3050" s="33">
        <v>1185732</v>
      </c>
      <c r="D3050" s="5">
        <v>44271</v>
      </c>
      <c r="E3050" s="4" t="s">
        <v>27</v>
      </c>
      <c r="F3050" s="4" t="s">
        <v>100</v>
      </c>
      <c r="G3050" s="4" t="s">
        <v>101</v>
      </c>
      <c r="H3050" s="6" t="s">
        <v>23</v>
      </c>
      <c r="I3050" s="7">
        <v>17</v>
      </c>
      <c r="J3050" s="8">
        <v>136</v>
      </c>
      <c r="K3050" s="9">
        <v>2312</v>
      </c>
      <c r="L3050" s="9">
        <v>1248.48</v>
      </c>
      <c r="M3050" s="10">
        <v>0.54</v>
      </c>
      <c r="N3050" s="4" t="s">
        <v>24</v>
      </c>
      <c r="O3050" s="4" t="str">
        <f>TEXT(Table1[[#This Row],[Invoice Date]],"yyyy")</f>
        <v>2021</v>
      </c>
      <c r="P3050" s="4" t="str">
        <f>TEXT(Table1[[#This Row],[Invoice Date]],"mmm")</f>
        <v>Mar</v>
      </c>
      <c r="Q3050" s="27">
        <f>WEEKNUM(Table1[[#This Row],[Invoice Date]]) + IF(YEAR(Table1[[#This Row],[Invoice Date]])=2021, 52, 0)</f>
        <v>64</v>
      </c>
    </row>
    <row r="3051" spans="2:17" ht="14.25" customHeight="1" x14ac:dyDescent="0.3">
      <c r="B3051" s="4" t="s">
        <v>30</v>
      </c>
      <c r="C3051" s="34">
        <v>1128299</v>
      </c>
      <c r="D3051" s="5">
        <v>44271</v>
      </c>
      <c r="E3051" s="4" t="s">
        <v>15</v>
      </c>
      <c r="F3051" s="4" t="s">
        <v>118</v>
      </c>
      <c r="G3051" s="4" t="s">
        <v>93</v>
      </c>
      <c r="H3051" s="6" t="s">
        <v>23</v>
      </c>
      <c r="I3051" s="7">
        <v>29</v>
      </c>
      <c r="J3051" s="8">
        <v>81</v>
      </c>
      <c r="K3051" s="9">
        <v>2349</v>
      </c>
      <c r="L3051" s="9">
        <v>1268.46</v>
      </c>
      <c r="M3051" s="10">
        <v>0.54</v>
      </c>
      <c r="N3051" s="4" t="s">
        <v>83</v>
      </c>
      <c r="O3051" s="4" t="str">
        <f>TEXT(Table1[[#This Row],[Invoice Date]],"yyyy")</f>
        <v>2021</v>
      </c>
      <c r="P3051" s="4" t="str">
        <f>TEXT(Table1[[#This Row],[Invoice Date]],"mmm")</f>
        <v>Mar</v>
      </c>
      <c r="Q3051" s="27">
        <f>WEEKNUM(Table1[[#This Row],[Invoice Date]]) + IF(YEAR(Table1[[#This Row],[Invoice Date]])=2021, 52, 0)</f>
        <v>64</v>
      </c>
    </row>
    <row r="3052" spans="2:17" ht="14.25" customHeight="1" x14ac:dyDescent="0.3">
      <c r="B3052" s="4" t="s">
        <v>14</v>
      </c>
      <c r="C3052" s="33">
        <v>1185732</v>
      </c>
      <c r="D3052" s="5">
        <v>44271</v>
      </c>
      <c r="E3052" s="4" t="s">
        <v>27</v>
      </c>
      <c r="F3052" s="4" t="s">
        <v>100</v>
      </c>
      <c r="G3052" s="4" t="s">
        <v>101</v>
      </c>
      <c r="H3052" s="6" t="s">
        <v>19</v>
      </c>
      <c r="I3052" s="7">
        <v>24</v>
      </c>
      <c r="J3052" s="8">
        <v>100</v>
      </c>
      <c r="K3052" s="9">
        <v>2400</v>
      </c>
      <c r="L3052" s="9">
        <v>1128</v>
      </c>
      <c r="M3052" s="10">
        <v>0.47</v>
      </c>
      <c r="N3052" s="4" t="s">
        <v>83</v>
      </c>
      <c r="O3052" s="4" t="str">
        <f>TEXT(Table1[[#This Row],[Invoice Date]],"yyyy")</f>
        <v>2021</v>
      </c>
      <c r="P3052" s="4" t="str">
        <f>TEXT(Table1[[#This Row],[Invoice Date]],"mmm")</f>
        <v>Mar</v>
      </c>
      <c r="Q3052" s="27">
        <f>WEEKNUM(Table1[[#This Row],[Invoice Date]]) + IF(YEAR(Table1[[#This Row],[Invoice Date]])=2021, 52, 0)</f>
        <v>64</v>
      </c>
    </row>
    <row r="3053" spans="2:17" ht="14.25" customHeight="1" x14ac:dyDescent="0.3">
      <c r="B3053" s="4" t="s">
        <v>14</v>
      </c>
      <c r="C3053" s="33">
        <v>1185732</v>
      </c>
      <c r="D3053" s="5">
        <v>44271</v>
      </c>
      <c r="E3053" s="4" t="s">
        <v>27</v>
      </c>
      <c r="F3053" s="4" t="s">
        <v>100</v>
      </c>
      <c r="G3053" s="4" t="s">
        <v>101</v>
      </c>
      <c r="H3053" s="6" t="s">
        <v>19</v>
      </c>
      <c r="I3053" s="7">
        <v>20</v>
      </c>
      <c r="J3053" s="8">
        <v>128</v>
      </c>
      <c r="K3053" s="9">
        <v>2560</v>
      </c>
      <c r="L3053" s="9">
        <v>998.39999999999986</v>
      </c>
      <c r="M3053" s="10">
        <v>0.38999999999999996</v>
      </c>
      <c r="N3053" s="4" t="s">
        <v>24</v>
      </c>
      <c r="O3053" s="4" t="str">
        <f>TEXT(Table1[[#This Row],[Invoice Date]],"yyyy")</f>
        <v>2021</v>
      </c>
      <c r="P3053" s="4" t="str">
        <f>TEXT(Table1[[#This Row],[Invoice Date]],"mmm")</f>
        <v>Mar</v>
      </c>
      <c r="Q3053" s="27">
        <f>WEEKNUM(Table1[[#This Row],[Invoice Date]]) + IF(YEAR(Table1[[#This Row],[Invoice Date]])=2021, 52, 0)</f>
        <v>64</v>
      </c>
    </row>
    <row r="3054" spans="2:17" ht="14.25" customHeight="1" x14ac:dyDescent="0.3">
      <c r="B3054" s="4" t="s">
        <v>14</v>
      </c>
      <c r="C3054" s="33">
        <v>1185732</v>
      </c>
      <c r="D3054" s="5">
        <v>44271</v>
      </c>
      <c r="E3054" s="4" t="s">
        <v>27</v>
      </c>
      <c r="F3054" s="4" t="s">
        <v>100</v>
      </c>
      <c r="G3054" s="4" t="s">
        <v>101</v>
      </c>
      <c r="H3054" s="6" t="s">
        <v>22</v>
      </c>
      <c r="I3054" s="7">
        <v>32</v>
      </c>
      <c r="J3054" s="8">
        <v>81</v>
      </c>
      <c r="K3054" s="9">
        <v>2592</v>
      </c>
      <c r="L3054" s="9">
        <v>1192.32</v>
      </c>
      <c r="M3054" s="10">
        <v>0.45999999999999996</v>
      </c>
      <c r="N3054" s="4" t="s">
        <v>83</v>
      </c>
      <c r="O3054" s="4" t="str">
        <f>TEXT(Table1[[#This Row],[Invoice Date]],"yyyy")</f>
        <v>2021</v>
      </c>
      <c r="P3054" s="4" t="str">
        <f>TEXT(Table1[[#This Row],[Invoice Date]],"mmm")</f>
        <v>Mar</v>
      </c>
      <c r="Q3054" s="27">
        <f>WEEKNUM(Table1[[#This Row],[Invoice Date]]) + IF(YEAR(Table1[[#This Row],[Invoice Date]])=2021, 52, 0)</f>
        <v>64</v>
      </c>
    </row>
    <row r="3055" spans="2:17" ht="14.25" customHeight="1" x14ac:dyDescent="0.3">
      <c r="B3055" s="4" t="s">
        <v>14</v>
      </c>
      <c r="C3055" s="33">
        <v>1185732</v>
      </c>
      <c r="D3055" s="5">
        <v>44271</v>
      </c>
      <c r="E3055" s="4" t="s">
        <v>27</v>
      </c>
      <c r="F3055" s="4" t="s">
        <v>100</v>
      </c>
      <c r="G3055" s="4" t="s">
        <v>101</v>
      </c>
      <c r="H3055" s="6" t="s">
        <v>22</v>
      </c>
      <c r="I3055" s="7">
        <v>25</v>
      </c>
      <c r="J3055" s="8">
        <v>104</v>
      </c>
      <c r="K3055" s="9">
        <v>2600</v>
      </c>
      <c r="L3055" s="9">
        <v>962</v>
      </c>
      <c r="M3055" s="10">
        <v>0.37</v>
      </c>
      <c r="N3055" s="4" t="s">
        <v>24</v>
      </c>
      <c r="O3055" s="4" t="str">
        <f>TEXT(Table1[[#This Row],[Invoice Date]],"yyyy")</f>
        <v>2021</v>
      </c>
      <c r="P3055" s="4" t="str">
        <f>TEXT(Table1[[#This Row],[Invoice Date]],"mmm")</f>
        <v>Mar</v>
      </c>
      <c r="Q3055" s="27">
        <f>WEEKNUM(Table1[[#This Row],[Invoice Date]]) + IF(YEAR(Table1[[#This Row],[Invoice Date]])=2021, 52, 0)</f>
        <v>64</v>
      </c>
    </row>
    <row r="3056" spans="2:17" ht="14.25" customHeight="1" x14ac:dyDescent="0.3">
      <c r="B3056" s="4" t="s">
        <v>26</v>
      </c>
      <c r="C3056" s="33">
        <v>1197831</v>
      </c>
      <c r="D3056" s="5">
        <v>44271</v>
      </c>
      <c r="E3056" s="4" t="s">
        <v>48</v>
      </c>
      <c r="F3056" s="4" t="s">
        <v>49</v>
      </c>
      <c r="G3056" s="4" t="s">
        <v>68</v>
      </c>
      <c r="H3056" s="6" t="s">
        <v>22</v>
      </c>
      <c r="I3056" s="7">
        <v>44</v>
      </c>
      <c r="J3056" s="8">
        <v>60</v>
      </c>
      <c r="K3056" s="9">
        <v>2640</v>
      </c>
      <c r="L3056" s="9">
        <v>686.4</v>
      </c>
      <c r="M3056" s="10">
        <v>0.26</v>
      </c>
      <c r="N3056" s="4" t="s">
        <v>24</v>
      </c>
      <c r="O3056" s="4" t="str">
        <f>TEXT(Table1[[#This Row],[Invoice Date]],"yyyy")</f>
        <v>2021</v>
      </c>
      <c r="P3056" s="4" t="str">
        <f>TEXT(Table1[[#This Row],[Invoice Date]],"mmm")</f>
        <v>Mar</v>
      </c>
      <c r="Q3056" s="27">
        <f>WEEKNUM(Table1[[#This Row],[Invoice Date]]) + IF(YEAR(Table1[[#This Row],[Invoice Date]])=2021, 52, 0)</f>
        <v>64</v>
      </c>
    </row>
    <row r="3057" spans="2:17" ht="14.25" customHeight="1" x14ac:dyDescent="0.3">
      <c r="B3057" s="4" t="s">
        <v>26</v>
      </c>
      <c r="C3057" s="33">
        <v>1197831</v>
      </c>
      <c r="D3057" s="5">
        <v>44271</v>
      </c>
      <c r="E3057" s="4" t="s">
        <v>48</v>
      </c>
      <c r="F3057" s="4" t="s">
        <v>49</v>
      </c>
      <c r="G3057" s="4" t="s">
        <v>68</v>
      </c>
      <c r="H3057" s="6" t="s">
        <v>22</v>
      </c>
      <c r="I3057" s="7">
        <v>61</v>
      </c>
      <c r="J3057" s="8">
        <v>44</v>
      </c>
      <c r="K3057" s="9">
        <v>2684</v>
      </c>
      <c r="L3057" s="9">
        <v>885.72</v>
      </c>
      <c r="M3057" s="10">
        <v>0.33</v>
      </c>
      <c r="N3057" s="4" t="s">
        <v>83</v>
      </c>
      <c r="O3057" s="4" t="str">
        <f>TEXT(Table1[[#This Row],[Invoice Date]],"yyyy")</f>
        <v>2021</v>
      </c>
      <c r="P3057" s="4" t="str">
        <f>TEXT(Table1[[#This Row],[Invoice Date]],"mmm")</f>
        <v>Mar</v>
      </c>
      <c r="Q3057" s="27">
        <f>WEEKNUM(Table1[[#This Row],[Invoice Date]]) + IF(YEAR(Table1[[#This Row],[Invoice Date]])=2021, 52, 0)</f>
        <v>64</v>
      </c>
    </row>
    <row r="3058" spans="2:17" ht="14.25" customHeight="1" x14ac:dyDescent="0.3">
      <c r="B3058" s="4" t="s">
        <v>14</v>
      </c>
      <c r="C3058" s="33">
        <v>1185732</v>
      </c>
      <c r="D3058" s="5">
        <v>44271</v>
      </c>
      <c r="E3058" s="4" t="s">
        <v>27</v>
      </c>
      <c r="F3058" s="4" t="s">
        <v>100</v>
      </c>
      <c r="G3058" s="4" t="s">
        <v>101</v>
      </c>
      <c r="H3058" s="6" t="s">
        <v>23</v>
      </c>
      <c r="I3058" s="7">
        <v>24</v>
      </c>
      <c r="J3058" s="8">
        <v>123</v>
      </c>
      <c r="K3058" s="9">
        <v>2952</v>
      </c>
      <c r="L3058" s="9">
        <v>1830.24</v>
      </c>
      <c r="M3058" s="10">
        <v>0.62</v>
      </c>
      <c r="N3058" s="4" t="s">
        <v>83</v>
      </c>
      <c r="O3058" s="4" t="str">
        <f>TEXT(Table1[[#This Row],[Invoice Date]],"yyyy")</f>
        <v>2021</v>
      </c>
      <c r="P3058" s="4" t="str">
        <f>TEXT(Table1[[#This Row],[Invoice Date]],"mmm")</f>
        <v>Mar</v>
      </c>
      <c r="Q3058" s="27">
        <f>WEEKNUM(Table1[[#This Row],[Invoice Date]]) + IF(YEAR(Table1[[#This Row],[Invoice Date]])=2021, 52, 0)</f>
        <v>64</v>
      </c>
    </row>
    <row r="3059" spans="2:17" ht="14.25" customHeight="1" x14ac:dyDescent="0.3">
      <c r="B3059" s="4" t="s">
        <v>30</v>
      </c>
      <c r="C3059" s="34">
        <v>1128299</v>
      </c>
      <c r="D3059" s="5">
        <v>44271</v>
      </c>
      <c r="E3059" s="4" t="s">
        <v>27</v>
      </c>
      <c r="F3059" s="4" t="s">
        <v>81</v>
      </c>
      <c r="G3059" s="4" t="s">
        <v>82</v>
      </c>
      <c r="H3059" s="6" t="s">
        <v>23</v>
      </c>
      <c r="I3059" s="7">
        <v>29</v>
      </c>
      <c r="J3059" s="8">
        <v>109</v>
      </c>
      <c r="K3059" s="9">
        <v>3161</v>
      </c>
      <c r="L3059" s="9">
        <v>1169.57</v>
      </c>
      <c r="M3059" s="10">
        <v>0.37</v>
      </c>
      <c r="N3059" s="4" t="s">
        <v>24</v>
      </c>
      <c r="O3059" s="4" t="str">
        <f>TEXT(Table1[[#This Row],[Invoice Date]],"yyyy")</f>
        <v>2021</v>
      </c>
      <c r="P3059" s="4" t="str">
        <f>TEXT(Table1[[#This Row],[Invoice Date]],"mmm")</f>
        <v>Mar</v>
      </c>
      <c r="Q3059" s="27">
        <f>WEEKNUM(Table1[[#This Row],[Invoice Date]]) + IF(YEAR(Table1[[#This Row],[Invoice Date]])=2021, 52, 0)</f>
        <v>64</v>
      </c>
    </row>
    <row r="3060" spans="2:17" ht="14.25" customHeight="1" x14ac:dyDescent="0.3">
      <c r="B3060" s="4" t="s">
        <v>26</v>
      </c>
      <c r="C3060" s="33">
        <v>1197831</v>
      </c>
      <c r="D3060" s="5">
        <v>44271</v>
      </c>
      <c r="E3060" s="4" t="s">
        <v>27</v>
      </c>
      <c r="F3060" s="4" t="s">
        <v>55</v>
      </c>
      <c r="G3060" s="4" t="s">
        <v>56</v>
      </c>
      <c r="H3060" s="6" t="s">
        <v>17</v>
      </c>
      <c r="I3060" s="7">
        <v>18</v>
      </c>
      <c r="J3060" s="8">
        <v>202</v>
      </c>
      <c r="K3060" s="9">
        <v>3636</v>
      </c>
      <c r="L3060" s="9">
        <v>1345.32</v>
      </c>
      <c r="M3060" s="10">
        <v>0.37</v>
      </c>
      <c r="N3060" s="4" t="s">
        <v>24</v>
      </c>
      <c r="O3060" s="4" t="str">
        <f>TEXT(Table1[[#This Row],[Invoice Date]],"yyyy")</f>
        <v>2021</v>
      </c>
      <c r="P3060" s="4" t="str">
        <f>TEXT(Table1[[#This Row],[Invoice Date]],"mmm")</f>
        <v>Mar</v>
      </c>
      <c r="Q3060" s="27">
        <f>WEEKNUM(Table1[[#This Row],[Invoice Date]]) + IF(YEAR(Table1[[#This Row],[Invoice Date]])=2021, 52, 0)</f>
        <v>64</v>
      </c>
    </row>
    <row r="3061" spans="2:17" ht="14.25" customHeight="1" x14ac:dyDescent="0.3">
      <c r="B3061" s="4" t="s">
        <v>30</v>
      </c>
      <c r="C3061" s="34">
        <v>1128299</v>
      </c>
      <c r="D3061" s="5">
        <v>44271</v>
      </c>
      <c r="E3061" s="4" t="s">
        <v>27</v>
      </c>
      <c r="F3061" s="4" t="s">
        <v>81</v>
      </c>
      <c r="G3061" s="4" t="s">
        <v>82</v>
      </c>
      <c r="H3061" s="6" t="s">
        <v>23</v>
      </c>
      <c r="I3061" s="7">
        <v>41</v>
      </c>
      <c r="J3061" s="8">
        <v>95</v>
      </c>
      <c r="K3061" s="9">
        <v>3895</v>
      </c>
      <c r="L3061" s="9">
        <v>1752.7499999999998</v>
      </c>
      <c r="M3061" s="10">
        <v>0.44999999999999996</v>
      </c>
      <c r="N3061" s="4" t="s">
        <v>83</v>
      </c>
      <c r="O3061" s="4" t="str">
        <f>TEXT(Table1[[#This Row],[Invoice Date]],"yyyy")</f>
        <v>2021</v>
      </c>
      <c r="P3061" s="4" t="str">
        <f>TEXT(Table1[[#This Row],[Invoice Date]],"mmm")</f>
        <v>Mar</v>
      </c>
      <c r="Q3061" s="27">
        <f>WEEKNUM(Table1[[#This Row],[Invoice Date]]) + IF(YEAR(Table1[[#This Row],[Invoice Date]])=2021, 52, 0)</f>
        <v>64</v>
      </c>
    </row>
    <row r="3062" spans="2:17" ht="14.25" customHeight="1" x14ac:dyDescent="0.3">
      <c r="B3062" s="4" t="s">
        <v>26</v>
      </c>
      <c r="C3062" s="33">
        <v>1197831</v>
      </c>
      <c r="D3062" s="5">
        <v>44271</v>
      </c>
      <c r="E3062" s="4" t="s">
        <v>27</v>
      </c>
      <c r="F3062" s="4" t="s">
        <v>55</v>
      </c>
      <c r="G3062" s="4" t="s">
        <v>56</v>
      </c>
      <c r="H3062" s="6" t="s">
        <v>17</v>
      </c>
      <c r="I3062" s="7">
        <v>24</v>
      </c>
      <c r="J3062" s="8">
        <v>169</v>
      </c>
      <c r="K3062" s="9">
        <v>4056</v>
      </c>
      <c r="L3062" s="9">
        <v>2028</v>
      </c>
      <c r="M3062" s="10">
        <v>0.5</v>
      </c>
      <c r="N3062" s="4" t="s">
        <v>83</v>
      </c>
      <c r="O3062" s="4" t="str">
        <f>TEXT(Table1[[#This Row],[Invoice Date]],"yyyy")</f>
        <v>2021</v>
      </c>
      <c r="P3062" s="4" t="str">
        <f>TEXT(Table1[[#This Row],[Invoice Date]],"mmm")</f>
        <v>Mar</v>
      </c>
      <c r="Q3062" s="27">
        <f>WEEKNUM(Table1[[#This Row],[Invoice Date]]) + IF(YEAR(Table1[[#This Row],[Invoice Date]])=2021, 52, 0)</f>
        <v>64</v>
      </c>
    </row>
    <row r="3063" spans="2:17" ht="14.25" customHeight="1" x14ac:dyDescent="0.3">
      <c r="B3063" s="4" t="s">
        <v>30</v>
      </c>
      <c r="C3063" s="34">
        <v>1128299</v>
      </c>
      <c r="D3063" s="5">
        <v>44271</v>
      </c>
      <c r="E3063" s="4" t="s">
        <v>27</v>
      </c>
      <c r="F3063" s="4" t="s">
        <v>81</v>
      </c>
      <c r="G3063" s="4" t="s">
        <v>82</v>
      </c>
      <c r="H3063" s="6" t="s">
        <v>21</v>
      </c>
      <c r="I3063" s="7">
        <v>43</v>
      </c>
      <c r="J3063" s="8">
        <v>96</v>
      </c>
      <c r="K3063" s="9">
        <v>4128</v>
      </c>
      <c r="L3063" s="9">
        <v>1775.0399999999997</v>
      </c>
      <c r="M3063" s="10">
        <v>0.42999999999999994</v>
      </c>
      <c r="N3063" s="4" t="s">
        <v>24</v>
      </c>
      <c r="O3063" s="4" t="str">
        <f>TEXT(Table1[[#This Row],[Invoice Date]],"yyyy")</f>
        <v>2021</v>
      </c>
      <c r="P3063" s="4" t="str">
        <f>TEXT(Table1[[#This Row],[Invoice Date]],"mmm")</f>
        <v>Mar</v>
      </c>
      <c r="Q3063" s="27">
        <f>WEEKNUM(Table1[[#This Row],[Invoice Date]]) + IF(YEAR(Table1[[#This Row],[Invoice Date]])=2021, 52, 0)</f>
        <v>64</v>
      </c>
    </row>
    <row r="3064" spans="2:17" ht="14.25" customHeight="1" x14ac:dyDescent="0.3">
      <c r="B3064" s="4" t="s">
        <v>30</v>
      </c>
      <c r="C3064" s="34">
        <v>1128299</v>
      </c>
      <c r="D3064" s="5">
        <v>44271</v>
      </c>
      <c r="E3064" s="4" t="s">
        <v>27</v>
      </c>
      <c r="F3064" s="4" t="s">
        <v>81</v>
      </c>
      <c r="G3064" s="4" t="s">
        <v>82</v>
      </c>
      <c r="H3064" s="6" t="s">
        <v>21</v>
      </c>
      <c r="I3064" s="7">
        <v>50</v>
      </c>
      <c r="J3064" s="8">
        <v>84</v>
      </c>
      <c r="K3064" s="9">
        <v>4200</v>
      </c>
      <c r="L3064" s="9">
        <v>2309.9999999999995</v>
      </c>
      <c r="M3064" s="10">
        <v>0.54999999999999993</v>
      </c>
      <c r="N3064" s="4" t="s">
        <v>83</v>
      </c>
      <c r="O3064" s="4" t="str">
        <f>TEXT(Table1[[#This Row],[Invoice Date]],"yyyy")</f>
        <v>2021</v>
      </c>
      <c r="P3064" s="4" t="str">
        <f>TEXT(Table1[[#This Row],[Invoice Date]],"mmm")</f>
        <v>Mar</v>
      </c>
      <c r="Q3064" s="27">
        <f>WEEKNUM(Table1[[#This Row],[Invoice Date]]) + IF(YEAR(Table1[[#This Row],[Invoice Date]])=2021, 52, 0)</f>
        <v>64</v>
      </c>
    </row>
    <row r="3065" spans="2:17" ht="14.25" customHeight="1" x14ac:dyDescent="0.3">
      <c r="B3065" s="4" t="s">
        <v>14</v>
      </c>
      <c r="C3065" s="33">
        <v>1185732</v>
      </c>
      <c r="D3065" s="5">
        <v>44271</v>
      </c>
      <c r="E3065" s="4" t="s">
        <v>27</v>
      </c>
      <c r="F3065" s="4" t="s">
        <v>100</v>
      </c>
      <c r="G3065" s="4" t="s">
        <v>101</v>
      </c>
      <c r="H3065" s="6" t="s">
        <v>17</v>
      </c>
      <c r="I3065" s="7">
        <v>23</v>
      </c>
      <c r="J3065" s="8">
        <v>187</v>
      </c>
      <c r="K3065" s="9">
        <v>4301</v>
      </c>
      <c r="L3065" s="9">
        <v>2365.5500000000002</v>
      </c>
      <c r="M3065" s="10">
        <v>0.55000000000000004</v>
      </c>
      <c r="N3065" s="4" t="s">
        <v>83</v>
      </c>
      <c r="O3065" s="4" t="str">
        <f>TEXT(Table1[[#This Row],[Invoice Date]],"yyyy")</f>
        <v>2021</v>
      </c>
      <c r="P3065" s="4" t="str">
        <f>TEXT(Table1[[#This Row],[Invoice Date]],"mmm")</f>
        <v>Mar</v>
      </c>
      <c r="Q3065" s="27">
        <f>WEEKNUM(Table1[[#This Row],[Invoice Date]]) + IF(YEAR(Table1[[#This Row],[Invoice Date]])=2021, 52, 0)</f>
        <v>64</v>
      </c>
    </row>
    <row r="3066" spans="2:17" ht="14.25" customHeight="1" x14ac:dyDescent="0.3">
      <c r="B3066" s="4" t="s">
        <v>14</v>
      </c>
      <c r="C3066" s="33">
        <v>1185732</v>
      </c>
      <c r="D3066" s="5">
        <v>44271</v>
      </c>
      <c r="E3066" s="4" t="s">
        <v>27</v>
      </c>
      <c r="F3066" s="4" t="s">
        <v>100</v>
      </c>
      <c r="G3066" s="4" t="s">
        <v>101</v>
      </c>
      <c r="H3066" s="6" t="s">
        <v>17</v>
      </c>
      <c r="I3066" s="7">
        <v>20</v>
      </c>
      <c r="J3066" s="8">
        <v>223</v>
      </c>
      <c r="K3066" s="9">
        <v>4460</v>
      </c>
      <c r="L3066" s="9">
        <v>2051.6</v>
      </c>
      <c r="M3066" s="10">
        <v>0.46</v>
      </c>
      <c r="N3066" s="4" t="s">
        <v>24</v>
      </c>
      <c r="O3066" s="4" t="str">
        <f>TEXT(Table1[[#This Row],[Invoice Date]],"yyyy")</f>
        <v>2021</v>
      </c>
      <c r="P3066" s="4" t="str">
        <f>TEXT(Table1[[#This Row],[Invoice Date]],"mmm")</f>
        <v>Mar</v>
      </c>
      <c r="Q3066" s="27">
        <f>WEEKNUM(Table1[[#This Row],[Invoice Date]]) + IF(YEAR(Table1[[#This Row],[Invoice Date]])=2021, 52, 0)</f>
        <v>64</v>
      </c>
    </row>
    <row r="3067" spans="2:17" ht="14.25" customHeight="1" x14ac:dyDescent="0.3">
      <c r="B3067" s="4" t="s">
        <v>30</v>
      </c>
      <c r="C3067" s="34">
        <v>1128299</v>
      </c>
      <c r="D3067" s="5">
        <v>44271</v>
      </c>
      <c r="E3067" s="4" t="s">
        <v>27</v>
      </c>
      <c r="F3067" s="4" t="s">
        <v>81</v>
      </c>
      <c r="G3067" s="4" t="s">
        <v>82</v>
      </c>
      <c r="H3067" s="6" t="s">
        <v>19</v>
      </c>
      <c r="I3067" s="7">
        <v>38</v>
      </c>
      <c r="J3067" s="8">
        <v>120</v>
      </c>
      <c r="K3067" s="9">
        <v>4560</v>
      </c>
      <c r="L3067" s="9">
        <v>2006.3999999999999</v>
      </c>
      <c r="M3067" s="10">
        <v>0.43999999999999995</v>
      </c>
      <c r="N3067" s="4" t="s">
        <v>24</v>
      </c>
      <c r="O3067" s="4" t="str">
        <f>TEXT(Table1[[#This Row],[Invoice Date]],"yyyy")</f>
        <v>2021</v>
      </c>
      <c r="P3067" s="4" t="str">
        <f>TEXT(Table1[[#This Row],[Invoice Date]],"mmm")</f>
        <v>Mar</v>
      </c>
      <c r="Q3067" s="27">
        <f>WEEKNUM(Table1[[#This Row],[Invoice Date]]) + IF(YEAR(Table1[[#This Row],[Invoice Date]])=2021, 52, 0)</f>
        <v>64</v>
      </c>
    </row>
    <row r="3068" spans="2:17" ht="14.25" customHeight="1" x14ac:dyDescent="0.3">
      <c r="B3068" s="4" t="s">
        <v>30</v>
      </c>
      <c r="C3068" s="34">
        <v>1128299</v>
      </c>
      <c r="D3068" s="5">
        <v>44271</v>
      </c>
      <c r="E3068" s="4" t="s">
        <v>15</v>
      </c>
      <c r="F3068" s="4" t="s">
        <v>118</v>
      </c>
      <c r="G3068" s="4" t="s">
        <v>93</v>
      </c>
      <c r="H3068" s="6" t="s">
        <v>17</v>
      </c>
      <c r="I3068" s="7">
        <v>28</v>
      </c>
      <c r="J3068" s="8">
        <v>165</v>
      </c>
      <c r="K3068" s="9">
        <v>4620</v>
      </c>
      <c r="L3068" s="9">
        <v>2356.1999999999998</v>
      </c>
      <c r="M3068" s="10">
        <v>0.51</v>
      </c>
      <c r="N3068" s="4" t="s">
        <v>83</v>
      </c>
      <c r="O3068" s="4" t="str">
        <f>TEXT(Table1[[#This Row],[Invoice Date]],"yyyy")</f>
        <v>2021</v>
      </c>
      <c r="P3068" s="4" t="str">
        <f>TEXT(Table1[[#This Row],[Invoice Date]],"mmm")</f>
        <v>Mar</v>
      </c>
      <c r="Q3068" s="27">
        <f>WEEKNUM(Table1[[#This Row],[Invoice Date]]) + IF(YEAR(Table1[[#This Row],[Invoice Date]])=2021, 52, 0)</f>
        <v>64</v>
      </c>
    </row>
    <row r="3069" spans="2:17" ht="14.25" customHeight="1" x14ac:dyDescent="0.3">
      <c r="B3069" s="4" t="s">
        <v>30</v>
      </c>
      <c r="C3069" s="34">
        <v>1128299</v>
      </c>
      <c r="D3069" s="5">
        <v>44271</v>
      </c>
      <c r="E3069" s="4" t="s">
        <v>27</v>
      </c>
      <c r="F3069" s="4" t="s">
        <v>81</v>
      </c>
      <c r="G3069" s="4" t="s">
        <v>82</v>
      </c>
      <c r="H3069" s="6" t="s">
        <v>20</v>
      </c>
      <c r="I3069" s="7">
        <v>39</v>
      </c>
      <c r="J3069" s="8">
        <v>120</v>
      </c>
      <c r="K3069" s="9">
        <v>4680</v>
      </c>
      <c r="L3069" s="9">
        <v>2106</v>
      </c>
      <c r="M3069" s="10">
        <v>0.44999999999999996</v>
      </c>
      <c r="N3069" s="4" t="s">
        <v>24</v>
      </c>
      <c r="O3069" s="4" t="str">
        <f>TEXT(Table1[[#This Row],[Invoice Date]],"yyyy")</f>
        <v>2021</v>
      </c>
      <c r="P3069" s="4" t="str">
        <f>TEXT(Table1[[#This Row],[Invoice Date]],"mmm")</f>
        <v>Mar</v>
      </c>
      <c r="Q3069" s="27">
        <f>WEEKNUM(Table1[[#This Row],[Invoice Date]]) + IF(YEAR(Table1[[#This Row],[Invoice Date]])=2021, 52, 0)</f>
        <v>64</v>
      </c>
    </row>
    <row r="3070" spans="2:17" ht="14.25" customHeight="1" x14ac:dyDescent="0.3">
      <c r="B3070" s="4" t="s">
        <v>26</v>
      </c>
      <c r="C3070" s="33">
        <v>1197831</v>
      </c>
      <c r="D3070" s="5">
        <v>44271</v>
      </c>
      <c r="E3070" s="4" t="s">
        <v>48</v>
      </c>
      <c r="F3070" s="4" t="s">
        <v>49</v>
      </c>
      <c r="G3070" s="4" t="s">
        <v>68</v>
      </c>
      <c r="H3070" s="6" t="s">
        <v>21</v>
      </c>
      <c r="I3070" s="7">
        <v>42</v>
      </c>
      <c r="J3070" s="8">
        <v>114</v>
      </c>
      <c r="K3070" s="9">
        <v>4788</v>
      </c>
      <c r="L3070" s="9">
        <v>1675.8</v>
      </c>
      <c r="M3070" s="10">
        <v>0.35</v>
      </c>
      <c r="N3070" s="4" t="s">
        <v>24</v>
      </c>
      <c r="O3070" s="4" t="str">
        <f>TEXT(Table1[[#This Row],[Invoice Date]],"yyyy")</f>
        <v>2021</v>
      </c>
      <c r="P3070" s="4" t="str">
        <f>TEXT(Table1[[#This Row],[Invoice Date]],"mmm")</f>
        <v>Mar</v>
      </c>
      <c r="Q3070" s="27">
        <f>WEEKNUM(Table1[[#This Row],[Invoice Date]]) + IF(YEAR(Table1[[#This Row],[Invoice Date]])=2021, 52, 0)</f>
        <v>64</v>
      </c>
    </row>
    <row r="3071" spans="2:17" ht="14.25" customHeight="1" x14ac:dyDescent="0.3">
      <c r="B3071" s="4" t="s">
        <v>30</v>
      </c>
      <c r="C3071" s="34">
        <v>1128299</v>
      </c>
      <c r="D3071" s="5">
        <v>44271</v>
      </c>
      <c r="E3071" s="4" t="s">
        <v>27</v>
      </c>
      <c r="F3071" s="4" t="s">
        <v>81</v>
      </c>
      <c r="G3071" s="4" t="s">
        <v>82</v>
      </c>
      <c r="H3071" s="6" t="s">
        <v>19</v>
      </c>
      <c r="I3071" s="7">
        <v>51</v>
      </c>
      <c r="J3071" s="8">
        <v>101</v>
      </c>
      <c r="K3071" s="9">
        <v>5151</v>
      </c>
      <c r="L3071" s="9">
        <v>2833.0499999999997</v>
      </c>
      <c r="M3071" s="10">
        <v>0.54999999999999993</v>
      </c>
      <c r="N3071" s="4" t="s">
        <v>83</v>
      </c>
      <c r="O3071" s="4" t="str">
        <f>TEXT(Table1[[#This Row],[Invoice Date]],"yyyy")</f>
        <v>2021</v>
      </c>
      <c r="P3071" s="4" t="str">
        <f>TEXT(Table1[[#This Row],[Invoice Date]],"mmm")</f>
        <v>Mar</v>
      </c>
      <c r="Q3071" s="27">
        <f>WEEKNUM(Table1[[#This Row],[Invoice Date]]) + IF(YEAR(Table1[[#This Row],[Invoice Date]])=2021, 52, 0)</f>
        <v>64</v>
      </c>
    </row>
    <row r="3072" spans="2:17" ht="14.25" customHeight="1" x14ac:dyDescent="0.3">
      <c r="B3072" s="4" t="s">
        <v>30</v>
      </c>
      <c r="C3072" s="34">
        <v>1128299</v>
      </c>
      <c r="D3072" s="5">
        <v>44271</v>
      </c>
      <c r="E3072" s="4" t="s">
        <v>27</v>
      </c>
      <c r="F3072" s="4" t="s">
        <v>81</v>
      </c>
      <c r="G3072" s="4" t="s">
        <v>82</v>
      </c>
      <c r="H3072" s="6" t="s">
        <v>17</v>
      </c>
      <c r="I3072" s="7">
        <v>29</v>
      </c>
      <c r="J3072" s="8">
        <v>179</v>
      </c>
      <c r="K3072" s="9">
        <v>5191</v>
      </c>
      <c r="L3072" s="9">
        <v>2387.8599999999997</v>
      </c>
      <c r="M3072" s="10">
        <v>0.45999999999999996</v>
      </c>
      <c r="N3072" s="4" t="s">
        <v>24</v>
      </c>
      <c r="O3072" s="4" t="str">
        <f>TEXT(Table1[[#This Row],[Invoice Date]],"yyyy")</f>
        <v>2021</v>
      </c>
      <c r="P3072" s="4" t="str">
        <f>TEXT(Table1[[#This Row],[Invoice Date]],"mmm")</f>
        <v>Mar</v>
      </c>
      <c r="Q3072" s="27">
        <f>WEEKNUM(Table1[[#This Row],[Invoice Date]]) + IF(YEAR(Table1[[#This Row],[Invoice Date]])=2021, 52, 0)</f>
        <v>64</v>
      </c>
    </row>
    <row r="3073" spans="2:17" ht="14.25" customHeight="1" x14ac:dyDescent="0.3">
      <c r="B3073" s="4" t="s">
        <v>26</v>
      </c>
      <c r="C3073" s="33">
        <v>1197831</v>
      </c>
      <c r="D3073" s="5">
        <v>44271</v>
      </c>
      <c r="E3073" s="4" t="s">
        <v>48</v>
      </c>
      <c r="F3073" s="4" t="s">
        <v>49</v>
      </c>
      <c r="G3073" s="4" t="s">
        <v>68</v>
      </c>
      <c r="H3073" s="6" t="s">
        <v>21</v>
      </c>
      <c r="I3073" s="7">
        <v>58</v>
      </c>
      <c r="J3073" s="8">
        <v>91</v>
      </c>
      <c r="K3073" s="9">
        <v>5278</v>
      </c>
      <c r="L3073" s="9">
        <v>2216.7599999999998</v>
      </c>
      <c r="M3073" s="10">
        <v>0.42</v>
      </c>
      <c r="N3073" s="4" t="s">
        <v>83</v>
      </c>
      <c r="O3073" s="4" t="str">
        <f>TEXT(Table1[[#This Row],[Invoice Date]],"yyyy")</f>
        <v>2021</v>
      </c>
      <c r="P3073" s="4" t="str">
        <f>TEXT(Table1[[#This Row],[Invoice Date]],"mmm")</f>
        <v>Mar</v>
      </c>
      <c r="Q3073" s="27">
        <f>WEEKNUM(Table1[[#This Row],[Invoice Date]]) + IF(YEAR(Table1[[#This Row],[Invoice Date]])=2021, 52, 0)</f>
        <v>64</v>
      </c>
    </row>
    <row r="3074" spans="2:17" ht="14.25" customHeight="1" x14ac:dyDescent="0.3">
      <c r="B3074" s="4" t="s">
        <v>26</v>
      </c>
      <c r="C3074" s="33">
        <v>1197831</v>
      </c>
      <c r="D3074" s="5">
        <v>44271</v>
      </c>
      <c r="E3074" s="4" t="s">
        <v>48</v>
      </c>
      <c r="F3074" s="4" t="s">
        <v>49</v>
      </c>
      <c r="G3074" s="4" t="s">
        <v>68</v>
      </c>
      <c r="H3074" s="6" t="s">
        <v>23</v>
      </c>
      <c r="I3074" s="7">
        <v>54</v>
      </c>
      <c r="J3074" s="8">
        <v>101</v>
      </c>
      <c r="K3074" s="9">
        <v>5454</v>
      </c>
      <c r="L3074" s="9">
        <v>3272.4</v>
      </c>
      <c r="M3074" s="10">
        <v>0.6</v>
      </c>
      <c r="N3074" s="4" t="s">
        <v>83</v>
      </c>
      <c r="O3074" s="4" t="str">
        <f>TEXT(Table1[[#This Row],[Invoice Date]],"yyyy")</f>
        <v>2021</v>
      </c>
      <c r="P3074" s="4" t="str">
        <f>TEXT(Table1[[#This Row],[Invoice Date]],"mmm")</f>
        <v>Mar</v>
      </c>
      <c r="Q3074" s="27">
        <f>WEEKNUM(Table1[[#This Row],[Invoice Date]]) + IF(YEAR(Table1[[#This Row],[Invoice Date]])=2021, 52, 0)</f>
        <v>64</v>
      </c>
    </row>
    <row r="3075" spans="2:17" ht="14.25" customHeight="1" x14ac:dyDescent="0.3">
      <c r="B3075" s="4" t="s">
        <v>26</v>
      </c>
      <c r="C3075" s="33">
        <v>1197831</v>
      </c>
      <c r="D3075" s="5">
        <v>44271</v>
      </c>
      <c r="E3075" s="4" t="s">
        <v>48</v>
      </c>
      <c r="F3075" s="4" t="s">
        <v>49</v>
      </c>
      <c r="G3075" s="4" t="s">
        <v>68</v>
      </c>
      <c r="H3075" s="6" t="s">
        <v>19</v>
      </c>
      <c r="I3075" s="7">
        <v>44</v>
      </c>
      <c r="J3075" s="8">
        <v>124</v>
      </c>
      <c r="K3075" s="9">
        <v>5456</v>
      </c>
      <c r="L3075" s="9">
        <v>1691.36</v>
      </c>
      <c r="M3075" s="10">
        <v>0.31</v>
      </c>
      <c r="N3075" s="4" t="s">
        <v>24</v>
      </c>
      <c r="O3075" s="4" t="str">
        <f>TEXT(Table1[[#This Row],[Invoice Date]],"yyyy")</f>
        <v>2021</v>
      </c>
      <c r="P3075" s="4" t="str">
        <f>TEXT(Table1[[#This Row],[Invoice Date]],"mmm")</f>
        <v>Mar</v>
      </c>
      <c r="Q3075" s="27">
        <f>WEEKNUM(Table1[[#This Row],[Invoice Date]]) + IF(YEAR(Table1[[#This Row],[Invoice Date]])=2021, 52, 0)</f>
        <v>64</v>
      </c>
    </row>
    <row r="3076" spans="2:17" ht="14.25" customHeight="1" x14ac:dyDescent="0.3">
      <c r="B3076" s="4" t="s">
        <v>26</v>
      </c>
      <c r="C3076" s="33">
        <v>1197831</v>
      </c>
      <c r="D3076" s="5">
        <v>44271</v>
      </c>
      <c r="E3076" s="4" t="s">
        <v>48</v>
      </c>
      <c r="F3076" s="4" t="s">
        <v>49</v>
      </c>
      <c r="G3076" s="4" t="s">
        <v>68</v>
      </c>
      <c r="H3076" s="6" t="s">
        <v>19</v>
      </c>
      <c r="I3076" s="7">
        <v>58</v>
      </c>
      <c r="J3076" s="8">
        <v>100</v>
      </c>
      <c r="K3076" s="9">
        <v>5800</v>
      </c>
      <c r="L3076" s="9">
        <v>2204</v>
      </c>
      <c r="M3076" s="10">
        <v>0.38</v>
      </c>
      <c r="N3076" s="4" t="s">
        <v>83</v>
      </c>
      <c r="O3076" s="4" t="str">
        <f>TEXT(Table1[[#This Row],[Invoice Date]],"yyyy")</f>
        <v>2021</v>
      </c>
      <c r="P3076" s="4" t="str">
        <f>TEXT(Table1[[#This Row],[Invoice Date]],"mmm")</f>
        <v>Mar</v>
      </c>
      <c r="Q3076" s="27">
        <f>WEEKNUM(Table1[[#This Row],[Invoice Date]]) + IF(YEAR(Table1[[#This Row],[Invoice Date]])=2021, 52, 0)</f>
        <v>64</v>
      </c>
    </row>
    <row r="3077" spans="2:17" ht="14.25" customHeight="1" x14ac:dyDescent="0.3">
      <c r="B3077" s="4" t="s">
        <v>26</v>
      </c>
      <c r="C3077" s="33">
        <v>1197831</v>
      </c>
      <c r="D3077" s="5">
        <v>44271</v>
      </c>
      <c r="E3077" s="4" t="s">
        <v>48</v>
      </c>
      <c r="F3077" s="4" t="s">
        <v>49</v>
      </c>
      <c r="G3077" s="4" t="s">
        <v>68</v>
      </c>
      <c r="H3077" s="6" t="s">
        <v>17</v>
      </c>
      <c r="I3077" s="7">
        <v>35</v>
      </c>
      <c r="J3077" s="8">
        <v>171</v>
      </c>
      <c r="K3077" s="9">
        <v>5985</v>
      </c>
      <c r="L3077" s="9">
        <v>2034.8999999999999</v>
      </c>
      <c r="M3077" s="10">
        <v>0.33999999999999997</v>
      </c>
      <c r="N3077" s="4" t="s">
        <v>24</v>
      </c>
      <c r="O3077" s="4" t="str">
        <f>TEXT(Table1[[#This Row],[Invoice Date]],"yyyy")</f>
        <v>2021</v>
      </c>
      <c r="P3077" s="4" t="str">
        <f>TEXT(Table1[[#This Row],[Invoice Date]],"mmm")</f>
        <v>Mar</v>
      </c>
      <c r="Q3077" s="27">
        <f>WEEKNUM(Table1[[#This Row],[Invoice Date]]) + IF(YEAR(Table1[[#This Row],[Invoice Date]])=2021, 52, 0)</f>
        <v>64</v>
      </c>
    </row>
    <row r="3078" spans="2:17" ht="14.25" customHeight="1" x14ac:dyDescent="0.3">
      <c r="B3078" s="4" t="s">
        <v>34</v>
      </c>
      <c r="C3078" s="33">
        <v>1189833</v>
      </c>
      <c r="D3078" s="5">
        <v>44271</v>
      </c>
      <c r="E3078" s="4" t="s">
        <v>31</v>
      </c>
      <c r="F3078" s="4" t="s">
        <v>32</v>
      </c>
      <c r="G3078" s="4" t="s">
        <v>35</v>
      </c>
      <c r="H3078" s="6" t="s">
        <v>21</v>
      </c>
      <c r="I3078" s="7">
        <v>34</v>
      </c>
      <c r="J3078" s="8">
        <v>179</v>
      </c>
      <c r="K3078" s="9">
        <v>6086</v>
      </c>
      <c r="L3078" s="9">
        <v>2495.2599999999998</v>
      </c>
      <c r="M3078" s="10">
        <v>0.41</v>
      </c>
      <c r="N3078" s="4" t="s">
        <v>24</v>
      </c>
      <c r="O3078" s="4" t="str">
        <f>TEXT(Table1[[#This Row],[Invoice Date]],"yyyy")</f>
        <v>2021</v>
      </c>
      <c r="P3078" s="4" t="str">
        <f>TEXT(Table1[[#This Row],[Invoice Date]],"mmm")</f>
        <v>Mar</v>
      </c>
      <c r="Q3078" s="27">
        <f>WEEKNUM(Table1[[#This Row],[Invoice Date]]) + IF(YEAR(Table1[[#This Row],[Invoice Date]])=2021, 52, 0)</f>
        <v>64</v>
      </c>
    </row>
    <row r="3079" spans="2:17" ht="14.25" customHeight="1" x14ac:dyDescent="0.3">
      <c r="B3079" s="4" t="s">
        <v>34</v>
      </c>
      <c r="C3079" s="33">
        <v>1189833</v>
      </c>
      <c r="D3079" s="5">
        <v>44271</v>
      </c>
      <c r="E3079" s="4" t="s">
        <v>31</v>
      </c>
      <c r="F3079" s="4" t="s">
        <v>32</v>
      </c>
      <c r="G3079" s="4" t="s">
        <v>35</v>
      </c>
      <c r="H3079" s="6" t="s">
        <v>21</v>
      </c>
      <c r="I3079" s="7">
        <v>41</v>
      </c>
      <c r="J3079" s="8">
        <v>152</v>
      </c>
      <c r="K3079" s="9">
        <v>6232</v>
      </c>
      <c r="L3079" s="9">
        <v>3053.68</v>
      </c>
      <c r="M3079" s="10">
        <v>0.49</v>
      </c>
      <c r="N3079" s="4" t="s">
        <v>83</v>
      </c>
      <c r="O3079" s="4" t="str">
        <f>TEXT(Table1[[#This Row],[Invoice Date]],"yyyy")</f>
        <v>2021</v>
      </c>
      <c r="P3079" s="4" t="str">
        <f>TEXT(Table1[[#This Row],[Invoice Date]],"mmm")</f>
        <v>Mar</v>
      </c>
      <c r="Q3079" s="27">
        <f>WEEKNUM(Table1[[#This Row],[Invoice Date]]) + IF(YEAR(Table1[[#This Row],[Invoice Date]])=2021, 52, 0)</f>
        <v>64</v>
      </c>
    </row>
    <row r="3080" spans="2:17" ht="14.25" customHeight="1" x14ac:dyDescent="0.3">
      <c r="B3080" s="4" t="s">
        <v>26</v>
      </c>
      <c r="C3080" s="33">
        <v>1197831</v>
      </c>
      <c r="D3080" s="5">
        <v>44271</v>
      </c>
      <c r="E3080" s="4" t="s">
        <v>48</v>
      </c>
      <c r="F3080" s="4" t="s">
        <v>49</v>
      </c>
      <c r="G3080" s="4" t="s">
        <v>68</v>
      </c>
      <c r="H3080" s="6" t="s">
        <v>23</v>
      </c>
      <c r="I3080" s="7">
        <v>48</v>
      </c>
      <c r="J3080" s="8">
        <v>131</v>
      </c>
      <c r="K3080" s="9">
        <v>6288</v>
      </c>
      <c r="L3080" s="9">
        <v>2955.36</v>
      </c>
      <c r="M3080" s="10">
        <v>0.47000000000000003</v>
      </c>
      <c r="N3080" s="4" t="s">
        <v>24</v>
      </c>
      <c r="O3080" s="4" t="str">
        <f>TEXT(Table1[[#This Row],[Invoice Date]],"yyyy")</f>
        <v>2021</v>
      </c>
      <c r="P3080" s="4" t="str">
        <f>TEXT(Table1[[#This Row],[Invoice Date]],"mmm")</f>
        <v>Mar</v>
      </c>
      <c r="Q3080" s="27">
        <f>WEEKNUM(Table1[[#This Row],[Invoice Date]]) + IF(YEAR(Table1[[#This Row],[Invoice Date]])=2021, 52, 0)</f>
        <v>64</v>
      </c>
    </row>
    <row r="3081" spans="2:17" ht="14.25" customHeight="1" x14ac:dyDescent="0.3">
      <c r="B3081" s="4" t="s">
        <v>30</v>
      </c>
      <c r="C3081" s="34">
        <v>1128299</v>
      </c>
      <c r="D3081" s="5">
        <v>44271</v>
      </c>
      <c r="E3081" s="4" t="s">
        <v>27</v>
      </c>
      <c r="F3081" s="4" t="s">
        <v>81</v>
      </c>
      <c r="G3081" s="4" t="s">
        <v>82</v>
      </c>
      <c r="H3081" s="6" t="s">
        <v>17</v>
      </c>
      <c r="I3081" s="7">
        <v>44</v>
      </c>
      <c r="J3081" s="8">
        <v>147</v>
      </c>
      <c r="K3081" s="9">
        <v>6468</v>
      </c>
      <c r="L3081" s="9">
        <v>3298.68</v>
      </c>
      <c r="M3081" s="10">
        <v>0.51</v>
      </c>
      <c r="N3081" s="4" t="s">
        <v>83</v>
      </c>
      <c r="O3081" s="4" t="str">
        <f>TEXT(Table1[[#This Row],[Invoice Date]],"yyyy")</f>
        <v>2021</v>
      </c>
      <c r="P3081" s="4" t="str">
        <f>TEXT(Table1[[#This Row],[Invoice Date]],"mmm")</f>
        <v>Mar</v>
      </c>
      <c r="Q3081" s="27">
        <f>WEEKNUM(Table1[[#This Row],[Invoice Date]]) + IF(YEAR(Table1[[#This Row],[Invoice Date]])=2021, 52, 0)</f>
        <v>64</v>
      </c>
    </row>
    <row r="3082" spans="2:17" ht="14.25" customHeight="1" x14ac:dyDescent="0.3">
      <c r="B3082" s="4" t="s">
        <v>30</v>
      </c>
      <c r="C3082" s="34">
        <v>1128299</v>
      </c>
      <c r="D3082" s="5">
        <v>44271</v>
      </c>
      <c r="E3082" s="4" t="s">
        <v>27</v>
      </c>
      <c r="F3082" s="4" t="s">
        <v>81</v>
      </c>
      <c r="G3082" s="4" t="s">
        <v>82</v>
      </c>
      <c r="H3082" s="6" t="s">
        <v>20</v>
      </c>
      <c r="I3082" s="7">
        <v>56</v>
      </c>
      <c r="J3082" s="8">
        <v>116</v>
      </c>
      <c r="K3082" s="9">
        <v>6496</v>
      </c>
      <c r="L3082" s="9">
        <v>3572.7999999999997</v>
      </c>
      <c r="M3082" s="10">
        <v>0.54999999999999993</v>
      </c>
      <c r="N3082" s="4" t="s">
        <v>83</v>
      </c>
      <c r="O3082" s="4" t="str">
        <f>TEXT(Table1[[#This Row],[Invoice Date]],"yyyy")</f>
        <v>2021</v>
      </c>
      <c r="P3082" s="4" t="str">
        <f>TEXT(Table1[[#This Row],[Invoice Date]],"mmm")</f>
        <v>Mar</v>
      </c>
      <c r="Q3082" s="27">
        <f>WEEKNUM(Table1[[#This Row],[Invoice Date]]) + IF(YEAR(Table1[[#This Row],[Invoice Date]])=2021, 52, 0)</f>
        <v>64</v>
      </c>
    </row>
    <row r="3083" spans="2:17" ht="14.25" customHeight="1" x14ac:dyDescent="0.3">
      <c r="B3083" s="4" t="s">
        <v>26</v>
      </c>
      <c r="C3083" s="33">
        <v>1197831</v>
      </c>
      <c r="D3083" s="5">
        <v>44271</v>
      </c>
      <c r="E3083" s="4" t="s">
        <v>48</v>
      </c>
      <c r="F3083" s="4" t="s">
        <v>49</v>
      </c>
      <c r="G3083" s="4" t="s">
        <v>68</v>
      </c>
      <c r="H3083" s="6" t="s">
        <v>20</v>
      </c>
      <c r="I3083" s="7">
        <v>59</v>
      </c>
      <c r="J3083" s="8">
        <v>115</v>
      </c>
      <c r="K3083" s="9">
        <v>6785</v>
      </c>
      <c r="L3083" s="9">
        <v>2917.55</v>
      </c>
      <c r="M3083" s="10">
        <v>0.43</v>
      </c>
      <c r="N3083" s="4" t="s">
        <v>83</v>
      </c>
      <c r="O3083" s="4" t="str">
        <f>TEXT(Table1[[#This Row],[Invoice Date]],"yyyy")</f>
        <v>2021</v>
      </c>
      <c r="P3083" s="4" t="str">
        <f>TEXT(Table1[[#This Row],[Invoice Date]],"mmm")</f>
        <v>Mar</v>
      </c>
      <c r="Q3083" s="27">
        <f>WEEKNUM(Table1[[#This Row],[Invoice Date]]) + IF(YEAR(Table1[[#This Row],[Invoice Date]])=2021, 52, 0)</f>
        <v>64</v>
      </c>
    </row>
    <row r="3084" spans="2:17" ht="14.25" customHeight="1" x14ac:dyDescent="0.3">
      <c r="B3084" s="4" t="s">
        <v>26</v>
      </c>
      <c r="C3084" s="33">
        <v>1197831</v>
      </c>
      <c r="D3084" s="5">
        <v>44271</v>
      </c>
      <c r="E3084" s="4" t="s">
        <v>48</v>
      </c>
      <c r="F3084" s="4" t="s">
        <v>49</v>
      </c>
      <c r="G3084" s="4" t="s">
        <v>68</v>
      </c>
      <c r="H3084" s="6" t="s">
        <v>20</v>
      </c>
      <c r="I3084" s="7">
        <v>47</v>
      </c>
      <c r="J3084" s="8">
        <v>149</v>
      </c>
      <c r="K3084" s="9">
        <v>7003</v>
      </c>
      <c r="L3084" s="9">
        <v>2240.96</v>
      </c>
      <c r="M3084" s="10">
        <v>0.32</v>
      </c>
      <c r="N3084" s="4" t="s">
        <v>24</v>
      </c>
      <c r="O3084" s="4" t="str">
        <f>TEXT(Table1[[#This Row],[Invoice Date]],"yyyy")</f>
        <v>2021</v>
      </c>
      <c r="P3084" s="4" t="str">
        <f>TEXT(Table1[[#This Row],[Invoice Date]],"mmm")</f>
        <v>Mar</v>
      </c>
      <c r="Q3084" s="27">
        <f>WEEKNUM(Table1[[#This Row],[Invoice Date]]) + IF(YEAR(Table1[[#This Row],[Invoice Date]])=2021, 52, 0)</f>
        <v>64</v>
      </c>
    </row>
    <row r="3085" spans="2:17" ht="14.25" customHeight="1" x14ac:dyDescent="0.3">
      <c r="B3085" s="4" t="s">
        <v>26</v>
      </c>
      <c r="C3085" s="33">
        <v>1197831</v>
      </c>
      <c r="D3085" s="5">
        <v>44271</v>
      </c>
      <c r="E3085" s="4" t="s">
        <v>48</v>
      </c>
      <c r="F3085" s="4" t="s">
        <v>49</v>
      </c>
      <c r="G3085" s="4" t="s">
        <v>68</v>
      </c>
      <c r="H3085" s="6" t="s">
        <v>17</v>
      </c>
      <c r="I3085" s="7">
        <v>46</v>
      </c>
      <c r="J3085" s="8">
        <v>160</v>
      </c>
      <c r="K3085" s="9">
        <v>7360</v>
      </c>
      <c r="L3085" s="9">
        <v>3017.6</v>
      </c>
      <c r="M3085" s="10">
        <v>0.41</v>
      </c>
      <c r="N3085" s="4" t="s">
        <v>83</v>
      </c>
      <c r="O3085" s="4" t="str">
        <f>TEXT(Table1[[#This Row],[Invoice Date]],"yyyy")</f>
        <v>2021</v>
      </c>
      <c r="P3085" s="4" t="str">
        <f>TEXT(Table1[[#This Row],[Invoice Date]],"mmm")</f>
        <v>Mar</v>
      </c>
      <c r="Q3085" s="27">
        <f>WEEKNUM(Table1[[#This Row],[Invoice Date]]) + IF(YEAR(Table1[[#This Row],[Invoice Date]])=2021, 52, 0)</f>
        <v>64</v>
      </c>
    </row>
    <row r="3086" spans="2:17" ht="14.25" customHeight="1" x14ac:dyDescent="0.3">
      <c r="B3086" s="4" t="s">
        <v>30</v>
      </c>
      <c r="C3086" s="34">
        <v>1128299</v>
      </c>
      <c r="D3086" s="5">
        <v>44271</v>
      </c>
      <c r="E3086" s="4" t="s">
        <v>15</v>
      </c>
      <c r="F3086" s="4" t="s">
        <v>118</v>
      </c>
      <c r="G3086" s="4" t="s">
        <v>93</v>
      </c>
      <c r="H3086" s="6" t="s">
        <v>21</v>
      </c>
      <c r="I3086" s="7">
        <v>24.999999999999993</v>
      </c>
      <c r="J3086" s="8">
        <v>175</v>
      </c>
      <c r="K3086" s="9">
        <v>43749.999999999985</v>
      </c>
      <c r="L3086" s="9">
        <v>17499.999999999996</v>
      </c>
      <c r="M3086" s="10">
        <v>0.4</v>
      </c>
      <c r="N3086" s="4" t="s">
        <v>18</v>
      </c>
      <c r="O3086" s="4" t="str">
        <f>TEXT(Table1[[#This Row],[Invoice Date]],"yyyy")</f>
        <v>2021</v>
      </c>
      <c r="P3086" s="4" t="str">
        <f>TEXT(Table1[[#This Row],[Invoice Date]],"mmm")</f>
        <v>Mar</v>
      </c>
      <c r="Q3086" s="27">
        <f>WEEKNUM(Table1[[#This Row],[Invoice Date]]) + IF(YEAR(Table1[[#This Row],[Invoice Date]])=2021, 52, 0)</f>
        <v>64</v>
      </c>
    </row>
    <row r="3087" spans="2:17" ht="14.25" customHeight="1" x14ac:dyDescent="0.3">
      <c r="B3087" s="4" t="s">
        <v>14</v>
      </c>
      <c r="C3087" s="33">
        <v>1185732</v>
      </c>
      <c r="D3087" s="5">
        <v>44271</v>
      </c>
      <c r="E3087" s="4" t="s">
        <v>27</v>
      </c>
      <c r="F3087" s="4" t="s">
        <v>100</v>
      </c>
      <c r="G3087" s="4" t="s">
        <v>101</v>
      </c>
      <c r="H3087" s="6" t="s">
        <v>21</v>
      </c>
      <c r="I3087" s="7">
        <v>19.999999999999996</v>
      </c>
      <c r="J3087" s="8">
        <v>275</v>
      </c>
      <c r="K3087" s="9">
        <v>54999.999999999993</v>
      </c>
      <c r="L3087" s="9">
        <v>22000</v>
      </c>
      <c r="M3087" s="10">
        <v>0.4</v>
      </c>
      <c r="N3087" s="4" t="s">
        <v>83</v>
      </c>
      <c r="O3087" s="4" t="str">
        <f>TEXT(Table1[[#This Row],[Invoice Date]],"yyyy")</f>
        <v>2021</v>
      </c>
      <c r="P3087" s="4" t="str">
        <f>TEXT(Table1[[#This Row],[Invoice Date]],"mmm")</f>
        <v>Mar</v>
      </c>
      <c r="Q3087" s="27">
        <f>WEEKNUM(Table1[[#This Row],[Invoice Date]]) + IF(YEAR(Table1[[#This Row],[Invoice Date]])=2021, 52, 0)</f>
        <v>64</v>
      </c>
    </row>
    <row r="3088" spans="2:17" ht="14.25" customHeight="1" x14ac:dyDescent="0.3">
      <c r="B3088" s="4" t="s">
        <v>14</v>
      </c>
      <c r="C3088" s="33">
        <v>1185732</v>
      </c>
      <c r="D3088" s="5">
        <v>44271</v>
      </c>
      <c r="E3088" s="4" t="s">
        <v>27</v>
      </c>
      <c r="F3088" s="4" t="s">
        <v>100</v>
      </c>
      <c r="G3088" s="4" t="s">
        <v>101</v>
      </c>
      <c r="H3088" s="6" t="s">
        <v>20</v>
      </c>
      <c r="I3088" s="7">
        <v>15.000000000000002</v>
      </c>
      <c r="J3088" s="8">
        <v>425</v>
      </c>
      <c r="K3088" s="9">
        <v>63750.000000000007</v>
      </c>
      <c r="L3088" s="9">
        <v>25500.000000000004</v>
      </c>
      <c r="M3088" s="10">
        <v>0.4</v>
      </c>
      <c r="N3088" s="4" t="s">
        <v>83</v>
      </c>
      <c r="O3088" s="4" t="str">
        <f>TEXT(Table1[[#This Row],[Invoice Date]],"yyyy")</f>
        <v>2021</v>
      </c>
      <c r="P3088" s="4" t="str">
        <f>TEXT(Table1[[#This Row],[Invoice Date]],"mmm")</f>
        <v>Mar</v>
      </c>
      <c r="Q3088" s="27">
        <f>WEEKNUM(Table1[[#This Row],[Invoice Date]]) + IF(YEAR(Table1[[#This Row],[Invoice Date]])=2021, 52, 0)</f>
        <v>64</v>
      </c>
    </row>
    <row r="3089" spans="2:17" ht="14.25" customHeight="1" x14ac:dyDescent="0.3">
      <c r="B3089" s="4" t="s">
        <v>30</v>
      </c>
      <c r="C3089" s="34">
        <v>1128299</v>
      </c>
      <c r="D3089" s="5">
        <v>44271</v>
      </c>
      <c r="E3089" s="4" t="s">
        <v>15</v>
      </c>
      <c r="F3089" s="4" t="s">
        <v>118</v>
      </c>
      <c r="G3089" s="4" t="s">
        <v>93</v>
      </c>
      <c r="H3089" s="6" t="s">
        <v>20</v>
      </c>
      <c r="I3089" s="7">
        <v>20</v>
      </c>
      <c r="J3089" s="8">
        <v>325</v>
      </c>
      <c r="K3089" s="9">
        <v>65000</v>
      </c>
      <c r="L3089" s="9">
        <v>26000</v>
      </c>
      <c r="M3089" s="10">
        <v>0.4</v>
      </c>
      <c r="N3089" s="4" t="s">
        <v>18</v>
      </c>
      <c r="O3089" s="4" t="str">
        <f>TEXT(Table1[[#This Row],[Invoice Date]],"yyyy")</f>
        <v>2021</v>
      </c>
      <c r="P3089" s="4" t="str">
        <f>TEXT(Table1[[#This Row],[Invoice Date]],"mmm")</f>
        <v>Mar</v>
      </c>
      <c r="Q3089" s="27">
        <f>WEEKNUM(Table1[[#This Row],[Invoice Date]]) + IF(YEAR(Table1[[#This Row],[Invoice Date]])=2021, 52, 0)</f>
        <v>64</v>
      </c>
    </row>
    <row r="3090" spans="2:17" ht="14.25" customHeight="1" x14ac:dyDescent="0.3">
      <c r="B3090" s="4" t="s">
        <v>30</v>
      </c>
      <c r="C3090" s="34">
        <v>1128299</v>
      </c>
      <c r="D3090" s="5">
        <v>44271</v>
      </c>
      <c r="E3090" s="4" t="s">
        <v>15</v>
      </c>
      <c r="F3090" s="4" t="s">
        <v>118</v>
      </c>
      <c r="G3090" s="4" t="s">
        <v>93</v>
      </c>
      <c r="H3090" s="6" t="s">
        <v>19</v>
      </c>
      <c r="I3090" s="7">
        <v>30.000000000000004</v>
      </c>
      <c r="J3090" s="8">
        <v>275</v>
      </c>
      <c r="K3090" s="9">
        <v>82500.000000000015</v>
      </c>
      <c r="L3090" s="9">
        <v>33000.000000000007</v>
      </c>
      <c r="M3090" s="10">
        <v>0.4</v>
      </c>
      <c r="N3090" s="4" t="s">
        <v>18</v>
      </c>
      <c r="O3090" s="4" t="str">
        <f>TEXT(Table1[[#This Row],[Invoice Date]],"yyyy")</f>
        <v>2021</v>
      </c>
      <c r="P3090" s="4" t="str">
        <f>TEXT(Table1[[#This Row],[Invoice Date]],"mmm")</f>
        <v>Mar</v>
      </c>
      <c r="Q3090" s="27">
        <f>WEEKNUM(Table1[[#This Row],[Invoice Date]]) + IF(YEAR(Table1[[#This Row],[Invoice Date]])=2021, 52, 0)</f>
        <v>64</v>
      </c>
    </row>
    <row r="3091" spans="2:17" ht="14.25" customHeight="1" x14ac:dyDescent="0.3">
      <c r="B3091" s="4" t="s">
        <v>30</v>
      </c>
      <c r="C3091" s="34">
        <v>1128299</v>
      </c>
      <c r="D3091" s="5">
        <v>44271</v>
      </c>
      <c r="E3091" s="4" t="s">
        <v>15</v>
      </c>
      <c r="F3091" s="4" t="s">
        <v>118</v>
      </c>
      <c r="G3091" s="4" t="s">
        <v>93</v>
      </c>
      <c r="H3091" s="6" t="s">
        <v>22</v>
      </c>
      <c r="I3091" s="7">
        <v>40</v>
      </c>
      <c r="J3091" s="8">
        <v>225</v>
      </c>
      <c r="K3091" s="9">
        <v>90000</v>
      </c>
      <c r="L3091" s="9">
        <v>36000</v>
      </c>
      <c r="M3091" s="10">
        <v>0.4</v>
      </c>
      <c r="N3091" s="4" t="s">
        <v>18</v>
      </c>
      <c r="O3091" s="4" t="str">
        <f>TEXT(Table1[[#This Row],[Invoice Date]],"yyyy")</f>
        <v>2021</v>
      </c>
      <c r="P3091" s="4" t="str">
        <f>TEXT(Table1[[#This Row],[Invoice Date]],"mmm")</f>
        <v>Mar</v>
      </c>
      <c r="Q3091" s="27">
        <f>WEEKNUM(Table1[[#This Row],[Invoice Date]]) + IF(YEAR(Table1[[#This Row],[Invoice Date]])=2021, 52, 0)</f>
        <v>64</v>
      </c>
    </row>
    <row r="3092" spans="2:17" ht="14.25" customHeight="1" x14ac:dyDescent="0.3">
      <c r="B3092" s="4" t="s">
        <v>30</v>
      </c>
      <c r="C3092" s="34">
        <v>1128299</v>
      </c>
      <c r="D3092" s="5">
        <v>44271</v>
      </c>
      <c r="E3092" s="4" t="s">
        <v>27</v>
      </c>
      <c r="F3092" s="4" t="s">
        <v>81</v>
      </c>
      <c r="G3092" s="4" t="s">
        <v>82</v>
      </c>
      <c r="H3092" s="6" t="s">
        <v>22</v>
      </c>
      <c r="I3092" s="7">
        <v>60.000000000000007</v>
      </c>
      <c r="J3092" s="8">
        <v>150</v>
      </c>
      <c r="K3092" s="9">
        <v>90000.000000000015</v>
      </c>
      <c r="L3092" s="9">
        <v>40500.000000000007</v>
      </c>
      <c r="M3092" s="10">
        <v>0.45</v>
      </c>
      <c r="N3092" s="4" t="s">
        <v>18</v>
      </c>
      <c r="O3092" s="4" t="str">
        <f>TEXT(Table1[[#This Row],[Invoice Date]],"yyyy")</f>
        <v>2021</v>
      </c>
      <c r="P3092" s="4" t="str">
        <f>TEXT(Table1[[#This Row],[Invoice Date]],"mmm")</f>
        <v>Mar</v>
      </c>
      <c r="Q3092" s="27">
        <f>WEEKNUM(Table1[[#This Row],[Invoice Date]]) + IF(YEAR(Table1[[#This Row],[Invoice Date]])=2021, 52, 0)</f>
        <v>64</v>
      </c>
    </row>
    <row r="3093" spans="2:17" ht="14.25" customHeight="1" x14ac:dyDescent="0.3">
      <c r="B3093" s="4" t="s">
        <v>30</v>
      </c>
      <c r="C3093" s="34">
        <v>1128299</v>
      </c>
      <c r="D3093" s="5">
        <v>44271</v>
      </c>
      <c r="E3093" s="4" t="s">
        <v>15</v>
      </c>
      <c r="F3093" s="4" t="s">
        <v>118</v>
      </c>
      <c r="G3093" s="4" t="s">
        <v>93</v>
      </c>
      <c r="H3093" s="6" t="s">
        <v>23</v>
      </c>
      <c r="I3093" s="7">
        <v>30.000000000000004</v>
      </c>
      <c r="J3093" s="8">
        <v>325</v>
      </c>
      <c r="K3093" s="9">
        <v>97500.000000000015</v>
      </c>
      <c r="L3093" s="9">
        <v>39000.000000000007</v>
      </c>
      <c r="M3093" s="10">
        <v>0.4</v>
      </c>
      <c r="N3093" s="4" t="s">
        <v>18</v>
      </c>
      <c r="O3093" s="4" t="str">
        <f>TEXT(Table1[[#This Row],[Invoice Date]],"yyyy")</f>
        <v>2021</v>
      </c>
      <c r="P3093" s="4" t="str">
        <f>TEXT(Table1[[#This Row],[Invoice Date]],"mmm")</f>
        <v>Mar</v>
      </c>
      <c r="Q3093" s="27">
        <f>WEEKNUM(Table1[[#This Row],[Invoice Date]]) + IF(YEAR(Table1[[#This Row],[Invoice Date]])=2021, 52, 0)</f>
        <v>64</v>
      </c>
    </row>
    <row r="3094" spans="2:17" ht="14.25" customHeight="1" x14ac:dyDescent="0.3">
      <c r="B3094" s="4" t="s">
        <v>14</v>
      </c>
      <c r="C3094" s="33">
        <v>1185732</v>
      </c>
      <c r="D3094" s="5">
        <v>44271</v>
      </c>
      <c r="E3094" s="4" t="s">
        <v>27</v>
      </c>
      <c r="F3094" s="4" t="s">
        <v>100</v>
      </c>
      <c r="G3094" s="4" t="s">
        <v>101</v>
      </c>
      <c r="H3094" s="6" t="s">
        <v>19</v>
      </c>
      <c r="I3094" s="7">
        <v>25</v>
      </c>
      <c r="J3094" s="8">
        <v>400</v>
      </c>
      <c r="K3094" s="9">
        <v>100000</v>
      </c>
      <c r="L3094" s="9">
        <v>35000</v>
      </c>
      <c r="M3094" s="10">
        <v>0.35</v>
      </c>
      <c r="N3094" s="4" t="s">
        <v>83</v>
      </c>
      <c r="O3094" s="4" t="str">
        <f>TEXT(Table1[[#This Row],[Invoice Date]],"yyyy")</f>
        <v>2021</v>
      </c>
      <c r="P3094" s="4" t="str">
        <f>TEXT(Table1[[#This Row],[Invoice Date]],"mmm")</f>
        <v>Mar</v>
      </c>
      <c r="Q3094" s="27">
        <f>WEEKNUM(Table1[[#This Row],[Invoice Date]]) + IF(YEAR(Table1[[#This Row],[Invoice Date]])=2021, 52, 0)</f>
        <v>64</v>
      </c>
    </row>
    <row r="3095" spans="2:17" ht="14.25" customHeight="1" x14ac:dyDescent="0.3">
      <c r="B3095" s="4" t="s">
        <v>14</v>
      </c>
      <c r="C3095" s="33">
        <v>1185732</v>
      </c>
      <c r="D3095" s="5">
        <v>44271</v>
      </c>
      <c r="E3095" s="4" t="s">
        <v>27</v>
      </c>
      <c r="F3095" s="4" t="s">
        <v>100</v>
      </c>
      <c r="G3095" s="4" t="s">
        <v>101</v>
      </c>
      <c r="H3095" s="6" t="s">
        <v>23</v>
      </c>
      <c r="I3095" s="7">
        <v>25</v>
      </c>
      <c r="J3095" s="8">
        <v>425</v>
      </c>
      <c r="K3095" s="9">
        <v>106250</v>
      </c>
      <c r="L3095" s="9">
        <v>53125</v>
      </c>
      <c r="M3095" s="10">
        <v>0.5</v>
      </c>
      <c r="N3095" s="4" t="s">
        <v>83</v>
      </c>
      <c r="O3095" s="4" t="str">
        <f>TEXT(Table1[[#This Row],[Invoice Date]],"yyyy")</f>
        <v>2021</v>
      </c>
      <c r="P3095" s="4" t="str">
        <f>TEXT(Table1[[#This Row],[Invoice Date]],"mmm")</f>
        <v>Mar</v>
      </c>
      <c r="Q3095" s="27">
        <f>WEEKNUM(Table1[[#This Row],[Invoice Date]]) + IF(YEAR(Table1[[#This Row],[Invoice Date]])=2021, 52, 0)</f>
        <v>64</v>
      </c>
    </row>
    <row r="3096" spans="2:17" ht="14.25" customHeight="1" x14ac:dyDescent="0.3">
      <c r="B3096" s="4" t="s">
        <v>26</v>
      </c>
      <c r="C3096" s="33">
        <v>1197831</v>
      </c>
      <c r="D3096" s="5">
        <v>44271</v>
      </c>
      <c r="E3096" s="4" t="s">
        <v>48</v>
      </c>
      <c r="F3096" s="4" t="s">
        <v>49</v>
      </c>
      <c r="G3096" s="4" t="s">
        <v>68</v>
      </c>
      <c r="H3096" s="6" t="s">
        <v>22</v>
      </c>
      <c r="I3096" s="7">
        <v>65</v>
      </c>
      <c r="J3096" s="8">
        <v>175</v>
      </c>
      <c r="K3096" s="9">
        <v>113750</v>
      </c>
      <c r="L3096" s="9">
        <v>22750</v>
      </c>
      <c r="M3096" s="10">
        <v>0.2</v>
      </c>
      <c r="N3096" s="4" t="s">
        <v>24</v>
      </c>
      <c r="O3096" s="4" t="str">
        <f>TEXT(Table1[[#This Row],[Invoice Date]],"yyyy")</f>
        <v>2021</v>
      </c>
      <c r="P3096" s="4" t="str">
        <f>TEXT(Table1[[#This Row],[Invoice Date]],"mmm")</f>
        <v>Mar</v>
      </c>
      <c r="Q3096" s="27">
        <f>WEEKNUM(Table1[[#This Row],[Invoice Date]]) + IF(YEAR(Table1[[#This Row],[Invoice Date]])=2021, 52, 0)</f>
        <v>64</v>
      </c>
    </row>
    <row r="3097" spans="2:17" ht="14.25" customHeight="1" x14ac:dyDescent="0.3">
      <c r="B3097" s="4" t="s">
        <v>14</v>
      </c>
      <c r="C3097" s="33">
        <v>1185732</v>
      </c>
      <c r="D3097" s="5">
        <v>44271</v>
      </c>
      <c r="E3097" s="4" t="s">
        <v>27</v>
      </c>
      <c r="F3097" s="4" t="s">
        <v>100</v>
      </c>
      <c r="G3097" s="4" t="s">
        <v>101</v>
      </c>
      <c r="H3097" s="6" t="s">
        <v>22</v>
      </c>
      <c r="I3097" s="7">
        <v>35.000000000000007</v>
      </c>
      <c r="J3097" s="8">
        <v>325</v>
      </c>
      <c r="K3097" s="9">
        <v>113750.00000000003</v>
      </c>
      <c r="L3097" s="9">
        <v>39812.500000000007</v>
      </c>
      <c r="M3097" s="10">
        <v>0.35</v>
      </c>
      <c r="N3097" s="4" t="s">
        <v>83</v>
      </c>
      <c r="O3097" s="4" t="str">
        <f>TEXT(Table1[[#This Row],[Invoice Date]],"yyyy")</f>
        <v>2021</v>
      </c>
      <c r="P3097" s="4" t="str">
        <f>TEXT(Table1[[#This Row],[Invoice Date]],"mmm")</f>
        <v>Mar</v>
      </c>
      <c r="Q3097" s="27">
        <f>WEEKNUM(Table1[[#This Row],[Invoice Date]]) + IF(YEAR(Table1[[#This Row],[Invoice Date]])=2021, 52, 0)</f>
        <v>64</v>
      </c>
    </row>
    <row r="3098" spans="2:17" ht="14.25" customHeight="1" x14ac:dyDescent="0.3">
      <c r="B3098" s="4" t="s">
        <v>30</v>
      </c>
      <c r="C3098" s="34">
        <v>1128299</v>
      </c>
      <c r="D3098" s="5">
        <v>44271</v>
      </c>
      <c r="E3098" s="4" t="s">
        <v>27</v>
      </c>
      <c r="F3098" s="4" t="s">
        <v>81</v>
      </c>
      <c r="G3098" s="4" t="s">
        <v>82</v>
      </c>
      <c r="H3098" s="6" t="s">
        <v>23</v>
      </c>
      <c r="I3098" s="7">
        <v>45</v>
      </c>
      <c r="J3098" s="8">
        <v>350</v>
      </c>
      <c r="K3098" s="9">
        <v>157500</v>
      </c>
      <c r="L3098" s="9">
        <v>55125</v>
      </c>
      <c r="M3098" s="10">
        <v>0.35</v>
      </c>
      <c r="N3098" s="4" t="s">
        <v>18</v>
      </c>
      <c r="O3098" s="4" t="str">
        <f>TEXT(Table1[[#This Row],[Invoice Date]],"yyyy")</f>
        <v>2021</v>
      </c>
      <c r="P3098" s="4" t="str">
        <f>TEXT(Table1[[#This Row],[Invoice Date]],"mmm")</f>
        <v>Mar</v>
      </c>
      <c r="Q3098" s="27">
        <f>WEEKNUM(Table1[[#This Row],[Invoice Date]]) + IF(YEAR(Table1[[#This Row],[Invoice Date]])=2021, 52, 0)</f>
        <v>64</v>
      </c>
    </row>
    <row r="3099" spans="2:17" ht="14.25" customHeight="1" x14ac:dyDescent="0.3">
      <c r="B3099" s="4" t="s">
        <v>26</v>
      </c>
      <c r="C3099" s="33">
        <v>1197831</v>
      </c>
      <c r="D3099" s="5">
        <v>44271</v>
      </c>
      <c r="E3099" s="4" t="s">
        <v>27</v>
      </c>
      <c r="F3099" s="4" t="s">
        <v>55</v>
      </c>
      <c r="G3099" s="4" t="s">
        <v>56</v>
      </c>
      <c r="H3099" s="6" t="s">
        <v>17</v>
      </c>
      <c r="I3099" s="7">
        <v>25</v>
      </c>
      <c r="J3099" s="8">
        <v>650</v>
      </c>
      <c r="K3099" s="9">
        <v>162500</v>
      </c>
      <c r="L3099" s="9">
        <v>56875</v>
      </c>
      <c r="M3099" s="10">
        <v>0.35</v>
      </c>
      <c r="N3099" s="4" t="s">
        <v>24</v>
      </c>
      <c r="O3099" s="4" t="str">
        <f>TEXT(Table1[[#This Row],[Invoice Date]],"yyyy")</f>
        <v>2021</v>
      </c>
      <c r="P3099" s="4" t="str">
        <f>TEXT(Table1[[#This Row],[Invoice Date]],"mmm")</f>
        <v>Mar</v>
      </c>
      <c r="Q3099" s="27">
        <f>WEEKNUM(Table1[[#This Row],[Invoice Date]]) + IF(YEAR(Table1[[#This Row],[Invoice Date]])=2021, 52, 0)</f>
        <v>64</v>
      </c>
    </row>
    <row r="3100" spans="2:17" ht="14.25" customHeight="1" x14ac:dyDescent="0.3">
      <c r="B3100" s="4" t="s">
        <v>30</v>
      </c>
      <c r="C3100" s="34">
        <v>1128299</v>
      </c>
      <c r="D3100" s="5">
        <v>44271</v>
      </c>
      <c r="E3100" s="4" t="s">
        <v>27</v>
      </c>
      <c r="F3100" s="4" t="s">
        <v>81</v>
      </c>
      <c r="G3100" s="4" t="s">
        <v>82</v>
      </c>
      <c r="H3100" s="6" t="s">
        <v>21</v>
      </c>
      <c r="I3100" s="7">
        <v>55.000000000000007</v>
      </c>
      <c r="J3100" s="8">
        <v>300</v>
      </c>
      <c r="K3100" s="9">
        <v>165000.00000000003</v>
      </c>
      <c r="L3100" s="9">
        <v>66000</v>
      </c>
      <c r="M3100" s="10">
        <v>0.39999999999999997</v>
      </c>
      <c r="N3100" s="4" t="s">
        <v>18</v>
      </c>
      <c r="O3100" s="4" t="str">
        <f>TEXT(Table1[[#This Row],[Invoice Date]],"yyyy")</f>
        <v>2021</v>
      </c>
      <c r="P3100" s="4" t="str">
        <f>TEXT(Table1[[#This Row],[Invoice Date]],"mmm")</f>
        <v>Mar</v>
      </c>
      <c r="Q3100" s="27">
        <f>WEEKNUM(Table1[[#This Row],[Invoice Date]]) + IF(YEAR(Table1[[#This Row],[Invoice Date]])=2021, 52, 0)</f>
        <v>64</v>
      </c>
    </row>
    <row r="3101" spans="2:17" ht="14.25" customHeight="1" x14ac:dyDescent="0.3">
      <c r="B3101" s="4" t="s">
        <v>30</v>
      </c>
      <c r="C3101" s="34">
        <v>1128299</v>
      </c>
      <c r="D3101" s="5">
        <v>44271</v>
      </c>
      <c r="E3101" s="4" t="s">
        <v>15</v>
      </c>
      <c r="F3101" s="4" t="s">
        <v>118</v>
      </c>
      <c r="G3101" s="4" t="s">
        <v>93</v>
      </c>
      <c r="H3101" s="6" t="s">
        <v>17</v>
      </c>
      <c r="I3101" s="7">
        <v>30.000000000000004</v>
      </c>
      <c r="J3101" s="8">
        <v>570</v>
      </c>
      <c r="K3101" s="9">
        <v>171000.00000000003</v>
      </c>
      <c r="L3101" s="9">
        <v>68400.000000000015</v>
      </c>
      <c r="M3101" s="10">
        <v>0.4</v>
      </c>
      <c r="N3101" s="4" t="s">
        <v>18</v>
      </c>
      <c r="O3101" s="4" t="str">
        <f>TEXT(Table1[[#This Row],[Invoice Date]],"yyyy")</f>
        <v>2021</v>
      </c>
      <c r="P3101" s="4" t="str">
        <f>TEXT(Table1[[#This Row],[Invoice Date]],"mmm")</f>
        <v>Mar</v>
      </c>
      <c r="Q3101" s="27">
        <f>WEEKNUM(Table1[[#This Row],[Invoice Date]]) + IF(YEAR(Table1[[#This Row],[Invoice Date]])=2021, 52, 0)</f>
        <v>64</v>
      </c>
    </row>
    <row r="3102" spans="2:17" ht="14.25" customHeight="1" x14ac:dyDescent="0.3">
      <c r="B3102" s="4" t="s">
        <v>14</v>
      </c>
      <c r="C3102" s="33">
        <v>1185732</v>
      </c>
      <c r="D3102" s="5">
        <v>44271</v>
      </c>
      <c r="E3102" s="4" t="s">
        <v>27</v>
      </c>
      <c r="F3102" s="4" t="s">
        <v>100</v>
      </c>
      <c r="G3102" s="4" t="s">
        <v>101</v>
      </c>
      <c r="H3102" s="6" t="s">
        <v>17</v>
      </c>
      <c r="I3102" s="7">
        <v>25</v>
      </c>
      <c r="J3102" s="8">
        <v>720</v>
      </c>
      <c r="K3102" s="9">
        <v>180000</v>
      </c>
      <c r="L3102" s="9">
        <v>72000</v>
      </c>
      <c r="M3102" s="10">
        <v>0.4</v>
      </c>
      <c r="N3102" s="4" t="s">
        <v>83</v>
      </c>
      <c r="O3102" s="4" t="str">
        <f>TEXT(Table1[[#This Row],[Invoice Date]],"yyyy")</f>
        <v>2021</v>
      </c>
      <c r="P3102" s="4" t="str">
        <f>TEXT(Table1[[#This Row],[Invoice Date]],"mmm")</f>
        <v>Mar</v>
      </c>
      <c r="Q3102" s="27">
        <f>WEEKNUM(Table1[[#This Row],[Invoice Date]]) + IF(YEAR(Table1[[#This Row],[Invoice Date]])=2021, 52, 0)</f>
        <v>64</v>
      </c>
    </row>
    <row r="3103" spans="2:17" ht="14.25" customHeight="1" x14ac:dyDescent="0.3">
      <c r="B3103" s="4" t="s">
        <v>26</v>
      </c>
      <c r="C3103" s="33">
        <v>1197831</v>
      </c>
      <c r="D3103" s="5">
        <v>44271</v>
      </c>
      <c r="E3103" s="4" t="s">
        <v>48</v>
      </c>
      <c r="F3103" s="4" t="s">
        <v>49</v>
      </c>
      <c r="G3103" s="4" t="s">
        <v>68</v>
      </c>
      <c r="H3103" s="6" t="s">
        <v>21</v>
      </c>
      <c r="I3103" s="7">
        <v>60</v>
      </c>
      <c r="J3103" s="8">
        <v>325</v>
      </c>
      <c r="K3103" s="9">
        <v>195000</v>
      </c>
      <c r="L3103" s="9">
        <v>58500</v>
      </c>
      <c r="M3103" s="10">
        <v>0.3</v>
      </c>
      <c r="N3103" s="4" t="s">
        <v>24</v>
      </c>
      <c r="O3103" s="4" t="str">
        <f>TEXT(Table1[[#This Row],[Invoice Date]],"yyyy")</f>
        <v>2021</v>
      </c>
      <c r="P3103" s="4" t="str">
        <f>TEXT(Table1[[#This Row],[Invoice Date]],"mmm")</f>
        <v>Mar</v>
      </c>
      <c r="Q3103" s="27">
        <f>WEEKNUM(Table1[[#This Row],[Invoice Date]]) + IF(YEAR(Table1[[#This Row],[Invoice Date]])=2021, 52, 0)</f>
        <v>64</v>
      </c>
    </row>
    <row r="3104" spans="2:17" ht="14.25" customHeight="1" x14ac:dyDescent="0.3">
      <c r="B3104" s="4" t="s">
        <v>30</v>
      </c>
      <c r="C3104" s="34">
        <v>1128299</v>
      </c>
      <c r="D3104" s="5">
        <v>44271</v>
      </c>
      <c r="E3104" s="4" t="s">
        <v>27</v>
      </c>
      <c r="F3104" s="4" t="s">
        <v>81</v>
      </c>
      <c r="G3104" s="4" t="s">
        <v>82</v>
      </c>
      <c r="H3104" s="6" t="s">
        <v>19</v>
      </c>
      <c r="I3104" s="7">
        <v>55.000000000000007</v>
      </c>
      <c r="J3104" s="8">
        <v>375</v>
      </c>
      <c r="K3104" s="9">
        <v>206250.00000000003</v>
      </c>
      <c r="L3104" s="9">
        <v>82500</v>
      </c>
      <c r="M3104" s="10">
        <v>0.39999999999999997</v>
      </c>
      <c r="N3104" s="4" t="s">
        <v>18</v>
      </c>
      <c r="O3104" s="4" t="str">
        <f>TEXT(Table1[[#This Row],[Invoice Date]],"yyyy")</f>
        <v>2021</v>
      </c>
      <c r="P3104" s="4" t="str">
        <f>TEXT(Table1[[#This Row],[Invoice Date]],"mmm")</f>
        <v>Mar</v>
      </c>
      <c r="Q3104" s="27">
        <f>WEEKNUM(Table1[[#This Row],[Invoice Date]]) + IF(YEAR(Table1[[#This Row],[Invoice Date]])=2021, 52, 0)</f>
        <v>64</v>
      </c>
    </row>
    <row r="3105" spans="2:17" ht="14.25" customHeight="1" x14ac:dyDescent="0.3">
      <c r="B3105" s="4" t="s">
        <v>26</v>
      </c>
      <c r="C3105" s="33">
        <v>1197831</v>
      </c>
      <c r="D3105" s="5">
        <v>44271</v>
      </c>
      <c r="E3105" s="4" t="s">
        <v>48</v>
      </c>
      <c r="F3105" s="4" t="s">
        <v>49</v>
      </c>
      <c r="G3105" s="4" t="s">
        <v>68</v>
      </c>
      <c r="H3105" s="6" t="s">
        <v>23</v>
      </c>
      <c r="I3105" s="7">
        <v>60</v>
      </c>
      <c r="J3105" s="8">
        <v>375</v>
      </c>
      <c r="K3105" s="9">
        <v>225000</v>
      </c>
      <c r="L3105" s="9">
        <v>101250</v>
      </c>
      <c r="M3105" s="10">
        <v>0.45</v>
      </c>
      <c r="N3105" s="4" t="s">
        <v>24</v>
      </c>
      <c r="O3105" s="4" t="str">
        <f>TEXT(Table1[[#This Row],[Invoice Date]],"yyyy")</f>
        <v>2021</v>
      </c>
      <c r="P3105" s="4" t="str">
        <f>TEXT(Table1[[#This Row],[Invoice Date]],"mmm")</f>
        <v>Mar</v>
      </c>
      <c r="Q3105" s="27">
        <f>WEEKNUM(Table1[[#This Row],[Invoice Date]]) + IF(YEAR(Table1[[#This Row],[Invoice Date]])=2021, 52, 0)</f>
        <v>64</v>
      </c>
    </row>
    <row r="3106" spans="2:17" ht="14.25" customHeight="1" x14ac:dyDescent="0.3">
      <c r="B3106" s="4" t="s">
        <v>30</v>
      </c>
      <c r="C3106" s="34">
        <v>1128299</v>
      </c>
      <c r="D3106" s="5">
        <v>44271</v>
      </c>
      <c r="E3106" s="4" t="s">
        <v>27</v>
      </c>
      <c r="F3106" s="4" t="s">
        <v>81</v>
      </c>
      <c r="G3106" s="4" t="s">
        <v>82</v>
      </c>
      <c r="H3106" s="6" t="s">
        <v>17</v>
      </c>
      <c r="I3106" s="7">
        <v>45</v>
      </c>
      <c r="J3106" s="8">
        <v>525</v>
      </c>
      <c r="K3106" s="9">
        <v>236250</v>
      </c>
      <c r="L3106" s="9">
        <v>94499.999999999985</v>
      </c>
      <c r="M3106" s="10">
        <v>0.39999999999999997</v>
      </c>
      <c r="N3106" s="4" t="s">
        <v>18</v>
      </c>
      <c r="O3106" s="4" t="str">
        <f>TEXT(Table1[[#This Row],[Invoice Date]],"yyyy")</f>
        <v>2021</v>
      </c>
      <c r="P3106" s="4" t="str">
        <f>TEXT(Table1[[#This Row],[Invoice Date]],"mmm")</f>
        <v>Mar</v>
      </c>
      <c r="Q3106" s="27">
        <f>WEEKNUM(Table1[[#This Row],[Invoice Date]]) + IF(YEAR(Table1[[#This Row],[Invoice Date]])=2021, 52, 0)</f>
        <v>64</v>
      </c>
    </row>
    <row r="3107" spans="2:17" ht="14.25" customHeight="1" x14ac:dyDescent="0.3">
      <c r="B3107" s="4" t="s">
        <v>34</v>
      </c>
      <c r="C3107" s="33">
        <v>1189833</v>
      </c>
      <c r="D3107" s="5">
        <v>44271</v>
      </c>
      <c r="E3107" s="4" t="s">
        <v>31</v>
      </c>
      <c r="F3107" s="4" t="s">
        <v>32</v>
      </c>
      <c r="G3107" s="4" t="s">
        <v>35</v>
      </c>
      <c r="H3107" s="6" t="s">
        <v>21</v>
      </c>
      <c r="I3107" s="7">
        <v>45</v>
      </c>
      <c r="J3107" s="8">
        <v>525</v>
      </c>
      <c r="K3107" s="9">
        <v>236250</v>
      </c>
      <c r="L3107" s="9">
        <v>82687.5</v>
      </c>
      <c r="M3107" s="10">
        <v>0.35</v>
      </c>
      <c r="N3107" s="4" t="s">
        <v>24</v>
      </c>
      <c r="O3107" s="4" t="str">
        <f>TEXT(Table1[[#This Row],[Invoice Date]],"yyyy")</f>
        <v>2021</v>
      </c>
      <c r="P3107" s="4" t="str">
        <f>TEXT(Table1[[#This Row],[Invoice Date]],"mmm")</f>
        <v>Mar</v>
      </c>
      <c r="Q3107" s="27">
        <f>WEEKNUM(Table1[[#This Row],[Invoice Date]]) + IF(YEAR(Table1[[#This Row],[Invoice Date]])=2021, 52, 0)</f>
        <v>64</v>
      </c>
    </row>
    <row r="3108" spans="2:17" ht="14.25" customHeight="1" x14ac:dyDescent="0.3">
      <c r="B3108" s="4" t="s">
        <v>26</v>
      </c>
      <c r="C3108" s="33">
        <v>1197831</v>
      </c>
      <c r="D3108" s="5">
        <v>44271</v>
      </c>
      <c r="E3108" s="4" t="s">
        <v>48</v>
      </c>
      <c r="F3108" s="4" t="s">
        <v>49</v>
      </c>
      <c r="G3108" s="4" t="s">
        <v>68</v>
      </c>
      <c r="H3108" s="6" t="s">
        <v>19</v>
      </c>
      <c r="I3108" s="7">
        <v>60</v>
      </c>
      <c r="J3108" s="8">
        <v>400</v>
      </c>
      <c r="K3108" s="9">
        <v>240000</v>
      </c>
      <c r="L3108" s="9">
        <v>60000</v>
      </c>
      <c r="M3108" s="10">
        <v>0.25</v>
      </c>
      <c r="N3108" s="4" t="s">
        <v>24</v>
      </c>
      <c r="O3108" s="4" t="str">
        <f>TEXT(Table1[[#This Row],[Invoice Date]],"yyyy")</f>
        <v>2021</v>
      </c>
      <c r="P3108" s="4" t="str">
        <f>TEXT(Table1[[#This Row],[Invoice Date]],"mmm")</f>
        <v>Mar</v>
      </c>
      <c r="Q3108" s="27">
        <f>WEEKNUM(Table1[[#This Row],[Invoice Date]]) + IF(YEAR(Table1[[#This Row],[Invoice Date]])=2021, 52, 0)</f>
        <v>64</v>
      </c>
    </row>
    <row r="3109" spans="2:17" ht="14.25" customHeight="1" x14ac:dyDescent="0.3">
      <c r="B3109" s="4" t="s">
        <v>30</v>
      </c>
      <c r="C3109" s="34">
        <v>1128299</v>
      </c>
      <c r="D3109" s="5">
        <v>44271</v>
      </c>
      <c r="E3109" s="4" t="s">
        <v>27</v>
      </c>
      <c r="F3109" s="4" t="s">
        <v>81</v>
      </c>
      <c r="G3109" s="4" t="s">
        <v>82</v>
      </c>
      <c r="H3109" s="6" t="s">
        <v>20</v>
      </c>
      <c r="I3109" s="7">
        <v>60</v>
      </c>
      <c r="J3109" s="8">
        <v>400</v>
      </c>
      <c r="K3109" s="9">
        <v>240000</v>
      </c>
      <c r="L3109" s="9">
        <v>95999.999999999985</v>
      </c>
      <c r="M3109" s="10">
        <v>0.39999999999999997</v>
      </c>
      <c r="N3109" s="4" t="s">
        <v>18</v>
      </c>
      <c r="O3109" s="4" t="str">
        <f>TEXT(Table1[[#This Row],[Invoice Date]],"yyyy")</f>
        <v>2021</v>
      </c>
      <c r="P3109" s="4" t="str">
        <f>TEXT(Table1[[#This Row],[Invoice Date]],"mmm")</f>
        <v>Mar</v>
      </c>
      <c r="Q3109" s="27">
        <f>WEEKNUM(Table1[[#This Row],[Invoice Date]]) + IF(YEAR(Table1[[#This Row],[Invoice Date]])=2021, 52, 0)</f>
        <v>64</v>
      </c>
    </row>
    <row r="3110" spans="2:17" ht="14.25" customHeight="1" x14ac:dyDescent="0.3">
      <c r="B3110" s="4" t="s">
        <v>26</v>
      </c>
      <c r="C3110" s="33">
        <v>1197831</v>
      </c>
      <c r="D3110" s="5">
        <v>44271</v>
      </c>
      <c r="E3110" s="4" t="s">
        <v>48</v>
      </c>
      <c r="F3110" s="4" t="s">
        <v>49</v>
      </c>
      <c r="G3110" s="4" t="s">
        <v>68</v>
      </c>
      <c r="H3110" s="6" t="s">
        <v>17</v>
      </c>
      <c r="I3110" s="7">
        <v>50</v>
      </c>
      <c r="J3110" s="8">
        <v>550</v>
      </c>
      <c r="K3110" s="9">
        <v>275000</v>
      </c>
      <c r="L3110" s="9">
        <v>82500</v>
      </c>
      <c r="M3110" s="10">
        <v>0.3</v>
      </c>
      <c r="N3110" s="4" t="s">
        <v>24</v>
      </c>
      <c r="O3110" s="4" t="str">
        <f>TEXT(Table1[[#This Row],[Invoice Date]],"yyyy")</f>
        <v>2021</v>
      </c>
      <c r="P3110" s="4" t="str">
        <f>TEXT(Table1[[#This Row],[Invoice Date]],"mmm")</f>
        <v>Mar</v>
      </c>
      <c r="Q3110" s="27">
        <f>WEEKNUM(Table1[[#This Row],[Invoice Date]]) + IF(YEAR(Table1[[#This Row],[Invoice Date]])=2021, 52, 0)</f>
        <v>64</v>
      </c>
    </row>
    <row r="3111" spans="2:17" ht="14.25" customHeight="1" x14ac:dyDescent="0.3">
      <c r="B3111" s="4" t="s">
        <v>26</v>
      </c>
      <c r="C3111" s="33">
        <v>1197831</v>
      </c>
      <c r="D3111" s="5">
        <v>44271</v>
      </c>
      <c r="E3111" s="4" t="s">
        <v>48</v>
      </c>
      <c r="F3111" s="4" t="s">
        <v>49</v>
      </c>
      <c r="G3111" s="4" t="s">
        <v>68</v>
      </c>
      <c r="H3111" s="6" t="s">
        <v>20</v>
      </c>
      <c r="I3111" s="7">
        <v>64.999999999999986</v>
      </c>
      <c r="J3111" s="8">
        <v>425</v>
      </c>
      <c r="K3111" s="9">
        <v>276249.99999999994</v>
      </c>
      <c r="L3111" s="9">
        <v>82874.999999999985</v>
      </c>
      <c r="M3111" s="10">
        <v>0.3</v>
      </c>
      <c r="N3111" s="4" t="s">
        <v>24</v>
      </c>
      <c r="O3111" s="4" t="str">
        <f>TEXT(Table1[[#This Row],[Invoice Date]],"yyyy")</f>
        <v>2021</v>
      </c>
      <c r="P3111" s="4" t="str">
        <f>TEXT(Table1[[#This Row],[Invoice Date]],"mmm")</f>
        <v>Mar</v>
      </c>
      <c r="Q3111" s="27">
        <f>WEEKNUM(Table1[[#This Row],[Invoice Date]]) + IF(YEAR(Table1[[#This Row],[Invoice Date]])=2021, 52, 0)</f>
        <v>64</v>
      </c>
    </row>
    <row r="3112" spans="2:17" ht="14.25" customHeight="1" x14ac:dyDescent="0.3">
      <c r="B3112" s="4" t="s">
        <v>61</v>
      </c>
      <c r="C3112" s="33">
        <v>1185731</v>
      </c>
      <c r="D3112" s="5">
        <v>44272</v>
      </c>
      <c r="E3112" s="4" t="s">
        <v>15</v>
      </c>
      <c r="F3112" s="4" t="s">
        <v>133</v>
      </c>
      <c r="G3112" s="4" t="s">
        <v>134</v>
      </c>
      <c r="H3112" s="6" t="s">
        <v>21</v>
      </c>
      <c r="I3112" s="7">
        <v>33</v>
      </c>
      <c r="J3112" s="8">
        <v>45</v>
      </c>
      <c r="K3112" s="9">
        <v>1485</v>
      </c>
      <c r="L3112" s="9">
        <v>549.45000000000005</v>
      </c>
      <c r="M3112" s="10">
        <v>0.37</v>
      </c>
      <c r="N3112" s="4" t="s">
        <v>24</v>
      </c>
      <c r="O3112" s="4" t="str">
        <f>TEXT(Table1[[#This Row],[Invoice Date]],"yyyy")</f>
        <v>2021</v>
      </c>
      <c r="P3112" s="4" t="str">
        <f>TEXT(Table1[[#This Row],[Invoice Date]],"mmm")</f>
        <v>Mar</v>
      </c>
      <c r="Q3112" s="27">
        <f>WEEKNUM(Table1[[#This Row],[Invoice Date]]) + IF(YEAR(Table1[[#This Row],[Invoice Date]])=2021, 52, 0)</f>
        <v>64</v>
      </c>
    </row>
    <row r="3113" spans="2:17" ht="14.25" customHeight="1" x14ac:dyDescent="0.3">
      <c r="B3113" s="4" t="s">
        <v>14</v>
      </c>
      <c r="C3113" s="33">
        <v>1185732</v>
      </c>
      <c r="D3113" s="5">
        <v>44272</v>
      </c>
      <c r="E3113" s="4" t="s">
        <v>36</v>
      </c>
      <c r="F3113" s="4" t="s">
        <v>76</v>
      </c>
      <c r="G3113" s="4" t="s">
        <v>77</v>
      </c>
      <c r="H3113" s="6" t="s">
        <v>21</v>
      </c>
      <c r="I3113" s="7">
        <v>28</v>
      </c>
      <c r="J3113" s="8">
        <v>54</v>
      </c>
      <c r="K3113" s="9">
        <v>1512</v>
      </c>
      <c r="L3113" s="9">
        <v>771.12</v>
      </c>
      <c r="M3113" s="10">
        <v>0.51</v>
      </c>
      <c r="N3113" s="4" t="s">
        <v>83</v>
      </c>
      <c r="O3113" s="4" t="str">
        <f>TEXT(Table1[[#This Row],[Invoice Date]],"yyyy")</f>
        <v>2021</v>
      </c>
      <c r="P3113" s="4" t="str">
        <f>TEXT(Table1[[#This Row],[Invoice Date]],"mmm")</f>
        <v>Mar</v>
      </c>
      <c r="Q3113" s="27">
        <f>WEEKNUM(Table1[[#This Row],[Invoice Date]]) + IF(YEAR(Table1[[#This Row],[Invoice Date]])=2021, 52, 0)</f>
        <v>64</v>
      </c>
    </row>
    <row r="3114" spans="2:17" ht="14.25" customHeight="1" x14ac:dyDescent="0.3">
      <c r="B3114" s="4" t="s">
        <v>61</v>
      </c>
      <c r="C3114" s="33">
        <v>1185731</v>
      </c>
      <c r="D3114" s="5">
        <v>44272</v>
      </c>
      <c r="E3114" s="4" t="s">
        <v>15</v>
      </c>
      <c r="F3114" s="4" t="s">
        <v>133</v>
      </c>
      <c r="G3114" s="4" t="s">
        <v>134</v>
      </c>
      <c r="H3114" s="6" t="s">
        <v>21</v>
      </c>
      <c r="I3114" s="7">
        <v>44</v>
      </c>
      <c r="J3114" s="8">
        <v>38</v>
      </c>
      <c r="K3114" s="9">
        <v>1672</v>
      </c>
      <c r="L3114" s="9">
        <v>702.24</v>
      </c>
      <c r="M3114" s="10">
        <v>0.42</v>
      </c>
      <c r="N3114" s="4" t="s">
        <v>83</v>
      </c>
      <c r="O3114" s="4" t="str">
        <f>TEXT(Table1[[#This Row],[Invoice Date]],"yyyy")</f>
        <v>2021</v>
      </c>
      <c r="P3114" s="4" t="str">
        <f>TEXT(Table1[[#This Row],[Invoice Date]],"mmm")</f>
        <v>Mar</v>
      </c>
      <c r="Q3114" s="27">
        <f>WEEKNUM(Table1[[#This Row],[Invoice Date]]) + IF(YEAR(Table1[[#This Row],[Invoice Date]])=2021, 52, 0)</f>
        <v>64</v>
      </c>
    </row>
    <row r="3115" spans="2:17" ht="14.25" customHeight="1" x14ac:dyDescent="0.3">
      <c r="B3115" s="4" t="s">
        <v>14</v>
      </c>
      <c r="C3115" s="33">
        <v>1185732</v>
      </c>
      <c r="D3115" s="5">
        <v>44272</v>
      </c>
      <c r="E3115" s="4" t="s">
        <v>36</v>
      </c>
      <c r="F3115" s="4" t="s">
        <v>76</v>
      </c>
      <c r="G3115" s="4" t="s">
        <v>77</v>
      </c>
      <c r="H3115" s="6" t="s">
        <v>20</v>
      </c>
      <c r="I3115" s="7">
        <v>23</v>
      </c>
      <c r="J3115" s="8">
        <v>95</v>
      </c>
      <c r="K3115" s="9">
        <v>2185</v>
      </c>
      <c r="L3115" s="9">
        <v>1005.0999999999999</v>
      </c>
      <c r="M3115" s="10">
        <v>0.45999999999999996</v>
      </c>
      <c r="N3115" s="4" t="s">
        <v>83</v>
      </c>
      <c r="O3115" s="4" t="str">
        <f>TEXT(Table1[[#This Row],[Invoice Date]],"yyyy")</f>
        <v>2021</v>
      </c>
      <c r="P3115" s="4" t="str">
        <f>TEXT(Table1[[#This Row],[Invoice Date]],"mmm")</f>
        <v>Mar</v>
      </c>
      <c r="Q3115" s="27">
        <f>WEEKNUM(Table1[[#This Row],[Invoice Date]]) + IF(YEAR(Table1[[#This Row],[Invoice Date]])=2021, 52, 0)</f>
        <v>64</v>
      </c>
    </row>
    <row r="3116" spans="2:17" ht="14.25" customHeight="1" x14ac:dyDescent="0.3">
      <c r="B3116" s="4" t="s">
        <v>61</v>
      </c>
      <c r="C3116" s="33">
        <v>1185731</v>
      </c>
      <c r="D3116" s="5">
        <v>44272</v>
      </c>
      <c r="E3116" s="4" t="s">
        <v>15</v>
      </c>
      <c r="F3116" s="4" t="s">
        <v>133</v>
      </c>
      <c r="G3116" s="4" t="s">
        <v>134</v>
      </c>
      <c r="H3116" s="6" t="s">
        <v>22</v>
      </c>
      <c r="I3116" s="7">
        <v>47</v>
      </c>
      <c r="J3116" s="8">
        <v>60</v>
      </c>
      <c r="K3116" s="9">
        <v>2820</v>
      </c>
      <c r="L3116" s="9">
        <v>930.59999999999991</v>
      </c>
      <c r="M3116" s="10">
        <v>0.32999999999999996</v>
      </c>
      <c r="N3116" s="4" t="s">
        <v>24</v>
      </c>
      <c r="O3116" s="4" t="str">
        <f>TEXT(Table1[[#This Row],[Invoice Date]],"yyyy")</f>
        <v>2021</v>
      </c>
      <c r="P3116" s="4" t="str">
        <f>TEXT(Table1[[#This Row],[Invoice Date]],"mmm")</f>
        <v>Mar</v>
      </c>
      <c r="Q3116" s="27">
        <f>WEEKNUM(Table1[[#This Row],[Invoice Date]]) + IF(YEAR(Table1[[#This Row],[Invoice Date]])=2021, 52, 0)</f>
        <v>64</v>
      </c>
    </row>
    <row r="3117" spans="2:17" ht="14.25" customHeight="1" x14ac:dyDescent="0.3">
      <c r="B3117" s="4" t="s">
        <v>61</v>
      </c>
      <c r="C3117" s="33">
        <v>1185731</v>
      </c>
      <c r="D3117" s="5">
        <v>44272</v>
      </c>
      <c r="E3117" s="4" t="s">
        <v>15</v>
      </c>
      <c r="F3117" s="4" t="s">
        <v>133</v>
      </c>
      <c r="G3117" s="4" t="s">
        <v>134</v>
      </c>
      <c r="H3117" s="6" t="s">
        <v>20</v>
      </c>
      <c r="I3117" s="7">
        <v>38</v>
      </c>
      <c r="J3117" s="8">
        <v>75</v>
      </c>
      <c r="K3117" s="9">
        <v>2850</v>
      </c>
      <c r="L3117" s="9">
        <v>1168.5</v>
      </c>
      <c r="M3117" s="10">
        <v>0.41</v>
      </c>
      <c r="N3117" s="4" t="s">
        <v>83</v>
      </c>
      <c r="O3117" s="4" t="str">
        <f>TEXT(Table1[[#This Row],[Invoice Date]],"yyyy")</f>
        <v>2021</v>
      </c>
      <c r="P3117" s="4" t="str">
        <f>TEXT(Table1[[#This Row],[Invoice Date]],"mmm")</f>
        <v>Mar</v>
      </c>
      <c r="Q3117" s="27">
        <f>WEEKNUM(Table1[[#This Row],[Invoice Date]]) + IF(YEAR(Table1[[#This Row],[Invoice Date]])=2021, 52, 0)</f>
        <v>64</v>
      </c>
    </row>
    <row r="3118" spans="2:17" ht="14.25" customHeight="1" x14ac:dyDescent="0.3">
      <c r="B3118" s="4" t="s">
        <v>14</v>
      </c>
      <c r="C3118" s="33">
        <v>1185732</v>
      </c>
      <c r="D3118" s="5">
        <v>44272</v>
      </c>
      <c r="E3118" s="4" t="s">
        <v>36</v>
      </c>
      <c r="F3118" s="4" t="s">
        <v>76</v>
      </c>
      <c r="G3118" s="4" t="s">
        <v>77</v>
      </c>
      <c r="H3118" s="6" t="s">
        <v>19</v>
      </c>
      <c r="I3118" s="7">
        <v>34</v>
      </c>
      <c r="J3118" s="8">
        <v>87</v>
      </c>
      <c r="K3118" s="9">
        <v>2958</v>
      </c>
      <c r="L3118" s="9">
        <v>1331.1</v>
      </c>
      <c r="M3118" s="10">
        <v>0.44999999999999996</v>
      </c>
      <c r="N3118" s="4" t="s">
        <v>83</v>
      </c>
      <c r="O3118" s="4" t="str">
        <f>TEXT(Table1[[#This Row],[Invoice Date]],"yyyy")</f>
        <v>2021</v>
      </c>
      <c r="P3118" s="4" t="str">
        <f>TEXT(Table1[[#This Row],[Invoice Date]],"mmm")</f>
        <v>Mar</v>
      </c>
      <c r="Q3118" s="27">
        <f>WEEKNUM(Table1[[#This Row],[Invoice Date]]) + IF(YEAR(Table1[[#This Row],[Invoice Date]])=2021, 52, 0)</f>
        <v>64</v>
      </c>
    </row>
    <row r="3119" spans="2:17" ht="14.25" customHeight="1" x14ac:dyDescent="0.3">
      <c r="B3119" s="4" t="s">
        <v>14</v>
      </c>
      <c r="C3119" s="33">
        <v>1185732</v>
      </c>
      <c r="D3119" s="5">
        <v>44272</v>
      </c>
      <c r="E3119" s="4" t="s">
        <v>36</v>
      </c>
      <c r="F3119" s="4" t="s">
        <v>76</v>
      </c>
      <c r="G3119" s="4" t="s">
        <v>77</v>
      </c>
      <c r="H3119" s="6" t="s">
        <v>22</v>
      </c>
      <c r="I3119" s="7">
        <v>41</v>
      </c>
      <c r="J3119" s="8">
        <v>75</v>
      </c>
      <c r="K3119" s="9">
        <v>3075</v>
      </c>
      <c r="L3119" s="9">
        <v>1506.75</v>
      </c>
      <c r="M3119" s="10">
        <v>0.49</v>
      </c>
      <c r="N3119" s="4" t="s">
        <v>83</v>
      </c>
      <c r="O3119" s="4" t="str">
        <f>TEXT(Table1[[#This Row],[Invoice Date]],"yyyy")</f>
        <v>2021</v>
      </c>
      <c r="P3119" s="4" t="str">
        <f>TEXT(Table1[[#This Row],[Invoice Date]],"mmm")</f>
        <v>Mar</v>
      </c>
      <c r="Q3119" s="27">
        <f>WEEKNUM(Table1[[#This Row],[Invoice Date]]) + IF(YEAR(Table1[[#This Row],[Invoice Date]])=2021, 52, 0)</f>
        <v>64</v>
      </c>
    </row>
    <row r="3120" spans="2:17" ht="14.25" customHeight="1" x14ac:dyDescent="0.3">
      <c r="B3120" s="4" t="s">
        <v>61</v>
      </c>
      <c r="C3120" s="33">
        <v>1185731</v>
      </c>
      <c r="D3120" s="5">
        <v>44272</v>
      </c>
      <c r="E3120" s="4" t="s">
        <v>15</v>
      </c>
      <c r="F3120" s="4" t="s">
        <v>133</v>
      </c>
      <c r="G3120" s="4" t="s">
        <v>134</v>
      </c>
      <c r="H3120" s="6" t="s">
        <v>19</v>
      </c>
      <c r="I3120" s="7">
        <v>36</v>
      </c>
      <c r="J3120" s="8">
        <v>88</v>
      </c>
      <c r="K3120" s="9">
        <v>3168</v>
      </c>
      <c r="L3120" s="9">
        <v>1457.28</v>
      </c>
      <c r="M3120" s="10">
        <v>0.46</v>
      </c>
      <c r="N3120" s="4" t="s">
        <v>24</v>
      </c>
      <c r="O3120" s="4" t="str">
        <f>TEXT(Table1[[#This Row],[Invoice Date]],"yyyy")</f>
        <v>2021</v>
      </c>
      <c r="P3120" s="4" t="str">
        <f>TEXT(Table1[[#This Row],[Invoice Date]],"mmm")</f>
        <v>Mar</v>
      </c>
      <c r="Q3120" s="27">
        <f>WEEKNUM(Table1[[#This Row],[Invoice Date]]) + IF(YEAR(Table1[[#This Row],[Invoice Date]])=2021, 52, 0)</f>
        <v>64</v>
      </c>
    </row>
    <row r="3121" spans="2:17" ht="14.25" customHeight="1" x14ac:dyDescent="0.3">
      <c r="B3121" s="4" t="s">
        <v>61</v>
      </c>
      <c r="C3121" s="33">
        <v>1185731</v>
      </c>
      <c r="D3121" s="5">
        <v>44272</v>
      </c>
      <c r="E3121" s="4" t="s">
        <v>15</v>
      </c>
      <c r="F3121" s="4" t="s">
        <v>133</v>
      </c>
      <c r="G3121" s="4" t="s">
        <v>134</v>
      </c>
      <c r="H3121" s="6" t="s">
        <v>20</v>
      </c>
      <c r="I3121" s="7">
        <v>32</v>
      </c>
      <c r="J3121" s="8">
        <v>105</v>
      </c>
      <c r="K3121" s="9">
        <v>3360</v>
      </c>
      <c r="L3121" s="9">
        <v>1142.3999999999999</v>
      </c>
      <c r="M3121" s="10">
        <v>0.33999999999999997</v>
      </c>
      <c r="N3121" s="4" t="s">
        <v>24</v>
      </c>
      <c r="O3121" s="4" t="str">
        <f>TEXT(Table1[[#This Row],[Invoice Date]],"yyyy")</f>
        <v>2021</v>
      </c>
      <c r="P3121" s="4" t="str">
        <f>TEXT(Table1[[#This Row],[Invoice Date]],"mmm")</f>
        <v>Mar</v>
      </c>
      <c r="Q3121" s="27">
        <f>WEEKNUM(Table1[[#This Row],[Invoice Date]]) + IF(YEAR(Table1[[#This Row],[Invoice Date]])=2021, 52, 0)</f>
        <v>64</v>
      </c>
    </row>
    <row r="3122" spans="2:17" ht="14.25" customHeight="1" x14ac:dyDescent="0.3">
      <c r="B3122" s="4" t="s">
        <v>61</v>
      </c>
      <c r="C3122" s="33">
        <v>1185731</v>
      </c>
      <c r="D3122" s="5">
        <v>44272</v>
      </c>
      <c r="E3122" s="4" t="s">
        <v>15</v>
      </c>
      <c r="F3122" s="4" t="s">
        <v>133</v>
      </c>
      <c r="G3122" s="4" t="s">
        <v>134</v>
      </c>
      <c r="H3122" s="6" t="s">
        <v>23</v>
      </c>
      <c r="I3122" s="7">
        <v>45</v>
      </c>
      <c r="J3122" s="8">
        <v>75</v>
      </c>
      <c r="K3122" s="9">
        <v>3375</v>
      </c>
      <c r="L3122" s="9">
        <v>1586.25</v>
      </c>
      <c r="M3122" s="10">
        <v>0.47</v>
      </c>
      <c r="N3122" s="4" t="s">
        <v>83</v>
      </c>
      <c r="O3122" s="4" t="str">
        <f>TEXT(Table1[[#This Row],[Invoice Date]],"yyyy")</f>
        <v>2021</v>
      </c>
      <c r="P3122" s="4" t="str">
        <f>TEXT(Table1[[#This Row],[Invoice Date]],"mmm")</f>
        <v>Mar</v>
      </c>
      <c r="Q3122" s="27">
        <f>WEEKNUM(Table1[[#This Row],[Invoice Date]]) + IF(YEAR(Table1[[#This Row],[Invoice Date]])=2021, 52, 0)</f>
        <v>64</v>
      </c>
    </row>
    <row r="3123" spans="2:17" ht="14.25" customHeight="1" x14ac:dyDescent="0.3">
      <c r="B3123" s="4" t="s">
        <v>61</v>
      </c>
      <c r="C3123" s="33">
        <v>1185731</v>
      </c>
      <c r="D3123" s="5">
        <v>44272</v>
      </c>
      <c r="E3123" s="4" t="s">
        <v>15</v>
      </c>
      <c r="F3123" s="4" t="s">
        <v>133</v>
      </c>
      <c r="G3123" s="4" t="s">
        <v>134</v>
      </c>
      <c r="H3123" s="6" t="s">
        <v>19</v>
      </c>
      <c r="I3123" s="7">
        <v>49</v>
      </c>
      <c r="J3123" s="8">
        <v>69</v>
      </c>
      <c r="K3123" s="9">
        <v>3381</v>
      </c>
      <c r="L3123" s="9">
        <v>1724.31</v>
      </c>
      <c r="M3123" s="10">
        <v>0.51</v>
      </c>
      <c r="N3123" s="4" t="s">
        <v>83</v>
      </c>
      <c r="O3123" s="4" t="str">
        <f>TEXT(Table1[[#This Row],[Invoice Date]],"yyyy")</f>
        <v>2021</v>
      </c>
      <c r="P3123" s="4" t="str">
        <f>TEXT(Table1[[#This Row],[Invoice Date]],"mmm")</f>
        <v>Mar</v>
      </c>
      <c r="Q3123" s="27">
        <f>WEEKNUM(Table1[[#This Row],[Invoice Date]]) + IF(YEAR(Table1[[#This Row],[Invoice Date]])=2021, 52, 0)</f>
        <v>64</v>
      </c>
    </row>
    <row r="3124" spans="2:17" ht="14.25" customHeight="1" x14ac:dyDescent="0.3">
      <c r="B3124" s="4" t="s">
        <v>14</v>
      </c>
      <c r="C3124" s="33">
        <v>1185732</v>
      </c>
      <c r="D3124" s="5">
        <v>44272</v>
      </c>
      <c r="E3124" s="4" t="s">
        <v>36</v>
      </c>
      <c r="F3124" s="4" t="s">
        <v>76</v>
      </c>
      <c r="G3124" s="4" t="s">
        <v>77</v>
      </c>
      <c r="H3124" s="6" t="s">
        <v>23</v>
      </c>
      <c r="I3124" s="7">
        <v>34</v>
      </c>
      <c r="J3124" s="8">
        <v>102</v>
      </c>
      <c r="K3124" s="9">
        <v>3468</v>
      </c>
      <c r="L3124" s="9">
        <v>2254.2000000000003</v>
      </c>
      <c r="M3124" s="10">
        <v>0.65</v>
      </c>
      <c r="N3124" s="4" t="s">
        <v>83</v>
      </c>
      <c r="O3124" s="4" t="str">
        <f>TEXT(Table1[[#This Row],[Invoice Date]],"yyyy")</f>
        <v>2021</v>
      </c>
      <c r="P3124" s="4" t="str">
        <f>TEXT(Table1[[#This Row],[Invoice Date]],"mmm")</f>
        <v>Mar</v>
      </c>
      <c r="Q3124" s="27">
        <f>WEEKNUM(Table1[[#This Row],[Invoice Date]]) + IF(YEAR(Table1[[#This Row],[Invoice Date]])=2021, 52, 0)</f>
        <v>64</v>
      </c>
    </row>
    <row r="3125" spans="2:17" ht="14.25" customHeight="1" x14ac:dyDescent="0.3">
      <c r="B3125" s="4" t="s">
        <v>61</v>
      </c>
      <c r="C3125" s="33">
        <v>1185731</v>
      </c>
      <c r="D3125" s="5">
        <v>44272</v>
      </c>
      <c r="E3125" s="4" t="s">
        <v>15</v>
      </c>
      <c r="F3125" s="4" t="s">
        <v>133</v>
      </c>
      <c r="G3125" s="4" t="s">
        <v>134</v>
      </c>
      <c r="H3125" s="6" t="s">
        <v>22</v>
      </c>
      <c r="I3125" s="7">
        <v>58</v>
      </c>
      <c r="J3125" s="8">
        <v>60</v>
      </c>
      <c r="K3125" s="9">
        <v>3480</v>
      </c>
      <c r="L3125" s="9">
        <v>1565.9999999999998</v>
      </c>
      <c r="M3125" s="10">
        <v>0.44999999999999996</v>
      </c>
      <c r="N3125" s="4" t="s">
        <v>83</v>
      </c>
      <c r="O3125" s="4" t="str">
        <f>TEXT(Table1[[#This Row],[Invoice Date]],"yyyy")</f>
        <v>2021</v>
      </c>
      <c r="P3125" s="4" t="str">
        <f>TEXT(Table1[[#This Row],[Invoice Date]],"mmm")</f>
        <v>Mar</v>
      </c>
      <c r="Q3125" s="27">
        <f>WEEKNUM(Table1[[#This Row],[Invoice Date]]) + IF(YEAR(Table1[[#This Row],[Invoice Date]])=2021, 52, 0)</f>
        <v>64</v>
      </c>
    </row>
    <row r="3126" spans="2:17" ht="14.25" customHeight="1" x14ac:dyDescent="0.3">
      <c r="B3126" s="4" t="s">
        <v>61</v>
      </c>
      <c r="C3126" s="33">
        <v>1185731</v>
      </c>
      <c r="D3126" s="5">
        <v>44272</v>
      </c>
      <c r="E3126" s="4" t="s">
        <v>15</v>
      </c>
      <c r="F3126" s="4" t="s">
        <v>133</v>
      </c>
      <c r="G3126" s="4" t="s">
        <v>134</v>
      </c>
      <c r="H3126" s="6" t="s">
        <v>23</v>
      </c>
      <c r="I3126" s="7">
        <v>36</v>
      </c>
      <c r="J3126" s="8">
        <v>99</v>
      </c>
      <c r="K3126" s="9">
        <v>3564</v>
      </c>
      <c r="L3126" s="9">
        <v>1354.32</v>
      </c>
      <c r="M3126" s="10">
        <v>0.38</v>
      </c>
      <c r="N3126" s="4" t="s">
        <v>24</v>
      </c>
      <c r="O3126" s="4" t="str">
        <f>TEXT(Table1[[#This Row],[Invoice Date]],"yyyy")</f>
        <v>2021</v>
      </c>
      <c r="P3126" s="4" t="str">
        <f>TEXT(Table1[[#This Row],[Invoice Date]],"mmm")</f>
        <v>Mar</v>
      </c>
      <c r="Q3126" s="27">
        <f>WEEKNUM(Table1[[#This Row],[Invoice Date]]) + IF(YEAR(Table1[[#This Row],[Invoice Date]])=2021, 52, 0)</f>
        <v>64</v>
      </c>
    </row>
    <row r="3127" spans="2:17" ht="14.25" customHeight="1" x14ac:dyDescent="0.3">
      <c r="B3127" s="4" t="s">
        <v>26</v>
      </c>
      <c r="C3127" s="33">
        <v>1197831</v>
      </c>
      <c r="D3127" s="5">
        <v>44272</v>
      </c>
      <c r="E3127" s="4" t="s">
        <v>27</v>
      </c>
      <c r="F3127" s="4" t="s">
        <v>55</v>
      </c>
      <c r="G3127" s="4" t="s">
        <v>56</v>
      </c>
      <c r="H3127" s="6" t="s">
        <v>19</v>
      </c>
      <c r="I3127" s="7">
        <v>23</v>
      </c>
      <c r="J3127" s="8">
        <v>219</v>
      </c>
      <c r="K3127" s="9">
        <v>5037</v>
      </c>
      <c r="L3127" s="9">
        <v>1964.4299999999998</v>
      </c>
      <c r="M3127" s="10">
        <v>0.38999999999999996</v>
      </c>
      <c r="N3127" s="4" t="s">
        <v>24</v>
      </c>
      <c r="O3127" s="4" t="str">
        <f>TEXT(Table1[[#This Row],[Invoice Date]],"yyyy")</f>
        <v>2021</v>
      </c>
      <c r="P3127" s="4" t="str">
        <f>TEXT(Table1[[#This Row],[Invoice Date]],"mmm")</f>
        <v>Mar</v>
      </c>
      <c r="Q3127" s="27">
        <f>WEEKNUM(Table1[[#This Row],[Invoice Date]]) + IF(YEAR(Table1[[#This Row],[Invoice Date]])=2021, 52, 0)</f>
        <v>64</v>
      </c>
    </row>
    <row r="3128" spans="2:17" ht="14.25" customHeight="1" x14ac:dyDescent="0.3">
      <c r="B3128" s="4" t="s">
        <v>34</v>
      </c>
      <c r="C3128" s="33">
        <v>1189833</v>
      </c>
      <c r="D3128" s="5">
        <v>44272</v>
      </c>
      <c r="E3128" s="4" t="s">
        <v>31</v>
      </c>
      <c r="F3128" s="4" t="s">
        <v>32</v>
      </c>
      <c r="G3128" s="4" t="s">
        <v>35</v>
      </c>
      <c r="H3128" s="6" t="s">
        <v>22</v>
      </c>
      <c r="I3128" s="7">
        <v>46</v>
      </c>
      <c r="J3128" s="8">
        <v>113</v>
      </c>
      <c r="K3128" s="9">
        <v>5198</v>
      </c>
      <c r="L3128" s="9">
        <v>3534.6400000000003</v>
      </c>
      <c r="M3128" s="10">
        <v>0.68</v>
      </c>
      <c r="N3128" s="4" t="s">
        <v>83</v>
      </c>
      <c r="O3128" s="4" t="str">
        <f>TEXT(Table1[[#This Row],[Invoice Date]],"yyyy")</f>
        <v>2021</v>
      </c>
      <c r="P3128" s="4" t="str">
        <f>TEXT(Table1[[#This Row],[Invoice Date]],"mmm")</f>
        <v>Mar</v>
      </c>
      <c r="Q3128" s="27">
        <f>WEEKNUM(Table1[[#This Row],[Invoice Date]]) + IF(YEAR(Table1[[#This Row],[Invoice Date]])=2021, 52, 0)</f>
        <v>64</v>
      </c>
    </row>
    <row r="3129" spans="2:17" ht="14.25" customHeight="1" x14ac:dyDescent="0.3">
      <c r="B3129" s="4" t="s">
        <v>34</v>
      </c>
      <c r="C3129" s="33">
        <v>1189833</v>
      </c>
      <c r="D3129" s="5">
        <v>44272</v>
      </c>
      <c r="E3129" s="4" t="s">
        <v>31</v>
      </c>
      <c r="F3129" s="4" t="s">
        <v>32</v>
      </c>
      <c r="G3129" s="4" t="s">
        <v>35</v>
      </c>
      <c r="H3129" s="6" t="s">
        <v>22</v>
      </c>
      <c r="I3129" s="7">
        <v>40</v>
      </c>
      <c r="J3129" s="8">
        <v>140</v>
      </c>
      <c r="K3129" s="9">
        <v>5600</v>
      </c>
      <c r="L3129" s="9">
        <v>3192.0000000000005</v>
      </c>
      <c r="M3129" s="10">
        <v>0.57000000000000006</v>
      </c>
      <c r="N3129" s="4" t="s">
        <v>24</v>
      </c>
      <c r="O3129" s="4" t="str">
        <f>TEXT(Table1[[#This Row],[Invoice Date]],"yyyy")</f>
        <v>2021</v>
      </c>
      <c r="P3129" s="4" t="str">
        <f>TEXT(Table1[[#This Row],[Invoice Date]],"mmm")</f>
        <v>Mar</v>
      </c>
      <c r="Q3129" s="27">
        <f>WEEKNUM(Table1[[#This Row],[Invoice Date]]) + IF(YEAR(Table1[[#This Row],[Invoice Date]])=2021, 52, 0)</f>
        <v>64</v>
      </c>
    </row>
    <row r="3130" spans="2:17" ht="14.25" customHeight="1" x14ac:dyDescent="0.3">
      <c r="B3130" s="4" t="s">
        <v>26</v>
      </c>
      <c r="C3130" s="33">
        <v>1197831</v>
      </c>
      <c r="D3130" s="5">
        <v>44272</v>
      </c>
      <c r="E3130" s="4" t="s">
        <v>27</v>
      </c>
      <c r="F3130" s="4" t="s">
        <v>55</v>
      </c>
      <c r="G3130" s="4" t="s">
        <v>56</v>
      </c>
      <c r="H3130" s="6" t="s">
        <v>19</v>
      </c>
      <c r="I3130" s="7">
        <v>33</v>
      </c>
      <c r="J3130" s="8">
        <v>181</v>
      </c>
      <c r="K3130" s="9">
        <v>5973</v>
      </c>
      <c r="L3130" s="9">
        <v>2867.04</v>
      </c>
      <c r="M3130" s="10">
        <v>0.48</v>
      </c>
      <c r="N3130" s="4" t="s">
        <v>83</v>
      </c>
      <c r="O3130" s="4" t="str">
        <f>TEXT(Table1[[#This Row],[Invoice Date]],"yyyy")</f>
        <v>2021</v>
      </c>
      <c r="P3130" s="4" t="str">
        <f>TEXT(Table1[[#This Row],[Invoice Date]],"mmm")</f>
        <v>Mar</v>
      </c>
      <c r="Q3130" s="27">
        <f>WEEKNUM(Table1[[#This Row],[Invoice Date]]) + IF(YEAR(Table1[[#This Row],[Invoice Date]])=2021, 52, 0)</f>
        <v>64</v>
      </c>
    </row>
    <row r="3131" spans="2:17" ht="14.25" customHeight="1" x14ac:dyDescent="0.3">
      <c r="B3131" s="4" t="s">
        <v>14</v>
      </c>
      <c r="C3131" s="33">
        <v>1185732</v>
      </c>
      <c r="D3131" s="5">
        <v>44272</v>
      </c>
      <c r="E3131" s="4" t="s">
        <v>36</v>
      </c>
      <c r="F3131" s="4" t="s">
        <v>76</v>
      </c>
      <c r="G3131" s="4" t="s">
        <v>77</v>
      </c>
      <c r="H3131" s="6" t="s">
        <v>17</v>
      </c>
      <c r="I3131" s="7">
        <v>34</v>
      </c>
      <c r="J3131" s="8">
        <v>186</v>
      </c>
      <c r="K3131" s="9">
        <v>6324</v>
      </c>
      <c r="L3131" s="9">
        <v>3225.2400000000002</v>
      </c>
      <c r="M3131" s="10">
        <v>0.51</v>
      </c>
      <c r="N3131" s="4" t="s">
        <v>83</v>
      </c>
      <c r="O3131" s="4" t="str">
        <f>TEXT(Table1[[#This Row],[Invoice Date]],"yyyy")</f>
        <v>2021</v>
      </c>
      <c r="P3131" s="4" t="str">
        <f>TEXT(Table1[[#This Row],[Invoice Date]],"mmm")</f>
        <v>Mar</v>
      </c>
      <c r="Q3131" s="27">
        <f>WEEKNUM(Table1[[#This Row],[Invoice Date]]) + IF(YEAR(Table1[[#This Row],[Invoice Date]])=2021, 52, 0)</f>
        <v>64</v>
      </c>
    </row>
    <row r="3132" spans="2:17" ht="14.25" customHeight="1" x14ac:dyDescent="0.3">
      <c r="B3132" s="4" t="s">
        <v>61</v>
      </c>
      <c r="C3132" s="33">
        <v>1185731</v>
      </c>
      <c r="D3132" s="5">
        <v>44272</v>
      </c>
      <c r="E3132" s="4" t="s">
        <v>15</v>
      </c>
      <c r="F3132" s="4" t="s">
        <v>133</v>
      </c>
      <c r="G3132" s="4" t="s">
        <v>134</v>
      </c>
      <c r="H3132" s="6" t="s">
        <v>17</v>
      </c>
      <c r="I3132" s="7">
        <v>39</v>
      </c>
      <c r="J3132" s="8">
        <v>188</v>
      </c>
      <c r="K3132" s="9">
        <v>7332</v>
      </c>
      <c r="L3132" s="9">
        <v>3372.7200000000003</v>
      </c>
      <c r="M3132" s="10">
        <v>0.46</v>
      </c>
      <c r="N3132" s="4" t="s">
        <v>24</v>
      </c>
      <c r="O3132" s="4" t="str">
        <f>TEXT(Table1[[#This Row],[Invoice Date]],"yyyy")</f>
        <v>2021</v>
      </c>
      <c r="P3132" s="4" t="str">
        <f>TEXT(Table1[[#This Row],[Invoice Date]],"mmm")</f>
        <v>Mar</v>
      </c>
      <c r="Q3132" s="27">
        <f>WEEKNUM(Table1[[#This Row],[Invoice Date]]) + IF(YEAR(Table1[[#This Row],[Invoice Date]])=2021, 52, 0)</f>
        <v>64</v>
      </c>
    </row>
    <row r="3133" spans="2:17" ht="14.25" customHeight="1" x14ac:dyDescent="0.3">
      <c r="B3133" s="4" t="s">
        <v>61</v>
      </c>
      <c r="C3133" s="33">
        <v>1185731</v>
      </c>
      <c r="D3133" s="5">
        <v>44272</v>
      </c>
      <c r="E3133" s="4" t="s">
        <v>15</v>
      </c>
      <c r="F3133" s="4" t="s">
        <v>133</v>
      </c>
      <c r="G3133" s="4" t="s">
        <v>134</v>
      </c>
      <c r="H3133" s="6" t="s">
        <v>17</v>
      </c>
      <c r="I3133" s="7">
        <v>49</v>
      </c>
      <c r="J3133" s="8">
        <v>165</v>
      </c>
      <c r="K3133" s="9">
        <v>8085</v>
      </c>
      <c r="L3133" s="9">
        <v>4042.5</v>
      </c>
      <c r="M3133" s="10">
        <v>0.5</v>
      </c>
      <c r="N3133" s="4" t="s">
        <v>83</v>
      </c>
      <c r="O3133" s="4" t="str">
        <f>TEXT(Table1[[#This Row],[Invoice Date]],"yyyy")</f>
        <v>2021</v>
      </c>
      <c r="P3133" s="4" t="str">
        <f>TEXT(Table1[[#This Row],[Invoice Date]],"mmm")</f>
        <v>Mar</v>
      </c>
      <c r="Q3133" s="27">
        <f>WEEKNUM(Table1[[#This Row],[Invoice Date]]) + IF(YEAR(Table1[[#This Row],[Invoice Date]])=2021, 52, 0)</f>
        <v>64</v>
      </c>
    </row>
    <row r="3134" spans="2:17" ht="14.25" customHeight="1" x14ac:dyDescent="0.3">
      <c r="B3134" s="4" t="s">
        <v>14</v>
      </c>
      <c r="C3134" s="33">
        <v>1185732</v>
      </c>
      <c r="D3134" s="5">
        <v>44272</v>
      </c>
      <c r="E3134" s="4" t="s">
        <v>36</v>
      </c>
      <c r="F3134" s="4" t="s">
        <v>76</v>
      </c>
      <c r="G3134" s="4" t="s">
        <v>77</v>
      </c>
      <c r="H3134" s="6" t="s">
        <v>21</v>
      </c>
      <c r="I3134" s="7">
        <v>30</v>
      </c>
      <c r="J3134" s="8">
        <v>200</v>
      </c>
      <c r="K3134" s="9">
        <v>60000</v>
      </c>
      <c r="L3134" s="9">
        <v>24000</v>
      </c>
      <c r="M3134" s="10">
        <v>0.4</v>
      </c>
      <c r="N3134" s="4" t="s">
        <v>18</v>
      </c>
      <c r="O3134" s="4" t="str">
        <f>TEXT(Table1[[#This Row],[Invoice Date]],"yyyy")</f>
        <v>2021</v>
      </c>
      <c r="P3134" s="4" t="str">
        <f>TEXT(Table1[[#This Row],[Invoice Date]],"mmm")</f>
        <v>Mar</v>
      </c>
      <c r="Q3134" s="27">
        <f>WEEKNUM(Table1[[#This Row],[Invoice Date]]) + IF(YEAR(Table1[[#This Row],[Invoice Date]])=2021, 52, 0)</f>
        <v>64</v>
      </c>
    </row>
    <row r="3135" spans="2:17" ht="14.25" customHeight="1" x14ac:dyDescent="0.3">
      <c r="B3135" s="4" t="s">
        <v>61</v>
      </c>
      <c r="C3135" s="33">
        <v>1185731</v>
      </c>
      <c r="D3135" s="5">
        <v>44272</v>
      </c>
      <c r="E3135" s="4" t="s">
        <v>15</v>
      </c>
      <c r="F3135" s="4" t="s">
        <v>133</v>
      </c>
      <c r="G3135" s="4" t="s">
        <v>134</v>
      </c>
      <c r="H3135" s="6" t="s">
        <v>21</v>
      </c>
      <c r="I3135" s="7">
        <v>44.999999999999993</v>
      </c>
      <c r="J3135" s="8">
        <v>150</v>
      </c>
      <c r="K3135" s="9">
        <v>67499.999999999985</v>
      </c>
      <c r="L3135" s="9">
        <v>20249.999999999996</v>
      </c>
      <c r="M3135" s="10">
        <v>0.3</v>
      </c>
      <c r="N3135" s="4" t="s">
        <v>18</v>
      </c>
      <c r="O3135" s="4" t="str">
        <f>TEXT(Table1[[#This Row],[Invoice Date]],"yyyy")</f>
        <v>2021</v>
      </c>
      <c r="P3135" s="4" t="str">
        <f>TEXT(Table1[[#This Row],[Invoice Date]],"mmm")</f>
        <v>Mar</v>
      </c>
      <c r="Q3135" s="27">
        <f>WEEKNUM(Table1[[#This Row],[Invoice Date]]) + IF(YEAR(Table1[[#This Row],[Invoice Date]])=2021, 52, 0)</f>
        <v>64</v>
      </c>
    </row>
    <row r="3136" spans="2:17" ht="14.25" customHeight="1" x14ac:dyDescent="0.3">
      <c r="B3136" s="4" t="s">
        <v>14</v>
      </c>
      <c r="C3136" s="33">
        <v>1185732</v>
      </c>
      <c r="D3136" s="5">
        <v>44272</v>
      </c>
      <c r="E3136" s="4" t="s">
        <v>36</v>
      </c>
      <c r="F3136" s="4" t="s">
        <v>76</v>
      </c>
      <c r="G3136" s="4" t="s">
        <v>77</v>
      </c>
      <c r="H3136" s="6" t="s">
        <v>20</v>
      </c>
      <c r="I3136" s="7">
        <v>25.000000000000007</v>
      </c>
      <c r="J3136" s="8">
        <v>350</v>
      </c>
      <c r="K3136" s="9">
        <v>87500.000000000029</v>
      </c>
      <c r="L3136" s="9">
        <v>30625.000000000007</v>
      </c>
      <c r="M3136" s="10">
        <v>0.35</v>
      </c>
      <c r="N3136" s="4" t="s">
        <v>18</v>
      </c>
      <c r="O3136" s="4" t="str">
        <f>TEXT(Table1[[#This Row],[Invoice Date]],"yyyy")</f>
        <v>2021</v>
      </c>
      <c r="P3136" s="4" t="str">
        <f>TEXT(Table1[[#This Row],[Invoice Date]],"mmm")</f>
        <v>Mar</v>
      </c>
      <c r="Q3136" s="27">
        <f>WEEKNUM(Table1[[#This Row],[Invoice Date]]) + IF(YEAR(Table1[[#This Row],[Invoice Date]])=2021, 52, 0)</f>
        <v>64</v>
      </c>
    </row>
    <row r="3137" spans="2:17" ht="14.25" customHeight="1" x14ac:dyDescent="0.3">
      <c r="B3137" s="4" t="s">
        <v>14</v>
      </c>
      <c r="C3137" s="33">
        <v>1185732</v>
      </c>
      <c r="D3137" s="5">
        <v>44272</v>
      </c>
      <c r="E3137" s="4" t="s">
        <v>36</v>
      </c>
      <c r="F3137" s="4" t="s">
        <v>76</v>
      </c>
      <c r="G3137" s="4" t="s">
        <v>77</v>
      </c>
      <c r="H3137" s="6" t="s">
        <v>19</v>
      </c>
      <c r="I3137" s="7">
        <v>35</v>
      </c>
      <c r="J3137" s="8">
        <v>300</v>
      </c>
      <c r="K3137" s="9">
        <v>105000</v>
      </c>
      <c r="L3137" s="9">
        <v>36750</v>
      </c>
      <c r="M3137" s="10">
        <v>0.35</v>
      </c>
      <c r="N3137" s="4" t="s">
        <v>18</v>
      </c>
      <c r="O3137" s="4" t="str">
        <f>TEXT(Table1[[#This Row],[Invoice Date]],"yyyy")</f>
        <v>2021</v>
      </c>
      <c r="P3137" s="4" t="str">
        <f>TEXT(Table1[[#This Row],[Invoice Date]],"mmm")</f>
        <v>Mar</v>
      </c>
      <c r="Q3137" s="27">
        <f>WEEKNUM(Table1[[#This Row],[Invoice Date]]) + IF(YEAR(Table1[[#This Row],[Invoice Date]])=2021, 52, 0)</f>
        <v>64</v>
      </c>
    </row>
    <row r="3138" spans="2:17" ht="14.25" customHeight="1" x14ac:dyDescent="0.3">
      <c r="B3138" s="4" t="s">
        <v>14</v>
      </c>
      <c r="C3138" s="33">
        <v>1185732</v>
      </c>
      <c r="D3138" s="5">
        <v>44272</v>
      </c>
      <c r="E3138" s="4" t="s">
        <v>36</v>
      </c>
      <c r="F3138" s="4" t="s">
        <v>76</v>
      </c>
      <c r="G3138" s="4" t="s">
        <v>77</v>
      </c>
      <c r="H3138" s="6" t="s">
        <v>22</v>
      </c>
      <c r="I3138" s="7">
        <v>45</v>
      </c>
      <c r="J3138" s="8">
        <v>250</v>
      </c>
      <c r="K3138" s="9">
        <v>112500</v>
      </c>
      <c r="L3138" s="9">
        <v>39375</v>
      </c>
      <c r="M3138" s="10">
        <v>0.35</v>
      </c>
      <c r="N3138" s="4" t="s">
        <v>18</v>
      </c>
      <c r="O3138" s="4" t="str">
        <f>TEXT(Table1[[#This Row],[Invoice Date]],"yyyy")</f>
        <v>2021</v>
      </c>
      <c r="P3138" s="4" t="str">
        <f>TEXT(Table1[[#This Row],[Invoice Date]],"mmm")</f>
        <v>Mar</v>
      </c>
      <c r="Q3138" s="27">
        <f>WEEKNUM(Table1[[#This Row],[Invoice Date]]) + IF(YEAR(Table1[[#This Row],[Invoice Date]])=2021, 52, 0)</f>
        <v>64</v>
      </c>
    </row>
    <row r="3139" spans="2:17" ht="14.25" customHeight="1" x14ac:dyDescent="0.3">
      <c r="B3139" s="4" t="s">
        <v>61</v>
      </c>
      <c r="C3139" s="33">
        <v>1185731</v>
      </c>
      <c r="D3139" s="5">
        <v>44272</v>
      </c>
      <c r="E3139" s="4" t="s">
        <v>15</v>
      </c>
      <c r="F3139" s="4" t="s">
        <v>133</v>
      </c>
      <c r="G3139" s="4" t="s">
        <v>134</v>
      </c>
      <c r="H3139" s="6" t="s">
        <v>20</v>
      </c>
      <c r="I3139" s="7">
        <v>40</v>
      </c>
      <c r="J3139" s="8">
        <v>300</v>
      </c>
      <c r="K3139" s="9">
        <v>120000</v>
      </c>
      <c r="L3139" s="9">
        <v>36000</v>
      </c>
      <c r="M3139" s="10">
        <v>0.3</v>
      </c>
      <c r="N3139" s="4" t="s">
        <v>18</v>
      </c>
      <c r="O3139" s="4" t="str">
        <f>TEXT(Table1[[#This Row],[Invoice Date]],"yyyy")</f>
        <v>2021</v>
      </c>
      <c r="P3139" s="4" t="str">
        <f>TEXT(Table1[[#This Row],[Invoice Date]],"mmm")</f>
        <v>Mar</v>
      </c>
      <c r="Q3139" s="27">
        <f>WEEKNUM(Table1[[#This Row],[Invoice Date]]) + IF(YEAR(Table1[[#This Row],[Invoice Date]])=2021, 52, 0)</f>
        <v>64</v>
      </c>
    </row>
    <row r="3140" spans="2:17" ht="14.25" customHeight="1" x14ac:dyDescent="0.3">
      <c r="B3140" s="4" t="s">
        <v>61</v>
      </c>
      <c r="C3140" s="33">
        <v>1185731</v>
      </c>
      <c r="D3140" s="5">
        <v>44272</v>
      </c>
      <c r="E3140" s="4" t="s">
        <v>15</v>
      </c>
      <c r="F3140" s="4" t="s">
        <v>133</v>
      </c>
      <c r="G3140" s="4" t="s">
        <v>134</v>
      </c>
      <c r="H3140" s="6" t="s">
        <v>22</v>
      </c>
      <c r="I3140" s="7">
        <v>60.000000000000007</v>
      </c>
      <c r="J3140" s="8">
        <v>200</v>
      </c>
      <c r="K3140" s="9">
        <v>120000.00000000001</v>
      </c>
      <c r="L3140" s="9">
        <v>36000</v>
      </c>
      <c r="M3140" s="10">
        <v>0.3</v>
      </c>
      <c r="N3140" s="4" t="s">
        <v>18</v>
      </c>
      <c r="O3140" s="4" t="str">
        <f>TEXT(Table1[[#This Row],[Invoice Date]],"yyyy")</f>
        <v>2021</v>
      </c>
      <c r="P3140" s="4" t="str">
        <f>TEXT(Table1[[#This Row],[Invoice Date]],"mmm")</f>
        <v>Mar</v>
      </c>
      <c r="Q3140" s="27">
        <f>WEEKNUM(Table1[[#This Row],[Invoice Date]]) + IF(YEAR(Table1[[#This Row],[Invoice Date]])=2021, 52, 0)</f>
        <v>64</v>
      </c>
    </row>
    <row r="3141" spans="2:17" ht="14.25" customHeight="1" x14ac:dyDescent="0.3">
      <c r="B3141" s="4" t="s">
        <v>14</v>
      </c>
      <c r="C3141" s="33">
        <v>1185732</v>
      </c>
      <c r="D3141" s="5">
        <v>44272</v>
      </c>
      <c r="E3141" s="4" t="s">
        <v>36</v>
      </c>
      <c r="F3141" s="4" t="s">
        <v>76</v>
      </c>
      <c r="G3141" s="4" t="s">
        <v>77</v>
      </c>
      <c r="H3141" s="6" t="s">
        <v>23</v>
      </c>
      <c r="I3141" s="7">
        <v>35</v>
      </c>
      <c r="J3141" s="8">
        <v>350</v>
      </c>
      <c r="K3141" s="9">
        <v>122500</v>
      </c>
      <c r="L3141" s="9">
        <v>61250</v>
      </c>
      <c r="M3141" s="10">
        <v>0.5</v>
      </c>
      <c r="N3141" s="4" t="s">
        <v>18</v>
      </c>
      <c r="O3141" s="4" t="str">
        <f>TEXT(Table1[[#This Row],[Invoice Date]],"yyyy")</f>
        <v>2021</v>
      </c>
      <c r="P3141" s="4" t="str">
        <f>TEXT(Table1[[#This Row],[Invoice Date]],"mmm")</f>
        <v>Mar</v>
      </c>
      <c r="Q3141" s="27">
        <f>WEEKNUM(Table1[[#This Row],[Invoice Date]]) + IF(YEAR(Table1[[#This Row],[Invoice Date]])=2021, 52, 0)</f>
        <v>64</v>
      </c>
    </row>
    <row r="3142" spans="2:17" ht="14.25" customHeight="1" x14ac:dyDescent="0.3">
      <c r="B3142" s="4" t="s">
        <v>61</v>
      </c>
      <c r="C3142" s="33">
        <v>1185731</v>
      </c>
      <c r="D3142" s="5">
        <v>44272</v>
      </c>
      <c r="E3142" s="4" t="s">
        <v>15</v>
      </c>
      <c r="F3142" s="4" t="s">
        <v>133</v>
      </c>
      <c r="G3142" s="4" t="s">
        <v>134</v>
      </c>
      <c r="H3142" s="6" t="s">
        <v>19</v>
      </c>
      <c r="I3142" s="7">
        <v>50</v>
      </c>
      <c r="J3142" s="8">
        <v>275</v>
      </c>
      <c r="K3142" s="9">
        <v>137500</v>
      </c>
      <c r="L3142" s="9">
        <v>55000</v>
      </c>
      <c r="M3142" s="10">
        <v>0.4</v>
      </c>
      <c r="N3142" s="4" t="s">
        <v>18</v>
      </c>
      <c r="O3142" s="4" t="str">
        <f>TEXT(Table1[[#This Row],[Invoice Date]],"yyyy")</f>
        <v>2021</v>
      </c>
      <c r="P3142" s="4" t="str">
        <f>TEXT(Table1[[#This Row],[Invoice Date]],"mmm")</f>
        <v>Mar</v>
      </c>
      <c r="Q3142" s="27">
        <f>WEEKNUM(Table1[[#This Row],[Invoice Date]]) + IF(YEAR(Table1[[#This Row],[Invoice Date]])=2021, 52, 0)</f>
        <v>64</v>
      </c>
    </row>
    <row r="3143" spans="2:17" ht="14.25" customHeight="1" x14ac:dyDescent="0.3">
      <c r="B3143" s="4" t="s">
        <v>61</v>
      </c>
      <c r="C3143" s="33">
        <v>1185731</v>
      </c>
      <c r="D3143" s="5">
        <v>44272</v>
      </c>
      <c r="E3143" s="4" t="s">
        <v>15</v>
      </c>
      <c r="F3143" s="4" t="s">
        <v>133</v>
      </c>
      <c r="G3143" s="4" t="s">
        <v>134</v>
      </c>
      <c r="H3143" s="6" t="s">
        <v>23</v>
      </c>
      <c r="I3143" s="7">
        <v>50</v>
      </c>
      <c r="J3143" s="8">
        <v>300</v>
      </c>
      <c r="K3143" s="9">
        <v>150000</v>
      </c>
      <c r="L3143" s="9">
        <v>52500</v>
      </c>
      <c r="M3143" s="10">
        <v>0.35</v>
      </c>
      <c r="N3143" s="4" t="s">
        <v>18</v>
      </c>
      <c r="O3143" s="4" t="str">
        <f>TEXT(Table1[[#This Row],[Invoice Date]],"yyyy")</f>
        <v>2021</v>
      </c>
      <c r="P3143" s="4" t="str">
        <f>TEXT(Table1[[#This Row],[Invoice Date]],"mmm")</f>
        <v>Mar</v>
      </c>
      <c r="Q3143" s="27">
        <f>WEEKNUM(Table1[[#This Row],[Invoice Date]]) + IF(YEAR(Table1[[#This Row],[Invoice Date]])=2021, 52, 0)</f>
        <v>64</v>
      </c>
    </row>
    <row r="3144" spans="2:17" ht="14.25" customHeight="1" x14ac:dyDescent="0.3">
      <c r="B3144" s="4" t="s">
        <v>14</v>
      </c>
      <c r="C3144" s="33">
        <v>1185732</v>
      </c>
      <c r="D3144" s="5">
        <v>44272</v>
      </c>
      <c r="E3144" s="4" t="s">
        <v>36</v>
      </c>
      <c r="F3144" s="4" t="s">
        <v>76</v>
      </c>
      <c r="G3144" s="4" t="s">
        <v>77</v>
      </c>
      <c r="H3144" s="6" t="s">
        <v>17</v>
      </c>
      <c r="I3144" s="7">
        <v>35</v>
      </c>
      <c r="J3144" s="8">
        <v>620</v>
      </c>
      <c r="K3144" s="9">
        <v>217000</v>
      </c>
      <c r="L3144" s="9">
        <v>86800</v>
      </c>
      <c r="M3144" s="10">
        <v>0.4</v>
      </c>
      <c r="N3144" s="4" t="s">
        <v>18</v>
      </c>
      <c r="O3144" s="4" t="str">
        <f>TEXT(Table1[[#This Row],[Invoice Date]],"yyyy")</f>
        <v>2021</v>
      </c>
      <c r="P3144" s="4" t="str">
        <f>TEXT(Table1[[#This Row],[Invoice Date]],"mmm")</f>
        <v>Mar</v>
      </c>
      <c r="Q3144" s="27">
        <f>WEEKNUM(Table1[[#This Row],[Invoice Date]]) + IF(YEAR(Table1[[#This Row],[Invoice Date]])=2021, 52, 0)</f>
        <v>64</v>
      </c>
    </row>
    <row r="3145" spans="2:17" ht="14.25" customHeight="1" x14ac:dyDescent="0.3">
      <c r="B3145" s="4" t="s">
        <v>26</v>
      </c>
      <c r="C3145" s="33">
        <v>1197831</v>
      </c>
      <c r="D3145" s="5">
        <v>44272</v>
      </c>
      <c r="E3145" s="4" t="s">
        <v>27</v>
      </c>
      <c r="F3145" s="4" t="s">
        <v>55</v>
      </c>
      <c r="G3145" s="4" t="s">
        <v>56</v>
      </c>
      <c r="H3145" s="6" t="s">
        <v>19</v>
      </c>
      <c r="I3145" s="7">
        <v>35</v>
      </c>
      <c r="J3145" s="8">
        <v>625</v>
      </c>
      <c r="K3145" s="9">
        <v>218750</v>
      </c>
      <c r="L3145" s="9">
        <v>76562.5</v>
      </c>
      <c r="M3145" s="10">
        <v>0.35</v>
      </c>
      <c r="N3145" s="4" t="s">
        <v>24</v>
      </c>
      <c r="O3145" s="4" t="str">
        <f>TEXT(Table1[[#This Row],[Invoice Date]],"yyyy")</f>
        <v>2021</v>
      </c>
      <c r="P3145" s="4" t="str">
        <f>TEXT(Table1[[#This Row],[Invoice Date]],"mmm")</f>
        <v>Mar</v>
      </c>
      <c r="Q3145" s="27">
        <f>WEEKNUM(Table1[[#This Row],[Invoice Date]]) + IF(YEAR(Table1[[#This Row],[Invoice Date]])=2021, 52, 0)</f>
        <v>64</v>
      </c>
    </row>
    <row r="3146" spans="2:17" ht="14.25" customHeight="1" x14ac:dyDescent="0.3">
      <c r="B3146" s="4" t="s">
        <v>34</v>
      </c>
      <c r="C3146" s="33">
        <v>1189833</v>
      </c>
      <c r="D3146" s="5">
        <v>44272</v>
      </c>
      <c r="E3146" s="4" t="s">
        <v>31</v>
      </c>
      <c r="F3146" s="4" t="s">
        <v>32</v>
      </c>
      <c r="G3146" s="4" t="s">
        <v>35</v>
      </c>
      <c r="H3146" s="6" t="s">
        <v>22</v>
      </c>
      <c r="I3146" s="7">
        <v>50</v>
      </c>
      <c r="J3146" s="8">
        <v>450</v>
      </c>
      <c r="K3146" s="9">
        <v>225000</v>
      </c>
      <c r="L3146" s="9">
        <v>123750.00000000001</v>
      </c>
      <c r="M3146" s="10">
        <v>0.55000000000000004</v>
      </c>
      <c r="N3146" s="4" t="s">
        <v>24</v>
      </c>
      <c r="O3146" s="4" t="str">
        <f>TEXT(Table1[[#This Row],[Invoice Date]],"yyyy")</f>
        <v>2021</v>
      </c>
      <c r="P3146" s="4" t="str">
        <f>TEXT(Table1[[#This Row],[Invoice Date]],"mmm")</f>
        <v>Mar</v>
      </c>
      <c r="Q3146" s="27">
        <f>WEEKNUM(Table1[[#This Row],[Invoice Date]]) + IF(YEAR(Table1[[#This Row],[Invoice Date]])=2021, 52, 0)</f>
        <v>64</v>
      </c>
    </row>
    <row r="3147" spans="2:17" ht="14.25" customHeight="1" x14ac:dyDescent="0.3">
      <c r="B3147" s="4" t="s">
        <v>61</v>
      </c>
      <c r="C3147" s="33">
        <v>1185731</v>
      </c>
      <c r="D3147" s="5">
        <v>44272</v>
      </c>
      <c r="E3147" s="4" t="s">
        <v>15</v>
      </c>
      <c r="F3147" s="4" t="s">
        <v>133</v>
      </c>
      <c r="G3147" s="4" t="s">
        <v>134</v>
      </c>
      <c r="H3147" s="6" t="s">
        <v>17</v>
      </c>
      <c r="I3147" s="7">
        <v>50</v>
      </c>
      <c r="J3147" s="8">
        <v>570</v>
      </c>
      <c r="K3147" s="9">
        <v>285000</v>
      </c>
      <c r="L3147" s="9">
        <v>114000</v>
      </c>
      <c r="M3147" s="10">
        <v>0.4</v>
      </c>
      <c r="N3147" s="4" t="s">
        <v>18</v>
      </c>
      <c r="O3147" s="4" t="str">
        <f>TEXT(Table1[[#This Row],[Invoice Date]],"yyyy")</f>
        <v>2021</v>
      </c>
      <c r="P3147" s="4" t="str">
        <f>TEXT(Table1[[#This Row],[Invoice Date]],"mmm")</f>
        <v>Mar</v>
      </c>
      <c r="Q3147" s="27">
        <f>WEEKNUM(Table1[[#This Row],[Invoice Date]]) + IF(YEAR(Table1[[#This Row],[Invoice Date]])=2021, 52, 0)</f>
        <v>64</v>
      </c>
    </row>
    <row r="3148" spans="2:17" ht="14.25" customHeight="1" x14ac:dyDescent="0.3">
      <c r="B3148" s="4" t="s">
        <v>26</v>
      </c>
      <c r="C3148" s="33">
        <v>1197831</v>
      </c>
      <c r="D3148" s="5">
        <v>44273</v>
      </c>
      <c r="E3148" s="4" t="s">
        <v>27</v>
      </c>
      <c r="F3148" s="4" t="s">
        <v>55</v>
      </c>
      <c r="G3148" s="4" t="s">
        <v>56</v>
      </c>
      <c r="H3148" s="6" t="s">
        <v>20</v>
      </c>
      <c r="I3148" s="7">
        <v>23</v>
      </c>
      <c r="J3148" s="8">
        <v>140</v>
      </c>
      <c r="K3148" s="9">
        <v>3220</v>
      </c>
      <c r="L3148" s="9">
        <v>1255.8</v>
      </c>
      <c r="M3148" s="10">
        <v>0.38999999999999996</v>
      </c>
      <c r="N3148" s="4" t="s">
        <v>24</v>
      </c>
      <c r="O3148" s="4" t="str">
        <f>TEXT(Table1[[#This Row],[Invoice Date]],"yyyy")</f>
        <v>2021</v>
      </c>
      <c r="P3148" s="4" t="str">
        <f>TEXT(Table1[[#This Row],[Invoice Date]],"mmm")</f>
        <v>Mar</v>
      </c>
      <c r="Q3148" s="27">
        <f>WEEKNUM(Table1[[#This Row],[Invoice Date]]) + IF(YEAR(Table1[[#This Row],[Invoice Date]])=2021, 52, 0)</f>
        <v>64</v>
      </c>
    </row>
    <row r="3149" spans="2:17" ht="14.25" customHeight="1" x14ac:dyDescent="0.3">
      <c r="B3149" s="4" t="s">
        <v>26</v>
      </c>
      <c r="C3149" s="33">
        <v>1197831</v>
      </c>
      <c r="D3149" s="5">
        <v>44273</v>
      </c>
      <c r="E3149" s="4" t="s">
        <v>27</v>
      </c>
      <c r="F3149" s="4" t="s">
        <v>55</v>
      </c>
      <c r="G3149" s="4" t="s">
        <v>56</v>
      </c>
      <c r="H3149" s="6" t="s">
        <v>20</v>
      </c>
      <c r="I3149" s="7">
        <v>32</v>
      </c>
      <c r="J3149" s="8">
        <v>122</v>
      </c>
      <c r="K3149" s="9">
        <v>3904</v>
      </c>
      <c r="L3149" s="9">
        <v>1873.9199999999998</v>
      </c>
      <c r="M3149" s="10">
        <v>0.48</v>
      </c>
      <c r="N3149" s="4" t="s">
        <v>83</v>
      </c>
      <c r="O3149" s="4" t="str">
        <f>TEXT(Table1[[#This Row],[Invoice Date]],"yyyy")</f>
        <v>2021</v>
      </c>
      <c r="P3149" s="4" t="str">
        <f>TEXT(Table1[[#This Row],[Invoice Date]],"mmm")</f>
        <v>Mar</v>
      </c>
      <c r="Q3149" s="27">
        <f>WEEKNUM(Table1[[#This Row],[Invoice Date]]) + IF(YEAR(Table1[[#This Row],[Invoice Date]])=2021, 52, 0)</f>
        <v>64</v>
      </c>
    </row>
    <row r="3150" spans="2:17" ht="14.25" customHeight="1" x14ac:dyDescent="0.3">
      <c r="B3150" s="4" t="s">
        <v>34</v>
      </c>
      <c r="C3150" s="33">
        <v>1189833</v>
      </c>
      <c r="D3150" s="5">
        <v>44273</v>
      </c>
      <c r="E3150" s="4" t="s">
        <v>31</v>
      </c>
      <c r="F3150" s="4" t="s">
        <v>32</v>
      </c>
      <c r="G3150" s="4" t="s">
        <v>35</v>
      </c>
      <c r="H3150" s="6" t="s">
        <v>23</v>
      </c>
      <c r="I3150" s="7">
        <v>32</v>
      </c>
      <c r="J3150" s="8">
        <v>208</v>
      </c>
      <c r="K3150" s="9">
        <v>6656</v>
      </c>
      <c r="L3150" s="9">
        <v>1730.56</v>
      </c>
      <c r="M3150" s="10">
        <v>0.26</v>
      </c>
      <c r="N3150" s="4" t="s">
        <v>24</v>
      </c>
      <c r="O3150" s="4" t="str">
        <f>TEXT(Table1[[#This Row],[Invoice Date]],"yyyy")</f>
        <v>2021</v>
      </c>
      <c r="P3150" s="4" t="str">
        <f>TEXT(Table1[[#This Row],[Invoice Date]],"mmm")</f>
        <v>Mar</v>
      </c>
      <c r="Q3150" s="27">
        <f>WEEKNUM(Table1[[#This Row],[Invoice Date]]) + IF(YEAR(Table1[[#This Row],[Invoice Date]])=2021, 52, 0)</f>
        <v>64</v>
      </c>
    </row>
    <row r="3151" spans="2:17" ht="14.25" customHeight="1" x14ac:dyDescent="0.3">
      <c r="B3151" s="4" t="s">
        <v>34</v>
      </c>
      <c r="C3151" s="33">
        <v>1189833</v>
      </c>
      <c r="D3151" s="5">
        <v>44273</v>
      </c>
      <c r="E3151" s="4" t="s">
        <v>31</v>
      </c>
      <c r="F3151" s="4" t="s">
        <v>32</v>
      </c>
      <c r="G3151" s="4" t="s">
        <v>35</v>
      </c>
      <c r="H3151" s="6" t="s">
        <v>23</v>
      </c>
      <c r="I3151" s="7">
        <v>41</v>
      </c>
      <c r="J3151" s="8">
        <v>176</v>
      </c>
      <c r="K3151" s="9">
        <v>7216</v>
      </c>
      <c r="L3151" s="9">
        <v>2164.8000000000002</v>
      </c>
      <c r="M3151" s="10">
        <v>0.30000000000000004</v>
      </c>
      <c r="N3151" s="4" t="s">
        <v>83</v>
      </c>
      <c r="O3151" s="4" t="str">
        <f>TEXT(Table1[[#This Row],[Invoice Date]],"yyyy")</f>
        <v>2021</v>
      </c>
      <c r="P3151" s="4" t="str">
        <f>TEXT(Table1[[#This Row],[Invoice Date]],"mmm")</f>
        <v>Mar</v>
      </c>
      <c r="Q3151" s="27">
        <f>WEEKNUM(Table1[[#This Row],[Invoice Date]]) + IF(YEAR(Table1[[#This Row],[Invoice Date]])=2021, 52, 0)</f>
        <v>64</v>
      </c>
    </row>
    <row r="3152" spans="2:17" ht="14.25" customHeight="1" x14ac:dyDescent="0.3">
      <c r="B3152" s="4" t="s">
        <v>26</v>
      </c>
      <c r="C3152" s="33">
        <v>1197831</v>
      </c>
      <c r="D3152" s="5">
        <v>44273</v>
      </c>
      <c r="E3152" s="4" t="s">
        <v>27</v>
      </c>
      <c r="F3152" s="4" t="s">
        <v>55</v>
      </c>
      <c r="G3152" s="4" t="s">
        <v>56</v>
      </c>
      <c r="H3152" s="6" t="s">
        <v>20</v>
      </c>
      <c r="I3152" s="7">
        <v>35</v>
      </c>
      <c r="J3152" s="8">
        <v>450</v>
      </c>
      <c r="K3152" s="9">
        <v>157500</v>
      </c>
      <c r="L3152" s="9">
        <v>55125</v>
      </c>
      <c r="M3152" s="10">
        <v>0.35</v>
      </c>
      <c r="N3152" s="4" t="s">
        <v>24</v>
      </c>
      <c r="O3152" s="4" t="str">
        <f>TEXT(Table1[[#This Row],[Invoice Date]],"yyyy")</f>
        <v>2021</v>
      </c>
      <c r="P3152" s="4" t="str">
        <f>TEXT(Table1[[#This Row],[Invoice Date]],"mmm")</f>
        <v>Mar</v>
      </c>
      <c r="Q3152" s="27">
        <f>WEEKNUM(Table1[[#This Row],[Invoice Date]]) + IF(YEAR(Table1[[#This Row],[Invoice Date]])=2021, 52, 0)</f>
        <v>64</v>
      </c>
    </row>
    <row r="3153" spans="2:17" ht="14.25" customHeight="1" x14ac:dyDescent="0.3">
      <c r="B3153" s="4" t="s">
        <v>34</v>
      </c>
      <c r="C3153" s="33">
        <v>1189833</v>
      </c>
      <c r="D3153" s="5">
        <v>44273</v>
      </c>
      <c r="E3153" s="4" t="s">
        <v>31</v>
      </c>
      <c r="F3153" s="4" t="s">
        <v>32</v>
      </c>
      <c r="G3153" s="4" t="s">
        <v>35</v>
      </c>
      <c r="H3153" s="6" t="s">
        <v>23</v>
      </c>
      <c r="I3153" s="7">
        <v>45</v>
      </c>
      <c r="J3153" s="8">
        <v>650</v>
      </c>
      <c r="K3153" s="9">
        <v>292500</v>
      </c>
      <c r="L3153" s="9">
        <v>58500</v>
      </c>
      <c r="M3153" s="10">
        <v>0.2</v>
      </c>
      <c r="N3153" s="4" t="s">
        <v>24</v>
      </c>
      <c r="O3153" s="4" t="str">
        <f>TEXT(Table1[[#This Row],[Invoice Date]],"yyyy")</f>
        <v>2021</v>
      </c>
      <c r="P3153" s="4" t="str">
        <f>TEXT(Table1[[#This Row],[Invoice Date]],"mmm")</f>
        <v>Mar</v>
      </c>
      <c r="Q3153" s="27">
        <f>WEEKNUM(Table1[[#This Row],[Invoice Date]]) + IF(YEAR(Table1[[#This Row],[Invoice Date]])=2021, 52, 0)</f>
        <v>64</v>
      </c>
    </row>
    <row r="3154" spans="2:17" ht="14.25" customHeight="1" x14ac:dyDescent="0.3">
      <c r="B3154" s="4" t="s">
        <v>30</v>
      </c>
      <c r="C3154" s="34">
        <v>1128299</v>
      </c>
      <c r="D3154" s="5">
        <v>44274</v>
      </c>
      <c r="E3154" s="4" t="s">
        <v>27</v>
      </c>
      <c r="F3154" s="4" t="s">
        <v>104</v>
      </c>
      <c r="G3154" s="4" t="s">
        <v>105</v>
      </c>
      <c r="H3154" s="6" t="s">
        <v>20</v>
      </c>
      <c r="I3154" s="7">
        <v>7</v>
      </c>
      <c r="J3154" s="8">
        <v>83</v>
      </c>
      <c r="K3154" s="9">
        <v>581</v>
      </c>
      <c r="L3154" s="9">
        <v>261.45</v>
      </c>
      <c r="M3154" s="10">
        <v>0.45</v>
      </c>
      <c r="N3154" s="4" t="s">
        <v>24</v>
      </c>
      <c r="O3154" s="4" t="str">
        <f>TEXT(Table1[[#This Row],[Invoice Date]],"yyyy")</f>
        <v>2021</v>
      </c>
      <c r="P3154" s="4" t="str">
        <f>TEXT(Table1[[#This Row],[Invoice Date]],"mmm")</f>
        <v>Mar</v>
      </c>
      <c r="Q3154" s="27">
        <f>WEEKNUM(Table1[[#This Row],[Invoice Date]]) + IF(YEAR(Table1[[#This Row],[Invoice Date]])=2021, 52, 0)</f>
        <v>64</v>
      </c>
    </row>
    <row r="3155" spans="2:17" ht="14.25" customHeight="1" x14ac:dyDescent="0.3">
      <c r="B3155" s="4" t="s">
        <v>30</v>
      </c>
      <c r="C3155" s="34">
        <v>1128299</v>
      </c>
      <c r="D3155" s="5">
        <v>44274</v>
      </c>
      <c r="E3155" s="4" t="s">
        <v>27</v>
      </c>
      <c r="F3155" s="4" t="s">
        <v>104</v>
      </c>
      <c r="G3155" s="4" t="s">
        <v>105</v>
      </c>
      <c r="H3155" s="6" t="s">
        <v>21</v>
      </c>
      <c r="I3155" s="7">
        <v>16</v>
      </c>
      <c r="J3155" s="8">
        <v>39</v>
      </c>
      <c r="K3155" s="9">
        <v>624</v>
      </c>
      <c r="L3155" s="9">
        <v>293.28000000000003</v>
      </c>
      <c r="M3155" s="10">
        <v>0.47000000000000003</v>
      </c>
      <c r="N3155" s="4" t="s">
        <v>24</v>
      </c>
      <c r="O3155" s="4" t="str">
        <f>TEXT(Table1[[#This Row],[Invoice Date]],"yyyy")</f>
        <v>2021</v>
      </c>
      <c r="P3155" s="4" t="str">
        <f>TEXT(Table1[[#This Row],[Invoice Date]],"mmm")</f>
        <v>Mar</v>
      </c>
      <c r="Q3155" s="27">
        <f>WEEKNUM(Table1[[#This Row],[Invoice Date]]) + IF(YEAR(Table1[[#This Row],[Invoice Date]])=2021, 52, 0)</f>
        <v>64</v>
      </c>
    </row>
    <row r="3156" spans="2:17" ht="14.25" customHeight="1" x14ac:dyDescent="0.3">
      <c r="B3156" s="4" t="s">
        <v>30</v>
      </c>
      <c r="C3156" s="34">
        <v>1128299</v>
      </c>
      <c r="D3156" s="5">
        <v>44274</v>
      </c>
      <c r="E3156" s="4" t="s">
        <v>27</v>
      </c>
      <c r="F3156" s="4" t="s">
        <v>104</v>
      </c>
      <c r="G3156" s="4" t="s">
        <v>105</v>
      </c>
      <c r="H3156" s="6" t="s">
        <v>21</v>
      </c>
      <c r="I3156" s="7">
        <v>20</v>
      </c>
      <c r="J3156" s="8">
        <v>34</v>
      </c>
      <c r="K3156" s="9">
        <v>680</v>
      </c>
      <c r="L3156" s="9">
        <v>340</v>
      </c>
      <c r="M3156" s="10">
        <v>0.5</v>
      </c>
      <c r="N3156" s="4" t="s">
        <v>83</v>
      </c>
      <c r="O3156" s="4" t="str">
        <f>TEXT(Table1[[#This Row],[Invoice Date]],"yyyy")</f>
        <v>2021</v>
      </c>
      <c r="P3156" s="4" t="str">
        <f>TEXT(Table1[[#This Row],[Invoice Date]],"mmm")</f>
        <v>Mar</v>
      </c>
      <c r="Q3156" s="27">
        <f>WEEKNUM(Table1[[#This Row],[Invoice Date]]) + IF(YEAR(Table1[[#This Row],[Invoice Date]])=2021, 52, 0)</f>
        <v>64</v>
      </c>
    </row>
    <row r="3157" spans="2:17" ht="14.25" customHeight="1" x14ac:dyDescent="0.3">
      <c r="B3157" s="4" t="s">
        <v>30</v>
      </c>
      <c r="C3157" s="34">
        <v>1128299</v>
      </c>
      <c r="D3157" s="5">
        <v>44274</v>
      </c>
      <c r="E3157" s="4" t="s">
        <v>27</v>
      </c>
      <c r="F3157" s="4" t="s">
        <v>104</v>
      </c>
      <c r="G3157" s="4" t="s">
        <v>105</v>
      </c>
      <c r="H3157" s="6" t="s">
        <v>20</v>
      </c>
      <c r="I3157" s="7">
        <v>9</v>
      </c>
      <c r="J3157" s="8">
        <v>80</v>
      </c>
      <c r="K3157" s="9">
        <v>720</v>
      </c>
      <c r="L3157" s="9">
        <v>360</v>
      </c>
      <c r="M3157" s="10">
        <v>0.5</v>
      </c>
      <c r="N3157" s="4" t="s">
        <v>83</v>
      </c>
      <c r="O3157" s="4" t="str">
        <f>TEXT(Table1[[#This Row],[Invoice Date]],"yyyy")</f>
        <v>2021</v>
      </c>
      <c r="P3157" s="4" t="str">
        <f>TEXT(Table1[[#This Row],[Invoice Date]],"mmm")</f>
        <v>Mar</v>
      </c>
      <c r="Q3157" s="27">
        <f>WEEKNUM(Table1[[#This Row],[Invoice Date]]) + IF(YEAR(Table1[[#This Row],[Invoice Date]])=2021, 52, 0)</f>
        <v>64</v>
      </c>
    </row>
    <row r="3158" spans="2:17" ht="14.25" customHeight="1" x14ac:dyDescent="0.3">
      <c r="B3158" s="4" t="s">
        <v>25</v>
      </c>
      <c r="C3158" s="33">
        <v>1185733</v>
      </c>
      <c r="D3158" s="5">
        <v>44274</v>
      </c>
      <c r="E3158" s="4" t="s">
        <v>27</v>
      </c>
      <c r="F3158" s="4" t="s">
        <v>102</v>
      </c>
      <c r="G3158" s="4" t="s">
        <v>103</v>
      </c>
      <c r="H3158" s="6" t="s">
        <v>20</v>
      </c>
      <c r="I3158" s="7">
        <v>10</v>
      </c>
      <c r="J3158" s="8">
        <v>88</v>
      </c>
      <c r="K3158" s="9">
        <v>880</v>
      </c>
      <c r="L3158" s="9">
        <v>475.20000000000005</v>
      </c>
      <c r="M3158" s="10">
        <v>0.54</v>
      </c>
      <c r="N3158" s="4" t="s">
        <v>83</v>
      </c>
      <c r="O3158" s="4" t="str">
        <f>TEXT(Table1[[#This Row],[Invoice Date]],"yyyy")</f>
        <v>2021</v>
      </c>
      <c r="P3158" s="4" t="str">
        <f>TEXT(Table1[[#This Row],[Invoice Date]],"mmm")</f>
        <v>Mar</v>
      </c>
      <c r="Q3158" s="27">
        <f>WEEKNUM(Table1[[#This Row],[Invoice Date]]) + IF(YEAR(Table1[[#This Row],[Invoice Date]])=2021, 52, 0)</f>
        <v>64</v>
      </c>
    </row>
    <row r="3159" spans="2:17" ht="14.25" customHeight="1" x14ac:dyDescent="0.3">
      <c r="B3159" s="4" t="s">
        <v>25</v>
      </c>
      <c r="C3159" s="33">
        <v>1185733</v>
      </c>
      <c r="D3159" s="5">
        <v>44274</v>
      </c>
      <c r="E3159" s="4" t="s">
        <v>27</v>
      </c>
      <c r="F3159" s="4" t="s">
        <v>102</v>
      </c>
      <c r="G3159" s="4" t="s">
        <v>103</v>
      </c>
      <c r="H3159" s="6" t="s">
        <v>20</v>
      </c>
      <c r="I3159" s="7">
        <v>8</v>
      </c>
      <c r="J3159" s="8">
        <v>112</v>
      </c>
      <c r="K3159" s="9">
        <v>896</v>
      </c>
      <c r="L3159" s="9">
        <v>403.2</v>
      </c>
      <c r="M3159" s="10">
        <v>0.45</v>
      </c>
      <c r="N3159" s="4" t="s">
        <v>24</v>
      </c>
      <c r="O3159" s="4" t="str">
        <f>TEXT(Table1[[#This Row],[Invoice Date]],"yyyy")</f>
        <v>2021</v>
      </c>
      <c r="P3159" s="4" t="str">
        <f>TEXT(Table1[[#This Row],[Invoice Date]],"mmm")</f>
        <v>Mar</v>
      </c>
      <c r="Q3159" s="27">
        <f>WEEKNUM(Table1[[#This Row],[Invoice Date]]) + IF(YEAR(Table1[[#This Row],[Invoice Date]])=2021, 52, 0)</f>
        <v>64</v>
      </c>
    </row>
    <row r="3160" spans="2:17" ht="14.25" customHeight="1" x14ac:dyDescent="0.3">
      <c r="B3160" s="4" t="s">
        <v>25</v>
      </c>
      <c r="C3160" s="33">
        <v>1185733</v>
      </c>
      <c r="D3160" s="5">
        <v>44274</v>
      </c>
      <c r="E3160" s="4" t="s">
        <v>27</v>
      </c>
      <c r="F3160" s="4" t="s">
        <v>102</v>
      </c>
      <c r="G3160" s="4" t="s">
        <v>103</v>
      </c>
      <c r="H3160" s="6" t="s">
        <v>21</v>
      </c>
      <c r="I3160" s="7">
        <v>15</v>
      </c>
      <c r="J3160" s="8">
        <v>70</v>
      </c>
      <c r="K3160" s="9">
        <v>1050</v>
      </c>
      <c r="L3160" s="9">
        <v>493.50000000000006</v>
      </c>
      <c r="M3160" s="10">
        <v>0.47000000000000003</v>
      </c>
      <c r="N3160" s="4" t="s">
        <v>24</v>
      </c>
      <c r="O3160" s="4" t="str">
        <f>TEXT(Table1[[#This Row],[Invoice Date]],"yyyy")</f>
        <v>2021</v>
      </c>
      <c r="P3160" s="4" t="str">
        <f>TEXT(Table1[[#This Row],[Invoice Date]],"mmm")</f>
        <v>Mar</v>
      </c>
      <c r="Q3160" s="27">
        <f>WEEKNUM(Table1[[#This Row],[Invoice Date]]) + IF(YEAR(Table1[[#This Row],[Invoice Date]])=2021, 52, 0)</f>
        <v>64</v>
      </c>
    </row>
    <row r="3161" spans="2:17" ht="14.25" customHeight="1" x14ac:dyDescent="0.3">
      <c r="B3161" s="4" t="s">
        <v>25</v>
      </c>
      <c r="C3161" s="33">
        <v>1185733</v>
      </c>
      <c r="D3161" s="5">
        <v>44274</v>
      </c>
      <c r="E3161" s="4" t="s">
        <v>27</v>
      </c>
      <c r="F3161" s="4" t="s">
        <v>102</v>
      </c>
      <c r="G3161" s="4" t="s">
        <v>103</v>
      </c>
      <c r="H3161" s="6" t="s">
        <v>21</v>
      </c>
      <c r="I3161" s="7">
        <v>19</v>
      </c>
      <c r="J3161" s="8">
        <v>60</v>
      </c>
      <c r="K3161" s="9">
        <v>1140</v>
      </c>
      <c r="L3161" s="9">
        <v>592.80000000000007</v>
      </c>
      <c r="M3161" s="10">
        <v>0.52</v>
      </c>
      <c r="N3161" s="4" t="s">
        <v>83</v>
      </c>
      <c r="O3161" s="4" t="str">
        <f>TEXT(Table1[[#This Row],[Invoice Date]],"yyyy")</f>
        <v>2021</v>
      </c>
      <c r="P3161" s="4" t="str">
        <f>TEXT(Table1[[#This Row],[Invoice Date]],"mmm")</f>
        <v>Mar</v>
      </c>
      <c r="Q3161" s="27">
        <f>WEEKNUM(Table1[[#This Row],[Invoice Date]]) + IF(YEAR(Table1[[#This Row],[Invoice Date]])=2021, 52, 0)</f>
        <v>64</v>
      </c>
    </row>
    <row r="3162" spans="2:17" ht="14.25" customHeight="1" x14ac:dyDescent="0.3">
      <c r="B3162" s="4" t="s">
        <v>30</v>
      </c>
      <c r="C3162" s="34">
        <v>1128299</v>
      </c>
      <c r="D3162" s="5">
        <v>44274</v>
      </c>
      <c r="E3162" s="4" t="s">
        <v>27</v>
      </c>
      <c r="F3162" s="4" t="s">
        <v>104</v>
      </c>
      <c r="G3162" s="4" t="s">
        <v>105</v>
      </c>
      <c r="H3162" s="6" t="s">
        <v>19</v>
      </c>
      <c r="I3162" s="7">
        <v>15</v>
      </c>
      <c r="J3162" s="8">
        <v>78</v>
      </c>
      <c r="K3162" s="9">
        <v>1170</v>
      </c>
      <c r="L3162" s="9">
        <v>479.7</v>
      </c>
      <c r="M3162" s="10">
        <v>0.41</v>
      </c>
      <c r="N3162" s="4" t="s">
        <v>24</v>
      </c>
      <c r="O3162" s="4" t="str">
        <f>TEXT(Table1[[#This Row],[Invoice Date]],"yyyy")</f>
        <v>2021</v>
      </c>
      <c r="P3162" s="4" t="str">
        <f>TEXT(Table1[[#This Row],[Invoice Date]],"mmm")</f>
        <v>Mar</v>
      </c>
      <c r="Q3162" s="27">
        <f>WEEKNUM(Table1[[#This Row],[Invoice Date]]) + IF(YEAR(Table1[[#This Row],[Invoice Date]])=2021, 52, 0)</f>
        <v>64</v>
      </c>
    </row>
    <row r="3163" spans="2:17" ht="14.25" customHeight="1" x14ac:dyDescent="0.3">
      <c r="B3163" s="4" t="s">
        <v>30</v>
      </c>
      <c r="C3163" s="34">
        <v>1128299</v>
      </c>
      <c r="D3163" s="5">
        <v>44274</v>
      </c>
      <c r="E3163" s="4" t="s">
        <v>27</v>
      </c>
      <c r="F3163" s="4" t="s">
        <v>104</v>
      </c>
      <c r="G3163" s="4" t="s">
        <v>105</v>
      </c>
      <c r="H3163" s="6" t="s">
        <v>19</v>
      </c>
      <c r="I3163" s="7">
        <v>19</v>
      </c>
      <c r="J3163" s="8">
        <v>73</v>
      </c>
      <c r="K3163" s="9">
        <v>1387</v>
      </c>
      <c r="L3163" s="9">
        <v>665.76</v>
      </c>
      <c r="M3163" s="10">
        <v>0.48</v>
      </c>
      <c r="N3163" s="4" t="s">
        <v>83</v>
      </c>
      <c r="O3163" s="4" t="str">
        <f>TEXT(Table1[[#This Row],[Invoice Date]],"yyyy")</f>
        <v>2021</v>
      </c>
      <c r="P3163" s="4" t="str">
        <f>TEXT(Table1[[#This Row],[Invoice Date]],"mmm")</f>
        <v>Mar</v>
      </c>
      <c r="Q3163" s="27">
        <f>WEEKNUM(Table1[[#This Row],[Invoice Date]]) + IF(YEAR(Table1[[#This Row],[Invoice Date]])=2021, 52, 0)</f>
        <v>64</v>
      </c>
    </row>
    <row r="3164" spans="2:17" ht="14.25" customHeight="1" x14ac:dyDescent="0.3">
      <c r="B3164" s="4" t="s">
        <v>25</v>
      </c>
      <c r="C3164" s="33">
        <v>1185733</v>
      </c>
      <c r="D3164" s="5">
        <v>44274</v>
      </c>
      <c r="E3164" s="4" t="s">
        <v>27</v>
      </c>
      <c r="F3164" s="4" t="s">
        <v>102</v>
      </c>
      <c r="G3164" s="4" t="s">
        <v>103</v>
      </c>
      <c r="H3164" s="6" t="s">
        <v>19</v>
      </c>
      <c r="I3164" s="7">
        <v>14</v>
      </c>
      <c r="J3164" s="8">
        <v>107</v>
      </c>
      <c r="K3164" s="9">
        <v>1498</v>
      </c>
      <c r="L3164" s="9">
        <v>554.26</v>
      </c>
      <c r="M3164" s="10">
        <v>0.37</v>
      </c>
      <c r="N3164" s="4" t="s">
        <v>24</v>
      </c>
      <c r="O3164" s="4" t="str">
        <f>TEXT(Table1[[#This Row],[Invoice Date]],"yyyy")</f>
        <v>2021</v>
      </c>
      <c r="P3164" s="4" t="str">
        <f>TEXT(Table1[[#This Row],[Invoice Date]],"mmm")</f>
        <v>Mar</v>
      </c>
      <c r="Q3164" s="27">
        <f>WEEKNUM(Table1[[#This Row],[Invoice Date]]) + IF(YEAR(Table1[[#This Row],[Invoice Date]])=2021, 52, 0)</f>
        <v>64</v>
      </c>
    </row>
    <row r="3165" spans="2:17" ht="14.25" customHeight="1" x14ac:dyDescent="0.3">
      <c r="B3165" s="4" t="s">
        <v>30</v>
      </c>
      <c r="C3165" s="34">
        <v>1128299</v>
      </c>
      <c r="D3165" s="5">
        <v>44274</v>
      </c>
      <c r="E3165" s="4" t="s">
        <v>27</v>
      </c>
      <c r="F3165" s="4" t="s">
        <v>104</v>
      </c>
      <c r="G3165" s="4" t="s">
        <v>105</v>
      </c>
      <c r="H3165" s="6" t="s">
        <v>23</v>
      </c>
      <c r="I3165" s="7">
        <v>18</v>
      </c>
      <c r="J3165" s="8">
        <v>88</v>
      </c>
      <c r="K3165" s="9">
        <v>1584</v>
      </c>
      <c r="L3165" s="9">
        <v>728.64</v>
      </c>
      <c r="M3165" s="10">
        <v>0.46</v>
      </c>
      <c r="N3165" s="4" t="s">
        <v>24</v>
      </c>
      <c r="O3165" s="4" t="str">
        <f>TEXT(Table1[[#This Row],[Invoice Date]],"yyyy")</f>
        <v>2021</v>
      </c>
      <c r="P3165" s="4" t="str">
        <f>TEXT(Table1[[#This Row],[Invoice Date]],"mmm")</f>
        <v>Mar</v>
      </c>
      <c r="Q3165" s="27">
        <f>WEEKNUM(Table1[[#This Row],[Invoice Date]]) + IF(YEAR(Table1[[#This Row],[Invoice Date]])=2021, 52, 0)</f>
        <v>64</v>
      </c>
    </row>
    <row r="3166" spans="2:17" ht="14.25" customHeight="1" x14ac:dyDescent="0.3">
      <c r="B3166" s="4" t="s">
        <v>30</v>
      </c>
      <c r="C3166" s="34">
        <v>1128299</v>
      </c>
      <c r="D3166" s="5">
        <v>44274</v>
      </c>
      <c r="E3166" s="4" t="s">
        <v>27</v>
      </c>
      <c r="F3166" s="4" t="s">
        <v>104</v>
      </c>
      <c r="G3166" s="4" t="s">
        <v>105</v>
      </c>
      <c r="H3166" s="6" t="s">
        <v>22</v>
      </c>
      <c r="I3166" s="7">
        <v>26</v>
      </c>
      <c r="J3166" s="8">
        <v>61</v>
      </c>
      <c r="K3166" s="9">
        <v>1586</v>
      </c>
      <c r="L3166" s="9">
        <v>666.12</v>
      </c>
      <c r="M3166" s="10">
        <v>0.42</v>
      </c>
      <c r="N3166" s="4" t="s">
        <v>24</v>
      </c>
      <c r="O3166" s="4" t="str">
        <f>TEXT(Table1[[#This Row],[Invoice Date]],"yyyy")</f>
        <v>2021</v>
      </c>
      <c r="P3166" s="4" t="str">
        <f>TEXT(Table1[[#This Row],[Invoice Date]],"mmm")</f>
        <v>Mar</v>
      </c>
      <c r="Q3166" s="27">
        <f>WEEKNUM(Table1[[#This Row],[Invoice Date]]) + IF(YEAR(Table1[[#This Row],[Invoice Date]])=2021, 52, 0)</f>
        <v>64</v>
      </c>
    </row>
    <row r="3167" spans="2:17" ht="14.25" customHeight="1" x14ac:dyDescent="0.3">
      <c r="B3167" s="4" t="s">
        <v>30</v>
      </c>
      <c r="C3167" s="34">
        <v>1128299</v>
      </c>
      <c r="D3167" s="5">
        <v>44274</v>
      </c>
      <c r="E3167" s="4" t="s">
        <v>27</v>
      </c>
      <c r="F3167" s="4" t="s">
        <v>104</v>
      </c>
      <c r="G3167" s="4" t="s">
        <v>105</v>
      </c>
      <c r="H3167" s="6" t="s">
        <v>23</v>
      </c>
      <c r="I3167" s="7">
        <v>23</v>
      </c>
      <c r="J3167" s="8">
        <v>69</v>
      </c>
      <c r="K3167" s="9">
        <v>1587</v>
      </c>
      <c r="L3167" s="9">
        <v>856.98</v>
      </c>
      <c r="M3167" s="10">
        <v>0.54</v>
      </c>
      <c r="N3167" s="4" t="s">
        <v>83</v>
      </c>
      <c r="O3167" s="4" t="str">
        <f>TEXT(Table1[[#This Row],[Invoice Date]],"yyyy")</f>
        <v>2021</v>
      </c>
      <c r="P3167" s="4" t="str">
        <f>TEXT(Table1[[#This Row],[Invoice Date]],"mmm")</f>
        <v>Mar</v>
      </c>
      <c r="Q3167" s="27">
        <f>WEEKNUM(Table1[[#This Row],[Invoice Date]]) + IF(YEAR(Table1[[#This Row],[Invoice Date]])=2021, 52, 0)</f>
        <v>64</v>
      </c>
    </row>
    <row r="3168" spans="2:17" ht="14.25" customHeight="1" x14ac:dyDescent="0.3">
      <c r="B3168" s="4" t="s">
        <v>30</v>
      </c>
      <c r="C3168" s="34">
        <v>1128299</v>
      </c>
      <c r="D3168" s="5">
        <v>44274</v>
      </c>
      <c r="E3168" s="4" t="s">
        <v>27</v>
      </c>
      <c r="F3168" s="4" t="s">
        <v>104</v>
      </c>
      <c r="G3168" s="4" t="s">
        <v>105</v>
      </c>
      <c r="H3168" s="6" t="s">
        <v>22</v>
      </c>
      <c r="I3168" s="7">
        <v>34</v>
      </c>
      <c r="J3168" s="8">
        <v>49</v>
      </c>
      <c r="K3168" s="9">
        <v>1666</v>
      </c>
      <c r="L3168" s="9">
        <v>783.02</v>
      </c>
      <c r="M3168" s="10">
        <v>0.47</v>
      </c>
      <c r="N3168" s="4" t="s">
        <v>83</v>
      </c>
      <c r="O3168" s="4" t="str">
        <f>TEXT(Table1[[#This Row],[Invoice Date]],"yyyy")</f>
        <v>2021</v>
      </c>
      <c r="P3168" s="4" t="str">
        <f>TEXT(Table1[[#This Row],[Invoice Date]],"mmm")</f>
        <v>Mar</v>
      </c>
      <c r="Q3168" s="27">
        <f>WEEKNUM(Table1[[#This Row],[Invoice Date]]) + IF(YEAR(Table1[[#This Row],[Invoice Date]])=2021, 52, 0)</f>
        <v>64</v>
      </c>
    </row>
    <row r="3169" spans="2:17" ht="14.25" customHeight="1" x14ac:dyDescent="0.3">
      <c r="B3169" s="4" t="s">
        <v>25</v>
      </c>
      <c r="C3169" s="33">
        <v>1185733</v>
      </c>
      <c r="D3169" s="5">
        <v>44274</v>
      </c>
      <c r="E3169" s="4" t="s">
        <v>27</v>
      </c>
      <c r="F3169" s="4" t="s">
        <v>102</v>
      </c>
      <c r="G3169" s="4" t="s">
        <v>103</v>
      </c>
      <c r="H3169" s="6" t="s">
        <v>19</v>
      </c>
      <c r="I3169" s="7">
        <v>20</v>
      </c>
      <c r="J3169" s="8">
        <v>98</v>
      </c>
      <c r="K3169" s="9">
        <v>1960</v>
      </c>
      <c r="L3169" s="9">
        <v>881.99999999999989</v>
      </c>
      <c r="M3169" s="10">
        <v>0.44999999999999996</v>
      </c>
      <c r="N3169" s="4" t="s">
        <v>83</v>
      </c>
      <c r="O3169" s="4" t="str">
        <f>TEXT(Table1[[#This Row],[Invoice Date]],"yyyy")</f>
        <v>2021</v>
      </c>
      <c r="P3169" s="4" t="str">
        <f>TEXT(Table1[[#This Row],[Invoice Date]],"mmm")</f>
        <v>Mar</v>
      </c>
      <c r="Q3169" s="27">
        <f>WEEKNUM(Table1[[#This Row],[Invoice Date]]) + IF(YEAR(Table1[[#This Row],[Invoice Date]])=2021, 52, 0)</f>
        <v>64</v>
      </c>
    </row>
    <row r="3170" spans="2:17" ht="14.25" customHeight="1" x14ac:dyDescent="0.3">
      <c r="B3170" s="4" t="s">
        <v>25</v>
      </c>
      <c r="C3170" s="33">
        <v>1185733</v>
      </c>
      <c r="D3170" s="5">
        <v>44274</v>
      </c>
      <c r="E3170" s="4" t="s">
        <v>27</v>
      </c>
      <c r="F3170" s="4" t="s">
        <v>102</v>
      </c>
      <c r="G3170" s="4" t="s">
        <v>103</v>
      </c>
      <c r="H3170" s="6" t="s">
        <v>22</v>
      </c>
      <c r="I3170" s="7">
        <v>32</v>
      </c>
      <c r="J3170" s="8">
        <v>65</v>
      </c>
      <c r="K3170" s="9">
        <v>2080</v>
      </c>
      <c r="L3170" s="9">
        <v>956.8</v>
      </c>
      <c r="M3170" s="10">
        <v>0.45999999999999996</v>
      </c>
      <c r="N3170" s="4" t="s">
        <v>83</v>
      </c>
      <c r="O3170" s="4" t="str">
        <f>TEXT(Table1[[#This Row],[Invoice Date]],"yyyy")</f>
        <v>2021</v>
      </c>
      <c r="P3170" s="4" t="str">
        <f>TEXT(Table1[[#This Row],[Invoice Date]],"mmm")</f>
        <v>Mar</v>
      </c>
      <c r="Q3170" s="27">
        <f>WEEKNUM(Table1[[#This Row],[Invoice Date]]) + IF(YEAR(Table1[[#This Row],[Invoice Date]])=2021, 52, 0)</f>
        <v>64</v>
      </c>
    </row>
    <row r="3171" spans="2:17" ht="14.25" customHeight="1" x14ac:dyDescent="0.3">
      <c r="B3171" s="4" t="s">
        <v>25</v>
      </c>
      <c r="C3171" s="33">
        <v>1185733</v>
      </c>
      <c r="D3171" s="5">
        <v>44274</v>
      </c>
      <c r="E3171" s="4" t="s">
        <v>27</v>
      </c>
      <c r="F3171" s="4" t="s">
        <v>102</v>
      </c>
      <c r="G3171" s="4" t="s">
        <v>103</v>
      </c>
      <c r="H3171" s="6" t="s">
        <v>22</v>
      </c>
      <c r="I3171" s="7">
        <v>24</v>
      </c>
      <c r="J3171" s="8">
        <v>88</v>
      </c>
      <c r="K3171" s="9">
        <v>2112</v>
      </c>
      <c r="L3171" s="9">
        <v>844.8</v>
      </c>
      <c r="M3171" s="10">
        <v>0.39999999999999997</v>
      </c>
      <c r="N3171" s="4" t="s">
        <v>24</v>
      </c>
      <c r="O3171" s="4" t="str">
        <f>TEXT(Table1[[#This Row],[Invoice Date]],"yyyy")</f>
        <v>2021</v>
      </c>
      <c r="P3171" s="4" t="str">
        <f>TEXT(Table1[[#This Row],[Invoice Date]],"mmm")</f>
        <v>Mar</v>
      </c>
      <c r="Q3171" s="27">
        <f>WEEKNUM(Table1[[#This Row],[Invoice Date]]) + IF(YEAR(Table1[[#This Row],[Invoice Date]])=2021, 52, 0)</f>
        <v>64</v>
      </c>
    </row>
    <row r="3172" spans="2:17" ht="14.25" customHeight="1" x14ac:dyDescent="0.3">
      <c r="B3172" s="4" t="s">
        <v>25</v>
      </c>
      <c r="C3172" s="33">
        <v>1185733</v>
      </c>
      <c r="D3172" s="5">
        <v>44274</v>
      </c>
      <c r="E3172" s="4" t="s">
        <v>27</v>
      </c>
      <c r="F3172" s="4" t="s">
        <v>102</v>
      </c>
      <c r="G3172" s="4" t="s">
        <v>103</v>
      </c>
      <c r="H3172" s="6" t="s">
        <v>23</v>
      </c>
      <c r="I3172" s="7">
        <v>20</v>
      </c>
      <c r="J3172" s="8">
        <v>112</v>
      </c>
      <c r="K3172" s="9">
        <v>2240</v>
      </c>
      <c r="L3172" s="9">
        <v>1030.4000000000001</v>
      </c>
      <c r="M3172" s="10">
        <v>0.46</v>
      </c>
      <c r="N3172" s="4" t="s">
        <v>24</v>
      </c>
      <c r="O3172" s="4" t="str">
        <f>TEXT(Table1[[#This Row],[Invoice Date]],"yyyy")</f>
        <v>2021</v>
      </c>
      <c r="P3172" s="4" t="str">
        <f>TEXT(Table1[[#This Row],[Invoice Date]],"mmm")</f>
        <v>Mar</v>
      </c>
      <c r="Q3172" s="27">
        <f>WEEKNUM(Table1[[#This Row],[Invoice Date]]) + IF(YEAR(Table1[[#This Row],[Invoice Date]])=2021, 52, 0)</f>
        <v>64</v>
      </c>
    </row>
    <row r="3173" spans="2:17" ht="14.25" customHeight="1" x14ac:dyDescent="0.3">
      <c r="B3173" s="4" t="s">
        <v>25</v>
      </c>
      <c r="C3173" s="33">
        <v>1185733</v>
      </c>
      <c r="D3173" s="5">
        <v>44274</v>
      </c>
      <c r="E3173" s="4" t="s">
        <v>27</v>
      </c>
      <c r="F3173" s="4" t="s">
        <v>102</v>
      </c>
      <c r="G3173" s="4" t="s">
        <v>103</v>
      </c>
      <c r="H3173" s="6" t="s">
        <v>23</v>
      </c>
      <c r="I3173" s="7">
        <v>24</v>
      </c>
      <c r="J3173" s="8">
        <v>102</v>
      </c>
      <c r="K3173" s="9">
        <v>2448</v>
      </c>
      <c r="L3173" s="9">
        <v>1248.48</v>
      </c>
      <c r="M3173" s="10">
        <v>0.51</v>
      </c>
      <c r="N3173" s="4" t="s">
        <v>83</v>
      </c>
      <c r="O3173" s="4" t="str">
        <f>TEXT(Table1[[#This Row],[Invoice Date]],"yyyy")</f>
        <v>2021</v>
      </c>
      <c r="P3173" s="4" t="str">
        <f>TEXT(Table1[[#This Row],[Invoice Date]],"mmm")</f>
        <v>Mar</v>
      </c>
      <c r="Q3173" s="27">
        <f>WEEKNUM(Table1[[#This Row],[Invoice Date]]) + IF(YEAR(Table1[[#This Row],[Invoice Date]])=2021, 52, 0)</f>
        <v>64</v>
      </c>
    </row>
    <row r="3174" spans="2:17" ht="14.25" customHeight="1" x14ac:dyDescent="0.3">
      <c r="B3174" s="4" t="s">
        <v>30</v>
      </c>
      <c r="C3174" s="34">
        <v>1128299</v>
      </c>
      <c r="D3174" s="5">
        <v>44274</v>
      </c>
      <c r="E3174" s="4" t="s">
        <v>27</v>
      </c>
      <c r="F3174" s="4" t="s">
        <v>104</v>
      </c>
      <c r="G3174" s="4" t="s">
        <v>105</v>
      </c>
      <c r="H3174" s="6" t="s">
        <v>17</v>
      </c>
      <c r="I3174" s="7">
        <v>14</v>
      </c>
      <c r="J3174" s="8">
        <v>182</v>
      </c>
      <c r="K3174" s="9">
        <v>2548</v>
      </c>
      <c r="L3174" s="9">
        <v>1172.0800000000002</v>
      </c>
      <c r="M3174" s="10">
        <v>0.46</v>
      </c>
      <c r="N3174" s="4" t="s">
        <v>24</v>
      </c>
      <c r="O3174" s="4" t="str">
        <f>TEXT(Table1[[#This Row],[Invoice Date]],"yyyy")</f>
        <v>2021</v>
      </c>
      <c r="P3174" s="4" t="str">
        <f>TEXT(Table1[[#This Row],[Invoice Date]],"mmm")</f>
        <v>Mar</v>
      </c>
      <c r="Q3174" s="27">
        <f>WEEKNUM(Table1[[#This Row],[Invoice Date]]) + IF(YEAR(Table1[[#This Row],[Invoice Date]])=2021, 52, 0)</f>
        <v>64</v>
      </c>
    </row>
    <row r="3175" spans="2:17" ht="14.25" customHeight="1" x14ac:dyDescent="0.3">
      <c r="B3175" s="4" t="s">
        <v>30</v>
      </c>
      <c r="C3175" s="34">
        <v>1128299</v>
      </c>
      <c r="D3175" s="5">
        <v>44274</v>
      </c>
      <c r="E3175" s="4" t="s">
        <v>27</v>
      </c>
      <c r="F3175" s="4" t="s">
        <v>104</v>
      </c>
      <c r="G3175" s="4" t="s">
        <v>105</v>
      </c>
      <c r="H3175" s="6" t="s">
        <v>17</v>
      </c>
      <c r="I3175" s="7">
        <v>19</v>
      </c>
      <c r="J3175" s="8">
        <v>154</v>
      </c>
      <c r="K3175" s="9">
        <v>2926</v>
      </c>
      <c r="L3175" s="9">
        <v>1463</v>
      </c>
      <c r="M3175" s="10">
        <v>0.5</v>
      </c>
      <c r="N3175" s="4" t="s">
        <v>83</v>
      </c>
      <c r="O3175" s="4" t="str">
        <f>TEXT(Table1[[#This Row],[Invoice Date]],"yyyy")</f>
        <v>2021</v>
      </c>
      <c r="P3175" s="4" t="str">
        <f>TEXT(Table1[[#This Row],[Invoice Date]],"mmm")</f>
        <v>Mar</v>
      </c>
      <c r="Q3175" s="27">
        <f>WEEKNUM(Table1[[#This Row],[Invoice Date]]) + IF(YEAR(Table1[[#This Row],[Invoice Date]])=2021, 52, 0)</f>
        <v>64</v>
      </c>
    </row>
    <row r="3176" spans="2:17" ht="14.25" customHeight="1" x14ac:dyDescent="0.3">
      <c r="B3176" s="4" t="s">
        <v>25</v>
      </c>
      <c r="C3176" s="33">
        <v>1185733</v>
      </c>
      <c r="D3176" s="5">
        <v>44274</v>
      </c>
      <c r="E3176" s="4" t="s">
        <v>27</v>
      </c>
      <c r="F3176" s="4" t="s">
        <v>102</v>
      </c>
      <c r="G3176" s="4" t="s">
        <v>103</v>
      </c>
      <c r="H3176" s="6" t="s">
        <v>17</v>
      </c>
      <c r="I3176" s="7">
        <v>15</v>
      </c>
      <c r="J3176" s="8">
        <v>206</v>
      </c>
      <c r="K3176" s="9">
        <v>3090</v>
      </c>
      <c r="L3176" s="9">
        <v>1452.3000000000002</v>
      </c>
      <c r="M3176" s="10">
        <v>0.47000000000000003</v>
      </c>
      <c r="N3176" s="4" t="s">
        <v>24</v>
      </c>
      <c r="O3176" s="4" t="str">
        <f>TEXT(Table1[[#This Row],[Invoice Date]],"yyyy")</f>
        <v>2021</v>
      </c>
      <c r="P3176" s="4" t="str">
        <f>TEXT(Table1[[#This Row],[Invoice Date]],"mmm")</f>
        <v>Mar</v>
      </c>
      <c r="Q3176" s="27">
        <f>WEEKNUM(Table1[[#This Row],[Invoice Date]]) + IF(YEAR(Table1[[#This Row],[Invoice Date]])=2021, 52, 0)</f>
        <v>64</v>
      </c>
    </row>
    <row r="3177" spans="2:17" ht="14.25" customHeight="1" x14ac:dyDescent="0.3">
      <c r="B3177" s="4" t="s">
        <v>25</v>
      </c>
      <c r="C3177" s="33">
        <v>1185733</v>
      </c>
      <c r="D3177" s="5">
        <v>44274</v>
      </c>
      <c r="E3177" s="4" t="s">
        <v>27</v>
      </c>
      <c r="F3177" s="4" t="s">
        <v>102</v>
      </c>
      <c r="G3177" s="4" t="s">
        <v>103</v>
      </c>
      <c r="H3177" s="6" t="s">
        <v>17</v>
      </c>
      <c r="I3177" s="7">
        <v>18</v>
      </c>
      <c r="J3177" s="8">
        <v>181</v>
      </c>
      <c r="K3177" s="9">
        <v>3258</v>
      </c>
      <c r="L3177" s="9">
        <v>1726.74</v>
      </c>
      <c r="M3177" s="10">
        <v>0.53</v>
      </c>
      <c r="N3177" s="4" t="s">
        <v>83</v>
      </c>
      <c r="O3177" s="4" t="str">
        <f>TEXT(Table1[[#This Row],[Invoice Date]],"yyyy")</f>
        <v>2021</v>
      </c>
      <c r="P3177" s="4" t="str">
        <f>TEXT(Table1[[#This Row],[Invoice Date]],"mmm")</f>
        <v>Mar</v>
      </c>
      <c r="Q3177" s="27">
        <f>WEEKNUM(Table1[[#This Row],[Invoice Date]]) + IF(YEAR(Table1[[#This Row],[Invoice Date]])=2021, 52, 0)</f>
        <v>64</v>
      </c>
    </row>
    <row r="3178" spans="2:17" ht="14.25" customHeight="1" x14ac:dyDescent="0.3">
      <c r="B3178" s="4" t="s">
        <v>26</v>
      </c>
      <c r="C3178" s="33">
        <v>1197831</v>
      </c>
      <c r="D3178" s="5">
        <v>44274</v>
      </c>
      <c r="E3178" s="4" t="s">
        <v>27</v>
      </c>
      <c r="F3178" s="4" t="s">
        <v>55</v>
      </c>
      <c r="G3178" s="4" t="s">
        <v>56</v>
      </c>
      <c r="H3178" s="6" t="s">
        <v>21</v>
      </c>
      <c r="I3178" s="7">
        <v>33</v>
      </c>
      <c r="J3178" s="8">
        <v>108</v>
      </c>
      <c r="K3178" s="9">
        <v>3564</v>
      </c>
      <c r="L3178" s="9">
        <v>2138.4</v>
      </c>
      <c r="M3178" s="10">
        <v>0.6</v>
      </c>
      <c r="N3178" s="4" t="s">
        <v>83</v>
      </c>
      <c r="O3178" s="4" t="str">
        <f>TEXT(Table1[[#This Row],[Invoice Date]],"yyyy")</f>
        <v>2021</v>
      </c>
      <c r="P3178" s="4" t="str">
        <f>TEXT(Table1[[#This Row],[Invoice Date]],"mmm")</f>
        <v>Mar</v>
      </c>
      <c r="Q3178" s="27">
        <f>WEEKNUM(Table1[[#This Row],[Invoice Date]]) + IF(YEAR(Table1[[#This Row],[Invoice Date]])=2021, 52, 0)</f>
        <v>64</v>
      </c>
    </row>
    <row r="3179" spans="2:17" ht="14.25" customHeight="1" x14ac:dyDescent="0.3">
      <c r="B3179" s="4" t="s">
        <v>26</v>
      </c>
      <c r="C3179" s="33">
        <v>1197831</v>
      </c>
      <c r="D3179" s="5">
        <v>44274</v>
      </c>
      <c r="E3179" s="4" t="s">
        <v>27</v>
      </c>
      <c r="F3179" s="4" t="s">
        <v>55</v>
      </c>
      <c r="G3179" s="4" t="s">
        <v>56</v>
      </c>
      <c r="H3179" s="6" t="s">
        <v>21</v>
      </c>
      <c r="I3179" s="7">
        <v>28</v>
      </c>
      <c r="J3179" s="8">
        <v>128</v>
      </c>
      <c r="K3179" s="9">
        <v>3584</v>
      </c>
      <c r="L3179" s="9">
        <v>1756.1599999999999</v>
      </c>
      <c r="M3179" s="10">
        <v>0.49</v>
      </c>
      <c r="N3179" s="4" t="s">
        <v>24</v>
      </c>
      <c r="O3179" s="4" t="str">
        <f>TEXT(Table1[[#This Row],[Invoice Date]],"yyyy")</f>
        <v>2021</v>
      </c>
      <c r="P3179" s="4" t="str">
        <f>TEXT(Table1[[#This Row],[Invoice Date]],"mmm")</f>
        <v>Mar</v>
      </c>
      <c r="Q3179" s="27">
        <f>WEEKNUM(Table1[[#This Row],[Invoice Date]]) + IF(YEAR(Table1[[#This Row],[Invoice Date]])=2021, 52, 0)</f>
        <v>64</v>
      </c>
    </row>
    <row r="3180" spans="2:17" ht="14.25" customHeight="1" x14ac:dyDescent="0.3">
      <c r="B3180" s="4" t="s">
        <v>34</v>
      </c>
      <c r="C3180" s="33">
        <v>1189833</v>
      </c>
      <c r="D3180" s="5">
        <v>44274</v>
      </c>
      <c r="E3180" s="4" t="s">
        <v>31</v>
      </c>
      <c r="F3180" s="4" t="s">
        <v>32</v>
      </c>
      <c r="G3180" s="4" t="s">
        <v>35</v>
      </c>
      <c r="H3180" s="6" t="s">
        <v>17</v>
      </c>
      <c r="I3180" s="7">
        <v>24</v>
      </c>
      <c r="J3180" s="8">
        <v>264</v>
      </c>
      <c r="K3180" s="9">
        <v>6336</v>
      </c>
      <c r="L3180" s="9">
        <v>2787.84</v>
      </c>
      <c r="M3180" s="10">
        <v>0.44</v>
      </c>
      <c r="N3180" s="4" t="s">
        <v>24</v>
      </c>
      <c r="O3180" s="4" t="str">
        <f>TEXT(Table1[[#This Row],[Invoice Date]],"yyyy")</f>
        <v>2021</v>
      </c>
      <c r="P3180" s="4" t="str">
        <f>TEXT(Table1[[#This Row],[Invoice Date]],"mmm")</f>
        <v>Mar</v>
      </c>
      <c r="Q3180" s="27">
        <f>WEEKNUM(Table1[[#This Row],[Invoice Date]]) + IF(YEAR(Table1[[#This Row],[Invoice Date]])=2021, 52, 0)</f>
        <v>64</v>
      </c>
    </row>
    <row r="3181" spans="2:17" ht="14.25" customHeight="1" x14ac:dyDescent="0.3">
      <c r="B3181" s="4" t="s">
        <v>34</v>
      </c>
      <c r="C3181" s="33">
        <v>1189833</v>
      </c>
      <c r="D3181" s="5">
        <v>44274</v>
      </c>
      <c r="E3181" s="4" t="s">
        <v>31</v>
      </c>
      <c r="F3181" s="4" t="s">
        <v>32</v>
      </c>
      <c r="G3181" s="4" t="s">
        <v>35</v>
      </c>
      <c r="H3181" s="6" t="s">
        <v>17</v>
      </c>
      <c r="I3181" s="7">
        <v>32</v>
      </c>
      <c r="J3181" s="8">
        <v>216</v>
      </c>
      <c r="K3181" s="9">
        <v>6912</v>
      </c>
      <c r="L3181" s="9">
        <v>3456</v>
      </c>
      <c r="M3181" s="10">
        <v>0.5</v>
      </c>
      <c r="N3181" s="4" t="s">
        <v>83</v>
      </c>
      <c r="O3181" s="4" t="str">
        <f>TEXT(Table1[[#This Row],[Invoice Date]],"yyyy")</f>
        <v>2021</v>
      </c>
      <c r="P3181" s="4" t="str">
        <f>TEXT(Table1[[#This Row],[Invoice Date]],"mmm")</f>
        <v>Mar</v>
      </c>
      <c r="Q3181" s="27">
        <f>WEEKNUM(Table1[[#This Row],[Invoice Date]]) + IF(YEAR(Table1[[#This Row],[Invoice Date]])=2021, 52, 0)</f>
        <v>64</v>
      </c>
    </row>
    <row r="3182" spans="2:17" ht="14.25" customHeight="1" x14ac:dyDescent="0.3">
      <c r="B3182" s="4" t="s">
        <v>30</v>
      </c>
      <c r="C3182" s="34">
        <v>1128299</v>
      </c>
      <c r="D3182" s="5">
        <v>44274</v>
      </c>
      <c r="E3182" s="4" t="s">
        <v>27</v>
      </c>
      <c r="F3182" s="4" t="s">
        <v>104</v>
      </c>
      <c r="G3182" s="4" t="s">
        <v>105</v>
      </c>
      <c r="H3182" s="6" t="s">
        <v>21</v>
      </c>
      <c r="I3182" s="7">
        <v>19.999999999999996</v>
      </c>
      <c r="J3182" s="8">
        <v>125</v>
      </c>
      <c r="K3182" s="9">
        <v>24999.999999999996</v>
      </c>
      <c r="L3182" s="9">
        <v>10000</v>
      </c>
      <c r="M3182" s="10">
        <v>0.4</v>
      </c>
      <c r="N3182" s="4" t="s">
        <v>83</v>
      </c>
      <c r="O3182" s="4" t="str">
        <f>TEXT(Table1[[#This Row],[Invoice Date]],"yyyy")</f>
        <v>2021</v>
      </c>
      <c r="P3182" s="4" t="str">
        <f>TEXT(Table1[[#This Row],[Invoice Date]],"mmm")</f>
        <v>Mar</v>
      </c>
      <c r="Q3182" s="27">
        <f>WEEKNUM(Table1[[#This Row],[Invoice Date]]) + IF(YEAR(Table1[[#This Row],[Invoice Date]])=2021, 52, 0)</f>
        <v>64</v>
      </c>
    </row>
    <row r="3183" spans="2:17" ht="14.25" customHeight="1" x14ac:dyDescent="0.3">
      <c r="B3183" s="4" t="s">
        <v>30</v>
      </c>
      <c r="C3183" s="34">
        <v>1128299</v>
      </c>
      <c r="D3183" s="5">
        <v>44274</v>
      </c>
      <c r="E3183" s="4" t="s">
        <v>27</v>
      </c>
      <c r="F3183" s="4" t="s">
        <v>104</v>
      </c>
      <c r="G3183" s="4" t="s">
        <v>105</v>
      </c>
      <c r="H3183" s="6" t="s">
        <v>20</v>
      </c>
      <c r="I3183" s="7">
        <v>10.000000000000002</v>
      </c>
      <c r="J3183" s="8">
        <v>275</v>
      </c>
      <c r="K3183" s="9">
        <v>27500.000000000004</v>
      </c>
      <c r="L3183" s="9">
        <v>11000.000000000002</v>
      </c>
      <c r="M3183" s="10">
        <v>0.4</v>
      </c>
      <c r="N3183" s="4" t="s">
        <v>83</v>
      </c>
      <c r="O3183" s="4" t="str">
        <f>TEXT(Table1[[#This Row],[Invoice Date]],"yyyy")</f>
        <v>2021</v>
      </c>
      <c r="P3183" s="4" t="str">
        <f>TEXT(Table1[[#This Row],[Invoice Date]],"mmm")</f>
        <v>Mar</v>
      </c>
      <c r="Q3183" s="27">
        <f>WEEKNUM(Table1[[#This Row],[Invoice Date]]) + IF(YEAR(Table1[[#This Row],[Invoice Date]])=2021, 52, 0)</f>
        <v>64</v>
      </c>
    </row>
    <row r="3184" spans="2:17" ht="14.25" customHeight="1" x14ac:dyDescent="0.3">
      <c r="B3184" s="4" t="s">
        <v>25</v>
      </c>
      <c r="C3184" s="33">
        <v>1185733</v>
      </c>
      <c r="D3184" s="5">
        <v>44274</v>
      </c>
      <c r="E3184" s="4" t="s">
        <v>27</v>
      </c>
      <c r="F3184" s="4" t="s">
        <v>102</v>
      </c>
      <c r="G3184" s="4" t="s">
        <v>103</v>
      </c>
      <c r="H3184" s="6" t="s">
        <v>20</v>
      </c>
      <c r="I3184" s="7">
        <v>10.000000000000002</v>
      </c>
      <c r="J3184" s="8">
        <v>350</v>
      </c>
      <c r="K3184" s="9">
        <v>35000.000000000007</v>
      </c>
      <c r="L3184" s="9">
        <v>14000.000000000004</v>
      </c>
      <c r="M3184" s="10">
        <v>0.4</v>
      </c>
      <c r="N3184" s="4" t="s">
        <v>83</v>
      </c>
      <c r="O3184" s="4" t="str">
        <f>TEXT(Table1[[#This Row],[Invoice Date]],"yyyy")</f>
        <v>2021</v>
      </c>
      <c r="P3184" s="4" t="str">
        <f>TEXT(Table1[[#This Row],[Invoice Date]],"mmm")</f>
        <v>Mar</v>
      </c>
      <c r="Q3184" s="27">
        <f>WEEKNUM(Table1[[#This Row],[Invoice Date]]) + IF(YEAR(Table1[[#This Row],[Invoice Date]])=2021, 52, 0)</f>
        <v>64</v>
      </c>
    </row>
    <row r="3185" spans="2:17" ht="14.25" customHeight="1" x14ac:dyDescent="0.3">
      <c r="B3185" s="4" t="s">
        <v>25</v>
      </c>
      <c r="C3185" s="33">
        <v>1185733</v>
      </c>
      <c r="D3185" s="5">
        <v>44274</v>
      </c>
      <c r="E3185" s="4" t="s">
        <v>27</v>
      </c>
      <c r="F3185" s="4" t="s">
        <v>102</v>
      </c>
      <c r="G3185" s="4" t="s">
        <v>103</v>
      </c>
      <c r="H3185" s="6" t="s">
        <v>21</v>
      </c>
      <c r="I3185" s="7">
        <v>19.999999999999996</v>
      </c>
      <c r="J3185" s="8">
        <v>200</v>
      </c>
      <c r="K3185" s="9">
        <v>39999.999999999993</v>
      </c>
      <c r="L3185" s="9">
        <v>15999.999999999998</v>
      </c>
      <c r="M3185" s="10">
        <v>0.4</v>
      </c>
      <c r="N3185" s="4" t="s">
        <v>83</v>
      </c>
      <c r="O3185" s="4" t="str">
        <f>TEXT(Table1[[#This Row],[Invoice Date]],"yyyy")</f>
        <v>2021</v>
      </c>
      <c r="P3185" s="4" t="str">
        <f>TEXT(Table1[[#This Row],[Invoice Date]],"mmm")</f>
        <v>Mar</v>
      </c>
      <c r="Q3185" s="27">
        <f>WEEKNUM(Table1[[#This Row],[Invoice Date]]) + IF(YEAR(Table1[[#This Row],[Invoice Date]])=2021, 52, 0)</f>
        <v>64</v>
      </c>
    </row>
    <row r="3186" spans="2:17" ht="14.25" customHeight="1" x14ac:dyDescent="0.3">
      <c r="B3186" s="4" t="s">
        <v>30</v>
      </c>
      <c r="C3186" s="34">
        <v>1128299</v>
      </c>
      <c r="D3186" s="5">
        <v>44274</v>
      </c>
      <c r="E3186" s="4" t="s">
        <v>27</v>
      </c>
      <c r="F3186" s="4" t="s">
        <v>104</v>
      </c>
      <c r="G3186" s="4" t="s">
        <v>105</v>
      </c>
      <c r="H3186" s="6" t="s">
        <v>19</v>
      </c>
      <c r="I3186" s="7">
        <v>20</v>
      </c>
      <c r="J3186" s="8">
        <v>250</v>
      </c>
      <c r="K3186" s="9">
        <v>50000</v>
      </c>
      <c r="L3186" s="9">
        <v>17500</v>
      </c>
      <c r="M3186" s="10">
        <v>0.35</v>
      </c>
      <c r="N3186" s="4" t="s">
        <v>83</v>
      </c>
      <c r="O3186" s="4" t="str">
        <f>TEXT(Table1[[#This Row],[Invoice Date]],"yyyy")</f>
        <v>2021</v>
      </c>
      <c r="P3186" s="4" t="str">
        <f>TEXT(Table1[[#This Row],[Invoice Date]],"mmm")</f>
        <v>Mar</v>
      </c>
      <c r="Q3186" s="27">
        <f>WEEKNUM(Table1[[#This Row],[Invoice Date]]) + IF(YEAR(Table1[[#This Row],[Invoice Date]])=2021, 52, 0)</f>
        <v>64</v>
      </c>
    </row>
    <row r="3187" spans="2:17" ht="14.25" customHeight="1" x14ac:dyDescent="0.3">
      <c r="B3187" s="4" t="s">
        <v>30</v>
      </c>
      <c r="C3187" s="34">
        <v>1128299</v>
      </c>
      <c r="D3187" s="5">
        <v>44274</v>
      </c>
      <c r="E3187" s="4" t="s">
        <v>27</v>
      </c>
      <c r="F3187" s="4" t="s">
        <v>104</v>
      </c>
      <c r="G3187" s="4" t="s">
        <v>105</v>
      </c>
      <c r="H3187" s="6" t="s">
        <v>22</v>
      </c>
      <c r="I3187" s="7">
        <v>35.000000000000007</v>
      </c>
      <c r="J3187" s="8">
        <v>175</v>
      </c>
      <c r="K3187" s="9">
        <v>61250.000000000015</v>
      </c>
      <c r="L3187" s="9">
        <v>21437.500000000004</v>
      </c>
      <c r="M3187" s="10">
        <v>0.35</v>
      </c>
      <c r="N3187" s="4" t="s">
        <v>83</v>
      </c>
      <c r="O3187" s="4" t="str">
        <f>TEXT(Table1[[#This Row],[Invoice Date]],"yyyy")</f>
        <v>2021</v>
      </c>
      <c r="P3187" s="4" t="str">
        <f>TEXT(Table1[[#This Row],[Invoice Date]],"mmm")</f>
        <v>Mar</v>
      </c>
      <c r="Q3187" s="27">
        <f>WEEKNUM(Table1[[#This Row],[Invoice Date]]) + IF(YEAR(Table1[[#This Row],[Invoice Date]])=2021, 52, 0)</f>
        <v>64</v>
      </c>
    </row>
    <row r="3188" spans="2:17" ht="14.25" customHeight="1" x14ac:dyDescent="0.3">
      <c r="B3188" s="4" t="s">
        <v>25</v>
      </c>
      <c r="C3188" s="33">
        <v>1185733</v>
      </c>
      <c r="D3188" s="5">
        <v>44274</v>
      </c>
      <c r="E3188" s="4" t="s">
        <v>27</v>
      </c>
      <c r="F3188" s="4" t="s">
        <v>102</v>
      </c>
      <c r="G3188" s="4" t="s">
        <v>103</v>
      </c>
      <c r="H3188" s="6" t="s">
        <v>19</v>
      </c>
      <c r="I3188" s="7">
        <v>20</v>
      </c>
      <c r="J3188" s="8">
        <v>325</v>
      </c>
      <c r="K3188" s="9">
        <v>65000</v>
      </c>
      <c r="L3188" s="9">
        <v>22750</v>
      </c>
      <c r="M3188" s="10">
        <v>0.35</v>
      </c>
      <c r="N3188" s="4" t="s">
        <v>83</v>
      </c>
      <c r="O3188" s="4" t="str">
        <f>TEXT(Table1[[#This Row],[Invoice Date]],"yyyy")</f>
        <v>2021</v>
      </c>
      <c r="P3188" s="4" t="str">
        <f>TEXT(Table1[[#This Row],[Invoice Date]],"mmm")</f>
        <v>Mar</v>
      </c>
      <c r="Q3188" s="27">
        <f>WEEKNUM(Table1[[#This Row],[Invoice Date]]) + IF(YEAR(Table1[[#This Row],[Invoice Date]])=2021, 52, 0)</f>
        <v>64</v>
      </c>
    </row>
    <row r="3189" spans="2:17" ht="14.25" customHeight="1" x14ac:dyDescent="0.3">
      <c r="B3189" s="4" t="s">
        <v>30</v>
      </c>
      <c r="C3189" s="34">
        <v>1128299</v>
      </c>
      <c r="D3189" s="5">
        <v>44274</v>
      </c>
      <c r="E3189" s="4" t="s">
        <v>27</v>
      </c>
      <c r="F3189" s="4" t="s">
        <v>104</v>
      </c>
      <c r="G3189" s="4" t="s">
        <v>105</v>
      </c>
      <c r="H3189" s="6" t="s">
        <v>23</v>
      </c>
      <c r="I3189" s="7">
        <v>25</v>
      </c>
      <c r="J3189" s="8">
        <v>275</v>
      </c>
      <c r="K3189" s="9">
        <v>68750</v>
      </c>
      <c r="L3189" s="9">
        <v>27500</v>
      </c>
      <c r="M3189" s="10">
        <v>0.4</v>
      </c>
      <c r="N3189" s="4" t="s">
        <v>83</v>
      </c>
      <c r="O3189" s="4" t="str">
        <f>TEXT(Table1[[#This Row],[Invoice Date]],"yyyy")</f>
        <v>2021</v>
      </c>
      <c r="P3189" s="4" t="str">
        <f>TEXT(Table1[[#This Row],[Invoice Date]],"mmm")</f>
        <v>Mar</v>
      </c>
      <c r="Q3189" s="27">
        <f>WEEKNUM(Table1[[#This Row],[Invoice Date]]) + IF(YEAR(Table1[[#This Row],[Invoice Date]])=2021, 52, 0)</f>
        <v>64</v>
      </c>
    </row>
    <row r="3190" spans="2:17" ht="14.25" customHeight="1" x14ac:dyDescent="0.3">
      <c r="B3190" s="4" t="s">
        <v>25</v>
      </c>
      <c r="C3190" s="33">
        <v>1185733</v>
      </c>
      <c r="D3190" s="5">
        <v>44274</v>
      </c>
      <c r="E3190" s="4" t="s">
        <v>27</v>
      </c>
      <c r="F3190" s="4" t="s">
        <v>102</v>
      </c>
      <c r="G3190" s="4" t="s">
        <v>103</v>
      </c>
      <c r="H3190" s="6" t="s">
        <v>23</v>
      </c>
      <c r="I3190" s="7">
        <v>25</v>
      </c>
      <c r="J3190" s="8">
        <v>350</v>
      </c>
      <c r="K3190" s="9">
        <v>87500</v>
      </c>
      <c r="L3190" s="9">
        <v>35000</v>
      </c>
      <c r="M3190" s="10">
        <v>0.4</v>
      </c>
      <c r="N3190" s="4" t="s">
        <v>83</v>
      </c>
      <c r="O3190" s="4" t="str">
        <f>TEXT(Table1[[#This Row],[Invoice Date]],"yyyy")</f>
        <v>2021</v>
      </c>
      <c r="P3190" s="4" t="str">
        <f>TEXT(Table1[[#This Row],[Invoice Date]],"mmm")</f>
        <v>Mar</v>
      </c>
      <c r="Q3190" s="27">
        <f>WEEKNUM(Table1[[#This Row],[Invoice Date]]) + IF(YEAR(Table1[[#This Row],[Invoice Date]])=2021, 52, 0)</f>
        <v>64</v>
      </c>
    </row>
    <row r="3191" spans="2:17" ht="14.25" customHeight="1" x14ac:dyDescent="0.3">
      <c r="B3191" s="4" t="s">
        <v>25</v>
      </c>
      <c r="C3191" s="33">
        <v>1185733</v>
      </c>
      <c r="D3191" s="5">
        <v>44274</v>
      </c>
      <c r="E3191" s="4" t="s">
        <v>27</v>
      </c>
      <c r="F3191" s="4" t="s">
        <v>102</v>
      </c>
      <c r="G3191" s="4" t="s">
        <v>103</v>
      </c>
      <c r="H3191" s="6" t="s">
        <v>22</v>
      </c>
      <c r="I3191" s="7">
        <v>35.000000000000007</v>
      </c>
      <c r="J3191" s="8">
        <v>250</v>
      </c>
      <c r="K3191" s="9">
        <v>87500.000000000015</v>
      </c>
      <c r="L3191" s="9">
        <v>30625.000000000004</v>
      </c>
      <c r="M3191" s="10">
        <v>0.35</v>
      </c>
      <c r="N3191" s="4" t="s">
        <v>83</v>
      </c>
      <c r="O3191" s="4" t="str">
        <f>TEXT(Table1[[#This Row],[Invoice Date]],"yyyy")</f>
        <v>2021</v>
      </c>
      <c r="P3191" s="4" t="str">
        <f>TEXT(Table1[[#This Row],[Invoice Date]],"mmm")</f>
        <v>Mar</v>
      </c>
      <c r="Q3191" s="27">
        <f>WEEKNUM(Table1[[#This Row],[Invoice Date]]) + IF(YEAR(Table1[[#This Row],[Invoice Date]])=2021, 52, 0)</f>
        <v>64</v>
      </c>
    </row>
    <row r="3192" spans="2:17" ht="14.25" customHeight="1" x14ac:dyDescent="0.3">
      <c r="B3192" s="4" t="s">
        <v>30</v>
      </c>
      <c r="C3192" s="34">
        <v>1128299</v>
      </c>
      <c r="D3192" s="5">
        <v>44274</v>
      </c>
      <c r="E3192" s="4" t="s">
        <v>27</v>
      </c>
      <c r="F3192" s="4" t="s">
        <v>104</v>
      </c>
      <c r="G3192" s="4" t="s">
        <v>105</v>
      </c>
      <c r="H3192" s="6" t="s">
        <v>17</v>
      </c>
      <c r="I3192" s="7">
        <v>20</v>
      </c>
      <c r="J3192" s="8">
        <v>570</v>
      </c>
      <c r="K3192" s="9">
        <v>114000</v>
      </c>
      <c r="L3192" s="9">
        <v>45600</v>
      </c>
      <c r="M3192" s="10">
        <v>0.4</v>
      </c>
      <c r="N3192" s="4" t="s">
        <v>83</v>
      </c>
      <c r="O3192" s="4" t="str">
        <f>TEXT(Table1[[#This Row],[Invoice Date]],"yyyy")</f>
        <v>2021</v>
      </c>
      <c r="P3192" s="4" t="str">
        <f>TEXT(Table1[[#This Row],[Invoice Date]],"mmm")</f>
        <v>Mar</v>
      </c>
      <c r="Q3192" s="27">
        <f>WEEKNUM(Table1[[#This Row],[Invoice Date]]) + IF(YEAR(Table1[[#This Row],[Invoice Date]])=2021, 52, 0)</f>
        <v>64</v>
      </c>
    </row>
    <row r="3193" spans="2:17" ht="14.25" customHeight="1" x14ac:dyDescent="0.3">
      <c r="B3193" s="4" t="s">
        <v>25</v>
      </c>
      <c r="C3193" s="33">
        <v>1185733</v>
      </c>
      <c r="D3193" s="5">
        <v>44274</v>
      </c>
      <c r="E3193" s="4" t="s">
        <v>27</v>
      </c>
      <c r="F3193" s="4" t="s">
        <v>102</v>
      </c>
      <c r="G3193" s="4" t="s">
        <v>103</v>
      </c>
      <c r="H3193" s="6" t="s">
        <v>17</v>
      </c>
      <c r="I3193" s="7">
        <v>20</v>
      </c>
      <c r="J3193" s="8">
        <v>645</v>
      </c>
      <c r="K3193" s="9">
        <v>129000</v>
      </c>
      <c r="L3193" s="9">
        <v>51600</v>
      </c>
      <c r="M3193" s="10">
        <v>0.4</v>
      </c>
      <c r="N3193" s="4" t="s">
        <v>83</v>
      </c>
      <c r="O3193" s="4" t="str">
        <f>TEXT(Table1[[#This Row],[Invoice Date]],"yyyy")</f>
        <v>2021</v>
      </c>
      <c r="P3193" s="4" t="str">
        <f>TEXT(Table1[[#This Row],[Invoice Date]],"mmm")</f>
        <v>Mar</v>
      </c>
      <c r="Q3193" s="27">
        <f>WEEKNUM(Table1[[#This Row],[Invoice Date]]) + IF(YEAR(Table1[[#This Row],[Invoice Date]])=2021, 52, 0)</f>
        <v>64</v>
      </c>
    </row>
    <row r="3194" spans="2:17" ht="14.25" customHeight="1" x14ac:dyDescent="0.3">
      <c r="B3194" s="4" t="s">
        <v>26</v>
      </c>
      <c r="C3194" s="33">
        <v>1197831</v>
      </c>
      <c r="D3194" s="5">
        <v>44274</v>
      </c>
      <c r="E3194" s="4" t="s">
        <v>27</v>
      </c>
      <c r="F3194" s="4" t="s">
        <v>55</v>
      </c>
      <c r="G3194" s="4" t="s">
        <v>56</v>
      </c>
      <c r="H3194" s="6" t="s">
        <v>21</v>
      </c>
      <c r="I3194" s="7">
        <v>35</v>
      </c>
      <c r="J3194" s="8">
        <v>400</v>
      </c>
      <c r="K3194" s="9">
        <v>140000</v>
      </c>
      <c r="L3194" s="9">
        <v>63000</v>
      </c>
      <c r="M3194" s="10">
        <v>0.45</v>
      </c>
      <c r="N3194" s="4" t="s">
        <v>24</v>
      </c>
      <c r="O3194" s="4" t="str">
        <f>TEXT(Table1[[#This Row],[Invoice Date]],"yyyy")</f>
        <v>2021</v>
      </c>
      <c r="P3194" s="4" t="str">
        <f>TEXT(Table1[[#This Row],[Invoice Date]],"mmm")</f>
        <v>Mar</v>
      </c>
      <c r="Q3194" s="27">
        <f>WEEKNUM(Table1[[#This Row],[Invoice Date]]) + IF(YEAR(Table1[[#This Row],[Invoice Date]])=2021, 52, 0)</f>
        <v>64</v>
      </c>
    </row>
    <row r="3195" spans="2:17" ht="14.25" customHeight="1" x14ac:dyDescent="0.3">
      <c r="B3195" s="4" t="s">
        <v>34</v>
      </c>
      <c r="C3195" s="33">
        <v>1189833</v>
      </c>
      <c r="D3195" s="5">
        <v>44274</v>
      </c>
      <c r="E3195" s="4" t="s">
        <v>31</v>
      </c>
      <c r="F3195" s="4" t="s">
        <v>32</v>
      </c>
      <c r="G3195" s="4" t="s">
        <v>35</v>
      </c>
      <c r="H3195" s="6" t="s">
        <v>17</v>
      </c>
      <c r="I3195" s="7">
        <v>35</v>
      </c>
      <c r="J3195" s="8">
        <v>800</v>
      </c>
      <c r="K3195" s="9">
        <v>280000</v>
      </c>
      <c r="L3195" s="9">
        <v>112000</v>
      </c>
      <c r="M3195" s="10">
        <v>0.4</v>
      </c>
      <c r="N3195" s="4" t="s">
        <v>24</v>
      </c>
      <c r="O3195" s="4" t="str">
        <f>TEXT(Table1[[#This Row],[Invoice Date]],"yyyy")</f>
        <v>2021</v>
      </c>
      <c r="P3195" s="4" t="str">
        <f>TEXT(Table1[[#This Row],[Invoice Date]],"mmm")</f>
        <v>Mar</v>
      </c>
      <c r="Q3195" s="27">
        <f>WEEKNUM(Table1[[#This Row],[Invoice Date]]) + IF(YEAR(Table1[[#This Row],[Invoice Date]])=2021, 52, 0)</f>
        <v>64</v>
      </c>
    </row>
    <row r="3196" spans="2:17" ht="14.25" customHeight="1" x14ac:dyDescent="0.3">
      <c r="B3196" s="4" t="s">
        <v>30</v>
      </c>
      <c r="C3196" s="34">
        <v>1128299</v>
      </c>
      <c r="D3196" s="5">
        <v>44275</v>
      </c>
      <c r="E3196" s="4" t="s">
        <v>15</v>
      </c>
      <c r="F3196" s="4" t="s">
        <v>119</v>
      </c>
      <c r="G3196" s="4" t="s">
        <v>120</v>
      </c>
      <c r="H3196" s="6" t="s">
        <v>21</v>
      </c>
      <c r="I3196" s="7">
        <v>29</v>
      </c>
      <c r="J3196" s="8">
        <v>7</v>
      </c>
      <c r="K3196" s="9">
        <v>203</v>
      </c>
      <c r="L3196" s="9">
        <v>93.38</v>
      </c>
      <c r="M3196" s="10">
        <v>0.45999999999999996</v>
      </c>
      <c r="N3196" s="4" t="s">
        <v>83</v>
      </c>
      <c r="O3196" s="4" t="str">
        <f>TEXT(Table1[[#This Row],[Invoice Date]],"yyyy")</f>
        <v>2021</v>
      </c>
      <c r="P3196" s="4" t="str">
        <f>TEXT(Table1[[#This Row],[Invoice Date]],"mmm")</f>
        <v>Mar</v>
      </c>
      <c r="Q3196" s="27">
        <f>WEEKNUM(Table1[[#This Row],[Invoice Date]]) + IF(YEAR(Table1[[#This Row],[Invoice Date]])=2021, 52, 0)</f>
        <v>64</v>
      </c>
    </row>
    <row r="3197" spans="2:17" ht="14.25" customHeight="1" x14ac:dyDescent="0.3">
      <c r="B3197" s="4" t="s">
        <v>30</v>
      </c>
      <c r="C3197" s="34">
        <v>1128299</v>
      </c>
      <c r="D3197" s="5">
        <v>44275</v>
      </c>
      <c r="E3197" s="4" t="s">
        <v>15</v>
      </c>
      <c r="F3197" s="4" t="s">
        <v>119</v>
      </c>
      <c r="G3197" s="4" t="s">
        <v>120</v>
      </c>
      <c r="H3197" s="6" t="s">
        <v>22</v>
      </c>
      <c r="I3197" s="7">
        <v>43</v>
      </c>
      <c r="J3197" s="8">
        <v>22</v>
      </c>
      <c r="K3197" s="9">
        <v>946</v>
      </c>
      <c r="L3197" s="9">
        <v>406.78</v>
      </c>
      <c r="M3197" s="10">
        <v>0.43</v>
      </c>
      <c r="N3197" s="4" t="s">
        <v>83</v>
      </c>
      <c r="O3197" s="4" t="str">
        <f>TEXT(Table1[[#This Row],[Invoice Date]],"yyyy")</f>
        <v>2021</v>
      </c>
      <c r="P3197" s="4" t="str">
        <f>TEXT(Table1[[#This Row],[Invoice Date]],"mmm")</f>
        <v>Mar</v>
      </c>
      <c r="Q3197" s="27">
        <f>WEEKNUM(Table1[[#This Row],[Invoice Date]]) + IF(YEAR(Table1[[#This Row],[Invoice Date]])=2021, 52, 0)</f>
        <v>64</v>
      </c>
    </row>
    <row r="3198" spans="2:17" ht="14.25" customHeight="1" x14ac:dyDescent="0.3">
      <c r="B3198" s="4" t="s">
        <v>30</v>
      </c>
      <c r="C3198" s="34">
        <v>1128299</v>
      </c>
      <c r="D3198" s="5">
        <v>44275</v>
      </c>
      <c r="E3198" s="4" t="s">
        <v>15</v>
      </c>
      <c r="F3198" s="4" t="s">
        <v>119</v>
      </c>
      <c r="G3198" s="4" t="s">
        <v>120</v>
      </c>
      <c r="H3198" s="6" t="s">
        <v>20</v>
      </c>
      <c r="I3198" s="7">
        <v>24</v>
      </c>
      <c r="J3198" s="8">
        <v>53</v>
      </c>
      <c r="K3198" s="9">
        <v>1272</v>
      </c>
      <c r="L3198" s="9">
        <v>623.28</v>
      </c>
      <c r="M3198" s="10">
        <v>0.49</v>
      </c>
      <c r="N3198" s="4" t="s">
        <v>83</v>
      </c>
      <c r="O3198" s="4" t="str">
        <f>TEXT(Table1[[#This Row],[Invoice Date]],"yyyy")</f>
        <v>2021</v>
      </c>
      <c r="P3198" s="4" t="str">
        <f>TEXT(Table1[[#This Row],[Invoice Date]],"mmm")</f>
        <v>Mar</v>
      </c>
      <c r="Q3198" s="27">
        <f>WEEKNUM(Table1[[#This Row],[Invoice Date]]) + IF(YEAR(Table1[[#This Row],[Invoice Date]])=2021, 52, 0)</f>
        <v>64</v>
      </c>
    </row>
    <row r="3199" spans="2:17" ht="14.25" customHeight="1" x14ac:dyDescent="0.3">
      <c r="B3199" s="4" t="s">
        <v>30</v>
      </c>
      <c r="C3199" s="34">
        <v>1128299</v>
      </c>
      <c r="D3199" s="5">
        <v>44275</v>
      </c>
      <c r="E3199" s="4" t="s">
        <v>15</v>
      </c>
      <c r="F3199" s="4" t="s">
        <v>119</v>
      </c>
      <c r="G3199" s="4" t="s">
        <v>120</v>
      </c>
      <c r="H3199" s="6" t="s">
        <v>19</v>
      </c>
      <c r="I3199" s="7">
        <v>34</v>
      </c>
      <c r="J3199" s="8">
        <v>39</v>
      </c>
      <c r="K3199" s="9">
        <v>1326</v>
      </c>
      <c r="L3199" s="9">
        <v>623.21999999999991</v>
      </c>
      <c r="M3199" s="10">
        <v>0.47</v>
      </c>
      <c r="N3199" s="4" t="s">
        <v>83</v>
      </c>
      <c r="O3199" s="4" t="str">
        <f>TEXT(Table1[[#This Row],[Invoice Date]],"yyyy")</f>
        <v>2021</v>
      </c>
      <c r="P3199" s="4" t="str">
        <f>TEXT(Table1[[#This Row],[Invoice Date]],"mmm")</f>
        <v>Mar</v>
      </c>
      <c r="Q3199" s="27">
        <f>WEEKNUM(Table1[[#This Row],[Invoice Date]]) + IF(YEAR(Table1[[#This Row],[Invoice Date]])=2021, 52, 0)</f>
        <v>64</v>
      </c>
    </row>
    <row r="3200" spans="2:17" ht="14.25" customHeight="1" x14ac:dyDescent="0.3">
      <c r="B3200" s="4" t="s">
        <v>30</v>
      </c>
      <c r="C3200" s="34">
        <v>1128299</v>
      </c>
      <c r="D3200" s="5">
        <v>44275</v>
      </c>
      <c r="E3200" s="4" t="s">
        <v>15</v>
      </c>
      <c r="F3200" s="4" t="s">
        <v>119</v>
      </c>
      <c r="G3200" s="4" t="s">
        <v>120</v>
      </c>
      <c r="H3200" s="6" t="s">
        <v>23</v>
      </c>
      <c r="I3200" s="7">
        <v>33</v>
      </c>
      <c r="J3200" s="8">
        <v>49</v>
      </c>
      <c r="K3200" s="9">
        <v>1617</v>
      </c>
      <c r="L3200" s="9">
        <v>727.65</v>
      </c>
      <c r="M3200" s="10">
        <v>0.44999999999999996</v>
      </c>
      <c r="N3200" s="4" t="s">
        <v>83</v>
      </c>
      <c r="O3200" s="4" t="str">
        <f>TEXT(Table1[[#This Row],[Invoice Date]],"yyyy")</f>
        <v>2021</v>
      </c>
      <c r="P3200" s="4" t="str">
        <f>TEXT(Table1[[#This Row],[Invoice Date]],"mmm")</f>
        <v>Mar</v>
      </c>
      <c r="Q3200" s="27">
        <f>WEEKNUM(Table1[[#This Row],[Invoice Date]]) + IF(YEAR(Table1[[#This Row],[Invoice Date]])=2021, 52, 0)</f>
        <v>64</v>
      </c>
    </row>
    <row r="3201" spans="2:17" ht="14.25" customHeight="1" x14ac:dyDescent="0.3">
      <c r="B3201" s="4" t="s">
        <v>61</v>
      </c>
      <c r="C3201" s="33">
        <v>1185731</v>
      </c>
      <c r="D3201" s="5">
        <v>44275</v>
      </c>
      <c r="E3201" s="4" t="s">
        <v>31</v>
      </c>
      <c r="F3201" s="4" t="s">
        <v>64</v>
      </c>
      <c r="G3201" s="4" t="s">
        <v>65</v>
      </c>
      <c r="H3201" s="6" t="s">
        <v>21</v>
      </c>
      <c r="I3201" s="7">
        <v>49</v>
      </c>
      <c r="J3201" s="8">
        <v>36</v>
      </c>
      <c r="K3201" s="9">
        <v>1764</v>
      </c>
      <c r="L3201" s="9">
        <v>670.32</v>
      </c>
      <c r="M3201" s="10">
        <v>0.38</v>
      </c>
      <c r="N3201" s="4" t="s">
        <v>83</v>
      </c>
      <c r="O3201" s="4" t="str">
        <f>TEXT(Table1[[#This Row],[Invoice Date]],"yyyy")</f>
        <v>2021</v>
      </c>
      <c r="P3201" s="4" t="str">
        <f>TEXT(Table1[[#This Row],[Invoice Date]],"mmm")</f>
        <v>Mar</v>
      </c>
      <c r="Q3201" s="27">
        <f>WEEKNUM(Table1[[#This Row],[Invoice Date]]) + IF(YEAR(Table1[[#This Row],[Invoice Date]])=2021, 52, 0)</f>
        <v>64</v>
      </c>
    </row>
    <row r="3202" spans="2:17" ht="14.25" customHeight="1" x14ac:dyDescent="0.3">
      <c r="B3202" s="4" t="s">
        <v>26</v>
      </c>
      <c r="C3202" s="33">
        <v>1197831</v>
      </c>
      <c r="D3202" s="5">
        <v>44275</v>
      </c>
      <c r="E3202" s="4" t="s">
        <v>27</v>
      </c>
      <c r="F3202" s="4" t="s">
        <v>55</v>
      </c>
      <c r="G3202" s="4" t="s">
        <v>56</v>
      </c>
      <c r="H3202" s="6" t="s">
        <v>22</v>
      </c>
      <c r="I3202" s="7">
        <v>29</v>
      </c>
      <c r="J3202" s="8">
        <v>94</v>
      </c>
      <c r="K3202" s="9">
        <v>2726</v>
      </c>
      <c r="L3202" s="9">
        <v>872.32</v>
      </c>
      <c r="M3202" s="10">
        <v>0.32</v>
      </c>
      <c r="N3202" s="4" t="s">
        <v>24</v>
      </c>
      <c r="O3202" s="4" t="str">
        <f>TEXT(Table1[[#This Row],[Invoice Date]],"yyyy")</f>
        <v>2021</v>
      </c>
      <c r="P3202" s="4" t="str">
        <f>TEXT(Table1[[#This Row],[Invoice Date]],"mmm")</f>
        <v>Mar</v>
      </c>
      <c r="Q3202" s="27">
        <f>WEEKNUM(Table1[[#This Row],[Invoice Date]]) + IF(YEAR(Table1[[#This Row],[Invoice Date]])=2021, 52, 0)</f>
        <v>64</v>
      </c>
    </row>
    <row r="3203" spans="2:17" ht="14.25" customHeight="1" x14ac:dyDescent="0.3">
      <c r="B3203" s="4" t="s">
        <v>61</v>
      </c>
      <c r="C3203" s="33">
        <v>1185731</v>
      </c>
      <c r="D3203" s="5">
        <v>44275</v>
      </c>
      <c r="E3203" s="4" t="s">
        <v>31</v>
      </c>
      <c r="F3203" s="4" t="s">
        <v>64</v>
      </c>
      <c r="G3203" s="4" t="s">
        <v>65</v>
      </c>
      <c r="H3203" s="6" t="s">
        <v>20</v>
      </c>
      <c r="I3203" s="7">
        <v>41</v>
      </c>
      <c r="J3203" s="8">
        <v>69</v>
      </c>
      <c r="K3203" s="9">
        <v>2829</v>
      </c>
      <c r="L3203" s="9">
        <v>1046.73</v>
      </c>
      <c r="M3203" s="10">
        <v>0.37</v>
      </c>
      <c r="N3203" s="4" t="s">
        <v>83</v>
      </c>
      <c r="O3203" s="4" t="str">
        <f>TEXT(Table1[[#This Row],[Invoice Date]],"yyyy")</f>
        <v>2021</v>
      </c>
      <c r="P3203" s="4" t="str">
        <f>TEXT(Table1[[#This Row],[Invoice Date]],"mmm")</f>
        <v>Mar</v>
      </c>
      <c r="Q3203" s="27">
        <f>WEEKNUM(Table1[[#This Row],[Invoice Date]]) + IF(YEAR(Table1[[#This Row],[Invoice Date]])=2021, 52, 0)</f>
        <v>64</v>
      </c>
    </row>
    <row r="3204" spans="2:17" ht="14.25" customHeight="1" x14ac:dyDescent="0.3">
      <c r="B3204" s="4" t="s">
        <v>26</v>
      </c>
      <c r="C3204" s="33">
        <v>1197831</v>
      </c>
      <c r="D3204" s="5">
        <v>44275</v>
      </c>
      <c r="E3204" s="4" t="s">
        <v>27</v>
      </c>
      <c r="F3204" s="4" t="s">
        <v>55</v>
      </c>
      <c r="G3204" s="4" t="s">
        <v>56</v>
      </c>
      <c r="H3204" s="6" t="s">
        <v>22</v>
      </c>
      <c r="I3204" s="7">
        <v>37</v>
      </c>
      <c r="J3204" s="8">
        <v>83</v>
      </c>
      <c r="K3204" s="9">
        <v>3071</v>
      </c>
      <c r="L3204" s="9">
        <v>1259.1099999999999</v>
      </c>
      <c r="M3204" s="10">
        <v>0.41</v>
      </c>
      <c r="N3204" s="4" t="s">
        <v>83</v>
      </c>
      <c r="O3204" s="4" t="str">
        <f>TEXT(Table1[[#This Row],[Invoice Date]],"yyyy")</f>
        <v>2021</v>
      </c>
      <c r="P3204" s="4" t="str">
        <f>TEXT(Table1[[#This Row],[Invoice Date]],"mmm")</f>
        <v>Mar</v>
      </c>
      <c r="Q3204" s="27">
        <f>WEEKNUM(Table1[[#This Row],[Invoice Date]]) + IF(YEAR(Table1[[#This Row],[Invoice Date]])=2021, 52, 0)</f>
        <v>64</v>
      </c>
    </row>
    <row r="3205" spans="2:17" ht="14.25" customHeight="1" x14ac:dyDescent="0.3">
      <c r="B3205" s="4" t="s">
        <v>61</v>
      </c>
      <c r="C3205" s="33">
        <v>1185731</v>
      </c>
      <c r="D3205" s="5">
        <v>44275</v>
      </c>
      <c r="E3205" s="4" t="s">
        <v>31</v>
      </c>
      <c r="F3205" s="4" t="s">
        <v>64</v>
      </c>
      <c r="G3205" s="4" t="s">
        <v>65</v>
      </c>
      <c r="H3205" s="6" t="s">
        <v>19</v>
      </c>
      <c r="I3205" s="7">
        <v>52</v>
      </c>
      <c r="J3205" s="8">
        <v>65</v>
      </c>
      <c r="K3205" s="9">
        <v>3380</v>
      </c>
      <c r="L3205" s="9">
        <v>1690</v>
      </c>
      <c r="M3205" s="10">
        <v>0.5</v>
      </c>
      <c r="N3205" s="4" t="s">
        <v>83</v>
      </c>
      <c r="O3205" s="4" t="str">
        <f>TEXT(Table1[[#This Row],[Invoice Date]],"yyyy")</f>
        <v>2021</v>
      </c>
      <c r="P3205" s="4" t="str">
        <f>TEXT(Table1[[#This Row],[Invoice Date]],"mmm")</f>
        <v>Mar</v>
      </c>
      <c r="Q3205" s="27">
        <f>WEEKNUM(Table1[[#This Row],[Invoice Date]]) + IF(YEAR(Table1[[#This Row],[Invoice Date]])=2021, 52, 0)</f>
        <v>64</v>
      </c>
    </row>
    <row r="3206" spans="2:17" ht="14.25" customHeight="1" x14ac:dyDescent="0.3">
      <c r="B3206" s="4" t="s">
        <v>61</v>
      </c>
      <c r="C3206" s="33">
        <v>1185731</v>
      </c>
      <c r="D3206" s="5">
        <v>44275</v>
      </c>
      <c r="E3206" s="4" t="s">
        <v>31</v>
      </c>
      <c r="F3206" s="4" t="s">
        <v>64</v>
      </c>
      <c r="G3206" s="4" t="s">
        <v>65</v>
      </c>
      <c r="H3206" s="6" t="s">
        <v>22</v>
      </c>
      <c r="I3206" s="7">
        <v>64</v>
      </c>
      <c r="J3206" s="8">
        <v>53</v>
      </c>
      <c r="K3206" s="9">
        <v>3392</v>
      </c>
      <c r="L3206" s="9">
        <v>1322.88</v>
      </c>
      <c r="M3206" s="10">
        <v>0.39</v>
      </c>
      <c r="N3206" s="4" t="s">
        <v>83</v>
      </c>
      <c r="O3206" s="4" t="str">
        <f>TEXT(Table1[[#This Row],[Invoice Date]],"yyyy")</f>
        <v>2021</v>
      </c>
      <c r="P3206" s="4" t="str">
        <f>TEXT(Table1[[#This Row],[Invoice Date]],"mmm")</f>
        <v>Mar</v>
      </c>
      <c r="Q3206" s="27">
        <f>WEEKNUM(Table1[[#This Row],[Invoice Date]]) + IF(YEAR(Table1[[#This Row],[Invoice Date]])=2021, 52, 0)</f>
        <v>64</v>
      </c>
    </row>
    <row r="3207" spans="2:17" ht="14.25" customHeight="1" x14ac:dyDescent="0.3">
      <c r="B3207" s="4" t="s">
        <v>61</v>
      </c>
      <c r="C3207" s="33">
        <v>1185731</v>
      </c>
      <c r="D3207" s="5">
        <v>44275</v>
      </c>
      <c r="E3207" s="4" t="s">
        <v>31</v>
      </c>
      <c r="F3207" s="4" t="s">
        <v>64</v>
      </c>
      <c r="G3207" s="4" t="s">
        <v>65</v>
      </c>
      <c r="H3207" s="6" t="s">
        <v>23</v>
      </c>
      <c r="I3207" s="7">
        <v>53</v>
      </c>
      <c r="J3207" s="8">
        <v>72</v>
      </c>
      <c r="K3207" s="9">
        <v>3816</v>
      </c>
      <c r="L3207" s="9">
        <v>1526.4</v>
      </c>
      <c r="M3207" s="10">
        <v>0.4</v>
      </c>
      <c r="N3207" s="4" t="s">
        <v>83</v>
      </c>
      <c r="O3207" s="4" t="str">
        <f>TEXT(Table1[[#This Row],[Invoice Date]],"yyyy")</f>
        <v>2021</v>
      </c>
      <c r="P3207" s="4" t="str">
        <f>TEXT(Table1[[#This Row],[Invoice Date]],"mmm")</f>
        <v>Mar</v>
      </c>
      <c r="Q3207" s="27">
        <f>WEEKNUM(Table1[[#This Row],[Invoice Date]]) + IF(YEAR(Table1[[#This Row],[Invoice Date]])=2021, 52, 0)</f>
        <v>64</v>
      </c>
    </row>
    <row r="3208" spans="2:17" ht="14.25" customHeight="1" x14ac:dyDescent="0.3">
      <c r="B3208" s="4" t="s">
        <v>30</v>
      </c>
      <c r="C3208" s="34">
        <v>1128299</v>
      </c>
      <c r="D3208" s="5">
        <v>44275</v>
      </c>
      <c r="E3208" s="4" t="s">
        <v>15</v>
      </c>
      <c r="F3208" s="4" t="s">
        <v>119</v>
      </c>
      <c r="G3208" s="4" t="s">
        <v>120</v>
      </c>
      <c r="H3208" s="6" t="s">
        <v>17</v>
      </c>
      <c r="I3208" s="7">
        <v>32</v>
      </c>
      <c r="J3208" s="8">
        <v>125</v>
      </c>
      <c r="K3208" s="9">
        <v>4000</v>
      </c>
      <c r="L3208" s="9">
        <v>2120</v>
      </c>
      <c r="M3208" s="10">
        <v>0.53</v>
      </c>
      <c r="N3208" s="4" t="s">
        <v>83</v>
      </c>
      <c r="O3208" s="4" t="str">
        <f>TEXT(Table1[[#This Row],[Invoice Date]],"yyyy")</f>
        <v>2021</v>
      </c>
      <c r="P3208" s="4" t="str">
        <f>TEXT(Table1[[#This Row],[Invoice Date]],"mmm")</f>
        <v>Mar</v>
      </c>
      <c r="Q3208" s="27">
        <f>WEEKNUM(Table1[[#This Row],[Invoice Date]]) + IF(YEAR(Table1[[#This Row],[Invoice Date]])=2021, 52, 0)</f>
        <v>64</v>
      </c>
    </row>
    <row r="3209" spans="2:17" ht="14.25" customHeight="1" x14ac:dyDescent="0.3">
      <c r="B3209" s="4" t="s">
        <v>30</v>
      </c>
      <c r="C3209" s="34">
        <v>1128299</v>
      </c>
      <c r="D3209" s="5">
        <v>44275</v>
      </c>
      <c r="E3209" s="4" t="s">
        <v>15</v>
      </c>
      <c r="F3209" s="4" t="s">
        <v>119</v>
      </c>
      <c r="G3209" s="4" t="s">
        <v>120</v>
      </c>
      <c r="H3209" s="6" t="s">
        <v>21</v>
      </c>
      <c r="I3209" s="7">
        <v>30</v>
      </c>
      <c r="J3209" s="8">
        <v>25</v>
      </c>
      <c r="K3209" s="9">
        <v>7500</v>
      </c>
      <c r="L3209" s="9">
        <v>2625</v>
      </c>
      <c r="M3209" s="10">
        <v>0.35</v>
      </c>
      <c r="N3209" s="4" t="s">
        <v>18</v>
      </c>
      <c r="O3209" s="4" t="str">
        <f>TEXT(Table1[[#This Row],[Invoice Date]],"yyyy")</f>
        <v>2021</v>
      </c>
      <c r="P3209" s="4" t="str">
        <f>TEXT(Table1[[#This Row],[Invoice Date]],"mmm")</f>
        <v>Mar</v>
      </c>
      <c r="Q3209" s="27">
        <f>WEEKNUM(Table1[[#This Row],[Invoice Date]]) + IF(YEAR(Table1[[#This Row],[Invoice Date]])=2021, 52, 0)</f>
        <v>64</v>
      </c>
    </row>
    <row r="3210" spans="2:17" ht="14.25" customHeight="1" x14ac:dyDescent="0.3">
      <c r="B3210" s="4" t="s">
        <v>34</v>
      </c>
      <c r="C3210" s="33">
        <v>1189833</v>
      </c>
      <c r="D3210" s="5">
        <v>44275</v>
      </c>
      <c r="E3210" s="4" t="s">
        <v>31</v>
      </c>
      <c r="F3210" s="4" t="s">
        <v>32</v>
      </c>
      <c r="G3210" s="4" t="s">
        <v>35</v>
      </c>
      <c r="H3210" s="6" t="s">
        <v>19</v>
      </c>
      <c r="I3210" s="7">
        <v>41</v>
      </c>
      <c r="J3210" s="8">
        <v>195</v>
      </c>
      <c r="K3210" s="9">
        <v>7995</v>
      </c>
      <c r="L3210" s="9">
        <v>2798.25</v>
      </c>
      <c r="M3210" s="10">
        <v>0.35</v>
      </c>
      <c r="N3210" s="4" t="s">
        <v>83</v>
      </c>
      <c r="O3210" s="4" t="str">
        <f>TEXT(Table1[[#This Row],[Invoice Date]],"yyyy")</f>
        <v>2021</v>
      </c>
      <c r="P3210" s="4" t="str">
        <f>TEXT(Table1[[#This Row],[Invoice Date]],"mmm")</f>
        <v>Mar</v>
      </c>
      <c r="Q3210" s="27">
        <f>WEEKNUM(Table1[[#This Row],[Invoice Date]]) + IF(YEAR(Table1[[#This Row],[Invoice Date]])=2021, 52, 0)</f>
        <v>64</v>
      </c>
    </row>
    <row r="3211" spans="2:17" ht="14.25" customHeight="1" x14ac:dyDescent="0.3">
      <c r="B3211" s="4" t="s">
        <v>61</v>
      </c>
      <c r="C3211" s="33">
        <v>1185731</v>
      </c>
      <c r="D3211" s="5">
        <v>44275</v>
      </c>
      <c r="E3211" s="4" t="s">
        <v>31</v>
      </c>
      <c r="F3211" s="4" t="s">
        <v>64</v>
      </c>
      <c r="G3211" s="4" t="s">
        <v>65</v>
      </c>
      <c r="H3211" s="6" t="s">
        <v>17</v>
      </c>
      <c r="I3211" s="7">
        <v>53</v>
      </c>
      <c r="J3211" s="8">
        <v>153</v>
      </c>
      <c r="K3211" s="9">
        <v>8109</v>
      </c>
      <c r="L3211" s="9">
        <v>3973.4100000000003</v>
      </c>
      <c r="M3211" s="10">
        <v>0.49000000000000005</v>
      </c>
      <c r="N3211" s="4" t="s">
        <v>83</v>
      </c>
      <c r="O3211" s="4" t="str">
        <f>TEXT(Table1[[#This Row],[Invoice Date]],"yyyy")</f>
        <v>2021</v>
      </c>
      <c r="P3211" s="4" t="str">
        <f>TEXT(Table1[[#This Row],[Invoice Date]],"mmm")</f>
        <v>Mar</v>
      </c>
      <c r="Q3211" s="27">
        <f>WEEKNUM(Table1[[#This Row],[Invoice Date]]) + IF(YEAR(Table1[[#This Row],[Invoice Date]])=2021, 52, 0)</f>
        <v>64</v>
      </c>
    </row>
    <row r="3212" spans="2:17" ht="14.25" customHeight="1" x14ac:dyDescent="0.3">
      <c r="B3212" s="4" t="s">
        <v>34</v>
      </c>
      <c r="C3212" s="33">
        <v>1189833</v>
      </c>
      <c r="D3212" s="5">
        <v>44275</v>
      </c>
      <c r="E3212" s="4" t="s">
        <v>31</v>
      </c>
      <c r="F3212" s="4" t="s">
        <v>32</v>
      </c>
      <c r="G3212" s="4" t="s">
        <v>35</v>
      </c>
      <c r="H3212" s="6" t="s">
        <v>19</v>
      </c>
      <c r="I3212" s="7">
        <v>36</v>
      </c>
      <c r="J3212" s="8">
        <v>228</v>
      </c>
      <c r="K3212" s="9">
        <v>8208</v>
      </c>
      <c r="L3212" s="9">
        <v>2298.2400000000002</v>
      </c>
      <c r="M3212" s="10">
        <v>0.28000000000000003</v>
      </c>
      <c r="N3212" s="4" t="s">
        <v>24</v>
      </c>
      <c r="O3212" s="4" t="str">
        <f>TEXT(Table1[[#This Row],[Invoice Date]],"yyyy")</f>
        <v>2021</v>
      </c>
      <c r="P3212" s="4" t="str">
        <f>TEXT(Table1[[#This Row],[Invoice Date]],"mmm")</f>
        <v>Mar</v>
      </c>
      <c r="Q3212" s="27">
        <f>WEEKNUM(Table1[[#This Row],[Invoice Date]]) + IF(YEAR(Table1[[#This Row],[Invoice Date]])=2021, 52, 0)</f>
        <v>64</v>
      </c>
    </row>
    <row r="3213" spans="2:17" ht="14.25" customHeight="1" x14ac:dyDescent="0.3">
      <c r="B3213" s="4" t="s">
        <v>30</v>
      </c>
      <c r="C3213" s="34">
        <v>1128299</v>
      </c>
      <c r="D3213" s="5">
        <v>44275</v>
      </c>
      <c r="E3213" s="4" t="s">
        <v>15</v>
      </c>
      <c r="F3213" s="4" t="s">
        <v>119</v>
      </c>
      <c r="G3213" s="4" t="s">
        <v>120</v>
      </c>
      <c r="H3213" s="6" t="s">
        <v>22</v>
      </c>
      <c r="I3213" s="7">
        <v>45</v>
      </c>
      <c r="J3213" s="8">
        <v>75</v>
      </c>
      <c r="K3213" s="9">
        <v>33750</v>
      </c>
      <c r="L3213" s="9">
        <v>10125</v>
      </c>
      <c r="M3213" s="10">
        <v>0.3</v>
      </c>
      <c r="N3213" s="4" t="s">
        <v>18</v>
      </c>
      <c r="O3213" s="4" t="str">
        <f>TEXT(Table1[[#This Row],[Invoice Date]],"yyyy")</f>
        <v>2021</v>
      </c>
      <c r="P3213" s="4" t="str">
        <f>TEXT(Table1[[#This Row],[Invoice Date]],"mmm")</f>
        <v>Mar</v>
      </c>
      <c r="Q3213" s="27">
        <f>WEEKNUM(Table1[[#This Row],[Invoice Date]]) + IF(YEAR(Table1[[#This Row],[Invoice Date]])=2021, 52, 0)</f>
        <v>64</v>
      </c>
    </row>
    <row r="3214" spans="2:17" ht="14.25" customHeight="1" x14ac:dyDescent="0.3">
      <c r="B3214" s="4" t="s">
        <v>30</v>
      </c>
      <c r="C3214" s="34">
        <v>1128299</v>
      </c>
      <c r="D3214" s="5">
        <v>44275</v>
      </c>
      <c r="E3214" s="4" t="s">
        <v>15</v>
      </c>
      <c r="F3214" s="4" t="s">
        <v>119</v>
      </c>
      <c r="G3214" s="4" t="s">
        <v>120</v>
      </c>
      <c r="H3214" s="6" t="s">
        <v>20</v>
      </c>
      <c r="I3214" s="7">
        <v>25.000000000000007</v>
      </c>
      <c r="J3214" s="8">
        <v>175</v>
      </c>
      <c r="K3214" s="9">
        <v>43750.000000000015</v>
      </c>
      <c r="L3214" s="9">
        <v>15312.500000000004</v>
      </c>
      <c r="M3214" s="10">
        <v>0.35</v>
      </c>
      <c r="N3214" s="4" t="s">
        <v>18</v>
      </c>
      <c r="O3214" s="4" t="str">
        <f>TEXT(Table1[[#This Row],[Invoice Date]],"yyyy")</f>
        <v>2021</v>
      </c>
      <c r="P3214" s="4" t="str">
        <f>TEXT(Table1[[#This Row],[Invoice Date]],"mmm")</f>
        <v>Mar</v>
      </c>
      <c r="Q3214" s="27">
        <f>WEEKNUM(Table1[[#This Row],[Invoice Date]]) + IF(YEAR(Table1[[#This Row],[Invoice Date]])=2021, 52, 0)</f>
        <v>64</v>
      </c>
    </row>
    <row r="3215" spans="2:17" ht="14.25" customHeight="1" x14ac:dyDescent="0.3">
      <c r="B3215" s="4" t="s">
        <v>30</v>
      </c>
      <c r="C3215" s="34">
        <v>1128299</v>
      </c>
      <c r="D3215" s="5">
        <v>44275</v>
      </c>
      <c r="E3215" s="4" t="s">
        <v>15</v>
      </c>
      <c r="F3215" s="4" t="s">
        <v>119</v>
      </c>
      <c r="G3215" s="4" t="s">
        <v>120</v>
      </c>
      <c r="H3215" s="6" t="s">
        <v>19</v>
      </c>
      <c r="I3215" s="7">
        <v>35</v>
      </c>
      <c r="J3215" s="8">
        <v>150</v>
      </c>
      <c r="K3215" s="9">
        <v>52500</v>
      </c>
      <c r="L3215" s="9">
        <v>18375</v>
      </c>
      <c r="M3215" s="10">
        <v>0.35</v>
      </c>
      <c r="N3215" s="4" t="s">
        <v>18</v>
      </c>
      <c r="O3215" s="4" t="str">
        <f>TEXT(Table1[[#This Row],[Invoice Date]],"yyyy")</f>
        <v>2021</v>
      </c>
      <c r="P3215" s="4" t="str">
        <f>TEXT(Table1[[#This Row],[Invoice Date]],"mmm")</f>
        <v>Mar</v>
      </c>
      <c r="Q3215" s="27">
        <f>WEEKNUM(Table1[[#This Row],[Invoice Date]]) + IF(YEAR(Table1[[#This Row],[Invoice Date]])=2021, 52, 0)</f>
        <v>64</v>
      </c>
    </row>
    <row r="3216" spans="2:17" ht="14.25" customHeight="1" x14ac:dyDescent="0.3">
      <c r="B3216" s="4" t="s">
        <v>30</v>
      </c>
      <c r="C3216" s="34">
        <v>1128299</v>
      </c>
      <c r="D3216" s="5">
        <v>44275</v>
      </c>
      <c r="E3216" s="4" t="s">
        <v>15</v>
      </c>
      <c r="F3216" s="4" t="s">
        <v>119</v>
      </c>
      <c r="G3216" s="4" t="s">
        <v>120</v>
      </c>
      <c r="H3216" s="6" t="s">
        <v>23</v>
      </c>
      <c r="I3216" s="7">
        <v>35</v>
      </c>
      <c r="J3216" s="8">
        <v>175</v>
      </c>
      <c r="K3216" s="9">
        <v>61250</v>
      </c>
      <c r="L3216" s="9">
        <v>18375</v>
      </c>
      <c r="M3216" s="10">
        <v>0.3</v>
      </c>
      <c r="N3216" s="4" t="s">
        <v>18</v>
      </c>
      <c r="O3216" s="4" t="str">
        <f>TEXT(Table1[[#This Row],[Invoice Date]],"yyyy")</f>
        <v>2021</v>
      </c>
      <c r="P3216" s="4" t="str">
        <f>TEXT(Table1[[#This Row],[Invoice Date]],"mmm")</f>
        <v>Mar</v>
      </c>
      <c r="Q3216" s="27">
        <f>WEEKNUM(Table1[[#This Row],[Invoice Date]]) + IF(YEAR(Table1[[#This Row],[Invoice Date]])=2021, 52, 0)</f>
        <v>64</v>
      </c>
    </row>
    <row r="3217" spans="2:17" ht="14.25" customHeight="1" x14ac:dyDescent="0.3">
      <c r="B3217" s="4" t="s">
        <v>61</v>
      </c>
      <c r="C3217" s="33">
        <v>1185731</v>
      </c>
      <c r="D3217" s="5">
        <v>44275</v>
      </c>
      <c r="E3217" s="4" t="s">
        <v>31</v>
      </c>
      <c r="F3217" s="4" t="s">
        <v>64</v>
      </c>
      <c r="G3217" s="4" t="s">
        <v>65</v>
      </c>
      <c r="H3217" s="6" t="s">
        <v>21</v>
      </c>
      <c r="I3217" s="7">
        <v>49.999999999999993</v>
      </c>
      <c r="J3217" s="8">
        <v>125</v>
      </c>
      <c r="K3217" s="9">
        <v>62499.999999999993</v>
      </c>
      <c r="L3217" s="9">
        <v>15624.999999999998</v>
      </c>
      <c r="M3217" s="10">
        <v>0.25</v>
      </c>
      <c r="N3217" s="4" t="s">
        <v>24</v>
      </c>
      <c r="O3217" s="4" t="str">
        <f>TEXT(Table1[[#This Row],[Invoice Date]],"yyyy")</f>
        <v>2021</v>
      </c>
      <c r="P3217" s="4" t="str">
        <f>TEXT(Table1[[#This Row],[Invoice Date]],"mmm")</f>
        <v>Mar</v>
      </c>
      <c r="Q3217" s="27">
        <f>WEEKNUM(Table1[[#This Row],[Invoice Date]]) + IF(YEAR(Table1[[#This Row],[Invoice Date]])=2021, 52, 0)</f>
        <v>64</v>
      </c>
    </row>
    <row r="3218" spans="2:17" ht="14.25" customHeight="1" x14ac:dyDescent="0.3">
      <c r="B3218" s="4" t="s">
        <v>26</v>
      </c>
      <c r="C3218" s="33">
        <v>1197831</v>
      </c>
      <c r="D3218" s="5">
        <v>44275</v>
      </c>
      <c r="E3218" s="4" t="s">
        <v>27</v>
      </c>
      <c r="F3218" s="4" t="s">
        <v>55</v>
      </c>
      <c r="G3218" s="4" t="s">
        <v>56</v>
      </c>
      <c r="H3218" s="6" t="s">
        <v>22</v>
      </c>
      <c r="I3218" s="7">
        <v>40</v>
      </c>
      <c r="J3218" s="8">
        <v>275</v>
      </c>
      <c r="K3218" s="9">
        <v>110000</v>
      </c>
      <c r="L3218" s="9">
        <v>33000</v>
      </c>
      <c r="M3218" s="10">
        <v>0.3</v>
      </c>
      <c r="N3218" s="4" t="s">
        <v>24</v>
      </c>
      <c r="O3218" s="4" t="str">
        <f>TEXT(Table1[[#This Row],[Invoice Date]],"yyyy")</f>
        <v>2021</v>
      </c>
      <c r="P3218" s="4" t="str">
        <f>TEXT(Table1[[#This Row],[Invoice Date]],"mmm")</f>
        <v>Mar</v>
      </c>
      <c r="Q3218" s="27">
        <f>WEEKNUM(Table1[[#This Row],[Invoice Date]]) + IF(YEAR(Table1[[#This Row],[Invoice Date]])=2021, 52, 0)</f>
        <v>64</v>
      </c>
    </row>
    <row r="3219" spans="2:17" ht="14.25" customHeight="1" x14ac:dyDescent="0.3">
      <c r="B3219" s="4" t="s">
        <v>61</v>
      </c>
      <c r="C3219" s="33">
        <v>1185731</v>
      </c>
      <c r="D3219" s="5">
        <v>44275</v>
      </c>
      <c r="E3219" s="4" t="s">
        <v>31</v>
      </c>
      <c r="F3219" s="4" t="s">
        <v>64</v>
      </c>
      <c r="G3219" s="4" t="s">
        <v>65</v>
      </c>
      <c r="H3219" s="6" t="s">
        <v>22</v>
      </c>
      <c r="I3219" s="7">
        <v>65.000000000000014</v>
      </c>
      <c r="J3219" s="8">
        <v>175</v>
      </c>
      <c r="K3219" s="9">
        <v>113750.00000000003</v>
      </c>
      <c r="L3219" s="9">
        <v>28437.500000000007</v>
      </c>
      <c r="M3219" s="10">
        <v>0.25</v>
      </c>
      <c r="N3219" s="4" t="s">
        <v>24</v>
      </c>
      <c r="O3219" s="4" t="str">
        <f>TEXT(Table1[[#This Row],[Invoice Date]],"yyyy")</f>
        <v>2021</v>
      </c>
      <c r="P3219" s="4" t="str">
        <f>TEXT(Table1[[#This Row],[Invoice Date]],"mmm")</f>
        <v>Mar</v>
      </c>
      <c r="Q3219" s="27">
        <f>WEEKNUM(Table1[[#This Row],[Invoice Date]]) + IF(YEAR(Table1[[#This Row],[Invoice Date]])=2021, 52, 0)</f>
        <v>64</v>
      </c>
    </row>
    <row r="3220" spans="2:17" ht="14.25" customHeight="1" x14ac:dyDescent="0.3">
      <c r="B3220" s="4" t="s">
        <v>61</v>
      </c>
      <c r="C3220" s="33">
        <v>1185731</v>
      </c>
      <c r="D3220" s="5">
        <v>44275</v>
      </c>
      <c r="E3220" s="4" t="s">
        <v>31</v>
      </c>
      <c r="F3220" s="4" t="s">
        <v>64</v>
      </c>
      <c r="G3220" s="4" t="s">
        <v>65</v>
      </c>
      <c r="H3220" s="6" t="s">
        <v>20</v>
      </c>
      <c r="I3220" s="7">
        <v>45</v>
      </c>
      <c r="J3220" s="8">
        <v>275</v>
      </c>
      <c r="K3220" s="9">
        <v>123750</v>
      </c>
      <c r="L3220" s="9">
        <v>30937.5</v>
      </c>
      <c r="M3220" s="10">
        <v>0.25</v>
      </c>
      <c r="N3220" s="4" t="s">
        <v>24</v>
      </c>
      <c r="O3220" s="4" t="str">
        <f>TEXT(Table1[[#This Row],[Invoice Date]],"yyyy")</f>
        <v>2021</v>
      </c>
      <c r="P3220" s="4" t="str">
        <f>TEXT(Table1[[#This Row],[Invoice Date]],"mmm")</f>
        <v>Mar</v>
      </c>
      <c r="Q3220" s="27">
        <f>WEEKNUM(Table1[[#This Row],[Invoice Date]]) + IF(YEAR(Table1[[#This Row],[Invoice Date]])=2021, 52, 0)</f>
        <v>64</v>
      </c>
    </row>
    <row r="3221" spans="2:17" ht="14.25" customHeight="1" x14ac:dyDescent="0.3">
      <c r="B3221" s="4" t="s">
        <v>61</v>
      </c>
      <c r="C3221" s="33">
        <v>1185731</v>
      </c>
      <c r="D3221" s="5">
        <v>44275</v>
      </c>
      <c r="E3221" s="4" t="s">
        <v>31</v>
      </c>
      <c r="F3221" s="4" t="s">
        <v>64</v>
      </c>
      <c r="G3221" s="4" t="s">
        <v>65</v>
      </c>
      <c r="H3221" s="6" t="s">
        <v>19</v>
      </c>
      <c r="I3221" s="7">
        <v>55.000000000000007</v>
      </c>
      <c r="J3221" s="8">
        <v>250</v>
      </c>
      <c r="K3221" s="9">
        <v>137500.00000000003</v>
      </c>
      <c r="L3221" s="9">
        <v>48125.000000000015</v>
      </c>
      <c r="M3221" s="10">
        <v>0.35000000000000003</v>
      </c>
      <c r="N3221" s="4" t="s">
        <v>24</v>
      </c>
      <c r="O3221" s="4" t="str">
        <f>TEXT(Table1[[#This Row],[Invoice Date]],"yyyy")</f>
        <v>2021</v>
      </c>
      <c r="P3221" s="4" t="str">
        <f>TEXT(Table1[[#This Row],[Invoice Date]],"mmm")</f>
        <v>Mar</v>
      </c>
      <c r="Q3221" s="27">
        <f>WEEKNUM(Table1[[#This Row],[Invoice Date]]) + IF(YEAR(Table1[[#This Row],[Invoice Date]])=2021, 52, 0)</f>
        <v>64</v>
      </c>
    </row>
    <row r="3222" spans="2:17" ht="14.25" customHeight="1" x14ac:dyDescent="0.3">
      <c r="B3222" s="4" t="s">
        <v>61</v>
      </c>
      <c r="C3222" s="33">
        <v>1185731</v>
      </c>
      <c r="D3222" s="5">
        <v>44275</v>
      </c>
      <c r="E3222" s="4" t="s">
        <v>31</v>
      </c>
      <c r="F3222" s="4" t="s">
        <v>64</v>
      </c>
      <c r="G3222" s="4" t="s">
        <v>65</v>
      </c>
      <c r="H3222" s="6" t="s">
        <v>23</v>
      </c>
      <c r="I3222" s="7">
        <v>55.000000000000007</v>
      </c>
      <c r="J3222" s="8">
        <v>275</v>
      </c>
      <c r="K3222" s="9">
        <v>151250.00000000003</v>
      </c>
      <c r="L3222" s="9">
        <v>45375.000000000007</v>
      </c>
      <c r="M3222" s="10">
        <v>0.3</v>
      </c>
      <c r="N3222" s="4" t="s">
        <v>24</v>
      </c>
      <c r="O3222" s="4" t="str">
        <f>TEXT(Table1[[#This Row],[Invoice Date]],"yyyy")</f>
        <v>2021</v>
      </c>
      <c r="P3222" s="4" t="str">
        <f>TEXT(Table1[[#This Row],[Invoice Date]],"mmm")</f>
        <v>Mar</v>
      </c>
      <c r="Q3222" s="27">
        <f>WEEKNUM(Table1[[#This Row],[Invoice Date]]) + IF(YEAR(Table1[[#This Row],[Invoice Date]])=2021, 52, 0)</f>
        <v>64</v>
      </c>
    </row>
    <row r="3223" spans="2:17" ht="14.25" customHeight="1" x14ac:dyDescent="0.3">
      <c r="B3223" s="4" t="s">
        <v>30</v>
      </c>
      <c r="C3223" s="34">
        <v>1128299</v>
      </c>
      <c r="D3223" s="5">
        <v>44275</v>
      </c>
      <c r="E3223" s="4" t="s">
        <v>15</v>
      </c>
      <c r="F3223" s="4" t="s">
        <v>119</v>
      </c>
      <c r="G3223" s="4" t="s">
        <v>120</v>
      </c>
      <c r="H3223" s="6" t="s">
        <v>17</v>
      </c>
      <c r="I3223" s="7">
        <v>35</v>
      </c>
      <c r="J3223" s="8">
        <v>445</v>
      </c>
      <c r="K3223" s="9">
        <v>155750</v>
      </c>
      <c r="L3223" s="9">
        <v>62300</v>
      </c>
      <c r="M3223" s="10">
        <v>0.4</v>
      </c>
      <c r="N3223" s="4" t="s">
        <v>18</v>
      </c>
      <c r="O3223" s="4" t="str">
        <f>TEXT(Table1[[#This Row],[Invoice Date]],"yyyy")</f>
        <v>2021</v>
      </c>
      <c r="P3223" s="4" t="str">
        <f>TEXT(Table1[[#This Row],[Invoice Date]],"mmm")</f>
        <v>Mar</v>
      </c>
      <c r="Q3223" s="27">
        <f>WEEKNUM(Table1[[#This Row],[Invoice Date]]) + IF(YEAR(Table1[[#This Row],[Invoice Date]])=2021, 52, 0)</f>
        <v>64</v>
      </c>
    </row>
    <row r="3224" spans="2:17" ht="14.25" customHeight="1" x14ac:dyDescent="0.3">
      <c r="B3224" s="4" t="s">
        <v>34</v>
      </c>
      <c r="C3224" s="33">
        <v>1189833</v>
      </c>
      <c r="D3224" s="5">
        <v>44275</v>
      </c>
      <c r="E3224" s="4" t="s">
        <v>31</v>
      </c>
      <c r="F3224" s="4" t="s">
        <v>32</v>
      </c>
      <c r="G3224" s="4" t="s">
        <v>35</v>
      </c>
      <c r="H3224" s="6" t="s">
        <v>19</v>
      </c>
      <c r="I3224" s="7">
        <v>45</v>
      </c>
      <c r="J3224" s="8">
        <v>650</v>
      </c>
      <c r="K3224" s="9">
        <v>292500</v>
      </c>
      <c r="L3224" s="9">
        <v>73125</v>
      </c>
      <c r="M3224" s="10">
        <v>0.25</v>
      </c>
      <c r="N3224" s="4" t="s">
        <v>24</v>
      </c>
      <c r="O3224" s="4" t="str">
        <f>TEXT(Table1[[#This Row],[Invoice Date]],"yyyy")</f>
        <v>2021</v>
      </c>
      <c r="P3224" s="4" t="str">
        <f>TEXT(Table1[[#This Row],[Invoice Date]],"mmm")</f>
        <v>Mar</v>
      </c>
      <c r="Q3224" s="27">
        <f>WEEKNUM(Table1[[#This Row],[Invoice Date]]) + IF(YEAR(Table1[[#This Row],[Invoice Date]])=2021, 52, 0)</f>
        <v>64</v>
      </c>
    </row>
    <row r="3225" spans="2:17" ht="14.25" customHeight="1" x14ac:dyDescent="0.3">
      <c r="B3225" s="4" t="s">
        <v>61</v>
      </c>
      <c r="C3225" s="33">
        <v>1185731</v>
      </c>
      <c r="D3225" s="5">
        <v>44275</v>
      </c>
      <c r="E3225" s="4" t="s">
        <v>31</v>
      </c>
      <c r="F3225" s="4" t="s">
        <v>64</v>
      </c>
      <c r="G3225" s="4" t="s">
        <v>65</v>
      </c>
      <c r="H3225" s="6" t="s">
        <v>17</v>
      </c>
      <c r="I3225" s="7">
        <v>55.000000000000007</v>
      </c>
      <c r="J3225" s="8">
        <v>545</v>
      </c>
      <c r="K3225" s="9">
        <v>299750.00000000006</v>
      </c>
      <c r="L3225" s="9">
        <v>104912.50000000003</v>
      </c>
      <c r="M3225" s="10">
        <v>0.35000000000000003</v>
      </c>
      <c r="N3225" s="4" t="s">
        <v>24</v>
      </c>
      <c r="O3225" s="4" t="str">
        <f>TEXT(Table1[[#This Row],[Invoice Date]],"yyyy")</f>
        <v>2021</v>
      </c>
      <c r="P3225" s="4" t="str">
        <f>TEXT(Table1[[#This Row],[Invoice Date]],"mmm")</f>
        <v>Mar</v>
      </c>
      <c r="Q3225" s="27">
        <f>WEEKNUM(Table1[[#This Row],[Invoice Date]]) + IF(YEAR(Table1[[#This Row],[Invoice Date]])=2021, 52, 0)</f>
        <v>64</v>
      </c>
    </row>
    <row r="3226" spans="2:17" ht="14.25" customHeight="1" x14ac:dyDescent="0.3">
      <c r="B3226" s="4" t="s">
        <v>61</v>
      </c>
      <c r="C3226" s="33">
        <v>1185731</v>
      </c>
      <c r="D3226" s="5">
        <v>44276</v>
      </c>
      <c r="E3226" s="4" t="s">
        <v>48</v>
      </c>
      <c r="F3226" s="4" t="s">
        <v>98</v>
      </c>
      <c r="G3226" s="4" t="s">
        <v>99</v>
      </c>
      <c r="H3226" s="6" t="s">
        <v>21</v>
      </c>
      <c r="I3226" s="7">
        <v>36</v>
      </c>
      <c r="J3226" s="8">
        <v>27</v>
      </c>
      <c r="K3226" s="9">
        <v>972</v>
      </c>
      <c r="L3226" s="9">
        <v>505.44</v>
      </c>
      <c r="M3226" s="10">
        <v>0.52</v>
      </c>
      <c r="N3226" s="4" t="s">
        <v>83</v>
      </c>
      <c r="O3226" s="4" t="str">
        <f>TEXT(Table1[[#This Row],[Invoice Date]],"yyyy")</f>
        <v>2021</v>
      </c>
      <c r="P3226" s="4" t="str">
        <f>TEXT(Table1[[#This Row],[Invoice Date]],"mmm")</f>
        <v>Mar</v>
      </c>
      <c r="Q3226" s="27">
        <f>WEEKNUM(Table1[[#This Row],[Invoice Date]]) + IF(YEAR(Table1[[#This Row],[Invoice Date]])=2021, 52, 0)</f>
        <v>65</v>
      </c>
    </row>
    <row r="3227" spans="2:17" ht="14.25" customHeight="1" x14ac:dyDescent="0.3">
      <c r="B3227" s="4" t="s">
        <v>61</v>
      </c>
      <c r="C3227" s="33">
        <v>1185731</v>
      </c>
      <c r="D3227" s="5">
        <v>44276</v>
      </c>
      <c r="E3227" s="4" t="s">
        <v>48</v>
      </c>
      <c r="F3227" s="4" t="s">
        <v>98</v>
      </c>
      <c r="G3227" s="4" t="s">
        <v>99</v>
      </c>
      <c r="H3227" s="6" t="s">
        <v>22</v>
      </c>
      <c r="I3227" s="7">
        <v>52</v>
      </c>
      <c r="J3227" s="8">
        <v>44</v>
      </c>
      <c r="K3227" s="9">
        <v>2288</v>
      </c>
      <c r="L3227" s="9">
        <v>1052.48</v>
      </c>
      <c r="M3227" s="10">
        <v>0.45999999999999996</v>
      </c>
      <c r="N3227" s="4" t="s">
        <v>83</v>
      </c>
      <c r="O3227" s="4" t="str">
        <f>TEXT(Table1[[#This Row],[Invoice Date]],"yyyy")</f>
        <v>2021</v>
      </c>
      <c r="P3227" s="4" t="str">
        <f>TEXT(Table1[[#This Row],[Invoice Date]],"mmm")</f>
        <v>Mar</v>
      </c>
      <c r="Q3227" s="27">
        <f>WEEKNUM(Table1[[#This Row],[Invoice Date]]) + IF(YEAR(Table1[[#This Row],[Invoice Date]])=2021, 52, 0)</f>
        <v>65</v>
      </c>
    </row>
    <row r="3228" spans="2:17" ht="14.25" customHeight="1" x14ac:dyDescent="0.3">
      <c r="B3228" s="4" t="s">
        <v>61</v>
      </c>
      <c r="C3228" s="33">
        <v>1185731</v>
      </c>
      <c r="D3228" s="5">
        <v>44276</v>
      </c>
      <c r="E3228" s="4" t="s">
        <v>48</v>
      </c>
      <c r="F3228" s="4" t="s">
        <v>98</v>
      </c>
      <c r="G3228" s="4" t="s">
        <v>99</v>
      </c>
      <c r="H3228" s="6" t="s">
        <v>19</v>
      </c>
      <c r="I3228" s="7">
        <v>41</v>
      </c>
      <c r="J3228" s="8">
        <v>59</v>
      </c>
      <c r="K3228" s="9">
        <v>2419</v>
      </c>
      <c r="L3228" s="9">
        <v>1185.31</v>
      </c>
      <c r="M3228" s="10">
        <v>0.49</v>
      </c>
      <c r="N3228" s="4" t="s">
        <v>83</v>
      </c>
      <c r="O3228" s="4" t="str">
        <f>TEXT(Table1[[#This Row],[Invoice Date]],"yyyy")</f>
        <v>2021</v>
      </c>
      <c r="P3228" s="4" t="str">
        <f>TEXT(Table1[[#This Row],[Invoice Date]],"mmm")</f>
        <v>Mar</v>
      </c>
      <c r="Q3228" s="27">
        <f>WEEKNUM(Table1[[#This Row],[Invoice Date]]) + IF(YEAR(Table1[[#This Row],[Invoice Date]])=2021, 52, 0)</f>
        <v>65</v>
      </c>
    </row>
    <row r="3229" spans="2:17" ht="14.25" customHeight="1" x14ac:dyDescent="0.3">
      <c r="B3229" s="4" t="s">
        <v>61</v>
      </c>
      <c r="C3229" s="33">
        <v>1185731</v>
      </c>
      <c r="D3229" s="5">
        <v>44276</v>
      </c>
      <c r="E3229" s="4" t="s">
        <v>48</v>
      </c>
      <c r="F3229" s="4" t="s">
        <v>98</v>
      </c>
      <c r="G3229" s="4" t="s">
        <v>99</v>
      </c>
      <c r="H3229" s="6" t="s">
        <v>20</v>
      </c>
      <c r="I3229" s="7">
        <v>34</v>
      </c>
      <c r="J3229" s="8">
        <v>73</v>
      </c>
      <c r="K3229" s="9">
        <v>2482</v>
      </c>
      <c r="L3229" s="9">
        <v>1241</v>
      </c>
      <c r="M3229" s="10">
        <v>0.5</v>
      </c>
      <c r="N3229" s="4" t="s">
        <v>83</v>
      </c>
      <c r="O3229" s="4" t="str">
        <f>TEXT(Table1[[#This Row],[Invoice Date]],"yyyy")</f>
        <v>2021</v>
      </c>
      <c r="P3229" s="4" t="str">
        <f>TEXT(Table1[[#This Row],[Invoice Date]],"mmm")</f>
        <v>Mar</v>
      </c>
      <c r="Q3229" s="27">
        <f>WEEKNUM(Table1[[#This Row],[Invoice Date]]) + IF(YEAR(Table1[[#This Row],[Invoice Date]])=2021, 52, 0)</f>
        <v>65</v>
      </c>
    </row>
    <row r="3230" spans="2:17" ht="14.25" customHeight="1" x14ac:dyDescent="0.3">
      <c r="B3230" s="4" t="s">
        <v>61</v>
      </c>
      <c r="C3230" s="33">
        <v>1185731</v>
      </c>
      <c r="D3230" s="5">
        <v>44276</v>
      </c>
      <c r="E3230" s="4" t="s">
        <v>48</v>
      </c>
      <c r="F3230" s="4" t="s">
        <v>98</v>
      </c>
      <c r="G3230" s="4" t="s">
        <v>99</v>
      </c>
      <c r="H3230" s="6" t="s">
        <v>23</v>
      </c>
      <c r="I3230" s="7">
        <v>42</v>
      </c>
      <c r="J3230" s="8">
        <v>65</v>
      </c>
      <c r="K3230" s="9">
        <v>2730</v>
      </c>
      <c r="L3230" s="9">
        <v>1392.3</v>
      </c>
      <c r="M3230" s="10">
        <v>0.51</v>
      </c>
      <c r="N3230" s="4" t="s">
        <v>83</v>
      </c>
      <c r="O3230" s="4" t="str">
        <f>TEXT(Table1[[#This Row],[Invoice Date]],"yyyy")</f>
        <v>2021</v>
      </c>
      <c r="P3230" s="4" t="str">
        <f>TEXT(Table1[[#This Row],[Invoice Date]],"mmm")</f>
        <v>Mar</v>
      </c>
      <c r="Q3230" s="27">
        <f>WEEKNUM(Table1[[#This Row],[Invoice Date]]) + IF(YEAR(Table1[[#This Row],[Invoice Date]])=2021, 52, 0)</f>
        <v>65</v>
      </c>
    </row>
    <row r="3231" spans="2:17" ht="14.25" customHeight="1" x14ac:dyDescent="0.3">
      <c r="B3231" s="4" t="s">
        <v>26</v>
      </c>
      <c r="C3231" s="33">
        <v>1197831</v>
      </c>
      <c r="D3231" s="5">
        <v>44276</v>
      </c>
      <c r="E3231" s="4" t="s">
        <v>27</v>
      </c>
      <c r="F3231" s="4" t="s">
        <v>55</v>
      </c>
      <c r="G3231" s="4" t="s">
        <v>56</v>
      </c>
      <c r="H3231" s="6" t="s">
        <v>23</v>
      </c>
      <c r="I3231" s="7">
        <v>28</v>
      </c>
      <c r="J3231" s="8">
        <v>143</v>
      </c>
      <c r="K3231" s="9">
        <v>4004</v>
      </c>
      <c r="L3231" s="9">
        <v>2242.2400000000002</v>
      </c>
      <c r="M3231" s="10">
        <v>0.56000000000000005</v>
      </c>
      <c r="N3231" s="4" t="s">
        <v>24</v>
      </c>
      <c r="O3231" s="4" t="str">
        <f>TEXT(Table1[[#This Row],[Invoice Date]],"yyyy")</f>
        <v>2021</v>
      </c>
      <c r="P3231" s="4" t="str">
        <f>TEXT(Table1[[#This Row],[Invoice Date]],"mmm")</f>
        <v>Mar</v>
      </c>
      <c r="Q3231" s="27">
        <f>WEEKNUM(Table1[[#This Row],[Invoice Date]]) + IF(YEAR(Table1[[#This Row],[Invoice Date]])=2021, 52, 0)</f>
        <v>65</v>
      </c>
    </row>
    <row r="3232" spans="2:17" ht="14.25" customHeight="1" x14ac:dyDescent="0.3">
      <c r="B3232" s="4" t="s">
        <v>26</v>
      </c>
      <c r="C3232" s="33">
        <v>1197831</v>
      </c>
      <c r="D3232" s="5">
        <v>44276</v>
      </c>
      <c r="E3232" s="4" t="s">
        <v>27</v>
      </c>
      <c r="F3232" s="4" t="s">
        <v>55</v>
      </c>
      <c r="G3232" s="4" t="s">
        <v>56</v>
      </c>
      <c r="H3232" s="6" t="s">
        <v>23</v>
      </c>
      <c r="I3232" s="7">
        <v>32</v>
      </c>
      <c r="J3232" s="8">
        <v>133</v>
      </c>
      <c r="K3232" s="9">
        <v>4256</v>
      </c>
      <c r="L3232" s="9">
        <v>2723.84</v>
      </c>
      <c r="M3232" s="10">
        <v>0.64</v>
      </c>
      <c r="N3232" s="4" t="s">
        <v>83</v>
      </c>
      <c r="O3232" s="4" t="str">
        <f>TEXT(Table1[[#This Row],[Invoice Date]],"yyyy")</f>
        <v>2021</v>
      </c>
      <c r="P3232" s="4" t="str">
        <f>TEXT(Table1[[#This Row],[Invoice Date]],"mmm")</f>
        <v>Mar</v>
      </c>
      <c r="Q3232" s="27">
        <f>WEEKNUM(Table1[[#This Row],[Invoice Date]]) + IF(YEAR(Table1[[#This Row],[Invoice Date]])=2021, 52, 0)</f>
        <v>65</v>
      </c>
    </row>
    <row r="3233" spans="2:17" ht="14.25" customHeight="1" x14ac:dyDescent="0.3">
      <c r="B3233" s="4" t="s">
        <v>61</v>
      </c>
      <c r="C3233" s="33">
        <v>1185731</v>
      </c>
      <c r="D3233" s="5">
        <v>44276</v>
      </c>
      <c r="E3233" s="4" t="s">
        <v>48</v>
      </c>
      <c r="F3233" s="4" t="s">
        <v>98</v>
      </c>
      <c r="G3233" s="4" t="s">
        <v>99</v>
      </c>
      <c r="H3233" s="6" t="s">
        <v>17</v>
      </c>
      <c r="I3233" s="7">
        <v>41</v>
      </c>
      <c r="J3233" s="8">
        <v>156</v>
      </c>
      <c r="K3233" s="9">
        <v>6396</v>
      </c>
      <c r="L3233" s="9">
        <v>3261.96</v>
      </c>
      <c r="M3233" s="10">
        <v>0.51</v>
      </c>
      <c r="N3233" s="4" t="s">
        <v>83</v>
      </c>
      <c r="O3233" s="4" t="str">
        <f>TEXT(Table1[[#This Row],[Invoice Date]],"yyyy")</f>
        <v>2021</v>
      </c>
      <c r="P3233" s="4" t="str">
        <f>TEXT(Table1[[#This Row],[Invoice Date]],"mmm")</f>
        <v>Mar</v>
      </c>
      <c r="Q3233" s="27">
        <f>WEEKNUM(Table1[[#This Row],[Invoice Date]]) + IF(YEAR(Table1[[#This Row],[Invoice Date]])=2021, 52, 0)</f>
        <v>65</v>
      </c>
    </row>
    <row r="3234" spans="2:17" ht="14.25" customHeight="1" x14ac:dyDescent="0.3">
      <c r="B3234" s="4" t="s">
        <v>34</v>
      </c>
      <c r="C3234" s="33">
        <v>1189833</v>
      </c>
      <c r="D3234" s="5">
        <v>44276</v>
      </c>
      <c r="E3234" s="4" t="s">
        <v>31</v>
      </c>
      <c r="F3234" s="4" t="s">
        <v>32</v>
      </c>
      <c r="G3234" s="4" t="s">
        <v>35</v>
      </c>
      <c r="H3234" s="6" t="s">
        <v>20</v>
      </c>
      <c r="I3234" s="7">
        <v>42</v>
      </c>
      <c r="J3234" s="8">
        <v>169</v>
      </c>
      <c r="K3234" s="9">
        <v>7098</v>
      </c>
      <c r="L3234" s="9">
        <v>3903.9</v>
      </c>
      <c r="M3234" s="10">
        <v>0.55000000000000004</v>
      </c>
      <c r="N3234" s="4" t="s">
        <v>83</v>
      </c>
      <c r="O3234" s="4" t="str">
        <f>TEXT(Table1[[#This Row],[Invoice Date]],"yyyy")</f>
        <v>2021</v>
      </c>
      <c r="P3234" s="4" t="str">
        <f>TEXT(Table1[[#This Row],[Invoice Date]],"mmm")</f>
        <v>Mar</v>
      </c>
      <c r="Q3234" s="27">
        <f>WEEKNUM(Table1[[#This Row],[Invoice Date]]) + IF(YEAR(Table1[[#This Row],[Invoice Date]])=2021, 52, 0)</f>
        <v>65</v>
      </c>
    </row>
    <row r="3235" spans="2:17" ht="14.25" customHeight="1" x14ac:dyDescent="0.3">
      <c r="B3235" s="4" t="s">
        <v>34</v>
      </c>
      <c r="C3235" s="33">
        <v>1189833</v>
      </c>
      <c r="D3235" s="5">
        <v>44276</v>
      </c>
      <c r="E3235" s="4" t="s">
        <v>31</v>
      </c>
      <c r="F3235" s="4" t="s">
        <v>32</v>
      </c>
      <c r="G3235" s="4" t="s">
        <v>35</v>
      </c>
      <c r="H3235" s="6" t="s">
        <v>20</v>
      </c>
      <c r="I3235" s="7">
        <v>33</v>
      </c>
      <c r="J3235" s="8">
        <v>221</v>
      </c>
      <c r="K3235" s="9">
        <v>7293</v>
      </c>
      <c r="L3235" s="9">
        <v>3354.78</v>
      </c>
      <c r="M3235" s="10">
        <v>0.46</v>
      </c>
      <c r="N3235" s="4" t="s">
        <v>24</v>
      </c>
      <c r="O3235" s="4" t="str">
        <f>TEXT(Table1[[#This Row],[Invoice Date]],"yyyy")</f>
        <v>2021</v>
      </c>
      <c r="P3235" s="4" t="str">
        <f>TEXT(Table1[[#This Row],[Invoice Date]],"mmm")</f>
        <v>Mar</v>
      </c>
      <c r="Q3235" s="27">
        <f>WEEKNUM(Table1[[#This Row],[Invoice Date]]) + IF(YEAR(Table1[[#This Row],[Invoice Date]])=2021, 52, 0)</f>
        <v>65</v>
      </c>
    </row>
    <row r="3236" spans="2:17" ht="14.25" customHeight="1" x14ac:dyDescent="0.3">
      <c r="B3236" s="4" t="s">
        <v>61</v>
      </c>
      <c r="C3236" s="33">
        <v>1185731</v>
      </c>
      <c r="D3236" s="5">
        <v>44276</v>
      </c>
      <c r="E3236" s="4" t="s">
        <v>48</v>
      </c>
      <c r="F3236" s="4" t="s">
        <v>98</v>
      </c>
      <c r="G3236" s="4" t="s">
        <v>99</v>
      </c>
      <c r="H3236" s="6" t="s">
        <v>21</v>
      </c>
      <c r="I3236" s="7">
        <v>40</v>
      </c>
      <c r="J3236" s="8">
        <v>100</v>
      </c>
      <c r="K3236" s="9">
        <v>40000</v>
      </c>
      <c r="L3236" s="9">
        <v>16000</v>
      </c>
      <c r="M3236" s="10">
        <v>0.4</v>
      </c>
      <c r="N3236" s="4" t="s">
        <v>83</v>
      </c>
      <c r="O3236" s="4" t="str">
        <f>TEXT(Table1[[#This Row],[Invoice Date]],"yyyy")</f>
        <v>2021</v>
      </c>
      <c r="P3236" s="4" t="str">
        <f>TEXT(Table1[[#This Row],[Invoice Date]],"mmm")</f>
        <v>Mar</v>
      </c>
      <c r="Q3236" s="27">
        <f>WEEKNUM(Table1[[#This Row],[Invoice Date]]) + IF(YEAR(Table1[[#This Row],[Invoice Date]])=2021, 52, 0)</f>
        <v>65</v>
      </c>
    </row>
    <row r="3237" spans="2:17" ht="14.25" customHeight="1" x14ac:dyDescent="0.3">
      <c r="B3237" s="4" t="s">
        <v>61</v>
      </c>
      <c r="C3237" s="33">
        <v>1185731</v>
      </c>
      <c r="D3237" s="5">
        <v>44276</v>
      </c>
      <c r="E3237" s="4" t="s">
        <v>48</v>
      </c>
      <c r="F3237" s="4" t="s">
        <v>98</v>
      </c>
      <c r="G3237" s="4" t="s">
        <v>99</v>
      </c>
      <c r="H3237" s="6" t="s">
        <v>22</v>
      </c>
      <c r="I3237" s="7">
        <v>54.999999999999993</v>
      </c>
      <c r="J3237" s="8">
        <v>150</v>
      </c>
      <c r="K3237" s="9">
        <v>82499.999999999985</v>
      </c>
      <c r="L3237" s="9">
        <v>28874.999999999993</v>
      </c>
      <c r="M3237" s="10">
        <v>0.35</v>
      </c>
      <c r="N3237" s="4" t="s">
        <v>83</v>
      </c>
      <c r="O3237" s="4" t="str">
        <f>TEXT(Table1[[#This Row],[Invoice Date]],"yyyy")</f>
        <v>2021</v>
      </c>
      <c r="P3237" s="4" t="str">
        <f>TEXT(Table1[[#This Row],[Invoice Date]],"mmm")</f>
        <v>Mar</v>
      </c>
      <c r="Q3237" s="27">
        <f>WEEKNUM(Table1[[#This Row],[Invoice Date]]) + IF(YEAR(Table1[[#This Row],[Invoice Date]])=2021, 52, 0)</f>
        <v>65</v>
      </c>
    </row>
    <row r="3238" spans="2:17" ht="14.25" customHeight="1" x14ac:dyDescent="0.3">
      <c r="B3238" s="4" t="s">
        <v>61</v>
      </c>
      <c r="C3238" s="33">
        <v>1185731</v>
      </c>
      <c r="D3238" s="5">
        <v>44276</v>
      </c>
      <c r="E3238" s="4" t="s">
        <v>48</v>
      </c>
      <c r="F3238" s="4" t="s">
        <v>98</v>
      </c>
      <c r="G3238" s="4" t="s">
        <v>99</v>
      </c>
      <c r="H3238" s="6" t="s">
        <v>20</v>
      </c>
      <c r="I3238" s="7">
        <v>35</v>
      </c>
      <c r="J3238" s="8">
        <v>250</v>
      </c>
      <c r="K3238" s="9">
        <v>87500</v>
      </c>
      <c r="L3238" s="9">
        <v>35000</v>
      </c>
      <c r="M3238" s="10">
        <v>0.4</v>
      </c>
      <c r="N3238" s="4" t="s">
        <v>83</v>
      </c>
      <c r="O3238" s="4" t="str">
        <f>TEXT(Table1[[#This Row],[Invoice Date]],"yyyy")</f>
        <v>2021</v>
      </c>
      <c r="P3238" s="4" t="str">
        <f>TEXT(Table1[[#This Row],[Invoice Date]],"mmm")</f>
        <v>Mar</v>
      </c>
      <c r="Q3238" s="27">
        <f>WEEKNUM(Table1[[#This Row],[Invoice Date]]) + IF(YEAR(Table1[[#This Row],[Invoice Date]])=2021, 52, 0)</f>
        <v>65</v>
      </c>
    </row>
    <row r="3239" spans="2:17" ht="14.25" customHeight="1" x14ac:dyDescent="0.3">
      <c r="B3239" s="4" t="s">
        <v>61</v>
      </c>
      <c r="C3239" s="33">
        <v>1185731</v>
      </c>
      <c r="D3239" s="5">
        <v>44276</v>
      </c>
      <c r="E3239" s="4" t="s">
        <v>48</v>
      </c>
      <c r="F3239" s="4" t="s">
        <v>98</v>
      </c>
      <c r="G3239" s="4" t="s">
        <v>99</v>
      </c>
      <c r="H3239" s="6" t="s">
        <v>19</v>
      </c>
      <c r="I3239" s="7">
        <v>45</v>
      </c>
      <c r="J3239" s="8">
        <v>225</v>
      </c>
      <c r="K3239" s="9">
        <v>101250</v>
      </c>
      <c r="L3239" s="9">
        <v>35437.5</v>
      </c>
      <c r="M3239" s="10">
        <v>0.35</v>
      </c>
      <c r="N3239" s="4" t="s">
        <v>83</v>
      </c>
      <c r="O3239" s="4" t="str">
        <f>TEXT(Table1[[#This Row],[Invoice Date]],"yyyy")</f>
        <v>2021</v>
      </c>
      <c r="P3239" s="4" t="str">
        <f>TEXT(Table1[[#This Row],[Invoice Date]],"mmm")</f>
        <v>Mar</v>
      </c>
      <c r="Q3239" s="27">
        <f>WEEKNUM(Table1[[#This Row],[Invoice Date]]) + IF(YEAR(Table1[[#This Row],[Invoice Date]])=2021, 52, 0)</f>
        <v>65</v>
      </c>
    </row>
    <row r="3240" spans="2:17" ht="14.25" customHeight="1" x14ac:dyDescent="0.3">
      <c r="B3240" s="4" t="s">
        <v>61</v>
      </c>
      <c r="C3240" s="33">
        <v>1185731</v>
      </c>
      <c r="D3240" s="5">
        <v>44276</v>
      </c>
      <c r="E3240" s="4" t="s">
        <v>48</v>
      </c>
      <c r="F3240" s="4" t="s">
        <v>98</v>
      </c>
      <c r="G3240" s="4" t="s">
        <v>99</v>
      </c>
      <c r="H3240" s="6" t="s">
        <v>23</v>
      </c>
      <c r="I3240" s="7">
        <v>45</v>
      </c>
      <c r="J3240" s="8">
        <v>250</v>
      </c>
      <c r="K3240" s="9">
        <v>112500</v>
      </c>
      <c r="L3240" s="9">
        <v>45000</v>
      </c>
      <c r="M3240" s="10">
        <v>0.4</v>
      </c>
      <c r="N3240" s="4" t="s">
        <v>83</v>
      </c>
      <c r="O3240" s="4" t="str">
        <f>TEXT(Table1[[#This Row],[Invoice Date]],"yyyy")</f>
        <v>2021</v>
      </c>
      <c r="P3240" s="4" t="str">
        <f>TEXT(Table1[[#This Row],[Invoice Date]],"mmm")</f>
        <v>Mar</v>
      </c>
      <c r="Q3240" s="27">
        <f>WEEKNUM(Table1[[#This Row],[Invoice Date]]) + IF(YEAR(Table1[[#This Row],[Invoice Date]])=2021, 52, 0)</f>
        <v>65</v>
      </c>
    </row>
    <row r="3241" spans="2:17" ht="14.25" customHeight="1" x14ac:dyDescent="0.3">
      <c r="B3241" s="4" t="s">
        <v>26</v>
      </c>
      <c r="C3241" s="33">
        <v>1197831</v>
      </c>
      <c r="D3241" s="5">
        <v>44276</v>
      </c>
      <c r="E3241" s="4" t="s">
        <v>27</v>
      </c>
      <c r="F3241" s="4" t="s">
        <v>55</v>
      </c>
      <c r="G3241" s="4" t="s">
        <v>56</v>
      </c>
      <c r="H3241" s="6" t="s">
        <v>23</v>
      </c>
      <c r="I3241" s="7">
        <v>35</v>
      </c>
      <c r="J3241" s="8">
        <v>475</v>
      </c>
      <c r="K3241" s="9">
        <v>166250</v>
      </c>
      <c r="L3241" s="9">
        <v>83125</v>
      </c>
      <c r="M3241" s="10">
        <v>0.5</v>
      </c>
      <c r="N3241" s="4" t="s">
        <v>24</v>
      </c>
      <c r="O3241" s="4" t="str">
        <f>TEXT(Table1[[#This Row],[Invoice Date]],"yyyy")</f>
        <v>2021</v>
      </c>
      <c r="P3241" s="4" t="str">
        <f>TEXT(Table1[[#This Row],[Invoice Date]],"mmm")</f>
        <v>Mar</v>
      </c>
      <c r="Q3241" s="27">
        <f>WEEKNUM(Table1[[#This Row],[Invoice Date]]) + IF(YEAR(Table1[[#This Row],[Invoice Date]])=2021, 52, 0)</f>
        <v>65</v>
      </c>
    </row>
    <row r="3242" spans="2:17" ht="14.25" customHeight="1" x14ac:dyDescent="0.3">
      <c r="B3242" s="4" t="s">
        <v>61</v>
      </c>
      <c r="C3242" s="33">
        <v>1185731</v>
      </c>
      <c r="D3242" s="5">
        <v>44276</v>
      </c>
      <c r="E3242" s="4" t="s">
        <v>48</v>
      </c>
      <c r="F3242" s="4" t="s">
        <v>98</v>
      </c>
      <c r="G3242" s="4" t="s">
        <v>99</v>
      </c>
      <c r="H3242" s="6" t="s">
        <v>17</v>
      </c>
      <c r="I3242" s="7">
        <v>45</v>
      </c>
      <c r="J3242" s="8">
        <v>520</v>
      </c>
      <c r="K3242" s="9">
        <v>234000</v>
      </c>
      <c r="L3242" s="9">
        <v>93600</v>
      </c>
      <c r="M3242" s="10">
        <v>0.4</v>
      </c>
      <c r="N3242" s="4" t="s">
        <v>83</v>
      </c>
      <c r="O3242" s="4" t="str">
        <f>TEXT(Table1[[#This Row],[Invoice Date]],"yyyy")</f>
        <v>2021</v>
      </c>
      <c r="P3242" s="4" t="str">
        <f>TEXT(Table1[[#This Row],[Invoice Date]],"mmm")</f>
        <v>Mar</v>
      </c>
      <c r="Q3242" s="27">
        <f>WEEKNUM(Table1[[#This Row],[Invoice Date]]) + IF(YEAR(Table1[[#This Row],[Invoice Date]])=2021, 52, 0)</f>
        <v>65</v>
      </c>
    </row>
    <row r="3243" spans="2:17" ht="14.25" customHeight="1" x14ac:dyDescent="0.3">
      <c r="B3243" s="4" t="s">
        <v>34</v>
      </c>
      <c r="C3243" s="33">
        <v>1189833</v>
      </c>
      <c r="D3243" s="5">
        <v>44276</v>
      </c>
      <c r="E3243" s="4" t="s">
        <v>31</v>
      </c>
      <c r="F3243" s="4" t="s">
        <v>32</v>
      </c>
      <c r="G3243" s="4" t="s">
        <v>35</v>
      </c>
      <c r="H3243" s="6" t="s">
        <v>20</v>
      </c>
      <c r="I3243" s="7">
        <v>45</v>
      </c>
      <c r="J3243" s="8">
        <v>650</v>
      </c>
      <c r="K3243" s="9">
        <v>292500</v>
      </c>
      <c r="L3243" s="9">
        <v>117000</v>
      </c>
      <c r="M3243" s="10">
        <v>0.4</v>
      </c>
      <c r="N3243" s="4" t="s">
        <v>24</v>
      </c>
      <c r="O3243" s="4" t="str">
        <f>TEXT(Table1[[#This Row],[Invoice Date]],"yyyy")</f>
        <v>2021</v>
      </c>
      <c r="P3243" s="4" t="str">
        <f>TEXT(Table1[[#This Row],[Invoice Date]],"mmm")</f>
        <v>Mar</v>
      </c>
      <c r="Q3243" s="27">
        <f>WEEKNUM(Table1[[#This Row],[Invoice Date]]) + IF(YEAR(Table1[[#This Row],[Invoice Date]])=2021, 52, 0)</f>
        <v>65</v>
      </c>
    </row>
    <row r="3244" spans="2:17" ht="14.25" customHeight="1" x14ac:dyDescent="0.3">
      <c r="B3244" s="4" t="s">
        <v>14</v>
      </c>
      <c r="C3244" s="33">
        <v>1185732</v>
      </c>
      <c r="D3244" s="5">
        <v>44277</v>
      </c>
      <c r="E3244" s="4" t="s">
        <v>31</v>
      </c>
      <c r="F3244" s="4" t="s">
        <v>86</v>
      </c>
      <c r="G3244" s="4" t="s">
        <v>87</v>
      </c>
      <c r="H3244" s="6" t="s">
        <v>22</v>
      </c>
      <c r="I3244" s="7">
        <v>41</v>
      </c>
      <c r="J3244" s="8">
        <v>39</v>
      </c>
      <c r="K3244" s="9">
        <v>1599</v>
      </c>
      <c r="L3244" s="9">
        <v>511.68</v>
      </c>
      <c r="M3244" s="10">
        <v>0.32</v>
      </c>
      <c r="N3244" s="4" t="s">
        <v>24</v>
      </c>
      <c r="O3244" s="4" t="str">
        <f>TEXT(Table1[[#This Row],[Invoice Date]],"yyyy")</f>
        <v>2021</v>
      </c>
      <c r="P3244" s="4" t="str">
        <f>TEXT(Table1[[#This Row],[Invoice Date]],"mmm")</f>
        <v>Mar</v>
      </c>
      <c r="Q3244" s="27">
        <f>WEEKNUM(Table1[[#This Row],[Invoice Date]]) + IF(YEAR(Table1[[#This Row],[Invoice Date]])=2021, 52, 0)</f>
        <v>65</v>
      </c>
    </row>
    <row r="3245" spans="2:17" ht="14.25" customHeight="1" x14ac:dyDescent="0.3">
      <c r="B3245" s="4" t="s">
        <v>14</v>
      </c>
      <c r="C3245" s="33">
        <v>1185732</v>
      </c>
      <c r="D3245" s="5">
        <v>44277</v>
      </c>
      <c r="E3245" s="4" t="s">
        <v>31</v>
      </c>
      <c r="F3245" s="4" t="s">
        <v>86</v>
      </c>
      <c r="G3245" s="4" t="s">
        <v>87</v>
      </c>
      <c r="H3245" s="6" t="s">
        <v>22</v>
      </c>
      <c r="I3245" s="7">
        <v>54</v>
      </c>
      <c r="J3245" s="8">
        <v>31</v>
      </c>
      <c r="K3245" s="9">
        <v>1674</v>
      </c>
      <c r="L3245" s="9">
        <v>686.33999999999992</v>
      </c>
      <c r="M3245" s="10">
        <v>0.41</v>
      </c>
      <c r="N3245" s="4" t="s">
        <v>83</v>
      </c>
      <c r="O3245" s="4" t="str">
        <f>TEXT(Table1[[#This Row],[Invoice Date]],"yyyy")</f>
        <v>2021</v>
      </c>
      <c r="P3245" s="4" t="str">
        <f>TEXT(Table1[[#This Row],[Invoice Date]],"mmm")</f>
        <v>Mar</v>
      </c>
      <c r="Q3245" s="27">
        <f>WEEKNUM(Table1[[#This Row],[Invoice Date]]) + IF(YEAR(Table1[[#This Row],[Invoice Date]])=2021, 52, 0)</f>
        <v>65</v>
      </c>
    </row>
    <row r="3246" spans="2:17" ht="14.25" customHeight="1" x14ac:dyDescent="0.3">
      <c r="B3246" s="4" t="s">
        <v>14</v>
      </c>
      <c r="C3246" s="33">
        <v>1185732</v>
      </c>
      <c r="D3246" s="5">
        <v>44277</v>
      </c>
      <c r="E3246" s="4" t="s">
        <v>31</v>
      </c>
      <c r="F3246" s="4" t="s">
        <v>86</v>
      </c>
      <c r="G3246" s="4" t="s">
        <v>87</v>
      </c>
      <c r="H3246" s="6" t="s">
        <v>21</v>
      </c>
      <c r="I3246" s="7">
        <v>38</v>
      </c>
      <c r="J3246" s="8">
        <v>68</v>
      </c>
      <c r="K3246" s="9">
        <v>2584</v>
      </c>
      <c r="L3246" s="9">
        <v>956.08</v>
      </c>
      <c r="M3246" s="10">
        <v>0.37</v>
      </c>
      <c r="N3246" s="4" t="s">
        <v>24</v>
      </c>
      <c r="O3246" s="4" t="str">
        <f>TEXT(Table1[[#This Row],[Invoice Date]],"yyyy")</f>
        <v>2021</v>
      </c>
      <c r="P3246" s="4" t="str">
        <f>TEXT(Table1[[#This Row],[Invoice Date]],"mmm")</f>
        <v>Mar</v>
      </c>
      <c r="Q3246" s="27">
        <f>WEEKNUM(Table1[[#This Row],[Invoice Date]]) + IF(YEAR(Table1[[#This Row],[Invoice Date]])=2021, 52, 0)</f>
        <v>65</v>
      </c>
    </row>
    <row r="3247" spans="2:17" ht="14.25" customHeight="1" x14ac:dyDescent="0.3">
      <c r="B3247" s="4" t="s">
        <v>14</v>
      </c>
      <c r="C3247" s="33">
        <v>1185732</v>
      </c>
      <c r="D3247" s="5">
        <v>44277</v>
      </c>
      <c r="E3247" s="4" t="s">
        <v>31</v>
      </c>
      <c r="F3247" s="4" t="s">
        <v>86</v>
      </c>
      <c r="G3247" s="4" t="s">
        <v>87</v>
      </c>
      <c r="H3247" s="6" t="s">
        <v>21</v>
      </c>
      <c r="I3247" s="7">
        <v>47</v>
      </c>
      <c r="J3247" s="8">
        <v>68</v>
      </c>
      <c r="K3247" s="9">
        <v>3196</v>
      </c>
      <c r="L3247" s="9">
        <v>1470.1599999999999</v>
      </c>
      <c r="M3247" s="10">
        <v>0.45999999999999996</v>
      </c>
      <c r="N3247" s="4" t="s">
        <v>83</v>
      </c>
      <c r="O3247" s="4" t="str">
        <f>TEXT(Table1[[#This Row],[Invoice Date]],"yyyy")</f>
        <v>2021</v>
      </c>
      <c r="P3247" s="4" t="str">
        <f>TEXT(Table1[[#This Row],[Invoice Date]],"mmm")</f>
        <v>Mar</v>
      </c>
      <c r="Q3247" s="27">
        <f>WEEKNUM(Table1[[#This Row],[Invoice Date]]) + IF(YEAR(Table1[[#This Row],[Invoice Date]])=2021, 52, 0)</f>
        <v>65</v>
      </c>
    </row>
    <row r="3248" spans="2:17" ht="14.25" customHeight="1" x14ac:dyDescent="0.3">
      <c r="B3248" s="4" t="s">
        <v>14</v>
      </c>
      <c r="C3248" s="33">
        <v>1185732</v>
      </c>
      <c r="D3248" s="5">
        <v>44277</v>
      </c>
      <c r="E3248" s="4" t="s">
        <v>31</v>
      </c>
      <c r="F3248" s="4" t="s">
        <v>86</v>
      </c>
      <c r="G3248" s="4" t="s">
        <v>87</v>
      </c>
      <c r="H3248" s="6" t="s">
        <v>23</v>
      </c>
      <c r="I3248" s="7">
        <v>37</v>
      </c>
      <c r="J3248" s="8">
        <v>107</v>
      </c>
      <c r="K3248" s="9">
        <v>3959</v>
      </c>
      <c r="L3248" s="9">
        <v>1068.93</v>
      </c>
      <c r="M3248" s="10">
        <v>0.27</v>
      </c>
      <c r="N3248" s="4" t="s">
        <v>24</v>
      </c>
      <c r="O3248" s="4" t="str">
        <f>TEXT(Table1[[#This Row],[Invoice Date]],"yyyy")</f>
        <v>2021</v>
      </c>
      <c r="P3248" s="4" t="str">
        <f>TEXT(Table1[[#This Row],[Invoice Date]],"mmm")</f>
        <v>Mar</v>
      </c>
      <c r="Q3248" s="27">
        <f>WEEKNUM(Table1[[#This Row],[Invoice Date]]) + IF(YEAR(Table1[[#This Row],[Invoice Date]])=2021, 52, 0)</f>
        <v>65</v>
      </c>
    </row>
    <row r="3249" spans="2:17" ht="14.25" customHeight="1" x14ac:dyDescent="0.3">
      <c r="B3249" s="4" t="s">
        <v>14</v>
      </c>
      <c r="C3249" s="33">
        <v>1185732</v>
      </c>
      <c r="D3249" s="5">
        <v>44277</v>
      </c>
      <c r="E3249" s="4" t="s">
        <v>31</v>
      </c>
      <c r="F3249" s="4" t="s">
        <v>86</v>
      </c>
      <c r="G3249" s="4" t="s">
        <v>87</v>
      </c>
      <c r="H3249" s="6" t="s">
        <v>23</v>
      </c>
      <c r="I3249" s="7">
        <v>47</v>
      </c>
      <c r="J3249" s="8">
        <v>88</v>
      </c>
      <c r="K3249" s="9">
        <v>4136</v>
      </c>
      <c r="L3249" s="9">
        <v>1654.4</v>
      </c>
      <c r="M3249" s="10">
        <v>0.4</v>
      </c>
      <c r="N3249" s="4" t="s">
        <v>83</v>
      </c>
      <c r="O3249" s="4" t="str">
        <f>TEXT(Table1[[#This Row],[Invoice Date]],"yyyy")</f>
        <v>2021</v>
      </c>
      <c r="P3249" s="4" t="str">
        <f>TEXT(Table1[[#This Row],[Invoice Date]],"mmm")</f>
        <v>Mar</v>
      </c>
      <c r="Q3249" s="27">
        <f>WEEKNUM(Table1[[#This Row],[Invoice Date]]) + IF(YEAR(Table1[[#This Row],[Invoice Date]])=2021, 52, 0)</f>
        <v>65</v>
      </c>
    </row>
    <row r="3250" spans="2:17" ht="14.25" customHeight="1" x14ac:dyDescent="0.3">
      <c r="B3250" s="4" t="s">
        <v>14</v>
      </c>
      <c r="C3250" s="33">
        <v>1185732</v>
      </c>
      <c r="D3250" s="5">
        <v>44277</v>
      </c>
      <c r="E3250" s="4" t="s">
        <v>31</v>
      </c>
      <c r="F3250" s="4" t="s">
        <v>86</v>
      </c>
      <c r="G3250" s="4" t="s">
        <v>87</v>
      </c>
      <c r="H3250" s="6" t="s">
        <v>20</v>
      </c>
      <c r="I3250" s="7">
        <v>37</v>
      </c>
      <c r="J3250" s="8">
        <v>119</v>
      </c>
      <c r="K3250" s="9">
        <v>4403</v>
      </c>
      <c r="L3250" s="9">
        <v>1805.2299999999998</v>
      </c>
      <c r="M3250" s="10">
        <v>0.41</v>
      </c>
      <c r="N3250" s="4" t="s">
        <v>24</v>
      </c>
      <c r="O3250" s="4" t="str">
        <f>TEXT(Table1[[#This Row],[Invoice Date]],"yyyy")</f>
        <v>2021</v>
      </c>
      <c r="P3250" s="4" t="str">
        <f>TEXT(Table1[[#This Row],[Invoice Date]],"mmm")</f>
        <v>Mar</v>
      </c>
      <c r="Q3250" s="27">
        <f>WEEKNUM(Table1[[#This Row],[Invoice Date]]) + IF(YEAR(Table1[[#This Row],[Invoice Date]])=2021, 52, 0)</f>
        <v>65</v>
      </c>
    </row>
    <row r="3251" spans="2:17" ht="14.25" customHeight="1" x14ac:dyDescent="0.3">
      <c r="B3251" s="4" t="s">
        <v>14</v>
      </c>
      <c r="C3251" s="33">
        <v>1185732</v>
      </c>
      <c r="D3251" s="5">
        <v>44277</v>
      </c>
      <c r="E3251" s="4" t="s">
        <v>31</v>
      </c>
      <c r="F3251" s="4" t="s">
        <v>86</v>
      </c>
      <c r="G3251" s="4" t="s">
        <v>87</v>
      </c>
      <c r="H3251" s="6" t="s">
        <v>19</v>
      </c>
      <c r="I3251" s="7">
        <v>38</v>
      </c>
      <c r="J3251" s="8">
        <v>116</v>
      </c>
      <c r="K3251" s="9">
        <v>4408</v>
      </c>
      <c r="L3251" s="9">
        <v>1939.52</v>
      </c>
      <c r="M3251" s="10">
        <v>0.44</v>
      </c>
      <c r="N3251" s="4" t="s">
        <v>24</v>
      </c>
      <c r="O3251" s="4" t="str">
        <f>TEXT(Table1[[#This Row],[Invoice Date]],"yyyy")</f>
        <v>2021</v>
      </c>
      <c r="P3251" s="4" t="str">
        <f>TEXT(Table1[[#This Row],[Invoice Date]],"mmm")</f>
        <v>Mar</v>
      </c>
      <c r="Q3251" s="27">
        <f>WEEKNUM(Table1[[#This Row],[Invoice Date]]) + IF(YEAR(Table1[[#This Row],[Invoice Date]])=2021, 52, 0)</f>
        <v>65</v>
      </c>
    </row>
    <row r="3252" spans="2:17" ht="14.25" customHeight="1" x14ac:dyDescent="0.3">
      <c r="B3252" s="4" t="s">
        <v>26</v>
      </c>
      <c r="C3252" s="33">
        <v>1197831</v>
      </c>
      <c r="D3252" s="5">
        <v>44277</v>
      </c>
      <c r="E3252" s="4" t="s">
        <v>27</v>
      </c>
      <c r="F3252" s="4" t="s">
        <v>55</v>
      </c>
      <c r="G3252" s="4" t="s">
        <v>56</v>
      </c>
      <c r="H3252" s="6" t="s">
        <v>17</v>
      </c>
      <c r="I3252" s="7">
        <v>20</v>
      </c>
      <c r="J3252" s="8">
        <v>221</v>
      </c>
      <c r="K3252" s="9">
        <v>4420</v>
      </c>
      <c r="L3252" s="9">
        <v>1900.5999999999997</v>
      </c>
      <c r="M3252" s="10">
        <v>0.42999999999999994</v>
      </c>
      <c r="N3252" s="4" t="s">
        <v>24</v>
      </c>
      <c r="O3252" s="4" t="str">
        <f>TEXT(Table1[[#This Row],[Invoice Date]],"yyyy")</f>
        <v>2021</v>
      </c>
      <c r="P3252" s="4" t="str">
        <f>TEXT(Table1[[#This Row],[Invoice Date]],"mmm")</f>
        <v>Mar</v>
      </c>
      <c r="Q3252" s="27">
        <f>WEEKNUM(Table1[[#This Row],[Invoice Date]]) + IF(YEAR(Table1[[#This Row],[Invoice Date]])=2021, 52, 0)</f>
        <v>65</v>
      </c>
    </row>
    <row r="3253" spans="2:17" ht="14.25" customHeight="1" x14ac:dyDescent="0.3">
      <c r="B3253" s="4" t="s">
        <v>14</v>
      </c>
      <c r="C3253" s="33">
        <v>1185732</v>
      </c>
      <c r="D3253" s="5">
        <v>44277</v>
      </c>
      <c r="E3253" s="4" t="s">
        <v>31</v>
      </c>
      <c r="F3253" s="4" t="s">
        <v>86</v>
      </c>
      <c r="G3253" s="4" t="s">
        <v>87</v>
      </c>
      <c r="H3253" s="6" t="s">
        <v>20</v>
      </c>
      <c r="I3253" s="7">
        <v>49</v>
      </c>
      <c r="J3253" s="8">
        <v>91</v>
      </c>
      <c r="K3253" s="9">
        <v>4459</v>
      </c>
      <c r="L3253" s="9">
        <v>2229.5</v>
      </c>
      <c r="M3253" s="10">
        <v>0.5</v>
      </c>
      <c r="N3253" s="4" t="s">
        <v>83</v>
      </c>
      <c r="O3253" s="4" t="str">
        <f>TEXT(Table1[[#This Row],[Invoice Date]],"yyyy")</f>
        <v>2021</v>
      </c>
      <c r="P3253" s="4" t="str">
        <f>TEXT(Table1[[#This Row],[Invoice Date]],"mmm")</f>
        <v>Mar</v>
      </c>
      <c r="Q3253" s="27">
        <f>WEEKNUM(Table1[[#This Row],[Invoice Date]]) + IF(YEAR(Table1[[#This Row],[Invoice Date]])=2021, 52, 0)</f>
        <v>65</v>
      </c>
    </row>
    <row r="3254" spans="2:17" ht="14.25" customHeight="1" x14ac:dyDescent="0.3">
      <c r="B3254" s="4" t="s">
        <v>14</v>
      </c>
      <c r="C3254" s="33">
        <v>1185732</v>
      </c>
      <c r="D3254" s="5">
        <v>44277</v>
      </c>
      <c r="E3254" s="4" t="s">
        <v>31</v>
      </c>
      <c r="F3254" s="4" t="s">
        <v>86</v>
      </c>
      <c r="G3254" s="4" t="s">
        <v>87</v>
      </c>
      <c r="H3254" s="6" t="s">
        <v>19</v>
      </c>
      <c r="I3254" s="7">
        <v>48</v>
      </c>
      <c r="J3254" s="8">
        <v>95</v>
      </c>
      <c r="K3254" s="9">
        <v>4560</v>
      </c>
      <c r="L3254" s="9">
        <v>2508</v>
      </c>
      <c r="M3254" s="10">
        <v>0.55000000000000004</v>
      </c>
      <c r="N3254" s="4" t="s">
        <v>83</v>
      </c>
      <c r="O3254" s="4" t="str">
        <f>TEXT(Table1[[#This Row],[Invoice Date]],"yyyy")</f>
        <v>2021</v>
      </c>
      <c r="P3254" s="4" t="str">
        <f>TEXT(Table1[[#This Row],[Invoice Date]],"mmm")</f>
        <v>Mar</v>
      </c>
      <c r="Q3254" s="27">
        <f>WEEKNUM(Table1[[#This Row],[Invoice Date]]) + IF(YEAR(Table1[[#This Row],[Invoice Date]])=2021, 52, 0)</f>
        <v>65</v>
      </c>
    </row>
    <row r="3255" spans="2:17" ht="14.25" customHeight="1" x14ac:dyDescent="0.3">
      <c r="B3255" s="4" t="s">
        <v>14</v>
      </c>
      <c r="C3255" s="33">
        <v>1185732</v>
      </c>
      <c r="D3255" s="5">
        <v>44277</v>
      </c>
      <c r="E3255" s="4" t="s">
        <v>31</v>
      </c>
      <c r="F3255" s="4" t="s">
        <v>86</v>
      </c>
      <c r="G3255" s="4" t="s">
        <v>87</v>
      </c>
      <c r="H3255" s="6" t="s">
        <v>17</v>
      </c>
      <c r="I3255" s="7">
        <v>29</v>
      </c>
      <c r="J3255" s="8">
        <v>160</v>
      </c>
      <c r="K3255" s="9">
        <v>4640</v>
      </c>
      <c r="L3255" s="9">
        <v>1855.9999999999998</v>
      </c>
      <c r="M3255" s="10">
        <v>0.39999999999999997</v>
      </c>
      <c r="N3255" s="4" t="s">
        <v>24</v>
      </c>
      <c r="O3255" s="4" t="str">
        <f>TEXT(Table1[[#This Row],[Invoice Date]],"yyyy")</f>
        <v>2021</v>
      </c>
      <c r="P3255" s="4" t="str">
        <f>TEXT(Table1[[#This Row],[Invoice Date]],"mmm")</f>
        <v>Mar</v>
      </c>
      <c r="Q3255" s="27">
        <f>WEEKNUM(Table1[[#This Row],[Invoice Date]]) + IF(YEAR(Table1[[#This Row],[Invoice Date]])=2021, 52, 0)</f>
        <v>65</v>
      </c>
    </row>
    <row r="3256" spans="2:17" ht="14.25" customHeight="1" x14ac:dyDescent="0.3">
      <c r="B3256" s="4" t="s">
        <v>26</v>
      </c>
      <c r="C3256" s="33">
        <v>1197831</v>
      </c>
      <c r="D3256" s="5">
        <v>44277</v>
      </c>
      <c r="E3256" s="4" t="s">
        <v>27</v>
      </c>
      <c r="F3256" s="4" t="s">
        <v>55</v>
      </c>
      <c r="G3256" s="4" t="s">
        <v>56</v>
      </c>
      <c r="H3256" s="6" t="s">
        <v>17</v>
      </c>
      <c r="I3256" s="7">
        <v>27</v>
      </c>
      <c r="J3256" s="8">
        <v>189</v>
      </c>
      <c r="K3256" s="9">
        <v>5103</v>
      </c>
      <c r="L3256" s="9">
        <v>2602.5300000000002</v>
      </c>
      <c r="M3256" s="10">
        <v>0.51</v>
      </c>
      <c r="N3256" s="4" t="s">
        <v>83</v>
      </c>
      <c r="O3256" s="4" t="str">
        <f>TEXT(Table1[[#This Row],[Invoice Date]],"yyyy")</f>
        <v>2021</v>
      </c>
      <c r="P3256" s="4" t="str">
        <f>TEXT(Table1[[#This Row],[Invoice Date]],"mmm")</f>
        <v>Mar</v>
      </c>
      <c r="Q3256" s="27">
        <f>WEEKNUM(Table1[[#This Row],[Invoice Date]]) + IF(YEAR(Table1[[#This Row],[Invoice Date]])=2021, 52, 0)</f>
        <v>65</v>
      </c>
    </row>
    <row r="3257" spans="2:17" ht="14.25" customHeight="1" x14ac:dyDescent="0.3">
      <c r="B3257" s="4" t="s">
        <v>14</v>
      </c>
      <c r="C3257" s="33">
        <v>1185732</v>
      </c>
      <c r="D3257" s="5">
        <v>44277</v>
      </c>
      <c r="E3257" s="4" t="s">
        <v>31</v>
      </c>
      <c r="F3257" s="4" t="s">
        <v>86</v>
      </c>
      <c r="G3257" s="4" t="s">
        <v>87</v>
      </c>
      <c r="H3257" s="6" t="s">
        <v>17</v>
      </c>
      <c r="I3257" s="7">
        <v>37</v>
      </c>
      <c r="J3257" s="8">
        <v>145</v>
      </c>
      <c r="K3257" s="9">
        <v>5365</v>
      </c>
      <c r="L3257" s="9">
        <v>2521.5499999999997</v>
      </c>
      <c r="M3257" s="10">
        <v>0.47</v>
      </c>
      <c r="N3257" s="4" t="s">
        <v>83</v>
      </c>
      <c r="O3257" s="4" t="str">
        <f>TEXT(Table1[[#This Row],[Invoice Date]],"yyyy")</f>
        <v>2021</v>
      </c>
      <c r="P3257" s="4" t="str">
        <f>TEXT(Table1[[#This Row],[Invoice Date]],"mmm")</f>
        <v>Mar</v>
      </c>
      <c r="Q3257" s="27">
        <f>WEEKNUM(Table1[[#This Row],[Invoice Date]]) + IF(YEAR(Table1[[#This Row],[Invoice Date]])=2021, 52, 0)</f>
        <v>65</v>
      </c>
    </row>
    <row r="3258" spans="2:17" ht="14.25" customHeight="1" x14ac:dyDescent="0.3">
      <c r="B3258" s="4" t="s">
        <v>34</v>
      </c>
      <c r="C3258" s="33">
        <v>1189833</v>
      </c>
      <c r="D3258" s="5">
        <v>44277</v>
      </c>
      <c r="E3258" s="4" t="s">
        <v>31</v>
      </c>
      <c r="F3258" s="4" t="s">
        <v>32</v>
      </c>
      <c r="G3258" s="4" t="s">
        <v>35</v>
      </c>
      <c r="H3258" s="6" t="s">
        <v>21</v>
      </c>
      <c r="I3258" s="7">
        <v>41</v>
      </c>
      <c r="J3258" s="8">
        <v>154</v>
      </c>
      <c r="K3258" s="9">
        <v>6314</v>
      </c>
      <c r="L3258" s="9">
        <v>2841.2999999999997</v>
      </c>
      <c r="M3258" s="10">
        <v>0.44999999999999996</v>
      </c>
      <c r="N3258" s="4" t="s">
        <v>83</v>
      </c>
      <c r="O3258" s="4" t="str">
        <f>TEXT(Table1[[#This Row],[Invoice Date]],"yyyy")</f>
        <v>2021</v>
      </c>
      <c r="P3258" s="4" t="str">
        <f>TEXT(Table1[[#This Row],[Invoice Date]],"mmm")</f>
        <v>Mar</v>
      </c>
      <c r="Q3258" s="27">
        <f>WEEKNUM(Table1[[#This Row],[Invoice Date]]) + IF(YEAR(Table1[[#This Row],[Invoice Date]])=2021, 52, 0)</f>
        <v>65</v>
      </c>
    </row>
    <row r="3259" spans="2:17" ht="14.25" customHeight="1" x14ac:dyDescent="0.3">
      <c r="B3259" s="4" t="s">
        <v>34</v>
      </c>
      <c r="C3259" s="33">
        <v>1189833</v>
      </c>
      <c r="D3259" s="5">
        <v>44277</v>
      </c>
      <c r="E3259" s="4" t="s">
        <v>31</v>
      </c>
      <c r="F3259" s="4" t="s">
        <v>32</v>
      </c>
      <c r="G3259" s="4" t="s">
        <v>35</v>
      </c>
      <c r="H3259" s="6" t="s">
        <v>21</v>
      </c>
      <c r="I3259" s="7">
        <v>36</v>
      </c>
      <c r="J3259" s="8">
        <v>176</v>
      </c>
      <c r="K3259" s="9">
        <v>6336</v>
      </c>
      <c r="L3259" s="9">
        <v>2471.0399999999995</v>
      </c>
      <c r="M3259" s="10">
        <v>0.38999999999999996</v>
      </c>
      <c r="N3259" s="4" t="s">
        <v>24</v>
      </c>
      <c r="O3259" s="4" t="str">
        <f>TEXT(Table1[[#This Row],[Invoice Date]],"yyyy")</f>
        <v>2021</v>
      </c>
      <c r="P3259" s="4" t="str">
        <f>TEXT(Table1[[#This Row],[Invoice Date]],"mmm")</f>
        <v>Mar</v>
      </c>
      <c r="Q3259" s="27">
        <f>WEEKNUM(Table1[[#This Row],[Invoice Date]]) + IF(YEAR(Table1[[#This Row],[Invoice Date]])=2021, 52, 0)</f>
        <v>65</v>
      </c>
    </row>
    <row r="3260" spans="2:17" ht="14.25" customHeight="1" x14ac:dyDescent="0.3">
      <c r="B3260" s="4" t="s">
        <v>14</v>
      </c>
      <c r="C3260" s="33">
        <v>1185732</v>
      </c>
      <c r="D3260" s="5">
        <v>44277</v>
      </c>
      <c r="E3260" s="4" t="s">
        <v>31</v>
      </c>
      <c r="F3260" s="4" t="s">
        <v>86</v>
      </c>
      <c r="G3260" s="4" t="s">
        <v>87</v>
      </c>
      <c r="H3260" s="6" t="s">
        <v>22</v>
      </c>
      <c r="I3260" s="7">
        <v>55.000000000000007</v>
      </c>
      <c r="J3260" s="8">
        <v>125</v>
      </c>
      <c r="K3260" s="9">
        <v>68750.000000000015</v>
      </c>
      <c r="L3260" s="9">
        <v>20625.000000000004</v>
      </c>
      <c r="M3260" s="10">
        <v>0.3</v>
      </c>
      <c r="N3260" s="4" t="s">
        <v>83</v>
      </c>
      <c r="O3260" s="4" t="str">
        <f>TEXT(Table1[[#This Row],[Invoice Date]],"yyyy")</f>
        <v>2021</v>
      </c>
      <c r="P3260" s="4" t="str">
        <f>TEXT(Table1[[#This Row],[Invoice Date]],"mmm")</f>
        <v>Mar</v>
      </c>
      <c r="Q3260" s="27">
        <f>WEEKNUM(Table1[[#This Row],[Invoice Date]]) + IF(YEAR(Table1[[#This Row],[Invoice Date]])=2021, 52, 0)</f>
        <v>65</v>
      </c>
    </row>
    <row r="3261" spans="2:17" ht="14.25" customHeight="1" x14ac:dyDescent="0.3">
      <c r="B3261" s="4" t="s">
        <v>14</v>
      </c>
      <c r="C3261" s="33">
        <v>1185732</v>
      </c>
      <c r="D3261" s="5">
        <v>44277</v>
      </c>
      <c r="E3261" s="4" t="s">
        <v>31</v>
      </c>
      <c r="F3261" s="4" t="s">
        <v>86</v>
      </c>
      <c r="G3261" s="4" t="s">
        <v>87</v>
      </c>
      <c r="H3261" s="6" t="s">
        <v>21</v>
      </c>
      <c r="I3261" s="7">
        <v>50</v>
      </c>
      <c r="J3261" s="8">
        <v>225</v>
      </c>
      <c r="K3261" s="9">
        <v>112500</v>
      </c>
      <c r="L3261" s="9">
        <v>39375</v>
      </c>
      <c r="M3261" s="10">
        <v>0.35</v>
      </c>
      <c r="N3261" s="4" t="s">
        <v>83</v>
      </c>
      <c r="O3261" s="4" t="str">
        <f>TEXT(Table1[[#This Row],[Invoice Date]],"yyyy")</f>
        <v>2021</v>
      </c>
      <c r="P3261" s="4" t="str">
        <f>TEXT(Table1[[#This Row],[Invoice Date]],"mmm")</f>
        <v>Mar</v>
      </c>
      <c r="Q3261" s="27">
        <f>WEEKNUM(Table1[[#This Row],[Invoice Date]]) + IF(YEAR(Table1[[#This Row],[Invoice Date]])=2021, 52, 0)</f>
        <v>65</v>
      </c>
    </row>
    <row r="3262" spans="2:17" ht="14.25" customHeight="1" x14ac:dyDescent="0.3">
      <c r="B3262" s="4" t="s">
        <v>14</v>
      </c>
      <c r="C3262" s="33">
        <v>1185732</v>
      </c>
      <c r="D3262" s="5">
        <v>44277</v>
      </c>
      <c r="E3262" s="4" t="s">
        <v>31</v>
      </c>
      <c r="F3262" s="4" t="s">
        <v>86</v>
      </c>
      <c r="G3262" s="4" t="s">
        <v>87</v>
      </c>
      <c r="H3262" s="6" t="s">
        <v>23</v>
      </c>
      <c r="I3262" s="7">
        <v>50</v>
      </c>
      <c r="J3262" s="8">
        <v>325</v>
      </c>
      <c r="K3262" s="9">
        <v>162500</v>
      </c>
      <c r="L3262" s="9">
        <v>40625</v>
      </c>
      <c r="M3262" s="10">
        <v>0.25</v>
      </c>
      <c r="N3262" s="4" t="s">
        <v>83</v>
      </c>
      <c r="O3262" s="4" t="str">
        <f>TEXT(Table1[[#This Row],[Invoice Date]],"yyyy")</f>
        <v>2021</v>
      </c>
      <c r="P3262" s="4" t="str">
        <f>TEXT(Table1[[#This Row],[Invoice Date]],"mmm")</f>
        <v>Mar</v>
      </c>
      <c r="Q3262" s="27">
        <f>WEEKNUM(Table1[[#This Row],[Invoice Date]]) + IF(YEAR(Table1[[#This Row],[Invoice Date]])=2021, 52, 0)</f>
        <v>65</v>
      </c>
    </row>
    <row r="3263" spans="2:17" ht="14.25" customHeight="1" x14ac:dyDescent="0.3">
      <c r="B3263" s="4" t="s">
        <v>14</v>
      </c>
      <c r="C3263" s="33">
        <v>1185732</v>
      </c>
      <c r="D3263" s="5">
        <v>44277</v>
      </c>
      <c r="E3263" s="4" t="s">
        <v>31</v>
      </c>
      <c r="F3263" s="4" t="s">
        <v>86</v>
      </c>
      <c r="G3263" s="4" t="s">
        <v>87</v>
      </c>
      <c r="H3263" s="6" t="s">
        <v>19</v>
      </c>
      <c r="I3263" s="7">
        <v>50</v>
      </c>
      <c r="J3263" s="8">
        <v>350</v>
      </c>
      <c r="K3263" s="9">
        <v>175000</v>
      </c>
      <c r="L3263" s="9">
        <v>70000</v>
      </c>
      <c r="M3263" s="10">
        <v>0.4</v>
      </c>
      <c r="N3263" s="4" t="s">
        <v>83</v>
      </c>
      <c r="O3263" s="4" t="str">
        <f>TEXT(Table1[[#This Row],[Invoice Date]],"yyyy")</f>
        <v>2021</v>
      </c>
      <c r="P3263" s="4" t="str">
        <f>TEXT(Table1[[#This Row],[Invoice Date]],"mmm")</f>
        <v>Mar</v>
      </c>
      <c r="Q3263" s="27">
        <f>WEEKNUM(Table1[[#This Row],[Invoice Date]]) + IF(YEAR(Table1[[#This Row],[Invoice Date]])=2021, 52, 0)</f>
        <v>65</v>
      </c>
    </row>
    <row r="3264" spans="2:17" ht="14.25" customHeight="1" x14ac:dyDescent="0.3">
      <c r="B3264" s="4" t="s">
        <v>14</v>
      </c>
      <c r="C3264" s="33">
        <v>1185732</v>
      </c>
      <c r="D3264" s="5">
        <v>44277</v>
      </c>
      <c r="E3264" s="4" t="s">
        <v>31</v>
      </c>
      <c r="F3264" s="4" t="s">
        <v>86</v>
      </c>
      <c r="G3264" s="4" t="s">
        <v>87</v>
      </c>
      <c r="H3264" s="6" t="s">
        <v>20</v>
      </c>
      <c r="I3264" s="7">
        <v>50</v>
      </c>
      <c r="J3264" s="8">
        <v>350</v>
      </c>
      <c r="K3264" s="9">
        <v>175000</v>
      </c>
      <c r="L3264" s="9">
        <v>61249.999999999993</v>
      </c>
      <c r="M3264" s="10">
        <v>0.35</v>
      </c>
      <c r="N3264" s="4" t="s">
        <v>83</v>
      </c>
      <c r="O3264" s="4" t="str">
        <f>TEXT(Table1[[#This Row],[Invoice Date]],"yyyy")</f>
        <v>2021</v>
      </c>
      <c r="P3264" s="4" t="str">
        <f>TEXT(Table1[[#This Row],[Invoice Date]],"mmm")</f>
        <v>Mar</v>
      </c>
      <c r="Q3264" s="27">
        <f>WEEKNUM(Table1[[#This Row],[Invoice Date]]) + IF(YEAR(Table1[[#This Row],[Invoice Date]])=2021, 52, 0)</f>
        <v>65</v>
      </c>
    </row>
    <row r="3265" spans="2:17" ht="14.25" customHeight="1" x14ac:dyDescent="0.3">
      <c r="B3265" s="4" t="s">
        <v>26</v>
      </c>
      <c r="C3265" s="33">
        <v>1197831</v>
      </c>
      <c r="D3265" s="5">
        <v>44277</v>
      </c>
      <c r="E3265" s="4" t="s">
        <v>27</v>
      </c>
      <c r="F3265" s="4" t="s">
        <v>55</v>
      </c>
      <c r="G3265" s="4" t="s">
        <v>56</v>
      </c>
      <c r="H3265" s="6" t="s">
        <v>17</v>
      </c>
      <c r="I3265" s="7">
        <v>30</v>
      </c>
      <c r="J3265" s="8">
        <v>650</v>
      </c>
      <c r="K3265" s="9">
        <v>195000</v>
      </c>
      <c r="L3265" s="9">
        <v>78000</v>
      </c>
      <c r="M3265" s="10">
        <v>0.39999999999999997</v>
      </c>
      <c r="N3265" s="4" t="s">
        <v>24</v>
      </c>
      <c r="O3265" s="4" t="str">
        <f>TEXT(Table1[[#This Row],[Invoice Date]],"yyyy")</f>
        <v>2021</v>
      </c>
      <c r="P3265" s="4" t="str">
        <f>TEXT(Table1[[#This Row],[Invoice Date]],"mmm")</f>
        <v>Mar</v>
      </c>
      <c r="Q3265" s="27">
        <f>WEEKNUM(Table1[[#This Row],[Invoice Date]]) + IF(YEAR(Table1[[#This Row],[Invoice Date]])=2021, 52, 0)</f>
        <v>65</v>
      </c>
    </row>
    <row r="3266" spans="2:17" ht="14.25" customHeight="1" x14ac:dyDescent="0.3">
      <c r="B3266" s="4" t="s">
        <v>14</v>
      </c>
      <c r="C3266" s="33">
        <v>1185732</v>
      </c>
      <c r="D3266" s="5">
        <v>44277</v>
      </c>
      <c r="E3266" s="4" t="s">
        <v>31</v>
      </c>
      <c r="F3266" s="4" t="s">
        <v>86</v>
      </c>
      <c r="G3266" s="4" t="s">
        <v>87</v>
      </c>
      <c r="H3266" s="6" t="s">
        <v>17</v>
      </c>
      <c r="I3266" s="7">
        <v>40</v>
      </c>
      <c r="J3266" s="8">
        <v>500</v>
      </c>
      <c r="K3266" s="9">
        <v>200000</v>
      </c>
      <c r="L3266" s="9">
        <v>70000</v>
      </c>
      <c r="M3266" s="10">
        <v>0.35</v>
      </c>
      <c r="N3266" s="4" t="s">
        <v>83</v>
      </c>
      <c r="O3266" s="4" t="str">
        <f>TEXT(Table1[[#This Row],[Invoice Date]],"yyyy")</f>
        <v>2021</v>
      </c>
      <c r="P3266" s="4" t="str">
        <f>TEXT(Table1[[#This Row],[Invoice Date]],"mmm")</f>
        <v>Mar</v>
      </c>
      <c r="Q3266" s="27">
        <f>WEEKNUM(Table1[[#This Row],[Invoice Date]]) + IF(YEAR(Table1[[#This Row],[Invoice Date]])=2021, 52, 0)</f>
        <v>65</v>
      </c>
    </row>
    <row r="3267" spans="2:17" ht="14.25" customHeight="1" x14ac:dyDescent="0.3">
      <c r="B3267" s="4" t="s">
        <v>34</v>
      </c>
      <c r="C3267" s="33">
        <v>1189833</v>
      </c>
      <c r="D3267" s="5">
        <v>44277</v>
      </c>
      <c r="E3267" s="4" t="s">
        <v>31</v>
      </c>
      <c r="F3267" s="4" t="s">
        <v>32</v>
      </c>
      <c r="G3267" s="4" t="s">
        <v>35</v>
      </c>
      <c r="H3267" s="6" t="s">
        <v>21</v>
      </c>
      <c r="I3267" s="7">
        <v>45</v>
      </c>
      <c r="J3267" s="8">
        <v>550</v>
      </c>
      <c r="K3267" s="9">
        <v>247500</v>
      </c>
      <c r="L3267" s="9">
        <v>86625</v>
      </c>
      <c r="M3267" s="10">
        <v>0.35</v>
      </c>
      <c r="N3267" s="4" t="s">
        <v>24</v>
      </c>
      <c r="O3267" s="4" t="str">
        <f>TEXT(Table1[[#This Row],[Invoice Date]],"yyyy")</f>
        <v>2021</v>
      </c>
      <c r="P3267" s="4" t="str">
        <f>TEXT(Table1[[#This Row],[Invoice Date]],"mmm")</f>
        <v>Mar</v>
      </c>
      <c r="Q3267" s="27">
        <f>WEEKNUM(Table1[[#This Row],[Invoice Date]]) + IF(YEAR(Table1[[#This Row],[Invoice Date]])=2021, 52, 0)</f>
        <v>65</v>
      </c>
    </row>
    <row r="3268" spans="2:17" ht="14.25" customHeight="1" x14ac:dyDescent="0.3">
      <c r="B3268" s="4" t="s">
        <v>30</v>
      </c>
      <c r="C3268" s="34">
        <v>1128299</v>
      </c>
      <c r="D3268" s="5">
        <v>44278</v>
      </c>
      <c r="E3268" s="4" t="s">
        <v>31</v>
      </c>
      <c r="F3268" s="4" t="s">
        <v>80</v>
      </c>
      <c r="G3268" s="4" t="s">
        <v>63</v>
      </c>
      <c r="H3268" s="6" t="s">
        <v>22</v>
      </c>
      <c r="I3268" s="7">
        <v>43</v>
      </c>
      <c r="J3268" s="8">
        <v>30</v>
      </c>
      <c r="K3268" s="9">
        <v>1290</v>
      </c>
      <c r="L3268" s="9">
        <v>567.6</v>
      </c>
      <c r="M3268" s="10">
        <v>0.44</v>
      </c>
      <c r="N3268" s="4" t="s">
        <v>24</v>
      </c>
      <c r="O3268" s="4" t="str">
        <f>TEXT(Table1[[#This Row],[Invoice Date]],"yyyy")</f>
        <v>2021</v>
      </c>
      <c r="P3268" s="4" t="str">
        <f>TEXT(Table1[[#This Row],[Invoice Date]],"mmm")</f>
        <v>Mar</v>
      </c>
      <c r="Q3268" s="27">
        <f>WEEKNUM(Table1[[#This Row],[Invoice Date]]) + IF(YEAR(Table1[[#This Row],[Invoice Date]])=2021, 52, 0)</f>
        <v>65</v>
      </c>
    </row>
    <row r="3269" spans="2:17" ht="14.25" customHeight="1" x14ac:dyDescent="0.3">
      <c r="B3269" s="4" t="s">
        <v>30</v>
      </c>
      <c r="C3269" s="34">
        <v>1128299</v>
      </c>
      <c r="D3269" s="5">
        <v>44278</v>
      </c>
      <c r="E3269" s="4" t="s">
        <v>31</v>
      </c>
      <c r="F3269" s="4" t="s">
        <v>80</v>
      </c>
      <c r="G3269" s="4" t="s">
        <v>63</v>
      </c>
      <c r="H3269" s="6" t="s">
        <v>22</v>
      </c>
      <c r="I3269" s="7">
        <v>54</v>
      </c>
      <c r="J3269" s="8">
        <v>26</v>
      </c>
      <c r="K3269" s="9">
        <v>1404</v>
      </c>
      <c r="L3269" s="9">
        <v>744.12</v>
      </c>
      <c r="M3269" s="10">
        <v>0.53</v>
      </c>
      <c r="N3269" s="4" t="s">
        <v>83</v>
      </c>
      <c r="O3269" s="4" t="str">
        <f>TEXT(Table1[[#This Row],[Invoice Date]],"yyyy")</f>
        <v>2021</v>
      </c>
      <c r="P3269" s="4" t="str">
        <f>TEXT(Table1[[#This Row],[Invoice Date]],"mmm")</f>
        <v>Mar</v>
      </c>
      <c r="Q3269" s="27">
        <f>WEEKNUM(Table1[[#This Row],[Invoice Date]]) + IF(YEAR(Table1[[#This Row],[Invoice Date]])=2021, 52, 0)</f>
        <v>65</v>
      </c>
    </row>
    <row r="3270" spans="2:17" ht="14.25" customHeight="1" x14ac:dyDescent="0.3">
      <c r="B3270" s="4" t="s">
        <v>14</v>
      </c>
      <c r="C3270" s="33">
        <v>1185732</v>
      </c>
      <c r="D3270" s="5">
        <v>44278</v>
      </c>
      <c r="E3270" s="4" t="s">
        <v>48</v>
      </c>
      <c r="F3270" s="4" t="s">
        <v>72</v>
      </c>
      <c r="G3270" s="4" t="s">
        <v>73</v>
      </c>
      <c r="H3270" s="6" t="s">
        <v>22</v>
      </c>
      <c r="I3270" s="7">
        <v>43</v>
      </c>
      <c r="J3270" s="8">
        <v>33</v>
      </c>
      <c r="K3270" s="9">
        <v>1419</v>
      </c>
      <c r="L3270" s="9">
        <v>595.98</v>
      </c>
      <c r="M3270" s="10">
        <v>0.42000000000000004</v>
      </c>
      <c r="N3270" s="4" t="s">
        <v>24</v>
      </c>
      <c r="O3270" s="4" t="str">
        <f>TEXT(Table1[[#This Row],[Invoice Date]],"yyyy")</f>
        <v>2021</v>
      </c>
      <c r="P3270" s="4" t="str">
        <f>TEXT(Table1[[#This Row],[Invoice Date]],"mmm")</f>
        <v>Mar</v>
      </c>
      <c r="Q3270" s="27">
        <f>WEEKNUM(Table1[[#This Row],[Invoice Date]]) + IF(YEAR(Table1[[#This Row],[Invoice Date]])=2021, 52, 0)</f>
        <v>65</v>
      </c>
    </row>
    <row r="3271" spans="2:17" ht="14.25" customHeight="1" x14ac:dyDescent="0.3">
      <c r="B3271" s="4" t="s">
        <v>14</v>
      </c>
      <c r="C3271" s="33">
        <v>1185732</v>
      </c>
      <c r="D3271" s="5">
        <v>44278</v>
      </c>
      <c r="E3271" s="4" t="s">
        <v>48</v>
      </c>
      <c r="F3271" s="4" t="s">
        <v>72</v>
      </c>
      <c r="G3271" s="4" t="s">
        <v>73</v>
      </c>
      <c r="H3271" s="6" t="s">
        <v>22</v>
      </c>
      <c r="I3271" s="7">
        <v>51</v>
      </c>
      <c r="J3271" s="8">
        <v>30</v>
      </c>
      <c r="K3271" s="9">
        <v>1530</v>
      </c>
      <c r="L3271" s="9">
        <v>795.6</v>
      </c>
      <c r="M3271" s="10">
        <v>0.52</v>
      </c>
      <c r="N3271" s="4" t="s">
        <v>83</v>
      </c>
      <c r="O3271" s="4" t="str">
        <f>TEXT(Table1[[#This Row],[Invoice Date]],"yyyy")</f>
        <v>2021</v>
      </c>
      <c r="P3271" s="4" t="str">
        <f>TEXT(Table1[[#This Row],[Invoice Date]],"mmm")</f>
        <v>Mar</v>
      </c>
      <c r="Q3271" s="27">
        <f>WEEKNUM(Table1[[#This Row],[Invoice Date]]) + IF(YEAR(Table1[[#This Row],[Invoice Date]])=2021, 52, 0)</f>
        <v>65</v>
      </c>
    </row>
    <row r="3272" spans="2:17" ht="14.25" customHeight="1" x14ac:dyDescent="0.3">
      <c r="B3272" s="4" t="s">
        <v>30</v>
      </c>
      <c r="C3272" s="34">
        <v>1128299</v>
      </c>
      <c r="D3272" s="5">
        <v>44278</v>
      </c>
      <c r="E3272" s="4" t="s">
        <v>31</v>
      </c>
      <c r="F3272" s="4" t="s">
        <v>80</v>
      </c>
      <c r="G3272" s="4" t="s">
        <v>63</v>
      </c>
      <c r="H3272" s="6" t="s">
        <v>21</v>
      </c>
      <c r="I3272" s="7">
        <v>39</v>
      </c>
      <c r="J3272" s="8">
        <v>75</v>
      </c>
      <c r="K3272" s="9">
        <v>2925</v>
      </c>
      <c r="L3272" s="9">
        <v>1082.25</v>
      </c>
      <c r="M3272" s="10">
        <v>0.37</v>
      </c>
      <c r="N3272" s="4" t="s">
        <v>24</v>
      </c>
      <c r="O3272" s="4" t="str">
        <f>TEXT(Table1[[#This Row],[Invoice Date]],"yyyy")</f>
        <v>2021</v>
      </c>
      <c r="P3272" s="4" t="str">
        <f>TEXT(Table1[[#This Row],[Invoice Date]],"mmm")</f>
        <v>Mar</v>
      </c>
      <c r="Q3272" s="27">
        <f>WEEKNUM(Table1[[#This Row],[Invoice Date]]) + IF(YEAR(Table1[[#This Row],[Invoice Date]])=2021, 52, 0)</f>
        <v>65</v>
      </c>
    </row>
    <row r="3273" spans="2:17" ht="14.25" customHeight="1" x14ac:dyDescent="0.3">
      <c r="B3273" s="4" t="s">
        <v>14</v>
      </c>
      <c r="C3273" s="33">
        <v>1185732</v>
      </c>
      <c r="D3273" s="5">
        <v>44278</v>
      </c>
      <c r="E3273" s="4" t="s">
        <v>48</v>
      </c>
      <c r="F3273" s="4" t="s">
        <v>72</v>
      </c>
      <c r="G3273" s="4" t="s">
        <v>73</v>
      </c>
      <c r="H3273" s="6" t="s">
        <v>21</v>
      </c>
      <c r="I3273" s="7">
        <v>38</v>
      </c>
      <c r="J3273" s="8">
        <v>78</v>
      </c>
      <c r="K3273" s="9">
        <v>2964</v>
      </c>
      <c r="L3273" s="9">
        <v>1155.9599999999998</v>
      </c>
      <c r="M3273" s="10">
        <v>0.38999999999999996</v>
      </c>
      <c r="N3273" s="4" t="s">
        <v>24</v>
      </c>
      <c r="O3273" s="4" t="str">
        <f>TEXT(Table1[[#This Row],[Invoice Date]],"yyyy")</f>
        <v>2021</v>
      </c>
      <c r="P3273" s="4" t="str">
        <f>TEXT(Table1[[#This Row],[Invoice Date]],"mmm")</f>
        <v>Mar</v>
      </c>
      <c r="Q3273" s="27">
        <f>WEEKNUM(Table1[[#This Row],[Invoice Date]]) + IF(YEAR(Table1[[#This Row],[Invoice Date]])=2021, 52, 0)</f>
        <v>65</v>
      </c>
    </row>
    <row r="3274" spans="2:17" ht="14.25" customHeight="1" x14ac:dyDescent="0.3">
      <c r="B3274" s="4" t="s">
        <v>14</v>
      </c>
      <c r="C3274" s="33">
        <v>1185732</v>
      </c>
      <c r="D3274" s="5">
        <v>44278</v>
      </c>
      <c r="E3274" s="4" t="s">
        <v>48</v>
      </c>
      <c r="F3274" s="4" t="s">
        <v>72</v>
      </c>
      <c r="G3274" s="4" t="s">
        <v>73</v>
      </c>
      <c r="H3274" s="6" t="s">
        <v>21</v>
      </c>
      <c r="I3274" s="7">
        <v>48</v>
      </c>
      <c r="J3274" s="8">
        <v>65</v>
      </c>
      <c r="K3274" s="9">
        <v>3120</v>
      </c>
      <c r="L3274" s="9">
        <v>1435.1999999999998</v>
      </c>
      <c r="M3274" s="10">
        <v>0.45999999999999996</v>
      </c>
      <c r="N3274" s="4" t="s">
        <v>83</v>
      </c>
      <c r="O3274" s="4" t="str">
        <f>TEXT(Table1[[#This Row],[Invoice Date]],"yyyy")</f>
        <v>2021</v>
      </c>
      <c r="P3274" s="4" t="str">
        <f>TEXT(Table1[[#This Row],[Invoice Date]],"mmm")</f>
        <v>Mar</v>
      </c>
      <c r="Q3274" s="27">
        <f>WEEKNUM(Table1[[#This Row],[Invoice Date]]) + IF(YEAR(Table1[[#This Row],[Invoice Date]])=2021, 52, 0)</f>
        <v>65</v>
      </c>
    </row>
    <row r="3275" spans="2:17" ht="14.25" customHeight="1" x14ac:dyDescent="0.3">
      <c r="B3275" s="4" t="s">
        <v>30</v>
      </c>
      <c r="C3275" s="34">
        <v>1128299</v>
      </c>
      <c r="D3275" s="5">
        <v>44278</v>
      </c>
      <c r="E3275" s="4" t="s">
        <v>31</v>
      </c>
      <c r="F3275" s="4" t="s">
        <v>80</v>
      </c>
      <c r="G3275" s="4" t="s">
        <v>63</v>
      </c>
      <c r="H3275" s="6" t="s">
        <v>21</v>
      </c>
      <c r="I3275" s="7">
        <v>49</v>
      </c>
      <c r="J3275" s="8">
        <v>65</v>
      </c>
      <c r="K3275" s="9">
        <v>3185</v>
      </c>
      <c r="L3275" s="9">
        <v>1528.8</v>
      </c>
      <c r="M3275" s="10">
        <v>0.48</v>
      </c>
      <c r="N3275" s="4" t="s">
        <v>83</v>
      </c>
      <c r="O3275" s="4" t="str">
        <f>TEXT(Table1[[#This Row],[Invoice Date]],"yyyy")</f>
        <v>2021</v>
      </c>
      <c r="P3275" s="4" t="str">
        <f>TEXT(Table1[[#This Row],[Invoice Date]],"mmm")</f>
        <v>Mar</v>
      </c>
      <c r="Q3275" s="27">
        <f>WEEKNUM(Table1[[#This Row],[Invoice Date]]) + IF(YEAR(Table1[[#This Row],[Invoice Date]])=2021, 52, 0)</f>
        <v>65</v>
      </c>
    </row>
    <row r="3276" spans="2:17" ht="14.25" customHeight="1" x14ac:dyDescent="0.3">
      <c r="B3276" s="4" t="s">
        <v>14</v>
      </c>
      <c r="C3276" s="33">
        <v>1185732</v>
      </c>
      <c r="D3276" s="5">
        <v>44278</v>
      </c>
      <c r="E3276" s="4" t="s">
        <v>48</v>
      </c>
      <c r="F3276" s="4" t="s">
        <v>72</v>
      </c>
      <c r="G3276" s="4" t="s">
        <v>73</v>
      </c>
      <c r="H3276" s="6" t="s">
        <v>19</v>
      </c>
      <c r="I3276" s="7">
        <v>35</v>
      </c>
      <c r="J3276" s="8">
        <v>98</v>
      </c>
      <c r="K3276" s="9">
        <v>3430</v>
      </c>
      <c r="L3276" s="9">
        <v>1406.3</v>
      </c>
      <c r="M3276" s="10">
        <v>0.41</v>
      </c>
      <c r="N3276" s="4" t="s">
        <v>24</v>
      </c>
      <c r="O3276" s="4" t="str">
        <f>TEXT(Table1[[#This Row],[Invoice Date]],"yyyy")</f>
        <v>2021</v>
      </c>
      <c r="P3276" s="4" t="str">
        <f>TEXT(Table1[[#This Row],[Invoice Date]],"mmm")</f>
        <v>Mar</v>
      </c>
      <c r="Q3276" s="27">
        <f>WEEKNUM(Table1[[#This Row],[Invoice Date]]) + IF(YEAR(Table1[[#This Row],[Invoice Date]])=2021, 52, 0)</f>
        <v>65</v>
      </c>
    </row>
    <row r="3277" spans="2:17" ht="14.25" customHeight="1" x14ac:dyDescent="0.3">
      <c r="B3277" s="4" t="s">
        <v>14</v>
      </c>
      <c r="C3277" s="33">
        <v>1185732</v>
      </c>
      <c r="D3277" s="5">
        <v>44278</v>
      </c>
      <c r="E3277" s="4" t="s">
        <v>48</v>
      </c>
      <c r="F3277" s="4" t="s">
        <v>72</v>
      </c>
      <c r="G3277" s="4" t="s">
        <v>73</v>
      </c>
      <c r="H3277" s="6" t="s">
        <v>23</v>
      </c>
      <c r="I3277" s="7">
        <v>35</v>
      </c>
      <c r="J3277" s="8">
        <v>102</v>
      </c>
      <c r="K3277" s="9">
        <v>3570</v>
      </c>
      <c r="L3277" s="9">
        <v>1285.2</v>
      </c>
      <c r="M3277" s="10">
        <v>0.36</v>
      </c>
      <c r="N3277" s="4" t="s">
        <v>24</v>
      </c>
      <c r="O3277" s="4" t="str">
        <f>TEXT(Table1[[#This Row],[Invoice Date]],"yyyy")</f>
        <v>2021</v>
      </c>
      <c r="P3277" s="4" t="str">
        <f>TEXT(Table1[[#This Row],[Invoice Date]],"mmm")</f>
        <v>Mar</v>
      </c>
      <c r="Q3277" s="27">
        <f>WEEKNUM(Table1[[#This Row],[Invoice Date]]) + IF(YEAR(Table1[[#This Row],[Invoice Date]])=2021, 52, 0)</f>
        <v>65</v>
      </c>
    </row>
    <row r="3278" spans="2:17" ht="14.25" customHeight="1" x14ac:dyDescent="0.3">
      <c r="B3278" s="4" t="s">
        <v>30</v>
      </c>
      <c r="C3278" s="34">
        <v>1128299</v>
      </c>
      <c r="D3278" s="5">
        <v>44278</v>
      </c>
      <c r="E3278" s="4" t="s">
        <v>31</v>
      </c>
      <c r="F3278" s="4" t="s">
        <v>80</v>
      </c>
      <c r="G3278" s="4" t="s">
        <v>63</v>
      </c>
      <c r="H3278" s="6" t="s">
        <v>23</v>
      </c>
      <c r="I3278" s="7">
        <v>40</v>
      </c>
      <c r="J3278" s="8">
        <v>90</v>
      </c>
      <c r="K3278" s="9">
        <v>3600</v>
      </c>
      <c r="L3278" s="9">
        <v>1260</v>
      </c>
      <c r="M3278" s="10">
        <v>0.35</v>
      </c>
      <c r="N3278" s="4" t="s">
        <v>24</v>
      </c>
      <c r="O3278" s="4" t="str">
        <f>TEXT(Table1[[#This Row],[Invoice Date]],"yyyy")</f>
        <v>2021</v>
      </c>
      <c r="P3278" s="4" t="str">
        <f>TEXT(Table1[[#This Row],[Invoice Date]],"mmm")</f>
        <v>Mar</v>
      </c>
      <c r="Q3278" s="27">
        <f>WEEKNUM(Table1[[#This Row],[Invoice Date]]) + IF(YEAR(Table1[[#This Row],[Invoice Date]])=2021, 52, 0)</f>
        <v>65</v>
      </c>
    </row>
    <row r="3279" spans="2:17" ht="14.25" customHeight="1" x14ac:dyDescent="0.3">
      <c r="B3279" s="4" t="s">
        <v>14</v>
      </c>
      <c r="C3279" s="33">
        <v>1185732</v>
      </c>
      <c r="D3279" s="5">
        <v>44278</v>
      </c>
      <c r="E3279" s="4" t="s">
        <v>48</v>
      </c>
      <c r="F3279" s="4" t="s">
        <v>72</v>
      </c>
      <c r="G3279" s="4" t="s">
        <v>73</v>
      </c>
      <c r="H3279" s="6" t="s">
        <v>23</v>
      </c>
      <c r="I3279" s="7">
        <v>49</v>
      </c>
      <c r="J3279" s="8">
        <v>78</v>
      </c>
      <c r="K3279" s="9">
        <v>3822</v>
      </c>
      <c r="L3279" s="9">
        <v>1605.24</v>
      </c>
      <c r="M3279" s="10">
        <v>0.42</v>
      </c>
      <c r="N3279" s="4" t="s">
        <v>83</v>
      </c>
      <c r="O3279" s="4" t="str">
        <f>TEXT(Table1[[#This Row],[Invoice Date]],"yyyy")</f>
        <v>2021</v>
      </c>
      <c r="P3279" s="4" t="str">
        <f>TEXT(Table1[[#This Row],[Invoice Date]],"mmm")</f>
        <v>Mar</v>
      </c>
      <c r="Q3279" s="27">
        <f>WEEKNUM(Table1[[#This Row],[Invoice Date]]) + IF(YEAR(Table1[[#This Row],[Invoice Date]])=2021, 52, 0)</f>
        <v>65</v>
      </c>
    </row>
    <row r="3280" spans="2:17" ht="14.25" customHeight="1" x14ac:dyDescent="0.3">
      <c r="B3280" s="4" t="s">
        <v>14</v>
      </c>
      <c r="C3280" s="33">
        <v>1185732</v>
      </c>
      <c r="D3280" s="5">
        <v>44278</v>
      </c>
      <c r="E3280" s="4" t="s">
        <v>48</v>
      </c>
      <c r="F3280" s="4" t="s">
        <v>72</v>
      </c>
      <c r="G3280" s="4" t="s">
        <v>73</v>
      </c>
      <c r="H3280" s="6" t="s">
        <v>19</v>
      </c>
      <c r="I3280" s="7">
        <v>45</v>
      </c>
      <c r="J3280" s="8">
        <v>85</v>
      </c>
      <c r="K3280" s="9">
        <v>3825</v>
      </c>
      <c r="L3280" s="9">
        <v>1797.75</v>
      </c>
      <c r="M3280" s="10">
        <v>0.47</v>
      </c>
      <c r="N3280" s="4" t="s">
        <v>83</v>
      </c>
      <c r="O3280" s="4" t="str">
        <f>TEXT(Table1[[#This Row],[Invoice Date]],"yyyy")</f>
        <v>2021</v>
      </c>
      <c r="P3280" s="4" t="str">
        <f>TEXT(Table1[[#This Row],[Invoice Date]],"mmm")</f>
        <v>Mar</v>
      </c>
      <c r="Q3280" s="27">
        <f>WEEKNUM(Table1[[#This Row],[Invoice Date]]) + IF(YEAR(Table1[[#This Row],[Invoice Date]])=2021, 52, 0)</f>
        <v>65</v>
      </c>
    </row>
    <row r="3281" spans="2:17" ht="14.25" customHeight="1" x14ac:dyDescent="0.3">
      <c r="B3281" s="4" t="s">
        <v>30</v>
      </c>
      <c r="C3281" s="34">
        <v>1128299</v>
      </c>
      <c r="D3281" s="5">
        <v>44278</v>
      </c>
      <c r="E3281" s="4" t="s">
        <v>31</v>
      </c>
      <c r="F3281" s="4" t="s">
        <v>80</v>
      </c>
      <c r="G3281" s="4" t="s">
        <v>63</v>
      </c>
      <c r="H3281" s="6" t="s">
        <v>19</v>
      </c>
      <c r="I3281" s="7">
        <v>45</v>
      </c>
      <c r="J3281" s="8">
        <v>85</v>
      </c>
      <c r="K3281" s="9">
        <v>3825</v>
      </c>
      <c r="L3281" s="9">
        <v>1836</v>
      </c>
      <c r="M3281" s="10">
        <v>0.48</v>
      </c>
      <c r="N3281" s="4" t="s">
        <v>83</v>
      </c>
      <c r="O3281" s="4" t="str">
        <f>TEXT(Table1[[#This Row],[Invoice Date]],"yyyy")</f>
        <v>2021</v>
      </c>
      <c r="P3281" s="4" t="str">
        <f>TEXT(Table1[[#This Row],[Invoice Date]],"mmm")</f>
        <v>Mar</v>
      </c>
      <c r="Q3281" s="27">
        <f>WEEKNUM(Table1[[#This Row],[Invoice Date]]) + IF(YEAR(Table1[[#This Row],[Invoice Date]])=2021, 52, 0)</f>
        <v>65</v>
      </c>
    </row>
    <row r="3282" spans="2:17" ht="14.25" customHeight="1" x14ac:dyDescent="0.3">
      <c r="B3282" s="4" t="s">
        <v>30</v>
      </c>
      <c r="C3282" s="34">
        <v>1128299</v>
      </c>
      <c r="D3282" s="5">
        <v>44278</v>
      </c>
      <c r="E3282" s="4" t="s">
        <v>31</v>
      </c>
      <c r="F3282" s="4" t="s">
        <v>80</v>
      </c>
      <c r="G3282" s="4" t="s">
        <v>63</v>
      </c>
      <c r="H3282" s="6" t="s">
        <v>19</v>
      </c>
      <c r="I3282" s="7">
        <v>40</v>
      </c>
      <c r="J3282" s="8">
        <v>98</v>
      </c>
      <c r="K3282" s="9">
        <v>3920</v>
      </c>
      <c r="L3282" s="9">
        <v>1607.1999999999998</v>
      </c>
      <c r="M3282" s="10">
        <v>0.41</v>
      </c>
      <c r="N3282" s="4" t="s">
        <v>24</v>
      </c>
      <c r="O3282" s="4" t="str">
        <f>TEXT(Table1[[#This Row],[Invoice Date]],"yyyy")</f>
        <v>2021</v>
      </c>
      <c r="P3282" s="4" t="str">
        <f>TEXT(Table1[[#This Row],[Invoice Date]],"mmm")</f>
        <v>Mar</v>
      </c>
      <c r="Q3282" s="27">
        <f>WEEKNUM(Table1[[#This Row],[Invoice Date]]) + IF(YEAR(Table1[[#This Row],[Invoice Date]])=2021, 52, 0)</f>
        <v>65</v>
      </c>
    </row>
    <row r="3283" spans="2:17" ht="14.25" customHeight="1" x14ac:dyDescent="0.3">
      <c r="B3283" s="4" t="s">
        <v>30</v>
      </c>
      <c r="C3283" s="34">
        <v>1128299</v>
      </c>
      <c r="D3283" s="5">
        <v>44278</v>
      </c>
      <c r="E3283" s="4" t="s">
        <v>31</v>
      </c>
      <c r="F3283" s="4" t="s">
        <v>80</v>
      </c>
      <c r="G3283" s="4" t="s">
        <v>63</v>
      </c>
      <c r="H3283" s="6" t="s">
        <v>17</v>
      </c>
      <c r="I3283" s="7">
        <v>28</v>
      </c>
      <c r="J3283" s="8">
        <v>143</v>
      </c>
      <c r="K3283" s="9">
        <v>4004</v>
      </c>
      <c r="L3283" s="9">
        <v>1601.6</v>
      </c>
      <c r="M3283" s="10">
        <v>0.39999999999999997</v>
      </c>
      <c r="N3283" s="4" t="s">
        <v>24</v>
      </c>
      <c r="O3283" s="4" t="str">
        <f>TEXT(Table1[[#This Row],[Invoice Date]],"yyyy")</f>
        <v>2021</v>
      </c>
      <c r="P3283" s="4" t="str">
        <f>TEXT(Table1[[#This Row],[Invoice Date]],"mmm")</f>
        <v>Mar</v>
      </c>
      <c r="Q3283" s="27">
        <f>WEEKNUM(Table1[[#This Row],[Invoice Date]]) + IF(YEAR(Table1[[#This Row],[Invoice Date]])=2021, 52, 0)</f>
        <v>65</v>
      </c>
    </row>
    <row r="3284" spans="2:17" ht="14.25" customHeight="1" x14ac:dyDescent="0.3">
      <c r="B3284" s="4" t="s">
        <v>30</v>
      </c>
      <c r="C3284" s="34">
        <v>1128299</v>
      </c>
      <c r="D3284" s="5">
        <v>44278</v>
      </c>
      <c r="E3284" s="4" t="s">
        <v>31</v>
      </c>
      <c r="F3284" s="4" t="s">
        <v>80</v>
      </c>
      <c r="G3284" s="4" t="s">
        <v>63</v>
      </c>
      <c r="H3284" s="6" t="s">
        <v>23</v>
      </c>
      <c r="I3284" s="7">
        <v>49</v>
      </c>
      <c r="J3284" s="8">
        <v>87</v>
      </c>
      <c r="K3284" s="9">
        <v>4263</v>
      </c>
      <c r="L3284" s="9">
        <v>1790.46</v>
      </c>
      <c r="M3284" s="10">
        <v>0.42</v>
      </c>
      <c r="N3284" s="4" t="s">
        <v>83</v>
      </c>
      <c r="O3284" s="4" t="str">
        <f>TEXT(Table1[[#This Row],[Invoice Date]],"yyyy")</f>
        <v>2021</v>
      </c>
      <c r="P3284" s="4" t="str">
        <f>TEXT(Table1[[#This Row],[Invoice Date]],"mmm")</f>
        <v>Mar</v>
      </c>
      <c r="Q3284" s="27">
        <f>WEEKNUM(Table1[[#This Row],[Invoice Date]]) + IF(YEAR(Table1[[#This Row],[Invoice Date]])=2021, 52, 0)</f>
        <v>65</v>
      </c>
    </row>
    <row r="3285" spans="2:17" ht="14.25" customHeight="1" x14ac:dyDescent="0.3">
      <c r="B3285" s="4" t="s">
        <v>30</v>
      </c>
      <c r="C3285" s="34">
        <v>1128299</v>
      </c>
      <c r="D3285" s="5">
        <v>44278</v>
      </c>
      <c r="E3285" s="4" t="s">
        <v>31</v>
      </c>
      <c r="F3285" s="4" t="s">
        <v>80</v>
      </c>
      <c r="G3285" s="4" t="s">
        <v>63</v>
      </c>
      <c r="H3285" s="6" t="s">
        <v>20</v>
      </c>
      <c r="I3285" s="7">
        <v>41</v>
      </c>
      <c r="J3285" s="8">
        <v>112</v>
      </c>
      <c r="K3285" s="9">
        <v>4592</v>
      </c>
      <c r="L3285" s="9">
        <v>1744.96</v>
      </c>
      <c r="M3285" s="10">
        <v>0.38</v>
      </c>
      <c r="N3285" s="4" t="s">
        <v>24</v>
      </c>
      <c r="O3285" s="4" t="str">
        <f>TEXT(Table1[[#This Row],[Invoice Date]],"yyyy")</f>
        <v>2021</v>
      </c>
      <c r="P3285" s="4" t="str">
        <f>TEXT(Table1[[#This Row],[Invoice Date]],"mmm")</f>
        <v>Mar</v>
      </c>
      <c r="Q3285" s="27">
        <f>WEEKNUM(Table1[[#This Row],[Invoice Date]]) + IF(YEAR(Table1[[#This Row],[Invoice Date]])=2021, 52, 0)</f>
        <v>65</v>
      </c>
    </row>
    <row r="3286" spans="2:17" ht="14.25" customHeight="1" x14ac:dyDescent="0.3">
      <c r="B3286" s="4" t="s">
        <v>34</v>
      </c>
      <c r="C3286" s="33">
        <v>1189833</v>
      </c>
      <c r="D3286" s="5">
        <v>44278</v>
      </c>
      <c r="E3286" s="4" t="s">
        <v>31</v>
      </c>
      <c r="F3286" s="4" t="s">
        <v>32</v>
      </c>
      <c r="G3286" s="4" t="s">
        <v>35</v>
      </c>
      <c r="H3286" s="6" t="s">
        <v>22</v>
      </c>
      <c r="I3286" s="7">
        <v>36</v>
      </c>
      <c r="J3286" s="8">
        <v>128</v>
      </c>
      <c r="K3286" s="9">
        <v>4608</v>
      </c>
      <c r="L3286" s="9">
        <v>2718.7200000000003</v>
      </c>
      <c r="M3286" s="10">
        <v>0.59000000000000008</v>
      </c>
      <c r="N3286" s="4" t="s">
        <v>24</v>
      </c>
      <c r="O3286" s="4" t="str">
        <f>TEXT(Table1[[#This Row],[Invoice Date]],"yyyy")</f>
        <v>2021</v>
      </c>
      <c r="P3286" s="4" t="str">
        <f>TEXT(Table1[[#This Row],[Invoice Date]],"mmm")</f>
        <v>Mar</v>
      </c>
      <c r="Q3286" s="27">
        <f>WEEKNUM(Table1[[#This Row],[Invoice Date]]) + IF(YEAR(Table1[[#This Row],[Invoice Date]])=2021, 52, 0)</f>
        <v>65</v>
      </c>
    </row>
    <row r="3287" spans="2:17" ht="14.25" customHeight="1" x14ac:dyDescent="0.3">
      <c r="B3287" s="4" t="s">
        <v>14</v>
      </c>
      <c r="C3287" s="33">
        <v>1185732</v>
      </c>
      <c r="D3287" s="5">
        <v>44278</v>
      </c>
      <c r="E3287" s="4" t="s">
        <v>48</v>
      </c>
      <c r="F3287" s="4" t="s">
        <v>72</v>
      </c>
      <c r="G3287" s="4" t="s">
        <v>73</v>
      </c>
      <c r="H3287" s="6" t="s">
        <v>20</v>
      </c>
      <c r="I3287" s="7">
        <v>52</v>
      </c>
      <c r="J3287" s="8">
        <v>91</v>
      </c>
      <c r="K3287" s="9">
        <v>4732</v>
      </c>
      <c r="L3287" s="9">
        <v>2271.36</v>
      </c>
      <c r="M3287" s="10">
        <v>0.48</v>
      </c>
      <c r="N3287" s="4" t="s">
        <v>83</v>
      </c>
      <c r="O3287" s="4" t="str">
        <f>TEXT(Table1[[#This Row],[Invoice Date]],"yyyy")</f>
        <v>2021</v>
      </c>
      <c r="P3287" s="4" t="str">
        <f>TEXT(Table1[[#This Row],[Invoice Date]],"mmm")</f>
        <v>Mar</v>
      </c>
      <c r="Q3287" s="27">
        <f>WEEKNUM(Table1[[#This Row],[Invoice Date]]) + IF(YEAR(Table1[[#This Row],[Invoice Date]])=2021, 52, 0)</f>
        <v>65</v>
      </c>
    </row>
    <row r="3288" spans="2:17" ht="14.25" customHeight="1" x14ac:dyDescent="0.3">
      <c r="B3288" s="4" t="s">
        <v>30</v>
      </c>
      <c r="C3288" s="34">
        <v>1128299</v>
      </c>
      <c r="D3288" s="5">
        <v>44278</v>
      </c>
      <c r="E3288" s="4" t="s">
        <v>31</v>
      </c>
      <c r="F3288" s="4" t="s">
        <v>80</v>
      </c>
      <c r="G3288" s="4" t="s">
        <v>63</v>
      </c>
      <c r="H3288" s="6" t="s">
        <v>20</v>
      </c>
      <c r="I3288" s="7">
        <v>54</v>
      </c>
      <c r="J3288" s="8">
        <v>88</v>
      </c>
      <c r="K3288" s="9">
        <v>4752</v>
      </c>
      <c r="L3288" s="9">
        <v>2138.3999999999996</v>
      </c>
      <c r="M3288" s="10">
        <v>0.44999999999999996</v>
      </c>
      <c r="N3288" s="4" t="s">
        <v>83</v>
      </c>
      <c r="O3288" s="4" t="str">
        <f>TEXT(Table1[[#This Row],[Invoice Date]],"yyyy")</f>
        <v>2021</v>
      </c>
      <c r="P3288" s="4" t="str">
        <f>TEXT(Table1[[#This Row],[Invoice Date]],"mmm")</f>
        <v>Mar</v>
      </c>
      <c r="Q3288" s="27">
        <f>WEEKNUM(Table1[[#This Row],[Invoice Date]]) + IF(YEAR(Table1[[#This Row],[Invoice Date]])=2021, 52, 0)</f>
        <v>65</v>
      </c>
    </row>
    <row r="3289" spans="2:17" ht="14.25" customHeight="1" x14ac:dyDescent="0.3">
      <c r="B3289" s="4" t="s">
        <v>14</v>
      </c>
      <c r="C3289" s="33">
        <v>1185732</v>
      </c>
      <c r="D3289" s="5">
        <v>44278</v>
      </c>
      <c r="E3289" s="4" t="s">
        <v>48</v>
      </c>
      <c r="F3289" s="4" t="s">
        <v>72</v>
      </c>
      <c r="G3289" s="4" t="s">
        <v>73</v>
      </c>
      <c r="H3289" s="6" t="s">
        <v>20</v>
      </c>
      <c r="I3289" s="7">
        <v>43</v>
      </c>
      <c r="J3289" s="8">
        <v>112</v>
      </c>
      <c r="K3289" s="9">
        <v>4816</v>
      </c>
      <c r="L3289" s="9">
        <v>1974.56</v>
      </c>
      <c r="M3289" s="10">
        <v>0.41</v>
      </c>
      <c r="N3289" s="4" t="s">
        <v>24</v>
      </c>
      <c r="O3289" s="4" t="str">
        <f>TEXT(Table1[[#This Row],[Invoice Date]],"yyyy")</f>
        <v>2021</v>
      </c>
      <c r="P3289" s="4" t="str">
        <f>TEXT(Table1[[#This Row],[Invoice Date]],"mmm")</f>
        <v>Mar</v>
      </c>
      <c r="Q3289" s="27">
        <f>WEEKNUM(Table1[[#This Row],[Invoice Date]]) + IF(YEAR(Table1[[#This Row],[Invoice Date]])=2021, 52, 0)</f>
        <v>65</v>
      </c>
    </row>
    <row r="3290" spans="2:17" ht="14.25" customHeight="1" x14ac:dyDescent="0.3">
      <c r="B3290" s="4" t="s">
        <v>14</v>
      </c>
      <c r="C3290" s="33">
        <v>1185732</v>
      </c>
      <c r="D3290" s="5">
        <v>44278</v>
      </c>
      <c r="E3290" s="4" t="s">
        <v>48</v>
      </c>
      <c r="F3290" s="4" t="s">
        <v>72</v>
      </c>
      <c r="G3290" s="4" t="s">
        <v>73</v>
      </c>
      <c r="H3290" s="6" t="s">
        <v>17</v>
      </c>
      <c r="I3290" s="7">
        <v>30</v>
      </c>
      <c r="J3290" s="8">
        <v>162</v>
      </c>
      <c r="K3290" s="9">
        <v>4860</v>
      </c>
      <c r="L3290" s="9">
        <v>1846.8</v>
      </c>
      <c r="M3290" s="10">
        <v>0.38</v>
      </c>
      <c r="N3290" s="4" t="s">
        <v>24</v>
      </c>
      <c r="O3290" s="4" t="str">
        <f>TEXT(Table1[[#This Row],[Invoice Date]],"yyyy")</f>
        <v>2021</v>
      </c>
      <c r="P3290" s="4" t="str">
        <f>TEXT(Table1[[#This Row],[Invoice Date]],"mmm")</f>
        <v>Mar</v>
      </c>
      <c r="Q3290" s="27">
        <f>WEEKNUM(Table1[[#This Row],[Invoice Date]]) + IF(YEAR(Table1[[#This Row],[Invoice Date]])=2021, 52, 0)</f>
        <v>65</v>
      </c>
    </row>
    <row r="3291" spans="2:17" ht="14.25" customHeight="1" x14ac:dyDescent="0.3">
      <c r="B3291" s="4" t="s">
        <v>30</v>
      </c>
      <c r="C3291" s="34">
        <v>1128299</v>
      </c>
      <c r="D3291" s="5">
        <v>44278</v>
      </c>
      <c r="E3291" s="4" t="s">
        <v>31</v>
      </c>
      <c r="F3291" s="4" t="s">
        <v>80</v>
      </c>
      <c r="G3291" s="4" t="s">
        <v>63</v>
      </c>
      <c r="H3291" s="6" t="s">
        <v>17</v>
      </c>
      <c r="I3291" s="7">
        <v>38</v>
      </c>
      <c r="J3291" s="8">
        <v>128</v>
      </c>
      <c r="K3291" s="9">
        <v>4864</v>
      </c>
      <c r="L3291" s="9">
        <v>2383.36</v>
      </c>
      <c r="M3291" s="10">
        <v>0.49</v>
      </c>
      <c r="N3291" s="4" t="s">
        <v>83</v>
      </c>
      <c r="O3291" s="4" t="str">
        <f>TEXT(Table1[[#This Row],[Invoice Date]],"yyyy")</f>
        <v>2021</v>
      </c>
      <c r="P3291" s="4" t="str">
        <f>TEXT(Table1[[#This Row],[Invoice Date]],"mmm")</f>
        <v>Mar</v>
      </c>
      <c r="Q3291" s="27">
        <f>WEEKNUM(Table1[[#This Row],[Invoice Date]]) + IF(YEAR(Table1[[#This Row],[Invoice Date]])=2021, 52, 0)</f>
        <v>65</v>
      </c>
    </row>
    <row r="3292" spans="2:17" ht="14.25" customHeight="1" x14ac:dyDescent="0.3">
      <c r="B3292" s="4" t="s">
        <v>34</v>
      </c>
      <c r="C3292" s="33">
        <v>1189833</v>
      </c>
      <c r="D3292" s="5">
        <v>44278</v>
      </c>
      <c r="E3292" s="4" t="s">
        <v>31</v>
      </c>
      <c r="F3292" s="4" t="s">
        <v>32</v>
      </c>
      <c r="G3292" s="4" t="s">
        <v>35</v>
      </c>
      <c r="H3292" s="6" t="s">
        <v>22</v>
      </c>
      <c r="I3292" s="7">
        <v>46</v>
      </c>
      <c r="J3292" s="8">
        <v>106</v>
      </c>
      <c r="K3292" s="9">
        <v>4876</v>
      </c>
      <c r="L3292" s="9">
        <v>3315.6800000000003</v>
      </c>
      <c r="M3292" s="10">
        <v>0.68</v>
      </c>
      <c r="N3292" s="4" t="s">
        <v>83</v>
      </c>
      <c r="O3292" s="4" t="str">
        <f>TEXT(Table1[[#This Row],[Invoice Date]],"yyyy")</f>
        <v>2021</v>
      </c>
      <c r="P3292" s="4" t="str">
        <f>TEXT(Table1[[#This Row],[Invoice Date]],"mmm")</f>
        <v>Mar</v>
      </c>
      <c r="Q3292" s="27">
        <f>WEEKNUM(Table1[[#This Row],[Invoice Date]]) + IF(YEAR(Table1[[#This Row],[Invoice Date]])=2021, 52, 0)</f>
        <v>65</v>
      </c>
    </row>
    <row r="3293" spans="2:17" ht="14.25" customHeight="1" x14ac:dyDescent="0.3">
      <c r="B3293" s="4" t="s">
        <v>14</v>
      </c>
      <c r="C3293" s="33">
        <v>1185732</v>
      </c>
      <c r="D3293" s="5">
        <v>44278</v>
      </c>
      <c r="E3293" s="4" t="s">
        <v>48</v>
      </c>
      <c r="F3293" s="4" t="s">
        <v>72</v>
      </c>
      <c r="G3293" s="4" t="s">
        <v>73</v>
      </c>
      <c r="H3293" s="6" t="s">
        <v>17</v>
      </c>
      <c r="I3293" s="7">
        <v>38</v>
      </c>
      <c r="J3293" s="8">
        <v>143</v>
      </c>
      <c r="K3293" s="9">
        <v>5434</v>
      </c>
      <c r="L3293" s="9">
        <v>2553.98</v>
      </c>
      <c r="M3293" s="10">
        <v>0.47</v>
      </c>
      <c r="N3293" s="4" t="s">
        <v>83</v>
      </c>
      <c r="O3293" s="4" t="str">
        <f>TEXT(Table1[[#This Row],[Invoice Date]],"yyyy")</f>
        <v>2021</v>
      </c>
      <c r="P3293" s="4" t="str">
        <f>TEXT(Table1[[#This Row],[Invoice Date]],"mmm")</f>
        <v>Mar</v>
      </c>
      <c r="Q3293" s="27">
        <f>WEEKNUM(Table1[[#This Row],[Invoice Date]]) + IF(YEAR(Table1[[#This Row],[Invoice Date]])=2021, 52, 0)</f>
        <v>65</v>
      </c>
    </row>
    <row r="3294" spans="2:17" ht="14.25" customHeight="1" x14ac:dyDescent="0.3">
      <c r="B3294" s="4" t="s">
        <v>26</v>
      </c>
      <c r="C3294" s="33">
        <v>1197831</v>
      </c>
      <c r="D3294" s="5">
        <v>44278</v>
      </c>
      <c r="E3294" s="4" t="s">
        <v>27</v>
      </c>
      <c r="F3294" s="4" t="s">
        <v>55</v>
      </c>
      <c r="G3294" s="4" t="s">
        <v>56</v>
      </c>
      <c r="H3294" s="6" t="s">
        <v>19</v>
      </c>
      <c r="I3294" s="7">
        <v>37</v>
      </c>
      <c r="J3294" s="8">
        <v>163</v>
      </c>
      <c r="K3294" s="9">
        <v>6031</v>
      </c>
      <c r="L3294" s="9">
        <v>3136.12</v>
      </c>
      <c r="M3294" s="10">
        <v>0.52</v>
      </c>
      <c r="N3294" s="4" t="s">
        <v>83</v>
      </c>
      <c r="O3294" s="4" t="str">
        <f>TEXT(Table1[[#This Row],[Invoice Date]],"yyyy")</f>
        <v>2021</v>
      </c>
      <c r="P3294" s="4" t="str">
        <f>TEXT(Table1[[#This Row],[Invoice Date]],"mmm")</f>
        <v>Mar</v>
      </c>
      <c r="Q3294" s="27">
        <f>WEEKNUM(Table1[[#This Row],[Invoice Date]]) + IF(YEAR(Table1[[#This Row],[Invoice Date]])=2021, 52, 0)</f>
        <v>65</v>
      </c>
    </row>
    <row r="3295" spans="2:17" ht="14.25" customHeight="1" x14ac:dyDescent="0.3">
      <c r="B3295" s="4" t="s">
        <v>26</v>
      </c>
      <c r="C3295" s="33">
        <v>1197831</v>
      </c>
      <c r="D3295" s="5">
        <v>44278</v>
      </c>
      <c r="E3295" s="4" t="s">
        <v>27</v>
      </c>
      <c r="F3295" s="4" t="s">
        <v>55</v>
      </c>
      <c r="G3295" s="4" t="s">
        <v>56</v>
      </c>
      <c r="H3295" s="6" t="s">
        <v>19</v>
      </c>
      <c r="I3295" s="7">
        <v>31</v>
      </c>
      <c r="J3295" s="8">
        <v>195</v>
      </c>
      <c r="K3295" s="9">
        <v>6045</v>
      </c>
      <c r="L3295" s="9">
        <v>2841.1499999999996</v>
      </c>
      <c r="M3295" s="10">
        <v>0.47</v>
      </c>
      <c r="N3295" s="4" t="s">
        <v>24</v>
      </c>
      <c r="O3295" s="4" t="str">
        <f>TEXT(Table1[[#This Row],[Invoice Date]],"yyyy")</f>
        <v>2021</v>
      </c>
      <c r="P3295" s="4" t="str">
        <f>TEXT(Table1[[#This Row],[Invoice Date]],"mmm")</f>
        <v>Mar</v>
      </c>
      <c r="Q3295" s="27">
        <f>WEEKNUM(Table1[[#This Row],[Invoice Date]]) + IF(YEAR(Table1[[#This Row],[Invoice Date]])=2021, 52, 0)</f>
        <v>65</v>
      </c>
    </row>
    <row r="3296" spans="2:17" ht="14.25" customHeight="1" x14ac:dyDescent="0.3">
      <c r="B3296" s="4" t="s">
        <v>14</v>
      </c>
      <c r="C3296" s="33">
        <v>1185732</v>
      </c>
      <c r="D3296" s="5">
        <v>44278</v>
      </c>
      <c r="E3296" s="4" t="s">
        <v>48</v>
      </c>
      <c r="F3296" s="4" t="s">
        <v>72</v>
      </c>
      <c r="G3296" s="4" t="s">
        <v>73</v>
      </c>
      <c r="H3296" s="6" t="s">
        <v>22</v>
      </c>
      <c r="I3296" s="7">
        <v>55.000000000000007</v>
      </c>
      <c r="J3296" s="8">
        <v>100</v>
      </c>
      <c r="K3296" s="9">
        <v>55000.000000000007</v>
      </c>
      <c r="L3296" s="9">
        <v>22000.000000000004</v>
      </c>
      <c r="M3296" s="10">
        <v>0.4</v>
      </c>
      <c r="N3296" s="4" t="s">
        <v>18</v>
      </c>
      <c r="O3296" s="4" t="str">
        <f>TEXT(Table1[[#This Row],[Invoice Date]],"yyyy")</f>
        <v>2021</v>
      </c>
      <c r="P3296" s="4" t="str">
        <f>TEXT(Table1[[#This Row],[Invoice Date]],"mmm")</f>
        <v>Mar</v>
      </c>
      <c r="Q3296" s="27">
        <f>WEEKNUM(Table1[[#This Row],[Invoice Date]]) + IF(YEAR(Table1[[#This Row],[Invoice Date]])=2021, 52, 0)</f>
        <v>65</v>
      </c>
    </row>
    <row r="3297" spans="2:17" ht="14.25" customHeight="1" x14ac:dyDescent="0.3">
      <c r="B3297" s="4" t="s">
        <v>30</v>
      </c>
      <c r="C3297" s="34">
        <v>1128299</v>
      </c>
      <c r="D3297" s="5">
        <v>44278</v>
      </c>
      <c r="E3297" s="4" t="s">
        <v>31</v>
      </c>
      <c r="F3297" s="4" t="s">
        <v>80</v>
      </c>
      <c r="G3297" s="4" t="s">
        <v>63</v>
      </c>
      <c r="H3297" s="6" t="s">
        <v>22</v>
      </c>
      <c r="I3297" s="7">
        <v>55.000000000000007</v>
      </c>
      <c r="J3297" s="8">
        <v>100</v>
      </c>
      <c r="K3297" s="9">
        <v>55000.000000000007</v>
      </c>
      <c r="L3297" s="9">
        <v>22000.000000000004</v>
      </c>
      <c r="M3297" s="10">
        <v>0.4</v>
      </c>
      <c r="N3297" s="4" t="s">
        <v>18</v>
      </c>
      <c r="O3297" s="4" t="str">
        <f>TEXT(Table1[[#This Row],[Invoice Date]],"yyyy")</f>
        <v>2021</v>
      </c>
      <c r="P3297" s="4" t="str">
        <f>TEXT(Table1[[#This Row],[Invoice Date]],"mmm")</f>
        <v>Mar</v>
      </c>
      <c r="Q3297" s="27">
        <f>WEEKNUM(Table1[[#This Row],[Invoice Date]]) + IF(YEAR(Table1[[#This Row],[Invoice Date]])=2021, 52, 0)</f>
        <v>65</v>
      </c>
    </row>
    <row r="3298" spans="2:17" ht="14.25" customHeight="1" x14ac:dyDescent="0.3">
      <c r="B3298" s="4" t="s">
        <v>14</v>
      </c>
      <c r="C3298" s="33">
        <v>1185732</v>
      </c>
      <c r="D3298" s="5">
        <v>44278</v>
      </c>
      <c r="E3298" s="4" t="s">
        <v>48</v>
      </c>
      <c r="F3298" s="4" t="s">
        <v>72</v>
      </c>
      <c r="G3298" s="4" t="s">
        <v>73</v>
      </c>
      <c r="H3298" s="6" t="s">
        <v>21</v>
      </c>
      <c r="I3298" s="7">
        <v>50</v>
      </c>
      <c r="J3298" s="8">
        <v>250</v>
      </c>
      <c r="K3298" s="9">
        <v>125000</v>
      </c>
      <c r="L3298" s="9">
        <v>43750</v>
      </c>
      <c r="M3298" s="10">
        <v>0.35</v>
      </c>
      <c r="N3298" s="4" t="s">
        <v>18</v>
      </c>
      <c r="O3298" s="4" t="str">
        <f>TEXT(Table1[[#This Row],[Invoice Date]],"yyyy")</f>
        <v>2021</v>
      </c>
      <c r="P3298" s="4" t="str">
        <f>TEXT(Table1[[#This Row],[Invoice Date]],"mmm")</f>
        <v>Mar</v>
      </c>
      <c r="Q3298" s="27">
        <f>WEEKNUM(Table1[[#This Row],[Invoice Date]]) + IF(YEAR(Table1[[#This Row],[Invoice Date]])=2021, 52, 0)</f>
        <v>65</v>
      </c>
    </row>
    <row r="3299" spans="2:17" ht="14.25" customHeight="1" x14ac:dyDescent="0.3">
      <c r="B3299" s="4" t="s">
        <v>30</v>
      </c>
      <c r="C3299" s="34">
        <v>1128299</v>
      </c>
      <c r="D3299" s="5">
        <v>44278</v>
      </c>
      <c r="E3299" s="4" t="s">
        <v>31</v>
      </c>
      <c r="F3299" s="4" t="s">
        <v>80</v>
      </c>
      <c r="G3299" s="4" t="s">
        <v>63</v>
      </c>
      <c r="H3299" s="6" t="s">
        <v>21</v>
      </c>
      <c r="I3299" s="7">
        <v>50</v>
      </c>
      <c r="J3299" s="8">
        <v>250</v>
      </c>
      <c r="K3299" s="9">
        <v>125000</v>
      </c>
      <c r="L3299" s="9">
        <v>43750</v>
      </c>
      <c r="M3299" s="10">
        <v>0.35</v>
      </c>
      <c r="N3299" s="4" t="s">
        <v>18</v>
      </c>
      <c r="O3299" s="4" t="str">
        <f>TEXT(Table1[[#This Row],[Invoice Date]],"yyyy")</f>
        <v>2021</v>
      </c>
      <c r="P3299" s="4" t="str">
        <f>TEXT(Table1[[#This Row],[Invoice Date]],"mmm")</f>
        <v>Mar</v>
      </c>
      <c r="Q3299" s="27">
        <f>WEEKNUM(Table1[[#This Row],[Invoice Date]]) + IF(YEAR(Table1[[#This Row],[Invoice Date]])=2021, 52, 0)</f>
        <v>65</v>
      </c>
    </row>
    <row r="3300" spans="2:17" ht="14.25" customHeight="1" x14ac:dyDescent="0.3">
      <c r="B3300" s="4" t="s">
        <v>14</v>
      </c>
      <c r="C3300" s="33">
        <v>1185732</v>
      </c>
      <c r="D3300" s="5">
        <v>44278</v>
      </c>
      <c r="E3300" s="4" t="s">
        <v>48</v>
      </c>
      <c r="F3300" s="4" t="s">
        <v>72</v>
      </c>
      <c r="G3300" s="4" t="s">
        <v>73</v>
      </c>
      <c r="H3300" s="6" t="s">
        <v>23</v>
      </c>
      <c r="I3300" s="7">
        <v>50</v>
      </c>
      <c r="J3300" s="8">
        <v>300</v>
      </c>
      <c r="K3300" s="9">
        <v>150000</v>
      </c>
      <c r="L3300" s="9">
        <v>45000</v>
      </c>
      <c r="M3300" s="10">
        <v>0.3</v>
      </c>
      <c r="N3300" s="4" t="s">
        <v>18</v>
      </c>
      <c r="O3300" s="4" t="str">
        <f>TEXT(Table1[[#This Row],[Invoice Date]],"yyyy")</f>
        <v>2021</v>
      </c>
      <c r="P3300" s="4" t="str">
        <f>TEXT(Table1[[#This Row],[Invoice Date]],"mmm")</f>
        <v>Mar</v>
      </c>
      <c r="Q3300" s="27">
        <f>WEEKNUM(Table1[[#This Row],[Invoice Date]]) + IF(YEAR(Table1[[#This Row],[Invoice Date]])=2021, 52, 0)</f>
        <v>65</v>
      </c>
    </row>
    <row r="3301" spans="2:17" ht="14.25" customHeight="1" x14ac:dyDescent="0.3">
      <c r="B3301" s="4" t="s">
        <v>30</v>
      </c>
      <c r="C3301" s="34">
        <v>1128299</v>
      </c>
      <c r="D3301" s="5">
        <v>44278</v>
      </c>
      <c r="E3301" s="4" t="s">
        <v>31</v>
      </c>
      <c r="F3301" s="4" t="s">
        <v>80</v>
      </c>
      <c r="G3301" s="4" t="s">
        <v>63</v>
      </c>
      <c r="H3301" s="6" t="s">
        <v>23</v>
      </c>
      <c r="I3301" s="7">
        <v>50</v>
      </c>
      <c r="J3301" s="8">
        <v>300</v>
      </c>
      <c r="K3301" s="9">
        <v>150000</v>
      </c>
      <c r="L3301" s="9">
        <v>45000</v>
      </c>
      <c r="M3301" s="10">
        <v>0.3</v>
      </c>
      <c r="N3301" s="4" t="s">
        <v>18</v>
      </c>
      <c r="O3301" s="4" t="str">
        <f>TEXT(Table1[[#This Row],[Invoice Date]],"yyyy")</f>
        <v>2021</v>
      </c>
      <c r="P3301" s="4" t="str">
        <f>TEXT(Table1[[#This Row],[Invoice Date]],"mmm")</f>
        <v>Mar</v>
      </c>
      <c r="Q3301" s="27">
        <f>WEEKNUM(Table1[[#This Row],[Invoice Date]]) + IF(YEAR(Table1[[#This Row],[Invoice Date]])=2021, 52, 0)</f>
        <v>65</v>
      </c>
    </row>
    <row r="3302" spans="2:17" ht="14.25" customHeight="1" x14ac:dyDescent="0.3">
      <c r="B3302" s="4" t="s">
        <v>14</v>
      </c>
      <c r="C3302" s="33">
        <v>1185732</v>
      </c>
      <c r="D3302" s="5">
        <v>44278</v>
      </c>
      <c r="E3302" s="4" t="s">
        <v>48</v>
      </c>
      <c r="F3302" s="4" t="s">
        <v>72</v>
      </c>
      <c r="G3302" s="4" t="s">
        <v>73</v>
      </c>
      <c r="H3302" s="6" t="s">
        <v>19</v>
      </c>
      <c r="I3302" s="7">
        <v>50</v>
      </c>
      <c r="J3302" s="8">
        <v>325</v>
      </c>
      <c r="K3302" s="9">
        <v>162500</v>
      </c>
      <c r="L3302" s="9">
        <v>56875</v>
      </c>
      <c r="M3302" s="10">
        <v>0.35</v>
      </c>
      <c r="N3302" s="4" t="s">
        <v>18</v>
      </c>
      <c r="O3302" s="4" t="str">
        <f>TEXT(Table1[[#This Row],[Invoice Date]],"yyyy")</f>
        <v>2021</v>
      </c>
      <c r="P3302" s="4" t="str">
        <f>TEXT(Table1[[#This Row],[Invoice Date]],"mmm")</f>
        <v>Mar</v>
      </c>
      <c r="Q3302" s="27">
        <f>WEEKNUM(Table1[[#This Row],[Invoice Date]]) + IF(YEAR(Table1[[#This Row],[Invoice Date]])=2021, 52, 0)</f>
        <v>65</v>
      </c>
    </row>
    <row r="3303" spans="2:17" ht="14.25" customHeight="1" x14ac:dyDescent="0.3">
      <c r="B3303" s="4" t="s">
        <v>30</v>
      </c>
      <c r="C3303" s="34">
        <v>1128299</v>
      </c>
      <c r="D3303" s="5">
        <v>44278</v>
      </c>
      <c r="E3303" s="4" t="s">
        <v>31</v>
      </c>
      <c r="F3303" s="4" t="s">
        <v>80</v>
      </c>
      <c r="G3303" s="4" t="s">
        <v>63</v>
      </c>
      <c r="H3303" s="6" t="s">
        <v>19</v>
      </c>
      <c r="I3303" s="7">
        <v>50</v>
      </c>
      <c r="J3303" s="8">
        <v>325</v>
      </c>
      <c r="K3303" s="9">
        <v>162500</v>
      </c>
      <c r="L3303" s="9">
        <v>56875</v>
      </c>
      <c r="M3303" s="10">
        <v>0.35</v>
      </c>
      <c r="N3303" s="4" t="s">
        <v>18</v>
      </c>
      <c r="O3303" s="4" t="str">
        <f>TEXT(Table1[[#This Row],[Invoice Date]],"yyyy")</f>
        <v>2021</v>
      </c>
      <c r="P3303" s="4" t="str">
        <f>TEXT(Table1[[#This Row],[Invoice Date]],"mmm")</f>
        <v>Mar</v>
      </c>
      <c r="Q3303" s="27">
        <f>WEEKNUM(Table1[[#This Row],[Invoice Date]]) + IF(YEAR(Table1[[#This Row],[Invoice Date]])=2021, 52, 0)</f>
        <v>65</v>
      </c>
    </row>
    <row r="3304" spans="2:17" ht="14.25" customHeight="1" x14ac:dyDescent="0.3">
      <c r="B3304" s="4" t="s">
        <v>14</v>
      </c>
      <c r="C3304" s="33">
        <v>1185732</v>
      </c>
      <c r="D3304" s="5">
        <v>44278</v>
      </c>
      <c r="E3304" s="4" t="s">
        <v>48</v>
      </c>
      <c r="F3304" s="4" t="s">
        <v>72</v>
      </c>
      <c r="G3304" s="4" t="s">
        <v>73</v>
      </c>
      <c r="H3304" s="6" t="s">
        <v>17</v>
      </c>
      <c r="I3304" s="7">
        <v>40</v>
      </c>
      <c r="J3304" s="8">
        <v>475</v>
      </c>
      <c r="K3304" s="9">
        <v>190000</v>
      </c>
      <c r="L3304" s="9">
        <v>66500</v>
      </c>
      <c r="M3304" s="10">
        <v>0.35</v>
      </c>
      <c r="N3304" s="4" t="s">
        <v>18</v>
      </c>
      <c r="O3304" s="4" t="str">
        <f>TEXT(Table1[[#This Row],[Invoice Date]],"yyyy")</f>
        <v>2021</v>
      </c>
      <c r="P3304" s="4" t="str">
        <f>TEXT(Table1[[#This Row],[Invoice Date]],"mmm")</f>
        <v>Mar</v>
      </c>
      <c r="Q3304" s="27">
        <f>WEEKNUM(Table1[[#This Row],[Invoice Date]]) + IF(YEAR(Table1[[#This Row],[Invoice Date]])=2021, 52, 0)</f>
        <v>65</v>
      </c>
    </row>
    <row r="3305" spans="2:17" ht="14.25" customHeight="1" x14ac:dyDescent="0.3">
      <c r="B3305" s="4" t="s">
        <v>30</v>
      </c>
      <c r="C3305" s="34">
        <v>1128299</v>
      </c>
      <c r="D3305" s="5">
        <v>44278</v>
      </c>
      <c r="E3305" s="4" t="s">
        <v>31</v>
      </c>
      <c r="F3305" s="4" t="s">
        <v>80</v>
      </c>
      <c r="G3305" s="4" t="s">
        <v>63</v>
      </c>
      <c r="H3305" s="6" t="s">
        <v>17</v>
      </c>
      <c r="I3305" s="7">
        <v>40</v>
      </c>
      <c r="J3305" s="8">
        <v>475</v>
      </c>
      <c r="K3305" s="9">
        <v>190000</v>
      </c>
      <c r="L3305" s="9">
        <v>66500</v>
      </c>
      <c r="M3305" s="10">
        <v>0.35</v>
      </c>
      <c r="N3305" s="4" t="s">
        <v>18</v>
      </c>
      <c r="O3305" s="4" t="str">
        <f>TEXT(Table1[[#This Row],[Invoice Date]],"yyyy")</f>
        <v>2021</v>
      </c>
      <c r="P3305" s="4" t="str">
        <f>TEXT(Table1[[#This Row],[Invoice Date]],"mmm")</f>
        <v>Mar</v>
      </c>
      <c r="Q3305" s="27">
        <f>WEEKNUM(Table1[[#This Row],[Invoice Date]]) + IF(YEAR(Table1[[#This Row],[Invoice Date]])=2021, 52, 0)</f>
        <v>65</v>
      </c>
    </row>
    <row r="3306" spans="2:17" ht="14.25" customHeight="1" x14ac:dyDescent="0.3">
      <c r="B3306" s="4" t="s">
        <v>14</v>
      </c>
      <c r="C3306" s="33">
        <v>1185732</v>
      </c>
      <c r="D3306" s="5">
        <v>44278</v>
      </c>
      <c r="E3306" s="4" t="s">
        <v>48</v>
      </c>
      <c r="F3306" s="4" t="s">
        <v>72</v>
      </c>
      <c r="G3306" s="4" t="s">
        <v>73</v>
      </c>
      <c r="H3306" s="6" t="s">
        <v>20</v>
      </c>
      <c r="I3306" s="7">
        <v>54.999999999999993</v>
      </c>
      <c r="J3306" s="8">
        <v>350</v>
      </c>
      <c r="K3306" s="9">
        <v>192499.99999999997</v>
      </c>
      <c r="L3306" s="9">
        <v>67374.999999999985</v>
      </c>
      <c r="M3306" s="10">
        <v>0.35</v>
      </c>
      <c r="N3306" s="4" t="s">
        <v>18</v>
      </c>
      <c r="O3306" s="4" t="str">
        <f>TEXT(Table1[[#This Row],[Invoice Date]],"yyyy")</f>
        <v>2021</v>
      </c>
      <c r="P3306" s="4" t="str">
        <f>TEXT(Table1[[#This Row],[Invoice Date]],"mmm")</f>
        <v>Mar</v>
      </c>
      <c r="Q3306" s="27">
        <f>WEEKNUM(Table1[[#This Row],[Invoice Date]]) + IF(YEAR(Table1[[#This Row],[Invoice Date]])=2021, 52, 0)</f>
        <v>65</v>
      </c>
    </row>
    <row r="3307" spans="2:17" ht="14.25" customHeight="1" x14ac:dyDescent="0.3">
      <c r="B3307" s="4" t="s">
        <v>30</v>
      </c>
      <c r="C3307" s="34">
        <v>1128299</v>
      </c>
      <c r="D3307" s="5">
        <v>44278</v>
      </c>
      <c r="E3307" s="4" t="s">
        <v>31</v>
      </c>
      <c r="F3307" s="4" t="s">
        <v>80</v>
      </c>
      <c r="G3307" s="4" t="s">
        <v>63</v>
      </c>
      <c r="H3307" s="6" t="s">
        <v>20</v>
      </c>
      <c r="I3307" s="7">
        <v>54.999999999999993</v>
      </c>
      <c r="J3307" s="8">
        <v>350</v>
      </c>
      <c r="K3307" s="9">
        <v>192499.99999999997</v>
      </c>
      <c r="L3307" s="9">
        <v>67374.999999999985</v>
      </c>
      <c r="M3307" s="10">
        <v>0.35</v>
      </c>
      <c r="N3307" s="4" t="s">
        <v>18</v>
      </c>
      <c r="O3307" s="4" t="str">
        <f>TEXT(Table1[[#This Row],[Invoice Date]],"yyyy")</f>
        <v>2021</v>
      </c>
      <c r="P3307" s="4" t="str">
        <f>TEXT(Table1[[#This Row],[Invoice Date]],"mmm")</f>
        <v>Mar</v>
      </c>
      <c r="Q3307" s="27">
        <f>WEEKNUM(Table1[[#This Row],[Invoice Date]]) + IF(YEAR(Table1[[#This Row],[Invoice Date]])=2021, 52, 0)</f>
        <v>65</v>
      </c>
    </row>
    <row r="3308" spans="2:17" ht="14.25" customHeight="1" x14ac:dyDescent="0.3">
      <c r="B3308" s="4" t="s">
        <v>34</v>
      </c>
      <c r="C3308" s="33">
        <v>1189833</v>
      </c>
      <c r="D3308" s="5">
        <v>44278</v>
      </c>
      <c r="E3308" s="4" t="s">
        <v>31</v>
      </c>
      <c r="F3308" s="4" t="s">
        <v>32</v>
      </c>
      <c r="G3308" s="4" t="s">
        <v>35</v>
      </c>
      <c r="H3308" s="6" t="s">
        <v>22</v>
      </c>
      <c r="I3308" s="7">
        <v>50</v>
      </c>
      <c r="J3308" s="8">
        <v>425</v>
      </c>
      <c r="K3308" s="9">
        <v>212500</v>
      </c>
      <c r="L3308" s="9">
        <v>116875.00000000001</v>
      </c>
      <c r="M3308" s="10">
        <v>0.55000000000000004</v>
      </c>
      <c r="N3308" s="4" t="s">
        <v>24</v>
      </c>
      <c r="O3308" s="4" t="str">
        <f>TEXT(Table1[[#This Row],[Invoice Date]],"yyyy")</f>
        <v>2021</v>
      </c>
      <c r="P3308" s="4" t="str">
        <f>TEXT(Table1[[#This Row],[Invoice Date]],"mmm")</f>
        <v>Mar</v>
      </c>
      <c r="Q3308" s="27">
        <f>WEEKNUM(Table1[[#This Row],[Invoice Date]]) + IF(YEAR(Table1[[#This Row],[Invoice Date]])=2021, 52, 0)</f>
        <v>65</v>
      </c>
    </row>
    <row r="3309" spans="2:17" ht="14.25" customHeight="1" x14ac:dyDescent="0.3">
      <c r="B3309" s="4" t="s">
        <v>26</v>
      </c>
      <c r="C3309" s="33">
        <v>1197831</v>
      </c>
      <c r="D3309" s="5">
        <v>44278</v>
      </c>
      <c r="E3309" s="4" t="s">
        <v>27</v>
      </c>
      <c r="F3309" s="4" t="s">
        <v>55</v>
      </c>
      <c r="G3309" s="4" t="s">
        <v>56</v>
      </c>
      <c r="H3309" s="6" t="s">
        <v>19</v>
      </c>
      <c r="I3309" s="7">
        <v>40</v>
      </c>
      <c r="J3309" s="8">
        <v>650</v>
      </c>
      <c r="K3309" s="9">
        <v>260000</v>
      </c>
      <c r="L3309" s="9">
        <v>103999.99999999999</v>
      </c>
      <c r="M3309" s="10">
        <v>0.39999999999999997</v>
      </c>
      <c r="N3309" s="4" t="s">
        <v>24</v>
      </c>
      <c r="O3309" s="4" t="str">
        <f>TEXT(Table1[[#This Row],[Invoice Date]],"yyyy")</f>
        <v>2021</v>
      </c>
      <c r="P3309" s="4" t="str">
        <f>TEXT(Table1[[#This Row],[Invoice Date]],"mmm")</f>
        <v>Mar</v>
      </c>
      <c r="Q3309" s="27">
        <f>WEEKNUM(Table1[[#This Row],[Invoice Date]]) + IF(YEAR(Table1[[#This Row],[Invoice Date]])=2021, 52, 0)</f>
        <v>65</v>
      </c>
    </row>
    <row r="3310" spans="2:17" ht="14.25" customHeight="1" x14ac:dyDescent="0.3">
      <c r="B3310" s="4" t="s">
        <v>26</v>
      </c>
      <c r="C3310" s="33">
        <v>1197831</v>
      </c>
      <c r="D3310" s="5">
        <v>44279</v>
      </c>
      <c r="E3310" s="4" t="s">
        <v>27</v>
      </c>
      <c r="F3310" s="4" t="s">
        <v>55</v>
      </c>
      <c r="G3310" s="4" t="s">
        <v>56</v>
      </c>
      <c r="H3310" s="6" t="s">
        <v>20</v>
      </c>
      <c r="I3310" s="7">
        <v>28</v>
      </c>
      <c r="J3310" s="8">
        <v>124</v>
      </c>
      <c r="K3310" s="9">
        <v>3472</v>
      </c>
      <c r="L3310" s="9">
        <v>1909.5999999999997</v>
      </c>
      <c r="M3310" s="10">
        <v>0.54999999999999993</v>
      </c>
      <c r="N3310" s="4" t="s">
        <v>83</v>
      </c>
      <c r="O3310" s="4" t="str">
        <f>TEXT(Table1[[#This Row],[Invoice Date]],"yyyy")</f>
        <v>2021</v>
      </c>
      <c r="P3310" s="4" t="str">
        <f>TEXT(Table1[[#This Row],[Invoice Date]],"mmm")</f>
        <v>Mar</v>
      </c>
      <c r="Q3310" s="27">
        <f>WEEKNUM(Table1[[#This Row],[Invoice Date]]) + IF(YEAR(Table1[[#This Row],[Invoice Date]])=2021, 52, 0)</f>
        <v>65</v>
      </c>
    </row>
    <row r="3311" spans="2:17" ht="14.25" customHeight="1" x14ac:dyDescent="0.3">
      <c r="B3311" s="4" t="s">
        <v>26</v>
      </c>
      <c r="C3311" s="33">
        <v>1197831</v>
      </c>
      <c r="D3311" s="5">
        <v>44279</v>
      </c>
      <c r="E3311" s="4" t="s">
        <v>27</v>
      </c>
      <c r="F3311" s="4" t="s">
        <v>55</v>
      </c>
      <c r="G3311" s="4" t="s">
        <v>56</v>
      </c>
      <c r="H3311" s="6" t="s">
        <v>20</v>
      </c>
      <c r="I3311" s="7">
        <v>22</v>
      </c>
      <c r="J3311" s="8">
        <v>166</v>
      </c>
      <c r="K3311" s="9">
        <v>3652</v>
      </c>
      <c r="L3311" s="9">
        <v>1570.3599999999997</v>
      </c>
      <c r="M3311" s="10">
        <v>0.42999999999999994</v>
      </c>
      <c r="N3311" s="4" t="s">
        <v>24</v>
      </c>
      <c r="O3311" s="4" t="str">
        <f>TEXT(Table1[[#This Row],[Invoice Date]],"yyyy")</f>
        <v>2021</v>
      </c>
      <c r="P3311" s="4" t="str">
        <f>TEXT(Table1[[#This Row],[Invoice Date]],"mmm")</f>
        <v>Mar</v>
      </c>
      <c r="Q3311" s="27">
        <f>WEEKNUM(Table1[[#This Row],[Invoice Date]]) + IF(YEAR(Table1[[#This Row],[Invoice Date]])=2021, 52, 0)</f>
        <v>65</v>
      </c>
    </row>
    <row r="3312" spans="2:17" ht="14.25" customHeight="1" x14ac:dyDescent="0.3">
      <c r="B3312" s="4" t="s">
        <v>26</v>
      </c>
      <c r="C3312" s="33">
        <v>1197831</v>
      </c>
      <c r="D3312" s="5">
        <v>44279</v>
      </c>
      <c r="E3312" s="4" t="s">
        <v>27</v>
      </c>
      <c r="F3312" s="4" t="s">
        <v>55</v>
      </c>
      <c r="G3312" s="4" t="s">
        <v>56</v>
      </c>
      <c r="H3312" s="6" t="s">
        <v>20</v>
      </c>
      <c r="I3312" s="7">
        <v>30</v>
      </c>
      <c r="J3312" s="8">
        <v>475</v>
      </c>
      <c r="K3312" s="9">
        <v>142500</v>
      </c>
      <c r="L3312" s="9">
        <v>56999.999999999993</v>
      </c>
      <c r="M3312" s="10">
        <v>0.39999999999999997</v>
      </c>
      <c r="N3312" s="4" t="s">
        <v>24</v>
      </c>
      <c r="O3312" s="4" t="str">
        <f>TEXT(Table1[[#This Row],[Invoice Date]],"yyyy")</f>
        <v>2021</v>
      </c>
      <c r="P3312" s="4" t="str">
        <f>TEXT(Table1[[#This Row],[Invoice Date]],"mmm")</f>
        <v>Mar</v>
      </c>
      <c r="Q3312" s="27">
        <f>WEEKNUM(Table1[[#This Row],[Invoice Date]]) + IF(YEAR(Table1[[#This Row],[Invoice Date]])=2021, 52, 0)</f>
        <v>65</v>
      </c>
    </row>
    <row r="3313" spans="2:17" ht="14.25" customHeight="1" x14ac:dyDescent="0.3">
      <c r="B3313" s="4" t="s">
        <v>34</v>
      </c>
      <c r="C3313" s="33">
        <v>1189833</v>
      </c>
      <c r="D3313" s="5">
        <v>44280</v>
      </c>
      <c r="E3313" s="4" t="s">
        <v>31</v>
      </c>
      <c r="F3313" s="4" t="s">
        <v>88</v>
      </c>
      <c r="G3313" s="4" t="s">
        <v>89</v>
      </c>
      <c r="H3313" s="6" t="s">
        <v>22</v>
      </c>
      <c r="I3313" s="7">
        <v>41</v>
      </c>
      <c r="J3313" s="8">
        <v>53</v>
      </c>
      <c r="K3313" s="9">
        <v>2173</v>
      </c>
      <c r="L3313" s="9">
        <v>695.36</v>
      </c>
      <c r="M3313" s="10">
        <v>0.32</v>
      </c>
      <c r="N3313" s="4" t="s">
        <v>24</v>
      </c>
      <c r="O3313" s="4" t="str">
        <f>TEXT(Table1[[#This Row],[Invoice Date]],"yyyy")</f>
        <v>2021</v>
      </c>
      <c r="P3313" s="4" t="str">
        <f>TEXT(Table1[[#This Row],[Invoice Date]],"mmm")</f>
        <v>Mar</v>
      </c>
      <c r="Q3313" s="27">
        <f>WEEKNUM(Table1[[#This Row],[Invoice Date]]) + IF(YEAR(Table1[[#This Row],[Invoice Date]])=2021, 52, 0)</f>
        <v>65</v>
      </c>
    </row>
    <row r="3314" spans="2:17" ht="14.25" customHeight="1" x14ac:dyDescent="0.3">
      <c r="B3314" s="4" t="s">
        <v>34</v>
      </c>
      <c r="C3314" s="33">
        <v>1189833</v>
      </c>
      <c r="D3314" s="5">
        <v>44280</v>
      </c>
      <c r="E3314" s="4" t="s">
        <v>31</v>
      </c>
      <c r="F3314" s="4" t="s">
        <v>88</v>
      </c>
      <c r="G3314" s="4" t="s">
        <v>89</v>
      </c>
      <c r="H3314" s="6" t="s">
        <v>22</v>
      </c>
      <c r="I3314" s="7">
        <v>55</v>
      </c>
      <c r="J3314" s="8">
        <v>53</v>
      </c>
      <c r="K3314" s="9">
        <v>2915</v>
      </c>
      <c r="L3314" s="9">
        <v>1253.45</v>
      </c>
      <c r="M3314" s="10">
        <v>0.43</v>
      </c>
      <c r="N3314" s="4" t="s">
        <v>83</v>
      </c>
      <c r="O3314" s="4" t="str">
        <f>TEXT(Table1[[#This Row],[Invoice Date]],"yyyy")</f>
        <v>2021</v>
      </c>
      <c r="P3314" s="4" t="str">
        <f>TEXT(Table1[[#This Row],[Invoice Date]],"mmm")</f>
        <v>Mar</v>
      </c>
      <c r="Q3314" s="27">
        <f>WEEKNUM(Table1[[#This Row],[Invoice Date]]) + IF(YEAR(Table1[[#This Row],[Invoice Date]])=2021, 52, 0)</f>
        <v>65</v>
      </c>
    </row>
    <row r="3315" spans="2:17" ht="14.25" customHeight="1" x14ac:dyDescent="0.3">
      <c r="B3315" s="4" t="s">
        <v>26</v>
      </c>
      <c r="C3315" s="33">
        <v>1197831</v>
      </c>
      <c r="D3315" s="5">
        <v>44280</v>
      </c>
      <c r="E3315" s="4" t="s">
        <v>27</v>
      </c>
      <c r="F3315" s="4" t="s">
        <v>55</v>
      </c>
      <c r="G3315" s="4" t="s">
        <v>56</v>
      </c>
      <c r="H3315" s="6" t="s">
        <v>21</v>
      </c>
      <c r="I3315" s="7">
        <v>25</v>
      </c>
      <c r="J3315" s="8">
        <v>124</v>
      </c>
      <c r="K3315" s="9">
        <v>3100</v>
      </c>
      <c r="L3315" s="9">
        <v>1736.0000000000002</v>
      </c>
      <c r="M3315" s="10">
        <v>0.56000000000000005</v>
      </c>
      <c r="N3315" s="4" t="s">
        <v>24</v>
      </c>
      <c r="O3315" s="4" t="str">
        <f>TEXT(Table1[[#This Row],[Invoice Date]],"yyyy")</f>
        <v>2021</v>
      </c>
      <c r="P3315" s="4" t="str">
        <f>TEXT(Table1[[#This Row],[Invoice Date]],"mmm")</f>
        <v>Mar</v>
      </c>
      <c r="Q3315" s="27">
        <f>WEEKNUM(Table1[[#This Row],[Invoice Date]]) + IF(YEAR(Table1[[#This Row],[Invoice Date]])=2021, 52, 0)</f>
        <v>65</v>
      </c>
    </row>
    <row r="3316" spans="2:17" ht="14.25" customHeight="1" x14ac:dyDescent="0.3">
      <c r="B3316" s="4" t="s">
        <v>34</v>
      </c>
      <c r="C3316" s="33">
        <v>1189833</v>
      </c>
      <c r="D3316" s="5">
        <v>44280</v>
      </c>
      <c r="E3316" s="4" t="s">
        <v>31</v>
      </c>
      <c r="F3316" s="4" t="s">
        <v>88</v>
      </c>
      <c r="G3316" s="4" t="s">
        <v>89</v>
      </c>
      <c r="H3316" s="6" t="s">
        <v>21</v>
      </c>
      <c r="I3316" s="7">
        <v>37</v>
      </c>
      <c r="J3316" s="8">
        <v>88</v>
      </c>
      <c r="K3316" s="9">
        <v>3256</v>
      </c>
      <c r="L3316" s="9">
        <v>1269.8399999999999</v>
      </c>
      <c r="M3316" s="10">
        <v>0.38999999999999996</v>
      </c>
      <c r="N3316" s="4" t="s">
        <v>24</v>
      </c>
      <c r="O3316" s="4" t="str">
        <f>TEXT(Table1[[#This Row],[Invoice Date]],"yyyy")</f>
        <v>2021</v>
      </c>
      <c r="P3316" s="4" t="str">
        <f>TEXT(Table1[[#This Row],[Invoice Date]],"mmm")</f>
        <v>Mar</v>
      </c>
      <c r="Q3316" s="27">
        <f>WEEKNUM(Table1[[#This Row],[Invoice Date]]) + IF(YEAR(Table1[[#This Row],[Invoice Date]])=2021, 52, 0)</f>
        <v>65</v>
      </c>
    </row>
    <row r="3317" spans="2:17" ht="14.25" customHeight="1" x14ac:dyDescent="0.3">
      <c r="B3317" s="4" t="s">
        <v>26</v>
      </c>
      <c r="C3317" s="33">
        <v>1197831</v>
      </c>
      <c r="D3317" s="5">
        <v>44280</v>
      </c>
      <c r="E3317" s="4" t="s">
        <v>27</v>
      </c>
      <c r="F3317" s="4" t="s">
        <v>55</v>
      </c>
      <c r="G3317" s="4" t="s">
        <v>56</v>
      </c>
      <c r="H3317" s="6" t="s">
        <v>21</v>
      </c>
      <c r="I3317" s="7">
        <v>33</v>
      </c>
      <c r="J3317" s="8">
        <v>101</v>
      </c>
      <c r="K3317" s="9">
        <v>3333</v>
      </c>
      <c r="L3317" s="9">
        <v>2133.12</v>
      </c>
      <c r="M3317" s="10">
        <v>0.64</v>
      </c>
      <c r="N3317" s="4" t="s">
        <v>83</v>
      </c>
      <c r="O3317" s="4" t="str">
        <f>TEXT(Table1[[#This Row],[Invoice Date]],"yyyy")</f>
        <v>2021</v>
      </c>
      <c r="P3317" s="4" t="str">
        <f>TEXT(Table1[[#This Row],[Invoice Date]],"mmm")</f>
        <v>Mar</v>
      </c>
      <c r="Q3317" s="27">
        <f>WEEKNUM(Table1[[#This Row],[Invoice Date]]) + IF(YEAR(Table1[[#This Row],[Invoice Date]])=2021, 52, 0)</f>
        <v>65</v>
      </c>
    </row>
    <row r="3318" spans="2:17" ht="14.25" customHeight="1" x14ac:dyDescent="0.3">
      <c r="B3318" s="4" t="s">
        <v>34</v>
      </c>
      <c r="C3318" s="33">
        <v>1189833</v>
      </c>
      <c r="D3318" s="5">
        <v>44280</v>
      </c>
      <c r="E3318" s="4" t="s">
        <v>31</v>
      </c>
      <c r="F3318" s="4" t="s">
        <v>88</v>
      </c>
      <c r="G3318" s="4" t="s">
        <v>89</v>
      </c>
      <c r="H3318" s="6" t="s">
        <v>21</v>
      </c>
      <c r="I3318" s="7">
        <v>50</v>
      </c>
      <c r="J3318" s="8">
        <v>83</v>
      </c>
      <c r="K3318" s="9">
        <v>4150</v>
      </c>
      <c r="L3318" s="9">
        <v>1908.9999999999998</v>
      </c>
      <c r="M3318" s="10">
        <v>0.45999999999999996</v>
      </c>
      <c r="N3318" s="4" t="s">
        <v>83</v>
      </c>
      <c r="O3318" s="4" t="str">
        <f>TEXT(Table1[[#This Row],[Invoice Date]],"yyyy")</f>
        <v>2021</v>
      </c>
      <c r="P3318" s="4" t="str">
        <f>TEXT(Table1[[#This Row],[Invoice Date]],"mmm")</f>
        <v>Mar</v>
      </c>
      <c r="Q3318" s="27">
        <f>WEEKNUM(Table1[[#This Row],[Invoice Date]]) + IF(YEAR(Table1[[#This Row],[Invoice Date]])=2021, 52, 0)</f>
        <v>65</v>
      </c>
    </row>
    <row r="3319" spans="2:17" ht="14.25" customHeight="1" x14ac:dyDescent="0.3">
      <c r="B3319" s="4" t="s">
        <v>34</v>
      </c>
      <c r="C3319" s="33">
        <v>1189833</v>
      </c>
      <c r="D3319" s="5">
        <v>44280</v>
      </c>
      <c r="E3319" s="4" t="s">
        <v>31</v>
      </c>
      <c r="F3319" s="4" t="s">
        <v>88</v>
      </c>
      <c r="G3319" s="4" t="s">
        <v>89</v>
      </c>
      <c r="H3319" s="6" t="s">
        <v>19</v>
      </c>
      <c r="I3319" s="7">
        <v>36</v>
      </c>
      <c r="J3319" s="8">
        <v>136</v>
      </c>
      <c r="K3319" s="9">
        <v>4896</v>
      </c>
      <c r="L3319" s="9">
        <v>2203.2000000000003</v>
      </c>
      <c r="M3319" s="10">
        <v>0.45</v>
      </c>
      <c r="N3319" s="4" t="s">
        <v>24</v>
      </c>
      <c r="O3319" s="4" t="str">
        <f>TEXT(Table1[[#This Row],[Invoice Date]],"yyyy")</f>
        <v>2021</v>
      </c>
      <c r="P3319" s="4" t="str">
        <f>TEXT(Table1[[#This Row],[Invoice Date]],"mmm")</f>
        <v>Mar</v>
      </c>
      <c r="Q3319" s="27">
        <f>WEEKNUM(Table1[[#This Row],[Invoice Date]]) + IF(YEAR(Table1[[#This Row],[Invoice Date]])=2021, 52, 0)</f>
        <v>65</v>
      </c>
    </row>
    <row r="3320" spans="2:17" ht="14.25" customHeight="1" x14ac:dyDescent="0.3">
      <c r="B3320" s="4" t="s">
        <v>34</v>
      </c>
      <c r="C3320" s="33">
        <v>1189833</v>
      </c>
      <c r="D3320" s="5">
        <v>44280</v>
      </c>
      <c r="E3320" s="4" t="s">
        <v>31</v>
      </c>
      <c r="F3320" s="4" t="s">
        <v>88</v>
      </c>
      <c r="G3320" s="4" t="s">
        <v>89</v>
      </c>
      <c r="H3320" s="6" t="s">
        <v>23</v>
      </c>
      <c r="I3320" s="7">
        <v>50</v>
      </c>
      <c r="J3320" s="8">
        <v>98</v>
      </c>
      <c r="K3320" s="9">
        <v>4900</v>
      </c>
      <c r="L3320" s="9">
        <v>1862</v>
      </c>
      <c r="M3320" s="10">
        <v>0.38</v>
      </c>
      <c r="N3320" s="4" t="s">
        <v>83</v>
      </c>
      <c r="O3320" s="4" t="str">
        <f>TEXT(Table1[[#This Row],[Invoice Date]],"yyyy")</f>
        <v>2021</v>
      </c>
      <c r="P3320" s="4" t="str">
        <f>TEXT(Table1[[#This Row],[Invoice Date]],"mmm")</f>
        <v>Mar</v>
      </c>
      <c r="Q3320" s="27">
        <f>WEEKNUM(Table1[[#This Row],[Invoice Date]]) + IF(YEAR(Table1[[#This Row],[Invoice Date]])=2021, 52, 0)</f>
        <v>65</v>
      </c>
    </row>
    <row r="3321" spans="2:17" ht="14.25" customHeight="1" x14ac:dyDescent="0.3">
      <c r="B3321" s="4" t="s">
        <v>34</v>
      </c>
      <c r="C3321" s="33">
        <v>1189833</v>
      </c>
      <c r="D3321" s="5">
        <v>44280</v>
      </c>
      <c r="E3321" s="4" t="s">
        <v>31</v>
      </c>
      <c r="F3321" s="4" t="s">
        <v>88</v>
      </c>
      <c r="G3321" s="4" t="s">
        <v>89</v>
      </c>
      <c r="H3321" s="6" t="s">
        <v>20</v>
      </c>
      <c r="I3321" s="7">
        <v>44</v>
      </c>
      <c r="J3321" s="8">
        <v>124</v>
      </c>
      <c r="K3321" s="9">
        <v>5456</v>
      </c>
      <c r="L3321" s="9">
        <v>2073.2800000000002</v>
      </c>
      <c r="M3321" s="10">
        <v>0.38</v>
      </c>
      <c r="N3321" s="4" t="s">
        <v>24</v>
      </c>
      <c r="O3321" s="4" t="str">
        <f>TEXT(Table1[[#This Row],[Invoice Date]],"yyyy")</f>
        <v>2021</v>
      </c>
      <c r="P3321" s="4" t="str">
        <f>TEXT(Table1[[#This Row],[Invoice Date]],"mmm")</f>
        <v>Mar</v>
      </c>
      <c r="Q3321" s="27">
        <f>WEEKNUM(Table1[[#This Row],[Invoice Date]]) + IF(YEAR(Table1[[#This Row],[Invoice Date]])=2021, 52, 0)</f>
        <v>65</v>
      </c>
    </row>
    <row r="3322" spans="2:17" ht="14.25" customHeight="1" x14ac:dyDescent="0.3">
      <c r="B3322" s="4" t="s">
        <v>34</v>
      </c>
      <c r="C3322" s="33">
        <v>1189833</v>
      </c>
      <c r="D3322" s="5">
        <v>44280</v>
      </c>
      <c r="E3322" s="4" t="s">
        <v>31</v>
      </c>
      <c r="F3322" s="4" t="s">
        <v>88</v>
      </c>
      <c r="G3322" s="4" t="s">
        <v>89</v>
      </c>
      <c r="H3322" s="6" t="s">
        <v>17</v>
      </c>
      <c r="I3322" s="7">
        <v>30</v>
      </c>
      <c r="J3322" s="8">
        <v>187</v>
      </c>
      <c r="K3322" s="9">
        <v>5610</v>
      </c>
      <c r="L3322" s="9">
        <v>2300.1</v>
      </c>
      <c r="M3322" s="10">
        <v>0.41</v>
      </c>
      <c r="N3322" s="4" t="s">
        <v>24</v>
      </c>
      <c r="O3322" s="4" t="str">
        <f>TEXT(Table1[[#This Row],[Invoice Date]],"yyyy")</f>
        <v>2021</v>
      </c>
      <c r="P3322" s="4" t="str">
        <f>TEXT(Table1[[#This Row],[Invoice Date]],"mmm")</f>
        <v>Mar</v>
      </c>
      <c r="Q3322" s="27">
        <f>WEEKNUM(Table1[[#This Row],[Invoice Date]]) + IF(YEAR(Table1[[#This Row],[Invoice Date]])=2021, 52, 0)</f>
        <v>65</v>
      </c>
    </row>
    <row r="3323" spans="2:17" ht="14.25" customHeight="1" x14ac:dyDescent="0.3">
      <c r="B3323" s="4" t="s">
        <v>34</v>
      </c>
      <c r="C3323" s="33">
        <v>1189833</v>
      </c>
      <c r="D3323" s="5">
        <v>44280</v>
      </c>
      <c r="E3323" s="4" t="s">
        <v>31</v>
      </c>
      <c r="F3323" s="4" t="s">
        <v>88</v>
      </c>
      <c r="G3323" s="4" t="s">
        <v>89</v>
      </c>
      <c r="H3323" s="6" t="s">
        <v>19</v>
      </c>
      <c r="I3323" s="7">
        <v>51</v>
      </c>
      <c r="J3323" s="8">
        <v>112</v>
      </c>
      <c r="K3323" s="9">
        <v>5712</v>
      </c>
      <c r="L3323" s="9">
        <v>3027.36</v>
      </c>
      <c r="M3323" s="10">
        <v>0.53</v>
      </c>
      <c r="N3323" s="4" t="s">
        <v>83</v>
      </c>
      <c r="O3323" s="4" t="str">
        <f>TEXT(Table1[[#This Row],[Invoice Date]],"yyyy")</f>
        <v>2021</v>
      </c>
      <c r="P3323" s="4" t="str">
        <f>TEXT(Table1[[#This Row],[Invoice Date]],"mmm")</f>
        <v>Mar</v>
      </c>
      <c r="Q3323" s="27">
        <f>WEEKNUM(Table1[[#This Row],[Invoice Date]]) + IF(YEAR(Table1[[#This Row],[Invoice Date]])=2021, 52, 0)</f>
        <v>65</v>
      </c>
    </row>
    <row r="3324" spans="2:17" ht="14.25" customHeight="1" x14ac:dyDescent="0.3">
      <c r="B3324" s="4" t="s">
        <v>34</v>
      </c>
      <c r="C3324" s="33">
        <v>1189833</v>
      </c>
      <c r="D3324" s="5">
        <v>44280</v>
      </c>
      <c r="E3324" s="4" t="s">
        <v>31</v>
      </c>
      <c r="F3324" s="4" t="s">
        <v>88</v>
      </c>
      <c r="G3324" s="4" t="s">
        <v>89</v>
      </c>
      <c r="H3324" s="6" t="s">
        <v>23</v>
      </c>
      <c r="I3324" s="7">
        <v>44</v>
      </c>
      <c r="J3324" s="8">
        <v>131</v>
      </c>
      <c r="K3324" s="9">
        <v>5764</v>
      </c>
      <c r="L3324" s="9">
        <v>1786.84</v>
      </c>
      <c r="M3324" s="10">
        <v>0.31</v>
      </c>
      <c r="N3324" s="4" t="s">
        <v>24</v>
      </c>
      <c r="O3324" s="4" t="str">
        <f>TEXT(Table1[[#This Row],[Invoice Date]],"yyyy")</f>
        <v>2021</v>
      </c>
      <c r="P3324" s="4" t="str">
        <f>TEXT(Table1[[#This Row],[Invoice Date]],"mmm")</f>
        <v>Mar</v>
      </c>
      <c r="Q3324" s="27">
        <f>WEEKNUM(Table1[[#This Row],[Invoice Date]]) + IF(YEAR(Table1[[#This Row],[Invoice Date]])=2021, 52, 0)</f>
        <v>65</v>
      </c>
    </row>
    <row r="3325" spans="2:17" ht="14.25" customHeight="1" x14ac:dyDescent="0.3">
      <c r="B3325" s="4" t="s">
        <v>34</v>
      </c>
      <c r="C3325" s="33">
        <v>1189833</v>
      </c>
      <c r="D3325" s="5">
        <v>44280</v>
      </c>
      <c r="E3325" s="4" t="s">
        <v>31</v>
      </c>
      <c r="F3325" s="4" t="s">
        <v>88</v>
      </c>
      <c r="G3325" s="4" t="s">
        <v>89</v>
      </c>
      <c r="H3325" s="6" t="s">
        <v>20</v>
      </c>
      <c r="I3325" s="7">
        <v>52</v>
      </c>
      <c r="J3325" s="8">
        <v>112</v>
      </c>
      <c r="K3325" s="9">
        <v>5824</v>
      </c>
      <c r="L3325" s="9">
        <v>2853.7599999999998</v>
      </c>
      <c r="M3325" s="10">
        <v>0.49</v>
      </c>
      <c r="N3325" s="4" t="s">
        <v>83</v>
      </c>
      <c r="O3325" s="4" t="str">
        <f>TEXT(Table1[[#This Row],[Invoice Date]],"yyyy")</f>
        <v>2021</v>
      </c>
      <c r="P3325" s="4" t="str">
        <f>TEXT(Table1[[#This Row],[Invoice Date]],"mmm")</f>
        <v>Mar</v>
      </c>
      <c r="Q3325" s="27">
        <f>WEEKNUM(Table1[[#This Row],[Invoice Date]]) + IF(YEAR(Table1[[#This Row],[Invoice Date]])=2021, 52, 0)</f>
        <v>65</v>
      </c>
    </row>
    <row r="3326" spans="2:17" ht="14.25" customHeight="1" x14ac:dyDescent="0.3">
      <c r="B3326" s="4" t="s">
        <v>34</v>
      </c>
      <c r="C3326" s="33">
        <v>1189833</v>
      </c>
      <c r="D3326" s="5">
        <v>44280</v>
      </c>
      <c r="E3326" s="4" t="s">
        <v>31</v>
      </c>
      <c r="F3326" s="4" t="s">
        <v>88</v>
      </c>
      <c r="G3326" s="4" t="s">
        <v>89</v>
      </c>
      <c r="H3326" s="6" t="s">
        <v>17</v>
      </c>
      <c r="I3326" s="7">
        <v>44</v>
      </c>
      <c r="J3326" s="8">
        <v>165</v>
      </c>
      <c r="K3326" s="9">
        <v>7260</v>
      </c>
      <c r="L3326" s="9">
        <v>3630</v>
      </c>
      <c r="M3326" s="10">
        <v>0.5</v>
      </c>
      <c r="N3326" s="4" t="s">
        <v>83</v>
      </c>
      <c r="O3326" s="4" t="str">
        <f>TEXT(Table1[[#This Row],[Invoice Date]],"yyyy")</f>
        <v>2021</v>
      </c>
      <c r="P3326" s="4" t="str">
        <f>TEXT(Table1[[#This Row],[Invoice Date]],"mmm")</f>
        <v>Mar</v>
      </c>
      <c r="Q3326" s="27">
        <f>WEEKNUM(Table1[[#This Row],[Invoice Date]]) + IF(YEAR(Table1[[#This Row],[Invoice Date]])=2021, 52, 0)</f>
        <v>65</v>
      </c>
    </row>
    <row r="3327" spans="2:17" ht="14.25" customHeight="1" x14ac:dyDescent="0.3">
      <c r="B3327" s="4" t="s">
        <v>34</v>
      </c>
      <c r="C3327" s="33">
        <v>1189833</v>
      </c>
      <c r="D3327" s="5">
        <v>44280</v>
      </c>
      <c r="E3327" s="4" t="s">
        <v>31</v>
      </c>
      <c r="F3327" s="4" t="s">
        <v>88</v>
      </c>
      <c r="G3327" s="4" t="s">
        <v>89</v>
      </c>
      <c r="H3327" s="6" t="s">
        <v>22</v>
      </c>
      <c r="I3327" s="7">
        <v>60.000000000000007</v>
      </c>
      <c r="J3327" s="8">
        <v>175</v>
      </c>
      <c r="K3327" s="9">
        <v>105000.00000000001</v>
      </c>
      <c r="L3327" s="9">
        <v>31500.000000000004</v>
      </c>
      <c r="M3327" s="10">
        <v>0.3</v>
      </c>
      <c r="N3327" s="4" t="s">
        <v>83</v>
      </c>
      <c r="O3327" s="4" t="str">
        <f>TEXT(Table1[[#This Row],[Invoice Date]],"yyyy")</f>
        <v>2021</v>
      </c>
      <c r="P3327" s="4" t="str">
        <f>TEXT(Table1[[#This Row],[Invoice Date]],"mmm")</f>
        <v>Mar</v>
      </c>
      <c r="Q3327" s="27">
        <f>WEEKNUM(Table1[[#This Row],[Invoice Date]]) + IF(YEAR(Table1[[#This Row],[Invoice Date]])=2021, 52, 0)</f>
        <v>65</v>
      </c>
    </row>
    <row r="3328" spans="2:17" ht="14.25" customHeight="1" x14ac:dyDescent="0.3">
      <c r="B3328" s="4" t="s">
        <v>26</v>
      </c>
      <c r="C3328" s="33">
        <v>1197831</v>
      </c>
      <c r="D3328" s="5">
        <v>44280</v>
      </c>
      <c r="E3328" s="4" t="s">
        <v>27</v>
      </c>
      <c r="F3328" s="4" t="s">
        <v>55</v>
      </c>
      <c r="G3328" s="4" t="s">
        <v>56</v>
      </c>
      <c r="H3328" s="6" t="s">
        <v>21</v>
      </c>
      <c r="I3328" s="7">
        <v>35</v>
      </c>
      <c r="J3328" s="8">
        <v>375</v>
      </c>
      <c r="K3328" s="9">
        <v>131250</v>
      </c>
      <c r="L3328" s="9">
        <v>65625</v>
      </c>
      <c r="M3328" s="10">
        <v>0.5</v>
      </c>
      <c r="N3328" s="4" t="s">
        <v>24</v>
      </c>
      <c r="O3328" s="4" t="str">
        <f>TEXT(Table1[[#This Row],[Invoice Date]],"yyyy")</f>
        <v>2021</v>
      </c>
      <c r="P3328" s="4" t="str">
        <f>TEXT(Table1[[#This Row],[Invoice Date]],"mmm")</f>
        <v>Mar</v>
      </c>
      <c r="Q3328" s="27">
        <f>WEEKNUM(Table1[[#This Row],[Invoice Date]]) + IF(YEAR(Table1[[#This Row],[Invoice Date]])=2021, 52, 0)</f>
        <v>65</v>
      </c>
    </row>
    <row r="3329" spans="2:17" ht="14.25" customHeight="1" x14ac:dyDescent="0.3">
      <c r="B3329" s="4" t="s">
        <v>34</v>
      </c>
      <c r="C3329" s="33">
        <v>1189833</v>
      </c>
      <c r="D3329" s="5">
        <v>44280</v>
      </c>
      <c r="E3329" s="4" t="s">
        <v>31</v>
      </c>
      <c r="F3329" s="4" t="s">
        <v>88</v>
      </c>
      <c r="G3329" s="4" t="s">
        <v>89</v>
      </c>
      <c r="H3329" s="6" t="s">
        <v>21</v>
      </c>
      <c r="I3329" s="7">
        <v>55.000000000000007</v>
      </c>
      <c r="J3329" s="8">
        <v>275</v>
      </c>
      <c r="K3329" s="9">
        <v>151250.00000000003</v>
      </c>
      <c r="L3329" s="9">
        <v>52937.500000000007</v>
      </c>
      <c r="M3329" s="10">
        <v>0.35</v>
      </c>
      <c r="N3329" s="4" t="s">
        <v>83</v>
      </c>
      <c r="O3329" s="4" t="str">
        <f>TEXT(Table1[[#This Row],[Invoice Date]],"yyyy")</f>
        <v>2021</v>
      </c>
      <c r="P3329" s="4" t="str">
        <f>TEXT(Table1[[#This Row],[Invoice Date]],"mmm")</f>
        <v>Mar</v>
      </c>
      <c r="Q3329" s="27">
        <f>WEEKNUM(Table1[[#This Row],[Invoice Date]]) + IF(YEAR(Table1[[#This Row],[Invoice Date]])=2021, 52, 0)</f>
        <v>65</v>
      </c>
    </row>
    <row r="3330" spans="2:17" ht="14.25" customHeight="1" x14ac:dyDescent="0.3">
      <c r="B3330" s="4" t="s">
        <v>34</v>
      </c>
      <c r="C3330" s="33">
        <v>1189833</v>
      </c>
      <c r="D3330" s="5">
        <v>44280</v>
      </c>
      <c r="E3330" s="4" t="s">
        <v>31</v>
      </c>
      <c r="F3330" s="4" t="s">
        <v>88</v>
      </c>
      <c r="G3330" s="4" t="s">
        <v>89</v>
      </c>
      <c r="H3330" s="6" t="s">
        <v>23</v>
      </c>
      <c r="I3330" s="7">
        <v>55.000000000000007</v>
      </c>
      <c r="J3330" s="8">
        <v>375</v>
      </c>
      <c r="K3330" s="9">
        <v>206250.00000000003</v>
      </c>
      <c r="L3330" s="9">
        <v>51562.500000000007</v>
      </c>
      <c r="M3330" s="10">
        <v>0.25</v>
      </c>
      <c r="N3330" s="4" t="s">
        <v>83</v>
      </c>
      <c r="O3330" s="4" t="str">
        <f>TEXT(Table1[[#This Row],[Invoice Date]],"yyyy")</f>
        <v>2021</v>
      </c>
      <c r="P3330" s="4" t="str">
        <f>TEXT(Table1[[#This Row],[Invoice Date]],"mmm")</f>
        <v>Mar</v>
      </c>
      <c r="Q3330" s="27">
        <f>WEEKNUM(Table1[[#This Row],[Invoice Date]]) + IF(YEAR(Table1[[#This Row],[Invoice Date]])=2021, 52, 0)</f>
        <v>65</v>
      </c>
    </row>
    <row r="3331" spans="2:17" ht="14.25" customHeight="1" x14ac:dyDescent="0.3">
      <c r="B3331" s="4" t="s">
        <v>34</v>
      </c>
      <c r="C3331" s="33">
        <v>1189833</v>
      </c>
      <c r="D3331" s="5">
        <v>44280</v>
      </c>
      <c r="E3331" s="4" t="s">
        <v>31</v>
      </c>
      <c r="F3331" s="4" t="s">
        <v>88</v>
      </c>
      <c r="G3331" s="4" t="s">
        <v>89</v>
      </c>
      <c r="H3331" s="6" t="s">
        <v>19</v>
      </c>
      <c r="I3331" s="7">
        <v>55.000000000000007</v>
      </c>
      <c r="J3331" s="8">
        <v>400</v>
      </c>
      <c r="K3331" s="9">
        <v>220000.00000000003</v>
      </c>
      <c r="L3331" s="9">
        <v>88000.000000000015</v>
      </c>
      <c r="M3331" s="10">
        <v>0.4</v>
      </c>
      <c r="N3331" s="4" t="s">
        <v>83</v>
      </c>
      <c r="O3331" s="4" t="str">
        <f>TEXT(Table1[[#This Row],[Invoice Date]],"yyyy")</f>
        <v>2021</v>
      </c>
      <c r="P3331" s="4" t="str">
        <f>TEXT(Table1[[#This Row],[Invoice Date]],"mmm")</f>
        <v>Mar</v>
      </c>
      <c r="Q3331" s="27">
        <f>WEEKNUM(Table1[[#This Row],[Invoice Date]]) + IF(YEAR(Table1[[#This Row],[Invoice Date]])=2021, 52, 0)</f>
        <v>65</v>
      </c>
    </row>
    <row r="3332" spans="2:17" ht="14.25" customHeight="1" x14ac:dyDescent="0.3">
      <c r="B3332" s="4" t="s">
        <v>34</v>
      </c>
      <c r="C3332" s="33">
        <v>1189833</v>
      </c>
      <c r="D3332" s="5">
        <v>44280</v>
      </c>
      <c r="E3332" s="4" t="s">
        <v>31</v>
      </c>
      <c r="F3332" s="4" t="s">
        <v>88</v>
      </c>
      <c r="G3332" s="4" t="s">
        <v>89</v>
      </c>
      <c r="H3332" s="6" t="s">
        <v>20</v>
      </c>
      <c r="I3332" s="7">
        <v>55.000000000000007</v>
      </c>
      <c r="J3332" s="8">
        <v>400</v>
      </c>
      <c r="K3332" s="9">
        <v>220000.00000000003</v>
      </c>
      <c r="L3332" s="9">
        <v>77000</v>
      </c>
      <c r="M3332" s="10">
        <v>0.35</v>
      </c>
      <c r="N3332" s="4" t="s">
        <v>83</v>
      </c>
      <c r="O3332" s="4" t="str">
        <f>TEXT(Table1[[#This Row],[Invoice Date]],"yyyy")</f>
        <v>2021</v>
      </c>
      <c r="P3332" s="4" t="str">
        <f>TEXT(Table1[[#This Row],[Invoice Date]],"mmm")</f>
        <v>Mar</v>
      </c>
      <c r="Q3332" s="27">
        <f>WEEKNUM(Table1[[#This Row],[Invoice Date]]) + IF(YEAR(Table1[[#This Row],[Invoice Date]])=2021, 52, 0)</f>
        <v>65</v>
      </c>
    </row>
    <row r="3333" spans="2:17" ht="14.25" customHeight="1" x14ac:dyDescent="0.3">
      <c r="B3333" s="4" t="s">
        <v>34</v>
      </c>
      <c r="C3333" s="33">
        <v>1189833</v>
      </c>
      <c r="D3333" s="5">
        <v>44280</v>
      </c>
      <c r="E3333" s="4" t="s">
        <v>31</v>
      </c>
      <c r="F3333" s="4" t="s">
        <v>88</v>
      </c>
      <c r="G3333" s="4" t="s">
        <v>89</v>
      </c>
      <c r="H3333" s="6" t="s">
        <v>17</v>
      </c>
      <c r="I3333" s="7">
        <v>45</v>
      </c>
      <c r="J3333" s="8">
        <v>550</v>
      </c>
      <c r="K3333" s="9">
        <v>247500</v>
      </c>
      <c r="L3333" s="9">
        <v>86625</v>
      </c>
      <c r="M3333" s="10">
        <v>0.35</v>
      </c>
      <c r="N3333" s="4" t="s">
        <v>83</v>
      </c>
      <c r="O3333" s="4" t="str">
        <f>TEXT(Table1[[#This Row],[Invoice Date]],"yyyy")</f>
        <v>2021</v>
      </c>
      <c r="P3333" s="4" t="str">
        <f>TEXT(Table1[[#This Row],[Invoice Date]],"mmm")</f>
        <v>Mar</v>
      </c>
      <c r="Q3333" s="27">
        <f>WEEKNUM(Table1[[#This Row],[Invoice Date]]) + IF(YEAR(Table1[[#This Row],[Invoice Date]])=2021, 52, 0)</f>
        <v>65</v>
      </c>
    </row>
    <row r="3334" spans="2:17" ht="14.25" customHeight="1" x14ac:dyDescent="0.3">
      <c r="B3334" s="4" t="s">
        <v>26</v>
      </c>
      <c r="C3334" s="33">
        <v>1197831</v>
      </c>
      <c r="D3334" s="5">
        <v>44281</v>
      </c>
      <c r="E3334" s="4" t="s">
        <v>27</v>
      </c>
      <c r="F3334" s="4" t="s">
        <v>55</v>
      </c>
      <c r="G3334" s="4" t="s">
        <v>56</v>
      </c>
      <c r="H3334" s="6" t="s">
        <v>22</v>
      </c>
      <c r="I3334" s="7">
        <v>27</v>
      </c>
      <c r="J3334" s="8">
        <v>88</v>
      </c>
      <c r="K3334" s="9">
        <v>2376</v>
      </c>
      <c r="L3334" s="9">
        <v>974.16</v>
      </c>
      <c r="M3334" s="10">
        <v>0.41</v>
      </c>
      <c r="N3334" s="4" t="s">
        <v>24</v>
      </c>
      <c r="O3334" s="4" t="str">
        <f>TEXT(Table1[[#This Row],[Invoice Date]],"yyyy")</f>
        <v>2021</v>
      </c>
      <c r="P3334" s="4" t="str">
        <f>TEXT(Table1[[#This Row],[Invoice Date]],"mmm")</f>
        <v>Mar</v>
      </c>
      <c r="Q3334" s="27">
        <f>WEEKNUM(Table1[[#This Row],[Invoice Date]]) + IF(YEAR(Table1[[#This Row],[Invoice Date]])=2021, 52, 0)</f>
        <v>65</v>
      </c>
    </row>
    <row r="3335" spans="2:17" ht="14.25" customHeight="1" x14ac:dyDescent="0.3">
      <c r="B3335" s="4" t="s">
        <v>26</v>
      </c>
      <c r="C3335" s="33">
        <v>1197831</v>
      </c>
      <c r="D3335" s="5">
        <v>44281</v>
      </c>
      <c r="E3335" s="4" t="s">
        <v>27</v>
      </c>
      <c r="F3335" s="4" t="s">
        <v>55</v>
      </c>
      <c r="G3335" s="4" t="s">
        <v>56</v>
      </c>
      <c r="H3335" s="6" t="s">
        <v>22</v>
      </c>
      <c r="I3335" s="7">
        <v>39</v>
      </c>
      <c r="J3335" s="8">
        <v>69</v>
      </c>
      <c r="K3335" s="9">
        <v>2691</v>
      </c>
      <c r="L3335" s="9">
        <v>1264.77</v>
      </c>
      <c r="M3335" s="10">
        <v>0.47</v>
      </c>
      <c r="N3335" s="4" t="s">
        <v>83</v>
      </c>
      <c r="O3335" s="4" t="str">
        <f>TEXT(Table1[[#This Row],[Invoice Date]],"yyyy")</f>
        <v>2021</v>
      </c>
      <c r="P3335" s="4" t="str">
        <f>TEXT(Table1[[#This Row],[Invoice Date]],"mmm")</f>
        <v>Mar</v>
      </c>
      <c r="Q3335" s="27">
        <f>WEEKNUM(Table1[[#This Row],[Invoice Date]]) + IF(YEAR(Table1[[#This Row],[Invoice Date]])=2021, 52, 0)</f>
        <v>65</v>
      </c>
    </row>
    <row r="3336" spans="2:17" ht="14.25" customHeight="1" x14ac:dyDescent="0.3">
      <c r="B3336" s="4" t="s">
        <v>26</v>
      </c>
      <c r="C3336" s="33">
        <v>1197831</v>
      </c>
      <c r="D3336" s="5">
        <v>44281</v>
      </c>
      <c r="E3336" s="4" t="s">
        <v>27</v>
      </c>
      <c r="F3336" s="4" t="s">
        <v>55</v>
      </c>
      <c r="G3336" s="4" t="s">
        <v>56</v>
      </c>
      <c r="H3336" s="6" t="s">
        <v>22</v>
      </c>
      <c r="I3336" s="7">
        <v>40</v>
      </c>
      <c r="J3336" s="8">
        <v>275</v>
      </c>
      <c r="K3336" s="9">
        <v>110000</v>
      </c>
      <c r="L3336" s="9">
        <v>38500</v>
      </c>
      <c r="M3336" s="10">
        <v>0.35</v>
      </c>
      <c r="N3336" s="4" t="s">
        <v>24</v>
      </c>
      <c r="O3336" s="4" t="str">
        <f>TEXT(Table1[[#This Row],[Invoice Date]],"yyyy")</f>
        <v>2021</v>
      </c>
      <c r="P3336" s="4" t="str">
        <f>TEXT(Table1[[#This Row],[Invoice Date]],"mmm")</f>
        <v>Mar</v>
      </c>
      <c r="Q3336" s="27">
        <f>WEEKNUM(Table1[[#This Row],[Invoice Date]]) + IF(YEAR(Table1[[#This Row],[Invoice Date]])=2021, 52, 0)</f>
        <v>65</v>
      </c>
    </row>
    <row r="3337" spans="2:17" ht="14.25" customHeight="1" x14ac:dyDescent="0.3">
      <c r="B3337" s="4" t="s">
        <v>26</v>
      </c>
      <c r="C3337" s="33">
        <v>1197831</v>
      </c>
      <c r="D3337" s="5">
        <v>44282</v>
      </c>
      <c r="E3337" s="4" t="s">
        <v>27</v>
      </c>
      <c r="F3337" s="4" t="s">
        <v>55</v>
      </c>
      <c r="G3337" s="4" t="s">
        <v>56</v>
      </c>
      <c r="H3337" s="6" t="s">
        <v>23</v>
      </c>
      <c r="I3337" s="7">
        <v>25</v>
      </c>
      <c r="J3337" s="8">
        <v>145</v>
      </c>
      <c r="K3337" s="9">
        <v>3625</v>
      </c>
      <c r="L3337" s="9">
        <v>2211.2500000000005</v>
      </c>
      <c r="M3337" s="10">
        <v>0.6100000000000001</v>
      </c>
      <c r="N3337" s="4" t="s">
        <v>24</v>
      </c>
      <c r="O3337" s="4" t="str">
        <f>TEXT(Table1[[#This Row],[Invoice Date]],"yyyy")</f>
        <v>2021</v>
      </c>
      <c r="P3337" s="4" t="str">
        <f>TEXT(Table1[[#This Row],[Invoice Date]],"mmm")</f>
        <v>Mar</v>
      </c>
      <c r="Q3337" s="27">
        <f>WEEKNUM(Table1[[#This Row],[Invoice Date]]) + IF(YEAR(Table1[[#This Row],[Invoice Date]])=2021, 52, 0)</f>
        <v>65</v>
      </c>
    </row>
    <row r="3338" spans="2:17" ht="14.25" customHeight="1" x14ac:dyDescent="0.3">
      <c r="B3338" s="4" t="s">
        <v>26</v>
      </c>
      <c r="C3338" s="33">
        <v>1197831</v>
      </c>
      <c r="D3338" s="5">
        <v>44282</v>
      </c>
      <c r="E3338" s="4" t="s">
        <v>27</v>
      </c>
      <c r="F3338" s="4" t="s">
        <v>55</v>
      </c>
      <c r="G3338" s="4" t="s">
        <v>56</v>
      </c>
      <c r="H3338" s="6" t="s">
        <v>23</v>
      </c>
      <c r="I3338" s="7">
        <v>33</v>
      </c>
      <c r="J3338" s="8">
        <v>111</v>
      </c>
      <c r="K3338" s="9">
        <v>3663</v>
      </c>
      <c r="L3338" s="9">
        <v>2417.58</v>
      </c>
      <c r="M3338" s="10">
        <v>0.66</v>
      </c>
      <c r="N3338" s="4" t="s">
        <v>83</v>
      </c>
      <c r="O3338" s="4" t="str">
        <f>TEXT(Table1[[#This Row],[Invoice Date]],"yyyy")</f>
        <v>2021</v>
      </c>
      <c r="P3338" s="4" t="str">
        <f>TEXT(Table1[[#This Row],[Invoice Date]],"mmm")</f>
        <v>Mar</v>
      </c>
      <c r="Q3338" s="27">
        <f>WEEKNUM(Table1[[#This Row],[Invoice Date]]) + IF(YEAR(Table1[[#This Row],[Invoice Date]])=2021, 52, 0)</f>
        <v>65</v>
      </c>
    </row>
    <row r="3339" spans="2:17" ht="14.25" customHeight="1" x14ac:dyDescent="0.3">
      <c r="B3339" s="4" t="s">
        <v>26</v>
      </c>
      <c r="C3339" s="33">
        <v>1197831</v>
      </c>
      <c r="D3339" s="5">
        <v>44282</v>
      </c>
      <c r="E3339" s="4" t="s">
        <v>27</v>
      </c>
      <c r="F3339" s="4" t="s">
        <v>55</v>
      </c>
      <c r="G3339" s="4" t="s">
        <v>56</v>
      </c>
      <c r="H3339" s="6" t="s">
        <v>23</v>
      </c>
      <c r="I3339" s="7">
        <v>35</v>
      </c>
      <c r="J3339" s="8">
        <v>425</v>
      </c>
      <c r="K3339" s="9">
        <v>148750</v>
      </c>
      <c r="L3339" s="9">
        <v>81812.5</v>
      </c>
      <c r="M3339" s="10">
        <v>0.55000000000000004</v>
      </c>
      <c r="N3339" s="4" t="s">
        <v>24</v>
      </c>
      <c r="O3339" s="4" t="str">
        <f>TEXT(Table1[[#This Row],[Invoice Date]],"yyyy")</f>
        <v>2021</v>
      </c>
      <c r="P3339" s="4" t="str">
        <f>TEXT(Table1[[#This Row],[Invoice Date]],"mmm")</f>
        <v>Mar</v>
      </c>
      <c r="Q3339" s="27">
        <f>WEEKNUM(Table1[[#This Row],[Invoice Date]]) + IF(YEAR(Table1[[#This Row],[Invoice Date]])=2021, 52, 0)</f>
        <v>65</v>
      </c>
    </row>
    <row r="3340" spans="2:17" ht="14.25" customHeight="1" x14ac:dyDescent="0.3">
      <c r="B3340" s="4" t="s">
        <v>26</v>
      </c>
      <c r="C3340" s="33">
        <v>1197831</v>
      </c>
      <c r="D3340" s="5">
        <v>44283</v>
      </c>
      <c r="E3340" s="4" t="s">
        <v>27</v>
      </c>
      <c r="F3340" s="4" t="s">
        <v>55</v>
      </c>
      <c r="G3340" s="4" t="s">
        <v>56</v>
      </c>
      <c r="H3340" s="6" t="s">
        <v>17</v>
      </c>
      <c r="I3340" s="7">
        <v>13</v>
      </c>
      <c r="J3340" s="8">
        <v>203</v>
      </c>
      <c r="K3340" s="9">
        <v>2639</v>
      </c>
      <c r="L3340" s="9">
        <v>1187.55</v>
      </c>
      <c r="M3340" s="10">
        <v>0.44999999999999996</v>
      </c>
      <c r="N3340" s="4" t="s">
        <v>24</v>
      </c>
      <c r="O3340" s="4" t="str">
        <f>TEXT(Table1[[#This Row],[Invoice Date]],"yyyy")</f>
        <v>2021</v>
      </c>
      <c r="P3340" s="4" t="str">
        <f>TEXT(Table1[[#This Row],[Invoice Date]],"mmm")</f>
        <v>Mar</v>
      </c>
      <c r="Q3340" s="27">
        <f>WEEKNUM(Table1[[#This Row],[Invoice Date]]) + IF(YEAR(Table1[[#This Row],[Invoice Date]])=2021, 52, 0)</f>
        <v>66</v>
      </c>
    </row>
    <row r="3341" spans="2:17" ht="14.25" customHeight="1" x14ac:dyDescent="0.3">
      <c r="B3341" s="4" t="s">
        <v>26</v>
      </c>
      <c r="C3341" s="33">
        <v>1197831</v>
      </c>
      <c r="D3341" s="5">
        <v>44283</v>
      </c>
      <c r="E3341" s="4" t="s">
        <v>27</v>
      </c>
      <c r="F3341" s="4" t="s">
        <v>55</v>
      </c>
      <c r="G3341" s="4" t="s">
        <v>56</v>
      </c>
      <c r="H3341" s="6" t="s">
        <v>17</v>
      </c>
      <c r="I3341" s="7">
        <v>19</v>
      </c>
      <c r="J3341" s="8">
        <v>169</v>
      </c>
      <c r="K3341" s="9">
        <v>3211</v>
      </c>
      <c r="L3341" s="9">
        <v>1605.5</v>
      </c>
      <c r="M3341" s="10">
        <v>0.5</v>
      </c>
      <c r="N3341" s="4" t="s">
        <v>83</v>
      </c>
      <c r="O3341" s="4" t="str">
        <f>TEXT(Table1[[#This Row],[Invoice Date]],"yyyy")</f>
        <v>2021</v>
      </c>
      <c r="P3341" s="4" t="str">
        <f>TEXT(Table1[[#This Row],[Invoice Date]],"mmm")</f>
        <v>Mar</v>
      </c>
      <c r="Q3341" s="27">
        <f>WEEKNUM(Table1[[#This Row],[Invoice Date]]) + IF(YEAR(Table1[[#This Row],[Invoice Date]])=2021, 52, 0)</f>
        <v>66</v>
      </c>
    </row>
    <row r="3342" spans="2:17" ht="14.25" customHeight="1" x14ac:dyDescent="0.3">
      <c r="B3342" s="4" t="s">
        <v>26</v>
      </c>
      <c r="C3342" s="33">
        <v>1197831</v>
      </c>
      <c r="D3342" s="5">
        <v>44283</v>
      </c>
      <c r="E3342" s="4" t="s">
        <v>27</v>
      </c>
      <c r="F3342" s="4" t="s">
        <v>55</v>
      </c>
      <c r="G3342" s="4" t="s">
        <v>56</v>
      </c>
      <c r="H3342" s="6" t="s">
        <v>17</v>
      </c>
      <c r="I3342" s="7">
        <v>20</v>
      </c>
      <c r="J3342" s="8">
        <v>675</v>
      </c>
      <c r="K3342" s="9">
        <v>135000</v>
      </c>
      <c r="L3342" s="9">
        <v>53999.999999999993</v>
      </c>
      <c r="M3342" s="10">
        <v>0.39999999999999997</v>
      </c>
      <c r="N3342" s="4" t="s">
        <v>24</v>
      </c>
      <c r="O3342" s="4" t="str">
        <f>TEXT(Table1[[#This Row],[Invoice Date]],"yyyy")</f>
        <v>2021</v>
      </c>
      <c r="P3342" s="4" t="str">
        <f>TEXT(Table1[[#This Row],[Invoice Date]],"mmm")</f>
        <v>Mar</v>
      </c>
      <c r="Q3342" s="27">
        <f>WEEKNUM(Table1[[#This Row],[Invoice Date]]) + IF(YEAR(Table1[[#This Row],[Invoice Date]])=2021, 52, 0)</f>
        <v>66</v>
      </c>
    </row>
    <row r="3343" spans="2:17" ht="14.25" customHeight="1" x14ac:dyDescent="0.3">
      <c r="B3343" s="4" t="s">
        <v>26</v>
      </c>
      <c r="C3343" s="33">
        <v>1197831</v>
      </c>
      <c r="D3343" s="5">
        <v>44284</v>
      </c>
      <c r="E3343" s="4" t="s">
        <v>27</v>
      </c>
      <c r="F3343" s="4" t="s">
        <v>55</v>
      </c>
      <c r="G3343" s="4" t="s">
        <v>56</v>
      </c>
      <c r="H3343" s="6" t="s">
        <v>19</v>
      </c>
      <c r="I3343" s="7">
        <v>17</v>
      </c>
      <c r="J3343" s="8">
        <v>203</v>
      </c>
      <c r="K3343" s="9">
        <v>3451</v>
      </c>
      <c r="L3343" s="9">
        <v>1449.4199999999998</v>
      </c>
      <c r="M3343" s="10">
        <v>0.42</v>
      </c>
      <c r="N3343" s="4" t="s">
        <v>24</v>
      </c>
      <c r="O3343" s="4" t="str">
        <f>TEXT(Table1[[#This Row],[Invoice Date]],"yyyy")</f>
        <v>2021</v>
      </c>
      <c r="P3343" s="4" t="str">
        <f>TEXT(Table1[[#This Row],[Invoice Date]],"mmm")</f>
        <v>Mar</v>
      </c>
      <c r="Q3343" s="27">
        <f>WEEKNUM(Table1[[#This Row],[Invoice Date]]) + IF(YEAR(Table1[[#This Row],[Invoice Date]])=2021, 52, 0)</f>
        <v>66</v>
      </c>
    </row>
    <row r="3344" spans="2:17" ht="14.25" customHeight="1" x14ac:dyDescent="0.3">
      <c r="B3344" s="4" t="s">
        <v>26</v>
      </c>
      <c r="C3344" s="33">
        <v>1197831</v>
      </c>
      <c r="D3344" s="5">
        <v>44284</v>
      </c>
      <c r="E3344" s="4" t="s">
        <v>27</v>
      </c>
      <c r="F3344" s="4" t="s">
        <v>55</v>
      </c>
      <c r="G3344" s="4" t="s">
        <v>56</v>
      </c>
      <c r="H3344" s="6" t="s">
        <v>19</v>
      </c>
      <c r="I3344" s="7">
        <v>24</v>
      </c>
      <c r="J3344" s="8">
        <v>176</v>
      </c>
      <c r="K3344" s="9">
        <v>4224</v>
      </c>
      <c r="L3344" s="9">
        <v>2154.2400000000002</v>
      </c>
      <c r="M3344" s="10">
        <v>0.51</v>
      </c>
      <c r="N3344" s="4" t="s">
        <v>83</v>
      </c>
      <c r="O3344" s="4" t="str">
        <f>TEXT(Table1[[#This Row],[Invoice Date]],"yyyy")</f>
        <v>2021</v>
      </c>
      <c r="P3344" s="4" t="str">
        <f>TEXT(Table1[[#This Row],[Invoice Date]],"mmm")</f>
        <v>Mar</v>
      </c>
      <c r="Q3344" s="27">
        <f>WEEKNUM(Table1[[#This Row],[Invoice Date]]) + IF(YEAR(Table1[[#This Row],[Invoice Date]])=2021, 52, 0)</f>
        <v>66</v>
      </c>
    </row>
    <row r="3345" spans="2:17" ht="14.25" customHeight="1" x14ac:dyDescent="0.3">
      <c r="B3345" s="4" t="s">
        <v>26</v>
      </c>
      <c r="C3345" s="33">
        <v>1197831</v>
      </c>
      <c r="D3345" s="5">
        <v>44284</v>
      </c>
      <c r="E3345" s="4" t="s">
        <v>27</v>
      </c>
      <c r="F3345" s="4" t="s">
        <v>55</v>
      </c>
      <c r="G3345" s="4" t="s">
        <v>56</v>
      </c>
      <c r="H3345" s="6" t="s">
        <v>19</v>
      </c>
      <c r="I3345" s="7">
        <v>25.000000000000007</v>
      </c>
      <c r="J3345" s="8">
        <v>675</v>
      </c>
      <c r="K3345" s="9">
        <v>168750.00000000006</v>
      </c>
      <c r="L3345" s="9">
        <v>67500.000000000015</v>
      </c>
      <c r="M3345" s="10">
        <v>0.39999999999999997</v>
      </c>
      <c r="N3345" s="4" t="s">
        <v>24</v>
      </c>
      <c r="O3345" s="4" t="str">
        <f>TEXT(Table1[[#This Row],[Invoice Date]],"yyyy")</f>
        <v>2021</v>
      </c>
      <c r="P3345" s="4" t="str">
        <f>TEXT(Table1[[#This Row],[Invoice Date]],"mmm")</f>
        <v>Mar</v>
      </c>
      <c r="Q3345" s="27">
        <f>WEEKNUM(Table1[[#This Row],[Invoice Date]]) + IF(YEAR(Table1[[#This Row],[Invoice Date]])=2021, 52, 0)</f>
        <v>66</v>
      </c>
    </row>
    <row r="3346" spans="2:17" ht="14.25" customHeight="1" x14ac:dyDescent="0.3">
      <c r="B3346" s="4" t="s">
        <v>26</v>
      </c>
      <c r="C3346" s="33">
        <v>1197831</v>
      </c>
      <c r="D3346" s="5">
        <v>44285</v>
      </c>
      <c r="E3346" s="4" t="s">
        <v>27</v>
      </c>
      <c r="F3346" s="4" t="s">
        <v>55</v>
      </c>
      <c r="G3346" s="4" t="s">
        <v>56</v>
      </c>
      <c r="H3346" s="6" t="s">
        <v>20</v>
      </c>
      <c r="I3346" s="7">
        <v>15</v>
      </c>
      <c r="J3346" s="8">
        <v>170</v>
      </c>
      <c r="K3346" s="9">
        <v>2550</v>
      </c>
      <c r="L3346" s="9">
        <v>1121.9999999999998</v>
      </c>
      <c r="M3346" s="10">
        <v>0.43999999999999995</v>
      </c>
      <c r="N3346" s="4" t="s">
        <v>24</v>
      </c>
      <c r="O3346" s="4" t="str">
        <f>TEXT(Table1[[#This Row],[Invoice Date]],"yyyy")</f>
        <v>2021</v>
      </c>
      <c r="P3346" s="4" t="str">
        <f>TEXT(Table1[[#This Row],[Invoice Date]],"mmm")</f>
        <v>Mar</v>
      </c>
      <c r="Q3346" s="27">
        <f>WEEKNUM(Table1[[#This Row],[Invoice Date]]) + IF(YEAR(Table1[[#This Row],[Invoice Date]])=2021, 52, 0)</f>
        <v>66</v>
      </c>
    </row>
    <row r="3347" spans="2:17" ht="14.25" customHeight="1" x14ac:dyDescent="0.3">
      <c r="B3347" s="4" t="s">
        <v>26</v>
      </c>
      <c r="C3347" s="33">
        <v>1197831</v>
      </c>
      <c r="D3347" s="5">
        <v>44285</v>
      </c>
      <c r="E3347" s="4" t="s">
        <v>27</v>
      </c>
      <c r="F3347" s="4" t="s">
        <v>55</v>
      </c>
      <c r="G3347" s="4" t="s">
        <v>56</v>
      </c>
      <c r="H3347" s="6" t="s">
        <v>20</v>
      </c>
      <c r="I3347" s="7">
        <v>19</v>
      </c>
      <c r="J3347" s="8">
        <v>135</v>
      </c>
      <c r="K3347" s="9">
        <v>2565</v>
      </c>
      <c r="L3347" s="9">
        <v>1410.7499999999998</v>
      </c>
      <c r="M3347" s="10">
        <v>0.54999999999999993</v>
      </c>
      <c r="N3347" s="4" t="s">
        <v>83</v>
      </c>
      <c r="O3347" s="4" t="str">
        <f>TEXT(Table1[[#This Row],[Invoice Date]],"yyyy")</f>
        <v>2021</v>
      </c>
      <c r="P3347" s="4" t="str">
        <f>TEXT(Table1[[#This Row],[Invoice Date]],"mmm")</f>
        <v>Mar</v>
      </c>
      <c r="Q3347" s="27">
        <f>WEEKNUM(Table1[[#This Row],[Invoice Date]]) + IF(YEAR(Table1[[#This Row],[Invoice Date]])=2021, 52, 0)</f>
        <v>66</v>
      </c>
    </row>
    <row r="3348" spans="2:17" ht="14.25" customHeight="1" x14ac:dyDescent="0.3">
      <c r="B3348" s="4" t="s">
        <v>26</v>
      </c>
      <c r="C3348" s="33">
        <v>1197831</v>
      </c>
      <c r="D3348" s="5">
        <v>44285</v>
      </c>
      <c r="E3348" s="4" t="s">
        <v>27</v>
      </c>
      <c r="F3348" s="4" t="s">
        <v>55</v>
      </c>
      <c r="G3348" s="4" t="s">
        <v>56</v>
      </c>
      <c r="H3348" s="6" t="s">
        <v>20</v>
      </c>
      <c r="I3348" s="7">
        <v>19.999999999999996</v>
      </c>
      <c r="J3348" s="8">
        <v>500</v>
      </c>
      <c r="K3348" s="9">
        <v>99999.999999999985</v>
      </c>
      <c r="L3348" s="9">
        <v>39999.999999999993</v>
      </c>
      <c r="M3348" s="10">
        <v>0.39999999999999997</v>
      </c>
      <c r="N3348" s="4" t="s">
        <v>24</v>
      </c>
      <c r="O3348" s="4" t="str">
        <f>TEXT(Table1[[#This Row],[Invoice Date]],"yyyy")</f>
        <v>2021</v>
      </c>
      <c r="P3348" s="4" t="str">
        <f>TEXT(Table1[[#This Row],[Invoice Date]],"mmm")</f>
        <v>Mar</v>
      </c>
      <c r="Q3348" s="27">
        <f>WEEKNUM(Table1[[#This Row],[Invoice Date]]) + IF(YEAR(Table1[[#This Row],[Invoice Date]])=2021, 52, 0)</f>
        <v>66</v>
      </c>
    </row>
    <row r="3349" spans="2:17" ht="14.25" customHeight="1" x14ac:dyDescent="0.3">
      <c r="B3349" s="4" t="s">
        <v>26</v>
      </c>
      <c r="C3349" s="33">
        <v>1197831</v>
      </c>
      <c r="D3349" s="5">
        <v>44286</v>
      </c>
      <c r="E3349" s="4" t="s">
        <v>27</v>
      </c>
      <c r="F3349" s="4" t="s">
        <v>55</v>
      </c>
      <c r="G3349" s="4" t="s">
        <v>56</v>
      </c>
      <c r="H3349" s="6" t="s">
        <v>21</v>
      </c>
      <c r="I3349" s="7">
        <v>20</v>
      </c>
      <c r="J3349" s="8">
        <v>128</v>
      </c>
      <c r="K3349" s="9">
        <v>2560</v>
      </c>
      <c r="L3349" s="9">
        <v>1433.6000000000001</v>
      </c>
      <c r="M3349" s="10">
        <v>0.56000000000000005</v>
      </c>
      <c r="N3349" s="4" t="s">
        <v>24</v>
      </c>
      <c r="O3349" s="4" t="str">
        <f>TEXT(Table1[[#This Row],[Invoice Date]],"yyyy")</f>
        <v>2021</v>
      </c>
      <c r="P3349" s="4" t="str">
        <f>TEXT(Table1[[#This Row],[Invoice Date]],"mmm")</f>
        <v>Mar</v>
      </c>
      <c r="Q3349" s="27">
        <f>WEEKNUM(Table1[[#This Row],[Invoice Date]]) + IF(YEAR(Table1[[#This Row],[Invoice Date]])=2021, 52, 0)</f>
        <v>66</v>
      </c>
    </row>
    <row r="3350" spans="2:17" ht="14.25" customHeight="1" x14ac:dyDescent="0.3">
      <c r="B3350" s="4" t="s">
        <v>26</v>
      </c>
      <c r="C3350" s="33">
        <v>1197831</v>
      </c>
      <c r="D3350" s="5">
        <v>44286</v>
      </c>
      <c r="E3350" s="4" t="s">
        <v>27</v>
      </c>
      <c r="F3350" s="4" t="s">
        <v>55</v>
      </c>
      <c r="G3350" s="4" t="s">
        <v>56</v>
      </c>
      <c r="H3350" s="6" t="s">
        <v>21</v>
      </c>
      <c r="I3350" s="7">
        <v>23</v>
      </c>
      <c r="J3350" s="8">
        <v>112</v>
      </c>
      <c r="K3350" s="9">
        <v>2576</v>
      </c>
      <c r="L3350" s="9">
        <v>1674.4</v>
      </c>
      <c r="M3350" s="10">
        <v>0.65</v>
      </c>
      <c r="N3350" s="4" t="s">
        <v>83</v>
      </c>
      <c r="O3350" s="4" t="str">
        <f>TEXT(Table1[[#This Row],[Invoice Date]],"yyyy")</f>
        <v>2021</v>
      </c>
      <c r="P3350" s="4" t="str">
        <f>TEXT(Table1[[#This Row],[Invoice Date]],"mmm")</f>
        <v>Mar</v>
      </c>
      <c r="Q3350" s="27">
        <f>WEEKNUM(Table1[[#This Row],[Invoice Date]]) + IF(YEAR(Table1[[#This Row],[Invoice Date]])=2021, 52, 0)</f>
        <v>66</v>
      </c>
    </row>
    <row r="3351" spans="2:17" ht="14.25" customHeight="1" x14ac:dyDescent="0.3">
      <c r="B3351" s="4" t="s">
        <v>26</v>
      </c>
      <c r="C3351" s="33">
        <v>1197831</v>
      </c>
      <c r="D3351" s="5">
        <v>44286</v>
      </c>
      <c r="E3351" s="4" t="s">
        <v>27</v>
      </c>
      <c r="F3351" s="4" t="s">
        <v>55</v>
      </c>
      <c r="G3351" s="4" t="s">
        <v>56</v>
      </c>
      <c r="H3351" s="6" t="s">
        <v>21</v>
      </c>
      <c r="I3351" s="7">
        <v>25.000000000000007</v>
      </c>
      <c r="J3351" s="8">
        <v>400</v>
      </c>
      <c r="K3351" s="9">
        <v>100000.00000000003</v>
      </c>
      <c r="L3351" s="9">
        <v>50000.000000000015</v>
      </c>
      <c r="M3351" s="10">
        <v>0.5</v>
      </c>
      <c r="N3351" s="4" t="s">
        <v>24</v>
      </c>
      <c r="O3351" s="4" t="str">
        <f>TEXT(Table1[[#This Row],[Invoice Date]],"yyyy")</f>
        <v>2021</v>
      </c>
      <c r="P3351" s="4" t="str">
        <f>TEXT(Table1[[#This Row],[Invoice Date]],"mmm")</f>
        <v>Mar</v>
      </c>
      <c r="Q3351" s="27">
        <f>WEEKNUM(Table1[[#This Row],[Invoice Date]]) + IF(YEAR(Table1[[#This Row],[Invoice Date]])=2021, 52, 0)</f>
        <v>66</v>
      </c>
    </row>
    <row r="3352" spans="2:17" ht="14.25" customHeight="1" x14ac:dyDescent="0.3">
      <c r="B3352" s="4" t="s">
        <v>26</v>
      </c>
      <c r="C3352" s="33">
        <v>1197831</v>
      </c>
      <c r="D3352" s="5">
        <v>44287</v>
      </c>
      <c r="E3352" s="4" t="s">
        <v>27</v>
      </c>
      <c r="F3352" s="4" t="s">
        <v>55</v>
      </c>
      <c r="G3352" s="4" t="s">
        <v>56</v>
      </c>
      <c r="H3352" s="6" t="s">
        <v>22</v>
      </c>
      <c r="I3352" s="7">
        <v>20</v>
      </c>
      <c r="J3352" s="8">
        <v>105</v>
      </c>
      <c r="K3352" s="9">
        <v>2100</v>
      </c>
      <c r="L3352" s="9">
        <v>798</v>
      </c>
      <c r="M3352" s="10">
        <v>0.38</v>
      </c>
      <c r="N3352" s="4" t="s">
        <v>24</v>
      </c>
      <c r="O3352" s="4" t="str">
        <f>TEXT(Table1[[#This Row],[Invoice Date]],"yyyy")</f>
        <v>2021</v>
      </c>
      <c r="P3352" s="4" t="str">
        <f>TEXT(Table1[[#This Row],[Invoice Date]],"mmm")</f>
        <v>Apr</v>
      </c>
      <c r="Q3352" s="27">
        <f>WEEKNUM(Table1[[#This Row],[Invoice Date]]) + IF(YEAR(Table1[[#This Row],[Invoice Date]])=2021, 52, 0)</f>
        <v>66</v>
      </c>
    </row>
    <row r="3353" spans="2:17" ht="14.25" customHeight="1" x14ac:dyDescent="0.3">
      <c r="B3353" s="4" t="s">
        <v>26</v>
      </c>
      <c r="C3353" s="33">
        <v>1197831</v>
      </c>
      <c r="D3353" s="5">
        <v>44287</v>
      </c>
      <c r="E3353" s="4" t="s">
        <v>27</v>
      </c>
      <c r="F3353" s="4" t="s">
        <v>55</v>
      </c>
      <c r="G3353" s="4" t="s">
        <v>56</v>
      </c>
      <c r="H3353" s="6" t="s">
        <v>22</v>
      </c>
      <c r="I3353" s="7">
        <v>28</v>
      </c>
      <c r="J3353" s="8">
        <v>84</v>
      </c>
      <c r="K3353" s="9">
        <v>2352</v>
      </c>
      <c r="L3353" s="9">
        <v>1058.3999999999999</v>
      </c>
      <c r="M3353" s="10">
        <v>0.44999999999999996</v>
      </c>
      <c r="N3353" s="4" t="s">
        <v>83</v>
      </c>
      <c r="O3353" s="4" t="str">
        <f>TEXT(Table1[[#This Row],[Invoice Date]],"yyyy")</f>
        <v>2021</v>
      </c>
      <c r="P3353" s="4" t="str">
        <f>TEXT(Table1[[#This Row],[Invoice Date]],"mmm")</f>
        <v>Apr</v>
      </c>
      <c r="Q3353" s="27">
        <f>WEEKNUM(Table1[[#This Row],[Invoice Date]]) + IF(YEAR(Table1[[#This Row],[Invoice Date]])=2021, 52, 0)</f>
        <v>66</v>
      </c>
    </row>
    <row r="3354" spans="2:17" ht="14.25" customHeight="1" x14ac:dyDescent="0.3">
      <c r="B3354" s="4" t="s">
        <v>26</v>
      </c>
      <c r="C3354" s="33">
        <v>1197831</v>
      </c>
      <c r="D3354" s="5">
        <v>44287</v>
      </c>
      <c r="E3354" s="4" t="s">
        <v>27</v>
      </c>
      <c r="F3354" s="4" t="s">
        <v>55</v>
      </c>
      <c r="G3354" s="4" t="s">
        <v>56</v>
      </c>
      <c r="H3354" s="6" t="s">
        <v>22</v>
      </c>
      <c r="I3354" s="7">
        <v>30</v>
      </c>
      <c r="J3354" s="8">
        <v>300</v>
      </c>
      <c r="K3354" s="9">
        <v>90000</v>
      </c>
      <c r="L3354" s="9">
        <v>31499.999999999996</v>
      </c>
      <c r="M3354" s="10">
        <v>0.35</v>
      </c>
      <c r="N3354" s="4" t="s">
        <v>24</v>
      </c>
      <c r="O3354" s="4" t="str">
        <f>TEXT(Table1[[#This Row],[Invoice Date]],"yyyy")</f>
        <v>2021</v>
      </c>
      <c r="P3354" s="4" t="str">
        <f>TEXT(Table1[[#This Row],[Invoice Date]],"mmm")</f>
        <v>Apr</v>
      </c>
      <c r="Q3354" s="27">
        <f>WEEKNUM(Table1[[#This Row],[Invoice Date]]) + IF(YEAR(Table1[[#This Row],[Invoice Date]])=2021, 52, 0)</f>
        <v>66</v>
      </c>
    </row>
    <row r="3355" spans="2:17" ht="14.25" customHeight="1" x14ac:dyDescent="0.3">
      <c r="B3355" s="4" t="s">
        <v>26</v>
      </c>
      <c r="C3355" s="33">
        <v>1197831</v>
      </c>
      <c r="D3355" s="5">
        <v>44288</v>
      </c>
      <c r="E3355" s="4" t="s">
        <v>27</v>
      </c>
      <c r="F3355" s="4" t="s">
        <v>55</v>
      </c>
      <c r="G3355" s="4" t="s">
        <v>56</v>
      </c>
      <c r="H3355" s="6" t="s">
        <v>23</v>
      </c>
      <c r="I3355" s="7">
        <v>18</v>
      </c>
      <c r="J3355" s="8">
        <v>196</v>
      </c>
      <c r="K3355" s="9">
        <v>3528</v>
      </c>
      <c r="L3355" s="9">
        <v>2152.0800000000004</v>
      </c>
      <c r="M3355" s="10">
        <v>0.6100000000000001</v>
      </c>
      <c r="N3355" s="4" t="s">
        <v>24</v>
      </c>
      <c r="O3355" s="4" t="str">
        <f>TEXT(Table1[[#This Row],[Invoice Date]],"yyyy")</f>
        <v>2021</v>
      </c>
      <c r="P3355" s="4" t="str">
        <f>TEXT(Table1[[#This Row],[Invoice Date]],"mmm")</f>
        <v>Apr</v>
      </c>
      <c r="Q3355" s="27">
        <f>WEEKNUM(Table1[[#This Row],[Invoice Date]]) + IF(YEAR(Table1[[#This Row],[Invoice Date]])=2021, 52, 0)</f>
        <v>66</v>
      </c>
    </row>
    <row r="3356" spans="2:17" ht="14.25" customHeight="1" x14ac:dyDescent="0.3">
      <c r="B3356" s="4" t="s">
        <v>26</v>
      </c>
      <c r="C3356" s="33">
        <v>1197831</v>
      </c>
      <c r="D3356" s="5">
        <v>44288</v>
      </c>
      <c r="E3356" s="4" t="s">
        <v>27</v>
      </c>
      <c r="F3356" s="4" t="s">
        <v>55</v>
      </c>
      <c r="G3356" s="4" t="s">
        <v>56</v>
      </c>
      <c r="H3356" s="6" t="s">
        <v>23</v>
      </c>
      <c r="I3356" s="7">
        <v>24</v>
      </c>
      <c r="J3356" s="8">
        <v>161</v>
      </c>
      <c r="K3356" s="9">
        <v>3864</v>
      </c>
      <c r="L3356" s="9">
        <v>2627.52</v>
      </c>
      <c r="M3356" s="10">
        <v>0.68</v>
      </c>
      <c r="N3356" s="4" t="s">
        <v>83</v>
      </c>
      <c r="O3356" s="4" t="str">
        <f>TEXT(Table1[[#This Row],[Invoice Date]],"yyyy")</f>
        <v>2021</v>
      </c>
      <c r="P3356" s="4" t="str">
        <f>TEXT(Table1[[#This Row],[Invoice Date]],"mmm")</f>
        <v>Apr</v>
      </c>
      <c r="Q3356" s="27">
        <f>WEEKNUM(Table1[[#This Row],[Invoice Date]]) + IF(YEAR(Table1[[#This Row],[Invoice Date]])=2021, 52, 0)</f>
        <v>66</v>
      </c>
    </row>
    <row r="3357" spans="2:17" ht="14.25" customHeight="1" x14ac:dyDescent="0.3">
      <c r="B3357" s="4" t="s">
        <v>26</v>
      </c>
      <c r="C3357" s="33">
        <v>1197831</v>
      </c>
      <c r="D3357" s="5">
        <v>44288</v>
      </c>
      <c r="E3357" s="4" t="s">
        <v>27</v>
      </c>
      <c r="F3357" s="4" t="s">
        <v>55</v>
      </c>
      <c r="G3357" s="4" t="s">
        <v>56</v>
      </c>
      <c r="H3357" s="6" t="s">
        <v>23</v>
      </c>
      <c r="I3357" s="7">
        <v>25.000000000000007</v>
      </c>
      <c r="J3357" s="8">
        <v>575</v>
      </c>
      <c r="K3357" s="9">
        <v>143750.00000000003</v>
      </c>
      <c r="L3357" s="9">
        <v>79062.500000000029</v>
      </c>
      <c r="M3357" s="10">
        <v>0.55000000000000004</v>
      </c>
      <c r="N3357" s="4" t="s">
        <v>24</v>
      </c>
      <c r="O3357" s="4" t="str">
        <f>TEXT(Table1[[#This Row],[Invoice Date]],"yyyy")</f>
        <v>2021</v>
      </c>
      <c r="P3357" s="4" t="str">
        <f>TEXT(Table1[[#This Row],[Invoice Date]],"mmm")</f>
        <v>Apr</v>
      </c>
      <c r="Q3357" s="27">
        <f>WEEKNUM(Table1[[#This Row],[Invoice Date]]) + IF(YEAR(Table1[[#This Row],[Invoice Date]])=2021, 52, 0)</f>
        <v>66</v>
      </c>
    </row>
    <row r="3358" spans="2:17" ht="14.25" customHeight="1" x14ac:dyDescent="0.3">
      <c r="B3358" s="4" t="s">
        <v>30</v>
      </c>
      <c r="C3358" s="34">
        <v>1128299</v>
      </c>
      <c r="D3358" s="5">
        <v>44289</v>
      </c>
      <c r="E3358" s="4" t="s">
        <v>36</v>
      </c>
      <c r="F3358" s="4" t="s">
        <v>114</v>
      </c>
      <c r="G3358" s="4" t="s">
        <v>115</v>
      </c>
      <c r="H3358" s="6" t="s">
        <v>21</v>
      </c>
      <c r="I3358" s="7">
        <v>15</v>
      </c>
      <c r="J3358" s="8">
        <v>22</v>
      </c>
      <c r="K3358" s="9">
        <v>330</v>
      </c>
      <c r="L3358" s="9">
        <v>135.29999999999998</v>
      </c>
      <c r="M3358" s="10">
        <v>0.41</v>
      </c>
      <c r="N3358" s="4" t="s">
        <v>83</v>
      </c>
      <c r="O3358" s="4" t="str">
        <f>TEXT(Table1[[#This Row],[Invoice Date]],"yyyy")</f>
        <v>2021</v>
      </c>
      <c r="P3358" s="4" t="str">
        <f>TEXT(Table1[[#This Row],[Invoice Date]],"mmm")</f>
        <v>Apr</v>
      </c>
      <c r="Q3358" s="27">
        <f>WEEKNUM(Table1[[#This Row],[Invoice Date]]) + IF(YEAR(Table1[[#This Row],[Invoice Date]])=2021, 52, 0)</f>
        <v>66</v>
      </c>
    </row>
    <row r="3359" spans="2:17" ht="14.25" customHeight="1" x14ac:dyDescent="0.3">
      <c r="B3359" s="4" t="s">
        <v>30</v>
      </c>
      <c r="C3359" s="34">
        <v>1128299</v>
      </c>
      <c r="D3359" s="5">
        <v>44289</v>
      </c>
      <c r="E3359" s="4" t="s">
        <v>36</v>
      </c>
      <c r="F3359" s="4" t="s">
        <v>114</v>
      </c>
      <c r="G3359" s="4" t="s">
        <v>115</v>
      </c>
      <c r="H3359" s="6" t="s">
        <v>20</v>
      </c>
      <c r="I3359" s="7">
        <v>9</v>
      </c>
      <c r="J3359" s="8">
        <v>41</v>
      </c>
      <c r="K3359" s="9">
        <v>369</v>
      </c>
      <c r="L3359" s="9">
        <v>158.66999999999999</v>
      </c>
      <c r="M3359" s="10">
        <v>0.43</v>
      </c>
      <c r="N3359" s="4" t="s">
        <v>83</v>
      </c>
      <c r="O3359" s="4" t="str">
        <f>TEXT(Table1[[#This Row],[Invoice Date]],"yyyy")</f>
        <v>2021</v>
      </c>
      <c r="P3359" s="4" t="str">
        <f>TEXT(Table1[[#This Row],[Invoice Date]],"mmm")</f>
        <v>Apr</v>
      </c>
      <c r="Q3359" s="27">
        <f>WEEKNUM(Table1[[#This Row],[Invoice Date]]) + IF(YEAR(Table1[[#This Row],[Invoice Date]])=2021, 52, 0)</f>
        <v>66</v>
      </c>
    </row>
    <row r="3360" spans="2:17" ht="14.25" customHeight="1" x14ac:dyDescent="0.3">
      <c r="B3360" s="4" t="s">
        <v>30</v>
      </c>
      <c r="C3360" s="34">
        <v>1128299</v>
      </c>
      <c r="D3360" s="5">
        <v>44289</v>
      </c>
      <c r="E3360" s="4" t="s">
        <v>36</v>
      </c>
      <c r="F3360" s="4" t="s">
        <v>114</v>
      </c>
      <c r="G3360" s="4" t="s">
        <v>115</v>
      </c>
      <c r="H3360" s="6" t="s">
        <v>19</v>
      </c>
      <c r="I3360" s="7">
        <v>20</v>
      </c>
      <c r="J3360" s="8">
        <v>39</v>
      </c>
      <c r="K3360" s="9">
        <v>780</v>
      </c>
      <c r="L3360" s="9">
        <v>358.79999999999995</v>
      </c>
      <c r="M3360" s="10">
        <v>0.45999999999999996</v>
      </c>
      <c r="N3360" s="4" t="s">
        <v>83</v>
      </c>
      <c r="O3360" s="4" t="str">
        <f>TEXT(Table1[[#This Row],[Invoice Date]],"yyyy")</f>
        <v>2021</v>
      </c>
      <c r="P3360" s="4" t="str">
        <f>TEXT(Table1[[#This Row],[Invoice Date]],"mmm")</f>
        <v>Apr</v>
      </c>
      <c r="Q3360" s="27">
        <f>WEEKNUM(Table1[[#This Row],[Invoice Date]]) + IF(YEAR(Table1[[#This Row],[Invoice Date]])=2021, 52, 0)</f>
        <v>66</v>
      </c>
    </row>
    <row r="3361" spans="2:17" ht="14.25" customHeight="1" x14ac:dyDescent="0.3">
      <c r="B3361" s="4" t="s">
        <v>30</v>
      </c>
      <c r="C3361" s="34">
        <v>1128299</v>
      </c>
      <c r="D3361" s="5">
        <v>44289</v>
      </c>
      <c r="E3361" s="4" t="s">
        <v>36</v>
      </c>
      <c r="F3361" s="4" t="s">
        <v>114</v>
      </c>
      <c r="G3361" s="4" t="s">
        <v>115</v>
      </c>
      <c r="H3361" s="6" t="s">
        <v>22</v>
      </c>
      <c r="I3361" s="7">
        <v>55</v>
      </c>
      <c r="J3361" s="8">
        <v>26</v>
      </c>
      <c r="K3361" s="9">
        <v>1430</v>
      </c>
      <c r="L3361" s="9">
        <v>886.6</v>
      </c>
      <c r="M3361" s="10">
        <v>0.62</v>
      </c>
      <c r="N3361" s="4" t="s">
        <v>83</v>
      </c>
      <c r="O3361" s="4" t="str">
        <f>TEXT(Table1[[#This Row],[Invoice Date]],"yyyy")</f>
        <v>2021</v>
      </c>
      <c r="P3361" s="4" t="str">
        <f>TEXT(Table1[[#This Row],[Invoice Date]],"mmm")</f>
        <v>Apr</v>
      </c>
      <c r="Q3361" s="27">
        <f>WEEKNUM(Table1[[#This Row],[Invoice Date]]) + IF(YEAR(Table1[[#This Row],[Invoice Date]])=2021, 52, 0)</f>
        <v>66</v>
      </c>
    </row>
    <row r="3362" spans="2:17" ht="14.25" customHeight="1" x14ac:dyDescent="0.3">
      <c r="B3362" s="4" t="s">
        <v>30</v>
      </c>
      <c r="C3362" s="34">
        <v>1128299</v>
      </c>
      <c r="D3362" s="5">
        <v>44289</v>
      </c>
      <c r="E3362" s="4" t="s">
        <v>36</v>
      </c>
      <c r="F3362" s="4" t="s">
        <v>114</v>
      </c>
      <c r="G3362" s="4" t="s">
        <v>115</v>
      </c>
      <c r="H3362" s="6" t="s">
        <v>17</v>
      </c>
      <c r="I3362" s="7">
        <v>18</v>
      </c>
      <c r="J3362" s="8">
        <v>122</v>
      </c>
      <c r="K3362" s="9">
        <v>2196</v>
      </c>
      <c r="L3362" s="9">
        <v>900.3599999999999</v>
      </c>
      <c r="M3362" s="10">
        <v>0.41</v>
      </c>
      <c r="N3362" s="4" t="s">
        <v>83</v>
      </c>
      <c r="O3362" s="4" t="str">
        <f>TEXT(Table1[[#This Row],[Invoice Date]],"yyyy")</f>
        <v>2021</v>
      </c>
      <c r="P3362" s="4" t="str">
        <f>TEXT(Table1[[#This Row],[Invoice Date]],"mmm")</f>
        <v>Apr</v>
      </c>
      <c r="Q3362" s="27">
        <f>WEEKNUM(Table1[[#This Row],[Invoice Date]]) + IF(YEAR(Table1[[#This Row],[Invoice Date]])=2021, 52, 0)</f>
        <v>66</v>
      </c>
    </row>
    <row r="3363" spans="2:17" ht="14.25" customHeight="1" x14ac:dyDescent="0.3">
      <c r="B3363" s="4" t="s">
        <v>26</v>
      </c>
      <c r="C3363" s="33">
        <v>1197831</v>
      </c>
      <c r="D3363" s="5">
        <v>44289</v>
      </c>
      <c r="E3363" s="4" t="s">
        <v>27</v>
      </c>
      <c r="F3363" s="4" t="s">
        <v>55</v>
      </c>
      <c r="G3363" s="4" t="s">
        <v>56</v>
      </c>
      <c r="H3363" s="6" t="s">
        <v>17</v>
      </c>
      <c r="I3363" s="7">
        <v>14</v>
      </c>
      <c r="J3363" s="8">
        <v>189</v>
      </c>
      <c r="K3363" s="9">
        <v>2646</v>
      </c>
      <c r="L3363" s="9">
        <v>1323</v>
      </c>
      <c r="M3363" s="10">
        <v>0.5</v>
      </c>
      <c r="N3363" s="4" t="s">
        <v>83</v>
      </c>
      <c r="O3363" s="4" t="str">
        <f>TEXT(Table1[[#This Row],[Invoice Date]],"yyyy")</f>
        <v>2021</v>
      </c>
      <c r="P3363" s="4" t="str">
        <f>TEXT(Table1[[#This Row],[Invoice Date]],"mmm")</f>
        <v>Apr</v>
      </c>
      <c r="Q3363" s="27">
        <f>WEEKNUM(Table1[[#This Row],[Invoice Date]]) + IF(YEAR(Table1[[#This Row],[Invoice Date]])=2021, 52, 0)</f>
        <v>66</v>
      </c>
    </row>
    <row r="3364" spans="2:17" ht="14.25" customHeight="1" x14ac:dyDescent="0.3">
      <c r="B3364" s="4" t="s">
        <v>26</v>
      </c>
      <c r="C3364" s="33">
        <v>1197831</v>
      </c>
      <c r="D3364" s="5">
        <v>44289</v>
      </c>
      <c r="E3364" s="4" t="s">
        <v>48</v>
      </c>
      <c r="F3364" s="4" t="s">
        <v>94</v>
      </c>
      <c r="G3364" s="4" t="s">
        <v>95</v>
      </c>
      <c r="H3364" s="6" t="s">
        <v>20</v>
      </c>
      <c r="I3364" s="7">
        <v>20</v>
      </c>
      <c r="J3364" s="8">
        <v>144</v>
      </c>
      <c r="K3364" s="9">
        <v>2880</v>
      </c>
      <c r="L3364" s="9">
        <v>1584.0000000000002</v>
      </c>
      <c r="M3364" s="10">
        <v>0.55000000000000004</v>
      </c>
      <c r="N3364" s="4" t="s">
        <v>83</v>
      </c>
      <c r="O3364" s="4" t="str">
        <f>TEXT(Table1[[#This Row],[Invoice Date]],"yyyy")</f>
        <v>2021</v>
      </c>
      <c r="P3364" s="4" t="str">
        <f>TEXT(Table1[[#This Row],[Invoice Date]],"mmm")</f>
        <v>Apr</v>
      </c>
      <c r="Q3364" s="27">
        <f>WEEKNUM(Table1[[#This Row],[Invoice Date]]) + IF(YEAR(Table1[[#This Row],[Invoice Date]])=2021, 52, 0)</f>
        <v>66</v>
      </c>
    </row>
    <row r="3365" spans="2:17" ht="14.25" customHeight="1" x14ac:dyDescent="0.3">
      <c r="B3365" s="4" t="s">
        <v>26</v>
      </c>
      <c r="C3365" s="33">
        <v>1197831</v>
      </c>
      <c r="D3365" s="5">
        <v>44289</v>
      </c>
      <c r="E3365" s="4" t="s">
        <v>27</v>
      </c>
      <c r="F3365" s="4" t="s">
        <v>55</v>
      </c>
      <c r="G3365" s="4" t="s">
        <v>56</v>
      </c>
      <c r="H3365" s="6" t="s">
        <v>17</v>
      </c>
      <c r="I3365" s="7">
        <v>12</v>
      </c>
      <c r="J3365" s="8">
        <v>247</v>
      </c>
      <c r="K3365" s="9">
        <v>2964</v>
      </c>
      <c r="L3365" s="9">
        <v>1333.8</v>
      </c>
      <c r="M3365" s="10">
        <v>0.44999999999999996</v>
      </c>
      <c r="N3365" s="4" t="s">
        <v>24</v>
      </c>
      <c r="O3365" s="4" t="str">
        <f>TEXT(Table1[[#This Row],[Invoice Date]],"yyyy")</f>
        <v>2021</v>
      </c>
      <c r="P3365" s="4" t="str">
        <f>TEXT(Table1[[#This Row],[Invoice Date]],"mmm")</f>
        <v>Apr</v>
      </c>
      <c r="Q3365" s="27">
        <f>WEEKNUM(Table1[[#This Row],[Invoice Date]]) + IF(YEAR(Table1[[#This Row],[Invoice Date]])=2021, 52, 0)</f>
        <v>66</v>
      </c>
    </row>
    <row r="3366" spans="2:17" ht="14.25" customHeight="1" x14ac:dyDescent="0.3">
      <c r="B3366" s="4" t="s">
        <v>30</v>
      </c>
      <c r="C3366" s="34">
        <v>1128299</v>
      </c>
      <c r="D3366" s="5">
        <v>44289</v>
      </c>
      <c r="E3366" s="4" t="s">
        <v>36</v>
      </c>
      <c r="F3366" s="4" t="s">
        <v>114</v>
      </c>
      <c r="G3366" s="4" t="s">
        <v>115</v>
      </c>
      <c r="H3366" s="6" t="s">
        <v>23</v>
      </c>
      <c r="I3366" s="7">
        <v>49</v>
      </c>
      <c r="J3366" s="8">
        <v>61</v>
      </c>
      <c r="K3366" s="9">
        <v>2989</v>
      </c>
      <c r="L3366" s="9">
        <v>1643.95</v>
      </c>
      <c r="M3366" s="10">
        <v>0.55000000000000004</v>
      </c>
      <c r="N3366" s="4" t="s">
        <v>83</v>
      </c>
      <c r="O3366" s="4" t="str">
        <f>TEXT(Table1[[#This Row],[Invoice Date]],"yyyy")</f>
        <v>2021</v>
      </c>
      <c r="P3366" s="4" t="str">
        <f>TEXT(Table1[[#This Row],[Invoice Date]],"mmm")</f>
        <v>Apr</v>
      </c>
      <c r="Q3366" s="27">
        <f>WEEKNUM(Table1[[#This Row],[Invoice Date]]) + IF(YEAR(Table1[[#This Row],[Invoice Date]])=2021, 52, 0)</f>
        <v>66</v>
      </c>
    </row>
    <row r="3367" spans="2:17" ht="14.25" customHeight="1" x14ac:dyDescent="0.3">
      <c r="B3367" s="4" t="s">
        <v>26</v>
      </c>
      <c r="C3367" s="33">
        <v>1197831</v>
      </c>
      <c r="D3367" s="5">
        <v>44289</v>
      </c>
      <c r="E3367" s="4" t="s">
        <v>48</v>
      </c>
      <c r="F3367" s="4" t="s">
        <v>94</v>
      </c>
      <c r="G3367" s="4" t="s">
        <v>95</v>
      </c>
      <c r="H3367" s="6" t="s">
        <v>21</v>
      </c>
      <c r="I3367" s="7">
        <v>24</v>
      </c>
      <c r="J3367" s="8">
        <v>140</v>
      </c>
      <c r="K3367" s="9">
        <v>3360</v>
      </c>
      <c r="L3367" s="9">
        <v>1814.4</v>
      </c>
      <c r="M3367" s="10">
        <v>0.54</v>
      </c>
      <c r="N3367" s="4" t="s">
        <v>83</v>
      </c>
      <c r="O3367" s="4" t="str">
        <f>TEXT(Table1[[#This Row],[Invoice Date]],"yyyy")</f>
        <v>2021</v>
      </c>
      <c r="P3367" s="4" t="str">
        <f>TEXT(Table1[[#This Row],[Invoice Date]],"mmm")</f>
        <v>Apr</v>
      </c>
      <c r="Q3367" s="27">
        <f>WEEKNUM(Table1[[#This Row],[Invoice Date]]) + IF(YEAR(Table1[[#This Row],[Invoice Date]])=2021, 52, 0)</f>
        <v>66</v>
      </c>
    </row>
    <row r="3368" spans="2:17" ht="14.25" customHeight="1" x14ac:dyDescent="0.3">
      <c r="B3368" s="4" t="s">
        <v>26</v>
      </c>
      <c r="C3368" s="33">
        <v>1197831</v>
      </c>
      <c r="D3368" s="5">
        <v>44289</v>
      </c>
      <c r="E3368" s="4" t="s">
        <v>48</v>
      </c>
      <c r="F3368" s="4" t="s">
        <v>94</v>
      </c>
      <c r="G3368" s="4" t="s">
        <v>95</v>
      </c>
      <c r="H3368" s="6" t="s">
        <v>19</v>
      </c>
      <c r="I3368" s="7">
        <v>28</v>
      </c>
      <c r="J3368" s="8">
        <v>155</v>
      </c>
      <c r="K3368" s="9">
        <v>4340</v>
      </c>
      <c r="L3368" s="9">
        <v>2039.8</v>
      </c>
      <c r="M3368" s="10">
        <v>0.47</v>
      </c>
      <c r="N3368" s="4" t="s">
        <v>83</v>
      </c>
      <c r="O3368" s="4" t="str">
        <f>TEXT(Table1[[#This Row],[Invoice Date]],"yyyy")</f>
        <v>2021</v>
      </c>
      <c r="P3368" s="4" t="str">
        <f>TEXT(Table1[[#This Row],[Invoice Date]],"mmm")</f>
        <v>Apr</v>
      </c>
      <c r="Q3368" s="27">
        <f>WEEKNUM(Table1[[#This Row],[Invoice Date]]) + IF(YEAR(Table1[[#This Row],[Invoice Date]])=2021, 52, 0)</f>
        <v>66</v>
      </c>
    </row>
    <row r="3369" spans="2:17" ht="14.25" customHeight="1" x14ac:dyDescent="0.3">
      <c r="B3369" s="4" t="s">
        <v>26</v>
      </c>
      <c r="C3369" s="33">
        <v>1197831</v>
      </c>
      <c r="D3369" s="5">
        <v>44289</v>
      </c>
      <c r="E3369" s="4" t="s">
        <v>48</v>
      </c>
      <c r="F3369" s="4" t="s">
        <v>94</v>
      </c>
      <c r="G3369" s="4" t="s">
        <v>95</v>
      </c>
      <c r="H3369" s="6" t="s">
        <v>22</v>
      </c>
      <c r="I3369" s="7">
        <v>42</v>
      </c>
      <c r="J3369" s="8">
        <v>131</v>
      </c>
      <c r="K3369" s="9">
        <v>5502</v>
      </c>
      <c r="L3369" s="9">
        <v>2751</v>
      </c>
      <c r="M3369" s="10">
        <v>0.5</v>
      </c>
      <c r="N3369" s="4" t="s">
        <v>83</v>
      </c>
      <c r="O3369" s="4" t="str">
        <f>TEXT(Table1[[#This Row],[Invoice Date]],"yyyy")</f>
        <v>2021</v>
      </c>
      <c r="P3369" s="4" t="str">
        <f>TEXT(Table1[[#This Row],[Invoice Date]],"mmm")</f>
        <v>Apr</v>
      </c>
      <c r="Q3369" s="27">
        <f>WEEKNUM(Table1[[#This Row],[Invoice Date]]) + IF(YEAR(Table1[[#This Row],[Invoice Date]])=2021, 52, 0)</f>
        <v>66</v>
      </c>
    </row>
    <row r="3370" spans="2:17" ht="14.25" customHeight="1" x14ac:dyDescent="0.3">
      <c r="B3370" s="4" t="s">
        <v>26</v>
      </c>
      <c r="C3370" s="33">
        <v>1197831</v>
      </c>
      <c r="D3370" s="5">
        <v>44289</v>
      </c>
      <c r="E3370" s="4" t="s">
        <v>48</v>
      </c>
      <c r="F3370" s="4" t="s">
        <v>94</v>
      </c>
      <c r="G3370" s="4" t="s">
        <v>95</v>
      </c>
      <c r="H3370" s="6" t="s">
        <v>23</v>
      </c>
      <c r="I3370" s="7">
        <v>32</v>
      </c>
      <c r="J3370" s="8">
        <v>189</v>
      </c>
      <c r="K3370" s="9">
        <v>6048</v>
      </c>
      <c r="L3370" s="9">
        <v>3689.2799999999997</v>
      </c>
      <c r="M3370" s="10">
        <v>0.61</v>
      </c>
      <c r="N3370" s="4" t="s">
        <v>83</v>
      </c>
      <c r="O3370" s="4" t="str">
        <f>TEXT(Table1[[#This Row],[Invoice Date]],"yyyy")</f>
        <v>2021</v>
      </c>
      <c r="P3370" s="4" t="str">
        <f>TEXT(Table1[[#This Row],[Invoice Date]],"mmm")</f>
        <v>Apr</v>
      </c>
      <c r="Q3370" s="27">
        <f>WEEKNUM(Table1[[#This Row],[Invoice Date]]) + IF(YEAR(Table1[[#This Row],[Invoice Date]])=2021, 52, 0)</f>
        <v>66</v>
      </c>
    </row>
    <row r="3371" spans="2:17" ht="14.25" customHeight="1" x14ac:dyDescent="0.3">
      <c r="B3371" s="4" t="s">
        <v>26</v>
      </c>
      <c r="C3371" s="33">
        <v>1197831</v>
      </c>
      <c r="D3371" s="5">
        <v>44289</v>
      </c>
      <c r="E3371" s="4" t="s">
        <v>48</v>
      </c>
      <c r="F3371" s="4" t="s">
        <v>94</v>
      </c>
      <c r="G3371" s="4" t="s">
        <v>95</v>
      </c>
      <c r="H3371" s="6" t="s">
        <v>17</v>
      </c>
      <c r="I3371" s="7">
        <v>27</v>
      </c>
      <c r="J3371" s="8">
        <v>263</v>
      </c>
      <c r="K3371" s="9">
        <v>7101</v>
      </c>
      <c r="L3371" s="9">
        <v>3834.5400000000004</v>
      </c>
      <c r="M3371" s="10">
        <v>0.54</v>
      </c>
      <c r="N3371" s="4" t="s">
        <v>83</v>
      </c>
      <c r="O3371" s="4" t="str">
        <f>TEXT(Table1[[#This Row],[Invoice Date]],"yyyy")</f>
        <v>2021</v>
      </c>
      <c r="P3371" s="4" t="str">
        <f>TEXT(Table1[[#This Row],[Invoice Date]],"mmm")</f>
        <v>Apr</v>
      </c>
      <c r="Q3371" s="27">
        <f>WEEKNUM(Table1[[#This Row],[Invoice Date]]) + IF(YEAR(Table1[[#This Row],[Invoice Date]])=2021, 52, 0)</f>
        <v>66</v>
      </c>
    </row>
    <row r="3372" spans="2:17" ht="14.25" customHeight="1" x14ac:dyDescent="0.3">
      <c r="B3372" s="4" t="s">
        <v>30</v>
      </c>
      <c r="C3372" s="34">
        <v>1128299</v>
      </c>
      <c r="D3372" s="5">
        <v>44289</v>
      </c>
      <c r="E3372" s="4" t="s">
        <v>36</v>
      </c>
      <c r="F3372" s="4" t="s">
        <v>114</v>
      </c>
      <c r="G3372" s="4" t="s">
        <v>115</v>
      </c>
      <c r="H3372" s="6" t="s">
        <v>21</v>
      </c>
      <c r="I3372" s="7">
        <v>14.999999999999996</v>
      </c>
      <c r="J3372" s="8">
        <v>75</v>
      </c>
      <c r="K3372" s="9">
        <v>11249.999999999998</v>
      </c>
      <c r="L3372" s="9">
        <v>3374.9999999999995</v>
      </c>
      <c r="M3372" s="10">
        <v>0.3</v>
      </c>
      <c r="N3372" s="4" t="s">
        <v>18</v>
      </c>
      <c r="O3372" s="4" t="str">
        <f>TEXT(Table1[[#This Row],[Invoice Date]],"yyyy")</f>
        <v>2021</v>
      </c>
      <c r="P3372" s="4" t="str">
        <f>TEXT(Table1[[#This Row],[Invoice Date]],"mmm")</f>
        <v>Apr</v>
      </c>
      <c r="Q3372" s="27">
        <f>WEEKNUM(Table1[[#This Row],[Invoice Date]]) + IF(YEAR(Table1[[#This Row],[Invoice Date]])=2021, 52, 0)</f>
        <v>66</v>
      </c>
    </row>
    <row r="3373" spans="2:17" ht="14.25" customHeight="1" x14ac:dyDescent="0.3">
      <c r="B3373" s="4" t="s">
        <v>30</v>
      </c>
      <c r="C3373" s="34">
        <v>1128299</v>
      </c>
      <c r="D3373" s="5">
        <v>44289</v>
      </c>
      <c r="E3373" s="4" t="s">
        <v>36</v>
      </c>
      <c r="F3373" s="4" t="s">
        <v>114</v>
      </c>
      <c r="G3373" s="4" t="s">
        <v>115</v>
      </c>
      <c r="H3373" s="6" t="s">
        <v>20</v>
      </c>
      <c r="I3373" s="7">
        <v>10.000000000000004</v>
      </c>
      <c r="J3373" s="8">
        <v>150</v>
      </c>
      <c r="K3373" s="9">
        <v>15000.000000000005</v>
      </c>
      <c r="L3373" s="9">
        <v>4500.0000000000018</v>
      </c>
      <c r="M3373" s="10">
        <v>0.3</v>
      </c>
      <c r="N3373" s="4" t="s">
        <v>18</v>
      </c>
      <c r="O3373" s="4" t="str">
        <f>TEXT(Table1[[#This Row],[Invoice Date]],"yyyy")</f>
        <v>2021</v>
      </c>
      <c r="P3373" s="4" t="str">
        <f>TEXT(Table1[[#This Row],[Invoice Date]],"mmm")</f>
        <v>Apr</v>
      </c>
      <c r="Q3373" s="27">
        <f>WEEKNUM(Table1[[#This Row],[Invoice Date]]) + IF(YEAR(Table1[[#This Row],[Invoice Date]])=2021, 52, 0)</f>
        <v>66</v>
      </c>
    </row>
    <row r="3374" spans="2:17" ht="14.25" customHeight="1" x14ac:dyDescent="0.3">
      <c r="B3374" s="4" t="s">
        <v>30</v>
      </c>
      <c r="C3374" s="34">
        <v>1128299</v>
      </c>
      <c r="D3374" s="5">
        <v>44289</v>
      </c>
      <c r="E3374" s="4" t="s">
        <v>36</v>
      </c>
      <c r="F3374" s="4" t="s">
        <v>114</v>
      </c>
      <c r="G3374" s="4" t="s">
        <v>115</v>
      </c>
      <c r="H3374" s="6" t="s">
        <v>19</v>
      </c>
      <c r="I3374" s="7">
        <v>20.000000000000004</v>
      </c>
      <c r="J3374" s="8">
        <v>150</v>
      </c>
      <c r="K3374" s="9">
        <v>30000.000000000004</v>
      </c>
      <c r="L3374" s="9">
        <v>10500</v>
      </c>
      <c r="M3374" s="10">
        <v>0.35</v>
      </c>
      <c r="N3374" s="4" t="s">
        <v>18</v>
      </c>
      <c r="O3374" s="4" t="str">
        <f>TEXT(Table1[[#This Row],[Invoice Date]],"yyyy")</f>
        <v>2021</v>
      </c>
      <c r="P3374" s="4" t="str">
        <f>TEXT(Table1[[#This Row],[Invoice Date]],"mmm")</f>
        <v>Apr</v>
      </c>
      <c r="Q3374" s="27">
        <f>WEEKNUM(Table1[[#This Row],[Invoice Date]]) + IF(YEAR(Table1[[#This Row],[Invoice Date]])=2021, 52, 0)</f>
        <v>66</v>
      </c>
    </row>
    <row r="3375" spans="2:17" ht="14.25" customHeight="1" x14ac:dyDescent="0.3">
      <c r="B3375" s="4" t="s">
        <v>30</v>
      </c>
      <c r="C3375" s="34">
        <v>1128299</v>
      </c>
      <c r="D3375" s="5">
        <v>44289</v>
      </c>
      <c r="E3375" s="4" t="s">
        <v>36</v>
      </c>
      <c r="F3375" s="4" t="s">
        <v>114</v>
      </c>
      <c r="G3375" s="4" t="s">
        <v>115</v>
      </c>
      <c r="H3375" s="6" t="s">
        <v>22</v>
      </c>
      <c r="I3375" s="7">
        <v>60</v>
      </c>
      <c r="J3375" s="8">
        <v>100</v>
      </c>
      <c r="K3375" s="9">
        <v>60000</v>
      </c>
      <c r="L3375" s="9">
        <v>30000</v>
      </c>
      <c r="M3375" s="10">
        <v>0.5</v>
      </c>
      <c r="N3375" s="4" t="s">
        <v>18</v>
      </c>
      <c r="O3375" s="4" t="str">
        <f>TEXT(Table1[[#This Row],[Invoice Date]],"yyyy")</f>
        <v>2021</v>
      </c>
      <c r="P3375" s="4" t="str">
        <f>TEXT(Table1[[#This Row],[Invoice Date]],"mmm")</f>
        <v>Apr</v>
      </c>
      <c r="Q3375" s="27">
        <f>WEEKNUM(Table1[[#This Row],[Invoice Date]]) + IF(YEAR(Table1[[#This Row],[Invoice Date]])=2021, 52, 0)</f>
        <v>66</v>
      </c>
    </row>
    <row r="3376" spans="2:17" ht="14.25" customHeight="1" x14ac:dyDescent="0.3">
      <c r="B3376" s="4" t="s">
        <v>30</v>
      </c>
      <c r="C3376" s="34">
        <v>1128299</v>
      </c>
      <c r="D3376" s="5">
        <v>44289</v>
      </c>
      <c r="E3376" s="4" t="s">
        <v>36</v>
      </c>
      <c r="F3376" s="4" t="s">
        <v>114</v>
      </c>
      <c r="G3376" s="4" t="s">
        <v>115</v>
      </c>
      <c r="H3376" s="6" t="s">
        <v>17</v>
      </c>
      <c r="I3376" s="7">
        <v>20.000000000000004</v>
      </c>
      <c r="J3376" s="8">
        <v>450</v>
      </c>
      <c r="K3376" s="9">
        <v>90000.000000000015</v>
      </c>
      <c r="L3376" s="9">
        <v>27000.000000000004</v>
      </c>
      <c r="M3376" s="10">
        <v>0.3</v>
      </c>
      <c r="N3376" s="4" t="s">
        <v>18</v>
      </c>
      <c r="O3376" s="4" t="str">
        <f>TEXT(Table1[[#This Row],[Invoice Date]],"yyyy")</f>
        <v>2021</v>
      </c>
      <c r="P3376" s="4" t="str">
        <f>TEXT(Table1[[#This Row],[Invoice Date]],"mmm")</f>
        <v>Apr</v>
      </c>
      <c r="Q3376" s="27">
        <f>WEEKNUM(Table1[[#This Row],[Invoice Date]]) + IF(YEAR(Table1[[#This Row],[Invoice Date]])=2021, 52, 0)</f>
        <v>66</v>
      </c>
    </row>
    <row r="3377" spans="2:17" ht="14.25" customHeight="1" x14ac:dyDescent="0.3">
      <c r="B3377" s="4" t="s">
        <v>26</v>
      </c>
      <c r="C3377" s="33">
        <v>1197831</v>
      </c>
      <c r="D3377" s="5">
        <v>44289</v>
      </c>
      <c r="E3377" s="4" t="s">
        <v>27</v>
      </c>
      <c r="F3377" s="4" t="s">
        <v>55</v>
      </c>
      <c r="G3377" s="4" t="s">
        <v>56</v>
      </c>
      <c r="H3377" s="6" t="s">
        <v>17</v>
      </c>
      <c r="I3377" s="7">
        <v>14.999999999999996</v>
      </c>
      <c r="J3377" s="8">
        <v>725</v>
      </c>
      <c r="K3377" s="9">
        <v>108749.99999999997</v>
      </c>
      <c r="L3377" s="9">
        <v>43499.999999999985</v>
      </c>
      <c r="M3377" s="10">
        <v>0.39999999999999997</v>
      </c>
      <c r="N3377" s="4" t="s">
        <v>24</v>
      </c>
      <c r="O3377" s="4" t="str">
        <f>TEXT(Table1[[#This Row],[Invoice Date]],"yyyy")</f>
        <v>2021</v>
      </c>
      <c r="P3377" s="4" t="str">
        <f>TEXT(Table1[[#This Row],[Invoice Date]],"mmm")</f>
        <v>Apr</v>
      </c>
      <c r="Q3377" s="27">
        <f>WEEKNUM(Table1[[#This Row],[Invoice Date]]) + IF(YEAR(Table1[[#This Row],[Invoice Date]])=2021, 52, 0)</f>
        <v>66</v>
      </c>
    </row>
    <row r="3378" spans="2:17" ht="14.25" customHeight="1" x14ac:dyDescent="0.3">
      <c r="B3378" s="4" t="s">
        <v>30</v>
      </c>
      <c r="C3378" s="34">
        <v>1128299</v>
      </c>
      <c r="D3378" s="5">
        <v>44289</v>
      </c>
      <c r="E3378" s="4" t="s">
        <v>36</v>
      </c>
      <c r="F3378" s="4" t="s">
        <v>114</v>
      </c>
      <c r="G3378" s="4" t="s">
        <v>115</v>
      </c>
      <c r="H3378" s="6" t="s">
        <v>23</v>
      </c>
      <c r="I3378" s="7">
        <v>50</v>
      </c>
      <c r="J3378" s="8">
        <v>225</v>
      </c>
      <c r="K3378" s="9">
        <v>112500</v>
      </c>
      <c r="L3378" s="9">
        <v>45000</v>
      </c>
      <c r="M3378" s="10">
        <v>0.4</v>
      </c>
      <c r="N3378" s="4" t="s">
        <v>18</v>
      </c>
      <c r="O3378" s="4" t="str">
        <f>TEXT(Table1[[#This Row],[Invoice Date]],"yyyy")</f>
        <v>2021</v>
      </c>
      <c r="P3378" s="4" t="str">
        <f>TEXT(Table1[[#This Row],[Invoice Date]],"mmm")</f>
        <v>Apr</v>
      </c>
      <c r="Q3378" s="27">
        <f>WEEKNUM(Table1[[#This Row],[Invoice Date]]) + IF(YEAR(Table1[[#This Row],[Invoice Date]])=2021, 52, 0)</f>
        <v>66</v>
      </c>
    </row>
    <row r="3379" spans="2:17" ht="14.25" customHeight="1" x14ac:dyDescent="0.3">
      <c r="B3379" s="4" t="s">
        <v>26</v>
      </c>
      <c r="C3379" s="33">
        <v>1197831</v>
      </c>
      <c r="D3379" s="5">
        <v>44289</v>
      </c>
      <c r="E3379" s="4" t="s">
        <v>48</v>
      </c>
      <c r="F3379" s="4" t="s">
        <v>94</v>
      </c>
      <c r="G3379" s="4" t="s">
        <v>95</v>
      </c>
      <c r="H3379" s="6" t="s">
        <v>20</v>
      </c>
      <c r="I3379" s="7">
        <v>20</v>
      </c>
      <c r="J3379" s="8">
        <v>575</v>
      </c>
      <c r="K3379" s="9">
        <v>115000</v>
      </c>
      <c r="L3379" s="9">
        <v>46000</v>
      </c>
      <c r="M3379" s="10">
        <v>0.4</v>
      </c>
      <c r="N3379" s="4" t="s">
        <v>83</v>
      </c>
      <c r="O3379" s="4" t="str">
        <f>TEXT(Table1[[#This Row],[Invoice Date]],"yyyy")</f>
        <v>2021</v>
      </c>
      <c r="P3379" s="4" t="str">
        <f>TEXT(Table1[[#This Row],[Invoice Date]],"mmm")</f>
        <v>Apr</v>
      </c>
      <c r="Q3379" s="27">
        <f>WEEKNUM(Table1[[#This Row],[Invoice Date]]) + IF(YEAR(Table1[[#This Row],[Invoice Date]])=2021, 52, 0)</f>
        <v>66</v>
      </c>
    </row>
    <row r="3380" spans="2:17" ht="14.25" customHeight="1" x14ac:dyDescent="0.3">
      <c r="B3380" s="4" t="s">
        <v>26</v>
      </c>
      <c r="C3380" s="33">
        <v>1197831</v>
      </c>
      <c r="D3380" s="5">
        <v>44289</v>
      </c>
      <c r="E3380" s="4" t="s">
        <v>48</v>
      </c>
      <c r="F3380" s="4" t="s">
        <v>94</v>
      </c>
      <c r="G3380" s="4" t="s">
        <v>95</v>
      </c>
      <c r="H3380" s="6" t="s">
        <v>21</v>
      </c>
      <c r="I3380" s="7">
        <v>24.999999999999993</v>
      </c>
      <c r="J3380" s="8">
        <v>500</v>
      </c>
      <c r="K3380" s="9">
        <v>124999.99999999997</v>
      </c>
      <c r="L3380" s="9">
        <v>49999.999999999993</v>
      </c>
      <c r="M3380" s="10">
        <v>0.4</v>
      </c>
      <c r="N3380" s="4" t="s">
        <v>83</v>
      </c>
      <c r="O3380" s="4" t="str">
        <f>TEXT(Table1[[#This Row],[Invoice Date]],"yyyy")</f>
        <v>2021</v>
      </c>
      <c r="P3380" s="4" t="str">
        <f>TEXT(Table1[[#This Row],[Invoice Date]],"mmm")</f>
        <v>Apr</v>
      </c>
      <c r="Q3380" s="27">
        <f>WEEKNUM(Table1[[#This Row],[Invoice Date]]) + IF(YEAR(Table1[[#This Row],[Invoice Date]])=2021, 52, 0)</f>
        <v>66</v>
      </c>
    </row>
    <row r="3381" spans="2:17" ht="14.25" customHeight="1" x14ac:dyDescent="0.3">
      <c r="B3381" s="4" t="s">
        <v>26</v>
      </c>
      <c r="C3381" s="33">
        <v>1197831</v>
      </c>
      <c r="D3381" s="5">
        <v>44289</v>
      </c>
      <c r="E3381" s="4" t="s">
        <v>48</v>
      </c>
      <c r="F3381" s="4" t="s">
        <v>94</v>
      </c>
      <c r="G3381" s="4" t="s">
        <v>95</v>
      </c>
      <c r="H3381" s="6" t="s">
        <v>19</v>
      </c>
      <c r="I3381" s="7">
        <v>30</v>
      </c>
      <c r="J3381" s="8">
        <v>575</v>
      </c>
      <c r="K3381" s="9">
        <v>172500</v>
      </c>
      <c r="L3381" s="9">
        <v>60374.999999999993</v>
      </c>
      <c r="M3381" s="10">
        <v>0.35</v>
      </c>
      <c r="N3381" s="4" t="s">
        <v>83</v>
      </c>
      <c r="O3381" s="4" t="str">
        <f>TEXT(Table1[[#This Row],[Invoice Date]],"yyyy")</f>
        <v>2021</v>
      </c>
      <c r="P3381" s="4" t="str">
        <f>TEXT(Table1[[#This Row],[Invoice Date]],"mmm")</f>
        <v>Apr</v>
      </c>
      <c r="Q3381" s="27">
        <f>WEEKNUM(Table1[[#This Row],[Invoice Date]]) + IF(YEAR(Table1[[#This Row],[Invoice Date]])=2021, 52, 0)</f>
        <v>66</v>
      </c>
    </row>
    <row r="3382" spans="2:17" ht="14.25" customHeight="1" x14ac:dyDescent="0.3">
      <c r="B3382" s="4" t="s">
        <v>26</v>
      </c>
      <c r="C3382" s="33">
        <v>1197831</v>
      </c>
      <c r="D3382" s="5">
        <v>44289</v>
      </c>
      <c r="E3382" s="4" t="s">
        <v>48</v>
      </c>
      <c r="F3382" s="4" t="s">
        <v>94</v>
      </c>
      <c r="G3382" s="4" t="s">
        <v>95</v>
      </c>
      <c r="H3382" s="6" t="s">
        <v>22</v>
      </c>
      <c r="I3382" s="7">
        <v>45</v>
      </c>
      <c r="J3382" s="8">
        <v>525</v>
      </c>
      <c r="K3382" s="9">
        <v>236250</v>
      </c>
      <c r="L3382" s="9">
        <v>82687.5</v>
      </c>
      <c r="M3382" s="10">
        <v>0.35</v>
      </c>
      <c r="N3382" s="4" t="s">
        <v>83</v>
      </c>
      <c r="O3382" s="4" t="str">
        <f>TEXT(Table1[[#This Row],[Invoice Date]],"yyyy")</f>
        <v>2021</v>
      </c>
      <c r="P3382" s="4" t="str">
        <f>TEXT(Table1[[#This Row],[Invoice Date]],"mmm")</f>
        <v>Apr</v>
      </c>
      <c r="Q3382" s="27">
        <f>WEEKNUM(Table1[[#This Row],[Invoice Date]]) + IF(YEAR(Table1[[#This Row],[Invoice Date]])=2021, 52, 0)</f>
        <v>66</v>
      </c>
    </row>
    <row r="3383" spans="2:17" ht="14.25" customHeight="1" x14ac:dyDescent="0.3">
      <c r="B3383" s="4" t="s">
        <v>26</v>
      </c>
      <c r="C3383" s="33">
        <v>1197831</v>
      </c>
      <c r="D3383" s="5">
        <v>44289</v>
      </c>
      <c r="E3383" s="4" t="s">
        <v>48</v>
      </c>
      <c r="F3383" s="4" t="s">
        <v>94</v>
      </c>
      <c r="G3383" s="4" t="s">
        <v>95</v>
      </c>
      <c r="H3383" s="6" t="s">
        <v>23</v>
      </c>
      <c r="I3383" s="7">
        <v>35</v>
      </c>
      <c r="J3383" s="8">
        <v>675</v>
      </c>
      <c r="K3383" s="9">
        <v>236250</v>
      </c>
      <c r="L3383" s="9">
        <v>118125</v>
      </c>
      <c r="M3383" s="10">
        <v>0.5</v>
      </c>
      <c r="N3383" s="4" t="s">
        <v>83</v>
      </c>
      <c r="O3383" s="4" t="str">
        <f>TEXT(Table1[[#This Row],[Invoice Date]],"yyyy")</f>
        <v>2021</v>
      </c>
      <c r="P3383" s="4" t="str">
        <f>TEXT(Table1[[#This Row],[Invoice Date]],"mmm")</f>
        <v>Apr</v>
      </c>
      <c r="Q3383" s="27">
        <f>WEEKNUM(Table1[[#This Row],[Invoice Date]]) + IF(YEAR(Table1[[#This Row],[Invoice Date]])=2021, 52, 0)</f>
        <v>66</v>
      </c>
    </row>
    <row r="3384" spans="2:17" ht="14.25" customHeight="1" x14ac:dyDescent="0.3">
      <c r="B3384" s="4" t="s">
        <v>26</v>
      </c>
      <c r="C3384" s="33">
        <v>1197831</v>
      </c>
      <c r="D3384" s="5">
        <v>44289</v>
      </c>
      <c r="E3384" s="4" t="s">
        <v>48</v>
      </c>
      <c r="F3384" s="4" t="s">
        <v>94</v>
      </c>
      <c r="G3384" s="4" t="s">
        <v>95</v>
      </c>
      <c r="H3384" s="6" t="s">
        <v>17</v>
      </c>
      <c r="I3384" s="7">
        <v>30</v>
      </c>
      <c r="J3384" s="8">
        <v>875</v>
      </c>
      <c r="K3384" s="9">
        <v>262500</v>
      </c>
      <c r="L3384" s="9">
        <v>105000</v>
      </c>
      <c r="M3384" s="10">
        <v>0.4</v>
      </c>
      <c r="N3384" s="4" t="s">
        <v>83</v>
      </c>
      <c r="O3384" s="4" t="str">
        <f>TEXT(Table1[[#This Row],[Invoice Date]],"yyyy")</f>
        <v>2021</v>
      </c>
      <c r="P3384" s="4" t="str">
        <f>TEXT(Table1[[#This Row],[Invoice Date]],"mmm")</f>
        <v>Apr</v>
      </c>
      <c r="Q3384" s="27">
        <f>WEEKNUM(Table1[[#This Row],[Invoice Date]]) + IF(YEAR(Table1[[#This Row],[Invoice Date]])=2021, 52, 0)</f>
        <v>66</v>
      </c>
    </row>
    <row r="3385" spans="2:17" ht="14.25" customHeight="1" x14ac:dyDescent="0.3">
      <c r="B3385" s="4" t="s">
        <v>26</v>
      </c>
      <c r="C3385" s="33">
        <v>1197831</v>
      </c>
      <c r="D3385" s="5">
        <v>44290</v>
      </c>
      <c r="E3385" s="4" t="s">
        <v>15</v>
      </c>
      <c r="F3385" s="4" t="s">
        <v>125</v>
      </c>
      <c r="G3385" s="4" t="s">
        <v>126</v>
      </c>
      <c r="H3385" s="6" t="s">
        <v>21</v>
      </c>
      <c r="I3385" s="7">
        <v>26</v>
      </c>
      <c r="J3385" s="8">
        <v>41</v>
      </c>
      <c r="K3385" s="9">
        <v>1066</v>
      </c>
      <c r="L3385" s="9">
        <v>341.12</v>
      </c>
      <c r="M3385" s="10">
        <v>0.32</v>
      </c>
      <c r="N3385" s="4" t="s">
        <v>24</v>
      </c>
      <c r="O3385" s="4" t="str">
        <f>TEXT(Table1[[#This Row],[Invoice Date]],"yyyy")</f>
        <v>2021</v>
      </c>
      <c r="P3385" s="4" t="str">
        <f>TEXT(Table1[[#This Row],[Invoice Date]],"mmm")</f>
        <v>Apr</v>
      </c>
      <c r="Q3385" s="27">
        <f>WEEKNUM(Table1[[#This Row],[Invoice Date]]) + IF(YEAR(Table1[[#This Row],[Invoice Date]])=2021, 52, 0)</f>
        <v>67</v>
      </c>
    </row>
    <row r="3386" spans="2:17" ht="14.25" customHeight="1" x14ac:dyDescent="0.3">
      <c r="B3386" s="4" t="s">
        <v>26</v>
      </c>
      <c r="C3386" s="33">
        <v>1197831</v>
      </c>
      <c r="D3386" s="5">
        <v>44290</v>
      </c>
      <c r="E3386" s="4" t="s">
        <v>15</v>
      </c>
      <c r="F3386" s="4" t="s">
        <v>125</v>
      </c>
      <c r="G3386" s="4" t="s">
        <v>126</v>
      </c>
      <c r="H3386" s="6" t="s">
        <v>21</v>
      </c>
      <c r="I3386" s="7">
        <v>32</v>
      </c>
      <c r="J3386" s="8">
        <v>38</v>
      </c>
      <c r="K3386" s="9">
        <v>1216</v>
      </c>
      <c r="L3386" s="9">
        <v>547.19999999999993</v>
      </c>
      <c r="M3386" s="10">
        <v>0.44999999999999996</v>
      </c>
      <c r="N3386" s="4" t="s">
        <v>83</v>
      </c>
      <c r="O3386" s="4" t="str">
        <f>TEXT(Table1[[#This Row],[Invoice Date]],"yyyy")</f>
        <v>2021</v>
      </c>
      <c r="P3386" s="4" t="str">
        <f>TEXT(Table1[[#This Row],[Invoice Date]],"mmm")</f>
        <v>Apr</v>
      </c>
      <c r="Q3386" s="27">
        <f>WEEKNUM(Table1[[#This Row],[Invoice Date]]) + IF(YEAR(Table1[[#This Row],[Invoice Date]])=2021, 52, 0)</f>
        <v>67</v>
      </c>
    </row>
    <row r="3387" spans="2:17" ht="14.25" customHeight="1" x14ac:dyDescent="0.3">
      <c r="B3387" s="4" t="s">
        <v>26</v>
      </c>
      <c r="C3387" s="33">
        <v>1197831</v>
      </c>
      <c r="D3387" s="5">
        <v>44290</v>
      </c>
      <c r="E3387" s="4" t="s">
        <v>15</v>
      </c>
      <c r="F3387" s="4" t="s">
        <v>125</v>
      </c>
      <c r="G3387" s="4" t="s">
        <v>126</v>
      </c>
      <c r="H3387" s="6" t="s">
        <v>20</v>
      </c>
      <c r="I3387" s="7">
        <v>20</v>
      </c>
      <c r="J3387" s="8">
        <v>64</v>
      </c>
      <c r="K3387" s="9">
        <v>1280</v>
      </c>
      <c r="L3387" s="9">
        <v>460.79999999999995</v>
      </c>
      <c r="M3387" s="10">
        <v>0.36</v>
      </c>
      <c r="N3387" s="4" t="s">
        <v>24</v>
      </c>
      <c r="O3387" s="4" t="str">
        <f>TEXT(Table1[[#This Row],[Invoice Date]],"yyyy")</f>
        <v>2021</v>
      </c>
      <c r="P3387" s="4" t="str">
        <f>TEXT(Table1[[#This Row],[Invoice Date]],"mmm")</f>
        <v>Apr</v>
      </c>
      <c r="Q3387" s="27">
        <f>WEEKNUM(Table1[[#This Row],[Invoice Date]]) + IF(YEAR(Table1[[#This Row],[Invoice Date]])=2021, 52, 0)</f>
        <v>67</v>
      </c>
    </row>
    <row r="3388" spans="2:17" ht="14.25" customHeight="1" x14ac:dyDescent="0.3">
      <c r="B3388" s="4" t="s">
        <v>26</v>
      </c>
      <c r="C3388" s="33">
        <v>1197831</v>
      </c>
      <c r="D3388" s="5">
        <v>44290</v>
      </c>
      <c r="E3388" s="4" t="s">
        <v>15</v>
      </c>
      <c r="F3388" s="4" t="s">
        <v>125</v>
      </c>
      <c r="G3388" s="4" t="s">
        <v>126</v>
      </c>
      <c r="H3388" s="6" t="s">
        <v>22</v>
      </c>
      <c r="I3388" s="7">
        <v>37</v>
      </c>
      <c r="J3388" s="8">
        <v>40</v>
      </c>
      <c r="K3388" s="9">
        <v>1480</v>
      </c>
      <c r="L3388" s="9">
        <v>503.19999999999993</v>
      </c>
      <c r="M3388" s="10">
        <v>0.33999999999999997</v>
      </c>
      <c r="N3388" s="4" t="s">
        <v>24</v>
      </c>
      <c r="O3388" s="4" t="str">
        <f>TEXT(Table1[[#This Row],[Invoice Date]],"yyyy")</f>
        <v>2021</v>
      </c>
      <c r="P3388" s="4" t="str">
        <f>TEXT(Table1[[#This Row],[Invoice Date]],"mmm")</f>
        <v>Apr</v>
      </c>
      <c r="Q3388" s="27">
        <f>WEEKNUM(Table1[[#This Row],[Invoice Date]]) + IF(YEAR(Table1[[#This Row],[Invoice Date]])=2021, 52, 0)</f>
        <v>67</v>
      </c>
    </row>
    <row r="3389" spans="2:17" ht="14.25" customHeight="1" x14ac:dyDescent="0.3">
      <c r="B3389" s="4" t="s">
        <v>26</v>
      </c>
      <c r="C3389" s="33">
        <v>1197831</v>
      </c>
      <c r="D3389" s="5">
        <v>44290</v>
      </c>
      <c r="E3389" s="4" t="s">
        <v>15</v>
      </c>
      <c r="F3389" s="4" t="s">
        <v>125</v>
      </c>
      <c r="G3389" s="4" t="s">
        <v>126</v>
      </c>
      <c r="H3389" s="6" t="s">
        <v>22</v>
      </c>
      <c r="I3389" s="7">
        <v>46</v>
      </c>
      <c r="J3389" s="8">
        <v>35</v>
      </c>
      <c r="K3389" s="9">
        <v>1610</v>
      </c>
      <c r="L3389" s="9">
        <v>724.49999999999989</v>
      </c>
      <c r="M3389" s="10">
        <v>0.44999999999999996</v>
      </c>
      <c r="N3389" s="4" t="s">
        <v>83</v>
      </c>
      <c r="O3389" s="4" t="str">
        <f>TEXT(Table1[[#This Row],[Invoice Date]],"yyyy")</f>
        <v>2021</v>
      </c>
      <c r="P3389" s="4" t="str">
        <f>TEXT(Table1[[#This Row],[Invoice Date]],"mmm")</f>
        <v>Apr</v>
      </c>
      <c r="Q3389" s="27">
        <f>WEEKNUM(Table1[[#This Row],[Invoice Date]]) + IF(YEAR(Table1[[#This Row],[Invoice Date]])=2021, 52, 0)</f>
        <v>67</v>
      </c>
    </row>
    <row r="3390" spans="2:17" ht="14.25" customHeight="1" x14ac:dyDescent="0.3">
      <c r="B3390" s="4" t="s">
        <v>26</v>
      </c>
      <c r="C3390" s="33">
        <v>1197831</v>
      </c>
      <c r="D3390" s="5">
        <v>44290</v>
      </c>
      <c r="E3390" s="4" t="s">
        <v>15</v>
      </c>
      <c r="F3390" s="4" t="s">
        <v>125</v>
      </c>
      <c r="G3390" s="4" t="s">
        <v>126</v>
      </c>
      <c r="H3390" s="6" t="s">
        <v>20</v>
      </c>
      <c r="I3390" s="7">
        <v>29</v>
      </c>
      <c r="J3390" s="8">
        <v>56</v>
      </c>
      <c r="K3390" s="9">
        <v>1624</v>
      </c>
      <c r="L3390" s="9">
        <v>698.31999999999994</v>
      </c>
      <c r="M3390" s="10">
        <v>0.43</v>
      </c>
      <c r="N3390" s="4" t="s">
        <v>83</v>
      </c>
      <c r="O3390" s="4" t="str">
        <f>TEXT(Table1[[#This Row],[Invoice Date]],"yyyy")</f>
        <v>2021</v>
      </c>
      <c r="P3390" s="4" t="str">
        <f>TEXT(Table1[[#This Row],[Invoice Date]],"mmm")</f>
        <v>Apr</v>
      </c>
      <c r="Q3390" s="27">
        <f>WEEKNUM(Table1[[#This Row],[Invoice Date]]) + IF(YEAR(Table1[[#This Row],[Invoice Date]])=2021, 52, 0)</f>
        <v>67</v>
      </c>
    </row>
    <row r="3391" spans="2:17" ht="14.25" customHeight="1" x14ac:dyDescent="0.3">
      <c r="B3391" s="4" t="s">
        <v>26</v>
      </c>
      <c r="C3391" s="33">
        <v>1197831</v>
      </c>
      <c r="D3391" s="5">
        <v>44290</v>
      </c>
      <c r="E3391" s="4" t="s">
        <v>15</v>
      </c>
      <c r="F3391" s="4" t="s">
        <v>125</v>
      </c>
      <c r="G3391" s="4" t="s">
        <v>126</v>
      </c>
      <c r="H3391" s="6" t="s">
        <v>19</v>
      </c>
      <c r="I3391" s="7">
        <v>30</v>
      </c>
      <c r="J3391" s="8">
        <v>64</v>
      </c>
      <c r="K3391" s="9">
        <v>1920</v>
      </c>
      <c r="L3391" s="9">
        <v>844.8</v>
      </c>
      <c r="M3391" s="10">
        <v>0.44</v>
      </c>
      <c r="N3391" s="4" t="s">
        <v>24</v>
      </c>
      <c r="O3391" s="4" t="str">
        <f>TEXT(Table1[[#This Row],[Invoice Date]],"yyyy")</f>
        <v>2021</v>
      </c>
      <c r="P3391" s="4" t="str">
        <f>TEXT(Table1[[#This Row],[Invoice Date]],"mmm")</f>
        <v>Apr</v>
      </c>
      <c r="Q3391" s="27">
        <f>WEEKNUM(Table1[[#This Row],[Invoice Date]]) + IF(YEAR(Table1[[#This Row],[Invoice Date]])=2021, 52, 0)</f>
        <v>67</v>
      </c>
    </row>
    <row r="3392" spans="2:17" ht="14.25" customHeight="1" x14ac:dyDescent="0.3">
      <c r="B3392" s="4" t="s">
        <v>26</v>
      </c>
      <c r="C3392" s="33">
        <v>1197831</v>
      </c>
      <c r="D3392" s="5">
        <v>44290</v>
      </c>
      <c r="E3392" s="4" t="s">
        <v>15</v>
      </c>
      <c r="F3392" s="4" t="s">
        <v>125</v>
      </c>
      <c r="G3392" s="4" t="s">
        <v>126</v>
      </c>
      <c r="H3392" s="6" t="s">
        <v>19</v>
      </c>
      <c r="I3392" s="7">
        <v>38</v>
      </c>
      <c r="J3392" s="8">
        <v>58</v>
      </c>
      <c r="K3392" s="9">
        <v>2204</v>
      </c>
      <c r="L3392" s="9">
        <v>1212.2</v>
      </c>
      <c r="M3392" s="10">
        <v>0.55000000000000004</v>
      </c>
      <c r="N3392" s="4" t="s">
        <v>83</v>
      </c>
      <c r="O3392" s="4" t="str">
        <f>TEXT(Table1[[#This Row],[Invoice Date]],"yyyy")</f>
        <v>2021</v>
      </c>
      <c r="P3392" s="4" t="str">
        <f>TEXT(Table1[[#This Row],[Invoice Date]],"mmm")</f>
        <v>Apr</v>
      </c>
      <c r="Q3392" s="27">
        <f>WEEKNUM(Table1[[#This Row],[Invoice Date]]) + IF(YEAR(Table1[[#This Row],[Invoice Date]])=2021, 52, 0)</f>
        <v>67</v>
      </c>
    </row>
    <row r="3393" spans="2:17" ht="14.25" customHeight="1" x14ac:dyDescent="0.3">
      <c r="B3393" s="4" t="s">
        <v>26</v>
      </c>
      <c r="C3393" s="33">
        <v>1197831</v>
      </c>
      <c r="D3393" s="5">
        <v>44290</v>
      </c>
      <c r="E3393" s="4" t="s">
        <v>15</v>
      </c>
      <c r="F3393" s="4" t="s">
        <v>125</v>
      </c>
      <c r="G3393" s="4" t="s">
        <v>126</v>
      </c>
      <c r="H3393" s="6" t="s">
        <v>23</v>
      </c>
      <c r="I3393" s="7">
        <v>26</v>
      </c>
      <c r="J3393" s="8">
        <v>94</v>
      </c>
      <c r="K3393" s="9">
        <v>2444</v>
      </c>
      <c r="L3393" s="9">
        <v>1026.48</v>
      </c>
      <c r="M3393" s="10">
        <v>0.42</v>
      </c>
      <c r="N3393" s="4" t="s">
        <v>24</v>
      </c>
      <c r="O3393" s="4" t="str">
        <f>TEXT(Table1[[#This Row],[Invoice Date]],"yyyy")</f>
        <v>2021</v>
      </c>
      <c r="P3393" s="4" t="str">
        <f>TEXT(Table1[[#This Row],[Invoice Date]],"mmm")</f>
        <v>Apr</v>
      </c>
      <c r="Q3393" s="27">
        <f>WEEKNUM(Table1[[#This Row],[Invoice Date]]) + IF(YEAR(Table1[[#This Row],[Invoice Date]])=2021, 52, 0)</f>
        <v>67</v>
      </c>
    </row>
    <row r="3394" spans="2:17" ht="14.25" customHeight="1" x14ac:dyDescent="0.3">
      <c r="B3394" s="4" t="s">
        <v>26</v>
      </c>
      <c r="C3394" s="33">
        <v>1197831</v>
      </c>
      <c r="D3394" s="5">
        <v>44290</v>
      </c>
      <c r="E3394" s="4" t="s">
        <v>15</v>
      </c>
      <c r="F3394" s="4" t="s">
        <v>125</v>
      </c>
      <c r="G3394" s="4" t="s">
        <v>126</v>
      </c>
      <c r="H3394" s="6" t="s">
        <v>23</v>
      </c>
      <c r="I3394" s="7">
        <v>36</v>
      </c>
      <c r="J3394" s="8">
        <v>69</v>
      </c>
      <c r="K3394" s="9">
        <v>2484</v>
      </c>
      <c r="L3394" s="9">
        <v>1242</v>
      </c>
      <c r="M3394" s="10">
        <v>0.5</v>
      </c>
      <c r="N3394" s="4" t="s">
        <v>83</v>
      </c>
      <c r="O3394" s="4" t="str">
        <f>TEXT(Table1[[#This Row],[Invoice Date]],"yyyy")</f>
        <v>2021</v>
      </c>
      <c r="P3394" s="4" t="str">
        <f>TEXT(Table1[[#This Row],[Invoice Date]],"mmm")</f>
        <v>Apr</v>
      </c>
      <c r="Q3394" s="27">
        <f>WEEKNUM(Table1[[#This Row],[Invoice Date]]) + IF(YEAR(Table1[[#This Row],[Invoice Date]])=2021, 52, 0)</f>
        <v>67</v>
      </c>
    </row>
    <row r="3395" spans="2:17" ht="14.25" customHeight="1" x14ac:dyDescent="0.3">
      <c r="B3395" s="4" t="s">
        <v>26</v>
      </c>
      <c r="C3395" s="33">
        <v>1197831</v>
      </c>
      <c r="D3395" s="5">
        <v>44290</v>
      </c>
      <c r="E3395" s="4" t="s">
        <v>15</v>
      </c>
      <c r="F3395" s="4" t="s">
        <v>125</v>
      </c>
      <c r="G3395" s="4" t="s">
        <v>126</v>
      </c>
      <c r="H3395" s="6" t="s">
        <v>17</v>
      </c>
      <c r="I3395" s="7">
        <v>28</v>
      </c>
      <c r="J3395" s="8">
        <v>155</v>
      </c>
      <c r="K3395" s="9">
        <v>4340</v>
      </c>
      <c r="L3395" s="9">
        <v>1996.4</v>
      </c>
      <c r="M3395" s="10">
        <v>0.46</v>
      </c>
      <c r="N3395" s="4" t="s">
        <v>24</v>
      </c>
      <c r="O3395" s="4" t="str">
        <f>TEXT(Table1[[#This Row],[Invoice Date]],"yyyy")</f>
        <v>2021</v>
      </c>
      <c r="P3395" s="4" t="str">
        <f>TEXT(Table1[[#This Row],[Invoice Date]],"mmm")</f>
        <v>Apr</v>
      </c>
      <c r="Q3395" s="27">
        <f>WEEKNUM(Table1[[#This Row],[Invoice Date]]) + IF(YEAR(Table1[[#This Row],[Invoice Date]])=2021, 52, 0)</f>
        <v>67</v>
      </c>
    </row>
    <row r="3396" spans="2:17" ht="14.25" customHeight="1" x14ac:dyDescent="0.3">
      <c r="B3396" s="4" t="s">
        <v>26</v>
      </c>
      <c r="C3396" s="33">
        <v>1197831</v>
      </c>
      <c r="D3396" s="5">
        <v>44290</v>
      </c>
      <c r="E3396" s="4" t="s">
        <v>27</v>
      </c>
      <c r="F3396" s="4" t="s">
        <v>55</v>
      </c>
      <c r="G3396" s="4" t="s">
        <v>56</v>
      </c>
      <c r="H3396" s="6" t="s">
        <v>19</v>
      </c>
      <c r="I3396" s="7">
        <v>20</v>
      </c>
      <c r="J3396" s="8">
        <v>240</v>
      </c>
      <c r="K3396" s="9">
        <v>4800</v>
      </c>
      <c r="L3396" s="9">
        <v>2111.9999999999995</v>
      </c>
      <c r="M3396" s="10">
        <v>0.43999999999999995</v>
      </c>
      <c r="N3396" s="4" t="s">
        <v>24</v>
      </c>
      <c r="O3396" s="4" t="str">
        <f>TEXT(Table1[[#This Row],[Invoice Date]],"yyyy")</f>
        <v>2021</v>
      </c>
      <c r="P3396" s="4" t="str">
        <f>TEXT(Table1[[#This Row],[Invoice Date]],"mmm")</f>
        <v>Apr</v>
      </c>
      <c r="Q3396" s="27">
        <f>WEEKNUM(Table1[[#This Row],[Invoice Date]]) + IF(YEAR(Table1[[#This Row],[Invoice Date]])=2021, 52, 0)</f>
        <v>67</v>
      </c>
    </row>
    <row r="3397" spans="2:17" ht="14.25" customHeight="1" x14ac:dyDescent="0.3">
      <c r="B3397" s="4" t="s">
        <v>26</v>
      </c>
      <c r="C3397" s="33">
        <v>1197831</v>
      </c>
      <c r="D3397" s="5">
        <v>44290</v>
      </c>
      <c r="E3397" s="4" t="s">
        <v>27</v>
      </c>
      <c r="F3397" s="4" t="s">
        <v>55</v>
      </c>
      <c r="G3397" s="4" t="s">
        <v>56</v>
      </c>
      <c r="H3397" s="6" t="s">
        <v>19</v>
      </c>
      <c r="I3397" s="7">
        <v>23</v>
      </c>
      <c r="J3397" s="8">
        <v>218</v>
      </c>
      <c r="K3397" s="9">
        <v>5014</v>
      </c>
      <c r="L3397" s="9">
        <v>2507</v>
      </c>
      <c r="M3397" s="10">
        <v>0.5</v>
      </c>
      <c r="N3397" s="4" t="s">
        <v>83</v>
      </c>
      <c r="O3397" s="4" t="str">
        <f>TEXT(Table1[[#This Row],[Invoice Date]],"yyyy")</f>
        <v>2021</v>
      </c>
      <c r="P3397" s="4" t="str">
        <f>TEXT(Table1[[#This Row],[Invoice Date]],"mmm")</f>
        <v>Apr</v>
      </c>
      <c r="Q3397" s="27">
        <f>WEEKNUM(Table1[[#This Row],[Invoice Date]]) + IF(YEAR(Table1[[#This Row],[Invoice Date]])=2021, 52, 0)</f>
        <v>67</v>
      </c>
    </row>
    <row r="3398" spans="2:17" ht="14.25" customHeight="1" x14ac:dyDescent="0.3">
      <c r="B3398" s="4" t="s">
        <v>26</v>
      </c>
      <c r="C3398" s="33">
        <v>1197831</v>
      </c>
      <c r="D3398" s="5">
        <v>44290</v>
      </c>
      <c r="E3398" s="4" t="s">
        <v>15</v>
      </c>
      <c r="F3398" s="4" t="s">
        <v>125</v>
      </c>
      <c r="G3398" s="4" t="s">
        <v>126</v>
      </c>
      <c r="H3398" s="6" t="s">
        <v>17</v>
      </c>
      <c r="I3398" s="7">
        <v>36</v>
      </c>
      <c r="J3398" s="8">
        <v>150</v>
      </c>
      <c r="K3398" s="9">
        <v>5400</v>
      </c>
      <c r="L3398" s="9">
        <v>2700</v>
      </c>
      <c r="M3398" s="10">
        <v>0.5</v>
      </c>
      <c r="N3398" s="4" t="s">
        <v>83</v>
      </c>
      <c r="O3398" s="4" t="str">
        <f>TEXT(Table1[[#This Row],[Invoice Date]],"yyyy")</f>
        <v>2021</v>
      </c>
      <c r="P3398" s="4" t="str">
        <f>TEXT(Table1[[#This Row],[Invoice Date]],"mmm")</f>
        <v>Apr</v>
      </c>
      <c r="Q3398" s="27">
        <f>WEEKNUM(Table1[[#This Row],[Invoice Date]]) + IF(YEAR(Table1[[#This Row],[Invoice Date]])=2021, 52, 0)</f>
        <v>67</v>
      </c>
    </row>
    <row r="3399" spans="2:17" ht="14.25" customHeight="1" x14ac:dyDescent="0.3">
      <c r="B3399" s="4" t="s">
        <v>26</v>
      </c>
      <c r="C3399" s="33">
        <v>1197831</v>
      </c>
      <c r="D3399" s="5">
        <v>44290</v>
      </c>
      <c r="E3399" s="4" t="s">
        <v>15</v>
      </c>
      <c r="F3399" s="4" t="s">
        <v>125</v>
      </c>
      <c r="G3399" s="4" t="s">
        <v>126</v>
      </c>
      <c r="H3399" s="6" t="s">
        <v>21</v>
      </c>
      <c r="I3399" s="7">
        <v>35</v>
      </c>
      <c r="J3399" s="8">
        <v>125</v>
      </c>
      <c r="K3399" s="9">
        <v>43750</v>
      </c>
      <c r="L3399" s="9">
        <v>13125</v>
      </c>
      <c r="M3399" s="10">
        <v>0.3</v>
      </c>
      <c r="N3399" s="4" t="s">
        <v>18</v>
      </c>
      <c r="O3399" s="4" t="str">
        <f>TEXT(Table1[[#This Row],[Invoice Date]],"yyyy")</f>
        <v>2021</v>
      </c>
      <c r="P3399" s="4" t="str">
        <f>TEXT(Table1[[#This Row],[Invoice Date]],"mmm")</f>
        <v>Apr</v>
      </c>
      <c r="Q3399" s="27">
        <f>WEEKNUM(Table1[[#This Row],[Invoice Date]]) + IF(YEAR(Table1[[#This Row],[Invoice Date]])=2021, 52, 0)</f>
        <v>67</v>
      </c>
    </row>
    <row r="3400" spans="2:17" ht="14.25" customHeight="1" x14ac:dyDescent="0.3">
      <c r="B3400" s="4" t="s">
        <v>26</v>
      </c>
      <c r="C3400" s="33">
        <v>1197831</v>
      </c>
      <c r="D3400" s="5">
        <v>44290</v>
      </c>
      <c r="E3400" s="4" t="s">
        <v>15</v>
      </c>
      <c r="F3400" s="4" t="s">
        <v>125</v>
      </c>
      <c r="G3400" s="4" t="s">
        <v>126</v>
      </c>
      <c r="H3400" s="6" t="s">
        <v>20</v>
      </c>
      <c r="I3400" s="7">
        <v>30.000000000000004</v>
      </c>
      <c r="J3400" s="8">
        <v>200</v>
      </c>
      <c r="K3400" s="9">
        <v>60000.000000000007</v>
      </c>
      <c r="L3400" s="9">
        <v>18000</v>
      </c>
      <c r="M3400" s="10">
        <v>0.3</v>
      </c>
      <c r="N3400" s="4" t="s">
        <v>18</v>
      </c>
      <c r="O3400" s="4" t="str">
        <f>TEXT(Table1[[#This Row],[Invoice Date]],"yyyy")</f>
        <v>2021</v>
      </c>
      <c r="P3400" s="4" t="str">
        <f>TEXT(Table1[[#This Row],[Invoice Date]],"mmm")</f>
        <v>Apr</v>
      </c>
      <c r="Q3400" s="27">
        <f>WEEKNUM(Table1[[#This Row],[Invoice Date]]) + IF(YEAR(Table1[[#This Row],[Invoice Date]])=2021, 52, 0)</f>
        <v>67</v>
      </c>
    </row>
    <row r="3401" spans="2:17" ht="14.25" customHeight="1" x14ac:dyDescent="0.3">
      <c r="B3401" s="4" t="s">
        <v>26</v>
      </c>
      <c r="C3401" s="33">
        <v>1197831</v>
      </c>
      <c r="D3401" s="5">
        <v>44290</v>
      </c>
      <c r="E3401" s="4" t="s">
        <v>15</v>
      </c>
      <c r="F3401" s="4" t="s">
        <v>125</v>
      </c>
      <c r="G3401" s="4" t="s">
        <v>126</v>
      </c>
      <c r="H3401" s="6" t="s">
        <v>22</v>
      </c>
      <c r="I3401" s="7">
        <v>50</v>
      </c>
      <c r="J3401" s="8">
        <v>125</v>
      </c>
      <c r="K3401" s="9">
        <v>62500</v>
      </c>
      <c r="L3401" s="9">
        <v>18750</v>
      </c>
      <c r="M3401" s="10">
        <v>0.3</v>
      </c>
      <c r="N3401" s="4" t="s">
        <v>18</v>
      </c>
      <c r="O3401" s="4" t="str">
        <f>TEXT(Table1[[#This Row],[Invoice Date]],"yyyy")</f>
        <v>2021</v>
      </c>
      <c r="P3401" s="4" t="str">
        <f>TEXT(Table1[[#This Row],[Invoice Date]],"mmm")</f>
        <v>Apr</v>
      </c>
      <c r="Q3401" s="27">
        <f>WEEKNUM(Table1[[#This Row],[Invoice Date]]) + IF(YEAR(Table1[[#This Row],[Invoice Date]])=2021, 52, 0)</f>
        <v>67</v>
      </c>
    </row>
    <row r="3402" spans="2:17" ht="14.25" customHeight="1" x14ac:dyDescent="0.3">
      <c r="B3402" s="4" t="s">
        <v>26</v>
      </c>
      <c r="C3402" s="33">
        <v>1197831</v>
      </c>
      <c r="D3402" s="5">
        <v>44290</v>
      </c>
      <c r="E3402" s="4" t="s">
        <v>15</v>
      </c>
      <c r="F3402" s="4" t="s">
        <v>125</v>
      </c>
      <c r="G3402" s="4" t="s">
        <v>126</v>
      </c>
      <c r="H3402" s="6" t="s">
        <v>19</v>
      </c>
      <c r="I3402" s="7">
        <v>40</v>
      </c>
      <c r="J3402" s="8">
        <v>200</v>
      </c>
      <c r="K3402" s="9">
        <v>80000</v>
      </c>
      <c r="L3402" s="9">
        <v>32000</v>
      </c>
      <c r="M3402" s="10">
        <v>0.4</v>
      </c>
      <c r="N3402" s="4" t="s">
        <v>18</v>
      </c>
      <c r="O3402" s="4" t="str">
        <f>TEXT(Table1[[#This Row],[Invoice Date]],"yyyy")</f>
        <v>2021</v>
      </c>
      <c r="P3402" s="4" t="str">
        <f>TEXT(Table1[[#This Row],[Invoice Date]],"mmm")</f>
        <v>Apr</v>
      </c>
      <c r="Q3402" s="27">
        <f>WEEKNUM(Table1[[#This Row],[Invoice Date]]) + IF(YEAR(Table1[[#This Row],[Invoice Date]])=2021, 52, 0)</f>
        <v>67</v>
      </c>
    </row>
    <row r="3403" spans="2:17" ht="14.25" customHeight="1" x14ac:dyDescent="0.3">
      <c r="B3403" s="4" t="s">
        <v>26</v>
      </c>
      <c r="C3403" s="33">
        <v>1197831</v>
      </c>
      <c r="D3403" s="5">
        <v>44290</v>
      </c>
      <c r="E3403" s="4" t="s">
        <v>15</v>
      </c>
      <c r="F3403" s="4" t="s">
        <v>125</v>
      </c>
      <c r="G3403" s="4" t="s">
        <v>126</v>
      </c>
      <c r="H3403" s="6" t="s">
        <v>23</v>
      </c>
      <c r="I3403" s="7">
        <v>40</v>
      </c>
      <c r="J3403" s="8">
        <v>275</v>
      </c>
      <c r="K3403" s="9">
        <v>110000</v>
      </c>
      <c r="L3403" s="9">
        <v>38500</v>
      </c>
      <c r="M3403" s="10">
        <v>0.35</v>
      </c>
      <c r="N3403" s="4" t="s">
        <v>18</v>
      </c>
      <c r="O3403" s="4" t="str">
        <f>TEXT(Table1[[#This Row],[Invoice Date]],"yyyy")</f>
        <v>2021</v>
      </c>
      <c r="P3403" s="4" t="str">
        <f>TEXT(Table1[[#This Row],[Invoice Date]],"mmm")</f>
        <v>Apr</v>
      </c>
      <c r="Q3403" s="27">
        <f>WEEKNUM(Table1[[#This Row],[Invoice Date]]) + IF(YEAR(Table1[[#This Row],[Invoice Date]])=2021, 52, 0)</f>
        <v>67</v>
      </c>
    </row>
    <row r="3404" spans="2:17" ht="14.25" customHeight="1" x14ac:dyDescent="0.3">
      <c r="B3404" s="4" t="s">
        <v>26</v>
      </c>
      <c r="C3404" s="33">
        <v>1197831</v>
      </c>
      <c r="D3404" s="5">
        <v>44290</v>
      </c>
      <c r="E3404" s="4" t="s">
        <v>27</v>
      </c>
      <c r="F3404" s="4" t="s">
        <v>55</v>
      </c>
      <c r="G3404" s="4" t="s">
        <v>56</v>
      </c>
      <c r="H3404" s="6" t="s">
        <v>19</v>
      </c>
      <c r="I3404" s="7">
        <v>25.000000000000007</v>
      </c>
      <c r="J3404" s="8">
        <v>750</v>
      </c>
      <c r="K3404" s="9">
        <v>187500.00000000006</v>
      </c>
      <c r="L3404" s="9">
        <v>75000.000000000015</v>
      </c>
      <c r="M3404" s="10">
        <v>0.39999999999999997</v>
      </c>
      <c r="N3404" s="4" t="s">
        <v>24</v>
      </c>
      <c r="O3404" s="4" t="str">
        <f>TEXT(Table1[[#This Row],[Invoice Date]],"yyyy")</f>
        <v>2021</v>
      </c>
      <c r="P3404" s="4" t="str">
        <f>TEXT(Table1[[#This Row],[Invoice Date]],"mmm")</f>
        <v>Apr</v>
      </c>
      <c r="Q3404" s="27">
        <f>WEEKNUM(Table1[[#This Row],[Invoice Date]]) + IF(YEAR(Table1[[#This Row],[Invoice Date]])=2021, 52, 0)</f>
        <v>67</v>
      </c>
    </row>
    <row r="3405" spans="2:17" ht="14.25" customHeight="1" x14ac:dyDescent="0.3">
      <c r="B3405" s="4" t="s">
        <v>26</v>
      </c>
      <c r="C3405" s="33">
        <v>1197831</v>
      </c>
      <c r="D3405" s="5">
        <v>44290</v>
      </c>
      <c r="E3405" s="4" t="s">
        <v>15</v>
      </c>
      <c r="F3405" s="4" t="s">
        <v>125</v>
      </c>
      <c r="G3405" s="4" t="s">
        <v>126</v>
      </c>
      <c r="H3405" s="6" t="s">
        <v>17</v>
      </c>
      <c r="I3405" s="7">
        <v>40</v>
      </c>
      <c r="J3405" s="8">
        <v>500</v>
      </c>
      <c r="K3405" s="9">
        <v>200000</v>
      </c>
      <c r="L3405" s="9">
        <v>80000</v>
      </c>
      <c r="M3405" s="10">
        <v>0.4</v>
      </c>
      <c r="N3405" s="4" t="s">
        <v>18</v>
      </c>
      <c r="O3405" s="4" t="str">
        <f>TEXT(Table1[[#This Row],[Invoice Date]],"yyyy")</f>
        <v>2021</v>
      </c>
      <c r="P3405" s="4" t="str">
        <f>TEXT(Table1[[#This Row],[Invoice Date]],"mmm")</f>
        <v>Apr</v>
      </c>
      <c r="Q3405" s="27">
        <f>WEEKNUM(Table1[[#This Row],[Invoice Date]]) + IF(YEAR(Table1[[#This Row],[Invoice Date]])=2021, 52, 0)</f>
        <v>67</v>
      </c>
    </row>
    <row r="3406" spans="2:17" ht="14.25" customHeight="1" x14ac:dyDescent="0.3">
      <c r="B3406" s="4" t="s">
        <v>30</v>
      </c>
      <c r="C3406" s="34">
        <v>1128299</v>
      </c>
      <c r="D3406" s="5">
        <v>44291</v>
      </c>
      <c r="E3406" s="4" t="s">
        <v>31</v>
      </c>
      <c r="F3406" s="4" t="s">
        <v>84</v>
      </c>
      <c r="G3406" s="4" t="s">
        <v>85</v>
      </c>
      <c r="H3406" s="6" t="s">
        <v>21</v>
      </c>
      <c r="I3406" s="7">
        <v>20</v>
      </c>
      <c r="J3406" s="8">
        <v>116</v>
      </c>
      <c r="K3406" s="9">
        <v>2320</v>
      </c>
      <c r="L3406" s="9">
        <v>1136.8</v>
      </c>
      <c r="M3406" s="10">
        <v>0.49</v>
      </c>
      <c r="N3406" s="4" t="s">
        <v>24</v>
      </c>
      <c r="O3406" s="4" t="str">
        <f>TEXT(Table1[[#This Row],[Invoice Date]],"yyyy")</f>
        <v>2021</v>
      </c>
      <c r="P3406" s="4" t="str">
        <f>TEXT(Table1[[#This Row],[Invoice Date]],"mmm")</f>
        <v>Apr</v>
      </c>
      <c r="Q3406" s="27">
        <f>WEEKNUM(Table1[[#This Row],[Invoice Date]]) + IF(YEAR(Table1[[#This Row],[Invoice Date]])=2021, 52, 0)</f>
        <v>67</v>
      </c>
    </row>
    <row r="3407" spans="2:17" ht="14.25" customHeight="1" x14ac:dyDescent="0.3">
      <c r="B3407" s="4" t="s">
        <v>30</v>
      </c>
      <c r="C3407" s="34">
        <v>1128299</v>
      </c>
      <c r="D3407" s="5">
        <v>44291</v>
      </c>
      <c r="E3407" s="4" t="s">
        <v>31</v>
      </c>
      <c r="F3407" s="4" t="s">
        <v>84</v>
      </c>
      <c r="G3407" s="4" t="s">
        <v>85</v>
      </c>
      <c r="H3407" s="6" t="s">
        <v>22</v>
      </c>
      <c r="I3407" s="7">
        <v>34</v>
      </c>
      <c r="J3407" s="8">
        <v>72</v>
      </c>
      <c r="K3407" s="9">
        <v>2448</v>
      </c>
      <c r="L3407" s="9">
        <v>1052.6399999999999</v>
      </c>
      <c r="M3407" s="10">
        <v>0.43</v>
      </c>
      <c r="N3407" s="4" t="s">
        <v>83</v>
      </c>
      <c r="O3407" s="4" t="str">
        <f>TEXT(Table1[[#This Row],[Invoice Date]],"yyyy")</f>
        <v>2021</v>
      </c>
      <c r="P3407" s="4" t="str">
        <f>TEXT(Table1[[#This Row],[Invoice Date]],"mmm")</f>
        <v>Apr</v>
      </c>
      <c r="Q3407" s="27">
        <f>WEEKNUM(Table1[[#This Row],[Invoice Date]]) + IF(YEAR(Table1[[#This Row],[Invoice Date]])=2021, 52, 0)</f>
        <v>67</v>
      </c>
    </row>
    <row r="3408" spans="2:17" ht="14.25" customHeight="1" x14ac:dyDescent="0.3">
      <c r="B3408" s="4" t="s">
        <v>30</v>
      </c>
      <c r="C3408" s="34">
        <v>1128299</v>
      </c>
      <c r="D3408" s="5">
        <v>44291</v>
      </c>
      <c r="E3408" s="4" t="s">
        <v>31</v>
      </c>
      <c r="F3408" s="4" t="s">
        <v>84</v>
      </c>
      <c r="G3408" s="4" t="s">
        <v>85</v>
      </c>
      <c r="H3408" s="6" t="s">
        <v>22</v>
      </c>
      <c r="I3408" s="7">
        <v>27</v>
      </c>
      <c r="J3408" s="8">
        <v>91</v>
      </c>
      <c r="K3408" s="9">
        <v>2457</v>
      </c>
      <c r="L3408" s="9">
        <v>786.24</v>
      </c>
      <c r="M3408" s="10">
        <v>0.32</v>
      </c>
      <c r="N3408" s="4" t="s">
        <v>24</v>
      </c>
      <c r="O3408" s="4" t="str">
        <f>TEXT(Table1[[#This Row],[Invoice Date]],"yyyy")</f>
        <v>2021</v>
      </c>
      <c r="P3408" s="4" t="str">
        <f>TEXT(Table1[[#This Row],[Invoice Date]],"mmm")</f>
        <v>Apr</v>
      </c>
      <c r="Q3408" s="27">
        <f>WEEKNUM(Table1[[#This Row],[Invoice Date]]) + IF(YEAR(Table1[[#This Row],[Invoice Date]])=2021, 52, 0)</f>
        <v>67</v>
      </c>
    </row>
    <row r="3409" spans="2:17" ht="14.25" customHeight="1" x14ac:dyDescent="0.3">
      <c r="B3409" s="4" t="s">
        <v>26</v>
      </c>
      <c r="C3409" s="33">
        <v>1197831</v>
      </c>
      <c r="D3409" s="5">
        <v>44291</v>
      </c>
      <c r="E3409" s="4" t="s">
        <v>27</v>
      </c>
      <c r="F3409" s="4" t="s">
        <v>55</v>
      </c>
      <c r="G3409" s="4" t="s">
        <v>56</v>
      </c>
      <c r="H3409" s="6" t="s">
        <v>20</v>
      </c>
      <c r="I3409" s="7">
        <v>14</v>
      </c>
      <c r="J3409" s="8">
        <v>204</v>
      </c>
      <c r="K3409" s="9">
        <v>2856</v>
      </c>
      <c r="L3409" s="9">
        <v>1313.76</v>
      </c>
      <c r="M3409" s="10">
        <v>0.45999999999999996</v>
      </c>
      <c r="N3409" s="4" t="s">
        <v>24</v>
      </c>
      <c r="O3409" s="4" t="str">
        <f>TEXT(Table1[[#This Row],[Invoice Date]],"yyyy")</f>
        <v>2021</v>
      </c>
      <c r="P3409" s="4" t="str">
        <f>TEXT(Table1[[#This Row],[Invoice Date]],"mmm")</f>
        <v>Apr</v>
      </c>
      <c r="Q3409" s="27">
        <f>WEEKNUM(Table1[[#This Row],[Invoice Date]]) + IF(YEAR(Table1[[#This Row],[Invoice Date]])=2021, 52, 0)</f>
        <v>67</v>
      </c>
    </row>
    <row r="3410" spans="2:17" ht="14.25" customHeight="1" x14ac:dyDescent="0.3">
      <c r="B3410" s="4" t="s">
        <v>30</v>
      </c>
      <c r="C3410" s="34">
        <v>1128299</v>
      </c>
      <c r="D3410" s="5">
        <v>44291</v>
      </c>
      <c r="E3410" s="4" t="s">
        <v>31</v>
      </c>
      <c r="F3410" s="4" t="s">
        <v>84</v>
      </c>
      <c r="G3410" s="4" t="s">
        <v>85</v>
      </c>
      <c r="H3410" s="6" t="s">
        <v>20</v>
      </c>
      <c r="I3410" s="7">
        <v>19</v>
      </c>
      <c r="J3410" s="8">
        <v>162</v>
      </c>
      <c r="K3410" s="9">
        <v>3078</v>
      </c>
      <c r="L3410" s="9">
        <v>1138.8599999999999</v>
      </c>
      <c r="M3410" s="10">
        <v>0.37</v>
      </c>
      <c r="N3410" s="4" t="s">
        <v>24</v>
      </c>
      <c r="O3410" s="4" t="str">
        <f>TEXT(Table1[[#This Row],[Invoice Date]],"yyyy")</f>
        <v>2021</v>
      </c>
      <c r="P3410" s="4" t="str">
        <f>TEXT(Table1[[#This Row],[Invoice Date]],"mmm")</f>
        <v>Apr</v>
      </c>
      <c r="Q3410" s="27">
        <f>WEEKNUM(Table1[[#This Row],[Invoice Date]]) + IF(YEAR(Table1[[#This Row],[Invoice Date]])=2021, 52, 0)</f>
        <v>67</v>
      </c>
    </row>
    <row r="3411" spans="2:17" ht="14.25" customHeight="1" x14ac:dyDescent="0.3">
      <c r="B3411" s="4" t="s">
        <v>30</v>
      </c>
      <c r="C3411" s="34">
        <v>1128299</v>
      </c>
      <c r="D3411" s="5">
        <v>44291</v>
      </c>
      <c r="E3411" s="4" t="s">
        <v>31</v>
      </c>
      <c r="F3411" s="4" t="s">
        <v>84</v>
      </c>
      <c r="G3411" s="4" t="s">
        <v>85</v>
      </c>
      <c r="H3411" s="6" t="s">
        <v>17</v>
      </c>
      <c r="I3411" s="7">
        <v>15</v>
      </c>
      <c r="J3411" s="8">
        <v>215</v>
      </c>
      <c r="K3411" s="9">
        <v>3225</v>
      </c>
      <c r="L3411" s="9">
        <v>1354.5</v>
      </c>
      <c r="M3411" s="10">
        <v>0.42</v>
      </c>
      <c r="N3411" s="4" t="s">
        <v>24</v>
      </c>
      <c r="O3411" s="4" t="str">
        <f>TEXT(Table1[[#This Row],[Invoice Date]],"yyyy")</f>
        <v>2021</v>
      </c>
      <c r="P3411" s="4" t="str">
        <f>TEXT(Table1[[#This Row],[Invoice Date]],"mmm")</f>
        <v>Apr</v>
      </c>
      <c r="Q3411" s="27">
        <f>WEEKNUM(Table1[[#This Row],[Invoice Date]]) + IF(YEAR(Table1[[#This Row],[Invoice Date]])=2021, 52, 0)</f>
        <v>67</v>
      </c>
    </row>
    <row r="3412" spans="2:17" ht="14.25" customHeight="1" x14ac:dyDescent="0.3">
      <c r="B3412" s="4" t="s">
        <v>30</v>
      </c>
      <c r="C3412" s="34">
        <v>1128299</v>
      </c>
      <c r="D3412" s="5">
        <v>44291</v>
      </c>
      <c r="E3412" s="4" t="s">
        <v>31</v>
      </c>
      <c r="F3412" s="4" t="s">
        <v>84</v>
      </c>
      <c r="G3412" s="4" t="s">
        <v>85</v>
      </c>
      <c r="H3412" s="6" t="s">
        <v>21</v>
      </c>
      <c r="I3412" s="7">
        <v>29</v>
      </c>
      <c r="J3412" s="8">
        <v>113</v>
      </c>
      <c r="K3412" s="9">
        <v>3277</v>
      </c>
      <c r="L3412" s="9">
        <v>1802.3500000000001</v>
      </c>
      <c r="M3412" s="10">
        <v>0.55000000000000004</v>
      </c>
      <c r="N3412" s="4" t="s">
        <v>83</v>
      </c>
      <c r="O3412" s="4" t="str">
        <f>TEXT(Table1[[#This Row],[Invoice Date]],"yyyy")</f>
        <v>2021</v>
      </c>
      <c r="P3412" s="4" t="str">
        <f>TEXT(Table1[[#This Row],[Invoice Date]],"mmm")</f>
        <v>Apr</v>
      </c>
      <c r="Q3412" s="27">
        <f>WEEKNUM(Table1[[#This Row],[Invoice Date]]) + IF(YEAR(Table1[[#This Row],[Invoice Date]])=2021, 52, 0)</f>
        <v>67</v>
      </c>
    </row>
    <row r="3413" spans="2:17" ht="14.25" customHeight="1" x14ac:dyDescent="0.3">
      <c r="B3413" s="4" t="s">
        <v>30</v>
      </c>
      <c r="C3413" s="34">
        <v>1128299</v>
      </c>
      <c r="D3413" s="5">
        <v>44291</v>
      </c>
      <c r="E3413" s="4" t="s">
        <v>31</v>
      </c>
      <c r="F3413" s="4" t="s">
        <v>84</v>
      </c>
      <c r="G3413" s="4" t="s">
        <v>85</v>
      </c>
      <c r="H3413" s="6" t="s">
        <v>20</v>
      </c>
      <c r="I3413" s="7">
        <v>24</v>
      </c>
      <c r="J3413" s="8">
        <v>138</v>
      </c>
      <c r="K3413" s="9">
        <v>3312</v>
      </c>
      <c r="L3413" s="9">
        <v>1556.6399999999999</v>
      </c>
      <c r="M3413" s="10">
        <v>0.47</v>
      </c>
      <c r="N3413" s="4" t="s">
        <v>83</v>
      </c>
      <c r="O3413" s="4" t="str">
        <f>TEXT(Table1[[#This Row],[Invoice Date]],"yyyy")</f>
        <v>2021</v>
      </c>
      <c r="P3413" s="4" t="str">
        <f>TEXT(Table1[[#This Row],[Invoice Date]],"mmm")</f>
        <v>Apr</v>
      </c>
      <c r="Q3413" s="27">
        <f>WEEKNUM(Table1[[#This Row],[Invoice Date]]) + IF(YEAR(Table1[[#This Row],[Invoice Date]])=2021, 52, 0)</f>
        <v>67</v>
      </c>
    </row>
    <row r="3414" spans="2:17" ht="14.25" customHeight="1" x14ac:dyDescent="0.3">
      <c r="B3414" s="4" t="s">
        <v>26</v>
      </c>
      <c r="C3414" s="33">
        <v>1197831</v>
      </c>
      <c r="D3414" s="5">
        <v>44291</v>
      </c>
      <c r="E3414" s="4" t="s">
        <v>27</v>
      </c>
      <c r="F3414" s="4" t="s">
        <v>55</v>
      </c>
      <c r="G3414" s="4" t="s">
        <v>56</v>
      </c>
      <c r="H3414" s="6" t="s">
        <v>20</v>
      </c>
      <c r="I3414" s="7">
        <v>19</v>
      </c>
      <c r="J3414" s="8">
        <v>180</v>
      </c>
      <c r="K3414" s="9">
        <v>3420</v>
      </c>
      <c r="L3414" s="9">
        <v>1846.8000000000002</v>
      </c>
      <c r="M3414" s="10">
        <v>0.54</v>
      </c>
      <c r="N3414" s="4" t="s">
        <v>83</v>
      </c>
      <c r="O3414" s="4" t="str">
        <f>TEXT(Table1[[#This Row],[Invoice Date]],"yyyy")</f>
        <v>2021</v>
      </c>
      <c r="P3414" s="4" t="str">
        <f>TEXT(Table1[[#This Row],[Invoice Date]],"mmm")</f>
        <v>Apr</v>
      </c>
      <c r="Q3414" s="27">
        <f>WEEKNUM(Table1[[#This Row],[Invoice Date]]) + IF(YEAR(Table1[[#This Row],[Invoice Date]])=2021, 52, 0)</f>
        <v>67</v>
      </c>
    </row>
    <row r="3415" spans="2:17" ht="14.25" customHeight="1" x14ac:dyDescent="0.3">
      <c r="B3415" s="4" t="s">
        <v>30</v>
      </c>
      <c r="C3415" s="34">
        <v>1128299</v>
      </c>
      <c r="D3415" s="5">
        <v>44291</v>
      </c>
      <c r="E3415" s="4" t="s">
        <v>31</v>
      </c>
      <c r="F3415" s="4" t="s">
        <v>84</v>
      </c>
      <c r="G3415" s="4" t="s">
        <v>85</v>
      </c>
      <c r="H3415" s="6" t="s">
        <v>17</v>
      </c>
      <c r="I3415" s="7">
        <v>19</v>
      </c>
      <c r="J3415" s="8">
        <v>195</v>
      </c>
      <c r="K3415" s="9">
        <v>3705</v>
      </c>
      <c r="L3415" s="9">
        <v>1741.35</v>
      </c>
      <c r="M3415" s="10">
        <v>0.47</v>
      </c>
      <c r="N3415" s="4" t="s">
        <v>83</v>
      </c>
      <c r="O3415" s="4" t="str">
        <f>TEXT(Table1[[#This Row],[Invoice Date]],"yyyy")</f>
        <v>2021</v>
      </c>
      <c r="P3415" s="4" t="str">
        <f>TEXT(Table1[[#This Row],[Invoice Date]],"mmm")</f>
        <v>Apr</v>
      </c>
      <c r="Q3415" s="27">
        <f>WEEKNUM(Table1[[#This Row],[Invoice Date]]) + IF(YEAR(Table1[[#This Row],[Invoice Date]])=2021, 52, 0)</f>
        <v>67</v>
      </c>
    </row>
    <row r="3416" spans="2:17" ht="14.25" customHeight="1" x14ac:dyDescent="0.3">
      <c r="B3416" s="4" t="s">
        <v>30</v>
      </c>
      <c r="C3416" s="34">
        <v>1128299</v>
      </c>
      <c r="D3416" s="5">
        <v>44291</v>
      </c>
      <c r="E3416" s="4" t="s">
        <v>31</v>
      </c>
      <c r="F3416" s="4" t="s">
        <v>84</v>
      </c>
      <c r="G3416" s="4" t="s">
        <v>85</v>
      </c>
      <c r="H3416" s="6" t="s">
        <v>23</v>
      </c>
      <c r="I3416" s="7">
        <v>28</v>
      </c>
      <c r="J3416" s="8">
        <v>138</v>
      </c>
      <c r="K3416" s="9">
        <v>3864</v>
      </c>
      <c r="L3416" s="9">
        <v>2357.04</v>
      </c>
      <c r="M3416" s="10">
        <v>0.61</v>
      </c>
      <c r="N3416" s="4" t="s">
        <v>83</v>
      </c>
      <c r="O3416" s="4" t="str">
        <f>TEXT(Table1[[#This Row],[Invoice Date]],"yyyy")</f>
        <v>2021</v>
      </c>
      <c r="P3416" s="4" t="str">
        <f>TEXT(Table1[[#This Row],[Invoice Date]],"mmm")</f>
        <v>Apr</v>
      </c>
      <c r="Q3416" s="27">
        <f>WEEKNUM(Table1[[#This Row],[Invoice Date]]) + IF(YEAR(Table1[[#This Row],[Invoice Date]])=2021, 52, 0)</f>
        <v>67</v>
      </c>
    </row>
    <row r="3417" spans="2:17" ht="14.25" customHeight="1" x14ac:dyDescent="0.3">
      <c r="B3417" s="4" t="s">
        <v>30</v>
      </c>
      <c r="C3417" s="34">
        <v>1128299</v>
      </c>
      <c r="D3417" s="5">
        <v>44291</v>
      </c>
      <c r="E3417" s="4" t="s">
        <v>31</v>
      </c>
      <c r="F3417" s="4" t="s">
        <v>84</v>
      </c>
      <c r="G3417" s="4" t="s">
        <v>85</v>
      </c>
      <c r="H3417" s="6" t="s">
        <v>23</v>
      </c>
      <c r="I3417" s="7">
        <v>23</v>
      </c>
      <c r="J3417" s="8">
        <v>176</v>
      </c>
      <c r="K3417" s="9">
        <v>4048</v>
      </c>
      <c r="L3417" s="9">
        <v>2307.36</v>
      </c>
      <c r="M3417" s="10">
        <v>0.57000000000000006</v>
      </c>
      <c r="N3417" s="4" t="s">
        <v>24</v>
      </c>
      <c r="O3417" s="4" t="str">
        <f>TEXT(Table1[[#This Row],[Invoice Date]],"yyyy")</f>
        <v>2021</v>
      </c>
      <c r="P3417" s="4" t="str">
        <f>TEXT(Table1[[#This Row],[Invoice Date]],"mmm")</f>
        <v>Apr</v>
      </c>
      <c r="Q3417" s="27">
        <f>WEEKNUM(Table1[[#This Row],[Invoice Date]]) + IF(YEAR(Table1[[#This Row],[Invoice Date]])=2021, 52, 0)</f>
        <v>67</v>
      </c>
    </row>
    <row r="3418" spans="2:17" ht="14.25" customHeight="1" x14ac:dyDescent="0.3">
      <c r="B3418" s="4" t="s">
        <v>30</v>
      </c>
      <c r="C3418" s="34">
        <v>1128299</v>
      </c>
      <c r="D3418" s="5">
        <v>44291</v>
      </c>
      <c r="E3418" s="4" t="s">
        <v>31</v>
      </c>
      <c r="F3418" s="4" t="s">
        <v>84</v>
      </c>
      <c r="G3418" s="4" t="s">
        <v>85</v>
      </c>
      <c r="H3418" s="6" t="s">
        <v>19</v>
      </c>
      <c r="I3418" s="7">
        <v>21</v>
      </c>
      <c r="J3418" s="8">
        <v>215</v>
      </c>
      <c r="K3418" s="9">
        <v>4515</v>
      </c>
      <c r="L3418" s="9">
        <v>1760.85</v>
      </c>
      <c r="M3418" s="10">
        <v>0.38999999999999996</v>
      </c>
      <c r="N3418" s="4" t="s">
        <v>24</v>
      </c>
      <c r="O3418" s="4" t="str">
        <f>TEXT(Table1[[#This Row],[Invoice Date]],"yyyy")</f>
        <v>2021</v>
      </c>
      <c r="P3418" s="4" t="str">
        <f>TEXT(Table1[[#This Row],[Invoice Date]],"mmm")</f>
        <v>Apr</v>
      </c>
      <c r="Q3418" s="27">
        <f>WEEKNUM(Table1[[#This Row],[Invoice Date]]) + IF(YEAR(Table1[[#This Row],[Invoice Date]])=2021, 52, 0)</f>
        <v>67</v>
      </c>
    </row>
    <row r="3419" spans="2:17" ht="14.25" customHeight="1" x14ac:dyDescent="0.3">
      <c r="B3419" s="4" t="s">
        <v>30</v>
      </c>
      <c r="C3419" s="34">
        <v>1128299</v>
      </c>
      <c r="D3419" s="5">
        <v>44291</v>
      </c>
      <c r="E3419" s="4" t="s">
        <v>31</v>
      </c>
      <c r="F3419" s="4" t="s">
        <v>84</v>
      </c>
      <c r="G3419" s="4" t="s">
        <v>85</v>
      </c>
      <c r="H3419" s="6" t="s">
        <v>19</v>
      </c>
      <c r="I3419" s="7">
        <v>29</v>
      </c>
      <c r="J3419" s="8">
        <v>195</v>
      </c>
      <c r="K3419" s="9">
        <v>5655</v>
      </c>
      <c r="L3419" s="9">
        <v>2714.4</v>
      </c>
      <c r="M3419" s="10">
        <v>0.48</v>
      </c>
      <c r="N3419" s="4" t="s">
        <v>83</v>
      </c>
      <c r="O3419" s="4" t="str">
        <f>TEXT(Table1[[#This Row],[Invoice Date]],"yyyy")</f>
        <v>2021</v>
      </c>
      <c r="P3419" s="4" t="str">
        <f>TEXT(Table1[[#This Row],[Invoice Date]],"mmm")</f>
        <v>Apr</v>
      </c>
      <c r="Q3419" s="27">
        <f>WEEKNUM(Table1[[#This Row],[Invoice Date]]) + IF(YEAR(Table1[[#This Row],[Invoice Date]])=2021, 52, 0)</f>
        <v>67</v>
      </c>
    </row>
    <row r="3420" spans="2:17" ht="14.25" customHeight="1" x14ac:dyDescent="0.3">
      <c r="B3420" s="4" t="s">
        <v>30</v>
      </c>
      <c r="C3420" s="34">
        <v>1128299</v>
      </c>
      <c r="D3420" s="5">
        <v>44291</v>
      </c>
      <c r="E3420" s="4" t="s">
        <v>31</v>
      </c>
      <c r="F3420" s="4" t="s">
        <v>84</v>
      </c>
      <c r="G3420" s="4" t="s">
        <v>85</v>
      </c>
      <c r="H3420" s="6" t="s">
        <v>22</v>
      </c>
      <c r="I3420" s="7">
        <v>35</v>
      </c>
      <c r="J3420" s="8">
        <v>275</v>
      </c>
      <c r="K3420" s="9">
        <v>96250</v>
      </c>
      <c r="L3420" s="9">
        <v>28875</v>
      </c>
      <c r="M3420" s="10">
        <v>0.3</v>
      </c>
      <c r="N3420" s="4" t="s">
        <v>83</v>
      </c>
      <c r="O3420" s="4" t="str">
        <f>TEXT(Table1[[#This Row],[Invoice Date]],"yyyy")</f>
        <v>2021</v>
      </c>
      <c r="P3420" s="4" t="str">
        <f>TEXT(Table1[[#This Row],[Invoice Date]],"mmm")</f>
        <v>Apr</v>
      </c>
      <c r="Q3420" s="27">
        <f>WEEKNUM(Table1[[#This Row],[Invoice Date]]) + IF(YEAR(Table1[[#This Row],[Invoice Date]])=2021, 52, 0)</f>
        <v>67</v>
      </c>
    </row>
    <row r="3421" spans="2:17" ht="14.25" customHeight="1" x14ac:dyDescent="0.3">
      <c r="B3421" s="4" t="s">
        <v>30</v>
      </c>
      <c r="C3421" s="34">
        <v>1128299</v>
      </c>
      <c r="D3421" s="5">
        <v>44291</v>
      </c>
      <c r="E3421" s="4" t="s">
        <v>31</v>
      </c>
      <c r="F3421" s="4" t="s">
        <v>84</v>
      </c>
      <c r="G3421" s="4" t="s">
        <v>85</v>
      </c>
      <c r="H3421" s="6" t="s">
        <v>21</v>
      </c>
      <c r="I3421" s="7">
        <v>30.000000000000004</v>
      </c>
      <c r="J3421" s="8">
        <v>375</v>
      </c>
      <c r="K3421" s="9">
        <v>112500.00000000001</v>
      </c>
      <c r="L3421" s="9">
        <v>50625.000000000007</v>
      </c>
      <c r="M3421" s="10">
        <v>0.45</v>
      </c>
      <c r="N3421" s="4" t="s">
        <v>83</v>
      </c>
      <c r="O3421" s="4" t="str">
        <f>TEXT(Table1[[#This Row],[Invoice Date]],"yyyy")</f>
        <v>2021</v>
      </c>
      <c r="P3421" s="4" t="str">
        <f>TEXT(Table1[[#This Row],[Invoice Date]],"mmm")</f>
        <v>Apr</v>
      </c>
      <c r="Q3421" s="27">
        <f>WEEKNUM(Table1[[#This Row],[Invoice Date]]) + IF(YEAR(Table1[[#This Row],[Invoice Date]])=2021, 52, 0)</f>
        <v>67</v>
      </c>
    </row>
    <row r="3422" spans="2:17" ht="14.25" customHeight="1" x14ac:dyDescent="0.3">
      <c r="B3422" s="4" t="s">
        <v>30</v>
      </c>
      <c r="C3422" s="34">
        <v>1128299</v>
      </c>
      <c r="D3422" s="5">
        <v>44291</v>
      </c>
      <c r="E3422" s="4" t="s">
        <v>31</v>
      </c>
      <c r="F3422" s="4" t="s">
        <v>84</v>
      </c>
      <c r="G3422" s="4" t="s">
        <v>85</v>
      </c>
      <c r="H3422" s="6" t="s">
        <v>20</v>
      </c>
      <c r="I3422" s="7">
        <v>24.999999999999996</v>
      </c>
      <c r="J3422" s="8">
        <v>475</v>
      </c>
      <c r="K3422" s="9">
        <v>118749.99999999999</v>
      </c>
      <c r="L3422" s="9">
        <v>41562.499999999993</v>
      </c>
      <c r="M3422" s="10">
        <v>0.35</v>
      </c>
      <c r="N3422" s="4" t="s">
        <v>83</v>
      </c>
      <c r="O3422" s="4" t="str">
        <f>TEXT(Table1[[#This Row],[Invoice Date]],"yyyy")</f>
        <v>2021</v>
      </c>
      <c r="P3422" s="4" t="str">
        <f>TEXT(Table1[[#This Row],[Invoice Date]],"mmm")</f>
        <v>Apr</v>
      </c>
      <c r="Q3422" s="27">
        <f>WEEKNUM(Table1[[#This Row],[Invoice Date]]) + IF(YEAR(Table1[[#This Row],[Invoice Date]])=2021, 52, 0)</f>
        <v>67</v>
      </c>
    </row>
    <row r="3423" spans="2:17" ht="14.25" customHeight="1" x14ac:dyDescent="0.3">
      <c r="B3423" s="4" t="s">
        <v>26</v>
      </c>
      <c r="C3423" s="33">
        <v>1197831</v>
      </c>
      <c r="D3423" s="5">
        <v>44291</v>
      </c>
      <c r="E3423" s="4" t="s">
        <v>27</v>
      </c>
      <c r="F3423" s="4" t="s">
        <v>55</v>
      </c>
      <c r="G3423" s="4" t="s">
        <v>56</v>
      </c>
      <c r="H3423" s="6" t="s">
        <v>20</v>
      </c>
      <c r="I3423" s="7">
        <v>19.999999999999996</v>
      </c>
      <c r="J3423" s="8">
        <v>600</v>
      </c>
      <c r="K3423" s="9">
        <v>119999.99999999999</v>
      </c>
      <c r="L3423" s="9">
        <v>47999.999999999993</v>
      </c>
      <c r="M3423" s="10">
        <v>0.39999999999999997</v>
      </c>
      <c r="N3423" s="4" t="s">
        <v>24</v>
      </c>
      <c r="O3423" s="4" t="str">
        <f>TEXT(Table1[[#This Row],[Invoice Date]],"yyyy")</f>
        <v>2021</v>
      </c>
      <c r="P3423" s="4" t="str">
        <f>TEXT(Table1[[#This Row],[Invoice Date]],"mmm")</f>
        <v>Apr</v>
      </c>
      <c r="Q3423" s="27">
        <f>WEEKNUM(Table1[[#This Row],[Invoice Date]]) + IF(YEAR(Table1[[#This Row],[Invoice Date]])=2021, 52, 0)</f>
        <v>67</v>
      </c>
    </row>
    <row r="3424" spans="2:17" ht="14.25" customHeight="1" x14ac:dyDescent="0.3">
      <c r="B3424" s="4" t="s">
        <v>30</v>
      </c>
      <c r="C3424" s="34">
        <v>1128299</v>
      </c>
      <c r="D3424" s="5">
        <v>44291</v>
      </c>
      <c r="E3424" s="4" t="s">
        <v>31</v>
      </c>
      <c r="F3424" s="4" t="s">
        <v>84</v>
      </c>
      <c r="G3424" s="4" t="s">
        <v>85</v>
      </c>
      <c r="H3424" s="6" t="s">
        <v>17</v>
      </c>
      <c r="I3424" s="7">
        <v>20</v>
      </c>
      <c r="J3424" s="8">
        <v>650</v>
      </c>
      <c r="K3424" s="9">
        <v>130000</v>
      </c>
      <c r="L3424" s="9">
        <v>45500</v>
      </c>
      <c r="M3424" s="10">
        <v>0.35</v>
      </c>
      <c r="N3424" s="4" t="s">
        <v>83</v>
      </c>
      <c r="O3424" s="4" t="str">
        <f>TEXT(Table1[[#This Row],[Invoice Date]],"yyyy")</f>
        <v>2021</v>
      </c>
      <c r="P3424" s="4" t="str">
        <f>TEXT(Table1[[#This Row],[Invoice Date]],"mmm")</f>
        <v>Apr</v>
      </c>
      <c r="Q3424" s="27">
        <f>WEEKNUM(Table1[[#This Row],[Invoice Date]]) + IF(YEAR(Table1[[#This Row],[Invoice Date]])=2021, 52, 0)</f>
        <v>67</v>
      </c>
    </row>
    <row r="3425" spans="2:17" ht="14.25" customHeight="1" x14ac:dyDescent="0.3">
      <c r="B3425" s="4" t="s">
        <v>30</v>
      </c>
      <c r="C3425" s="34">
        <v>1128299</v>
      </c>
      <c r="D3425" s="5">
        <v>44291</v>
      </c>
      <c r="E3425" s="4" t="s">
        <v>31</v>
      </c>
      <c r="F3425" s="4" t="s">
        <v>84</v>
      </c>
      <c r="G3425" s="4" t="s">
        <v>85</v>
      </c>
      <c r="H3425" s="6" t="s">
        <v>23</v>
      </c>
      <c r="I3425" s="7">
        <v>30.000000000000004</v>
      </c>
      <c r="J3425" s="8">
        <v>550</v>
      </c>
      <c r="K3425" s="9">
        <v>165000.00000000003</v>
      </c>
      <c r="L3425" s="9">
        <v>82500.000000000015</v>
      </c>
      <c r="M3425" s="10">
        <v>0.5</v>
      </c>
      <c r="N3425" s="4" t="s">
        <v>83</v>
      </c>
      <c r="O3425" s="4" t="str">
        <f>TEXT(Table1[[#This Row],[Invoice Date]],"yyyy")</f>
        <v>2021</v>
      </c>
      <c r="P3425" s="4" t="str">
        <f>TEXT(Table1[[#This Row],[Invoice Date]],"mmm")</f>
        <v>Apr</v>
      </c>
      <c r="Q3425" s="27">
        <f>WEEKNUM(Table1[[#This Row],[Invoice Date]]) + IF(YEAR(Table1[[#This Row],[Invoice Date]])=2021, 52, 0)</f>
        <v>67</v>
      </c>
    </row>
    <row r="3426" spans="2:17" ht="14.25" customHeight="1" x14ac:dyDescent="0.3">
      <c r="B3426" s="4" t="s">
        <v>30</v>
      </c>
      <c r="C3426" s="34">
        <v>1128299</v>
      </c>
      <c r="D3426" s="5">
        <v>44291</v>
      </c>
      <c r="E3426" s="4" t="s">
        <v>31</v>
      </c>
      <c r="F3426" s="4" t="s">
        <v>84</v>
      </c>
      <c r="G3426" s="4" t="s">
        <v>85</v>
      </c>
      <c r="H3426" s="6" t="s">
        <v>19</v>
      </c>
      <c r="I3426" s="7">
        <v>30.000000000000004</v>
      </c>
      <c r="J3426" s="8">
        <v>650</v>
      </c>
      <c r="K3426" s="9">
        <v>195000.00000000003</v>
      </c>
      <c r="L3426" s="9">
        <v>68250</v>
      </c>
      <c r="M3426" s="10">
        <v>0.35</v>
      </c>
      <c r="N3426" s="4" t="s">
        <v>83</v>
      </c>
      <c r="O3426" s="4" t="str">
        <f>TEXT(Table1[[#This Row],[Invoice Date]],"yyyy")</f>
        <v>2021</v>
      </c>
      <c r="P3426" s="4" t="str">
        <f>TEXT(Table1[[#This Row],[Invoice Date]],"mmm")</f>
        <v>Apr</v>
      </c>
      <c r="Q3426" s="27">
        <f>WEEKNUM(Table1[[#This Row],[Invoice Date]]) + IF(YEAR(Table1[[#This Row],[Invoice Date]])=2021, 52, 0)</f>
        <v>67</v>
      </c>
    </row>
    <row r="3427" spans="2:17" ht="14.25" customHeight="1" x14ac:dyDescent="0.3">
      <c r="B3427" s="4" t="s">
        <v>14</v>
      </c>
      <c r="C3427" s="33">
        <v>1185732</v>
      </c>
      <c r="D3427" s="5">
        <v>44292</v>
      </c>
      <c r="E3427" s="4" t="s">
        <v>36</v>
      </c>
      <c r="F3427" s="4" t="s">
        <v>112</v>
      </c>
      <c r="G3427" s="4" t="s">
        <v>113</v>
      </c>
      <c r="H3427" s="6" t="s">
        <v>21</v>
      </c>
      <c r="I3427" s="7">
        <v>15</v>
      </c>
      <c r="J3427" s="8">
        <v>28</v>
      </c>
      <c r="K3427" s="9">
        <v>420</v>
      </c>
      <c r="L3427" s="9">
        <v>188.99999999999997</v>
      </c>
      <c r="M3427" s="10">
        <v>0.44999999999999996</v>
      </c>
      <c r="N3427" s="4" t="s">
        <v>83</v>
      </c>
      <c r="O3427" s="4" t="str">
        <f>TEXT(Table1[[#This Row],[Invoice Date]],"yyyy")</f>
        <v>2021</v>
      </c>
      <c r="P3427" s="4" t="str">
        <f>TEXT(Table1[[#This Row],[Invoice Date]],"mmm")</f>
        <v>Apr</v>
      </c>
      <c r="Q3427" s="27">
        <f>WEEKNUM(Table1[[#This Row],[Invoice Date]]) + IF(YEAR(Table1[[#This Row],[Invoice Date]])=2021, 52, 0)</f>
        <v>67</v>
      </c>
    </row>
    <row r="3428" spans="2:17" ht="14.25" customHeight="1" x14ac:dyDescent="0.3">
      <c r="B3428" s="4" t="s">
        <v>14</v>
      </c>
      <c r="C3428" s="33">
        <v>1185732</v>
      </c>
      <c r="D3428" s="5">
        <v>44292</v>
      </c>
      <c r="E3428" s="4" t="s">
        <v>36</v>
      </c>
      <c r="F3428" s="4" t="s">
        <v>112</v>
      </c>
      <c r="G3428" s="4" t="s">
        <v>113</v>
      </c>
      <c r="H3428" s="6" t="s">
        <v>20</v>
      </c>
      <c r="I3428" s="7">
        <v>10</v>
      </c>
      <c r="J3428" s="8">
        <v>53</v>
      </c>
      <c r="K3428" s="9">
        <v>530</v>
      </c>
      <c r="L3428" s="9">
        <v>233.2</v>
      </c>
      <c r="M3428" s="10">
        <v>0.44</v>
      </c>
      <c r="N3428" s="4" t="s">
        <v>83</v>
      </c>
      <c r="O3428" s="4" t="str">
        <f>TEXT(Table1[[#This Row],[Invoice Date]],"yyyy")</f>
        <v>2021</v>
      </c>
      <c r="P3428" s="4" t="str">
        <f>TEXT(Table1[[#This Row],[Invoice Date]],"mmm")</f>
        <v>Apr</v>
      </c>
      <c r="Q3428" s="27">
        <f>WEEKNUM(Table1[[#This Row],[Invoice Date]]) + IF(YEAR(Table1[[#This Row],[Invoice Date]])=2021, 52, 0)</f>
        <v>67</v>
      </c>
    </row>
    <row r="3429" spans="2:17" ht="14.25" customHeight="1" x14ac:dyDescent="0.3">
      <c r="B3429" s="4" t="s">
        <v>14</v>
      </c>
      <c r="C3429" s="33">
        <v>1185732</v>
      </c>
      <c r="D3429" s="5">
        <v>44292</v>
      </c>
      <c r="E3429" s="4" t="s">
        <v>36</v>
      </c>
      <c r="F3429" s="4" t="s">
        <v>112</v>
      </c>
      <c r="G3429" s="4" t="s">
        <v>113</v>
      </c>
      <c r="H3429" s="6" t="s">
        <v>19</v>
      </c>
      <c r="I3429" s="7">
        <v>18</v>
      </c>
      <c r="J3429" s="8">
        <v>49</v>
      </c>
      <c r="K3429" s="9">
        <v>882</v>
      </c>
      <c r="L3429" s="9">
        <v>432.18</v>
      </c>
      <c r="M3429" s="10">
        <v>0.49</v>
      </c>
      <c r="N3429" s="4" t="s">
        <v>83</v>
      </c>
      <c r="O3429" s="4" t="str">
        <f>TEXT(Table1[[#This Row],[Invoice Date]],"yyyy")</f>
        <v>2021</v>
      </c>
      <c r="P3429" s="4" t="str">
        <f>TEXT(Table1[[#This Row],[Invoice Date]],"mmm")</f>
        <v>Apr</v>
      </c>
      <c r="Q3429" s="27">
        <f>WEEKNUM(Table1[[#This Row],[Invoice Date]]) + IF(YEAR(Table1[[#This Row],[Invoice Date]])=2021, 52, 0)</f>
        <v>67</v>
      </c>
    </row>
    <row r="3430" spans="2:17" ht="14.25" customHeight="1" x14ac:dyDescent="0.3">
      <c r="B3430" s="4" t="s">
        <v>14</v>
      </c>
      <c r="C3430" s="33">
        <v>1185732</v>
      </c>
      <c r="D3430" s="5">
        <v>44292</v>
      </c>
      <c r="E3430" s="4" t="s">
        <v>36</v>
      </c>
      <c r="F3430" s="4" t="s">
        <v>112</v>
      </c>
      <c r="G3430" s="4" t="s">
        <v>113</v>
      </c>
      <c r="H3430" s="6" t="s">
        <v>22</v>
      </c>
      <c r="I3430" s="7">
        <v>55</v>
      </c>
      <c r="J3430" s="8">
        <v>34</v>
      </c>
      <c r="K3430" s="9">
        <v>1870</v>
      </c>
      <c r="L3430" s="9">
        <v>1140.7</v>
      </c>
      <c r="M3430" s="10">
        <v>0.61</v>
      </c>
      <c r="N3430" s="4" t="s">
        <v>83</v>
      </c>
      <c r="O3430" s="4" t="str">
        <f>TEXT(Table1[[#This Row],[Invoice Date]],"yyyy")</f>
        <v>2021</v>
      </c>
      <c r="P3430" s="4" t="str">
        <f>TEXT(Table1[[#This Row],[Invoice Date]],"mmm")</f>
        <v>Apr</v>
      </c>
      <c r="Q3430" s="27">
        <f>WEEKNUM(Table1[[#This Row],[Invoice Date]]) + IF(YEAR(Table1[[#This Row],[Invoice Date]])=2021, 52, 0)</f>
        <v>67</v>
      </c>
    </row>
    <row r="3431" spans="2:17" ht="14.25" customHeight="1" x14ac:dyDescent="0.3">
      <c r="B3431" s="4" t="s">
        <v>14</v>
      </c>
      <c r="C3431" s="33">
        <v>1185732</v>
      </c>
      <c r="D3431" s="5">
        <v>44292</v>
      </c>
      <c r="E3431" s="4" t="s">
        <v>36</v>
      </c>
      <c r="F3431" s="4" t="s">
        <v>112</v>
      </c>
      <c r="G3431" s="4" t="s">
        <v>113</v>
      </c>
      <c r="H3431" s="6" t="s">
        <v>17</v>
      </c>
      <c r="I3431" s="7">
        <v>20</v>
      </c>
      <c r="J3431" s="8">
        <v>124</v>
      </c>
      <c r="K3431" s="9">
        <v>2480</v>
      </c>
      <c r="L3431" s="9">
        <v>1116</v>
      </c>
      <c r="M3431" s="10">
        <v>0.44999999999999996</v>
      </c>
      <c r="N3431" s="4" t="s">
        <v>83</v>
      </c>
      <c r="O3431" s="4" t="str">
        <f>TEXT(Table1[[#This Row],[Invoice Date]],"yyyy")</f>
        <v>2021</v>
      </c>
      <c r="P3431" s="4" t="str">
        <f>TEXT(Table1[[#This Row],[Invoice Date]],"mmm")</f>
        <v>Apr</v>
      </c>
      <c r="Q3431" s="27">
        <f>WEEKNUM(Table1[[#This Row],[Invoice Date]]) + IF(YEAR(Table1[[#This Row],[Invoice Date]])=2021, 52, 0)</f>
        <v>67</v>
      </c>
    </row>
    <row r="3432" spans="2:17" ht="14.25" customHeight="1" x14ac:dyDescent="0.3">
      <c r="B3432" s="4" t="s">
        <v>14</v>
      </c>
      <c r="C3432" s="33">
        <v>1185732</v>
      </c>
      <c r="D3432" s="5">
        <v>44292</v>
      </c>
      <c r="E3432" s="4" t="s">
        <v>36</v>
      </c>
      <c r="F3432" s="4" t="s">
        <v>112</v>
      </c>
      <c r="G3432" s="4" t="s">
        <v>113</v>
      </c>
      <c r="H3432" s="6" t="s">
        <v>23</v>
      </c>
      <c r="I3432" s="7">
        <v>46</v>
      </c>
      <c r="J3432" s="8">
        <v>63</v>
      </c>
      <c r="K3432" s="9">
        <v>2898</v>
      </c>
      <c r="L3432" s="9">
        <v>1506.96</v>
      </c>
      <c r="M3432" s="10">
        <v>0.52</v>
      </c>
      <c r="N3432" s="4" t="s">
        <v>83</v>
      </c>
      <c r="O3432" s="4" t="str">
        <f>TEXT(Table1[[#This Row],[Invoice Date]],"yyyy")</f>
        <v>2021</v>
      </c>
      <c r="P3432" s="4" t="str">
        <f>TEXT(Table1[[#This Row],[Invoice Date]],"mmm")</f>
        <v>Apr</v>
      </c>
      <c r="Q3432" s="27">
        <f>WEEKNUM(Table1[[#This Row],[Invoice Date]]) + IF(YEAR(Table1[[#This Row],[Invoice Date]])=2021, 52, 0)</f>
        <v>67</v>
      </c>
    </row>
    <row r="3433" spans="2:17" ht="14.25" customHeight="1" x14ac:dyDescent="0.3">
      <c r="B3433" s="4" t="s">
        <v>26</v>
      </c>
      <c r="C3433" s="33">
        <v>1197831</v>
      </c>
      <c r="D3433" s="5">
        <v>44292</v>
      </c>
      <c r="E3433" s="4" t="s">
        <v>27</v>
      </c>
      <c r="F3433" s="4" t="s">
        <v>55</v>
      </c>
      <c r="G3433" s="4" t="s">
        <v>56</v>
      </c>
      <c r="H3433" s="6" t="s">
        <v>21</v>
      </c>
      <c r="I3433" s="7">
        <v>20</v>
      </c>
      <c r="J3433" s="8">
        <v>179</v>
      </c>
      <c r="K3433" s="9">
        <v>3580</v>
      </c>
      <c r="L3433" s="9">
        <v>1933.2</v>
      </c>
      <c r="M3433" s="10">
        <v>0.54</v>
      </c>
      <c r="N3433" s="4" t="s">
        <v>24</v>
      </c>
      <c r="O3433" s="4" t="str">
        <f>TEXT(Table1[[#This Row],[Invoice Date]],"yyyy")</f>
        <v>2021</v>
      </c>
      <c r="P3433" s="4" t="str">
        <f>TEXT(Table1[[#This Row],[Invoice Date]],"mmm")</f>
        <v>Apr</v>
      </c>
      <c r="Q3433" s="27">
        <f>WEEKNUM(Table1[[#This Row],[Invoice Date]]) + IF(YEAR(Table1[[#This Row],[Invoice Date]])=2021, 52, 0)</f>
        <v>67</v>
      </c>
    </row>
    <row r="3434" spans="2:17" ht="14.25" customHeight="1" x14ac:dyDescent="0.3">
      <c r="B3434" s="4" t="s">
        <v>26</v>
      </c>
      <c r="C3434" s="33">
        <v>1197831</v>
      </c>
      <c r="D3434" s="5">
        <v>44292</v>
      </c>
      <c r="E3434" s="4" t="s">
        <v>27</v>
      </c>
      <c r="F3434" s="4" t="s">
        <v>55</v>
      </c>
      <c r="G3434" s="4" t="s">
        <v>56</v>
      </c>
      <c r="H3434" s="6" t="s">
        <v>21</v>
      </c>
      <c r="I3434" s="7">
        <v>27</v>
      </c>
      <c r="J3434" s="8">
        <v>142</v>
      </c>
      <c r="K3434" s="9">
        <v>3834</v>
      </c>
      <c r="L3434" s="9">
        <v>2300.4</v>
      </c>
      <c r="M3434" s="10">
        <v>0.6</v>
      </c>
      <c r="N3434" s="4" t="s">
        <v>83</v>
      </c>
      <c r="O3434" s="4" t="str">
        <f>TEXT(Table1[[#This Row],[Invoice Date]],"yyyy")</f>
        <v>2021</v>
      </c>
      <c r="P3434" s="4" t="str">
        <f>TEXT(Table1[[#This Row],[Invoice Date]],"mmm")</f>
        <v>Apr</v>
      </c>
      <c r="Q3434" s="27">
        <f>WEEKNUM(Table1[[#This Row],[Invoice Date]]) + IF(YEAR(Table1[[#This Row],[Invoice Date]])=2021, 52, 0)</f>
        <v>67</v>
      </c>
    </row>
    <row r="3435" spans="2:17" ht="14.25" customHeight="1" x14ac:dyDescent="0.3">
      <c r="B3435" s="4" t="s">
        <v>14</v>
      </c>
      <c r="C3435" s="33">
        <v>1185732</v>
      </c>
      <c r="D3435" s="5">
        <v>44292</v>
      </c>
      <c r="E3435" s="4" t="s">
        <v>48</v>
      </c>
      <c r="F3435" s="4" t="s">
        <v>92</v>
      </c>
      <c r="G3435" s="4" t="s">
        <v>93</v>
      </c>
      <c r="H3435" s="6" t="s">
        <v>20</v>
      </c>
      <c r="I3435" s="7">
        <v>24</v>
      </c>
      <c r="J3435" s="8">
        <v>182</v>
      </c>
      <c r="K3435" s="9">
        <v>4368</v>
      </c>
      <c r="L3435" s="9">
        <v>1659.84</v>
      </c>
      <c r="M3435" s="10">
        <v>0.38</v>
      </c>
      <c r="N3435" s="4" t="s">
        <v>83</v>
      </c>
      <c r="O3435" s="4" t="str">
        <f>TEXT(Table1[[#This Row],[Invoice Date]],"yyyy")</f>
        <v>2021</v>
      </c>
      <c r="P3435" s="4" t="str">
        <f>TEXT(Table1[[#This Row],[Invoice Date]],"mmm")</f>
        <v>Apr</v>
      </c>
      <c r="Q3435" s="27">
        <f>WEEKNUM(Table1[[#This Row],[Invoice Date]]) + IF(YEAR(Table1[[#This Row],[Invoice Date]])=2021, 52, 0)</f>
        <v>67</v>
      </c>
    </row>
    <row r="3436" spans="2:17" ht="14.25" customHeight="1" x14ac:dyDescent="0.3">
      <c r="B3436" s="4" t="s">
        <v>14</v>
      </c>
      <c r="C3436" s="33">
        <v>1185732</v>
      </c>
      <c r="D3436" s="5">
        <v>44292</v>
      </c>
      <c r="E3436" s="4" t="s">
        <v>48</v>
      </c>
      <c r="F3436" s="4" t="s">
        <v>92</v>
      </c>
      <c r="G3436" s="4" t="s">
        <v>93</v>
      </c>
      <c r="H3436" s="6" t="s">
        <v>21</v>
      </c>
      <c r="I3436" s="7">
        <v>27</v>
      </c>
      <c r="J3436" s="8">
        <v>180</v>
      </c>
      <c r="K3436" s="9">
        <v>4860</v>
      </c>
      <c r="L3436" s="9">
        <v>2089.8000000000002</v>
      </c>
      <c r="M3436" s="10">
        <v>0.43</v>
      </c>
      <c r="N3436" s="4" t="s">
        <v>83</v>
      </c>
      <c r="O3436" s="4" t="str">
        <f>TEXT(Table1[[#This Row],[Invoice Date]],"yyyy")</f>
        <v>2021</v>
      </c>
      <c r="P3436" s="4" t="str">
        <f>TEXT(Table1[[#This Row],[Invoice Date]],"mmm")</f>
        <v>Apr</v>
      </c>
      <c r="Q3436" s="27">
        <f>WEEKNUM(Table1[[#This Row],[Invoice Date]]) + IF(YEAR(Table1[[#This Row],[Invoice Date]])=2021, 52, 0)</f>
        <v>67</v>
      </c>
    </row>
    <row r="3437" spans="2:17" ht="14.25" customHeight="1" x14ac:dyDescent="0.3">
      <c r="B3437" s="4" t="s">
        <v>14</v>
      </c>
      <c r="C3437" s="33">
        <v>1185732</v>
      </c>
      <c r="D3437" s="5">
        <v>44292</v>
      </c>
      <c r="E3437" s="4" t="s">
        <v>48</v>
      </c>
      <c r="F3437" s="4" t="s">
        <v>92</v>
      </c>
      <c r="G3437" s="4" t="s">
        <v>93</v>
      </c>
      <c r="H3437" s="6" t="s">
        <v>19</v>
      </c>
      <c r="I3437" s="7">
        <v>34</v>
      </c>
      <c r="J3437" s="8">
        <v>182</v>
      </c>
      <c r="K3437" s="9">
        <v>6188</v>
      </c>
      <c r="L3437" s="9">
        <v>2846.4799999999996</v>
      </c>
      <c r="M3437" s="10">
        <v>0.45999999999999996</v>
      </c>
      <c r="N3437" s="4" t="s">
        <v>83</v>
      </c>
      <c r="O3437" s="4" t="str">
        <f>TEXT(Table1[[#This Row],[Invoice Date]],"yyyy")</f>
        <v>2021</v>
      </c>
      <c r="P3437" s="4" t="str">
        <f>TEXT(Table1[[#This Row],[Invoice Date]],"mmm")</f>
        <v>Apr</v>
      </c>
      <c r="Q3437" s="27">
        <f>WEEKNUM(Table1[[#This Row],[Invoice Date]]) + IF(YEAR(Table1[[#This Row],[Invoice Date]])=2021, 52, 0)</f>
        <v>67</v>
      </c>
    </row>
    <row r="3438" spans="2:17" ht="14.25" customHeight="1" x14ac:dyDescent="0.3">
      <c r="B3438" s="4" t="s">
        <v>34</v>
      </c>
      <c r="C3438" s="33">
        <v>1189833</v>
      </c>
      <c r="D3438" s="5">
        <v>44292</v>
      </c>
      <c r="E3438" s="4" t="s">
        <v>31</v>
      </c>
      <c r="F3438" s="4" t="s">
        <v>32</v>
      </c>
      <c r="G3438" s="4" t="s">
        <v>35</v>
      </c>
      <c r="H3438" s="6" t="s">
        <v>23</v>
      </c>
      <c r="I3438" s="7">
        <v>33</v>
      </c>
      <c r="J3438" s="8">
        <v>194</v>
      </c>
      <c r="K3438" s="9">
        <v>6402</v>
      </c>
      <c r="L3438" s="9">
        <v>1472.46</v>
      </c>
      <c r="M3438" s="10">
        <v>0.23</v>
      </c>
      <c r="N3438" s="4" t="s">
        <v>24</v>
      </c>
      <c r="O3438" s="4" t="str">
        <f>TEXT(Table1[[#This Row],[Invoice Date]],"yyyy")</f>
        <v>2021</v>
      </c>
      <c r="P3438" s="4" t="str">
        <f>TEXT(Table1[[#This Row],[Invoice Date]],"mmm")</f>
        <v>Apr</v>
      </c>
      <c r="Q3438" s="27">
        <f>WEEKNUM(Table1[[#This Row],[Invoice Date]]) + IF(YEAR(Table1[[#This Row],[Invoice Date]])=2021, 52, 0)</f>
        <v>67</v>
      </c>
    </row>
    <row r="3439" spans="2:17" ht="14.25" customHeight="1" x14ac:dyDescent="0.3">
      <c r="B3439" s="4" t="s">
        <v>34</v>
      </c>
      <c r="C3439" s="33">
        <v>1189833</v>
      </c>
      <c r="D3439" s="5">
        <v>44292</v>
      </c>
      <c r="E3439" s="4" t="s">
        <v>31</v>
      </c>
      <c r="F3439" s="4" t="s">
        <v>32</v>
      </c>
      <c r="G3439" s="4" t="s">
        <v>35</v>
      </c>
      <c r="H3439" s="6" t="s">
        <v>23</v>
      </c>
      <c r="I3439" s="7">
        <v>41</v>
      </c>
      <c r="J3439" s="8">
        <v>188</v>
      </c>
      <c r="K3439" s="9">
        <v>7708</v>
      </c>
      <c r="L3439" s="9">
        <v>2697.7999999999997</v>
      </c>
      <c r="M3439" s="10">
        <v>0.35</v>
      </c>
      <c r="N3439" s="4" t="s">
        <v>83</v>
      </c>
      <c r="O3439" s="4" t="str">
        <f>TEXT(Table1[[#This Row],[Invoice Date]],"yyyy")</f>
        <v>2021</v>
      </c>
      <c r="P3439" s="4" t="str">
        <f>TEXT(Table1[[#This Row],[Invoice Date]],"mmm")</f>
        <v>Apr</v>
      </c>
      <c r="Q3439" s="27">
        <f>WEEKNUM(Table1[[#This Row],[Invoice Date]]) + IF(YEAR(Table1[[#This Row],[Invoice Date]])=2021, 52, 0)</f>
        <v>67</v>
      </c>
    </row>
    <row r="3440" spans="2:17" ht="14.25" customHeight="1" x14ac:dyDescent="0.3">
      <c r="B3440" s="4" t="s">
        <v>14</v>
      </c>
      <c r="C3440" s="33">
        <v>1185732</v>
      </c>
      <c r="D3440" s="5">
        <v>44292</v>
      </c>
      <c r="E3440" s="4" t="s">
        <v>48</v>
      </c>
      <c r="F3440" s="4" t="s">
        <v>92</v>
      </c>
      <c r="G3440" s="4" t="s">
        <v>93</v>
      </c>
      <c r="H3440" s="6" t="s">
        <v>23</v>
      </c>
      <c r="I3440" s="7">
        <v>39</v>
      </c>
      <c r="J3440" s="8">
        <v>209</v>
      </c>
      <c r="K3440" s="9">
        <v>8151</v>
      </c>
      <c r="L3440" s="9">
        <v>5135.13</v>
      </c>
      <c r="M3440" s="10">
        <v>0.63</v>
      </c>
      <c r="N3440" s="4" t="s">
        <v>83</v>
      </c>
      <c r="O3440" s="4" t="str">
        <f>TEXT(Table1[[#This Row],[Invoice Date]],"yyyy")</f>
        <v>2021</v>
      </c>
      <c r="P3440" s="4" t="str">
        <f>TEXT(Table1[[#This Row],[Invoice Date]],"mmm")</f>
        <v>Apr</v>
      </c>
      <c r="Q3440" s="27">
        <f>WEEKNUM(Table1[[#This Row],[Invoice Date]]) + IF(YEAR(Table1[[#This Row],[Invoice Date]])=2021, 52, 0)</f>
        <v>67</v>
      </c>
    </row>
    <row r="3441" spans="2:17" ht="14.25" customHeight="1" x14ac:dyDescent="0.3">
      <c r="B3441" s="4" t="s">
        <v>14</v>
      </c>
      <c r="C3441" s="33">
        <v>1185732</v>
      </c>
      <c r="D3441" s="5">
        <v>44292</v>
      </c>
      <c r="E3441" s="4" t="s">
        <v>48</v>
      </c>
      <c r="F3441" s="4" t="s">
        <v>92</v>
      </c>
      <c r="G3441" s="4" t="s">
        <v>93</v>
      </c>
      <c r="H3441" s="6" t="s">
        <v>22</v>
      </c>
      <c r="I3441" s="7">
        <v>47</v>
      </c>
      <c r="J3441" s="8">
        <v>188</v>
      </c>
      <c r="K3441" s="9">
        <v>8836</v>
      </c>
      <c r="L3441" s="9">
        <v>4418</v>
      </c>
      <c r="M3441" s="10">
        <v>0.5</v>
      </c>
      <c r="N3441" s="4" t="s">
        <v>83</v>
      </c>
      <c r="O3441" s="4" t="str">
        <f>TEXT(Table1[[#This Row],[Invoice Date]],"yyyy")</f>
        <v>2021</v>
      </c>
      <c r="P3441" s="4" t="str">
        <f>TEXT(Table1[[#This Row],[Invoice Date]],"mmm")</f>
        <v>Apr</v>
      </c>
      <c r="Q3441" s="27">
        <f>WEEKNUM(Table1[[#This Row],[Invoice Date]]) + IF(YEAR(Table1[[#This Row],[Invoice Date]])=2021, 52, 0)</f>
        <v>67</v>
      </c>
    </row>
    <row r="3442" spans="2:17" ht="14.25" customHeight="1" x14ac:dyDescent="0.3">
      <c r="B3442" s="4" t="s">
        <v>14</v>
      </c>
      <c r="C3442" s="33">
        <v>1185732</v>
      </c>
      <c r="D3442" s="5">
        <v>44292</v>
      </c>
      <c r="E3442" s="4" t="s">
        <v>48</v>
      </c>
      <c r="F3442" s="4" t="s">
        <v>92</v>
      </c>
      <c r="G3442" s="4" t="s">
        <v>93</v>
      </c>
      <c r="H3442" s="6" t="s">
        <v>17</v>
      </c>
      <c r="I3442" s="7">
        <v>33</v>
      </c>
      <c r="J3442" s="8">
        <v>283</v>
      </c>
      <c r="K3442" s="9">
        <v>9339</v>
      </c>
      <c r="L3442" s="9">
        <v>5323.2300000000005</v>
      </c>
      <c r="M3442" s="10">
        <v>0.57000000000000006</v>
      </c>
      <c r="N3442" s="4" t="s">
        <v>83</v>
      </c>
      <c r="O3442" s="4" t="str">
        <f>TEXT(Table1[[#This Row],[Invoice Date]],"yyyy")</f>
        <v>2021</v>
      </c>
      <c r="P3442" s="4" t="str">
        <f>TEXT(Table1[[#This Row],[Invoice Date]],"mmm")</f>
        <v>Apr</v>
      </c>
      <c r="Q3442" s="27">
        <f>WEEKNUM(Table1[[#This Row],[Invoice Date]]) + IF(YEAR(Table1[[#This Row],[Invoice Date]])=2021, 52, 0)</f>
        <v>67</v>
      </c>
    </row>
    <row r="3443" spans="2:17" ht="14.25" customHeight="1" x14ac:dyDescent="0.3">
      <c r="B3443" s="4" t="s">
        <v>14</v>
      </c>
      <c r="C3443" s="33">
        <v>1185732</v>
      </c>
      <c r="D3443" s="5">
        <v>44292</v>
      </c>
      <c r="E3443" s="4" t="s">
        <v>36</v>
      </c>
      <c r="F3443" s="4" t="s">
        <v>112</v>
      </c>
      <c r="G3443" s="4" t="s">
        <v>113</v>
      </c>
      <c r="H3443" s="6" t="s">
        <v>21</v>
      </c>
      <c r="I3443" s="7">
        <v>14.999999999999996</v>
      </c>
      <c r="J3443" s="8">
        <v>100</v>
      </c>
      <c r="K3443" s="9">
        <v>14999.999999999996</v>
      </c>
      <c r="L3443" s="9">
        <v>4499.9999999999991</v>
      </c>
      <c r="M3443" s="10">
        <v>0.3</v>
      </c>
      <c r="N3443" s="4" t="s">
        <v>18</v>
      </c>
      <c r="O3443" s="4" t="str">
        <f>TEXT(Table1[[#This Row],[Invoice Date]],"yyyy")</f>
        <v>2021</v>
      </c>
      <c r="P3443" s="4" t="str">
        <f>TEXT(Table1[[#This Row],[Invoice Date]],"mmm")</f>
        <v>Apr</v>
      </c>
      <c r="Q3443" s="27">
        <f>WEEKNUM(Table1[[#This Row],[Invoice Date]]) + IF(YEAR(Table1[[#This Row],[Invoice Date]])=2021, 52, 0)</f>
        <v>67</v>
      </c>
    </row>
    <row r="3444" spans="2:17" ht="14.25" customHeight="1" x14ac:dyDescent="0.3">
      <c r="B3444" s="4" t="s">
        <v>14</v>
      </c>
      <c r="C3444" s="33">
        <v>1185732</v>
      </c>
      <c r="D3444" s="5">
        <v>44292</v>
      </c>
      <c r="E3444" s="4" t="s">
        <v>36</v>
      </c>
      <c r="F3444" s="4" t="s">
        <v>112</v>
      </c>
      <c r="G3444" s="4" t="s">
        <v>113</v>
      </c>
      <c r="H3444" s="6" t="s">
        <v>20</v>
      </c>
      <c r="I3444" s="7">
        <v>10.000000000000004</v>
      </c>
      <c r="J3444" s="8">
        <v>175</v>
      </c>
      <c r="K3444" s="9">
        <v>17500.000000000007</v>
      </c>
      <c r="L3444" s="9">
        <v>5250.0000000000018</v>
      </c>
      <c r="M3444" s="10">
        <v>0.3</v>
      </c>
      <c r="N3444" s="4" t="s">
        <v>18</v>
      </c>
      <c r="O3444" s="4" t="str">
        <f>TEXT(Table1[[#This Row],[Invoice Date]],"yyyy")</f>
        <v>2021</v>
      </c>
      <c r="P3444" s="4" t="str">
        <f>TEXT(Table1[[#This Row],[Invoice Date]],"mmm")</f>
        <v>Apr</v>
      </c>
      <c r="Q3444" s="27">
        <f>WEEKNUM(Table1[[#This Row],[Invoice Date]]) + IF(YEAR(Table1[[#This Row],[Invoice Date]])=2021, 52, 0)</f>
        <v>67</v>
      </c>
    </row>
    <row r="3445" spans="2:17" ht="14.25" customHeight="1" x14ac:dyDescent="0.3">
      <c r="B3445" s="4" t="s">
        <v>14</v>
      </c>
      <c r="C3445" s="33">
        <v>1185732</v>
      </c>
      <c r="D3445" s="5">
        <v>44292</v>
      </c>
      <c r="E3445" s="4" t="s">
        <v>36</v>
      </c>
      <c r="F3445" s="4" t="s">
        <v>112</v>
      </c>
      <c r="G3445" s="4" t="s">
        <v>113</v>
      </c>
      <c r="H3445" s="6" t="s">
        <v>19</v>
      </c>
      <c r="I3445" s="7">
        <v>20.000000000000004</v>
      </c>
      <c r="J3445" s="8">
        <v>175</v>
      </c>
      <c r="K3445" s="9">
        <v>35000.000000000007</v>
      </c>
      <c r="L3445" s="9">
        <v>12250.000000000002</v>
      </c>
      <c r="M3445" s="10">
        <v>0.35</v>
      </c>
      <c r="N3445" s="4" t="s">
        <v>18</v>
      </c>
      <c r="O3445" s="4" t="str">
        <f>TEXT(Table1[[#This Row],[Invoice Date]],"yyyy")</f>
        <v>2021</v>
      </c>
      <c r="P3445" s="4" t="str">
        <f>TEXT(Table1[[#This Row],[Invoice Date]],"mmm")</f>
        <v>Apr</v>
      </c>
      <c r="Q3445" s="27">
        <f>WEEKNUM(Table1[[#This Row],[Invoice Date]]) + IF(YEAR(Table1[[#This Row],[Invoice Date]])=2021, 52, 0)</f>
        <v>67</v>
      </c>
    </row>
    <row r="3446" spans="2:17" ht="14.25" customHeight="1" x14ac:dyDescent="0.3">
      <c r="B3446" s="4" t="s">
        <v>14</v>
      </c>
      <c r="C3446" s="33">
        <v>1185732</v>
      </c>
      <c r="D3446" s="5">
        <v>44292</v>
      </c>
      <c r="E3446" s="4" t="s">
        <v>36</v>
      </c>
      <c r="F3446" s="4" t="s">
        <v>112</v>
      </c>
      <c r="G3446" s="4" t="s">
        <v>113</v>
      </c>
      <c r="H3446" s="6" t="s">
        <v>22</v>
      </c>
      <c r="I3446" s="7">
        <v>60</v>
      </c>
      <c r="J3446" s="8">
        <v>125</v>
      </c>
      <c r="K3446" s="9">
        <v>75000</v>
      </c>
      <c r="L3446" s="9">
        <v>37500</v>
      </c>
      <c r="M3446" s="10">
        <v>0.5</v>
      </c>
      <c r="N3446" s="4" t="s">
        <v>18</v>
      </c>
      <c r="O3446" s="4" t="str">
        <f>TEXT(Table1[[#This Row],[Invoice Date]],"yyyy")</f>
        <v>2021</v>
      </c>
      <c r="P3446" s="4" t="str">
        <f>TEXT(Table1[[#This Row],[Invoice Date]],"mmm")</f>
        <v>Apr</v>
      </c>
      <c r="Q3446" s="27">
        <f>WEEKNUM(Table1[[#This Row],[Invoice Date]]) + IF(YEAR(Table1[[#This Row],[Invoice Date]])=2021, 52, 0)</f>
        <v>67</v>
      </c>
    </row>
    <row r="3447" spans="2:17" ht="14.25" customHeight="1" x14ac:dyDescent="0.3">
      <c r="B3447" s="4" t="s">
        <v>14</v>
      </c>
      <c r="C3447" s="33">
        <v>1185732</v>
      </c>
      <c r="D3447" s="5">
        <v>44292</v>
      </c>
      <c r="E3447" s="4" t="s">
        <v>36</v>
      </c>
      <c r="F3447" s="4" t="s">
        <v>112</v>
      </c>
      <c r="G3447" s="4" t="s">
        <v>113</v>
      </c>
      <c r="H3447" s="6" t="s">
        <v>17</v>
      </c>
      <c r="I3447" s="7">
        <v>20.000000000000004</v>
      </c>
      <c r="J3447" s="8">
        <v>475</v>
      </c>
      <c r="K3447" s="9">
        <v>95000.000000000015</v>
      </c>
      <c r="L3447" s="9">
        <v>28500.000000000004</v>
      </c>
      <c r="M3447" s="10">
        <v>0.3</v>
      </c>
      <c r="N3447" s="4" t="s">
        <v>18</v>
      </c>
      <c r="O3447" s="4" t="str">
        <f>TEXT(Table1[[#This Row],[Invoice Date]],"yyyy")</f>
        <v>2021</v>
      </c>
      <c r="P3447" s="4" t="str">
        <f>TEXT(Table1[[#This Row],[Invoice Date]],"mmm")</f>
        <v>Apr</v>
      </c>
      <c r="Q3447" s="27">
        <f>WEEKNUM(Table1[[#This Row],[Invoice Date]]) + IF(YEAR(Table1[[#This Row],[Invoice Date]])=2021, 52, 0)</f>
        <v>67</v>
      </c>
    </row>
    <row r="3448" spans="2:17" ht="14.25" customHeight="1" x14ac:dyDescent="0.3">
      <c r="B3448" s="4" t="s">
        <v>14</v>
      </c>
      <c r="C3448" s="33">
        <v>1185732</v>
      </c>
      <c r="D3448" s="5">
        <v>44292</v>
      </c>
      <c r="E3448" s="4" t="s">
        <v>36</v>
      </c>
      <c r="F3448" s="4" t="s">
        <v>112</v>
      </c>
      <c r="G3448" s="4" t="s">
        <v>113</v>
      </c>
      <c r="H3448" s="6" t="s">
        <v>23</v>
      </c>
      <c r="I3448" s="7">
        <v>50</v>
      </c>
      <c r="J3448" s="8">
        <v>250</v>
      </c>
      <c r="K3448" s="9">
        <v>125000</v>
      </c>
      <c r="L3448" s="9">
        <v>50000</v>
      </c>
      <c r="M3448" s="10">
        <v>0.4</v>
      </c>
      <c r="N3448" s="4" t="s">
        <v>18</v>
      </c>
      <c r="O3448" s="4" t="str">
        <f>TEXT(Table1[[#This Row],[Invoice Date]],"yyyy")</f>
        <v>2021</v>
      </c>
      <c r="P3448" s="4" t="str">
        <f>TEXT(Table1[[#This Row],[Invoice Date]],"mmm")</f>
        <v>Apr</v>
      </c>
      <c r="Q3448" s="27">
        <f>WEEKNUM(Table1[[#This Row],[Invoice Date]]) + IF(YEAR(Table1[[#This Row],[Invoice Date]])=2021, 52, 0)</f>
        <v>67</v>
      </c>
    </row>
    <row r="3449" spans="2:17" ht="14.25" customHeight="1" x14ac:dyDescent="0.3">
      <c r="B3449" s="4" t="s">
        <v>26</v>
      </c>
      <c r="C3449" s="33">
        <v>1197831</v>
      </c>
      <c r="D3449" s="5">
        <v>44292</v>
      </c>
      <c r="E3449" s="4" t="s">
        <v>27</v>
      </c>
      <c r="F3449" s="4" t="s">
        <v>55</v>
      </c>
      <c r="G3449" s="4" t="s">
        <v>56</v>
      </c>
      <c r="H3449" s="6" t="s">
        <v>21</v>
      </c>
      <c r="I3449" s="7">
        <v>30.000000000000004</v>
      </c>
      <c r="J3449" s="8">
        <v>525</v>
      </c>
      <c r="K3449" s="9">
        <v>157500.00000000003</v>
      </c>
      <c r="L3449" s="9">
        <v>78750.000000000015</v>
      </c>
      <c r="M3449" s="10">
        <v>0.5</v>
      </c>
      <c r="N3449" s="4" t="s">
        <v>24</v>
      </c>
      <c r="O3449" s="4" t="str">
        <f>TEXT(Table1[[#This Row],[Invoice Date]],"yyyy")</f>
        <v>2021</v>
      </c>
      <c r="P3449" s="4" t="str">
        <f>TEXT(Table1[[#This Row],[Invoice Date]],"mmm")</f>
        <v>Apr</v>
      </c>
      <c r="Q3449" s="27">
        <f>WEEKNUM(Table1[[#This Row],[Invoice Date]]) + IF(YEAR(Table1[[#This Row],[Invoice Date]])=2021, 52, 0)</f>
        <v>67</v>
      </c>
    </row>
    <row r="3450" spans="2:17" ht="14.25" customHeight="1" x14ac:dyDescent="0.3">
      <c r="B3450" s="4" t="s">
        <v>14</v>
      </c>
      <c r="C3450" s="33">
        <v>1185732</v>
      </c>
      <c r="D3450" s="5">
        <v>44292</v>
      </c>
      <c r="E3450" s="4" t="s">
        <v>48</v>
      </c>
      <c r="F3450" s="4" t="s">
        <v>92</v>
      </c>
      <c r="G3450" s="4" t="s">
        <v>93</v>
      </c>
      <c r="H3450" s="6" t="s">
        <v>20</v>
      </c>
      <c r="I3450" s="7">
        <v>25</v>
      </c>
      <c r="J3450" s="8">
        <v>675</v>
      </c>
      <c r="K3450" s="9">
        <v>168750</v>
      </c>
      <c r="L3450" s="9">
        <v>42187.5</v>
      </c>
      <c r="M3450" s="10">
        <v>0.25</v>
      </c>
      <c r="N3450" s="4" t="s">
        <v>83</v>
      </c>
      <c r="O3450" s="4" t="str">
        <f>TEXT(Table1[[#This Row],[Invoice Date]],"yyyy")</f>
        <v>2021</v>
      </c>
      <c r="P3450" s="4" t="str">
        <f>TEXT(Table1[[#This Row],[Invoice Date]],"mmm")</f>
        <v>Apr</v>
      </c>
      <c r="Q3450" s="27">
        <f>WEEKNUM(Table1[[#This Row],[Invoice Date]]) + IF(YEAR(Table1[[#This Row],[Invoice Date]])=2021, 52, 0)</f>
        <v>67</v>
      </c>
    </row>
    <row r="3451" spans="2:17" ht="14.25" customHeight="1" x14ac:dyDescent="0.3">
      <c r="B3451" s="4" t="s">
        <v>14</v>
      </c>
      <c r="C3451" s="33">
        <v>1185732</v>
      </c>
      <c r="D3451" s="5">
        <v>44292</v>
      </c>
      <c r="E3451" s="4" t="s">
        <v>48</v>
      </c>
      <c r="F3451" s="4" t="s">
        <v>92</v>
      </c>
      <c r="G3451" s="4" t="s">
        <v>93</v>
      </c>
      <c r="H3451" s="6" t="s">
        <v>21</v>
      </c>
      <c r="I3451" s="7">
        <v>29.999999999999993</v>
      </c>
      <c r="J3451" s="8">
        <v>600</v>
      </c>
      <c r="K3451" s="9">
        <v>179999.99999999997</v>
      </c>
      <c r="L3451" s="9">
        <v>53999.999999999993</v>
      </c>
      <c r="M3451" s="10">
        <v>0.3</v>
      </c>
      <c r="N3451" s="4" t="s">
        <v>83</v>
      </c>
      <c r="O3451" s="4" t="str">
        <f>TEXT(Table1[[#This Row],[Invoice Date]],"yyyy")</f>
        <v>2021</v>
      </c>
      <c r="P3451" s="4" t="str">
        <f>TEXT(Table1[[#This Row],[Invoice Date]],"mmm")</f>
        <v>Apr</v>
      </c>
      <c r="Q3451" s="27">
        <f>WEEKNUM(Table1[[#This Row],[Invoice Date]]) + IF(YEAR(Table1[[#This Row],[Invoice Date]])=2021, 52, 0)</f>
        <v>67</v>
      </c>
    </row>
    <row r="3452" spans="2:17" ht="14.25" customHeight="1" x14ac:dyDescent="0.3">
      <c r="B3452" s="4" t="s">
        <v>14</v>
      </c>
      <c r="C3452" s="33">
        <v>1185732</v>
      </c>
      <c r="D3452" s="5">
        <v>44292</v>
      </c>
      <c r="E3452" s="4" t="s">
        <v>48</v>
      </c>
      <c r="F3452" s="4" t="s">
        <v>92</v>
      </c>
      <c r="G3452" s="4" t="s">
        <v>93</v>
      </c>
      <c r="H3452" s="6" t="s">
        <v>19</v>
      </c>
      <c r="I3452" s="7">
        <v>35</v>
      </c>
      <c r="J3452" s="8">
        <v>675</v>
      </c>
      <c r="K3452" s="9">
        <v>236250</v>
      </c>
      <c r="L3452" s="9">
        <v>82687.5</v>
      </c>
      <c r="M3452" s="10">
        <v>0.35</v>
      </c>
      <c r="N3452" s="4" t="s">
        <v>83</v>
      </c>
      <c r="O3452" s="4" t="str">
        <f>TEXT(Table1[[#This Row],[Invoice Date]],"yyyy")</f>
        <v>2021</v>
      </c>
      <c r="P3452" s="4" t="str">
        <f>TEXT(Table1[[#This Row],[Invoice Date]],"mmm")</f>
        <v>Apr</v>
      </c>
      <c r="Q3452" s="27">
        <f>WEEKNUM(Table1[[#This Row],[Invoice Date]]) + IF(YEAR(Table1[[#This Row],[Invoice Date]])=2021, 52, 0)</f>
        <v>67</v>
      </c>
    </row>
    <row r="3453" spans="2:17" ht="14.25" customHeight="1" x14ac:dyDescent="0.3">
      <c r="B3453" s="4" t="s">
        <v>34</v>
      </c>
      <c r="C3453" s="33">
        <v>1189833</v>
      </c>
      <c r="D3453" s="5">
        <v>44292</v>
      </c>
      <c r="E3453" s="4" t="s">
        <v>31</v>
      </c>
      <c r="F3453" s="4" t="s">
        <v>32</v>
      </c>
      <c r="G3453" s="4" t="s">
        <v>35</v>
      </c>
      <c r="H3453" s="6" t="s">
        <v>23</v>
      </c>
      <c r="I3453" s="7">
        <v>45</v>
      </c>
      <c r="J3453" s="8">
        <v>625</v>
      </c>
      <c r="K3453" s="9">
        <v>281250</v>
      </c>
      <c r="L3453" s="9">
        <v>56250</v>
      </c>
      <c r="M3453" s="10">
        <v>0.2</v>
      </c>
      <c r="N3453" s="4" t="s">
        <v>24</v>
      </c>
      <c r="O3453" s="4" t="str">
        <f>TEXT(Table1[[#This Row],[Invoice Date]],"yyyy")</f>
        <v>2021</v>
      </c>
      <c r="P3453" s="4" t="str">
        <f>TEXT(Table1[[#This Row],[Invoice Date]],"mmm")</f>
        <v>Apr</v>
      </c>
      <c r="Q3453" s="27">
        <f>WEEKNUM(Table1[[#This Row],[Invoice Date]]) + IF(YEAR(Table1[[#This Row],[Invoice Date]])=2021, 52, 0)</f>
        <v>67</v>
      </c>
    </row>
    <row r="3454" spans="2:17" ht="14.25" customHeight="1" x14ac:dyDescent="0.3">
      <c r="B3454" s="4" t="s">
        <v>14</v>
      </c>
      <c r="C3454" s="33">
        <v>1185732</v>
      </c>
      <c r="D3454" s="5">
        <v>44292</v>
      </c>
      <c r="E3454" s="4" t="s">
        <v>48</v>
      </c>
      <c r="F3454" s="4" t="s">
        <v>92</v>
      </c>
      <c r="G3454" s="4" t="s">
        <v>93</v>
      </c>
      <c r="H3454" s="6" t="s">
        <v>23</v>
      </c>
      <c r="I3454" s="7">
        <v>40</v>
      </c>
      <c r="J3454" s="8">
        <v>775</v>
      </c>
      <c r="K3454" s="9">
        <v>310000</v>
      </c>
      <c r="L3454" s="9">
        <v>155000</v>
      </c>
      <c r="M3454" s="10">
        <v>0.5</v>
      </c>
      <c r="N3454" s="4" t="s">
        <v>83</v>
      </c>
      <c r="O3454" s="4" t="str">
        <f>TEXT(Table1[[#This Row],[Invoice Date]],"yyyy")</f>
        <v>2021</v>
      </c>
      <c r="P3454" s="4" t="str">
        <f>TEXT(Table1[[#This Row],[Invoice Date]],"mmm")</f>
        <v>Apr</v>
      </c>
      <c r="Q3454" s="27">
        <f>WEEKNUM(Table1[[#This Row],[Invoice Date]]) + IF(YEAR(Table1[[#This Row],[Invoice Date]])=2021, 52, 0)</f>
        <v>67</v>
      </c>
    </row>
    <row r="3455" spans="2:17" ht="14.25" customHeight="1" x14ac:dyDescent="0.3">
      <c r="B3455" s="4" t="s">
        <v>14</v>
      </c>
      <c r="C3455" s="33">
        <v>1185732</v>
      </c>
      <c r="D3455" s="5">
        <v>44292</v>
      </c>
      <c r="E3455" s="4" t="s">
        <v>48</v>
      </c>
      <c r="F3455" s="4" t="s">
        <v>92</v>
      </c>
      <c r="G3455" s="4" t="s">
        <v>93</v>
      </c>
      <c r="H3455" s="6" t="s">
        <v>22</v>
      </c>
      <c r="I3455" s="7">
        <v>50</v>
      </c>
      <c r="J3455" s="8">
        <v>625</v>
      </c>
      <c r="K3455" s="9">
        <v>312500</v>
      </c>
      <c r="L3455" s="9">
        <v>109375</v>
      </c>
      <c r="M3455" s="10">
        <v>0.35</v>
      </c>
      <c r="N3455" s="4" t="s">
        <v>83</v>
      </c>
      <c r="O3455" s="4" t="str">
        <f>TEXT(Table1[[#This Row],[Invoice Date]],"yyyy")</f>
        <v>2021</v>
      </c>
      <c r="P3455" s="4" t="str">
        <f>TEXT(Table1[[#This Row],[Invoice Date]],"mmm")</f>
        <v>Apr</v>
      </c>
      <c r="Q3455" s="27">
        <f>WEEKNUM(Table1[[#This Row],[Invoice Date]]) + IF(YEAR(Table1[[#This Row],[Invoice Date]])=2021, 52, 0)</f>
        <v>67</v>
      </c>
    </row>
    <row r="3456" spans="2:17" ht="14.25" customHeight="1" x14ac:dyDescent="0.3">
      <c r="B3456" s="4" t="s">
        <v>14</v>
      </c>
      <c r="C3456" s="33">
        <v>1185732</v>
      </c>
      <c r="D3456" s="5">
        <v>44292</v>
      </c>
      <c r="E3456" s="4" t="s">
        <v>48</v>
      </c>
      <c r="F3456" s="4" t="s">
        <v>92</v>
      </c>
      <c r="G3456" s="4" t="s">
        <v>93</v>
      </c>
      <c r="H3456" s="6" t="s">
        <v>17</v>
      </c>
      <c r="I3456" s="7">
        <v>35</v>
      </c>
      <c r="J3456" s="8">
        <v>975</v>
      </c>
      <c r="K3456" s="9">
        <v>341250</v>
      </c>
      <c r="L3456" s="9">
        <v>153562.5</v>
      </c>
      <c r="M3456" s="10">
        <v>0.45</v>
      </c>
      <c r="N3456" s="4" t="s">
        <v>83</v>
      </c>
      <c r="O3456" s="4" t="str">
        <f>TEXT(Table1[[#This Row],[Invoice Date]],"yyyy")</f>
        <v>2021</v>
      </c>
      <c r="P3456" s="4" t="str">
        <f>TEXT(Table1[[#This Row],[Invoice Date]],"mmm")</f>
        <v>Apr</v>
      </c>
      <c r="Q3456" s="27">
        <f>WEEKNUM(Table1[[#This Row],[Invoice Date]]) + IF(YEAR(Table1[[#This Row],[Invoice Date]])=2021, 52, 0)</f>
        <v>67</v>
      </c>
    </row>
    <row r="3457" spans="2:17" ht="14.25" customHeight="1" x14ac:dyDescent="0.3">
      <c r="B3457" s="4" t="s">
        <v>14</v>
      </c>
      <c r="C3457" s="33">
        <v>1185732</v>
      </c>
      <c r="D3457" s="5">
        <v>44293</v>
      </c>
      <c r="E3457" s="4" t="s">
        <v>15</v>
      </c>
      <c r="F3457" s="4" t="s">
        <v>127</v>
      </c>
      <c r="G3457" s="4" t="s">
        <v>128</v>
      </c>
      <c r="H3457" s="6" t="s">
        <v>21</v>
      </c>
      <c r="I3457" s="7">
        <v>21</v>
      </c>
      <c r="J3457" s="8">
        <v>17</v>
      </c>
      <c r="K3457" s="9">
        <v>357</v>
      </c>
      <c r="L3457" s="9">
        <v>160.65</v>
      </c>
      <c r="M3457" s="10">
        <v>0.45</v>
      </c>
      <c r="N3457" s="4" t="s">
        <v>24</v>
      </c>
      <c r="O3457" s="4" t="str">
        <f>TEXT(Table1[[#This Row],[Invoice Date]],"yyyy")</f>
        <v>2021</v>
      </c>
      <c r="P3457" s="4" t="str">
        <f>TEXT(Table1[[#This Row],[Invoice Date]],"mmm")</f>
        <v>Apr</v>
      </c>
      <c r="Q3457" s="27">
        <f>WEEKNUM(Table1[[#This Row],[Invoice Date]]) + IF(YEAR(Table1[[#This Row],[Invoice Date]])=2021, 52, 0)</f>
        <v>67</v>
      </c>
    </row>
    <row r="3458" spans="2:17" ht="14.25" customHeight="1" x14ac:dyDescent="0.3">
      <c r="B3458" s="4" t="s">
        <v>14</v>
      </c>
      <c r="C3458" s="33">
        <v>1185732</v>
      </c>
      <c r="D3458" s="5">
        <v>44293</v>
      </c>
      <c r="E3458" s="4" t="s">
        <v>15</v>
      </c>
      <c r="F3458" s="4" t="s">
        <v>127</v>
      </c>
      <c r="G3458" s="4" t="s">
        <v>128</v>
      </c>
      <c r="H3458" s="6" t="s">
        <v>21</v>
      </c>
      <c r="I3458" s="7">
        <v>29</v>
      </c>
      <c r="J3458" s="8">
        <v>13</v>
      </c>
      <c r="K3458" s="9">
        <v>377</v>
      </c>
      <c r="L3458" s="9">
        <v>199.81</v>
      </c>
      <c r="M3458" s="10">
        <v>0.53</v>
      </c>
      <c r="N3458" s="4" t="s">
        <v>83</v>
      </c>
      <c r="O3458" s="4" t="str">
        <f>TEXT(Table1[[#This Row],[Invoice Date]],"yyyy")</f>
        <v>2021</v>
      </c>
      <c r="P3458" s="4" t="str">
        <f>TEXT(Table1[[#This Row],[Invoice Date]],"mmm")</f>
        <v>Apr</v>
      </c>
      <c r="Q3458" s="27">
        <f>WEEKNUM(Table1[[#This Row],[Invoice Date]]) + IF(YEAR(Table1[[#This Row],[Invoice Date]])=2021, 52, 0)</f>
        <v>67</v>
      </c>
    </row>
    <row r="3459" spans="2:17" ht="14.25" customHeight="1" x14ac:dyDescent="0.3">
      <c r="B3459" s="4" t="s">
        <v>14</v>
      </c>
      <c r="C3459" s="33">
        <v>1185732</v>
      </c>
      <c r="D3459" s="5">
        <v>44293</v>
      </c>
      <c r="E3459" s="4" t="s">
        <v>15</v>
      </c>
      <c r="F3459" s="4" t="s">
        <v>127</v>
      </c>
      <c r="G3459" s="4" t="s">
        <v>128</v>
      </c>
      <c r="H3459" s="6" t="s">
        <v>22</v>
      </c>
      <c r="I3459" s="7">
        <v>33</v>
      </c>
      <c r="J3459" s="8">
        <v>15</v>
      </c>
      <c r="K3459" s="9">
        <v>495</v>
      </c>
      <c r="L3459" s="9">
        <v>158.4</v>
      </c>
      <c r="M3459" s="10">
        <v>0.32</v>
      </c>
      <c r="N3459" s="4" t="s">
        <v>24</v>
      </c>
      <c r="O3459" s="4" t="str">
        <f>TEXT(Table1[[#This Row],[Invoice Date]],"yyyy")</f>
        <v>2021</v>
      </c>
      <c r="P3459" s="4" t="str">
        <f>TEXT(Table1[[#This Row],[Invoice Date]],"mmm")</f>
        <v>Apr</v>
      </c>
      <c r="Q3459" s="27">
        <f>WEEKNUM(Table1[[#This Row],[Invoice Date]]) + IF(YEAR(Table1[[#This Row],[Invoice Date]])=2021, 52, 0)</f>
        <v>67</v>
      </c>
    </row>
    <row r="3460" spans="2:17" ht="14.25" customHeight="1" x14ac:dyDescent="0.3">
      <c r="B3460" s="4" t="s">
        <v>14</v>
      </c>
      <c r="C3460" s="33">
        <v>1185732</v>
      </c>
      <c r="D3460" s="5">
        <v>44293</v>
      </c>
      <c r="E3460" s="4" t="s">
        <v>15</v>
      </c>
      <c r="F3460" s="4" t="s">
        <v>127</v>
      </c>
      <c r="G3460" s="4" t="s">
        <v>128</v>
      </c>
      <c r="H3460" s="6" t="s">
        <v>22</v>
      </c>
      <c r="I3460" s="7">
        <v>44</v>
      </c>
      <c r="J3460" s="8">
        <v>15</v>
      </c>
      <c r="K3460" s="9">
        <v>660</v>
      </c>
      <c r="L3460" s="9">
        <v>264</v>
      </c>
      <c r="M3460" s="10">
        <v>0.4</v>
      </c>
      <c r="N3460" s="4" t="s">
        <v>83</v>
      </c>
      <c r="O3460" s="4" t="str">
        <f>TEXT(Table1[[#This Row],[Invoice Date]],"yyyy")</f>
        <v>2021</v>
      </c>
      <c r="P3460" s="4" t="str">
        <f>TEXT(Table1[[#This Row],[Invoice Date]],"mmm")</f>
        <v>Apr</v>
      </c>
      <c r="Q3460" s="27">
        <f>WEEKNUM(Table1[[#This Row],[Invoice Date]]) + IF(YEAR(Table1[[#This Row],[Invoice Date]])=2021, 52, 0)</f>
        <v>67</v>
      </c>
    </row>
    <row r="3461" spans="2:17" ht="14.25" customHeight="1" x14ac:dyDescent="0.3">
      <c r="B3461" s="4" t="s">
        <v>14</v>
      </c>
      <c r="C3461" s="33">
        <v>1185732</v>
      </c>
      <c r="D3461" s="5">
        <v>44293</v>
      </c>
      <c r="E3461" s="4" t="s">
        <v>15</v>
      </c>
      <c r="F3461" s="4" t="s">
        <v>127</v>
      </c>
      <c r="G3461" s="4" t="s">
        <v>128</v>
      </c>
      <c r="H3461" s="6" t="s">
        <v>20</v>
      </c>
      <c r="I3461" s="7">
        <v>16</v>
      </c>
      <c r="J3461" s="8">
        <v>44</v>
      </c>
      <c r="K3461" s="9">
        <v>704</v>
      </c>
      <c r="L3461" s="9">
        <v>295.68</v>
      </c>
      <c r="M3461" s="10">
        <v>0.42000000000000004</v>
      </c>
      <c r="N3461" s="4" t="s">
        <v>24</v>
      </c>
      <c r="O3461" s="4" t="str">
        <f>TEXT(Table1[[#This Row],[Invoice Date]],"yyyy")</f>
        <v>2021</v>
      </c>
      <c r="P3461" s="4" t="str">
        <f>TEXT(Table1[[#This Row],[Invoice Date]],"mmm")</f>
        <v>Apr</v>
      </c>
      <c r="Q3461" s="27">
        <f>WEEKNUM(Table1[[#This Row],[Invoice Date]]) + IF(YEAR(Table1[[#This Row],[Invoice Date]])=2021, 52, 0)</f>
        <v>67</v>
      </c>
    </row>
    <row r="3462" spans="2:17" ht="14.25" customHeight="1" x14ac:dyDescent="0.3">
      <c r="B3462" s="4" t="s">
        <v>34</v>
      </c>
      <c r="C3462" s="33">
        <v>1189833</v>
      </c>
      <c r="D3462" s="5">
        <v>44293</v>
      </c>
      <c r="E3462" s="4" t="s">
        <v>15</v>
      </c>
      <c r="F3462" s="4" t="s">
        <v>123</v>
      </c>
      <c r="G3462" s="4" t="s">
        <v>124</v>
      </c>
      <c r="H3462" s="6" t="s">
        <v>21</v>
      </c>
      <c r="I3462" s="7">
        <v>27</v>
      </c>
      <c r="J3462" s="8">
        <v>27</v>
      </c>
      <c r="K3462" s="9">
        <v>729</v>
      </c>
      <c r="L3462" s="9">
        <v>371.79</v>
      </c>
      <c r="M3462" s="10">
        <v>0.51</v>
      </c>
      <c r="N3462" s="4" t="s">
        <v>83</v>
      </c>
      <c r="O3462" s="4" t="str">
        <f>TEXT(Table1[[#This Row],[Invoice Date]],"yyyy")</f>
        <v>2021</v>
      </c>
      <c r="P3462" s="4" t="str">
        <f>TEXT(Table1[[#This Row],[Invoice Date]],"mmm")</f>
        <v>Apr</v>
      </c>
      <c r="Q3462" s="27">
        <f>WEEKNUM(Table1[[#This Row],[Invoice Date]]) + IF(YEAR(Table1[[#This Row],[Invoice Date]])=2021, 52, 0)</f>
        <v>67</v>
      </c>
    </row>
    <row r="3463" spans="2:17" ht="14.25" customHeight="1" x14ac:dyDescent="0.3">
      <c r="B3463" s="4" t="s">
        <v>14</v>
      </c>
      <c r="C3463" s="33">
        <v>1185732</v>
      </c>
      <c r="D3463" s="5">
        <v>44293</v>
      </c>
      <c r="E3463" s="4" t="s">
        <v>15</v>
      </c>
      <c r="F3463" s="4" t="s">
        <v>127</v>
      </c>
      <c r="G3463" s="4" t="s">
        <v>128</v>
      </c>
      <c r="H3463" s="6" t="s">
        <v>20</v>
      </c>
      <c r="I3463" s="7">
        <v>24</v>
      </c>
      <c r="J3463" s="8">
        <v>36</v>
      </c>
      <c r="K3463" s="9">
        <v>864</v>
      </c>
      <c r="L3463" s="9">
        <v>449.28000000000003</v>
      </c>
      <c r="M3463" s="10">
        <v>0.52</v>
      </c>
      <c r="N3463" s="4" t="s">
        <v>83</v>
      </c>
      <c r="O3463" s="4" t="str">
        <f>TEXT(Table1[[#This Row],[Invoice Date]],"yyyy")</f>
        <v>2021</v>
      </c>
      <c r="P3463" s="4" t="str">
        <f>TEXT(Table1[[#This Row],[Invoice Date]],"mmm")</f>
        <v>Apr</v>
      </c>
      <c r="Q3463" s="27">
        <f>WEEKNUM(Table1[[#This Row],[Invoice Date]]) + IF(YEAR(Table1[[#This Row],[Invoice Date]])=2021, 52, 0)</f>
        <v>67</v>
      </c>
    </row>
    <row r="3464" spans="2:17" ht="14.25" customHeight="1" x14ac:dyDescent="0.3">
      <c r="B3464" s="4" t="s">
        <v>14</v>
      </c>
      <c r="C3464" s="33">
        <v>1185732</v>
      </c>
      <c r="D3464" s="5">
        <v>44293</v>
      </c>
      <c r="E3464" s="4" t="s">
        <v>15</v>
      </c>
      <c r="F3464" s="4" t="s">
        <v>127</v>
      </c>
      <c r="G3464" s="4" t="s">
        <v>128</v>
      </c>
      <c r="H3464" s="6" t="s">
        <v>19</v>
      </c>
      <c r="I3464" s="7">
        <v>23</v>
      </c>
      <c r="J3464" s="8">
        <v>40</v>
      </c>
      <c r="K3464" s="9">
        <v>920</v>
      </c>
      <c r="L3464" s="9">
        <v>367.99999999999994</v>
      </c>
      <c r="M3464" s="10">
        <v>0.39999999999999997</v>
      </c>
      <c r="N3464" s="4" t="s">
        <v>24</v>
      </c>
      <c r="O3464" s="4" t="str">
        <f>TEXT(Table1[[#This Row],[Invoice Date]],"yyyy")</f>
        <v>2021</v>
      </c>
      <c r="P3464" s="4" t="str">
        <f>TEXT(Table1[[#This Row],[Invoice Date]],"mmm")</f>
        <v>Apr</v>
      </c>
      <c r="Q3464" s="27">
        <f>WEEKNUM(Table1[[#This Row],[Invoice Date]]) + IF(YEAR(Table1[[#This Row],[Invoice Date]])=2021, 52, 0)</f>
        <v>67</v>
      </c>
    </row>
    <row r="3465" spans="2:17" ht="14.25" customHeight="1" x14ac:dyDescent="0.3">
      <c r="B3465" s="4" t="s">
        <v>14</v>
      </c>
      <c r="C3465" s="33">
        <v>1185732</v>
      </c>
      <c r="D3465" s="5">
        <v>44293</v>
      </c>
      <c r="E3465" s="4" t="s">
        <v>15</v>
      </c>
      <c r="F3465" s="4" t="s">
        <v>127</v>
      </c>
      <c r="G3465" s="4" t="s">
        <v>128</v>
      </c>
      <c r="H3465" s="6" t="s">
        <v>19</v>
      </c>
      <c r="I3465" s="7">
        <v>32</v>
      </c>
      <c r="J3465" s="8">
        <v>33</v>
      </c>
      <c r="K3465" s="9">
        <v>1056</v>
      </c>
      <c r="L3465" s="9">
        <v>528</v>
      </c>
      <c r="M3465" s="10">
        <v>0.5</v>
      </c>
      <c r="N3465" s="4" t="s">
        <v>83</v>
      </c>
      <c r="O3465" s="4" t="str">
        <f>TEXT(Table1[[#This Row],[Invoice Date]],"yyyy")</f>
        <v>2021</v>
      </c>
      <c r="P3465" s="4" t="str">
        <f>TEXT(Table1[[#This Row],[Invoice Date]],"mmm")</f>
        <v>Apr</v>
      </c>
      <c r="Q3465" s="27">
        <f>WEEKNUM(Table1[[#This Row],[Invoice Date]]) + IF(YEAR(Table1[[#This Row],[Invoice Date]])=2021, 52, 0)</f>
        <v>67</v>
      </c>
    </row>
    <row r="3466" spans="2:17" ht="14.25" customHeight="1" x14ac:dyDescent="0.3">
      <c r="B3466" s="4" t="s">
        <v>34</v>
      </c>
      <c r="C3466" s="33">
        <v>1189833</v>
      </c>
      <c r="D3466" s="5">
        <v>44293</v>
      </c>
      <c r="E3466" s="4" t="s">
        <v>15</v>
      </c>
      <c r="F3466" s="4" t="s">
        <v>123</v>
      </c>
      <c r="G3466" s="4" t="s">
        <v>124</v>
      </c>
      <c r="H3466" s="6" t="s">
        <v>22</v>
      </c>
      <c r="I3466" s="7">
        <v>44</v>
      </c>
      <c r="J3466" s="8">
        <v>27</v>
      </c>
      <c r="K3466" s="9">
        <v>1188</v>
      </c>
      <c r="L3466" s="9">
        <v>522.72</v>
      </c>
      <c r="M3466" s="10">
        <v>0.44</v>
      </c>
      <c r="N3466" s="4" t="s">
        <v>83</v>
      </c>
      <c r="O3466" s="4" t="str">
        <f>TEXT(Table1[[#This Row],[Invoice Date]],"yyyy")</f>
        <v>2021</v>
      </c>
      <c r="P3466" s="4" t="str">
        <f>TEXT(Table1[[#This Row],[Invoice Date]],"mmm")</f>
        <v>Apr</v>
      </c>
      <c r="Q3466" s="27">
        <f>WEEKNUM(Table1[[#This Row],[Invoice Date]]) + IF(YEAR(Table1[[#This Row],[Invoice Date]])=2021, 52, 0)</f>
        <v>67</v>
      </c>
    </row>
    <row r="3467" spans="2:17" ht="14.25" customHeight="1" x14ac:dyDescent="0.3">
      <c r="B3467" s="4" t="s">
        <v>34</v>
      </c>
      <c r="C3467" s="33">
        <v>1189833</v>
      </c>
      <c r="D3467" s="5">
        <v>44293</v>
      </c>
      <c r="E3467" s="4" t="s">
        <v>15</v>
      </c>
      <c r="F3467" s="4" t="s">
        <v>123</v>
      </c>
      <c r="G3467" s="4" t="s">
        <v>124</v>
      </c>
      <c r="H3467" s="6" t="s">
        <v>20</v>
      </c>
      <c r="I3467" s="7">
        <v>24</v>
      </c>
      <c r="J3467" s="8">
        <v>51</v>
      </c>
      <c r="K3467" s="9">
        <v>1224</v>
      </c>
      <c r="L3467" s="9">
        <v>612</v>
      </c>
      <c r="M3467" s="10">
        <v>0.5</v>
      </c>
      <c r="N3467" s="4" t="s">
        <v>83</v>
      </c>
      <c r="O3467" s="4" t="str">
        <f>TEXT(Table1[[#This Row],[Invoice Date]],"yyyy")</f>
        <v>2021</v>
      </c>
      <c r="P3467" s="4" t="str">
        <f>TEXT(Table1[[#This Row],[Invoice Date]],"mmm")</f>
        <v>Apr</v>
      </c>
      <c r="Q3467" s="27">
        <f>WEEKNUM(Table1[[#This Row],[Invoice Date]]) + IF(YEAR(Table1[[#This Row],[Invoice Date]])=2021, 52, 0)</f>
        <v>67</v>
      </c>
    </row>
    <row r="3468" spans="2:17" ht="14.25" customHeight="1" x14ac:dyDescent="0.3">
      <c r="B3468" s="4" t="s">
        <v>14</v>
      </c>
      <c r="C3468" s="33">
        <v>1185732</v>
      </c>
      <c r="D3468" s="5">
        <v>44293</v>
      </c>
      <c r="E3468" s="4" t="s">
        <v>15</v>
      </c>
      <c r="F3468" s="4" t="s">
        <v>127</v>
      </c>
      <c r="G3468" s="4" t="s">
        <v>128</v>
      </c>
      <c r="H3468" s="6" t="s">
        <v>23</v>
      </c>
      <c r="I3468" s="7">
        <v>26</v>
      </c>
      <c r="J3468" s="8">
        <v>60</v>
      </c>
      <c r="K3468" s="9">
        <v>1560</v>
      </c>
      <c r="L3468" s="9">
        <v>686.4</v>
      </c>
      <c r="M3468" s="10">
        <v>0.44</v>
      </c>
      <c r="N3468" s="4" t="s">
        <v>24</v>
      </c>
      <c r="O3468" s="4" t="str">
        <f>TEXT(Table1[[#This Row],[Invoice Date]],"yyyy")</f>
        <v>2021</v>
      </c>
      <c r="P3468" s="4" t="str">
        <f>TEXT(Table1[[#This Row],[Invoice Date]],"mmm")</f>
        <v>Apr</v>
      </c>
      <c r="Q3468" s="27">
        <f>WEEKNUM(Table1[[#This Row],[Invoice Date]]) + IF(YEAR(Table1[[#This Row],[Invoice Date]])=2021, 52, 0)</f>
        <v>67</v>
      </c>
    </row>
    <row r="3469" spans="2:17" ht="14.25" customHeight="1" x14ac:dyDescent="0.3">
      <c r="B3469" s="4" t="s">
        <v>14</v>
      </c>
      <c r="C3469" s="33">
        <v>1185732</v>
      </c>
      <c r="D3469" s="5">
        <v>44293</v>
      </c>
      <c r="E3469" s="4" t="s">
        <v>15</v>
      </c>
      <c r="F3469" s="4" t="s">
        <v>127</v>
      </c>
      <c r="G3469" s="4" t="s">
        <v>128</v>
      </c>
      <c r="H3469" s="6" t="s">
        <v>23</v>
      </c>
      <c r="I3469" s="7">
        <v>33</v>
      </c>
      <c r="J3469" s="8">
        <v>50</v>
      </c>
      <c r="K3469" s="9">
        <v>1650</v>
      </c>
      <c r="L3469" s="9">
        <v>858</v>
      </c>
      <c r="M3469" s="10">
        <v>0.52</v>
      </c>
      <c r="N3469" s="4" t="s">
        <v>83</v>
      </c>
      <c r="O3469" s="4" t="str">
        <f>TEXT(Table1[[#This Row],[Invoice Date]],"yyyy")</f>
        <v>2021</v>
      </c>
      <c r="P3469" s="4" t="str">
        <f>TEXT(Table1[[#This Row],[Invoice Date]],"mmm")</f>
        <v>Apr</v>
      </c>
      <c r="Q3469" s="27">
        <f>WEEKNUM(Table1[[#This Row],[Invoice Date]]) + IF(YEAR(Table1[[#This Row],[Invoice Date]])=2021, 52, 0)</f>
        <v>67</v>
      </c>
    </row>
    <row r="3470" spans="2:17" ht="14.25" customHeight="1" x14ac:dyDescent="0.3">
      <c r="B3470" s="4" t="s">
        <v>34</v>
      </c>
      <c r="C3470" s="33">
        <v>1189833</v>
      </c>
      <c r="D3470" s="5">
        <v>44293</v>
      </c>
      <c r="E3470" s="4" t="s">
        <v>15</v>
      </c>
      <c r="F3470" s="4" t="s">
        <v>123</v>
      </c>
      <c r="G3470" s="4" t="s">
        <v>124</v>
      </c>
      <c r="H3470" s="6" t="s">
        <v>19</v>
      </c>
      <c r="I3470" s="7">
        <v>33</v>
      </c>
      <c r="J3470" s="8">
        <v>51</v>
      </c>
      <c r="K3470" s="9">
        <v>1683</v>
      </c>
      <c r="L3470" s="9">
        <v>774.18</v>
      </c>
      <c r="M3470" s="10">
        <v>0.45999999999999996</v>
      </c>
      <c r="N3470" s="4" t="s">
        <v>83</v>
      </c>
      <c r="O3470" s="4" t="str">
        <f>TEXT(Table1[[#This Row],[Invoice Date]],"yyyy")</f>
        <v>2021</v>
      </c>
      <c r="P3470" s="4" t="str">
        <f>TEXT(Table1[[#This Row],[Invoice Date]],"mmm")</f>
        <v>Apr</v>
      </c>
      <c r="Q3470" s="27">
        <f>WEEKNUM(Table1[[#This Row],[Invoice Date]]) + IF(YEAR(Table1[[#This Row],[Invoice Date]])=2021, 52, 0)</f>
        <v>67</v>
      </c>
    </row>
    <row r="3471" spans="2:17" ht="14.25" customHeight="1" x14ac:dyDescent="0.3">
      <c r="B3471" s="4" t="s">
        <v>34</v>
      </c>
      <c r="C3471" s="33">
        <v>1189833</v>
      </c>
      <c r="D3471" s="5">
        <v>44293</v>
      </c>
      <c r="E3471" s="4" t="s">
        <v>15</v>
      </c>
      <c r="F3471" s="4" t="s">
        <v>123</v>
      </c>
      <c r="G3471" s="4" t="s">
        <v>124</v>
      </c>
      <c r="H3471" s="6" t="s">
        <v>23</v>
      </c>
      <c r="I3471" s="7">
        <v>33</v>
      </c>
      <c r="J3471" s="8">
        <v>68</v>
      </c>
      <c r="K3471" s="9">
        <v>2244</v>
      </c>
      <c r="L3471" s="9">
        <v>1211.76</v>
      </c>
      <c r="M3471" s="10">
        <v>0.54</v>
      </c>
      <c r="N3471" s="4" t="s">
        <v>83</v>
      </c>
      <c r="O3471" s="4" t="str">
        <f>TEXT(Table1[[#This Row],[Invoice Date]],"yyyy")</f>
        <v>2021</v>
      </c>
      <c r="P3471" s="4" t="str">
        <f>TEXT(Table1[[#This Row],[Invoice Date]],"mmm")</f>
        <v>Apr</v>
      </c>
      <c r="Q3471" s="27">
        <f>WEEKNUM(Table1[[#This Row],[Invoice Date]]) + IF(YEAR(Table1[[#This Row],[Invoice Date]])=2021, 52, 0)</f>
        <v>67</v>
      </c>
    </row>
    <row r="3472" spans="2:17" ht="14.25" customHeight="1" x14ac:dyDescent="0.3">
      <c r="B3472" s="4" t="s">
        <v>14</v>
      </c>
      <c r="C3472" s="33">
        <v>1185732</v>
      </c>
      <c r="D3472" s="5">
        <v>44293</v>
      </c>
      <c r="E3472" s="4" t="s">
        <v>15</v>
      </c>
      <c r="F3472" s="4" t="s">
        <v>127</v>
      </c>
      <c r="G3472" s="4" t="s">
        <v>128</v>
      </c>
      <c r="H3472" s="6" t="s">
        <v>17</v>
      </c>
      <c r="I3472" s="7">
        <v>32</v>
      </c>
      <c r="J3472" s="8">
        <v>111</v>
      </c>
      <c r="K3472" s="9">
        <v>3552</v>
      </c>
      <c r="L3472" s="9">
        <v>1740.48</v>
      </c>
      <c r="M3472" s="10">
        <v>0.49</v>
      </c>
      <c r="N3472" s="4" t="s">
        <v>83</v>
      </c>
      <c r="O3472" s="4" t="str">
        <f>TEXT(Table1[[#This Row],[Invoice Date]],"yyyy")</f>
        <v>2021</v>
      </c>
      <c r="P3472" s="4" t="str">
        <f>TEXT(Table1[[#This Row],[Invoice Date]],"mmm")</f>
        <v>Apr</v>
      </c>
      <c r="Q3472" s="27">
        <f>WEEKNUM(Table1[[#This Row],[Invoice Date]]) + IF(YEAR(Table1[[#This Row],[Invoice Date]])=2021, 52, 0)</f>
        <v>67</v>
      </c>
    </row>
    <row r="3473" spans="2:17" ht="14.25" customHeight="1" x14ac:dyDescent="0.3">
      <c r="B3473" s="4" t="s">
        <v>14</v>
      </c>
      <c r="C3473" s="33">
        <v>1185732</v>
      </c>
      <c r="D3473" s="5">
        <v>44293</v>
      </c>
      <c r="E3473" s="4" t="s">
        <v>15</v>
      </c>
      <c r="F3473" s="4" t="s">
        <v>127</v>
      </c>
      <c r="G3473" s="4" t="s">
        <v>128</v>
      </c>
      <c r="H3473" s="6" t="s">
        <v>17</v>
      </c>
      <c r="I3473" s="7">
        <v>28</v>
      </c>
      <c r="J3473" s="8">
        <v>132</v>
      </c>
      <c r="K3473" s="9">
        <v>3696</v>
      </c>
      <c r="L3473" s="9">
        <v>1552.32</v>
      </c>
      <c r="M3473" s="10">
        <v>0.42</v>
      </c>
      <c r="N3473" s="4" t="s">
        <v>24</v>
      </c>
      <c r="O3473" s="4" t="str">
        <f>TEXT(Table1[[#This Row],[Invoice Date]],"yyyy")</f>
        <v>2021</v>
      </c>
      <c r="P3473" s="4" t="str">
        <f>TEXT(Table1[[#This Row],[Invoice Date]],"mmm")</f>
        <v>Apr</v>
      </c>
      <c r="Q3473" s="27">
        <f>WEEKNUM(Table1[[#This Row],[Invoice Date]]) + IF(YEAR(Table1[[#This Row],[Invoice Date]])=2021, 52, 0)</f>
        <v>67</v>
      </c>
    </row>
    <row r="3474" spans="2:17" ht="14.25" customHeight="1" x14ac:dyDescent="0.3">
      <c r="B3474" s="4" t="s">
        <v>26</v>
      </c>
      <c r="C3474" s="33">
        <v>1197831</v>
      </c>
      <c r="D3474" s="5">
        <v>44293</v>
      </c>
      <c r="E3474" s="4" t="s">
        <v>27</v>
      </c>
      <c r="F3474" s="4" t="s">
        <v>55</v>
      </c>
      <c r="G3474" s="4" t="s">
        <v>56</v>
      </c>
      <c r="H3474" s="6" t="s">
        <v>22</v>
      </c>
      <c r="I3474" s="7">
        <v>41</v>
      </c>
      <c r="J3474" s="8">
        <v>106</v>
      </c>
      <c r="K3474" s="9">
        <v>4346</v>
      </c>
      <c r="L3474" s="9">
        <v>2129.54</v>
      </c>
      <c r="M3474" s="10">
        <v>0.49</v>
      </c>
      <c r="N3474" s="4" t="s">
        <v>83</v>
      </c>
      <c r="O3474" s="4" t="str">
        <f>TEXT(Table1[[#This Row],[Invoice Date]],"yyyy")</f>
        <v>2021</v>
      </c>
      <c r="P3474" s="4" t="str">
        <f>TEXT(Table1[[#This Row],[Invoice Date]],"mmm")</f>
        <v>Apr</v>
      </c>
      <c r="Q3474" s="27">
        <f>WEEKNUM(Table1[[#This Row],[Invoice Date]]) + IF(YEAR(Table1[[#This Row],[Invoice Date]])=2021, 52, 0)</f>
        <v>67</v>
      </c>
    </row>
    <row r="3475" spans="2:17" ht="14.25" customHeight="1" x14ac:dyDescent="0.3">
      <c r="B3475" s="4" t="s">
        <v>26</v>
      </c>
      <c r="C3475" s="33">
        <v>1197831</v>
      </c>
      <c r="D3475" s="5">
        <v>44293</v>
      </c>
      <c r="E3475" s="4" t="s">
        <v>27</v>
      </c>
      <c r="F3475" s="4" t="s">
        <v>55</v>
      </c>
      <c r="G3475" s="4" t="s">
        <v>56</v>
      </c>
      <c r="H3475" s="6" t="s">
        <v>22</v>
      </c>
      <c r="I3475" s="7">
        <v>33</v>
      </c>
      <c r="J3475" s="8">
        <v>132</v>
      </c>
      <c r="K3475" s="9">
        <v>4356</v>
      </c>
      <c r="L3475" s="9">
        <v>1785.9599999999998</v>
      </c>
      <c r="M3475" s="10">
        <v>0.41</v>
      </c>
      <c r="N3475" s="4" t="s">
        <v>24</v>
      </c>
      <c r="O3475" s="4" t="str">
        <f>TEXT(Table1[[#This Row],[Invoice Date]],"yyyy")</f>
        <v>2021</v>
      </c>
      <c r="P3475" s="4" t="str">
        <f>TEXT(Table1[[#This Row],[Invoice Date]],"mmm")</f>
        <v>Apr</v>
      </c>
      <c r="Q3475" s="27">
        <f>WEEKNUM(Table1[[#This Row],[Invoice Date]]) + IF(YEAR(Table1[[#This Row],[Invoice Date]])=2021, 52, 0)</f>
        <v>67</v>
      </c>
    </row>
    <row r="3476" spans="2:17" ht="14.25" customHeight="1" x14ac:dyDescent="0.3">
      <c r="B3476" s="4" t="s">
        <v>34</v>
      </c>
      <c r="C3476" s="33">
        <v>1189833</v>
      </c>
      <c r="D3476" s="5">
        <v>44293</v>
      </c>
      <c r="E3476" s="4" t="s">
        <v>15</v>
      </c>
      <c r="F3476" s="4" t="s">
        <v>123</v>
      </c>
      <c r="G3476" s="4" t="s">
        <v>124</v>
      </c>
      <c r="H3476" s="6" t="s">
        <v>17</v>
      </c>
      <c r="I3476" s="7">
        <v>34</v>
      </c>
      <c r="J3476" s="8">
        <v>133</v>
      </c>
      <c r="K3476" s="9">
        <v>4522</v>
      </c>
      <c r="L3476" s="9">
        <v>2261</v>
      </c>
      <c r="M3476" s="10">
        <v>0.5</v>
      </c>
      <c r="N3476" s="4" t="s">
        <v>83</v>
      </c>
      <c r="O3476" s="4" t="str">
        <f>TEXT(Table1[[#This Row],[Invoice Date]],"yyyy")</f>
        <v>2021</v>
      </c>
      <c r="P3476" s="4" t="str">
        <f>TEXT(Table1[[#This Row],[Invoice Date]],"mmm")</f>
        <v>Apr</v>
      </c>
      <c r="Q3476" s="27">
        <f>WEEKNUM(Table1[[#This Row],[Invoice Date]]) + IF(YEAR(Table1[[#This Row],[Invoice Date]])=2021, 52, 0)</f>
        <v>67</v>
      </c>
    </row>
    <row r="3477" spans="2:17" ht="14.25" customHeight="1" x14ac:dyDescent="0.3">
      <c r="B3477" s="4" t="s">
        <v>34</v>
      </c>
      <c r="C3477" s="33">
        <v>1189833</v>
      </c>
      <c r="D3477" s="5">
        <v>44293</v>
      </c>
      <c r="E3477" s="4" t="s">
        <v>31</v>
      </c>
      <c r="F3477" s="4" t="s">
        <v>32</v>
      </c>
      <c r="G3477" s="4" t="s">
        <v>35</v>
      </c>
      <c r="H3477" s="6" t="s">
        <v>17</v>
      </c>
      <c r="I3477" s="7">
        <v>31</v>
      </c>
      <c r="J3477" s="8">
        <v>248</v>
      </c>
      <c r="K3477" s="9">
        <v>7688</v>
      </c>
      <c r="L3477" s="9">
        <v>3536.48</v>
      </c>
      <c r="M3477" s="10">
        <v>0.46</v>
      </c>
      <c r="N3477" s="4" t="s">
        <v>24</v>
      </c>
      <c r="O3477" s="4" t="str">
        <f>TEXT(Table1[[#This Row],[Invoice Date]],"yyyy")</f>
        <v>2021</v>
      </c>
      <c r="P3477" s="4" t="str">
        <f>TEXT(Table1[[#This Row],[Invoice Date]],"mmm")</f>
        <v>Apr</v>
      </c>
      <c r="Q3477" s="27">
        <f>WEEKNUM(Table1[[#This Row],[Invoice Date]]) + IF(YEAR(Table1[[#This Row],[Invoice Date]])=2021, 52, 0)</f>
        <v>67</v>
      </c>
    </row>
    <row r="3478" spans="2:17" ht="14.25" customHeight="1" x14ac:dyDescent="0.3">
      <c r="B3478" s="4" t="s">
        <v>34</v>
      </c>
      <c r="C3478" s="33">
        <v>1189833</v>
      </c>
      <c r="D3478" s="5">
        <v>44293</v>
      </c>
      <c r="E3478" s="4" t="s">
        <v>31</v>
      </c>
      <c r="F3478" s="4" t="s">
        <v>32</v>
      </c>
      <c r="G3478" s="4" t="s">
        <v>35</v>
      </c>
      <c r="H3478" s="6" t="s">
        <v>17</v>
      </c>
      <c r="I3478" s="7">
        <v>43</v>
      </c>
      <c r="J3478" s="8">
        <v>240</v>
      </c>
      <c r="K3478" s="9">
        <v>10320</v>
      </c>
      <c r="L3478" s="9">
        <v>5160</v>
      </c>
      <c r="M3478" s="10">
        <v>0.5</v>
      </c>
      <c r="N3478" s="4" t="s">
        <v>83</v>
      </c>
      <c r="O3478" s="4" t="str">
        <f>TEXT(Table1[[#This Row],[Invoice Date]],"yyyy")</f>
        <v>2021</v>
      </c>
      <c r="P3478" s="4" t="str">
        <f>TEXT(Table1[[#This Row],[Invoice Date]],"mmm")</f>
        <v>Apr</v>
      </c>
      <c r="Q3478" s="27">
        <f>WEEKNUM(Table1[[#This Row],[Invoice Date]]) + IF(YEAR(Table1[[#This Row],[Invoice Date]])=2021, 52, 0)</f>
        <v>67</v>
      </c>
    </row>
    <row r="3479" spans="2:17" ht="14.25" customHeight="1" x14ac:dyDescent="0.3">
      <c r="B3479" s="4" t="s">
        <v>14</v>
      </c>
      <c r="C3479" s="33">
        <v>1185732</v>
      </c>
      <c r="D3479" s="5">
        <v>44293</v>
      </c>
      <c r="E3479" s="4" t="s">
        <v>15</v>
      </c>
      <c r="F3479" s="4" t="s">
        <v>127</v>
      </c>
      <c r="G3479" s="4" t="s">
        <v>128</v>
      </c>
      <c r="H3479" s="6" t="s">
        <v>21</v>
      </c>
      <c r="I3479" s="7">
        <v>30</v>
      </c>
      <c r="J3479" s="8">
        <v>50</v>
      </c>
      <c r="K3479" s="9">
        <v>15000</v>
      </c>
      <c r="L3479" s="9">
        <v>6000</v>
      </c>
      <c r="M3479" s="10">
        <v>0.4</v>
      </c>
      <c r="N3479" s="4" t="s">
        <v>18</v>
      </c>
      <c r="O3479" s="4" t="str">
        <f>TEXT(Table1[[#This Row],[Invoice Date]],"yyyy")</f>
        <v>2021</v>
      </c>
      <c r="P3479" s="4" t="str">
        <f>TEXT(Table1[[#This Row],[Invoice Date]],"mmm")</f>
        <v>Apr</v>
      </c>
      <c r="Q3479" s="27">
        <f>WEEKNUM(Table1[[#This Row],[Invoice Date]]) + IF(YEAR(Table1[[#This Row],[Invoice Date]])=2021, 52, 0)</f>
        <v>67</v>
      </c>
    </row>
    <row r="3480" spans="2:17" ht="14.25" customHeight="1" x14ac:dyDescent="0.3">
      <c r="B3480" s="4" t="s">
        <v>14</v>
      </c>
      <c r="C3480" s="33">
        <v>1185732</v>
      </c>
      <c r="D3480" s="5">
        <v>44293</v>
      </c>
      <c r="E3480" s="4" t="s">
        <v>15</v>
      </c>
      <c r="F3480" s="4" t="s">
        <v>127</v>
      </c>
      <c r="G3480" s="4" t="s">
        <v>128</v>
      </c>
      <c r="H3480" s="6" t="s">
        <v>22</v>
      </c>
      <c r="I3480" s="7">
        <v>45</v>
      </c>
      <c r="J3480" s="8">
        <v>50</v>
      </c>
      <c r="K3480" s="9">
        <v>22500</v>
      </c>
      <c r="L3480" s="9">
        <v>6750</v>
      </c>
      <c r="M3480" s="10">
        <v>0.3</v>
      </c>
      <c r="N3480" s="4" t="s">
        <v>18</v>
      </c>
      <c r="O3480" s="4" t="str">
        <f>TEXT(Table1[[#This Row],[Invoice Date]],"yyyy")</f>
        <v>2021</v>
      </c>
      <c r="P3480" s="4" t="str">
        <f>TEXT(Table1[[#This Row],[Invoice Date]],"mmm")</f>
        <v>Apr</v>
      </c>
      <c r="Q3480" s="27">
        <f>WEEKNUM(Table1[[#This Row],[Invoice Date]]) + IF(YEAR(Table1[[#This Row],[Invoice Date]])=2021, 52, 0)</f>
        <v>67</v>
      </c>
    </row>
    <row r="3481" spans="2:17" ht="14.25" customHeight="1" x14ac:dyDescent="0.3">
      <c r="B3481" s="4" t="s">
        <v>34</v>
      </c>
      <c r="C3481" s="33">
        <v>1189833</v>
      </c>
      <c r="D3481" s="5">
        <v>44293</v>
      </c>
      <c r="E3481" s="4" t="s">
        <v>15</v>
      </c>
      <c r="F3481" s="4" t="s">
        <v>123</v>
      </c>
      <c r="G3481" s="4" t="s">
        <v>124</v>
      </c>
      <c r="H3481" s="6" t="s">
        <v>21</v>
      </c>
      <c r="I3481" s="7">
        <v>30</v>
      </c>
      <c r="J3481" s="8">
        <v>100</v>
      </c>
      <c r="K3481" s="9">
        <v>30000</v>
      </c>
      <c r="L3481" s="9">
        <v>12000</v>
      </c>
      <c r="M3481" s="10">
        <v>0.4</v>
      </c>
      <c r="N3481" s="4" t="s">
        <v>18</v>
      </c>
      <c r="O3481" s="4" t="str">
        <f>TEXT(Table1[[#This Row],[Invoice Date]],"yyyy")</f>
        <v>2021</v>
      </c>
      <c r="P3481" s="4" t="str">
        <f>TEXT(Table1[[#This Row],[Invoice Date]],"mmm")</f>
        <v>Apr</v>
      </c>
      <c r="Q3481" s="27">
        <f>WEEKNUM(Table1[[#This Row],[Invoice Date]]) + IF(YEAR(Table1[[#This Row],[Invoice Date]])=2021, 52, 0)</f>
        <v>67</v>
      </c>
    </row>
    <row r="3482" spans="2:17" ht="14.25" customHeight="1" x14ac:dyDescent="0.3">
      <c r="B3482" s="4" t="s">
        <v>14</v>
      </c>
      <c r="C3482" s="33">
        <v>1185732</v>
      </c>
      <c r="D3482" s="5">
        <v>44293</v>
      </c>
      <c r="E3482" s="4" t="s">
        <v>15</v>
      </c>
      <c r="F3482" s="4" t="s">
        <v>127</v>
      </c>
      <c r="G3482" s="4" t="s">
        <v>128</v>
      </c>
      <c r="H3482" s="6" t="s">
        <v>20</v>
      </c>
      <c r="I3482" s="7">
        <v>25.000000000000007</v>
      </c>
      <c r="J3482" s="8">
        <v>125</v>
      </c>
      <c r="K3482" s="9">
        <v>31250.000000000007</v>
      </c>
      <c r="L3482" s="9">
        <v>12500.000000000004</v>
      </c>
      <c r="M3482" s="10">
        <v>0.4</v>
      </c>
      <c r="N3482" s="4" t="s">
        <v>18</v>
      </c>
      <c r="O3482" s="4" t="str">
        <f>TEXT(Table1[[#This Row],[Invoice Date]],"yyyy")</f>
        <v>2021</v>
      </c>
      <c r="P3482" s="4" t="str">
        <f>TEXT(Table1[[#This Row],[Invoice Date]],"mmm")</f>
        <v>Apr</v>
      </c>
      <c r="Q3482" s="27">
        <f>WEEKNUM(Table1[[#This Row],[Invoice Date]]) + IF(YEAR(Table1[[#This Row],[Invoice Date]])=2021, 52, 0)</f>
        <v>67</v>
      </c>
    </row>
    <row r="3483" spans="2:17" ht="14.25" customHeight="1" x14ac:dyDescent="0.3">
      <c r="B3483" s="4" t="s">
        <v>14</v>
      </c>
      <c r="C3483" s="33">
        <v>1185732</v>
      </c>
      <c r="D3483" s="5">
        <v>44293</v>
      </c>
      <c r="E3483" s="4" t="s">
        <v>15</v>
      </c>
      <c r="F3483" s="4" t="s">
        <v>127</v>
      </c>
      <c r="G3483" s="4" t="s">
        <v>128</v>
      </c>
      <c r="H3483" s="6" t="s">
        <v>19</v>
      </c>
      <c r="I3483" s="7">
        <v>35</v>
      </c>
      <c r="J3483" s="8">
        <v>125</v>
      </c>
      <c r="K3483" s="9">
        <v>43750</v>
      </c>
      <c r="L3483" s="9">
        <v>15312.499999999998</v>
      </c>
      <c r="M3483" s="10">
        <v>0.35</v>
      </c>
      <c r="N3483" s="4" t="s">
        <v>18</v>
      </c>
      <c r="O3483" s="4" t="str">
        <f>TEXT(Table1[[#This Row],[Invoice Date]],"yyyy")</f>
        <v>2021</v>
      </c>
      <c r="P3483" s="4" t="str">
        <f>TEXT(Table1[[#This Row],[Invoice Date]],"mmm")</f>
        <v>Apr</v>
      </c>
      <c r="Q3483" s="27">
        <f>WEEKNUM(Table1[[#This Row],[Invoice Date]]) + IF(YEAR(Table1[[#This Row],[Invoice Date]])=2021, 52, 0)</f>
        <v>67</v>
      </c>
    </row>
    <row r="3484" spans="2:17" ht="14.25" customHeight="1" x14ac:dyDescent="0.3">
      <c r="B3484" s="4" t="s">
        <v>34</v>
      </c>
      <c r="C3484" s="33">
        <v>1189833</v>
      </c>
      <c r="D3484" s="5">
        <v>44293</v>
      </c>
      <c r="E3484" s="4" t="s">
        <v>15</v>
      </c>
      <c r="F3484" s="4" t="s">
        <v>123</v>
      </c>
      <c r="G3484" s="4" t="s">
        <v>124</v>
      </c>
      <c r="H3484" s="6" t="s">
        <v>20</v>
      </c>
      <c r="I3484" s="7">
        <v>25.000000000000007</v>
      </c>
      <c r="J3484" s="8">
        <v>175</v>
      </c>
      <c r="K3484" s="9">
        <v>43750.000000000015</v>
      </c>
      <c r="L3484" s="9">
        <v>17500.000000000007</v>
      </c>
      <c r="M3484" s="10">
        <v>0.4</v>
      </c>
      <c r="N3484" s="4" t="s">
        <v>18</v>
      </c>
      <c r="O3484" s="4" t="str">
        <f>TEXT(Table1[[#This Row],[Invoice Date]],"yyyy")</f>
        <v>2021</v>
      </c>
      <c r="P3484" s="4" t="str">
        <f>TEXT(Table1[[#This Row],[Invoice Date]],"mmm")</f>
        <v>Apr</v>
      </c>
      <c r="Q3484" s="27">
        <f>WEEKNUM(Table1[[#This Row],[Invoice Date]]) + IF(YEAR(Table1[[#This Row],[Invoice Date]])=2021, 52, 0)</f>
        <v>67</v>
      </c>
    </row>
    <row r="3485" spans="2:17" ht="14.25" customHeight="1" x14ac:dyDescent="0.3">
      <c r="B3485" s="4" t="s">
        <v>34</v>
      </c>
      <c r="C3485" s="33">
        <v>1189833</v>
      </c>
      <c r="D3485" s="5">
        <v>44293</v>
      </c>
      <c r="E3485" s="4" t="s">
        <v>15</v>
      </c>
      <c r="F3485" s="4" t="s">
        <v>123</v>
      </c>
      <c r="G3485" s="4" t="s">
        <v>124</v>
      </c>
      <c r="H3485" s="6" t="s">
        <v>22</v>
      </c>
      <c r="I3485" s="7">
        <v>45</v>
      </c>
      <c r="J3485" s="8">
        <v>100</v>
      </c>
      <c r="K3485" s="9">
        <v>45000</v>
      </c>
      <c r="L3485" s="9">
        <v>13500</v>
      </c>
      <c r="M3485" s="10">
        <v>0.3</v>
      </c>
      <c r="N3485" s="4" t="s">
        <v>18</v>
      </c>
      <c r="O3485" s="4" t="str">
        <f>TEXT(Table1[[#This Row],[Invoice Date]],"yyyy")</f>
        <v>2021</v>
      </c>
      <c r="P3485" s="4" t="str">
        <f>TEXT(Table1[[#This Row],[Invoice Date]],"mmm")</f>
        <v>Apr</v>
      </c>
      <c r="Q3485" s="27">
        <f>WEEKNUM(Table1[[#This Row],[Invoice Date]]) + IF(YEAR(Table1[[#This Row],[Invoice Date]])=2021, 52, 0)</f>
        <v>67</v>
      </c>
    </row>
    <row r="3486" spans="2:17" ht="14.25" customHeight="1" x14ac:dyDescent="0.3">
      <c r="B3486" s="4" t="s">
        <v>34</v>
      </c>
      <c r="C3486" s="33">
        <v>1189833</v>
      </c>
      <c r="D3486" s="5">
        <v>44293</v>
      </c>
      <c r="E3486" s="4" t="s">
        <v>15</v>
      </c>
      <c r="F3486" s="4" t="s">
        <v>123</v>
      </c>
      <c r="G3486" s="4" t="s">
        <v>124</v>
      </c>
      <c r="H3486" s="6" t="s">
        <v>19</v>
      </c>
      <c r="I3486" s="7">
        <v>35</v>
      </c>
      <c r="J3486" s="8">
        <v>175</v>
      </c>
      <c r="K3486" s="9">
        <v>61250</v>
      </c>
      <c r="L3486" s="9">
        <v>21437.5</v>
      </c>
      <c r="M3486" s="10">
        <v>0.35</v>
      </c>
      <c r="N3486" s="4" t="s">
        <v>18</v>
      </c>
      <c r="O3486" s="4" t="str">
        <f>TEXT(Table1[[#This Row],[Invoice Date]],"yyyy")</f>
        <v>2021</v>
      </c>
      <c r="P3486" s="4" t="str">
        <f>TEXT(Table1[[#This Row],[Invoice Date]],"mmm")</f>
        <v>Apr</v>
      </c>
      <c r="Q3486" s="27">
        <f>WEEKNUM(Table1[[#This Row],[Invoice Date]]) + IF(YEAR(Table1[[#This Row],[Invoice Date]])=2021, 52, 0)</f>
        <v>67</v>
      </c>
    </row>
    <row r="3487" spans="2:17" ht="14.25" customHeight="1" x14ac:dyDescent="0.3">
      <c r="B3487" s="4" t="s">
        <v>14</v>
      </c>
      <c r="C3487" s="33">
        <v>1185732</v>
      </c>
      <c r="D3487" s="5">
        <v>44293</v>
      </c>
      <c r="E3487" s="4" t="s">
        <v>15</v>
      </c>
      <c r="F3487" s="4" t="s">
        <v>127</v>
      </c>
      <c r="G3487" s="4" t="s">
        <v>128</v>
      </c>
      <c r="H3487" s="6" t="s">
        <v>23</v>
      </c>
      <c r="I3487" s="7">
        <v>35</v>
      </c>
      <c r="J3487" s="8">
        <v>200</v>
      </c>
      <c r="K3487" s="9">
        <v>70000</v>
      </c>
      <c r="L3487" s="9">
        <v>28000</v>
      </c>
      <c r="M3487" s="10">
        <v>0.4</v>
      </c>
      <c r="N3487" s="4" t="s">
        <v>18</v>
      </c>
      <c r="O3487" s="4" t="str">
        <f>TEXT(Table1[[#This Row],[Invoice Date]],"yyyy")</f>
        <v>2021</v>
      </c>
      <c r="P3487" s="4" t="str">
        <f>TEXT(Table1[[#This Row],[Invoice Date]],"mmm")</f>
        <v>Apr</v>
      </c>
      <c r="Q3487" s="27">
        <f>WEEKNUM(Table1[[#This Row],[Invoice Date]]) + IF(YEAR(Table1[[#This Row],[Invoice Date]])=2021, 52, 0)</f>
        <v>67</v>
      </c>
    </row>
    <row r="3488" spans="2:17" ht="14.25" customHeight="1" x14ac:dyDescent="0.3">
      <c r="B3488" s="4" t="s">
        <v>34</v>
      </c>
      <c r="C3488" s="33">
        <v>1189833</v>
      </c>
      <c r="D3488" s="5">
        <v>44293</v>
      </c>
      <c r="E3488" s="4" t="s">
        <v>15</v>
      </c>
      <c r="F3488" s="4" t="s">
        <v>123</v>
      </c>
      <c r="G3488" s="4" t="s">
        <v>124</v>
      </c>
      <c r="H3488" s="6" t="s">
        <v>23</v>
      </c>
      <c r="I3488" s="7">
        <v>35</v>
      </c>
      <c r="J3488" s="8">
        <v>250</v>
      </c>
      <c r="K3488" s="9">
        <v>87500</v>
      </c>
      <c r="L3488" s="9">
        <v>35000</v>
      </c>
      <c r="M3488" s="10">
        <v>0.4</v>
      </c>
      <c r="N3488" s="4" t="s">
        <v>18</v>
      </c>
      <c r="O3488" s="4" t="str">
        <f>TEXT(Table1[[#This Row],[Invoice Date]],"yyyy")</f>
        <v>2021</v>
      </c>
      <c r="P3488" s="4" t="str">
        <f>TEXT(Table1[[#This Row],[Invoice Date]],"mmm")</f>
        <v>Apr</v>
      </c>
      <c r="Q3488" s="27">
        <f>WEEKNUM(Table1[[#This Row],[Invoice Date]]) + IF(YEAR(Table1[[#This Row],[Invoice Date]])=2021, 52, 0)</f>
        <v>67</v>
      </c>
    </row>
    <row r="3489" spans="2:17" ht="14.25" customHeight="1" x14ac:dyDescent="0.3">
      <c r="B3489" s="4" t="s">
        <v>14</v>
      </c>
      <c r="C3489" s="33">
        <v>1185732</v>
      </c>
      <c r="D3489" s="5">
        <v>44293</v>
      </c>
      <c r="E3489" s="4" t="s">
        <v>15</v>
      </c>
      <c r="F3489" s="4" t="s">
        <v>127</v>
      </c>
      <c r="G3489" s="4" t="s">
        <v>128</v>
      </c>
      <c r="H3489" s="6" t="s">
        <v>17</v>
      </c>
      <c r="I3489" s="7">
        <v>35</v>
      </c>
      <c r="J3489" s="8">
        <v>425</v>
      </c>
      <c r="K3489" s="9">
        <v>148750</v>
      </c>
      <c r="L3489" s="9">
        <v>52062.5</v>
      </c>
      <c r="M3489" s="10">
        <v>0.35</v>
      </c>
      <c r="N3489" s="4" t="s">
        <v>18</v>
      </c>
      <c r="O3489" s="4" t="str">
        <f>TEXT(Table1[[#This Row],[Invoice Date]],"yyyy")</f>
        <v>2021</v>
      </c>
      <c r="P3489" s="4" t="str">
        <f>TEXT(Table1[[#This Row],[Invoice Date]],"mmm")</f>
        <v>Apr</v>
      </c>
      <c r="Q3489" s="27">
        <f>WEEKNUM(Table1[[#This Row],[Invoice Date]]) + IF(YEAR(Table1[[#This Row],[Invoice Date]])=2021, 52, 0)</f>
        <v>67</v>
      </c>
    </row>
    <row r="3490" spans="2:17" ht="14.25" customHeight="1" x14ac:dyDescent="0.3">
      <c r="B3490" s="4" t="s">
        <v>34</v>
      </c>
      <c r="C3490" s="33">
        <v>1189833</v>
      </c>
      <c r="D3490" s="5">
        <v>44293</v>
      </c>
      <c r="E3490" s="4" t="s">
        <v>15</v>
      </c>
      <c r="F3490" s="4" t="s">
        <v>123</v>
      </c>
      <c r="G3490" s="4" t="s">
        <v>124</v>
      </c>
      <c r="H3490" s="6" t="s">
        <v>17</v>
      </c>
      <c r="I3490" s="7">
        <v>35</v>
      </c>
      <c r="J3490" s="8">
        <v>475</v>
      </c>
      <c r="K3490" s="9">
        <v>166250</v>
      </c>
      <c r="L3490" s="9">
        <v>58187.499999999993</v>
      </c>
      <c r="M3490" s="10">
        <v>0.35</v>
      </c>
      <c r="N3490" s="4" t="s">
        <v>18</v>
      </c>
      <c r="O3490" s="4" t="str">
        <f>TEXT(Table1[[#This Row],[Invoice Date]],"yyyy")</f>
        <v>2021</v>
      </c>
      <c r="P3490" s="4" t="str">
        <f>TEXT(Table1[[#This Row],[Invoice Date]],"mmm")</f>
        <v>Apr</v>
      </c>
      <c r="Q3490" s="27">
        <f>WEEKNUM(Table1[[#This Row],[Invoice Date]]) + IF(YEAR(Table1[[#This Row],[Invoice Date]])=2021, 52, 0)</f>
        <v>67</v>
      </c>
    </row>
    <row r="3491" spans="2:17" ht="14.25" customHeight="1" x14ac:dyDescent="0.3">
      <c r="B3491" s="4" t="s">
        <v>26</v>
      </c>
      <c r="C3491" s="33">
        <v>1197831</v>
      </c>
      <c r="D3491" s="5">
        <v>44293</v>
      </c>
      <c r="E3491" s="4" t="s">
        <v>27</v>
      </c>
      <c r="F3491" s="4" t="s">
        <v>55</v>
      </c>
      <c r="G3491" s="4" t="s">
        <v>56</v>
      </c>
      <c r="H3491" s="6" t="s">
        <v>22</v>
      </c>
      <c r="I3491" s="7">
        <v>45</v>
      </c>
      <c r="J3491" s="8">
        <v>425</v>
      </c>
      <c r="K3491" s="9">
        <v>191250</v>
      </c>
      <c r="L3491" s="9">
        <v>66937.5</v>
      </c>
      <c r="M3491" s="10">
        <v>0.35</v>
      </c>
      <c r="N3491" s="4" t="s">
        <v>24</v>
      </c>
      <c r="O3491" s="4" t="str">
        <f>TEXT(Table1[[#This Row],[Invoice Date]],"yyyy")</f>
        <v>2021</v>
      </c>
      <c r="P3491" s="4" t="str">
        <f>TEXT(Table1[[#This Row],[Invoice Date]],"mmm")</f>
        <v>Apr</v>
      </c>
      <c r="Q3491" s="27">
        <f>WEEKNUM(Table1[[#This Row],[Invoice Date]]) + IF(YEAR(Table1[[#This Row],[Invoice Date]])=2021, 52, 0)</f>
        <v>67</v>
      </c>
    </row>
    <row r="3492" spans="2:17" ht="14.25" customHeight="1" x14ac:dyDescent="0.3">
      <c r="B3492" s="4" t="s">
        <v>34</v>
      </c>
      <c r="C3492" s="33">
        <v>1189833</v>
      </c>
      <c r="D3492" s="5">
        <v>44293</v>
      </c>
      <c r="E3492" s="4" t="s">
        <v>31</v>
      </c>
      <c r="F3492" s="4" t="s">
        <v>32</v>
      </c>
      <c r="G3492" s="4" t="s">
        <v>35</v>
      </c>
      <c r="H3492" s="6" t="s">
        <v>17</v>
      </c>
      <c r="I3492" s="7">
        <v>45</v>
      </c>
      <c r="J3492" s="8">
        <v>800</v>
      </c>
      <c r="K3492" s="9">
        <v>360000</v>
      </c>
      <c r="L3492" s="9">
        <v>144000</v>
      </c>
      <c r="M3492" s="10">
        <v>0.4</v>
      </c>
      <c r="N3492" s="4" t="s">
        <v>24</v>
      </c>
      <c r="O3492" s="4" t="str">
        <f>TEXT(Table1[[#This Row],[Invoice Date]],"yyyy")</f>
        <v>2021</v>
      </c>
      <c r="P3492" s="4" t="str">
        <f>TEXT(Table1[[#This Row],[Invoice Date]],"mmm")</f>
        <v>Apr</v>
      </c>
      <c r="Q3492" s="27">
        <f>WEEKNUM(Table1[[#This Row],[Invoice Date]]) + IF(YEAR(Table1[[#This Row],[Invoice Date]])=2021, 52, 0)</f>
        <v>67</v>
      </c>
    </row>
    <row r="3493" spans="2:17" ht="14.25" customHeight="1" x14ac:dyDescent="0.3">
      <c r="B3493" s="4" t="s">
        <v>34</v>
      </c>
      <c r="C3493" s="33">
        <v>1189833</v>
      </c>
      <c r="D3493" s="5">
        <v>44294</v>
      </c>
      <c r="E3493" s="4" t="s">
        <v>31</v>
      </c>
      <c r="F3493" s="4" t="s">
        <v>32</v>
      </c>
      <c r="G3493" s="4" t="s">
        <v>35</v>
      </c>
      <c r="H3493" s="6" t="s">
        <v>19</v>
      </c>
      <c r="I3493" s="7">
        <v>34</v>
      </c>
      <c r="J3493" s="8">
        <v>210</v>
      </c>
      <c r="K3493" s="9">
        <v>7140</v>
      </c>
      <c r="L3493" s="9">
        <v>2070.6</v>
      </c>
      <c r="M3493" s="10">
        <v>0.28999999999999998</v>
      </c>
      <c r="N3493" s="4" t="s">
        <v>24</v>
      </c>
      <c r="O3493" s="4" t="str">
        <f>TEXT(Table1[[#This Row],[Invoice Date]],"yyyy")</f>
        <v>2021</v>
      </c>
      <c r="P3493" s="4" t="str">
        <f>TEXT(Table1[[#This Row],[Invoice Date]],"mmm")</f>
        <v>Apr</v>
      </c>
      <c r="Q3493" s="27">
        <f>WEEKNUM(Table1[[#This Row],[Invoice Date]]) + IF(YEAR(Table1[[#This Row],[Invoice Date]])=2021, 52, 0)</f>
        <v>67</v>
      </c>
    </row>
    <row r="3494" spans="2:17" ht="14.25" customHeight="1" x14ac:dyDescent="0.3">
      <c r="B3494" s="4" t="s">
        <v>34</v>
      </c>
      <c r="C3494" s="33">
        <v>1189833</v>
      </c>
      <c r="D3494" s="5">
        <v>44294</v>
      </c>
      <c r="E3494" s="4" t="s">
        <v>31</v>
      </c>
      <c r="F3494" s="4" t="s">
        <v>32</v>
      </c>
      <c r="G3494" s="4" t="s">
        <v>35</v>
      </c>
      <c r="H3494" s="6" t="s">
        <v>19</v>
      </c>
      <c r="I3494" s="7">
        <v>49</v>
      </c>
      <c r="J3494" s="8">
        <v>156</v>
      </c>
      <c r="K3494" s="9">
        <v>7644</v>
      </c>
      <c r="L3494" s="9">
        <v>2751.8399999999997</v>
      </c>
      <c r="M3494" s="10">
        <v>0.36</v>
      </c>
      <c r="N3494" s="4" t="s">
        <v>83</v>
      </c>
      <c r="O3494" s="4" t="str">
        <f>TEXT(Table1[[#This Row],[Invoice Date]],"yyyy")</f>
        <v>2021</v>
      </c>
      <c r="P3494" s="4" t="str">
        <f>TEXT(Table1[[#This Row],[Invoice Date]],"mmm")</f>
        <v>Apr</v>
      </c>
      <c r="Q3494" s="27">
        <f>WEEKNUM(Table1[[#This Row],[Invoice Date]]) + IF(YEAR(Table1[[#This Row],[Invoice Date]])=2021, 52, 0)</f>
        <v>67</v>
      </c>
    </row>
    <row r="3495" spans="2:17" ht="14.25" customHeight="1" x14ac:dyDescent="0.3">
      <c r="B3495" s="4" t="s">
        <v>26</v>
      </c>
      <c r="C3495" s="33">
        <v>1197831</v>
      </c>
      <c r="D3495" s="5">
        <v>44294</v>
      </c>
      <c r="E3495" s="4" t="s">
        <v>27</v>
      </c>
      <c r="F3495" s="4" t="s">
        <v>55</v>
      </c>
      <c r="G3495" s="4" t="s">
        <v>56</v>
      </c>
      <c r="H3495" s="6" t="s">
        <v>23</v>
      </c>
      <c r="I3495" s="7">
        <v>38</v>
      </c>
      <c r="J3495" s="8">
        <v>202</v>
      </c>
      <c r="K3495" s="9">
        <v>7676</v>
      </c>
      <c r="L3495" s="9">
        <v>5142.92</v>
      </c>
      <c r="M3495" s="10">
        <v>0.67</v>
      </c>
      <c r="N3495" s="4" t="s">
        <v>83</v>
      </c>
      <c r="O3495" s="4" t="str">
        <f>TEXT(Table1[[#This Row],[Invoice Date]],"yyyy")</f>
        <v>2021</v>
      </c>
      <c r="P3495" s="4" t="str">
        <f>TEXT(Table1[[#This Row],[Invoice Date]],"mmm")</f>
        <v>Apr</v>
      </c>
      <c r="Q3495" s="27">
        <f>WEEKNUM(Table1[[#This Row],[Invoice Date]]) + IF(YEAR(Table1[[#This Row],[Invoice Date]])=2021, 52, 0)</f>
        <v>67</v>
      </c>
    </row>
    <row r="3496" spans="2:17" ht="14.25" customHeight="1" x14ac:dyDescent="0.3">
      <c r="B3496" s="4" t="s">
        <v>26</v>
      </c>
      <c r="C3496" s="33">
        <v>1197831</v>
      </c>
      <c r="D3496" s="5">
        <v>44294</v>
      </c>
      <c r="E3496" s="4" t="s">
        <v>27</v>
      </c>
      <c r="F3496" s="4" t="s">
        <v>55</v>
      </c>
      <c r="G3496" s="4" t="s">
        <v>56</v>
      </c>
      <c r="H3496" s="6" t="s">
        <v>23</v>
      </c>
      <c r="I3496" s="7">
        <v>31</v>
      </c>
      <c r="J3496" s="8">
        <v>271</v>
      </c>
      <c r="K3496" s="9">
        <v>8401</v>
      </c>
      <c r="L3496" s="9">
        <v>4956.5900000000011</v>
      </c>
      <c r="M3496" s="10">
        <v>0.59000000000000008</v>
      </c>
      <c r="N3496" s="4" t="s">
        <v>24</v>
      </c>
      <c r="O3496" s="4" t="str">
        <f>TEXT(Table1[[#This Row],[Invoice Date]],"yyyy")</f>
        <v>2021</v>
      </c>
      <c r="P3496" s="4" t="str">
        <f>TEXT(Table1[[#This Row],[Invoice Date]],"mmm")</f>
        <v>Apr</v>
      </c>
      <c r="Q3496" s="27">
        <f>WEEKNUM(Table1[[#This Row],[Invoice Date]]) + IF(YEAR(Table1[[#This Row],[Invoice Date]])=2021, 52, 0)</f>
        <v>67</v>
      </c>
    </row>
    <row r="3497" spans="2:17" ht="14.25" customHeight="1" x14ac:dyDescent="0.3">
      <c r="B3497" s="4" t="s">
        <v>34</v>
      </c>
      <c r="C3497" s="33">
        <v>1189833</v>
      </c>
      <c r="D3497" s="5">
        <v>44294</v>
      </c>
      <c r="E3497" s="4" t="s">
        <v>31</v>
      </c>
      <c r="F3497" s="4" t="s">
        <v>32</v>
      </c>
      <c r="G3497" s="4" t="s">
        <v>35</v>
      </c>
      <c r="H3497" s="6" t="s">
        <v>19</v>
      </c>
      <c r="I3497" s="7">
        <v>50</v>
      </c>
      <c r="J3497" s="8">
        <v>600</v>
      </c>
      <c r="K3497" s="9">
        <v>300000</v>
      </c>
      <c r="L3497" s="9">
        <v>75000</v>
      </c>
      <c r="M3497" s="10">
        <v>0.25</v>
      </c>
      <c r="N3497" s="4" t="s">
        <v>24</v>
      </c>
      <c r="O3497" s="4" t="str">
        <f>TEXT(Table1[[#This Row],[Invoice Date]],"yyyy")</f>
        <v>2021</v>
      </c>
      <c r="P3497" s="4" t="str">
        <f>TEXT(Table1[[#This Row],[Invoice Date]],"mmm")</f>
        <v>Apr</v>
      </c>
      <c r="Q3497" s="27">
        <f>WEEKNUM(Table1[[#This Row],[Invoice Date]]) + IF(YEAR(Table1[[#This Row],[Invoice Date]])=2021, 52, 0)</f>
        <v>67</v>
      </c>
    </row>
    <row r="3498" spans="2:17" ht="14.25" customHeight="1" x14ac:dyDescent="0.3">
      <c r="B3498" s="4" t="s">
        <v>26</v>
      </c>
      <c r="C3498" s="33">
        <v>1197831</v>
      </c>
      <c r="D3498" s="5">
        <v>44294</v>
      </c>
      <c r="E3498" s="4" t="s">
        <v>27</v>
      </c>
      <c r="F3498" s="4" t="s">
        <v>55</v>
      </c>
      <c r="G3498" s="4" t="s">
        <v>56</v>
      </c>
      <c r="H3498" s="6" t="s">
        <v>23</v>
      </c>
      <c r="I3498" s="7">
        <v>40</v>
      </c>
      <c r="J3498" s="8">
        <v>775</v>
      </c>
      <c r="K3498" s="9">
        <v>310000</v>
      </c>
      <c r="L3498" s="9">
        <v>170500</v>
      </c>
      <c r="M3498" s="10">
        <v>0.55000000000000004</v>
      </c>
      <c r="N3498" s="4" t="s">
        <v>24</v>
      </c>
      <c r="O3498" s="4" t="str">
        <f>TEXT(Table1[[#This Row],[Invoice Date]],"yyyy")</f>
        <v>2021</v>
      </c>
      <c r="P3498" s="4" t="str">
        <f>TEXT(Table1[[#This Row],[Invoice Date]],"mmm")</f>
        <v>Apr</v>
      </c>
      <c r="Q3498" s="27">
        <f>WEEKNUM(Table1[[#This Row],[Invoice Date]]) + IF(YEAR(Table1[[#This Row],[Invoice Date]])=2021, 52, 0)</f>
        <v>67</v>
      </c>
    </row>
    <row r="3499" spans="2:17" ht="14.25" customHeight="1" x14ac:dyDescent="0.3">
      <c r="B3499" s="4" t="s">
        <v>26</v>
      </c>
      <c r="C3499" s="33">
        <v>1197831</v>
      </c>
      <c r="D3499" s="5">
        <v>44295</v>
      </c>
      <c r="E3499" s="4" t="s">
        <v>36</v>
      </c>
      <c r="F3499" s="4" t="s">
        <v>110</v>
      </c>
      <c r="G3499" s="4" t="s">
        <v>111</v>
      </c>
      <c r="H3499" s="6" t="s">
        <v>21</v>
      </c>
      <c r="I3499" s="7">
        <v>24</v>
      </c>
      <c r="J3499" s="8">
        <v>22</v>
      </c>
      <c r="K3499" s="9">
        <v>528</v>
      </c>
      <c r="L3499" s="9">
        <v>227.04</v>
      </c>
      <c r="M3499" s="10">
        <v>0.43</v>
      </c>
      <c r="N3499" s="4" t="s">
        <v>83</v>
      </c>
      <c r="O3499" s="4" t="str">
        <f>TEXT(Table1[[#This Row],[Invoice Date]],"yyyy")</f>
        <v>2021</v>
      </c>
      <c r="P3499" s="4" t="str">
        <f>TEXT(Table1[[#This Row],[Invoice Date]],"mmm")</f>
        <v>Apr</v>
      </c>
      <c r="Q3499" s="27">
        <f>WEEKNUM(Table1[[#This Row],[Invoice Date]]) + IF(YEAR(Table1[[#This Row],[Invoice Date]])=2021, 52, 0)</f>
        <v>67</v>
      </c>
    </row>
    <row r="3500" spans="2:17" ht="14.25" customHeight="1" x14ac:dyDescent="0.3">
      <c r="B3500" s="4" t="s">
        <v>26</v>
      </c>
      <c r="C3500" s="33">
        <v>1197831</v>
      </c>
      <c r="D3500" s="5">
        <v>44295</v>
      </c>
      <c r="E3500" s="4" t="s">
        <v>36</v>
      </c>
      <c r="F3500" s="4" t="s">
        <v>110</v>
      </c>
      <c r="G3500" s="4" t="s">
        <v>111</v>
      </c>
      <c r="H3500" s="6" t="s">
        <v>20</v>
      </c>
      <c r="I3500" s="7">
        <v>19</v>
      </c>
      <c r="J3500" s="8">
        <v>41</v>
      </c>
      <c r="K3500" s="9">
        <v>779</v>
      </c>
      <c r="L3500" s="9">
        <v>327.18</v>
      </c>
      <c r="M3500" s="10">
        <v>0.42</v>
      </c>
      <c r="N3500" s="4" t="s">
        <v>83</v>
      </c>
      <c r="O3500" s="4" t="str">
        <f>TEXT(Table1[[#This Row],[Invoice Date]],"yyyy")</f>
        <v>2021</v>
      </c>
      <c r="P3500" s="4" t="str">
        <f>TEXT(Table1[[#This Row],[Invoice Date]],"mmm")</f>
        <v>Apr</v>
      </c>
      <c r="Q3500" s="27">
        <f>WEEKNUM(Table1[[#This Row],[Invoice Date]]) + IF(YEAR(Table1[[#This Row],[Invoice Date]])=2021, 52, 0)</f>
        <v>67</v>
      </c>
    </row>
    <row r="3501" spans="2:17" ht="14.25" customHeight="1" x14ac:dyDescent="0.3">
      <c r="B3501" s="4" t="s">
        <v>26</v>
      </c>
      <c r="C3501" s="33">
        <v>1197831</v>
      </c>
      <c r="D3501" s="5">
        <v>44295</v>
      </c>
      <c r="E3501" s="4" t="s">
        <v>36</v>
      </c>
      <c r="F3501" s="4" t="s">
        <v>110</v>
      </c>
      <c r="G3501" s="4" t="s">
        <v>111</v>
      </c>
      <c r="H3501" s="6" t="s">
        <v>19</v>
      </c>
      <c r="I3501" s="7">
        <v>28</v>
      </c>
      <c r="J3501" s="8">
        <v>44</v>
      </c>
      <c r="K3501" s="9">
        <v>1232</v>
      </c>
      <c r="L3501" s="9">
        <v>529.76</v>
      </c>
      <c r="M3501" s="10">
        <v>0.43</v>
      </c>
      <c r="N3501" s="4" t="s">
        <v>83</v>
      </c>
      <c r="O3501" s="4" t="str">
        <f>TEXT(Table1[[#This Row],[Invoice Date]],"yyyy")</f>
        <v>2021</v>
      </c>
      <c r="P3501" s="4" t="str">
        <f>TEXT(Table1[[#This Row],[Invoice Date]],"mmm")</f>
        <v>Apr</v>
      </c>
      <c r="Q3501" s="27">
        <f>WEEKNUM(Table1[[#This Row],[Invoice Date]]) + IF(YEAR(Table1[[#This Row],[Invoice Date]])=2021, 52, 0)</f>
        <v>67</v>
      </c>
    </row>
    <row r="3502" spans="2:17" ht="14.25" customHeight="1" x14ac:dyDescent="0.3">
      <c r="B3502" s="4" t="s">
        <v>26</v>
      </c>
      <c r="C3502" s="33">
        <v>1197831</v>
      </c>
      <c r="D3502" s="5">
        <v>44295</v>
      </c>
      <c r="E3502" s="4" t="s">
        <v>36</v>
      </c>
      <c r="F3502" s="4" t="s">
        <v>110</v>
      </c>
      <c r="G3502" s="4" t="s">
        <v>111</v>
      </c>
      <c r="H3502" s="6" t="s">
        <v>22</v>
      </c>
      <c r="I3502" s="7">
        <v>58</v>
      </c>
      <c r="J3502" s="8">
        <v>30</v>
      </c>
      <c r="K3502" s="9">
        <v>1740</v>
      </c>
      <c r="L3502" s="9">
        <v>835.19999999999993</v>
      </c>
      <c r="M3502" s="10">
        <v>0.48</v>
      </c>
      <c r="N3502" s="4" t="s">
        <v>83</v>
      </c>
      <c r="O3502" s="4" t="str">
        <f>TEXT(Table1[[#This Row],[Invoice Date]],"yyyy")</f>
        <v>2021</v>
      </c>
      <c r="P3502" s="4" t="str">
        <f>TEXT(Table1[[#This Row],[Invoice Date]],"mmm")</f>
        <v>Apr</v>
      </c>
      <c r="Q3502" s="27">
        <f>WEEKNUM(Table1[[#This Row],[Invoice Date]]) + IF(YEAR(Table1[[#This Row],[Invoice Date]])=2021, 52, 0)</f>
        <v>67</v>
      </c>
    </row>
    <row r="3503" spans="2:17" ht="14.25" customHeight="1" x14ac:dyDescent="0.3">
      <c r="B3503" s="4" t="s">
        <v>26</v>
      </c>
      <c r="C3503" s="33">
        <v>1197831</v>
      </c>
      <c r="D3503" s="5">
        <v>44295</v>
      </c>
      <c r="E3503" s="4" t="s">
        <v>36</v>
      </c>
      <c r="F3503" s="4" t="s">
        <v>110</v>
      </c>
      <c r="G3503" s="4" t="s">
        <v>111</v>
      </c>
      <c r="H3503" s="6" t="s">
        <v>17</v>
      </c>
      <c r="I3503" s="7">
        <v>28</v>
      </c>
      <c r="J3503" s="8">
        <v>113</v>
      </c>
      <c r="K3503" s="9">
        <v>3164</v>
      </c>
      <c r="L3503" s="9">
        <v>1550.36</v>
      </c>
      <c r="M3503" s="10">
        <v>0.49</v>
      </c>
      <c r="N3503" s="4" t="s">
        <v>83</v>
      </c>
      <c r="O3503" s="4" t="str">
        <f>TEXT(Table1[[#This Row],[Invoice Date]],"yyyy")</f>
        <v>2021</v>
      </c>
      <c r="P3503" s="4" t="str">
        <f>TEXT(Table1[[#This Row],[Invoice Date]],"mmm")</f>
        <v>Apr</v>
      </c>
      <c r="Q3503" s="27">
        <f>WEEKNUM(Table1[[#This Row],[Invoice Date]]) + IF(YEAR(Table1[[#This Row],[Invoice Date]])=2021, 52, 0)</f>
        <v>67</v>
      </c>
    </row>
    <row r="3504" spans="2:17" ht="14.25" customHeight="1" x14ac:dyDescent="0.3">
      <c r="B3504" s="4" t="s">
        <v>26</v>
      </c>
      <c r="C3504" s="33">
        <v>1197831</v>
      </c>
      <c r="D3504" s="5">
        <v>44295</v>
      </c>
      <c r="E3504" s="4" t="s">
        <v>36</v>
      </c>
      <c r="F3504" s="4" t="s">
        <v>110</v>
      </c>
      <c r="G3504" s="4" t="s">
        <v>111</v>
      </c>
      <c r="H3504" s="6" t="s">
        <v>23</v>
      </c>
      <c r="I3504" s="7">
        <v>49</v>
      </c>
      <c r="J3504" s="8">
        <v>68</v>
      </c>
      <c r="K3504" s="9">
        <v>3332</v>
      </c>
      <c r="L3504" s="9">
        <v>1765.96</v>
      </c>
      <c r="M3504" s="10">
        <v>0.53</v>
      </c>
      <c r="N3504" s="4" t="s">
        <v>83</v>
      </c>
      <c r="O3504" s="4" t="str">
        <f>TEXT(Table1[[#This Row],[Invoice Date]],"yyyy")</f>
        <v>2021</v>
      </c>
      <c r="P3504" s="4" t="str">
        <f>TEXT(Table1[[#This Row],[Invoice Date]],"mmm")</f>
        <v>Apr</v>
      </c>
      <c r="Q3504" s="27">
        <f>WEEKNUM(Table1[[#This Row],[Invoice Date]]) + IF(YEAR(Table1[[#This Row],[Invoice Date]])=2021, 52, 0)</f>
        <v>67</v>
      </c>
    </row>
    <row r="3505" spans="2:17" ht="14.25" customHeight="1" x14ac:dyDescent="0.3">
      <c r="B3505" s="4" t="s">
        <v>30</v>
      </c>
      <c r="C3505" s="34">
        <v>1128299</v>
      </c>
      <c r="D3505" s="5">
        <v>44295</v>
      </c>
      <c r="E3505" s="4" t="s">
        <v>15</v>
      </c>
      <c r="F3505" s="4" t="s">
        <v>16</v>
      </c>
      <c r="G3505" s="4" t="s">
        <v>69</v>
      </c>
      <c r="H3505" s="6" t="s">
        <v>21</v>
      </c>
      <c r="I3505" s="7">
        <v>37</v>
      </c>
      <c r="J3505" s="8">
        <v>135</v>
      </c>
      <c r="K3505" s="9">
        <v>4995</v>
      </c>
      <c r="L3505" s="9">
        <v>2047.9499999999998</v>
      </c>
      <c r="M3505" s="10">
        <v>0.41</v>
      </c>
      <c r="N3505" s="4" t="s">
        <v>83</v>
      </c>
      <c r="O3505" s="4" t="str">
        <f>TEXT(Table1[[#This Row],[Invoice Date]],"yyyy")</f>
        <v>2021</v>
      </c>
      <c r="P3505" s="4" t="str">
        <f>TEXT(Table1[[#This Row],[Invoice Date]],"mmm")</f>
        <v>Apr</v>
      </c>
      <c r="Q3505" s="27">
        <f>WEEKNUM(Table1[[#This Row],[Invoice Date]]) + IF(YEAR(Table1[[#This Row],[Invoice Date]])=2021, 52, 0)</f>
        <v>67</v>
      </c>
    </row>
    <row r="3506" spans="2:17" ht="14.25" customHeight="1" x14ac:dyDescent="0.3">
      <c r="B3506" s="4" t="s">
        <v>30</v>
      </c>
      <c r="C3506" s="34">
        <v>1128299</v>
      </c>
      <c r="D3506" s="5">
        <v>44295</v>
      </c>
      <c r="E3506" s="4" t="s">
        <v>15</v>
      </c>
      <c r="F3506" s="4" t="s">
        <v>16</v>
      </c>
      <c r="G3506" s="4" t="s">
        <v>69</v>
      </c>
      <c r="H3506" s="6" t="s">
        <v>20</v>
      </c>
      <c r="I3506" s="7">
        <v>34</v>
      </c>
      <c r="J3506" s="8">
        <v>152</v>
      </c>
      <c r="K3506" s="9">
        <v>5168</v>
      </c>
      <c r="L3506" s="9">
        <v>1860.48</v>
      </c>
      <c r="M3506" s="10">
        <v>0.36</v>
      </c>
      <c r="N3506" s="4" t="s">
        <v>83</v>
      </c>
      <c r="O3506" s="4" t="str">
        <f>TEXT(Table1[[#This Row],[Invoice Date]],"yyyy")</f>
        <v>2021</v>
      </c>
      <c r="P3506" s="4" t="str">
        <f>TEXT(Table1[[#This Row],[Invoice Date]],"mmm")</f>
        <v>Apr</v>
      </c>
      <c r="Q3506" s="27">
        <f>WEEKNUM(Table1[[#This Row],[Invoice Date]]) + IF(YEAR(Table1[[#This Row],[Invoice Date]])=2021, 52, 0)</f>
        <v>67</v>
      </c>
    </row>
    <row r="3507" spans="2:17" ht="14.25" customHeight="1" x14ac:dyDescent="0.3">
      <c r="B3507" s="4" t="s">
        <v>30</v>
      </c>
      <c r="C3507" s="34">
        <v>1128299</v>
      </c>
      <c r="D3507" s="5">
        <v>44295</v>
      </c>
      <c r="E3507" s="4" t="s">
        <v>15</v>
      </c>
      <c r="F3507" s="4" t="s">
        <v>16</v>
      </c>
      <c r="G3507" s="4" t="s">
        <v>69</v>
      </c>
      <c r="H3507" s="6" t="s">
        <v>22</v>
      </c>
      <c r="I3507" s="7">
        <v>50</v>
      </c>
      <c r="J3507" s="8">
        <v>124</v>
      </c>
      <c r="K3507" s="9">
        <v>6200</v>
      </c>
      <c r="L3507" s="9">
        <v>2914</v>
      </c>
      <c r="M3507" s="10">
        <v>0.47</v>
      </c>
      <c r="N3507" s="4" t="s">
        <v>83</v>
      </c>
      <c r="O3507" s="4" t="str">
        <f>TEXT(Table1[[#This Row],[Invoice Date]],"yyyy")</f>
        <v>2021</v>
      </c>
      <c r="P3507" s="4" t="str">
        <f>TEXT(Table1[[#This Row],[Invoice Date]],"mmm")</f>
        <v>Apr</v>
      </c>
      <c r="Q3507" s="27">
        <f>WEEKNUM(Table1[[#This Row],[Invoice Date]]) + IF(YEAR(Table1[[#This Row],[Invoice Date]])=2021, 52, 0)</f>
        <v>67</v>
      </c>
    </row>
    <row r="3508" spans="2:17" ht="14.25" customHeight="1" x14ac:dyDescent="0.3">
      <c r="B3508" s="4" t="s">
        <v>30</v>
      </c>
      <c r="C3508" s="34">
        <v>1128299</v>
      </c>
      <c r="D3508" s="5">
        <v>44295</v>
      </c>
      <c r="E3508" s="4" t="s">
        <v>15</v>
      </c>
      <c r="F3508" s="4" t="s">
        <v>16</v>
      </c>
      <c r="G3508" s="4" t="s">
        <v>69</v>
      </c>
      <c r="H3508" s="6" t="s">
        <v>19</v>
      </c>
      <c r="I3508" s="7">
        <v>43</v>
      </c>
      <c r="J3508" s="8">
        <v>147</v>
      </c>
      <c r="K3508" s="9">
        <v>6321</v>
      </c>
      <c r="L3508" s="9">
        <v>2844.45</v>
      </c>
      <c r="M3508" s="10">
        <v>0.44999999999999996</v>
      </c>
      <c r="N3508" s="4" t="s">
        <v>83</v>
      </c>
      <c r="O3508" s="4" t="str">
        <f>TEXT(Table1[[#This Row],[Invoice Date]],"yyyy")</f>
        <v>2021</v>
      </c>
      <c r="P3508" s="4" t="str">
        <f>TEXT(Table1[[#This Row],[Invoice Date]],"mmm")</f>
        <v>Apr</v>
      </c>
      <c r="Q3508" s="27">
        <f>WEEKNUM(Table1[[#This Row],[Invoice Date]]) + IF(YEAR(Table1[[#This Row],[Invoice Date]])=2021, 52, 0)</f>
        <v>67</v>
      </c>
    </row>
    <row r="3509" spans="2:17" ht="14.25" customHeight="1" x14ac:dyDescent="0.3">
      <c r="B3509" s="4" t="s">
        <v>30</v>
      </c>
      <c r="C3509" s="34">
        <v>1128299</v>
      </c>
      <c r="D3509" s="5">
        <v>44295</v>
      </c>
      <c r="E3509" s="4" t="s">
        <v>15</v>
      </c>
      <c r="F3509" s="4" t="s">
        <v>16</v>
      </c>
      <c r="G3509" s="4" t="s">
        <v>69</v>
      </c>
      <c r="H3509" s="6" t="s">
        <v>23</v>
      </c>
      <c r="I3509" s="7">
        <v>41</v>
      </c>
      <c r="J3509" s="8">
        <v>156</v>
      </c>
      <c r="K3509" s="9">
        <v>6396</v>
      </c>
      <c r="L3509" s="9">
        <v>4157.4000000000005</v>
      </c>
      <c r="M3509" s="10">
        <v>0.65</v>
      </c>
      <c r="N3509" s="4" t="s">
        <v>83</v>
      </c>
      <c r="O3509" s="4" t="str">
        <f>TEXT(Table1[[#This Row],[Invoice Date]],"yyyy")</f>
        <v>2021</v>
      </c>
      <c r="P3509" s="4" t="str">
        <f>TEXT(Table1[[#This Row],[Invoice Date]],"mmm")</f>
        <v>Apr</v>
      </c>
      <c r="Q3509" s="27">
        <f>WEEKNUM(Table1[[#This Row],[Invoice Date]]) + IF(YEAR(Table1[[#This Row],[Invoice Date]])=2021, 52, 0)</f>
        <v>67</v>
      </c>
    </row>
    <row r="3510" spans="2:17" ht="14.25" customHeight="1" x14ac:dyDescent="0.3">
      <c r="B3510" s="4" t="s">
        <v>26</v>
      </c>
      <c r="C3510" s="33">
        <v>1197831</v>
      </c>
      <c r="D3510" s="5">
        <v>44295</v>
      </c>
      <c r="E3510" s="4" t="s">
        <v>27</v>
      </c>
      <c r="F3510" s="4" t="s">
        <v>55</v>
      </c>
      <c r="G3510" s="4" t="s">
        <v>56</v>
      </c>
      <c r="H3510" s="6" t="s">
        <v>17</v>
      </c>
      <c r="I3510" s="7">
        <v>28</v>
      </c>
      <c r="J3510" s="8">
        <v>256</v>
      </c>
      <c r="K3510" s="9">
        <v>7168</v>
      </c>
      <c r="L3510" s="9">
        <v>3368.96</v>
      </c>
      <c r="M3510" s="10">
        <v>0.47</v>
      </c>
      <c r="N3510" s="4" t="s">
        <v>24</v>
      </c>
      <c r="O3510" s="4" t="str">
        <f>TEXT(Table1[[#This Row],[Invoice Date]],"yyyy")</f>
        <v>2021</v>
      </c>
      <c r="P3510" s="4" t="str">
        <f>TEXT(Table1[[#This Row],[Invoice Date]],"mmm")</f>
        <v>Apr</v>
      </c>
      <c r="Q3510" s="27">
        <f>WEEKNUM(Table1[[#This Row],[Invoice Date]]) + IF(YEAR(Table1[[#This Row],[Invoice Date]])=2021, 52, 0)</f>
        <v>67</v>
      </c>
    </row>
    <row r="3511" spans="2:17" ht="14.25" customHeight="1" x14ac:dyDescent="0.3">
      <c r="B3511" s="4" t="s">
        <v>26</v>
      </c>
      <c r="C3511" s="33">
        <v>1197831</v>
      </c>
      <c r="D3511" s="5">
        <v>44295</v>
      </c>
      <c r="E3511" s="4" t="s">
        <v>27</v>
      </c>
      <c r="F3511" s="4" t="s">
        <v>55</v>
      </c>
      <c r="G3511" s="4" t="s">
        <v>56</v>
      </c>
      <c r="H3511" s="6" t="s">
        <v>17</v>
      </c>
      <c r="I3511" s="7">
        <v>36</v>
      </c>
      <c r="J3511" s="8">
        <v>217</v>
      </c>
      <c r="K3511" s="9">
        <v>7812</v>
      </c>
      <c r="L3511" s="9">
        <v>3984.12</v>
      </c>
      <c r="M3511" s="10">
        <v>0.51</v>
      </c>
      <c r="N3511" s="4" t="s">
        <v>83</v>
      </c>
      <c r="O3511" s="4" t="str">
        <f>TEXT(Table1[[#This Row],[Invoice Date]],"yyyy")</f>
        <v>2021</v>
      </c>
      <c r="P3511" s="4" t="str">
        <f>TEXT(Table1[[#This Row],[Invoice Date]],"mmm")</f>
        <v>Apr</v>
      </c>
      <c r="Q3511" s="27">
        <f>WEEKNUM(Table1[[#This Row],[Invoice Date]]) + IF(YEAR(Table1[[#This Row],[Invoice Date]])=2021, 52, 0)</f>
        <v>67</v>
      </c>
    </row>
    <row r="3512" spans="2:17" ht="14.25" customHeight="1" x14ac:dyDescent="0.3">
      <c r="B3512" s="4" t="s">
        <v>34</v>
      </c>
      <c r="C3512" s="33">
        <v>1189833</v>
      </c>
      <c r="D3512" s="5">
        <v>44295</v>
      </c>
      <c r="E3512" s="4" t="s">
        <v>31</v>
      </c>
      <c r="F3512" s="4" t="s">
        <v>32</v>
      </c>
      <c r="G3512" s="4" t="s">
        <v>35</v>
      </c>
      <c r="H3512" s="6" t="s">
        <v>20</v>
      </c>
      <c r="I3512" s="7">
        <v>38</v>
      </c>
      <c r="J3512" s="8">
        <v>206</v>
      </c>
      <c r="K3512" s="9">
        <v>7828</v>
      </c>
      <c r="L3512" s="9">
        <v>3679.1600000000003</v>
      </c>
      <c r="M3512" s="10">
        <v>0.47000000000000003</v>
      </c>
      <c r="N3512" s="4" t="s">
        <v>24</v>
      </c>
      <c r="O3512" s="4" t="str">
        <f>TEXT(Table1[[#This Row],[Invoice Date]],"yyyy")</f>
        <v>2021</v>
      </c>
      <c r="P3512" s="4" t="str">
        <f>TEXT(Table1[[#This Row],[Invoice Date]],"mmm")</f>
        <v>Apr</v>
      </c>
      <c r="Q3512" s="27">
        <f>WEEKNUM(Table1[[#This Row],[Invoice Date]]) + IF(YEAR(Table1[[#This Row],[Invoice Date]])=2021, 52, 0)</f>
        <v>67</v>
      </c>
    </row>
    <row r="3513" spans="2:17" ht="14.25" customHeight="1" x14ac:dyDescent="0.3">
      <c r="B3513" s="4" t="s">
        <v>34</v>
      </c>
      <c r="C3513" s="33">
        <v>1189833</v>
      </c>
      <c r="D3513" s="5">
        <v>44295</v>
      </c>
      <c r="E3513" s="4" t="s">
        <v>31</v>
      </c>
      <c r="F3513" s="4" t="s">
        <v>32</v>
      </c>
      <c r="G3513" s="4" t="s">
        <v>35</v>
      </c>
      <c r="H3513" s="6" t="s">
        <v>20</v>
      </c>
      <c r="I3513" s="7">
        <v>49</v>
      </c>
      <c r="J3513" s="8">
        <v>175</v>
      </c>
      <c r="K3513" s="9">
        <v>8575</v>
      </c>
      <c r="L3513" s="9">
        <v>4716.25</v>
      </c>
      <c r="M3513" s="10">
        <v>0.55000000000000004</v>
      </c>
      <c r="N3513" s="4" t="s">
        <v>83</v>
      </c>
      <c r="O3513" s="4" t="str">
        <f>TEXT(Table1[[#This Row],[Invoice Date]],"yyyy")</f>
        <v>2021</v>
      </c>
      <c r="P3513" s="4" t="str">
        <f>TEXT(Table1[[#This Row],[Invoice Date]],"mmm")</f>
        <v>Apr</v>
      </c>
      <c r="Q3513" s="27">
        <f>WEEKNUM(Table1[[#This Row],[Invoice Date]]) + IF(YEAR(Table1[[#This Row],[Invoice Date]])=2021, 52, 0)</f>
        <v>67</v>
      </c>
    </row>
    <row r="3514" spans="2:17" ht="14.25" customHeight="1" x14ac:dyDescent="0.3">
      <c r="B3514" s="4" t="s">
        <v>30</v>
      </c>
      <c r="C3514" s="34">
        <v>1128299</v>
      </c>
      <c r="D3514" s="5">
        <v>44295</v>
      </c>
      <c r="E3514" s="4" t="s">
        <v>15</v>
      </c>
      <c r="F3514" s="4" t="s">
        <v>16</v>
      </c>
      <c r="G3514" s="4" t="s">
        <v>69</v>
      </c>
      <c r="H3514" s="6" t="s">
        <v>17</v>
      </c>
      <c r="I3514" s="7">
        <v>42</v>
      </c>
      <c r="J3514" s="8">
        <v>248</v>
      </c>
      <c r="K3514" s="9">
        <v>10416</v>
      </c>
      <c r="L3514" s="9">
        <v>5832.9600000000009</v>
      </c>
      <c r="M3514" s="10">
        <v>0.56000000000000005</v>
      </c>
      <c r="N3514" s="4" t="s">
        <v>83</v>
      </c>
      <c r="O3514" s="4" t="str">
        <f>TEXT(Table1[[#This Row],[Invoice Date]],"yyyy")</f>
        <v>2021</v>
      </c>
      <c r="P3514" s="4" t="str">
        <f>TEXT(Table1[[#This Row],[Invoice Date]],"mmm")</f>
        <v>Apr</v>
      </c>
      <c r="Q3514" s="27">
        <f>WEEKNUM(Table1[[#This Row],[Invoice Date]]) + IF(YEAR(Table1[[#This Row],[Invoice Date]])=2021, 52, 0)</f>
        <v>67</v>
      </c>
    </row>
    <row r="3515" spans="2:17" ht="14.25" customHeight="1" x14ac:dyDescent="0.3">
      <c r="B3515" s="4" t="s">
        <v>26</v>
      </c>
      <c r="C3515" s="33">
        <v>1197831</v>
      </c>
      <c r="D3515" s="5">
        <v>44295</v>
      </c>
      <c r="E3515" s="4" t="s">
        <v>36</v>
      </c>
      <c r="F3515" s="4" t="s">
        <v>110</v>
      </c>
      <c r="G3515" s="4" t="s">
        <v>111</v>
      </c>
      <c r="H3515" s="6" t="s">
        <v>21</v>
      </c>
      <c r="I3515" s="7">
        <v>24.999999999999996</v>
      </c>
      <c r="J3515" s="8">
        <v>75</v>
      </c>
      <c r="K3515" s="9">
        <v>18749.999999999996</v>
      </c>
      <c r="L3515" s="9">
        <v>5624.9999999999991</v>
      </c>
      <c r="M3515" s="10">
        <v>0.3</v>
      </c>
      <c r="N3515" s="4" t="s">
        <v>83</v>
      </c>
      <c r="O3515" s="4" t="str">
        <f>TEXT(Table1[[#This Row],[Invoice Date]],"yyyy")</f>
        <v>2021</v>
      </c>
      <c r="P3515" s="4" t="str">
        <f>TEXT(Table1[[#This Row],[Invoice Date]],"mmm")</f>
        <v>Apr</v>
      </c>
      <c r="Q3515" s="27">
        <f>WEEKNUM(Table1[[#This Row],[Invoice Date]]) + IF(YEAR(Table1[[#This Row],[Invoice Date]])=2021, 52, 0)</f>
        <v>67</v>
      </c>
    </row>
    <row r="3516" spans="2:17" ht="14.25" customHeight="1" x14ac:dyDescent="0.3">
      <c r="B3516" s="4" t="s">
        <v>26</v>
      </c>
      <c r="C3516" s="33">
        <v>1197831</v>
      </c>
      <c r="D3516" s="5">
        <v>44295</v>
      </c>
      <c r="E3516" s="4" t="s">
        <v>36</v>
      </c>
      <c r="F3516" s="4" t="s">
        <v>110</v>
      </c>
      <c r="G3516" s="4" t="s">
        <v>111</v>
      </c>
      <c r="H3516" s="6" t="s">
        <v>20</v>
      </c>
      <c r="I3516" s="7">
        <v>20.000000000000004</v>
      </c>
      <c r="J3516" s="8">
        <v>150</v>
      </c>
      <c r="K3516" s="9">
        <v>30000.000000000004</v>
      </c>
      <c r="L3516" s="9">
        <v>9000</v>
      </c>
      <c r="M3516" s="10">
        <v>0.3</v>
      </c>
      <c r="N3516" s="4" t="s">
        <v>83</v>
      </c>
      <c r="O3516" s="4" t="str">
        <f>TEXT(Table1[[#This Row],[Invoice Date]],"yyyy")</f>
        <v>2021</v>
      </c>
      <c r="P3516" s="4" t="str">
        <f>TEXT(Table1[[#This Row],[Invoice Date]],"mmm")</f>
        <v>Apr</v>
      </c>
      <c r="Q3516" s="27">
        <f>WEEKNUM(Table1[[#This Row],[Invoice Date]]) + IF(YEAR(Table1[[#This Row],[Invoice Date]])=2021, 52, 0)</f>
        <v>67</v>
      </c>
    </row>
    <row r="3517" spans="2:17" ht="14.25" customHeight="1" x14ac:dyDescent="0.3">
      <c r="B3517" s="4" t="s">
        <v>26</v>
      </c>
      <c r="C3517" s="33">
        <v>1197831</v>
      </c>
      <c r="D3517" s="5">
        <v>44295</v>
      </c>
      <c r="E3517" s="4" t="s">
        <v>36</v>
      </c>
      <c r="F3517" s="4" t="s">
        <v>110</v>
      </c>
      <c r="G3517" s="4" t="s">
        <v>111</v>
      </c>
      <c r="H3517" s="6" t="s">
        <v>19</v>
      </c>
      <c r="I3517" s="7">
        <v>30.000000000000004</v>
      </c>
      <c r="J3517" s="8">
        <v>150</v>
      </c>
      <c r="K3517" s="9">
        <v>45000.000000000007</v>
      </c>
      <c r="L3517" s="9">
        <v>13500.000000000002</v>
      </c>
      <c r="M3517" s="10">
        <v>0.3</v>
      </c>
      <c r="N3517" s="4" t="s">
        <v>83</v>
      </c>
      <c r="O3517" s="4" t="str">
        <f>TEXT(Table1[[#This Row],[Invoice Date]],"yyyy")</f>
        <v>2021</v>
      </c>
      <c r="P3517" s="4" t="str">
        <f>TEXT(Table1[[#This Row],[Invoice Date]],"mmm")</f>
        <v>Apr</v>
      </c>
      <c r="Q3517" s="27">
        <f>WEEKNUM(Table1[[#This Row],[Invoice Date]]) + IF(YEAR(Table1[[#This Row],[Invoice Date]])=2021, 52, 0)</f>
        <v>67</v>
      </c>
    </row>
    <row r="3518" spans="2:17" ht="14.25" customHeight="1" x14ac:dyDescent="0.3">
      <c r="B3518" s="4" t="s">
        <v>26</v>
      </c>
      <c r="C3518" s="33">
        <v>1197831</v>
      </c>
      <c r="D3518" s="5">
        <v>44295</v>
      </c>
      <c r="E3518" s="4" t="s">
        <v>36</v>
      </c>
      <c r="F3518" s="4" t="s">
        <v>110</v>
      </c>
      <c r="G3518" s="4" t="s">
        <v>111</v>
      </c>
      <c r="H3518" s="6" t="s">
        <v>22</v>
      </c>
      <c r="I3518" s="7">
        <v>60</v>
      </c>
      <c r="J3518" s="8">
        <v>100</v>
      </c>
      <c r="K3518" s="9">
        <v>60000</v>
      </c>
      <c r="L3518" s="9">
        <v>21000</v>
      </c>
      <c r="M3518" s="10">
        <v>0.35</v>
      </c>
      <c r="N3518" s="4" t="s">
        <v>18</v>
      </c>
      <c r="O3518" s="4" t="str">
        <f>TEXT(Table1[[#This Row],[Invoice Date]],"yyyy")</f>
        <v>2021</v>
      </c>
      <c r="P3518" s="4" t="str">
        <f>TEXT(Table1[[#This Row],[Invoice Date]],"mmm")</f>
        <v>Apr</v>
      </c>
      <c r="Q3518" s="27">
        <f>WEEKNUM(Table1[[#This Row],[Invoice Date]]) + IF(YEAR(Table1[[#This Row],[Invoice Date]])=2021, 52, 0)</f>
        <v>67</v>
      </c>
    </row>
    <row r="3519" spans="2:17" ht="14.25" customHeight="1" x14ac:dyDescent="0.3">
      <c r="B3519" s="4" t="s">
        <v>26</v>
      </c>
      <c r="C3519" s="33">
        <v>1197831</v>
      </c>
      <c r="D3519" s="5">
        <v>44295</v>
      </c>
      <c r="E3519" s="4" t="s">
        <v>36</v>
      </c>
      <c r="F3519" s="4" t="s">
        <v>110</v>
      </c>
      <c r="G3519" s="4" t="s">
        <v>111</v>
      </c>
      <c r="H3519" s="6" t="s">
        <v>23</v>
      </c>
      <c r="I3519" s="7">
        <v>50</v>
      </c>
      <c r="J3519" s="8">
        <v>225</v>
      </c>
      <c r="K3519" s="9">
        <v>112500</v>
      </c>
      <c r="L3519" s="9">
        <v>45000</v>
      </c>
      <c r="M3519" s="10">
        <v>0.4</v>
      </c>
      <c r="N3519" s="4" t="s">
        <v>18</v>
      </c>
      <c r="O3519" s="4" t="str">
        <f>TEXT(Table1[[#This Row],[Invoice Date]],"yyyy")</f>
        <v>2021</v>
      </c>
      <c r="P3519" s="4" t="str">
        <f>TEXT(Table1[[#This Row],[Invoice Date]],"mmm")</f>
        <v>Apr</v>
      </c>
      <c r="Q3519" s="27">
        <f>WEEKNUM(Table1[[#This Row],[Invoice Date]]) + IF(YEAR(Table1[[#This Row],[Invoice Date]])=2021, 52, 0)</f>
        <v>67</v>
      </c>
    </row>
    <row r="3520" spans="2:17" ht="14.25" customHeight="1" x14ac:dyDescent="0.3">
      <c r="B3520" s="4" t="s">
        <v>26</v>
      </c>
      <c r="C3520" s="33">
        <v>1197831</v>
      </c>
      <c r="D3520" s="5">
        <v>44295</v>
      </c>
      <c r="E3520" s="4" t="s">
        <v>36</v>
      </c>
      <c r="F3520" s="4" t="s">
        <v>110</v>
      </c>
      <c r="G3520" s="4" t="s">
        <v>111</v>
      </c>
      <c r="H3520" s="6" t="s">
        <v>17</v>
      </c>
      <c r="I3520" s="7">
        <v>30.000000000000004</v>
      </c>
      <c r="J3520" s="8">
        <v>450</v>
      </c>
      <c r="K3520" s="9">
        <v>135000.00000000003</v>
      </c>
      <c r="L3520" s="9">
        <v>47250.000000000007</v>
      </c>
      <c r="M3520" s="10">
        <v>0.35</v>
      </c>
      <c r="N3520" s="4" t="s">
        <v>83</v>
      </c>
      <c r="O3520" s="4" t="str">
        <f>TEXT(Table1[[#This Row],[Invoice Date]],"yyyy")</f>
        <v>2021</v>
      </c>
      <c r="P3520" s="4" t="str">
        <f>TEXT(Table1[[#This Row],[Invoice Date]],"mmm")</f>
        <v>Apr</v>
      </c>
      <c r="Q3520" s="27">
        <f>WEEKNUM(Table1[[#This Row],[Invoice Date]]) + IF(YEAR(Table1[[#This Row],[Invoice Date]])=2021, 52, 0)</f>
        <v>67</v>
      </c>
    </row>
    <row r="3521" spans="2:17" ht="14.25" customHeight="1" x14ac:dyDescent="0.3">
      <c r="B3521" s="4" t="s">
        <v>30</v>
      </c>
      <c r="C3521" s="34">
        <v>1128299</v>
      </c>
      <c r="D3521" s="5">
        <v>44295</v>
      </c>
      <c r="E3521" s="4" t="s">
        <v>15</v>
      </c>
      <c r="F3521" s="4" t="s">
        <v>16</v>
      </c>
      <c r="G3521" s="4" t="s">
        <v>69</v>
      </c>
      <c r="H3521" s="6" t="s">
        <v>21</v>
      </c>
      <c r="I3521" s="7">
        <v>40</v>
      </c>
      <c r="J3521" s="8">
        <v>450</v>
      </c>
      <c r="K3521" s="9">
        <v>180000</v>
      </c>
      <c r="L3521" s="9">
        <v>54000</v>
      </c>
      <c r="M3521" s="10">
        <v>0.3</v>
      </c>
      <c r="N3521" s="4" t="s">
        <v>18</v>
      </c>
      <c r="O3521" s="4" t="str">
        <f>TEXT(Table1[[#This Row],[Invoice Date]],"yyyy")</f>
        <v>2021</v>
      </c>
      <c r="P3521" s="4" t="str">
        <f>TEXT(Table1[[#This Row],[Invoice Date]],"mmm")</f>
        <v>Apr</v>
      </c>
      <c r="Q3521" s="27">
        <f>WEEKNUM(Table1[[#This Row],[Invoice Date]]) + IF(YEAR(Table1[[#This Row],[Invoice Date]])=2021, 52, 0)</f>
        <v>67</v>
      </c>
    </row>
    <row r="3522" spans="2:17" ht="14.25" customHeight="1" x14ac:dyDescent="0.3">
      <c r="B3522" s="4" t="s">
        <v>30</v>
      </c>
      <c r="C3522" s="34">
        <v>1128299</v>
      </c>
      <c r="D3522" s="5">
        <v>44295</v>
      </c>
      <c r="E3522" s="4" t="s">
        <v>15</v>
      </c>
      <c r="F3522" s="4" t="s">
        <v>16</v>
      </c>
      <c r="G3522" s="4" t="s">
        <v>69</v>
      </c>
      <c r="H3522" s="6" t="s">
        <v>20</v>
      </c>
      <c r="I3522" s="7">
        <v>35</v>
      </c>
      <c r="J3522" s="8">
        <v>525</v>
      </c>
      <c r="K3522" s="9">
        <v>183750</v>
      </c>
      <c r="L3522" s="9">
        <v>45937.5</v>
      </c>
      <c r="M3522" s="10">
        <v>0.25</v>
      </c>
      <c r="N3522" s="4" t="s">
        <v>18</v>
      </c>
      <c r="O3522" s="4" t="str">
        <f>TEXT(Table1[[#This Row],[Invoice Date]],"yyyy")</f>
        <v>2021</v>
      </c>
      <c r="P3522" s="4" t="str">
        <f>TEXT(Table1[[#This Row],[Invoice Date]],"mmm")</f>
        <v>Apr</v>
      </c>
      <c r="Q3522" s="27">
        <f>WEEKNUM(Table1[[#This Row],[Invoice Date]]) + IF(YEAR(Table1[[#This Row],[Invoice Date]])=2021, 52, 0)</f>
        <v>67</v>
      </c>
    </row>
    <row r="3523" spans="2:17" ht="14.25" customHeight="1" x14ac:dyDescent="0.3">
      <c r="B3523" s="4" t="s">
        <v>30</v>
      </c>
      <c r="C3523" s="34">
        <v>1128299</v>
      </c>
      <c r="D3523" s="5">
        <v>44295</v>
      </c>
      <c r="E3523" s="4" t="s">
        <v>15</v>
      </c>
      <c r="F3523" s="4" t="s">
        <v>16</v>
      </c>
      <c r="G3523" s="4" t="s">
        <v>69</v>
      </c>
      <c r="H3523" s="6" t="s">
        <v>19</v>
      </c>
      <c r="I3523" s="7">
        <v>45</v>
      </c>
      <c r="J3523" s="8">
        <v>525</v>
      </c>
      <c r="K3523" s="9">
        <v>236250</v>
      </c>
      <c r="L3523" s="9">
        <v>82687.5</v>
      </c>
      <c r="M3523" s="10">
        <v>0.35</v>
      </c>
      <c r="N3523" s="4" t="s">
        <v>18</v>
      </c>
      <c r="O3523" s="4" t="str">
        <f>TEXT(Table1[[#This Row],[Invoice Date]],"yyyy")</f>
        <v>2021</v>
      </c>
      <c r="P3523" s="4" t="str">
        <f>TEXT(Table1[[#This Row],[Invoice Date]],"mmm")</f>
        <v>Apr</v>
      </c>
      <c r="Q3523" s="27">
        <f>WEEKNUM(Table1[[#This Row],[Invoice Date]]) + IF(YEAR(Table1[[#This Row],[Invoice Date]])=2021, 52, 0)</f>
        <v>67</v>
      </c>
    </row>
    <row r="3524" spans="2:17" ht="14.25" customHeight="1" x14ac:dyDescent="0.3">
      <c r="B3524" s="4" t="s">
        <v>30</v>
      </c>
      <c r="C3524" s="34">
        <v>1128299</v>
      </c>
      <c r="D3524" s="5">
        <v>44295</v>
      </c>
      <c r="E3524" s="4" t="s">
        <v>15</v>
      </c>
      <c r="F3524" s="4" t="s">
        <v>16</v>
      </c>
      <c r="G3524" s="4" t="s">
        <v>69</v>
      </c>
      <c r="H3524" s="6" t="s">
        <v>22</v>
      </c>
      <c r="I3524" s="7">
        <v>55.000000000000007</v>
      </c>
      <c r="J3524" s="8">
        <v>475</v>
      </c>
      <c r="K3524" s="9">
        <v>261250.00000000003</v>
      </c>
      <c r="L3524" s="9">
        <v>91437.5</v>
      </c>
      <c r="M3524" s="10">
        <v>0.35</v>
      </c>
      <c r="N3524" s="4" t="s">
        <v>18</v>
      </c>
      <c r="O3524" s="4" t="str">
        <f>TEXT(Table1[[#This Row],[Invoice Date]],"yyyy")</f>
        <v>2021</v>
      </c>
      <c r="P3524" s="4" t="str">
        <f>TEXT(Table1[[#This Row],[Invoice Date]],"mmm")</f>
        <v>Apr</v>
      </c>
      <c r="Q3524" s="27">
        <f>WEEKNUM(Table1[[#This Row],[Invoice Date]]) + IF(YEAR(Table1[[#This Row],[Invoice Date]])=2021, 52, 0)</f>
        <v>67</v>
      </c>
    </row>
    <row r="3525" spans="2:17" ht="14.25" customHeight="1" x14ac:dyDescent="0.3">
      <c r="B3525" s="4" t="s">
        <v>30</v>
      </c>
      <c r="C3525" s="34">
        <v>1128299</v>
      </c>
      <c r="D3525" s="5">
        <v>44295</v>
      </c>
      <c r="E3525" s="4" t="s">
        <v>15</v>
      </c>
      <c r="F3525" s="4" t="s">
        <v>16</v>
      </c>
      <c r="G3525" s="4" t="s">
        <v>69</v>
      </c>
      <c r="H3525" s="6" t="s">
        <v>23</v>
      </c>
      <c r="I3525" s="7">
        <v>45</v>
      </c>
      <c r="J3525" s="8">
        <v>600</v>
      </c>
      <c r="K3525" s="9">
        <v>270000</v>
      </c>
      <c r="L3525" s="9">
        <v>135000</v>
      </c>
      <c r="M3525" s="10">
        <v>0.5</v>
      </c>
      <c r="N3525" s="4" t="s">
        <v>18</v>
      </c>
      <c r="O3525" s="4" t="str">
        <f>TEXT(Table1[[#This Row],[Invoice Date]],"yyyy")</f>
        <v>2021</v>
      </c>
      <c r="P3525" s="4" t="str">
        <f>TEXT(Table1[[#This Row],[Invoice Date]],"mmm")</f>
        <v>Apr</v>
      </c>
      <c r="Q3525" s="27">
        <f>WEEKNUM(Table1[[#This Row],[Invoice Date]]) + IF(YEAR(Table1[[#This Row],[Invoice Date]])=2021, 52, 0)</f>
        <v>67</v>
      </c>
    </row>
    <row r="3526" spans="2:17" ht="14.25" customHeight="1" x14ac:dyDescent="0.3">
      <c r="B3526" s="4" t="s">
        <v>26</v>
      </c>
      <c r="C3526" s="33">
        <v>1197831</v>
      </c>
      <c r="D3526" s="5">
        <v>44295</v>
      </c>
      <c r="E3526" s="4" t="s">
        <v>27</v>
      </c>
      <c r="F3526" s="4" t="s">
        <v>55</v>
      </c>
      <c r="G3526" s="4" t="s">
        <v>56</v>
      </c>
      <c r="H3526" s="6" t="s">
        <v>17</v>
      </c>
      <c r="I3526" s="7">
        <v>40</v>
      </c>
      <c r="J3526" s="8">
        <v>775</v>
      </c>
      <c r="K3526" s="9">
        <v>310000</v>
      </c>
      <c r="L3526" s="9">
        <v>123999.99999999999</v>
      </c>
      <c r="M3526" s="10">
        <v>0.39999999999999997</v>
      </c>
      <c r="N3526" s="4" t="s">
        <v>24</v>
      </c>
      <c r="O3526" s="4" t="str">
        <f>TEXT(Table1[[#This Row],[Invoice Date]],"yyyy")</f>
        <v>2021</v>
      </c>
      <c r="P3526" s="4" t="str">
        <f>TEXT(Table1[[#This Row],[Invoice Date]],"mmm")</f>
        <v>Apr</v>
      </c>
      <c r="Q3526" s="27">
        <f>WEEKNUM(Table1[[#This Row],[Invoice Date]]) + IF(YEAR(Table1[[#This Row],[Invoice Date]])=2021, 52, 0)</f>
        <v>67</v>
      </c>
    </row>
    <row r="3527" spans="2:17" ht="14.25" customHeight="1" x14ac:dyDescent="0.3">
      <c r="B3527" s="4" t="s">
        <v>34</v>
      </c>
      <c r="C3527" s="33">
        <v>1189833</v>
      </c>
      <c r="D3527" s="5">
        <v>44295</v>
      </c>
      <c r="E3527" s="4" t="s">
        <v>31</v>
      </c>
      <c r="F3527" s="4" t="s">
        <v>32</v>
      </c>
      <c r="G3527" s="4" t="s">
        <v>35</v>
      </c>
      <c r="H3527" s="6" t="s">
        <v>20</v>
      </c>
      <c r="I3527" s="7">
        <v>50</v>
      </c>
      <c r="J3527" s="8">
        <v>625</v>
      </c>
      <c r="K3527" s="9">
        <v>312500</v>
      </c>
      <c r="L3527" s="9">
        <v>125000</v>
      </c>
      <c r="M3527" s="10">
        <v>0.4</v>
      </c>
      <c r="N3527" s="4" t="s">
        <v>24</v>
      </c>
      <c r="O3527" s="4" t="str">
        <f>TEXT(Table1[[#This Row],[Invoice Date]],"yyyy")</f>
        <v>2021</v>
      </c>
      <c r="P3527" s="4" t="str">
        <f>TEXT(Table1[[#This Row],[Invoice Date]],"mmm")</f>
        <v>Apr</v>
      </c>
      <c r="Q3527" s="27">
        <f>WEEKNUM(Table1[[#This Row],[Invoice Date]]) + IF(YEAR(Table1[[#This Row],[Invoice Date]])=2021, 52, 0)</f>
        <v>67</v>
      </c>
    </row>
    <row r="3528" spans="2:17" ht="14.25" customHeight="1" x14ac:dyDescent="0.3">
      <c r="B3528" s="4" t="s">
        <v>30</v>
      </c>
      <c r="C3528" s="34">
        <v>1128299</v>
      </c>
      <c r="D3528" s="5">
        <v>44295</v>
      </c>
      <c r="E3528" s="4" t="s">
        <v>15</v>
      </c>
      <c r="F3528" s="4" t="s">
        <v>16</v>
      </c>
      <c r="G3528" s="4" t="s">
        <v>69</v>
      </c>
      <c r="H3528" s="6" t="s">
        <v>17</v>
      </c>
      <c r="I3528" s="7">
        <v>45</v>
      </c>
      <c r="J3528" s="8">
        <v>825</v>
      </c>
      <c r="K3528" s="9">
        <v>371250</v>
      </c>
      <c r="L3528" s="9">
        <v>167062.5</v>
      </c>
      <c r="M3528" s="10">
        <v>0.45</v>
      </c>
      <c r="N3528" s="4" t="s">
        <v>18</v>
      </c>
      <c r="O3528" s="4" t="str">
        <f>TEXT(Table1[[#This Row],[Invoice Date]],"yyyy")</f>
        <v>2021</v>
      </c>
      <c r="P3528" s="4" t="str">
        <f>TEXT(Table1[[#This Row],[Invoice Date]],"mmm")</f>
        <v>Apr</v>
      </c>
      <c r="Q3528" s="27">
        <f>WEEKNUM(Table1[[#This Row],[Invoice Date]]) + IF(YEAR(Table1[[#This Row],[Invoice Date]])=2021, 52, 0)</f>
        <v>67</v>
      </c>
    </row>
    <row r="3529" spans="2:17" ht="14.25" customHeight="1" x14ac:dyDescent="0.3">
      <c r="B3529" s="4" t="s">
        <v>30</v>
      </c>
      <c r="C3529" s="34">
        <v>1128299</v>
      </c>
      <c r="D3529" s="5">
        <v>44296</v>
      </c>
      <c r="E3529" s="4" t="s">
        <v>36</v>
      </c>
      <c r="F3529" s="4" t="s">
        <v>116</v>
      </c>
      <c r="G3529" s="4" t="s">
        <v>117</v>
      </c>
      <c r="H3529" s="6" t="s">
        <v>21</v>
      </c>
      <c r="I3529" s="7">
        <v>19</v>
      </c>
      <c r="J3529" s="8">
        <v>36</v>
      </c>
      <c r="K3529" s="9">
        <v>684</v>
      </c>
      <c r="L3529" s="9">
        <v>328.32</v>
      </c>
      <c r="M3529" s="10">
        <v>0.48</v>
      </c>
      <c r="N3529" s="4" t="s">
        <v>83</v>
      </c>
      <c r="O3529" s="4" t="str">
        <f>TEXT(Table1[[#This Row],[Invoice Date]],"yyyy")</f>
        <v>2021</v>
      </c>
      <c r="P3529" s="4" t="str">
        <f>TEXT(Table1[[#This Row],[Invoice Date]],"mmm")</f>
        <v>Apr</v>
      </c>
      <c r="Q3529" s="27">
        <f>WEEKNUM(Table1[[#This Row],[Invoice Date]]) + IF(YEAR(Table1[[#This Row],[Invoice Date]])=2021, 52, 0)</f>
        <v>67</v>
      </c>
    </row>
    <row r="3530" spans="2:17" ht="14.25" customHeight="1" x14ac:dyDescent="0.3">
      <c r="B3530" s="4" t="s">
        <v>30</v>
      </c>
      <c r="C3530" s="34">
        <v>1128299</v>
      </c>
      <c r="D3530" s="5">
        <v>44296</v>
      </c>
      <c r="E3530" s="4" t="s">
        <v>36</v>
      </c>
      <c r="F3530" s="4" t="s">
        <v>116</v>
      </c>
      <c r="G3530" s="4" t="s">
        <v>117</v>
      </c>
      <c r="H3530" s="6" t="s">
        <v>20</v>
      </c>
      <c r="I3530" s="7">
        <v>14</v>
      </c>
      <c r="J3530" s="8">
        <v>52</v>
      </c>
      <c r="K3530" s="9">
        <v>728</v>
      </c>
      <c r="L3530" s="9">
        <v>364</v>
      </c>
      <c r="M3530" s="10">
        <v>0.5</v>
      </c>
      <c r="N3530" s="4" t="s">
        <v>83</v>
      </c>
      <c r="O3530" s="4" t="str">
        <f>TEXT(Table1[[#This Row],[Invoice Date]],"yyyy")</f>
        <v>2021</v>
      </c>
      <c r="P3530" s="4" t="str">
        <f>TEXT(Table1[[#This Row],[Invoice Date]],"mmm")</f>
        <v>Apr</v>
      </c>
      <c r="Q3530" s="27">
        <f>WEEKNUM(Table1[[#This Row],[Invoice Date]]) + IF(YEAR(Table1[[#This Row],[Invoice Date]])=2021, 52, 0)</f>
        <v>67</v>
      </c>
    </row>
    <row r="3531" spans="2:17" ht="14.25" customHeight="1" x14ac:dyDescent="0.3">
      <c r="B3531" s="4" t="s">
        <v>30</v>
      </c>
      <c r="C3531" s="34">
        <v>1128299</v>
      </c>
      <c r="D3531" s="5">
        <v>44296</v>
      </c>
      <c r="E3531" s="4" t="s">
        <v>36</v>
      </c>
      <c r="F3531" s="4" t="s">
        <v>116</v>
      </c>
      <c r="G3531" s="4" t="s">
        <v>117</v>
      </c>
      <c r="H3531" s="6" t="s">
        <v>19</v>
      </c>
      <c r="I3531" s="7">
        <v>23</v>
      </c>
      <c r="J3531" s="8">
        <v>54</v>
      </c>
      <c r="K3531" s="9">
        <v>1242</v>
      </c>
      <c r="L3531" s="9">
        <v>645.84</v>
      </c>
      <c r="M3531" s="10">
        <v>0.52</v>
      </c>
      <c r="N3531" s="4" t="s">
        <v>83</v>
      </c>
      <c r="O3531" s="4" t="str">
        <f>TEXT(Table1[[#This Row],[Invoice Date]],"yyyy")</f>
        <v>2021</v>
      </c>
      <c r="P3531" s="4" t="str">
        <f>TEXT(Table1[[#This Row],[Invoice Date]],"mmm")</f>
        <v>Apr</v>
      </c>
      <c r="Q3531" s="27">
        <f>WEEKNUM(Table1[[#This Row],[Invoice Date]]) + IF(YEAR(Table1[[#This Row],[Invoice Date]])=2021, 52, 0)</f>
        <v>67</v>
      </c>
    </row>
    <row r="3532" spans="2:17" ht="14.25" customHeight="1" x14ac:dyDescent="0.3">
      <c r="B3532" s="4" t="s">
        <v>61</v>
      </c>
      <c r="C3532" s="33">
        <v>1185731</v>
      </c>
      <c r="D3532" s="5">
        <v>44296</v>
      </c>
      <c r="E3532" s="4" t="s">
        <v>36</v>
      </c>
      <c r="F3532" s="4" t="s">
        <v>96</v>
      </c>
      <c r="G3532" s="4" t="s">
        <v>97</v>
      </c>
      <c r="H3532" s="6" t="s">
        <v>20</v>
      </c>
      <c r="I3532" s="7">
        <v>19</v>
      </c>
      <c r="J3532" s="8">
        <v>106</v>
      </c>
      <c r="K3532" s="9">
        <v>2014</v>
      </c>
      <c r="L3532" s="9">
        <v>1067.42</v>
      </c>
      <c r="M3532" s="10">
        <v>0.53</v>
      </c>
      <c r="N3532" s="4" t="s">
        <v>83</v>
      </c>
      <c r="O3532" s="4" t="str">
        <f>TEXT(Table1[[#This Row],[Invoice Date]],"yyyy")</f>
        <v>2021</v>
      </c>
      <c r="P3532" s="4" t="str">
        <f>TEXT(Table1[[#This Row],[Invoice Date]],"mmm")</f>
        <v>Apr</v>
      </c>
      <c r="Q3532" s="27">
        <f>WEEKNUM(Table1[[#This Row],[Invoice Date]]) + IF(YEAR(Table1[[#This Row],[Invoice Date]])=2021, 52, 0)</f>
        <v>67</v>
      </c>
    </row>
    <row r="3533" spans="2:17" ht="14.25" customHeight="1" x14ac:dyDescent="0.3">
      <c r="B3533" s="4" t="s">
        <v>14</v>
      </c>
      <c r="C3533" s="33">
        <v>1185732</v>
      </c>
      <c r="D3533" s="5">
        <v>44296</v>
      </c>
      <c r="E3533" s="4" t="s">
        <v>31</v>
      </c>
      <c r="F3533" s="4" t="s">
        <v>66</v>
      </c>
      <c r="G3533" s="4" t="s">
        <v>67</v>
      </c>
      <c r="H3533" s="6" t="s">
        <v>22</v>
      </c>
      <c r="I3533" s="7">
        <v>52</v>
      </c>
      <c r="J3533" s="8">
        <v>42</v>
      </c>
      <c r="K3533" s="9">
        <v>2184</v>
      </c>
      <c r="L3533" s="9">
        <v>589.68000000000006</v>
      </c>
      <c r="M3533" s="10">
        <v>0.27</v>
      </c>
      <c r="N3533" s="4" t="s">
        <v>83</v>
      </c>
      <c r="O3533" s="4" t="str">
        <f>TEXT(Table1[[#This Row],[Invoice Date]],"yyyy")</f>
        <v>2021</v>
      </c>
      <c r="P3533" s="4" t="str">
        <f>TEXT(Table1[[#This Row],[Invoice Date]],"mmm")</f>
        <v>Apr</v>
      </c>
      <c r="Q3533" s="27">
        <f>WEEKNUM(Table1[[#This Row],[Invoice Date]]) + IF(YEAR(Table1[[#This Row],[Invoice Date]])=2021, 52, 0)</f>
        <v>67</v>
      </c>
    </row>
    <row r="3534" spans="2:17" ht="14.25" customHeight="1" x14ac:dyDescent="0.3">
      <c r="B3534" s="4" t="s">
        <v>61</v>
      </c>
      <c r="C3534" s="33">
        <v>1185731</v>
      </c>
      <c r="D3534" s="5">
        <v>44296</v>
      </c>
      <c r="E3534" s="4" t="s">
        <v>36</v>
      </c>
      <c r="F3534" s="4" t="s">
        <v>96</v>
      </c>
      <c r="G3534" s="4" t="s">
        <v>97</v>
      </c>
      <c r="H3534" s="6" t="s">
        <v>21</v>
      </c>
      <c r="I3534" s="7">
        <v>24</v>
      </c>
      <c r="J3534" s="8">
        <v>102</v>
      </c>
      <c r="K3534" s="9">
        <v>2448</v>
      </c>
      <c r="L3534" s="9">
        <v>1224</v>
      </c>
      <c r="M3534" s="10">
        <v>0.5</v>
      </c>
      <c r="N3534" s="4" t="s">
        <v>83</v>
      </c>
      <c r="O3534" s="4" t="str">
        <f>TEXT(Table1[[#This Row],[Invoice Date]],"yyyy")</f>
        <v>2021</v>
      </c>
      <c r="P3534" s="4" t="str">
        <f>TEXT(Table1[[#This Row],[Invoice Date]],"mmm")</f>
        <v>Apr</v>
      </c>
      <c r="Q3534" s="27">
        <f>WEEKNUM(Table1[[#This Row],[Invoice Date]]) + IF(YEAR(Table1[[#This Row],[Invoice Date]])=2021, 52, 0)</f>
        <v>67</v>
      </c>
    </row>
    <row r="3535" spans="2:17" ht="14.25" customHeight="1" x14ac:dyDescent="0.3">
      <c r="B3535" s="4" t="s">
        <v>30</v>
      </c>
      <c r="C3535" s="34">
        <v>1128299</v>
      </c>
      <c r="D3535" s="5">
        <v>44296</v>
      </c>
      <c r="E3535" s="4" t="s">
        <v>36</v>
      </c>
      <c r="F3535" s="4" t="s">
        <v>116</v>
      </c>
      <c r="G3535" s="4" t="s">
        <v>117</v>
      </c>
      <c r="H3535" s="6" t="s">
        <v>22</v>
      </c>
      <c r="I3535" s="7">
        <v>61</v>
      </c>
      <c r="J3535" s="8">
        <v>45</v>
      </c>
      <c r="K3535" s="9">
        <v>2745</v>
      </c>
      <c r="L3535" s="9">
        <v>1207.8</v>
      </c>
      <c r="M3535" s="10">
        <v>0.44</v>
      </c>
      <c r="N3535" s="4" t="s">
        <v>83</v>
      </c>
      <c r="O3535" s="4" t="str">
        <f>TEXT(Table1[[#This Row],[Invoice Date]],"yyyy")</f>
        <v>2021</v>
      </c>
      <c r="P3535" s="4" t="str">
        <f>TEXT(Table1[[#This Row],[Invoice Date]],"mmm")</f>
        <v>Apr</v>
      </c>
      <c r="Q3535" s="27">
        <f>WEEKNUM(Table1[[#This Row],[Invoice Date]]) + IF(YEAR(Table1[[#This Row],[Invoice Date]])=2021, 52, 0)</f>
        <v>67</v>
      </c>
    </row>
    <row r="3536" spans="2:17" ht="14.25" customHeight="1" x14ac:dyDescent="0.3">
      <c r="B3536" s="4" t="s">
        <v>30</v>
      </c>
      <c r="C3536" s="34">
        <v>1128299</v>
      </c>
      <c r="D3536" s="5">
        <v>44296</v>
      </c>
      <c r="E3536" s="4" t="s">
        <v>36</v>
      </c>
      <c r="F3536" s="4" t="s">
        <v>116</v>
      </c>
      <c r="G3536" s="4" t="s">
        <v>117</v>
      </c>
      <c r="H3536" s="6" t="s">
        <v>17</v>
      </c>
      <c r="I3536" s="7">
        <v>23</v>
      </c>
      <c r="J3536" s="8">
        <v>125</v>
      </c>
      <c r="K3536" s="9">
        <v>2875</v>
      </c>
      <c r="L3536" s="9">
        <v>1581.2500000000002</v>
      </c>
      <c r="M3536" s="10">
        <v>0.55000000000000004</v>
      </c>
      <c r="N3536" s="4" t="s">
        <v>83</v>
      </c>
      <c r="O3536" s="4" t="str">
        <f>TEXT(Table1[[#This Row],[Invoice Date]],"yyyy")</f>
        <v>2021</v>
      </c>
      <c r="P3536" s="4" t="str">
        <f>TEXT(Table1[[#This Row],[Invoice Date]],"mmm")</f>
        <v>Apr</v>
      </c>
      <c r="Q3536" s="27">
        <f>WEEKNUM(Table1[[#This Row],[Invoice Date]]) + IF(YEAR(Table1[[#This Row],[Invoice Date]])=2021, 52, 0)</f>
        <v>67</v>
      </c>
    </row>
    <row r="3537" spans="2:17" ht="14.25" customHeight="1" x14ac:dyDescent="0.3">
      <c r="B3537" s="4" t="s">
        <v>61</v>
      </c>
      <c r="C3537" s="33">
        <v>1185731</v>
      </c>
      <c r="D3537" s="5">
        <v>44296</v>
      </c>
      <c r="E3537" s="4" t="s">
        <v>36</v>
      </c>
      <c r="F3537" s="4" t="s">
        <v>96</v>
      </c>
      <c r="G3537" s="4" t="s">
        <v>97</v>
      </c>
      <c r="H3537" s="6" t="s">
        <v>19</v>
      </c>
      <c r="I3537" s="7">
        <v>28</v>
      </c>
      <c r="J3537" s="8">
        <v>111</v>
      </c>
      <c r="K3537" s="9">
        <v>3108</v>
      </c>
      <c r="L3537" s="9">
        <v>1522.92</v>
      </c>
      <c r="M3537" s="10">
        <v>0.49</v>
      </c>
      <c r="N3537" s="4" t="s">
        <v>83</v>
      </c>
      <c r="O3537" s="4" t="str">
        <f>TEXT(Table1[[#This Row],[Invoice Date]],"yyyy")</f>
        <v>2021</v>
      </c>
      <c r="P3537" s="4" t="str">
        <f>TEXT(Table1[[#This Row],[Invoice Date]],"mmm")</f>
        <v>Apr</v>
      </c>
      <c r="Q3537" s="27">
        <f>WEEKNUM(Table1[[#This Row],[Invoice Date]]) + IF(YEAR(Table1[[#This Row],[Invoice Date]])=2021, 52, 0)</f>
        <v>67</v>
      </c>
    </row>
    <row r="3538" spans="2:17" ht="14.25" customHeight="1" x14ac:dyDescent="0.3">
      <c r="B3538" s="4" t="s">
        <v>30</v>
      </c>
      <c r="C3538" s="34">
        <v>1128299</v>
      </c>
      <c r="D3538" s="5">
        <v>44296</v>
      </c>
      <c r="E3538" s="4" t="s">
        <v>36</v>
      </c>
      <c r="F3538" s="4" t="s">
        <v>116</v>
      </c>
      <c r="G3538" s="4" t="s">
        <v>117</v>
      </c>
      <c r="H3538" s="6" t="s">
        <v>23</v>
      </c>
      <c r="I3538" s="7">
        <v>47</v>
      </c>
      <c r="J3538" s="8">
        <v>72</v>
      </c>
      <c r="K3538" s="9">
        <v>3384</v>
      </c>
      <c r="L3538" s="9">
        <v>1861.2</v>
      </c>
      <c r="M3538" s="10">
        <v>0.55000000000000004</v>
      </c>
      <c r="N3538" s="4" t="s">
        <v>83</v>
      </c>
      <c r="O3538" s="4" t="str">
        <f>TEXT(Table1[[#This Row],[Invoice Date]],"yyyy")</f>
        <v>2021</v>
      </c>
      <c r="P3538" s="4" t="str">
        <f>TEXT(Table1[[#This Row],[Invoice Date]],"mmm")</f>
        <v>Apr</v>
      </c>
      <c r="Q3538" s="27">
        <f>WEEKNUM(Table1[[#This Row],[Invoice Date]]) + IF(YEAR(Table1[[#This Row],[Invoice Date]])=2021, 52, 0)</f>
        <v>67</v>
      </c>
    </row>
    <row r="3539" spans="2:17" ht="14.25" customHeight="1" x14ac:dyDescent="0.3">
      <c r="B3539" s="4" t="s">
        <v>14</v>
      </c>
      <c r="C3539" s="33">
        <v>1185732</v>
      </c>
      <c r="D3539" s="5">
        <v>44296</v>
      </c>
      <c r="E3539" s="4" t="s">
        <v>31</v>
      </c>
      <c r="F3539" s="4" t="s">
        <v>66</v>
      </c>
      <c r="G3539" s="4" t="s">
        <v>67</v>
      </c>
      <c r="H3539" s="6" t="s">
        <v>21</v>
      </c>
      <c r="I3539" s="7">
        <v>48</v>
      </c>
      <c r="J3539" s="8">
        <v>73</v>
      </c>
      <c r="K3539" s="9">
        <v>3504</v>
      </c>
      <c r="L3539" s="9">
        <v>1226.3999999999999</v>
      </c>
      <c r="M3539" s="10">
        <v>0.35</v>
      </c>
      <c r="N3539" s="4" t="s">
        <v>83</v>
      </c>
      <c r="O3539" s="4" t="str">
        <f>TEXT(Table1[[#This Row],[Invoice Date]],"yyyy")</f>
        <v>2021</v>
      </c>
      <c r="P3539" s="4" t="str">
        <f>TEXT(Table1[[#This Row],[Invoice Date]],"mmm")</f>
        <v>Apr</v>
      </c>
      <c r="Q3539" s="27">
        <f>WEEKNUM(Table1[[#This Row],[Invoice Date]]) + IF(YEAR(Table1[[#This Row],[Invoice Date]])=2021, 52, 0)</f>
        <v>67</v>
      </c>
    </row>
    <row r="3540" spans="2:17" ht="14.25" customHeight="1" x14ac:dyDescent="0.3">
      <c r="B3540" s="4" t="s">
        <v>61</v>
      </c>
      <c r="C3540" s="33">
        <v>1185731</v>
      </c>
      <c r="D3540" s="5">
        <v>44296</v>
      </c>
      <c r="E3540" s="4" t="s">
        <v>36</v>
      </c>
      <c r="F3540" s="4" t="s">
        <v>96</v>
      </c>
      <c r="G3540" s="4" t="s">
        <v>97</v>
      </c>
      <c r="H3540" s="6" t="s">
        <v>22</v>
      </c>
      <c r="I3540" s="7">
        <v>42</v>
      </c>
      <c r="J3540" s="8">
        <v>101</v>
      </c>
      <c r="K3540" s="9">
        <v>4242</v>
      </c>
      <c r="L3540" s="9">
        <v>1993.7399999999998</v>
      </c>
      <c r="M3540" s="10">
        <v>0.47</v>
      </c>
      <c r="N3540" s="4" t="s">
        <v>83</v>
      </c>
      <c r="O3540" s="4" t="str">
        <f>TEXT(Table1[[#This Row],[Invoice Date]],"yyyy")</f>
        <v>2021</v>
      </c>
      <c r="P3540" s="4" t="str">
        <f>TEXT(Table1[[#This Row],[Invoice Date]],"mmm")</f>
        <v>Apr</v>
      </c>
      <c r="Q3540" s="27">
        <f>WEEKNUM(Table1[[#This Row],[Invoice Date]]) + IF(YEAR(Table1[[#This Row],[Invoice Date]])=2021, 52, 0)</f>
        <v>67</v>
      </c>
    </row>
    <row r="3541" spans="2:17" ht="14.25" customHeight="1" x14ac:dyDescent="0.3">
      <c r="B3541" s="4" t="s">
        <v>61</v>
      </c>
      <c r="C3541" s="33">
        <v>1185731</v>
      </c>
      <c r="D3541" s="5">
        <v>44296</v>
      </c>
      <c r="E3541" s="4" t="s">
        <v>36</v>
      </c>
      <c r="F3541" s="4" t="s">
        <v>96</v>
      </c>
      <c r="G3541" s="4" t="s">
        <v>97</v>
      </c>
      <c r="H3541" s="6" t="s">
        <v>23</v>
      </c>
      <c r="I3541" s="7">
        <v>34</v>
      </c>
      <c r="J3541" s="8">
        <v>137</v>
      </c>
      <c r="K3541" s="9">
        <v>4658</v>
      </c>
      <c r="L3541" s="9">
        <v>3027.7000000000003</v>
      </c>
      <c r="M3541" s="10">
        <v>0.65</v>
      </c>
      <c r="N3541" s="4" t="s">
        <v>83</v>
      </c>
      <c r="O3541" s="4" t="str">
        <f>TEXT(Table1[[#This Row],[Invoice Date]],"yyyy")</f>
        <v>2021</v>
      </c>
      <c r="P3541" s="4" t="str">
        <f>TEXT(Table1[[#This Row],[Invoice Date]],"mmm")</f>
        <v>Apr</v>
      </c>
      <c r="Q3541" s="27">
        <f>WEEKNUM(Table1[[#This Row],[Invoice Date]]) + IF(YEAR(Table1[[#This Row],[Invoice Date]])=2021, 52, 0)</f>
        <v>67</v>
      </c>
    </row>
    <row r="3542" spans="2:17" ht="14.25" customHeight="1" x14ac:dyDescent="0.3">
      <c r="B3542" s="4" t="s">
        <v>14</v>
      </c>
      <c r="C3542" s="33">
        <v>1185732</v>
      </c>
      <c r="D3542" s="5">
        <v>44296</v>
      </c>
      <c r="E3542" s="4" t="s">
        <v>31</v>
      </c>
      <c r="F3542" s="4" t="s">
        <v>66</v>
      </c>
      <c r="G3542" s="4" t="s">
        <v>67</v>
      </c>
      <c r="H3542" s="6" t="s">
        <v>19</v>
      </c>
      <c r="I3542" s="7">
        <v>61</v>
      </c>
      <c r="J3542" s="8">
        <v>81</v>
      </c>
      <c r="K3542" s="9">
        <v>4941</v>
      </c>
      <c r="L3542" s="9">
        <v>1729.35</v>
      </c>
      <c r="M3542" s="10">
        <v>0.35</v>
      </c>
      <c r="N3542" s="4" t="s">
        <v>83</v>
      </c>
      <c r="O3542" s="4" t="str">
        <f>TEXT(Table1[[#This Row],[Invoice Date]],"yyyy")</f>
        <v>2021</v>
      </c>
      <c r="P3542" s="4" t="str">
        <f>TEXT(Table1[[#This Row],[Invoice Date]],"mmm")</f>
        <v>Apr</v>
      </c>
      <c r="Q3542" s="27">
        <f>WEEKNUM(Table1[[#This Row],[Invoice Date]]) + IF(YEAR(Table1[[#This Row],[Invoice Date]])=2021, 52, 0)</f>
        <v>67</v>
      </c>
    </row>
    <row r="3543" spans="2:17" ht="14.25" customHeight="1" x14ac:dyDescent="0.3">
      <c r="B3543" s="4" t="s">
        <v>34</v>
      </c>
      <c r="C3543" s="33">
        <v>1189833</v>
      </c>
      <c r="D3543" s="5">
        <v>44296</v>
      </c>
      <c r="E3543" s="4" t="s">
        <v>31</v>
      </c>
      <c r="F3543" s="4" t="s">
        <v>32</v>
      </c>
      <c r="G3543" s="4" t="s">
        <v>35</v>
      </c>
      <c r="H3543" s="6" t="s">
        <v>21</v>
      </c>
      <c r="I3543" s="7">
        <v>31</v>
      </c>
      <c r="J3543" s="8">
        <v>173</v>
      </c>
      <c r="K3543" s="9">
        <v>5363</v>
      </c>
      <c r="L3543" s="9">
        <v>2037.94</v>
      </c>
      <c r="M3543" s="10">
        <v>0.38</v>
      </c>
      <c r="N3543" s="4" t="s">
        <v>24</v>
      </c>
      <c r="O3543" s="4" t="str">
        <f>TEXT(Table1[[#This Row],[Invoice Date]],"yyyy")</f>
        <v>2021</v>
      </c>
      <c r="P3543" s="4" t="str">
        <f>TEXT(Table1[[#This Row],[Invoice Date]],"mmm")</f>
        <v>Apr</v>
      </c>
      <c r="Q3543" s="27">
        <f>WEEKNUM(Table1[[#This Row],[Invoice Date]]) + IF(YEAR(Table1[[#This Row],[Invoice Date]])=2021, 52, 0)</f>
        <v>67</v>
      </c>
    </row>
    <row r="3544" spans="2:17" ht="14.25" customHeight="1" x14ac:dyDescent="0.3">
      <c r="B3544" s="4" t="s">
        <v>14</v>
      </c>
      <c r="C3544" s="33">
        <v>1185732</v>
      </c>
      <c r="D3544" s="5">
        <v>44296</v>
      </c>
      <c r="E3544" s="4" t="s">
        <v>31</v>
      </c>
      <c r="F3544" s="4" t="s">
        <v>66</v>
      </c>
      <c r="G3544" s="4" t="s">
        <v>67</v>
      </c>
      <c r="H3544" s="6" t="s">
        <v>20</v>
      </c>
      <c r="I3544" s="7">
        <v>60</v>
      </c>
      <c r="J3544" s="8">
        <v>91</v>
      </c>
      <c r="K3544" s="9">
        <v>5460</v>
      </c>
      <c r="L3544" s="9">
        <v>2074.8000000000002</v>
      </c>
      <c r="M3544" s="10">
        <v>0.38</v>
      </c>
      <c r="N3544" s="4" t="s">
        <v>83</v>
      </c>
      <c r="O3544" s="4" t="str">
        <f>TEXT(Table1[[#This Row],[Invoice Date]],"yyyy")</f>
        <v>2021</v>
      </c>
      <c r="P3544" s="4" t="str">
        <f>TEXT(Table1[[#This Row],[Invoice Date]],"mmm")</f>
        <v>Apr</v>
      </c>
      <c r="Q3544" s="27">
        <f>WEEKNUM(Table1[[#This Row],[Invoice Date]]) + IF(YEAR(Table1[[#This Row],[Invoice Date]])=2021, 52, 0)</f>
        <v>67</v>
      </c>
    </row>
    <row r="3545" spans="2:17" ht="14.25" customHeight="1" x14ac:dyDescent="0.3">
      <c r="B3545" s="4" t="s">
        <v>61</v>
      </c>
      <c r="C3545" s="33">
        <v>1185731</v>
      </c>
      <c r="D3545" s="5">
        <v>44296</v>
      </c>
      <c r="E3545" s="4" t="s">
        <v>36</v>
      </c>
      <c r="F3545" s="4" t="s">
        <v>96</v>
      </c>
      <c r="G3545" s="4" t="s">
        <v>97</v>
      </c>
      <c r="H3545" s="6" t="s">
        <v>17</v>
      </c>
      <c r="I3545" s="7">
        <v>28</v>
      </c>
      <c r="J3545" s="8">
        <v>218</v>
      </c>
      <c r="K3545" s="9">
        <v>6104</v>
      </c>
      <c r="L3545" s="9">
        <v>3357.2000000000003</v>
      </c>
      <c r="M3545" s="10">
        <v>0.55000000000000004</v>
      </c>
      <c r="N3545" s="4" t="s">
        <v>83</v>
      </c>
      <c r="O3545" s="4" t="str">
        <f>TEXT(Table1[[#This Row],[Invoice Date]],"yyyy")</f>
        <v>2021</v>
      </c>
      <c r="P3545" s="4" t="str">
        <f>TEXT(Table1[[#This Row],[Invoice Date]],"mmm")</f>
        <v>Apr</v>
      </c>
      <c r="Q3545" s="27">
        <f>WEEKNUM(Table1[[#This Row],[Invoice Date]]) + IF(YEAR(Table1[[#This Row],[Invoice Date]])=2021, 52, 0)</f>
        <v>67</v>
      </c>
    </row>
    <row r="3546" spans="2:17" ht="14.25" customHeight="1" x14ac:dyDescent="0.3">
      <c r="B3546" s="4" t="s">
        <v>14</v>
      </c>
      <c r="C3546" s="33">
        <v>1185732</v>
      </c>
      <c r="D3546" s="5">
        <v>44296</v>
      </c>
      <c r="E3546" s="4" t="s">
        <v>31</v>
      </c>
      <c r="F3546" s="4" t="s">
        <v>66</v>
      </c>
      <c r="G3546" s="4" t="s">
        <v>67</v>
      </c>
      <c r="H3546" s="6" t="s">
        <v>23</v>
      </c>
      <c r="I3546" s="7">
        <v>66</v>
      </c>
      <c r="J3546" s="8">
        <v>94</v>
      </c>
      <c r="K3546" s="9">
        <v>6204</v>
      </c>
      <c r="L3546" s="9">
        <v>3102</v>
      </c>
      <c r="M3546" s="10">
        <v>0.5</v>
      </c>
      <c r="N3546" s="4" t="s">
        <v>83</v>
      </c>
      <c r="O3546" s="4" t="str">
        <f>TEXT(Table1[[#This Row],[Invoice Date]],"yyyy")</f>
        <v>2021</v>
      </c>
      <c r="P3546" s="4" t="str">
        <f>TEXT(Table1[[#This Row],[Invoice Date]],"mmm")</f>
        <v>Apr</v>
      </c>
      <c r="Q3546" s="27">
        <f>WEEKNUM(Table1[[#This Row],[Invoice Date]]) + IF(YEAR(Table1[[#This Row],[Invoice Date]])=2021, 52, 0)</f>
        <v>67</v>
      </c>
    </row>
    <row r="3547" spans="2:17" ht="14.25" customHeight="1" x14ac:dyDescent="0.3">
      <c r="B3547" s="4" t="s">
        <v>34</v>
      </c>
      <c r="C3547" s="33">
        <v>1189833</v>
      </c>
      <c r="D3547" s="5">
        <v>44296</v>
      </c>
      <c r="E3547" s="4" t="s">
        <v>31</v>
      </c>
      <c r="F3547" s="4" t="s">
        <v>32</v>
      </c>
      <c r="G3547" s="4" t="s">
        <v>35</v>
      </c>
      <c r="H3547" s="6" t="s">
        <v>21</v>
      </c>
      <c r="I3547" s="7">
        <v>43</v>
      </c>
      <c r="J3547" s="8">
        <v>152</v>
      </c>
      <c r="K3547" s="9">
        <v>6536</v>
      </c>
      <c r="L3547" s="9">
        <v>3202.64</v>
      </c>
      <c r="M3547" s="10">
        <v>0.49</v>
      </c>
      <c r="N3547" s="4" t="s">
        <v>83</v>
      </c>
      <c r="O3547" s="4" t="str">
        <f>TEXT(Table1[[#This Row],[Invoice Date]],"yyyy")</f>
        <v>2021</v>
      </c>
      <c r="P3547" s="4" t="str">
        <f>TEXT(Table1[[#This Row],[Invoice Date]],"mmm")</f>
        <v>Apr</v>
      </c>
      <c r="Q3547" s="27">
        <f>WEEKNUM(Table1[[#This Row],[Invoice Date]]) + IF(YEAR(Table1[[#This Row],[Invoice Date]])=2021, 52, 0)</f>
        <v>67</v>
      </c>
    </row>
    <row r="3548" spans="2:17" ht="14.25" customHeight="1" x14ac:dyDescent="0.3">
      <c r="B3548" s="4" t="s">
        <v>14</v>
      </c>
      <c r="C3548" s="33">
        <v>1185732</v>
      </c>
      <c r="D3548" s="5">
        <v>44296</v>
      </c>
      <c r="E3548" s="4" t="s">
        <v>31</v>
      </c>
      <c r="F3548" s="4" t="s">
        <v>66</v>
      </c>
      <c r="G3548" s="4" t="s">
        <v>67</v>
      </c>
      <c r="H3548" s="6" t="s">
        <v>17</v>
      </c>
      <c r="I3548" s="7">
        <v>59</v>
      </c>
      <c r="J3548" s="8">
        <v>130</v>
      </c>
      <c r="K3548" s="9">
        <v>7670</v>
      </c>
      <c r="L3548" s="9">
        <v>2761.2</v>
      </c>
      <c r="M3548" s="10">
        <v>0.36</v>
      </c>
      <c r="N3548" s="4" t="s">
        <v>83</v>
      </c>
      <c r="O3548" s="4" t="str">
        <f>TEXT(Table1[[#This Row],[Invoice Date]],"yyyy")</f>
        <v>2021</v>
      </c>
      <c r="P3548" s="4" t="str">
        <f>TEXT(Table1[[#This Row],[Invoice Date]],"mmm")</f>
        <v>Apr</v>
      </c>
      <c r="Q3548" s="27">
        <f>WEEKNUM(Table1[[#This Row],[Invoice Date]]) + IF(YEAR(Table1[[#This Row],[Invoice Date]])=2021, 52, 0)</f>
        <v>67</v>
      </c>
    </row>
    <row r="3549" spans="2:17" ht="14.25" customHeight="1" x14ac:dyDescent="0.3">
      <c r="B3549" s="4" t="s">
        <v>26</v>
      </c>
      <c r="C3549" s="33">
        <v>1197831</v>
      </c>
      <c r="D3549" s="5">
        <v>44296</v>
      </c>
      <c r="E3549" s="4" t="s">
        <v>27</v>
      </c>
      <c r="F3549" s="4" t="s">
        <v>55</v>
      </c>
      <c r="G3549" s="4" t="s">
        <v>56</v>
      </c>
      <c r="H3549" s="6" t="s">
        <v>19</v>
      </c>
      <c r="I3549" s="7">
        <v>32</v>
      </c>
      <c r="J3549" s="8">
        <v>240</v>
      </c>
      <c r="K3549" s="9">
        <v>7680</v>
      </c>
      <c r="L3549" s="9">
        <v>3609.6</v>
      </c>
      <c r="M3549" s="10">
        <v>0.47</v>
      </c>
      <c r="N3549" s="4" t="s">
        <v>24</v>
      </c>
      <c r="O3549" s="4" t="str">
        <f>TEXT(Table1[[#This Row],[Invoice Date]],"yyyy")</f>
        <v>2021</v>
      </c>
      <c r="P3549" s="4" t="str">
        <f>TEXT(Table1[[#This Row],[Invoice Date]],"mmm")</f>
        <v>Apr</v>
      </c>
      <c r="Q3549" s="27">
        <f>WEEKNUM(Table1[[#This Row],[Invoice Date]]) + IF(YEAR(Table1[[#This Row],[Invoice Date]])=2021, 52, 0)</f>
        <v>67</v>
      </c>
    </row>
    <row r="3550" spans="2:17" ht="14.25" customHeight="1" x14ac:dyDescent="0.3">
      <c r="B3550" s="4" t="s">
        <v>26</v>
      </c>
      <c r="C3550" s="33">
        <v>1197831</v>
      </c>
      <c r="D3550" s="5">
        <v>44296</v>
      </c>
      <c r="E3550" s="4" t="s">
        <v>27</v>
      </c>
      <c r="F3550" s="4" t="s">
        <v>55</v>
      </c>
      <c r="G3550" s="4" t="s">
        <v>56</v>
      </c>
      <c r="H3550" s="6" t="s">
        <v>19</v>
      </c>
      <c r="I3550" s="7">
        <v>42</v>
      </c>
      <c r="J3550" s="8">
        <v>202</v>
      </c>
      <c r="K3550" s="9">
        <v>8484</v>
      </c>
      <c r="L3550" s="9">
        <v>4326.84</v>
      </c>
      <c r="M3550" s="10">
        <v>0.51</v>
      </c>
      <c r="N3550" s="4" t="s">
        <v>83</v>
      </c>
      <c r="O3550" s="4" t="str">
        <f>TEXT(Table1[[#This Row],[Invoice Date]],"yyyy")</f>
        <v>2021</v>
      </c>
      <c r="P3550" s="4" t="str">
        <f>TEXT(Table1[[#This Row],[Invoice Date]],"mmm")</f>
        <v>Apr</v>
      </c>
      <c r="Q3550" s="27">
        <f>WEEKNUM(Table1[[#This Row],[Invoice Date]]) + IF(YEAR(Table1[[#This Row],[Invoice Date]])=2021, 52, 0)</f>
        <v>67</v>
      </c>
    </row>
    <row r="3551" spans="2:17" ht="14.25" customHeight="1" x14ac:dyDescent="0.3">
      <c r="B3551" s="4" t="s">
        <v>30</v>
      </c>
      <c r="C3551" s="34">
        <v>1128299</v>
      </c>
      <c r="D3551" s="5">
        <v>44296</v>
      </c>
      <c r="E3551" s="4" t="s">
        <v>36</v>
      </c>
      <c r="F3551" s="4" t="s">
        <v>116</v>
      </c>
      <c r="G3551" s="4" t="s">
        <v>117</v>
      </c>
      <c r="H3551" s="6" t="s">
        <v>21</v>
      </c>
      <c r="I3551" s="7">
        <v>19.999999999999996</v>
      </c>
      <c r="J3551" s="8">
        <v>125</v>
      </c>
      <c r="K3551" s="9">
        <v>24999.999999999996</v>
      </c>
      <c r="L3551" s="9">
        <v>8749.9999999999982</v>
      </c>
      <c r="M3551" s="10">
        <v>0.35</v>
      </c>
      <c r="N3551" s="4" t="s">
        <v>18</v>
      </c>
      <c r="O3551" s="4" t="str">
        <f>TEXT(Table1[[#This Row],[Invoice Date]],"yyyy")</f>
        <v>2021</v>
      </c>
      <c r="P3551" s="4" t="str">
        <f>TEXT(Table1[[#This Row],[Invoice Date]],"mmm")</f>
        <v>Apr</v>
      </c>
      <c r="Q3551" s="27">
        <f>WEEKNUM(Table1[[#This Row],[Invoice Date]]) + IF(YEAR(Table1[[#This Row],[Invoice Date]])=2021, 52, 0)</f>
        <v>67</v>
      </c>
    </row>
    <row r="3552" spans="2:17" ht="14.25" customHeight="1" x14ac:dyDescent="0.3">
      <c r="B3552" s="4" t="s">
        <v>30</v>
      </c>
      <c r="C3552" s="34">
        <v>1128299</v>
      </c>
      <c r="D3552" s="5">
        <v>44296</v>
      </c>
      <c r="E3552" s="4" t="s">
        <v>36</v>
      </c>
      <c r="F3552" s="4" t="s">
        <v>116</v>
      </c>
      <c r="G3552" s="4" t="s">
        <v>117</v>
      </c>
      <c r="H3552" s="6" t="s">
        <v>20</v>
      </c>
      <c r="I3552" s="7">
        <v>15.000000000000002</v>
      </c>
      <c r="J3552" s="8">
        <v>200</v>
      </c>
      <c r="K3552" s="9">
        <v>30000.000000000004</v>
      </c>
      <c r="L3552" s="9">
        <v>10500</v>
      </c>
      <c r="M3552" s="10">
        <v>0.35</v>
      </c>
      <c r="N3552" s="4" t="s">
        <v>18</v>
      </c>
      <c r="O3552" s="4" t="str">
        <f>TEXT(Table1[[#This Row],[Invoice Date]],"yyyy")</f>
        <v>2021</v>
      </c>
      <c r="P3552" s="4" t="str">
        <f>TEXT(Table1[[#This Row],[Invoice Date]],"mmm")</f>
        <v>Apr</v>
      </c>
      <c r="Q3552" s="27">
        <f>WEEKNUM(Table1[[#This Row],[Invoice Date]]) + IF(YEAR(Table1[[#This Row],[Invoice Date]])=2021, 52, 0)</f>
        <v>67</v>
      </c>
    </row>
    <row r="3553" spans="2:17" ht="14.25" customHeight="1" x14ac:dyDescent="0.3">
      <c r="B3553" s="4" t="s">
        <v>30</v>
      </c>
      <c r="C3553" s="34">
        <v>1128299</v>
      </c>
      <c r="D3553" s="5">
        <v>44296</v>
      </c>
      <c r="E3553" s="4" t="s">
        <v>36</v>
      </c>
      <c r="F3553" s="4" t="s">
        <v>116</v>
      </c>
      <c r="G3553" s="4" t="s">
        <v>117</v>
      </c>
      <c r="H3553" s="6" t="s">
        <v>19</v>
      </c>
      <c r="I3553" s="7">
        <v>25.000000000000007</v>
      </c>
      <c r="J3553" s="8">
        <v>200</v>
      </c>
      <c r="K3553" s="9">
        <v>50000.000000000015</v>
      </c>
      <c r="L3553" s="9">
        <v>20000.000000000007</v>
      </c>
      <c r="M3553" s="10">
        <v>0.4</v>
      </c>
      <c r="N3553" s="4" t="s">
        <v>18</v>
      </c>
      <c r="O3553" s="4" t="str">
        <f>TEXT(Table1[[#This Row],[Invoice Date]],"yyyy")</f>
        <v>2021</v>
      </c>
      <c r="P3553" s="4" t="str">
        <f>TEXT(Table1[[#This Row],[Invoice Date]],"mmm")</f>
        <v>Apr</v>
      </c>
      <c r="Q3553" s="27">
        <f>WEEKNUM(Table1[[#This Row],[Invoice Date]]) + IF(YEAR(Table1[[#This Row],[Invoice Date]])=2021, 52, 0)</f>
        <v>67</v>
      </c>
    </row>
    <row r="3554" spans="2:17" ht="14.25" customHeight="1" x14ac:dyDescent="0.3">
      <c r="B3554" s="4" t="s">
        <v>14</v>
      </c>
      <c r="C3554" s="33">
        <v>1185732</v>
      </c>
      <c r="D3554" s="5">
        <v>44296</v>
      </c>
      <c r="E3554" s="4" t="s">
        <v>31</v>
      </c>
      <c r="F3554" s="4" t="s">
        <v>66</v>
      </c>
      <c r="G3554" s="4" t="s">
        <v>67</v>
      </c>
      <c r="H3554" s="6" t="s">
        <v>22</v>
      </c>
      <c r="I3554" s="7">
        <v>55.000000000000007</v>
      </c>
      <c r="J3554" s="8">
        <v>150</v>
      </c>
      <c r="K3554" s="9">
        <v>82500.000000000015</v>
      </c>
      <c r="L3554" s="9">
        <v>12375.000000000002</v>
      </c>
      <c r="M3554" s="10">
        <v>0.15</v>
      </c>
      <c r="N3554" s="4" t="s">
        <v>24</v>
      </c>
      <c r="O3554" s="4" t="str">
        <f>TEXT(Table1[[#This Row],[Invoice Date]],"yyyy")</f>
        <v>2021</v>
      </c>
      <c r="P3554" s="4" t="str">
        <f>TEXT(Table1[[#This Row],[Invoice Date]],"mmm")</f>
        <v>Apr</v>
      </c>
      <c r="Q3554" s="27">
        <f>WEEKNUM(Table1[[#This Row],[Invoice Date]]) + IF(YEAR(Table1[[#This Row],[Invoice Date]])=2021, 52, 0)</f>
        <v>67</v>
      </c>
    </row>
    <row r="3555" spans="2:17" ht="14.25" customHeight="1" x14ac:dyDescent="0.3">
      <c r="B3555" s="4" t="s">
        <v>61</v>
      </c>
      <c r="C3555" s="33">
        <v>1185731</v>
      </c>
      <c r="D3555" s="5">
        <v>44296</v>
      </c>
      <c r="E3555" s="4" t="s">
        <v>36</v>
      </c>
      <c r="F3555" s="4" t="s">
        <v>96</v>
      </c>
      <c r="G3555" s="4" t="s">
        <v>97</v>
      </c>
      <c r="H3555" s="6" t="s">
        <v>20</v>
      </c>
      <c r="I3555" s="7">
        <v>20</v>
      </c>
      <c r="J3555" s="8">
        <v>425</v>
      </c>
      <c r="K3555" s="9">
        <v>85000</v>
      </c>
      <c r="L3555" s="9">
        <v>34000</v>
      </c>
      <c r="M3555" s="10">
        <v>0.4</v>
      </c>
      <c r="N3555" s="4" t="s">
        <v>83</v>
      </c>
      <c r="O3555" s="4" t="str">
        <f>TEXT(Table1[[#This Row],[Invoice Date]],"yyyy")</f>
        <v>2021</v>
      </c>
      <c r="P3555" s="4" t="str">
        <f>TEXT(Table1[[#This Row],[Invoice Date]],"mmm")</f>
        <v>Apr</v>
      </c>
      <c r="Q3555" s="27">
        <f>WEEKNUM(Table1[[#This Row],[Invoice Date]]) + IF(YEAR(Table1[[#This Row],[Invoice Date]])=2021, 52, 0)</f>
        <v>67</v>
      </c>
    </row>
    <row r="3556" spans="2:17" ht="14.25" customHeight="1" x14ac:dyDescent="0.3">
      <c r="B3556" s="4" t="s">
        <v>61</v>
      </c>
      <c r="C3556" s="33">
        <v>1185731</v>
      </c>
      <c r="D3556" s="5">
        <v>44296</v>
      </c>
      <c r="E3556" s="4" t="s">
        <v>36</v>
      </c>
      <c r="F3556" s="4" t="s">
        <v>96</v>
      </c>
      <c r="G3556" s="4" t="s">
        <v>97</v>
      </c>
      <c r="H3556" s="6" t="s">
        <v>21</v>
      </c>
      <c r="I3556" s="7">
        <v>24.999999999999993</v>
      </c>
      <c r="J3556" s="8">
        <v>350</v>
      </c>
      <c r="K3556" s="9">
        <v>87499.999999999971</v>
      </c>
      <c r="L3556" s="9">
        <v>34999.999999999993</v>
      </c>
      <c r="M3556" s="10">
        <v>0.4</v>
      </c>
      <c r="N3556" s="4" t="s">
        <v>83</v>
      </c>
      <c r="O3556" s="4" t="str">
        <f>TEXT(Table1[[#This Row],[Invoice Date]],"yyyy")</f>
        <v>2021</v>
      </c>
      <c r="P3556" s="4" t="str">
        <f>TEXT(Table1[[#This Row],[Invoice Date]],"mmm")</f>
        <v>Apr</v>
      </c>
      <c r="Q3556" s="27">
        <f>WEEKNUM(Table1[[#This Row],[Invoice Date]]) + IF(YEAR(Table1[[#This Row],[Invoice Date]])=2021, 52, 0)</f>
        <v>67</v>
      </c>
    </row>
    <row r="3557" spans="2:17" ht="14.25" customHeight="1" x14ac:dyDescent="0.3">
      <c r="B3557" s="4" t="s">
        <v>30</v>
      </c>
      <c r="C3557" s="34">
        <v>1128299</v>
      </c>
      <c r="D3557" s="5">
        <v>44296</v>
      </c>
      <c r="E3557" s="4" t="s">
        <v>36</v>
      </c>
      <c r="F3557" s="4" t="s">
        <v>116</v>
      </c>
      <c r="G3557" s="4" t="s">
        <v>117</v>
      </c>
      <c r="H3557" s="6" t="s">
        <v>22</v>
      </c>
      <c r="I3557" s="7">
        <v>65</v>
      </c>
      <c r="J3557" s="8">
        <v>150</v>
      </c>
      <c r="K3557" s="9">
        <v>97500</v>
      </c>
      <c r="L3557" s="9">
        <v>29250</v>
      </c>
      <c r="M3557" s="10">
        <v>0.3</v>
      </c>
      <c r="N3557" s="4" t="s">
        <v>18</v>
      </c>
      <c r="O3557" s="4" t="str">
        <f>TEXT(Table1[[#This Row],[Invoice Date]],"yyyy")</f>
        <v>2021</v>
      </c>
      <c r="P3557" s="4" t="str">
        <f>TEXT(Table1[[#This Row],[Invoice Date]],"mmm")</f>
        <v>Apr</v>
      </c>
      <c r="Q3557" s="27">
        <f>WEEKNUM(Table1[[#This Row],[Invoice Date]]) + IF(YEAR(Table1[[#This Row],[Invoice Date]])=2021, 52, 0)</f>
        <v>67</v>
      </c>
    </row>
    <row r="3558" spans="2:17" ht="14.25" customHeight="1" x14ac:dyDescent="0.3">
      <c r="B3558" s="4" t="s">
        <v>14</v>
      </c>
      <c r="C3558" s="33">
        <v>1185732</v>
      </c>
      <c r="D3558" s="5">
        <v>44296</v>
      </c>
      <c r="E3558" s="4" t="s">
        <v>31</v>
      </c>
      <c r="F3558" s="4" t="s">
        <v>66</v>
      </c>
      <c r="G3558" s="4" t="s">
        <v>67</v>
      </c>
      <c r="H3558" s="6" t="s">
        <v>21</v>
      </c>
      <c r="I3558" s="7">
        <v>50</v>
      </c>
      <c r="J3558" s="8">
        <v>250</v>
      </c>
      <c r="K3558" s="9">
        <v>125000</v>
      </c>
      <c r="L3558" s="9">
        <v>31250</v>
      </c>
      <c r="M3558" s="10">
        <v>0.25</v>
      </c>
      <c r="N3558" s="4" t="s">
        <v>24</v>
      </c>
      <c r="O3558" s="4" t="str">
        <f>TEXT(Table1[[#This Row],[Invoice Date]],"yyyy")</f>
        <v>2021</v>
      </c>
      <c r="P3558" s="4" t="str">
        <f>TEXT(Table1[[#This Row],[Invoice Date]],"mmm")</f>
        <v>Apr</v>
      </c>
      <c r="Q3558" s="27">
        <f>WEEKNUM(Table1[[#This Row],[Invoice Date]]) + IF(YEAR(Table1[[#This Row],[Invoice Date]])=2021, 52, 0)</f>
        <v>67</v>
      </c>
    </row>
    <row r="3559" spans="2:17" ht="14.25" customHeight="1" x14ac:dyDescent="0.3">
      <c r="B3559" s="4" t="s">
        <v>30</v>
      </c>
      <c r="C3559" s="34">
        <v>1128299</v>
      </c>
      <c r="D3559" s="5">
        <v>44296</v>
      </c>
      <c r="E3559" s="4" t="s">
        <v>36</v>
      </c>
      <c r="F3559" s="4" t="s">
        <v>116</v>
      </c>
      <c r="G3559" s="4" t="s">
        <v>117</v>
      </c>
      <c r="H3559" s="6" t="s">
        <v>17</v>
      </c>
      <c r="I3559" s="7">
        <v>25.000000000000007</v>
      </c>
      <c r="J3559" s="8">
        <v>500</v>
      </c>
      <c r="K3559" s="9">
        <v>125000.00000000003</v>
      </c>
      <c r="L3559" s="9">
        <v>50000.000000000015</v>
      </c>
      <c r="M3559" s="10">
        <v>0.4</v>
      </c>
      <c r="N3559" s="4" t="s">
        <v>18</v>
      </c>
      <c r="O3559" s="4" t="str">
        <f>TEXT(Table1[[#This Row],[Invoice Date]],"yyyy")</f>
        <v>2021</v>
      </c>
      <c r="P3559" s="4" t="str">
        <f>TEXT(Table1[[#This Row],[Invoice Date]],"mmm")</f>
        <v>Apr</v>
      </c>
      <c r="Q3559" s="27">
        <f>WEEKNUM(Table1[[#This Row],[Invoice Date]]) + IF(YEAR(Table1[[#This Row],[Invoice Date]])=2021, 52, 0)</f>
        <v>67</v>
      </c>
    </row>
    <row r="3560" spans="2:17" ht="14.25" customHeight="1" x14ac:dyDescent="0.3">
      <c r="B3560" s="4" t="s">
        <v>61</v>
      </c>
      <c r="C3560" s="33">
        <v>1185731</v>
      </c>
      <c r="D3560" s="5">
        <v>44296</v>
      </c>
      <c r="E3560" s="4" t="s">
        <v>36</v>
      </c>
      <c r="F3560" s="4" t="s">
        <v>96</v>
      </c>
      <c r="G3560" s="4" t="s">
        <v>97</v>
      </c>
      <c r="H3560" s="6" t="s">
        <v>19</v>
      </c>
      <c r="I3560" s="7">
        <v>30</v>
      </c>
      <c r="J3560" s="8">
        <v>425</v>
      </c>
      <c r="K3560" s="9">
        <v>127500</v>
      </c>
      <c r="L3560" s="9">
        <v>44625</v>
      </c>
      <c r="M3560" s="10">
        <v>0.35</v>
      </c>
      <c r="N3560" s="4" t="s">
        <v>83</v>
      </c>
      <c r="O3560" s="4" t="str">
        <f>TEXT(Table1[[#This Row],[Invoice Date]],"yyyy")</f>
        <v>2021</v>
      </c>
      <c r="P3560" s="4" t="str">
        <f>TEXT(Table1[[#This Row],[Invoice Date]],"mmm")</f>
        <v>Apr</v>
      </c>
      <c r="Q3560" s="27">
        <f>WEEKNUM(Table1[[#This Row],[Invoice Date]]) + IF(YEAR(Table1[[#This Row],[Invoice Date]])=2021, 52, 0)</f>
        <v>67</v>
      </c>
    </row>
    <row r="3561" spans="2:17" ht="14.25" customHeight="1" x14ac:dyDescent="0.3">
      <c r="B3561" s="4" t="s">
        <v>30</v>
      </c>
      <c r="C3561" s="34">
        <v>1128299</v>
      </c>
      <c r="D3561" s="5">
        <v>44296</v>
      </c>
      <c r="E3561" s="4" t="s">
        <v>36</v>
      </c>
      <c r="F3561" s="4" t="s">
        <v>116</v>
      </c>
      <c r="G3561" s="4" t="s">
        <v>117</v>
      </c>
      <c r="H3561" s="6" t="s">
        <v>23</v>
      </c>
      <c r="I3561" s="7">
        <v>50</v>
      </c>
      <c r="J3561" s="8">
        <v>275</v>
      </c>
      <c r="K3561" s="9">
        <v>137500</v>
      </c>
      <c r="L3561" s="9">
        <v>55000</v>
      </c>
      <c r="M3561" s="10">
        <v>0.4</v>
      </c>
      <c r="N3561" s="4" t="s">
        <v>18</v>
      </c>
      <c r="O3561" s="4" t="str">
        <f>TEXT(Table1[[#This Row],[Invoice Date]],"yyyy")</f>
        <v>2021</v>
      </c>
      <c r="P3561" s="4" t="str">
        <f>TEXT(Table1[[#This Row],[Invoice Date]],"mmm")</f>
        <v>Apr</v>
      </c>
      <c r="Q3561" s="27">
        <f>WEEKNUM(Table1[[#This Row],[Invoice Date]]) + IF(YEAR(Table1[[#This Row],[Invoice Date]])=2021, 52, 0)</f>
        <v>67</v>
      </c>
    </row>
    <row r="3562" spans="2:17" ht="14.25" customHeight="1" x14ac:dyDescent="0.3">
      <c r="B3562" s="4" t="s">
        <v>61</v>
      </c>
      <c r="C3562" s="33">
        <v>1185731</v>
      </c>
      <c r="D3562" s="5">
        <v>44296</v>
      </c>
      <c r="E3562" s="4" t="s">
        <v>36</v>
      </c>
      <c r="F3562" s="4" t="s">
        <v>96</v>
      </c>
      <c r="G3562" s="4" t="s">
        <v>97</v>
      </c>
      <c r="H3562" s="6" t="s">
        <v>22</v>
      </c>
      <c r="I3562" s="7">
        <v>45</v>
      </c>
      <c r="J3562" s="8">
        <v>375</v>
      </c>
      <c r="K3562" s="9">
        <v>168750</v>
      </c>
      <c r="L3562" s="9">
        <v>59062.499999999993</v>
      </c>
      <c r="M3562" s="10">
        <v>0.35</v>
      </c>
      <c r="N3562" s="4" t="s">
        <v>83</v>
      </c>
      <c r="O3562" s="4" t="str">
        <f>TEXT(Table1[[#This Row],[Invoice Date]],"yyyy")</f>
        <v>2021</v>
      </c>
      <c r="P3562" s="4" t="str">
        <f>TEXT(Table1[[#This Row],[Invoice Date]],"mmm")</f>
        <v>Apr</v>
      </c>
      <c r="Q3562" s="27">
        <f>WEEKNUM(Table1[[#This Row],[Invoice Date]]) + IF(YEAR(Table1[[#This Row],[Invoice Date]])=2021, 52, 0)</f>
        <v>67</v>
      </c>
    </row>
    <row r="3563" spans="2:17" ht="14.25" customHeight="1" x14ac:dyDescent="0.3">
      <c r="B3563" s="4" t="s">
        <v>61</v>
      </c>
      <c r="C3563" s="33">
        <v>1185731</v>
      </c>
      <c r="D3563" s="5">
        <v>44296</v>
      </c>
      <c r="E3563" s="4" t="s">
        <v>36</v>
      </c>
      <c r="F3563" s="4" t="s">
        <v>96</v>
      </c>
      <c r="G3563" s="4" t="s">
        <v>97</v>
      </c>
      <c r="H3563" s="6" t="s">
        <v>23</v>
      </c>
      <c r="I3563" s="7">
        <v>35</v>
      </c>
      <c r="J3563" s="8">
        <v>525</v>
      </c>
      <c r="K3563" s="9">
        <v>183750</v>
      </c>
      <c r="L3563" s="9">
        <v>91875</v>
      </c>
      <c r="M3563" s="10">
        <v>0.5</v>
      </c>
      <c r="N3563" s="4" t="s">
        <v>83</v>
      </c>
      <c r="O3563" s="4" t="str">
        <f>TEXT(Table1[[#This Row],[Invoice Date]],"yyyy")</f>
        <v>2021</v>
      </c>
      <c r="P3563" s="4" t="str">
        <f>TEXT(Table1[[#This Row],[Invoice Date]],"mmm")</f>
        <v>Apr</v>
      </c>
      <c r="Q3563" s="27">
        <f>WEEKNUM(Table1[[#This Row],[Invoice Date]]) + IF(YEAR(Table1[[#This Row],[Invoice Date]])=2021, 52, 0)</f>
        <v>67</v>
      </c>
    </row>
    <row r="3564" spans="2:17" ht="14.25" customHeight="1" x14ac:dyDescent="0.3">
      <c r="B3564" s="4" t="s">
        <v>14</v>
      </c>
      <c r="C3564" s="33">
        <v>1185732</v>
      </c>
      <c r="D3564" s="5">
        <v>44296</v>
      </c>
      <c r="E3564" s="4" t="s">
        <v>31</v>
      </c>
      <c r="F3564" s="4" t="s">
        <v>66</v>
      </c>
      <c r="G3564" s="4" t="s">
        <v>67</v>
      </c>
      <c r="H3564" s="6" t="s">
        <v>19</v>
      </c>
      <c r="I3564" s="7">
        <v>65</v>
      </c>
      <c r="J3564" s="8">
        <v>300</v>
      </c>
      <c r="K3564" s="9">
        <v>195000</v>
      </c>
      <c r="L3564" s="9">
        <v>39000</v>
      </c>
      <c r="M3564" s="10">
        <v>0.2</v>
      </c>
      <c r="N3564" s="4" t="s">
        <v>24</v>
      </c>
      <c r="O3564" s="4" t="str">
        <f>TEXT(Table1[[#This Row],[Invoice Date]],"yyyy")</f>
        <v>2021</v>
      </c>
      <c r="P3564" s="4" t="str">
        <f>TEXT(Table1[[#This Row],[Invoice Date]],"mmm")</f>
        <v>Apr</v>
      </c>
      <c r="Q3564" s="27">
        <f>WEEKNUM(Table1[[#This Row],[Invoice Date]]) + IF(YEAR(Table1[[#This Row],[Invoice Date]])=2021, 52, 0)</f>
        <v>67</v>
      </c>
    </row>
    <row r="3565" spans="2:17" ht="14.25" customHeight="1" x14ac:dyDescent="0.3">
      <c r="B3565" s="4" t="s">
        <v>61</v>
      </c>
      <c r="C3565" s="33">
        <v>1185731</v>
      </c>
      <c r="D3565" s="5">
        <v>44296</v>
      </c>
      <c r="E3565" s="4" t="s">
        <v>36</v>
      </c>
      <c r="F3565" s="4" t="s">
        <v>96</v>
      </c>
      <c r="G3565" s="4" t="s">
        <v>97</v>
      </c>
      <c r="H3565" s="6" t="s">
        <v>17</v>
      </c>
      <c r="I3565" s="7">
        <v>30</v>
      </c>
      <c r="J3565" s="8">
        <v>725</v>
      </c>
      <c r="K3565" s="9">
        <v>217500</v>
      </c>
      <c r="L3565" s="9">
        <v>87000</v>
      </c>
      <c r="M3565" s="10">
        <v>0.4</v>
      </c>
      <c r="N3565" s="4" t="s">
        <v>83</v>
      </c>
      <c r="O3565" s="4" t="str">
        <f>TEXT(Table1[[#This Row],[Invoice Date]],"yyyy")</f>
        <v>2021</v>
      </c>
      <c r="P3565" s="4" t="str">
        <f>TEXT(Table1[[#This Row],[Invoice Date]],"mmm")</f>
        <v>Apr</v>
      </c>
      <c r="Q3565" s="27">
        <f>WEEKNUM(Table1[[#This Row],[Invoice Date]]) + IF(YEAR(Table1[[#This Row],[Invoice Date]])=2021, 52, 0)</f>
        <v>67</v>
      </c>
    </row>
    <row r="3566" spans="2:17" ht="14.25" customHeight="1" x14ac:dyDescent="0.3">
      <c r="B3566" s="4" t="s">
        <v>14</v>
      </c>
      <c r="C3566" s="33">
        <v>1185732</v>
      </c>
      <c r="D3566" s="5">
        <v>44296</v>
      </c>
      <c r="E3566" s="4" t="s">
        <v>31</v>
      </c>
      <c r="F3566" s="4" t="s">
        <v>66</v>
      </c>
      <c r="G3566" s="4" t="s">
        <v>67</v>
      </c>
      <c r="H3566" s="6" t="s">
        <v>23</v>
      </c>
      <c r="I3566" s="7">
        <v>70</v>
      </c>
      <c r="J3566" s="8">
        <v>325</v>
      </c>
      <c r="K3566" s="9">
        <v>227500</v>
      </c>
      <c r="L3566" s="9">
        <v>91000</v>
      </c>
      <c r="M3566" s="10">
        <v>0.4</v>
      </c>
      <c r="N3566" s="4" t="s">
        <v>24</v>
      </c>
      <c r="O3566" s="4" t="str">
        <f>TEXT(Table1[[#This Row],[Invoice Date]],"yyyy")</f>
        <v>2021</v>
      </c>
      <c r="P3566" s="4" t="str">
        <f>TEXT(Table1[[#This Row],[Invoice Date]],"mmm")</f>
        <v>Apr</v>
      </c>
      <c r="Q3566" s="27">
        <f>WEEKNUM(Table1[[#This Row],[Invoice Date]]) + IF(YEAR(Table1[[#This Row],[Invoice Date]])=2021, 52, 0)</f>
        <v>67</v>
      </c>
    </row>
    <row r="3567" spans="2:17" ht="14.25" customHeight="1" x14ac:dyDescent="0.3">
      <c r="B3567" s="4" t="s">
        <v>14</v>
      </c>
      <c r="C3567" s="33">
        <v>1185732</v>
      </c>
      <c r="D3567" s="5">
        <v>44296</v>
      </c>
      <c r="E3567" s="4" t="s">
        <v>31</v>
      </c>
      <c r="F3567" s="4" t="s">
        <v>66</v>
      </c>
      <c r="G3567" s="4" t="s">
        <v>67</v>
      </c>
      <c r="H3567" s="6" t="s">
        <v>20</v>
      </c>
      <c r="I3567" s="7">
        <v>65</v>
      </c>
      <c r="J3567" s="8">
        <v>350</v>
      </c>
      <c r="K3567" s="9">
        <v>227500</v>
      </c>
      <c r="L3567" s="9">
        <v>56875</v>
      </c>
      <c r="M3567" s="10">
        <v>0.25</v>
      </c>
      <c r="N3567" s="4" t="s">
        <v>24</v>
      </c>
      <c r="O3567" s="4" t="str">
        <f>TEXT(Table1[[#This Row],[Invoice Date]],"yyyy")</f>
        <v>2021</v>
      </c>
      <c r="P3567" s="4" t="str">
        <f>TEXT(Table1[[#This Row],[Invoice Date]],"mmm")</f>
        <v>Apr</v>
      </c>
      <c r="Q3567" s="27">
        <f>WEEKNUM(Table1[[#This Row],[Invoice Date]]) + IF(YEAR(Table1[[#This Row],[Invoice Date]])=2021, 52, 0)</f>
        <v>67</v>
      </c>
    </row>
    <row r="3568" spans="2:17" ht="14.25" customHeight="1" x14ac:dyDescent="0.3">
      <c r="B3568" s="4" t="s">
        <v>34</v>
      </c>
      <c r="C3568" s="33">
        <v>1189833</v>
      </c>
      <c r="D3568" s="5">
        <v>44296</v>
      </c>
      <c r="E3568" s="4" t="s">
        <v>31</v>
      </c>
      <c r="F3568" s="4" t="s">
        <v>32</v>
      </c>
      <c r="G3568" s="4" t="s">
        <v>35</v>
      </c>
      <c r="H3568" s="6" t="s">
        <v>21</v>
      </c>
      <c r="I3568" s="7">
        <v>45</v>
      </c>
      <c r="J3568" s="8">
        <v>525</v>
      </c>
      <c r="K3568" s="9">
        <v>236250</v>
      </c>
      <c r="L3568" s="9">
        <v>82687.5</v>
      </c>
      <c r="M3568" s="10">
        <v>0.35</v>
      </c>
      <c r="N3568" s="4" t="s">
        <v>24</v>
      </c>
      <c r="O3568" s="4" t="str">
        <f>TEXT(Table1[[#This Row],[Invoice Date]],"yyyy")</f>
        <v>2021</v>
      </c>
      <c r="P3568" s="4" t="str">
        <f>TEXT(Table1[[#This Row],[Invoice Date]],"mmm")</f>
        <v>Apr</v>
      </c>
      <c r="Q3568" s="27">
        <f>WEEKNUM(Table1[[#This Row],[Invoice Date]]) + IF(YEAR(Table1[[#This Row],[Invoice Date]])=2021, 52, 0)</f>
        <v>67</v>
      </c>
    </row>
    <row r="3569" spans="2:17" ht="14.25" customHeight="1" x14ac:dyDescent="0.3">
      <c r="B3569" s="4" t="s">
        <v>14</v>
      </c>
      <c r="C3569" s="33">
        <v>1185732</v>
      </c>
      <c r="D3569" s="5">
        <v>44296</v>
      </c>
      <c r="E3569" s="4" t="s">
        <v>31</v>
      </c>
      <c r="F3569" s="4" t="s">
        <v>66</v>
      </c>
      <c r="G3569" s="4" t="s">
        <v>67</v>
      </c>
      <c r="H3569" s="6" t="s">
        <v>17</v>
      </c>
      <c r="I3569" s="7">
        <v>60</v>
      </c>
      <c r="J3569" s="8">
        <v>500</v>
      </c>
      <c r="K3569" s="9">
        <v>300000</v>
      </c>
      <c r="L3569" s="9">
        <v>75000</v>
      </c>
      <c r="M3569" s="10">
        <v>0.25</v>
      </c>
      <c r="N3569" s="4" t="s">
        <v>24</v>
      </c>
      <c r="O3569" s="4" t="str">
        <f>TEXT(Table1[[#This Row],[Invoice Date]],"yyyy")</f>
        <v>2021</v>
      </c>
      <c r="P3569" s="4" t="str">
        <f>TEXT(Table1[[#This Row],[Invoice Date]],"mmm")</f>
        <v>Apr</v>
      </c>
      <c r="Q3569" s="27">
        <f>WEEKNUM(Table1[[#This Row],[Invoice Date]]) + IF(YEAR(Table1[[#This Row],[Invoice Date]])=2021, 52, 0)</f>
        <v>67</v>
      </c>
    </row>
    <row r="3570" spans="2:17" ht="14.25" customHeight="1" x14ac:dyDescent="0.3">
      <c r="B3570" s="4" t="s">
        <v>26</v>
      </c>
      <c r="C3570" s="33">
        <v>1197831</v>
      </c>
      <c r="D3570" s="5">
        <v>44296</v>
      </c>
      <c r="E3570" s="4" t="s">
        <v>27</v>
      </c>
      <c r="F3570" s="4" t="s">
        <v>55</v>
      </c>
      <c r="G3570" s="4" t="s">
        <v>56</v>
      </c>
      <c r="H3570" s="6" t="s">
        <v>19</v>
      </c>
      <c r="I3570" s="7">
        <v>45</v>
      </c>
      <c r="J3570" s="8">
        <v>775</v>
      </c>
      <c r="K3570" s="9">
        <v>348750</v>
      </c>
      <c r="L3570" s="9">
        <v>139500</v>
      </c>
      <c r="M3570" s="10">
        <v>0.39999999999999997</v>
      </c>
      <c r="N3570" s="4" t="s">
        <v>24</v>
      </c>
      <c r="O3570" s="4" t="str">
        <f>TEXT(Table1[[#This Row],[Invoice Date]],"yyyy")</f>
        <v>2021</v>
      </c>
      <c r="P3570" s="4" t="str">
        <f>TEXT(Table1[[#This Row],[Invoice Date]],"mmm")</f>
        <v>Apr</v>
      </c>
      <c r="Q3570" s="27">
        <f>WEEKNUM(Table1[[#This Row],[Invoice Date]]) + IF(YEAR(Table1[[#This Row],[Invoice Date]])=2021, 52, 0)</f>
        <v>67</v>
      </c>
    </row>
    <row r="3571" spans="2:17" ht="14.25" customHeight="1" x14ac:dyDescent="0.3">
      <c r="B3571" s="4" t="s">
        <v>30</v>
      </c>
      <c r="C3571" s="34">
        <v>1128299</v>
      </c>
      <c r="D3571" s="5">
        <v>44297</v>
      </c>
      <c r="E3571" s="4" t="s">
        <v>31</v>
      </c>
      <c r="F3571" s="4" t="s">
        <v>78</v>
      </c>
      <c r="G3571" s="4" t="s">
        <v>79</v>
      </c>
      <c r="H3571" s="6" t="s">
        <v>21</v>
      </c>
      <c r="I3571" s="7">
        <v>14</v>
      </c>
      <c r="J3571" s="8">
        <v>75</v>
      </c>
      <c r="K3571" s="9">
        <v>1050</v>
      </c>
      <c r="L3571" s="9">
        <v>472.5</v>
      </c>
      <c r="M3571" s="10">
        <v>0.45</v>
      </c>
      <c r="N3571" s="4" t="s">
        <v>24</v>
      </c>
      <c r="O3571" s="4" t="str">
        <f>TEXT(Table1[[#This Row],[Invoice Date]],"yyyy")</f>
        <v>2021</v>
      </c>
      <c r="P3571" s="4" t="str">
        <f>TEXT(Table1[[#This Row],[Invoice Date]],"mmm")</f>
        <v>Apr</v>
      </c>
      <c r="Q3571" s="27">
        <f>WEEKNUM(Table1[[#This Row],[Invoice Date]]) + IF(YEAR(Table1[[#This Row],[Invoice Date]])=2021, 52, 0)</f>
        <v>68</v>
      </c>
    </row>
    <row r="3572" spans="2:17" ht="14.25" customHeight="1" x14ac:dyDescent="0.3">
      <c r="B3572" s="4" t="s">
        <v>30</v>
      </c>
      <c r="C3572" s="34">
        <v>1128299</v>
      </c>
      <c r="D3572" s="5">
        <v>44297</v>
      </c>
      <c r="E3572" s="4" t="s">
        <v>31</v>
      </c>
      <c r="F3572" s="4" t="s">
        <v>78</v>
      </c>
      <c r="G3572" s="4" t="s">
        <v>79</v>
      </c>
      <c r="H3572" s="6" t="s">
        <v>20</v>
      </c>
      <c r="I3572" s="7">
        <v>10</v>
      </c>
      <c r="J3572" s="8">
        <v>107</v>
      </c>
      <c r="K3572" s="9">
        <v>1070</v>
      </c>
      <c r="L3572" s="9">
        <v>438.7</v>
      </c>
      <c r="M3572" s="10">
        <v>0.41</v>
      </c>
      <c r="N3572" s="4" t="s">
        <v>24</v>
      </c>
      <c r="O3572" s="4" t="str">
        <f>TEXT(Table1[[#This Row],[Invoice Date]],"yyyy")</f>
        <v>2021</v>
      </c>
      <c r="P3572" s="4" t="str">
        <f>TEXT(Table1[[#This Row],[Invoice Date]],"mmm")</f>
        <v>Apr</v>
      </c>
      <c r="Q3572" s="27">
        <f>WEEKNUM(Table1[[#This Row],[Invoice Date]]) + IF(YEAR(Table1[[#This Row],[Invoice Date]])=2021, 52, 0)</f>
        <v>68</v>
      </c>
    </row>
    <row r="3573" spans="2:17" ht="14.25" customHeight="1" x14ac:dyDescent="0.3">
      <c r="B3573" s="4" t="s">
        <v>30</v>
      </c>
      <c r="C3573" s="34">
        <v>1128299</v>
      </c>
      <c r="D3573" s="5">
        <v>44297</v>
      </c>
      <c r="E3573" s="4" t="s">
        <v>31</v>
      </c>
      <c r="F3573" s="4" t="s">
        <v>78</v>
      </c>
      <c r="G3573" s="4" t="s">
        <v>79</v>
      </c>
      <c r="H3573" s="6" t="s">
        <v>21</v>
      </c>
      <c r="I3573" s="7">
        <v>18</v>
      </c>
      <c r="J3573" s="8">
        <v>70</v>
      </c>
      <c r="K3573" s="9">
        <v>1260</v>
      </c>
      <c r="L3573" s="9">
        <v>667.80000000000007</v>
      </c>
      <c r="M3573" s="10">
        <v>0.53</v>
      </c>
      <c r="N3573" s="4" t="s">
        <v>83</v>
      </c>
      <c r="O3573" s="4" t="str">
        <f>TEXT(Table1[[#This Row],[Invoice Date]],"yyyy")</f>
        <v>2021</v>
      </c>
      <c r="P3573" s="4" t="str">
        <f>TEXT(Table1[[#This Row],[Invoice Date]],"mmm")</f>
        <v>Apr</v>
      </c>
      <c r="Q3573" s="27">
        <f>WEEKNUM(Table1[[#This Row],[Invoice Date]]) + IF(YEAR(Table1[[#This Row],[Invoice Date]])=2021, 52, 0)</f>
        <v>68</v>
      </c>
    </row>
    <row r="3574" spans="2:17" ht="14.25" customHeight="1" x14ac:dyDescent="0.3">
      <c r="B3574" s="4" t="s">
        <v>30</v>
      </c>
      <c r="C3574" s="34">
        <v>1128299</v>
      </c>
      <c r="D3574" s="5">
        <v>44297</v>
      </c>
      <c r="E3574" s="4" t="s">
        <v>31</v>
      </c>
      <c r="F3574" s="4" t="s">
        <v>78</v>
      </c>
      <c r="G3574" s="4" t="s">
        <v>79</v>
      </c>
      <c r="H3574" s="6" t="s">
        <v>20</v>
      </c>
      <c r="I3574" s="7">
        <v>14</v>
      </c>
      <c r="J3574" s="8">
        <v>98</v>
      </c>
      <c r="K3574" s="9">
        <v>1372</v>
      </c>
      <c r="L3574" s="9">
        <v>631.12</v>
      </c>
      <c r="M3574" s="10">
        <v>0.45999999999999996</v>
      </c>
      <c r="N3574" s="4" t="s">
        <v>83</v>
      </c>
      <c r="O3574" s="4" t="str">
        <f>TEXT(Table1[[#This Row],[Invoice Date]],"yyyy")</f>
        <v>2021</v>
      </c>
      <c r="P3574" s="4" t="str">
        <f>TEXT(Table1[[#This Row],[Invoice Date]],"mmm")</f>
        <v>Apr</v>
      </c>
      <c r="Q3574" s="27">
        <f>WEEKNUM(Table1[[#This Row],[Invoice Date]]) + IF(YEAR(Table1[[#This Row],[Invoice Date]])=2021, 52, 0)</f>
        <v>68</v>
      </c>
    </row>
    <row r="3575" spans="2:17" ht="14.25" customHeight="1" x14ac:dyDescent="0.3">
      <c r="B3575" s="4" t="s">
        <v>61</v>
      </c>
      <c r="C3575" s="33">
        <v>1185731</v>
      </c>
      <c r="D3575" s="5">
        <v>44297</v>
      </c>
      <c r="E3575" s="4" t="s">
        <v>15</v>
      </c>
      <c r="F3575" s="4" t="s">
        <v>131</v>
      </c>
      <c r="G3575" s="4" t="s">
        <v>132</v>
      </c>
      <c r="H3575" s="6" t="s">
        <v>21</v>
      </c>
      <c r="I3575" s="7">
        <v>30</v>
      </c>
      <c r="J3575" s="8">
        <v>50</v>
      </c>
      <c r="K3575" s="9">
        <v>1500</v>
      </c>
      <c r="L3575" s="9">
        <v>600</v>
      </c>
      <c r="M3575" s="10">
        <v>0.39999999999999997</v>
      </c>
      <c r="N3575" s="4" t="s">
        <v>24</v>
      </c>
      <c r="O3575" s="4" t="str">
        <f>TEXT(Table1[[#This Row],[Invoice Date]],"yyyy")</f>
        <v>2021</v>
      </c>
      <c r="P3575" s="4" t="str">
        <f>TEXT(Table1[[#This Row],[Invoice Date]],"mmm")</f>
        <v>Apr</v>
      </c>
      <c r="Q3575" s="27">
        <f>WEEKNUM(Table1[[#This Row],[Invoice Date]]) + IF(YEAR(Table1[[#This Row],[Invoice Date]])=2021, 52, 0)</f>
        <v>68</v>
      </c>
    </row>
    <row r="3576" spans="2:17" ht="14.25" customHeight="1" x14ac:dyDescent="0.3">
      <c r="B3576" s="4" t="s">
        <v>61</v>
      </c>
      <c r="C3576" s="33">
        <v>1185731</v>
      </c>
      <c r="D3576" s="5">
        <v>44297</v>
      </c>
      <c r="E3576" s="4" t="s">
        <v>15</v>
      </c>
      <c r="F3576" s="4" t="s">
        <v>131</v>
      </c>
      <c r="G3576" s="4" t="s">
        <v>132</v>
      </c>
      <c r="H3576" s="6" t="s">
        <v>21</v>
      </c>
      <c r="I3576" s="7">
        <v>36</v>
      </c>
      <c r="J3576" s="8">
        <v>44</v>
      </c>
      <c r="K3576" s="9">
        <v>1584</v>
      </c>
      <c r="L3576" s="9">
        <v>792</v>
      </c>
      <c r="M3576" s="10">
        <v>0.5</v>
      </c>
      <c r="N3576" s="4" t="s">
        <v>83</v>
      </c>
      <c r="O3576" s="4" t="str">
        <f>TEXT(Table1[[#This Row],[Invoice Date]],"yyyy")</f>
        <v>2021</v>
      </c>
      <c r="P3576" s="4" t="str">
        <f>TEXT(Table1[[#This Row],[Invoice Date]],"mmm")</f>
        <v>Apr</v>
      </c>
      <c r="Q3576" s="27">
        <f>WEEKNUM(Table1[[#This Row],[Invoice Date]]) + IF(YEAR(Table1[[#This Row],[Invoice Date]])=2021, 52, 0)</f>
        <v>68</v>
      </c>
    </row>
    <row r="3577" spans="2:17" ht="14.25" customHeight="1" x14ac:dyDescent="0.3">
      <c r="B3577" s="4" t="s">
        <v>61</v>
      </c>
      <c r="C3577" s="33">
        <v>1185731</v>
      </c>
      <c r="D3577" s="5">
        <v>44297</v>
      </c>
      <c r="E3577" s="4" t="s">
        <v>15</v>
      </c>
      <c r="F3577" s="4" t="s">
        <v>131</v>
      </c>
      <c r="G3577" s="4" t="s">
        <v>132</v>
      </c>
      <c r="H3577" s="6" t="s">
        <v>20</v>
      </c>
      <c r="I3577" s="7">
        <v>25</v>
      </c>
      <c r="J3577" s="8">
        <v>74</v>
      </c>
      <c r="K3577" s="9">
        <v>1850</v>
      </c>
      <c r="L3577" s="9">
        <v>777</v>
      </c>
      <c r="M3577" s="10">
        <v>0.42</v>
      </c>
      <c r="N3577" s="4" t="s">
        <v>24</v>
      </c>
      <c r="O3577" s="4" t="str">
        <f>TEXT(Table1[[#This Row],[Invoice Date]],"yyyy")</f>
        <v>2021</v>
      </c>
      <c r="P3577" s="4" t="str">
        <f>TEXT(Table1[[#This Row],[Invoice Date]],"mmm")</f>
        <v>Apr</v>
      </c>
      <c r="Q3577" s="27">
        <f>WEEKNUM(Table1[[#This Row],[Invoice Date]]) + IF(YEAR(Table1[[#This Row],[Invoice Date]])=2021, 52, 0)</f>
        <v>68</v>
      </c>
    </row>
    <row r="3578" spans="2:17" ht="14.25" customHeight="1" x14ac:dyDescent="0.3">
      <c r="B3578" s="4" t="s">
        <v>61</v>
      </c>
      <c r="C3578" s="33">
        <v>1185731</v>
      </c>
      <c r="D3578" s="5">
        <v>44297</v>
      </c>
      <c r="E3578" s="4" t="s">
        <v>15</v>
      </c>
      <c r="F3578" s="4" t="s">
        <v>131</v>
      </c>
      <c r="G3578" s="4" t="s">
        <v>132</v>
      </c>
      <c r="H3578" s="6" t="s">
        <v>22</v>
      </c>
      <c r="I3578" s="7">
        <v>51</v>
      </c>
      <c r="J3578" s="8">
        <v>38</v>
      </c>
      <c r="K3578" s="9">
        <v>1938</v>
      </c>
      <c r="L3578" s="9">
        <v>891.4799999999999</v>
      </c>
      <c r="M3578" s="10">
        <v>0.45999999999999996</v>
      </c>
      <c r="N3578" s="4" t="s">
        <v>83</v>
      </c>
      <c r="O3578" s="4" t="str">
        <f>TEXT(Table1[[#This Row],[Invoice Date]],"yyyy")</f>
        <v>2021</v>
      </c>
      <c r="P3578" s="4" t="str">
        <f>TEXT(Table1[[#This Row],[Invoice Date]],"mmm")</f>
        <v>Apr</v>
      </c>
      <c r="Q3578" s="27">
        <f>WEEKNUM(Table1[[#This Row],[Invoice Date]]) + IF(YEAR(Table1[[#This Row],[Invoice Date]])=2021, 52, 0)</f>
        <v>68</v>
      </c>
    </row>
    <row r="3579" spans="2:17" ht="14.25" customHeight="1" x14ac:dyDescent="0.3">
      <c r="B3579" s="4" t="s">
        <v>61</v>
      </c>
      <c r="C3579" s="33">
        <v>1185731</v>
      </c>
      <c r="D3579" s="5">
        <v>44297</v>
      </c>
      <c r="E3579" s="4" t="s">
        <v>15</v>
      </c>
      <c r="F3579" s="4" t="s">
        <v>131</v>
      </c>
      <c r="G3579" s="4" t="s">
        <v>132</v>
      </c>
      <c r="H3579" s="6" t="s">
        <v>20</v>
      </c>
      <c r="I3579" s="7">
        <v>32</v>
      </c>
      <c r="J3579" s="8">
        <v>65</v>
      </c>
      <c r="K3579" s="9">
        <v>2080</v>
      </c>
      <c r="L3579" s="9">
        <v>1040</v>
      </c>
      <c r="M3579" s="10">
        <v>0.5</v>
      </c>
      <c r="N3579" s="4" t="s">
        <v>83</v>
      </c>
      <c r="O3579" s="4" t="str">
        <f>TEXT(Table1[[#This Row],[Invoice Date]],"yyyy")</f>
        <v>2021</v>
      </c>
      <c r="P3579" s="4" t="str">
        <f>TEXT(Table1[[#This Row],[Invoice Date]],"mmm")</f>
        <v>Apr</v>
      </c>
      <c r="Q3579" s="27">
        <f>WEEKNUM(Table1[[#This Row],[Invoice Date]]) + IF(YEAR(Table1[[#This Row],[Invoice Date]])=2021, 52, 0)</f>
        <v>68</v>
      </c>
    </row>
    <row r="3580" spans="2:17" ht="14.25" customHeight="1" x14ac:dyDescent="0.3">
      <c r="B3580" s="4" t="s">
        <v>30</v>
      </c>
      <c r="C3580" s="34">
        <v>1128299</v>
      </c>
      <c r="D3580" s="5">
        <v>44297</v>
      </c>
      <c r="E3580" s="4" t="s">
        <v>31</v>
      </c>
      <c r="F3580" s="4" t="s">
        <v>78</v>
      </c>
      <c r="G3580" s="4" t="s">
        <v>79</v>
      </c>
      <c r="H3580" s="6" t="s">
        <v>22</v>
      </c>
      <c r="I3580" s="7">
        <v>24</v>
      </c>
      <c r="J3580" s="8">
        <v>88</v>
      </c>
      <c r="K3580" s="9">
        <v>2112</v>
      </c>
      <c r="L3580" s="9">
        <v>823.68</v>
      </c>
      <c r="M3580" s="10">
        <v>0.38999999999999996</v>
      </c>
      <c r="N3580" s="4" t="s">
        <v>24</v>
      </c>
      <c r="O3580" s="4" t="str">
        <f>TEXT(Table1[[#This Row],[Invoice Date]],"yyyy")</f>
        <v>2021</v>
      </c>
      <c r="P3580" s="4" t="str">
        <f>TEXT(Table1[[#This Row],[Invoice Date]],"mmm")</f>
        <v>Apr</v>
      </c>
      <c r="Q3580" s="27">
        <f>WEEKNUM(Table1[[#This Row],[Invoice Date]]) + IF(YEAR(Table1[[#This Row],[Invoice Date]])=2021, 52, 0)</f>
        <v>68</v>
      </c>
    </row>
    <row r="3581" spans="2:17" ht="14.25" customHeight="1" x14ac:dyDescent="0.3">
      <c r="B3581" s="4" t="s">
        <v>61</v>
      </c>
      <c r="C3581" s="33">
        <v>1185731</v>
      </c>
      <c r="D3581" s="5">
        <v>44297</v>
      </c>
      <c r="E3581" s="4" t="s">
        <v>15</v>
      </c>
      <c r="F3581" s="4" t="s">
        <v>131</v>
      </c>
      <c r="G3581" s="4" t="s">
        <v>132</v>
      </c>
      <c r="H3581" s="6" t="s">
        <v>22</v>
      </c>
      <c r="I3581" s="7">
        <v>41</v>
      </c>
      <c r="J3581" s="8">
        <v>53</v>
      </c>
      <c r="K3581" s="9">
        <v>2173</v>
      </c>
      <c r="L3581" s="9">
        <v>912.66</v>
      </c>
      <c r="M3581" s="10">
        <v>0.42</v>
      </c>
      <c r="N3581" s="4" t="s">
        <v>24</v>
      </c>
      <c r="O3581" s="4" t="str">
        <f>TEXT(Table1[[#This Row],[Invoice Date]],"yyyy")</f>
        <v>2021</v>
      </c>
      <c r="P3581" s="4" t="str">
        <f>TEXT(Table1[[#This Row],[Invoice Date]],"mmm")</f>
        <v>Apr</v>
      </c>
      <c r="Q3581" s="27">
        <f>WEEKNUM(Table1[[#This Row],[Invoice Date]]) + IF(YEAR(Table1[[#This Row],[Invoice Date]])=2021, 52, 0)</f>
        <v>68</v>
      </c>
    </row>
    <row r="3582" spans="2:17" ht="14.25" customHeight="1" x14ac:dyDescent="0.3">
      <c r="B3582" s="4" t="s">
        <v>30</v>
      </c>
      <c r="C3582" s="34">
        <v>1128299</v>
      </c>
      <c r="D3582" s="5">
        <v>44297</v>
      </c>
      <c r="E3582" s="4" t="s">
        <v>31</v>
      </c>
      <c r="F3582" s="4" t="s">
        <v>78</v>
      </c>
      <c r="G3582" s="4" t="s">
        <v>79</v>
      </c>
      <c r="H3582" s="6" t="s">
        <v>19</v>
      </c>
      <c r="I3582" s="7">
        <v>20</v>
      </c>
      <c r="J3582" s="8">
        <v>111</v>
      </c>
      <c r="K3582" s="9">
        <v>2220</v>
      </c>
      <c r="L3582" s="9">
        <v>821.4</v>
      </c>
      <c r="M3582" s="10">
        <v>0.37</v>
      </c>
      <c r="N3582" s="4" t="s">
        <v>24</v>
      </c>
      <c r="O3582" s="4" t="str">
        <f>TEXT(Table1[[#This Row],[Invoice Date]],"yyyy")</f>
        <v>2021</v>
      </c>
      <c r="P3582" s="4" t="str">
        <f>TEXT(Table1[[#This Row],[Invoice Date]],"mmm")</f>
        <v>Apr</v>
      </c>
      <c r="Q3582" s="27">
        <f>WEEKNUM(Table1[[#This Row],[Invoice Date]]) + IF(YEAR(Table1[[#This Row],[Invoice Date]])=2021, 52, 0)</f>
        <v>68</v>
      </c>
    </row>
    <row r="3583" spans="2:17" ht="14.25" customHeight="1" x14ac:dyDescent="0.3">
      <c r="B3583" s="4" t="s">
        <v>30</v>
      </c>
      <c r="C3583" s="34">
        <v>1128299</v>
      </c>
      <c r="D3583" s="5">
        <v>44297</v>
      </c>
      <c r="E3583" s="4" t="s">
        <v>31</v>
      </c>
      <c r="F3583" s="4" t="s">
        <v>78</v>
      </c>
      <c r="G3583" s="4" t="s">
        <v>79</v>
      </c>
      <c r="H3583" s="6" t="s">
        <v>19</v>
      </c>
      <c r="I3583" s="7">
        <v>25</v>
      </c>
      <c r="J3583" s="8">
        <v>94</v>
      </c>
      <c r="K3583" s="9">
        <v>2350</v>
      </c>
      <c r="L3583" s="9">
        <v>1057.5</v>
      </c>
      <c r="M3583" s="10">
        <v>0.44999999999999996</v>
      </c>
      <c r="N3583" s="4" t="s">
        <v>83</v>
      </c>
      <c r="O3583" s="4" t="str">
        <f>TEXT(Table1[[#This Row],[Invoice Date]],"yyyy")</f>
        <v>2021</v>
      </c>
      <c r="P3583" s="4" t="str">
        <f>TEXT(Table1[[#This Row],[Invoice Date]],"mmm")</f>
        <v>Apr</v>
      </c>
      <c r="Q3583" s="27">
        <f>WEEKNUM(Table1[[#This Row],[Invoice Date]]) + IF(YEAR(Table1[[#This Row],[Invoice Date]])=2021, 52, 0)</f>
        <v>68</v>
      </c>
    </row>
    <row r="3584" spans="2:17" ht="14.25" customHeight="1" x14ac:dyDescent="0.3">
      <c r="B3584" s="4" t="s">
        <v>61</v>
      </c>
      <c r="C3584" s="33">
        <v>1185731</v>
      </c>
      <c r="D3584" s="5">
        <v>44297</v>
      </c>
      <c r="E3584" s="4" t="s">
        <v>15</v>
      </c>
      <c r="F3584" s="4" t="s">
        <v>131</v>
      </c>
      <c r="G3584" s="4" t="s">
        <v>132</v>
      </c>
      <c r="H3584" s="6" t="s">
        <v>19</v>
      </c>
      <c r="I3584" s="7">
        <v>35</v>
      </c>
      <c r="J3584" s="8">
        <v>68</v>
      </c>
      <c r="K3584" s="9">
        <v>2380</v>
      </c>
      <c r="L3584" s="9">
        <v>1118.6000000000001</v>
      </c>
      <c r="M3584" s="10">
        <v>0.47000000000000003</v>
      </c>
      <c r="N3584" s="4" t="s">
        <v>24</v>
      </c>
      <c r="O3584" s="4" t="str">
        <f>TEXT(Table1[[#This Row],[Invoice Date]],"yyyy")</f>
        <v>2021</v>
      </c>
      <c r="P3584" s="4" t="str">
        <f>TEXT(Table1[[#This Row],[Invoice Date]],"mmm")</f>
        <v>Apr</v>
      </c>
      <c r="Q3584" s="27">
        <f>WEEKNUM(Table1[[#This Row],[Invoice Date]]) + IF(YEAR(Table1[[#This Row],[Invoice Date]])=2021, 52, 0)</f>
        <v>68</v>
      </c>
    </row>
    <row r="3585" spans="2:17" ht="14.25" customHeight="1" x14ac:dyDescent="0.3">
      <c r="B3585" s="4" t="s">
        <v>61</v>
      </c>
      <c r="C3585" s="33">
        <v>1185731</v>
      </c>
      <c r="D3585" s="5">
        <v>44297</v>
      </c>
      <c r="E3585" s="4" t="s">
        <v>15</v>
      </c>
      <c r="F3585" s="4" t="s">
        <v>131</v>
      </c>
      <c r="G3585" s="4" t="s">
        <v>132</v>
      </c>
      <c r="H3585" s="6" t="s">
        <v>19</v>
      </c>
      <c r="I3585" s="7">
        <v>43</v>
      </c>
      <c r="J3585" s="8">
        <v>56</v>
      </c>
      <c r="K3585" s="9">
        <v>2408</v>
      </c>
      <c r="L3585" s="9">
        <v>1396.64</v>
      </c>
      <c r="M3585" s="10">
        <v>0.58000000000000007</v>
      </c>
      <c r="N3585" s="4" t="s">
        <v>83</v>
      </c>
      <c r="O3585" s="4" t="str">
        <f>TEXT(Table1[[#This Row],[Invoice Date]],"yyyy")</f>
        <v>2021</v>
      </c>
      <c r="P3585" s="4" t="str">
        <f>TEXT(Table1[[#This Row],[Invoice Date]],"mmm")</f>
        <v>Apr</v>
      </c>
      <c r="Q3585" s="27">
        <f>WEEKNUM(Table1[[#This Row],[Invoice Date]]) + IF(YEAR(Table1[[#This Row],[Invoice Date]])=2021, 52, 0)</f>
        <v>68</v>
      </c>
    </row>
    <row r="3586" spans="2:17" ht="14.25" customHeight="1" x14ac:dyDescent="0.3">
      <c r="B3586" s="4" t="s">
        <v>30</v>
      </c>
      <c r="C3586" s="34">
        <v>1128299</v>
      </c>
      <c r="D3586" s="5">
        <v>44297</v>
      </c>
      <c r="E3586" s="4" t="s">
        <v>31</v>
      </c>
      <c r="F3586" s="4" t="s">
        <v>78</v>
      </c>
      <c r="G3586" s="4" t="s">
        <v>79</v>
      </c>
      <c r="H3586" s="6" t="s">
        <v>22</v>
      </c>
      <c r="I3586" s="7">
        <v>33</v>
      </c>
      <c r="J3586" s="8">
        <v>74</v>
      </c>
      <c r="K3586" s="9">
        <v>2442</v>
      </c>
      <c r="L3586" s="9">
        <v>1123.32</v>
      </c>
      <c r="M3586" s="10">
        <v>0.45999999999999996</v>
      </c>
      <c r="N3586" s="4" t="s">
        <v>83</v>
      </c>
      <c r="O3586" s="4" t="str">
        <f>TEXT(Table1[[#This Row],[Invoice Date]],"yyyy")</f>
        <v>2021</v>
      </c>
      <c r="P3586" s="4" t="str">
        <f>TEXT(Table1[[#This Row],[Invoice Date]],"mmm")</f>
        <v>Apr</v>
      </c>
      <c r="Q3586" s="27">
        <f>WEEKNUM(Table1[[#This Row],[Invoice Date]]) + IF(YEAR(Table1[[#This Row],[Invoice Date]])=2021, 52, 0)</f>
        <v>68</v>
      </c>
    </row>
    <row r="3587" spans="2:17" ht="14.25" customHeight="1" x14ac:dyDescent="0.3">
      <c r="B3587" s="4" t="s">
        <v>30</v>
      </c>
      <c r="C3587" s="34">
        <v>1128299</v>
      </c>
      <c r="D3587" s="5">
        <v>44297</v>
      </c>
      <c r="E3587" s="4" t="s">
        <v>31</v>
      </c>
      <c r="F3587" s="4" t="s">
        <v>78</v>
      </c>
      <c r="G3587" s="4" t="s">
        <v>79</v>
      </c>
      <c r="H3587" s="6" t="s">
        <v>23</v>
      </c>
      <c r="I3587" s="7">
        <v>24</v>
      </c>
      <c r="J3587" s="8">
        <v>112</v>
      </c>
      <c r="K3587" s="9">
        <v>2688</v>
      </c>
      <c r="L3587" s="9">
        <v>1612.8</v>
      </c>
      <c r="M3587" s="10">
        <v>0.6</v>
      </c>
      <c r="N3587" s="4" t="s">
        <v>83</v>
      </c>
      <c r="O3587" s="4" t="str">
        <f>TEXT(Table1[[#This Row],[Invoice Date]],"yyyy")</f>
        <v>2021</v>
      </c>
      <c r="P3587" s="4" t="str">
        <f>TEXT(Table1[[#This Row],[Invoice Date]],"mmm")</f>
        <v>Apr</v>
      </c>
      <c r="Q3587" s="27">
        <f>WEEKNUM(Table1[[#This Row],[Invoice Date]]) + IF(YEAR(Table1[[#This Row],[Invoice Date]])=2021, 52, 0)</f>
        <v>68</v>
      </c>
    </row>
    <row r="3588" spans="2:17" ht="14.25" customHeight="1" x14ac:dyDescent="0.3">
      <c r="B3588" s="4" t="s">
        <v>30</v>
      </c>
      <c r="C3588" s="34">
        <v>1128299</v>
      </c>
      <c r="D3588" s="5">
        <v>44297</v>
      </c>
      <c r="E3588" s="4" t="s">
        <v>31</v>
      </c>
      <c r="F3588" s="4" t="s">
        <v>78</v>
      </c>
      <c r="G3588" s="4" t="s">
        <v>79</v>
      </c>
      <c r="H3588" s="6" t="s">
        <v>23</v>
      </c>
      <c r="I3588" s="7">
        <v>20</v>
      </c>
      <c r="J3588" s="8">
        <v>136</v>
      </c>
      <c r="K3588" s="9">
        <v>2720</v>
      </c>
      <c r="L3588" s="9">
        <v>1414.4</v>
      </c>
      <c r="M3588" s="10">
        <v>0.52</v>
      </c>
      <c r="N3588" s="4" t="s">
        <v>24</v>
      </c>
      <c r="O3588" s="4" t="str">
        <f>TEXT(Table1[[#This Row],[Invoice Date]],"yyyy")</f>
        <v>2021</v>
      </c>
      <c r="P3588" s="4" t="str">
        <f>TEXT(Table1[[#This Row],[Invoice Date]],"mmm")</f>
        <v>Apr</v>
      </c>
      <c r="Q3588" s="27">
        <f>WEEKNUM(Table1[[#This Row],[Invoice Date]]) + IF(YEAR(Table1[[#This Row],[Invoice Date]])=2021, 52, 0)</f>
        <v>68</v>
      </c>
    </row>
    <row r="3589" spans="2:17" ht="14.25" customHeight="1" x14ac:dyDescent="0.3">
      <c r="B3589" s="4" t="s">
        <v>61</v>
      </c>
      <c r="C3589" s="33">
        <v>1185731</v>
      </c>
      <c r="D3589" s="5">
        <v>44297</v>
      </c>
      <c r="E3589" s="4" t="s">
        <v>15</v>
      </c>
      <c r="F3589" s="4" t="s">
        <v>131</v>
      </c>
      <c r="G3589" s="4" t="s">
        <v>132</v>
      </c>
      <c r="H3589" s="6" t="s">
        <v>23</v>
      </c>
      <c r="I3589" s="7">
        <v>36</v>
      </c>
      <c r="J3589" s="8">
        <v>90</v>
      </c>
      <c r="K3589" s="9">
        <v>3240</v>
      </c>
      <c r="L3589" s="9">
        <v>1425.6</v>
      </c>
      <c r="M3589" s="10">
        <v>0.43999999999999995</v>
      </c>
      <c r="N3589" s="4" t="s">
        <v>24</v>
      </c>
      <c r="O3589" s="4" t="str">
        <f>TEXT(Table1[[#This Row],[Invoice Date]],"yyyy")</f>
        <v>2021</v>
      </c>
      <c r="P3589" s="4" t="str">
        <f>TEXT(Table1[[#This Row],[Invoice Date]],"mmm")</f>
        <v>Apr</v>
      </c>
      <c r="Q3589" s="27">
        <f>WEEKNUM(Table1[[#This Row],[Invoice Date]]) + IF(YEAR(Table1[[#This Row],[Invoice Date]])=2021, 52, 0)</f>
        <v>68</v>
      </c>
    </row>
    <row r="3590" spans="2:17" ht="14.25" customHeight="1" x14ac:dyDescent="0.3">
      <c r="B3590" s="4" t="s">
        <v>30</v>
      </c>
      <c r="C3590" s="34">
        <v>1128299</v>
      </c>
      <c r="D3590" s="5">
        <v>44297</v>
      </c>
      <c r="E3590" s="4" t="s">
        <v>31</v>
      </c>
      <c r="F3590" s="4" t="s">
        <v>78</v>
      </c>
      <c r="G3590" s="4" t="s">
        <v>79</v>
      </c>
      <c r="H3590" s="6" t="s">
        <v>17</v>
      </c>
      <c r="I3590" s="7">
        <v>20</v>
      </c>
      <c r="J3590" s="8">
        <v>194</v>
      </c>
      <c r="K3590" s="9">
        <v>3880</v>
      </c>
      <c r="L3590" s="9">
        <v>1784.8000000000002</v>
      </c>
      <c r="M3590" s="10">
        <v>0.46</v>
      </c>
      <c r="N3590" s="4" t="s">
        <v>24</v>
      </c>
      <c r="O3590" s="4" t="str">
        <f>TEXT(Table1[[#This Row],[Invoice Date]],"yyyy")</f>
        <v>2021</v>
      </c>
      <c r="P3590" s="4" t="str">
        <f>TEXT(Table1[[#This Row],[Invoice Date]],"mmm")</f>
        <v>Apr</v>
      </c>
      <c r="Q3590" s="27">
        <f>WEEKNUM(Table1[[#This Row],[Invoice Date]]) + IF(YEAR(Table1[[#This Row],[Invoice Date]])=2021, 52, 0)</f>
        <v>68</v>
      </c>
    </row>
    <row r="3591" spans="2:17" ht="14.25" customHeight="1" x14ac:dyDescent="0.3">
      <c r="B3591" s="4" t="s">
        <v>34</v>
      </c>
      <c r="C3591" s="33">
        <v>1189833</v>
      </c>
      <c r="D3591" s="5">
        <v>44297</v>
      </c>
      <c r="E3591" s="4" t="s">
        <v>31</v>
      </c>
      <c r="F3591" s="4" t="s">
        <v>70</v>
      </c>
      <c r="G3591" s="4" t="s">
        <v>71</v>
      </c>
      <c r="H3591" s="6" t="s">
        <v>21</v>
      </c>
      <c r="I3591" s="7">
        <v>33</v>
      </c>
      <c r="J3591" s="8">
        <v>119</v>
      </c>
      <c r="K3591" s="9">
        <v>3927</v>
      </c>
      <c r="L3591" s="9">
        <v>1845.6899999999998</v>
      </c>
      <c r="M3591" s="10">
        <v>0.47</v>
      </c>
      <c r="N3591" s="4" t="s">
        <v>83</v>
      </c>
      <c r="O3591" s="4" t="str">
        <f>TEXT(Table1[[#This Row],[Invoice Date]],"yyyy")</f>
        <v>2021</v>
      </c>
      <c r="P3591" s="4" t="str">
        <f>TEXT(Table1[[#This Row],[Invoice Date]],"mmm")</f>
        <v>Apr</v>
      </c>
      <c r="Q3591" s="27">
        <f>WEEKNUM(Table1[[#This Row],[Invoice Date]]) + IF(YEAR(Table1[[#This Row],[Invoice Date]])=2021, 52, 0)</f>
        <v>68</v>
      </c>
    </row>
    <row r="3592" spans="2:17" ht="14.25" customHeight="1" x14ac:dyDescent="0.3">
      <c r="B3592" s="4" t="s">
        <v>61</v>
      </c>
      <c r="C3592" s="33">
        <v>1185731</v>
      </c>
      <c r="D3592" s="5">
        <v>44297</v>
      </c>
      <c r="E3592" s="4" t="s">
        <v>15</v>
      </c>
      <c r="F3592" s="4" t="s">
        <v>131</v>
      </c>
      <c r="G3592" s="4" t="s">
        <v>132</v>
      </c>
      <c r="H3592" s="6" t="s">
        <v>23</v>
      </c>
      <c r="I3592" s="7">
        <v>44</v>
      </c>
      <c r="J3592" s="8">
        <v>90</v>
      </c>
      <c r="K3592" s="9">
        <v>3960</v>
      </c>
      <c r="L3592" s="9">
        <v>2019.6000000000001</v>
      </c>
      <c r="M3592" s="10">
        <v>0.51</v>
      </c>
      <c r="N3592" s="4" t="s">
        <v>83</v>
      </c>
      <c r="O3592" s="4" t="str">
        <f>TEXT(Table1[[#This Row],[Invoice Date]],"yyyy")</f>
        <v>2021</v>
      </c>
      <c r="P3592" s="4" t="str">
        <f>TEXT(Table1[[#This Row],[Invoice Date]],"mmm")</f>
        <v>Apr</v>
      </c>
      <c r="Q3592" s="27">
        <f>WEEKNUM(Table1[[#This Row],[Invoice Date]]) + IF(YEAR(Table1[[#This Row],[Invoice Date]])=2021, 52, 0)</f>
        <v>68</v>
      </c>
    </row>
    <row r="3593" spans="2:17" ht="14.25" customHeight="1" x14ac:dyDescent="0.3">
      <c r="B3593" s="4" t="s">
        <v>34</v>
      </c>
      <c r="C3593" s="33">
        <v>1189833</v>
      </c>
      <c r="D3593" s="5">
        <v>44297</v>
      </c>
      <c r="E3593" s="4" t="s">
        <v>31</v>
      </c>
      <c r="F3593" s="4" t="s">
        <v>70</v>
      </c>
      <c r="G3593" s="4" t="s">
        <v>71</v>
      </c>
      <c r="H3593" s="6" t="s">
        <v>20</v>
      </c>
      <c r="I3593" s="7">
        <v>28</v>
      </c>
      <c r="J3593" s="8">
        <v>145</v>
      </c>
      <c r="K3593" s="9">
        <v>4060</v>
      </c>
      <c r="L3593" s="9">
        <v>1867.6</v>
      </c>
      <c r="M3593" s="10">
        <v>0.45999999999999996</v>
      </c>
      <c r="N3593" s="4" t="s">
        <v>83</v>
      </c>
      <c r="O3593" s="4" t="str">
        <f>TEXT(Table1[[#This Row],[Invoice Date]],"yyyy")</f>
        <v>2021</v>
      </c>
      <c r="P3593" s="4" t="str">
        <f>TEXT(Table1[[#This Row],[Invoice Date]],"mmm")</f>
        <v>Apr</v>
      </c>
      <c r="Q3593" s="27">
        <f>WEEKNUM(Table1[[#This Row],[Invoice Date]]) + IF(YEAR(Table1[[#This Row],[Invoice Date]])=2021, 52, 0)</f>
        <v>68</v>
      </c>
    </row>
    <row r="3594" spans="2:17" ht="14.25" customHeight="1" x14ac:dyDescent="0.3">
      <c r="B3594" s="4" t="s">
        <v>30</v>
      </c>
      <c r="C3594" s="34">
        <v>1128299</v>
      </c>
      <c r="D3594" s="5">
        <v>44297</v>
      </c>
      <c r="E3594" s="4" t="s">
        <v>31</v>
      </c>
      <c r="F3594" s="4" t="s">
        <v>78</v>
      </c>
      <c r="G3594" s="4" t="s">
        <v>79</v>
      </c>
      <c r="H3594" s="6" t="s">
        <v>17</v>
      </c>
      <c r="I3594" s="7">
        <v>27</v>
      </c>
      <c r="J3594" s="8">
        <v>181</v>
      </c>
      <c r="K3594" s="9">
        <v>4887</v>
      </c>
      <c r="L3594" s="9">
        <v>2443.5</v>
      </c>
      <c r="M3594" s="10">
        <v>0.5</v>
      </c>
      <c r="N3594" s="4" t="s">
        <v>83</v>
      </c>
      <c r="O3594" s="4" t="str">
        <f>TEXT(Table1[[#This Row],[Invoice Date]],"yyyy")</f>
        <v>2021</v>
      </c>
      <c r="P3594" s="4" t="str">
        <f>TEXT(Table1[[#This Row],[Invoice Date]],"mmm")</f>
        <v>Apr</v>
      </c>
      <c r="Q3594" s="27">
        <f>WEEKNUM(Table1[[#This Row],[Invoice Date]]) + IF(YEAR(Table1[[#This Row],[Invoice Date]])=2021, 52, 0)</f>
        <v>68</v>
      </c>
    </row>
    <row r="3595" spans="2:17" ht="14.25" customHeight="1" x14ac:dyDescent="0.3">
      <c r="B3595" s="4" t="s">
        <v>34</v>
      </c>
      <c r="C3595" s="33">
        <v>1189833</v>
      </c>
      <c r="D3595" s="5">
        <v>44297</v>
      </c>
      <c r="E3595" s="4" t="s">
        <v>31</v>
      </c>
      <c r="F3595" s="4" t="s">
        <v>70</v>
      </c>
      <c r="G3595" s="4" t="s">
        <v>71</v>
      </c>
      <c r="H3595" s="6" t="s">
        <v>22</v>
      </c>
      <c r="I3595" s="7">
        <v>47</v>
      </c>
      <c r="J3595" s="8">
        <v>106</v>
      </c>
      <c r="K3595" s="9">
        <v>4982</v>
      </c>
      <c r="L3595" s="9">
        <v>2092.44</v>
      </c>
      <c r="M3595" s="10">
        <v>0.42</v>
      </c>
      <c r="N3595" s="4" t="s">
        <v>83</v>
      </c>
      <c r="O3595" s="4" t="str">
        <f>TEXT(Table1[[#This Row],[Invoice Date]],"yyyy")</f>
        <v>2021</v>
      </c>
      <c r="P3595" s="4" t="str">
        <f>TEXT(Table1[[#This Row],[Invoice Date]],"mmm")</f>
        <v>Apr</v>
      </c>
      <c r="Q3595" s="27">
        <f>WEEKNUM(Table1[[#This Row],[Invoice Date]]) + IF(YEAR(Table1[[#This Row],[Invoice Date]])=2021, 52, 0)</f>
        <v>68</v>
      </c>
    </row>
    <row r="3596" spans="2:17" ht="14.25" customHeight="1" x14ac:dyDescent="0.3">
      <c r="B3596" s="4" t="s">
        <v>61</v>
      </c>
      <c r="C3596" s="33">
        <v>1185731</v>
      </c>
      <c r="D3596" s="5">
        <v>44297</v>
      </c>
      <c r="E3596" s="4" t="s">
        <v>15</v>
      </c>
      <c r="F3596" s="4" t="s">
        <v>131</v>
      </c>
      <c r="G3596" s="4" t="s">
        <v>132</v>
      </c>
      <c r="H3596" s="6" t="s">
        <v>17</v>
      </c>
      <c r="I3596" s="7">
        <v>30</v>
      </c>
      <c r="J3596" s="8">
        <v>168</v>
      </c>
      <c r="K3596" s="9">
        <v>5040</v>
      </c>
      <c r="L3596" s="9">
        <v>2620.8000000000002</v>
      </c>
      <c r="M3596" s="10">
        <v>0.52</v>
      </c>
      <c r="N3596" s="4" t="s">
        <v>24</v>
      </c>
      <c r="O3596" s="4" t="str">
        <f>TEXT(Table1[[#This Row],[Invoice Date]],"yyyy")</f>
        <v>2021</v>
      </c>
      <c r="P3596" s="4" t="str">
        <f>TEXT(Table1[[#This Row],[Invoice Date]],"mmm")</f>
        <v>Apr</v>
      </c>
      <c r="Q3596" s="27">
        <f>WEEKNUM(Table1[[#This Row],[Invoice Date]]) + IF(YEAR(Table1[[#This Row],[Invoice Date]])=2021, 52, 0)</f>
        <v>68</v>
      </c>
    </row>
    <row r="3597" spans="2:17" ht="14.25" customHeight="1" x14ac:dyDescent="0.3">
      <c r="B3597" s="4" t="s">
        <v>26</v>
      </c>
      <c r="C3597" s="33">
        <v>1197831</v>
      </c>
      <c r="D3597" s="5">
        <v>44297</v>
      </c>
      <c r="E3597" s="4" t="s">
        <v>27</v>
      </c>
      <c r="F3597" s="4" t="s">
        <v>55</v>
      </c>
      <c r="G3597" s="4" t="s">
        <v>56</v>
      </c>
      <c r="H3597" s="6" t="s">
        <v>20</v>
      </c>
      <c r="I3597" s="7">
        <v>26</v>
      </c>
      <c r="J3597" s="8">
        <v>202</v>
      </c>
      <c r="K3597" s="9">
        <v>5252</v>
      </c>
      <c r="L3597" s="9">
        <v>2310.8799999999997</v>
      </c>
      <c r="M3597" s="10">
        <v>0.43999999999999995</v>
      </c>
      <c r="N3597" s="4" t="s">
        <v>24</v>
      </c>
      <c r="O3597" s="4" t="str">
        <f>TEXT(Table1[[#This Row],[Invoice Date]],"yyyy")</f>
        <v>2021</v>
      </c>
      <c r="P3597" s="4" t="str">
        <f>TEXT(Table1[[#This Row],[Invoice Date]],"mmm")</f>
        <v>Apr</v>
      </c>
      <c r="Q3597" s="27">
        <f>WEEKNUM(Table1[[#This Row],[Invoice Date]]) + IF(YEAR(Table1[[#This Row],[Invoice Date]])=2021, 52, 0)</f>
        <v>68</v>
      </c>
    </row>
    <row r="3598" spans="2:17" ht="14.25" customHeight="1" x14ac:dyDescent="0.3">
      <c r="B3598" s="4" t="s">
        <v>34</v>
      </c>
      <c r="C3598" s="33">
        <v>1189833</v>
      </c>
      <c r="D3598" s="5">
        <v>44297</v>
      </c>
      <c r="E3598" s="4" t="s">
        <v>31</v>
      </c>
      <c r="F3598" s="4" t="s">
        <v>70</v>
      </c>
      <c r="G3598" s="4" t="s">
        <v>71</v>
      </c>
      <c r="H3598" s="6" t="s">
        <v>23</v>
      </c>
      <c r="I3598" s="7">
        <v>36</v>
      </c>
      <c r="J3598" s="8">
        <v>149</v>
      </c>
      <c r="K3598" s="9">
        <v>5364</v>
      </c>
      <c r="L3598" s="9">
        <v>1877.3999999999999</v>
      </c>
      <c r="M3598" s="10">
        <v>0.35</v>
      </c>
      <c r="N3598" s="4" t="s">
        <v>83</v>
      </c>
      <c r="O3598" s="4" t="str">
        <f>TEXT(Table1[[#This Row],[Invoice Date]],"yyyy")</f>
        <v>2021</v>
      </c>
      <c r="P3598" s="4" t="str">
        <f>TEXT(Table1[[#This Row],[Invoice Date]],"mmm")</f>
        <v>Apr</v>
      </c>
      <c r="Q3598" s="27">
        <f>WEEKNUM(Table1[[#This Row],[Invoice Date]]) + IF(YEAR(Table1[[#This Row],[Invoice Date]])=2021, 52, 0)</f>
        <v>68</v>
      </c>
    </row>
    <row r="3599" spans="2:17" ht="14.25" customHeight="1" x14ac:dyDescent="0.3">
      <c r="B3599" s="4" t="s">
        <v>34</v>
      </c>
      <c r="C3599" s="33">
        <v>1189833</v>
      </c>
      <c r="D3599" s="5">
        <v>44297</v>
      </c>
      <c r="E3599" s="4" t="s">
        <v>31</v>
      </c>
      <c r="F3599" s="4" t="s">
        <v>70</v>
      </c>
      <c r="G3599" s="4" t="s">
        <v>71</v>
      </c>
      <c r="H3599" s="6" t="s">
        <v>19</v>
      </c>
      <c r="I3599" s="7">
        <v>39</v>
      </c>
      <c r="J3599" s="8">
        <v>140</v>
      </c>
      <c r="K3599" s="9">
        <v>5460</v>
      </c>
      <c r="L3599" s="9">
        <v>2456.9999999999995</v>
      </c>
      <c r="M3599" s="10">
        <v>0.44999999999999996</v>
      </c>
      <c r="N3599" s="4" t="s">
        <v>83</v>
      </c>
      <c r="O3599" s="4" t="str">
        <f>TEXT(Table1[[#This Row],[Invoice Date]],"yyyy")</f>
        <v>2021</v>
      </c>
      <c r="P3599" s="4" t="str">
        <f>TEXT(Table1[[#This Row],[Invoice Date]],"mmm")</f>
        <v>Apr</v>
      </c>
      <c r="Q3599" s="27">
        <f>WEEKNUM(Table1[[#This Row],[Invoice Date]]) + IF(YEAR(Table1[[#This Row],[Invoice Date]])=2021, 52, 0)</f>
        <v>68</v>
      </c>
    </row>
    <row r="3600" spans="2:17" ht="14.25" customHeight="1" x14ac:dyDescent="0.3">
      <c r="B3600" s="4" t="s">
        <v>61</v>
      </c>
      <c r="C3600" s="33">
        <v>1185731</v>
      </c>
      <c r="D3600" s="5">
        <v>44297</v>
      </c>
      <c r="E3600" s="4" t="s">
        <v>15</v>
      </c>
      <c r="F3600" s="4" t="s">
        <v>131</v>
      </c>
      <c r="G3600" s="4" t="s">
        <v>132</v>
      </c>
      <c r="H3600" s="6" t="s">
        <v>17</v>
      </c>
      <c r="I3600" s="7">
        <v>41</v>
      </c>
      <c r="J3600" s="8">
        <v>137</v>
      </c>
      <c r="K3600" s="9">
        <v>5617</v>
      </c>
      <c r="L3600" s="9">
        <v>3145.5200000000004</v>
      </c>
      <c r="M3600" s="10">
        <v>0.56000000000000005</v>
      </c>
      <c r="N3600" s="4" t="s">
        <v>83</v>
      </c>
      <c r="O3600" s="4" t="str">
        <f>TEXT(Table1[[#This Row],[Invoice Date]],"yyyy")</f>
        <v>2021</v>
      </c>
      <c r="P3600" s="4" t="str">
        <f>TEXT(Table1[[#This Row],[Invoice Date]],"mmm")</f>
        <v>Apr</v>
      </c>
      <c r="Q3600" s="27">
        <f>WEEKNUM(Table1[[#This Row],[Invoice Date]]) + IF(YEAR(Table1[[#This Row],[Invoice Date]])=2021, 52, 0)</f>
        <v>68</v>
      </c>
    </row>
    <row r="3601" spans="2:17" ht="14.25" customHeight="1" x14ac:dyDescent="0.3">
      <c r="B3601" s="4" t="s">
        <v>34</v>
      </c>
      <c r="C3601" s="33">
        <v>1189833</v>
      </c>
      <c r="D3601" s="5">
        <v>44297</v>
      </c>
      <c r="E3601" s="4" t="s">
        <v>31</v>
      </c>
      <c r="F3601" s="4" t="s">
        <v>32</v>
      </c>
      <c r="G3601" s="4" t="s">
        <v>35</v>
      </c>
      <c r="H3601" s="6" t="s">
        <v>22</v>
      </c>
      <c r="I3601" s="7">
        <v>38</v>
      </c>
      <c r="J3601" s="8">
        <v>149</v>
      </c>
      <c r="K3601" s="9">
        <v>5662</v>
      </c>
      <c r="L3601" s="9">
        <v>3453.8200000000006</v>
      </c>
      <c r="M3601" s="10">
        <v>0.6100000000000001</v>
      </c>
      <c r="N3601" s="4" t="s">
        <v>24</v>
      </c>
      <c r="O3601" s="4" t="str">
        <f>TEXT(Table1[[#This Row],[Invoice Date]],"yyyy")</f>
        <v>2021</v>
      </c>
      <c r="P3601" s="4" t="str">
        <f>TEXT(Table1[[#This Row],[Invoice Date]],"mmm")</f>
        <v>Apr</v>
      </c>
      <c r="Q3601" s="27">
        <f>WEEKNUM(Table1[[#This Row],[Invoice Date]]) + IF(YEAR(Table1[[#This Row],[Invoice Date]])=2021, 52, 0)</f>
        <v>68</v>
      </c>
    </row>
    <row r="3602" spans="2:17" ht="14.25" customHeight="1" x14ac:dyDescent="0.3">
      <c r="B3602" s="4" t="s">
        <v>34</v>
      </c>
      <c r="C3602" s="33">
        <v>1189833</v>
      </c>
      <c r="D3602" s="5">
        <v>44297</v>
      </c>
      <c r="E3602" s="4" t="s">
        <v>31</v>
      </c>
      <c r="F3602" s="4" t="s">
        <v>32</v>
      </c>
      <c r="G3602" s="4" t="s">
        <v>35</v>
      </c>
      <c r="H3602" s="6" t="s">
        <v>22</v>
      </c>
      <c r="I3602" s="7">
        <v>49</v>
      </c>
      <c r="J3602" s="8">
        <v>119</v>
      </c>
      <c r="K3602" s="9">
        <v>5831</v>
      </c>
      <c r="L3602" s="9">
        <v>3848.46</v>
      </c>
      <c r="M3602" s="10">
        <v>0.66</v>
      </c>
      <c r="N3602" s="4" t="s">
        <v>83</v>
      </c>
      <c r="O3602" s="4" t="str">
        <f>TEXT(Table1[[#This Row],[Invoice Date]],"yyyy")</f>
        <v>2021</v>
      </c>
      <c r="P3602" s="4" t="str">
        <f>TEXT(Table1[[#This Row],[Invoice Date]],"mmm")</f>
        <v>Apr</v>
      </c>
      <c r="Q3602" s="27">
        <f>WEEKNUM(Table1[[#This Row],[Invoice Date]]) + IF(YEAR(Table1[[#This Row],[Invoice Date]])=2021, 52, 0)</f>
        <v>68</v>
      </c>
    </row>
    <row r="3603" spans="2:17" ht="14.25" customHeight="1" x14ac:dyDescent="0.3">
      <c r="B3603" s="4" t="s">
        <v>26</v>
      </c>
      <c r="C3603" s="33">
        <v>1197831</v>
      </c>
      <c r="D3603" s="5">
        <v>44297</v>
      </c>
      <c r="E3603" s="4" t="s">
        <v>27</v>
      </c>
      <c r="F3603" s="4" t="s">
        <v>55</v>
      </c>
      <c r="G3603" s="4" t="s">
        <v>56</v>
      </c>
      <c r="H3603" s="6" t="s">
        <v>20</v>
      </c>
      <c r="I3603" s="7">
        <v>36</v>
      </c>
      <c r="J3603" s="8">
        <v>169</v>
      </c>
      <c r="K3603" s="9">
        <v>6084</v>
      </c>
      <c r="L3603" s="9">
        <v>3102.84</v>
      </c>
      <c r="M3603" s="10">
        <v>0.51</v>
      </c>
      <c r="N3603" s="4" t="s">
        <v>83</v>
      </c>
      <c r="O3603" s="4" t="str">
        <f>TEXT(Table1[[#This Row],[Invoice Date]],"yyyy")</f>
        <v>2021</v>
      </c>
      <c r="P3603" s="4" t="str">
        <f>TEXT(Table1[[#This Row],[Invoice Date]],"mmm")</f>
        <v>Apr</v>
      </c>
      <c r="Q3603" s="27">
        <f>WEEKNUM(Table1[[#This Row],[Invoice Date]]) + IF(YEAR(Table1[[#This Row],[Invoice Date]])=2021, 52, 0)</f>
        <v>68</v>
      </c>
    </row>
    <row r="3604" spans="2:17" ht="14.25" customHeight="1" x14ac:dyDescent="0.3">
      <c r="B3604" s="4" t="s">
        <v>34</v>
      </c>
      <c r="C3604" s="33">
        <v>1189833</v>
      </c>
      <c r="D3604" s="5">
        <v>44297</v>
      </c>
      <c r="E3604" s="4" t="s">
        <v>31</v>
      </c>
      <c r="F3604" s="4" t="s">
        <v>70</v>
      </c>
      <c r="G3604" s="4" t="s">
        <v>71</v>
      </c>
      <c r="H3604" s="6" t="s">
        <v>17</v>
      </c>
      <c r="I3604" s="7">
        <v>39</v>
      </c>
      <c r="J3604" s="8">
        <v>208</v>
      </c>
      <c r="K3604" s="9">
        <v>8112</v>
      </c>
      <c r="L3604" s="9">
        <v>5029.4399999999996</v>
      </c>
      <c r="M3604" s="10">
        <v>0.62</v>
      </c>
      <c r="N3604" s="4" t="s">
        <v>83</v>
      </c>
      <c r="O3604" s="4" t="str">
        <f>TEXT(Table1[[#This Row],[Invoice Date]],"yyyy")</f>
        <v>2021</v>
      </c>
      <c r="P3604" s="4" t="str">
        <f>TEXT(Table1[[#This Row],[Invoice Date]],"mmm")</f>
        <v>Apr</v>
      </c>
      <c r="Q3604" s="27">
        <f>WEEKNUM(Table1[[#This Row],[Invoice Date]]) + IF(YEAR(Table1[[#This Row],[Invoice Date]])=2021, 52, 0)</f>
        <v>68</v>
      </c>
    </row>
    <row r="3605" spans="2:17" ht="14.25" customHeight="1" x14ac:dyDescent="0.3">
      <c r="B3605" s="4" t="s">
        <v>30</v>
      </c>
      <c r="C3605" s="34">
        <v>1128299</v>
      </c>
      <c r="D3605" s="5">
        <v>44297</v>
      </c>
      <c r="E3605" s="4" t="s">
        <v>31</v>
      </c>
      <c r="F3605" s="4" t="s">
        <v>78</v>
      </c>
      <c r="G3605" s="4" t="s">
        <v>79</v>
      </c>
      <c r="H3605" s="6" t="s">
        <v>20</v>
      </c>
      <c r="I3605" s="7">
        <v>15.000000000000007</v>
      </c>
      <c r="J3605" s="8">
        <v>325</v>
      </c>
      <c r="K3605" s="9">
        <v>48750.000000000022</v>
      </c>
      <c r="L3605" s="9">
        <v>17062.500000000007</v>
      </c>
      <c r="M3605" s="10">
        <v>0.35</v>
      </c>
      <c r="N3605" s="4" t="s">
        <v>18</v>
      </c>
      <c r="O3605" s="4" t="str">
        <f>TEXT(Table1[[#This Row],[Invoice Date]],"yyyy")</f>
        <v>2021</v>
      </c>
      <c r="P3605" s="4" t="str">
        <f>TEXT(Table1[[#This Row],[Invoice Date]],"mmm")</f>
        <v>Apr</v>
      </c>
      <c r="Q3605" s="27">
        <f>WEEKNUM(Table1[[#This Row],[Invoice Date]]) + IF(YEAR(Table1[[#This Row],[Invoice Date]])=2021, 52, 0)</f>
        <v>68</v>
      </c>
    </row>
    <row r="3606" spans="2:17" ht="14.25" customHeight="1" x14ac:dyDescent="0.3">
      <c r="B3606" s="4" t="s">
        <v>30</v>
      </c>
      <c r="C3606" s="34">
        <v>1128299</v>
      </c>
      <c r="D3606" s="5">
        <v>44297</v>
      </c>
      <c r="E3606" s="4" t="s">
        <v>31</v>
      </c>
      <c r="F3606" s="4" t="s">
        <v>78</v>
      </c>
      <c r="G3606" s="4" t="s">
        <v>79</v>
      </c>
      <c r="H3606" s="6" t="s">
        <v>21</v>
      </c>
      <c r="I3606" s="7">
        <v>20</v>
      </c>
      <c r="J3606" s="8">
        <v>250</v>
      </c>
      <c r="K3606" s="9">
        <v>50000</v>
      </c>
      <c r="L3606" s="9">
        <v>20000</v>
      </c>
      <c r="M3606" s="10">
        <v>0.4</v>
      </c>
      <c r="N3606" s="4" t="s">
        <v>18</v>
      </c>
      <c r="O3606" s="4" t="str">
        <f>TEXT(Table1[[#This Row],[Invoice Date]],"yyyy")</f>
        <v>2021</v>
      </c>
      <c r="P3606" s="4" t="str">
        <f>TEXT(Table1[[#This Row],[Invoice Date]],"mmm")</f>
        <v>Apr</v>
      </c>
      <c r="Q3606" s="27">
        <f>WEEKNUM(Table1[[#This Row],[Invoice Date]]) + IF(YEAR(Table1[[#This Row],[Invoice Date]])=2021, 52, 0)</f>
        <v>68</v>
      </c>
    </row>
    <row r="3607" spans="2:17" ht="14.25" customHeight="1" x14ac:dyDescent="0.3">
      <c r="B3607" s="4" t="s">
        <v>61</v>
      </c>
      <c r="C3607" s="33">
        <v>1185731</v>
      </c>
      <c r="D3607" s="5">
        <v>44297</v>
      </c>
      <c r="E3607" s="4" t="s">
        <v>15</v>
      </c>
      <c r="F3607" s="4" t="s">
        <v>131</v>
      </c>
      <c r="G3607" s="4" t="s">
        <v>132</v>
      </c>
      <c r="H3607" s="6" t="s">
        <v>21</v>
      </c>
      <c r="I3607" s="7">
        <v>40</v>
      </c>
      <c r="J3607" s="8">
        <v>150</v>
      </c>
      <c r="K3607" s="9">
        <v>60000</v>
      </c>
      <c r="L3607" s="9">
        <v>21000</v>
      </c>
      <c r="M3607" s="10">
        <v>0.35</v>
      </c>
      <c r="N3607" s="4" t="s">
        <v>18</v>
      </c>
      <c r="O3607" s="4" t="str">
        <f>TEXT(Table1[[#This Row],[Invoice Date]],"yyyy")</f>
        <v>2021</v>
      </c>
      <c r="P3607" s="4" t="str">
        <f>TEXT(Table1[[#This Row],[Invoice Date]],"mmm")</f>
        <v>Apr</v>
      </c>
      <c r="Q3607" s="27">
        <f>WEEKNUM(Table1[[#This Row],[Invoice Date]]) + IF(YEAR(Table1[[#This Row],[Invoice Date]])=2021, 52, 0)</f>
        <v>68</v>
      </c>
    </row>
    <row r="3608" spans="2:17" ht="14.25" customHeight="1" x14ac:dyDescent="0.3">
      <c r="B3608" s="4" t="s">
        <v>61</v>
      </c>
      <c r="C3608" s="33">
        <v>1185731</v>
      </c>
      <c r="D3608" s="5">
        <v>44297</v>
      </c>
      <c r="E3608" s="4" t="s">
        <v>15</v>
      </c>
      <c r="F3608" s="4" t="s">
        <v>131</v>
      </c>
      <c r="G3608" s="4" t="s">
        <v>132</v>
      </c>
      <c r="H3608" s="6" t="s">
        <v>20</v>
      </c>
      <c r="I3608" s="7">
        <v>35</v>
      </c>
      <c r="J3608" s="8">
        <v>225</v>
      </c>
      <c r="K3608" s="9">
        <v>78750</v>
      </c>
      <c r="L3608" s="9">
        <v>27562.5</v>
      </c>
      <c r="M3608" s="10">
        <v>0.35</v>
      </c>
      <c r="N3608" s="4" t="s">
        <v>18</v>
      </c>
      <c r="O3608" s="4" t="str">
        <f>TEXT(Table1[[#This Row],[Invoice Date]],"yyyy")</f>
        <v>2021</v>
      </c>
      <c r="P3608" s="4" t="str">
        <f>TEXT(Table1[[#This Row],[Invoice Date]],"mmm")</f>
        <v>Apr</v>
      </c>
      <c r="Q3608" s="27">
        <f>WEEKNUM(Table1[[#This Row],[Invoice Date]]) + IF(YEAR(Table1[[#This Row],[Invoice Date]])=2021, 52, 0)</f>
        <v>68</v>
      </c>
    </row>
    <row r="3609" spans="2:17" ht="14.25" customHeight="1" x14ac:dyDescent="0.3">
      <c r="B3609" s="4" t="s">
        <v>30</v>
      </c>
      <c r="C3609" s="34">
        <v>1128299</v>
      </c>
      <c r="D3609" s="5">
        <v>44297</v>
      </c>
      <c r="E3609" s="4" t="s">
        <v>31</v>
      </c>
      <c r="F3609" s="4" t="s">
        <v>78</v>
      </c>
      <c r="G3609" s="4" t="s">
        <v>79</v>
      </c>
      <c r="H3609" s="6" t="s">
        <v>19</v>
      </c>
      <c r="I3609" s="7">
        <v>25.000000000000007</v>
      </c>
      <c r="J3609" s="8">
        <v>325</v>
      </c>
      <c r="K3609" s="9">
        <v>81250.000000000029</v>
      </c>
      <c r="L3609" s="9">
        <v>28437.500000000007</v>
      </c>
      <c r="M3609" s="10">
        <v>0.35</v>
      </c>
      <c r="N3609" s="4" t="s">
        <v>18</v>
      </c>
      <c r="O3609" s="4" t="str">
        <f>TEXT(Table1[[#This Row],[Invoice Date]],"yyyy")</f>
        <v>2021</v>
      </c>
      <c r="P3609" s="4" t="str">
        <f>TEXT(Table1[[#This Row],[Invoice Date]],"mmm")</f>
        <v>Apr</v>
      </c>
      <c r="Q3609" s="27">
        <f>WEEKNUM(Table1[[#This Row],[Invoice Date]]) + IF(YEAR(Table1[[#This Row],[Invoice Date]])=2021, 52, 0)</f>
        <v>68</v>
      </c>
    </row>
    <row r="3610" spans="2:17" ht="14.25" customHeight="1" x14ac:dyDescent="0.3">
      <c r="B3610" s="4" t="s">
        <v>61</v>
      </c>
      <c r="C3610" s="33">
        <v>1185731</v>
      </c>
      <c r="D3610" s="5">
        <v>44297</v>
      </c>
      <c r="E3610" s="4" t="s">
        <v>15</v>
      </c>
      <c r="F3610" s="4" t="s">
        <v>131</v>
      </c>
      <c r="G3610" s="4" t="s">
        <v>132</v>
      </c>
      <c r="H3610" s="6" t="s">
        <v>22</v>
      </c>
      <c r="I3610" s="7">
        <v>55.000000000000007</v>
      </c>
      <c r="J3610" s="8">
        <v>150</v>
      </c>
      <c r="K3610" s="9">
        <v>82500.000000000015</v>
      </c>
      <c r="L3610" s="9">
        <v>28875.000000000004</v>
      </c>
      <c r="M3610" s="10">
        <v>0.35</v>
      </c>
      <c r="N3610" s="4" t="s">
        <v>18</v>
      </c>
      <c r="O3610" s="4" t="str">
        <f>TEXT(Table1[[#This Row],[Invoice Date]],"yyyy")</f>
        <v>2021</v>
      </c>
      <c r="P3610" s="4" t="str">
        <f>TEXT(Table1[[#This Row],[Invoice Date]],"mmm")</f>
        <v>Apr</v>
      </c>
      <c r="Q3610" s="27">
        <f>WEEKNUM(Table1[[#This Row],[Invoice Date]]) + IF(YEAR(Table1[[#This Row],[Invoice Date]])=2021, 52, 0)</f>
        <v>68</v>
      </c>
    </row>
    <row r="3611" spans="2:17" ht="14.25" customHeight="1" x14ac:dyDescent="0.3">
      <c r="B3611" s="4" t="s">
        <v>30</v>
      </c>
      <c r="C3611" s="34">
        <v>1128299</v>
      </c>
      <c r="D3611" s="5">
        <v>44297</v>
      </c>
      <c r="E3611" s="4" t="s">
        <v>31</v>
      </c>
      <c r="F3611" s="4" t="s">
        <v>78</v>
      </c>
      <c r="G3611" s="4" t="s">
        <v>79</v>
      </c>
      <c r="H3611" s="6" t="s">
        <v>22</v>
      </c>
      <c r="I3611" s="7">
        <v>35</v>
      </c>
      <c r="J3611" s="8">
        <v>275</v>
      </c>
      <c r="K3611" s="9">
        <v>96250</v>
      </c>
      <c r="L3611" s="9">
        <v>33687.5</v>
      </c>
      <c r="M3611" s="10">
        <v>0.35</v>
      </c>
      <c r="N3611" s="4" t="s">
        <v>18</v>
      </c>
      <c r="O3611" s="4" t="str">
        <f>TEXT(Table1[[#This Row],[Invoice Date]],"yyyy")</f>
        <v>2021</v>
      </c>
      <c r="P3611" s="4" t="str">
        <f>TEXT(Table1[[#This Row],[Invoice Date]],"mmm")</f>
        <v>Apr</v>
      </c>
      <c r="Q3611" s="27">
        <f>WEEKNUM(Table1[[#This Row],[Invoice Date]]) + IF(YEAR(Table1[[#This Row],[Invoice Date]])=2021, 52, 0)</f>
        <v>68</v>
      </c>
    </row>
    <row r="3612" spans="2:17" ht="14.25" customHeight="1" x14ac:dyDescent="0.3">
      <c r="B3612" s="4" t="s">
        <v>30</v>
      </c>
      <c r="C3612" s="34">
        <v>1128299</v>
      </c>
      <c r="D3612" s="5">
        <v>44297</v>
      </c>
      <c r="E3612" s="4" t="s">
        <v>31</v>
      </c>
      <c r="F3612" s="4" t="s">
        <v>78</v>
      </c>
      <c r="G3612" s="4" t="s">
        <v>79</v>
      </c>
      <c r="H3612" s="6" t="s">
        <v>23</v>
      </c>
      <c r="I3612" s="7">
        <v>25.000000000000007</v>
      </c>
      <c r="J3612" s="8">
        <v>400</v>
      </c>
      <c r="K3612" s="9">
        <v>100000.00000000003</v>
      </c>
      <c r="L3612" s="9">
        <v>50000.000000000015</v>
      </c>
      <c r="M3612" s="10">
        <v>0.5</v>
      </c>
      <c r="N3612" s="4" t="s">
        <v>18</v>
      </c>
      <c r="O3612" s="4" t="str">
        <f>TEXT(Table1[[#This Row],[Invoice Date]],"yyyy")</f>
        <v>2021</v>
      </c>
      <c r="P3612" s="4" t="str">
        <f>TEXT(Table1[[#This Row],[Invoice Date]],"mmm")</f>
        <v>Apr</v>
      </c>
      <c r="Q3612" s="27">
        <f>WEEKNUM(Table1[[#This Row],[Invoice Date]]) + IF(YEAR(Table1[[#This Row],[Invoice Date]])=2021, 52, 0)</f>
        <v>68</v>
      </c>
    </row>
    <row r="3613" spans="2:17" ht="14.25" customHeight="1" x14ac:dyDescent="0.3">
      <c r="B3613" s="4" t="s">
        <v>61</v>
      </c>
      <c r="C3613" s="33">
        <v>1185731</v>
      </c>
      <c r="D3613" s="5">
        <v>44297</v>
      </c>
      <c r="E3613" s="4" t="s">
        <v>15</v>
      </c>
      <c r="F3613" s="4" t="s">
        <v>131</v>
      </c>
      <c r="G3613" s="4" t="s">
        <v>132</v>
      </c>
      <c r="H3613" s="6" t="s">
        <v>19</v>
      </c>
      <c r="I3613" s="7">
        <v>45</v>
      </c>
      <c r="J3613" s="8">
        <v>225</v>
      </c>
      <c r="K3613" s="9">
        <v>101250</v>
      </c>
      <c r="L3613" s="9">
        <v>45562.5</v>
      </c>
      <c r="M3613" s="10">
        <v>0.45</v>
      </c>
      <c r="N3613" s="4" t="s">
        <v>18</v>
      </c>
      <c r="O3613" s="4" t="str">
        <f>TEXT(Table1[[#This Row],[Invoice Date]],"yyyy")</f>
        <v>2021</v>
      </c>
      <c r="P3613" s="4" t="str">
        <f>TEXT(Table1[[#This Row],[Invoice Date]],"mmm")</f>
        <v>Apr</v>
      </c>
      <c r="Q3613" s="27">
        <f>WEEKNUM(Table1[[#This Row],[Invoice Date]]) + IF(YEAR(Table1[[#This Row],[Invoice Date]])=2021, 52, 0)</f>
        <v>68</v>
      </c>
    </row>
    <row r="3614" spans="2:17" ht="14.25" customHeight="1" x14ac:dyDescent="0.3">
      <c r="B3614" s="4" t="s">
        <v>61</v>
      </c>
      <c r="C3614" s="33">
        <v>1185731</v>
      </c>
      <c r="D3614" s="5">
        <v>44297</v>
      </c>
      <c r="E3614" s="4" t="s">
        <v>15</v>
      </c>
      <c r="F3614" s="4" t="s">
        <v>131</v>
      </c>
      <c r="G3614" s="4" t="s">
        <v>132</v>
      </c>
      <c r="H3614" s="6" t="s">
        <v>23</v>
      </c>
      <c r="I3614" s="7">
        <v>45</v>
      </c>
      <c r="J3614" s="8">
        <v>300</v>
      </c>
      <c r="K3614" s="9">
        <v>135000</v>
      </c>
      <c r="L3614" s="9">
        <v>53999.999999999993</v>
      </c>
      <c r="M3614" s="10">
        <v>0.39999999999999997</v>
      </c>
      <c r="N3614" s="4" t="s">
        <v>18</v>
      </c>
      <c r="O3614" s="4" t="str">
        <f>TEXT(Table1[[#This Row],[Invoice Date]],"yyyy")</f>
        <v>2021</v>
      </c>
      <c r="P3614" s="4" t="str">
        <f>TEXT(Table1[[#This Row],[Invoice Date]],"mmm")</f>
        <v>Apr</v>
      </c>
      <c r="Q3614" s="27">
        <f>WEEKNUM(Table1[[#This Row],[Invoice Date]]) + IF(YEAR(Table1[[#This Row],[Invoice Date]])=2021, 52, 0)</f>
        <v>68</v>
      </c>
    </row>
    <row r="3615" spans="2:17" ht="14.25" customHeight="1" x14ac:dyDescent="0.3">
      <c r="B3615" s="4" t="s">
        <v>34</v>
      </c>
      <c r="C3615" s="33">
        <v>1189833</v>
      </c>
      <c r="D3615" s="5">
        <v>44297</v>
      </c>
      <c r="E3615" s="4" t="s">
        <v>31</v>
      </c>
      <c r="F3615" s="4" t="s">
        <v>70</v>
      </c>
      <c r="G3615" s="4" t="s">
        <v>71</v>
      </c>
      <c r="H3615" s="6" t="s">
        <v>21</v>
      </c>
      <c r="I3615" s="7">
        <v>35</v>
      </c>
      <c r="J3615" s="8">
        <v>425</v>
      </c>
      <c r="K3615" s="9">
        <v>148750</v>
      </c>
      <c r="L3615" s="9">
        <v>52062.5</v>
      </c>
      <c r="M3615" s="10">
        <v>0.35</v>
      </c>
      <c r="N3615" s="4" t="s">
        <v>18</v>
      </c>
      <c r="O3615" s="4" t="str">
        <f>TEXT(Table1[[#This Row],[Invoice Date]],"yyyy")</f>
        <v>2021</v>
      </c>
      <c r="P3615" s="4" t="str">
        <f>TEXT(Table1[[#This Row],[Invoice Date]],"mmm")</f>
        <v>Apr</v>
      </c>
      <c r="Q3615" s="27">
        <f>WEEKNUM(Table1[[#This Row],[Invoice Date]]) + IF(YEAR(Table1[[#This Row],[Invoice Date]])=2021, 52, 0)</f>
        <v>68</v>
      </c>
    </row>
    <row r="3616" spans="2:17" ht="14.25" customHeight="1" x14ac:dyDescent="0.3">
      <c r="B3616" s="4" t="s">
        <v>34</v>
      </c>
      <c r="C3616" s="33">
        <v>1189833</v>
      </c>
      <c r="D3616" s="5">
        <v>44297</v>
      </c>
      <c r="E3616" s="4" t="s">
        <v>31</v>
      </c>
      <c r="F3616" s="4" t="s">
        <v>70</v>
      </c>
      <c r="G3616" s="4" t="s">
        <v>71</v>
      </c>
      <c r="H3616" s="6" t="s">
        <v>20</v>
      </c>
      <c r="I3616" s="7">
        <v>30.000000000000004</v>
      </c>
      <c r="J3616" s="8">
        <v>500</v>
      </c>
      <c r="K3616" s="9">
        <v>150000.00000000003</v>
      </c>
      <c r="L3616" s="9">
        <v>52500.000000000007</v>
      </c>
      <c r="M3616" s="10">
        <v>0.35</v>
      </c>
      <c r="N3616" s="4" t="s">
        <v>18</v>
      </c>
      <c r="O3616" s="4" t="str">
        <f>TEXT(Table1[[#This Row],[Invoice Date]],"yyyy")</f>
        <v>2021</v>
      </c>
      <c r="P3616" s="4" t="str">
        <f>TEXT(Table1[[#This Row],[Invoice Date]],"mmm")</f>
        <v>Apr</v>
      </c>
      <c r="Q3616" s="27">
        <f>WEEKNUM(Table1[[#This Row],[Invoice Date]]) + IF(YEAR(Table1[[#This Row],[Invoice Date]])=2021, 52, 0)</f>
        <v>68</v>
      </c>
    </row>
    <row r="3617" spans="2:17" ht="14.25" customHeight="1" x14ac:dyDescent="0.3">
      <c r="B3617" s="4" t="s">
        <v>30</v>
      </c>
      <c r="C3617" s="34">
        <v>1128299</v>
      </c>
      <c r="D3617" s="5">
        <v>44297</v>
      </c>
      <c r="E3617" s="4" t="s">
        <v>31</v>
      </c>
      <c r="F3617" s="4" t="s">
        <v>78</v>
      </c>
      <c r="G3617" s="4" t="s">
        <v>79</v>
      </c>
      <c r="H3617" s="6" t="s">
        <v>17</v>
      </c>
      <c r="I3617" s="7">
        <v>30.000000000000004</v>
      </c>
      <c r="J3617" s="8">
        <v>625</v>
      </c>
      <c r="K3617" s="9">
        <v>187500.00000000003</v>
      </c>
      <c r="L3617" s="9">
        <v>75000.000000000015</v>
      </c>
      <c r="M3617" s="10">
        <v>0.4</v>
      </c>
      <c r="N3617" s="4" t="s">
        <v>18</v>
      </c>
      <c r="O3617" s="4" t="str">
        <f>TEXT(Table1[[#This Row],[Invoice Date]],"yyyy")</f>
        <v>2021</v>
      </c>
      <c r="P3617" s="4" t="str">
        <f>TEXT(Table1[[#This Row],[Invoice Date]],"mmm")</f>
        <v>Apr</v>
      </c>
      <c r="Q3617" s="27">
        <f>WEEKNUM(Table1[[#This Row],[Invoice Date]]) + IF(YEAR(Table1[[#This Row],[Invoice Date]])=2021, 52, 0)</f>
        <v>68</v>
      </c>
    </row>
    <row r="3618" spans="2:17" ht="14.25" customHeight="1" x14ac:dyDescent="0.3">
      <c r="B3618" s="4" t="s">
        <v>34</v>
      </c>
      <c r="C3618" s="33">
        <v>1189833</v>
      </c>
      <c r="D3618" s="5">
        <v>44297</v>
      </c>
      <c r="E3618" s="4" t="s">
        <v>31</v>
      </c>
      <c r="F3618" s="4" t="s">
        <v>70</v>
      </c>
      <c r="G3618" s="4" t="s">
        <v>71</v>
      </c>
      <c r="H3618" s="6" t="s">
        <v>19</v>
      </c>
      <c r="I3618" s="7">
        <v>40</v>
      </c>
      <c r="J3618" s="8">
        <v>500</v>
      </c>
      <c r="K3618" s="9">
        <v>200000</v>
      </c>
      <c r="L3618" s="9">
        <v>60000</v>
      </c>
      <c r="M3618" s="10">
        <v>0.3</v>
      </c>
      <c r="N3618" s="4" t="s">
        <v>18</v>
      </c>
      <c r="O3618" s="4" t="str">
        <f>TEXT(Table1[[#This Row],[Invoice Date]],"yyyy")</f>
        <v>2021</v>
      </c>
      <c r="P3618" s="4" t="str">
        <f>TEXT(Table1[[#This Row],[Invoice Date]],"mmm")</f>
        <v>Apr</v>
      </c>
      <c r="Q3618" s="27">
        <f>WEEKNUM(Table1[[#This Row],[Invoice Date]]) + IF(YEAR(Table1[[#This Row],[Invoice Date]])=2021, 52, 0)</f>
        <v>68</v>
      </c>
    </row>
    <row r="3619" spans="2:17" ht="14.25" customHeight="1" x14ac:dyDescent="0.3">
      <c r="B3619" s="4" t="s">
        <v>34</v>
      </c>
      <c r="C3619" s="33">
        <v>1189833</v>
      </c>
      <c r="D3619" s="5">
        <v>44297</v>
      </c>
      <c r="E3619" s="4" t="s">
        <v>31</v>
      </c>
      <c r="F3619" s="4" t="s">
        <v>70</v>
      </c>
      <c r="G3619" s="4" t="s">
        <v>71</v>
      </c>
      <c r="H3619" s="6" t="s">
        <v>22</v>
      </c>
      <c r="I3619" s="7">
        <v>50</v>
      </c>
      <c r="J3619" s="8">
        <v>425</v>
      </c>
      <c r="K3619" s="9">
        <v>212500</v>
      </c>
      <c r="L3619" s="9">
        <v>63750</v>
      </c>
      <c r="M3619" s="10">
        <v>0.3</v>
      </c>
      <c r="N3619" s="4" t="s">
        <v>18</v>
      </c>
      <c r="O3619" s="4" t="str">
        <f>TEXT(Table1[[#This Row],[Invoice Date]],"yyyy")</f>
        <v>2021</v>
      </c>
      <c r="P3619" s="4" t="str">
        <f>TEXT(Table1[[#This Row],[Invoice Date]],"mmm")</f>
        <v>Apr</v>
      </c>
      <c r="Q3619" s="27">
        <f>WEEKNUM(Table1[[#This Row],[Invoice Date]]) + IF(YEAR(Table1[[#This Row],[Invoice Date]])=2021, 52, 0)</f>
        <v>68</v>
      </c>
    </row>
    <row r="3620" spans="2:17" ht="14.25" customHeight="1" x14ac:dyDescent="0.3">
      <c r="B3620" s="4" t="s">
        <v>34</v>
      </c>
      <c r="C3620" s="33">
        <v>1189833</v>
      </c>
      <c r="D3620" s="5">
        <v>44297</v>
      </c>
      <c r="E3620" s="4" t="s">
        <v>31</v>
      </c>
      <c r="F3620" s="4" t="s">
        <v>32</v>
      </c>
      <c r="G3620" s="4" t="s">
        <v>35</v>
      </c>
      <c r="H3620" s="6" t="s">
        <v>22</v>
      </c>
      <c r="I3620" s="7">
        <v>50</v>
      </c>
      <c r="J3620" s="8">
        <v>425</v>
      </c>
      <c r="K3620" s="9">
        <v>212500</v>
      </c>
      <c r="L3620" s="9">
        <v>116875.00000000001</v>
      </c>
      <c r="M3620" s="10">
        <v>0.55000000000000004</v>
      </c>
      <c r="N3620" s="4" t="s">
        <v>24</v>
      </c>
      <c r="O3620" s="4" t="str">
        <f>TEXT(Table1[[#This Row],[Invoice Date]],"yyyy")</f>
        <v>2021</v>
      </c>
      <c r="P3620" s="4" t="str">
        <f>TEXT(Table1[[#This Row],[Invoice Date]],"mmm")</f>
        <v>Apr</v>
      </c>
      <c r="Q3620" s="27">
        <f>WEEKNUM(Table1[[#This Row],[Invoice Date]]) + IF(YEAR(Table1[[#This Row],[Invoice Date]])=2021, 52, 0)</f>
        <v>68</v>
      </c>
    </row>
    <row r="3621" spans="2:17" ht="14.25" customHeight="1" x14ac:dyDescent="0.3">
      <c r="B3621" s="4" t="s">
        <v>34</v>
      </c>
      <c r="C3621" s="33">
        <v>1189833</v>
      </c>
      <c r="D3621" s="5">
        <v>44297</v>
      </c>
      <c r="E3621" s="4" t="s">
        <v>31</v>
      </c>
      <c r="F3621" s="4" t="s">
        <v>70</v>
      </c>
      <c r="G3621" s="4" t="s">
        <v>71</v>
      </c>
      <c r="H3621" s="6" t="s">
        <v>23</v>
      </c>
      <c r="I3621" s="7">
        <v>40</v>
      </c>
      <c r="J3621" s="8">
        <v>550</v>
      </c>
      <c r="K3621" s="9">
        <v>220000</v>
      </c>
      <c r="L3621" s="9">
        <v>55000</v>
      </c>
      <c r="M3621" s="10">
        <v>0.25</v>
      </c>
      <c r="N3621" s="4" t="s">
        <v>18</v>
      </c>
      <c r="O3621" s="4" t="str">
        <f>TEXT(Table1[[#This Row],[Invoice Date]],"yyyy")</f>
        <v>2021</v>
      </c>
      <c r="P3621" s="4" t="str">
        <f>TEXT(Table1[[#This Row],[Invoice Date]],"mmm")</f>
        <v>Apr</v>
      </c>
      <c r="Q3621" s="27">
        <f>WEEKNUM(Table1[[#This Row],[Invoice Date]]) + IF(YEAR(Table1[[#This Row],[Invoice Date]])=2021, 52, 0)</f>
        <v>68</v>
      </c>
    </row>
    <row r="3622" spans="2:17" ht="14.25" customHeight="1" x14ac:dyDescent="0.3">
      <c r="B3622" s="4" t="s">
        <v>61</v>
      </c>
      <c r="C3622" s="33">
        <v>1185731</v>
      </c>
      <c r="D3622" s="5">
        <v>44297</v>
      </c>
      <c r="E3622" s="4" t="s">
        <v>15</v>
      </c>
      <c r="F3622" s="4" t="s">
        <v>131</v>
      </c>
      <c r="G3622" s="4" t="s">
        <v>132</v>
      </c>
      <c r="H3622" s="6" t="s">
        <v>17</v>
      </c>
      <c r="I3622" s="7">
        <v>45</v>
      </c>
      <c r="J3622" s="8">
        <v>525</v>
      </c>
      <c r="K3622" s="9">
        <v>236250</v>
      </c>
      <c r="L3622" s="9">
        <v>106312.5</v>
      </c>
      <c r="M3622" s="10">
        <v>0.45</v>
      </c>
      <c r="N3622" s="4" t="s">
        <v>18</v>
      </c>
      <c r="O3622" s="4" t="str">
        <f>TEXT(Table1[[#This Row],[Invoice Date]],"yyyy")</f>
        <v>2021</v>
      </c>
      <c r="P3622" s="4" t="str">
        <f>TEXT(Table1[[#This Row],[Invoice Date]],"mmm")</f>
        <v>Apr</v>
      </c>
      <c r="Q3622" s="27">
        <f>WEEKNUM(Table1[[#This Row],[Invoice Date]]) + IF(YEAR(Table1[[#This Row],[Invoice Date]])=2021, 52, 0)</f>
        <v>68</v>
      </c>
    </row>
    <row r="3623" spans="2:17" ht="14.25" customHeight="1" x14ac:dyDescent="0.3">
      <c r="B3623" s="4" t="s">
        <v>26</v>
      </c>
      <c r="C3623" s="33">
        <v>1197831</v>
      </c>
      <c r="D3623" s="5">
        <v>44297</v>
      </c>
      <c r="E3623" s="4" t="s">
        <v>27</v>
      </c>
      <c r="F3623" s="4" t="s">
        <v>55</v>
      </c>
      <c r="G3623" s="4" t="s">
        <v>56</v>
      </c>
      <c r="H3623" s="6" t="s">
        <v>20</v>
      </c>
      <c r="I3623" s="7">
        <v>40</v>
      </c>
      <c r="J3623" s="8">
        <v>650</v>
      </c>
      <c r="K3623" s="9">
        <v>260000</v>
      </c>
      <c r="L3623" s="9">
        <v>103999.99999999999</v>
      </c>
      <c r="M3623" s="10">
        <v>0.39999999999999997</v>
      </c>
      <c r="N3623" s="4" t="s">
        <v>24</v>
      </c>
      <c r="O3623" s="4" t="str">
        <f>TEXT(Table1[[#This Row],[Invoice Date]],"yyyy")</f>
        <v>2021</v>
      </c>
      <c r="P3623" s="4" t="str">
        <f>TEXT(Table1[[#This Row],[Invoice Date]],"mmm")</f>
        <v>Apr</v>
      </c>
      <c r="Q3623" s="27">
        <f>WEEKNUM(Table1[[#This Row],[Invoice Date]]) + IF(YEAR(Table1[[#This Row],[Invoice Date]])=2021, 52, 0)</f>
        <v>68</v>
      </c>
    </row>
    <row r="3624" spans="2:17" ht="14.25" customHeight="1" x14ac:dyDescent="0.3">
      <c r="B3624" s="4" t="s">
        <v>34</v>
      </c>
      <c r="C3624" s="33">
        <v>1189833</v>
      </c>
      <c r="D3624" s="5">
        <v>44297</v>
      </c>
      <c r="E3624" s="4" t="s">
        <v>31</v>
      </c>
      <c r="F3624" s="4" t="s">
        <v>70</v>
      </c>
      <c r="G3624" s="4" t="s">
        <v>71</v>
      </c>
      <c r="H3624" s="6" t="s">
        <v>17</v>
      </c>
      <c r="I3624" s="7">
        <v>40</v>
      </c>
      <c r="J3624" s="8">
        <v>800</v>
      </c>
      <c r="K3624" s="9">
        <v>320000</v>
      </c>
      <c r="L3624" s="9">
        <v>160000</v>
      </c>
      <c r="M3624" s="10">
        <v>0.5</v>
      </c>
      <c r="N3624" s="4" t="s">
        <v>18</v>
      </c>
      <c r="O3624" s="4" t="str">
        <f>TEXT(Table1[[#This Row],[Invoice Date]],"yyyy")</f>
        <v>2021</v>
      </c>
      <c r="P3624" s="4" t="str">
        <f>TEXT(Table1[[#This Row],[Invoice Date]],"mmm")</f>
        <v>Apr</v>
      </c>
      <c r="Q3624" s="27">
        <f>WEEKNUM(Table1[[#This Row],[Invoice Date]]) + IF(YEAR(Table1[[#This Row],[Invoice Date]])=2021, 52, 0)</f>
        <v>68</v>
      </c>
    </row>
    <row r="3625" spans="2:17" ht="14.25" customHeight="1" x14ac:dyDescent="0.3">
      <c r="B3625" s="4" t="s">
        <v>14</v>
      </c>
      <c r="C3625" s="33">
        <v>1185732</v>
      </c>
      <c r="D3625" s="5">
        <v>44298</v>
      </c>
      <c r="E3625" s="4" t="s">
        <v>36</v>
      </c>
      <c r="F3625" s="4" t="s">
        <v>108</v>
      </c>
      <c r="G3625" s="4" t="s">
        <v>109</v>
      </c>
      <c r="H3625" s="6" t="s">
        <v>21</v>
      </c>
      <c r="I3625" s="7">
        <v>34</v>
      </c>
      <c r="J3625" s="8">
        <v>20</v>
      </c>
      <c r="K3625" s="9">
        <v>680</v>
      </c>
      <c r="L3625" s="9">
        <v>292.39999999999998</v>
      </c>
      <c r="M3625" s="10">
        <v>0.43</v>
      </c>
      <c r="N3625" s="4" t="s">
        <v>83</v>
      </c>
      <c r="O3625" s="4" t="str">
        <f>TEXT(Table1[[#This Row],[Invoice Date]],"yyyy")</f>
        <v>2021</v>
      </c>
      <c r="P3625" s="4" t="str">
        <f>TEXT(Table1[[#This Row],[Invoice Date]],"mmm")</f>
        <v>Apr</v>
      </c>
      <c r="Q3625" s="27">
        <f>WEEKNUM(Table1[[#This Row],[Invoice Date]]) + IF(YEAR(Table1[[#This Row],[Invoice Date]])=2021, 52, 0)</f>
        <v>68</v>
      </c>
    </row>
    <row r="3626" spans="2:17" ht="14.25" customHeight="1" x14ac:dyDescent="0.3">
      <c r="B3626" s="4" t="s">
        <v>14</v>
      </c>
      <c r="C3626" s="33">
        <v>1185732</v>
      </c>
      <c r="D3626" s="5">
        <v>44298</v>
      </c>
      <c r="E3626" s="4" t="s">
        <v>36</v>
      </c>
      <c r="F3626" s="4" t="s">
        <v>108</v>
      </c>
      <c r="G3626" s="4" t="s">
        <v>109</v>
      </c>
      <c r="H3626" s="6" t="s">
        <v>20</v>
      </c>
      <c r="I3626" s="7">
        <v>29</v>
      </c>
      <c r="J3626" s="8">
        <v>45</v>
      </c>
      <c r="K3626" s="9">
        <v>1305</v>
      </c>
      <c r="L3626" s="9">
        <v>522</v>
      </c>
      <c r="M3626" s="10">
        <v>0.4</v>
      </c>
      <c r="N3626" s="4" t="s">
        <v>83</v>
      </c>
      <c r="O3626" s="4" t="str">
        <f>TEXT(Table1[[#This Row],[Invoice Date]],"yyyy")</f>
        <v>2021</v>
      </c>
      <c r="P3626" s="4" t="str">
        <f>TEXT(Table1[[#This Row],[Invoice Date]],"mmm")</f>
        <v>Apr</v>
      </c>
      <c r="Q3626" s="27">
        <f>WEEKNUM(Table1[[#This Row],[Invoice Date]]) + IF(YEAR(Table1[[#This Row],[Invoice Date]])=2021, 52, 0)</f>
        <v>68</v>
      </c>
    </row>
    <row r="3627" spans="2:17" ht="14.25" customHeight="1" x14ac:dyDescent="0.3">
      <c r="B3627" s="4" t="s">
        <v>14</v>
      </c>
      <c r="C3627" s="33">
        <v>1185732</v>
      </c>
      <c r="D3627" s="5">
        <v>44298</v>
      </c>
      <c r="E3627" s="4" t="s">
        <v>36</v>
      </c>
      <c r="F3627" s="4" t="s">
        <v>108</v>
      </c>
      <c r="G3627" s="4" t="s">
        <v>109</v>
      </c>
      <c r="H3627" s="6" t="s">
        <v>22</v>
      </c>
      <c r="I3627" s="7">
        <v>56</v>
      </c>
      <c r="J3627" s="8">
        <v>29</v>
      </c>
      <c r="K3627" s="9">
        <v>1624</v>
      </c>
      <c r="L3627" s="9">
        <v>747.04</v>
      </c>
      <c r="M3627" s="10">
        <v>0.45999999999999996</v>
      </c>
      <c r="N3627" s="4" t="s">
        <v>83</v>
      </c>
      <c r="O3627" s="4" t="str">
        <f>TEXT(Table1[[#This Row],[Invoice Date]],"yyyy")</f>
        <v>2021</v>
      </c>
      <c r="P3627" s="4" t="str">
        <f>TEXT(Table1[[#This Row],[Invoice Date]],"mmm")</f>
        <v>Apr</v>
      </c>
      <c r="Q3627" s="27">
        <f>WEEKNUM(Table1[[#This Row],[Invoice Date]]) + IF(YEAR(Table1[[#This Row],[Invoice Date]])=2021, 52, 0)</f>
        <v>68</v>
      </c>
    </row>
    <row r="3628" spans="2:17" ht="14.25" customHeight="1" x14ac:dyDescent="0.3">
      <c r="B3628" s="4" t="s">
        <v>14</v>
      </c>
      <c r="C3628" s="33">
        <v>1185732</v>
      </c>
      <c r="D3628" s="5">
        <v>44298</v>
      </c>
      <c r="E3628" s="4" t="s">
        <v>36</v>
      </c>
      <c r="F3628" s="4" t="s">
        <v>108</v>
      </c>
      <c r="G3628" s="4" t="s">
        <v>109</v>
      </c>
      <c r="H3628" s="6" t="s">
        <v>19</v>
      </c>
      <c r="I3628" s="7">
        <v>39</v>
      </c>
      <c r="J3628" s="8">
        <v>42</v>
      </c>
      <c r="K3628" s="9">
        <v>1638</v>
      </c>
      <c r="L3628" s="9">
        <v>671.57999999999993</v>
      </c>
      <c r="M3628" s="10">
        <v>0.41</v>
      </c>
      <c r="N3628" s="4" t="s">
        <v>83</v>
      </c>
      <c r="O3628" s="4" t="str">
        <f>TEXT(Table1[[#This Row],[Invoice Date]],"yyyy")</f>
        <v>2021</v>
      </c>
      <c r="P3628" s="4" t="str">
        <f>TEXT(Table1[[#This Row],[Invoice Date]],"mmm")</f>
        <v>Apr</v>
      </c>
      <c r="Q3628" s="27">
        <f>WEEKNUM(Table1[[#This Row],[Invoice Date]]) + IF(YEAR(Table1[[#This Row],[Invoice Date]])=2021, 52, 0)</f>
        <v>68</v>
      </c>
    </row>
    <row r="3629" spans="2:17" ht="14.25" customHeight="1" x14ac:dyDescent="0.3">
      <c r="B3629" s="4" t="s">
        <v>14</v>
      </c>
      <c r="C3629" s="33">
        <v>1185732</v>
      </c>
      <c r="D3629" s="5">
        <v>44298</v>
      </c>
      <c r="E3629" s="4" t="s">
        <v>36</v>
      </c>
      <c r="F3629" s="4" t="s">
        <v>108</v>
      </c>
      <c r="G3629" s="4" t="s">
        <v>109</v>
      </c>
      <c r="H3629" s="6" t="s">
        <v>23</v>
      </c>
      <c r="I3629" s="7">
        <v>48</v>
      </c>
      <c r="J3629" s="8">
        <v>61</v>
      </c>
      <c r="K3629" s="9">
        <v>2928</v>
      </c>
      <c r="L3629" s="9">
        <v>1551.8400000000001</v>
      </c>
      <c r="M3629" s="10">
        <v>0.53</v>
      </c>
      <c r="N3629" s="4" t="s">
        <v>83</v>
      </c>
      <c r="O3629" s="4" t="str">
        <f>TEXT(Table1[[#This Row],[Invoice Date]],"yyyy")</f>
        <v>2021</v>
      </c>
      <c r="P3629" s="4" t="str">
        <f>TEXT(Table1[[#This Row],[Invoice Date]],"mmm")</f>
        <v>Apr</v>
      </c>
      <c r="Q3629" s="27">
        <f>WEEKNUM(Table1[[#This Row],[Invoice Date]]) + IF(YEAR(Table1[[#This Row],[Invoice Date]])=2021, 52, 0)</f>
        <v>68</v>
      </c>
    </row>
    <row r="3630" spans="2:17" ht="14.25" customHeight="1" x14ac:dyDescent="0.3">
      <c r="B3630" s="4" t="s">
        <v>14</v>
      </c>
      <c r="C3630" s="33">
        <v>1185732</v>
      </c>
      <c r="D3630" s="5">
        <v>44298</v>
      </c>
      <c r="E3630" s="4" t="s">
        <v>36</v>
      </c>
      <c r="F3630" s="4" t="s">
        <v>108</v>
      </c>
      <c r="G3630" s="4" t="s">
        <v>109</v>
      </c>
      <c r="H3630" s="6" t="s">
        <v>17</v>
      </c>
      <c r="I3630" s="7">
        <v>38</v>
      </c>
      <c r="J3630" s="8">
        <v>113</v>
      </c>
      <c r="K3630" s="9">
        <v>4294</v>
      </c>
      <c r="L3630" s="9">
        <v>1975.2399999999998</v>
      </c>
      <c r="M3630" s="10">
        <v>0.45999999999999996</v>
      </c>
      <c r="N3630" s="4" t="s">
        <v>83</v>
      </c>
      <c r="O3630" s="4" t="str">
        <f>TEXT(Table1[[#This Row],[Invoice Date]],"yyyy")</f>
        <v>2021</v>
      </c>
      <c r="P3630" s="4" t="str">
        <f>TEXT(Table1[[#This Row],[Invoice Date]],"mmm")</f>
        <v>Apr</v>
      </c>
      <c r="Q3630" s="27">
        <f>WEEKNUM(Table1[[#This Row],[Invoice Date]]) + IF(YEAR(Table1[[#This Row],[Invoice Date]])=2021, 52, 0)</f>
        <v>68</v>
      </c>
    </row>
    <row r="3631" spans="2:17" ht="14.25" customHeight="1" x14ac:dyDescent="0.3">
      <c r="B3631" s="4" t="s">
        <v>26</v>
      </c>
      <c r="C3631" s="33">
        <v>1197831</v>
      </c>
      <c r="D3631" s="5">
        <v>44298</v>
      </c>
      <c r="E3631" s="4" t="s">
        <v>27</v>
      </c>
      <c r="F3631" s="4" t="s">
        <v>55</v>
      </c>
      <c r="G3631" s="4" t="s">
        <v>56</v>
      </c>
      <c r="H3631" s="6" t="s">
        <v>21</v>
      </c>
      <c r="I3631" s="7">
        <v>29</v>
      </c>
      <c r="J3631" s="8">
        <v>198</v>
      </c>
      <c r="K3631" s="9">
        <v>5742</v>
      </c>
      <c r="L3631" s="9">
        <v>3215.5200000000004</v>
      </c>
      <c r="M3631" s="10">
        <v>0.56000000000000005</v>
      </c>
      <c r="N3631" s="4" t="s">
        <v>24</v>
      </c>
      <c r="O3631" s="4" t="str">
        <f>TEXT(Table1[[#This Row],[Invoice Date]],"yyyy")</f>
        <v>2021</v>
      </c>
      <c r="P3631" s="4" t="str">
        <f>TEXT(Table1[[#This Row],[Invoice Date]],"mmm")</f>
        <v>Apr</v>
      </c>
      <c r="Q3631" s="27">
        <f>WEEKNUM(Table1[[#This Row],[Invoice Date]]) + IF(YEAR(Table1[[#This Row],[Invoice Date]])=2021, 52, 0)</f>
        <v>68</v>
      </c>
    </row>
    <row r="3632" spans="2:17" ht="14.25" customHeight="1" x14ac:dyDescent="0.3">
      <c r="B3632" s="4" t="s">
        <v>26</v>
      </c>
      <c r="C3632" s="33">
        <v>1197831</v>
      </c>
      <c r="D3632" s="5">
        <v>44298</v>
      </c>
      <c r="E3632" s="4" t="s">
        <v>27</v>
      </c>
      <c r="F3632" s="4" t="s">
        <v>55</v>
      </c>
      <c r="G3632" s="4" t="s">
        <v>56</v>
      </c>
      <c r="H3632" s="6" t="s">
        <v>21</v>
      </c>
      <c r="I3632" s="7">
        <v>36</v>
      </c>
      <c r="J3632" s="8">
        <v>174</v>
      </c>
      <c r="K3632" s="9">
        <v>6264</v>
      </c>
      <c r="L3632" s="9">
        <v>3821.04</v>
      </c>
      <c r="M3632" s="10">
        <v>0.61</v>
      </c>
      <c r="N3632" s="4" t="s">
        <v>83</v>
      </c>
      <c r="O3632" s="4" t="str">
        <f>TEXT(Table1[[#This Row],[Invoice Date]],"yyyy")</f>
        <v>2021</v>
      </c>
      <c r="P3632" s="4" t="str">
        <f>TEXT(Table1[[#This Row],[Invoice Date]],"mmm")</f>
        <v>Apr</v>
      </c>
      <c r="Q3632" s="27">
        <f>WEEKNUM(Table1[[#This Row],[Invoice Date]]) + IF(YEAR(Table1[[#This Row],[Invoice Date]])=2021, 52, 0)</f>
        <v>68</v>
      </c>
    </row>
    <row r="3633" spans="2:17" ht="14.25" customHeight="1" x14ac:dyDescent="0.3">
      <c r="B3633" s="4" t="s">
        <v>34</v>
      </c>
      <c r="C3633" s="33">
        <v>1189833</v>
      </c>
      <c r="D3633" s="5">
        <v>44298</v>
      </c>
      <c r="E3633" s="4" t="s">
        <v>31</v>
      </c>
      <c r="F3633" s="4" t="s">
        <v>32</v>
      </c>
      <c r="G3633" s="4" t="s">
        <v>35</v>
      </c>
      <c r="H3633" s="6" t="s">
        <v>23</v>
      </c>
      <c r="I3633" s="7">
        <v>49</v>
      </c>
      <c r="J3633" s="8">
        <v>198</v>
      </c>
      <c r="K3633" s="9">
        <v>9702</v>
      </c>
      <c r="L3633" s="9">
        <v>2619.54</v>
      </c>
      <c r="M3633" s="10">
        <v>0.27</v>
      </c>
      <c r="N3633" s="4" t="s">
        <v>24</v>
      </c>
      <c r="O3633" s="4" t="str">
        <f>TEXT(Table1[[#This Row],[Invoice Date]],"yyyy")</f>
        <v>2021</v>
      </c>
      <c r="P3633" s="4" t="str">
        <f>TEXT(Table1[[#This Row],[Invoice Date]],"mmm")</f>
        <v>Apr</v>
      </c>
      <c r="Q3633" s="27">
        <f>WEEKNUM(Table1[[#This Row],[Invoice Date]]) + IF(YEAR(Table1[[#This Row],[Invoice Date]])=2021, 52, 0)</f>
        <v>68</v>
      </c>
    </row>
    <row r="3634" spans="2:17" ht="14.25" customHeight="1" x14ac:dyDescent="0.3">
      <c r="B3634" s="4" t="s">
        <v>34</v>
      </c>
      <c r="C3634" s="33">
        <v>1189833</v>
      </c>
      <c r="D3634" s="5">
        <v>44298</v>
      </c>
      <c r="E3634" s="4" t="s">
        <v>31</v>
      </c>
      <c r="F3634" s="4" t="s">
        <v>32</v>
      </c>
      <c r="G3634" s="4" t="s">
        <v>35</v>
      </c>
      <c r="H3634" s="6" t="s">
        <v>23</v>
      </c>
      <c r="I3634" s="7">
        <v>62</v>
      </c>
      <c r="J3634" s="8">
        <v>174</v>
      </c>
      <c r="K3634" s="9">
        <v>10788</v>
      </c>
      <c r="L3634" s="9">
        <v>3560.04</v>
      </c>
      <c r="M3634" s="10">
        <v>0.33</v>
      </c>
      <c r="N3634" s="4" t="s">
        <v>83</v>
      </c>
      <c r="O3634" s="4" t="str">
        <f>TEXT(Table1[[#This Row],[Invoice Date]],"yyyy")</f>
        <v>2021</v>
      </c>
      <c r="P3634" s="4" t="str">
        <f>TEXT(Table1[[#This Row],[Invoice Date]],"mmm")</f>
        <v>Apr</v>
      </c>
      <c r="Q3634" s="27">
        <f>WEEKNUM(Table1[[#This Row],[Invoice Date]]) + IF(YEAR(Table1[[#This Row],[Invoice Date]])=2021, 52, 0)</f>
        <v>68</v>
      </c>
    </row>
    <row r="3635" spans="2:17" ht="14.25" customHeight="1" x14ac:dyDescent="0.3">
      <c r="B3635" s="4" t="s">
        <v>14</v>
      </c>
      <c r="C3635" s="33">
        <v>1185732</v>
      </c>
      <c r="D3635" s="5">
        <v>44298</v>
      </c>
      <c r="E3635" s="4" t="s">
        <v>36</v>
      </c>
      <c r="F3635" s="4" t="s">
        <v>108</v>
      </c>
      <c r="G3635" s="4" t="s">
        <v>109</v>
      </c>
      <c r="H3635" s="6" t="s">
        <v>21</v>
      </c>
      <c r="I3635" s="7">
        <v>35</v>
      </c>
      <c r="J3635" s="8">
        <v>75</v>
      </c>
      <c r="K3635" s="9">
        <v>26250</v>
      </c>
      <c r="L3635" s="9">
        <v>7875</v>
      </c>
      <c r="M3635" s="10">
        <v>0.3</v>
      </c>
      <c r="N3635" s="4" t="s">
        <v>83</v>
      </c>
      <c r="O3635" s="4" t="str">
        <f>TEXT(Table1[[#This Row],[Invoice Date]],"yyyy")</f>
        <v>2021</v>
      </c>
      <c r="P3635" s="4" t="str">
        <f>TEXT(Table1[[#This Row],[Invoice Date]],"mmm")</f>
        <v>Apr</v>
      </c>
      <c r="Q3635" s="27">
        <f>WEEKNUM(Table1[[#This Row],[Invoice Date]]) + IF(YEAR(Table1[[#This Row],[Invoice Date]])=2021, 52, 0)</f>
        <v>68</v>
      </c>
    </row>
    <row r="3636" spans="2:17" ht="14.25" customHeight="1" x14ac:dyDescent="0.3">
      <c r="B3636" s="4" t="s">
        <v>14</v>
      </c>
      <c r="C3636" s="33">
        <v>1185732</v>
      </c>
      <c r="D3636" s="5">
        <v>44298</v>
      </c>
      <c r="E3636" s="4" t="s">
        <v>36</v>
      </c>
      <c r="F3636" s="4" t="s">
        <v>108</v>
      </c>
      <c r="G3636" s="4" t="s">
        <v>109</v>
      </c>
      <c r="H3636" s="6" t="s">
        <v>20</v>
      </c>
      <c r="I3636" s="7">
        <v>30.000000000000004</v>
      </c>
      <c r="J3636" s="8">
        <v>150</v>
      </c>
      <c r="K3636" s="9">
        <v>45000.000000000007</v>
      </c>
      <c r="L3636" s="9">
        <v>13500.000000000002</v>
      </c>
      <c r="M3636" s="10">
        <v>0.3</v>
      </c>
      <c r="N3636" s="4" t="s">
        <v>83</v>
      </c>
      <c r="O3636" s="4" t="str">
        <f>TEXT(Table1[[#This Row],[Invoice Date]],"yyyy")</f>
        <v>2021</v>
      </c>
      <c r="P3636" s="4" t="str">
        <f>TEXT(Table1[[#This Row],[Invoice Date]],"mmm")</f>
        <v>Apr</v>
      </c>
      <c r="Q3636" s="27">
        <f>WEEKNUM(Table1[[#This Row],[Invoice Date]]) + IF(YEAR(Table1[[#This Row],[Invoice Date]])=2021, 52, 0)</f>
        <v>68</v>
      </c>
    </row>
    <row r="3637" spans="2:17" ht="14.25" customHeight="1" x14ac:dyDescent="0.3">
      <c r="B3637" s="4" t="s">
        <v>14</v>
      </c>
      <c r="C3637" s="33">
        <v>1185732</v>
      </c>
      <c r="D3637" s="5">
        <v>44298</v>
      </c>
      <c r="E3637" s="4" t="s">
        <v>36</v>
      </c>
      <c r="F3637" s="4" t="s">
        <v>108</v>
      </c>
      <c r="G3637" s="4" t="s">
        <v>109</v>
      </c>
      <c r="H3637" s="6" t="s">
        <v>22</v>
      </c>
      <c r="I3637" s="7">
        <v>60</v>
      </c>
      <c r="J3637" s="8">
        <v>100</v>
      </c>
      <c r="K3637" s="9">
        <v>60000</v>
      </c>
      <c r="L3637" s="9">
        <v>21000</v>
      </c>
      <c r="M3637" s="10">
        <v>0.35</v>
      </c>
      <c r="N3637" s="4" t="s">
        <v>83</v>
      </c>
      <c r="O3637" s="4" t="str">
        <f>TEXT(Table1[[#This Row],[Invoice Date]],"yyyy")</f>
        <v>2021</v>
      </c>
      <c r="P3637" s="4" t="str">
        <f>TEXT(Table1[[#This Row],[Invoice Date]],"mmm")</f>
        <v>Apr</v>
      </c>
      <c r="Q3637" s="27">
        <f>WEEKNUM(Table1[[#This Row],[Invoice Date]]) + IF(YEAR(Table1[[#This Row],[Invoice Date]])=2021, 52, 0)</f>
        <v>68</v>
      </c>
    </row>
    <row r="3638" spans="2:17" ht="14.25" customHeight="1" x14ac:dyDescent="0.3">
      <c r="B3638" s="4" t="s">
        <v>14</v>
      </c>
      <c r="C3638" s="33">
        <v>1185732</v>
      </c>
      <c r="D3638" s="5">
        <v>44298</v>
      </c>
      <c r="E3638" s="4" t="s">
        <v>36</v>
      </c>
      <c r="F3638" s="4" t="s">
        <v>108</v>
      </c>
      <c r="G3638" s="4" t="s">
        <v>109</v>
      </c>
      <c r="H3638" s="6" t="s">
        <v>19</v>
      </c>
      <c r="I3638" s="7">
        <v>40</v>
      </c>
      <c r="J3638" s="8">
        <v>150</v>
      </c>
      <c r="K3638" s="9">
        <v>60000</v>
      </c>
      <c r="L3638" s="9">
        <v>18000</v>
      </c>
      <c r="M3638" s="10">
        <v>0.3</v>
      </c>
      <c r="N3638" s="4" t="s">
        <v>83</v>
      </c>
      <c r="O3638" s="4" t="str">
        <f>TEXT(Table1[[#This Row],[Invoice Date]],"yyyy")</f>
        <v>2021</v>
      </c>
      <c r="P3638" s="4" t="str">
        <f>TEXT(Table1[[#This Row],[Invoice Date]],"mmm")</f>
        <v>Apr</v>
      </c>
      <c r="Q3638" s="27">
        <f>WEEKNUM(Table1[[#This Row],[Invoice Date]]) + IF(YEAR(Table1[[#This Row],[Invoice Date]])=2021, 52, 0)</f>
        <v>68</v>
      </c>
    </row>
    <row r="3639" spans="2:17" ht="14.25" customHeight="1" x14ac:dyDescent="0.3">
      <c r="B3639" s="4" t="s">
        <v>14</v>
      </c>
      <c r="C3639" s="33">
        <v>1185732</v>
      </c>
      <c r="D3639" s="5">
        <v>44298</v>
      </c>
      <c r="E3639" s="4" t="s">
        <v>36</v>
      </c>
      <c r="F3639" s="4" t="s">
        <v>108</v>
      </c>
      <c r="G3639" s="4" t="s">
        <v>109</v>
      </c>
      <c r="H3639" s="6" t="s">
        <v>23</v>
      </c>
      <c r="I3639" s="7">
        <v>50</v>
      </c>
      <c r="J3639" s="8">
        <v>225</v>
      </c>
      <c r="K3639" s="9">
        <v>112500</v>
      </c>
      <c r="L3639" s="9">
        <v>45000</v>
      </c>
      <c r="M3639" s="10">
        <v>0.4</v>
      </c>
      <c r="N3639" s="4" t="s">
        <v>83</v>
      </c>
      <c r="O3639" s="4" t="str">
        <f>TEXT(Table1[[#This Row],[Invoice Date]],"yyyy")</f>
        <v>2021</v>
      </c>
      <c r="P3639" s="4" t="str">
        <f>TEXT(Table1[[#This Row],[Invoice Date]],"mmm")</f>
        <v>Apr</v>
      </c>
      <c r="Q3639" s="27">
        <f>WEEKNUM(Table1[[#This Row],[Invoice Date]]) + IF(YEAR(Table1[[#This Row],[Invoice Date]])=2021, 52, 0)</f>
        <v>68</v>
      </c>
    </row>
    <row r="3640" spans="2:17" ht="14.25" customHeight="1" x14ac:dyDescent="0.3">
      <c r="B3640" s="4" t="s">
        <v>14</v>
      </c>
      <c r="C3640" s="33">
        <v>1185732</v>
      </c>
      <c r="D3640" s="5">
        <v>44298</v>
      </c>
      <c r="E3640" s="4" t="s">
        <v>36</v>
      </c>
      <c r="F3640" s="4" t="s">
        <v>108</v>
      </c>
      <c r="G3640" s="4" t="s">
        <v>109</v>
      </c>
      <c r="H3640" s="6" t="s">
        <v>17</v>
      </c>
      <c r="I3640" s="7">
        <v>40</v>
      </c>
      <c r="J3640" s="8">
        <v>450</v>
      </c>
      <c r="K3640" s="9">
        <v>180000</v>
      </c>
      <c r="L3640" s="9">
        <v>62999.999999999993</v>
      </c>
      <c r="M3640" s="10">
        <v>0.35</v>
      </c>
      <c r="N3640" s="4" t="s">
        <v>83</v>
      </c>
      <c r="O3640" s="4" t="str">
        <f>TEXT(Table1[[#This Row],[Invoice Date]],"yyyy")</f>
        <v>2021</v>
      </c>
      <c r="P3640" s="4" t="str">
        <f>TEXT(Table1[[#This Row],[Invoice Date]],"mmm")</f>
        <v>Apr</v>
      </c>
      <c r="Q3640" s="27">
        <f>WEEKNUM(Table1[[#This Row],[Invoice Date]]) + IF(YEAR(Table1[[#This Row],[Invoice Date]])=2021, 52, 0)</f>
        <v>68</v>
      </c>
    </row>
    <row r="3641" spans="2:17" ht="14.25" customHeight="1" x14ac:dyDescent="0.3">
      <c r="B3641" s="4" t="s">
        <v>26</v>
      </c>
      <c r="C3641" s="33">
        <v>1197831</v>
      </c>
      <c r="D3641" s="5">
        <v>44298</v>
      </c>
      <c r="E3641" s="4" t="s">
        <v>27</v>
      </c>
      <c r="F3641" s="4" t="s">
        <v>55</v>
      </c>
      <c r="G3641" s="4" t="s">
        <v>56</v>
      </c>
      <c r="H3641" s="6" t="s">
        <v>21</v>
      </c>
      <c r="I3641" s="7">
        <v>40</v>
      </c>
      <c r="J3641" s="8">
        <v>600</v>
      </c>
      <c r="K3641" s="9">
        <v>240000</v>
      </c>
      <c r="L3641" s="9">
        <v>120000</v>
      </c>
      <c r="M3641" s="10">
        <v>0.5</v>
      </c>
      <c r="N3641" s="4" t="s">
        <v>24</v>
      </c>
      <c r="O3641" s="4" t="str">
        <f>TEXT(Table1[[#This Row],[Invoice Date]],"yyyy")</f>
        <v>2021</v>
      </c>
      <c r="P3641" s="4" t="str">
        <f>TEXT(Table1[[#This Row],[Invoice Date]],"mmm")</f>
        <v>Apr</v>
      </c>
      <c r="Q3641" s="27">
        <f>WEEKNUM(Table1[[#This Row],[Invoice Date]]) + IF(YEAR(Table1[[#This Row],[Invoice Date]])=2021, 52, 0)</f>
        <v>68</v>
      </c>
    </row>
    <row r="3642" spans="2:17" ht="14.25" customHeight="1" x14ac:dyDescent="0.3">
      <c r="B3642" s="4" t="s">
        <v>34</v>
      </c>
      <c r="C3642" s="33">
        <v>1189833</v>
      </c>
      <c r="D3642" s="5">
        <v>44298</v>
      </c>
      <c r="E3642" s="4" t="s">
        <v>31</v>
      </c>
      <c r="F3642" s="4" t="s">
        <v>32</v>
      </c>
      <c r="G3642" s="4" t="s">
        <v>35</v>
      </c>
      <c r="H3642" s="6" t="s">
        <v>23</v>
      </c>
      <c r="I3642" s="7">
        <v>65</v>
      </c>
      <c r="J3642" s="8">
        <v>600</v>
      </c>
      <c r="K3642" s="9">
        <v>390000</v>
      </c>
      <c r="L3642" s="9">
        <v>78000</v>
      </c>
      <c r="M3642" s="10">
        <v>0.2</v>
      </c>
      <c r="N3642" s="4" t="s">
        <v>24</v>
      </c>
      <c r="O3642" s="4" t="str">
        <f>TEXT(Table1[[#This Row],[Invoice Date]],"yyyy")</f>
        <v>2021</v>
      </c>
      <c r="P3642" s="4" t="str">
        <f>TEXT(Table1[[#This Row],[Invoice Date]],"mmm")</f>
        <v>Apr</v>
      </c>
      <c r="Q3642" s="27">
        <f>WEEKNUM(Table1[[#This Row],[Invoice Date]]) + IF(YEAR(Table1[[#This Row],[Invoice Date]])=2021, 52, 0)</f>
        <v>68</v>
      </c>
    </row>
    <row r="3643" spans="2:17" ht="14.25" customHeight="1" x14ac:dyDescent="0.3">
      <c r="B3643" s="4" t="s">
        <v>34</v>
      </c>
      <c r="C3643" s="33">
        <v>1189833</v>
      </c>
      <c r="D3643" s="5">
        <v>44299</v>
      </c>
      <c r="E3643" s="4" t="s">
        <v>36</v>
      </c>
      <c r="F3643" s="4" t="s">
        <v>106</v>
      </c>
      <c r="G3643" s="4" t="s">
        <v>107</v>
      </c>
      <c r="H3643" s="6" t="s">
        <v>21</v>
      </c>
      <c r="I3643" s="7">
        <v>19</v>
      </c>
      <c r="J3643" s="8">
        <v>35</v>
      </c>
      <c r="K3643" s="9">
        <v>665</v>
      </c>
      <c r="L3643" s="9">
        <v>299.24999999999994</v>
      </c>
      <c r="M3643" s="10">
        <v>0.44999999999999996</v>
      </c>
      <c r="N3643" s="4" t="s">
        <v>83</v>
      </c>
      <c r="O3643" s="4" t="str">
        <f>TEXT(Table1[[#This Row],[Invoice Date]],"yyyy")</f>
        <v>2021</v>
      </c>
      <c r="P3643" s="4" t="str">
        <f>TEXT(Table1[[#This Row],[Invoice Date]],"mmm")</f>
        <v>Apr</v>
      </c>
      <c r="Q3643" s="27">
        <f>WEEKNUM(Table1[[#This Row],[Invoice Date]]) + IF(YEAR(Table1[[#This Row],[Invoice Date]])=2021, 52, 0)</f>
        <v>68</v>
      </c>
    </row>
    <row r="3644" spans="2:17" ht="14.25" customHeight="1" x14ac:dyDescent="0.3">
      <c r="B3644" s="4" t="s">
        <v>34</v>
      </c>
      <c r="C3644" s="33">
        <v>1189833</v>
      </c>
      <c r="D3644" s="5">
        <v>44299</v>
      </c>
      <c r="E3644" s="4" t="s">
        <v>36</v>
      </c>
      <c r="F3644" s="4" t="s">
        <v>106</v>
      </c>
      <c r="G3644" s="4" t="s">
        <v>107</v>
      </c>
      <c r="H3644" s="6" t="s">
        <v>20</v>
      </c>
      <c r="I3644" s="7">
        <v>14</v>
      </c>
      <c r="J3644" s="8">
        <v>60</v>
      </c>
      <c r="K3644" s="9">
        <v>840</v>
      </c>
      <c r="L3644" s="9">
        <v>420</v>
      </c>
      <c r="M3644" s="10">
        <v>0.5</v>
      </c>
      <c r="N3644" s="4" t="s">
        <v>83</v>
      </c>
      <c r="O3644" s="4" t="str">
        <f>TEXT(Table1[[#This Row],[Invoice Date]],"yyyy")</f>
        <v>2021</v>
      </c>
      <c r="P3644" s="4" t="str">
        <f>TEXT(Table1[[#This Row],[Invoice Date]],"mmm")</f>
        <v>Apr</v>
      </c>
      <c r="Q3644" s="27">
        <f>WEEKNUM(Table1[[#This Row],[Invoice Date]]) + IF(YEAR(Table1[[#This Row],[Invoice Date]])=2021, 52, 0)</f>
        <v>68</v>
      </c>
    </row>
    <row r="3645" spans="2:17" ht="14.25" customHeight="1" x14ac:dyDescent="0.3">
      <c r="B3645" s="4" t="s">
        <v>34</v>
      </c>
      <c r="C3645" s="33">
        <v>1189833</v>
      </c>
      <c r="D3645" s="5">
        <v>44299</v>
      </c>
      <c r="E3645" s="4" t="s">
        <v>36</v>
      </c>
      <c r="F3645" s="4" t="s">
        <v>106</v>
      </c>
      <c r="G3645" s="4" t="s">
        <v>107</v>
      </c>
      <c r="H3645" s="6" t="s">
        <v>19</v>
      </c>
      <c r="I3645" s="7">
        <v>25</v>
      </c>
      <c r="J3645" s="8">
        <v>58</v>
      </c>
      <c r="K3645" s="9">
        <v>1450</v>
      </c>
      <c r="L3645" s="9">
        <v>696</v>
      </c>
      <c r="M3645" s="10">
        <v>0.48</v>
      </c>
      <c r="N3645" s="4" t="s">
        <v>83</v>
      </c>
      <c r="O3645" s="4" t="str">
        <f>TEXT(Table1[[#This Row],[Invoice Date]],"yyyy")</f>
        <v>2021</v>
      </c>
      <c r="P3645" s="4" t="str">
        <f>TEXT(Table1[[#This Row],[Invoice Date]],"mmm")</f>
        <v>Apr</v>
      </c>
      <c r="Q3645" s="27">
        <f>WEEKNUM(Table1[[#This Row],[Invoice Date]]) + IF(YEAR(Table1[[#This Row],[Invoice Date]])=2021, 52, 0)</f>
        <v>68</v>
      </c>
    </row>
    <row r="3646" spans="2:17" ht="14.25" customHeight="1" x14ac:dyDescent="0.3">
      <c r="B3646" s="4" t="s">
        <v>34</v>
      </c>
      <c r="C3646" s="33">
        <v>1189833</v>
      </c>
      <c r="D3646" s="5">
        <v>44299</v>
      </c>
      <c r="E3646" s="4" t="s">
        <v>36</v>
      </c>
      <c r="F3646" s="4" t="s">
        <v>106</v>
      </c>
      <c r="G3646" s="4" t="s">
        <v>107</v>
      </c>
      <c r="H3646" s="6" t="s">
        <v>22</v>
      </c>
      <c r="I3646" s="7">
        <v>39</v>
      </c>
      <c r="J3646" s="8">
        <v>38</v>
      </c>
      <c r="K3646" s="9">
        <v>1482</v>
      </c>
      <c r="L3646" s="9">
        <v>726.18</v>
      </c>
      <c r="M3646" s="10">
        <v>0.49</v>
      </c>
      <c r="N3646" s="4" t="s">
        <v>83</v>
      </c>
      <c r="O3646" s="4" t="str">
        <f>TEXT(Table1[[#This Row],[Invoice Date]],"yyyy")</f>
        <v>2021</v>
      </c>
      <c r="P3646" s="4" t="str">
        <f>TEXT(Table1[[#This Row],[Invoice Date]],"mmm")</f>
        <v>Apr</v>
      </c>
      <c r="Q3646" s="27">
        <f>WEEKNUM(Table1[[#This Row],[Invoice Date]]) + IF(YEAR(Table1[[#This Row],[Invoice Date]])=2021, 52, 0)</f>
        <v>68</v>
      </c>
    </row>
    <row r="3647" spans="2:17" ht="14.25" customHeight="1" x14ac:dyDescent="0.3">
      <c r="B3647" s="4" t="s">
        <v>26</v>
      </c>
      <c r="C3647" s="33">
        <v>1197831</v>
      </c>
      <c r="D3647" s="5">
        <v>44299</v>
      </c>
      <c r="E3647" s="4" t="s">
        <v>48</v>
      </c>
      <c r="F3647" s="4" t="s">
        <v>90</v>
      </c>
      <c r="G3647" s="4" t="s">
        <v>91</v>
      </c>
      <c r="H3647" s="6" t="s">
        <v>22</v>
      </c>
      <c r="I3647" s="7">
        <v>38</v>
      </c>
      <c r="J3647" s="8">
        <v>56</v>
      </c>
      <c r="K3647" s="9">
        <v>2128</v>
      </c>
      <c r="L3647" s="9">
        <v>893.76</v>
      </c>
      <c r="M3647" s="10">
        <v>0.42</v>
      </c>
      <c r="N3647" s="4" t="s">
        <v>24</v>
      </c>
      <c r="O3647" s="4" t="str">
        <f>TEXT(Table1[[#This Row],[Invoice Date]],"yyyy")</f>
        <v>2021</v>
      </c>
      <c r="P3647" s="4" t="str">
        <f>TEXT(Table1[[#This Row],[Invoice Date]],"mmm")</f>
        <v>Apr</v>
      </c>
      <c r="Q3647" s="27">
        <f>WEEKNUM(Table1[[#This Row],[Invoice Date]]) + IF(YEAR(Table1[[#This Row],[Invoice Date]])=2021, 52, 0)</f>
        <v>68</v>
      </c>
    </row>
    <row r="3648" spans="2:17" ht="14.25" customHeight="1" x14ac:dyDescent="0.3">
      <c r="B3648" s="4" t="s">
        <v>34</v>
      </c>
      <c r="C3648" s="33">
        <v>1189833</v>
      </c>
      <c r="D3648" s="5">
        <v>44299</v>
      </c>
      <c r="E3648" s="4" t="s">
        <v>36</v>
      </c>
      <c r="F3648" s="4" t="s">
        <v>106</v>
      </c>
      <c r="G3648" s="4" t="s">
        <v>107</v>
      </c>
      <c r="H3648" s="6" t="s">
        <v>23</v>
      </c>
      <c r="I3648" s="7">
        <v>29</v>
      </c>
      <c r="J3648" s="8">
        <v>81</v>
      </c>
      <c r="K3648" s="9">
        <v>2349</v>
      </c>
      <c r="L3648" s="9">
        <v>1151.01</v>
      </c>
      <c r="M3648" s="10">
        <v>0.49</v>
      </c>
      <c r="N3648" s="4" t="s">
        <v>83</v>
      </c>
      <c r="O3648" s="4" t="str">
        <f>TEXT(Table1[[#This Row],[Invoice Date]],"yyyy")</f>
        <v>2021</v>
      </c>
      <c r="P3648" s="4" t="str">
        <f>TEXT(Table1[[#This Row],[Invoice Date]],"mmm")</f>
        <v>Apr</v>
      </c>
      <c r="Q3648" s="27">
        <f>WEEKNUM(Table1[[#This Row],[Invoice Date]]) + IF(YEAR(Table1[[#This Row],[Invoice Date]])=2021, 52, 0)</f>
        <v>68</v>
      </c>
    </row>
    <row r="3649" spans="2:17" ht="14.25" customHeight="1" x14ac:dyDescent="0.3">
      <c r="B3649" s="4" t="s">
        <v>26</v>
      </c>
      <c r="C3649" s="33">
        <v>1197831</v>
      </c>
      <c r="D3649" s="5">
        <v>44299</v>
      </c>
      <c r="E3649" s="4" t="s">
        <v>48</v>
      </c>
      <c r="F3649" s="4" t="s">
        <v>90</v>
      </c>
      <c r="G3649" s="4" t="s">
        <v>91</v>
      </c>
      <c r="H3649" s="6" t="s">
        <v>22</v>
      </c>
      <c r="I3649" s="7">
        <v>52</v>
      </c>
      <c r="J3649" s="8">
        <v>53</v>
      </c>
      <c r="K3649" s="9">
        <v>2756</v>
      </c>
      <c r="L3649" s="9">
        <v>1322.8799999999999</v>
      </c>
      <c r="M3649" s="10">
        <v>0.48</v>
      </c>
      <c r="N3649" s="4" t="s">
        <v>83</v>
      </c>
      <c r="O3649" s="4" t="str">
        <f>TEXT(Table1[[#This Row],[Invoice Date]],"yyyy")</f>
        <v>2021</v>
      </c>
      <c r="P3649" s="4" t="str">
        <f>TEXT(Table1[[#This Row],[Invoice Date]],"mmm")</f>
        <v>Apr</v>
      </c>
      <c r="Q3649" s="27">
        <f>WEEKNUM(Table1[[#This Row],[Invoice Date]]) + IF(YEAR(Table1[[#This Row],[Invoice Date]])=2021, 52, 0)</f>
        <v>68</v>
      </c>
    </row>
    <row r="3650" spans="2:17" ht="14.25" customHeight="1" x14ac:dyDescent="0.3">
      <c r="B3650" s="4" t="s">
        <v>26</v>
      </c>
      <c r="C3650" s="33">
        <v>1197831</v>
      </c>
      <c r="D3650" s="5">
        <v>44299</v>
      </c>
      <c r="E3650" s="4" t="s">
        <v>48</v>
      </c>
      <c r="F3650" s="4" t="s">
        <v>90</v>
      </c>
      <c r="G3650" s="4" t="s">
        <v>91</v>
      </c>
      <c r="H3650" s="6" t="s">
        <v>21</v>
      </c>
      <c r="I3650" s="7">
        <v>48</v>
      </c>
      <c r="J3650" s="8">
        <v>69</v>
      </c>
      <c r="K3650" s="9">
        <v>3312</v>
      </c>
      <c r="L3650" s="9">
        <v>1821.6000000000001</v>
      </c>
      <c r="M3650" s="10">
        <v>0.55000000000000004</v>
      </c>
      <c r="N3650" s="4" t="s">
        <v>83</v>
      </c>
      <c r="O3650" s="4" t="str">
        <f>TEXT(Table1[[#This Row],[Invoice Date]],"yyyy")</f>
        <v>2021</v>
      </c>
      <c r="P3650" s="4" t="str">
        <f>TEXT(Table1[[#This Row],[Invoice Date]],"mmm")</f>
        <v>Apr</v>
      </c>
      <c r="Q3650" s="27">
        <f>WEEKNUM(Table1[[#This Row],[Invoice Date]]) + IF(YEAR(Table1[[#This Row],[Invoice Date]])=2021, 52, 0)</f>
        <v>68</v>
      </c>
    </row>
    <row r="3651" spans="2:17" ht="14.25" customHeight="1" x14ac:dyDescent="0.3">
      <c r="B3651" s="4" t="s">
        <v>34</v>
      </c>
      <c r="C3651" s="33">
        <v>1189833</v>
      </c>
      <c r="D3651" s="5">
        <v>44299</v>
      </c>
      <c r="E3651" s="4" t="s">
        <v>36</v>
      </c>
      <c r="F3651" s="4" t="s">
        <v>106</v>
      </c>
      <c r="G3651" s="4" t="s">
        <v>107</v>
      </c>
      <c r="H3651" s="6" t="s">
        <v>17</v>
      </c>
      <c r="I3651" s="7">
        <v>24</v>
      </c>
      <c r="J3651" s="8">
        <v>150</v>
      </c>
      <c r="K3651" s="9">
        <v>3600</v>
      </c>
      <c r="L3651" s="9">
        <v>1619.9999999999998</v>
      </c>
      <c r="M3651" s="10">
        <v>0.44999999999999996</v>
      </c>
      <c r="N3651" s="4" t="s">
        <v>83</v>
      </c>
      <c r="O3651" s="4" t="str">
        <f>TEXT(Table1[[#This Row],[Invoice Date]],"yyyy")</f>
        <v>2021</v>
      </c>
      <c r="P3651" s="4" t="str">
        <f>TEXT(Table1[[#This Row],[Invoice Date]],"mmm")</f>
        <v>Apr</v>
      </c>
      <c r="Q3651" s="27">
        <f>WEEKNUM(Table1[[#This Row],[Invoice Date]]) + IF(YEAR(Table1[[#This Row],[Invoice Date]])=2021, 52, 0)</f>
        <v>68</v>
      </c>
    </row>
    <row r="3652" spans="2:17" ht="14.25" customHeight="1" x14ac:dyDescent="0.3">
      <c r="B3652" s="4" t="s">
        <v>26</v>
      </c>
      <c r="C3652" s="33">
        <v>1197831</v>
      </c>
      <c r="D3652" s="5">
        <v>44299</v>
      </c>
      <c r="E3652" s="4" t="s">
        <v>48</v>
      </c>
      <c r="F3652" s="4" t="s">
        <v>90</v>
      </c>
      <c r="G3652" s="4" t="s">
        <v>91</v>
      </c>
      <c r="H3652" s="6" t="s">
        <v>21</v>
      </c>
      <c r="I3652" s="7">
        <v>40</v>
      </c>
      <c r="J3652" s="8">
        <v>96</v>
      </c>
      <c r="K3652" s="9">
        <v>3840</v>
      </c>
      <c r="L3652" s="9">
        <v>1728</v>
      </c>
      <c r="M3652" s="10">
        <v>0.45</v>
      </c>
      <c r="N3652" s="4" t="s">
        <v>24</v>
      </c>
      <c r="O3652" s="4" t="str">
        <f>TEXT(Table1[[#This Row],[Invoice Date]],"yyyy")</f>
        <v>2021</v>
      </c>
      <c r="P3652" s="4" t="str">
        <f>TEXT(Table1[[#This Row],[Invoice Date]],"mmm")</f>
        <v>Apr</v>
      </c>
      <c r="Q3652" s="27">
        <f>WEEKNUM(Table1[[#This Row],[Invoice Date]]) + IF(YEAR(Table1[[#This Row],[Invoice Date]])=2021, 52, 0)</f>
        <v>68</v>
      </c>
    </row>
    <row r="3653" spans="2:17" ht="14.25" customHeight="1" x14ac:dyDescent="0.3">
      <c r="B3653" s="4" t="s">
        <v>26</v>
      </c>
      <c r="C3653" s="33">
        <v>1197831</v>
      </c>
      <c r="D3653" s="5">
        <v>44299</v>
      </c>
      <c r="E3653" s="4" t="s">
        <v>48</v>
      </c>
      <c r="F3653" s="4" t="s">
        <v>90</v>
      </c>
      <c r="G3653" s="4" t="s">
        <v>91</v>
      </c>
      <c r="H3653" s="6" t="s">
        <v>20</v>
      </c>
      <c r="I3653" s="7">
        <v>36</v>
      </c>
      <c r="J3653" s="8">
        <v>113</v>
      </c>
      <c r="K3653" s="9">
        <v>4068</v>
      </c>
      <c r="L3653" s="9">
        <v>1505.16</v>
      </c>
      <c r="M3653" s="10">
        <v>0.37</v>
      </c>
      <c r="N3653" s="4" t="s">
        <v>24</v>
      </c>
      <c r="O3653" s="4" t="str">
        <f>TEXT(Table1[[#This Row],[Invoice Date]],"yyyy")</f>
        <v>2021</v>
      </c>
      <c r="P3653" s="4" t="str">
        <f>TEXT(Table1[[#This Row],[Invoice Date]],"mmm")</f>
        <v>Apr</v>
      </c>
      <c r="Q3653" s="27">
        <f>WEEKNUM(Table1[[#This Row],[Invoice Date]]) + IF(YEAR(Table1[[#This Row],[Invoice Date]])=2021, 52, 0)</f>
        <v>68</v>
      </c>
    </row>
    <row r="3654" spans="2:17" ht="14.25" customHeight="1" x14ac:dyDescent="0.3">
      <c r="B3654" s="4" t="s">
        <v>26</v>
      </c>
      <c r="C3654" s="33">
        <v>1197831</v>
      </c>
      <c r="D3654" s="5">
        <v>44299</v>
      </c>
      <c r="E3654" s="4" t="s">
        <v>48</v>
      </c>
      <c r="F3654" s="4" t="s">
        <v>90</v>
      </c>
      <c r="G3654" s="4" t="s">
        <v>91</v>
      </c>
      <c r="H3654" s="6" t="s">
        <v>19</v>
      </c>
      <c r="I3654" s="7">
        <v>40</v>
      </c>
      <c r="J3654" s="8">
        <v>111</v>
      </c>
      <c r="K3654" s="9">
        <v>4440</v>
      </c>
      <c r="L3654" s="9">
        <v>1864.8000000000002</v>
      </c>
      <c r="M3654" s="10">
        <v>0.42000000000000004</v>
      </c>
      <c r="N3654" s="4" t="s">
        <v>24</v>
      </c>
      <c r="O3654" s="4" t="str">
        <f>TEXT(Table1[[#This Row],[Invoice Date]],"yyyy")</f>
        <v>2021</v>
      </c>
      <c r="P3654" s="4" t="str">
        <f>TEXT(Table1[[#This Row],[Invoice Date]],"mmm")</f>
        <v>Apr</v>
      </c>
      <c r="Q3654" s="27">
        <f>WEEKNUM(Table1[[#This Row],[Invoice Date]]) + IF(YEAR(Table1[[#This Row],[Invoice Date]])=2021, 52, 0)</f>
        <v>68</v>
      </c>
    </row>
    <row r="3655" spans="2:17" ht="14.25" customHeight="1" x14ac:dyDescent="0.3">
      <c r="B3655" s="4" t="s">
        <v>26</v>
      </c>
      <c r="C3655" s="33">
        <v>1197831</v>
      </c>
      <c r="D3655" s="5">
        <v>44299</v>
      </c>
      <c r="E3655" s="4" t="s">
        <v>48</v>
      </c>
      <c r="F3655" s="4" t="s">
        <v>90</v>
      </c>
      <c r="G3655" s="4" t="s">
        <v>91</v>
      </c>
      <c r="H3655" s="6" t="s">
        <v>19</v>
      </c>
      <c r="I3655" s="7">
        <v>51</v>
      </c>
      <c r="J3655" s="8">
        <v>88</v>
      </c>
      <c r="K3655" s="9">
        <v>4488</v>
      </c>
      <c r="L3655" s="9">
        <v>2244</v>
      </c>
      <c r="M3655" s="10">
        <v>0.5</v>
      </c>
      <c r="N3655" s="4" t="s">
        <v>83</v>
      </c>
      <c r="O3655" s="4" t="str">
        <f>TEXT(Table1[[#This Row],[Invoice Date]],"yyyy")</f>
        <v>2021</v>
      </c>
      <c r="P3655" s="4" t="str">
        <f>TEXT(Table1[[#This Row],[Invoice Date]],"mmm")</f>
        <v>Apr</v>
      </c>
      <c r="Q3655" s="27">
        <f>WEEKNUM(Table1[[#This Row],[Invoice Date]]) + IF(YEAR(Table1[[#This Row],[Invoice Date]])=2021, 52, 0)</f>
        <v>68</v>
      </c>
    </row>
    <row r="3656" spans="2:17" ht="14.25" customHeight="1" x14ac:dyDescent="0.3">
      <c r="B3656" s="4" t="s">
        <v>26</v>
      </c>
      <c r="C3656" s="33">
        <v>1197831</v>
      </c>
      <c r="D3656" s="5">
        <v>44299</v>
      </c>
      <c r="E3656" s="4" t="s">
        <v>27</v>
      </c>
      <c r="F3656" s="4" t="s">
        <v>55</v>
      </c>
      <c r="G3656" s="4" t="s">
        <v>56</v>
      </c>
      <c r="H3656" s="6" t="s">
        <v>22</v>
      </c>
      <c r="I3656" s="7">
        <v>30</v>
      </c>
      <c r="J3656" s="8">
        <v>150</v>
      </c>
      <c r="K3656" s="9">
        <v>4500</v>
      </c>
      <c r="L3656" s="9">
        <v>1754.9999999999998</v>
      </c>
      <c r="M3656" s="10">
        <v>0.38999999999999996</v>
      </c>
      <c r="N3656" s="4" t="s">
        <v>24</v>
      </c>
      <c r="O3656" s="4" t="str">
        <f>TEXT(Table1[[#This Row],[Invoice Date]],"yyyy")</f>
        <v>2021</v>
      </c>
      <c r="P3656" s="4" t="str">
        <f>TEXT(Table1[[#This Row],[Invoice Date]],"mmm")</f>
        <v>Apr</v>
      </c>
      <c r="Q3656" s="27">
        <f>WEEKNUM(Table1[[#This Row],[Invoice Date]]) + IF(YEAR(Table1[[#This Row],[Invoice Date]])=2021, 52, 0)</f>
        <v>68</v>
      </c>
    </row>
    <row r="3657" spans="2:17" ht="14.25" customHeight="1" x14ac:dyDescent="0.3">
      <c r="B3657" s="4" t="s">
        <v>26</v>
      </c>
      <c r="C3657" s="33">
        <v>1197831</v>
      </c>
      <c r="D3657" s="5">
        <v>44299</v>
      </c>
      <c r="E3657" s="4" t="s">
        <v>48</v>
      </c>
      <c r="F3657" s="4" t="s">
        <v>90</v>
      </c>
      <c r="G3657" s="4" t="s">
        <v>91</v>
      </c>
      <c r="H3657" s="6" t="s">
        <v>20</v>
      </c>
      <c r="I3657" s="7">
        <v>50</v>
      </c>
      <c r="J3657" s="8">
        <v>94</v>
      </c>
      <c r="K3657" s="9">
        <v>4700</v>
      </c>
      <c r="L3657" s="9">
        <v>2350</v>
      </c>
      <c r="M3657" s="10">
        <v>0.5</v>
      </c>
      <c r="N3657" s="4" t="s">
        <v>83</v>
      </c>
      <c r="O3657" s="4" t="str">
        <f>TEXT(Table1[[#This Row],[Invoice Date]],"yyyy")</f>
        <v>2021</v>
      </c>
      <c r="P3657" s="4" t="str">
        <f>TEXT(Table1[[#This Row],[Invoice Date]],"mmm")</f>
        <v>Apr</v>
      </c>
      <c r="Q3657" s="27">
        <f>WEEKNUM(Table1[[#This Row],[Invoice Date]]) + IF(YEAR(Table1[[#This Row],[Invoice Date]])=2021, 52, 0)</f>
        <v>68</v>
      </c>
    </row>
    <row r="3658" spans="2:17" ht="14.25" customHeight="1" x14ac:dyDescent="0.3">
      <c r="B3658" s="4" t="s">
        <v>26</v>
      </c>
      <c r="C3658" s="33">
        <v>1197831</v>
      </c>
      <c r="D3658" s="5">
        <v>44299</v>
      </c>
      <c r="E3658" s="4" t="s">
        <v>27</v>
      </c>
      <c r="F3658" s="4" t="s">
        <v>55</v>
      </c>
      <c r="G3658" s="4" t="s">
        <v>56</v>
      </c>
      <c r="H3658" s="6" t="s">
        <v>22</v>
      </c>
      <c r="I3658" s="7">
        <v>43</v>
      </c>
      <c r="J3658" s="8">
        <v>145</v>
      </c>
      <c r="K3658" s="9">
        <v>6235</v>
      </c>
      <c r="L3658" s="9">
        <v>2992.7999999999997</v>
      </c>
      <c r="M3658" s="10">
        <v>0.48</v>
      </c>
      <c r="N3658" s="4" t="s">
        <v>83</v>
      </c>
      <c r="O3658" s="4" t="str">
        <f>TEXT(Table1[[#This Row],[Invoice Date]],"yyyy")</f>
        <v>2021</v>
      </c>
      <c r="P3658" s="4" t="str">
        <f>TEXT(Table1[[#This Row],[Invoice Date]],"mmm")</f>
        <v>Apr</v>
      </c>
      <c r="Q3658" s="27">
        <f>WEEKNUM(Table1[[#This Row],[Invoice Date]]) + IF(YEAR(Table1[[#This Row],[Invoice Date]])=2021, 52, 0)</f>
        <v>68</v>
      </c>
    </row>
    <row r="3659" spans="2:17" ht="14.25" customHeight="1" x14ac:dyDescent="0.3">
      <c r="B3659" s="4" t="s">
        <v>26</v>
      </c>
      <c r="C3659" s="33">
        <v>1197831</v>
      </c>
      <c r="D3659" s="5">
        <v>44299</v>
      </c>
      <c r="E3659" s="4" t="s">
        <v>48</v>
      </c>
      <c r="F3659" s="4" t="s">
        <v>90</v>
      </c>
      <c r="G3659" s="4" t="s">
        <v>91</v>
      </c>
      <c r="H3659" s="6" t="s">
        <v>23</v>
      </c>
      <c r="I3659" s="7">
        <v>56</v>
      </c>
      <c r="J3659" s="8">
        <v>112</v>
      </c>
      <c r="K3659" s="9">
        <v>6272</v>
      </c>
      <c r="L3659" s="9">
        <v>1756.16</v>
      </c>
      <c r="M3659" s="10">
        <v>0.28000000000000003</v>
      </c>
      <c r="N3659" s="4" t="s">
        <v>24</v>
      </c>
      <c r="O3659" s="4" t="str">
        <f>TEXT(Table1[[#This Row],[Invoice Date]],"yyyy")</f>
        <v>2021</v>
      </c>
      <c r="P3659" s="4" t="str">
        <f>TEXT(Table1[[#This Row],[Invoice Date]],"mmm")</f>
        <v>Apr</v>
      </c>
      <c r="Q3659" s="27">
        <f>WEEKNUM(Table1[[#This Row],[Invoice Date]]) + IF(YEAR(Table1[[#This Row],[Invoice Date]])=2021, 52, 0)</f>
        <v>68</v>
      </c>
    </row>
    <row r="3660" spans="2:17" ht="14.25" customHeight="1" x14ac:dyDescent="0.3">
      <c r="B3660" s="4" t="s">
        <v>26</v>
      </c>
      <c r="C3660" s="33">
        <v>1197831</v>
      </c>
      <c r="D3660" s="5">
        <v>44299</v>
      </c>
      <c r="E3660" s="4" t="s">
        <v>48</v>
      </c>
      <c r="F3660" s="4" t="s">
        <v>90</v>
      </c>
      <c r="G3660" s="4" t="s">
        <v>91</v>
      </c>
      <c r="H3660" s="6" t="s">
        <v>17</v>
      </c>
      <c r="I3660" s="7">
        <v>45</v>
      </c>
      <c r="J3660" s="8">
        <v>142</v>
      </c>
      <c r="K3660" s="9">
        <v>6390</v>
      </c>
      <c r="L3660" s="9">
        <v>3258.9</v>
      </c>
      <c r="M3660" s="10">
        <v>0.51</v>
      </c>
      <c r="N3660" s="4" t="s">
        <v>83</v>
      </c>
      <c r="O3660" s="4" t="str">
        <f>TEXT(Table1[[#This Row],[Invoice Date]],"yyyy")</f>
        <v>2021</v>
      </c>
      <c r="P3660" s="4" t="str">
        <f>TEXT(Table1[[#This Row],[Invoice Date]],"mmm")</f>
        <v>Apr</v>
      </c>
      <c r="Q3660" s="27">
        <f>WEEKNUM(Table1[[#This Row],[Invoice Date]]) + IF(YEAR(Table1[[#This Row],[Invoice Date]])=2021, 52, 0)</f>
        <v>68</v>
      </c>
    </row>
    <row r="3661" spans="2:17" ht="14.25" customHeight="1" x14ac:dyDescent="0.3">
      <c r="B3661" s="4" t="s">
        <v>26</v>
      </c>
      <c r="C3661" s="33">
        <v>1197831</v>
      </c>
      <c r="D3661" s="5">
        <v>44299</v>
      </c>
      <c r="E3661" s="4" t="s">
        <v>48</v>
      </c>
      <c r="F3661" s="4" t="s">
        <v>90</v>
      </c>
      <c r="G3661" s="4" t="s">
        <v>91</v>
      </c>
      <c r="H3661" s="6" t="s">
        <v>23</v>
      </c>
      <c r="I3661" s="7">
        <v>63</v>
      </c>
      <c r="J3661" s="8">
        <v>105</v>
      </c>
      <c r="K3661" s="9">
        <v>6615</v>
      </c>
      <c r="L3661" s="9">
        <v>2646</v>
      </c>
      <c r="M3661" s="10">
        <v>0.4</v>
      </c>
      <c r="N3661" s="4" t="s">
        <v>83</v>
      </c>
      <c r="O3661" s="4" t="str">
        <f>TEXT(Table1[[#This Row],[Invoice Date]],"yyyy")</f>
        <v>2021</v>
      </c>
      <c r="P3661" s="4" t="str">
        <f>TEXT(Table1[[#This Row],[Invoice Date]],"mmm")</f>
        <v>Apr</v>
      </c>
      <c r="Q3661" s="27">
        <f>WEEKNUM(Table1[[#This Row],[Invoice Date]]) + IF(YEAR(Table1[[#This Row],[Invoice Date]])=2021, 52, 0)</f>
        <v>68</v>
      </c>
    </row>
    <row r="3662" spans="2:17" ht="14.25" customHeight="1" x14ac:dyDescent="0.3">
      <c r="B3662" s="4" t="s">
        <v>26</v>
      </c>
      <c r="C3662" s="33">
        <v>1197831</v>
      </c>
      <c r="D3662" s="5">
        <v>44299</v>
      </c>
      <c r="E3662" s="4" t="s">
        <v>48</v>
      </c>
      <c r="F3662" s="4" t="s">
        <v>90</v>
      </c>
      <c r="G3662" s="4" t="s">
        <v>91</v>
      </c>
      <c r="H3662" s="6" t="s">
        <v>17</v>
      </c>
      <c r="I3662" s="7">
        <v>37</v>
      </c>
      <c r="J3662" s="8">
        <v>179</v>
      </c>
      <c r="K3662" s="9">
        <v>6623</v>
      </c>
      <c r="L3662" s="9">
        <v>2847.8900000000003</v>
      </c>
      <c r="M3662" s="10">
        <v>0.43000000000000005</v>
      </c>
      <c r="N3662" s="4" t="s">
        <v>24</v>
      </c>
      <c r="O3662" s="4" t="str">
        <f>TEXT(Table1[[#This Row],[Invoice Date]],"yyyy")</f>
        <v>2021</v>
      </c>
      <c r="P3662" s="4" t="str">
        <f>TEXT(Table1[[#This Row],[Invoice Date]],"mmm")</f>
        <v>Apr</v>
      </c>
      <c r="Q3662" s="27">
        <f>WEEKNUM(Table1[[#This Row],[Invoice Date]]) + IF(YEAR(Table1[[#This Row],[Invoice Date]])=2021, 52, 0)</f>
        <v>68</v>
      </c>
    </row>
    <row r="3663" spans="2:17" ht="14.25" customHeight="1" x14ac:dyDescent="0.3">
      <c r="B3663" s="4" t="s">
        <v>34</v>
      </c>
      <c r="C3663" s="33">
        <v>1189833</v>
      </c>
      <c r="D3663" s="5">
        <v>44299</v>
      </c>
      <c r="E3663" s="4" t="s">
        <v>31</v>
      </c>
      <c r="F3663" s="4" t="s">
        <v>32</v>
      </c>
      <c r="G3663" s="4" t="s">
        <v>35</v>
      </c>
      <c r="H3663" s="6" t="s">
        <v>17</v>
      </c>
      <c r="I3663" s="7">
        <v>32</v>
      </c>
      <c r="J3663" s="8">
        <v>240</v>
      </c>
      <c r="K3663" s="9">
        <v>7680</v>
      </c>
      <c r="L3663" s="9">
        <v>3609.6000000000004</v>
      </c>
      <c r="M3663" s="10">
        <v>0.47000000000000003</v>
      </c>
      <c r="N3663" s="4" t="s">
        <v>24</v>
      </c>
      <c r="O3663" s="4" t="str">
        <f>TEXT(Table1[[#This Row],[Invoice Date]],"yyyy")</f>
        <v>2021</v>
      </c>
      <c r="P3663" s="4" t="str">
        <f>TEXT(Table1[[#This Row],[Invoice Date]],"mmm")</f>
        <v>Apr</v>
      </c>
      <c r="Q3663" s="27">
        <f>WEEKNUM(Table1[[#This Row],[Invoice Date]]) + IF(YEAR(Table1[[#This Row],[Invoice Date]])=2021, 52, 0)</f>
        <v>68</v>
      </c>
    </row>
    <row r="3664" spans="2:17" ht="14.25" customHeight="1" x14ac:dyDescent="0.3">
      <c r="B3664" s="4" t="s">
        <v>34</v>
      </c>
      <c r="C3664" s="33">
        <v>1189833</v>
      </c>
      <c r="D3664" s="5">
        <v>44299</v>
      </c>
      <c r="E3664" s="4" t="s">
        <v>31</v>
      </c>
      <c r="F3664" s="4" t="s">
        <v>32</v>
      </c>
      <c r="G3664" s="4" t="s">
        <v>35</v>
      </c>
      <c r="H3664" s="6" t="s">
        <v>17</v>
      </c>
      <c r="I3664" s="7">
        <v>41</v>
      </c>
      <c r="J3664" s="8">
        <v>208</v>
      </c>
      <c r="K3664" s="9">
        <v>8528</v>
      </c>
      <c r="L3664" s="9">
        <v>4434.5600000000004</v>
      </c>
      <c r="M3664" s="10">
        <v>0.52</v>
      </c>
      <c r="N3664" s="4" t="s">
        <v>83</v>
      </c>
      <c r="O3664" s="4" t="str">
        <f>TEXT(Table1[[#This Row],[Invoice Date]],"yyyy")</f>
        <v>2021</v>
      </c>
      <c r="P3664" s="4" t="str">
        <f>TEXT(Table1[[#This Row],[Invoice Date]],"mmm")</f>
        <v>Apr</v>
      </c>
      <c r="Q3664" s="27">
        <f>WEEKNUM(Table1[[#This Row],[Invoice Date]]) + IF(YEAR(Table1[[#This Row],[Invoice Date]])=2021, 52, 0)</f>
        <v>68</v>
      </c>
    </row>
    <row r="3665" spans="2:17" ht="14.25" customHeight="1" x14ac:dyDescent="0.3">
      <c r="B3665" s="4" t="s">
        <v>34</v>
      </c>
      <c r="C3665" s="33">
        <v>1189833</v>
      </c>
      <c r="D3665" s="5">
        <v>44299</v>
      </c>
      <c r="E3665" s="4" t="s">
        <v>36</v>
      </c>
      <c r="F3665" s="4" t="s">
        <v>106</v>
      </c>
      <c r="G3665" s="4" t="s">
        <v>107</v>
      </c>
      <c r="H3665" s="6" t="s">
        <v>21</v>
      </c>
      <c r="I3665" s="7">
        <v>19.999999999999996</v>
      </c>
      <c r="J3665" s="8">
        <v>125</v>
      </c>
      <c r="K3665" s="9">
        <v>24999.999999999996</v>
      </c>
      <c r="L3665" s="9">
        <v>8749.9999999999982</v>
      </c>
      <c r="M3665" s="10">
        <v>0.35</v>
      </c>
      <c r="N3665" s="4" t="s">
        <v>83</v>
      </c>
      <c r="O3665" s="4" t="str">
        <f>TEXT(Table1[[#This Row],[Invoice Date]],"yyyy")</f>
        <v>2021</v>
      </c>
      <c r="P3665" s="4" t="str">
        <f>TEXT(Table1[[#This Row],[Invoice Date]],"mmm")</f>
        <v>Apr</v>
      </c>
      <c r="Q3665" s="27">
        <f>WEEKNUM(Table1[[#This Row],[Invoice Date]]) + IF(YEAR(Table1[[#This Row],[Invoice Date]])=2021, 52, 0)</f>
        <v>68</v>
      </c>
    </row>
    <row r="3666" spans="2:17" ht="14.25" customHeight="1" x14ac:dyDescent="0.3">
      <c r="B3666" s="4" t="s">
        <v>34</v>
      </c>
      <c r="C3666" s="33">
        <v>1189833</v>
      </c>
      <c r="D3666" s="5">
        <v>44299</v>
      </c>
      <c r="E3666" s="4" t="s">
        <v>36</v>
      </c>
      <c r="F3666" s="4" t="s">
        <v>106</v>
      </c>
      <c r="G3666" s="4" t="s">
        <v>107</v>
      </c>
      <c r="H3666" s="6" t="s">
        <v>20</v>
      </c>
      <c r="I3666" s="7">
        <v>15.000000000000002</v>
      </c>
      <c r="J3666" s="8">
        <v>200</v>
      </c>
      <c r="K3666" s="9">
        <v>30000.000000000004</v>
      </c>
      <c r="L3666" s="9">
        <v>10500</v>
      </c>
      <c r="M3666" s="10">
        <v>0.35</v>
      </c>
      <c r="N3666" s="4" t="s">
        <v>83</v>
      </c>
      <c r="O3666" s="4" t="str">
        <f>TEXT(Table1[[#This Row],[Invoice Date]],"yyyy")</f>
        <v>2021</v>
      </c>
      <c r="P3666" s="4" t="str">
        <f>TEXT(Table1[[#This Row],[Invoice Date]],"mmm")</f>
        <v>Apr</v>
      </c>
      <c r="Q3666" s="27">
        <f>WEEKNUM(Table1[[#This Row],[Invoice Date]]) + IF(YEAR(Table1[[#This Row],[Invoice Date]])=2021, 52, 0)</f>
        <v>68</v>
      </c>
    </row>
    <row r="3667" spans="2:17" ht="14.25" customHeight="1" x14ac:dyDescent="0.3">
      <c r="B3667" s="4" t="s">
        <v>34</v>
      </c>
      <c r="C3667" s="33">
        <v>1189833</v>
      </c>
      <c r="D3667" s="5">
        <v>44299</v>
      </c>
      <c r="E3667" s="4" t="s">
        <v>36</v>
      </c>
      <c r="F3667" s="4" t="s">
        <v>106</v>
      </c>
      <c r="G3667" s="4" t="s">
        <v>107</v>
      </c>
      <c r="H3667" s="6" t="s">
        <v>19</v>
      </c>
      <c r="I3667" s="7">
        <v>25</v>
      </c>
      <c r="J3667" s="8">
        <v>200</v>
      </c>
      <c r="K3667" s="9">
        <v>50000</v>
      </c>
      <c r="L3667" s="9">
        <v>17500</v>
      </c>
      <c r="M3667" s="10">
        <v>0.35</v>
      </c>
      <c r="N3667" s="4" t="s">
        <v>83</v>
      </c>
      <c r="O3667" s="4" t="str">
        <f>TEXT(Table1[[#This Row],[Invoice Date]],"yyyy")</f>
        <v>2021</v>
      </c>
      <c r="P3667" s="4" t="str">
        <f>TEXT(Table1[[#This Row],[Invoice Date]],"mmm")</f>
        <v>Apr</v>
      </c>
      <c r="Q3667" s="27">
        <f>WEEKNUM(Table1[[#This Row],[Invoice Date]]) + IF(YEAR(Table1[[#This Row],[Invoice Date]])=2021, 52, 0)</f>
        <v>68</v>
      </c>
    </row>
    <row r="3668" spans="2:17" ht="14.25" customHeight="1" x14ac:dyDescent="0.3">
      <c r="B3668" s="4" t="s">
        <v>34</v>
      </c>
      <c r="C3668" s="33">
        <v>1189833</v>
      </c>
      <c r="D3668" s="5">
        <v>44299</v>
      </c>
      <c r="E3668" s="4" t="s">
        <v>36</v>
      </c>
      <c r="F3668" s="4" t="s">
        <v>106</v>
      </c>
      <c r="G3668" s="4" t="s">
        <v>107</v>
      </c>
      <c r="H3668" s="6" t="s">
        <v>22</v>
      </c>
      <c r="I3668" s="7">
        <v>40</v>
      </c>
      <c r="J3668" s="8">
        <v>150</v>
      </c>
      <c r="K3668" s="9">
        <v>60000</v>
      </c>
      <c r="L3668" s="9">
        <v>21000</v>
      </c>
      <c r="M3668" s="10">
        <v>0.35</v>
      </c>
      <c r="N3668" s="4" t="s">
        <v>83</v>
      </c>
      <c r="O3668" s="4" t="str">
        <f>TEXT(Table1[[#This Row],[Invoice Date]],"yyyy")</f>
        <v>2021</v>
      </c>
      <c r="P3668" s="4" t="str">
        <f>TEXT(Table1[[#This Row],[Invoice Date]],"mmm")</f>
        <v>Apr</v>
      </c>
      <c r="Q3668" s="27">
        <f>WEEKNUM(Table1[[#This Row],[Invoice Date]]) + IF(YEAR(Table1[[#This Row],[Invoice Date]])=2021, 52, 0)</f>
        <v>68</v>
      </c>
    </row>
    <row r="3669" spans="2:17" ht="14.25" customHeight="1" x14ac:dyDescent="0.3">
      <c r="B3669" s="4" t="s">
        <v>34</v>
      </c>
      <c r="C3669" s="33">
        <v>1189833</v>
      </c>
      <c r="D3669" s="5">
        <v>44299</v>
      </c>
      <c r="E3669" s="4" t="s">
        <v>36</v>
      </c>
      <c r="F3669" s="4" t="s">
        <v>106</v>
      </c>
      <c r="G3669" s="4" t="s">
        <v>107</v>
      </c>
      <c r="H3669" s="6" t="s">
        <v>23</v>
      </c>
      <c r="I3669" s="7">
        <v>30.000000000000004</v>
      </c>
      <c r="J3669" s="8">
        <v>300</v>
      </c>
      <c r="K3669" s="9">
        <v>90000.000000000015</v>
      </c>
      <c r="L3669" s="9">
        <v>31500.000000000004</v>
      </c>
      <c r="M3669" s="10">
        <v>0.35</v>
      </c>
      <c r="N3669" s="4" t="s">
        <v>83</v>
      </c>
      <c r="O3669" s="4" t="str">
        <f>TEXT(Table1[[#This Row],[Invoice Date]],"yyyy")</f>
        <v>2021</v>
      </c>
      <c r="P3669" s="4" t="str">
        <f>TEXT(Table1[[#This Row],[Invoice Date]],"mmm")</f>
        <v>Apr</v>
      </c>
      <c r="Q3669" s="27">
        <f>WEEKNUM(Table1[[#This Row],[Invoice Date]]) + IF(YEAR(Table1[[#This Row],[Invoice Date]])=2021, 52, 0)</f>
        <v>68</v>
      </c>
    </row>
    <row r="3670" spans="2:17" ht="14.25" customHeight="1" x14ac:dyDescent="0.3">
      <c r="B3670" s="4" t="s">
        <v>26</v>
      </c>
      <c r="C3670" s="33">
        <v>1197831</v>
      </c>
      <c r="D3670" s="5">
        <v>44299</v>
      </c>
      <c r="E3670" s="4" t="s">
        <v>48</v>
      </c>
      <c r="F3670" s="4" t="s">
        <v>90</v>
      </c>
      <c r="G3670" s="4" t="s">
        <v>91</v>
      </c>
      <c r="H3670" s="6" t="s">
        <v>22</v>
      </c>
      <c r="I3670" s="7">
        <v>55.000000000000007</v>
      </c>
      <c r="J3670" s="8">
        <v>175</v>
      </c>
      <c r="K3670" s="9">
        <v>96250.000000000015</v>
      </c>
      <c r="L3670" s="9">
        <v>33687.5</v>
      </c>
      <c r="M3670" s="10">
        <v>0.35</v>
      </c>
      <c r="N3670" s="4" t="s">
        <v>83</v>
      </c>
      <c r="O3670" s="4" t="str">
        <f>TEXT(Table1[[#This Row],[Invoice Date]],"yyyy")</f>
        <v>2021</v>
      </c>
      <c r="P3670" s="4" t="str">
        <f>TEXT(Table1[[#This Row],[Invoice Date]],"mmm")</f>
        <v>Apr</v>
      </c>
      <c r="Q3670" s="27">
        <f>WEEKNUM(Table1[[#This Row],[Invoice Date]]) + IF(YEAR(Table1[[#This Row],[Invoice Date]])=2021, 52, 0)</f>
        <v>68</v>
      </c>
    </row>
    <row r="3671" spans="2:17" ht="14.25" customHeight="1" x14ac:dyDescent="0.3">
      <c r="B3671" s="4" t="s">
        <v>34</v>
      </c>
      <c r="C3671" s="33">
        <v>1189833</v>
      </c>
      <c r="D3671" s="5">
        <v>44299</v>
      </c>
      <c r="E3671" s="4" t="s">
        <v>36</v>
      </c>
      <c r="F3671" s="4" t="s">
        <v>106</v>
      </c>
      <c r="G3671" s="4" t="s">
        <v>107</v>
      </c>
      <c r="H3671" s="6" t="s">
        <v>17</v>
      </c>
      <c r="I3671" s="7">
        <v>25</v>
      </c>
      <c r="J3671" s="8">
        <v>500</v>
      </c>
      <c r="K3671" s="9">
        <v>125000</v>
      </c>
      <c r="L3671" s="9">
        <v>43750</v>
      </c>
      <c r="M3671" s="10">
        <v>0.35</v>
      </c>
      <c r="N3671" s="4" t="s">
        <v>83</v>
      </c>
      <c r="O3671" s="4" t="str">
        <f>TEXT(Table1[[#This Row],[Invoice Date]],"yyyy")</f>
        <v>2021</v>
      </c>
      <c r="P3671" s="4" t="str">
        <f>TEXT(Table1[[#This Row],[Invoice Date]],"mmm")</f>
        <v>Apr</v>
      </c>
      <c r="Q3671" s="27">
        <f>WEEKNUM(Table1[[#This Row],[Invoice Date]]) + IF(YEAR(Table1[[#This Row],[Invoice Date]])=2021, 52, 0)</f>
        <v>68</v>
      </c>
    </row>
    <row r="3672" spans="2:17" ht="14.25" customHeight="1" x14ac:dyDescent="0.3">
      <c r="B3672" s="4" t="s">
        <v>26</v>
      </c>
      <c r="C3672" s="33">
        <v>1197831</v>
      </c>
      <c r="D3672" s="5">
        <v>44299</v>
      </c>
      <c r="E3672" s="4" t="s">
        <v>48</v>
      </c>
      <c r="F3672" s="4" t="s">
        <v>90</v>
      </c>
      <c r="G3672" s="4" t="s">
        <v>91</v>
      </c>
      <c r="H3672" s="6" t="s">
        <v>21</v>
      </c>
      <c r="I3672" s="7">
        <v>50</v>
      </c>
      <c r="J3672" s="8">
        <v>275</v>
      </c>
      <c r="K3672" s="9">
        <v>137500</v>
      </c>
      <c r="L3672" s="9">
        <v>55000</v>
      </c>
      <c r="M3672" s="10">
        <v>0.4</v>
      </c>
      <c r="N3672" s="4" t="s">
        <v>83</v>
      </c>
      <c r="O3672" s="4" t="str">
        <f>TEXT(Table1[[#This Row],[Invoice Date]],"yyyy")</f>
        <v>2021</v>
      </c>
      <c r="P3672" s="4" t="str">
        <f>TEXT(Table1[[#This Row],[Invoice Date]],"mmm")</f>
        <v>Apr</v>
      </c>
      <c r="Q3672" s="27">
        <f>WEEKNUM(Table1[[#This Row],[Invoice Date]]) + IF(YEAR(Table1[[#This Row],[Invoice Date]])=2021, 52, 0)</f>
        <v>68</v>
      </c>
    </row>
    <row r="3673" spans="2:17" ht="14.25" customHeight="1" x14ac:dyDescent="0.3">
      <c r="B3673" s="4" t="s">
        <v>26</v>
      </c>
      <c r="C3673" s="33">
        <v>1197831</v>
      </c>
      <c r="D3673" s="5">
        <v>44299</v>
      </c>
      <c r="E3673" s="4" t="s">
        <v>48</v>
      </c>
      <c r="F3673" s="4" t="s">
        <v>90</v>
      </c>
      <c r="G3673" s="4" t="s">
        <v>91</v>
      </c>
      <c r="H3673" s="6" t="s">
        <v>19</v>
      </c>
      <c r="I3673" s="7">
        <v>55.000000000000007</v>
      </c>
      <c r="J3673" s="8">
        <v>325</v>
      </c>
      <c r="K3673" s="9">
        <v>178750.00000000003</v>
      </c>
      <c r="L3673" s="9">
        <v>71500.000000000015</v>
      </c>
      <c r="M3673" s="10">
        <v>0.4</v>
      </c>
      <c r="N3673" s="4" t="s">
        <v>83</v>
      </c>
      <c r="O3673" s="4" t="str">
        <f>TEXT(Table1[[#This Row],[Invoice Date]],"yyyy")</f>
        <v>2021</v>
      </c>
      <c r="P3673" s="4" t="str">
        <f>TEXT(Table1[[#This Row],[Invoice Date]],"mmm")</f>
        <v>Apr</v>
      </c>
      <c r="Q3673" s="27">
        <f>WEEKNUM(Table1[[#This Row],[Invoice Date]]) + IF(YEAR(Table1[[#This Row],[Invoice Date]])=2021, 52, 0)</f>
        <v>68</v>
      </c>
    </row>
    <row r="3674" spans="2:17" ht="14.25" customHeight="1" x14ac:dyDescent="0.3">
      <c r="B3674" s="4" t="s">
        <v>26</v>
      </c>
      <c r="C3674" s="33">
        <v>1197831</v>
      </c>
      <c r="D3674" s="5">
        <v>44299</v>
      </c>
      <c r="E3674" s="4" t="s">
        <v>48</v>
      </c>
      <c r="F3674" s="4" t="s">
        <v>90</v>
      </c>
      <c r="G3674" s="4" t="s">
        <v>91</v>
      </c>
      <c r="H3674" s="6" t="s">
        <v>20</v>
      </c>
      <c r="I3674" s="7">
        <v>55.000000000000007</v>
      </c>
      <c r="J3674" s="8">
        <v>375</v>
      </c>
      <c r="K3674" s="9">
        <v>206250.00000000003</v>
      </c>
      <c r="L3674" s="9">
        <v>72187.5</v>
      </c>
      <c r="M3674" s="10">
        <v>0.35</v>
      </c>
      <c r="N3674" s="4" t="s">
        <v>83</v>
      </c>
      <c r="O3674" s="4" t="str">
        <f>TEXT(Table1[[#This Row],[Invoice Date]],"yyyy")</f>
        <v>2021</v>
      </c>
      <c r="P3674" s="4" t="str">
        <f>TEXT(Table1[[#This Row],[Invoice Date]],"mmm")</f>
        <v>Apr</v>
      </c>
      <c r="Q3674" s="27">
        <f>WEEKNUM(Table1[[#This Row],[Invoice Date]]) + IF(YEAR(Table1[[#This Row],[Invoice Date]])=2021, 52, 0)</f>
        <v>68</v>
      </c>
    </row>
    <row r="3675" spans="2:17" ht="14.25" customHeight="1" x14ac:dyDescent="0.3">
      <c r="B3675" s="4" t="s">
        <v>26</v>
      </c>
      <c r="C3675" s="33">
        <v>1197831</v>
      </c>
      <c r="D3675" s="5">
        <v>44299</v>
      </c>
      <c r="E3675" s="4" t="s">
        <v>27</v>
      </c>
      <c r="F3675" s="4" t="s">
        <v>55</v>
      </c>
      <c r="G3675" s="4" t="s">
        <v>56</v>
      </c>
      <c r="H3675" s="6" t="s">
        <v>22</v>
      </c>
      <c r="I3675" s="7">
        <v>45</v>
      </c>
      <c r="J3675" s="8">
        <v>500</v>
      </c>
      <c r="K3675" s="9">
        <v>225000</v>
      </c>
      <c r="L3675" s="9">
        <v>78750</v>
      </c>
      <c r="M3675" s="10">
        <v>0.35</v>
      </c>
      <c r="N3675" s="4" t="s">
        <v>24</v>
      </c>
      <c r="O3675" s="4" t="str">
        <f>TEXT(Table1[[#This Row],[Invoice Date]],"yyyy")</f>
        <v>2021</v>
      </c>
      <c r="P3675" s="4" t="str">
        <f>TEXT(Table1[[#This Row],[Invoice Date]],"mmm")</f>
        <v>Apr</v>
      </c>
      <c r="Q3675" s="27">
        <f>WEEKNUM(Table1[[#This Row],[Invoice Date]]) + IF(YEAR(Table1[[#This Row],[Invoice Date]])=2021, 52, 0)</f>
        <v>68</v>
      </c>
    </row>
    <row r="3676" spans="2:17" ht="14.25" customHeight="1" x14ac:dyDescent="0.3">
      <c r="B3676" s="4" t="s">
        <v>26</v>
      </c>
      <c r="C3676" s="33">
        <v>1197831</v>
      </c>
      <c r="D3676" s="5">
        <v>44299</v>
      </c>
      <c r="E3676" s="4" t="s">
        <v>48</v>
      </c>
      <c r="F3676" s="4" t="s">
        <v>90</v>
      </c>
      <c r="G3676" s="4" t="s">
        <v>91</v>
      </c>
      <c r="H3676" s="6" t="s">
        <v>23</v>
      </c>
      <c r="I3676" s="7">
        <v>70</v>
      </c>
      <c r="J3676" s="8">
        <v>350</v>
      </c>
      <c r="K3676" s="9">
        <v>245000</v>
      </c>
      <c r="L3676" s="9">
        <v>61250</v>
      </c>
      <c r="M3676" s="10">
        <v>0.25</v>
      </c>
      <c r="N3676" s="4" t="s">
        <v>83</v>
      </c>
      <c r="O3676" s="4" t="str">
        <f>TEXT(Table1[[#This Row],[Invoice Date]],"yyyy")</f>
        <v>2021</v>
      </c>
      <c r="P3676" s="4" t="str">
        <f>TEXT(Table1[[#This Row],[Invoice Date]],"mmm")</f>
        <v>Apr</v>
      </c>
      <c r="Q3676" s="27">
        <f>WEEKNUM(Table1[[#This Row],[Invoice Date]]) + IF(YEAR(Table1[[#This Row],[Invoice Date]])=2021, 52, 0)</f>
        <v>68</v>
      </c>
    </row>
    <row r="3677" spans="2:17" ht="14.25" customHeight="1" x14ac:dyDescent="0.3">
      <c r="B3677" s="4" t="s">
        <v>26</v>
      </c>
      <c r="C3677" s="33">
        <v>1197831</v>
      </c>
      <c r="D3677" s="5">
        <v>44299</v>
      </c>
      <c r="E3677" s="4" t="s">
        <v>48</v>
      </c>
      <c r="F3677" s="4" t="s">
        <v>90</v>
      </c>
      <c r="G3677" s="4" t="s">
        <v>91</v>
      </c>
      <c r="H3677" s="6" t="s">
        <v>17</v>
      </c>
      <c r="I3677" s="7">
        <v>50</v>
      </c>
      <c r="J3677" s="8">
        <v>525</v>
      </c>
      <c r="K3677" s="9">
        <v>262500</v>
      </c>
      <c r="L3677" s="9">
        <v>105000</v>
      </c>
      <c r="M3677" s="10">
        <v>0.4</v>
      </c>
      <c r="N3677" s="4" t="s">
        <v>83</v>
      </c>
      <c r="O3677" s="4" t="str">
        <f>TEXT(Table1[[#This Row],[Invoice Date]],"yyyy")</f>
        <v>2021</v>
      </c>
      <c r="P3677" s="4" t="str">
        <f>TEXT(Table1[[#This Row],[Invoice Date]],"mmm")</f>
        <v>Apr</v>
      </c>
      <c r="Q3677" s="27">
        <f>WEEKNUM(Table1[[#This Row],[Invoice Date]]) + IF(YEAR(Table1[[#This Row],[Invoice Date]])=2021, 52, 0)</f>
        <v>68</v>
      </c>
    </row>
    <row r="3678" spans="2:17" ht="14.25" customHeight="1" x14ac:dyDescent="0.3">
      <c r="B3678" s="4" t="s">
        <v>34</v>
      </c>
      <c r="C3678" s="33">
        <v>1189833</v>
      </c>
      <c r="D3678" s="5">
        <v>44299</v>
      </c>
      <c r="E3678" s="4" t="s">
        <v>31</v>
      </c>
      <c r="F3678" s="4" t="s">
        <v>32</v>
      </c>
      <c r="G3678" s="4" t="s">
        <v>35</v>
      </c>
      <c r="H3678" s="6" t="s">
        <v>17</v>
      </c>
      <c r="I3678" s="7">
        <v>45</v>
      </c>
      <c r="J3678" s="8">
        <v>800</v>
      </c>
      <c r="K3678" s="9">
        <v>360000</v>
      </c>
      <c r="L3678" s="9">
        <v>144000</v>
      </c>
      <c r="M3678" s="10">
        <v>0.4</v>
      </c>
      <c r="N3678" s="4" t="s">
        <v>24</v>
      </c>
      <c r="O3678" s="4" t="str">
        <f>TEXT(Table1[[#This Row],[Invoice Date]],"yyyy")</f>
        <v>2021</v>
      </c>
      <c r="P3678" s="4" t="str">
        <f>TEXT(Table1[[#This Row],[Invoice Date]],"mmm")</f>
        <v>Apr</v>
      </c>
      <c r="Q3678" s="27">
        <f>WEEKNUM(Table1[[#This Row],[Invoice Date]]) + IF(YEAR(Table1[[#This Row],[Invoice Date]])=2021, 52, 0)</f>
        <v>68</v>
      </c>
    </row>
    <row r="3679" spans="2:17" ht="14.25" customHeight="1" x14ac:dyDescent="0.3">
      <c r="B3679" s="4" t="s">
        <v>26</v>
      </c>
      <c r="C3679" s="33">
        <v>1197831</v>
      </c>
      <c r="D3679" s="5">
        <v>44300</v>
      </c>
      <c r="E3679" s="4" t="s">
        <v>15</v>
      </c>
      <c r="F3679" s="4" t="s">
        <v>129</v>
      </c>
      <c r="G3679" s="4" t="s">
        <v>130</v>
      </c>
      <c r="H3679" s="6" t="s">
        <v>21</v>
      </c>
      <c r="I3679" s="7">
        <v>23</v>
      </c>
      <c r="J3679" s="8">
        <v>39</v>
      </c>
      <c r="K3679" s="9">
        <v>897</v>
      </c>
      <c r="L3679" s="9">
        <v>251.16000000000003</v>
      </c>
      <c r="M3679" s="10">
        <v>0.28000000000000003</v>
      </c>
      <c r="N3679" s="4" t="s">
        <v>24</v>
      </c>
      <c r="O3679" s="4" t="str">
        <f>TEXT(Table1[[#This Row],[Invoice Date]],"yyyy")</f>
        <v>2021</v>
      </c>
      <c r="P3679" s="4" t="str">
        <f>TEXT(Table1[[#This Row],[Invoice Date]],"mmm")</f>
        <v>Apr</v>
      </c>
      <c r="Q3679" s="27">
        <f>WEEKNUM(Table1[[#This Row],[Invoice Date]]) + IF(YEAR(Table1[[#This Row],[Invoice Date]])=2021, 52, 0)</f>
        <v>68</v>
      </c>
    </row>
    <row r="3680" spans="2:17" ht="14.25" customHeight="1" x14ac:dyDescent="0.3">
      <c r="B3680" s="4" t="s">
        <v>26</v>
      </c>
      <c r="C3680" s="33">
        <v>1197831</v>
      </c>
      <c r="D3680" s="5">
        <v>44300</v>
      </c>
      <c r="E3680" s="4" t="s">
        <v>15</v>
      </c>
      <c r="F3680" s="4" t="s">
        <v>129</v>
      </c>
      <c r="G3680" s="4" t="s">
        <v>130</v>
      </c>
      <c r="H3680" s="6" t="s">
        <v>21</v>
      </c>
      <c r="I3680" s="7">
        <v>32</v>
      </c>
      <c r="J3680" s="8">
        <v>35</v>
      </c>
      <c r="K3680" s="9">
        <v>1120</v>
      </c>
      <c r="L3680" s="9">
        <v>436.8</v>
      </c>
      <c r="M3680" s="10">
        <v>0.39</v>
      </c>
      <c r="N3680" s="4" t="s">
        <v>83</v>
      </c>
      <c r="O3680" s="4" t="str">
        <f>TEXT(Table1[[#This Row],[Invoice Date]],"yyyy")</f>
        <v>2021</v>
      </c>
      <c r="P3680" s="4" t="str">
        <f>TEXT(Table1[[#This Row],[Invoice Date]],"mmm")</f>
        <v>Apr</v>
      </c>
      <c r="Q3680" s="27">
        <f>WEEKNUM(Table1[[#This Row],[Invoice Date]]) + IF(YEAR(Table1[[#This Row],[Invoice Date]])=2021, 52, 0)</f>
        <v>68</v>
      </c>
    </row>
    <row r="3681" spans="2:17" ht="14.25" customHeight="1" x14ac:dyDescent="0.3">
      <c r="B3681" s="4" t="s">
        <v>26</v>
      </c>
      <c r="C3681" s="33">
        <v>1197831</v>
      </c>
      <c r="D3681" s="5">
        <v>44300</v>
      </c>
      <c r="E3681" s="4" t="s">
        <v>15</v>
      </c>
      <c r="F3681" s="4" t="s">
        <v>129</v>
      </c>
      <c r="G3681" s="4" t="s">
        <v>130</v>
      </c>
      <c r="H3681" s="6" t="s">
        <v>20</v>
      </c>
      <c r="I3681" s="7">
        <v>22</v>
      </c>
      <c r="J3681" s="8">
        <v>51</v>
      </c>
      <c r="K3681" s="9">
        <v>1122</v>
      </c>
      <c r="L3681" s="9">
        <v>347.82</v>
      </c>
      <c r="M3681" s="10">
        <v>0.31</v>
      </c>
      <c r="N3681" s="4" t="s">
        <v>24</v>
      </c>
      <c r="O3681" s="4" t="str">
        <f>TEXT(Table1[[#This Row],[Invoice Date]],"yyyy")</f>
        <v>2021</v>
      </c>
      <c r="P3681" s="4" t="str">
        <f>TEXT(Table1[[#This Row],[Invoice Date]],"mmm")</f>
        <v>Apr</v>
      </c>
      <c r="Q3681" s="27">
        <f>WEEKNUM(Table1[[#This Row],[Invoice Date]]) + IF(YEAR(Table1[[#This Row],[Invoice Date]])=2021, 52, 0)</f>
        <v>68</v>
      </c>
    </row>
    <row r="3682" spans="2:17" ht="14.25" customHeight="1" x14ac:dyDescent="0.3">
      <c r="B3682" s="4" t="s">
        <v>26</v>
      </c>
      <c r="C3682" s="33">
        <v>1197831</v>
      </c>
      <c r="D3682" s="5">
        <v>44300</v>
      </c>
      <c r="E3682" s="4" t="s">
        <v>15</v>
      </c>
      <c r="F3682" s="4" t="s">
        <v>129</v>
      </c>
      <c r="G3682" s="4" t="s">
        <v>130</v>
      </c>
      <c r="H3682" s="6" t="s">
        <v>20</v>
      </c>
      <c r="I3682" s="7">
        <v>29</v>
      </c>
      <c r="J3682" s="8">
        <v>41</v>
      </c>
      <c r="K3682" s="9">
        <v>1189</v>
      </c>
      <c r="L3682" s="9">
        <v>416.15</v>
      </c>
      <c r="M3682" s="10">
        <v>0.35</v>
      </c>
      <c r="N3682" s="4" t="s">
        <v>83</v>
      </c>
      <c r="O3682" s="4" t="str">
        <f>TEXT(Table1[[#This Row],[Invoice Date]],"yyyy")</f>
        <v>2021</v>
      </c>
      <c r="P3682" s="4" t="str">
        <f>TEXT(Table1[[#This Row],[Invoice Date]],"mmm")</f>
        <v>Apr</v>
      </c>
      <c r="Q3682" s="27">
        <f>WEEKNUM(Table1[[#This Row],[Invoice Date]]) + IF(YEAR(Table1[[#This Row],[Invoice Date]])=2021, 52, 0)</f>
        <v>68</v>
      </c>
    </row>
    <row r="3683" spans="2:17" ht="14.25" customHeight="1" x14ac:dyDescent="0.3">
      <c r="B3683" s="4" t="s">
        <v>14</v>
      </c>
      <c r="C3683" s="33">
        <v>1185732</v>
      </c>
      <c r="D3683" s="5">
        <v>44300</v>
      </c>
      <c r="E3683" s="4" t="s">
        <v>15</v>
      </c>
      <c r="F3683" s="4" t="s">
        <v>121</v>
      </c>
      <c r="G3683" s="4" t="s">
        <v>122</v>
      </c>
      <c r="H3683" s="6" t="s">
        <v>21</v>
      </c>
      <c r="I3683" s="7">
        <v>32</v>
      </c>
      <c r="J3683" s="8">
        <v>44</v>
      </c>
      <c r="K3683" s="9">
        <v>1408</v>
      </c>
      <c r="L3683" s="9">
        <v>718.08</v>
      </c>
      <c r="M3683" s="10">
        <v>0.51</v>
      </c>
      <c r="N3683" s="4" t="s">
        <v>83</v>
      </c>
      <c r="O3683" s="4" t="str">
        <f>TEXT(Table1[[#This Row],[Invoice Date]],"yyyy")</f>
        <v>2021</v>
      </c>
      <c r="P3683" s="4" t="str">
        <f>TEXT(Table1[[#This Row],[Invoice Date]],"mmm")</f>
        <v>Apr</v>
      </c>
      <c r="Q3683" s="27">
        <f>WEEKNUM(Table1[[#This Row],[Invoice Date]]) + IF(YEAR(Table1[[#This Row],[Invoice Date]])=2021, 52, 0)</f>
        <v>68</v>
      </c>
    </row>
    <row r="3684" spans="2:17" ht="14.25" customHeight="1" x14ac:dyDescent="0.3">
      <c r="B3684" s="4" t="s">
        <v>26</v>
      </c>
      <c r="C3684" s="33">
        <v>1197831</v>
      </c>
      <c r="D3684" s="5">
        <v>44300</v>
      </c>
      <c r="E3684" s="4" t="s">
        <v>15</v>
      </c>
      <c r="F3684" s="4" t="s">
        <v>129</v>
      </c>
      <c r="G3684" s="4" t="s">
        <v>130</v>
      </c>
      <c r="H3684" s="6" t="s">
        <v>19</v>
      </c>
      <c r="I3684" s="7">
        <v>28</v>
      </c>
      <c r="J3684" s="8">
        <v>51</v>
      </c>
      <c r="K3684" s="9">
        <v>1428</v>
      </c>
      <c r="L3684" s="9">
        <v>514.07999999999993</v>
      </c>
      <c r="M3684" s="10">
        <v>0.36</v>
      </c>
      <c r="N3684" s="4" t="s">
        <v>24</v>
      </c>
      <c r="O3684" s="4" t="str">
        <f>TEXT(Table1[[#This Row],[Invoice Date]],"yyyy")</f>
        <v>2021</v>
      </c>
      <c r="P3684" s="4" t="str">
        <f>TEXT(Table1[[#This Row],[Invoice Date]],"mmm")</f>
        <v>Apr</v>
      </c>
      <c r="Q3684" s="27">
        <f>WEEKNUM(Table1[[#This Row],[Invoice Date]]) + IF(YEAR(Table1[[#This Row],[Invoice Date]])=2021, 52, 0)</f>
        <v>68</v>
      </c>
    </row>
    <row r="3685" spans="2:17" ht="14.25" customHeight="1" x14ac:dyDescent="0.3">
      <c r="B3685" s="4" t="s">
        <v>26</v>
      </c>
      <c r="C3685" s="33">
        <v>1197831</v>
      </c>
      <c r="D3685" s="5">
        <v>44300</v>
      </c>
      <c r="E3685" s="4" t="s">
        <v>15</v>
      </c>
      <c r="F3685" s="4" t="s">
        <v>129</v>
      </c>
      <c r="G3685" s="4" t="s">
        <v>130</v>
      </c>
      <c r="H3685" s="6" t="s">
        <v>22</v>
      </c>
      <c r="I3685" s="7">
        <v>33</v>
      </c>
      <c r="J3685" s="8">
        <v>44</v>
      </c>
      <c r="K3685" s="9">
        <v>1452</v>
      </c>
      <c r="L3685" s="9">
        <v>392.04</v>
      </c>
      <c r="M3685" s="10">
        <v>0.27</v>
      </c>
      <c r="N3685" s="4" t="s">
        <v>24</v>
      </c>
      <c r="O3685" s="4" t="str">
        <f>TEXT(Table1[[#This Row],[Invoice Date]],"yyyy")</f>
        <v>2021</v>
      </c>
      <c r="P3685" s="4" t="str">
        <f>TEXT(Table1[[#This Row],[Invoice Date]],"mmm")</f>
        <v>Apr</v>
      </c>
      <c r="Q3685" s="27">
        <f>WEEKNUM(Table1[[#This Row],[Invoice Date]]) + IF(YEAR(Table1[[#This Row],[Invoice Date]])=2021, 52, 0)</f>
        <v>68</v>
      </c>
    </row>
    <row r="3686" spans="2:17" ht="14.25" customHeight="1" x14ac:dyDescent="0.3">
      <c r="B3686" s="4" t="s">
        <v>14</v>
      </c>
      <c r="C3686" s="33">
        <v>1185732</v>
      </c>
      <c r="D3686" s="5">
        <v>44300</v>
      </c>
      <c r="E3686" s="4" t="s">
        <v>15</v>
      </c>
      <c r="F3686" s="4" t="s">
        <v>121</v>
      </c>
      <c r="G3686" s="4" t="s">
        <v>122</v>
      </c>
      <c r="H3686" s="6" t="s">
        <v>20</v>
      </c>
      <c r="I3686" s="7">
        <v>27</v>
      </c>
      <c r="J3686" s="8">
        <v>59</v>
      </c>
      <c r="K3686" s="9">
        <v>1593</v>
      </c>
      <c r="L3686" s="9">
        <v>876.15000000000009</v>
      </c>
      <c r="M3686" s="10">
        <v>0.55000000000000004</v>
      </c>
      <c r="N3686" s="4" t="s">
        <v>83</v>
      </c>
      <c r="O3686" s="4" t="str">
        <f>TEXT(Table1[[#This Row],[Invoice Date]],"yyyy")</f>
        <v>2021</v>
      </c>
      <c r="P3686" s="4" t="str">
        <f>TEXT(Table1[[#This Row],[Invoice Date]],"mmm")</f>
        <v>Apr</v>
      </c>
      <c r="Q3686" s="27">
        <f>WEEKNUM(Table1[[#This Row],[Invoice Date]]) + IF(YEAR(Table1[[#This Row],[Invoice Date]])=2021, 52, 0)</f>
        <v>68</v>
      </c>
    </row>
    <row r="3687" spans="2:17" ht="14.25" customHeight="1" x14ac:dyDescent="0.3">
      <c r="B3687" s="4" t="s">
        <v>26</v>
      </c>
      <c r="C3687" s="33">
        <v>1197831</v>
      </c>
      <c r="D3687" s="5">
        <v>44300</v>
      </c>
      <c r="E3687" s="4" t="s">
        <v>15</v>
      </c>
      <c r="F3687" s="4" t="s">
        <v>129</v>
      </c>
      <c r="G3687" s="4" t="s">
        <v>130</v>
      </c>
      <c r="H3687" s="6" t="s">
        <v>22</v>
      </c>
      <c r="I3687" s="7">
        <v>49</v>
      </c>
      <c r="J3687" s="8">
        <v>33</v>
      </c>
      <c r="K3687" s="9">
        <v>1617</v>
      </c>
      <c r="L3687" s="9">
        <v>614.46</v>
      </c>
      <c r="M3687" s="10">
        <v>0.38</v>
      </c>
      <c r="N3687" s="4" t="s">
        <v>83</v>
      </c>
      <c r="O3687" s="4" t="str">
        <f>TEXT(Table1[[#This Row],[Invoice Date]],"yyyy")</f>
        <v>2021</v>
      </c>
      <c r="P3687" s="4" t="str">
        <f>TEXT(Table1[[#This Row],[Invoice Date]],"mmm")</f>
        <v>Apr</v>
      </c>
      <c r="Q3687" s="27">
        <f>WEEKNUM(Table1[[#This Row],[Invoice Date]]) + IF(YEAR(Table1[[#This Row],[Invoice Date]])=2021, 52, 0)</f>
        <v>68</v>
      </c>
    </row>
    <row r="3688" spans="2:17" ht="14.25" customHeight="1" x14ac:dyDescent="0.3">
      <c r="B3688" s="4" t="s">
        <v>26</v>
      </c>
      <c r="C3688" s="33">
        <v>1197831</v>
      </c>
      <c r="D3688" s="5">
        <v>44300</v>
      </c>
      <c r="E3688" s="4" t="s">
        <v>15</v>
      </c>
      <c r="F3688" s="4" t="s">
        <v>129</v>
      </c>
      <c r="G3688" s="4" t="s">
        <v>130</v>
      </c>
      <c r="H3688" s="6" t="s">
        <v>19</v>
      </c>
      <c r="I3688" s="7">
        <v>37</v>
      </c>
      <c r="J3688" s="8">
        <v>45</v>
      </c>
      <c r="K3688" s="9">
        <v>1665</v>
      </c>
      <c r="L3688" s="9">
        <v>732.6</v>
      </c>
      <c r="M3688" s="10">
        <v>0.44</v>
      </c>
      <c r="N3688" s="4" t="s">
        <v>83</v>
      </c>
      <c r="O3688" s="4" t="str">
        <f>TEXT(Table1[[#This Row],[Invoice Date]],"yyyy")</f>
        <v>2021</v>
      </c>
      <c r="P3688" s="4" t="str">
        <f>TEXT(Table1[[#This Row],[Invoice Date]],"mmm")</f>
        <v>Apr</v>
      </c>
      <c r="Q3688" s="27">
        <f>WEEKNUM(Table1[[#This Row],[Invoice Date]]) + IF(YEAR(Table1[[#This Row],[Invoice Date]])=2021, 52, 0)</f>
        <v>68</v>
      </c>
    </row>
    <row r="3689" spans="2:17" ht="14.25" customHeight="1" x14ac:dyDescent="0.3">
      <c r="B3689" s="4" t="s">
        <v>14</v>
      </c>
      <c r="C3689" s="33">
        <v>1185732</v>
      </c>
      <c r="D3689" s="5">
        <v>44300</v>
      </c>
      <c r="E3689" s="4" t="s">
        <v>15</v>
      </c>
      <c r="F3689" s="4" t="s">
        <v>121</v>
      </c>
      <c r="G3689" s="4" t="s">
        <v>122</v>
      </c>
      <c r="H3689" s="6" t="s">
        <v>22</v>
      </c>
      <c r="I3689" s="7">
        <v>47</v>
      </c>
      <c r="J3689" s="8">
        <v>45</v>
      </c>
      <c r="K3689" s="9">
        <v>2115</v>
      </c>
      <c r="L3689" s="9">
        <v>951.74999999999989</v>
      </c>
      <c r="M3689" s="10">
        <v>0.44999999999999996</v>
      </c>
      <c r="N3689" s="4" t="s">
        <v>83</v>
      </c>
      <c r="O3689" s="4" t="str">
        <f>TEXT(Table1[[#This Row],[Invoice Date]],"yyyy")</f>
        <v>2021</v>
      </c>
      <c r="P3689" s="4" t="str">
        <f>TEXT(Table1[[#This Row],[Invoice Date]],"mmm")</f>
        <v>Apr</v>
      </c>
      <c r="Q3689" s="27">
        <f>WEEKNUM(Table1[[#This Row],[Invoice Date]]) + IF(YEAR(Table1[[#This Row],[Invoice Date]])=2021, 52, 0)</f>
        <v>68</v>
      </c>
    </row>
    <row r="3690" spans="2:17" ht="14.25" customHeight="1" x14ac:dyDescent="0.3">
      <c r="B3690" s="4" t="s">
        <v>14</v>
      </c>
      <c r="C3690" s="33">
        <v>1185732</v>
      </c>
      <c r="D3690" s="5">
        <v>44300</v>
      </c>
      <c r="E3690" s="4" t="s">
        <v>15</v>
      </c>
      <c r="F3690" s="4" t="s">
        <v>121</v>
      </c>
      <c r="G3690" s="4" t="s">
        <v>122</v>
      </c>
      <c r="H3690" s="6" t="s">
        <v>19</v>
      </c>
      <c r="I3690" s="7">
        <v>38</v>
      </c>
      <c r="J3690" s="8">
        <v>61</v>
      </c>
      <c r="K3690" s="9">
        <v>2318</v>
      </c>
      <c r="L3690" s="9">
        <v>1089.46</v>
      </c>
      <c r="M3690" s="10">
        <v>0.47</v>
      </c>
      <c r="N3690" s="4" t="s">
        <v>83</v>
      </c>
      <c r="O3690" s="4" t="str">
        <f>TEXT(Table1[[#This Row],[Invoice Date]],"yyyy")</f>
        <v>2021</v>
      </c>
      <c r="P3690" s="4" t="str">
        <f>TEXT(Table1[[#This Row],[Invoice Date]],"mmm")</f>
        <v>Apr</v>
      </c>
      <c r="Q3690" s="27">
        <f>WEEKNUM(Table1[[#This Row],[Invoice Date]]) + IF(YEAR(Table1[[#This Row],[Invoice Date]])=2021, 52, 0)</f>
        <v>68</v>
      </c>
    </row>
    <row r="3691" spans="2:17" ht="14.25" customHeight="1" x14ac:dyDescent="0.3">
      <c r="B3691" s="4" t="s">
        <v>26</v>
      </c>
      <c r="C3691" s="33">
        <v>1197831</v>
      </c>
      <c r="D3691" s="5">
        <v>44300</v>
      </c>
      <c r="E3691" s="4" t="s">
        <v>15</v>
      </c>
      <c r="F3691" s="4" t="s">
        <v>129</v>
      </c>
      <c r="G3691" s="4" t="s">
        <v>130</v>
      </c>
      <c r="H3691" s="6" t="s">
        <v>23</v>
      </c>
      <c r="I3691" s="7">
        <v>30</v>
      </c>
      <c r="J3691" s="8">
        <v>94</v>
      </c>
      <c r="K3691" s="9">
        <v>2820</v>
      </c>
      <c r="L3691" s="9">
        <v>1015.1999999999999</v>
      </c>
      <c r="M3691" s="10">
        <v>0.36</v>
      </c>
      <c r="N3691" s="4" t="s">
        <v>24</v>
      </c>
      <c r="O3691" s="4" t="str">
        <f>TEXT(Table1[[#This Row],[Invoice Date]],"yyyy")</f>
        <v>2021</v>
      </c>
      <c r="P3691" s="4" t="str">
        <f>TEXT(Table1[[#This Row],[Invoice Date]],"mmm")</f>
        <v>Apr</v>
      </c>
      <c r="Q3691" s="27">
        <f>WEEKNUM(Table1[[#This Row],[Invoice Date]]) + IF(YEAR(Table1[[#This Row],[Invoice Date]])=2021, 52, 0)</f>
        <v>68</v>
      </c>
    </row>
    <row r="3692" spans="2:17" ht="14.25" customHeight="1" x14ac:dyDescent="0.3">
      <c r="B3692" s="4" t="s">
        <v>14</v>
      </c>
      <c r="C3692" s="33">
        <v>1185732</v>
      </c>
      <c r="D3692" s="5">
        <v>44300</v>
      </c>
      <c r="E3692" s="4" t="s">
        <v>15</v>
      </c>
      <c r="F3692" s="4" t="s">
        <v>121</v>
      </c>
      <c r="G3692" s="4" t="s">
        <v>122</v>
      </c>
      <c r="H3692" s="6" t="s">
        <v>23</v>
      </c>
      <c r="I3692" s="7">
        <v>38</v>
      </c>
      <c r="J3692" s="8">
        <v>78</v>
      </c>
      <c r="K3692" s="9">
        <v>2964</v>
      </c>
      <c r="L3692" s="9">
        <v>1600.5600000000002</v>
      </c>
      <c r="M3692" s="10">
        <v>0.54</v>
      </c>
      <c r="N3692" s="4" t="s">
        <v>83</v>
      </c>
      <c r="O3692" s="4" t="str">
        <f>TEXT(Table1[[#This Row],[Invoice Date]],"yyyy")</f>
        <v>2021</v>
      </c>
      <c r="P3692" s="4" t="str">
        <f>TEXT(Table1[[#This Row],[Invoice Date]],"mmm")</f>
        <v>Apr</v>
      </c>
      <c r="Q3692" s="27">
        <f>WEEKNUM(Table1[[#This Row],[Invoice Date]]) + IF(YEAR(Table1[[#This Row],[Invoice Date]])=2021, 52, 0)</f>
        <v>68</v>
      </c>
    </row>
    <row r="3693" spans="2:17" ht="14.25" customHeight="1" x14ac:dyDescent="0.3">
      <c r="B3693" s="4" t="s">
        <v>26</v>
      </c>
      <c r="C3693" s="33">
        <v>1197831</v>
      </c>
      <c r="D3693" s="5">
        <v>44300</v>
      </c>
      <c r="E3693" s="4" t="s">
        <v>15</v>
      </c>
      <c r="F3693" s="4" t="s">
        <v>129</v>
      </c>
      <c r="G3693" s="4" t="s">
        <v>130</v>
      </c>
      <c r="H3693" s="6" t="s">
        <v>23</v>
      </c>
      <c r="I3693" s="7">
        <v>39</v>
      </c>
      <c r="J3693" s="8">
        <v>83</v>
      </c>
      <c r="K3693" s="9">
        <v>3237</v>
      </c>
      <c r="L3693" s="9">
        <v>1424.28</v>
      </c>
      <c r="M3693" s="10">
        <v>0.44</v>
      </c>
      <c r="N3693" s="4" t="s">
        <v>83</v>
      </c>
      <c r="O3693" s="4" t="str">
        <f>TEXT(Table1[[#This Row],[Invoice Date]],"yyyy")</f>
        <v>2021</v>
      </c>
      <c r="P3693" s="4" t="str">
        <f>TEXT(Table1[[#This Row],[Invoice Date]],"mmm")</f>
        <v>Apr</v>
      </c>
      <c r="Q3693" s="27">
        <f>WEEKNUM(Table1[[#This Row],[Invoice Date]]) + IF(YEAR(Table1[[#This Row],[Invoice Date]])=2021, 52, 0)</f>
        <v>68</v>
      </c>
    </row>
    <row r="3694" spans="2:17" ht="14.25" customHeight="1" x14ac:dyDescent="0.3">
      <c r="B3694" s="4" t="s">
        <v>26</v>
      </c>
      <c r="C3694" s="33">
        <v>1197831</v>
      </c>
      <c r="D3694" s="5">
        <v>44300</v>
      </c>
      <c r="E3694" s="4" t="s">
        <v>15</v>
      </c>
      <c r="F3694" s="4" t="s">
        <v>129</v>
      </c>
      <c r="G3694" s="4" t="s">
        <v>130</v>
      </c>
      <c r="H3694" s="6" t="s">
        <v>17</v>
      </c>
      <c r="I3694" s="7">
        <v>28</v>
      </c>
      <c r="J3694" s="8">
        <v>149</v>
      </c>
      <c r="K3694" s="9">
        <v>4172</v>
      </c>
      <c r="L3694" s="9">
        <v>1376.7599999999998</v>
      </c>
      <c r="M3694" s="10">
        <v>0.32999999999999996</v>
      </c>
      <c r="N3694" s="4" t="s">
        <v>24</v>
      </c>
      <c r="O3694" s="4" t="str">
        <f>TEXT(Table1[[#This Row],[Invoice Date]],"yyyy")</f>
        <v>2021</v>
      </c>
      <c r="P3694" s="4" t="str">
        <f>TEXT(Table1[[#This Row],[Invoice Date]],"mmm")</f>
        <v>Apr</v>
      </c>
      <c r="Q3694" s="27">
        <f>WEEKNUM(Table1[[#This Row],[Invoice Date]]) + IF(YEAR(Table1[[#This Row],[Invoice Date]])=2021, 52, 0)</f>
        <v>68</v>
      </c>
    </row>
    <row r="3695" spans="2:17" ht="14.25" customHeight="1" x14ac:dyDescent="0.3">
      <c r="B3695" s="4" t="s">
        <v>26</v>
      </c>
      <c r="C3695" s="33">
        <v>1197831</v>
      </c>
      <c r="D3695" s="5">
        <v>44300</v>
      </c>
      <c r="E3695" s="4" t="s">
        <v>15</v>
      </c>
      <c r="F3695" s="4" t="s">
        <v>129</v>
      </c>
      <c r="G3695" s="4" t="s">
        <v>130</v>
      </c>
      <c r="H3695" s="6" t="s">
        <v>17</v>
      </c>
      <c r="I3695" s="7">
        <v>38</v>
      </c>
      <c r="J3695" s="8">
        <v>117</v>
      </c>
      <c r="K3695" s="9">
        <v>4446</v>
      </c>
      <c r="L3695" s="9">
        <v>2000.6999999999998</v>
      </c>
      <c r="M3695" s="10">
        <v>0.44999999999999996</v>
      </c>
      <c r="N3695" s="4" t="s">
        <v>83</v>
      </c>
      <c r="O3695" s="4" t="str">
        <f>TEXT(Table1[[#This Row],[Invoice Date]],"yyyy")</f>
        <v>2021</v>
      </c>
      <c r="P3695" s="4" t="str">
        <f>TEXT(Table1[[#This Row],[Invoice Date]],"mmm")</f>
        <v>Apr</v>
      </c>
      <c r="Q3695" s="27">
        <f>WEEKNUM(Table1[[#This Row],[Invoice Date]]) + IF(YEAR(Table1[[#This Row],[Invoice Date]])=2021, 52, 0)</f>
        <v>68</v>
      </c>
    </row>
    <row r="3696" spans="2:17" ht="14.25" customHeight="1" x14ac:dyDescent="0.3">
      <c r="B3696" s="4" t="s">
        <v>14</v>
      </c>
      <c r="C3696" s="33">
        <v>1185732</v>
      </c>
      <c r="D3696" s="5">
        <v>44300</v>
      </c>
      <c r="E3696" s="4" t="s">
        <v>15</v>
      </c>
      <c r="F3696" s="4" t="s">
        <v>121</v>
      </c>
      <c r="G3696" s="4" t="s">
        <v>122</v>
      </c>
      <c r="H3696" s="6" t="s">
        <v>17</v>
      </c>
      <c r="I3696" s="7">
        <v>36</v>
      </c>
      <c r="J3696" s="8">
        <v>131</v>
      </c>
      <c r="K3696" s="9">
        <v>4716</v>
      </c>
      <c r="L3696" s="9">
        <v>2358</v>
      </c>
      <c r="M3696" s="10">
        <v>0.5</v>
      </c>
      <c r="N3696" s="4" t="s">
        <v>83</v>
      </c>
      <c r="O3696" s="4" t="str">
        <f>TEXT(Table1[[#This Row],[Invoice Date]],"yyyy")</f>
        <v>2021</v>
      </c>
      <c r="P3696" s="4" t="str">
        <f>TEXT(Table1[[#This Row],[Invoice Date]],"mmm")</f>
        <v>Apr</v>
      </c>
      <c r="Q3696" s="27">
        <f>WEEKNUM(Table1[[#This Row],[Invoice Date]]) + IF(YEAR(Table1[[#This Row],[Invoice Date]])=2021, 52, 0)</f>
        <v>68</v>
      </c>
    </row>
    <row r="3697" spans="2:17" ht="14.25" customHeight="1" x14ac:dyDescent="0.3">
      <c r="B3697" s="4" t="s">
        <v>34</v>
      </c>
      <c r="C3697" s="33">
        <v>1189833</v>
      </c>
      <c r="D3697" s="5">
        <v>44300</v>
      </c>
      <c r="E3697" s="4" t="s">
        <v>31</v>
      </c>
      <c r="F3697" s="4" t="s">
        <v>32</v>
      </c>
      <c r="G3697" s="4" t="s">
        <v>35</v>
      </c>
      <c r="H3697" s="6" t="s">
        <v>19</v>
      </c>
      <c r="I3697" s="7">
        <v>34</v>
      </c>
      <c r="J3697" s="8">
        <v>221</v>
      </c>
      <c r="K3697" s="9">
        <v>7514</v>
      </c>
      <c r="L3697" s="9">
        <v>2254.1999999999998</v>
      </c>
      <c r="M3697" s="10">
        <v>0.3</v>
      </c>
      <c r="N3697" s="4" t="s">
        <v>24</v>
      </c>
      <c r="O3697" s="4" t="str">
        <f>TEXT(Table1[[#This Row],[Invoice Date]],"yyyy")</f>
        <v>2021</v>
      </c>
      <c r="P3697" s="4" t="str">
        <f>TEXT(Table1[[#This Row],[Invoice Date]],"mmm")</f>
        <v>Apr</v>
      </c>
      <c r="Q3697" s="27">
        <f>WEEKNUM(Table1[[#This Row],[Invoice Date]]) + IF(YEAR(Table1[[#This Row],[Invoice Date]])=2021, 52, 0)</f>
        <v>68</v>
      </c>
    </row>
    <row r="3698" spans="2:17" ht="14.25" customHeight="1" x14ac:dyDescent="0.3">
      <c r="B3698" s="4" t="s">
        <v>34</v>
      </c>
      <c r="C3698" s="33">
        <v>1189833</v>
      </c>
      <c r="D3698" s="5">
        <v>44300</v>
      </c>
      <c r="E3698" s="4" t="s">
        <v>31</v>
      </c>
      <c r="F3698" s="4" t="s">
        <v>32</v>
      </c>
      <c r="G3698" s="4" t="s">
        <v>35</v>
      </c>
      <c r="H3698" s="6" t="s">
        <v>19</v>
      </c>
      <c r="I3698" s="7">
        <v>47</v>
      </c>
      <c r="J3698" s="8">
        <v>169</v>
      </c>
      <c r="K3698" s="9">
        <v>7943</v>
      </c>
      <c r="L3698" s="9">
        <v>2780.0499999999997</v>
      </c>
      <c r="M3698" s="10">
        <v>0.35</v>
      </c>
      <c r="N3698" s="4" t="s">
        <v>83</v>
      </c>
      <c r="O3698" s="4" t="str">
        <f>TEXT(Table1[[#This Row],[Invoice Date]],"yyyy")</f>
        <v>2021</v>
      </c>
      <c r="P3698" s="4" t="str">
        <f>TEXT(Table1[[#This Row],[Invoice Date]],"mmm")</f>
        <v>Apr</v>
      </c>
      <c r="Q3698" s="27">
        <f>WEEKNUM(Table1[[#This Row],[Invoice Date]]) + IF(YEAR(Table1[[#This Row],[Invoice Date]])=2021, 52, 0)</f>
        <v>68</v>
      </c>
    </row>
    <row r="3699" spans="2:17" ht="14.25" customHeight="1" x14ac:dyDescent="0.3">
      <c r="B3699" s="4" t="s">
        <v>26</v>
      </c>
      <c r="C3699" s="33">
        <v>1197831</v>
      </c>
      <c r="D3699" s="5">
        <v>44300</v>
      </c>
      <c r="E3699" s="4" t="s">
        <v>27</v>
      </c>
      <c r="F3699" s="4" t="s">
        <v>55</v>
      </c>
      <c r="G3699" s="4" t="s">
        <v>56</v>
      </c>
      <c r="H3699" s="6" t="s">
        <v>23</v>
      </c>
      <c r="I3699" s="7">
        <v>37</v>
      </c>
      <c r="J3699" s="8">
        <v>306</v>
      </c>
      <c r="K3699" s="9">
        <v>11322</v>
      </c>
      <c r="L3699" s="9">
        <v>6679.9800000000005</v>
      </c>
      <c r="M3699" s="10">
        <v>0.59000000000000008</v>
      </c>
      <c r="N3699" s="4" t="s">
        <v>24</v>
      </c>
      <c r="O3699" s="4" t="str">
        <f>TEXT(Table1[[#This Row],[Invoice Date]],"yyyy")</f>
        <v>2021</v>
      </c>
      <c r="P3699" s="4" t="str">
        <f>TEXT(Table1[[#This Row],[Invoice Date]],"mmm")</f>
        <v>Apr</v>
      </c>
      <c r="Q3699" s="27">
        <f>WEEKNUM(Table1[[#This Row],[Invoice Date]]) + IF(YEAR(Table1[[#This Row],[Invoice Date]])=2021, 52, 0)</f>
        <v>68</v>
      </c>
    </row>
    <row r="3700" spans="2:17" ht="14.25" customHeight="1" x14ac:dyDescent="0.3">
      <c r="B3700" s="4" t="s">
        <v>26</v>
      </c>
      <c r="C3700" s="33">
        <v>1197831</v>
      </c>
      <c r="D3700" s="5">
        <v>44300</v>
      </c>
      <c r="E3700" s="4" t="s">
        <v>27</v>
      </c>
      <c r="F3700" s="4" t="s">
        <v>55</v>
      </c>
      <c r="G3700" s="4" t="s">
        <v>56</v>
      </c>
      <c r="H3700" s="6" t="s">
        <v>23</v>
      </c>
      <c r="I3700" s="7">
        <v>49</v>
      </c>
      <c r="J3700" s="8">
        <v>236</v>
      </c>
      <c r="K3700" s="9">
        <v>11564</v>
      </c>
      <c r="L3700" s="9">
        <v>7516.6</v>
      </c>
      <c r="M3700" s="10">
        <v>0.65</v>
      </c>
      <c r="N3700" s="4" t="s">
        <v>83</v>
      </c>
      <c r="O3700" s="4" t="str">
        <f>TEXT(Table1[[#This Row],[Invoice Date]],"yyyy")</f>
        <v>2021</v>
      </c>
      <c r="P3700" s="4" t="str">
        <f>TEXT(Table1[[#This Row],[Invoice Date]],"mmm")</f>
        <v>Apr</v>
      </c>
      <c r="Q3700" s="27">
        <f>WEEKNUM(Table1[[#This Row],[Invoice Date]]) + IF(YEAR(Table1[[#This Row],[Invoice Date]])=2021, 52, 0)</f>
        <v>68</v>
      </c>
    </row>
    <row r="3701" spans="2:17" ht="14.25" customHeight="1" x14ac:dyDescent="0.3">
      <c r="B3701" s="4" t="s">
        <v>26</v>
      </c>
      <c r="C3701" s="33">
        <v>1197831</v>
      </c>
      <c r="D3701" s="5">
        <v>44300</v>
      </c>
      <c r="E3701" s="4" t="s">
        <v>15</v>
      </c>
      <c r="F3701" s="4" t="s">
        <v>129</v>
      </c>
      <c r="G3701" s="4" t="s">
        <v>130</v>
      </c>
      <c r="H3701" s="6" t="s">
        <v>21</v>
      </c>
      <c r="I3701" s="7">
        <v>35</v>
      </c>
      <c r="J3701" s="8">
        <v>125</v>
      </c>
      <c r="K3701" s="9">
        <v>43750</v>
      </c>
      <c r="L3701" s="9">
        <v>10937.5</v>
      </c>
      <c r="M3701" s="10">
        <v>0.25</v>
      </c>
      <c r="N3701" s="4" t="s">
        <v>18</v>
      </c>
      <c r="O3701" s="4" t="str">
        <f>TEXT(Table1[[#This Row],[Invoice Date]],"yyyy")</f>
        <v>2021</v>
      </c>
      <c r="P3701" s="4" t="str">
        <f>TEXT(Table1[[#This Row],[Invoice Date]],"mmm")</f>
        <v>Apr</v>
      </c>
      <c r="Q3701" s="27">
        <f>WEEKNUM(Table1[[#This Row],[Invoice Date]]) + IF(YEAR(Table1[[#This Row],[Invoice Date]])=2021, 52, 0)</f>
        <v>68</v>
      </c>
    </row>
    <row r="3702" spans="2:17" ht="14.25" customHeight="1" x14ac:dyDescent="0.3">
      <c r="B3702" s="4" t="s">
        <v>26</v>
      </c>
      <c r="C3702" s="33">
        <v>1197831</v>
      </c>
      <c r="D3702" s="5">
        <v>44300</v>
      </c>
      <c r="E3702" s="4" t="s">
        <v>15</v>
      </c>
      <c r="F3702" s="4" t="s">
        <v>129</v>
      </c>
      <c r="G3702" s="4" t="s">
        <v>130</v>
      </c>
      <c r="H3702" s="6" t="s">
        <v>20</v>
      </c>
      <c r="I3702" s="7">
        <v>30.000000000000004</v>
      </c>
      <c r="J3702" s="8">
        <v>150</v>
      </c>
      <c r="K3702" s="9">
        <v>45000.000000000007</v>
      </c>
      <c r="L3702" s="9">
        <v>11250.000000000002</v>
      </c>
      <c r="M3702" s="10">
        <v>0.25</v>
      </c>
      <c r="N3702" s="4" t="s">
        <v>18</v>
      </c>
      <c r="O3702" s="4" t="str">
        <f>TEXT(Table1[[#This Row],[Invoice Date]],"yyyy")</f>
        <v>2021</v>
      </c>
      <c r="P3702" s="4" t="str">
        <f>TEXT(Table1[[#This Row],[Invoice Date]],"mmm")</f>
        <v>Apr</v>
      </c>
      <c r="Q3702" s="27">
        <f>WEEKNUM(Table1[[#This Row],[Invoice Date]]) + IF(YEAR(Table1[[#This Row],[Invoice Date]])=2021, 52, 0)</f>
        <v>68</v>
      </c>
    </row>
    <row r="3703" spans="2:17" ht="14.25" customHeight="1" x14ac:dyDescent="0.3">
      <c r="B3703" s="4" t="s">
        <v>14</v>
      </c>
      <c r="C3703" s="33">
        <v>1185732</v>
      </c>
      <c r="D3703" s="5">
        <v>44300</v>
      </c>
      <c r="E3703" s="4" t="s">
        <v>15</v>
      </c>
      <c r="F3703" s="4" t="s">
        <v>121</v>
      </c>
      <c r="G3703" s="4" t="s">
        <v>122</v>
      </c>
      <c r="H3703" s="6" t="s">
        <v>21</v>
      </c>
      <c r="I3703" s="7">
        <v>35</v>
      </c>
      <c r="J3703" s="8">
        <v>150</v>
      </c>
      <c r="K3703" s="9">
        <v>52500</v>
      </c>
      <c r="L3703" s="9">
        <v>21000</v>
      </c>
      <c r="M3703" s="10">
        <v>0.4</v>
      </c>
      <c r="N3703" s="4" t="s">
        <v>18</v>
      </c>
      <c r="O3703" s="4" t="str">
        <f>TEXT(Table1[[#This Row],[Invoice Date]],"yyyy")</f>
        <v>2021</v>
      </c>
      <c r="P3703" s="4" t="str">
        <f>TEXT(Table1[[#This Row],[Invoice Date]],"mmm")</f>
        <v>Apr</v>
      </c>
      <c r="Q3703" s="27">
        <f>WEEKNUM(Table1[[#This Row],[Invoice Date]]) + IF(YEAR(Table1[[#This Row],[Invoice Date]])=2021, 52, 0)</f>
        <v>68</v>
      </c>
    </row>
    <row r="3704" spans="2:17" ht="14.25" customHeight="1" x14ac:dyDescent="0.3">
      <c r="B3704" s="4" t="s">
        <v>26</v>
      </c>
      <c r="C3704" s="33">
        <v>1197831</v>
      </c>
      <c r="D3704" s="5">
        <v>44300</v>
      </c>
      <c r="E3704" s="4" t="s">
        <v>15</v>
      </c>
      <c r="F3704" s="4" t="s">
        <v>129</v>
      </c>
      <c r="G3704" s="4" t="s">
        <v>130</v>
      </c>
      <c r="H3704" s="6" t="s">
        <v>19</v>
      </c>
      <c r="I3704" s="7">
        <v>40</v>
      </c>
      <c r="J3704" s="8">
        <v>150</v>
      </c>
      <c r="K3704" s="9">
        <v>60000</v>
      </c>
      <c r="L3704" s="9">
        <v>18000</v>
      </c>
      <c r="M3704" s="10">
        <v>0.3</v>
      </c>
      <c r="N3704" s="4" t="s">
        <v>18</v>
      </c>
      <c r="O3704" s="4" t="str">
        <f>TEXT(Table1[[#This Row],[Invoice Date]],"yyyy")</f>
        <v>2021</v>
      </c>
      <c r="P3704" s="4" t="str">
        <f>TEXT(Table1[[#This Row],[Invoice Date]],"mmm")</f>
        <v>Apr</v>
      </c>
      <c r="Q3704" s="27">
        <f>WEEKNUM(Table1[[#This Row],[Invoice Date]]) + IF(YEAR(Table1[[#This Row],[Invoice Date]])=2021, 52, 0)</f>
        <v>68</v>
      </c>
    </row>
    <row r="3705" spans="2:17" ht="14.25" customHeight="1" x14ac:dyDescent="0.3">
      <c r="B3705" s="4" t="s">
        <v>26</v>
      </c>
      <c r="C3705" s="33">
        <v>1197831</v>
      </c>
      <c r="D3705" s="5">
        <v>44300</v>
      </c>
      <c r="E3705" s="4" t="s">
        <v>15</v>
      </c>
      <c r="F3705" s="4" t="s">
        <v>129</v>
      </c>
      <c r="G3705" s="4" t="s">
        <v>130</v>
      </c>
      <c r="H3705" s="6" t="s">
        <v>22</v>
      </c>
      <c r="I3705" s="7">
        <v>50</v>
      </c>
      <c r="J3705" s="8">
        <v>125</v>
      </c>
      <c r="K3705" s="9">
        <v>62500</v>
      </c>
      <c r="L3705" s="9">
        <v>15625</v>
      </c>
      <c r="M3705" s="10">
        <v>0.25</v>
      </c>
      <c r="N3705" s="4" t="s">
        <v>18</v>
      </c>
      <c r="O3705" s="4" t="str">
        <f>TEXT(Table1[[#This Row],[Invoice Date]],"yyyy")</f>
        <v>2021</v>
      </c>
      <c r="P3705" s="4" t="str">
        <f>TEXT(Table1[[#This Row],[Invoice Date]],"mmm")</f>
        <v>Apr</v>
      </c>
      <c r="Q3705" s="27">
        <f>WEEKNUM(Table1[[#This Row],[Invoice Date]]) + IF(YEAR(Table1[[#This Row],[Invoice Date]])=2021, 52, 0)</f>
        <v>68</v>
      </c>
    </row>
    <row r="3706" spans="2:17" ht="14.25" customHeight="1" x14ac:dyDescent="0.3">
      <c r="B3706" s="4" t="s">
        <v>14</v>
      </c>
      <c r="C3706" s="33">
        <v>1185732</v>
      </c>
      <c r="D3706" s="5">
        <v>44300</v>
      </c>
      <c r="E3706" s="4" t="s">
        <v>15</v>
      </c>
      <c r="F3706" s="4" t="s">
        <v>121</v>
      </c>
      <c r="G3706" s="4" t="s">
        <v>122</v>
      </c>
      <c r="H3706" s="6" t="s">
        <v>20</v>
      </c>
      <c r="I3706" s="7">
        <v>30.000000000000004</v>
      </c>
      <c r="J3706" s="8">
        <v>225</v>
      </c>
      <c r="K3706" s="9">
        <v>67500.000000000015</v>
      </c>
      <c r="L3706" s="9">
        <v>27000.000000000007</v>
      </c>
      <c r="M3706" s="10">
        <v>0.4</v>
      </c>
      <c r="N3706" s="4" t="s">
        <v>18</v>
      </c>
      <c r="O3706" s="4" t="str">
        <f>TEXT(Table1[[#This Row],[Invoice Date]],"yyyy")</f>
        <v>2021</v>
      </c>
      <c r="P3706" s="4" t="str">
        <f>TEXT(Table1[[#This Row],[Invoice Date]],"mmm")</f>
        <v>Apr</v>
      </c>
      <c r="Q3706" s="27">
        <f>WEEKNUM(Table1[[#This Row],[Invoice Date]]) + IF(YEAR(Table1[[#This Row],[Invoice Date]])=2021, 52, 0)</f>
        <v>68</v>
      </c>
    </row>
    <row r="3707" spans="2:17" ht="14.25" customHeight="1" x14ac:dyDescent="0.3">
      <c r="B3707" s="4" t="s">
        <v>14</v>
      </c>
      <c r="C3707" s="33">
        <v>1185732</v>
      </c>
      <c r="D3707" s="5">
        <v>44300</v>
      </c>
      <c r="E3707" s="4" t="s">
        <v>15</v>
      </c>
      <c r="F3707" s="4" t="s">
        <v>121</v>
      </c>
      <c r="G3707" s="4" t="s">
        <v>122</v>
      </c>
      <c r="H3707" s="6" t="s">
        <v>22</v>
      </c>
      <c r="I3707" s="7">
        <v>50</v>
      </c>
      <c r="J3707" s="8">
        <v>150</v>
      </c>
      <c r="K3707" s="9">
        <v>75000</v>
      </c>
      <c r="L3707" s="9">
        <v>22500</v>
      </c>
      <c r="M3707" s="10">
        <v>0.3</v>
      </c>
      <c r="N3707" s="4" t="s">
        <v>18</v>
      </c>
      <c r="O3707" s="4" t="str">
        <f>TEXT(Table1[[#This Row],[Invoice Date]],"yyyy")</f>
        <v>2021</v>
      </c>
      <c r="P3707" s="4" t="str">
        <f>TEXT(Table1[[#This Row],[Invoice Date]],"mmm")</f>
        <v>Apr</v>
      </c>
      <c r="Q3707" s="27">
        <f>WEEKNUM(Table1[[#This Row],[Invoice Date]]) + IF(YEAR(Table1[[#This Row],[Invoice Date]])=2021, 52, 0)</f>
        <v>68</v>
      </c>
    </row>
    <row r="3708" spans="2:17" ht="14.25" customHeight="1" x14ac:dyDescent="0.3">
      <c r="B3708" s="4" t="s">
        <v>14</v>
      </c>
      <c r="C3708" s="33">
        <v>1185732</v>
      </c>
      <c r="D3708" s="5">
        <v>44300</v>
      </c>
      <c r="E3708" s="4" t="s">
        <v>15</v>
      </c>
      <c r="F3708" s="4" t="s">
        <v>121</v>
      </c>
      <c r="G3708" s="4" t="s">
        <v>122</v>
      </c>
      <c r="H3708" s="6" t="s">
        <v>19</v>
      </c>
      <c r="I3708" s="7">
        <v>40</v>
      </c>
      <c r="J3708" s="8">
        <v>225</v>
      </c>
      <c r="K3708" s="9">
        <v>90000</v>
      </c>
      <c r="L3708" s="9">
        <v>31499.999999999996</v>
      </c>
      <c r="M3708" s="10">
        <v>0.35</v>
      </c>
      <c r="N3708" s="4" t="s">
        <v>18</v>
      </c>
      <c r="O3708" s="4" t="str">
        <f>TEXT(Table1[[#This Row],[Invoice Date]],"yyyy")</f>
        <v>2021</v>
      </c>
      <c r="P3708" s="4" t="str">
        <f>TEXT(Table1[[#This Row],[Invoice Date]],"mmm")</f>
        <v>Apr</v>
      </c>
      <c r="Q3708" s="27">
        <f>WEEKNUM(Table1[[#This Row],[Invoice Date]]) + IF(YEAR(Table1[[#This Row],[Invoice Date]])=2021, 52, 0)</f>
        <v>68</v>
      </c>
    </row>
    <row r="3709" spans="2:17" ht="14.25" customHeight="1" x14ac:dyDescent="0.3">
      <c r="B3709" s="4" t="s">
        <v>26</v>
      </c>
      <c r="C3709" s="33">
        <v>1197831</v>
      </c>
      <c r="D3709" s="5">
        <v>44300</v>
      </c>
      <c r="E3709" s="4" t="s">
        <v>15</v>
      </c>
      <c r="F3709" s="4" t="s">
        <v>129</v>
      </c>
      <c r="G3709" s="4" t="s">
        <v>130</v>
      </c>
      <c r="H3709" s="6" t="s">
        <v>23</v>
      </c>
      <c r="I3709" s="7">
        <v>40</v>
      </c>
      <c r="J3709" s="8">
        <v>275</v>
      </c>
      <c r="K3709" s="9">
        <v>110000</v>
      </c>
      <c r="L3709" s="9">
        <v>33000</v>
      </c>
      <c r="M3709" s="10">
        <v>0.3</v>
      </c>
      <c r="N3709" s="4" t="s">
        <v>18</v>
      </c>
      <c r="O3709" s="4" t="str">
        <f>TEXT(Table1[[#This Row],[Invoice Date]],"yyyy")</f>
        <v>2021</v>
      </c>
      <c r="P3709" s="4" t="str">
        <f>TEXT(Table1[[#This Row],[Invoice Date]],"mmm")</f>
        <v>Apr</v>
      </c>
      <c r="Q3709" s="27">
        <f>WEEKNUM(Table1[[#This Row],[Invoice Date]]) + IF(YEAR(Table1[[#This Row],[Invoice Date]])=2021, 52, 0)</f>
        <v>68</v>
      </c>
    </row>
    <row r="3710" spans="2:17" ht="14.25" customHeight="1" x14ac:dyDescent="0.3">
      <c r="B3710" s="4" t="s">
        <v>14</v>
      </c>
      <c r="C3710" s="33">
        <v>1185732</v>
      </c>
      <c r="D3710" s="5">
        <v>44300</v>
      </c>
      <c r="E3710" s="4" t="s">
        <v>15</v>
      </c>
      <c r="F3710" s="4" t="s">
        <v>121</v>
      </c>
      <c r="G3710" s="4" t="s">
        <v>122</v>
      </c>
      <c r="H3710" s="6" t="s">
        <v>23</v>
      </c>
      <c r="I3710" s="7">
        <v>40</v>
      </c>
      <c r="J3710" s="8">
        <v>300</v>
      </c>
      <c r="K3710" s="9">
        <v>120000</v>
      </c>
      <c r="L3710" s="9">
        <v>48000</v>
      </c>
      <c r="M3710" s="10">
        <v>0.4</v>
      </c>
      <c r="N3710" s="4" t="s">
        <v>18</v>
      </c>
      <c r="O3710" s="4" t="str">
        <f>TEXT(Table1[[#This Row],[Invoice Date]],"yyyy")</f>
        <v>2021</v>
      </c>
      <c r="P3710" s="4" t="str">
        <f>TEXT(Table1[[#This Row],[Invoice Date]],"mmm")</f>
        <v>Apr</v>
      </c>
      <c r="Q3710" s="27">
        <f>WEEKNUM(Table1[[#This Row],[Invoice Date]]) + IF(YEAR(Table1[[#This Row],[Invoice Date]])=2021, 52, 0)</f>
        <v>68</v>
      </c>
    </row>
    <row r="3711" spans="2:17" ht="14.25" customHeight="1" x14ac:dyDescent="0.3">
      <c r="B3711" s="4" t="s">
        <v>26</v>
      </c>
      <c r="C3711" s="33">
        <v>1197831</v>
      </c>
      <c r="D3711" s="5">
        <v>44300</v>
      </c>
      <c r="E3711" s="4" t="s">
        <v>15</v>
      </c>
      <c r="F3711" s="4" t="s">
        <v>129</v>
      </c>
      <c r="G3711" s="4" t="s">
        <v>130</v>
      </c>
      <c r="H3711" s="6" t="s">
        <v>17</v>
      </c>
      <c r="I3711" s="7">
        <v>40</v>
      </c>
      <c r="J3711" s="8">
        <v>450</v>
      </c>
      <c r="K3711" s="9">
        <v>180000</v>
      </c>
      <c r="L3711" s="9">
        <v>54000</v>
      </c>
      <c r="M3711" s="10">
        <v>0.3</v>
      </c>
      <c r="N3711" s="4" t="s">
        <v>18</v>
      </c>
      <c r="O3711" s="4" t="str">
        <f>TEXT(Table1[[#This Row],[Invoice Date]],"yyyy")</f>
        <v>2021</v>
      </c>
      <c r="P3711" s="4" t="str">
        <f>TEXT(Table1[[#This Row],[Invoice Date]],"mmm")</f>
        <v>Apr</v>
      </c>
      <c r="Q3711" s="27">
        <f>WEEKNUM(Table1[[#This Row],[Invoice Date]]) + IF(YEAR(Table1[[#This Row],[Invoice Date]])=2021, 52, 0)</f>
        <v>68</v>
      </c>
    </row>
    <row r="3712" spans="2:17" ht="14.25" customHeight="1" x14ac:dyDescent="0.3">
      <c r="B3712" s="4" t="s">
        <v>14</v>
      </c>
      <c r="C3712" s="33">
        <v>1185732</v>
      </c>
      <c r="D3712" s="5">
        <v>44300</v>
      </c>
      <c r="E3712" s="4" t="s">
        <v>15</v>
      </c>
      <c r="F3712" s="4" t="s">
        <v>121</v>
      </c>
      <c r="G3712" s="4" t="s">
        <v>122</v>
      </c>
      <c r="H3712" s="6" t="s">
        <v>17</v>
      </c>
      <c r="I3712" s="7">
        <v>40</v>
      </c>
      <c r="J3712" s="8">
        <v>525</v>
      </c>
      <c r="K3712" s="9">
        <v>210000</v>
      </c>
      <c r="L3712" s="9">
        <v>73500</v>
      </c>
      <c r="M3712" s="10">
        <v>0.35</v>
      </c>
      <c r="N3712" s="4" t="s">
        <v>18</v>
      </c>
      <c r="O3712" s="4" t="str">
        <f>TEXT(Table1[[#This Row],[Invoice Date]],"yyyy")</f>
        <v>2021</v>
      </c>
      <c r="P3712" s="4" t="str">
        <f>TEXT(Table1[[#This Row],[Invoice Date]],"mmm")</f>
        <v>Apr</v>
      </c>
      <c r="Q3712" s="27">
        <f>WEEKNUM(Table1[[#This Row],[Invoice Date]]) + IF(YEAR(Table1[[#This Row],[Invoice Date]])=2021, 52, 0)</f>
        <v>68</v>
      </c>
    </row>
    <row r="3713" spans="2:17" ht="14.25" customHeight="1" x14ac:dyDescent="0.3">
      <c r="B3713" s="4" t="s">
        <v>34</v>
      </c>
      <c r="C3713" s="33">
        <v>1189833</v>
      </c>
      <c r="D3713" s="5">
        <v>44300</v>
      </c>
      <c r="E3713" s="4" t="s">
        <v>31</v>
      </c>
      <c r="F3713" s="4" t="s">
        <v>32</v>
      </c>
      <c r="G3713" s="4" t="s">
        <v>35</v>
      </c>
      <c r="H3713" s="6" t="s">
        <v>19</v>
      </c>
      <c r="I3713" s="7">
        <v>50</v>
      </c>
      <c r="J3713" s="8">
        <v>650</v>
      </c>
      <c r="K3713" s="9">
        <v>325000</v>
      </c>
      <c r="L3713" s="9">
        <v>81250</v>
      </c>
      <c r="M3713" s="10">
        <v>0.25</v>
      </c>
      <c r="N3713" s="4" t="s">
        <v>24</v>
      </c>
      <c r="O3713" s="4" t="str">
        <f>TEXT(Table1[[#This Row],[Invoice Date]],"yyyy")</f>
        <v>2021</v>
      </c>
      <c r="P3713" s="4" t="str">
        <f>TEXT(Table1[[#This Row],[Invoice Date]],"mmm")</f>
        <v>Apr</v>
      </c>
      <c r="Q3713" s="27">
        <f>WEEKNUM(Table1[[#This Row],[Invoice Date]]) + IF(YEAR(Table1[[#This Row],[Invoice Date]])=2021, 52, 0)</f>
        <v>68</v>
      </c>
    </row>
    <row r="3714" spans="2:17" ht="14.25" customHeight="1" x14ac:dyDescent="0.3">
      <c r="B3714" s="4" t="s">
        <v>26</v>
      </c>
      <c r="C3714" s="33">
        <v>1197831</v>
      </c>
      <c r="D3714" s="5">
        <v>44300</v>
      </c>
      <c r="E3714" s="4" t="s">
        <v>27</v>
      </c>
      <c r="F3714" s="4" t="s">
        <v>55</v>
      </c>
      <c r="G3714" s="4" t="s">
        <v>56</v>
      </c>
      <c r="H3714" s="6" t="s">
        <v>23</v>
      </c>
      <c r="I3714" s="7">
        <v>50</v>
      </c>
      <c r="J3714" s="8">
        <v>875</v>
      </c>
      <c r="K3714" s="9">
        <v>437500</v>
      </c>
      <c r="L3714" s="9">
        <v>240625.00000000003</v>
      </c>
      <c r="M3714" s="10">
        <v>0.55000000000000004</v>
      </c>
      <c r="N3714" s="4" t="s">
        <v>24</v>
      </c>
      <c r="O3714" s="4" t="str">
        <f>TEXT(Table1[[#This Row],[Invoice Date]],"yyyy")</f>
        <v>2021</v>
      </c>
      <c r="P3714" s="4" t="str">
        <f>TEXT(Table1[[#This Row],[Invoice Date]],"mmm")</f>
        <v>Apr</v>
      </c>
      <c r="Q3714" s="27">
        <f>WEEKNUM(Table1[[#This Row],[Invoice Date]]) + IF(YEAR(Table1[[#This Row],[Invoice Date]])=2021, 52, 0)</f>
        <v>68</v>
      </c>
    </row>
    <row r="3715" spans="2:17" ht="14.25" customHeight="1" x14ac:dyDescent="0.3">
      <c r="B3715" s="4" t="s">
        <v>34</v>
      </c>
      <c r="C3715" s="33">
        <v>1189833</v>
      </c>
      <c r="D3715" s="5">
        <v>44301</v>
      </c>
      <c r="E3715" s="4" t="s">
        <v>31</v>
      </c>
      <c r="F3715" s="4" t="s">
        <v>32</v>
      </c>
      <c r="G3715" s="4" t="s">
        <v>35</v>
      </c>
      <c r="H3715" s="6" t="s">
        <v>20</v>
      </c>
      <c r="I3715" s="7">
        <v>45</v>
      </c>
      <c r="J3715" s="8">
        <v>163</v>
      </c>
      <c r="K3715" s="9">
        <v>7335</v>
      </c>
      <c r="L3715" s="9">
        <v>3814.2000000000003</v>
      </c>
      <c r="M3715" s="10">
        <v>0.52</v>
      </c>
      <c r="N3715" s="4" t="s">
        <v>83</v>
      </c>
      <c r="O3715" s="4" t="str">
        <f>TEXT(Table1[[#This Row],[Invoice Date]],"yyyy")</f>
        <v>2021</v>
      </c>
      <c r="P3715" s="4" t="str">
        <f>TEXT(Table1[[#This Row],[Invoice Date]],"mmm")</f>
        <v>Apr</v>
      </c>
      <c r="Q3715" s="27">
        <f>WEEKNUM(Table1[[#This Row],[Invoice Date]]) + IF(YEAR(Table1[[#This Row],[Invoice Date]])=2021, 52, 0)</f>
        <v>68</v>
      </c>
    </row>
    <row r="3716" spans="2:17" ht="14.25" customHeight="1" x14ac:dyDescent="0.3">
      <c r="B3716" s="4" t="s">
        <v>34</v>
      </c>
      <c r="C3716" s="33">
        <v>1189833</v>
      </c>
      <c r="D3716" s="5">
        <v>44301</v>
      </c>
      <c r="E3716" s="4" t="s">
        <v>31</v>
      </c>
      <c r="F3716" s="4" t="s">
        <v>32</v>
      </c>
      <c r="G3716" s="4" t="s">
        <v>35</v>
      </c>
      <c r="H3716" s="6" t="s">
        <v>20</v>
      </c>
      <c r="I3716" s="7">
        <v>36</v>
      </c>
      <c r="J3716" s="8">
        <v>215</v>
      </c>
      <c r="K3716" s="9">
        <v>7740</v>
      </c>
      <c r="L3716" s="9">
        <v>3483</v>
      </c>
      <c r="M3716" s="10">
        <v>0.45</v>
      </c>
      <c r="N3716" s="4" t="s">
        <v>24</v>
      </c>
      <c r="O3716" s="4" t="str">
        <f>TEXT(Table1[[#This Row],[Invoice Date]],"yyyy")</f>
        <v>2021</v>
      </c>
      <c r="P3716" s="4" t="str">
        <f>TEXT(Table1[[#This Row],[Invoice Date]],"mmm")</f>
        <v>Apr</v>
      </c>
      <c r="Q3716" s="27">
        <f>WEEKNUM(Table1[[#This Row],[Invoice Date]]) + IF(YEAR(Table1[[#This Row],[Invoice Date]])=2021, 52, 0)</f>
        <v>68</v>
      </c>
    </row>
    <row r="3717" spans="2:17" ht="14.25" customHeight="1" x14ac:dyDescent="0.3">
      <c r="B3717" s="4" t="s">
        <v>26</v>
      </c>
      <c r="C3717" s="33">
        <v>1197831</v>
      </c>
      <c r="D3717" s="5">
        <v>44301</v>
      </c>
      <c r="E3717" s="4" t="s">
        <v>27</v>
      </c>
      <c r="F3717" s="4" t="s">
        <v>55</v>
      </c>
      <c r="G3717" s="4" t="s">
        <v>56</v>
      </c>
      <c r="H3717" s="6" t="s">
        <v>17</v>
      </c>
      <c r="I3717" s="7">
        <v>36</v>
      </c>
      <c r="J3717" s="8">
        <v>215</v>
      </c>
      <c r="K3717" s="9">
        <v>7740</v>
      </c>
      <c r="L3717" s="9">
        <v>4411.7999999999993</v>
      </c>
      <c r="M3717" s="10">
        <v>0.56999999999999995</v>
      </c>
      <c r="N3717" s="4" t="s">
        <v>83</v>
      </c>
      <c r="O3717" s="4" t="str">
        <f>TEXT(Table1[[#This Row],[Invoice Date]],"yyyy")</f>
        <v>2021</v>
      </c>
      <c r="P3717" s="4" t="str">
        <f>TEXT(Table1[[#This Row],[Invoice Date]],"mmm")</f>
        <v>Apr</v>
      </c>
      <c r="Q3717" s="27">
        <f>WEEKNUM(Table1[[#This Row],[Invoice Date]]) + IF(YEAR(Table1[[#This Row],[Invoice Date]])=2021, 52, 0)</f>
        <v>68</v>
      </c>
    </row>
    <row r="3718" spans="2:17" ht="14.25" customHeight="1" x14ac:dyDescent="0.3">
      <c r="B3718" s="4" t="s">
        <v>26</v>
      </c>
      <c r="C3718" s="33">
        <v>1197831</v>
      </c>
      <c r="D3718" s="5">
        <v>44301</v>
      </c>
      <c r="E3718" s="4" t="s">
        <v>27</v>
      </c>
      <c r="F3718" s="4" t="s">
        <v>55</v>
      </c>
      <c r="G3718" s="4" t="s">
        <v>56</v>
      </c>
      <c r="H3718" s="6" t="s">
        <v>17</v>
      </c>
      <c r="I3718" s="7">
        <v>29</v>
      </c>
      <c r="J3718" s="8">
        <v>272</v>
      </c>
      <c r="K3718" s="9">
        <v>7888</v>
      </c>
      <c r="L3718" s="9">
        <v>3943.9999999999995</v>
      </c>
      <c r="M3718" s="10">
        <v>0.49999999999999994</v>
      </c>
      <c r="N3718" s="4" t="s">
        <v>24</v>
      </c>
      <c r="O3718" s="4" t="str">
        <f>TEXT(Table1[[#This Row],[Invoice Date]],"yyyy")</f>
        <v>2021</v>
      </c>
      <c r="P3718" s="4" t="str">
        <f>TEXT(Table1[[#This Row],[Invoice Date]],"mmm")</f>
        <v>Apr</v>
      </c>
      <c r="Q3718" s="27">
        <f>WEEKNUM(Table1[[#This Row],[Invoice Date]]) + IF(YEAR(Table1[[#This Row],[Invoice Date]])=2021, 52, 0)</f>
        <v>68</v>
      </c>
    </row>
    <row r="3719" spans="2:17" ht="14.25" customHeight="1" x14ac:dyDescent="0.3">
      <c r="B3719" s="4" t="s">
        <v>34</v>
      </c>
      <c r="C3719" s="33">
        <v>1189833</v>
      </c>
      <c r="D3719" s="5">
        <v>44301</v>
      </c>
      <c r="E3719" s="4" t="s">
        <v>31</v>
      </c>
      <c r="F3719" s="4" t="s">
        <v>32</v>
      </c>
      <c r="G3719" s="4" t="s">
        <v>35</v>
      </c>
      <c r="H3719" s="6" t="s">
        <v>20</v>
      </c>
      <c r="I3719" s="7">
        <v>50</v>
      </c>
      <c r="J3719" s="8">
        <v>650</v>
      </c>
      <c r="K3719" s="9">
        <v>325000</v>
      </c>
      <c r="L3719" s="9">
        <v>130000</v>
      </c>
      <c r="M3719" s="10">
        <v>0.4</v>
      </c>
      <c r="N3719" s="4" t="s">
        <v>24</v>
      </c>
      <c r="O3719" s="4" t="str">
        <f>TEXT(Table1[[#This Row],[Invoice Date]],"yyyy")</f>
        <v>2021</v>
      </c>
      <c r="P3719" s="4" t="str">
        <f>TEXT(Table1[[#This Row],[Invoice Date]],"mmm")</f>
        <v>Apr</v>
      </c>
      <c r="Q3719" s="27">
        <f>WEEKNUM(Table1[[#This Row],[Invoice Date]]) + IF(YEAR(Table1[[#This Row],[Invoice Date]])=2021, 52, 0)</f>
        <v>68</v>
      </c>
    </row>
    <row r="3720" spans="2:17" ht="14.25" customHeight="1" x14ac:dyDescent="0.3">
      <c r="B3720" s="4" t="s">
        <v>26</v>
      </c>
      <c r="C3720" s="33">
        <v>1197831</v>
      </c>
      <c r="D3720" s="5">
        <v>44301</v>
      </c>
      <c r="E3720" s="4" t="s">
        <v>27</v>
      </c>
      <c r="F3720" s="4" t="s">
        <v>55</v>
      </c>
      <c r="G3720" s="4" t="s">
        <v>56</v>
      </c>
      <c r="H3720" s="6" t="s">
        <v>17</v>
      </c>
      <c r="I3720" s="7">
        <v>40</v>
      </c>
      <c r="J3720" s="8">
        <v>825</v>
      </c>
      <c r="K3720" s="9">
        <v>330000</v>
      </c>
      <c r="L3720" s="9">
        <v>148499.99999999997</v>
      </c>
      <c r="M3720" s="10">
        <v>0.44999999999999996</v>
      </c>
      <c r="N3720" s="4" t="s">
        <v>24</v>
      </c>
      <c r="O3720" s="4" t="str">
        <f>TEXT(Table1[[#This Row],[Invoice Date]],"yyyy")</f>
        <v>2021</v>
      </c>
      <c r="P3720" s="4" t="str">
        <f>TEXT(Table1[[#This Row],[Invoice Date]],"mmm")</f>
        <v>Apr</v>
      </c>
      <c r="Q3720" s="27">
        <f>WEEKNUM(Table1[[#This Row],[Invoice Date]]) + IF(YEAR(Table1[[#This Row],[Invoice Date]])=2021, 52, 0)</f>
        <v>68</v>
      </c>
    </row>
    <row r="3721" spans="2:17" ht="14.25" customHeight="1" x14ac:dyDescent="0.3">
      <c r="B3721" s="4" t="s">
        <v>26</v>
      </c>
      <c r="C3721" s="33">
        <v>1197831</v>
      </c>
      <c r="D3721" s="5">
        <v>44302</v>
      </c>
      <c r="E3721" s="4" t="s">
        <v>36</v>
      </c>
      <c r="F3721" s="4" t="s">
        <v>74</v>
      </c>
      <c r="G3721" s="4" t="s">
        <v>75</v>
      </c>
      <c r="H3721" s="6" t="s">
        <v>21</v>
      </c>
      <c r="I3721" s="7">
        <v>32</v>
      </c>
      <c r="J3721" s="8">
        <v>109</v>
      </c>
      <c r="K3721" s="9">
        <v>3488</v>
      </c>
      <c r="L3721" s="9">
        <v>1604.4799999999998</v>
      </c>
      <c r="M3721" s="10">
        <v>0.45999999999999996</v>
      </c>
      <c r="N3721" s="4" t="s">
        <v>83</v>
      </c>
      <c r="O3721" s="4" t="str">
        <f>TEXT(Table1[[#This Row],[Invoice Date]],"yyyy")</f>
        <v>2021</v>
      </c>
      <c r="P3721" s="4" t="str">
        <f>TEXT(Table1[[#This Row],[Invoice Date]],"mmm")</f>
        <v>Apr</v>
      </c>
      <c r="Q3721" s="27">
        <f>WEEKNUM(Table1[[#This Row],[Invoice Date]]) + IF(YEAR(Table1[[#This Row],[Invoice Date]])=2021, 52, 0)</f>
        <v>68</v>
      </c>
    </row>
    <row r="3722" spans="2:17" ht="14.25" customHeight="1" x14ac:dyDescent="0.3">
      <c r="B3722" s="4" t="s">
        <v>26</v>
      </c>
      <c r="C3722" s="33">
        <v>1197831</v>
      </c>
      <c r="D3722" s="5">
        <v>44302</v>
      </c>
      <c r="E3722" s="4" t="s">
        <v>36</v>
      </c>
      <c r="F3722" s="4" t="s">
        <v>74</v>
      </c>
      <c r="G3722" s="4" t="s">
        <v>75</v>
      </c>
      <c r="H3722" s="6" t="s">
        <v>20</v>
      </c>
      <c r="I3722" s="7">
        <v>27</v>
      </c>
      <c r="J3722" s="8">
        <v>135</v>
      </c>
      <c r="K3722" s="9">
        <v>3645</v>
      </c>
      <c r="L3722" s="9">
        <v>1530.8999999999999</v>
      </c>
      <c r="M3722" s="10">
        <v>0.42</v>
      </c>
      <c r="N3722" s="4" t="s">
        <v>83</v>
      </c>
      <c r="O3722" s="4" t="str">
        <f>TEXT(Table1[[#This Row],[Invoice Date]],"yyyy")</f>
        <v>2021</v>
      </c>
      <c r="P3722" s="4" t="str">
        <f>TEXT(Table1[[#This Row],[Invoice Date]],"mmm")</f>
        <v>Apr</v>
      </c>
      <c r="Q3722" s="27">
        <f>WEEKNUM(Table1[[#This Row],[Invoice Date]]) + IF(YEAR(Table1[[#This Row],[Invoice Date]])=2021, 52, 0)</f>
        <v>68</v>
      </c>
    </row>
    <row r="3723" spans="2:17" ht="14.25" customHeight="1" x14ac:dyDescent="0.3">
      <c r="B3723" s="4" t="s">
        <v>26</v>
      </c>
      <c r="C3723" s="33">
        <v>1197831</v>
      </c>
      <c r="D3723" s="5">
        <v>44302</v>
      </c>
      <c r="E3723" s="4" t="s">
        <v>36</v>
      </c>
      <c r="F3723" s="4" t="s">
        <v>74</v>
      </c>
      <c r="G3723" s="4" t="s">
        <v>75</v>
      </c>
      <c r="H3723" s="6" t="s">
        <v>19</v>
      </c>
      <c r="I3723" s="7">
        <v>38</v>
      </c>
      <c r="J3723" s="8">
        <v>111</v>
      </c>
      <c r="K3723" s="9">
        <v>4218</v>
      </c>
      <c r="L3723" s="9">
        <v>2235.54</v>
      </c>
      <c r="M3723" s="10">
        <v>0.53</v>
      </c>
      <c r="N3723" s="4" t="s">
        <v>83</v>
      </c>
      <c r="O3723" s="4" t="str">
        <f>TEXT(Table1[[#This Row],[Invoice Date]],"yyyy")</f>
        <v>2021</v>
      </c>
      <c r="P3723" s="4" t="str">
        <f>TEXT(Table1[[#This Row],[Invoice Date]],"mmm")</f>
        <v>Apr</v>
      </c>
      <c r="Q3723" s="27">
        <f>WEEKNUM(Table1[[#This Row],[Invoice Date]]) + IF(YEAR(Table1[[#This Row],[Invoice Date]])=2021, 52, 0)</f>
        <v>68</v>
      </c>
    </row>
    <row r="3724" spans="2:17" ht="14.25" customHeight="1" x14ac:dyDescent="0.3">
      <c r="B3724" s="4" t="s">
        <v>26</v>
      </c>
      <c r="C3724" s="33">
        <v>1197831</v>
      </c>
      <c r="D3724" s="5">
        <v>44302</v>
      </c>
      <c r="E3724" s="4" t="s">
        <v>36</v>
      </c>
      <c r="F3724" s="4" t="s">
        <v>74</v>
      </c>
      <c r="G3724" s="4" t="s">
        <v>75</v>
      </c>
      <c r="H3724" s="6" t="s">
        <v>22</v>
      </c>
      <c r="I3724" s="7">
        <v>45</v>
      </c>
      <c r="J3724" s="8">
        <v>120</v>
      </c>
      <c r="K3724" s="9">
        <v>5400</v>
      </c>
      <c r="L3724" s="9">
        <v>2700</v>
      </c>
      <c r="M3724" s="10">
        <v>0.5</v>
      </c>
      <c r="N3724" s="4" t="s">
        <v>83</v>
      </c>
      <c r="O3724" s="4" t="str">
        <f>TEXT(Table1[[#This Row],[Invoice Date]],"yyyy")</f>
        <v>2021</v>
      </c>
      <c r="P3724" s="4" t="str">
        <f>TEXT(Table1[[#This Row],[Invoice Date]],"mmm")</f>
        <v>Apr</v>
      </c>
      <c r="Q3724" s="27">
        <f>WEEKNUM(Table1[[#This Row],[Invoice Date]]) + IF(YEAR(Table1[[#This Row],[Invoice Date]])=2021, 52, 0)</f>
        <v>68</v>
      </c>
    </row>
    <row r="3725" spans="2:17" ht="14.25" customHeight="1" x14ac:dyDescent="0.3">
      <c r="B3725" s="4" t="s">
        <v>26</v>
      </c>
      <c r="C3725" s="33">
        <v>1197831</v>
      </c>
      <c r="D3725" s="5">
        <v>44302</v>
      </c>
      <c r="E3725" s="4" t="s">
        <v>36</v>
      </c>
      <c r="F3725" s="4" t="s">
        <v>74</v>
      </c>
      <c r="G3725" s="4" t="s">
        <v>75</v>
      </c>
      <c r="H3725" s="6" t="s">
        <v>23</v>
      </c>
      <c r="I3725" s="7">
        <v>37</v>
      </c>
      <c r="J3725" s="8">
        <v>152</v>
      </c>
      <c r="K3725" s="9">
        <v>5624</v>
      </c>
      <c r="L3725" s="9">
        <v>3880.5600000000004</v>
      </c>
      <c r="M3725" s="10">
        <v>0.69000000000000006</v>
      </c>
      <c r="N3725" s="4" t="s">
        <v>83</v>
      </c>
      <c r="O3725" s="4" t="str">
        <f>TEXT(Table1[[#This Row],[Invoice Date]],"yyyy")</f>
        <v>2021</v>
      </c>
      <c r="P3725" s="4" t="str">
        <f>TEXT(Table1[[#This Row],[Invoice Date]],"mmm")</f>
        <v>Apr</v>
      </c>
      <c r="Q3725" s="27">
        <f>WEEKNUM(Table1[[#This Row],[Invoice Date]]) + IF(YEAR(Table1[[#This Row],[Invoice Date]])=2021, 52, 0)</f>
        <v>68</v>
      </c>
    </row>
    <row r="3726" spans="2:17" ht="14.25" customHeight="1" x14ac:dyDescent="0.3">
      <c r="B3726" s="4" t="s">
        <v>26</v>
      </c>
      <c r="C3726" s="33">
        <v>1197831</v>
      </c>
      <c r="D3726" s="5">
        <v>44302</v>
      </c>
      <c r="E3726" s="4" t="s">
        <v>36</v>
      </c>
      <c r="F3726" s="4" t="s">
        <v>74</v>
      </c>
      <c r="G3726" s="4" t="s">
        <v>75</v>
      </c>
      <c r="H3726" s="6" t="s">
        <v>17</v>
      </c>
      <c r="I3726" s="7">
        <v>32</v>
      </c>
      <c r="J3726" s="8">
        <v>181</v>
      </c>
      <c r="K3726" s="9">
        <v>5792</v>
      </c>
      <c r="L3726" s="9">
        <v>3475.2</v>
      </c>
      <c r="M3726" s="10">
        <v>0.6</v>
      </c>
      <c r="N3726" s="4" t="s">
        <v>83</v>
      </c>
      <c r="O3726" s="4" t="str">
        <f>TEXT(Table1[[#This Row],[Invoice Date]],"yyyy")</f>
        <v>2021</v>
      </c>
      <c r="P3726" s="4" t="str">
        <f>TEXT(Table1[[#This Row],[Invoice Date]],"mmm")</f>
        <v>Apr</v>
      </c>
      <c r="Q3726" s="27">
        <f>WEEKNUM(Table1[[#This Row],[Invoice Date]]) + IF(YEAR(Table1[[#This Row],[Invoice Date]])=2021, 52, 0)</f>
        <v>68</v>
      </c>
    </row>
    <row r="3727" spans="2:17" ht="14.25" customHeight="1" x14ac:dyDescent="0.3">
      <c r="B3727" s="4" t="s">
        <v>34</v>
      </c>
      <c r="C3727" s="33">
        <v>1189833</v>
      </c>
      <c r="D3727" s="5">
        <v>44302</v>
      </c>
      <c r="E3727" s="4" t="s">
        <v>31</v>
      </c>
      <c r="F3727" s="4" t="s">
        <v>32</v>
      </c>
      <c r="G3727" s="4" t="s">
        <v>35</v>
      </c>
      <c r="H3727" s="6" t="s">
        <v>21</v>
      </c>
      <c r="I3727" s="7">
        <v>41</v>
      </c>
      <c r="J3727" s="8">
        <v>154</v>
      </c>
      <c r="K3727" s="9">
        <v>6314</v>
      </c>
      <c r="L3727" s="9">
        <v>3030.72</v>
      </c>
      <c r="M3727" s="10">
        <v>0.48</v>
      </c>
      <c r="N3727" s="4" t="s">
        <v>83</v>
      </c>
      <c r="O3727" s="4" t="str">
        <f>TEXT(Table1[[#This Row],[Invoice Date]],"yyyy")</f>
        <v>2021</v>
      </c>
      <c r="P3727" s="4" t="str">
        <f>TEXT(Table1[[#This Row],[Invoice Date]],"mmm")</f>
        <v>Apr</v>
      </c>
      <c r="Q3727" s="27">
        <f>WEEKNUM(Table1[[#This Row],[Invoice Date]]) + IF(YEAR(Table1[[#This Row],[Invoice Date]])=2021, 52, 0)</f>
        <v>68</v>
      </c>
    </row>
    <row r="3728" spans="2:17" ht="14.25" customHeight="1" x14ac:dyDescent="0.3">
      <c r="B3728" s="4" t="s">
        <v>34</v>
      </c>
      <c r="C3728" s="33">
        <v>1189833</v>
      </c>
      <c r="D3728" s="5">
        <v>44302</v>
      </c>
      <c r="E3728" s="4" t="s">
        <v>31</v>
      </c>
      <c r="F3728" s="4" t="s">
        <v>32</v>
      </c>
      <c r="G3728" s="4" t="s">
        <v>35</v>
      </c>
      <c r="H3728" s="6" t="s">
        <v>21</v>
      </c>
      <c r="I3728" s="7">
        <v>33</v>
      </c>
      <c r="J3728" s="8">
        <v>193</v>
      </c>
      <c r="K3728" s="9">
        <v>6369</v>
      </c>
      <c r="L3728" s="9">
        <v>2420.2200000000003</v>
      </c>
      <c r="M3728" s="10">
        <v>0.38</v>
      </c>
      <c r="N3728" s="4" t="s">
        <v>24</v>
      </c>
      <c r="O3728" s="4" t="str">
        <f>TEXT(Table1[[#This Row],[Invoice Date]],"yyyy")</f>
        <v>2021</v>
      </c>
      <c r="P3728" s="4" t="str">
        <f>TEXT(Table1[[#This Row],[Invoice Date]],"mmm")</f>
        <v>Apr</v>
      </c>
      <c r="Q3728" s="27">
        <f>WEEKNUM(Table1[[#This Row],[Invoice Date]]) + IF(YEAR(Table1[[#This Row],[Invoice Date]])=2021, 52, 0)</f>
        <v>68</v>
      </c>
    </row>
    <row r="3729" spans="2:17" ht="14.25" customHeight="1" x14ac:dyDescent="0.3">
      <c r="B3729" s="4" t="s">
        <v>26</v>
      </c>
      <c r="C3729" s="33">
        <v>1197831</v>
      </c>
      <c r="D3729" s="5">
        <v>44302</v>
      </c>
      <c r="E3729" s="4" t="s">
        <v>27</v>
      </c>
      <c r="F3729" s="4" t="s">
        <v>55</v>
      </c>
      <c r="G3729" s="4" t="s">
        <v>56</v>
      </c>
      <c r="H3729" s="6" t="s">
        <v>19</v>
      </c>
      <c r="I3729" s="7">
        <v>30</v>
      </c>
      <c r="J3729" s="8">
        <v>264</v>
      </c>
      <c r="K3729" s="9">
        <v>7920</v>
      </c>
      <c r="L3729" s="9">
        <v>3959.9999999999995</v>
      </c>
      <c r="M3729" s="10">
        <v>0.49999999999999994</v>
      </c>
      <c r="N3729" s="4" t="s">
        <v>24</v>
      </c>
      <c r="O3729" s="4" t="str">
        <f>TEXT(Table1[[#This Row],[Invoice Date]],"yyyy")</f>
        <v>2021</v>
      </c>
      <c r="P3729" s="4" t="str">
        <f>TEXT(Table1[[#This Row],[Invoice Date]],"mmm")</f>
        <v>Apr</v>
      </c>
      <c r="Q3729" s="27">
        <f>WEEKNUM(Table1[[#This Row],[Invoice Date]]) + IF(YEAR(Table1[[#This Row],[Invoice Date]])=2021, 52, 0)</f>
        <v>68</v>
      </c>
    </row>
    <row r="3730" spans="2:17" ht="14.25" customHeight="1" x14ac:dyDescent="0.3">
      <c r="B3730" s="4" t="s">
        <v>26</v>
      </c>
      <c r="C3730" s="33">
        <v>1197831</v>
      </c>
      <c r="D3730" s="5">
        <v>44302</v>
      </c>
      <c r="E3730" s="4" t="s">
        <v>27</v>
      </c>
      <c r="F3730" s="4" t="s">
        <v>55</v>
      </c>
      <c r="G3730" s="4" t="s">
        <v>56</v>
      </c>
      <c r="H3730" s="6" t="s">
        <v>19</v>
      </c>
      <c r="I3730" s="7">
        <v>43</v>
      </c>
      <c r="J3730" s="8">
        <v>206</v>
      </c>
      <c r="K3730" s="9">
        <v>8858</v>
      </c>
      <c r="L3730" s="9">
        <v>5137.6399999999994</v>
      </c>
      <c r="M3730" s="10">
        <v>0.57999999999999996</v>
      </c>
      <c r="N3730" s="4" t="s">
        <v>83</v>
      </c>
      <c r="O3730" s="4" t="str">
        <f>TEXT(Table1[[#This Row],[Invoice Date]],"yyyy")</f>
        <v>2021</v>
      </c>
      <c r="P3730" s="4" t="str">
        <f>TEXT(Table1[[#This Row],[Invoice Date]],"mmm")</f>
        <v>Apr</v>
      </c>
      <c r="Q3730" s="27">
        <f>WEEKNUM(Table1[[#This Row],[Invoice Date]]) + IF(YEAR(Table1[[#This Row],[Invoice Date]])=2021, 52, 0)</f>
        <v>68</v>
      </c>
    </row>
    <row r="3731" spans="2:17" ht="14.25" customHeight="1" x14ac:dyDescent="0.3">
      <c r="B3731" s="4" t="s">
        <v>26</v>
      </c>
      <c r="C3731" s="33">
        <v>1197831</v>
      </c>
      <c r="D3731" s="5">
        <v>44302</v>
      </c>
      <c r="E3731" s="4" t="s">
        <v>36</v>
      </c>
      <c r="F3731" s="4" t="s">
        <v>74</v>
      </c>
      <c r="G3731" s="4" t="s">
        <v>75</v>
      </c>
      <c r="H3731" s="6" t="s">
        <v>21</v>
      </c>
      <c r="I3731" s="7">
        <v>35</v>
      </c>
      <c r="J3731" s="8">
        <v>375</v>
      </c>
      <c r="K3731" s="9">
        <v>131250</v>
      </c>
      <c r="L3731" s="9">
        <v>45937.5</v>
      </c>
      <c r="M3731" s="10">
        <v>0.35</v>
      </c>
      <c r="N3731" s="4" t="s">
        <v>18</v>
      </c>
      <c r="O3731" s="4" t="str">
        <f>TEXT(Table1[[#This Row],[Invoice Date]],"yyyy")</f>
        <v>2021</v>
      </c>
      <c r="P3731" s="4" t="str">
        <f>TEXT(Table1[[#This Row],[Invoice Date]],"mmm")</f>
        <v>Apr</v>
      </c>
      <c r="Q3731" s="27">
        <f>WEEKNUM(Table1[[#This Row],[Invoice Date]]) + IF(YEAR(Table1[[#This Row],[Invoice Date]])=2021, 52, 0)</f>
        <v>68</v>
      </c>
    </row>
    <row r="3732" spans="2:17" ht="14.25" customHeight="1" x14ac:dyDescent="0.3">
      <c r="B3732" s="4" t="s">
        <v>26</v>
      </c>
      <c r="C3732" s="33">
        <v>1197831</v>
      </c>
      <c r="D3732" s="5">
        <v>44302</v>
      </c>
      <c r="E3732" s="4" t="s">
        <v>36</v>
      </c>
      <c r="F3732" s="4" t="s">
        <v>74</v>
      </c>
      <c r="G3732" s="4" t="s">
        <v>75</v>
      </c>
      <c r="H3732" s="6" t="s">
        <v>20</v>
      </c>
      <c r="I3732" s="7">
        <v>30.000000000000004</v>
      </c>
      <c r="J3732" s="8">
        <v>450</v>
      </c>
      <c r="K3732" s="9">
        <v>135000.00000000003</v>
      </c>
      <c r="L3732" s="9">
        <v>40500.000000000007</v>
      </c>
      <c r="M3732" s="10">
        <v>0.3</v>
      </c>
      <c r="N3732" s="4" t="s">
        <v>18</v>
      </c>
      <c r="O3732" s="4" t="str">
        <f>TEXT(Table1[[#This Row],[Invoice Date]],"yyyy")</f>
        <v>2021</v>
      </c>
      <c r="P3732" s="4" t="str">
        <f>TEXT(Table1[[#This Row],[Invoice Date]],"mmm")</f>
        <v>Apr</v>
      </c>
      <c r="Q3732" s="27">
        <f>WEEKNUM(Table1[[#This Row],[Invoice Date]]) + IF(YEAR(Table1[[#This Row],[Invoice Date]])=2021, 52, 0)</f>
        <v>68</v>
      </c>
    </row>
    <row r="3733" spans="2:17" ht="14.25" customHeight="1" x14ac:dyDescent="0.3">
      <c r="B3733" s="4" t="s">
        <v>26</v>
      </c>
      <c r="C3733" s="33">
        <v>1197831</v>
      </c>
      <c r="D3733" s="5">
        <v>44302</v>
      </c>
      <c r="E3733" s="4" t="s">
        <v>36</v>
      </c>
      <c r="F3733" s="4" t="s">
        <v>74</v>
      </c>
      <c r="G3733" s="4" t="s">
        <v>75</v>
      </c>
      <c r="H3733" s="6" t="s">
        <v>19</v>
      </c>
      <c r="I3733" s="7">
        <v>40</v>
      </c>
      <c r="J3733" s="8">
        <v>425</v>
      </c>
      <c r="K3733" s="9">
        <v>170000</v>
      </c>
      <c r="L3733" s="9">
        <v>68000</v>
      </c>
      <c r="M3733" s="10">
        <v>0.39999999999999997</v>
      </c>
      <c r="N3733" s="4" t="s">
        <v>18</v>
      </c>
      <c r="O3733" s="4" t="str">
        <f>TEXT(Table1[[#This Row],[Invoice Date]],"yyyy")</f>
        <v>2021</v>
      </c>
      <c r="P3733" s="4" t="str">
        <f>TEXT(Table1[[#This Row],[Invoice Date]],"mmm")</f>
        <v>Apr</v>
      </c>
      <c r="Q3733" s="27">
        <f>WEEKNUM(Table1[[#This Row],[Invoice Date]]) + IF(YEAR(Table1[[#This Row],[Invoice Date]])=2021, 52, 0)</f>
        <v>68</v>
      </c>
    </row>
    <row r="3734" spans="2:17" ht="14.25" customHeight="1" x14ac:dyDescent="0.3">
      <c r="B3734" s="4" t="s">
        <v>26</v>
      </c>
      <c r="C3734" s="33">
        <v>1197831</v>
      </c>
      <c r="D3734" s="5">
        <v>44302</v>
      </c>
      <c r="E3734" s="4" t="s">
        <v>36</v>
      </c>
      <c r="F3734" s="4" t="s">
        <v>74</v>
      </c>
      <c r="G3734" s="4" t="s">
        <v>75</v>
      </c>
      <c r="H3734" s="6" t="s">
        <v>22</v>
      </c>
      <c r="I3734" s="7">
        <v>50</v>
      </c>
      <c r="J3734" s="8">
        <v>400</v>
      </c>
      <c r="K3734" s="9">
        <v>200000</v>
      </c>
      <c r="L3734" s="9">
        <v>80000</v>
      </c>
      <c r="M3734" s="10">
        <v>0.39999999999999997</v>
      </c>
      <c r="N3734" s="4" t="s">
        <v>18</v>
      </c>
      <c r="O3734" s="4" t="str">
        <f>TEXT(Table1[[#This Row],[Invoice Date]],"yyyy")</f>
        <v>2021</v>
      </c>
      <c r="P3734" s="4" t="str">
        <f>TEXT(Table1[[#This Row],[Invoice Date]],"mmm")</f>
        <v>Apr</v>
      </c>
      <c r="Q3734" s="27">
        <f>WEEKNUM(Table1[[#This Row],[Invoice Date]]) + IF(YEAR(Table1[[#This Row],[Invoice Date]])=2021, 52, 0)</f>
        <v>68</v>
      </c>
    </row>
    <row r="3735" spans="2:17" ht="14.25" customHeight="1" x14ac:dyDescent="0.3">
      <c r="B3735" s="4" t="s">
        <v>26</v>
      </c>
      <c r="C3735" s="33">
        <v>1197831</v>
      </c>
      <c r="D3735" s="5">
        <v>44302</v>
      </c>
      <c r="E3735" s="4" t="s">
        <v>36</v>
      </c>
      <c r="F3735" s="4" t="s">
        <v>74</v>
      </c>
      <c r="G3735" s="4" t="s">
        <v>75</v>
      </c>
      <c r="H3735" s="6" t="s">
        <v>23</v>
      </c>
      <c r="I3735" s="7">
        <v>40</v>
      </c>
      <c r="J3735" s="8">
        <v>525</v>
      </c>
      <c r="K3735" s="9">
        <v>210000</v>
      </c>
      <c r="L3735" s="9">
        <v>115500.00000000001</v>
      </c>
      <c r="M3735" s="10">
        <v>0.55000000000000004</v>
      </c>
      <c r="N3735" s="4" t="s">
        <v>18</v>
      </c>
      <c r="O3735" s="4" t="str">
        <f>TEXT(Table1[[#This Row],[Invoice Date]],"yyyy")</f>
        <v>2021</v>
      </c>
      <c r="P3735" s="4" t="str">
        <f>TEXT(Table1[[#This Row],[Invoice Date]],"mmm")</f>
        <v>Apr</v>
      </c>
      <c r="Q3735" s="27">
        <f>WEEKNUM(Table1[[#This Row],[Invoice Date]]) + IF(YEAR(Table1[[#This Row],[Invoice Date]])=2021, 52, 0)</f>
        <v>68</v>
      </c>
    </row>
    <row r="3736" spans="2:17" ht="14.25" customHeight="1" x14ac:dyDescent="0.3">
      <c r="B3736" s="4" t="s">
        <v>34</v>
      </c>
      <c r="C3736" s="33">
        <v>1189833</v>
      </c>
      <c r="D3736" s="5">
        <v>44302</v>
      </c>
      <c r="E3736" s="4" t="s">
        <v>31</v>
      </c>
      <c r="F3736" s="4" t="s">
        <v>32</v>
      </c>
      <c r="G3736" s="4" t="s">
        <v>35</v>
      </c>
      <c r="H3736" s="6" t="s">
        <v>21</v>
      </c>
      <c r="I3736" s="7">
        <v>45</v>
      </c>
      <c r="J3736" s="8">
        <v>550</v>
      </c>
      <c r="K3736" s="9">
        <v>247500</v>
      </c>
      <c r="L3736" s="9">
        <v>86625</v>
      </c>
      <c r="M3736" s="10">
        <v>0.35</v>
      </c>
      <c r="N3736" s="4" t="s">
        <v>24</v>
      </c>
      <c r="O3736" s="4" t="str">
        <f>TEXT(Table1[[#This Row],[Invoice Date]],"yyyy")</f>
        <v>2021</v>
      </c>
      <c r="P3736" s="4" t="str">
        <f>TEXT(Table1[[#This Row],[Invoice Date]],"mmm")</f>
        <v>Apr</v>
      </c>
      <c r="Q3736" s="27">
        <f>WEEKNUM(Table1[[#This Row],[Invoice Date]]) + IF(YEAR(Table1[[#This Row],[Invoice Date]])=2021, 52, 0)</f>
        <v>68</v>
      </c>
    </row>
    <row r="3737" spans="2:17" ht="14.25" customHeight="1" x14ac:dyDescent="0.3">
      <c r="B3737" s="4" t="s">
        <v>26</v>
      </c>
      <c r="C3737" s="33">
        <v>1197831</v>
      </c>
      <c r="D3737" s="5">
        <v>44302</v>
      </c>
      <c r="E3737" s="4" t="s">
        <v>36</v>
      </c>
      <c r="F3737" s="4" t="s">
        <v>74</v>
      </c>
      <c r="G3737" s="4" t="s">
        <v>75</v>
      </c>
      <c r="H3737" s="6" t="s">
        <v>17</v>
      </c>
      <c r="I3737" s="7">
        <v>35</v>
      </c>
      <c r="J3737" s="8">
        <v>725</v>
      </c>
      <c r="K3737" s="9">
        <v>253750</v>
      </c>
      <c r="L3737" s="9">
        <v>126875</v>
      </c>
      <c r="M3737" s="10">
        <v>0.5</v>
      </c>
      <c r="N3737" s="4" t="s">
        <v>18</v>
      </c>
      <c r="O3737" s="4" t="str">
        <f>TEXT(Table1[[#This Row],[Invoice Date]],"yyyy")</f>
        <v>2021</v>
      </c>
      <c r="P3737" s="4" t="str">
        <f>TEXT(Table1[[#This Row],[Invoice Date]],"mmm")</f>
        <v>Apr</v>
      </c>
      <c r="Q3737" s="27">
        <f>WEEKNUM(Table1[[#This Row],[Invoice Date]]) + IF(YEAR(Table1[[#This Row],[Invoice Date]])=2021, 52, 0)</f>
        <v>68</v>
      </c>
    </row>
    <row r="3738" spans="2:17" ht="14.25" customHeight="1" x14ac:dyDescent="0.3">
      <c r="B3738" s="4" t="s">
        <v>26</v>
      </c>
      <c r="C3738" s="33">
        <v>1197831</v>
      </c>
      <c r="D3738" s="5">
        <v>44302</v>
      </c>
      <c r="E3738" s="4" t="s">
        <v>27</v>
      </c>
      <c r="F3738" s="4" t="s">
        <v>55</v>
      </c>
      <c r="G3738" s="4" t="s">
        <v>56</v>
      </c>
      <c r="H3738" s="6" t="s">
        <v>19</v>
      </c>
      <c r="I3738" s="7">
        <v>45</v>
      </c>
      <c r="J3738" s="8">
        <v>825</v>
      </c>
      <c r="K3738" s="9">
        <v>371250</v>
      </c>
      <c r="L3738" s="9">
        <v>167062.49999999997</v>
      </c>
      <c r="M3738" s="10">
        <v>0.44999999999999996</v>
      </c>
      <c r="N3738" s="4" t="s">
        <v>24</v>
      </c>
      <c r="O3738" s="4" t="str">
        <f>TEXT(Table1[[#This Row],[Invoice Date]],"yyyy")</f>
        <v>2021</v>
      </c>
      <c r="P3738" s="4" t="str">
        <f>TEXT(Table1[[#This Row],[Invoice Date]],"mmm")</f>
        <v>Apr</v>
      </c>
      <c r="Q3738" s="27">
        <f>WEEKNUM(Table1[[#This Row],[Invoice Date]]) + IF(YEAR(Table1[[#This Row],[Invoice Date]])=2021, 52, 0)</f>
        <v>68</v>
      </c>
    </row>
    <row r="3739" spans="2:17" ht="14.25" customHeight="1" x14ac:dyDescent="0.3">
      <c r="B3739" s="4" t="s">
        <v>30</v>
      </c>
      <c r="C3739" s="34">
        <v>1128299</v>
      </c>
      <c r="D3739" s="5">
        <v>44303</v>
      </c>
      <c r="E3739" s="4" t="s">
        <v>15</v>
      </c>
      <c r="F3739" s="4" t="s">
        <v>118</v>
      </c>
      <c r="G3739" s="4" t="s">
        <v>93</v>
      </c>
      <c r="H3739" s="6" t="s">
        <v>21</v>
      </c>
      <c r="I3739" s="7">
        <v>25</v>
      </c>
      <c r="J3739" s="8">
        <v>47</v>
      </c>
      <c r="K3739" s="9">
        <v>1175</v>
      </c>
      <c r="L3739" s="9">
        <v>611</v>
      </c>
      <c r="M3739" s="10">
        <v>0.52</v>
      </c>
      <c r="N3739" s="4" t="s">
        <v>83</v>
      </c>
      <c r="O3739" s="4" t="str">
        <f>TEXT(Table1[[#This Row],[Invoice Date]],"yyyy")</f>
        <v>2021</v>
      </c>
      <c r="P3739" s="4" t="str">
        <f>TEXT(Table1[[#This Row],[Invoice Date]],"mmm")</f>
        <v>Apr</v>
      </c>
      <c r="Q3739" s="27">
        <f>WEEKNUM(Table1[[#This Row],[Invoice Date]]) + IF(YEAR(Table1[[#This Row],[Invoice Date]])=2021, 52, 0)</f>
        <v>68</v>
      </c>
    </row>
    <row r="3740" spans="2:17" ht="14.25" customHeight="1" x14ac:dyDescent="0.3">
      <c r="B3740" s="4" t="s">
        <v>30</v>
      </c>
      <c r="C3740" s="34">
        <v>1128299</v>
      </c>
      <c r="D3740" s="5">
        <v>44303</v>
      </c>
      <c r="E3740" s="4" t="s">
        <v>15</v>
      </c>
      <c r="F3740" s="4" t="s">
        <v>118</v>
      </c>
      <c r="G3740" s="4" t="s">
        <v>93</v>
      </c>
      <c r="H3740" s="6" t="s">
        <v>20</v>
      </c>
      <c r="I3740" s="7">
        <v>19</v>
      </c>
      <c r="J3740" s="8">
        <v>68</v>
      </c>
      <c r="K3740" s="9">
        <v>1292</v>
      </c>
      <c r="L3740" s="9">
        <v>697.68000000000006</v>
      </c>
      <c r="M3740" s="10">
        <v>0.54</v>
      </c>
      <c r="N3740" s="4" t="s">
        <v>83</v>
      </c>
      <c r="O3740" s="4" t="str">
        <f>TEXT(Table1[[#This Row],[Invoice Date]],"yyyy")</f>
        <v>2021</v>
      </c>
      <c r="P3740" s="4" t="str">
        <f>TEXT(Table1[[#This Row],[Invoice Date]],"mmm")</f>
        <v>Apr</v>
      </c>
      <c r="Q3740" s="27">
        <f>WEEKNUM(Table1[[#This Row],[Invoice Date]]) + IF(YEAR(Table1[[#This Row],[Invoice Date]])=2021, 52, 0)</f>
        <v>68</v>
      </c>
    </row>
    <row r="3741" spans="2:17" ht="14.25" customHeight="1" x14ac:dyDescent="0.3">
      <c r="B3741" s="4" t="s">
        <v>14</v>
      </c>
      <c r="C3741" s="33">
        <v>1185732</v>
      </c>
      <c r="D3741" s="5">
        <v>44303</v>
      </c>
      <c r="E3741" s="4" t="s">
        <v>27</v>
      </c>
      <c r="F3741" s="4" t="s">
        <v>100</v>
      </c>
      <c r="G3741" s="4" t="s">
        <v>101</v>
      </c>
      <c r="H3741" s="6" t="s">
        <v>20</v>
      </c>
      <c r="I3741" s="7">
        <v>11</v>
      </c>
      <c r="J3741" s="8">
        <v>124</v>
      </c>
      <c r="K3741" s="9">
        <v>1364</v>
      </c>
      <c r="L3741" s="9">
        <v>613.80000000000007</v>
      </c>
      <c r="M3741" s="10">
        <v>0.45</v>
      </c>
      <c r="N3741" s="4" t="s">
        <v>24</v>
      </c>
      <c r="O3741" s="4" t="str">
        <f>TEXT(Table1[[#This Row],[Invoice Date]],"yyyy")</f>
        <v>2021</v>
      </c>
      <c r="P3741" s="4" t="str">
        <f>TEXT(Table1[[#This Row],[Invoice Date]],"mmm")</f>
        <v>Apr</v>
      </c>
      <c r="Q3741" s="27">
        <f>WEEKNUM(Table1[[#This Row],[Invoice Date]]) + IF(YEAR(Table1[[#This Row],[Invoice Date]])=2021, 52, 0)</f>
        <v>68</v>
      </c>
    </row>
    <row r="3742" spans="2:17" ht="14.25" customHeight="1" x14ac:dyDescent="0.3">
      <c r="B3742" s="4" t="s">
        <v>14</v>
      </c>
      <c r="C3742" s="33">
        <v>1185732</v>
      </c>
      <c r="D3742" s="5">
        <v>44303</v>
      </c>
      <c r="E3742" s="4" t="s">
        <v>27</v>
      </c>
      <c r="F3742" s="4" t="s">
        <v>100</v>
      </c>
      <c r="G3742" s="4" t="s">
        <v>101</v>
      </c>
      <c r="H3742" s="6" t="s">
        <v>20</v>
      </c>
      <c r="I3742" s="7">
        <v>14</v>
      </c>
      <c r="J3742" s="8">
        <v>101</v>
      </c>
      <c r="K3742" s="9">
        <v>1414</v>
      </c>
      <c r="L3742" s="9">
        <v>777.7</v>
      </c>
      <c r="M3742" s="10">
        <v>0.55000000000000004</v>
      </c>
      <c r="N3742" s="4" t="s">
        <v>83</v>
      </c>
      <c r="O3742" s="4" t="str">
        <f>TEXT(Table1[[#This Row],[Invoice Date]],"yyyy")</f>
        <v>2021</v>
      </c>
      <c r="P3742" s="4" t="str">
        <f>TEXT(Table1[[#This Row],[Invoice Date]],"mmm")</f>
        <v>Apr</v>
      </c>
      <c r="Q3742" s="27">
        <f>WEEKNUM(Table1[[#This Row],[Invoice Date]]) + IF(YEAR(Table1[[#This Row],[Invoice Date]])=2021, 52, 0)</f>
        <v>68</v>
      </c>
    </row>
    <row r="3743" spans="2:17" ht="14.25" customHeight="1" x14ac:dyDescent="0.3">
      <c r="B3743" s="4" t="s">
        <v>14</v>
      </c>
      <c r="C3743" s="33">
        <v>1185732</v>
      </c>
      <c r="D3743" s="5">
        <v>44303</v>
      </c>
      <c r="E3743" s="4" t="s">
        <v>27</v>
      </c>
      <c r="F3743" s="4" t="s">
        <v>100</v>
      </c>
      <c r="G3743" s="4" t="s">
        <v>101</v>
      </c>
      <c r="H3743" s="6" t="s">
        <v>21</v>
      </c>
      <c r="I3743" s="7">
        <v>19</v>
      </c>
      <c r="J3743" s="8">
        <v>75</v>
      </c>
      <c r="K3743" s="9">
        <v>1425</v>
      </c>
      <c r="L3743" s="9">
        <v>741</v>
      </c>
      <c r="M3743" s="10">
        <v>0.52</v>
      </c>
      <c r="N3743" s="4" t="s">
        <v>83</v>
      </c>
      <c r="O3743" s="4" t="str">
        <f>TEXT(Table1[[#This Row],[Invoice Date]],"yyyy")</f>
        <v>2021</v>
      </c>
      <c r="P3743" s="4" t="str">
        <f>TEXT(Table1[[#This Row],[Invoice Date]],"mmm")</f>
        <v>Apr</v>
      </c>
      <c r="Q3743" s="27">
        <f>WEEKNUM(Table1[[#This Row],[Invoice Date]]) + IF(YEAR(Table1[[#This Row],[Invoice Date]])=2021, 52, 0)</f>
        <v>68</v>
      </c>
    </row>
    <row r="3744" spans="2:17" ht="14.25" customHeight="1" x14ac:dyDescent="0.3">
      <c r="B3744" s="4" t="s">
        <v>14</v>
      </c>
      <c r="C3744" s="33">
        <v>1185732</v>
      </c>
      <c r="D3744" s="5">
        <v>44303</v>
      </c>
      <c r="E3744" s="4" t="s">
        <v>27</v>
      </c>
      <c r="F3744" s="4" t="s">
        <v>100</v>
      </c>
      <c r="G3744" s="4" t="s">
        <v>101</v>
      </c>
      <c r="H3744" s="6" t="s">
        <v>21</v>
      </c>
      <c r="I3744" s="7">
        <v>16</v>
      </c>
      <c r="J3744" s="8">
        <v>96</v>
      </c>
      <c r="K3744" s="9">
        <v>1536</v>
      </c>
      <c r="L3744" s="9">
        <v>660.48</v>
      </c>
      <c r="M3744" s="10">
        <v>0.43000000000000005</v>
      </c>
      <c r="N3744" s="4" t="s">
        <v>24</v>
      </c>
      <c r="O3744" s="4" t="str">
        <f>TEXT(Table1[[#This Row],[Invoice Date]],"yyyy")</f>
        <v>2021</v>
      </c>
      <c r="P3744" s="4" t="str">
        <f>TEXT(Table1[[#This Row],[Invoice Date]],"mmm")</f>
        <v>Apr</v>
      </c>
      <c r="Q3744" s="27">
        <f>WEEKNUM(Table1[[#This Row],[Invoice Date]]) + IF(YEAR(Table1[[#This Row],[Invoice Date]])=2021, 52, 0)</f>
        <v>68</v>
      </c>
    </row>
    <row r="3745" spans="2:17" ht="14.25" customHeight="1" x14ac:dyDescent="0.3">
      <c r="B3745" s="4" t="s">
        <v>30</v>
      </c>
      <c r="C3745" s="34">
        <v>1128299</v>
      </c>
      <c r="D3745" s="5">
        <v>44303</v>
      </c>
      <c r="E3745" s="4" t="s">
        <v>27</v>
      </c>
      <c r="F3745" s="4" t="s">
        <v>81</v>
      </c>
      <c r="G3745" s="4" t="s">
        <v>82</v>
      </c>
      <c r="H3745" s="6" t="s">
        <v>22</v>
      </c>
      <c r="I3745" s="7">
        <v>34</v>
      </c>
      <c r="J3745" s="8">
        <v>56</v>
      </c>
      <c r="K3745" s="9">
        <v>1904</v>
      </c>
      <c r="L3745" s="9">
        <v>971.04</v>
      </c>
      <c r="M3745" s="10">
        <v>0.51</v>
      </c>
      <c r="N3745" s="4" t="s">
        <v>24</v>
      </c>
      <c r="O3745" s="4" t="str">
        <f>TEXT(Table1[[#This Row],[Invoice Date]],"yyyy")</f>
        <v>2021</v>
      </c>
      <c r="P3745" s="4" t="str">
        <f>TEXT(Table1[[#This Row],[Invoice Date]],"mmm")</f>
        <v>Apr</v>
      </c>
      <c r="Q3745" s="27">
        <f>WEEKNUM(Table1[[#This Row],[Invoice Date]]) + IF(YEAR(Table1[[#This Row],[Invoice Date]])=2021, 52, 0)</f>
        <v>68</v>
      </c>
    </row>
    <row r="3746" spans="2:17" ht="14.25" customHeight="1" x14ac:dyDescent="0.3">
      <c r="B3746" s="4" t="s">
        <v>30</v>
      </c>
      <c r="C3746" s="34">
        <v>1128299</v>
      </c>
      <c r="D3746" s="5">
        <v>44303</v>
      </c>
      <c r="E3746" s="4" t="s">
        <v>15</v>
      </c>
      <c r="F3746" s="4" t="s">
        <v>118</v>
      </c>
      <c r="G3746" s="4" t="s">
        <v>93</v>
      </c>
      <c r="H3746" s="6" t="s">
        <v>19</v>
      </c>
      <c r="I3746" s="7">
        <v>28</v>
      </c>
      <c r="J3746" s="8">
        <v>75</v>
      </c>
      <c r="K3746" s="9">
        <v>2100</v>
      </c>
      <c r="L3746" s="9">
        <v>1155</v>
      </c>
      <c r="M3746" s="10">
        <v>0.55000000000000004</v>
      </c>
      <c r="N3746" s="4" t="s">
        <v>83</v>
      </c>
      <c r="O3746" s="4" t="str">
        <f>TEXT(Table1[[#This Row],[Invoice Date]],"yyyy")</f>
        <v>2021</v>
      </c>
      <c r="P3746" s="4" t="str">
        <f>TEXT(Table1[[#This Row],[Invoice Date]],"mmm")</f>
        <v>Apr</v>
      </c>
      <c r="Q3746" s="27">
        <f>WEEKNUM(Table1[[#This Row],[Invoice Date]]) + IF(YEAR(Table1[[#This Row],[Invoice Date]])=2021, 52, 0)</f>
        <v>68</v>
      </c>
    </row>
    <row r="3747" spans="2:17" ht="14.25" customHeight="1" x14ac:dyDescent="0.3">
      <c r="B3747" s="4" t="s">
        <v>30</v>
      </c>
      <c r="C3747" s="34">
        <v>1128299</v>
      </c>
      <c r="D3747" s="5">
        <v>44303</v>
      </c>
      <c r="E3747" s="4" t="s">
        <v>27</v>
      </c>
      <c r="F3747" s="4" t="s">
        <v>81</v>
      </c>
      <c r="G3747" s="4" t="s">
        <v>82</v>
      </c>
      <c r="H3747" s="6" t="s">
        <v>22</v>
      </c>
      <c r="I3747" s="7">
        <v>43</v>
      </c>
      <c r="J3747" s="8">
        <v>53</v>
      </c>
      <c r="K3747" s="9">
        <v>2279</v>
      </c>
      <c r="L3747" s="9">
        <v>1299.0300000000002</v>
      </c>
      <c r="M3747" s="10">
        <v>0.57000000000000006</v>
      </c>
      <c r="N3747" s="4" t="s">
        <v>83</v>
      </c>
      <c r="O3747" s="4" t="str">
        <f>TEXT(Table1[[#This Row],[Invoice Date]],"yyyy")</f>
        <v>2021</v>
      </c>
      <c r="P3747" s="4" t="str">
        <f>TEXT(Table1[[#This Row],[Invoice Date]],"mmm")</f>
        <v>Apr</v>
      </c>
      <c r="Q3747" s="27">
        <f>WEEKNUM(Table1[[#This Row],[Invoice Date]]) + IF(YEAR(Table1[[#This Row],[Invoice Date]])=2021, 52, 0)</f>
        <v>68</v>
      </c>
    </row>
    <row r="3748" spans="2:17" ht="14.25" customHeight="1" x14ac:dyDescent="0.3">
      <c r="B3748" s="4" t="s">
        <v>14</v>
      </c>
      <c r="C3748" s="33">
        <v>1185732</v>
      </c>
      <c r="D3748" s="5">
        <v>44303</v>
      </c>
      <c r="E3748" s="4" t="s">
        <v>27</v>
      </c>
      <c r="F3748" s="4" t="s">
        <v>100</v>
      </c>
      <c r="G3748" s="4" t="s">
        <v>101</v>
      </c>
      <c r="H3748" s="6" t="s">
        <v>19</v>
      </c>
      <c r="I3748" s="7">
        <v>20</v>
      </c>
      <c r="J3748" s="8">
        <v>116</v>
      </c>
      <c r="K3748" s="9">
        <v>2320</v>
      </c>
      <c r="L3748" s="9">
        <v>927.99999999999989</v>
      </c>
      <c r="M3748" s="10">
        <v>0.39999999999999997</v>
      </c>
      <c r="N3748" s="4" t="s">
        <v>24</v>
      </c>
      <c r="O3748" s="4" t="str">
        <f>TEXT(Table1[[#This Row],[Invoice Date]],"yyyy")</f>
        <v>2021</v>
      </c>
      <c r="P3748" s="4" t="str">
        <f>TEXT(Table1[[#This Row],[Invoice Date]],"mmm")</f>
        <v>Apr</v>
      </c>
      <c r="Q3748" s="27">
        <f>WEEKNUM(Table1[[#This Row],[Invoice Date]]) + IF(YEAR(Table1[[#This Row],[Invoice Date]])=2021, 52, 0)</f>
        <v>68</v>
      </c>
    </row>
    <row r="3749" spans="2:17" ht="14.25" customHeight="1" x14ac:dyDescent="0.3">
      <c r="B3749" s="4" t="s">
        <v>30</v>
      </c>
      <c r="C3749" s="34">
        <v>1128299</v>
      </c>
      <c r="D3749" s="5">
        <v>44303</v>
      </c>
      <c r="E3749" s="4" t="s">
        <v>27</v>
      </c>
      <c r="F3749" s="4" t="s">
        <v>81</v>
      </c>
      <c r="G3749" s="4" t="s">
        <v>82</v>
      </c>
      <c r="H3749" s="6" t="s">
        <v>21</v>
      </c>
      <c r="I3749" s="7">
        <v>27</v>
      </c>
      <c r="J3749" s="8">
        <v>91</v>
      </c>
      <c r="K3749" s="9">
        <v>2457</v>
      </c>
      <c r="L3749" s="9">
        <v>1105.6499999999999</v>
      </c>
      <c r="M3749" s="10">
        <v>0.44999999999999996</v>
      </c>
      <c r="N3749" s="4" t="s">
        <v>24</v>
      </c>
      <c r="O3749" s="4" t="str">
        <f>TEXT(Table1[[#This Row],[Invoice Date]],"yyyy")</f>
        <v>2021</v>
      </c>
      <c r="P3749" s="4" t="str">
        <f>TEXT(Table1[[#This Row],[Invoice Date]],"mmm")</f>
        <v>Apr</v>
      </c>
      <c r="Q3749" s="27">
        <f>WEEKNUM(Table1[[#This Row],[Invoice Date]]) + IF(YEAR(Table1[[#This Row],[Invoice Date]])=2021, 52, 0)</f>
        <v>68</v>
      </c>
    </row>
    <row r="3750" spans="2:17" ht="14.25" customHeight="1" x14ac:dyDescent="0.3">
      <c r="B3750" s="4" t="s">
        <v>14</v>
      </c>
      <c r="C3750" s="33">
        <v>1185732</v>
      </c>
      <c r="D3750" s="5">
        <v>44303</v>
      </c>
      <c r="E3750" s="4" t="s">
        <v>27</v>
      </c>
      <c r="F3750" s="4" t="s">
        <v>100</v>
      </c>
      <c r="G3750" s="4" t="s">
        <v>101</v>
      </c>
      <c r="H3750" s="6" t="s">
        <v>19</v>
      </c>
      <c r="I3750" s="7">
        <v>23</v>
      </c>
      <c r="J3750" s="8">
        <v>109</v>
      </c>
      <c r="K3750" s="9">
        <v>2507</v>
      </c>
      <c r="L3750" s="9">
        <v>1253.5</v>
      </c>
      <c r="M3750" s="10">
        <v>0.5</v>
      </c>
      <c r="N3750" s="4" t="s">
        <v>83</v>
      </c>
      <c r="O3750" s="4" t="str">
        <f>TEXT(Table1[[#This Row],[Invoice Date]],"yyyy")</f>
        <v>2021</v>
      </c>
      <c r="P3750" s="4" t="str">
        <f>TEXT(Table1[[#This Row],[Invoice Date]],"mmm")</f>
        <v>Apr</v>
      </c>
      <c r="Q3750" s="27">
        <f>WEEKNUM(Table1[[#This Row],[Invoice Date]]) + IF(YEAR(Table1[[#This Row],[Invoice Date]])=2021, 52, 0)</f>
        <v>68</v>
      </c>
    </row>
    <row r="3751" spans="2:17" ht="14.25" customHeight="1" x14ac:dyDescent="0.3">
      <c r="B3751" s="4" t="s">
        <v>25</v>
      </c>
      <c r="C3751" s="33">
        <v>1185733</v>
      </c>
      <c r="D3751" s="5">
        <v>44303</v>
      </c>
      <c r="E3751" s="4" t="s">
        <v>48</v>
      </c>
      <c r="F3751" s="4" t="s">
        <v>49</v>
      </c>
      <c r="G3751" s="4" t="s">
        <v>68</v>
      </c>
      <c r="H3751" s="6" t="s">
        <v>22</v>
      </c>
      <c r="I3751" s="7">
        <v>47</v>
      </c>
      <c r="J3751" s="8">
        <v>60</v>
      </c>
      <c r="K3751" s="9">
        <v>2820</v>
      </c>
      <c r="L3751" s="9">
        <v>620.4</v>
      </c>
      <c r="M3751" s="10">
        <v>0.22</v>
      </c>
      <c r="N3751" s="4" t="s">
        <v>24</v>
      </c>
      <c r="O3751" s="4" t="str">
        <f>TEXT(Table1[[#This Row],[Invoice Date]],"yyyy")</f>
        <v>2021</v>
      </c>
      <c r="P3751" s="4" t="str">
        <f>TEXT(Table1[[#This Row],[Invoice Date]],"mmm")</f>
        <v>Apr</v>
      </c>
      <c r="Q3751" s="27">
        <f>WEEKNUM(Table1[[#This Row],[Invoice Date]]) + IF(YEAR(Table1[[#This Row],[Invoice Date]])=2021, 52, 0)</f>
        <v>68</v>
      </c>
    </row>
    <row r="3752" spans="2:17" ht="14.25" customHeight="1" x14ac:dyDescent="0.3">
      <c r="B3752" s="4" t="s">
        <v>30</v>
      </c>
      <c r="C3752" s="34">
        <v>1128299</v>
      </c>
      <c r="D3752" s="5">
        <v>44303</v>
      </c>
      <c r="E3752" s="4" t="s">
        <v>27</v>
      </c>
      <c r="F3752" s="4" t="s">
        <v>81</v>
      </c>
      <c r="G3752" s="4" t="s">
        <v>82</v>
      </c>
      <c r="H3752" s="6" t="s">
        <v>21</v>
      </c>
      <c r="I3752" s="7">
        <v>39</v>
      </c>
      <c r="J3752" s="8">
        <v>74</v>
      </c>
      <c r="K3752" s="9">
        <v>2886</v>
      </c>
      <c r="L3752" s="9">
        <v>1529.5800000000002</v>
      </c>
      <c r="M3752" s="10">
        <v>0.53</v>
      </c>
      <c r="N3752" s="4" t="s">
        <v>83</v>
      </c>
      <c r="O3752" s="4" t="str">
        <f>TEXT(Table1[[#This Row],[Invoice Date]],"yyyy")</f>
        <v>2021</v>
      </c>
      <c r="P3752" s="4" t="str">
        <f>TEXT(Table1[[#This Row],[Invoice Date]],"mmm")</f>
        <v>Apr</v>
      </c>
      <c r="Q3752" s="27">
        <f>WEEKNUM(Table1[[#This Row],[Invoice Date]]) + IF(YEAR(Table1[[#This Row],[Invoice Date]])=2021, 52, 0)</f>
        <v>68</v>
      </c>
    </row>
    <row r="3753" spans="2:17" ht="14.25" customHeight="1" x14ac:dyDescent="0.3">
      <c r="B3753" s="4" t="s">
        <v>14</v>
      </c>
      <c r="C3753" s="33">
        <v>1185732</v>
      </c>
      <c r="D3753" s="5">
        <v>44303</v>
      </c>
      <c r="E3753" s="4" t="s">
        <v>27</v>
      </c>
      <c r="F3753" s="4" t="s">
        <v>100</v>
      </c>
      <c r="G3753" s="4" t="s">
        <v>101</v>
      </c>
      <c r="H3753" s="6" t="s">
        <v>22</v>
      </c>
      <c r="I3753" s="7">
        <v>30</v>
      </c>
      <c r="J3753" s="8">
        <v>98</v>
      </c>
      <c r="K3753" s="9">
        <v>2940</v>
      </c>
      <c r="L3753" s="9">
        <v>1176</v>
      </c>
      <c r="M3753" s="10">
        <v>0.39999999999999997</v>
      </c>
      <c r="N3753" s="4" t="s">
        <v>24</v>
      </c>
      <c r="O3753" s="4" t="str">
        <f>TEXT(Table1[[#This Row],[Invoice Date]],"yyyy")</f>
        <v>2021</v>
      </c>
      <c r="P3753" s="4" t="str">
        <f>TEXT(Table1[[#This Row],[Invoice Date]],"mmm")</f>
        <v>Apr</v>
      </c>
      <c r="Q3753" s="27">
        <f>WEEKNUM(Table1[[#This Row],[Invoice Date]]) + IF(YEAR(Table1[[#This Row],[Invoice Date]])=2021, 52, 0)</f>
        <v>68</v>
      </c>
    </row>
    <row r="3754" spans="2:17" ht="14.25" customHeight="1" x14ac:dyDescent="0.3">
      <c r="B3754" s="4" t="s">
        <v>14</v>
      </c>
      <c r="C3754" s="33">
        <v>1185732</v>
      </c>
      <c r="D3754" s="5">
        <v>44303</v>
      </c>
      <c r="E3754" s="4" t="s">
        <v>27</v>
      </c>
      <c r="F3754" s="4" t="s">
        <v>100</v>
      </c>
      <c r="G3754" s="4" t="s">
        <v>101</v>
      </c>
      <c r="H3754" s="6" t="s">
        <v>22</v>
      </c>
      <c r="I3754" s="7">
        <v>38</v>
      </c>
      <c r="J3754" s="8">
        <v>81</v>
      </c>
      <c r="K3754" s="9">
        <v>3078</v>
      </c>
      <c r="L3754" s="9">
        <v>1477.44</v>
      </c>
      <c r="M3754" s="10">
        <v>0.48</v>
      </c>
      <c r="N3754" s="4" t="s">
        <v>83</v>
      </c>
      <c r="O3754" s="4" t="str">
        <f>TEXT(Table1[[#This Row],[Invoice Date]],"yyyy")</f>
        <v>2021</v>
      </c>
      <c r="P3754" s="4" t="str">
        <f>TEXT(Table1[[#This Row],[Invoice Date]],"mmm")</f>
        <v>Apr</v>
      </c>
      <c r="Q3754" s="27">
        <f>WEEKNUM(Table1[[#This Row],[Invoice Date]]) + IF(YEAR(Table1[[#This Row],[Invoice Date]])=2021, 52, 0)</f>
        <v>68</v>
      </c>
    </row>
    <row r="3755" spans="2:17" ht="14.25" customHeight="1" x14ac:dyDescent="0.3">
      <c r="B3755" s="4" t="s">
        <v>14</v>
      </c>
      <c r="C3755" s="33">
        <v>1185732</v>
      </c>
      <c r="D3755" s="5">
        <v>44303</v>
      </c>
      <c r="E3755" s="4" t="s">
        <v>27</v>
      </c>
      <c r="F3755" s="4" t="s">
        <v>100</v>
      </c>
      <c r="G3755" s="4" t="s">
        <v>101</v>
      </c>
      <c r="H3755" s="6" t="s">
        <v>23</v>
      </c>
      <c r="I3755" s="7">
        <v>22</v>
      </c>
      <c r="J3755" s="8">
        <v>147</v>
      </c>
      <c r="K3755" s="9">
        <v>3234</v>
      </c>
      <c r="L3755" s="9">
        <v>1714.02</v>
      </c>
      <c r="M3755" s="10">
        <v>0.53</v>
      </c>
      <c r="N3755" s="4" t="s">
        <v>24</v>
      </c>
      <c r="O3755" s="4" t="str">
        <f>TEXT(Table1[[#This Row],[Invoice Date]],"yyyy")</f>
        <v>2021</v>
      </c>
      <c r="P3755" s="4" t="str">
        <f>TEXT(Table1[[#This Row],[Invoice Date]],"mmm")</f>
        <v>Apr</v>
      </c>
      <c r="Q3755" s="27">
        <f>WEEKNUM(Table1[[#This Row],[Invoice Date]]) + IF(YEAR(Table1[[#This Row],[Invoice Date]])=2021, 52, 0)</f>
        <v>68</v>
      </c>
    </row>
    <row r="3756" spans="2:17" ht="14.25" customHeight="1" x14ac:dyDescent="0.3">
      <c r="B3756" s="4" t="s">
        <v>30</v>
      </c>
      <c r="C3756" s="34">
        <v>1128299</v>
      </c>
      <c r="D3756" s="5">
        <v>44303</v>
      </c>
      <c r="E3756" s="4" t="s">
        <v>15</v>
      </c>
      <c r="F3756" s="4" t="s">
        <v>118</v>
      </c>
      <c r="G3756" s="4" t="s">
        <v>93</v>
      </c>
      <c r="H3756" s="6" t="s">
        <v>22</v>
      </c>
      <c r="I3756" s="7">
        <v>60</v>
      </c>
      <c r="J3756" s="8">
        <v>56</v>
      </c>
      <c r="K3756" s="9">
        <v>3360</v>
      </c>
      <c r="L3756" s="9">
        <v>1848.0000000000002</v>
      </c>
      <c r="M3756" s="10">
        <v>0.55000000000000004</v>
      </c>
      <c r="N3756" s="4" t="s">
        <v>83</v>
      </c>
      <c r="O3756" s="4" t="str">
        <f>TEXT(Table1[[#This Row],[Invoice Date]],"yyyy")</f>
        <v>2021</v>
      </c>
      <c r="P3756" s="4" t="str">
        <f>TEXT(Table1[[#This Row],[Invoice Date]],"mmm")</f>
        <v>Apr</v>
      </c>
      <c r="Q3756" s="27">
        <f>WEEKNUM(Table1[[#This Row],[Invoice Date]]) + IF(YEAR(Table1[[#This Row],[Invoice Date]])=2021, 52, 0)</f>
        <v>68</v>
      </c>
    </row>
    <row r="3757" spans="2:17" ht="14.25" customHeight="1" x14ac:dyDescent="0.3">
      <c r="B3757" s="4" t="s">
        <v>25</v>
      </c>
      <c r="C3757" s="33">
        <v>1185733</v>
      </c>
      <c r="D3757" s="5">
        <v>44303</v>
      </c>
      <c r="E3757" s="4" t="s">
        <v>48</v>
      </c>
      <c r="F3757" s="4" t="s">
        <v>49</v>
      </c>
      <c r="G3757" s="4" t="s">
        <v>68</v>
      </c>
      <c r="H3757" s="6" t="s">
        <v>22</v>
      </c>
      <c r="I3757" s="7">
        <v>59</v>
      </c>
      <c r="J3757" s="8">
        <v>58</v>
      </c>
      <c r="K3757" s="9">
        <v>3422</v>
      </c>
      <c r="L3757" s="9">
        <v>1197.6999999999998</v>
      </c>
      <c r="M3757" s="10">
        <v>0.35</v>
      </c>
      <c r="N3757" s="4" t="s">
        <v>83</v>
      </c>
      <c r="O3757" s="4" t="str">
        <f>TEXT(Table1[[#This Row],[Invoice Date]],"yyyy")</f>
        <v>2021</v>
      </c>
      <c r="P3757" s="4" t="str">
        <f>TEXT(Table1[[#This Row],[Invoice Date]],"mmm")</f>
        <v>Apr</v>
      </c>
      <c r="Q3757" s="27">
        <f>WEEKNUM(Table1[[#This Row],[Invoice Date]]) + IF(YEAR(Table1[[#This Row],[Invoice Date]])=2021, 52, 0)</f>
        <v>68</v>
      </c>
    </row>
    <row r="3758" spans="2:17" ht="14.25" customHeight="1" x14ac:dyDescent="0.3">
      <c r="B3758" s="4" t="s">
        <v>14</v>
      </c>
      <c r="C3758" s="33">
        <v>1185732</v>
      </c>
      <c r="D3758" s="5">
        <v>44303</v>
      </c>
      <c r="E3758" s="4" t="s">
        <v>27</v>
      </c>
      <c r="F3758" s="4" t="s">
        <v>100</v>
      </c>
      <c r="G3758" s="4" t="s">
        <v>101</v>
      </c>
      <c r="H3758" s="6" t="s">
        <v>23</v>
      </c>
      <c r="I3758" s="7">
        <v>28</v>
      </c>
      <c r="J3758" s="8">
        <v>124</v>
      </c>
      <c r="K3758" s="9">
        <v>3472</v>
      </c>
      <c r="L3758" s="9">
        <v>2117.92</v>
      </c>
      <c r="M3758" s="10">
        <v>0.61</v>
      </c>
      <c r="N3758" s="4" t="s">
        <v>83</v>
      </c>
      <c r="O3758" s="4" t="str">
        <f>TEXT(Table1[[#This Row],[Invoice Date]],"yyyy")</f>
        <v>2021</v>
      </c>
      <c r="P3758" s="4" t="str">
        <f>TEXT(Table1[[#This Row],[Invoice Date]],"mmm")</f>
        <v>Apr</v>
      </c>
      <c r="Q3758" s="27">
        <f>WEEKNUM(Table1[[#This Row],[Invoice Date]]) + IF(YEAR(Table1[[#This Row],[Invoice Date]])=2021, 52, 0)</f>
        <v>68</v>
      </c>
    </row>
    <row r="3759" spans="2:17" ht="14.25" customHeight="1" x14ac:dyDescent="0.3">
      <c r="B3759" s="4" t="s">
        <v>25</v>
      </c>
      <c r="C3759" s="33">
        <v>1185733</v>
      </c>
      <c r="D3759" s="5">
        <v>44303</v>
      </c>
      <c r="E3759" s="4" t="s">
        <v>48</v>
      </c>
      <c r="F3759" s="4" t="s">
        <v>49</v>
      </c>
      <c r="G3759" s="4" t="s">
        <v>68</v>
      </c>
      <c r="H3759" s="6" t="s">
        <v>21</v>
      </c>
      <c r="I3759" s="7">
        <v>41</v>
      </c>
      <c r="J3759" s="8">
        <v>90</v>
      </c>
      <c r="K3759" s="9">
        <v>3690</v>
      </c>
      <c r="L3759" s="9">
        <v>1291.5</v>
      </c>
      <c r="M3759" s="10">
        <v>0.35</v>
      </c>
      <c r="N3759" s="4" t="s">
        <v>24</v>
      </c>
      <c r="O3759" s="4" t="str">
        <f>TEXT(Table1[[#This Row],[Invoice Date]],"yyyy")</f>
        <v>2021</v>
      </c>
      <c r="P3759" s="4" t="str">
        <f>TEXT(Table1[[#This Row],[Invoice Date]],"mmm")</f>
        <v>Apr</v>
      </c>
      <c r="Q3759" s="27">
        <f>WEEKNUM(Table1[[#This Row],[Invoice Date]]) + IF(YEAR(Table1[[#This Row],[Invoice Date]])=2021, 52, 0)</f>
        <v>68</v>
      </c>
    </row>
    <row r="3760" spans="2:17" ht="14.25" customHeight="1" x14ac:dyDescent="0.3">
      <c r="B3760" s="4" t="s">
        <v>30</v>
      </c>
      <c r="C3760" s="34">
        <v>1128299</v>
      </c>
      <c r="D3760" s="5">
        <v>44303</v>
      </c>
      <c r="E3760" s="4" t="s">
        <v>27</v>
      </c>
      <c r="F3760" s="4" t="s">
        <v>81</v>
      </c>
      <c r="G3760" s="4" t="s">
        <v>82</v>
      </c>
      <c r="H3760" s="6" t="s">
        <v>19</v>
      </c>
      <c r="I3760" s="7">
        <v>36</v>
      </c>
      <c r="J3760" s="8">
        <v>107</v>
      </c>
      <c r="K3760" s="9">
        <v>3852</v>
      </c>
      <c r="L3760" s="9">
        <v>1771.9199999999998</v>
      </c>
      <c r="M3760" s="10">
        <v>0.45999999999999996</v>
      </c>
      <c r="N3760" s="4" t="s">
        <v>24</v>
      </c>
      <c r="O3760" s="4" t="str">
        <f>TEXT(Table1[[#This Row],[Invoice Date]],"yyyy")</f>
        <v>2021</v>
      </c>
      <c r="P3760" s="4" t="str">
        <f>TEXT(Table1[[#This Row],[Invoice Date]],"mmm")</f>
        <v>Apr</v>
      </c>
      <c r="Q3760" s="27">
        <f>WEEKNUM(Table1[[#This Row],[Invoice Date]]) + IF(YEAR(Table1[[#This Row],[Invoice Date]])=2021, 52, 0)</f>
        <v>68</v>
      </c>
    </row>
    <row r="3761" spans="2:17" ht="14.25" customHeight="1" x14ac:dyDescent="0.3">
      <c r="B3761" s="4" t="s">
        <v>30</v>
      </c>
      <c r="C3761" s="34">
        <v>1128299</v>
      </c>
      <c r="D3761" s="5">
        <v>44303</v>
      </c>
      <c r="E3761" s="4" t="s">
        <v>15</v>
      </c>
      <c r="F3761" s="4" t="s">
        <v>118</v>
      </c>
      <c r="G3761" s="4" t="s">
        <v>93</v>
      </c>
      <c r="H3761" s="6" t="s">
        <v>17</v>
      </c>
      <c r="I3761" s="7">
        <v>27</v>
      </c>
      <c r="J3761" s="8">
        <v>143</v>
      </c>
      <c r="K3761" s="9">
        <v>3861</v>
      </c>
      <c r="L3761" s="9">
        <v>1969.1100000000001</v>
      </c>
      <c r="M3761" s="10">
        <v>0.51</v>
      </c>
      <c r="N3761" s="4" t="s">
        <v>83</v>
      </c>
      <c r="O3761" s="4" t="str">
        <f>TEXT(Table1[[#This Row],[Invoice Date]],"yyyy")</f>
        <v>2021</v>
      </c>
      <c r="P3761" s="4" t="str">
        <f>TEXT(Table1[[#This Row],[Invoice Date]],"mmm")</f>
        <v>Apr</v>
      </c>
      <c r="Q3761" s="27">
        <f>WEEKNUM(Table1[[#This Row],[Invoice Date]]) + IF(YEAR(Table1[[#This Row],[Invoice Date]])=2021, 52, 0)</f>
        <v>68</v>
      </c>
    </row>
    <row r="3762" spans="2:17" ht="14.25" customHeight="1" x14ac:dyDescent="0.3">
      <c r="B3762" s="4" t="s">
        <v>14</v>
      </c>
      <c r="C3762" s="33">
        <v>1185732</v>
      </c>
      <c r="D3762" s="5">
        <v>44303</v>
      </c>
      <c r="E3762" s="4" t="s">
        <v>27</v>
      </c>
      <c r="F3762" s="4" t="s">
        <v>100</v>
      </c>
      <c r="G3762" s="4" t="s">
        <v>101</v>
      </c>
      <c r="H3762" s="6" t="s">
        <v>17</v>
      </c>
      <c r="I3762" s="7">
        <v>23</v>
      </c>
      <c r="J3762" s="8">
        <v>169</v>
      </c>
      <c r="K3762" s="9">
        <v>3887</v>
      </c>
      <c r="L3762" s="9">
        <v>2098.98</v>
      </c>
      <c r="M3762" s="10">
        <v>0.54</v>
      </c>
      <c r="N3762" s="4" t="s">
        <v>83</v>
      </c>
      <c r="O3762" s="4" t="str">
        <f>TEXT(Table1[[#This Row],[Invoice Date]],"yyyy")</f>
        <v>2021</v>
      </c>
      <c r="P3762" s="4" t="str">
        <f>TEXT(Table1[[#This Row],[Invoice Date]],"mmm")</f>
        <v>Apr</v>
      </c>
      <c r="Q3762" s="27">
        <f>WEEKNUM(Table1[[#This Row],[Invoice Date]]) + IF(YEAR(Table1[[#This Row],[Invoice Date]])=2021, 52, 0)</f>
        <v>68</v>
      </c>
    </row>
    <row r="3763" spans="2:17" ht="14.25" customHeight="1" x14ac:dyDescent="0.3">
      <c r="B3763" s="4" t="s">
        <v>14</v>
      </c>
      <c r="C3763" s="33">
        <v>1185732</v>
      </c>
      <c r="D3763" s="5">
        <v>44303</v>
      </c>
      <c r="E3763" s="4" t="s">
        <v>27</v>
      </c>
      <c r="F3763" s="4" t="s">
        <v>100</v>
      </c>
      <c r="G3763" s="4" t="s">
        <v>101</v>
      </c>
      <c r="H3763" s="6" t="s">
        <v>17</v>
      </c>
      <c r="I3763" s="7">
        <v>19</v>
      </c>
      <c r="J3763" s="8">
        <v>223</v>
      </c>
      <c r="K3763" s="9">
        <v>4237</v>
      </c>
      <c r="L3763" s="9">
        <v>1864.28</v>
      </c>
      <c r="M3763" s="10">
        <v>0.44</v>
      </c>
      <c r="N3763" s="4" t="s">
        <v>24</v>
      </c>
      <c r="O3763" s="4" t="str">
        <f>TEXT(Table1[[#This Row],[Invoice Date]],"yyyy")</f>
        <v>2021</v>
      </c>
      <c r="P3763" s="4" t="str">
        <f>TEXT(Table1[[#This Row],[Invoice Date]],"mmm")</f>
        <v>Apr</v>
      </c>
      <c r="Q3763" s="27">
        <f>WEEKNUM(Table1[[#This Row],[Invoice Date]]) + IF(YEAR(Table1[[#This Row],[Invoice Date]])=2021, 52, 0)</f>
        <v>68</v>
      </c>
    </row>
    <row r="3764" spans="2:17" ht="14.25" customHeight="1" x14ac:dyDescent="0.3">
      <c r="B3764" s="4" t="s">
        <v>25</v>
      </c>
      <c r="C3764" s="33">
        <v>1185733</v>
      </c>
      <c r="D3764" s="5">
        <v>44303</v>
      </c>
      <c r="E3764" s="4" t="s">
        <v>48</v>
      </c>
      <c r="F3764" s="4" t="s">
        <v>49</v>
      </c>
      <c r="G3764" s="4" t="s">
        <v>68</v>
      </c>
      <c r="H3764" s="6" t="s">
        <v>21</v>
      </c>
      <c r="I3764" s="7">
        <v>52</v>
      </c>
      <c r="J3764" s="8">
        <v>84</v>
      </c>
      <c r="K3764" s="9">
        <v>4368</v>
      </c>
      <c r="L3764" s="9">
        <v>1965.6</v>
      </c>
      <c r="M3764" s="10">
        <v>0.44999999999999996</v>
      </c>
      <c r="N3764" s="4" t="s">
        <v>83</v>
      </c>
      <c r="O3764" s="4" t="str">
        <f>TEXT(Table1[[#This Row],[Invoice Date]],"yyyy")</f>
        <v>2021</v>
      </c>
      <c r="P3764" s="4" t="str">
        <f>TEXT(Table1[[#This Row],[Invoice Date]],"mmm")</f>
        <v>Apr</v>
      </c>
      <c r="Q3764" s="27">
        <f>WEEKNUM(Table1[[#This Row],[Invoice Date]]) + IF(YEAR(Table1[[#This Row],[Invoice Date]])=2021, 52, 0)</f>
        <v>68</v>
      </c>
    </row>
    <row r="3765" spans="2:17" ht="14.25" customHeight="1" x14ac:dyDescent="0.3">
      <c r="B3765" s="4" t="s">
        <v>30</v>
      </c>
      <c r="C3765" s="34">
        <v>1128299</v>
      </c>
      <c r="D3765" s="5">
        <v>44303</v>
      </c>
      <c r="E3765" s="4" t="s">
        <v>15</v>
      </c>
      <c r="F3765" s="4" t="s">
        <v>118</v>
      </c>
      <c r="G3765" s="4" t="s">
        <v>93</v>
      </c>
      <c r="H3765" s="6" t="s">
        <v>23</v>
      </c>
      <c r="I3765" s="7">
        <v>47</v>
      </c>
      <c r="J3765" s="8">
        <v>94</v>
      </c>
      <c r="K3765" s="9">
        <v>4418</v>
      </c>
      <c r="L3765" s="9">
        <v>2253.1799999999998</v>
      </c>
      <c r="M3765" s="10">
        <v>0.51</v>
      </c>
      <c r="N3765" s="4" t="s">
        <v>83</v>
      </c>
      <c r="O3765" s="4" t="str">
        <f>TEXT(Table1[[#This Row],[Invoice Date]],"yyyy")</f>
        <v>2021</v>
      </c>
      <c r="P3765" s="4" t="str">
        <f>TEXT(Table1[[#This Row],[Invoice Date]],"mmm")</f>
        <v>Apr</v>
      </c>
      <c r="Q3765" s="27">
        <f>WEEKNUM(Table1[[#This Row],[Invoice Date]]) + IF(YEAR(Table1[[#This Row],[Invoice Date]])=2021, 52, 0)</f>
        <v>68</v>
      </c>
    </row>
    <row r="3766" spans="2:17" ht="14.25" customHeight="1" x14ac:dyDescent="0.3">
      <c r="B3766" s="4" t="s">
        <v>30</v>
      </c>
      <c r="C3766" s="34">
        <v>1128299</v>
      </c>
      <c r="D3766" s="5">
        <v>44303</v>
      </c>
      <c r="E3766" s="4" t="s">
        <v>27</v>
      </c>
      <c r="F3766" s="4" t="s">
        <v>81</v>
      </c>
      <c r="G3766" s="4" t="s">
        <v>82</v>
      </c>
      <c r="H3766" s="6" t="s">
        <v>19</v>
      </c>
      <c r="I3766" s="7">
        <v>52</v>
      </c>
      <c r="J3766" s="8">
        <v>88</v>
      </c>
      <c r="K3766" s="9">
        <v>4576</v>
      </c>
      <c r="L3766" s="9">
        <v>2288</v>
      </c>
      <c r="M3766" s="10">
        <v>0.5</v>
      </c>
      <c r="N3766" s="4" t="s">
        <v>83</v>
      </c>
      <c r="O3766" s="4" t="str">
        <f>TEXT(Table1[[#This Row],[Invoice Date]],"yyyy")</f>
        <v>2021</v>
      </c>
      <c r="P3766" s="4" t="str">
        <f>TEXT(Table1[[#This Row],[Invoice Date]],"mmm")</f>
        <v>Apr</v>
      </c>
      <c r="Q3766" s="27">
        <f>WEEKNUM(Table1[[#This Row],[Invoice Date]]) + IF(YEAR(Table1[[#This Row],[Invoice Date]])=2021, 52, 0)</f>
        <v>68</v>
      </c>
    </row>
    <row r="3767" spans="2:17" ht="14.25" customHeight="1" x14ac:dyDescent="0.3">
      <c r="B3767" s="4" t="s">
        <v>30</v>
      </c>
      <c r="C3767" s="34">
        <v>1128299</v>
      </c>
      <c r="D3767" s="5">
        <v>44303</v>
      </c>
      <c r="E3767" s="4" t="s">
        <v>27</v>
      </c>
      <c r="F3767" s="4" t="s">
        <v>81</v>
      </c>
      <c r="G3767" s="4" t="s">
        <v>82</v>
      </c>
      <c r="H3767" s="6" t="s">
        <v>23</v>
      </c>
      <c r="I3767" s="7">
        <v>39</v>
      </c>
      <c r="J3767" s="8">
        <v>123</v>
      </c>
      <c r="K3767" s="9">
        <v>4797</v>
      </c>
      <c r="L3767" s="9">
        <v>1774.8899999999999</v>
      </c>
      <c r="M3767" s="10">
        <v>0.37</v>
      </c>
      <c r="N3767" s="4" t="s">
        <v>24</v>
      </c>
      <c r="O3767" s="4" t="str">
        <f>TEXT(Table1[[#This Row],[Invoice Date]],"yyyy")</f>
        <v>2021</v>
      </c>
      <c r="P3767" s="4" t="str">
        <f>TEXT(Table1[[#This Row],[Invoice Date]],"mmm")</f>
        <v>Apr</v>
      </c>
      <c r="Q3767" s="27">
        <f>WEEKNUM(Table1[[#This Row],[Invoice Date]]) + IF(YEAR(Table1[[#This Row],[Invoice Date]])=2021, 52, 0)</f>
        <v>68</v>
      </c>
    </row>
    <row r="3768" spans="2:17" ht="14.25" customHeight="1" x14ac:dyDescent="0.3">
      <c r="B3768" s="4" t="s">
        <v>30</v>
      </c>
      <c r="C3768" s="34">
        <v>1128299</v>
      </c>
      <c r="D3768" s="5">
        <v>44303</v>
      </c>
      <c r="E3768" s="4" t="s">
        <v>27</v>
      </c>
      <c r="F3768" s="4" t="s">
        <v>81</v>
      </c>
      <c r="G3768" s="4" t="s">
        <v>82</v>
      </c>
      <c r="H3768" s="6" t="s">
        <v>20</v>
      </c>
      <c r="I3768" s="7">
        <v>40</v>
      </c>
      <c r="J3768" s="8">
        <v>120</v>
      </c>
      <c r="K3768" s="9">
        <v>4800</v>
      </c>
      <c r="L3768" s="9">
        <v>2016</v>
      </c>
      <c r="M3768" s="10">
        <v>0.42</v>
      </c>
      <c r="N3768" s="4" t="s">
        <v>24</v>
      </c>
      <c r="O3768" s="4" t="str">
        <f>TEXT(Table1[[#This Row],[Invoice Date]],"yyyy")</f>
        <v>2021</v>
      </c>
      <c r="P3768" s="4" t="str">
        <f>TEXT(Table1[[#This Row],[Invoice Date]],"mmm")</f>
        <v>Apr</v>
      </c>
      <c r="Q3768" s="27">
        <f>WEEKNUM(Table1[[#This Row],[Invoice Date]]) + IF(YEAR(Table1[[#This Row],[Invoice Date]])=2021, 52, 0)</f>
        <v>68</v>
      </c>
    </row>
    <row r="3769" spans="2:17" ht="14.25" customHeight="1" x14ac:dyDescent="0.3">
      <c r="B3769" s="4" t="s">
        <v>34</v>
      </c>
      <c r="C3769" s="33">
        <v>1189833</v>
      </c>
      <c r="D3769" s="5">
        <v>44303</v>
      </c>
      <c r="E3769" s="4" t="s">
        <v>31</v>
      </c>
      <c r="F3769" s="4" t="s">
        <v>32</v>
      </c>
      <c r="G3769" s="4" t="s">
        <v>35</v>
      </c>
      <c r="H3769" s="6" t="s">
        <v>22</v>
      </c>
      <c r="I3769" s="7">
        <v>38</v>
      </c>
      <c r="J3769" s="8">
        <v>140</v>
      </c>
      <c r="K3769" s="9">
        <v>5320</v>
      </c>
      <c r="L3769" s="9">
        <v>3138.8000000000006</v>
      </c>
      <c r="M3769" s="10">
        <v>0.59000000000000008</v>
      </c>
      <c r="N3769" s="4" t="s">
        <v>24</v>
      </c>
      <c r="O3769" s="4" t="str">
        <f>TEXT(Table1[[#This Row],[Invoice Date]],"yyyy")</f>
        <v>2021</v>
      </c>
      <c r="P3769" s="4" t="str">
        <f>TEXT(Table1[[#This Row],[Invoice Date]],"mmm")</f>
        <v>Apr</v>
      </c>
      <c r="Q3769" s="27">
        <f>WEEKNUM(Table1[[#This Row],[Invoice Date]]) + IF(YEAR(Table1[[#This Row],[Invoice Date]])=2021, 52, 0)</f>
        <v>68</v>
      </c>
    </row>
    <row r="3770" spans="2:17" ht="14.25" customHeight="1" x14ac:dyDescent="0.3">
      <c r="B3770" s="4" t="s">
        <v>25</v>
      </c>
      <c r="C3770" s="33">
        <v>1185733</v>
      </c>
      <c r="D3770" s="5">
        <v>44303</v>
      </c>
      <c r="E3770" s="4" t="s">
        <v>48</v>
      </c>
      <c r="F3770" s="4" t="s">
        <v>49</v>
      </c>
      <c r="G3770" s="4" t="s">
        <v>68</v>
      </c>
      <c r="H3770" s="6" t="s">
        <v>19</v>
      </c>
      <c r="I3770" s="7">
        <v>51</v>
      </c>
      <c r="J3770" s="8">
        <v>105</v>
      </c>
      <c r="K3770" s="9">
        <v>5355</v>
      </c>
      <c r="L3770" s="9">
        <v>1445.8500000000001</v>
      </c>
      <c r="M3770" s="10">
        <v>0.27</v>
      </c>
      <c r="N3770" s="4" t="s">
        <v>24</v>
      </c>
      <c r="O3770" s="4" t="str">
        <f>TEXT(Table1[[#This Row],[Invoice Date]],"yyyy")</f>
        <v>2021</v>
      </c>
      <c r="P3770" s="4" t="str">
        <f>TEXT(Table1[[#This Row],[Invoice Date]],"mmm")</f>
        <v>Apr</v>
      </c>
      <c r="Q3770" s="27">
        <f>WEEKNUM(Table1[[#This Row],[Invoice Date]]) + IF(YEAR(Table1[[#This Row],[Invoice Date]])=2021, 52, 0)</f>
        <v>68</v>
      </c>
    </row>
    <row r="3771" spans="2:17" ht="14.25" customHeight="1" x14ac:dyDescent="0.3">
      <c r="B3771" s="4" t="s">
        <v>30</v>
      </c>
      <c r="C3771" s="34">
        <v>1128299</v>
      </c>
      <c r="D3771" s="5">
        <v>44303</v>
      </c>
      <c r="E3771" s="4" t="s">
        <v>27</v>
      </c>
      <c r="F3771" s="4" t="s">
        <v>81</v>
      </c>
      <c r="G3771" s="4" t="s">
        <v>82</v>
      </c>
      <c r="H3771" s="6" t="s">
        <v>20</v>
      </c>
      <c r="I3771" s="7">
        <v>52</v>
      </c>
      <c r="J3771" s="8">
        <v>105</v>
      </c>
      <c r="K3771" s="9">
        <v>5460</v>
      </c>
      <c r="L3771" s="9">
        <v>2784.6</v>
      </c>
      <c r="M3771" s="10">
        <v>0.51</v>
      </c>
      <c r="N3771" s="4" t="s">
        <v>83</v>
      </c>
      <c r="O3771" s="4" t="str">
        <f>TEXT(Table1[[#This Row],[Invoice Date]],"yyyy")</f>
        <v>2021</v>
      </c>
      <c r="P3771" s="4" t="str">
        <f>TEXT(Table1[[#This Row],[Invoice Date]],"mmm")</f>
        <v>Apr</v>
      </c>
      <c r="Q3771" s="27">
        <f>WEEKNUM(Table1[[#This Row],[Invoice Date]]) + IF(YEAR(Table1[[#This Row],[Invoice Date]])=2021, 52, 0)</f>
        <v>68</v>
      </c>
    </row>
    <row r="3772" spans="2:17" ht="14.25" customHeight="1" x14ac:dyDescent="0.3">
      <c r="B3772" s="4" t="s">
        <v>30</v>
      </c>
      <c r="C3772" s="34">
        <v>1128299</v>
      </c>
      <c r="D3772" s="5">
        <v>44303</v>
      </c>
      <c r="E3772" s="4" t="s">
        <v>27</v>
      </c>
      <c r="F3772" s="4" t="s">
        <v>81</v>
      </c>
      <c r="G3772" s="4" t="s">
        <v>82</v>
      </c>
      <c r="H3772" s="6" t="s">
        <v>23</v>
      </c>
      <c r="I3772" s="7">
        <v>55</v>
      </c>
      <c r="J3772" s="8">
        <v>105</v>
      </c>
      <c r="K3772" s="9">
        <v>5775</v>
      </c>
      <c r="L3772" s="9">
        <v>2887.5</v>
      </c>
      <c r="M3772" s="10">
        <v>0.5</v>
      </c>
      <c r="N3772" s="4" t="s">
        <v>83</v>
      </c>
      <c r="O3772" s="4" t="str">
        <f>TEXT(Table1[[#This Row],[Invoice Date]],"yyyy")</f>
        <v>2021</v>
      </c>
      <c r="P3772" s="4" t="str">
        <f>TEXT(Table1[[#This Row],[Invoice Date]],"mmm")</f>
        <v>Apr</v>
      </c>
      <c r="Q3772" s="27">
        <f>WEEKNUM(Table1[[#This Row],[Invoice Date]]) + IF(YEAR(Table1[[#This Row],[Invoice Date]])=2021, 52, 0)</f>
        <v>68</v>
      </c>
    </row>
    <row r="3773" spans="2:17" ht="14.25" customHeight="1" x14ac:dyDescent="0.3">
      <c r="B3773" s="4" t="s">
        <v>34</v>
      </c>
      <c r="C3773" s="33">
        <v>1189833</v>
      </c>
      <c r="D3773" s="5">
        <v>44303</v>
      </c>
      <c r="E3773" s="4" t="s">
        <v>31</v>
      </c>
      <c r="F3773" s="4" t="s">
        <v>32</v>
      </c>
      <c r="G3773" s="4" t="s">
        <v>35</v>
      </c>
      <c r="H3773" s="6" t="s">
        <v>22</v>
      </c>
      <c r="I3773" s="7">
        <v>45</v>
      </c>
      <c r="J3773" s="8">
        <v>131</v>
      </c>
      <c r="K3773" s="9">
        <v>5895</v>
      </c>
      <c r="L3773" s="9">
        <v>3831.75</v>
      </c>
      <c r="M3773" s="10">
        <v>0.65</v>
      </c>
      <c r="N3773" s="4" t="s">
        <v>83</v>
      </c>
      <c r="O3773" s="4" t="str">
        <f>TEXT(Table1[[#This Row],[Invoice Date]],"yyyy")</f>
        <v>2021</v>
      </c>
      <c r="P3773" s="4" t="str">
        <f>TEXT(Table1[[#This Row],[Invoice Date]],"mmm")</f>
        <v>Apr</v>
      </c>
      <c r="Q3773" s="27">
        <f>WEEKNUM(Table1[[#This Row],[Invoice Date]]) + IF(YEAR(Table1[[#This Row],[Invoice Date]])=2021, 52, 0)</f>
        <v>68</v>
      </c>
    </row>
    <row r="3774" spans="2:17" ht="14.25" customHeight="1" x14ac:dyDescent="0.3">
      <c r="B3774" s="4" t="s">
        <v>30</v>
      </c>
      <c r="C3774" s="34">
        <v>1128299</v>
      </c>
      <c r="D3774" s="5">
        <v>44303</v>
      </c>
      <c r="E3774" s="4" t="s">
        <v>27</v>
      </c>
      <c r="F3774" s="4" t="s">
        <v>81</v>
      </c>
      <c r="G3774" s="4" t="s">
        <v>82</v>
      </c>
      <c r="H3774" s="6" t="s">
        <v>17</v>
      </c>
      <c r="I3774" s="7">
        <v>38</v>
      </c>
      <c r="J3774" s="8">
        <v>168</v>
      </c>
      <c r="K3774" s="9">
        <v>6384</v>
      </c>
      <c r="L3774" s="9">
        <v>3000.48</v>
      </c>
      <c r="M3774" s="10">
        <v>0.47</v>
      </c>
      <c r="N3774" s="4" t="s">
        <v>24</v>
      </c>
      <c r="O3774" s="4" t="str">
        <f>TEXT(Table1[[#This Row],[Invoice Date]],"yyyy")</f>
        <v>2021</v>
      </c>
      <c r="P3774" s="4" t="str">
        <f>TEXT(Table1[[#This Row],[Invoice Date]],"mmm")</f>
        <v>Apr</v>
      </c>
      <c r="Q3774" s="27">
        <f>WEEKNUM(Table1[[#This Row],[Invoice Date]]) + IF(YEAR(Table1[[#This Row],[Invoice Date]])=2021, 52, 0)</f>
        <v>68</v>
      </c>
    </row>
    <row r="3775" spans="2:17" ht="14.25" customHeight="1" x14ac:dyDescent="0.3">
      <c r="B3775" s="4" t="s">
        <v>25</v>
      </c>
      <c r="C3775" s="33">
        <v>1185733</v>
      </c>
      <c r="D3775" s="5">
        <v>44303</v>
      </c>
      <c r="E3775" s="4" t="s">
        <v>48</v>
      </c>
      <c r="F3775" s="4" t="s">
        <v>49</v>
      </c>
      <c r="G3775" s="4" t="s">
        <v>68</v>
      </c>
      <c r="H3775" s="6" t="s">
        <v>23</v>
      </c>
      <c r="I3775" s="7">
        <v>57</v>
      </c>
      <c r="J3775" s="8">
        <v>113</v>
      </c>
      <c r="K3775" s="9">
        <v>6441</v>
      </c>
      <c r="L3775" s="9">
        <v>3220.5</v>
      </c>
      <c r="M3775" s="10">
        <v>0.5</v>
      </c>
      <c r="N3775" s="4" t="s">
        <v>24</v>
      </c>
      <c r="O3775" s="4" t="str">
        <f>TEXT(Table1[[#This Row],[Invoice Date]],"yyyy")</f>
        <v>2021</v>
      </c>
      <c r="P3775" s="4" t="str">
        <f>TEXT(Table1[[#This Row],[Invoice Date]],"mmm")</f>
        <v>Apr</v>
      </c>
      <c r="Q3775" s="27">
        <f>WEEKNUM(Table1[[#This Row],[Invoice Date]]) + IF(YEAR(Table1[[#This Row],[Invoice Date]])=2021, 52, 0)</f>
        <v>68</v>
      </c>
    </row>
    <row r="3776" spans="2:17" ht="14.25" customHeight="1" x14ac:dyDescent="0.3">
      <c r="B3776" s="4" t="s">
        <v>25</v>
      </c>
      <c r="C3776" s="33">
        <v>1185733</v>
      </c>
      <c r="D3776" s="5">
        <v>44303</v>
      </c>
      <c r="E3776" s="4" t="s">
        <v>48</v>
      </c>
      <c r="F3776" s="4" t="s">
        <v>49</v>
      </c>
      <c r="G3776" s="4" t="s">
        <v>68</v>
      </c>
      <c r="H3776" s="6" t="s">
        <v>19</v>
      </c>
      <c r="I3776" s="7">
        <v>66</v>
      </c>
      <c r="J3776" s="8">
        <v>98</v>
      </c>
      <c r="K3776" s="9">
        <v>6468</v>
      </c>
      <c r="L3776" s="9">
        <v>2263.7999999999997</v>
      </c>
      <c r="M3776" s="10">
        <v>0.35</v>
      </c>
      <c r="N3776" s="4" t="s">
        <v>83</v>
      </c>
      <c r="O3776" s="4" t="str">
        <f>TEXT(Table1[[#This Row],[Invoice Date]],"yyyy")</f>
        <v>2021</v>
      </c>
      <c r="P3776" s="4" t="str">
        <f>TEXT(Table1[[#This Row],[Invoice Date]],"mmm")</f>
        <v>Apr</v>
      </c>
      <c r="Q3776" s="27">
        <f>WEEKNUM(Table1[[#This Row],[Invoice Date]]) + IF(YEAR(Table1[[#This Row],[Invoice Date]])=2021, 52, 0)</f>
        <v>68</v>
      </c>
    </row>
    <row r="3777" spans="2:17" ht="14.25" customHeight="1" x14ac:dyDescent="0.3">
      <c r="B3777" s="4" t="s">
        <v>25</v>
      </c>
      <c r="C3777" s="33">
        <v>1185733</v>
      </c>
      <c r="D3777" s="5">
        <v>44303</v>
      </c>
      <c r="E3777" s="4" t="s">
        <v>48</v>
      </c>
      <c r="F3777" s="4" t="s">
        <v>49</v>
      </c>
      <c r="G3777" s="4" t="s">
        <v>68</v>
      </c>
      <c r="H3777" s="6" t="s">
        <v>20</v>
      </c>
      <c r="I3777" s="7">
        <v>49</v>
      </c>
      <c r="J3777" s="8">
        <v>132</v>
      </c>
      <c r="K3777" s="9">
        <v>6468</v>
      </c>
      <c r="L3777" s="9">
        <v>2199.12</v>
      </c>
      <c r="M3777" s="10">
        <v>0.33999999999999997</v>
      </c>
      <c r="N3777" s="4" t="s">
        <v>24</v>
      </c>
      <c r="O3777" s="4" t="str">
        <f>TEXT(Table1[[#This Row],[Invoice Date]],"yyyy")</f>
        <v>2021</v>
      </c>
      <c r="P3777" s="4" t="str">
        <f>TEXT(Table1[[#This Row],[Invoice Date]],"mmm")</f>
        <v>Apr</v>
      </c>
      <c r="Q3777" s="27">
        <f>WEEKNUM(Table1[[#This Row],[Invoice Date]]) + IF(YEAR(Table1[[#This Row],[Invoice Date]])=2021, 52, 0)</f>
        <v>68</v>
      </c>
    </row>
    <row r="3778" spans="2:17" ht="14.25" customHeight="1" x14ac:dyDescent="0.3">
      <c r="B3778" s="4" t="s">
        <v>30</v>
      </c>
      <c r="C3778" s="34">
        <v>1128299</v>
      </c>
      <c r="D3778" s="5">
        <v>44303</v>
      </c>
      <c r="E3778" s="4" t="s">
        <v>27</v>
      </c>
      <c r="F3778" s="4" t="s">
        <v>81</v>
      </c>
      <c r="G3778" s="4" t="s">
        <v>82</v>
      </c>
      <c r="H3778" s="6" t="s">
        <v>17</v>
      </c>
      <c r="I3778" s="7">
        <v>48</v>
      </c>
      <c r="J3778" s="8">
        <v>142</v>
      </c>
      <c r="K3778" s="9">
        <v>6816</v>
      </c>
      <c r="L3778" s="9">
        <v>3544.32</v>
      </c>
      <c r="M3778" s="10">
        <v>0.52</v>
      </c>
      <c r="N3778" s="4" t="s">
        <v>83</v>
      </c>
      <c r="O3778" s="4" t="str">
        <f>TEXT(Table1[[#This Row],[Invoice Date]],"yyyy")</f>
        <v>2021</v>
      </c>
      <c r="P3778" s="4" t="str">
        <f>TEXT(Table1[[#This Row],[Invoice Date]],"mmm")</f>
        <v>Apr</v>
      </c>
      <c r="Q3778" s="27">
        <f>WEEKNUM(Table1[[#This Row],[Invoice Date]]) + IF(YEAR(Table1[[#This Row],[Invoice Date]])=2021, 52, 0)</f>
        <v>68</v>
      </c>
    </row>
    <row r="3779" spans="2:17" ht="14.25" customHeight="1" x14ac:dyDescent="0.3">
      <c r="B3779" s="4" t="s">
        <v>25</v>
      </c>
      <c r="C3779" s="33">
        <v>1185733</v>
      </c>
      <c r="D3779" s="5">
        <v>44303</v>
      </c>
      <c r="E3779" s="4" t="s">
        <v>48</v>
      </c>
      <c r="F3779" s="4" t="s">
        <v>49</v>
      </c>
      <c r="G3779" s="4" t="s">
        <v>68</v>
      </c>
      <c r="H3779" s="6" t="s">
        <v>23</v>
      </c>
      <c r="I3779" s="7">
        <v>72</v>
      </c>
      <c r="J3779" s="8">
        <v>109</v>
      </c>
      <c r="K3779" s="9">
        <v>7848</v>
      </c>
      <c r="L3779" s="9">
        <v>4708.8</v>
      </c>
      <c r="M3779" s="10">
        <v>0.6</v>
      </c>
      <c r="N3779" s="4" t="s">
        <v>83</v>
      </c>
      <c r="O3779" s="4" t="str">
        <f>TEXT(Table1[[#This Row],[Invoice Date]],"yyyy")</f>
        <v>2021</v>
      </c>
      <c r="P3779" s="4" t="str">
        <f>TEXT(Table1[[#This Row],[Invoice Date]],"mmm")</f>
        <v>Apr</v>
      </c>
      <c r="Q3779" s="27">
        <f>WEEKNUM(Table1[[#This Row],[Invoice Date]]) + IF(YEAR(Table1[[#This Row],[Invoice Date]])=2021, 52, 0)</f>
        <v>68</v>
      </c>
    </row>
    <row r="3780" spans="2:17" ht="14.25" customHeight="1" x14ac:dyDescent="0.3">
      <c r="B3780" s="4" t="s">
        <v>25</v>
      </c>
      <c r="C3780" s="33">
        <v>1185733</v>
      </c>
      <c r="D3780" s="5">
        <v>44303</v>
      </c>
      <c r="E3780" s="4" t="s">
        <v>48</v>
      </c>
      <c r="F3780" s="4" t="s">
        <v>49</v>
      </c>
      <c r="G3780" s="4" t="s">
        <v>68</v>
      </c>
      <c r="H3780" s="6" t="s">
        <v>20</v>
      </c>
      <c r="I3780" s="7">
        <v>66</v>
      </c>
      <c r="J3780" s="8">
        <v>120</v>
      </c>
      <c r="K3780" s="9">
        <v>7920</v>
      </c>
      <c r="L3780" s="9">
        <v>3247.2</v>
      </c>
      <c r="M3780" s="10">
        <v>0.41</v>
      </c>
      <c r="N3780" s="4" t="s">
        <v>83</v>
      </c>
      <c r="O3780" s="4" t="str">
        <f>TEXT(Table1[[#This Row],[Invoice Date]],"yyyy")</f>
        <v>2021</v>
      </c>
      <c r="P3780" s="4" t="str">
        <f>TEXT(Table1[[#This Row],[Invoice Date]],"mmm")</f>
        <v>Apr</v>
      </c>
      <c r="Q3780" s="27">
        <f>WEEKNUM(Table1[[#This Row],[Invoice Date]]) + IF(YEAR(Table1[[#This Row],[Invoice Date]])=2021, 52, 0)</f>
        <v>68</v>
      </c>
    </row>
    <row r="3781" spans="2:17" ht="14.25" customHeight="1" x14ac:dyDescent="0.3">
      <c r="B3781" s="4" t="s">
        <v>25</v>
      </c>
      <c r="C3781" s="33">
        <v>1185733</v>
      </c>
      <c r="D3781" s="5">
        <v>44303</v>
      </c>
      <c r="E3781" s="4" t="s">
        <v>48</v>
      </c>
      <c r="F3781" s="4" t="s">
        <v>49</v>
      </c>
      <c r="G3781" s="4" t="s">
        <v>68</v>
      </c>
      <c r="H3781" s="6" t="s">
        <v>17</v>
      </c>
      <c r="I3781" s="7">
        <v>47</v>
      </c>
      <c r="J3781" s="8">
        <v>171</v>
      </c>
      <c r="K3781" s="9">
        <v>8037</v>
      </c>
      <c r="L3781" s="9">
        <v>2893.3199999999997</v>
      </c>
      <c r="M3781" s="10">
        <v>0.36</v>
      </c>
      <c r="N3781" s="4" t="s">
        <v>24</v>
      </c>
      <c r="O3781" s="4" t="str">
        <f>TEXT(Table1[[#This Row],[Invoice Date]],"yyyy")</f>
        <v>2021</v>
      </c>
      <c r="P3781" s="4" t="str">
        <f>TEXT(Table1[[#This Row],[Invoice Date]],"mmm")</f>
        <v>Apr</v>
      </c>
      <c r="Q3781" s="27">
        <f>WEEKNUM(Table1[[#This Row],[Invoice Date]]) + IF(YEAR(Table1[[#This Row],[Invoice Date]])=2021, 52, 0)</f>
        <v>68</v>
      </c>
    </row>
    <row r="3782" spans="2:17" ht="14.25" customHeight="1" x14ac:dyDescent="0.3">
      <c r="B3782" s="4" t="s">
        <v>25</v>
      </c>
      <c r="C3782" s="33">
        <v>1185733</v>
      </c>
      <c r="D3782" s="5">
        <v>44303</v>
      </c>
      <c r="E3782" s="4" t="s">
        <v>48</v>
      </c>
      <c r="F3782" s="4" t="s">
        <v>49</v>
      </c>
      <c r="G3782" s="4" t="s">
        <v>68</v>
      </c>
      <c r="H3782" s="6" t="s">
        <v>17</v>
      </c>
      <c r="I3782" s="7">
        <v>62</v>
      </c>
      <c r="J3782" s="8">
        <v>138</v>
      </c>
      <c r="K3782" s="9">
        <v>8556</v>
      </c>
      <c r="L3782" s="9">
        <v>3593.52</v>
      </c>
      <c r="M3782" s="10">
        <v>0.42</v>
      </c>
      <c r="N3782" s="4" t="s">
        <v>83</v>
      </c>
      <c r="O3782" s="4" t="str">
        <f>TEXT(Table1[[#This Row],[Invoice Date]],"yyyy")</f>
        <v>2021</v>
      </c>
      <c r="P3782" s="4" t="str">
        <f>TEXT(Table1[[#This Row],[Invoice Date]],"mmm")</f>
        <v>Apr</v>
      </c>
      <c r="Q3782" s="27">
        <f>WEEKNUM(Table1[[#This Row],[Invoice Date]]) + IF(YEAR(Table1[[#This Row],[Invoice Date]])=2021, 52, 0)</f>
        <v>68</v>
      </c>
    </row>
    <row r="3783" spans="2:17" ht="14.25" customHeight="1" x14ac:dyDescent="0.3">
      <c r="B3783" s="4" t="s">
        <v>26</v>
      </c>
      <c r="C3783" s="33">
        <v>1197831</v>
      </c>
      <c r="D3783" s="5">
        <v>44303</v>
      </c>
      <c r="E3783" s="4" t="s">
        <v>27</v>
      </c>
      <c r="F3783" s="4" t="s">
        <v>55</v>
      </c>
      <c r="G3783" s="4" t="s">
        <v>56</v>
      </c>
      <c r="H3783" s="6" t="s">
        <v>20</v>
      </c>
      <c r="I3783" s="7">
        <v>36</v>
      </c>
      <c r="J3783" s="8">
        <v>263</v>
      </c>
      <c r="K3783" s="9">
        <v>9468</v>
      </c>
      <c r="L3783" s="9">
        <v>5680.8</v>
      </c>
      <c r="M3783" s="10">
        <v>0.6</v>
      </c>
      <c r="N3783" s="4" t="s">
        <v>83</v>
      </c>
      <c r="O3783" s="4" t="str">
        <f>TEXT(Table1[[#This Row],[Invoice Date]],"yyyy")</f>
        <v>2021</v>
      </c>
      <c r="P3783" s="4" t="str">
        <f>TEXT(Table1[[#This Row],[Invoice Date]],"mmm")</f>
        <v>Apr</v>
      </c>
      <c r="Q3783" s="27">
        <f>WEEKNUM(Table1[[#This Row],[Invoice Date]]) + IF(YEAR(Table1[[#This Row],[Invoice Date]])=2021, 52, 0)</f>
        <v>68</v>
      </c>
    </row>
    <row r="3784" spans="2:17" ht="14.25" customHeight="1" x14ac:dyDescent="0.3">
      <c r="B3784" s="4" t="s">
        <v>26</v>
      </c>
      <c r="C3784" s="33">
        <v>1197831</v>
      </c>
      <c r="D3784" s="5">
        <v>44303</v>
      </c>
      <c r="E3784" s="4" t="s">
        <v>27</v>
      </c>
      <c r="F3784" s="4" t="s">
        <v>55</v>
      </c>
      <c r="G3784" s="4" t="s">
        <v>56</v>
      </c>
      <c r="H3784" s="6" t="s">
        <v>20</v>
      </c>
      <c r="I3784" s="7">
        <v>30</v>
      </c>
      <c r="J3784" s="8">
        <v>322</v>
      </c>
      <c r="K3784" s="9">
        <v>9660</v>
      </c>
      <c r="L3784" s="9">
        <v>4829.9999999999991</v>
      </c>
      <c r="M3784" s="10">
        <v>0.49999999999999994</v>
      </c>
      <c r="N3784" s="4" t="s">
        <v>24</v>
      </c>
      <c r="O3784" s="4" t="str">
        <f>TEXT(Table1[[#This Row],[Invoice Date]],"yyyy")</f>
        <v>2021</v>
      </c>
      <c r="P3784" s="4" t="str">
        <f>TEXT(Table1[[#This Row],[Invoice Date]],"mmm")</f>
        <v>Apr</v>
      </c>
      <c r="Q3784" s="27">
        <f>WEEKNUM(Table1[[#This Row],[Invoice Date]]) + IF(YEAR(Table1[[#This Row],[Invoice Date]])=2021, 52, 0)</f>
        <v>68</v>
      </c>
    </row>
    <row r="3785" spans="2:17" ht="14.25" customHeight="1" x14ac:dyDescent="0.3">
      <c r="B3785" s="4" t="s">
        <v>30</v>
      </c>
      <c r="C3785" s="34">
        <v>1128299</v>
      </c>
      <c r="D3785" s="5">
        <v>44303</v>
      </c>
      <c r="E3785" s="4" t="s">
        <v>15</v>
      </c>
      <c r="F3785" s="4" t="s">
        <v>118</v>
      </c>
      <c r="G3785" s="4" t="s">
        <v>93</v>
      </c>
      <c r="H3785" s="6" t="s">
        <v>21</v>
      </c>
      <c r="I3785" s="7">
        <v>24.999999999999993</v>
      </c>
      <c r="J3785" s="8">
        <v>175</v>
      </c>
      <c r="K3785" s="9">
        <v>43749.999999999985</v>
      </c>
      <c r="L3785" s="9">
        <v>17499.999999999996</v>
      </c>
      <c r="M3785" s="10">
        <v>0.4</v>
      </c>
      <c r="N3785" s="4" t="s">
        <v>18</v>
      </c>
      <c r="O3785" s="4" t="str">
        <f>TEXT(Table1[[#This Row],[Invoice Date]],"yyyy")</f>
        <v>2021</v>
      </c>
      <c r="P3785" s="4" t="str">
        <f>TEXT(Table1[[#This Row],[Invoice Date]],"mmm")</f>
        <v>Apr</v>
      </c>
      <c r="Q3785" s="27">
        <f>WEEKNUM(Table1[[#This Row],[Invoice Date]]) + IF(YEAR(Table1[[#This Row],[Invoice Date]])=2021, 52, 0)</f>
        <v>68</v>
      </c>
    </row>
    <row r="3786" spans="2:17" ht="14.25" customHeight="1" x14ac:dyDescent="0.3">
      <c r="B3786" s="4" t="s">
        <v>30</v>
      </c>
      <c r="C3786" s="34">
        <v>1128299</v>
      </c>
      <c r="D3786" s="5">
        <v>44303</v>
      </c>
      <c r="E3786" s="4" t="s">
        <v>15</v>
      </c>
      <c r="F3786" s="4" t="s">
        <v>118</v>
      </c>
      <c r="G3786" s="4" t="s">
        <v>93</v>
      </c>
      <c r="H3786" s="6" t="s">
        <v>20</v>
      </c>
      <c r="I3786" s="7">
        <v>20</v>
      </c>
      <c r="J3786" s="8">
        <v>250</v>
      </c>
      <c r="K3786" s="9">
        <v>50000</v>
      </c>
      <c r="L3786" s="9">
        <v>20000</v>
      </c>
      <c r="M3786" s="10">
        <v>0.4</v>
      </c>
      <c r="N3786" s="4" t="s">
        <v>18</v>
      </c>
      <c r="O3786" s="4" t="str">
        <f>TEXT(Table1[[#This Row],[Invoice Date]],"yyyy")</f>
        <v>2021</v>
      </c>
      <c r="P3786" s="4" t="str">
        <f>TEXT(Table1[[#This Row],[Invoice Date]],"mmm")</f>
        <v>Apr</v>
      </c>
      <c r="Q3786" s="27">
        <f>WEEKNUM(Table1[[#This Row],[Invoice Date]]) + IF(YEAR(Table1[[#This Row],[Invoice Date]])=2021, 52, 0)</f>
        <v>68</v>
      </c>
    </row>
    <row r="3787" spans="2:17" ht="14.25" customHeight="1" x14ac:dyDescent="0.3">
      <c r="B3787" s="4" t="s">
        <v>14</v>
      </c>
      <c r="C3787" s="33">
        <v>1185732</v>
      </c>
      <c r="D3787" s="5">
        <v>44303</v>
      </c>
      <c r="E3787" s="4" t="s">
        <v>27</v>
      </c>
      <c r="F3787" s="4" t="s">
        <v>100</v>
      </c>
      <c r="G3787" s="4" t="s">
        <v>101</v>
      </c>
      <c r="H3787" s="6" t="s">
        <v>20</v>
      </c>
      <c r="I3787" s="7">
        <v>15.000000000000002</v>
      </c>
      <c r="J3787" s="8">
        <v>375</v>
      </c>
      <c r="K3787" s="9">
        <v>56250.000000000007</v>
      </c>
      <c r="L3787" s="9">
        <v>22500.000000000004</v>
      </c>
      <c r="M3787" s="10">
        <v>0.4</v>
      </c>
      <c r="N3787" s="4" t="s">
        <v>83</v>
      </c>
      <c r="O3787" s="4" t="str">
        <f>TEXT(Table1[[#This Row],[Invoice Date]],"yyyy")</f>
        <v>2021</v>
      </c>
      <c r="P3787" s="4" t="str">
        <f>TEXT(Table1[[#This Row],[Invoice Date]],"mmm")</f>
        <v>Apr</v>
      </c>
      <c r="Q3787" s="27">
        <f>WEEKNUM(Table1[[#This Row],[Invoice Date]]) + IF(YEAR(Table1[[#This Row],[Invoice Date]])=2021, 52, 0)</f>
        <v>68</v>
      </c>
    </row>
    <row r="3788" spans="2:17" ht="14.25" customHeight="1" x14ac:dyDescent="0.3">
      <c r="B3788" s="4" t="s">
        <v>14</v>
      </c>
      <c r="C3788" s="33">
        <v>1185732</v>
      </c>
      <c r="D3788" s="5">
        <v>44303</v>
      </c>
      <c r="E3788" s="4" t="s">
        <v>27</v>
      </c>
      <c r="F3788" s="4" t="s">
        <v>100</v>
      </c>
      <c r="G3788" s="4" t="s">
        <v>101</v>
      </c>
      <c r="H3788" s="6" t="s">
        <v>21</v>
      </c>
      <c r="I3788" s="7">
        <v>19.999999999999996</v>
      </c>
      <c r="J3788" s="8">
        <v>300</v>
      </c>
      <c r="K3788" s="9">
        <v>59999.999999999993</v>
      </c>
      <c r="L3788" s="9">
        <v>24000</v>
      </c>
      <c r="M3788" s="10">
        <v>0.4</v>
      </c>
      <c r="N3788" s="4" t="s">
        <v>83</v>
      </c>
      <c r="O3788" s="4" t="str">
        <f>TEXT(Table1[[#This Row],[Invoice Date]],"yyyy")</f>
        <v>2021</v>
      </c>
      <c r="P3788" s="4" t="str">
        <f>TEXT(Table1[[#This Row],[Invoice Date]],"mmm")</f>
        <v>Apr</v>
      </c>
      <c r="Q3788" s="27">
        <f>WEEKNUM(Table1[[#This Row],[Invoice Date]]) + IF(YEAR(Table1[[#This Row],[Invoice Date]])=2021, 52, 0)</f>
        <v>68</v>
      </c>
    </row>
    <row r="3789" spans="2:17" ht="14.25" customHeight="1" x14ac:dyDescent="0.3">
      <c r="B3789" s="4" t="s">
        <v>30</v>
      </c>
      <c r="C3789" s="34">
        <v>1128299</v>
      </c>
      <c r="D3789" s="5">
        <v>44303</v>
      </c>
      <c r="E3789" s="4" t="s">
        <v>15</v>
      </c>
      <c r="F3789" s="4" t="s">
        <v>118</v>
      </c>
      <c r="G3789" s="4" t="s">
        <v>93</v>
      </c>
      <c r="H3789" s="6" t="s">
        <v>19</v>
      </c>
      <c r="I3789" s="7">
        <v>30.000000000000004</v>
      </c>
      <c r="J3789" s="8">
        <v>250</v>
      </c>
      <c r="K3789" s="9">
        <v>75000.000000000015</v>
      </c>
      <c r="L3789" s="9">
        <v>30000.000000000007</v>
      </c>
      <c r="M3789" s="10">
        <v>0.4</v>
      </c>
      <c r="N3789" s="4" t="s">
        <v>18</v>
      </c>
      <c r="O3789" s="4" t="str">
        <f>TEXT(Table1[[#This Row],[Invoice Date]],"yyyy")</f>
        <v>2021</v>
      </c>
      <c r="P3789" s="4" t="str">
        <f>TEXT(Table1[[#This Row],[Invoice Date]],"mmm")</f>
        <v>Apr</v>
      </c>
      <c r="Q3789" s="27">
        <f>WEEKNUM(Table1[[#This Row],[Invoice Date]]) + IF(YEAR(Table1[[#This Row],[Invoice Date]])=2021, 52, 0)</f>
        <v>68</v>
      </c>
    </row>
    <row r="3790" spans="2:17" ht="14.25" customHeight="1" x14ac:dyDescent="0.3">
      <c r="B3790" s="4" t="s">
        <v>30</v>
      </c>
      <c r="C3790" s="34">
        <v>1128299</v>
      </c>
      <c r="D3790" s="5">
        <v>44303</v>
      </c>
      <c r="E3790" s="4" t="s">
        <v>27</v>
      </c>
      <c r="F3790" s="4" t="s">
        <v>81</v>
      </c>
      <c r="G3790" s="4" t="s">
        <v>82</v>
      </c>
      <c r="H3790" s="6" t="s">
        <v>22</v>
      </c>
      <c r="I3790" s="7">
        <v>45.000000000000014</v>
      </c>
      <c r="J3790" s="8">
        <v>175</v>
      </c>
      <c r="K3790" s="9">
        <v>78750.000000000029</v>
      </c>
      <c r="L3790" s="9">
        <v>35437.500000000015</v>
      </c>
      <c r="M3790" s="10">
        <v>0.45</v>
      </c>
      <c r="N3790" s="4" t="s">
        <v>18</v>
      </c>
      <c r="O3790" s="4" t="str">
        <f>TEXT(Table1[[#This Row],[Invoice Date]],"yyyy")</f>
        <v>2021</v>
      </c>
      <c r="P3790" s="4" t="str">
        <f>TEXT(Table1[[#This Row],[Invoice Date]],"mmm")</f>
        <v>Apr</v>
      </c>
      <c r="Q3790" s="27">
        <f>WEEKNUM(Table1[[#This Row],[Invoice Date]]) + IF(YEAR(Table1[[#This Row],[Invoice Date]])=2021, 52, 0)</f>
        <v>68</v>
      </c>
    </row>
    <row r="3791" spans="2:17" ht="14.25" customHeight="1" x14ac:dyDescent="0.3">
      <c r="B3791" s="4" t="s">
        <v>14</v>
      </c>
      <c r="C3791" s="33">
        <v>1185732</v>
      </c>
      <c r="D3791" s="5">
        <v>44303</v>
      </c>
      <c r="E3791" s="4" t="s">
        <v>27</v>
      </c>
      <c r="F3791" s="4" t="s">
        <v>100</v>
      </c>
      <c r="G3791" s="4" t="s">
        <v>101</v>
      </c>
      <c r="H3791" s="6" t="s">
        <v>19</v>
      </c>
      <c r="I3791" s="7">
        <v>25</v>
      </c>
      <c r="J3791" s="8">
        <v>375</v>
      </c>
      <c r="K3791" s="9">
        <v>93750</v>
      </c>
      <c r="L3791" s="9">
        <v>32812.5</v>
      </c>
      <c r="M3791" s="10">
        <v>0.35</v>
      </c>
      <c r="N3791" s="4" t="s">
        <v>83</v>
      </c>
      <c r="O3791" s="4" t="str">
        <f>TEXT(Table1[[#This Row],[Invoice Date]],"yyyy")</f>
        <v>2021</v>
      </c>
      <c r="P3791" s="4" t="str">
        <f>TEXT(Table1[[#This Row],[Invoice Date]],"mmm")</f>
        <v>Apr</v>
      </c>
      <c r="Q3791" s="27">
        <f>WEEKNUM(Table1[[#This Row],[Invoice Date]]) + IF(YEAR(Table1[[#This Row],[Invoice Date]])=2021, 52, 0)</f>
        <v>68</v>
      </c>
    </row>
    <row r="3792" spans="2:17" ht="14.25" customHeight="1" x14ac:dyDescent="0.3">
      <c r="B3792" s="4" t="s">
        <v>30</v>
      </c>
      <c r="C3792" s="34">
        <v>1128299</v>
      </c>
      <c r="D3792" s="5">
        <v>44303</v>
      </c>
      <c r="E3792" s="4" t="s">
        <v>27</v>
      </c>
      <c r="F3792" s="4" t="s">
        <v>81</v>
      </c>
      <c r="G3792" s="4" t="s">
        <v>82</v>
      </c>
      <c r="H3792" s="6" t="s">
        <v>21</v>
      </c>
      <c r="I3792" s="7">
        <v>40.000000000000007</v>
      </c>
      <c r="J3792" s="8">
        <v>275</v>
      </c>
      <c r="K3792" s="9">
        <v>110000.00000000001</v>
      </c>
      <c r="L3792" s="9">
        <v>44000</v>
      </c>
      <c r="M3792" s="10">
        <v>0.39999999999999997</v>
      </c>
      <c r="N3792" s="4" t="s">
        <v>18</v>
      </c>
      <c r="O3792" s="4" t="str">
        <f>TEXT(Table1[[#This Row],[Invoice Date]],"yyyy")</f>
        <v>2021</v>
      </c>
      <c r="P3792" s="4" t="str">
        <f>TEXT(Table1[[#This Row],[Invoice Date]],"mmm")</f>
        <v>Apr</v>
      </c>
      <c r="Q3792" s="27">
        <f>WEEKNUM(Table1[[#This Row],[Invoice Date]]) + IF(YEAR(Table1[[#This Row],[Invoice Date]])=2021, 52, 0)</f>
        <v>68</v>
      </c>
    </row>
    <row r="3793" spans="2:17" ht="14.25" customHeight="1" x14ac:dyDescent="0.3">
      <c r="B3793" s="4" t="s">
        <v>25</v>
      </c>
      <c r="C3793" s="33">
        <v>1185733</v>
      </c>
      <c r="D3793" s="5">
        <v>44303</v>
      </c>
      <c r="E3793" s="4" t="s">
        <v>48</v>
      </c>
      <c r="F3793" s="4" t="s">
        <v>49</v>
      </c>
      <c r="G3793" s="4" t="s">
        <v>68</v>
      </c>
      <c r="H3793" s="6" t="s">
        <v>22</v>
      </c>
      <c r="I3793" s="7">
        <v>60.000000000000007</v>
      </c>
      <c r="J3793" s="8">
        <v>200</v>
      </c>
      <c r="K3793" s="9">
        <v>120000.00000000001</v>
      </c>
      <c r="L3793" s="9">
        <v>24000.000000000004</v>
      </c>
      <c r="M3793" s="10">
        <v>0.2</v>
      </c>
      <c r="N3793" s="4" t="s">
        <v>24</v>
      </c>
      <c r="O3793" s="4" t="str">
        <f>TEXT(Table1[[#This Row],[Invoice Date]],"yyyy")</f>
        <v>2021</v>
      </c>
      <c r="P3793" s="4" t="str">
        <f>TEXT(Table1[[#This Row],[Invoice Date]],"mmm")</f>
        <v>Apr</v>
      </c>
      <c r="Q3793" s="27">
        <f>WEEKNUM(Table1[[#This Row],[Invoice Date]]) + IF(YEAR(Table1[[#This Row],[Invoice Date]])=2021, 52, 0)</f>
        <v>68</v>
      </c>
    </row>
    <row r="3794" spans="2:17" ht="14.25" customHeight="1" x14ac:dyDescent="0.3">
      <c r="B3794" s="4" t="s">
        <v>30</v>
      </c>
      <c r="C3794" s="34">
        <v>1128299</v>
      </c>
      <c r="D3794" s="5">
        <v>44303</v>
      </c>
      <c r="E3794" s="4" t="s">
        <v>15</v>
      </c>
      <c r="F3794" s="4" t="s">
        <v>118</v>
      </c>
      <c r="G3794" s="4" t="s">
        <v>93</v>
      </c>
      <c r="H3794" s="6" t="s">
        <v>22</v>
      </c>
      <c r="I3794" s="7">
        <v>65</v>
      </c>
      <c r="J3794" s="8">
        <v>200</v>
      </c>
      <c r="K3794" s="9">
        <v>130000</v>
      </c>
      <c r="L3794" s="9">
        <v>52000</v>
      </c>
      <c r="M3794" s="10">
        <v>0.4</v>
      </c>
      <c r="N3794" s="4" t="s">
        <v>18</v>
      </c>
      <c r="O3794" s="4" t="str">
        <f>TEXT(Table1[[#This Row],[Invoice Date]],"yyyy")</f>
        <v>2021</v>
      </c>
      <c r="P3794" s="4" t="str">
        <f>TEXT(Table1[[#This Row],[Invoice Date]],"mmm")</f>
        <v>Apr</v>
      </c>
      <c r="Q3794" s="27">
        <f>WEEKNUM(Table1[[#This Row],[Invoice Date]]) + IF(YEAR(Table1[[#This Row],[Invoice Date]])=2021, 52, 0)</f>
        <v>68</v>
      </c>
    </row>
    <row r="3795" spans="2:17" ht="14.25" customHeight="1" x14ac:dyDescent="0.3">
      <c r="B3795" s="4" t="s">
        <v>14</v>
      </c>
      <c r="C3795" s="33">
        <v>1185732</v>
      </c>
      <c r="D3795" s="5">
        <v>44303</v>
      </c>
      <c r="E3795" s="4" t="s">
        <v>27</v>
      </c>
      <c r="F3795" s="4" t="s">
        <v>100</v>
      </c>
      <c r="G3795" s="4" t="s">
        <v>101</v>
      </c>
      <c r="H3795" s="6" t="s">
        <v>22</v>
      </c>
      <c r="I3795" s="7">
        <v>40</v>
      </c>
      <c r="J3795" s="8">
        <v>325</v>
      </c>
      <c r="K3795" s="9">
        <v>130000</v>
      </c>
      <c r="L3795" s="9">
        <v>45500</v>
      </c>
      <c r="M3795" s="10">
        <v>0.35</v>
      </c>
      <c r="N3795" s="4" t="s">
        <v>83</v>
      </c>
      <c r="O3795" s="4" t="str">
        <f>TEXT(Table1[[#This Row],[Invoice Date]],"yyyy")</f>
        <v>2021</v>
      </c>
      <c r="P3795" s="4" t="str">
        <f>TEXT(Table1[[#This Row],[Invoice Date]],"mmm")</f>
        <v>Apr</v>
      </c>
      <c r="Q3795" s="27">
        <f>WEEKNUM(Table1[[#This Row],[Invoice Date]]) + IF(YEAR(Table1[[#This Row],[Invoice Date]])=2021, 52, 0)</f>
        <v>68</v>
      </c>
    </row>
    <row r="3796" spans="2:17" ht="14.25" customHeight="1" x14ac:dyDescent="0.3">
      <c r="B3796" s="4" t="s">
        <v>14</v>
      </c>
      <c r="C3796" s="33">
        <v>1185732</v>
      </c>
      <c r="D3796" s="5">
        <v>44303</v>
      </c>
      <c r="E3796" s="4" t="s">
        <v>27</v>
      </c>
      <c r="F3796" s="4" t="s">
        <v>100</v>
      </c>
      <c r="G3796" s="4" t="s">
        <v>101</v>
      </c>
      <c r="H3796" s="6" t="s">
        <v>23</v>
      </c>
      <c r="I3796" s="7">
        <v>30.000000000000004</v>
      </c>
      <c r="J3796" s="8">
        <v>475</v>
      </c>
      <c r="K3796" s="9">
        <v>142500.00000000003</v>
      </c>
      <c r="L3796" s="9">
        <v>71250.000000000015</v>
      </c>
      <c r="M3796" s="10">
        <v>0.5</v>
      </c>
      <c r="N3796" s="4" t="s">
        <v>83</v>
      </c>
      <c r="O3796" s="4" t="str">
        <f>TEXT(Table1[[#This Row],[Invoice Date]],"yyyy")</f>
        <v>2021</v>
      </c>
      <c r="P3796" s="4" t="str">
        <f>TEXT(Table1[[#This Row],[Invoice Date]],"mmm")</f>
        <v>Apr</v>
      </c>
      <c r="Q3796" s="27">
        <f>WEEKNUM(Table1[[#This Row],[Invoice Date]]) + IF(YEAR(Table1[[#This Row],[Invoice Date]])=2021, 52, 0)</f>
        <v>68</v>
      </c>
    </row>
    <row r="3797" spans="2:17" ht="14.25" customHeight="1" x14ac:dyDescent="0.3">
      <c r="B3797" s="4" t="s">
        <v>30</v>
      </c>
      <c r="C3797" s="34">
        <v>1128299</v>
      </c>
      <c r="D3797" s="5">
        <v>44303</v>
      </c>
      <c r="E3797" s="4" t="s">
        <v>15</v>
      </c>
      <c r="F3797" s="4" t="s">
        <v>118</v>
      </c>
      <c r="G3797" s="4" t="s">
        <v>93</v>
      </c>
      <c r="H3797" s="6" t="s">
        <v>23</v>
      </c>
      <c r="I3797" s="7">
        <v>50</v>
      </c>
      <c r="J3797" s="8">
        <v>325</v>
      </c>
      <c r="K3797" s="9">
        <v>162500</v>
      </c>
      <c r="L3797" s="9">
        <v>65000</v>
      </c>
      <c r="M3797" s="10">
        <v>0.4</v>
      </c>
      <c r="N3797" s="4" t="s">
        <v>18</v>
      </c>
      <c r="O3797" s="4" t="str">
        <f>TEXT(Table1[[#This Row],[Invoice Date]],"yyyy")</f>
        <v>2021</v>
      </c>
      <c r="P3797" s="4" t="str">
        <f>TEXT(Table1[[#This Row],[Invoice Date]],"mmm")</f>
        <v>Apr</v>
      </c>
      <c r="Q3797" s="27">
        <f>WEEKNUM(Table1[[#This Row],[Invoice Date]]) + IF(YEAR(Table1[[#This Row],[Invoice Date]])=2021, 52, 0)</f>
        <v>68</v>
      </c>
    </row>
    <row r="3798" spans="2:17" ht="14.25" customHeight="1" x14ac:dyDescent="0.3">
      <c r="B3798" s="4" t="s">
        <v>25</v>
      </c>
      <c r="C3798" s="33">
        <v>1185733</v>
      </c>
      <c r="D3798" s="5">
        <v>44303</v>
      </c>
      <c r="E3798" s="4" t="s">
        <v>48</v>
      </c>
      <c r="F3798" s="4" t="s">
        <v>49</v>
      </c>
      <c r="G3798" s="4" t="s">
        <v>68</v>
      </c>
      <c r="H3798" s="6" t="s">
        <v>21</v>
      </c>
      <c r="I3798" s="7">
        <v>55.000000000000007</v>
      </c>
      <c r="J3798" s="8">
        <v>300</v>
      </c>
      <c r="K3798" s="9">
        <v>165000.00000000003</v>
      </c>
      <c r="L3798" s="9">
        <v>49500.000000000007</v>
      </c>
      <c r="M3798" s="10">
        <v>0.3</v>
      </c>
      <c r="N3798" s="4" t="s">
        <v>24</v>
      </c>
      <c r="O3798" s="4" t="str">
        <f>TEXT(Table1[[#This Row],[Invoice Date]],"yyyy")</f>
        <v>2021</v>
      </c>
      <c r="P3798" s="4" t="str">
        <f>TEXT(Table1[[#This Row],[Invoice Date]],"mmm")</f>
        <v>Apr</v>
      </c>
      <c r="Q3798" s="27">
        <f>WEEKNUM(Table1[[#This Row],[Invoice Date]]) + IF(YEAR(Table1[[#This Row],[Invoice Date]])=2021, 52, 0)</f>
        <v>68</v>
      </c>
    </row>
    <row r="3799" spans="2:17" ht="14.25" customHeight="1" x14ac:dyDescent="0.3">
      <c r="B3799" s="4" t="s">
        <v>30</v>
      </c>
      <c r="C3799" s="34">
        <v>1128299</v>
      </c>
      <c r="D3799" s="5">
        <v>44303</v>
      </c>
      <c r="E3799" s="4" t="s">
        <v>15</v>
      </c>
      <c r="F3799" s="4" t="s">
        <v>118</v>
      </c>
      <c r="G3799" s="4" t="s">
        <v>93</v>
      </c>
      <c r="H3799" s="6" t="s">
        <v>17</v>
      </c>
      <c r="I3799" s="7">
        <v>30.000000000000004</v>
      </c>
      <c r="J3799" s="8">
        <v>550</v>
      </c>
      <c r="K3799" s="9">
        <v>165000.00000000003</v>
      </c>
      <c r="L3799" s="9">
        <v>66000.000000000015</v>
      </c>
      <c r="M3799" s="10">
        <v>0.4</v>
      </c>
      <c r="N3799" s="4" t="s">
        <v>18</v>
      </c>
      <c r="O3799" s="4" t="str">
        <f>TEXT(Table1[[#This Row],[Invoice Date]],"yyyy")</f>
        <v>2021</v>
      </c>
      <c r="P3799" s="4" t="str">
        <f>TEXT(Table1[[#This Row],[Invoice Date]],"mmm")</f>
        <v>Apr</v>
      </c>
      <c r="Q3799" s="27">
        <f>WEEKNUM(Table1[[#This Row],[Invoice Date]]) + IF(YEAR(Table1[[#This Row],[Invoice Date]])=2021, 52, 0)</f>
        <v>68</v>
      </c>
    </row>
    <row r="3800" spans="2:17" ht="14.25" customHeight="1" x14ac:dyDescent="0.3">
      <c r="B3800" s="4" t="s">
        <v>14</v>
      </c>
      <c r="C3800" s="33">
        <v>1185732</v>
      </c>
      <c r="D3800" s="5">
        <v>44303</v>
      </c>
      <c r="E3800" s="4" t="s">
        <v>27</v>
      </c>
      <c r="F3800" s="4" t="s">
        <v>100</v>
      </c>
      <c r="G3800" s="4" t="s">
        <v>101</v>
      </c>
      <c r="H3800" s="6" t="s">
        <v>17</v>
      </c>
      <c r="I3800" s="7">
        <v>25</v>
      </c>
      <c r="J3800" s="8">
        <v>675</v>
      </c>
      <c r="K3800" s="9">
        <v>168750</v>
      </c>
      <c r="L3800" s="9">
        <v>67500</v>
      </c>
      <c r="M3800" s="10">
        <v>0.4</v>
      </c>
      <c r="N3800" s="4" t="s">
        <v>83</v>
      </c>
      <c r="O3800" s="4" t="str">
        <f>TEXT(Table1[[#This Row],[Invoice Date]],"yyyy")</f>
        <v>2021</v>
      </c>
      <c r="P3800" s="4" t="str">
        <f>TEXT(Table1[[#This Row],[Invoice Date]],"mmm")</f>
        <v>Apr</v>
      </c>
      <c r="Q3800" s="27">
        <f>WEEKNUM(Table1[[#This Row],[Invoice Date]]) + IF(YEAR(Table1[[#This Row],[Invoice Date]])=2021, 52, 0)</f>
        <v>68</v>
      </c>
    </row>
    <row r="3801" spans="2:17" ht="14.25" customHeight="1" x14ac:dyDescent="0.3">
      <c r="B3801" s="4" t="s">
        <v>30</v>
      </c>
      <c r="C3801" s="34">
        <v>1128299</v>
      </c>
      <c r="D3801" s="5">
        <v>44303</v>
      </c>
      <c r="E3801" s="4" t="s">
        <v>27</v>
      </c>
      <c r="F3801" s="4" t="s">
        <v>81</v>
      </c>
      <c r="G3801" s="4" t="s">
        <v>82</v>
      </c>
      <c r="H3801" s="6" t="s">
        <v>19</v>
      </c>
      <c r="I3801" s="7">
        <v>55.000000000000007</v>
      </c>
      <c r="J3801" s="8">
        <v>325</v>
      </c>
      <c r="K3801" s="9">
        <v>178750.00000000003</v>
      </c>
      <c r="L3801" s="9">
        <v>71500</v>
      </c>
      <c r="M3801" s="10">
        <v>0.39999999999999997</v>
      </c>
      <c r="N3801" s="4" t="s">
        <v>18</v>
      </c>
      <c r="O3801" s="4" t="str">
        <f>TEXT(Table1[[#This Row],[Invoice Date]],"yyyy")</f>
        <v>2021</v>
      </c>
      <c r="P3801" s="4" t="str">
        <f>TEXT(Table1[[#This Row],[Invoice Date]],"mmm")</f>
        <v>Apr</v>
      </c>
      <c r="Q3801" s="27">
        <f>WEEKNUM(Table1[[#This Row],[Invoice Date]]) + IF(YEAR(Table1[[#This Row],[Invoice Date]])=2021, 52, 0)</f>
        <v>68</v>
      </c>
    </row>
    <row r="3802" spans="2:17" ht="14.25" customHeight="1" x14ac:dyDescent="0.3">
      <c r="B3802" s="4" t="s">
        <v>30</v>
      </c>
      <c r="C3802" s="34">
        <v>1128299</v>
      </c>
      <c r="D3802" s="5">
        <v>44303</v>
      </c>
      <c r="E3802" s="4" t="s">
        <v>27</v>
      </c>
      <c r="F3802" s="4" t="s">
        <v>81</v>
      </c>
      <c r="G3802" s="4" t="s">
        <v>82</v>
      </c>
      <c r="H3802" s="6" t="s">
        <v>20</v>
      </c>
      <c r="I3802" s="7">
        <v>55.000000000000007</v>
      </c>
      <c r="J3802" s="8">
        <v>375</v>
      </c>
      <c r="K3802" s="9">
        <v>206250.00000000003</v>
      </c>
      <c r="L3802" s="9">
        <v>82500</v>
      </c>
      <c r="M3802" s="10">
        <v>0.39999999999999997</v>
      </c>
      <c r="N3802" s="4" t="s">
        <v>18</v>
      </c>
      <c r="O3802" s="4" t="str">
        <f>TEXT(Table1[[#This Row],[Invoice Date]],"yyyy")</f>
        <v>2021</v>
      </c>
      <c r="P3802" s="4" t="str">
        <f>TEXT(Table1[[#This Row],[Invoice Date]],"mmm")</f>
        <v>Apr</v>
      </c>
      <c r="Q3802" s="27">
        <f>WEEKNUM(Table1[[#This Row],[Invoice Date]]) + IF(YEAR(Table1[[#This Row],[Invoice Date]])=2021, 52, 0)</f>
        <v>68</v>
      </c>
    </row>
    <row r="3803" spans="2:17" ht="14.25" customHeight="1" x14ac:dyDescent="0.3">
      <c r="B3803" s="4" t="s">
        <v>30</v>
      </c>
      <c r="C3803" s="34">
        <v>1128299</v>
      </c>
      <c r="D3803" s="5">
        <v>44303</v>
      </c>
      <c r="E3803" s="4" t="s">
        <v>27</v>
      </c>
      <c r="F3803" s="4" t="s">
        <v>81</v>
      </c>
      <c r="G3803" s="4" t="s">
        <v>82</v>
      </c>
      <c r="H3803" s="6" t="s">
        <v>23</v>
      </c>
      <c r="I3803" s="7">
        <v>60.000000000000007</v>
      </c>
      <c r="J3803" s="8">
        <v>350</v>
      </c>
      <c r="K3803" s="9">
        <v>210000.00000000003</v>
      </c>
      <c r="L3803" s="9">
        <v>73500</v>
      </c>
      <c r="M3803" s="10">
        <v>0.35</v>
      </c>
      <c r="N3803" s="4" t="s">
        <v>18</v>
      </c>
      <c r="O3803" s="4" t="str">
        <f>TEXT(Table1[[#This Row],[Invoice Date]],"yyyy")</f>
        <v>2021</v>
      </c>
      <c r="P3803" s="4" t="str">
        <f>TEXT(Table1[[#This Row],[Invoice Date]],"mmm")</f>
        <v>Apr</v>
      </c>
      <c r="Q3803" s="27">
        <f>WEEKNUM(Table1[[#This Row],[Invoice Date]]) + IF(YEAR(Table1[[#This Row],[Invoice Date]])=2021, 52, 0)</f>
        <v>68</v>
      </c>
    </row>
    <row r="3804" spans="2:17" ht="14.25" customHeight="1" x14ac:dyDescent="0.3">
      <c r="B3804" s="4" t="s">
        <v>34</v>
      </c>
      <c r="C3804" s="33">
        <v>1189833</v>
      </c>
      <c r="D3804" s="5">
        <v>44303</v>
      </c>
      <c r="E3804" s="4" t="s">
        <v>31</v>
      </c>
      <c r="F3804" s="4" t="s">
        <v>32</v>
      </c>
      <c r="G3804" s="4" t="s">
        <v>35</v>
      </c>
      <c r="H3804" s="6" t="s">
        <v>22</v>
      </c>
      <c r="I3804" s="7">
        <v>50</v>
      </c>
      <c r="J3804" s="8">
        <v>450</v>
      </c>
      <c r="K3804" s="9">
        <v>225000</v>
      </c>
      <c r="L3804" s="9">
        <v>123750.00000000001</v>
      </c>
      <c r="M3804" s="10">
        <v>0.55000000000000004</v>
      </c>
      <c r="N3804" s="4" t="s">
        <v>24</v>
      </c>
      <c r="O3804" s="4" t="str">
        <f>TEXT(Table1[[#This Row],[Invoice Date]],"yyyy")</f>
        <v>2021</v>
      </c>
      <c r="P3804" s="4" t="str">
        <f>TEXT(Table1[[#This Row],[Invoice Date]],"mmm")</f>
        <v>Apr</v>
      </c>
      <c r="Q3804" s="27">
        <f>WEEKNUM(Table1[[#This Row],[Invoice Date]]) + IF(YEAR(Table1[[#This Row],[Invoice Date]])=2021, 52, 0)</f>
        <v>68</v>
      </c>
    </row>
    <row r="3805" spans="2:17" ht="14.25" customHeight="1" x14ac:dyDescent="0.3">
      <c r="B3805" s="4" t="s">
        <v>25</v>
      </c>
      <c r="C3805" s="33">
        <v>1185733</v>
      </c>
      <c r="D3805" s="5">
        <v>44303</v>
      </c>
      <c r="E3805" s="4" t="s">
        <v>48</v>
      </c>
      <c r="F3805" s="4" t="s">
        <v>49</v>
      </c>
      <c r="G3805" s="4" t="s">
        <v>68</v>
      </c>
      <c r="H3805" s="6" t="s">
        <v>19</v>
      </c>
      <c r="I3805" s="7">
        <v>70</v>
      </c>
      <c r="J3805" s="8">
        <v>350</v>
      </c>
      <c r="K3805" s="9">
        <v>245000</v>
      </c>
      <c r="L3805" s="9">
        <v>61250</v>
      </c>
      <c r="M3805" s="10">
        <v>0.25</v>
      </c>
      <c r="N3805" s="4" t="s">
        <v>24</v>
      </c>
      <c r="O3805" s="4" t="str">
        <f>TEXT(Table1[[#This Row],[Invoice Date]],"yyyy")</f>
        <v>2021</v>
      </c>
      <c r="P3805" s="4" t="str">
        <f>TEXT(Table1[[#This Row],[Invoice Date]],"mmm")</f>
        <v>Apr</v>
      </c>
      <c r="Q3805" s="27">
        <f>WEEKNUM(Table1[[#This Row],[Invoice Date]]) + IF(YEAR(Table1[[#This Row],[Invoice Date]])=2021, 52, 0)</f>
        <v>68</v>
      </c>
    </row>
    <row r="3806" spans="2:17" ht="14.25" customHeight="1" x14ac:dyDescent="0.3">
      <c r="B3806" s="4" t="s">
        <v>30</v>
      </c>
      <c r="C3806" s="34">
        <v>1128299</v>
      </c>
      <c r="D3806" s="5">
        <v>44303</v>
      </c>
      <c r="E3806" s="4" t="s">
        <v>27</v>
      </c>
      <c r="F3806" s="4" t="s">
        <v>81</v>
      </c>
      <c r="G3806" s="4" t="s">
        <v>82</v>
      </c>
      <c r="H3806" s="6" t="s">
        <v>17</v>
      </c>
      <c r="I3806" s="7">
        <v>50</v>
      </c>
      <c r="J3806" s="8">
        <v>525</v>
      </c>
      <c r="K3806" s="9">
        <v>262500</v>
      </c>
      <c r="L3806" s="9">
        <v>104999.99999999999</v>
      </c>
      <c r="M3806" s="10">
        <v>0.39999999999999997</v>
      </c>
      <c r="N3806" s="4" t="s">
        <v>18</v>
      </c>
      <c r="O3806" s="4" t="str">
        <f>TEXT(Table1[[#This Row],[Invoice Date]],"yyyy")</f>
        <v>2021</v>
      </c>
      <c r="P3806" s="4" t="str">
        <f>TEXT(Table1[[#This Row],[Invoice Date]],"mmm")</f>
        <v>Apr</v>
      </c>
      <c r="Q3806" s="27">
        <f>WEEKNUM(Table1[[#This Row],[Invoice Date]]) + IF(YEAR(Table1[[#This Row],[Invoice Date]])=2021, 52, 0)</f>
        <v>68</v>
      </c>
    </row>
    <row r="3807" spans="2:17" ht="14.25" customHeight="1" x14ac:dyDescent="0.3">
      <c r="B3807" s="4" t="s">
        <v>25</v>
      </c>
      <c r="C3807" s="33">
        <v>1185733</v>
      </c>
      <c r="D3807" s="5">
        <v>44303</v>
      </c>
      <c r="E3807" s="4" t="s">
        <v>48</v>
      </c>
      <c r="F3807" s="4" t="s">
        <v>49</v>
      </c>
      <c r="G3807" s="4" t="s">
        <v>68</v>
      </c>
      <c r="H3807" s="6" t="s">
        <v>20</v>
      </c>
      <c r="I3807" s="7">
        <v>70</v>
      </c>
      <c r="J3807" s="8">
        <v>400</v>
      </c>
      <c r="K3807" s="9">
        <v>280000</v>
      </c>
      <c r="L3807" s="9">
        <v>84000</v>
      </c>
      <c r="M3807" s="10">
        <v>0.3</v>
      </c>
      <c r="N3807" s="4" t="s">
        <v>24</v>
      </c>
      <c r="O3807" s="4" t="str">
        <f>TEXT(Table1[[#This Row],[Invoice Date]],"yyyy")</f>
        <v>2021</v>
      </c>
      <c r="P3807" s="4" t="str">
        <f>TEXT(Table1[[#This Row],[Invoice Date]],"mmm")</f>
        <v>Apr</v>
      </c>
      <c r="Q3807" s="27">
        <f>WEEKNUM(Table1[[#This Row],[Invoice Date]]) + IF(YEAR(Table1[[#This Row],[Invoice Date]])=2021, 52, 0)</f>
        <v>68</v>
      </c>
    </row>
    <row r="3808" spans="2:17" ht="14.25" customHeight="1" x14ac:dyDescent="0.3">
      <c r="B3808" s="4" t="s">
        <v>25</v>
      </c>
      <c r="C3808" s="33">
        <v>1185733</v>
      </c>
      <c r="D3808" s="5">
        <v>44303</v>
      </c>
      <c r="E3808" s="4" t="s">
        <v>48</v>
      </c>
      <c r="F3808" s="4" t="s">
        <v>49</v>
      </c>
      <c r="G3808" s="4" t="s">
        <v>68</v>
      </c>
      <c r="H3808" s="6" t="s">
        <v>23</v>
      </c>
      <c r="I3808" s="7">
        <v>75.000000000000014</v>
      </c>
      <c r="J3808" s="8">
        <v>375</v>
      </c>
      <c r="K3808" s="9">
        <v>281250.00000000006</v>
      </c>
      <c r="L3808" s="9">
        <v>126562.50000000003</v>
      </c>
      <c r="M3808" s="10">
        <v>0.45</v>
      </c>
      <c r="N3808" s="4" t="s">
        <v>24</v>
      </c>
      <c r="O3808" s="4" t="str">
        <f>TEXT(Table1[[#This Row],[Invoice Date]],"yyyy")</f>
        <v>2021</v>
      </c>
      <c r="P3808" s="4" t="str">
        <f>TEXT(Table1[[#This Row],[Invoice Date]],"mmm")</f>
        <v>Apr</v>
      </c>
      <c r="Q3808" s="27">
        <f>WEEKNUM(Table1[[#This Row],[Invoice Date]]) + IF(YEAR(Table1[[#This Row],[Invoice Date]])=2021, 52, 0)</f>
        <v>68</v>
      </c>
    </row>
    <row r="3809" spans="2:17" ht="14.25" customHeight="1" x14ac:dyDescent="0.3">
      <c r="B3809" s="4" t="s">
        <v>25</v>
      </c>
      <c r="C3809" s="33">
        <v>1185733</v>
      </c>
      <c r="D3809" s="5">
        <v>44303</v>
      </c>
      <c r="E3809" s="4" t="s">
        <v>48</v>
      </c>
      <c r="F3809" s="4" t="s">
        <v>49</v>
      </c>
      <c r="G3809" s="4" t="s">
        <v>68</v>
      </c>
      <c r="H3809" s="6" t="s">
        <v>17</v>
      </c>
      <c r="I3809" s="7">
        <v>65</v>
      </c>
      <c r="J3809" s="8">
        <v>550</v>
      </c>
      <c r="K3809" s="9">
        <v>357500</v>
      </c>
      <c r="L3809" s="9">
        <v>107250</v>
      </c>
      <c r="M3809" s="10">
        <v>0.3</v>
      </c>
      <c r="N3809" s="4" t="s">
        <v>24</v>
      </c>
      <c r="O3809" s="4" t="str">
        <f>TEXT(Table1[[#This Row],[Invoice Date]],"yyyy")</f>
        <v>2021</v>
      </c>
      <c r="P3809" s="4" t="str">
        <f>TEXT(Table1[[#This Row],[Invoice Date]],"mmm")</f>
        <v>Apr</v>
      </c>
      <c r="Q3809" s="27">
        <f>WEEKNUM(Table1[[#This Row],[Invoice Date]]) + IF(YEAR(Table1[[#This Row],[Invoice Date]])=2021, 52, 0)</f>
        <v>68</v>
      </c>
    </row>
    <row r="3810" spans="2:17" ht="14.25" customHeight="1" x14ac:dyDescent="0.3">
      <c r="B3810" s="4" t="s">
        <v>26</v>
      </c>
      <c r="C3810" s="33">
        <v>1197831</v>
      </c>
      <c r="D3810" s="5">
        <v>44303</v>
      </c>
      <c r="E3810" s="4" t="s">
        <v>27</v>
      </c>
      <c r="F3810" s="4" t="s">
        <v>55</v>
      </c>
      <c r="G3810" s="4" t="s">
        <v>56</v>
      </c>
      <c r="H3810" s="6" t="s">
        <v>20</v>
      </c>
      <c r="I3810" s="7">
        <v>40</v>
      </c>
      <c r="J3810" s="8">
        <v>975</v>
      </c>
      <c r="K3810" s="9">
        <v>390000</v>
      </c>
      <c r="L3810" s="9">
        <v>175499.99999999997</v>
      </c>
      <c r="M3810" s="10">
        <v>0.44999999999999996</v>
      </c>
      <c r="N3810" s="4" t="s">
        <v>24</v>
      </c>
      <c r="O3810" s="4" t="str">
        <f>TEXT(Table1[[#This Row],[Invoice Date]],"yyyy")</f>
        <v>2021</v>
      </c>
      <c r="P3810" s="4" t="str">
        <f>TEXT(Table1[[#This Row],[Invoice Date]],"mmm")</f>
        <v>Apr</v>
      </c>
      <c r="Q3810" s="27">
        <f>WEEKNUM(Table1[[#This Row],[Invoice Date]]) + IF(YEAR(Table1[[#This Row],[Invoice Date]])=2021, 52, 0)</f>
        <v>68</v>
      </c>
    </row>
    <row r="3811" spans="2:17" ht="14.25" customHeight="1" x14ac:dyDescent="0.3">
      <c r="B3811" s="4" t="s">
        <v>14</v>
      </c>
      <c r="C3811" s="33">
        <v>1185732</v>
      </c>
      <c r="D3811" s="5">
        <v>44304</v>
      </c>
      <c r="E3811" s="4" t="s">
        <v>36</v>
      </c>
      <c r="F3811" s="4" t="s">
        <v>76</v>
      </c>
      <c r="G3811" s="4" t="s">
        <v>77</v>
      </c>
      <c r="H3811" s="6" t="s">
        <v>21</v>
      </c>
      <c r="I3811" s="7">
        <v>23</v>
      </c>
      <c r="J3811" s="8">
        <v>52</v>
      </c>
      <c r="K3811" s="9">
        <v>1196</v>
      </c>
      <c r="L3811" s="9">
        <v>621.92000000000007</v>
      </c>
      <c r="M3811" s="10">
        <v>0.52</v>
      </c>
      <c r="N3811" s="4" t="s">
        <v>83</v>
      </c>
      <c r="O3811" s="4" t="str">
        <f>TEXT(Table1[[#This Row],[Invoice Date]],"yyyy")</f>
        <v>2021</v>
      </c>
      <c r="P3811" s="4" t="str">
        <f>TEXT(Table1[[#This Row],[Invoice Date]],"mmm")</f>
        <v>Apr</v>
      </c>
      <c r="Q3811" s="27">
        <f>WEEKNUM(Table1[[#This Row],[Invoice Date]]) + IF(YEAR(Table1[[#This Row],[Invoice Date]])=2021, 52, 0)</f>
        <v>69</v>
      </c>
    </row>
    <row r="3812" spans="2:17" ht="14.25" customHeight="1" x14ac:dyDescent="0.3">
      <c r="B3812" s="4" t="s">
        <v>14</v>
      </c>
      <c r="C3812" s="33">
        <v>1185732</v>
      </c>
      <c r="D3812" s="5">
        <v>44304</v>
      </c>
      <c r="E3812" s="4" t="s">
        <v>36</v>
      </c>
      <c r="F3812" s="4" t="s">
        <v>76</v>
      </c>
      <c r="G3812" s="4" t="s">
        <v>77</v>
      </c>
      <c r="H3812" s="6" t="s">
        <v>20</v>
      </c>
      <c r="I3812" s="7">
        <v>18</v>
      </c>
      <c r="J3812" s="8">
        <v>83</v>
      </c>
      <c r="K3812" s="9">
        <v>1494</v>
      </c>
      <c r="L3812" s="9">
        <v>732.06</v>
      </c>
      <c r="M3812" s="10">
        <v>0.49</v>
      </c>
      <c r="N3812" s="4" t="s">
        <v>83</v>
      </c>
      <c r="O3812" s="4" t="str">
        <f>TEXT(Table1[[#This Row],[Invoice Date]],"yyyy")</f>
        <v>2021</v>
      </c>
      <c r="P3812" s="4" t="str">
        <f>TEXT(Table1[[#This Row],[Invoice Date]],"mmm")</f>
        <v>Apr</v>
      </c>
      <c r="Q3812" s="27">
        <f>WEEKNUM(Table1[[#This Row],[Invoice Date]]) + IF(YEAR(Table1[[#This Row],[Invoice Date]])=2021, 52, 0)</f>
        <v>69</v>
      </c>
    </row>
    <row r="3813" spans="2:17" ht="14.25" customHeight="1" x14ac:dyDescent="0.3">
      <c r="B3813" s="4" t="s">
        <v>61</v>
      </c>
      <c r="C3813" s="33">
        <v>1185731</v>
      </c>
      <c r="D3813" s="5">
        <v>44304</v>
      </c>
      <c r="E3813" s="4" t="s">
        <v>15</v>
      </c>
      <c r="F3813" s="4" t="s">
        <v>133</v>
      </c>
      <c r="G3813" s="4" t="s">
        <v>134</v>
      </c>
      <c r="H3813" s="6" t="s">
        <v>21</v>
      </c>
      <c r="I3813" s="7">
        <v>35</v>
      </c>
      <c r="J3813" s="8">
        <v>53</v>
      </c>
      <c r="K3813" s="9">
        <v>1855</v>
      </c>
      <c r="L3813" s="9">
        <v>593.6</v>
      </c>
      <c r="M3813" s="10">
        <v>0.32</v>
      </c>
      <c r="N3813" s="4" t="s">
        <v>24</v>
      </c>
      <c r="O3813" s="4" t="str">
        <f>TEXT(Table1[[#This Row],[Invoice Date]],"yyyy")</f>
        <v>2021</v>
      </c>
      <c r="P3813" s="4" t="str">
        <f>TEXT(Table1[[#This Row],[Invoice Date]],"mmm")</f>
        <v>Apr</v>
      </c>
      <c r="Q3813" s="27">
        <f>WEEKNUM(Table1[[#This Row],[Invoice Date]]) + IF(YEAR(Table1[[#This Row],[Invoice Date]])=2021, 52, 0)</f>
        <v>69</v>
      </c>
    </row>
    <row r="3814" spans="2:17" ht="14.25" customHeight="1" x14ac:dyDescent="0.3">
      <c r="B3814" s="4" t="s">
        <v>14</v>
      </c>
      <c r="C3814" s="33">
        <v>1185732</v>
      </c>
      <c r="D3814" s="5">
        <v>44304</v>
      </c>
      <c r="E3814" s="4" t="s">
        <v>36</v>
      </c>
      <c r="F3814" s="4" t="s">
        <v>76</v>
      </c>
      <c r="G3814" s="4" t="s">
        <v>77</v>
      </c>
      <c r="H3814" s="6" t="s">
        <v>19</v>
      </c>
      <c r="I3814" s="7">
        <v>27</v>
      </c>
      <c r="J3814" s="8">
        <v>72</v>
      </c>
      <c r="K3814" s="9">
        <v>1944</v>
      </c>
      <c r="L3814" s="9">
        <v>952.56</v>
      </c>
      <c r="M3814" s="10">
        <v>0.49</v>
      </c>
      <c r="N3814" s="4" t="s">
        <v>83</v>
      </c>
      <c r="O3814" s="4" t="str">
        <f>TEXT(Table1[[#This Row],[Invoice Date]],"yyyy")</f>
        <v>2021</v>
      </c>
      <c r="P3814" s="4" t="str">
        <f>TEXT(Table1[[#This Row],[Invoice Date]],"mmm")</f>
        <v>Apr</v>
      </c>
      <c r="Q3814" s="27">
        <f>WEEKNUM(Table1[[#This Row],[Invoice Date]]) + IF(YEAR(Table1[[#This Row],[Invoice Date]])=2021, 52, 0)</f>
        <v>69</v>
      </c>
    </row>
    <row r="3815" spans="2:17" ht="14.25" customHeight="1" x14ac:dyDescent="0.3">
      <c r="B3815" s="4" t="s">
        <v>61</v>
      </c>
      <c r="C3815" s="33">
        <v>1185731</v>
      </c>
      <c r="D3815" s="5">
        <v>44304</v>
      </c>
      <c r="E3815" s="4" t="s">
        <v>15</v>
      </c>
      <c r="F3815" s="4" t="s">
        <v>133</v>
      </c>
      <c r="G3815" s="4" t="s">
        <v>134</v>
      </c>
      <c r="H3815" s="6" t="s">
        <v>20</v>
      </c>
      <c r="I3815" s="7">
        <v>26</v>
      </c>
      <c r="J3815" s="8">
        <v>80</v>
      </c>
      <c r="K3815" s="9">
        <v>2080</v>
      </c>
      <c r="L3815" s="9">
        <v>707.19999999999993</v>
      </c>
      <c r="M3815" s="10">
        <v>0.33999999999999997</v>
      </c>
      <c r="N3815" s="4" t="s">
        <v>24</v>
      </c>
      <c r="O3815" s="4" t="str">
        <f>TEXT(Table1[[#This Row],[Invoice Date]],"yyyy")</f>
        <v>2021</v>
      </c>
      <c r="P3815" s="4" t="str">
        <f>TEXT(Table1[[#This Row],[Invoice Date]],"mmm")</f>
        <v>Apr</v>
      </c>
      <c r="Q3815" s="27">
        <f>WEEKNUM(Table1[[#This Row],[Invoice Date]]) + IF(YEAR(Table1[[#This Row],[Invoice Date]])=2021, 52, 0)</f>
        <v>69</v>
      </c>
    </row>
    <row r="3816" spans="2:17" ht="14.25" customHeight="1" x14ac:dyDescent="0.3">
      <c r="B3816" s="4" t="s">
        <v>61</v>
      </c>
      <c r="C3816" s="33">
        <v>1185731</v>
      </c>
      <c r="D3816" s="5">
        <v>44304</v>
      </c>
      <c r="E3816" s="4" t="s">
        <v>15</v>
      </c>
      <c r="F3816" s="4" t="s">
        <v>133</v>
      </c>
      <c r="G3816" s="4" t="s">
        <v>134</v>
      </c>
      <c r="H3816" s="6" t="s">
        <v>21</v>
      </c>
      <c r="I3816" s="7">
        <v>44</v>
      </c>
      <c r="J3816" s="8">
        <v>49</v>
      </c>
      <c r="K3816" s="9">
        <v>2156</v>
      </c>
      <c r="L3816" s="9">
        <v>883.95999999999992</v>
      </c>
      <c r="M3816" s="10">
        <v>0.41</v>
      </c>
      <c r="N3816" s="4" t="s">
        <v>83</v>
      </c>
      <c r="O3816" s="4" t="str">
        <f>TEXT(Table1[[#This Row],[Invoice Date]],"yyyy")</f>
        <v>2021</v>
      </c>
      <c r="P3816" s="4" t="str">
        <f>TEXT(Table1[[#This Row],[Invoice Date]],"mmm")</f>
        <v>Apr</v>
      </c>
      <c r="Q3816" s="27">
        <f>WEEKNUM(Table1[[#This Row],[Invoice Date]]) + IF(YEAR(Table1[[#This Row],[Invoice Date]])=2021, 52, 0)</f>
        <v>69</v>
      </c>
    </row>
    <row r="3817" spans="2:17" ht="14.25" customHeight="1" x14ac:dyDescent="0.3">
      <c r="B3817" s="4" t="s">
        <v>14</v>
      </c>
      <c r="C3817" s="33">
        <v>1185732</v>
      </c>
      <c r="D3817" s="5">
        <v>44304</v>
      </c>
      <c r="E3817" s="4" t="s">
        <v>36</v>
      </c>
      <c r="F3817" s="4" t="s">
        <v>76</v>
      </c>
      <c r="G3817" s="4" t="s">
        <v>77</v>
      </c>
      <c r="H3817" s="6" t="s">
        <v>22</v>
      </c>
      <c r="I3817" s="7">
        <v>36</v>
      </c>
      <c r="J3817" s="8">
        <v>65</v>
      </c>
      <c r="K3817" s="9">
        <v>2340</v>
      </c>
      <c r="L3817" s="9">
        <v>1053</v>
      </c>
      <c r="M3817" s="10">
        <v>0.44999999999999996</v>
      </c>
      <c r="N3817" s="4" t="s">
        <v>83</v>
      </c>
      <c r="O3817" s="4" t="str">
        <f>TEXT(Table1[[#This Row],[Invoice Date]],"yyyy")</f>
        <v>2021</v>
      </c>
      <c r="P3817" s="4" t="str">
        <f>TEXT(Table1[[#This Row],[Invoice Date]],"mmm")</f>
        <v>Apr</v>
      </c>
      <c r="Q3817" s="27">
        <f>WEEKNUM(Table1[[#This Row],[Invoice Date]]) + IF(YEAR(Table1[[#This Row],[Invoice Date]])=2021, 52, 0)</f>
        <v>69</v>
      </c>
    </row>
    <row r="3818" spans="2:17" ht="14.25" customHeight="1" x14ac:dyDescent="0.3">
      <c r="B3818" s="4" t="s">
        <v>61</v>
      </c>
      <c r="C3818" s="33">
        <v>1185731</v>
      </c>
      <c r="D3818" s="5">
        <v>44304</v>
      </c>
      <c r="E3818" s="4" t="s">
        <v>15</v>
      </c>
      <c r="F3818" s="4" t="s">
        <v>133</v>
      </c>
      <c r="G3818" s="4" t="s">
        <v>134</v>
      </c>
      <c r="H3818" s="6" t="s">
        <v>22</v>
      </c>
      <c r="I3818" s="7">
        <v>40</v>
      </c>
      <c r="J3818" s="8">
        <v>61</v>
      </c>
      <c r="K3818" s="9">
        <v>2440</v>
      </c>
      <c r="L3818" s="9">
        <v>805.19999999999993</v>
      </c>
      <c r="M3818" s="10">
        <v>0.32999999999999996</v>
      </c>
      <c r="N3818" s="4" t="s">
        <v>24</v>
      </c>
      <c r="O3818" s="4" t="str">
        <f>TEXT(Table1[[#This Row],[Invoice Date]],"yyyy")</f>
        <v>2021</v>
      </c>
      <c r="P3818" s="4" t="str">
        <f>TEXT(Table1[[#This Row],[Invoice Date]],"mmm")</f>
        <v>Apr</v>
      </c>
      <c r="Q3818" s="27">
        <f>WEEKNUM(Table1[[#This Row],[Invoice Date]]) + IF(YEAR(Table1[[#This Row],[Invoice Date]])=2021, 52, 0)</f>
        <v>69</v>
      </c>
    </row>
    <row r="3819" spans="2:17" ht="14.25" customHeight="1" x14ac:dyDescent="0.3">
      <c r="B3819" s="4" t="s">
        <v>61</v>
      </c>
      <c r="C3819" s="33">
        <v>1185731</v>
      </c>
      <c r="D3819" s="5">
        <v>44304</v>
      </c>
      <c r="E3819" s="4" t="s">
        <v>15</v>
      </c>
      <c r="F3819" s="4" t="s">
        <v>133</v>
      </c>
      <c r="G3819" s="4" t="s">
        <v>134</v>
      </c>
      <c r="H3819" s="6" t="s">
        <v>20</v>
      </c>
      <c r="I3819" s="7">
        <v>38</v>
      </c>
      <c r="J3819" s="8">
        <v>73</v>
      </c>
      <c r="K3819" s="9">
        <v>2774</v>
      </c>
      <c r="L3819" s="9">
        <v>1220.56</v>
      </c>
      <c r="M3819" s="10">
        <v>0.44</v>
      </c>
      <c r="N3819" s="4" t="s">
        <v>83</v>
      </c>
      <c r="O3819" s="4" t="str">
        <f>TEXT(Table1[[#This Row],[Invoice Date]],"yyyy")</f>
        <v>2021</v>
      </c>
      <c r="P3819" s="4" t="str">
        <f>TEXT(Table1[[#This Row],[Invoice Date]],"mmm")</f>
        <v>Apr</v>
      </c>
      <c r="Q3819" s="27">
        <f>WEEKNUM(Table1[[#This Row],[Invoice Date]]) + IF(YEAR(Table1[[#This Row],[Invoice Date]])=2021, 52, 0)</f>
        <v>69</v>
      </c>
    </row>
    <row r="3820" spans="2:17" ht="14.25" customHeight="1" x14ac:dyDescent="0.3">
      <c r="B3820" s="4" t="s">
        <v>14</v>
      </c>
      <c r="C3820" s="33">
        <v>1185732</v>
      </c>
      <c r="D3820" s="5">
        <v>44304</v>
      </c>
      <c r="E3820" s="4" t="s">
        <v>36</v>
      </c>
      <c r="F3820" s="4" t="s">
        <v>76</v>
      </c>
      <c r="G3820" s="4" t="s">
        <v>77</v>
      </c>
      <c r="H3820" s="6" t="s">
        <v>23</v>
      </c>
      <c r="I3820" s="7">
        <v>28</v>
      </c>
      <c r="J3820" s="8">
        <v>105</v>
      </c>
      <c r="K3820" s="9">
        <v>2940</v>
      </c>
      <c r="L3820" s="9">
        <v>1793.3999999999999</v>
      </c>
      <c r="M3820" s="10">
        <v>0.61</v>
      </c>
      <c r="N3820" s="4" t="s">
        <v>83</v>
      </c>
      <c r="O3820" s="4" t="str">
        <f>TEXT(Table1[[#This Row],[Invoice Date]],"yyyy")</f>
        <v>2021</v>
      </c>
      <c r="P3820" s="4" t="str">
        <f>TEXT(Table1[[#This Row],[Invoice Date]],"mmm")</f>
        <v>Apr</v>
      </c>
      <c r="Q3820" s="27">
        <f>WEEKNUM(Table1[[#This Row],[Invoice Date]]) + IF(YEAR(Table1[[#This Row],[Invoice Date]])=2021, 52, 0)</f>
        <v>69</v>
      </c>
    </row>
    <row r="3821" spans="2:17" ht="14.25" customHeight="1" x14ac:dyDescent="0.3">
      <c r="B3821" s="4" t="s">
        <v>61</v>
      </c>
      <c r="C3821" s="33">
        <v>1185731</v>
      </c>
      <c r="D3821" s="5">
        <v>44304</v>
      </c>
      <c r="E3821" s="4" t="s">
        <v>15</v>
      </c>
      <c r="F3821" s="4" t="s">
        <v>133</v>
      </c>
      <c r="G3821" s="4" t="s">
        <v>134</v>
      </c>
      <c r="H3821" s="6" t="s">
        <v>22</v>
      </c>
      <c r="I3821" s="7">
        <v>57</v>
      </c>
      <c r="J3821" s="8">
        <v>53</v>
      </c>
      <c r="K3821" s="9">
        <v>3021</v>
      </c>
      <c r="L3821" s="9">
        <v>1359.4499999999998</v>
      </c>
      <c r="M3821" s="10">
        <v>0.44999999999999996</v>
      </c>
      <c r="N3821" s="4" t="s">
        <v>83</v>
      </c>
      <c r="O3821" s="4" t="str">
        <f>TEXT(Table1[[#This Row],[Invoice Date]],"yyyy")</f>
        <v>2021</v>
      </c>
      <c r="P3821" s="4" t="str">
        <f>TEXT(Table1[[#This Row],[Invoice Date]],"mmm")</f>
        <v>Apr</v>
      </c>
      <c r="Q3821" s="27">
        <f>WEEKNUM(Table1[[#This Row],[Invoice Date]]) + IF(YEAR(Table1[[#This Row],[Invoice Date]])=2021, 52, 0)</f>
        <v>69</v>
      </c>
    </row>
    <row r="3822" spans="2:17" ht="14.25" customHeight="1" x14ac:dyDescent="0.3">
      <c r="B3822" s="4" t="s">
        <v>61</v>
      </c>
      <c r="C3822" s="33">
        <v>1185731</v>
      </c>
      <c r="D3822" s="5">
        <v>44304</v>
      </c>
      <c r="E3822" s="4" t="s">
        <v>15</v>
      </c>
      <c r="F3822" s="4" t="s">
        <v>133</v>
      </c>
      <c r="G3822" s="4" t="s">
        <v>134</v>
      </c>
      <c r="H3822" s="6" t="s">
        <v>19</v>
      </c>
      <c r="I3822" s="7">
        <v>38</v>
      </c>
      <c r="J3822" s="8">
        <v>85</v>
      </c>
      <c r="K3822" s="9">
        <v>3230</v>
      </c>
      <c r="L3822" s="9">
        <v>1356.6000000000001</v>
      </c>
      <c r="M3822" s="10">
        <v>0.42000000000000004</v>
      </c>
      <c r="N3822" s="4" t="s">
        <v>24</v>
      </c>
      <c r="O3822" s="4" t="str">
        <f>TEXT(Table1[[#This Row],[Invoice Date]],"yyyy")</f>
        <v>2021</v>
      </c>
      <c r="P3822" s="4" t="str">
        <f>TEXT(Table1[[#This Row],[Invoice Date]],"mmm")</f>
        <v>Apr</v>
      </c>
      <c r="Q3822" s="27">
        <f>WEEKNUM(Table1[[#This Row],[Invoice Date]]) + IF(YEAR(Table1[[#This Row],[Invoice Date]])=2021, 52, 0)</f>
        <v>69</v>
      </c>
    </row>
    <row r="3823" spans="2:17" ht="14.25" customHeight="1" x14ac:dyDescent="0.3">
      <c r="B3823" s="4" t="s">
        <v>61</v>
      </c>
      <c r="C3823" s="33">
        <v>1185731</v>
      </c>
      <c r="D3823" s="5">
        <v>44304</v>
      </c>
      <c r="E3823" s="4" t="s">
        <v>15</v>
      </c>
      <c r="F3823" s="4" t="s">
        <v>133</v>
      </c>
      <c r="G3823" s="4" t="s">
        <v>134</v>
      </c>
      <c r="H3823" s="6" t="s">
        <v>19</v>
      </c>
      <c r="I3823" s="7">
        <v>49</v>
      </c>
      <c r="J3823" s="8">
        <v>68</v>
      </c>
      <c r="K3823" s="9">
        <v>3332</v>
      </c>
      <c r="L3823" s="9">
        <v>1832.6000000000001</v>
      </c>
      <c r="M3823" s="10">
        <v>0.55000000000000004</v>
      </c>
      <c r="N3823" s="4" t="s">
        <v>83</v>
      </c>
      <c r="O3823" s="4" t="str">
        <f>TEXT(Table1[[#This Row],[Invoice Date]],"yyyy")</f>
        <v>2021</v>
      </c>
      <c r="P3823" s="4" t="str">
        <f>TEXT(Table1[[#This Row],[Invoice Date]],"mmm")</f>
        <v>Apr</v>
      </c>
      <c r="Q3823" s="27">
        <f>WEEKNUM(Table1[[#This Row],[Invoice Date]]) + IF(YEAR(Table1[[#This Row],[Invoice Date]])=2021, 52, 0)</f>
        <v>69</v>
      </c>
    </row>
    <row r="3824" spans="2:17" ht="14.25" customHeight="1" x14ac:dyDescent="0.3">
      <c r="B3824" s="4" t="s">
        <v>61</v>
      </c>
      <c r="C3824" s="33">
        <v>1185731</v>
      </c>
      <c r="D3824" s="5">
        <v>44304</v>
      </c>
      <c r="E3824" s="4" t="s">
        <v>15</v>
      </c>
      <c r="F3824" s="4" t="s">
        <v>133</v>
      </c>
      <c r="G3824" s="4" t="s">
        <v>134</v>
      </c>
      <c r="H3824" s="6" t="s">
        <v>23</v>
      </c>
      <c r="I3824" s="7">
        <v>33</v>
      </c>
      <c r="J3824" s="8">
        <v>101</v>
      </c>
      <c r="K3824" s="9">
        <v>3333</v>
      </c>
      <c r="L3824" s="9">
        <v>1233.21</v>
      </c>
      <c r="M3824" s="10">
        <v>0.37</v>
      </c>
      <c r="N3824" s="4" t="s">
        <v>24</v>
      </c>
      <c r="O3824" s="4" t="str">
        <f>TEXT(Table1[[#This Row],[Invoice Date]],"yyyy")</f>
        <v>2021</v>
      </c>
      <c r="P3824" s="4" t="str">
        <f>TEXT(Table1[[#This Row],[Invoice Date]],"mmm")</f>
        <v>Apr</v>
      </c>
      <c r="Q3824" s="27">
        <f>WEEKNUM(Table1[[#This Row],[Invoice Date]]) + IF(YEAR(Table1[[#This Row],[Invoice Date]])=2021, 52, 0)</f>
        <v>69</v>
      </c>
    </row>
    <row r="3825" spans="2:17" ht="14.25" customHeight="1" x14ac:dyDescent="0.3">
      <c r="B3825" s="4" t="s">
        <v>61</v>
      </c>
      <c r="C3825" s="33">
        <v>1185731</v>
      </c>
      <c r="D3825" s="5">
        <v>44304</v>
      </c>
      <c r="E3825" s="4" t="s">
        <v>15</v>
      </c>
      <c r="F3825" s="4" t="s">
        <v>133</v>
      </c>
      <c r="G3825" s="4" t="s">
        <v>134</v>
      </c>
      <c r="H3825" s="6" t="s">
        <v>23</v>
      </c>
      <c r="I3825" s="7">
        <v>46</v>
      </c>
      <c r="J3825" s="8">
        <v>98</v>
      </c>
      <c r="K3825" s="9">
        <v>4508</v>
      </c>
      <c r="L3825" s="9">
        <v>2073.6799999999998</v>
      </c>
      <c r="M3825" s="10">
        <v>0.45999999999999996</v>
      </c>
      <c r="N3825" s="4" t="s">
        <v>83</v>
      </c>
      <c r="O3825" s="4" t="str">
        <f>TEXT(Table1[[#This Row],[Invoice Date]],"yyyy")</f>
        <v>2021</v>
      </c>
      <c r="P3825" s="4" t="str">
        <f>TEXT(Table1[[#This Row],[Invoice Date]],"mmm")</f>
        <v>Apr</v>
      </c>
      <c r="Q3825" s="27">
        <f>WEEKNUM(Table1[[#This Row],[Invoice Date]]) + IF(YEAR(Table1[[#This Row],[Invoice Date]])=2021, 52, 0)</f>
        <v>69</v>
      </c>
    </row>
    <row r="3826" spans="2:17" ht="14.25" customHeight="1" x14ac:dyDescent="0.3">
      <c r="B3826" s="4" t="s">
        <v>14</v>
      </c>
      <c r="C3826" s="33">
        <v>1185732</v>
      </c>
      <c r="D3826" s="5">
        <v>44304</v>
      </c>
      <c r="E3826" s="4" t="s">
        <v>36</v>
      </c>
      <c r="F3826" s="4" t="s">
        <v>76</v>
      </c>
      <c r="G3826" s="4" t="s">
        <v>77</v>
      </c>
      <c r="H3826" s="6" t="s">
        <v>17</v>
      </c>
      <c r="I3826" s="7">
        <v>33</v>
      </c>
      <c r="J3826" s="8">
        <v>144</v>
      </c>
      <c r="K3826" s="9">
        <v>4752</v>
      </c>
      <c r="L3826" s="9">
        <v>2471.04</v>
      </c>
      <c r="M3826" s="10">
        <v>0.52</v>
      </c>
      <c r="N3826" s="4" t="s">
        <v>83</v>
      </c>
      <c r="O3826" s="4" t="str">
        <f>TEXT(Table1[[#This Row],[Invoice Date]],"yyyy")</f>
        <v>2021</v>
      </c>
      <c r="P3826" s="4" t="str">
        <f>TEXT(Table1[[#This Row],[Invoice Date]],"mmm")</f>
        <v>Apr</v>
      </c>
      <c r="Q3826" s="27">
        <f>WEEKNUM(Table1[[#This Row],[Invoice Date]]) + IF(YEAR(Table1[[#This Row],[Invoice Date]])=2021, 52, 0)</f>
        <v>69</v>
      </c>
    </row>
    <row r="3827" spans="2:17" ht="14.25" customHeight="1" x14ac:dyDescent="0.3">
      <c r="B3827" s="4" t="s">
        <v>26</v>
      </c>
      <c r="C3827" s="33">
        <v>1197831</v>
      </c>
      <c r="D3827" s="5">
        <v>44304</v>
      </c>
      <c r="E3827" s="4" t="s">
        <v>27</v>
      </c>
      <c r="F3827" s="4" t="s">
        <v>55</v>
      </c>
      <c r="G3827" s="4" t="s">
        <v>56</v>
      </c>
      <c r="H3827" s="6" t="s">
        <v>21</v>
      </c>
      <c r="I3827" s="7">
        <v>37</v>
      </c>
      <c r="J3827" s="8">
        <v>161</v>
      </c>
      <c r="K3827" s="9">
        <v>5957</v>
      </c>
      <c r="L3827" s="9">
        <v>3872.05</v>
      </c>
      <c r="M3827" s="10">
        <v>0.65</v>
      </c>
      <c r="N3827" s="4" t="s">
        <v>83</v>
      </c>
      <c r="O3827" s="4" t="str">
        <f>TEXT(Table1[[#This Row],[Invoice Date]],"yyyy")</f>
        <v>2021</v>
      </c>
      <c r="P3827" s="4" t="str">
        <f>TEXT(Table1[[#This Row],[Invoice Date]],"mmm")</f>
        <v>Apr</v>
      </c>
      <c r="Q3827" s="27">
        <f>WEEKNUM(Table1[[#This Row],[Invoice Date]]) + IF(YEAR(Table1[[#This Row],[Invoice Date]])=2021, 52, 0)</f>
        <v>69</v>
      </c>
    </row>
    <row r="3828" spans="2:17" ht="14.25" customHeight="1" x14ac:dyDescent="0.3">
      <c r="B3828" s="4" t="s">
        <v>61</v>
      </c>
      <c r="C3828" s="33">
        <v>1185731</v>
      </c>
      <c r="D3828" s="5">
        <v>44304</v>
      </c>
      <c r="E3828" s="4" t="s">
        <v>15</v>
      </c>
      <c r="F3828" s="4" t="s">
        <v>133</v>
      </c>
      <c r="G3828" s="4" t="s">
        <v>134</v>
      </c>
      <c r="H3828" s="6" t="s">
        <v>17</v>
      </c>
      <c r="I3828" s="7">
        <v>33</v>
      </c>
      <c r="J3828" s="8">
        <v>187</v>
      </c>
      <c r="K3828" s="9">
        <v>6171</v>
      </c>
      <c r="L3828" s="9">
        <v>2591.8200000000002</v>
      </c>
      <c r="M3828" s="10">
        <v>0.42000000000000004</v>
      </c>
      <c r="N3828" s="4" t="s">
        <v>24</v>
      </c>
      <c r="O3828" s="4" t="str">
        <f>TEXT(Table1[[#This Row],[Invoice Date]],"yyyy")</f>
        <v>2021</v>
      </c>
      <c r="P3828" s="4" t="str">
        <f>TEXT(Table1[[#This Row],[Invoice Date]],"mmm")</f>
        <v>Apr</v>
      </c>
      <c r="Q3828" s="27">
        <f>WEEKNUM(Table1[[#This Row],[Invoice Date]]) + IF(YEAR(Table1[[#This Row],[Invoice Date]])=2021, 52, 0)</f>
        <v>69</v>
      </c>
    </row>
    <row r="3829" spans="2:17" ht="14.25" customHeight="1" x14ac:dyDescent="0.3">
      <c r="B3829" s="4" t="s">
        <v>26</v>
      </c>
      <c r="C3829" s="33">
        <v>1197831</v>
      </c>
      <c r="D3829" s="5">
        <v>44304</v>
      </c>
      <c r="E3829" s="4" t="s">
        <v>27</v>
      </c>
      <c r="F3829" s="4" t="s">
        <v>55</v>
      </c>
      <c r="G3829" s="4" t="s">
        <v>56</v>
      </c>
      <c r="H3829" s="6" t="s">
        <v>21</v>
      </c>
      <c r="I3829" s="7">
        <v>32</v>
      </c>
      <c r="J3829" s="8">
        <v>196</v>
      </c>
      <c r="K3829" s="9">
        <v>6272</v>
      </c>
      <c r="L3829" s="9">
        <v>3825.9200000000005</v>
      </c>
      <c r="M3829" s="10">
        <v>0.6100000000000001</v>
      </c>
      <c r="N3829" s="4" t="s">
        <v>24</v>
      </c>
      <c r="O3829" s="4" t="str">
        <f>TEXT(Table1[[#This Row],[Invoice Date]],"yyyy")</f>
        <v>2021</v>
      </c>
      <c r="P3829" s="4" t="str">
        <f>TEXT(Table1[[#This Row],[Invoice Date]],"mmm")</f>
        <v>Apr</v>
      </c>
      <c r="Q3829" s="27">
        <f>WEEKNUM(Table1[[#This Row],[Invoice Date]]) + IF(YEAR(Table1[[#This Row],[Invoice Date]])=2021, 52, 0)</f>
        <v>69</v>
      </c>
    </row>
    <row r="3830" spans="2:17" ht="14.25" customHeight="1" x14ac:dyDescent="0.3">
      <c r="B3830" s="4" t="s">
        <v>61</v>
      </c>
      <c r="C3830" s="33">
        <v>1185731</v>
      </c>
      <c r="D3830" s="5">
        <v>44304</v>
      </c>
      <c r="E3830" s="4" t="s">
        <v>15</v>
      </c>
      <c r="F3830" s="4" t="s">
        <v>133</v>
      </c>
      <c r="G3830" s="4" t="s">
        <v>134</v>
      </c>
      <c r="H3830" s="6" t="s">
        <v>17</v>
      </c>
      <c r="I3830" s="7">
        <v>48</v>
      </c>
      <c r="J3830" s="8">
        <v>154</v>
      </c>
      <c r="K3830" s="9">
        <v>7392</v>
      </c>
      <c r="L3830" s="9">
        <v>3917.76</v>
      </c>
      <c r="M3830" s="10">
        <v>0.53</v>
      </c>
      <c r="N3830" s="4" t="s">
        <v>83</v>
      </c>
      <c r="O3830" s="4" t="str">
        <f>TEXT(Table1[[#This Row],[Invoice Date]],"yyyy")</f>
        <v>2021</v>
      </c>
      <c r="P3830" s="4" t="str">
        <f>TEXT(Table1[[#This Row],[Invoice Date]],"mmm")</f>
        <v>Apr</v>
      </c>
      <c r="Q3830" s="27">
        <f>WEEKNUM(Table1[[#This Row],[Invoice Date]]) + IF(YEAR(Table1[[#This Row],[Invoice Date]])=2021, 52, 0)</f>
        <v>69</v>
      </c>
    </row>
    <row r="3831" spans="2:17" ht="14.25" customHeight="1" x14ac:dyDescent="0.3">
      <c r="B3831" s="4" t="s">
        <v>34</v>
      </c>
      <c r="C3831" s="33">
        <v>1189833</v>
      </c>
      <c r="D3831" s="5">
        <v>44304</v>
      </c>
      <c r="E3831" s="4" t="s">
        <v>31</v>
      </c>
      <c r="F3831" s="4" t="s">
        <v>32</v>
      </c>
      <c r="G3831" s="4" t="s">
        <v>35</v>
      </c>
      <c r="H3831" s="6" t="s">
        <v>23</v>
      </c>
      <c r="I3831" s="7">
        <v>43</v>
      </c>
      <c r="J3831" s="8">
        <v>206</v>
      </c>
      <c r="K3831" s="9">
        <v>8858</v>
      </c>
      <c r="L3831" s="9">
        <v>1948.76</v>
      </c>
      <c r="M3831" s="10">
        <v>0.22</v>
      </c>
      <c r="N3831" s="4" t="s">
        <v>24</v>
      </c>
      <c r="O3831" s="4" t="str">
        <f>TEXT(Table1[[#This Row],[Invoice Date]],"yyyy")</f>
        <v>2021</v>
      </c>
      <c r="P3831" s="4" t="str">
        <f>TEXT(Table1[[#This Row],[Invoice Date]],"mmm")</f>
        <v>Apr</v>
      </c>
      <c r="Q3831" s="27">
        <f>WEEKNUM(Table1[[#This Row],[Invoice Date]]) + IF(YEAR(Table1[[#This Row],[Invoice Date]])=2021, 52, 0)</f>
        <v>69</v>
      </c>
    </row>
    <row r="3832" spans="2:17" ht="14.25" customHeight="1" x14ac:dyDescent="0.3">
      <c r="B3832" s="4" t="s">
        <v>34</v>
      </c>
      <c r="C3832" s="33">
        <v>1189833</v>
      </c>
      <c r="D3832" s="5">
        <v>44304</v>
      </c>
      <c r="E3832" s="4" t="s">
        <v>31</v>
      </c>
      <c r="F3832" s="4" t="s">
        <v>32</v>
      </c>
      <c r="G3832" s="4" t="s">
        <v>35</v>
      </c>
      <c r="H3832" s="6" t="s">
        <v>23</v>
      </c>
      <c r="I3832" s="7">
        <v>64</v>
      </c>
      <c r="J3832" s="8">
        <v>181</v>
      </c>
      <c r="K3832" s="9">
        <v>11584</v>
      </c>
      <c r="L3832" s="9">
        <v>3591.04</v>
      </c>
      <c r="M3832" s="10">
        <v>0.31</v>
      </c>
      <c r="N3832" s="4" t="s">
        <v>83</v>
      </c>
      <c r="O3832" s="4" t="str">
        <f>TEXT(Table1[[#This Row],[Invoice Date]],"yyyy")</f>
        <v>2021</v>
      </c>
      <c r="P3832" s="4" t="str">
        <f>TEXT(Table1[[#This Row],[Invoice Date]],"mmm")</f>
        <v>Apr</v>
      </c>
      <c r="Q3832" s="27">
        <f>WEEKNUM(Table1[[#This Row],[Invoice Date]]) + IF(YEAR(Table1[[#This Row],[Invoice Date]])=2021, 52, 0)</f>
        <v>69</v>
      </c>
    </row>
    <row r="3833" spans="2:17" ht="14.25" customHeight="1" x14ac:dyDescent="0.3">
      <c r="B3833" s="4" t="s">
        <v>14</v>
      </c>
      <c r="C3833" s="33">
        <v>1185732</v>
      </c>
      <c r="D3833" s="5">
        <v>44304</v>
      </c>
      <c r="E3833" s="4" t="s">
        <v>36</v>
      </c>
      <c r="F3833" s="4" t="s">
        <v>76</v>
      </c>
      <c r="G3833" s="4" t="s">
        <v>77</v>
      </c>
      <c r="H3833" s="6" t="s">
        <v>21</v>
      </c>
      <c r="I3833" s="7">
        <v>25</v>
      </c>
      <c r="J3833" s="8">
        <v>200</v>
      </c>
      <c r="K3833" s="9">
        <v>50000</v>
      </c>
      <c r="L3833" s="9">
        <v>20000</v>
      </c>
      <c r="M3833" s="10">
        <v>0.4</v>
      </c>
      <c r="N3833" s="4" t="s">
        <v>18</v>
      </c>
      <c r="O3833" s="4" t="str">
        <f>TEXT(Table1[[#This Row],[Invoice Date]],"yyyy")</f>
        <v>2021</v>
      </c>
      <c r="P3833" s="4" t="str">
        <f>TEXT(Table1[[#This Row],[Invoice Date]],"mmm")</f>
        <v>Apr</v>
      </c>
      <c r="Q3833" s="27">
        <f>WEEKNUM(Table1[[#This Row],[Invoice Date]]) + IF(YEAR(Table1[[#This Row],[Invoice Date]])=2021, 52, 0)</f>
        <v>69</v>
      </c>
    </row>
    <row r="3834" spans="2:17" ht="14.25" customHeight="1" x14ac:dyDescent="0.3">
      <c r="B3834" s="4" t="s">
        <v>14</v>
      </c>
      <c r="C3834" s="33">
        <v>1185732</v>
      </c>
      <c r="D3834" s="5">
        <v>44304</v>
      </c>
      <c r="E3834" s="4" t="s">
        <v>36</v>
      </c>
      <c r="F3834" s="4" t="s">
        <v>76</v>
      </c>
      <c r="G3834" s="4" t="s">
        <v>77</v>
      </c>
      <c r="H3834" s="6" t="s">
        <v>20</v>
      </c>
      <c r="I3834" s="7">
        <v>20.000000000000007</v>
      </c>
      <c r="J3834" s="8">
        <v>275</v>
      </c>
      <c r="K3834" s="9">
        <v>55000.000000000022</v>
      </c>
      <c r="L3834" s="9">
        <v>19250.000000000007</v>
      </c>
      <c r="M3834" s="10">
        <v>0.35</v>
      </c>
      <c r="N3834" s="4" t="s">
        <v>18</v>
      </c>
      <c r="O3834" s="4" t="str">
        <f>TEXT(Table1[[#This Row],[Invoice Date]],"yyyy")</f>
        <v>2021</v>
      </c>
      <c r="P3834" s="4" t="str">
        <f>TEXT(Table1[[#This Row],[Invoice Date]],"mmm")</f>
        <v>Apr</v>
      </c>
      <c r="Q3834" s="27">
        <f>WEEKNUM(Table1[[#This Row],[Invoice Date]]) + IF(YEAR(Table1[[#This Row],[Invoice Date]])=2021, 52, 0)</f>
        <v>69</v>
      </c>
    </row>
    <row r="3835" spans="2:17" ht="14.25" customHeight="1" x14ac:dyDescent="0.3">
      <c r="B3835" s="4" t="s">
        <v>61</v>
      </c>
      <c r="C3835" s="33">
        <v>1185731</v>
      </c>
      <c r="D3835" s="5">
        <v>44304</v>
      </c>
      <c r="E3835" s="4" t="s">
        <v>15</v>
      </c>
      <c r="F3835" s="4" t="s">
        <v>133</v>
      </c>
      <c r="G3835" s="4" t="s">
        <v>134</v>
      </c>
      <c r="H3835" s="6" t="s">
        <v>21</v>
      </c>
      <c r="I3835" s="7">
        <v>44.999999999999993</v>
      </c>
      <c r="J3835" s="8">
        <v>175</v>
      </c>
      <c r="K3835" s="9">
        <v>78749.999999999985</v>
      </c>
      <c r="L3835" s="9">
        <v>23624.999999999996</v>
      </c>
      <c r="M3835" s="10">
        <v>0.3</v>
      </c>
      <c r="N3835" s="4" t="s">
        <v>18</v>
      </c>
      <c r="O3835" s="4" t="str">
        <f>TEXT(Table1[[#This Row],[Invoice Date]],"yyyy")</f>
        <v>2021</v>
      </c>
      <c r="P3835" s="4" t="str">
        <f>TEXT(Table1[[#This Row],[Invoice Date]],"mmm")</f>
        <v>Apr</v>
      </c>
      <c r="Q3835" s="27">
        <f>WEEKNUM(Table1[[#This Row],[Invoice Date]]) + IF(YEAR(Table1[[#This Row],[Invoice Date]])=2021, 52, 0)</f>
        <v>69</v>
      </c>
    </row>
    <row r="3836" spans="2:17" ht="14.25" customHeight="1" x14ac:dyDescent="0.3">
      <c r="B3836" s="4" t="s">
        <v>14</v>
      </c>
      <c r="C3836" s="33">
        <v>1185732</v>
      </c>
      <c r="D3836" s="5">
        <v>44304</v>
      </c>
      <c r="E3836" s="4" t="s">
        <v>36</v>
      </c>
      <c r="F3836" s="4" t="s">
        <v>76</v>
      </c>
      <c r="G3836" s="4" t="s">
        <v>77</v>
      </c>
      <c r="H3836" s="6" t="s">
        <v>19</v>
      </c>
      <c r="I3836" s="7">
        <v>30.000000000000004</v>
      </c>
      <c r="J3836" s="8">
        <v>275</v>
      </c>
      <c r="K3836" s="9">
        <v>82500.000000000015</v>
      </c>
      <c r="L3836" s="9">
        <v>28875.000000000004</v>
      </c>
      <c r="M3836" s="10">
        <v>0.35</v>
      </c>
      <c r="N3836" s="4" t="s">
        <v>18</v>
      </c>
      <c r="O3836" s="4" t="str">
        <f>TEXT(Table1[[#This Row],[Invoice Date]],"yyyy")</f>
        <v>2021</v>
      </c>
      <c r="P3836" s="4" t="str">
        <f>TEXT(Table1[[#This Row],[Invoice Date]],"mmm")</f>
        <v>Apr</v>
      </c>
      <c r="Q3836" s="27">
        <f>WEEKNUM(Table1[[#This Row],[Invoice Date]]) + IF(YEAR(Table1[[#This Row],[Invoice Date]])=2021, 52, 0)</f>
        <v>69</v>
      </c>
    </row>
    <row r="3837" spans="2:17" ht="14.25" customHeight="1" x14ac:dyDescent="0.3">
      <c r="B3837" s="4" t="s">
        <v>14</v>
      </c>
      <c r="C3837" s="33">
        <v>1185732</v>
      </c>
      <c r="D3837" s="5">
        <v>44304</v>
      </c>
      <c r="E3837" s="4" t="s">
        <v>36</v>
      </c>
      <c r="F3837" s="4" t="s">
        <v>76</v>
      </c>
      <c r="G3837" s="4" t="s">
        <v>77</v>
      </c>
      <c r="H3837" s="6" t="s">
        <v>22</v>
      </c>
      <c r="I3837" s="7">
        <v>40</v>
      </c>
      <c r="J3837" s="8">
        <v>225</v>
      </c>
      <c r="K3837" s="9">
        <v>90000</v>
      </c>
      <c r="L3837" s="9">
        <v>31499.999999999996</v>
      </c>
      <c r="M3837" s="10">
        <v>0.35</v>
      </c>
      <c r="N3837" s="4" t="s">
        <v>18</v>
      </c>
      <c r="O3837" s="4" t="str">
        <f>TEXT(Table1[[#This Row],[Invoice Date]],"yyyy")</f>
        <v>2021</v>
      </c>
      <c r="P3837" s="4" t="str">
        <f>TEXT(Table1[[#This Row],[Invoice Date]],"mmm")</f>
        <v>Apr</v>
      </c>
      <c r="Q3837" s="27">
        <f>WEEKNUM(Table1[[#This Row],[Invoice Date]]) + IF(YEAR(Table1[[#This Row],[Invoice Date]])=2021, 52, 0)</f>
        <v>69</v>
      </c>
    </row>
    <row r="3838" spans="2:17" ht="14.25" customHeight="1" x14ac:dyDescent="0.3">
      <c r="B3838" s="4" t="s">
        <v>61</v>
      </c>
      <c r="C3838" s="33">
        <v>1185731</v>
      </c>
      <c r="D3838" s="5">
        <v>44304</v>
      </c>
      <c r="E3838" s="4" t="s">
        <v>15</v>
      </c>
      <c r="F3838" s="4" t="s">
        <v>133</v>
      </c>
      <c r="G3838" s="4" t="s">
        <v>134</v>
      </c>
      <c r="H3838" s="6" t="s">
        <v>20</v>
      </c>
      <c r="I3838" s="7">
        <v>40</v>
      </c>
      <c r="J3838" s="8">
        <v>250</v>
      </c>
      <c r="K3838" s="9">
        <v>100000</v>
      </c>
      <c r="L3838" s="9">
        <v>30000</v>
      </c>
      <c r="M3838" s="10">
        <v>0.3</v>
      </c>
      <c r="N3838" s="4" t="s">
        <v>18</v>
      </c>
      <c r="O3838" s="4" t="str">
        <f>TEXT(Table1[[#This Row],[Invoice Date]],"yyyy")</f>
        <v>2021</v>
      </c>
      <c r="P3838" s="4" t="str">
        <f>TEXT(Table1[[#This Row],[Invoice Date]],"mmm")</f>
        <v>Apr</v>
      </c>
      <c r="Q3838" s="27">
        <f>WEEKNUM(Table1[[#This Row],[Invoice Date]]) + IF(YEAR(Table1[[#This Row],[Invoice Date]])=2021, 52, 0)</f>
        <v>69</v>
      </c>
    </row>
    <row r="3839" spans="2:17" ht="14.25" customHeight="1" x14ac:dyDescent="0.3">
      <c r="B3839" s="4" t="s">
        <v>61</v>
      </c>
      <c r="C3839" s="33">
        <v>1185731</v>
      </c>
      <c r="D3839" s="5">
        <v>44304</v>
      </c>
      <c r="E3839" s="4" t="s">
        <v>15</v>
      </c>
      <c r="F3839" s="4" t="s">
        <v>133</v>
      </c>
      <c r="G3839" s="4" t="s">
        <v>134</v>
      </c>
      <c r="H3839" s="6" t="s">
        <v>22</v>
      </c>
      <c r="I3839" s="7">
        <v>60.000000000000007</v>
      </c>
      <c r="J3839" s="8">
        <v>175</v>
      </c>
      <c r="K3839" s="9">
        <v>105000.00000000001</v>
      </c>
      <c r="L3839" s="9">
        <v>31500.000000000004</v>
      </c>
      <c r="M3839" s="10">
        <v>0.3</v>
      </c>
      <c r="N3839" s="4" t="s">
        <v>18</v>
      </c>
      <c r="O3839" s="4" t="str">
        <f>TEXT(Table1[[#This Row],[Invoice Date]],"yyyy")</f>
        <v>2021</v>
      </c>
      <c r="P3839" s="4" t="str">
        <f>TEXT(Table1[[#This Row],[Invoice Date]],"mmm")</f>
        <v>Apr</v>
      </c>
      <c r="Q3839" s="27">
        <f>WEEKNUM(Table1[[#This Row],[Invoice Date]]) + IF(YEAR(Table1[[#This Row],[Invoice Date]])=2021, 52, 0)</f>
        <v>69</v>
      </c>
    </row>
    <row r="3840" spans="2:17" ht="14.25" customHeight="1" x14ac:dyDescent="0.3">
      <c r="B3840" s="4" t="s">
        <v>14</v>
      </c>
      <c r="C3840" s="33">
        <v>1185732</v>
      </c>
      <c r="D3840" s="5">
        <v>44304</v>
      </c>
      <c r="E3840" s="4" t="s">
        <v>36</v>
      </c>
      <c r="F3840" s="4" t="s">
        <v>76</v>
      </c>
      <c r="G3840" s="4" t="s">
        <v>77</v>
      </c>
      <c r="H3840" s="6" t="s">
        <v>23</v>
      </c>
      <c r="I3840" s="7">
        <v>30.000000000000004</v>
      </c>
      <c r="J3840" s="8">
        <v>350</v>
      </c>
      <c r="K3840" s="9">
        <v>105000.00000000001</v>
      </c>
      <c r="L3840" s="9">
        <v>52500.000000000007</v>
      </c>
      <c r="M3840" s="10">
        <v>0.5</v>
      </c>
      <c r="N3840" s="4" t="s">
        <v>18</v>
      </c>
      <c r="O3840" s="4" t="str">
        <f>TEXT(Table1[[#This Row],[Invoice Date]],"yyyy")</f>
        <v>2021</v>
      </c>
      <c r="P3840" s="4" t="str">
        <f>TEXT(Table1[[#This Row],[Invoice Date]],"mmm")</f>
        <v>Apr</v>
      </c>
      <c r="Q3840" s="27">
        <f>WEEKNUM(Table1[[#This Row],[Invoice Date]]) + IF(YEAR(Table1[[#This Row],[Invoice Date]])=2021, 52, 0)</f>
        <v>69</v>
      </c>
    </row>
    <row r="3841" spans="2:17" ht="14.25" customHeight="1" x14ac:dyDescent="0.3">
      <c r="B3841" s="4" t="s">
        <v>61</v>
      </c>
      <c r="C3841" s="33">
        <v>1185731</v>
      </c>
      <c r="D3841" s="5">
        <v>44304</v>
      </c>
      <c r="E3841" s="4" t="s">
        <v>15</v>
      </c>
      <c r="F3841" s="4" t="s">
        <v>133</v>
      </c>
      <c r="G3841" s="4" t="s">
        <v>134</v>
      </c>
      <c r="H3841" s="6" t="s">
        <v>19</v>
      </c>
      <c r="I3841" s="7">
        <v>50</v>
      </c>
      <c r="J3841" s="8">
        <v>250</v>
      </c>
      <c r="K3841" s="9">
        <v>125000</v>
      </c>
      <c r="L3841" s="9">
        <v>50000</v>
      </c>
      <c r="M3841" s="10">
        <v>0.4</v>
      </c>
      <c r="N3841" s="4" t="s">
        <v>18</v>
      </c>
      <c r="O3841" s="4" t="str">
        <f>TEXT(Table1[[#This Row],[Invoice Date]],"yyyy")</f>
        <v>2021</v>
      </c>
      <c r="P3841" s="4" t="str">
        <f>TEXT(Table1[[#This Row],[Invoice Date]],"mmm")</f>
        <v>Apr</v>
      </c>
      <c r="Q3841" s="27">
        <f>WEEKNUM(Table1[[#This Row],[Invoice Date]]) + IF(YEAR(Table1[[#This Row],[Invoice Date]])=2021, 52, 0)</f>
        <v>69</v>
      </c>
    </row>
    <row r="3842" spans="2:17" ht="14.25" customHeight="1" x14ac:dyDescent="0.3">
      <c r="B3842" s="4" t="s">
        <v>61</v>
      </c>
      <c r="C3842" s="33">
        <v>1185731</v>
      </c>
      <c r="D3842" s="5">
        <v>44304</v>
      </c>
      <c r="E3842" s="4" t="s">
        <v>15</v>
      </c>
      <c r="F3842" s="4" t="s">
        <v>133</v>
      </c>
      <c r="G3842" s="4" t="s">
        <v>134</v>
      </c>
      <c r="H3842" s="6" t="s">
        <v>23</v>
      </c>
      <c r="I3842" s="7">
        <v>50</v>
      </c>
      <c r="J3842" s="8">
        <v>325</v>
      </c>
      <c r="K3842" s="9">
        <v>162500</v>
      </c>
      <c r="L3842" s="9">
        <v>56875</v>
      </c>
      <c r="M3842" s="10">
        <v>0.35</v>
      </c>
      <c r="N3842" s="4" t="s">
        <v>18</v>
      </c>
      <c r="O3842" s="4" t="str">
        <f>TEXT(Table1[[#This Row],[Invoice Date]],"yyyy")</f>
        <v>2021</v>
      </c>
      <c r="P3842" s="4" t="str">
        <f>TEXT(Table1[[#This Row],[Invoice Date]],"mmm")</f>
        <v>Apr</v>
      </c>
      <c r="Q3842" s="27">
        <f>WEEKNUM(Table1[[#This Row],[Invoice Date]]) + IF(YEAR(Table1[[#This Row],[Invoice Date]])=2021, 52, 0)</f>
        <v>69</v>
      </c>
    </row>
    <row r="3843" spans="2:17" ht="14.25" customHeight="1" x14ac:dyDescent="0.3">
      <c r="B3843" s="4" t="s">
        <v>14</v>
      </c>
      <c r="C3843" s="33">
        <v>1185732</v>
      </c>
      <c r="D3843" s="5">
        <v>44304</v>
      </c>
      <c r="E3843" s="4" t="s">
        <v>36</v>
      </c>
      <c r="F3843" s="4" t="s">
        <v>76</v>
      </c>
      <c r="G3843" s="4" t="s">
        <v>77</v>
      </c>
      <c r="H3843" s="6" t="s">
        <v>17</v>
      </c>
      <c r="I3843" s="7">
        <v>35</v>
      </c>
      <c r="J3843" s="8">
        <v>575</v>
      </c>
      <c r="K3843" s="9">
        <v>201250</v>
      </c>
      <c r="L3843" s="9">
        <v>80500</v>
      </c>
      <c r="M3843" s="10">
        <v>0.4</v>
      </c>
      <c r="N3843" s="4" t="s">
        <v>18</v>
      </c>
      <c r="O3843" s="4" t="str">
        <f>TEXT(Table1[[#This Row],[Invoice Date]],"yyyy")</f>
        <v>2021</v>
      </c>
      <c r="P3843" s="4" t="str">
        <f>TEXT(Table1[[#This Row],[Invoice Date]],"mmm")</f>
        <v>Apr</v>
      </c>
      <c r="Q3843" s="27">
        <f>WEEKNUM(Table1[[#This Row],[Invoice Date]]) + IF(YEAR(Table1[[#This Row],[Invoice Date]])=2021, 52, 0)</f>
        <v>69</v>
      </c>
    </row>
    <row r="3844" spans="2:17" ht="14.25" customHeight="1" x14ac:dyDescent="0.3">
      <c r="B3844" s="4" t="s">
        <v>26</v>
      </c>
      <c r="C3844" s="33">
        <v>1197831</v>
      </c>
      <c r="D3844" s="5">
        <v>44304</v>
      </c>
      <c r="E3844" s="4" t="s">
        <v>27</v>
      </c>
      <c r="F3844" s="4" t="s">
        <v>55</v>
      </c>
      <c r="G3844" s="4" t="s">
        <v>56</v>
      </c>
      <c r="H3844" s="6" t="s">
        <v>21</v>
      </c>
      <c r="I3844" s="7">
        <v>40</v>
      </c>
      <c r="J3844" s="8">
        <v>575</v>
      </c>
      <c r="K3844" s="9">
        <v>230000</v>
      </c>
      <c r="L3844" s="9">
        <v>126500.00000000001</v>
      </c>
      <c r="M3844" s="10">
        <v>0.55000000000000004</v>
      </c>
      <c r="N3844" s="4" t="s">
        <v>24</v>
      </c>
      <c r="O3844" s="4" t="str">
        <f>TEXT(Table1[[#This Row],[Invoice Date]],"yyyy")</f>
        <v>2021</v>
      </c>
      <c r="P3844" s="4" t="str">
        <f>TEXT(Table1[[#This Row],[Invoice Date]],"mmm")</f>
        <v>Apr</v>
      </c>
      <c r="Q3844" s="27">
        <f>WEEKNUM(Table1[[#This Row],[Invoice Date]]) + IF(YEAR(Table1[[#This Row],[Invoice Date]])=2021, 52, 0)</f>
        <v>69</v>
      </c>
    </row>
    <row r="3845" spans="2:17" ht="14.25" customHeight="1" x14ac:dyDescent="0.3">
      <c r="B3845" s="4" t="s">
        <v>61</v>
      </c>
      <c r="C3845" s="33">
        <v>1185731</v>
      </c>
      <c r="D3845" s="5">
        <v>44304</v>
      </c>
      <c r="E3845" s="4" t="s">
        <v>15</v>
      </c>
      <c r="F3845" s="4" t="s">
        <v>133</v>
      </c>
      <c r="G3845" s="4" t="s">
        <v>134</v>
      </c>
      <c r="H3845" s="6" t="s">
        <v>17</v>
      </c>
      <c r="I3845" s="7">
        <v>50</v>
      </c>
      <c r="J3845" s="8">
        <v>550</v>
      </c>
      <c r="K3845" s="9">
        <v>275000</v>
      </c>
      <c r="L3845" s="9">
        <v>110000</v>
      </c>
      <c r="M3845" s="10">
        <v>0.4</v>
      </c>
      <c r="N3845" s="4" t="s">
        <v>18</v>
      </c>
      <c r="O3845" s="4" t="str">
        <f>TEXT(Table1[[#This Row],[Invoice Date]],"yyyy")</f>
        <v>2021</v>
      </c>
      <c r="P3845" s="4" t="str">
        <f>TEXT(Table1[[#This Row],[Invoice Date]],"mmm")</f>
        <v>Apr</v>
      </c>
      <c r="Q3845" s="27">
        <f>WEEKNUM(Table1[[#This Row],[Invoice Date]]) + IF(YEAR(Table1[[#This Row],[Invoice Date]])=2021, 52, 0)</f>
        <v>69</v>
      </c>
    </row>
    <row r="3846" spans="2:17" ht="14.25" customHeight="1" x14ac:dyDescent="0.3">
      <c r="B3846" s="4" t="s">
        <v>34</v>
      </c>
      <c r="C3846" s="33">
        <v>1189833</v>
      </c>
      <c r="D3846" s="5">
        <v>44304</v>
      </c>
      <c r="E3846" s="4" t="s">
        <v>31</v>
      </c>
      <c r="F3846" s="4" t="s">
        <v>32</v>
      </c>
      <c r="G3846" s="4" t="s">
        <v>35</v>
      </c>
      <c r="H3846" s="6" t="s">
        <v>23</v>
      </c>
      <c r="I3846" s="7">
        <v>65</v>
      </c>
      <c r="J3846" s="8">
        <v>625</v>
      </c>
      <c r="K3846" s="9">
        <v>406250</v>
      </c>
      <c r="L3846" s="9">
        <v>81250</v>
      </c>
      <c r="M3846" s="10">
        <v>0.2</v>
      </c>
      <c r="N3846" s="4" t="s">
        <v>24</v>
      </c>
      <c r="O3846" s="4" t="str">
        <f>TEXT(Table1[[#This Row],[Invoice Date]],"yyyy")</f>
        <v>2021</v>
      </c>
      <c r="P3846" s="4" t="str">
        <f>TEXT(Table1[[#This Row],[Invoice Date]],"mmm")</f>
        <v>Apr</v>
      </c>
      <c r="Q3846" s="27">
        <f>WEEKNUM(Table1[[#This Row],[Invoice Date]]) + IF(YEAR(Table1[[#This Row],[Invoice Date]])=2021, 52, 0)</f>
        <v>69</v>
      </c>
    </row>
    <row r="3847" spans="2:17" ht="14.25" customHeight="1" x14ac:dyDescent="0.3">
      <c r="B3847" s="4" t="s">
        <v>26</v>
      </c>
      <c r="C3847" s="33">
        <v>1197831</v>
      </c>
      <c r="D3847" s="5">
        <v>44305</v>
      </c>
      <c r="E3847" s="4" t="s">
        <v>27</v>
      </c>
      <c r="F3847" s="4" t="s">
        <v>55</v>
      </c>
      <c r="G3847" s="4" t="s">
        <v>56</v>
      </c>
      <c r="H3847" s="6" t="s">
        <v>22</v>
      </c>
      <c r="I3847" s="7">
        <v>33</v>
      </c>
      <c r="J3847" s="8">
        <v>182</v>
      </c>
      <c r="K3847" s="9">
        <v>6006</v>
      </c>
      <c r="L3847" s="9">
        <v>2702.7</v>
      </c>
      <c r="M3847" s="10">
        <v>0.44999999999999996</v>
      </c>
      <c r="N3847" s="4" t="s">
        <v>24</v>
      </c>
      <c r="O3847" s="4" t="str">
        <f>TEXT(Table1[[#This Row],[Invoice Date]],"yyyy")</f>
        <v>2021</v>
      </c>
      <c r="P3847" s="4" t="str">
        <f>TEXT(Table1[[#This Row],[Invoice Date]],"mmm")</f>
        <v>Apr</v>
      </c>
      <c r="Q3847" s="27">
        <f>WEEKNUM(Table1[[#This Row],[Invoice Date]]) + IF(YEAR(Table1[[#This Row],[Invoice Date]])=2021, 52, 0)</f>
        <v>69</v>
      </c>
    </row>
    <row r="3848" spans="2:17" ht="14.25" customHeight="1" x14ac:dyDescent="0.3">
      <c r="B3848" s="4" t="s">
        <v>26</v>
      </c>
      <c r="C3848" s="33">
        <v>1197831</v>
      </c>
      <c r="D3848" s="5">
        <v>44305</v>
      </c>
      <c r="E3848" s="4" t="s">
        <v>27</v>
      </c>
      <c r="F3848" s="4" t="s">
        <v>55</v>
      </c>
      <c r="G3848" s="4" t="s">
        <v>56</v>
      </c>
      <c r="H3848" s="6" t="s">
        <v>22</v>
      </c>
      <c r="I3848" s="7">
        <v>43</v>
      </c>
      <c r="J3848" s="8">
        <v>165</v>
      </c>
      <c r="K3848" s="9">
        <v>7095</v>
      </c>
      <c r="L3848" s="9">
        <v>3760.3500000000004</v>
      </c>
      <c r="M3848" s="10">
        <v>0.53</v>
      </c>
      <c r="N3848" s="4" t="s">
        <v>83</v>
      </c>
      <c r="O3848" s="4" t="str">
        <f>TEXT(Table1[[#This Row],[Invoice Date]],"yyyy")</f>
        <v>2021</v>
      </c>
      <c r="P3848" s="4" t="str">
        <f>TEXT(Table1[[#This Row],[Invoice Date]],"mmm")</f>
        <v>Apr</v>
      </c>
      <c r="Q3848" s="27">
        <f>WEEKNUM(Table1[[#This Row],[Invoice Date]]) + IF(YEAR(Table1[[#This Row],[Invoice Date]])=2021, 52, 0)</f>
        <v>69</v>
      </c>
    </row>
    <row r="3849" spans="2:17" ht="14.25" customHeight="1" x14ac:dyDescent="0.3">
      <c r="B3849" s="4" t="s">
        <v>34</v>
      </c>
      <c r="C3849" s="33">
        <v>1189833</v>
      </c>
      <c r="D3849" s="5">
        <v>44305</v>
      </c>
      <c r="E3849" s="4" t="s">
        <v>31</v>
      </c>
      <c r="F3849" s="4" t="s">
        <v>32</v>
      </c>
      <c r="G3849" s="4" t="s">
        <v>35</v>
      </c>
      <c r="H3849" s="6" t="s">
        <v>17</v>
      </c>
      <c r="I3849" s="7">
        <v>36</v>
      </c>
      <c r="J3849" s="8">
        <v>297</v>
      </c>
      <c r="K3849" s="9">
        <v>10692</v>
      </c>
      <c r="L3849" s="9">
        <v>4704.4800000000005</v>
      </c>
      <c r="M3849" s="10">
        <v>0.44</v>
      </c>
      <c r="N3849" s="4" t="s">
        <v>24</v>
      </c>
      <c r="O3849" s="4" t="str">
        <f>TEXT(Table1[[#This Row],[Invoice Date]],"yyyy")</f>
        <v>2021</v>
      </c>
      <c r="P3849" s="4" t="str">
        <f>TEXT(Table1[[#This Row],[Invoice Date]],"mmm")</f>
        <v>Apr</v>
      </c>
      <c r="Q3849" s="27">
        <f>WEEKNUM(Table1[[#This Row],[Invoice Date]]) + IF(YEAR(Table1[[#This Row],[Invoice Date]])=2021, 52, 0)</f>
        <v>69</v>
      </c>
    </row>
    <row r="3850" spans="2:17" ht="14.25" customHeight="1" x14ac:dyDescent="0.3">
      <c r="B3850" s="4" t="s">
        <v>34</v>
      </c>
      <c r="C3850" s="33">
        <v>1189833</v>
      </c>
      <c r="D3850" s="5">
        <v>44305</v>
      </c>
      <c r="E3850" s="4" t="s">
        <v>31</v>
      </c>
      <c r="F3850" s="4" t="s">
        <v>32</v>
      </c>
      <c r="G3850" s="4" t="s">
        <v>35</v>
      </c>
      <c r="H3850" s="6" t="s">
        <v>17</v>
      </c>
      <c r="I3850" s="7">
        <v>44</v>
      </c>
      <c r="J3850" s="8">
        <v>270</v>
      </c>
      <c r="K3850" s="9">
        <v>11880</v>
      </c>
      <c r="L3850" s="9">
        <v>6534.0000000000009</v>
      </c>
      <c r="M3850" s="10">
        <v>0.55000000000000004</v>
      </c>
      <c r="N3850" s="4" t="s">
        <v>83</v>
      </c>
      <c r="O3850" s="4" t="str">
        <f>TEXT(Table1[[#This Row],[Invoice Date]],"yyyy")</f>
        <v>2021</v>
      </c>
      <c r="P3850" s="4" t="str">
        <f>TEXT(Table1[[#This Row],[Invoice Date]],"mmm")</f>
        <v>Apr</v>
      </c>
      <c r="Q3850" s="27">
        <f>WEEKNUM(Table1[[#This Row],[Invoice Date]]) + IF(YEAR(Table1[[#This Row],[Invoice Date]])=2021, 52, 0)</f>
        <v>69</v>
      </c>
    </row>
    <row r="3851" spans="2:17" ht="14.25" customHeight="1" x14ac:dyDescent="0.3">
      <c r="B3851" s="4" t="s">
        <v>26</v>
      </c>
      <c r="C3851" s="33">
        <v>1197831</v>
      </c>
      <c r="D3851" s="5">
        <v>44305</v>
      </c>
      <c r="E3851" s="4" t="s">
        <v>27</v>
      </c>
      <c r="F3851" s="4" t="s">
        <v>55</v>
      </c>
      <c r="G3851" s="4" t="s">
        <v>56</v>
      </c>
      <c r="H3851" s="6" t="s">
        <v>22</v>
      </c>
      <c r="I3851" s="7">
        <v>45</v>
      </c>
      <c r="J3851" s="8">
        <v>550</v>
      </c>
      <c r="K3851" s="9">
        <v>247500</v>
      </c>
      <c r="L3851" s="9">
        <v>98999.999999999985</v>
      </c>
      <c r="M3851" s="10">
        <v>0.39999999999999997</v>
      </c>
      <c r="N3851" s="4" t="s">
        <v>24</v>
      </c>
      <c r="O3851" s="4" t="str">
        <f>TEXT(Table1[[#This Row],[Invoice Date]],"yyyy")</f>
        <v>2021</v>
      </c>
      <c r="P3851" s="4" t="str">
        <f>TEXT(Table1[[#This Row],[Invoice Date]],"mmm")</f>
        <v>Apr</v>
      </c>
      <c r="Q3851" s="27">
        <f>WEEKNUM(Table1[[#This Row],[Invoice Date]]) + IF(YEAR(Table1[[#This Row],[Invoice Date]])=2021, 52, 0)</f>
        <v>69</v>
      </c>
    </row>
    <row r="3852" spans="2:17" ht="14.25" customHeight="1" x14ac:dyDescent="0.3">
      <c r="B3852" s="4" t="s">
        <v>34</v>
      </c>
      <c r="C3852" s="33">
        <v>1189833</v>
      </c>
      <c r="D3852" s="5">
        <v>44305</v>
      </c>
      <c r="E3852" s="4" t="s">
        <v>31</v>
      </c>
      <c r="F3852" s="4" t="s">
        <v>32</v>
      </c>
      <c r="G3852" s="4" t="s">
        <v>35</v>
      </c>
      <c r="H3852" s="6" t="s">
        <v>17</v>
      </c>
      <c r="I3852" s="7">
        <v>45</v>
      </c>
      <c r="J3852" s="8">
        <v>900</v>
      </c>
      <c r="K3852" s="9">
        <v>405000</v>
      </c>
      <c r="L3852" s="9">
        <v>162000</v>
      </c>
      <c r="M3852" s="10">
        <v>0.4</v>
      </c>
      <c r="N3852" s="4" t="s">
        <v>24</v>
      </c>
      <c r="O3852" s="4" t="str">
        <f>TEXT(Table1[[#This Row],[Invoice Date]],"yyyy")</f>
        <v>2021</v>
      </c>
      <c r="P3852" s="4" t="str">
        <f>TEXT(Table1[[#This Row],[Invoice Date]],"mmm")</f>
        <v>Apr</v>
      </c>
      <c r="Q3852" s="27">
        <f>WEEKNUM(Table1[[#This Row],[Invoice Date]]) + IF(YEAR(Table1[[#This Row],[Invoice Date]])=2021, 52, 0)</f>
        <v>69</v>
      </c>
    </row>
    <row r="3853" spans="2:17" ht="14.25" customHeight="1" x14ac:dyDescent="0.3">
      <c r="B3853" s="4" t="s">
        <v>30</v>
      </c>
      <c r="C3853" s="34">
        <v>1128299</v>
      </c>
      <c r="D3853" s="5">
        <v>44306</v>
      </c>
      <c r="E3853" s="4" t="s">
        <v>27</v>
      </c>
      <c r="F3853" s="4" t="s">
        <v>104</v>
      </c>
      <c r="G3853" s="4" t="s">
        <v>105</v>
      </c>
      <c r="H3853" s="6" t="s">
        <v>20</v>
      </c>
      <c r="I3853" s="7">
        <v>10</v>
      </c>
      <c r="J3853" s="8">
        <v>70</v>
      </c>
      <c r="K3853" s="9">
        <v>700</v>
      </c>
      <c r="L3853" s="9">
        <v>322</v>
      </c>
      <c r="M3853" s="10">
        <v>0.46</v>
      </c>
      <c r="N3853" s="4" t="s">
        <v>24</v>
      </c>
      <c r="O3853" s="4" t="str">
        <f>TEXT(Table1[[#This Row],[Invoice Date]],"yyyy")</f>
        <v>2021</v>
      </c>
      <c r="P3853" s="4" t="str">
        <f>TEXT(Table1[[#This Row],[Invoice Date]],"mmm")</f>
        <v>Apr</v>
      </c>
      <c r="Q3853" s="27">
        <f>WEEKNUM(Table1[[#This Row],[Invoice Date]]) + IF(YEAR(Table1[[#This Row],[Invoice Date]])=2021, 52, 0)</f>
        <v>69</v>
      </c>
    </row>
    <row r="3854" spans="2:17" ht="14.25" customHeight="1" x14ac:dyDescent="0.3">
      <c r="B3854" s="4" t="s">
        <v>30</v>
      </c>
      <c r="C3854" s="34">
        <v>1128299</v>
      </c>
      <c r="D3854" s="5">
        <v>44306</v>
      </c>
      <c r="E3854" s="4" t="s">
        <v>27</v>
      </c>
      <c r="F3854" s="4" t="s">
        <v>104</v>
      </c>
      <c r="G3854" s="4" t="s">
        <v>105</v>
      </c>
      <c r="H3854" s="6" t="s">
        <v>21</v>
      </c>
      <c r="I3854" s="7">
        <v>15</v>
      </c>
      <c r="J3854" s="8">
        <v>47</v>
      </c>
      <c r="K3854" s="9">
        <v>705</v>
      </c>
      <c r="L3854" s="9">
        <v>303.15000000000003</v>
      </c>
      <c r="M3854" s="10">
        <v>0.43000000000000005</v>
      </c>
      <c r="N3854" s="4" t="s">
        <v>24</v>
      </c>
      <c r="O3854" s="4" t="str">
        <f>TEXT(Table1[[#This Row],[Invoice Date]],"yyyy")</f>
        <v>2021</v>
      </c>
      <c r="P3854" s="4" t="str">
        <f>TEXT(Table1[[#This Row],[Invoice Date]],"mmm")</f>
        <v>Apr</v>
      </c>
      <c r="Q3854" s="27">
        <f>WEEKNUM(Table1[[#This Row],[Invoice Date]]) + IF(YEAR(Table1[[#This Row],[Invoice Date]])=2021, 52, 0)</f>
        <v>69</v>
      </c>
    </row>
    <row r="3855" spans="2:17" ht="14.25" customHeight="1" x14ac:dyDescent="0.3">
      <c r="B3855" s="4" t="s">
        <v>30</v>
      </c>
      <c r="C3855" s="34">
        <v>1128299</v>
      </c>
      <c r="D3855" s="5">
        <v>44306</v>
      </c>
      <c r="E3855" s="4" t="s">
        <v>27</v>
      </c>
      <c r="F3855" s="4" t="s">
        <v>104</v>
      </c>
      <c r="G3855" s="4" t="s">
        <v>105</v>
      </c>
      <c r="H3855" s="6" t="s">
        <v>21</v>
      </c>
      <c r="I3855" s="7">
        <v>18</v>
      </c>
      <c r="J3855" s="8">
        <v>45</v>
      </c>
      <c r="K3855" s="9">
        <v>810</v>
      </c>
      <c r="L3855" s="9">
        <v>429.3</v>
      </c>
      <c r="M3855" s="10">
        <v>0.53</v>
      </c>
      <c r="N3855" s="4" t="s">
        <v>83</v>
      </c>
      <c r="O3855" s="4" t="str">
        <f>TEXT(Table1[[#This Row],[Invoice Date]],"yyyy")</f>
        <v>2021</v>
      </c>
      <c r="P3855" s="4" t="str">
        <f>TEXT(Table1[[#This Row],[Invoice Date]],"mmm")</f>
        <v>Apr</v>
      </c>
      <c r="Q3855" s="27">
        <f>WEEKNUM(Table1[[#This Row],[Invoice Date]]) + IF(YEAR(Table1[[#This Row],[Invoice Date]])=2021, 52, 0)</f>
        <v>69</v>
      </c>
    </row>
    <row r="3856" spans="2:17" ht="14.25" customHeight="1" x14ac:dyDescent="0.3">
      <c r="B3856" s="4" t="s">
        <v>30</v>
      </c>
      <c r="C3856" s="34">
        <v>1128299</v>
      </c>
      <c r="D3856" s="5">
        <v>44306</v>
      </c>
      <c r="E3856" s="4" t="s">
        <v>27</v>
      </c>
      <c r="F3856" s="4" t="s">
        <v>104</v>
      </c>
      <c r="G3856" s="4" t="s">
        <v>105</v>
      </c>
      <c r="H3856" s="6" t="s">
        <v>20</v>
      </c>
      <c r="I3856" s="7">
        <v>14</v>
      </c>
      <c r="J3856" s="8">
        <v>68</v>
      </c>
      <c r="K3856" s="9">
        <v>952</v>
      </c>
      <c r="L3856" s="9">
        <v>504.56</v>
      </c>
      <c r="M3856" s="10">
        <v>0.53</v>
      </c>
      <c r="N3856" s="4" t="s">
        <v>83</v>
      </c>
      <c r="O3856" s="4" t="str">
        <f>TEXT(Table1[[#This Row],[Invoice Date]],"yyyy")</f>
        <v>2021</v>
      </c>
      <c r="P3856" s="4" t="str">
        <f>TEXT(Table1[[#This Row],[Invoice Date]],"mmm")</f>
        <v>Apr</v>
      </c>
      <c r="Q3856" s="27">
        <f>WEEKNUM(Table1[[#This Row],[Invoice Date]]) + IF(YEAR(Table1[[#This Row],[Invoice Date]])=2021, 52, 0)</f>
        <v>69</v>
      </c>
    </row>
    <row r="3857" spans="2:17" ht="14.25" customHeight="1" x14ac:dyDescent="0.3">
      <c r="B3857" s="4" t="s">
        <v>25</v>
      </c>
      <c r="C3857" s="33">
        <v>1185733</v>
      </c>
      <c r="D3857" s="5">
        <v>44306</v>
      </c>
      <c r="E3857" s="4" t="s">
        <v>27</v>
      </c>
      <c r="F3857" s="4" t="s">
        <v>102</v>
      </c>
      <c r="G3857" s="4" t="s">
        <v>103</v>
      </c>
      <c r="H3857" s="6" t="s">
        <v>21</v>
      </c>
      <c r="I3857" s="7">
        <v>13</v>
      </c>
      <c r="J3857" s="8">
        <v>77</v>
      </c>
      <c r="K3857" s="9">
        <v>1001</v>
      </c>
      <c r="L3857" s="9">
        <v>470.47</v>
      </c>
      <c r="M3857" s="10">
        <v>0.47000000000000003</v>
      </c>
      <c r="N3857" s="4" t="s">
        <v>24</v>
      </c>
      <c r="O3857" s="4" t="str">
        <f>TEXT(Table1[[#This Row],[Invoice Date]],"yyyy")</f>
        <v>2021</v>
      </c>
      <c r="P3857" s="4" t="str">
        <f>TEXT(Table1[[#This Row],[Invoice Date]],"mmm")</f>
        <v>Apr</v>
      </c>
      <c r="Q3857" s="27">
        <f>WEEKNUM(Table1[[#This Row],[Invoice Date]]) + IF(YEAR(Table1[[#This Row],[Invoice Date]])=2021, 52, 0)</f>
        <v>69</v>
      </c>
    </row>
    <row r="3858" spans="2:17" ht="14.25" customHeight="1" x14ac:dyDescent="0.3">
      <c r="B3858" s="4" t="s">
        <v>25</v>
      </c>
      <c r="C3858" s="33">
        <v>1185733</v>
      </c>
      <c r="D3858" s="5">
        <v>44306</v>
      </c>
      <c r="E3858" s="4" t="s">
        <v>27</v>
      </c>
      <c r="F3858" s="4" t="s">
        <v>102</v>
      </c>
      <c r="G3858" s="4" t="s">
        <v>103</v>
      </c>
      <c r="H3858" s="6" t="s">
        <v>20</v>
      </c>
      <c r="I3858" s="7">
        <v>14</v>
      </c>
      <c r="J3858" s="8">
        <v>75</v>
      </c>
      <c r="K3858" s="9">
        <v>1050</v>
      </c>
      <c r="L3858" s="9">
        <v>546</v>
      </c>
      <c r="M3858" s="10">
        <v>0.52</v>
      </c>
      <c r="N3858" s="4" t="s">
        <v>83</v>
      </c>
      <c r="O3858" s="4" t="str">
        <f>TEXT(Table1[[#This Row],[Invoice Date]],"yyyy")</f>
        <v>2021</v>
      </c>
      <c r="P3858" s="4" t="str">
        <f>TEXT(Table1[[#This Row],[Invoice Date]],"mmm")</f>
        <v>Apr</v>
      </c>
      <c r="Q3858" s="27">
        <f>WEEKNUM(Table1[[#This Row],[Invoice Date]]) + IF(YEAR(Table1[[#This Row],[Invoice Date]])=2021, 52, 0)</f>
        <v>69</v>
      </c>
    </row>
    <row r="3859" spans="2:17" ht="14.25" customHeight="1" x14ac:dyDescent="0.3">
      <c r="B3859" s="4" t="s">
        <v>25</v>
      </c>
      <c r="C3859" s="33">
        <v>1185733</v>
      </c>
      <c r="D3859" s="5">
        <v>44306</v>
      </c>
      <c r="E3859" s="4" t="s">
        <v>27</v>
      </c>
      <c r="F3859" s="4" t="s">
        <v>102</v>
      </c>
      <c r="G3859" s="4" t="s">
        <v>103</v>
      </c>
      <c r="H3859" s="6" t="s">
        <v>20</v>
      </c>
      <c r="I3859" s="7">
        <v>11</v>
      </c>
      <c r="J3859" s="8">
        <v>96</v>
      </c>
      <c r="K3859" s="9">
        <v>1056</v>
      </c>
      <c r="L3859" s="9">
        <v>496.32000000000005</v>
      </c>
      <c r="M3859" s="10">
        <v>0.47000000000000003</v>
      </c>
      <c r="N3859" s="4" t="s">
        <v>24</v>
      </c>
      <c r="O3859" s="4" t="str">
        <f>TEXT(Table1[[#This Row],[Invoice Date]],"yyyy")</f>
        <v>2021</v>
      </c>
      <c r="P3859" s="4" t="str">
        <f>TEXT(Table1[[#This Row],[Invoice Date]],"mmm")</f>
        <v>Apr</v>
      </c>
      <c r="Q3859" s="27">
        <f>WEEKNUM(Table1[[#This Row],[Invoice Date]]) + IF(YEAR(Table1[[#This Row],[Invoice Date]])=2021, 52, 0)</f>
        <v>69</v>
      </c>
    </row>
    <row r="3860" spans="2:17" ht="14.25" customHeight="1" x14ac:dyDescent="0.3">
      <c r="B3860" s="4" t="s">
        <v>25</v>
      </c>
      <c r="C3860" s="33">
        <v>1185733</v>
      </c>
      <c r="D3860" s="5">
        <v>44306</v>
      </c>
      <c r="E3860" s="4" t="s">
        <v>27</v>
      </c>
      <c r="F3860" s="4" t="s">
        <v>102</v>
      </c>
      <c r="G3860" s="4" t="s">
        <v>103</v>
      </c>
      <c r="H3860" s="6" t="s">
        <v>21</v>
      </c>
      <c r="I3860" s="7">
        <v>20</v>
      </c>
      <c r="J3860" s="8">
        <v>63</v>
      </c>
      <c r="K3860" s="9">
        <v>1260</v>
      </c>
      <c r="L3860" s="9">
        <v>667.80000000000007</v>
      </c>
      <c r="M3860" s="10">
        <v>0.53</v>
      </c>
      <c r="N3860" s="4" t="s">
        <v>83</v>
      </c>
      <c r="O3860" s="4" t="str">
        <f>TEXT(Table1[[#This Row],[Invoice Date]],"yyyy")</f>
        <v>2021</v>
      </c>
      <c r="P3860" s="4" t="str">
        <f>TEXT(Table1[[#This Row],[Invoice Date]],"mmm")</f>
        <v>Apr</v>
      </c>
      <c r="Q3860" s="27">
        <f>WEEKNUM(Table1[[#This Row],[Invoice Date]]) + IF(YEAR(Table1[[#This Row],[Invoice Date]])=2021, 52, 0)</f>
        <v>69</v>
      </c>
    </row>
    <row r="3861" spans="2:17" ht="14.25" customHeight="1" x14ac:dyDescent="0.3">
      <c r="B3861" s="4" t="s">
        <v>30</v>
      </c>
      <c r="C3861" s="34">
        <v>1128299</v>
      </c>
      <c r="D3861" s="5">
        <v>44306</v>
      </c>
      <c r="E3861" s="4" t="s">
        <v>27</v>
      </c>
      <c r="F3861" s="4" t="s">
        <v>104</v>
      </c>
      <c r="G3861" s="4" t="s">
        <v>105</v>
      </c>
      <c r="H3861" s="6" t="s">
        <v>19</v>
      </c>
      <c r="I3861" s="7">
        <v>18</v>
      </c>
      <c r="J3861" s="8">
        <v>79</v>
      </c>
      <c r="K3861" s="9">
        <v>1422</v>
      </c>
      <c r="L3861" s="9">
        <v>554.57999999999993</v>
      </c>
      <c r="M3861" s="10">
        <v>0.38999999999999996</v>
      </c>
      <c r="N3861" s="4" t="s">
        <v>24</v>
      </c>
      <c r="O3861" s="4" t="str">
        <f>TEXT(Table1[[#This Row],[Invoice Date]],"yyyy")</f>
        <v>2021</v>
      </c>
      <c r="P3861" s="4" t="str">
        <f>TEXT(Table1[[#This Row],[Invoice Date]],"mmm")</f>
        <v>Apr</v>
      </c>
      <c r="Q3861" s="27">
        <f>WEEKNUM(Table1[[#This Row],[Invoice Date]]) + IF(YEAR(Table1[[#This Row],[Invoice Date]])=2021, 52, 0)</f>
        <v>69</v>
      </c>
    </row>
    <row r="3862" spans="2:17" ht="14.25" customHeight="1" x14ac:dyDescent="0.3">
      <c r="B3862" s="4" t="s">
        <v>30</v>
      </c>
      <c r="C3862" s="34">
        <v>1128299</v>
      </c>
      <c r="D3862" s="5">
        <v>44306</v>
      </c>
      <c r="E3862" s="4" t="s">
        <v>27</v>
      </c>
      <c r="F3862" s="4" t="s">
        <v>104</v>
      </c>
      <c r="G3862" s="4" t="s">
        <v>105</v>
      </c>
      <c r="H3862" s="6" t="s">
        <v>22</v>
      </c>
      <c r="I3862" s="7">
        <v>27</v>
      </c>
      <c r="J3862" s="8">
        <v>54</v>
      </c>
      <c r="K3862" s="9">
        <v>1458</v>
      </c>
      <c r="L3862" s="9">
        <v>568.61999999999989</v>
      </c>
      <c r="M3862" s="10">
        <v>0.38999999999999996</v>
      </c>
      <c r="N3862" s="4" t="s">
        <v>24</v>
      </c>
      <c r="O3862" s="4" t="str">
        <f>TEXT(Table1[[#This Row],[Invoice Date]],"yyyy")</f>
        <v>2021</v>
      </c>
      <c r="P3862" s="4" t="str">
        <f>TEXT(Table1[[#This Row],[Invoice Date]],"mmm")</f>
        <v>Apr</v>
      </c>
      <c r="Q3862" s="27">
        <f>WEEKNUM(Table1[[#This Row],[Invoice Date]]) + IF(YEAR(Table1[[#This Row],[Invoice Date]])=2021, 52, 0)</f>
        <v>69</v>
      </c>
    </row>
    <row r="3863" spans="2:17" ht="14.25" customHeight="1" x14ac:dyDescent="0.3">
      <c r="B3863" s="4" t="s">
        <v>30</v>
      </c>
      <c r="C3863" s="34">
        <v>1128299</v>
      </c>
      <c r="D3863" s="5">
        <v>44306</v>
      </c>
      <c r="E3863" s="4" t="s">
        <v>27</v>
      </c>
      <c r="F3863" s="4" t="s">
        <v>104</v>
      </c>
      <c r="G3863" s="4" t="s">
        <v>105</v>
      </c>
      <c r="H3863" s="6" t="s">
        <v>19</v>
      </c>
      <c r="I3863" s="7">
        <v>23</v>
      </c>
      <c r="J3863" s="8">
        <v>65</v>
      </c>
      <c r="K3863" s="9">
        <v>1495</v>
      </c>
      <c r="L3863" s="9">
        <v>717.6</v>
      </c>
      <c r="M3863" s="10">
        <v>0.48</v>
      </c>
      <c r="N3863" s="4" t="s">
        <v>83</v>
      </c>
      <c r="O3863" s="4" t="str">
        <f>TEXT(Table1[[#This Row],[Invoice Date]],"yyyy")</f>
        <v>2021</v>
      </c>
      <c r="P3863" s="4" t="str">
        <f>TEXT(Table1[[#This Row],[Invoice Date]],"mmm")</f>
        <v>Apr</v>
      </c>
      <c r="Q3863" s="27">
        <f>WEEKNUM(Table1[[#This Row],[Invoice Date]]) + IF(YEAR(Table1[[#This Row],[Invoice Date]])=2021, 52, 0)</f>
        <v>69</v>
      </c>
    </row>
    <row r="3864" spans="2:17" ht="14.25" customHeight="1" x14ac:dyDescent="0.3">
      <c r="B3864" s="4" t="s">
        <v>25</v>
      </c>
      <c r="C3864" s="33">
        <v>1185733</v>
      </c>
      <c r="D3864" s="5">
        <v>44306</v>
      </c>
      <c r="E3864" s="4" t="s">
        <v>27</v>
      </c>
      <c r="F3864" s="4" t="s">
        <v>102</v>
      </c>
      <c r="G3864" s="4" t="s">
        <v>103</v>
      </c>
      <c r="H3864" s="6" t="s">
        <v>19</v>
      </c>
      <c r="I3864" s="7">
        <v>24</v>
      </c>
      <c r="J3864" s="8">
        <v>81</v>
      </c>
      <c r="K3864" s="9">
        <v>1944</v>
      </c>
      <c r="L3864" s="9">
        <v>952.56</v>
      </c>
      <c r="M3864" s="10">
        <v>0.49</v>
      </c>
      <c r="N3864" s="4" t="s">
        <v>83</v>
      </c>
      <c r="O3864" s="4" t="str">
        <f>TEXT(Table1[[#This Row],[Invoice Date]],"yyyy")</f>
        <v>2021</v>
      </c>
      <c r="P3864" s="4" t="str">
        <f>TEXT(Table1[[#This Row],[Invoice Date]],"mmm")</f>
        <v>Apr</v>
      </c>
      <c r="Q3864" s="27">
        <f>WEEKNUM(Table1[[#This Row],[Invoice Date]]) + IF(YEAR(Table1[[#This Row],[Invoice Date]])=2021, 52, 0)</f>
        <v>69</v>
      </c>
    </row>
    <row r="3865" spans="2:17" ht="14.25" customHeight="1" x14ac:dyDescent="0.3">
      <c r="B3865" s="4" t="s">
        <v>30</v>
      </c>
      <c r="C3865" s="34">
        <v>1128299</v>
      </c>
      <c r="D3865" s="5">
        <v>44306</v>
      </c>
      <c r="E3865" s="4" t="s">
        <v>27</v>
      </c>
      <c r="F3865" s="4" t="s">
        <v>104</v>
      </c>
      <c r="G3865" s="4" t="s">
        <v>105</v>
      </c>
      <c r="H3865" s="6" t="s">
        <v>22</v>
      </c>
      <c r="I3865" s="7">
        <v>38</v>
      </c>
      <c r="J3865" s="8">
        <v>53</v>
      </c>
      <c r="K3865" s="9">
        <v>2014</v>
      </c>
      <c r="L3865" s="9">
        <v>1007</v>
      </c>
      <c r="M3865" s="10">
        <v>0.5</v>
      </c>
      <c r="N3865" s="4" t="s">
        <v>83</v>
      </c>
      <c r="O3865" s="4" t="str">
        <f>TEXT(Table1[[#This Row],[Invoice Date]],"yyyy")</f>
        <v>2021</v>
      </c>
      <c r="P3865" s="4" t="str">
        <f>TEXT(Table1[[#This Row],[Invoice Date]],"mmm")</f>
        <v>Apr</v>
      </c>
      <c r="Q3865" s="27">
        <f>WEEKNUM(Table1[[#This Row],[Invoice Date]]) + IF(YEAR(Table1[[#This Row],[Invoice Date]])=2021, 52, 0)</f>
        <v>69</v>
      </c>
    </row>
    <row r="3866" spans="2:17" ht="14.25" customHeight="1" x14ac:dyDescent="0.3">
      <c r="B3866" s="4" t="s">
        <v>25</v>
      </c>
      <c r="C3866" s="33">
        <v>1185733</v>
      </c>
      <c r="D3866" s="5">
        <v>44306</v>
      </c>
      <c r="E3866" s="4" t="s">
        <v>27</v>
      </c>
      <c r="F3866" s="4" t="s">
        <v>102</v>
      </c>
      <c r="G3866" s="4" t="s">
        <v>103</v>
      </c>
      <c r="H3866" s="6" t="s">
        <v>19</v>
      </c>
      <c r="I3866" s="7">
        <v>20</v>
      </c>
      <c r="J3866" s="8">
        <v>102</v>
      </c>
      <c r="K3866" s="9">
        <v>2040</v>
      </c>
      <c r="L3866" s="9">
        <v>815.99999999999989</v>
      </c>
      <c r="M3866" s="10">
        <v>0.39999999999999997</v>
      </c>
      <c r="N3866" s="4" t="s">
        <v>24</v>
      </c>
      <c r="O3866" s="4" t="str">
        <f>TEXT(Table1[[#This Row],[Invoice Date]],"yyyy")</f>
        <v>2021</v>
      </c>
      <c r="P3866" s="4" t="str">
        <f>TEXT(Table1[[#This Row],[Invoice Date]],"mmm")</f>
        <v>Apr</v>
      </c>
      <c r="Q3866" s="27">
        <f>WEEKNUM(Table1[[#This Row],[Invoice Date]]) + IF(YEAR(Table1[[#This Row],[Invoice Date]])=2021, 52, 0)</f>
        <v>69</v>
      </c>
    </row>
    <row r="3867" spans="2:17" ht="14.25" customHeight="1" x14ac:dyDescent="0.3">
      <c r="B3867" s="4" t="s">
        <v>25</v>
      </c>
      <c r="C3867" s="33">
        <v>1185733</v>
      </c>
      <c r="D3867" s="5">
        <v>44306</v>
      </c>
      <c r="E3867" s="4" t="s">
        <v>27</v>
      </c>
      <c r="F3867" s="4" t="s">
        <v>102</v>
      </c>
      <c r="G3867" s="4" t="s">
        <v>103</v>
      </c>
      <c r="H3867" s="6" t="s">
        <v>22</v>
      </c>
      <c r="I3867" s="7">
        <v>31</v>
      </c>
      <c r="J3867" s="8">
        <v>75</v>
      </c>
      <c r="K3867" s="9">
        <v>2325</v>
      </c>
      <c r="L3867" s="9">
        <v>860.25</v>
      </c>
      <c r="M3867" s="10">
        <v>0.37</v>
      </c>
      <c r="N3867" s="4" t="s">
        <v>24</v>
      </c>
      <c r="O3867" s="4" t="str">
        <f>TEXT(Table1[[#This Row],[Invoice Date]],"yyyy")</f>
        <v>2021</v>
      </c>
      <c r="P3867" s="4" t="str">
        <f>TEXT(Table1[[#This Row],[Invoice Date]],"mmm")</f>
        <v>Apr</v>
      </c>
      <c r="Q3867" s="27">
        <f>WEEKNUM(Table1[[#This Row],[Invoice Date]]) + IF(YEAR(Table1[[#This Row],[Invoice Date]])=2021, 52, 0)</f>
        <v>69</v>
      </c>
    </row>
    <row r="3868" spans="2:17" ht="14.25" customHeight="1" x14ac:dyDescent="0.3">
      <c r="B3868" s="4" t="s">
        <v>30</v>
      </c>
      <c r="C3868" s="34">
        <v>1128299</v>
      </c>
      <c r="D3868" s="5">
        <v>44306</v>
      </c>
      <c r="E3868" s="4" t="s">
        <v>27</v>
      </c>
      <c r="F3868" s="4" t="s">
        <v>104</v>
      </c>
      <c r="G3868" s="4" t="s">
        <v>105</v>
      </c>
      <c r="H3868" s="6" t="s">
        <v>23</v>
      </c>
      <c r="I3868" s="7">
        <v>22</v>
      </c>
      <c r="J3868" s="8">
        <v>111</v>
      </c>
      <c r="K3868" s="9">
        <v>2442</v>
      </c>
      <c r="L3868" s="9">
        <v>1050.0600000000002</v>
      </c>
      <c r="M3868" s="10">
        <v>0.43000000000000005</v>
      </c>
      <c r="N3868" s="4" t="s">
        <v>24</v>
      </c>
      <c r="O3868" s="4" t="str">
        <f>TEXT(Table1[[#This Row],[Invoice Date]],"yyyy")</f>
        <v>2021</v>
      </c>
      <c r="P3868" s="4" t="str">
        <f>TEXT(Table1[[#This Row],[Invoice Date]],"mmm")</f>
        <v>Apr</v>
      </c>
      <c r="Q3868" s="27">
        <f>WEEKNUM(Table1[[#This Row],[Invoice Date]]) + IF(YEAR(Table1[[#This Row],[Invoice Date]])=2021, 52, 0)</f>
        <v>69</v>
      </c>
    </row>
    <row r="3869" spans="2:17" ht="14.25" customHeight="1" x14ac:dyDescent="0.3">
      <c r="B3869" s="4" t="s">
        <v>30</v>
      </c>
      <c r="C3869" s="34">
        <v>1128299</v>
      </c>
      <c r="D3869" s="5">
        <v>44306</v>
      </c>
      <c r="E3869" s="4" t="s">
        <v>27</v>
      </c>
      <c r="F3869" s="4" t="s">
        <v>104</v>
      </c>
      <c r="G3869" s="4" t="s">
        <v>105</v>
      </c>
      <c r="H3869" s="6" t="s">
        <v>23</v>
      </c>
      <c r="I3869" s="7">
        <v>28</v>
      </c>
      <c r="J3869" s="8">
        <v>94</v>
      </c>
      <c r="K3869" s="9">
        <v>2632</v>
      </c>
      <c r="L3869" s="9">
        <v>1447.6000000000001</v>
      </c>
      <c r="M3869" s="10">
        <v>0.55000000000000004</v>
      </c>
      <c r="N3869" s="4" t="s">
        <v>83</v>
      </c>
      <c r="O3869" s="4" t="str">
        <f>TEXT(Table1[[#This Row],[Invoice Date]],"yyyy")</f>
        <v>2021</v>
      </c>
      <c r="P3869" s="4" t="str">
        <f>TEXT(Table1[[#This Row],[Invoice Date]],"mmm")</f>
        <v>Apr</v>
      </c>
      <c r="Q3869" s="27">
        <f>WEEKNUM(Table1[[#This Row],[Invoice Date]]) + IF(YEAR(Table1[[#This Row],[Invoice Date]])=2021, 52, 0)</f>
        <v>69</v>
      </c>
    </row>
    <row r="3870" spans="2:17" ht="14.25" customHeight="1" x14ac:dyDescent="0.3">
      <c r="B3870" s="4" t="s">
        <v>25</v>
      </c>
      <c r="C3870" s="33">
        <v>1185733</v>
      </c>
      <c r="D3870" s="5">
        <v>44306</v>
      </c>
      <c r="E3870" s="4" t="s">
        <v>27</v>
      </c>
      <c r="F3870" s="4" t="s">
        <v>102</v>
      </c>
      <c r="G3870" s="4" t="s">
        <v>103</v>
      </c>
      <c r="H3870" s="6" t="s">
        <v>22</v>
      </c>
      <c r="I3870" s="7">
        <v>37</v>
      </c>
      <c r="J3870" s="8">
        <v>73</v>
      </c>
      <c r="K3870" s="9">
        <v>2701</v>
      </c>
      <c r="L3870" s="9">
        <v>1296.48</v>
      </c>
      <c r="M3870" s="10">
        <v>0.48</v>
      </c>
      <c r="N3870" s="4" t="s">
        <v>83</v>
      </c>
      <c r="O3870" s="4" t="str">
        <f>TEXT(Table1[[#This Row],[Invoice Date]],"yyyy")</f>
        <v>2021</v>
      </c>
      <c r="P3870" s="4" t="str">
        <f>TEXT(Table1[[#This Row],[Invoice Date]],"mmm")</f>
        <v>Apr</v>
      </c>
      <c r="Q3870" s="27">
        <f>WEEKNUM(Table1[[#This Row],[Invoice Date]]) + IF(YEAR(Table1[[#This Row],[Invoice Date]])=2021, 52, 0)</f>
        <v>69</v>
      </c>
    </row>
    <row r="3871" spans="2:17" ht="14.25" customHeight="1" x14ac:dyDescent="0.3">
      <c r="B3871" s="4" t="s">
        <v>25</v>
      </c>
      <c r="C3871" s="33">
        <v>1185733</v>
      </c>
      <c r="D3871" s="5">
        <v>44306</v>
      </c>
      <c r="E3871" s="4" t="s">
        <v>27</v>
      </c>
      <c r="F3871" s="4" t="s">
        <v>102</v>
      </c>
      <c r="G3871" s="4" t="s">
        <v>103</v>
      </c>
      <c r="H3871" s="6" t="s">
        <v>23</v>
      </c>
      <c r="I3871" s="7">
        <v>24</v>
      </c>
      <c r="J3871" s="8">
        <v>120</v>
      </c>
      <c r="K3871" s="9">
        <v>2880</v>
      </c>
      <c r="L3871" s="9">
        <v>1267.2</v>
      </c>
      <c r="M3871" s="10">
        <v>0.44</v>
      </c>
      <c r="N3871" s="4" t="s">
        <v>24</v>
      </c>
      <c r="O3871" s="4" t="str">
        <f>TEXT(Table1[[#This Row],[Invoice Date]],"yyyy")</f>
        <v>2021</v>
      </c>
      <c r="P3871" s="4" t="str">
        <f>TEXT(Table1[[#This Row],[Invoice Date]],"mmm")</f>
        <v>Apr</v>
      </c>
      <c r="Q3871" s="27">
        <f>WEEKNUM(Table1[[#This Row],[Invoice Date]]) + IF(YEAR(Table1[[#This Row],[Invoice Date]])=2021, 52, 0)</f>
        <v>69</v>
      </c>
    </row>
    <row r="3872" spans="2:17" ht="14.25" customHeight="1" x14ac:dyDescent="0.3">
      <c r="B3872" s="4" t="s">
        <v>25</v>
      </c>
      <c r="C3872" s="33">
        <v>1185733</v>
      </c>
      <c r="D3872" s="5">
        <v>44306</v>
      </c>
      <c r="E3872" s="4" t="s">
        <v>27</v>
      </c>
      <c r="F3872" s="4" t="s">
        <v>102</v>
      </c>
      <c r="G3872" s="4" t="s">
        <v>103</v>
      </c>
      <c r="H3872" s="6" t="s">
        <v>23</v>
      </c>
      <c r="I3872" s="7">
        <v>28</v>
      </c>
      <c r="J3872" s="8">
        <v>116</v>
      </c>
      <c r="K3872" s="9">
        <v>3248</v>
      </c>
      <c r="L3872" s="9">
        <v>1656.48</v>
      </c>
      <c r="M3872" s="10">
        <v>0.51</v>
      </c>
      <c r="N3872" s="4" t="s">
        <v>83</v>
      </c>
      <c r="O3872" s="4" t="str">
        <f>TEXT(Table1[[#This Row],[Invoice Date]],"yyyy")</f>
        <v>2021</v>
      </c>
      <c r="P3872" s="4" t="str">
        <f>TEXT(Table1[[#This Row],[Invoice Date]],"mmm")</f>
        <v>Apr</v>
      </c>
      <c r="Q3872" s="27">
        <f>WEEKNUM(Table1[[#This Row],[Invoice Date]]) + IF(YEAR(Table1[[#This Row],[Invoice Date]])=2021, 52, 0)</f>
        <v>69</v>
      </c>
    </row>
    <row r="3873" spans="2:17" ht="14.25" customHeight="1" x14ac:dyDescent="0.3">
      <c r="B3873" s="4" t="s">
        <v>30</v>
      </c>
      <c r="C3873" s="34">
        <v>1128299</v>
      </c>
      <c r="D3873" s="5">
        <v>44306</v>
      </c>
      <c r="E3873" s="4" t="s">
        <v>27</v>
      </c>
      <c r="F3873" s="4" t="s">
        <v>104</v>
      </c>
      <c r="G3873" s="4" t="s">
        <v>105</v>
      </c>
      <c r="H3873" s="6" t="s">
        <v>17</v>
      </c>
      <c r="I3873" s="7">
        <v>24</v>
      </c>
      <c r="J3873" s="8">
        <v>152</v>
      </c>
      <c r="K3873" s="9">
        <v>3648</v>
      </c>
      <c r="L3873" s="9">
        <v>1933.44</v>
      </c>
      <c r="M3873" s="10">
        <v>0.53</v>
      </c>
      <c r="N3873" s="4" t="s">
        <v>83</v>
      </c>
      <c r="O3873" s="4" t="str">
        <f>TEXT(Table1[[#This Row],[Invoice Date]],"yyyy")</f>
        <v>2021</v>
      </c>
      <c r="P3873" s="4" t="str">
        <f>TEXT(Table1[[#This Row],[Invoice Date]],"mmm")</f>
        <v>Apr</v>
      </c>
      <c r="Q3873" s="27">
        <f>WEEKNUM(Table1[[#This Row],[Invoice Date]]) + IF(YEAR(Table1[[#This Row],[Invoice Date]])=2021, 52, 0)</f>
        <v>69</v>
      </c>
    </row>
    <row r="3874" spans="2:17" ht="14.25" customHeight="1" x14ac:dyDescent="0.3">
      <c r="B3874" s="4" t="s">
        <v>30</v>
      </c>
      <c r="C3874" s="34">
        <v>1128299</v>
      </c>
      <c r="D3874" s="5">
        <v>44306</v>
      </c>
      <c r="E3874" s="4" t="s">
        <v>27</v>
      </c>
      <c r="F3874" s="4" t="s">
        <v>104</v>
      </c>
      <c r="G3874" s="4" t="s">
        <v>105</v>
      </c>
      <c r="H3874" s="6" t="s">
        <v>17</v>
      </c>
      <c r="I3874" s="7">
        <v>20</v>
      </c>
      <c r="J3874" s="8">
        <v>184</v>
      </c>
      <c r="K3874" s="9">
        <v>3680</v>
      </c>
      <c r="L3874" s="9">
        <v>1692.8000000000002</v>
      </c>
      <c r="M3874" s="10">
        <v>0.46</v>
      </c>
      <c r="N3874" s="4" t="s">
        <v>24</v>
      </c>
      <c r="O3874" s="4" t="str">
        <f>TEXT(Table1[[#This Row],[Invoice Date]],"yyyy")</f>
        <v>2021</v>
      </c>
      <c r="P3874" s="4" t="str">
        <f>TEXT(Table1[[#This Row],[Invoice Date]],"mmm")</f>
        <v>Apr</v>
      </c>
      <c r="Q3874" s="27">
        <f>WEEKNUM(Table1[[#This Row],[Invoice Date]]) + IF(YEAR(Table1[[#This Row],[Invoice Date]])=2021, 52, 0)</f>
        <v>69</v>
      </c>
    </row>
    <row r="3875" spans="2:17" ht="14.25" customHeight="1" x14ac:dyDescent="0.3">
      <c r="B3875" s="4" t="s">
        <v>25</v>
      </c>
      <c r="C3875" s="33">
        <v>1185733</v>
      </c>
      <c r="D3875" s="5">
        <v>44306</v>
      </c>
      <c r="E3875" s="4" t="s">
        <v>27</v>
      </c>
      <c r="F3875" s="4" t="s">
        <v>102</v>
      </c>
      <c r="G3875" s="4" t="s">
        <v>103</v>
      </c>
      <c r="H3875" s="6" t="s">
        <v>17</v>
      </c>
      <c r="I3875" s="7">
        <v>19</v>
      </c>
      <c r="J3875" s="8">
        <v>204</v>
      </c>
      <c r="K3875" s="9">
        <v>3876</v>
      </c>
      <c r="L3875" s="9">
        <v>1744.2</v>
      </c>
      <c r="M3875" s="10">
        <v>0.45</v>
      </c>
      <c r="N3875" s="4" t="s">
        <v>24</v>
      </c>
      <c r="O3875" s="4" t="str">
        <f>TEXT(Table1[[#This Row],[Invoice Date]],"yyyy")</f>
        <v>2021</v>
      </c>
      <c r="P3875" s="4" t="str">
        <f>TEXT(Table1[[#This Row],[Invoice Date]],"mmm")</f>
        <v>Apr</v>
      </c>
      <c r="Q3875" s="27">
        <f>WEEKNUM(Table1[[#This Row],[Invoice Date]]) + IF(YEAR(Table1[[#This Row],[Invoice Date]])=2021, 52, 0)</f>
        <v>69</v>
      </c>
    </row>
    <row r="3876" spans="2:17" ht="14.25" customHeight="1" x14ac:dyDescent="0.3">
      <c r="B3876" s="4" t="s">
        <v>25</v>
      </c>
      <c r="C3876" s="33">
        <v>1185733</v>
      </c>
      <c r="D3876" s="5">
        <v>44306</v>
      </c>
      <c r="E3876" s="4" t="s">
        <v>27</v>
      </c>
      <c r="F3876" s="4" t="s">
        <v>102</v>
      </c>
      <c r="G3876" s="4" t="s">
        <v>103</v>
      </c>
      <c r="H3876" s="6" t="s">
        <v>17</v>
      </c>
      <c r="I3876" s="7">
        <v>23</v>
      </c>
      <c r="J3876" s="8">
        <v>174</v>
      </c>
      <c r="K3876" s="9">
        <v>4002</v>
      </c>
      <c r="L3876" s="9">
        <v>2161.08</v>
      </c>
      <c r="M3876" s="10">
        <v>0.54</v>
      </c>
      <c r="N3876" s="4" t="s">
        <v>83</v>
      </c>
      <c r="O3876" s="4" t="str">
        <f>TEXT(Table1[[#This Row],[Invoice Date]],"yyyy")</f>
        <v>2021</v>
      </c>
      <c r="P3876" s="4" t="str">
        <f>TEXT(Table1[[#This Row],[Invoice Date]],"mmm")</f>
        <v>Apr</v>
      </c>
      <c r="Q3876" s="27">
        <f>WEEKNUM(Table1[[#This Row],[Invoice Date]]) + IF(YEAR(Table1[[#This Row],[Invoice Date]])=2021, 52, 0)</f>
        <v>69</v>
      </c>
    </row>
    <row r="3877" spans="2:17" ht="14.25" customHeight="1" x14ac:dyDescent="0.3">
      <c r="B3877" s="4" t="s">
        <v>34</v>
      </c>
      <c r="C3877" s="33">
        <v>1189833</v>
      </c>
      <c r="D3877" s="5">
        <v>44306</v>
      </c>
      <c r="E3877" s="4" t="s">
        <v>31</v>
      </c>
      <c r="F3877" s="4" t="s">
        <v>32</v>
      </c>
      <c r="G3877" s="4" t="s">
        <v>35</v>
      </c>
      <c r="H3877" s="6" t="s">
        <v>19</v>
      </c>
      <c r="I3877" s="7">
        <v>35</v>
      </c>
      <c r="J3877" s="8">
        <v>225</v>
      </c>
      <c r="K3877" s="9">
        <v>7875</v>
      </c>
      <c r="L3877" s="9">
        <v>2362.5</v>
      </c>
      <c r="M3877" s="10">
        <v>0.3</v>
      </c>
      <c r="N3877" s="4" t="s">
        <v>24</v>
      </c>
      <c r="O3877" s="4" t="str">
        <f>TEXT(Table1[[#This Row],[Invoice Date]],"yyyy")</f>
        <v>2021</v>
      </c>
      <c r="P3877" s="4" t="str">
        <f>TEXT(Table1[[#This Row],[Invoice Date]],"mmm")</f>
        <v>Apr</v>
      </c>
      <c r="Q3877" s="27">
        <f>WEEKNUM(Table1[[#This Row],[Invoice Date]]) + IF(YEAR(Table1[[#This Row],[Invoice Date]])=2021, 52, 0)</f>
        <v>69</v>
      </c>
    </row>
    <row r="3878" spans="2:17" ht="14.25" customHeight="1" x14ac:dyDescent="0.3">
      <c r="B3878" s="4" t="s">
        <v>26</v>
      </c>
      <c r="C3878" s="33">
        <v>1197831</v>
      </c>
      <c r="D3878" s="5">
        <v>44306</v>
      </c>
      <c r="E3878" s="4" t="s">
        <v>27</v>
      </c>
      <c r="F3878" s="4" t="s">
        <v>55</v>
      </c>
      <c r="G3878" s="4" t="s">
        <v>56</v>
      </c>
      <c r="H3878" s="6" t="s">
        <v>23</v>
      </c>
      <c r="I3878" s="7">
        <v>38</v>
      </c>
      <c r="J3878" s="8">
        <v>272</v>
      </c>
      <c r="K3878" s="9">
        <v>10336</v>
      </c>
      <c r="L3878" s="9">
        <v>6408.3200000000015</v>
      </c>
      <c r="M3878" s="10">
        <v>0.62000000000000011</v>
      </c>
      <c r="N3878" s="4" t="s">
        <v>24</v>
      </c>
      <c r="O3878" s="4" t="str">
        <f>TEXT(Table1[[#This Row],[Invoice Date]],"yyyy")</f>
        <v>2021</v>
      </c>
      <c r="P3878" s="4" t="str">
        <f>TEXT(Table1[[#This Row],[Invoice Date]],"mmm")</f>
        <v>Apr</v>
      </c>
      <c r="Q3878" s="27">
        <f>WEEKNUM(Table1[[#This Row],[Invoice Date]]) + IF(YEAR(Table1[[#This Row],[Invoice Date]])=2021, 52, 0)</f>
        <v>69</v>
      </c>
    </row>
    <row r="3879" spans="2:17" ht="14.25" customHeight="1" x14ac:dyDescent="0.3">
      <c r="B3879" s="4" t="s">
        <v>34</v>
      </c>
      <c r="C3879" s="33">
        <v>1189833</v>
      </c>
      <c r="D3879" s="5">
        <v>44306</v>
      </c>
      <c r="E3879" s="4" t="s">
        <v>31</v>
      </c>
      <c r="F3879" s="4" t="s">
        <v>32</v>
      </c>
      <c r="G3879" s="4" t="s">
        <v>35</v>
      </c>
      <c r="H3879" s="6" t="s">
        <v>19</v>
      </c>
      <c r="I3879" s="7">
        <v>47</v>
      </c>
      <c r="J3879" s="8">
        <v>225</v>
      </c>
      <c r="K3879" s="9">
        <v>10575</v>
      </c>
      <c r="L3879" s="9">
        <v>3701.2499999999995</v>
      </c>
      <c r="M3879" s="10">
        <v>0.35</v>
      </c>
      <c r="N3879" s="4" t="s">
        <v>83</v>
      </c>
      <c r="O3879" s="4" t="str">
        <f>TEXT(Table1[[#This Row],[Invoice Date]],"yyyy")</f>
        <v>2021</v>
      </c>
      <c r="P3879" s="4" t="str">
        <f>TEXT(Table1[[#This Row],[Invoice Date]],"mmm")</f>
        <v>Apr</v>
      </c>
      <c r="Q3879" s="27">
        <f>WEEKNUM(Table1[[#This Row],[Invoice Date]]) + IF(YEAR(Table1[[#This Row],[Invoice Date]])=2021, 52, 0)</f>
        <v>69</v>
      </c>
    </row>
    <row r="3880" spans="2:17" ht="14.25" customHeight="1" x14ac:dyDescent="0.3">
      <c r="B3880" s="4" t="s">
        <v>26</v>
      </c>
      <c r="C3880" s="33">
        <v>1197831</v>
      </c>
      <c r="D3880" s="5">
        <v>44306</v>
      </c>
      <c r="E3880" s="4" t="s">
        <v>27</v>
      </c>
      <c r="F3880" s="4" t="s">
        <v>55</v>
      </c>
      <c r="G3880" s="4" t="s">
        <v>56</v>
      </c>
      <c r="H3880" s="6" t="s">
        <v>23</v>
      </c>
      <c r="I3880" s="7">
        <v>52</v>
      </c>
      <c r="J3880" s="8">
        <v>223</v>
      </c>
      <c r="K3880" s="9">
        <v>11596</v>
      </c>
      <c r="L3880" s="9">
        <v>8117.2000000000007</v>
      </c>
      <c r="M3880" s="10">
        <v>0.70000000000000007</v>
      </c>
      <c r="N3880" s="4" t="s">
        <v>83</v>
      </c>
      <c r="O3880" s="4" t="str">
        <f>TEXT(Table1[[#This Row],[Invoice Date]],"yyyy")</f>
        <v>2021</v>
      </c>
      <c r="P3880" s="4" t="str">
        <f>TEXT(Table1[[#This Row],[Invoice Date]],"mmm")</f>
        <v>Apr</v>
      </c>
      <c r="Q3880" s="27">
        <f>WEEKNUM(Table1[[#This Row],[Invoice Date]]) + IF(YEAR(Table1[[#This Row],[Invoice Date]])=2021, 52, 0)</f>
        <v>69</v>
      </c>
    </row>
    <row r="3881" spans="2:17" ht="14.25" customHeight="1" x14ac:dyDescent="0.3">
      <c r="B3881" s="4" t="s">
        <v>30</v>
      </c>
      <c r="C3881" s="34">
        <v>1128299</v>
      </c>
      <c r="D3881" s="5">
        <v>44306</v>
      </c>
      <c r="E3881" s="4" t="s">
        <v>27</v>
      </c>
      <c r="F3881" s="4" t="s">
        <v>104</v>
      </c>
      <c r="G3881" s="4" t="s">
        <v>105</v>
      </c>
      <c r="H3881" s="6" t="s">
        <v>21</v>
      </c>
      <c r="I3881" s="7">
        <v>19.999999999999996</v>
      </c>
      <c r="J3881" s="8">
        <v>150</v>
      </c>
      <c r="K3881" s="9">
        <v>29999.999999999996</v>
      </c>
      <c r="L3881" s="9">
        <v>12000</v>
      </c>
      <c r="M3881" s="10">
        <v>0.4</v>
      </c>
      <c r="N3881" s="4" t="s">
        <v>83</v>
      </c>
      <c r="O3881" s="4" t="str">
        <f>TEXT(Table1[[#This Row],[Invoice Date]],"yyyy")</f>
        <v>2021</v>
      </c>
      <c r="P3881" s="4" t="str">
        <f>TEXT(Table1[[#This Row],[Invoice Date]],"mmm")</f>
        <v>Apr</v>
      </c>
      <c r="Q3881" s="27">
        <f>WEEKNUM(Table1[[#This Row],[Invoice Date]]) + IF(YEAR(Table1[[#This Row],[Invoice Date]])=2021, 52, 0)</f>
        <v>69</v>
      </c>
    </row>
    <row r="3882" spans="2:17" ht="14.25" customHeight="1" x14ac:dyDescent="0.3">
      <c r="B3882" s="4" t="s">
        <v>30</v>
      </c>
      <c r="C3882" s="34">
        <v>1128299</v>
      </c>
      <c r="D3882" s="5">
        <v>44306</v>
      </c>
      <c r="E3882" s="4" t="s">
        <v>27</v>
      </c>
      <c r="F3882" s="4" t="s">
        <v>104</v>
      </c>
      <c r="G3882" s="4" t="s">
        <v>105</v>
      </c>
      <c r="H3882" s="6" t="s">
        <v>20</v>
      </c>
      <c r="I3882" s="7">
        <v>15.000000000000002</v>
      </c>
      <c r="J3882" s="8">
        <v>225</v>
      </c>
      <c r="K3882" s="9">
        <v>33750.000000000007</v>
      </c>
      <c r="L3882" s="9">
        <v>13500.000000000004</v>
      </c>
      <c r="M3882" s="10">
        <v>0.4</v>
      </c>
      <c r="N3882" s="4" t="s">
        <v>83</v>
      </c>
      <c r="O3882" s="4" t="str">
        <f>TEXT(Table1[[#This Row],[Invoice Date]],"yyyy")</f>
        <v>2021</v>
      </c>
      <c r="P3882" s="4" t="str">
        <f>TEXT(Table1[[#This Row],[Invoice Date]],"mmm")</f>
        <v>Apr</v>
      </c>
      <c r="Q3882" s="27">
        <f>WEEKNUM(Table1[[#This Row],[Invoice Date]]) + IF(YEAR(Table1[[#This Row],[Invoice Date]])=2021, 52, 0)</f>
        <v>69</v>
      </c>
    </row>
    <row r="3883" spans="2:17" ht="14.25" customHeight="1" x14ac:dyDescent="0.3">
      <c r="B3883" s="4" t="s">
        <v>25</v>
      </c>
      <c r="C3883" s="33">
        <v>1185733</v>
      </c>
      <c r="D3883" s="5">
        <v>44306</v>
      </c>
      <c r="E3883" s="4" t="s">
        <v>27</v>
      </c>
      <c r="F3883" s="4" t="s">
        <v>102</v>
      </c>
      <c r="G3883" s="4" t="s">
        <v>103</v>
      </c>
      <c r="H3883" s="6" t="s">
        <v>21</v>
      </c>
      <c r="I3883" s="7">
        <v>19.999999999999996</v>
      </c>
      <c r="J3883" s="8">
        <v>225</v>
      </c>
      <c r="K3883" s="9">
        <v>44999.999999999993</v>
      </c>
      <c r="L3883" s="9">
        <v>17999.999999999996</v>
      </c>
      <c r="M3883" s="10">
        <v>0.4</v>
      </c>
      <c r="N3883" s="4" t="s">
        <v>83</v>
      </c>
      <c r="O3883" s="4" t="str">
        <f>TEXT(Table1[[#This Row],[Invoice Date]],"yyyy")</f>
        <v>2021</v>
      </c>
      <c r="P3883" s="4" t="str">
        <f>TEXT(Table1[[#This Row],[Invoice Date]],"mmm")</f>
        <v>Apr</v>
      </c>
      <c r="Q3883" s="27">
        <f>WEEKNUM(Table1[[#This Row],[Invoice Date]]) + IF(YEAR(Table1[[#This Row],[Invoice Date]])=2021, 52, 0)</f>
        <v>69</v>
      </c>
    </row>
    <row r="3884" spans="2:17" ht="14.25" customHeight="1" x14ac:dyDescent="0.3">
      <c r="B3884" s="4" t="s">
        <v>25</v>
      </c>
      <c r="C3884" s="33">
        <v>1185733</v>
      </c>
      <c r="D3884" s="5">
        <v>44306</v>
      </c>
      <c r="E3884" s="4" t="s">
        <v>27</v>
      </c>
      <c r="F3884" s="4" t="s">
        <v>102</v>
      </c>
      <c r="G3884" s="4" t="s">
        <v>103</v>
      </c>
      <c r="H3884" s="6" t="s">
        <v>20</v>
      </c>
      <c r="I3884" s="7">
        <v>15.000000000000002</v>
      </c>
      <c r="J3884" s="8">
        <v>300</v>
      </c>
      <c r="K3884" s="9">
        <v>45000.000000000007</v>
      </c>
      <c r="L3884" s="9">
        <v>18000.000000000004</v>
      </c>
      <c r="M3884" s="10">
        <v>0.4</v>
      </c>
      <c r="N3884" s="4" t="s">
        <v>83</v>
      </c>
      <c r="O3884" s="4" t="str">
        <f>TEXT(Table1[[#This Row],[Invoice Date]],"yyyy")</f>
        <v>2021</v>
      </c>
      <c r="P3884" s="4" t="str">
        <f>TEXT(Table1[[#This Row],[Invoice Date]],"mmm")</f>
        <v>Apr</v>
      </c>
      <c r="Q3884" s="27">
        <f>WEEKNUM(Table1[[#This Row],[Invoice Date]]) + IF(YEAR(Table1[[#This Row],[Invoice Date]])=2021, 52, 0)</f>
        <v>69</v>
      </c>
    </row>
    <row r="3885" spans="2:17" ht="14.25" customHeight="1" x14ac:dyDescent="0.3">
      <c r="B3885" s="4" t="s">
        <v>30</v>
      </c>
      <c r="C3885" s="34">
        <v>1128299</v>
      </c>
      <c r="D3885" s="5">
        <v>44306</v>
      </c>
      <c r="E3885" s="4" t="s">
        <v>27</v>
      </c>
      <c r="F3885" s="4" t="s">
        <v>104</v>
      </c>
      <c r="G3885" s="4" t="s">
        <v>105</v>
      </c>
      <c r="H3885" s="6" t="s">
        <v>19</v>
      </c>
      <c r="I3885" s="7">
        <v>25</v>
      </c>
      <c r="J3885" s="8">
        <v>225</v>
      </c>
      <c r="K3885" s="9">
        <v>56250</v>
      </c>
      <c r="L3885" s="9">
        <v>19687.5</v>
      </c>
      <c r="M3885" s="10">
        <v>0.35</v>
      </c>
      <c r="N3885" s="4" t="s">
        <v>83</v>
      </c>
      <c r="O3885" s="4" t="str">
        <f>TEXT(Table1[[#This Row],[Invoice Date]],"yyyy")</f>
        <v>2021</v>
      </c>
      <c r="P3885" s="4" t="str">
        <f>TEXT(Table1[[#This Row],[Invoice Date]],"mmm")</f>
        <v>Apr</v>
      </c>
      <c r="Q3885" s="27">
        <f>WEEKNUM(Table1[[#This Row],[Invoice Date]]) + IF(YEAR(Table1[[#This Row],[Invoice Date]])=2021, 52, 0)</f>
        <v>69</v>
      </c>
    </row>
    <row r="3886" spans="2:17" ht="14.25" customHeight="1" x14ac:dyDescent="0.3">
      <c r="B3886" s="4" t="s">
        <v>30</v>
      </c>
      <c r="C3886" s="34">
        <v>1128299</v>
      </c>
      <c r="D3886" s="5">
        <v>44306</v>
      </c>
      <c r="E3886" s="4" t="s">
        <v>27</v>
      </c>
      <c r="F3886" s="4" t="s">
        <v>104</v>
      </c>
      <c r="G3886" s="4" t="s">
        <v>105</v>
      </c>
      <c r="H3886" s="6" t="s">
        <v>22</v>
      </c>
      <c r="I3886" s="7">
        <v>40</v>
      </c>
      <c r="J3886" s="8">
        <v>175</v>
      </c>
      <c r="K3886" s="9">
        <v>70000</v>
      </c>
      <c r="L3886" s="9">
        <v>24500</v>
      </c>
      <c r="M3886" s="10">
        <v>0.35</v>
      </c>
      <c r="N3886" s="4" t="s">
        <v>83</v>
      </c>
      <c r="O3886" s="4" t="str">
        <f>TEXT(Table1[[#This Row],[Invoice Date]],"yyyy")</f>
        <v>2021</v>
      </c>
      <c r="P3886" s="4" t="str">
        <f>TEXT(Table1[[#This Row],[Invoice Date]],"mmm")</f>
        <v>Apr</v>
      </c>
      <c r="Q3886" s="27">
        <f>WEEKNUM(Table1[[#This Row],[Invoice Date]]) + IF(YEAR(Table1[[#This Row],[Invoice Date]])=2021, 52, 0)</f>
        <v>69</v>
      </c>
    </row>
    <row r="3887" spans="2:17" ht="14.25" customHeight="1" x14ac:dyDescent="0.3">
      <c r="B3887" s="4" t="s">
        <v>25</v>
      </c>
      <c r="C3887" s="33">
        <v>1185733</v>
      </c>
      <c r="D3887" s="5">
        <v>44306</v>
      </c>
      <c r="E3887" s="4" t="s">
        <v>27</v>
      </c>
      <c r="F3887" s="4" t="s">
        <v>102</v>
      </c>
      <c r="G3887" s="4" t="s">
        <v>103</v>
      </c>
      <c r="H3887" s="6" t="s">
        <v>19</v>
      </c>
      <c r="I3887" s="7">
        <v>25</v>
      </c>
      <c r="J3887" s="8">
        <v>300</v>
      </c>
      <c r="K3887" s="9">
        <v>75000</v>
      </c>
      <c r="L3887" s="9">
        <v>26250</v>
      </c>
      <c r="M3887" s="10">
        <v>0.35</v>
      </c>
      <c r="N3887" s="4" t="s">
        <v>83</v>
      </c>
      <c r="O3887" s="4" t="str">
        <f>TEXT(Table1[[#This Row],[Invoice Date]],"yyyy")</f>
        <v>2021</v>
      </c>
      <c r="P3887" s="4" t="str">
        <f>TEXT(Table1[[#This Row],[Invoice Date]],"mmm")</f>
        <v>Apr</v>
      </c>
      <c r="Q3887" s="27">
        <f>WEEKNUM(Table1[[#This Row],[Invoice Date]]) + IF(YEAR(Table1[[#This Row],[Invoice Date]])=2021, 52, 0)</f>
        <v>69</v>
      </c>
    </row>
    <row r="3888" spans="2:17" ht="14.25" customHeight="1" x14ac:dyDescent="0.3">
      <c r="B3888" s="4" t="s">
        <v>30</v>
      </c>
      <c r="C3888" s="34">
        <v>1128299</v>
      </c>
      <c r="D3888" s="5">
        <v>44306</v>
      </c>
      <c r="E3888" s="4" t="s">
        <v>27</v>
      </c>
      <c r="F3888" s="4" t="s">
        <v>104</v>
      </c>
      <c r="G3888" s="4" t="s">
        <v>105</v>
      </c>
      <c r="H3888" s="6" t="s">
        <v>23</v>
      </c>
      <c r="I3888" s="7">
        <v>30.000000000000004</v>
      </c>
      <c r="J3888" s="8">
        <v>325</v>
      </c>
      <c r="K3888" s="9">
        <v>97500.000000000015</v>
      </c>
      <c r="L3888" s="9">
        <v>39000.000000000007</v>
      </c>
      <c r="M3888" s="10">
        <v>0.4</v>
      </c>
      <c r="N3888" s="4" t="s">
        <v>83</v>
      </c>
      <c r="O3888" s="4" t="str">
        <f>TEXT(Table1[[#This Row],[Invoice Date]],"yyyy")</f>
        <v>2021</v>
      </c>
      <c r="P3888" s="4" t="str">
        <f>TEXT(Table1[[#This Row],[Invoice Date]],"mmm")</f>
        <v>Apr</v>
      </c>
      <c r="Q3888" s="27">
        <f>WEEKNUM(Table1[[#This Row],[Invoice Date]]) + IF(YEAR(Table1[[#This Row],[Invoice Date]])=2021, 52, 0)</f>
        <v>69</v>
      </c>
    </row>
    <row r="3889" spans="2:17" ht="14.25" customHeight="1" x14ac:dyDescent="0.3">
      <c r="B3889" s="4" t="s">
        <v>25</v>
      </c>
      <c r="C3889" s="33">
        <v>1185733</v>
      </c>
      <c r="D3889" s="5">
        <v>44306</v>
      </c>
      <c r="E3889" s="4" t="s">
        <v>27</v>
      </c>
      <c r="F3889" s="4" t="s">
        <v>102</v>
      </c>
      <c r="G3889" s="4" t="s">
        <v>103</v>
      </c>
      <c r="H3889" s="6" t="s">
        <v>22</v>
      </c>
      <c r="I3889" s="7">
        <v>40</v>
      </c>
      <c r="J3889" s="8">
        <v>250</v>
      </c>
      <c r="K3889" s="9">
        <v>100000</v>
      </c>
      <c r="L3889" s="9">
        <v>35000</v>
      </c>
      <c r="M3889" s="10">
        <v>0.35</v>
      </c>
      <c r="N3889" s="4" t="s">
        <v>83</v>
      </c>
      <c r="O3889" s="4" t="str">
        <f>TEXT(Table1[[#This Row],[Invoice Date]],"yyyy")</f>
        <v>2021</v>
      </c>
      <c r="P3889" s="4" t="str">
        <f>TEXT(Table1[[#This Row],[Invoice Date]],"mmm")</f>
        <v>Apr</v>
      </c>
      <c r="Q3889" s="27">
        <f>WEEKNUM(Table1[[#This Row],[Invoice Date]]) + IF(YEAR(Table1[[#This Row],[Invoice Date]])=2021, 52, 0)</f>
        <v>69</v>
      </c>
    </row>
    <row r="3890" spans="2:17" ht="14.25" customHeight="1" x14ac:dyDescent="0.3">
      <c r="B3890" s="4" t="s">
        <v>25</v>
      </c>
      <c r="C3890" s="33">
        <v>1185733</v>
      </c>
      <c r="D3890" s="5">
        <v>44306</v>
      </c>
      <c r="E3890" s="4" t="s">
        <v>27</v>
      </c>
      <c r="F3890" s="4" t="s">
        <v>102</v>
      </c>
      <c r="G3890" s="4" t="s">
        <v>103</v>
      </c>
      <c r="H3890" s="6" t="s">
        <v>23</v>
      </c>
      <c r="I3890" s="7">
        <v>30.000000000000004</v>
      </c>
      <c r="J3890" s="8">
        <v>400</v>
      </c>
      <c r="K3890" s="9">
        <v>120000.00000000001</v>
      </c>
      <c r="L3890" s="9">
        <v>48000.000000000007</v>
      </c>
      <c r="M3890" s="10">
        <v>0.4</v>
      </c>
      <c r="N3890" s="4" t="s">
        <v>83</v>
      </c>
      <c r="O3890" s="4" t="str">
        <f>TEXT(Table1[[#This Row],[Invoice Date]],"yyyy")</f>
        <v>2021</v>
      </c>
      <c r="P3890" s="4" t="str">
        <f>TEXT(Table1[[#This Row],[Invoice Date]],"mmm")</f>
        <v>Apr</v>
      </c>
      <c r="Q3890" s="27">
        <f>WEEKNUM(Table1[[#This Row],[Invoice Date]]) + IF(YEAR(Table1[[#This Row],[Invoice Date]])=2021, 52, 0)</f>
        <v>69</v>
      </c>
    </row>
    <row r="3891" spans="2:17" ht="14.25" customHeight="1" x14ac:dyDescent="0.3">
      <c r="B3891" s="4" t="s">
        <v>30</v>
      </c>
      <c r="C3891" s="34">
        <v>1128299</v>
      </c>
      <c r="D3891" s="5">
        <v>44306</v>
      </c>
      <c r="E3891" s="4" t="s">
        <v>27</v>
      </c>
      <c r="F3891" s="4" t="s">
        <v>104</v>
      </c>
      <c r="G3891" s="4" t="s">
        <v>105</v>
      </c>
      <c r="H3891" s="6" t="s">
        <v>17</v>
      </c>
      <c r="I3891" s="7">
        <v>25</v>
      </c>
      <c r="J3891" s="8">
        <v>525</v>
      </c>
      <c r="K3891" s="9">
        <v>131250</v>
      </c>
      <c r="L3891" s="9">
        <v>52500</v>
      </c>
      <c r="M3891" s="10">
        <v>0.4</v>
      </c>
      <c r="N3891" s="4" t="s">
        <v>83</v>
      </c>
      <c r="O3891" s="4" t="str">
        <f>TEXT(Table1[[#This Row],[Invoice Date]],"yyyy")</f>
        <v>2021</v>
      </c>
      <c r="P3891" s="4" t="str">
        <f>TEXT(Table1[[#This Row],[Invoice Date]],"mmm")</f>
        <v>Apr</v>
      </c>
      <c r="Q3891" s="27">
        <f>WEEKNUM(Table1[[#This Row],[Invoice Date]]) + IF(YEAR(Table1[[#This Row],[Invoice Date]])=2021, 52, 0)</f>
        <v>69</v>
      </c>
    </row>
    <row r="3892" spans="2:17" ht="14.25" customHeight="1" x14ac:dyDescent="0.3">
      <c r="B3892" s="4" t="s">
        <v>25</v>
      </c>
      <c r="C3892" s="33">
        <v>1185733</v>
      </c>
      <c r="D3892" s="5">
        <v>44306</v>
      </c>
      <c r="E3892" s="4" t="s">
        <v>27</v>
      </c>
      <c r="F3892" s="4" t="s">
        <v>102</v>
      </c>
      <c r="G3892" s="4" t="s">
        <v>103</v>
      </c>
      <c r="H3892" s="6" t="s">
        <v>17</v>
      </c>
      <c r="I3892" s="7">
        <v>25</v>
      </c>
      <c r="J3892" s="8">
        <v>600</v>
      </c>
      <c r="K3892" s="9">
        <v>150000</v>
      </c>
      <c r="L3892" s="9">
        <v>60000</v>
      </c>
      <c r="M3892" s="10">
        <v>0.4</v>
      </c>
      <c r="N3892" s="4" t="s">
        <v>83</v>
      </c>
      <c r="O3892" s="4" t="str">
        <f>TEXT(Table1[[#This Row],[Invoice Date]],"yyyy")</f>
        <v>2021</v>
      </c>
      <c r="P3892" s="4" t="str">
        <f>TEXT(Table1[[#This Row],[Invoice Date]],"mmm")</f>
        <v>Apr</v>
      </c>
      <c r="Q3892" s="27">
        <f>WEEKNUM(Table1[[#This Row],[Invoice Date]]) + IF(YEAR(Table1[[#This Row],[Invoice Date]])=2021, 52, 0)</f>
        <v>69</v>
      </c>
    </row>
    <row r="3893" spans="2:17" ht="14.25" customHeight="1" x14ac:dyDescent="0.3">
      <c r="B3893" s="4" t="s">
        <v>34</v>
      </c>
      <c r="C3893" s="33">
        <v>1189833</v>
      </c>
      <c r="D3893" s="5">
        <v>44306</v>
      </c>
      <c r="E3893" s="4" t="s">
        <v>31</v>
      </c>
      <c r="F3893" s="4" t="s">
        <v>32</v>
      </c>
      <c r="G3893" s="4" t="s">
        <v>35</v>
      </c>
      <c r="H3893" s="6" t="s">
        <v>19</v>
      </c>
      <c r="I3893" s="7">
        <v>50</v>
      </c>
      <c r="J3893" s="8">
        <v>750</v>
      </c>
      <c r="K3893" s="9">
        <v>375000</v>
      </c>
      <c r="L3893" s="9">
        <v>93750</v>
      </c>
      <c r="M3893" s="10">
        <v>0.25</v>
      </c>
      <c r="N3893" s="4" t="s">
        <v>24</v>
      </c>
      <c r="O3893" s="4" t="str">
        <f>TEXT(Table1[[#This Row],[Invoice Date]],"yyyy")</f>
        <v>2021</v>
      </c>
      <c r="P3893" s="4" t="str">
        <f>TEXT(Table1[[#This Row],[Invoice Date]],"mmm")</f>
        <v>Apr</v>
      </c>
      <c r="Q3893" s="27">
        <f>WEEKNUM(Table1[[#This Row],[Invoice Date]]) + IF(YEAR(Table1[[#This Row],[Invoice Date]])=2021, 52, 0)</f>
        <v>69</v>
      </c>
    </row>
    <row r="3894" spans="2:17" ht="14.25" customHeight="1" x14ac:dyDescent="0.3">
      <c r="B3894" s="4" t="s">
        <v>26</v>
      </c>
      <c r="C3894" s="33">
        <v>1197831</v>
      </c>
      <c r="D3894" s="5">
        <v>44306</v>
      </c>
      <c r="E3894" s="4" t="s">
        <v>27</v>
      </c>
      <c r="F3894" s="4" t="s">
        <v>55</v>
      </c>
      <c r="G3894" s="4" t="s">
        <v>56</v>
      </c>
      <c r="H3894" s="6" t="s">
        <v>23</v>
      </c>
      <c r="I3894" s="7">
        <v>54.999999999999993</v>
      </c>
      <c r="J3894" s="8">
        <v>825</v>
      </c>
      <c r="K3894" s="9">
        <v>453749.99999999994</v>
      </c>
      <c r="L3894" s="9">
        <v>272250</v>
      </c>
      <c r="M3894" s="10">
        <v>0.60000000000000009</v>
      </c>
      <c r="N3894" s="4" t="s">
        <v>24</v>
      </c>
      <c r="O3894" s="4" t="str">
        <f>TEXT(Table1[[#This Row],[Invoice Date]],"yyyy")</f>
        <v>2021</v>
      </c>
      <c r="P3894" s="4" t="str">
        <f>TEXT(Table1[[#This Row],[Invoice Date]],"mmm")</f>
        <v>Apr</v>
      </c>
      <c r="Q3894" s="27">
        <f>WEEKNUM(Table1[[#This Row],[Invoice Date]]) + IF(YEAR(Table1[[#This Row],[Invoice Date]])=2021, 52, 0)</f>
        <v>69</v>
      </c>
    </row>
    <row r="3895" spans="2:17" ht="14.25" customHeight="1" x14ac:dyDescent="0.3">
      <c r="B3895" s="4" t="s">
        <v>30</v>
      </c>
      <c r="C3895" s="34">
        <v>1128299</v>
      </c>
      <c r="D3895" s="5">
        <v>44307</v>
      </c>
      <c r="E3895" s="4" t="s">
        <v>15</v>
      </c>
      <c r="F3895" s="4" t="s">
        <v>119</v>
      </c>
      <c r="G3895" s="4" t="s">
        <v>120</v>
      </c>
      <c r="H3895" s="6" t="s">
        <v>21</v>
      </c>
      <c r="I3895" s="7">
        <v>27</v>
      </c>
      <c r="J3895" s="8">
        <v>13</v>
      </c>
      <c r="K3895" s="9">
        <v>351</v>
      </c>
      <c r="L3895" s="9">
        <v>164.97</v>
      </c>
      <c r="M3895" s="10">
        <v>0.47</v>
      </c>
      <c r="N3895" s="4" t="s">
        <v>83</v>
      </c>
      <c r="O3895" s="4" t="str">
        <f>TEXT(Table1[[#This Row],[Invoice Date]],"yyyy")</f>
        <v>2021</v>
      </c>
      <c r="P3895" s="4" t="str">
        <f>TEXT(Table1[[#This Row],[Invoice Date]],"mmm")</f>
        <v>Apr</v>
      </c>
      <c r="Q3895" s="27">
        <f>WEEKNUM(Table1[[#This Row],[Invoice Date]]) + IF(YEAR(Table1[[#This Row],[Invoice Date]])=2021, 52, 0)</f>
        <v>69</v>
      </c>
    </row>
    <row r="3896" spans="2:17" ht="14.25" customHeight="1" x14ac:dyDescent="0.3">
      <c r="B3896" s="4" t="s">
        <v>30</v>
      </c>
      <c r="C3896" s="34">
        <v>1128299</v>
      </c>
      <c r="D3896" s="5">
        <v>44307</v>
      </c>
      <c r="E3896" s="4" t="s">
        <v>15</v>
      </c>
      <c r="F3896" s="4" t="s">
        <v>119</v>
      </c>
      <c r="G3896" s="4" t="s">
        <v>120</v>
      </c>
      <c r="H3896" s="6" t="s">
        <v>22</v>
      </c>
      <c r="I3896" s="7">
        <v>41</v>
      </c>
      <c r="J3896" s="8">
        <v>15</v>
      </c>
      <c r="K3896" s="9">
        <v>615</v>
      </c>
      <c r="L3896" s="9">
        <v>276.75</v>
      </c>
      <c r="M3896" s="10">
        <v>0.44999999999999996</v>
      </c>
      <c r="N3896" s="4" t="s">
        <v>83</v>
      </c>
      <c r="O3896" s="4" t="str">
        <f>TEXT(Table1[[#This Row],[Invoice Date]],"yyyy")</f>
        <v>2021</v>
      </c>
      <c r="P3896" s="4" t="str">
        <f>TEXT(Table1[[#This Row],[Invoice Date]],"mmm")</f>
        <v>Apr</v>
      </c>
      <c r="Q3896" s="27">
        <f>WEEKNUM(Table1[[#This Row],[Invoice Date]]) + IF(YEAR(Table1[[#This Row],[Invoice Date]])=2021, 52, 0)</f>
        <v>69</v>
      </c>
    </row>
    <row r="3897" spans="2:17" ht="14.25" customHeight="1" x14ac:dyDescent="0.3">
      <c r="B3897" s="4" t="s">
        <v>30</v>
      </c>
      <c r="C3897" s="34">
        <v>1128299</v>
      </c>
      <c r="D3897" s="5">
        <v>44307</v>
      </c>
      <c r="E3897" s="4" t="s">
        <v>15</v>
      </c>
      <c r="F3897" s="4" t="s">
        <v>119</v>
      </c>
      <c r="G3897" s="4" t="s">
        <v>120</v>
      </c>
      <c r="H3897" s="6" t="s">
        <v>20</v>
      </c>
      <c r="I3897" s="7">
        <v>24</v>
      </c>
      <c r="J3897" s="8">
        <v>33</v>
      </c>
      <c r="K3897" s="9">
        <v>792</v>
      </c>
      <c r="L3897" s="9">
        <v>388.08</v>
      </c>
      <c r="M3897" s="10">
        <v>0.49</v>
      </c>
      <c r="N3897" s="4" t="s">
        <v>83</v>
      </c>
      <c r="O3897" s="4" t="str">
        <f>TEXT(Table1[[#This Row],[Invoice Date]],"yyyy")</f>
        <v>2021</v>
      </c>
      <c r="P3897" s="4" t="str">
        <f>TEXT(Table1[[#This Row],[Invoice Date]],"mmm")</f>
        <v>Apr</v>
      </c>
      <c r="Q3897" s="27">
        <f>WEEKNUM(Table1[[#This Row],[Invoice Date]]) + IF(YEAR(Table1[[#This Row],[Invoice Date]])=2021, 52, 0)</f>
        <v>69</v>
      </c>
    </row>
    <row r="3898" spans="2:17" ht="14.25" customHeight="1" x14ac:dyDescent="0.3">
      <c r="B3898" s="4" t="s">
        <v>30</v>
      </c>
      <c r="C3898" s="34">
        <v>1128299</v>
      </c>
      <c r="D3898" s="5">
        <v>44307</v>
      </c>
      <c r="E3898" s="4" t="s">
        <v>15</v>
      </c>
      <c r="F3898" s="4" t="s">
        <v>119</v>
      </c>
      <c r="G3898" s="4" t="s">
        <v>120</v>
      </c>
      <c r="H3898" s="6" t="s">
        <v>19</v>
      </c>
      <c r="I3898" s="7">
        <v>32</v>
      </c>
      <c r="J3898" s="8">
        <v>31</v>
      </c>
      <c r="K3898" s="9">
        <v>992</v>
      </c>
      <c r="L3898" s="9">
        <v>466.23999999999995</v>
      </c>
      <c r="M3898" s="10">
        <v>0.47</v>
      </c>
      <c r="N3898" s="4" t="s">
        <v>83</v>
      </c>
      <c r="O3898" s="4" t="str">
        <f>TEXT(Table1[[#This Row],[Invoice Date]],"yyyy")</f>
        <v>2021</v>
      </c>
      <c r="P3898" s="4" t="str">
        <f>TEXT(Table1[[#This Row],[Invoice Date]],"mmm")</f>
        <v>Apr</v>
      </c>
      <c r="Q3898" s="27">
        <f>WEEKNUM(Table1[[#This Row],[Invoice Date]]) + IF(YEAR(Table1[[#This Row],[Invoice Date]])=2021, 52, 0)</f>
        <v>69</v>
      </c>
    </row>
    <row r="3899" spans="2:17" ht="14.25" customHeight="1" x14ac:dyDescent="0.3">
      <c r="B3899" s="4" t="s">
        <v>30</v>
      </c>
      <c r="C3899" s="34">
        <v>1128299</v>
      </c>
      <c r="D3899" s="5">
        <v>44307</v>
      </c>
      <c r="E3899" s="4" t="s">
        <v>15</v>
      </c>
      <c r="F3899" s="4" t="s">
        <v>119</v>
      </c>
      <c r="G3899" s="4" t="s">
        <v>120</v>
      </c>
      <c r="H3899" s="6" t="s">
        <v>23</v>
      </c>
      <c r="I3899" s="7">
        <v>32</v>
      </c>
      <c r="J3899" s="8">
        <v>52</v>
      </c>
      <c r="K3899" s="9">
        <v>1664</v>
      </c>
      <c r="L3899" s="9">
        <v>732.16</v>
      </c>
      <c r="M3899" s="10">
        <v>0.44</v>
      </c>
      <c r="N3899" s="4" t="s">
        <v>83</v>
      </c>
      <c r="O3899" s="4" t="str">
        <f>TEXT(Table1[[#This Row],[Invoice Date]],"yyyy")</f>
        <v>2021</v>
      </c>
      <c r="P3899" s="4" t="str">
        <f>TEXT(Table1[[#This Row],[Invoice Date]],"mmm")</f>
        <v>Apr</v>
      </c>
      <c r="Q3899" s="27">
        <f>WEEKNUM(Table1[[#This Row],[Invoice Date]]) + IF(YEAR(Table1[[#This Row],[Invoice Date]])=2021, 52, 0)</f>
        <v>69</v>
      </c>
    </row>
    <row r="3900" spans="2:17" ht="14.25" customHeight="1" x14ac:dyDescent="0.3">
      <c r="B3900" s="4" t="s">
        <v>61</v>
      </c>
      <c r="C3900" s="33">
        <v>1185731</v>
      </c>
      <c r="D3900" s="5">
        <v>44307</v>
      </c>
      <c r="E3900" s="4" t="s">
        <v>31</v>
      </c>
      <c r="F3900" s="4" t="s">
        <v>64</v>
      </c>
      <c r="G3900" s="4" t="s">
        <v>65</v>
      </c>
      <c r="H3900" s="6" t="s">
        <v>21</v>
      </c>
      <c r="I3900" s="7">
        <v>47</v>
      </c>
      <c r="J3900" s="8">
        <v>44</v>
      </c>
      <c r="K3900" s="9">
        <v>2068</v>
      </c>
      <c r="L3900" s="9">
        <v>765.16</v>
      </c>
      <c r="M3900" s="10">
        <v>0.37</v>
      </c>
      <c r="N3900" s="4" t="s">
        <v>83</v>
      </c>
      <c r="O3900" s="4" t="str">
        <f>TEXT(Table1[[#This Row],[Invoice Date]],"yyyy")</f>
        <v>2021</v>
      </c>
      <c r="P3900" s="4" t="str">
        <f>TEXT(Table1[[#This Row],[Invoice Date]],"mmm")</f>
        <v>Apr</v>
      </c>
      <c r="Q3900" s="27">
        <f>WEEKNUM(Table1[[#This Row],[Invoice Date]]) + IF(YEAR(Table1[[#This Row],[Invoice Date]])=2021, 52, 0)</f>
        <v>69</v>
      </c>
    </row>
    <row r="3901" spans="2:17" ht="14.25" customHeight="1" x14ac:dyDescent="0.3">
      <c r="B3901" s="4" t="s">
        <v>61</v>
      </c>
      <c r="C3901" s="33">
        <v>1185731</v>
      </c>
      <c r="D3901" s="5">
        <v>44307</v>
      </c>
      <c r="E3901" s="4" t="s">
        <v>31</v>
      </c>
      <c r="F3901" s="4" t="s">
        <v>64</v>
      </c>
      <c r="G3901" s="4" t="s">
        <v>65</v>
      </c>
      <c r="H3901" s="6" t="s">
        <v>22</v>
      </c>
      <c r="I3901" s="7">
        <v>56</v>
      </c>
      <c r="J3901" s="8">
        <v>41</v>
      </c>
      <c r="K3901" s="9">
        <v>2296</v>
      </c>
      <c r="L3901" s="9">
        <v>849.52</v>
      </c>
      <c r="M3901" s="10">
        <v>0.37</v>
      </c>
      <c r="N3901" s="4" t="s">
        <v>83</v>
      </c>
      <c r="O3901" s="4" t="str">
        <f>TEXT(Table1[[#This Row],[Invoice Date]],"yyyy")</f>
        <v>2021</v>
      </c>
      <c r="P3901" s="4" t="str">
        <f>TEXT(Table1[[#This Row],[Invoice Date]],"mmm")</f>
        <v>Apr</v>
      </c>
      <c r="Q3901" s="27">
        <f>WEEKNUM(Table1[[#This Row],[Invoice Date]]) + IF(YEAR(Table1[[#This Row],[Invoice Date]])=2021, 52, 0)</f>
        <v>69</v>
      </c>
    </row>
    <row r="3902" spans="2:17" ht="14.25" customHeight="1" x14ac:dyDescent="0.3">
      <c r="B3902" s="4" t="s">
        <v>61</v>
      </c>
      <c r="C3902" s="33">
        <v>1185731</v>
      </c>
      <c r="D3902" s="5">
        <v>44307</v>
      </c>
      <c r="E3902" s="4" t="s">
        <v>31</v>
      </c>
      <c r="F3902" s="4" t="s">
        <v>64</v>
      </c>
      <c r="G3902" s="4" t="s">
        <v>65</v>
      </c>
      <c r="H3902" s="6" t="s">
        <v>20</v>
      </c>
      <c r="I3902" s="7">
        <v>44</v>
      </c>
      <c r="J3902" s="8">
        <v>61</v>
      </c>
      <c r="K3902" s="9">
        <v>2684</v>
      </c>
      <c r="L3902" s="9">
        <v>1073.6000000000001</v>
      </c>
      <c r="M3902" s="10">
        <v>0.4</v>
      </c>
      <c r="N3902" s="4" t="s">
        <v>83</v>
      </c>
      <c r="O3902" s="4" t="str">
        <f>TEXT(Table1[[#This Row],[Invoice Date]],"yyyy")</f>
        <v>2021</v>
      </c>
      <c r="P3902" s="4" t="str">
        <f>TEXT(Table1[[#This Row],[Invoice Date]],"mmm")</f>
        <v>Apr</v>
      </c>
      <c r="Q3902" s="27">
        <f>WEEKNUM(Table1[[#This Row],[Invoice Date]]) + IF(YEAR(Table1[[#This Row],[Invoice Date]])=2021, 52, 0)</f>
        <v>69</v>
      </c>
    </row>
    <row r="3903" spans="2:17" ht="14.25" customHeight="1" x14ac:dyDescent="0.3">
      <c r="B3903" s="4" t="s">
        <v>61</v>
      </c>
      <c r="C3903" s="33">
        <v>1185731</v>
      </c>
      <c r="D3903" s="5">
        <v>44307</v>
      </c>
      <c r="E3903" s="4" t="s">
        <v>31</v>
      </c>
      <c r="F3903" s="4" t="s">
        <v>64</v>
      </c>
      <c r="G3903" s="4" t="s">
        <v>65</v>
      </c>
      <c r="H3903" s="6" t="s">
        <v>19</v>
      </c>
      <c r="I3903" s="7">
        <v>50</v>
      </c>
      <c r="J3903" s="8">
        <v>61</v>
      </c>
      <c r="K3903" s="9">
        <v>3050</v>
      </c>
      <c r="L3903" s="9">
        <v>1525</v>
      </c>
      <c r="M3903" s="10">
        <v>0.5</v>
      </c>
      <c r="N3903" s="4" t="s">
        <v>83</v>
      </c>
      <c r="O3903" s="4" t="str">
        <f>TEXT(Table1[[#This Row],[Invoice Date]],"yyyy")</f>
        <v>2021</v>
      </c>
      <c r="P3903" s="4" t="str">
        <f>TEXT(Table1[[#This Row],[Invoice Date]],"mmm")</f>
        <v>Apr</v>
      </c>
      <c r="Q3903" s="27">
        <f>WEEKNUM(Table1[[#This Row],[Invoice Date]]) + IF(YEAR(Table1[[#This Row],[Invoice Date]])=2021, 52, 0)</f>
        <v>69</v>
      </c>
    </row>
    <row r="3904" spans="2:17" ht="14.25" customHeight="1" x14ac:dyDescent="0.3">
      <c r="B3904" s="4" t="s">
        <v>61</v>
      </c>
      <c r="C3904" s="33">
        <v>1185731</v>
      </c>
      <c r="D3904" s="5">
        <v>44307</v>
      </c>
      <c r="E3904" s="4" t="s">
        <v>31</v>
      </c>
      <c r="F3904" s="4" t="s">
        <v>64</v>
      </c>
      <c r="G3904" s="4" t="s">
        <v>65</v>
      </c>
      <c r="H3904" s="6" t="s">
        <v>23</v>
      </c>
      <c r="I3904" s="7">
        <v>49</v>
      </c>
      <c r="J3904" s="8">
        <v>84</v>
      </c>
      <c r="K3904" s="9">
        <v>4116</v>
      </c>
      <c r="L3904" s="9">
        <v>1811.04</v>
      </c>
      <c r="M3904" s="10">
        <v>0.44</v>
      </c>
      <c r="N3904" s="4" t="s">
        <v>83</v>
      </c>
      <c r="O3904" s="4" t="str">
        <f>TEXT(Table1[[#This Row],[Invoice Date]],"yyyy")</f>
        <v>2021</v>
      </c>
      <c r="P3904" s="4" t="str">
        <f>TEXT(Table1[[#This Row],[Invoice Date]],"mmm")</f>
        <v>Apr</v>
      </c>
      <c r="Q3904" s="27">
        <f>WEEKNUM(Table1[[#This Row],[Invoice Date]]) + IF(YEAR(Table1[[#This Row],[Invoice Date]])=2021, 52, 0)</f>
        <v>69</v>
      </c>
    </row>
    <row r="3905" spans="2:17" ht="14.25" customHeight="1" x14ac:dyDescent="0.3">
      <c r="B3905" s="4" t="s">
        <v>30</v>
      </c>
      <c r="C3905" s="34">
        <v>1128299</v>
      </c>
      <c r="D3905" s="5">
        <v>44307</v>
      </c>
      <c r="E3905" s="4" t="s">
        <v>15</v>
      </c>
      <c r="F3905" s="4" t="s">
        <v>119</v>
      </c>
      <c r="G3905" s="4" t="s">
        <v>120</v>
      </c>
      <c r="H3905" s="6" t="s">
        <v>17</v>
      </c>
      <c r="I3905" s="7">
        <v>33</v>
      </c>
      <c r="J3905" s="8">
        <v>128</v>
      </c>
      <c r="K3905" s="9">
        <v>4224</v>
      </c>
      <c r="L3905" s="9">
        <v>2154.2400000000002</v>
      </c>
      <c r="M3905" s="10">
        <v>0.51</v>
      </c>
      <c r="N3905" s="4" t="s">
        <v>83</v>
      </c>
      <c r="O3905" s="4" t="str">
        <f>TEXT(Table1[[#This Row],[Invoice Date]],"yyyy")</f>
        <v>2021</v>
      </c>
      <c r="P3905" s="4" t="str">
        <f>TEXT(Table1[[#This Row],[Invoice Date]],"mmm")</f>
        <v>Apr</v>
      </c>
      <c r="Q3905" s="27">
        <f>WEEKNUM(Table1[[#This Row],[Invoice Date]]) + IF(YEAR(Table1[[#This Row],[Invoice Date]])=2021, 52, 0)</f>
        <v>69</v>
      </c>
    </row>
    <row r="3906" spans="2:17" ht="14.25" customHeight="1" x14ac:dyDescent="0.3">
      <c r="B3906" s="4" t="s">
        <v>26</v>
      </c>
      <c r="C3906" s="33">
        <v>1197831</v>
      </c>
      <c r="D3906" s="5">
        <v>44307</v>
      </c>
      <c r="E3906" s="4" t="s">
        <v>27</v>
      </c>
      <c r="F3906" s="4" t="s">
        <v>55</v>
      </c>
      <c r="G3906" s="4" t="s">
        <v>56</v>
      </c>
      <c r="H3906" s="6" t="s">
        <v>17</v>
      </c>
      <c r="I3906" s="7">
        <v>29</v>
      </c>
      <c r="J3906" s="8">
        <v>233</v>
      </c>
      <c r="K3906" s="9">
        <v>6757</v>
      </c>
      <c r="L3906" s="9">
        <v>3446.07</v>
      </c>
      <c r="M3906" s="10">
        <v>0.51</v>
      </c>
      <c r="N3906" s="4" t="s">
        <v>24</v>
      </c>
      <c r="O3906" s="4" t="str">
        <f>TEXT(Table1[[#This Row],[Invoice Date]],"yyyy")</f>
        <v>2021</v>
      </c>
      <c r="P3906" s="4" t="str">
        <f>TEXT(Table1[[#This Row],[Invoice Date]],"mmm")</f>
        <v>Apr</v>
      </c>
      <c r="Q3906" s="27">
        <f>WEEKNUM(Table1[[#This Row],[Invoice Date]]) + IF(YEAR(Table1[[#This Row],[Invoice Date]])=2021, 52, 0)</f>
        <v>69</v>
      </c>
    </row>
    <row r="3907" spans="2:17" ht="14.25" customHeight="1" x14ac:dyDescent="0.3">
      <c r="B3907" s="4" t="s">
        <v>61</v>
      </c>
      <c r="C3907" s="33">
        <v>1185731</v>
      </c>
      <c r="D3907" s="5">
        <v>44307</v>
      </c>
      <c r="E3907" s="4" t="s">
        <v>31</v>
      </c>
      <c r="F3907" s="4" t="s">
        <v>64</v>
      </c>
      <c r="G3907" s="4" t="s">
        <v>65</v>
      </c>
      <c r="H3907" s="6" t="s">
        <v>17</v>
      </c>
      <c r="I3907" s="7">
        <v>54</v>
      </c>
      <c r="J3907" s="8">
        <v>131</v>
      </c>
      <c r="K3907" s="9">
        <v>7074</v>
      </c>
      <c r="L3907" s="9">
        <v>3254.04</v>
      </c>
      <c r="M3907" s="10">
        <v>0.46</v>
      </c>
      <c r="N3907" s="4" t="s">
        <v>83</v>
      </c>
      <c r="O3907" s="4" t="str">
        <f>TEXT(Table1[[#This Row],[Invoice Date]],"yyyy")</f>
        <v>2021</v>
      </c>
      <c r="P3907" s="4" t="str">
        <f>TEXT(Table1[[#This Row],[Invoice Date]],"mmm")</f>
        <v>Apr</v>
      </c>
      <c r="Q3907" s="27">
        <f>WEEKNUM(Table1[[#This Row],[Invoice Date]]) + IF(YEAR(Table1[[#This Row],[Invoice Date]])=2021, 52, 0)</f>
        <v>69</v>
      </c>
    </row>
    <row r="3908" spans="2:17" ht="14.25" customHeight="1" x14ac:dyDescent="0.3">
      <c r="B3908" s="4" t="s">
        <v>34</v>
      </c>
      <c r="C3908" s="33">
        <v>1189833</v>
      </c>
      <c r="D3908" s="5">
        <v>44307</v>
      </c>
      <c r="E3908" s="4" t="s">
        <v>31</v>
      </c>
      <c r="F3908" s="4" t="s">
        <v>32</v>
      </c>
      <c r="G3908" s="4" t="s">
        <v>35</v>
      </c>
      <c r="H3908" s="6" t="s">
        <v>20</v>
      </c>
      <c r="I3908" s="7">
        <v>35</v>
      </c>
      <c r="J3908" s="8">
        <v>233</v>
      </c>
      <c r="K3908" s="9">
        <v>8155</v>
      </c>
      <c r="L3908" s="9">
        <v>3425.1000000000004</v>
      </c>
      <c r="M3908" s="10">
        <v>0.42000000000000004</v>
      </c>
      <c r="N3908" s="4" t="s">
        <v>24</v>
      </c>
      <c r="O3908" s="4" t="str">
        <f>TEXT(Table1[[#This Row],[Invoice Date]],"yyyy")</f>
        <v>2021</v>
      </c>
      <c r="P3908" s="4" t="str">
        <f>TEXT(Table1[[#This Row],[Invoice Date]],"mmm")</f>
        <v>Apr</v>
      </c>
      <c r="Q3908" s="27">
        <f>WEEKNUM(Table1[[#This Row],[Invoice Date]]) + IF(YEAR(Table1[[#This Row],[Invoice Date]])=2021, 52, 0)</f>
        <v>69</v>
      </c>
    </row>
    <row r="3909" spans="2:17" ht="14.25" customHeight="1" x14ac:dyDescent="0.3">
      <c r="B3909" s="4" t="s">
        <v>26</v>
      </c>
      <c r="C3909" s="33">
        <v>1197831</v>
      </c>
      <c r="D3909" s="5">
        <v>44307</v>
      </c>
      <c r="E3909" s="4" t="s">
        <v>27</v>
      </c>
      <c r="F3909" s="4" t="s">
        <v>55</v>
      </c>
      <c r="G3909" s="4" t="s">
        <v>56</v>
      </c>
      <c r="H3909" s="6" t="s">
        <v>17</v>
      </c>
      <c r="I3909" s="7">
        <v>41</v>
      </c>
      <c r="J3909" s="8">
        <v>233</v>
      </c>
      <c r="K3909" s="9">
        <v>9553</v>
      </c>
      <c r="L3909" s="9">
        <v>5445.2099999999991</v>
      </c>
      <c r="M3909" s="10">
        <v>0.56999999999999995</v>
      </c>
      <c r="N3909" s="4" t="s">
        <v>83</v>
      </c>
      <c r="O3909" s="4" t="str">
        <f>TEXT(Table1[[#This Row],[Invoice Date]],"yyyy")</f>
        <v>2021</v>
      </c>
      <c r="P3909" s="4" t="str">
        <f>TEXT(Table1[[#This Row],[Invoice Date]],"mmm")</f>
        <v>Apr</v>
      </c>
      <c r="Q3909" s="27">
        <f>WEEKNUM(Table1[[#This Row],[Invoice Date]]) + IF(YEAR(Table1[[#This Row],[Invoice Date]])=2021, 52, 0)</f>
        <v>69</v>
      </c>
    </row>
    <row r="3910" spans="2:17" ht="14.25" customHeight="1" x14ac:dyDescent="0.3">
      <c r="B3910" s="4" t="s">
        <v>34</v>
      </c>
      <c r="C3910" s="33">
        <v>1189833</v>
      </c>
      <c r="D3910" s="5">
        <v>44307</v>
      </c>
      <c r="E3910" s="4" t="s">
        <v>31</v>
      </c>
      <c r="F3910" s="4" t="s">
        <v>32</v>
      </c>
      <c r="G3910" s="4" t="s">
        <v>35</v>
      </c>
      <c r="H3910" s="6" t="s">
        <v>20</v>
      </c>
      <c r="I3910" s="7">
        <v>48</v>
      </c>
      <c r="J3910" s="8">
        <v>203</v>
      </c>
      <c r="K3910" s="9">
        <v>9744</v>
      </c>
      <c r="L3910" s="9">
        <v>5359.2000000000007</v>
      </c>
      <c r="M3910" s="10">
        <v>0.55000000000000004</v>
      </c>
      <c r="N3910" s="4" t="s">
        <v>83</v>
      </c>
      <c r="O3910" s="4" t="str">
        <f>TEXT(Table1[[#This Row],[Invoice Date]],"yyyy")</f>
        <v>2021</v>
      </c>
      <c r="P3910" s="4" t="str">
        <f>TEXT(Table1[[#This Row],[Invoice Date]],"mmm")</f>
        <v>Apr</v>
      </c>
      <c r="Q3910" s="27">
        <f>WEEKNUM(Table1[[#This Row],[Invoice Date]]) + IF(YEAR(Table1[[#This Row],[Invoice Date]])=2021, 52, 0)</f>
        <v>69</v>
      </c>
    </row>
    <row r="3911" spans="2:17" ht="14.25" customHeight="1" x14ac:dyDescent="0.3">
      <c r="B3911" s="4" t="s">
        <v>30</v>
      </c>
      <c r="C3911" s="34">
        <v>1128299</v>
      </c>
      <c r="D3911" s="5">
        <v>44307</v>
      </c>
      <c r="E3911" s="4" t="s">
        <v>15</v>
      </c>
      <c r="F3911" s="4" t="s">
        <v>119</v>
      </c>
      <c r="G3911" s="4" t="s">
        <v>120</v>
      </c>
      <c r="H3911" s="6" t="s">
        <v>21</v>
      </c>
      <c r="I3911" s="7">
        <v>30</v>
      </c>
      <c r="J3911" s="8">
        <v>50</v>
      </c>
      <c r="K3911" s="9">
        <v>15000</v>
      </c>
      <c r="L3911" s="9">
        <v>5250</v>
      </c>
      <c r="M3911" s="10">
        <v>0.35</v>
      </c>
      <c r="N3911" s="4" t="s">
        <v>18</v>
      </c>
      <c r="O3911" s="4" t="str">
        <f>TEXT(Table1[[#This Row],[Invoice Date]],"yyyy")</f>
        <v>2021</v>
      </c>
      <c r="P3911" s="4" t="str">
        <f>TEXT(Table1[[#This Row],[Invoice Date]],"mmm")</f>
        <v>Apr</v>
      </c>
      <c r="Q3911" s="27">
        <f>WEEKNUM(Table1[[#This Row],[Invoice Date]]) + IF(YEAR(Table1[[#This Row],[Invoice Date]])=2021, 52, 0)</f>
        <v>69</v>
      </c>
    </row>
    <row r="3912" spans="2:17" ht="14.25" customHeight="1" x14ac:dyDescent="0.3">
      <c r="B3912" s="4" t="s">
        <v>30</v>
      </c>
      <c r="C3912" s="34">
        <v>1128299</v>
      </c>
      <c r="D3912" s="5">
        <v>44307</v>
      </c>
      <c r="E3912" s="4" t="s">
        <v>15</v>
      </c>
      <c r="F3912" s="4" t="s">
        <v>119</v>
      </c>
      <c r="G3912" s="4" t="s">
        <v>120</v>
      </c>
      <c r="H3912" s="6" t="s">
        <v>22</v>
      </c>
      <c r="I3912" s="7">
        <v>45</v>
      </c>
      <c r="J3912" s="8">
        <v>50</v>
      </c>
      <c r="K3912" s="9">
        <v>22500</v>
      </c>
      <c r="L3912" s="9">
        <v>6750</v>
      </c>
      <c r="M3912" s="10">
        <v>0.3</v>
      </c>
      <c r="N3912" s="4" t="s">
        <v>18</v>
      </c>
      <c r="O3912" s="4" t="str">
        <f>TEXT(Table1[[#This Row],[Invoice Date]],"yyyy")</f>
        <v>2021</v>
      </c>
      <c r="P3912" s="4" t="str">
        <f>TEXT(Table1[[#This Row],[Invoice Date]],"mmm")</f>
        <v>Apr</v>
      </c>
      <c r="Q3912" s="27">
        <f>WEEKNUM(Table1[[#This Row],[Invoice Date]]) + IF(YEAR(Table1[[#This Row],[Invoice Date]])=2021, 52, 0)</f>
        <v>69</v>
      </c>
    </row>
    <row r="3913" spans="2:17" ht="14.25" customHeight="1" x14ac:dyDescent="0.3">
      <c r="B3913" s="4" t="s">
        <v>30</v>
      </c>
      <c r="C3913" s="34">
        <v>1128299</v>
      </c>
      <c r="D3913" s="5">
        <v>44307</v>
      </c>
      <c r="E3913" s="4" t="s">
        <v>15</v>
      </c>
      <c r="F3913" s="4" t="s">
        <v>119</v>
      </c>
      <c r="G3913" s="4" t="s">
        <v>120</v>
      </c>
      <c r="H3913" s="6" t="s">
        <v>20</v>
      </c>
      <c r="I3913" s="7">
        <v>25.000000000000007</v>
      </c>
      <c r="J3913" s="8">
        <v>125</v>
      </c>
      <c r="K3913" s="9">
        <v>31250.000000000007</v>
      </c>
      <c r="L3913" s="9">
        <v>10937.500000000002</v>
      </c>
      <c r="M3913" s="10">
        <v>0.35</v>
      </c>
      <c r="N3913" s="4" t="s">
        <v>18</v>
      </c>
      <c r="O3913" s="4" t="str">
        <f>TEXT(Table1[[#This Row],[Invoice Date]],"yyyy")</f>
        <v>2021</v>
      </c>
      <c r="P3913" s="4" t="str">
        <f>TEXT(Table1[[#This Row],[Invoice Date]],"mmm")</f>
        <v>Apr</v>
      </c>
      <c r="Q3913" s="27">
        <f>WEEKNUM(Table1[[#This Row],[Invoice Date]]) + IF(YEAR(Table1[[#This Row],[Invoice Date]])=2021, 52, 0)</f>
        <v>69</v>
      </c>
    </row>
    <row r="3914" spans="2:17" ht="14.25" customHeight="1" x14ac:dyDescent="0.3">
      <c r="B3914" s="4" t="s">
        <v>30</v>
      </c>
      <c r="C3914" s="34">
        <v>1128299</v>
      </c>
      <c r="D3914" s="5">
        <v>44307</v>
      </c>
      <c r="E3914" s="4" t="s">
        <v>15</v>
      </c>
      <c r="F3914" s="4" t="s">
        <v>119</v>
      </c>
      <c r="G3914" s="4" t="s">
        <v>120</v>
      </c>
      <c r="H3914" s="6" t="s">
        <v>19</v>
      </c>
      <c r="I3914" s="7">
        <v>35</v>
      </c>
      <c r="J3914" s="8">
        <v>125</v>
      </c>
      <c r="K3914" s="9">
        <v>43750</v>
      </c>
      <c r="L3914" s="9">
        <v>15312.499999999998</v>
      </c>
      <c r="M3914" s="10">
        <v>0.35</v>
      </c>
      <c r="N3914" s="4" t="s">
        <v>18</v>
      </c>
      <c r="O3914" s="4" t="str">
        <f>TEXT(Table1[[#This Row],[Invoice Date]],"yyyy")</f>
        <v>2021</v>
      </c>
      <c r="P3914" s="4" t="str">
        <f>TEXT(Table1[[#This Row],[Invoice Date]],"mmm")</f>
        <v>Apr</v>
      </c>
      <c r="Q3914" s="27">
        <f>WEEKNUM(Table1[[#This Row],[Invoice Date]]) + IF(YEAR(Table1[[#This Row],[Invoice Date]])=2021, 52, 0)</f>
        <v>69</v>
      </c>
    </row>
    <row r="3915" spans="2:17" ht="14.25" customHeight="1" x14ac:dyDescent="0.3">
      <c r="B3915" s="4" t="s">
        <v>30</v>
      </c>
      <c r="C3915" s="34">
        <v>1128299</v>
      </c>
      <c r="D3915" s="5">
        <v>44307</v>
      </c>
      <c r="E3915" s="4" t="s">
        <v>15</v>
      </c>
      <c r="F3915" s="4" t="s">
        <v>119</v>
      </c>
      <c r="G3915" s="4" t="s">
        <v>120</v>
      </c>
      <c r="H3915" s="6" t="s">
        <v>23</v>
      </c>
      <c r="I3915" s="7">
        <v>35</v>
      </c>
      <c r="J3915" s="8">
        <v>200</v>
      </c>
      <c r="K3915" s="9">
        <v>70000</v>
      </c>
      <c r="L3915" s="9">
        <v>21000</v>
      </c>
      <c r="M3915" s="10">
        <v>0.3</v>
      </c>
      <c r="N3915" s="4" t="s">
        <v>18</v>
      </c>
      <c r="O3915" s="4" t="str">
        <f>TEXT(Table1[[#This Row],[Invoice Date]],"yyyy")</f>
        <v>2021</v>
      </c>
      <c r="P3915" s="4" t="str">
        <f>TEXT(Table1[[#This Row],[Invoice Date]],"mmm")</f>
        <v>Apr</v>
      </c>
      <c r="Q3915" s="27">
        <f>WEEKNUM(Table1[[#This Row],[Invoice Date]]) + IF(YEAR(Table1[[#This Row],[Invoice Date]])=2021, 52, 0)</f>
        <v>69</v>
      </c>
    </row>
    <row r="3916" spans="2:17" ht="14.25" customHeight="1" x14ac:dyDescent="0.3">
      <c r="B3916" s="4" t="s">
        <v>61</v>
      </c>
      <c r="C3916" s="33">
        <v>1185731</v>
      </c>
      <c r="D3916" s="5">
        <v>44307</v>
      </c>
      <c r="E3916" s="4" t="s">
        <v>31</v>
      </c>
      <c r="F3916" s="4" t="s">
        <v>64</v>
      </c>
      <c r="G3916" s="4" t="s">
        <v>65</v>
      </c>
      <c r="H3916" s="6" t="s">
        <v>21</v>
      </c>
      <c r="I3916" s="7">
        <v>49.999999999999993</v>
      </c>
      <c r="J3916" s="8">
        <v>150</v>
      </c>
      <c r="K3916" s="9">
        <v>74999.999999999985</v>
      </c>
      <c r="L3916" s="9">
        <v>18749.999999999996</v>
      </c>
      <c r="M3916" s="10">
        <v>0.25</v>
      </c>
      <c r="N3916" s="4" t="s">
        <v>24</v>
      </c>
      <c r="O3916" s="4" t="str">
        <f>TEXT(Table1[[#This Row],[Invoice Date]],"yyyy")</f>
        <v>2021</v>
      </c>
      <c r="P3916" s="4" t="str">
        <f>TEXT(Table1[[#This Row],[Invoice Date]],"mmm")</f>
        <v>Apr</v>
      </c>
      <c r="Q3916" s="27">
        <f>WEEKNUM(Table1[[#This Row],[Invoice Date]]) + IF(YEAR(Table1[[#This Row],[Invoice Date]])=2021, 52, 0)</f>
        <v>69</v>
      </c>
    </row>
    <row r="3917" spans="2:17" ht="14.25" customHeight="1" x14ac:dyDescent="0.3">
      <c r="B3917" s="4" t="s">
        <v>61</v>
      </c>
      <c r="C3917" s="33">
        <v>1185731</v>
      </c>
      <c r="D3917" s="5">
        <v>44307</v>
      </c>
      <c r="E3917" s="4" t="s">
        <v>31</v>
      </c>
      <c r="F3917" s="4" t="s">
        <v>64</v>
      </c>
      <c r="G3917" s="4" t="s">
        <v>65</v>
      </c>
      <c r="H3917" s="6" t="s">
        <v>22</v>
      </c>
      <c r="I3917" s="7">
        <v>60.000000000000007</v>
      </c>
      <c r="J3917" s="8">
        <v>150</v>
      </c>
      <c r="K3917" s="9">
        <v>90000.000000000015</v>
      </c>
      <c r="L3917" s="9">
        <v>22500.000000000004</v>
      </c>
      <c r="M3917" s="10">
        <v>0.25</v>
      </c>
      <c r="N3917" s="4" t="s">
        <v>24</v>
      </c>
      <c r="O3917" s="4" t="str">
        <f>TEXT(Table1[[#This Row],[Invoice Date]],"yyyy")</f>
        <v>2021</v>
      </c>
      <c r="P3917" s="4" t="str">
        <f>TEXT(Table1[[#This Row],[Invoice Date]],"mmm")</f>
        <v>Apr</v>
      </c>
      <c r="Q3917" s="27">
        <f>WEEKNUM(Table1[[#This Row],[Invoice Date]]) + IF(YEAR(Table1[[#This Row],[Invoice Date]])=2021, 52, 0)</f>
        <v>69</v>
      </c>
    </row>
    <row r="3918" spans="2:17" ht="14.25" customHeight="1" x14ac:dyDescent="0.3">
      <c r="B3918" s="4" t="s">
        <v>61</v>
      </c>
      <c r="C3918" s="33">
        <v>1185731</v>
      </c>
      <c r="D3918" s="5">
        <v>44307</v>
      </c>
      <c r="E3918" s="4" t="s">
        <v>31</v>
      </c>
      <c r="F3918" s="4" t="s">
        <v>64</v>
      </c>
      <c r="G3918" s="4" t="s">
        <v>65</v>
      </c>
      <c r="H3918" s="6" t="s">
        <v>20</v>
      </c>
      <c r="I3918" s="7">
        <v>45</v>
      </c>
      <c r="J3918" s="8">
        <v>225</v>
      </c>
      <c r="K3918" s="9">
        <v>101250</v>
      </c>
      <c r="L3918" s="9">
        <v>25312.5</v>
      </c>
      <c r="M3918" s="10">
        <v>0.25</v>
      </c>
      <c r="N3918" s="4" t="s">
        <v>24</v>
      </c>
      <c r="O3918" s="4" t="str">
        <f>TEXT(Table1[[#This Row],[Invoice Date]],"yyyy")</f>
        <v>2021</v>
      </c>
      <c r="P3918" s="4" t="str">
        <f>TEXT(Table1[[#This Row],[Invoice Date]],"mmm")</f>
        <v>Apr</v>
      </c>
      <c r="Q3918" s="27">
        <f>WEEKNUM(Table1[[#This Row],[Invoice Date]]) + IF(YEAR(Table1[[#This Row],[Invoice Date]])=2021, 52, 0)</f>
        <v>69</v>
      </c>
    </row>
    <row r="3919" spans="2:17" ht="14.25" customHeight="1" x14ac:dyDescent="0.3">
      <c r="B3919" s="4" t="s">
        <v>61</v>
      </c>
      <c r="C3919" s="33">
        <v>1185731</v>
      </c>
      <c r="D3919" s="5">
        <v>44307</v>
      </c>
      <c r="E3919" s="4" t="s">
        <v>31</v>
      </c>
      <c r="F3919" s="4" t="s">
        <v>64</v>
      </c>
      <c r="G3919" s="4" t="s">
        <v>65</v>
      </c>
      <c r="H3919" s="6" t="s">
        <v>19</v>
      </c>
      <c r="I3919" s="7">
        <v>55.000000000000007</v>
      </c>
      <c r="J3919" s="8">
        <v>225</v>
      </c>
      <c r="K3919" s="9">
        <v>123750.00000000001</v>
      </c>
      <c r="L3919" s="9">
        <v>43312.500000000007</v>
      </c>
      <c r="M3919" s="10">
        <v>0.35000000000000003</v>
      </c>
      <c r="N3919" s="4" t="s">
        <v>24</v>
      </c>
      <c r="O3919" s="4" t="str">
        <f>TEXT(Table1[[#This Row],[Invoice Date]],"yyyy")</f>
        <v>2021</v>
      </c>
      <c r="P3919" s="4" t="str">
        <f>TEXT(Table1[[#This Row],[Invoice Date]],"mmm")</f>
        <v>Apr</v>
      </c>
      <c r="Q3919" s="27">
        <f>WEEKNUM(Table1[[#This Row],[Invoice Date]]) + IF(YEAR(Table1[[#This Row],[Invoice Date]])=2021, 52, 0)</f>
        <v>69</v>
      </c>
    </row>
    <row r="3920" spans="2:17" ht="14.25" customHeight="1" x14ac:dyDescent="0.3">
      <c r="B3920" s="4" t="s">
        <v>30</v>
      </c>
      <c r="C3920" s="34">
        <v>1128299</v>
      </c>
      <c r="D3920" s="5">
        <v>44307</v>
      </c>
      <c r="E3920" s="4" t="s">
        <v>15</v>
      </c>
      <c r="F3920" s="4" t="s">
        <v>119</v>
      </c>
      <c r="G3920" s="4" t="s">
        <v>120</v>
      </c>
      <c r="H3920" s="6" t="s">
        <v>17</v>
      </c>
      <c r="I3920" s="7">
        <v>35</v>
      </c>
      <c r="J3920" s="8">
        <v>425</v>
      </c>
      <c r="K3920" s="9">
        <v>148750</v>
      </c>
      <c r="L3920" s="9">
        <v>59500</v>
      </c>
      <c r="M3920" s="10">
        <v>0.4</v>
      </c>
      <c r="N3920" s="4" t="s">
        <v>18</v>
      </c>
      <c r="O3920" s="4" t="str">
        <f>TEXT(Table1[[#This Row],[Invoice Date]],"yyyy")</f>
        <v>2021</v>
      </c>
      <c r="P3920" s="4" t="str">
        <f>TEXT(Table1[[#This Row],[Invoice Date]],"mmm")</f>
        <v>Apr</v>
      </c>
      <c r="Q3920" s="27">
        <f>WEEKNUM(Table1[[#This Row],[Invoice Date]]) + IF(YEAR(Table1[[#This Row],[Invoice Date]])=2021, 52, 0)</f>
        <v>69</v>
      </c>
    </row>
    <row r="3921" spans="2:17" ht="14.25" customHeight="1" x14ac:dyDescent="0.3">
      <c r="B3921" s="4" t="s">
        <v>61</v>
      </c>
      <c r="C3921" s="33">
        <v>1185731</v>
      </c>
      <c r="D3921" s="5">
        <v>44307</v>
      </c>
      <c r="E3921" s="4" t="s">
        <v>31</v>
      </c>
      <c r="F3921" s="4" t="s">
        <v>64</v>
      </c>
      <c r="G3921" s="4" t="s">
        <v>65</v>
      </c>
      <c r="H3921" s="6" t="s">
        <v>23</v>
      </c>
      <c r="I3921" s="7">
        <v>50</v>
      </c>
      <c r="J3921" s="8">
        <v>300</v>
      </c>
      <c r="K3921" s="9">
        <v>150000</v>
      </c>
      <c r="L3921" s="9">
        <v>45000</v>
      </c>
      <c r="M3921" s="10">
        <v>0.3</v>
      </c>
      <c r="N3921" s="4" t="s">
        <v>24</v>
      </c>
      <c r="O3921" s="4" t="str">
        <f>TEXT(Table1[[#This Row],[Invoice Date]],"yyyy")</f>
        <v>2021</v>
      </c>
      <c r="P3921" s="4" t="str">
        <f>TEXT(Table1[[#This Row],[Invoice Date]],"mmm")</f>
        <v>Apr</v>
      </c>
      <c r="Q3921" s="27">
        <f>WEEKNUM(Table1[[#This Row],[Invoice Date]]) + IF(YEAR(Table1[[#This Row],[Invoice Date]])=2021, 52, 0)</f>
        <v>69</v>
      </c>
    </row>
    <row r="3922" spans="2:17" ht="14.25" customHeight="1" x14ac:dyDescent="0.3">
      <c r="B3922" s="4" t="s">
        <v>61</v>
      </c>
      <c r="C3922" s="33">
        <v>1185731</v>
      </c>
      <c r="D3922" s="5">
        <v>44307</v>
      </c>
      <c r="E3922" s="4" t="s">
        <v>31</v>
      </c>
      <c r="F3922" s="4" t="s">
        <v>64</v>
      </c>
      <c r="G3922" s="4" t="s">
        <v>65</v>
      </c>
      <c r="H3922" s="6" t="s">
        <v>17</v>
      </c>
      <c r="I3922" s="7">
        <v>55.000000000000007</v>
      </c>
      <c r="J3922" s="8">
        <v>525</v>
      </c>
      <c r="K3922" s="9">
        <v>288750.00000000006</v>
      </c>
      <c r="L3922" s="9">
        <v>101062.50000000003</v>
      </c>
      <c r="M3922" s="10">
        <v>0.35000000000000003</v>
      </c>
      <c r="N3922" s="4" t="s">
        <v>24</v>
      </c>
      <c r="O3922" s="4" t="str">
        <f>TEXT(Table1[[#This Row],[Invoice Date]],"yyyy")</f>
        <v>2021</v>
      </c>
      <c r="P3922" s="4" t="str">
        <f>TEXT(Table1[[#This Row],[Invoice Date]],"mmm")</f>
        <v>Apr</v>
      </c>
      <c r="Q3922" s="27">
        <f>WEEKNUM(Table1[[#This Row],[Invoice Date]]) + IF(YEAR(Table1[[#This Row],[Invoice Date]])=2021, 52, 0)</f>
        <v>69</v>
      </c>
    </row>
    <row r="3923" spans="2:17" ht="14.25" customHeight="1" x14ac:dyDescent="0.3">
      <c r="B3923" s="4" t="s">
        <v>26</v>
      </c>
      <c r="C3923" s="33">
        <v>1197831</v>
      </c>
      <c r="D3923" s="5">
        <v>44307</v>
      </c>
      <c r="E3923" s="4" t="s">
        <v>27</v>
      </c>
      <c r="F3923" s="4" t="s">
        <v>55</v>
      </c>
      <c r="G3923" s="4" t="s">
        <v>56</v>
      </c>
      <c r="H3923" s="6" t="s">
        <v>17</v>
      </c>
      <c r="I3923" s="7">
        <v>45</v>
      </c>
      <c r="J3923" s="8">
        <v>775</v>
      </c>
      <c r="K3923" s="9">
        <v>348750</v>
      </c>
      <c r="L3923" s="9">
        <v>156937.49999999997</v>
      </c>
      <c r="M3923" s="10">
        <v>0.44999999999999996</v>
      </c>
      <c r="N3923" s="4" t="s">
        <v>24</v>
      </c>
      <c r="O3923" s="4" t="str">
        <f>TEXT(Table1[[#This Row],[Invoice Date]],"yyyy")</f>
        <v>2021</v>
      </c>
      <c r="P3923" s="4" t="str">
        <f>TEXT(Table1[[#This Row],[Invoice Date]],"mmm")</f>
        <v>Apr</v>
      </c>
      <c r="Q3923" s="27">
        <f>WEEKNUM(Table1[[#This Row],[Invoice Date]]) + IF(YEAR(Table1[[#This Row],[Invoice Date]])=2021, 52, 0)</f>
        <v>69</v>
      </c>
    </row>
    <row r="3924" spans="2:17" ht="14.25" customHeight="1" x14ac:dyDescent="0.3">
      <c r="B3924" s="4" t="s">
        <v>34</v>
      </c>
      <c r="C3924" s="33">
        <v>1189833</v>
      </c>
      <c r="D3924" s="5">
        <v>44307</v>
      </c>
      <c r="E3924" s="4" t="s">
        <v>31</v>
      </c>
      <c r="F3924" s="4" t="s">
        <v>32</v>
      </c>
      <c r="G3924" s="4" t="s">
        <v>35</v>
      </c>
      <c r="H3924" s="6" t="s">
        <v>20</v>
      </c>
      <c r="I3924" s="7">
        <v>50</v>
      </c>
      <c r="J3924" s="8">
        <v>750</v>
      </c>
      <c r="K3924" s="9">
        <v>375000</v>
      </c>
      <c r="L3924" s="9">
        <v>150000</v>
      </c>
      <c r="M3924" s="10">
        <v>0.4</v>
      </c>
      <c r="N3924" s="4" t="s">
        <v>24</v>
      </c>
      <c r="O3924" s="4" t="str">
        <f>TEXT(Table1[[#This Row],[Invoice Date]],"yyyy")</f>
        <v>2021</v>
      </c>
      <c r="P3924" s="4" t="str">
        <f>TEXT(Table1[[#This Row],[Invoice Date]],"mmm")</f>
        <v>Apr</v>
      </c>
      <c r="Q3924" s="27">
        <f>WEEKNUM(Table1[[#This Row],[Invoice Date]]) + IF(YEAR(Table1[[#This Row],[Invoice Date]])=2021, 52, 0)</f>
        <v>69</v>
      </c>
    </row>
    <row r="3925" spans="2:17" ht="14.25" customHeight="1" x14ac:dyDescent="0.3">
      <c r="B3925" s="4" t="s">
        <v>61</v>
      </c>
      <c r="C3925" s="33">
        <v>1185731</v>
      </c>
      <c r="D3925" s="5">
        <v>44308</v>
      </c>
      <c r="E3925" s="4" t="s">
        <v>48</v>
      </c>
      <c r="F3925" s="4" t="s">
        <v>98</v>
      </c>
      <c r="G3925" s="4" t="s">
        <v>99</v>
      </c>
      <c r="H3925" s="6" t="s">
        <v>21</v>
      </c>
      <c r="I3925" s="7">
        <v>42</v>
      </c>
      <c r="J3925" s="8">
        <v>29</v>
      </c>
      <c r="K3925" s="9">
        <v>1218</v>
      </c>
      <c r="L3925" s="9">
        <v>609</v>
      </c>
      <c r="M3925" s="10">
        <v>0.5</v>
      </c>
      <c r="N3925" s="4" t="s">
        <v>83</v>
      </c>
      <c r="O3925" s="4" t="str">
        <f>TEXT(Table1[[#This Row],[Invoice Date]],"yyyy")</f>
        <v>2021</v>
      </c>
      <c r="P3925" s="4" t="str">
        <f>TEXT(Table1[[#This Row],[Invoice Date]],"mmm")</f>
        <v>Apr</v>
      </c>
      <c r="Q3925" s="27">
        <f>WEEKNUM(Table1[[#This Row],[Invoice Date]]) + IF(YEAR(Table1[[#This Row],[Invoice Date]])=2021, 52, 0)</f>
        <v>69</v>
      </c>
    </row>
    <row r="3926" spans="2:17" ht="14.25" customHeight="1" x14ac:dyDescent="0.3">
      <c r="B3926" s="4" t="s">
        <v>61</v>
      </c>
      <c r="C3926" s="33">
        <v>1185731</v>
      </c>
      <c r="D3926" s="5">
        <v>44308</v>
      </c>
      <c r="E3926" s="4" t="s">
        <v>48</v>
      </c>
      <c r="F3926" s="4" t="s">
        <v>98</v>
      </c>
      <c r="G3926" s="4" t="s">
        <v>99</v>
      </c>
      <c r="H3926" s="6" t="s">
        <v>22</v>
      </c>
      <c r="I3926" s="7">
        <v>47</v>
      </c>
      <c r="J3926" s="8">
        <v>35</v>
      </c>
      <c r="K3926" s="9">
        <v>1645</v>
      </c>
      <c r="L3926" s="9">
        <v>806.05</v>
      </c>
      <c r="M3926" s="10">
        <v>0.49</v>
      </c>
      <c r="N3926" s="4" t="s">
        <v>83</v>
      </c>
      <c r="O3926" s="4" t="str">
        <f>TEXT(Table1[[#This Row],[Invoice Date]],"yyyy")</f>
        <v>2021</v>
      </c>
      <c r="P3926" s="4" t="str">
        <f>TEXT(Table1[[#This Row],[Invoice Date]],"mmm")</f>
        <v>Apr</v>
      </c>
      <c r="Q3926" s="27">
        <f>WEEKNUM(Table1[[#This Row],[Invoice Date]]) + IF(YEAR(Table1[[#This Row],[Invoice Date]])=2021, 52, 0)</f>
        <v>69</v>
      </c>
    </row>
    <row r="3927" spans="2:17" ht="14.25" customHeight="1" x14ac:dyDescent="0.3">
      <c r="B3927" s="4" t="s">
        <v>61</v>
      </c>
      <c r="C3927" s="33">
        <v>1185731</v>
      </c>
      <c r="D3927" s="5">
        <v>44308</v>
      </c>
      <c r="E3927" s="4" t="s">
        <v>48</v>
      </c>
      <c r="F3927" s="4" t="s">
        <v>98</v>
      </c>
      <c r="G3927" s="4" t="s">
        <v>99</v>
      </c>
      <c r="H3927" s="6" t="s">
        <v>20</v>
      </c>
      <c r="I3927" s="7">
        <v>38</v>
      </c>
      <c r="J3927" s="8">
        <v>49</v>
      </c>
      <c r="K3927" s="9">
        <v>1862</v>
      </c>
      <c r="L3927" s="9">
        <v>1024.1000000000001</v>
      </c>
      <c r="M3927" s="10">
        <v>0.55000000000000004</v>
      </c>
      <c r="N3927" s="4" t="s">
        <v>83</v>
      </c>
      <c r="O3927" s="4" t="str">
        <f>TEXT(Table1[[#This Row],[Invoice Date]],"yyyy")</f>
        <v>2021</v>
      </c>
      <c r="P3927" s="4" t="str">
        <f>TEXT(Table1[[#This Row],[Invoice Date]],"mmm")</f>
        <v>Apr</v>
      </c>
      <c r="Q3927" s="27">
        <f>WEEKNUM(Table1[[#This Row],[Invoice Date]]) + IF(YEAR(Table1[[#This Row],[Invoice Date]])=2021, 52, 0)</f>
        <v>69</v>
      </c>
    </row>
    <row r="3928" spans="2:17" ht="14.25" customHeight="1" x14ac:dyDescent="0.3">
      <c r="B3928" s="4" t="s">
        <v>61</v>
      </c>
      <c r="C3928" s="33">
        <v>1185731</v>
      </c>
      <c r="D3928" s="5">
        <v>44308</v>
      </c>
      <c r="E3928" s="4" t="s">
        <v>48</v>
      </c>
      <c r="F3928" s="4" t="s">
        <v>98</v>
      </c>
      <c r="G3928" s="4" t="s">
        <v>99</v>
      </c>
      <c r="H3928" s="6" t="s">
        <v>19</v>
      </c>
      <c r="I3928" s="7">
        <v>41</v>
      </c>
      <c r="J3928" s="8">
        <v>49</v>
      </c>
      <c r="K3928" s="9">
        <v>2009</v>
      </c>
      <c r="L3928" s="9">
        <v>964.31999999999994</v>
      </c>
      <c r="M3928" s="10">
        <v>0.48</v>
      </c>
      <c r="N3928" s="4" t="s">
        <v>83</v>
      </c>
      <c r="O3928" s="4" t="str">
        <f>TEXT(Table1[[#This Row],[Invoice Date]],"yyyy")</f>
        <v>2021</v>
      </c>
      <c r="P3928" s="4" t="str">
        <f>TEXT(Table1[[#This Row],[Invoice Date]],"mmm")</f>
        <v>Apr</v>
      </c>
      <c r="Q3928" s="27">
        <f>WEEKNUM(Table1[[#This Row],[Invoice Date]]) + IF(YEAR(Table1[[#This Row],[Invoice Date]])=2021, 52, 0)</f>
        <v>69</v>
      </c>
    </row>
    <row r="3929" spans="2:17" ht="14.25" customHeight="1" x14ac:dyDescent="0.3">
      <c r="B3929" s="4" t="s">
        <v>61</v>
      </c>
      <c r="C3929" s="33">
        <v>1185731</v>
      </c>
      <c r="D3929" s="5">
        <v>44308</v>
      </c>
      <c r="E3929" s="4" t="s">
        <v>48</v>
      </c>
      <c r="F3929" s="4" t="s">
        <v>98</v>
      </c>
      <c r="G3929" s="4" t="s">
        <v>99</v>
      </c>
      <c r="H3929" s="6" t="s">
        <v>23</v>
      </c>
      <c r="I3929" s="7">
        <v>36</v>
      </c>
      <c r="J3929" s="8">
        <v>75</v>
      </c>
      <c r="K3929" s="9">
        <v>2700</v>
      </c>
      <c r="L3929" s="9">
        <v>1350</v>
      </c>
      <c r="M3929" s="10">
        <v>0.5</v>
      </c>
      <c r="N3929" s="4" t="s">
        <v>83</v>
      </c>
      <c r="O3929" s="4" t="str">
        <f>TEXT(Table1[[#This Row],[Invoice Date]],"yyyy")</f>
        <v>2021</v>
      </c>
      <c r="P3929" s="4" t="str">
        <f>TEXT(Table1[[#This Row],[Invoice Date]],"mmm")</f>
        <v>Apr</v>
      </c>
      <c r="Q3929" s="27">
        <f>WEEKNUM(Table1[[#This Row],[Invoice Date]]) + IF(YEAR(Table1[[#This Row],[Invoice Date]])=2021, 52, 0)</f>
        <v>69</v>
      </c>
    </row>
    <row r="3930" spans="2:17" ht="14.25" customHeight="1" x14ac:dyDescent="0.3">
      <c r="B3930" s="4" t="s">
        <v>61</v>
      </c>
      <c r="C3930" s="33">
        <v>1185731</v>
      </c>
      <c r="D3930" s="5">
        <v>44308</v>
      </c>
      <c r="E3930" s="4" t="s">
        <v>48</v>
      </c>
      <c r="F3930" s="4" t="s">
        <v>98</v>
      </c>
      <c r="G3930" s="4" t="s">
        <v>99</v>
      </c>
      <c r="H3930" s="6" t="s">
        <v>17</v>
      </c>
      <c r="I3930" s="7">
        <v>41</v>
      </c>
      <c r="J3930" s="8">
        <v>119</v>
      </c>
      <c r="K3930" s="9">
        <v>4879</v>
      </c>
      <c r="L3930" s="9">
        <v>2683.4500000000003</v>
      </c>
      <c r="M3930" s="10">
        <v>0.55000000000000004</v>
      </c>
      <c r="N3930" s="4" t="s">
        <v>83</v>
      </c>
      <c r="O3930" s="4" t="str">
        <f>TEXT(Table1[[#This Row],[Invoice Date]],"yyyy")</f>
        <v>2021</v>
      </c>
      <c r="P3930" s="4" t="str">
        <f>TEXT(Table1[[#This Row],[Invoice Date]],"mmm")</f>
        <v>Apr</v>
      </c>
      <c r="Q3930" s="27">
        <f>WEEKNUM(Table1[[#This Row],[Invoice Date]]) + IF(YEAR(Table1[[#This Row],[Invoice Date]])=2021, 52, 0)</f>
        <v>69</v>
      </c>
    </row>
    <row r="3931" spans="2:17" ht="14.25" customHeight="1" x14ac:dyDescent="0.3">
      <c r="B3931" s="4" t="s">
        <v>34</v>
      </c>
      <c r="C3931" s="33">
        <v>1189833</v>
      </c>
      <c r="D3931" s="5">
        <v>44308</v>
      </c>
      <c r="E3931" s="4" t="s">
        <v>31</v>
      </c>
      <c r="F3931" s="4" t="s">
        <v>32</v>
      </c>
      <c r="G3931" s="4" t="s">
        <v>35</v>
      </c>
      <c r="H3931" s="6" t="s">
        <v>21</v>
      </c>
      <c r="I3931" s="7">
        <v>32</v>
      </c>
      <c r="J3931" s="8">
        <v>194</v>
      </c>
      <c r="K3931" s="9">
        <v>6208</v>
      </c>
      <c r="L3931" s="9">
        <v>2296.96</v>
      </c>
      <c r="M3931" s="10">
        <v>0.37</v>
      </c>
      <c r="N3931" s="4" t="s">
        <v>24</v>
      </c>
      <c r="O3931" s="4" t="str">
        <f>TEXT(Table1[[#This Row],[Invoice Date]],"yyyy")</f>
        <v>2021</v>
      </c>
      <c r="P3931" s="4" t="str">
        <f>TEXT(Table1[[#This Row],[Invoice Date]],"mmm")</f>
        <v>Apr</v>
      </c>
      <c r="Q3931" s="27">
        <f>WEEKNUM(Table1[[#This Row],[Invoice Date]]) + IF(YEAR(Table1[[#This Row],[Invoice Date]])=2021, 52, 0)</f>
        <v>69</v>
      </c>
    </row>
    <row r="3932" spans="2:17" ht="14.25" customHeight="1" x14ac:dyDescent="0.3">
      <c r="B3932" s="4" t="s">
        <v>34</v>
      </c>
      <c r="C3932" s="33">
        <v>1189833</v>
      </c>
      <c r="D3932" s="5">
        <v>44308</v>
      </c>
      <c r="E3932" s="4" t="s">
        <v>31</v>
      </c>
      <c r="F3932" s="4" t="s">
        <v>32</v>
      </c>
      <c r="G3932" s="4" t="s">
        <v>35</v>
      </c>
      <c r="H3932" s="6" t="s">
        <v>21</v>
      </c>
      <c r="I3932" s="7">
        <v>44</v>
      </c>
      <c r="J3932" s="8">
        <v>175</v>
      </c>
      <c r="K3932" s="9">
        <v>7700</v>
      </c>
      <c r="L3932" s="9">
        <v>3696</v>
      </c>
      <c r="M3932" s="10">
        <v>0.48</v>
      </c>
      <c r="N3932" s="4" t="s">
        <v>83</v>
      </c>
      <c r="O3932" s="4" t="str">
        <f>TEXT(Table1[[#This Row],[Invoice Date]],"yyyy")</f>
        <v>2021</v>
      </c>
      <c r="P3932" s="4" t="str">
        <f>TEXT(Table1[[#This Row],[Invoice Date]],"mmm")</f>
        <v>Apr</v>
      </c>
      <c r="Q3932" s="27">
        <f>WEEKNUM(Table1[[#This Row],[Invoice Date]]) + IF(YEAR(Table1[[#This Row],[Invoice Date]])=2021, 52, 0)</f>
        <v>69</v>
      </c>
    </row>
    <row r="3933" spans="2:17" ht="14.25" customHeight="1" x14ac:dyDescent="0.3">
      <c r="B3933" s="4" t="s">
        <v>26</v>
      </c>
      <c r="C3933" s="33">
        <v>1197831</v>
      </c>
      <c r="D3933" s="5">
        <v>44308</v>
      </c>
      <c r="E3933" s="4" t="s">
        <v>27</v>
      </c>
      <c r="F3933" s="4" t="s">
        <v>55</v>
      </c>
      <c r="G3933" s="4" t="s">
        <v>56</v>
      </c>
      <c r="H3933" s="6" t="s">
        <v>19</v>
      </c>
      <c r="I3933" s="7">
        <v>44</v>
      </c>
      <c r="J3933" s="8">
        <v>271</v>
      </c>
      <c r="K3933" s="9">
        <v>11924</v>
      </c>
      <c r="L3933" s="9">
        <v>6081.24</v>
      </c>
      <c r="M3933" s="10">
        <v>0.51</v>
      </c>
      <c r="N3933" s="4" t="s">
        <v>24</v>
      </c>
      <c r="O3933" s="4" t="str">
        <f>TEXT(Table1[[#This Row],[Invoice Date]],"yyyy")</f>
        <v>2021</v>
      </c>
      <c r="P3933" s="4" t="str">
        <f>TEXT(Table1[[#This Row],[Invoice Date]],"mmm")</f>
        <v>Apr</v>
      </c>
      <c r="Q3933" s="27">
        <f>WEEKNUM(Table1[[#This Row],[Invoice Date]]) + IF(YEAR(Table1[[#This Row],[Invoice Date]])=2021, 52, 0)</f>
        <v>69</v>
      </c>
    </row>
    <row r="3934" spans="2:17" ht="14.25" customHeight="1" x14ac:dyDescent="0.3">
      <c r="B3934" s="4" t="s">
        <v>26</v>
      </c>
      <c r="C3934" s="33">
        <v>1197831</v>
      </c>
      <c r="D3934" s="5">
        <v>44308</v>
      </c>
      <c r="E3934" s="4" t="s">
        <v>27</v>
      </c>
      <c r="F3934" s="4" t="s">
        <v>55</v>
      </c>
      <c r="G3934" s="4" t="s">
        <v>56</v>
      </c>
      <c r="H3934" s="6" t="s">
        <v>19</v>
      </c>
      <c r="I3934" s="7">
        <v>54</v>
      </c>
      <c r="J3934" s="8">
        <v>233</v>
      </c>
      <c r="K3934" s="9">
        <v>12582</v>
      </c>
      <c r="L3934" s="9">
        <v>7171.74</v>
      </c>
      <c r="M3934" s="10">
        <v>0.56999999999999995</v>
      </c>
      <c r="N3934" s="4" t="s">
        <v>83</v>
      </c>
      <c r="O3934" s="4" t="str">
        <f>TEXT(Table1[[#This Row],[Invoice Date]],"yyyy")</f>
        <v>2021</v>
      </c>
      <c r="P3934" s="4" t="str">
        <f>TEXT(Table1[[#This Row],[Invoice Date]],"mmm")</f>
        <v>Apr</v>
      </c>
      <c r="Q3934" s="27">
        <f>WEEKNUM(Table1[[#This Row],[Invoice Date]]) + IF(YEAR(Table1[[#This Row],[Invoice Date]])=2021, 52, 0)</f>
        <v>69</v>
      </c>
    </row>
    <row r="3935" spans="2:17" ht="14.25" customHeight="1" x14ac:dyDescent="0.3">
      <c r="B3935" s="4" t="s">
        <v>61</v>
      </c>
      <c r="C3935" s="33">
        <v>1185731</v>
      </c>
      <c r="D3935" s="5">
        <v>44308</v>
      </c>
      <c r="E3935" s="4" t="s">
        <v>48</v>
      </c>
      <c r="F3935" s="4" t="s">
        <v>98</v>
      </c>
      <c r="G3935" s="4" t="s">
        <v>99</v>
      </c>
      <c r="H3935" s="6" t="s">
        <v>21</v>
      </c>
      <c r="I3935" s="7">
        <v>45</v>
      </c>
      <c r="J3935" s="8">
        <v>100</v>
      </c>
      <c r="K3935" s="9">
        <v>45000</v>
      </c>
      <c r="L3935" s="9">
        <v>18000</v>
      </c>
      <c r="M3935" s="10">
        <v>0.4</v>
      </c>
      <c r="N3935" s="4" t="s">
        <v>83</v>
      </c>
      <c r="O3935" s="4" t="str">
        <f>TEXT(Table1[[#This Row],[Invoice Date]],"yyyy")</f>
        <v>2021</v>
      </c>
      <c r="P3935" s="4" t="str">
        <f>TEXT(Table1[[#This Row],[Invoice Date]],"mmm")</f>
        <v>Apr</v>
      </c>
      <c r="Q3935" s="27">
        <f>WEEKNUM(Table1[[#This Row],[Invoice Date]]) + IF(YEAR(Table1[[#This Row],[Invoice Date]])=2021, 52, 0)</f>
        <v>69</v>
      </c>
    </row>
    <row r="3936" spans="2:17" ht="14.25" customHeight="1" x14ac:dyDescent="0.3">
      <c r="B3936" s="4" t="s">
        <v>61</v>
      </c>
      <c r="C3936" s="33">
        <v>1185731</v>
      </c>
      <c r="D3936" s="5">
        <v>44308</v>
      </c>
      <c r="E3936" s="4" t="s">
        <v>48</v>
      </c>
      <c r="F3936" s="4" t="s">
        <v>98</v>
      </c>
      <c r="G3936" s="4" t="s">
        <v>99</v>
      </c>
      <c r="H3936" s="6" t="s">
        <v>22</v>
      </c>
      <c r="I3936" s="7">
        <v>50</v>
      </c>
      <c r="J3936" s="8">
        <v>125</v>
      </c>
      <c r="K3936" s="9">
        <v>62500</v>
      </c>
      <c r="L3936" s="9">
        <v>21875</v>
      </c>
      <c r="M3936" s="10">
        <v>0.35</v>
      </c>
      <c r="N3936" s="4" t="s">
        <v>83</v>
      </c>
      <c r="O3936" s="4" t="str">
        <f>TEXT(Table1[[#This Row],[Invoice Date]],"yyyy")</f>
        <v>2021</v>
      </c>
      <c r="P3936" s="4" t="str">
        <f>TEXT(Table1[[#This Row],[Invoice Date]],"mmm")</f>
        <v>Apr</v>
      </c>
      <c r="Q3936" s="27">
        <f>WEEKNUM(Table1[[#This Row],[Invoice Date]]) + IF(YEAR(Table1[[#This Row],[Invoice Date]])=2021, 52, 0)</f>
        <v>69</v>
      </c>
    </row>
    <row r="3937" spans="2:17" ht="14.25" customHeight="1" x14ac:dyDescent="0.3">
      <c r="B3937" s="4" t="s">
        <v>61</v>
      </c>
      <c r="C3937" s="33">
        <v>1185731</v>
      </c>
      <c r="D3937" s="5">
        <v>44308</v>
      </c>
      <c r="E3937" s="4" t="s">
        <v>48</v>
      </c>
      <c r="F3937" s="4" t="s">
        <v>98</v>
      </c>
      <c r="G3937" s="4" t="s">
        <v>99</v>
      </c>
      <c r="H3937" s="6" t="s">
        <v>20</v>
      </c>
      <c r="I3937" s="7">
        <v>40</v>
      </c>
      <c r="J3937" s="8">
        <v>175</v>
      </c>
      <c r="K3937" s="9">
        <v>70000</v>
      </c>
      <c r="L3937" s="9">
        <v>28000</v>
      </c>
      <c r="M3937" s="10">
        <v>0.4</v>
      </c>
      <c r="N3937" s="4" t="s">
        <v>83</v>
      </c>
      <c r="O3937" s="4" t="str">
        <f>TEXT(Table1[[#This Row],[Invoice Date]],"yyyy")</f>
        <v>2021</v>
      </c>
      <c r="P3937" s="4" t="str">
        <f>TEXT(Table1[[#This Row],[Invoice Date]],"mmm")</f>
        <v>Apr</v>
      </c>
      <c r="Q3937" s="27">
        <f>WEEKNUM(Table1[[#This Row],[Invoice Date]]) + IF(YEAR(Table1[[#This Row],[Invoice Date]])=2021, 52, 0)</f>
        <v>69</v>
      </c>
    </row>
    <row r="3938" spans="2:17" ht="14.25" customHeight="1" x14ac:dyDescent="0.3">
      <c r="B3938" s="4" t="s">
        <v>61</v>
      </c>
      <c r="C3938" s="33">
        <v>1185731</v>
      </c>
      <c r="D3938" s="5">
        <v>44308</v>
      </c>
      <c r="E3938" s="4" t="s">
        <v>48</v>
      </c>
      <c r="F3938" s="4" t="s">
        <v>98</v>
      </c>
      <c r="G3938" s="4" t="s">
        <v>99</v>
      </c>
      <c r="H3938" s="6" t="s">
        <v>19</v>
      </c>
      <c r="I3938" s="7">
        <v>45</v>
      </c>
      <c r="J3938" s="8">
        <v>175</v>
      </c>
      <c r="K3938" s="9">
        <v>78750</v>
      </c>
      <c r="L3938" s="9">
        <v>27562.5</v>
      </c>
      <c r="M3938" s="10">
        <v>0.35</v>
      </c>
      <c r="N3938" s="4" t="s">
        <v>83</v>
      </c>
      <c r="O3938" s="4" t="str">
        <f>TEXT(Table1[[#This Row],[Invoice Date]],"yyyy")</f>
        <v>2021</v>
      </c>
      <c r="P3938" s="4" t="str">
        <f>TEXT(Table1[[#This Row],[Invoice Date]],"mmm")</f>
        <v>Apr</v>
      </c>
      <c r="Q3938" s="27">
        <f>WEEKNUM(Table1[[#This Row],[Invoice Date]]) + IF(YEAR(Table1[[#This Row],[Invoice Date]])=2021, 52, 0)</f>
        <v>69</v>
      </c>
    </row>
    <row r="3939" spans="2:17" ht="14.25" customHeight="1" x14ac:dyDescent="0.3">
      <c r="B3939" s="4" t="s">
        <v>61</v>
      </c>
      <c r="C3939" s="33">
        <v>1185731</v>
      </c>
      <c r="D3939" s="5">
        <v>44308</v>
      </c>
      <c r="E3939" s="4" t="s">
        <v>48</v>
      </c>
      <c r="F3939" s="4" t="s">
        <v>98</v>
      </c>
      <c r="G3939" s="4" t="s">
        <v>99</v>
      </c>
      <c r="H3939" s="6" t="s">
        <v>23</v>
      </c>
      <c r="I3939" s="7">
        <v>40</v>
      </c>
      <c r="J3939" s="8">
        <v>250</v>
      </c>
      <c r="K3939" s="9">
        <v>100000</v>
      </c>
      <c r="L3939" s="9">
        <v>40000</v>
      </c>
      <c r="M3939" s="10">
        <v>0.4</v>
      </c>
      <c r="N3939" s="4" t="s">
        <v>83</v>
      </c>
      <c r="O3939" s="4" t="str">
        <f>TEXT(Table1[[#This Row],[Invoice Date]],"yyyy")</f>
        <v>2021</v>
      </c>
      <c r="P3939" s="4" t="str">
        <f>TEXT(Table1[[#This Row],[Invoice Date]],"mmm")</f>
        <v>Apr</v>
      </c>
      <c r="Q3939" s="27">
        <f>WEEKNUM(Table1[[#This Row],[Invoice Date]]) + IF(YEAR(Table1[[#This Row],[Invoice Date]])=2021, 52, 0)</f>
        <v>69</v>
      </c>
    </row>
    <row r="3940" spans="2:17" ht="14.25" customHeight="1" x14ac:dyDescent="0.3">
      <c r="B3940" s="4" t="s">
        <v>61</v>
      </c>
      <c r="C3940" s="33">
        <v>1185731</v>
      </c>
      <c r="D3940" s="5">
        <v>44308</v>
      </c>
      <c r="E3940" s="4" t="s">
        <v>48</v>
      </c>
      <c r="F3940" s="4" t="s">
        <v>98</v>
      </c>
      <c r="G3940" s="4" t="s">
        <v>99</v>
      </c>
      <c r="H3940" s="6" t="s">
        <v>17</v>
      </c>
      <c r="I3940" s="7">
        <v>45</v>
      </c>
      <c r="J3940" s="8">
        <v>475</v>
      </c>
      <c r="K3940" s="9">
        <v>213750</v>
      </c>
      <c r="L3940" s="9">
        <v>85500</v>
      </c>
      <c r="M3940" s="10">
        <v>0.4</v>
      </c>
      <c r="N3940" s="4" t="s">
        <v>83</v>
      </c>
      <c r="O3940" s="4" t="str">
        <f>TEXT(Table1[[#This Row],[Invoice Date]],"yyyy")</f>
        <v>2021</v>
      </c>
      <c r="P3940" s="4" t="str">
        <f>TEXT(Table1[[#This Row],[Invoice Date]],"mmm")</f>
        <v>Apr</v>
      </c>
      <c r="Q3940" s="27">
        <f>WEEKNUM(Table1[[#This Row],[Invoice Date]]) + IF(YEAR(Table1[[#This Row],[Invoice Date]])=2021, 52, 0)</f>
        <v>69</v>
      </c>
    </row>
    <row r="3941" spans="2:17" ht="14.25" customHeight="1" x14ac:dyDescent="0.3">
      <c r="B3941" s="4" t="s">
        <v>34</v>
      </c>
      <c r="C3941" s="33">
        <v>1189833</v>
      </c>
      <c r="D3941" s="5">
        <v>44308</v>
      </c>
      <c r="E3941" s="4" t="s">
        <v>31</v>
      </c>
      <c r="F3941" s="4" t="s">
        <v>32</v>
      </c>
      <c r="G3941" s="4" t="s">
        <v>35</v>
      </c>
      <c r="H3941" s="6" t="s">
        <v>21</v>
      </c>
      <c r="I3941" s="7">
        <v>45</v>
      </c>
      <c r="J3941" s="8">
        <v>625</v>
      </c>
      <c r="K3941" s="9">
        <v>281250</v>
      </c>
      <c r="L3941" s="9">
        <v>98437.5</v>
      </c>
      <c r="M3941" s="10">
        <v>0.35</v>
      </c>
      <c r="N3941" s="4" t="s">
        <v>24</v>
      </c>
      <c r="O3941" s="4" t="str">
        <f>TEXT(Table1[[#This Row],[Invoice Date]],"yyyy")</f>
        <v>2021</v>
      </c>
      <c r="P3941" s="4" t="str">
        <f>TEXT(Table1[[#This Row],[Invoice Date]],"mmm")</f>
        <v>Apr</v>
      </c>
      <c r="Q3941" s="27">
        <f>WEEKNUM(Table1[[#This Row],[Invoice Date]]) + IF(YEAR(Table1[[#This Row],[Invoice Date]])=2021, 52, 0)</f>
        <v>69</v>
      </c>
    </row>
    <row r="3942" spans="2:17" ht="14.25" customHeight="1" x14ac:dyDescent="0.3">
      <c r="B3942" s="4" t="s">
        <v>26</v>
      </c>
      <c r="C3942" s="33">
        <v>1197831</v>
      </c>
      <c r="D3942" s="5">
        <v>44308</v>
      </c>
      <c r="E3942" s="4" t="s">
        <v>27</v>
      </c>
      <c r="F3942" s="4" t="s">
        <v>55</v>
      </c>
      <c r="G3942" s="4" t="s">
        <v>56</v>
      </c>
      <c r="H3942" s="6" t="s">
        <v>19</v>
      </c>
      <c r="I3942" s="7">
        <v>55.000000000000007</v>
      </c>
      <c r="J3942" s="8">
        <v>775</v>
      </c>
      <c r="K3942" s="9">
        <v>426250.00000000006</v>
      </c>
      <c r="L3942" s="9">
        <v>191812.5</v>
      </c>
      <c r="M3942" s="10">
        <v>0.44999999999999996</v>
      </c>
      <c r="N3942" s="4" t="s">
        <v>24</v>
      </c>
      <c r="O3942" s="4" t="str">
        <f>TEXT(Table1[[#This Row],[Invoice Date]],"yyyy")</f>
        <v>2021</v>
      </c>
      <c r="P3942" s="4" t="str">
        <f>TEXT(Table1[[#This Row],[Invoice Date]],"mmm")</f>
        <v>Apr</v>
      </c>
      <c r="Q3942" s="27">
        <f>WEEKNUM(Table1[[#This Row],[Invoice Date]]) + IF(YEAR(Table1[[#This Row],[Invoice Date]])=2021, 52, 0)</f>
        <v>69</v>
      </c>
    </row>
    <row r="3943" spans="2:17" ht="14.25" customHeight="1" x14ac:dyDescent="0.3">
      <c r="B3943" s="4" t="s">
        <v>14</v>
      </c>
      <c r="C3943" s="33">
        <v>1185732</v>
      </c>
      <c r="D3943" s="5">
        <v>44309</v>
      </c>
      <c r="E3943" s="4" t="s">
        <v>31</v>
      </c>
      <c r="F3943" s="4" t="s">
        <v>86</v>
      </c>
      <c r="G3943" s="4" t="s">
        <v>87</v>
      </c>
      <c r="H3943" s="6" t="s">
        <v>22</v>
      </c>
      <c r="I3943" s="7">
        <v>50</v>
      </c>
      <c r="J3943" s="8">
        <v>39</v>
      </c>
      <c r="K3943" s="9">
        <v>1950</v>
      </c>
      <c r="L3943" s="9">
        <v>819</v>
      </c>
      <c r="M3943" s="10">
        <v>0.42</v>
      </c>
      <c r="N3943" s="4" t="s">
        <v>83</v>
      </c>
      <c r="O3943" s="4" t="str">
        <f>TEXT(Table1[[#This Row],[Invoice Date]],"yyyy")</f>
        <v>2021</v>
      </c>
      <c r="P3943" s="4" t="str">
        <f>TEXT(Table1[[#This Row],[Invoice Date]],"mmm")</f>
        <v>Apr</v>
      </c>
      <c r="Q3943" s="27">
        <f>WEEKNUM(Table1[[#This Row],[Invoice Date]]) + IF(YEAR(Table1[[#This Row],[Invoice Date]])=2021, 52, 0)</f>
        <v>69</v>
      </c>
    </row>
    <row r="3944" spans="2:17" ht="14.25" customHeight="1" x14ac:dyDescent="0.3">
      <c r="B3944" s="4" t="s">
        <v>14</v>
      </c>
      <c r="C3944" s="33">
        <v>1185732</v>
      </c>
      <c r="D3944" s="5">
        <v>44309</v>
      </c>
      <c r="E3944" s="4" t="s">
        <v>31</v>
      </c>
      <c r="F3944" s="4" t="s">
        <v>86</v>
      </c>
      <c r="G3944" s="4" t="s">
        <v>87</v>
      </c>
      <c r="H3944" s="6" t="s">
        <v>22</v>
      </c>
      <c r="I3944" s="7">
        <v>43</v>
      </c>
      <c r="J3944" s="8">
        <v>47</v>
      </c>
      <c r="K3944" s="9">
        <v>2021</v>
      </c>
      <c r="L3944" s="9">
        <v>687.14</v>
      </c>
      <c r="M3944" s="10">
        <v>0.33999999999999997</v>
      </c>
      <c r="N3944" s="4" t="s">
        <v>24</v>
      </c>
      <c r="O3944" s="4" t="str">
        <f>TEXT(Table1[[#This Row],[Invoice Date]],"yyyy")</f>
        <v>2021</v>
      </c>
      <c r="P3944" s="4" t="str">
        <f>TEXT(Table1[[#This Row],[Invoice Date]],"mmm")</f>
        <v>Apr</v>
      </c>
      <c r="Q3944" s="27">
        <f>WEEKNUM(Table1[[#This Row],[Invoice Date]]) + IF(YEAR(Table1[[#This Row],[Invoice Date]])=2021, 52, 0)</f>
        <v>69</v>
      </c>
    </row>
    <row r="3945" spans="2:17" ht="14.25" customHeight="1" x14ac:dyDescent="0.3">
      <c r="B3945" s="4" t="s">
        <v>14</v>
      </c>
      <c r="C3945" s="33">
        <v>1185732</v>
      </c>
      <c r="D3945" s="5">
        <v>44309</v>
      </c>
      <c r="E3945" s="4" t="s">
        <v>31</v>
      </c>
      <c r="F3945" s="4" t="s">
        <v>86</v>
      </c>
      <c r="G3945" s="4" t="s">
        <v>87</v>
      </c>
      <c r="H3945" s="6" t="s">
        <v>21</v>
      </c>
      <c r="I3945" s="7">
        <v>40</v>
      </c>
      <c r="J3945" s="8">
        <v>78</v>
      </c>
      <c r="K3945" s="9">
        <v>3120</v>
      </c>
      <c r="L3945" s="9">
        <v>1248</v>
      </c>
      <c r="M3945" s="10">
        <v>0.39999999999999997</v>
      </c>
      <c r="N3945" s="4" t="s">
        <v>24</v>
      </c>
      <c r="O3945" s="4" t="str">
        <f>TEXT(Table1[[#This Row],[Invoice Date]],"yyyy")</f>
        <v>2021</v>
      </c>
      <c r="P3945" s="4" t="str">
        <f>TEXT(Table1[[#This Row],[Invoice Date]],"mmm")</f>
        <v>Apr</v>
      </c>
      <c r="Q3945" s="27">
        <f>WEEKNUM(Table1[[#This Row],[Invoice Date]]) + IF(YEAR(Table1[[#This Row],[Invoice Date]])=2021, 52, 0)</f>
        <v>69</v>
      </c>
    </row>
    <row r="3946" spans="2:17" ht="14.25" customHeight="1" x14ac:dyDescent="0.3">
      <c r="B3946" s="4" t="s">
        <v>14</v>
      </c>
      <c r="C3946" s="33">
        <v>1185732</v>
      </c>
      <c r="D3946" s="5">
        <v>44309</v>
      </c>
      <c r="E3946" s="4" t="s">
        <v>31</v>
      </c>
      <c r="F3946" s="4" t="s">
        <v>86</v>
      </c>
      <c r="G3946" s="4" t="s">
        <v>87</v>
      </c>
      <c r="H3946" s="6" t="s">
        <v>19</v>
      </c>
      <c r="I3946" s="7">
        <v>37</v>
      </c>
      <c r="J3946" s="8">
        <v>90</v>
      </c>
      <c r="K3946" s="9">
        <v>3330</v>
      </c>
      <c r="L3946" s="9">
        <v>1465.2</v>
      </c>
      <c r="M3946" s="10">
        <v>0.44</v>
      </c>
      <c r="N3946" s="4" t="s">
        <v>24</v>
      </c>
      <c r="O3946" s="4" t="str">
        <f>TEXT(Table1[[#This Row],[Invoice Date]],"yyyy")</f>
        <v>2021</v>
      </c>
      <c r="P3946" s="4" t="str">
        <f>TEXT(Table1[[#This Row],[Invoice Date]],"mmm")</f>
        <v>Apr</v>
      </c>
      <c r="Q3946" s="27">
        <f>WEEKNUM(Table1[[#This Row],[Invoice Date]]) + IF(YEAR(Table1[[#This Row],[Invoice Date]])=2021, 52, 0)</f>
        <v>69</v>
      </c>
    </row>
    <row r="3947" spans="2:17" ht="14.25" customHeight="1" x14ac:dyDescent="0.3">
      <c r="B3947" s="4" t="s">
        <v>14</v>
      </c>
      <c r="C3947" s="33">
        <v>1185732</v>
      </c>
      <c r="D3947" s="5">
        <v>44309</v>
      </c>
      <c r="E3947" s="4" t="s">
        <v>31</v>
      </c>
      <c r="F3947" s="4" t="s">
        <v>86</v>
      </c>
      <c r="G3947" s="4" t="s">
        <v>87</v>
      </c>
      <c r="H3947" s="6" t="s">
        <v>21</v>
      </c>
      <c r="I3947" s="7">
        <v>46</v>
      </c>
      <c r="J3947" s="8">
        <v>75</v>
      </c>
      <c r="K3947" s="9">
        <v>3450</v>
      </c>
      <c r="L3947" s="9">
        <v>1725</v>
      </c>
      <c r="M3947" s="10">
        <v>0.5</v>
      </c>
      <c r="N3947" s="4" t="s">
        <v>83</v>
      </c>
      <c r="O3947" s="4" t="str">
        <f>TEXT(Table1[[#This Row],[Invoice Date]],"yyyy")</f>
        <v>2021</v>
      </c>
      <c r="P3947" s="4" t="str">
        <f>TEXT(Table1[[#This Row],[Invoice Date]],"mmm")</f>
        <v>Apr</v>
      </c>
      <c r="Q3947" s="27">
        <f>WEEKNUM(Table1[[#This Row],[Invoice Date]]) + IF(YEAR(Table1[[#This Row],[Invoice Date]])=2021, 52, 0)</f>
        <v>69</v>
      </c>
    </row>
    <row r="3948" spans="2:17" ht="14.25" customHeight="1" x14ac:dyDescent="0.3">
      <c r="B3948" s="4" t="s">
        <v>14</v>
      </c>
      <c r="C3948" s="33">
        <v>1185732</v>
      </c>
      <c r="D3948" s="5">
        <v>44309</v>
      </c>
      <c r="E3948" s="4" t="s">
        <v>31</v>
      </c>
      <c r="F3948" s="4" t="s">
        <v>86</v>
      </c>
      <c r="G3948" s="4" t="s">
        <v>87</v>
      </c>
      <c r="H3948" s="6" t="s">
        <v>19</v>
      </c>
      <c r="I3948" s="7">
        <v>53</v>
      </c>
      <c r="J3948" s="8">
        <v>90</v>
      </c>
      <c r="K3948" s="9">
        <v>4770</v>
      </c>
      <c r="L3948" s="9">
        <v>2385</v>
      </c>
      <c r="M3948" s="10">
        <v>0.5</v>
      </c>
      <c r="N3948" s="4" t="s">
        <v>83</v>
      </c>
      <c r="O3948" s="4" t="str">
        <f>TEXT(Table1[[#This Row],[Invoice Date]],"yyyy")</f>
        <v>2021</v>
      </c>
      <c r="P3948" s="4" t="str">
        <f>TEXT(Table1[[#This Row],[Invoice Date]],"mmm")</f>
        <v>Apr</v>
      </c>
      <c r="Q3948" s="27">
        <f>WEEKNUM(Table1[[#This Row],[Invoice Date]]) + IF(YEAR(Table1[[#This Row],[Invoice Date]])=2021, 52, 0)</f>
        <v>69</v>
      </c>
    </row>
    <row r="3949" spans="2:17" ht="14.25" customHeight="1" x14ac:dyDescent="0.3">
      <c r="B3949" s="4" t="s">
        <v>14</v>
      </c>
      <c r="C3949" s="33">
        <v>1185732</v>
      </c>
      <c r="D3949" s="5">
        <v>44309</v>
      </c>
      <c r="E3949" s="4" t="s">
        <v>31</v>
      </c>
      <c r="F3949" s="4" t="s">
        <v>86</v>
      </c>
      <c r="G3949" s="4" t="s">
        <v>87</v>
      </c>
      <c r="H3949" s="6" t="s">
        <v>20</v>
      </c>
      <c r="I3949" s="7">
        <v>50</v>
      </c>
      <c r="J3949" s="8">
        <v>102</v>
      </c>
      <c r="K3949" s="9">
        <v>5100</v>
      </c>
      <c r="L3949" s="9">
        <v>2550</v>
      </c>
      <c r="M3949" s="10">
        <v>0.5</v>
      </c>
      <c r="N3949" s="4" t="s">
        <v>83</v>
      </c>
      <c r="O3949" s="4" t="str">
        <f>TEXT(Table1[[#This Row],[Invoice Date]],"yyyy")</f>
        <v>2021</v>
      </c>
      <c r="P3949" s="4" t="str">
        <f>TEXT(Table1[[#This Row],[Invoice Date]],"mmm")</f>
        <v>Apr</v>
      </c>
      <c r="Q3949" s="27">
        <f>WEEKNUM(Table1[[#This Row],[Invoice Date]]) + IF(YEAR(Table1[[#This Row],[Invoice Date]])=2021, 52, 0)</f>
        <v>69</v>
      </c>
    </row>
    <row r="3950" spans="2:17" ht="14.25" customHeight="1" x14ac:dyDescent="0.3">
      <c r="B3950" s="4" t="s">
        <v>14</v>
      </c>
      <c r="C3950" s="33">
        <v>1185732</v>
      </c>
      <c r="D3950" s="5">
        <v>44309</v>
      </c>
      <c r="E3950" s="4" t="s">
        <v>31</v>
      </c>
      <c r="F3950" s="4" t="s">
        <v>86</v>
      </c>
      <c r="G3950" s="4" t="s">
        <v>87</v>
      </c>
      <c r="H3950" s="6" t="s">
        <v>20</v>
      </c>
      <c r="I3950" s="7">
        <v>42</v>
      </c>
      <c r="J3950" s="8">
        <v>123</v>
      </c>
      <c r="K3950" s="9">
        <v>5166</v>
      </c>
      <c r="L3950" s="9">
        <v>1911.42</v>
      </c>
      <c r="M3950" s="10">
        <v>0.37</v>
      </c>
      <c r="N3950" s="4" t="s">
        <v>24</v>
      </c>
      <c r="O3950" s="4" t="str">
        <f>TEXT(Table1[[#This Row],[Invoice Date]],"yyyy")</f>
        <v>2021</v>
      </c>
      <c r="P3950" s="4" t="str">
        <f>TEXT(Table1[[#This Row],[Invoice Date]],"mmm")</f>
        <v>Apr</v>
      </c>
      <c r="Q3950" s="27">
        <f>WEEKNUM(Table1[[#This Row],[Invoice Date]]) + IF(YEAR(Table1[[#This Row],[Invoice Date]])=2021, 52, 0)</f>
        <v>69</v>
      </c>
    </row>
    <row r="3951" spans="2:17" ht="14.25" customHeight="1" x14ac:dyDescent="0.3">
      <c r="B3951" s="4" t="s">
        <v>14</v>
      </c>
      <c r="C3951" s="33">
        <v>1185732</v>
      </c>
      <c r="D3951" s="5">
        <v>44309</v>
      </c>
      <c r="E3951" s="4" t="s">
        <v>31</v>
      </c>
      <c r="F3951" s="4" t="s">
        <v>86</v>
      </c>
      <c r="G3951" s="4" t="s">
        <v>87</v>
      </c>
      <c r="H3951" s="6" t="s">
        <v>23</v>
      </c>
      <c r="I3951" s="7">
        <v>49</v>
      </c>
      <c r="J3951" s="8">
        <v>111</v>
      </c>
      <c r="K3951" s="9">
        <v>5439</v>
      </c>
      <c r="L3951" s="9">
        <v>1631.7</v>
      </c>
      <c r="M3951" s="10">
        <v>0.3</v>
      </c>
      <c r="N3951" s="4" t="s">
        <v>24</v>
      </c>
      <c r="O3951" s="4" t="str">
        <f>TEXT(Table1[[#This Row],[Invoice Date]],"yyyy")</f>
        <v>2021</v>
      </c>
      <c r="P3951" s="4" t="str">
        <f>TEXT(Table1[[#This Row],[Invoice Date]],"mmm")</f>
        <v>Apr</v>
      </c>
      <c r="Q3951" s="27">
        <f>WEEKNUM(Table1[[#This Row],[Invoice Date]]) + IF(YEAR(Table1[[#This Row],[Invoice Date]])=2021, 52, 0)</f>
        <v>69</v>
      </c>
    </row>
    <row r="3952" spans="2:17" ht="14.25" customHeight="1" x14ac:dyDescent="0.3">
      <c r="B3952" s="4" t="s">
        <v>34</v>
      </c>
      <c r="C3952" s="33">
        <v>1189833</v>
      </c>
      <c r="D3952" s="5">
        <v>44309</v>
      </c>
      <c r="E3952" s="4" t="s">
        <v>31</v>
      </c>
      <c r="F3952" s="4" t="s">
        <v>32</v>
      </c>
      <c r="G3952" s="4" t="s">
        <v>35</v>
      </c>
      <c r="H3952" s="6" t="s">
        <v>22</v>
      </c>
      <c r="I3952" s="7">
        <v>45</v>
      </c>
      <c r="J3952" s="8">
        <v>125</v>
      </c>
      <c r="K3952" s="9">
        <v>5625</v>
      </c>
      <c r="L3952" s="9">
        <v>3881.2500000000005</v>
      </c>
      <c r="M3952" s="10">
        <v>0.69000000000000006</v>
      </c>
      <c r="N3952" s="4" t="s">
        <v>83</v>
      </c>
      <c r="O3952" s="4" t="str">
        <f>TEXT(Table1[[#This Row],[Invoice Date]],"yyyy")</f>
        <v>2021</v>
      </c>
      <c r="P3952" s="4" t="str">
        <f>TEXT(Table1[[#This Row],[Invoice Date]],"mmm")</f>
        <v>Apr</v>
      </c>
      <c r="Q3952" s="27">
        <f>WEEKNUM(Table1[[#This Row],[Invoice Date]]) + IF(YEAR(Table1[[#This Row],[Invoice Date]])=2021, 52, 0)</f>
        <v>69</v>
      </c>
    </row>
    <row r="3953" spans="2:17" ht="14.25" customHeight="1" x14ac:dyDescent="0.3">
      <c r="B3953" s="4" t="s">
        <v>14</v>
      </c>
      <c r="C3953" s="33">
        <v>1185732</v>
      </c>
      <c r="D3953" s="5">
        <v>44309</v>
      </c>
      <c r="E3953" s="4" t="s">
        <v>31</v>
      </c>
      <c r="F3953" s="4" t="s">
        <v>86</v>
      </c>
      <c r="G3953" s="4" t="s">
        <v>87</v>
      </c>
      <c r="H3953" s="6" t="s">
        <v>17</v>
      </c>
      <c r="I3953" s="7">
        <v>48</v>
      </c>
      <c r="J3953" s="8">
        <v>130</v>
      </c>
      <c r="K3953" s="9">
        <v>6240</v>
      </c>
      <c r="L3953" s="9">
        <v>2807.9999999999995</v>
      </c>
      <c r="M3953" s="10">
        <v>0.44999999999999996</v>
      </c>
      <c r="N3953" s="4" t="s">
        <v>83</v>
      </c>
      <c r="O3953" s="4" t="str">
        <f>TEXT(Table1[[#This Row],[Invoice Date]],"yyyy")</f>
        <v>2021</v>
      </c>
      <c r="P3953" s="4" t="str">
        <f>TEXT(Table1[[#This Row],[Invoice Date]],"mmm")</f>
        <v>Apr</v>
      </c>
      <c r="Q3953" s="27">
        <f>WEEKNUM(Table1[[#This Row],[Invoice Date]]) + IF(YEAR(Table1[[#This Row],[Invoice Date]])=2021, 52, 0)</f>
        <v>69</v>
      </c>
    </row>
    <row r="3954" spans="2:17" ht="14.25" customHeight="1" x14ac:dyDescent="0.3">
      <c r="B3954" s="4" t="s">
        <v>14</v>
      </c>
      <c r="C3954" s="33">
        <v>1185732</v>
      </c>
      <c r="D3954" s="5">
        <v>44309</v>
      </c>
      <c r="E3954" s="4" t="s">
        <v>31</v>
      </c>
      <c r="F3954" s="4" t="s">
        <v>86</v>
      </c>
      <c r="G3954" s="4" t="s">
        <v>87</v>
      </c>
      <c r="H3954" s="6" t="s">
        <v>23</v>
      </c>
      <c r="I3954" s="7">
        <v>67</v>
      </c>
      <c r="J3954" s="8">
        <v>94</v>
      </c>
      <c r="K3954" s="9">
        <v>6298</v>
      </c>
      <c r="L3954" s="9">
        <v>2267.2799999999997</v>
      </c>
      <c r="M3954" s="10">
        <v>0.36</v>
      </c>
      <c r="N3954" s="4" t="s">
        <v>83</v>
      </c>
      <c r="O3954" s="4" t="str">
        <f>TEXT(Table1[[#This Row],[Invoice Date]],"yyyy")</f>
        <v>2021</v>
      </c>
      <c r="P3954" s="4" t="str">
        <f>TEXT(Table1[[#This Row],[Invoice Date]],"mmm")</f>
        <v>Apr</v>
      </c>
      <c r="Q3954" s="27">
        <f>WEEKNUM(Table1[[#This Row],[Invoice Date]]) + IF(YEAR(Table1[[#This Row],[Invoice Date]])=2021, 52, 0)</f>
        <v>69</v>
      </c>
    </row>
    <row r="3955" spans="2:17" ht="14.25" customHeight="1" x14ac:dyDescent="0.3">
      <c r="B3955" s="4" t="s">
        <v>34</v>
      </c>
      <c r="C3955" s="33">
        <v>1189833</v>
      </c>
      <c r="D3955" s="5">
        <v>44309</v>
      </c>
      <c r="E3955" s="4" t="s">
        <v>31</v>
      </c>
      <c r="F3955" s="4" t="s">
        <v>32</v>
      </c>
      <c r="G3955" s="4" t="s">
        <v>35</v>
      </c>
      <c r="H3955" s="6" t="s">
        <v>22</v>
      </c>
      <c r="I3955" s="7">
        <v>39</v>
      </c>
      <c r="J3955" s="8">
        <v>165</v>
      </c>
      <c r="K3955" s="9">
        <v>6435</v>
      </c>
      <c r="L3955" s="9">
        <v>3861.0000000000005</v>
      </c>
      <c r="M3955" s="10">
        <v>0.60000000000000009</v>
      </c>
      <c r="N3955" s="4" t="s">
        <v>24</v>
      </c>
      <c r="O3955" s="4" t="str">
        <f>TEXT(Table1[[#This Row],[Invoice Date]],"yyyy")</f>
        <v>2021</v>
      </c>
      <c r="P3955" s="4" t="str">
        <f>TEXT(Table1[[#This Row],[Invoice Date]],"mmm")</f>
        <v>Apr</v>
      </c>
      <c r="Q3955" s="27">
        <f>WEEKNUM(Table1[[#This Row],[Invoice Date]]) + IF(YEAR(Table1[[#This Row],[Invoice Date]])=2021, 52, 0)</f>
        <v>69</v>
      </c>
    </row>
    <row r="3956" spans="2:17" ht="14.25" customHeight="1" x14ac:dyDescent="0.3">
      <c r="B3956" s="4" t="s">
        <v>14</v>
      </c>
      <c r="C3956" s="33">
        <v>1185732</v>
      </c>
      <c r="D3956" s="5">
        <v>44309</v>
      </c>
      <c r="E3956" s="4" t="s">
        <v>31</v>
      </c>
      <c r="F3956" s="4" t="s">
        <v>86</v>
      </c>
      <c r="G3956" s="4" t="s">
        <v>87</v>
      </c>
      <c r="H3956" s="6" t="s">
        <v>17</v>
      </c>
      <c r="I3956" s="7">
        <v>40</v>
      </c>
      <c r="J3956" s="8">
        <v>175</v>
      </c>
      <c r="K3956" s="9">
        <v>7000</v>
      </c>
      <c r="L3956" s="9">
        <v>2660</v>
      </c>
      <c r="M3956" s="10">
        <v>0.38</v>
      </c>
      <c r="N3956" s="4" t="s">
        <v>24</v>
      </c>
      <c r="O3956" s="4" t="str">
        <f>TEXT(Table1[[#This Row],[Invoice Date]],"yyyy")</f>
        <v>2021</v>
      </c>
      <c r="P3956" s="4" t="str">
        <f>TEXT(Table1[[#This Row],[Invoice Date]],"mmm")</f>
        <v>Apr</v>
      </c>
      <c r="Q3956" s="27">
        <f>WEEKNUM(Table1[[#This Row],[Invoice Date]]) + IF(YEAR(Table1[[#This Row],[Invoice Date]])=2021, 52, 0)</f>
        <v>69</v>
      </c>
    </row>
    <row r="3957" spans="2:17" ht="14.25" customHeight="1" x14ac:dyDescent="0.3">
      <c r="B3957" s="4" t="s">
        <v>26</v>
      </c>
      <c r="C3957" s="33">
        <v>1197831</v>
      </c>
      <c r="D3957" s="5">
        <v>44309</v>
      </c>
      <c r="E3957" s="4" t="s">
        <v>27</v>
      </c>
      <c r="F3957" s="4" t="s">
        <v>55</v>
      </c>
      <c r="G3957" s="4" t="s">
        <v>56</v>
      </c>
      <c r="H3957" s="6" t="s">
        <v>20</v>
      </c>
      <c r="I3957" s="7">
        <v>39</v>
      </c>
      <c r="J3957" s="8">
        <v>314</v>
      </c>
      <c r="K3957" s="9">
        <v>12246</v>
      </c>
      <c r="L3957" s="9">
        <v>5755.62</v>
      </c>
      <c r="M3957" s="10">
        <v>0.47</v>
      </c>
      <c r="N3957" s="4" t="s">
        <v>24</v>
      </c>
      <c r="O3957" s="4" t="str">
        <f>TEXT(Table1[[#This Row],[Invoice Date]],"yyyy")</f>
        <v>2021</v>
      </c>
      <c r="P3957" s="4" t="str">
        <f>TEXT(Table1[[#This Row],[Invoice Date]],"mmm")</f>
        <v>Apr</v>
      </c>
      <c r="Q3957" s="27">
        <f>WEEKNUM(Table1[[#This Row],[Invoice Date]]) + IF(YEAR(Table1[[#This Row],[Invoice Date]])=2021, 52, 0)</f>
        <v>69</v>
      </c>
    </row>
    <row r="3958" spans="2:17" ht="14.25" customHeight="1" x14ac:dyDescent="0.3">
      <c r="B3958" s="4" t="s">
        <v>26</v>
      </c>
      <c r="C3958" s="33">
        <v>1197831</v>
      </c>
      <c r="D3958" s="5">
        <v>44309</v>
      </c>
      <c r="E3958" s="4" t="s">
        <v>27</v>
      </c>
      <c r="F3958" s="4" t="s">
        <v>55</v>
      </c>
      <c r="G3958" s="4" t="s">
        <v>56</v>
      </c>
      <c r="H3958" s="6" t="s">
        <v>20</v>
      </c>
      <c r="I3958" s="7">
        <v>46</v>
      </c>
      <c r="J3958" s="8">
        <v>285</v>
      </c>
      <c r="K3958" s="9">
        <v>13110</v>
      </c>
      <c r="L3958" s="9">
        <v>7866</v>
      </c>
      <c r="M3958" s="10">
        <v>0.6</v>
      </c>
      <c r="N3958" s="4" t="s">
        <v>83</v>
      </c>
      <c r="O3958" s="4" t="str">
        <f>TEXT(Table1[[#This Row],[Invoice Date]],"yyyy")</f>
        <v>2021</v>
      </c>
      <c r="P3958" s="4" t="str">
        <f>TEXT(Table1[[#This Row],[Invoice Date]],"mmm")</f>
        <v>Apr</v>
      </c>
      <c r="Q3958" s="27">
        <f>WEEKNUM(Table1[[#This Row],[Invoice Date]]) + IF(YEAR(Table1[[#This Row],[Invoice Date]])=2021, 52, 0)</f>
        <v>69</v>
      </c>
    </row>
    <row r="3959" spans="2:17" ht="14.25" customHeight="1" x14ac:dyDescent="0.3">
      <c r="B3959" s="4" t="s">
        <v>14</v>
      </c>
      <c r="C3959" s="33">
        <v>1185732</v>
      </c>
      <c r="D3959" s="5">
        <v>44309</v>
      </c>
      <c r="E3959" s="4" t="s">
        <v>31</v>
      </c>
      <c r="F3959" s="4" t="s">
        <v>86</v>
      </c>
      <c r="G3959" s="4" t="s">
        <v>87</v>
      </c>
      <c r="H3959" s="6" t="s">
        <v>22</v>
      </c>
      <c r="I3959" s="7">
        <v>55.000000000000007</v>
      </c>
      <c r="J3959" s="8">
        <v>150</v>
      </c>
      <c r="K3959" s="9">
        <v>82500.000000000015</v>
      </c>
      <c r="L3959" s="9">
        <v>24750.000000000004</v>
      </c>
      <c r="M3959" s="10">
        <v>0.3</v>
      </c>
      <c r="N3959" s="4" t="s">
        <v>83</v>
      </c>
      <c r="O3959" s="4" t="str">
        <f>TEXT(Table1[[#This Row],[Invoice Date]],"yyyy")</f>
        <v>2021</v>
      </c>
      <c r="P3959" s="4" t="str">
        <f>TEXT(Table1[[#This Row],[Invoice Date]],"mmm")</f>
        <v>Apr</v>
      </c>
      <c r="Q3959" s="27">
        <f>WEEKNUM(Table1[[#This Row],[Invoice Date]]) + IF(YEAR(Table1[[#This Row],[Invoice Date]])=2021, 52, 0)</f>
        <v>69</v>
      </c>
    </row>
    <row r="3960" spans="2:17" ht="14.25" customHeight="1" x14ac:dyDescent="0.3">
      <c r="B3960" s="4" t="s">
        <v>14</v>
      </c>
      <c r="C3960" s="33">
        <v>1185732</v>
      </c>
      <c r="D3960" s="5">
        <v>44309</v>
      </c>
      <c r="E3960" s="4" t="s">
        <v>31</v>
      </c>
      <c r="F3960" s="4" t="s">
        <v>86</v>
      </c>
      <c r="G3960" s="4" t="s">
        <v>87</v>
      </c>
      <c r="H3960" s="6" t="s">
        <v>21</v>
      </c>
      <c r="I3960" s="7">
        <v>50</v>
      </c>
      <c r="J3960" s="8">
        <v>250</v>
      </c>
      <c r="K3960" s="9">
        <v>125000</v>
      </c>
      <c r="L3960" s="9">
        <v>43750</v>
      </c>
      <c r="M3960" s="10">
        <v>0.35</v>
      </c>
      <c r="N3960" s="4" t="s">
        <v>83</v>
      </c>
      <c r="O3960" s="4" t="str">
        <f>TEXT(Table1[[#This Row],[Invoice Date]],"yyyy")</f>
        <v>2021</v>
      </c>
      <c r="P3960" s="4" t="str">
        <f>TEXT(Table1[[#This Row],[Invoice Date]],"mmm")</f>
        <v>Apr</v>
      </c>
      <c r="Q3960" s="27">
        <f>WEEKNUM(Table1[[#This Row],[Invoice Date]]) + IF(YEAR(Table1[[#This Row],[Invoice Date]])=2021, 52, 0)</f>
        <v>69</v>
      </c>
    </row>
    <row r="3961" spans="2:17" ht="14.25" customHeight="1" x14ac:dyDescent="0.3">
      <c r="B3961" s="4" t="s">
        <v>14</v>
      </c>
      <c r="C3961" s="33">
        <v>1185732</v>
      </c>
      <c r="D3961" s="5">
        <v>44309</v>
      </c>
      <c r="E3961" s="4" t="s">
        <v>31</v>
      </c>
      <c r="F3961" s="4" t="s">
        <v>86</v>
      </c>
      <c r="G3961" s="4" t="s">
        <v>87</v>
      </c>
      <c r="H3961" s="6" t="s">
        <v>19</v>
      </c>
      <c r="I3961" s="7">
        <v>55.000000000000007</v>
      </c>
      <c r="J3961" s="8">
        <v>300</v>
      </c>
      <c r="K3961" s="9">
        <v>165000.00000000003</v>
      </c>
      <c r="L3961" s="9">
        <v>66000.000000000015</v>
      </c>
      <c r="M3961" s="10">
        <v>0.4</v>
      </c>
      <c r="N3961" s="4" t="s">
        <v>83</v>
      </c>
      <c r="O3961" s="4" t="str">
        <f>TEXT(Table1[[#This Row],[Invoice Date]],"yyyy")</f>
        <v>2021</v>
      </c>
      <c r="P3961" s="4" t="str">
        <f>TEXT(Table1[[#This Row],[Invoice Date]],"mmm")</f>
        <v>Apr</v>
      </c>
      <c r="Q3961" s="27">
        <f>WEEKNUM(Table1[[#This Row],[Invoice Date]]) + IF(YEAR(Table1[[#This Row],[Invoice Date]])=2021, 52, 0)</f>
        <v>69</v>
      </c>
    </row>
    <row r="3962" spans="2:17" ht="14.25" customHeight="1" x14ac:dyDescent="0.3">
      <c r="B3962" s="4" t="s">
        <v>14</v>
      </c>
      <c r="C3962" s="33">
        <v>1185732</v>
      </c>
      <c r="D3962" s="5">
        <v>44309</v>
      </c>
      <c r="E3962" s="4" t="s">
        <v>31</v>
      </c>
      <c r="F3962" s="4" t="s">
        <v>86</v>
      </c>
      <c r="G3962" s="4" t="s">
        <v>87</v>
      </c>
      <c r="H3962" s="6" t="s">
        <v>20</v>
      </c>
      <c r="I3962" s="7">
        <v>55.000000000000007</v>
      </c>
      <c r="J3962" s="8">
        <v>350</v>
      </c>
      <c r="K3962" s="9">
        <v>192500.00000000003</v>
      </c>
      <c r="L3962" s="9">
        <v>67375</v>
      </c>
      <c r="M3962" s="10">
        <v>0.35</v>
      </c>
      <c r="N3962" s="4" t="s">
        <v>83</v>
      </c>
      <c r="O3962" s="4" t="str">
        <f>TEXT(Table1[[#This Row],[Invoice Date]],"yyyy")</f>
        <v>2021</v>
      </c>
      <c r="P3962" s="4" t="str">
        <f>TEXT(Table1[[#This Row],[Invoice Date]],"mmm")</f>
        <v>Apr</v>
      </c>
      <c r="Q3962" s="27">
        <f>WEEKNUM(Table1[[#This Row],[Invoice Date]]) + IF(YEAR(Table1[[#This Row],[Invoice Date]])=2021, 52, 0)</f>
        <v>69</v>
      </c>
    </row>
    <row r="3963" spans="2:17" ht="14.25" customHeight="1" x14ac:dyDescent="0.3">
      <c r="B3963" s="4" t="s">
        <v>14</v>
      </c>
      <c r="C3963" s="33">
        <v>1185732</v>
      </c>
      <c r="D3963" s="5">
        <v>44309</v>
      </c>
      <c r="E3963" s="4" t="s">
        <v>31</v>
      </c>
      <c r="F3963" s="4" t="s">
        <v>86</v>
      </c>
      <c r="G3963" s="4" t="s">
        <v>87</v>
      </c>
      <c r="H3963" s="6" t="s">
        <v>23</v>
      </c>
      <c r="I3963" s="7">
        <v>70</v>
      </c>
      <c r="J3963" s="8">
        <v>325</v>
      </c>
      <c r="K3963" s="9">
        <v>227500</v>
      </c>
      <c r="L3963" s="9">
        <v>56875</v>
      </c>
      <c r="M3963" s="10">
        <v>0.25</v>
      </c>
      <c r="N3963" s="4" t="s">
        <v>83</v>
      </c>
      <c r="O3963" s="4" t="str">
        <f>TEXT(Table1[[#This Row],[Invoice Date]],"yyyy")</f>
        <v>2021</v>
      </c>
      <c r="P3963" s="4" t="str">
        <f>TEXT(Table1[[#This Row],[Invoice Date]],"mmm")</f>
        <v>Apr</v>
      </c>
      <c r="Q3963" s="27">
        <f>WEEKNUM(Table1[[#This Row],[Invoice Date]]) + IF(YEAR(Table1[[#This Row],[Invoice Date]])=2021, 52, 0)</f>
        <v>69</v>
      </c>
    </row>
    <row r="3964" spans="2:17" ht="14.25" customHeight="1" x14ac:dyDescent="0.3">
      <c r="B3964" s="4" t="s">
        <v>14</v>
      </c>
      <c r="C3964" s="33">
        <v>1185732</v>
      </c>
      <c r="D3964" s="5">
        <v>44309</v>
      </c>
      <c r="E3964" s="4" t="s">
        <v>31</v>
      </c>
      <c r="F3964" s="4" t="s">
        <v>86</v>
      </c>
      <c r="G3964" s="4" t="s">
        <v>87</v>
      </c>
      <c r="H3964" s="6" t="s">
        <v>17</v>
      </c>
      <c r="I3964" s="7">
        <v>50</v>
      </c>
      <c r="J3964" s="8">
        <v>500</v>
      </c>
      <c r="K3964" s="9">
        <v>250000</v>
      </c>
      <c r="L3964" s="9">
        <v>87500</v>
      </c>
      <c r="M3964" s="10">
        <v>0.35</v>
      </c>
      <c r="N3964" s="4" t="s">
        <v>83</v>
      </c>
      <c r="O3964" s="4" t="str">
        <f>TEXT(Table1[[#This Row],[Invoice Date]],"yyyy")</f>
        <v>2021</v>
      </c>
      <c r="P3964" s="4" t="str">
        <f>TEXT(Table1[[#This Row],[Invoice Date]],"mmm")</f>
        <v>Apr</v>
      </c>
      <c r="Q3964" s="27">
        <f>WEEKNUM(Table1[[#This Row],[Invoice Date]]) + IF(YEAR(Table1[[#This Row],[Invoice Date]])=2021, 52, 0)</f>
        <v>69</v>
      </c>
    </row>
    <row r="3965" spans="2:17" ht="14.25" customHeight="1" x14ac:dyDescent="0.3">
      <c r="B3965" s="4" t="s">
        <v>34</v>
      </c>
      <c r="C3965" s="33">
        <v>1189833</v>
      </c>
      <c r="D3965" s="5">
        <v>44309</v>
      </c>
      <c r="E3965" s="4" t="s">
        <v>31</v>
      </c>
      <c r="F3965" s="4" t="s">
        <v>32</v>
      </c>
      <c r="G3965" s="4" t="s">
        <v>35</v>
      </c>
      <c r="H3965" s="6" t="s">
        <v>22</v>
      </c>
      <c r="I3965" s="7">
        <v>50</v>
      </c>
      <c r="J3965" s="8">
        <v>500</v>
      </c>
      <c r="K3965" s="9">
        <v>250000</v>
      </c>
      <c r="L3965" s="9">
        <v>137500</v>
      </c>
      <c r="M3965" s="10">
        <v>0.55000000000000004</v>
      </c>
      <c r="N3965" s="4" t="s">
        <v>24</v>
      </c>
      <c r="O3965" s="4" t="str">
        <f>TEXT(Table1[[#This Row],[Invoice Date]],"yyyy")</f>
        <v>2021</v>
      </c>
      <c r="P3965" s="4" t="str">
        <f>TEXT(Table1[[#This Row],[Invoice Date]],"mmm")</f>
        <v>Apr</v>
      </c>
      <c r="Q3965" s="27">
        <f>WEEKNUM(Table1[[#This Row],[Invoice Date]]) + IF(YEAR(Table1[[#This Row],[Invoice Date]])=2021, 52, 0)</f>
        <v>69</v>
      </c>
    </row>
    <row r="3966" spans="2:17" ht="14.25" customHeight="1" x14ac:dyDescent="0.3">
      <c r="B3966" s="4" t="s">
        <v>26</v>
      </c>
      <c r="C3966" s="33">
        <v>1197831</v>
      </c>
      <c r="D3966" s="5">
        <v>44309</v>
      </c>
      <c r="E3966" s="4" t="s">
        <v>27</v>
      </c>
      <c r="F3966" s="4" t="s">
        <v>55</v>
      </c>
      <c r="G3966" s="4" t="s">
        <v>56</v>
      </c>
      <c r="H3966" s="6" t="s">
        <v>20</v>
      </c>
      <c r="I3966" s="7">
        <v>50</v>
      </c>
      <c r="J3966" s="8">
        <v>950</v>
      </c>
      <c r="K3966" s="9">
        <v>475000</v>
      </c>
      <c r="L3966" s="9">
        <v>213749.99999999997</v>
      </c>
      <c r="M3966" s="10">
        <v>0.44999999999999996</v>
      </c>
      <c r="N3966" s="4" t="s">
        <v>24</v>
      </c>
      <c r="O3966" s="4" t="str">
        <f>TEXT(Table1[[#This Row],[Invoice Date]],"yyyy")</f>
        <v>2021</v>
      </c>
      <c r="P3966" s="4" t="str">
        <f>TEXT(Table1[[#This Row],[Invoice Date]],"mmm")</f>
        <v>Apr</v>
      </c>
      <c r="Q3966" s="27">
        <f>WEEKNUM(Table1[[#This Row],[Invoice Date]]) + IF(YEAR(Table1[[#This Row],[Invoice Date]])=2021, 52, 0)</f>
        <v>69</v>
      </c>
    </row>
    <row r="3967" spans="2:17" ht="14.25" customHeight="1" x14ac:dyDescent="0.3">
      <c r="B3967" s="4" t="s">
        <v>30</v>
      </c>
      <c r="C3967" s="34">
        <v>1128299</v>
      </c>
      <c r="D3967" s="5">
        <v>44310</v>
      </c>
      <c r="E3967" s="4" t="s">
        <v>31</v>
      </c>
      <c r="F3967" s="4" t="s">
        <v>80</v>
      </c>
      <c r="G3967" s="4" t="s">
        <v>63</v>
      </c>
      <c r="H3967" s="6" t="s">
        <v>22</v>
      </c>
      <c r="I3967" s="7">
        <v>36</v>
      </c>
      <c r="J3967" s="8">
        <v>39</v>
      </c>
      <c r="K3967" s="9">
        <v>1404</v>
      </c>
      <c r="L3967" s="9">
        <v>589.68000000000006</v>
      </c>
      <c r="M3967" s="10">
        <v>0.42000000000000004</v>
      </c>
      <c r="N3967" s="4" t="s">
        <v>24</v>
      </c>
      <c r="O3967" s="4" t="str">
        <f>TEXT(Table1[[#This Row],[Invoice Date]],"yyyy")</f>
        <v>2021</v>
      </c>
      <c r="P3967" s="4" t="str">
        <f>TEXT(Table1[[#This Row],[Invoice Date]],"mmm")</f>
        <v>Apr</v>
      </c>
      <c r="Q3967" s="27">
        <f>WEEKNUM(Table1[[#This Row],[Invoice Date]]) + IF(YEAR(Table1[[#This Row],[Invoice Date]])=2021, 52, 0)</f>
        <v>69</v>
      </c>
    </row>
    <row r="3968" spans="2:17" ht="14.25" customHeight="1" x14ac:dyDescent="0.3">
      <c r="B3968" s="4" t="s">
        <v>14</v>
      </c>
      <c r="C3968" s="33">
        <v>1185732</v>
      </c>
      <c r="D3968" s="5">
        <v>44310</v>
      </c>
      <c r="E3968" s="4" t="s">
        <v>48</v>
      </c>
      <c r="F3968" s="4" t="s">
        <v>72</v>
      </c>
      <c r="G3968" s="4" t="s">
        <v>73</v>
      </c>
      <c r="H3968" s="6" t="s">
        <v>22</v>
      </c>
      <c r="I3968" s="7">
        <v>40</v>
      </c>
      <c r="J3968" s="8">
        <v>40</v>
      </c>
      <c r="K3968" s="9">
        <v>1600</v>
      </c>
      <c r="L3968" s="9">
        <v>672.00000000000011</v>
      </c>
      <c r="M3968" s="10">
        <v>0.42000000000000004</v>
      </c>
      <c r="N3968" s="4" t="s">
        <v>24</v>
      </c>
      <c r="O3968" s="4" t="str">
        <f>TEXT(Table1[[#This Row],[Invoice Date]],"yyyy")</f>
        <v>2021</v>
      </c>
      <c r="P3968" s="4" t="str">
        <f>TEXT(Table1[[#This Row],[Invoice Date]],"mmm")</f>
        <v>Apr</v>
      </c>
      <c r="Q3968" s="27">
        <f>WEEKNUM(Table1[[#This Row],[Invoice Date]]) + IF(YEAR(Table1[[#This Row],[Invoice Date]])=2021, 52, 0)</f>
        <v>69</v>
      </c>
    </row>
    <row r="3969" spans="2:17" ht="14.25" customHeight="1" x14ac:dyDescent="0.3">
      <c r="B3969" s="4" t="s">
        <v>14</v>
      </c>
      <c r="C3969" s="33">
        <v>1185732</v>
      </c>
      <c r="D3969" s="5">
        <v>44310</v>
      </c>
      <c r="E3969" s="4" t="s">
        <v>48</v>
      </c>
      <c r="F3969" s="4" t="s">
        <v>72</v>
      </c>
      <c r="G3969" s="4" t="s">
        <v>73</v>
      </c>
      <c r="H3969" s="6" t="s">
        <v>22</v>
      </c>
      <c r="I3969" s="7">
        <v>49</v>
      </c>
      <c r="J3969" s="8">
        <v>35</v>
      </c>
      <c r="K3969" s="9">
        <v>1715</v>
      </c>
      <c r="L3969" s="9">
        <v>874.65</v>
      </c>
      <c r="M3969" s="10">
        <v>0.51</v>
      </c>
      <c r="N3969" s="4" t="s">
        <v>83</v>
      </c>
      <c r="O3969" s="4" t="str">
        <f>TEXT(Table1[[#This Row],[Invoice Date]],"yyyy")</f>
        <v>2021</v>
      </c>
      <c r="P3969" s="4" t="str">
        <f>TEXT(Table1[[#This Row],[Invoice Date]],"mmm")</f>
        <v>Apr</v>
      </c>
      <c r="Q3969" s="27">
        <f>WEEKNUM(Table1[[#This Row],[Invoice Date]]) + IF(YEAR(Table1[[#This Row],[Invoice Date]])=2021, 52, 0)</f>
        <v>69</v>
      </c>
    </row>
    <row r="3970" spans="2:17" ht="14.25" customHeight="1" x14ac:dyDescent="0.3">
      <c r="B3970" s="4" t="s">
        <v>30</v>
      </c>
      <c r="C3970" s="34">
        <v>1128299</v>
      </c>
      <c r="D3970" s="5">
        <v>44310</v>
      </c>
      <c r="E3970" s="4" t="s">
        <v>31</v>
      </c>
      <c r="F3970" s="4" t="s">
        <v>80</v>
      </c>
      <c r="G3970" s="4" t="s">
        <v>63</v>
      </c>
      <c r="H3970" s="6" t="s">
        <v>22</v>
      </c>
      <c r="I3970" s="7">
        <v>48</v>
      </c>
      <c r="J3970" s="8">
        <v>36</v>
      </c>
      <c r="K3970" s="9">
        <v>1728</v>
      </c>
      <c r="L3970" s="9">
        <v>864</v>
      </c>
      <c r="M3970" s="10">
        <v>0.5</v>
      </c>
      <c r="N3970" s="4" t="s">
        <v>83</v>
      </c>
      <c r="O3970" s="4" t="str">
        <f>TEXT(Table1[[#This Row],[Invoice Date]],"yyyy")</f>
        <v>2021</v>
      </c>
      <c r="P3970" s="4" t="str">
        <f>TEXT(Table1[[#This Row],[Invoice Date]],"mmm")</f>
        <v>Apr</v>
      </c>
      <c r="Q3970" s="27">
        <f>WEEKNUM(Table1[[#This Row],[Invoice Date]]) + IF(YEAR(Table1[[#This Row],[Invoice Date]])=2021, 52, 0)</f>
        <v>69</v>
      </c>
    </row>
    <row r="3971" spans="2:17" ht="14.25" customHeight="1" x14ac:dyDescent="0.3">
      <c r="B3971" s="4" t="s">
        <v>14</v>
      </c>
      <c r="C3971" s="33">
        <v>1185732</v>
      </c>
      <c r="D3971" s="5">
        <v>44310</v>
      </c>
      <c r="E3971" s="4" t="s">
        <v>48</v>
      </c>
      <c r="F3971" s="4" t="s">
        <v>72</v>
      </c>
      <c r="G3971" s="4" t="s">
        <v>73</v>
      </c>
      <c r="H3971" s="6" t="s">
        <v>21</v>
      </c>
      <c r="I3971" s="7">
        <v>32</v>
      </c>
      <c r="J3971" s="8">
        <v>68</v>
      </c>
      <c r="K3971" s="9">
        <v>2176</v>
      </c>
      <c r="L3971" s="9">
        <v>913.92</v>
      </c>
      <c r="M3971" s="10">
        <v>0.42</v>
      </c>
      <c r="N3971" s="4" t="s">
        <v>24</v>
      </c>
      <c r="O3971" s="4" t="str">
        <f>TEXT(Table1[[#This Row],[Invoice Date]],"yyyy")</f>
        <v>2021</v>
      </c>
      <c r="P3971" s="4" t="str">
        <f>TEXT(Table1[[#This Row],[Invoice Date]],"mmm")</f>
        <v>Apr</v>
      </c>
      <c r="Q3971" s="27">
        <f>WEEKNUM(Table1[[#This Row],[Invoice Date]]) + IF(YEAR(Table1[[#This Row],[Invoice Date]])=2021, 52, 0)</f>
        <v>69</v>
      </c>
    </row>
    <row r="3972" spans="2:17" ht="14.25" customHeight="1" x14ac:dyDescent="0.3">
      <c r="B3972" s="4" t="s">
        <v>14</v>
      </c>
      <c r="C3972" s="33">
        <v>1185732</v>
      </c>
      <c r="D3972" s="5">
        <v>44310</v>
      </c>
      <c r="E3972" s="4" t="s">
        <v>48</v>
      </c>
      <c r="F3972" s="4" t="s">
        <v>72</v>
      </c>
      <c r="G3972" s="4" t="s">
        <v>73</v>
      </c>
      <c r="H3972" s="6" t="s">
        <v>21</v>
      </c>
      <c r="I3972" s="7">
        <v>42</v>
      </c>
      <c r="J3972" s="8">
        <v>56</v>
      </c>
      <c r="K3972" s="9">
        <v>2352</v>
      </c>
      <c r="L3972" s="9">
        <v>1105.4399999999998</v>
      </c>
      <c r="M3972" s="10">
        <v>0.47</v>
      </c>
      <c r="N3972" s="4" t="s">
        <v>83</v>
      </c>
      <c r="O3972" s="4" t="str">
        <f>TEXT(Table1[[#This Row],[Invoice Date]],"yyyy")</f>
        <v>2021</v>
      </c>
      <c r="P3972" s="4" t="str">
        <f>TEXT(Table1[[#This Row],[Invoice Date]],"mmm")</f>
        <v>Apr</v>
      </c>
      <c r="Q3972" s="27">
        <f>WEEKNUM(Table1[[#This Row],[Invoice Date]]) + IF(YEAR(Table1[[#This Row],[Invoice Date]])=2021, 52, 0)</f>
        <v>69</v>
      </c>
    </row>
    <row r="3973" spans="2:17" ht="14.25" customHeight="1" x14ac:dyDescent="0.3">
      <c r="B3973" s="4" t="s">
        <v>30</v>
      </c>
      <c r="C3973" s="34">
        <v>1128299</v>
      </c>
      <c r="D3973" s="5">
        <v>44310</v>
      </c>
      <c r="E3973" s="4" t="s">
        <v>31</v>
      </c>
      <c r="F3973" s="4" t="s">
        <v>80</v>
      </c>
      <c r="G3973" s="4" t="s">
        <v>63</v>
      </c>
      <c r="H3973" s="6" t="s">
        <v>21</v>
      </c>
      <c r="I3973" s="7">
        <v>34</v>
      </c>
      <c r="J3973" s="8">
        <v>70</v>
      </c>
      <c r="K3973" s="9">
        <v>2380</v>
      </c>
      <c r="L3973" s="9">
        <v>880.6</v>
      </c>
      <c r="M3973" s="10">
        <v>0.37</v>
      </c>
      <c r="N3973" s="4" t="s">
        <v>24</v>
      </c>
      <c r="O3973" s="4" t="str">
        <f>TEXT(Table1[[#This Row],[Invoice Date]],"yyyy")</f>
        <v>2021</v>
      </c>
      <c r="P3973" s="4" t="str">
        <f>TEXT(Table1[[#This Row],[Invoice Date]],"mmm")</f>
        <v>Apr</v>
      </c>
      <c r="Q3973" s="27">
        <f>WEEKNUM(Table1[[#This Row],[Invoice Date]]) + IF(YEAR(Table1[[#This Row],[Invoice Date]])=2021, 52, 0)</f>
        <v>69</v>
      </c>
    </row>
    <row r="3974" spans="2:17" ht="14.25" customHeight="1" x14ac:dyDescent="0.3">
      <c r="B3974" s="4" t="s">
        <v>30</v>
      </c>
      <c r="C3974" s="34">
        <v>1128299</v>
      </c>
      <c r="D3974" s="5">
        <v>44310</v>
      </c>
      <c r="E3974" s="4" t="s">
        <v>31</v>
      </c>
      <c r="F3974" s="4" t="s">
        <v>80</v>
      </c>
      <c r="G3974" s="4" t="s">
        <v>63</v>
      </c>
      <c r="H3974" s="6" t="s">
        <v>21</v>
      </c>
      <c r="I3974" s="7">
        <v>41</v>
      </c>
      <c r="J3974" s="8">
        <v>63</v>
      </c>
      <c r="K3974" s="9">
        <v>2583</v>
      </c>
      <c r="L3974" s="9">
        <v>1291.5</v>
      </c>
      <c r="M3974" s="10">
        <v>0.5</v>
      </c>
      <c r="N3974" s="4" t="s">
        <v>83</v>
      </c>
      <c r="O3974" s="4" t="str">
        <f>TEXT(Table1[[#This Row],[Invoice Date]],"yyyy")</f>
        <v>2021</v>
      </c>
      <c r="P3974" s="4" t="str">
        <f>TEXT(Table1[[#This Row],[Invoice Date]],"mmm")</f>
        <v>Apr</v>
      </c>
      <c r="Q3974" s="27">
        <f>WEEKNUM(Table1[[#This Row],[Invoice Date]]) + IF(YEAR(Table1[[#This Row],[Invoice Date]])=2021, 52, 0)</f>
        <v>69</v>
      </c>
    </row>
    <row r="3975" spans="2:17" ht="14.25" customHeight="1" x14ac:dyDescent="0.3">
      <c r="B3975" s="4" t="s">
        <v>30</v>
      </c>
      <c r="C3975" s="34">
        <v>1128299</v>
      </c>
      <c r="D3975" s="5">
        <v>44310</v>
      </c>
      <c r="E3975" s="4" t="s">
        <v>31</v>
      </c>
      <c r="F3975" s="4" t="s">
        <v>80</v>
      </c>
      <c r="G3975" s="4" t="s">
        <v>63</v>
      </c>
      <c r="H3975" s="6" t="s">
        <v>19</v>
      </c>
      <c r="I3975" s="7">
        <v>39</v>
      </c>
      <c r="J3975" s="8">
        <v>88</v>
      </c>
      <c r="K3975" s="9">
        <v>3432</v>
      </c>
      <c r="L3975" s="9">
        <v>1407.12</v>
      </c>
      <c r="M3975" s="10">
        <v>0.41</v>
      </c>
      <c r="N3975" s="4" t="s">
        <v>24</v>
      </c>
      <c r="O3975" s="4" t="str">
        <f>TEXT(Table1[[#This Row],[Invoice Date]],"yyyy")</f>
        <v>2021</v>
      </c>
      <c r="P3975" s="4" t="str">
        <f>TEXT(Table1[[#This Row],[Invoice Date]],"mmm")</f>
        <v>Apr</v>
      </c>
      <c r="Q3975" s="27">
        <f>WEEKNUM(Table1[[#This Row],[Invoice Date]]) + IF(YEAR(Table1[[#This Row],[Invoice Date]])=2021, 52, 0)</f>
        <v>69</v>
      </c>
    </row>
    <row r="3976" spans="2:17" ht="14.25" customHeight="1" x14ac:dyDescent="0.3">
      <c r="B3976" s="4" t="s">
        <v>14</v>
      </c>
      <c r="C3976" s="33">
        <v>1185732</v>
      </c>
      <c r="D3976" s="5">
        <v>44310</v>
      </c>
      <c r="E3976" s="4" t="s">
        <v>48</v>
      </c>
      <c r="F3976" s="4" t="s">
        <v>72</v>
      </c>
      <c r="G3976" s="4" t="s">
        <v>73</v>
      </c>
      <c r="H3976" s="6" t="s">
        <v>19</v>
      </c>
      <c r="I3976" s="7">
        <v>44</v>
      </c>
      <c r="J3976" s="8">
        <v>85</v>
      </c>
      <c r="K3976" s="9">
        <v>3740</v>
      </c>
      <c r="L3976" s="9">
        <v>1533.3999999999999</v>
      </c>
      <c r="M3976" s="10">
        <v>0.41</v>
      </c>
      <c r="N3976" s="4" t="s">
        <v>24</v>
      </c>
      <c r="O3976" s="4" t="str">
        <f>TEXT(Table1[[#This Row],[Invoice Date]],"yyyy")</f>
        <v>2021</v>
      </c>
      <c r="P3976" s="4" t="str">
        <f>TEXT(Table1[[#This Row],[Invoice Date]],"mmm")</f>
        <v>Apr</v>
      </c>
      <c r="Q3976" s="27">
        <f>WEEKNUM(Table1[[#This Row],[Invoice Date]]) + IF(YEAR(Table1[[#This Row],[Invoice Date]])=2021, 52, 0)</f>
        <v>69</v>
      </c>
    </row>
    <row r="3977" spans="2:17" ht="14.25" customHeight="1" x14ac:dyDescent="0.3">
      <c r="B3977" s="4" t="s">
        <v>14</v>
      </c>
      <c r="C3977" s="33">
        <v>1185732</v>
      </c>
      <c r="D3977" s="5">
        <v>44310</v>
      </c>
      <c r="E3977" s="4" t="s">
        <v>48</v>
      </c>
      <c r="F3977" s="4" t="s">
        <v>72</v>
      </c>
      <c r="G3977" s="4" t="s">
        <v>73</v>
      </c>
      <c r="H3977" s="6" t="s">
        <v>19</v>
      </c>
      <c r="I3977" s="7">
        <v>59</v>
      </c>
      <c r="J3977" s="8">
        <v>69</v>
      </c>
      <c r="K3977" s="9">
        <v>4071</v>
      </c>
      <c r="L3977" s="9">
        <v>1954.08</v>
      </c>
      <c r="M3977" s="10">
        <v>0.48</v>
      </c>
      <c r="N3977" s="4" t="s">
        <v>83</v>
      </c>
      <c r="O3977" s="4" t="str">
        <f>TEXT(Table1[[#This Row],[Invoice Date]],"yyyy")</f>
        <v>2021</v>
      </c>
      <c r="P3977" s="4" t="str">
        <f>TEXT(Table1[[#This Row],[Invoice Date]],"mmm")</f>
        <v>Apr</v>
      </c>
      <c r="Q3977" s="27">
        <f>WEEKNUM(Table1[[#This Row],[Invoice Date]]) + IF(YEAR(Table1[[#This Row],[Invoice Date]])=2021, 52, 0)</f>
        <v>69</v>
      </c>
    </row>
    <row r="3978" spans="2:17" ht="14.25" customHeight="1" x14ac:dyDescent="0.3">
      <c r="B3978" s="4" t="s">
        <v>14</v>
      </c>
      <c r="C3978" s="33">
        <v>1185732</v>
      </c>
      <c r="D3978" s="5">
        <v>44310</v>
      </c>
      <c r="E3978" s="4" t="s">
        <v>48</v>
      </c>
      <c r="F3978" s="4" t="s">
        <v>72</v>
      </c>
      <c r="G3978" s="4" t="s">
        <v>73</v>
      </c>
      <c r="H3978" s="6" t="s">
        <v>23</v>
      </c>
      <c r="I3978" s="7">
        <v>47</v>
      </c>
      <c r="J3978" s="8">
        <v>90</v>
      </c>
      <c r="K3978" s="9">
        <v>4230</v>
      </c>
      <c r="L3978" s="9">
        <v>1522.8</v>
      </c>
      <c r="M3978" s="10">
        <v>0.36</v>
      </c>
      <c r="N3978" s="4" t="s">
        <v>24</v>
      </c>
      <c r="O3978" s="4" t="str">
        <f>TEXT(Table1[[#This Row],[Invoice Date]],"yyyy")</f>
        <v>2021</v>
      </c>
      <c r="P3978" s="4" t="str">
        <f>TEXT(Table1[[#This Row],[Invoice Date]],"mmm")</f>
        <v>Apr</v>
      </c>
      <c r="Q3978" s="27">
        <f>WEEKNUM(Table1[[#This Row],[Invoice Date]]) + IF(YEAR(Table1[[#This Row],[Invoice Date]])=2021, 52, 0)</f>
        <v>69</v>
      </c>
    </row>
    <row r="3979" spans="2:17" ht="14.25" customHeight="1" x14ac:dyDescent="0.3">
      <c r="B3979" s="4" t="s">
        <v>30</v>
      </c>
      <c r="C3979" s="34">
        <v>1128299</v>
      </c>
      <c r="D3979" s="5">
        <v>44310</v>
      </c>
      <c r="E3979" s="4" t="s">
        <v>31</v>
      </c>
      <c r="F3979" s="4" t="s">
        <v>80</v>
      </c>
      <c r="G3979" s="4" t="s">
        <v>63</v>
      </c>
      <c r="H3979" s="6" t="s">
        <v>23</v>
      </c>
      <c r="I3979" s="7">
        <v>49</v>
      </c>
      <c r="J3979" s="8">
        <v>90</v>
      </c>
      <c r="K3979" s="9">
        <v>4410</v>
      </c>
      <c r="L3979" s="9">
        <v>1499.3999999999999</v>
      </c>
      <c r="M3979" s="10">
        <v>0.33999999999999997</v>
      </c>
      <c r="N3979" s="4" t="s">
        <v>24</v>
      </c>
      <c r="O3979" s="4" t="str">
        <f>TEXT(Table1[[#This Row],[Invoice Date]],"yyyy")</f>
        <v>2021</v>
      </c>
      <c r="P3979" s="4" t="str">
        <f>TEXT(Table1[[#This Row],[Invoice Date]],"mmm")</f>
        <v>Apr</v>
      </c>
      <c r="Q3979" s="27">
        <f>WEEKNUM(Table1[[#This Row],[Invoice Date]]) + IF(YEAR(Table1[[#This Row],[Invoice Date]])=2021, 52, 0)</f>
        <v>69</v>
      </c>
    </row>
    <row r="3980" spans="2:17" ht="14.25" customHeight="1" x14ac:dyDescent="0.3">
      <c r="B3980" s="4" t="s">
        <v>30</v>
      </c>
      <c r="C3980" s="34">
        <v>1128299</v>
      </c>
      <c r="D3980" s="5">
        <v>44310</v>
      </c>
      <c r="E3980" s="4" t="s">
        <v>31</v>
      </c>
      <c r="F3980" s="4" t="s">
        <v>80</v>
      </c>
      <c r="G3980" s="4" t="s">
        <v>63</v>
      </c>
      <c r="H3980" s="6" t="s">
        <v>19</v>
      </c>
      <c r="I3980" s="7">
        <v>54</v>
      </c>
      <c r="J3980" s="8">
        <v>83</v>
      </c>
      <c r="K3980" s="9">
        <v>4482</v>
      </c>
      <c r="L3980" s="9">
        <v>2196.1799999999998</v>
      </c>
      <c r="M3980" s="10">
        <v>0.49</v>
      </c>
      <c r="N3980" s="4" t="s">
        <v>83</v>
      </c>
      <c r="O3980" s="4" t="str">
        <f>TEXT(Table1[[#This Row],[Invoice Date]],"yyyy")</f>
        <v>2021</v>
      </c>
      <c r="P3980" s="4" t="str">
        <f>TEXT(Table1[[#This Row],[Invoice Date]],"mmm")</f>
        <v>Apr</v>
      </c>
      <c r="Q3980" s="27">
        <f>WEEKNUM(Table1[[#This Row],[Invoice Date]]) + IF(YEAR(Table1[[#This Row],[Invoice Date]])=2021, 52, 0)</f>
        <v>69</v>
      </c>
    </row>
    <row r="3981" spans="2:17" ht="14.25" customHeight="1" x14ac:dyDescent="0.3">
      <c r="B3981" s="4" t="s">
        <v>14</v>
      </c>
      <c r="C3981" s="33">
        <v>1185732</v>
      </c>
      <c r="D3981" s="5">
        <v>44310</v>
      </c>
      <c r="E3981" s="4" t="s">
        <v>48</v>
      </c>
      <c r="F3981" s="4" t="s">
        <v>72</v>
      </c>
      <c r="G3981" s="4" t="s">
        <v>73</v>
      </c>
      <c r="H3981" s="6" t="s">
        <v>20</v>
      </c>
      <c r="I3981" s="7">
        <v>41</v>
      </c>
      <c r="J3981" s="8">
        <v>114</v>
      </c>
      <c r="K3981" s="9">
        <v>4674</v>
      </c>
      <c r="L3981" s="9">
        <v>1729.3799999999999</v>
      </c>
      <c r="M3981" s="10">
        <v>0.37</v>
      </c>
      <c r="N3981" s="4" t="s">
        <v>24</v>
      </c>
      <c r="O3981" s="4" t="str">
        <f>TEXT(Table1[[#This Row],[Invoice Date]],"yyyy")</f>
        <v>2021</v>
      </c>
      <c r="P3981" s="4" t="str">
        <f>TEXT(Table1[[#This Row],[Invoice Date]],"mmm")</f>
        <v>Apr</v>
      </c>
      <c r="Q3981" s="27">
        <f>WEEKNUM(Table1[[#This Row],[Invoice Date]]) + IF(YEAR(Table1[[#This Row],[Invoice Date]])=2021, 52, 0)</f>
        <v>69</v>
      </c>
    </row>
    <row r="3982" spans="2:17" ht="14.25" customHeight="1" x14ac:dyDescent="0.3">
      <c r="B3982" s="4" t="s">
        <v>30</v>
      </c>
      <c r="C3982" s="34">
        <v>1128299</v>
      </c>
      <c r="D3982" s="5">
        <v>44310</v>
      </c>
      <c r="E3982" s="4" t="s">
        <v>31</v>
      </c>
      <c r="F3982" s="4" t="s">
        <v>80</v>
      </c>
      <c r="G3982" s="4" t="s">
        <v>63</v>
      </c>
      <c r="H3982" s="6" t="s">
        <v>20</v>
      </c>
      <c r="I3982" s="7">
        <v>55</v>
      </c>
      <c r="J3982" s="8">
        <v>85</v>
      </c>
      <c r="K3982" s="9">
        <v>4675</v>
      </c>
      <c r="L3982" s="9">
        <v>2244</v>
      </c>
      <c r="M3982" s="10">
        <v>0.48</v>
      </c>
      <c r="N3982" s="4" t="s">
        <v>83</v>
      </c>
      <c r="O3982" s="4" t="str">
        <f>TEXT(Table1[[#This Row],[Invoice Date]],"yyyy")</f>
        <v>2021</v>
      </c>
      <c r="P3982" s="4" t="str">
        <f>TEXT(Table1[[#This Row],[Invoice Date]],"mmm")</f>
        <v>Apr</v>
      </c>
      <c r="Q3982" s="27">
        <f>WEEKNUM(Table1[[#This Row],[Invoice Date]]) + IF(YEAR(Table1[[#This Row],[Invoice Date]])=2021, 52, 0)</f>
        <v>69</v>
      </c>
    </row>
    <row r="3983" spans="2:17" ht="14.25" customHeight="1" x14ac:dyDescent="0.3">
      <c r="B3983" s="4" t="s">
        <v>14</v>
      </c>
      <c r="C3983" s="33">
        <v>1185732</v>
      </c>
      <c r="D3983" s="5">
        <v>44310</v>
      </c>
      <c r="E3983" s="4" t="s">
        <v>48</v>
      </c>
      <c r="F3983" s="4" t="s">
        <v>72</v>
      </c>
      <c r="G3983" s="4" t="s">
        <v>73</v>
      </c>
      <c r="H3983" s="6" t="s">
        <v>20</v>
      </c>
      <c r="I3983" s="7">
        <v>57</v>
      </c>
      <c r="J3983" s="8">
        <v>85</v>
      </c>
      <c r="K3983" s="9">
        <v>4845</v>
      </c>
      <c r="L3983" s="9">
        <v>2374.0500000000002</v>
      </c>
      <c r="M3983" s="10">
        <v>0.49</v>
      </c>
      <c r="N3983" s="4" t="s">
        <v>83</v>
      </c>
      <c r="O3983" s="4" t="str">
        <f>TEXT(Table1[[#This Row],[Invoice Date]],"yyyy")</f>
        <v>2021</v>
      </c>
      <c r="P3983" s="4" t="str">
        <f>TEXT(Table1[[#This Row],[Invoice Date]],"mmm")</f>
        <v>Apr</v>
      </c>
      <c r="Q3983" s="27">
        <f>WEEKNUM(Table1[[#This Row],[Invoice Date]]) + IF(YEAR(Table1[[#This Row],[Invoice Date]])=2021, 52, 0)</f>
        <v>69</v>
      </c>
    </row>
    <row r="3984" spans="2:17" ht="14.25" customHeight="1" x14ac:dyDescent="0.3">
      <c r="B3984" s="4" t="s">
        <v>30</v>
      </c>
      <c r="C3984" s="34">
        <v>1128299</v>
      </c>
      <c r="D3984" s="5">
        <v>44310</v>
      </c>
      <c r="E3984" s="4" t="s">
        <v>31</v>
      </c>
      <c r="F3984" s="4" t="s">
        <v>80</v>
      </c>
      <c r="G3984" s="4" t="s">
        <v>63</v>
      </c>
      <c r="H3984" s="6" t="s">
        <v>23</v>
      </c>
      <c r="I3984" s="7">
        <v>59</v>
      </c>
      <c r="J3984" s="8">
        <v>84</v>
      </c>
      <c r="K3984" s="9">
        <v>4956</v>
      </c>
      <c r="L3984" s="9">
        <v>2230.1999999999998</v>
      </c>
      <c r="M3984" s="10">
        <v>0.44999999999999996</v>
      </c>
      <c r="N3984" s="4" t="s">
        <v>83</v>
      </c>
      <c r="O3984" s="4" t="str">
        <f>TEXT(Table1[[#This Row],[Invoice Date]],"yyyy")</f>
        <v>2021</v>
      </c>
      <c r="P3984" s="4" t="str">
        <f>TEXT(Table1[[#This Row],[Invoice Date]],"mmm")</f>
        <v>Apr</v>
      </c>
      <c r="Q3984" s="27">
        <f>WEEKNUM(Table1[[#This Row],[Invoice Date]]) + IF(YEAR(Table1[[#This Row],[Invoice Date]])=2021, 52, 0)</f>
        <v>69</v>
      </c>
    </row>
    <row r="3985" spans="2:17" ht="14.25" customHeight="1" x14ac:dyDescent="0.3">
      <c r="B3985" s="4" t="s">
        <v>14</v>
      </c>
      <c r="C3985" s="33">
        <v>1185732</v>
      </c>
      <c r="D3985" s="5">
        <v>44310</v>
      </c>
      <c r="E3985" s="4" t="s">
        <v>48</v>
      </c>
      <c r="F3985" s="4" t="s">
        <v>72</v>
      </c>
      <c r="G3985" s="4" t="s">
        <v>73</v>
      </c>
      <c r="H3985" s="6" t="s">
        <v>23</v>
      </c>
      <c r="I3985" s="7">
        <v>64</v>
      </c>
      <c r="J3985" s="8">
        <v>78</v>
      </c>
      <c r="K3985" s="9">
        <v>4992</v>
      </c>
      <c r="L3985" s="9">
        <v>2196.48</v>
      </c>
      <c r="M3985" s="10">
        <v>0.44</v>
      </c>
      <c r="N3985" s="4" t="s">
        <v>83</v>
      </c>
      <c r="O3985" s="4" t="str">
        <f>TEXT(Table1[[#This Row],[Invoice Date]],"yyyy")</f>
        <v>2021</v>
      </c>
      <c r="P3985" s="4" t="str">
        <f>TEXT(Table1[[#This Row],[Invoice Date]],"mmm")</f>
        <v>Apr</v>
      </c>
      <c r="Q3985" s="27">
        <f>WEEKNUM(Table1[[#This Row],[Invoice Date]]) + IF(YEAR(Table1[[#This Row],[Invoice Date]])=2021, 52, 0)</f>
        <v>69</v>
      </c>
    </row>
    <row r="3986" spans="2:17" ht="14.25" customHeight="1" x14ac:dyDescent="0.3">
      <c r="B3986" s="4" t="s">
        <v>26</v>
      </c>
      <c r="C3986" s="33">
        <v>1197831</v>
      </c>
      <c r="D3986" s="5">
        <v>44310</v>
      </c>
      <c r="E3986" s="4" t="s">
        <v>27</v>
      </c>
      <c r="F3986" s="4" t="s">
        <v>55</v>
      </c>
      <c r="G3986" s="4" t="s">
        <v>56</v>
      </c>
      <c r="H3986" s="6" t="s">
        <v>21</v>
      </c>
      <c r="I3986" s="7">
        <v>32</v>
      </c>
      <c r="J3986" s="8">
        <v>162</v>
      </c>
      <c r="K3986" s="9">
        <v>5184</v>
      </c>
      <c r="L3986" s="9">
        <v>3058.5600000000004</v>
      </c>
      <c r="M3986" s="10">
        <v>0.59000000000000008</v>
      </c>
      <c r="N3986" s="4" t="s">
        <v>24</v>
      </c>
      <c r="O3986" s="4" t="str">
        <f>TEXT(Table1[[#This Row],[Invoice Date]],"yyyy")</f>
        <v>2021</v>
      </c>
      <c r="P3986" s="4" t="str">
        <f>TEXT(Table1[[#This Row],[Invoice Date]],"mmm")</f>
        <v>Apr</v>
      </c>
      <c r="Q3986" s="27">
        <f>WEEKNUM(Table1[[#This Row],[Invoice Date]]) + IF(YEAR(Table1[[#This Row],[Invoice Date]])=2021, 52, 0)</f>
        <v>69</v>
      </c>
    </row>
    <row r="3987" spans="2:17" ht="14.25" customHeight="1" x14ac:dyDescent="0.3">
      <c r="B3987" s="4" t="s">
        <v>30</v>
      </c>
      <c r="C3987" s="34">
        <v>1128299</v>
      </c>
      <c r="D3987" s="5">
        <v>44310</v>
      </c>
      <c r="E3987" s="4" t="s">
        <v>31</v>
      </c>
      <c r="F3987" s="4" t="s">
        <v>80</v>
      </c>
      <c r="G3987" s="4" t="s">
        <v>63</v>
      </c>
      <c r="H3987" s="6" t="s">
        <v>20</v>
      </c>
      <c r="I3987" s="7">
        <v>47</v>
      </c>
      <c r="J3987" s="8">
        <v>114</v>
      </c>
      <c r="K3987" s="9">
        <v>5358</v>
      </c>
      <c r="L3987" s="9">
        <v>2196.7799999999997</v>
      </c>
      <c r="M3987" s="10">
        <v>0.41</v>
      </c>
      <c r="N3987" s="4" t="s">
        <v>24</v>
      </c>
      <c r="O3987" s="4" t="str">
        <f>TEXT(Table1[[#This Row],[Invoice Date]],"yyyy")</f>
        <v>2021</v>
      </c>
      <c r="P3987" s="4" t="str">
        <f>TEXT(Table1[[#This Row],[Invoice Date]],"mmm")</f>
        <v>Apr</v>
      </c>
      <c r="Q3987" s="27">
        <f>WEEKNUM(Table1[[#This Row],[Invoice Date]]) + IF(YEAR(Table1[[#This Row],[Invoice Date]])=2021, 52, 0)</f>
        <v>69</v>
      </c>
    </row>
    <row r="3988" spans="2:17" ht="14.25" customHeight="1" x14ac:dyDescent="0.3">
      <c r="B3988" s="4" t="s">
        <v>26</v>
      </c>
      <c r="C3988" s="33">
        <v>1197831</v>
      </c>
      <c r="D3988" s="5">
        <v>44310</v>
      </c>
      <c r="E3988" s="4" t="s">
        <v>27</v>
      </c>
      <c r="F3988" s="4" t="s">
        <v>55</v>
      </c>
      <c r="G3988" s="4" t="s">
        <v>56</v>
      </c>
      <c r="H3988" s="6" t="s">
        <v>21</v>
      </c>
      <c r="I3988" s="7">
        <v>42</v>
      </c>
      <c r="J3988" s="8">
        <v>133</v>
      </c>
      <c r="K3988" s="9">
        <v>5586</v>
      </c>
      <c r="L3988" s="9">
        <v>3854.34</v>
      </c>
      <c r="M3988" s="10">
        <v>0.69000000000000006</v>
      </c>
      <c r="N3988" s="4" t="s">
        <v>83</v>
      </c>
      <c r="O3988" s="4" t="str">
        <f>TEXT(Table1[[#This Row],[Invoice Date]],"yyyy")</f>
        <v>2021</v>
      </c>
      <c r="P3988" s="4" t="str">
        <f>TEXT(Table1[[#This Row],[Invoice Date]],"mmm")</f>
        <v>Apr</v>
      </c>
      <c r="Q3988" s="27">
        <f>WEEKNUM(Table1[[#This Row],[Invoice Date]]) + IF(YEAR(Table1[[#This Row],[Invoice Date]])=2021, 52, 0)</f>
        <v>69</v>
      </c>
    </row>
    <row r="3989" spans="2:17" ht="14.25" customHeight="1" x14ac:dyDescent="0.3">
      <c r="B3989" s="4" t="s">
        <v>14</v>
      </c>
      <c r="C3989" s="33">
        <v>1185732</v>
      </c>
      <c r="D3989" s="5">
        <v>44310</v>
      </c>
      <c r="E3989" s="4" t="s">
        <v>48</v>
      </c>
      <c r="F3989" s="4" t="s">
        <v>72</v>
      </c>
      <c r="G3989" s="4" t="s">
        <v>73</v>
      </c>
      <c r="H3989" s="6" t="s">
        <v>17</v>
      </c>
      <c r="I3989" s="7">
        <v>38</v>
      </c>
      <c r="J3989" s="8">
        <v>147</v>
      </c>
      <c r="K3989" s="9">
        <v>5586</v>
      </c>
      <c r="L3989" s="9">
        <v>2066.8200000000002</v>
      </c>
      <c r="M3989" s="10">
        <v>0.37</v>
      </c>
      <c r="N3989" s="4" t="s">
        <v>24</v>
      </c>
      <c r="O3989" s="4" t="str">
        <f>TEXT(Table1[[#This Row],[Invoice Date]],"yyyy")</f>
        <v>2021</v>
      </c>
      <c r="P3989" s="4" t="str">
        <f>TEXT(Table1[[#This Row],[Invoice Date]],"mmm")</f>
        <v>Apr</v>
      </c>
      <c r="Q3989" s="27">
        <f>WEEKNUM(Table1[[#This Row],[Invoice Date]]) + IF(YEAR(Table1[[#This Row],[Invoice Date]])=2021, 52, 0)</f>
        <v>69</v>
      </c>
    </row>
    <row r="3990" spans="2:17" ht="14.25" customHeight="1" x14ac:dyDescent="0.3">
      <c r="B3990" s="4" t="s">
        <v>30</v>
      </c>
      <c r="C3990" s="34">
        <v>1128299</v>
      </c>
      <c r="D3990" s="5">
        <v>44310</v>
      </c>
      <c r="E3990" s="4" t="s">
        <v>31</v>
      </c>
      <c r="F3990" s="4" t="s">
        <v>80</v>
      </c>
      <c r="G3990" s="4" t="s">
        <v>63</v>
      </c>
      <c r="H3990" s="6" t="s">
        <v>17</v>
      </c>
      <c r="I3990" s="7">
        <v>51</v>
      </c>
      <c r="J3990" s="8">
        <v>124</v>
      </c>
      <c r="K3990" s="9">
        <v>6324</v>
      </c>
      <c r="L3990" s="9">
        <v>2909.04</v>
      </c>
      <c r="M3990" s="10">
        <v>0.45999999999999996</v>
      </c>
      <c r="N3990" s="4" t="s">
        <v>83</v>
      </c>
      <c r="O3990" s="4" t="str">
        <f>TEXT(Table1[[#This Row],[Invoice Date]],"yyyy")</f>
        <v>2021</v>
      </c>
      <c r="P3990" s="4" t="str">
        <f>TEXT(Table1[[#This Row],[Invoice Date]],"mmm")</f>
        <v>Apr</v>
      </c>
      <c r="Q3990" s="27">
        <f>WEEKNUM(Table1[[#This Row],[Invoice Date]]) + IF(YEAR(Table1[[#This Row],[Invoice Date]])=2021, 52, 0)</f>
        <v>69</v>
      </c>
    </row>
    <row r="3991" spans="2:17" ht="14.25" customHeight="1" x14ac:dyDescent="0.3">
      <c r="B3991" s="4" t="s">
        <v>14</v>
      </c>
      <c r="C3991" s="33">
        <v>1185732</v>
      </c>
      <c r="D3991" s="5">
        <v>44310</v>
      </c>
      <c r="E3991" s="4" t="s">
        <v>48</v>
      </c>
      <c r="F3991" s="4" t="s">
        <v>72</v>
      </c>
      <c r="G3991" s="4" t="s">
        <v>73</v>
      </c>
      <c r="H3991" s="6" t="s">
        <v>17</v>
      </c>
      <c r="I3991" s="7">
        <v>52</v>
      </c>
      <c r="J3991" s="8">
        <v>124</v>
      </c>
      <c r="K3991" s="9">
        <v>6448</v>
      </c>
      <c r="L3991" s="9">
        <v>3095.04</v>
      </c>
      <c r="M3991" s="10">
        <v>0.48</v>
      </c>
      <c r="N3991" s="4" t="s">
        <v>83</v>
      </c>
      <c r="O3991" s="4" t="str">
        <f>TEXT(Table1[[#This Row],[Invoice Date]],"yyyy")</f>
        <v>2021</v>
      </c>
      <c r="P3991" s="4" t="str">
        <f>TEXT(Table1[[#This Row],[Invoice Date]],"mmm")</f>
        <v>Apr</v>
      </c>
      <c r="Q3991" s="27">
        <f>WEEKNUM(Table1[[#This Row],[Invoice Date]]) + IF(YEAR(Table1[[#This Row],[Invoice Date]])=2021, 52, 0)</f>
        <v>69</v>
      </c>
    </row>
    <row r="3992" spans="2:17" ht="14.25" customHeight="1" x14ac:dyDescent="0.3">
      <c r="B3992" s="4" t="s">
        <v>30</v>
      </c>
      <c r="C3992" s="34">
        <v>1128299</v>
      </c>
      <c r="D3992" s="5">
        <v>44310</v>
      </c>
      <c r="E3992" s="4" t="s">
        <v>31</v>
      </c>
      <c r="F3992" s="4" t="s">
        <v>80</v>
      </c>
      <c r="G3992" s="4" t="s">
        <v>63</v>
      </c>
      <c r="H3992" s="6" t="s">
        <v>17</v>
      </c>
      <c r="I3992" s="7">
        <v>44</v>
      </c>
      <c r="J3992" s="8">
        <v>166</v>
      </c>
      <c r="K3992" s="9">
        <v>7304</v>
      </c>
      <c r="L3992" s="9">
        <v>2848.5599999999995</v>
      </c>
      <c r="M3992" s="10">
        <v>0.38999999999999996</v>
      </c>
      <c r="N3992" s="4" t="s">
        <v>24</v>
      </c>
      <c r="O3992" s="4" t="str">
        <f>TEXT(Table1[[#This Row],[Invoice Date]],"yyyy")</f>
        <v>2021</v>
      </c>
      <c r="P3992" s="4" t="str">
        <f>TEXT(Table1[[#This Row],[Invoice Date]],"mmm")</f>
        <v>Apr</v>
      </c>
      <c r="Q3992" s="27">
        <f>WEEKNUM(Table1[[#This Row],[Invoice Date]]) + IF(YEAR(Table1[[#This Row],[Invoice Date]])=2021, 52, 0)</f>
        <v>69</v>
      </c>
    </row>
    <row r="3993" spans="2:17" ht="14.25" customHeight="1" x14ac:dyDescent="0.3">
      <c r="B3993" s="4" t="s">
        <v>34</v>
      </c>
      <c r="C3993" s="33">
        <v>1189833</v>
      </c>
      <c r="D3993" s="5">
        <v>44310</v>
      </c>
      <c r="E3993" s="4" t="s">
        <v>31</v>
      </c>
      <c r="F3993" s="4" t="s">
        <v>32</v>
      </c>
      <c r="G3993" s="4" t="s">
        <v>35</v>
      </c>
      <c r="H3993" s="6" t="s">
        <v>23</v>
      </c>
      <c r="I3993" s="7">
        <v>60</v>
      </c>
      <c r="J3993" s="8">
        <v>200</v>
      </c>
      <c r="K3993" s="9">
        <v>12000</v>
      </c>
      <c r="L3993" s="9">
        <v>3720</v>
      </c>
      <c r="M3993" s="10">
        <v>0.31</v>
      </c>
      <c r="N3993" s="4" t="s">
        <v>83</v>
      </c>
      <c r="O3993" s="4" t="str">
        <f>TEXT(Table1[[#This Row],[Invoice Date]],"yyyy")</f>
        <v>2021</v>
      </c>
      <c r="P3993" s="4" t="str">
        <f>TEXT(Table1[[#This Row],[Invoice Date]],"mmm")</f>
        <v>Apr</v>
      </c>
      <c r="Q3993" s="27">
        <f>WEEKNUM(Table1[[#This Row],[Invoice Date]]) + IF(YEAR(Table1[[#This Row],[Invoice Date]])=2021, 52, 0)</f>
        <v>69</v>
      </c>
    </row>
    <row r="3994" spans="2:17" ht="14.25" customHeight="1" x14ac:dyDescent="0.3">
      <c r="B3994" s="4" t="s">
        <v>34</v>
      </c>
      <c r="C3994" s="33">
        <v>1189833</v>
      </c>
      <c r="D3994" s="5">
        <v>44310</v>
      </c>
      <c r="E3994" s="4" t="s">
        <v>31</v>
      </c>
      <c r="F3994" s="4" t="s">
        <v>32</v>
      </c>
      <c r="G3994" s="4" t="s">
        <v>35</v>
      </c>
      <c r="H3994" s="6" t="s">
        <v>23</v>
      </c>
      <c r="I3994" s="7">
        <v>48</v>
      </c>
      <c r="J3994" s="8">
        <v>264</v>
      </c>
      <c r="K3994" s="9">
        <v>12672</v>
      </c>
      <c r="L3994" s="9">
        <v>2787.84</v>
      </c>
      <c r="M3994" s="10">
        <v>0.22</v>
      </c>
      <c r="N3994" s="4" t="s">
        <v>24</v>
      </c>
      <c r="O3994" s="4" t="str">
        <f>TEXT(Table1[[#This Row],[Invoice Date]],"yyyy")</f>
        <v>2021</v>
      </c>
      <c r="P3994" s="4" t="str">
        <f>TEXT(Table1[[#This Row],[Invoice Date]],"mmm")</f>
        <v>Apr</v>
      </c>
      <c r="Q3994" s="27">
        <f>WEEKNUM(Table1[[#This Row],[Invoice Date]]) + IF(YEAR(Table1[[#This Row],[Invoice Date]])=2021, 52, 0)</f>
        <v>69</v>
      </c>
    </row>
    <row r="3995" spans="2:17" ht="14.25" customHeight="1" x14ac:dyDescent="0.3">
      <c r="B3995" s="4" t="s">
        <v>14</v>
      </c>
      <c r="C3995" s="33">
        <v>1185732</v>
      </c>
      <c r="D3995" s="5">
        <v>44310</v>
      </c>
      <c r="E3995" s="4" t="s">
        <v>48</v>
      </c>
      <c r="F3995" s="4" t="s">
        <v>72</v>
      </c>
      <c r="G3995" s="4" t="s">
        <v>73</v>
      </c>
      <c r="H3995" s="6" t="s">
        <v>22</v>
      </c>
      <c r="I3995" s="7">
        <v>50.000000000000014</v>
      </c>
      <c r="J3995" s="8">
        <v>125</v>
      </c>
      <c r="K3995" s="9">
        <v>62500.000000000015</v>
      </c>
      <c r="L3995" s="9">
        <v>25000.000000000007</v>
      </c>
      <c r="M3995" s="10">
        <v>0.4</v>
      </c>
      <c r="N3995" s="4" t="s">
        <v>18</v>
      </c>
      <c r="O3995" s="4" t="str">
        <f>TEXT(Table1[[#This Row],[Invoice Date]],"yyyy")</f>
        <v>2021</v>
      </c>
      <c r="P3995" s="4" t="str">
        <f>TEXT(Table1[[#This Row],[Invoice Date]],"mmm")</f>
        <v>Apr</v>
      </c>
      <c r="Q3995" s="27">
        <f>WEEKNUM(Table1[[#This Row],[Invoice Date]]) + IF(YEAR(Table1[[#This Row],[Invoice Date]])=2021, 52, 0)</f>
        <v>69</v>
      </c>
    </row>
    <row r="3996" spans="2:17" ht="14.25" customHeight="1" x14ac:dyDescent="0.3">
      <c r="B3996" s="4" t="s">
        <v>30</v>
      </c>
      <c r="C3996" s="34">
        <v>1128299</v>
      </c>
      <c r="D3996" s="5">
        <v>44310</v>
      </c>
      <c r="E3996" s="4" t="s">
        <v>31</v>
      </c>
      <c r="F3996" s="4" t="s">
        <v>80</v>
      </c>
      <c r="G3996" s="4" t="s">
        <v>63</v>
      </c>
      <c r="H3996" s="6" t="s">
        <v>22</v>
      </c>
      <c r="I3996" s="7">
        <v>50.000000000000014</v>
      </c>
      <c r="J3996" s="8">
        <v>125</v>
      </c>
      <c r="K3996" s="9">
        <v>62500.000000000015</v>
      </c>
      <c r="L3996" s="9">
        <v>25000.000000000007</v>
      </c>
      <c r="M3996" s="10">
        <v>0.4</v>
      </c>
      <c r="N3996" s="4" t="s">
        <v>18</v>
      </c>
      <c r="O3996" s="4" t="str">
        <f>TEXT(Table1[[#This Row],[Invoice Date]],"yyyy")</f>
        <v>2021</v>
      </c>
      <c r="P3996" s="4" t="str">
        <f>TEXT(Table1[[#This Row],[Invoice Date]],"mmm")</f>
        <v>Apr</v>
      </c>
      <c r="Q3996" s="27">
        <f>WEEKNUM(Table1[[#This Row],[Invoice Date]]) + IF(YEAR(Table1[[#This Row],[Invoice Date]])=2021, 52, 0)</f>
        <v>69</v>
      </c>
    </row>
    <row r="3997" spans="2:17" ht="14.25" customHeight="1" x14ac:dyDescent="0.3">
      <c r="B3997" s="4" t="s">
        <v>14</v>
      </c>
      <c r="C3997" s="33">
        <v>1185732</v>
      </c>
      <c r="D3997" s="5">
        <v>44310</v>
      </c>
      <c r="E3997" s="4" t="s">
        <v>48</v>
      </c>
      <c r="F3997" s="4" t="s">
        <v>72</v>
      </c>
      <c r="G3997" s="4" t="s">
        <v>73</v>
      </c>
      <c r="H3997" s="6" t="s">
        <v>21</v>
      </c>
      <c r="I3997" s="7">
        <v>45.000000000000007</v>
      </c>
      <c r="J3997" s="8">
        <v>225</v>
      </c>
      <c r="K3997" s="9">
        <v>101250.00000000001</v>
      </c>
      <c r="L3997" s="9">
        <v>35437.5</v>
      </c>
      <c r="M3997" s="10">
        <v>0.35</v>
      </c>
      <c r="N3997" s="4" t="s">
        <v>18</v>
      </c>
      <c r="O3997" s="4" t="str">
        <f>TEXT(Table1[[#This Row],[Invoice Date]],"yyyy")</f>
        <v>2021</v>
      </c>
      <c r="P3997" s="4" t="str">
        <f>TEXT(Table1[[#This Row],[Invoice Date]],"mmm")</f>
        <v>Apr</v>
      </c>
      <c r="Q3997" s="27">
        <f>WEEKNUM(Table1[[#This Row],[Invoice Date]]) + IF(YEAR(Table1[[#This Row],[Invoice Date]])=2021, 52, 0)</f>
        <v>69</v>
      </c>
    </row>
    <row r="3998" spans="2:17" ht="14.25" customHeight="1" x14ac:dyDescent="0.3">
      <c r="B3998" s="4" t="s">
        <v>30</v>
      </c>
      <c r="C3998" s="34">
        <v>1128299</v>
      </c>
      <c r="D3998" s="5">
        <v>44310</v>
      </c>
      <c r="E3998" s="4" t="s">
        <v>31</v>
      </c>
      <c r="F3998" s="4" t="s">
        <v>80</v>
      </c>
      <c r="G3998" s="4" t="s">
        <v>63</v>
      </c>
      <c r="H3998" s="6" t="s">
        <v>21</v>
      </c>
      <c r="I3998" s="7">
        <v>45.000000000000007</v>
      </c>
      <c r="J3998" s="8">
        <v>225</v>
      </c>
      <c r="K3998" s="9">
        <v>101250.00000000001</v>
      </c>
      <c r="L3998" s="9">
        <v>35437.5</v>
      </c>
      <c r="M3998" s="10">
        <v>0.35</v>
      </c>
      <c r="N3998" s="4" t="s">
        <v>18</v>
      </c>
      <c r="O3998" s="4" t="str">
        <f>TEXT(Table1[[#This Row],[Invoice Date]],"yyyy")</f>
        <v>2021</v>
      </c>
      <c r="P3998" s="4" t="str">
        <f>TEXT(Table1[[#This Row],[Invoice Date]],"mmm")</f>
        <v>Apr</v>
      </c>
      <c r="Q3998" s="27">
        <f>WEEKNUM(Table1[[#This Row],[Invoice Date]]) + IF(YEAR(Table1[[#This Row],[Invoice Date]])=2021, 52, 0)</f>
        <v>69</v>
      </c>
    </row>
    <row r="3999" spans="2:17" ht="14.25" customHeight="1" x14ac:dyDescent="0.3">
      <c r="B3999" s="4" t="s">
        <v>14</v>
      </c>
      <c r="C3999" s="33">
        <v>1185732</v>
      </c>
      <c r="D3999" s="5">
        <v>44310</v>
      </c>
      <c r="E3999" s="4" t="s">
        <v>48</v>
      </c>
      <c r="F3999" s="4" t="s">
        <v>72</v>
      </c>
      <c r="G3999" s="4" t="s">
        <v>73</v>
      </c>
      <c r="H3999" s="6" t="s">
        <v>19</v>
      </c>
      <c r="I3999" s="7">
        <v>60.000000000000007</v>
      </c>
      <c r="J3999" s="8">
        <v>275</v>
      </c>
      <c r="K3999" s="9">
        <v>165000.00000000003</v>
      </c>
      <c r="L3999" s="9">
        <v>57750.000000000007</v>
      </c>
      <c r="M3999" s="10">
        <v>0.35</v>
      </c>
      <c r="N3999" s="4" t="s">
        <v>18</v>
      </c>
      <c r="O3999" s="4" t="str">
        <f>TEXT(Table1[[#This Row],[Invoice Date]],"yyyy")</f>
        <v>2021</v>
      </c>
      <c r="P3999" s="4" t="str">
        <f>TEXT(Table1[[#This Row],[Invoice Date]],"mmm")</f>
        <v>Apr</v>
      </c>
      <c r="Q3999" s="27">
        <f>WEEKNUM(Table1[[#This Row],[Invoice Date]]) + IF(YEAR(Table1[[#This Row],[Invoice Date]])=2021, 52, 0)</f>
        <v>69</v>
      </c>
    </row>
    <row r="4000" spans="2:17" ht="14.25" customHeight="1" x14ac:dyDescent="0.3">
      <c r="B4000" s="4" t="s">
        <v>30</v>
      </c>
      <c r="C4000" s="34">
        <v>1128299</v>
      </c>
      <c r="D4000" s="5">
        <v>44310</v>
      </c>
      <c r="E4000" s="4" t="s">
        <v>31</v>
      </c>
      <c r="F4000" s="4" t="s">
        <v>80</v>
      </c>
      <c r="G4000" s="4" t="s">
        <v>63</v>
      </c>
      <c r="H4000" s="6" t="s">
        <v>19</v>
      </c>
      <c r="I4000" s="7">
        <v>60.000000000000007</v>
      </c>
      <c r="J4000" s="8">
        <v>275</v>
      </c>
      <c r="K4000" s="9">
        <v>165000.00000000003</v>
      </c>
      <c r="L4000" s="9">
        <v>57750.000000000007</v>
      </c>
      <c r="M4000" s="10">
        <v>0.35</v>
      </c>
      <c r="N4000" s="4" t="s">
        <v>18</v>
      </c>
      <c r="O4000" s="4" t="str">
        <f>TEXT(Table1[[#This Row],[Invoice Date]],"yyyy")</f>
        <v>2021</v>
      </c>
      <c r="P4000" s="4" t="str">
        <f>TEXT(Table1[[#This Row],[Invoice Date]],"mmm")</f>
        <v>Apr</v>
      </c>
      <c r="Q4000" s="27">
        <f>WEEKNUM(Table1[[#This Row],[Invoice Date]]) + IF(YEAR(Table1[[#This Row],[Invoice Date]])=2021, 52, 0)</f>
        <v>69</v>
      </c>
    </row>
    <row r="4001" spans="2:17" ht="14.25" customHeight="1" x14ac:dyDescent="0.3">
      <c r="B4001" s="4" t="s">
        <v>14</v>
      </c>
      <c r="C4001" s="33">
        <v>1185732</v>
      </c>
      <c r="D4001" s="5">
        <v>44310</v>
      </c>
      <c r="E4001" s="4" t="s">
        <v>48</v>
      </c>
      <c r="F4001" s="4" t="s">
        <v>72</v>
      </c>
      <c r="G4001" s="4" t="s">
        <v>73</v>
      </c>
      <c r="H4001" s="6" t="s">
        <v>23</v>
      </c>
      <c r="I4001" s="7">
        <v>65.000000000000014</v>
      </c>
      <c r="J4001" s="8">
        <v>300</v>
      </c>
      <c r="K4001" s="9">
        <v>195000.00000000003</v>
      </c>
      <c r="L4001" s="9">
        <v>58500.000000000007</v>
      </c>
      <c r="M4001" s="10">
        <v>0.3</v>
      </c>
      <c r="N4001" s="4" t="s">
        <v>18</v>
      </c>
      <c r="O4001" s="4" t="str">
        <f>TEXT(Table1[[#This Row],[Invoice Date]],"yyyy")</f>
        <v>2021</v>
      </c>
      <c r="P4001" s="4" t="str">
        <f>TEXT(Table1[[#This Row],[Invoice Date]],"mmm")</f>
        <v>Apr</v>
      </c>
      <c r="Q4001" s="27">
        <f>WEEKNUM(Table1[[#This Row],[Invoice Date]]) + IF(YEAR(Table1[[#This Row],[Invoice Date]])=2021, 52, 0)</f>
        <v>69</v>
      </c>
    </row>
    <row r="4002" spans="2:17" ht="14.25" customHeight="1" x14ac:dyDescent="0.3">
      <c r="B4002" s="4" t="s">
        <v>30</v>
      </c>
      <c r="C4002" s="34">
        <v>1128299</v>
      </c>
      <c r="D4002" s="5">
        <v>44310</v>
      </c>
      <c r="E4002" s="4" t="s">
        <v>31</v>
      </c>
      <c r="F4002" s="4" t="s">
        <v>80</v>
      </c>
      <c r="G4002" s="4" t="s">
        <v>63</v>
      </c>
      <c r="H4002" s="6" t="s">
        <v>23</v>
      </c>
      <c r="I4002" s="7">
        <v>65.000000000000014</v>
      </c>
      <c r="J4002" s="8">
        <v>300</v>
      </c>
      <c r="K4002" s="9">
        <v>195000.00000000003</v>
      </c>
      <c r="L4002" s="9">
        <v>58500.000000000007</v>
      </c>
      <c r="M4002" s="10">
        <v>0.3</v>
      </c>
      <c r="N4002" s="4" t="s">
        <v>18</v>
      </c>
      <c r="O4002" s="4" t="str">
        <f>TEXT(Table1[[#This Row],[Invoice Date]],"yyyy")</f>
        <v>2021</v>
      </c>
      <c r="P4002" s="4" t="str">
        <f>TEXT(Table1[[#This Row],[Invoice Date]],"mmm")</f>
        <v>Apr</v>
      </c>
      <c r="Q4002" s="27">
        <f>WEEKNUM(Table1[[#This Row],[Invoice Date]]) + IF(YEAR(Table1[[#This Row],[Invoice Date]])=2021, 52, 0)</f>
        <v>69</v>
      </c>
    </row>
    <row r="4003" spans="2:17" ht="14.25" customHeight="1" x14ac:dyDescent="0.3">
      <c r="B4003" s="4" t="s">
        <v>14</v>
      </c>
      <c r="C4003" s="33">
        <v>1185732</v>
      </c>
      <c r="D4003" s="5">
        <v>44310</v>
      </c>
      <c r="E4003" s="4" t="s">
        <v>48</v>
      </c>
      <c r="F4003" s="4" t="s">
        <v>72</v>
      </c>
      <c r="G4003" s="4" t="s">
        <v>73</v>
      </c>
      <c r="H4003" s="6" t="s">
        <v>20</v>
      </c>
      <c r="I4003" s="7">
        <v>60.000000000000007</v>
      </c>
      <c r="J4003" s="8">
        <v>325</v>
      </c>
      <c r="K4003" s="9">
        <v>195000.00000000003</v>
      </c>
      <c r="L4003" s="9">
        <v>68250</v>
      </c>
      <c r="M4003" s="10">
        <v>0.35</v>
      </c>
      <c r="N4003" s="4" t="s">
        <v>18</v>
      </c>
      <c r="O4003" s="4" t="str">
        <f>TEXT(Table1[[#This Row],[Invoice Date]],"yyyy")</f>
        <v>2021</v>
      </c>
      <c r="P4003" s="4" t="str">
        <f>TEXT(Table1[[#This Row],[Invoice Date]],"mmm")</f>
        <v>Apr</v>
      </c>
      <c r="Q4003" s="27">
        <f>WEEKNUM(Table1[[#This Row],[Invoice Date]]) + IF(YEAR(Table1[[#This Row],[Invoice Date]])=2021, 52, 0)</f>
        <v>69</v>
      </c>
    </row>
    <row r="4004" spans="2:17" ht="14.25" customHeight="1" x14ac:dyDescent="0.3">
      <c r="B4004" s="4" t="s">
        <v>30</v>
      </c>
      <c r="C4004" s="34">
        <v>1128299</v>
      </c>
      <c r="D4004" s="5">
        <v>44310</v>
      </c>
      <c r="E4004" s="4" t="s">
        <v>31</v>
      </c>
      <c r="F4004" s="4" t="s">
        <v>80</v>
      </c>
      <c r="G4004" s="4" t="s">
        <v>63</v>
      </c>
      <c r="H4004" s="6" t="s">
        <v>20</v>
      </c>
      <c r="I4004" s="7">
        <v>60.000000000000007</v>
      </c>
      <c r="J4004" s="8">
        <v>325</v>
      </c>
      <c r="K4004" s="9">
        <v>195000.00000000003</v>
      </c>
      <c r="L4004" s="9">
        <v>68250</v>
      </c>
      <c r="M4004" s="10">
        <v>0.35</v>
      </c>
      <c r="N4004" s="4" t="s">
        <v>18</v>
      </c>
      <c r="O4004" s="4" t="str">
        <f>TEXT(Table1[[#This Row],[Invoice Date]],"yyyy")</f>
        <v>2021</v>
      </c>
      <c r="P4004" s="4" t="str">
        <f>TEXT(Table1[[#This Row],[Invoice Date]],"mmm")</f>
        <v>Apr</v>
      </c>
      <c r="Q4004" s="27">
        <f>WEEKNUM(Table1[[#This Row],[Invoice Date]]) + IF(YEAR(Table1[[#This Row],[Invoice Date]])=2021, 52, 0)</f>
        <v>69</v>
      </c>
    </row>
    <row r="4005" spans="2:17" ht="14.25" customHeight="1" x14ac:dyDescent="0.3">
      <c r="B4005" s="4" t="s">
        <v>26</v>
      </c>
      <c r="C4005" s="33">
        <v>1197831</v>
      </c>
      <c r="D4005" s="5">
        <v>44310</v>
      </c>
      <c r="E4005" s="4" t="s">
        <v>27</v>
      </c>
      <c r="F4005" s="4" t="s">
        <v>55</v>
      </c>
      <c r="G4005" s="4" t="s">
        <v>56</v>
      </c>
      <c r="H4005" s="6" t="s">
        <v>21</v>
      </c>
      <c r="I4005" s="7">
        <v>45</v>
      </c>
      <c r="J4005" s="8">
        <v>475</v>
      </c>
      <c r="K4005" s="9">
        <v>213750</v>
      </c>
      <c r="L4005" s="9">
        <v>117562.50000000001</v>
      </c>
      <c r="M4005" s="10">
        <v>0.55000000000000004</v>
      </c>
      <c r="N4005" s="4" t="s">
        <v>24</v>
      </c>
      <c r="O4005" s="4" t="str">
        <f>TEXT(Table1[[#This Row],[Invoice Date]],"yyyy")</f>
        <v>2021</v>
      </c>
      <c r="P4005" s="4" t="str">
        <f>TEXT(Table1[[#This Row],[Invoice Date]],"mmm")</f>
        <v>Apr</v>
      </c>
      <c r="Q4005" s="27">
        <f>WEEKNUM(Table1[[#This Row],[Invoice Date]]) + IF(YEAR(Table1[[#This Row],[Invoice Date]])=2021, 52, 0)</f>
        <v>69</v>
      </c>
    </row>
    <row r="4006" spans="2:17" ht="14.25" customHeight="1" x14ac:dyDescent="0.3">
      <c r="B4006" s="4" t="s">
        <v>14</v>
      </c>
      <c r="C4006" s="33">
        <v>1185732</v>
      </c>
      <c r="D4006" s="5">
        <v>44310</v>
      </c>
      <c r="E4006" s="4" t="s">
        <v>48</v>
      </c>
      <c r="F4006" s="4" t="s">
        <v>72</v>
      </c>
      <c r="G4006" s="4" t="s">
        <v>73</v>
      </c>
      <c r="H4006" s="6" t="s">
        <v>17</v>
      </c>
      <c r="I4006" s="7">
        <v>55.000000000000007</v>
      </c>
      <c r="J4006" s="8">
        <v>475</v>
      </c>
      <c r="K4006" s="9">
        <v>261250.00000000003</v>
      </c>
      <c r="L4006" s="9">
        <v>91437.5</v>
      </c>
      <c r="M4006" s="10">
        <v>0.35</v>
      </c>
      <c r="N4006" s="4" t="s">
        <v>18</v>
      </c>
      <c r="O4006" s="4" t="str">
        <f>TEXT(Table1[[#This Row],[Invoice Date]],"yyyy")</f>
        <v>2021</v>
      </c>
      <c r="P4006" s="4" t="str">
        <f>TEXT(Table1[[#This Row],[Invoice Date]],"mmm")</f>
        <v>Apr</v>
      </c>
      <c r="Q4006" s="27">
        <f>WEEKNUM(Table1[[#This Row],[Invoice Date]]) + IF(YEAR(Table1[[#This Row],[Invoice Date]])=2021, 52, 0)</f>
        <v>69</v>
      </c>
    </row>
    <row r="4007" spans="2:17" ht="14.25" customHeight="1" x14ac:dyDescent="0.3">
      <c r="B4007" s="4" t="s">
        <v>30</v>
      </c>
      <c r="C4007" s="34">
        <v>1128299</v>
      </c>
      <c r="D4007" s="5">
        <v>44310</v>
      </c>
      <c r="E4007" s="4" t="s">
        <v>31</v>
      </c>
      <c r="F4007" s="4" t="s">
        <v>80</v>
      </c>
      <c r="G4007" s="4" t="s">
        <v>63</v>
      </c>
      <c r="H4007" s="6" t="s">
        <v>17</v>
      </c>
      <c r="I4007" s="7">
        <v>55.000000000000007</v>
      </c>
      <c r="J4007" s="8">
        <v>475</v>
      </c>
      <c r="K4007" s="9">
        <v>261250.00000000003</v>
      </c>
      <c r="L4007" s="9">
        <v>91437.5</v>
      </c>
      <c r="M4007" s="10">
        <v>0.35</v>
      </c>
      <c r="N4007" s="4" t="s">
        <v>18</v>
      </c>
      <c r="O4007" s="4" t="str">
        <f>TEXT(Table1[[#This Row],[Invoice Date]],"yyyy")</f>
        <v>2021</v>
      </c>
      <c r="P4007" s="4" t="str">
        <f>TEXT(Table1[[#This Row],[Invoice Date]],"mmm")</f>
        <v>Apr</v>
      </c>
      <c r="Q4007" s="27">
        <f>WEEKNUM(Table1[[#This Row],[Invoice Date]]) + IF(YEAR(Table1[[#This Row],[Invoice Date]])=2021, 52, 0)</f>
        <v>69</v>
      </c>
    </row>
    <row r="4008" spans="2:17" ht="14.25" customHeight="1" x14ac:dyDescent="0.3">
      <c r="B4008" s="4" t="s">
        <v>34</v>
      </c>
      <c r="C4008" s="33">
        <v>1189833</v>
      </c>
      <c r="D4008" s="5">
        <v>44310</v>
      </c>
      <c r="E4008" s="4" t="s">
        <v>31</v>
      </c>
      <c r="F4008" s="4" t="s">
        <v>32</v>
      </c>
      <c r="G4008" s="4" t="s">
        <v>35</v>
      </c>
      <c r="H4008" s="6" t="s">
        <v>23</v>
      </c>
      <c r="I4008" s="7">
        <v>65</v>
      </c>
      <c r="J4008" s="8">
        <v>800</v>
      </c>
      <c r="K4008" s="9">
        <v>520000</v>
      </c>
      <c r="L4008" s="9">
        <v>104000</v>
      </c>
      <c r="M4008" s="10">
        <v>0.2</v>
      </c>
      <c r="N4008" s="4" t="s">
        <v>24</v>
      </c>
      <c r="O4008" s="4" t="str">
        <f>TEXT(Table1[[#This Row],[Invoice Date]],"yyyy")</f>
        <v>2021</v>
      </c>
      <c r="P4008" s="4" t="str">
        <f>TEXT(Table1[[#This Row],[Invoice Date]],"mmm")</f>
        <v>Apr</v>
      </c>
      <c r="Q4008" s="27">
        <f>WEEKNUM(Table1[[#This Row],[Invoice Date]]) + IF(YEAR(Table1[[#This Row],[Invoice Date]])=2021, 52, 0)</f>
        <v>69</v>
      </c>
    </row>
    <row r="4009" spans="2:17" ht="14.25" customHeight="1" x14ac:dyDescent="0.3">
      <c r="B4009" s="4" t="s">
        <v>26</v>
      </c>
      <c r="C4009" s="33">
        <v>1197831</v>
      </c>
      <c r="D4009" s="5">
        <v>44311</v>
      </c>
      <c r="E4009" s="4" t="s">
        <v>27</v>
      </c>
      <c r="F4009" s="4" t="s">
        <v>55</v>
      </c>
      <c r="G4009" s="4" t="s">
        <v>56</v>
      </c>
      <c r="H4009" s="6" t="s">
        <v>22</v>
      </c>
      <c r="I4009" s="7">
        <v>35</v>
      </c>
      <c r="J4009" s="8">
        <v>143</v>
      </c>
      <c r="K4009" s="9">
        <v>5005</v>
      </c>
      <c r="L4009" s="9">
        <v>2252.25</v>
      </c>
      <c r="M4009" s="10">
        <v>0.44999999999999996</v>
      </c>
      <c r="N4009" s="4" t="s">
        <v>24</v>
      </c>
      <c r="O4009" s="4" t="str">
        <f>TEXT(Table1[[#This Row],[Invoice Date]],"yyyy")</f>
        <v>2021</v>
      </c>
      <c r="P4009" s="4" t="str">
        <f>TEXT(Table1[[#This Row],[Invoice Date]],"mmm")</f>
        <v>Apr</v>
      </c>
      <c r="Q4009" s="27">
        <f>WEEKNUM(Table1[[#This Row],[Invoice Date]]) + IF(YEAR(Table1[[#This Row],[Invoice Date]])=2021, 52, 0)</f>
        <v>70</v>
      </c>
    </row>
    <row r="4010" spans="2:17" ht="14.25" customHeight="1" x14ac:dyDescent="0.3">
      <c r="B4010" s="4" t="s">
        <v>26</v>
      </c>
      <c r="C4010" s="33">
        <v>1197831</v>
      </c>
      <c r="D4010" s="5">
        <v>44311</v>
      </c>
      <c r="E4010" s="4" t="s">
        <v>27</v>
      </c>
      <c r="F4010" s="4" t="s">
        <v>55</v>
      </c>
      <c r="G4010" s="4" t="s">
        <v>56</v>
      </c>
      <c r="H4010" s="6" t="s">
        <v>22</v>
      </c>
      <c r="I4010" s="7">
        <v>49</v>
      </c>
      <c r="J4010" s="8">
        <v>133</v>
      </c>
      <c r="K4010" s="9">
        <v>6517</v>
      </c>
      <c r="L4010" s="9">
        <v>3454.01</v>
      </c>
      <c r="M4010" s="10">
        <v>0.53</v>
      </c>
      <c r="N4010" s="4" t="s">
        <v>83</v>
      </c>
      <c r="O4010" s="4" t="str">
        <f>TEXT(Table1[[#This Row],[Invoice Date]],"yyyy")</f>
        <v>2021</v>
      </c>
      <c r="P4010" s="4" t="str">
        <f>TEXT(Table1[[#This Row],[Invoice Date]],"mmm")</f>
        <v>Apr</v>
      </c>
      <c r="Q4010" s="27">
        <f>WEEKNUM(Table1[[#This Row],[Invoice Date]]) + IF(YEAR(Table1[[#This Row],[Invoice Date]])=2021, 52, 0)</f>
        <v>70</v>
      </c>
    </row>
    <row r="4011" spans="2:17" ht="14.25" customHeight="1" x14ac:dyDescent="0.3">
      <c r="B4011" s="4" t="s">
        <v>34</v>
      </c>
      <c r="C4011" s="33">
        <v>1189833</v>
      </c>
      <c r="D4011" s="5">
        <v>44311</v>
      </c>
      <c r="E4011" s="4" t="s">
        <v>31</v>
      </c>
      <c r="F4011" s="4" t="s">
        <v>32</v>
      </c>
      <c r="G4011" s="4" t="s">
        <v>35</v>
      </c>
      <c r="H4011" s="6" t="s">
        <v>17</v>
      </c>
      <c r="I4011" s="7">
        <v>30</v>
      </c>
      <c r="J4011" s="8">
        <v>285</v>
      </c>
      <c r="K4011" s="9">
        <v>8550</v>
      </c>
      <c r="L4011" s="9">
        <v>4018.5000000000005</v>
      </c>
      <c r="M4011" s="10">
        <v>0.47000000000000003</v>
      </c>
      <c r="N4011" s="4" t="s">
        <v>24</v>
      </c>
      <c r="O4011" s="4" t="str">
        <f>TEXT(Table1[[#This Row],[Invoice Date]],"yyyy")</f>
        <v>2021</v>
      </c>
      <c r="P4011" s="4" t="str">
        <f>TEXT(Table1[[#This Row],[Invoice Date]],"mmm")</f>
        <v>Apr</v>
      </c>
      <c r="Q4011" s="27">
        <f>WEEKNUM(Table1[[#This Row],[Invoice Date]]) + IF(YEAR(Table1[[#This Row],[Invoice Date]])=2021, 52, 0)</f>
        <v>70</v>
      </c>
    </row>
    <row r="4012" spans="2:17" ht="14.25" customHeight="1" x14ac:dyDescent="0.3">
      <c r="B4012" s="4" t="s">
        <v>34</v>
      </c>
      <c r="C4012" s="33">
        <v>1189833</v>
      </c>
      <c r="D4012" s="5">
        <v>44311</v>
      </c>
      <c r="E4012" s="4" t="s">
        <v>31</v>
      </c>
      <c r="F4012" s="4" t="s">
        <v>32</v>
      </c>
      <c r="G4012" s="4" t="s">
        <v>35</v>
      </c>
      <c r="H4012" s="6" t="s">
        <v>17</v>
      </c>
      <c r="I4012" s="7">
        <v>41</v>
      </c>
      <c r="J4012" s="8">
        <v>238</v>
      </c>
      <c r="K4012" s="9">
        <v>9758</v>
      </c>
      <c r="L4012" s="9">
        <v>4976.58</v>
      </c>
      <c r="M4012" s="10">
        <v>0.51</v>
      </c>
      <c r="N4012" s="4" t="s">
        <v>83</v>
      </c>
      <c r="O4012" s="4" t="str">
        <f>TEXT(Table1[[#This Row],[Invoice Date]],"yyyy")</f>
        <v>2021</v>
      </c>
      <c r="P4012" s="4" t="str">
        <f>TEXT(Table1[[#This Row],[Invoice Date]],"mmm")</f>
        <v>Apr</v>
      </c>
      <c r="Q4012" s="27">
        <f>WEEKNUM(Table1[[#This Row],[Invoice Date]]) + IF(YEAR(Table1[[#This Row],[Invoice Date]])=2021, 52, 0)</f>
        <v>70</v>
      </c>
    </row>
    <row r="4013" spans="2:17" ht="14.25" customHeight="1" x14ac:dyDescent="0.3">
      <c r="B4013" s="4" t="s">
        <v>26</v>
      </c>
      <c r="C4013" s="33">
        <v>1197831</v>
      </c>
      <c r="D4013" s="5">
        <v>44311</v>
      </c>
      <c r="E4013" s="4" t="s">
        <v>27</v>
      </c>
      <c r="F4013" s="4" t="s">
        <v>55</v>
      </c>
      <c r="G4013" s="4" t="s">
        <v>56</v>
      </c>
      <c r="H4013" s="6" t="s">
        <v>22</v>
      </c>
      <c r="I4013" s="7">
        <v>50</v>
      </c>
      <c r="J4013" s="8">
        <v>475</v>
      </c>
      <c r="K4013" s="9">
        <v>237500</v>
      </c>
      <c r="L4013" s="9">
        <v>94999.999999999985</v>
      </c>
      <c r="M4013" s="10">
        <v>0.39999999999999997</v>
      </c>
      <c r="N4013" s="4" t="s">
        <v>24</v>
      </c>
      <c r="O4013" s="4" t="str">
        <f>TEXT(Table1[[#This Row],[Invoice Date]],"yyyy")</f>
        <v>2021</v>
      </c>
      <c r="P4013" s="4" t="str">
        <f>TEXT(Table1[[#This Row],[Invoice Date]],"mmm")</f>
        <v>Apr</v>
      </c>
      <c r="Q4013" s="27">
        <f>WEEKNUM(Table1[[#This Row],[Invoice Date]]) + IF(YEAR(Table1[[#This Row],[Invoice Date]])=2021, 52, 0)</f>
        <v>70</v>
      </c>
    </row>
    <row r="4014" spans="2:17" ht="14.25" customHeight="1" x14ac:dyDescent="0.3">
      <c r="B4014" s="4" t="s">
        <v>34</v>
      </c>
      <c r="C4014" s="33">
        <v>1189833</v>
      </c>
      <c r="D4014" s="5">
        <v>44311</v>
      </c>
      <c r="E4014" s="4" t="s">
        <v>31</v>
      </c>
      <c r="F4014" s="4" t="s">
        <v>32</v>
      </c>
      <c r="G4014" s="4" t="s">
        <v>35</v>
      </c>
      <c r="H4014" s="6" t="s">
        <v>17</v>
      </c>
      <c r="I4014" s="7">
        <v>45</v>
      </c>
      <c r="J4014" s="8">
        <v>950</v>
      </c>
      <c r="K4014" s="9">
        <v>427500</v>
      </c>
      <c r="L4014" s="9">
        <v>171000</v>
      </c>
      <c r="M4014" s="10">
        <v>0.4</v>
      </c>
      <c r="N4014" s="4" t="s">
        <v>24</v>
      </c>
      <c r="O4014" s="4" t="str">
        <f>TEXT(Table1[[#This Row],[Invoice Date]],"yyyy")</f>
        <v>2021</v>
      </c>
      <c r="P4014" s="4" t="str">
        <f>TEXT(Table1[[#This Row],[Invoice Date]],"mmm")</f>
        <v>Apr</v>
      </c>
      <c r="Q4014" s="27">
        <f>WEEKNUM(Table1[[#This Row],[Invoice Date]]) + IF(YEAR(Table1[[#This Row],[Invoice Date]])=2021, 52, 0)</f>
        <v>70</v>
      </c>
    </row>
    <row r="4015" spans="2:17" ht="14.25" customHeight="1" x14ac:dyDescent="0.3">
      <c r="B4015" s="4" t="s">
        <v>34</v>
      </c>
      <c r="C4015" s="33">
        <v>1189833</v>
      </c>
      <c r="D4015" s="5">
        <v>44312</v>
      </c>
      <c r="E4015" s="4" t="s">
        <v>31</v>
      </c>
      <c r="F4015" s="4" t="s">
        <v>88</v>
      </c>
      <c r="G4015" s="4" t="s">
        <v>89</v>
      </c>
      <c r="H4015" s="6" t="s">
        <v>22</v>
      </c>
      <c r="I4015" s="7">
        <v>46</v>
      </c>
      <c r="J4015" s="8">
        <v>60</v>
      </c>
      <c r="K4015" s="9">
        <v>2760</v>
      </c>
      <c r="L4015" s="9">
        <v>965.99999999999989</v>
      </c>
      <c r="M4015" s="10">
        <v>0.35</v>
      </c>
      <c r="N4015" s="4" t="s">
        <v>24</v>
      </c>
      <c r="O4015" s="4" t="str">
        <f>TEXT(Table1[[#This Row],[Invoice Date]],"yyyy")</f>
        <v>2021</v>
      </c>
      <c r="P4015" s="4" t="str">
        <f>TEXT(Table1[[#This Row],[Invoice Date]],"mmm")</f>
        <v>Apr</v>
      </c>
      <c r="Q4015" s="27">
        <f>WEEKNUM(Table1[[#This Row],[Invoice Date]]) + IF(YEAR(Table1[[#This Row],[Invoice Date]])=2021, 52, 0)</f>
        <v>70</v>
      </c>
    </row>
    <row r="4016" spans="2:17" ht="14.25" customHeight="1" x14ac:dyDescent="0.3">
      <c r="B4016" s="4" t="s">
        <v>34</v>
      </c>
      <c r="C4016" s="33">
        <v>1189833</v>
      </c>
      <c r="D4016" s="5">
        <v>44312</v>
      </c>
      <c r="E4016" s="4" t="s">
        <v>31</v>
      </c>
      <c r="F4016" s="4" t="s">
        <v>88</v>
      </c>
      <c r="G4016" s="4" t="s">
        <v>89</v>
      </c>
      <c r="H4016" s="6" t="s">
        <v>22</v>
      </c>
      <c r="I4016" s="7">
        <v>56</v>
      </c>
      <c r="J4016" s="8">
        <v>58</v>
      </c>
      <c r="K4016" s="9">
        <v>3248</v>
      </c>
      <c r="L4016" s="9">
        <v>1331.6799999999998</v>
      </c>
      <c r="M4016" s="10">
        <v>0.41</v>
      </c>
      <c r="N4016" s="4" t="s">
        <v>83</v>
      </c>
      <c r="O4016" s="4" t="str">
        <f>TEXT(Table1[[#This Row],[Invoice Date]],"yyyy")</f>
        <v>2021</v>
      </c>
      <c r="P4016" s="4" t="str">
        <f>TEXT(Table1[[#This Row],[Invoice Date]],"mmm")</f>
        <v>Apr</v>
      </c>
      <c r="Q4016" s="27">
        <f>WEEKNUM(Table1[[#This Row],[Invoice Date]]) + IF(YEAR(Table1[[#This Row],[Invoice Date]])=2021, 52, 0)</f>
        <v>70</v>
      </c>
    </row>
    <row r="4017" spans="2:17" ht="14.25" customHeight="1" x14ac:dyDescent="0.3">
      <c r="B4017" s="4" t="s">
        <v>34</v>
      </c>
      <c r="C4017" s="33">
        <v>1189833</v>
      </c>
      <c r="D4017" s="5">
        <v>44312</v>
      </c>
      <c r="E4017" s="4" t="s">
        <v>31</v>
      </c>
      <c r="F4017" s="4" t="s">
        <v>88</v>
      </c>
      <c r="G4017" s="4" t="s">
        <v>89</v>
      </c>
      <c r="H4017" s="6" t="s">
        <v>21</v>
      </c>
      <c r="I4017" s="7">
        <v>37</v>
      </c>
      <c r="J4017" s="8">
        <v>96</v>
      </c>
      <c r="K4017" s="9">
        <v>3552</v>
      </c>
      <c r="L4017" s="9">
        <v>1385.2799999999997</v>
      </c>
      <c r="M4017" s="10">
        <v>0.38999999999999996</v>
      </c>
      <c r="N4017" s="4" t="s">
        <v>24</v>
      </c>
      <c r="O4017" s="4" t="str">
        <f>TEXT(Table1[[#This Row],[Invoice Date]],"yyyy")</f>
        <v>2021</v>
      </c>
      <c r="P4017" s="4" t="str">
        <f>TEXT(Table1[[#This Row],[Invoice Date]],"mmm")</f>
        <v>Apr</v>
      </c>
      <c r="Q4017" s="27">
        <f>WEEKNUM(Table1[[#This Row],[Invoice Date]]) + IF(YEAR(Table1[[#This Row],[Invoice Date]])=2021, 52, 0)</f>
        <v>70</v>
      </c>
    </row>
    <row r="4018" spans="2:17" ht="14.25" customHeight="1" x14ac:dyDescent="0.3">
      <c r="B4018" s="4" t="s">
        <v>34</v>
      </c>
      <c r="C4018" s="33">
        <v>1189833</v>
      </c>
      <c r="D4018" s="5">
        <v>44312</v>
      </c>
      <c r="E4018" s="4" t="s">
        <v>31</v>
      </c>
      <c r="F4018" s="4" t="s">
        <v>88</v>
      </c>
      <c r="G4018" s="4" t="s">
        <v>89</v>
      </c>
      <c r="H4018" s="6" t="s">
        <v>19</v>
      </c>
      <c r="I4018" s="7">
        <v>43</v>
      </c>
      <c r="J4018" s="8">
        <v>109</v>
      </c>
      <c r="K4018" s="9">
        <v>4687</v>
      </c>
      <c r="L4018" s="9">
        <v>2156.02</v>
      </c>
      <c r="M4018" s="10">
        <v>0.46</v>
      </c>
      <c r="N4018" s="4" t="s">
        <v>24</v>
      </c>
      <c r="O4018" s="4" t="str">
        <f>TEXT(Table1[[#This Row],[Invoice Date]],"yyyy")</f>
        <v>2021</v>
      </c>
      <c r="P4018" s="4" t="str">
        <f>TEXT(Table1[[#This Row],[Invoice Date]],"mmm")</f>
        <v>Apr</v>
      </c>
      <c r="Q4018" s="27">
        <f>WEEKNUM(Table1[[#This Row],[Invoice Date]]) + IF(YEAR(Table1[[#This Row],[Invoice Date]])=2021, 52, 0)</f>
        <v>70</v>
      </c>
    </row>
    <row r="4019" spans="2:17" ht="14.25" customHeight="1" x14ac:dyDescent="0.3">
      <c r="B4019" s="4" t="s">
        <v>34</v>
      </c>
      <c r="C4019" s="33">
        <v>1189833</v>
      </c>
      <c r="D4019" s="5">
        <v>44312</v>
      </c>
      <c r="E4019" s="4" t="s">
        <v>31</v>
      </c>
      <c r="F4019" s="4" t="s">
        <v>88</v>
      </c>
      <c r="G4019" s="4" t="s">
        <v>89</v>
      </c>
      <c r="H4019" s="6" t="s">
        <v>21</v>
      </c>
      <c r="I4019" s="7">
        <v>54</v>
      </c>
      <c r="J4019" s="8">
        <v>87</v>
      </c>
      <c r="K4019" s="9">
        <v>4698</v>
      </c>
      <c r="L4019" s="9">
        <v>2161.08</v>
      </c>
      <c r="M4019" s="10">
        <v>0.45999999999999996</v>
      </c>
      <c r="N4019" s="4" t="s">
        <v>83</v>
      </c>
      <c r="O4019" s="4" t="str">
        <f>TEXT(Table1[[#This Row],[Invoice Date]],"yyyy")</f>
        <v>2021</v>
      </c>
      <c r="P4019" s="4" t="str">
        <f>TEXT(Table1[[#This Row],[Invoice Date]],"mmm")</f>
        <v>Apr</v>
      </c>
      <c r="Q4019" s="27">
        <f>WEEKNUM(Table1[[#This Row],[Invoice Date]]) + IF(YEAR(Table1[[#This Row],[Invoice Date]])=2021, 52, 0)</f>
        <v>70</v>
      </c>
    </row>
    <row r="4020" spans="2:17" ht="14.25" customHeight="1" x14ac:dyDescent="0.3">
      <c r="B4020" s="4" t="s">
        <v>34</v>
      </c>
      <c r="C4020" s="33">
        <v>1189833</v>
      </c>
      <c r="D4020" s="5">
        <v>44312</v>
      </c>
      <c r="E4020" s="4" t="s">
        <v>31</v>
      </c>
      <c r="F4020" s="4" t="s">
        <v>88</v>
      </c>
      <c r="G4020" s="4" t="s">
        <v>89</v>
      </c>
      <c r="H4020" s="6" t="s">
        <v>19</v>
      </c>
      <c r="I4020" s="7">
        <v>59</v>
      </c>
      <c r="J4020" s="8">
        <v>98</v>
      </c>
      <c r="K4020" s="9">
        <v>5782</v>
      </c>
      <c r="L4020" s="9">
        <v>2891</v>
      </c>
      <c r="M4020" s="10">
        <v>0.5</v>
      </c>
      <c r="N4020" s="4" t="s">
        <v>83</v>
      </c>
      <c r="O4020" s="4" t="str">
        <f>TEXT(Table1[[#This Row],[Invoice Date]],"yyyy")</f>
        <v>2021</v>
      </c>
      <c r="P4020" s="4" t="str">
        <f>TEXT(Table1[[#This Row],[Invoice Date]],"mmm")</f>
        <v>Apr</v>
      </c>
      <c r="Q4020" s="27">
        <f>WEEKNUM(Table1[[#This Row],[Invoice Date]]) + IF(YEAR(Table1[[#This Row],[Invoice Date]])=2021, 52, 0)</f>
        <v>70</v>
      </c>
    </row>
    <row r="4021" spans="2:17" ht="14.25" customHeight="1" x14ac:dyDescent="0.3">
      <c r="B4021" s="4" t="s">
        <v>34</v>
      </c>
      <c r="C4021" s="33">
        <v>1189833</v>
      </c>
      <c r="D4021" s="5">
        <v>44312</v>
      </c>
      <c r="E4021" s="4" t="s">
        <v>31</v>
      </c>
      <c r="F4021" s="4" t="s">
        <v>88</v>
      </c>
      <c r="G4021" s="4" t="s">
        <v>89</v>
      </c>
      <c r="H4021" s="6" t="s">
        <v>20</v>
      </c>
      <c r="I4021" s="7">
        <v>44</v>
      </c>
      <c r="J4021" s="8">
        <v>140</v>
      </c>
      <c r="K4021" s="9">
        <v>6160</v>
      </c>
      <c r="L4021" s="9">
        <v>2587.1999999999998</v>
      </c>
      <c r="M4021" s="10">
        <v>0.42</v>
      </c>
      <c r="N4021" s="4" t="s">
        <v>24</v>
      </c>
      <c r="O4021" s="4" t="str">
        <f>TEXT(Table1[[#This Row],[Invoice Date]],"yyyy")</f>
        <v>2021</v>
      </c>
      <c r="P4021" s="4" t="str">
        <f>TEXT(Table1[[#This Row],[Invoice Date]],"mmm")</f>
        <v>Apr</v>
      </c>
      <c r="Q4021" s="27">
        <f>WEEKNUM(Table1[[#This Row],[Invoice Date]]) + IF(YEAR(Table1[[#This Row],[Invoice Date]])=2021, 52, 0)</f>
        <v>70</v>
      </c>
    </row>
    <row r="4022" spans="2:17" ht="14.25" customHeight="1" x14ac:dyDescent="0.3">
      <c r="B4022" s="4" t="s">
        <v>34</v>
      </c>
      <c r="C4022" s="33">
        <v>1189833</v>
      </c>
      <c r="D4022" s="5">
        <v>44312</v>
      </c>
      <c r="E4022" s="4" t="s">
        <v>31</v>
      </c>
      <c r="F4022" s="4" t="s">
        <v>88</v>
      </c>
      <c r="G4022" s="4" t="s">
        <v>89</v>
      </c>
      <c r="H4022" s="6" t="s">
        <v>20</v>
      </c>
      <c r="I4022" s="7">
        <v>55</v>
      </c>
      <c r="J4022" s="8">
        <v>116</v>
      </c>
      <c r="K4022" s="9">
        <v>6380</v>
      </c>
      <c r="L4022" s="9">
        <v>3190</v>
      </c>
      <c r="M4022" s="10">
        <v>0.5</v>
      </c>
      <c r="N4022" s="4" t="s">
        <v>83</v>
      </c>
      <c r="O4022" s="4" t="str">
        <f>TEXT(Table1[[#This Row],[Invoice Date]],"yyyy")</f>
        <v>2021</v>
      </c>
      <c r="P4022" s="4" t="str">
        <f>TEXT(Table1[[#This Row],[Invoice Date]],"mmm")</f>
        <v>Apr</v>
      </c>
      <c r="Q4022" s="27">
        <f>WEEKNUM(Table1[[#This Row],[Invoice Date]]) + IF(YEAR(Table1[[#This Row],[Invoice Date]])=2021, 52, 0)</f>
        <v>70</v>
      </c>
    </row>
    <row r="4023" spans="2:17" ht="14.25" customHeight="1" x14ac:dyDescent="0.3">
      <c r="B4023" s="4" t="s">
        <v>34</v>
      </c>
      <c r="C4023" s="33">
        <v>1189833</v>
      </c>
      <c r="D4023" s="5">
        <v>44312</v>
      </c>
      <c r="E4023" s="4" t="s">
        <v>31</v>
      </c>
      <c r="F4023" s="4" t="s">
        <v>88</v>
      </c>
      <c r="G4023" s="4" t="s">
        <v>89</v>
      </c>
      <c r="H4023" s="6" t="s">
        <v>23</v>
      </c>
      <c r="I4023" s="7">
        <v>56</v>
      </c>
      <c r="J4023" s="8">
        <v>116</v>
      </c>
      <c r="K4023" s="9">
        <v>6496</v>
      </c>
      <c r="L4023" s="9">
        <v>1818.88</v>
      </c>
      <c r="M4023" s="10">
        <v>0.28000000000000003</v>
      </c>
      <c r="N4023" s="4" t="s">
        <v>24</v>
      </c>
      <c r="O4023" s="4" t="str">
        <f>TEXT(Table1[[#This Row],[Invoice Date]],"yyyy")</f>
        <v>2021</v>
      </c>
      <c r="P4023" s="4" t="str">
        <f>TEXT(Table1[[#This Row],[Invoice Date]],"mmm")</f>
        <v>Apr</v>
      </c>
      <c r="Q4023" s="27">
        <f>WEEKNUM(Table1[[#This Row],[Invoice Date]]) + IF(YEAR(Table1[[#This Row],[Invoice Date]])=2021, 52, 0)</f>
        <v>70</v>
      </c>
    </row>
    <row r="4024" spans="2:17" ht="14.25" customHeight="1" x14ac:dyDescent="0.3">
      <c r="B4024" s="4" t="s">
        <v>34</v>
      </c>
      <c r="C4024" s="33">
        <v>1189833</v>
      </c>
      <c r="D4024" s="5">
        <v>44312</v>
      </c>
      <c r="E4024" s="4" t="s">
        <v>31</v>
      </c>
      <c r="F4024" s="4" t="s">
        <v>88</v>
      </c>
      <c r="G4024" s="4" t="s">
        <v>89</v>
      </c>
      <c r="H4024" s="6" t="s">
        <v>17</v>
      </c>
      <c r="I4024" s="7">
        <v>41</v>
      </c>
      <c r="J4024" s="8">
        <v>165</v>
      </c>
      <c r="K4024" s="9">
        <v>6765</v>
      </c>
      <c r="L4024" s="9">
        <v>2841.2999999999997</v>
      </c>
      <c r="M4024" s="10">
        <v>0.42</v>
      </c>
      <c r="N4024" s="4" t="s">
        <v>24</v>
      </c>
      <c r="O4024" s="4" t="str">
        <f>TEXT(Table1[[#This Row],[Invoice Date]],"yyyy")</f>
        <v>2021</v>
      </c>
      <c r="P4024" s="4" t="str">
        <f>TEXT(Table1[[#This Row],[Invoice Date]],"mmm")</f>
        <v>Apr</v>
      </c>
      <c r="Q4024" s="27">
        <f>WEEKNUM(Table1[[#This Row],[Invoice Date]]) + IF(YEAR(Table1[[#This Row],[Invoice Date]])=2021, 52, 0)</f>
        <v>70</v>
      </c>
    </row>
    <row r="4025" spans="2:17" ht="14.25" customHeight="1" x14ac:dyDescent="0.3">
      <c r="B4025" s="4" t="s">
        <v>34</v>
      </c>
      <c r="C4025" s="33">
        <v>1189833</v>
      </c>
      <c r="D4025" s="5">
        <v>44312</v>
      </c>
      <c r="E4025" s="4" t="s">
        <v>31</v>
      </c>
      <c r="F4025" s="4" t="s">
        <v>88</v>
      </c>
      <c r="G4025" s="4" t="s">
        <v>89</v>
      </c>
      <c r="H4025" s="6" t="s">
        <v>23</v>
      </c>
      <c r="I4025" s="7">
        <v>69</v>
      </c>
      <c r="J4025" s="8">
        <v>101</v>
      </c>
      <c r="K4025" s="9">
        <v>6969</v>
      </c>
      <c r="L4025" s="9">
        <v>2648.2200000000003</v>
      </c>
      <c r="M4025" s="10">
        <v>0.38</v>
      </c>
      <c r="N4025" s="4" t="s">
        <v>83</v>
      </c>
      <c r="O4025" s="4" t="str">
        <f>TEXT(Table1[[#This Row],[Invoice Date]],"yyyy")</f>
        <v>2021</v>
      </c>
      <c r="P4025" s="4" t="str">
        <f>TEXT(Table1[[#This Row],[Invoice Date]],"mmm")</f>
        <v>Apr</v>
      </c>
      <c r="Q4025" s="27">
        <f>WEEKNUM(Table1[[#This Row],[Invoice Date]]) + IF(YEAR(Table1[[#This Row],[Invoice Date]])=2021, 52, 0)</f>
        <v>70</v>
      </c>
    </row>
    <row r="4026" spans="2:17" ht="14.25" customHeight="1" x14ac:dyDescent="0.3">
      <c r="B4026" s="4" t="s">
        <v>34</v>
      </c>
      <c r="C4026" s="33">
        <v>1189833</v>
      </c>
      <c r="D4026" s="5">
        <v>44312</v>
      </c>
      <c r="E4026" s="4" t="s">
        <v>31</v>
      </c>
      <c r="F4026" s="4" t="s">
        <v>88</v>
      </c>
      <c r="G4026" s="4" t="s">
        <v>89</v>
      </c>
      <c r="H4026" s="6" t="s">
        <v>17</v>
      </c>
      <c r="I4026" s="7">
        <v>51</v>
      </c>
      <c r="J4026" s="8">
        <v>154</v>
      </c>
      <c r="K4026" s="9">
        <v>7854</v>
      </c>
      <c r="L4026" s="9">
        <v>3534.2999999999997</v>
      </c>
      <c r="M4026" s="10">
        <v>0.44999999999999996</v>
      </c>
      <c r="N4026" s="4" t="s">
        <v>83</v>
      </c>
      <c r="O4026" s="4" t="str">
        <f>TEXT(Table1[[#This Row],[Invoice Date]],"yyyy")</f>
        <v>2021</v>
      </c>
      <c r="P4026" s="4" t="str">
        <f>TEXT(Table1[[#This Row],[Invoice Date]],"mmm")</f>
        <v>Apr</v>
      </c>
      <c r="Q4026" s="27">
        <f>WEEKNUM(Table1[[#This Row],[Invoice Date]]) + IF(YEAR(Table1[[#This Row],[Invoice Date]])=2021, 52, 0)</f>
        <v>70</v>
      </c>
    </row>
    <row r="4027" spans="2:17" ht="14.25" customHeight="1" x14ac:dyDescent="0.3">
      <c r="B4027" s="4" t="s">
        <v>26</v>
      </c>
      <c r="C4027" s="33">
        <v>1197831</v>
      </c>
      <c r="D4027" s="5">
        <v>44312</v>
      </c>
      <c r="E4027" s="4" t="s">
        <v>27</v>
      </c>
      <c r="F4027" s="4" t="s">
        <v>55</v>
      </c>
      <c r="G4027" s="4" t="s">
        <v>56</v>
      </c>
      <c r="H4027" s="6" t="s">
        <v>23</v>
      </c>
      <c r="I4027" s="7">
        <v>40</v>
      </c>
      <c r="J4027" s="8">
        <v>232</v>
      </c>
      <c r="K4027" s="9">
        <v>9280</v>
      </c>
      <c r="L4027" s="9">
        <v>6217.6000000000013</v>
      </c>
      <c r="M4027" s="10">
        <v>0.67000000000000015</v>
      </c>
      <c r="N4027" s="4" t="s">
        <v>24</v>
      </c>
      <c r="O4027" s="4" t="str">
        <f>TEXT(Table1[[#This Row],[Invoice Date]],"yyyy")</f>
        <v>2021</v>
      </c>
      <c r="P4027" s="4" t="str">
        <f>TEXT(Table1[[#This Row],[Invoice Date]],"mmm")</f>
        <v>Apr</v>
      </c>
      <c r="Q4027" s="27">
        <f>WEEKNUM(Table1[[#This Row],[Invoice Date]]) + IF(YEAR(Table1[[#This Row],[Invoice Date]])=2021, 52, 0)</f>
        <v>70</v>
      </c>
    </row>
    <row r="4028" spans="2:17" ht="14.25" customHeight="1" x14ac:dyDescent="0.3">
      <c r="B4028" s="4" t="s">
        <v>26</v>
      </c>
      <c r="C4028" s="33">
        <v>1197831</v>
      </c>
      <c r="D4028" s="5">
        <v>44312</v>
      </c>
      <c r="E4028" s="4" t="s">
        <v>27</v>
      </c>
      <c r="F4028" s="4" t="s">
        <v>55</v>
      </c>
      <c r="G4028" s="4" t="s">
        <v>56</v>
      </c>
      <c r="H4028" s="6" t="s">
        <v>23</v>
      </c>
      <c r="I4028" s="7">
        <v>53</v>
      </c>
      <c r="J4028" s="8">
        <v>181</v>
      </c>
      <c r="K4028" s="9">
        <v>9593</v>
      </c>
      <c r="L4028" s="9">
        <v>6811.0300000000007</v>
      </c>
      <c r="M4028" s="10">
        <v>0.71000000000000008</v>
      </c>
      <c r="N4028" s="4" t="s">
        <v>83</v>
      </c>
      <c r="O4028" s="4" t="str">
        <f>TEXT(Table1[[#This Row],[Invoice Date]],"yyyy")</f>
        <v>2021</v>
      </c>
      <c r="P4028" s="4" t="str">
        <f>TEXT(Table1[[#This Row],[Invoice Date]],"mmm")</f>
        <v>Apr</v>
      </c>
      <c r="Q4028" s="27">
        <f>WEEKNUM(Table1[[#This Row],[Invoice Date]]) + IF(YEAR(Table1[[#This Row],[Invoice Date]])=2021, 52, 0)</f>
        <v>70</v>
      </c>
    </row>
    <row r="4029" spans="2:17" ht="14.25" customHeight="1" x14ac:dyDescent="0.3">
      <c r="B4029" s="4" t="s">
        <v>34</v>
      </c>
      <c r="C4029" s="33">
        <v>1189833</v>
      </c>
      <c r="D4029" s="5">
        <v>44312</v>
      </c>
      <c r="E4029" s="4" t="s">
        <v>31</v>
      </c>
      <c r="F4029" s="4" t="s">
        <v>32</v>
      </c>
      <c r="G4029" s="4" t="s">
        <v>35</v>
      </c>
      <c r="H4029" s="6" t="s">
        <v>19</v>
      </c>
      <c r="I4029" s="7">
        <v>46</v>
      </c>
      <c r="J4029" s="8">
        <v>216</v>
      </c>
      <c r="K4029" s="9">
        <v>9936</v>
      </c>
      <c r="L4029" s="9">
        <v>3775.68</v>
      </c>
      <c r="M4029" s="10">
        <v>0.38</v>
      </c>
      <c r="N4029" s="4" t="s">
        <v>83</v>
      </c>
      <c r="O4029" s="4" t="str">
        <f>TEXT(Table1[[#This Row],[Invoice Date]],"yyyy")</f>
        <v>2021</v>
      </c>
      <c r="P4029" s="4" t="str">
        <f>TEXT(Table1[[#This Row],[Invoice Date]],"mmm")</f>
        <v>Apr</v>
      </c>
      <c r="Q4029" s="27">
        <f>WEEKNUM(Table1[[#This Row],[Invoice Date]]) + IF(YEAR(Table1[[#This Row],[Invoice Date]])=2021, 52, 0)</f>
        <v>70</v>
      </c>
    </row>
    <row r="4030" spans="2:17" ht="14.25" customHeight="1" x14ac:dyDescent="0.3">
      <c r="B4030" s="4" t="s">
        <v>34</v>
      </c>
      <c r="C4030" s="33">
        <v>1189833</v>
      </c>
      <c r="D4030" s="5">
        <v>44312</v>
      </c>
      <c r="E4030" s="4" t="s">
        <v>31</v>
      </c>
      <c r="F4030" s="4" t="s">
        <v>32</v>
      </c>
      <c r="G4030" s="4" t="s">
        <v>35</v>
      </c>
      <c r="H4030" s="6" t="s">
        <v>19</v>
      </c>
      <c r="I4030" s="7">
        <v>37</v>
      </c>
      <c r="J4030" s="8">
        <v>272</v>
      </c>
      <c r="K4030" s="9">
        <v>10064</v>
      </c>
      <c r="L4030" s="9">
        <v>2918.56</v>
      </c>
      <c r="M4030" s="10">
        <v>0.28999999999999998</v>
      </c>
      <c r="N4030" s="4" t="s">
        <v>24</v>
      </c>
      <c r="O4030" s="4" t="str">
        <f>TEXT(Table1[[#This Row],[Invoice Date]],"yyyy")</f>
        <v>2021</v>
      </c>
      <c r="P4030" s="4" t="str">
        <f>TEXT(Table1[[#This Row],[Invoice Date]],"mmm")</f>
        <v>Apr</v>
      </c>
      <c r="Q4030" s="27">
        <f>WEEKNUM(Table1[[#This Row],[Invoice Date]]) + IF(YEAR(Table1[[#This Row],[Invoice Date]])=2021, 52, 0)</f>
        <v>70</v>
      </c>
    </row>
    <row r="4031" spans="2:17" ht="14.25" customHeight="1" x14ac:dyDescent="0.3">
      <c r="B4031" s="4" t="s">
        <v>34</v>
      </c>
      <c r="C4031" s="33">
        <v>1189833</v>
      </c>
      <c r="D4031" s="5">
        <v>44312</v>
      </c>
      <c r="E4031" s="4" t="s">
        <v>31</v>
      </c>
      <c r="F4031" s="4" t="s">
        <v>88</v>
      </c>
      <c r="G4031" s="4" t="s">
        <v>89</v>
      </c>
      <c r="H4031" s="6" t="s">
        <v>22</v>
      </c>
      <c r="I4031" s="7">
        <v>60.000000000000007</v>
      </c>
      <c r="J4031" s="8">
        <v>200</v>
      </c>
      <c r="K4031" s="9">
        <v>120000.00000000001</v>
      </c>
      <c r="L4031" s="9">
        <v>36000</v>
      </c>
      <c r="M4031" s="10">
        <v>0.3</v>
      </c>
      <c r="N4031" s="4" t="s">
        <v>83</v>
      </c>
      <c r="O4031" s="4" t="str">
        <f>TEXT(Table1[[#This Row],[Invoice Date]],"yyyy")</f>
        <v>2021</v>
      </c>
      <c r="P4031" s="4" t="str">
        <f>TEXT(Table1[[#This Row],[Invoice Date]],"mmm")</f>
        <v>Apr</v>
      </c>
      <c r="Q4031" s="27">
        <f>WEEKNUM(Table1[[#This Row],[Invoice Date]]) + IF(YEAR(Table1[[#This Row],[Invoice Date]])=2021, 52, 0)</f>
        <v>70</v>
      </c>
    </row>
    <row r="4032" spans="2:17" ht="14.25" customHeight="1" x14ac:dyDescent="0.3">
      <c r="B4032" s="4" t="s">
        <v>34</v>
      </c>
      <c r="C4032" s="33">
        <v>1189833</v>
      </c>
      <c r="D4032" s="5">
        <v>44312</v>
      </c>
      <c r="E4032" s="4" t="s">
        <v>31</v>
      </c>
      <c r="F4032" s="4" t="s">
        <v>88</v>
      </c>
      <c r="G4032" s="4" t="s">
        <v>89</v>
      </c>
      <c r="H4032" s="6" t="s">
        <v>21</v>
      </c>
      <c r="I4032" s="7">
        <v>55.000000000000007</v>
      </c>
      <c r="J4032" s="8">
        <v>300</v>
      </c>
      <c r="K4032" s="9">
        <v>165000.00000000003</v>
      </c>
      <c r="L4032" s="9">
        <v>57750.000000000007</v>
      </c>
      <c r="M4032" s="10">
        <v>0.35</v>
      </c>
      <c r="N4032" s="4" t="s">
        <v>83</v>
      </c>
      <c r="O4032" s="4" t="str">
        <f>TEXT(Table1[[#This Row],[Invoice Date]],"yyyy")</f>
        <v>2021</v>
      </c>
      <c r="P4032" s="4" t="str">
        <f>TEXT(Table1[[#This Row],[Invoice Date]],"mmm")</f>
        <v>Apr</v>
      </c>
      <c r="Q4032" s="27">
        <f>WEEKNUM(Table1[[#This Row],[Invoice Date]]) + IF(YEAR(Table1[[#This Row],[Invoice Date]])=2021, 52, 0)</f>
        <v>70</v>
      </c>
    </row>
    <row r="4033" spans="2:17" ht="14.25" customHeight="1" x14ac:dyDescent="0.3">
      <c r="B4033" s="4" t="s">
        <v>34</v>
      </c>
      <c r="C4033" s="33">
        <v>1189833</v>
      </c>
      <c r="D4033" s="5">
        <v>44312</v>
      </c>
      <c r="E4033" s="4" t="s">
        <v>31</v>
      </c>
      <c r="F4033" s="4" t="s">
        <v>88</v>
      </c>
      <c r="G4033" s="4" t="s">
        <v>89</v>
      </c>
      <c r="H4033" s="6" t="s">
        <v>19</v>
      </c>
      <c r="I4033" s="7">
        <v>60.000000000000007</v>
      </c>
      <c r="J4033" s="8">
        <v>350</v>
      </c>
      <c r="K4033" s="9">
        <v>210000.00000000003</v>
      </c>
      <c r="L4033" s="9">
        <v>84000.000000000015</v>
      </c>
      <c r="M4033" s="10">
        <v>0.4</v>
      </c>
      <c r="N4033" s="4" t="s">
        <v>83</v>
      </c>
      <c r="O4033" s="4" t="str">
        <f>TEXT(Table1[[#This Row],[Invoice Date]],"yyyy")</f>
        <v>2021</v>
      </c>
      <c r="P4033" s="4" t="str">
        <f>TEXT(Table1[[#This Row],[Invoice Date]],"mmm")</f>
        <v>Apr</v>
      </c>
      <c r="Q4033" s="27">
        <f>WEEKNUM(Table1[[#This Row],[Invoice Date]]) + IF(YEAR(Table1[[#This Row],[Invoice Date]])=2021, 52, 0)</f>
        <v>70</v>
      </c>
    </row>
    <row r="4034" spans="2:17" ht="14.25" customHeight="1" x14ac:dyDescent="0.3">
      <c r="B4034" s="4" t="s">
        <v>34</v>
      </c>
      <c r="C4034" s="33">
        <v>1189833</v>
      </c>
      <c r="D4034" s="5">
        <v>44312</v>
      </c>
      <c r="E4034" s="4" t="s">
        <v>31</v>
      </c>
      <c r="F4034" s="4" t="s">
        <v>88</v>
      </c>
      <c r="G4034" s="4" t="s">
        <v>89</v>
      </c>
      <c r="H4034" s="6" t="s">
        <v>20</v>
      </c>
      <c r="I4034" s="7">
        <v>60.000000000000007</v>
      </c>
      <c r="J4034" s="8">
        <v>400</v>
      </c>
      <c r="K4034" s="9">
        <v>240000.00000000003</v>
      </c>
      <c r="L4034" s="9">
        <v>84000</v>
      </c>
      <c r="M4034" s="10">
        <v>0.35</v>
      </c>
      <c r="N4034" s="4" t="s">
        <v>83</v>
      </c>
      <c r="O4034" s="4" t="str">
        <f>TEXT(Table1[[#This Row],[Invoice Date]],"yyyy")</f>
        <v>2021</v>
      </c>
      <c r="P4034" s="4" t="str">
        <f>TEXT(Table1[[#This Row],[Invoice Date]],"mmm")</f>
        <v>Apr</v>
      </c>
      <c r="Q4034" s="27">
        <f>WEEKNUM(Table1[[#This Row],[Invoice Date]]) + IF(YEAR(Table1[[#This Row],[Invoice Date]])=2021, 52, 0)</f>
        <v>70</v>
      </c>
    </row>
    <row r="4035" spans="2:17" ht="14.25" customHeight="1" x14ac:dyDescent="0.3">
      <c r="B4035" s="4" t="s">
        <v>34</v>
      </c>
      <c r="C4035" s="33">
        <v>1189833</v>
      </c>
      <c r="D4035" s="5">
        <v>44312</v>
      </c>
      <c r="E4035" s="4" t="s">
        <v>31</v>
      </c>
      <c r="F4035" s="4" t="s">
        <v>88</v>
      </c>
      <c r="G4035" s="4" t="s">
        <v>89</v>
      </c>
      <c r="H4035" s="6" t="s">
        <v>23</v>
      </c>
      <c r="I4035" s="7">
        <v>75.000000000000014</v>
      </c>
      <c r="J4035" s="8">
        <v>375</v>
      </c>
      <c r="K4035" s="9">
        <v>281250.00000000006</v>
      </c>
      <c r="L4035" s="9">
        <v>70312.500000000015</v>
      </c>
      <c r="M4035" s="10">
        <v>0.25</v>
      </c>
      <c r="N4035" s="4" t="s">
        <v>83</v>
      </c>
      <c r="O4035" s="4" t="str">
        <f>TEXT(Table1[[#This Row],[Invoice Date]],"yyyy")</f>
        <v>2021</v>
      </c>
      <c r="P4035" s="4" t="str">
        <f>TEXT(Table1[[#This Row],[Invoice Date]],"mmm")</f>
        <v>Apr</v>
      </c>
      <c r="Q4035" s="27">
        <f>WEEKNUM(Table1[[#This Row],[Invoice Date]]) + IF(YEAR(Table1[[#This Row],[Invoice Date]])=2021, 52, 0)</f>
        <v>70</v>
      </c>
    </row>
    <row r="4036" spans="2:17" ht="14.25" customHeight="1" x14ac:dyDescent="0.3">
      <c r="B4036" s="4" t="s">
        <v>34</v>
      </c>
      <c r="C4036" s="33">
        <v>1189833</v>
      </c>
      <c r="D4036" s="5">
        <v>44312</v>
      </c>
      <c r="E4036" s="4" t="s">
        <v>31</v>
      </c>
      <c r="F4036" s="4" t="s">
        <v>88</v>
      </c>
      <c r="G4036" s="4" t="s">
        <v>89</v>
      </c>
      <c r="H4036" s="6" t="s">
        <v>17</v>
      </c>
      <c r="I4036" s="7">
        <v>55.000000000000007</v>
      </c>
      <c r="J4036" s="8">
        <v>550</v>
      </c>
      <c r="K4036" s="9">
        <v>302500.00000000006</v>
      </c>
      <c r="L4036" s="9">
        <v>105875.00000000001</v>
      </c>
      <c r="M4036" s="10">
        <v>0.35</v>
      </c>
      <c r="N4036" s="4" t="s">
        <v>83</v>
      </c>
      <c r="O4036" s="4" t="str">
        <f>TEXT(Table1[[#This Row],[Invoice Date]],"yyyy")</f>
        <v>2021</v>
      </c>
      <c r="P4036" s="4" t="str">
        <f>TEXT(Table1[[#This Row],[Invoice Date]],"mmm")</f>
        <v>Apr</v>
      </c>
      <c r="Q4036" s="27">
        <f>WEEKNUM(Table1[[#This Row],[Invoice Date]]) + IF(YEAR(Table1[[#This Row],[Invoice Date]])=2021, 52, 0)</f>
        <v>70</v>
      </c>
    </row>
    <row r="4037" spans="2:17" ht="14.25" customHeight="1" x14ac:dyDescent="0.3">
      <c r="B4037" s="4" t="s">
        <v>26</v>
      </c>
      <c r="C4037" s="33">
        <v>1197831</v>
      </c>
      <c r="D4037" s="5">
        <v>44312</v>
      </c>
      <c r="E4037" s="4" t="s">
        <v>27</v>
      </c>
      <c r="F4037" s="4" t="s">
        <v>55</v>
      </c>
      <c r="G4037" s="4" t="s">
        <v>56</v>
      </c>
      <c r="H4037" s="6" t="s">
        <v>23</v>
      </c>
      <c r="I4037" s="7">
        <v>54.999999999999993</v>
      </c>
      <c r="J4037" s="8">
        <v>725</v>
      </c>
      <c r="K4037" s="9">
        <v>398749.99999999994</v>
      </c>
      <c r="L4037" s="9">
        <v>239250</v>
      </c>
      <c r="M4037" s="10">
        <v>0.60000000000000009</v>
      </c>
      <c r="N4037" s="4" t="s">
        <v>24</v>
      </c>
      <c r="O4037" s="4" t="str">
        <f>TEXT(Table1[[#This Row],[Invoice Date]],"yyyy")</f>
        <v>2021</v>
      </c>
      <c r="P4037" s="4" t="str">
        <f>TEXT(Table1[[#This Row],[Invoice Date]],"mmm")</f>
        <v>Apr</v>
      </c>
      <c r="Q4037" s="27">
        <f>WEEKNUM(Table1[[#This Row],[Invoice Date]]) + IF(YEAR(Table1[[#This Row],[Invoice Date]])=2021, 52, 0)</f>
        <v>70</v>
      </c>
    </row>
    <row r="4038" spans="2:17" ht="14.25" customHeight="1" x14ac:dyDescent="0.3">
      <c r="B4038" s="4" t="s">
        <v>34</v>
      </c>
      <c r="C4038" s="33">
        <v>1189833</v>
      </c>
      <c r="D4038" s="5">
        <v>44312</v>
      </c>
      <c r="E4038" s="4" t="s">
        <v>31</v>
      </c>
      <c r="F4038" s="4" t="s">
        <v>32</v>
      </c>
      <c r="G4038" s="4" t="s">
        <v>35</v>
      </c>
      <c r="H4038" s="6" t="s">
        <v>19</v>
      </c>
      <c r="I4038" s="7">
        <v>50</v>
      </c>
      <c r="J4038" s="8">
        <v>800</v>
      </c>
      <c r="K4038" s="9">
        <v>400000</v>
      </c>
      <c r="L4038" s="9">
        <v>100000</v>
      </c>
      <c r="M4038" s="10">
        <v>0.25</v>
      </c>
      <c r="N4038" s="4" t="s">
        <v>24</v>
      </c>
      <c r="O4038" s="4" t="str">
        <f>TEXT(Table1[[#This Row],[Invoice Date]],"yyyy")</f>
        <v>2021</v>
      </c>
      <c r="P4038" s="4" t="str">
        <f>TEXT(Table1[[#This Row],[Invoice Date]],"mmm")</f>
        <v>Apr</v>
      </c>
      <c r="Q4038" s="27">
        <f>WEEKNUM(Table1[[#This Row],[Invoice Date]]) + IF(YEAR(Table1[[#This Row],[Invoice Date]])=2021, 52, 0)</f>
        <v>70</v>
      </c>
    </row>
    <row r="4039" spans="2:17" ht="14.25" customHeight="1" x14ac:dyDescent="0.3">
      <c r="B4039" s="4" t="s">
        <v>34</v>
      </c>
      <c r="C4039" s="33">
        <v>1189833</v>
      </c>
      <c r="D4039" s="5">
        <v>44313</v>
      </c>
      <c r="E4039" s="4" t="s">
        <v>31</v>
      </c>
      <c r="F4039" s="4" t="s">
        <v>32</v>
      </c>
      <c r="G4039" s="4" t="s">
        <v>35</v>
      </c>
      <c r="H4039" s="6" t="s">
        <v>20</v>
      </c>
      <c r="I4039" s="7">
        <v>33</v>
      </c>
      <c r="J4039" s="8">
        <v>240</v>
      </c>
      <c r="K4039" s="9">
        <v>7920</v>
      </c>
      <c r="L4039" s="9">
        <v>3643.2000000000003</v>
      </c>
      <c r="M4039" s="10">
        <v>0.46</v>
      </c>
      <c r="N4039" s="4" t="s">
        <v>24</v>
      </c>
      <c r="O4039" s="4" t="str">
        <f>TEXT(Table1[[#This Row],[Invoice Date]],"yyyy")</f>
        <v>2021</v>
      </c>
      <c r="P4039" s="4" t="str">
        <f>TEXT(Table1[[#This Row],[Invoice Date]],"mmm")</f>
        <v>Apr</v>
      </c>
      <c r="Q4039" s="27">
        <f>WEEKNUM(Table1[[#This Row],[Invoice Date]]) + IF(YEAR(Table1[[#This Row],[Invoice Date]])=2021, 52, 0)</f>
        <v>70</v>
      </c>
    </row>
    <row r="4040" spans="2:17" ht="14.25" customHeight="1" x14ac:dyDescent="0.3">
      <c r="B4040" s="4" t="s">
        <v>26</v>
      </c>
      <c r="C4040" s="33">
        <v>1197831</v>
      </c>
      <c r="D4040" s="5">
        <v>44313</v>
      </c>
      <c r="E4040" s="4" t="s">
        <v>27</v>
      </c>
      <c r="F4040" s="4" t="s">
        <v>55</v>
      </c>
      <c r="G4040" s="4" t="s">
        <v>56</v>
      </c>
      <c r="H4040" s="6" t="s">
        <v>17</v>
      </c>
      <c r="I4040" s="7">
        <v>40</v>
      </c>
      <c r="J4040" s="8">
        <v>209</v>
      </c>
      <c r="K4040" s="9">
        <v>8360</v>
      </c>
      <c r="L4040" s="9">
        <v>4179.9999999999991</v>
      </c>
      <c r="M4040" s="10">
        <v>0.49999999999999994</v>
      </c>
      <c r="N4040" s="4" t="s">
        <v>24</v>
      </c>
      <c r="O4040" s="4" t="str">
        <f>TEXT(Table1[[#This Row],[Invoice Date]],"yyyy")</f>
        <v>2021</v>
      </c>
      <c r="P4040" s="4" t="str">
        <f>TEXT(Table1[[#This Row],[Invoice Date]],"mmm")</f>
        <v>Apr</v>
      </c>
      <c r="Q4040" s="27">
        <f>WEEKNUM(Table1[[#This Row],[Invoice Date]]) + IF(YEAR(Table1[[#This Row],[Invoice Date]])=2021, 52, 0)</f>
        <v>70</v>
      </c>
    </row>
    <row r="4041" spans="2:17" ht="14.25" customHeight="1" x14ac:dyDescent="0.3">
      <c r="B4041" s="4" t="s">
        <v>26</v>
      </c>
      <c r="C4041" s="33">
        <v>1197831</v>
      </c>
      <c r="D4041" s="5">
        <v>44313</v>
      </c>
      <c r="E4041" s="4" t="s">
        <v>27</v>
      </c>
      <c r="F4041" s="4" t="s">
        <v>55</v>
      </c>
      <c r="G4041" s="4" t="s">
        <v>56</v>
      </c>
      <c r="H4041" s="6" t="s">
        <v>17</v>
      </c>
      <c r="I4041" s="7">
        <v>49</v>
      </c>
      <c r="J4041" s="8">
        <v>182</v>
      </c>
      <c r="K4041" s="9">
        <v>8918</v>
      </c>
      <c r="L4041" s="9">
        <v>5350.8</v>
      </c>
      <c r="M4041" s="10">
        <v>0.6</v>
      </c>
      <c r="N4041" s="4" t="s">
        <v>83</v>
      </c>
      <c r="O4041" s="4" t="str">
        <f>TEXT(Table1[[#This Row],[Invoice Date]],"yyyy")</f>
        <v>2021</v>
      </c>
      <c r="P4041" s="4" t="str">
        <f>TEXT(Table1[[#This Row],[Invoice Date]],"mmm")</f>
        <v>Apr</v>
      </c>
      <c r="Q4041" s="27">
        <f>WEEKNUM(Table1[[#This Row],[Invoice Date]]) + IF(YEAR(Table1[[#This Row],[Invoice Date]])=2021, 52, 0)</f>
        <v>70</v>
      </c>
    </row>
    <row r="4042" spans="2:17" ht="14.25" customHeight="1" x14ac:dyDescent="0.3">
      <c r="B4042" s="4" t="s">
        <v>34</v>
      </c>
      <c r="C4042" s="33">
        <v>1189833</v>
      </c>
      <c r="D4042" s="5">
        <v>44313</v>
      </c>
      <c r="E4042" s="4" t="s">
        <v>31</v>
      </c>
      <c r="F4042" s="4" t="s">
        <v>32</v>
      </c>
      <c r="G4042" s="4" t="s">
        <v>35</v>
      </c>
      <c r="H4042" s="6" t="s">
        <v>20</v>
      </c>
      <c r="I4042" s="7">
        <v>47</v>
      </c>
      <c r="J4042" s="8">
        <v>218</v>
      </c>
      <c r="K4042" s="9">
        <v>10246</v>
      </c>
      <c r="L4042" s="9">
        <v>5327.92</v>
      </c>
      <c r="M4042" s="10">
        <v>0.52</v>
      </c>
      <c r="N4042" s="4" t="s">
        <v>83</v>
      </c>
      <c r="O4042" s="4" t="str">
        <f>TEXT(Table1[[#This Row],[Invoice Date]],"yyyy")</f>
        <v>2021</v>
      </c>
      <c r="P4042" s="4" t="str">
        <f>TEXT(Table1[[#This Row],[Invoice Date]],"mmm")</f>
        <v>Apr</v>
      </c>
      <c r="Q4042" s="27">
        <f>WEEKNUM(Table1[[#This Row],[Invoice Date]]) + IF(YEAR(Table1[[#This Row],[Invoice Date]])=2021, 52, 0)</f>
        <v>70</v>
      </c>
    </row>
    <row r="4043" spans="2:17" ht="14.25" customHeight="1" x14ac:dyDescent="0.3">
      <c r="B4043" s="4" t="s">
        <v>26</v>
      </c>
      <c r="C4043" s="33">
        <v>1197831</v>
      </c>
      <c r="D4043" s="5">
        <v>44313</v>
      </c>
      <c r="E4043" s="4" t="s">
        <v>27</v>
      </c>
      <c r="F4043" s="4" t="s">
        <v>55</v>
      </c>
      <c r="G4043" s="4" t="s">
        <v>56</v>
      </c>
      <c r="H4043" s="6" t="s">
        <v>17</v>
      </c>
      <c r="I4043" s="7">
        <v>50</v>
      </c>
      <c r="J4043" s="8">
        <v>675</v>
      </c>
      <c r="K4043" s="9">
        <v>337500</v>
      </c>
      <c r="L4043" s="9">
        <v>151874.99999999997</v>
      </c>
      <c r="M4043" s="10">
        <v>0.44999999999999996</v>
      </c>
      <c r="N4043" s="4" t="s">
        <v>24</v>
      </c>
      <c r="O4043" s="4" t="str">
        <f>TEXT(Table1[[#This Row],[Invoice Date]],"yyyy")</f>
        <v>2021</v>
      </c>
      <c r="P4043" s="4" t="str">
        <f>TEXT(Table1[[#This Row],[Invoice Date]],"mmm")</f>
        <v>Apr</v>
      </c>
      <c r="Q4043" s="27">
        <f>WEEKNUM(Table1[[#This Row],[Invoice Date]]) + IF(YEAR(Table1[[#This Row],[Invoice Date]])=2021, 52, 0)</f>
        <v>70</v>
      </c>
    </row>
    <row r="4044" spans="2:17" ht="14.25" customHeight="1" x14ac:dyDescent="0.3">
      <c r="B4044" s="4" t="s">
        <v>34</v>
      </c>
      <c r="C4044" s="33">
        <v>1189833</v>
      </c>
      <c r="D4044" s="5">
        <v>44313</v>
      </c>
      <c r="E4044" s="4" t="s">
        <v>31</v>
      </c>
      <c r="F4044" s="4" t="s">
        <v>32</v>
      </c>
      <c r="G4044" s="4" t="s">
        <v>35</v>
      </c>
      <c r="H4044" s="6" t="s">
        <v>20</v>
      </c>
      <c r="I4044" s="7">
        <v>50</v>
      </c>
      <c r="J4044" s="8">
        <v>750</v>
      </c>
      <c r="K4044" s="9">
        <v>375000</v>
      </c>
      <c r="L4044" s="9">
        <v>150000</v>
      </c>
      <c r="M4044" s="10">
        <v>0.4</v>
      </c>
      <c r="N4044" s="4" t="s">
        <v>24</v>
      </c>
      <c r="O4044" s="4" t="str">
        <f>TEXT(Table1[[#This Row],[Invoice Date]],"yyyy")</f>
        <v>2021</v>
      </c>
      <c r="P4044" s="4" t="str">
        <f>TEXT(Table1[[#This Row],[Invoice Date]],"mmm")</f>
        <v>Apr</v>
      </c>
      <c r="Q4044" s="27">
        <f>WEEKNUM(Table1[[#This Row],[Invoice Date]]) + IF(YEAR(Table1[[#This Row],[Invoice Date]])=2021, 52, 0)</f>
        <v>70</v>
      </c>
    </row>
    <row r="4045" spans="2:17" ht="14.25" customHeight="1" x14ac:dyDescent="0.3">
      <c r="B4045" s="4" t="s">
        <v>34</v>
      </c>
      <c r="C4045" s="33">
        <v>1189833</v>
      </c>
      <c r="D4045" s="5">
        <v>44314</v>
      </c>
      <c r="E4045" s="4" t="s">
        <v>31</v>
      </c>
      <c r="F4045" s="4" t="s">
        <v>32</v>
      </c>
      <c r="G4045" s="4" t="s">
        <v>35</v>
      </c>
      <c r="H4045" s="6" t="s">
        <v>21</v>
      </c>
      <c r="I4045" s="7">
        <v>29</v>
      </c>
      <c r="J4045" s="8">
        <v>228</v>
      </c>
      <c r="K4045" s="9">
        <v>6612</v>
      </c>
      <c r="L4045" s="9">
        <v>2644.7999999999997</v>
      </c>
      <c r="M4045" s="10">
        <v>0.39999999999999997</v>
      </c>
      <c r="N4045" s="4" t="s">
        <v>24</v>
      </c>
      <c r="O4045" s="4" t="str">
        <f>TEXT(Table1[[#This Row],[Invoice Date]],"yyyy")</f>
        <v>2021</v>
      </c>
      <c r="P4045" s="4" t="str">
        <f>TEXT(Table1[[#This Row],[Invoice Date]],"mmm")</f>
        <v>Apr</v>
      </c>
      <c r="Q4045" s="27">
        <f>WEEKNUM(Table1[[#This Row],[Invoice Date]]) + IF(YEAR(Table1[[#This Row],[Invoice Date]])=2021, 52, 0)</f>
        <v>70</v>
      </c>
    </row>
    <row r="4046" spans="2:17" ht="14.25" customHeight="1" x14ac:dyDescent="0.3">
      <c r="B4046" s="4" t="s">
        <v>26</v>
      </c>
      <c r="C4046" s="33">
        <v>1197831</v>
      </c>
      <c r="D4046" s="5">
        <v>44314</v>
      </c>
      <c r="E4046" s="4" t="s">
        <v>27</v>
      </c>
      <c r="F4046" s="4" t="s">
        <v>55</v>
      </c>
      <c r="G4046" s="4" t="s">
        <v>56</v>
      </c>
      <c r="H4046" s="6" t="s">
        <v>19</v>
      </c>
      <c r="I4046" s="7">
        <v>33</v>
      </c>
      <c r="J4046" s="8">
        <v>213</v>
      </c>
      <c r="K4046" s="9">
        <v>7029</v>
      </c>
      <c r="L4046" s="9">
        <v>3303.6299999999997</v>
      </c>
      <c r="M4046" s="10">
        <v>0.47</v>
      </c>
      <c r="N4046" s="4" t="s">
        <v>24</v>
      </c>
      <c r="O4046" s="4" t="str">
        <f>TEXT(Table1[[#This Row],[Invoice Date]],"yyyy")</f>
        <v>2021</v>
      </c>
      <c r="P4046" s="4" t="str">
        <f>TEXT(Table1[[#This Row],[Invoice Date]],"mmm")</f>
        <v>Apr</v>
      </c>
      <c r="Q4046" s="27">
        <f>WEEKNUM(Table1[[#This Row],[Invoice Date]]) + IF(YEAR(Table1[[#This Row],[Invoice Date]])=2021, 52, 0)</f>
        <v>70</v>
      </c>
    </row>
    <row r="4047" spans="2:17" ht="14.25" customHeight="1" x14ac:dyDescent="0.3">
      <c r="B4047" s="4" t="s">
        <v>26</v>
      </c>
      <c r="C4047" s="33">
        <v>1197831</v>
      </c>
      <c r="D4047" s="5">
        <v>44314</v>
      </c>
      <c r="E4047" s="4" t="s">
        <v>27</v>
      </c>
      <c r="F4047" s="4" t="s">
        <v>55</v>
      </c>
      <c r="G4047" s="4" t="s">
        <v>56</v>
      </c>
      <c r="H4047" s="6" t="s">
        <v>19</v>
      </c>
      <c r="I4047" s="7">
        <v>47</v>
      </c>
      <c r="J4047" s="8">
        <v>169</v>
      </c>
      <c r="K4047" s="9">
        <v>7943</v>
      </c>
      <c r="L4047" s="9">
        <v>4765.8</v>
      </c>
      <c r="M4047" s="10">
        <v>0.6</v>
      </c>
      <c r="N4047" s="4" t="s">
        <v>83</v>
      </c>
      <c r="O4047" s="4" t="str">
        <f>TEXT(Table1[[#This Row],[Invoice Date]],"yyyy")</f>
        <v>2021</v>
      </c>
      <c r="P4047" s="4" t="str">
        <f>TEXT(Table1[[#This Row],[Invoice Date]],"mmm")</f>
        <v>Apr</v>
      </c>
      <c r="Q4047" s="27">
        <f>WEEKNUM(Table1[[#This Row],[Invoice Date]]) + IF(YEAR(Table1[[#This Row],[Invoice Date]])=2021, 52, 0)</f>
        <v>70</v>
      </c>
    </row>
    <row r="4048" spans="2:17" ht="14.25" customHeight="1" x14ac:dyDescent="0.3">
      <c r="B4048" s="4" t="s">
        <v>34</v>
      </c>
      <c r="C4048" s="33">
        <v>1189833</v>
      </c>
      <c r="D4048" s="5">
        <v>44314</v>
      </c>
      <c r="E4048" s="4" t="s">
        <v>31</v>
      </c>
      <c r="F4048" s="4" t="s">
        <v>32</v>
      </c>
      <c r="G4048" s="4" t="s">
        <v>35</v>
      </c>
      <c r="H4048" s="6" t="s">
        <v>21</v>
      </c>
      <c r="I4048" s="7">
        <v>44</v>
      </c>
      <c r="J4048" s="8">
        <v>189</v>
      </c>
      <c r="K4048" s="9">
        <v>8316</v>
      </c>
      <c r="L4048" s="9">
        <v>3991.68</v>
      </c>
      <c r="M4048" s="10">
        <v>0.48</v>
      </c>
      <c r="N4048" s="4" t="s">
        <v>83</v>
      </c>
      <c r="O4048" s="4" t="str">
        <f>TEXT(Table1[[#This Row],[Invoice Date]],"yyyy")</f>
        <v>2021</v>
      </c>
      <c r="P4048" s="4" t="str">
        <f>TEXT(Table1[[#This Row],[Invoice Date]],"mmm")</f>
        <v>Apr</v>
      </c>
      <c r="Q4048" s="27">
        <f>WEEKNUM(Table1[[#This Row],[Invoice Date]]) + IF(YEAR(Table1[[#This Row],[Invoice Date]])=2021, 52, 0)</f>
        <v>70</v>
      </c>
    </row>
    <row r="4049" spans="2:17" ht="14.25" customHeight="1" x14ac:dyDescent="0.3">
      <c r="B4049" s="4" t="s">
        <v>34</v>
      </c>
      <c r="C4049" s="33">
        <v>1189833</v>
      </c>
      <c r="D4049" s="5">
        <v>44314</v>
      </c>
      <c r="E4049" s="4" t="s">
        <v>31</v>
      </c>
      <c r="F4049" s="4" t="s">
        <v>32</v>
      </c>
      <c r="G4049" s="4" t="s">
        <v>35</v>
      </c>
      <c r="H4049" s="6" t="s">
        <v>21</v>
      </c>
      <c r="I4049" s="7">
        <v>45</v>
      </c>
      <c r="J4049" s="8">
        <v>650</v>
      </c>
      <c r="K4049" s="9">
        <v>292500</v>
      </c>
      <c r="L4049" s="9">
        <v>102375</v>
      </c>
      <c r="M4049" s="10">
        <v>0.35</v>
      </c>
      <c r="N4049" s="4" t="s">
        <v>24</v>
      </c>
      <c r="O4049" s="4" t="str">
        <f>TEXT(Table1[[#This Row],[Invoice Date]],"yyyy")</f>
        <v>2021</v>
      </c>
      <c r="P4049" s="4" t="str">
        <f>TEXT(Table1[[#This Row],[Invoice Date]],"mmm")</f>
        <v>Apr</v>
      </c>
      <c r="Q4049" s="27">
        <f>WEEKNUM(Table1[[#This Row],[Invoice Date]]) + IF(YEAR(Table1[[#This Row],[Invoice Date]])=2021, 52, 0)</f>
        <v>70</v>
      </c>
    </row>
    <row r="4050" spans="2:17" ht="14.25" customHeight="1" x14ac:dyDescent="0.3">
      <c r="B4050" s="4" t="s">
        <v>26</v>
      </c>
      <c r="C4050" s="33">
        <v>1197831</v>
      </c>
      <c r="D4050" s="5">
        <v>44314</v>
      </c>
      <c r="E4050" s="4" t="s">
        <v>27</v>
      </c>
      <c r="F4050" s="4" t="s">
        <v>55</v>
      </c>
      <c r="G4050" s="4" t="s">
        <v>56</v>
      </c>
      <c r="H4050" s="6" t="s">
        <v>19</v>
      </c>
      <c r="I4050" s="7">
        <v>50</v>
      </c>
      <c r="J4050" s="8">
        <v>625</v>
      </c>
      <c r="K4050" s="9">
        <v>312500</v>
      </c>
      <c r="L4050" s="9">
        <v>140625</v>
      </c>
      <c r="M4050" s="10">
        <v>0.44999999999999996</v>
      </c>
      <c r="N4050" s="4" t="s">
        <v>24</v>
      </c>
      <c r="O4050" s="4" t="str">
        <f>TEXT(Table1[[#This Row],[Invoice Date]],"yyyy")</f>
        <v>2021</v>
      </c>
      <c r="P4050" s="4" t="str">
        <f>TEXT(Table1[[#This Row],[Invoice Date]],"mmm")</f>
        <v>Apr</v>
      </c>
      <c r="Q4050" s="27">
        <f>WEEKNUM(Table1[[#This Row],[Invoice Date]]) + IF(YEAR(Table1[[#This Row],[Invoice Date]])=2021, 52, 0)</f>
        <v>70</v>
      </c>
    </row>
    <row r="4051" spans="2:17" ht="14.25" customHeight="1" x14ac:dyDescent="0.3">
      <c r="B4051" s="4" t="s">
        <v>26</v>
      </c>
      <c r="C4051" s="33">
        <v>1197831</v>
      </c>
      <c r="D4051" s="5">
        <v>44315</v>
      </c>
      <c r="E4051" s="4" t="s">
        <v>27</v>
      </c>
      <c r="F4051" s="4" t="s">
        <v>55</v>
      </c>
      <c r="G4051" s="4" t="s">
        <v>56</v>
      </c>
      <c r="H4051" s="6" t="s">
        <v>20</v>
      </c>
      <c r="I4051" s="7">
        <v>40</v>
      </c>
      <c r="J4051" s="8">
        <v>203</v>
      </c>
      <c r="K4051" s="9">
        <v>8120</v>
      </c>
      <c r="L4051" s="9">
        <v>4141.2</v>
      </c>
      <c r="M4051" s="10">
        <v>0.51</v>
      </c>
      <c r="N4051" s="4" t="s">
        <v>24</v>
      </c>
      <c r="O4051" s="4" t="str">
        <f>TEXT(Table1[[#This Row],[Invoice Date]],"yyyy")</f>
        <v>2021</v>
      </c>
      <c r="P4051" s="4" t="str">
        <f>TEXT(Table1[[#This Row],[Invoice Date]],"mmm")</f>
        <v>Apr</v>
      </c>
      <c r="Q4051" s="27">
        <f>WEEKNUM(Table1[[#This Row],[Invoice Date]]) + IF(YEAR(Table1[[#This Row],[Invoice Date]])=2021, 52, 0)</f>
        <v>70</v>
      </c>
    </row>
    <row r="4052" spans="2:17" ht="14.25" customHeight="1" x14ac:dyDescent="0.3">
      <c r="B4052" s="4" t="s">
        <v>34</v>
      </c>
      <c r="C4052" s="33">
        <v>1189833</v>
      </c>
      <c r="D4052" s="5">
        <v>44315</v>
      </c>
      <c r="E4052" s="4" t="s">
        <v>31</v>
      </c>
      <c r="F4052" s="4" t="s">
        <v>32</v>
      </c>
      <c r="G4052" s="4" t="s">
        <v>35</v>
      </c>
      <c r="H4052" s="6" t="s">
        <v>22</v>
      </c>
      <c r="I4052" s="7">
        <v>38</v>
      </c>
      <c r="J4052" s="8">
        <v>224</v>
      </c>
      <c r="K4052" s="9">
        <v>8512</v>
      </c>
      <c r="L4052" s="9">
        <v>5107.2000000000007</v>
      </c>
      <c r="M4052" s="10">
        <v>0.60000000000000009</v>
      </c>
      <c r="N4052" s="4" t="s">
        <v>24</v>
      </c>
      <c r="O4052" s="4" t="str">
        <f>TEXT(Table1[[#This Row],[Invoice Date]],"yyyy")</f>
        <v>2021</v>
      </c>
      <c r="P4052" s="4" t="str">
        <f>TEXT(Table1[[#This Row],[Invoice Date]],"mmm")</f>
        <v>Apr</v>
      </c>
      <c r="Q4052" s="27">
        <f>WEEKNUM(Table1[[#This Row],[Invoice Date]]) + IF(YEAR(Table1[[#This Row],[Invoice Date]])=2021, 52, 0)</f>
        <v>70</v>
      </c>
    </row>
    <row r="4053" spans="2:17" ht="14.25" customHeight="1" x14ac:dyDescent="0.3">
      <c r="B4053" s="4" t="s">
        <v>34</v>
      </c>
      <c r="C4053" s="33">
        <v>1189833</v>
      </c>
      <c r="D4053" s="5">
        <v>44315</v>
      </c>
      <c r="E4053" s="4" t="s">
        <v>31</v>
      </c>
      <c r="F4053" s="4" t="s">
        <v>32</v>
      </c>
      <c r="G4053" s="4" t="s">
        <v>35</v>
      </c>
      <c r="H4053" s="6" t="s">
        <v>22</v>
      </c>
      <c r="I4053" s="7">
        <v>46</v>
      </c>
      <c r="J4053" s="8">
        <v>189</v>
      </c>
      <c r="K4053" s="9">
        <v>8694</v>
      </c>
      <c r="L4053" s="9">
        <v>5738.04</v>
      </c>
      <c r="M4053" s="10">
        <v>0.66</v>
      </c>
      <c r="N4053" s="4" t="s">
        <v>83</v>
      </c>
      <c r="O4053" s="4" t="str">
        <f>TEXT(Table1[[#This Row],[Invoice Date]],"yyyy")</f>
        <v>2021</v>
      </c>
      <c r="P4053" s="4" t="str">
        <f>TEXT(Table1[[#This Row],[Invoice Date]],"mmm")</f>
        <v>Apr</v>
      </c>
      <c r="Q4053" s="27">
        <f>WEEKNUM(Table1[[#This Row],[Invoice Date]]) + IF(YEAR(Table1[[#This Row],[Invoice Date]])=2021, 52, 0)</f>
        <v>70</v>
      </c>
    </row>
    <row r="4054" spans="2:17" ht="14.25" customHeight="1" x14ac:dyDescent="0.3">
      <c r="B4054" s="4" t="s">
        <v>26</v>
      </c>
      <c r="C4054" s="33">
        <v>1197831</v>
      </c>
      <c r="D4054" s="5">
        <v>44315</v>
      </c>
      <c r="E4054" s="4" t="s">
        <v>27</v>
      </c>
      <c r="F4054" s="4" t="s">
        <v>55</v>
      </c>
      <c r="G4054" s="4" t="s">
        <v>56</v>
      </c>
      <c r="H4054" s="6" t="s">
        <v>20</v>
      </c>
      <c r="I4054" s="7">
        <v>54</v>
      </c>
      <c r="J4054" s="8">
        <v>182</v>
      </c>
      <c r="K4054" s="9">
        <v>9828</v>
      </c>
      <c r="L4054" s="9">
        <v>5798.5199999999995</v>
      </c>
      <c r="M4054" s="10">
        <v>0.59</v>
      </c>
      <c r="N4054" s="4" t="s">
        <v>83</v>
      </c>
      <c r="O4054" s="4" t="str">
        <f>TEXT(Table1[[#This Row],[Invoice Date]],"yyyy")</f>
        <v>2021</v>
      </c>
      <c r="P4054" s="4" t="str">
        <f>TEXT(Table1[[#This Row],[Invoice Date]],"mmm")</f>
        <v>Apr</v>
      </c>
      <c r="Q4054" s="27">
        <f>WEEKNUM(Table1[[#This Row],[Invoice Date]]) + IF(YEAR(Table1[[#This Row],[Invoice Date]])=2021, 52, 0)</f>
        <v>70</v>
      </c>
    </row>
    <row r="4055" spans="2:17" ht="14.25" customHeight="1" x14ac:dyDescent="0.3">
      <c r="B4055" s="4" t="s">
        <v>34</v>
      </c>
      <c r="C4055" s="33">
        <v>1189833</v>
      </c>
      <c r="D4055" s="5">
        <v>44315</v>
      </c>
      <c r="E4055" s="4" t="s">
        <v>31</v>
      </c>
      <c r="F4055" s="4" t="s">
        <v>32</v>
      </c>
      <c r="G4055" s="4" t="s">
        <v>35</v>
      </c>
      <c r="H4055" s="6" t="s">
        <v>22</v>
      </c>
      <c r="I4055" s="7">
        <v>50</v>
      </c>
      <c r="J4055" s="8">
        <v>700</v>
      </c>
      <c r="K4055" s="9">
        <v>350000</v>
      </c>
      <c r="L4055" s="9">
        <v>192500.00000000003</v>
      </c>
      <c r="M4055" s="10">
        <v>0.55000000000000004</v>
      </c>
      <c r="N4055" s="4" t="s">
        <v>24</v>
      </c>
      <c r="O4055" s="4" t="str">
        <f>TEXT(Table1[[#This Row],[Invoice Date]],"yyyy")</f>
        <v>2021</v>
      </c>
      <c r="P4055" s="4" t="str">
        <f>TEXT(Table1[[#This Row],[Invoice Date]],"mmm")</f>
        <v>Apr</v>
      </c>
      <c r="Q4055" s="27">
        <f>WEEKNUM(Table1[[#This Row],[Invoice Date]]) + IF(YEAR(Table1[[#This Row],[Invoice Date]])=2021, 52, 0)</f>
        <v>70</v>
      </c>
    </row>
    <row r="4056" spans="2:17" ht="14.25" customHeight="1" x14ac:dyDescent="0.3">
      <c r="B4056" s="4" t="s">
        <v>26</v>
      </c>
      <c r="C4056" s="33">
        <v>1197831</v>
      </c>
      <c r="D4056" s="5">
        <v>44315</v>
      </c>
      <c r="E4056" s="4" t="s">
        <v>27</v>
      </c>
      <c r="F4056" s="4" t="s">
        <v>55</v>
      </c>
      <c r="G4056" s="4" t="s">
        <v>56</v>
      </c>
      <c r="H4056" s="6" t="s">
        <v>20</v>
      </c>
      <c r="I4056" s="7">
        <v>54.999999999999993</v>
      </c>
      <c r="J4056" s="8">
        <v>675</v>
      </c>
      <c r="K4056" s="9">
        <v>371249.99999999994</v>
      </c>
      <c r="L4056" s="9">
        <v>167062.49999999997</v>
      </c>
      <c r="M4056" s="10">
        <v>0.44999999999999996</v>
      </c>
      <c r="N4056" s="4" t="s">
        <v>24</v>
      </c>
      <c r="O4056" s="4" t="str">
        <f>TEXT(Table1[[#This Row],[Invoice Date]],"yyyy")</f>
        <v>2021</v>
      </c>
      <c r="P4056" s="4" t="str">
        <f>TEXT(Table1[[#This Row],[Invoice Date]],"mmm")</f>
        <v>Apr</v>
      </c>
      <c r="Q4056" s="27">
        <f>WEEKNUM(Table1[[#This Row],[Invoice Date]]) + IF(YEAR(Table1[[#This Row],[Invoice Date]])=2021, 52, 0)</f>
        <v>70</v>
      </c>
    </row>
    <row r="4057" spans="2:17" ht="14.25" customHeight="1" x14ac:dyDescent="0.3">
      <c r="B4057" s="4" t="s">
        <v>26</v>
      </c>
      <c r="C4057" s="33">
        <v>1197831</v>
      </c>
      <c r="D4057" s="5">
        <v>44316</v>
      </c>
      <c r="E4057" s="4" t="s">
        <v>27</v>
      </c>
      <c r="F4057" s="4" t="s">
        <v>55</v>
      </c>
      <c r="G4057" s="4" t="s">
        <v>56</v>
      </c>
      <c r="H4057" s="6" t="s">
        <v>21</v>
      </c>
      <c r="I4057" s="7">
        <v>53</v>
      </c>
      <c r="J4057" s="8">
        <v>100</v>
      </c>
      <c r="K4057" s="9">
        <v>5300</v>
      </c>
      <c r="L4057" s="9">
        <v>3710.0000000000005</v>
      </c>
      <c r="M4057" s="10">
        <v>0.70000000000000007</v>
      </c>
      <c r="N4057" s="4" t="s">
        <v>83</v>
      </c>
      <c r="O4057" s="4" t="str">
        <f>TEXT(Table1[[#This Row],[Invoice Date]],"yyyy")</f>
        <v>2021</v>
      </c>
      <c r="P4057" s="4" t="str">
        <f>TEXT(Table1[[#This Row],[Invoice Date]],"mmm")</f>
        <v>Apr</v>
      </c>
      <c r="Q4057" s="27">
        <f>WEEKNUM(Table1[[#This Row],[Invoice Date]]) + IF(YEAR(Table1[[#This Row],[Invoice Date]])=2021, 52, 0)</f>
        <v>70</v>
      </c>
    </row>
    <row r="4058" spans="2:17" ht="14.25" customHeight="1" x14ac:dyDescent="0.3">
      <c r="B4058" s="4" t="s">
        <v>26</v>
      </c>
      <c r="C4058" s="33">
        <v>1197831</v>
      </c>
      <c r="D4058" s="5">
        <v>44316</v>
      </c>
      <c r="E4058" s="4" t="s">
        <v>27</v>
      </c>
      <c r="F4058" s="4" t="s">
        <v>55</v>
      </c>
      <c r="G4058" s="4" t="s">
        <v>56</v>
      </c>
      <c r="H4058" s="6" t="s">
        <v>21</v>
      </c>
      <c r="I4058" s="7">
        <v>40</v>
      </c>
      <c r="J4058" s="8">
        <v>136</v>
      </c>
      <c r="K4058" s="9">
        <v>5440</v>
      </c>
      <c r="L4058" s="9">
        <v>3100.8</v>
      </c>
      <c r="M4058" s="10">
        <v>0.57000000000000006</v>
      </c>
      <c r="N4058" s="4" t="s">
        <v>24</v>
      </c>
      <c r="O4058" s="4" t="str">
        <f>TEXT(Table1[[#This Row],[Invoice Date]],"yyyy")</f>
        <v>2021</v>
      </c>
      <c r="P4058" s="4" t="str">
        <f>TEXT(Table1[[#This Row],[Invoice Date]],"mmm")</f>
        <v>Apr</v>
      </c>
      <c r="Q4058" s="27">
        <f>WEEKNUM(Table1[[#This Row],[Invoice Date]]) + IF(YEAR(Table1[[#This Row],[Invoice Date]])=2021, 52, 0)</f>
        <v>70</v>
      </c>
    </row>
    <row r="4059" spans="2:17" ht="14.25" customHeight="1" x14ac:dyDescent="0.3">
      <c r="B4059" s="4" t="s">
        <v>34</v>
      </c>
      <c r="C4059" s="33">
        <v>1189833</v>
      </c>
      <c r="D4059" s="5">
        <v>44316</v>
      </c>
      <c r="E4059" s="4" t="s">
        <v>31</v>
      </c>
      <c r="F4059" s="4" t="s">
        <v>32</v>
      </c>
      <c r="G4059" s="4" t="s">
        <v>35</v>
      </c>
      <c r="H4059" s="6" t="s">
        <v>23</v>
      </c>
      <c r="I4059" s="7">
        <v>51</v>
      </c>
      <c r="J4059" s="8">
        <v>224</v>
      </c>
      <c r="K4059" s="9">
        <v>11424</v>
      </c>
      <c r="L4059" s="9">
        <v>2627.52</v>
      </c>
      <c r="M4059" s="10">
        <v>0.23</v>
      </c>
      <c r="N4059" s="4" t="s">
        <v>24</v>
      </c>
      <c r="O4059" s="4" t="str">
        <f>TEXT(Table1[[#This Row],[Invoice Date]],"yyyy")</f>
        <v>2021</v>
      </c>
      <c r="P4059" s="4" t="str">
        <f>TEXT(Table1[[#This Row],[Invoice Date]],"mmm")</f>
        <v>Apr</v>
      </c>
      <c r="Q4059" s="27">
        <f>WEEKNUM(Table1[[#This Row],[Invoice Date]]) + IF(YEAR(Table1[[#This Row],[Invoice Date]])=2021, 52, 0)</f>
        <v>70</v>
      </c>
    </row>
    <row r="4060" spans="2:17" ht="14.25" customHeight="1" x14ac:dyDescent="0.3">
      <c r="B4060" s="4" t="s">
        <v>34</v>
      </c>
      <c r="C4060" s="33">
        <v>1189833</v>
      </c>
      <c r="D4060" s="5">
        <v>44316</v>
      </c>
      <c r="E4060" s="4" t="s">
        <v>31</v>
      </c>
      <c r="F4060" s="4" t="s">
        <v>32</v>
      </c>
      <c r="G4060" s="4" t="s">
        <v>35</v>
      </c>
      <c r="H4060" s="6" t="s">
        <v>23</v>
      </c>
      <c r="I4060" s="7">
        <v>59</v>
      </c>
      <c r="J4060" s="8">
        <v>203</v>
      </c>
      <c r="K4060" s="9">
        <v>11977</v>
      </c>
      <c r="L4060" s="9">
        <v>3593.1000000000004</v>
      </c>
      <c r="M4060" s="10">
        <v>0.30000000000000004</v>
      </c>
      <c r="N4060" s="4" t="s">
        <v>83</v>
      </c>
      <c r="O4060" s="4" t="str">
        <f>TEXT(Table1[[#This Row],[Invoice Date]],"yyyy")</f>
        <v>2021</v>
      </c>
      <c r="P4060" s="4" t="str">
        <f>TEXT(Table1[[#This Row],[Invoice Date]],"mmm")</f>
        <v>Apr</v>
      </c>
      <c r="Q4060" s="27">
        <f>WEEKNUM(Table1[[#This Row],[Invoice Date]]) + IF(YEAR(Table1[[#This Row],[Invoice Date]])=2021, 52, 0)</f>
        <v>70</v>
      </c>
    </row>
    <row r="4061" spans="2:17" ht="14.25" customHeight="1" x14ac:dyDescent="0.3">
      <c r="B4061" s="4" t="s">
        <v>26</v>
      </c>
      <c r="C4061" s="33">
        <v>1197831</v>
      </c>
      <c r="D4061" s="5">
        <v>44316</v>
      </c>
      <c r="E4061" s="4" t="s">
        <v>27</v>
      </c>
      <c r="F4061" s="4" t="s">
        <v>55</v>
      </c>
      <c r="G4061" s="4" t="s">
        <v>56</v>
      </c>
      <c r="H4061" s="6" t="s">
        <v>21</v>
      </c>
      <c r="I4061" s="7">
        <v>54.999999999999993</v>
      </c>
      <c r="J4061" s="8">
        <v>400</v>
      </c>
      <c r="K4061" s="9">
        <v>219999.99999999997</v>
      </c>
      <c r="L4061" s="9">
        <v>121000</v>
      </c>
      <c r="M4061" s="10">
        <v>0.55000000000000004</v>
      </c>
      <c r="N4061" s="4" t="s">
        <v>24</v>
      </c>
      <c r="O4061" s="4" t="str">
        <f>TEXT(Table1[[#This Row],[Invoice Date]],"yyyy")</f>
        <v>2021</v>
      </c>
      <c r="P4061" s="4" t="str">
        <f>TEXT(Table1[[#This Row],[Invoice Date]],"mmm")</f>
        <v>Apr</v>
      </c>
      <c r="Q4061" s="27">
        <f>WEEKNUM(Table1[[#This Row],[Invoice Date]]) + IF(YEAR(Table1[[#This Row],[Invoice Date]])=2021, 52, 0)</f>
        <v>70</v>
      </c>
    </row>
    <row r="4062" spans="2:17" ht="14.25" customHeight="1" x14ac:dyDescent="0.3">
      <c r="B4062" s="4" t="s">
        <v>34</v>
      </c>
      <c r="C4062" s="33">
        <v>1189833</v>
      </c>
      <c r="D4062" s="5">
        <v>44316</v>
      </c>
      <c r="E4062" s="4" t="s">
        <v>31</v>
      </c>
      <c r="F4062" s="4" t="s">
        <v>32</v>
      </c>
      <c r="G4062" s="4" t="s">
        <v>35</v>
      </c>
      <c r="H4062" s="6" t="s">
        <v>23</v>
      </c>
      <c r="I4062" s="7">
        <v>65</v>
      </c>
      <c r="J4062" s="8">
        <v>700</v>
      </c>
      <c r="K4062" s="9">
        <v>455000</v>
      </c>
      <c r="L4062" s="9">
        <v>91000</v>
      </c>
      <c r="M4062" s="10">
        <v>0.2</v>
      </c>
      <c r="N4062" s="4" t="s">
        <v>24</v>
      </c>
      <c r="O4062" s="4" t="str">
        <f>TEXT(Table1[[#This Row],[Invoice Date]],"yyyy")</f>
        <v>2021</v>
      </c>
      <c r="P4062" s="4" t="str">
        <f>TEXT(Table1[[#This Row],[Invoice Date]],"mmm")</f>
        <v>Apr</v>
      </c>
      <c r="Q4062" s="27">
        <f>WEEKNUM(Table1[[#This Row],[Invoice Date]]) + IF(YEAR(Table1[[#This Row],[Invoice Date]])=2021, 52, 0)</f>
        <v>70</v>
      </c>
    </row>
    <row r="4063" spans="2:17" ht="14.25" customHeight="1" x14ac:dyDescent="0.3">
      <c r="B4063" s="4" t="s">
        <v>26</v>
      </c>
      <c r="C4063" s="33">
        <v>1197831</v>
      </c>
      <c r="D4063" s="5">
        <v>44317</v>
      </c>
      <c r="E4063" s="4" t="s">
        <v>27</v>
      </c>
      <c r="F4063" s="4" t="s">
        <v>55</v>
      </c>
      <c r="G4063" s="4" t="s">
        <v>56</v>
      </c>
      <c r="H4063" s="6" t="s">
        <v>22</v>
      </c>
      <c r="I4063" s="7">
        <v>39</v>
      </c>
      <c r="J4063" s="8">
        <v>120</v>
      </c>
      <c r="K4063" s="9">
        <v>4680</v>
      </c>
      <c r="L4063" s="9">
        <v>2012.3999999999996</v>
      </c>
      <c r="M4063" s="10">
        <v>0.42999999999999994</v>
      </c>
      <c r="N4063" s="4" t="s">
        <v>24</v>
      </c>
      <c r="O4063" s="4" t="str">
        <f>TEXT(Table1[[#This Row],[Invoice Date]],"yyyy")</f>
        <v>2021</v>
      </c>
      <c r="P4063" s="4" t="str">
        <f>TEXT(Table1[[#This Row],[Invoice Date]],"mmm")</f>
        <v>May</v>
      </c>
      <c r="Q4063" s="27">
        <f>WEEKNUM(Table1[[#This Row],[Invoice Date]]) + IF(YEAR(Table1[[#This Row],[Invoice Date]])=2021, 52, 0)</f>
        <v>70</v>
      </c>
    </row>
    <row r="4064" spans="2:17" ht="14.25" customHeight="1" x14ac:dyDescent="0.3">
      <c r="B4064" s="4" t="s">
        <v>26</v>
      </c>
      <c r="C4064" s="33">
        <v>1197831</v>
      </c>
      <c r="D4064" s="5">
        <v>44317</v>
      </c>
      <c r="E4064" s="4" t="s">
        <v>27</v>
      </c>
      <c r="F4064" s="4" t="s">
        <v>55</v>
      </c>
      <c r="G4064" s="4" t="s">
        <v>56</v>
      </c>
      <c r="H4064" s="6" t="s">
        <v>22</v>
      </c>
      <c r="I4064" s="7">
        <v>47</v>
      </c>
      <c r="J4064" s="8">
        <v>120</v>
      </c>
      <c r="K4064" s="9">
        <v>5640</v>
      </c>
      <c r="L4064" s="9">
        <v>2876.4</v>
      </c>
      <c r="M4064" s="10">
        <v>0.51</v>
      </c>
      <c r="N4064" s="4" t="s">
        <v>83</v>
      </c>
      <c r="O4064" s="4" t="str">
        <f>TEXT(Table1[[#This Row],[Invoice Date]],"yyyy")</f>
        <v>2021</v>
      </c>
      <c r="P4064" s="4" t="str">
        <f>TEXT(Table1[[#This Row],[Invoice Date]],"mmm")</f>
        <v>May</v>
      </c>
      <c r="Q4064" s="27">
        <f>WEEKNUM(Table1[[#This Row],[Invoice Date]]) + IF(YEAR(Table1[[#This Row],[Invoice Date]])=2021, 52, 0)</f>
        <v>70</v>
      </c>
    </row>
    <row r="4065" spans="2:17" ht="14.25" customHeight="1" x14ac:dyDescent="0.3">
      <c r="B4065" s="4" t="s">
        <v>34</v>
      </c>
      <c r="C4065" s="33">
        <v>1189833</v>
      </c>
      <c r="D4065" s="5">
        <v>44317</v>
      </c>
      <c r="E4065" s="4" t="s">
        <v>31</v>
      </c>
      <c r="F4065" s="4" t="s">
        <v>32</v>
      </c>
      <c r="G4065" s="4" t="s">
        <v>35</v>
      </c>
      <c r="H4065" s="6" t="s">
        <v>17</v>
      </c>
      <c r="I4065" s="7">
        <v>36</v>
      </c>
      <c r="J4065" s="8">
        <v>306</v>
      </c>
      <c r="K4065" s="9">
        <v>11016</v>
      </c>
      <c r="L4065" s="9">
        <v>4957.2</v>
      </c>
      <c r="M4065" s="10">
        <v>0.45</v>
      </c>
      <c r="N4065" s="4" t="s">
        <v>24</v>
      </c>
      <c r="O4065" s="4" t="str">
        <f>TEXT(Table1[[#This Row],[Invoice Date]],"yyyy")</f>
        <v>2021</v>
      </c>
      <c r="P4065" s="4" t="str">
        <f>TEXT(Table1[[#This Row],[Invoice Date]],"mmm")</f>
        <v>May</v>
      </c>
      <c r="Q4065" s="27">
        <f>WEEKNUM(Table1[[#This Row],[Invoice Date]]) + IF(YEAR(Table1[[#This Row],[Invoice Date]])=2021, 52, 0)</f>
        <v>70</v>
      </c>
    </row>
    <row r="4066" spans="2:17" ht="14.25" customHeight="1" x14ac:dyDescent="0.3">
      <c r="B4066" s="4" t="s">
        <v>34</v>
      </c>
      <c r="C4066" s="33">
        <v>1189833</v>
      </c>
      <c r="D4066" s="5">
        <v>44317</v>
      </c>
      <c r="E4066" s="4" t="s">
        <v>31</v>
      </c>
      <c r="F4066" s="4" t="s">
        <v>32</v>
      </c>
      <c r="G4066" s="4" t="s">
        <v>35</v>
      </c>
      <c r="H4066" s="6" t="s">
        <v>17</v>
      </c>
      <c r="I4066" s="7">
        <v>47</v>
      </c>
      <c r="J4066" s="8">
        <v>252</v>
      </c>
      <c r="K4066" s="9">
        <v>11844</v>
      </c>
      <c r="L4066" s="9">
        <v>6158.88</v>
      </c>
      <c r="M4066" s="10">
        <v>0.52</v>
      </c>
      <c r="N4066" s="4" t="s">
        <v>83</v>
      </c>
      <c r="O4066" s="4" t="str">
        <f>TEXT(Table1[[#This Row],[Invoice Date]],"yyyy")</f>
        <v>2021</v>
      </c>
      <c r="P4066" s="4" t="str">
        <f>TEXT(Table1[[#This Row],[Invoice Date]],"mmm")</f>
        <v>May</v>
      </c>
      <c r="Q4066" s="27">
        <f>WEEKNUM(Table1[[#This Row],[Invoice Date]]) + IF(YEAR(Table1[[#This Row],[Invoice Date]])=2021, 52, 0)</f>
        <v>70</v>
      </c>
    </row>
    <row r="4067" spans="2:17" ht="14.25" customHeight="1" x14ac:dyDescent="0.3">
      <c r="B4067" s="4" t="s">
        <v>26</v>
      </c>
      <c r="C4067" s="33">
        <v>1197831</v>
      </c>
      <c r="D4067" s="5">
        <v>44317</v>
      </c>
      <c r="E4067" s="4" t="s">
        <v>27</v>
      </c>
      <c r="F4067" s="4" t="s">
        <v>55</v>
      </c>
      <c r="G4067" s="4" t="s">
        <v>56</v>
      </c>
      <c r="H4067" s="6" t="s">
        <v>22</v>
      </c>
      <c r="I4067" s="7">
        <v>50</v>
      </c>
      <c r="J4067" s="8">
        <v>400</v>
      </c>
      <c r="K4067" s="9">
        <v>200000</v>
      </c>
      <c r="L4067" s="9">
        <v>80000</v>
      </c>
      <c r="M4067" s="10">
        <v>0.39999999999999997</v>
      </c>
      <c r="N4067" s="4" t="s">
        <v>24</v>
      </c>
      <c r="O4067" s="4" t="str">
        <f>TEXT(Table1[[#This Row],[Invoice Date]],"yyyy")</f>
        <v>2021</v>
      </c>
      <c r="P4067" s="4" t="str">
        <f>TEXT(Table1[[#This Row],[Invoice Date]],"mmm")</f>
        <v>May</v>
      </c>
      <c r="Q4067" s="27">
        <f>WEEKNUM(Table1[[#This Row],[Invoice Date]]) + IF(YEAR(Table1[[#This Row],[Invoice Date]])=2021, 52, 0)</f>
        <v>70</v>
      </c>
    </row>
    <row r="4068" spans="2:17" ht="14.25" customHeight="1" x14ac:dyDescent="0.3">
      <c r="B4068" s="4" t="s">
        <v>34</v>
      </c>
      <c r="C4068" s="33">
        <v>1189833</v>
      </c>
      <c r="D4068" s="5">
        <v>44317</v>
      </c>
      <c r="E4068" s="4" t="s">
        <v>31</v>
      </c>
      <c r="F4068" s="4" t="s">
        <v>32</v>
      </c>
      <c r="G4068" s="4" t="s">
        <v>35</v>
      </c>
      <c r="H4068" s="6" t="s">
        <v>17</v>
      </c>
      <c r="I4068" s="7">
        <v>50</v>
      </c>
      <c r="J4068" s="8">
        <v>900</v>
      </c>
      <c r="K4068" s="9">
        <v>450000</v>
      </c>
      <c r="L4068" s="9">
        <v>180000</v>
      </c>
      <c r="M4068" s="10">
        <v>0.4</v>
      </c>
      <c r="N4068" s="4" t="s">
        <v>24</v>
      </c>
      <c r="O4068" s="4" t="str">
        <f>TEXT(Table1[[#This Row],[Invoice Date]],"yyyy")</f>
        <v>2021</v>
      </c>
      <c r="P4068" s="4" t="str">
        <f>TEXT(Table1[[#This Row],[Invoice Date]],"mmm")</f>
        <v>May</v>
      </c>
      <c r="Q4068" s="27">
        <f>WEEKNUM(Table1[[#This Row],[Invoice Date]]) + IF(YEAR(Table1[[#This Row],[Invoice Date]])=2021, 52, 0)</f>
        <v>70</v>
      </c>
    </row>
    <row r="4069" spans="2:17" ht="14.25" customHeight="1" x14ac:dyDescent="0.3">
      <c r="B4069" s="4" t="s">
        <v>26</v>
      </c>
      <c r="C4069" s="33">
        <v>1197831</v>
      </c>
      <c r="D4069" s="5">
        <v>44318</v>
      </c>
      <c r="E4069" s="4" t="s">
        <v>48</v>
      </c>
      <c r="F4069" s="4" t="s">
        <v>94</v>
      </c>
      <c r="G4069" s="4" t="s">
        <v>95</v>
      </c>
      <c r="H4069" s="6" t="s">
        <v>21</v>
      </c>
      <c r="I4069" s="7">
        <v>38</v>
      </c>
      <c r="J4069" s="8">
        <v>150</v>
      </c>
      <c r="K4069" s="9">
        <v>5700</v>
      </c>
      <c r="L4069" s="9">
        <v>3078</v>
      </c>
      <c r="M4069" s="10">
        <v>0.54</v>
      </c>
      <c r="N4069" s="4" t="s">
        <v>83</v>
      </c>
      <c r="O4069" s="4" t="str">
        <f>TEXT(Table1[[#This Row],[Invoice Date]],"yyyy")</f>
        <v>2021</v>
      </c>
      <c r="P4069" s="4" t="str">
        <f>TEXT(Table1[[#This Row],[Invoice Date]],"mmm")</f>
        <v>May</v>
      </c>
      <c r="Q4069" s="27">
        <f>WEEKNUM(Table1[[#This Row],[Invoice Date]]) + IF(YEAR(Table1[[#This Row],[Invoice Date]])=2021, 52, 0)</f>
        <v>71</v>
      </c>
    </row>
    <row r="4070" spans="2:17" ht="14.25" customHeight="1" x14ac:dyDescent="0.3">
      <c r="B4070" s="4" t="s">
        <v>26</v>
      </c>
      <c r="C4070" s="33">
        <v>1197831</v>
      </c>
      <c r="D4070" s="5">
        <v>44318</v>
      </c>
      <c r="E4070" s="4" t="s">
        <v>48</v>
      </c>
      <c r="F4070" s="4" t="s">
        <v>94</v>
      </c>
      <c r="G4070" s="4" t="s">
        <v>95</v>
      </c>
      <c r="H4070" s="6" t="s">
        <v>20</v>
      </c>
      <c r="I4070" s="7">
        <v>37</v>
      </c>
      <c r="J4070" s="8">
        <v>169</v>
      </c>
      <c r="K4070" s="9">
        <v>6253</v>
      </c>
      <c r="L4070" s="9">
        <v>3314.09</v>
      </c>
      <c r="M4070" s="10">
        <v>0.53</v>
      </c>
      <c r="N4070" s="4" t="s">
        <v>83</v>
      </c>
      <c r="O4070" s="4" t="str">
        <f>TEXT(Table1[[#This Row],[Invoice Date]],"yyyy")</f>
        <v>2021</v>
      </c>
      <c r="P4070" s="4" t="str">
        <f>TEXT(Table1[[#This Row],[Invoice Date]],"mmm")</f>
        <v>May</v>
      </c>
      <c r="Q4070" s="27">
        <f>WEEKNUM(Table1[[#This Row],[Invoice Date]]) + IF(YEAR(Table1[[#This Row],[Invoice Date]])=2021, 52, 0)</f>
        <v>71</v>
      </c>
    </row>
    <row r="4071" spans="2:17" ht="14.25" customHeight="1" x14ac:dyDescent="0.3">
      <c r="B4071" s="4" t="s">
        <v>26</v>
      </c>
      <c r="C4071" s="33">
        <v>1197831</v>
      </c>
      <c r="D4071" s="5">
        <v>44318</v>
      </c>
      <c r="E4071" s="4" t="s">
        <v>27</v>
      </c>
      <c r="F4071" s="4" t="s">
        <v>55</v>
      </c>
      <c r="G4071" s="4" t="s">
        <v>56</v>
      </c>
      <c r="H4071" s="6" t="s">
        <v>23</v>
      </c>
      <c r="I4071" s="7">
        <v>30</v>
      </c>
      <c r="J4071" s="8">
        <v>219</v>
      </c>
      <c r="K4071" s="9">
        <v>6570</v>
      </c>
      <c r="L4071" s="9">
        <v>4073.4000000000005</v>
      </c>
      <c r="M4071" s="10">
        <v>0.62000000000000011</v>
      </c>
      <c r="N4071" s="4" t="s">
        <v>24</v>
      </c>
      <c r="O4071" s="4" t="str">
        <f>TEXT(Table1[[#This Row],[Invoice Date]],"yyyy")</f>
        <v>2021</v>
      </c>
      <c r="P4071" s="4" t="str">
        <f>TEXT(Table1[[#This Row],[Invoice Date]],"mmm")</f>
        <v>May</v>
      </c>
      <c r="Q4071" s="27">
        <f>WEEKNUM(Table1[[#This Row],[Invoice Date]]) + IF(YEAR(Table1[[#This Row],[Invoice Date]])=2021, 52, 0)</f>
        <v>71</v>
      </c>
    </row>
    <row r="4072" spans="2:17" ht="14.25" customHeight="1" x14ac:dyDescent="0.3">
      <c r="B4072" s="4" t="s">
        <v>26</v>
      </c>
      <c r="C4072" s="33">
        <v>1197831</v>
      </c>
      <c r="D4072" s="5">
        <v>44318</v>
      </c>
      <c r="E4072" s="4" t="s">
        <v>27</v>
      </c>
      <c r="F4072" s="4" t="s">
        <v>55</v>
      </c>
      <c r="G4072" s="4" t="s">
        <v>56</v>
      </c>
      <c r="H4072" s="6" t="s">
        <v>23</v>
      </c>
      <c r="I4072" s="7">
        <v>42</v>
      </c>
      <c r="J4072" s="8">
        <v>163</v>
      </c>
      <c r="K4072" s="9">
        <v>6846</v>
      </c>
      <c r="L4072" s="9">
        <v>5066.0400000000009</v>
      </c>
      <c r="M4072" s="10">
        <v>0.7400000000000001</v>
      </c>
      <c r="N4072" s="4" t="s">
        <v>83</v>
      </c>
      <c r="O4072" s="4" t="str">
        <f>TEXT(Table1[[#This Row],[Invoice Date]],"yyyy")</f>
        <v>2021</v>
      </c>
      <c r="P4072" s="4" t="str">
        <f>TEXT(Table1[[#This Row],[Invoice Date]],"mmm")</f>
        <v>May</v>
      </c>
      <c r="Q4072" s="27">
        <f>WEEKNUM(Table1[[#This Row],[Invoice Date]]) + IF(YEAR(Table1[[#This Row],[Invoice Date]])=2021, 52, 0)</f>
        <v>71</v>
      </c>
    </row>
    <row r="4073" spans="2:17" ht="14.25" customHeight="1" x14ac:dyDescent="0.3">
      <c r="B4073" s="4" t="s">
        <v>26</v>
      </c>
      <c r="C4073" s="33">
        <v>1197831</v>
      </c>
      <c r="D4073" s="5">
        <v>44318</v>
      </c>
      <c r="E4073" s="4" t="s">
        <v>48</v>
      </c>
      <c r="F4073" s="4" t="s">
        <v>94</v>
      </c>
      <c r="G4073" s="4" t="s">
        <v>95</v>
      </c>
      <c r="H4073" s="6" t="s">
        <v>22</v>
      </c>
      <c r="I4073" s="7">
        <v>46</v>
      </c>
      <c r="J4073" s="8">
        <v>150</v>
      </c>
      <c r="K4073" s="9">
        <v>6900</v>
      </c>
      <c r="L4073" s="9">
        <v>3381</v>
      </c>
      <c r="M4073" s="10">
        <v>0.49</v>
      </c>
      <c r="N4073" s="4" t="s">
        <v>83</v>
      </c>
      <c r="O4073" s="4" t="str">
        <f>TEXT(Table1[[#This Row],[Invoice Date]],"yyyy")</f>
        <v>2021</v>
      </c>
      <c r="P4073" s="4" t="str">
        <f>TEXT(Table1[[#This Row],[Invoice Date]],"mmm")</f>
        <v>May</v>
      </c>
      <c r="Q4073" s="27">
        <f>WEEKNUM(Table1[[#This Row],[Invoice Date]]) + IF(YEAR(Table1[[#This Row],[Invoice Date]])=2021, 52, 0)</f>
        <v>71</v>
      </c>
    </row>
    <row r="4074" spans="2:17" ht="14.25" customHeight="1" x14ac:dyDescent="0.3">
      <c r="B4074" s="4" t="s">
        <v>26</v>
      </c>
      <c r="C4074" s="33">
        <v>1197831</v>
      </c>
      <c r="D4074" s="5">
        <v>44318</v>
      </c>
      <c r="E4074" s="4" t="s">
        <v>48</v>
      </c>
      <c r="F4074" s="4" t="s">
        <v>94</v>
      </c>
      <c r="G4074" s="4" t="s">
        <v>95</v>
      </c>
      <c r="H4074" s="6" t="s">
        <v>19</v>
      </c>
      <c r="I4074" s="7">
        <v>42</v>
      </c>
      <c r="J4074" s="8">
        <v>182</v>
      </c>
      <c r="K4074" s="9">
        <v>7644</v>
      </c>
      <c r="L4074" s="9">
        <v>3516.24</v>
      </c>
      <c r="M4074" s="10">
        <v>0.45999999999999996</v>
      </c>
      <c r="N4074" s="4" t="s">
        <v>83</v>
      </c>
      <c r="O4074" s="4" t="str">
        <f>TEXT(Table1[[#This Row],[Invoice Date]],"yyyy")</f>
        <v>2021</v>
      </c>
      <c r="P4074" s="4" t="str">
        <f>TEXT(Table1[[#This Row],[Invoice Date]],"mmm")</f>
        <v>May</v>
      </c>
      <c r="Q4074" s="27">
        <f>WEEKNUM(Table1[[#This Row],[Invoice Date]]) + IF(YEAR(Table1[[#This Row],[Invoice Date]])=2021, 52, 0)</f>
        <v>71</v>
      </c>
    </row>
    <row r="4075" spans="2:17" ht="14.25" customHeight="1" x14ac:dyDescent="0.3">
      <c r="B4075" s="4" t="s">
        <v>26</v>
      </c>
      <c r="C4075" s="33">
        <v>1197831</v>
      </c>
      <c r="D4075" s="5">
        <v>44318</v>
      </c>
      <c r="E4075" s="4" t="s">
        <v>48</v>
      </c>
      <c r="F4075" s="4" t="s">
        <v>94</v>
      </c>
      <c r="G4075" s="4" t="s">
        <v>95</v>
      </c>
      <c r="H4075" s="6" t="s">
        <v>17</v>
      </c>
      <c r="I4075" s="7">
        <v>41</v>
      </c>
      <c r="J4075" s="8">
        <v>246</v>
      </c>
      <c r="K4075" s="9">
        <v>10086</v>
      </c>
      <c r="L4075" s="9">
        <v>5547.3</v>
      </c>
      <c r="M4075" s="10">
        <v>0.55000000000000004</v>
      </c>
      <c r="N4075" s="4" t="s">
        <v>83</v>
      </c>
      <c r="O4075" s="4" t="str">
        <f>TEXT(Table1[[#This Row],[Invoice Date]],"yyyy")</f>
        <v>2021</v>
      </c>
      <c r="P4075" s="4" t="str">
        <f>TEXT(Table1[[#This Row],[Invoice Date]],"mmm")</f>
        <v>May</v>
      </c>
      <c r="Q4075" s="27">
        <f>WEEKNUM(Table1[[#This Row],[Invoice Date]]) + IF(YEAR(Table1[[#This Row],[Invoice Date]])=2021, 52, 0)</f>
        <v>71</v>
      </c>
    </row>
    <row r="4076" spans="2:17" ht="14.25" customHeight="1" x14ac:dyDescent="0.3">
      <c r="B4076" s="4" t="s">
        <v>26</v>
      </c>
      <c r="C4076" s="33">
        <v>1197831</v>
      </c>
      <c r="D4076" s="5">
        <v>44318</v>
      </c>
      <c r="E4076" s="4" t="s">
        <v>48</v>
      </c>
      <c r="F4076" s="4" t="s">
        <v>94</v>
      </c>
      <c r="G4076" s="4" t="s">
        <v>95</v>
      </c>
      <c r="H4076" s="6" t="s">
        <v>23</v>
      </c>
      <c r="I4076" s="7">
        <v>51</v>
      </c>
      <c r="J4076" s="8">
        <v>203</v>
      </c>
      <c r="K4076" s="9">
        <v>10353</v>
      </c>
      <c r="L4076" s="9">
        <v>6418.86</v>
      </c>
      <c r="M4076" s="10">
        <v>0.62</v>
      </c>
      <c r="N4076" s="4" t="s">
        <v>83</v>
      </c>
      <c r="O4076" s="4" t="str">
        <f>TEXT(Table1[[#This Row],[Invoice Date]],"yyyy")</f>
        <v>2021</v>
      </c>
      <c r="P4076" s="4" t="str">
        <f>TEXT(Table1[[#This Row],[Invoice Date]],"mmm")</f>
        <v>May</v>
      </c>
      <c r="Q4076" s="27">
        <f>WEEKNUM(Table1[[#This Row],[Invoice Date]]) + IF(YEAR(Table1[[#This Row],[Invoice Date]])=2021, 52, 0)</f>
        <v>71</v>
      </c>
    </row>
    <row r="4077" spans="2:17" ht="14.25" customHeight="1" x14ac:dyDescent="0.3">
      <c r="B4077" s="4" t="s">
        <v>34</v>
      </c>
      <c r="C4077" s="33">
        <v>1189833</v>
      </c>
      <c r="D4077" s="5">
        <v>44318</v>
      </c>
      <c r="E4077" s="4" t="s">
        <v>31</v>
      </c>
      <c r="F4077" s="4" t="s">
        <v>32</v>
      </c>
      <c r="G4077" s="4" t="s">
        <v>35</v>
      </c>
      <c r="H4077" s="6" t="s">
        <v>19</v>
      </c>
      <c r="I4077" s="7">
        <v>41</v>
      </c>
      <c r="J4077" s="8">
        <v>264</v>
      </c>
      <c r="K4077" s="9">
        <v>10824</v>
      </c>
      <c r="L4077" s="9">
        <v>3355.44</v>
      </c>
      <c r="M4077" s="10">
        <v>0.31</v>
      </c>
      <c r="N4077" s="4" t="s">
        <v>24</v>
      </c>
      <c r="O4077" s="4" t="str">
        <f>TEXT(Table1[[#This Row],[Invoice Date]],"yyyy")</f>
        <v>2021</v>
      </c>
      <c r="P4077" s="4" t="str">
        <f>TEXT(Table1[[#This Row],[Invoice Date]],"mmm")</f>
        <v>May</v>
      </c>
      <c r="Q4077" s="27">
        <f>WEEKNUM(Table1[[#This Row],[Invoice Date]]) + IF(YEAR(Table1[[#This Row],[Invoice Date]])=2021, 52, 0)</f>
        <v>71</v>
      </c>
    </row>
    <row r="4078" spans="2:17" ht="14.25" customHeight="1" x14ac:dyDescent="0.3">
      <c r="B4078" s="4" t="s">
        <v>34</v>
      </c>
      <c r="C4078" s="33">
        <v>1189833</v>
      </c>
      <c r="D4078" s="5">
        <v>44318</v>
      </c>
      <c r="E4078" s="4" t="s">
        <v>31</v>
      </c>
      <c r="F4078" s="4" t="s">
        <v>32</v>
      </c>
      <c r="G4078" s="4" t="s">
        <v>35</v>
      </c>
      <c r="H4078" s="6" t="s">
        <v>19</v>
      </c>
      <c r="I4078" s="7">
        <v>51</v>
      </c>
      <c r="J4078" s="8">
        <v>221</v>
      </c>
      <c r="K4078" s="9">
        <v>11271</v>
      </c>
      <c r="L4078" s="9">
        <v>4508.4000000000005</v>
      </c>
      <c r="M4078" s="10">
        <v>0.4</v>
      </c>
      <c r="N4078" s="4" t="s">
        <v>83</v>
      </c>
      <c r="O4078" s="4" t="str">
        <f>TEXT(Table1[[#This Row],[Invoice Date]],"yyyy")</f>
        <v>2021</v>
      </c>
      <c r="P4078" s="4" t="str">
        <f>TEXT(Table1[[#This Row],[Invoice Date]],"mmm")</f>
        <v>May</v>
      </c>
      <c r="Q4078" s="27">
        <f>WEEKNUM(Table1[[#This Row],[Invoice Date]]) + IF(YEAR(Table1[[#This Row],[Invoice Date]])=2021, 52, 0)</f>
        <v>71</v>
      </c>
    </row>
    <row r="4079" spans="2:17" ht="14.25" customHeight="1" x14ac:dyDescent="0.3">
      <c r="B4079" s="4" t="s">
        <v>26</v>
      </c>
      <c r="C4079" s="33">
        <v>1197831</v>
      </c>
      <c r="D4079" s="5">
        <v>44318</v>
      </c>
      <c r="E4079" s="4" t="s">
        <v>48</v>
      </c>
      <c r="F4079" s="4" t="s">
        <v>94</v>
      </c>
      <c r="G4079" s="4" t="s">
        <v>95</v>
      </c>
      <c r="H4079" s="6" t="s">
        <v>21</v>
      </c>
      <c r="I4079" s="7">
        <v>40</v>
      </c>
      <c r="J4079" s="8">
        <v>575</v>
      </c>
      <c r="K4079" s="9">
        <v>230000</v>
      </c>
      <c r="L4079" s="9">
        <v>92000</v>
      </c>
      <c r="M4079" s="10">
        <v>0.4</v>
      </c>
      <c r="N4079" s="4" t="s">
        <v>83</v>
      </c>
      <c r="O4079" s="4" t="str">
        <f>TEXT(Table1[[#This Row],[Invoice Date]],"yyyy")</f>
        <v>2021</v>
      </c>
      <c r="P4079" s="4" t="str">
        <f>TEXT(Table1[[#This Row],[Invoice Date]],"mmm")</f>
        <v>May</v>
      </c>
      <c r="Q4079" s="27">
        <f>WEEKNUM(Table1[[#This Row],[Invoice Date]]) + IF(YEAR(Table1[[#This Row],[Invoice Date]])=2021, 52, 0)</f>
        <v>71</v>
      </c>
    </row>
    <row r="4080" spans="2:17" ht="14.25" customHeight="1" x14ac:dyDescent="0.3">
      <c r="B4080" s="4" t="s">
        <v>26</v>
      </c>
      <c r="C4080" s="33">
        <v>1197831</v>
      </c>
      <c r="D4080" s="5">
        <v>44318</v>
      </c>
      <c r="E4080" s="4" t="s">
        <v>48</v>
      </c>
      <c r="F4080" s="4" t="s">
        <v>94</v>
      </c>
      <c r="G4080" s="4" t="s">
        <v>95</v>
      </c>
      <c r="H4080" s="6" t="s">
        <v>20</v>
      </c>
      <c r="I4080" s="7">
        <v>40</v>
      </c>
      <c r="J4080" s="8">
        <v>625</v>
      </c>
      <c r="K4080" s="9">
        <v>250000</v>
      </c>
      <c r="L4080" s="9">
        <v>100000</v>
      </c>
      <c r="M4080" s="10">
        <v>0.4</v>
      </c>
      <c r="N4080" s="4" t="s">
        <v>83</v>
      </c>
      <c r="O4080" s="4" t="str">
        <f>TEXT(Table1[[#This Row],[Invoice Date]],"yyyy")</f>
        <v>2021</v>
      </c>
      <c r="P4080" s="4" t="str">
        <f>TEXT(Table1[[#This Row],[Invoice Date]],"mmm")</f>
        <v>May</v>
      </c>
      <c r="Q4080" s="27">
        <f>WEEKNUM(Table1[[#This Row],[Invoice Date]]) + IF(YEAR(Table1[[#This Row],[Invoice Date]])=2021, 52, 0)</f>
        <v>71</v>
      </c>
    </row>
    <row r="4081" spans="2:17" ht="14.25" customHeight="1" x14ac:dyDescent="0.3">
      <c r="B4081" s="4" t="s">
        <v>26</v>
      </c>
      <c r="C4081" s="33">
        <v>1197831</v>
      </c>
      <c r="D4081" s="5">
        <v>44318</v>
      </c>
      <c r="E4081" s="4" t="s">
        <v>27</v>
      </c>
      <c r="F4081" s="4" t="s">
        <v>55</v>
      </c>
      <c r="G4081" s="4" t="s">
        <v>56</v>
      </c>
      <c r="H4081" s="6" t="s">
        <v>23</v>
      </c>
      <c r="I4081" s="7">
        <v>45</v>
      </c>
      <c r="J4081" s="8">
        <v>625</v>
      </c>
      <c r="K4081" s="9">
        <v>281250</v>
      </c>
      <c r="L4081" s="9">
        <v>168750.00000000003</v>
      </c>
      <c r="M4081" s="10">
        <v>0.60000000000000009</v>
      </c>
      <c r="N4081" s="4" t="s">
        <v>24</v>
      </c>
      <c r="O4081" s="4" t="str">
        <f>TEXT(Table1[[#This Row],[Invoice Date]],"yyyy")</f>
        <v>2021</v>
      </c>
      <c r="P4081" s="4" t="str">
        <f>TEXT(Table1[[#This Row],[Invoice Date]],"mmm")</f>
        <v>May</v>
      </c>
      <c r="Q4081" s="27">
        <f>WEEKNUM(Table1[[#This Row],[Invoice Date]]) + IF(YEAR(Table1[[#This Row],[Invoice Date]])=2021, 52, 0)</f>
        <v>71</v>
      </c>
    </row>
    <row r="4082" spans="2:17" ht="14.25" customHeight="1" x14ac:dyDescent="0.3">
      <c r="B4082" s="4" t="s">
        <v>26</v>
      </c>
      <c r="C4082" s="33">
        <v>1197831</v>
      </c>
      <c r="D4082" s="5">
        <v>44318</v>
      </c>
      <c r="E4082" s="4" t="s">
        <v>48</v>
      </c>
      <c r="F4082" s="4" t="s">
        <v>94</v>
      </c>
      <c r="G4082" s="4" t="s">
        <v>95</v>
      </c>
      <c r="H4082" s="6" t="s">
        <v>19</v>
      </c>
      <c r="I4082" s="7">
        <v>45</v>
      </c>
      <c r="J4082" s="8">
        <v>650</v>
      </c>
      <c r="K4082" s="9">
        <v>292500</v>
      </c>
      <c r="L4082" s="9">
        <v>102375</v>
      </c>
      <c r="M4082" s="10">
        <v>0.35</v>
      </c>
      <c r="N4082" s="4" t="s">
        <v>83</v>
      </c>
      <c r="O4082" s="4" t="str">
        <f>TEXT(Table1[[#This Row],[Invoice Date]],"yyyy")</f>
        <v>2021</v>
      </c>
      <c r="P4082" s="4" t="str">
        <f>TEXT(Table1[[#This Row],[Invoice Date]],"mmm")</f>
        <v>May</v>
      </c>
      <c r="Q4082" s="27">
        <f>WEEKNUM(Table1[[#This Row],[Invoice Date]]) + IF(YEAR(Table1[[#This Row],[Invoice Date]])=2021, 52, 0)</f>
        <v>71</v>
      </c>
    </row>
    <row r="4083" spans="2:17" ht="14.25" customHeight="1" x14ac:dyDescent="0.3">
      <c r="B4083" s="4" t="s">
        <v>26</v>
      </c>
      <c r="C4083" s="33">
        <v>1197831</v>
      </c>
      <c r="D4083" s="5">
        <v>44318</v>
      </c>
      <c r="E4083" s="4" t="s">
        <v>48</v>
      </c>
      <c r="F4083" s="4" t="s">
        <v>94</v>
      </c>
      <c r="G4083" s="4" t="s">
        <v>95</v>
      </c>
      <c r="H4083" s="6" t="s">
        <v>22</v>
      </c>
      <c r="I4083" s="7">
        <v>49.999999999999993</v>
      </c>
      <c r="J4083" s="8">
        <v>600</v>
      </c>
      <c r="K4083" s="9">
        <v>299999.99999999994</v>
      </c>
      <c r="L4083" s="9">
        <v>104999.99999999997</v>
      </c>
      <c r="M4083" s="10">
        <v>0.35</v>
      </c>
      <c r="N4083" s="4" t="s">
        <v>83</v>
      </c>
      <c r="O4083" s="4" t="str">
        <f>TEXT(Table1[[#This Row],[Invoice Date]],"yyyy")</f>
        <v>2021</v>
      </c>
      <c r="P4083" s="4" t="str">
        <f>TEXT(Table1[[#This Row],[Invoice Date]],"mmm")</f>
        <v>May</v>
      </c>
      <c r="Q4083" s="27">
        <f>WEEKNUM(Table1[[#This Row],[Invoice Date]]) + IF(YEAR(Table1[[#This Row],[Invoice Date]])=2021, 52, 0)</f>
        <v>71</v>
      </c>
    </row>
    <row r="4084" spans="2:17" ht="14.25" customHeight="1" x14ac:dyDescent="0.3">
      <c r="B4084" s="4" t="s">
        <v>26</v>
      </c>
      <c r="C4084" s="33">
        <v>1197831</v>
      </c>
      <c r="D4084" s="5">
        <v>44318</v>
      </c>
      <c r="E4084" s="4" t="s">
        <v>48</v>
      </c>
      <c r="F4084" s="4" t="s">
        <v>94</v>
      </c>
      <c r="G4084" s="4" t="s">
        <v>95</v>
      </c>
      <c r="H4084" s="6" t="s">
        <v>23</v>
      </c>
      <c r="I4084" s="7">
        <v>54.999999999999993</v>
      </c>
      <c r="J4084" s="8">
        <v>700</v>
      </c>
      <c r="K4084" s="9">
        <v>384999.99999999994</v>
      </c>
      <c r="L4084" s="9">
        <v>192499.99999999997</v>
      </c>
      <c r="M4084" s="10">
        <v>0.5</v>
      </c>
      <c r="N4084" s="4" t="s">
        <v>83</v>
      </c>
      <c r="O4084" s="4" t="str">
        <f>TEXT(Table1[[#This Row],[Invoice Date]],"yyyy")</f>
        <v>2021</v>
      </c>
      <c r="P4084" s="4" t="str">
        <f>TEXT(Table1[[#This Row],[Invoice Date]],"mmm")</f>
        <v>May</v>
      </c>
      <c r="Q4084" s="27">
        <f>WEEKNUM(Table1[[#This Row],[Invoice Date]]) + IF(YEAR(Table1[[#This Row],[Invoice Date]])=2021, 52, 0)</f>
        <v>71</v>
      </c>
    </row>
    <row r="4085" spans="2:17" ht="14.25" customHeight="1" x14ac:dyDescent="0.3">
      <c r="B4085" s="4" t="s">
        <v>26</v>
      </c>
      <c r="C4085" s="33">
        <v>1197831</v>
      </c>
      <c r="D4085" s="5">
        <v>44318</v>
      </c>
      <c r="E4085" s="4" t="s">
        <v>48</v>
      </c>
      <c r="F4085" s="4" t="s">
        <v>94</v>
      </c>
      <c r="G4085" s="4" t="s">
        <v>95</v>
      </c>
      <c r="H4085" s="6" t="s">
        <v>17</v>
      </c>
      <c r="I4085" s="7">
        <v>45</v>
      </c>
      <c r="J4085" s="8">
        <v>945</v>
      </c>
      <c r="K4085" s="9">
        <v>425250</v>
      </c>
      <c r="L4085" s="9">
        <v>170100</v>
      </c>
      <c r="M4085" s="10">
        <v>0.4</v>
      </c>
      <c r="N4085" s="4" t="s">
        <v>83</v>
      </c>
      <c r="O4085" s="4" t="str">
        <f>TEXT(Table1[[#This Row],[Invoice Date]],"yyyy")</f>
        <v>2021</v>
      </c>
      <c r="P4085" s="4" t="str">
        <f>TEXT(Table1[[#This Row],[Invoice Date]],"mmm")</f>
        <v>May</v>
      </c>
      <c r="Q4085" s="27">
        <f>WEEKNUM(Table1[[#This Row],[Invoice Date]]) + IF(YEAR(Table1[[#This Row],[Invoice Date]])=2021, 52, 0)</f>
        <v>71</v>
      </c>
    </row>
    <row r="4086" spans="2:17" ht="14.25" customHeight="1" x14ac:dyDescent="0.3">
      <c r="B4086" s="4" t="s">
        <v>34</v>
      </c>
      <c r="C4086" s="33">
        <v>1189833</v>
      </c>
      <c r="D4086" s="5">
        <v>44318</v>
      </c>
      <c r="E4086" s="4" t="s">
        <v>31</v>
      </c>
      <c r="F4086" s="4" t="s">
        <v>32</v>
      </c>
      <c r="G4086" s="4" t="s">
        <v>35</v>
      </c>
      <c r="H4086" s="6" t="s">
        <v>19</v>
      </c>
      <c r="I4086" s="7">
        <v>55.000000000000007</v>
      </c>
      <c r="J4086" s="8">
        <v>850</v>
      </c>
      <c r="K4086" s="9">
        <v>467500.00000000006</v>
      </c>
      <c r="L4086" s="9">
        <v>116875.00000000001</v>
      </c>
      <c r="M4086" s="10">
        <v>0.25</v>
      </c>
      <c r="N4086" s="4" t="s">
        <v>24</v>
      </c>
      <c r="O4086" s="4" t="str">
        <f>TEXT(Table1[[#This Row],[Invoice Date]],"yyyy")</f>
        <v>2021</v>
      </c>
      <c r="P4086" s="4" t="str">
        <f>TEXT(Table1[[#This Row],[Invoice Date]],"mmm")</f>
        <v>May</v>
      </c>
      <c r="Q4086" s="27">
        <f>WEEKNUM(Table1[[#This Row],[Invoice Date]]) + IF(YEAR(Table1[[#This Row],[Invoice Date]])=2021, 52, 0)</f>
        <v>71</v>
      </c>
    </row>
    <row r="4087" spans="2:17" ht="14.25" customHeight="1" x14ac:dyDescent="0.3">
      <c r="B4087" s="4" t="s">
        <v>26</v>
      </c>
      <c r="C4087" s="33">
        <v>1197831</v>
      </c>
      <c r="D4087" s="5">
        <v>44319</v>
      </c>
      <c r="E4087" s="4" t="s">
        <v>15</v>
      </c>
      <c r="F4087" s="4" t="s">
        <v>125</v>
      </c>
      <c r="G4087" s="4" t="s">
        <v>126</v>
      </c>
      <c r="H4087" s="6" t="s">
        <v>21</v>
      </c>
      <c r="I4087" s="7">
        <v>32</v>
      </c>
      <c r="J4087" s="8">
        <v>74</v>
      </c>
      <c r="K4087" s="9">
        <v>2368</v>
      </c>
      <c r="L4087" s="9">
        <v>781.43999999999994</v>
      </c>
      <c r="M4087" s="10">
        <v>0.32999999999999996</v>
      </c>
      <c r="N4087" s="4" t="s">
        <v>24</v>
      </c>
      <c r="O4087" s="4" t="str">
        <f>TEXT(Table1[[#This Row],[Invoice Date]],"yyyy")</f>
        <v>2021</v>
      </c>
      <c r="P4087" s="4" t="str">
        <f>TEXT(Table1[[#This Row],[Invoice Date]],"mmm")</f>
        <v>May</v>
      </c>
      <c r="Q4087" s="27">
        <f>WEEKNUM(Table1[[#This Row],[Invoice Date]]) + IF(YEAR(Table1[[#This Row],[Invoice Date]])=2021, 52, 0)</f>
        <v>71</v>
      </c>
    </row>
    <row r="4088" spans="2:17" ht="14.25" customHeight="1" x14ac:dyDescent="0.3">
      <c r="B4088" s="4" t="s">
        <v>26</v>
      </c>
      <c r="C4088" s="33">
        <v>1197831</v>
      </c>
      <c r="D4088" s="5">
        <v>44319</v>
      </c>
      <c r="E4088" s="4" t="s">
        <v>15</v>
      </c>
      <c r="F4088" s="4" t="s">
        <v>125</v>
      </c>
      <c r="G4088" s="4" t="s">
        <v>126</v>
      </c>
      <c r="H4088" s="6" t="s">
        <v>20</v>
      </c>
      <c r="I4088" s="7">
        <v>32</v>
      </c>
      <c r="J4088" s="8">
        <v>83</v>
      </c>
      <c r="K4088" s="9">
        <v>2656</v>
      </c>
      <c r="L4088" s="9">
        <v>903.04</v>
      </c>
      <c r="M4088" s="10">
        <v>0.33999999999999997</v>
      </c>
      <c r="N4088" s="4" t="s">
        <v>24</v>
      </c>
      <c r="O4088" s="4" t="str">
        <f>TEXT(Table1[[#This Row],[Invoice Date]],"yyyy")</f>
        <v>2021</v>
      </c>
      <c r="P4088" s="4" t="str">
        <f>TEXT(Table1[[#This Row],[Invoice Date]],"mmm")</f>
        <v>May</v>
      </c>
      <c r="Q4088" s="27">
        <f>WEEKNUM(Table1[[#This Row],[Invoice Date]]) + IF(YEAR(Table1[[#This Row],[Invoice Date]])=2021, 52, 0)</f>
        <v>71</v>
      </c>
    </row>
    <row r="4089" spans="2:17" ht="14.25" customHeight="1" x14ac:dyDescent="0.3">
      <c r="B4089" s="4" t="s">
        <v>26</v>
      </c>
      <c r="C4089" s="33">
        <v>1197831</v>
      </c>
      <c r="D4089" s="5">
        <v>44319</v>
      </c>
      <c r="E4089" s="4" t="s">
        <v>15</v>
      </c>
      <c r="F4089" s="4" t="s">
        <v>125</v>
      </c>
      <c r="G4089" s="4" t="s">
        <v>126</v>
      </c>
      <c r="H4089" s="6" t="s">
        <v>21</v>
      </c>
      <c r="I4089" s="7">
        <v>44</v>
      </c>
      <c r="J4089" s="8">
        <v>63</v>
      </c>
      <c r="K4089" s="9">
        <v>2772</v>
      </c>
      <c r="L4089" s="9">
        <v>1136.52</v>
      </c>
      <c r="M4089" s="10">
        <v>0.41</v>
      </c>
      <c r="N4089" s="4" t="s">
        <v>83</v>
      </c>
      <c r="O4089" s="4" t="str">
        <f>TEXT(Table1[[#This Row],[Invoice Date]],"yyyy")</f>
        <v>2021</v>
      </c>
      <c r="P4089" s="4" t="str">
        <f>TEXT(Table1[[#This Row],[Invoice Date]],"mmm")</f>
        <v>May</v>
      </c>
      <c r="Q4089" s="27">
        <f>WEEKNUM(Table1[[#This Row],[Invoice Date]]) + IF(YEAR(Table1[[#This Row],[Invoice Date]])=2021, 52, 0)</f>
        <v>71</v>
      </c>
    </row>
    <row r="4090" spans="2:17" ht="14.25" customHeight="1" x14ac:dyDescent="0.3">
      <c r="B4090" s="4" t="s">
        <v>26</v>
      </c>
      <c r="C4090" s="33">
        <v>1197831</v>
      </c>
      <c r="D4090" s="5">
        <v>44319</v>
      </c>
      <c r="E4090" s="4" t="s">
        <v>15</v>
      </c>
      <c r="F4090" s="4" t="s">
        <v>125</v>
      </c>
      <c r="G4090" s="4" t="s">
        <v>126</v>
      </c>
      <c r="H4090" s="6" t="s">
        <v>19</v>
      </c>
      <c r="I4090" s="7">
        <v>35</v>
      </c>
      <c r="J4090" s="8">
        <v>83</v>
      </c>
      <c r="K4090" s="9">
        <v>2905</v>
      </c>
      <c r="L4090" s="9">
        <v>1278.2</v>
      </c>
      <c r="M4090" s="10">
        <v>0.44</v>
      </c>
      <c r="N4090" s="4" t="s">
        <v>24</v>
      </c>
      <c r="O4090" s="4" t="str">
        <f>TEXT(Table1[[#This Row],[Invoice Date]],"yyyy")</f>
        <v>2021</v>
      </c>
      <c r="P4090" s="4" t="str">
        <f>TEXT(Table1[[#This Row],[Invoice Date]],"mmm")</f>
        <v>May</v>
      </c>
      <c r="Q4090" s="27">
        <f>WEEKNUM(Table1[[#This Row],[Invoice Date]]) + IF(YEAR(Table1[[#This Row],[Invoice Date]])=2021, 52, 0)</f>
        <v>71</v>
      </c>
    </row>
    <row r="4091" spans="2:17" ht="14.25" customHeight="1" x14ac:dyDescent="0.3">
      <c r="B4091" s="4" t="s">
        <v>26</v>
      </c>
      <c r="C4091" s="33">
        <v>1197831</v>
      </c>
      <c r="D4091" s="5">
        <v>44319</v>
      </c>
      <c r="E4091" s="4" t="s">
        <v>15</v>
      </c>
      <c r="F4091" s="4" t="s">
        <v>125</v>
      </c>
      <c r="G4091" s="4" t="s">
        <v>126</v>
      </c>
      <c r="H4091" s="6" t="s">
        <v>22</v>
      </c>
      <c r="I4091" s="7">
        <v>37</v>
      </c>
      <c r="J4091" s="8">
        <v>83</v>
      </c>
      <c r="K4091" s="9">
        <v>3071</v>
      </c>
      <c r="L4091" s="9">
        <v>1074.8499999999999</v>
      </c>
      <c r="M4091" s="10">
        <v>0.35</v>
      </c>
      <c r="N4091" s="4" t="s">
        <v>24</v>
      </c>
      <c r="O4091" s="4" t="str">
        <f>TEXT(Table1[[#This Row],[Invoice Date]],"yyyy")</f>
        <v>2021</v>
      </c>
      <c r="P4091" s="4" t="str">
        <f>TEXT(Table1[[#This Row],[Invoice Date]],"mmm")</f>
        <v>May</v>
      </c>
      <c r="Q4091" s="27">
        <f>WEEKNUM(Table1[[#This Row],[Invoice Date]]) + IF(YEAR(Table1[[#This Row],[Invoice Date]])=2021, 52, 0)</f>
        <v>71</v>
      </c>
    </row>
    <row r="4092" spans="2:17" ht="14.25" customHeight="1" x14ac:dyDescent="0.3">
      <c r="B4092" s="4" t="s">
        <v>26</v>
      </c>
      <c r="C4092" s="33">
        <v>1197831</v>
      </c>
      <c r="D4092" s="5">
        <v>44319</v>
      </c>
      <c r="E4092" s="4" t="s">
        <v>15</v>
      </c>
      <c r="F4092" s="4" t="s">
        <v>125</v>
      </c>
      <c r="G4092" s="4" t="s">
        <v>126</v>
      </c>
      <c r="H4092" s="6" t="s">
        <v>20</v>
      </c>
      <c r="I4092" s="7">
        <v>43</v>
      </c>
      <c r="J4092" s="8">
        <v>74</v>
      </c>
      <c r="K4092" s="9">
        <v>3182</v>
      </c>
      <c r="L4092" s="9">
        <v>1272.8000000000002</v>
      </c>
      <c r="M4092" s="10">
        <v>0.4</v>
      </c>
      <c r="N4092" s="4" t="s">
        <v>83</v>
      </c>
      <c r="O4092" s="4" t="str">
        <f>TEXT(Table1[[#This Row],[Invoice Date]],"yyyy")</f>
        <v>2021</v>
      </c>
      <c r="P4092" s="4" t="str">
        <f>TEXT(Table1[[#This Row],[Invoice Date]],"mmm")</f>
        <v>May</v>
      </c>
      <c r="Q4092" s="27">
        <f>WEEKNUM(Table1[[#This Row],[Invoice Date]]) + IF(YEAR(Table1[[#This Row],[Invoice Date]])=2021, 52, 0)</f>
        <v>71</v>
      </c>
    </row>
    <row r="4093" spans="2:17" ht="14.25" customHeight="1" x14ac:dyDescent="0.3">
      <c r="B4093" s="4" t="s">
        <v>26</v>
      </c>
      <c r="C4093" s="33">
        <v>1197831</v>
      </c>
      <c r="D4093" s="5">
        <v>44319</v>
      </c>
      <c r="E4093" s="4" t="s">
        <v>15</v>
      </c>
      <c r="F4093" s="4" t="s">
        <v>125</v>
      </c>
      <c r="G4093" s="4" t="s">
        <v>126</v>
      </c>
      <c r="H4093" s="6" t="s">
        <v>22</v>
      </c>
      <c r="I4093" s="7">
        <v>50</v>
      </c>
      <c r="J4093" s="8">
        <v>70</v>
      </c>
      <c r="K4093" s="9">
        <v>3500</v>
      </c>
      <c r="L4093" s="9">
        <v>1540</v>
      </c>
      <c r="M4093" s="10">
        <v>0.44</v>
      </c>
      <c r="N4093" s="4" t="s">
        <v>83</v>
      </c>
      <c r="O4093" s="4" t="str">
        <f>TEXT(Table1[[#This Row],[Invoice Date]],"yyyy")</f>
        <v>2021</v>
      </c>
      <c r="P4093" s="4" t="str">
        <f>TEXT(Table1[[#This Row],[Invoice Date]],"mmm")</f>
        <v>May</v>
      </c>
      <c r="Q4093" s="27">
        <f>WEEKNUM(Table1[[#This Row],[Invoice Date]]) + IF(YEAR(Table1[[#This Row],[Invoice Date]])=2021, 52, 0)</f>
        <v>71</v>
      </c>
    </row>
    <row r="4094" spans="2:17" ht="14.25" customHeight="1" x14ac:dyDescent="0.3">
      <c r="B4094" s="4" t="s">
        <v>26</v>
      </c>
      <c r="C4094" s="33">
        <v>1197831</v>
      </c>
      <c r="D4094" s="5">
        <v>44319</v>
      </c>
      <c r="E4094" s="4" t="s">
        <v>15</v>
      </c>
      <c r="F4094" s="4" t="s">
        <v>125</v>
      </c>
      <c r="G4094" s="4" t="s">
        <v>126</v>
      </c>
      <c r="H4094" s="6" t="s">
        <v>19</v>
      </c>
      <c r="I4094" s="7">
        <v>48</v>
      </c>
      <c r="J4094" s="8">
        <v>73</v>
      </c>
      <c r="K4094" s="9">
        <v>3504</v>
      </c>
      <c r="L4094" s="9">
        <v>1857.1200000000001</v>
      </c>
      <c r="M4094" s="10">
        <v>0.53</v>
      </c>
      <c r="N4094" s="4" t="s">
        <v>83</v>
      </c>
      <c r="O4094" s="4" t="str">
        <f>TEXT(Table1[[#This Row],[Invoice Date]],"yyyy")</f>
        <v>2021</v>
      </c>
      <c r="P4094" s="4" t="str">
        <f>TEXT(Table1[[#This Row],[Invoice Date]],"mmm")</f>
        <v>May</v>
      </c>
      <c r="Q4094" s="27">
        <f>WEEKNUM(Table1[[#This Row],[Invoice Date]]) + IF(YEAR(Table1[[#This Row],[Invoice Date]])=2021, 52, 0)</f>
        <v>71</v>
      </c>
    </row>
    <row r="4095" spans="2:17" ht="14.25" customHeight="1" x14ac:dyDescent="0.3">
      <c r="B4095" s="4" t="s">
        <v>26</v>
      </c>
      <c r="C4095" s="33">
        <v>1197831</v>
      </c>
      <c r="D4095" s="5">
        <v>44319</v>
      </c>
      <c r="E4095" s="4" t="s">
        <v>15</v>
      </c>
      <c r="F4095" s="4" t="s">
        <v>125</v>
      </c>
      <c r="G4095" s="4" t="s">
        <v>126</v>
      </c>
      <c r="H4095" s="6" t="s">
        <v>23</v>
      </c>
      <c r="I4095" s="7">
        <v>41</v>
      </c>
      <c r="J4095" s="8">
        <v>128</v>
      </c>
      <c r="K4095" s="9">
        <v>5248</v>
      </c>
      <c r="L4095" s="9">
        <v>2204.16</v>
      </c>
      <c r="M4095" s="10">
        <v>0.42</v>
      </c>
      <c r="N4095" s="4" t="s">
        <v>24</v>
      </c>
      <c r="O4095" s="4" t="str">
        <f>TEXT(Table1[[#This Row],[Invoice Date]],"yyyy")</f>
        <v>2021</v>
      </c>
      <c r="P4095" s="4" t="str">
        <f>TEXT(Table1[[#This Row],[Invoice Date]],"mmm")</f>
        <v>May</v>
      </c>
      <c r="Q4095" s="27">
        <f>WEEKNUM(Table1[[#This Row],[Invoice Date]]) + IF(YEAR(Table1[[#This Row],[Invoice Date]])=2021, 52, 0)</f>
        <v>71</v>
      </c>
    </row>
    <row r="4096" spans="2:17" ht="14.25" customHeight="1" x14ac:dyDescent="0.3">
      <c r="B4096" s="4" t="s">
        <v>26</v>
      </c>
      <c r="C4096" s="33">
        <v>1197831</v>
      </c>
      <c r="D4096" s="5">
        <v>44319</v>
      </c>
      <c r="E4096" s="4" t="s">
        <v>27</v>
      </c>
      <c r="F4096" s="4" t="s">
        <v>55</v>
      </c>
      <c r="G4096" s="4" t="s">
        <v>56</v>
      </c>
      <c r="H4096" s="6" t="s">
        <v>17</v>
      </c>
      <c r="I4096" s="7">
        <v>28</v>
      </c>
      <c r="J4096" s="8">
        <v>201</v>
      </c>
      <c r="K4096" s="9">
        <v>5628</v>
      </c>
      <c r="L4096" s="9">
        <v>2926.56</v>
      </c>
      <c r="M4096" s="10">
        <v>0.52</v>
      </c>
      <c r="N4096" s="4" t="s">
        <v>24</v>
      </c>
      <c r="O4096" s="4" t="str">
        <f>TEXT(Table1[[#This Row],[Invoice Date]],"yyyy")</f>
        <v>2021</v>
      </c>
      <c r="P4096" s="4" t="str">
        <f>TEXT(Table1[[#This Row],[Invoice Date]],"mmm")</f>
        <v>May</v>
      </c>
      <c r="Q4096" s="27">
        <f>WEEKNUM(Table1[[#This Row],[Invoice Date]]) + IF(YEAR(Table1[[#This Row],[Invoice Date]])=2021, 52, 0)</f>
        <v>71</v>
      </c>
    </row>
    <row r="4097" spans="2:17" ht="14.25" customHeight="1" x14ac:dyDescent="0.3">
      <c r="B4097" s="4" t="s">
        <v>26</v>
      </c>
      <c r="C4097" s="33">
        <v>1197831</v>
      </c>
      <c r="D4097" s="5">
        <v>44319</v>
      </c>
      <c r="E4097" s="4" t="s">
        <v>27</v>
      </c>
      <c r="F4097" s="4" t="s">
        <v>55</v>
      </c>
      <c r="G4097" s="4" t="s">
        <v>56</v>
      </c>
      <c r="H4097" s="6" t="s">
        <v>17</v>
      </c>
      <c r="I4097" s="7">
        <v>33</v>
      </c>
      <c r="J4097" s="8">
        <v>173</v>
      </c>
      <c r="K4097" s="9">
        <v>5709</v>
      </c>
      <c r="L4097" s="9">
        <v>3254.1299999999997</v>
      </c>
      <c r="M4097" s="10">
        <v>0.56999999999999995</v>
      </c>
      <c r="N4097" s="4" t="s">
        <v>83</v>
      </c>
      <c r="O4097" s="4" t="str">
        <f>TEXT(Table1[[#This Row],[Invoice Date]],"yyyy")</f>
        <v>2021</v>
      </c>
      <c r="P4097" s="4" t="str">
        <f>TEXT(Table1[[#This Row],[Invoice Date]],"mmm")</f>
        <v>May</v>
      </c>
      <c r="Q4097" s="27">
        <f>WEEKNUM(Table1[[#This Row],[Invoice Date]]) + IF(YEAR(Table1[[#This Row],[Invoice Date]])=2021, 52, 0)</f>
        <v>71</v>
      </c>
    </row>
    <row r="4098" spans="2:17" ht="14.25" customHeight="1" x14ac:dyDescent="0.3">
      <c r="B4098" s="4" t="s">
        <v>26</v>
      </c>
      <c r="C4098" s="33">
        <v>1197831</v>
      </c>
      <c r="D4098" s="5">
        <v>44319</v>
      </c>
      <c r="E4098" s="4" t="s">
        <v>15</v>
      </c>
      <c r="F4098" s="4" t="s">
        <v>125</v>
      </c>
      <c r="G4098" s="4" t="s">
        <v>126</v>
      </c>
      <c r="H4098" s="6" t="s">
        <v>23</v>
      </c>
      <c r="I4098" s="7">
        <v>55</v>
      </c>
      <c r="J4098" s="8">
        <v>113</v>
      </c>
      <c r="K4098" s="9">
        <v>6215</v>
      </c>
      <c r="L4098" s="9">
        <v>3045.35</v>
      </c>
      <c r="M4098" s="10">
        <v>0.49</v>
      </c>
      <c r="N4098" s="4" t="s">
        <v>83</v>
      </c>
      <c r="O4098" s="4" t="str">
        <f>TEXT(Table1[[#This Row],[Invoice Date]],"yyyy")</f>
        <v>2021</v>
      </c>
      <c r="P4098" s="4" t="str">
        <f>TEXT(Table1[[#This Row],[Invoice Date]],"mmm")</f>
        <v>May</v>
      </c>
      <c r="Q4098" s="27">
        <f>WEEKNUM(Table1[[#This Row],[Invoice Date]]) + IF(YEAR(Table1[[#This Row],[Invoice Date]])=2021, 52, 0)</f>
        <v>71</v>
      </c>
    </row>
    <row r="4099" spans="2:17" ht="14.25" customHeight="1" x14ac:dyDescent="0.3">
      <c r="B4099" s="4" t="s">
        <v>26</v>
      </c>
      <c r="C4099" s="33">
        <v>1197831</v>
      </c>
      <c r="D4099" s="5">
        <v>44319</v>
      </c>
      <c r="E4099" s="4" t="s">
        <v>15</v>
      </c>
      <c r="F4099" s="4" t="s">
        <v>125</v>
      </c>
      <c r="G4099" s="4" t="s">
        <v>126</v>
      </c>
      <c r="H4099" s="6" t="s">
        <v>17</v>
      </c>
      <c r="I4099" s="7">
        <v>40</v>
      </c>
      <c r="J4099" s="8">
        <v>191</v>
      </c>
      <c r="K4099" s="9">
        <v>7640</v>
      </c>
      <c r="L4099" s="9">
        <v>3361.6</v>
      </c>
      <c r="M4099" s="10">
        <v>0.44</v>
      </c>
      <c r="N4099" s="4" t="s">
        <v>24</v>
      </c>
      <c r="O4099" s="4" t="str">
        <f>TEXT(Table1[[#This Row],[Invoice Date]],"yyyy")</f>
        <v>2021</v>
      </c>
      <c r="P4099" s="4" t="str">
        <f>TEXT(Table1[[#This Row],[Invoice Date]],"mmm")</f>
        <v>May</v>
      </c>
      <c r="Q4099" s="27">
        <f>WEEKNUM(Table1[[#This Row],[Invoice Date]]) + IF(YEAR(Table1[[#This Row],[Invoice Date]])=2021, 52, 0)</f>
        <v>71</v>
      </c>
    </row>
    <row r="4100" spans="2:17" ht="14.25" customHeight="1" x14ac:dyDescent="0.3">
      <c r="B4100" s="4" t="s">
        <v>26</v>
      </c>
      <c r="C4100" s="33">
        <v>1197831</v>
      </c>
      <c r="D4100" s="5">
        <v>44319</v>
      </c>
      <c r="E4100" s="4" t="s">
        <v>15</v>
      </c>
      <c r="F4100" s="4" t="s">
        <v>125</v>
      </c>
      <c r="G4100" s="4" t="s">
        <v>126</v>
      </c>
      <c r="H4100" s="6" t="s">
        <v>17</v>
      </c>
      <c r="I4100" s="7">
        <v>54</v>
      </c>
      <c r="J4100" s="8">
        <v>142</v>
      </c>
      <c r="K4100" s="9">
        <v>7668</v>
      </c>
      <c r="L4100" s="9">
        <v>3910.6800000000003</v>
      </c>
      <c r="M4100" s="10">
        <v>0.51</v>
      </c>
      <c r="N4100" s="4" t="s">
        <v>83</v>
      </c>
      <c r="O4100" s="4" t="str">
        <f>TEXT(Table1[[#This Row],[Invoice Date]],"yyyy")</f>
        <v>2021</v>
      </c>
      <c r="P4100" s="4" t="str">
        <f>TEXT(Table1[[#This Row],[Invoice Date]],"mmm")</f>
        <v>May</v>
      </c>
      <c r="Q4100" s="27">
        <f>WEEKNUM(Table1[[#This Row],[Invoice Date]]) + IF(YEAR(Table1[[#This Row],[Invoice Date]])=2021, 52, 0)</f>
        <v>71</v>
      </c>
    </row>
    <row r="4101" spans="2:17" ht="14.25" customHeight="1" x14ac:dyDescent="0.3">
      <c r="B4101" s="4" t="s">
        <v>34</v>
      </c>
      <c r="C4101" s="33">
        <v>1189833</v>
      </c>
      <c r="D4101" s="5">
        <v>44319</v>
      </c>
      <c r="E4101" s="4" t="s">
        <v>31</v>
      </c>
      <c r="F4101" s="4" t="s">
        <v>32</v>
      </c>
      <c r="G4101" s="4" t="s">
        <v>35</v>
      </c>
      <c r="H4101" s="6" t="s">
        <v>20</v>
      </c>
      <c r="I4101" s="7">
        <v>34</v>
      </c>
      <c r="J4101" s="8">
        <v>232</v>
      </c>
      <c r="K4101" s="9">
        <v>7888</v>
      </c>
      <c r="L4101" s="9">
        <v>3470.72</v>
      </c>
      <c r="M4101" s="10">
        <v>0.44</v>
      </c>
      <c r="N4101" s="4" t="s">
        <v>24</v>
      </c>
      <c r="O4101" s="4" t="str">
        <f>TEXT(Table1[[#This Row],[Invoice Date]],"yyyy")</f>
        <v>2021</v>
      </c>
      <c r="P4101" s="4" t="str">
        <f>TEXT(Table1[[#This Row],[Invoice Date]],"mmm")</f>
        <v>May</v>
      </c>
      <c r="Q4101" s="27">
        <f>WEEKNUM(Table1[[#This Row],[Invoice Date]]) + IF(YEAR(Table1[[#This Row],[Invoice Date]])=2021, 52, 0)</f>
        <v>71</v>
      </c>
    </row>
    <row r="4102" spans="2:17" ht="14.25" customHeight="1" x14ac:dyDescent="0.3">
      <c r="B4102" s="4" t="s">
        <v>34</v>
      </c>
      <c r="C4102" s="33">
        <v>1189833</v>
      </c>
      <c r="D4102" s="5">
        <v>44319</v>
      </c>
      <c r="E4102" s="4" t="s">
        <v>31</v>
      </c>
      <c r="F4102" s="4" t="s">
        <v>32</v>
      </c>
      <c r="G4102" s="4" t="s">
        <v>35</v>
      </c>
      <c r="H4102" s="6" t="s">
        <v>20</v>
      </c>
      <c r="I4102" s="7">
        <v>48</v>
      </c>
      <c r="J4102" s="8">
        <v>218</v>
      </c>
      <c r="K4102" s="9">
        <v>10464</v>
      </c>
      <c r="L4102" s="9">
        <v>5336.64</v>
      </c>
      <c r="M4102" s="10">
        <v>0.51</v>
      </c>
      <c r="N4102" s="4" t="s">
        <v>83</v>
      </c>
      <c r="O4102" s="4" t="str">
        <f>TEXT(Table1[[#This Row],[Invoice Date]],"yyyy")</f>
        <v>2021</v>
      </c>
      <c r="P4102" s="4" t="str">
        <f>TEXT(Table1[[#This Row],[Invoice Date]],"mmm")</f>
        <v>May</v>
      </c>
      <c r="Q4102" s="27">
        <f>WEEKNUM(Table1[[#This Row],[Invoice Date]]) + IF(YEAR(Table1[[#This Row],[Invoice Date]])=2021, 52, 0)</f>
        <v>71</v>
      </c>
    </row>
    <row r="4103" spans="2:17" ht="14.25" customHeight="1" x14ac:dyDescent="0.3">
      <c r="B4103" s="4" t="s">
        <v>26</v>
      </c>
      <c r="C4103" s="33">
        <v>1197831</v>
      </c>
      <c r="D4103" s="5">
        <v>44319</v>
      </c>
      <c r="E4103" s="4" t="s">
        <v>15</v>
      </c>
      <c r="F4103" s="4" t="s">
        <v>125</v>
      </c>
      <c r="G4103" s="4" t="s">
        <v>126</v>
      </c>
      <c r="H4103" s="6" t="s">
        <v>21</v>
      </c>
      <c r="I4103" s="7">
        <v>45</v>
      </c>
      <c r="J4103" s="8">
        <v>225</v>
      </c>
      <c r="K4103" s="9">
        <v>101250</v>
      </c>
      <c r="L4103" s="9">
        <v>30375</v>
      </c>
      <c r="M4103" s="10">
        <v>0.3</v>
      </c>
      <c r="N4103" s="4" t="s">
        <v>18</v>
      </c>
      <c r="O4103" s="4" t="str">
        <f>TEXT(Table1[[#This Row],[Invoice Date]],"yyyy")</f>
        <v>2021</v>
      </c>
      <c r="P4103" s="4" t="str">
        <f>TEXT(Table1[[#This Row],[Invoice Date]],"mmm")</f>
        <v>May</v>
      </c>
      <c r="Q4103" s="27">
        <f>WEEKNUM(Table1[[#This Row],[Invoice Date]]) + IF(YEAR(Table1[[#This Row],[Invoice Date]])=2021, 52, 0)</f>
        <v>71</v>
      </c>
    </row>
    <row r="4104" spans="2:17" ht="14.25" customHeight="1" x14ac:dyDescent="0.3">
      <c r="B4104" s="4" t="s">
        <v>26</v>
      </c>
      <c r="C4104" s="33">
        <v>1197831</v>
      </c>
      <c r="D4104" s="5">
        <v>44319</v>
      </c>
      <c r="E4104" s="4" t="s">
        <v>15</v>
      </c>
      <c r="F4104" s="4" t="s">
        <v>125</v>
      </c>
      <c r="G4104" s="4" t="s">
        <v>126</v>
      </c>
      <c r="H4104" s="6" t="s">
        <v>20</v>
      </c>
      <c r="I4104" s="7">
        <v>45</v>
      </c>
      <c r="J4104" s="8">
        <v>275</v>
      </c>
      <c r="K4104" s="9">
        <v>123750</v>
      </c>
      <c r="L4104" s="9">
        <v>37125</v>
      </c>
      <c r="M4104" s="10">
        <v>0.3</v>
      </c>
      <c r="N4104" s="4" t="s">
        <v>18</v>
      </c>
      <c r="O4104" s="4" t="str">
        <f>TEXT(Table1[[#This Row],[Invoice Date]],"yyyy")</f>
        <v>2021</v>
      </c>
      <c r="P4104" s="4" t="str">
        <f>TEXT(Table1[[#This Row],[Invoice Date]],"mmm")</f>
        <v>May</v>
      </c>
      <c r="Q4104" s="27">
        <f>WEEKNUM(Table1[[#This Row],[Invoice Date]]) + IF(YEAR(Table1[[#This Row],[Invoice Date]])=2021, 52, 0)</f>
        <v>71</v>
      </c>
    </row>
    <row r="4105" spans="2:17" ht="14.25" customHeight="1" x14ac:dyDescent="0.3">
      <c r="B4105" s="4" t="s">
        <v>26</v>
      </c>
      <c r="C4105" s="33">
        <v>1197831</v>
      </c>
      <c r="D4105" s="5">
        <v>44319</v>
      </c>
      <c r="E4105" s="4" t="s">
        <v>15</v>
      </c>
      <c r="F4105" s="4" t="s">
        <v>125</v>
      </c>
      <c r="G4105" s="4" t="s">
        <v>126</v>
      </c>
      <c r="H4105" s="6" t="s">
        <v>19</v>
      </c>
      <c r="I4105" s="7">
        <v>50</v>
      </c>
      <c r="J4105" s="8">
        <v>250</v>
      </c>
      <c r="K4105" s="9">
        <v>125000</v>
      </c>
      <c r="L4105" s="9">
        <v>50000</v>
      </c>
      <c r="M4105" s="10">
        <v>0.4</v>
      </c>
      <c r="N4105" s="4" t="s">
        <v>18</v>
      </c>
      <c r="O4105" s="4" t="str">
        <f>TEXT(Table1[[#This Row],[Invoice Date]],"yyyy")</f>
        <v>2021</v>
      </c>
      <c r="P4105" s="4" t="str">
        <f>TEXT(Table1[[#This Row],[Invoice Date]],"mmm")</f>
        <v>May</v>
      </c>
      <c r="Q4105" s="27">
        <f>WEEKNUM(Table1[[#This Row],[Invoice Date]]) + IF(YEAR(Table1[[#This Row],[Invoice Date]])=2021, 52, 0)</f>
        <v>71</v>
      </c>
    </row>
    <row r="4106" spans="2:17" ht="14.25" customHeight="1" x14ac:dyDescent="0.3">
      <c r="B4106" s="4" t="s">
        <v>26</v>
      </c>
      <c r="C4106" s="33">
        <v>1197831</v>
      </c>
      <c r="D4106" s="5">
        <v>44319</v>
      </c>
      <c r="E4106" s="4" t="s">
        <v>15</v>
      </c>
      <c r="F4106" s="4" t="s">
        <v>125</v>
      </c>
      <c r="G4106" s="4" t="s">
        <v>126</v>
      </c>
      <c r="H4106" s="6" t="s">
        <v>22</v>
      </c>
      <c r="I4106" s="7">
        <v>54.999999999999993</v>
      </c>
      <c r="J4106" s="8">
        <v>250</v>
      </c>
      <c r="K4106" s="9">
        <v>137499.99999999997</v>
      </c>
      <c r="L4106" s="9">
        <v>41249.999999999993</v>
      </c>
      <c r="M4106" s="10">
        <v>0.3</v>
      </c>
      <c r="N4106" s="4" t="s">
        <v>18</v>
      </c>
      <c r="O4106" s="4" t="str">
        <f>TEXT(Table1[[#This Row],[Invoice Date]],"yyyy")</f>
        <v>2021</v>
      </c>
      <c r="P4106" s="4" t="str">
        <f>TEXT(Table1[[#This Row],[Invoice Date]],"mmm")</f>
        <v>May</v>
      </c>
      <c r="Q4106" s="27">
        <f>WEEKNUM(Table1[[#This Row],[Invoice Date]]) + IF(YEAR(Table1[[#This Row],[Invoice Date]])=2021, 52, 0)</f>
        <v>71</v>
      </c>
    </row>
    <row r="4107" spans="2:17" ht="14.25" customHeight="1" x14ac:dyDescent="0.3">
      <c r="B4107" s="4" t="s">
        <v>26</v>
      </c>
      <c r="C4107" s="33">
        <v>1197831</v>
      </c>
      <c r="D4107" s="5">
        <v>44319</v>
      </c>
      <c r="E4107" s="4" t="s">
        <v>27</v>
      </c>
      <c r="F4107" s="4" t="s">
        <v>55</v>
      </c>
      <c r="G4107" s="4" t="s">
        <v>56</v>
      </c>
      <c r="H4107" s="6" t="s">
        <v>17</v>
      </c>
      <c r="I4107" s="7">
        <v>35</v>
      </c>
      <c r="J4107" s="8">
        <v>575</v>
      </c>
      <c r="K4107" s="9">
        <v>201250</v>
      </c>
      <c r="L4107" s="9">
        <v>90562.499999999985</v>
      </c>
      <c r="M4107" s="10">
        <v>0.44999999999999996</v>
      </c>
      <c r="N4107" s="4" t="s">
        <v>24</v>
      </c>
      <c r="O4107" s="4" t="str">
        <f>TEXT(Table1[[#This Row],[Invoice Date]],"yyyy")</f>
        <v>2021</v>
      </c>
      <c r="P4107" s="4" t="str">
        <f>TEXT(Table1[[#This Row],[Invoice Date]],"mmm")</f>
        <v>May</v>
      </c>
      <c r="Q4107" s="27">
        <f>WEEKNUM(Table1[[#This Row],[Invoice Date]]) + IF(YEAR(Table1[[#This Row],[Invoice Date]])=2021, 52, 0)</f>
        <v>71</v>
      </c>
    </row>
    <row r="4108" spans="2:17" ht="14.25" customHeight="1" x14ac:dyDescent="0.3">
      <c r="B4108" s="4" t="s">
        <v>26</v>
      </c>
      <c r="C4108" s="33">
        <v>1197831</v>
      </c>
      <c r="D4108" s="5">
        <v>44319</v>
      </c>
      <c r="E4108" s="4" t="s">
        <v>15</v>
      </c>
      <c r="F4108" s="4" t="s">
        <v>125</v>
      </c>
      <c r="G4108" s="4" t="s">
        <v>126</v>
      </c>
      <c r="H4108" s="6" t="s">
        <v>23</v>
      </c>
      <c r="I4108" s="7">
        <v>60</v>
      </c>
      <c r="J4108" s="8">
        <v>375</v>
      </c>
      <c r="K4108" s="9">
        <v>225000</v>
      </c>
      <c r="L4108" s="9">
        <v>78750</v>
      </c>
      <c r="M4108" s="10">
        <v>0.35</v>
      </c>
      <c r="N4108" s="4" t="s">
        <v>18</v>
      </c>
      <c r="O4108" s="4" t="str">
        <f>TEXT(Table1[[#This Row],[Invoice Date]],"yyyy")</f>
        <v>2021</v>
      </c>
      <c r="P4108" s="4" t="str">
        <f>TEXT(Table1[[#This Row],[Invoice Date]],"mmm")</f>
        <v>May</v>
      </c>
      <c r="Q4108" s="27">
        <f>WEEKNUM(Table1[[#This Row],[Invoice Date]]) + IF(YEAR(Table1[[#This Row],[Invoice Date]])=2021, 52, 0)</f>
        <v>71</v>
      </c>
    </row>
    <row r="4109" spans="2:17" ht="14.25" customHeight="1" x14ac:dyDescent="0.3">
      <c r="B4109" s="4" t="s">
        <v>26</v>
      </c>
      <c r="C4109" s="33">
        <v>1197831</v>
      </c>
      <c r="D4109" s="5">
        <v>44319</v>
      </c>
      <c r="E4109" s="4" t="s">
        <v>15</v>
      </c>
      <c r="F4109" s="4" t="s">
        <v>125</v>
      </c>
      <c r="G4109" s="4" t="s">
        <v>126</v>
      </c>
      <c r="H4109" s="6" t="s">
        <v>17</v>
      </c>
      <c r="I4109" s="7">
        <v>54.999999999999993</v>
      </c>
      <c r="J4109" s="8">
        <v>545</v>
      </c>
      <c r="K4109" s="9">
        <v>299749.99999999994</v>
      </c>
      <c r="L4109" s="9">
        <v>119899.99999999999</v>
      </c>
      <c r="M4109" s="10">
        <v>0.4</v>
      </c>
      <c r="N4109" s="4" t="s">
        <v>18</v>
      </c>
      <c r="O4109" s="4" t="str">
        <f>TEXT(Table1[[#This Row],[Invoice Date]],"yyyy")</f>
        <v>2021</v>
      </c>
      <c r="P4109" s="4" t="str">
        <f>TEXT(Table1[[#This Row],[Invoice Date]],"mmm")</f>
        <v>May</v>
      </c>
      <c r="Q4109" s="27">
        <f>WEEKNUM(Table1[[#This Row],[Invoice Date]]) + IF(YEAR(Table1[[#This Row],[Invoice Date]])=2021, 52, 0)</f>
        <v>71</v>
      </c>
    </row>
    <row r="4110" spans="2:17" ht="14.25" customHeight="1" x14ac:dyDescent="0.3">
      <c r="B4110" s="4" t="s">
        <v>34</v>
      </c>
      <c r="C4110" s="33">
        <v>1189833</v>
      </c>
      <c r="D4110" s="5">
        <v>44319</v>
      </c>
      <c r="E4110" s="4" t="s">
        <v>31</v>
      </c>
      <c r="F4110" s="4" t="s">
        <v>32</v>
      </c>
      <c r="G4110" s="4" t="s">
        <v>35</v>
      </c>
      <c r="H4110" s="6" t="s">
        <v>20</v>
      </c>
      <c r="I4110" s="7">
        <v>50</v>
      </c>
      <c r="J4110" s="8">
        <v>725</v>
      </c>
      <c r="K4110" s="9">
        <v>362500</v>
      </c>
      <c r="L4110" s="9">
        <v>145000</v>
      </c>
      <c r="M4110" s="10">
        <v>0.4</v>
      </c>
      <c r="N4110" s="4" t="s">
        <v>24</v>
      </c>
      <c r="O4110" s="4" t="str">
        <f>TEXT(Table1[[#This Row],[Invoice Date]],"yyyy")</f>
        <v>2021</v>
      </c>
      <c r="P4110" s="4" t="str">
        <f>TEXT(Table1[[#This Row],[Invoice Date]],"mmm")</f>
        <v>May</v>
      </c>
      <c r="Q4110" s="27">
        <f>WEEKNUM(Table1[[#This Row],[Invoice Date]]) + IF(YEAR(Table1[[#This Row],[Invoice Date]])=2021, 52, 0)</f>
        <v>71</v>
      </c>
    </row>
    <row r="4111" spans="2:17" ht="14.25" customHeight="1" x14ac:dyDescent="0.3">
      <c r="B4111" s="4" t="s">
        <v>30</v>
      </c>
      <c r="C4111" s="34">
        <v>1128299</v>
      </c>
      <c r="D4111" s="5">
        <v>44320</v>
      </c>
      <c r="E4111" s="4" t="s">
        <v>36</v>
      </c>
      <c r="F4111" s="4" t="s">
        <v>114</v>
      </c>
      <c r="G4111" s="4" t="s">
        <v>115</v>
      </c>
      <c r="H4111" s="6" t="s">
        <v>21</v>
      </c>
      <c r="I4111" s="7">
        <v>32</v>
      </c>
      <c r="J4111" s="8">
        <v>38</v>
      </c>
      <c r="K4111" s="9">
        <v>1216</v>
      </c>
      <c r="L4111" s="9">
        <v>535.04</v>
      </c>
      <c r="M4111" s="10">
        <v>0.44</v>
      </c>
      <c r="N4111" s="4" t="s">
        <v>83</v>
      </c>
      <c r="O4111" s="4" t="str">
        <f>TEXT(Table1[[#This Row],[Invoice Date]],"yyyy")</f>
        <v>2021</v>
      </c>
      <c r="P4111" s="4" t="str">
        <f>TEXT(Table1[[#This Row],[Invoice Date]],"mmm")</f>
        <v>May</v>
      </c>
      <c r="Q4111" s="27">
        <f>WEEKNUM(Table1[[#This Row],[Invoice Date]]) + IF(YEAR(Table1[[#This Row],[Invoice Date]])=2021, 52, 0)</f>
        <v>71</v>
      </c>
    </row>
    <row r="4112" spans="2:17" ht="14.25" customHeight="1" x14ac:dyDescent="0.3">
      <c r="B4112" s="4" t="s">
        <v>30</v>
      </c>
      <c r="C4112" s="34">
        <v>1128299</v>
      </c>
      <c r="D4112" s="5">
        <v>44320</v>
      </c>
      <c r="E4112" s="4" t="s">
        <v>36</v>
      </c>
      <c r="F4112" s="4" t="s">
        <v>114</v>
      </c>
      <c r="G4112" s="4" t="s">
        <v>115</v>
      </c>
      <c r="H4112" s="6" t="s">
        <v>20</v>
      </c>
      <c r="I4112" s="7">
        <v>33</v>
      </c>
      <c r="J4112" s="8">
        <v>49</v>
      </c>
      <c r="K4112" s="9">
        <v>1617</v>
      </c>
      <c r="L4112" s="9">
        <v>727.65</v>
      </c>
      <c r="M4112" s="10">
        <v>0.44999999999999996</v>
      </c>
      <c r="N4112" s="4" t="s">
        <v>83</v>
      </c>
      <c r="O4112" s="4" t="str">
        <f>TEXT(Table1[[#This Row],[Invoice Date]],"yyyy")</f>
        <v>2021</v>
      </c>
      <c r="P4112" s="4" t="str">
        <f>TEXT(Table1[[#This Row],[Invoice Date]],"mmm")</f>
        <v>May</v>
      </c>
      <c r="Q4112" s="27">
        <f>WEEKNUM(Table1[[#This Row],[Invoice Date]]) + IF(YEAR(Table1[[#This Row],[Invoice Date]])=2021, 52, 0)</f>
        <v>71</v>
      </c>
    </row>
    <row r="4113" spans="2:17" ht="14.25" customHeight="1" x14ac:dyDescent="0.3">
      <c r="B4113" s="4" t="s">
        <v>30</v>
      </c>
      <c r="C4113" s="34">
        <v>1128299</v>
      </c>
      <c r="D4113" s="5">
        <v>44320</v>
      </c>
      <c r="E4113" s="4" t="s">
        <v>36</v>
      </c>
      <c r="F4113" s="4" t="s">
        <v>114</v>
      </c>
      <c r="G4113" s="4" t="s">
        <v>115</v>
      </c>
      <c r="H4113" s="6" t="s">
        <v>19</v>
      </c>
      <c r="I4113" s="7">
        <v>39</v>
      </c>
      <c r="J4113" s="8">
        <v>50</v>
      </c>
      <c r="K4113" s="9">
        <v>1950</v>
      </c>
      <c r="L4113" s="9">
        <v>955.5</v>
      </c>
      <c r="M4113" s="10">
        <v>0.49</v>
      </c>
      <c r="N4113" s="4" t="s">
        <v>83</v>
      </c>
      <c r="O4113" s="4" t="str">
        <f>TEXT(Table1[[#This Row],[Invoice Date]],"yyyy")</f>
        <v>2021</v>
      </c>
      <c r="P4113" s="4" t="str">
        <f>TEXT(Table1[[#This Row],[Invoice Date]],"mmm")</f>
        <v>May</v>
      </c>
      <c r="Q4113" s="27">
        <f>WEEKNUM(Table1[[#This Row],[Invoice Date]]) + IF(YEAR(Table1[[#This Row],[Invoice Date]])=2021, 52, 0)</f>
        <v>71</v>
      </c>
    </row>
    <row r="4114" spans="2:17" ht="14.25" customHeight="1" x14ac:dyDescent="0.3">
      <c r="B4114" s="4" t="s">
        <v>30</v>
      </c>
      <c r="C4114" s="34">
        <v>1128299</v>
      </c>
      <c r="D4114" s="5">
        <v>44320</v>
      </c>
      <c r="E4114" s="4" t="s">
        <v>36</v>
      </c>
      <c r="F4114" s="4" t="s">
        <v>114</v>
      </c>
      <c r="G4114" s="4" t="s">
        <v>115</v>
      </c>
      <c r="H4114" s="6" t="s">
        <v>22</v>
      </c>
      <c r="I4114" s="7">
        <v>44</v>
      </c>
      <c r="J4114" s="8">
        <v>53</v>
      </c>
      <c r="K4114" s="9">
        <v>2332</v>
      </c>
      <c r="L4114" s="9">
        <v>1422.52</v>
      </c>
      <c r="M4114" s="10">
        <v>0.61</v>
      </c>
      <c r="N4114" s="4" t="s">
        <v>83</v>
      </c>
      <c r="O4114" s="4" t="str">
        <f>TEXT(Table1[[#This Row],[Invoice Date]],"yyyy")</f>
        <v>2021</v>
      </c>
      <c r="P4114" s="4" t="str">
        <f>TEXT(Table1[[#This Row],[Invoice Date]],"mmm")</f>
        <v>May</v>
      </c>
      <c r="Q4114" s="27">
        <f>WEEKNUM(Table1[[#This Row],[Invoice Date]]) + IF(YEAR(Table1[[#This Row],[Invoice Date]])=2021, 52, 0)</f>
        <v>71</v>
      </c>
    </row>
    <row r="4115" spans="2:17" ht="14.25" customHeight="1" x14ac:dyDescent="0.3">
      <c r="B4115" s="4" t="s">
        <v>30</v>
      </c>
      <c r="C4115" s="34">
        <v>1128299</v>
      </c>
      <c r="D4115" s="5">
        <v>44320</v>
      </c>
      <c r="E4115" s="4" t="s">
        <v>36</v>
      </c>
      <c r="F4115" s="4" t="s">
        <v>114</v>
      </c>
      <c r="G4115" s="4" t="s">
        <v>115</v>
      </c>
      <c r="H4115" s="6" t="s">
        <v>23</v>
      </c>
      <c r="I4115" s="7">
        <v>47</v>
      </c>
      <c r="J4115" s="8">
        <v>90</v>
      </c>
      <c r="K4115" s="9">
        <v>4230</v>
      </c>
      <c r="L4115" s="9">
        <v>2157.3000000000002</v>
      </c>
      <c r="M4115" s="10">
        <v>0.51</v>
      </c>
      <c r="N4115" s="4" t="s">
        <v>83</v>
      </c>
      <c r="O4115" s="4" t="str">
        <f>TEXT(Table1[[#This Row],[Invoice Date]],"yyyy")</f>
        <v>2021</v>
      </c>
      <c r="P4115" s="4" t="str">
        <f>TEXT(Table1[[#This Row],[Invoice Date]],"mmm")</f>
        <v>May</v>
      </c>
      <c r="Q4115" s="27">
        <f>WEEKNUM(Table1[[#This Row],[Invoice Date]]) + IF(YEAR(Table1[[#This Row],[Invoice Date]])=2021, 52, 0)</f>
        <v>71</v>
      </c>
    </row>
    <row r="4116" spans="2:17" ht="14.25" customHeight="1" x14ac:dyDescent="0.3">
      <c r="B4116" s="4" t="s">
        <v>26</v>
      </c>
      <c r="C4116" s="33">
        <v>1197831</v>
      </c>
      <c r="D4116" s="5">
        <v>44320</v>
      </c>
      <c r="E4116" s="4" t="s">
        <v>27</v>
      </c>
      <c r="F4116" s="4" t="s">
        <v>55</v>
      </c>
      <c r="G4116" s="4" t="s">
        <v>56</v>
      </c>
      <c r="H4116" s="6" t="s">
        <v>19</v>
      </c>
      <c r="I4116" s="7">
        <v>25</v>
      </c>
      <c r="J4116" s="8">
        <v>178</v>
      </c>
      <c r="K4116" s="9">
        <v>4450</v>
      </c>
      <c r="L4116" s="9">
        <v>2136</v>
      </c>
      <c r="M4116" s="10">
        <v>0.48</v>
      </c>
      <c r="N4116" s="4" t="s">
        <v>24</v>
      </c>
      <c r="O4116" s="4" t="str">
        <f>TEXT(Table1[[#This Row],[Invoice Date]],"yyyy")</f>
        <v>2021</v>
      </c>
      <c r="P4116" s="4" t="str">
        <f>TEXT(Table1[[#This Row],[Invoice Date]],"mmm")</f>
        <v>May</v>
      </c>
      <c r="Q4116" s="27">
        <f>WEEKNUM(Table1[[#This Row],[Invoice Date]]) + IF(YEAR(Table1[[#This Row],[Invoice Date]])=2021, 52, 0)</f>
        <v>71</v>
      </c>
    </row>
    <row r="4117" spans="2:17" ht="14.25" customHeight="1" x14ac:dyDescent="0.3">
      <c r="B4117" s="4" t="s">
        <v>26</v>
      </c>
      <c r="C4117" s="33">
        <v>1197831</v>
      </c>
      <c r="D4117" s="5">
        <v>44320</v>
      </c>
      <c r="E4117" s="4" t="s">
        <v>27</v>
      </c>
      <c r="F4117" s="4" t="s">
        <v>55</v>
      </c>
      <c r="G4117" s="4" t="s">
        <v>56</v>
      </c>
      <c r="H4117" s="6" t="s">
        <v>19</v>
      </c>
      <c r="I4117" s="7">
        <v>32</v>
      </c>
      <c r="J4117" s="8">
        <v>150</v>
      </c>
      <c r="K4117" s="9">
        <v>4800</v>
      </c>
      <c r="L4117" s="9">
        <v>2880</v>
      </c>
      <c r="M4117" s="10">
        <v>0.6</v>
      </c>
      <c r="N4117" s="4" t="s">
        <v>83</v>
      </c>
      <c r="O4117" s="4" t="str">
        <f>TEXT(Table1[[#This Row],[Invoice Date]],"yyyy")</f>
        <v>2021</v>
      </c>
      <c r="P4117" s="4" t="str">
        <f>TEXT(Table1[[#This Row],[Invoice Date]],"mmm")</f>
        <v>May</v>
      </c>
      <c r="Q4117" s="27">
        <f>WEEKNUM(Table1[[#This Row],[Invoice Date]]) + IF(YEAR(Table1[[#This Row],[Invoice Date]])=2021, 52, 0)</f>
        <v>71</v>
      </c>
    </row>
    <row r="4118" spans="2:17" ht="14.25" customHeight="1" x14ac:dyDescent="0.3">
      <c r="B4118" s="4" t="s">
        <v>30</v>
      </c>
      <c r="C4118" s="34">
        <v>1128299</v>
      </c>
      <c r="D4118" s="5">
        <v>44320</v>
      </c>
      <c r="E4118" s="4" t="s">
        <v>36</v>
      </c>
      <c r="F4118" s="4" t="s">
        <v>114</v>
      </c>
      <c r="G4118" s="4" t="s">
        <v>115</v>
      </c>
      <c r="H4118" s="6" t="s">
        <v>17</v>
      </c>
      <c r="I4118" s="7">
        <v>58</v>
      </c>
      <c r="J4118" s="8">
        <v>134</v>
      </c>
      <c r="K4118" s="9">
        <v>7772</v>
      </c>
      <c r="L4118" s="9">
        <v>3186.52</v>
      </c>
      <c r="M4118" s="10">
        <v>0.41</v>
      </c>
      <c r="N4118" s="4" t="s">
        <v>83</v>
      </c>
      <c r="O4118" s="4" t="str">
        <f>TEXT(Table1[[#This Row],[Invoice Date]],"yyyy")</f>
        <v>2021</v>
      </c>
      <c r="P4118" s="4" t="str">
        <f>TEXT(Table1[[#This Row],[Invoice Date]],"mmm")</f>
        <v>May</v>
      </c>
      <c r="Q4118" s="27">
        <f>WEEKNUM(Table1[[#This Row],[Invoice Date]]) + IF(YEAR(Table1[[#This Row],[Invoice Date]])=2021, 52, 0)</f>
        <v>71</v>
      </c>
    </row>
    <row r="4119" spans="2:17" ht="14.25" customHeight="1" x14ac:dyDescent="0.3">
      <c r="B4119" s="4" t="s">
        <v>34</v>
      </c>
      <c r="C4119" s="33">
        <v>1189833</v>
      </c>
      <c r="D4119" s="5">
        <v>44320</v>
      </c>
      <c r="E4119" s="4" t="s">
        <v>31</v>
      </c>
      <c r="F4119" s="4" t="s">
        <v>32</v>
      </c>
      <c r="G4119" s="4" t="s">
        <v>35</v>
      </c>
      <c r="H4119" s="6" t="s">
        <v>21</v>
      </c>
      <c r="I4119" s="7">
        <v>47</v>
      </c>
      <c r="J4119" s="8">
        <v>169</v>
      </c>
      <c r="K4119" s="9">
        <v>7943</v>
      </c>
      <c r="L4119" s="9">
        <v>3812.64</v>
      </c>
      <c r="M4119" s="10">
        <v>0.48</v>
      </c>
      <c r="N4119" s="4" t="s">
        <v>83</v>
      </c>
      <c r="O4119" s="4" t="str">
        <f>TEXT(Table1[[#This Row],[Invoice Date]],"yyyy")</f>
        <v>2021</v>
      </c>
      <c r="P4119" s="4" t="str">
        <f>TEXT(Table1[[#This Row],[Invoice Date]],"mmm")</f>
        <v>May</v>
      </c>
      <c r="Q4119" s="27">
        <f>WEEKNUM(Table1[[#This Row],[Invoice Date]]) + IF(YEAR(Table1[[#This Row],[Invoice Date]])=2021, 52, 0)</f>
        <v>71</v>
      </c>
    </row>
    <row r="4120" spans="2:17" ht="14.25" customHeight="1" x14ac:dyDescent="0.3">
      <c r="B4120" s="4" t="s">
        <v>34</v>
      </c>
      <c r="C4120" s="33">
        <v>1189833</v>
      </c>
      <c r="D4120" s="5">
        <v>44320</v>
      </c>
      <c r="E4120" s="4" t="s">
        <v>31</v>
      </c>
      <c r="F4120" s="4" t="s">
        <v>32</v>
      </c>
      <c r="G4120" s="4" t="s">
        <v>35</v>
      </c>
      <c r="H4120" s="6" t="s">
        <v>21</v>
      </c>
      <c r="I4120" s="7">
        <v>36</v>
      </c>
      <c r="J4120" s="8">
        <v>223</v>
      </c>
      <c r="K4120" s="9">
        <v>8028</v>
      </c>
      <c r="L4120" s="9">
        <v>3050.64</v>
      </c>
      <c r="M4120" s="10">
        <v>0.38</v>
      </c>
      <c r="N4120" s="4" t="s">
        <v>24</v>
      </c>
      <c r="O4120" s="4" t="str">
        <f>TEXT(Table1[[#This Row],[Invoice Date]],"yyyy")</f>
        <v>2021</v>
      </c>
      <c r="P4120" s="4" t="str">
        <f>TEXT(Table1[[#This Row],[Invoice Date]],"mmm")</f>
        <v>May</v>
      </c>
      <c r="Q4120" s="27">
        <f>WEEKNUM(Table1[[#This Row],[Invoice Date]]) + IF(YEAR(Table1[[#This Row],[Invoice Date]])=2021, 52, 0)</f>
        <v>71</v>
      </c>
    </row>
    <row r="4121" spans="2:17" ht="14.25" customHeight="1" x14ac:dyDescent="0.3">
      <c r="B4121" s="4" t="s">
        <v>30</v>
      </c>
      <c r="C4121" s="34">
        <v>1128299</v>
      </c>
      <c r="D4121" s="5">
        <v>44320</v>
      </c>
      <c r="E4121" s="4" t="s">
        <v>36</v>
      </c>
      <c r="F4121" s="4" t="s">
        <v>114</v>
      </c>
      <c r="G4121" s="4" t="s">
        <v>115</v>
      </c>
      <c r="H4121" s="6" t="s">
        <v>21</v>
      </c>
      <c r="I4121" s="7">
        <v>35</v>
      </c>
      <c r="J4121" s="8">
        <v>150</v>
      </c>
      <c r="K4121" s="9">
        <v>52500</v>
      </c>
      <c r="L4121" s="9">
        <v>15750</v>
      </c>
      <c r="M4121" s="10">
        <v>0.3</v>
      </c>
      <c r="N4121" s="4" t="s">
        <v>18</v>
      </c>
      <c r="O4121" s="4" t="str">
        <f>TEXT(Table1[[#This Row],[Invoice Date]],"yyyy")</f>
        <v>2021</v>
      </c>
      <c r="P4121" s="4" t="str">
        <f>TEXT(Table1[[#This Row],[Invoice Date]],"mmm")</f>
        <v>May</v>
      </c>
      <c r="Q4121" s="27">
        <f>WEEKNUM(Table1[[#This Row],[Invoice Date]]) + IF(YEAR(Table1[[#This Row],[Invoice Date]])=2021, 52, 0)</f>
        <v>71</v>
      </c>
    </row>
    <row r="4122" spans="2:17" ht="14.25" customHeight="1" x14ac:dyDescent="0.3">
      <c r="B4122" s="4" t="s">
        <v>30</v>
      </c>
      <c r="C4122" s="34">
        <v>1128299</v>
      </c>
      <c r="D4122" s="5">
        <v>44320</v>
      </c>
      <c r="E4122" s="4" t="s">
        <v>36</v>
      </c>
      <c r="F4122" s="4" t="s">
        <v>114</v>
      </c>
      <c r="G4122" s="4" t="s">
        <v>115</v>
      </c>
      <c r="H4122" s="6" t="s">
        <v>20</v>
      </c>
      <c r="I4122" s="7">
        <v>35</v>
      </c>
      <c r="J4122" s="8">
        <v>175</v>
      </c>
      <c r="K4122" s="9">
        <v>61250</v>
      </c>
      <c r="L4122" s="9">
        <v>18375</v>
      </c>
      <c r="M4122" s="10">
        <v>0.3</v>
      </c>
      <c r="N4122" s="4" t="s">
        <v>18</v>
      </c>
      <c r="O4122" s="4" t="str">
        <f>TEXT(Table1[[#This Row],[Invoice Date]],"yyyy")</f>
        <v>2021</v>
      </c>
      <c r="P4122" s="4" t="str">
        <f>TEXT(Table1[[#This Row],[Invoice Date]],"mmm")</f>
        <v>May</v>
      </c>
      <c r="Q4122" s="27">
        <f>WEEKNUM(Table1[[#This Row],[Invoice Date]]) + IF(YEAR(Table1[[#This Row],[Invoice Date]])=2021, 52, 0)</f>
        <v>71</v>
      </c>
    </row>
    <row r="4123" spans="2:17" ht="14.25" customHeight="1" x14ac:dyDescent="0.3">
      <c r="B4123" s="4" t="s">
        <v>30</v>
      </c>
      <c r="C4123" s="34">
        <v>1128299</v>
      </c>
      <c r="D4123" s="5">
        <v>44320</v>
      </c>
      <c r="E4123" s="4" t="s">
        <v>36</v>
      </c>
      <c r="F4123" s="4" t="s">
        <v>114</v>
      </c>
      <c r="G4123" s="4" t="s">
        <v>115</v>
      </c>
      <c r="H4123" s="6" t="s">
        <v>22</v>
      </c>
      <c r="I4123" s="7">
        <v>44.999999999999993</v>
      </c>
      <c r="J4123" s="8">
        <v>175</v>
      </c>
      <c r="K4123" s="9">
        <v>78749.999999999985</v>
      </c>
      <c r="L4123" s="9">
        <v>39374.999999999993</v>
      </c>
      <c r="M4123" s="10">
        <v>0.5</v>
      </c>
      <c r="N4123" s="4" t="s">
        <v>18</v>
      </c>
      <c r="O4123" s="4" t="str">
        <f>TEXT(Table1[[#This Row],[Invoice Date]],"yyyy")</f>
        <v>2021</v>
      </c>
      <c r="P4123" s="4" t="str">
        <f>TEXT(Table1[[#This Row],[Invoice Date]],"mmm")</f>
        <v>May</v>
      </c>
      <c r="Q4123" s="27">
        <f>WEEKNUM(Table1[[#This Row],[Invoice Date]]) + IF(YEAR(Table1[[#This Row],[Invoice Date]])=2021, 52, 0)</f>
        <v>71</v>
      </c>
    </row>
    <row r="4124" spans="2:17" ht="14.25" customHeight="1" x14ac:dyDescent="0.3">
      <c r="B4124" s="4" t="s">
        <v>30</v>
      </c>
      <c r="C4124" s="34">
        <v>1128299</v>
      </c>
      <c r="D4124" s="5">
        <v>44320</v>
      </c>
      <c r="E4124" s="4" t="s">
        <v>36</v>
      </c>
      <c r="F4124" s="4" t="s">
        <v>114</v>
      </c>
      <c r="G4124" s="4" t="s">
        <v>115</v>
      </c>
      <c r="H4124" s="6" t="s">
        <v>19</v>
      </c>
      <c r="I4124" s="7">
        <v>40</v>
      </c>
      <c r="J4124" s="8">
        <v>200</v>
      </c>
      <c r="K4124" s="9">
        <v>80000</v>
      </c>
      <c r="L4124" s="9">
        <v>28000</v>
      </c>
      <c r="M4124" s="10">
        <v>0.35</v>
      </c>
      <c r="N4124" s="4" t="s">
        <v>18</v>
      </c>
      <c r="O4124" s="4" t="str">
        <f>TEXT(Table1[[#This Row],[Invoice Date]],"yyyy")</f>
        <v>2021</v>
      </c>
      <c r="P4124" s="4" t="str">
        <f>TEXT(Table1[[#This Row],[Invoice Date]],"mmm")</f>
        <v>May</v>
      </c>
      <c r="Q4124" s="27">
        <f>WEEKNUM(Table1[[#This Row],[Invoice Date]]) + IF(YEAR(Table1[[#This Row],[Invoice Date]])=2021, 52, 0)</f>
        <v>71</v>
      </c>
    </row>
    <row r="4125" spans="2:17" ht="14.25" customHeight="1" x14ac:dyDescent="0.3">
      <c r="B4125" s="4" t="s">
        <v>30</v>
      </c>
      <c r="C4125" s="34">
        <v>1128299</v>
      </c>
      <c r="D4125" s="5">
        <v>44320</v>
      </c>
      <c r="E4125" s="4" t="s">
        <v>36</v>
      </c>
      <c r="F4125" s="4" t="s">
        <v>114</v>
      </c>
      <c r="G4125" s="4" t="s">
        <v>115</v>
      </c>
      <c r="H4125" s="6" t="s">
        <v>23</v>
      </c>
      <c r="I4125" s="7">
        <v>49.999999999999993</v>
      </c>
      <c r="J4125" s="8">
        <v>300</v>
      </c>
      <c r="K4125" s="9">
        <v>149999.99999999997</v>
      </c>
      <c r="L4125" s="9">
        <v>59999.999999999993</v>
      </c>
      <c r="M4125" s="10">
        <v>0.4</v>
      </c>
      <c r="N4125" s="4" t="s">
        <v>18</v>
      </c>
      <c r="O4125" s="4" t="str">
        <f>TEXT(Table1[[#This Row],[Invoice Date]],"yyyy")</f>
        <v>2021</v>
      </c>
      <c r="P4125" s="4" t="str">
        <f>TEXT(Table1[[#This Row],[Invoice Date]],"mmm")</f>
        <v>May</v>
      </c>
      <c r="Q4125" s="27">
        <f>WEEKNUM(Table1[[#This Row],[Invoice Date]]) + IF(YEAR(Table1[[#This Row],[Invoice Date]])=2021, 52, 0)</f>
        <v>71</v>
      </c>
    </row>
    <row r="4126" spans="2:17" ht="14.25" customHeight="1" x14ac:dyDescent="0.3">
      <c r="B4126" s="4" t="s">
        <v>26</v>
      </c>
      <c r="C4126" s="33">
        <v>1197831</v>
      </c>
      <c r="D4126" s="5">
        <v>44320</v>
      </c>
      <c r="E4126" s="4" t="s">
        <v>27</v>
      </c>
      <c r="F4126" s="4" t="s">
        <v>55</v>
      </c>
      <c r="G4126" s="4" t="s">
        <v>56</v>
      </c>
      <c r="H4126" s="6" t="s">
        <v>19</v>
      </c>
      <c r="I4126" s="7">
        <v>35</v>
      </c>
      <c r="J4126" s="8">
        <v>575</v>
      </c>
      <c r="K4126" s="9">
        <v>201250</v>
      </c>
      <c r="L4126" s="9">
        <v>90562.499999999985</v>
      </c>
      <c r="M4126" s="10">
        <v>0.44999999999999996</v>
      </c>
      <c r="N4126" s="4" t="s">
        <v>24</v>
      </c>
      <c r="O4126" s="4" t="str">
        <f>TEXT(Table1[[#This Row],[Invoice Date]],"yyyy")</f>
        <v>2021</v>
      </c>
      <c r="P4126" s="4" t="str">
        <f>TEXT(Table1[[#This Row],[Invoice Date]],"mmm")</f>
        <v>May</v>
      </c>
      <c r="Q4126" s="27">
        <f>WEEKNUM(Table1[[#This Row],[Invoice Date]]) + IF(YEAR(Table1[[#This Row],[Invoice Date]])=2021, 52, 0)</f>
        <v>71</v>
      </c>
    </row>
    <row r="4127" spans="2:17" ht="14.25" customHeight="1" x14ac:dyDescent="0.3">
      <c r="B4127" s="4" t="s">
        <v>30</v>
      </c>
      <c r="C4127" s="34">
        <v>1128299</v>
      </c>
      <c r="D4127" s="5">
        <v>44320</v>
      </c>
      <c r="E4127" s="4" t="s">
        <v>36</v>
      </c>
      <c r="F4127" s="4" t="s">
        <v>114</v>
      </c>
      <c r="G4127" s="4" t="s">
        <v>115</v>
      </c>
      <c r="H4127" s="6" t="s">
        <v>17</v>
      </c>
      <c r="I4127" s="7">
        <v>60</v>
      </c>
      <c r="J4127" s="8">
        <v>495</v>
      </c>
      <c r="K4127" s="9">
        <v>297000</v>
      </c>
      <c r="L4127" s="9">
        <v>89100</v>
      </c>
      <c r="M4127" s="10">
        <v>0.3</v>
      </c>
      <c r="N4127" s="4" t="s">
        <v>18</v>
      </c>
      <c r="O4127" s="4" t="str">
        <f>TEXT(Table1[[#This Row],[Invoice Date]],"yyyy")</f>
        <v>2021</v>
      </c>
      <c r="P4127" s="4" t="str">
        <f>TEXT(Table1[[#This Row],[Invoice Date]],"mmm")</f>
        <v>May</v>
      </c>
      <c r="Q4127" s="27">
        <f>WEEKNUM(Table1[[#This Row],[Invoice Date]]) + IF(YEAR(Table1[[#This Row],[Invoice Date]])=2021, 52, 0)</f>
        <v>71</v>
      </c>
    </row>
    <row r="4128" spans="2:17" ht="14.25" customHeight="1" x14ac:dyDescent="0.3">
      <c r="B4128" s="4" t="s">
        <v>34</v>
      </c>
      <c r="C4128" s="33">
        <v>1189833</v>
      </c>
      <c r="D4128" s="5">
        <v>44320</v>
      </c>
      <c r="E4128" s="4" t="s">
        <v>31</v>
      </c>
      <c r="F4128" s="4" t="s">
        <v>32</v>
      </c>
      <c r="G4128" s="4" t="s">
        <v>35</v>
      </c>
      <c r="H4128" s="6" t="s">
        <v>21</v>
      </c>
      <c r="I4128" s="7">
        <v>50</v>
      </c>
      <c r="J4128" s="8">
        <v>675</v>
      </c>
      <c r="K4128" s="9">
        <v>337500</v>
      </c>
      <c r="L4128" s="9">
        <v>118124.99999999999</v>
      </c>
      <c r="M4128" s="10">
        <v>0.35</v>
      </c>
      <c r="N4128" s="4" t="s">
        <v>24</v>
      </c>
      <c r="O4128" s="4" t="str">
        <f>TEXT(Table1[[#This Row],[Invoice Date]],"yyyy")</f>
        <v>2021</v>
      </c>
      <c r="P4128" s="4" t="str">
        <f>TEXT(Table1[[#This Row],[Invoice Date]],"mmm")</f>
        <v>May</v>
      </c>
      <c r="Q4128" s="27">
        <f>WEEKNUM(Table1[[#This Row],[Invoice Date]]) + IF(YEAR(Table1[[#This Row],[Invoice Date]])=2021, 52, 0)</f>
        <v>71</v>
      </c>
    </row>
    <row r="4129" spans="2:17" ht="14.25" customHeight="1" x14ac:dyDescent="0.3">
      <c r="B4129" s="4" t="s">
        <v>30</v>
      </c>
      <c r="C4129" s="34">
        <v>1128299</v>
      </c>
      <c r="D4129" s="5">
        <v>44321</v>
      </c>
      <c r="E4129" s="4" t="s">
        <v>31</v>
      </c>
      <c r="F4129" s="4" t="s">
        <v>84</v>
      </c>
      <c r="G4129" s="4" t="s">
        <v>85</v>
      </c>
      <c r="H4129" s="6" t="s">
        <v>17</v>
      </c>
      <c r="I4129" s="7">
        <v>14</v>
      </c>
      <c r="J4129" s="8">
        <v>210</v>
      </c>
      <c r="K4129" s="9">
        <v>2940</v>
      </c>
      <c r="L4129" s="9">
        <v>1234.8</v>
      </c>
      <c r="M4129" s="10">
        <v>0.42</v>
      </c>
      <c r="N4129" s="4" t="s">
        <v>24</v>
      </c>
      <c r="O4129" s="4" t="str">
        <f>TEXT(Table1[[#This Row],[Invoice Date]],"yyyy")</f>
        <v>2021</v>
      </c>
      <c r="P4129" s="4" t="str">
        <f>TEXT(Table1[[#This Row],[Invoice Date]],"mmm")</f>
        <v>May</v>
      </c>
      <c r="Q4129" s="27">
        <f>WEEKNUM(Table1[[#This Row],[Invoice Date]]) + IF(YEAR(Table1[[#This Row],[Invoice Date]])=2021, 52, 0)</f>
        <v>71</v>
      </c>
    </row>
    <row r="4130" spans="2:17" ht="14.25" customHeight="1" x14ac:dyDescent="0.3">
      <c r="B4130" s="4" t="s">
        <v>30</v>
      </c>
      <c r="C4130" s="34">
        <v>1128299</v>
      </c>
      <c r="D4130" s="5">
        <v>44321</v>
      </c>
      <c r="E4130" s="4" t="s">
        <v>31</v>
      </c>
      <c r="F4130" s="4" t="s">
        <v>84</v>
      </c>
      <c r="G4130" s="4" t="s">
        <v>85</v>
      </c>
      <c r="H4130" s="6" t="s">
        <v>20</v>
      </c>
      <c r="I4130" s="7">
        <v>18</v>
      </c>
      <c r="J4130" s="8">
        <v>184</v>
      </c>
      <c r="K4130" s="9">
        <v>3312</v>
      </c>
      <c r="L4130" s="9">
        <v>1291.6799999999998</v>
      </c>
      <c r="M4130" s="10">
        <v>0.38999999999999996</v>
      </c>
      <c r="N4130" s="4" t="s">
        <v>24</v>
      </c>
      <c r="O4130" s="4" t="str">
        <f>TEXT(Table1[[#This Row],[Invoice Date]],"yyyy")</f>
        <v>2021</v>
      </c>
      <c r="P4130" s="4" t="str">
        <f>TEXT(Table1[[#This Row],[Invoice Date]],"mmm")</f>
        <v>May</v>
      </c>
      <c r="Q4130" s="27">
        <f>WEEKNUM(Table1[[#This Row],[Invoice Date]]) + IF(YEAR(Table1[[#This Row],[Invoice Date]])=2021, 52, 0)</f>
        <v>71</v>
      </c>
    </row>
    <row r="4131" spans="2:17" ht="14.25" customHeight="1" x14ac:dyDescent="0.3">
      <c r="B4131" s="4" t="s">
        <v>30</v>
      </c>
      <c r="C4131" s="34">
        <v>1128299</v>
      </c>
      <c r="D4131" s="5">
        <v>44321</v>
      </c>
      <c r="E4131" s="4" t="s">
        <v>31</v>
      </c>
      <c r="F4131" s="4" t="s">
        <v>84</v>
      </c>
      <c r="G4131" s="4" t="s">
        <v>85</v>
      </c>
      <c r="H4131" s="6" t="s">
        <v>17</v>
      </c>
      <c r="I4131" s="7">
        <v>18</v>
      </c>
      <c r="J4131" s="8">
        <v>203</v>
      </c>
      <c r="K4131" s="9">
        <v>3654</v>
      </c>
      <c r="L4131" s="9">
        <v>1827</v>
      </c>
      <c r="M4131" s="10">
        <v>0.5</v>
      </c>
      <c r="N4131" s="4" t="s">
        <v>83</v>
      </c>
      <c r="O4131" s="4" t="str">
        <f>TEXT(Table1[[#This Row],[Invoice Date]],"yyyy")</f>
        <v>2021</v>
      </c>
      <c r="P4131" s="4" t="str">
        <f>TEXT(Table1[[#This Row],[Invoice Date]],"mmm")</f>
        <v>May</v>
      </c>
      <c r="Q4131" s="27">
        <f>WEEKNUM(Table1[[#This Row],[Invoice Date]]) + IF(YEAR(Table1[[#This Row],[Invoice Date]])=2021, 52, 0)</f>
        <v>71</v>
      </c>
    </row>
    <row r="4132" spans="2:17" ht="14.25" customHeight="1" x14ac:dyDescent="0.3">
      <c r="B4132" s="4" t="s">
        <v>30</v>
      </c>
      <c r="C4132" s="34">
        <v>1128299</v>
      </c>
      <c r="D4132" s="5">
        <v>44321</v>
      </c>
      <c r="E4132" s="4" t="s">
        <v>31</v>
      </c>
      <c r="F4132" s="4" t="s">
        <v>84</v>
      </c>
      <c r="G4132" s="4" t="s">
        <v>85</v>
      </c>
      <c r="H4132" s="6" t="s">
        <v>21</v>
      </c>
      <c r="I4132" s="7">
        <v>24</v>
      </c>
      <c r="J4132" s="8">
        <v>155</v>
      </c>
      <c r="K4132" s="9">
        <v>3720</v>
      </c>
      <c r="L4132" s="9">
        <v>1860</v>
      </c>
      <c r="M4132" s="10">
        <v>0.5</v>
      </c>
      <c r="N4132" s="4" t="s">
        <v>24</v>
      </c>
      <c r="O4132" s="4" t="str">
        <f>TEXT(Table1[[#This Row],[Invoice Date]],"yyyy")</f>
        <v>2021</v>
      </c>
      <c r="P4132" s="4" t="str">
        <f>TEXT(Table1[[#This Row],[Invoice Date]],"mmm")</f>
        <v>May</v>
      </c>
      <c r="Q4132" s="27">
        <f>WEEKNUM(Table1[[#This Row],[Invoice Date]]) + IF(YEAR(Table1[[#This Row],[Invoice Date]])=2021, 52, 0)</f>
        <v>71</v>
      </c>
    </row>
    <row r="4133" spans="2:17" ht="14.25" customHeight="1" x14ac:dyDescent="0.3">
      <c r="B4133" s="4" t="s">
        <v>30</v>
      </c>
      <c r="C4133" s="34">
        <v>1128299</v>
      </c>
      <c r="D4133" s="5">
        <v>44321</v>
      </c>
      <c r="E4133" s="4" t="s">
        <v>31</v>
      </c>
      <c r="F4133" s="4" t="s">
        <v>84</v>
      </c>
      <c r="G4133" s="4" t="s">
        <v>85</v>
      </c>
      <c r="H4133" s="6" t="s">
        <v>20</v>
      </c>
      <c r="I4133" s="7">
        <v>23</v>
      </c>
      <c r="J4133" s="8">
        <v>167</v>
      </c>
      <c r="K4133" s="9">
        <v>3841</v>
      </c>
      <c r="L4133" s="9">
        <v>1805.27</v>
      </c>
      <c r="M4133" s="10">
        <v>0.47</v>
      </c>
      <c r="N4133" s="4" t="s">
        <v>83</v>
      </c>
      <c r="O4133" s="4" t="str">
        <f>TEXT(Table1[[#This Row],[Invoice Date]],"yyyy")</f>
        <v>2021</v>
      </c>
      <c r="P4133" s="4" t="str">
        <f>TEXT(Table1[[#This Row],[Invoice Date]],"mmm")</f>
        <v>May</v>
      </c>
      <c r="Q4133" s="27">
        <f>WEEKNUM(Table1[[#This Row],[Invoice Date]]) + IF(YEAR(Table1[[#This Row],[Invoice Date]])=2021, 52, 0)</f>
        <v>71</v>
      </c>
    </row>
    <row r="4134" spans="2:17" ht="14.25" customHeight="1" x14ac:dyDescent="0.3">
      <c r="B4134" s="4" t="s">
        <v>30</v>
      </c>
      <c r="C4134" s="34">
        <v>1128299</v>
      </c>
      <c r="D4134" s="5">
        <v>44321</v>
      </c>
      <c r="E4134" s="4" t="s">
        <v>31</v>
      </c>
      <c r="F4134" s="4" t="s">
        <v>84</v>
      </c>
      <c r="G4134" s="4" t="s">
        <v>85</v>
      </c>
      <c r="H4134" s="6" t="s">
        <v>22</v>
      </c>
      <c r="I4134" s="7">
        <v>34</v>
      </c>
      <c r="J4134" s="8">
        <v>120</v>
      </c>
      <c r="K4134" s="9">
        <v>4080</v>
      </c>
      <c r="L4134" s="9">
        <v>1428</v>
      </c>
      <c r="M4134" s="10">
        <v>0.35</v>
      </c>
      <c r="N4134" s="4" t="s">
        <v>24</v>
      </c>
      <c r="O4134" s="4" t="str">
        <f>TEXT(Table1[[#This Row],[Invoice Date]],"yyyy")</f>
        <v>2021</v>
      </c>
      <c r="P4134" s="4" t="str">
        <f>TEXT(Table1[[#This Row],[Invoice Date]],"mmm")</f>
        <v>May</v>
      </c>
      <c r="Q4134" s="27">
        <f>WEEKNUM(Table1[[#This Row],[Invoice Date]]) + IF(YEAR(Table1[[#This Row],[Invoice Date]])=2021, 52, 0)</f>
        <v>71</v>
      </c>
    </row>
    <row r="4135" spans="2:17" ht="14.25" customHeight="1" x14ac:dyDescent="0.3">
      <c r="B4135" s="4" t="s">
        <v>30</v>
      </c>
      <c r="C4135" s="34">
        <v>1128299</v>
      </c>
      <c r="D4135" s="5">
        <v>44321</v>
      </c>
      <c r="E4135" s="4" t="s">
        <v>31</v>
      </c>
      <c r="F4135" s="4" t="s">
        <v>84</v>
      </c>
      <c r="G4135" s="4" t="s">
        <v>85</v>
      </c>
      <c r="H4135" s="6" t="s">
        <v>21</v>
      </c>
      <c r="I4135" s="7">
        <v>33</v>
      </c>
      <c r="J4135" s="8">
        <v>130</v>
      </c>
      <c r="K4135" s="9">
        <v>4290</v>
      </c>
      <c r="L4135" s="9">
        <v>2359.5</v>
      </c>
      <c r="M4135" s="10">
        <v>0.55000000000000004</v>
      </c>
      <c r="N4135" s="4" t="s">
        <v>83</v>
      </c>
      <c r="O4135" s="4" t="str">
        <f>TEXT(Table1[[#This Row],[Invoice Date]],"yyyy")</f>
        <v>2021</v>
      </c>
      <c r="P4135" s="4" t="str">
        <f>TEXT(Table1[[#This Row],[Invoice Date]],"mmm")</f>
        <v>May</v>
      </c>
      <c r="Q4135" s="27">
        <f>WEEKNUM(Table1[[#This Row],[Invoice Date]]) + IF(YEAR(Table1[[#This Row],[Invoice Date]])=2021, 52, 0)</f>
        <v>71</v>
      </c>
    </row>
    <row r="4136" spans="2:17" ht="14.25" customHeight="1" x14ac:dyDescent="0.3">
      <c r="B4136" s="4" t="s">
        <v>26</v>
      </c>
      <c r="C4136" s="33">
        <v>1197831</v>
      </c>
      <c r="D4136" s="5">
        <v>44321</v>
      </c>
      <c r="E4136" s="4" t="s">
        <v>27</v>
      </c>
      <c r="F4136" s="4" t="s">
        <v>55</v>
      </c>
      <c r="G4136" s="4" t="s">
        <v>56</v>
      </c>
      <c r="H4136" s="6" t="s">
        <v>20</v>
      </c>
      <c r="I4136" s="7">
        <v>27</v>
      </c>
      <c r="J4136" s="8">
        <v>163</v>
      </c>
      <c r="K4136" s="9">
        <v>4401</v>
      </c>
      <c r="L4136" s="9">
        <v>2112.48</v>
      </c>
      <c r="M4136" s="10">
        <v>0.48</v>
      </c>
      <c r="N4136" s="4" t="s">
        <v>24</v>
      </c>
      <c r="O4136" s="4" t="str">
        <f>TEXT(Table1[[#This Row],[Invoice Date]],"yyyy")</f>
        <v>2021</v>
      </c>
      <c r="P4136" s="4" t="str">
        <f>TEXT(Table1[[#This Row],[Invoice Date]],"mmm")</f>
        <v>May</v>
      </c>
      <c r="Q4136" s="27">
        <f>WEEKNUM(Table1[[#This Row],[Invoice Date]]) + IF(YEAR(Table1[[#This Row],[Invoice Date]])=2021, 52, 0)</f>
        <v>71</v>
      </c>
    </row>
    <row r="4137" spans="2:17" ht="14.25" customHeight="1" x14ac:dyDescent="0.3">
      <c r="B4137" s="4" t="s">
        <v>26</v>
      </c>
      <c r="C4137" s="33">
        <v>1197831</v>
      </c>
      <c r="D4137" s="5">
        <v>44321</v>
      </c>
      <c r="E4137" s="4" t="s">
        <v>27</v>
      </c>
      <c r="F4137" s="4" t="s">
        <v>55</v>
      </c>
      <c r="G4137" s="4" t="s">
        <v>56</v>
      </c>
      <c r="H4137" s="6" t="s">
        <v>20</v>
      </c>
      <c r="I4137" s="7">
        <v>36</v>
      </c>
      <c r="J4137" s="8">
        <v>147</v>
      </c>
      <c r="K4137" s="9">
        <v>5292</v>
      </c>
      <c r="L4137" s="9">
        <v>3069.3599999999997</v>
      </c>
      <c r="M4137" s="10">
        <v>0.57999999999999996</v>
      </c>
      <c r="N4137" s="4" t="s">
        <v>83</v>
      </c>
      <c r="O4137" s="4" t="str">
        <f>TEXT(Table1[[#This Row],[Invoice Date]],"yyyy")</f>
        <v>2021</v>
      </c>
      <c r="P4137" s="4" t="str">
        <f>TEXT(Table1[[#This Row],[Invoice Date]],"mmm")</f>
        <v>May</v>
      </c>
      <c r="Q4137" s="27">
        <f>WEEKNUM(Table1[[#This Row],[Invoice Date]]) + IF(YEAR(Table1[[#This Row],[Invoice Date]])=2021, 52, 0)</f>
        <v>71</v>
      </c>
    </row>
    <row r="4138" spans="2:17" ht="14.25" customHeight="1" x14ac:dyDescent="0.3">
      <c r="B4138" s="4" t="s">
        <v>30</v>
      </c>
      <c r="C4138" s="34">
        <v>1128299</v>
      </c>
      <c r="D4138" s="5">
        <v>44321</v>
      </c>
      <c r="E4138" s="4" t="s">
        <v>31</v>
      </c>
      <c r="F4138" s="4" t="s">
        <v>84</v>
      </c>
      <c r="G4138" s="4" t="s">
        <v>85</v>
      </c>
      <c r="H4138" s="6" t="s">
        <v>19</v>
      </c>
      <c r="I4138" s="7">
        <v>22</v>
      </c>
      <c r="J4138" s="8">
        <v>247</v>
      </c>
      <c r="K4138" s="9">
        <v>5434</v>
      </c>
      <c r="L4138" s="9">
        <v>2227.94</v>
      </c>
      <c r="M4138" s="10">
        <v>0.41</v>
      </c>
      <c r="N4138" s="4" t="s">
        <v>24</v>
      </c>
      <c r="O4138" s="4" t="str">
        <f>TEXT(Table1[[#This Row],[Invoice Date]],"yyyy")</f>
        <v>2021</v>
      </c>
      <c r="P4138" s="4" t="str">
        <f>TEXT(Table1[[#This Row],[Invoice Date]],"mmm")</f>
        <v>May</v>
      </c>
      <c r="Q4138" s="27">
        <f>WEEKNUM(Table1[[#This Row],[Invoice Date]]) + IF(YEAR(Table1[[#This Row],[Invoice Date]])=2021, 52, 0)</f>
        <v>71</v>
      </c>
    </row>
    <row r="4139" spans="2:17" ht="14.25" customHeight="1" x14ac:dyDescent="0.3">
      <c r="B4139" s="4" t="s">
        <v>30</v>
      </c>
      <c r="C4139" s="34">
        <v>1128299</v>
      </c>
      <c r="D4139" s="5">
        <v>44321</v>
      </c>
      <c r="E4139" s="4" t="s">
        <v>31</v>
      </c>
      <c r="F4139" s="4" t="s">
        <v>84</v>
      </c>
      <c r="G4139" s="4" t="s">
        <v>85</v>
      </c>
      <c r="H4139" s="6" t="s">
        <v>19</v>
      </c>
      <c r="I4139" s="7">
        <v>28</v>
      </c>
      <c r="J4139" s="8">
        <v>196</v>
      </c>
      <c r="K4139" s="9">
        <v>5488</v>
      </c>
      <c r="L4139" s="9">
        <v>2634.24</v>
      </c>
      <c r="M4139" s="10">
        <v>0.48</v>
      </c>
      <c r="N4139" s="4" t="s">
        <v>83</v>
      </c>
      <c r="O4139" s="4" t="str">
        <f>TEXT(Table1[[#This Row],[Invoice Date]],"yyyy")</f>
        <v>2021</v>
      </c>
      <c r="P4139" s="4" t="str">
        <f>TEXT(Table1[[#This Row],[Invoice Date]],"mmm")</f>
        <v>May</v>
      </c>
      <c r="Q4139" s="27">
        <f>WEEKNUM(Table1[[#This Row],[Invoice Date]]) + IF(YEAR(Table1[[#This Row],[Invoice Date]])=2021, 52, 0)</f>
        <v>71</v>
      </c>
    </row>
    <row r="4140" spans="2:17" ht="14.25" customHeight="1" x14ac:dyDescent="0.3">
      <c r="B4140" s="4" t="s">
        <v>30</v>
      </c>
      <c r="C4140" s="34">
        <v>1128299</v>
      </c>
      <c r="D4140" s="5">
        <v>44321</v>
      </c>
      <c r="E4140" s="4" t="s">
        <v>31</v>
      </c>
      <c r="F4140" s="4" t="s">
        <v>84</v>
      </c>
      <c r="G4140" s="4" t="s">
        <v>85</v>
      </c>
      <c r="H4140" s="6" t="s">
        <v>22</v>
      </c>
      <c r="I4140" s="7">
        <v>47</v>
      </c>
      <c r="J4140" s="8">
        <v>120</v>
      </c>
      <c r="K4140" s="9">
        <v>5640</v>
      </c>
      <c r="L4140" s="9">
        <v>2256</v>
      </c>
      <c r="M4140" s="10">
        <v>0.4</v>
      </c>
      <c r="N4140" s="4" t="s">
        <v>83</v>
      </c>
      <c r="O4140" s="4" t="str">
        <f>TEXT(Table1[[#This Row],[Invoice Date]],"yyyy")</f>
        <v>2021</v>
      </c>
      <c r="P4140" s="4" t="str">
        <f>TEXT(Table1[[#This Row],[Invoice Date]],"mmm")</f>
        <v>May</v>
      </c>
      <c r="Q4140" s="27">
        <f>WEEKNUM(Table1[[#This Row],[Invoice Date]]) + IF(YEAR(Table1[[#This Row],[Invoice Date]])=2021, 52, 0)</f>
        <v>71</v>
      </c>
    </row>
    <row r="4141" spans="2:17" ht="14.25" customHeight="1" x14ac:dyDescent="0.3">
      <c r="B4141" s="4" t="s">
        <v>14</v>
      </c>
      <c r="C4141" s="33">
        <v>1185732</v>
      </c>
      <c r="D4141" s="5">
        <v>44321</v>
      </c>
      <c r="E4141" s="4" t="s">
        <v>48</v>
      </c>
      <c r="F4141" s="4" t="s">
        <v>92</v>
      </c>
      <c r="G4141" s="4" t="s">
        <v>93</v>
      </c>
      <c r="H4141" s="6" t="s">
        <v>21</v>
      </c>
      <c r="I4141" s="7">
        <v>43</v>
      </c>
      <c r="J4141" s="8">
        <v>182</v>
      </c>
      <c r="K4141" s="9">
        <v>7826</v>
      </c>
      <c r="L4141" s="9">
        <v>3286.92</v>
      </c>
      <c r="M4141" s="10">
        <v>0.42</v>
      </c>
      <c r="N4141" s="4" t="s">
        <v>83</v>
      </c>
      <c r="O4141" s="4" t="str">
        <f>TEXT(Table1[[#This Row],[Invoice Date]],"yyyy")</f>
        <v>2021</v>
      </c>
      <c r="P4141" s="4" t="str">
        <f>TEXT(Table1[[#This Row],[Invoice Date]],"mmm")</f>
        <v>May</v>
      </c>
      <c r="Q4141" s="27">
        <f>WEEKNUM(Table1[[#This Row],[Invoice Date]]) + IF(YEAR(Table1[[#This Row],[Invoice Date]])=2021, 52, 0)</f>
        <v>71</v>
      </c>
    </row>
    <row r="4142" spans="2:17" ht="14.25" customHeight="1" x14ac:dyDescent="0.3">
      <c r="B4142" s="4" t="s">
        <v>30</v>
      </c>
      <c r="C4142" s="34">
        <v>1128299</v>
      </c>
      <c r="D4142" s="5">
        <v>44321</v>
      </c>
      <c r="E4142" s="4" t="s">
        <v>31</v>
      </c>
      <c r="F4142" s="4" t="s">
        <v>84</v>
      </c>
      <c r="G4142" s="4" t="s">
        <v>85</v>
      </c>
      <c r="H4142" s="6" t="s">
        <v>23</v>
      </c>
      <c r="I4142" s="7">
        <v>33</v>
      </c>
      <c r="J4142" s="8">
        <v>240</v>
      </c>
      <c r="K4142" s="9">
        <v>7920</v>
      </c>
      <c r="L4142" s="9">
        <v>4356</v>
      </c>
      <c r="M4142" s="10">
        <v>0.55000000000000004</v>
      </c>
      <c r="N4142" s="4" t="s">
        <v>24</v>
      </c>
      <c r="O4142" s="4" t="str">
        <f>TEXT(Table1[[#This Row],[Invoice Date]],"yyyy")</f>
        <v>2021</v>
      </c>
      <c r="P4142" s="4" t="str">
        <f>TEXT(Table1[[#This Row],[Invoice Date]],"mmm")</f>
        <v>May</v>
      </c>
      <c r="Q4142" s="27">
        <f>WEEKNUM(Table1[[#This Row],[Invoice Date]]) + IF(YEAR(Table1[[#This Row],[Invoice Date]])=2021, 52, 0)</f>
        <v>71</v>
      </c>
    </row>
    <row r="4143" spans="2:17" ht="14.25" customHeight="1" x14ac:dyDescent="0.3">
      <c r="B4143" s="4" t="s">
        <v>14</v>
      </c>
      <c r="C4143" s="33">
        <v>1185732</v>
      </c>
      <c r="D4143" s="5">
        <v>44321</v>
      </c>
      <c r="E4143" s="4" t="s">
        <v>48</v>
      </c>
      <c r="F4143" s="4" t="s">
        <v>92</v>
      </c>
      <c r="G4143" s="4" t="s">
        <v>93</v>
      </c>
      <c r="H4143" s="6" t="s">
        <v>19</v>
      </c>
      <c r="I4143" s="7">
        <v>45</v>
      </c>
      <c r="J4143" s="8">
        <v>188</v>
      </c>
      <c r="K4143" s="9">
        <v>8460</v>
      </c>
      <c r="L4143" s="9">
        <v>3806.9999999999995</v>
      </c>
      <c r="M4143" s="10">
        <v>0.44999999999999996</v>
      </c>
      <c r="N4143" s="4" t="s">
        <v>83</v>
      </c>
      <c r="O4143" s="4" t="str">
        <f>TEXT(Table1[[#This Row],[Invoice Date]],"yyyy")</f>
        <v>2021</v>
      </c>
      <c r="P4143" s="4" t="str">
        <f>TEXT(Table1[[#This Row],[Invoice Date]],"mmm")</f>
        <v>May</v>
      </c>
      <c r="Q4143" s="27">
        <f>WEEKNUM(Table1[[#This Row],[Invoice Date]]) + IF(YEAR(Table1[[#This Row],[Invoice Date]])=2021, 52, 0)</f>
        <v>71</v>
      </c>
    </row>
    <row r="4144" spans="2:17" ht="14.25" customHeight="1" x14ac:dyDescent="0.3">
      <c r="B4144" s="4" t="s">
        <v>14</v>
      </c>
      <c r="C4144" s="33">
        <v>1185732</v>
      </c>
      <c r="D4144" s="5">
        <v>44321</v>
      </c>
      <c r="E4144" s="4" t="s">
        <v>48</v>
      </c>
      <c r="F4144" s="4" t="s">
        <v>92</v>
      </c>
      <c r="G4144" s="4" t="s">
        <v>93</v>
      </c>
      <c r="H4144" s="6" t="s">
        <v>20</v>
      </c>
      <c r="I4144" s="7">
        <v>41</v>
      </c>
      <c r="J4144" s="8">
        <v>210</v>
      </c>
      <c r="K4144" s="9">
        <v>8610</v>
      </c>
      <c r="L4144" s="9">
        <v>3185.7</v>
      </c>
      <c r="M4144" s="10">
        <v>0.37</v>
      </c>
      <c r="N4144" s="4" t="s">
        <v>83</v>
      </c>
      <c r="O4144" s="4" t="str">
        <f>TEXT(Table1[[#This Row],[Invoice Date]],"yyyy")</f>
        <v>2021</v>
      </c>
      <c r="P4144" s="4" t="str">
        <f>TEXT(Table1[[#This Row],[Invoice Date]],"mmm")</f>
        <v>May</v>
      </c>
      <c r="Q4144" s="27">
        <f>WEEKNUM(Table1[[#This Row],[Invoice Date]]) + IF(YEAR(Table1[[#This Row],[Invoice Date]])=2021, 52, 0)</f>
        <v>71</v>
      </c>
    </row>
    <row r="4145" spans="2:17" ht="14.25" customHeight="1" x14ac:dyDescent="0.3">
      <c r="B4145" s="4" t="s">
        <v>30</v>
      </c>
      <c r="C4145" s="34">
        <v>1128299</v>
      </c>
      <c r="D4145" s="5">
        <v>44321</v>
      </c>
      <c r="E4145" s="4" t="s">
        <v>31</v>
      </c>
      <c r="F4145" s="4" t="s">
        <v>84</v>
      </c>
      <c r="G4145" s="4" t="s">
        <v>85</v>
      </c>
      <c r="H4145" s="6" t="s">
        <v>23</v>
      </c>
      <c r="I4145" s="7">
        <v>42</v>
      </c>
      <c r="J4145" s="8">
        <v>218</v>
      </c>
      <c r="K4145" s="9">
        <v>9156</v>
      </c>
      <c r="L4145" s="9">
        <v>5768.28</v>
      </c>
      <c r="M4145" s="10">
        <v>0.63</v>
      </c>
      <c r="N4145" s="4" t="s">
        <v>83</v>
      </c>
      <c r="O4145" s="4" t="str">
        <f>TEXT(Table1[[#This Row],[Invoice Date]],"yyyy")</f>
        <v>2021</v>
      </c>
      <c r="P4145" s="4" t="str">
        <f>TEXT(Table1[[#This Row],[Invoice Date]],"mmm")</f>
        <v>May</v>
      </c>
      <c r="Q4145" s="27">
        <f>WEEKNUM(Table1[[#This Row],[Invoice Date]]) + IF(YEAR(Table1[[#This Row],[Invoice Date]])=2021, 52, 0)</f>
        <v>71</v>
      </c>
    </row>
    <row r="4146" spans="2:17" ht="14.25" customHeight="1" x14ac:dyDescent="0.3">
      <c r="B4146" s="4" t="s">
        <v>34</v>
      </c>
      <c r="C4146" s="33">
        <v>1189833</v>
      </c>
      <c r="D4146" s="5">
        <v>44321</v>
      </c>
      <c r="E4146" s="4" t="s">
        <v>31</v>
      </c>
      <c r="F4146" s="4" t="s">
        <v>32</v>
      </c>
      <c r="G4146" s="4" t="s">
        <v>35</v>
      </c>
      <c r="H4146" s="6" t="s">
        <v>22</v>
      </c>
      <c r="I4146" s="7">
        <v>43</v>
      </c>
      <c r="J4146" s="8">
        <v>230</v>
      </c>
      <c r="K4146" s="9">
        <v>9890</v>
      </c>
      <c r="L4146" s="9">
        <v>6131.8000000000011</v>
      </c>
      <c r="M4146" s="10">
        <v>0.62000000000000011</v>
      </c>
      <c r="N4146" s="4" t="s">
        <v>24</v>
      </c>
      <c r="O4146" s="4" t="str">
        <f>TEXT(Table1[[#This Row],[Invoice Date]],"yyyy")</f>
        <v>2021</v>
      </c>
      <c r="P4146" s="4" t="str">
        <f>TEXT(Table1[[#This Row],[Invoice Date]],"mmm")</f>
        <v>May</v>
      </c>
      <c r="Q4146" s="27">
        <f>WEEKNUM(Table1[[#This Row],[Invoice Date]]) + IF(YEAR(Table1[[#This Row],[Invoice Date]])=2021, 52, 0)</f>
        <v>71</v>
      </c>
    </row>
    <row r="4147" spans="2:17" ht="14.25" customHeight="1" x14ac:dyDescent="0.3">
      <c r="B4147" s="4" t="s">
        <v>14</v>
      </c>
      <c r="C4147" s="33">
        <v>1185732</v>
      </c>
      <c r="D4147" s="5">
        <v>44321</v>
      </c>
      <c r="E4147" s="4" t="s">
        <v>48</v>
      </c>
      <c r="F4147" s="4" t="s">
        <v>92</v>
      </c>
      <c r="G4147" s="4" t="s">
        <v>93</v>
      </c>
      <c r="H4147" s="6" t="s">
        <v>22</v>
      </c>
      <c r="I4147" s="7">
        <v>53</v>
      </c>
      <c r="J4147" s="8">
        <v>196</v>
      </c>
      <c r="K4147" s="9">
        <v>10388</v>
      </c>
      <c r="L4147" s="9">
        <v>5194</v>
      </c>
      <c r="M4147" s="10">
        <v>0.5</v>
      </c>
      <c r="N4147" s="4" t="s">
        <v>83</v>
      </c>
      <c r="O4147" s="4" t="str">
        <f>TEXT(Table1[[#This Row],[Invoice Date]],"yyyy")</f>
        <v>2021</v>
      </c>
      <c r="P4147" s="4" t="str">
        <f>TEXT(Table1[[#This Row],[Invoice Date]],"mmm")</f>
        <v>May</v>
      </c>
      <c r="Q4147" s="27">
        <f>WEEKNUM(Table1[[#This Row],[Invoice Date]]) + IF(YEAR(Table1[[#This Row],[Invoice Date]])=2021, 52, 0)</f>
        <v>71</v>
      </c>
    </row>
    <row r="4148" spans="2:17" ht="14.25" customHeight="1" x14ac:dyDescent="0.3">
      <c r="B4148" s="4" t="s">
        <v>34</v>
      </c>
      <c r="C4148" s="33">
        <v>1189833</v>
      </c>
      <c r="D4148" s="5">
        <v>44321</v>
      </c>
      <c r="E4148" s="4" t="s">
        <v>31</v>
      </c>
      <c r="F4148" s="4" t="s">
        <v>32</v>
      </c>
      <c r="G4148" s="4" t="s">
        <v>35</v>
      </c>
      <c r="H4148" s="6" t="s">
        <v>22</v>
      </c>
      <c r="I4148" s="7">
        <v>58</v>
      </c>
      <c r="J4148" s="8">
        <v>182</v>
      </c>
      <c r="K4148" s="9">
        <v>10556</v>
      </c>
      <c r="L4148" s="9">
        <v>7072.52</v>
      </c>
      <c r="M4148" s="10">
        <v>0.67</v>
      </c>
      <c r="N4148" s="4" t="s">
        <v>83</v>
      </c>
      <c r="O4148" s="4" t="str">
        <f>TEXT(Table1[[#This Row],[Invoice Date]],"yyyy")</f>
        <v>2021</v>
      </c>
      <c r="P4148" s="4" t="str">
        <f>TEXT(Table1[[#This Row],[Invoice Date]],"mmm")</f>
        <v>May</v>
      </c>
      <c r="Q4148" s="27">
        <f>WEEKNUM(Table1[[#This Row],[Invoice Date]]) + IF(YEAR(Table1[[#This Row],[Invoice Date]])=2021, 52, 0)</f>
        <v>71</v>
      </c>
    </row>
    <row r="4149" spans="2:17" ht="14.25" customHeight="1" x14ac:dyDescent="0.3">
      <c r="B4149" s="4" t="s">
        <v>14</v>
      </c>
      <c r="C4149" s="33">
        <v>1185732</v>
      </c>
      <c r="D4149" s="5">
        <v>44321</v>
      </c>
      <c r="E4149" s="4" t="s">
        <v>48</v>
      </c>
      <c r="F4149" s="4" t="s">
        <v>92</v>
      </c>
      <c r="G4149" s="4" t="s">
        <v>93</v>
      </c>
      <c r="H4149" s="6" t="s">
        <v>23</v>
      </c>
      <c r="I4149" s="7">
        <v>59</v>
      </c>
      <c r="J4149" s="8">
        <v>200</v>
      </c>
      <c r="K4149" s="9">
        <v>11800</v>
      </c>
      <c r="L4149" s="9">
        <v>7080</v>
      </c>
      <c r="M4149" s="10">
        <v>0.6</v>
      </c>
      <c r="N4149" s="4" t="s">
        <v>83</v>
      </c>
      <c r="O4149" s="4" t="str">
        <f>TEXT(Table1[[#This Row],[Invoice Date]],"yyyy")</f>
        <v>2021</v>
      </c>
      <c r="P4149" s="4" t="str">
        <f>TEXT(Table1[[#This Row],[Invoice Date]],"mmm")</f>
        <v>May</v>
      </c>
      <c r="Q4149" s="27">
        <f>WEEKNUM(Table1[[#This Row],[Invoice Date]]) + IF(YEAR(Table1[[#This Row],[Invoice Date]])=2021, 52, 0)</f>
        <v>71</v>
      </c>
    </row>
    <row r="4150" spans="2:17" ht="14.25" customHeight="1" x14ac:dyDescent="0.3">
      <c r="B4150" s="4" t="s">
        <v>14</v>
      </c>
      <c r="C4150" s="33">
        <v>1185732</v>
      </c>
      <c r="D4150" s="5">
        <v>44321</v>
      </c>
      <c r="E4150" s="4" t="s">
        <v>48</v>
      </c>
      <c r="F4150" s="4" t="s">
        <v>92</v>
      </c>
      <c r="G4150" s="4" t="s">
        <v>93</v>
      </c>
      <c r="H4150" s="6" t="s">
        <v>17</v>
      </c>
      <c r="I4150" s="7">
        <v>48</v>
      </c>
      <c r="J4150" s="8">
        <v>282</v>
      </c>
      <c r="K4150" s="9">
        <v>13536</v>
      </c>
      <c r="L4150" s="9">
        <v>7444.8</v>
      </c>
      <c r="M4150" s="10">
        <v>0.55000000000000004</v>
      </c>
      <c r="N4150" s="4" t="s">
        <v>83</v>
      </c>
      <c r="O4150" s="4" t="str">
        <f>TEXT(Table1[[#This Row],[Invoice Date]],"yyyy")</f>
        <v>2021</v>
      </c>
      <c r="P4150" s="4" t="str">
        <f>TEXT(Table1[[#This Row],[Invoice Date]],"mmm")</f>
        <v>May</v>
      </c>
      <c r="Q4150" s="27">
        <f>WEEKNUM(Table1[[#This Row],[Invoice Date]]) + IF(YEAR(Table1[[#This Row],[Invoice Date]])=2021, 52, 0)</f>
        <v>71</v>
      </c>
    </row>
    <row r="4151" spans="2:17" ht="14.25" customHeight="1" x14ac:dyDescent="0.3">
      <c r="B4151" s="4" t="s">
        <v>30</v>
      </c>
      <c r="C4151" s="34">
        <v>1128299</v>
      </c>
      <c r="D4151" s="5">
        <v>44321</v>
      </c>
      <c r="E4151" s="4" t="s">
        <v>31</v>
      </c>
      <c r="F4151" s="4" t="s">
        <v>84</v>
      </c>
      <c r="G4151" s="4" t="s">
        <v>85</v>
      </c>
      <c r="H4151" s="6" t="s">
        <v>17</v>
      </c>
      <c r="I4151" s="7">
        <v>20</v>
      </c>
      <c r="J4151" s="8">
        <v>700</v>
      </c>
      <c r="K4151" s="9">
        <v>140000</v>
      </c>
      <c r="L4151" s="9">
        <v>49000</v>
      </c>
      <c r="M4151" s="10">
        <v>0.35</v>
      </c>
      <c r="N4151" s="4" t="s">
        <v>83</v>
      </c>
      <c r="O4151" s="4" t="str">
        <f>TEXT(Table1[[#This Row],[Invoice Date]],"yyyy")</f>
        <v>2021</v>
      </c>
      <c r="P4151" s="4" t="str">
        <f>TEXT(Table1[[#This Row],[Invoice Date]],"mmm")</f>
        <v>May</v>
      </c>
      <c r="Q4151" s="27">
        <f>WEEKNUM(Table1[[#This Row],[Invoice Date]]) + IF(YEAR(Table1[[#This Row],[Invoice Date]])=2021, 52, 0)</f>
        <v>71</v>
      </c>
    </row>
    <row r="4152" spans="2:17" ht="14.25" customHeight="1" x14ac:dyDescent="0.3">
      <c r="B4152" s="4" t="s">
        <v>30</v>
      </c>
      <c r="C4152" s="34">
        <v>1128299</v>
      </c>
      <c r="D4152" s="5">
        <v>44321</v>
      </c>
      <c r="E4152" s="4" t="s">
        <v>31</v>
      </c>
      <c r="F4152" s="4" t="s">
        <v>84</v>
      </c>
      <c r="G4152" s="4" t="s">
        <v>85</v>
      </c>
      <c r="H4152" s="6" t="s">
        <v>20</v>
      </c>
      <c r="I4152" s="7">
        <v>24.999999999999996</v>
      </c>
      <c r="J4152" s="8">
        <v>575</v>
      </c>
      <c r="K4152" s="9">
        <v>143749.99999999997</v>
      </c>
      <c r="L4152" s="9">
        <v>50312.499999999985</v>
      </c>
      <c r="M4152" s="10">
        <v>0.35</v>
      </c>
      <c r="N4152" s="4" t="s">
        <v>83</v>
      </c>
      <c r="O4152" s="4" t="str">
        <f>TEXT(Table1[[#This Row],[Invoice Date]],"yyyy")</f>
        <v>2021</v>
      </c>
      <c r="P4152" s="4" t="str">
        <f>TEXT(Table1[[#This Row],[Invoice Date]],"mmm")</f>
        <v>May</v>
      </c>
      <c r="Q4152" s="27">
        <f>WEEKNUM(Table1[[#This Row],[Invoice Date]]) + IF(YEAR(Table1[[#This Row],[Invoice Date]])=2021, 52, 0)</f>
        <v>71</v>
      </c>
    </row>
    <row r="4153" spans="2:17" ht="14.25" customHeight="1" x14ac:dyDescent="0.3">
      <c r="B4153" s="4" t="s">
        <v>30</v>
      </c>
      <c r="C4153" s="34">
        <v>1128299</v>
      </c>
      <c r="D4153" s="5">
        <v>44321</v>
      </c>
      <c r="E4153" s="4" t="s">
        <v>31</v>
      </c>
      <c r="F4153" s="4" t="s">
        <v>84</v>
      </c>
      <c r="G4153" s="4" t="s">
        <v>85</v>
      </c>
      <c r="H4153" s="6" t="s">
        <v>21</v>
      </c>
      <c r="I4153" s="7">
        <v>35</v>
      </c>
      <c r="J4153" s="8">
        <v>500</v>
      </c>
      <c r="K4153" s="9">
        <v>175000</v>
      </c>
      <c r="L4153" s="9">
        <v>78750</v>
      </c>
      <c r="M4153" s="10">
        <v>0.45</v>
      </c>
      <c r="N4153" s="4" t="s">
        <v>83</v>
      </c>
      <c r="O4153" s="4" t="str">
        <f>TEXT(Table1[[#This Row],[Invoice Date]],"yyyy")</f>
        <v>2021</v>
      </c>
      <c r="P4153" s="4" t="str">
        <f>TEXT(Table1[[#This Row],[Invoice Date]],"mmm")</f>
        <v>May</v>
      </c>
      <c r="Q4153" s="27">
        <f>WEEKNUM(Table1[[#This Row],[Invoice Date]]) + IF(YEAR(Table1[[#This Row],[Invoice Date]])=2021, 52, 0)</f>
        <v>71</v>
      </c>
    </row>
    <row r="4154" spans="2:17" ht="14.25" customHeight="1" x14ac:dyDescent="0.3">
      <c r="B4154" s="4" t="s">
        <v>30</v>
      </c>
      <c r="C4154" s="34">
        <v>1128299</v>
      </c>
      <c r="D4154" s="5">
        <v>44321</v>
      </c>
      <c r="E4154" s="4" t="s">
        <v>31</v>
      </c>
      <c r="F4154" s="4" t="s">
        <v>84</v>
      </c>
      <c r="G4154" s="4" t="s">
        <v>85</v>
      </c>
      <c r="H4154" s="6" t="s">
        <v>22</v>
      </c>
      <c r="I4154" s="7">
        <v>50</v>
      </c>
      <c r="J4154" s="8">
        <v>400</v>
      </c>
      <c r="K4154" s="9">
        <v>200000</v>
      </c>
      <c r="L4154" s="9">
        <v>60000</v>
      </c>
      <c r="M4154" s="10">
        <v>0.3</v>
      </c>
      <c r="N4154" s="4" t="s">
        <v>83</v>
      </c>
      <c r="O4154" s="4" t="str">
        <f>TEXT(Table1[[#This Row],[Invoice Date]],"yyyy")</f>
        <v>2021</v>
      </c>
      <c r="P4154" s="4" t="str">
        <f>TEXT(Table1[[#This Row],[Invoice Date]],"mmm")</f>
        <v>May</v>
      </c>
      <c r="Q4154" s="27">
        <f>WEEKNUM(Table1[[#This Row],[Invoice Date]]) + IF(YEAR(Table1[[#This Row],[Invoice Date]])=2021, 52, 0)</f>
        <v>71</v>
      </c>
    </row>
    <row r="4155" spans="2:17" ht="14.25" customHeight="1" x14ac:dyDescent="0.3">
      <c r="B4155" s="4" t="s">
        <v>26</v>
      </c>
      <c r="C4155" s="33">
        <v>1197831</v>
      </c>
      <c r="D4155" s="5">
        <v>44321</v>
      </c>
      <c r="E4155" s="4" t="s">
        <v>27</v>
      </c>
      <c r="F4155" s="4" t="s">
        <v>55</v>
      </c>
      <c r="G4155" s="4" t="s">
        <v>56</v>
      </c>
      <c r="H4155" s="6" t="s">
        <v>20</v>
      </c>
      <c r="I4155" s="7">
        <v>40</v>
      </c>
      <c r="J4155" s="8">
        <v>525</v>
      </c>
      <c r="K4155" s="9">
        <v>210000</v>
      </c>
      <c r="L4155" s="9">
        <v>94499.999999999985</v>
      </c>
      <c r="M4155" s="10">
        <v>0.44999999999999996</v>
      </c>
      <c r="N4155" s="4" t="s">
        <v>24</v>
      </c>
      <c r="O4155" s="4" t="str">
        <f>TEXT(Table1[[#This Row],[Invoice Date]],"yyyy")</f>
        <v>2021</v>
      </c>
      <c r="P4155" s="4" t="str">
        <f>TEXT(Table1[[#This Row],[Invoice Date]],"mmm")</f>
        <v>May</v>
      </c>
      <c r="Q4155" s="27">
        <f>WEEKNUM(Table1[[#This Row],[Invoice Date]]) + IF(YEAR(Table1[[#This Row],[Invoice Date]])=2021, 52, 0)</f>
        <v>71</v>
      </c>
    </row>
    <row r="4156" spans="2:17" ht="14.25" customHeight="1" x14ac:dyDescent="0.3">
      <c r="B4156" s="4" t="s">
        <v>30</v>
      </c>
      <c r="C4156" s="34">
        <v>1128299</v>
      </c>
      <c r="D4156" s="5">
        <v>44321</v>
      </c>
      <c r="E4156" s="4" t="s">
        <v>31</v>
      </c>
      <c r="F4156" s="4" t="s">
        <v>84</v>
      </c>
      <c r="G4156" s="4" t="s">
        <v>85</v>
      </c>
      <c r="H4156" s="6" t="s">
        <v>19</v>
      </c>
      <c r="I4156" s="7">
        <v>30.000000000000004</v>
      </c>
      <c r="J4156" s="8">
        <v>725</v>
      </c>
      <c r="K4156" s="9">
        <v>217500.00000000003</v>
      </c>
      <c r="L4156" s="9">
        <v>76125</v>
      </c>
      <c r="M4156" s="10">
        <v>0.35</v>
      </c>
      <c r="N4156" s="4" t="s">
        <v>83</v>
      </c>
      <c r="O4156" s="4" t="str">
        <f>TEXT(Table1[[#This Row],[Invoice Date]],"yyyy")</f>
        <v>2021</v>
      </c>
      <c r="P4156" s="4" t="str">
        <f>TEXT(Table1[[#This Row],[Invoice Date]],"mmm")</f>
        <v>May</v>
      </c>
      <c r="Q4156" s="27">
        <f>WEEKNUM(Table1[[#This Row],[Invoice Date]]) + IF(YEAR(Table1[[#This Row],[Invoice Date]])=2021, 52, 0)</f>
        <v>71</v>
      </c>
    </row>
    <row r="4157" spans="2:17" ht="14.25" customHeight="1" x14ac:dyDescent="0.3">
      <c r="B4157" s="4" t="s">
        <v>14</v>
      </c>
      <c r="C4157" s="33">
        <v>1185732</v>
      </c>
      <c r="D4157" s="5">
        <v>44321</v>
      </c>
      <c r="E4157" s="4" t="s">
        <v>48</v>
      </c>
      <c r="F4157" s="4" t="s">
        <v>92</v>
      </c>
      <c r="G4157" s="4" t="s">
        <v>93</v>
      </c>
      <c r="H4157" s="6" t="s">
        <v>21</v>
      </c>
      <c r="I4157" s="7">
        <v>45</v>
      </c>
      <c r="J4157" s="8">
        <v>675</v>
      </c>
      <c r="K4157" s="9">
        <v>303750</v>
      </c>
      <c r="L4157" s="9">
        <v>91125</v>
      </c>
      <c r="M4157" s="10">
        <v>0.3</v>
      </c>
      <c r="N4157" s="4" t="s">
        <v>83</v>
      </c>
      <c r="O4157" s="4" t="str">
        <f>TEXT(Table1[[#This Row],[Invoice Date]],"yyyy")</f>
        <v>2021</v>
      </c>
      <c r="P4157" s="4" t="str">
        <f>TEXT(Table1[[#This Row],[Invoice Date]],"mmm")</f>
        <v>May</v>
      </c>
      <c r="Q4157" s="27">
        <f>WEEKNUM(Table1[[#This Row],[Invoice Date]]) + IF(YEAR(Table1[[#This Row],[Invoice Date]])=2021, 52, 0)</f>
        <v>71</v>
      </c>
    </row>
    <row r="4158" spans="2:17" ht="14.25" customHeight="1" x14ac:dyDescent="0.3">
      <c r="B4158" s="4" t="s">
        <v>14</v>
      </c>
      <c r="C4158" s="33">
        <v>1185732</v>
      </c>
      <c r="D4158" s="5">
        <v>44321</v>
      </c>
      <c r="E4158" s="4" t="s">
        <v>48</v>
      </c>
      <c r="F4158" s="4" t="s">
        <v>92</v>
      </c>
      <c r="G4158" s="4" t="s">
        <v>93</v>
      </c>
      <c r="H4158" s="6" t="s">
        <v>20</v>
      </c>
      <c r="I4158" s="7">
        <v>45</v>
      </c>
      <c r="J4158" s="8">
        <v>725</v>
      </c>
      <c r="K4158" s="9">
        <v>326250</v>
      </c>
      <c r="L4158" s="9">
        <v>81562.5</v>
      </c>
      <c r="M4158" s="10">
        <v>0.25</v>
      </c>
      <c r="N4158" s="4" t="s">
        <v>83</v>
      </c>
      <c r="O4158" s="4" t="str">
        <f>TEXT(Table1[[#This Row],[Invoice Date]],"yyyy")</f>
        <v>2021</v>
      </c>
      <c r="P4158" s="4" t="str">
        <f>TEXT(Table1[[#This Row],[Invoice Date]],"mmm")</f>
        <v>May</v>
      </c>
      <c r="Q4158" s="27">
        <f>WEEKNUM(Table1[[#This Row],[Invoice Date]]) + IF(YEAR(Table1[[#This Row],[Invoice Date]])=2021, 52, 0)</f>
        <v>71</v>
      </c>
    </row>
    <row r="4159" spans="2:17" ht="14.25" customHeight="1" x14ac:dyDescent="0.3">
      <c r="B4159" s="4" t="s">
        <v>30</v>
      </c>
      <c r="C4159" s="34">
        <v>1128299</v>
      </c>
      <c r="D4159" s="5">
        <v>44321</v>
      </c>
      <c r="E4159" s="4" t="s">
        <v>31</v>
      </c>
      <c r="F4159" s="4" t="s">
        <v>84</v>
      </c>
      <c r="G4159" s="4" t="s">
        <v>85</v>
      </c>
      <c r="H4159" s="6" t="s">
        <v>23</v>
      </c>
      <c r="I4159" s="7">
        <v>45</v>
      </c>
      <c r="J4159" s="8">
        <v>750</v>
      </c>
      <c r="K4159" s="9">
        <v>337500</v>
      </c>
      <c r="L4159" s="9">
        <v>168750</v>
      </c>
      <c r="M4159" s="10">
        <v>0.5</v>
      </c>
      <c r="N4159" s="4" t="s">
        <v>83</v>
      </c>
      <c r="O4159" s="4" t="str">
        <f>TEXT(Table1[[#This Row],[Invoice Date]],"yyyy")</f>
        <v>2021</v>
      </c>
      <c r="P4159" s="4" t="str">
        <f>TEXT(Table1[[#This Row],[Invoice Date]],"mmm")</f>
        <v>May</v>
      </c>
      <c r="Q4159" s="27">
        <f>WEEKNUM(Table1[[#This Row],[Invoice Date]]) + IF(YEAR(Table1[[#This Row],[Invoice Date]])=2021, 52, 0)</f>
        <v>71</v>
      </c>
    </row>
    <row r="4160" spans="2:17" ht="14.25" customHeight="1" x14ac:dyDescent="0.3">
      <c r="B4160" s="4" t="s">
        <v>14</v>
      </c>
      <c r="C4160" s="33">
        <v>1185732</v>
      </c>
      <c r="D4160" s="5">
        <v>44321</v>
      </c>
      <c r="E4160" s="4" t="s">
        <v>48</v>
      </c>
      <c r="F4160" s="4" t="s">
        <v>92</v>
      </c>
      <c r="G4160" s="4" t="s">
        <v>93</v>
      </c>
      <c r="H4160" s="6" t="s">
        <v>19</v>
      </c>
      <c r="I4160" s="7">
        <v>50</v>
      </c>
      <c r="J4160" s="8">
        <v>750</v>
      </c>
      <c r="K4160" s="9">
        <v>375000</v>
      </c>
      <c r="L4160" s="9">
        <v>131250</v>
      </c>
      <c r="M4160" s="10">
        <v>0.35</v>
      </c>
      <c r="N4160" s="4" t="s">
        <v>83</v>
      </c>
      <c r="O4160" s="4" t="str">
        <f>TEXT(Table1[[#This Row],[Invoice Date]],"yyyy")</f>
        <v>2021</v>
      </c>
      <c r="P4160" s="4" t="str">
        <f>TEXT(Table1[[#This Row],[Invoice Date]],"mmm")</f>
        <v>May</v>
      </c>
      <c r="Q4160" s="27">
        <f>WEEKNUM(Table1[[#This Row],[Invoice Date]]) + IF(YEAR(Table1[[#This Row],[Invoice Date]])=2021, 52, 0)</f>
        <v>71</v>
      </c>
    </row>
    <row r="4161" spans="2:17" ht="14.25" customHeight="1" x14ac:dyDescent="0.3">
      <c r="B4161" s="4" t="s">
        <v>14</v>
      </c>
      <c r="C4161" s="33">
        <v>1185732</v>
      </c>
      <c r="D4161" s="5">
        <v>44321</v>
      </c>
      <c r="E4161" s="4" t="s">
        <v>48</v>
      </c>
      <c r="F4161" s="4" t="s">
        <v>92</v>
      </c>
      <c r="G4161" s="4" t="s">
        <v>93</v>
      </c>
      <c r="H4161" s="6" t="s">
        <v>22</v>
      </c>
      <c r="I4161" s="7">
        <v>54.999999999999993</v>
      </c>
      <c r="J4161" s="8">
        <v>700</v>
      </c>
      <c r="K4161" s="9">
        <v>384999.99999999994</v>
      </c>
      <c r="L4161" s="9">
        <v>134749.99999999997</v>
      </c>
      <c r="M4161" s="10">
        <v>0.35</v>
      </c>
      <c r="N4161" s="4" t="s">
        <v>83</v>
      </c>
      <c r="O4161" s="4" t="str">
        <f>TEXT(Table1[[#This Row],[Invoice Date]],"yyyy")</f>
        <v>2021</v>
      </c>
      <c r="P4161" s="4" t="str">
        <f>TEXT(Table1[[#This Row],[Invoice Date]],"mmm")</f>
        <v>May</v>
      </c>
      <c r="Q4161" s="27">
        <f>WEEKNUM(Table1[[#This Row],[Invoice Date]]) + IF(YEAR(Table1[[#This Row],[Invoice Date]])=2021, 52, 0)</f>
        <v>71</v>
      </c>
    </row>
    <row r="4162" spans="2:17" ht="14.25" customHeight="1" x14ac:dyDescent="0.3">
      <c r="B4162" s="4" t="s">
        <v>34</v>
      </c>
      <c r="C4162" s="33">
        <v>1189833</v>
      </c>
      <c r="D4162" s="5">
        <v>44321</v>
      </c>
      <c r="E4162" s="4" t="s">
        <v>31</v>
      </c>
      <c r="F4162" s="4" t="s">
        <v>32</v>
      </c>
      <c r="G4162" s="4" t="s">
        <v>35</v>
      </c>
      <c r="H4162" s="6" t="s">
        <v>22</v>
      </c>
      <c r="I4162" s="7">
        <v>60</v>
      </c>
      <c r="J4162" s="8">
        <v>675</v>
      </c>
      <c r="K4162" s="9">
        <v>405000</v>
      </c>
      <c r="L4162" s="9">
        <v>222750.00000000003</v>
      </c>
      <c r="M4162" s="10">
        <v>0.55000000000000004</v>
      </c>
      <c r="N4162" s="4" t="s">
        <v>24</v>
      </c>
      <c r="O4162" s="4" t="str">
        <f>TEXT(Table1[[#This Row],[Invoice Date]],"yyyy")</f>
        <v>2021</v>
      </c>
      <c r="P4162" s="4" t="str">
        <f>TEXT(Table1[[#This Row],[Invoice Date]],"mmm")</f>
        <v>May</v>
      </c>
      <c r="Q4162" s="27">
        <f>WEEKNUM(Table1[[#This Row],[Invoice Date]]) + IF(YEAR(Table1[[#This Row],[Invoice Date]])=2021, 52, 0)</f>
        <v>71</v>
      </c>
    </row>
    <row r="4163" spans="2:17" ht="14.25" customHeight="1" x14ac:dyDescent="0.3">
      <c r="B4163" s="4" t="s">
        <v>14</v>
      </c>
      <c r="C4163" s="33">
        <v>1185732</v>
      </c>
      <c r="D4163" s="5">
        <v>44321</v>
      </c>
      <c r="E4163" s="4" t="s">
        <v>48</v>
      </c>
      <c r="F4163" s="4" t="s">
        <v>92</v>
      </c>
      <c r="G4163" s="4" t="s">
        <v>93</v>
      </c>
      <c r="H4163" s="6" t="s">
        <v>23</v>
      </c>
      <c r="I4163" s="7">
        <v>60</v>
      </c>
      <c r="J4163" s="8">
        <v>800</v>
      </c>
      <c r="K4163" s="9">
        <v>480000</v>
      </c>
      <c r="L4163" s="9">
        <v>240000</v>
      </c>
      <c r="M4163" s="10">
        <v>0.5</v>
      </c>
      <c r="N4163" s="4" t="s">
        <v>83</v>
      </c>
      <c r="O4163" s="4" t="str">
        <f>TEXT(Table1[[#This Row],[Invoice Date]],"yyyy")</f>
        <v>2021</v>
      </c>
      <c r="P4163" s="4" t="str">
        <f>TEXT(Table1[[#This Row],[Invoice Date]],"mmm")</f>
        <v>May</v>
      </c>
      <c r="Q4163" s="27">
        <f>WEEKNUM(Table1[[#This Row],[Invoice Date]]) + IF(YEAR(Table1[[#This Row],[Invoice Date]])=2021, 52, 0)</f>
        <v>71</v>
      </c>
    </row>
    <row r="4164" spans="2:17" ht="14.25" customHeight="1" x14ac:dyDescent="0.3">
      <c r="B4164" s="4" t="s">
        <v>14</v>
      </c>
      <c r="C4164" s="33">
        <v>1185732</v>
      </c>
      <c r="D4164" s="5">
        <v>44321</v>
      </c>
      <c r="E4164" s="4" t="s">
        <v>48</v>
      </c>
      <c r="F4164" s="4" t="s">
        <v>92</v>
      </c>
      <c r="G4164" s="4" t="s">
        <v>93</v>
      </c>
      <c r="H4164" s="6" t="s">
        <v>17</v>
      </c>
      <c r="I4164" s="7">
        <v>50</v>
      </c>
      <c r="J4164" s="8">
        <v>1045</v>
      </c>
      <c r="K4164" s="9">
        <v>522500</v>
      </c>
      <c r="L4164" s="9">
        <v>235125</v>
      </c>
      <c r="M4164" s="10">
        <v>0.45</v>
      </c>
      <c r="N4164" s="4" t="s">
        <v>83</v>
      </c>
      <c r="O4164" s="4" t="str">
        <f>TEXT(Table1[[#This Row],[Invoice Date]],"yyyy")</f>
        <v>2021</v>
      </c>
      <c r="P4164" s="4" t="str">
        <f>TEXT(Table1[[#This Row],[Invoice Date]],"mmm")</f>
        <v>May</v>
      </c>
      <c r="Q4164" s="27">
        <f>WEEKNUM(Table1[[#This Row],[Invoice Date]]) + IF(YEAR(Table1[[#This Row],[Invoice Date]])=2021, 52, 0)</f>
        <v>71</v>
      </c>
    </row>
    <row r="4165" spans="2:17" ht="14.25" customHeight="1" x14ac:dyDescent="0.3">
      <c r="B4165" s="4" t="s">
        <v>14</v>
      </c>
      <c r="C4165" s="33">
        <v>1185732</v>
      </c>
      <c r="D4165" s="5">
        <v>44322</v>
      </c>
      <c r="E4165" s="4" t="s">
        <v>15</v>
      </c>
      <c r="F4165" s="4" t="s">
        <v>127</v>
      </c>
      <c r="G4165" s="4" t="s">
        <v>128</v>
      </c>
      <c r="H4165" s="6" t="s">
        <v>21</v>
      </c>
      <c r="I4165" s="7">
        <v>27</v>
      </c>
      <c r="J4165" s="8">
        <v>51</v>
      </c>
      <c r="K4165" s="9">
        <v>1377</v>
      </c>
      <c r="L4165" s="9">
        <v>633.42000000000007</v>
      </c>
      <c r="M4165" s="10">
        <v>0.46</v>
      </c>
      <c r="N4165" s="4" t="s">
        <v>24</v>
      </c>
      <c r="O4165" s="4" t="str">
        <f>TEXT(Table1[[#This Row],[Invoice Date]],"yyyy")</f>
        <v>2021</v>
      </c>
      <c r="P4165" s="4" t="str">
        <f>TEXT(Table1[[#This Row],[Invoice Date]],"mmm")</f>
        <v>May</v>
      </c>
      <c r="Q4165" s="27">
        <f>WEEKNUM(Table1[[#This Row],[Invoice Date]]) + IF(YEAR(Table1[[#This Row],[Invoice Date]])=2021, 52, 0)</f>
        <v>71</v>
      </c>
    </row>
    <row r="4166" spans="2:17" ht="14.25" customHeight="1" x14ac:dyDescent="0.3">
      <c r="B4166" s="4" t="s">
        <v>14</v>
      </c>
      <c r="C4166" s="33">
        <v>1185732</v>
      </c>
      <c r="D4166" s="5">
        <v>44322</v>
      </c>
      <c r="E4166" s="4" t="s">
        <v>15</v>
      </c>
      <c r="F4166" s="4" t="s">
        <v>127</v>
      </c>
      <c r="G4166" s="4" t="s">
        <v>128</v>
      </c>
      <c r="H4166" s="6" t="s">
        <v>21</v>
      </c>
      <c r="I4166" s="7">
        <v>39</v>
      </c>
      <c r="J4166" s="8">
        <v>44</v>
      </c>
      <c r="K4166" s="9">
        <v>1716</v>
      </c>
      <c r="L4166" s="9">
        <v>892.32</v>
      </c>
      <c r="M4166" s="10">
        <v>0.52</v>
      </c>
      <c r="N4166" s="4" t="s">
        <v>83</v>
      </c>
      <c r="O4166" s="4" t="str">
        <f>TEXT(Table1[[#This Row],[Invoice Date]],"yyyy")</f>
        <v>2021</v>
      </c>
      <c r="P4166" s="4" t="str">
        <f>TEXT(Table1[[#This Row],[Invoice Date]],"mmm")</f>
        <v>May</v>
      </c>
      <c r="Q4166" s="27">
        <f>WEEKNUM(Table1[[#This Row],[Invoice Date]]) + IF(YEAR(Table1[[#This Row],[Invoice Date]])=2021, 52, 0)</f>
        <v>71</v>
      </c>
    </row>
    <row r="4167" spans="2:17" ht="14.25" customHeight="1" x14ac:dyDescent="0.3">
      <c r="B4167" s="4" t="s">
        <v>14</v>
      </c>
      <c r="C4167" s="33">
        <v>1185732</v>
      </c>
      <c r="D4167" s="5">
        <v>44322</v>
      </c>
      <c r="E4167" s="4" t="s">
        <v>15</v>
      </c>
      <c r="F4167" s="4" t="s">
        <v>127</v>
      </c>
      <c r="G4167" s="4" t="s">
        <v>128</v>
      </c>
      <c r="H4167" s="6" t="s">
        <v>19</v>
      </c>
      <c r="I4167" s="7">
        <v>32</v>
      </c>
      <c r="J4167" s="8">
        <v>58</v>
      </c>
      <c r="K4167" s="9">
        <v>1856</v>
      </c>
      <c r="L4167" s="9">
        <v>686.72</v>
      </c>
      <c r="M4167" s="10">
        <v>0.37</v>
      </c>
      <c r="N4167" s="4" t="s">
        <v>24</v>
      </c>
      <c r="O4167" s="4" t="str">
        <f>TEXT(Table1[[#This Row],[Invoice Date]],"yyyy")</f>
        <v>2021</v>
      </c>
      <c r="P4167" s="4" t="str">
        <f>TEXT(Table1[[#This Row],[Invoice Date]],"mmm")</f>
        <v>May</v>
      </c>
      <c r="Q4167" s="27">
        <f>WEEKNUM(Table1[[#This Row],[Invoice Date]]) + IF(YEAR(Table1[[#This Row],[Invoice Date]])=2021, 52, 0)</f>
        <v>71</v>
      </c>
    </row>
    <row r="4168" spans="2:17" ht="14.25" customHeight="1" x14ac:dyDescent="0.3">
      <c r="B4168" s="4" t="s">
        <v>14</v>
      </c>
      <c r="C4168" s="33">
        <v>1185732</v>
      </c>
      <c r="D4168" s="5">
        <v>44322</v>
      </c>
      <c r="E4168" s="4" t="s">
        <v>15</v>
      </c>
      <c r="F4168" s="4" t="s">
        <v>127</v>
      </c>
      <c r="G4168" s="4" t="s">
        <v>128</v>
      </c>
      <c r="H4168" s="6" t="s">
        <v>20</v>
      </c>
      <c r="I4168" s="7">
        <v>32</v>
      </c>
      <c r="J4168" s="8">
        <v>60</v>
      </c>
      <c r="K4168" s="9">
        <v>1920</v>
      </c>
      <c r="L4168" s="9">
        <v>806.40000000000009</v>
      </c>
      <c r="M4168" s="10">
        <v>0.42000000000000004</v>
      </c>
      <c r="N4168" s="4" t="s">
        <v>24</v>
      </c>
      <c r="O4168" s="4" t="str">
        <f>TEXT(Table1[[#This Row],[Invoice Date]],"yyyy")</f>
        <v>2021</v>
      </c>
      <c r="P4168" s="4" t="str">
        <f>TEXT(Table1[[#This Row],[Invoice Date]],"mmm")</f>
        <v>May</v>
      </c>
      <c r="Q4168" s="27">
        <f>WEEKNUM(Table1[[#This Row],[Invoice Date]]) + IF(YEAR(Table1[[#This Row],[Invoice Date]])=2021, 52, 0)</f>
        <v>71</v>
      </c>
    </row>
    <row r="4169" spans="2:17" ht="14.25" customHeight="1" x14ac:dyDescent="0.3">
      <c r="B4169" s="4" t="s">
        <v>14</v>
      </c>
      <c r="C4169" s="33">
        <v>1185732</v>
      </c>
      <c r="D4169" s="5">
        <v>44322</v>
      </c>
      <c r="E4169" s="4" t="s">
        <v>15</v>
      </c>
      <c r="F4169" s="4" t="s">
        <v>127</v>
      </c>
      <c r="G4169" s="4" t="s">
        <v>128</v>
      </c>
      <c r="H4169" s="6" t="s">
        <v>19</v>
      </c>
      <c r="I4169" s="7">
        <v>43</v>
      </c>
      <c r="J4169" s="8">
        <v>49</v>
      </c>
      <c r="K4169" s="9">
        <v>2107</v>
      </c>
      <c r="L4169" s="9">
        <v>948.14999999999986</v>
      </c>
      <c r="M4169" s="10">
        <v>0.44999999999999996</v>
      </c>
      <c r="N4169" s="4" t="s">
        <v>83</v>
      </c>
      <c r="O4169" s="4" t="str">
        <f>TEXT(Table1[[#This Row],[Invoice Date]],"yyyy")</f>
        <v>2021</v>
      </c>
      <c r="P4169" s="4" t="str">
        <f>TEXT(Table1[[#This Row],[Invoice Date]],"mmm")</f>
        <v>May</v>
      </c>
      <c r="Q4169" s="27">
        <f>WEEKNUM(Table1[[#This Row],[Invoice Date]]) + IF(YEAR(Table1[[#This Row],[Invoice Date]])=2021, 52, 0)</f>
        <v>71</v>
      </c>
    </row>
    <row r="4170" spans="2:17" ht="14.25" customHeight="1" x14ac:dyDescent="0.3">
      <c r="B4170" s="4" t="s">
        <v>34</v>
      </c>
      <c r="C4170" s="33">
        <v>1189833</v>
      </c>
      <c r="D4170" s="5">
        <v>44322</v>
      </c>
      <c r="E4170" s="4" t="s">
        <v>15</v>
      </c>
      <c r="F4170" s="4" t="s">
        <v>123</v>
      </c>
      <c r="G4170" s="4" t="s">
        <v>124</v>
      </c>
      <c r="H4170" s="6" t="s">
        <v>21</v>
      </c>
      <c r="I4170" s="7">
        <v>38</v>
      </c>
      <c r="J4170" s="8">
        <v>56</v>
      </c>
      <c r="K4170" s="9">
        <v>2128</v>
      </c>
      <c r="L4170" s="9">
        <v>1064</v>
      </c>
      <c r="M4170" s="10">
        <v>0.5</v>
      </c>
      <c r="N4170" s="4" t="s">
        <v>83</v>
      </c>
      <c r="O4170" s="4" t="str">
        <f>TEXT(Table1[[#This Row],[Invoice Date]],"yyyy")</f>
        <v>2021</v>
      </c>
      <c r="P4170" s="4" t="str">
        <f>TEXT(Table1[[#This Row],[Invoice Date]],"mmm")</f>
        <v>May</v>
      </c>
      <c r="Q4170" s="27">
        <f>WEEKNUM(Table1[[#This Row],[Invoice Date]]) + IF(YEAR(Table1[[#This Row],[Invoice Date]])=2021, 52, 0)</f>
        <v>71</v>
      </c>
    </row>
    <row r="4171" spans="2:17" ht="14.25" customHeight="1" x14ac:dyDescent="0.3">
      <c r="B4171" s="4" t="s">
        <v>14</v>
      </c>
      <c r="C4171" s="33">
        <v>1185732</v>
      </c>
      <c r="D4171" s="5">
        <v>44322</v>
      </c>
      <c r="E4171" s="4" t="s">
        <v>15</v>
      </c>
      <c r="F4171" s="4" t="s">
        <v>127</v>
      </c>
      <c r="G4171" s="4" t="s">
        <v>128</v>
      </c>
      <c r="H4171" s="6" t="s">
        <v>22</v>
      </c>
      <c r="I4171" s="7">
        <v>40</v>
      </c>
      <c r="J4171" s="8">
        <v>54</v>
      </c>
      <c r="K4171" s="9">
        <v>2160</v>
      </c>
      <c r="L4171" s="9">
        <v>799.2</v>
      </c>
      <c r="M4171" s="10">
        <v>0.37</v>
      </c>
      <c r="N4171" s="4" t="s">
        <v>24</v>
      </c>
      <c r="O4171" s="4" t="str">
        <f>TEXT(Table1[[#This Row],[Invoice Date]],"yyyy")</f>
        <v>2021</v>
      </c>
      <c r="P4171" s="4" t="str">
        <f>TEXT(Table1[[#This Row],[Invoice Date]],"mmm")</f>
        <v>May</v>
      </c>
      <c r="Q4171" s="27">
        <f>WEEKNUM(Table1[[#This Row],[Invoice Date]]) + IF(YEAR(Table1[[#This Row],[Invoice Date]])=2021, 52, 0)</f>
        <v>71</v>
      </c>
    </row>
    <row r="4172" spans="2:17" ht="14.25" customHeight="1" x14ac:dyDescent="0.3">
      <c r="B4172" s="4" t="s">
        <v>14</v>
      </c>
      <c r="C4172" s="33">
        <v>1185732</v>
      </c>
      <c r="D4172" s="5">
        <v>44322</v>
      </c>
      <c r="E4172" s="4" t="s">
        <v>15</v>
      </c>
      <c r="F4172" s="4" t="s">
        <v>127</v>
      </c>
      <c r="G4172" s="4" t="s">
        <v>128</v>
      </c>
      <c r="H4172" s="6" t="s">
        <v>22</v>
      </c>
      <c r="I4172" s="7">
        <v>49</v>
      </c>
      <c r="J4172" s="8">
        <v>46</v>
      </c>
      <c r="K4172" s="9">
        <v>2254</v>
      </c>
      <c r="L4172" s="9">
        <v>901.6</v>
      </c>
      <c r="M4172" s="10">
        <v>0.4</v>
      </c>
      <c r="N4172" s="4" t="s">
        <v>83</v>
      </c>
      <c r="O4172" s="4" t="str">
        <f>TEXT(Table1[[#This Row],[Invoice Date]],"yyyy")</f>
        <v>2021</v>
      </c>
      <c r="P4172" s="4" t="str">
        <f>TEXT(Table1[[#This Row],[Invoice Date]],"mmm")</f>
        <v>May</v>
      </c>
      <c r="Q4172" s="27">
        <f>WEEKNUM(Table1[[#This Row],[Invoice Date]]) + IF(YEAR(Table1[[#This Row],[Invoice Date]])=2021, 52, 0)</f>
        <v>71</v>
      </c>
    </row>
    <row r="4173" spans="2:17" ht="14.25" customHeight="1" x14ac:dyDescent="0.3">
      <c r="B4173" s="4" t="s">
        <v>14</v>
      </c>
      <c r="C4173" s="33">
        <v>1185732</v>
      </c>
      <c r="D4173" s="5">
        <v>44322</v>
      </c>
      <c r="E4173" s="4" t="s">
        <v>15</v>
      </c>
      <c r="F4173" s="4" t="s">
        <v>127</v>
      </c>
      <c r="G4173" s="4" t="s">
        <v>128</v>
      </c>
      <c r="H4173" s="6" t="s">
        <v>20</v>
      </c>
      <c r="I4173" s="7">
        <v>39</v>
      </c>
      <c r="J4173" s="8">
        <v>60</v>
      </c>
      <c r="K4173" s="9">
        <v>2340</v>
      </c>
      <c r="L4173" s="9">
        <v>1263.6000000000001</v>
      </c>
      <c r="M4173" s="10">
        <v>0.54</v>
      </c>
      <c r="N4173" s="4" t="s">
        <v>83</v>
      </c>
      <c r="O4173" s="4" t="str">
        <f>TEXT(Table1[[#This Row],[Invoice Date]],"yyyy")</f>
        <v>2021</v>
      </c>
      <c r="P4173" s="4" t="str">
        <f>TEXT(Table1[[#This Row],[Invoice Date]],"mmm")</f>
        <v>May</v>
      </c>
      <c r="Q4173" s="27">
        <f>WEEKNUM(Table1[[#This Row],[Invoice Date]]) + IF(YEAR(Table1[[#This Row],[Invoice Date]])=2021, 52, 0)</f>
        <v>71</v>
      </c>
    </row>
    <row r="4174" spans="2:17" ht="14.25" customHeight="1" x14ac:dyDescent="0.3">
      <c r="B4174" s="4" t="s">
        <v>34</v>
      </c>
      <c r="C4174" s="33">
        <v>1189833</v>
      </c>
      <c r="D4174" s="5">
        <v>44322</v>
      </c>
      <c r="E4174" s="4" t="s">
        <v>15</v>
      </c>
      <c r="F4174" s="4" t="s">
        <v>123</v>
      </c>
      <c r="G4174" s="4" t="s">
        <v>124</v>
      </c>
      <c r="H4174" s="6" t="s">
        <v>19</v>
      </c>
      <c r="I4174" s="7">
        <v>41</v>
      </c>
      <c r="J4174" s="8">
        <v>68</v>
      </c>
      <c r="K4174" s="9">
        <v>2788</v>
      </c>
      <c r="L4174" s="9">
        <v>1394</v>
      </c>
      <c r="M4174" s="10">
        <v>0.5</v>
      </c>
      <c r="N4174" s="4" t="s">
        <v>83</v>
      </c>
      <c r="O4174" s="4" t="str">
        <f>TEXT(Table1[[#This Row],[Invoice Date]],"yyyy")</f>
        <v>2021</v>
      </c>
      <c r="P4174" s="4" t="str">
        <f>TEXT(Table1[[#This Row],[Invoice Date]],"mmm")</f>
        <v>May</v>
      </c>
      <c r="Q4174" s="27">
        <f>WEEKNUM(Table1[[#This Row],[Invoice Date]]) + IF(YEAR(Table1[[#This Row],[Invoice Date]])=2021, 52, 0)</f>
        <v>71</v>
      </c>
    </row>
    <row r="4175" spans="2:17" ht="14.25" customHeight="1" x14ac:dyDescent="0.3">
      <c r="B4175" s="4" t="s">
        <v>34</v>
      </c>
      <c r="C4175" s="33">
        <v>1189833</v>
      </c>
      <c r="D4175" s="5">
        <v>44322</v>
      </c>
      <c r="E4175" s="4" t="s">
        <v>15</v>
      </c>
      <c r="F4175" s="4" t="s">
        <v>123</v>
      </c>
      <c r="G4175" s="4" t="s">
        <v>124</v>
      </c>
      <c r="H4175" s="6" t="s">
        <v>20</v>
      </c>
      <c r="I4175" s="7">
        <v>38</v>
      </c>
      <c r="J4175" s="8">
        <v>75</v>
      </c>
      <c r="K4175" s="9">
        <v>2850</v>
      </c>
      <c r="L4175" s="9">
        <v>1425</v>
      </c>
      <c r="M4175" s="10">
        <v>0.5</v>
      </c>
      <c r="N4175" s="4" t="s">
        <v>83</v>
      </c>
      <c r="O4175" s="4" t="str">
        <f>TEXT(Table1[[#This Row],[Invoice Date]],"yyyy")</f>
        <v>2021</v>
      </c>
      <c r="P4175" s="4" t="str">
        <f>TEXT(Table1[[#This Row],[Invoice Date]],"mmm")</f>
        <v>May</v>
      </c>
      <c r="Q4175" s="27">
        <f>WEEKNUM(Table1[[#This Row],[Invoice Date]]) + IF(YEAR(Table1[[#This Row],[Invoice Date]])=2021, 52, 0)</f>
        <v>71</v>
      </c>
    </row>
    <row r="4176" spans="2:17" ht="14.25" customHeight="1" x14ac:dyDescent="0.3">
      <c r="B4176" s="4" t="s">
        <v>34</v>
      </c>
      <c r="C4176" s="33">
        <v>1189833</v>
      </c>
      <c r="D4176" s="5">
        <v>44322</v>
      </c>
      <c r="E4176" s="4" t="s">
        <v>15</v>
      </c>
      <c r="F4176" s="4" t="s">
        <v>123</v>
      </c>
      <c r="G4176" s="4" t="s">
        <v>124</v>
      </c>
      <c r="H4176" s="6" t="s">
        <v>22</v>
      </c>
      <c r="I4176" s="7">
        <v>47</v>
      </c>
      <c r="J4176" s="8">
        <v>68</v>
      </c>
      <c r="K4176" s="9">
        <v>3196</v>
      </c>
      <c r="L4176" s="9">
        <v>1310.3599999999999</v>
      </c>
      <c r="M4176" s="10">
        <v>0.41</v>
      </c>
      <c r="N4176" s="4" t="s">
        <v>83</v>
      </c>
      <c r="O4176" s="4" t="str">
        <f>TEXT(Table1[[#This Row],[Invoice Date]],"yyyy")</f>
        <v>2021</v>
      </c>
      <c r="P4176" s="4" t="str">
        <f>TEXT(Table1[[#This Row],[Invoice Date]],"mmm")</f>
        <v>May</v>
      </c>
      <c r="Q4176" s="27">
        <f>WEEKNUM(Table1[[#This Row],[Invoice Date]]) + IF(YEAR(Table1[[#This Row],[Invoice Date]])=2021, 52, 0)</f>
        <v>71</v>
      </c>
    </row>
    <row r="4177" spans="2:17" ht="14.25" customHeight="1" x14ac:dyDescent="0.3">
      <c r="B4177" s="4" t="s">
        <v>14</v>
      </c>
      <c r="C4177" s="33">
        <v>1185732</v>
      </c>
      <c r="D4177" s="5">
        <v>44322</v>
      </c>
      <c r="E4177" s="4" t="s">
        <v>15</v>
      </c>
      <c r="F4177" s="4" t="s">
        <v>127</v>
      </c>
      <c r="G4177" s="4" t="s">
        <v>128</v>
      </c>
      <c r="H4177" s="6" t="s">
        <v>23</v>
      </c>
      <c r="I4177" s="7">
        <v>36</v>
      </c>
      <c r="J4177" s="8">
        <v>93</v>
      </c>
      <c r="K4177" s="9">
        <v>3348</v>
      </c>
      <c r="L4177" s="9">
        <v>1473.1200000000001</v>
      </c>
      <c r="M4177" s="10">
        <v>0.44</v>
      </c>
      <c r="N4177" s="4" t="s">
        <v>24</v>
      </c>
      <c r="O4177" s="4" t="str">
        <f>TEXT(Table1[[#This Row],[Invoice Date]],"yyyy")</f>
        <v>2021</v>
      </c>
      <c r="P4177" s="4" t="str">
        <f>TEXT(Table1[[#This Row],[Invoice Date]],"mmm")</f>
        <v>May</v>
      </c>
      <c r="Q4177" s="27">
        <f>WEEKNUM(Table1[[#This Row],[Invoice Date]]) + IF(YEAR(Table1[[#This Row],[Invoice Date]])=2021, 52, 0)</f>
        <v>71</v>
      </c>
    </row>
    <row r="4178" spans="2:17" ht="14.25" customHeight="1" x14ac:dyDescent="0.3">
      <c r="B4178" s="4" t="s">
        <v>26</v>
      </c>
      <c r="C4178" s="33">
        <v>1197831</v>
      </c>
      <c r="D4178" s="5">
        <v>44322</v>
      </c>
      <c r="E4178" s="4" t="s">
        <v>27</v>
      </c>
      <c r="F4178" s="4" t="s">
        <v>55</v>
      </c>
      <c r="G4178" s="4" t="s">
        <v>56</v>
      </c>
      <c r="H4178" s="6" t="s">
        <v>21</v>
      </c>
      <c r="I4178" s="7">
        <v>38</v>
      </c>
      <c r="J4178" s="8">
        <v>98</v>
      </c>
      <c r="K4178" s="9">
        <v>3724</v>
      </c>
      <c r="L4178" s="9">
        <v>2606.8000000000002</v>
      </c>
      <c r="M4178" s="10">
        <v>0.70000000000000007</v>
      </c>
      <c r="N4178" s="4" t="s">
        <v>83</v>
      </c>
      <c r="O4178" s="4" t="str">
        <f>TEXT(Table1[[#This Row],[Invoice Date]],"yyyy")</f>
        <v>2021</v>
      </c>
      <c r="P4178" s="4" t="str">
        <f>TEXT(Table1[[#This Row],[Invoice Date]],"mmm")</f>
        <v>May</v>
      </c>
      <c r="Q4178" s="27">
        <f>WEEKNUM(Table1[[#This Row],[Invoice Date]]) + IF(YEAR(Table1[[#This Row],[Invoice Date]])=2021, 52, 0)</f>
        <v>71</v>
      </c>
    </row>
    <row r="4179" spans="2:17" ht="14.25" customHeight="1" x14ac:dyDescent="0.3">
      <c r="B4179" s="4" t="s">
        <v>26</v>
      </c>
      <c r="C4179" s="33">
        <v>1197831</v>
      </c>
      <c r="D4179" s="5">
        <v>44322</v>
      </c>
      <c r="E4179" s="4" t="s">
        <v>27</v>
      </c>
      <c r="F4179" s="4" t="s">
        <v>55</v>
      </c>
      <c r="G4179" s="4" t="s">
        <v>56</v>
      </c>
      <c r="H4179" s="6" t="s">
        <v>21</v>
      </c>
      <c r="I4179" s="7">
        <v>30</v>
      </c>
      <c r="J4179" s="8">
        <v>131</v>
      </c>
      <c r="K4179" s="9">
        <v>3930</v>
      </c>
      <c r="L4179" s="9">
        <v>2358.0000000000005</v>
      </c>
      <c r="M4179" s="10">
        <v>0.60000000000000009</v>
      </c>
      <c r="N4179" s="4" t="s">
        <v>24</v>
      </c>
      <c r="O4179" s="4" t="str">
        <f>TEXT(Table1[[#This Row],[Invoice Date]],"yyyy")</f>
        <v>2021</v>
      </c>
      <c r="P4179" s="4" t="str">
        <f>TEXT(Table1[[#This Row],[Invoice Date]],"mmm")</f>
        <v>May</v>
      </c>
      <c r="Q4179" s="27">
        <f>WEEKNUM(Table1[[#This Row],[Invoice Date]]) + IF(YEAR(Table1[[#This Row],[Invoice Date]])=2021, 52, 0)</f>
        <v>71</v>
      </c>
    </row>
    <row r="4180" spans="2:17" ht="14.25" customHeight="1" x14ac:dyDescent="0.3">
      <c r="B4180" s="4" t="s">
        <v>14</v>
      </c>
      <c r="C4180" s="33">
        <v>1185732</v>
      </c>
      <c r="D4180" s="5">
        <v>44322</v>
      </c>
      <c r="E4180" s="4" t="s">
        <v>15</v>
      </c>
      <c r="F4180" s="4" t="s">
        <v>127</v>
      </c>
      <c r="G4180" s="4" t="s">
        <v>128</v>
      </c>
      <c r="H4180" s="6" t="s">
        <v>23</v>
      </c>
      <c r="I4180" s="7">
        <v>52</v>
      </c>
      <c r="J4180" s="8">
        <v>81</v>
      </c>
      <c r="K4180" s="9">
        <v>4212</v>
      </c>
      <c r="L4180" s="9">
        <v>2232.36</v>
      </c>
      <c r="M4180" s="10">
        <v>0.53</v>
      </c>
      <c r="N4180" s="4" t="s">
        <v>83</v>
      </c>
      <c r="O4180" s="4" t="str">
        <f>TEXT(Table1[[#This Row],[Invoice Date]],"yyyy")</f>
        <v>2021</v>
      </c>
      <c r="P4180" s="4" t="str">
        <f>TEXT(Table1[[#This Row],[Invoice Date]],"mmm")</f>
        <v>May</v>
      </c>
      <c r="Q4180" s="27">
        <f>WEEKNUM(Table1[[#This Row],[Invoice Date]]) + IF(YEAR(Table1[[#This Row],[Invoice Date]])=2021, 52, 0)</f>
        <v>71</v>
      </c>
    </row>
    <row r="4181" spans="2:17" ht="14.25" customHeight="1" x14ac:dyDescent="0.3">
      <c r="B4181" s="4" t="s">
        <v>34</v>
      </c>
      <c r="C4181" s="33">
        <v>1189833</v>
      </c>
      <c r="D4181" s="5">
        <v>44322</v>
      </c>
      <c r="E4181" s="4" t="s">
        <v>15</v>
      </c>
      <c r="F4181" s="4" t="s">
        <v>123</v>
      </c>
      <c r="G4181" s="4" t="s">
        <v>124</v>
      </c>
      <c r="H4181" s="6" t="s">
        <v>23</v>
      </c>
      <c r="I4181" s="7">
        <v>51</v>
      </c>
      <c r="J4181" s="8">
        <v>102</v>
      </c>
      <c r="K4181" s="9">
        <v>5202</v>
      </c>
      <c r="L4181" s="9">
        <v>2705.04</v>
      </c>
      <c r="M4181" s="10">
        <v>0.52</v>
      </c>
      <c r="N4181" s="4" t="s">
        <v>83</v>
      </c>
      <c r="O4181" s="4" t="str">
        <f>TEXT(Table1[[#This Row],[Invoice Date]],"yyyy")</f>
        <v>2021</v>
      </c>
      <c r="P4181" s="4" t="str">
        <f>TEXT(Table1[[#This Row],[Invoice Date]],"mmm")</f>
        <v>May</v>
      </c>
      <c r="Q4181" s="27">
        <f>WEEKNUM(Table1[[#This Row],[Invoice Date]]) + IF(YEAR(Table1[[#This Row],[Invoice Date]])=2021, 52, 0)</f>
        <v>71</v>
      </c>
    </row>
    <row r="4182" spans="2:17" ht="14.25" customHeight="1" x14ac:dyDescent="0.3">
      <c r="B4182" s="4" t="s">
        <v>14</v>
      </c>
      <c r="C4182" s="33">
        <v>1185732</v>
      </c>
      <c r="D4182" s="5">
        <v>44322</v>
      </c>
      <c r="E4182" s="4" t="s">
        <v>15</v>
      </c>
      <c r="F4182" s="4" t="s">
        <v>127</v>
      </c>
      <c r="G4182" s="4" t="s">
        <v>128</v>
      </c>
      <c r="H4182" s="6" t="s">
        <v>17</v>
      </c>
      <c r="I4182" s="7">
        <v>39</v>
      </c>
      <c r="J4182" s="8">
        <v>150</v>
      </c>
      <c r="K4182" s="9">
        <v>5850</v>
      </c>
      <c r="L4182" s="9">
        <v>2398.5</v>
      </c>
      <c r="M4182" s="10">
        <v>0.41</v>
      </c>
      <c r="N4182" s="4" t="s">
        <v>24</v>
      </c>
      <c r="O4182" s="4" t="str">
        <f>TEXT(Table1[[#This Row],[Invoice Date]],"yyyy")</f>
        <v>2021</v>
      </c>
      <c r="P4182" s="4" t="str">
        <f>TEXT(Table1[[#This Row],[Invoice Date]],"mmm")</f>
        <v>May</v>
      </c>
      <c r="Q4182" s="27">
        <f>WEEKNUM(Table1[[#This Row],[Invoice Date]]) + IF(YEAR(Table1[[#This Row],[Invoice Date]])=2021, 52, 0)</f>
        <v>71</v>
      </c>
    </row>
    <row r="4183" spans="2:17" ht="14.25" customHeight="1" x14ac:dyDescent="0.3">
      <c r="B4183" s="4" t="s">
        <v>14</v>
      </c>
      <c r="C4183" s="33">
        <v>1185732</v>
      </c>
      <c r="D4183" s="5">
        <v>44322</v>
      </c>
      <c r="E4183" s="4" t="s">
        <v>15</v>
      </c>
      <c r="F4183" s="4" t="s">
        <v>127</v>
      </c>
      <c r="G4183" s="4" t="s">
        <v>128</v>
      </c>
      <c r="H4183" s="6" t="s">
        <v>17</v>
      </c>
      <c r="I4183" s="7">
        <v>49</v>
      </c>
      <c r="J4183" s="8">
        <v>122</v>
      </c>
      <c r="K4183" s="9">
        <v>5978</v>
      </c>
      <c r="L4183" s="9">
        <v>2989</v>
      </c>
      <c r="M4183" s="10">
        <v>0.5</v>
      </c>
      <c r="N4183" s="4" t="s">
        <v>83</v>
      </c>
      <c r="O4183" s="4" t="str">
        <f>TEXT(Table1[[#This Row],[Invoice Date]],"yyyy")</f>
        <v>2021</v>
      </c>
      <c r="P4183" s="4" t="str">
        <f>TEXT(Table1[[#This Row],[Invoice Date]],"mmm")</f>
        <v>May</v>
      </c>
      <c r="Q4183" s="27">
        <f>WEEKNUM(Table1[[#This Row],[Invoice Date]]) + IF(YEAR(Table1[[#This Row],[Invoice Date]])=2021, 52, 0)</f>
        <v>71</v>
      </c>
    </row>
    <row r="4184" spans="2:17" ht="14.25" customHeight="1" x14ac:dyDescent="0.3">
      <c r="B4184" s="4" t="s">
        <v>34</v>
      </c>
      <c r="C4184" s="33">
        <v>1189833</v>
      </c>
      <c r="D4184" s="5">
        <v>44322</v>
      </c>
      <c r="E4184" s="4" t="s">
        <v>15</v>
      </c>
      <c r="F4184" s="4" t="s">
        <v>123</v>
      </c>
      <c r="G4184" s="4" t="s">
        <v>124</v>
      </c>
      <c r="H4184" s="6" t="s">
        <v>17</v>
      </c>
      <c r="I4184" s="7">
        <v>48</v>
      </c>
      <c r="J4184" s="8">
        <v>130</v>
      </c>
      <c r="K4184" s="9">
        <v>6240</v>
      </c>
      <c r="L4184" s="9">
        <v>2932.7999999999997</v>
      </c>
      <c r="M4184" s="10">
        <v>0.47</v>
      </c>
      <c r="N4184" s="4" t="s">
        <v>83</v>
      </c>
      <c r="O4184" s="4" t="str">
        <f>TEXT(Table1[[#This Row],[Invoice Date]],"yyyy")</f>
        <v>2021</v>
      </c>
      <c r="P4184" s="4" t="str">
        <f>TEXT(Table1[[#This Row],[Invoice Date]],"mmm")</f>
        <v>May</v>
      </c>
      <c r="Q4184" s="27">
        <f>WEEKNUM(Table1[[#This Row],[Invoice Date]]) + IF(YEAR(Table1[[#This Row],[Invoice Date]])=2021, 52, 0)</f>
        <v>71</v>
      </c>
    </row>
    <row r="4185" spans="2:17" ht="14.25" customHeight="1" x14ac:dyDescent="0.3">
      <c r="B4185" s="4" t="s">
        <v>34</v>
      </c>
      <c r="C4185" s="33">
        <v>1189833</v>
      </c>
      <c r="D4185" s="5">
        <v>44322</v>
      </c>
      <c r="E4185" s="4" t="s">
        <v>31</v>
      </c>
      <c r="F4185" s="4" t="s">
        <v>32</v>
      </c>
      <c r="G4185" s="4" t="s">
        <v>35</v>
      </c>
      <c r="H4185" s="6" t="s">
        <v>23</v>
      </c>
      <c r="I4185" s="7">
        <v>46</v>
      </c>
      <c r="J4185" s="8">
        <v>208</v>
      </c>
      <c r="K4185" s="9">
        <v>9568</v>
      </c>
      <c r="L4185" s="9">
        <v>2200.64</v>
      </c>
      <c r="M4185" s="10">
        <v>0.23</v>
      </c>
      <c r="N4185" s="4" t="s">
        <v>24</v>
      </c>
      <c r="O4185" s="4" t="str">
        <f>TEXT(Table1[[#This Row],[Invoice Date]],"yyyy")</f>
        <v>2021</v>
      </c>
      <c r="P4185" s="4" t="str">
        <f>TEXT(Table1[[#This Row],[Invoice Date]],"mmm")</f>
        <v>May</v>
      </c>
      <c r="Q4185" s="27">
        <f>WEEKNUM(Table1[[#This Row],[Invoice Date]]) + IF(YEAR(Table1[[#This Row],[Invoice Date]])=2021, 52, 0)</f>
        <v>71</v>
      </c>
    </row>
    <row r="4186" spans="2:17" ht="14.25" customHeight="1" x14ac:dyDescent="0.3">
      <c r="B4186" s="4" t="s">
        <v>34</v>
      </c>
      <c r="C4186" s="33">
        <v>1189833</v>
      </c>
      <c r="D4186" s="5">
        <v>44322</v>
      </c>
      <c r="E4186" s="4" t="s">
        <v>31</v>
      </c>
      <c r="F4186" s="4" t="s">
        <v>32</v>
      </c>
      <c r="G4186" s="4" t="s">
        <v>35</v>
      </c>
      <c r="H4186" s="6" t="s">
        <v>23</v>
      </c>
      <c r="I4186" s="7">
        <v>61</v>
      </c>
      <c r="J4186" s="8">
        <v>189</v>
      </c>
      <c r="K4186" s="9">
        <v>11529</v>
      </c>
      <c r="L4186" s="9">
        <v>4035.1499999999996</v>
      </c>
      <c r="M4186" s="10">
        <v>0.35</v>
      </c>
      <c r="N4186" s="4" t="s">
        <v>83</v>
      </c>
      <c r="O4186" s="4" t="str">
        <f>TEXT(Table1[[#This Row],[Invoice Date]],"yyyy")</f>
        <v>2021</v>
      </c>
      <c r="P4186" s="4" t="str">
        <f>TEXT(Table1[[#This Row],[Invoice Date]],"mmm")</f>
        <v>May</v>
      </c>
      <c r="Q4186" s="27">
        <f>WEEKNUM(Table1[[#This Row],[Invoice Date]]) + IF(YEAR(Table1[[#This Row],[Invoice Date]])=2021, 52, 0)</f>
        <v>71</v>
      </c>
    </row>
    <row r="4187" spans="2:17" ht="14.25" customHeight="1" x14ac:dyDescent="0.3">
      <c r="B4187" s="4" t="s">
        <v>14</v>
      </c>
      <c r="C4187" s="33">
        <v>1185732</v>
      </c>
      <c r="D4187" s="5">
        <v>44322</v>
      </c>
      <c r="E4187" s="4" t="s">
        <v>15</v>
      </c>
      <c r="F4187" s="4" t="s">
        <v>127</v>
      </c>
      <c r="G4187" s="4" t="s">
        <v>128</v>
      </c>
      <c r="H4187" s="6" t="s">
        <v>21</v>
      </c>
      <c r="I4187" s="7">
        <v>40</v>
      </c>
      <c r="J4187" s="8">
        <v>150</v>
      </c>
      <c r="K4187" s="9">
        <v>60000</v>
      </c>
      <c r="L4187" s="9">
        <v>24000</v>
      </c>
      <c r="M4187" s="10">
        <v>0.4</v>
      </c>
      <c r="N4187" s="4" t="s">
        <v>18</v>
      </c>
      <c r="O4187" s="4" t="str">
        <f>TEXT(Table1[[#This Row],[Invoice Date]],"yyyy")</f>
        <v>2021</v>
      </c>
      <c r="P4187" s="4" t="str">
        <f>TEXT(Table1[[#This Row],[Invoice Date]],"mmm")</f>
        <v>May</v>
      </c>
      <c r="Q4187" s="27">
        <f>WEEKNUM(Table1[[#This Row],[Invoice Date]]) + IF(YEAR(Table1[[#This Row],[Invoice Date]])=2021, 52, 0)</f>
        <v>71</v>
      </c>
    </row>
    <row r="4188" spans="2:17" ht="14.25" customHeight="1" x14ac:dyDescent="0.3">
      <c r="B4188" s="4" t="s">
        <v>14</v>
      </c>
      <c r="C4188" s="33">
        <v>1185732</v>
      </c>
      <c r="D4188" s="5">
        <v>44322</v>
      </c>
      <c r="E4188" s="4" t="s">
        <v>15</v>
      </c>
      <c r="F4188" s="4" t="s">
        <v>127</v>
      </c>
      <c r="G4188" s="4" t="s">
        <v>128</v>
      </c>
      <c r="H4188" s="6" t="s">
        <v>19</v>
      </c>
      <c r="I4188" s="7">
        <v>45</v>
      </c>
      <c r="J4188" s="8">
        <v>175</v>
      </c>
      <c r="K4188" s="9">
        <v>78750</v>
      </c>
      <c r="L4188" s="9">
        <v>27562.5</v>
      </c>
      <c r="M4188" s="10">
        <v>0.35</v>
      </c>
      <c r="N4188" s="4" t="s">
        <v>18</v>
      </c>
      <c r="O4188" s="4" t="str">
        <f>TEXT(Table1[[#This Row],[Invoice Date]],"yyyy")</f>
        <v>2021</v>
      </c>
      <c r="P4188" s="4" t="str">
        <f>TEXT(Table1[[#This Row],[Invoice Date]],"mmm")</f>
        <v>May</v>
      </c>
      <c r="Q4188" s="27">
        <f>WEEKNUM(Table1[[#This Row],[Invoice Date]]) + IF(YEAR(Table1[[#This Row],[Invoice Date]])=2021, 52, 0)</f>
        <v>71</v>
      </c>
    </row>
    <row r="4189" spans="2:17" ht="14.25" customHeight="1" x14ac:dyDescent="0.3">
      <c r="B4189" s="4" t="s">
        <v>34</v>
      </c>
      <c r="C4189" s="33">
        <v>1189833</v>
      </c>
      <c r="D4189" s="5">
        <v>44322</v>
      </c>
      <c r="E4189" s="4" t="s">
        <v>15</v>
      </c>
      <c r="F4189" s="4" t="s">
        <v>123</v>
      </c>
      <c r="G4189" s="4" t="s">
        <v>124</v>
      </c>
      <c r="H4189" s="6" t="s">
        <v>21</v>
      </c>
      <c r="I4189" s="7">
        <v>40</v>
      </c>
      <c r="J4189" s="8">
        <v>200</v>
      </c>
      <c r="K4189" s="9">
        <v>80000</v>
      </c>
      <c r="L4189" s="9">
        <v>32000</v>
      </c>
      <c r="M4189" s="10">
        <v>0.4</v>
      </c>
      <c r="N4189" s="4" t="s">
        <v>18</v>
      </c>
      <c r="O4189" s="4" t="str">
        <f>TEXT(Table1[[#This Row],[Invoice Date]],"yyyy")</f>
        <v>2021</v>
      </c>
      <c r="P4189" s="4" t="str">
        <f>TEXT(Table1[[#This Row],[Invoice Date]],"mmm")</f>
        <v>May</v>
      </c>
      <c r="Q4189" s="27">
        <f>WEEKNUM(Table1[[#This Row],[Invoice Date]]) + IF(YEAR(Table1[[#This Row],[Invoice Date]])=2021, 52, 0)</f>
        <v>71</v>
      </c>
    </row>
    <row r="4190" spans="2:17" ht="14.25" customHeight="1" x14ac:dyDescent="0.3">
      <c r="B4190" s="4" t="s">
        <v>14</v>
      </c>
      <c r="C4190" s="33">
        <v>1185732</v>
      </c>
      <c r="D4190" s="5">
        <v>44322</v>
      </c>
      <c r="E4190" s="4" t="s">
        <v>15</v>
      </c>
      <c r="F4190" s="4" t="s">
        <v>127</v>
      </c>
      <c r="G4190" s="4" t="s">
        <v>128</v>
      </c>
      <c r="H4190" s="6" t="s">
        <v>20</v>
      </c>
      <c r="I4190" s="7">
        <v>40</v>
      </c>
      <c r="J4190" s="8">
        <v>200</v>
      </c>
      <c r="K4190" s="9">
        <v>80000</v>
      </c>
      <c r="L4190" s="9">
        <v>32000</v>
      </c>
      <c r="M4190" s="10">
        <v>0.4</v>
      </c>
      <c r="N4190" s="4" t="s">
        <v>18</v>
      </c>
      <c r="O4190" s="4" t="str">
        <f>TEXT(Table1[[#This Row],[Invoice Date]],"yyyy")</f>
        <v>2021</v>
      </c>
      <c r="P4190" s="4" t="str">
        <f>TEXT(Table1[[#This Row],[Invoice Date]],"mmm")</f>
        <v>May</v>
      </c>
      <c r="Q4190" s="27">
        <f>WEEKNUM(Table1[[#This Row],[Invoice Date]]) + IF(YEAR(Table1[[#This Row],[Invoice Date]])=2021, 52, 0)</f>
        <v>71</v>
      </c>
    </row>
    <row r="4191" spans="2:17" ht="14.25" customHeight="1" x14ac:dyDescent="0.3">
      <c r="B4191" s="4" t="s">
        <v>14</v>
      </c>
      <c r="C4191" s="33">
        <v>1185732</v>
      </c>
      <c r="D4191" s="5">
        <v>44322</v>
      </c>
      <c r="E4191" s="4" t="s">
        <v>15</v>
      </c>
      <c r="F4191" s="4" t="s">
        <v>127</v>
      </c>
      <c r="G4191" s="4" t="s">
        <v>128</v>
      </c>
      <c r="H4191" s="6" t="s">
        <v>22</v>
      </c>
      <c r="I4191" s="7">
        <v>49.999999999999993</v>
      </c>
      <c r="J4191" s="8">
        <v>175</v>
      </c>
      <c r="K4191" s="9">
        <v>87499.999999999985</v>
      </c>
      <c r="L4191" s="9">
        <v>26249.999999999996</v>
      </c>
      <c r="M4191" s="10">
        <v>0.3</v>
      </c>
      <c r="N4191" s="4" t="s">
        <v>18</v>
      </c>
      <c r="O4191" s="4" t="str">
        <f>TEXT(Table1[[#This Row],[Invoice Date]],"yyyy")</f>
        <v>2021</v>
      </c>
      <c r="P4191" s="4" t="str">
        <f>TEXT(Table1[[#This Row],[Invoice Date]],"mmm")</f>
        <v>May</v>
      </c>
      <c r="Q4191" s="27">
        <f>WEEKNUM(Table1[[#This Row],[Invoice Date]]) + IF(YEAR(Table1[[#This Row],[Invoice Date]])=2021, 52, 0)</f>
        <v>71</v>
      </c>
    </row>
    <row r="4192" spans="2:17" ht="14.25" customHeight="1" x14ac:dyDescent="0.3">
      <c r="B4192" s="4" t="s">
        <v>34</v>
      </c>
      <c r="C4192" s="33">
        <v>1189833</v>
      </c>
      <c r="D4192" s="5">
        <v>44322</v>
      </c>
      <c r="E4192" s="4" t="s">
        <v>15</v>
      </c>
      <c r="F4192" s="4" t="s">
        <v>123</v>
      </c>
      <c r="G4192" s="4" t="s">
        <v>124</v>
      </c>
      <c r="H4192" s="6" t="s">
        <v>20</v>
      </c>
      <c r="I4192" s="7">
        <v>40</v>
      </c>
      <c r="J4192" s="8">
        <v>250</v>
      </c>
      <c r="K4192" s="9">
        <v>100000</v>
      </c>
      <c r="L4192" s="9">
        <v>40000</v>
      </c>
      <c r="M4192" s="10">
        <v>0.4</v>
      </c>
      <c r="N4192" s="4" t="s">
        <v>18</v>
      </c>
      <c r="O4192" s="4" t="str">
        <f>TEXT(Table1[[#This Row],[Invoice Date]],"yyyy")</f>
        <v>2021</v>
      </c>
      <c r="P4192" s="4" t="str">
        <f>TEXT(Table1[[#This Row],[Invoice Date]],"mmm")</f>
        <v>May</v>
      </c>
      <c r="Q4192" s="27">
        <f>WEEKNUM(Table1[[#This Row],[Invoice Date]]) + IF(YEAR(Table1[[#This Row],[Invoice Date]])=2021, 52, 0)</f>
        <v>71</v>
      </c>
    </row>
    <row r="4193" spans="2:17" ht="14.25" customHeight="1" x14ac:dyDescent="0.3">
      <c r="B4193" s="4" t="s">
        <v>34</v>
      </c>
      <c r="C4193" s="33">
        <v>1189833</v>
      </c>
      <c r="D4193" s="5">
        <v>44322</v>
      </c>
      <c r="E4193" s="4" t="s">
        <v>15</v>
      </c>
      <c r="F4193" s="4" t="s">
        <v>123</v>
      </c>
      <c r="G4193" s="4" t="s">
        <v>124</v>
      </c>
      <c r="H4193" s="6" t="s">
        <v>19</v>
      </c>
      <c r="I4193" s="7">
        <v>45</v>
      </c>
      <c r="J4193" s="8">
        <v>225</v>
      </c>
      <c r="K4193" s="9">
        <v>101250</v>
      </c>
      <c r="L4193" s="9">
        <v>35437.5</v>
      </c>
      <c r="M4193" s="10">
        <v>0.35</v>
      </c>
      <c r="N4193" s="4" t="s">
        <v>18</v>
      </c>
      <c r="O4193" s="4" t="str">
        <f>TEXT(Table1[[#This Row],[Invoice Date]],"yyyy")</f>
        <v>2021</v>
      </c>
      <c r="P4193" s="4" t="str">
        <f>TEXT(Table1[[#This Row],[Invoice Date]],"mmm")</f>
        <v>May</v>
      </c>
      <c r="Q4193" s="27">
        <f>WEEKNUM(Table1[[#This Row],[Invoice Date]]) + IF(YEAR(Table1[[#This Row],[Invoice Date]])=2021, 52, 0)</f>
        <v>71</v>
      </c>
    </row>
    <row r="4194" spans="2:17" ht="14.25" customHeight="1" x14ac:dyDescent="0.3">
      <c r="B4194" s="4" t="s">
        <v>34</v>
      </c>
      <c r="C4194" s="33">
        <v>1189833</v>
      </c>
      <c r="D4194" s="5">
        <v>44322</v>
      </c>
      <c r="E4194" s="4" t="s">
        <v>15</v>
      </c>
      <c r="F4194" s="4" t="s">
        <v>123</v>
      </c>
      <c r="G4194" s="4" t="s">
        <v>124</v>
      </c>
      <c r="H4194" s="6" t="s">
        <v>22</v>
      </c>
      <c r="I4194" s="7">
        <v>49.999999999999993</v>
      </c>
      <c r="J4194" s="8">
        <v>225</v>
      </c>
      <c r="K4194" s="9">
        <v>112499.99999999999</v>
      </c>
      <c r="L4194" s="9">
        <v>33749.999999999993</v>
      </c>
      <c r="M4194" s="10">
        <v>0.3</v>
      </c>
      <c r="N4194" s="4" t="s">
        <v>18</v>
      </c>
      <c r="O4194" s="4" t="str">
        <f>TEXT(Table1[[#This Row],[Invoice Date]],"yyyy")</f>
        <v>2021</v>
      </c>
      <c r="P4194" s="4" t="str">
        <f>TEXT(Table1[[#This Row],[Invoice Date]],"mmm")</f>
        <v>May</v>
      </c>
      <c r="Q4194" s="27">
        <f>WEEKNUM(Table1[[#This Row],[Invoice Date]]) + IF(YEAR(Table1[[#This Row],[Invoice Date]])=2021, 52, 0)</f>
        <v>71</v>
      </c>
    </row>
    <row r="4195" spans="2:17" ht="14.25" customHeight="1" x14ac:dyDescent="0.3">
      <c r="B4195" s="4" t="s">
        <v>26</v>
      </c>
      <c r="C4195" s="33">
        <v>1197831</v>
      </c>
      <c r="D4195" s="5">
        <v>44322</v>
      </c>
      <c r="E4195" s="4" t="s">
        <v>27</v>
      </c>
      <c r="F4195" s="4" t="s">
        <v>55</v>
      </c>
      <c r="G4195" s="4" t="s">
        <v>56</v>
      </c>
      <c r="H4195" s="6" t="s">
        <v>21</v>
      </c>
      <c r="I4195" s="7">
        <v>40</v>
      </c>
      <c r="J4195" s="8">
        <v>375</v>
      </c>
      <c r="K4195" s="9">
        <v>150000</v>
      </c>
      <c r="L4195" s="9">
        <v>82500</v>
      </c>
      <c r="M4195" s="10">
        <v>0.55000000000000004</v>
      </c>
      <c r="N4195" s="4" t="s">
        <v>24</v>
      </c>
      <c r="O4195" s="4" t="str">
        <f>TEXT(Table1[[#This Row],[Invoice Date]],"yyyy")</f>
        <v>2021</v>
      </c>
      <c r="P4195" s="4" t="str">
        <f>TEXT(Table1[[#This Row],[Invoice Date]],"mmm")</f>
        <v>May</v>
      </c>
      <c r="Q4195" s="27">
        <f>WEEKNUM(Table1[[#This Row],[Invoice Date]]) + IF(YEAR(Table1[[#This Row],[Invoice Date]])=2021, 52, 0)</f>
        <v>71</v>
      </c>
    </row>
    <row r="4196" spans="2:17" ht="14.25" customHeight="1" x14ac:dyDescent="0.3">
      <c r="B4196" s="4" t="s">
        <v>14</v>
      </c>
      <c r="C4196" s="33">
        <v>1185732</v>
      </c>
      <c r="D4196" s="5">
        <v>44322</v>
      </c>
      <c r="E4196" s="4" t="s">
        <v>15</v>
      </c>
      <c r="F4196" s="4" t="s">
        <v>127</v>
      </c>
      <c r="G4196" s="4" t="s">
        <v>128</v>
      </c>
      <c r="H4196" s="6" t="s">
        <v>23</v>
      </c>
      <c r="I4196" s="7">
        <v>54.999999999999993</v>
      </c>
      <c r="J4196" s="8">
        <v>300</v>
      </c>
      <c r="K4196" s="9">
        <v>164999.99999999997</v>
      </c>
      <c r="L4196" s="9">
        <v>65999.999999999985</v>
      </c>
      <c r="M4196" s="10">
        <v>0.4</v>
      </c>
      <c r="N4196" s="4" t="s">
        <v>18</v>
      </c>
      <c r="O4196" s="4" t="str">
        <f>TEXT(Table1[[#This Row],[Invoice Date]],"yyyy")</f>
        <v>2021</v>
      </c>
      <c r="P4196" s="4" t="str">
        <f>TEXT(Table1[[#This Row],[Invoice Date]],"mmm")</f>
        <v>May</v>
      </c>
      <c r="Q4196" s="27">
        <f>WEEKNUM(Table1[[#This Row],[Invoice Date]]) + IF(YEAR(Table1[[#This Row],[Invoice Date]])=2021, 52, 0)</f>
        <v>71</v>
      </c>
    </row>
    <row r="4197" spans="2:17" ht="14.25" customHeight="1" x14ac:dyDescent="0.3">
      <c r="B4197" s="4" t="s">
        <v>34</v>
      </c>
      <c r="C4197" s="33">
        <v>1189833</v>
      </c>
      <c r="D4197" s="5">
        <v>44322</v>
      </c>
      <c r="E4197" s="4" t="s">
        <v>15</v>
      </c>
      <c r="F4197" s="4" t="s">
        <v>123</v>
      </c>
      <c r="G4197" s="4" t="s">
        <v>124</v>
      </c>
      <c r="H4197" s="6" t="s">
        <v>23</v>
      </c>
      <c r="I4197" s="7">
        <v>54.999999999999993</v>
      </c>
      <c r="J4197" s="8">
        <v>350</v>
      </c>
      <c r="K4197" s="9">
        <v>192499.99999999997</v>
      </c>
      <c r="L4197" s="9">
        <v>76999.999999999985</v>
      </c>
      <c r="M4197" s="10">
        <v>0.4</v>
      </c>
      <c r="N4197" s="4" t="s">
        <v>18</v>
      </c>
      <c r="O4197" s="4" t="str">
        <f>TEXT(Table1[[#This Row],[Invoice Date]],"yyyy")</f>
        <v>2021</v>
      </c>
      <c r="P4197" s="4" t="str">
        <f>TEXT(Table1[[#This Row],[Invoice Date]],"mmm")</f>
        <v>May</v>
      </c>
      <c r="Q4197" s="27">
        <f>WEEKNUM(Table1[[#This Row],[Invoice Date]]) + IF(YEAR(Table1[[#This Row],[Invoice Date]])=2021, 52, 0)</f>
        <v>71</v>
      </c>
    </row>
    <row r="4198" spans="2:17" ht="14.25" customHeight="1" x14ac:dyDescent="0.3">
      <c r="B4198" s="4" t="s">
        <v>14</v>
      </c>
      <c r="C4198" s="33">
        <v>1185732</v>
      </c>
      <c r="D4198" s="5">
        <v>44322</v>
      </c>
      <c r="E4198" s="4" t="s">
        <v>15</v>
      </c>
      <c r="F4198" s="4" t="s">
        <v>127</v>
      </c>
      <c r="G4198" s="4" t="s">
        <v>128</v>
      </c>
      <c r="H4198" s="6" t="s">
        <v>17</v>
      </c>
      <c r="I4198" s="7">
        <v>49.999999999999993</v>
      </c>
      <c r="J4198" s="8">
        <v>470</v>
      </c>
      <c r="K4198" s="9">
        <v>234999.99999999997</v>
      </c>
      <c r="L4198" s="9">
        <v>82249.999999999985</v>
      </c>
      <c r="M4198" s="10">
        <v>0.35</v>
      </c>
      <c r="N4198" s="4" t="s">
        <v>18</v>
      </c>
      <c r="O4198" s="4" t="str">
        <f>TEXT(Table1[[#This Row],[Invoice Date]],"yyyy")</f>
        <v>2021</v>
      </c>
      <c r="P4198" s="4" t="str">
        <f>TEXT(Table1[[#This Row],[Invoice Date]],"mmm")</f>
        <v>May</v>
      </c>
      <c r="Q4198" s="27">
        <f>WEEKNUM(Table1[[#This Row],[Invoice Date]]) + IF(YEAR(Table1[[#This Row],[Invoice Date]])=2021, 52, 0)</f>
        <v>71</v>
      </c>
    </row>
    <row r="4199" spans="2:17" ht="14.25" customHeight="1" x14ac:dyDescent="0.3">
      <c r="B4199" s="4" t="s">
        <v>34</v>
      </c>
      <c r="C4199" s="33">
        <v>1189833</v>
      </c>
      <c r="D4199" s="5">
        <v>44322</v>
      </c>
      <c r="E4199" s="4" t="s">
        <v>15</v>
      </c>
      <c r="F4199" s="4" t="s">
        <v>123</v>
      </c>
      <c r="G4199" s="4" t="s">
        <v>124</v>
      </c>
      <c r="H4199" s="6" t="s">
        <v>17</v>
      </c>
      <c r="I4199" s="7">
        <v>49.999999999999993</v>
      </c>
      <c r="J4199" s="8">
        <v>520</v>
      </c>
      <c r="K4199" s="9">
        <v>259999.99999999997</v>
      </c>
      <c r="L4199" s="9">
        <v>90999.999999999985</v>
      </c>
      <c r="M4199" s="10">
        <v>0.35</v>
      </c>
      <c r="N4199" s="4" t="s">
        <v>18</v>
      </c>
      <c r="O4199" s="4" t="str">
        <f>TEXT(Table1[[#This Row],[Invoice Date]],"yyyy")</f>
        <v>2021</v>
      </c>
      <c r="P4199" s="4" t="str">
        <f>TEXT(Table1[[#This Row],[Invoice Date]],"mmm")</f>
        <v>May</v>
      </c>
      <c r="Q4199" s="27">
        <f>WEEKNUM(Table1[[#This Row],[Invoice Date]]) + IF(YEAR(Table1[[#This Row],[Invoice Date]])=2021, 52, 0)</f>
        <v>71</v>
      </c>
    </row>
    <row r="4200" spans="2:17" ht="14.25" customHeight="1" x14ac:dyDescent="0.3">
      <c r="B4200" s="4" t="s">
        <v>34</v>
      </c>
      <c r="C4200" s="33">
        <v>1189833</v>
      </c>
      <c r="D4200" s="5">
        <v>44322</v>
      </c>
      <c r="E4200" s="4" t="s">
        <v>31</v>
      </c>
      <c r="F4200" s="4" t="s">
        <v>32</v>
      </c>
      <c r="G4200" s="4" t="s">
        <v>35</v>
      </c>
      <c r="H4200" s="6" t="s">
        <v>23</v>
      </c>
      <c r="I4200" s="7">
        <v>65</v>
      </c>
      <c r="J4200" s="8">
        <v>650</v>
      </c>
      <c r="K4200" s="9">
        <v>422500</v>
      </c>
      <c r="L4200" s="9">
        <v>84500</v>
      </c>
      <c r="M4200" s="10">
        <v>0.2</v>
      </c>
      <c r="N4200" s="4" t="s">
        <v>24</v>
      </c>
      <c r="O4200" s="4" t="str">
        <f>TEXT(Table1[[#This Row],[Invoice Date]],"yyyy")</f>
        <v>2021</v>
      </c>
      <c r="P4200" s="4" t="str">
        <f>TEXT(Table1[[#This Row],[Invoice Date]],"mmm")</f>
        <v>May</v>
      </c>
      <c r="Q4200" s="27">
        <f>WEEKNUM(Table1[[#This Row],[Invoice Date]]) + IF(YEAR(Table1[[#This Row],[Invoice Date]])=2021, 52, 0)</f>
        <v>71</v>
      </c>
    </row>
    <row r="4201" spans="2:17" ht="14.25" customHeight="1" x14ac:dyDescent="0.3">
      <c r="B4201" s="4" t="s">
        <v>14</v>
      </c>
      <c r="C4201" s="33">
        <v>1185732</v>
      </c>
      <c r="D4201" s="5">
        <v>44323</v>
      </c>
      <c r="E4201" s="4" t="s">
        <v>36</v>
      </c>
      <c r="F4201" s="4" t="s">
        <v>112</v>
      </c>
      <c r="G4201" s="4" t="s">
        <v>113</v>
      </c>
      <c r="H4201" s="6" t="s">
        <v>21</v>
      </c>
      <c r="I4201" s="7">
        <v>33</v>
      </c>
      <c r="J4201" s="8">
        <v>34</v>
      </c>
      <c r="K4201" s="9">
        <v>1122</v>
      </c>
      <c r="L4201" s="9">
        <v>493.68</v>
      </c>
      <c r="M4201" s="10">
        <v>0.44</v>
      </c>
      <c r="N4201" s="4" t="s">
        <v>83</v>
      </c>
      <c r="O4201" s="4" t="str">
        <f>TEXT(Table1[[#This Row],[Invoice Date]],"yyyy")</f>
        <v>2021</v>
      </c>
      <c r="P4201" s="4" t="str">
        <f>TEXT(Table1[[#This Row],[Invoice Date]],"mmm")</f>
        <v>May</v>
      </c>
      <c r="Q4201" s="27">
        <f>WEEKNUM(Table1[[#This Row],[Invoice Date]]) + IF(YEAR(Table1[[#This Row],[Invoice Date]])=2021, 52, 0)</f>
        <v>71</v>
      </c>
    </row>
    <row r="4202" spans="2:17" ht="14.25" customHeight="1" x14ac:dyDescent="0.3">
      <c r="B4202" s="4" t="s">
        <v>14</v>
      </c>
      <c r="C4202" s="33">
        <v>1185732</v>
      </c>
      <c r="D4202" s="5">
        <v>44323</v>
      </c>
      <c r="E4202" s="4" t="s">
        <v>36</v>
      </c>
      <c r="F4202" s="4" t="s">
        <v>112</v>
      </c>
      <c r="G4202" s="4" t="s">
        <v>113</v>
      </c>
      <c r="H4202" s="6" t="s">
        <v>20</v>
      </c>
      <c r="I4202" s="7">
        <v>33</v>
      </c>
      <c r="J4202" s="8">
        <v>54</v>
      </c>
      <c r="K4202" s="9">
        <v>1782</v>
      </c>
      <c r="L4202" s="9">
        <v>730.62</v>
      </c>
      <c r="M4202" s="10">
        <v>0.41</v>
      </c>
      <c r="N4202" s="4" t="s">
        <v>83</v>
      </c>
      <c r="O4202" s="4" t="str">
        <f>TEXT(Table1[[#This Row],[Invoice Date]],"yyyy")</f>
        <v>2021</v>
      </c>
      <c r="P4202" s="4" t="str">
        <f>TEXT(Table1[[#This Row],[Invoice Date]],"mmm")</f>
        <v>May</v>
      </c>
      <c r="Q4202" s="27">
        <f>WEEKNUM(Table1[[#This Row],[Invoice Date]]) + IF(YEAR(Table1[[#This Row],[Invoice Date]])=2021, 52, 0)</f>
        <v>71</v>
      </c>
    </row>
    <row r="4203" spans="2:17" ht="14.25" customHeight="1" x14ac:dyDescent="0.3">
      <c r="B4203" s="4" t="s">
        <v>14</v>
      </c>
      <c r="C4203" s="33">
        <v>1185732</v>
      </c>
      <c r="D4203" s="5">
        <v>44323</v>
      </c>
      <c r="E4203" s="4" t="s">
        <v>36</v>
      </c>
      <c r="F4203" s="4" t="s">
        <v>112</v>
      </c>
      <c r="G4203" s="4" t="s">
        <v>113</v>
      </c>
      <c r="H4203" s="6" t="s">
        <v>22</v>
      </c>
      <c r="I4203" s="7">
        <v>43</v>
      </c>
      <c r="J4203" s="8">
        <v>42</v>
      </c>
      <c r="K4203" s="9">
        <v>1806</v>
      </c>
      <c r="L4203" s="9">
        <v>1173.9000000000001</v>
      </c>
      <c r="M4203" s="10">
        <v>0.65</v>
      </c>
      <c r="N4203" s="4" t="s">
        <v>83</v>
      </c>
      <c r="O4203" s="4" t="str">
        <f>TEXT(Table1[[#This Row],[Invoice Date]],"yyyy")</f>
        <v>2021</v>
      </c>
      <c r="P4203" s="4" t="str">
        <f>TEXT(Table1[[#This Row],[Invoice Date]],"mmm")</f>
        <v>May</v>
      </c>
      <c r="Q4203" s="27">
        <f>WEEKNUM(Table1[[#This Row],[Invoice Date]]) + IF(YEAR(Table1[[#This Row],[Invoice Date]])=2021, 52, 0)</f>
        <v>71</v>
      </c>
    </row>
    <row r="4204" spans="2:17" ht="14.25" customHeight="1" x14ac:dyDescent="0.3">
      <c r="B4204" s="4" t="s">
        <v>14</v>
      </c>
      <c r="C4204" s="33">
        <v>1185732</v>
      </c>
      <c r="D4204" s="5">
        <v>44323</v>
      </c>
      <c r="E4204" s="4" t="s">
        <v>36</v>
      </c>
      <c r="F4204" s="4" t="s">
        <v>112</v>
      </c>
      <c r="G4204" s="4" t="s">
        <v>113</v>
      </c>
      <c r="H4204" s="6" t="s">
        <v>19</v>
      </c>
      <c r="I4204" s="7">
        <v>37</v>
      </c>
      <c r="J4204" s="8">
        <v>63</v>
      </c>
      <c r="K4204" s="9">
        <v>2331</v>
      </c>
      <c r="L4204" s="9">
        <v>1072.26</v>
      </c>
      <c r="M4204" s="10">
        <v>0.45999999999999996</v>
      </c>
      <c r="N4204" s="4" t="s">
        <v>83</v>
      </c>
      <c r="O4204" s="4" t="str">
        <f>TEXT(Table1[[#This Row],[Invoice Date]],"yyyy")</f>
        <v>2021</v>
      </c>
      <c r="P4204" s="4" t="str">
        <f>TEXT(Table1[[#This Row],[Invoice Date]],"mmm")</f>
        <v>May</v>
      </c>
      <c r="Q4204" s="27">
        <f>WEEKNUM(Table1[[#This Row],[Invoice Date]]) + IF(YEAR(Table1[[#This Row],[Invoice Date]])=2021, 52, 0)</f>
        <v>71</v>
      </c>
    </row>
    <row r="4205" spans="2:17" ht="14.25" customHeight="1" x14ac:dyDescent="0.3">
      <c r="B4205" s="4" t="s">
        <v>26</v>
      </c>
      <c r="C4205" s="33">
        <v>1197831</v>
      </c>
      <c r="D4205" s="5">
        <v>44323</v>
      </c>
      <c r="E4205" s="4" t="s">
        <v>27</v>
      </c>
      <c r="F4205" s="4" t="s">
        <v>55</v>
      </c>
      <c r="G4205" s="4" t="s">
        <v>56</v>
      </c>
      <c r="H4205" s="6" t="s">
        <v>22</v>
      </c>
      <c r="I4205" s="7">
        <v>32</v>
      </c>
      <c r="J4205" s="8">
        <v>88</v>
      </c>
      <c r="K4205" s="9">
        <v>2816</v>
      </c>
      <c r="L4205" s="9">
        <v>1436.16</v>
      </c>
      <c r="M4205" s="10">
        <v>0.51</v>
      </c>
      <c r="N4205" s="4" t="s">
        <v>83</v>
      </c>
      <c r="O4205" s="4" t="str">
        <f>TEXT(Table1[[#This Row],[Invoice Date]],"yyyy")</f>
        <v>2021</v>
      </c>
      <c r="P4205" s="4" t="str">
        <f>TEXT(Table1[[#This Row],[Invoice Date]],"mmm")</f>
        <v>May</v>
      </c>
      <c r="Q4205" s="27">
        <f>WEEKNUM(Table1[[#This Row],[Invoice Date]]) + IF(YEAR(Table1[[#This Row],[Invoice Date]])=2021, 52, 0)</f>
        <v>71</v>
      </c>
    </row>
    <row r="4206" spans="2:17" ht="14.25" customHeight="1" x14ac:dyDescent="0.3">
      <c r="B4206" s="4" t="s">
        <v>26</v>
      </c>
      <c r="C4206" s="33">
        <v>1197831</v>
      </c>
      <c r="D4206" s="5">
        <v>44323</v>
      </c>
      <c r="E4206" s="4" t="s">
        <v>27</v>
      </c>
      <c r="F4206" s="4" t="s">
        <v>55</v>
      </c>
      <c r="G4206" s="4" t="s">
        <v>56</v>
      </c>
      <c r="H4206" s="6" t="s">
        <v>22</v>
      </c>
      <c r="I4206" s="7">
        <v>28</v>
      </c>
      <c r="J4206" s="8">
        <v>109</v>
      </c>
      <c r="K4206" s="9">
        <v>3052</v>
      </c>
      <c r="L4206" s="9">
        <v>1342.8799999999999</v>
      </c>
      <c r="M4206" s="10">
        <v>0.43999999999999995</v>
      </c>
      <c r="N4206" s="4" t="s">
        <v>24</v>
      </c>
      <c r="O4206" s="4" t="str">
        <f>TEXT(Table1[[#This Row],[Invoice Date]],"yyyy")</f>
        <v>2021</v>
      </c>
      <c r="P4206" s="4" t="str">
        <f>TEXT(Table1[[#This Row],[Invoice Date]],"mmm")</f>
        <v>May</v>
      </c>
      <c r="Q4206" s="27">
        <f>WEEKNUM(Table1[[#This Row],[Invoice Date]]) + IF(YEAR(Table1[[#This Row],[Invoice Date]])=2021, 52, 0)</f>
        <v>71</v>
      </c>
    </row>
    <row r="4207" spans="2:17" ht="14.25" customHeight="1" x14ac:dyDescent="0.3">
      <c r="B4207" s="4" t="s">
        <v>14</v>
      </c>
      <c r="C4207" s="33">
        <v>1185732</v>
      </c>
      <c r="D4207" s="5">
        <v>44323</v>
      </c>
      <c r="E4207" s="4" t="s">
        <v>36</v>
      </c>
      <c r="F4207" s="4" t="s">
        <v>112</v>
      </c>
      <c r="G4207" s="4" t="s">
        <v>113</v>
      </c>
      <c r="H4207" s="6" t="s">
        <v>23</v>
      </c>
      <c r="I4207" s="7">
        <v>46</v>
      </c>
      <c r="J4207" s="8">
        <v>69</v>
      </c>
      <c r="K4207" s="9">
        <v>3174</v>
      </c>
      <c r="L4207" s="9">
        <v>1650.48</v>
      </c>
      <c r="M4207" s="10">
        <v>0.52</v>
      </c>
      <c r="N4207" s="4" t="s">
        <v>83</v>
      </c>
      <c r="O4207" s="4" t="str">
        <f>TEXT(Table1[[#This Row],[Invoice Date]],"yyyy")</f>
        <v>2021</v>
      </c>
      <c r="P4207" s="4" t="str">
        <f>TEXT(Table1[[#This Row],[Invoice Date]],"mmm")</f>
        <v>May</v>
      </c>
      <c r="Q4207" s="27">
        <f>WEEKNUM(Table1[[#This Row],[Invoice Date]]) + IF(YEAR(Table1[[#This Row],[Invoice Date]])=2021, 52, 0)</f>
        <v>71</v>
      </c>
    </row>
    <row r="4208" spans="2:17" ht="14.25" customHeight="1" x14ac:dyDescent="0.3">
      <c r="B4208" s="4" t="s">
        <v>14</v>
      </c>
      <c r="C4208" s="33">
        <v>1185732</v>
      </c>
      <c r="D4208" s="5">
        <v>44323</v>
      </c>
      <c r="E4208" s="4" t="s">
        <v>36</v>
      </c>
      <c r="F4208" s="4" t="s">
        <v>112</v>
      </c>
      <c r="G4208" s="4" t="s">
        <v>113</v>
      </c>
      <c r="H4208" s="6" t="s">
        <v>17</v>
      </c>
      <c r="I4208" s="7">
        <v>57</v>
      </c>
      <c r="J4208" s="8">
        <v>146</v>
      </c>
      <c r="K4208" s="9">
        <v>8322</v>
      </c>
      <c r="L4208" s="9">
        <v>3495.24</v>
      </c>
      <c r="M4208" s="10">
        <v>0.42</v>
      </c>
      <c r="N4208" s="4" t="s">
        <v>83</v>
      </c>
      <c r="O4208" s="4" t="str">
        <f>TEXT(Table1[[#This Row],[Invoice Date]],"yyyy")</f>
        <v>2021</v>
      </c>
      <c r="P4208" s="4" t="str">
        <f>TEXT(Table1[[#This Row],[Invoice Date]],"mmm")</f>
        <v>May</v>
      </c>
      <c r="Q4208" s="27">
        <f>WEEKNUM(Table1[[#This Row],[Invoice Date]]) + IF(YEAR(Table1[[#This Row],[Invoice Date]])=2021, 52, 0)</f>
        <v>71</v>
      </c>
    </row>
    <row r="4209" spans="2:17" ht="14.25" customHeight="1" x14ac:dyDescent="0.3">
      <c r="B4209" s="4" t="s">
        <v>34</v>
      </c>
      <c r="C4209" s="33">
        <v>1189833</v>
      </c>
      <c r="D4209" s="5">
        <v>44323</v>
      </c>
      <c r="E4209" s="4" t="s">
        <v>31</v>
      </c>
      <c r="F4209" s="4" t="s">
        <v>32</v>
      </c>
      <c r="G4209" s="4" t="s">
        <v>35</v>
      </c>
      <c r="H4209" s="6" t="s">
        <v>17</v>
      </c>
      <c r="I4209" s="7">
        <v>47</v>
      </c>
      <c r="J4209" s="8">
        <v>213</v>
      </c>
      <c r="K4209" s="9">
        <v>10011</v>
      </c>
      <c r="L4209" s="9">
        <v>5405.9400000000005</v>
      </c>
      <c r="M4209" s="10">
        <v>0.54</v>
      </c>
      <c r="N4209" s="4" t="s">
        <v>83</v>
      </c>
      <c r="O4209" s="4" t="str">
        <f>TEXT(Table1[[#This Row],[Invoice Date]],"yyyy")</f>
        <v>2021</v>
      </c>
      <c r="P4209" s="4" t="str">
        <f>TEXT(Table1[[#This Row],[Invoice Date]],"mmm")</f>
        <v>May</v>
      </c>
      <c r="Q4209" s="27">
        <f>WEEKNUM(Table1[[#This Row],[Invoice Date]]) + IF(YEAR(Table1[[#This Row],[Invoice Date]])=2021, 52, 0)</f>
        <v>71</v>
      </c>
    </row>
    <row r="4210" spans="2:17" ht="14.25" customHeight="1" x14ac:dyDescent="0.3">
      <c r="B4210" s="4" t="s">
        <v>34</v>
      </c>
      <c r="C4210" s="33">
        <v>1189833</v>
      </c>
      <c r="D4210" s="5">
        <v>44323</v>
      </c>
      <c r="E4210" s="4" t="s">
        <v>31</v>
      </c>
      <c r="F4210" s="4" t="s">
        <v>32</v>
      </c>
      <c r="G4210" s="4" t="s">
        <v>35</v>
      </c>
      <c r="H4210" s="6" t="s">
        <v>17</v>
      </c>
      <c r="I4210" s="7">
        <v>38</v>
      </c>
      <c r="J4210" s="8">
        <v>289</v>
      </c>
      <c r="K4210" s="9">
        <v>10982</v>
      </c>
      <c r="L4210" s="9">
        <v>5051.72</v>
      </c>
      <c r="M4210" s="10">
        <v>0.46</v>
      </c>
      <c r="N4210" s="4" t="s">
        <v>24</v>
      </c>
      <c r="O4210" s="4" t="str">
        <f>TEXT(Table1[[#This Row],[Invoice Date]],"yyyy")</f>
        <v>2021</v>
      </c>
      <c r="P4210" s="4" t="str">
        <f>TEXT(Table1[[#This Row],[Invoice Date]],"mmm")</f>
        <v>May</v>
      </c>
      <c r="Q4210" s="27">
        <f>WEEKNUM(Table1[[#This Row],[Invoice Date]]) + IF(YEAR(Table1[[#This Row],[Invoice Date]])=2021, 52, 0)</f>
        <v>71</v>
      </c>
    </row>
    <row r="4211" spans="2:17" ht="14.25" customHeight="1" x14ac:dyDescent="0.3">
      <c r="B4211" s="4" t="s">
        <v>14</v>
      </c>
      <c r="C4211" s="33">
        <v>1185732</v>
      </c>
      <c r="D4211" s="5">
        <v>44323</v>
      </c>
      <c r="E4211" s="4" t="s">
        <v>36</v>
      </c>
      <c r="F4211" s="4" t="s">
        <v>112</v>
      </c>
      <c r="G4211" s="4" t="s">
        <v>113</v>
      </c>
      <c r="H4211" s="6" t="s">
        <v>21</v>
      </c>
      <c r="I4211" s="7">
        <v>35</v>
      </c>
      <c r="J4211" s="8">
        <v>125</v>
      </c>
      <c r="K4211" s="9">
        <v>43750</v>
      </c>
      <c r="L4211" s="9">
        <v>13125</v>
      </c>
      <c r="M4211" s="10">
        <v>0.3</v>
      </c>
      <c r="N4211" s="4" t="s">
        <v>18</v>
      </c>
      <c r="O4211" s="4" t="str">
        <f>TEXT(Table1[[#This Row],[Invoice Date]],"yyyy")</f>
        <v>2021</v>
      </c>
      <c r="P4211" s="4" t="str">
        <f>TEXT(Table1[[#This Row],[Invoice Date]],"mmm")</f>
        <v>May</v>
      </c>
      <c r="Q4211" s="27">
        <f>WEEKNUM(Table1[[#This Row],[Invoice Date]]) + IF(YEAR(Table1[[#This Row],[Invoice Date]])=2021, 52, 0)</f>
        <v>71</v>
      </c>
    </row>
    <row r="4212" spans="2:17" ht="14.25" customHeight="1" x14ac:dyDescent="0.3">
      <c r="B4212" s="4" t="s">
        <v>14</v>
      </c>
      <c r="C4212" s="33">
        <v>1185732</v>
      </c>
      <c r="D4212" s="5">
        <v>44323</v>
      </c>
      <c r="E4212" s="4" t="s">
        <v>36</v>
      </c>
      <c r="F4212" s="4" t="s">
        <v>112</v>
      </c>
      <c r="G4212" s="4" t="s">
        <v>113</v>
      </c>
      <c r="H4212" s="6" t="s">
        <v>22</v>
      </c>
      <c r="I4212" s="7">
        <v>44.999999999999993</v>
      </c>
      <c r="J4212" s="8">
        <v>150</v>
      </c>
      <c r="K4212" s="9">
        <v>67499.999999999985</v>
      </c>
      <c r="L4212" s="9">
        <v>33749.999999999993</v>
      </c>
      <c r="M4212" s="10">
        <v>0.5</v>
      </c>
      <c r="N4212" s="4" t="s">
        <v>18</v>
      </c>
      <c r="O4212" s="4" t="str">
        <f>TEXT(Table1[[#This Row],[Invoice Date]],"yyyy")</f>
        <v>2021</v>
      </c>
      <c r="P4212" s="4" t="str">
        <f>TEXT(Table1[[#This Row],[Invoice Date]],"mmm")</f>
        <v>May</v>
      </c>
      <c r="Q4212" s="27">
        <f>WEEKNUM(Table1[[#This Row],[Invoice Date]]) + IF(YEAR(Table1[[#This Row],[Invoice Date]])=2021, 52, 0)</f>
        <v>71</v>
      </c>
    </row>
    <row r="4213" spans="2:17" ht="14.25" customHeight="1" x14ac:dyDescent="0.3">
      <c r="B4213" s="4" t="s">
        <v>14</v>
      </c>
      <c r="C4213" s="33">
        <v>1185732</v>
      </c>
      <c r="D4213" s="5">
        <v>44323</v>
      </c>
      <c r="E4213" s="4" t="s">
        <v>36</v>
      </c>
      <c r="F4213" s="4" t="s">
        <v>112</v>
      </c>
      <c r="G4213" s="4" t="s">
        <v>113</v>
      </c>
      <c r="H4213" s="6" t="s">
        <v>20</v>
      </c>
      <c r="I4213" s="7">
        <v>35</v>
      </c>
      <c r="J4213" s="8">
        <v>200</v>
      </c>
      <c r="K4213" s="9">
        <v>70000</v>
      </c>
      <c r="L4213" s="9">
        <v>21000</v>
      </c>
      <c r="M4213" s="10">
        <v>0.3</v>
      </c>
      <c r="N4213" s="4" t="s">
        <v>18</v>
      </c>
      <c r="O4213" s="4" t="str">
        <f>TEXT(Table1[[#This Row],[Invoice Date]],"yyyy")</f>
        <v>2021</v>
      </c>
      <c r="P4213" s="4" t="str">
        <f>TEXT(Table1[[#This Row],[Invoice Date]],"mmm")</f>
        <v>May</v>
      </c>
      <c r="Q4213" s="27">
        <f>WEEKNUM(Table1[[#This Row],[Invoice Date]]) + IF(YEAR(Table1[[#This Row],[Invoice Date]])=2021, 52, 0)</f>
        <v>71</v>
      </c>
    </row>
    <row r="4214" spans="2:17" ht="14.25" customHeight="1" x14ac:dyDescent="0.3">
      <c r="B4214" s="4" t="s">
        <v>14</v>
      </c>
      <c r="C4214" s="33">
        <v>1185732</v>
      </c>
      <c r="D4214" s="5">
        <v>44323</v>
      </c>
      <c r="E4214" s="4" t="s">
        <v>36</v>
      </c>
      <c r="F4214" s="4" t="s">
        <v>112</v>
      </c>
      <c r="G4214" s="4" t="s">
        <v>113</v>
      </c>
      <c r="H4214" s="6" t="s">
        <v>19</v>
      </c>
      <c r="I4214" s="7">
        <v>40</v>
      </c>
      <c r="J4214" s="8">
        <v>225</v>
      </c>
      <c r="K4214" s="9">
        <v>90000</v>
      </c>
      <c r="L4214" s="9">
        <v>31499.999999999996</v>
      </c>
      <c r="M4214" s="10">
        <v>0.35</v>
      </c>
      <c r="N4214" s="4" t="s">
        <v>18</v>
      </c>
      <c r="O4214" s="4" t="str">
        <f>TEXT(Table1[[#This Row],[Invoice Date]],"yyyy")</f>
        <v>2021</v>
      </c>
      <c r="P4214" s="4" t="str">
        <f>TEXT(Table1[[#This Row],[Invoice Date]],"mmm")</f>
        <v>May</v>
      </c>
      <c r="Q4214" s="27">
        <f>WEEKNUM(Table1[[#This Row],[Invoice Date]]) + IF(YEAR(Table1[[#This Row],[Invoice Date]])=2021, 52, 0)</f>
        <v>71</v>
      </c>
    </row>
    <row r="4215" spans="2:17" ht="14.25" customHeight="1" x14ac:dyDescent="0.3">
      <c r="B4215" s="4" t="s">
        <v>26</v>
      </c>
      <c r="C4215" s="33">
        <v>1197831</v>
      </c>
      <c r="D4215" s="5">
        <v>44323</v>
      </c>
      <c r="E4215" s="4" t="s">
        <v>27</v>
      </c>
      <c r="F4215" s="4" t="s">
        <v>55</v>
      </c>
      <c r="G4215" s="4" t="s">
        <v>56</v>
      </c>
      <c r="H4215" s="6" t="s">
        <v>22</v>
      </c>
      <c r="I4215" s="7">
        <v>35</v>
      </c>
      <c r="J4215" s="8">
        <v>350</v>
      </c>
      <c r="K4215" s="9">
        <v>122500</v>
      </c>
      <c r="L4215" s="9">
        <v>48999.999999999993</v>
      </c>
      <c r="M4215" s="10">
        <v>0.39999999999999997</v>
      </c>
      <c r="N4215" s="4" t="s">
        <v>24</v>
      </c>
      <c r="O4215" s="4" t="str">
        <f>TEXT(Table1[[#This Row],[Invoice Date]],"yyyy")</f>
        <v>2021</v>
      </c>
      <c r="P4215" s="4" t="str">
        <f>TEXT(Table1[[#This Row],[Invoice Date]],"mmm")</f>
        <v>May</v>
      </c>
      <c r="Q4215" s="27">
        <f>WEEKNUM(Table1[[#This Row],[Invoice Date]]) + IF(YEAR(Table1[[#This Row],[Invoice Date]])=2021, 52, 0)</f>
        <v>71</v>
      </c>
    </row>
    <row r="4216" spans="2:17" ht="14.25" customHeight="1" x14ac:dyDescent="0.3">
      <c r="B4216" s="4" t="s">
        <v>14</v>
      </c>
      <c r="C4216" s="33">
        <v>1185732</v>
      </c>
      <c r="D4216" s="5">
        <v>44323</v>
      </c>
      <c r="E4216" s="4" t="s">
        <v>36</v>
      </c>
      <c r="F4216" s="4" t="s">
        <v>112</v>
      </c>
      <c r="G4216" s="4" t="s">
        <v>113</v>
      </c>
      <c r="H4216" s="6" t="s">
        <v>23</v>
      </c>
      <c r="I4216" s="7">
        <v>49.999999999999993</v>
      </c>
      <c r="J4216" s="8">
        <v>275</v>
      </c>
      <c r="K4216" s="9">
        <v>137499.99999999997</v>
      </c>
      <c r="L4216" s="9">
        <v>54999.999999999993</v>
      </c>
      <c r="M4216" s="10">
        <v>0.4</v>
      </c>
      <c r="N4216" s="4" t="s">
        <v>18</v>
      </c>
      <c r="O4216" s="4" t="str">
        <f>TEXT(Table1[[#This Row],[Invoice Date]],"yyyy")</f>
        <v>2021</v>
      </c>
      <c r="P4216" s="4" t="str">
        <f>TEXT(Table1[[#This Row],[Invoice Date]],"mmm")</f>
        <v>May</v>
      </c>
      <c r="Q4216" s="27">
        <f>WEEKNUM(Table1[[#This Row],[Invoice Date]]) + IF(YEAR(Table1[[#This Row],[Invoice Date]])=2021, 52, 0)</f>
        <v>71</v>
      </c>
    </row>
    <row r="4217" spans="2:17" ht="14.25" customHeight="1" x14ac:dyDescent="0.3">
      <c r="B4217" s="4" t="s">
        <v>14</v>
      </c>
      <c r="C4217" s="33">
        <v>1185732</v>
      </c>
      <c r="D4217" s="5">
        <v>44323</v>
      </c>
      <c r="E4217" s="4" t="s">
        <v>36</v>
      </c>
      <c r="F4217" s="4" t="s">
        <v>112</v>
      </c>
      <c r="G4217" s="4" t="s">
        <v>113</v>
      </c>
      <c r="H4217" s="6" t="s">
        <v>17</v>
      </c>
      <c r="I4217" s="7">
        <v>60</v>
      </c>
      <c r="J4217" s="8">
        <v>520</v>
      </c>
      <c r="K4217" s="9">
        <v>312000</v>
      </c>
      <c r="L4217" s="9">
        <v>93600</v>
      </c>
      <c r="M4217" s="10">
        <v>0.3</v>
      </c>
      <c r="N4217" s="4" t="s">
        <v>18</v>
      </c>
      <c r="O4217" s="4" t="str">
        <f>TEXT(Table1[[#This Row],[Invoice Date]],"yyyy")</f>
        <v>2021</v>
      </c>
      <c r="P4217" s="4" t="str">
        <f>TEXT(Table1[[#This Row],[Invoice Date]],"mmm")</f>
        <v>May</v>
      </c>
      <c r="Q4217" s="27">
        <f>WEEKNUM(Table1[[#This Row],[Invoice Date]]) + IF(YEAR(Table1[[#This Row],[Invoice Date]])=2021, 52, 0)</f>
        <v>71</v>
      </c>
    </row>
    <row r="4218" spans="2:17" ht="14.25" customHeight="1" x14ac:dyDescent="0.3">
      <c r="B4218" s="4" t="s">
        <v>34</v>
      </c>
      <c r="C4218" s="33">
        <v>1189833</v>
      </c>
      <c r="D4218" s="5">
        <v>44323</v>
      </c>
      <c r="E4218" s="4" t="s">
        <v>31</v>
      </c>
      <c r="F4218" s="4" t="s">
        <v>32</v>
      </c>
      <c r="G4218" s="4" t="s">
        <v>35</v>
      </c>
      <c r="H4218" s="6" t="s">
        <v>17</v>
      </c>
      <c r="I4218" s="7">
        <v>50</v>
      </c>
      <c r="J4218" s="8">
        <v>850</v>
      </c>
      <c r="K4218" s="9">
        <v>425000</v>
      </c>
      <c r="L4218" s="9">
        <v>170000</v>
      </c>
      <c r="M4218" s="10">
        <v>0.4</v>
      </c>
      <c r="N4218" s="4" t="s">
        <v>24</v>
      </c>
      <c r="O4218" s="4" t="str">
        <f>TEXT(Table1[[#This Row],[Invoice Date]],"yyyy")</f>
        <v>2021</v>
      </c>
      <c r="P4218" s="4" t="str">
        <f>TEXT(Table1[[#This Row],[Invoice Date]],"mmm")</f>
        <v>May</v>
      </c>
      <c r="Q4218" s="27">
        <f>WEEKNUM(Table1[[#This Row],[Invoice Date]]) + IF(YEAR(Table1[[#This Row],[Invoice Date]])=2021, 52, 0)</f>
        <v>71</v>
      </c>
    </row>
    <row r="4219" spans="2:17" ht="14.25" customHeight="1" x14ac:dyDescent="0.3">
      <c r="B4219" s="4" t="s">
        <v>26</v>
      </c>
      <c r="C4219" s="33">
        <v>1197831</v>
      </c>
      <c r="D4219" s="5">
        <v>44324</v>
      </c>
      <c r="E4219" s="4" t="s">
        <v>27</v>
      </c>
      <c r="F4219" s="4" t="s">
        <v>55</v>
      </c>
      <c r="G4219" s="4" t="s">
        <v>56</v>
      </c>
      <c r="H4219" s="6" t="s">
        <v>23</v>
      </c>
      <c r="I4219" s="7">
        <v>29</v>
      </c>
      <c r="J4219" s="8">
        <v>179</v>
      </c>
      <c r="K4219" s="9">
        <v>5191</v>
      </c>
      <c r="L4219" s="9">
        <v>3477.9700000000007</v>
      </c>
      <c r="M4219" s="10">
        <v>0.67000000000000015</v>
      </c>
      <c r="N4219" s="4" t="s">
        <v>24</v>
      </c>
      <c r="O4219" s="4" t="str">
        <f>TEXT(Table1[[#This Row],[Invoice Date]],"yyyy")</f>
        <v>2021</v>
      </c>
      <c r="P4219" s="4" t="str">
        <f>TEXT(Table1[[#This Row],[Invoice Date]],"mmm")</f>
        <v>May</v>
      </c>
      <c r="Q4219" s="27">
        <f>WEEKNUM(Table1[[#This Row],[Invoice Date]]) + IF(YEAR(Table1[[#This Row],[Invoice Date]])=2021, 52, 0)</f>
        <v>71</v>
      </c>
    </row>
    <row r="4220" spans="2:17" ht="14.25" customHeight="1" x14ac:dyDescent="0.3">
      <c r="B4220" s="4" t="s">
        <v>26</v>
      </c>
      <c r="C4220" s="33">
        <v>1197831</v>
      </c>
      <c r="D4220" s="5">
        <v>44324</v>
      </c>
      <c r="E4220" s="4" t="s">
        <v>27</v>
      </c>
      <c r="F4220" s="4" t="s">
        <v>55</v>
      </c>
      <c r="G4220" s="4" t="s">
        <v>56</v>
      </c>
      <c r="H4220" s="6" t="s">
        <v>23</v>
      </c>
      <c r="I4220" s="7">
        <v>43</v>
      </c>
      <c r="J4220" s="8">
        <v>131</v>
      </c>
      <c r="K4220" s="9">
        <v>5633</v>
      </c>
      <c r="L4220" s="9">
        <v>3999.4300000000003</v>
      </c>
      <c r="M4220" s="10">
        <v>0.71000000000000008</v>
      </c>
      <c r="N4220" s="4" t="s">
        <v>83</v>
      </c>
      <c r="O4220" s="4" t="str">
        <f>TEXT(Table1[[#This Row],[Invoice Date]],"yyyy")</f>
        <v>2021</v>
      </c>
      <c r="P4220" s="4" t="str">
        <f>TEXT(Table1[[#This Row],[Invoice Date]],"mmm")</f>
        <v>May</v>
      </c>
      <c r="Q4220" s="27">
        <f>WEEKNUM(Table1[[#This Row],[Invoice Date]]) + IF(YEAR(Table1[[#This Row],[Invoice Date]])=2021, 52, 0)</f>
        <v>71</v>
      </c>
    </row>
    <row r="4221" spans="2:17" ht="14.25" customHeight="1" x14ac:dyDescent="0.3">
      <c r="B4221" s="4" t="s">
        <v>30</v>
      </c>
      <c r="C4221" s="34">
        <v>1128299</v>
      </c>
      <c r="D4221" s="5">
        <v>44324</v>
      </c>
      <c r="E4221" s="4" t="s">
        <v>15</v>
      </c>
      <c r="F4221" s="4" t="s">
        <v>16</v>
      </c>
      <c r="G4221" s="4" t="s">
        <v>69</v>
      </c>
      <c r="H4221" s="6" t="s">
        <v>21</v>
      </c>
      <c r="I4221" s="7">
        <v>47</v>
      </c>
      <c r="J4221" s="8">
        <v>130</v>
      </c>
      <c r="K4221" s="9">
        <v>6110</v>
      </c>
      <c r="L4221" s="9">
        <v>2444</v>
      </c>
      <c r="M4221" s="10">
        <v>0.4</v>
      </c>
      <c r="N4221" s="4" t="s">
        <v>83</v>
      </c>
      <c r="O4221" s="4" t="str">
        <f>TEXT(Table1[[#This Row],[Invoice Date]],"yyyy")</f>
        <v>2021</v>
      </c>
      <c r="P4221" s="4" t="str">
        <f>TEXT(Table1[[#This Row],[Invoice Date]],"mmm")</f>
        <v>May</v>
      </c>
      <c r="Q4221" s="27">
        <f>WEEKNUM(Table1[[#This Row],[Invoice Date]]) + IF(YEAR(Table1[[#This Row],[Invoice Date]])=2021, 52, 0)</f>
        <v>71</v>
      </c>
    </row>
    <row r="4222" spans="2:17" ht="14.25" customHeight="1" x14ac:dyDescent="0.3">
      <c r="B4222" s="4" t="s">
        <v>30</v>
      </c>
      <c r="C4222" s="34">
        <v>1128299</v>
      </c>
      <c r="D4222" s="5">
        <v>44324</v>
      </c>
      <c r="E4222" s="4" t="s">
        <v>15</v>
      </c>
      <c r="F4222" s="4" t="s">
        <v>16</v>
      </c>
      <c r="G4222" s="4" t="s">
        <v>69</v>
      </c>
      <c r="H4222" s="6" t="s">
        <v>22</v>
      </c>
      <c r="I4222" s="7">
        <v>56</v>
      </c>
      <c r="J4222" s="8">
        <v>137</v>
      </c>
      <c r="K4222" s="9">
        <v>7672</v>
      </c>
      <c r="L4222" s="9">
        <v>3759.2799999999997</v>
      </c>
      <c r="M4222" s="10">
        <v>0.49</v>
      </c>
      <c r="N4222" s="4" t="s">
        <v>83</v>
      </c>
      <c r="O4222" s="4" t="str">
        <f>TEXT(Table1[[#This Row],[Invoice Date]],"yyyy")</f>
        <v>2021</v>
      </c>
      <c r="P4222" s="4" t="str">
        <f>TEXT(Table1[[#This Row],[Invoice Date]],"mmm")</f>
        <v>May</v>
      </c>
      <c r="Q4222" s="27">
        <f>WEEKNUM(Table1[[#This Row],[Invoice Date]]) + IF(YEAR(Table1[[#This Row],[Invoice Date]])=2021, 52, 0)</f>
        <v>71</v>
      </c>
    </row>
    <row r="4223" spans="2:17" ht="14.25" customHeight="1" x14ac:dyDescent="0.3">
      <c r="B4223" s="4" t="s">
        <v>30</v>
      </c>
      <c r="C4223" s="34">
        <v>1128299</v>
      </c>
      <c r="D4223" s="5">
        <v>44324</v>
      </c>
      <c r="E4223" s="4" t="s">
        <v>15</v>
      </c>
      <c r="F4223" s="4" t="s">
        <v>16</v>
      </c>
      <c r="G4223" s="4" t="s">
        <v>69</v>
      </c>
      <c r="H4223" s="6" t="s">
        <v>20</v>
      </c>
      <c r="I4223" s="7">
        <v>49</v>
      </c>
      <c r="J4223" s="8">
        <v>160</v>
      </c>
      <c r="K4223" s="9">
        <v>7840</v>
      </c>
      <c r="L4223" s="9">
        <v>2822.4</v>
      </c>
      <c r="M4223" s="10">
        <v>0.36</v>
      </c>
      <c r="N4223" s="4" t="s">
        <v>83</v>
      </c>
      <c r="O4223" s="4" t="str">
        <f>TEXT(Table1[[#This Row],[Invoice Date]],"yyyy")</f>
        <v>2021</v>
      </c>
      <c r="P4223" s="4" t="str">
        <f>TEXT(Table1[[#This Row],[Invoice Date]],"mmm")</f>
        <v>May</v>
      </c>
      <c r="Q4223" s="27">
        <f>WEEKNUM(Table1[[#This Row],[Invoice Date]]) + IF(YEAR(Table1[[#This Row],[Invoice Date]])=2021, 52, 0)</f>
        <v>71</v>
      </c>
    </row>
    <row r="4224" spans="2:17" ht="14.25" customHeight="1" x14ac:dyDescent="0.3">
      <c r="B4224" s="4" t="s">
        <v>30</v>
      </c>
      <c r="C4224" s="34">
        <v>1128299</v>
      </c>
      <c r="D4224" s="5">
        <v>44324</v>
      </c>
      <c r="E4224" s="4" t="s">
        <v>15</v>
      </c>
      <c r="F4224" s="4" t="s">
        <v>16</v>
      </c>
      <c r="G4224" s="4" t="s">
        <v>69</v>
      </c>
      <c r="H4224" s="6" t="s">
        <v>19</v>
      </c>
      <c r="I4224" s="7">
        <v>53</v>
      </c>
      <c r="J4224" s="8">
        <v>161</v>
      </c>
      <c r="K4224" s="9">
        <v>8533</v>
      </c>
      <c r="L4224" s="9">
        <v>4010.5099999999998</v>
      </c>
      <c r="M4224" s="10">
        <v>0.47</v>
      </c>
      <c r="N4224" s="4" t="s">
        <v>83</v>
      </c>
      <c r="O4224" s="4" t="str">
        <f>TEXT(Table1[[#This Row],[Invoice Date]],"yyyy")</f>
        <v>2021</v>
      </c>
      <c r="P4224" s="4" t="str">
        <f>TEXT(Table1[[#This Row],[Invoice Date]],"mmm")</f>
        <v>May</v>
      </c>
      <c r="Q4224" s="27">
        <f>WEEKNUM(Table1[[#This Row],[Invoice Date]]) + IF(YEAR(Table1[[#This Row],[Invoice Date]])=2021, 52, 0)</f>
        <v>71</v>
      </c>
    </row>
    <row r="4225" spans="2:17" ht="14.25" customHeight="1" x14ac:dyDescent="0.3">
      <c r="B4225" s="4" t="s">
        <v>30</v>
      </c>
      <c r="C4225" s="34">
        <v>1128299</v>
      </c>
      <c r="D4225" s="5">
        <v>44324</v>
      </c>
      <c r="E4225" s="4" t="s">
        <v>15</v>
      </c>
      <c r="F4225" s="4" t="s">
        <v>16</v>
      </c>
      <c r="G4225" s="4" t="s">
        <v>69</v>
      </c>
      <c r="H4225" s="6" t="s">
        <v>23</v>
      </c>
      <c r="I4225" s="7">
        <v>59</v>
      </c>
      <c r="J4225" s="8">
        <v>169</v>
      </c>
      <c r="K4225" s="9">
        <v>9971</v>
      </c>
      <c r="L4225" s="9">
        <v>6281.7300000000005</v>
      </c>
      <c r="M4225" s="10">
        <v>0.63</v>
      </c>
      <c r="N4225" s="4" t="s">
        <v>83</v>
      </c>
      <c r="O4225" s="4" t="str">
        <f>TEXT(Table1[[#This Row],[Invoice Date]],"yyyy")</f>
        <v>2021</v>
      </c>
      <c r="P4225" s="4" t="str">
        <f>TEXT(Table1[[#This Row],[Invoice Date]],"mmm")</f>
        <v>May</v>
      </c>
      <c r="Q4225" s="27">
        <f>WEEKNUM(Table1[[#This Row],[Invoice Date]]) + IF(YEAR(Table1[[#This Row],[Invoice Date]])=2021, 52, 0)</f>
        <v>71</v>
      </c>
    </row>
    <row r="4226" spans="2:17" ht="14.25" customHeight="1" x14ac:dyDescent="0.3">
      <c r="B4226" s="4" t="s">
        <v>34</v>
      </c>
      <c r="C4226" s="33">
        <v>1189833</v>
      </c>
      <c r="D4226" s="5">
        <v>44324</v>
      </c>
      <c r="E4226" s="4" t="s">
        <v>31</v>
      </c>
      <c r="F4226" s="4" t="s">
        <v>32</v>
      </c>
      <c r="G4226" s="4" t="s">
        <v>35</v>
      </c>
      <c r="H4226" s="6" t="s">
        <v>19</v>
      </c>
      <c r="I4226" s="7">
        <v>39</v>
      </c>
      <c r="J4226" s="8">
        <v>264</v>
      </c>
      <c r="K4226" s="9">
        <v>10296</v>
      </c>
      <c r="L4226" s="9">
        <v>2779.92</v>
      </c>
      <c r="M4226" s="10">
        <v>0.27</v>
      </c>
      <c r="N4226" s="4" t="s">
        <v>24</v>
      </c>
      <c r="O4226" s="4" t="str">
        <f>TEXT(Table1[[#This Row],[Invoice Date]],"yyyy")</f>
        <v>2021</v>
      </c>
      <c r="P4226" s="4" t="str">
        <f>TEXT(Table1[[#This Row],[Invoice Date]],"mmm")</f>
        <v>May</v>
      </c>
      <c r="Q4226" s="27">
        <f>WEEKNUM(Table1[[#This Row],[Invoice Date]]) + IF(YEAR(Table1[[#This Row],[Invoice Date]])=2021, 52, 0)</f>
        <v>71</v>
      </c>
    </row>
    <row r="4227" spans="2:17" ht="14.25" customHeight="1" x14ac:dyDescent="0.3">
      <c r="B4227" s="4" t="s">
        <v>34</v>
      </c>
      <c r="C4227" s="33">
        <v>1189833</v>
      </c>
      <c r="D4227" s="5">
        <v>44324</v>
      </c>
      <c r="E4227" s="4" t="s">
        <v>31</v>
      </c>
      <c r="F4227" s="4" t="s">
        <v>32</v>
      </c>
      <c r="G4227" s="4" t="s">
        <v>35</v>
      </c>
      <c r="H4227" s="6" t="s">
        <v>19</v>
      </c>
      <c r="I4227" s="7">
        <v>50</v>
      </c>
      <c r="J4227" s="8">
        <v>247</v>
      </c>
      <c r="K4227" s="9">
        <v>12350</v>
      </c>
      <c r="L4227" s="9">
        <v>4569.5</v>
      </c>
      <c r="M4227" s="10">
        <v>0.37</v>
      </c>
      <c r="N4227" s="4" t="s">
        <v>83</v>
      </c>
      <c r="O4227" s="4" t="str">
        <f>TEXT(Table1[[#This Row],[Invoice Date]],"yyyy")</f>
        <v>2021</v>
      </c>
      <c r="P4227" s="4" t="str">
        <f>TEXT(Table1[[#This Row],[Invoice Date]],"mmm")</f>
        <v>May</v>
      </c>
      <c r="Q4227" s="27">
        <f>WEEKNUM(Table1[[#This Row],[Invoice Date]]) + IF(YEAR(Table1[[#This Row],[Invoice Date]])=2021, 52, 0)</f>
        <v>71</v>
      </c>
    </row>
    <row r="4228" spans="2:17" ht="14.25" customHeight="1" x14ac:dyDescent="0.3">
      <c r="B4228" s="4" t="s">
        <v>30</v>
      </c>
      <c r="C4228" s="34">
        <v>1128299</v>
      </c>
      <c r="D4228" s="5">
        <v>44324</v>
      </c>
      <c r="E4228" s="4" t="s">
        <v>15</v>
      </c>
      <c r="F4228" s="4" t="s">
        <v>16</v>
      </c>
      <c r="G4228" s="4" t="s">
        <v>69</v>
      </c>
      <c r="H4228" s="6" t="s">
        <v>17</v>
      </c>
      <c r="I4228" s="7">
        <v>50</v>
      </c>
      <c r="J4228" s="8">
        <v>261</v>
      </c>
      <c r="K4228" s="9">
        <v>13050</v>
      </c>
      <c r="L4228" s="9">
        <v>7830</v>
      </c>
      <c r="M4228" s="10">
        <v>0.6</v>
      </c>
      <c r="N4228" s="4" t="s">
        <v>83</v>
      </c>
      <c r="O4228" s="4" t="str">
        <f>TEXT(Table1[[#This Row],[Invoice Date]],"yyyy")</f>
        <v>2021</v>
      </c>
      <c r="P4228" s="4" t="str">
        <f>TEXT(Table1[[#This Row],[Invoice Date]],"mmm")</f>
        <v>May</v>
      </c>
      <c r="Q4228" s="27">
        <f>WEEKNUM(Table1[[#This Row],[Invoice Date]]) + IF(YEAR(Table1[[#This Row],[Invoice Date]])=2021, 52, 0)</f>
        <v>71</v>
      </c>
    </row>
    <row r="4229" spans="2:17" ht="14.25" customHeight="1" x14ac:dyDescent="0.3">
      <c r="B4229" s="4" t="s">
        <v>26</v>
      </c>
      <c r="C4229" s="33">
        <v>1197831</v>
      </c>
      <c r="D4229" s="5">
        <v>44324</v>
      </c>
      <c r="E4229" s="4" t="s">
        <v>27</v>
      </c>
      <c r="F4229" s="4" t="s">
        <v>55</v>
      </c>
      <c r="G4229" s="4" t="s">
        <v>56</v>
      </c>
      <c r="H4229" s="6" t="s">
        <v>23</v>
      </c>
      <c r="I4229" s="7">
        <v>45</v>
      </c>
      <c r="J4229" s="8">
        <v>525</v>
      </c>
      <c r="K4229" s="9">
        <v>236250</v>
      </c>
      <c r="L4229" s="9">
        <v>141750.00000000003</v>
      </c>
      <c r="M4229" s="10">
        <v>0.60000000000000009</v>
      </c>
      <c r="N4229" s="4" t="s">
        <v>24</v>
      </c>
      <c r="O4229" s="4" t="str">
        <f>TEXT(Table1[[#This Row],[Invoice Date]],"yyyy")</f>
        <v>2021</v>
      </c>
      <c r="P4229" s="4" t="str">
        <f>TEXT(Table1[[#This Row],[Invoice Date]],"mmm")</f>
        <v>May</v>
      </c>
      <c r="Q4229" s="27">
        <f>WEEKNUM(Table1[[#This Row],[Invoice Date]]) + IF(YEAR(Table1[[#This Row],[Invoice Date]])=2021, 52, 0)</f>
        <v>71</v>
      </c>
    </row>
    <row r="4230" spans="2:17" ht="14.25" customHeight="1" x14ac:dyDescent="0.3">
      <c r="B4230" s="4" t="s">
        <v>30</v>
      </c>
      <c r="C4230" s="34">
        <v>1128299</v>
      </c>
      <c r="D4230" s="5">
        <v>44324</v>
      </c>
      <c r="E4230" s="4" t="s">
        <v>15</v>
      </c>
      <c r="F4230" s="4" t="s">
        <v>16</v>
      </c>
      <c r="G4230" s="4" t="s">
        <v>69</v>
      </c>
      <c r="H4230" s="6" t="s">
        <v>21</v>
      </c>
      <c r="I4230" s="7">
        <v>50</v>
      </c>
      <c r="J4230" s="8">
        <v>500</v>
      </c>
      <c r="K4230" s="9">
        <v>250000</v>
      </c>
      <c r="L4230" s="9">
        <v>75000</v>
      </c>
      <c r="M4230" s="10">
        <v>0.3</v>
      </c>
      <c r="N4230" s="4" t="s">
        <v>18</v>
      </c>
      <c r="O4230" s="4" t="str">
        <f>TEXT(Table1[[#This Row],[Invoice Date]],"yyyy")</f>
        <v>2021</v>
      </c>
      <c r="P4230" s="4" t="str">
        <f>TEXT(Table1[[#This Row],[Invoice Date]],"mmm")</f>
        <v>May</v>
      </c>
      <c r="Q4230" s="27">
        <f>WEEKNUM(Table1[[#This Row],[Invoice Date]]) + IF(YEAR(Table1[[#This Row],[Invoice Date]])=2021, 52, 0)</f>
        <v>71</v>
      </c>
    </row>
    <row r="4231" spans="2:17" ht="14.25" customHeight="1" x14ac:dyDescent="0.3">
      <c r="B4231" s="4" t="s">
        <v>30</v>
      </c>
      <c r="C4231" s="34">
        <v>1128299</v>
      </c>
      <c r="D4231" s="5">
        <v>44324</v>
      </c>
      <c r="E4231" s="4" t="s">
        <v>15</v>
      </c>
      <c r="F4231" s="4" t="s">
        <v>16</v>
      </c>
      <c r="G4231" s="4" t="s">
        <v>69</v>
      </c>
      <c r="H4231" s="6" t="s">
        <v>20</v>
      </c>
      <c r="I4231" s="7">
        <v>50</v>
      </c>
      <c r="J4231" s="8">
        <v>550</v>
      </c>
      <c r="K4231" s="9">
        <v>275000</v>
      </c>
      <c r="L4231" s="9">
        <v>68750</v>
      </c>
      <c r="M4231" s="10">
        <v>0.25</v>
      </c>
      <c r="N4231" s="4" t="s">
        <v>18</v>
      </c>
      <c r="O4231" s="4" t="str">
        <f>TEXT(Table1[[#This Row],[Invoice Date]],"yyyy")</f>
        <v>2021</v>
      </c>
      <c r="P4231" s="4" t="str">
        <f>TEXT(Table1[[#This Row],[Invoice Date]],"mmm")</f>
        <v>May</v>
      </c>
      <c r="Q4231" s="27">
        <f>WEEKNUM(Table1[[#This Row],[Invoice Date]]) + IF(YEAR(Table1[[#This Row],[Invoice Date]])=2021, 52, 0)</f>
        <v>71</v>
      </c>
    </row>
    <row r="4232" spans="2:17" ht="14.25" customHeight="1" x14ac:dyDescent="0.3">
      <c r="B4232" s="4" t="s">
        <v>30</v>
      </c>
      <c r="C4232" s="34">
        <v>1128299</v>
      </c>
      <c r="D4232" s="5">
        <v>44324</v>
      </c>
      <c r="E4232" s="4" t="s">
        <v>15</v>
      </c>
      <c r="F4232" s="4" t="s">
        <v>16</v>
      </c>
      <c r="G4232" s="4" t="s">
        <v>69</v>
      </c>
      <c r="H4232" s="6" t="s">
        <v>22</v>
      </c>
      <c r="I4232" s="7">
        <v>60</v>
      </c>
      <c r="J4232" s="8">
        <v>525</v>
      </c>
      <c r="K4232" s="9">
        <v>315000</v>
      </c>
      <c r="L4232" s="9">
        <v>110250</v>
      </c>
      <c r="M4232" s="10">
        <v>0.35</v>
      </c>
      <c r="N4232" s="4" t="s">
        <v>18</v>
      </c>
      <c r="O4232" s="4" t="str">
        <f>TEXT(Table1[[#This Row],[Invoice Date]],"yyyy")</f>
        <v>2021</v>
      </c>
      <c r="P4232" s="4" t="str">
        <f>TEXT(Table1[[#This Row],[Invoice Date]],"mmm")</f>
        <v>May</v>
      </c>
      <c r="Q4232" s="27">
        <f>WEEKNUM(Table1[[#This Row],[Invoice Date]]) + IF(YEAR(Table1[[#This Row],[Invoice Date]])=2021, 52, 0)</f>
        <v>71</v>
      </c>
    </row>
    <row r="4233" spans="2:17" ht="14.25" customHeight="1" x14ac:dyDescent="0.3">
      <c r="B4233" s="4" t="s">
        <v>30</v>
      </c>
      <c r="C4233" s="34">
        <v>1128299</v>
      </c>
      <c r="D4233" s="5">
        <v>44324</v>
      </c>
      <c r="E4233" s="4" t="s">
        <v>15</v>
      </c>
      <c r="F4233" s="4" t="s">
        <v>16</v>
      </c>
      <c r="G4233" s="4" t="s">
        <v>69</v>
      </c>
      <c r="H4233" s="6" t="s">
        <v>19</v>
      </c>
      <c r="I4233" s="7">
        <v>55.000000000000007</v>
      </c>
      <c r="J4233" s="8">
        <v>575</v>
      </c>
      <c r="K4233" s="9">
        <v>316250.00000000006</v>
      </c>
      <c r="L4233" s="9">
        <v>110687.50000000001</v>
      </c>
      <c r="M4233" s="10">
        <v>0.35</v>
      </c>
      <c r="N4233" s="4" t="s">
        <v>18</v>
      </c>
      <c r="O4233" s="4" t="str">
        <f>TEXT(Table1[[#This Row],[Invoice Date]],"yyyy")</f>
        <v>2021</v>
      </c>
      <c r="P4233" s="4" t="str">
        <f>TEXT(Table1[[#This Row],[Invoice Date]],"mmm")</f>
        <v>May</v>
      </c>
      <c r="Q4233" s="27">
        <f>WEEKNUM(Table1[[#This Row],[Invoice Date]]) + IF(YEAR(Table1[[#This Row],[Invoice Date]])=2021, 52, 0)</f>
        <v>71</v>
      </c>
    </row>
    <row r="4234" spans="2:17" ht="14.25" customHeight="1" x14ac:dyDescent="0.3">
      <c r="B4234" s="4" t="s">
        <v>30</v>
      </c>
      <c r="C4234" s="34">
        <v>1128299</v>
      </c>
      <c r="D4234" s="5">
        <v>44324</v>
      </c>
      <c r="E4234" s="4" t="s">
        <v>15</v>
      </c>
      <c r="F4234" s="4" t="s">
        <v>16</v>
      </c>
      <c r="G4234" s="4" t="s">
        <v>69</v>
      </c>
      <c r="H4234" s="6" t="s">
        <v>23</v>
      </c>
      <c r="I4234" s="7">
        <v>65</v>
      </c>
      <c r="J4234" s="8">
        <v>625</v>
      </c>
      <c r="K4234" s="9">
        <v>406250</v>
      </c>
      <c r="L4234" s="9">
        <v>203125</v>
      </c>
      <c r="M4234" s="10">
        <v>0.5</v>
      </c>
      <c r="N4234" s="4" t="s">
        <v>18</v>
      </c>
      <c r="O4234" s="4" t="str">
        <f>TEXT(Table1[[#This Row],[Invoice Date]],"yyyy")</f>
        <v>2021</v>
      </c>
      <c r="P4234" s="4" t="str">
        <f>TEXT(Table1[[#This Row],[Invoice Date]],"mmm")</f>
        <v>May</v>
      </c>
      <c r="Q4234" s="27">
        <f>WEEKNUM(Table1[[#This Row],[Invoice Date]]) + IF(YEAR(Table1[[#This Row],[Invoice Date]])=2021, 52, 0)</f>
        <v>71</v>
      </c>
    </row>
    <row r="4235" spans="2:17" ht="14.25" customHeight="1" x14ac:dyDescent="0.3">
      <c r="B4235" s="4" t="s">
        <v>34</v>
      </c>
      <c r="C4235" s="33">
        <v>1189833</v>
      </c>
      <c r="D4235" s="5">
        <v>44324</v>
      </c>
      <c r="E4235" s="4" t="s">
        <v>31</v>
      </c>
      <c r="F4235" s="4" t="s">
        <v>32</v>
      </c>
      <c r="G4235" s="4" t="s">
        <v>35</v>
      </c>
      <c r="H4235" s="6" t="s">
        <v>19</v>
      </c>
      <c r="I4235" s="7">
        <v>55.000000000000007</v>
      </c>
      <c r="J4235" s="8">
        <v>850</v>
      </c>
      <c r="K4235" s="9">
        <v>467500.00000000006</v>
      </c>
      <c r="L4235" s="9">
        <v>116875.00000000001</v>
      </c>
      <c r="M4235" s="10">
        <v>0.25</v>
      </c>
      <c r="N4235" s="4" t="s">
        <v>24</v>
      </c>
      <c r="O4235" s="4" t="str">
        <f>TEXT(Table1[[#This Row],[Invoice Date]],"yyyy")</f>
        <v>2021</v>
      </c>
      <c r="P4235" s="4" t="str">
        <f>TEXT(Table1[[#This Row],[Invoice Date]],"mmm")</f>
        <v>May</v>
      </c>
      <c r="Q4235" s="27">
        <f>WEEKNUM(Table1[[#This Row],[Invoice Date]]) + IF(YEAR(Table1[[#This Row],[Invoice Date]])=2021, 52, 0)</f>
        <v>71</v>
      </c>
    </row>
    <row r="4236" spans="2:17" ht="14.25" customHeight="1" x14ac:dyDescent="0.3">
      <c r="B4236" s="4" t="s">
        <v>30</v>
      </c>
      <c r="C4236" s="34">
        <v>1128299</v>
      </c>
      <c r="D4236" s="5">
        <v>44324</v>
      </c>
      <c r="E4236" s="4" t="s">
        <v>15</v>
      </c>
      <c r="F4236" s="4" t="s">
        <v>16</v>
      </c>
      <c r="G4236" s="4" t="s">
        <v>69</v>
      </c>
      <c r="H4236" s="6" t="s">
        <v>17</v>
      </c>
      <c r="I4236" s="7">
        <v>55.000000000000007</v>
      </c>
      <c r="J4236" s="8">
        <v>870</v>
      </c>
      <c r="K4236" s="9">
        <v>478500.00000000006</v>
      </c>
      <c r="L4236" s="9">
        <v>215325.00000000003</v>
      </c>
      <c r="M4236" s="10">
        <v>0.45</v>
      </c>
      <c r="N4236" s="4" t="s">
        <v>18</v>
      </c>
      <c r="O4236" s="4" t="str">
        <f>TEXT(Table1[[#This Row],[Invoice Date]],"yyyy")</f>
        <v>2021</v>
      </c>
      <c r="P4236" s="4" t="str">
        <f>TEXT(Table1[[#This Row],[Invoice Date]],"mmm")</f>
        <v>May</v>
      </c>
      <c r="Q4236" s="27">
        <f>WEEKNUM(Table1[[#This Row],[Invoice Date]]) + IF(YEAR(Table1[[#This Row],[Invoice Date]])=2021, 52, 0)</f>
        <v>71</v>
      </c>
    </row>
    <row r="4237" spans="2:17" ht="14.25" customHeight="1" x14ac:dyDescent="0.3">
      <c r="B4237" s="4" t="s">
        <v>61</v>
      </c>
      <c r="C4237" s="33">
        <v>1185731</v>
      </c>
      <c r="D4237" s="5">
        <v>44325</v>
      </c>
      <c r="E4237" s="4" t="s">
        <v>36</v>
      </c>
      <c r="F4237" s="4" t="s">
        <v>96</v>
      </c>
      <c r="G4237" s="4" t="s">
        <v>97</v>
      </c>
      <c r="H4237" s="6" t="s">
        <v>21</v>
      </c>
      <c r="I4237" s="7">
        <v>38</v>
      </c>
      <c r="J4237" s="8">
        <v>123</v>
      </c>
      <c r="K4237" s="9">
        <v>4674</v>
      </c>
      <c r="L4237" s="9">
        <v>2570.7000000000003</v>
      </c>
      <c r="M4237" s="10">
        <v>0.55000000000000004</v>
      </c>
      <c r="N4237" s="4" t="s">
        <v>83</v>
      </c>
      <c r="O4237" s="4" t="str">
        <f>TEXT(Table1[[#This Row],[Invoice Date]],"yyyy")</f>
        <v>2021</v>
      </c>
      <c r="P4237" s="4" t="str">
        <f>TEXT(Table1[[#This Row],[Invoice Date]],"mmm")</f>
        <v>May</v>
      </c>
      <c r="Q4237" s="27">
        <f>WEEKNUM(Table1[[#This Row],[Invoice Date]]) + IF(YEAR(Table1[[#This Row],[Invoice Date]])=2021, 52, 0)</f>
        <v>72</v>
      </c>
    </row>
    <row r="4238" spans="2:17" ht="14.25" customHeight="1" x14ac:dyDescent="0.3">
      <c r="B4238" s="4" t="s">
        <v>26</v>
      </c>
      <c r="C4238" s="33">
        <v>1197831</v>
      </c>
      <c r="D4238" s="5">
        <v>44325</v>
      </c>
      <c r="E4238" s="4" t="s">
        <v>27</v>
      </c>
      <c r="F4238" s="4" t="s">
        <v>55</v>
      </c>
      <c r="G4238" s="4" t="s">
        <v>56</v>
      </c>
      <c r="H4238" s="6" t="s">
        <v>17</v>
      </c>
      <c r="I4238" s="7">
        <v>24</v>
      </c>
      <c r="J4238" s="8">
        <v>203</v>
      </c>
      <c r="K4238" s="9">
        <v>4872</v>
      </c>
      <c r="L4238" s="9">
        <v>2338.56</v>
      </c>
      <c r="M4238" s="10">
        <v>0.48</v>
      </c>
      <c r="N4238" s="4" t="s">
        <v>24</v>
      </c>
      <c r="O4238" s="4" t="str">
        <f>TEXT(Table1[[#This Row],[Invoice Date]],"yyyy")</f>
        <v>2021</v>
      </c>
      <c r="P4238" s="4" t="str">
        <f>TEXT(Table1[[#This Row],[Invoice Date]],"mmm")</f>
        <v>May</v>
      </c>
      <c r="Q4238" s="27">
        <f>WEEKNUM(Table1[[#This Row],[Invoice Date]]) + IF(YEAR(Table1[[#This Row],[Invoice Date]])=2021, 52, 0)</f>
        <v>72</v>
      </c>
    </row>
    <row r="4239" spans="2:17" ht="14.25" customHeight="1" x14ac:dyDescent="0.3">
      <c r="B4239" s="4" t="s">
        <v>61</v>
      </c>
      <c r="C4239" s="33">
        <v>1185731</v>
      </c>
      <c r="D4239" s="5">
        <v>44325</v>
      </c>
      <c r="E4239" s="4" t="s">
        <v>36</v>
      </c>
      <c r="F4239" s="4" t="s">
        <v>96</v>
      </c>
      <c r="G4239" s="4" t="s">
        <v>97</v>
      </c>
      <c r="H4239" s="6" t="s">
        <v>20</v>
      </c>
      <c r="I4239" s="7">
        <v>39</v>
      </c>
      <c r="J4239" s="8">
        <v>143</v>
      </c>
      <c r="K4239" s="9">
        <v>5577</v>
      </c>
      <c r="L4239" s="9">
        <v>2844.27</v>
      </c>
      <c r="M4239" s="10">
        <v>0.51</v>
      </c>
      <c r="N4239" s="4" t="s">
        <v>83</v>
      </c>
      <c r="O4239" s="4" t="str">
        <f>TEXT(Table1[[#This Row],[Invoice Date]],"yyyy")</f>
        <v>2021</v>
      </c>
      <c r="P4239" s="4" t="str">
        <f>TEXT(Table1[[#This Row],[Invoice Date]],"mmm")</f>
        <v>May</v>
      </c>
      <c r="Q4239" s="27">
        <f>WEEKNUM(Table1[[#This Row],[Invoice Date]]) + IF(YEAR(Table1[[#This Row],[Invoice Date]])=2021, 52, 0)</f>
        <v>72</v>
      </c>
    </row>
    <row r="4240" spans="2:17" ht="14.25" customHeight="1" x14ac:dyDescent="0.3">
      <c r="B4240" s="4" t="s">
        <v>26</v>
      </c>
      <c r="C4240" s="33">
        <v>1197831</v>
      </c>
      <c r="D4240" s="5">
        <v>44325</v>
      </c>
      <c r="E4240" s="4" t="s">
        <v>27</v>
      </c>
      <c r="F4240" s="4" t="s">
        <v>55</v>
      </c>
      <c r="G4240" s="4" t="s">
        <v>56</v>
      </c>
      <c r="H4240" s="6" t="s">
        <v>17</v>
      </c>
      <c r="I4240" s="7">
        <v>29</v>
      </c>
      <c r="J4240" s="8">
        <v>196</v>
      </c>
      <c r="K4240" s="9">
        <v>5684</v>
      </c>
      <c r="L4240" s="9">
        <v>3183.0399999999995</v>
      </c>
      <c r="M4240" s="10">
        <v>0.55999999999999994</v>
      </c>
      <c r="N4240" s="4" t="s">
        <v>83</v>
      </c>
      <c r="O4240" s="4" t="str">
        <f>TEXT(Table1[[#This Row],[Invoice Date]],"yyyy")</f>
        <v>2021</v>
      </c>
      <c r="P4240" s="4" t="str">
        <f>TEXT(Table1[[#This Row],[Invoice Date]],"mmm")</f>
        <v>May</v>
      </c>
      <c r="Q4240" s="27">
        <f>WEEKNUM(Table1[[#This Row],[Invoice Date]]) + IF(YEAR(Table1[[#This Row],[Invoice Date]])=2021, 52, 0)</f>
        <v>72</v>
      </c>
    </row>
    <row r="4241" spans="2:17" ht="14.25" customHeight="1" x14ac:dyDescent="0.3">
      <c r="B4241" s="4" t="s">
        <v>61</v>
      </c>
      <c r="C4241" s="33">
        <v>1185731</v>
      </c>
      <c r="D4241" s="5">
        <v>44325</v>
      </c>
      <c r="E4241" s="4" t="s">
        <v>36</v>
      </c>
      <c r="F4241" s="4" t="s">
        <v>96</v>
      </c>
      <c r="G4241" s="4" t="s">
        <v>97</v>
      </c>
      <c r="H4241" s="6" t="s">
        <v>19</v>
      </c>
      <c r="I4241" s="7">
        <v>44</v>
      </c>
      <c r="J4241" s="8">
        <v>135</v>
      </c>
      <c r="K4241" s="9">
        <v>5940</v>
      </c>
      <c r="L4241" s="9">
        <v>2910.6</v>
      </c>
      <c r="M4241" s="10">
        <v>0.49</v>
      </c>
      <c r="N4241" s="4" t="s">
        <v>83</v>
      </c>
      <c r="O4241" s="4" t="str">
        <f>TEXT(Table1[[#This Row],[Invoice Date]],"yyyy")</f>
        <v>2021</v>
      </c>
      <c r="P4241" s="4" t="str">
        <f>TEXT(Table1[[#This Row],[Invoice Date]],"mmm")</f>
        <v>May</v>
      </c>
      <c r="Q4241" s="27">
        <f>WEEKNUM(Table1[[#This Row],[Invoice Date]]) + IF(YEAR(Table1[[#This Row],[Invoice Date]])=2021, 52, 0)</f>
        <v>72</v>
      </c>
    </row>
    <row r="4242" spans="2:17" ht="14.25" customHeight="1" x14ac:dyDescent="0.3">
      <c r="B4242" s="4" t="s">
        <v>61</v>
      </c>
      <c r="C4242" s="33">
        <v>1185731</v>
      </c>
      <c r="D4242" s="5">
        <v>44325</v>
      </c>
      <c r="E4242" s="4" t="s">
        <v>36</v>
      </c>
      <c r="F4242" s="4" t="s">
        <v>96</v>
      </c>
      <c r="G4242" s="4" t="s">
        <v>97</v>
      </c>
      <c r="H4242" s="6" t="s">
        <v>22</v>
      </c>
      <c r="I4242" s="7">
        <v>49</v>
      </c>
      <c r="J4242" s="8">
        <v>126</v>
      </c>
      <c r="K4242" s="9">
        <v>6174</v>
      </c>
      <c r="L4242" s="9">
        <v>2840.04</v>
      </c>
      <c r="M4242" s="10">
        <v>0.45999999999999996</v>
      </c>
      <c r="N4242" s="4" t="s">
        <v>83</v>
      </c>
      <c r="O4242" s="4" t="str">
        <f>TEXT(Table1[[#This Row],[Invoice Date]],"yyyy")</f>
        <v>2021</v>
      </c>
      <c r="P4242" s="4" t="str">
        <f>TEXT(Table1[[#This Row],[Invoice Date]],"mmm")</f>
        <v>May</v>
      </c>
      <c r="Q4242" s="27">
        <f>WEEKNUM(Table1[[#This Row],[Invoice Date]]) + IF(YEAR(Table1[[#This Row],[Invoice Date]])=2021, 52, 0)</f>
        <v>72</v>
      </c>
    </row>
    <row r="4243" spans="2:17" ht="14.25" customHeight="1" x14ac:dyDescent="0.3">
      <c r="B4243" s="4" t="s">
        <v>61</v>
      </c>
      <c r="C4243" s="33">
        <v>1185731</v>
      </c>
      <c r="D4243" s="5">
        <v>44325</v>
      </c>
      <c r="E4243" s="4" t="s">
        <v>36</v>
      </c>
      <c r="F4243" s="4" t="s">
        <v>96</v>
      </c>
      <c r="G4243" s="4" t="s">
        <v>97</v>
      </c>
      <c r="H4243" s="6" t="s">
        <v>23</v>
      </c>
      <c r="I4243" s="7">
        <v>53</v>
      </c>
      <c r="J4243" s="8">
        <v>143</v>
      </c>
      <c r="K4243" s="9">
        <v>7579</v>
      </c>
      <c r="L4243" s="9">
        <v>4850.5600000000004</v>
      </c>
      <c r="M4243" s="10">
        <v>0.64</v>
      </c>
      <c r="N4243" s="4" t="s">
        <v>83</v>
      </c>
      <c r="O4243" s="4" t="str">
        <f>TEXT(Table1[[#This Row],[Invoice Date]],"yyyy")</f>
        <v>2021</v>
      </c>
      <c r="P4243" s="4" t="str">
        <f>TEXT(Table1[[#This Row],[Invoice Date]],"mmm")</f>
        <v>May</v>
      </c>
      <c r="Q4243" s="27">
        <f>WEEKNUM(Table1[[#This Row],[Invoice Date]]) + IF(YEAR(Table1[[#This Row],[Invoice Date]])=2021, 52, 0)</f>
        <v>72</v>
      </c>
    </row>
    <row r="4244" spans="2:17" ht="14.25" customHeight="1" x14ac:dyDescent="0.3">
      <c r="B4244" s="4" t="s">
        <v>34</v>
      </c>
      <c r="C4244" s="33">
        <v>1189833</v>
      </c>
      <c r="D4244" s="5">
        <v>44325</v>
      </c>
      <c r="E4244" s="4" t="s">
        <v>31</v>
      </c>
      <c r="F4244" s="4" t="s">
        <v>32</v>
      </c>
      <c r="G4244" s="4" t="s">
        <v>35</v>
      </c>
      <c r="H4244" s="6" t="s">
        <v>20</v>
      </c>
      <c r="I4244" s="7">
        <v>38</v>
      </c>
      <c r="J4244" s="8">
        <v>210</v>
      </c>
      <c r="K4244" s="9">
        <v>7980</v>
      </c>
      <c r="L4244" s="9">
        <v>3591</v>
      </c>
      <c r="M4244" s="10">
        <v>0.45</v>
      </c>
      <c r="N4244" s="4" t="s">
        <v>24</v>
      </c>
      <c r="O4244" s="4" t="str">
        <f>TEXT(Table1[[#This Row],[Invoice Date]],"yyyy")</f>
        <v>2021</v>
      </c>
      <c r="P4244" s="4" t="str">
        <f>TEXT(Table1[[#This Row],[Invoice Date]],"mmm")</f>
        <v>May</v>
      </c>
      <c r="Q4244" s="27">
        <f>WEEKNUM(Table1[[#This Row],[Invoice Date]]) + IF(YEAR(Table1[[#This Row],[Invoice Date]])=2021, 52, 0)</f>
        <v>72</v>
      </c>
    </row>
    <row r="4245" spans="2:17" ht="14.25" customHeight="1" x14ac:dyDescent="0.3">
      <c r="B4245" s="4" t="s">
        <v>61</v>
      </c>
      <c r="C4245" s="33">
        <v>1185731</v>
      </c>
      <c r="D4245" s="5">
        <v>44325</v>
      </c>
      <c r="E4245" s="4" t="s">
        <v>36</v>
      </c>
      <c r="F4245" s="4" t="s">
        <v>96</v>
      </c>
      <c r="G4245" s="4" t="s">
        <v>97</v>
      </c>
      <c r="H4245" s="6" t="s">
        <v>17</v>
      </c>
      <c r="I4245" s="7">
        <v>42</v>
      </c>
      <c r="J4245" s="8">
        <v>207</v>
      </c>
      <c r="K4245" s="9">
        <v>8694</v>
      </c>
      <c r="L4245" s="9">
        <v>4347</v>
      </c>
      <c r="M4245" s="10">
        <v>0.5</v>
      </c>
      <c r="N4245" s="4" t="s">
        <v>83</v>
      </c>
      <c r="O4245" s="4" t="str">
        <f>TEXT(Table1[[#This Row],[Invoice Date]],"yyyy")</f>
        <v>2021</v>
      </c>
      <c r="P4245" s="4" t="str">
        <f>TEXT(Table1[[#This Row],[Invoice Date]],"mmm")</f>
        <v>May</v>
      </c>
      <c r="Q4245" s="27">
        <f>WEEKNUM(Table1[[#This Row],[Invoice Date]]) + IF(YEAR(Table1[[#This Row],[Invoice Date]])=2021, 52, 0)</f>
        <v>72</v>
      </c>
    </row>
    <row r="4246" spans="2:17" ht="14.25" customHeight="1" x14ac:dyDescent="0.3">
      <c r="B4246" s="4" t="s">
        <v>34</v>
      </c>
      <c r="C4246" s="33">
        <v>1189833</v>
      </c>
      <c r="D4246" s="5">
        <v>44325</v>
      </c>
      <c r="E4246" s="4" t="s">
        <v>31</v>
      </c>
      <c r="F4246" s="4" t="s">
        <v>32</v>
      </c>
      <c r="G4246" s="4" t="s">
        <v>35</v>
      </c>
      <c r="H4246" s="6" t="s">
        <v>20</v>
      </c>
      <c r="I4246" s="7">
        <v>46</v>
      </c>
      <c r="J4246" s="8">
        <v>196</v>
      </c>
      <c r="K4246" s="9">
        <v>9016</v>
      </c>
      <c r="L4246" s="9">
        <v>4508</v>
      </c>
      <c r="M4246" s="10">
        <v>0.5</v>
      </c>
      <c r="N4246" s="4" t="s">
        <v>83</v>
      </c>
      <c r="O4246" s="4" t="str">
        <f>TEXT(Table1[[#This Row],[Invoice Date]],"yyyy")</f>
        <v>2021</v>
      </c>
      <c r="P4246" s="4" t="str">
        <f>TEXT(Table1[[#This Row],[Invoice Date]],"mmm")</f>
        <v>May</v>
      </c>
      <c r="Q4246" s="27">
        <f>WEEKNUM(Table1[[#This Row],[Invoice Date]]) + IF(YEAR(Table1[[#This Row],[Invoice Date]])=2021, 52, 0)</f>
        <v>72</v>
      </c>
    </row>
    <row r="4247" spans="2:17" ht="14.25" customHeight="1" x14ac:dyDescent="0.3">
      <c r="B4247" s="4" t="s">
        <v>61</v>
      </c>
      <c r="C4247" s="33">
        <v>1185731</v>
      </c>
      <c r="D4247" s="5">
        <v>44325</v>
      </c>
      <c r="E4247" s="4" t="s">
        <v>36</v>
      </c>
      <c r="F4247" s="4" t="s">
        <v>96</v>
      </c>
      <c r="G4247" s="4" t="s">
        <v>97</v>
      </c>
      <c r="H4247" s="6" t="s">
        <v>21</v>
      </c>
      <c r="I4247" s="7">
        <v>40</v>
      </c>
      <c r="J4247" s="8">
        <v>425</v>
      </c>
      <c r="K4247" s="9">
        <v>170000</v>
      </c>
      <c r="L4247" s="9">
        <v>68000</v>
      </c>
      <c r="M4247" s="10">
        <v>0.4</v>
      </c>
      <c r="N4247" s="4" t="s">
        <v>83</v>
      </c>
      <c r="O4247" s="4" t="str">
        <f>TEXT(Table1[[#This Row],[Invoice Date]],"yyyy")</f>
        <v>2021</v>
      </c>
      <c r="P4247" s="4" t="str">
        <f>TEXT(Table1[[#This Row],[Invoice Date]],"mmm")</f>
        <v>May</v>
      </c>
      <c r="Q4247" s="27">
        <f>WEEKNUM(Table1[[#This Row],[Invoice Date]]) + IF(YEAR(Table1[[#This Row],[Invoice Date]])=2021, 52, 0)</f>
        <v>72</v>
      </c>
    </row>
    <row r="4248" spans="2:17" ht="14.25" customHeight="1" x14ac:dyDescent="0.3">
      <c r="B4248" s="4" t="s">
        <v>61</v>
      </c>
      <c r="C4248" s="33">
        <v>1185731</v>
      </c>
      <c r="D4248" s="5">
        <v>44325</v>
      </c>
      <c r="E4248" s="4" t="s">
        <v>36</v>
      </c>
      <c r="F4248" s="4" t="s">
        <v>96</v>
      </c>
      <c r="G4248" s="4" t="s">
        <v>97</v>
      </c>
      <c r="H4248" s="6" t="s">
        <v>20</v>
      </c>
      <c r="I4248" s="7">
        <v>40</v>
      </c>
      <c r="J4248" s="8">
        <v>475</v>
      </c>
      <c r="K4248" s="9">
        <v>190000</v>
      </c>
      <c r="L4248" s="9">
        <v>76000</v>
      </c>
      <c r="M4248" s="10">
        <v>0.4</v>
      </c>
      <c r="N4248" s="4" t="s">
        <v>83</v>
      </c>
      <c r="O4248" s="4" t="str">
        <f>TEXT(Table1[[#This Row],[Invoice Date]],"yyyy")</f>
        <v>2021</v>
      </c>
      <c r="P4248" s="4" t="str">
        <f>TEXT(Table1[[#This Row],[Invoice Date]],"mmm")</f>
        <v>May</v>
      </c>
      <c r="Q4248" s="27">
        <f>WEEKNUM(Table1[[#This Row],[Invoice Date]]) + IF(YEAR(Table1[[#This Row],[Invoice Date]])=2021, 52, 0)</f>
        <v>72</v>
      </c>
    </row>
    <row r="4249" spans="2:17" ht="14.25" customHeight="1" x14ac:dyDescent="0.3">
      <c r="B4249" s="4" t="s">
        <v>26</v>
      </c>
      <c r="C4249" s="33">
        <v>1197831</v>
      </c>
      <c r="D4249" s="5">
        <v>44325</v>
      </c>
      <c r="E4249" s="4" t="s">
        <v>27</v>
      </c>
      <c r="F4249" s="4" t="s">
        <v>55</v>
      </c>
      <c r="G4249" s="4" t="s">
        <v>56</v>
      </c>
      <c r="H4249" s="6" t="s">
        <v>17</v>
      </c>
      <c r="I4249" s="7">
        <v>30.000000000000004</v>
      </c>
      <c r="J4249" s="8">
        <v>675</v>
      </c>
      <c r="K4249" s="9">
        <v>202500.00000000003</v>
      </c>
      <c r="L4249" s="9">
        <v>91125</v>
      </c>
      <c r="M4249" s="10">
        <v>0.44999999999999996</v>
      </c>
      <c r="N4249" s="4" t="s">
        <v>24</v>
      </c>
      <c r="O4249" s="4" t="str">
        <f>TEXT(Table1[[#This Row],[Invoice Date]],"yyyy")</f>
        <v>2021</v>
      </c>
      <c r="P4249" s="4" t="str">
        <f>TEXT(Table1[[#This Row],[Invoice Date]],"mmm")</f>
        <v>May</v>
      </c>
      <c r="Q4249" s="27">
        <f>WEEKNUM(Table1[[#This Row],[Invoice Date]]) + IF(YEAR(Table1[[#This Row],[Invoice Date]])=2021, 52, 0)</f>
        <v>72</v>
      </c>
    </row>
    <row r="4250" spans="2:17" ht="14.25" customHeight="1" x14ac:dyDescent="0.3">
      <c r="B4250" s="4" t="s">
        <v>61</v>
      </c>
      <c r="C4250" s="33">
        <v>1185731</v>
      </c>
      <c r="D4250" s="5">
        <v>44325</v>
      </c>
      <c r="E4250" s="4" t="s">
        <v>36</v>
      </c>
      <c r="F4250" s="4" t="s">
        <v>96</v>
      </c>
      <c r="G4250" s="4" t="s">
        <v>97</v>
      </c>
      <c r="H4250" s="6" t="s">
        <v>22</v>
      </c>
      <c r="I4250" s="7">
        <v>49.999999999999993</v>
      </c>
      <c r="J4250" s="8">
        <v>450</v>
      </c>
      <c r="K4250" s="9">
        <v>224999.99999999997</v>
      </c>
      <c r="L4250" s="9">
        <v>78749.999999999985</v>
      </c>
      <c r="M4250" s="10">
        <v>0.35</v>
      </c>
      <c r="N4250" s="4" t="s">
        <v>83</v>
      </c>
      <c r="O4250" s="4" t="str">
        <f>TEXT(Table1[[#This Row],[Invoice Date]],"yyyy")</f>
        <v>2021</v>
      </c>
      <c r="P4250" s="4" t="str">
        <f>TEXT(Table1[[#This Row],[Invoice Date]],"mmm")</f>
        <v>May</v>
      </c>
      <c r="Q4250" s="27">
        <f>WEEKNUM(Table1[[#This Row],[Invoice Date]]) + IF(YEAR(Table1[[#This Row],[Invoice Date]])=2021, 52, 0)</f>
        <v>72</v>
      </c>
    </row>
    <row r="4251" spans="2:17" ht="14.25" customHeight="1" x14ac:dyDescent="0.3">
      <c r="B4251" s="4" t="s">
        <v>61</v>
      </c>
      <c r="C4251" s="33">
        <v>1185731</v>
      </c>
      <c r="D4251" s="5">
        <v>44325</v>
      </c>
      <c r="E4251" s="4" t="s">
        <v>36</v>
      </c>
      <c r="F4251" s="4" t="s">
        <v>96</v>
      </c>
      <c r="G4251" s="4" t="s">
        <v>97</v>
      </c>
      <c r="H4251" s="6" t="s">
        <v>19</v>
      </c>
      <c r="I4251" s="7">
        <v>45</v>
      </c>
      <c r="J4251" s="8">
        <v>500</v>
      </c>
      <c r="K4251" s="9">
        <v>225000</v>
      </c>
      <c r="L4251" s="9">
        <v>78750</v>
      </c>
      <c r="M4251" s="10">
        <v>0.35</v>
      </c>
      <c r="N4251" s="4" t="s">
        <v>83</v>
      </c>
      <c r="O4251" s="4" t="str">
        <f>TEXT(Table1[[#This Row],[Invoice Date]],"yyyy")</f>
        <v>2021</v>
      </c>
      <c r="P4251" s="4" t="str">
        <f>TEXT(Table1[[#This Row],[Invoice Date]],"mmm")</f>
        <v>May</v>
      </c>
      <c r="Q4251" s="27">
        <f>WEEKNUM(Table1[[#This Row],[Invoice Date]]) + IF(YEAR(Table1[[#This Row],[Invoice Date]])=2021, 52, 0)</f>
        <v>72</v>
      </c>
    </row>
    <row r="4252" spans="2:17" ht="14.25" customHeight="1" x14ac:dyDescent="0.3">
      <c r="B4252" s="4" t="s">
        <v>61</v>
      </c>
      <c r="C4252" s="33">
        <v>1185731</v>
      </c>
      <c r="D4252" s="5">
        <v>44325</v>
      </c>
      <c r="E4252" s="4" t="s">
        <v>36</v>
      </c>
      <c r="F4252" s="4" t="s">
        <v>96</v>
      </c>
      <c r="G4252" s="4" t="s">
        <v>97</v>
      </c>
      <c r="H4252" s="6" t="s">
        <v>23</v>
      </c>
      <c r="I4252" s="7">
        <v>54.999999999999993</v>
      </c>
      <c r="J4252" s="8">
        <v>550</v>
      </c>
      <c r="K4252" s="9">
        <v>302499.99999999994</v>
      </c>
      <c r="L4252" s="9">
        <v>151249.99999999997</v>
      </c>
      <c r="M4252" s="10">
        <v>0.5</v>
      </c>
      <c r="N4252" s="4" t="s">
        <v>83</v>
      </c>
      <c r="O4252" s="4" t="str">
        <f>TEXT(Table1[[#This Row],[Invoice Date]],"yyyy")</f>
        <v>2021</v>
      </c>
      <c r="P4252" s="4" t="str">
        <f>TEXT(Table1[[#This Row],[Invoice Date]],"mmm")</f>
        <v>May</v>
      </c>
      <c r="Q4252" s="27">
        <f>WEEKNUM(Table1[[#This Row],[Invoice Date]]) + IF(YEAR(Table1[[#This Row],[Invoice Date]])=2021, 52, 0)</f>
        <v>72</v>
      </c>
    </row>
    <row r="4253" spans="2:17" ht="14.25" customHeight="1" x14ac:dyDescent="0.3">
      <c r="B4253" s="4" t="s">
        <v>34</v>
      </c>
      <c r="C4253" s="33">
        <v>1189833</v>
      </c>
      <c r="D4253" s="5">
        <v>44325</v>
      </c>
      <c r="E4253" s="4" t="s">
        <v>31</v>
      </c>
      <c r="F4253" s="4" t="s">
        <v>32</v>
      </c>
      <c r="G4253" s="4" t="s">
        <v>35</v>
      </c>
      <c r="H4253" s="6" t="s">
        <v>20</v>
      </c>
      <c r="I4253" s="7">
        <v>50</v>
      </c>
      <c r="J4253" s="8">
        <v>700</v>
      </c>
      <c r="K4253" s="9">
        <v>350000</v>
      </c>
      <c r="L4253" s="9">
        <v>140000</v>
      </c>
      <c r="M4253" s="10">
        <v>0.4</v>
      </c>
      <c r="N4253" s="4" t="s">
        <v>24</v>
      </c>
      <c r="O4253" s="4" t="str">
        <f>TEXT(Table1[[#This Row],[Invoice Date]],"yyyy")</f>
        <v>2021</v>
      </c>
      <c r="P4253" s="4" t="str">
        <f>TEXT(Table1[[#This Row],[Invoice Date]],"mmm")</f>
        <v>May</v>
      </c>
      <c r="Q4253" s="27">
        <f>WEEKNUM(Table1[[#This Row],[Invoice Date]]) + IF(YEAR(Table1[[#This Row],[Invoice Date]])=2021, 52, 0)</f>
        <v>72</v>
      </c>
    </row>
    <row r="4254" spans="2:17" ht="14.25" customHeight="1" x14ac:dyDescent="0.3">
      <c r="B4254" s="4" t="s">
        <v>61</v>
      </c>
      <c r="C4254" s="33">
        <v>1185731</v>
      </c>
      <c r="D4254" s="5">
        <v>44325</v>
      </c>
      <c r="E4254" s="4" t="s">
        <v>36</v>
      </c>
      <c r="F4254" s="4" t="s">
        <v>96</v>
      </c>
      <c r="G4254" s="4" t="s">
        <v>97</v>
      </c>
      <c r="H4254" s="6" t="s">
        <v>17</v>
      </c>
      <c r="I4254" s="7">
        <v>45</v>
      </c>
      <c r="J4254" s="8">
        <v>795</v>
      </c>
      <c r="K4254" s="9">
        <v>357750</v>
      </c>
      <c r="L4254" s="9">
        <v>143100</v>
      </c>
      <c r="M4254" s="10">
        <v>0.4</v>
      </c>
      <c r="N4254" s="4" t="s">
        <v>83</v>
      </c>
      <c r="O4254" s="4" t="str">
        <f>TEXT(Table1[[#This Row],[Invoice Date]],"yyyy")</f>
        <v>2021</v>
      </c>
      <c r="P4254" s="4" t="str">
        <f>TEXT(Table1[[#This Row],[Invoice Date]],"mmm")</f>
        <v>May</v>
      </c>
      <c r="Q4254" s="27">
        <f>WEEKNUM(Table1[[#This Row],[Invoice Date]]) + IF(YEAR(Table1[[#This Row],[Invoice Date]])=2021, 52, 0)</f>
        <v>72</v>
      </c>
    </row>
    <row r="4255" spans="2:17" ht="14.25" customHeight="1" x14ac:dyDescent="0.3">
      <c r="B4255" s="4" t="s">
        <v>26</v>
      </c>
      <c r="C4255" s="33">
        <v>1197831</v>
      </c>
      <c r="D4255" s="5">
        <v>44326</v>
      </c>
      <c r="E4255" s="4" t="s">
        <v>36</v>
      </c>
      <c r="F4255" s="4" t="s">
        <v>110</v>
      </c>
      <c r="G4255" s="4" t="s">
        <v>111</v>
      </c>
      <c r="H4255" s="6" t="s">
        <v>21</v>
      </c>
      <c r="I4255" s="7">
        <v>36</v>
      </c>
      <c r="J4255" s="8">
        <v>26</v>
      </c>
      <c r="K4255" s="9">
        <v>936</v>
      </c>
      <c r="L4255" s="9">
        <v>411.84</v>
      </c>
      <c r="M4255" s="10">
        <v>0.44</v>
      </c>
      <c r="N4255" s="4" t="s">
        <v>83</v>
      </c>
      <c r="O4255" s="4" t="str">
        <f>TEXT(Table1[[#This Row],[Invoice Date]],"yyyy")</f>
        <v>2021</v>
      </c>
      <c r="P4255" s="4" t="str">
        <f>TEXT(Table1[[#This Row],[Invoice Date]],"mmm")</f>
        <v>May</v>
      </c>
      <c r="Q4255" s="27">
        <f>WEEKNUM(Table1[[#This Row],[Invoice Date]]) + IF(YEAR(Table1[[#This Row],[Invoice Date]])=2021, 52, 0)</f>
        <v>72</v>
      </c>
    </row>
    <row r="4256" spans="2:17" ht="14.25" customHeight="1" x14ac:dyDescent="0.3">
      <c r="B4256" s="4" t="s">
        <v>26</v>
      </c>
      <c r="C4256" s="33">
        <v>1197831</v>
      </c>
      <c r="D4256" s="5">
        <v>44326</v>
      </c>
      <c r="E4256" s="4" t="s">
        <v>36</v>
      </c>
      <c r="F4256" s="4" t="s">
        <v>110</v>
      </c>
      <c r="G4256" s="4" t="s">
        <v>111</v>
      </c>
      <c r="H4256" s="6" t="s">
        <v>22</v>
      </c>
      <c r="I4256" s="7">
        <v>46</v>
      </c>
      <c r="J4256" s="8">
        <v>31</v>
      </c>
      <c r="K4256" s="9">
        <v>1426</v>
      </c>
      <c r="L4256" s="9">
        <v>684.48</v>
      </c>
      <c r="M4256" s="10">
        <v>0.48</v>
      </c>
      <c r="N4256" s="4" t="s">
        <v>83</v>
      </c>
      <c r="O4256" s="4" t="str">
        <f>TEXT(Table1[[#This Row],[Invoice Date]],"yyyy")</f>
        <v>2021</v>
      </c>
      <c r="P4256" s="4" t="str">
        <f>TEXT(Table1[[#This Row],[Invoice Date]],"mmm")</f>
        <v>May</v>
      </c>
      <c r="Q4256" s="27">
        <f>WEEKNUM(Table1[[#This Row],[Invoice Date]]) + IF(YEAR(Table1[[#This Row],[Invoice Date]])=2021, 52, 0)</f>
        <v>72</v>
      </c>
    </row>
    <row r="4257" spans="2:17" ht="14.25" customHeight="1" x14ac:dyDescent="0.3">
      <c r="B4257" s="4" t="s">
        <v>26</v>
      </c>
      <c r="C4257" s="33">
        <v>1197831</v>
      </c>
      <c r="D4257" s="5">
        <v>44326</v>
      </c>
      <c r="E4257" s="4" t="s">
        <v>36</v>
      </c>
      <c r="F4257" s="4" t="s">
        <v>110</v>
      </c>
      <c r="G4257" s="4" t="s">
        <v>111</v>
      </c>
      <c r="H4257" s="6" t="s">
        <v>20</v>
      </c>
      <c r="I4257" s="7">
        <v>37</v>
      </c>
      <c r="J4257" s="8">
        <v>51</v>
      </c>
      <c r="K4257" s="9">
        <v>1887</v>
      </c>
      <c r="L4257" s="9">
        <v>811.41</v>
      </c>
      <c r="M4257" s="10">
        <v>0.43</v>
      </c>
      <c r="N4257" s="4" t="s">
        <v>83</v>
      </c>
      <c r="O4257" s="4" t="str">
        <f>TEXT(Table1[[#This Row],[Invoice Date]],"yyyy")</f>
        <v>2021</v>
      </c>
      <c r="P4257" s="4" t="str">
        <f>TEXT(Table1[[#This Row],[Invoice Date]],"mmm")</f>
        <v>May</v>
      </c>
      <c r="Q4257" s="27">
        <f>WEEKNUM(Table1[[#This Row],[Invoice Date]]) + IF(YEAR(Table1[[#This Row],[Invoice Date]])=2021, 52, 0)</f>
        <v>72</v>
      </c>
    </row>
    <row r="4258" spans="2:17" ht="14.25" customHeight="1" x14ac:dyDescent="0.3">
      <c r="B4258" s="4" t="s">
        <v>26</v>
      </c>
      <c r="C4258" s="33">
        <v>1197831</v>
      </c>
      <c r="D4258" s="5">
        <v>44326</v>
      </c>
      <c r="E4258" s="4" t="s">
        <v>36</v>
      </c>
      <c r="F4258" s="4" t="s">
        <v>110</v>
      </c>
      <c r="G4258" s="4" t="s">
        <v>111</v>
      </c>
      <c r="H4258" s="6" t="s">
        <v>19</v>
      </c>
      <c r="I4258" s="7">
        <v>41</v>
      </c>
      <c r="J4258" s="8">
        <v>54</v>
      </c>
      <c r="K4258" s="9">
        <v>2214</v>
      </c>
      <c r="L4258" s="9">
        <v>974.16</v>
      </c>
      <c r="M4258" s="10">
        <v>0.44</v>
      </c>
      <c r="N4258" s="4" t="s">
        <v>83</v>
      </c>
      <c r="O4258" s="4" t="str">
        <f>TEXT(Table1[[#This Row],[Invoice Date]],"yyyy")</f>
        <v>2021</v>
      </c>
      <c r="P4258" s="4" t="str">
        <f>TEXT(Table1[[#This Row],[Invoice Date]],"mmm")</f>
        <v>May</v>
      </c>
      <c r="Q4258" s="27">
        <f>WEEKNUM(Table1[[#This Row],[Invoice Date]]) + IF(YEAR(Table1[[#This Row],[Invoice Date]])=2021, 52, 0)</f>
        <v>72</v>
      </c>
    </row>
    <row r="4259" spans="2:17" ht="14.25" customHeight="1" x14ac:dyDescent="0.3">
      <c r="B4259" s="4" t="s">
        <v>61</v>
      </c>
      <c r="C4259" s="33">
        <v>1185731</v>
      </c>
      <c r="D4259" s="5">
        <v>44326</v>
      </c>
      <c r="E4259" s="4" t="s">
        <v>15</v>
      </c>
      <c r="F4259" s="4" t="s">
        <v>131</v>
      </c>
      <c r="G4259" s="4" t="s">
        <v>132</v>
      </c>
      <c r="H4259" s="6" t="s">
        <v>21</v>
      </c>
      <c r="I4259" s="7">
        <v>46</v>
      </c>
      <c r="J4259" s="8">
        <v>65</v>
      </c>
      <c r="K4259" s="9">
        <v>2990</v>
      </c>
      <c r="L4259" s="9">
        <v>1405.3</v>
      </c>
      <c r="M4259" s="10">
        <v>0.47</v>
      </c>
      <c r="N4259" s="4" t="s">
        <v>83</v>
      </c>
      <c r="O4259" s="4" t="str">
        <f>TEXT(Table1[[#This Row],[Invoice Date]],"yyyy")</f>
        <v>2021</v>
      </c>
      <c r="P4259" s="4" t="str">
        <f>TEXT(Table1[[#This Row],[Invoice Date]],"mmm")</f>
        <v>May</v>
      </c>
      <c r="Q4259" s="27">
        <f>WEEKNUM(Table1[[#This Row],[Invoice Date]]) + IF(YEAR(Table1[[#This Row],[Invoice Date]])=2021, 52, 0)</f>
        <v>72</v>
      </c>
    </row>
    <row r="4260" spans="2:17" ht="14.25" customHeight="1" x14ac:dyDescent="0.3">
      <c r="B4260" s="4" t="s">
        <v>61</v>
      </c>
      <c r="C4260" s="33">
        <v>1185731</v>
      </c>
      <c r="D4260" s="5">
        <v>44326</v>
      </c>
      <c r="E4260" s="4" t="s">
        <v>15</v>
      </c>
      <c r="F4260" s="4" t="s">
        <v>131</v>
      </c>
      <c r="G4260" s="4" t="s">
        <v>132</v>
      </c>
      <c r="H4260" s="6" t="s">
        <v>21</v>
      </c>
      <c r="I4260" s="7">
        <v>40</v>
      </c>
      <c r="J4260" s="8">
        <v>83</v>
      </c>
      <c r="K4260" s="9">
        <v>3320</v>
      </c>
      <c r="L4260" s="9">
        <v>1328</v>
      </c>
      <c r="M4260" s="10">
        <v>0.39999999999999997</v>
      </c>
      <c r="N4260" s="4" t="s">
        <v>24</v>
      </c>
      <c r="O4260" s="4" t="str">
        <f>TEXT(Table1[[#This Row],[Invoice Date]],"yyyy")</f>
        <v>2021</v>
      </c>
      <c r="P4260" s="4" t="str">
        <f>TEXT(Table1[[#This Row],[Invoice Date]],"mmm")</f>
        <v>May</v>
      </c>
      <c r="Q4260" s="27">
        <f>WEEKNUM(Table1[[#This Row],[Invoice Date]]) + IF(YEAR(Table1[[#This Row],[Invoice Date]])=2021, 52, 0)</f>
        <v>72</v>
      </c>
    </row>
    <row r="4261" spans="2:17" ht="14.25" customHeight="1" x14ac:dyDescent="0.3">
      <c r="B4261" s="4" t="s">
        <v>61</v>
      </c>
      <c r="C4261" s="33">
        <v>1185731</v>
      </c>
      <c r="D4261" s="5">
        <v>44326</v>
      </c>
      <c r="E4261" s="4" t="s">
        <v>15</v>
      </c>
      <c r="F4261" s="4" t="s">
        <v>131</v>
      </c>
      <c r="G4261" s="4" t="s">
        <v>132</v>
      </c>
      <c r="H4261" s="6" t="s">
        <v>20</v>
      </c>
      <c r="I4261" s="7">
        <v>37</v>
      </c>
      <c r="J4261" s="8">
        <v>96</v>
      </c>
      <c r="K4261" s="9">
        <v>3552</v>
      </c>
      <c r="L4261" s="9">
        <v>1314.24</v>
      </c>
      <c r="M4261" s="10">
        <v>0.37</v>
      </c>
      <c r="N4261" s="4" t="s">
        <v>24</v>
      </c>
      <c r="O4261" s="4" t="str">
        <f>TEXT(Table1[[#This Row],[Invoice Date]],"yyyy")</f>
        <v>2021</v>
      </c>
      <c r="P4261" s="4" t="str">
        <f>TEXT(Table1[[#This Row],[Invoice Date]],"mmm")</f>
        <v>May</v>
      </c>
      <c r="Q4261" s="27">
        <f>WEEKNUM(Table1[[#This Row],[Invoice Date]]) + IF(YEAR(Table1[[#This Row],[Invoice Date]])=2021, 52, 0)</f>
        <v>72</v>
      </c>
    </row>
    <row r="4262" spans="2:17" ht="14.25" customHeight="1" x14ac:dyDescent="0.3">
      <c r="B4262" s="4" t="s">
        <v>61</v>
      </c>
      <c r="C4262" s="33">
        <v>1185731</v>
      </c>
      <c r="D4262" s="5">
        <v>44326</v>
      </c>
      <c r="E4262" s="4" t="s">
        <v>15</v>
      </c>
      <c r="F4262" s="4" t="s">
        <v>131</v>
      </c>
      <c r="G4262" s="4" t="s">
        <v>132</v>
      </c>
      <c r="H4262" s="6" t="s">
        <v>20</v>
      </c>
      <c r="I4262" s="7">
        <v>49</v>
      </c>
      <c r="J4262" s="8">
        <v>75</v>
      </c>
      <c r="K4262" s="9">
        <v>3675</v>
      </c>
      <c r="L4262" s="9">
        <v>1690.4999999999998</v>
      </c>
      <c r="M4262" s="10">
        <v>0.45999999999999996</v>
      </c>
      <c r="N4262" s="4" t="s">
        <v>83</v>
      </c>
      <c r="O4262" s="4" t="str">
        <f>TEXT(Table1[[#This Row],[Invoice Date]],"yyyy")</f>
        <v>2021</v>
      </c>
      <c r="P4262" s="4" t="str">
        <f>TEXT(Table1[[#This Row],[Invoice Date]],"mmm")</f>
        <v>May</v>
      </c>
      <c r="Q4262" s="27">
        <f>WEEKNUM(Table1[[#This Row],[Invoice Date]]) + IF(YEAR(Table1[[#This Row],[Invoice Date]])=2021, 52, 0)</f>
        <v>72</v>
      </c>
    </row>
    <row r="4263" spans="2:17" ht="14.25" customHeight="1" x14ac:dyDescent="0.3">
      <c r="B4263" s="4" t="s">
        <v>61</v>
      </c>
      <c r="C4263" s="33">
        <v>1185731</v>
      </c>
      <c r="D4263" s="5">
        <v>44326</v>
      </c>
      <c r="E4263" s="4" t="s">
        <v>15</v>
      </c>
      <c r="F4263" s="4" t="s">
        <v>131</v>
      </c>
      <c r="G4263" s="4" t="s">
        <v>132</v>
      </c>
      <c r="H4263" s="6" t="s">
        <v>19</v>
      </c>
      <c r="I4263" s="7">
        <v>41</v>
      </c>
      <c r="J4263" s="8">
        <v>94</v>
      </c>
      <c r="K4263" s="9">
        <v>3854</v>
      </c>
      <c r="L4263" s="9">
        <v>1965.54</v>
      </c>
      <c r="M4263" s="10">
        <v>0.51</v>
      </c>
      <c r="N4263" s="4" t="s">
        <v>24</v>
      </c>
      <c r="O4263" s="4" t="str">
        <f>TEXT(Table1[[#This Row],[Invoice Date]],"yyyy")</f>
        <v>2021</v>
      </c>
      <c r="P4263" s="4" t="str">
        <f>TEXT(Table1[[#This Row],[Invoice Date]],"mmm")</f>
        <v>May</v>
      </c>
      <c r="Q4263" s="27">
        <f>WEEKNUM(Table1[[#This Row],[Invoice Date]]) + IF(YEAR(Table1[[#This Row],[Invoice Date]])=2021, 52, 0)</f>
        <v>72</v>
      </c>
    </row>
    <row r="4264" spans="2:17" ht="14.25" customHeight="1" x14ac:dyDescent="0.3">
      <c r="B4264" s="4" t="s">
        <v>26</v>
      </c>
      <c r="C4264" s="33">
        <v>1197831</v>
      </c>
      <c r="D4264" s="5">
        <v>44326</v>
      </c>
      <c r="E4264" s="4" t="s">
        <v>36</v>
      </c>
      <c r="F4264" s="4" t="s">
        <v>110</v>
      </c>
      <c r="G4264" s="4" t="s">
        <v>111</v>
      </c>
      <c r="H4264" s="6" t="s">
        <v>23</v>
      </c>
      <c r="I4264" s="7">
        <v>52</v>
      </c>
      <c r="J4264" s="8">
        <v>75</v>
      </c>
      <c r="K4264" s="9">
        <v>3900</v>
      </c>
      <c r="L4264" s="9">
        <v>1989</v>
      </c>
      <c r="M4264" s="10">
        <v>0.51</v>
      </c>
      <c r="N4264" s="4" t="s">
        <v>83</v>
      </c>
      <c r="O4264" s="4" t="str">
        <f>TEXT(Table1[[#This Row],[Invoice Date]],"yyyy")</f>
        <v>2021</v>
      </c>
      <c r="P4264" s="4" t="str">
        <f>TEXT(Table1[[#This Row],[Invoice Date]],"mmm")</f>
        <v>May</v>
      </c>
      <c r="Q4264" s="27">
        <f>WEEKNUM(Table1[[#This Row],[Invoice Date]]) + IF(YEAR(Table1[[#This Row],[Invoice Date]])=2021, 52, 0)</f>
        <v>72</v>
      </c>
    </row>
    <row r="4265" spans="2:17" ht="14.25" customHeight="1" x14ac:dyDescent="0.3">
      <c r="B4265" s="4" t="s">
        <v>61</v>
      </c>
      <c r="C4265" s="33">
        <v>1185731</v>
      </c>
      <c r="D4265" s="5">
        <v>44326</v>
      </c>
      <c r="E4265" s="4" t="s">
        <v>15</v>
      </c>
      <c r="F4265" s="4" t="s">
        <v>131</v>
      </c>
      <c r="G4265" s="4" t="s">
        <v>132</v>
      </c>
      <c r="H4265" s="6" t="s">
        <v>22</v>
      </c>
      <c r="I4265" s="7">
        <v>55</v>
      </c>
      <c r="J4265" s="8">
        <v>72</v>
      </c>
      <c r="K4265" s="9">
        <v>3960</v>
      </c>
      <c r="L4265" s="9">
        <v>1861.1999999999998</v>
      </c>
      <c r="M4265" s="10">
        <v>0.47</v>
      </c>
      <c r="N4265" s="4" t="s">
        <v>83</v>
      </c>
      <c r="O4265" s="4" t="str">
        <f>TEXT(Table1[[#This Row],[Invoice Date]],"yyyy")</f>
        <v>2021</v>
      </c>
      <c r="P4265" s="4" t="str">
        <f>TEXT(Table1[[#This Row],[Invoice Date]],"mmm")</f>
        <v>May</v>
      </c>
      <c r="Q4265" s="27">
        <f>WEEKNUM(Table1[[#This Row],[Invoice Date]]) + IF(YEAR(Table1[[#This Row],[Invoice Date]])=2021, 52, 0)</f>
        <v>72</v>
      </c>
    </row>
    <row r="4266" spans="2:17" ht="14.25" customHeight="1" x14ac:dyDescent="0.3">
      <c r="B4266" s="4" t="s">
        <v>61</v>
      </c>
      <c r="C4266" s="33">
        <v>1185731</v>
      </c>
      <c r="D4266" s="5">
        <v>44326</v>
      </c>
      <c r="E4266" s="4" t="s">
        <v>15</v>
      </c>
      <c r="F4266" s="4" t="s">
        <v>131</v>
      </c>
      <c r="G4266" s="4" t="s">
        <v>132</v>
      </c>
      <c r="H4266" s="6" t="s">
        <v>22</v>
      </c>
      <c r="I4266" s="7">
        <v>46</v>
      </c>
      <c r="J4266" s="8">
        <v>91</v>
      </c>
      <c r="K4266" s="9">
        <v>4186</v>
      </c>
      <c r="L4266" s="9">
        <v>1716.26</v>
      </c>
      <c r="M4266" s="10">
        <v>0.41</v>
      </c>
      <c r="N4266" s="4" t="s">
        <v>24</v>
      </c>
      <c r="O4266" s="4" t="str">
        <f>TEXT(Table1[[#This Row],[Invoice Date]],"yyyy")</f>
        <v>2021</v>
      </c>
      <c r="P4266" s="4" t="str">
        <f>TEXT(Table1[[#This Row],[Invoice Date]],"mmm")</f>
        <v>May</v>
      </c>
      <c r="Q4266" s="27">
        <f>WEEKNUM(Table1[[#This Row],[Invoice Date]]) + IF(YEAR(Table1[[#This Row],[Invoice Date]])=2021, 52, 0)</f>
        <v>72</v>
      </c>
    </row>
    <row r="4267" spans="2:17" ht="14.25" customHeight="1" x14ac:dyDescent="0.3">
      <c r="B4267" s="4" t="s">
        <v>61</v>
      </c>
      <c r="C4267" s="33">
        <v>1185731</v>
      </c>
      <c r="D4267" s="5">
        <v>44326</v>
      </c>
      <c r="E4267" s="4" t="s">
        <v>15</v>
      </c>
      <c r="F4267" s="4" t="s">
        <v>131</v>
      </c>
      <c r="G4267" s="4" t="s">
        <v>132</v>
      </c>
      <c r="H4267" s="6" t="s">
        <v>19</v>
      </c>
      <c r="I4267" s="7">
        <v>54</v>
      </c>
      <c r="J4267" s="8">
        <v>80</v>
      </c>
      <c r="K4267" s="9">
        <v>4320</v>
      </c>
      <c r="L4267" s="9">
        <v>2419.2000000000003</v>
      </c>
      <c r="M4267" s="10">
        <v>0.56000000000000005</v>
      </c>
      <c r="N4267" s="4" t="s">
        <v>83</v>
      </c>
      <c r="O4267" s="4" t="str">
        <f>TEXT(Table1[[#This Row],[Invoice Date]],"yyyy")</f>
        <v>2021</v>
      </c>
      <c r="P4267" s="4" t="str">
        <f>TEXT(Table1[[#This Row],[Invoice Date]],"mmm")</f>
        <v>May</v>
      </c>
      <c r="Q4267" s="27">
        <f>WEEKNUM(Table1[[#This Row],[Invoice Date]]) + IF(YEAR(Table1[[#This Row],[Invoice Date]])=2021, 52, 0)</f>
        <v>72</v>
      </c>
    </row>
    <row r="4268" spans="2:17" ht="14.25" customHeight="1" x14ac:dyDescent="0.3">
      <c r="B4268" s="4" t="s">
        <v>26</v>
      </c>
      <c r="C4268" s="33">
        <v>1197831</v>
      </c>
      <c r="D4268" s="5">
        <v>44326</v>
      </c>
      <c r="E4268" s="4" t="s">
        <v>27</v>
      </c>
      <c r="F4268" s="4" t="s">
        <v>55</v>
      </c>
      <c r="G4268" s="4" t="s">
        <v>56</v>
      </c>
      <c r="H4268" s="6" t="s">
        <v>19</v>
      </c>
      <c r="I4268" s="7">
        <v>21</v>
      </c>
      <c r="J4268" s="8">
        <v>223</v>
      </c>
      <c r="K4268" s="9">
        <v>4683</v>
      </c>
      <c r="L4268" s="9">
        <v>2294.6699999999996</v>
      </c>
      <c r="M4268" s="10">
        <v>0.48999999999999994</v>
      </c>
      <c r="N4268" s="4" t="s">
        <v>24</v>
      </c>
      <c r="O4268" s="4" t="str">
        <f>TEXT(Table1[[#This Row],[Invoice Date]],"yyyy")</f>
        <v>2021</v>
      </c>
      <c r="P4268" s="4" t="str">
        <f>TEXT(Table1[[#This Row],[Invoice Date]],"mmm")</f>
        <v>May</v>
      </c>
      <c r="Q4268" s="27">
        <f>WEEKNUM(Table1[[#This Row],[Invoice Date]]) + IF(YEAR(Table1[[#This Row],[Invoice Date]])=2021, 52, 0)</f>
        <v>72</v>
      </c>
    </row>
    <row r="4269" spans="2:17" ht="14.25" customHeight="1" x14ac:dyDescent="0.3">
      <c r="B4269" s="4" t="s">
        <v>34</v>
      </c>
      <c r="C4269" s="33">
        <v>1189833</v>
      </c>
      <c r="D4269" s="5">
        <v>44326</v>
      </c>
      <c r="E4269" s="4" t="s">
        <v>31</v>
      </c>
      <c r="F4269" s="4" t="s">
        <v>70</v>
      </c>
      <c r="G4269" s="4" t="s">
        <v>71</v>
      </c>
      <c r="H4269" s="6" t="s">
        <v>21</v>
      </c>
      <c r="I4269" s="7">
        <v>39</v>
      </c>
      <c r="J4269" s="8">
        <v>131</v>
      </c>
      <c r="K4269" s="9">
        <v>5109</v>
      </c>
      <c r="L4269" s="9">
        <v>2554.5</v>
      </c>
      <c r="M4269" s="10">
        <v>0.5</v>
      </c>
      <c r="N4269" s="4" t="s">
        <v>83</v>
      </c>
      <c r="O4269" s="4" t="str">
        <f>TEXT(Table1[[#This Row],[Invoice Date]],"yyyy")</f>
        <v>2021</v>
      </c>
      <c r="P4269" s="4" t="str">
        <f>TEXT(Table1[[#This Row],[Invoice Date]],"mmm")</f>
        <v>May</v>
      </c>
      <c r="Q4269" s="27">
        <f>WEEKNUM(Table1[[#This Row],[Invoice Date]]) + IF(YEAR(Table1[[#This Row],[Invoice Date]])=2021, 52, 0)</f>
        <v>72</v>
      </c>
    </row>
    <row r="4270" spans="2:17" ht="14.25" customHeight="1" x14ac:dyDescent="0.3">
      <c r="B4270" s="4" t="s">
        <v>26</v>
      </c>
      <c r="C4270" s="33">
        <v>1197831</v>
      </c>
      <c r="D4270" s="5">
        <v>44326</v>
      </c>
      <c r="E4270" s="4" t="s">
        <v>27</v>
      </c>
      <c r="F4270" s="4" t="s">
        <v>55</v>
      </c>
      <c r="G4270" s="4" t="s">
        <v>56</v>
      </c>
      <c r="H4270" s="6" t="s">
        <v>19</v>
      </c>
      <c r="I4270" s="7">
        <v>29</v>
      </c>
      <c r="J4270" s="8">
        <v>189</v>
      </c>
      <c r="K4270" s="9">
        <v>5481</v>
      </c>
      <c r="L4270" s="9">
        <v>3069.3599999999997</v>
      </c>
      <c r="M4270" s="10">
        <v>0.55999999999999994</v>
      </c>
      <c r="N4270" s="4" t="s">
        <v>83</v>
      </c>
      <c r="O4270" s="4" t="str">
        <f>TEXT(Table1[[#This Row],[Invoice Date]],"yyyy")</f>
        <v>2021</v>
      </c>
      <c r="P4270" s="4" t="str">
        <f>TEXT(Table1[[#This Row],[Invoice Date]],"mmm")</f>
        <v>May</v>
      </c>
      <c r="Q4270" s="27">
        <f>WEEKNUM(Table1[[#This Row],[Invoice Date]]) + IF(YEAR(Table1[[#This Row],[Invoice Date]])=2021, 52, 0)</f>
        <v>72</v>
      </c>
    </row>
    <row r="4271" spans="2:17" ht="14.25" customHeight="1" x14ac:dyDescent="0.3">
      <c r="B4271" s="4" t="s">
        <v>61</v>
      </c>
      <c r="C4271" s="33">
        <v>1185731</v>
      </c>
      <c r="D4271" s="5">
        <v>44326</v>
      </c>
      <c r="E4271" s="4" t="s">
        <v>15</v>
      </c>
      <c r="F4271" s="4" t="s">
        <v>131</v>
      </c>
      <c r="G4271" s="4" t="s">
        <v>132</v>
      </c>
      <c r="H4271" s="6" t="s">
        <v>23</v>
      </c>
      <c r="I4271" s="7">
        <v>47</v>
      </c>
      <c r="J4271" s="8">
        <v>120</v>
      </c>
      <c r="K4271" s="9">
        <v>5640</v>
      </c>
      <c r="L4271" s="9">
        <v>2594.3999999999996</v>
      </c>
      <c r="M4271" s="10">
        <v>0.45999999999999996</v>
      </c>
      <c r="N4271" s="4" t="s">
        <v>24</v>
      </c>
      <c r="O4271" s="4" t="str">
        <f>TEXT(Table1[[#This Row],[Invoice Date]],"yyyy")</f>
        <v>2021</v>
      </c>
      <c r="P4271" s="4" t="str">
        <f>TEXT(Table1[[#This Row],[Invoice Date]],"mmm")</f>
        <v>May</v>
      </c>
      <c r="Q4271" s="27">
        <f>WEEKNUM(Table1[[#This Row],[Invoice Date]]) + IF(YEAR(Table1[[#This Row],[Invoice Date]])=2021, 52, 0)</f>
        <v>72</v>
      </c>
    </row>
    <row r="4272" spans="2:17" ht="14.25" customHeight="1" x14ac:dyDescent="0.3">
      <c r="B4272" s="4" t="s">
        <v>34</v>
      </c>
      <c r="C4272" s="33">
        <v>1189833</v>
      </c>
      <c r="D4272" s="5">
        <v>44326</v>
      </c>
      <c r="E4272" s="4" t="s">
        <v>31</v>
      </c>
      <c r="F4272" s="4" t="s">
        <v>70</v>
      </c>
      <c r="G4272" s="4" t="s">
        <v>71</v>
      </c>
      <c r="H4272" s="6" t="s">
        <v>20</v>
      </c>
      <c r="I4272" s="7">
        <v>39</v>
      </c>
      <c r="J4272" s="8">
        <v>145</v>
      </c>
      <c r="K4272" s="9">
        <v>5655</v>
      </c>
      <c r="L4272" s="9">
        <v>2770.95</v>
      </c>
      <c r="M4272" s="10">
        <v>0.49</v>
      </c>
      <c r="N4272" s="4" t="s">
        <v>83</v>
      </c>
      <c r="O4272" s="4" t="str">
        <f>TEXT(Table1[[#This Row],[Invoice Date]],"yyyy")</f>
        <v>2021</v>
      </c>
      <c r="P4272" s="4" t="str">
        <f>TEXT(Table1[[#This Row],[Invoice Date]],"mmm")</f>
        <v>May</v>
      </c>
      <c r="Q4272" s="27">
        <f>WEEKNUM(Table1[[#This Row],[Invoice Date]]) + IF(YEAR(Table1[[#This Row],[Invoice Date]])=2021, 52, 0)</f>
        <v>72</v>
      </c>
    </row>
    <row r="4273" spans="2:17" ht="14.25" customHeight="1" x14ac:dyDescent="0.3">
      <c r="B4273" s="4" t="s">
        <v>34</v>
      </c>
      <c r="C4273" s="33">
        <v>1189833</v>
      </c>
      <c r="D4273" s="5">
        <v>44326</v>
      </c>
      <c r="E4273" s="4" t="s">
        <v>31</v>
      </c>
      <c r="F4273" s="4" t="s">
        <v>70</v>
      </c>
      <c r="G4273" s="4" t="s">
        <v>71</v>
      </c>
      <c r="H4273" s="6" t="s">
        <v>22</v>
      </c>
      <c r="I4273" s="7">
        <v>45</v>
      </c>
      <c r="J4273" s="8">
        <v>133</v>
      </c>
      <c r="K4273" s="9">
        <v>5985</v>
      </c>
      <c r="L4273" s="9">
        <v>2513.6999999999998</v>
      </c>
      <c r="M4273" s="10">
        <v>0.42</v>
      </c>
      <c r="N4273" s="4" t="s">
        <v>83</v>
      </c>
      <c r="O4273" s="4" t="str">
        <f>TEXT(Table1[[#This Row],[Invoice Date]],"yyyy")</f>
        <v>2021</v>
      </c>
      <c r="P4273" s="4" t="str">
        <f>TEXT(Table1[[#This Row],[Invoice Date]],"mmm")</f>
        <v>May</v>
      </c>
      <c r="Q4273" s="27">
        <f>WEEKNUM(Table1[[#This Row],[Invoice Date]]) + IF(YEAR(Table1[[#This Row],[Invoice Date]])=2021, 52, 0)</f>
        <v>72</v>
      </c>
    </row>
    <row r="4274" spans="2:17" ht="14.25" customHeight="1" x14ac:dyDescent="0.3">
      <c r="B4274" s="4" t="s">
        <v>34</v>
      </c>
      <c r="C4274" s="33">
        <v>1189833</v>
      </c>
      <c r="D4274" s="5">
        <v>44326</v>
      </c>
      <c r="E4274" s="4" t="s">
        <v>31</v>
      </c>
      <c r="F4274" s="4" t="s">
        <v>70</v>
      </c>
      <c r="G4274" s="4" t="s">
        <v>71</v>
      </c>
      <c r="H4274" s="6" t="s">
        <v>19</v>
      </c>
      <c r="I4274" s="7">
        <v>41</v>
      </c>
      <c r="J4274" s="8">
        <v>152</v>
      </c>
      <c r="K4274" s="9">
        <v>6232</v>
      </c>
      <c r="L4274" s="9">
        <v>2492.8000000000002</v>
      </c>
      <c r="M4274" s="10">
        <v>0.4</v>
      </c>
      <c r="N4274" s="4" t="s">
        <v>83</v>
      </c>
      <c r="O4274" s="4" t="str">
        <f>TEXT(Table1[[#This Row],[Invoice Date]],"yyyy")</f>
        <v>2021</v>
      </c>
      <c r="P4274" s="4" t="str">
        <f>TEXT(Table1[[#This Row],[Invoice Date]],"mmm")</f>
        <v>May</v>
      </c>
      <c r="Q4274" s="27">
        <f>WEEKNUM(Table1[[#This Row],[Invoice Date]]) + IF(YEAR(Table1[[#This Row],[Invoice Date]])=2021, 52, 0)</f>
        <v>72</v>
      </c>
    </row>
    <row r="4275" spans="2:17" ht="14.25" customHeight="1" x14ac:dyDescent="0.3">
      <c r="B4275" s="4" t="s">
        <v>26</v>
      </c>
      <c r="C4275" s="33">
        <v>1197831</v>
      </c>
      <c r="D4275" s="5">
        <v>44326</v>
      </c>
      <c r="E4275" s="4" t="s">
        <v>36</v>
      </c>
      <c r="F4275" s="4" t="s">
        <v>110</v>
      </c>
      <c r="G4275" s="4" t="s">
        <v>111</v>
      </c>
      <c r="H4275" s="6" t="s">
        <v>17</v>
      </c>
      <c r="I4275" s="7">
        <v>55</v>
      </c>
      <c r="J4275" s="8">
        <v>129</v>
      </c>
      <c r="K4275" s="9">
        <v>7095</v>
      </c>
      <c r="L4275" s="9">
        <v>3405.6</v>
      </c>
      <c r="M4275" s="10">
        <v>0.48</v>
      </c>
      <c r="N4275" s="4" t="s">
        <v>83</v>
      </c>
      <c r="O4275" s="4" t="str">
        <f>TEXT(Table1[[#This Row],[Invoice Date]],"yyyy")</f>
        <v>2021</v>
      </c>
      <c r="P4275" s="4" t="str">
        <f>TEXT(Table1[[#This Row],[Invoice Date]],"mmm")</f>
        <v>May</v>
      </c>
      <c r="Q4275" s="27">
        <f>WEEKNUM(Table1[[#This Row],[Invoice Date]]) + IF(YEAR(Table1[[#This Row],[Invoice Date]])=2021, 52, 0)</f>
        <v>72</v>
      </c>
    </row>
    <row r="4276" spans="2:17" ht="14.25" customHeight="1" x14ac:dyDescent="0.3">
      <c r="B4276" s="4" t="s">
        <v>61</v>
      </c>
      <c r="C4276" s="33">
        <v>1185731</v>
      </c>
      <c r="D4276" s="5">
        <v>44326</v>
      </c>
      <c r="E4276" s="4" t="s">
        <v>15</v>
      </c>
      <c r="F4276" s="4" t="s">
        <v>131</v>
      </c>
      <c r="G4276" s="4" t="s">
        <v>132</v>
      </c>
      <c r="H4276" s="6" t="s">
        <v>23</v>
      </c>
      <c r="I4276" s="7">
        <v>60</v>
      </c>
      <c r="J4276" s="8">
        <v>120</v>
      </c>
      <c r="K4276" s="9">
        <v>7200</v>
      </c>
      <c r="L4276" s="9">
        <v>3744</v>
      </c>
      <c r="M4276" s="10">
        <v>0.52</v>
      </c>
      <c r="N4276" s="4" t="s">
        <v>83</v>
      </c>
      <c r="O4276" s="4" t="str">
        <f>TEXT(Table1[[#This Row],[Invoice Date]],"yyyy")</f>
        <v>2021</v>
      </c>
      <c r="P4276" s="4" t="str">
        <f>TEXT(Table1[[#This Row],[Invoice Date]],"mmm")</f>
        <v>May</v>
      </c>
      <c r="Q4276" s="27">
        <f>WEEKNUM(Table1[[#This Row],[Invoice Date]]) + IF(YEAR(Table1[[#This Row],[Invoice Date]])=2021, 52, 0)</f>
        <v>72</v>
      </c>
    </row>
    <row r="4277" spans="2:17" ht="14.25" customHeight="1" x14ac:dyDescent="0.3">
      <c r="B4277" s="4" t="s">
        <v>34</v>
      </c>
      <c r="C4277" s="33">
        <v>1189833</v>
      </c>
      <c r="D4277" s="5">
        <v>44326</v>
      </c>
      <c r="E4277" s="4" t="s">
        <v>31</v>
      </c>
      <c r="F4277" s="4" t="s">
        <v>32</v>
      </c>
      <c r="G4277" s="4" t="s">
        <v>35</v>
      </c>
      <c r="H4277" s="6" t="s">
        <v>21</v>
      </c>
      <c r="I4277" s="7">
        <v>39</v>
      </c>
      <c r="J4277" s="8">
        <v>195</v>
      </c>
      <c r="K4277" s="9">
        <v>7605</v>
      </c>
      <c r="L4277" s="9">
        <v>3041.9999999999995</v>
      </c>
      <c r="M4277" s="10">
        <v>0.39999999999999997</v>
      </c>
      <c r="N4277" s="4" t="s">
        <v>24</v>
      </c>
      <c r="O4277" s="4" t="str">
        <f>TEXT(Table1[[#This Row],[Invoice Date]],"yyyy")</f>
        <v>2021</v>
      </c>
      <c r="P4277" s="4" t="str">
        <f>TEXT(Table1[[#This Row],[Invoice Date]],"mmm")</f>
        <v>May</v>
      </c>
      <c r="Q4277" s="27">
        <f>WEEKNUM(Table1[[#This Row],[Invoice Date]]) + IF(YEAR(Table1[[#This Row],[Invoice Date]])=2021, 52, 0)</f>
        <v>72</v>
      </c>
    </row>
    <row r="4278" spans="2:17" ht="14.25" customHeight="1" x14ac:dyDescent="0.3">
      <c r="B4278" s="4" t="s">
        <v>34</v>
      </c>
      <c r="C4278" s="33">
        <v>1189833</v>
      </c>
      <c r="D4278" s="5">
        <v>44326</v>
      </c>
      <c r="E4278" s="4" t="s">
        <v>31</v>
      </c>
      <c r="F4278" s="4" t="s">
        <v>32</v>
      </c>
      <c r="G4278" s="4" t="s">
        <v>35</v>
      </c>
      <c r="H4278" s="6" t="s">
        <v>21</v>
      </c>
      <c r="I4278" s="7">
        <v>46</v>
      </c>
      <c r="J4278" s="8">
        <v>176</v>
      </c>
      <c r="K4278" s="9">
        <v>8096</v>
      </c>
      <c r="L4278" s="9">
        <v>4048</v>
      </c>
      <c r="M4278" s="10">
        <v>0.5</v>
      </c>
      <c r="N4278" s="4" t="s">
        <v>83</v>
      </c>
      <c r="O4278" s="4" t="str">
        <f>TEXT(Table1[[#This Row],[Invoice Date]],"yyyy")</f>
        <v>2021</v>
      </c>
      <c r="P4278" s="4" t="str">
        <f>TEXT(Table1[[#This Row],[Invoice Date]],"mmm")</f>
        <v>May</v>
      </c>
      <c r="Q4278" s="27">
        <f>WEEKNUM(Table1[[#This Row],[Invoice Date]]) + IF(YEAR(Table1[[#This Row],[Invoice Date]])=2021, 52, 0)</f>
        <v>72</v>
      </c>
    </row>
    <row r="4279" spans="2:17" ht="14.25" customHeight="1" x14ac:dyDescent="0.3">
      <c r="B4279" s="4" t="s">
        <v>34</v>
      </c>
      <c r="C4279" s="33">
        <v>1189833</v>
      </c>
      <c r="D4279" s="5">
        <v>44326</v>
      </c>
      <c r="E4279" s="4" t="s">
        <v>31</v>
      </c>
      <c r="F4279" s="4" t="s">
        <v>70</v>
      </c>
      <c r="G4279" s="4" t="s">
        <v>71</v>
      </c>
      <c r="H4279" s="6" t="s">
        <v>23</v>
      </c>
      <c r="I4279" s="7">
        <v>52</v>
      </c>
      <c r="J4279" s="8">
        <v>156</v>
      </c>
      <c r="K4279" s="9">
        <v>8112</v>
      </c>
      <c r="L4279" s="9">
        <v>3244.8</v>
      </c>
      <c r="M4279" s="10">
        <v>0.4</v>
      </c>
      <c r="N4279" s="4" t="s">
        <v>83</v>
      </c>
      <c r="O4279" s="4" t="str">
        <f>TEXT(Table1[[#This Row],[Invoice Date]],"yyyy")</f>
        <v>2021</v>
      </c>
      <c r="P4279" s="4" t="str">
        <f>TEXT(Table1[[#This Row],[Invoice Date]],"mmm")</f>
        <v>May</v>
      </c>
      <c r="Q4279" s="27">
        <f>WEEKNUM(Table1[[#This Row],[Invoice Date]]) + IF(YEAR(Table1[[#This Row],[Invoice Date]])=2021, 52, 0)</f>
        <v>72</v>
      </c>
    </row>
    <row r="4280" spans="2:17" ht="14.25" customHeight="1" x14ac:dyDescent="0.3">
      <c r="B4280" s="4" t="s">
        <v>61</v>
      </c>
      <c r="C4280" s="33">
        <v>1185731</v>
      </c>
      <c r="D4280" s="5">
        <v>44326</v>
      </c>
      <c r="E4280" s="4" t="s">
        <v>15</v>
      </c>
      <c r="F4280" s="4" t="s">
        <v>131</v>
      </c>
      <c r="G4280" s="4" t="s">
        <v>132</v>
      </c>
      <c r="H4280" s="6" t="s">
        <v>17</v>
      </c>
      <c r="I4280" s="7">
        <v>55</v>
      </c>
      <c r="J4280" s="8">
        <v>154</v>
      </c>
      <c r="K4280" s="9">
        <v>8470</v>
      </c>
      <c r="L4280" s="9">
        <v>4827.9000000000005</v>
      </c>
      <c r="M4280" s="10">
        <v>0.57000000000000006</v>
      </c>
      <c r="N4280" s="4" t="s">
        <v>83</v>
      </c>
      <c r="O4280" s="4" t="str">
        <f>TEXT(Table1[[#This Row],[Invoice Date]],"yyyy")</f>
        <v>2021</v>
      </c>
      <c r="P4280" s="4" t="str">
        <f>TEXT(Table1[[#This Row],[Invoice Date]],"mmm")</f>
        <v>May</v>
      </c>
      <c r="Q4280" s="27">
        <f>WEEKNUM(Table1[[#This Row],[Invoice Date]]) + IF(YEAR(Table1[[#This Row],[Invoice Date]])=2021, 52, 0)</f>
        <v>72</v>
      </c>
    </row>
    <row r="4281" spans="2:17" ht="14.25" customHeight="1" x14ac:dyDescent="0.3">
      <c r="B4281" s="4" t="s">
        <v>61</v>
      </c>
      <c r="C4281" s="33">
        <v>1185731</v>
      </c>
      <c r="D4281" s="5">
        <v>44326</v>
      </c>
      <c r="E4281" s="4" t="s">
        <v>15</v>
      </c>
      <c r="F4281" s="4" t="s">
        <v>131</v>
      </c>
      <c r="G4281" s="4" t="s">
        <v>132</v>
      </c>
      <c r="H4281" s="6" t="s">
        <v>17</v>
      </c>
      <c r="I4281" s="7">
        <v>48</v>
      </c>
      <c r="J4281" s="8">
        <v>177</v>
      </c>
      <c r="K4281" s="9">
        <v>8496</v>
      </c>
      <c r="L4281" s="9">
        <v>4332.96</v>
      </c>
      <c r="M4281" s="10">
        <v>0.51</v>
      </c>
      <c r="N4281" s="4" t="s">
        <v>24</v>
      </c>
      <c r="O4281" s="4" t="str">
        <f>TEXT(Table1[[#This Row],[Invoice Date]],"yyyy")</f>
        <v>2021</v>
      </c>
      <c r="P4281" s="4" t="str">
        <f>TEXT(Table1[[#This Row],[Invoice Date]],"mmm")</f>
        <v>May</v>
      </c>
      <c r="Q4281" s="27">
        <f>WEEKNUM(Table1[[#This Row],[Invoice Date]]) + IF(YEAR(Table1[[#This Row],[Invoice Date]])=2021, 52, 0)</f>
        <v>72</v>
      </c>
    </row>
    <row r="4282" spans="2:17" ht="14.25" customHeight="1" x14ac:dyDescent="0.3">
      <c r="B4282" s="4" t="s">
        <v>34</v>
      </c>
      <c r="C4282" s="33">
        <v>1189833</v>
      </c>
      <c r="D4282" s="5">
        <v>44326</v>
      </c>
      <c r="E4282" s="4" t="s">
        <v>31</v>
      </c>
      <c r="F4282" s="4" t="s">
        <v>70</v>
      </c>
      <c r="G4282" s="4" t="s">
        <v>71</v>
      </c>
      <c r="H4282" s="6" t="s">
        <v>17</v>
      </c>
      <c r="I4282" s="7">
        <v>45</v>
      </c>
      <c r="J4282" s="8">
        <v>246</v>
      </c>
      <c r="K4282" s="9">
        <v>11070</v>
      </c>
      <c r="L4282" s="9">
        <v>7195.5</v>
      </c>
      <c r="M4282" s="10">
        <v>0.65</v>
      </c>
      <c r="N4282" s="4" t="s">
        <v>83</v>
      </c>
      <c r="O4282" s="4" t="str">
        <f>TEXT(Table1[[#This Row],[Invoice Date]],"yyyy")</f>
        <v>2021</v>
      </c>
      <c r="P4282" s="4" t="str">
        <f>TEXT(Table1[[#This Row],[Invoice Date]],"mmm")</f>
        <v>May</v>
      </c>
      <c r="Q4282" s="27">
        <f>WEEKNUM(Table1[[#This Row],[Invoice Date]]) + IF(YEAR(Table1[[#This Row],[Invoice Date]])=2021, 52, 0)</f>
        <v>72</v>
      </c>
    </row>
    <row r="4283" spans="2:17" ht="14.25" customHeight="1" x14ac:dyDescent="0.3">
      <c r="B4283" s="4" t="s">
        <v>26</v>
      </c>
      <c r="C4283" s="33">
        <v>1197831</v>
      </c>
      <c r="D4283" s="5">
        <v>44326</v>
      </c>
      <c r="E4283" s="4" t="s">
        <v>36</v>
      </c>
      <c r="F4283" s="4" t="s">
        <v>110</v>
      </c>
      <c r="G4283" s="4" t="s">
        <v>111</v>
      </c>
      <c r="H4283" s="6" t="s">
        <v>21</v>
      </c>
      <c r="I4283" s="7">
        <v>40</v>
      </c>
      <c r="J4283" s="8">
        <v>100</v>
      </c>
      <c r="K4283" s="9">
        <v>40000</v>
      </c>
      <c r="L4283" s="9">
        <v>12000</v>
      </c>
      <c r="M4283" s="10">
        <v>0.3</v>
      </c>
      <c r="N4283" s="4" t="s">
        <v>18</v>
      </c>
      <c r="O4283" s="4" t="str">
        <f>TEXT(Table1[[#This Row],[Invoice Date]],"yyyy")</f>
        <v>2021</v>
      </c>
      <c r="P4283" s="4" t="str">
        <f>TEXT(Table1[[#This Row],[Invoice Date]],"mmm")</f>
        <v>May</v>
      </c>
      <c r="Q4283" s="27">
        <f>WEEKNUM(Table1[[#This Row],[Invoice Date]]) + IF(YEAR(Table1[[#This Row],[Invoice Date]])=2021, 52, 0)</f>
        <v>72</v>
      </c>
    </row>
    <row r="4284" spans="2:17" ht="14.25" customHeight="1" x14ac:dyDescent="0.3">
      <c r="B4284" s="4" t="s">
        <v>26</v>
      </c>
      <c r="C4284" s="33">
        <v>1197831</v>
      </c>
      <c r="D4284" s="5">
        <v>44326</v>
      </c>
      <c r="E4284" s="4" t="s">
        <v>36</v>
      </c>
      <c r="F4284" s="4" t="s">
        <v>110</v>
      </c>
      <c r="G4284" s="4" t="s">
        <v>111</v>
      </c>
      <c r="H4284" s="6" t="s">
        <v>22</v>
      </c>
      <c r="I4284" s="7">
        <v>49.999999999999993</v>
      </c>
      <c r="J4284" s="8">
        <v>125</v>
      </c>
      <c r="K4284" s="9">
        <v>62499.999999999993</v>
      </c>
      <c r="L4284" s="9">
        <v>21874.999999999996</v>
      </c>
      <c r="M4284" s="10">
        <v>0.35</v>
      </c>
      <c r="N4284" s="4" t="s">
        <v>18</v>
      </c>
      <c r="O4284" s="4" t="str">
        <f>TEXT(Table1[[#This Row],[Invoice Date]],"yyyy")</f>
        <v>2021</v>
      </c>
      <c r="P4284" s="4" t="str">
        <f>TEXT(Table1[[#This Row],[Invoice Date]],"mmm")</f>
        <v>May</v>
      </c>
      <c r="Q4284" s="27">
        <f>WEEKNUM(Table1[[#This Row],[Invoice Date]]) + IF(YEAR(Table1[[#This Row],[Invoice Date]])=2021, 52, 0)</f>
        <v>72</v>
      </c>
    </row>
    <row r="4285" spans="2:17" ht="14.25" customHeight="1" x14ac:dyDescent="0.3">
      <c r="B4285" s="4" t="s">
        <v>26</v>
      </c>
      <c r="C4285" s="33">
        <v>1197831</v>
      </c>
      <c r="D4285" s="5">
        <v>44326</v>
      </c>
      <c r="E4285" s="4" t="s">
        <v>36</v>
      </c>
      <c r="F4285" s="4" t="s">
        <v>110</v>
      </c>
      <c r="G4285" s="4" t="s">
        <v>111</v>
      </c>
      <c r="H4285" s="6" t="s">
        <v>20</v>
      </c>
      <c r="I4285" s="7">
        <v>40</v>
      </c>
      <c r="J4285" s="8">
        <v>175</v>
      </c>
      <c r="K4285" s="9">
        <v>70000</v>
      </c>
      <c r="L4285" s="9">
        <v>21000</v>
      </c>
      <c r="M4285" s="10">
        <v>0.3</v>
      </c>
      <c r="N4285" s="4" t="s">
        <v>18</v>
      </c>
      <c r="O4285" s="4" t="str">
        <f>TEXT(Table1[[#This Row],[Invoice Date]],"yyyy")</f>
        <v>2021</v>
      </c>
      <c r="P4285" s="4" t="str">
        <f>TEXT(Table1[[#This Row],[Invoice Date]],"mmm")</f>
        <v>May</v>
      </c>
      <c r="Q4285" s="27">
        <f>WEEKNUM(Table1[[#This Row],[Invoice Date]]) + IF(YEAR(Table1[[#This Row],[Invoice Date]])=2021, 52, 0)</f>
        <v>72</v>
      </c>
    </row>
    <row r="4286" spans="2:17" ht="14.25" customHeight="1" x14ac:dyDescent="0.3">
      <c r="B4286" s="4" t="s">
        <v>26</v>
      </c>
      <c r="C4286" s="33">
        <v>1197831</v>
      </c>
      <c r="D4286" s="5">
        <v>44326</v>
      </c>
      <c r="E4286" s="4" t="s">
        <v>36</v>
      </c>
      <c r="F4286" s="4" t="s">
        <v>110</v>
      </c>
      <c r="G4286" s="4" t="s">
        <v>111</v>
      </c>
      <c r="H4286" s="6" t="s">
        <v>19</v>
      </c>
      <c r="I4286" s="7">
        <v>45</v>
      </c>
      <c r="J4286" s="8">
        <v>200</v>
      </c>
      <c r="K4286" s="9">
        <v>90000</v>
      </c>
      <c r="L4286" s="9">
        <v>27000</v>
      </c>
      <c r="M4286" s="10">
        <v>0.3</v>
      </c>
      <c r="N4286" s="4" t="s">
        <v>18</v>
      </c>
      <c r="O4286" s="4" t="str">
        <f>TEXT(Table1[[#This Row],[Invoice Date]],"yyyy")</f>
        <v>2021</v>
      </c>
      <c r="P4286" s="4" t="str">
        <f>TEXT(Table1[[#This Row],[Invoice Date]],"mmm")</f>
        <v>May</v>
      </c>
      <c r="Q4286" s="27">
        <f>WEEKNUM(Table1[[#This Row],[Invoice Date]]) + IF(YEAR(Table1[[#This Row],[Invoice Date]])=2021, 52, 0)</f>
        <v>72</v>
      </c>
    </row>
    <row r="4287" spans="2:17" ht="14.25" customHeight="1" x14ac:dyDescent="0.3">
      <c r="B4287" s="4" t="s">
        <v>61</v>
      </c>
      <c r="C4287" s="33">
        <v>1185731</v>
      </c>
      <c r="D4287" s="5">
        <v>44326</v>
      </c>
      <c r="E4287" s="4" t="s">
        <v>15</v>
      </c>
      <c r="F4287" s="4" t="s">
        <v>131</v>
      </c>
      <c r="G4287" s="4" t="s">
        <v>132</v>
      </c>
      <c r="H4287" s="6" t="s">
        <v>21</v>
      </c>
      <c r="I4287" s="7">
        <v>50</v>
      </c>
      <c r="J4287" s="8">
        <v>250</v>
      </c>
      <c r="K4287" s="9">
        <v>125000</v>
      </c>
      <c r="L4287" s="9">
        <v>43750</v>
      </c>
      <c r="M4287" s="10">
        <v>0.35</v>
      </c>
      <c r="N4287" s="4" t="s">
        <v>18</v>
      </c>
      <c r="O4287" s="4" t="str">
        <f>TEXT(Table1[[#This Row],[Invoice Date]],"yyyy")</f>
        <v>2021</v>
      </c>
      <c r="P4287" s="4" t="str">
        <f>TEXT(Table1[[#This Row],[Invoice Date]],"mmm")</f>
        <v>May</v>
      </c>
      <c r="Q4287" s="27">
        <f>WEEKNUM(Table1[[#This Row],[Invoice Date]]) + IF(YEAR(Table1[[#This Row],[Invoice Date]])=2021, 52, 0)</f>
        <v>72</v>
      </c>
    </row>
    <row r="4288" spans="2:17" ht="14.25" customHeight="1" x14ac:dyDescent="0.3">
      <c r="B4288" s="4" t="s">
        <v>26</v>
      </c>
      <c r="C4288" s="33">
        <v>1197831</v>
      </c>
      <c r="D4288" s="5">
        <v>44326</v>
      </c>
      <c r="E4288" s="4" t="s">
        <v>36</v>
      </c>
      <c r="F4288" s="4" t="s">
        <v>110</v>
      </c>
      <c r="G4288" s="4" t="s">
        <v>111</v>
      </c>
      <c r="H4288" s="6" t="s">
        <v>23</v>
      </c>
      <c r="I4288" s="7">
        <v>54.999999999999993</v>
      </c>
      <c r="J4288" s="8">
        <v>250</v>
      </c>
      <c r="K4288" s="9">
        <v>137499.99999999997</v>
      </c>
      <c r="L4288" s="9">
        <v>54999.999999999993</v>
      </c>
      <c r="M4288" s="10">
        <v>0.4</v>
      </c>
      <c r="N4288" s="4" t="s">
        <v>18</v>
      </c>
      <c r="O4288" s="4" t="str">
        <f>TEXT(Table1[[#This Row],[Invoice Date]],"yyyy")</f>
        <v>2021</v>
      </c>
      <c r="P4288" s="4" t="str">
        <f>TEXT(Table1[[#This Row],[Invoice Date]],"mmm")</f>
        <v>May</v>
      </c>
      <c r="Q4288" s="27">
        <f>WEEKNUM(Table1[[#This Row],[Invoice Date]]) + IF(YEAR(Table1[[#This Row],[Invoice Date]])=2021, 52, 0)</f>
        <v>72</v>
      </c>
    </row>
    <row r="4289" spans="2:17" ht="14.25" customHeight="1" x14ac:dyDescent="0.3">
      <c r="B4289" s="4" t="s">
        <v>61</v>
      </c>
      <c r="C4289" s="33">
        <v>1185731</v>
      </c>
      <c r="D4289" s="5">
        <v>44326</v>
      </c>
      <c r="E4289" s="4" t="s">
        <v>15</v>
      </c>
      <c r="F4289" s="4" t="s">
        <v>131</v>
      </c>
      <c r="G4289" s="4" t="s">
        <v>132</v>
      </c>
      <c r="H4289" s="6" t="s">
        <v>20</v>
      </c>
      <c r="I4289" s="7">
        <v>50</v>
      </c>
      <c r="J4289" s="8">
        <v>300</v>
      </c>
      <c r="K4289" s="9">
        <v>150000</v>
      </c>
      <c r="L4289" s="9">
        <v>52500</v>
      </c>
      <c r="M4289" s="10">
        <v>0.35</v>
      </c>
      <c r="N4289" s="4" t="s">
        <v>18</v>
      </c>
      <c r="O4289" s="4" t="str">
        <f>TEXT(Table1[[#This Row],[Invoice Date]],"yyyy")</f>
        <v>2021</v>
      </c>
      <c r="P4289" s="4" t="str">
        <f>TEXT(Table1[[#This Row],[Invoice Date]],"mmm")</f>
        <v>May</v>
      </c>
      <c r="Q4289" s="27">
        <f>WEEKNUM(Table1[[#This Row],[Invoice Date]]) + IF(YEAR(Table1[[#This Row],[Invoice Date]])=2021, 52, 0)</f>
        <v>72</v>
      </c>
    </row>
    <row r="4290" spans="2:17" ht="14.25" customHeight="1" x14ac:dyDescent="0.3">
      <c r="B4290" s="4" t="s">
        <v>61</v>
      </c>
      <c r="C4290" s="33">
        <v>1185731</v>
      </c>
      <c r="D4290" s="5">
        <v>44326</v>
      </c>
      <c r="E4290" s="4" t="s">
        <v>15</v>
      </c>
      <c r="F4290" s="4" t="s">
        <v>131</v>
      </c>
      <c r="G4290" s="4" t="s">
        <v>132</v>
      </c>
      <c r="H4290" s="6" t="s">
        <v>19</v>
      </c>
      <c r="I4290" s="7">
        <v>55.000000000000007</v>
      </c>
      <c r="J4290" s="8">
        <v>275</v>
      </c>
      <c r="K4290" s="9">
        <v>151250.00000000003</v>
      </c>
      <c r="L4290" s="9">
        <v>68062.500000000015</v>
      </c>
      <c r="M4290" s="10">
        <v>0.45</v>
      </c>
      <c r="N4290" s="4" t="s">
        <v>18</v>
      </c>
      <c r="O4290" s="4" t="str">
        <f>TEXT(Table1[[#This Row],[Invoice Date]],"yyyy")</f>
        <v>2021</v>
      </c>
      <c r="P4290" s="4" t="str">
        <f>TEXT(Table1[[#This Row],[Invoice Date]],"mmm")</f>
        <v>May</v>
      </c>
      <c r="Q4290" s="27">
        <f>WEEKNUM(Table1[[#This Row],[Invoice Date]]) + IF(YEAR(Table1[[#This Row],[Invoice Date]])=2021, 52, 0)</f>
        <v>72</v>
      </c>
    </row>
    <row r="4291" spans="2:17" ht="14.25" customHeight="1" x14ac:dyDescent="0.3">
      <c r="B4291" s="4" t="s">
        <v>61</v>
      </c>
      <c r="C4291" s="33">
        <v>1185731</v>
      </c>
      <c r="D4291" s="5">
        <v>44326</v>
      </c>
      <c r="E4291" s="4" t="s">
        <v>15</v>
      </c>
      <c r="F4291" s="4" t="s">
        <v>131</v>
      </c>
      <c r="G4291" s="4" t="s">
        <v>132</v>
      </c>
      <c r="H4291" s="6" t="s">
        <v>22</v>
      </c>
      <c r="I4291" s="7">
        <v>60</v>
      </c>
      <c r="J4291" s="8">
        <v>275</v>
      </c>
      <c r="K4291" s="9">
        <v>165000</v>
      </c>
      <c r="L4291" s="9">
        <v>57749.999999999993</v>
      </c>
      <c r="M4291" s="10">
        <v>0.35</v>
      </c>
      <c r="N4291" s="4" t="s">
        <v>18</v>
      </c>
      <c r="O4291" s="4" t="str">
        <f>TEXT(Table1[[#This Row],[Invoice Date]],"yyyy")</f>
        <v>2021</v>
      </c>
      <c r="P4291" s="4" t="str">
        <f>TEXT(Table1[[#This Row],[Invoice Date]],"mmm")</f>
        <v>May</v>
      </c>
      <c r="Q4291" s="27">
        <f>WEEKNUM(Table1[[#This Row],[Invoice Date]]) + IF(YEAR(Table1[[#This Row],[Invoice Date]])=2021, 52, 0)</f>
        <v>72</v>
      </c>
    </row>
    <row r="4292" spans="2:17" ht="14.25" customHeight="1" x14ac:dyDescent="0.3">
      <c r="B4292" s="4" t="s">
        <v>34</v>
      </c>
      <c r="C4292" s="33">
        <v>1189833</v>
      </c>
      <c r="D4292" s="5">
        <v>44326</v>
      </c>
      <c r="E4292" s="4" t="s">
        <v>31</v>
      </c>
      <c r="F4292" s="4" t="s">
        <v>70</v>
      </c>
      <c r="G4292" s="4" t="s">
        <v>71</v>
      </c>
      <c r="H4292" s="6" t="s">
        <v>21</v>
      </c>
      <c r="I4292" s="7">
        <v>40</v>
      </c>
      <c r="J4292" s="8">
        <v>450</v>
      </c>
      <c r="K4292" s="9">
        <v>180000</v>
      </c>
      <c r="L4292" s="9">
        <v>62999.999999999993</v>
      </c>
      <c r="M4292" s="10">
        <v>0.35</v>
      </c>
      <c r="N4292" s="4" t="s">
        <v>18</v>
      </c>
      <c r="O4292" s="4" t="str">
        <f>TEXT(Table1[[#This Row],[Invoice Date]],"yyyy")</f>
        <v>2021</v>
      </c>
      <c r="P4292" s="4" t="str">
        <f>TEXT(Table1[[#This Row],[Invoice Date]],"mmm")</f>
        <v>May</v>
      </c>
      <c r="Q4292" s="27">
        <f>WEEKNUM(Table1[[#This Row],[Invoice Date]]) + IF(YEAR(Table1[[#This Row],[Invoice Date]])=2021, 52, 0)</f>
        <v>72</v>
      </c>
    </row>
    <row r="4293" spans="2:17" ht="14.25" customHeight="1" x14ac:dyDescent="0.3">
      <c r="B4293" s="4" t="s">
        <v>34</v>
      </c>
      <c r="C4293" s="33">
        <v>1189833</v>
      </c>
      <c r="D4293" s="5">
        <v>44326</v>
      </c>
      <c r="E4293" s="4" t="s">
        <v>31</v>
      </c>
      <c r="F4293" s="4" t="s">
        <v>70</v>
      </c>
      <c r="G4293" s="4" t="s">
        <v>71</v>
      </c>
      <c r="H4293" s="6" t="s">
        <v>20</v>
      </c>
      <c r="I4293" s="7">
        <v>40</v>
      </c>
      <c r="J4293" s="8">
        <v>500</v>
      </c>
      <c r="K4293" s="9">
        <v>200000</v>
      </c>
      <c r="L4293" s="9">
        <v>70000</v>
      </c>
      <c r="M4293" s="10">
        <v>0.35</v>
      </c>
      <c r="N4293" s="4" t="s">
        <v>18</v>
      </c>
      <c r="O4293" s="4" t="str">
        <f>TEXT(Table1[[#This Row],[Invoice Date]],"yyyy")</f>
        <v>2021</v>
      </c>
      <c r="P4293" s="4" t="str">
        <f>TEXT(Table1[[#This Row],[Invoice Date]],"mmm")</f>
        <v>May</v>
      </c>
      <c r="Q4293" s="27">
        <f>WEEKNUM(Table1[[#This Row],[Invoice Date]]) + IF(YEAR(Table1[[#This Row],[Invoice Date]])=2021, 52, 0)</f>
        <v>72</v>
      </c>
    </row>
    <row r="4294" spans="2:17" ht="14.25" customHeight="1" x14ac:dyDescent="0.3">
      <c r="B4294" s="4" t="s">
        <v>26</v>
      </c>
      <c r="C4294" s="33">
        <v>1197831</v>
      </c>
      <c r="D4294" s="5">
        <v>44326</v>
      </c>
      <c r="E4294" s="4" t="s">
        <v>27</v>
      </c>
      <c r="F4294" s="4" t="s">
        <v>55</v>
      </c>
      <c r="G4294" s="4" t="s">
        <v>56</v>
      </c>
      <c r="H4294" s="6" t="s">
        <v>19</v>
      </c>
      <c r="I4294" s="7">
        <v>30.000000000000004</v>
      </c>
      <c r="J4294" s="8">
        <v>675</v>
      </c>
      <c r="K4294" s="9">
        <v>202500.00000000003</v>
      </c>
      <c r="L4294" s="9">
        <v>91125</v>
      </c>
      <c r="M4294" s="10">
        <v>0.44999999999999996</v>
      </c>
      <c r="N4294" s="4" t="s">
        <v>24</v>
      </c>
      <c r="O4294" s="4" t="str">
        <f>TEXT(Table1[[#This Row],[Invoice Date]],"yyyy")</f>
        <v>2021</v>
      </c>
      <c r="P4294" s="4" t="str">
        <f>TEXT(Table1[[#This Row],[Invoice Date]],"mmm")</f>
        <v>May</v>
      </c>
      <c r="Q4294" s="27">
        <f>WEEKNUM(Table1[[#This Row],[Invoice Date]]) + IF(YEAR(Table1[[#This Row],[Invoice Date]])=2021, 52, 0)</f>
        <v>72</v>
      </c>
    </row>
    <row r="4295" spans="2:17" ht="14.25" customHeight="1" x14ac:dyDescent="0.3">
      <c r="B4295" s="4" t="s">
        <v>34</v>
      </c>
      <c r="C4295" s="33">
        <v>1189833</v>
      </c>
      <c r="D4295" s="5">
        <v>44326</v>
      </c>
      <c r="E4295" s="4" t="s">
        <v>31</v>
      </c>
      <c r="F4295" s="4" t="s">
        <v>70</v>
      </c>
      <c r="G4295" s="4" t="s">
        <v>71</v>
      </c>
      <c r="H4295" s="6" t="s">
        <v>19</v>
      </c>
      <c r="I4295" s="7">
        <v>45.000000000000007</v>
      </c>
      <c r="J4295" s="8">
        <v>525</v>
      </c>
      <c r="K4295" s="9">
        <v>236250.00000000003</v>
      </c>
      <c r="L4295" s="9">
        <v>70875</v>
      </c>
      <c r="M4295" s="10">
        <v>0.3</v>
      </c>
      <c r="N4295" s="4" t="s">
        <v>18</v>
      </c>
      <c r="O4295" s="4" t="str">
        <f>TEXT(Table1[[#This Row],[Invoice Date]],"yyyy")</f>
        <v>2021</v>
      </c>
      <c r="P4295" s="4" t="str">
        <f>TEXT(Table1[[#This Row],[Invoice Date]],"mmm")</f>
        <v>May</v>
      </c>
      <c r="Q4295" s="27">
        <f>WEEKNUM(Table1[[#This Row],[Invoice Date]]) + IF(YEAR(Table1[[#This Row],[Invoice Date]])=2021, 52, 0)</f>
        <v>72</v>
      </c>
    </row>
    <row r="4296" spans="2:17" ht="14.25" customHeight="1" x14ac:dyDescent="0.3">
      <c r="B4296" s="4" t="s">
        <v>34</v>
      </c>
      <c r="C4296" s="33">
        <v>1189833</v>
      </c>
      <c r="D4296" s="5">
        <v>44326</v>
      </c>
      <c r="E4296" s="4" t="s">
        <v>31</v>
      </c>
      <c r="F4296" s="4" t="s">
        <v>70</v>
      </c>
      <c r="G4296" s="4" t="s">
        <v>71</v>
      </c>
      <c r="H4296" s="6" t="s">
        <v>22</v>
      </c>
      <c r="I4296" s="7">
        <v>50</v>
      </c>
      <c r="J4296" s="8">
        <v>475</v>
      </c>
      <c r="K4296" s="9">
        <v>237500</v>
      </c>
      <c r="L4296" s="9">
        <v>71250</v>
      </c>
      <c r="M4296" s="10">
        <v>0.3</v>
      </c>
      <c r="N4296" s="4" t="s">
        <v>18</v>
      </c>
      <c r="O4296" s="4" t="str">
        <f>TEXT(Table1[[#This Row],[Invoice Date]],"yyyy")</f>
        <v>2021</v>
      </c>
      <c r="P4296" s="4" t="str">
        <f>TEXT(Table1[[#This Row],[Invoice Date]],"mmm")</f>
        <v>May</v>
      </c>
      <c r="Q4296" s="27">
        <f>WEEKNUM(Table1[[#This Row],[Invoice Date]]) + IF(YEAR(Table1[[#This Row],[Invoice Date]])=2021, 52, 0)</f>
        <v>72</v>
      </c>
    </row>
    <row r="4297" spans="2:17" ht="14.25" customHeight="1" x14ac:dyDescent="0.3">
      <c r="B4297" s="4" t="s">
        <v>61</v>
      </c>
      <c r="C4297" s="33">
        <v>1185731</v>
      </c>
      <c r="D4297" s="5">
        <v>44326</v>
      </c>
      <c r="E4297" s="4" t="s">
        <v>15</v>
      </c>
      <c r="F4297" s="4" t="s">
        <v>131</v>
      </c>
      <c r="G4297" s="4" t="s">
        <v>132</v>
      </c>
      <c r="H4297" s="6" t="s">
        <v>23</v>
      </c>
      <c r="I4297" s="7">
        <v>65</v>
      </c>
      <c r="J4297" s="8">
        <v>400</v>
      </c>
      <c r="K4297" s="9">
        <v>260000</v>
      </c>
      <c r="L4297" s="9">
        <v>103999.99999999999</v>
      </c>
      <c r="M4297" s="10">
        <v>0.39999999999999997</v>
      </c>
      <c r="N4297" s="4" t="s">
        <v>18</v>
      </c>
      <c r="O4297" s="4" t="str">
        <f>TEXT(Table1[[#This Row],[Invoice Date]],"yyyy")</f>
        <v>2021</v>
      </c>
      <c r="P4297" s="4" t="str">
        <f>TEXT(Table1[[#This Row],[Invoice Date]],"mmm")</f>
        <v>May</v>
      </c>
      <c r="Q4297" s="27">
        <f>WEEKNUM(Table1[[#This Row],[Invoice Date]]) + IF(YEAR(Table1[[#This Row],[Invoice Date]])=2021, 52, 0)</f>
        <v>72</v>
      </c>
    </row>
    <row r="4298" spans="2:17" ht="14.25" customHeight="1" x14ac:dyDescent="0.3">
      <c r="B4298" s="4" t="s">
        <v>26</v>
      </c>
      <c r="C4298" s="33">
        <v>1197831</v>
      </c>
      <c r="D4298" s="5">
        <v>44326</v>
      </c>
      <c r="E4298" s="4" t="s">
        <v>36</v>
      </c>
      <c r="F4298" s="4" t="s">
        <v>110</v>
      </c>
      <c r="G4298" s="4" t="s">
        <v>111</v>
      </c>
      <c r="H4298" s="6" t="s">
        <v>17</v>
      </c>
      <c r="I4298" s="7">
        <v>60</v>
      </c>
      <c r="J4298" s="8">
        <v>495</v>
      </c>
      <c r="K4298" s="9">
        <v>297000</v>
      </c>
      <c r="L4298" s="9">
        <v>103950</v>
      </c>
      <c r="M4298" s="10">
        <v>0.35</v>
      </c>
      <c r="N4298" s="4" t="s">
        <v>18</v>
      </c>
      <c r="O4298" s="4" t="str">
        <f>TEXT(Table1[[#This Row],[Invoice Date]],"yyyy")</f>
        <v>2021</v>
      </c>
      <c r="P4298" s="4" t="str">
        <f>TEXT(Table1[[#This Row],[Invoice Date]],"mmm")</f>
        <v>May</v>
      </c>
      <c r="Q4298" s="27">
        <f>WEEKNUM(Table1[[#This Row],[Invoice Date]]) + IF(YEAR(Table1[[#This Row],[Invoice Date]])=2021, 52, 0)</f>
        <v>72</v>
      </c>
    </row>
    <row r="4299" spans="2:17" ht="14.25" customHeight="1" x14ac:dyDescent="0.3">
      <c r="B4299" s="4" t="s">
        <v>34</v>
      </c>
      <c r="C4299" s="33">
        <v>1189833</v>
      </c>
      <c r="D4299" s="5">
        <v>44326</v>
      </c>
      <c r="E4299" s="4" t="s">
        <v>31</v>
      </c>
      <c r="F4299" s="4" t="s">
        <v>32</v>
      </c>
      <c r="G4299" s="4" t="s">
        <v>35</v>
      </c>
      <c r="H4299" s="6" t="s">
        <v>21</v>
      </c>
      <c r="I4299" s="7">
        <v>50</v>
      </c>
      <c r="J4299" s="8">
        <v>650</v>
      </c>
      <c r="K4299" s="9">
        <v>325000</v>
      </c>
      <c r="L4299" s="9">
        <v>113750</v>
      </c>
      <c r="M4299" s="10">
        <v>0.35</v>
      </c>
      <c r="N4299" s="4" t="s">
        <v>24</v>
      </c>
      <c r="O4299" s="4" t="str">
        <f>TEXT(Table1[[#This Row],[Invoice Date]],"yyyy")</f>
        <v>2021</v>
      </c>
      <c r="P4299" s="4" t="str">
        <f>TEXT(Table1[[#This Row],[Invoice Date]],"mmm")</f>
        <v>May</v>
      </c>
      <c r="Q4299" s="27">
        <f>WEEKNUM(Table1[[#This Row],[Invoice Date]]) + IF(YEAR(Table1[[#This Row],[Invoice Date]])=2021, 52, 0)</f>
        <v>72</v>
      </c>
    </row>
    <row r="4300" spans="2:17" ht="14.25" customHeight="1" x14ac:dyDescent="0.3">
      <c r="B4300" s="4" t="s">
        <v>34</v>
      </c>
      <c r="C4300" s="33">
        <v>1189833</v>
      </c>
      <c r="D4300" s="5">
        <v>44326</v>
      </c>
      <c r="E4300" s="4" t="s">
        <v>31</v>
      </c>
      <c r="F4300" s="4" t="s">
        <v>70</v>
      </c>
      <c r="G4300" s="4" t="s">
        <v>71</v>
      </c>
      <c r="H4300" s="6" t="s">
        <v>23</v>
      </c>
      <c r="I4300" s="7">
        <v>55.000000000000007</v>
      </c>
      <c r="J4300" s="8">
        <v>600</v>
      </c>
      <c r="K4300" s="9">
        <v>330000.00000000006</v>
      </c>
      <c r="L4300" s="9">
        <v>82500.000000000015</v>
      </c>
      <c r="M4300" s="10">
        <v>0.25</v>
      </c>
      <c r="N4300" s="4" t="s">
        <v>18</v>
      </c>
      <c r="O4300" s="4" t="str">
        <f>TEXT(Table1[[#This Row],[Invoice Date]],"yyyy")</f>
        <v>2021</v>
      </c>
      <c r="P4300" s="4" t="str">
        <f>TEXT(Table1[[#This Row],[Invoice Date]],"mmm")</f>
        <v>May</v>
      </c>
      <c r="Q4300" s="27">
        <f>WEEKNUM(Table1[[#This Row],[Invoice Date]]) + IF(YEAR(Table1[[#This Row],[Invoice Date]])=2021, 52, 0)</f>
        <v>72</v>
      </c>
    </row>
    <row r="4301" spans="2:17" ht="14.25" customHeight="1" x14ac:dyDescent="0.3">
      <c r="B4301" s="4" t="s">
        <v>61</v>
      </c>
      <c r="C4301" s="33">
        <v>1185731</v>
      </c>
      <c r="D4301" s="5">
        <v>44326</v>
      </c>
      <c r="E4301" s="4" t="s">
        <v>15</v>
      </c>
      <c r="F4301" s="4" t="s">
        <v>131</v>
      </c>
      <c r="G4301" s="4" t="s">
        <v>132</v>
      </c>
      <c r="H4301" s="6" t="s">
        <v>17</v>
      </c>
      <c r="I4301" s="7">
        <v>60</v>
      </c>
      <c r="J4301" s="8">
        <v>570</v>
      </c>
      <c r="K4301" s="9">
        <v>342000</v>
      </c>
      <c r="L4301" s="9">
        <v>153900</v>
      </c>
      <c r="M4301" s="10">
        <v>0.45</v>
      </c>
      <c r="N4301" s="4" t="s">
        <v>18</v>
      </c>
      <c r="O4301" s="4" t="str">
        <f>TEXT(Table1[[#This Row],[Invoice Date]],"yyyy")</f>
        <v>2021</v>
      </c>
      <c r="P4301" s="4" t="str">
        <f>TEXT(Table1[[#This Row],[Invoice Date]],"mmm")</f>
        <v>May</v>
      </c>
      <c r="Q4301" s="27">
        <f>WEEKNUM(Table1[[#This Row],[Invoice Date]]) + IF(YEAR(Table1[[#This Row],[Invoice Date]])=2021, 52, 0)</f>
        <v>72</v>
      </c>
    </row>
    <row r="4302" spans="2:17" ht="14.25" customHeight="1" x14ac:dyDescent="0.3">
      <c r="B4302" s="4" t="s">
        <v>34</v>
      </c>
      <c r="C4302" s="33">
        <v>1189833</v>
      </c>
      <c r="D4302" s="5">
        <v>44326</v>
      </c>
      <c r="E4302" s="4" t="s">
        <v>31</v>
      </c>
      <c r="F4302" s="4" t="s">
        <v>70</v>
      </c>
      <c r="G4302" s="4" t="s">
        <v>71</v>
      </c>
      <c r="H4302" s="6" t="s">
        <v>17</v>
      </c>
      <c r="I4302" s="7">
        <v>50</v>
      </c>
      <c r="J4302" s="8">
        <v>820</v>
      </c>
      <c r="K4302" s="9">
        <v>410000</v>
      </c>
      <c r="L4302" s="9">
        <v>205000</v>
      </c>
      <c r="M4302" s="10">
        <v>0.5</v>
      </c>
      <c r="N4302" s="4" t="s">
        <v>18</v>
      </c>
      <c r="O4302" s="4" t="str">
        <f>TEXT(Table1[[#This Row],[Invoice Date]],"yyyy")</f>
        <v>2021</v>
      </c>
      <c r="P4302" s="4" t="str">
        <f>TEXT(Table1[[#This Row],[Invoice Date]],"mmm")</f>
        <v>May</v>
      </c>
      <c r="Q4302" s="27">
        <f>WEEKNUM(Table1[[#This Row],[Invoice Date]]) + IF(YEAR(Table1[[#This Row],[Invoice Date]])=2021, 52, 0)</f>
        <v>72</v>
      </c>
    </row>
    <row r="4303" spans="2:17" ht="14.25" customHeight="1" x14ac:dyDescent="0.3">
      <c r="B4303" s="4" t="s">
        <v>30</v>
      </c>
      <c r="C4303" s="34">
        <v>1128299</v>
      </c>
      <c r="D4303" s="5">
        <v>44327</v>
      </c>
      <c r="E4303" s="4" t="s">
        <v>36</v>
      </c>
      <c r="F4303" s="4" t="s">
        <v>116</v>
      </c>
      <c r="G4303" s="4" t="s">
        <v>117</v>
      </c>
      <c r="H4303" s="6" t="s">
        <v>21</v>
      </c>
      <c r="I4303" s="7">
        <v>34</v>
      </c>
      <c r="J4303" s="8">
        <v>49</v>
      </c>
      <c r="K4303" s="9">
        <v>1666</v>
      </c>
      <c r="L4303" s="9">
        <v>816.34</v>
      </c>
      <c r="M4303" s="10">
        <v>0.49</v>
      </c>
      <c r="N4303" s="4" t="s">
        <v>83</v>
      </c>
      <c r="O4303" s="4" t="str">
        <f>TEXT(Table1[[#This Row],[Invoice Date]],"yyyy")</f>
        <v>2021</v>
      </c>
      <c r="P4303" s="4" t="str">
        <f>TEXT(Table1[[#This Row],[Invoice Date]],"mmm")</f>
        <v>May</v>
      </c>
      <c r="Q4303" s="27">
        <f>WEEKNUM(Table1[[#This Row],[Invoice Date]]) + IF(YEAR(Table1[[#This Row],[Invoice Date]])=2021, 52, 0)</f>
        <v>72</v>
      </c>
    </row>
    <row r="4304" spans="2:17" ht="14.25" customHeight="1" x14ac:dyDescent="0.3">
      <c r="B4304" s="4" t="s">
        <v>30</v>
      </c>
      <c r="C4304" s="34">
        <v>1128299</v>
      </c>
      <c r="D4304" s="5">
        <v>44327</v>
      </c>
      <c r="E4304" s="4" t="s">
        <v>36</v>
      </c>
      <c r="F4304" s="4" t="s">
        <v>116</v>
      </c>
      <c r="G4304" s="4" t="s">
        <v>117</v>
      </c>
      <c r="H4304" s="6" t="s">
        <v>20</v>
      </c>
      <c r="I4304" s="7">
        <v>34</v>
      </c>
      <c r="J4304" s="8">
        <v>56</v>
      </c>
      <c r="K4304" s="9">
        <v>1904</v>
      </c>
      <c r="L4304" s="9">
        <v>894.88</v>
      </c>
      <c r="M4304" s="10">
        <v>0.47</v>
      </c>
      <c r="N4304" s="4" t="s">
        <v>83</v>
      </c>
      <c r="O4304" s="4" t="str">
        <f>TEXT(Table1[[#This Row],[Invoice Date]],"yyyy")</f>
        <v>2021</v>
      </c>
      <c r="P4304" s="4" t="str">
        <f>TEXT(Table1[[#This Row],[Invoice Date]],"mmm")</f>
        <v>May</v>
      </c>
      <c r="Q4304" s="27">
        <f>WEEKNUM(Table1[[#This Row],[Invoice Date]]) + IF(YEAR(Table1[[#This Row],[Invoice Date]])=2021, 52, 0)</f>
        <v>72</v>
      </c>
    </row>
    <row r="4305" spans="2:17" ht="14.25" customHeight="1" x14ac:dyDescent="0.3">
      <c r="B4305" s="4" t="s">
        <v>14</v>
      </c>
      <c r="C4305" s="33">
        <v>1185732</v>
      </c>
      <c r="D4305" s="5">
        <v>44327</v>
      </c>
      <c r="E4305" s="4" t="s">
        <v>31</v>
      </c>
      <c r="F4305" s="4" t="s">
        <v>66</v>
      </c>
      <c r="G4305" s="4" t="s">
        <v>67</v>
      </c>
      <c r="H4305" s="6" t="s">
        <v>22</v>
      </c>
      <c r="I4305" s="7">
        <v>55</v>
      </c>
      <c r="J4305" s="8">
        <v>46</v>
      </c>
      <c r="K4305" s="9">
        <v>2530</v>
      </c>
      <c r="L4305" s="9">
        <v>708.40000000000009</v>
      </c>
      <c r="M4305" s="10">
        <v>0.28000000000000003</v>
      </c>
      <c r="N4305" s="4" t="s">
        <v>83</v>
      </c>
      <c r="O4305" s="4" t="str">
        <f>TEXT(Table1[[#This Row],[Invoice Date]],"yyyy")</f>
        <v>2021</v>
      </c>
      <c r="P4305" s="4" t="str">
        <f>TEXT(Table1[[#This Row],[Invoice Date]],"mmm")</f>
        <v>May</v>
      </c>
      <c r="Q4305" s="27">
        <f>WEEKNUM(Table1[[#This Row],[Invoice Date]]) + IF(YEAR(Table1[[#This Row],[Invoice Date]])=2021, 52, 0)</f>
        <v>72</v>
      </c>
    </row>
    <row r="4306" spans="2:17" ht="14.25" customHeight="1" x14ac:dyDescent="0.3">
      <c r="B4306" s="4" t="s">
        <v>30</v>
      </c>
      <c r="C4306" s="34">
        <v>1128299</v>
      </c>
      <c r="D4306" s="5">
        <v>44327</v>
      </c>
      <c r="E4306" s="4" t="s">
        <v>36</v>
      </c>
      <c r="F4306" s="4" t="s">
        <v>116</v>
      </c>
      <c r="G4306" s="4" t="s">
        <v>117</v>
      </c>
      <c r="H4306" s="6" t="s">
        <v>22</v>
      </c>
      <c r="I4306" s="7">
        <v>44</v>
      </c>
      <c r="J4306" s="8">
        <v>58</v>
      </c>
      <c r="K4306" s="9">
        <v>2552</v>
      </c>
      <c r="L4306" s="9">
        <v>1148.3999999999999</v>
      </c>
      <c r="M4306" s="10">
        <v>0.44999999999999996</v>
      </c>
      <c r="N4306" s="4" t="s">
        <v>83</v>
      </c>
      <c r="O4306" s="4" t="str">
        <f>TEXT(Table1[[#This Row],[Invoice Date]],"yyyy")</f>
        <v>2021</v>
      </c>
      <c r="P4306" s="4" t="str">
        <f>TEXT(Table1[[#This Row],[Invoice Date]],"mmm")</f>
        <v>May</v>
      </c>
      <c r="Q4306" s="27">
        <f>WEEKNUM(Table1[[#This Row],[Invoice Date]]) + IF(YEAR(Table1[[#This Row],[Invoice Date]])=2021, 52, 0)</f>
        <v>72</v>
      </c>
    </row>
    <row r="4307" spans="2:17" ht="14.25" customHeight="1" x14ac:dyDescent="0.3">
      <c r="B4307" s="4" t="s">
        <v>30</v>
      </c>
      <c r="C4307" s="34">
        <v>1128299</v>
      </c>
      <c r="D4307" s="5">
        <v>44327</v>
      </c>
      <c r="E4307" s="4" t="s">
        <v>36</v>
      </c>
      <c r="F4307" s="4" t="s">
        <v>116</v>
      </c>
      <c r="G4307" s="4" t="s">
        <v>117</v>
      </c>
      <c r="H4307" s="6" t="s">
        <v>19</v>
      </c>
      <c r="I4307" s="7">
        <v>37</v>
      </c>
      <c r="J4307" s="8">
        <v>73</v>
      </c>
      <c r="K4307" s="9">
        <v>2701</v>
      </c>
      <c r="L4307" s="9">
        <v>1485.5500000000002</v>
      </c>
      <c r="M4307" s="10">
        <v>0.55000000000000004</v>
      </c>
      <c r="N4307" s="4" t="s">
        <v>83</v>
      </c>
      <c r="O4307" s="4" t="str">
        <f>TEXT(Table1[[#This Row],[Invoice Date]],"yyyy")</f>
        <v>2021</v>
      </c>
      <c r="P4307" s="4" t="str">
        <f>TEXT(Table1[[#This Row],[Invoice Date]],"mmm")</f>
        <v>May</v>
      </c>
      <c r="Q4307" s="27">
        <f>WEEKNUM(Table1[[#This Row],[Invoice Date]]) + IF(YEAR(Table1[[#This Row],[Invoice Date]])=2021, 52, 0)</f>
        <v>72</v>
      </c>
    </row>
    <row r="4308" spans="2:17" ht="14.25" customHeight="1" x14ac:dyDescent="0.3">
      <c r="B4308" s="4" t="s">
        <v>14</v>
      </c>
      <c r="C4308" s="33">
        <v>1185732</v>
      </c>
      <c r="D4308" s="5">
        <v>44327</v>
      </c>
      <c r="E4308" s="4" t="s">
        <v>31</v>
      </c>
      <c r="F4308" s="4" t="s">
        <v>66</v>
      </c>
      <c r="G4308" s="4" t="s">
        <v>67</v>
      </c>
      <c r="H4308" s="6" t="s">
        <v>21</v>
      </c>
      <c r="I4308" s="7">
        <v>52</v>
      </c>
      <c r="J4308" s="8">
        <v>80</v>
      </c>
      <c r="K4308" s="9">
        <v>4160</v>
      </c>
      <c r="L4308" s="9">
        <v>1664</v>
      </c>
      <c r="M4308" s="10">
        <v>0.4</v>
      </c>
      <c r="N4308" s="4" t="s">
        <v>83</v>
      </c>
      <c r="O4308" s="4" t="str">
        <f>TEXT(Table1[[#This Row],[Invoice Date]],"yyyy")</f>
        <v>2021</v>
      </c>
      <c r="P4308" s="4" t="str">
        <f>TEXT(Table1[[#This Row],[Invoice Date]],"mmm")</f>
        <v>May</v>
      </c>
      <c r="Q4308" s="27">
        <f>WEEKNUM(Table1[[#This Row],[Invoice Date]]) + IF(YEAR(Table1[[#This Row],[Invoice Date]])=2021, 52, 0)</f>
        <v>72</v>
      </c>
    </row>
    <row r="4309" spans="2:17" ht="14.25" customHeight="1" x14ac:dyDescent="0.3">
      <c r="B4309" s="4" t="s">
        <v>30</v>
      </c>
      <c r="C4309" s="34">
        <v>1128299</v>
      </c>
      <c r="D4309" s="5">
        <v>44327</v>
      </c>
      <c r="E4309" s="4" t="s">
        <v>36</v>
      </c>
      <c r="F4309" s="4" t="s">
        <v>116</v>
      </c>
      <c r="G4309" s="4" t="s">
        <v>117</v>
      </c>
      <c r="H4309" s="6" t="s">
        <v>23</v>
      </c>
      <c r="I4309" s="7">
        <v>53</v>
      </c>
      <c r="J4309" s="8">
        <v>91</v>
      </c>
      <c r="K4309" s="9">
        <v>4823</v>
      </c>
      <c r="L4309" s="9">
        <v>2507.96</v>
      </c>
      <c r="M4309" s="10">
        <v>0.52</v>
      </c>
      <c r="N4309" s="4" t="s">
        <v>83</v>
      </c>
      <c r="O4309" s="4" t="str">
        <f>TEXT(Table1[[#This Row],[Invoice Date]],"yyyy")</f>
        <v>2021</v>
      </c>
      <c r="P4309" s="4" t="str">
        <f>TEXT(Table1[[#This Row],[Invoice Date]],"mmm")</f>
        <v>May</v>
      </c>
      <c r="Q4309" s="27">
        <f>WEEKNUM(Table1[[#This Row],[Invoice Date]]) + IF(YEAR(Table1[[#This Row],[Invoice Date]])=2021, 52, 0)</f>
        <v>72</v>
      </c>
    </row>
    <row r="4310" spans="2:17" ht="14.25" customHeight="1" x14ac:dyDescent="0.3">
      <c r="B4310" s="4" t="s">
        <v>14</v>
      </c>
      <c r="C4310" s="33">
        <v>1185732</v>
      </c>
      <c r="D4310" s="5">
        <v>44327</v>
      </c>
      <c r="E4310" s="4" t="s">
        <v>31</v>
      </c>
      <c r="F4310" s="4" t="s">
        <v>66</v>
      </c>
      <c r="G4310" s="4" t="s">
        <v>67</v>
      </c>
      <c r="H4310" s="6" t="s">
        <v>20</v>
      </c>
      <c r="I4310" s="7">
        <v>56</v>
      </c>
      <c r="J4310" s="8">
        <v>98</v>
      </c>
      <c r="K4310" s="9">
        <v>5488</v>
      </c>
      <c r="L4310" s="9">
        <v>2195.2000000000003</v>
      </c>
      <c r="M4310" s="10">
        <v>0.4</v>
      </c>
      <c r="N4310" s="4" t="s">
        <v>83</v>
      </c>
      <c r="O4310" s="4" t="str">
        <f>TEXT(Table1[[#This Row],[Invoice Date]],"yyyy")</f>
        <v>2021</v>
      </c>
      <c r="P4310" s="4" t="str">
        <f>TEXT(Table1[[#This Row],[Invoice Date]],"mmm")</f>
        <v>May</v>
      </c>
      <c r="Q4310" s="27">
        <f>WEEKNUM(Table1[[#This Row],[Invoice Date]]) + IF(YEAR(Table1[[#This Row],[Invoice Date]])=2021, 52, 0)</f>
        <v>72</v>
      </c>
    </row>
    <row r="4311" spans="2:17" ht="14.25" customHeight="1" x14ac:dyDescent="0.3">
      <c r="B4311" s="4" t="s">
        <v>14</v>
      </c>
      <c r="C4311" s="33">
        <v>1185732</v>
      </c>
      <c r="D4311" s="5">
        <v>44327</v>
      </c>
      <c r="E4311" s="4" t="s">
        <v>31</v>
      </c>
      <c r="F4311" s="4" t="s">
        <v>66</v>
      </c>
      <c r="G4311" s="4" t="s">
        <v>67</v>
      </c>
      <c r="H4311" s="6" t="s">
        <v>19</v>
      </c>
      <c r="I4311" s="7">
        <v>58</v>
      </c>
      <c r="J4311" s="8">
        <v>98</v>
      </c>
      <c r="K4311" s="9">
        <v>5684</v>
      </c>
      <c r="L4311" s="9">
        <v>1875.72</v>
      </c>
      <c r="M4311" s="10">
        <v>0.33</v>
      </c>
      <c r="N4311" s="4" t="s">
        <v>83</v>
      </c>
      <c r="O4311" s="4" t="str">
        <f>TEXT(Table1[[#This Row],[Invoice Date]],"yyyy")</f>
        <v>2021</v>
      </c>
      <c r="P4311" s="4" t="str">
        <f>TEXT(Table1[[#This Row],[Invoice Date]],"mmm")</f>
        <v>May</v>
      </c>
      <c r="Q4311" s="27">
        <f>WEEKNUM(Table1[[#This Row],[Invoice Date]]) + IF(YEAR(Table1[[#This Row],[Invoice Date]])=2021, 52, 0)</f>
        <v>72</v>
      </c>
    </row>
    <row r="4312" spans="2:17" ht="14.25" customHeight="1" x14ac:dyDescent="0.3">
      <c r="B4312" s="4" t="s">
        <v>26</v>
      </c>
      <c r="C4312" s="33">
        <v>1197831</v>
      </c>
      <c r="D4312" s="5">
        <v>44327</v>
      </c>
      <c r="E4312" s="4" t="s">
        <v>27</v>
      </c>
      <c r="F4312" s="4" t="s">
        <v>55</v>
      </c>
      <c r="G4312" s="4" t="s">
        <v>56</v>
      </c>
      <c r="H4312" s="6" t="s">
        <v>20</v>
      </c>
      <c r="I4312" s="7">
        <v>37</v>
      </c>
      <c r="J4312" s="8">
        <v>204</v>
      </c>
      <c r="K4312" s="9">
        <v>7548</v>
      </c>
      <c r="L4312" s="9">
        <v>3547.56</v>
      </c>
      <c r="M4312" s="10">
        <v>0.47</v>
      </c>
      <c r="N4312" s="4" t="s">
        <v>24</v>
      </c>
      <c r="O4312" s="4" t="str">
        <f>TEXT(Table1[[#This Row],[Invoice Date]],"yyyy")</f>
        <v>2021</v>
      </c>
      <c r="P4312" s="4" t="str">
        <f>TEXT(Table1[[#This Row],[Invoice Date]],"mmm")</f>
        <v>May</v>
      </c>
      <c r="Q4312" s="27">
        <f>WEEKNUM(Table1[[#This Row],[Invoice Date]]) + IF(YEAR(Table1[[#This Row],[Invoice Date]])=2021, 52, 0)</f>
        <v>72</v>
      </c>
    </row>
    <row r="4313" spans="2:17" ht="14.25" customHeight="1" x14ac:dyDescent="0.3">
      <c r="B4313" s="4" t="s">
        <v>14</v>
      </c>
      <c r="C4313" s="33">
        <v>1185732</v>
      </c>
      <c r="D4313" s="5">
        <v>44327</v>
      </c>
      <c r="E4313" s="4" t="s">
        <v>31</v>
      </c>
      <c r="F4313" s="4" t="s">
        <v>66</v>
      </c>
      <c r="G4313" s="4" t="s">
        <v>67</v>
      </c>
      <c r="H4313" s="6" t="s">
        <v>17</v>
      </c>
      <c r="I4313" s="7">
        <v>51</v>
      </c>
      <c r="J4313" s="8">
        <v>158</v>
      </c>
      <c r="K4313" s="9">
        <v>8058</v>
      </c>
      <c r="L4313" s="9">
        <v>2981.46</v>
      </c>
      <c r="M4313" s="10">
        <v>0.37</v>
      </c>
      <c r="N4313" s="4" t="s">
        <v>83</v>
      </c>
      <c r="O4313" s="4" t="str">
        <f>TEXT(Table1[[#This Row],[Invoice Date]],"yyyy")</f>
        <v>2021</v>
      </c>
      <c r="P4313" s="4" t="str">
        <f>TEXT(Table1[[#This Row],[Invoice Date]],"mmm")</f>
        <v>May</v>
      </c>
      <c r="Q4313" s="27">
        <f>WEEKNUM(Table1[[#This Row],[Invoice Date]]) + IF(YEAR(Table1[[#This Row],[Invoice Date]])=2021, 52, 0)</f>
        <v>72</v>
      </c>
    </row>
    <row r="4314" spans="2:17" ht="14.25" customHeight="1" x14ac:dyDescent="0.3">
      <c r="B4314" s="4" t="s">
        <v>34</v>
      </c>
      <c r="C4314" s="33">
        <v>1189833</v>
      </c>
      <c r="D4314" s="5">
        <v>44327</v>
      </c>
      <c r="E4314" s="4" t="s">
        <v>31</v>
      </c>
      <c r="F4314" s="4" t="s">
        <v>32</v>
      </c>
      <c r="G4314" s="4" t="s">
        <v>35</v>
      </c>
      <c r="H4314" s="6" t="s">
        <v>22</v>
      </c>
      <c r="I4314" s="7">
        <v>44</v>
      </c>
      <c r="J4314" s="8">
        <v>195</v>
      </c>
      <c r="K4314" s="9">
        <v>8580</v>
      </c>
      <c r="L4314" s="9">
        <v>5319.6000000000013</v>
      </c>
      <c r="M4314" s="10">
        <v>0.62000000000000011</v>
      </c>
      <c r="N4314" s="4" t="s">
        <v>24</v>
      </c>
      <c r="O4314" s="4" t="str">
        <f>TEXT(Table1[[#This Row],[Invoice Date]],"yyyy")</f>
        <v>2021</v>
      </c>
      <c r="P4314" s="4" t="str">
        <f>TEXT(Table1[[#This Row],[Invoice Date]],"mmm")</f>
        <v>May</v>
      </c>
      <c r="Q4314" s="27">
        <f>WEEKNUM(Table1[[#This Row],[Invoice Date]]) + IF(YEAR(Table1[[#This Row],[Invoice Date]])=2021, 52, 0)</f>
        <v>72</v>
      </c>
    </row>
    <row r="4315" spans="2:17" ht="14.25" customHeight="1" x14ac:dyDescent="0.3">
      <c r="B4315" s="4" t="s">
        <v>26</v>
      </c>
      <c r="C4315" s="33">
        <v>1197831</v>
      </c>
      <c r="D4315" s="5">
        <v>44327</v>
      </c>
      <c r="E4315" s="4" t="s">
        <v>27</v>
      </c>
      <c r="F4315" s="4" t="s">
        <v>55</v>
      </c>
      <c r="G4315" s="4" t="s">
        <v>56</v>
      </c>
      <c r="H4315" s="6" t="s">
        <v>20</v>
      </c>
      <c r="I4315" s="7">
        <v>50</v>
      </c>
      <c r="J4315" s="8">
        <v>174</v>
      </c>
      <c r="K4315" s="9">
        <v>8700</v>
      </c>
      <c r="L4315" s="9">
        <v>4871.9999999999991</v>
      </c>
      <c r="M4315" s="10">
        <v>0.55999999999999994</v>
      </c>
      <c r="N4315" s="4" t="s">
        <v>83</v>
      </c>
      <c r="O4315" s="4" t="str">
        <f>TEXT(Table1[[#This Row],[Invoice Date]],"yyyy")</f>
        <v>2021</v>
      </c>
      <c r="P4315" s="4" t="str">
        <f>TEXT(Table1[[#This Row],[Invoice Date]],"mmm")</f>
        <v>May</v>
      </c>
      <c r="Q4315" s="27">
        <f>WEEKNUM(Table1[[#This Row],[Invoice Date]]) + IF(YEAR(Table1[[#This Row],[Invoice Date]])=2021, 52, 0)</f>
        <v>72</v>
      </c>
    </row>
    <row r="4316" spans="2:17" ht="14.25" customHeight="1" x14ac:dyDescent="0.3">
      <c r="B4316" s="4" t="s">
        <v>30</v>
      </c>
      <c r="C4316" s="34">
        <v>1128299</v>
      </c>
      <c r="D4316" s="5">
        <v>44327</v>
      </c>
      <c r="E4316" s="4" t="s">
        <v>36</v>
      </c>
      <c r="F4316" s="4" t="s">
        <v>116</v>
      </c>
      <c r="G4316" s="4" t="s">
        <v>117</v>
      </c>
      <c r="H4316" s="6" t="s">
        <v>17</v>
      </c>
      <c r="I4316" s="7">
        <v>54</v>
      </c>
      <c r="J4316" s="8">
        <v>164</v>
      </c>
      <c r="K4316" s="9">
        <v>8856</v>
      </c>
      <c r="L4316" s="9">
        <v>4428</v>
      </c>
      <c r="M4316" s="10">
        <v>0.5</v>
      </c>
      <c r="N4316" s="4" t="s">
        <v>83</v>
      </c>
      <c r="O4316" s="4" t="str">
        <f>TEXT(Table1[[#This Row],[Invoice Date]],"yyyy")</f>
        <v>2021</v>
      </c>
      <c r="P4316" s="4" t="str">
        <f>TEXT(Table1[[#This Row],[Invoice Date]],"mmm")</f>
        <v>May</v>
      </c>
      <c r="Q4316" s="27">
        <f>WEEKNUM(Table1[[#This Row],[Invoice Date]]) + IF(YEAR(Table1[[#This Row],[Invoice Date]])=2021, 52, 0)</f>
        <v>72</v>
      </c>
    </row>
    <row r="4317" spans="2:17" ht="14.25" customHeight="1" x14ac:dyDescent="0.3">
      <c r="B4317" s="4" t="s">
        <v>34</v>
      </c>
      <c r="C4317" s="33">
        <v>1189833</v>
      </c>
      <c r="D4317" s="5">
        <v>44327</v>
      </c>
      <c r="E4317" s="4" t="s">
        <v>31</v>
      </c>
      <c r="F4317" s="4" t="s">
        <v>32</v>
      </c>
      <c r="G4317" s="4" t="s">
        <v>35</v>
      </c>
      <c r="H4317" s="6" t="s">
        <v>22</v>
      </c>
      <c r="I4317" s="7">
        <v>58</v>
      </c>
      <c r="J4317" s="8">
        <v>163</v>
      </c>
      <c r="K4317" s="9">
        <v>9454</v>
      </c>
      <c r="L4317" s="9">
        <v>6334.18</v>
      </c>
      <c r="M4317" s="10">
        <v>0.67</v>
      </c>
      <c r="N4317" s="4" t="s">
        <v>83</v>
      </c>
      <c r="O4317" s="4" t="str">
        <f>TEXT(Table1[[#This Row],[Invoice Date]],"yyyy")</f>
        <v>2021</v>
      </c>
      <c r="P4317" s="4" t="str">
        <f>TEXT(Table1[[#This Row],[Invoice Date]],"mmm")</f>
        <v>May</v>
      </c>
      <c r="Q4317" s="27">
        <f>WEEKNUM(Table1[[#This Row],[Invoice Date]]) + IF(YEAR(Table1[[#This Row],[Invoice Date]])=2021, 52, 0)</f>
        <v>72</v>
      </c>
    </row>
    <row r="4318" spans="2:17" ht="14.25" customHeight="1" x14ac:dyDescent="0.3">
      <c r="B4318" s="4" t="s">
        <v>14</v>
      </c>
      <c r="C4318" s="33">
        <v>1185732</v>
      </c>
      <c r="D4318" s="5">
        <v>44327</v>
      </c>
      <c r="E4318" s="4" t="s">
        <v>31</v>
      </c>
      <c r="F4318" s="4" t="s">
        <v>66</v>
      </c>
      <c r="G4318" s="4" t="s">
        <v>67</v>
      </c>
      <c r="H4318" s="6" t="s">
        <v>23</v>
      </c>
      <c r="I4318" s="7">
        <v>69</v>
      </c>
      <c r="J4318" s="8">
        <v>143</v>
      </c>
      <c r="K4318" s="9">
        <v>9867</v>
      </c>
      <c r="L4318" s="9">
        <v>5426.85</v>
      </c>
      <c r="M4318" s="10">
        <v>0.55000000000000004</v>
      </c>
      <c r="N4318" s="4" t="s">
        <v>83</v>
      </c>
      <c r="O4318" s="4" t="str">
        <f>TEXT(Table1[[#This Row],[Invoice Date]],"yyyy")</f>
        <v>2021</v>
      </c>
      <c r="P4318" s="4" t="str">
        <f>TEXT(Table1[[#This Row],[Invoice Date]],"mmm")</f>
        <v>May</v>
      </c>
      <c r="Q4318" s="27">
        <f>WEEKNUM(Table1[[#This Row],[Invoice Date]]) + IF(YEAR(Table1[[#This Row],[Invoice Date]])=2021, 52, 0)</f>
        <v>72</v>
      </c>
    </row>
    <row r="4319" spans="2:17" ht="14.25" customHeight="1" x14ac:dyDescent="0.3">
      <c r="B4319" s="4" t="s">
        <v>30</v>
      </c>
      <c r="C4319" s="34">
        <v>1128299</v>
      </c>
      <c r="D4319" s="5">
        <v>44327</v>
      </c>
      <c r="E4319" s="4" t="s">
        <v>36</v>
      </c>
      <c r="F4319" s="4" t="s">
        <v>116</v>
      </c>
      <c r="G4319" s="4" t="s">
        <v>117</v>
      </c>
      <c r="H4319" s="6" t="s">
        <v>21</v>
      </c>
      <c r="I4319" s="7">
        <v>35</v>
      </c>
      <c r="J4319" s="8">
        <v>175</v>
      </c>
      <c r="K4319" s="9">
        <v>61250</v>
      </c>
      <c r="L4319" s="9">
        <v>21437.5</v>
      </c>
      <c r="M4319" s="10">
        <v>0.35</v>
      </c>
      <c r="N4319" s="4" t="s">
        <v>18</v>
      </c>
      <c r="O4319" s="4" t="str">
        <f>TEXT(Table1[[#This Row],[Invoice Date]],"yyyy")</f>
        <v>2021</v>
      </c>
      <c r="P4319" s="4" t="str">
        <f>TEXT(Table1[[#This Row],[Invoice Date]],"mmm")</f>
        <v>May</v>
      </c>
      <c r="Q4319" s="27">
        <f>WEEKNUM(Table1[[#This Row],[Invoice Date]]) + IF(YEAR(Table1[[#This Row],[Invoice Date]])=2021, 52, 0)</f>
        <v>72</v>
      </c>
    </row>
    <row r="4320" spans="2:17" ht="14.25" customHeight="1" x14ac:dyDescent="0.3">
      <c r="B4320" s="4" t="s">
        <v>30</v>
      </c>
      <c r="C4320" s="34">
        <v>1128299</v>
      </c>
      <c r="D4320" s="5">
        <v>44327</v>
      </c>
      <c r="E4320" s="4" t="s">
        <v>36</v>
      </c>
      <c r="F4320" s="4" t="s">
        <v>116</v>
      </c>
      <c r="G4320" s="4" t="s">
        <v>117</v>
      </c>
      <c r="H4320" s="6" t="s">
        <v>20</v>
      </c>
      <c r="I4320" s="7">
        <v>35</v>
      </c>
      <c r="J4320" s="8">
        <v>225</v>
      </c>
      <c r="K4320" s="9">
        <v>78750</v>
      </c>
      <c r="L4320" s="9">
        <v>27562.5</v>
      </c>
      <c r="M4320" s="10">
        <v>0.35</v>
      </c>
      <c r="N4320" s="4" t="s">
        <v>18</v>
      </c>
      <c r="O4320" s="4" t="str">
        <f>TEXT(Table1[[#This Row],[Invoice Date]],"yyyy")</f>
        <v>2021</v>
      </c>
      <c r="P4320" s="4" t="str">
        <f>TEXT(Table1[[#This Row],[Invoice Date]],"mmm")</f>
        <v>May</v>
      </c>
      <c r="Q4320" s="27">
        <f>WEEKNUM(Table1[[#This Row],[Invoice Date]]) + IF(YEAR(Table1[[#This Row],[Invoice Date]])=2021, 52, 0)</f>
        <v>72</v>
      </c>
    </row>
    <row r="4321" spans="2:17" ht="14.25" customHeight="1" x14ac:dyDescent="0.3">
      <c r="B4321" s="4" t="s">
        <v>30</v>
      </c>
      <c r="C4321" s="34">
        <v>1128299</v>
      </c>
      <c r="D4321" s="5">
        <v>44327</v>
      </c>
      <c r="E4321" s="4" t="s">
        <v>36</v>
      </c>
      <c r="F4321" s="4" t="s">
        <v>116</v>
      </c>
      <c r="G4321" s="4" t="s">
        <v>117</v>
      </c>
      <c r="H4321" s="6" t="s">
        <v>22</v>
      </c>
      <c r="I4321" s="7">
        <v>44.999999999999993</v>
      </c>
      <c r="J4321" s="8">
        <v>200</v>
      </c>
      <c r="K4321" s="9">
        <v>89999.999999999985</v>
      </c>
      <c r="L4321" s="9">
        <v>26999.999999999996</v>
      </c>
      <c r="M4321" s="10">
        <v>0.3</v>
      </c>
      <c r="N4321" s="4" t="s">
        <v>18</v>
      </c>
      <c r="O4321" s="4" t="str">
        <f>TEXT(Table1[[#This Row],[Invoice Date]],"yyyy")</f>
        <v>2021</v>
      </c>
      <c r="P4321" s="4" t="str">
        <f>TEXT(Table1[[#This Row],[Invoice Date]],"mmm")</f>
        <v>May</v>
      </c>
      <c r="Q4321" s="27">
        <f>WEEKNUM(Table1[[#This Row],[Invoice Date]]) + IF(YEAR(Table1[[#This Row],[Invoice Date]])=2021, 52, 0)</f>
        <v>72</v>
      </c>
    </row>
    <row r="4322" spans="2:17" ht="14.25" customHeight="1" x14ac:dyDescent="0.3">
      <c r="B4322" s="4" t="s">
        <v>30</v>
      </c>
      <c r="C4322" s="34">
        <v>1128299</v>
      </c>
      <c r="D4322" s="5">
        <v>44327</v>
      </c>
      <c r="E4322" s="4" t="s">
        <v>36</v>
      </c>
      <c r="F4322" s="4" t="s">
        <v>116</v>
      </c>
      <c r="G4322" s="4" t="s">
        <v>117</v>
      </c>
      <c r="H4322" s="6" t="s">
        <v>19</v>
      </c>
      <c r="I4322" s="7">
        <v>40</v>
      </c>
      <c r="J4322" s="8">
        <v>250</v>
      </c>
      <c r="K4322" s="9">
        <v>100000</v>
      </c>
      <c r="L4322" s="9">
        <v>40000</v>
      </c>
      <c r="M4322" s="10">
        <v>0.4</v>
      </c>
      <c r="N4322" s="4" t="s">
        <v>18</v>
      </c>
      <c r="O4322" s="4" t="str">
        <f>TEXT(Table1[[#This Row],[Invoice Date]],"yyyy")</f>
        <v>2021</v>
      </c>
      <c r="P4322" s="4" t="str">
        <f>TEXT(Table1[[#This Row],[Invoice Date]],"mmm")</f>
        <v>May</v>
      </c>
      <c r="Q4322" s="27">
        <f>WEEKNUM(Table1[[#This Row],[Invoice Date]]) + IF(YEAR(Table1[[#This Row],[Invoice Date]])=2021, 52, 0)</f>
        <v>72</v>
      </c>
    </row>
    <row r="4323" spans="2:17" ht="14.25" customHeight="1" x14ac:dyDescent="0.3">
      <c r="B4323" s="4" t="s">
        <v>14</v>
      </c>
      <c r="C4323" s="33">
        <v>1185732</v>
      </c>
      <c r="D4323" s="5">
        <v>44327</v>
      </c>
      <c r="E4323" s="4" t="s">
        <v>31</v>
      </c>
      <c r="F4323" s="4" t="s">
        <v>66</v>
      </c>
      <c r="G4323" s="4" t="s">
        <v>67</v>
      </c>
      <c r="H4323" s="6" t="s">
        <v>22</v>
      </c>
      <c r="I4323" s="7">
        <v>60</v>
      </c>
      <c r="J4323" s="8">
        <v>175</v>
      </c>
      <c r="K4323" s="9">
        <v>105000</v>
      </c>
      <c r="L4323" s="9">
        <v>15750</v>
      </c>
      <c r="M4323" s="10">
        <v>0.15</v>
      </c>
      <c r="N4323" s="4" t="s">
        <v>24</v>
      </c>
      <c r="O4323" s="4" t="str">
        <f>TEXT(Table1[[#This Row],[Invoice Date]],"yyyy")</f>
        <v>2021</v>
      </c>
      <c r="P4323" s="4" t="str">
        <f>TEXT(Table1[[#This Row],[Invoice Date]],"mmm")</f>
        <v>May</v>
      </c>
      <c r="Q4323" s="27">
        <f>WEEKNUM(Table1[[#This Row],[Invoice Date]]) + IF(YEAR(Table1[[#This Row],[Invoice Date]])=2021, 52, 0)</f>
        <v>72</v>
      </c>
    </row>
    <row r="4324" spans="2:17" ht="14.25" customHeight="1" x14ac:dyDescent="0.3">
      <c r="B4324" s="4" t="s">
        <v>14</v>
      </c>
      <c r="C4324" s="33">
        <v>1185732</v>
      </c>
      <c r="D4324" s="5">
        <v>44327</v>
      </c>
      <c r="E4324" s="4" t="s">
        <v>31</v>
      </c>
      <c r="F4324" s="4" t="s">
        <v>66</v>
      </c>
      <c r="G4324" s="4" t="s">
        <v>67</v>
      </c>
      <c r="H4324" s="6" t="s">
        <v>21</v>
      </c>
      <c r="I4324" s="7">
        <v>54.999999999999993</v>
      </c>
      <c r="J4324" s="8">
        <v>275</v>
      </c>
      <c r="K4324" s="9">
        <v>151249.99999999997</v>
      </c>
      <c r="L4324" s="9">
        <v>37812.499999999993</v>
      </c>
      <c r="M4324" s="10">
        <v>0.25</v>
      </c>
      <c r="N4324" s="4" t="s">
        <v>24</v>
      </c>
      <c r="O4324" s="4" t="str">
        <f>TEXT(Table1[[#This Row],[Invoice Date]],"yyyy")</f>
        <v>2021</v>
      </c>
      <c r="P4324" s="4" t="str">
        <f>TEXT(Table1[[#This Row],[Invoice Date]],"mmm")</f>
        <v>May</v>
      </c>
      <c r="Q4324" s="27">
        <f>WEEKNUM(Table1[[#This Row],[Invoice Date]]) + IF(YEAR(Table1[[#This Row],[Invoice Date]])=2021, 52, 0)</f>
        <v>72</v>
      </c>
    </row>
    <row r="4325" spans="2:17" ht="14.25" customHeight="1" x14ac:dyDescent="0.3">
      <c r="B4325" s="4" t="s">
        <v>30</v>
      </c>
      <c r="C4325" s="34">
        <v>1128299</v>
      </c>
      <c r="D4325" s="5">
        <v>44327</v>
      </c>
      <c r="E4325" s="4" t="s">
        <v>36</v>
      </c>
      <c r="F4325" s="4" t="s">
        <v>116</v>
      </c>
      <c r="G4325" s="4" t="s">
        <v>117</v>
      </c>
      <c r="H4325" s="6" t="s">
        <v>23</v>
      </c>
      <c r="I4325" s="7">
        <v>54.999999999999993</v>
      </c>
      <c r="J4325" s="8">
        <v>325</v>
      </c>
      <c r="K4325" s="9">
        <v>178749.99999999997</v>
      </c>
      <c r="L4325" s="9">
        <v>71499.999999999985</v>
      </c>
      <c r="M4325" s="10">
        <v>0.4</v>
      </c>
      <c r="N4325" s="4" t="s">
        <v>18</v>
      </c>
      <c r="O4325" s="4" t="str">
        <f>TEXT(Table1[[#This Row],[Invoice Date]],"yyyy")</f>
        <v>2021</v>
      </c>
      <c r="P4325" s="4" t="str">
        <f>TEXT(Table1[[#This Row],[Invoice Date]],"mmm")</f>
        <v>May</v>
      </c>
      <c r="Q4325" s="27">
        <f>WEEKNUM(Table1[[#This Row],[Invoice Date]]) + IF(YEAR(Table1[[#This Row],[Invoice Date]])=2021, 52, 0)</f>
        <v>72</v>
      </c>
    </row>
    <row r="4326" spans="2:17" ht="14.25" customHeight="1" x14ac:dyDescent="0.3">
      <c r="B4326" s="4" t="s">
        <v>14</v>
      </c>
      <c r="C4326" s="33">
        <v>1185732</v>
      </c>
      <c r="D4326" s="5">
        <v>44327</v>
      </c>
      <c r="E4326" s="4" t="s">
        <v>31</v>
      </c>
      <c r="F4326" s="4" t="s">
        <v>66</v>
      </c>
      <c r="G4326" s="4" t="s">
        <v>67</v>
      </c>
      <c r="H4326" s="6" t="s">
        <v>19</v>
      </c>
      <c r="I4326" s="7">
        <v>60</v>
      </c>
      <c r="J4326" s="8">
        <v>375</v>
      </c>
      <c r="K4326" s="9">
        <v>225000</v>
      </c>
      <c r="L4326" s="9">
        <v>45000</v>
      </c>
      <c r="M4326" s="10">
        <v>0.2</v>
      </c>
      <c r="N4326" s="4" t="s">
        <v>24</v>
      </c>
      <c r="O4326" s="4" t="str">
        <f>TEXT(Table1[[#This Row],[Invoice Date]],"yyyy")</f>
        <v>2021</v>
      </c>
      <c r="P4326" s="4" t="str">
        <f>TEXT(Table1[[#This Row],[Invoice Date]],"mmm")</f>
        <v>May</v>
      </c>
      <c r="Q4326" s="27">
        <f>WEEKNUM(Table1[[#This Row],[Invoice Date]]) + IF(YEAR(Table1[[#This Row],[Invoice Date]])=2021, 52, 0)</f>
        <v>72</v>
      </c>
    </row>
    <row r="4327" spans="2:17" ht="14.25" customHeight="1" x14ac:dyDescent="0.3">
      <c r="B4327" s="4" t="s">
        <v>14</v>
      </c>
      <c r="C4327" s="33">
        <v>1185732</v>
      </c>
      <c r="D4327" s="5">
        <v>44327</v>
      </c>
      <c r="E4327" s="4" t="s">
        <v>31</v>
      </c>
      <c r="F4327" s="4" t="s">
        <v>66</v>
      </c>
      <c r="G4327" s="4" t="s">
        <v>67</v>
      </c>
      <c r="H4327" s="6" t="s">
        <v>20</v>
      </c>
      <c r="I4327" s="7">
        <v>60</v>
      </c>
      <c r="J4327" s="8">
        <v>375</v>
      </c>
      <c r="K4327" s="9">
        <v>225000</v>
      </c>
      <c r="L4327" s="9">
        <v>56250</v>
      </c>
      <c r="M4327" s="10">
        <v>0.25</v>
      </c>
      <c r="N4327" s="4" t="s">
        <v>24</v>
      </c>
      <c r="O4327" s="4" t="str">
        <f>TEXT(Table1[[#This Row],[Invoice Date]],"yyyy")</f>
        <v>2021</v>
      </c>
      <c r="P4327" s="4" t="str">
        <f>TEXT(Table1[[#This Row],[Invoice Date]],"mmm")</f>
        <v>May</v>
      </c>
      <c r="Q4327" s="27">
        <f>WEEKNUM(Table1[[#This Row],[Invoice Date]]) + IF(YEAR(Table1[[#This Row],[Invoice Date]])=2021, 52, 0)</f>
        <v>72</v>
      </c>
    </row>
    <row r="4328" spans="2:17" ht="14.25" customHeight="1" x14ac:dyDescent="0.3">
      <c r="B4328" s="4" t="s">
        <v>14</v>
      </c>
      <c r="C4328" s="33">
        <v>1185732</v>
      </c>
      <c r="D4328" s="5">
        <v>44327</v>
      </c>
      <c r="E4328" s="4" t="s">
        <v>31</v>
      </c>
      <c r="F4328" s="4" t="s">
        <v>66</v>
      </c>
      <c r="G4328" s="4" t="s">
        <v>67</v>
      </c>
      <c r="H4328" s="6" t="s">
        <v>17</v>
      </c>
      <c r="I4328" s="7">
        <v>54.999999999999993</v>
      </c>
      <c r="J4328" s="8">
        <v>525</v>
      </c>
      <c r="K4328" s="9">
        <v>288749.99999999994</v>
      </c>
      <c r="L4328" s="9">
        <v>72187.499999999985</v>
      </c>
      <c r="M4328" s="10">
        <v>0.25</v>
      </c>
      <c r="N4328" s="4" t="s">
        <v>24</v>
      </c>
      <c r="O4328" s="4" t="str">
        <f>TEXT(Table1[[#This Row],[Invoice Date]],"yyyy")</f>
        <v>2021</v>
      </c>
      <c r="P4328" s="4" t="str">
        <f>TEXT(Table1[[#This Row],[Invoice Date]],"mmm")</f>
        <v>May</v>
      </c>
      <c r="Q4328" s="27">
        <f>WEEKNUM(Table1[[#This Row],[Invoice Date]]) + IF(YEAR(Table1[[#This Row],[Invoice Date]])=2021, 52, 0)</f>
        <v>72</v>
      </c>
    </row>
    <row r="4329" spans="2:17" ht="14.25" customHeight="1" x14ac:dyDescent="0.3">
      <c r="B4329" s="4" t="s">
        <v>30</v>
      </c>
      <c r="C4329" s="34">
        <v>1128299</v>
      </c>
      <c r="D4329" s="5">
        <v>44327</v>
      </c>
      <c r="E4329" s="4" t="s">
        <v>36</v>
      </c>
      <c r="F4329" s="4" t="s">
        <v>116</v>
      </c>
      <c r="G4329" s="4" t="s">
        <v>117</v>
      </c>
      <c r="H4329" s="6" t="s">
        <v>17</v>
      </c>
      <c r="I4329" s="7">
        <v>60</v>
      </c>
      <c r="J4329" s="8">
        <v>545</v>
      </c>
      <c r="K4329" s="9">
        <v>327000</v>
      </c>
      <c r="L4329" s="9">
        <v>130800</v>
      </c>
      <c r="M4329" s="10">
        <v>0.4</v>
      </c>
      <c r="N4329" s="4" t="s">
        <v>18</v>
      </c>
      <c r="O4329" s="4" t="str">
        <f>TEXT(Table1[[#This Row],[Invoice Date]],"yyyy")</f>
        <v>2021</v>
      </c>
      <c r="P4329" s="4" t="str">
        <f>TEXT(Table1[[#This Row],[Invoice Date]],"mmm")</f>
        <v>May</v>
      </c>
      <c r="Q4329" s="27">
        <f>WEEKNUM(Table1[[#This Row],[Invoice Date]]) + IF(YEAR(Table1[[#This Row],[Invoice Date]])=2021, 52, 0)</f>
        <v>72</v>
      </c>
    </row>
    <row r="4330" spans="2:17" ht="14.25" customHeight="1" x14ac:dyDescent="0.3">
      <c r="B4330" s="4" t="s">
        <v>26</v>
      </c>
      <c r="C4330" s="33">
        <v>1197831</v>
      </c>
      <c r="D4330" s="5">
        <v>44327</v>
      </c>
      <c r="E4330" s="4" t="s">
        <v>27</v>
      </c>
      <c r="F4330" s="4" t="s">
        <v>55</v>
      </c>
      <c r="G4330" s="4" t="s">
        <v>56</v>
      </c>
      <c r="H4330" s="6" t="s">
        <v>20</v>
      </c>
      <c r="I4330" s="7">
        <v>55.000000000000007</v>
      </c>
      <c r="J4330" s="8">
        <v>600</v>
      </c>
      <c r="K4330" s="9">
        <v>330000.00000000006</v>
      </c>
      <c r="L4330" s="9">
        <v>148500</v>
      </c>
      <c r="M4330" s="10">
        <v>0.44999999999999996</v>
      </c>
      <c r="N4330" s="4" t="s">
        <v>24</v>
      </c>
      <c r="O4330" s="4" t="str">
        <f>TEXT(Table1[[#This Row],[Invoice Date]],"yyyy")</f>
        <v>2021</v>
      </c>
      <c r="P4330" s="4" t="str">
        <f>TEXT(Table1[[#This Row],[Invoice Date]],"mmm")</f>
        <v>May</v>
      </c>
      <c r="Q4330" s="27">
        <f>WEEKNUM(Table1[[#This Row],[Invoice Date]]) + IF(YEAR(Table1[[#This Row],[Invoice Date]])=2021, 52, 0)</f>
        <v>72</v>
      </c>
    </row>
    <row r="4331" spans="2:17" ht="14.25" customHeight="1" x14ac:dyDescent="0.3">
      <c r="B4331" s="4" t="s">
        <v>14</v>
      </c>
      <c r="C4331" s="33">
        <v>1185732</v>
      </c>
      <c r="D4331" s="5">
        <v>44327</v>
      </c>
      <c r="E4331" s="4" t="s">
        <v>31</v>
      </c>
      <c r="F4331" s="4" t="s">
        <v>66</v>
      </c>
      <c r="G4331" s="4" t="s">
        <v>67</v>
      </c>
      <c r="H4331" s="6" t="s">
        <v>23</v>
      </c>
      <c r="I4331" s="7">
        <v>75</v>
      </c>
      <c r="J4331" s="8">
        <v>475</v>
      </c>
      <c r="K4331" s="9">
        <v>356250</v>
      </c>
      <c r="L4331" s="9">
        <v>142500</v>
      </c>
      <c r="M4331" s="10">
        <v>0.4</v>
      </c>
      <c r="N4331" s="4" t="s">
        <v>24</v>
      </c>
      <c r="O4331" s="4" t="str">
        <f>TEXT(Table1[[#This Row],[Invoice Date]],"yyyy")</f>
        <v>2021</v>
      </c>
      <c r="P4331" s="4" t="str">
        <f>TEXT(Table1[[#This Row],[Invoice Date]],"mmm")</f>
        <v>May</v>
      </c>
      <c r="Q4331" s="27">
        <f>WEEKNUM(Table1[[#This Row],[Invoice Date]]) + IF(YEAR(Table1[[#This Row],[Invoice Date]])=2021, 52, 0)</f>
        <v>72</v>
      </c>
    </row>
    <row r="4332" spans="2:17" ht="14.25" customHeight="1" x14ac:dyDescent="0.3">
      <c r="B4332" s="4" t="s">
        <v>34</v>
      </c>
      <c r="C4332" s="33">
        <v>1189833</v>
      </c>
      <c r="D4332" s="5">
        <v>44327</v>
      </c>
      <c r="E4332" s="4" t="s">
        <v>31</v>
      </c>
      <c r="F4332" s="4" t="s">
        <v>32</v>
      </c>
      <c r="G4332" s="4" t="s">
        <v>35</v>
      </c>
      <c r="H4332" s="6" t="s">
        <v>22</v>
      </c>
      <c r="I4332" s="7">
        <v>60</v>
      </c>
      <c r="J4332" s="8">
        <v>650</v>
      </c>
      <c r="K4332" s="9">
        <v>390000</v>
      </c>
      <c r="L4332" s="9">
        <v>214500.00000000003</v>
      </c>
      <c r="M4332" s="10">
        <v>0.55000000000000004</v>
      </c>
      <c r="N4332" s="4" t="s">
        <v>24</v>
      </c>
      <c r="O4332" s="4" t="str">
        <f>TEXT(Table1[[#This Row],[Invoice Date]],"yyyy")</f>
        <v>2021</v>
      </c>
      <c r="P4332" s="4" t="str">
        <f>TEXT(Table1[[#This Row],[Invoice Date]],"mmm")</f>
        <v>May</v>
      </c>
      <c r="Q4332" s="27">
        <f>WEEKNUM(Table1[[#This Row],[Invoice Date]]) + IF(YEAR(Table1[[#This Row],[Invoice Date]])=2021, 52, 0)</f>
        <v>72</v>
      </c>
    </row>
    <row r="4333" spans="2:17" ht="14.25" customHeight="1" x14ac:dyDescent="0.3">
      <c r="B4333" s="4" t="s">
        <v>30</v>
      </c>
      <c r="C4333" s="34">
        <v>1128299</v>
      </c>
      <c r="D4333" s="5">
        <v>44328</v>
      </c>
      <c r="E4333" s="4" t="s">
        <v>31</v>
      </c>
      <c r="F4333" s="4" t="s">
        <v>78</v>
      </c>
      <c r="G4333" s="4" t="s">
        <v>79</v>
      </c>
      <c r="H4333" s="6" t="s">
        <v>21</v>
      </c>
      <c r="I4333" s="7">
        <v>23</v>
      </c>
      <c r="J4333" s="8">
        <v>72</v>
      </c>
      <c r="K4333" s="9">
        <v>1656</v>
      </c>
      <c r="L4333" s="9">
        <v>910.80000000000007</v>
      </c>
      <c r="M4333" s="10">
        <v>0.55000000000000004</v>
      </c>
      <c r="N4333" s="4" t="s">
        <v>83</v>
      </c>
      <c r="O4333" s="4" t="str">
        <f>TEXT(Table1[[#This Row],[Invoice Date]],"yyyy")</f>
        <v>2021</v>
      </c>
      <c r="P4333" s="4" t="str">
        <f>TEXT(Table1[[#This Row],[Invoice Date]],"mmm")</f>
        <v>May</v>
      </c>
      <c r="Q4333" s="27">
        <f>WEEKNUM(Table1[[#This Row],[Invoice Date]]) + IF(YEAR(Table1[[#This Row],[Invoice Date]])=2021, 52, 0)</f>
        <v>72</v>
      </c>
    </row>
    <row r="4334" spans="2:17" ht="14.25" customHeight="1" x14ac:dyDescent="0.3">
      <c r="B4334" s="4" t="s">
        <v>30</v>
      </c>
      <c r="C4334" s="34">
        <v>1128299</v>
      </c>
      <c r="D4334" s="5">
        <v>44328</v>
      </c>
      <c r="E4334" s="4" t="s">
        <v>31</v>
      </c>
      <c r="F4334" s="4" t="s">
        <v>78</v>
      </c>
      <c r="G4334" s="4" t="s">
        <v>79</v>
      </c>
      <c r="H4334" s="6" t="s">
        <v>21</v>
      </c>
      <c r="I4334" s="7">
        <v>19</v>
      </c>
      <c r="J4334" s="8">
        <v>94</v>
      </c>
      <c r="K4334" s="9">
        <v>1786</v>
      </c>
      <c r="L4334" s="9">
        <v>767.98000000000013</v>
      </c>
      <c r="M4334" s="10">
        <v>0.43000000000000005</v>
      </c>
      <c r="N4334" s="4" t="s">
        <v>24</v>
      </c>
      <c r="O4334" s="4" t="str">
        <f>TEXT(Table1[[#This Row],[Invoice Date]],"yyyy")</f>
        <v>2021</v>
      </c>
      <c r="P4334" s="4" t="str">
        <f>TEXT(Table1[[#This Row],[Invoice Date]],"mmm")</f>
        <v>May</v>
      </c>
      <c r="Q4334" s="27">
        <f>WEEKNUM(Table1[[#This Row],[Invoice Date]]) + IF(YEAR(Table1[[#This Row],[Invoice Date]])=2021, 52, 0)</f>
        <v>72</v>
      </c>
    </row>
    <row r="4335" spans="2:17" ht="14.25" customHeight="1" x14ac:dyDescent="0.3">
      <c r="B4335" s="4" t="s">
        <v>34</v>
      </c>
      <c r="C4335" s="33">
        <v>1189833</v>
      </c>
      <c r="D4335" s="5">
        <v>44328</v>
      </c>
      <c r="E4335" s="4" t="s">
        <v>36</v>
      </c>
      <c r="F4335" s="4" t="s">
        <v>106</v>
      </c>
      <c r="G4335" s="4" t="s">
        <v>107</v>
      </c>
      <c r="H4335" s="6" t="s">
        <v>21</v>
      </c>
      <c r="I4335" s="7">
        <v>32</v>
      </c>
      <c r="J4335" s="8">
        <v>58</v>
      </c>
      <c r="K4335" s="9">
        <v>1856</v>
      </c>
      <c r="L4335" s="9">
        <v>928</v>
      </c>
      <c r="M4335" s="10">
        <v>0.5</v>
      </c>
      <c r="N4335" s="4" t="s">
        <v>83</v>
      </c>
      <c r="O4335" s="4" t="str">
        <f>TEXT(Table1[[#This Row],[Invoice Date]],"yyyy")</f>
        <v>2021</v>
      </c>
      <c r="P4335" s="4" t="str">
        <f>TEXT(Table1[[#This Row],[Invoice Date]],"mmm")</f>
        <v>May</v>
      </c>
      <c r="Q4335" s="27">
        <f>WEEKNUM(Table1[[#This Row],[Invoice Date]]) + IF(YEAR(Table1[[#This Row],[Invoice Date]])=2021, 52, 0)</f>
        <v>72</v>
      </c>
    </row>
    <row r="4336" spans="2:17" ht="14.25" customHeight="1" x14ac:dyDescent="0.3">
      <c r="B4336" s="4" t="s">
        <v>30</v>
      </c>
      <c r="C4336" s="34">
        <v>1128299</v>
      </c>
      <c r="D4336" s="5">
        <v>44328</v>
      </c>
      <c r="E4336" s="4" t="s">
        <v>31</v>
      </c>
      <c r="F4336" s="4" t="s">
        <v>78</v>
      </c>
      <c r="G4336" s="4" t="s">
        <v>79</v>
      </c>
      <c r="H4336" s="6" t="s">
        <v>20</v>
      </c>
      <c r="I4336" s="7">
        <v>19</v>
      </c>
      <c r="J4336" s="8">
        <v>109</v>
      </c>
      <c r="K4336" s="9">
        <v>2071</v>
      </c>
      <c r="L4336" s="9">
        <v>786.98</v>
      </c>
      <c r="M4336" s="10">
        <v>0.38</v>
      </c>
      <c r="N4336" s="4" t="s">
        <v>24</v>
      </c>
      <c r="O4336" s="4" t="str">
        <f>TEXT(Table1[[#This Row],[Invoice Date]],"yyyy")</f>
        <v>2021</v>
      </c>
      <c r="P4336" s="4" t="str">
        <f>TEXT(Table1[[#This Row],[Invoice Date]],"mmm")</f>
        <v>May</v>
      </c>
      <c r="Q4336" s="27">
        <f>WEEKNUM(Table1[[#This Row],[Invoice Date]]) + IF(YEAR(Table1[[#This Row],[Invoice Date]])=2021, 52, 0)</f>
        <v>72</v>
      </c>
    </row>
    <row r="4337" spans="2:17" ht="14.25" customHeight="1" x14ac:dyDescent="0.3">
      <c r="B4337" s="4" t="s">
        <v>34</v>
      </c>
      <c r="C4337" s="33">
        <v>1189833</v>
      </c>
      <c r="D4337" s="5">
        <v>44328</v>
      </c>
      <c r="E4337" s="4" t="s">
        <v>36</v>
      </c>
      <c r="F4337" s="4" t="s">
        <v>106</v>
      </c>
      <c r="G4337" s="4" t="s">
        <v>107</v>
      </c>
      <c r="H4337" s="6" t="s">
        <v>20</v>
      </c>
      <c r="I4337" s="7">
        <v>32</v>
      </c>
      <c r="J4337" s="8">
        <v>65</v>
      </c>
      <c r="K4337" s="9">
        <v>2080</v>
      </c>
      <c r="L4337" s="9">
        <v>1019.1999999999999</v>
      </c>
      <c r="M4337" s="10">
        <v>0.49</v>
      </c>
      <c r="N4337" s="4" t="s">
        <v>83</v>
      </c>
      <c r="O4337" s="4" t="str">
        <f>TEXT(Table1[[#This Row],[Invoice Date]],"yyyy")</f>
        <v>2021</v>
      </c>
      <c r="P4337" s="4" t="str">
        <f>TEXT(Table1[[#This Row],[Invoice Date]],"mmm")</f>
        <v>May</v>
      </c>
      <c r="Q4337" s="27">
        <f>WEEKNUM(Table1[[#This Row],[Invoice Date]]) + IF(YEAR(Table1[[#This Row],[Invoice Date]])=2021, 52, 0)</f>
        <v>72</v>
      </c>
    </row>
    <row r="4338" spans="2:17" ht="14.25" customHeight="1" x14ac:dyDescent="0.3">
      <c r="B4338" s="4" t="s">
        <v>34</v>
      </c>
      <c r="C4338" s="33">
        <v>1189833</v>
      </c>
      <c r="D4338" s="5">
        <v>44328</v>
      </c>
      <c r="E4338" s="4" t="s">
        <v>36</v>
      </c>
      <c r="F4338" s="4" t="s">
        <v>106</v>
      </c>
      <c r="G4338" s="4" t="s">
        <v>107</v>
      </c>
      <c r="H4338" s="6" t="s">
        <v>22</v>
      </c>
      <c r="I4338" s="7">
        <v>43</v>
      </c>
      <c r="J4338" s="8">
        <v>56</v>
      </c>
      <c r="K4338" s="9">
        <v>2408</v>
      </c>
      <c r="L4338" s="9">
        <v>1204</v>
      </c>
      <c r="M4338" s="10">
        <v>0.5</v>
      </c>
      <c r="N4338" s="4" t="s">
        <v>83</v>
      </c>
      <c r="O4338" s="4" t="str">
        <f>TEXT(Table1[[#This Row],[Invoice Date]],"yyyy")</f>
        <v>2021</v>
      </c>
      <c r="P4338" s="4" t="str">
        <f>TEXT(Table1[[#This Row],[Invoice Date]],"mmm")</f>
        <v>May</v>
      </c>
      <c r="Q4338" s="27">
        <f>WEEKNUM(Table1[[#This Row],[Invoice Date]]) + IF(YEAR(Table1[[#This Row],[Invoice Date]])=2021, 52, 0)</f>
        <v>72</v>
      </c>
    </row>
    <row r="4339" spans="2:17" ht="14.25" customHeight="1" x14ac:dyDescent="0.3">
      <c r="B4339" s="4" t="s">
        <v>30</v>
      </c>
      <c r="C4339" s="34">
        <v>1128299</v>
      </c>
      <c r="D4339" s="5">
        <v>44328</v>
      </c>
      <c r="E4339" s="4" t="s">
        <v>31</v>
      </c>
      <c r="F4339" s="4" t="s">
        <v>78</v>
      </c>
      <c r="G4339" s="4" t="s">
        <v>79</v>
      </c>
      <c r="H4339" s="6" t="s">
        <v>20</v>
      </c>
      <c r="I4339" s="7">
        <v>25</v>
      </c>
      <c r="J4339" s="8">
        <v>98</v>
      </c>
      <c r="K4339" s="9">
        <v>2450</v>
      </c>
      <c r="L4339" s="9">
        <v>1225</v>
      </c>
      <c r="M4339" s="10">
        <v>0.5</v>
      </c>
      <c r="N4339" s="4" t="s">
        <v>83</v>
      </c>
      <c r="O4339" s="4" t="str">
        <f>TEXT(Table1[[#This Row],[Invoice Date]],"yyyy")</f>
        <v>2021</v>
      </c>
      <c r="P4339" s="4" t="str">
        <f>TEXT(Table1[[#This Row],[Invoice Date]],"mmm")</f>
        <v>May</v>
      </c>
      <c r="Q4339" s="27">
        <f>WEEKNUM(Table1[[#This Row],[Invoice Date]]) + IF(YEAR(Table1[[#This Row],[Invoice Date]])=2021, 52, 0)</f>
        <v>72</v>
      </c>
    </row>
    <row r="4340" spans="2:17" ht="14.25" customHeight="1" x14ac:dyDescent="0.3">
      <c r="B4340" s="4" t="s">
        <v>30</v>
      </c>
      <c r="C4340" s="34">
        <v>1128299</v>
      </c>
      <c r="D4340" s="5">
        <v>44328</v>
      </c>
      <c r="E4340" s="4" t="s">
        <v>31</v>
      </c>
      <c r="F4340" s="4" t="s">
        <v>78</v>
      </c>
      <c r="G4340" s="4" t="s">
        <v>79</v>
      </c>
      <c r="H4340" s="6" t="s">
        <v>22</v>
      </c>
      <c r="I4340" s="7">
        <v>29</v>
      </c>
      <c r="J4340" s="8">
        <v>90</v>
      </c>
      <c r="K4340" s="9">
        <v>2610</v>
      </c>
      <c r="L4340" s="9">
        <v>1096.2</v>
      </c>
      <c r="M4340" s="10">
        <v>0.42</v>
      </c>
      <c r="N4340" s="4" t="s">
        <v>24</v>
      </c>
      <c r="O4340" s="4" t="str">
        <f>TEXT(Table1[[#This Row],[Invoice Date]],"yyyy")</f>
        <v>2021</v>
      </c>
      <c r="P4340" s="4" t="str">
        <f>TEXT(Table1[[#This Row],[Invoice Date]],"mmm")</f>
        <v>May</v>
      </c>
      <c r="Q4340" s="27">
        <f>WEEKNUM(Table1[[#This Row],[Invoice Date]]) + IF(YEAR(Table1[[#This Row],[Invoice Date]])=2021, 52, 0)</f>
        <v>72</v>
      </c>
    </row>
    <row r="4341" spans="2:17" ht="14.25" customHeight="1" x14ac:dyDescent="0.3">
      <c r="B4341" s="4" t="s">
        <v>30</v>
      </c>
      <c r="C4341" s="34">
        <v>1128299</v>
      </c>
      <c r="D4341" s="5">
        <v>44328</v>
      </c>
      <c r="E4341" s="4" t="s">
        <v>31</v>
      </c>
      <c r="F4341" s="4" t="s">
        <v>78</v>
      </c>
      <c r="G4341" s="4" t="s">
        <v>79</v>
      </c>
      <c r="H4341" s="6" t="s">
        <v>19</v>
      </c>
      <c r="I4341" s="7">
        <v>22</v>
      </c>
      <c r="J4341" s="8">
        <v>128</v>
      </c>
      <c r="K4341" s="9">
        <v>2816</v>
      </c>
      <c r="L4341" s="9">
        <v>1182.72</v>
      </c>
      <c r="M4341" s="10">
        <v>0.42</v>
      </c>
      <c r="N4341" s="4" t="s">
        <v>24</v>
      </c>
      <c r="O4341" s="4" t="str">
        <f>TEXT(Table1[[#This Row],[Invoice Date]],"yyyy")</f>
        <v>2021</v>
      </c>
      <c r="P4341" s="4" t="str">
        <f>TEXT(Table1[[#This Row],[Invoice Date]],"mmm")</f>
        <v>May</v>
      </c>
      <c r="Q4341" s="27">
        <f>WEEKNUM(Table1[[#This Row],[Invoice Date]]) + IF(YEAR(Table1[[#This Row],[Invoice Date]])=2021, 52, 0)</f>
        <v>72</v>
      </c>
    </row>
    <row r="4342" spans="2:17" ht="14.25" customHeight="1" x14ac:dyDescent="0.3">
      <c r="B4342" s="4" t="s">
        <v>30</v>
      </c>
      <c r="C4342" s="34">
        <v>1128299</v>
      </c>
      <c r="D4342" s="5">
        <v>44328</v>
      </c>
      <c r="E4342" s="4" t="s">
        <v>31</v>
      </c>
      <c r="F4342" s="4" t="s">
        <v>78</v>
      </c>
      <c r="G4342" s="4" t="s">
        <v>79</v>
      </c>
      <c r="H4342" s="6" t="s">
        <v>22</v>
      </c>
      <c r="I4342" s="7">
        <v>39</v>
      </c>
      <c r="J4342" s="8">
        <v>75</v>
      </c>
      <c r="K4342" s="9">
        <v>2925</v>
      </c>
      <c r="L4342" s="9">
        <v>1462.5</v>
      </c>
      <c r="M4342" s="10">
        <v>0.5</v>
      </c>
      <c r="N4342" s="4" t="s">
        <v>83</v>
      </c>
      <c r="O4342" s="4" t="str">
        <f>TEXT(Table1[[#This Row],[Invoice Date]],"yyyy")</f>
        <v>2021</v>
      </c>
      <c r="P4342" s="4" t="str">
        <f>TEXT(Table1[[#This Row],[Invoice Date]],"mmm")</f>
        <v>May</v>
      </c>
      <c r="Q4342" s="27">
        <f>WEEKNUM(Table1[[#This Row],[Invoice Date]]) + IF(YEAR(Table1[[#This Row],[Invoice Date]])=2021, 52, 0)</f>
        <v>72</v>
      </c>
    </row>
    <row r="4343" spans="2:17" ht="14.25" customHeight="1" x14ac:dyDescent="0.3">
      <c r="B4343" s="4" t="s">
        <v>30</v>
      </c>
      <c r="C4343" s="34">
        <v>1128299</v>
      </c>
      <c r="D4343" s="5">
        <v>44328</v>
      </c>
      <c r="E4343" s="4" t="s">
        <v>31</v>
      </c>
      <c r="F4343" s="4" t="s">
        <v>78</v>
      </c>
      <c r="G4343" s="4" t="s">
        <v>79</v>
      </c>
      <c r="H4343" s="6" t="s">
        <v>19</v>
      </c>
      <c r="I4343" s="7">
        <v>29</v>
      </c>
      <c r="J4343" s="8">
        <v>101</v>
      </c>
      <c r="K4343" s="9">
        <v>2929</v>
      </c>
      <c r="L4343" s="9">
        <v>1435.21</v>
      </c>
      <c r="M4343" s="10">
        <v>0.49</v>
      </c>
      <c r="N4343" s="4" t="s">
        <v>83</v>
      </c>
      <c r="O4343" s="4" t="str">
        <f>TEXT(Table1[[#This Row],[Invoice Date]],"yyyy")</f>
        <v>2021</v>
      </c>
      <c r="P4343" s="4" t="str">
        <f>TEXT(Table1[[#This Row],[Invoice Date]],"mmm")</f>
        <v>May</v>
      </c>
      <c r="Q4343" s="27">
        <f>WEEKNUM(Table1[[#This Row],[Invoice Date]]) + IF(YEAR(Table1[[#This Row],[Invoice Date]])=2021, 52, 0)</f>
        <v>72</v>
      </c>
    </row>
    <row r="4344" spans="2:17" ht="14.25" customHeight="1" x14ac:dyDescent="0.3">
      <c r="B4344" s="4" t="s">
        <v>34</v>
      </c>
      <c r="C4344" s="33">
        <v>1189833</v>
      </c>
      <c r="D4344" s="5">
        <v>44328</v>
      </c>
      <c r="E4344" s="4" t="s">
        <v>36</v>
      </c>
      <c r="F4344" s="4" t="s">
        <v>106</v>
      </c>
      <c r="G4344" s="4" t="s">
        <v>107</v>
      </c>
      <c r="H4344" s="6" t="s">
        <v>19</v>
      </c>
      <c r="I4344" s="7">
        <v>39</v>
      </c>
      <c r="J4344" s="8">
        <v>77</v>
      </c>
      <c r="K4344" s="9">
        <v>3003</v>
      </c>
      <c r="L4344" s="9">
        <v>1441.44</v>
      </c>
      <c r="M4344" s="10">
        <v>0.48</v>
      </c>
      <c r="N4344" s="4" t="s">
        <v>83</v>
      </c>
      <c r="O4344" s="4" t="str">
        <f>TEXT(Table1[[#This Row],[Invoice Date]],"yyyy")</f>
        <v>2021</v>
      </c>
      <c r="P4344" s="4" t="str">
        <f>TEXT(Table1[[#This Row],[Invoice Date]],"mmm")</f>
        <v>May</v>
      </c>
      <c r="Q4344" s="27">
        <f>WEEKNUM(Table1[[#This Row],[Invoice Date]]) + IF(YEAR(Table1[[#This Row],[Invoice Date]])=2021, 52, 0)</f>
        <v>72</v>
      </c>
    </row>
    <row r="4345" spans="2:17" ht="14.25" customHeight="1" x14ac:dyDescent="0.3">
      <c r="B4345" s="4" t="s">
        <v>34</v>
      </c>
      <c r="C4345" s="33">
        <v>1189833</v>
      </c>
      <c r="D4345" s="5">
        <v>44328</v>
      </c>
      <c r="E4345" s="4" t="s">
        <v>36</v>
      </c>
      <c r="F4345" s="4" t="s">
        <v>106</v>
      </c>
      <c r="G4345" s="4" t="s">
        <v>107</v>
      </c>
      <c r="H4345" s="6" t="s">
        <v>23</v>
      </c>
      <c r="I4345" s="7">
        <v>42</v>
      </c>
      <c r="J4345" s="8">
        <v>94</v>
      </c>
      <c r="K4345" s="9">
        <v>3948</v>
      </c>
      <c r="L4345" s="9">
        <v>1776.6</v>
      </c>
      <c r="M4345" s="10">
        <v>0.44999999999999996</v>
      </c>
      <c r="N4345" s="4" t="s">
        <v>83</v>
      </c>
      <c r="O4345" s="4" t="str">
        <f>TEXT(Table1[[#This Row],[Invoice Date]],"yyyy")</f>
        <v>2021</v>
      </c>
      <c r="P4345" s="4" t="str">
        <f>TEXT(Table1[[#This Row],[Invoice Date]],"mmm")</f>
        <v>May</v>
      </c>
      <c r="Q4345" s="27">
        <f>WEEKNUM(Table1[[#This Row],[Invoice Date]]) + IF(YEAR(Table1[[#This Row],[Invoice Date]])=2021, 52, 0)</f>
        <v>72</v>
      </c>
    </row>
    <row r="4346" spans="2:17" ht="14.25" customHeight="1" x14ac:dyDescent="0.3">
      <c r="B4346" s="4" t="s">
        <v>30</v>
      </c>
      <c r="C4346" s="34">
        <v>1128299</v>
      </c>
      <c r="D4346" s="5">
        <v>44328</v>
      </c>
      <c r="E4346" s="4" t="s">
        <v>31</v>
      </c>
      <c r="F4346" s="4" t="s">
        <v>78</v>
      </c>
      <c r="G4346" s="4" t="s">
        <v>79</v>
      </c>
      <c r="H4346" s="6" t="s">
        <v>23</v>
      </c>
      <c r="I4346" s="7">
        <v>32</v>
      </c>
      <c r="J4346" s="8">
        <v>128</v>
      </c>
      <c r="K4346" s="9">
        <v>4096</v>
      </c>
      <c r="L4346" s="9">
        <v>2334.7200000000003</v>
      </c>
      <c r="M4346" s="10">
        <v>0.57000000000000006</v>
      </c>
      <c r="N4346" s="4" t="s">
        <v>24</v>
      </c>
      <c r="O4346" s="4" t="str">
        <f>TEXT(Table1[[#This Row],[Invoice Date]],"yyyy")</f>
        <v>2021</v>
      </c>
      <c r="P4346" s="4" t="str">
        <f>TEXT(Table1[[#This Row],[Invoice Date]],"mmm")</f>
        <v>May</v>
      </c>
      <c r="Q4346" s="27">
        <f>WEEKNUM(Table1[[#This Row],[Invoice Date]]) + IF(YEAR(Table1[[#This Row],[Invoice Date]])=2021, 52, 0)</f>
        <v>72</v>
      </c>
    </row>
    <row r="4347" spans="2:17" ht="14.25" customHeight="1" x14ac:dyDescent="0.3">
      <c r="B4347" s="4" t="s">
        <v>34</v>
      </c>
      <c r="C4347" s="33">
        <v>1189833</v>
      </c>
      <c r="D4347" s="5">
        <v>44328</v>
      </c>
      <c r="E4347" s="4" t="s">
        <v>36</v>
      </c>
      <c r="F4347" s="4" t="s">
        <v>106</v>
      </c>
      <c r="G4347" s="4" t="s">
        <v>107</v>
      </c>
      <c r="H4347" s="6" t="s">
        <v>17</v>
      </c>
      <c r="I4347" s="7">
        <v>36</v>
      </c>
      <c r="J4347" s="8">
        <v>143</v>
      </c>
      <c r="K4347" s="9">
        <v>5148</v>
      </c>
      <c r="L4347" s="9">
        <v>2316.6</v>
      </c>
      <c r="M4347" s="10">
        <v>0.44999999999999996</v>
      </c>
      <c r="N4347" s="4" t="s">
        <v>83</v>
      </c>
      <c r="O4347" s="4" t="str">
        <f>TEXT(Table1[[#This Row],[Invoice Date]],"yyyy")</f>
        <v>2021</v>
      </c>
      <c r="P4347" s="4" t="str">
        <f>TEXT(Table1[[#This Row],[Invoice Date]],"mmm")</f>
        <v>May</v>
      </c>
      <c r="Q4347" s="27">
        <f>WEEKNUM(Table1[[#This Row],[Invoice Date]]) + IF(YEAR(Table1[[#This Row],[Invoice Date]])=2021, 52, 0)</f>
        <v>72</v>
      </c>
    </row>
    <row r="4348" spans="2:17" ht="14.25" customHeight="1" x14ac:dyDescent="0.3">
      <c r="B4348" s="4" t="s">
        <v>30</v>
      </c>
      <c r="C4348" s="34">
        <v>1128299</v>
      </c>
      <c r="D4348" s="5">
        <v>44328</v>
      </c>
      <c r="E4348" s="4" t="s">
        <v>31</v>
      </c>
      <c r="F4348" s="4" t="s">
        <v>78</v>
      </c>
      <c r="G4348" s="4" t="s">
        <v>79</v>
      </c>
      <c r="H4348" s="6" t="s">
        <v>23</v>
      </c>
      <c r="I4348" s="7">
        <v>44</v>
      </c>
      <c r="J4348" s="8">
        <v>120</v>
      </c>
      <c r="K4348" s="9">
        <v>5280</v>
      </c>
      <c r="L4348" s="9">
        <v>3432</v>
      </c>
      <c r="M4348" s="10">
        <v>0.65</v>
      </c>
      <c r="N4348" s="4" t="s">
        <v>83</v>
      </c>
      <c r="O4348" s="4" t="str">
        <f>TEXT(Table1[[#This Row],[Invoice Date]],"yyyy")</f>
        <v>2021</v>
      </c>
      <c r="P4348" s="4" t="str">
        <f>TEXT(Table1[[#This Row],[Invoice Date]],"mmm")</f>
        <v>May</v>
      </c>
      <c r="Q4348" s="27">
        <f>WEEKNUM(Table1[[#This Row],[Invoice Date]]) + IF(YEAR(Table1[[#This Row],[Invoice Date]])=2021, 52, 0)</f>
        <v>72</v>
      </c>
    </row>
    <row r="4349" spans="2:17" ht="14.25" customHeight="1" x14ac:dyDescent="0.3">
      <c r="B4349" s="4" t="s">
        <v>30</v>
      </c>
      <c r="C4349" s="34">
        <v>1128299</v>
      </c>
      <c r="D4349" s="5">
        <v>44328</v>
      </c>
      <c r="E4349" s="4" t="s">
        <v>31</v>
      </c>
      <c r="F4349" s="4" t="s">
        <v>78</v>
      </c>
      <c r="G4349" s="4" t="s">
        <v>79</v>
      </c>
      <c r="H4349" s="6" t="s">
        <v>17</v>
      </c>
      <c r="I4349" s="7">
        <v>32</v>
      </c>
      <c r="J4349" s="8">
        <v>174</v>
      </c>
      <c r="K4349" s="9">
        <v>5568</v>
      </c>
      <c r="L4349" s="9">
        <v>2839.68</v>
      </c>
      <c r="M4349" s="10">
        <v>0.51</v>
      </c>
      <c r="N4349" s="4" t="s">
        <v>83</v>
      </c>
      <c r="O4349" s="4" t="str">
        <f>TEXT(Table1[[#This Row],[Invoice Date]],"yyyy")</f>
        <v>2021</v>
      </c>
      <c r="P4349" s="4" t="str">
        <f>TEXT(Table1[[#This Row],[Invoice Date]],"mmm")</f>
        <v>May</v>
      </c>
      <c r="Q4349" s="27">
        <f>WEEKNUM(Table1[[#This Row],[Invoice Date]]) + IF(YEAR(Table1[[#This Row],[Invoice Date]])=2021, 52, 0)</f>
        <v>72</v>
      </c>
    </row>
    <row r="4350" spans="2:17" ht="14.25" customHeight="1" x14ac:dyDescent="0.3">
      <c r="B4350" s="4" t="s">
        <v>26</v>
      </c>
      <c r="C4350" s="33">
        <v>1197831</v>
      </c>
      <c r="D4350" s="5">
        <v>44328</v>
      </c>
      <c r="E4350" s="4" t="s">
        <v>27</v>
      </c>
      <c r="F4350" s="4" t="s">
        <v>55</v>
      </c>
      <c r="G4350" s="4" t="s">
        <v>56</v>
      </c>
      <c r="H4350" s="6" t="s">
        <v>21</v>
      </c>
      <c r="I4350" s="7">
        <v>38</v>
      </c>
      <c r="J4350" s="8">
        <v>157</v>
      </c>
      <c r="K4350" s="9">
        <v>5966</v>
      </c>
      <c r="L4350" s="9">
        <v>3698.9200000000005</v>
      </c>
      <c r="M4350" s="10">
        <v>0.62000000000000011</v>
      </c>
      <c r="N4350" s="4" t="s">
        <v>24</v>
      </c>
      <c r="O4350" s="4" t="str">
        <f>TEXT(Table1[[#This Row],[Invoice Date]],"yyyy")</f>
        <v>2021</v>
      </c>
      <c r="P4350" s="4" t="str">
        <f>TEXT(Table1[[#This Row],[Invoice Date]],"mmm")</f>
        <v>May</v>
      </c>
      <c r="Q4350" s="27">
        <f>WEEKNUM(Table1[[#This Row],[Invoice Date]]) + IF(YEAR(Table1[[#This Row],[Invoice Date]])=2021, 52, 0)</f>
        <v>72</v>
      </c>
    </row>
    <row r="4351" spans="2:17" ht="14.25" customHeight="1" x14ac:dyDescent="0.3">
      <c r="B4351" s="4" t="s">
        <v>30</v>
      </c>
      <c r="C4351" s="34">
        <v>1128299</v>
      </c>
      <c r="D4351" s="5">
        <v>44328</v>
      </c>
      <c r="E4351" s="4" t="s">
        <v>31</v>
      </c>
      <c r="F4351" s="4" t="s">
        <v>78</v>
      </c>
      <c r="G4351" s="4" t="s">
        <v>79</v>
      </c>
      <c r="H4351" s="6" t="s">
        <v>17</v>
      </c>
      <c r="I4351" s="7">
        <v>27</v>
      </c>
      <c r="J4351" s="8">
        <v>228</v>
      </c>
      <c r="K4351" s="9">
        <v>6156</v>
      </c>
      <c r="L4351" s="9">
        <v>2647.0800000000004</v>
      </c>
      <c r="M4351" s="10">
        <v>0.43000000000000005</v>
      </c>
      <c r="N4351" s="4" t="s">
        <v>24</v>
      </c>
      <c r="O4351" s="4" t="str">
        <f>TEXT(Table1[[#This Row],[Invoice Date]],"yyyy")</f>
        <v>2021</v>
      </c>
      <c r="P4351" s="4" t="str">
        <f>TEXT(Table1[[#This Row],[Invoice Date]],"mmm")</f>
        <v>May</v>
      </c>
      <c r="Q4351" s="27">
        <f>WEEKNUM(Table1[[#This Row],[Invoice Date]]) + IF(YEAR(Table1[[#This Row],[Invoice Date]])=2021, 52, 0)</f>
        <v>72</v>
      </c>
    </row>
    <row r="4352" spans="2:17" ht="14.25" customHeight="1" x14ac:dyDescent="0.3">
      <c r="B4352" s="4" t="s">
        <v>26</v>
      </c>
      <c r="C4352" s="33">
        <v>1197831</v>
      </c>
      <c r="D4352" s="5">
        <v>44328</v>
      </c>
      <c r="E4352" s="4" t="s">
        <v>27</v>
      </c>
      <c r="F4352" s="4" t="s">
        <v>55</v>
      </c>
      <c r="G4352" s="4" t="s">
        <v>56</v>
      </c>
      <c r="H4352" s="6" t="s">
        <v>21</v>
      </c>
      <c r="I4352" s="7">
        <v>52</v>
      </c>
      <c r="J4352" s="8">
        <v>133</v>
      </c>
      <c r="K4352" s="9">
        <v>6916</v>
      </c>
      <c r="L4352" s="9">
        <v>4772.04</v>
      </c>
      <c r="M4352" s="10">
        <v>0.69000000000000006</v>
      </c>
      <c r="N4352" s="4" t="s">
        <v>83</v>
      </c>
      <c r="O4352" s="4" t="str">
        <f>TEXT(Table1[[#This Row],[Invoice Date]],"yyyy")</f>
        <v>2021</v>
      </c>
      <c r="P4352" s="4" t="str">
        <f>TEXT(Table1[[#This Row],[Invoice Date]],"mmm")</f>
        <v>May</v>
      </c>
      <c r="Q4352" s="27">
        <f>WEEKNUM(Table1[[#This Row],[Invoice Date]]) + IF(YEAR(Table1[[#This Row],[Invoice Date]])=2021, 52, 0)</f>
        <v>72</v>
      </c>
    </row>
    <row r="4353" spans="2:17" ht="14.25" customHeight="1" x14ac:dyDescent="0.3">
      <c r="B4353" s="4" t="s">
        <v>34</v>
      </c>
      <c r="C4353" s="33">
        <v>1189833</v>
      </c>
      <c r="D4353" s="5">
        <v>44328</v>
      </c>
      <c r="E4353" s="4" t="s">
        <v>31</v>
      </c>
      <c r="F4353" s="4" t="s">
        <v>32</v>
      </c>
      <c r="G4353" s="4" t="s">
        <v>35</v>
      </c>
      <c r="H4353" s="6" t="s">
        <v>23</v>
      </c>
      <c r="I4353" s="7">
        <v>49</v>
      </c>
      <c r="J4353" s="8">
        <v>210</v>
      </c>
      <c r="K4353" s="9">
        <v>10290</v>
      </c>
      <c r="L4353" s="9">
        <v>2263.8000000000002</v>
      </c>
      <c r="M4353" s="10">
        <v>0.22</v>
      </c>
      <c r="N4353" s="4" t="s">
        <v>24</v>
      </c>
      <c r="O4353" s="4" t="str">
        <f>TEXT(Table1[[#This Row],[Invoice Date]],"yyyy")</f>
        <v>2021</v>
      </c>
      <c r="P4353" s="4" t="str">
        <f>TEXT(Table1[[#This Row],[Invoice Date]],"mmm")</f>
        <v>May</v>
      </c>
      <c r="Q4353" s="27">
        <f>WEEKNUM(Table1[[#This Row],[Invoice Date]]) + IF(YEAR(Table1[[#This Row],[Invoice Date]])=2021, 52, 0)</f>
        <v>72</v>
      </c>
    </row>
    <row r="4354" spans="2:17" ht="14.25" customHeight="1" x14ac:dyDescent="0.3">
      <c r="B4354" s="4" t="s">
        <v>34</v>
      </c>
      <c r="C4354" s="33">
        <v>1189833</v>
      </c>
      <c r="D4354" s="5">
        <v>44328</v>
      </c>
      <c r="E4354" s="4" t="s">
        <v>31</v>
      </c>
      <c r="F4354" s="4" t="s">
        <v>32</v>
      </c>
      <c r="G4354" s="4" t="s">
        <v>35</v>
      </c>
      <c r="H4354" s="6" t="s">
        <v>23</v>
      </c>
      <c r="I4354" s="7">
        <v>59</v>
      </c>
      <c r="J4354" s="8">
        <v>189</v>
      </c>
      <c r="K4354" s="9">
        <v>11151</v>
      </c>
      <c r="L4354" s="9">
        <v>3456.81</v>
      </c>
      <c r="M4354" s="10">
        <v>0.31</v>
      </c>
      <c r="N4354" s="4" t="s">
        <v>83</v>
      </c>
      <c r="O4354" s="4" t="str">
        <f>TEXT(Table1[[#This Row],[Invoice Date]],"yyyy")</f>
        <v>2021</v>
      </c>
      <c r="P4354" s="4" t="str">
        <f>TEXT(Table1[[#This Row],[Invoice Date]],"mmm")</f>
        <v>May</v>
      </c>
      <c r="Q4354" s="27">
        <f>WEEKNUM(Table1[[#This Row],[Invoice Date]]) + IF(YEAR(Table1[[#This Row],[Invoice Date]])=2021, 52, 0)</f>
        <v>72</v>
      </c>
    </row>
    <row r="4355" spans="2:17" ht="14.25" customHeight="1" x14ac:dyDescent="0.3">
      <c r="B4355" s="4" t="s">
        <v>30</v>
      </c>
      <c r="C4355" s="34">
        <v>1128299</v>
      </c>
      <c r="D4355" s="5">
        <v>44328</v>
      </c>
      <c r="E4355" s="4" t="s">
        <v>31</v>
      </c>
      <c r="F4355" s="4" t="s">
        <v>78</v>
      </c>
      <c r="G4355" s="4" t="s">
        <v>79</v>
      </c>
      <c r="H4355" s="6" t="s">
        <v>21</v>
      </c>
      <c r="I4355" s="7">
        <v>25.000000000000007</v>
      </c>
      <c r="J4355" s="8">
        <v>275</v>
      </c>
      <c r="K4355" s="9">
        <v>68750.000000000015</v>
      </c>
      <c r="L4355" s="9">
        <v>27500.000000000007</v>
      </c>
      <c r="M4355" s="10">
        <v>0.4</v>
      </c>
      <c r="N4355" s="4" t="s">
        <v>18</v>
      </c>
      <c r="O4355" s="4" t="str">
        <f>TEXT(Table1[[#This Row],[Invoice Date]],"yyyy")</f>
        <v>2021</v>
      </c>
      <c r="P4355" s="4" t="str">
        <f>TEXT(Table1[[#This Row],[Invoice Date]],"mmm")</f>
        <v>May</v>
      </c>
      <c r="Q4355" s="27">
        <f>WEEKNUM(Table1[[#This Row],[Invoice Date]]) + IF(YEAR(Table1[[#This Row],[Invoice Date]])=2021, 52, 0)</f>
        <v>72</v>
      </c>
    </row>
    <row r="4356" spans="2:17" ht="14.25" customHeight="1" x14ac:dyDescent="0.3">
      <c r="B4356" s="4" t="s">
        <v>34</v>
      </c>
      <c r="C4356" s="33">
        <v>1189833</v>
      </c>
      <c r="D4356" s="5">
        <v>44328</v>
      </c>
      <c r="E4356" s="4" t="s">
        <v>36</v>
      </c>
      <c r="F4356" s="4" t="s">
        <v>106</v>
      </c>
      <c r="G4356" s="4" t="s">
        <v>107</v>
      </c>
      <c r="H4356" s="6" t="s">
        <v>21</v>
      </c>
      <c r="I4356" s="7">
        <v>35</v>
      </c>
      <c r="J4356" s="8">
        <v>200</v>
      </c>
      <c r="K4356" s="9">
        <v>70000</v>
      </c>
      <c r="L4356" s="9">
        <v>24500</v>
      </c>
      <c r="M4356" s="10">
        <v>0.35</v>
      </c>
      <c r="N4356" s="4" t="s">
        <v>83</v>
      </c>
      <c r="O4356" s="4" t="str">
        <f>TEXT(Table1[[#This Row],[Invoice Date]],"yyyy")</f>
        <v>2021</v>
      </c>
      <c r="P4356" s="4" t="str">
        <f>TEXT(Table1[[#This Row],[Invoice Date]],"mmm")</f>
        <v>May</v>
      </c>
      <c r="Q4356" s="27">
        <f>WEEKNUM(Table1[[#This Row],[Invoice Date]]) + IF(YEAR(Table1[[#This Row],[Invoice Date]])=2021, 52, 0)</f>
        <v>72</v>
      </c>
    </row>
    <row r="4357" spans="2:17" ht="14.25" customHeight="1" x14ac:dyDescent="0.3">
      <c r="B4357" s="4" t="s">
        <v>34</v>
      </c>
      <c r="C4357" s="33">
        <v>1189833</v>
      </c>
      <c r="D4357" s="5">
        <v>44328</v>
      </c>
      <c r="E4357" s="4" t="s">
        <v>36</v>
      </c>
      <c r="F4357" s="4" t="s">
        <v>106</v>
      </c>
      <c r="G4357" s="4" t="s">
        <v>107</v>
      </c>
      <c r="H4357" s="6" t="s">
        <v>20</v>
      </c>
      <c r="I4357" s="7">
        <v>35</v>
      </c>
      <c r="J4357" s="8">
        <v>250</v>
      </c>
      <c r="K4357" s="9">
        <v>87500</v>
      </c>
      <c r="L4357" s="9">
        <v>30624.999999999996</v>
      </c>
      <c r="M4357" s="10">
        <v>0.35</v>
      </c>
      <c r="N4357" s="4" t="s">
        <v>83</v>
      </c>
      <c r="O4357" s="4" t="str">
        <f>TEXT(Table1[[#This Row],[Invoice Date]],"yyyy")</f>
        <v>2021</v>
      </c>
      <c r="P4357" s="4" t="str">
        <f>TEXT(Table1[[#This Row],[Invoice Date]],"mmm")</f>
        <v>May</v>
      </c>
      <c r="Q4357" s="27">
        <f>WEEKNUM(Table1[[#This Row],[Invoice Date]]) + IF(YEAR(Table1[[#This Row],[Invoice Date]])=2021, 52, 0)</f>
        <v>72</v>
      </c>
    </row>
    <row r="4358" spans="2:17" ht="14.25" customHeight="1" x14ac:dyDescent="0.3">
      <c r="B4358" s="4" t="s">
        <v>30</v>
      </c>
      <c r="C4358" s="34">
        <v>1128299</v>
      </c>
      <c r="D4358" s="5">
        <v>44328</v>
      </c>
      <c r="E4358" s="4" t="s">
        <v>31</v>
      </c>
      <c r="F4358" s="4" t="s">
        <v>78</v>
      </c>
      <c r="G4358" s="4" t="s">
        <v>79</v>
      </c>
      <c r="H4358" s="6" t="s">
        <v>20</v>
      </c>
      <c r="I4358" s="7">
        <v>25.000000000000007</v>
      </c>
      <c r="J4358" s="8">
        <v>350</v>
      </c>
      <c r="K4358" s="9">
        <v>87500.000000000029</v>
      </c>
      <c r="L4358" s="9">
        <v>30625.000000000007</v>
      </c>
      <c r="M4358" s="10">
        <v>0.35</v>
      </c>
      <c r="N4358" s="4" t="s">
        <v>18</v>
      </c>
      <c r="O4358" s="4" t="str">
        <f>TEXT(Table1[[#This Row],[Invoice Date]],"yyyy")</f>
        <v>2021</v>
      </c>
      <c r="P4358" s="4" t="str">
        <f>TEXT(Table1[[#This Row],[Invoice Date]],"mmm")</f>
        <v>May</v>
      </c>
      <c r="Q4358" s="27">
        <f>WEEKNUM(Table1[[#This Row],[Invoice Date]]) + IF(YEAR(Table1[[#This Row],[Invoice Date]])=2021, 52, 0)</f>
        <v>72</v>
      </c>
    </row>
    <row r="4359" spans="2:17" ht="14.25" customHeight="1" x14ac:dyDescent="0.3">
      <c r="B4359" s="4" t="s">
        <v>34</v>
      </c>
      <c r="C4359" s="33">
        <v>1189833</v>
      </c>
      <c r="D4359" s="5">
        <v>44328</v>
      </c>
      <c r="E4359" s="4" t="s">
        <v>36</v>
      </c>
      <c r="F4359" s="4" t="s">
        <v>106</v>
      </c>
      <c r="G4359" s="4" t="s">
        <v>107</v>
      </c>
      <c r="H4359" s="6" t="s">
        <v>22</v>
      </c>
      <c r="I4359" s="7">
        <v>44.999999999999993</v>
      </c>
      <c r="J4359" s="8">
        <v>225</v>
      </c>
      <c r="K4359" s="9">
        <v>101249.99999999999</v>
      </c>
      <c r="L4359" s="9">
        <v>35437.499999999993</v>
      </c>
      <c r="M4359" s="10">
        <v>0.35</v>
      </c>
      <c r="N4359" s="4" t="s">
        <v>83</v>
      </c>
      <c r="O4359" s="4" t="str">
        <f>TEXT(Table1[[#This Row],[Invoice Date]],"yyyy")</f>
        <v>2021</v>
      </c>
      <c r="P4359" s="4" t="str">
        <f>TEXT(Table1[[#This Row],[Invoice Date]],"mmm")</f>
        <v>May</v>
      </c>
      <c r="Q4359" s="27">
        <f>WEEKNUM(Table1[[#This Row],[Invoice Date]]) + IF(YEAR(Table1[[#This Row],[Invoice Date]])=2021, 52, 0)</f>
        <v>72</v>
      </c>
    </row>
    <row r="4360" spans="2:17" ht="14.25" customHeight="1" x14ac:dyDescent="0.3">
      <c r="B4360" s="4" t="s">
        <v>34</v>
      </c>
      <c r="C4360" s="33">
        <v>1189833</v>
      </c>
      <c r="D4360" s="5">
        <v>44328</v>
      </c>
      <c r="E4360" s="4" t="s">
        <v>36</v>
      </c>
      <c r="F4360" s="4" t="s">
        <v>106</v>
      </c>
      <c r="G4360" s="4" t="s">
        <v>107</v>
      </c>
      <c r="H4360" s="6" t="s">
        <v>19</v>
      </c>
      <c r="I4360" s="7">
        <v>40</v>
      </c>
      <c r="J4360" s="8">
        <v>275</v>
      </c>
      <c r="K4360" s="9">
        <v>110000</v>
      </c>
      <c r="L4360" s="9">
        <v>38500</v>
      </c>
      <c r="M4360" s="10">
        <v>0.35</v>
      </c>
      <c r="N4360" s="4" t="s">
        <v>83</v>
      </c>
      <c r="O4360" s="4" t="str">
        <f>TEXT(Table1[[#This Row],[Invoice Date]],"yyyy")</f>
        <v>2021</v>
      </c>
      <c r="P4360" s="4" t="str">
        <f>TEXT(Table1[[#This Row],[Invoice Date]],"mmm")</f>
        <v>May</v>
      </c>
      <c r="Q4360" s="27">
        <f>WEEKNUM(Table1[[#This Row],[Invoice Date]]) + IF(YEAR(Table1[[#This Row],[Invoice Date]])=2021, 52, 0)</f>
        <v>72</v>
      </c>
    </row>
    <row r="4361" spans="2:17" ht="14.25" customHeight="1" x14ac:dyDescent="0.3">
      <c r="B4361" s="4" t="s">
        <v>30</v>
      </c>
      <c r="C4361" s="34">
        <v>1128299</v>
      </c>
      <c r="D4361" s="5">
        <v>44328</v>
      </c>
      <c r="E4361" s="4" t="s">
        <v>31</v>
      </c>
      <c r="F4361" s="4" t="s">
        <v>78</v>
      </c>
      <c r="G4361" s="4" t="s">
        <v>79</v>
      </c>
      <c r="H4361" s="6" t="s">
        <v>19</v>
      </c>
      <c r="I4361" s="7">
        <v>30.000000000000011</v>
      </c>
      <c r="J4361" s="8">
        <v>375</v>
      </c>
      <c r="K4361" s="9">
        <v>112500.00000000004</v>
      </c>
      <c r="L4361" s="9">
        <v>39375.000000000015</v>
      </c>
      <c r="M4361" s="10">
        <v>0.35</v>
      </c>
      <c r="N4361" s="4" t="s">
        <v>18</v>
      </c>
      <c r="O4361" s="4" t="str">
        <f>TEXT(Table1[[#This Row],[Invoice Date]],"yyyy")</f>
        <v>2021</v>
      </c>
      <c r="P4361" s="4" t="str">
        <f>TEXT(Table1[[#This Row],[Invoice Date]],"mmm")</f>
        <v>May</v>
      </c>
      <c r="Q4361" s="27">
        <f>WEEKNUM(Table1[[#This Row],[Invoice Date]]) + IF(YEAR(Table1[[#This Row],[Invoice Date]])=2021, 52, 0)</f>
        <v>72</v>
      </c>
    </row>
    <row r="4362" spans="2:17" ht="14.25" customHeight="1" x14ac:dyDescent="0.3">
      <c r="B4362" s="4" t="s">
        <v>30</v>
      </c>
      <c r="C4362" s="34">
        <v>1128299</v>
      </c>
      <c r="D4362" s="5">
        <v>44328</v>
      </c>
      <c r="E4362" s="4" t="s">
        <v>31</v>
      </c>
      <c r="F4362" s="4" t="s">
        <v>78</v>
      </c>
      <c r="G4362" s="4" t="s">
        <v>79</v>
      </c>
      <c r="H4362" s="6" t="s">
        <v>22</v>
      </c>
      <c r="I4362" s="7">
        <v>40</v>
      </c>
      <c r="J4362" s="8">
        <v>300</v>
      </c>
      <c r="K4362" s="9">
        <v>120000</v>
      </c>
      <c r="L4362" s="9">
        <v>42000</v>
      </c>
      <c r="M4362" s="10">
        <v>0.35</v>
      </c>
      <c r="N4362" s="4" t="s">
        <v>18</v>
      </c>
      <c r="O4362" s="4" t="str">
        <f>TEXT(Table1[[#This Row],[Invoice Date]],"yyyy")</f>
        <v>2021</v>
      </c>
      <c r="P4362" s="4" t="str">
        <f>TEXT(Table1[[#This Row],[Invoice Date]],"mmm")</f>
        <v>May</v>
      </c>
      <c r="Q4362" s="27">
        <f>WEEKNUM(Table1[[#This Row],[Invoice Date]]) + IF(YEAR(Table1[[#This Row],[Invoice Date]])=2021, 52, 0)</f>
        <v>72</v>
      </c>
    </row>
    <row r="4363" spans="2:17" ht="14.25" customHeight="1" x14ac:dyDescent="0.3">
      <c r="B4363" s="4" t="s">
        <v>34</v>
      </c>
      <c r="C4363" s="33">
        <v>1189833</v>
      </c>
      <c r="D4363" s="5">
        <v>44328</v>
      </c>
      <c r="E4363" s="4" t="s">
        <v>36</v>
      </c>
      <c r="F4363" s="4" t="s">
        <v>106</v>
      </c>
      <c r="G4363" s="4" t="s">
        <v>107</v>
      </c>
      <c r="H4363" s="6" t="s">
        <v>23</v>
      </c>
      <c r="I4363" s="7">
        <v>44.999999999999993</v>
      </c>
      <c r="J4363" s="8">
        <v>325</v>
      </c>
      <c r="K4363" s="9">
        <v>146249.99999999997</v>
      </c>
      <c r="L4363" s="9">
        <v>51187.499999999985</v>
      </c>
      <c r="M4363" s="10">
        <v>0.35</v>
      </c>
      <c r="N4363" s="4" t="s">
        <v>83</v>
      </c>
      <c r="O4363" s="4" t="str">
        <f>TEXT(Table1[[#This Row],[Invoice Date]],"yyyy")</f>
        <v>2021</v>
      </c>
      <c r="P4363" s="4" t="str">
        <f>TEXT(Table1[[#This Row],[Invoice Date]],"mmm")</f>
        <v>May</v>
      </c>
      <c r="Q4363" s="27">
        <f>WEEKNUM(Table1[[#This Row],[Invoice Date]]) + IF(YEAR(Table1[[#This Row],[Invoice Date]])=2021, 52, 0)</f>
        <v>72</v>
      </c>
    </row>
    <row r="4364" spans="2:17" ht="14.25" customHeight="1" x14ac:dyDescent="0.3">
      <c r="B4364" s="4" t="s">
        <v>30</v>
      </c>
      <c r="C4364" s="34">
        <v>1128299</v>
      </c>
      <c r="D4364" s="5">
        <v>44328</v>
      </c>
      <c r="E4364" s="4" t="s">
        <v>31</v>
      </c>
      <c r="F4364" s="4" t="s">
        <v>78</v>
      </c>
      <c r="G4364" s="4" t="s">
        <v>79</v>
      </c>
      <c r="H4364" s="6" t="s">
        <v>23</v>
      </c>
      <c r="I4364" s="7">
        <v>44.999999999999993</v>
      </c>
      <c r="J4364" s="8">
        <v>400</v>
      </c>
      <c r="K4364" s="9">
        <v>179999.99999999997</v>
      </c>
      <c r="L4364" s="9">
        <v>89999.999999999985</v>
      </c>
      <c r="M4364" s="10">
        <v>0.5</v>
      </c>
      <c r="N4364" s="4" t="s">
        <v>18</v>
      </c>
      <c r="O4364" s="4" t="str">
        <f>TEXT(Table1[[#This Row],[Invoice Date]],"yyyy")</f>
        <v>2021</v>
      </c>
      <c r="P4364" s="4" t="str">
        <f>TEXT(Table1[[#This Row],[Invoice Date]],"mmm")</f>
        <v>May</v>
      </c>
      <c r="Q4364" s="27">
        <f>WEEKNUM(Table1[[#This Row],[Invoice Date]]) + IF(YEAR(Table1[[#This Row],[Invoice Date]])=2021, 52, 0)</f>
        <v>72</v>
      </c>
    </row>
    <row r="4365" spans="2:17" ht="14.25" customHeight="1" x14ac:dyDescent="0.3">
      <c r="B4365" s="4" t="s">
        <v>34</v>
      </c>
      <c r="C4365" s="33">
        <v>1189833</v>
      </c>
      <c r="D4365" s="5">
        <v>44328</v>
      </c>
      <c r="E4365" s="4" t="s">
        <v>36</v>
      </c>
      <c r="F4365" s="4" t="s">
        <v>106</v>
      </c>
      <c r="G4365" s="4" t="s">
        <v>107</v>
      </c>
      <c r="H4365" s="6" t="s">
        <v>17</v>
      </c>
      <c r="I4365" s="7">
        <v>40</v>
      </c>
      <c r="J4365" s="8">
        <v>570</v>
      </c>
      <c r="K4365" s="9">
        <v>228000</v>
      </c>
      <c r="L4365" s="9">
        <v>79800</v>
      </c>
      <c r="M4365" s="10">
        <v>0.35</v>
      </c>
      <c r="N4365" s="4" t="s">
        <v>83</v>
      </c>
      <c r="O4365" s="4" t="str">
        <f>TEXT(Table1[[#This Row],[Invoice Date]],"yyyy")</f>
        <v>2021</v>
      </c>
      <c r="P4365" s="4" t="str">
        <f>TEXT(Table1[[#This Row],[Invoice Date]],"mmm")</f>
        <v>May</v>
      </c>
      <c r="Q4365" s="27">
        <f>WEEKNUM(Table1[[#This Row],[Invoice Date]]) + IF(YEAR(Table1[[#This Row],[Invoice Date]])=2021, 52, 0)</f>
        <v>72</v>
      </c>
    </row>
    <row r="4366" spans="2:17" ht="14.25" customHeight="1" x14ac:dyDescent="0.3">
      <c r="B4366" s="4" t="s">
        <v>30</v>
      </c>
      <c r="C4366" s="34">
        <v>1128299</v>
      </c>
      <c r="D4366" s="5">
        <v>44328</v>
      </c>
      <c r="E4366" s="4" t="s">
        <v>31</v>
      </c>
      <c r="F4366" s="4" t="s">
        <v>78</v>
      </c>
      <c r="G4366" s="4" t="s">
        <v>79</v>
      </c>
      <c r="H4366" s="6" t="s">
        <v>17</v>
      </c>
      <c r="I4366" s="7">
        <v>35</v>
      </c>
      <c r="J4366" s="8">
        <v>670</v>
      </c>
      <c r="K4366" s="9">
        <v>234500</v>
      </c>
      <c r="L4366" s="9">
        <v>93800</v>
      </c>
      <c r="M4366" s="10">
        <v>0.4</v>
      </c>
      <c r="N4366" s="4" t="s">
        <v>18</v>
      </c>
      <c r="O4366" s="4" t="str">
        <f>TEXT(Table1[[#This Row],[Invoice Date]],"yyyy")</f>
        <v>2021</v>
      </c>
      <c r="P4366" s="4" t="str">
        <f>TEXT(Table1[[#This Row],[Invoice Date]],"mmm")</f>
        <v>May</v>
      </c>
      <c r="Q4366" s="27">
        <f>WEEKNUM(Table1[[#This Row],[Invoice Date]]) + IF(YEAR(Table1[[#This Row],[Invoice Date]])=2021, 52, 0)</f>
        <v>72</v>
      </c>
    </row>
    <row r="4367" spans="2:17" ht="14.25" customHeight="1" x14ac:dyDescent="0.3">
      <c r="B4367" s="4" t="s">
        <v>26</v>
      </c>
      <c r="C4367" s="33">
        <v>1197831</v>
      </c>
      <c r="D4367" s="5">
        <v>44328</v>
      </c>
      <c r="E4367" s="4" t="s">
        <v>27</v>
      </c>
      <c r="F4367" s="4" t="s">
        <v>55</v>
      </c>
      <c r="G4367" s="4" t="s">
        <v>56</v>
      </c>
      <c r="H4367" s="6" t="s">
        <v>21</v>
      </c>
      <c r="I4367" s="7">
        <v>55.000000000000007</v>
      </c>
      <c r="J4367" s="8">
        <v>475</v>
      </c>
      <c r="K4367" s="9">
        <v>261250.00000000003</v>
      </c>
      <c r="L4367" s="9">
        <v>143687.50000000003</v>
      </c>
      <c r="M4367" s="10">
        <v>0.55000000000000004</v>
      </c>
      <c r="N4367" s="4" t="s">
        <v>24</v>
      </c>
      <c r="O4367" s="4" t="str">
        <f>TEXT(Table1[[#This Row],[Invoice Date]],"yyyy")</f>
        <v>2021</v>
      </c>
      <c r="P4367" s="4" t="str">
        <f>TEXT(Table1[[#This Row],[Invoice Date]],"mmm")</f>
        <v>May</v>
      </c>
      <c r="Q4367" s="27">
        <f>WEEKNUM(Table1[[#This Row],[Invoice Date]]) + IF(YEAR(Table1[[#This Row],[Invoice Date]])=2021, 52, 0)</f>
        <v>72</v>
      </c>
    </row>
    <row r="4368" spans="2:17" ht="14.25" customHeight="1" x14ac:dyDescent="0.3">
      <c r="B4368" s="4" t="s">
        <v>34</v>
      </c>
      <c r="C4368" s="33">
        <v>1189833</v>
      </c>
      <c r="D4368" s="5">
        <v>44328</v>
      </c>
      <c r="E4368" s="4" t="s">
        <v>31</v>
      </c>
      <c r="F4368" s="4" t="s">
        <v>32</v>
      </c>
      <c r="G4368" s="4" t="s">
        <v>35</v>
      </c>
      <c r="H4368" s="6" t="s">
        <v>23</v>
      </c>
      <c r="I4368" s="7">
        <v>65</v>
      </c>
      <c r="J4368" s="8">
        <v>700</v>
      </c>
      <c r="K4368" s="9">
        <v>455000</v>
      </c>
      <c r="L4368" s="9">
        <v>91000</v>
      </c>
      <c r="M4368" s="10">
        <v>0.2</v>
      </c>
      <c r="N4368" s="4" t="s">
        <v>24</v>
      </c>
      <c r="O4368" s="4" t="str">
        <f>TEXT(Table1[[#This Row],[Invoice Date]],"yyyy")</f>
        <v>2021</v>
      </c>
      <c r="P4368" s="4" t="str">
        <f>TEXT(Table1[[#This Row],[Invoice Date]],"mmm")</f>
        <v>May</v>
      </c>
      <c r="Q4368" s="27">
        <f>WEEKNUM(Table1[[#This Row],[Invoice Date]]) + IF(YEAR(Table1[[#This Row],[Invoice Date]])=2021, 52, 0)</f>
        <v>72</v>
      </c>
    </row>
    <row r="4369" spans="2:17" ht="14.25" customHeight="1" x14ac:dyDescent="0.3">
      <c r="B4369" s="4" t="s">
        <v>14</v>
      </c>
      <c r="C4369" s="33">
        <v>1185732</v>
      </c>
      <c r="D4369" s="5">
        <v>44329</v>
      </c>
      <c r="E4369" s="4" t="s">
        <v>36</v>
      </c>
      <c r="F4369" s="4" t="s">
        <v>108</v>
      </c>
      <c r="G4369" s="4" t="s">
        <v>109</v>
      </c>
      <c r="H4369" s="6" t="s">
        <v>21</v>
      </c>
      <c r="I4369" s="7">
        <v>43</v>
      </c>
      <c r="J4369" s="8">
        <v>26</v>
      </c>
      <c r="K4369" s="9">
        <v>1118</v>
      </c>
      <c r="L4369" s="9">
        <v>503.09999999999997</v>
      </c>
      <c r="M4369" s="10">
        <v>0.44999999999999996</v>
      </c>
      <c r="N4369" s="4" t="s">
        <v>83</v>
      </c>
      <c r="O4369" s="4" t="str">
        <f>TEXT(Table1[[#This Row],[Invoice Date]],"yyyy")</f>
        <v>2021</v>
      </c>
      <c r="P4369" s="4" t="str">
        <f>TEXT(Table1[[#This Row],[Invoice Date]],"mmm")</f>
        <v>May</v>
      </c>
      <c r="Q4369" s="27">
        <f>WEEKNUM(Table1[[#This Row],[Invoice Date]]) + IF(YEAR(Table1[[#This Row],[Invoice Date]])=2021, 52, 0)</f>
        <v>72</v>
      </c>
    </row>
    <row r="4370" spans="2:17" ht="14.25" customHeight="1" x14ac:dyDescent="0.3">
      <c r="B4370" s="4" t="s">
        <v>26</v>
      </c>
      <c r="C4370" s="33">
        <v>1197831</v>
      </c>
      <c r="D4370" s="5">
        <v>44329</v>
      </c>
      <c r="E4370" s="4" t="s">
        <v>15</v>
      </c>
      <c r="F4370" s="4" t="s">
        <v>129</v>
      </c>
      <c r="G4370" s="4" t="s">
        <v>130</v>
      </c>
      <c r="H4370" s="6" t="s">
        <v>21</v>
      </c>
      <c r="I4370" s="7">
        <v>32</v>
      </c>
      <c r="J4370" s="8">
        <v>54</v>
      </c>
      <c r="K4370" s="9">
        <v>1728</v>
      </c>
      <c r="L4370" s="9">
        <v>518.4</v>
      </c>
      <c r="M4370" s="10">
        <v>0.3</v>
      </c>
      <c r="N4370" s="4" t="s">
        <v>24</v>
      </c>
      <c r="O4370" s="4" t="str">
        <f>TEXT(Table1[[#This Row],[Invoice Date]],"yyyy")</f>
        <v>2021</v>
      </c>
      <c r="P4370" s="4" t="str">
        <f>TEXT(Table1[[#This Row],[Invoice Date]],"mmm")</f>
        <v>May</v>
      </c>
      <c r="Q4370" s="27">
        <f>WEEKNUM(Table1[[#This Row],[Invoice Date]]) + IF(YEAR(Table1[[#This Row],[Invoice Date]])=2021, 52, 0)</f>
        <v>72</v>
      </c>
    </row>
    <row r="4371" spans="2:17" ht="14.25" customHeight="1" x14ac:dyDescent="0.3">
      <c r="B4371" s="4" t="s">
        <v>14</v>
      </c>
      <c r="C4371" s="33">
        <v>1185732</v>
      </c>
      <c r="D4371" s="5">
        <v>44329</v>
      </c>
      <c r="E4371" s="4" t="s">
        <v>36</v>
      </c>
      <c r="F4371" s="4" t="s">
        <v>108</v>
      </c>
      <c r="G4371" s="4" t="s">
        <v>109</v>
      </c>
      <c r="H4371" s="6" t="s">
        <v>22</v>
      </c>
      <c r="I4371" s="7">
        <v>51</v>
      </c>
      <c r="J4371" s="8">
        <v>38</v>
      </c>
      <c r="K4371" s="9">
        <v>1938</v>
      </c>
      <c r="L4371" s="9">
        <v>969</v>
      </c>
      <c r="M4371" s="10">
        <v>0.5</v>
      </c>
      <c r="N4371" s="4" t="s">
        <v>83</v>
      </c>
      <c r="O4371" s="4" t="str">
        <f>TEXT(Table1[[#This Row],[Invoice Date]],"yyyy")</f>
        <v>2021</v>
      </c>
      <c r="P4371" s="4" t="str">
        <f>TEXT(Table1[[#This Row],[Invoice Date]],"mmm")</f>
        <v>May</v>
      </c>
      <c r="Q4371" s="27">
        <f>WEEKNUM(Table1[[#This Row],[Invoice Date]]) + IF(YEAR(Table1[[#This Row],[Invoice Date]])=2021, 52, 0)</f>
        <v>72</v>
      </c>
    </row>
    <row r="4372" spans="2:17" ht="14.25" customHeight="1" x14ac:dyDescent="0.3">
      <c r="B4372" s="4" t="s">
        <v>14</v>
      </c>
      <c r="C4372" s="33">
        <v>1185732</v>
      </c>
      <c r="D4372" s="5">
        <v>44329</v>
      </c>
      <c r="E4372" s="4" t="s">
        <v>36</v>
      </c>
      <c r="F4372" s="4" t="s">
        <v>108</v>
      </c>
      <c r="G4372" s="4" t="s">
        <v>109</v>
      </c>
      <c r="H4372" s="6" t="s">
        <v>20</v>
      </c>
      <c r="I4372" s="7">
        <v>43</v>
      </c>
      <c r="J4372" s="8">
        <v>46</v>
      </c>
      <c r="K4372" s="9">
        <v>1978</v>
      </c>
      <c r="L4372" s="9">
        <v>830.76</v>
      </c>
      <c r="M4372" s="10">
        <v>0.42</v>
      </c>
      <c r="N4372" s="4" t="s">
        <v>83</v>
      </c>
      <c r="O4372" s="4" t="str">
        <f>TEXT(Table1[[#This Row],[Invoice Date]],"yyyy")</f>
        <v>2021</v>
      </c>
      <c r="P4372" s="4" t="str">
        <f>TEXT(Table1[[#This Row],[Invoice Date]],"mmm")</f>
        <v>May</v>
      </c>
      <c r="Q4372" s="27">
        <f>WEEKNUM(Table1[[#This Row],[Invoice Date]]) + IF(YEAR(Table1[[#This Row],[Invoice Date]])=2021, 52, 0)</f>
        <v>72</v>
      </c>
    </row>
    <row r="4373" spans="2:17" ht="14.25" customHeight="1" x14ac:dyDescent="0.3">
      <c r="B4373" s="4" t="s">
        <v>26</v>
      </c>
      <c r="C4373" s="33">
        <v>1197831</v>
      </c>
      <c r="D4373" s="5">
        <v>44329</v>
      </c>
      <c r="E4373" s="4" t="s">
        <v>15</v>
      </c>
      <c r="F4373" s="4" t="s">
        <v>129</v>
      </c>
      <c r="G4373" s="4" t="s">
        <v>130</v>
      </c>
      <c r="H4373" s="6" t="s">
        <v>20</v>
      </c>
      <c r="I4373" s="7">
        <v>30</v>
      </c>
      <c r="J4373" s="8">
        <v>68</v>
      </c>
      <c r="K4373" s="9">
        <v>2040</v>
      </c>
      <c r="L4373" s="9">
        <v>632.4</v>
      </c>
      <c r="M4373" s="10">
        <v>0.31</v>
      </c>
      <c r="N4373" s="4" t="s">
        <v>24</v>
      </c>
      <c r="O4373" s="4" t="str">
        <f>TEXT(Table1[[#This Row],[Invoice Date]],"yyyy")</f>
        <v>2021</v>
      </c>
      <c r="P4373" s="4" t="str">
        <f>TEXT(Table1[[#This Row],[Invoice Date]],"mmm")</f>
        <v>May</v>
      </c>
      <c r="Q4373" s="27">
        <f>WEEKNUM(Table1[[#This Row],[Invoice Date]]) + IF(YEAR(Table1[[#This Row],[Invoice Date]])=2021, 52, 0)</f>
        <v>72</v>
      </c>
    </row>
    <row r="4374" spans="2:17" ht="14.25" customHeight="1" x14ac:dyDescent="0.3">
      <c r="B4374" s="4" t="s">
        <v>26</v>
      </c>
      <c r="C4374" s="33">
        <v>1197831</v>
      </c>
      <c r="D4374" s="5">
        <v>44329</v>
      </c>
      <c r="E4374" s="4" t="s">
        <v>15</v>
      </c>
      <c r="F4374" s="4" t="s">
        <v>129</v>
      </c>
      <c r="G4374" s="4" t="s">
        <v>130</v>
      </c>
      <c r="H4374" s="6" t="s">
        <v>21</v>
      </c>
      <c r="I4374" s="7">
        <v>44</v>
      </c>
      <c r="J4374" s="8">
        <v>47</v>
      </c>
      <c r="K4374" s="9">
        <v>2068</v>
      </c>
      <c r="L4374" s="9">
        <v>806.52</v>
      </c>
      <c r="M4374" s="10">
        <v>0.39</v>
      </c>
      <c r="N4374" s="4" t="s">
        <v>83</v>
      </c>
      <c r="O4374" s="4" t="str">
        <f>TEXT(Table1[[#This Row],[Invoice Date]],"yyyy")</f>
        <v>2021</v>
      </c>
      <c r="P4374" s="4" t="str">
        <f>TEXT(Table1[[#This Row],[Invoice Date]],"mmm")</f>
        <v>May</v>
      </c>
      <c r="Q4374" s="27">
        <f>WEEKNUM(Table1[[#This Row],[Invoice Date]]) + IF(YEAR(Table1[[#This Row],[Invoice Date]])=2021, 52, 0)</f>
        <v>72</v>
      </c>
    </row>
    <row r="4375" spans="2:17" ht="14.25" customHeight="1" x14ac:dyDescent="0.3">
      <c r="B4375" s="4" t="s">
        <v>26</v>
      </c>
      <c r="C4375" s="33">
        <v>1197831</v>
      </c>
      <c r="D4375" s="5">
        <v>44329</v>
      </c>
      <c r="E4375" s="4" t="s">
        <v>15</v>
      </c>
      <c r="F4375" s="4" t="s">
        <v>129</v>
      </c>
      <c r="G4375" s="4" t="s">
        <v>130</v>
      </c>
      <c r="H4375" s="6" t="s">
        <v>20</v>
      </c>
      <c r="I4375" s="7">
        <v>41</v>
      </c>
      <c r="J4375" s="8">
        <v>56</v>
      </c>
      <c r="K4375" s="9">
        <v>2296</v>
      </c>
      <c r="L4375" s="9">
        <v>918.40000000000009</v>
      </c>
      <c r="M4375" s="10">
        <v>0.4</v>
      </c>
      <c r="N4375" s="4" t="s">
        <v>83</v>
      </c>
      <c r="O4375" s="4" t="str">
        <f>TEXT(Table1[[#This Row],[Invoice Date]],"yyyy")</f>
        <v>2021</v>
      </c>
      <c r="P4375" s="4" t="str">
        <f>TEXT(Table1[[#This Row],[Invoice Date]],"mmm")</f>
        <v>May</v>
      </c>
      <c r="Q4375" s="27">
        <f>WEEKNUM(Table1[[#This Row],[Invoice Date]]) + IF(YEAR(Table1[[#This Row],[Invoice Date]])=2021, 52, 0)</f>
        <v>72</v>
      </c>
    </row>
    <row r="4376" spans="2:17" ht="14.25" customHeight="1" x14ac:dyDescent="0.3">
      <c r="B4376" s="4" t="s">
        <v>26</v>
      </c>
      <c r="C4376" s="33">
        <v>1197831</v>
      </c>
      <c r="D4376" s="5">
        <v>44329</v>
      </c>
      <c r="E4376" s="4" t="s">
        <v>15</v>
      </c>
      <c r="F4376" s="4" t="s">
        <v>129</v>
      </c>
      <c r="G4376" s="4" t="s">
        <v>130</v>
      </c>
      <c r="H4376" s="6" t="s">
        <v>19</v>
      </c>
      <c r="I4376" s="7">
        <v>34</v>
      </c>
      <c r="J4376" s="8">
        <v>68</v>
      </c>
      <c r="K4376" s="9">
        <v>2312</v>
      </c>
      <c r="L4376" s="9">
        <v>832.31999999999994</v>
      </c>
      <c r="M4376" s="10">
        <v>0.36</v>
      </c>
      <c r="N4376" s="4" t="s">
        <v>24</v>
      </c>
      <c r="O4376" s="4" t="str">
        <f>TEXT(Table1[[#This Row],[Invoice Date]],"yyyy")</f>
        <v>2021</v>
      </c>
      <c r="P4376" s="4" t="str">
        <f>TEXT(Table1[[#This Row],[Invoice Date]],"mmm")</f>
        <v>May</v>
      </c>
      <c r="Q4376" s="27">
        <f>WEEKNUM(Table1[[#This Row],[Invoice Date]]) + IF(YEAR(Table1[[#This Row],[Invoice Date]])=2021, 52, 0)</f>
        <v>72</v>
      </c>
    </row>
    <row r="4377" spans="2:17" ht="14.25" customHeight="1" x14ac:dyDescent="0.3">
      <c r="B4377" s="4" t="s">
        <v>26</v>
      </c>
      <c r="C4377" s="33">
        <v>1197831</v>
      </c>
      <c r="D4377" s="5">
        <v>44329</v>
      </c>
      <c r="E4377" s="4" t="s">
        <v>15</v>
      </c>
      <c r="F4377" s="4" t="s">
        <v>129</v>
      </c>
      <c r="G4377" s="4" t="s">
        <v>130</v>
      </c>
      <c r="H4377" s="6" t="s">
        <v>22</v>
      </c>
      <c r="I4377" s="7">
        <v>39</v>
      </c>
      <c r="J4377" s="8">
        <v>60</v>
      </c>
      <c r="K4377" s="9">
        <v>2340</v>
      </c>
      <c r="L4377" s="9">
        <v>655.20000000000005</v>
      </c>
      <c r="M4377" s="10">
        <v>0.28000000000000003</v>
      </c>
      <c r="N4377" s="4" t="s">
        <v>24</v>
      </c>
      <c r="O4377" s="4" t="str">
        <f>TEXT(Table1[[#This Row],[Invoice Date]],"yyyy")</f>
        <v>2021</v>
      </c>
      <c r="P4377" s="4" t="str">
        <f>TEXT(Table1[[#This Row],[Invoice Date]],"mmm")</f>
        <v>May</v>
      </c>
      <c r="Q4377" s="27">
        <f>WEEKNUM(Table1[[#This Row],[Invoice Date]]) + IF(YEAR(Table1[[#This Row],[Invoice Date]])=2021, 52, 0)</f>
        <v>72</v>
      </c>
    </row>
    <row r="4378" spans="2:17" ht="14.25" customHeight="1" x14ac:dyDescent="0.3">
      <c r="B4378" s="4" t="s">
        <v>26</v>
      </c>
      <c r="C4378" s="33">
        <v>1197831</v>
      </c>
      <c r="D4378" s="5">
        <v>44329</v>
      </c>
      <c r="E4378" s="4" t="s">
        <v>15</v>
      </c>
      <c r="F4378" s="4" t="s">
        <v>129</v>
      </c>
      <c r="G4378" s="4" t="s">
        <v>130</v>
      </c>
      <c r="H4378" s="6" t="s">
        <v>19</v>
      </c>
      <c r="I4378" s="7">
        <v>47</v>
      </c>
      <c r="J4378" s="8">
        <v>54</v>
      </c>
      <c r="K4378" s="9">
        <v>2538</v>
      </c>
      <c r="L4378" s="9">
        <v>1091.3399999999999</v>
      </c>
      <c r="M4378" s="10">
        <v>0.43</v>
      </c>
      <c r="N4378" s="4" t="s">
        <v>83</v>
      </c>
      <c r="O4378" s="4" t="str">
        <f>TEXT(Table1[[#This Row],[Invoice Date]],"yyyy")</f>
        <v>2021</v>
      </c>
      <c r="P4378" s="4" t="str">
        <f>TEXT(Table1[[#This Row],[Invoice Date]],"mmm")</f>
        <v>May</v>
      </c>
      <c r="Q4378" s="27">
        <f>WEEKNUM(Table1[[#This Row],[Invoice Date]]) + IF(YEAR(Table1[[#This Row],[Invoice Date]])=2021, 52, 0)</f>
        <v>72</v>
      </c>
    </row>
    <row r="4379" spans="2:17" ht="14.25" customHeight="1" x14ac:dyDescent="0.3">
      <c r="B4379" s="4" t="s">
        <v>14</v>
      </c>
      <c r="C4379" s="33">
        <v>1185732</v>
      </c>
      <c r="D4379" s="5">
        <v>44329</v>
      </c>
      <c r="E4379" s="4" t="s">
        <v>15</v>
      </c>
      <c r="F4379" s="4" t="s">
        <v>121</v>
      </c>
      <c r="G4379" s="4" t="s">
        <v>122</v>
      </c>
      <c r="H4379" s="6" t="s">
        <v>21</v>
      </c>
      <c r="I4379" s="7">
        <v>41</v>
      </c>
      <c r="J4379" s="8">
        <v>65</v>
      </c>
      <c r="K4379" s="9">
        <v>2665</v>
      </c>
      <c r="L4379" s="9">
        <v>1385.8</v>
      </c>
      <c r="M4379" s="10">
        <v>0.52</v>
      </c>
      <c r="N4379" s="4" t="s">
        <v>83</v>
      </c>
      <c r="O4379" s="4" t="str">
        <f>TEXT(Table1[[#This Row],[Invoice Date]],"yyyy")</f>
        <v>2021</v>
      </c>
      <c r="P4379" s="4" t="str">
        <f>TEXT(Table1[[#This Row],[Invoice Date]],"mmm")</f>
        <v>May</v>
      </c>
      <c r="Q4379" s="27">
        <f>WEEKNUM(Table1[[#This Row],[Invoice Date]]) + IF(YEAR(Table1[[#This Row],[Invoice Date]])=2021, 52, 0)</f>
        <v>72</v>
      </c>
    </row>
    <row r="4380" spans="2:17" ht="14.25" customHeight="1" x14ac:dyDescent="0.3">
      <c r="B4380" s="4" t="s">
        <v>26</v>
      </c>
      <c r="C4380" s="33">
        <v>1197831</v>
      </c>
      <c r="D4380" s="5">
        <v>44329</v>
      </c>
      <c r="E4380" s="4" t="s">
        <v>15</v>
      </c>
      <c r="F4380" s="4" t="s">
        <v>129</v>
      </c>
      <c r="G4380" s="4" t="s">
        <v>130</v>
      </c>
      <c r="H4380" s="6" t="s">
        <v>22</v>
      </c>
      <c r="I4380" s="7">
        <v>50</v>
      </c>
      <c r="J4380" s="8">
        <v>54</v>
      </c>
      <c r="K4380" s="9">
        <v>2700</v>
      </c>
      <c r="L4380" s="9">
        <v>1026</v>
      </c>
      <c r="M4380" s="10">
        <v>0.38</v>
      </c>
      <c r="N4380" s="4" t="s">
        <v>83</v>
      </c>
      <c r="O4380" s="4" t="str">
        <f>TEXT(Table1[[#This Row],[Invoice Date]],"yyyy")</f>
        <v>2021</v>
      </c>
      <c r="P4380" s="4" t="str">
        <f>TEXT(Table1[[#This Row],[Invoice Date]],"mmm")</f>
        <v>May</v>
      </c>
      <c r="Q4380" s="27">
        <f>WEEKNUM(Table1[[#This Row],[Invoice Date]]) + IF(YEAR(Table1[[#This Row],[Invoice Date]])=2021, 52, 0)</f>
        <v>72</v>
      </c>
    </row>
    <row r="4381" spans="2:17" ht="14.25" customHeight="1" x14ac:dyDescent="0.3">
      <c r="B4381" s="4" t="s">
        <v>14</v>
      </c>
      <c r="C4381" s="33">
        <v>1185732</v>
      </c>
      <c r="D4381" s="5">
        <v>44329</v>
      </c>
      <c r="E4381" s="4" t="s">
        <v>36</v>
      </c>
      <c r="F4381" s="4" t="s">
        <v>108</v>
      </c>
      <c r="G4381" s="4" t="s">
        <v>109</v>
      </c>
      <c r="H4381" s="6" t="s">
        <v>19</v>
      </c>
      <c r="I4381" s="7">
        <v>45</v>
      </c>
      <c r="J4381" s="8">
        <v>60</v>
      </c>
      <c r="K4381" s="9">
        <v>2700</v>
      </c>
      <c r="L4381" s="9">
        <v>1214.9999999999998</v>
      </c>
      <c r="M4381" s="10">
        <v>0.44999999999999996</v>
      </c>
      <c r="N4381" s="4" t="s">
        <v>83</v>
      </c>
      <c r="O4381" s="4" t="str">
        <f>TEXT(Table1[[#This Row],[Invoice Date]],"yyyy")</f>
        <v>2021</v>
      </c>
      <c r="P4381" s="4" t="str">
        <f>TEXT(Table1[[#This Row],[Invoice Date]],"mmm")</f>
        <v>May</v>
      </c>
      <c r="Q4381" s="27">
        <f>WEEKNUM(Table1[[#This Row],[Invoice Date]]) + IF(YEAR(Table1[[#This Row],[Invoice Date]])=2021, 52, 0)</f>
        <v>72</v>
      </c>
    </row>
    <row r="4382" spans="2:17" ht="14.25" customHeight="1" x14ac:dyDescent="0.3">
      <c r="B4382" s="4" t="s">
        <v>14</v>
      </c>
      <c r="C4382" s="33">
        <v>1185732</v>
      </c>
      <c r="D4382" s="5">
        <v>44329</v>
      </c>
      <c r="E4382" s="4" t="s">
        <v>15</v>
      </c>
      <c r="F4382" s="4" t="s">
        <v>121</v>
      </c>
      <c r="G4382" s="4" t="s">
        <v>122</v>
      </c>
      <c r="H4382" s="6" t="s">
        <v>19</v>
      </c>
      <c r="I4382" s="7">
        <v>47</v>
      </c>
      <c r="J4382" s="8">
        <v>69</v>
      </c>
      <c r="K4382" s="9">
        <v>3243</v>
      </c>
      <c r="L4382" s="9">
        <v>1459.35</v>
      </c>
      <c r="M4382" s="10">
        <v>0.44999999999999996</v>
      </c>
      <c r="N4382" s="4" t="s">
        <v>83</v>
      </c>
      <c r="O4382" s="4" t="str">
        <f>TEXT(Table1[[#This Row],[Invoice Date]],"yyyy")</f>
        <v>2021</v>
      </c>
      <c r="P4382" s="4" t="str">
        <f>TEXT(Table1[[#This Row],[Invoice Date]],"mmm")</f>
        <v>May</v>
      </c>
      <c r="Q4382" s="27">
        <f>WEEKNUM(Table1[[#This Row],[Invoice Date]]) + IF(YEAR(Table1[[#This Row],[Invoice Date]])=2021, 52, 0)</f>
        <v>72</v>
      </c>
    </row>
    <row r="4383" spans="2:17" ht="14.25" customHeight="1" x14ac:dyDescent="0.3">
      <c r="B4383" s="4" t="s">
        <v>14</v>
      </c>
      <c r="C4383" s="33">
        <v>1185732</v>
      </c>
      <c r="D4383" s="5">
        <v>44329</v>
      </c>
      <c r="E4383" s="4" t="s">
        <v>15</v>
      </c>
      <c r="F4383" s="4" t="s">
        <v>121</v>
      </c>
      <c r="G4383" s="4" t="s">
        <v>122</v>
      </c>
      <c r="H4383" s="6" t="s">
        <v>20</v>
      </c>
      <c r="I4383" s="7">
        <v>41</v>
      </c>
      <c r="J4383" s="8">
        <v>81</v>
      </c>
      <c r="K4383" s="9">
        <v>3321</v>
      </c>
      <c r="L4383" s="9">
        <v>1726.92</v>
      </c>
      <c r="M4383" s="10">
        <v>0.52</v>
      </c>
      <c r="N4383" s="4" t="s">
        <v>83</v>
      </c>
      <c r="O4383" s="4" t="str">
        <f>TEXT(Table1[[#This Row],[Invoice Date]],"yyyy")</f>
        <v>2021</v>
      </c>
      <c r="P4383" s="4" t="str">
        <f>TEXT(Table1[[#This Row],[Invoice Date]],"mmm")</f>
        <v>May</v>
      </c>
      <c r="Q4383" s="27">
        <f>WEEKNUM(Table1[[#This Row],[Invoice Date]]) + IF(YEAR(Table1[[#This Row],[Invoice Date]])=2021, 52, 0)</f>
        <v>72</v>
      </c>
    </row>
    <row r="4384" spans="2:17" ht="14.25" customHeight="1" x14ac:dyDescent="0.3">
      <c r="B4384" s="4" t="s">
        <v>14</v>
      </c>
      <c r="C4384" s="33">
        <v>1185732</v>
      </c>
      <c r="D4384" s="5">
        <v>44329</v>
      </c>
      <c r="E4384" s="4" t="s">
        <v>15</v>
      </c>
      <c r="F4384" s="4" t="s">
        <v>121</v>
      </c>
      <c r="G4384" s="4" t="s">
        <v>122</v>
      </c>
      <c r="H4384" s="6" t="s">
        <v>22</v>
      </c>
      <c r="I4384" s="7">
        <v>50</v>
      </c>
      <c r="J4384" s="8">
        <v>74</v>
      </c>
      <c r="K4384" s="9">
        <v>3700</v>
      </c>
      <c r="L4384" s="9">
        <v>1554</v>
      </c>
      <c r="M4384" s="10">
        <v>0.42</v>
      </c>
      <c r="N4384" s="4" t="s">
        <v>83</v>
      </c>
      <c r="O4384" s="4" t="str">
        <f>TEXT(Table1[[#This Row],[Invoice Date]],"yyyy")</f>
        <v>2021</v>
      </c>
      <c r="P4384" s="4" t="str">
        <f>TEXT(Table1[[#This Row],[Invoice Date]],"mmm")</f>
        <v>May</v>
      </c>
      <c r="Q4384" s="27">
        <f>WEEKNUM(Table1[[#This Row],[Invoice Date]]) + IF(YEAR(Table1[[#This Row],[Invoice Date]])=2021, 52, 0)</f>
        <v>72</v>
      </c>
    </row>
    <row r="4385" spans="2:17" ht="14.25" customHeight="1" x14ac:dyDescent="0.3">
      <c r="B4385" s="4" t="s">
        <v>14</v>
      </c>
      <c r="C4385" s="33">
        <v>1185732</v>
      </c>
      <c r="D4385" s="5">
        <v>44329</v>
      </c>
      <c r="E4385" s="4" t="s">
        <v>36</v>
      </c>
      <c r="F4385" s="4" t="s">
        <v>108</v>
      </c>
      <c r="G4385" s="4" t="s">
        <v>109</v>
      </c>
      <c r="H4385" s="6" t="s">
        <v>23</v>
      </c>
      <c r="I4385" s="7">
        <v>58</v>
      </c>
      <c r="J4385" s="8">
        <v>68</v>
      </c>
      <c r="K4385" s="9">
        <v>3944</v>
      </c>
      <c r="L4385" s="9">
        <v>2011.44</v>
      </c>
      <c r="M4385" s="10">
        <v>0.51</v>
      </c>
      <c r="N4385" s="4" t="s">
        <v>83</v>
      </c>
      <c r="O4385" s="4" t="str">
        <f>TEXT(Table1[[#This Row],[Invoice Date]],"yyyy")</f>
        <v>2021</v>
      </c>
      <c r="P4385" s="4" t="str">
        <f>TEXT(Table1[[#This Row],[Invoice Date]],"mmm")</f>
        <v>May</v>
      </c>
      <c r="Q4385" s="27">
        <f>WEEKNUM(Table1[[#This Row],[Invoice Date]]) + IF(YEAR(Table1[[#This Row],[Invoice Date]])=2021, 52, 0)</f>
        <v>72</v>
      </c>
    </row>
    <row r="4386" spans="2:17" ht="14.25" customHeight="1" x14ac:dyDescent="0.3">
      <c r="B4386" s="4" t="s">
        <v>26</v>
      </c>
      <c r="C4386" s="33">
        <v>1197831</v>
      </c>
      <c r="D4386" s="5">
        <v>44329</v>
      </c>
      <c r="E4386" s="4" t="s">
        <v>15</v>
      </c>
      <c r="F4386" s="4" t="s">
        <v>129</v>
      </c>
      <c r="G4386" s="4" t="s">
        <v>130</v>
      </c>
      <c r="H4386" s="6" t="s">
        <v>23</v>
      </c>
      <c r="I4386" s="7">
        <v>43</v>
      </c>
      <c r="J4386" s="8">
        <v>104</v>
      </c>
      <c r="K4386" s="9">
        <v>4472</v>
      </c>
      <c r="L4386" s="9">
        <v>1520.4799999999998</v>
      </c>
      <c r="M4386" s="10">
        <v>0.33999999999999997</v>
      </c>
      <c r="N4386" s="4" t="s">
        <v>24</v>
      </c>
      <c r="O4386" s="4" t="str">
        <f>TEXT(Table1[[#This Row],[Invoice Date]],"yyyy")</f>
        <v>2021</v>
      </c>
      <c r="P4386" s="4" t="str">
        <f>TEXT(Table1[[#This Row],[Invoice Date]],"mmm")</f>
        <v>May</v>
      </c>
      <c r="Q4386" s="27">
        <f>WEEKNUM(Table1[[#This Row],[Invoice Date]]) + IF(YEAR(Table1[[#This Row],[Invoice Date]])=2021, 52, 0)</f>
        <v>72</v>
      </c>
    </row>
    <row r="4387" spans="2:17" ht="14.25" customHeight="1" x14ac:dyDescent="0.3">
      <c r="B4387" s="4" t="s">
        <v>26</v>
      </c>
      <c r="C4387" s="33">
        <v>1197831</v>
      </c>
      <c r="D4387" s="5">
        <v>44329</v>
      </c>
      <c r="E4387" s="4" t="s">
        <v>15</v>
      </c>
      <c r="F4387" s="4" t="s">
        <v>129</v>
      </c>
      <c r="G4387" s="4" t="s">
        <v>130</v>
      </c>
      <c r="H4387" s="6" t="s">
        <v>23</v>
      </c>
      <c r="I4387" s="7">
        <v>55</v>
      </c>
      <c r="J4387" s="8">
        <v>88</v>
      </c>
      <c r="K4387" s="9">
        <v>4840</v>
      </c>
      <c r="L4387" s="9">
        <v>1984.3999999999999</v>
      </c>
      <c r="M4387" s="10">
        <v>0.41</v>
      </c>
      <c r="N4387" s="4" t="s">
        <v>83</v>
      </c>
      <c r="O4387" s="4" t="str">
        <f>TEXT(Table1[[#This Row],[Invoice Date]],"yyyy")</f>
        <v>2021</v>
      </c>
      <c r="P4387" s="4" t="str">
        <f>TEXT(Table1[[#This Row],[Invoice Date]],"mmm")</f>
        <v>May</v>
      </c>
      <c r="Q4387" s="27">
        <f>WEEKNUM(Table1[[#This Row],[Invoice Date]]) + IF(YEAR(Table1[[#This Row],[Invoice Date]])=2021, 52, 0)</f>
        <v>72</v>
      </c>
    </row>
    <row r="4388" spans="2:17" ht="14.25" customHeight="1" x14ac:dyDescent="0.3">
      <c r="B4388" s="4" t="s">
        <v>14</v>
      </c>
      <c r="C4388" s="33">
        <v>1185732</v>
      </c>
      <c r="D4388" s="5">
        <v>44329</v>
      </c>
      <c r="E4388" s="4" t="s">
        <v>15</v>
      </c>
      <c r="F4388" s="4" t="s">
        <v>121</v>
      </c>
      <c r="G4388" s="4" t="s">
        <v>122</v>
      </c>
      <c r="H4388" s="6" t="s">
        <v>23</v>
      </c>
      <c r="I4388" s="7">
        <v>54</v>
      </c>
      <c r="J4388" s="8">
        <v>104</v>
      </c>
      <c r="K4388" s="9">
        <v>5616</v>
      </c>
      <c r="L4388" s="9">
        <v>3088.8</v>
      </c>
      <c r="M4388" s="10">
        <v>0.55000000000000004</v>
      </c>
      <c r="N4388" s="4" t="s">
        <v>83</v>
      </c>
      <c r="O4388" s="4" t="str">
        <f>TEXT(Table1[[#This Row],[Invoice Date]],"yyyy")</f>
        <v>2021</v>
      </c>
      <c r="P4388" s="4" t="str">
        <f>TEXT(Table1[[#This Row],[Invoice Date]],"mmm")</f>
        <v>May</v>
      </c>
      <c r="Q4388" s="27">
        <f>WEEKNUM(Table1[[#This Row],[Invoice Date]]) + IF(YEAR(Table1[[#This Row],[Invoice Date]])=2021, 52, 0)</f>
        <v>72</v>
      </c>
    </row>
    <row r="4389" spans="2:17" ht="14.25" customHeight="1" x14ac:dyDescent="0.3">
      <c r="B4389" s="4" t="s">
        <v>26</v>
      </c>
      <c r="C4389" s="33">
        <v>1197831</v>
      </c>
      <c r="D4389" s="5">
        <v>44329</v>
      </c>
      <c r="E4389" s="4" t="s">
        <v>27</v>
      </c>
      <c r="F4389" s="4" t="s">
        <v>55</v>
      </c>
      <c r="G4389" s="4" t="s">
        <v>56</v>
      </c>
      <c r="H4389" s="6" t="s">
        <v>22</v>
      </c>
      <c r="I4389" s="7">
        <v>51</v>
      </c>
      <c r="J4389" s="8">
        <v>113</v>
      </c>
      <c r="K4389" s="9">
        <v>5763</v>
      </c>
      <c r="L4389" s="9">
        <v>3054.3900000000003</v>
      </c>
      <c r="M4389" s="10">
        <v>0.53</v>
      </c>
      <c r="N4389" s="4" t="s">
        <v>83</v>
      </c>
      <c r="O4389" s="4" t="str">
        <f>TEXT(Table1[[#This Row],[Invoice Date]],"yyyy")</f>
        <v>2021</v>
      </c>
      <c r="P4389" s="4" t="str">
        <f>TEXT(Table1[[#This Row],[Invoice Date]],"mmm")</f>
        <v>May</v>
      </c>
      <c r="Q4389" s="27">
        <f>WEEKNUM(Table1[[#This Row],[Invoice Date]]) + IF(YEAR(Table1[[#This Row],[Invoice Date]])=2021, 52, 0)</f>
        <v>72</v>
      </c>
    </row>
    <row r="4390" spans="2:17" ht="14.25" customHeight="1" x14ac:dyDescent="0.3">
      <c r="B4390" s="4" t="s">
        <v>26</v>
      </c>
      <c r="C4390" s="33">
        <v>1197831</v>
      </c>
      <c r="D4390" s="5">
        <v>44329</v>
      </c>
      <c r="E4390" s="4" t="s">
        <v>27</v>
      </c>
      <c r="F4390" s="4" t="s">
        <v>55</v>
      </c>
      <c r="G4390" s="4" t="s">
        <v>56</v>
      </c>
      <c r="H4390" s="6" t="s">
        <v>22</v>
      </c>
      <c r="I4390" s="7">
        <v>43</v>
      </c>
      <c r="J4390" s="8">
        <v>140</v>
      </c>
      <c r="K4390" s="9">
        <v>6020</v>
      </c>
      <c r="L4390" s="9">
        <v>2769.2</v>
      </c>
      <c r="M4390" s="10">
        <v>0.45999999999999996</v>
      </c>
      <c r="N4390" s="4" t="s">
        <v>24</v>
      </c>
      <c r="O4390" s="4" t="str">
        <f>TEXT(Table1[[#This Row],[Invoice Date]],"yyyy")</f>
        <v>2021</v>
      </c>
      <c r="P4390" s="4" t="str">
        <f>TEXT(Table1[[#This Row],[Invoice Date]],"mmm")</f>
        <v>May</v>
      </c>
      <c r="Q4390" s="27">
        <f>WEEKNUM(Table1[[#This Row],[Invoice Date]]) + IF(YEAR(Table1[[#This Row],[Invoice Date]])=2021, 52, 0)</f>
        <v>72</v>
      </c>
    </row>
    <row r="4391" spans="2:17" ht="14.25" customHeight="1" x14ac:dyDescent="0.3">
      <c r="B4391" s="4" t="s">
        <v>26</v>
      </c>
      <c r="C4391" s="33">
        <v>1197831</v>
      </c>
      <c r="D4391" s="5">
        <v>44329</v>
      </c>
      <c r="E4391" s="4" t="s">
        <v>15</v>
      </c>
      <c r="F4391" s="4" t="s">
        <v>129</v>
      </c>
      <c r="G4391" s="4" t="s">
        <v>130</v>
      </c>
      <c r="H4391" s="6" t="s">
        <v>17</v>
      </c>
      <c r="I4391" s="7">
        <v>53</v>
      </c>
      <c r="J4391" s="8">
        <v>129</v>
      </c>
      <c r="K4391" s="9">
        <v>6837</v>
      </c>
      <c r="L4391" s="9">
        <v>2939.91</v>
      </c>
      <c r="M4391" s="10">
        <v>0.43</v>
      </c>
      <c r="N4391" s="4" t="s">
        <v>83</v>
      </c>
      <c r="O4391" s="4" t="str">
        <f>TEXT(Table1[[#This Row],[Invoice Date]],"yyyy")</f>
        <v>2021</v>
      </c>
      <c r="P4391" s="4" t="str">
        <f>TEXT(Table1[[#This Row],[Invoice Date]],"mmm")</f>
        <v>May</v>
      </c>
      <c r="Q4391" s="27">
        <f>WEEKNUM(Table1[[#This Row],[Invoice Date]]) + IF(YEAR(Table1[[#This Row],[Invoice Date]])=2021, 52, 0)</f>
        <v>72</v>
      </c>
    </row>
    <row r="4392" spans="2:17" ht="14.25" customHeight="1" x14ac:dyDescent="0.3">
      <c r="B4392" s="4" t="s">
        <v>26</v>
      </c>
      <c r="C4392" s="33">
        <v>1197831</v>
      </c>
      <c r="D4392" s="5">
        <v>44329</v>
      </c>
      <c r="E4392" s="4" t="s">
        <v>15</v>
      </c>
      <c r="F4392" s="4" t="s">
        <v>129</v>
      </c>
      <c r="G4392" s="4" t="s">
        <v>130</v>
      </c>
      <c r="H4392" s="6" t="s">
        <v>17</v>
      </c>
      <c r="I4392" s="7">
        <v>41</v>
      </c>
      <c r="J4392" s="8">
        <v>173</v>
      </c>
      <c r="K4392" s="9">
        <v>7093</v>
      </c>
      <c r="L4392" s="9">
        <v>2553.48</v>
      </c>
      <c r="M4392" s="10">
        <v>0.36</v>
      </c>
      <c r="N4392" s="4" t="s">
        <v>24</v>
      </c>
      <c r="O4392" s="4" t="str">
        <f>TEXT(Table1[[#This Row],[Invoice Date]],"yyyy")</f>
        <v>2021</v>
      </c>
      <c r="P4392" s="4" t="str">
        <f>TEXT(Table1[[#This Row],[Invoice Date]],"mmm")</f>
        <v>May</v>
      </c>
      <c r="Q4392" s="27">
        <f>WEEKNUM(Table1[[#This Row],[Invoice Date]]) + IF(YEAR(Table1[[#This Row],[Invoice Date]])=2021, 52, 0)</f>
        <v>72</v>
      </c>
    </row>
    <row r="4393" spans="2:17" ht="14.25" customHeight="1" x14ac:dyDescent="0.3">
      <c r="B4393" s="4" t="s">
        <v>14</v>
      </c>
      <c r="C4393" s="33">
        <v>1185732</v>
      </c>
      <c r="D4393" s="5">
        <v>44329</v>
      </c>
      <c r="E4393" s="4" t="s">
        <v>36</v>
      </c>
      <c r="F4393" s="4" t="s">
        <v>108</v>
      </c>
      <c r="G4393" s="4" t="s">
        <v>109</v>
      </c>
      <c r="H4393" s="6" t="s">
        <v>17</v>
      </c>
      <c r="I4393" s="7">
        <v>58</v>
      </c>
      <c r="J4393" s="8">
        <v>139</v>
      </c>
      <c r="K4393" s="9">
        <v>8062</v>
      </c>
      <c r="L4393" s="9">
        <v>3789.14</v>
      </c>
      <c r="M4393" s="10">
        <v>0.47</v>
      </c>
      <c r="N4393" s="4" t="s">
        <v>83</v>
      </c>
      <c r="O4393" s="4" t="str">
        <f>TEXT(Table1[[#This Row],[Invoice Date]],"yyyy")</f>
        <v>2021</v>
      </c>
      <c r="P4393" s="4" t="str">
        <f>TEXT(Table1[[#This Row],[Invoice Date]],"mmm")</f>
        <v>May</v>
      </c>
      <c r="Q4393" s="27">
        <f>WEEKNUM(Table1[[#This Row],[Invoice Date]]) + IF(YEAR(Table1[[#This Row],[Invoice Date]])=2021, 52, 0)</f>
        <v>72</v>
      </c>
    </row>
    <row r="4394" spans="2:17" ht="14.25" customHeight="1" x14ac:dyDescent="0.3">
      <c r="B4394" s="4" t="s">
        <v>14</v>
      </c>
      <c r="C4394" s="33">
        <v>1185732</v>
      </c>
      <c r="D4394" s="5">
        <v>44329</v>
      </c>
      <c r="E4394" s="4" t="s">
        <v>15</v>
      </c>
      <c r="F4394" s="4" t="s">
        <v>121</v>
      </c>
      <c r="G4394" s="4" t="s">
        <v>122</v>
      </c>
      <c r="H4394" s="6" t="s">
        <v>17</v>
      </c>
      <c r="I4394" s="7">
        <v>51</v>
      </c>
      <c r="J4394" s="8">
        <v>160</v>
      </c>
      <c r="K4394" s="9">
        <v>8160</v>
      </c>
      <c r="L4394" s="9">
        <v>3916.7999999999997</v>
      </c>
      <c r="M4394" s="10">
        <v>0.48</v>
      </c>
      <c r="N4394" s="4" t="s">
        <v>83</v>
      </c>
      <c r="O4394" s="4" t="str">
        <f>TEXT(Table1[[#This Row],[Invoice Date]],"yyyy")</f>
        <v>2021</v>
      </c>
      <c r="P4394" s="4" t="str">
        <f>TEXT(Table1[[#This Row],[Invoice Date]],"mmm")</f>
        <v>May</v>
      </c>
      <c r="Q4394" s="27">
        <f>WEEKNUM(Table1[[#This Row],[Invoice Date]]) + IF(YEAR(Table1[[#This Row],[Invoice Date]])=2021, 52, 0)</f>
        <v>72</v>
      </c>
    </row>
    <row r="4395" spans="2:17" ht="14.25" customHeight="1" x14ac:dyDescent="0.3">
      <c r="B4395" s="4" t="s">
        <v>34</v>
      </c>
      <c r="C4395" s="33">
        <v>1189833</v>
      </c>
      <c r="D4395" s="5">
        <v>44329</v>
      </c>
      <c r="E4395" s="4" t="s">
        <v>31</v>
      </c>
      <c r="F4395" s="4" t="s">
        <v>32</v>
      </c>
      <c r="G4395" s="4" t="s">
        <v>35</v>
      </c>
      <c r="H4395" s="6" t="s">
        <v>17</v>
      </c>
      <c r="I4395" s="7">
        <v>36</v>
      </c>
      <c r="J4395" s="8">
        <v>256</v>
      </c>
      <c r="K4395" s="9">
        <v>9216</v>
      </c>
      <c r="L4395" s="9">
        <v>4331.5200000000004</v>
      </c>
      <c r="M4395" s="10">
        <v>0.47000000000000003</v>
      </c>
      <c r="N4395" s="4" t="s">
        <v>24</v>
      </c>
      <c r="O4395" s="4" t="str">
        <f>TEXT(Table1[[#This Row],[Invoice Date]],"yyyy")</f>
        <v>2021</v>
      </c>
      <c r="P4395" s="4" t="str">
        <f>TEXT(Table1[[#This Row],[Invoice Date]],"mmm")</f>
        <v>May</v>
      </c>
      <c r="Q4395" s="27">
        <f>WEEKNUM(Table1[[#This Row],[Invoice Date]]) + IF(YEAR(Table1[[#This Row],[Invoice Date]])=2021, 52, 0)</f>
        <v>72</v>
      </c>
    </row>
    <row r="4396" spans="2:17" ht="14.25" customHeight="1" x14ac:dyDescent="0.3">
      <c r="B4396" s="4" t="s">
        <v>34</v>
      </c>
      <c r="C4396" s="33">
        <v>1189833</v>
      </c>
      <c r="D4396" s="5">
        <v>44329</v>
      </c>
      <c r="E4396" s="4" t="s">
        <v>31</v>
      </c>
      <c r="F4396" s="4" t="s">
        <v>32</v>
      </c>
      <c r="G4396" s="4" t="s">
        <v>35</v>
      </c>
      <c r="H4396" s="6" t="s">
        <v>17</v>
      </c>
      <c r="I4396" s="7">
        <v>49</v>
      </c>
      <c r="J4396" s="8">
        <v>224</v>
      </c>
      <c r="K4396" s="9">
        <v>10976</v>
      </c>
      <c r="L4396" s="9">
        <v>5488</v>
      </c>
      <c r="M4396" s="10">
        <v>0.5</v>
      </c>
      <c r="N4396" s="4" t="s">
        <v>83</v>
      </c>
      <c r="O4396" s="4" t="str">
        <f>TEXT(Table1[[#This Row],[Invoice Date]],"yyyy")</f>
        <v>2021</v>
      </c>
      <c r="P4396" s="4" t="str">
        <f>TEXT(Table1[[#This Row],[Invoice Date]],"mmm")</f>
        <v>May</v>
      </c>
      <c r="Q4396" s="27">
        <f>WEEKNUM(Table1[[#This Row],[Invoice Date]]) + IF(YEAR(Table1[[#This Row],[Invoice Date]])=2021, 52, 0)</f>
        <v>72</v>
      </c>
    </row>
    <row r="4397" spans="2:17" ht="14.25" customHeight="1" x14ac:dyDescent="0.3">
      <c r="B4397" s="4" t="s">
        <v>14</v>
      </c>
      <c r="C4397" s="33">
        <v>1185732</v>
      </c>
      <c r="D4397" s="5">
        <v>44329</v>
      </c>
      <c r="E4397" s="4" t="s">
        <v>36</v>
      </c>
      <c r="F4397" s="4" t="s">
        <v>108</v>
      </c>
      <c r="G4397" s="4" t="s">
        <v>109</v>
      </c>
      <c r="H4397" s="6" t="s">
        <v>21</v>
      </c>
      <c r="I4397" s="7">
        <v>45</v>
      </c>
      <c r="J4397" s="8">
        <v>100</v>
      </c>
      <c r="K4397" s="9">
        <v>45000</v>
      </c>
      <c r="L4397" s="9">
        <v>13500</v>
      </c>
      <c r="M4397" s="10">
        <v>0.3</v>
      </c>
      <c r="N4397" s="4" t="s">
        <v>83</v>
      </c>
      <c r="O4397" s="4" t="str">
        <f>TEXT(Table1[[#This Row],[Invoice Date]],"yyyy")</f>
        <v>2021</v>
      </c>
      <c r="P4397" s="4" t="str">
        <f>TEXT(Table1[[#This Row],[Invoice Date]],"mmm")</f>
        <v>May</v>
      </c>
      <c r="Q4397" s="27">
        <f>WEEKNUM(Table1[[#This Row],[Invoice Date]]) + IF(YEAR(Table1[[#This Row],[Invoice Date]])=2021, 52, 0)</f>
        <v>72</v>
      </c>
    </row>
    <row r="4398" spans="2:17" ht="14.25" customHeight="1" x14ac:dyDescent="0.3">
      <c r="B4398" s="4" t="s">
        <v>14</v>
      </c>
      <c r="C4398" s="33">
        <v>1185732</v>
      </c>
      <c r="D4398" s="5">
        <v>44329</v>
      </c>
      <c r="E4398" s="4" t="s">
        <v>36</v>
      </c>
      <c r="F4398" s="4" t="s">
        <v>108</v>
      </c>
      <c r="G4398" s="4" t="s">
        <v>109</v>
      </c>
      <c r="H4398" s="6" t="s">
        <v>22</v>
      </c>
      <c r="I4398" s="7">
        <v>54.999999999999993</v>
      </c>
      <c r="J4398" s="8">
        <v>125</v>
      </c>
      <c r="K4398" s="9">
        <v>68749.999999999985</v>
      </c>
      <c r="L4398" s="9">
        <v>24062.499999999993</v>
      </c>
      <c r="M4398" s="10">
        <v>0.35</v>
      </c>
      <c r="N4398" s="4" t="s">
        <v>83</v>
      </c>
      <c r="O4398" s="4" t="str">
        <f>TEXT(Table1[[#This Row],[Invoice Date]],"yyyy")</f>
        <v>2021</v>
      </c>
      <c r="P4398" s="4" t="str">
        <f>TEXT(Table1[[#This Row],[Invoice Date]],"mmm")</f>
        <v>May</v>
      </c>
      <c r="Q4398" s="27">
        <f>WEEKNUM(Table1[[#This Row],[Invoice Date]]) + IF(YEAR(Table1[[#This Row],[Invoice Date]])=2021, 52, 0)</f>
        <v>72</v>
      </c>
    </row>
    <row r="4399" spans="2:17" ht="14.25" customHeight="1" x14ac:dyDescent="0.3">
      <c r="B4399" s="4" t="s">
        <v>14</v>
      </c>
      <c r="C4399" s="33">
        <v>1185732</v>
      </c>
      <c r="D4399" s="5">
        <v>44329</v>
      </c>
      <c r="E4399" s="4" t="s">
        <v>36</v>
      </c>
      <c r="F4399" s="4" t="s">
        <v>108</v>
      </c>
      <c r="G4399" s="4" t="s">
        <v>109</v>
      </c>
      <c r="H4399" s="6" t="s">
        <v>20</v>
      </c>
      <c r="I4399" s="7">
        <v>45</v>
      </c>
      <c r="J4399" s="8">
        <v>175</v>
      </c>
      <c r="K4399" s="9">
        <v>78750</v>
      </c>
      <c r="L4399" s="9">
        <v>23625</v>
      </c>
      <c r="M4399" s="10">
        <v>0.3</v>
      </c>
      <c r="N4399" s="4" t="s">
        <v>83</v>
      </c>
      <c r="O4399" s="4" t="str">
        <f>TEXT(Table1[[#This Row],[Invoice Date]],"yyyy")</f>
        <v>2021</v>
      </c>
      <c r="P4399" s="4" t="str">
        <f>TEXT(Table1[[#This Row],[Invoice Date]],"mmm")</f>
        <v>May</v>
      </c>
      <c r="Q4399" s="27">
        <f>WEEKNUM(Table1[[#This Row],[Invoice Date]]) + IF(YEAR(Table1[[#This Row],[Invoice Date]])=2021, 52, 0)</f>
        <v>72</v>
      </c>
    </row>
    <row r="4400" spans="2:17" ht="14.25" customHeight="1" x14ac:dyDescent="0.3">
      <c r="B4400" s="4" t="s">
        <v>26</v>
      </c>
      <c r="C4400" s="33">
        <v>1197831</v>
      </c>
      <c r="D4400" s="5">
        <v>44329</v>
      </c>
      <c r="E4400" s="4" t="s">
        <v>15</v>
      </c>
      <c r="F4400" s="4" t="s">
        <v>129</v>
      </c>
      <c r="G4400" s="4" t="s">
        <v>130</v>
      </c>
      <c r="H4400" s="6" t="s">
        <v>21</v>
      </c>
      <c r="I4400" s="7">
        <v>45</v>
      </c>
      <c r="J4400" s="8">
        <v>175</v>
      </c>
      <c r="K4400" s="9">
        <v>78750</v>
      </c>
      <c r="L4400" s="9">
        <v>19687.5</v>
      </c>
      <c r="M4400" s="10">
        <v>0.25</v>
      </c>
      <c r="N4400" s="4" t="s">
        <v>18</v>
      </c>
      <c r="O4400" s="4" t="str">
        <f>TEXT(Table1[[#This Row],[Invoice Date]],"yyyy")</f>
        <v>2021</v>
      </c>
      <c r="P4400" s="4" t="str">
        <f>TEXT(Table1[[#This Row],[Invoice Date]],"mmm")</f>
        <v>May</v>
      </c>
      <c r="Q4400" s="27">
        <f>WEEKNUM(Table1[[#This Row],[Invoice Date]]) + IF(YEAR(Table1[[#This Row],[Invoice Date]])=2021, 52, 0)</f>
        <v>72</v>
      </c>
    </row>
    <row r="4401" spans="2:17" ht="14.25" customHeight="1" x14ac:dyDescent="0.3">
      <c r="B4401" s="4" t="s">
        <v>14</v>
      </c>
      <c r="C4401" s="33">
        <v>1185732</v>
      </c>
      <c r="D4401" s="5">
        <v>44329</v>
      </c>
      <c r="E4401" s="4" t="s">
        <v>36</v>
      </c>
      <c r="F4401" s="4" t="s">
        <v>108</v>
      </c>
      <c r="G4401" s="4" t="s">
        <v>109</v>
      </c>
      <c r="H4401" s="6" t="s">
        <v>19</v>
      </c>
      <c r="I4401" s="7">
        <v>50</v>
      </c>
      <c r="J4401" s="8">
        <v>200</v>
      </c>
      <c r="K4401" s="9">
        <v>100000</v>
      </c>
      <c r="L4401" s="9">
        <v>30000</v>
      </c>
      <c r="M4401" s="10">
        <v>0.3</v>
      </c>
      <c r="N4401" s="4" t="s">
        <v>83</v>
      </c>
      <c r="O4401" s="4" t="str">
        <f>TEXT(Table1[[#This Row],[Invoice Date]],"yyyy")</f>
        <v>2021</v>
      </c>
      <c r="P4401" s="4" t="str">
        <f>TEXT(Table1[[#This Row],[Invoice Date]],"mmm")</f>
        <v>May</v>
      </c>
      <c r="Q4401" s="27">
        <f>WEEKNUM(Table1[[#This Row],[Invoice Date]]) + IF(YEAR(Table1[[#This Row],[Invoice Date]])=2021, 52, 0)</f>
        <v>72</v>
      </c>
    </row>
    <row r="4402" spans="2:17" ht="14.25" customHeight="1" x14ac:dyDescent="0.3">
      <c r="B4402" s="4" t="s">
        <v>26</v>
      </c>
      <c r="C4402" s="33">
        <v>1197831</v>
      </c>
      <c r="D4402" s="5">
        <v>44329</v>
      </c>
      <c r="E4402" s="4" t="s">
        <v>15</v>
      </c>
      <c r="F4402" s="4" t="s">
        <v>129</v>
      </c>
      <c r="G4402" s="4" t="s">
        <v>130</v>
      </c>
      <c r="H4402" s="6" t="s">
        <v>19</v>
      </c>
      <c r="I4402" s="7">
        <v>50</v>
      </c>
      <c r="J4402" s="8">
        <v>200</v>
      </c>
      <c r="K4402" s="9">
        <v>100000</v>
      </c>
      <c r="L4402" s="9">
        <v>30000</v>
      </c>
      <c r="M4402" s="10">
        <v>0.3</v>
      </c>
      <c r="N4402" s="4" t="s">
        <v>18</v>
      </c>
      <c r="O4402" s="4" t="str">
        <f>TEXT(Table1[[#This Row],[Invoice Date]],"yyyy")</f>
        <v>2021</v>
      </c>
      <c r="P4402" s="4" t="str">
        <f>TEXT(Table1[[#This Row],[Invoice Date]],"mmm")</f>
        <v>May</v>
      </c>
      <c r="Q4402" s="27">
        <f>WEEKNUM(Table1[[#This Row],[Invoice Date]]) + IF(YEAR(Table1[[#This Row],[Invoice Date]])=2021, 52, 0)</f>
        <v>72</v>
      </c>
    </row>
    <row r="4403" spans="2:17" ht="14.25" customHeight="1" x14ac:dyDescent="0.3">
      <c r="B4403" s="4" t="s">
        <v>26</v>
      </c>
      <c r="C4403" s="33">
        <v>1197831</v>
      </c>
      <c r="D4403" s="5">
        <v>44329</v>
      </c>
      <c r="E4403" s="4" t="s">
        <v>15</v>
      </c>
      <c r="F4403" s="4" t="s">
        <v>129</v>
      </c>
      <c r="G4403" s="4" t="s">
        <v>130</v>
      </c>
      <c r="H4403" s="6" t="s">
        <v>20</v>
      </c>
      <c r="I4403" s="7">
        <v>45</v>
      </c>
      <c r="J4403" s="8">
        <v>225</v>
      </c>
      <c r="K4403" s="9">
        <v>101250</v>
      </c>
      <c r="L4403" s="9">
        <v>25312.5</v>
      </c>
      <c r="M4403" s="10">
        <v>0.25</v>
      </c>
      <c r="N4403" s="4" t="s">
        <v>18</v>
      </c>
      <c r="O4403" s="4" t="str">
        <f>TEXT(Table1[[#This Row],[Invoice Date]],"yyyy")</f>
        <v>2021</v>
      </c>
      <c r="P4403" s="4" t="str">
        <f>TEXT(Table1[[#This Row],[Invoice Date]],"mmm")</f>
        <v>May</v>
      </c>
      <c r="Q4403" s="27">
        <f>WEEKNUM(Table1[[#This Row],[Invoice Date]]) + IF(YEAR(Table1[[#This Row],[Invoice Date]])=2021, 52, 0)</f>
        <v>72</v>
      </c>
    </row>
    <row r="4404" spans="2:17" ht="14.25" customHeight="1" x14ac:dyDescent="0.3">
      <c r="B4404" s="4" t="s">
        <v>26</v>
      </c>
      <c r="C4404" s="33">
        <v>1197831</v>
      </c>
      <c r="D4404" s="5">
        <v>44329</v>
      </c>
      <c r="E4404" s="4" t="s">
        <v>15</v>
      </c>
      <c r="F4404" s="4" t="s">
        <v>129</v>
      </c>
      <c r="G4404" s="4" t="s">
        <v>130</v>
      </c>
      <c r="H4404" s="6" t="s">
        <v>22</v>
      </c>
      <c r="I4404" s="7">
        <v>54.999999999999993</v>
      </c>
      <c r="J4404" s="8">
        <v>200</v>
      </c>
      <c r="K4404" s="9">
        <v>109999.99999999999</v>
      </c>
      <c r="L4404" s="9">
        <v>27499.999999999996</v>
      </c>
      <c r="M4404" s="10">
        <v>0.25</v>
      </c>
      <c r="N4404" s="4" t="s">
        <v>18</v>
      </c>
      <c r="O4404" s="4" t="str">
        <f>TEXT(Table1[[#This Row],[Invoice Date]],"yyyy")</f>
        <v>2021</v>
      </c>
      <c r="P4404" s="4" t="str">
        <f>TEXT(Table1[[#This Row],[Invoice Date]],"mmm")</f>
        <v>May</v>
      </c>
      <c r="Q4404" s="27">
        <f>WEEKNUM(Table1[[#This Row],[Invoice Date]]) + IF(YEAR(Table1[[#This Row],[Invoice Date]])=2021, 52, 0)</f>
        <v>72</v>
      </c>
    </row>
    <row r="4405" spans="2:17" ht="14.25" customHeight="1" x14ac:dyDescent="0.3">
      <c r="B4405" s="4" t="s">
        <v>14</v>
      </c>
      <c r="C4405" s="33">
        <v>1185732</v>
      </c>
      <c r="D4405" s="5">
        <v>44329</v>
      </c>
      <c r="E4405" s="4" t="s">
        <v>15</v>
      </c>
      <c r="F4405" s="4" t="s">
        <v>121</v>
      </c>
      <c r="G4405" s="4" t="s">
        <v>122</v>
      </c>
      <c r="H4405" s="6" t="s">
        <v>21</v>
      </c>
      <c r="I4405" s="7">
        <v>45</v>
      </c>
      <c r="J4405" s="8">
        <v>250</v>
      </c>
      <c r="K4405" s="9">
        <v>112500</v>
      </c>
      <c r="L4405" s="9">
        <v>45000</v>
      </c>
      <c r="M4405" s="10">
        <v>0.4</v>
      </c>
      <c r="N4405" s="4" t="s">
        <v>18</v>
      </c>
      <c r="O4405" s="4" t="str">
        <f>TEXT(Table1[[#This Row],[Invoice Date]],"yyyy")</f>
        <v>2021</v>
      </c>
      <c r="P4405" s="4" t="str">
        <f>TEXT(Table1[[#This Row],[Invoice Date]],"mmm")</f>
        <v>May</v>
      </c>
      <c r="Q4405" s="27">
        <f>WEEKNUM(Table1[[#This Row],[Invoice Date]]) + IF(YEAR(Table1[[#This Row],[Invoice Date]])=2021, 52, 0)</f>
        <v>72</v>
      </c>
    </row>
    <row r="4406" spans="2:17" ht="14.25" customHeight="1" x14ac:dyDescent="0.3">
      <c r="B4406" s="4" t="s">
        <v>14</v>
      </c>
      <c r="C4406" s="33">
        <v>1185732</v>
      </c>
      <c r="D4406" s="5">
        <v>44329</v>
      </c>
      <c r="E4406" s="4" t="s">
        <v>15</v>
      </c>
      <c r="F4406" s="4" t="s">
        <v>121</v>
      </c>
      <c r="G4406" s="4" t="s">
        <v>122</v>
      </c>
      <c r="H4406" s="6" t="s">
        <v>20</v>
      </c>
      <c r="I4406" s="7">
        <v>45</v>
      </c>
      <c r="J4406" s="8">
        <v>300</v>
      </c>
      <c r="K4406" s="9">
        <v>135000</v>
      </c>
      <c r="L4406" s="9">
        <v>54000</v>
      </c>
      <c r="M4406" s="10">
        <v>0.4</v>
      </c>
      <c r="N4406" s="4" t="s">
        <v>18</v>
      </c>
      <c r="O4406" s="4" t="str">
        <f>TEXT(Table1[[#This Row],[Invoice Date]],"yyyy")</f>
        <v>2021</v>
      </c>
      <c r="P4406" s="4" t="str">
        <f>TEXT(Table1[[#This Row],[Invoice Date]],"mmm")</f>
        <v>May</v>
      </c>
      <c r="Q4406" s="27">
        <f>WEEKNUM(Table1[[#This Row],[Invoice Date]]) + IF(YEAR(Table1[[#This Row],[Invoice Date]])=2021, 52, 0)</f>
        <v>72</v>
      </c>
    </row>
    <row r="4407" spans="2:17" ht="14.25" customHeight="1" x14ac:dyDescent="0.3">
      <c r="B4407" s="4" t="s">
        <v>14</v>
      </c>
      <c r="C4407" s="33">
        <v>1185732</v>
      </c>
      <c r="D4407" s="5">
        <v>44329</v>
      </c>
      <c r="E4407" s="4" t="s">
        <v>15</v>
      </c>
      <c r="F4407" s="4" t="s">
        <v>121</v>
      </c>
      <c r="G4407" s="4" t="s">
        <v>122</v>
      </c>
      <c r="H4407" s="6" t="s">
        <v>19</v>
      </c>
      <c r="I4407" s="7">
        <v>50</v>
      </c>
      <c r="J4407" s="8">
        <v>275</v>
      </c>
      <c r="K4407" s="9">
        <v>137500</v>
      </c>
      <c r="L4407" s="9">
        <v>48125</v>
      </c>
      <c r="M4407" s="10">
        <v>0.35</v>
      </c>
      <c r="N4407" s="4" t="s">
        <v>18</v>
      </c>
      <c r="O4407" s="4" t="str">
        <f>TEXT(Table1[[#This Row],[Invoice Date]],"yyyy")</f>
        <v>2021</v>
      </c>
      <c r="P4407" s="4" t="str">
        <f>TEXT(Table1[[#This Row],[Invoice Date]],"mmm")</f>
        <v>May</v>
      </c>
      <c r="Q4407" s="27">
        <f>WEEKNUM(Table1[[#This Row],[Invoice Date]]) + IF(YEAR(Table1[[#This Row],[Invoice Date]])=2021, 52, 0)</f>
        <v>72</v>
      </c>
    </row>
    <row r="4408" spans="2:17" ht="14.25" customHeight="1" x14ac:dyDescent="0.3">
      <c r="B4408" s="4" t="s">
        <v>14</v>
      </c>
      <c r="C4408" s="33">
        <v>1185732</v>
      </c>
      <c r="D4408" s="5">
        <v>44329</v>
      </c>
      <c r="E4408" s="4" t="s">
        <v>36</v>
      </c>
      <c r="F4408" s="4" t="s">
        <v>108</v>
      </c>
      <c r="G4408" s="4" t="s">
        <v>109</v>
      </c>
      <c r="H4408" s="6" t="s">
        <v>23</v>
      </c>
      <c r="I4408" s="7">
        <v>60</v>
      </c>
      <c r="J4408" s="8">
        <v>250</v>
      </c>
      <c r="K4408" s="9">
        <v>150000</v>
      </c>
      <c r="L4408" s="9">
        <v>60000</v>
      </c>
      <c r="M4408" s="10">
        <v>0.4</v>
      </c>
      <c r="N4408" s="4" t="s">
        <v>83</v>
      </c>
      <c r="O4408" s="4" t="str">
        <f>TEXT(Table1[[#This Row],[Invoice Date]],"yyyy")</f>
        <v>2021</v>
      </c>
      <c r="P4408" s="4" t="str">
        <f>TEXT(Table1[[#This Row],[Invoice Date]],"mmm")</f>
        <v>May</v>
      </c>
      <c r="Q4408" s="27">
        <f>WEEKNUM(Table1[[#This Row],[Invoice Date]]) + IF(YEAR(Table1[[#This Row],[Invoice Date]])=2021, 52, 0)</f>
        <v>72</v>
      </c>
    </row>
    <row r="4409" spans="2:17" ht="14.25" customHeight="1" x14ac:dyDescent="0.3">
      <c r="B4409" s="4" t="s">
        <v>14</v>
      </c>
      <c r="C4409" s="33">
        <v>1185732</v>
      </c>
      <c r="D4409" s="5">
        <v>44329</v>
      </c>
      <c r="E4409" s="4" t="s">
        <v>15</v>
      </c>
      <c r="F4409" s="4" t="s">
        <v>121</v>
      </c>
      <c r="G4409" s="4" t="s">
        <v>122</v>
      </c>
      <c r="H4409" s="6" t="s">
        <v>22</v>
      </c>
      <c r="I4409" s="7">
        <v>54.999999999999993</v>
      </c>
      <c r="J4409" s="8">
        <v>275</v>
      </c>
      <c r="K4409" s="9">
        <v>151249.99999999997</v>
      </c>
      <c r="L4409" s="9">
        <v>45374.999999999993</v>
      </c>
      <c r="M4409" s="10">
        <v>0.3</v>
      </c>
      <c r="N4409" s="4" t="s">
        <v>18</v>
      </c>
      <c r="O4409" s="4" t="str">
        <f>TEXT(Table1[[#This Row],[Invoice Date]],"yyyy")</f>
        <v>2021</v>
      </c>
      <c r="P4409" s="4" t="str">
        <f>TEXT(Table1[[#This Row],[Invoice Date]],"mmm")</f>
        <v>May</v>
      </c>
      <c r="Q4409" s="27">
        <f>WEEKNUM(Table1[[#This Row],[Invoice Date]]) + IF(YEAR(Table1[[#This Row],[Invoice Date]])=2021, 52, 0)</f>
        <v>72</v>
      </c>
    </row>
    <row r="4410" spans="2:17" ht="14.25" customHeight="1" x14ac:dyDescent="0.3">
      <c r="B4410" s="4" t="s">
        <v>26</v>
      </c>
      <c r="C4410" s="33">
        <v>1197831</v>
      </c>
      <c r="D4410" s="5">
        <v>44329</v>
      </c>
      <c r="E4410" s="4" t="s">
        <v>15</v>
      </c>
      <c r="F4410" s="4" t="s">
        <v>129</v>
      </c>
      <c r="G4410" s="4" t="s">
        <v>130</v>
      </c>
      <c r="H4410" s="6" t="s">
        <v>23</v>
      </c>
      <c r="I4410" s="7">
        <v>60</v>
      </c>
      <c r="J4410" s="8">
        <v>325</v>
      </c>
      <c r="K4410" s="9">
        <v>195000</v>
      </c>
      <c r="L4410" s="9">
        <v>58500</v>
      </c>
      <c r="M4410" s="10">
        <v>0.3</v>
      </c>
      <c r="N4410" s="4" t="s">
        <v>18</v>
      </c>
      <c r="O4410" s="4" t="str">
        <f>TEXT(Table1[[#This Row],[Invoice Date]],"yyyy")</f>
        <v>2021</v>
      </c>
      <c r="P4410" s="4" t="str">
        <f>TEXT(Table1[[#This Row],[Invoice Date]],"mmm")</f>
        <v>May</v>
      </c>
      <c r="Q4410" s="27">
        <f>WEEKNUM(Table1[[#This Row],[Invoice Date]]) + IF(YEAR(Table1[[#This Row],[Invoice Date]])=2021, 52, 0)</f>
        <v>72</v>
      </c>
    </row>
    <row r="4411" spans="2:17" ht="14.25" customHeight="1" x14ac:dyDescent="0.3">
      <c r="B4411" s="4" t="s">
        <v>14</v>
      </c>
      <c r="C4411" s="33">
        <v>1185732</v>
      </c>
      <c r="D4411" s="5">
        <v>44329</v>
      </c>
      <c r="E4411" s="4" t="s">
        <v>15</v>
      </c>
      <c r="F4411" s="4" t="s">
        <v>121</v>
      </c>
      <c r="G4411" s="4" t="s">
        <v>122</v>
      </c>
      <c r="H4411" s="6" t="s">
        <v>23</v>
      </c>
      <c r="I4411" s="7">
        <v>60</v>
      </c>
      <c r="J4411" s="8">
        <v>400</v>
      </c>
      <c r="K4411" s="9">
        <v>240000</v>
      </c>
      <c r="L4411" s="9">
        <v>96000</v>
      </c>
      <c r="M4411" s="10">
        <v>0.4</v>
      </c>
      <c r="N4411" s="4" t="s">
        <v>18</v>
      </c>
      <c r="O4411" s="4" t="str">
        <f>TEXT(Table1[[#This Row],[Invoice Date]],"yyyy")</f>
        <v>2021</v>
      </c>
      <c r="P4411" s="4" t="str">
        <f>TEXT(Table1[[#This Row],[Invoice Date]],"mmm")</f>
        <v>May</v>
      </c>
      <c r="Q4411" s="27">
        <f>WEEKNUM(Table1[[#This Row],[Invoice Date]]) + IF(YEAR(Table1[[#This Row],[Invoice Date]])=2021, 52, 0)</f>
        <v>72</v>
      </c>
    </row>
    <row r="4412" spans="2:17" ht="14.25" customHeight="1" x14ac:dyDescent="0.3">
      <c r="B4412" s="4" t="s">
        <v>26</v>
      </c>
      <c r="C4412" s="33">
        <v>1197831</v>
      </c>
      <c r="D4412" s="5">
        <v>44329</v>
      </c>
      <c r="E4412" s="4" t="s">
        <v>27</v>
      </c>
      <c r="F4412" s="4" t="s">
        <v>55</v>
      </c>
      <c r="G4412" s="4" t="s">
        <v>56</v>
      </c>
      <c r="H4412" s="6" t="s">
        <v>22</v>
      </c>
      <c r="I4412" s="7">
        <v>54.999999999999993</v>
      </c>
      <c r="J4412" s="8">
        <v>450</v>
      </c>
      <c r="K4412" s="9">
        <v>247499.99999999997</v>
      </c>
      <c r="L4412" s="9">
        <v>98999.999999999985</v>
      </c>
      <c r="M4412" s="10">
        <v>0.39999999999999997</v>
      </c>
      <c r="N4412" s="4" t="s">
        <v>24</v>
      </c>
      <c r="O4412" s="4" t="str">
        <f>TEXT(Table1[[#This Row],[Invoice Date]],"yyyy")</f>
        <v>2021</v>
      </c>
      <c r="P4412" s="4" t="str">
        <f>TEXT(Table1[[#This Row],[Invoice Date]],"mmm")</f>
        <v>May</v>
      </c>
      <c r="Q4412" s="27">
        <f>WEEKNUM(Table1[[#This Row],[Invoice Date]]) + IF(YEAR(Table1[[#This Row],[Invoice Date]])=2021, 52, 0)</f>
        <v>72</v>
      </c>
    </row>
    <row r="4413" spans="2:17" ht="14.25" customHeight="1" x14ac:dyDescent="0.3">
      <c r="B4413" s="4" t="s">
        <v>26</v>
      </c>
      <c r="C4413" s="33">
        <v>1197831</v>
      </c>
      <c r="D4413" s="5">
        <v>44329</v>
      </c>
      <c r="E4413" s="4" t="s">
        <v>15</v>
      </c>
      <c r="F4413" s="4" t="s">
        <v>129</v>
      </c>
      <c r="G4413" s="4" t="s">
        <v>130</v>
      </c>
      <c r="H4413" s="6" t="s">
        <v>17</v>
      </c>
      <c r="I4413" s="7">
        <v>54.999999999999993</v>
      </c>
      <c r="J4413" s="8">
        <v>495</v>
      </c>
      <c r="K4413" s="9">
        <v>272249.99999999994</v>
      </c>
      <c r="L4413" s="9">
        <v>81674.999999999985</v>
      </c>
      <c r="M4413" s="10">
        <v>0.3</v>
      </c>
      <c r="N4413" s="4" t="s">
        <v>18</v>
      </c>
      <c r="O4413" s="4" t="str">
        <f>TEXT(Table1[[#This Row],[Invoice Date]],"yyyy")</f>
        <v>2021</v>
      </c>
      <c r="P4413" s="4" t="str">
        <f>TEXT(Table1[[#This Row],[Invoice Date]],"mmm")</f>
        <v>May</v>
      </c>
      <c r="Q4413" s="27">
        <f>WEEKNUM(Table1[[#This Row],[Invoice Date]]) + IF(YEAR(Table1[[#This Row],[Invoice Date]])=2021, 52, 0)</f>
        <v>72</v>
      </c>
    </row>
    <row r="4414" spans="2:17" ht="14.25" customHeight="1" x14ac:dyDescent="0.3">
      <c r="B4414" s="4" t="s">
        <v>14</v>
      </c>
      <c r="C4414" s="33">
        <v>1185732</v>
      </c>
      <c r="D4414" s="5">
        <v>44329</v>
      </c>
      <c r="E4414" s="4" t="s">
        <v>36</v>
      </c>
      <c r="F4414" s="4" t="s">
        <v>108</v>
      </c>
      <c r="G4414" s="4" t="s">
        <v>109</v>
      </c>
      <c r="H4414" s="6" t="s">
        <v>17</v>
      </c>
      <c r="I4414" s="7">
        <v>60</v>
      </c>
      <c r="J4414" s="8">
        <v>495</v>
      </c>
      <c r="K4414" s="9">
        <v>297000</v>
      </c>
      <c r="L4414" s="9">
        <v>103950</v>
      </c>
      <c r="M4414" s="10">
        <v>0.35</v>
      </c>
      <c r="N4414" s="4" t="s">
        <v>83</v>
      </c>
      <c r="O4414" s="4" t="str">
        <f>TEXT(Table1[[#This Row],[Invoice Date]],"yyyy")</f>
        <v>2021</v>
      </c>
      <c r="P4414" s="4" t="str">
        <f>TEXT(Table1[[#This Row],[Invoice Date]],"mmm")</f>
        <v>May</v>
      </c>
      <c r="Q4414" s="27">
        <f>WEEKNUM(Table1[[#This Row],[Invoice Date]]) + IF(YEAR(Table1[[#This Row],[Invoice Date]])=2021, 52, 0)</f>
        <v>72</v>
      </c>
    </row>
    <row r="4415" spans="2:17" ht="14.25" customHeight="1" x14ac:dyDescent="0.3">
      <c r="B4415" s="4" t="s">
        <v>14</v>
      </c>
      <c r="C4415" s="33">
        <v>1185732</v>
      </c>
      <c r="D4415" s="5">
        <v>44329</v>
      </c>
      <c r="E4415" s="4" t="s">
        <v>15</v>
      </c>
      <c r="F4415" s="4" t="s">
        <v>121</v>
      </c>
      <c r="G4415" s="4" t="s">
        <v>122</v>
      </c>
      <c r="H4415" s="6" t="s">
        <v>17</v>
      </c>
      <c r="I4415" s="7">
        <v>54.999999999999993</v>
      </c>
      <c r="J4415" s="8">
        <v>570</v>
      </c>
      <c r="K4415" s="9">
        <v>313499.99999999994</v>
      </c>
      <c r="L4415" s="9">
        <v>109724.99999999997</v>
      </c>
      <c r="M4415" s="10">
        <v>0.35</v>
      </c>
      <c r="N4415" s="4" t="s">
        <v>18</v>
      </c>
      <c r="O4415" s="4" t="str">
        <f>TEXT(Table1[[#This Row],[Invoice Date]],"yyyy")</f>
        <v>2021</v>
      </c>
      <c r="P4415" s="4" t="str">
        <f>TEXT(Table1[[#This Row],[Invoice Date]],"mmm")</f>
        <v>May</v>
      </c>
      <c r="Q4415" s="27">
        <f>WEEKNUM(Table1[[#This Row],[Invoice Date]]) + IF(YEAR(Table1[[#This Row],[Invoice Date]])=2021, 52, 0)</f>
        <v>72</v>
      </c>
    </row>
    <row r="4416" spans="2:17" ht="14.25" customHeight="1" x14ac:dyDescent="0.3">
      <c r="B4416" s="4" t="s">
        <v>34</v>
      </c>
      <c r="C4416" s="33">
        <v>1189833</v>
      </c>
      <c r="D4416" s="5">
        <v>44329</v>
      </c>
      <c r="E4416" s="4" t="s">
        <v>31</v>
      </c>
      <c r="F4416" s="4" t="s">
        <v>32</v>
      </c>
      <c r="G4416" s="4" t="s">
        <v>35</v>
      </c>
      <c r="H4416" s="6" t="s">
        <v>17</v>
      </c>
      <c r="I4416" s="7">
        <v>50</v>
      </c>
      <c r="J4416" s="8">
        <v>800</v>
      </c>
      <c r="K4416" s="9">
        <v>400000</v>
      </c>
      <c r="L4416" s="9">
        <v>160000</v>
      </c>
      <c r="M4416" s="10">
        <v>0.4</v>
      </c>
      <c r="N4416" s="4" t="s">
        <v>24</v>
      </c>
      <c r="O4416" s="4" t="str">
        <f>TEXT(Table1[[#This Row],[Invoice Date]],"yyyy")</f>
        <v>2021</v>
      </c>
      <c r="P4416" s="4" t="str">
        <f>TEXT(Table1[[#This Row],[Invoice Date]],"mmm")</f>
        <v>May</v>
      </c>
      <c r="Q4416" s="27">
        <f>WEEKNUM(Table1[[#This Row],[Invoice Date]]) + IF(YEAR(Table1[[#This Row],[Invoice Date]])=2021, 52, 0)</f>
        <v>72</v>
      </c>
    </row>
    <row r="4417" spans="2:17" ht="14.25" customHeight="1" x14ac:dyDescent="0.3">
      <c r="B4417" s="4" t="s">
        <v>26</v>
      </c>
      <c r="C4417" s="33">
        <v>1197831</v>
      </c>
      <c r="D4417" s="5">
        <v>44330</v>
      </c>
      <c r="E4417" s="4" t="s">
        <v>48</v>
      </c>
      <c r="F4417" s="4" t="s">
        <v>90</v>
      </c>
      <c r="G4417" s="4" t="s">
        <v>91</v>
      </c>
      <c r="H4417" s="6" t="s">
        <v>22</v>
      </c>
      <c r="I4417" s="7">
        <v>50</v>
      </c>
      <c r="J4417" s="8">
        <v>56</v>
      </c>
      <c r="K4417" s="9">
        <v>2800</v>
      </c>
      <c r="L4417" s="9">
        <v>1344</v>
      </c>
      <c r="M4417" s="10">
        <v>0.48</v>
      </c>
      <c r="N4417" s="4" t="s">
        <v>83</v>
      </c>
      <c r="O4417" s="4" t="str">
        <f>TEXT(Table1[[#This Row],[Invoice Date]],"yyyy")</f>
        <v>2021</v>
      </c>
      <c r="P4417" s="4" t="str">
        <f>TEXT(Table1[[#This Row],[Invoice Date]],"mmm")</f>
        <v>May</v>
      </c>
      <c r="Q4417" s="27">
        <f>WEEKNUM(Table1[[#This Row],[Invoice Date]]) + IF(YEAR(Table1[[#This Row],[Invoice Date]])=2021, 52, 0)</f>
        <v>72</v>
      </c>
    </row>
    <row r="4418" spans="2:17" ht="14.25" customHeight="1" x14ac:dyDescent="0.3">
      <c r="B4418" s="4" t="s">
        <v>26</v>
      </c>
      <c r="C4418" s="33">
        <v>1197831</v>
      </c>
      <c r="D4418" s="5">
        <v>44330</v>
      </c>
      <c r="E4418" s="4" t="s">
        <v>48</v>
      </c>
      <c r="F4418" s="4" t="s">
        <v>90</v>
      </c>
      <c r="G4418" s="4" t="s">
        <v>91</v>
      </c>
      <c r="H4418" s="6" t="s">
        <v>22</v>
      </c>
      <c r="I4418" s="7">
        <v>39</v>
      </c>
      <c r="J4418" s="8">
        <v>74</v>
      </c>
      <c r="K4418" s="9">
        <v>2886</v>
      </c>
      <c r="L4418" s="9">
        <v>1212.1199999999999</v>
      </c>
      <c r="M4418" s="10">
        <v>0.42</v>
      </c>
      <c r="N4418" s="4" t="s">
        <v>24</v>
      </c>
      <c r="O4418" s="4" t="str">
        <f>TEXT(Table1[[#This Row],[Invoice Date]],"yyyy")</f>
        <v>2021</v>
      </c>
      <c r="P4418" s="4" t="str">
        <f>TEXT(Table1[[#This Row],[Invoice Date]],"mmm")</f>
        <v>May</v>
      </c>
      <c r="Q4418" s="27">
        <f>WEEKNUM(Table1[[#This Row],[Invoice Date]]) + IF(YEAR(Table1[[#This Row],[Invoice Date]])=2021, 52, 0)</f>
        <v>72</v>
      </c>
    </row>
    <row r="4419" spans="2:17" ht="14.25" customHeight="1" x14ac:dyDescent="0.3">
      <c r="B4419" s="4" t="s">
        <v>26</v>
      </c>
      <c r="C4419" s="33">
        <v>1197831</v>
      </c>
      <c r="D4419" s="5">
        <v>44330</v>
      </c>
      <c r="E4419" s="4" t="s">
        <v>48</v>
      </c>
      <c r="F4419" s="4" t="s">
        <v>90</v>
      </c>
      <c r="G4419" s="4" t="s">
        <v>91</v>
      </c>
      <c r="H4419" s="6" t="s">
        <v>21</v>
      </c>
      <c r="I4419" s="7">
        <v>34</v>
      </c>
      <c r="J4419" s="8">
        <v>114</v>
      </c>
      <c r="K4419" s="9">
        <v>3876</v>
      </c>
      <c r="L4419" s="9">
        <v>1666.6800000000003</v>
      </c>
      <c r="M4419" s="10">
        <v>0.43000000000000005</v>
      </c>
      <c r="N4419" s="4" t="s">
        <v>24</v>
      </c>
      <c r="O4419" s="4" t="str">
        <f>TEXT(Table1[[#This Row],[Invoice Date]],"yyyy")</f>
        <v>2021</v>
      </c>
      <c r="P4419" s="4" t="str">
        <f>TEXT(Table1[[#This Row],[Invoice Date]],"mmm")</f>
        <v>May</v>
      </c>
      <c r="Q4419" s="27">
        <f>WEEKNUM(Table1[[#This Row],[Invoice Date]]) + IF(YEAR(Table1[[#This Row],[Invoice Date]])=2021, 52, 0)</f>
        <v>72</v>
      </c>
    </row>
    <row r="4420" spans="2:17" ht="14.25" customHeight="1" x14ac:dyDescent="0.3">
      <c r="B4420" s="4" t="s">
        <v>26</v>
      </c>
      <c r="C4420" s="33">
        <v>1197831</v>
      </c>
      <c r="D4420" s="5">
        <v>44330</v>
      </c>
      <c r="E4420" s="4" t="s">
        <v>48</v>
      </c>
      <c r="F4420" s="4" t="s">
        <v>90</v>
      </c>
      <c r="G4420" s="4" t="s">
        <v>91</v>
      </c>
      <c r="H4420" s="6" t="s">
        <v>21</v>
      </c>
      <c r="I4420" s="7">
        <v>47</v>
      </c>
      <c r="J4420" s="8">
        <v>91</v>
      </c>
      <c r="K4420" s="9">
        <v>4277</v>
      </c>
      <c r="L4420" s="9">
        <v>2309.58</v>
      </c>
      <c r="M4420" s="10">
        <v>0.54</v>
      </c>
      <c r="N4420" s="4" t="s">
        <v>83</v>
      </c>
      <c r="O4420" s="4" t="str">
        <f>TEXT(Table1[[#This Row],[Invoice Date]],"yyyy")</f>
        <v>2021</v>
      </c>
      <c r="P4420" s="4" t="str">
        <f>TEXT(Table1[[#This Row],[Invoice Date]],"mmm")</f>
        <v>May</v>
      </c>
      <c r="Q4420" s="27">
        <f>WEEKNUM(Table1[[#This Row],[Invoice Date]]) + IF(YEAR(Table1[[#This Row],[Invoice Date]])=2021, 52, 0)</f>
        <v>72</v>
      </c>
    </row>
    <row r="4421" spans="2:17" ht="14.25" customHeight="1" x14ac:dyDescent="0.3">
      <c r="B4421" s="4" t="s">
        <v>26</v>
      </c>
      <c r="C4421" s="33">
        <v>1197831</v>
      </c>
      <c r="D4421" s="5">
        <v>44330</v>
      </c>
      <c r="E4421" s="4" t="s">
        <v>48</v>
      </c>
      <c r="F4421" s="4" t="s">
        <v>90</v>
      </c>
      <c r="G4421" s="4" t="s">
        <v>91</v>
      </c>
      <c r="H4421" s="6" t="s">
        <v>19</v>
      </c>
      <c r="I4421" s="7">
        <v>36</v>
      </c>
      <c r="J4421" s="8">
        <v>136</v>
      </c>
      <c r="K4421" s="9">
        <v>4896</v>
      </c>
      <c r="L4421" s="9">
        <v>2203.2000000000003</v>
      </c>
      <c r="M4421" s="10">
        <v>0.45</v>
      </c>
      <c r="N4421" s="4" t="s">
        <v>24</v>
      </c>
      <c r="O4421" s="4" t="str">
        <f>TEXT(Table1[[#This Row],[Invoice Date]],"yyyy")</f>
        <v>2021</v>
      </c>
      <c r="P4421" s="4" t="str">
        <f>TEXT(Table1[[#This Row],[Invoice Date]],"mmm")</f>
        <v>May</v>
      </c>
      <c r="Q4421" s="27">
        <f>WEEKNUM(Table1[[#This Row],[Invoice Date]]) + IF(YEAR(Table1[[#This Row],[Invoice Date]])=2021, 52, 0)</f>
        <v>72</v>
      </c>
    </row>
    <row r="4422" spans="2:17" ht="14.25" customHeight="1" x14ac:dyDescent="0.3">
      <c r="B4422" s="4" t="s">
        <v>26</v>
      </c>
      <c r="C4422" s="33">
        <v>1197831</v>
      </c>
      <c r="D4422" s="5">
        <v>44330</v>
      </c>
      <c r="E4422" s="4" t="s">
        <v>48</v>
      </c>
      <c r="F4422" s="4" t="s">
        <v>90</v>
      </c>
      <c r="G4422" s="4" t="s">
        <v>91</v>
      </c>
      <c r="H4422" s="6" t="s">
        <v>19</v>
      </c>
      <c r="I4422" s="7">
        <v>52</v>
      </c>
      <c r="J4422" s="8">
        <v>108</v>
      </c>
      <c r="K4422" s="9">
        <v>5616</v>
      </c>
      <c r="L4422" s="9">
        <v>2920.32</v>
      </c>
      <c r="M4422" s="10">
        <v>0.52</v>
      </c>
      <c r="N4422" s="4" t="s">
        <v>83</v>
      </c>
      <c r="O4422" s="4" t="str">
        <f>TEXT(Table1[[#This Row],[Invoice Date]],"yyyy")</f>
        <v>2021</v>
      </c>
      <c r="P4422" s="4" t="str">
        <f>TEXT(Table1[[#This Row],[Invoice Date]],"mmm")</f>
        <v>May</v>
      </c>
      <c r="Q4422" s="27">
        <f>WEEKNUM(Table1[[#This Row],[Invoice Date]]) + IF(YEAR(Table1[[#This Row],[Invoice Date]])=2021, 52, 0)</f>
        <v>72</v>
      </c>
    </row>
    <row r="4423" spans="2:17" ht="14.25" customHeight="1" x14ac:dyDescent="0.3">
      <c r="B4423" s="4" t="s">
        <v>26</v>
      </c>
      <c r="C4423" s="33">
        <v>1197831</v>
      </c>
      <c r="D4423" s="5">
        <v>44330</v>
      </c>
      <c r="E4423" s="4" t="s">
        <v>48</v>
      </c>
      <c r="F4423" s="4" t="s">
        <v>90</v>
      </c>
      <c r="G4423" s="4" t="s">
        <v>91</v>
      </c>
      <c r="H4423" s="6" t="s">
        <v>20</v>
      </c>
      <c r="I4423" s="7">
        <v>40</v>
      </c>
      <c r="J4423" s="8">
        <v>145</v>
      </c>
      <c r="K4423" s="9">
        <v>5800</v>
      </c>
      <c r="L4423" s="9">
        <v>2261.9999999999995</v>
      </c>
      <c r="M4423" s="10">
        <v>0.38999999999999996</v>
      </c>
      <c r="N4423" s="4" t="s">
        <v>24</v>
      </c>
      <c r="O4423" s="4" t="str">
        <f>TEXT(Table1[[#This Row],[Invoice Date]],"yyyy")</f>
        <v>2021</v>
      </c>
      <c r="P4423" s="4" t="str">
        <f>TEXT(Table1[[#This Row],[Invoice Date]],"mmm")</f>
        <v>May</v>
      </c>
      <c r="Q4423" s="27">
        <f>WEEKNUM(Table1[[#This Row],[Invoice Date]]) + IF(YEAR(Table1[[#This Row],[Invoice Date]])=2021, 52, 0)</f>
        <v>72</v>
      </c>
    </row>
    <row r="4424" spans="2:17" ht="14.25" customHeight="1" x14ac:dyDescent="0.3">
      <c r="B4424" s="4" t="s">
        <v>26</v>
      </c>
      <c r="C4424" s="33">
        <v>1197831</v>
      </c>
      <c r="D4424" s="5">
        <v>44330</v>
      </c>
      <c r="E4424" s="4" t="s">
        <v>48</v>
      </c>
      <c r="F4424" s="4" t="s">
        <v>90</v>
      </c>
      <c r="G4424" s="4" t="s">
        <v>91</v>
      </c>
      <c r="H4424" s="6" t="s">
        <v>20</v>
      </c>
      <c r="I4424" s="7">
        <v>52</v>
      </c>
      <c r="J4424" s="8">
        <v>123</v>
      </c>
      <c r="K4424" s="9">
        <v>6396</v>
      </c>
      <c r="L4424" s="9">
        <v>3198</v>
      </c>
      <c r="M4424" s="10">
        <v>0.5</v>
      </c>
      <c r="N4424" s="4" t="s">
        <v>83</v>
      </c>
      <c r="O4424" s="4" t="str">
        <f>TEXT(Table1[[#This Row],[Invoice Date]],"yyyy")</f>
        <v>2021</v>
      </c>
      <c r="P4424" s="4" t="str">
        <f>TEXT(Table1[[#This Row],[Invoice Date]],"mmm")</f>
        <v>May</v>
      </c>
      <c r="Q4424" s="27">
        <f>WEEKNUM(Table1[[#This Row],[Invoice Date]]) + IF(YEAR(Table1[[#This Row],[Invoice Date]])=2021, 52, 0)</f>
        <v>72</v>
      </c>
    </row>
    <row r="4425" spans="2:17" ht="14.25" customHeight="1" x14ac:dyDescent="0.3">
      <c r="B4425" s="4" t="s">
        <v>26</v>
      </c>
      <c r="C4425" s="33">
        <v>1197831</v>
      </c>
      <c r="D4425" s="5">
        <v>44330</v>
      </c>
      <c r="E4425" s="4" t="s">
        <v>48</v>
      </c>
      <c r="F4425" s="4" t="s">
        <v>90</v>
      </c>
      <c r="G4425" s="4" t="s">
        <v>91</v>
      </c>
      <c r="H4425" s="6" t="s">
        <v>23</v>
      </c>
      <c r="I4425" s="7">
        <v>53</v>
      </c>
      <c r="J4425" s="8">
        <v>124</v>
      </c>
      <c r="K4425" s="9">
        <v>6572</v>
      </c>
      <c r="L4425" s="9">
        <v>2037.32</v>
      </c>
      <c r="M4425" s="10">
        <v>0.31</v>
      </c>
      <c r="N4425" s="4" t="s">
        <v>24</v>
      </c>
      <c r="O4425" s="4" t="str">
        <f>TEXT(Table1[[#This Row],[Invoice Date]],"yyyy")</f>
        <v>2021</v>
      </c>
      <c r="P4425" s="4" t="str">
        <f>TEXT(Table1[[#This Row],[Invoice Date]],"mmm")</f>
        <v>May</v>
      </c>
      <c r="Q4425" s="27">
        <f>WEEKNUM(Table1[[#This Row],[Invoice Date]]) + IF(YEAR(Table1[[#This Row],[Invoice Date]])=2021, 52, 0)</f>
        <v>72</v>
      </c>
    </row>
    <row r="4426" spans="2:17" ht="14.25" customHeight="1" x14ac:dyDescent="0.3">
      <c r="B4426" s="4" t="s">
        <v>26</v>
      </c>
      <c r="C4426" s="33">
        <v>1197831</v>
      </c>
      <c r="D4426" s="5">
        <v>44330</v>
      </c>
      <c r="E4426" s="4" t="s">
        <v>48</v>
      </c>
      <c r="F4426" s="4" t="s">
        <v>90</v>
      </c>
      <c r="G4426" s="4" t="s">
        <v>91</v>
      </c>
      <c r="H4426" s="6" t="s">
        <v>17</v>
      </c>
      <c r="I4426" s="7">
        <v>37</v>
      </c>
      <c r="J4426" s="8">
        <v>187</v>
      </c>
      <c r="K4426" s="9">
        <v>6919</v>
      </c>
      <c r="L4426" s="9">
        <v>3182.7400000000002</v>
      </c>
      <c r="M4426" s="10">
        <v>0.46</v>
      </c>
      <c r="N4426" s="4" t="s">
        <v>24</v>
      </c>
      <c r="O4426" s="4" t="str">
        <f>TEXT(Table1[[#This Row],[Invoice Date]],"yyyy")</f>
        <v>2021</v>
      </c>
      <c r="P4426" s="4" t="str">
        <f>TEXT(Table1[[#This Row],[Invoice Date]],"mmm")</f>
        <v>May</v>
      </c>
      <c r="Q4426" s="27">
        <f>WEEKNUM(Table1[[#This Row],[Invoice Date]]) + IF(YEAR(Table1[[#This Row],[Invoice Date]])=2021, 52, 0)</f>
        <v>72</v>
      </c>
    </row>
    <row r="4427" spans="2:17" ht="14.25" customHeight="1" x14ac:dyDescent="0.3">
      <c r="B4427" s="4" t="s">
        <v>26</v>
      </c>
      <c r="C4427" s="33">
        <v>1197831</v>
      </c>
      <c r="D4427" s="5">
        <v>44330</v>
      </c>
      <c r="E4427" s="4" t="s">
        <v>48</v>
      </c>
      <c r="F4427" s="4" t="s">
        <v>90</v>
      </c>
      <c r="G4427" s="4" t="s">
        <v>91</v>
      </c>
      <c r="H4427" s="6" t="s">
        <v>17</v>
      </c>
      <c r="I4427" s="7">
        <v>47</v>
      </c>
      <c r="J4427" s="8">
        <v>160</v>
      </c>
      <c r="K4427" s="9">
        <v>7520</v>
      </c>
      <c r="L4427" s="9">
        <v>4060.8</v>
      </c>
      <c r="M4427" s="10">
        <v>0.54</v>
      </c>
      <c r="N4427" s="4" t="s">
        <v>83</v>
      </c>
      <c r="O4427" s="4" t="str">
        <f>TEXT(Table1[[#This Row],[Invoice Date]],"yyyy")</f>
        <v>2021</v>
      </c>
      <c r="P4427" s="4" t="str">
        <f>TEXT(Table1[[#This Row],[Invoice Date]],"mmm")</f>
        <v>May</v>
      </c>
      <c r="Q4427" s="27">
        <f>WEEKNUM(Table1[[#This Row],[Invoice Date]]) + IF(YEAR(Table1[[#This Row],[Invoice Date]])=2021, 52, 0)</f>
        <v>72</v>
      </c>
    </row>
    <row r="4428" spans="2:17" ht="14.25" customHeight="1" x14ac:dyDescent="0.3">
      <c r="B4428" s="4" t="s">
        <v>26</v>
      </c>
      <c r="C4428" s="33">
        <v>1197831</v>
      </c>
      <c r="D4428" s="5">
        <v>44330</v>
      </c>
      <c r="E4428" s="4" t="s">
        <v>48</v>
      </c>
      <c r="F4428" s="4" t="s">
        <v>90</v>
      </c>
      <c r="G4428" s="4" t="s">
        <v>91</v>
      </c>
      <c r="H4428" s="6" t="s">
        <v>23</v>
      </c>
      <c r="I4428" s="7">
        <v>64</v>
      </c>
      <c r="J4428" s="8">
        <v>120</v>
      </c>
      <c r="K4428" s="9">
        <v>7680</v>
      </c>
      <c r="L4428" s="9">
        <v>3072</v>
      </c>
      <c r="M4428" s="10">
        <v>0.4</v>
      </c>
      <c r="N4428" s="4" t="s">
        <v>83</v>
      </c>
      <c r="O4428" s="4" t="str">
        <f>TEXT(Table1[[#This Row],[Invoice Date]],"yyyy")</f>
        <v>2021</v>
      </c>
      <c r="P4428" s="4" t="str">
        <f>TEXT(Table1[[#This Row],[Invoice Date]],"mmm")</f>
        <v>May</v>
      </c>
      <c r="Q4428" s="27">
        <f>WEEKNUM(Table1[[#This Row],[Invoice Date]]) + IF(YEAR(Table1[[#This Row],[Invoice Date]])=2021, 52, 0)</f>
        <v>72</v>
      </c>
    </row>
    <row r="4429" spans="2:17" ht="14.25" customHeight="1" x14ac:dyDescent="0.3">
      <c r="B4429" s="4" t="s">
        <v>26</v>
      </c>
      <c r="C4429" s="33">
        <v>1197831</v>
      </c>
      <c r="D4429" s="5">
        <v>44330</v>
      </c>
      <c r="E4429" s="4" t="s">
        <v>27</v>
      </c>
      <c r="F4429" s="4" t="s">
        <v>55</v>
      </c>
      <c r="G4429" s="4" t="s">
        <v>56</v>
      </c>
      <c r="H4429" s="6" t="s">
        <v>23</v>
      </c>
      <c r="I4429" s="7">
        <v>43</v>
      </c>
      <c r="J4429" s="8">
        <v>202</v>
      </c>
      <c r="K4429" s="9">
        <v>8686</v>
      </c>
      <c r="L4429" s="9">
        <v>5732.7600000000011</v>
      </c>
      <c r="M4429" s="10">
        <v>0.66000000000000014</v>
      </c>
      <c r="N4429" s="4" t="s">
        <v>24</v>
      </c>
      <c r="O4429" s="4" t="str">
        <f>TEXT(Table1[[#This Row],[Invoice Date]],"yyyy")</f>
        <v>2021</v>
      </c>
      <c r="P4429" s="4" t="str">
        <f>TEXT(Table1[[#This Row],[Invoice Date]],"mmm")</f>
        <v>May</v>
      </c>
      <c r="Q4429" s="27">
        <f>WEEKNUM(Table1[[#This Row],[Invoice Date]]) + IF(YEAR(Table1[[#This Row],[Invoice Date]])=2021, 52, 0)</f>
        <v>72</v>
      </c>
    </row>
    <row r="4430" spans="2:17" ht="14.25" customHeight="1" x14ac:dyDescent="0.3">
      <c r="B4430" s="4" t="s">
        <v>26</v>
      </c>
      <c r="C4430" s="33">
        <v>1197831</v>
      </c>
      <c r="D4430" s="5">
        <v>44330</v>
      </c>
      <c r="E4430" s="4" t="s">
        <v>27</v>
      </c>
      <c r="F4430" s="4" t="s">
        <v>55</v>
      </c>
      <c r="G4430" s="4" t="s">
        <v>56</v>
      </c>
      <c r="H4430" s="6" t="s">
        <v>23</v>
      </c>
      <c r="I4430" s="7">
        <v>59</v>
      </c>
      <c r="J4430" s="8">
        <v>169</v>
      </c>
      <c r="K4430" s="9">
        <v>9971</v>
      </c>
      <c r="L4430" s="9">
        <v>7079.4100000000008</v>
      </c>
      <c r="M4430" s="10">
        <v>0.71000000000000008</v>
      </c>
      <c r="N4430" s="4" t="s">
        <v>83</v>
      </c>
      <c r="O4430" s="4" t="str">
        <f>TEXT(Table1[[#This Row],[Invoice Date]],"yyyy")</f>
        <v>2021</v>
      </c>
      <c r="P4430" s="4" t="str">
        <f>TEXT(Table1[[#This Row],[Invoice Date]],"mmm")</f>
        <v>May</v>
      </c>
      <c r="Q4430" s="27">
        <f>WEEKNUM(Table1[[#This Row],[Invoice Date]]) + IF(YEAR(Table1[[#This Row],[Invoice Date]])=2021, 52, 0)</f>
        <v>72</v>
      </c>
    </row>
    <row r="4431" spans="2:17" ht="14.25" customHeight="1" x14ac:dyDescent="0.3">
      <c r="B4431" s="4" t="s">
        <v>34</v>
      </c>
      <c r="C4431" s="33">
        <v>1189833</v>
      </c>
      <c r="D4431" s="5">
        <v>44330</v>
      </c>
      <c r="E4431" s="4" t="s">
        <v>31</v>
      </c>
      <c r="F4431" s="4" t="s">
        <v>32</v>
      </c>
      <c r="G4431" s="4" t="s">
        <v>35</v>
      </c>
      <c r="H4431" s="6" t="s">
        <v>19</v>
      </c>
      <c r="I4431" s="7">
        <v>43</v>
      </c>
      <c r="J4431" s="8">
        <v>264</v>
      </c>
      <c r="K4431" s="9">
        <v>11352</v>
      </c>
      <c r="L4431" s="9">
        <v>3405.6</v>
      </c>
      <c r="M4431" s="10">
        <v>0.3</v>
      </c>
      <c r="N4431" s="4" t="s">
        <v>24</v>
      </c>
      <c r="O4431" s="4" t="str">
        <f>TEXT(Table1[[#This Row],[Invoice Date]],"yyyy")</f>
        <v>2021</v>
      </c>
      <c r="P4431" s="4" t="str">
        <f>TEXT(Table1[[#This Row],[Invoice Date]],"mmm")</f>
        <v>May</v>
      </c>
      <c r="Q4431" s="27">
        <f>WEEKNUM(Table1[[#This Row],[Invoice Date]]) + IF(YEAR(Table1[[#This Row],[Invoice Date]])=2021, 52, 0)</f>
        <v>72</v>
      </c>
    </row>
    <row r="4432" spans="2:17" ht="14.25" customHeight="1" x14ac:dyDescent="0.3">
      <c r="B4432" s="4" t="s">
        <v>34</v>
      </c>
      <c r="C4432" s="33">
        <v>1189833</v>
      </c>
      <c r="D4432" s="5">
        <v>44330</v>
      </c>
      <c r="E4432" s="4" t="s">
        <v>31</v>
      </c>
      <c r="F4432" s="4" t="s">
        <v>32</v>
      </c>
      <c r="G4432" s="4" t="s">
        <v>35</v>
      </c>
      <c r="H4432" s="6" t="s">
        <v>19</v>
      </c>
      <c r="I4432" s="7">
        <v>51</v>
      </c>
      <c r="J4432" s="8">
        <v>232</v>
      </c>
      <c r="K4432" s="9">
        <v>11832</v>
      </c>
      <c r="L4432" s="9">
        <v>4259.5199999999995</v>
      </c>
      <c r="M4432" s="10">
        <v>0.36</v>
      </c>
      <c r="N4432" s="4" t="s">
        <v>83</v>
      </c>
      <c r="O4432" s="4" t="str">
        <f>TEXT(Table1[[#This Row],[Invoice Date]],"yyyy")</f>
        <v>2021</v>
      </c>
      <c r="P4432" s="4" t="str">
        <f>TEXT(Table1[[#This Row],[Invoice Date]],"mmm")</f>
        <v>May</v>
      </c>
      <c r="Q4432" s="27">
        <f>WEEKNUM(Table1[[#This Row],[Invoice Date]]) + IF(YEAR(Table1[[#This Row],[Invoice Date]])=2021, 52, 0)</f>
        <v>72</v>
      </c>
    </row>
    <row r="4433" spans="2:17" ht="14.25" customHeight="1" x14ac:dyDescent="0.3">
      <c r="B4433" s="4" t="s">
        <v>26</v>
      </c>
      <c r="C4433" s="33">
        <v>1197831</v>
      </c>
      <c r="D4433" s="5">
        <v>44330</v>
      </c>
      <c r="E4433" s="4" t="s">
        <v>48</v>
      </c>
      <c r="F4433" s="4" t="s">
        <v>90</v>
      </c>
      <c r="G4433" s="4" t="s">
        <v>91</v>
      </c>
      <c r="H4433" s="6" t="s">
        <v>22</v>
      </c>
      <c r="I4433" s="7">
        <v>55.000000000000007</v>
      </c>
      <c r="J4433" s="8">
        <v>225</v>
      </c>
      <c r="K4433" s="9">
        <v>123750.00000000001</v>
      </c>
      <c r="L4433" s="9">
        <v>43312.5</v>
      </c>
      <c r="M4433" s="10">
        <v>0.35</v>
      </c>
      <c r="N4433" s="4" t="s">
        <v>83</v>
      </c>
      <c r="O4433" s="4" t="str">
        <f>TEXT(Table1[[#This Row],[Invoice Date]],"yyyy")</f>
        <v>2021</v>
      </c>
      <c r="P4433" s="4" t="str">
        <f>TEXT(Table1[[#This Row],[Invoice Date]],"mmm")</f>
        <v>May</v>
      </c>
      <c r="Q4433" s="27">
        <f>WEEKNUM(Table1[[#This Row],[Invoice Date]]) + IF(YEAR(Table1[[#This Row],[Invoice Date]])=2021, 52, 0)</f>
        <v>72</v>
      </c>
    </row>
    <row r="4434" spans="2:17" ht="14.25" customHeight="1" x14ac:dyDescent="0.3">
      <c r="B4434" s="4" t="s">
        <v>26</v>
      </c>
      <c r="C4434" s="33">
        <v>1197831</v>
      </c>
      <c r="D4434" s="5">
        <v>44330</v>
      </c>
      <c r="E4434" s="4" t="s">
        <v>48</v>
      </c>
      <c r="F4434" s="4" t="s">
        <v>90</v>
      </c>
      <c r="G4434" s="4" t="s">
        <v>91</v>
      </c>
      <c r="H4434" s="6" t="s">
        <v>21</v>
      </c>
      <c r="I4434" s="7">
        <v>50</v>
      </c>
      <c r="J4434" s="8">
        <v>325</v>
      </c>
      <c r="K4434" s="9">
        <v>162500</v>
      </c>
      <c r="L4434" s="9">
        <v>65000</v>
      </c>
      <c r="M4434" s="10">
        <v>0.4</v>
      </c>
      <c r="N4434" s="4" t="s">
        <v>83</v>
      </c>
      <c r="O4434" s="4" t="str">
        <f>TEXT(Table1[[#This Row],[Invoice Date]],"yyyy")</f>
        <v>2021</v>
      </c>
      <c r="P4434" s="4" t="str">
        <f>TEXT(Table1[[#This Row],[Invoice Date]],"mmm")</f>
        <v>May</v>
      </c>
      <c r="Q4434" s="27">
        <f>WEEKNUM(Table1[[#This Row],[Invoice Date]]) + IF(YEAR(Table1[[#This Row],[Invoice Date]])=2021, 52, 0)</f>
        <v>72</v>
      </c>
    </row>
    <row r="4435" spans="2:17" ht="14.25" customHeight="1" x14ac:dyDescent="0.3">
      <c r="B4435" s="4" t="s">
        <v>26</v>
      </c>
      <c r="C4435" s="33">
        <v>1197831</v>
      </c>
      <c r="D4435" s="5">
        <v>44330</v>
      </c>
      <c r="E4435" s="4" t="s">
        <v>48</v>
      </c>
      <c r="F4435" s="4" t="s">
        <v>90</v>
      </c>
      <c r="G4435" s="4" t="s">
        <v>91</v>
      </c>
      <c r="H4435" s="6" t="s">
        <v>19</v>
      </c>
      <c r="I4435" s="7">
        <v>55.000000000000007</v>
      </c>
      <c r="J4435" s="8">
        <v>400</v>
      </c>
      <c r="K4435" s="9">
        <v>220000.00000000003</v>
      </c>
      <c r="L4435" s="9">
        <v>88000.000000000015</v>
      </c>
      <c r="M4435" s="10">
        <v>0.4</v>
      </c>
      <c r="N4435" s="4" t="s">
        <v>83</v>
      </c>
      <c r="O4435" s="4" t="str">
        <f>TEXT(Table1[[#This Row],[Invoice Date]],"yyyy")</f>
        <v>2021</v>
      </c>
      <c r="P4435" s="4" t="str">
        <f>TEXT(Table1[[#This Row],[Invoice Date]],"mmm")</f>
        <v>May</v>
      </c>
      <c r="Q4435" s="27">
        <f>WEEKNUM(Table1[[#This Row],[Invoice Date]]) + IF(YEAR(Table1[[#This Row],[Invoice Date]])=2021, 52, 0)</f>
        <v>72</v>
      </c>
    </row>
    <row r="4436" spans="2:17" ht="14.25" customHeight="1" x14ac:dyDescent="0.3">
      <c r="B4436" s="4" t="s">
        <v>26</v>
      </c>
      <c r="C4436" s="33">
        <v>1197831</v>
      </c>
      <c r="D4436" s="5">
        <v>44330</v>
      </c>
      <c r="E4436" s="4" t="s">
        <v>48</v>
      </c>
      <c r="F4436" s="4" t="s">
        <v>90</v>
      </c>
      <c r="G4436" s="4" t="s">
        <v>91</v>
      </c>
      <c r="H4436" s="6" t="s">
        <v>20</v>
      </c>
      <c r="I4436" s="7">
        <v>55.000000000000007</v>
      </c>
      <c r="J4436" s="8">
        <v>425</v>
      </c>
      <c r="K4436" s="9">
        <v>233750.00000000003</v>
      </c>
      <c r="L4436" s="9">
        <v>81812.5</v>
      </c>
      <c r="M4436" s="10">
        <v>0.35</v>
      </c>
      <c r="N4436" s="4" t="s">
        <v>83</v>
      </c>
      <c r="O4436" s="4" t="str">
        <f>TEXT(Table1[[#This Row],[Invoice Date]],"yyyy")</f>
        <v>2021</v>
      </c>
      <c r="P4436" s="4" t="str">
        <f>TEXT(Table1[[#This Row],[Invoice Date]],"mmm")</f>
        <v>May</v>
      </c>
      <c r="Q4436" s="27">
        <f>WEEKNUM(Table1[[#This Row],[Invoice Date]]) + IF(YEAR(Table1[[#This Row],[Invoice Date]])=2021, 52, 0)</f>
        <v>72</v>
      </c>
    </row>
    <row r="4437" spans="2:17" ht="14.25" customHeight="1" x14ac:dyDescent="0.3">
      <c r="B4437" s="4" t="s">
        <v>26</v>
      </c>
      <c r="C4437" s="33">
        <v>1197831</v>
      </c>
      <c r="D4437" s="5">
        <v>44330</v>
      </c>
      <c r="E4437" s="4" t="s">
        <v>48</v>
      </c>
      <c r="F4437" s="4" t="s">
        <v>90</v>
      </c>
      <c r="G4437" s="4" t="s">
        <v>91</v>
      </c>
      <c r="H4437" s="6" t="s">
        <v>17</v>
      </c>
      <c r="I4437" s="7">
        <v>50</v>
      </c>
      <c r="J4437" s="8">
        <v>550</v>
      </c>
      <c r="K4437" s="9">
        <v>275000</v>
      </c>
      <c r="L4437" s="9">
        <v>110000</v>
      </c>
      <c r="M4437" s="10">
        <v>0.4</v>
      </c>
      <c r="N4437" s="4" t="s">
        <v>83</v>
      </c>
      <c r="O4437" s="4" t="str">
        <f>TEXT(Table1[[#This Row],[Invoice Date]],"yyyy")</f>
        <v>2021</v>
      </c>
      <c r="P4437" s="4" t="str">
        <f>TEXT(Table1[[#This Row],[Invoice Date]],"mmm")</f>
        <v>May</v>
      </c>
      <c r="Q4437" s="27">
        <f>WEEKNUM(Table1[[#This Row],[Invoice Date]]) + IF(YEAR(Table1[[#This Row],[Invoice Date]])=2021, 52, 0)</f>
        <v>72</v>
      </c>
    </row>
    <row r="4438" spans="2:17" ht="14.25" customHeight="1" x14ac:dyDescent="0.3">
      <c r="B4438" s="4" t="s">
        <v>26</v>
      </c>
      <c r="C4438" s="33">
        <v>1197831</v>
      </c>
      <c r="D4438" s="5">
        <v>44330</v>
      </c>
      <c r="E4438" s="4" t="s">
        <v>48</v>
      </c>
      <c r="F4438" s="4" t="s">
        <v>90</v>
      </c>
      <c r="G4438" s="4" t="s">
        <v>91</v>
      </c>
      <c r="H4438" s="6" t="s">
        <v>23</v>
      </c>
      <c r="I4438" s="7">
        <v>70</v>
      </c>
      <c r="J4438" s="8">
        <v>400</v>
      </c>
      <c r="K4438" s="9">
        <v>280000</v>
      </c>
      <c r="L4438" s="9">
        <v>70000</v>
      </c>
      <c r="M4438" s="10">
        <v>0.25</v>
      </c>
      <c r="N4438" s="4" t="s">
        <v>83</v>
      </c>
      <c r="O4438" s="4" t="str">
        <f>TEXT(Table1[[#This Row],[Invoice Date]],"yyyy")</f>
        <v>2021</v>
      </c>
      <c r="P4438" s="4" t="str">
        <f>TEXT(Table1[[#This Row],[Invoice Date]],"mmm")</f>
        <v>May</v>
      </c>
      <c r="Q4438" s="27">
        <f>WEEKNUM(Table1[[#This Row],[Invoice Date]]) + IF(YEAR(Table1[[#This Row],[Invoice Date]])=2021, 52, 0)</f>
        <v>72</v>
      </c>
    </row>
    <row r="4439" spans="2:17" ht="14.25" customHeight="1" x14ac:dyDescent="0.3">
      <c r="B4439" s="4" t="s">
        <v>26</v>
      </c>
      <c r="C4439" s="33">
        <v>1197831</v>
      </c>
      <c r="D4439" s="5">
        <v>44330</v>
      </c>
      <c r="E4439" s="4" t="s">
        <v>27</v>
      </c>
      <c r="F4439" s="4" t="s">
        <v>55</v>
      </c>
      <c r="G4439" s="4" t="s">
        <v>56</v>
      </c>
      <c r="H4439" s="6" t="s">
        <v>23</v>
      </c>
      <c r="I4439" s="7">
        <v>65</v>
      </c>
      <c r="J4439" s="8">
        <v>650</v>
      </c>
      <c r="K4439" s="9">
        <v>422500</v>
      </c>
      <c r="L4439" s="9">
        <v>253500.00000000003</v>
      </c>
      <c r="M4439" s="10">
        <v>0.60000000000000009</v>
      </c>
      <c r="N4439" s="4" t="s">
        <v>24</v>
      </c>
      <c r="O4439" s="4" t="str">
        <f>TEXT(Table1[[#This Row],[Invoice Date]],"yyyy")</f>
        <v>2021</v>
      </c>
      <c r="P4439" s="4" t="str">
        <f>TEXT(Table1[[#This Row],[Invoice Date]],"mmm")</f>
        <v>May</v>
      </c>
      <c r="Q4439" s="27">
        <f>WEEKNUM(Table1[[#This Row],[Invoice Date]]) + IF(YEAR(Table1[[#This Row],[Invoice Date]])=2021, 52, 0)</f>
        <v>72</v>
      </c>
    </row>
    <row r="4440" spans="2:17" ht="14.25" customHeight="1" x14ac:dyDescent="0.3">
      <c r="B4440" s="4" t="s">
        <v>34</v>
      </c>
      <c r="C4440" s="33">
        <v>1189833</v>
      </c>
      <c r="D4440" s="5">
        <v>44330</v>
      </c>
      <c r="E4440" s="4" t="s">
        <v>31</v>
      </c>
      <c r="F4440" s="4" t="s">
        <v>32</v>
      </c>
      <c r="G4440" s="4" t="s">
        <v>35</v>
      </c>
      <c r="H4440" s="6" t="s">
        <v>19</v>
      </c>
      <c r="I4440" s="7">
        <v>55.000000000000007</v>
      </c>
      <c r="J4440" s="8">
        <v>800</v>
      </c>
      <c r="K4440" s="9">
        <v>440000.00000000006</v>
      </c>
      <c r="L4440" s="9">
        <v>110000.00000000001</v>
      </c>
      <c r="M4440" s="10">
        <v>0.25</v>
      </c>
      <c r="N4440" s="4" t="s">
        <v>24</v>
      </c>
      <c r="O4440" s="4" t="str">
        <f>TEXT(Table1[[#This Row],[Invoice Date]],"yyyy")</f>
        <v>2021</v>
      </c>
      <c r="P4440" s="4" t="str">
        <f>TEXT(Table1[[#This Row],[Invoice Date]],"mmm")</f>
        <v>May</v>
      </c>
      <c r="Q4440" s="27">
        <f>WEEKNUM(Table1[[#This Row],[Invoice Date]]) + IF(YEAR(Table1[[#This Row],[Invoice Date]])=2021, 52, 0)</f>
        <v>72</v>
      </c>
    </row>
    <row r="4441" spans="2:17" ht="14.25" customHeight="1" x14ac:dyDescent="0.3">
      <c r="B4441" s="4" t="s">
        <v>26</v>
      </c>
      <c r="C4441" s="33">
        <v>1197831</v>
      </c>
      <c r="D4441" s="5">
        <v>44331</v>
      </c>
      <c r="E4441" s="4" t="s">
        <v>36</v>
      </c>
      <c r="F4441" s="4" t="s">
        <v>74</v>
      </c>
      <c r="G4441" s="4" t="s">
        <v>75</v>
      </c>
      <c r="H4441" s="6" t="s">
        <v>21</v>
      </c>
      <c r="I4441" s="7">
        <v>42</v>
      </c>
      <c r="J4441" s="8">
        <v>126</v>
      </c>
      <c r="K4441" s="9">
        <v>5292</v>
      </c>
      <c r="L4441" s="9">
        <v>2646</v>
      </c>
      <c r="M4441" s="10">
        <v>0.5</v>
      </c>
      <c r="N4441" s="4" t="s">
        <v>83</v>
      </c>
      <c r="O4441" s="4" t="str">
        <f>TEXT(Table1[[#This Row],[Invoice Date]],"yyyy")</f>
        <v>2021</v>
      </c>
      <c r="P4441" s="4" t="str">
        <f>TEXT(Table1[[#This Row],[Invoice Date]],"mmm")</f>
        <v>May</v>
      </c>
      <c r="Q4441" s="27">
        <f>WEEKNUM(Table1[[#This Row],[Invoice Date]]) + IF(YEAR(Table1[[#This Row],[Invoice Date]])=2021, 52, 0)</f>
        <v>72</v>
      </c>
    </row>
    <row r="4442" spans="2:17" ht="14.25" customHeight="1" x14ac:dyDescent="0.3">
      <c r="B4442" s="4" t="s">
        <v>26</v>
      </c>
      <c r="C4442" s="33">
        <v>1197831</v>
      </c>
      <c r="D4442" s="5">
        <v>44331</v>
      </c>
      <c r="E4442" s="4" t="s">
        <v>36</v>
      </c>
      <c r="F4442" s="4" t="s">
        <v>74</v>
      </c>
      <c r="G4442" s="4" t="s">
        <v>75</v>
      </c>
      <c r="H4442" s="6" t="s">
        <v>20</v>
      </c>
      <c r="I4442" s="7">
        <v>44</v>
      </c>
      <c r="J4442" s="8">
        <v>133</v>
      </c>
      <c r="K4442" s="9">
        <v>5852</v>
      </c>
      <c r="L4442" s="9">
        <v>2340.8000000000002</v>
      </c>
      <c r="M4442" s="10">
        <v>0.4</v>
      </c>
      <c r="N4442" s="4" t="s">
        <v>83</v>
      </c>
      <c r="O4442" s="4" t="str">
        <f>TEXT(Table1[[#This Row],[Invoice Date]],"yyyy")</f>
        <v>2021</v>
      </c>
      <c r="P4442" s="4" t="str">
        <f>TEXT(Table1[[#This Row],[Invoice Date]],"mmm")</f>
        <v>May</v>
      </c>
      <c r="Q4442" s="27">
        <f>WEEKNUM(Table1[[#This Row],[Invoice Date]]) + IF(YEAR(Table1[[#This Row],[Invoice Date]])=2021, 52, 0)</f>
        <v>72</v>
      </c>
    </row>
    <row r="4443" spans="2:17" ht="14.25" customHeight="1" x14ac:dyDescent="0.3">
      <c r="B4443" s="4" t="s">
        <v>26</v>
      </c>
      <c r="C4443" s="33">
        <v>1197831</v>
      </c>
      <c r="D4443" s="5">
        <v>44331</v>
      </c>
      <c r="E4443" s="4" t="s">
        <v>36</v>
      </c>
      <c r="F4443" s="4" t="s">
        <v>74</v>
      </c>
      <c r="G4443" s="4" t="s">
        <v>75</v>
      </c>
      <c r="H4443" s="6" t="s">
        <v>22</v>
      </c>
      <c r="I4443" s="7">
        <v>52</v>
      </c>
      <c r="J4443" s="8">
        <v>124</v>
      </c>
      <c r="K4443" s="9">
        <v>6448</v>
      </c>
      <c r="L4443" s="9">
        <v>3417.44</v>
      </c>
      <c r="M4443" s="10">
        <v>0.53</v>
      </c>
      <c r="N4443" s="4" t="s">
        <v>83</v>
      </c>
      <c r="O4443" s="4" t="str">
        <f>TEXT(Table1[[#This Row],[Invoice Date]],"yyyy")</f>
        <v>2021</v>
      </c>
      <c r="P4443" s="4" t="str">
        <f>TEXT(Table1[[#This Row],[Invoice Date]],"mmm")</f>
        <v>May</v>
      </c>
      <c r="Q4443" s="27">
        <f>WEEKNUM(Table1[[#This Row],[Invoice Date]]) + IF(YEAR(Table1[[#This Row],[Invoice Date]])=2021, 52, 0)</f>
        <v>72</v>
      </c>
    </row>
    <row r="4444" spans="2:17" ht="14.25" customHeight="1" x14ac:dyDescent="0.3">
      <c r="B4444" s="4" t="s">
        <v>34</v>
      </c>
      <c r="C4444" s="33">
        <v>1189833</v>
      </c>
      <c r="D4444" s="5">
        <v>44331</v>
      </c>
      <c r="E4444" s="4" t="s">
        <v>31</v>
      </c>
      <c r="F4444" s="4" t="s">
        <v>32</v>
      </c>
      <c r="G4444" s="4" t="s">
        <v>35</v>
      </c>
      <c r="H4444" s="6" t="s">
        <v>20</v>
      </c>
      <c r="I4444" s="7">
        <v>33</v>
      </c>
      <c r="J4444" s="8">
        <v>208</v>
      </c>
      <c r="K4444" s="9">
        <v>6864</v>
      </c>
      <c r="L4444" s="9">
        <v>2882.88</v>
      </c>
      <c r="M4444" s="10">
        <v>0.42000000000000004</v>
      </c>
      <c r="N4444" s="4" t="s">
        <v>24</v>
      </c>
      <c r="O4444" s="4" t="str">
        <f>TEXT(Table1[[#This Row],[Invoice Date]],"yyyy")</f>
        <v>2021</v>
      </c>
      <c r="P4444" s="4" t="str">
        <f>TEXT(Table1[[#This Row],[Invoice Date]],"mmm")</f>
        <v>May</v>
      </c>
      <c r="Q4444" s="27">
        <f>WEEKNUM(Table1[[#This Row],[Invoice Date]]) + IF(YEAR(Table1[[#This Row],[Invoice Date]])=2021, 52, 0)</f>
        <v>72</v>
      </c>
    </row>
    <row r="4445" spans="2:17" ht="14.25" customHeight="1" x14ac:dyDescent="0.3">
      <c r="B4445" s="4" t="s">
        <v>26</v>
      </c>
      <c r="C4445" s="33">
        <v>1197831</v>
      </c>
      <c r="D4445" s="5">
        <v>44331</v>
      </c>
      <c r="E4445" s="4" t="s">
        <v>36</v>
      </c>
      <c r="F4445" s="4" t="s">
        <v>74</v>
      </c>
      <c r="G4445" s="4" t="s">
        <v>75</v>
      </c>
      <c r="H4445" s="6" t="s">
        <v>19</v>
      </c>
      <c r="I4445" s="7">
        <v>47</v>
      </c>
      <c r="J4445" s="8">
        <v>150</v>
      </c>
      <c r="K4445" s="9">
        <v>7050</v>
      </c>
      <c r="L4445" s="9">
        <v>3877.4999999999995</v>
      </c>
      <c r="M4445" s="10">
        <v>0.54999999999999993</v>
      </c>
      <c r="N4445" s="4" t="s">
        <v>83</v>
      </c>
      <c r="O4445" s="4" t="str">
        <f>TEXT(Table1[[#This Row],[Invoice Date]],"yyyy")</f>
        <v>2021</v>
      </c>
      <c r="P4445" s="4" t="str">
        <f>TEXT(Table1[[#This Row],[Invoice Date]],"mmm")</f>
        <v>May</v>
      </c>
      <c r="Q4445" s="27">
        <f>WEEKNUM(Table1[[#This Row],[Invoice Date]]) + IF(YEAR(Table1[[#This Row],[Invoice Date]])=2021, 52, 0)</f>
        <v>72</v>
      </c>
    </row>
    <row r="4446" spans="2:17" ht="14.25" customHeight="1" x14ac:dyDescent="0.3">
      <c r="B4446" s="4" t="s">
        <v>26</v>
      </c>
      <c r="C4446" s="33">
        <v>1197831</v>
      </c>
      <c r="D4446" s="5">
        <v>44331</v>
      </c>
      <c r="E4446" s="4" t="s">
        <v>36</v>
      </c>
      <c r="F4446" s="4" t="s">
        <v>74</v>
      </c>
      <c r="G4446" s="4" t="s">
        <v>75</v>
      </c>
      <c r="H4446" s="6" t="s">
        <v>23</v>
      </c>
      <c r="I4446" s="7">
        <v>55</v>
      </c>
      <c r="J4446" s="8">
        <v>150</v>
      </c>
      <c r="K4446" s="9">
        <v>8250</v>
      </c>
      <c r="L4446" s="9">
        <v>5775.0000000000009</v>
      </c>
      <c r="M4446" s="10">
        <v>0.70000000000000007</v>
      </c>
      <c r="N4446" s="4" t="s">
        <v>83</v>
      </c>
      <c r="O4446" s="4" t="str">
        <f>TEXT(Table1[[#This Row],[Invoice Date]],"yyyy")</f>
        <v>2021</v>
      </c>
      <c r="P4446" s="4" t="str">
        <f>TEXT(Table1[[#This Row],[Invoice Date]],"mmm")</f>
        <v>May</v>
      </c>
      <c r="Q4446" s="27">
        <f>WEEKNUM(Table1[[#This Row],[Invoice Date]]) + IF(YEAR(Table1[[#This Row],[Invoice Date]])=2021, 52, 0)</f>
        <v>72</v>
      </c>
    </row>
    <row r="4447" spans="2:17" ht="14.25" customHeight="1" x14ac:dyDescent="0.3">
      <c r="B4447" s="4" t="s">
        <v>34</v>
      </c>
      <c r="C4447" s="33">
        <v>1189833</v>
      </c>
      <c r="D4447" s="5">
        <v>44331</v>
      </c>
      <c r="E4447" s="4" t="s">
        <v>31</v>
      </c>
      <c r="F4447" s="4" t="s">
        <v>32</v>
      </c>
      <c r="G4447" s="4" t="s">
        <v>35</v>
      </c>
      <c r="H4447" s="6" t="s">
        <v>20</v>
      </c>
      <c r="I4447" s="7">
        <v>49</v>
      </c>
      <c r="J4447" s="8">
        <v>176</v>
      </c>
      <c r="K4447" s="9">
        <v>8624</v>
      </c>
      <c r="L4447" s="9">
        <v>4398.24</v>
      </c>
      <c r="M4447" s="10">
        <v>0.51</v>
      </c>
      <c r="N4447" s="4" t="s">
        <v>83</v>
      </c>
      <c r="O4447" s="4" t="str">
        <f>TEXT(Table1[[#This Row],[Invoice Date]],"yyyy")</f>
        <v>2021</v>
      </c>
      <c r="P4447" s="4" t="str">
        <f>TEXT(Table1[[#This Row],[Invoice Date]],"mmm")</f>
        <v>May</v>
      </c>
      <c r="Q4447" s="27">
        <f>WEEKNUM(Table1[[#This Row],[Invoice Date]]) + IF(YEAR(Table1[[#This Row],[Invoice Date]])=2021, 52, 0)</f>
        <v>72</v>
      </c>
    </row>
    <row r="4448" spans="2:17" ht="14.25" customHeight="1" x14ac:dyDescent="0.3">
      <c r="B4448" s="4" t="s">
        <v>26</v>
      </c>
      <c r="C4448" s="33">
        <v>1197831</v>
      </c>
      <c r="D4448" s="5">
        <v>44331</v>
      </c>
      <c r="E4448" s="4" t="s">
        <v>27</v>
      </c>
      <c r="F4448" s="4" t="s">
        <v>55</v>
      </c>
      <c r="G4448" s="4" t="s">
        <v>56</v>
      </c>
      <c r="H4448" s="6" t="s">
        <v>17</v>
      </c>
      <c r="I4448" s="7">
        <v>39</v>
      </c>
      <c r="J4448" s="8">
        <v>248</v>
      </c>
      <c r="K4448" s="9">
        <v>9672</v>
      </c>
      <c r="L4448" s="9">
        <v>4642.5599999999995</v>
      </c>
      <c r="M4448" s="10">
        <v>0.48</v>
      </c>
      <c r="N4448" s="4" t="s">
        <v>24</v>
      </c>
      <c r="O4448" s="4" t="str">
        <f>TEXT(Table1[[#This Row],[Invoice Date]],"yyyy")</f>
        <v>2021</v>
      </c>
      <c r="P4448" s="4" t="str">
        <f>TEXT(Table1[[#This Row],[Invoice Date]],"mmm")</f>
        <v>May</v>
      </c>
      <c r="Q4448" s="27">
        <f>WEEKNUM(Table1[[#This Row],[Invoice Date]]) + IF(YEAR(Table1[[#This Row],[Invoice Date]])=2021, 52, 0)</f>
        <v>72</v>
      </c>
    </row>
    <row r="4449" spans="2:17" ht="14.25" customHeight="1" x14ac:dyDescent="0.3">
      <c r="B4449" s="4" t="s">
        <v>26</v>
      </c>
      <c r="C4449" s="33">
        <v>1197831</v>
      </c>
      <c r="D4449" s="5">
        <v>44331</v>
      </c>
      <c r="E4449" s="4" t="s">
        <v>36</v>
      </c>
      <c r="F4449" s="4" t="s">
        <v>74</v>
      </c>
      <c r="G4449" s="4" t="s">
        <v>75</v>
      </c>
      <c r="H4449" s="6" t="s">
        <v>17</v>
      </c>
      <c r="I4449" s="7">
        <v>48</v>
      </c>
      <c r="J4449" s="8">
        <v>207</v>
      </c>
      <c r="K4449" s="9">
        <v>9936</v>
      </c>
      <c r="L4449" s="9">
        <v>6060.96</v>
      </c>
      <c r="M4449" s="10">
        <v>0.61</v>
      </c>
      <c r="N4449" s="4" t="s">
        <v>83</v>
      </c>
      <c r="O4449" s="4" t="str">
        <f>TEXT(Table1[[#This Row],[Invoice Date]],"yyyy")</f>
        <v>2021</v>
      </c>
      <c r="P4449" s="4" t="str">
        <f>TEXT(Table1[[#This Row],[Invoice Date]],"mmm")</f>
        <v>May</v>
      </c>
      <c r="Q4449" s="27">
        <f>WEEKNUM(Table1[[#This Row],[Invoice Date]]) + IF(YEAR(Table1[[#This Row],[Invoice Date]])=2021, 52, 0)</f>
        <v>72</v>
      </c>
    </row>
    <row r="4450" spans="2:17" ht="14.25" customHeight="1" x14ac:dyDescent="0.3">
      <c r="B4450" s="4" t="s">
        <v>26</v>
      </c>
      <c r="C4450" s="33">
        <v>1197831</v>
      </c>
      <c r="D4450" s="5">
        <v>44331</v>
      </c>
      <c r="E4450" s="4" t="s">
        <v>27</v>
      </c>
      <c r="F4450" s="4" t="s">
        <v>55</v>
      </c>
      <c r="G4450" s="4" t="s">
        <v>56</v>
      </c>
      <c r="H4450" s="6" t="s">
        <v>17</v>
      </c>
      <c r="I4450" s="7">
        <v>53</v>
      </c>
      <c r="J4450" s="8">
        <v>200</v>
      </c>
      <c r="K4450" s="9">
        <v>10600</v>
      </c>
      <c r="L4450" s="9">
        <v>6148</v>
      </c>
      <c r="M4450" s="10">
        <v>0.57999999999999996</v>
      </c>
      <c r="N4450" s="4" t="s">
        <v>83</v>
      </c>
      <c r="O4450" s="4" t="str">
        <f>TEXT(Table1[[#This Row],[Invoice Date]],"yyyy")</f>
        <v>2021</v>
      </c>
      <c r="P4450" s="4" t="str">
        <f>TEXT(Table1[[#This Row],[Invoice Date]],"mmm")</f>
        <v>May</v>
      </c>
      <c r="Q4450" s="27">
        <f>WEEKNUM(Table1[[#This Row],[Invoice Date]]) + IF(YEAR(Table1[[#This Row],[Invoice Date]])=2021, 52, 0)</f>
        <v>72</v>
      </c>
    </row>
    <row r="4451" spans="2:17" ht="14.25" customHeight="1" x14ac:dyDescent="0.3">
      <c r="B4451" s="4" t="s">
        <v>26</v>
      </c>
      <c r="C4451" s="33">
        <v>1197831</v>
      </c>
      <c r="D4451" s="5">
        <v>44331</v>
      </c>
      <c r="E4451" s="4" t="s">
        <v>36</v>
      </c>
      <c r="F4451" s="4" t="s">
        <v>74</v>
      </c>
      <c r="G4451" s="4" t="s">
        <v>75</v>
      </c>
      <c r="H4451" s="6" t="s">
        <v>21</v>
      </c>
      <c r="I4451" s="7">
        <v>45</v>
      </c>
      <c r="J4451" s="8">
        <v>450</v>
      </c>
      <c r="K4451" s="9">
        <v>202500</v>
      </c>
      <c r="L4451" s="9">
        <v>70875</v>
      </c>
      <c r="M4451" s="10">
        <v>0.35</v>
      </c>
      <c r="N4451" s="4" t="s">
        <v>18</v>
      </c>
      <c r="O4451" s="4" t="str">
        <f>TEXT(Table1[[#This Row],[Invoice Date]],"yyyy")</f>
        <v>2021</v>
      </c>
      <c r="P4451" s="4" t="str">
        <f>TEXT(Table1[[#This Row],[Invoice Date]],"mmm")</f>
        <v>May</v>
      </c>
      <c r="Q4451" s="27">
        <f>WEEKNUM(Table1[[#This Row],[Invoice Date]]) + IF(YEAR(Table1[[#This Row],[Invoice Date]])=2021, 52, 0)</f>
        <v>72</v>
      </c>
    </row>
    <row r="4452" spans="2:17" ht="14.25" customHeight="1" x14ac:dyDescent="0.3">
      <c r="B4452" s="4" t="s">
        <v>26</v>
      </c>
      <c r="C4452" s="33">
        <v>1197831</v>
      </c>
      <c r="D4452" s="5">
        <v>44331</v>
      </c>
      <c r="E4452" s="4" t="s">
        <v>36</v>
      </c>
      <c r="F4452" s="4" t="s">
        <v>74</v>
      </c>
      <c r="G4452" s="4" t="s">
        <v>75</v>
      </c>
      <c r="H4452" s="6" t="s">
        <v>20</v>
      </c>
      <c r="I4452" s="7">
        <v>45</v>
      </c>
      <c r="J4452" s="8">
        <v>475</v>
      </c>
      <c r="K4452" s="9">
        <v>213750</v>
      </c>
      <c r="L4452" s="9">
        <v>64125</v>
      </c>
      <c r="M4452" s="10">
        <v>0.3</v>
      </c>
      <c r="N4452" s="4" t="s">
        <v>18</v>
      </c>
      <c r="O4452" s="4" t="str">
        <f>TEXT(Table1[[#This Row],[Invoice Date]],"yyyy")</f>
        <v>2021</v>
      </c>
      <c r="P4452" s="4" t="str">
        <f>TEXT(Table1[[#This Row],[Invoice Date]],"mmm")</f>
        <v>May</v>
      </c>
      <c r="Q4452" s="27">
        <f>WEEKNUM(Table1[[#This Row],[Invoice Date]]) + IF(YEAR(Table1[[#This Row],[Invoice Date]])=2021, 52, 0)</f>
        <v>72</v>
      </c>
    </row>
    <row r="4453" spans="2:17" ht="14.25" customHeight="1" x14ac:dyDescent="0.3">
      <c r="B4453" s="4" t="s">
        <v>26</v>
      </c>
      <c r="C4453" s="33">
        <v>1197831</v>
      </c>
      <c r="D4453" s="5">
        <v>44331</v>
      </c>
      <c r="E4453" s="4" t="s">
        <v>36</v>
      </c>
      <c r="F4453" s="4" t="s">
        <v>74</v>
      </c>
      <c r="G4453" s="4" t="s">
        <v>75</v>
      </c>
      <c r="H4453" s="6" t="s">
        <v>19</v>
      </c>
      <c r="I4453" s="7">
        <v>50</v>
      </c>
      <c r="J4453" s="8">
        <v>500</v>
      </c>
      <c r="K4453" s="9">
        <v>250000</v>
      </c>
      <c r="L4453" s="9">
        <v>99999.999999999985</v>
      </c>
      <c r="M4453" s="10">
        <v>0.39999999999999997</v>
      </c>
      <c r="N4453" s="4" t="s">
        <v>18</v>
      </c>
      <c r="O4453" s="4" t="str">
        <f>TEXT(Table1[[#This Row],[Invoice Date]],"yyyy")</f>
        <v>2021</v>
      </c>
      <c r="P4453" s="4" t="str">
        <f>TEXT(Table1[[#This Row],[Invoice Date]],"mmm")</f>
        <v>May</v>
      </c>
      <c r="Q4453" s="27">
        <f>WEEKNUM(Table1[[#This Row],[Invoice Date]]) + IF(YEAR(Table1[[#This Row],[Invoice Date]])=2021, 52, 0)</f>
        <v>72</v>
      </c>
    </row>
    <row r="4454" spans="2:17" ht="14.25" customHeight="1" x14ac:dyDescent="0.3">
      <c r="B4454" s="4" t="s">
        <v>26</v>
      </c>
      <c r="C4454" s="33">
        <v>1197831</v>
      </c>
      <c r="D4454" s="5">
        <v>44331</v>
      </c>
      <c r="E4454" s="4" t="s">
        <v>36</v>
      </c>
      <c r="F4454" s="4" t="s">
        <v>74</v>
      </c>
      <c r="G4454" s="4" t="s">
        <v>75</v>
      </c>
      <c r="H4454" s="6" t="s">
        <v>22</v>
      </c>
      <c r="I4454" s="7">
        <v>54.999999999999993</v>
      </c>
      <c r="J4454" s="8">
        <v>475</v>
      </c>
      <c r="K4454" s="9">
        <v>261249.99999999997</v>
      </c>
      <c r="L4454" s="9">
        <v>104499.99999999999</v>
      </c>
      <c r="M4454" s="10">
        <v>0.39999999999999997</v>
      </c>
      <c r="N4454" s="4" t="s">
        <v>18</v>
      </c>
      <c r="O4454" s="4" t="str">
        <f>TEXT(Table1[[#This Row],[Invoice Date]],"yyyy")</f>
        <v>2021</v>
      </c>
      <c r="P4454" s="4" t="str">
        <f>TEXT(Table1[[#This Row],[Invoice Date]],"mmm")</f>
        <v>May</v>
      </c>
      <c r="Q4454" s="27">
        <f>WEEKNUM(Table1[[#This Row],[Invoice Date]]) + IF(YEAR(Table1[[#This Row],[Invoice Date]])=2021, 52, 0)</f>
        <v>72</v>
      </c>
    </row>
    <row r="4455" spans="2:17" ht="14.25" customHeight="1" x14ac:dyDescent="0.3">
      <c r="B4455" s="4" t="s">
        <v>34</v>
      </c>
      <c r="C4455" s="33">
        <v>1189833</v>
      </c>
      <c r="D4455" s="5">
        <v>44331</v>
      </c>
      <c r="E4455" s="4" t="s">
        <v>31</v>
      </c>
      <c r="F4455" s="4" t="s">
        <v>32</v>
      </c>
      <c r="G4455" s="4" t="s">
        <v>35</v>
      </c>
      <c r="H4455" s="6" t="s">
        <v>20</v>
      </c>
      <c r="I4455" s="7">
        <v>50</v>
      </c>
      <c r="J4455" s="8">
        <v>650</v>
      </c>
      <c r="K4455" s="9">
        <v>325000</v>
      </c>
      <c r="L4455" s="9">
        <v>130000</v>
      </c>
      <c r="M4455" s="10">
        <v>0.4</v>
      </c>
      <c r="N4455" s="4" t="s">
        <v>24</v>
      </c>
      <c r="O4455" s="4" t="str">
        <f>TEXT(Table1[[#This Row],[Invoice Date]],"yyyy")</f>
        <v>2021</v>
      </c>
      <c r="P4455" s="4" t="str">
        <f>TEXT(Table1[[#This Row],[Invoice Date]],"mmm")</f>
        <v>May</v>
      </c>
      <c r="Q4455" s="27">
        <f>WEEKNUM(Table1[[#This Row],[Invoice Date]]) + IF(YEAR(Table1[[#This Row],[Invoice Date]])=2021, 52, 0)</f>
        <v>72</v>
      </c>
    </row>
    <row r="4456" spans="2:17" ht="14.25" customHeight="1" x14ac:dyDescent="0.3">
      <c r="B4456" s="4" t="s">
        <v>26</v>
      </c>
      <c r="C4456" s="33">
        <v>1197831</v>
      </c>
      <c r="D4456" s="5">
        <v>44331</v>
      </c>
      <c r="E4456" s="4" t="s">
        <v>36</v>
      </c>
      <c r="F4456" s="4" t="s">
        <v>74</v>
      </c>
      <c r="G4456" s="4" t="s">
        <v>75</v>
      </c>
      <c r="H4456" s="6" t="s">
        <v>23</v>
      </c>
      <c r="I4456" s="7">
        <v>60</v>
      </c>
      <c r="J4456" s="8">
        <v>575</v>
      </c>
      <c r="K4456" s="9">
        <v>345000</v>
      </c>
      <c r="L4456" s="9">
        <v>189750.00000000003</v>
      </c>
      <c r="M4456" s="10">
        <v>0.55000000000000004</v>
      </c>
      <c r="N4456" s="4" t="s">
        <v>18</v>
      </c>
      <c r="O4456" s="4" t="str">
        <f>TEXT(Table1[[#This Row],[Invoice Date]],"yyyy")</f>
        <v>2021</v>
      </c>
      <c r="P4456" s="4" t="str">
        <f>TEXT(Table1[[#This Row],[Invoice Date]],"mmm")</f>
        <v>May</v>
      </c>
      <c r="Q4456" s="27">
        <f>WEEKNUM(Table1[[#This Row],[Invoice Date]]) + IF(YEAR(Table1[[#This Row],[Invoice Date]])=2021, 52, 0)</f>
        <v>72</v>
      </c>
    </row>
    <row r="4457" spans="2:17" ht="14.25" customHeight="1" x14ac:dyDescent="0.3">
      <c r="B4457" s="4" t="s">
        <v>26</v>
      </c>
      <c r="C4457" s="33">
        <v>1197831</v>
      </c>
      <c r="D4457" s="5">
        <v>44331</v>
      </c>
      <c r="E4457" s="4" t="s">
        <v>36</v>
      </c>
      <c r="F4457" s="4" t="s">
        <v>74</v>
      </c>
      <c r="G4457" s="4" t="s">
        <v>75</v>
      </c>
      <c r="H4457" s="6" t="s">
        <v>17</v>
      </c>
      <c r="I4457" s="7">
        <v>50</v>
      </c>
      <c r="J4457" s="8">
        <v>795</v>
      </c>
      <c r="K4457" s="9">
        <v>397500</v>
      </c>
      <c r="L4457" s="9">
        <v>198750</v>
      </c>
      <c r="M4457" s="10">
        <v>0.5</v>
      </c>
      <c r="N4457" s="4" t="s">
        <v>18</v>
      </c>
      <c r="O4457" s="4" t="str">
        <f>TEXT(Table1[[#This Row],[Invoice Date]],"yyyy")</f>
        <v>2021</v>
      </c>
      <c r="P4457" s="4" t="str">
        <f>TEXT(Table1[[#This Row],[Invoice Date]],"mmm")</f>
        <v>May</v>
      </c>
      <c r="Q4457" s="27">
        <f>WEEKNUM(Table1[[#This Row],[Invoice Date]]) + IF(YEAR(Table1[[#This Row],[Invoice Date]])=2021, 52, 0)</f>
        <v>72</v>
      </c>
    </row>
    <row r="4458" spans="2:17" ht="14.25" customHeight="1" x14ac:dyDescent="0.3">
      <c r="B4458" s="4" t="s">
        <v>26</v>
      </c>
      <c r="C4458" s="33">
        <v>1197831</v>
      </c>
      <c r="D4458" s="5">
        <v>44331</v>
      </c>
      <c r="E4458" s="4" t="s">
        <v>27</v>
      </c>
      <c r="F4458" s="4" t="s">
        <v>55</v>
      </c>
      <c r="G4458" s="4" t="s">
        <v>56</v>
      </c>
      <c r="H4458" s="6" t="s">
        <v>17</v>
      </c>
      <c r="I4458" s="7">
        <v>54.999999999999993</v>
      </c>
      <c r="J4458" s="8">
        <v>800</v>
      </c>
      <c r="K4458" s="9">
        <v>439999.99999999994</v>
      </c>
      <c r="L4458" s="9">
        <v>197999.99999999994</v>
      </c>
      <c r="M4458" s="10">
        <v>0.44999999999999996</v>
      </c>
      <c r="N4458" s="4" t="s">
        <v>24</v>
      </c>
      <c r="O4458" s="4" t="str">
        <f>TEXT(Table1[[#This Row],[Invoice Date]],"yyyy")</f>
        <v>2021</v>
      </c>
      <c r="P4458" s="4" t="str">
        <f>TEXT(Table1[[#This Row],[Invoice Date]],"mmm")</f>
        <v>May</v>
      </c>
      <c r="Q4458" s="27">
        <f>WEEKNUM(Table1[[#This Row],[Invoice Date]]) + IF(YEAR(Table1[[#This Row],[Invoice Date]])=2021, 52, 0)</f>
        <v>72</v>
      </c>
    </row>
    <row r="4459" spans="2:17" ht="14.25" customHeight="1" x14ac:dyDescent="0.3">
      <c r="B4459" s="4" t="s">
        <v>14</v>
      </c>
      <c r="C4459" s="33">
        <v>1185732</v>
      </c>
      <c r="D4459" s="5">
        <v>44332</v>
      </c>
      <c r="E4459" s="4" t="s">
        <v>27</v>
      </c>
      <c r="F4459" s="4" t="s">
        <v>100</v>
      </c>
      <c r="G4459" s="4" t="s">
        <v>101</v>
      </c>
      <c r="H4459" s="6" t="s">
        <v>21</v>
      </c>
      <c r="I4459" s="7">
        <v>24</v>
      </c>
      <c r="J4459" s="8">
        <v>116</v>
      </c>
      <c r="K4459" s="9">
        <v>2784</v>
      </c>
      <c r="L4459" s="9">
        <v>1280.6400000000001</v>
      </c>
      <c r="M4459" s="10">
        <v>0.46</v>
      </c>
      <c r="N4459" s="4" t="s">
        <v>24</v>
      </c>
      <c r="O4459" s="4" t="str">
        <f>TEXT(Table1[[#This Row],[Invoice Date]],"yyyy")</f>
        <v>2021</v>
      </c>
      <c r="P4459" s="4" t="str">
        <f>TEXT(Table1[[#This Row],[Invoice Date]],"mmm")</f>
        <v>May</v>
      </c>
      <c r="Q4459" s="27">
        <f>WEEKNUM(Table1[[#This Row],[Invoice Date]]) + IF(YEAR(Table1[[#This Row],[Invoice Date]])=2021, 52, 0)</f>
        <v>73</v>
      </c>
    </row>
    <row r="4460" spans="2:17" ht="14.25" customHeight="1" x14ac:dyDescent="0.3">
      <c r="B4460" s="4" t="s">
        <v>14</v>
      </c>
      <c r="C4460" s="33">
        <v>1185732</v>
      </c>
      <c r="D4460" s="5">
        <v>44332</v>
      </c>
      <c r="E4460" s="4" t="s">
        <v>27</v>
      </c>
      <c r="F4460" s="4" t="s">
        <v>100</v>
      </c>
      <c r="G4460" s="4" t="s">
        <v>101</v>
      </c>
      <c r="H4460" s="6" t="s">
        <v>21</v>
      </c>
      <c r="I4460" s="7">
        <v>33</v>
      </c>
      <c r="J4460" s="8">
        <v>101</v>
      </c>
      <c r="K4460" s="9">
        <v>3333</v>
      </c>
      <c r="L4460" s="9">
        <v>1699.83</v>
      </c>
      <c r="M4460" s="10">
        <v>0.51</v>
      </c>
      <c r="N4460" s="4" t="s">
        <v>83</v>
      </c>
      <c r="O4460" s="4" t="str">
        <f>TEXT(Table1[[#This Row],[Invoice Date]],"yyyy")</f>
        <v>2021</v>
      </c>
      <c r="P4460" s="4" t="str">
        <f>TEXT(Table1[[#This Row],[Invoice Date]],"mmm")</f>
        <v>May</v>
      </c>
      <c r="Q4460" s="27">
        <f>WEEKNUM(Table1[[#This Row],[Invoice Date]]) + IF(YEAR(Table1[[#This Row],[Invoice Date]])=2021, 52, 0)</f>
        <v>73</v>
      </c>
    </row>
    <row r="4461" spans="2:17" ht="14.25" customHeight="1" x14ac:dyDescent="0.3">
      <c r="B4461" s="4" t="s">
        <v>14</v>
      </c>
      <c r="C4461" s="33">
        <v>1185732</v>
      </c>
      <c r="D4461" s="5">
        <v>44332</v>
      </c>
      <c r="E4461" s="4" t="s">
        <v>27</v>
      </c>
      <c r="F4461" s="4" t="s">
        <v>100</v>
      </c>
      <c r="G4461" s="4" t="s">
        <v>101</v>
      </c>
      <c r="H4461" s="6" t="s">
        <v>20</v>
      </c>
      <c r="I4461" s="7">
        <v>26</v>
      </c>
      <c r="J4461" s="8">
        <v>136</v>
      </c>
      <c r="K4461" s="9">
        <v>3536</v>
      </c>
      <c r="L4461" s="9">
        <v>1520.4800000000002</v>
      </c>
      <c r="M4461" s="10">
        <v>0.43000000000000005</v>
      </c>
      <c r="N4461" s="4" t="s">
        <v>24</v>
      </c>
      <c r="O4461" s="4" t="str">
        <f>TEXT(Table1[[#This Row],[Invoice Date]],"yyyy")</f>
        <v>2021</v>
      </c>
      <c r="P4461" s="4" t="str">
        <f>TEXT(Table1[[#This Row],[Invoice Date]],"mmm")</f>
        <v>May</v>
      </c>
      <c r="Q4461" s="27">
        <f>WEEKNUM(Table1[[#This Row],[Invoice Date]]) + IF(YEAR(Table1[[#This Row],[Invoice Date]])=2021, 52, 0)</f>
        <v>73</v>
      </c>
    </row>
    <row r="4462" spans="2:17" ht="14.25" customHeight="1" x14ac:dyDescent="0.3">
      <c r="B4462" s="4" t="s">
        <v>14</v>
      </c>
      <c r="C4462" s="33">
        <v>1185732</v>
      </c>
      <c r="D4462" s="5">
        <v>44332</v>
      </c>
      <c r="E4462" s="4" t="s">
        <v>27</v>
      </c>
      <c r="F4462" s="4" t="s">
        <v>100</v>
      </c>
      <c r="G4462" s="4" t="s">
        <v>101</v>
      </c>
      <c r="H4462" s="6" t="s">
        <v>19</v>
      </c>
      <c r="I4462" s="7">
        <v>28</v>
      </c>
      <c r="J4462" s="8">
        <v>140</v>
      </c>
      <c r="K4462" s="9">
        <v>3920</v>
      </c>
      <c r="L4462" s="9">
        <v>1607.1999999999998</v>
      </c>
      <c r="M4462" s="10">
        <v>0.41</v>
      </c>
      <c r="N4462" s="4" t="s">
        <v>24</v>
      </c>
      <c r="O4462" s="4" t="str">
        <f>TEXT(Table1[[#This Row],[Invoice Date]],"yyyy")</f>
        <v>2021</v>
      </c>
      <c r="P4462" s="4" t="str">
        <f>TEXT(Table1[[#This Row],[Invoice Date]],"mmm")</f>
        <v>May</v>
      </c>
      <c r="Q4462" s="27">
        <f>WEEKNUM(Table1[[#This Row],[Invoice Date]]) + IF(YEAR(Table1[[#This Row],[Invoice Date]])=2021, 52, 0)</f>
        <v>73</v>
      </c>
    </row>
    <row r="4463" spans="2:17" ht="14.25" customHeight="1" x14ac:dyDescent="0.3">
      <c r="B4463" s="4" t="s">
        <v>14</v>
      </c>
      <c r="C4463" s="33">
        <v>1185732</v>
      </c>
      <c r="D4463" s="5">
        <v>44332</v>
      </c>
      <c r="E4463" s="4" t="s">
        <v>27</v>
      </c>
      <c r="F4463" s="4" t="s">
        <v>100</v>
      </c>
      <c r="G4463" s="4" t="s">
        <v>101</v>
      </c>
      <c r="H4463" s="6" t="s">
        <v>20</v>
      </c>
      <c r="I4463" s="7">
        <v>33</v>
      </c>
      <c r="J4463" s="8">
        <v>119</v>
      </c>
      <c r="K4463" s="9">
        <v>3927</v>
      </c>
      <c r="L4463" s="9">
        <v>2120.58</v>
      </c>
      <c r="M4463" s="10">
        <v>0.54</v>
      </c>
      <c r="N4463" s="4" t="s">
        <v>83</v>
      </c>
      <c r="O4463" s="4" t="str">
        <f>TEXT(Table1[[#This Row],[Invoice Date]],"yyyy")</f>
        <v>2021</v>
      </c>
      <c r="P4463" s="4" t="str">
        <f>TEXT(Table1[[#This Row],[Invoice Date]],"mmm")</f>
        <v>May</v>
      </c>
      <c r="Q4463" s="27">
        <f>WEEKNUM(Table1[[#This Row],[Invoice Date]]) + IF(YEAR(Table1[[#This Row],[Invoice Date]])=2021, 52, 0)</f>
        <v>73</v>
      </c>
    </row>
    <row r="4464" spans="2:17" ht="14.25" customHeight="1" x14ac:dyDescent="0.3">
      <c r="B4464" s="4" t="s">
        <v>14</v>
      </c>
      <c r="C4464" s="33">
        <v>1185732</v>
      </c>
      <c r="D4464" s="5">
        <v>44332</v>
      </c>
      <c r="E4464" s="4" t="s">
        <v>27</v>
      </c>
      <c r="F4464" s="4" t="s">
        <v>100</v>
      </c>
      <c r="G4464" s="4" t="s">
        <v>101</v>
      </c>
      <c r="H4464" s="6" t="s">
        <v>22</v>
      </c>
      <c r="I4464" s="7">
        <v>34</v>
      </c>
      <c r="J4464" s="8">
        <v>132</v>
      </c>
      <c r="K4464" s="9">
        <v>4488</v>
      </c>
      <c r="L4464" s="9">
        <v>1795.1999999999998</v>
      </c>
      <c r="M4464" s="10">
        <v>0.39999999999999997</v>
      </c>
      <c r="N4464" s="4" t="s">
        <v>24</v>
      </c>
      <c r="O4464" s="4" t="str">
        <f>TEXT(Table1[[#This Row],[Invoice Date]],"yyyy")</f>
        <v>2021</v>
      </c>
      <c r="P4464" s="4" t="str">
        <f>TEXT(Table1[[#This Row],[Invoice Date]],"mmm")</f>
        <v>May</v>
      </c>
      <c r="Q4464" s="27">
        <f>WEEKNUM(Table1[[#This Row],[Invoice Date]]) + IF(YEAR(Table1[[#This Row],[Invoice Date]])=2021, 52, 0)</f>
        <v>73</v>
      </c>
    </row>
    <row r="4465" spans="2:17" ht="14.25" customHeight="1" x14ac:dyDescent="0.3">
      <c r="B4465" s="4" t="s">
        <v>14</v>
      </c>
      <c r="C4465" s="33">
        <v>1185732</v>
      </c>
      <c r="D4465" s="5">
        <v>44332</v>
      </c>
      <c r="E4465" s="4" t="s">
        <v>27</v>
      </c>
      <c r="F4465" s="4" t="s">
        <v>100</v>
      </c>
      <c r="G4465" s="4" t="s">
        <v>101</v>
      </c>
      <c r="H4465" s="6" t="s">
        <v>22</v>
      </c>
      <c r="I4465" s="7">
        <v>41</v>
      </c>
      <c r="J4465" s="8">
        <v>116</v>
      </c>
      <c r="K4465" s="9">
        <v>4756</v>
      </c>
      <c r="L4465" s="9">
        <v>2235.3199999999997</v>
      </c>
      <c r="M4465" s="10">
        <v>0.47</v>
      </c>
      <c r="N4465" s="4" t="s">
        <v>83</v>
      </c>
      <c r="O4465" s="4" t="str">
        <f>TEXT(Table1[[#This Row],[Invoice Date]],"yyyy")</f>
        <v>2021</v>
      </c>
      <c r="P4465" s="4" t="str">
        <f>TEXT(Table1[[#This Row],[Invoice Date]],"mmm")</f>
        <v>May</v>
      </c>
      <c r="Q4465" s="27">
        <f>WEEKNUM(Table1[[#This Row],[Invoice Date]]) + IF(YEAR(Table1[[#This Row],[Invoice Date]])=2021, 52, 0)</f>
        <v>73</v>
      </c>
    </row>
    <row r="4466" spans="2:17" ht="14.25" customHeight="1" x14ac:dyDescent="0.3">
      <c r="B4466" s="4" t="s">
        <v>14</v>
      </c>
      <c r="C4466" s="33">
        <v>1185732</v>
      </c>
      <c r="D4466" s="5">
        <v>44332</v>
      </c>
      <c r="E4466" s="4" t="s">
        <v>27</v>
      </c>
      <c r="F4466" s="4" t="s">
        <v>100</v>
      </c>
      <c r="G4466" s="4" t="s">
        <v>101</v>
      </c>
      <c r="H4466" s="6" t="s">
        <v>19</v>
      </c>
      <c r="I4466" s="7">
        <v>37</v>
      </c>
      <c r="J4466" s="8">
        <v>131</v>
      </c>
      <c r="K4466" s="9">
        <v>4847</v>
      </c>
      <c r="L4466" s="9">
        <v>2181.1499999999996</v>
      </c>
      <c r="M4466" s="10">
        <v>0.44999999999999996</v>
      </c>
      <c r="N4466" s="4" t="s">
        <v>83</v>
      </c>
      <c r="O4466" s="4" t="str">
        <f>TEXT(Table1[[#This Row],[Invoice Date]],"yyyy")</f>
        <v>2021</v>
      </c>
      <c r="P4466" s="4" t="str">
        <f>TEXT(Table1[[#This Row],[Invoice Date]],"mmm")</f>
        <v>May</v>
      </c>
      <c r="Q4466" s="27">
        <f>WEEKNUM(Table1[[#This Row],[Invoice Date]]) + IF(YEAR(Table1[[#This Row],[Invoice Date]])=2021, 52, 0)</f>
        <v>73</v>
      </c>
    </row>
    <row r="4467" spans="2:17" ht="14.25" customHeight="1" x14ac:dyDescent="0.3">
      <c r="B4467" s="4" t="s">
        <v>14</v>
      </c>
      <c r="C4467" s="33">
        <v>1185732</v>
      </c>
      <c r="D4467" s="5">
        <v>44332</v>
      </c>
      <c r="E4467" s="4" t="s">
        <v>27</v>
      </c>
      <c r="F4467" s="4" t="s">
        <v>100</v>
      </c>
      <c r="G4467" s="4" t="s">
        <v>101</v>
      </c>
      <c r="H4467" s="6" t="s">
        <v>23</v>
      </c>
      <c r="I4467" s="7">
        <v>35</v>
      </c>
      <c r="J4467" s="8">
        <v>150</v>
      </c>
      <c r="K4467" s="9">
        <v>5250</v>
      </c>
      <c r="L4467" s="9">
        <v>2940.0000000000005</v>
      </c>
      <c r="M4467" s="10">
        <v>0.56000000000000005</v>
      </c>
      <c r="N4467" s="4" t="s">
        <v>24</v>
      </c>
      <c r="O4467" s="4" t="str">
        <f>TEXT(Table1[[#This Row],[Invoice Date]],"yyyy")</f>
        <v>2021</v>
      </c>
      <c r="P4467" s="4" t="str">
        <f>TEXT(Table1[[#This Row],[Invoice Date]],"mmm")</f>
        <v>May</v>
      </c>
      <c r="Q4467" s="27">
        <f>WEEKNUM(Table1[[#This Row],[Invoice Date]]) + IF(YEAR(Table1[[#This Row],[Invoice Date]])=2021, 52, 0)</f>
        <v>73</v>
      </c>
    </row>
    <row r="4468" spans="2:17" ht="14.25" customHeight="1" x14ac:dyDescent="0.3">
      <c r="B4468" s="4" t="s">
        <v>14</v>
      </c>
      <c r="C4468" s="33">
        <v>1185732</v>
      </c>
      <c r="D4468" s="5">
        <v>44332</v>
      </c>
      <c r="E4468" s="4" t="s">
        <v>27</v>
      </c>
      <c r="F4468" s="4" t="s">
        <v>100</v>
      </c>
      <c r="G4468" s="4" t="s">
        <v>101</v>
      </c>
      <c r="H4468" s="6" t="s">
        <v>17</v>
      </c>
      <c r="I4468" s="7">
        <v>27</v>
      </c>
      <c r="J4468" s="8">
        <v>238</v>
      </c>
      <c r="K4468" s="9">
        <v>6426</v>
      </c>
      <c r="L4468" s="9">
        <v>2698.92</v>
      </c>
      <c r="M4468" s="10">
        <v>0.42000000000000004</v>
      </c>
      <c r="N4468" s="4" t="s">
        <v>24</v>
      </c>
      <c r="O4468" s="4" t="str">
        <f>TEXT(Table1[[#This Row],[Invoice Date]],"yyyy")</f>
        <v>2021</v>
      </c>
      <c r="P4468" s="4" t="str">
        <f>TEXT(Table1[[#This Row],[Invoice Date]],"mmm")</f>
        <v>May</v>
      </c>
      <c r="Q4468" s="27">
        <f>WEEKNUM(Table1[[#This Row],[Invoice Date]]) + IF(YEAR(Table1[[#This Row],[Invoice Date]])=2021, 52, 0)</f>
        <v>73</v>
      </c>
    </row>
    <row r="4469" spans="2:17" ht="14.25" customHeight="1" x14ac:dyDescent="0.3">
      <c r="B4469" s="4" t="s">
        <v>14</v>
      </c>
      <c r="C4469" s="33">
        <v>1185732</v>
      </c>
      <c r="D4469" s="5">
        <v>44332</v>
      </c>
      <c r="E4469" s="4" t="s">
        <v>27</v>
      </c>
      <c r="F4469" s="4" t="s">
        <v>100</v>
      </c>
      <c r="G4469" s="4" t="s">
        <v>101</v>
      </c>
      <c r="H4469" s="6" t="s">
        <v>23</v>
      </c>
      <c r="I4469" s="7">
        <v>47</v>
      </c>
      <c r="J4469" s="8">
        <v>140</v>
      </c>
      <c r="K4469" s="9">
        <v>6580</v>
      </c>
      <c r="L4469" s="9">
        <v>4211.2</v>
      </c>
      <c r="M4469" s="10">
        <v>0.64</v>
      </c>
      <c r="N4469" s="4" t="s">
        <v>83</v>
      </c>
      <c r="O4469" s="4" t="str">
        <f>TEXT(Table1[[#This Row],[Invoice Date]],"yyyy")</f>
        <v>2021</v>
      </c>
      <c r="P4469" s="4" t="str">
        <f>TEXT(Table1[[#This Row],[Invoice Date]],"mmm")</f>
        <v>May</v>
      </c>
      <c r="Q4469" s="27">
        <f>WEEKNUM(Table1[[#This Row],[Invoice Date]]) + IF(YEAR(Table1[[#This Row],[Invoice Date]])=2021, 52, 0)</f>
        <v>73</v>
      </c>
    </row>
    <row r="4470" spans="2:17" ht="14.25" customHeight="1" x14ac:dyDescent="0.3">
      <c r="B4470" s="4" t="s">
        <v>34</v>
      </c>
      <c r="C4470" s="33">
        <v>1189833</v>
      </c>
      <c r="D4470" s="5">
        <v>44332</v>
      </c>
      <c r="E4470" s="4" t="s">
        <v>31</v>
      </c>
      <c r="F4470" s="4" t="s">
        <v>32</v>
      </c>
      <c r="G4470" s="4" t="s">
        <v>35</v>
      </c>
      <c r="H4470" s="6" t="s">
        <v>21</v>
      </c>
      <c r="I4470" s="7">
        <v>33</v>
      </c>
      <c r="J4470" s="8">
        <v>213</v>
      </c>
      <c r="K4470" s="9">
        <v>7029</v>
      </c>
      <c r="L4470" s="9">
        <v>2952.18</v>
      </c>
      <c r="M4470" s="10">
        <v>0.42</v>
      </c>
      <c r="N4470" s="4" t="s">
        <v>24</v>
      </c>
      <c r="O4470" s="4" t="str">
        <f>TEXT(Table1[[#This Row],[Invoice Date]],"yyyy")</f>
        <v>2021</v>
      </c>
      <c r="P4470" s="4" t="str">
        <f>TEXT(Table1[[#This Row],[Invoice Date]],"mmm")</f>
        <v>May</v>
      </c>
      <c r="Q4470" s="27">
        <f>WEEKNUM(Table1[[#This Row],[Invoice Date]]) + IF(YEAR(Table1[[#This Row],[Invoice Date]])=2021, 52, 0)</f>
        <v>73</v>
      </c>
    </row>
    <row r="4471" spans="2:17" ht="14.25" customHeight="1" x14ac:dyDescent="0.3">
      <c r="B4471" s="4" t="s">
        <v>14</v>
      </c>
      <c r="C4471" s="33">
        <v>1185732</v>
      </c>
      <c r="D4471" s="5">
        <v>44332</v>
      </c>
      <c r="E4471" s="4" t="s">
        <v>27</v>
      </c>
      <c r="F4471" s="4" t="s">
        <v>100</v>
      </c>
      <c r="G4471" s="4" t="s">
        <v>101</v>
      </c>
      <c r="H4471" s="6" t="s">
        <v>17</v>
      </c>
      <c r="I4471" s="7">
        <v>39</v>
      </c>
      <c r="J4471" s="8">
        <v>194</v>
      </c>
      <c r="K4471" s="9">
        <v>7566</v>
      </c>
      <c r="L4471" s="9">
        <v>4161.3</v>
      </c>
      <c r="M4471" s="10">
        <v>0.55000000000000004</v>
      </c>
      <c r="N4471" s="4" t="s">
        <v>83</v>
      </c>
      <c r="O4471" s="4" t="str">
        <f>TEXT(Table1[[#This Row],[Invoice Date]],"yyyy")</f>
        <v>2021</v>
      </c>
      <c r="P4471" s="4" t="str">
        <f>TEXT(Table1[[#This Row],[Invoice Date]],"mmm")</f>
        <v>May</v>
      </c>
      <c r="Q4471" s="27">
        <f>WEEKNUM(Table1[[#This Row],[Invoice Date]]) + IF(YEAR(Table1[[#This Row],[Invoice Date]])=2021, 52, 0)</f>
        <v>73</v>
      </c>
    </row>
    <row r="4472" spans="2:17" ht="14.25" customHeight="1" x14ac:dyDescent="0.3">
      <c r="B4472" s="4" t="s">
        <v>34</v>
      </c>
      <c r="C4472" s="33">
        <v>1189833</v>
      </c>
      <c r="D4472" s="5">
        <v>44332</v>
      </c>
      <c r="E4472" s="4" t="s">
        <v>31</v>
      </c>
      <c r="F4472" s="4" t="s">
        <v>32</v>
      </c>
      <c r="G4472" s="4" t="s">
        <v>35</v>
      </c>
      <c r="H4472" s="6" t="s">
        <v>21</v>
      </c>
      <c r="I4472" s="7">
        <v>48</v>
      </c>
      <c r="J4472" s="8">
        <v>175</v>
      </c>
      <c r="K4472" s="9">
        <v>8400</v>
      </c>
      <c r="L4472" s="9">
        <v>3779.9999999999995</v>
      </c>
      <c r="M4472" s="10">
        <v>0.44999999999999996</v>
      </c>
      <c r="N4472" s="4" t="s">
        <v>83</v>
      </c>
      <c r="O4472" s="4" t="str">
        <f>TEXT(Table1[[#This Row],[Invoice Date]],"yyyy")</f>
        <v>2021</v>
      </c>
      <c r="P4472" s="4" t="str">
        <f>TEXT(Table1[[#This Row],[Invoice Date]],"mmm")</f>
        <v>May</v>
      </c>
      <c r="Q4472" s="27">
        <f>WEEKNUM(Table1[[#This Row],[Invoice Date]]) + IF(YEAR(Table1[[#This Row],[Invoice Date]])=2021, 52, 0)</f>
        <v>73</v>
      </c>
    </row>
    <row r="4473" spans="2:17" ht="14.25" customHeight="1" x14ac:dyDescent="0.3">
      <c r="B4473" s="4" t="s">
        <v>26</v>
      </c>
      <c r="C4473" s="33">
        <v>1197831</v>
      </c>
      <c r="D4473" s="5">
        <v>44332</v>
      </c>
      <c r="E4473" s="4" t="s">
        <v>27</v>
      </c>
      <c r="F4473" s="4" t="s">
        <v>55</v>
      </c>
      <c r="G4473" s="4" t="s">
        <v>56</v>
      </c>
      <c r="H4473" s="6" t="s">
        <v>19</v>
      </c>
      <c r="I4473" s="7">
        <v>37</v>
      </c>
      <c r="J4473" s="8">
        <v>264</v>
      </c>
      <c r="K4473" s="9">
        <v>9768</v>
      </c>
      <c r="L4473" s="9">
        <v>4786.32</v>
      </c>
      <c r="M4473" s="10">
        <v>0.48999999999999994</v>
      </c>
      <c r="N4473" s="4" t="s">
        <v>24</v>
      </c>
      <c r="O4473" s="4" t="str">
        <f>TEXT(Table1[[#This Row],[Invoice Date]],"yyyy")</f>
        <v>2021</v>
      </c>
      <c r="P4473" s="4" t="str">
        <f>TEXT(Table1[[#This Row],[Invoice Date]],"mmm")</f>
        <v>May</v>
      </c>
      <c r="Q4473" s="27">
        <f>WEEKNUM(Table1[[#This Row],[Invoice Date]]) + IF(YEAR(Table1[[#This Row],[Invoice Date]])=2021, 52, 0)</f>
        <v>73</v>
      </c>
    </row>
    <row r="4474" spans="2:17" ht="14.25" customHeight="1" x14ac:dyDescent="0.3">
      <c r="B4474" s="4" t="s">
        <v>26</v>
      </c>
      <c r="C4474" s="33">
        <v>1197831</v>
      </c>
      <c r="D4474" s="5">
        <v>44332</v>
      </c>
      <c r="E4474" s="4" t="s">
        <v>27</v>
      </c>
      <c r="F4474" s="4" t="s">
        <v>55</v>
      </c>
      <c r="G4474" s="4" t="s">
        <v>56</v>
      </c>
      <c r="H4474" s="6" t="s">
        <v>19</v>
      </c>
      <c r="I4474" s="7">
        <v>51</v>
      </c>
      <c r="J4474" s="8">
        <v>240</v>
      </c>
      <c r="K4474" s="9">
        <v>12240</v>
      </c>
      <c r="L4474" s="9">
        <v>6731.9999999999991</v>
      </c>
      <c r="M4474" s="10">
        <v>0.54999999999999993</v>
      </c>
      <c r="N4474" s="4" t="s">
        <v>83</v>
      </c>
      <c r="O4474" s="4" t="str">
        <f>TEXT(Table1[[#This Row],[Invoice Date]],"yyyy")</f>
        <v>2021</v>
      </c>
      <c r="P4474" s="4" t="str">
        <f>TEXT(Table1[[#This Row],[Invoice Date]],"mmm")</f>
        <v>May</v>
      </c>
      <c r="Q4474" s="27">
        <f>WEEKNUM(Table1[[#This Row],[Invoice Date]]) + IF(YEAR(Table1[[#This Row],[Invoice Date]])=2021, 52, 0)</f>
        <v>73</v>
      </c>
    </row>
    <row r="4475" spans="2:17" ht="14.25" customHeight="1" x14ac:dyDescent="0.3">
      <c r="B4475" s="4" t="s">
        <v>14</v>
      </c>
      <c r="C4475" s="33">
        <v>1185732</v>
      </c>
      <c r="D4475" s="5">
        <v>44332</v>
      </c>
      <c r="E4475" s="4" t="s">
        <v>27</v>
      </c>
      <c r="F4475" s="4" t="s">
        <v>100</v>
      </c>
      <c r="G4475" s="4" t="s">
        <v>101</v>
      </c>
      <c r="H4475" s="6" t="s">
        <v>21</v>
      </c>
      <c r="I4475" s="7">
        <v>35</v>
      </c>
      <c r="J4475" s="8">
        <v>375</v>
      </c>
      <c r="K4475" s="9">
        <v>131250</v>
      </c>
      <c r="L4475" s="9">
        <v>52500</v>
      </c>
      <c r="M4475" s="10">
        <v>0.4</v>
      </c>
      <c r="N4475" s="4" t="s">
        <v>83</v>
      </c>
      <c r="O4475" s="4" t="str">
        <f>TEXT(Table1[[#This Row],[Invoice Date]],"yyyy")</f>
        <v>2021</v>
      </c>
      <c r="P4475" s="4" t="str">
        <f>TEXT(Table1[[#This Row],[Invoice Date]],"mmm")</f>
        <v>May</v>
      </c>
      <c r="Q4475" s="27">
        <f>WEEKNUM(Table1[[#This Row],[Invoice Date]]) + IF(YEAR(Table1[[#This Row],[Invoice Date]])=2021, 52, 0)</f>
        <v>73</v>
      </c>
    </row>
    <row r="4476" spans="2:17" ht="14.25" customHeight="1" x14ac:dyDescent="0.3">
      <c r="B4476" s="4" t="s">
        <v>14</v>
      </c>
      <c r="C4476" s="33">
        <v>1185732</v>
      </c>
      <c r="D4476" s="5">
        <v>44332</v>
      </c>
      <c r="E4476" s="4" t="s">
        <v>27</v>
      </c>
      <c r="F4476" s="4" t="s">
        <v>100</v>
      </c>
      <c r="G4476" s="4" t="s">
        <v>101</v>
      </c>
      <c r="H4476" s="6" t="s">
        <v>20</v>
      </c>
      <c r="I4476" s="7">
        <v>35</v>
      </c>
      <c r="J4476" s="8">
        <v>425</v>
      </c>
      <c r="K4476" s="9">
        <v>148750</v>
      </c>
      <c r="L4476" s="9">
        <v>59500</v>
      </c>
      <c r="M4476" s="10">
        <v>0.4</v>
      </c>
      <c r="N4476" s="4" t="s">
        <v>83</v>
      </c>
      <c r="O4476" s="4" t="str">
        <f>TEXT(Table1[[#This Row],[Invoice Date]],"yyyy")</f>
        <v>2021</v>
      </c>
      <c r="P4476" s="4" t="str">
        <f>TEXT(Table1[[#This Row],[Invoice Date]],"mmm")</f>
        <v>May</v>
      </c>
      <c r="Q4476" s="27">
        <f>WEEKNUM(Table1[[#This Row],[Invoice Date]]) + IF(YEAR(Table1[[#This Row],[Invoice Date]])=2021, 52, 0)</f>
        <v>73</v>
      </c>
    </row>
    <row r="4477" spans="2:17" ht="14.25" customHeight="1" x14ac:dyDescent="0.3">
      <c r="B4477" s="4" t="s">
        <v>14</v>
      </c>
      <c r="C4477" s="33">
        <v>1185732</v>
      </c>
      <c r="D4477" s="5">
        <v>44332</v>
      </c>
      <c r="E4477" s="4" t="s">
        <v>27</v>
      </c>
      <c r="F4477" s="4" t="s">
        <v>100</v>
      </c>
      <c r="G4477" s="4" t="s">
        <v>101</v>
      </c>
      <c r="H4477" s="6" t="s">
        <v>22</v>
      </c>
      <c r="I4477" s="7">
        <v>44.999999999999993</v>
      </c>
      <c r="J4477" s="8">
        <v>400</v>
      </c>
      <c r="K4477" s="9">
        <v>179999.99999999997</v>
      </c>
      <c r="L4477" s="9">
        <v>62999.999999999985</v>
      </c>
      <c r="M4477" s="10">
        <v>0.35</v>
      </c>
      <c r="N4477" s="4" t="s">
        <v>83</v>
      </c>
      <c r="O4477" s="4" t="str">
        <f>TEXT(Table1[[#This Row],[Invoice Date]],"yyyy")</f>
        <v>2021</v>
      </c>
      <c r="P4477" s="4" t="str">
        <f>TEXT(Table1[[#This Row],[Invoice Date]],"mmm")</f>
        <v>May</v>
      </c>
      <c r="Q4477" s="27">
        <f>WEEKNUM(Table1[[#This Row],[Invoice Date]]) + IF(YEAR(Table1[[#This Row],[Invoice Date]])=2021, 52, 0)</f>
        <v>73</v>
      </c>
    </row>
    <row r="4478" spans="2:17" ht="14.25" customHeight="1" x14ac:dyDescent="0.3">
      <c r="B4478" s="4" t="s">
        <v>14</v>
      </c>
      <c r="C4478" s="33">
        <v>1185732</v>
      </c>
      <c r="D4478" s="5">
        <v>44332</v>
      </c>
      <c r="E4478" s="4" t="s">
        <v>27</v>
      </c>
      <c r="F4478" s="4" t="s">
        <v>100</v>
      </c>
      <c r="G4478" s="4" t="s">
        <v>101</v>
      </c>
      <c r="H4478" s="6" t="s">
        <v>19</v>
      </c>
      <c r="I4478" s="7">
        <v>40</v>
      </c>
      <c r="J4478" s="8">
        <v>450</v>
      </c>
      <c r="K4478" s="9">
        <v>180000</v>
      </c>
      <c r="L4478" s="9">
        <v>62999.999999999993</v>
      </c>
      <c r="M4478" s="10">
        <v>0.35</v>
      </c>
      <c r="N4478" s="4" t="s">
        <v>83</v>
      </c>
      <c r="O4478" s="4" t="str">
        <f>TEXT(Table1[[#This Row],[Invoice Date]],"yyyy")</f>
        <v>2021</v>
      </c>
      <c r="P4478" s="4" t="str">
        <f>TEXT(Table1[[#This Row],[Invoice Date]],"mmm")</f>
        <v>May</v>
      </c>
      <c r="Q4478" s="27">
        <f>WEEKNUM(Table1[[#This Row],[Invoice Date]]) + IF(YEAR(Table1[[#This Row],[Invoice Date]])=2021, 52, 0)</f>
        <v>73</v>
      </c>
    </row>
    <row r="4479" spans="2:17" ht="14.25" customHeight="1" x14ac:dyDescent="0.3">
      <c r="B4479" s="4" t="s">
        <v>14</v>
      </c>
      <c r="C4479" s="33">
        <v>1185732</v>
      </c>
      <c r="D4479" s="5">
        <v>44332</v>
      </c>
      <c r="E4479" s="4" t="s">
        <v>27</v>
      </c>
      <c r="F4479" s="4" t="s">
        <v>100</v>
      </c>
      <c r="G4479" s="4" t="s">
        <v>101</v>
      </c>
      <c r="H4479" s="6" t="s">
        <v>23</v>
      </c>
      <c r="I4479" s="7">
        <v>49.999999999999993</v>
      </c>
      <c r="J4479" s="8">
        <v>500</v>
      </c>
      <c r="K4479" s="9">
        <v>249999.99999999997</v>
      </c>
      <c r="L4479" s="9">
        <v>124999.99999999999</v>
      </c>
      <c r="M4479" s="10">
        <v>0.5</v>
      </c>
      <c r="N4479" s="4" t="s">
        <v>83</v>
      </c>
      <c r="O4479" s="4" t="str">
        <f>TEXT(Table1[[#This Row],[Invoice Date]],"yyyy")</f>
        <v>2021</v>
      </c>
      <c r="P4479" s="4" t="str">
        <f>TEXT(Table1[[#This Row],[Invoice Date]],"mmm")</f>
        <v>May</v>
      </c>
      <c r="Q4479" s="27">
        <f>WEEKNUM(Table1[[#This Row],[Invoice Date]]) + IF(YEAR(Table1[[#This Row],[Invoice Date]])=2021, 52, 0)</f>
        <v>73</v>
      </c>
    </row>
    <row r="4480" spans="2:17" ht="14.25" customHeight="1" x14ac:dyDescent="0.3">
      <c r="B4480" s="4" t="s">
        <v>14</v>
      </c>
      <c r="C4480" s="33">
        <v>1185732</v>
      </c>
      <c r="D4480" s="5">
        <v>44332</v>
      </c>
      <c r="E4480" s="4" t="s">
        <v>27</v>
      </c>
      <c r="F4480" s="4" t="s">
        <v>100</v>
      </c>
      <c r="G4480" s="4" t="s">
        <v>101</v>
      </c>
      <c r="H4480" s="6" t="s">
        <v>17</v>
      </c>
      <c r="I4480" s="7">
        <v>40</v>
      </c>
      <c r="J4480" s="8">
        <v>745</v>
      </c>
      <c r="K4480" s="9">
        <v>298000</v>
      </c>
      <c r="L4480" s="9">
        <v>119200</v>
      </c>
      <c r="M4480" s="10">
        <v>0.4</v>
      </c>
      <c r="N4480" s="4" t="s">
        <v>83</v>
      </c>
      <c r="O4480" s="4" t="str">
        <f>TEXT(Table1[[#This Row],[Invoice Date]],"yyyy")</f>
        <v>2021</v>
      </c>
      <c r="P4480" s="4" t="str">
        <f>TEXT(Table1[[#This Row],[Invoice Date]],"mmm")</f>
        <v>May</v>
      </c>
      <c r="Q4480" s="27">
        <f>WEEKNUM(Table1[[#This Row],[Invoice Date]]) + IF(YEAR(Table1[[#This Row],[Invoice Date]])=2021, 52, 0)</f>
        <v>73</v>
      </c>
    </row>
    <row r="4481" spans="2:17" ht="14.25" customHeight="1" x14ac:dyDescent="0.3">
      <c r="B4481" s="4" t="s">
        <v>34</v>
      </c>
      <c r="C4481" s="33">
        <v>1189833</v>
      </c>
      <c r="D4481" s="5">
        <v>44332</v>
      </c>
      <c r="E4481" s="4" t="s">
        <v>31</v>
      </c>
      <c r="F4481" s="4" t="s">
        <v>32</v>
      </c>
      <c r="G4481" s="4" t="s">
        <v>35</v>
      </c>
      <c r="H4481" s="6" t="s">
        <v>21</v>
      </c>
      <c r="I4481" s="7">
        <v>50</v>
      </c>
      <c r="J4481" s="8">
        <v>625</v>
      </c>
      <c r="K4481" s="9">
        <v>312500</v>
      </c>
      <c r="L4481" s="9">
        <v>109375</v>
      </c>
      <c r="M4481" s="10">
        <v>0.35</v>
      </c>
      <c r="N4481" s="4" t="s">
        <v>24</v>
      </c>
      <c r="O4481" s="4" t="str">
        <f>TEXT(Table1[[#This Row],[Invoice Date]],"yyyy")</f>
        <v>2021</v>
      </c>
      <c r="P4481" s="4" t="str">
        <f>TEXT(Table1[[#This Row],[Invoice Date]],"mmm")</f>
        <v>May</v>
      </c>
      <c r="Q4481" s="27">
        <f>WEEKNUM(Table1[[#This Row],[Invoice Date]]) + IF(YEAR(Table1[[#This Row],[Invoice Date]])=2021, 52, 0)</f>
        <v>73</v>
      </c>
    </row>
    <row r="4482" spans="2:17" ht="14.25" customHeight="1" x14ac:dyDescent="0.3">
      <c r="B4482" s="4" t="s">
        <v>26</v>
      </c>
      <c r="C4482" s="33">
        <v>1197831</v>
      </c>
      <c r="D4482" s="5">
        <v>44332</v>
      </c>
      <c r="E4482" s="4" t="s">
        <v>27</v>
      </c>
      <c r="F4482" s="4" t="s">
        <v>55</v>
      </c>
      <c r="G4482" s="4" t="s">
        <v>56</v>
      </c>
      <c r="H4482" s="6" t="s">
        <v>19</v>
      </c>
      <c r="I4482" s="7">
        <v>54.999999999999993</v>
      </c>
      <c r="J4482" s="8">
        <v>800</v>
      </c>
      <c r="K4482" s="9">
        <v>439999.99999999994</v>
      </c>
      <c r="L4482" s="9">
        <v>197999.99999999994</v>
      </c>
      <c r="M4482" s="10">
        <v>0.44999999999999996</v>
      </c>
      <c r="N4482" s="4" t="s">
        <v>24</v>
      </c>
      <c r="O4482" s="4" t="str">
        <f>TEXT(Table1[[#This Row],[Invoice Date]],"yyyy")</f>
        <v>2021</v>
      </c>
      <c r="P4482" s="4" t="str">
        <f>TEXT(Table1[[#This Row],[Invoice Date]],"mmm")</f>
        <v>May</v>
      </c>
      <c r="Q4482" s="27">
        <f>WEEKNUM(Table1[[#This Row],[Invoice Date]]) + IF(YEAR(Table1[[#This Row],[Invoice Date]])=2021, 52, 0)</f>
        <v>73</v>
      </c>
    </row>
    <row r="4483" spans="2:17" ht="14.25" customHeight="1" x14ac:dyDescent="0.3">
      <c r="B4483" s="4" t="s">
        <v>61</v>
      </c>
      <c r="C4483" s="33">
        <v>1185731</v>
      </c>
      <c r="D4483" s="5">
        <v>44333</v>
      </c>
      <c r="E4483" s="4" t="s">
        <v>15</v>
      </c>
      <c r="F4483" s="4" t="s">
        <v>133</v>
      </c>
      <c r="G4483" s="4" t="s">
        <v>134</v>
      </c>
      <c r="H4483" s="6" t="s">
        <v>19</v>
      </c>
      <c r="I4483" s="7">
        <v>40</v>
      </c>
      <c r="J4483" s="8">
        <v>93</v>
      </c>
      <c r="K4483" s="9">
        <v>3720</v>
      </c>
      <c r="L4483" s="9">
        <v>1599.6000000000001</v>
      </c>
      <c r="M4483" s="10">
        <v>0.43000000000000005</v>
      </c>
      <c r="N4483" s="4" t="s">
        <v>24</v>
      </c>
      <c r="O4483" s="4" t="str">
        <f>TEXT(Table1[[#This Row],[Invoice Date]],"yyyy")</f>
        <v>2021</v>
      </c>
      <c r="P4483" s="4" t="str">
        <f>TEXT(Table1[[#This Row],[Invoice Date]],"mmm")</f>
        <v>May</v>
      </c>
      <c r="Q4483" s="27">
        <f>WEEKNUM(Table1[[#This Row],[Invoice Date]]) + IF(YEAR(Table1[[#This Row],[Invoice Date]])=2021, 52, 0)</f>
        <v>73</v>
      </c>
    </row>
    <row r="4484" spans="2:17" ht="14.25" customHeight="1" x14ac:dyDescent="0.3">
      <c r="B4484" s="4" t="s">
        <v>61</v>
      </c>
      <c r="C4484" s="33">
        <v>1185731</v>
      </c>
      <c r="D4484" s="5">
        <v>44333</v>
      </c>
      <c r="E4484" s="4" t="s">
        <v>15</v>
      </c>
      <c r="F4484" s="4" t="s">
        <v>133</v>
      </c>
      <c r="G4484" s="4" t="s">
        <v>134</v>
      </c>
      <c r="H4484" s="6" t="s">
        <v>21</v>
      </c>
      <c r="I4484" s="7">
        <v>41</v>
      </c>
      <c r="J4484" s="8">
        <v>91</v>
      </c>
      <c r="K4484" s="9">
        <v>3731</v>
      </c>
      <c r="L4484" s="9">
        <v>1268.54</v>
      </c>
      <c r="M4484" s="10">
        <v>0.33999999999999997</v>
      </c>
      <c r="N4484" s="4" t="s">
        <v>24</v>
      </c>
      <c r="O4484" s="4" t="str">
        <f>TEXT(Table1[[#This Row],[Invoice Date]],"yyyy")</f>
        <v>2021</v>
      </c>
      <c r="P4484" s="4" t="str">
        <f>TEXT(Table1[[#This Row],[Invoice Date]],"mmm")</f>
        <v>May</v>
      </c>
      <c r="Q4484" s="27">
        <f>WEEKNUM(Table1[[#This Row],[Invoice Date]]) + IF(YEAR(Table1[[#This Row],[Invoice Date]])=2021, 52, 0)</f>
        <v>73</v>
      </c>
    </row>
    <row r="4485" spans="2:17" ht="14.25" customHeight="1" x14ac:dyDescent="0.3">
      <c r="B4485" s="4" t="s">
        <v>61</v>
      </c>
      <c r="C4485" s="33">
        <v>1185731</v>
      </c>
      <c r="D4485" s="5">
        <v>44333</v>
      </c>
      <c r="E4485" s="4" t="s">
        <v>15</v>
      </c>
      <c r="F4485" s="4" t="s">
        <v>133</v>
      </c>
      <c r="G4485" s="4" t="s">
        <v>134</v>
      </c>
      <c r="H4485" s="6" t="s">
        <v>21</v>
      </c>
      <c r="I4485" s="7">
        <v>52</v>
      </c>
      <c r="J4485" s="8">
        <v>80</v>
      </c>
      <c r="K4485" s="9">
        <v>4160</v>
      </c>
      <c r="L4485" s="9">
        <v>1664</v>
      </c>
      <c r="M4485" s="10">
        <v>0.4</v>
      </c>
      <c r="N4485" s="4" t="s">
        <v>83</v>
      </c>
      <c r="O4485" s="4" t="str">
        <f>TEXT(Table1[[#This Row],[Invoice Date]],"yyyy")</f>
        <v>2021</v>
      </c>
      <c r="P4485" s="4" t="str">
        <f>TEXT(Table1[[#This Row],[Invoice Date]],"mmm")</f>
        <v>May</v>
      </c>
      <c r="Q4485" s="27">
        <f>WEEKNUM(Table1[[#This Row],[Invoice Date]]) + IF(YEAR(Table1[[#This Row],[Invoice Date]])=2021, 52, 0)</f>
        <v>73</v>
      </c>
    </row>
    <row r="4486" spans="2:17" ht="14.25" customHeight="1" x14ac:dyDescent="0.3">
      <c r="B4486" s="4" t="s">
        <v>61</v>
      </c>
      <c r="C4486" s="33">
        <v>1185731</v>
      </c>
      <c r="D4486" s="5">
        <v>44333</v>
      </c>
      <c r="E4486" s="4" t="s">
        <v>15</v>
      </c>
      <c r="F4486" s="4" t="s">
        <v>133</v>
      </c>
      <c r="G4486" s="4" t="s">
        <v>134</v>
      </c>
      <c r="H4486" s="6" t="s">
        <v>20</v>
      </c>
      <c r="I4486" s="7">
        <v>42</v>
      </c>
      <c r="J4486" s="8">
        <v>101</v>
      </c>
      <c r="K4486" s="9">
        <v>4242</v>
      </c>
      <c r="L4486" s="9">
        <v>1442.28</v>
      </c>
      <c r="M4486" s="10">
        <v>0.33999999999999997</v>
      </c>
      <c r="N4486" s="4" t="s">
        <v>24</v>
      </c>
      <c r="O4486" s="4" t="str">
        <f>TEXT(Table1[[#This Row],[Invoice Date]],"yyyy")</f>
        <v>2021</v>
      </c>
      <c r="P4486" s="4" t="str">
        <f>TEXT(Table1[[#This Row],[Invoice Date]],"mmm")</f>
        <v>May</v>
      </c>
      <c r="Q4486" s="27">
        <f>WEEKNUM(Table1[[#This Row],[Invoice Date]]) + IF(YEAR(Table1[[#This Row],[Invoice Date]])=2021, 52, 0)</f>
        <v>73</v>
      </c>
    </row>
    <row r="4487" spans="2:17" ht="14.25" customHeight="1" x14ac:dyDescent="0.3">
      <c r="B4487" s="4" t="s">
        <v>61</v>
      </c>
      <c r="C4487" s="33">
        <v>1185731</v>
      </c>
      <c r="D4487" s="5">
        <v>44333</v>
      </c>
      <c r="E4487" s="4" t="s">
        <v>15</v>
      </c>
      <c r="F4487" s="4" t="s">
        <v>133</v>
      </c>
      <c r="G4487" s="4" t="s">
        <v>134</v>
      </c>
      <c r="H4487" s="6" t="s">
        <v>22</v>
      </c>
      <c r="I4487" s="7">
        <v>52</v>
      </c>
      <c r="J4487" s="8">
        <v>90</v>
      </c>
      <c r="K4487" s="9">
        <v>4680</v>
      </c>
      <c r="L4487" s="9">
        <v>1497.6000000000001</v>
      </c>
      <c r="M4487" s="10">
        <v>0.32</v>
      </c>
      <c r="N4487" s="4" t="s">
        <v>24</v>
      </c>
      <c r="O4487" s="4" t="str">
        <f>TEXT(Table1[[#This Row],[Invoice Date]],"yyyy")</f>
        <v>2021</v>
      </c>
      <c r="P4487" s="4" t="str">
        <f>TEXT(Table1[[#This Row],[Invoice Date]],"mmm")</f>
        <v>May</v>
      </c>
      <c r="Q4487" s="27">
        <f>WEEKNUM(Table1[[#This Row],[Invoice Date]]) + IF(YEAR(Table1[[#This Row],[Invoice Date]])=2021, 52, 0)</f>
        <v>73</v>
      </c>
    </row>
    <row r="4488" spans="2:17" ht="14.25" customHeight="1" x14ac:dyDescent="0.3">
      <c r="B4488" s="4" t="s">
        <v>61</v>
      </c>
      <c r="C4488" s="33">
        <v>1185731</v>
      </c>
      <c r="D4488" s="5">
        <v>44333</v>
      </c>
      <c r="E4488" s="4" t="s">
        <v>15</v>
      </c>
      <c r="F4488" s="4" t="s">
        <v>133</v>
      </c>
      <c r="G4488" s="4" t="s">
        <v>134</v>
      </c>
      <c r="H4488" s="6" t="s">
        <v>19</v>
      </c>
      <c r="I4488" s="7">
        <v>54</v>
      </c>
      <c r="J4488" s="8">
        <v>87</v>
      </c>
      <c r="K4488" s="9">
        <v>4698</v>
      </c>
      <c r="L4488" s="9">
        <v>2536.92</v>
      </c>
      <c r="M4488" s="10">
        <v>0.54</v>
      </c>
      <c r="N4488" s="4" t="s">
        <v>83</v>
      </c>
      <c r="O4488" s="4" t="str">
        <f>TEXT(Table1[[#This Row],[Invoice Date]],"yyyy")</f>
        <v>2021</v>
      </c>
      <c r="P4488" s="4" t="str">
        <f>TEXT(Table1[[#This Row],[Invoice Date]],"mmm")</f>
        <v>May</v>
      </c>
      <c r="Q4488" s="27">
        <f>WEEKNUM(Table1[[#This Row],[Invoice Date]]) + IF(YEAR(Table1[[#This Row],[Invoice Date]])=2021, 52, 0)</f>
        <v>73</v>
      </c>
    </row>
    <row r="4489" spans="2:17" ht="14.25" customHeight="1" x14ac:dyDescent="0.3">
      <c r="B4489" s="4" t="s">
        <v>61</v>
      </c>
      <c r="C4489" s="33">
        <v>1185731</v>
      </c>
      <c r="D4489" s="5">
        <v>44333</v>
      </c>
      <c r="E4489" s="4" t="s">
        <v>15</v>
      </c>
      <c r="F4489" s="4" t="s">
        <v>133</v>
      </c>
      <c r="G4489" s="4" t="s">
        <v>134</v>
      </c>
      <c r="H4489" s="6" t="s">
        <v>22</v>
      </c>
      <c r="I4489" s="7">
        <v>63</v>
      </c>
      <c r="J4489" s="8">
        <v>78</v>
      </c>
      <c r="K4489" s="9">
        <v>4914</v>
      </c>
      <c r="L4489" s="9">
        <v>2211.2999999999997</v>
      </c>
      <c r="M4489" s="10">
        <v>0.44999999999999996</v>
      </c>
      <c r="N4489" s="4" t="s">
        <v>83</v>
      </c>
      <c r="O4489" s="4" t="str">
        <f>TEXT(Table1[[#This Row],[Invoice Date]],"yyyy")</f>
        <v>2021</v>
      </c>
      <c r="P4489" s="4" t="str">
        <f>TEXT(Table1[[#This Row],[Invoice Date]],"mmm")</f>
        <v>May</v>
      </c>
      <c r="Q4489" s="27">
        <f>WEEKNUM(Table1[[#This Row],[Invoice Date]]) + IF(YEAR(Table1[[#This Row],[Invoice Date]])=2021, 52, 0)</f>
        <v>73</v>
      </c>
    </row>
    <row r="4490" spans="2:17" ht="14.25" customHeight="1" x14ac:dyDescent="0.3">
      <c r="B4490" s="4" t="s">
        <v>61</v>
      </c>
      <c r="C4490" s="33">
        <v>1185731</v>
      </c>
      <c r="D4490" s="5">
        <v>44333</v>
      </c>
      <c r="E4490" s="4" t="s">
        <v>15</v>
      </c>
      <c r="F4490" s="4" t="s">
        <v>133</v>
      </c>
      <c r="G4490" s="4" t="s">
        <v>134</v>
      </c>
      <c r="H4490" s="6" t="s">
        <v>20</v>
      </c>
      <c r="I4490" s="7">
        <v>51</v>
      </c>
      <c r="J4490" s="8">
        <v>98</v>
      </c>
      <c r="K4490" s="9">
        <v>4998</v>
      </c>
      <c r="L4490" s="9">
        <v>2099.16</v>
      </c>
      <c r="M4490" s="10">
        <v>0.42</v>
      </c>
      <c r="N4490" s="4" t="s">
        <v>83</v>
      </c>
      <c r="O4490" s="4" t="str">
        <f>TEXT(Table1[[#This Row],[Invoice Date]],"yyyy")</f>
        <v>2021</v>
      </c>
      <c r="P4490" s="4" t="str">
        <f>TEXT(Table1[[#This Row],[Invoice Date]],"mmm")</f>
        <v>May</v>
      </c>
      <c r="Q4490" s="27">
        <f>WEEKNUM(Table1[[#This Row],[Invoice Date]]) + IF(YEAR(Table1[[#This Row],[Invoice Date]])=2021, 52, 0)</f>
        <v>73</v>
      </c>
    </row>
    <row r="4491" spans="2:17" ht="14.25" customHeight="1" x14ac:dyDescent="0.3">
      <c r="B4491" s="4" t="s">
        <v>61</v>
      </c>
      <c r="C4491" s="33">
        <v>1185731</v>
      </c>
      <c r="D4491" s="5">
        <v>44333</v>
      </c>
      <c r="E4491" s="4" t="s">
        <v>15</v>
      </c>
      <c r="F4491" s="4" t="s">
        <v>133</v>
      </c>
      <c r="G4491" s="4" t="s">
        <v>134</v>
      </c>
      <c r="H4491" s="6" t="s">
        <v>23</v>
      </c>
      <c r="I4491" s="7">
        <v>46</v>
      </c>
      <c r="J4491" s="8">
        <v>140</v>
      </c>
      <c r="K4491" s="9">
        <v>6440</v>
      </c>
      <c r="L4491" s="9">
        <v>2511.6</v>
      </c>
      <c r="M4491" s="10">
        <v>0.38999999999999996</v>
      </c>
      <c r="N4491" s="4" t="s">
        <v>24</v>
      </c>
      <c r="O4491" s="4" t="str">
        <f>TEXT(Table1[[#This Row],[Invoice Date]],"yyyy")</f>
        <v>2021</v>
      </c>
      <c r="P4491" s="4" t="str">
        <f>TEXT(Table1[[#This Row],[Invoice Date]],"mmm")</f>
        <v>May</v>
      </c>
      <c r="Q4491" s="27">
        <f>WEEKNUM(Table1[[#This Row],[Invoice Date]]) + IF(YEAR(Table1[[#This Row],[Invoice Date]])=2021, 52, 0)</f>
        <v>73</v>
      </c>
    </row>
    <row r="4492" spans="2:17" ht="14.25" customHeight="1" x14ac:dyDescent="0.3">
      <c r="B4492" s="4" t="s">
        <v>61</v>
      </c>
      <c r="C4492" s="33">
        <v>1185731</v>
      </c>
      <c r="D4492" s="5">
        <v>44333</v>
      </c>
      <c r="E4492" s="4" t="s">
        <v>15</v>
      </c>
      <c r="F4492" s="4" t="s">
        <v>133</v>
      </c>
      <c r="G4492" s="4" t="s">
        <v>134</v>
      </c>
      <c r="H4492" s="6" t="s">
        <v>23</v>
      </c>
      <c r="I4492" s="7">
        <v>65</v>
      </c>
      <c r="J4492" s="8">
        <v>115</v>
      </c>
      <c r="K4492" s="9">
        <v>7475</v>
      </c>
      <c r="L4492" s="9">
        <v>3438.4999999999995</v>
      </c>
      <c r="M4492" s="10">
        <v>0.45999999999999996</v>
      </c>
      <c r="N4492" s="4" t="s">
        <v>83</v>
      </c>
      <c r="O4492" s="4" t="str">
        <f>TEXT(Table1[[#This Row],[Invoice Date]],"yyyy")</f>
        <v>2021</v>
      </c>
      <c r="P4492" s="4" t="str">
        <f>TEXT(Table1[[#This Row],[Invoice Date]],"mmm")</f>
        <v>May</v>
      </c>
      <c r="Q4492" s="27">
        <f>WEEKNUM(Table1[[#This Row],[Invoice Date]]) + IF(YEAR(Table1[[#This Row],[Invoice Date]])=2021, 52, 0)</f>
        <v>73</v>
      </c>
    </row>
    <row r="4493" spans="2:17" ht="14.25" customHeight="1" x14ac:dyDescent="0.3">
      <c r="B4493" s="4" t="s">
        <v>61</v>
      </c>
      <c r="C4493" s="33">
        <v>1185731</v>
      </c>
      <c r="D4493" s="5">
        <v>44333</v>
      </c>
      <c r="E4493" s="4" t="s">
        <v>15</v>
      </c>
      <c r="F4493" s="4" t="s">
        <v>133</v>
      </c>
      <c r="G4493" s="4" t="s">
        <v>134</v>
      </c>
      <c r="H4493" s="6" t="s">
        <v>17</v>
      </c>
      <c r="I4493" s="7">
        <v>47</v>
      </c>
      <c r="J4493" s="8">
        <v>196</v>
      </c>
      <c r="K4493" s="9">
        <v>9212</v>
      </c>
      <c r="L4493" s="9">
        <v>3961.1600000000003</v>
      </c>
      <c r="M4493" s="10">
        <v>0.43000000000000005</v>
      </c>
      <c r="N4493" s="4" t="s">
        <v>24</v>
      </c>
      <c r="O4493" s="4" t="str">
        <f>TEXT(Table1[[#This Row],[Invoice Date]],"yyyy")</f>
        <v>2021</v>
      </c>
      <c r="P4493" s="4" t="str">
        <f>TEXT(Table1[[#This Row],[Invoice Date]],"mmm")</f>
        <v>May</v>
      </c>
      <c r="Q4493" s="27">
        <f>WEEKNUM(Table1[[#This Row],[Invoice Date]]) + IF(YEAR(Table1[[#This Row],[Invoice Date]])=2021, 52, 0)</f>
        <v>73</v>
      </c>
    </row>
    <row r="4494" spans="2:17" ht="14.25" customHeight="1" x14ac:dyDescent="0.3">
      <c r="B4494" s="4" t="s">
        <v>26</v>
      </c>
      <c r="C4494" s="33">
        <v>1197831</v>
      </c>
      <c r="D4494" s="5">
        <v>44333</v>
      </c>
      <c r="E4494" s="4" t="s">
        <v>27</v>
      </c>
      <c r="F4494" s="4" t="s">
        <v>55</v>
      </c>
      <c r="G4494" s="4" t="s">
        <v>56</v>
      </c>
      <c r="H4494" s="6" t="s">
        <v>20</v>
      </c>
      <c r="I4494" s="7">
        <v>44</v>
      </c>
      <c r="J4494" s="8">
        <v>210</v>
      </c>
      <c r="K4494" s="9">
        <v>9240</v>
      </c>
      <c r="L4494" s="9">
        <v>4712.3999999999996</v>
      </c>
      <c r="M4494" s="10">
        <v>0.51</v>
      </c>
      <c r="N4494" s="4" t="s">
        <v>24</v>
      </c>
      <c r="O4494" s="4" t="str">
        <f>TEXT(Table1[[#This Row],[Invoice Date]],"yyyy")</f>
        <v>2021</v>
      </c>
      <c r="P4494" s="4" t="str">
        <f>TEXT(Table1[[#This Row],[Invoice Date]],"mmm")</f>
        <v>May</v>
      </c>
      <c r="Q4494" s="27">
        <f>WEEKNUM(Table1[[#This Row],[Invoice Date]]) + IF(YEAR(Table1[[#This Row],[Invoice Date]])=2021, 52, 0)</f>
        <v>73</v>
      </c>
    </row>
    <row r="4495" spans="2:17" ht="14.25" customHeight="1" x14ac:dyDescent="0.3">
      <c r="B4495" s="4" t="s">
        <v>34</v>
      </c>
      <c r="C4495" s="33">
        <v>1189833</v>
      </c>
      <c r="D4495" s="5">
        <v>44333</v>
      </c>
      <c r="E4495" s="4" t="s">
        <v>31</v>
      </c>
      <c r="F4495" s="4" t="s">
        <v>32</v>
      </c>
      <c r="G4495" s="4" t="s">
        <v>35</v>
      </c>
      <c r="H4495" s="6" t="s">
        <v>22</v>
      </c>
      <c r="I4495" s="7">
        <v>46</v>
      </c>
      <c r="J4495" s="8">
        <v>210</v>
      </c>
      <c r="K4495" s="9">
        <v>9660</v>
      </c>
      <c r="L4495" s="9">
        <v>5989.2000000000007</v>
      </c>
      <c r="M4495" s="10">
        <v>0.62000000000000011</v>
      </c>
      <c r="N4495" s="4" t="s">
        <v>24</v>
      </c>
      <c r="O4495" s="4" t="str">
        <f>TEXT(Table1[[#This Row],[Invoice Date]],"yyyy")</f>
        <v>2021</v>
      </c>
      <c r="P4495" s="4" t="str">
        <f>TEXT(Table1[[#This Row],[Invoice Date]],"mmm")</f>
        <v>May</v>
      </c>
      <c r="Q4495" s="27">
        <f>WEEKNUM(Table1[[#This Row],[Invoice Date]]) + IF(YEAR(Table1[[#This Row],[Invoice Date]])=2021, 52, 0)</f>
        <v>73</v>
      </c>
    </row>
    <row r="4496" spans="2:17" ht="14.25" customHeight="1" x14ac:dyDescent="0.3">
      <c r="B4496" s="4" t="s">
        <v>34</v>
      </c>
      <c r="C4496" s="33">
        <v>1189833</v>
      </c>
      <c r="D4496" s="5">
        <v>44333</v>
      </c>
      <c r="E4496" s="4" t="s">
        <v>31</v>
      </c>
      <c r="F4496" s="4" t="s">
        <v>32</v>
      </c>
      <c r="G4496" s="4" t="s">
        <v>35</v>
      </c>
      <c r="H4496" s="6" t="s">
        <v>22</v>
      </c>
      <c r="I4496" s="7">
        <v>56</v>
      </c>
      <c r="J4496" s="8">
        <v>174</v>
      </c>
      <c r="K4496" s="9">
        <v>9744</v>
      </c>
      <c r="L4496" s="9">
        <v>6625.92</v>
      </c>
      <c r="M4496" s="10">
        <v>0.68</v>
      </c>
      <c r="N4496" s="4" t="s">
        <v>83</v>
      </c>
      <c r="O4496" s="4" t="str">
        <f>TEXT(Table1[[#This Row],[Invoice Date]],"yyyy")</f>
        <v>2021</v>
      </c>
      <c r="P4496" s="4" t="str">
        <f>TEXT(Table1[[#This Row],[Invoice Date]],"mmm")</f>
        <v>May</v>
      </c>
      <c r="Q4496" s="27">
        <f>WEEKNUM(Table1[[#This Row],[Invoice Date]]) + IF(YEAR(Table1[[#This Row],[Invoice Date]])=2021, 52, 0)</f>
        <v>73</v>
      </c>
    </row>
    <row r="4497" spans="2:17" ht="14.25" customHeight="1" x14ac:dyDescent="0.3">
      <c r="B4497" s="4" t="s">
        <v>61</v>
      </c>
      <c r="C4497" s="33">
        <v>1185731</v>
      </c>
      <c r="D4497" s="5">
        <v>44333</v>
      </c>
      <c r="E4497" s="4" t="s">
        <v>15</v>
      </c>
      <c r="F4497" s="4" t="s">
        <v>133</v>
      </c>
      <c r="G4497" s="4" t="s">
        <v>134</v>
      </c>
      <c r="H4497" s="6" t="s">
        <v>17</v>
      </c>
      <c r="I4497" s="7">
        <v>64</v>
      </c>
      <c r="J4497" s="8">
        <v>173</v>
      </c>
      <c r="K4497" s="9">
        <v>11072</v>
      </c>
      <c r="L4497" s="9">
        <v>5868.16</v>
      </c>
      <c r="M4497" s="10">
        <v>0.53</v>
      </c>
      <c r="N4497" s="4" t="s">
        <v>83</v>
      </c>
      <c r="O4497" s="4" t="str">
        <f>TEXT(Table1[[#This Row],[Invoice Date]],"yyyy")</f>
        <v>2021</v>
      </c>
      <c r="P4497" s="4" t="str">
        <f>TEXT(Table1[[#This Row],[Invoice Date]],"mmm")</f>
        <v>May</v>
      </c>
      <c r="Q4497" s="27">
        <f>WEEKNUM(Table1[[#This Row],[Invoice Date]]) + IF(YEAR(Table1[[#This Row],[Invoice Date]])=2021, 52, 0)</f>
        <v>73</v>
      </c>
    </row>
    <row r="4498" spans="2:17" ht="14.25" customHeight="1" x14ac:dyDescent="0.3">
      <c r="B4498" s="4" t="s">
        <v>26</v>
      </c>
      <c r="C4498" s="33">
        <v>1197831</v>
      </c>
      <c r="D4498" s="5">
        <v>44333</v>
      </c>
      <c r="E4498" s="4" t="s">
        <v>27</v>
      </c>
      <c r="F4498" s="4" t="s">
        <v>55</v>
      </c>
      <c r="G4498" s="4" t="s">
        <v>56</v>
      </c>
      <c r="H4498" s="6" t="s">
        <v>20</v>
      </c>
      <c r="I4498" s="7">
        <v>54</v>
      </c>
      <c r="J4498" s="8">
        <v>210</v>
      </c>
      <c r="K4498" s="9">
        <v>11340</v>
      </c>
      <c r="L4498" s="9">
        <v>6236.9999999999991</v>
      </c>
      <c r="M4498" s="10">
        <v>0.54999999999999993</v>
      </c>
      <c r="N4498" s="4" t="s">
        <v>83</v>
      </c>
      <c r="O4498" s="4" t="str">
        <f>TEXT(Table1[[#This Row],[Invoice Date]],"yyyy")</f>
        <v>2021</v>
      </c>
      <c r="P4498" s="4" t="str">
        <f>TEXT(Table1[[#This Row],[Invoice Date]],"mmm")</f>
        <v>May</v>
      </c>
      <c r="Q4498" s="27">
        <f>WEEKNUM(Table1[[#This Row],[Invoice Date]]) + IF(YEAR(Table1[[#This Row],[Invoice Date]])=2021, 52, 0)</f>
        <v>73</v>
      </c>
    </row>
    <row r="4499" spans="2:17" ht="14.25" customHeight="1" x14ac:dyDescent="0.3">
      <c r="B4499" s="4" t="s">
        <v>61</v>
      </c>
      <c r="C4499" s="33">
        <v>1185731</v>
      </c>
      <c r="D4499" s="5">
        <v>44333</v>
      </c>
      <c r="E4499" s="4" t="s">
        <v>15</v>
      </c>
      <c r="F4499" s="4" t="s">
        <v>133</v>
      </c>
      <c r="G4499" s="4" t="s">
        <v>134</v>
      </c>
      <c r="H4499" s="6" t="s">
        <v>21</v>
      </c>
      <c r="I4499" s="7">
        <v>55.000000000000007</v>
      </c>
      <c r="J4499" s="8">
        <v>275</v>
      </c>
      <c r="K4499" s="9">
        <v>151250.00000000003</v>
      </c>
      <c r="L4499" s="9">
        <v>45375.000000000007</v>
      </c>
      <c r="M4499" s="10">
        <v>0.3</v>
      </c>
      <c r="N4499" s="4" t="s">
        <v>18</v>
      </c>
      <c r="O4499" s="4" t="str">
        <f>TEXT(Table1[[#This Row],[Invoice Date]],"yyyy")</f>
        <v>2021</v>
      </c>
      <c r="P4499" s="4" t="str">
        <f>TEXT(Table1[[#This Row],[Invoice Date]],"mmm")</f>
        <v>May</v>
      </c>
      <c r="Q4499" s="27">
        <f>WEEKNUM(Table1[[#This Row],[Invoice Date]]) + IF(YEAR(Table1[[#This Row],[Invoice Date]])=2021, 52, 0)</f>
        <v>73</v>
      </c>
    </row>
    <row r="4500" spans="2:17" ht="14.25" customHeight="1" x14ac:dyDescent="0.3">
      <c r="B4500" s="4" t="s">
        <v>61</v>
      </c>
      <c r="C4500" s="33">
        <v>1185731</v>
      </c>
      <c r="D4500" s="5">
        <v>44333</v>
      </c>
      <c r="E4500" s="4" t="s">
        <v>15</v>
      </c>
      <c r="F4500" s="4" t="s">
        <v>133</v>
      </c>
      <c r="G4500" s="4" t="s">
        <v>134</v>
      </c>
      <c r="H4500" s="6" t="s">
        <v>20</v>
      </c>
      <c r="I4500" s="7">
        <v>55.000000000000007</v>
      </c>
      <c r="J4500" s="8">
        <v>325</v>
      </c>
      <c r="K4500" s="9">
        <v>178750.00000000003</v>
      </c>
      <c r="L4500" s="9">
        <v>53625.000000000007</v>
      </c>
      <c r="M4500" s="10">
        <v>0.3</v>
      </c>
      <c r="N4500" s="4" t="s">
        <v>18</v>
      </c>
      <c r="O4500" s="4" t="str">
        <f>TEXT(Table1[[#This Row],[Invoice Date]],"yyyy")</f>
        <v>2021</v>
      </c>
      <c r="P4500" s="4" t="str">
        <f>TEXT(Table1[[#This Row],[Invoice Date]],"mmm")</f>
        <v>May</v>
      </c>
      <c r="Q4500" s="27">
        <f>WEEKNUM(Table1[[#This Row],[Invoice Date]]) + IF(YEAR(Table1[[#This Row],[Invoice Date]])=2021, 52, 0)</f>
        <v>73</v>
      </c>
    </row>
    <row r="4501" spans="2:17" ht="14.25" customHeight="1" x14ac:dyDescent="0.3">
      <c r="B4501" s="4" t="s">
        <v>61</v>
      </c>
      <c r="C4501" s="33">
        <v>1185731</v>
      </c>
      <c r="D4501" s="5">
        <v>44333</v>
      </c>
      <c r="E4501" s="4" t="s">
        <v>15</v>
      </c>
      <c r="F4501" s="4" t="s">
        <v>133</v>
      </c>
      <c r="G4501" s="4" t="s">
        <v>134</v>
      </c>
      <c r="H4501" s="6" t="s">
        <v>19</v>
      </c>
      <c r="I4501" s="7">
        <v>60.000000000000007</v>
      </c>
      <c r="J4501" s="8">
        <v>300</v>
      </c>
      <c r="K4501" s="9">
        <v>180000.00000000003</v>
      </c>
      <c r="L4501" s="9">
        <v>72000.000000000015</v>
      </c>
      <c r="M4501" s="10">
        <v>0.4</v>
      </c>
      <c r="N4501" s="4" t="s">
        <v>18</v>
      </c>
      <c r="O4501" s="4" t="str">
        <f>TEXT(Table1[[#This Row],[Invoice Date]],"yyyy")</f>
        <v>2021</v>
      </c>
      <c r="P4501" s="4" t="str">
        <f>TEXT(Table1[[#This Row],[Invoice Date]],"mmm")</f>
        <v>May</v>
      </c>
      <c r="Q4501" s="27">
        <f>WEEKNUM(Table1[[#This Row],[Invoice Date]]) + IF(YEAR(Table1[[#This Row],[Invoice Date]])=2021, 52, 0)</f>
        <v>73</v>
      </c>
    </row>
    <row r="4502" spans="2:17" ht="14.25" customHeight="1" x14ac:dyDescent="0.3">
      <c r="B4502" s="4" t="s">
        <v>61</v>
      </c>
      <c r="C4502" s="33">
        <v>1185731</v>
      </c>
      <c r="D4502" s="5">
        <v>44333</v>
      </c>
      <c r="E4502" s="4" t="s">
        <v>15</v>
      </c>
      <c r="F4502" s="4" t="s">
        <v>133</v>
      </c>
      <c r="G4502" s="4" t="s">
        <v>134</v>
      </c>
      <c r="H4502" s="6" t="s">
        <v>22</v>
      </c>
      <c r="I4502" s="7">
        <v>65</v>
      </c>
      <c r="J4502" s="8">
        <v>300</v>
      </c>
      <c r="K4502" s="9">
        <v>195000</v>
      </c>
      <c r="L4502" s="9">
        <v>58500</v>
      </c>
      <c r="M4502" s="10">
        <v>0.3</v>
      </c>
      <c r="N4502" s="4" t="s">
        <v>18</v>
      </c>
      <c r="O4502" s="4" t="str">
        <f>TEXT(Table1[[#This Row],[Invoice Date]],"yyyy")</f>
        <v>2021</v>
      </c>
      <c r="P4502" s="4" t="str">
        <f>TEXT(Table1[[#This Row],[Invoice Date]],"mmm")</f>
        <v>May</v>
      </c>
      <c r="Q4502" s="27">
        <f>WEEKNUM(Table1[[#This Row],[Invoice Date]]) + IF(YEAR(Table1[[#This Row],[Invoice Date]])=2021, 52, 0)</f>
        <v>73</v>
      </c>
    </row>
    <row r="4503" spans="2:17" ht="14.25" customHeight="1" x14ac:dyDescent="0.3">
      <c r="B4503" s="4" t="s">
        <v>61</v>
      </c>
      <c r="C4503" s="33">
        <v>1185731</v>
      </c>
      <c r="D4503" s="5">
        <v>44333</v>
      </c>
      <c r="E4503" s="4" t="s">
        <v>15</v>
      </c>
      <c r="F4503" s="4" t="s">
        <v>133</v>
      </c>
      <c r="G4503" s="4" t="s">
        <v>134</v>
      </c>
      <c r="H4503" s="6" t="s">
        <v>23</v>
      </c>
      <c r="I4503" s="7">
        <v>70</v>
      </c>
      <c r="J4503" s="8">
        <v>425</v>
      </c>
      <c r="K4503" s="9">
        <v>297500</v>
      </c>
      <c r="L4503" s="9">
        <v>104125</v>
      </c>
      <c r="M4503" s="10">
        <v>0.35</v>
      </c>
      <c r="N4503" s="4" t="s">
        <v>18</v>
      </c>
      <c r="O4503" s="4" t="str">
        <f>TEXT(Table1[[#This Row],[Invoice Date]],"yyyy")</f>
        <v>2021</v>
      </c>
      <c r="P4503" s="4" t="str">
        <f>TEXT(Table1[[#This Row],[Invoice Date]],"mmm")</f>
        <v>May</v>
      </c>
      <c r="Q4503" s="27">
        <f>WEEKNUM(Table1[[#This Row],[Invoice Date]]) + IF(YEAR(Table1[[#This Row],[Invoice Date]])=2021, 52, 0)</f>
        <v>73</v>
      </c>
    </row>
    <row r="4504" spans="2:17" ht="14.25" customHeight="1" x14ac:dyDescent="0.3">
      <c r="B4504" s="4" t="s">
        <v>34</v>
      </c>
      <c r="C4504" s="33">
        <v>1189833</v>
      </c>
      <c r="D4504" s="5">
        <v>44333</v>
      </c>
      <c r="E4504" s="4" t="s">
        <v>31</v>
      </c>
      <c r="F4504" s="4" t="s">
        <v>32</v>
      </c>
      <c r="G4504" s="4" t="s">
        <v>35</v>
      </c>
      <c r="H4504" s="6" t="s">
        <v>22</v>
      </c>
      <c r="I4504" s="7">
        <v>60</v>
      </c>
      <c r="J4504" s="8">
        <v>600</v>
      </c>
      <c r="K4504" s="9">
        <v>360000</v>
      </c>
      <c r="L4504" s="9">
        <v>198000.00000000003</v>
      </c>
      <c r="M4504" s="10">
        <v>0.55000000000000004</v>
      </c>
      <c r="N4504" s="4" t="s">
        <v>24</v>
      </c>
      <c r="O4504" s="4" t="str">
        <f>TEXT(Table1[[#This Row],[Invoice Date]],"yyyy")</f>
        <v>2021</v>
      </c>
      <c r="P4504" s="4" t="str">
        <f>TEXT(Table1[[#This Row],[Invoice Date]],"mmm")</f>
        <v>May</v>
      </c>
      <c r="Q4504" s="27">
        <f>WEEKNUM(Table1[[#This Row],[Invoice Date]]) + IF(YEAR(Table1[[#This Row],[Invoice Date]])=2021, 52, 0)</f>
        <v>73</v>
      </c>
    </row>
    <row r="4505" spans="2:17" ht="14.25" customHeight="1" x14ac:dyDescent="0.3">
      <c r="B4505" s="4" t="s">
        <v>61</v>
      </c>
      <c r="C4505" s="33">
        <v>1185731</v>
      </c>
      <c r="D4505" s="5">
        <v>44333</v>
      </c>
      <c r="E4505" s="4" t="s">
        <v>15</v>
      </c>
      <c r="F4505" s="4" t="s">
        <v>133</v>
      </c>
      <c r="G4505" s="4" t="s">
        <v>134</v>
      </c>
      <c r="H4505" s="6" t="s">
        <v>17</v>
      </c>
      <c r="I4505" s="7">
        <v>65</v>
      </c>
      <c r="J4505" s="8">
        <v>595</v>
      </c>
      <c r="K4505" s="9">
        <v>386750</v>
      </c>
      <c r="L4505" s="9">
        <v>154700</v>
      </c>
      <c r="M4505" s="10">
        <v>0.4</v>
      </c>
      <c r="N4505" s="4" t="s">
        <v>18</v>
      </c>
      <c r="O4505" s="4" t="str">
        <f>TEXT(Table1[[#This Row],[Invoice Date]],"yyyy")</f>
        <v>2021</v>
      </c>
      <c r="P4505" s="4" t="str">
        <f>TEXT(Table1[[#This Row],[Invoice Date]],"mmm")</f>
        <v>May</v>
      </c>
      <c r="Q4505" s="27">
        <f>WEEKNUM(Table1[[#This Row],[Invoice Date]]) + IF(YEAR(Table1[[#This Row],[Invoice Date]])=2021, 52, 0)</f>
        <v>73</v>
      </c>
    </row>
    <row r="4506" spans="2:17" ht="14.25" customHeight="1" x14ac:dyDescent="0.3">
      <c r="B4506" s="4" t="s">
        <v>26</v>
      </c>
      <c r="C4506" s="33">
        <v>1197831</v>
      </c>
      <c r="D4506" s="5">
        <v>44333</v>
      </c>
      <c r="E4506" s="4" t="s">
        <v>27</v>
      </c>
      <c r="F4506" s="4" t="s">
        <v>55</v>
      </c>
      <c r="G4506" s="4" t="s">
        <v>56</v>
      </c>
      <c r="H4506" s="6" t="s">
        <v>20</v>
      </c>
      <c r="I4506" s="7">
        <v>60</v>
      </c>
      <c r="J4506" s="8">
        <v>700</v>
      </c>
      <c r="K4506" s="9">
        <v>420000</v>
      </c>
      <c r="L4506" s="9">
        <v>188999.99999999997</v>
      </c>
      <c r="M4506" s="10">
        <v>0.44999999999999996</v>
      </c>
      <c r="N4506" s="4" t="s">
        <v>24</v>
      </c>
      <c r="O4506" s="4" t="str">
        <f>TEXT(Table1[[#This Row],[Invoice Date]],"yyyy")</f>
        <v>2021</v>
      </c>
      <c r="P4506" s="4" t="str">
        <f>TEXT(Table1[[#This Row],[Invoice Date]],"mmm")</f>
        <v>May</v>
      </c>
      <c r="Q4506" s="27">
        <f>WEEKNUM(Table1[[#This Row],[Invoice Date]]) + IF(YEAR(Table1[[#This Row],[Invoice Date]])=2021, 52, 0)</f>
        <v>73</v>
      </c>
    </row>
    <row r="4507" spans="2:17" ht="14.25" customHeight="1" x14ac:dyDescent="0.3">
      <c r="B4507" s="4" t="s">
        <v>30</v>
      </c>
      <c r="C4507" s="34">
        <v>1128299</v>
      </c>
      <c r="D4507" s="5">
        <v>44334</v>
      </c>
      <c r="E4507" s="4" t="s">
        <v>15</v>
      </c>
      <c r="F4507" s="4" t="s">
        <v>118</v>
      </c>
      <c r="G4507" s="4" t="s">
        <v>93</v>
      </c>
      <c r="H4507" s="6" t="s">
        <v>21</v>
      </c>
      <c r="I4507" s="7">
        <v>33</v>
      </c>
      <c r="J4507" s="8">
        <v>50</v>
      </c>
      <c r="K4507" s="9">
        <v>1650</v>
      </c>
      <c r="L4507" s="9">
        <v>907.50000000000011</v>
      </c>
      <c r="M4507" s="10">
        <v>0.55000000000000004</v>
      </c>
      <c r="N4507" s="4" t="s">
        <v>83</v>
      </c>
      <c r="O4507" s="4" t="str">
        <f>TEXT(Table1[[#This Row],[Invoice Date]],"yyyy")</f>
        <v>2021</v>
      </c>
      <c r="P4507" s="4" t="str">
        <f>TEXT(Table1[[#This Row],[Invoice Date]],"mmm")</f>
        <v>May</v>
      </c>
      <c r="Q4507" s="27">
        <f>WEEKNUM(Table1[[#This Row],[Invoice Date]]) + IF(YEAR(Table1[[#This Row],[Invoice Date]])=2021, 52, 0)</f>
        <v>73</v>
      </c>
    </row>
    <row r="4508" spans="2:17" ht="14.25" customHeight="1" x14ac:dyDescent="0.3">
      <c r="B4508" s="4" t="s">
        <v>30</v>
      </c>
      <c r="C4508" s="34">
        <v>1128299</v>
      </c>
      <c r="D4508" s="5">
        <v>44334</v>
      </c>
      <c r="E4508" s="4" t="s">
        <v>27</v>
      </c>
      <c r="F4508" s="4" t="s">
        <v>81</v>
      </c>
      <c r="G4508" s="4" t="s">
        <v>82</v>
      </c>
      <c r="H4508" s="6" t="s">
        <v>22</v>
      </c>
      <c r="I4508" s="7">
        <v>36</v>
      </c>
      <c r="J4508" s="8">
        <v>65</v>
      </c>
      <c r="K4508" s="9">
        <v>2340</v>
      </c>
      <c r="L4508" s="9">
        <v>1380.6000000000001</v>
      </c>
      <c r="M4508" s="10">
        <v>0.59000000000000008</v>
      </c>
      <c r="N4508" s="4" t="s">
        <v>83</v>
      </c>
      <c r="O4508" s="4" t="str">
        <f>TEXT(Table1[[#This Row],[Invoice Date]],"yyyy")</f>
        <v>2021</v>
      </c>
      <c r="P4508" s="4" t="str">
        <f>TEXT(Table1[[#This Row],[Invoice Date]],"mmm")</f>
        <v>May</v>
      </c>
      <c r="Q4508" s="27">
        <f>WEEKNUM(Table1[[#This Row],[Invoice Date]]) + IF(YEAR(Table1[[#This Row],[Invoice Date]])=2021, 52, 0)</f>
        <v>73</v>
      </c>
    </row>
    <row r="4509" spans="2:17" ht="14.25" customHeight="1" x14ac:dyDescent="0.3">
      <c r="B4509" s="4" t="s">
        <v>30</v>
      </c>
      <c r="C4509" s="34">
        <v>1128299</v>
      </c>
      <c r="D4509" s="5">
        <v>44334</v>
      </c>
      <c r="E4509" s="4" t="s">
        <v>27</v>
      </c>
      <c r="F4509" s="4" t="s">
        <v>81</v>
      </c>
      <c r="G4509" s="4" t="s">
        <v>82</v>
      </c>
      <c r="H4509" s="6" t="s">
        <v>22</v>
      </c>
      <c r="I4509" s="7">
        <v>32</v>
      </c>
      <c r="J4509" s="8">
        <v>77</v>
      </c>
      <c r="K4509" s="9">
        <v>2464</v>
      </c>
      <c r="L4509" s="9">
        <v>1182.72</v>
      </c>
      <c r="M4509" s="10">
        <v>0.48</v>
      </c>
      <c r="N4509" s="4" t="s">
        <v>24</v>
      </c>
      <c r="O4509" s="4" t="str">
        <f>TEXT(Table1[[#This Row],[Invoice Date]],"yyyy")</f>
        <v>2021</v>
      </c>
      <c r="P4509" s="4" t="str">
        <f>TEXT(Table1[[#This Row],[Invoice Date]],"mmm")</f>
        <v>May</v>
      </c>
      <c r="Q4509" s="27">
        <f>WEEKNUM(Table1[[#This Row],[Invoice Date]]) + IF(YEAR(Table1[[#This Row],[Invoice Date]])=2021, 52, 0)</f>
        <v>73</v>
      </c>
    </row>
    <row r="4510" spans="2:17" ht="14.25" customHeight="1" x14ac:dyDescent="0.3">
      <c r="B4510" s="4" t="s">
        <v>30</v>
      </c>
      <c r="C4510" s="34">
        <v>1128299</v>
      </c>
      <c r="D4510" s="5">
        <v>44334</v>
      </c>
      <c r="E4510" s="4" t="s">
        <v>15</v>
      </c>
      <c r="F4510" s="4" t="s">
        <v>118</v>
      </c>
      <c r="G4510" s="4" t="s">
        <v>93</v>
      </c>
      <c r="H4510" s="6" t="s">
        <v>20</v>
      </c>
      <c r="I4510" s="7">
        <v>32</v>
      </c>
      <c r="J4510" s="8">
        <v>77</v>
      </c>
      <c r="K4510" s="9">
        <v>2464</v>
      </c>
      <c r="L4510" s="9">
        <v>1355.2</v>
      </c>
      <c r="M4510" s="10">
        <v>0.55000000000000004</v>
      </c>
      <c r="N4510" s="4" t="s">
        <v>83</v>
      </c>
      <c r="O4510" s="4" t="str">
        <f>TEXT(Table1[[#This Row],[Invoice Date]],"yyyy")</f>
        <v>2021</v>
      </c>
      <c r="P4510" s="4" t="str">
        <f>TEXT(Table1[[#This Row],[Invoice Date]],"mmm")</f>
        <v>May</v>
      </c>
      <c r="Q4510" s="27">
        <f>WEEKNUM(Table1[[#This Row],[Invoice Date]]) + IF(YEAR(Table1[[#This Row],[Invoice Date]])=2021, 52, 0)</f>
        <v>73</v>
      </c>
    </row>
    <row r="4511" spans="2:17" ht="14.25" customHeight="1" x14ac:dyDescent="0.3">
      <c r="B4511" s="4" t="s">
        <v>25</v>
      </c>
      <c r="C4511" s="33">
        <v>1185733</v>
      </c>
      <c r="D4511" s="5">
        <v>44334</v>
      </c>
      <c r="E4511" s="4" t="s">
        <v>48</v>
      </c>
      <c r="F4511" s="4" t="s">
        <v>49</v>
      </c>
      <c r="G4511" s="4" t="s">
        <v>68</v>
      </c>
      <c r="H4511" s="6" t="s">
        <v>22</v>
      </c>
      <c r="I4511" s="7">
        <v>42</v>
      </c>
      <c r="J4511" s="8">
        <v>68</v>
      </c>
      <c r="K4511" s="9">
        <v>2856</v>
      </c>
      <c r="L4511" s="9">
        <v>714</v>
      </c>
      <c r="M4511" s="10">
        <v>0.25</v>
      </c>
      <c r="N4511" s="4" t="s">
        <v>24</v>
      </c>
      <c r="O4511" s="4" t="str">
        <f>TEXT(Table1[[#This Row],[Invoice Date]],"yyyy")</f>
        <v>2021</v>
      </c>
      <c r="P4511" s="4" t="str">
        <f>TEXT(Table1[[#This Row],[Invoice Date]],"mmm")</f>
        <v>May</v>
      </c>
      <c r="Q4511" s="27">
        <f>WEEKNUM(Table1[[#This Row],[Invoice Date]]) + IF(YEAR(Table1[[#This Row],[Invoice Date]])=2021, 52, 0)</f>
        <v>73</v>
      </c>
    </row>
    <row r="4512" spans="2:17" ht="14.25" customHeight="1" x14ac:dyDescent="0.3">
      <c r="B4512" s="4" t="s">
        <v>30</v>
      </c>
      <c r="C4512" s="34">
        <v>1128299</v>
      </c>
      <c r="D4512" s="5">
        <v>44334</v>
      </c>
      <c r="E4512" s="4" t="s">
        <v>15</v>
      </c>
      <c r="F4512" s="4" t="s">
        <v>118</v>
      </c>
      <c r="G4512" s="4" t="s">
        <v>93</v>
      </c>
      <c r="H4512" s="6" t="s">
        <v>22</v>
      </c>
      <c r="I4512" s="7">
        <v>42</v>
      </c>
      <c r="J4512" s="8">
        <v>68</v>
      </c>
      <c r="K4512" s="9">
        <v>2856</v>
      </c>
      <c r="L4512" s="9">
        <v>1542.24</v>
      </c>
      <c r="M4512" s="10">
        <v>0.54</v>
      </c>
      <c r="N4512" s="4" t="s">
        <v>83</v>
      </c>
      <c r="O4512" s="4" t="str">
        <f>TEXT(Table1[[#This Row],[Invoice Date]],"yyyy")</f>
        <v>2021</v>
      </c>
      <c r="P4512" s="4" t="str">
        <f>TEXT(Table1[[#This Row],[Invoice Date]],"mmm")</f>
        <v>May</v>
      </c>
      <c r="Q4512" s="27">
        <f>WEEKNUM(Table1[[#This Row],[Invoice Date]]) + IF(YEAR(Table1[[#This Row],[Invoice Date]])=2021, 52, 0)</f>
        <v>73</v>
      </c>
    </row>
    <row r="4513" spans="2:17" ht="14.25" customHeight="1" x14ac:dyDescent="0.3">
      <c r="B4513" s="4" t="s">
        <v>30</v>
      </c>
      <c r="C4513" s="34">
        <v>1128299</v>
      </c>
      <c r="D4513" s="5">
        <v>44334</v>
      </c>
      <c r="E4513" s="4" t="s">
        <v>15</v>
      </c>
      <c r="F4513" s="4" t="s">
        <v>118</v>
      </c>
      <c r="G4513" s="4" t="s">
        <v>93</v>
      </c>
      <c r="H4513" s="6" t="s">
        <v>19</v>
      </c>
      <c r="I4513" s="7">
        <v>37</v>
      </c>
      <c r="J4513" s="8">
        <v>87</v>
      </c>
      <c r="K4513" s="9">
        <v>3219</v>
      </c>
      <c r="L4513" s="9">
        <v>1641.69</v>
      </c>
      <c r="M4513" s="10">
        <v>0.51</v>
      </c>
      <c r="N4513" s="4" t="s">
        <v>83</v>
      </c>
      <c r="O4513" s="4" t="str">
        <f>TEXT(Table1[[#This Row],[Invoice Date]],"yyyy")</f>
        <v>2021</v>
      </c>
      <c r="P4513" s="4" t="str">
        <f>TEXT(Table1[[#This Row],[Invoice Date]],"mmm")</f>
        <v>May</v>
      </c>
      <c r="Q4513" s="27">
        <f>WEEKNUM(Table1[[#This Row],[Invoice Date]]) + IF(YEAR(Table1[[#This Row],[Invoice Date]])=2021, 52, 0)</f>
        <v>73</v>
      </c>
    </row>
    <row r="4514" spans="2:17" ht="14.25" customHeight="1" x14ac:dyDescent="0.3">
      <c r="B4514" s="4" t="s">
        <v>30</v>
      </c>
      <c r="C4514" s="34">
        <v>1128299</v>
      </c>
      <c r="D4514" s="5">
        <v>44334</v>
      </c>
      <c r="E4514" s="4" t="s">
        <v>27</v>
      </c>
      <c r="F4514" s="4" t="s">
        <v>81</v>
      </c>
      <c r="G4514" s="4" t="s">
        <v>82</v>
      </c>
      <c r="H4514" s="6" t="s">
        <v>21</v>
      </c>
      <c r="I4514" s="7">
        <v>33</v>
      </c>
      <c r="J4514" s="8">
        <v>101</v>
      </c>
      <c r="K4514" s="9">
        <v>3333</v>
      </c>
      <c r="L4514" s="9">
        <v>1433.1899999999998</v>
      </c>
      <c r="M4514" s="10">
        <v>0.42999999999999994</v>
      </c>
      <c r="N4514" s="4" t="s">
        <v>24</v>
      </c>
      <c r="O4514" s="4" t="str">
        <f>TEXT(Table1[[#This Row],[Invoice Date]],"yyyy")</f>
        <v>2021</v>
      </c>
      <c r="P4514" s="4" t="str">
        <f>TEXT(Table1[[#This Row],[Invoice Date]],"mmm")</f>
        <v>May</v>
      </c>
      <c r="Q4514" s="27">
        <f>WEEKNUM(Table1[[#This Row],[Invoice Date]]) + IF(YEAR(Table1[[#This Row],[Invoice Date]])=2021, 52, 0)</f>
        <v>73</v>
      </c>
    </row>
    <row r="4515" spans="2:17" ht="14.25" customHeight="1" x14ac:dyDescent="0.3">
      <c r="B4515" s="4" t="s">
        <v>25</v>
      </c>
      <c r="C4515" s="33">
        <v>1185733</v>
      </c>
      <c r="D4515" s="5">
        <v>44334</v>
      </c>
      <c r="E4515" s="4" t="s">
        <v>48</v>
      </c>
      <c r="F4515" s="4" t="s">
        <v>49</v>
      </c>
      <c r="G4515" s="4" t="s">
        <v>68</v>
      </c>
      <c r="H4515" s="6" t="s">
        <v>22</v>
      </c>
      <c r="I4515" s="7">
        <v>52</v>
      </c>
      <c r="J4515" s="8">
        <v>68</v>
      </c>
      <c r="K4515" s="9">
        <v>3536</v>
      </c>
      <c r="L4515" s="9">
        <v>1131.52</v>
      </c>
      <c r="M4515" s="10">
        <v>0.32</v>
      </c>
      <c r="N4515" s="4" t="s">
        <v>83</v>
      </c>
      <c r="O4515" s="4" t="str">
        <f>TEXT(Table1[[#This Row],[Invoice Date]],"yyyy")</f>
        <v>2021</v>
      </c>
      <c r="P4515" s="4" t="str">
        <f>TEXT(Table1[[#This Row],[Invoice Date]],"mmm")</f>
        <v>May</v>
      </c>
      <c r="Q4515" s="27">
        <f>WEEKNUM(Table1[[#This Row],[Invoice Date]]) + IF(YEAR(Table1[[#This Row],[Invoice Date]])=2021, 52, 0)</f>
        <v>73</v>
      </c>
    </row>
    <row r="4516" spans="2:17" ht="14.25" customHeight="1" x14ac:dyDescent="0.3">
      <c r="B4516" s="4" t="s">
        <v>30</v>
      </c>
      <c r="C4516" s="34">
        <v>1128299</v>
      </c>
      <c r="D4516" s="5">
        <v>44334</v>
      </c>
      <c r="E4516" s="4" t="s">
        <v>27</v>
      </c>
      <c r="F4516" s="4" t="s">
        <v>81</v>
      </c>
      <c r="G4516" s="4" t="s">
        <v>82</v>
      </c>
      <c r="H4516" s="6" t="s">
        <v>21</v>
      </c>
      <c r="I4516" s="7">
        <v>44</v>
      </c>
      <c r="J4516" s="8">
        <v>85</v>
      </c>
      <c r="K4516" s="9">
        <v>3740</v>
      </c>
      <c r="L4516" s="9">
        <v>1907.4</v>
      </c>
      <c r="M4516" s="10">
        <v>0.51</v>
      </c>
      <c r="N4516" s="4" t="s">
        <v>83</v>
      </c>
      <c r="O4516" s="4" t="str">
        <f>TEXT(Table1[[#This Row],[Invoice Date]],"yyyy")</f>
        <v>2021</v>
      </c>
      <c r="P4516" s="4" t="str">
        <f>TEXT(Table1[[#This Row],[Invoice Date]],"mmm")</f>
        <v>May</v>
      </c>
      <c r="Q4516" s="27">
        <f>WEEKNUM(Table1[[#This Row],[Invoice Date]]) + IF(YEAR(Table1[[#This Row],[Invoice Date]])=2021, 52, 0)</f>
        <v>73</v>
      </c>
    </row>
    <row r="4517" spans="2:17" ht="14.25" customHeight="1" x14ac:dyDescent="0.3">
      <c r="B4517" s="4" t="s">
        <v>25</v>
      </c>
      <c r="C4517" s="33">
        <v>1185733</v>
      </c>
      <c r="D4517" s="5">
        <v>44334</v>
      </c>
      <c r="E4517" s="4" t="s">
        <v>48</v>
      </c>
      <c r="F4517" s="4" t="s">
        <v>49</v>
      </c>
      <c r="G4517" s="4" t="s">
        <v>68</v>
      </c>
      <c r="H4517" s="6" t="s">
        <v>21</v>
      </c>
      <c r="I4517" s="7">
        <v>39</v>
      </c>
      <c r="J4517" s="8">
        <v>107</v>
      </c>
      <c r="K4517" s="9">
        <v>4173</v>
      </c>
      <c r="L4517" s="9">
        <v>1418.82</v>
      </c>
      <c r="M4517" s="10">
        <v>0.33999999999999997</v>
      </c>
      <c r="N4517" s="4" t="s">
        <v>24</v>
      </c>
      <c r="O4517" s="4" t="str">
        <f>TEXT(Table1[[#This Row],[Invoice Date]],"yyyy")</f>
        <v>2021</v>
      </c>
      <c r="P4517" s="4" t="str">
        <f>TEXT(Table1[[#This Row],[Invoice Date]],"mmm")</f>
        <v>May</v>
      </c>
      <c r="Q4517" s="27">
        <f>WEEKNUM(Table1[[#This Row],[Invoice Date]]) + IF(YEAR(Table1[[#This Row],[Invoice Date]])=2021, 52, 0)</f>
        <v>73</v>
      </c>
    </row>
    <row r="4518" spans="2:17" ht="14.25" customHeight="1" x14ac:dyDescent="0.3">
      <c r="B4518" s="4" t="s">
        <v>30</v>
      </c>
      <c r="C4518" s="34">
        <v>1128299</v>
      </c>
      <c r="D4518" s="5">
        <v>44334</v>
      </c>
      <c r="E4518" s="4" t="s">
        <v>27</v>
      </c>
      <c r="F4518" s="4" t="s">
        <v>81</v>
      </c>
      <c r="G4518" s="4" t="s">
        <v>82</v>
      </c>
      <c r="H4518" s="6" t="s">
        <v>19</v>
      </c>
      <c r="I4518" s="7">
        <v>47</v>
      </c>
      <c r="J4518" s="8">
        <v>100</v>
      </c>
      <c r="K4518" s="9">
        <v>4700</v>
      </c>
      <c r="L4518" s="9">
        <v>2444</v>
      </c>
      <c r="M4518" s="10">
        <v>0.52</v>
      </c>
      <c r="N4518" s="4" t="s">
        <v>83</v>
      </c>
      <c r="O4518" s="4" t="str">
        <f>TEXT(Table1[[#This Row],[Invoice Date]],"yyyy")</f>
        <v>2021</v>
      </c>
      <c r="P4518" s="4" t="str">
        <f>TEXT(Table1[[#This Row],[Invoice Date]],"mmm")</f>
        <v>May</v>
      </c>
      <c r="Q4518" s="27">
        <f>WEEKNUM(Table1[[#This Row],[Invoice Date]]) + IF(YEAR(Table1[[#This Row],[Invoice Date]])=2021, 52, 0)</f>
        <v>73</v>
      </c>
    </row>
    <row r="4519" spans="2:17" ht="14.25" customHeight="1" x14ac:dyDescent="0.3">
      <c r="B4519" s="4" t="s">
        <v>30</v>
      </c>
      <c r="C4519" s="34">
        <v>1128299</v>
      </c>
      <c r="D4519" s="5">
        <v>44334</v>
      </c>
      <c r="E4519" s="4" t="s">
        <v>15</v>
      </c>
      <c r="F4519" s="4" t="s">
        <v>118</v>
      </c>
      <c r="G4519" s="4" t="s">
        <v>93</v>
      </c>
      <c r="H4519" s="6" t="s">
        <v>23</v>
      </c>
      <c r="I4519" s="7">
        <v>52</v>
      </c>
      <c r="J4519" s="8">
        <v>95</v>
      </c>
      <c r="K4519" s="9">
        <v>4940</v>
      </c>
      <c r="L4519" s="9">
        <v>2717</v>
      </c>
      <c r="M4519" s="10">
        <v>0.55000000000000004</v>
      </c>
      <c r="N4519" s="4" t="s">
        <v>83</v>
      </c>
      <c r="O4519" s="4" t="str">
        <f>TEXT(Table1[[#This Row],[Invoice Date]],"yyyy")</f>
        <v>2021</v>
      </c>
      <c r="P4519" s="4" t="str">
        <f>TEXT(Table1[[#This Row],[Invoice Date]],"mmm")</f>
        <v>May</v>
      </c>
      <c r="Q4519" s="27">
        <f>WEEKNUM(Table1[[#This Row],[Invoice Date]]) + IF(YEAR(Table1[[#This Row],[Invoice Date]])=2021, 52, 0)</f>
        <v>73</v>
      </c>
    </row>
    <row r="4520" spans="2:17" ht="14.25" customHeight="1" x14ac:dyDescent="0.3">
      <c r="B4520" s="4" t="s">
        <v>30</v>
      </c>
      <c r="C4520" s="34">
        <v>1128299</v>
      </c>
      <c r="D4520" s="5">
        <v>44334</v>
      </c>
      <c r="E4520" s="4" t="s">
        <v>27</v>
      </c>
      <c r="F4520" s="4" t="s">
        <v>81</v>
      </c>
      <c r="G4520" s="4" t="s">
        <v>82</v>
      </c>
      <c r="H4520" s="6" t="s">
        <v>20</v>
      </c>
      <c r="I4520" s="7">
        <v>37</v>
      </c>
      <c r="J4520" s="8">
        <v>136</v>
      </c>
      <c r="K4520" s="9">
        <v>5032</v>
      </c>
      <c r="L4520" s="9">
        <v>2113.44</v>
      </c>
      <c r="M4520" s="10">
        <v>0.42</v>
      </c>
      <c r="N4520" s="4" t="s">
        <v>24</v>
      </c>
      <c r="O4520" s="4" t="str">
        <f>TEXT(Table1[[#This Row],[Invoice Date]],"yyyy")</f>
        <v>2021</v>
      </c>
      <c r="P4520" s="4" t="str">
        <f>TEXT(Table1[[#This Row],[Invoice Date]],"mmm")</f>
        <v>May</v>
      </c>
      <c r="Q4520" s="27">
        <f>WEEKNUM(Table1[[#This Row],[Invoice Date]]) + IF(YEAR(Table1[[#This Row],[Invoice Date]])=2021, 52, 0)</f>
        <v>73</v>
      </c>
    </row>
    <row r="4521" spans="2:17" ht="14.25" customHeight="1" x14ac:dyDescent="0.3">
      <c r="B4521" s="4" t="s">
        <v>30</v>
      </c>
      <c r="C4521" s="34">
        <v>1128299</v>
      </c>
      <c r="D4521" s="5">
        <v>44334</v>
      </c>
      <c r="E4521" s="4" t="s">
        <v>27</v>
      </c>
      <c r="F4521" s="4" t="s">
        <v>81</v>
      </c>
      <c r="G4521" s="4" t="s">
        <v>82</v>
      </c>
      <c r="H4521" s="6" t="s">
        <v>19</v>
      </c>
      <c r="I4521" s="7">
        <v>40</v>
      </c>
      <c r="J4521" s="8">
        <v>128</v>
      </c>
      <c r="K4521" s="9">
        <v>5120</v>
      </c>
      <c r="L4521" s="9">
        <v>2252.7999999999997</v>
      </c>
      <c r="M4521" s="10">
        <v>0.43999999999999995</v>
      </c>
      <c r="N4521" s="4" t="s">
        <v>24</v>
      </c>
      <c r="O4521" s="4" t="str">
        <f>TEXT(Table1[[#This Row],[Invoice Date]],"yyyy")</f>
        <v>2021</v>
      </c>
      <c r="P4521" s="4" t="str">
        <f>TEXT(Table1[[#This Row],[Invoice Date]],"mmm")</f>
        <v>May</v>
      </c>
      <c r="Q4521" s="27">
        <f>WEEKNUM(Table1[[#This Row],[Invoice Date]]) + IF(YEAR(Table1[[#This Row],[Invoice Date]])=2021, 52, 0)</f>
        <v>73</v>
      </c>
    </row>
    <row r="4522" spans="2:17" ht="14.25" customHeight="1" x14ac:dyDescent="0.3">
      <c r="B4522" s="4" t="s">
        <v>25</v>
      </c>
      <c r="C4522" s="33">
        <v>1185733</v>
      </c>
      <c r="D4522" s="5">
        <v>44334</v>
      </c>
      <c r="E4522" s="4" t="s">
        <v>48</v>
      </c>
      <c r="F4522" s="4" t="s">
        <v>49</v>
      </c>
      <c r="G4522" s="4" t="s">
        <v>68</v>
      </c>
      <c r="H4522" s="6" t="s">
        <v>21</v>
      </c>
      <c r="I4522" s="7">
        <v>59</v>
      </c>
      <c r="J4522" s="8">
        <v>88</v>
      </c>
      <c r="K4522" s="9">
        <v>5192</v>
      </c>
      <c r="L4522" s="9">
        <v>2232.56</v>
      </c>
      <c r="M4522" s="10">
        <v>0.43</v>
      </c>
      <c r="N4522" s="4" t="s">
        <v>83</v>
      </c>
      <c r="O4522" s="4" t="str">
        <f>TEXT(Table1[[#This Row],[Invoice Date]],"yyyy")</f>
        <v>2021</v>
      </c>
      <c r="P4522" s="4" t="str">
        <f>TEXT(Table1[[#This Row],[Invoice Date]],"mmm")</f>
        <v>May</v>
      </c>
      <c r="Q4522" s="27">
        <f>WEEKNUM(Table1[[#This Row],[Invoice Date]]) + IF(YEAR(Table1[[#This Row],[Invoice Date]])=2021, 52, 0)</f>
        <v>73</v>
      </c>
    </row>
    <row r="4523" spans="2:17" ht="14.25" customHeight="1" x14ac:dyDescent="0.3">
      <c r="B4523" s="4" t="s">
        <v>30</v>
      </c>
      <c r="C4523" s="34">
        <v>1128299</v>
      </c>
      <c r="D4523" s="5">
        <v>44334</v>
      </c>
      <c r="E4523" s="4" t="s">
        <v>27</v>
      </c>
      <c r="F4523" s="4" t="s">
        <v>81</v>
      </c>
      <c r="G4523" s="4" t="s">
        <v>82</v>
      </c>
      <c r="H4523" s="6" t="s">
        <v>20</v>
      </c>
      <c r="I4523" s="7">
        <v>49</v>
      </c>
      <c r="J4523" s="8">
        <v>112</v>
      </c>
      <c r="K4523" s="9">
        <v>5488</v>
      </c>
      <c r="L4523" s="9">
        <v>2798.88</v>
      </c>
      <c r="M4523" s="10">
        <v>0.51</v>
      </c>
      <c r="N4523" s="4" t="s">
        <v>83</v>
      </c>
      <c r="O4523" s="4" t="str">
        <f>TEXT(Table1[[#This Row],[Invoice Date]],"yyyy")</f>
        <v>2021</v>
      </c>
      <c r="P4523" s="4" t="str">
        <f>TEXT(Table1[[#This Row],[Invoice Date]],"mmm")</f>
        <v>May</v>
      </c>
      <c r="Q4523" s="27">
        <f>WEEKNUM(Table1[[#This Row],[Invoice Date]]) + IF(YEAR(Table1[[#This Row],[Invoice Date]])=2021, 52, 0)</f>
        <v>73</v>
      </c>
    </row>
    <row r="4524" spans="2:17" ht="14.25" customHeight="1" x14ac:dyDescent="0.3">
      <c r="B4524" s="4" t="s">
        <v>30</v>
      </c>
      <c r="C4524" s="34">
        <v>1128299</v>
      </c>
      <c r="D4524" s="5">
        <v>44334</v>
      </c>
      <c r="E4524" s="4" t="s">
        <v>27</v>
      </c>
      <c r="F4524" s="4" t="s">
        <v>81</v>
      </c>
      <c r="G4524" s="4" t="s">
        <v>82</v>
      </c>
      <c r="H4524" s="6" t="s">
        <v>17</v>
      </c>
      <c r="I4524" s="7">
        <v>32</v>
      </c>
      <c r="J4524" s="8">
        <v>176</v>
      </c>
      <c r="K4524" s="9">
        <v>5632</v>
      </c>
      <c r="L4524" s="9">
        <v>2421.7599999999998</v>
      </c>
      <c r="M4524" s="10">
        <v>0.42999999999999994</v>
      </c>
      <c r="N4524" s="4" t="s">
        <v>24</v>
      </c>
      <c r="O4524" s="4" t="str">
        <f>TEXT(Table1[[#This Row],[Invoice Date]],"yyyy")</f>
        <v>2021</v>
      </c>
      <c r="P4524" s="4" t="str">
        <f>TEXT(Table1[[#This Row],[Invoice Date]],"mmm")</f>
        <v>May</v>
      </c>
      <c r="Q4524" s="27">
        <f>WEEKNUM(Table1[[#This Row],[Invoice Date]]) + IF(YEAR(Table1[[#This Row],[Invoice Date]])=2021, 52, 0)</f>
        <v>73</v>
      </c>
    </row>
    <row r="4525" spans="2:17" ht="14.25" customHeight="1" x14ac:dyDescent="0.3">
      <c r="B4525" s="4" t="s">
        <v>25</v>
      </c>
      <c r="C4525" s="33">
        <v>1185733</v>
      </c>
      <c r="D4525" s="5">
        <v>44334</v>
      </c>
      <c r="E4525" s="4" t="s">
        <v>48</v>
      </c>
      <c r="F4525" s="4" t="s">
        <v>49</v>
      </c>
      <c r="G4525" s="4" t="s">
        <v>68</v>
      </c>
      <c r="H4525" s="6" t="s">
        <v>19</v>
      </c>
      <c r="I4525" s="7">
        <v>46</v>
      </c>
      <c r="J4525" s="8">
        <v>132</v>
      </c>
      <c r="K4525" s="9">
        <v>6072</v>
      </c>
      <c r="L4525" s="9">
        <v>1700.16</v>
      </c>
      <c r="M4525" s="10">
        <v>0.28000000000000003</v>
      </c>
      <c r="N4525" s="4" t="s">
        <v>24</v>
      </c>
      <c r="O4525" s="4" t="str">
        <f>TEXT(Table1[[#This Row],[Invoice Date]],"yyyy")</f>
        <v>2021</v>
      </c>
      <c r="P4525" s="4" t="str">
        <f>TEXT(Table1[[#This Row],[Invoice Date]],"mmm")</f>
        <v>May</v>
      </c>
      <c r="Q4525" s="27">
        <f>WEEKNUM(Table1[[#This Row],[Invoice Date]]) + IF(YEAR(Table1[[#This Row],[Invoice Date]])=2021, 52, 0)</f>
        <v>73</v>
      </c>
    </row>
    <row r="4526" spans="2:17" ht="14.25" customHeight="1" x14ac:dyDescent="0.3">
      <c r="B4526" s="4" t="s">
        <v>25</v>
      </c>
      <c r="C4526" s="33">
        <v>1185733</v>
      </c>
      <c r="D4526" s="5">
        <v>44334</v>
      </c>
      <c r="E4526" s="4" t="s">
        <v>48</v>
      </c>
      <c r="F4526" s="4" t="s">
        <v>49</v>
      </c>
      <c r="G4526" s="4" t="s">
        <v>68</v>
      </c>
      <c r="H4526" s="6" t="s">
        <v>20</v>
      </c>
      <c r="I4526" s="7">
        <v>46</v>
      </c>
      <c r="J4526" s="8">
        <v>132</v>
      </c>
      <c r="K4526" s="9">
        <v>6072</v>
      </c>
      <c r="L4526" s="9">
        <v>2185.92</v>
      </c>
      <c r="M4526" s="10">
        <v>0.36</v>
      </c>
      <c r="N4526" s="4" t="s">
        <v>24</v>
      </c>
      <c r="O4526" s="4" t="str">
        <f>TEXT(Table1[[#This Row],[Invoice Date]],"yyyy")</f>
        <v>2021</v>
      </c>
      <c r="P4526" s="4" t="str">
        <f>TEXT(Table1[[#This Row],[Invoice Date]],"mmm")</f>
        <v>May</v>
      </c>
      <c r="Q4526" s="27">
        <f>WEEKNUM(Table1[[#This Row],[Invoice Date]]) + IF(YEAR(Table1[[#This Row],[Invoice Date]])=2021, 52, 0)</f>
        <v>73</v>
      </c>
    </row>
    <row r="4527" spans="2:17" ht="14.25" customHeight="1" x14ac:dyDescent="0.3">
      <c r="B4527" s="4" t="s">
        <v>30</v>
      </c>
      <c r="C4527" s="34">
        <v>1128299</v>
      </c>
      <c r="D4527" s="5">
        <v>44334</v>
      </c>
      <c r="E4527" s="4" t="s">
        <v>27</v>
      </c>
      <c r="F4527" s="4" t="s">
        <v>81</v>
      </c>
      <c r="G4527" s="4" t="s">
        <v>82</v>
      </c>
      <c r="H4527" s="6" t="s">
        <v>17</v>
      </c>
      <c r="I4527" s="7">
        <v>43</v>
      </c>
      <c r="J4527" s="8">
        <v>160</v>
      </c>
      <c r="K4527" s="9">
        <v>6880</v>
      </c>
      <c r="L4527" s="9">
        <v>3646.4</v>
      </c>
      <c r="M4527" s="10">
        <v>0.53</v>
      </c>
      <c r="N4527" s="4" t="s">
        <v>83</v>
      </c>
      <c r="O4527" s="4" t="str">
        <f>TEXT(Table1[[#This Row],[Invoice Date]],"yyyy")</f>
        <v>2021</v>
      </c>
      <c r="P4527" s="4" t="str">
        <f>TEXT(Table1[[#This Row],[Invoice Date]],"mmm")</f>
        <v>May</v>
      </c>
      <c r="Q4527" s="27">
        <f>WEEKNUM(Table1[[#This Row],[Invoice Date]]) + IF(YEAR(Table1[[#This Row],[Invoice Date]])=2021, 52, 0)</f>
        <v>73</v>
      </c>
    </row>
    <row r="4528" spans="2:17" ht="14.25" customHeight="1" x14ac:dyDescent="0.3">
      <c r="B4528" s="4" t="s">
        <v>25</v>
      </c>
      <c r="C4528" s="33">
        <v>1185733</v>
      </c>
      <c r="D4528" s="5">
        <v>44334</v>
      </c>
      <c r="E4528" s="4" t="s">
        <v>48</v>
      </c>
      <c r="F4528" s="4" t="s">
        <v>49</v>
      </c>
      <c r="G4528" s="4" t="s">
        <v>68</v>
      </c>
      <c r="H4528" s="6" t="s">
        <v>20</v>
      </c>
      <c r="I4528" s="7">
        <v>59</v>
      </c>
      <c r="J4528" s="8">
        <v>119</v>
      </c>
      <c r="K4528" s="9">
        <v>7021</v>
      </c>
      <c r="L4528" s="9">
        <v>3159.45</v>
      </c>
      <c r="M4528" s="10">
        <v>0.44999999999999996</v>
      </c>
      <c r="N4528" s="4" t="s">
        <v>83</v>
      </c>
      <c r="O4528" s="4" t="str">
        <f>TEXT(Table1[[#This Row],[Invoice Date]],"yyyy")</f>
        <v>2021</v>
      </c>
      <c r="P4528" s="4" t="str">
        <f>TEXT(Table1[[#This Row],[Invoice Date]],"mmm")</f>
        <v>May</v>
      </c>
      <c r="Q4528" s="27">
        <f>WEEKNUM(Table1[[#This Row],[Invoice Date]]) + IF(YEAR(Table1[[#This Row],[Invoice Date]])=2021, 52, 0)</f>
        <v>73</v>
      </c>
    </row>
    <row r="4529" spans="2:17" ht="14.25" customHeight="1" x14ac:dyDescent="0.3">
      <c r="B4529" s="4" t="s">
        <v>25</v>
      </c>
      <c r="C4529" s="33">
        <v>1185733</v>
      </c>
      <c r="D4529" s="5">
        <v>44334</v>
      </c>
      <c r="E4529" s="4" t="s">
        <v>48</v>
      </c>
      <c r="F4529" s="4" t="s">
        <v>49</v>
      </c>
      <c r="G4529" s="4" t="s">
        <v>68</v>
      </c>
      <c r="H4529" s="6" t="s">
        <v>19</v>
      </c>
      <c r="I4529" s="7">
        <v>60</v>
      </c>
      <c r="J4529" s="8">
        <v>128</v>
      </c>
      <c r="K4529" s="9">
        <v>7680</v>
      </c>
      <c r="L4529" s="9">
        <v>3072</v>
      </c>
      <c r="M4529" s="10">
        <v>0.4</v>
      </c>
      <c r="N4529" s="4" t="s">
        <v>83</v>
      </c>
      <c r="O4529" s="4" t="str">
        <f>TEXT(Table1[[#This Row],[Invoice Date]],"yyyy")</f>
        <v>2021</v>
      </c>
      <c r="P4529" s="4" t="str">
        <f>TEXT(Table1[[#This Row],[Invoice Date]],"mmm")</f>
        <v>May</v>
      </c>
      <c r="Q4529" s="27">
        <f>WEEKNUM(Table1[[#This Row],[Invoice Date]]) + IF(YEAR(Table1[[#This Row],[Invoice Date]])=2021, 52, 0)</f>
        <v>73</v>
      </c>
    </row>
    <row r="4530" spans="2:17" ht="14.25" customHeight="1" x14ac:dyDescent="0.3">
      <c r="B4530" s="4" t="s">
        <v>26</v>
      </c>
      <c r="C4530" s="33">
        <v>1197831</v>
      </c>
      <c r="D4530" s="5">
        <v>44334</v>
      </c>
      <c r="E4530" s="4" t="s">
        <v>27</v>
      </c>
      <c r="F4530" s="4" t="s">
        <v>55</v>
      </c>
      <c r="G4530" s="4" t="s">
        <v>56</v>
      </c>
      <c r="H4530" s="6" t="s">
        <v>21</v>
      </c>
      <c r="I4530" s="7">
        <v>44</v>
      </c>
      <c r="J4530" s="8">
        <v>176</v>
      </c>
      <c r="K4530" s="9">
        <v>7744</v>
      </c>
      <c r="L4530" s="9">
        <v>4646.4000000000005</v>
      </c>
      <c r="M4530" s="10">
        <v>0.60000000000000009</v>
      </c>
      <c r="N4530" s="4" t="s">
        <v>24</v>
      </c>
      <c r="O4530" s="4" t="str">
        <f>TEXT(Table1[[#This Row],[Invoice Date]],"yyyy")</f>
        <v>2021</v>
      </c>
      <c r="P4530" s="4" t="str">
        <f>TEXT(Table1[[#This Row],[Invoice Date]],"mmm")</f>
        <v>May</v>
      </c>
      <c r="Q4530" s="27">
        <f>WEEKNUM(Table1[[#This Row],[Invoice Date]]) + IF(YEAR(Table1[[#This Row],[Invoice Date]])=2021, 52, 0)</f>
        <v>73</v>
      </c>
    </row>
    <row r="4531" spans="2:17" ht="14.25" customHeight="1" x14ac:dyDescent="0.3">
      <c r="B4531" s="4" t="s">
        <v>26</v>
      </c>
      <c r="C4531" s="33">
        <v>1197831</v>
      </c>
      <c r="D4531" s="5">
        <v>44334</v>
      </c>
      <c r="E4531" s="4" t="s">
        <v>27</v>
      </c>
      <c r="F4531" s="4" t="s">
        <v>55</v>
      </c>
      <c r="G4531" s="4" t="s">
        <v>56</v>
      </c>
      <c r="H4531" s="6" t="s">
        <v>21</v>
      </c>
      <c r="I4531" s="7">
        <v>54</v>
      </c>
      <c r="J4531" s="8">
        <v>149</v>
      </c>
      <c r="K4531" s="9">
        <v>8046</v>
      </c>
      <c r="L4531" s="9">
        <v>5551.7400000000007</v>
      </c>
      <c r="M4531" s="10">
        <v>0.69000000000000006</v>
      </c>
      <c r="N4531" s="4" t="s">
        <v>83</v>
      </c>
      <c r="O4531" s="4" t="str">
        <f>TEXT(Table1[[#This Row],[Invoice Date]],"yyyy")</f>
        <v>2021</v>
      </c>
      <c r="P4531" s="4" t="str">
        <f>TEXT(Table1[[#This Row],[Invoice Date]],"mmm")</f>
        <v>May</v>
      </c>
      <c r="Q4531" s="27">
        <f>WEEKNUM(Table1[[#This Row],[Invoice Date]]) + IF(YEAR(Table1[[#This Row],[Invoice Date]])=2021, 52, 0)</f>
        <v>73</v>
      </c>
    </row>
    <row r="4532" spans="2:17" ht="14.25" customHeight="1" x14ac:dyDescent="0.3">
      <c r="B4532" s="4" t="s">
        <v>30</v>
      </c>
      <c r="C4532" s="34">
        <v>1128299</v>
      </c>
      <c r="D4532" s="5">
        <v>44334</v>
      </c>
      <c r="E4532" s="4" t="s">
        <v>27</v>
      </c>
      <c r="F4532" s="4" t="s">
        <v>81</v>
      </c>
      <c r="G4532" s="4" t="s">
        <v>82</v>
      </c>
      <c r="H4532" s="6" t="s">
        <v>23</v>
      </c>
      <c r="I4532" s="7">
        <v>46</v>
      </c>
      <c r="J4532" s="8">
        <v>178</v>
      </c>
      <c r="K4532" s="9">
        <v>8188</v>
      </c>
      <c r="L4532" s="9">
        <v>3275.2</v>
      </c>
      <c r="M4532" s="10">
        <v>0.39999999999999997</v>
      </c>
      <c r="N4532" s="4" t="s">
        <v>24</v>
      </c>
      <c r="O4532" s="4" t="str">
        <f>TEXT(Table1[[#This Row],[Invoice Date]],"yyyy")</f>
        <v>2021</v>
      </c>
      <c r="P4532" s="4" t="str">
        <f>TEXT(Table1[[#This Row],[Invoice Date]],"mmm")</f>
        <v>May</v>
      </c>
      <c r="Q4532" s="27">
        <f>WEEKNUM(Table1[[#This Row],[Invoice Date]]) + IF(YEAR(Table1[[#This Row],[Invoice Date]])=2021, 52, 0)</f>
        <v>73</v>
      </c>
    </row>
    <row r="4533" spans="2:17" ht="14.25" customHeight="1" x14ac:dyDescent="0.3">
      <c r="B4533" s="4" t="s">
        <v>25</v>
      </c>
      <c r="C4533" s="33">
        <v>1185733</v>
      </c>
      <c r="D4533" s="5">
        <v>44334</v>
      </c>
      <c r="E4533" s="4" t="s">
        <v>48</v>
      </c>
      <c r="F4533" s="4" t="s">
        <v>49</v>
      </c>
      <c r="G4533" s="4" t="s">
        <v>68</v>
      </c>
      <c r="H4533" s="6" t="s">
        <v>23</v>
      </c>
      <c r="I4533" s="7">
        <v>48</v>
      </c>
      <c r="J4533" s="8">
        <v>173</v>
      </c>
      <c r="K4533" s="9">
        <v>8304</v>
      </c>
      <c r="L4533" s="9">
        <v>3902.88</v>
      </c>
      <c r="M4533" s="10">
        <v>0.47000000000000003</v>
      </c>
      <c r="N4533" s="4" t="s">
        <v>24</v>
      </c>
      <c r="O4533" s="4" t="str">
        <f>TEXT(Table1[[#This Row],[Invoice Date]],"yyyy")</f>
        <v>2021</v>
      </c>
      <c r="P4533" s="4" t="str">
        <f>TEXT(Table1[[#This Row],[Invoice Date]],"mmm")</f>
        <v>May</v>
      </c>
      <c r="Q4533" s="27">
        <f>WEEKNUM(Table1[[#This Row],[Invoice Date]]) + IF(YEAR(Table1[[#This Row],[Invoice Date]])=2021, 52, 0)</f>
        <v>73</v>
      </c>
    </row>
    <row r="4534" spans="2:17" ht="14.25" customHeight="1" x14ac:dyDescent="0.3">
      <c r="B4534" s="4" t="s">
        <v>25</v>
      </c>
      <c r="C4534" s="33">
        <v>1185733</v>
      </c>
      <c r="D4534" s="5">
        <v>44334</v>
      </c>
      <c r="E4534" s="4" t="s">
        <v>48</v>
      </c>
      <c r="F4534" s="4" t="s">
        <v>49</v>
      </c>
      <c r="G4534" s="4" t="s">
        <v>68</v>
      </c>
      <c r="H4534" s="6" t="s">
        <v>17</v>
      </c>
      <c r="I4534" s="7">
        <v>44</v>
      </c>
      <c r="J4534" s="8">
        <v>201</v>
      </c>
      <c r="K4534" s="9">
        <v>8844</v>
      </c>
      <c r="L4534" s="9">
        <v>2918.5199999999995</v>
      </c>
      <c r="M4534" s="10">
        <v>0.32999999999999996</v>
      </c>
      <c r="N4534" s="4" t="s">
        <v>24</v>
      </c>
      <c r="O4534" s="4" t="str">
        <f>TEXT(Table1[[#This Row],[Invoice Date]],"yyyy")</f>
        <v>2021</v>
      </c>
      <c r="P4534" s="4" t="str">
        <f>TEXT(Table1[[#This Row],[Invoice Date]],"mmm")</f>
        <v>May</v>
      </c>
      <c r="Q4534" s="27">
        <f>WEEKNUM(Table1[[#This Row],[Invoice Date]]) + IF(YEAR(Table1[[#This Row],[Invoice Date]])=2021, 52, 0)</f>
        <v>73</v>
      </c>
    </row>
    <row r="4535" spans="2:17" ht="14.25" customHeight="1" x14ac:dyDescent="0.3">
      <c r="B4535" s="4" t="s">
        <v>25</v>
      </c>
      <c r="C4535" s="33">
        <v>1185733</v>
      </c>
      <c r="D4535" s="5">
        <v>44334</v>
      </c>
      <c r="E4535" s="4" t="s">
        <v>48</v>
      </c>
      <c r="F4535" s="4" t="s">
        <v>49</v>
      </c>
      <c r="G4535" s="4" t="s">
        <v>68</v>
      </c>
      <c r="H4535" s="6" t="s">
        <v>17</v>
      </c>
      <c r="I4535" s="7">
        <v>58</v>
      </c>
      <c r="J4535" s="8">
        <v>155</v>
      </c>
      <c r="K4535" s="9">
        <v>8990</v>
      </c>
      <c r="L4535" s="9">
        <v>3865.7</v>
      </c>
      <c r="M4535" s="10">
        <v>0.43</v>
      </c>
      <c r="N4535" s="4" t="s">
        <v>83</v>
      </c>
      <c r="O4535" s="4" t="str">
        <f>TEXT(Table1[[#This Row],[Invoice Date]],"yyyy")</f>
        <v>2021</v>
      </c>
      <c r="P4535" s="4" t="str">
        <f>TEXT(Table1[[#This Row],[Invoice Date]],"mmm")</f>
        <v>May</v>
      </c>
      <c r="Q4535" s="27">
        <f>WEEKNUM(Table1[[#This Row],[Invoice Date]]) + IF(YEAR(Table1[[#This Row],[Invoice Date]])=2021, 52, 0)</f>
        <v>73</v>
      </c>
    </row>
    <row r="4536" spans="2:17" ht="14.25" customHeight="1" x14ac:dyDescent="0.3">
      <c r="B4536" s="4" t="s">
        <v>34</v>
      </c>
      <c r="C4536" s="33">
        <v>1189833</v>
      </c>
      <c r="D4536" s="5">
        <v>44334</v>
      </c>
      <c r="E4536" s="4" t="s">
        <v>31</v>
      </c>
      <c r="F4536" s="4" t="s">
        <v>32</v>
      </c>
      <c r="G4536" s="4" t="s">
        <v>35</v>
      </c>
      <c r="H4536" s="6" t="s">
        <v>23</v>
      </c>
      <c r="I4536" s="7">
        <v>46</v>
      </c>
      <c r="J4536" s="8">
        <v>208</v>
      </c>
      <c r="K4536" s="9">
        <v>9568</v>
      </c>
      <c r="L4536" s="9">
        <v>2296.3200000000002</v>
      </c>
      <c r="M4536" s="10">
        <v>0.24000000000000002</v>
      </c>
      <c r="N4536" s="4" t="s">
        <v>24</v>
      </c>
      <c r="O4536" s="4" t="str">
        <f>TEXT(Table1[[#This Row],[Invoice Date]],"yyyy")</f>
        <v>2021</v>
      </c>
      <c r="P4536" s="4" t="str">
        <f>TEXT(Table1[[#This Row],[Invoice Date]],"mmm")</f>
        <v>May</v>
      </c>
      <c r="Q4536" s="27">
        <f>WEEKNUM(Table1[[#This Row],[Invoice Date]]) + IF(YEAR(Table1[[#This Row],[Invoice Date]])=2021, 52, 0)</f>
        <v>73</v>
      </c>
    </row>
    <row r="4537" spans="2:17" ht="14.25" customHeight="1" x14ac:dyDescent="0.3">
      <c r="B4537" s="4" t="s">
        <v>30</v>
      </c>
      <c r="C4537" s="34">
        <v>1128299</v>
      </c>
      <c r="D4537" s="5">
        <v>44334</v>
      </c>
      <c r="E4537" s="4" t="s">
        <v>27</v>
      </c>
      <c r="F4537" s="4" t="s">
        <v>81</v>
      </c>
      <c r="G4537" s="4" t="s">
        <v>82</v>
      </c>
      <c r="H4537" s="6" t="s">
        <v>23</v>
      </c>
      <c r="I4537" s="7">
        <v>59</v>
      </c>
      <c r="J4537" s="8">
        <v>167</v>
      </c>
      <c r="K4537" s="9">
        <v>9853</v>
      </c>
      <c r="L4537" s="9">
        <v>4433.8499999999995</v>
      </c>
      <c r="M4537" s="10">
        <v>0.44999999999999996</v>
      </c>
      <c r="N4537" s="4" t="s">
        <v>83</v>
      </c>
      <c r="O4537" s="4" t="str">
        <f>TEXT(Table1[[#This Row],[Invoice Date]],"yyyy")</f>
        <v>2021</v>
      </c>
      <c r="P4537" s="4" t="str">
        <f>TEXT(Table1[[#This Row],[Invoice Date]],"mmm")</f>
        <v>May</v>
      </c>
      <c r="Q4537" s="27">
        <f>WEEKNUM(Table1[[#This Row],[Invoice Date]]) + IF(YEAR(Table1[[#This Row],[Invoice Date]])=2021, 52, 0)</f>
        <v>73</v>
      </c>
    </row>
    <row r="4538" spans="2:17" ht="14.25" customHeight="1" x14ac:dyDescent="0.3">
      <c r="B4538" s="4" t="s">
        <v>30</v>
      </c>
      <c r="C4538" s="34">
        <v>1128299</v>
      </c>
      <c r="D4538" s="5">
        <v>44334</v>
      </c>
      <c r="E4538" s="4" t="s">
        <v>15</v>
      </c>
      <c r="F4538" s="4" t="s">
        <v>118</v>
      </c>
      <c r="G4538" s="4" t="s">
        <v>93</v>
      </c>
      <c r="H4538" s="6" t="s">
        <v>17</v>
      </c>
      <c r="I4538" s="7">
        <v>58</v>
      </c>
      <c r="J4538" s="8">
        <v>179</v>
      </c>
      <c r="K4538" s="9">
        <v>10382</v>
      </c>
      <c r="L4538" s="9">
        <v>5398.64</v>
      </c>
      <c r="M4538" s="10">
        <v>0.52</v>
      </c>
      <c r="N4538" s="4" t="s">
        <v>83</v>
      </c>
      <c r="O4538" s="4" t="str">
        <f>TEXT(Table1[[#This Row],[Invoice Date]],"yyyy")</f>
        <v>2021</v>
      </c>
      <c r="P4538" s="4" t="str">
        <f>TEXT(Table1[[#This Row],[Invoice Date]],"mmm")</f>
        <v>May</v>
      </c>
      <c r="Q4538" s="27">
        <f>WEEKNUM(Table1[[#This Row],[Invoice Date]]) + IF(YEAR(Table1[[#This Row],[Invoice Date]])=2021, 52, 0)</f>
        <v>73</v>
      </c>
    </row>
    <row r="4539" spans="2:17" ht="14.25" customHeight="1" x14ac:dyDescent="0.3">
      <c r="B4539" s="4" t="s">
        <v>34</v>
      </c>
      <c r="C4539" s="33">
        <v>1189833</v>
      </c>
      <c r="D4539" s="5">
        <v>44334</v>
      </c>
      <c r="E4539" s="4" t="s">
        <v>31</v>
      </c>
      <c r="F4539" s="4" t="s">
        <v>32</v>
      </c>
      <c r="G4539" s="4" t="s">
        <v>35</v>
      </c>
      <c r="H4539" s="6" t="s">
        <v>23</v>
      </c>
      <c r="I4539" s="7">
        <v>62</v>
      </c>
      <c r="J4539" s="8">
        <v>176</v>
      </c>
      <c r="K4539" s="9">
        <v>10912</v>
      </c>
      <c r="L4539" s="9">
        <v>3819.2</v>
      </c>
      <c r="M4539" s="10">
        <v>0.35</v>
      </c>
      <c r="N4539" s="4" t="s">
        <v>83</v>
      </c>
      <c r="O4539" s="4" t="str">
        <f>TEXT(Table1[[#This Row],[Invoice Date]],"yyyy")</f>
        <v>2021</v>
      </c>
      <c r="P4539" s="4" t="str">
        <f>TEXT(Table1[[#This Row],[Invoice Date]],"mmm")</f>
        <v>May</v>
      </c>
      <c r="Q4539" s="27">
        <f>WEEKNUM(Table1[[#This Row],[Invoice Date]]) + IF(YEAR(Table1[[#This Row],[Invoice Date]])=2021, 52, 0)</f>
        <v>73</v>
      </c>
    </row>
    <row r="4540" spans="2:17" ht="14.25" customHeight="1" x14ac:dyDescent="0.3">
      <c r="B4540" s="4" t="s">
        <v>25</v>
      </c>
      <c r="C4540" s="33">
        <v>1185733</v>
      </c>
      <c r="D4540" s="5">
        <v>44334</v>
      </c>
      <c r="E4540" s="4" t="s">
        <v>48</v>
      </c>
      <c r="F4540" s="4" t="s">
        <v>49</v>
      </c>
      <c r="G4540" s="4" t="s">
        <v>68</v>
      </c>
      <c r="H4540" s="6" t="s">
        <v>23</v>
      </c>
      <c r="I4540" s="7">
        <v>67</v>
      </c>
      <c r="J4540" s="8">
        <v>173</v>
      </c>
      <c r="K4540" s="9">
        <v>11591</v>
      </c>
      <c r="L4540" s="9">
        <v>6722.7800000000007</v>
      </c>
      <c r="M4540" s="10">
        <v>0.58000000000000007</v>
      </c>
      <c r="N4540" s="4" t="s">
        <v>83</v>
      </c>
      <c r="O4540" s="4" t="str">
        <f>TEXT(Table1[[#This Row],[Invoice Date]],"yyyy")</f>
        <v>2021</v>
      </c>
      <c r="P4540" s="4" t="str">
        <f>TEXT(Table1[[#This Row],[Invoice Date]],"mmm")</f>
        <v>May</v>
      </c>
      <c r="Q4540" s="27">
        <f>WEEKNUM(Table1[[#This Row],[Invoice Date]]) + IF(YEAR(Table1[[#This Row],[Invoice Date]])=2021, 52, 0)</f>
        <v>73</v>
      </c>
    </row>
    <row r="4541" spans="2:17" ht="14.25" customHeight="1" x14ac:dyDescent="0.3">
      <c r="B4541" s="4" t="s">
        <v>30</v>
      </c>
      <c r="C4541" s="34">
        <v>1128299</v>
      </c>
      <c r="D4541" s="5">
        <v>44334</v>
      </c>
      <c r="E4541" s="4" t="s">
        <v>15</v>
      </c>
      <c r="F4541" s="4" t="s">
        <v>118</v>
      </c>
      <c r="G4541" s="4" t="s">
        <v>93</v>
      </c>
      <c r="H4541" s="6" t="s">
        <v>21</v>
      </c>
      <c r="I4541" s="7">
        <v>35</v>
      </c>
      <c r="J4541" s="8">
        <v>200</v>
      </c>
      <c r="K4541" s="9">
        <v>70000</v>
      </c>
      <c r="L4541" s="9">
        <v>28000</v>
      </c>
      <c r="M4541" s="10">
        <v>0.4</v>
      </c>
      <c r="N4541" s="4" t="s">
        <v>18</v>
      </c>
      <c r="O4541" s="4" t="str">
        <f>TEXT(Table1[[#This Row],[Invoice Date]],"yyyy")</f>
        <v>2021</v>
      </c>
      <c r="P4541" s="4" t="str">
        <f>TEXT(Table1[[#This Row],[Invoice Date]],"mmm")</f>
        <v>May</v>
      </c>
      <c r="Q4541" s="27">
        <f>WEEKNUM(Table1[[#This Row],[Invoice Date]]) + IF(YEAR(Table1[[#This Row],[Invoice Date]])=2021, 52, 0)</f>
        <v>73</v>
      </c>
    </row>
    <row r="4542" spans="2:17" ht="14.25" customHeight="1" x14ac:dyDescent="0.3">
      <c r="B4542" s="4" t="s">
        <v>30</v>
      </c>
      <c r="C4542" s="34">
        <v>1128299</v>
      </c>
      <c r="D4542" s="5">
        <v>44334</v>
      </c>
      <c r="E4542" s="4" t="s">
        <v>27</v>
      </c>
      <c r="F4542" s="4" t="s">
        <v>81</v>
      </c>
      <c r="G4542" s="4" t="s">
        <v>82</v>
      </c>
      <c r="H4542" s="6" t="s">
        <v>22</v>
      </c>
      <c r="I4542" s="7">
        <v>40</v>
      </c>
      <c r="J4542" s="8">
        <v>225</v>
      </c>
      <c r="K4542" s="9">
        <v>90000</v>
      </c>
      <c r="L4542" s="9">
        <v>40500</v>
      </c>
      <c r="M4542" s="10">
        <v>0.45</v>
      </c>
      <c r="N4542" s="4" t="s">
        <v>18</v>
      </c>
      <c r="O4542" s="4" t="str">
        <f>TEXT(Table1[[#This Row],[Invoice Date]],"yyyy")</f>
        <v>2021</v>
      </c>
      <c r="P4542" s="4" t="str">
        <f>TEXT(Table1[[#This Row],[Invoice Date]],"mmm")</f>
        <v>May</v>
      </c>
      <c r="Q4542" s="27">
        <f>WEEKNUM(Table1[[#This Row],[Invoice Date]]) + IF(YEAR(Table1[[#This Row],[Invoice Date]])=2021, 52, 0)</f>
        <v>73</v>
      </c>
    </row>
    <row r="4543" spans="2:17" ht="14.25" customHeight="1" x14ac:dyDescent="0.3">
      <c r="B4543" s="4" t="s">
        <v>30</v>
      </c>
      <c r="C4543" s="34">
        <v>1128299</v>
      </c>
      <c r="D4543" s="5">
        <v>44334</v>
      </c>
      <c r="E4543" s="4" t="s">
        <v>15</v>
      </c>
      <c r="F4543" s="4" t="s">
        <v>118</v>
      </c>
      <c r="G4543" s="4" t="s">
        <v>93</v>
      </c>
      <c r="H4543" s="6" t="s">
        <v>20</v>
      </c>
      <c r="I4543" s="7">
        <v>35</v>
      </c>
      <c r="J4543" s="8">
        <v>275</v>
      </c>
      <c r="K4543" s="9">
        <v>96250</v>
      </c>
      <c r="L4543" s="9">
        <v>38500</v>
      </c>
      <c r="M4543" s="10">
        <v>0.4</v>
      </c>
      <c r="N4543" s="4" t="s">
        <v>18</v>
      </c>
      <c r="O4543" s="4" t="str">
        <f>TEXT(Table1[[#This Row],[Invoice Date]],"yyyy")</f>
        <v>2021</v>
      </c>
      <c r="P4543" s="4" t="str">
        <f>TEXT(Table1[[#This Row],[Invoice Date]],"mmm")</f>
        <v>May</v>
      </c>
      <c r="Q4543" s="27">
        <f>WEEKNUM(Table1[[#This Row],[Invoice Date]]) + IF(YEAR(Table1[[#This Row],[Invoice Date]])=2021, 52, 0)</f>
        <v>73</v>
      </c>
    </row>
    <row r="4544" spans="2:17" ht="14.25" customHeight="1" x14ac:dyDescent="0.3">
      <c r="B4544" s="4" t="s">
        <v>30</v>
      </c>
      <c r="C4544" s="34">
        <v>1128299</v>
      </c>
      <c r="D4544" s="5">
        <v>44334</v>
      </c>
      <c r="E4544" s="4" t="s">
        <v>15</v>
      </c>
      <c r="F4544" s="4" t="s">
        <v>118</v>
      </c>
      <c r="G4544" s="4" t="s">
        <v>93</v>
      </c>
      <c r="H4544" s="6" t="s">
        <v>22</v>
      </c>
      <c r="I4544" s="7">
        <v>44.999999999999993</v>
      </c>
      <c r="J4544" s="8">
        <v>225</v>
      </c>
      <c r="K4544" s="9">
        <v>101249.99999999999</v>
      </c>
      <c r="L4544" s="9">
        <v>40500</v>
      </c>
      <c r="M4544" s="10">
        <v>0.4</v>
      </c>
      <c r="N4544" s="4" t="s">
        <v>18</v>
      </c>
      <c r="O4544" s="4" t="str">
        <f>TEXT(Table1[[#This Row],[Invoice Date]],"yyyy")</f>
        <v>2021</v>
      </c>
      <c r="P4544" s="4" t="str">
        <f>TEXT(Table1[[#This Row],[Invoice Date]],"mmm")</f>
        <v>May</v>
      </c>
      <c r="Q4544" s="27">
        <f>WEEKNUM(Table1[[#This Row],[Invoice Date]]) + IF(YEAR(Table1[[#This Row],[Invoice Date]])=2021, 52, 0)</f>
        <v>73</v>
      </c>
    </row>
    <row r="4545" spans="2:17" ht="14.25" customHeight="1" x14ac:dyDescent="0.3">
      <c r="B4545" s="4" t="s">
        <v>30</v>
      </c>
      <c r="C4545" s="34">
        <v>1128299</v>
      </c>
      <c r="D4545" s="5">
        <v>44334</v>
      </c>
      <c r="E4545" s="4" t="s">
        <v>15</v>
      </c>
      <c r="F4545" s="4" t="s">
        <v>118</v>
      </c>
      <c r="G4545" s="4" t="s">
        <v>93</v>
      </c>
      <c r="H4545" s="6" t="s">
        <v>19</v>
      </c>
      <c r="I4545" s="7">
        <v>40</v>
      </c>
      <c r="J4545" s="8">
        <v>300</v>
      </c>
      <c r="K4545" s="9">
        <v>120000</v>
      </c>
      <c r="L4545" s="9">
        <v>48000</v>
      </c>
      <c r="M4545" s="10">
        <v>0.4</v>
      </c>
      <c r="N4545" s="4" t="s">
        <v>18</v>
      </c>
      <c r="O4545" s="4" t="str">
        <f>TEXT(Table1[[#This Row],[Invoice Date]],"yyyy")</f>
        <v>2021</v>
      </c>
      <c r="P4545" s="4" t="str">
        <f>TEXT(Table1[[#This Row],[Invoice Date]],"mmm")</f>
        <v>May</v>
      </c>
      <c r="Q4545" s="27">
        <f>WEEKNUM(Table1[[#This Row],[Invoice Date]]) + IF(YEAR(Table1[[#This Row],[Invoice Date]])=2021, 52, 0)</f>
        <v>73</v>
      </c>
    </row>
    <row r="4546" spans="2:17" ht="14.25" customHeight="1" x14ac:dyDescent="0.3">
      <c r="B4546" s="4" t="s">
        <v>25</v>
      </c>
      <c r="C4546" s="33">
        <v>1185733</v>
      </c>
      <c r="D4546" s="5">
        <v>44334</v>
      </c>
      <c r="E4546" s="4" t="s">
        <v>48</v>
      </c>
      <c r="F4546" s="4" t="s">
        <v>49</v>
      </c>
      <c r="G4546" s="4" t="s">
        <v>68</v>
      </c>
      <c r="H4546" s="6" t="s">
        <v>22</v>
      </c>
      <c r="I4546" s="7">
        <v>54.999999999999993</v>
      </c>
      <c r="J4546" s="8">
        <v>225</v>
      </c>
      <c r="K4546" s="9">
        <v>123749.99999999999</v>
      </c>
      <c r="L4546" s="9">
        <v>24750</v>
      </c>
      <c r="M4546" s="10">
        <v>0.2</v>
      </c>
      <c r="N4546" s="4" t="s">
        <v>24</v>
      </c>
      <c r="O4546" s="4" t="str">
        <f>TEXT(Table1[[#This Row],[Invoice Date]],"yyyy")</f>
        <v>2021</v>
      </c>
      <c r="P4546" s="4" t="str">
        <f>TEXT(Table1[[#This Row],[Invoice Date]],"mmm")</f>
        <v>May</v>
      </c>
      <c r="Q4546" s="27">
        <f>WEEKNUM(Table1[[#This Row],[Invoice Date]]) + IF(YEAR(Table1[[#This Row],[Invoice Date]])=2021, 52, 0)</f>
        <v>73</v>
      </c>
    </row>
    <row r="4547" spans="2:17" ht="14.25" customHeight="1" x14ac:dyDescent="0.3">
      <c r="B4547" s="4" t="s">
        <v>30</v>
      </c>
      <c r="C4547" s="34">
        <v>1128299</v>
      </c>
      <c r="D4547" s="5">
        <v>44334</v>
      </c>
      <c r="E4547" s="4" t="s">
        <v>27</v>
      </c>
      <c r="F4547" s="4" t="s">
        <v>81</v>
      </c>
      <c r="G4547" s="4" t="s">
        <v>82</v>
      </c>
      <c r="H4547" s="6" t="s">
        <v>21</v>
      </c>
      <c r="I4547" s="7">
        <v>45</v>
      </c>
      <c r="J4547" s="8">
        <v>325</v>
      </c>
      <c r="K4547" s="9">
        <v>146250</v>
      </c>
      <c r="L4547" s="9">
        <v>58499.999999999993</v>
      </c>
      <c r="M4547" s="10">
        <v>0.39999999999999997</v>
      </c>
      <c r="N4547" s="4" t="s">
        <v>18</v>
      </c>
      <c r="O4547" s="4" t="str">
        <f>TEXT(Table1[[#This Row],[Invoice Date]],"yyyy")</f>
        <v>2021</v>
      </c>
      <c r="P4547" s="4" t="str">
        <f>TEXT(Table1[[#This Row],[Invoice Date]],"mmm")</f>
        <v>May</v>
      </c>
      <c r="Q4547" s="27">
        <f>WEEKNUM(Table1[[#This Row],[Invoice Date]]) + IF(YEAR(Table1[[#This Row],[Invoice Date]])=2021, 52, 0)</f>
        <v>73</v>
      </c>
    </row>
    <row r="4548" spans="2:17" ht="14.25" customHeight="1" x14ac:dyDescent="0.3">
      <c r="B4548" s="4" t="s">
        <v>30</v>
      </c>
      <c r="C4548" s="34">
        <v>1128299</v>
      </c>
      <c r="D4548" s="5">
        <v>44334</v>
      </c>
      <c r="E4548" s="4" t="s">
        <v>15</v>
      </c>
      <c r="F4548" s="4" t="s">
        <v>118</v>
      </c>
      <c r="G4548" s="4" t="s">
        <v>93</v>
      </c>
      <c r="H4548" s="6" t="s">
        <v>23</v>
      </c>
      <c r="I4548" s="7">
        <v>54.999999999999993</v>
      </c>
      <c r="J4548" s="8">
        <v>350</v>
      </c>
      <c r="K4548" s="9">
        <v>192499.99999999997</v>
      </c>
      <c r="L4548" s="9">
        <v>76999.999999999985</v>
      </c>
      <c r="M4548" s="10">
        <v>0.4</v>
      </c>
      <c r="N4548" s="4" t="s">
        <v>18</v>
      </c>
      <c r="O4548" s="4" t="str">
        <f>TEXT(Table1[[#This Row],[Invoice Date]],"yyyy")</f>
        <v>2021</v>
      </c>
      <c r="P4548" s="4" t="str">
        <f>TEXT(Table1[[#This Row],[Invoice Date]],"mmm")</f>
        <v>May</v>
      </c>
      <c r="Q4548" s="27">
        <f>WEEKNUM(Table1[[#This Row],[Invoice Date]]) + IF(YEAR(Table1[[#This Row],[Invoice Date]])=2021, 52, 0)</f>
        <v>73</v>
      </c>
    </row>
    <row r="4549" spans="2:17" ht="14.25" customHeight="1" x14ac:dyDescent="0.3">
      <c r="B4549" s="4" t="s">
        <v>25</v>
      </c>
      <c r="C4549" s="33">
        <v>1185733</v>
      </c>
      <c r="D4549" s="5">
        <v>44334</v>
      </c>
      <c r="E4549" s="4" t="s">
        <v>48</v>
      </c>
      <c r="F4549" s="4" t="s">
        <v>49</v>
      </c>
      <c r="G4549" s="4" t="s">
        <v>68</v>
      </c>
      <c r="H4549" s="6" t="s">
        <v>21</v>
      </c>
      <c r="I4549" s="7">
        <v>60</v>
      </c>
      <c r="J4549" s="8">
        <v>325</v>
      </c>
      <c r="K4549" s="9">
        <v>195000</v>
      </c>
      <c r="L4549" s="9">
        <v>58500</v>
      </c>
      <c r="M4549" s="10">
        <v>0.3</v>
      </c>
      <c r="N4549" s="4" t="s">
        <v>24</v>
      </c>
      <c r="O4549" s="4" t="str">
        <f>TEXT(Table1[[#This Row],[Invoice Date]],"yyyy")</f>
        <v>2021</v>
      </c>
      <c r="P4549" s="4" t="str">
        <f>TEXT(Table1[[#This Row],[Invoice Date]],"mmm")</f>
        <v>May</v>
      </c>
      <c r="Q4549" s="27">
        <f>WEEKNUM(Table1[[#This Row],[Invoice Date]]) + IF(YEAR(Table1[[#This Row],[Invoice Date]])=2021, 52, 0)</f>
        <v>73</v>
      </c>
    </row>
    <row r="4550" spans="2:17" ht="14.25" customHeight="1" x14ac:dyDescent="0.3">
      <c r="B4550" s="4" t="s">
        <v>30</v>
      </c>
      <c r="C4550" s="34">
        <v>1128299</v>
      </c>
      <c r="D4550" s="5">
        <v>44334</v>
      </c>
      <c r="E4550" s="4" t="s">
        <v>27</v>
      </c>
      <c r="F4550" s="4" t="s">
        <v>81</v>
      </c>
      <c r="G4550" s="4" t="s">
        <v>82</v>
      </c>
      <c r="H4550" s="6" t="s">
        <v>19</v>
      </c>
      <c r="I4550" s="7">
        <v>50</v>
      </c>
      <c r="J4550" s="8">
        <v>400</v>
      </c>
      <c r="K4550" s="9">
        <v>200000</v>
      </c>
      <c r="L4550" s="9">
        <v>80000</v>
      </c>
      <c r="M4550" s="10">
        <v>0.39999999999999997</v>
      </c>
      <c r="N4550" s="4" t="s">
        <v>18</v>
      </c>
      <c r="O4550" s="4" t="str">
        <f>TEXT(Table1[[#This Row],[Invoice Date]],"yyyy")</f>
        <v>2021</v>
      </c>
      <c r="P4550" s="4" t="str">
        <f>TEXT(Table1[[#This Row],[Invoice Date]],"mmm")</f>
        <v>May</v>
      </c>
      <c r="Q4550" s="27">
        <f>WEEKNUM(Table1[[#This Row],[Invoice Date]]) + IF(YEAR(Table1[[#This Row],[Invoice Date]])=2021, 52, 0)</f>
        <v>73</v>
      </c>
    </row>
    <row r="4551" spans="2:17" ht="14.25" customHeight="1" x14ac:dyDescent="0.3">
      <c r="B4551" s="4" t="s">
        <v>30</v>
      </c>
      <c r="C4551" s="34">
        <v>1128299</v>
      </c>
      <c r="D4551" s="5">
        <v>44334</v>
      </c>
      <c r="E4551" s="4" t="s">
        <v>27</v>
      </c>
      <c r="F4551" s="4" t="s">
        <v>81</v>
      </c>
      <c r="G4551" s="4" t="s">
        <v>82</v>
      </c>
      <c r="H4551" s="6" t="s">
        <v>20</v>
      </c>
      <c r="I4551" s="7">
        <v>50</v>
      </c>
      <c r="J4551" s="8">
        <v>400</v>
      </c>
      <c r="K4551" s="9">
        <v>200000</v>
      </c>
      <c r="L4551" s="9">
        <v>80000</v>
      </c>
      <c r="M4551" s="10">
        <v>0.39999999999999997</v>
      </c>
      <c r="N4551" s="4" t="s">
        <v>18</v>
      </c>
      <c r="O4551" s="4" t="str">
        <f>TEXT(Table1[[#This Row],[Invoice Date]],"yyyy")</f>
        <v>2021</v>
      </c>
      <c r="P4551" s="4" t="str">
        <f>TEXT(Table1[[#This Row],[Invoice Date]],"mmm")</f>
        <v>May</v>
      </c>
      <c r="Q4551" s="27">
        <f>WEEKNUM(Table1[[#This Row],[Invoice Date]]) + IF(YEAR(Table1[[#This Row],[Invoice Date]])=2021, 52, 0)</f>
        <v>73</v>
      </c>
    </row>
    <row r="4552" spans="2:17" ht="14.25" customHeight="1" x14ac:dyDescent="0.3">
      <c r="B4552" s="4" t="s">
        <v>30</v>
      </c>
      <c r="C4552" s="34">
        <v>1128299</v>
      </c>
      <c r="D4552" s="5">
        <v>44334</v>
      </c>
      <c r="E4552" s="4" t="s">
        <v>27</v>
      </c>
      <c r="F4552" s="4" t="s">
        <v>81</v>
      </c>
      <c r="G4552" s="4" t="s">
        <v>82</v>
      </c>
      <c r="H4552" s="6" t="s">
        <v>17</v>
      </c>
      <c r="I4552" s="7">
        <v>45</v>
      </c>
      <c r="J4552" s="8">
        <v>550</v>
      </c>
      <c r="K4552" s="9">
        <v>247500</v>
      </c>
      <c r="L4552" s="9">
        <v>98999.999999999985</v>
      </c>
      <c r="M4552" s="10">
        <v>0.39999999999999997</v>
      </c>
      <c r="N4552" s="4" t="s">
        <v>18</v>
      </c>
      <c r="O4552" s="4" t="str">
        <f>TEXT(Table1[[#This Row],[Invoice Date]],"yyyy")</f>
        <v>2021</v>
      </c>
      <c r="P4552" s="4" t="str">
        <f>TEXT(Table1[[#This Row],[Invoice Date]],"mmm")</f>
        <v>May</v>
      </c>
      <c r="Q4552" s="27">
        <f>WEEKNUM(Table1[[#This Row],[Invoice Date]]) + IF(YEAR(Table1[[#This Row],[Invoice Date]])=2021, 52, 0)</f>
        <v>73</v>
      </c>
    </row>
    <row r="4553" spans="2:17" ht="14.25" customHeight="1" x14ac:dyDescent="0.3">
      <c r="B4553" s="4" t="s">
        <v>25</v>
      </c>
      <c r="C4553" s="33">
        <v>1185733</v>
      </c>
      <c r="D4553" s="5">
        <v>44334</v>
      </c>
      <c r="E4553" s="4" t="s">
        <v>48</v>
      </c>
      <c r="F4553" s="4" t="s">
        <v>49</v>
      </c>
      <c r="G4553" s="4" t="s">
        <v>68</v>
      </c>
      <c r="H4553" s="6" t="s">
        <v>19</v>
      </c>
      <c r="I4553" s="7">
        <v>65</v>
      </c>
      <c r="J4553" s="8">
        <v>425</v>
      </c>
      <c r="K4553" s="9">
        <v>276250</v>
      </c>
      <c r="L4553" s="9">
        <v>69062.5</v>
      </c>
      <c r="M4553" s="10">
        <v>0.25</v>
      </c>
      <c r="N4553" s="4" t="s">
        <v>24</v>
      </c>
      <c r="O4553" s="4" t="str">
        <f>TEXT(Table1[[#This Row],[Invoice Date]],"yyyy")</f>
        <v>2021</v>
      </c>
      <c r="P4553" s="4" t="str">
        <f>TEXT(Table1[[#This Row],[Invoice Date]],"mmm")</f>
        <v>May</v>
      </c>
      <c r="Q4553" s="27">
        <f>WEEKNUM(Table1[[#This Row],[Invoice Date]]) + IF(YEAR(Table1[[#This Row],[Invoice Date]])=2021, 52, 0)</f>
        <v>73</v>
      </c>
    </row>
    <row r="4554" spans="2:17" ht="14.25" customHeight="1" x14ac:dyDescent="0.3">
      <c r="B4554" s="4" t="s">
        <v>25</v>
      </c>
      <c r="C4554" s="33">
        <v>1185733</v>
      </c>
      <c r="D4554" s="5">
        <v>44334</v>
      </c>
      <c r="E4554" s="4" t="s">
        <v>48</v>
      </c>
      <c r="F4554" s="4" t="s">
        <v>49</v>
      </c>
      <c r="G4554" s="4" t="s">
        <v>68</v>
      </c>
      <c r="H4554" s="6" t="s">
        <v>20</v>
      </c>
      <c r="I4554" s="7">
        <v>65</v>
      </c>
      <c r="J4554" s="8">
        <v>425</v>
      </c>
      <c r="K4554" s="9">
        <v>276250</v>
      </c>
      <c r="L4554" s="9">
        <v>82875</v>
      </c>
      <c r="M4554" s="10">
        <v>0.3</v>
      </c>
      <c r="N4554" s="4" t="s">
        <v>24</v>
      </c>
      <c r="O4554" s="4" t="str">
        <f>TEXT(Table1[[#This Row],[Invoice Date]],"yyyy")</f>
        <v>2021</v>
      </c>
      <c r="P4554" s="4" t="str">
        <f>TEXT(Table1[[#This Row],[Invoice Date]],"mmm")</f>
        <v>May</v>
      </c>
      <c r="Q4554" s="27">
        <f>WEEKNUM(Table1[[#This Row],[Invoice Date]]) + IF(YEAR(Table1[[#This Row],[Invoice Date]])=2021, 52, 0)</f>
        <v>73</v>
      </c>
    </row>
    <row r="4555" spans="2:17" ht="14.25" customHeight="1" x14ac:dyDescent="0.3">
      <c r="B4555" s="4" t="s">
        <v>26</v>
      </c>
      <c r="C4555" s="33">
        <v>1197831</v>
      </c>
      <c r="D4555" s="5">
        <v>44334</v>
      </c>
      <c r="E4555" s="4" t="s">
        <v>27</v>
      </c>
      <c r="F4555" s="4" t="s">
        <v>55</v>
      </c>
      <c r="G4555" s="4" t="s">
        <v>56</v>
      </c>
      <c r="H4555" s="6" t="s">
        <v>21</v>
      </c>
      <c r="I4555" s="7">
        <v>60</v>
      </c>
      <c r="J4555" s="8">
        <v>550</v>
      </c>
      <c r="K4555" s="9">
        <v>330000</v>
      </c>
      <c r="L4555" s="9">
        <v>181500.00000000003</v>
      </c>
      <c r="M4555" s="10">
        <v>0.55000000000000004</v>
      </c>
      <c r="N4555" s="4" t="s">
        <v>24</v>
      </c>
      <c r="O4555" s="4" t="str">
        <f>TEXT(Table1[[#This Row],[Invoice Date]],"yyyy")</f>
        <v>2021</v>
      </c>
      <c r="P4555" s="4" t="str">
        <f>TEXT(Table1[[#This Row],[Invoice Date]],"mmm")</f>
        <v>May</v>
      </c>
      <c r="Q4555" s="27">
        <f>WEEKNUM(Table1[[#This Row],[Invoice Date]]) + IF(YEAR(Table1[[#This Row],[Invoice Date]])=2021, 52, 0)</f>
        <v>73</v>
      </c>
    </row>
    <row r="4556" spans="2:17" ht="14.25" customHeight="1" x14ac:dyDescent="0.3">
      <c r="B4556" s="4" t="s">
        <v>25</v>
      </c>
      <c r="C4556" s="33">
        <v>1185733</v>
      </c>
      <c r="D4556" s="5">
        <v>44334</v>
      </c>
      <c r="E4556" s="4" t="s">
        <v>48</v>
      </c>
      <c r="F4556" s="4" t="s">
        <v>49</v>
      </c>
      <c r="G4556" s="4" t="s">
        <v>68</v>
      </c>
      <c r="H4556" s="6" t="s">
        <v>17</v>
      </c>
      <c r="I4556" s="7">
        <v>60</v>
      </c>
      <c r="J4556" s="8">
        <v>575</v>
      </c>
      <c r="K4556" s="9">
        <v>345000</v>
      </c>
      <c r="L4556" s="9">
        <v>103500</v>
      </c>
      <c r="M4556" s="10">
        <v>0.3</v>
      </c>
      <c r="N4556" s="4" t="s">
        <v>24</v>
      </c>
      <c r="O4556" s="4" t="str">
        <f>TEXT(Table1[[#This Row],[Invoice Date]],"yyyy")</f>
        <v>2021</v>
      </c>
      <c r="P4556" s="4" t="str">
        <f>TEXT(Table1[[#This Row],[Invoice Date]],"mmm")</f>
        <v>May</v>
      </c>
      <c r="Q4556" s="27">
        <f>WEEKNUM(Table1[[#This Row],[Invoice Date]]) + IF(YEAR(Table1[[#This Row],[Invoice Date]])=2021, 52, 0)</f>
        <v>73</v>
      </c>
    </row>
    <row r="4557" spans="2:17" ht="14.25" customHeight="1" x14ac:dyDescent="0.3">
      <c r="B4557" s="4" t="s">
        <v>30</v>
      </c>
      <c r="C4557" s="34">
        <v>1128299</v>
      </c>
      <c r="D4557" s="5">
        <v>44334</v>
      </c>
      <c r="E4557" s="4" t="s">
        <v>15</v>
      </c>
      <c r="F4557" s="4" t="s">
        <v>118</v>
      </c>
      <c r="G4557" s="4" t="s">
        <v>93</v>
      </c>
      <c r="H4557" s="6" t="s">
        <v>17</v>
      </c>
      <c r="I4557" s="7">
        <v>60</v>
      </c>
      <c r="J4557" s="8">
        <v>595</v>
      </c>
      <c r="K4557" s="9">
        <v>357000</v>
      </c>
      <c r="L4557" s="9">
        <v>142800</v>
      </c>
      <c r="M4557" s="10">
        <v>0.4</v>
      </c>
      <c r="N4557" s="4" t="s">
        <v>18</v>
      </c>
      <c r="O4557" s="4" t="str">
        <f>TEXT(Table1[[#This Row],[Invoice Date]],"yyyy")</f>
        <v>2021</v>
      </c>
      <c r="P4557" s="4" t="str">
        <f>TEXT(Table1[[#This Row],[Invoice Date]],"mmm")</f>
        <v>May</v>
      </c>
      <c r="Q4557" s="27">
        <f>WEEKNUM(Table1[[#This Row],[Invoice Date]]) + IF(YEAR(Table1[[#This Row],[Invoice Date]])=2021, 52, 0)</f>
        <v>73</v>
      </c>
    </row>
    <row r="4558" spans="2:17" ht="14.25" customHeight="1" x14ac:dyDescent="0.3">
      <c r="B4558" s="4" t="s">
        <v>30</v>
      </c>
      <c r="C4558" s="34">
        <v>1128299</v>
      </c>
      <c r="D4558" s="5">
        <v>44334</v>
      </c>
      <c r="E4558" s="4" t="s">
        <v>27</v>
      </c>
      <c r="F4558" s="4" t="s">
        <v>81</v>
      </c>
      <c r="G4558" s="4" t="s">
        <v>82</v>
      </c>
      <c r="H4558" s="6" t="s">
        <v>23</v>
      </c>
      <c r="I4558" s="7">
        <v>65</v>
      </c>
      <c r="J4558" s="8">
        <v>575</v>
      </c>
      <c r="K4558" s="9">
        <v>373750</v>
      </c>
      <c r="L4558" s="9">
        <v>130812.49999999999</v>
      </c>
      <c r="M4558" s="10">
        <v>0.35</v>
      </c>
      <c r="N4558" s="4" t="s">
        <v>83</v>
      </c>
      <c r="O4558" s="4" t="str">
        <f>TEXT(Table1[[#This Row],[Invoice Date]],"yyyy")</f>
        <v>2021</v>
      </c>
      <c r="P4558" s="4" t="str">
        <f>TEXT(Table1[[#This Row],[Invoice Date]],"mmm")</f>
        <v>May</v>
      </c>
      <c r="Q4558" s="27">
        <f>WEEKNUM(Table1[[#This Row],[Invoice Date]]) + IF(YEAR(Table1[[#This Row],[Invoice Date]])=2021, 52, 0)</f>
        <v>73</v>
      </c>
    </row>
    <row r="4559" spans="2:17" ht="14.25" customHeight="1" x14ac:dyDescent="0.3">
      <c r="B4559" s="4" t="s">
        <v>25</v>
      </c>
      <c r="C4559" s="33">
        <v>1185733</v>
      </c>
      <c r="D4559" s="5">
        <v>44334</v>
      </c>
      <c r="E4559" s="4" t="s">
        <v>48</v>
      </c>
      <c r="F4559" s="4" t="s">
        <v>49</v>
      </c>
      <c r="G4559" s="4" t="s">
        <v>68</v>
      </c>
      <c r="H4559" s="6" t="s">
        <v>23</v>
      </c>
      <c r="I4559" s="7">
        <v>70</v>
      </c>
      <c r="J4559" s="8">
        <v>575</v>
      </c>
      <c r="K4559" s="9">
        <v>402500</v>
      </c>
      <c r="L4559" s="9">
        <v>181125</v>
      </c>
      <c r="M4559" s="10">
        <v>0.45</v>
      </c>
      <c r="N4559" s="4" t="s">
        <v>24</v>
      </c>
      <c r="O4559" s="4" t="str">
        <f>TEXT(Table1[[#This Row],[Invoice Date]],"yyyy")</f>
        <v>2021</v>
      </c>
      <c r="P4559" s="4" t="str">
        <f>TEXT(Table1[[#This Row],[Invoice Date]],"mmm")</f>
        <v>May</v>
      </c>
      <c r="Q4559" s="27">
        <f>WEEKNUM(Table1[[#This Row],[Invoice Date]]) + IF(YEAR(Table1[[#This Row],[Invoice Date]])=2021, 52, 0)</f>
        <v>73</v>
      </c>
    </row>
    <row r="4560" spans="2:17" ht="14.25" customHeight="1" x14ac:dyDescent="0.3">
      <c r="B4560" s="4" t="s">
        <v>34</v>
      </c>
      <c r="C4560" s="33">
        <v>1189833</v>
      </c>
      <c r="D4560" s="5">
        <v>44334</v>
      </c>
      <c r="E4560" s="4" t="s">
        <v>31</v>
      </c>
      <c r="F4560" s="4" t="s">
        <v>32</v>
      </c>
      <c r="G4560" s="4" t="s">
        <v>35</v>
      </c>
      <c r="H4560" s="6" t="s">
        <v>23</v>
      </c>
      <c r="I4560" s="7">
        <v>65</v>
      </c>
      <c r="J4560" s="8">
        <v>650</v>
      </c>
      <c r="K4560" s="9">
        <v>422500</v>
      </c>
      <c r="L4560" s="9">
        <v>84500</v>
      </c>
      <c r="M4560" s="10">
        <v>0.2</v>
      </c>
      <c r="N4560" s="4" t="s">
        <v>24</v>
      </c>
      <c r="O4560" s="4" t="str">
        <f>TEXT(Table1[[#This Row],[Invoice Date]],"yyyy")</f>
        <v>2021</v>
      </c>
      <c r="P4560" s="4" t="str">
        <f>TEXT(Table1[[#This Row],[Invoice Date]],"mmm")</f>
        <v>May</v>
      </c>
      <c r="Q4560" s="27">
        <f>WEEKNUM(Table1[[#This Row],[Invoice Date]]) + IF(YEAR(Table1[[#This Row],[Invoice Date]])=2021, 52, 0)</f>
        <v>73</v>
      </c>
    </row>
    <row r="4561" spans="2:17" ht="14.25" customHeight="1" x14ac:dyDescent="0.3">
      <c r="B4561" s="4" t="s">
        <v>14</v>
      </c>
      <c r="C4561" s="33">
        <v>1185732</v>
      </c>
      <c r="D4561" s="5">
        <v>44335</v>
      </c>
      <c r="E4561" s="4" t="s">
        <v>36</v>
      </c>
      <c r="F4561" s="4" t="s">
        <v>76</v>
      </c>
      <c r="G4561" s="4" t="s">
        <v>77</v>
      </c>
      <c r="H4561" s="6" t="s">
        <v>21</v>
      </c>
      <c r="I4561" s="7">
        <v>29</v>
      </c>
      <c r="J4561" s="8">
        <v>65</v>
      </c>
      <c r="K4561" s="9">
        <v>1885</v>
      </c>
      <c r="L4561" s="9">
        <v>1036.75</v>
      </c>
      <c r="M4561" s="10">
        <v>0.55000000000000004</v>
      </c>
      <c r="N4561" s="4" t="s">
        <v>83</v>
      </c>
      <c r="O4561" s="4" t="str">
        <f>TEXT(Table1[[#This Row],[Invoice Date]],"yyyy")</f>
        <v>2021</v>
      </c>
      <c r="P4561" s="4" t="str">
        <f>TEXT(Table1[[#This Row],[Invoice Date]],"mmm")</f>
        <v>May</v>
      </c>
      <c r="Q4561" s="27">
        <f>WEEKNUM(Table1[[#This Row],[Invoice Date]]) + IF(YEAR(Table1[[#This Row],[Invoice Date]])=2021, 52, 0)</f>
        <v>73</v>
      </c>
    </row>
    <row r="4562" spans="2:17" ht="14.25" customHeight="1" x14ac:dyDescent="0.3">
      <c r="B4562" s="4" t="s">
        <v>30</v>
      </c>
      <c r="C4562" s="34">
        <v>1128299</v>
      </c>
      <c r="D4562" s="5">
        <v>44335</v>
      </c>
      <c r="E4562" s="4" t="s">
        <v>27</v>
      </c>
      <c r="F4562" s="4" t="s">
        <v>104</v>
      </c>
      <c r="G4562" s="4" t="s">
        <v>105</v>
      </c>
      <c r="H4562" s="6" t="s">
        <v>21</v>
      </c>
      <c r="I4562" s="7">
        <v>26</v>
      </c>
      <c r="J4562" s="8">
        <v>74</v>
      </c>
      <c r="K4562" s="9">
        <v>1924</v>
      </c>
      <c r="L4562" s="9">
        <v>808.08</v>
      </c>
      <c r="M4562" s="10">
        <v>0.42000000000000004</v>
      </c>
      <c r="N4562" s="4" t="s">
        <v>24</v>
      </c>
      <c r="O4562" s="4" t="str">
        <f>TEXT(Table1[[#This Row],[Invoice Date]],"yyyy")</f>
        <v>2021</v>
      </c>
      <c r="P4562" s="4" t="str">
        <f>TEXT(Table1[[#This Row],[Invoice Date]],"mmm")</f>
        <v>May</v>
      </c>
      <c r="Q4562" s="27">
        <f>WEEKNUM(Table1[[#This Row],[Invoice Date]]) + IF(YEAR(Table1[[#This Row],[Invoice Date]])=2021, 52, 0)</f>
        <v>73</v>
      </c>
    </row>
    <row r="4563" spans="2:17" ht="14.25" customHeight="1" x14ac:dyDescent="0.3">
      <c r="B4563" s="4" t="s">
        <v>30</v>
      </c>
      <c r="C4563" s="34">
        <v>1128299</v>
      </c>
      <c r="D4563" s="5">
        <v>44335</v>
      </c>
      <c r="E4563" s="4" t="s">
        <v>27</v>
      </c>
      <c r="F4563" s="4" t="s">
        <v>104</v>
      </c>
      <c r="G4563" s="4" t="s">
        <v>105</v>
      </c>
      <c r="H4563" s="6" t="s">
        <v>21</v>
      </c>
      <c r="I4563" s="7">
        <v>34</v>
      </c>
      <c r="J4563" s="8">
        <v>59</v>
      </c>
      <c r="K4563" s="9">
        <v>2006</v>
      </c>
      <c r="L4563" s="9">
        <v>1103.3000000000002</v>
      </c>
      <c r="M4563" s="10">
        <v>0.55000000000000004</v>
      </c>
      <c r="N4563" s="4" t="s">
        <v>83</v>
      </c>
      <c r="O4563" s="4" t="str">
        <f>TEXT(Table1[[#This Row],[Invoice Date]],"yyyy")</f>
        <v>2021</v>
      </c>
      <c r="P4563" s="4" t="str">
        <f>TEXT(Table1[[#This Row],[Invoice Date]],"mmm")</f>
        <v>May</v>
      </c>
      <c r="Q4563" s="27">
        <f>WEEKNUM(Table1[[#This Row],[Invoice Date]]) + IF(YEAR(Table1[[#This Row],[Invoice Date]])=2021, 52, 0)</f>
        <v>73</v>
      </c>
    </row>
    <row r="4564" spans="2:17" ht="14.25" customHeight="1" x14ac:dyDescent="0.3">
      <c r="B4564" s="4" t="s">
        <v>25</v>
      </c>
      <c r="C4564" s="33">
        <v>1185733</v>
      </c>
      <c r="D4564" s="5">
        <v>44335</v>
      </c>
      <c r="E4564" s="4" t="s">
        <v>27</v>
      </c>
      <c r="F4564" s="4" t="s">
        <v>102</v>
      </c>
      <c r="G4564" s="4" t="s">
        <v>103</v>
      </c>
      <c r="H4564" s="6" t="s">
        <v>21</v>
      </c>
      <c r="I4564" s="7">
        <v>24</v>
      </c>
      <c r="J4564" s="8">
        <v>90</v>
      </c>
      <c r="K4564" s="9">
        <v>2160</v>
      </c>
      <c r="L4564" s="9">
        <v>1015.2</v>
      </c>
      <c r="M4564" s="10">
        <v>0.47000000000000003</v>
      </c>
      <c r="N4564" s="4" t="s">
        <v>24</v>
      </c>
      <c r="O4564" s="4" t="str">
        <f>TEXT(Table1[[#This Row],[Invoice Date]],"yyyy")</f>
        <v>2021</v>
      </c>
      <c r="P4564" s="4" t="str">
        <f>TEXT(Table1[[#This Row],[Invoice Date]],"mmm")</f>
        <v>May</v>
      </c>
      <c r="Q4564" s="27">
        <f>WEEKNUM(Table1[[#This Row],[Invoice Date]]) + IF(YEAR(Table1[[#This Row],[Invoice Date]])=2021, 52, 0)</f>
        <v>73</v>
      </c>
    </row>
    <row r="4565" spans="2:17" ht="14.25" customHeight="1" x14ac:dyDescent="0.3">
      <c r="B4565" s="4" t="s">
        <v>30</v>
      </c>
      <c r="C4565" s="34">
        <v>1128299</v>
      </c>
      <c r="D4565" s="5">
        <v>44335</v>
      </c>
      <c r="E4565" s="4" t="s">
        <v>27</v>
      </c>
      <c r="F4565" s="4" t="s">
        <v>104</v>
      </c>
      <c r="G4565" s="4" t="s">
        <v>105</v>
      </c>
      <c r="H4565" s="6" t="s">
        <v>20</v>
      </c>
      <c r="I4565" s="7">
        <v>27</v>
      </c>
      <c r="J4565" s="8">
        <v>88</v>
      </c>
      <c r="K4565" s="9">
        <v>2376</v>
      </c>
      <c r="L4565" s="9">
        <v>997.92000000000007</v>
      </c>
      <c r="M4565" s="10">
        <v>0.42000000000000004</v>
      </c>
      <c r="N4565" s="4" t="s">
        <v>24</v>
      </c>
      <c r="O4565" s="4" t="str">
        <f>TEXT(Table1[[#This Row],[Invoice Date]],"yyyy")</f>
        <v>2021</v>
      </c>
      <c r="P4565" s="4" t="str">
        <f>TEXT(Table1[[#This Row],[Invoice Date]],"mmm")</f>
        <v>May</v>
      </c>
      <c r="Q4565" s="27">
        <f>WEEKNUM(Table1[[#This Row],[Invoice Date]]) + IF(YEAR(Table1[[#This Row],[Invoice Date]])=2021, 52, 0)</f>
        <v>73</v>
      </c>
    </row>
    <row r="4566" spans="2:17" ht="14.25" customHeight="1" x14ac:dyDescent="0.3">
      <c r="B4566" s="4" t="s">
        <v>30</v>
      </c>
      <c r="C4566" s="34">
        <v>1128299</v>
      </c>
      <c r="D4566" s="5">
        <v>44335</v>
      </c>
      <c r="E4566" s="4" t="s">
        <v>27</v>
      </c>
      <c r="F4566" s="4" t="s">
        <v>104</v>
      </c>
      <c r="G4566" s="4" t="s">
        <v>105</v>
      </c>
      <c r="H4566" s="6" t="s">
        <v>20</v>
      </c>
      <c r="I4566" s="7">
        <v>34</v>
      </c>
      <c r="J4566" s="8">
        <v>72</v>
      </c>
      <c r="K4566" s="9">
        <v>2448</v>
      </c>
      <c r="L4566" s="9">
        <v>1272.96</v>
      </c>
      <c r="M4566" s="10">
        <v>0.52</v>
      </c>
      <c r="N4566" s="4" t="s">
        <v>83</v>
      </c>
      <c r="O4566" s="4" t="str">
        <f>TEXT(Table1[[#This Row],[Invoice Date]],"yyyy")</f>
        <v>2021</v>
      </c>
      <c r="P4566" s="4" t="str">
        <f>TEXT(Table1[[#This Row],[Invoice Date]],"mmm")</f>
        <v>May</v>
      </c>
      <c r="Q4566" s="27">
        <f>WEEKNUM(Table1[[#This Row],[Invoice Date]]) + IF(YEAR(Table1[[#This Row],[Invoice Date]])=2021, 52, 0)</f>
        <v>73</v>
      </c>
    </row>
    <row r="4567" spans="2:17" ht="14.25" customHeight="1" x14ac:dyDescent="0.3">
      <c r="B4567" s="4" t="s">
        <v>14</v>
      </c>
      <c r="C4567" s="33">
        <v>1185732</v>
      </c>
      <c r="D4567" s="5">
        <v>44335</v>
      </c>
      <c r="E4567" s="4" t="s">
        <v>36</v>
      </c>
      <c r="F4567" s="4" t="s">
        <v>76</v>
      </c>
      <c r="G4567" s="4" t="s">
        <v>77</v>
      </c>
      <c r="H4567" s="6" t="s">
        <v>20</v>
      </c>
      <c r="I4567" s="7">
        <v>29</v>
      </c>
      <c r="J4567" s="8">
        <v>87</v>
      </c>
      <c r="K4567" s="9">
        <v>2523</v>
      </c>
      <c r="L4567" s="9">
        <v>1160.58</v>
      </c>
      <c r="M4567" s="10">
        <v>0.45999999999999996</v>
      </c>
      <c r="N4567" s="4" t="s">
        <v>83</v>
      </c>
      <c r="O4567" s="4" t="str">
        <f>TEXT(Table1[[#This Row],[Invoice Date]],"yyyy")</f>
        <v>2021</v>
      </c>
      <c r="P4567" s="4" t="str">
        <f>TEXT(Table1[[#This Row],[Invoice Date]],"mmm")</f>
        <v>May</v>
      </c>
      <c r="Q4567" s="27">
        <f>WEEKNUM(Table1[[#This Row],[Invoice Date]]) + IF(YEAR(Table1[[#This Row],[Invoice Date]])=2021, 52, 0)</f>
        <v>73</v>
      </c>
    </row>
    <row r="4568" spans="2:17" ht="14.25" customHeight="1" x14ac:dyDescent="0.3">
      <c r="B4568" s="4" t="s">
        <v>30</v>
      </c>
      <c r="C4568" s="34">
        <v>1128299</v>
      </c>
      <c r="D4568" s="5">
        <v>44335</v>
      </c>
      <c r="E4568" s="4" t="s">
        <v>27</v>
      </c>
      <c r="F4568" s="4" t="s">
        <v>104</v>
      </c>
      <c r="G4568" s="4" t="s">
        <v>105</v>
      </c>
      <c r="H4568" s="6" t="s">
        <v>22</v>
      </c>
      <c r="I4568" s="7">
        <v>33</v>
      </c>
      <c r="J4568" s="8">
        <v>80</v>
      </c>
      <c r="K4568" s="9">
        <v>2640</v>
      </c>
      <c r="L4568" s="9">
        <v>1082.3999999999999</v>
      </c>
      <c r="M4568" s="10">
        <v>0.41</v>
      </c>
      <c r="N4568" s="4" t="s">
        <v>24</v>
      </c>
      <c r="O4568" s="4" t="str">
        <f>TEXT(Table1[[#This Row],[Invoice Date]],"yyyy")</f>
        <v>2021</v>
      </c>
      <c r="P4568" s="4" t="str">
        <f>TEXT(Table1[[#This Row],[Invoice Date]],"mmm")</f>
        <v>May</v>
      </c>
      <c r="Q4568" s="27">
        <f>WEEKNUM(Table1[[#This Row],[Invoice Date]]) + IF(YEAR(Table1[[#This Row],[Invoice Date]])=2021, 52, 0)</f>
        <v>73</v>
      </c>
    </row>
    <row r="4569" spans="2:17" ht="14.25" customHeight="1" x14ac:dyDescent="0.3">
      <c r="B4569" s="4" t="s">
        <v>25</v>
      </c>
      <c r="C4569" s="33">
        <v>1185733</v>
      </c>
      <c r="D4569" s="5">
        <v>44335</v>
      </c>
      <c r="E4569" s="4" t="s">
        <v>27</v>
      </c>
      <c r="F4569" s="4" t="s">
        <v>102</v>
      </c>
      <c r="G4569" s="4" t="s">
        <v>103</v>
      </c>
      <c r="H4569" s="6" t="s">
        <v>21</v>
      </c>
      <c r="I4569" s="7">
        <v>34</v>
      </c>
      <c r="J4569" s="8">
        <v>78</v>
      </c>
      <c r="K4569" s="9">
        <v>2652</v>
      </c>
      <c r="L4569" s="9">
        <v>1405.5600000000002</v>
      </c>
      <c r="M4569" s="10">
        <v>0.53</v>
      </c>
      <c r="N4569" s="4" t="s">
        <v>83</v>
      </c>
      <c r="O4569" s="4" t="str">
        <f>TEXT(Table1[[#This Row],[Invoice Date]],"yyyy")</f>
        <v>2021</v>
      </c>
      <c r="P4569" s="4" t="str">
        <f>TEXT(Table1[[#This Row],[Invoice Date]],"mmm")</f>
        <v>May</v>
      </c>
      <c r="Q4569" s="27">
        <f>WEEKNUM(Table1[[#This Row],[Invoice Date]]) + IF(YEAR(Table1[[#This Row],[Invoice Date]])=2021, 52, 0)</f>
        <v>73</v>
      </c>
    </row>
    <row r="4570" spans="2:17" ht="14.25" customHeight="1" x14ac:dyDescent="0.3">
      <c r="B4570" s="4" t="s">
        <v>30</v>
      </c>
      <c r="C4570" s="34">
        <v>1128299</v>
      </c>
      <c r="D4570" s="5">
        <v>44335</v>
      </c>
      <c r="E4570" s="4" t="s">
        <v>27</v>
      </c>
      <c r="F4570" s="4" t="s">
        <v>104</v>
      </c>
      <c r="G4570" s="4" t="s">
        <v>105</v>
      </c>
      <c r="H4570" s="6" t="s">
        <v>19</v>
      </c>
      <c r="I4570" s="7">
        <v>29</v>
      </c>
      <c r="J4570" s="8">
        <v>93</v>
      </c>
      <c r="K4570" s="9">
        <v>2697</v>
      </c>
      <c r="L4570" s="9">
        <v>1024.8599999999999</v>
      </c>
      <c r="M4570" s="10">
        <v>0.38</v>
      </c>
      <c r="N4570" s="4" t="s">
        <v>24</v>
      </c>
      <c r="O4570" s="4" t="str">
        <f>TEXT(Table1[[#This Row],[Invoice Date]],"yyyy")</f>
        <v>2021</v>
      </c>
      <c r="P4570" s="4" t="str">
        <f>TEXT(Table1[[#This Row],[Invoice Date]],"mmm")</f>
        <v>May</v>
      </c>
      <c r="Q4570" s="27">
        <f>WEEKNUM(Table1[[#This Row],[Invoice Date]]) + IF(YEAR(Table1[[#This Row],[Invoice Date]])=2021, 52, 0)</f>
        <v>73</v>
      </c>
    </row>
    <row r="4571" spans="2:17" ht="14.25" customHeight="1" x14ac:dyDescent="0.3">
      <c r="B4571" s="4" t="s">
        <v>14</v>
      </c>
      <c r="C4571" s="33">
        <v>1185732</v>
      </c>
      <c r="D4571" s="5">
        <v>44335</v>
      </c>
      <c r="E4571" s="4" t="s">
        <v>36</v>
      </c>
      <c r="F4571" s="4" t="s">
        <v>76</v>
      </c>
      <c r="G4571" s="4" t="s">
        <v>77</v>
      </c>
      <c r="H4571" s="6" t="s">
        <v>19</v>
      </c>
      <c r="I4571" s="7">
        <v>34</v>
      </c>
      <c r="J4571" s="8">
        <v>88</v>
      </c>
      <c r="K4571" s="9">
        <v>2992</v>
      </c>
      <c r="L4571" s="9">
        <v>1406.24</v>
      </c>
      <c r="M4571" s="10">
        <v>0.47</v>
      </c>
      <c r="N4571" s="4" t="s">
        <v>83</v>
      </c>
      <c r="O4571" s="4" t="str">
        <f>TEXT(Table1[[#This Row],[Invoice Date]],"yyyy")</f>
        <v>2021</v>
      </c>
      <c r="P4571" s="4" t="str">
        <f>TEXT(Table1[[#This Row],[Invoice Date]],"mmm")</f>
        <v>May</v>
      </c>
      <c r="Q4571" s="27">
        <f>WEEKNUM(Table1[[#This Row],[Invoice Date]]) + IF(YEAR(Table1[[#This Row],[Invoice Date]])=2021, 52, 0)</f>
        <v>73</v>
      </c>
    </row>
    <row r="4572" spans="2:17" ht="14.25" customHeight="1" x14ac:dyDescent="0.3">
      <c r="B4572" s="4" t="s">
        <v>14</v>
      </c>
      <c r="C4572" s="33">
        <v>1185732</v>
      </c>
      <c r="D4572" s="5">
        <v>44335</v>
      </c>
      <c r="E4572" s="4" t="s">
        <v>36</v>
      </c>
      <c r="F4572" s="4" t="s">
        <v>76</v>
      </c>
      <c r="G4572" s="4" t="s">
        <v>77</v>
      </c>
      <c r="H4572" s="6" t="s">
        <v>22</v>
      </c>
      <c r="I4572" s="7">
        <v>44</v>
      </c>
      <c r="J4572" s="8">
        <v>70</v>
      </c>
      <c r="K4572" s="9">
        <v>3080</v>
      </c>
      <c r="L4572" s="9">
        <v>1478.3999999999999</v>
      </c>
      <c r="M4572" s="10">
        <v>0.48</v>
      </c>
      <c r="N4572" s="4" t="s">
        <v>83</v>
      </c>
      <c r="O4572" s="4" t="str">
        <f>TEXT(Table1[[#This Row],[Invoice Date]],"yyyy")</f>
        <v>2021</v>
      </c>
      <c r="P4572" s="4" t="str">
        <f>TEXT(Table1[[#This Row],[Invoice Date]],"mmm")</f>
        <v>May</v>
      </c>
      <c r="Q4572" s="27">
        <f>WEEKNUM(Table1[[#This Row],[Invoice Date]]) + IF(YEAR(Table1[[#This Row],[Invoice Date]])=2021, 52, 0)</f>
        <v>73</v>
      </c>
    </row>
    <row r="4573" spans="2:17" ht="14.25" customHeight="1" x14ac:dyDescent="0.3">
      <c r="B4573" s="4" t="s">
        <v>25</v>
      </c>
      <c r="C4573" s="33">
        <v>1185733</v>
      </c>
      <c r="D4573" s="5">
        <v>44335</v>
      </c>
      <c r="E4573" s="4" t="s">
        <v>27</v>
      </c>
      <c r="F4573" s="4" t="s">
        <v>102</v>
      </c>
      <c r="G4573" s="4" t="s">
        <v>103</v>
      </c>
      <c r="H4573" s="6" t="s">
        <v>20</v>
      </c>
      <c r="I4573" s="7">
        <v>34</v>
      </c>
      <c r="J4573" s="8">
        <v>91</v>
      </c>
      <c r="K4573" s="9">
        <v>3094</v>
      </c>
      <c r="L4573" s="9">
        <v>1701.7</v>
      </c>
      <c r="M4573" s="10">
        <v>0.55000000000000004</v>
      </c>
      <c r="N4573" s="4" t="s">
        <v>83</v>
      </c>
      <c r="O4573" s="4" t="str">
        <f>TEXT(Table1[[#This Row],[Invoice Date]],"yyyy")</f>
        <v>2021</v>
      </c>
      <c r="P4573" s="4" t="str">
        <f>TEXT(Table1[[#This Row],[Invoice Date]],"mmm")</f>
        <v>May</v>
      </c>
      <c r="Q4573" s="27">
        <f>WEEKNUM(Table1[[#This Row],[Invoice Date]]) + IF(YEAR(Table1[[#This Row],[Invoice Date]])=2021, 52, 0)</f>
        <v>73</v>
      </c>
    </row>
    <row r="4574" spans="2:17" ht="14.25" customHeight="1" x14ac:dyDescent="0.3">
      <c r="B4574" s="4" t="s">
        <v>25</v>
      </c>
      <c r="C4574" s="33">
        <v>1185733</v>
      </c>
      <c r="D4574" s="5">
        <v>44335</v>
      </c>
      <c r="E4574" s="4" t="s">
        <v>27</v>
      </c>
      <c r="F4574" s="4" t="s">
        <v>102</v>
      </c>
      <c r="G4574" s="4" t="s">
        <v>103</v>
      </c>
      <c r="H4574" s="6" t="s">
        <v>20</v>
      </c>
      <c r="I4574" s="7">
        <v>27</v>
      </c>
      <c r="J4574" s="8">
        <v>119</v>
      </c>
      <c r="K4574" s="9">
        <v>3213</v>
      </c>
      <c r="L4574" s="9">
        <v>1413.72</v>
      </c>
      <c r="M4574" s="10">
        <v>0.44</v>
      </c>
      <c r="N4574" s="4" t="s">
        <v>24</v>
      </c>
      <c r="O4574" s="4" t="str">
        <f>TEXT(Table1[[#This Row],[Invoice Date]],"yyyy")</f>
        <v>2021</v>
      </c>
      <c r="P4574" s="4" t="str">
        <f>TEXT(Table1[[#This Row],[Invoice Date]],"mmm")</f>
        <v>May</v>
      </c>
      <c r="Q4574" s="27">
        <f>WEEKNUM(Table1[[#This Row],[Invoice Date]]) + IF(YEAR(Table1[[#This Row],[Invoice Date]])=2021, 52, 0)</f>
        <v>73</v>
      </c>
    </row>
    <row r="4575" spans="2:17" ht="14.25" customHeight="1" x14ac:dyDescent="0.3">
      <c r="B4575" s="4" t="s">
        <v>30</v>
      </c>
      <c r="C4575" s="34">
        <v>1128299</v>
      </c>
      <c r="D4575" s="5">
        <v>44335</v>
      </c>
      <c r="E4575" s="4" t="s">
        <v>27</v>
      </c>
      <c r="F4575" s="4" t="s">
        <v>104</v>
      </c>
      <c r="G4575" s="4" t="s">
        <v>105</v>
      </c>
      <c r="H4575" s="6" t="s">
        <v>22</v>
      </c>
      <c r="I4575" s="7">
        <v>43</v>
      </c>
      <c r="J4575" s="8">
        <v>75</v>
      </c>
      <c r="K4575" s="9">
        <v>3225</v>
      </c>
      <c r="L4575" s="9">
        <v>1451.2499999999998</v>
      </c>
      <c r="M4575" s="10">
        <v>0.44999999999999996</v>
      </c>
      <c r="N4575" s="4" t="s">
        <v>83</v>
      </c>
      <c r="O4575" s="4" t="str">
        <f>TEXT(Table1[[#This Row],[Invoice Date]],"yyyy")</f>
        <v>2021</v>
      </c>
      <c r="P4575" s="4" t="str">
        <f>TEXT(Table1[[#This Row],[Invoice Date]],"mmm")</f>
        <v>May</v>
      </c>
      <c r="Q4575" s="27">
        <f>WEEKNUM(Table1[[#This Row],[Invoice Date]]) + IF(YEAR(Table1[[#This Row],[Invoice Date]])=2021, 52, 0)</f>
        <v>73</v>
      </c>
    </row>
    <row r="4576" spans="2:17" ht="14.25" customHeight="1" x14ac:dyDescent="0.3">
      <c r="B4576" s="4" t="s">
        <v>25</v>
      </c>
      <c r="C4576" s="33">
        <v>1185733</v>
      </c>
      <c r="D4576" s="5">
        <v>44335</v>
      </c>
      <c r="E4576" s="4" t="s">
        <v>27</v>
      </c>
      <c r="F4576" s="4" t="s">
        <v>102</v>
      </c>
      <c r="G4576" s="4" t="s">
        <v>103</v>
      </c>
      <c r="H4576" s="6" t="s">
        <v>19</v>
      </c>
      <c r="I4576" s="7">
        <v>28</v>
      </c>
      <c r="J4576" s="8">
        <v>116</v>
      </c>
      <c r="K4576" s="9">
        <v>3248</v>
      </c>
      <c r="L4576" s="9">
        <v>1364.1599999999999</v>
      </c>
      <c r="M4576" s="10">
        <v>0.42</v>
      </c>
      <c r="N4576" s="4" t="s">
        <v>24</v>
      </c>
      <c r="O4576" s="4" t="str">
        <f>TEXT(Table1[[#This Row],[Invoice Date]],"yyyy")</f>
        <v>2021</v>
      </c>
      <c r="P4576" s="4" t="str">
        <f>TEXT(Table1[[#This Row],[Invoice Date]],"mmm")</f>
        <v>May</v>
      </c>
      <c r="Q4576" s="27">
        <f>WEEKNUM(Table1[[#This Row],[Invoice Date]]) + IF(YEAR(Table1[[#This Row],[Invoice Date]])=2021, 52, 0)</f>
        <v>73</v>
      </c>
    </row>
    <row r="4577" spans="2:17" ht="14.25" customHeight="1" x14ac:dyDescent="0.3">
      <c r="B4577" s="4" t="s">
        <v>30</v>
      </c>
      <c r="C4577" s="34">
        <v>1128299</v>
      </c>
      <c r="D4577" s="5">
        <v>44335</v>
      </c>
      <c r="E4577" s="4" t="s">
        <v>27</v>
      </c>
      <c r="F4577" s="4" t="s">
        <v>104</v>
      </c>
      <c r="G4577" s="4" t="s">
        <v>105</v>
      </c>
      <c r="H4577" s="6" t="s">
        <v>19</v>
      </c>
      <c r="I4577" s="7">
        <v>39</v>
      </c>
      <c r="J4577" s="8">
        <v>87</v>
      </c>
      <c r="K4577" s="9">
        <v>3393</v>
      </c>
      <c r="L4577" s="9">
        <v>1526.85</v>
      </c>
      <c r="M4577" s="10">
        <v>0.44999999999999996</v>
      </c>
      <c r="N4577" s="4" t="s">
        <v>83</v>
      </c>
      <c r="O4577" s="4" t="str">
        <f>TEXT(Table1[[#This Row],[Invoice Date]],"yyyy")</f>
        <v>2021</v>
      </c>
      <c r="P4577" s="4" t="str">
        <f>TEXT(Table1[[#This Row],[Invoice Date]],"mmm")</f>
        <v>May</v>
      </c>
      <c r="Q4577" s="27">
        <f>WEEKNUM(Table1[[#This Row],[Invoice Date]]) + IF(YEAR(Table1[[#This Row],[Invoice Date]])=2021, 52, 0)</f>
        <v>73</v>
      </c>
    </row>
    <row r="4578" spans="2:17" ht="14.25" customHeight="1" x14ac:dyDescent="0.3">
      <c r="B4578" s="4" t="s">
        <v>25</v>
      </c>
      <c r="C4578" s="33">
        <v>1185733</v>
      </c>
      <c r="D4578" s="5">
        <v>44335</v>
      </c>
      <c r="E4578" s="4" t="s">
        <v>27</v>
      </c>
      <c r="F4578" s="4" t="s">
        <v>102</v>
      </c>
      <c r="G4578" s="4" t="s">
        <v>103</v>
      </c>
      <c r="H4578" s="6" t="s">
        <v>22</v>
      </c>
      <c r="I4578" s="7">
        <v>32</v>
      </c>
      <c r="J4578" s="8">
        <v>111</v>
      </c>
      <c r="K4578" s="9">
        <v>3552</v>
      </c>
      <c r="L4578" s="9">
        <v>1385.2799999999997</v>
      </c>
      <c r="M4578" s="10">
        <v>0.38999999999999996</v>
      </c>
      <c r="N4578" s="4" t="s">
        <v>24</v>
      </c>
      <c r="O4578" s="4" t="str">
        <f>TEXT(Table1[[#This Row],[Invoice Date]],"yyyy")</f>
        <v>2021</v>
      </c>
      <c r="P4578" s="4" t="str">
        <f>TEXT(Table1[[#This Row],[Invoice Date]],"mmm")</f>
        <v>May</v>
      </c>
      <c r="Q4578" s="27">
        <f>WEEKNUM(Table1[[#This Row],[Invoice Date]]) + IF(YEAR(Table1[[#This Row],[Invoice Date]])=2021, 52, 0)</f>
        <v>73</v>
      </c>
    </row>
    <row r="4579" spans="2:17" ht="14.25" customHeight="1" x14ac:dyDescent="0.3">
      <c r="B4579" s="4" t="s">
        <v>25</v>
      </c>
      <c r="C4579" s="33">
        <v>1185733</v>
      </c>
      <c r="D4579" s="5">
        <v>44335</v>
      </c>
      <c r="E4579" s="4" t="s">
        <v>27</v>
      </c>
      <c r="F4579" s="4" t="s">
        <v>102</v>
      </c>
      <c r="G4579" s="4" t="s">
        <v>103</v>
      </c>
      <c r="H4579" s="6" t="s">
        <v>22</v>
      </c>
      <c r="I4579" s="7">
        <v>42</v>
      </c>
      <c r="J4579" s="8">
        <v>85</v>
      </c>
      <c r="K4579" s="9">
        <v>3570</v>
      </c>
      <c r="L4579" s="9">
        <v>1677.8999999999999</v>
      </c>
      <c r="M4579" s="10">
        <v>0.47</v>
      </c>
      <c r="N4579" s="4" t="s">
        <v>83</v>
      </c>
      <c r="O4579" s="4" t="str">
        <f>TEXT(Table1[[#This Row],[Invoice Date]],"yyyy")</f>
        <v>2021</v>
      </c>
      <c r="P4579" s="4" t="str">
        <f>TEXT(Table1[[#This Row],[Invoice Date]],"mmm")</f>
        <v>May</v>
      </c>
      <c r="Q4579" s="27">
        <f>WEEKNUM(Table1[[#This Row],[Invoice Date]]) + IF(YEAR(Table1[[#This Row],[Invoice Date]])=2021, 52, 0)</f>
        <v>73</v>
      </c>
    </row>
    <row r="4580" spans="2:17" ht="14.25" customHeight="1" x14ac:dyDescent="0.3">
      <c r="B4580" s="4" t="s">
        <v>30</v>
      </c>
      <c r="C4580" s="34">
        <v>1128299</v>
      </c>
      <c r="D4580" s="5">
        <v>44335</v>
      </c>
      <c r="E4580" s="4" t="s">
        <v>27</v>
      </c>
      <c r="F4580" s="4" t="s">
        <v>104</v>
      </c>
      <c r="G4580" s="4" t="s">
        <v>105</v>
      </c>
      <c r="H4580" s="6" t="s">
        <v>23</v>
      </c>
      <c r="I4580" s="7">
        <v>33</v>
      </c>
      <c r="J4580" s="8">
        <v>116</v>
      </c>
      <c r="K4580" s="9">
        <v>3828</v>
      </c>
      <c r="L4580" s="9">
        <v>1722.6000000000001</v>
      </c>
      <c r="M4580" s="10">
        <v>0.45</v>
      </c>
      <c r="N4580" s="4" t="s">
        <v>24</v>
      </c>
      <c r="O4580" s="4" t="str">
        <f>TEXT(Table1[[#This Row],[Invoice Date]],"yyyy")</f>
        <v>2021</v>
      </c>
      <c r="P4580" s="4" t="str">
        <f>TEXT(Table1[[#This Row],[Invoice Date]],"mmm")</f>
        <v>May</v>
      </c>
      <c r="Q4580" s="27">
        <f>WEEKNUM(Table1[[#This Row],[Invoice Date]]) + IF(YEAR(Table1[[#This Row],[Invoice Date]])=2021, 52, 0)</f>
        <v>73</v>
      </c>
    </row>
    <row r="4581" spans="2:17" ht="14.25" customHeight="1" x14ac:dyDescent="0.3">
      <c r="B4581" s="4" t="s">
        <v>30</v>
      </c>
      <c r="C4581" s="34">
        <v>1128299</v>
      </c>
      <c r="D4581" s="5">
        <v>44335</v>
      </c>
      <c r="E4581" s="4" t="s">
        <v>27</v>
      </c>
      <c r="F4581" s="4" t="s">
        <v>104</v>
      </c>
      <c r="G4581" s="4" t="s">
        <v>105</v>
      </c>
      <c r="H4581" s="6" t="s">
        <v>23</v>
      </c>
      <c r="I4581" s="7">
        <v>42</v>
      </c>
      <c r="J4581" s="8">
        <v>98</v>
      </c>
      <c r="K4581" s="9">
        <v>4116</v>
      </c>
      <c r="L4581" s="9">
        <v>2140.3200000000002</v>
      </c>
      <c r="M4581" s="10">
        <v>0.52</v>
      </c>
      <c r="N4581" s="4" t="s">
        <v>83</v>
      </c>
      <c r="O4581" s="4" t="str">
        <f>TEXT(Table1[[#This Row],[Invoice Date]],"yyyy")</f>
        <v>2021</v>
      </c>
      <c r="P4581" s="4" t="str">
        <f>TEXT(Table1[[#This Row],[Invoice Date]],"mmm")</f>
        <v>May</v>
      </c>
      <c r="Q4581" s="27">
        <f>WEEKNUM(Table1[[#This Row],[Invoice Date]]) + IF(YEAR(Table1[[#This Row],[Invoice Date]])=2021, 52, 0)</f>
        <v>73</v>
      </c>
    </row>
    <row r="4582" spans="2:17" ht="14.25" customHeight="1" x14ac:dyDescent="0.3">
      <c r="B4582" s="4" t="s">
        <v>25</v>
      </c>
      <c r="C4582" s="33">
        <v>1185733</v>
      </c>
      <c r="D4582" s="5">
        <v>44335</v>
      </c>
      <c r="E4582" s="4" t="s">
        <v>27</v>
      </c>
      <c r="F4582" s="4" t="s">
        <v>102</v>
      </c>
      <c r="G4582" s="4" t="s">
        <v>103</v>
      </c>
      <c r="H4582" s="6" t="s">
        <v>19</v>
      </c>
      <c r="I4582" s="7">
        <v>38</v>
      </c>
      <c r="J4582" s="8">
        <v>113</v>
      </c>
      <c r="K4582" s="9">
        <v>4294</v>
      </c>
      <c r="L4582" s="9">
        <v>2147</v>
      </c>
      <c r="M4582" s="10">
        <v>0.5</v>
      </c>
      <c r="N4582" s="4" t="s">
        <v>83</v>
      </c>
      <c r="O4582" s="4" t="str">
        <f>TEXT(Table1[[#This Row],[Invoice Date]],"yyyy")</f>
        <v>2021</v>
      </c>
      <c r="P4582" s="4" t="str">
        <f>TEXT(Table1[[#This Row],[Invoice Date]],"mmm")</f>
        <v>May</v>
      </c>
      <c r="Q4582" s="27">
        <f>WEEKNUM(Table1[[#This Row],[Invoice Date]]) + IF(YEAR(Table1[[#This Row],[Invoice Date]])=2021, 52, 0)</f>
        <v>73</v>
      </c>
    </row>
    <row r="4583" spans="2:17" ht="14.25" customHeight="1" x14ac:dyDescent="0.3">
      <c r="B4583" s="4" t="s">
        <v>14</v>
      </c>
      <c r="C4583" s="33">
        <v>1185732</v>
      </c>
      <c r="D4583" s="5">
        <v>44335</v>
      </c>
      <c r="E4583" s="4" t="s">
        <v>36</v>
      </c>
      <c r="F4583" s="4" t="s">
        <v>76</v>
      </c>
      <c r="G4583" s="4" t="s">
        <v>77</v>
      </c>
      <c r="H4583" s="6" t="s">
        <v>23</v>
      </c>
      <c r="I4583" s="7">
        <v>45</v>
      </c>
      <c r="J4583" s="8">
        <v>105</v>
      </c>
      <c r="K4583" s="9">
        <v>4725</v>
      </c>
      <c r="L4583" s="9">
        <v>2835</v>
      </c>
      <c r="M4583" s="10">
        <v>0.6</v>
      </c>
      <c r="N4583" s="4" t="s">
        <v>83</v>
      </c>
      <c r="O4583" s="4" t="str">
        <f>TEXT(Table1[[#This Row],[Invoice Date]],"yyyy")</f>
        <v>2021</v>
      </c>
      <c r="P4583" s="4" t="str">
        <f>TEXT(Table1[[#This Row],[Invoice Date]],"mmm")</f>
        <v>May</v>
      </c>
      <c r="Q4583" s="27">
        <f>WEEKNUM(Table1[[#This Row],[Invoice Date]]) + IF(YEAR(Table1[[#This Row],[Invoice Date]])=2021, 52, 0)</f>
        <v>73</v>
      </c>
    </row>
    <row r="4584" spans="2:17" ht="14.25" customHeight="1" x14ac:dyDescent="0.3">
      <c r="B4584" s="4" t="s">
        <v>25</v>
      </c>
      <c r="C4584" s="33">
        <v>1185733</v>
      </c>
      <c r="D4584" s="5">
        <v>44335</v>
      </c>
      <c r="E4584" s="4" t="s">
        <v>27</v>
      </c>
      <c r="F4584" s="4" t="s">
        <v>102</v>
      </c>
      <c r="G4584" s="4" t="s">
        <v>103</v>
      </c>
      <c r="H4584" s="6" t="s">
        <v>23</v>
      </c>
      <c r="I4584" s="7">
        <v>33</v>
      </c>
      <c r="J4584" s="8">
        <v>145</v>
      </c>
      <c r="K4584" s="9">
        <v>4785</v>
      </c>
      <c r="L4584" s="9">
        <v>2248.9500000000003</v>
      </c>
      <c r="M4584" s="10">
        <v>0.47000000000000003</v>
      </c>
      <c r="N4584" s="4" t="s">
        <v>24</v>
      </c>
      <c r="O4584" s="4" t="str">
        <f>TEXT(Table1[[#This Row],[Invoice Date]],"yyyy")</f>
        <v>2021</v>
      </c>
      <c r="P4584" s="4" t="str">
        <f>TEXT(Table1[[#This Row],[Invoice Date]],"mmm")</f>
        <v>May</v>
      </c>
      <c r="Q4584" s="27">
        <f>WEEKNUM(Table1[[#This Row],[Invoice Date]]) + IF(YEAR(Table1[[#This Row],[Invoice Date]])=2021, 52, 0)</f>
        <v>73</v>
      </c>
    </row>
    <row r="4585" spans="2:17" ht="14.25" customHeight="1" x14ac:dyDescent="0.3">
      <c r="B4585" s="4" t="s">
        <v>25</v>
      </c>
      <c r="C4585" s="33">
        <v>1185733</v>
      </c>
      <c r="D4585" s="5">
        <v>44335</v>
      </c>
      <c r="E4585" s="4" t="s">
        <v>27</v>
      </c>
      <c r="F4585" s="4" t="s">
        <v>102</v>
      </c>
      <c r="G4585" s="4" t="s">
        <v>103</v>
      </c>
      <c r="H4585" s="6" t="s">
        <v>23</v>
      </c>
      <c r="I4585" s="7">
        <v>44</v>
      </c>
      <c r="J4585" s="8">
        <v>111</v>
      </c>
      <c r="K4585" s="9">
        <v>4884</v>
      </c>
      <c r="L4585" s="9">
        <v>2686.2000000000003</v>
      </c>
      <c r="M4585" s="10">
        <v>0.55000000000000004</v>
      </c>
      <c r="N4585" s="4" t="s">
        <v>83</v>
      </c>
      <c r="O4585" s="4" t="str">
        <f>TEXT(Table1[[#This Row],[Invoice Date]],"yyyy")</f>
        <v>2021</v>
      </c>
      <c r="P4585" s="4" t="str">
        <f>TEXT(Table1[[#This Row],[Invoice Date]],"mmm")</f>
        <v>May</v>
      </c>
      <c r="Q4585" s="27">
        <f>WEEKNUM(Table1[[#This Row],[Invoice Date]]) + IF(YEAR(Table1[[#This Row],[Invoice Date]])=2021, 52, 0)</f>
        <v>73</v>
      </c>
    </row>
    <row r="4586" spans="2:17" ht="14.25" customHeight="1" x14ac:dyDescent="0.3">
      <c r="B4586" s="4" t="s">
        <v>30</v>
      </c>
      <c r="C4586" s="34">
        <v>1128299</v>
      </c>
      <c r="D4586" s="5">
        <v>44335</v>
      </c>
      <c r="E4586" s="4" t="s">
        <v>27</v>
      </c>
      <c r="F4586" s="4" t="s">
        <v>104</v>
      </c>
      <c r="G4586" s="4" t="s">
        <v>105</v>
      </c>
      <c r="H4586" s="6" t="s">
        <v>17</v>
      </c>
      <c r="I4586" s="7">
        <v>28</v>
      </c>
      <c r="J4586" s="8">
        <v>179</v>
      </c>
      <c r="K4586" s="9">
        <v>5012</v>
      </c>
      <c r="L4586" s="9">
        <v>2155.1600000000003</v>
      </c>
      <c r="M4586" s="10">
        <v>0.43000000000000005</v>
      </c>
      <c r="N4586" s="4" t="s">
        <v>24</v>
      </c>
      <c r="O4586" s="4" t="str">
        <f>TEXT(Table1[[#This Row],[Invoice Date]],"yyyy")</f>
        <v>2021</v>
      </c>
      <c r="P4586" s="4" t="str">
        <f>TEXT(Table1[[#This Row],[Invoice Date]],"mmm")</f>
        <v>May</v>
      </c>
      <c r="Q4586" s="27">
        <f>WEEKNUM(Table1[[#This Row],[Invoice Date]]) + IF(YEAR(Table1[[#This Row],[Invoice Date]])=2021, 52, 0)</f>
        <v>73</v>
      </c>
    </row>
    <row r="4587" spans="2:17" ht="14.25" customHeight="1" x14ac:dyDescent="0.3">
      <c r="B4587" s="4" t="s">
        <v>25</v>
      </c>
      <c r="C4587" s="33">
        <v>1185733</v>
      </c>
      <c r="D4587" s="5">
        <v>44335</v>
      </c>
      <c r="E4587" s="4" t="s">
        <v>27</v>
      </c>
      <c r="F4587" s="4" t="s">
        <v>102</v>
      </c>
      <c r="G4587" s="4" t="s">
        <v>103</v>
      </c>
      <c r="H4587" s="6" t="s">
        <v>17</v>
      </c>
      <c r="I4587" s="7">
        <v>26</v>
      </c>
      <c r="J4587" s="8">
        <v>228</v>
      </c>
      <c r="K4587" s="9">
        <v>5928</v>
      </c>
      <c r="L4587" s="9">
        <v>2726.88</v>
      </c>
      <c r="M4587" s="10">
        <v>0.46</v>
      </c>
      <c r="N4587" s="4" t="s">
        <v>24</v>
      </c>
      <c r="O4587" s="4" t="str">
        <f>TEXT(Table1[[#This Row],[Invoice Date]],"yyyy")</f>
        <v>2021</v>
      </c>
      <c r="P4587" s="4" t="str">
        <f>TEXT(Table1[[#This Row],[Invoice Date]],"mmm")</f>
        <v>May</v>
      </c>
      <c r="Q4587" s="27">
        <f>WEEKNUM(Table1[[#This Row],[Invoice Date]]) + IF(YEAR(Table1[[#This Row],[Invoice Date]])=2021, 52, 0)</f>
        <v>73</v>
      </c>
    </row>
    <row r="4588" spans="2:17" ht="14.25" customHeight="1" x14ac:dyDescent="0.3">
      <c r="B4588" s="4" t="s">
        <v>30</v>
      </c>
      <c r="C4588" s="34">
        <v>1128299</v>
      </c>
      <c r="D4588" s="5">
        <v>44335</v>
      </c>
      <c r="E4588" s="4" t="s">
        <v>27</v>
      </c>
      <c r="F4588" s="4" t="s">
        <v>104</v>
      </c>
      <c r="G4588" s="4" t="s">
        <v>105</v>
      </c>
      <c r="H4588" s="6" t="s">
        <v>17</v>
      </c>
      <c r="I4588" s="7">
        <v>36</v>
      </c>
      <c r="J4588" s="8">
        <v>167</v>
      </c>
      <c r="K4588" s="9">
        <v>6012</v>
      </c>
      <c r="L4588" s="9">
        <v>3246.48</v>
      </c>
      <c r="M4588" s="10">
        <v>0.54</v>
      </c>
      <c r="N4588" s="4" t="s">
        <v>83</v>
      </c>
      <c r="O4588" s="4" t="str">
        <f>TEXT(Table1[[#This Row],[Invoice Date]],"yyyy")</f>
        <v>2021</v>
      </c>
      <c r="P4588" s="4" t="str">
        <f>TEXT(Table1[[#This Row],[Invoice Date]],"mmm")</f>
        <v>May</v>
      </c>
      <c r="Q4588" s="27">
        <f>WEEKNUM(Table1[[#This Row],[Invoice Date]]) + IF(YEAR(Table1[[#This Row],[Invoice Date]])=2021, 52, 0)</f>
        <v>73</v>
      </c>
    </row>
    <row r="4589" spans="2:17" ht="14.25" customHeight="1" x14ac:dyDescent="0.3">
      <c r="B4589" s="4" t="s">
        <v>26</v>
      </c>
      <c r="C4589" s="33">
        <v>1197831</v>
      </c>
      <c r="D4589" s="5">
        <v>44335</v>
      </c>
      <c r="E4589" s="4" t="s">
        <v>27</v>
      </c>
      <c r="F4589" s="4" t="s">
        <v>55</v>
      </c>
      <c r="G4589" s="4" t="s">
        <v>56</v>
      </c>
      <c r="H4589" s="6" t="s">
        <v>22</v>
      </c>
      <c r="I4589" s="7">
        <v>38</v>
      </c>
      <c r="J4589" s="8">
        <v>160</v>
      </c>
      <c r="K4589" s="9">
        <v>6080</v>
      </c>
      <c r="L4589" s="9">
        <v>2857.6</v>
      </c>
      <c r="M4589" s="10">
        <v>0.47</v>
      </c>
      <c r="N4589" s="4" t="s">
        <v>24</v>
      </c>
      <c r="O4589" s="4" t="str">
        <f>TEXT(Table1[[#This Row],[Invoice Date]],"yyyy")</f>
        <v>2021</v>
      </c>
      <c r="P4589" s="4" t="str">
        <f>TEXT(Table1[[#This Row],[Invoice Date]],"mmm")</f>
        <v>May</v>
      </c>
      <c r="Q4589" s="27">
        <f>WEEKNUM(Table1[[#This Row],[Invoice Date]]) + IF(YEAR(Table1[[#This Row],[Invoice Date]])=2021, 52, 0)</f>
        <v>73</v>
      </c>
    </row>
    <row r="4590" spans="2:17" ht="14.25" customHeight="1" x14ac:dyDescent="0.3">
      <c r="B4590" s="4" t="s">
        <v>26</v>
      </c>
      <c r="C4590" s="33">
        <v>1197831</v>
      </c>
      <c r="D4590" s="5">
        <v>44335</v>
      </c>
      <c r="E4590" s="4" t="s">
        <v>27</v>
      </c>
      <c r="F4590" s="4" t="s">
        <v>55</v>
      </c>
      <c r="G4590" s="4" t="s">
        <v>56</v>
      </c>
      <c r="H4590" s="6" t="s">
        <v>22</v>
      </c>
      <c r="I4590" s="7">
        <v>50</v>
      </c>
      <c r="J4590" s="8">
        <v>140</v>
      </c>
      <c r="K4590" s="9">
        <v>7000</v>
      </c>
      <c r="L4590" s="9">
        <v>3500</v>
      </c>
      <c r="M4590" s="10">
        <v>0.5</v>
      </c>
      <c r="N4590" s="4" t="s">
        <v>83</v>
      </c>
      <c r="O4590" s="4" t="str">
        <f>TEXT(Table1[[#This Row],[Invoice Date]],"yyyy")</f>
        <v>2021</v>
      </c>
      <c r="P4590" s="4" t="str">
        <f>TEXT(Table1[[#This Row],[Invoice Date]],"mmm")</f>
        <v>May</v>
      </c>
      <c r="Q4590" s="27">
        <f>WEEKNUM(Table1[[#This Row],[Invoice Date]]) + IF(YEAR(Table1[[#This Row],[Invoice Date]])=2021, 52, 0)</f>
        <v>73</v>
      </c>
    </row>
    <row r="4591" spans="2:17" ht="14.25" customHeight="1" x14ac:dyDescent="0.3">
      <c r="B4591" s="4" t="s">
        <v>14</v>
      </c>
      <c r="C4591" s="33">
        <v>1185732</v>
      </c>
      <c r="D4591" s="5">
        <v>44335</v>
      </c>
      <c r="E4591" s="4" t="s">
        <v>36</v>
      </c>
      <c r="F4591" s="4" t="s">
        <v>76</v>
      </c>
      <c r="G4591" s="4" t="s">
        <v>77</v>
      </c>
      <c r="H4591" s="6" t="s">
        <v>17</v>
      </c>
      <c r="I4591" s="7">
        <v>39</v>
      </c>
      <c r="J4591" s="8">
        <v>180</v>
      </c>
      <c r="K4591" s="9">
        <v>7020</v>
      </c>
      <c r="L4591" s="9">
        <v>3580.2000000000003</v>
      </c>
      <c r="M4591" s="10">
        <v>0.51</v>
      </c>
      <c r="N4591" s="4" t="s">
        <v>83</v>
      </c>
      <c r="O4591" s="4" t="str">
        <f>TEXT(Table1[[#This Row],[Invoice Date]],"yyyy")</f>
        <v>2021</v>
      </c>
      <c r="P4591" s="4" t="str">
        <f>TEXT(Table1[[#This Row],[Invoice Date]],"mmm")</f>
        <v>May</v>
      </c>
      <c r="Q4591" s="27">
        <f>WEEKNUM(Table1[[#This Row],[Invoice Date]]) + IF(YEAR(Table1[[#This Row],[Invoice Date]])=2021, 52, 0)</f>
        <v>73</v>
      </c>
    </row>
    <row r="4592" spans="2:17" ht="14.25" customHeight="1" x14ac:dyDescent="0.3">
      <c r="B4592" s="4" t="s">
        <v>25</v>
      </c>
      <c r="C4592" s="33">
        <v>1185733</v>
      </c>
      <c r="D4592" s="5">
        <v>44335</v>
      </c>
      <c r="E4592" s="4" t="s">
        <v>27</v>
      </c>
      <c r="F4592" s="4" t="s">
        <v>102</v>
      </c>
      <c r="G4592" s="4" t="s">
        <v>103</v>
      </c>
      <c r="H4592" s="6" t="s">
        <v>17</v>
      </c>
      <c r="I4592" s="7">
        <v>39</v>
      </c>
      <c r="J4592" s="8">
        <v>181</v>
      </c>
      <c r="K4592" s="9">
        <v>7059</v>
      </c>
      <c r="L4592" s="9">
        <v>3811.86</v>
      </c>
      <c r="M4592" s="10">
        <v>0.54</v>
      </c>
      <c r="N4592" s="4" t="s">
        <v>83</v>
      </c>
      <c r="O4592" s="4" t="str">
        <f>TEXT(Table1[[#This Row],[Invoice Date]],"yyyy")</f>
        <v>2021</v>
      </c>
      <c r="P4592" s="4" t="str">
        <f>TEXT(Table1[[#This Row],[Invoice Date]],"mmm")</f>
        <v>May</v>
      </c>
      <c r="Q4592" s="27">
        <f>WEEKNUM(Table1[[#This Row],[Invoice Date]]) + IF(YEAR(Table1[[#This Row],[Invoice Date]])=2021, 52, 0)</f>
        <v>73</v>
      </c>
    </row>
    <row r="4593" spans="2:17" ht="14.25" customHeight="1" x14ac:dyDescent="0.3">
      <c r="B4593" s="4" t="s">
        <v>34</v>
      </c>
      <c r="C4593" s="33">
        <v>1189833</v>
      </c>
      <c r="D4593" s="5">
        <v>44335</v>
      </c>
      <c r="E4593" s="4" t="s">
        <v>31</v>
      </c>
      <c r="F4593" s="4" t="s">
        <v>32</v>
      </c>
      <c r="G4593" s="4" t="s">
        <v>35</v>
      </c>
      <c r="H4593" s="6" t="s">
        <v>17</v>
      </c>
      <c r="I4593" s="7">
        <v>40</v>
      </c>
      <c r="J4593" s="8">
        <v>272</v>
      </c>
      <c r="K4593" s="9">
        <v>10880</v>
      </c>
      <c r="L4593" s="9">
        <v>5004.8</v>
      </c>
      <c r="M4593" s="10">
        <v>0.46</v>
      </c>
      <c r="N4593" s="4" t="s">
        <v>24</v>
      </c>
      <c r="O4593" s="4" t="str">
        <f>TEXT(Table1[[#This Row],[Invoice Date]],"yyyy")</f>
        <v>2021</v>
      </c>
      <c r="P4593" s="4" t="str">
        <f>TEXT(Table1[[#This Row],[Invoice Date]],"mmm")</f>
        <v>May</v>
      </c>
      <c r="Q4593" s="27">
        <f>WEEKNUM(Table1[[#This Row],[Invoice Date]]) + IF(YEAR(Table1[[#This Row],[Invoice Date]])=2021, 52, 0)</f>
        <v>73</v>
      </c>
    </row>
    <row r="4594" spans="2:17" ht="14.25" customHeight="1" x14ac:dyDescent="0.3">
      <c r="B4594" s="4" t="s">
        <v>34</v>
      </c>
      <c r="C4594" s="33">
        <v>1189833</v>
      </c>
      <c r="D4594" s="5">
        <v>44335</v>
      </c>
      <c r="E4594" s="4" t="s">
        <v>31</v>
      </c>
      <c r="F4594" s="4" t="s">
        <v>32</v>
      </c>
      <c r="G4594" s="4" t="s">
        <v>35</v>
      </c>
      <c r="H4594" s="6" t="s">
        <v>17</v>
      </c>
      <c r="I4594" s="7">
        <v>49</v>
      </c>
      <c r="J4594" s="8">
        <v>231</v>
      </c>
      <c r="K4594" s="9">
        <v>11319</v>
      </c>
      <c r="L4594" s="9">
        <v>5659.5</v>
      </c>
      <c r="M4594" s="10">
        <v>0.5</v>
      </c>
      <c r="N4594" s="4" t="s">
        <v>83</v>
      </c>
      <c r="O4594" s="4" t="str">
        <f>TEXT(Table1[[#This Row],[Invoice Date]],"yyyy")</f>
        <v>2021</v>
      </c>
      <c r="P4594" s="4" t="str">
        <f>TEXT(Table1[[#This Row],[Invoice Date]],"mmm")</f>
        <v>May</v>
      </c>
      <c r="Q4594" s="27">
        <f>WEEKNUM(Table1[[#This Row],[Invoice Date]]) + IF(YEAR(Table1[[#This Row],[Invoice Date]])=2021, 52, 0)</f>
        <v>73</v>
      </c>
    </row>
    <row r="4595" spans="2:17" ht="14.25" customHeight="1" x14ac:dyDescent="0.3">
      <c r="B4595" s="4" t="s">
        <v>14</v>
      </c>
      <c r="C4595" s="33">
        <v>1185732</v>
      </c>
      <c r="D4595" s="5">
        <v>44335</v>
      </c>
      <c r="E4595" s="4" t="s">
        <v>36</v>
      </c>
      <c r="F4595" s="4" t="s">
        <v>76</v>
      </c>
      <c r="G4595" s="4" t="s">
        <v>77</v>
      </c>
      <c r="H4595" s="6" t="s">
        <v>21</v>
      </c>
      <c r="I4595" s="7">
        <v>30.000000000000004</v>
      </c>
      <c r="J4595" s="8">
        <v>225</v>
      </c>
      <c r="K4595" s="9">
        <v>67500.000000000015</v>
      </c>
      <c r="L4595" s="9">
        <v>27000.000000000007</v>
      </c>
      <c r="M4595" s="10">
        <v>0.4</v>
      </c>
      <c r="N4595" s="4" t="s">
        <v>18</v>
      </c>
      <c r="O4595" s="4" t="str">
        <f>TEXT(Table1[[#This Row],[Invoice Date]],"yyyy")</f>
        <v>2021</v>
      </c>
      <c r="P4595" s="4" t="str">
        <f>TEXT(Table1[[#This Row],[Invoice Date]],"mmm")</f>
        <v>May</v>
      </c>
      <c r="Q4595" s="27">
        <f>WEEKNUM(Table1[[#This Row],[Invoice Date]]) + IF(YEAR(Table1[[#This Row],[Invoice Date]])=2021, 52, 0)</f>
        <v>73</v>
      </c>
    </row>
    <row r="4596" spans="2:17" ht="14.25" customHeight="1" x14ac:dyDescent="0.3">
      <c r="B4596" s="4" t="s">
        <v>30</v>
      </c>
      <c r="C4596" s="34">
        <v>1128299</v>
      </c>
      <c r="D4596" s="5">
        <v>44335</v>
      </c>
      <c r="E4596" s="4" t="s">
        <v>27</v>
      </c>
      <c r="F4596" s="4" t="s">
        <v>104</v>
      </c>
      <c r="G4596" s="4" t="s">
        <v>105</v>
      </c>
      <c r="H4596" s="6" t="s">
        <v>21</v>
      </c>
      <c r="I4596" s="7">
        <v>35</v>
      </c>
      <c r="J4596" s="8">
        <v>225</v>
      </c>
      <c r="K4596" s="9">
        <v>78750</v>
      </c>
      <c r="L4596" s="9">
        <v>31500</v>
      </c>
      <c r="M4596" s="10">
        <v>0.4</v>
      </c>
      <c r="N4596" s="4" t="s">
        <v>83</v>
      </c>
      <c r="O4596" s="4" t="str">
        <f>TEXT(Table1[[#This Row],[Invoice Date]],"yyyy")</f>
        <v>2021</v>
      </c>
      <c r="P4596" s="4" t="str">
        <f>TEXT(Table1[[#This Row],[Invoice Date]],"mmm")</f>
        <v>May</v>
      </c>
      <c r="Q4596" s="27">
        <f>WEEKNUM(Table1[[#This Row],[Invoice Date]]) + IF(YEAR(Table1[[#This Row],[Invoice Date]])=2021, 52, 0)</f>
        <v>73</v>
      </c>
    </row>
    <row r="4597" spans="2:17" ht="14.25" customHeight="1" x14ac:dyDescent="0.3">
      <c r="B4597" s="4" t="s">
        <v>14</v>
      </c>
      <c r="C4597" s="33">
        <v>1185732</v>
      </c>
      <c r="D4597" s="5">
        <v>44335</v>
      </c>
      <c r="E4597" s="4" t="s">
        <v>36</v>
      </c>
      <c r="F4597" s="4" t="s">
        <v>76</v>
      </c>
      <c r="G4597" s="4" t="s">
        <v>77</v>
      </c>
      <c r="H4597" s="6" t="s">
        <v>20</v>
      </c>
      <c r="I4597" s="7">
        <v>30.000000000000004</v>
      </c>
      <c r="J4597" s="8">
        <v>300</v>
      </c>
      <c r="K4597" s="9">
        <v>90000.000000000015</v>
      </c>
      <c r="L4597" s="9">
        <v>31500.000000000004</v>
      </c>
      <c r="M4597" s="10">
        <v>0.35</v>
      </c>
      <c r="N4597" s="4" t="s">
        <v>18</v>
      </c>
      <c r="O4597" s="4" t="str">
        <f>TEXT(Table1[[#This Row],[Invoice Date]],"yyyy")</f>
        <v>2021</v>
      </c>
      <c r="P4597" s="4" t="str">
        <f>TEXT(Table1[[#This Row],[Invoice Date]],"mmm")</f>
        <v>May</v>
      </c>
      <c r="Q4597" s="27">
        <f>WEEKNUM(Table1[[#This Row],[Invoice Date]]) + IF(YEAR(Table1[[#This Row],[Invoice Date]])=2021, 52, 0)</f>
        <v>73</v>
      </c>
    </row>
    <row r="4598" spans="2:17" ht="14.25" customHeight="1" x14ac:dyDescent="0.3">
      <c r="B4598" s="4" t="s">
        <v>30</v>
      </c>
      <c r="C4598" s="34">
        <v>1128299</v>
      </c>
      <c r="D4598" s="5">
        <v>44335</v>
      </c>
      <c r="E4598" s="4" t="s">
        <v>27</v>
      </c>
      <c r="F4598" s="4" t="s">
        <v>104</v>
      </c>
      <c r="G4598" s="4" t="s">
        <v>105</v>
      </c>
      <c r="H4598" s="6" t="s">
        <v>20</v>
      </c>
      <c r="I4598" s="7">
        <v>35</v>
      </c>
      <c r="J4598" s="8">
        <v>275</v>
      </c>
      <c r="K4598" s="9">
        <v>96250</v>
      </c>
      <c r="L4598" s="9">
        <v>38500</v>
      </c>
      <c r="M4598" s="10">
        <v>0.4</v>
      </c>
      <c r="N4598" s="4" t="s">
        <v>83</v>
      </c>
      <c r="O4598" s="4" t="str">
        <f>TEXT(Table1[[#This Row],[Invoice Date]],"yyyy")</f>
        <v>2021</v>
      </c>
      <c r="P4598" s="4" t="str">
        <f>TEXT(Table1[[#This Row],[Invoice Date]],"mmm")</f>
        <v>May</v>
      </c>
      <c r="Q4598" s="27">
        <f>WEEKNUM(Table1[[#This Row],[Invoice Date]]) + IF(YEAR(Table1[[#This Row],[Invoice Date]])=2021, 52, 0)</f>
        <v>73</v>
      </c>
    </row>
    <row r="4599" spans="2:17" ht="14.25" customHeight="1" x14ac:dyDescent="0.3">
      <c r="B4599" s="4" t="s">
        <v>25</v>
      </c>
      <c r="C4599" s="33">
        <v>1185733</v>
      </c>
      <c r="D4599" s="5">
        <v>44335</v>
      </c>
      <c r="E4599" s="4" t="s">
        <v>27</v>
      </c>
      <c r="F4599" s="4" t="s">
        <v>102</v>
      </c>
      <c r="G4599" s="4" t="s">
        <v>103</v>
      </c>
      <c r="H4599" s="6" t="s">
        <v>21</v>
      </c>
      <c r="I4599" s="7">
        <v>35</v>
      </c>
      <c r="J4599" s="8">
        <v>300</v>
      </c>
      <c r="K4599" s="9">
        <v>105000</v>
      </c>
      <c r="L4599" s="9">
        <v>42000</v>
      </c>
      <c r="M4599" s="10">
        <v>0.4</v>
      </c>
      <c r="N4599" s="4" t="s">
        <v>83</v>
      </c>
      <c r="O4599" s="4" t="str">
        <f>TEXT(Table1[[#This Row],[Invoice Date]],"yyyy")</f>
        <v>2021</v>
      </c>
      <c r="P4599" s="4" t="str">
        <f>TEXT(Table1[[#This Row],[Invoice Date]],"mmm")</f>
        <v>May</v>
      </c>
      <c r="Q4599" s="27">
        <f>WEEKNUM(Table1[[#This Row],[Invoice Date]]) + IF(YEAR(Table1[[#This Row],[Invoice Date]])=2021, 52, 0)</f>
        <v>73</v>
      </c>
    </row>
    <row r="4600" spans="2:17" ht="14.25" customHeight="1" x14ac:dyDescent="0.3">
      <c r="B4600" s="4" t="s">
        <v>14</v>
      </c>
      <c r="C4600" s="33">
        <v>1185732</v>
      </c>
      <c r="D4600" s="5">
        <v>44335</v>
      </c>
      <c r="E4600" s="4" t="s">
        <v>36</v>
      </c>
      <c r="F4600" s="4" t="s">
        <v>76</v>
      </c>
      <c r="G4600" s="4" t="s">
        <v>77</v>
      </c>
      <c r="H4600" s="6" t="s">
        <v>22</v>
      </c>
      <c r="I4600" s="7">
        <v>44.999999999999993</v>
      </c>
      <c r="J4600" s="8">
        <v>250</v>
      </c>
      <c r="K4600" s="9">
        <v>112499.99999999999</v>
      </c>
      <c r="L4600" s="9">
        <v>39374.999999999993</v>
      </c>
      <c r="M4600" s="10">
        <v>0.35</v>
      </c>
      <c r="N4600" s="4" t="s">
        <v>18</v>
      </c>
      <c r="O4600" s="4" t="str">
        <f>TEXT(Table1[[#This Row],[Invoice Date]],"yyyy")</f>
        <v>2021</v>
      </c>
      <c r="P4600" s="4" t="str">
        <f>TEXT(Table1[[#This Row],[Invoice Date]],"mmm")</f>
        <v>May</v>
      </c>
      <c r="Q4600" s="27">
        <f>WEEKNUM(Table1[[#This Row],[Invoice Date]]) + IF(YEAR(Table1[[#This Row],[Invoice Date]])=2021, 52, 0)</f>
        <v>73</v>
      </c>
    </row>
    <row r="4601" spans="2:17" ht="14.25" customHeight="1" x14ac:dyDescent="0.3">
      <c r="B4601" s="4" t="s">
        <v>30</v>
      </c>
      <c r="C4601" s="34">
        <v>1128299</v>
      </c>
      <c r="D4601" s="5">
        <v>44335</v>
      </c>
      <c r="E4601" s="4" t="s">
        <v>27</v>
      </c>
      <c r="F4601" s="4" t="s">
        <v>104</v>
      </c>
      <c r="G4601" s="4" t="s">
        <v>105</v>
      </c>
      <c r="H4601" s="6" t="s">
        <v>22</v>
      </c>
      <c r="I4601" s="7">
        <v>44.999999999999993</v>
      </c>
      <c r="J4601" s="8">
        <v>250</v>
      </c>
      <c r="K4601" s="9">
        <v>112499.99999999999</v>
      </c>
      <c r="L4601" s="9">
        <v>39374.999999999993</v>
      </c>
      <c r="M4601" s="10">
        <v>0.35</v>
      </c>
      <c r="N4601" s="4" t="s">
        <v>83</v>
      </c>
      <c r="O4601" s="4" t="str">
        <f>TEXT(Table1[[#This Row],[Invoice Date]],"yyyy")</f>
        <v>2021</v>
      </c>
      <c r="P4601" s="4" t="str">
        <f>TEXT(Table1[[#This Row],[Invoice Date]],"mmm")</f>
        <v>May</v>
      </c>
      <c r="Q4601" s="27">
        <f>WEEKNUM(Table1[[#This Row],[Invoice Date]]) + IF(YEAR(Table1[[#This Row],[Invoice Date]])=2021, 52, 0)</f>
        <v>73</v>
      </c>
    </row>
    <row r="4602" spans="2:17" ht="14.25" customHeight="1" x14ac:dyDescent="0.3">
      <c r="B4602" s="4" t="s">
        <v>14</v>
      </c>
      <c r="C4602" s="33">
        <v>1185732</v>
      </c>
      <c r="D4602" s="5">
        <v>44335</v>
      </c>
      <c r="E4602" s="4" t="s">
        <v>36</v>
      </c>
      <c r="F4602" s="4" t="s">
        <v>76</v>
      </c>
      <c r="G4602" s="4" t="s">
        <v>77</v>
      </c>
      <c r="H4602" s="6" t="s">
        <v>19</v>
      </c>
      <c r="I4602" s="7">
        <v>35.000000000000007</v>
      </c>
      <c r="J4602" s="8">
        <v>325</v>
      </c>
      <c r="K4602" s="9">
        <v>113750.00000000003</v>
      </c>
      <c r="L4602" s="9">
        <v>39812.500000000007</v>
      </c>
      <c r="M4602" s="10">
        <v>0.35</v>
      </c>
      <c r="N4602" s="4" t="s">
        <v>18</v>
      </c>
      <c r="O4602" s="4" t="str">
        <f>TEXT(Table1[[#This Row],[Invoice Date]],"yyyy")</f>
        <v>2021</v>
      </c>
      <c r="P4602" s="4" t="str">
        <f>TEXT(Table1[[#This Row],[Invoice Date]],"mmm")</f>
        <v>May</v>
      </c>
      <c r="Q4602" s="27">
        <f>WEEKNUM(Table1[[#This Row],[Invoice Date]]) + IF(YEAR(Table1[[#This Row],[Invoice Date]])=2021, 52, 0)</f>
        <v>73</v>
      </c>
    </row>
    <row r="4603" spans="2:17" ht="14.25" customHeight="1" x14ac:dyDescent="0.3">
      <c r="B4603" s="4" t="s">
        <v>30</v>
      </c>
      <c r="C4603" s="34">
        <v>1128299</v>
      </c>
      <c r="D4603" s="5">
        <v>44335</v>
      </c>
      <c r="E4603" s="4" t="s">
        <v>27</v>
      </c>
      <c r="F4603" s="4" t="s">
        <v>104</v>
      </c>
      <c r="G4603" s="4" t="s">
        <v>105</v>
      </c>
      <c r="H4603" s="6" t="s">
        <v>19</v>
      </c>
      <c r="I4603" s="7">
        <v>40</v>
      </c>
      <c r="J4603" s="8">
        <v>300</v>
      </c>
      <c r="K4603" s="9">
        <v>120000</v>
      </c>
      <c r="L4603" s="9">
        <v>42000</v>
      </c>
      <c r="M4603" s="10">
        <v>0.35</v>
      </c>
      <c r="N4603" s="4" t="s">
        <v>83</v>
      </c>
      <c r="O4603" s="4" t="str">
        <f>TEXT(Table1[[#This Row],[Invoice Date]],"yyyy")</f>
        <v>2021</v>
      </c>
      <c r="P4603" s="4" t="str">
        <f>TEXT(Table1[[#This Row],[Invoice Date]],"mmm")</f>
        <v>May</v>
      </c>
      <c r="Q4603" s="27">
        <f>WEEKNUM(Table1[[#This Row],[Invoice Date]]) + IF(YEAR(Table1[[#This Row],[Invoice Date]])=2021, 52, 0)</f>
        <v>73</v>
      </c>
    </row>
    <row r="4604" spans="2:17" ht="14.25" customHeight="1" x14ac:dyDescent="0.3">
      <c r="B4604" s="4" t="s">
        <v>25</v>
      </c>
      <c r="C4604" s="33">
        <v>1185733</v>
      </c>
      <c r="D4604" s="5">
        <v>44335</v>
      </c>
      <c r="E4604" s="4" t="s">
        <v>27</v>
      </c>
      <c r="F4604" s="4" t="s">
        <v>102</v>
      </c>
      <c r="G4604" s="4" t="s">
        <v>103</v>
      </c>
      <c r="H4604" s="6" t="s">
        <v>20</v>
      </c>
      <c r="I4604" s="7">
        <v>35</v>
      </c>
      <c r="J4604" s="8">
        <v>350</v>
      </c>
      <c r="K4604" s="9">
        <v>122500</v>
      </c>
      <c r="L4604" s="9">
        <v>49000</v>
      </c>
      <c r="M4604" s="10">
        <v>0.4</v>
      </c>
      <c r="N4604" s="4" t="s">
        <v>83</v>
      </c>
      <c r="O4604" s="4" t="str">
        <f>TEXT(Table1[[#This Row],[Invoice Date]],"yyyy")</f>
        <v>2021</v>
      </c>
      <c r="P4604" s="4" t="str">
        <f>TEXT(Table1[[#This Row],[Invoice Date]],"mmm")</f>
        <v>May</v>
      </c>
      <c r="Q4604" s="27">
        <f>WEEKNUM(Table1[[#This Row],[Invoice Date]]) + IF(YEAR(Table1[[#This Row],[Invoice Date]])=2021, 52, 0)</f>
        <v>73</v>
      </c>
    </row>
    <row r="4605" spans="2:17" ht="14.25" customHeight="1" x14ac:dyDescent="0.3">
      <c r="B4605" s="4" t="s">
        <v>25</v>
      </c>
      <c r="C4605" s="33">
        <v>1185733</v>
      </c>
      <c r="D4605" s="5">
        <v>44335</v>
      </c>
      <c r="E4605" s="4" t="s">
        <v>27</v>
      </c>
      <c r="F4605" s="4" t="s">
        <v>102</v>
      </c>
      <c r="G4605" s="4" t="s">
        <v>103</v>
      </c>
      <c r="H4605" s="6" t="s">
        <v>22</v>
      </c>
      <c r="I4605" s="7">
        <v>44.999999999999993</v>
      </c>
      <c r="J4605" s="8">
        <v>325</v>
      </c>
      <c r="K4605" s="9">
        <v>146249.99999999997</v>
      </c>
      <c r="L4605" s="9">
        <v>51187.499999999985</v>
      </c>
      <c r="M4605" s="10">
        <v>0.35</v>
      </c>
      <c r="N4605" s="4" t="s">
        <v>83</v>
      </c>
      <c r="O4605" s="4" t="str">
        <f>TEXT(Table1[[#This Row],[Invoice Date]],"yyyy")</f>
        <v>2021</v>
      </c>
      <c r="P4605" s="4" t="str">
        <f>TEXT(Table1[[#This Row],[Invoice Date]],"mmm")</f>
        <v>May</v>
      </c>
      <c r="Q4605" s="27">
        <f>WEEKNUM(Table1[[#This Row],[Invoice Date]]) + IF(YEAR(Table1[[#This Row],[Invoice Date]])=2021, 52, 0)</f>
        <v>73</v>
      </c>
    </row>
    <row r="4606" spans="2:17" ht="14.25" customHeight="1" x14ac:dyDescent="0.3">
      <c r="B4606" s="4" t="s">
        <v>25</v>
      </c>
      <c r="C4606" s="33">
        <v>1185733</v>
      </c>
      <c r="D4606" s="5">
        <v>44335</v>
      </c>
      <c r="E4606" s="4" t="s">
        <v>27</v>
      </c>
      <c r="F4606" s="4" t="s">
        <v>102</v>
      </c>
      <c r="G4606" s="4" t="s">
        <v>103</v>
      </c>
      <c r="H4606" s="6" t="s">
        <v>19</v>
      </c>
      <c r="I4606" s="7">
        <v>40</v>
      </c>
      <c r="J4606" s="8">
        <v>375</v>
      </c>
      <c r="K4606" s="9">
        <v>150000</v>
      </c>
      <c r="L4606" s="9">
        <v>52500</v>
      </c>
      <c r="M4606" s="10">
        <v>0.35</v>
      </c>
      <c r="N4606" s="4" t="s">
        <v>83</v>
      </c>
      <c r="O4606" s="4" t="str">
        <f>TEXT(Table1[[#This Row],[Invoice Date]],"yyyy")</f>
        <v>2021</v>
      </c>
      <c r="P4606" s="4" t="str">
        <f>TEXT(Table1[[#This Row],[Invoice Date]],"mmm")</f>
        <v>May</v>
      </c>
      <c r="Q4606" s="27">
        <f>WEEKNUM(Table1[[#This Row],[Invoice Date]]) + IF(YEAR(Table1[[#This Row],[Invoice Date]])=2021, 52, 0)</f>
        <v>73</v>
      </c>
    </row>
    <row r="4607" spans="2:17" ht="14.25" customHeight="1" x14ac:dyDescent="0.3">
      <c r="B4607" s="4" t="s">
        <v>30</v>
      </c>
      <c r="C4607" s="34">
        <v>1128299</v>
      </c>
      <c r="D4607" s="5">
        <v>44335</v>
      </c>
      <c r="E4607" s="4" t="s">
        <v>27</v>
      </c>
      <c r="F4607" s="4" t="s">
        <v>104</v>
      </c>
      <c r="G4607" s="4" t="s">
        <v>105</v>
      </c>
      <c r="H4607" s="6" t="s">
        <v>23</v>
      </c>
      <c r="I4607" s="7">
        <v>44.999999999999993</v>
      </c>
      <c r="J4607" s="8">
        <v>350</v>
      </c>
      <c r="K4607" s="9">
        <v>157499.99999999997</v>
      </c>
      <c r="L4607" s="9">
        <v>62999.999999999993</v>
      </c>
      <c r="M4607" s="10">
        <v>0.4</v>
      </c>
      <c r="N4607" s="4" t="s">
        <v>83</v>
      </c>
      <c r="O4607" s="4" t="str">
        <f>TEXT(Table1[[#This Row],[Invoice Date]],"yyyy")</f>
        <v>2021</v>
      </c>
      <c r="P4607" s="4" t="str">
        <f>TEXT(Table1[[#This Row],[Invoice Date]],"mmm")</f>
        <v>May</v>
      </c>
      <c r="Q4607" s="27">
        <f>WEEKNUM(Table1[[#This Row],[Invoice Date]]) + IF(YEAR(Table1[[#This Row],[Invoice Date]])=2021, 52, 0)</f>
        <v>73</v>
      </c>
    </row>
    <row r="4608" spans="2:17" ht="14.25" customHeight="1" x14ac:dyDescent="0.3">
      <c r="B4608" s="4" t="s">
        <v>14</v>
      </c>
      <c r="C4608" s="33">
        <v>1185732</v>
      </c>
      <c r="D4608" s="5">
        <v>44335</v>
      </c>
      <c r="E4608" s="4" t="s">
        <v>36</v>
      </c>
      <c r="F4608" s="4" t="s">
        <v>76</v>
      </c>
      <c r="G4608" s="4" t="s">
        <v>77</v>
      </c>
      <c r="H4608" s="6" t="s">
        <v>23</v>
      </c>
      <c r="I4608" s="7">
        <v>49.999999999999993</v>
      </c>
      <c r="J4608" s="8">
        <v>350</v>
      </c>
      <c r="K4608" s="9">
        <v>174999.99999999997</v>
      </c>
      <c r="L4608" s="9">
        <v>87499.999999999985</v>
      </c>
      <c r="M4608" s="10">
        <v>0.5</v>
      </c>
      <c r="N4608" s="4" t="s">
        <v>18</v>
      </c>
      <c r="O4608" s="4" t="str">
        <f>TEXT(Table1[[#This Row],[Invoice Date]],"yyyy")</f>
        <v>2021</v>
      </c>
      <c r="P4608" s="4" t="str">
        <f>TEXT(Table1[[#This Row],[Invoice Date]],"mmm")</f>
        <v>May</v>
      </c>
      <c r="Q4608" s="27">
        <f>WEEKNUM(Table1[[#This Row],[Invoice Date]]) + IF(YEAR(Table1[[#This Row],[Invoice Date]])=2021, 52, 0)</f>
        <v>73</v>
      </c>
    </row>
    <row r="4609" spans="2:17" ht="14.25" customHeight="1" x14ac:dyDescent="0.3">
      <c r="B4609" s="4" t="s">
        <v>25</v>
      </c>
      <c r="C4609" s="33">
        <v>1185733</v>
      </c>
      <c r="D4609" s="5">
        <v>44335</v>
      </c>
      <c r="E4609" s="4" t="s">
        <v>27</v>
      </c>
      <c r="F4609" s="4" t="s">
        <v>102</v>
      </c>
      <c r="G4609" s="4" t="s">
        <v>103</v>
      </c>
      <c r="H4609" s="6" t="s">
        <v>23</v>
      </c>
      <c r="I4609" s="7">
        <v>44.999999999999993</v>
      </c>
      <c r="J4609" s="8">
        <v>425</v>
      </c>
      <c r="K4609" s="9">
        <v>191249.99999999997</v>
      </c>
      <c r="L4609" s="9">
        <v>76499.999999999985</v>
      </c>
      <c r="M4609" s="10">
        <v>0.4</v>
      </c>
      <c r="N4609" s="4" t="s">
        <v>83</v>
      </c>
      <c r="O4609" s="4" t="str">
        <f>TEXT(Table1[[#This Row],[Invoice Date]],"yyyy")</f>
        <v>2021</v>
      </c>
      <c r="P4609" s="4" t="str">
        <f>TEXT(Table1[[#This Row],[Invoice Date]],"mmm")</f>
        <v>May</v>
      </c>
      <c r="Q4609" s="27">
        <f>WEEKNUM(Table1[[#This Row],[Invoice Date]]) + IF(YEAR(Table1[[#This Row],[Invoice Date]])=2021, 52, 0)</f>
        <v>73</v>
      </c>
    </row>
    <row r="4610" spans="2:17" ht="14.25" customHeight="1" x14ac:dyDescent="0.3">
      <c r="B4610" s="4" t="s">
        <v>30</v>
      </c>
      <c r="C4610" s="34">
        <v>1128299</v>
      </c>
      <c r="D4610" s="5">
        <v>44335</v>
      </c>
      <c r="E4610" s="4" t="s">
        <v>27</v>
      </c>
      <c r="F4610" s="4" t="s">
        <v>104</v>
      </c>
      <c r="G4610" s="4" t="s">
        <v>105</v>
      </c>
      <c r="H4610" s="6" t="s">
        <v>17</v>
      </c>
      <c r="I4610" s="7">
        <v>40</v>
      </c>
      <c r="J4610" s="8">
        <v>595</v>
      </c>
      <c r="K4610" s="9">
        <v>238000</v>
      </c>
      <c r="L4610" s="9">
        <v>95200</v>
      </c>
      <c r="M4610" s="10">
        <v>0.4</v>
      </c>
      <c r="N4610" s="4" t="s">
        <v>83</v>
      </c>
      <c r="O4610" s="4" t="str">
        <f>TEXT(Table1[[#This Row],[Invoice Date]],"yyyy")</f>
        <v>2021</v>
      </c>
      <c r="P4610" s="4" t="str">
        <f>TEXT(Table1[[#This Row],[Invoice Date]],"mmm")</f>
        <v>May</v>
      </c>
      <c r="Q4610" s="27">
        <f>WEEKNUM(Table1[[#This Row],[Invoice Date]]) + IF(YEAR(Table1[[#This Row],[Invoice Date]])=2021, 52, 0)</f>
        <v>73</v>
      </c>
    </row>
    <row r="4611" spans="2:17" ht="14.25" customHeight="1" x14ac:dyDescent="0.3">
      <c r="B4611" s="4" t="s">
        <v>14</v>
      </c>
      <c r="C4611" s="33">
        <v>1185732</v>
      </c>
      <c r="D4611" s="5">
        <v>44335</v>
      </c>
      <c r="E4611" s="4" t="s">
        <v>36</v>
      </c>
      <c r="F4611" s="4" t="s">
        <v>76</v>
      </c>
      <c r="G4611" s="4" t="s">
        <v>77</v>
      </c>
      <c r="H4611" s="6" t="s">
        <v>17</v>
      </c>
      <c r="I4611" s="7">
        <v>40</v>
      </c>
      <c r="J4611" s="8">
        <v>620</v>
      </c>
      <c r="K4611" s="9">
        <v>248000</v>
      </c>
      <c r="L4611" s="9">
        <v>99200</v>
      </c>
      <c r="M4611" s="10">
        <v>0.4</v>
      </c>
      <c r="N4611" s="4" t="s">
        <v>18</v>
      </c>
      <c r="O4611" s="4" t="str">
        <f>TEXT(Table1[[#This Row],[Invoice Date]],"yyyy")</f>
        <v>2021</v>
      </c>
      <c r="P4611" s="4" t="str">
        <f>TEXT(Table1[[#This Row],[Invoice Date]],"mmm")</f>
        <v>May</v>
      </c>
      <c r="Q4611" s="27">
        <f>WEEKNUM(Table1[[#This Row],[Invoice Date]]) + IF(YEAR(Table1[[#This Row],[Invoice Date]])=2021, 52, 0)</f>
        <v>73</v>
      </c>
    </row>
    <row r="4612" spans="2:17" ht="14.25" customHeight="1" x14ac:dyDescent="0.3">
      <c r="B4612" s="4" t="s">
        <v>25</v>
      </c>
      <c r="C4612" s="33">
        <v>1185733</v>
      </c>
      <c r="D4612" s="5">
        <v>44335</v>
      </c>
      <c r="E4612" s="4" t="s">
        <v>27</v>
      </c>
      <c r="F4612" s="4" t="s">
        <v>102</v>
      </c>
      <c r="G4612" s="4" t="s">
        <v>103</v>
      </c>
      <c r="H4612" s="6" t="s">
        <v>17</v>
      </c>
      <c r="I4612" s="7">
        <v>40</v>
      </c>
      <c r="J4612" s="8">
        <v>670</v>
      </c>
      <c r="K4612" s="9">
        <v>268000</v>
      </c>
      <c r="L4612" s="9">
        <v>107200</v>
      </c>
      <c r="M4612" s="10">
        <v>0.4</v>
      </c>
      <c r="N4612" s="4" t="s">
        <v>83</v>
      </c>
      <c r="O4612" s="4" t="str">
        <f>TEXT(Table1[[#This Row],[Invoice Date]],"yyyy")</f>
        <v>2021</v>
      </c>
      <c r="P4612" s="4" t="str">
        <f>TEXT(Table1[[#This Row],[Invoice Date]],"mmm")</f>
        <v>May</v>
      </c>
      <c r="Q4612" s="27">
        <f>WEEKNUM(Table1[[#This Row],[Invoice Date]]) + IF(YEAR(Table1[[#This Row],[Invoice Date]])=2021, 52, 0)</f>
        <v>73</v>
      </c>
    </row>
    <row r="4613" spans="2:17" ht="14.25" customHeight="1" x14ac:dyDescent="0.3">
      <c r="B4613" s="4" t="s">
        <v>26</v>
      </c>
      <c r="C4613" s="33">
        <v>1197831</v>
      </c>
      <c r="D4613" s="5">
        <v>44335</v>
      </c>
      <c r="E4613" s="4" t="s">
        <v>27</v>
      </c>
      <c r="F4613" s="4" t="s">
        <v>55</v>
      </c>
      <c r="G4613" s="4" t="s">
        <v>56</v>
      </c>
      <c r="H4613" s="6" t="s">
        <v>22</v>
      </c>
      <c r="I4613" s="7">
        <v>54.999999999999993</v>
      </c>
      <c r="J4613" s="8">
        <v>500</v>
      </c>
      <c r="K4613" s="9">
        <v>274999.99999999994</v>
      </c>
      <c r="L4613" s="9">
        <v>109999.99999999997</v>
      </c>
      <c r="M4613" s="10">
        <v>0.39999999999999997</v>
      </c>
      <c r="N4613" s="4" t="s">
        <v>24</v>
      </c>
      <c r="O4613" s="4" t="str">
        <f>TEXT(Table1[[#This Row],[Invoice Date]],"yyyy")</f>
        <v>2021</v>
      </c>
      <c r="P4613" s="4" t="str">
        <f>TEXT(Table1[[#This Row],[Invoice Date]],"mmm")</f>
        <v>May</v>
      </c>
      <c r="Q4613" s="27">
        <f>WEEKNUM(Table1[[#This Row],[Invoice Date]]) + IF(YEAR(Table1[[#This Row],[Invoice Date]])=2021, 52, 0)</f>
        <v>73</v>
      </c>
    </row>
    <row r="4614" spans="2:17" ht="14.25" customHeight="1" x14ac:dyDescent="0.3">
      <c r="B4614" s="4" t="s">
        <v>34</v>
      </c>
      <c r="C4614" s="33">
        <v>1189833</v>
      </c>
      <c r="D4614" s="5">
        <v>44335</v>
      </c>
      <c r="E4614" s="4" t="s">
        <v>31</v>
      </c>
      <c r="F4614" s="4" t="s">
        <v>32</v>
      </c>
      <c r="G4614" s="4" t="s">
        <v>35</v>
      </c>
      <c r="H4614" s="6" t="s">
        <v>17</v>
      </c>
      <c r="I4614" s="7">
        <v>50</v>
      </c>
      <c r="J4614" s="8">
        <v>825</v>
      </c>
      <c r="K4614" s="9">
        <v>412500</v>
      </c>
      <c r="L4614" s="9">
        <v>165000</v>
      </c>
      <c r="M4614" s="10">
        <v>0.4</v>
      </c>
      <c r="N4614" s="4" t="s">
        <v>24</v>
      </c>
      <c r="O4614" s="4" t="str">
        <f>TEXT(Table1[[#This Row],[Invoice Date]],"yyyy")</f>
        <v>2021</v>
      </c>
      <c r="P4614" s="4" t="str">
        <f>TEXT(Table1[[#This Row],[Invoice Date]],"mmm")</f>
        <v>May</v>
      </c>
      <c r="Q4614" s="27">
        <f>WEEKNUM(Table1[[#This Row],[Invoice Date]]) + IF(YEAR(Table1[[#This Row],[Invoice Date]])=2021, 52, 0)</f>
        <v>73</v>
      </c>
    </row>
    <row r="4615" spans="2:17" ht="14.25" customHeight="1" x14ac:dyDescent="0.3">
      <c r="B4615" s="4" t="s">
        <v>30</v>
      </c>
      <c r="C4615" s="34">
        <v>1128299</v>
      </c>
      <c r="D4615" s="5">
        <v>44336</v>
      </c>
      <c r="E4615" s="4" t="s">
        <v>15</v>
      </c>
      <c r="F4615" s="4" t="s">
        <v>119</v>
      </c>
      <c r="G4615" s="4" t="s">
        <v>120</v>
      </c>
      <c r="H4615" s="6" t="s">
        <v>21</v>
      </c>
      <c r="I4615" s="7">
        <v>37</v>
      </c>
      <c r="J4615" s="8">
        <v>30</v>
      </c>
      <c r="K4615" s="9">
        <v>1110</v>
      </c>
      <c r="L4615" s="9">
        <v>532.79999999999995</v>
      </c>
      <c r="M4615" s="10">
        <v>0.48</v>
      </c>
      <c r="N4615" s="4" t="s">
        <v>83</v>
      </c>
      <c r="O4615" s="4" t="str">
        <f>TEXT(Table1[[#This Row],[Invoice Date]],"yyyy")</f>
        <v>2021</v>
      </c>
      <c r="P4615" s="4" t="str">
        <f>TEXT(Table1[[#This Row],[Invoice Date]],"mmm")</f>
        <v>May</v>
      </c>
      <c r="Q4615" s="27">
        <f>WEEKNUM(Table1[[#This Row],[Invoice Date]]) + IF(YEAR(Table1[[#This Row],[Invoice Date]])=2021, 52, 0)</f>
        <v>73</v>
      </c>
    </row>
    <row r="4616" spans="2:17" ht="14.25" customHeight="1" x14ac:dyDescent="0.3">
      <c r="B4616" s="4" t="s">
        <v>30</v>
      </c>
      <c r="C4616" s="34">
        <v>1128299</v>
      </c>
      <c r="D4616" s="5">
        <v>44336</v>
      </c>
      <c r="E4616" s="4" t="s">
        <v>15</v>
      </c>
      <c r="F4616" s="4" t="s">
        <v>119</v>
      </c>
      <c r="G4616" s="4" t="s">
        <v>120</v>
      </c>
      <c r="H4616" s="6" t="s">
        <v>20</v>
      </c>
      <c r="I4616" s="7">
        <v>36</v>
      </c>
      <c r="J4616" s="8">
        <v>38</v>
      </c>
      <c r="K4616" s="9">
        <v>1368</v>
      </c>
      <c r="L4616" s="9">
        <v>656.64</v>
      </c>
      <c r="M4616" s="10">
        <v>0.48</v>
      </c>
      <c r="N4616" s="4" t="s">
        <v>83</v>
      </c>
      <c r="O4616" s="4" t="str">
        <f>TEXT(Table1[[#This Row],[Invoice Date]],"yyyy")</f>
        <v>2021</v>
      </c>
      <c r="P4616" s="4" t="str">
        <f>TEXT(Table1[[#This Row],[Invoice Date]],"mmm")</f>
        <v>May</v>
      </c>
      <c r="Q4616" s="27">
        <f>WEEKNUM(Table1[[#This Row],[Invoice Date]]) + IF(YEAR(Table1[[#This Row],[Invoice Date]])=2021, 52, 0)</f>
        <v>73</v>
      </c>
    </row>
    <row r="4617" spans="2:17" ht="14.25" customHeight="1" x14ac:dyDescent="0.3">
      <c r="B4617" s="4" t="s">
        <v>30</v>
      </c>
      <c r="C4617" s="34">
        <v>1128299</v>
      </c>
      <c r="D4617" s="5">
        <v>44336</v>
      </c>
      <c r="E4617" s="4" t="s">
        <v>15</v>
      </c>
      <c r="F4617" s="4" t="s">
        <v>119</v>
      </c>
      <c r="G4617" s="4" t="s">
        <v>120</v>
      </c>
      <c r="H4617" s="6" t="s">
        <v>22</v>
      </c>
      <c r="I4617" s="7">
        <v>49</v>
      </c>
      <c r="J4617" s="8">
        <v>36</v>
      </c>
      <c r="K4617" s="9">
        <v>1764</v>
      </c>
      <c r="L4617" s="9">
        <v>740.88</v>
      </c>
      <c r="M4617" s="10">
        <v>0.42</v>
      </c>
      <c r="N4617" s="4" t="s">
        <v>83</v>
      </c>
      <c r="O4617" s="4" t="str">
        <f>TEXT(Table1[[#This Row],[Invoice Date]],"yyyy")</f>
        <v>2021</v>
      </c>
      <c r="P4617" s="4" t="str">
        <f>TEXT(Table1[[#This Row],[Invoice Date]],"mmm")</f>
        <v>May</v>
      </c>
      <c r="Q4617" s="27">
        <f>WEEKNUM(Table1[[#This Row],[Invoice Date]]) + IF(YEAR(Table1[[#This Row],[Invoice Date]])=2021, 52, 0)</f>
        <v>73</v>
      </c>
    </row>
    <row r="4618" spans="2:17" ht="14.25" customHeight="1" x14ac:dyDescent="0.3">
      <c r="B4618" s="4" t="s">
        <v>30</v>
      </c>
      <c r="C4618" s="34">
        <v>1128299</v>
      </c>
      <c r="D4618" s="5">
        <v>44336</v>
      </c>
      <c r="E4618" s="4" t="s">
        <v>15</v>
      </c>
      <c r="F4618" s="4" t="s">
        <v>119</v>
      </c>
      <c r="G4618" s="4" t="s">
        <v>120</v>
      </c>
      <c r="H4618" s="6" t="s">
        <v>19</v>
      </c>
      <c r="I4618" s="7">
        <v>42</v>
      </c>
      <c r="J4618" s="8">
        <v>47</v>
      </c>
      <c r="K4618" s="9">
        <v>1974</v>
      </c>
      <c r="L4618" s="9">
        <v>908.04</v>
      </c>
      <c r="M4618" s="10">
        <v>0.45999999999999996</v>
      </c>
      <c r="N4618" s="4" t="s">
        <v>83</v>
      </c>
      <c r="O4618" s="4" t="str">
        <f>TEXT(Table1[[#This Row],[Invoice Date]],"yyyy")</f>
        <v>2021</v>
      </c>
      <c r="P4618" s="4" t="str">
        <f>TEXT(Table1[[#This Row],[Invoice Date]],"mmm")</f>
        <v>May</v>
      </c>
      <c r="Q4618" s="27">
        <f>WEEKNUM(Table1[[#This Row],[Invoice Date]]) + IF(YEAR(Table1[[#This Row],[Invoice Date]])=2021, 52, 0)</f>
        <v>73</v>
      </c>
    </row>
    <row r="4619" spans="2:17" ht="14.25" customHeight="1" x14ac:dyDescent="0.3">
      <c r="B4619" s="4" t="s">
        <v>61</v>
      </c>
      <c r="C4619" s="33">
        <v>1185731</v>
      </c>
      <c r="D4619" s="5">
        <v>44336</v>
      </c>
      <c r="E4619" s="4" t="s">
        <v>31</v>
      </c>
      <c r="F4619" s="4" t="s">
        <v>64</v>
      </c>
      <c r="G4619" s="4" t="s">
        <v>65</v>
      </c>
      <c r="H4619" s="6" t="s">
        <v>21</v>
      </c>
      <c r="I4619" s="7">
        <v>51</v>
      </c>
      <c r="J4619" s="8">
        <v>63</v>
      </c>
      <c r="K4619" s="9">
        <v>3213</v>
      </c>
      <c r="L4619" s="9">
        <v>1220.94</v>
      </c>
      <c r="M4619" s="10">
        <v>0.38</v>
      </c>
      <c r="N4619" s="4" t="s">
        <v>83</v>
      </c>
      <c r="O4619" s="4" t="str">
        <f>TEXT(Table1[[#This Row],[Invoice Date]],"yyyy")</f>
        <v>2021</v>
      </c>
      <c r="P4619" s="4" t="str">
        <f>TEXT(Table1[[#This Row],[Invoice Date]],"mmm")</f>
        <v>May</v>
      </c>
      <c r="Q4619" s="27">
        <f>WEEKNUM(Table1[[#This Row],[Invoice Date]]) + IF(YEAR(Table1[[#This Row],[Invoice Date]])=2021, 52, 0)</f>
        <v>73</v>
      </c>
    </row>
    <row r="4620" spans="2:17" ht="14.25" customHeight="1" x14ac:dyDescent="0.3">
      <c r="B4620" s="4" t="s">
        <v>30</v>
      </c>
      <c r="C4620" s="34">
        <v>1128299</v>
      </c>
      <c r="D4620" s="5">
        <v>44336</v>
      </c>
      <c r="E4620" s="4" t="s">
        <v>15</v>
      </c>
      <c r="F4620" s="4" t="s">
        <v>119</v>
      </c>
      <c r="G4620" s="4" t="s">
        <v>120</v>
      </c>
      <c r="H4620" s="6" t="s">
        <v>23</v>
      </c>
      <c r="I4620" s="7">
        <v>52</v>
      </c>
      <c r="J4620" s="8">
        <v>63</v>
      </c>
      <c r="K4620" s="9">
        <v>3276</v>
      </c>
      <c r="L4620" s="9">
        <v>1343.1599999999999</v>
      </c>
      <c r="M4620" s="10">
        <v>0.41</v>
      </c>
      <c r="N4620" s="4" t="s">
        <v>83</v>
      </c>
      <c r="O4620" s="4" t="str">
        <f>TEXT(Table1[[#This Row],[Invoice Date]],"yyyy")</f>
        <v>2021</v>
      </c>
      <c r="P4620" s="4" t="str">
        <f>TEXT(Table1[[#This Row],[Invoice Date]],"mmm")</f>
        <v>May</v>
      </c>
      <c r="Q4620" s="27">
        <f>WEEKNUM(Table1[[#This Row],[Invoice Date]]) + IF(YEAR(Table1[[#This Row],[Invoice Date]])=2021, 52, 0)</f>
        <v>73</v>
      </c>
    </row>
    <row r="4621" spans="2:17" ht="14.25" customHeight="1" x14ac:dyDescent="0.3">
      <c r="B4621" s="4" t="s">
        <v>61</v>
      </c>
      <c r="C4621" s="33">
        <v>1185731</v>
      </c>
      <c r="D4621" s="5">
        <v>44336</v>
      </c>
      <c r="E4621" s="4" t="s">
        <v>31</v>
      </c>
      <c r="F4621" s="4" t="s">
        <v>64</v>
      </c>
      <c r="G4621" s="4" t="s">
        <v>65</v>
      </c>
      <c r="H4621" s="6" t="s">
        <v>19</v>
      </c>
      <c r="I4621" s="7">
        <v>56</v>
      </c>
      <c r="J4621" s="8">
        <v>72</v>
      </c>
      <c r="K4621" s="9">
        <v>4032</v>
      </c>
      <c r="L4621" s="9">
        <v>1814.4000000000003</v>
      </c>
      <c r="M4621" s="10">
        <v>0.45000000000000007</v>
      </c>
      <c r="N4621" s="4" t="s">
        <v>83</v>
      </c>
      <c r="O4621" s="4" t="str">
        <f>TEXT(Table1[[#This Row],[Invoice Date]],"yyyy")</f>
        <v>2021</v>
      </c>
      <c r="P4621" s="4" t="str">
        <f>TEXT(Table1[[#This Row],[Invoice Date]],"mmm")</f>
        <v>May</v>
      </c>
      <c r="Q4621" s="27">
        <f>WEEKNUM(Table1[[#This Row],[Invoice Date]]) + IF(YEAR(Table1[[#This Row],[Invoice Date]])=2021, 52, 0)</f>
        <v>73</v>
      </c>
    </row>
    <row r="4622" spans="2:17" ht="14.25" customHeight="1" x14ac:dyDescent="0.3">
      <c r="B4622" s="4" t="s">
        <v>61</v>
      </c>
      <c r="C4622" s="33">
        <v>1185731</v>
      </c>
      <c r="D4622" s="5">
        <v>44336</v>
      </c>
      <c r="E4622" s="4" t="s">
        <v>31</v>
      </c>
      <c r="F4622" s="4" t="s">
        <v>64</v>
      </c>
      <c r="G4622" s="4" t="s">
        <v>65</v>
      </c>
      <c r="H4622" s="6" t="s">
        <v>22</v>
      </c>
      <c r="I4622" s="7">
        <v>62</v>
      </c>
      <c r="J4622" s="8">
        <v>69</v>
      </c>
      <c r="K4622" s="9">
        <v>4278</v>
      </c>
      <c r="L4622" s="9">
        <v>1625.64</v>
      </c>
      <c r="M4622" s="10">
        <v>0.38</v>
      </c>
      <c r="N4622" s="4" t="s">
        <v>83</v>
      </c>
      <c r="O4622" s="4" t="str">
        <f>TEXT(Table1[[#This Row],[Invoice Date]],"yyyy")</f>
        <v>2021</v>
      </c>
      <c r="P4622" s="4" t="str">
        <f>TEXT(Table1[[#This Row],[Invoice Date]],"mmm")</f>
        <v>May</v>
      </c>
      <c r="Q4622" s="27">
        <f>WEEKNUM(Table1[[#This Row],[Invoice Date]]) + IF(YEAR(Table1[[#This Row],[Invoice Date]])=2021, 52, 0)</f>
        <v>73</v>
      </c>
    </row>
    <row r="4623" spans="2:17" ht="14.25" customHeight="1" x14ac:dyDescent="0.3">
      <c r="B4623" s="4" t="s">
        <v>61</v>
      </c>
      <c r="C4623" s="33">
        <v>1185731</v>
      </c>
      <c r="D4623" s="5">
        <v>44336</v>
      </c>
      <c r="E4623" s="4" t="s">
        <v>31</v>
      </c>
      <c r="F4623" s="4" t="s">
        <v>64</v>
      </c>
      <c r="G4623" s="4" t="s">
        <v>65</v>
      </c>
      <c r="H4623" s="6" t="s">
        <v>20</v>
      </c>
      <c r="I4623" s="7">
        <v>53</v>
      </c>
      <c r="J4623" s="8">
        <v>84</v>
      </c>
      <c r="K4623" s="9">
        <v>4452</v>
      </c>
      <c r="L4623" s="9">
        <v>1780.8000000000002</v>
      </c>
      <c r="M4623" s="10">
        <v>0.4</v>
      </c>
      <c r="N4623" s="4" t="s">
        <v>83</v>
      </c>
      <c r="O4623" s="4" t="str">
        <f>TEXT(Table1[[#This Row],[Invoice Date]],"yyyy")</f>
        <v>2021</v>
      </c>
      <c r="P4623" s="4" t="str">
        <f>TEXT(Table1[[#This Row],[Invoice Date]],"mmm")</f>
        <v>May</v>
      </c>
      <c r="Q4623" s="27">
        <f>WEEKNUM(Table1[[#This Row],[Invoice Date]]) + IF(YEAR(Table1[[#This Row],[Invoice Date]])=2021, 52, 0)</f>
        <v>73</v>
      </c>
    </row>
    <row r="4624" spans="2:17" ht="14.25" customHeight="1" x14ac:dyDescent="0.3">
      <c r="B4624" s="4" t="s">
        <v>30</v>
      </c>
      <c r="C4624" s="34">
        <v>1128299</v>
      </c>
      <c r="D4624" s="5">
        <v>44336</v>
      </c>
      <c r="E4624" s="4" t="s">
        <v>15</v>
      </c>
      <c r="F4624" s="4" t="s">
        <v>119</v>
      </c>
      <c r="G4624" s="4" t="s">
        <v>120</v>
      </c>
      <c r="H4624" s="6" t="s">
        <v>17</v>
      </c>
      <c r="I4624" s="7">
        <v>49</v>
      </c>
      <c r="J4624" s="8">
        <v>118</v>
      </c>
      <c r="K4624" s="9">
        <v>5782</v>
      </c>
      <c r="L4624" s="9">
        <v>3006.6400000000003</v>
      </c>
      <c r="M4624" s="10">
        <v>0.52</v>
      </c>
      <c r="N4624" s="4" t="s">
        <v>83</v>
      </c>
      <c r="O4624" s="4" t="str">
        <f>TEXT(Table1[[#This Row],[Invoice Date]],"yyyy")</f>
        <v>2021</v>
      </c>
      <c r="P4624" s="4" t="str">
        <f>TEXT(Table1[[#This Row],[Invoice Date]],"mmm")</f>
        <v>May</v>
      </c>
      <c r="Q4624" s="27">
        <f>WEEKNUM(Table1[[#This Row],[Invoice Date]]) + IF(YEAR(Table1[[#This Row],[Invoice Date]])=2021, 52, 0)</f>
        <v>73</v>
      </c>
    </row>
    <row r="4625" spans="2:17" ht="14.25" customHeight="1" x14ac:dyDescent="0.3">
      <c r="B4625" s="4" t="s">
        <v>61</v>
      </c>
      <c r="C4625" s="33">
        <v>1185731</v>
      </c>
      <c r="D4625" s="5">
        <v>44336</v>
      </c>
      <c r="E4625" s="4" t="s">
        <v>31</v>
      </c>
      <c r="F4625" s="4" t="s">
        <v>64</v>
      </c>
      <c r="G4625" s="4" t="s">
        <v>65</v>
      </c>
      <c r="H4625" s="6" t="s">
        <v>23</v>
      </c>
      <c r="I4625" s="7">
        <v>67</v>
      </c>
      <c r="J4625" s="8">
        <v>100</v>
      </c>
      <c r="K4625" s="9">
        <v>6700</v>
      </c>
      <c r="L4625" s="9">
        <v>2747</v>
      </c>
      <c r="M4625" s="10">
        <v>0.41</v>
      </c>
      <c r="N4625" s="4" t="s">
        <v>83</v>
      </c>
      <c r="O4625" s="4" t="str">
        <f>TEXT(Table1[[#This Row],[Invoice Date]],"yyyy")</f>
        <v>2021</v>
      </c>
      <c r="P4625" s="4" t="str">
        <f>TEXT(Table1[[#This Row],[Invoice Date]],"mmm")</f>
        <v>May</v>
      </c>
      <c r="Q4625" s="27">
        <f>WEEKNUM(Table1[[#This Row],[Invoice Date]]) + IF(YEAR(Table1[[#This Row],[Invoice Date]])=2021, 52, 0)</f>
        <v>73</v>
      </c>
    </row>
    <row r="4626" spans="2:17" ht="14.25" customHeight="1" x14ac:dyDescent="0.3">
      <c r="B4626" s="4" t="s">
        <v>61</v>
      </c>
      <c r="C4626" s="33">
        <v>1185731</v>
      </c>
      <c r="D4626" s="5">
        <v>44336</v>
      </c>
      <c r="E4626" s="4" t="s">
        <v>31</v>
      </c>
      <c r="F4626" s="4" t="s">
        <v>64</v>
      </c>
      <c r="G4626" s="4" t="s">
        <v>65</v>
      </c>
      <c r="H4626" s="6" t="s">
        <v>17</v>
      </c>
      <c r="I4626" s="7">
        <v>59</v>
      </c>
      <c r="J4626" s="8">
        <v>160</v>
      </c>
      <c r="K4626" s="9">
        <v>9440</v>
      </c>
      <c r="L4626" s="9">
        <v>4720</v>
      </c>
      <c r="M4626" s="10">
        <v>0.5</v>
      </c>
      <c r="N4626" s="4" t="s">
        <v>83</v>
      </c>
      <c r="O4626" s="4" t="str">
        <f>TEXT(Table1[[#This Row],[Invoice Date]],"yyyy")</f>
        <v>2021</v>
      </c>
      <c r="P4626" s="4" t="str">
        <f>TEXT(Table1[[#This Row],[Invoice Date]],"mmm")</f>
        <v>May</v>
      </c>
      <c r="Q4626" s="27">
        <f>WEEKNUM(Table1[[#This Row],[Invoice Date]]) + IF(YEAR(Table1[[#This Row],[Invoice Date]])=2021, 52, 0)</f>
        <v>73</v>
      </c>
    </row>
    <row r="4627" spans="2:17" ht="14.25" customHeight="1" x14ac:dyDescent="0.3">
      <c r="B4627" s="4" t="s">
        <v>26</v>
      </c>
      <c r="C4627" s="33">
        <v>1197831</v>
      </c>
      <c r="D4627" s="5">
        <v>44336</v>
      </c>
      <c r="E4627" s="4" t="s">
        <v>27</v>
      </c>
      <c r="F4627" s="4" t="s">
        <v>55</v>
      </c>
      <c r="G4627" s="4" t="s">
        <v>56</v>
      </c>
      <c r="H4627" s="6" t="s">
        <v>23</v>
      </c>
      <c r="I4627" s="7">
        <v>49</v>
      </c>
      <c r="J4627" s="8">
        <v>225</v>
      </c>
      <c r="K4627" s="9">
        <v>11025</v>
      </c>
      <c r="L4627" s="9">
        <v>6945.7500000000009</v>
      </c>
      <c r="M4627" s="10">
        <v>0.63000000000000012</v>
      </c>
      <c r="N4627" s="4" t="s">
        <v>24</v>
      </c>
      <c r="O4627" s="4" t="str">
        <f>TEXT(Table1[[#This Row],[Invoice Date]],"yyyy")</f>
        <v>2021</v>
      </c>
      <c r="P4627" s="4" t="str">
        <f>TEXT(Table1[[#This Row],[Invoice Date]],"mmm")</f>
        <v>May</v>
      </c>
      <c r="Q4627" s="27">
        <f>WEEKNUM(Table1[[#This Row],[Invoice Date]]) + IF(YEAR(Table1[[#This Row],[Invoice Date]])=2021, 52, 0)</f>
        <v>73</v>
      </c>
    </row>
    <row r="4628" spans="2:17" ht="14.25" customHeight="1" x14ac:dyDescent="0.3">
      <c r="B4628" s="4" t="s">
        <v>34</v>
      </c>
      <c r="C4628" s="33">
        <v>1189833</v>
      </c>
      <c r="D4628" s="5">
        <v>44336</v>
      </c>
      <c r="E4628" s="4" t="s">
        <v>31</v>
      </c>
      <c r="F4628" s="4" t="s">
        <v>32</v>
      </c>
      <c r="G4628" s="4" t="s">
        <v>35</v>
      </c>
      <c r="H4628" s="6" t="s">
        <v>19</v>
      </c>
      <c r="I4628" s="7">
        <v>42</v>
      </c>
      <c r="J4628" s="8">
        <v>264</v>
      </c>
      <c r="K4628" s="9">
        <v>11088</v>
      </c>
      <c r="L4628" s="9">
        <v>3326.4</v>
      </c>
      <c r="M4628" s="10">
        <v>0.3</v>
      </c>
      <c r="N4628" s="4" t="s">
        <v>24</v>
      </c>
      <c r="O4628" s="4" t="str">
        <f>TEXT(Table1[[#This Row],[Invoice Date]],"yyyy")</f>
        <v>2021</v>
      </c>
      <c r="P4628" s="4" t="str">
        <f>TEXT(Table1[[#This Row],[Invoice Date]],"mmm")</f>
        <v>May</v>
      </c>
      <c r="Q4628" s="27">
        <f>WEEKNUM(Table1[[#This Row],[Invoice Date]]) + IF(YEAR(Table1[[#This Row],[Invoice Date]])=2021, 52, 0)</f>
        <v>73</v>
      </c>
    </row>
    <row r="4629" spans="2:17" ht="14.25" customHeight="1" x14ac:dyDescent="0.3">
      <c r="B4629" s="4" t="s">
        <v>34</v>
      </c>
      <c r="C4629" s="33">
        <v>1189833</v>
      </c>
      <c r="D4629" s="5">
        <v>44336</v>
      </c>
      <c r="E4629" s="4" t="s">
        <v>31</v>
      </c>
      <c r="F4629" s="4" t="s">
        <v>32</v>
      </c>
      <c r="G4629" s="4" t="s">
        <v>35</v>
      </c>
      <c r="H4629" s="6" t="s">
        <v>19</v>
      </c>
      <c r="I4629" s="7">
        <v>54</v>
      </c>
      <c r="J4629" s="8">
        <v>215</v>
      </c>
      <c r="K4629" s="9">
        <v>11610</v>
      </c>
      <c r="L4629" s="9">
        <v>4411.8</v>
      </c>
      <c r="M4629" s="10">
        <v>0.38</v>
      </c>
      <c r="N4629" s="4" t="s">
        <v>83</v>
      </c>
      <c r="O4629" s="4" t="str">
        <f>TEXT(Table1[[#This Row],[Invoice Date]],"yyyy")</f>
        <v>2021</v>
      </c>
      <c r="P4629" s="4" t="str">
        <f>TEXT(Table1[[#This Row],[Invoice Date]],"mmm")</f>
        <v>May</v>
      </c>
      <c r="Q4629" s="27">
        <f>WEEKNUM(Table1[[#This Row],[Invoice Date]]) + IF(YEAR(Table1[[#This Row],[Invoice Date]])=2021, 52, 0)</f>
        <v>73</v>
      </c>
    </row>
    <row r="4630" spans="2:17" ht="14.25" customHeight="1" x14ac:dyDescent="0.3">
      <c r="B4630" s="4" t="s">
        <v>26</v>
      </c>
      <c r="C4630" s="33">
        <v>1197831</v>
      </c>
      <c r="D4630" s="5">
        <v>44336</v>
      </c>
      <c r="E4630" s="4" t="s">
        <v>27</v>
      </c>
      <c r="F4630" s="4" t="s">
        <v>55</v>
      </c>
      <c r="G4630" s="4" t="s">
        <v>56</v>
      </c>
      <c r="H4630" s="6" t="s">
        <v>23</v>
      </c>
      <c r="I4630" s="7">
        <v>61</v>
      </c>
      <c r="J4630" s="8">
        <v>225</v>
      </c>
      <c r="K4630" s="9">
        <v>13725</v>
      </c>
      <c r="L4630" s="9">
        <v>10156.500000000002</v>
      </c>
      <c r="M4630" s="10">
        <v>0.7400000000000001</v>
      </c>
      <c r="N4630" s="4" t="s">
        <v>83</v>
      </c>
      <c r="O4630" s="4" t="str">
        <f>TEXT(Table1[[#This Row],[Invoice Date]],"yyyy")</f>
        <v>2021</v>
      </c>
      <c r="P4630" s="4" t="str">
        <f>TEXT(Table1[[#This Row],[Invoice Date]],"mmm")</f>
        <v>May</v>
      </c>
      <c r="Q4630" s="27">
        <f>WEEKNUM(Table1[[#This Row],[Invoice Date]]) + IF(YEAR(Table1[[#This Row],[Invoice Date]])=2021, 52, 0)</f>
        <v>73</v>
      </c>
    </row>
    <row r="4631" spans="2:17" ht="14.25" customHeight="1" x14ac:dyDescent="0.3">
      <c r="B4631" s="4" t="s">
        <v>30</v>
      </c>
      <c r="C4631" s="34">
        <v>1128299</v>
      </c>
      <c r="D4631" s="5">
        <v>44336</v>
      </c>
      <c r="E4631" s="4" t="s">
        <v>15</v>
      </c>
      <c r="F4631" s="4" t="s">
        <v>119</v>
      </c>
      <c r="G4631" s="4" t="s">
        <v>120</v>
      </c>
      <c r="H4631" s="6" t="s">
        <v>21</v>
      </c>
      <c r="I4631" s="7">
        <v>40</v>
      </c>
      <c r="J4631" s="8">
        <v>100</v>
      </c>
      <c r="K4631" s="9">
        <v>40000</v>
      </c>
      <c r="L4631" s="9">
        <v>14000</v>
      </c>
      <c r="M4631" s="10">
        <v>0.35</v>
      </c>
      <c r="N4631" s="4" t="s">
        <v>18</v>
      </c>
      <c r="O4631" s="4" t="str">
        <f>TEXT(Table1[[#This Row],[Invoice Date]],"yyyy")</f>
        <v>2021</v>
      </c>
      <c r="P4631" s="4" t="str">
        <f>TEXT(Table1[[#This Row],[Invoice Date]],"mmm")</f>
        <v>May</v>
      </c>
      <c r="Q4631" s="27">
        <f>WEEKNUM(Table1[[#This Row],[Invoice Date]]) + IF(YEAR(Table1[[#This Row],[Invoice Date]])=2021, 52, 0)</f>
        <v>73</v>
      </c>
    </row>
    <row r="4632" spans="2:17" ht="14.25" customHeight="1" x14ac:dyDescent="0.3">
      <c r="B4632" s="4" t="s">
        <v>30</v>
      </c>
      <c r="C4632" s="34">
        <v>1128299</v>
      </c>
      <c r="D4632" s="5">
        <v>44336</v>
      </c>
      <c r="E4632" s="4" t="s">
        <v>15</v>
      </c>
      <c r="F4632" s="4" t="s">
        <v>119</v>
      </c>
      <c r="G4632" s="4" t="s">
        <v>120</v>
      </c>
      <c r="H4632" s="6" t="s">
        <v>20</v>
      </c>
      <c r="I4632" s="7">
        <v>40</v>
      </c>
      <c r="J4632" s="8">
        <v>150</v>
      </c>
      <c r="K4632" s="9">
        <v>60000</v>
      </c>
      <c r="L4632" s="9">
        <v>21000</v>
      </c>
      <c r="M4632" s="10">
        <v>0.35</v>
      </c>
      <c r="N4632" s="4" t="s">
        <v>18</v>
      </c>
      <c r="O4632" s="4" t="str">
        <f>TEXT(Table1[[#This Row],[Invoice Date]],"yyyy")</f>
        <v>2021</v>
      </c>
      <c r="P4632" s="4" t="str">
        <f>TEXT(Table1[[#This Row],[Invoice Date]],"mmm")</f>
        <v>May</v>
      </c>
      <c r="Q4632" s="27">
        <f>WEEKNUM(Table1[[#This Row],[Invoice Date]]) + IF(YEAR(Table1[[#This Row],[Invoice Date]])=2021, 52, 0)</f>
        <v>73</v>
      </c>
    </row>
    <row r="4633" spans="2:17" ht="14.25" customHeight="1" x14ac:dyDescent="0.3">
      <c r="B4633" s="4" t="s">
        <v>30</v>
      </c>
      <c r="C4633" s="34">
        <v>1128299</v>
      </c>
      <c r="D4633" s="5">
        <v>44336</v>
      </c>
      <c r="E4633" s="4" t="s">
        <v>15</v>
      </c>
      <c r="F4633" s="4" t="s">
        <v>119</v>
      </c>
      <c r="G4633" s="4" t="s">
        <v>120</v>
      </c>
      <c r="H4633" s="6" t="s">
        <v>22</v>
      </c>
      <c r="I4633" s="7">
        <v>49.999999999999993</v>
      </c>
      <c r="J4633" s="8">
        <v>125</v>
      </c>
      <c r="K4633" s="9">
        <v>62499.999999999993</v>
      </c>
      <c r="L4633" s="9">
        <v>18749.999999999996</v>
      </c>
      <c r="M4633" s="10">
        <v>0.3</v>
      </c>
      <c r="N4633" s="4" t="s">
        <v>18</v>
      </c>
      <c r="O4633" s="4" t="str">
        <f>TEXT(Table1[[#This Row],[Invoice Date]],"yyyy")</f>
        <v>2021</v>
      </c>
      <c r="P4633" s="4" t="str">
        <f>TEXT(Table1[[#This Row],[Invoice Date]],"mmm")</f>
        <v>May</v>
      </c>
      <c r="Q4633" s="27">
        <f>WEEKNUM(Table1[[#This Row],[Invoice Date]]) + IF(YEAR(Table1[[#This Row],[Invoice Date]])=2021, 52, 0)</f>
        <v>73</v>
      </c>
    </row>
    <row r="4634" spans="2:17" ht="14.25" customHeight="1" x14ac:dyDescent="0.3">
      <c r="B4634" s="4" t="s">
        <v>30</v>
      </c>
      <c r="C4634" s="34">
        <v>1128299</v>
      </c>
      <c r="D4634" s="5">
        <v>44336</v>
      </c>
      <c r="E4634" s="4" t="s">
        <v>15</v>
      </c>
      <c r="F4634" s="4" t="s">
        <v>119</v>
      </c>
      <c r="G4634" s="4" t="s">
        <v>120</v>
      </c>
      <c r="H4634" s="6" t="s">
        <v>19</v>
      </c>
      <c r="I4634" s="7">
        <v>45</v>
      </c>
      <c r="J4634" s="8">
        <v>175</v>
      </c>
      <c r="K4634" s="9">
        <v>78750</v>
      </c>
      <c r="L4634" s="9">
        <v>27562.5</v>
      </c>
      <c r="M4634" s="10">
        <v>0.35</v>
      </c>
      <c r="N4634" s="4" t="s">
        <v>18</v>
      </c>
      <c r="O4634" s="4" t="str">
        <f>TEXT(Table1[[#This Row],[Invoice Date]],"yyyy")</f>
        <v>2021</v>
      </c>
      <c r="P4634" s="4" t="str">
        <f>TEXT(Table1[[#This Row],[Invoice Date]],"mmm")</f>
        <v>May</v>
      </c>
      <c r="Q4634" s="27">
        <f>WEEKNUM(Table1[[#This Row],[Invoice Date]]) + IF(YEAR(Table1[[#This Row],[Invoice Date]])=2021, 52, 0)</f>
        <v>73</v>
      </c>
    </row>
    <row r="4635" spans="2:17" ht="14.25" customHeight="1" x14ac:dyDescent="0.3">
      <c r="B4635" s="4" t="s">
        <v>30</v>
      </c>
      <c r="C4635" s="34">
        <v>1128299</v>
      </c>
      <c r="D4635" s="5">
        <v>44336</v>
      </c>
      <c r="E4635" s="4" t="s">
        <v>15</v>
      </c>
      <c r="F4635" s="4" t="s">
        <v>119</v>
      </c>
      <c r="G4635" s="4" t="s">
        <v>120</v>
      </c>
      <c r="H4635" s="6" t="s">
        <v>23</v>
      </c>
      <c r="I4635" s="7">
        <v>54.999999999999993</v>
      </c>
      <c r="J4635" s="8">
        <v>250</v>
      </c>
      <c r="K4635" s="9">
        <v>137499.99999999997</v>
      </c>
      <c r="L4635" s="9">
        <v>41249.999999999993</v>
      </c>
      <c r="M4635" s="10">
        <v>0.3</v>
      </c>
      <c r="N4635" s="4" t="s">
        <v>18</v>
      </c>
      <c r="O4635" s="4" t="str">
        <f>TEXT(Table1[[#This Row],[Invoice Date]],"yyyy")</f>
        <v>2021</v>
      </c>
      <c r="P4635" s="4" t="str">
        <f>TEXT(Table1[[#This Row],[Invoice Date]],"mmm")</f>
        <v>May</v>
      </c>
      <c r="Q4635" s="27">
        <f>WEEKNUM(Table1[[#This Row],[Invoice Date]]) + IF(YEAR(Table1[[#This Row],[Invoice Date]])=2021, 52, 0)</f>
        <v>73</v>
      </c>
    </row>
    <row r="4636" spans="2:17" ht="14.25" customHeight="1" x14ac:dyDescent="0.3">
      <c r="B4636" s="4" t="s">
        <v>61</v>
      </c>
      <c r="C4636" s="33">
        <v>1185731</v>
      </c>
      <c r="D4636" s="5">
        <v>44336</v>
      </c>
      <c r="E4636" s="4" t="s">
        <v>31</v>
      </c>
      <c r="F4636" s="4" t="s">
        <v>64</v>
      </c>
      <c r="G4636" s="4" t="s">
        <v>65</v>
      </c>
      <c r="H4636" s="6" t="s">
        <v>21</v>
      </c>
      <c r="I4636" s="7">
        <v>55.000000000000007</v>
      </c>
      <c r="J4636" s="8">
        <v>250</v>
      </c>
      <c r="K4636" s="9">
        <v>137500.00000000003</v>
      </c>
      <c r="L4636" s="9">
        <v>34375.000000000007</v>
      </c>
      <c r="M4636" s="10">
        <v>0.25</v>
      </c>
      <c r="N4636" s="4" t="s">
        <v>24</v>
      </c>
      <c r="O4636" s="4" t="str">
        <f>TEXT(Table1[[#This Row],[Invoice Date]],"yyyy")</f>
        <v>2021</v>
      </c>
      <c r="P4636" s="4" t="str">
        <f>TEXT(Table1[[#This Row],[Invoice Date]],"mmm")</f>
        <v>May</v>
      </c>
      <c r="Q4636" s="27">
        <f>WEEKNUM(Table1[[#This Row],[Invoice Date]]) + IF(YEAR(Table1[[#This Row],[Invoice Date]])=2021, 52, 0)</f>
        <v>73</v>
      </c>
    </row>
    <row r="4637" spans="2:17" ht="14.25" customHeight="1" x14ac:dyDescent="0.3">
      <c r="B4637" s="4" t="s">
        <v>61</v>
      </c>
      <c r="C4637" s="33">
        <v>1185731</v>
      </c>
      <c r="D4637" s="5">
        <v>44336</v>
      </c>
      <c r="E4637" s="4" t="s">
        <v>31</v>
      </c>
      <c r="F4637" s="4" t="s">
        <v>64</v>
      </c>
      <c r="G4637" s="4" t="s">
        <v>65</v>
      </c>
      <c r="H4637" s="6" t="s">
        <v>19</v>
      </c>
      <c r="I4637" s="7">
        <v>60.000000000000007</v>
      </c>
      <c r="J4637" s="8">
        <v>275</v>
      </c>
      <c r="K4637" s="9">
        <v>165000.00000000003</v>
      </c>
      <c r="L4637" s="9">
        <v>57750.000000000015</v>
      </c>
      <c r="M4637" s="10">
        <v>0.35000000000000003</v>
      </c>
      <c r="N4637" s="4" t="s">
        <v>24</v>
      </c>
      <c r="O4637" s="4" t="str">
        <f>TEXT(Table1[[#This Row],[Invoice Date]],"yyyy")</f>
        <v>2021</v>
      </c>
      <c r="P4637" s="4" t="str">
        <f>TEXT(Table1[[#This Row],[Invoice Date]],"mmm")</f>
        <v>May</v>
      </c>
      <c r="Q4637" s="27">
        <f>WEEKNUM(Table1[[#This Row],[Invoice Date]]) + IF(YEAR(Table1[[#This Row],[Invoice Date]])=2021, 52, 0)</f>
        <v>73</v>
      </c>
    </row>
    <row r="4638" spans="2:17" ht="14.25" customHeight="1" x14ac:dyDescent="0.3">
      <c r="B4638" s="4" t="s">
        <v>61</v>
      </c>
      <c r="C4638" s="33">
        <v>1185731</v>
      </c>
      <c r="D4638" s="5">
        <v>44336</v>
      </c>
      <c r="E4638" s="4" t="s">
        <v>31</v>
      </c>
      <c r="F4638" s="4" t="s">
        <v>64</v>
      </c>
      <c r="G4638" s="4" t="s">
        <v>65</v>
      </c>
      <c r="H4638" s="6" t="s">
        <v>20</v>
      </c>
      <c r="I4638" s="7">
        <v>55.000000000000007</v>
      </c>
      <c r="J4638" s="8">
        <v>300</v>
      </c>
      <c r="K4638" s="9">
        <v>165000.00000000003</v>
      </c>
      <c r="L4638" s="9">
        <v>41250.000000000007</v>
      </c>
      <c r="M4638" s="10">
        <v>0.25</v>
      </c>
      <c r="N4638" s="4" t="s">
        <v>24</v>
      </c>
      <c r="O4638" s="4" t="str">
        <f>TEXT(Table1[[#This Row],[Invoice Date]],"yyyy")</f>
        <v>2021</v>
      </c>
      <c r="P4638" s="4" t="str">
        <f>TEXT(Table1[[#This Row],[Invoice Date]],"mmm")</f>
        <v>May</v>
      </c>
      <c r="Q4638" s="27">
        <f>WEEKNUM(Table1[[#This Row],[Invoice Date]]) + IF(YEAR(Table1[[#This Row],[Invoice Date]])=2021, 52, 0)</f>
        <v>73</v>
      </c>
    </row>
    <row r="4639" spans="2:17" ht="14.25" customHeight="1" x14ac:dyDescent="0.3">
      <c r="B4639" s="4" t="s">
        <v>61</v>
      </c>
      <c r="C4639" s="33">
        <v>1185731</v>
      </c>
      <c r="D4639" s="5">
        <v>44336</v>
      </c>
      <c r="E4639" s="4" t="s">
        <v>31</v>
      </c>
      <c r="F4639" s="4" t="s">
        <v>64</v>
      </c>
      <c r="G4639" s="4" t="s">
        <v>65</v>
      </c>
      <c r="H4639" s="6" t="s">
        <v>22</v>
      </c>
      <c r="I4639" s="7">
        <v>65</v>
      </c>
      <c r="J4639" s="8">
        <v>275</v>
      </c>
      <c r="K4639" s="9">
        <v>178750</v>
      </c>
      <c r="L4639" s="9">
        <v>44687.5</v>
      </c>
      <c r="M4639" s="10">
        <v>0.25</v>
      </c>
      <c r="N4639" s="4" t="s">
        <v>24</v>
      </c>
      <c r="O4639" s="4" t="str">
        <f>TEXT(Table1[[#This Row],[Invoice Date]],"yyyy")</f>
        <v>2021</v>
      </c>
      <c r="P4639" s="4" t="str">
        <f>TEXT(Table1[[#This Row],[Invoice Date]],"mmm")</f>
        <v>May</v>
      </c>
      <c r="Q4639" s="27">
        <f>WEEKNUM(Table1[[#This Row],[Invoice Date]]) + IF(YEAR(Table1[[#This Row],[Invoice Date]])=2021, 52, 0)</f>
        <v>73</v>
      </c>
    </row>
    <row r="4640" spans="2:17" ht="14.25" customHeight="1" x14ac:dyDescent="0.3">
      <c r="B4640" s="4" t="s">
        <v>30</v>
      </c>
      <c r="C4640" s="34">
        <v>1128299</v>
      </c>
      <c r="D4640" s="5">
        <v>44336</v>
      </c>
      <c r="E4640" s="4" t="s">
        <v>15</v>
      </c>
      <c r="F4640" s="4" t="s">
        <v>119</v>
      </c>
      <c r="G4640" s="4" t="s">
        <v>120</v>
      </c>
      <c r="H4640" s="6" t="s">
        <v>17</v>
      </c>
      <c r="I4640" s="7">
        <v>49.999999999999993</v>
      </c>
      <c r="J4640" s="8">
        <v>470</v>
      </c>
      <c r="K4640" s="9">
        <v>234999.99999999997</v>
      </c>
      <c r="L4640" s="9">
        <v>94000</v>
      </c>
      <c r="M4640" s="10">
        <v>0.4</v>
      </c>
      <c r="N4640" s="4" t="s">
        <v>18</v>
      </c>
      <c r="O4640" s="4" t="str">
        <f>TEXT(Table1[[#This Row],[Invoice Date]],"yyyy")</f>
        <v>2021</v>
      </c>
      <c r="P4640" s="4" t="str">
        <f>TEXT(Table1[[#This Row],[Invoice Date]],"mmm")</f>
        <v>May</v>
      </c>
      <c r="Q4640" s="27">
        <f>WEEKNUM(Table1[[#This Row],[Invoice Date]]) + IF(YEAR(Table1[[#This Row],[Invoice Date]])=2021, 52, 0)</f>
        <v>73</v>
      </c>
    </row>
    <row r="4641" spans="2:17" ht="14.25" customHeight="1" x14ac:dyDescent="0.3">
      <c r="B4641" s="4" t="s">
        <v>61</v>
      </c>
      <c r="C4641" s="33">
        <v>1185731</v>
      </c>
      <c r="D4641" s="5">
        <v>44336</v>
      </c>
      <c r="E4641" s="4" t="s">
        <v>31</v>
      </c>
      <c r="F4641" s="4" t="s">
        <v>64</v>
      </c>
      <c r="G4641" s="4" t="s">
        <v>65</v>
      </c>
      <c r="H4641" s="6" t="s">
        <v>23</v>
      </c>
      <c r="I4641" s="7">
        <v>70</v>
      </c>
      <c r="J4641" s="8">
        <v>400</v>
      </c>
      <c r="K4641" s="9">
        <v>280000</v>
      </c>
      <c r="L4641" s="9">
        <v>84000</v>
      </c>
      <c r="M4641" s="10">
        <v>0.3</v>
      </c>
      <c r="N4641" s="4" t="s">
        <v>24</v>
      </c>
      <c r="O4641" s="4" t="str">
        <f>TEXT(Table1[[#This Row],[Invoice Date]],"yyyy")</f>
        <v>2021</v>
      </c>
      <c r="P4641" s="4" t="str">
        <f>TEXT(Table1[[#This Row],[Invoice Date]],"mmm")</f>
        <v>May</v>
      </c>
      <c r="Q4641" s="27">
        <f>WEEKNUM(Table1[[#This Row],[Invoice Date]]) + IF(YEAR(Table1[[#This Row],[Invoice Date]])=2021, 52, 0)</f>
        <v>73</v>
      </c>
    </row>
    <row r="4642" spans="2:17" ht="14.25" customHeight="1" x14ac:dyDescent="0.3">
      <c r="B4642" s="4" t="s">
        <v>61</v>
      </c>
      <c r="C4642" s="33">
        <v>1185731</v>
      </c>
      <c r="D4642" s="5">
        <v>44336</v>
      </c>
      <c r="E4642" s="4" t="s">
        <v>31</v>
      </c>
      <c r="F4642" s="4" t="s">
        <v>64</v>
      </c>
      <c r="G4642" s="4" t="s">
        <v>65</v>
      </c>
      <c r="H4642" s="6" t="s">
        <v>17</v>
      </c>
      <c r="I4642" s="7">
        <v>65</v>
      </c>
      <c r="J4642" s="8">
        <v>570</v>
      </c>
      <c r="K4642" s="9">
        <v>370500</v>
      </c>
      <c r="L4642" s="9">
        <v>129675.00000000001</v>
      </c>
      <c r="M4642" s="10">
        <v>0.35000000000000003</v>
      </c>
      <c r="N4642" s="4" t="s">
        <v>24</v>
      </c>
      <c r="O4642" s="4" t="str">
        <f>TEXT(Table1[[#This Row],[Invoice Date]],"yyyy")</f>
        <v>2021</v>
      </c>
      <c r="P4642" s="4" t="str">
        <f>TEXT(Table1[[#This Row],[Invoice Date]],"mmm")</f>
        <v>May</v>
      </c>
      <c r="Q4642" s="27">
        <f>WEEKNUM(Table1[[#This Row],[Invoice Date]]) + IF(YEAR(Table1[[#This Row],[Invoice Date]])=2021, 52, 0)</f>
        <v>73</v>
      </c>
    </row>
    <row r="4643" spans="2:17" ht="14.25" customHeight="1" x14ac:dyDescent="0.3">
      <c r="B4643" s="4" t="s">
        <v>34</v>
      </c>
      <c r="C4643" s="33">
        <v>1189833</v>
      </c>
      <c r="D4643" s="5">
        <v>44336</v>
      </c>
      <c r="E4643" s="4" t="s">
        <v>31</v>
      </c>
      <c r="F4643" s="4" t="s">
        <v>32</v>
      </c>
      <c r="G4643" s="4" t="s">
        <v>35</v>
      </c>
      <c r="H4643" s="6" t="s">
        <v>19</v>
      </c>
      <c r="I4643" s="7">
        <v>55.000000000000007</v>
      </c>
      <c r="J4643" s="8">
        <v>825</v>
      </c>
      <c r="K4643" s="9">
        <v>453750.00000000006</v>
      </c>
      <c r="L4643" s="9">
        <v>113437.50000000001</v>
      </c>
      <c r="M4643" s="10">
        <v>0.25</v>
      </c>
      <c r="N4643" s="4" t="s">
        <v>24</v>
      </c>
      <c r="O4643" s="4" t="str">
        <f>TEXT(Table1[[#This Row],[Invoice Date]],"yyyy")</f>
        <v>2021</v>
      </c>
      <c r="P4643" s="4" t="str">
        <f>TEXT(Table1[[#This Row],[Invoice Date]],"mmm")</f>
        <v>May</v>
      </c>
      <c r="Q4643" s="27">
        <f>WEEKNUM(Table1[[#This Row],[Invoice Date]]) + IF(YEAR(Table1[[#This Row],[Invoice Date]])=2021, 52, 0)</f>
        <v>73</v>
      </c>
    </row>
    <row r="4644" spans="2:17" ht="14.25" customHeight="1" x14ac:dyDescent="0.3">
      <c r="B4644" s="4" t="s">
        <v>26</v>
      </c>
      <c r="C4644" s="33">
        <v>1197831</v>
      </c>
      <c r="D4644" s="5">
        <v>44336</v>
      </c>
      <c r="E4644" s="4" t="s">
        <v>27</v>
      </c>
      <c r="F4644" s="4" t="s">
        <v>55</v>
      </c>
      <c r="G4644" s="4" t="s">
        <v>56</v>
      </c>
      <c r="H4644" s="6" t="s">
        <v>23</v>
      </c>
      <c r="I4644" s="7">
        <v>65</v>
      </c>
      <c r="J4644" s="8">
        <v>750</v>
      </c>
      <c r="K4644" s="9">
        <v>487500</v>
      </c>
      <c r="L4644" s="9">
        <v>292500.00000000006</v>
      </c>
      <c r="M4644" s="10">
        <v>0.60000000000000009</v>
      </c>
      <c r="N4644" s="4" t="s">
        <v>24</v>
      </c>
      <c r="O4644" s="4" t="str">
        <f>TEXT(Table1[[#This Row],[Invoice Date]],"yyyy")</f>
        <v>2021</v>
      </c>
      <c r="P4644" s="4" t="str">
        <f>TEXT(Table1[[#This Row],[Invoice Date]],"mmm")</f>
        <v>May</v>
      </c>
      <c r="Q4644" s="27">
        <f>WEEKNUM(Table1[[#This Row],[Invoice Date]]) + IF(YEAR(Table1[[#This Row],[Invoice Date]])=2021, 52, 0)</f>
        <v>73</v>
      </c>
    </row>
    <row r="4645" spans="2:17" ht="14.25" customHeight="1" x14ac:dyDescent="0.3">
      <c r="B4645" s="4" t="s">
        <v>14</v>
      </c>
      <c r="C4645" s="33">
        <v>1185732</v>
      </c>
      <c r="D4645" s="5">
        <v>44337</v>
      </c>
      <c r="E4645" s="4" t="s">
        <v>27</v>
      </c>
      <c r="F4645" s="4" t="s">
        <v>55</v>
      </c>
      <c r="G4645" s="4" t="s">
        <v>56</v>
      </c>
      <c r="H4645" s="6" t="s">
        <v>17</v>
      </c>
      <c r="I4645" s="7">
        <v>27</v>
      </c>
      <c r="J4645" s="8">
        <v>140</v>
      </c>
      <c r="K4645" s="9">
        <v>3780</v>
      </c>
      <c r="L4645" s="9">
        <v>1663.2</v>
      </c>
      <c r="M4645" s="10">
        <v>0.44</v>
      </c>
      <c r="N4645" s="4" t="s">
        <v>24</v>
      </c>
      <c r="O4645" s="4" t="str">
        <f>TEXT(Table1[[#This Row],[Invoice Date]],"yyyy")</f>
        <v>2021</v>
      </c>
      <c r="P4645" s="4" t="str">
        <f>TEXT(Table1[[#This Row],[Invoice Date]],"mmm")</f>
        <v>May</v>
      </c>
      <c r="Q4645" s="27">
        <f>WEEKNUM(Table1[[#This Row],[Invoice Date]]) + IF(YEAR(Table1[[#This Row],[Invoice Date]])=2021, 52, 0)</f>
        <v>73</v>
      </c>
    </row>
    <row r="4646" spans="2:17" ht="14.25" customHeight="1" x14ac:dyDescent="0.3">
      <c r="B4646" s="4" t="s">
        <v>14</v>
      </c>
      <c r="C4646" s="33">
        <v>1185732</v>
      </c>
      <c r="D4646" s="5">
        <v>44337</v>
      </c>
      <c r="E4646" s="4" t="s">
        <v>27</v>
      </c>
      <c r="F4646" s="4" t="s">
        <v>55</v>
      </c>
      <c r="G4646" s="4" t="s">
        <v>56</v>
      </c>
      <c r="H4646" s="6" t="s">
        <v>17</v>
      </c>
      <c r="I4646" s="7">
        <v>32</v>
      </c>
      <c r="J4646" s="8">
        <v>119</v>
      </c>
      <c r="K4646" s="9">
        <v>3808</v>
      </c>
      <c r="L4646" s="9">
        <v>1904</v>
      </c>
      <c r="M4646" s="10">
        <v>0.5</v>
      </c>
      <c r="N4646" s="4" t="s">
        <v>83</v>
      </c>
      <c r="O4646" s="4" t="str">
        <f>TEXT(Table1[[#This Row],[Invoice Date]],"yyyy")</f>
        <v>2021</v>
      </c>
      <c r="P4646" s="4" t="str">
        <f>TEXT(Table1[[#This Row],[Invoice Date]],"mmm")</f>
        <v>May</v>
      </c>
      <c r="Q4646" s="27">
        <f>WEEKNUM(Table1[[#This Row],[Invoice Date]]) + IF(YEAR(Table1[[#This Row],[Invoice Date]])=2021, 52, 0)</f>
        <v>73</v>
      </c>
    </row>
    <row r="4647" spans="2:17" ht="14.25" customHeight="1" x14ac:dyDescent="0.3">
      <c r="B4647" s="4" t="s">
        <v>34</v>
      </c>
      <c r="C4647" s="33">
        <v>1189833</v>
      </c>
      <c r="D4647" s="5">
        <v>44337</v>
      </c>
      <c r="E4647" s="4" t="s">
        <v>31</v>
      </c>
      <c r="F4647" s="4" t="s">
        <v>32</v>
      </c>
      <c r="G4647" s="4" t="s">
        <v>35</v>
      </c>
      <c r="H4647" s="6" t="s">
        <v>20</v>
      </c>
      <c r="I4647" s="7">
        <v>35</v>
      </c>
      <c r="J4647" s="8">
        <v>223</v>
      </c>
      <c r="K4647" s="9">
        <v>7805</v>
      </c>
      <c r="L4647" s="9">
        <v>3590.3</v>
      </c>
      <c r="M4647" s="10">
        <v>0.46</v>
      </c>
      <c r="N4647" s="4" t="s">
        <v>24</v>
      </c>
      <c r="O4647" s="4" t="str">
        <f>TEXT(Table1[[#This Row],[Invoice Date]],"yyyy")</f>
        <v>2021</v>
      </c>
      <c r="P4647" s="4" t="str">
        <f>TEXT(Table1[[#This Row],[Invoice Date]],"mmm")</f>
        <v>May</v>
      </c>
      <c r="Q4647" s="27">
        <f>WEEKNUM(Table1[[#This Row],[Invoice Date]]) + IF(YEAR(Table1[[#This Row],[Invoice Date]])=2021, 52, 0)</f>
        <v>73</v>
      </c>
    </row>
    <row r="4648" spans="2:17" ht="14.25" customHeight="1" x14ac:dyDescent="0.3">
      <c r="B4648" s="4" t="s">
        <v>34</v>
      </c>
      <c r="C4648" s="33">
        <v>1189833</v>
      </c>
      <c r="D4648" s="5">
        <v>44337</v>
      </c>
      <c r="E4648" s="4" t="s">
        <v>31</v>
      </c>
      <c r="F4648" s="4" t="s">
        <v>32</v>
      </c>
      <c r="G4648" s="4" t="s">
        <v>35</v>
      </c>
      <c r="H4648" s="6" t="s">
        <v>20</v>
      </c>
      <c r="I4648" s="7">
        <v>47</v>
      </c>
      <c r="J4648" s="8">
        <v>169</v>
      </c>
      <c r="K4648" s="9">
        <v>7943</v>
      </c>
      <c r="L4648" s="9">
        <v>3971.5</v>
      </c>
      <c r="M4648" s="10">
        <v>0.5</v>
      </c>
      <c r="N4648" s="4" t="s">
        <v>83</v>
      </c>
      <c r="O4648" s="4" t="str">
        <f>TEXT(Table1[[#This Row],[Invoice Date]],"yyyy")</f>
        <v>2021</v>
      </c>
      <c r="P4648" s="4" t="str">
        <f>TEXT(Table1[[#This Row],[Invoice Date]],"mmm")</f>
        <v>May</v>
      </c>
      <c r="Q4648" s="27">
        <f>WEEKNUM(Table1[[#This Row],[Invoice Date]]) + IF(YEAR(Table1[[#This Row],[Invoice Date]])=2021, 52, 0)</f>
        <v>73</v>
      </c>
    </row>
    <row r="4649" spans="2:17" ht="14.25" customHeight="1" x14ac:dyDescent="0.3">
      <c r="B4649" s="4" t="s">
        <v>14</v>
      </c>
      <c r="C4649" s="33">
        <v>1185732</v>
      </c>
      <c r="D4649" s="5">
        <v>44337</v>
      </c>
      <c r="E4649" s="4" t="s">
        <v>27</v>
      </c>
      <c r="F4649" s="4" t="s">
        <v>55</v>
      </c>
      <c r="G4649" s="4" t="s">
        <v>56</v>
      </c>
      <c r="H4649" s="6" t="s">
        <v>17</v>
      </c>
      <c r="I4649" s="7">
        <v>35</v>
      </c>
      <c r="J4649" s="8">
        <v>425</v>
      </c>
      <c r="K4649" s="9">
        <v>148750</v>
      </c>
      <c r="L4649" s="9">
        <v>59500</v>
      </c>
      <c r="M4649" s="10">
        <v>0.4</v>
      </c>
      <c r="N4649" s="4" t="s">
        <v>24</v>
      </c>
      <c r="O4649" s="4" t="str">
        <f>TEXT(Table1[[#This Row],[Invoice Date]],"yyyy")</f>
        <v>2021</v>
      </c>
      <c r="P4649" s="4" t="str">
        <f>TEXT(Table1[[#This Row],[Invoice Date]],"mmm")</f>
        <v>May</v>
      </c>
      <c r="Q4649" s="27">
        <f>WEEKNUM(Table1[[#This Row],[Invoice Date]]) + IF(YEAR(Table1[[#This Row],[Invoice Date]])=2021, 52, 0)</f>
        <v>73</v>
      </c>
    </row>
    <row r="4650" spans="2:17" ht="14.25" customHeight="1" x14ac:dyDescent="0.3">
      <c r="B4650" s="4" t="s">
        <v>34</v>
      </c>
      <c r="C4650" s="33">
        <v>1189833</v>
      </c>
      <c r="D4650" s="5">
        <v>44337</v>
      </c>
      <c r="E4650" s="4" t="s">
        <v>31</v>
      </c>
      <c r="F4650" s="4" t="s">
        <v>32</v>
      </c>
      <c r="G4650" s="4" t="s">
        <v>35</v>
      </c>
      <c r="H4650" s="6" t="s">
        <v>20</v>
      </c>
      <c r="I4650" s="7">
        <v>50</v>
      </c>
      <c r="J4650" s="8">
        <v>675</v>
      </c>
      <c r="K4650" s="9">
        <v>337500</v>
      </c>
      <c r="L4650" s="9">
        <v>135000</v>
      </c>
      <c r="M4650" s="10">
        <v>0.4</v>
      </c>
      <c r="N4650" s="4" t="s">
        <v>24</v>
      </c>
      <c r="O4650" s="4" t="str">
        <f>TEXT(Table1[[#This Row],[Invoice Date]],"yyyy")</f>
        <v>2021</v>
      </c>
      <c r="P4650" s="4" t="str">
        <f>TEXT(Table1[[#This Row],[Invoice Date]],"mmm")</f>
        <v>May</v>
      </c>
      <c r="Q4650" s="27">
        <f>WEEKNUM(Table1[[#This Row],[Invoice Date]]) + IF(YEAR(Table1[[#This Row],[Invoice Date]])=2021, 52, 0)</f>
        <v>73</v>
      </c>
    </row>
    <row r="4651" spans="2:17" ht="14.25" customHeight="1" x14ac:dyDescent="0.3">
      <c r="B4651" s="4" t="s">
        <v>14</v>
      </c>
      <c r="C4651" s="33">
        <v>1185732</v>
      </c>
      <c r="D4651" s="5">
        <v>44338</v>
      </c>
      <c r="E4651" s="4" t="s">
        <v>27</v>
      </c>
      <c r="F4651" s="4" t="s">
        <v>55</v>
      </c>
      <c r="G4651" s="4" t="s">
        <v>56</v>
      </c>
      <c r="H4651" s="6" t="s">
        <v>19</v>
      </c>
      <c r="I4651" s="7">
        <v>23</v>
      </c>
      <c r="J4651" s="8">
        <v>70</v>
      </c>
      <c r="K4651" s="9">
        <v>1610</v>
      </c>
      <c r="L4651" s="9">
        <v>660.09999999999991</v>
      </c>
      <c r="M4651" s="10">
        <v>0.41</v>
      </c>
      <c r="N4651" s="4" t="s">
        <v>24</v>
      </c>
      <c r="O4651" s="4" t="str">
        <f>TEXT(Table1[[#This Row],[Invoice Date]],"yyyy")</f>
        <v>2021</v>
      </c>
      <c r="P4651" s="4" t="str">
        <f>TEXT(Table1[[#This Row],[Invoice Date]],"mmm")</f>
        <v>May</v>
      </c>
      <c r="Q4651" s="27">
        <f>WEEKNUM(Table1[[#This Row],[Invoice Date]]) + IF(YEAR(Table1[[#This Row],[Invoice Date]])=2021, 52, 0)</f>
        <v>73</v>
      </c>
    </row>
    <row r="4652" spans="2:17" ht="14.25" customHeight="1" x14ac:dyDescent="0.3">
      <c r="B4652" s="4" t="s">
        <v>14</v>
      </c>
      <c r="C4652" s="33">
        <v>1185732</v>
      </c>
      <c r="D4652" s="5">
        <v>44338</v>
      </c>
      <c r="E4652" s="4" t="s">
        <v>27</v>
      </c>
      <c r="F4652" s="4" t="s">
        <v>55</v>
      </c>
      <c r="G4652" s="4" t="s">
        <v>56</v>
      </c>
      <c r="H4652" s="6" t="s">
        <v>19</v>
      </c>
      <c r="I4652" s="7">
        <v>32</v>
      </c>
      <c r="J4652" s="8">
        <v>56</v>
      </c>
      <c r="K4652" s="9">
        <v>1792</v>
      </c>
      <c r="L4652" s="9">
        <v>878.07999999999993</v>
      </c>
      <c r="M4652" s="10">
        <v>0.49</v>
      </c>
      <c r="N4652" s="4" t="s">
        <v>83</v>
      </c>
      <c r="O4652" s="4" t="str">
        <f>TEXT(Table1[[#This Row],[Invoice Date]],"yyyy")</f>
        <v>2021</v>
      </c>
      <c r="P4652" s="4" t="str">
        <f>TEXT(Table1[[#This Row],[Invoice Date]],"mmm")</f>
        <v>May</v>
      </c>
      <c r="Q4652" s="27">
        <f>WEEKNUM(Table1[[#This Row],[Invoice Date]]) + IF(YEAR(Table1[[#This Row],[Invoice Date]])=2021, 52, 0)</f>
        <v>73</v>
      </c>
    </row>
    <row r="4653" spans="2:17" ht="14.25" customHeight="1" x14ac:dyDescent="0.3">
      <c r="B4653" s="4" t="s">
        <v>34</v>
      </c>
      <c r="C4653" s="33">
        <v>1189833</v>
      </c>
      <c r="D4653" s="5">
        <v>44338</v>
      </c>
      <c r="E4653" s="4" t="s">
        <v>31</v>
      </c>
      <c r="F4653" s="4" t="s">
        <v>32</v>
      </c>
      <c r="G4653" s="4" t="s">
        <v>35</v>
      </c>
      <c r="H4653" s="6" t="s">
        <v>21</v>
      </c>
      <c r="I4653" s="7">
        <v>33</v>
      </c>
      <c r="J4653" s="8">
        <v>221</v>
      </c>
      <c r="K4653" s="9">
        <v>7293</v>
      </c>
      <c r="L4653" s="9">
        <v>3063.06</v>
      </c>
      <c r="M4653" s="10">
        <v>0.42</v>
      </c>
      <c r="N4653" s="4" t="s">
        <v>24</v>
      </c>
      <c r="O4653" s="4" t="str">
        <f>TEXT(Table1[[#This Row],[Invoice Date]],"yyyy")</f>
        <v>2021</v>
      </c>
      <c r="P4653" s="4" t="str">
        <f>TEXT(Table1[[#This Row],[Invoice Date]],"mmm")</f>
        <v>May</v>
      </c>
      <c r="Q4653" s="27">
        <f>WEEKNUM(Table1[[#This Row],[Invoice Date]]) + IF(YEAR(Table1[[#This Row],[Invoice Date]])=2021, 52, 0)</f>
        <v>73</v>
      </c>
    </row>
    <row r="4654" spans="2:17" ht="14.25" customHeight="1" x14ac:dyDescent="0.3">
      <c r="B4654" s="4" t="s">
        <v>34</v>
      </c>
      <c r="C4654" s="33">
        <v>1189833</v>
      </c>
      <c r="D4654" s="5">
        <v>44338</v>
      </c>
      <c r="E4654" s="4" t="s">
        <v>31</v>
      </c>
      <c r="F4654" s="4" t="s">
        <v>32</v>
      </c>
      <c r="G4654" s="4" t="s">
        <v>35</v>
      </c>
      <c r="H4654" s="6" t="s">
        <v>21</v>
      </c>
      <c r="I4654" s="7">
        <v>47</v>
      </c>
      <c r="J4654" s="8">
        <v>176</v>
      </c>
      <c r="K4654" s="9">
        <v>8272</v>
      </c>
      <c r="L4654" s="9">
        <v>3722.3999999999996</v>
      </c>
      <c r="M4654" s="10">
        <v>0.44999999999999996</v>
      </c>
      <c r="N4654" s="4" t="s">
        <v>83</v>
      </c>
      <c r="O4654" s="4" t="str">
        <f>TEXT(Table1[[#This Row],[Invoice Date]],"yyyy")</f>
        <v>2021</v>
      </c>
      <c r="P4654" s="4" t="str">
        <f>TEXT(Table1[[#This Row],[Invoice Date]],"mmm")</f>
        <v>May</v>
      </c>
      <c r="Q4654" s="27">
        <f>WEEKNUM(Table1[[#This Row],[Invoice Date]]) + IF(YEAR(Table1[[#This Row],[Invoice Date]])=2021, 52, 0)</f>
        <v>73</v>
      </c>
    </row>
    <row r="4655" spans="2:17" ht="14.25" customHeight="1" x14ac:dyDescent="0.3">
      <c r="B4655" s="4" t="s">
        <v>14</v>
      </c>
      <c r="C4655" s="33">
        <v>1185732</v>
      </c>
      <c r="D4655" s="5">
        <v>44338</v>
      </c>
      <c r="E4655" s="4" t="s">
        <v>27</v>
      </c>
      <c r="F4655" s="4" t="s">
        <v>55</v>
      </c>
      <c r="G4655" s="4" t="s">
        <v>56</v>
      </c>
      <c r="H4655" s="6" t="s">
        <v>19</v>
      </c>
      <c r="I4655" s="7">
        <v>35</v>
      </c>
      <c r="J4655" s="8">
        <v>225</v>
      </c>
      <c r="K4655" s="9">
        <v>78750</v>
      </c>
      <c r="L4655" s="9">
        <v>27562.5</v>
      </c>
      <c r="M4655" s="10">
        <v>0.35</v>
      </c>
      <c r="N4655" s="4" t="s">
        <v>24</v>
      </c>
      <c r="O4655" s="4" t="str">
        <f>TEXT(Table1[[#This Row],[Invoice Date]],"yyyy")</f>
        <v>2021</v>
      </c>
      <c r="P4655" s="4" t="str">
        <f>TEXT(Table1[[#This Row],[Invoice Date]],"mmm")</f>
        <v>May</v>
      </c>
      <c r="Q4655" s="27">
        <f>WEEKNUM(Table1[[#This Row],[Invoice Date]]) + IF(YEAR(Table1[[#This Row],[Invoice Date]])=2021, 52, 0)</f>
        <v>73</v>
      </c>
    </row>
    <row r="4656" spans="2:17" ht="14.25" customHeight="1" x14ac:dyDescent="0.3">
      <c r="B4656" s="4" t="s">
        <v>34</v>
      </c>
      <c r="C4656" s="33">
        <v>1189833</v>
      </c>
      <c r="D4656" s="5">
        <v>44338</v>
      </c>
      <c r="E4656" s="4" t="s">
        <v>31</v>
      </c>
      <c r="F4656" s="4" t="s">
        <v>32</v>
      </c>
      <c r="G4656" s="4" t="s">
        <v>35</v>
      </c>
      <c r="H4656" s="6" t="s">
        <v>21</v>
      </c>
      <c r="I4656" s="7">
        <v>50</v>
      </c>
      <c r="J4656" s="8">
        <v>650</v>
      </c>
      <c r="K4656" s="9">
        <v>325000</v>
      </c>
      <c r="L4656" s="9">
        <v>113750</v>
      </c>
      <c r="M4656" s="10">
        <v>0.35</v>
      </c>
      <c r="N4656" s="4" t="s">
        <v>24</v>
      </c>
      <c r="O4656" s="4" t="str">
        <f>TEXT(Table1[[#This Row],[Invoice Date]],"yyyy")</f>
        <v>2021</v>
      </c>
      <c r="P4656" s="4" t="str">
        <f>TEXT(Table1[[#This Row],[Invoice Date]],"mmm")</f>
        <v>May</v>
      </c>
      <c r="Q4656" s="27">
        <f>WEEKNUM(Table1[[#This Row],[Invoice Date]]) + IF(YEAR(Table1[[#This Row],[Invoice Date]])=2021, 52, 0)</f>
        <v>73</v>
      </c>
    </row>
    <row r="4657" spans="2:17" ht="14.25" customHeight="1" x14ac:dyDescent="0.3">
      <c r="B4657" s="4" t="s">
        <v>14</v>
      </c>
      <c r="C4657" s="33">
        <v>1185732</v>
      </c>
      <c r="D4657" s="5">
        <v>44339</v>
      </c>
      <c r="E4657" s="4" t="s">
        <v>27</v>
      </c>
      <c r="F4657" s="4" t="s">
        <v>55</v>
      </c>
      <c r="G4657" s="4" t="s">
        <v>56</v>
      </c>
      <c r="H4657" s="6" t="s">
        <v>20</v>
      </c>
      <c r="I4657" s="7">
        <v>19</v>
      </c>
      <c r="J4657" s="8">
        <v>74</v>
      </c>
      <c r="K4657" s="9">
        <v>1406</v>
      </c>
      <c r="L4657" s="9">
        <v>548.33999999999992</v>
      </c>
      <c r="M4657" s="10">
        <v>0.38999999999999996</v>
      </c>
      <c r="N4657" s="4" t="s">
        <v>24</v>
      </c>
      <c r="O4657" s="4" t="str">
        <f>TEXT(Table1[[#This Row],[Invoice Date]],"yyyy")</f>
        <v>2021</v>
      </c>
      <c r="P4657" s="4" t="str">
        <f>TEXT(Table1[[#This Row],[Invoice Date]],"mmm")</f>
        <v>May</v>
      </c>
      <c r="Q4657" s="27">
        <f>WEEKNUM(Table1[[#This Row],[Invoice Date]]) + IF(YEAR(Table1[[#This Row],[Invoice Date]])=2021, 52, 0)</f>
        <v>74</v>
      </c>
    </row>
    <row r="4658" spans="2:17" ht="14.25" customHeight="1" x14ac:dyDescent="0.3">
      <c r="B4658" s="4" t="s">
        <v>61</v>
      </c>
      <c r="C4658" s="33">
        <v>1185731</v>
      </c>
      <c r="D4658" s="5">
        <v>44339</v>
      </c>
      <c r="E4658" s="4" t="s">
        <v>48</v>
      </c>
      <c r="F4658" s="4" t="s">
        <v>98</v>
      </c>
      <c r="G4658" s="4" t="s">
        <v>99</v>
      </c>
      <c r="H4658" s="6" t="s">
        <v>21</v>
      </c>
      <c r="I4658" s="7">
        <v>38</v>
      </c>
      <c r="J4658" s="8">
        <v>38</v>
      </c>
      <c r="K4658" s="9">
        <v>1444</v>
      </c>
      <c r="L4658" s="9">
        <v>779.7600000000001</v>
      </c>
      <c r="M4658" s="10">
        <v>0.54</v>
      </c>
      <c r="N4658" s="4" t="s">
        <v>83</v>
      </c>
      <c r="O4658" s="4" t="str">
        <f>TEXT(Table1[[#This Row],[Invoice Date]],"yyyy")</f>
        <v>2021</v>
      </c>
      <c r="P4658" s="4" t="str">
        <f>TEXT(Table1[[#This Row],[Invoice Date]],"mmm")</f>
        <v>May</v>
      </c>
      <c r="Q4658" s="27">
        <f>WEEKNUM(Table1[[#This Row],[Invoice Date]]) + IF(YEAR(Table1[[#This Row],[Invoice Date]])=2021, 52, 0)</f>
        <v>74</v>
      </c>
    </row>
    <row r="4659" spans="2:17" ht="14.25" customHeight="1" x14ac:dyDescent="0.3">
      <c r="B4659" s="4" t="s">
        <v>14</v>
      </c>
      <c r="C4659" s="33">
        <v>1185732</v>
      </c>
      <c r="D4659" s="5">
        <v>44339</v>
      </c>
      <c r="E4659" s="4" t="s">
        <v>27</v>
      </c>
      <c r="F4659" s="4" t="s">
        <v>55</v>
      </c>
      <c r="G4659" s="4" t="s">
        <v>56</v>
      </c>
      <c r="H4659" s="6" t="s">
        <v>20</v>
      </c>
      <c r="I4659" s="7">
        <v>24</v>
      </c>
      <c r="J4659" s="8">
        <v>65</v>
      </c>
      <c r="K4659" s="9">
        <v>1560</v>
      </c>
      <c r="L4659" s="9">
        <v>748.8</v>
      </c>
      <c r="M4659" s="10">
        <v>0.48</v>
      </c>
      <c r="N4659" s="4" t="s">
        <v>83</v>
      </c>
      <c r="O4659" s="4" t="str">
        <f>TEXT(Table1[[#This Row],[Invoice Date]],"yyyy")</f>
        <v>2021</v>
      </c>
      <c r="P4659" s="4" t="str">
        <f>TEXT(Table1[[#This Row],[Invoice Date]],"mmm")</f>
        <v>May</v>
      </c>
      <c r="Q4659" s="27">
        <f>WEEKNUM(Table1[[#This Row],[Invoice Date]]) + IF(YEAR(Table1[[#This Row],[Invoice Date]])=2021, 52, 0)</f>
        <v>74</v>
      </c>
    </row>
    <row r="4660" spans="2:17" ht="14.25" customHeight="1" x14ac:dyDescent="0.3">
      <c r="B4660" s="4" t="s">
        <v>61</v>
      </c>
      <c r="C4660" s="33">
        <v>1185731</v>
      </c>
      <c r="D4660" s="5">
        <v>44339</v>
      </c>
      <c r="E4660" s="4" t="s">
        <v>48</v>
      </c>
      <c r="F4660" s="4" t="s">
        <v>98</v>
      </c>
      <c r="G4660" s="4" t="s">
        <v>99</v>
      </c>
      <c r="H4660" s="6" t="s">
        <v>22</v>
      </c>
      <c r="I4660" s="7">
        <v>46</v>
      </c>
      <c r="J4660" s="8">
        <v>42</v>
      </c>
      <c r="K4660" s="9">
        <v>1932</v>
      </c>
      <c r="L4660" s="9">
        <v>888.71999999999991</v>
      </c>
      <c r="M4660" s="10">
        <v>0.45999999999999996</v>
      </c>
      <c r="N4660" s="4" t="s">
        <v>83</v>
      </c>
      <c r="O4660" s="4" t="str">
        <f>TEXT(Table1[[#This Row],[Invoice Date]],"yyyy")</f>
        <v>2021</v>
      </c>
      <c r="P4660" s="4" t="str">
        <f>TEXT(Table1[[#This Row],[Invoice Date]],"mmm")</f>
        <v>May</v>
      </c>
      <c r="Q4660" s="27">
        <f>WEEKNUM(Table1[[#This Row],[Invoice Date]]) + IF(YEAR(Table1[[#This Row],[Invoice Date]])=2021, 52, 0)</f>
        <v>74</v>
      </c>
    </row>
    <row r="4661" spans="2:17" ht="14.25" customHeight="1" x14ac:dyDescent="0.3">
      <c r="B4661" s="4" t="s">
        <v>61</v>
      </c>
      <c r="C4661" s="33">
        <v>1185731</v>
      </c>
      <c r="D4661" s="5">
        <v>44339</v>
      </c>
      <c r="E4661" s="4" t="s">
        <v>48</v>
      </c>
      <c r="F4661" s="4" t="s">
        <v>98</v>
      </c>
      <c r="G4661" s="4" t="s">
        <v>99</v>
      </c>
      <c r="H4661" s="6" t="s">
        <v>20</v>
      </c>
      <c r="I4661" s="7">
        <v>38</v>
      </c>
      <c r="J4661" s="8">
        <v>58</v>
      </c>
      <c r="K4661" s="9">
        <v>2204</v>
      </c>
      <c r="L4661" s="9">
        <v>1146.08</v>
      </c>
      <c r="M4661" s="10">
        <v>0.52</v>
      </c>
      <c r="N4661" s="4" t="s">
        <v>83</v>
      </c>
      <c r="O4661" s="4" t="str">
        <f>TEXT(Table1[[#This Row],[Invoice Date]],"yyyy")</f>
        <v>2021</v>
      </c>
      <c r="P4661" s="4" t="str">
        <f>TEXT(Table1[[#This Row],[Invoice Date]],"mmm")</f>
        <v>May</v>
      </c>
      <c r="Q4661" s="27">
        <f>WEEKNUM(Table1[[#This Row],[Invoice Date]]) + IF(YEAR(Table1[[#This Row],[Invoice Date]])=2021, 52, 0)</f>
        <v>74</v>
      </c>
    </row>
    <row r="4662" spans="2:17" ht="14.25" customHeight="1" x14ac:dyDescent="0.3">
      <c r="B4662" s="4" t="s">
        <v>61</v>
      </c>
      <c r="C4662" s="33">
        <v>1185731</v>
      </c>
      <c r="D4662" s="5">
        <v>44339</v>
      </c>
      <c r="E4662" s="4" t="s">
        <v>48</v>
      </c>
      <c r="F4662" s="4" t="s">
        <v>98</v>
      </c>
      <c r="G4662" s="4" t="s">
        <v>99</v>
      </c>
      <c r="H4662" s="6" t="s">
        <v>19</v>
      </c>
      <c r="I4662" s="7">
        <v>42</v>
      </c>
      <c r="J4662" s="8">
        <v>68</v>
      </c>
      <c r="K4662" s="9">
        <v>2856</v>
      </c>
      <c r="L4662" s="9">
        <v>1428</v>
      </c>
      <c r="M4662" s="10">
        <v>0.5</v>
      </c>
      <c r="N4662" s="4" t="s">
        <v>83</v>
      </c>
      <c r="O4662" s="4" t="str">
        <f>TEXT(Table1[[#This Row],[Invoice Date]],"yyyy")</f>
        <v>2021</v>
      </c>
      <c r="P4662" s="4" t="str">
        <f>TEXT(Table1[[#This Row],[Invoice Date]],"mmm")</f>
        <v>May</v>
      </c>
      <c r="Q4662" s="27">
        <f>WEEKNUM(Table1[[#This Row],[Invoice Date]]) + IF(YEAR(Table1[[#This Row],[Invoice Date]])=2021, 52, 0)</f>
        <v>74</v>
      </c>
    </row>
    <row r="4663" spans="2:17" ht="14.25" customHeight="1" x14ac:dyDescent="0.3">
      <c r="B4663" s="4" t="s">
        <v>61</v>
      </c>
      <c r="C4663" s="33">
        <v>1185731</v>
      </c>
      <c r="D4663" s="5">
        <v>44339</v>
      </c>
      <c r="E4663" s="4" t="s">
        <v>48</v>
      </c>
      <c r="F4663" s="4" t="s">
        <v>98</v>
      </c>
      <c r="G4663" s="4" t="s">
        <v>99</v>
      </c>
      <c r="H4663" s="6" t="s">
        <v>23</v>
      </c>
      <c r="I4663" s="7">
        <v>51</v>
      </c>
      <c r="J4663" s="8">
        <v>83</v>
      </c>
      <c r="K4663" s="9">
        <v>4233</v>
      </c>
      <c r="L4663" s="9">
        <v>2158.83</v>
      </c>
      <c r="M4663" s="10">
        <v>0.51</v>
      </c>
      <c r="N4663" s="4" t="s">
        <v>83</v>
      </c>
      <c r="O4663" s="4" t="str">
        <f>TEXT(Table1[[#This Row],[Invoice Date]],"yyyy")</f>
        <v>2021</v>
      </c>
      <c r="P4663" s="4" t="str">
        <f>TEXT(Table1[[#This Row],[Invoice Date]],"mmm")</f>
        <v>May</v>
      </c>
      <c r="Q4663" s="27">
        <f>WEEKNUM(Table1[[#This Row],[Invoice Date]]) + IF(YEAR(Table1[[#This Row],[Invoice Date]])=2021, 52, 0)</f>
        <v>74</v>
      </c>
    </row>
    <row r="4664" spans="2:17" ht="14.25" customHeight="1" x14ac:dyDescent="0.3">
      <c r="B4664" s="4" t="s">
        <v>61</v>
      </c>
      <c r="C4664" s="33">
        <v>1185731</v>
      </c>
      <c r="D4664" s="5">
        <v>44339</v>
      </c>
      <c r="E4664" s="4" t="s">
        <v>48</v>
      </c>
      <c r="F4664" s="4" t="s">
        <v>98</v>
      </c>
      <c r="G4664" s="4" t="s">
        <v>99</v>
      </c>
      <c r="H4664" s="6" t="s">
        <v>17</v>
      </c>
      <c r="I4664" s="7">
        <v>49</v>
      </c>
      <c r="J4664" s="8">
        <v>156</v>
      </c>
      <c r="K4664" s="9">
        <v>7644</v>
      </c>
      <c r="L4664" s="9">
        <v>3898.44</v>
      </c>
      <c r="M4664" s="10">
        <v>0.51</v>
      </c>
      <c r="N4664" s="4" t="s">
        <v>83</v>
      </c>
      <c r="O4664" s="4" t="str">
        <f>TEXT(Table1[[#This Row],[Invoice Date]],"yyyy")</f>
        <v>2021</v>
      </c>
      <c r="P4664" s="4" t="str">
        <f>TEXT(Table1[[#This Row],[Invoice Date]],"mmm")</f>
        <v>May</v>
      </c>
      <c r="Q4664" s="27">
        <f>WEEKNUM(Table1[[#This Row],[Invoice Date]]) + IF(YEAR(Table1[[#This Row],[Invoice Date]])=2021, 52, 0)</f>
        <v>74</v>
      </c>
    </row>
    <row r="4665" spans="2:17" ht="14.25" customHeight="1" x14ac:dyDescent="0.3">
      <c r="B4665" s="4" t="s">
        <v>34</v>
      </c>
      <c r="C4665" s="33">
        <v>1189833</v>
      </c>
      <c r="D4665" s="5">
        <v>44339</v>
      </c>
      <c r="E4665" s="4" t="s">
        <v>31</v>
      </c>
      <c r="F4665" s="4" t="s">
        <v>32</v>
      </c>
      <c r="G4665" s="4" t="s">
        <v>35</v>
      </c>
      <c r="H4665" s="6" t="s">
        <v>22</v>
      </c>
      <c r="I4665" s="7">
        <v>46</v>
      </c>
      <c r="J4665" s="8">
        <v>204</v>
      </c>
      <c r="K4665" s="9">
        <v>9384</v>
      </c>
      <c r="L4665" s="9">
        <v>5348.880000000001</v>
      </c>
      <c r="M4665" s="10">
        <v>0.57000000000000006</v>
      </c>
      <c r="N4665" s="4" t="s">
        <v>24</v>
      </c>
      <c r="O4665" s="4" t="str">
        <f>TEXT(Table1[[#This Row],[Invoice Date]],"yyyy")</f>
        <v>2021</v>
      </c>
      <c r="P4665" s="4" t="str">
        <f>TEXT(Table1[[#This Row],[Invoice Date]],"mmm")</f>
        <v>May</v>
      </c>
      <c r="Q4665" s="27">
        <f>WEEKNUM(Table1[[#This Row],[Invoice Date]]) + IF(YEAR(Table1[[#This Row],[Invoice Date]])=2021, 52, 0)</f>
        <v>74</v>
      </c>
    </row>
    <row r="4666" spans="2:17" ht="14.25" customHeight="1" x14ac:dyDescent="0.3">
      <c r="B4666" s="4" t="s">
        <v>34</v>
      </c>
      <c r="C4666" s="33">
        <v>1189833</v>
      </c>
      <c r="D4666" s="5">
        <v>44339</v>
      </c>
      <c r="E4666" s="4" t="s">
        <v>31</v>
      </c>
      <c r="F4666" s="4" t="s">
        <v>32</v>
      </c>
      <c r="G4666" s="4" t="s">
        <v>35</v>
      </c>
      <c r="H4666" s="6" t="s">
        <v>22</v>
      </c>
      <c r="I4666" s="7">
        <v>55</v>
      </c>
      <c r="J4666" s="8">
        <v>174</v>
      </c>
      <c r="K4666" s="9">
        <v>9570</v>
      </c>
      <c r="L4666" s="9">
        <v>6603.3</v>
      </c>
      <c r="M4666" s="10">
        <v>0.69000000000000006</v>
      </c>
      <c r="N4666" s="4" t="s">
        <v>83</v>
      </c>
      <c r="O4666" s="4" t="str">
        <f>TEXT(Table1[[#This Row],[Invoice Date]],"yyyy")</f>
        <v>2021</v>
      </c>
      <c r="P4666" s="4" t="str">
        <f>TEXT(Table1[[#This Row],[Invoice Date]],"mmm")</f>
        <v>May</v>
      </c>
      <c r="Q4666" s="27">
        <f>WEEKNUM(Table1[[#This Row],[Invoice Date]]) + IF(YEAR(Table1[[#This Row],[Invoice Date]])=2021, 52, 0)</f>
        <v>74</v>
      </c>
    </row>
    <row r="4667" spans="2:17" ht="14.25" customHeight="1" x14ac:dyDescent="0.3">
      <c r="B4667" s="4" t="s">
        <v>61</v>
      </c>
      <c r="C4667" s="33">
        <v>1185731</v>
      </c>
      <c r="D4667" s="5">
        <v>44339</v>
      </c>
      <c r="E4667" s="4" t="s">
        <v>48</v>
      </c>
      <c r="F4667" s="4" t="s">
        <v>98</v>
      </c>
      <c r="G4667" s="4" t="s">
        <v>99</v>
      </c>
      <c r="H4667" s="6" t="s">
        <v>21</v>
      </c>
      <c r="I4667" s="7">
        <v>40</v>
      </c>
      <c r="J4667" s="8">
        <v>125</v>
      </c>
      <c r="K4667" s="9">
        <v>50000</v>
      </c>
      <c r="L4667" s="9">
        <v>20000</v>
      </c>
      <c r="M4667" s="10">
        <v>0.4</v>
      </c>
      <c r="N4667" s="4" t="s">
        <v>83</v>
      </c>
      <c r="O4667" s="4" t="str">
        <f>TEXT(Table1[[#This Row],[Invoice Date]],"yyyy")</f>
        <v>2021</v>
      </c>
      <c r="P4667" s="4" t="str">
        <f>TEXT(Table1[[#This Row],[Invoice Date]],"mmm")</f>
        <v>May</v>
      </c>
      <c r="Q4667" s="27">
        <f>WEEKNUM(Table1[[#This Row],[Invoice Date]]) + IF(YEAR(Table1[[#This Row],[Invoice Date]])=2021, 52, 0)</f>
        <v>74</v>
      </c>
    </row>
    <row r="4668" spans="2:17" ht="14.25" customHeight="1" x14ac:dyDescent="0.3">
      <c r="B4668" s="4" t="s">
        <v>14</v>
      </c>
      <c r="C4668" s="33">
        <v>1185732</v>
      </c>
      <c r="D4668" s="5">
        <v>44339</v>
      </c>
      <c r="E4668" s="4" t="s">
        <v>27</v>
      </c>
      <c r="F4668" s="4" t="s">
        <v>55</v>
      </c>
      <c r="G4668" s="4" t="s">
        <v>56</v>
      </c>
      <c r="H4668" s="6" t="s">
        <v>20</v>
      </c>
      <c r="I4668" s="7">
        <v>25</v>
      </c>
      <c r="J4668" s="8">
        <v>225</v>
      </c>
      <c r="K4668" s="9">
        <v>56250</v>
      </c>
      <c r="L4668" s="9">
        <v>19687.5</v>
      </c>
      <c r="M4668" s="10">
        <v>0.35</v>
      </c>
      <c r="N4668" s="4" t="s">
        <v>24</v>
      </c>
      <c r="O4668" s="4" t="str">
        <f>TEXT(Table1[[#This Row],[Invoice Date]],"yyyy")</f>
        <v>2021</v>
      </c>
      <c r="P4668" s="4" t="str">
        <f>TEXT(Table1[[#This Row],[Invoice Date]],"mmm")</f>
        <v>May</v>
      </c>
      <c r="Q4668" s="27">
        <f>WEEKNUM(Table1[[#This Row],[Invoice Date]]) + IF(YEAR(Table1[[#This Row],[Invoice Date]])=2021, 52, 0)</f>
        <v>74</v>
      </c>
    </row>
    <row r="4669" spans="2:17" ht="14.25" customHeight="1" x14ac:dyDescent="0.3">
      <c r="B4669" s="4" t="s">
        <v>61</v>
      </c>
      <c r="C4669" s="33">
        <v>1185731</v>
      </c>
      <c r="D4669" s="5">
        <v>44339</v>
      </c>
      <c r="E4669" s="4" t="s">
        <v>48</v>
      </c>
      <c r="F4669" s="4" t="s">
        <v>98</v>
      </c>
      <c r="G4669" s="4" t="s">
        <v>99</v>
      </c>
      <c r="H4669" s="6" t="s">
        <v>22</v>
      </c>
      <c r="I4669" s="7">
        <v>50</v>
      </c>
      <c r="J4669" s="8">
        <v>150</v>
      </c>
      <c r="K4669" s="9">
        <v>75000</v>
      </c>
      <c r="L4669" s="9">
        <v>26250</v>
      </c>
      <c r="M4669" s="10">
        <v>0.35</v>
      </c>
      <c r="N4669" s="4" t="s">
        <v>83</v>
      </c>
      <c r="O4669" s="4" t="str">
        <f>TEXT(Table1[[#This Row],[Invoice Date]],"yyyy")</f>
        <v>2021</v>
      </c>
      <c r="P4669" s="4" t="str">
        <f>TEXT(Table1[[#This Row],[Invoice Date]],"mmm")</f>
        <v>May</v>
      </c>
      <c r="Q4669" s="27">
        <f>WEEKNUM(Table1[[#This Row],[Invoice Date]]) + IF(YEAR(Table1[[#This Row],[Invoice Date]])=2021, 52, 0)</f>
        <v>74</v>
      </c>
    </row>
    <row r="4670" spans="2:17" ht="14.25" customHeight="1" x14ac:dyDescent="0.3">
      <c r="B4670" s="4" t="s">
        <v>61</v>
      </c>
      <c r="C4670" s="33">
        <v>1185731</v>
      </c>
      <c r="D4670" s="5">
        <v>44339</v>
      </c>
      <c r="E4670" s="4" t="s">
        <v>48</v>
      </c>
      <c r="F4670" s="4" t="s">
        <v>98</v>
      </c>
      <c r="G4670" s="4" t="s">
        <v>99</v>
      </c>
      <c r="H4670" s="6" t="s">
        <v>20</v>
      </c>
      <c r="I4670" s="7">
        <v>40</v>
      </c>
      <c r="J4670" s="8">
        <v>200</v>
      </c>
      <c r="K4670" s="9">
        <v>80000</v>
      </c>
      <c r="L4670" s="9">
        <v>32000</v>
      </c>
      <c r="M4670" s="10">
        <v>0.4</v>
      </c>
      <c r="N4670" s="4" t="s">
        <v>83</v>
      </c>
      <c r="O4670" s="4" t="str">
        <f>TEXT(Table1[[#This Row],[Invoice Date]],"yyyy")</f>
        <v>2021</v>
      </c>
      <c r="P4670" s="4" t="str">
        <f>TEXT(Table1[[#This Row],[Invoice Date]],"mmm")</f>
        <v>May</v>
      </c>
      <c r="Q4670" s="27">
        <f>WEEKNUM(Table1[[#This Row],[Invoice Date]]) + IF(YEAR(Table1[[#This Row],[Invoice Date]])=2021, 52, 0)</f>
        <v>74</v>
      </c>
    </row>
    <row r="4671" spans="2:17" ht="14.25" customHeight="1" x14ac:dyDescent="0.3">
      <c r="B4671" s="4" t="s">
        <v>61</v>
      </c>
      <c r="C4671" s="33">
        <v>1185731</v>
      </c>
      <c r="D4671" s="5">
        <v>44339</v>
      </c>
      <c r="E4671" s="4" t="s">
        <v>48</v>
      </c>
      <c r="F4671" s="4" t="s">
        <v>98</v>
      </c>
      <c r="G4671" s="4" t="s">
        <v>99</v>
      </c>
      <c r="H4671" s="6" t="s">
        <v>19</v>
      </c>
      <c r="I4671" s="7">
        <v>45.000000000000007</v>
      </c>
      <c r="J4671" s="8">
        <v>225</v>
      </c>
      <c r="K4671" s="9">
        <v>101250.00000000001</v>
      </c>
      <c r="L4671" s="9">
        <v>35437.5</v>
      </c>
      <c r="M4671" s="10">
        <v>0.35</v>
      </c>
      <c r="N4671" s="4" t="s">
        <v>83</v>
      </c>
      <c r="O4671" s="4" t="str">
        <f>TEXT(Table1[[#This Row],[Invoice Date]],"yyyy")</f>
        <v>2021</v>
      </c>
      <c r="P4671" s="4" t="str">
        <f>TEXT(Table1[[#This Row],[Invoice Date]],"mmm")</f>
        <v>May</v>
      </c>
      <c r="Q4671" s="27">
        <f>WEEKNUM(Table1[[#This Row],[Invoice Date]]) + IF(YEAR(Table1[[#This Row],[Invoice Date]])=2021, 52, 0)</f>
        <v>74</v>
      </c>
    </row>
    <row r="4672" spans="2:17" ht="14.25" customHeight="1" x14ac:dyDescent="0.3">
      <c r="B4672" s="4" t="s">
        <v>61</v>
      </c>
      <c r="C4672" s="33">
        <v>1185731</v>
      </c>
      <c r="D4672" s="5">
        <v>44339</v>
      </c>
      <c r="E4672" s="4" t="s">
        <v>48</v>
      </c>
      <c r="F4672" s="4" t="s">
        <v>98</v>
      </c>
      <c r="G4672" s="4" t="s">
        <v>99</v>
      </c>
      <c r="H4672" s="6" t="s">
        <v>23</v>
      </c>
      <c r="I4672" s="7">
        <v>55.000000000000007</v>
      </c>
      <c r="J4672" s="8">
        <v>275</v>
      </c>
      <c r="K4672" s="9">
        <v>151250.00000000003</v>
      </c>
      <c r="L4672" s="9">
        <v>60500.000000000015</v>
      </c>
      <c r="M4672" s="10">
        <v>0.4</v>
      </c>
      <c r="N4672" s="4" t="s">
        <v>83</v>
      </c>
      <c r="O4672" s="4" t="str">
        <f>TEXT(Table1[[#This Row],[Invoice Date]],"yyyy")</f>
        <v>2021</v>
      </c>
      <c r="P4672" s="4" t="str">
        <f>TEXT(Table1[[#This Row],[Invoice Date]],"mmm")</f>
        <v>May</v>
      </c>
      <c r="Q4672" s="27">
        <f>WEEKNUM(Table1[[#This Row],[Invoice Date]]) + IF(YEAR(Table1[[#This Row],[Invoice Date]])=2021, 52, 0)</f>
        <v>74</v>
      </c>
    </row>
    <row r="4673" spans="2:17" ht="14.25" customHeight="1" x14ac:dyDescent="0.3">
      <c r="B4673" s="4" t="s">
        <v>61</v>
      </c>
      <c r="C4673" s="33">
        <v>1185731</v>
      </c>
      <c r="D4673" s="5">
        <v>44339</v>
      </c>
      <c r="E4673" s="4" t="s">
        <v>48</v>
      </c>
      <c r="F4673" s="4" t="s">
        <v>98</v>
      </c>
      <c r="G4673" s="4" t="s">
        <v>99</v>
      </c>
      <c r="H4673" s="6" t="s">
        <v>17</v>
      </c>
      <c r="I4673" s="7">
        <v>50</v>
      </c>
      <c r="J4673" s="8">
        <v>520</v>
      </c>
      <c r="K4673" s="9">
        <v>260000</v>
      </c>
      <c r="L4673" s="9">
        <v>104000</v>
      </c>
      <c r="M4673" s="10">
        <v>0.4</v>
      </c>
      <c r="N4673" s="4" t="s">
        <v>83</v>
      </c>
      <c r="O4673" s="4" t="str">
        <f>TEXT(Table1[[#This Row],[Invoice Date]],"yyyy")</f>
        <v>2021</v>
      </c>
      <c r="P4673" s="4" t="str">
        <f>TEXT(Table1[[#This Row],[Invoice Date]],"mmm")</f>
        <v>May</v>
      </c>
      <c r="Q4673" s="27">
        <f>WEEKNUM(Table1[[#This Row],[Invoice Date]]) + IF(YEAR(Table1[[#This Row],[Invoice Date]])=2021, 52, 0)</f>
        <v>74</v>
      </c>
    </row>
    <row r="4674" spans="2:17" ht="14.25" customHeight="1" x14ac:dyDescent="0.3">
      <c r="B4674" s="4" t="s">
        <v>34</v>
      </c>
      <c r="C4674" s="33">
        <v>1189833</v>
      </c>
      <c r="D4674" s="5">
        <v>44339</v>
      </c>
      <c r="E4674" s="4" t="s">
        <v>31</v>
      </c>
      <c r="F4674" s="4" t="s">
        <v>32</v>
      </c>
      <c r="G4674" s="4" t="s">
        <v>35</v>
      </c>
      <c r="H4674" s="6" t="s">
        <v>22</v>
      </c>
      <c r="I4674" s="7">
        <v>60</v>
      </c>
      <c r="J4674" s="8">
        <v>600</v>
      </c>
      <c r="K4674" s="9">
        <v>360000</v>
      </c>
      <c r="L4674" s="9">
        <v>198000.00000000003</v>
      </c>
      <c r="M4674" s="10">
        <v>0.55000000000000004</v>
      </c>
      <c r="N4674" s="4" t="s">
        <v>24</v>
      </c>
      <c r="O4674" s="4" t="str">
        <f>TEXT(Table1[[#This Row],[Invoice Date]],"yyyy")</f>
        <v>2021</v>
      </c>
      <c r="P4674" s="4" t="str">
        <f>TEXT(Table1[[#This Row],[Invoice Date]],"mmm")</f>
        <v>May</v>
      </c>
      <c r="Q4674" s="27">
        <f>WEEKNUM(Table1[[#This Row],[Invoice Date]]) + IF(YEAR(Table1[[#This Row],[Invoice Date]])=2021, 52, 0)</f>
        <v>74</v>
      </c>
    </row>
    <row r="4675" spans="2:17" ht="14.25" customHeight="1" x14ac:dyDescent="0.3">
      <c r="B4675" s="4" t="s">
        <v>14</v>
      </c>
      <c r="C4675" s="33">
        <v>1185732</v>
      </c>
      <c r="D4675" s="5">
        <v>44340</v>
      </c>
      <c r="E4675" s="4" t="s">
        <v>27</v>
      </c>
      <c r="F4675" s="4" t="s">
        <v>55</v>
      </c>
      <c r="G4675" s="4" t="s">
        <v>56</v>
      </c>
      <c r="H4675" s="6" t="s">
        <v>21</v>
      </c>
      <c r="I4675" s="7">
        <v>22</v>
      </c>
      <c r="J4675" s="8">
        <v>23</v>
      </c>
      <c r="K4675" s="9">
        <v>506</v>
      </c>
      <c r="L4675" s="9">
        <v>217.58</v>
      </c>
      <c r="M4675" s="10">
        <v>0.43000000000000005</v>
      </c>
      <c r="N4675" s="4" t="s">
        <v>24</v>
      </c>
      <c r="O4675" s="4" t="str">
        <f>TEXT(Table1[[#This Row],[Invoice Date]],"yyyy")</f>
        <v>2021</v>
      </c>
      <c r="P4675" s="4" t="str">
        <f>TEXT(Table1[[#This Row],[Invoice Date]],"mmm")</f>
        <v>May</v>
      </c>
      <c r="Q4675" s="27">
        <f>WEEKNUM(Table1[[#This Row],[Invoice Date]]) + IF(YEAR(Table1[[#This Row],[Invoice Date]])=2021, 52, 0)</f>
        <v>74</v>
      </c>
    </row>
    <row r="4676" spans="2:17" ht="14.25" customHeight="1" x14ac:dyDescent="0.3">
      <c r="B4676" s="4" t="s">
        <v>14</v>
      </c>
      <c r="C4676" s="33">
        <v>1185732</v>
      </c>
      <c r="D4676" s="5">
        <v>44340</v>
      </c>
      <c r="E4676" s="4" t="s">
        <v>27</v>
      </c>
      <c r="F4676" s="4" t="s">
        <v>55</v>
      </c>
      <c r="G4676" s="4" t="s">
        <v>56</v>
      </c>
      <c r="H4676" s="6" t="s">
        <v>21</v>
      </c>
      <c r="I4676" s="7">
        <v>27</v>
      </c>
      <c r="J4676" s="8">
        <v>19</v>
      </c>
      <c r="K4676" s="9">
        <v>513</v>
      </c>
      <c r="L4676" s="9">
        <v>271.89</v>
      </c>
      <c r="M4676" s="10">
        <v>0.53</v>
      </c>
      <c r="N4676" s="4" t="s">
        <v>83</v>
      </c>
      <c r="O4676" s="4" t="str">
        <f>TEXT(Table1[[#This Row],[Invoice Date]],"yyyy")</f>
        <v>2021</v>
      </c>
      <c r="P4676" s="4" t="str">
        <f>TEXT(Table1[[#This Row],[Invoice Date]],"mmm")</f>
        <v>May</v>
      </c>
      <c r="Q4676" s="27">
        <f>WEEKNUM(Table1[[#This Row],[Invoice Date]]) + IF(YEAR(Table1[[#This Row],[Invoice Date]])=2021, 52, 0)</f>
        <v>74</v>
      </c>
    </row>
    <row r="4677" spans="2:17" ht="14.25" customHeight="1" x14ac:dyDescent="0.3">
      <c r="B4677" s="4" t="s">
        <v>14</v>
      </c>
      <c r="C4677" s="33">
        <v>1185732</v>
      </c>
      <c r="D4677" s="5">
        <v>44340</v>
      </c>
      <c r="E4677" s="4" t="s">
        <v>31</v>
      </c>
      <c r="F4677" s="4" t="s">
        <v>86</v>
      </c>
      <c r="G4677" s="4" t="s">
        <v>87</v>
      </c>
      <c r="H4677" s="6" t="s">
        <v>22</v>
      </c>
      <c r="I4677" s="7">
        <v>39</v>
      </c>
      <c r="J4677" s="8">
        <v>62</v>
      </c>
      <c r="K4677" s="9">
        <v>2418</v>
      </c>
      <c r="L4677" s="9">
        <v>797.93999999999994</v>
      </c>
      <c r="M4677" s="10">
        <v>0.32999999999999996</v>
      </c>
      <c r="N4677" s="4" t="s">
        <v>24</v>
      </c>
      <c r="O4677" s="4" t="str">
        <f>TEXT(Table1[[#This Row],[Invoice Date]],"yyyy")</f>
        <v>2021</v>
      </c>
      <c r="P4677" s="4" t="str">
        <f>TEXT(Table1[[#This Row],[Invoice Date]],"mmm")</f>
        <v>May</v>
      </c>
      <c r="Q4677" s="27">
        <f>WEEKNUM(Table1[[#This Row],[Invoice Date]]) + IF(YEAR(Table1[[#This Row],[Invoice Date]])=2021, 52, 0)</f>
        <v>74</v>
      </c>
    </row>
    <row r="4678" spans="2:17" ht="14.25" customHeight="1" x14ac:dyDescent="0.3">
      <c r="B4678" s="4" t="s">
        <v>14</v>
      </c>
      <c r="C4678" s="33">
        <v>1185732</v>
      </c>
      <c r="D4678" s="5">
        <v>44340</v>
      </c>
      <c r="E4678" s="4" t="s">
        <v>31</v>
      </c>
      <c r="F4678" s="4" t="s">
        <v>86</v>
      </c>
      <c r="G4678" s="4" t="s">
        <v>87</v>
      </c>
      <c r="H4678" s="6" t="s">
        <v>22</v>
      </c>
      <c r="I4678" s="7">
        <v>51</v>
      </c>
      <c r="J4678" s="8">
        <v>58</v>
      </c>
      <c r="K4678" s="9">
        <v>2958</v>
      </c>
      <c r="L4678" s="9">
        <v>1212.78</v>
      </c>
      <c r="M4678" s="10">
        <v>0.41</v>
      </c>
      <c r="N4678" s="4" t="s">
        <v>83</v>
      </c>
      <c r="O4678" s="4" t="str">
        <f>TEXT(Table1[[#This Row],[Invoice Date]],"yyyy")</f>
        <v>2021</v>
      </c>
      <c r="P4678" s="4" t="str">
        <f>TEXT(Table1[[#This Row],[Invoice Date]],"mmm")</f>
        <v>May</v>
      </c>
      <c r="Q4678" s="27">
        <f>WEEKNUM(Table1[[#This Row],[Invoice Date]]) + IF(YEAR(Table1[[#This Row],[Invoice Date]])=2021, 52, 0)</f>
        <v>74</v>
      </c>
    </row>
    <row r="4679" spans="2:17" ht="14.25" customHeight="1" x14ac:dyDescent="0.3">
      <c r="B4679" s="4" t="s">
        <v>14</v>
      </c>
      <c r="C4679" s="33">
        <v>1185732</v>
      </c>
      <c r="D4679" s="5">
        <v>44340</v>
      </c>
      <c r="E4679" s="4" t="s">
        <v>31</v>
      </c>
      <c r="F4679" s="4" t="s">
        <v>86</v>
      </c>
      <c r="G4679" s="4" t="s">
        <v>87</v>
      </c>
      <c r="H4679" s="6" t="s">
        <v>21</v>
      </c>
      <c r="I4679" s="7">
        <v>39</v>
      </c>
      <c r="J4679" s="8">
        <v>93</v>
      </c>
      <c r="K4679" s="9">
        <v>3627</v>
      </c>
      <c r="L4679" s="9">
        <v>1341.99</v>
      </c>
      <c r="M4679" s="10">
        <v>0.37</v>
      </c>
      <c r="N4679" s="4" t="s">
        <v>24</v>
      </c>
      <c r="O4679" s="4" t="str">
        <f>TEXT(Table1[[#This Row],[Invoice Date]],"yyyy")</f>
        <v>2021</v>
      </c>
      <c r="P4679" s="4" t="str">
        <f>TEXT(Table1[[#This Row],[Invoice Date]],"mmm")</f>
        <v>May</v>
      </c>
      <c r="Q4679" s="27">
        <f>WEEKNUM(Table1[[#This Row],[Invoice Date]]) + IF(YEAR(Table1[[#This Row],[Invoice Date]])=2021, 52, 0)</f>
        <v>74</v>
      </c>
    </row>
    <row r="4680" spans="2:17" ht="14.25" customHeight="1" x14ac:dyDescent="0.3">
      <c r="B4680" s="4" t="s">
        <v>14</v>
      </c>
      <c r="C4680" s="33">
        <v>1185732</v>
      </c>
      <c r="D4680" s="5">
        <v>44340</v>
      </c>
      <c r="E4680" s="4" t="s">
        <v>31</v>
      </c>
      <c r="F4680" s="4" t="s">
        <v>86</v>
      </c>
      <c r="G4680" s="4" t="s">
        <v>87</v>
      </c>
      <c r="H4680" s="6" t="s">
        <v>19</v>
      </c>
      <c r="I4680" s="7">
        <v>36</v>
      </c>
      <c r="J4680" s="8">
        <v>116</v>
      </c>
      <c r="K4680" s="9">
        <v>4176</v>
      </c>
      <c r="L4680" s="9">
        <v>1753.92</v>
      </c>
      <c r="M4680" s="10">
        <v>0.42000000000000004</v>
      </c>
      <c r="N4680" s="4" t="s">
        <v>24</v>
      </c>
      <c r="O4680" s="4" t="str">
        <f>TEXT(Table1[[#This Row],[Invoice Date]],"yyyy")</f>
        <v>2021</v>
      </c>
      <c r="P4680" s="4" t="str">
        <f>TEXT(Table1[[#This Row],[Invoice Date]],"mmm")</f>
        <v>May</v>
      </c>
      <c r="Q4680" s="27">
        <f>WEEKNUM(Table1[[#This Row],[Invoice Date]]) + IF(YEAR(Table1[[#This Row],[Invoice Date]])=2021, 52, 0)</f>
        <v>74</v>
      </c>
    </row>
    <row r="4681" spans="2:17" ht="14.25" customHeight="1" x14ac:dyDescent="0.3">
      <c r="B4681" s="4" t="s">
        <v>14</v>
      </c>
      <c r="C4681" s="33">
        <v>1185732</v>
      </c>
      <c r="D4681" s="5">
        <v>44340</v>
      </c>
      <c r="E4681" s="4" t="s">
        <v>31</v>
      </c>
      <c r="F4681" s="4" t="s">
        <v>86</v>
      </c>
      <c r="G4681" s="4" t="s">
        <v>87</v>
      </c>
      <c r="H4681" s="6" t="s">
        <v>21</v>
      </c>
      <c r="I4681" s="7">
        <v>49</v>
      </c>
      <c r="J4681" s="8">
        <v>90</v>
      </c>
      <c r="K4681" s="9">
        <v>4410</v>
      </c>
      <c r="L4681" s="9">
        <v>2205</v>
      </c>
      <c r="M4681" s="10">
        <v>0.5</v>
      </c>
      <c r="N4681" s="4" t="s">
        <v>83</v>
      </c>
      <c r="O4681" s="4" t="str">
        <f>TEXT(Table1[[#This Row],[Invoice Date]],"yyyy")</f>
        <v>2021</v>
      </c>
      <c r="P4681" s="4" t="str">
        <f>TEXT(Table1[[#This Row],[Invoice Date]],"mmm")</f>
        <v>May</v>
      </c>
      <c r="Q4681" s="27">
        <f>WEEKNUM(Table1[[#This Row],[Invoice Date]]) + IF(YEAR(Table1[[#This Row],[Invoice Date]])=2021, 52, 0)</f>
        <v>74</v>
      </c>
    </row>
    <row r="4682" spans="2:17" ht="14.25" customHeight="1" x14ac:dyDescent="0.3">
      <c r="B4682" s="4" t="s">
        <v>14</v>
      </c>
      <c r="C4682" s="33">
        <v>1185732</v>
      </c>
      <c r="D4682" s="5">
        <v>44340</v>
      </c>
      <c r="E4682" s="4" t="s">
        <v>31</v>
      </c>
      <c r="F4682" s="4" t="s">
        <v>86</v>
      </c>
      <c r="G4682" s="4" t="s">
        <v>87</v>
      </c>
      <c r="H4682" s="6" t="s">
        <v>20</v>
      </c>
      <c r="I4682" s="7">
        <v>41</v>
      </c>
      <c r="J4682" s="8">
        <v>132</v>
      </c>
      <c r="K4682" s="9">
        <v>5412</v>
      </c>
      <c r="L4682" s="9">
        <v>2056.56</v>
      </c>
      <c r="M4682" s="10">
        <v>0.38</v>
      </c>
      <c r="N4682" s="4" t="s">
        <v>24</v>
      </c>
      <c r="O4682" s="4" t="str">
        <f>TEXT(Table1[[#This Row],[Invoice Date]],"yyyy")</f>
        <v>2021</v>
      </c>
      <c r="P4682" s="4" t="str">
        <f>TEXT(Table1[[#This Row],[Invoice Date]],"mmm")</f>
        <v>May</v>
      </c>
      <c r="Q4682" s="27">
        <f>WEEKNUM(Table1[[#This Row],[Invoice Date]]) + IF(YEAR(Table1[[#This Row],[Invoice Date]])=2021, 52, 0)</f>
        <v>74</v>
      </c>
    </row>
    <row r="4683" spans="2:17" ht="14.25" customHeight="1" x14ac:dyDescent="0.3">
      <c r="B4683" s="4" t="s">
        <v>14</v>
      </c>
      <c r="C4683" s="33">
        <v>1185732</v>
      </c>
      <c r="D4683" s="5">
        <v>44340</v>
      </c>
      <c r="E4683" s="4" t="s">
        <v>31</v>
      </c>
      <c r="F4683" s="4" t="s">
        <v>86</v>
      </c>
      <c r="G4683" s="4" t="s">
        <v>87</v>
      </c>
      <c r="H4683" s="6" t="s">
        <v>19</v>
      </c>
      <c r="I4683" s="7">
        <v>53</v>
      </c>
      <c r="J4683" s="8">
        <v>113</v>
      </c>
      <c r="K4683" s="9">
        <v>5989</v>
      </c>
      <c r="L4683" s="9">
        <v>3234.0600000000004</v>
      </c>
      <c r="M4683" s="10">
        <v>0.54</v>
      </c>
      <c r="N4683" s="4" t="s">
        <v>83</v>
      </c>
      <c r="O4683" s="4" t="str">
        <f>TEXT(Table1[[#This Row],[Invoice Date]],"yyyy")</f>
        <v>2021</v>
      </c>
      <c r="P4683" s="4" t="str">
        <f>TEXT(Table1[[#This Row],[Invoice Date]],"mmm")</f>
        <v>May</v>
      </c>
      <c r="Q4683" s="27">
        <f>WEEKNUM(Table1[[#This Row],[Invoice Date]]) + IF(YEAR(Table1[[#This Row],[Invoice Date]])=2021, 52, 0)</f>
        <v>74</v>
      </c>
    </row>
    <row r="4684" spans="2:17" ht="14.25" customHeight="1" x14ac:dyDescent="0.3">
      <c r="B4684" s="4" t="s">
        <v>14</v>
      </c>
      <c r="C4684" s="33">
        <v>1185732</v>
      </c>
      <c r="D4684" s="5">
        <v>44340</v>
      </c>
      <c r="E4684" s="4" t="s">
        <v>31</v>
      </c>
      <c r="F4684" s="4" t="s">
        <v>86</v>
      </c>
      <c r="G4684" s="4" t="s">
        <v>87</v>
      </c>
      <c r="H4684" s="6" t="s">
        <v>20</v>
      </c>
      <c r="I4684" s="7">
        <v>50</v>
      </c>
      <c r="J4684" s="8">
        <v>120</v>
      </c>
      <c r="K4684" s="9">
        <v>6000</v>
      </c>
      <c r="L4684" s="9">
        <v>2820</v>
      </c>
      <c r="M4684" s="10">
        <v>0.47</v>
      </c>
      <c r="N4684" s="4" t="s">
        <v>83</v>
      </c>
      <c r="O4684" s="4" t="str">
        <f>TEXT(Table1[[#This Row],[Invoice Date]],"yyyy")</f>
        <v>2021</v>
      </c>
      <c r="P4684" s="4" t="str">
        <f>TEXT(Table1[[#This Row],[Invoice Date]],"mmm")</f>
        <v>May</v>
      </c>
      <c r="Q4684" s="27">
        <f>WEEKNUM(Table1[[#This Row],[Invoice Date]]) + IF(YEAR(Table1[[#This Row],[Invoice Date]])=2021, 52, 0)</f>
        <v>74</v>
      </c>
    </row>
    <row r="4685" spans="2:17" ht="14.25" customHeight="1" x14ac:dyDescent="0.3">
      <c r="B4685" s="4" t="s">
        <v>14</v>
      </c>
      <c r="C4685" s="33">
        <v>1185732</v>
      </c>
      <c r="D4685" s="5">
        <v>44340</v>
      </c>
      <c r="E4685" s="4" t="s">
        <v>31</v>
      </c>
      <c r="F4685" s="4" t="s">
        <v>86</v>
      </c>
      <c r="G4685" s="4" t="s">
        <v>87</v>
      </c>
      <c r="H4685" s="6" t="s">
        <v>23</v>
      </c>
      <c r="I4685" s="7">
        <v>64</v>
      </c>
      <c r="J4685" s="8">
        <v>98</v>
      </c>
      <c r="K4685" s="9">
        <v>6272</v>
      </c>
      <c r="L4685" s="9">
        <v>2257.92</v>
      </c>
      <c r="M4685" s="10">
        <v>0.36</v>
      </c>
      <c r="N4685" s="4" t="s">
        <v>83</v>
      </c>
      <c r="O4685" s="4" t="str">
        <f>TEXT(Table1[[#This Row],[Invoice Date]],"yyyy")</f>
        <v>2021</v>
      </c>
      <c r="P4685" s="4" t="str">
        <f>TEXT(Table1[[#This Row],[Invoice Date]],"mmm")</f>
        <v>May</v>
      </c>
      <c r="Q4685" s="27">
        <f>WEEKNUM(Table1[[#This Row],[Invoice Date]]) + IF(YEAR(Table1[[#This Row],[Invoice Date]])=2021, 52, 0)</f>
        <v>74</v>
      </c>
    </row>
    <row r="4686" spans="2:17" ht="14.25" customHeight="1" x14ac:dyDescent="0.3">
      <c r="B4686" s="4" t="s">
        <v>14</v>
      </c>
      <c r="C4686" s="33">
        <v>1185732</v>
      </c>
      <c r="D4686" s="5">
        <v>44340</v>
      </c>
      <c r="E4686" s="4" t="s">
        <v>31</v>
      </c>
      <c r="F4686" s="4" t="s">
        <v>86</v>
      </c>
      <c r="G4686" s="4" t="s">
        <v>87</v>
      </c>
      <c r="H4686" s="6" t="s">
        <v>23</v>
      </c>
      <c r="I4686" s="7">
        <v>53</v>
      </c>
      <c r="J4686" s="8">
        <v>124</v>
      </c>
      <c r="K4686" s="9">
        <v>6572</v>
      </c>
      <c r="L4686" s="9">
        <v>1905.8799999999999</v>
      </c>
      <c r="M4686" s="10">
        <v>0.28999999999999998</v>
      </c>
      <c r="N4686" s="4" t="s">
        <v>24</v>
      </c>
      <c r="O4686" s="4" t="str">
        <f>TEXT(Table1[[#This Row],[Invoice Date]],"yyyy")</f>
        <v>2021</v>
      </c>
      <c r="P4686" s="4" t="str">
        <f>TEXT(Table1[[#This Row],[Invoice Date]],"mmm")</f>
        <v>May</v>
      </c>
      <c r="Q4686" s="27">
        <f>WEEKNUM(Table1[[#This Row],[Invoice Date]]) + IF(YEAR(Table1[[#This Row],[Invoice Date]])=2021, 52, 0)</f>
        <v>74</v>
      </c>
    </row>
    <row r="4687" spans="2:17" ht="14.25" customHeight="1" x14ac:dyDescent="0.3">
      <c r="B4687" s="4" t="s">
        <v>14</v>
      </c>
      <c r="C4687" s="33">
        <v>1185732</v>
      </c>
      <c r="D4687" s="5">
        <v>44340</v>
      </c>
      <c r="E4687" s="4" t="s">
        <v>31</v>
      </c>
      <c r="F4687" s="4" t="s">
        <v>86</v>
      </c>
      <c r="G4687" s="4" t="s">
        <v>87</v>
      </c>
      <c r="H4687" s="6" t="s">
        <v>17</v>
      </c>
      <c r="I4687" s="7">
        <v>47</v>
      </c>
      <c r="J4687" s="8">
        <v>147</v>
      </c>
      <c r="K4687" s="9">
        <v>6909</v>
      </c>
      <c r="L4687" s="9">
        <v>3247.23</v>
      </c>
      <c r="M4687" s="10">
        <v>0.47</v>
      </c>
      <c r="N4687" s="4" t="s">
        <v>83</v>
      </c>
      <c r="O4687" s="4" t="str">
        <f>TEXT(Table1[[#This Row],[Invoice Date]],"yyyy")</f>
        <v>2021</v>
      </c>
      <c r="P4687" s="4" t="str">
        <f>TEXT(Table1[[#This Row],[Invoice Date]],"mmm")</f>
        <v>May</v>
      </c>
      <c r="Q4687" s="27">
        <f>WEEKNUM(Table1[[#This Row],[Invoice Date]]) + IF(YEAR(Table1[[#This Row],[Invoice Date]])=2021, 52, 0)</f>
        <v>74</v>
      </c>
    </row>
    <row r="4688" spans="2:17" ht="14.25" customHeight="1" x14ac:dyDescent="0.3">
      <c r="B4688" s="4" t="s">
        <v>14</v>
      </c>
      <c r="C4688" s="33">
        <v>1185732</v>
      </c>
      <c r="D4688" s="5">
        <v>44340</v>
      </c>
      <c r="E4688" s="4" t="s">
        <v>31</v>
      </c>
      <c r="F4688" s="4" t="s">
        <v>86</v>
      </c>
      <c r="G4688" s="4" t="s">
        <v>87</v>
      </c>
      <c r="H4688" s="6" t="s">
        <v>17</v>
      </c>
      <c r="I4688" s="7">
        <v>38</v>
      </c>
      <c r="J4688" s="8">
        <v>184</v>
      </c>
      <c r="K4688" s="9">
        <v>6992</v>
      </c>
      <c r="L4688" s="9">
        <v>2656.96</v>
      </c>
      <c r="M4688" s="10">
        <v>0.38</v>
      </c>
      <c r="N4688" s="4" t="s">
        <v>24</v>
      </c>
      <c r="O4688" s="4" t="str">
        <f>TEXT(Table1[[#This Row],[Invoice Date]],"yyyy")</f>
        <v>2021</v>
      </c>
      <c r="P4688" s="4" t="str">
        <f>TEXT(Table1[[#This Row],[Invoice Date]],"mmm")</f>
        <v>May</v>
      </c>
      <c r="Q4688" s="27">
        <f>WEEKNUM(Table1[[#This Row],[Invoice Date]]) + IF(YEAR(Table1[[#This Row],[Invoice Date]])=2021, 52, 0)</f>
        <v>74</v>
      </c>
    </row>
    <row r="4689" spans="2:17" ht="14.25" customHeight="1" x14ac:dyDescent="0.3">
      <c r="B4689" s="4" t="s">
        <v>34</v>
      </c>
      <c r="C4689" s="33">
        <v>1189833</v>
      </c>
      <c r="D4689" s="5">
        <v>44340</v>
      </c>
      <c r="E4689" s="4" t="s">
        <v>31</v>
      </c>
      <c r="F4689" s="4" t="s">
        <v>32</v>
      </c>
      <c r="G4689" s="4" t="s">
        <v>35</v>
      </c>
      <c r="H4689" s="6" t="s">
        <v>23</v>
      </c>
      <c r="I4689" s="7">
        <v>59</v>
      </c>
      <c r="J4689" s="8">
        <v>189</v>
      </c>
      <c r="K4689" s="9">
        <v>11151</v>
      </c>
      <c r="L4689" s="9">
        <v>3791.34</v>
      </c>
      <c r="M4689" s="10">
        <v>0.34</v>
      </c>
      <c r="N4689" s="4" t="s">
        <v>83</v>
      </c>
      <c r="O4689" s="4" t="str">
        <f>TEXT(Table1[[#This Row],[Invoice Date]],"yyyy")</f>
        <v>2021</v>
      </c>
      <c r="P4689" s="4" t="str">
        <f>TEXT(Table1[[#This Row],[Invoice Date]],"mmm")</f>
        <v>May</v>
      </c>
      <c r="Q4689" s="27">
        <f>WEEKNUM(Table1[[#This Row],[Invoice Date]]) + IF(YEAR(Table1[[#This Row],[Invoice Date]])=2021, 52, 0)</f>
        <v>74</v>
      </c>
    </row>
    <row r="4690" spans="2:17" ht="14.25" customHeight="1" x14ac:dyDescent="0.3">
      <c r="B4690" s="4" t="s">
        <v>34</v>
      </c>
      <c r="C4690" s="33">
        <v>1189833</v>
      </c>
      <c r="D4690" s="5">
        <v>44340</v>
      </c>
      <c r="E4690" s="4" t="s">
        <v>31</v>
      </c>
      <c r="F4690" s="4" t="s">
        <v>32</v>
      </c>
      <c r="G4690" s="4" t="s">
        <v>35</v>
      </c>
      <c r="H4690" s="6" t="s">
        <v>23</v>
      </c>
      <c r="I4690" s="7">
        <v>49</v>
      </c>
      <c r="J4690" s="8">
        <v>238</v>
      </c>
      <c r="K4690" s="9">
        <v>11662</v>
      </c>
      <c r="L4690" s="9">
        <v>2798.88</v>
      </c>
      <c r="M4690" s="10">
        <v>0.24000000000000002</v>
      </c>
      <c r="N4690" s="4" t="s">
        <v>24</v>
      </c>
      <c r="O4690" s="4" t="str">
        <f>TEXT(Table1[[#This Row],[Invoice Date]],"yyyy")</f>
        <v>2021</v>
      </c>
      <c r="P4690" s="4" t="str">
        <f>TEXT(Table1[[#This Row],[Invoice Date]],"mmm")</f>
        <v>May</v>
      </c>
      <c r="Q4690" s="27">
        <f>WEEKNUM(Table1[[#This Row],[Invoice Date]]) + IF(YEAR(Table1[[#This Row],[Invoice Date]])=2021, 52, 0)</f>
        <v>74</v>
      </c>
    </row>
    <row r="4691" spans="2:17" ht="14.25" customHeight="1" x14ac:dyDescent="0.3">
      <c r="B4691" s="4" t="s">
        <v>14</v>
      </c>
      <c r="C4691" s="33">
        <v>1185732</v>
      </c>
      <c r="D4691" s="5">
        <v>44340</v>
      </c>
      <c r="E4691" s="4" t="s">
        <v>27</v>
      </c>
      <c r="F4691" s="4" t="s">
        <v>55</v>
      </c>
      <c r="G4691" s="4" t="s">
        <v>56</v>
      </c>
      <c r="H4691" s="6" t="s">
        <v>21</v>
      </c>
      <c r="I4691" s="7">
        <v>30.000000000000004</v>
      </c>
      <c r="J4691" s="8">
        <v>75</v>
      </c>
      <c r="K4691" s="9">
        <v>22500.000000000004</v>
      </c>
      <c r="L4691" s="9">
        <v>9000.0000000000018</v>
      </c>
      <c r="M4691" s="10">
        <v>0.4</v>
      </c>
      <c r="N4691" s="4" t="s">
        <v>24</v>
      </c>
      <c r="O4691" s="4" t="str">
        <f>TEXT(Table1[[#This Row],[Invoice Date]],"yyyy")</f>
        <v>2021</v>
      </c>
      <c r="P4691" s="4" t="str">
        <f>TEXT(Table1[[#This Row],[Invoice Date]],"mmm")</f>
        <v>May</v>
      </c>
      <c r="Q4691" s="27">
        <f>WEEKNUM(Table1[[#This Row],[Invoice Date]]) + IF(YEAR(Table1[[#This Row],[Invoice Date]])=2021, 52, 0)</f>
        <v>74</v>
      </c>
    </row>
    <row r="4692" spans="2:17" ht="14.25" customHeight="1" x14ac:dyDescent="0.3">
      <c r="B4692" s="4" t="s">
        <v>14</v>
      </c>
      <c r="C4692" s="33">
        <v>1185732</v>
      </c>
      <c r="D4692" s="5">
        <v>44340</v>
      </c>
      <c r="E4692" s="4" t="s">
        <v>31</v>
      </c>
      <c r="F4692" s="4" t="s">
        <v>86</v>
      </c>
      <c r="G4692" s="4" t="s">
        <v>87</v>
      </c>
      <c r="H4692" s="6" t="s">
        <v>22</v>
      </c>
      <c r="I4692" s="7">
        <v>55.000000000000007</v>
      </c>
      <c r="J4692" s="8">
        <v>200</v>
      </c>
      <c r="K4692" s="9">
        <v>110000.00000000001</v>
      </c>
      <c r="L4692" s="9">
        <v>33000</v>
      </c>
      <c r="M4692" s="10">
        <v>0.3</v>
      </c>
      <c r="N4692" s="4" t="s">
        <v>83</v>
      </c>
      <c r="O4692" s="4" t="str">
        <f>TEXT(Table1[[#This Row],[Invoice Date]],"yyyy")</f>
        <v>2021</v>
      </c>
      <c r="P4692" s="4" t="str">
        <f>TEXT(Table1[[#This Row],[Invoice Date]],"mmm")</f>
        <v>May</v>
      </c>
      <c r="Q4692" s="27">
        <f>WEEKNUM(Table1[[#This Row],[Invoice Date]]) + IF(YEAR(Table1[[#This Row],[Invoice Date]])=2021, 52, 0)</f>
        <v>74</v>
      </c>
    </row>
    <row r="4693" spans="2:17" ht="14.25" customHeight="1" x14ac:dyDescent="0.3">
      <c r="B4693" s="4" t="s">
        <v>14</v>
      </c>
      <c r="C4693" s="33">
        <v>1185732</v>
      </c>
      <c r="D4693" s="5">
        <v>44340</v>
      </c>
      <c r="E4693" s="4" t="s">
        <v>31</v>
      </c>
      <c r="F4693" s="4" t="s">
        <v>86</v>
      </c>
      <c r="G4693" s="4" t="s">
        <v>87</v>
      </c>
      <c r="H4693" s="6" t="s">
        <v>21</v>
      </c>
      <c r="I4693" s="7">
        <v>50</v>
      </c>
      <c r="J4693" s="8">
        <v>300</v>
      </c>
      <c r="K4693" s="9">
        <v>150000</v>
      </c>
      <c r="L4693" s="9">
        <v>52500</v>
      </c>
      <c r="M4693" s="10">
        <v>0.35</v>
      </c>
      <c r="N4693" s="4" t="s">
        <v>83</v>
      </c>
      <c r="O4693" s="4" t="str">
        <f>TEXT(Table1[[#This Row],[Invoice Date]],"yyyy")</f>
        <v>2021</v>
      </c>
      <c r="P4693" s="4" t="str">
        <f>TEXT(Table1[[#This Row],[Invoice Date]],"mmm")</f>
        <v>May</v>
      </c>
      <c r="Q4693" s="27">
        <f>WEEKNUM(Table1[[#This Row],[Invoice Date]]) + IF(YEAR(Table1[[#This Row],[Invoice Date]])=2021, 52, 0)</f>
        <v>74</v>
      </c>
    </row>
    <row r="4694" spans="2:17" ht="14.25" customHeight="1" x14ac:dyDescent="0.3">
      <c r="B4694" s="4" t="s">
        <v>14</v>
      </c>
      <c r="C4694" s="33">
        <v>1185732</v>
      </c>
      <c r="D4694" s="5">
        <v>44340</v>
      </c>
      <c r="E4694" s="4" t="s">
        <v>31</v>
      </c>
      <c r="F4694" s="4" t="s">
        <v>86</v>
      </c>
      <c r="G4694" s="4" t="s">
        <v>87</v>
      </c>
      <c r="H4694" s="6" t="s">
        <v>19</v>
      </c>
      <c r="I4694" s="7">
        <v>55.000000000000007</v>
      </c>
      <c r="J4694" s="8">
        <v>375</v>
      </c>
      <c r="K4694" s="9">
        <v>206250.00000000003</v>
      </c>
      <c r="L4694" s="9">
        <v>82500.000000000015</v>
      </c>
      <c r="M4694" s="10">
        <v>0.4</v>
      </c>
      <c r="N4694" s="4" t="s">
        <v>83</v>
      </c>
      <c r="O4694" s="4" t="str">
        <f>TEXT(Table1[[#This Row],[Invoice Date]],"yyyy")</f>
        <v>2021</v>
      </c>
      <c r="P4694" s="4" t="str">
        <f>TEXT(Table1[[#This Row],[Invoice Date]],"mmm")</f>
        <v>May</v>
      </c>
      <c r="Q4694" s="27">
        <f>WEEKNUM(Table1[[#This Row],[Invoice Date]]) + IF(YEAR(Table1[[#This Row],[Invoice Date]])=2021, 52, 0)</f>
        <v>74</v>
      </c>
    </row>
    <row r="4695" spans="2:17" ht="14.25" customHeight="1" x14ac:dyDescent="0.3">
      <c r="B4695" s="4" t="s">
        <v>14</v>
      </c>
      <c r="C4695" s="33">
        <v>1185732</v>
      </c>
      <c r="D4695" s="5">
        <v>44340</v>
      </c>
      <c r="E4695" s="4" t="s">
        <v>31</v>
      </c>
      <c r="F4695" s="4" t="s">
        <v>86</v>
      </c>
      <c r="G4695" s="4" t="s">
        <v>87</v>
      </c>
      <c r="H4695" s="6" t="s">
        <v>20</v>
      </c>
      <c r="I4695" s="7">
        <v>55.000000000000007</v>
      </c>
      <c r="J4695" s="8">
        <v>400</v>
      </c>
      <c r="K4695" s="9">
        <v>220000.00000000003</v>
      </c>
      <c r="L4695" s="9">
        <v>77000</v>
      </c>
      <c r="M4695" s="10">
        <v>0.35</v>
      </c>
      <c r="N4695" s="4" t="s">
        <v>83</v>
      </c>
      <c r="O4695" s="4" t="str">
        <f>TEXT(Table1[[#This Row],[Invoice Date]],"yyyy")</f>
        <v>2021</v>
      </c>
      <c r="P4695" s="4" t="str">
        <f>TEXT(Table1[[#This Row],[Invoice Date]],"mmm")</f>
        <v>May</v>
      </c>
      <c r="Q4695" s="27">
        <f>WEEKNUM(Table1[[#This Row],[Invoice Date]]) + IF(YEAR(Table1[[#This Row],[Invoice Date]])=2021, 52, 0)</f>
        <v>74</v>
      </c>
    </row>
    <row r="4696" spans="2:17" ht="14.25" customHeight="1" x14ac:dyDescent="0.3">
      <c r="B4696" s="4" t="s">
        <v>14</v>
      </c>
      <c r="C4696" s="33">
        <v>1185732</v>
      </c>
      <c r="D4696" s="5">
        <v>44340</v>
      </c>
      <c r="E4696" s="4" t="s">
        <v>31</v>
      </c>
      <c r="F4696" s="4" t="s">
        <v>86</v>
      </c>
      <c r="G4696" s="4" t="s">
        <v>87</v>
      </c>
      <c r="H4696" s="6" t="s">
        <v>23</v>
      </c>
      <c r="I4696" s="7">
        <v>70</v>
      </c>
      <c r="J4696" s="8">
        <v>375</v>
      </c>
      <c r="K4696" s="9">
        <v>262500</v>
      </c>
      <c r="L4696" s="9">
        <v>65625</v>
      </c>
      <c r="M4696" s="10">
        <v>0.25</v>
      </c>
      <c r="N4696" s="4" t="s">
        <v>83</v>
      </c>
      <c r="O4696" s="4" t="str">
        <f>TEXT(Table1[[#This Row],[Invoice Date]],"yyyy")</f>
        <v>2021</v>
      </c>
      <c r="P4696" s="4" t="str">
        <f>TEXT(Table1[[#This Row],[Invoice Date]],"mmm")</f>
        <v>May</v>
      </c>
      <c r="Q4696" s="27">
        <f>WEEKNUM(Table1[[#This Row],[Invoice Date]]) + IF(YEAR(Table1[[#This Row],[Invoice Date]])=2021, 52, 0)</f>
        <v>74</v>
      </c>
    </row>
    <row r="4697" spans="2:17" ht="14.25" customHeight="1" x14ac:dyDescent="0.3">
      <c r="B4697" s="4" t="s">
        <v>14</v>
      </c>
      <c r="C4697" s="33">
        <v>1185732</v>
      </c>
      <c r="D4697" s="5">
        <v>44340</v>
      </c>
      <c r="E4697" s="4" t="s">
        <v>31</v>
      </c>
      <c r="F4697" s="4" t="s">
        <v>86</v>
      </c>
      <c r="G4697" s="4" t="s">
        <v>87</v>
      </c>
      <c r="H4697" s="6" t="s">
        <v>17</v>
      </c>
      <c r="I4697" s="7">
        <v>50</v>
      </c>
      <c r="J4697" s="8">
        <v>525</v>
      </c>
      <c r="K4697" s="9">
        <v>262500</v>
      </c>
      <c r="L4697" s="9">
        <v>91875</v>
      </c>
      <c r="M4697" s="10">
        <v>0.35</v>
      </c>
      <c r="N4697" s="4" t="s">
        <v>83</v>
      </c>
      <c r="O4697" s="4" t="str">
        <f>TEXT(Table1[[#This Row],[Invoice Date]],"yyyy")</f>
        <v>2021</v>
      </c>
      <c r="P4697" s="4" t="str">
        <f>TEXT(Table1[[#This Row],[Invoice Date]],"mmm")</f>
        <v>May</v>
      </c>
      <c r="Q4697" s="27">
        <f>WEEKNUM(Table1[[#This Row],[Invoice Date]]) + IF(YEAR(Table1[[#This Row],[Invoice Date]])=2021, 52, 0)</f>
        <v>74</v>
      </c>
    </row>
    <row r="4698" spans="2:17" ht="14.25" customHeight="1" x14ac:dyDescent="0.3">
      <c r="B4698" s="4" t="s">
        <v>34</v>
      </c>
      <c r="C4698" s="33">
        <v>1189833</v>
      </c>
      <c r="D4698" s="5">
        <v>44340</v>
      </c>
      <c r="E4698" s="4" t="s">
        <v>31</v>
      </c>
      <c r="F4698" s="4" t="s">
        <v>32</v>
      </c>
      <c r="G4698" s="4" t="s">
        <v>35</v>
      </c>
      <c r="H4698" s="6" t="s">
        <v>23</v>
      </c>
      <c r="I4698" s="7">
        <v>65</v>
      </c>
      <c r="J4698" s="8">
        <v>700</v>
      </c>
      <c r="K4698" s="9">
        <v>455000</v>
      </c>
      <c r="L4698" s="9">
        <v>91000</v>
      </c>
      <c r="M4698" s="10">
        <v>0.2</v>
      </c>
      <c r="N4698" s="4" t="s">
        <v>24</v>
      </c>
      <c r="O4698" s="4" t="str">
        <f>TEXT(Table1[[#This Row],[Invoice Date]],"yyyy")</f>
        <v>2021</v>
      </c>
      <c r="P4698" s="4" t="str">
        <f>TEXT(Table1[[#This Row],[Invoice Date]],"mmm")</f>
        <v>May</v>
      </c>
      <c r="Q4698" s="27">
        <f>WEEKNUM(Table1[[#This Row],[Invoice Date]]) + IF(YEAR(Table1[[#This Row],[Invoice Date]])=2021, 52, 0)</f>
        <v>74</v>
      </c>
    </row>
    <row r="4699" spans="2:17" ht="14.25" customHeight="1" x14ac:dyDescent="0.3">
      <c r="B4699" s="4" t="s">
        <v>14</v>
      </c>
      <c r="C4699" s="33">
        <v>1185732</v>
      </c>
      <c r="D4699" s="5">
        <v>44341</v>
      </c>
      <c r="E4699" s="4" t="s">
        <v>36</v>
      </c>
      <c r="F4699" s="4" t="s">
        <v>57</v>
      </c>
      <c r="G4699" s="4" t="s">
        <v>58</v>
      </c>
      <c r="H4699" s="6" t="s">
        <v>22</v>
      </c>
      <c r="I4699" s="7">
        <v>43</v>
      </c>
      <c r="J4699" s="8">
        <v>35</v>
      </c>
      <c r="K4699" s="9">
        <v>1505</v>
      </c>
      <c r="L4699" s="9">
        <v>677.24999999999989</v>
      </c>
      <c r="M4699" s="10">
        <v>0.44999999999999996</v>
      </c>
      <c r="N4699" s="4" t="s">
        <v>83</v>
      </c>
      <c r="O4699" s="4" t="str">
        <f>TEXT(Table1[[#This Row],[Invoice Date]],"yyyy")</f>
        <v>2021</v>
      </c>
      <c r="P4699" s="4" t="str">
        <f>TEXT(Table1[[#This Row],[Invoice Date]],"mmm")</f>
        <v>May</v>
      </c>
      <c r="Q4699" s="27">
        <f>WEEKNUM(Table1[[#This Row],[Invoice Date]]) + IF(YEAR(Table1[[#This Row],[Invoice Date]])=2021, 52, 0)</f>
        <v>74</v>
      </c>
    </row>
    <row r="4700" spans="2:17" ht="14.25" customHeight="1" x14ac:dyDescent="0.3">
      <c r="B4700" s="4" t="s">
        <v>30</v>
      </c>
      <c r="C4700" s="34">
        <v>1128299</v>
      </c>
      <c r="D4700" s="5">
        <v>44341</v>
      </c>
      <c r="E4700" s="4" t="s">
        <v>31</v>
      </c>
      <c r="F4700" s="4" t="s">
        <v>80</v>
      </c>
      <c r="G4700" s="4" t="s">
        <v>63</v>
      </c>
      <c r="H4700" s="6" t="s">
        <v>22</v>
      </c>
      <c r="I4700" s="7">
        <v>41</v>
      </c>
      <c r="J4700" s="8">
        <v>44</v>
      </c>
      <c r="K4700" s="9">
        <v>1804</v>
      </c>
      <c r="L4700" s="9">
        <v>992.2</v>
      </c>
      <c r="M4700" s="10">
        <v>0.55000000000000004</v>
      </c>
      <c r="N4700" s="4" t="s">
        <v>83</v>
      </c>
      <c r="O4700" s="4" t="str">
        <f>TEXT(Table1[[#This Row],[Invoice Date]],"yyyy")</f>
        <v>2021</v>
      </c>
      <c r="P4700" s="4" t="str">
        <f>TEXT(Table1[[#This Row],[Invoice Date]],"mmm")</f>
        <v>May</v>
      </c>
      <c r="Q4700" s="27">
        <f>WEEKNUM(Table1[[#This Row],[Invoice Date]]) + IF(YEAR(Table1[[#This Row],[Invoice Date]])=2021, 52, 0)</f>
        <v>74</v>
      </c>
    </row>
    <row r="4701" spans="2:17" ht="14.25" customHeight="1" x14ac:dyDescent="0.3">
      <c r="B4701" s="4" t="s">
        <v>14</v>
      </c>
      <c r="C4701" s="33">
        <v>1185732</v>
      </c>
      <c r="D4701" s="5">
        <v>44341</v>
      </c>
      <c r="E4701" s="4" t="s">
        <v>48</v>
      </c>
      <c r="F4701" s="4" t="s">
        <v>72</v>
      </c>
      <c r="G4701" s="4" t="s">
        <v>73</v>
      </c>
      <c r="H4701" s="6" t="s">
        <v>22</v>
      </c>
      <c r="I4701" s="7">
        <v>34</v>
      </c>
      <c r="J4701" s="8">
        <v>54</v>
      </c>
      <c r="K4701" s="9">
        <v>1836</v>
      </c>
      <c r="L4701" s="9">
        <v>789.48000000000013</v>
      </c>
      <c r="M4701" s="10">
        <v>0.43000000000000005</v>
      </c>
      <c r="N4701" s="4" t="s">
        <v>24</v>
      </c>
      <c r="O4701" s="4" t="str">
        <f>TEXT(Table1[[#This Row],[Invoice Date]],"yyyy")</f>
        <v>2021</v>
      </c>
      <c r="P4701" s="4" t="str">
        <f>TEXT(Table1[[#This Row],[Invoice Date]],"mmm")</f>
        <v>May</v>
      </c>
      <c r="Q4701" s="27">
        <f>WEEKNUM(Table1[[#This Row],[Invoice Date]]) + IF(YEAR(Table1[[#This Row],[Invoice Date]])=2021, 52, 0)</f>
        <v>74</v>
      </c>
    </row>
    <row r="4702" spans="2:17" ht="14.25" customHeight="1" x14ac:dyDescent="0.3">
      <c r="B4702" s="4" t="s">
        <v>30</v>
      </c>
      <c r="C4702" s="34">
        <v>1128299</v>
      </c>
      <c r="D4702" s="5">
        <v>44341</v>
      </c>
      <c r="E4702" s="4" t="s">
        <v>31</v>
      </c>
      <c r="F4702" s="4" t="s">
        <v>80</v>
      </c>
      <c r="G4702" s="4" t="s">
        <v>63</v>
      </c>
      <c r="H4702" s="6" t="s">
        <v>22</v>
      </c>
      <c r="I4702" s="7">
        <v>33</v>
      </c>
      <c r="J4702" s="8">
        <v>58</v>
      </c>
      <c r="K4702" s="9">
        <v>1914</v>
      </c>
      <c r="L4702" s="9">
        <v>842.16</v>
      </c>
      <c r="M4702" s="10">
        <v>0.44</v>
      </c>
      <c r="N4702" s="4" t="s">
        <v>24</v>
      </c>
      <c r="O4702" s="4" t="str">
        <f>TEXT(Table1[[#This Row],[Invoice Date]],"yyyy")</f>
        <v>2021</v>
      </c>
      <c r="P4702" s="4" t="str">
        <f>TEXT(Table1[[#This Row],[Invoice Date]],"mmm")</f>
        <v>May</v>
      </c>
      <c r="Q4702" s="27">
        <f>WEEKNUM(Table1[[#This Row],[Invoice Date]]) + IF(YEAR(Table1[[#This Row],[Invoice Date]])=2021, 52, 0)</f>
        <v>74</v>
      </c>
    </row>
    <row r="4703" spans="2:17" ht="14.25" customHeight="1" x14ac:dyDescent="0.3">
      <c r="B4703" s="4" t="s">
        <v>14</v>
      </c>
      <c r="C4703" s="33">
        <v>1185732</v>
      </c>
      <c r="D4703" s="5">
        <v>44341</v>
      </c>
      <c r="E4703" s="4" t="s">
        <v>48</v>
      </c>
      <c r="F4703" s="4" t="s">
        <v>72</v>
      </c>
      <c r="G4703" s="4" t="s">
        <v>73</v>
      </c>
      <c r="H4703" s="6" t="s">
        <v>22</v>
      </c>
      <c r="I4703" s="7">
        <v>44</v>
      </c>
      <c r="J4703" s="8">
        <v>49</v>
      </c>
      <c r="K4703" s="9">
        <v>2156</v>
      </c>
      <c r="L4703" s="9">
        <v>1164.24</v>
      </c>
      <c r="M4703" s="10">
        <v>0.54</v>
      </c>
      <c r="N4703" s="4" t="s">
        <v>83</v>
      </c>
      <c r="O4703" s="4" t="str">
        <f>TEXT(Table1[[#This Row],[Invoice Date]],"yyyy")</f>
        <v>2021</v>
      </c>
      <c r="P4703" s="4" t="str">
        <f>TEXT(Table1[[#This Row],[Invoice Date]],"mmm")</f>
        <v>May</v>
      </c>
      <c r="Q4703" s="27">
        <f>WEEKNUM(Table1[[#This Row],[Invoice Date]]) + IF(YEAR(Table1[[#This Row],[Invoice Date]])=2021, 52, 0)</f>
        <v>74</v>
      </c>
    </row>
    <row r="4704" spans="2:17" ht="14.25" customHeight="1" x14ac:dyDescent="0.3">
      <c r="B4704" s="4" t="s">
        <v>14</v>
      </c>
      <c r="C4704" s="33">
        <v>1185732</v>
      </c>
      <c r="D4704" s="5">
        <v>44341</v>
      </c>
      <c r="E4704" s="4" t="s">
        <v>48</v>
      </c>
      <c r="F4704" s="4" t="s">
        <v>72</v>
      </c>
      <c r="G4704" s="4" t="s">
        <v>73</v>
      </c>
      <c r="H4704" s="6" t="s">
        <v>21</v>
      </c>
      <c r="I4704" s="7">
        <v>33</v>
      </c>
      <c r="J4704" s="8">
        <v>85</v>
      </c>
      <c r="K4704" s="9">
        <v>2805</v>
      </c>
      <c r="L4704" s="9">
        <v>1065.9000000000001</v>
      </c>
      <c r="M4704" s="10">
        <v>0.38</v>
      </c>
      <c r="N4704" s="4" t="s">
        <v>24</v>
      </c>
      <c r="O4704" s="4" t="str">
        <f>TEXT(Table1[[#This Row],[Invoice Date]],"yyyy")</f>
        <v>2021</v>
      </c>
      <c r="P4704" s="4" t="str">
        <f>TEXT(Table1[[#This Row],[Invoice Date]],"mmm")</f>
        <v>May</v>
      </c>
      <c r="Q4704" s="27">
        <f>WEEKNUM(Table1[[#This Row],[Invoice Date]]) + IF(YEAR(Table1[[#This Row],[Invoice Date]])=2021, 52, 0)</f>
        <v>74</v>
      </c>
    </row>
    <row r="4705" spans="2:17" ht="14.25" customHeight="1" x14ac:dyDescent="0.3">
      <c r="B4705" s="4" t="s">
        <v>30</v>
      </c>
      <c r="C4705" s="34">
        <v>1128299</v>
      </c>
      <c r="D4705" s="5">
        <v>44341</v>
      </c>
      <c r="E4705" s="4" t="s">
        <v>31</v>
      </c>
      <c r="F4705" s="4" t="s">
        <v>80</v>
      </c>
      <c r="G4705" s="4" t="s">
        <v>63</v>
      </c>
      <c r="H4705" s="6" t="s">
        <v>21</v>
      </c>
      <c r="I4705" s="7">
        <v>33</v>
      </c>
      <c r="J4705" s="8">
        <v>94</v>
      </c>
      <c r="K4705" s="9">
        <v>3102</v>
      </c>
      <c r="L4705" s="9">
        <v>1209.78</v>
      </c>
      <c r="M4705" s="10">
        <v>0.38999999999999996</v>
      </c>
      <c r="N4705" s="4" t="s">
        <v>24</v>
      </c>
      <c r="O4705" s="4" t="str">
        <f>TEXT(Table1[[#This Row],[Invoice Date]],"yyyy")</f>
        <v>2021</v>
      </c>
      <c r="P4705" s="4" t="str">
        <f>TEXT(Table1[[#This Row],[Invoice Date]],"mmm")</f>
        <v>May</v>
      </c>
      <c r="Q4705" s="27">
        <f>WEEKNUM(Table1[[#This Row],[Invoice Date]]) + IF(YEAR(Table1[[#This Row],[Invoice Date]])=2021, 52, 0)</f>
        <v>74</v>
      </c>
    </row>
    <row r="4706" spans="2:17" ht="14.25" customHeight="1" x14ac:dyDescent="0.3">
      <c r="B4706" s="4" t="s">
        <v>14</v>
      </c>
      <c r="C4706" s="33">
        <v>1185732</v>
      </c>
      <c r="D4706" s="5">
        <v>44341</v>
      </c>
      <c r="E4706" s="4" t="s">
        <v>48</v>
      </c>
      <c r="F4706" s="4" t="s">
        <v>72</v>
      </c>
      <c r="G4706" s="4" t="s">
        <v>73</v>
      </c>
      <c r="H4706" s="6" t="s">
        <v>21</v>
      </c>
      <c r="I4706" s="7">
        <v>47</v>
      </c>
      <c r="J4706" s="8">
        <v>69</v>
      </c>
      <c r="K4706" s="9">
        <v>3243</v>
      </c>
      <c r="L4706" s="9">
        <v>1621.5</v>
      </c>
      <c r="M4706" s="10">
        <v>0.5</v>
      </c>
      <c r="N4706" s="4" t="s">
        <v>83</v>
      </c>
      <c r="O4706" s="4" t="str">
        <f>TEXT(Table1[[#This Row],[Invoice Date]],"yyyy")</f>
        <v>2021</v>
      </c>
      <c r="P4706" s="4" t="str">
        <f>TEXT(Table1[[#This Row],[Invoice Date]],"mmm")</f>
        <v>May</v>
      </c>
      <c r="Q4706" s="27">
        <f>WEEKNUM(Table1[[#This Row],[Invoice Date]]) + IF(YEAR(Table1[[#This Row],[Invoice Date]])=2021, 52, 0)</f>
        <v>74</v>
      </c>
    </row>
    <row r="4707" spans="2:17" ht="14.25" customHeight="1" x14ac:dyDescent="0.3">
      <c r="B4707" s="4" t="s">
        <v>30</v>
      </c>
      <c r="C4707" s="34">
        <v>1128299</v>
      </c>
      <c r="D4707" s="5">
        <v>44341</v>
      </c>
      <c r="E4707" s="4" t="s">
        <v>31</v>
      </c>
      <c r="F4707" s="4" t="s">
        <v>80</v>
      </c>
      <c r="G4707" s="4" t="s">
        <v>63</v>
      </c>
      <c r="H4707" s="6" t="s">
        <v>19</v>
      </c>
      <c r="I4707" s="7">
        <v>36</v>
      </c>
      <c r="J4707" s="8">
        <v>109</v>
      </c>
      <c r="K4707" s="9">
        <v>3924</v>
      </c>
      <c r="L4707" s="9">
        <v>1569.6</v>
      </c>
      <c r="M4707" s="10">
        <v>0.39999999999999997</v>
      </c>
      <c r="N4707" s="4" t="s">
        <v>24</v>
      </c>
      <c r="O4707" s="4" t="str">
        <f>TEXT(Table1[[#This Row],[Invoice Date]],"yyyy")</f>
        <v>2021</v>
      </c>
      <c r="P4707" s="4" t="str">
        <f>TEXT(Table1[[#This Row],[Invoice Date]],"mmm")</f>
        <v>May</v>
      </c>
      <c r="Q4707" s="27">
        <f>WEEKNUM(Table1[[#This Row],[Invoice Date]]) + IF(YEAR(Table1[[#This Row],[Invoice Date]])=2021, 52, 0)</f>
        <v>74</v>
      </c>
    </row>
    <row r="4708" spans="2:17" ht="14.25" customHeight="1" x14ac:dyDescent="0.3">
      <c r="B4708" s="4" t="s">
        <v>14</v>
      </c>
      <c r="C4708" s="33">
        <v>1185732</v>
      </c>
      <c r="D4708" s="5">
        <v>44341</v>
      </c>
      <c r="E4708" s="4" t="s">
        <v>48</v>
      </c>
      <c r="F4708" s="4" t="s">
        <v>72</v>
      </c>
      <c r="G4708" s="4" t="s">
        <v>73</v>
      </c>
      <c r="H4708" s="6" t="s">
        <v>20</v>
      </c>
      <c r="I4708" s="7">
        <v>37</v>
      </c>
      <c r="J4708" s="8">
        <v>109</v>
      </c>
      <c r="K4708" s="9">
        <v>4033</v>
      </c>
      <c r="L4708" s="9">
        <v>1492.21</v>
      </c>
      <c r="M4708" s="10">
        <v>0.37</v>
      </c>
      <c r="N4708" s="4" t="s">
        <v>24</v>
      </c>
      <c r="O4708" s="4" t="str">
        <f>TEXT(Table1[[#This Row],[Invoice Date]],"yyyy")</f>
        <v>2021</v>
      </c>
      <c r="P4708" s="4" t="str">
        <f>TEXT(Table1[[#This Row],[Invoice Date]],"mmm")</f>
        <v>May</v>
      </c>
      <c r="Q4708" s="27">
        <f>WEEKNUM(Table1[[#This Row],[Invoice Date]]) + IF(YEAR(Table1[[#This Row],[Invoice Date]])=2021, 52, 0)</f>
        <v>74</v>
      </c>
    </row>
    <row r="4709" spans="2:17" ht="14.25" customHeight="1" x14ac:dyDescent="0.3">
      <c r="B4709" s="4" t="s">
        <v>30</v>
      </c>
      <c r="C4709" s="34">
        <v>1128299</v>
      </c>
      <c r="D4709" s="5">
        <v>44341</v>
      </c>
      <c r="E4709" s="4" t="s">
        <v>31</v>
      </c>
      <c r="F4709" s="4" t="s">
        <v>80</v>
      </c>
      <c r="G4709" s="4" t="s">
        <v>63</v>
      </c>
      <c r="H4709" s="6" t="s">
        <v>21</v>
      </c>
      <c r="I4709" s="7">
        <v>49</v>
      </c>
      <c r="J4709" s="8">
        <v>83</v>
      </c>
      <c r="K4709" s="9">
        <v>4067</v>
      </c>
      <c r="L4709" s="9">
        <v>1952.1599999999999</v>
      </c>
      <c r="M4709" s="10">
        <v>0.48</v>
      </c>
      <c r="N4709" s="4" t="s">
        <v>83</v>
      </c>
      <c r="O4709" s="4" t="str">
        <f>TEXT(Table1[[#This Row],[Invoice Date]],"yyyy")</f>
        <v>2021</v>
      </c>
      <c r="P4709" s="4" t="str">
        <f>TEXT(Table1[[#This Row],[Invoice Date]],"mmm")</f>
        <v>May</v>
      </c>
      <c r="Q4709" s="27">
        <f>WEEKNUM(Table1[[#This Row],[Invoice Date]]) + IF(YEAR(Table1[[#This Row],[Invoice Date]])=2021, 52, 0)</f>
        <v>74</v>
      </c>
    </row>
    <row r="4710" spans="2:17" ht="14.25" customHeight="1" x14ac:dyDescent="0.3">
      <c r="B4710" s="4" t="s">
        <v>14</v>
      </c>
      <c r="C4710" s="33">
        <v>1185732</v>
      </c>
      <c r="D4710" s="5">
        <v>44341</v>
      </c>
      <c r="E4710" s="4" t="s">
        <v>48</v>
      </c>
      <c r="F4710" s="4" t="s">
        <v>72</v>
      </c>
      <c r="G4710" s="4" t="s">
        <v>73</v>
      </c>
      <c r="H4710" s="6" t="s">
        <v>19</v>
      </c>
      <c r="I4710" s="7">
        <v>40</v>
      </c>
      <c r="J4710" s="8">
        <v>105</v>
      </c>
      <c r="K4710" s="9">
        <v>4200</v>
      </c>
      <c r="L4710" s="9">
        <v>1722</v>
      </c>
      <c r="M4710" s="10">
        <v>0.41</v>
      </c>
      <c r="N4710" s="4" t="s">
        <v>24</v>
      </c>
      <c r="O4710" s="4" t="str">
        <f>TEXT(Table1[[#This Row],[Invoice Date]],"yyyy")</f>
        <v>2021</v>
      </c>
      <c r="P4710" s="4" t="str">
        <f>TEXT(Table1[[#This Row],[Invoice Date]],"mmm")</f>
        <v>May</v>
      </c>
      <c r="Q4710" s="27">
        <f>WEEKNUM(Table1[[#This Row],[Invoice Date]]) + IF(YEAR(Table1[[#This Row],[Invoice Date]])=2021, 52, 0)</f>
        <v>74</v>
      </c>
    </row>
    <row r="4711" spans="2:17" ht="14.25" customHeight="1" x14ac:dyDescent="0.3">
      <c r="B4711" s="4" t="s">
        <v>14</v>
      </c>
      <c r="C4711" s="33">
        <v>1185732</v>
      </c>
      <c r="D4711" s="5">
        <v>44341</v>
      </c>
      <c r="E4711" s="4" t="s">
        <v>48</v>
      </c>
      <c r="F4711" s="4" t="s">
        <v>72</v>
      </c>
      <c r="G4711" s="4" t="s">
        <v>73</v>
      </c>
      <c r="H4711" s="6" t="s">
        <v>20</v>
      </c>
      <c r="I4711" s="7">
        <v>50</v>
      </c>
      <c r="J4711" s="8">
        <v>88</v>
      </c>
      <c r="K4711" s="9">
        <v>4400</v>
      </c>
      <c r="L4711" s="9">
        <v>2200</v>
      </c>
      <c r="M4711" s="10">
        <v>0.5</v>
      </c>
      <c r="N4711" s="4" t="s">
        <v>83</v>
      </c>
      <c r="O4711" s="4" t="str">
        <f>TEXT(Table1[[#This Row],[Invoice Date]],"yyyy")</f>
        <v>2021</v>
      </c>
      <c r="P4711" s="4" t="str">
        <f>TEXT(Table1[[#This Row],[Invoice Date]],"mmm")</f>
        <v>May</v>
      </c>
      <c r="Q4711" s="27">
        <f>WEEKNUM(Table1[[#This Row],[Invoice Date]]) + IF(YEAR(Table1[[#This Row],[Invoice Date]])=2021, 52, 0)</f>
        <v>74</v>
      </c>
    </row>
    <row r="4712" spans="2:17" ht="14.25" customHeight="1" x14ac:dyDescent="0.3">
      <c r="B4712" s="4" t="s">
        <v>30</v>
      </c>
      <c r="C4712" s="34">
        <v>1128299</v>
      </c>
      <c r="D4712" s="5">
        <v>44341</v>
      </c>
      <c r="E4712" s="4" t="s">
        <v>31</v>
      </c>
      <c r="F4712" s="4" t="s">
        <v>80</v>
      </c>
      <c r="G4712" s="4" t="s">
        <v>63</v>
      </c>
      <c r="H4712" s="6" t="s">
        <v>20</v>
      </c>
      <c r="I4712" s="7">
        <v>39</v>
      </c>
      <c r="J4712" s="8">
        <v>119</v>
      </c>
      <c r="K4712" s="9">
        <v>4641</v>
      </c>
      <c r="L4712" s="9">
        <v>1809.9899999999998</v>
      </c>
      <c r="M4712" s="10">
        <v>0.38999999999999996</v>
      </c>
      <c r="N4712" s="4" t="s">
        <v>24</v>
      </c>
      <c r="O4712" s="4" t="str">
        <f>TEXT(Table1[[#This Row],[Invoice Date]],"yyyy")</f>
        <v>2021</v>
      </c>
      <c r="P4712" s="4" t="str">
        <f>TEXT(Table1[[#This Row],[Invoice Date]],"mmm")</f>
        <v>May</v>
      </c>
      <c r="Q4712" s="27">
        <f>WEEKNUM(Table1[[#This Row],[Invoice Date]]) + IF(YEAR(Table1[[#This Row],[Invoice Date]])=2021, 52, 0)</f>
        <v>74</v>
      </c>
    </row>
    <row r="4713" spans="2:17" ht="14.25" customHeight="1" x14ac:dyDescent="0.3">
      <c r="B4713" s="4" t="s">
        <v>30</v>
      </c>
      <c r="C4713" s="34">
        <v>1128299</v>
      </c>
      <c r="D4713" s="5">
        <v>44341</v>
      </c>
      <c r="E4713" s="4" t="s">
        <v>31</v>
      </c>
      <c r="F4713" s="4" t="s">
        <v>80</v>
      </c>
      <c r="G4713" s="4" t="s">
        <v>63</v>
      </c>
      <c r="H4713" s="6" t="s">
        <v>20</v>
      </c>
      <c r="I4713" s="7">
        <v>50</v>
      </c>
      <c r="J4713" s="8">
        <v>95</v>
      </c>
      <c r="K4713" s="9">
        <v>4750</v>
      </c>
      <c r="L4713" s="9">
        <v>2375</v>
      </c>
      <c r="M4713" s="10">
        <v>0.5</v>
      </c>
      <c r="N4713" s="4" t="s">
        <v>83</v>
      </c>
      <c r="O4713" s="4" t="str">
        <f>TEXT(Table1[[#This Row],[Invoice Date]],"yyyy")</f>
        <v>2021</v>
      </c>
      <c r="P4713" s="4" t="str">
        <f>TEXT(Table1[[#This Row],[Invoice Date]],"mmm")</f>
        <v>May</v>
      </c>
      <c r="Q4713" s="27">
        <f>WEEKNUM(Table1[[#This Row],[Invoice Date]]) + IF(YEAR(Table1[[#This Row],[Invoice Date]])=2021, 52, 0)</f>
        <v>74</v>
      </c>
    </row>
    <row r="4714" spans="2:17" ht="14.25" customHeight="1" x14ac:dyDescent="0.3">
      <c r="B4714" s="4" t="s">
        <v>14</v>
      </c>
      <c r="C4714" s="33">
        <v>1185732</v>
      </c>
      <c r="D4714" s="5">
        <v>44341</v>
      </c>
      <c r="E4714" s="4" t="s">
        <v>48</v>
      </c>
      <c r="F4714" s="4" t="s">
        <v>72</v>
      </c>
      <c r="G4714" s="4" t="s">
        <v>73</v>
      </c>
      <c r="H4714" s="6" t="s">
        <v>19</v>
      </c>
      <c r="I4714" s="7">
        <v>51</v>
      </c>
      <c r="J4714" s="8">
        <v>98</v>
      </c>
      <c r="K4714" s="9">
        <v>4998</v>
      </c>
      <c r="L4714" s="9">
        <v>2249.1</v>
      </c>
      <c r="M4714" s="10">
        <v>0.44999999999999996</v>
      </c>
      <c r="N4714" s="4" t="s">
        <v>83</v>
      </c>
      <c r="O4714" s="4" t="str">
        <f>TEXT(Table1[[#This Row],[Invoice Date]],"yyyy")</f>
        <v>2021</v>
      </c>
      <c r="P4714" s="4" t="str">
        <f>TEXT(Table1[[#This Row],[Invoice Date]],"mmm")</f>
        <v>May</v>
      </c>
      <c r="Q4714" s="27">
        <f>WEEKNUM(Table1[[#This Row],[Invoice Date]]) + IF(YEAR(Table1[[#This Row],[Invoice Date]])=2021, 52, 0)</f>
        <v>74</v>
      </c>
    </row>
    <row r="4715" spans="2:17" ht="14.25" customHeight="1" x14ac:dyDescent="0.3">
      <c r="B4715" s="4" t="s">
        <v>30</v>
      </c>
      <c r="C4715" s="34">
        <v>1128299</v>
      </c>
      <c r="D4715" s="5">
        <v>44341</v>
      </c>
      <c r="E4715" s="4" t="s">
        <v>31</v>
      </c>
      <c r="F4715" s="4" t="s">
        <v>80</v>
      </c>
      <c r="G4715" s="4" t="s">
        <v>63</v>
      </c>
      <c r="H4715" s="6" t="s">
        <v>19</v>
      </c>
      <c r="I4715" s="7">
        <v>50</v>
      </c>
      <c r="J4715" s="8">
        <v>105</v>
      </c>
      <c r="K4715" s="9">
        <v>5250</v>
      </c>
      <c r="L4715" s="9">
        <v>2415</v>
      </c>
      <c r="M4715" s="10">
        <v>0.45999999999999996</v>
      </c>
      <c r="N4715" s="4" t="s">
        <v>83</v>
      </c>
      <c r="O4715" s="4" t="str">
        <f>TEXT(Table1[[#This Row],[Invoice Date]],"yyyy")</f>
        <v>2021</v>
      </c>
      <c r="P4715" s="4" t="str">
        <f>TEXT(Table1[[#This Row],[Invoice Date]],"mmm")</f>
        <v>May</v>
      </c>
      <c r="Q4715" s="27">
        <f>WEEKNUM(Table1[[#This Row],[Invoice Date]]) + IF(YEAR(Table1[[#This Row],[Invoice Date]])=2021, 52, 0)</f>
        <v>74</v>
      </c>
    </row>
    <row r="4716" spans="2:17" ht="14.25" customHeight="1" x14ac:dyDescent="0.3">
      <c r="B4716" s="4" t="s">
        <v>14</v>
      </c>
      <c r="C4716" s="33">
        <v>1185732</v>
      </c>
      <c r="D4716" s="5">
        <v>44341</v>
      </c>
      <c r="E4716" s="4" t="s">
        <v>48</v>
      </c>
      <c r="F4716" s="4" t="s">
        <v>72</v>
      </c>
      <c r="G4716" s="4" t="s">
        <v>73</v>
      </c>
      <c r="H4716" s="6" t="s">
        <v>17</v>
      </c>
      <c r="I4716" s="7">
        <v>46</v>
      </c>
      <c r="J4716" s="8">
        <v>125</v>
      </c>
      <c r="K4716" s="9">
        <v>5750</v>
      </c>
      <c r="L4716" s="9">
        <v>2645</v>
      </c>
      <c r="M4716" s="10">
        <v>0.45999999999999996</v>
      </c>
      <c r="N4716" s="4" t="s">
        <v>83</v>
      </c>
      <c r="O4716" s="4" t="str">
        <f>TEXT(Table1[[#This Row],[Invoice Date]],"yyyy")</f>
        <v>2021</v>
      </c>
      <c r="P4716" s="4" t="str">
        <f>TEXT(Table1[[#This Row],[Invoice Date]],"mmm")</f>
        <v>May</v>
      </c>
      <c r="Q4716" s="27">
        <f>WEEKNUM(Table1[[#This Row],[Invoice Date]]) + IF(YEAR(Table1[[#This Row],[Invoice Date]])=2021, 52, 0)</f>
        <v>74</v>
      </c>
    </row>
    <row r="4717" spans="2:17" ht="14.25" customHeight="1" x14ac:dyDescent="0.3">
      <c r="B4717" s="4" t="s">
        <v>30</v>
      </c>
      <c r="C4717" s="34">
        <v>1128299</v>
      </c>
      <c r="D4717" s="5">
        <v>44341</v>
      </c>
      <c r="E4717" s="4" t="s">
        <v>31</v>
      </c>
      <c r="F4717" s="4" t="s">
        <v>80</v>
      </c>
      <c r="G4717" s="4" t="s">
        <v>63</v>
      </c>
      <c r="H4717" s="6" t="s">
        <v>17</v>
      </c>
      <c r="I4717" s="7">
        <v>39</v>
      </c>
      <c r="J4717" s="8">
        <v>155</v>
      </c>
      <c r="K4717" s="9">
        <v>6045</v>
      </c>
      <c r="L4717" s="9">
        <v>2538.9</v>
      </c>
      <c r="M4717" s="10">
        <v>0.42</v>
      </c>
      <c r="N4717" s="4" t="s">
        <v>24</v>
      </c>
      <c r="O4717" s="4" t="str">
        <f>TEXT(Table1[[#This Row],[Invoice Date]],"yyyy")</f>
        <v>2021</v>
      </c>
      <c r="P4717" s="4" t="str">
        <f>TEXT(Table1[[#This Row],[Invoice Date]],"mmm")</f>
        <v>May</v>
      </c>
      <c r="Q4717" s="27">
        <f>WEEKNUM(Table1[[#This Row],[Invoice Date]]) + IF(YEAR(Table1[[#This Row],[Invoice Date]])=2021, 52, 0)</f>
        <v>74</v>
      </c>
    </row>
    <row r="4718" spans="2:17" ht="14.25" customHeight="1" x14ac:dyDescent="0.3">
      <c r="B4718" s="4" t="s">
        <v>14</v>
      </c>
      <c r="C4718" s="33">
        <v>1185732</v>
      </c>
      <c r="D4718" s="5">
        <v>44341</v>
      </c>
      <c r="E4718" s="4" t="s">
        <v>48</v>
      </c>
      <c r="F4718" s="4" t="s">
        <v>72</v>
      </c>
      <c r="G4718" s="4" t="s">
        <v>73</v>
      </c>
      <c r="H4718" s="6" t="s">
        <v>17</v>
      </c>
      <c r="I4718" s="7">
        <v>39</v>
      </c>
      <c r="J4718" s="8">
        <v>175</v>
      </c>
      <c r="K4718" s="9">
        <v>6825</v>
      </c>
      <c r="L4718" s="9">
        <v>2730</v>
      </c>
      <c r="M4718" s="10">
        <v>0.39999999999999997</v>
      </c>
      <c r="N4718" s="4" t="s">
        <v>24</v>
      </c>
      <c r="O4718" s="4" t="str">
        <f>TEXT(Table1[[#This Row],[Invoice Date]],"yyyy")</f>
        <v>2021</v>
      </c>
      <c r="P4718" s="4" t="str">
        <f>TEXT(Table1[[#This Row],[Invoice Date]],"mmm")</f>
        <v>May</v>
      </c>
      <c r="Q4718" s="27">
        <f>WEEKNUM(Table1[[#This Row],[Invoice Date]]) + IF(YEAR(Table1[[#This Row],[Invoice Date]])=2021, 52, 0)</f>
        <v>74</v>
      </c>
    </row>
    <row r="4719" spans="2:17" ht="14.25" customHeight="1" x14ac:dyDescent="0.3">
      <c r="B4719" s="4" t="s">
        <v>30</v>
      </c>
      <c r="C4719" s="34">
        <v>1128299</v>
      </c>
      <c r="D4719" s="5">
        <v>44341</v>
      </c>
      <c r="E4719" s="4" t="s">
        <v>31</v>
      </c>
      <c r="F4719" s="4" t="s">
        <v>80</v>
      </c>
      <c r="G4719" s="4" t="s">
        <v>63</v>
      </c>
      <c r="H4719" s="6" t="s">
        <v>17</v>
      </c>
      <c r="I4719" s="7">
        <v>48</v>
      </c>
      <c r="J4719" s="8">
        <v>145</v>
      </c>
      <c r="K4719" s="9">
        <v>6960</v>
      </c>
      <c r="L4719" s="9">
        <v>3131.9999999999995</v>
      </c>
      <c r="M4719" s="10">
        <v>0.44999999999999996</v>
      </c>
      <c r="N4719" s="4" t="s">
        <v>83</v>
      </c>
      <c r="O4719" s="4" t="str">
        <f>TEXT(Table1[[#This Row],[Invoice Date]],"yyyy")</f>
        <v>2021</v>
      </c>
      <c r="P4719" s="4" t="str">
        <f>TEXT(Table1[[#This Row],[Invoice Date]],"mmm")</f>
        <v>May</v>
      </c>
      <c r="Q4719" s="27">
        <f>WEEKNUM(Table1[[#This Row],[Invoice Date]]) + IF(YEAR(Table1[[#This Row],[Invoice Date]])=2021, 52, 0)</f>
        <v>74</v>
      </c>
    </row>
    <row r="4720" spans="2:17" ht="14.25" customHeight="1" x14ac:dyDescent="0.3">
      <c r="B4720" s="4" t="s">
        <v>14</v>
      </c>
      <c r="C4720" s="33">
        <v>1185732</v>
      </c>
      <c r="D4720" s="5">
        <v>44341</v>
      </c>
      <c r="E4720" s="4" t="s">
        <v>48</v>
      </c>
      <c r="F4720" s="4" t="s">
        <v>72</v>
      </c>
      <c r="G4720" s="4" t="s">
        <v>73</v>
      </c>
      <c r="H4720" s="6" t="s">
        <v>23</v>
      </c>
      <c r="I4720" s="7">
        <v>44</v>
      </c>
      <c r="J4720" s="8">
        <v>168</v>
      </c>
      <c r="K4720" s="9">
        <v>7392</v>
      </c>
      <c r="L4720" s="9">
        <v>2587.1999999999998</v>
      </c>
      <c r="M4720" s="10">
        <v>0.35</v>
      </c>
      <c r="N4720" s="4" t="s">
        <v>24</v>
      </c>
      <c r="O4720" s="4" t="str">
        <f>TEXT(Table1[[#This Row],[Invoice Date]],"yyyy")</f>
        <v>2021</v>
      </c>
      <c r="P4720" s="4" t="str">
        <f>TEXT(Table1[[#This Row],[Invoice Date]],"mmm")</f>
        <v>May</v>
      </c>
      <c r="Q4720" s="27">
        <f>WEEKNUM(Table1[[#This Row],[Invoice Date]]) + IF(YEAR(Table1[[#This Row],[Invoice Date]])=2021, 52, 0)</f>
        <v>74</v>
      </c>
    </row>
    <row r="4721" spans="2:17" ht="14.25" customHeight="1" x14ac:dyDescent="0.3">
      <c r="B4721" s="4" t="s">
        <v>30</v>
      </c>
      <c r="C4721" s="34">
        <v>1128299</v>
      </c>
      <c r="D4721" s="5">
        <v>44341</v>
      </c>
      <c r="E4721" s="4" t="s">
        <v>31</v>
      </c>
      <c r="F4721" s="4" t="s">
        <v>80</v>
      </c>
      <c r="G4721" s="4" t="s">
        <v>63</v>
      </c>
      <c r="H4721" s="6" t="s">
        <v>23</v>
      </c>
      <c r="I4721" s="7">
        <v>46</v>
      </c>
      <c r="J4721" s="8">
        <v>173</v>
      </c>
      <c r="K4721" s="9">
        <v>7958</v>
      </c>
      <c r="L4721" s="9">
        <v>2864.88</v>
      </c>
      <c r="M4721" s="10">
        <v>0.36</v>
      </c>
      <c r="N4721" s="4" t="s">
        <v>24</v>
      </c>
      <c r="O4721" s="4" t="str">
        <f>TEXT(Table1[[#This Row],[Invoice Date]],"yyyy")</f>
        <v>2021</v>
      </c>
      <c r="P4721" s="4" t="str">
        <f>TEXT(Table1[[#This Row],[Invoice Date]],"mmm")</f>
        <v>May</v>
      </c>
      <c r="Q4721" s="27">
        <f>WEEKNUM(Table1[[#This Row],[Invoice Date]]) + IF(YEAR(Table1[[#This Row],[Invoice Date]])=2021, 52, 0)</f>
        <v>74</v>
      </c>
    </row>
    <row r="4722" spans="2:17" ht="14.25" customHeight="1" x14ac:dyDescent="0.3">
      <c r="B4722" s="4" t="s">
        <v>14</v>
      </c>
      <c r="C4722" s="33">
        <v>1185732</v>
      </c>
      <c r="D4722" s="5">
        <v>44341</v>
      </c>
      <c r="E4722" s="4" t="s">
        <v>48</v>
      </c>
      <c r="F4722" s="4" t="s">
        <v>72</v>
      </c>
      <c r="G4722" s="4" t="s">
        <v>73</v>
      </c>
      <c r="H4722" s="6" t="s">
        <v>23</v>
      </c>
      <c r="I4722" s="7">
        <v>56</v>
      </c>
      <c r="J4722" s="8">
        <v>152</v>
      </c>
      <c r="K4722" s="9">
        <v>8512</v>
      </c>
      <c r="L4722" s="9">
        <v>3660.16</v>
      </c>
      <c r="M4722" s="10">
        <v>0.43</v>
      </c>
      <c r="N4722" s="4" t="s">
        <v>83</v>
      </c>
      <c r="O4722" s="4" t="str">
        <f>TEXT(Table1[[#This Row],[Invoice Date]],"yyyy")</f>
        <v>2021</v>
      </c>
      <c r="P4722" s="4" t="str">
        <f>TEXT(Table1[[#This Row],[Invoice Date]],"mmm")</f>
        <v>May</v>
      </c>
      <c r="Q4722" s="27">
        <f>WEEKNUM(Table1[[#This Row],[Invoice Date]]) + IF(YEAR(Table1[[#This Row],[Invoice Date]])=2021, 52, 0)</f>
        <v>74</v>
      </c>
    </row>
    <row r="4723" spans="2:17" ht="14.25" customHeight="1" x14ac:dyDescent="0.3">
      <c r="B4723" s="4" t="s">
        <v>30</v>
      </c>
      <c r="C4723" s="34">
        <v>1128299</v>
      </c>
      <c r="D4723" s="5">
        <v>44341</v>
      </c>
      <c r="E4723" s="4" t="s">
        <v>31</v>
      </c>
      <c r="F4723" s="4" t="s">
        <v>80</v>
      </c>
      <c r="G4723" s="4" t="s">
        <v>63</v>
      </c>
      <c r="H4723" s="6" t="s">
        <v>23</v>
      </c>
      <c r="I4723" s="7">
        <v>54</v>
      </c>
      <c r="J4723" s="8">
        <v>158</v>
      </c>
      <c r="K4723" s="9">
        <v>8532</v>
      </c>
      <c r="L4723" s="9">
        <v>3839.3999999999996</v>
      </c>
      <c r="M4723" s="10">
        <v>0.44999999999999996</v>
      </c>
      <c r="N4723" s="4" t="s">
        <v>83</v>
      </c>
      <c r="O4723" s="4" t="str">
        <f>TEXT(Table1[[#This Row],[Invoice Date]],"yyyy")</f>
        <v>2021</v>
      </c>
      <c r="P4723" s="4" t="str">
        <f>TEXT(Table1[[#This Row],[Invoice Date]],"mmm")</f>
        <v>May</v>
      </c>
      <c r="Q4723" s="27">
        <f>WEEKNUM(Table1[[#This Row],[Invoice Date]]) + IF(YEAR(Table1[[#This Row],[Invoice Date]])=2021, 52, 0)</f>
        <v>74</v>
      </c>
    </row>
    <row r="4724" spans="2:17" ht="14.25" customHeight="1" x14ac:dyDescent="0.3">
      <c r="B4724" s="4" t="s">
        <v>34</v>
      </c>
      <c r="C4724" s="33">
        <v>1189833</v>
      </c>
      <c r="D4724" s="5">
        <v>44341</v>
      </c>
      <c r="E4724" s="4" t="s">
        <v>31</v>
      </c>
      <c r="F4724" s="4" t="s">
        <v>32</v>
      </c>
      <c r="G4724" s="4" t="s">
        <v>35</v>
      </c>
      <c r="H4724" s="6" t="s">
        <v>17</v>
      </c>
      <c r="I4724" s="7">
        <v>49</v>
      </c>
      <c r="J4724" s="8">
        <v>225</v>
      </c>
      <c r="K4724" s="9">
        <v>11025</v>
      </c>
      <c r="L4724" s="9">
        <v>5622.75</v>
      </c>
      <c r="M4724" s="10">
        <v>0.51</v>
      </c>
      <c r="N4724" s="4" t="s">
        <v>83</v>
      </c>
      <c r="O4724" s="4" t="str">
        <f>TEXT(Table1[[#This Row],[Invoice Date]],"yyyy")</f>
        <v>2021</v>
      </c>
      <c r="P4724" s="4" t="str">
        <f>TEXT(Table1[[#This Row],[Invoice Date]],"mmm")</f>
        <v>May</v>
      </c>
      <c r="Q4724" s="27">
        <f>WEEKNUM(Table1[[#This Row],[Invoice Date]]) + IF(YEAR(Table1[[#This Row],[Invoice Date]])=2021, 52, 0)</f>
        <v>74</v>
      </c>
    </row>
    <row r="4725" spans="2:17" ht="14.25" customHeight="1" x14ac:dyDescent="0.3">
      <c r="B4725" s="4" t="s">
        <v>34</v>
      </c>
      <c r="C4725" s="33">
        <v>1189833</v>
      </c>
      <c r="D4725" s="5">
        <v>44341</v>
      </c>
      <c r="E4725" s="4" t="s">
        <v>31</v>
      </c>
      <c r="F4725" s="4" t="s">
        <v>32</v>
      </c>
      <c r="G4725" s="4" t="s">
        <v>35</v>
      </c>
      <c r="H4725" s="6" t="s">
        <v>17</v>
      </c>
      <c r="I4725" s="7">
        <v>39</v>
      </c>
      <c r="J4725" s="8">
        <v>315</v>
      </c>
      <c r="K4725" s="9">
        <v>12285</v>
      </c>
      <c r="L4725" s="9">
        <v>5651.1</v>
      </c>
      <c r="M4725" s="10">
        <v>0.46</v>
      </c>
      <c r="N4725" s="4" t="s">
        <v>24</v>
      </c>
      <c r="O4725" s="4" t="str">
        <f>TEXT(Table1[[#This Row],[Invoice Date]],"yyyy")</f>
        <v>2021</v>
      </c>
      <c r="P4725" s="4" t="str">
        <f>TEXT(Table1[[#This Row],[Invoice Date]],"mmm")</f>
        <v>May</v>
      </c>
      <c r="Q4725" s="27">
        <f>WEEKNUM(Table1[[#This Row],[Invoice Date]]) + IF(YEAR(Table1[[#This Row],[Invoice Date]])=2021, 52, 0)</f>
        <v>74</v>
      </c>
    </row>
    <row r="4726" spans="2:17" ht="14.25" customHeight="1" x14ac:dyDescent="0.3">
      <c r="B4726" s="4" t="s">
        <v>14</v>
      </c>
      <c r="C4726" s="33">
        <v>1185732</v>
      </c>
      <c r="D4726" s="5">
        <v>44341</v>
      </c>
      <c r="E4726" s="4" t="s">
        <v>36</v>
      </c>
      <c r="F4726" s="4" t="s">
        <v>57</v>
      </c>
      <c r="G4726" s="4" t="s">
        <v>58</v>
      </c>
      <c r="H4726" s="6" t="s">
        <v>22</v>
      </c>
      <c r="I4726" s="7">
        <v>44.999999999999993</v>
      </c>
      <c r="J4726" s="8">
        <v>125</v>
      </c>
      <c r="K4726" s="9">
        <v>56249.999999999993</v>
      </c>
      <c r="L4726" s="9">
        <v>19687.499999999996</v>
      </c>
      <c r="M4726" s="10">
        <v>0.35</v>
      </c>
      <c r="N4726" s="4" t="s">
        <v>24</v>
      </c>
      <c r="O4726" s="4" t="str">
        <f>TEXT(Table1[[#This Row],[Invoice Date]],"yyyy")</f>
        <v>2021</v>
      </c>
      <c r="P4726" s="4" t="str">
        <f>TEXT(Table1[[#This Row],[Invoice Date]],"mmm")</f>
        <v>May</v>
      </c>
      <c r="Q4726" s="27">
        <f>WEEKNUM(Table1[[#This Row],[Invoice Date]]) + IF(YEAR(Table1[[#This Row],[Invoice Date]])=2021, 52, 0)</f>
        <v>74</v>
      </c>
    </row>
    <row r="4727" spans="2:17" ht="14.25" customHeight="1" x14ac:dyDescent="0.3">
      <c r="B4727" s="4" t="s">
        <v>14</v>
      </c>
      <c r="C4727" s="33">
        <v>1185732</v>
      </c>
      <c r="D4727" s="5">
        <v>44341</v>
      </c>
      <c r="E4727" s="4" t="s">
        <v>48</v>
      </c>
      <c r="F4727" s="4" t="s">
        <v>72</v>
      </c>
      <c r="G4727" s="4" t="s">
        <v>73</v>
      </c>
      <c r="H4727" s="6" t="s">
        <v>22</v>
      </c>
      <c r="I4727" s="7">
        <v>44.999999999999993</v>
      </c>
      <c r="J4727" s="8">
        <v>175</v>
      </c>
      <c r="K4727" s="9">
        <v>78749.999999999985</v>
      </c>
      <c r="L4727" s="9">
        <v>31499.999999999996</v>
      </c>
      <c r="M4727" s="10">
        <v>0.4</v>
      </c>
      <c r="N4727" s="4" t="s">
        <v>18</v>
      </c>
      <c r="O4727" s="4" t="str">
        <f>TEXT(Table1[[#This Row],[Invoice Date]],"yyyy")</f>
        <v>2021</v>
      </c>
      <c r="P4727" s="4" t="str">
        <f>TEXT(Table1[[#This Row],[Invoice Date]],"mmm")</f>
        <v>May</v>
      </c>
      <c r="Q4727" s="27">
        <f>WEEKNUM(Table1[[#This Row],[Invoice Date]]) + IF(YEAR(Table1[[#This Row],[Invoice Date]])=2021, 52, 0)</f>
        <v>74</v>
      </c>
    </row>
    <row r="4728" spans="2:17" ht="14.25" customHeight="1" x14ac:dyDescent="0.3">
      <c r="B4728" s="4" t="s">
        <v>30</v>
      </c>
      <c r="C4728" s="34">
        <v>1128299</v>
      </c>
      <c r="D4728" s="5">
        <v>44341</v>
      </c>
      <c r="E4728" s="4" t="s">
        <v>31</v>
      </c>
      <c r="F4728" s="4" t="s">
        <v>80</v>
      </c>
      <c r="G4728" s="4" t="s">
        <v>63</v>
      </c>
      <c r="H4728" s="6" t="s">
        <v>22</v>
      </c>
      <c r="I4728" s="7">
        <v>44.999999999999993</v>
      </c>
      <c r="J4728" s="8">
        <v>175</v>
      </c>
      <c r="K4728" s="9">
        <v>78749.999999999985</v>
      </c>
      <c r="L4728" s="9">
        <v>31499.999999999996</v>
      </c>
      <c r="M4728" s="10">
        <v>0.4</v>
      </c>
      <c r="N4728" s="4" t="s">
        <v>18</v>
      </c>
      <c r="O4728" s="4" t="str">
        <f>TEXT(Table1[[#This Row],[Invoice Date]],"yyyy")</f>
        <v>2021</v>
      </c>
      <c r="P4728" s="4" t="str">
        <f>TEXT(Table1[[#This Row],[Invoice Date]],"mmm")</f>
        <v>May</v>
      </c>
      <c r="Q4728" s="27">
        <f>WEEKNUM(Table1[[#This Row],[Invoice Date]]) + IF(YEAR(Table1[[#This Row],[Invoice Date]])=2021, 52, 0)</f>
        <v>74</v>
      </c>
    </row>
    <row r="4729" spans="2:17" ht="14.25" customHeight="1" x14ac:dyDescent="0.3">
      <c r="B4729" s="4" t="s">
        <v>14</v>
      </c>
      <c r="C4729" s="33">
        <v>1185732</v>
      </c>
      <c r="D4729" s="5">
        <v>44341</v>
      </c>
      <c r="E4729" s="4" t="s">
        <v>48</v>
      </c>
      <c r="F4729" s="4" t="s">
        <v>72</v>
      </c>
      <c r="G4729" s="4" t="s">
        <v>73</v>
      </c>
      <c r="H4729" s="6" t="s">
        <v>21</v>
      </c>
      <c r="I4729" s="7">
        <v>50</v>
      </c>
      <c r="J4729" s="8">
        <v>275</v>
      </c>
      <c r="K4729" s="9">
        <v>137500</v>
      </c>
      <c r="L4729" s="9">
        <v>48125</v>
      </c>
      <c r="M4729" s="10">
        <v>0.35</v>
      </c>
      <c r="N4729" s="4" t="s">
        <v>18</v>
      </c>
      <c r="O4729" s="4" t="str">
        <f>TEXT(Table1[[#This Row],[Invoice Date]],"yyyy")</f>
        <v>2021</v>
      </c>
      <c r="P4729" s="4" t="str">
        <f>TEXT(Table1[[#This Row],[Invoice Date]],"mmm")</f>
        <v>May</v>
      </c>
      <c r="Q4729" s="27">
        <f>WEEKNUM(Table1[[#This Row],[Invoice Date]]) + IF(YEAR(Table1[[#This Row],[Invoice Date]])=2021, 52, 0)</f>
        <v>74</v>
      </c>
    </row>
    <row r="4730" spans="2:17" ht="14.25" customHeight="1" x14ac:dyDescent="0.3">
      <c r="B4730" s="4" t="s">
        <v>30</v>
      </c>
      <c r="C4730" s="34">
        <v>1128299</v>
      </c>
      <c r="D4730" s="5">
        <v>44341</v>
      </c>
      <c r="E4730" s="4" t="s">
        <v>31</v>
      </c>
      <c r="F4730" s="4" t="s">
        <v>80</v>
      </c>
      <c r="G4730" s="4" t="s">
        <v>63</v>
      </c>
      <c r="H4730" s="6" t="s">
        <v>21</v>
      </c>
      <c r="I4730" s="7">
        <v>50</v>
      </c>
      <c r="J4730" s="8">
        <v>275</v>
      </c>
      <c r="K4730" s="9">
        <v>137500</v>
      </c>
      <c r="L4730" s="9">
        <v>48125</v>
      </c>
      <c r="M4730" s="10">
        <v>0.35</v>
      </c>
      <c r="N4730" s="4" t="s">
        <v>18</v>
      </c>
      <c r="O4730" s="4" t="str">
        <f>TEXT(Table1[[#This Row],[Invoice Date]],"yyyy")</f>
        <v>2021</v>
      </c>
      <c r="P4730" s="4" t="str">
        <f>TEXT(Table1[[#This Row],[Invoice Date]],"mmm")</f>
        <v>May</v>
      </c>
      <c r="Q4730" s="27">
        <f>WEEKNUM(Table1[[#This Row],[Invoice Date]]) + IF(YEAR(Table1[[#This Row],[Invoice Date]])=2021, 52, 0)</f>
        <v>74</v>
      </c>
    </row>
    <row r="4731" spans="2:17" ht="14.25" customHeight="1" x14ac:dyDescent="0.3">
      <c r="B4731" s="4" t="s">
        <v>14</v>
      </c>
      <c r="C4731" s="33">
        <v>1185732</v>
      </c>
      <c r="D4731" s="5">
        <v>44341</v>
      </c>
      <c r="E4731" s="4" t="s">
        <v>48</v>
      </c>
      <c r="F4731" s="4" t="s">
        <v>72</v>
      </c>
      <c r="G4731" s="4" t="s">
        <v>73</v>
      </c>
      <c r="H4731" s="6" t="s">
        <v>19</v>
      </c>
      <c r="I4731" s="7">
        <v>55.000000000000007</v>
      </c>
      <c r="J4731" s="8">
        <v>350</v>
      </c>
      <c r="K4731" s="9">
        <v>192500.00000000003</v>
      </c>
      <c r="L4731" s="9">
        <v>67375</v>
      </c>
      <c r="M4731" s="10">
        <v>0.35</v>
      </c>
      <c r="N4731" s="4" t="s">
        <v>18</v>
      </c>
      <c r="O4731" s="4" t="str">
        <f>TEXT(Table1[[#This Row],[Invoice Date]],"yyyy")</f>
        <v>2021</v>
      </c>
      <c r="P4731" s="4" t="str">
        <f>TEXT(Table1[[#This Row],[Invoice Date]],"mmm")</f>
        <v>May</v>
      </c>
      <c r="Q4731" s="27">
        <f>WEEKNUM(Table1[[#This Row],[Invoice Date]]) + IF(YEAR(Table1[[#This Row],[Invoice Date]])=2021, 52, 0)</f>
        <v>74</v>
      </c>
    </row>
    <row r="4732" spans="2:17" ht="14.25" customHeight="1" x14ac:dyDescent="0.3">
      <c r="B4732" s="4" t="s">
        <v>14</v>
      </c>
      <c r="C4732" s="33">
        <v>1185732</v>
      </c>
      <c r="D4732" s="5">
        <v>44341</v>
      </c>
      <c r="E4732" s="4" t="s">
        <v>48</v>
      </c>
      <c r="F4732" s="4" t="s">
        <v>72</v>
      </c>
      <c r="G4732" s="4" t="s">
        <v>73</v>
      </c>
      <c r="H4732" s="6" t="s">
        <v>20</v>
      </c>
      <c r="I4732" s="7">
        <v>55.000000000000007</v>
      </c>
      <c r="J4732" s="8">
        <v>350</v>
      </c>
      <c r="K4732" s="9">
        <v>192500.00000000003</v>
      </c>
      <c r="L4732" s="9">
        <v>67375</v>
      </c>
      <c r="M4732" s="10">
        <v>0.35</v>
      </c>
      <c r="N4732" s="4" t="s">
        <v>18</v>
      </c>
      <c r="O4732" s="4" t="str">
        <f>TEXT(Table1[[#This Row],[Invoice Date]],"yyyy")</f>
        <v>2021</v>
      </c>
      <c r="P4732" s="4" t="str">
        <f>TEXT(Table1[[#This Row],[Invoice Date]],"mmm")</f>
        <v>May</v>
      </c>
      <c r="Q4732" s="27">
        <f>WEEKNUM(Table1[[#This Row],[Invoice Date]]) + IF(YEAR(Table1[[#This Row],[Invoice Date]])=2021, 52, 0)</f>
        <v>74</v>
      </c>
    </row>
    <row r="4733" spans="2:17" ht="14.25" customHeight="1" x14ac:dyDescent="0.3">
      <c r="B4733" s="4" t="s">
        <v>30</v>
      </c>
      <c r="C4733" s="34">
        <v>1128299</v>
      </c>
      <c r="D4733" s="5">
        <v>44341</v>
      </c>
      <c r="E4733" s="4" t="s">
        <v>31</v>
      </c>
      <c r="F4733" s="4" t="s">
        <v>80</v>
      </c>
      <c r="G4733" s="4" t="s">
        <v>63</v>
      </c>
      <c r="H4733" s="6" t="s">
        <v>19</v>
      </c>
      <c r="I4733" s="7">
        <v>55.000000000000007</v>
      </c>
      <c r="J4733" s="8">
        <v>350</v>
      </c>
      <c r="K4733" s="9">
        <v>192500.00000000003</v>
      </c>
      <c r="L4733" s="9">
        <v>67375</v>
      </c>
      <c r="M4733" s="10">
        <v>0.35</v>
      </c>
      <c r="N4733" s="4" t="s">
        <v>18</v>
      </c>
      <c r="O4733" s="4" t="str">
        <f>TEXT(Table1[[#This Row],[Invoice Date]],"yyyy")</f>
        <v>2021</v>
      </c>
      <c r="P4733" s="4" t="str">
        <f>TEXT(Table1[[#This Row],[Invoice Date]],"mmm")</f>
        <v>May</v>
      </c>
      <c r="Q4733" s="27">
        <f>WEEKNUM(Table1[[#This Row],[Invoice Date]]) + IF(YEAR(Table1[[#This Row],[Invoice Date]])=2021, 52, 0)</f>
        <v>74</v>
      </c>
    </row>
    <row r="4734" spans="2:17" ht="14.25" customHeight="1" x14ac:dyDescent="0.3">
      <c r="B4734" s="4" t="s">
        <v>30</v>
      </c>
      <c r="C4734" s="34">
        <v>1128299</v>
      </c>
      <c r="D4734" s="5">
        <v>44341</v>
      </c>
      <c r="E4734" s="4" t="s">
        <v>31</v>
      </c>
      <c r="F4734" s="4" t="s">
        <v>80</v>
      </c>
      <c r="G4734" s="4" t="s">
        <v>63</v>
      </c>
      <c r="H4734" s="6" t="s">
        <v>20</v>
      </c>
      <c r="I4734" s="7">
        <v>55.000000000000007</v>
      </c>
      <c r="J4734" s="8">
        <v>350</v>
      </c>
      <c r="K4734" s="9">
        <v>192500.00000000003</v>
      </c>
      <c r="L4734" s="9">
        <v>67375</v>
      </c>
      <c r="M4734" s="10">
        <v>0.35</v>
      </c>
      <c r="N4734" s="4" t="s">
        <v>18</v>
      </c>
      <c r="O4734" s="4" t="str">
        <f>TEXT(Table1[[#This Row],[Invoice Date]],"yyyy")</f>
        <v>2021</v>
      </c>
      <c r="P4734" s="4" t="str">
        <f>TEXT(Table1[[#This Row],[Invoice Date]],"mmm")</f>
        <v>May</v>
      </c>
      <c r="Q4734" s="27">
        <f>WEEKNUM(Table1[[#This Row],[Invoice Date]]) + IF(YEAR(Table1[[#This Row],[Invoice Date]])=2021, 52, 0)</f>
        <v>74</v>
      </c>
    </row>
    <row r="4735" spans="2:17" ht="14.25" customHeight="1" x14ac:dyDescent="0.3">
      <c r="B4735" s="4" t="s">
        <v>14</v>
      </c>
      <c r="C4735" s="33">
        <v>1185732</v>
      </c>
      <c r="D4735" s="5">
        <v>44341</v>
      </c>
      <c r="E4735" s="4" t="s">
        <v>48</v>
      </c>
      <c r="F4735" s="4" t="s">
        <v>72</v>
      </c>
      <c r="G4735" s="4" t="s">
        <v>73</v>
      </c>
      <c r="H4735" s="6" t="s">
        <v>17</v>
      </c>
      <c r="I4735" s="7">
        <v>50</v>
      </c>
      <c r="J4735" s="8">
        <v>500</v>
      </c>
      <c r="K4735" s="9">
        <v>250000</v>
      </c>
      <c r="L4735" s="9">
        <v>87500</v>
      </c>
      <c r="M4735" s="10">
        <v>0.35</v>
      </c>
      <c r="N4735" s="4" t="s">
        <v>18</v>
      </c>
      <c r="O4735" s="4" t="str">
        <f>TEXT(Table1[[#This Row],[Invoice Date]],"yyyy")</f>
        <v>2021</v>
      </c>
      <c r="P4735" s="4" t="str">
        <f>TEXT(Table1[[#This Row],[Invoice Date]],"mmm")</f>
        <v>May</v>
      </c>
      <c r="Q4735" s="27">
        <f>WEEKNUM(Table1[[#This Row],[Invoice Date]]) + IF(YEAR(Table1[[#This Row],[Invoice Date]])=2021, 52, 0)</f>
        <v>74</v>
      </c>
    </row>
    <row r="4736" spans="2:17" ht="14.25" customHeight="1" x14ac:dyDescent="0.3">
      <c r="B4736" s="4" t="s">
        <v>30</v>
      </c>
      <c r="C4736" s="34">
        <v>1128299</v>
      </c>
      <c r="D4736" s="5">
        <v>44341</v>
      </c>
      <c r="E4736" s="4" t="s">
        <v>31</v>
      </c>
      <c r="F4736" s="4" t="s">
        <v>80</v>
      </c>
      <c r="G4736" s="4" t="s">
        <v>63</v>
      </c>
      <c r="H4736" s="6" t="s">
        <v>17</v>
      </c>
      <c r="I4736" s="7">
        <v>50</v>
      </c>
      <c r="J4736" s="8">
        <v>500</v>
      </c>
      <c r="K4736" s="9">
        <v>250000</v>
      </c>
      <c r="L4736" s="9">
        <v>87500</v>
      </c>
      <c r="M4736" s="10">
        <v>0.35</v>
      </c>
      <c r="N4736" s="4" t="s">
        <v>18</v>
      </c>
      <c r="O4736" s="4" t="str">
        <f>TEXT(Table1[[#This Row],[Invoice Date]],"yyyy")</f>
        <v>2021</v>
      </c>
      <c r="P4736" s="4" t="str">
        <f>TEXT(Table1[[#This Row],[Invoice Date]],"mmm")</f>
        <v>May</v>
      </c>
      <c r="Q4736" s="27">
        <f>WEEKNUM(Table1[[#This Row],[Invoice Date]]) + IF(YEAR(Table1[[#This Row],[Invoice Date]])=2021, 52, 0)</f>
        <v>74</v>
      </c>
    </row>
    <row r="4737" spans="2:17" ht="14.25" customHeight="1" x14ac:dyDescent="0.3">
      <c r="B4737" s="4" t="s">
        <v>14</v>
      </c>
      <c r="C4737" s="33">
        <v>1185732</v>
      </c>
      <c r="D4737" s="5">
        <v>44341</v>
      </c>
      <c r="E4737" s="4" t="s">
        <v>48</v>
      </c>
      <c r="F4737" s="4" t="s">
        <v>72</v>
      </c>
      <c r="G4737" s="4" t="s">
        <v>73</v>
      </c>
      <c r="H4737" s="6" t="s">
        <v>23</v>
      </c>
      <c r="I4737" s="7">
        <v>60</v>
      </c>
      <c r="J4737" s="8">
        <v>525</v>
      </c>
      <c r="K4737" s="9">
        <v>315000</v>
      </c>
      <c r="L4737" s="9">
        <v>94500</v>
      </c>
      <c r="M4737" s="10">
        <v>0.3</v>
      </c>
      <c r="N4737" s="4" t="s">
        <v>18</v>
      </c>
      <c r="O4737" s="4" t="str">
        <f>TEXT(Table1[[#This Row],[Invoice Date]],"yyyy")</f>
        <v>2021</v>
      </c>
      <c r="P4737" s="4" t="str">
        <f>TEXT(Table1[[#This Row],[Invoice Date]],"mmm")</f>
        <v>May</v>
      </c>
      <c r="Q4737" s="27">
        <f>WEEKNUM(Table1[[#This Row],[Invoice Date]]) + IF(YEAR(Table1[[#This Row],[Invoice Date]])=2021, 52, 0)</f>
        <v>74</v>
      </c>
    </row>
    <row r="4738" spans="2:17" ht="14.25" customHeight="1" x14ac:dyDescent="0.3">
      <c r="B4738" s="4" t="s">
        <v>30</v>
      </c>
      <c r="C4738" s="34">
        <v>1128299</v>
      </c>
      <c r="D4738" s="5">
        <v>44341</v>
      </c>
      <c r="E4738" s="4" t="s">
        <v>31</v>
      </c>
      <c r="F4738" s="4" t="s">
        <v>80</v>
      </c>
      <c r="G4738" s="4" t="s">
        <v>63</v>
      </c>
      <c r="H4738" s="6" t="s">
        <v>23</v>
      </c>
      <c r="I4738" s="7">
        <v>60</v>
      </c>
      <c r="J4738" s="8">
        <v>525</v>
      </c>
      <c r="K4738" s="9">
        <v>315000</v>
      </c>
      <c r="L4738" s="9">
        <v>94500</v>
      </c>
      <c r="M4738" s="10">
        <v>0.3</v>
      </c>
      <c r="N4738" s="4" t="s">
        <v>18</v>
      </c>
      <c r="O4738" s="4" t="str">
        <f>TEXT(Table1[[#This Row],[Invoice Date]],"yyyy")</f>
        <v>2021</v>
      </c>
      <c r="P4738" s="4" t="str">
        <f>TEXT(Table1[[#This Row],[Invoice Date]],"mmm")</f>
        <v>May</v>
      </c>
      <c r="Q4738" s="27">
        <f>WEEKNUM(Table1[[#This Row],[Invoice Date]]) + IF(YEAR(Table1[[#This Row],[Invoice Date]])=2021, 52, 0)</f>
        <v>74</v>
      </c>
    </row>
    <row r="4739" spans="2:17" ht="14.25" customHeight="1" x14ac:dyDescent="0.3">
      <c r="B4739" s="4" t="s">
        <v>34</v>
      </c>
      <c r="C4739" s="33">
        <v>1189833</v>
      </c>
      <c r="D4739" s="5">
        <v>44341</v>
      </c>
      <c r="E4739" s="4" t="s">
        <v>31</v>
      </c>
      <c r="F4739" s="4" t="s">
        <v>32</v>
      </c>
      <c r="G4739" s="4" t="s">
        <v>35</v>
      </c>
      <c r="H4739" s="6" t="s">
        <v>17</v>
      </c>
      <c r="I4739" s="7">
        <v>50</v>
      </c>
      <c r="J4739" s="8">
        <v>900</v>
      </c>
      <c r="K4739" s="9">
        <v>450000</v>
      </c>
      <c r="L4739" s="9">
        <v>180000</v>
      </c>
      <c r="M4739" s="10">
        <v>0.4</v>
      </c>
      <c r="N4739" s="4" t="s">
        <v>24</v>
      </c>
      <c r="O4739" s="4" t="str">
        <f>TEXT(Table1[[#This Row],[Invoice Date]],"yyyy")</f>
        <v>2021</v>
      </c>
      <c r="P4739" s="4" t="str">
        <f>TEXT(Table1[[#This Row],[Invoice Date]],"mmm")</f>
        <v>May</v>
      </c>
      <c r="Q4739" s="27">
        <f>WEEKNUM(Table1[[#This Row],[Invoice Date]]) + IF(YEAR(Table1[[#This Row],[Invoice Date]])=2021, 52, 0)</f>
        <v>74</v>
      </c>
    </row>
    <row r="4740" spans="2:17" ht="14.25" customHeight="1" x14ac:dyDescent="0.3">
      <c r="B4740" s="4" t="s">
        <v>14</v>
      </c>
      <c r="C4740" s="33">
        <v>1185732</v>
      </c>
      <c r="D4740" s="5">
        <v>44342</v>
      </c>
      <c r="E4740" s="4" t="s">
        <v>36</v>
      </c>
      <c r="F4740" s="4" t="s">
        <v>57</v>
      </c>
      <c r="G4740" s="4" t="s">
        <v>58</v>
      </c>
      <c r="H4740" s="6" t="s">
        <v>23</v>
      </c>
      <c r="I4740" s="7">
        <v>32</v>
      </c>
      <c r="J4740" s="8">
        <v>68</v>
      </c>
      <c r="K4740" s="9">
        <v>2176</v>
      </c>
      <c r="L4740" s="9">
        <v>1327.36</v>
      </c>
      <c r="M4740" s="10">
        <v>0.61</v>
      </c>
      <c r="N4740" s="4" t="s">
        <v>83</v>
      </c>
      <c r="O4740" s="4" t="str">
        <f>TEXT(Table1[[#This Row],[Invoice Date]],"yyyy")</f>
        <v>2021</v>
      </c>
      <c r="P4740" s="4" t="str">
        <f>TEXT(Table1[[#This Row],[Invoice Date]],"mmm")</f>
        <v>May</v>
      </c>
      <c r="Q4740" s="27">
        <f>WEEKNUM(Table1[[#This Row],[Invoice Date]]) + IF(YEAR(Table1[[#This Row],[Invoice Date]])=2021, 52, 0)</f>
        <v>74</v>
      </c>
    </row>
    <row r="4741" spans="2:17" ht="14.25" customHeight="1" x14ac:dyDescent="0.3">
      <c r="B4741" s="4" t="s">
        <v>34</v>
      </c>
      <c r="C4741" s="33">
        <v>1189833</v>
      </c>
      <c r="D4741" s="5">
        <v>44342</v>
      </c>
      <c r="E4741" s="4" t="s">
        <v>31</v>
      </c>
      <c r="F4741" s="4" t="s">
        <v>32</v>
      </c>
      <c r="G4741" s="4" t="s">
        <v>35</v>
      </c>
      <c r="H4741" s="6" t="s">
        <v>19</v>
      </c>
      <c r="I4741" s="7">
        <v>42</v>
      </c>
      <c r="J4741" s="8">
        <v>288</v>
      </c>
      <c r="K4741" s="9">
        <v>12096</v>
      </c>
      <c r="L4741" s="9">
        <v>3386.88</v>
      </c>
      <c r="M4741" s="10">
        <v>0.28000000000000003</v>
      </c>
      <c r="N4741" s="4" t="s">
        <v>24</v>
      </c>
      <c r="O4741" s="4" t="str">
        <f>TEXT(Table1[[#This Row],[Invoice Date]],"yyyy")</f>
        <v>2021</v>
      </c>
      <c r="P4741" s="4" t="str">
        <f>TEXT(Table1[[#This Row],[Invoice Date]],"mmm")</f>
        <v>May</v>
      </c>
      <c r="Q4741" s="27">
        <f>WEEKNUM(Table1[[#This Row],[Invoice Date]]) + IF(YEAR(Table1[[#This Row],[Invoice Date]])=2021, 52, 0)</f>
        <v>74</v>
      </c>
    </row>
    <row r="4742" spans="2:17" ht="14.25" customHeight="1" x14ac:dyDescent="0.3">
      <c r="B4742" s="4" t="s">
        <v>34</v>
      </c>
      <c r="C4742" s="33">
        <v>1189833</v>
      </c>
      <c r="D4742" s="5">
        <v>44342</v>
      </c>
      <c r="E4742" s="4" t="s">
        <v>31</v>
      </c>
      <c r="F4742" s="4" t="s">
        <v>32</v>
      </c>
      <c r="G4742" s="4" t="s">
        <v>35</v>
      </c>
      <c r="H4742" s="6" t="s">
        <v>19</v>
      </c>
      <c r="I4742" s="7">
        <v>50</v>
      </c>
      <c r="J4742" s="8">
        <v>243</v>
      </c>
      <c r="K4742" s="9">
        <v>12150</v>
      </c>
      <c r="L4742" s="9">
        <v>4617</v>
      </c>
      <c r="M4742" s="10">
        <v>0.38</v>
      </c>
      <c r="N4742" s="4" t="s">
        <v>83</v>
      </c>
      <c r="O4742" s="4" t="str">
        <f>TEXT(Table1[[#This Row],[Invoice Date]],"yyyy")</f>
        <v>2021</v>
      </c>
      <c r="P4742" s="4" t="str">
        <f>TEXT(Table1[[#This Row],[Invoice Date]],"mmm")</f>
        <v>May</v>
      </c>
      <c r="Q4742" s="27">
        <f>WEEKNUM(Table1[[#This Row],[Invoice Date]]) + IF(YEAR(Table1[[#This Row],[Invoice Date]])=2021, 52, 0)</f>
        <v>74</v>
      </c>
    </row>
    <row r="4743" spans="2:17" ht="14.25" customHeight="1" x14ac:dyDescent="0.3">
      <c r="B4743" s="4" t="s">
        <v>14</v>
      </c>
      <c r="C4743" s="33">
        <v>1185732</v>
      </c>
      <c r="D4743" s="5">
        <v>44342</v>
      </c>
      <c r="E4743" s="4" t="s">
        <v>36</v>
      </c>
      <c r="F4743" s="4" t="s">
        <v>57</v>
      </c>
      <c r="G4743" s="4" t="s">
        <v>58</v>
      </c>
      <c r="H4743" s="6" t="s">
        <v>23</v>
      </c>
      <c r="I4743" s="7">
        <v>35</v>
      </c>
      <c r="J4743" s="8">
        <v>225</v>
      </c>
      <c r="K4743" s="9">
        <v>78750</v>
      </c>
      <c r="L4743" s="9">
        <v>39375</v>
      </c>
      <c r="M4743" s="10">
        <v>0.5</v>
      </c>
      <c r="N4743" s="4" t="s">
        <v>24</v>
      </c>
      <c r="O4743" s="4" t="str">
        <f>TEXT(Table1[[#This Row],[Invoice Date]],"yyyy")</f>
        <v>2021</v>
      </c>
      <c r="P4743" s="4" t="str">
        <f>TEXT(Table1[[#This Row],[Invoice Date]],"mmm")</f>
        <v>May</v>
      </c>
      <c r="Q4743" s="27">
        <f>WEEKNUM(Table1[[#This Row],[Invoice Date]]) + IF(YEAR(Table1[[#This Row],[Invoice Date]])=2021, 52, 0)</f>
        <v>74</v>
      </c>
    </row>
    <row r="4744" spans="2:17" ht="14.25" customHeight="1" x14ac:dyDescent="0.3">
      <c r="B4744" s="4" t="s">
        <v>34</v>
      </c>
      <c r="C4744" s="33">
        <v>1189833</v>
      </c>
      <c r="D4744" s="5">
        <v>44342</v>
      </c>
      <c r="E4744" s="4" t="s">
        <v>31</v>
      </c>
      <c r="F4744" s="4" t="s">
        <v>32</v>
      </c>
      <c r="G4744" s="4" t="s">
        <v>35</v>
      </c>
      <c r="H4744" s="6" t="s">
        <v>19</v>
      </c>
      <c r="I4744" s="7">
        <v>55.000000000000007</v>
      </c>
      <c r="J4744" s="8">
        <v>900</v>
      </c>
      <c r="K4744" s="9">
        <v>495000.00000000006</v>
      </c>
      <c r="L4744" s="9">
        <v>123750.00000000001</v>
      </c>
      <c r="M4744" s="10">
        <v>0.25</v>
      </c>
      <c r="N4744" s="4" t="s">
        <v>24</v>
      </c>
      <c r="O4744" s="4" t="str">
        <f>TEXT(Table1[[#This Row],[Invoice Date]],"yyyy")</f>
        <v>2021</v>
      </c>
      <c r="P4744" s="4" t="str">
        <f>TEXT(Table1[[#This Row],[Invoice Date]],"mmm")</f>
        <v>May</v>
      </c>
      <c r="Q4744" s="27">
        <f>WEEKNUM(Table1[[#This Row],[Invoice Date]]) + IF(YEAR(Table1[[#This Row],[Invoice Date]])=2021, 52, 0)</f>
        <v>74</v>
      </c>
    </row>
    <row r="4745" spans="2:17" ht="14.25" customHeight="1" x14ac:dyDescent="0.3">
      <c r="B4745" s="4" t="s">
        <v>34</v>
      </c>
      <c r="C4745" s="33">
        <v>1189833</v>
      </c>
      <c r="D4745" s="5">
        <v>44343</v>
      </c>
      <c r="E4745" s="4" t="s">
        <v>31</v>
      </c>
      <c r="F4745" s="4" t="s">
        <v>88</v>
      </c>
      <c r="G4745" s="4" t="s">
        <v>89</v>
      </c>
      <c r="H4745" s="6" t="s">
        <v>22</v>
      </c>
      <c r="I4745" s="7">
        <v>45</v>
      </c>
      <c r="J4745" s="8">
        <v>78</v>
      </c>
      <c r="K4745" s="9">
        <v>3510</v>
      </c>
      <c r="L4745" s="9">
        <v>1228.5</v>
      </c>
      <c r="M4745" s="10">
        <v>0.35</v>
      </c>
      <c r="N4745" s="4" t="s">
        <v>24</v>
      </c>
      <c r="O4745" s="4" t="str">
        <f>TEXT(Table1[[#This Row],[Invoice Date]],"yyyy")</f>
        <v>2021</v>
      </c>
      <c r="P4745" s="4" t="str">
        <f>TEXT(Table1[[#This Row],[Invoice Date]],"mmm")</f>
        <v>May</v>
      </c>
      <c r="Q4745" s="27">
        <f>WEEKNUM(Table1[[#This Row],[Invoice Date]]) + IF(YEAR(Table1[[#This Row],[Invoice Date]])=2021, 52, 0)</f>
        <v>74</v>
      </c>
    </row>
    <row r="4746" spans="2:17" ht="14.25" customHeight="1" x14ac:dyDescent="0.3">
      <c r="B4746" s="4" t="s">
        <v>34</v>
      </c>
      <c r="C4746" s="33">
        <v>1189833</v>
      </c>
      <c r="D4746" s="5">
        <v>44343</v>
      </c>
      <c r="E4746" s="4" t="s">
        <v>31</v>
      </c>
      <c r="F4746" s="4" t="s">
        <v>88</v>
      </c>
      <c r="G4746" s="4" t="s">
        <v>89</v>
      </c>
      <c r="H4746" s="6" t="s">
        <v>22</v>
      </c>
      <c r="I4746" s="7">
        <v>56</v>
      </c>
      <c r="J4746" s="8">
        <v>65</v>
      </c>
      <c r="K4746" s="9">
        <v>3640</v>
      </c>
      <c r="L4746" s="9">
        <v>1528.8</v>
      </c>
      <c r="M4746" s="10">
        <v>0.42</v>
      </c>
      <c r="N4746" s="4" t="s">
        <v>83</v>
      </c>
      <c r="O4746" s="4" t="str">
        <f>TEXT(Table1[[#This Row],[Invoice Date]],"yyyy")</f>
        <v>2021</v>
      </c>
      <c r="P4746" s="4" t="str">
        <f>TEXT(Table1[[#This Row],[Invoice Date]],"mmm")</f>
        <v>May</v>
      </c>
      <c r="Q4746" s="27">
        <f>WEEKNUM(Table1[[#This Row],[Invoice Date]]) + IF(YEAR(Table1[[#This Row],[Invoice Date]])=2021, 52, 0)</f>
        <v>74</v>
      </c>
    </row>
    <row r="4747" spans="2:17" ht="14.25" customHeight="1" x14ac:dyDescent="0.3">
      <c r="B4747" s="4" t="s">
        <v>14</v>
      </c>
      <c r="C4747" s="33">
        <v>1185732</v>
      </c>
      <c r="D4747" s="5">
        <v>44343</v>
      </c>
      <c r="E4747" s="4" t="s">
        <v>36</v>
      </c>
      <c r="F4747" s="4" t="s">
        <v>57</v>
      </c>
      <c r="G4747" s="4" t="s">
        <v>58</v>
      </c>
      <c r="H4747" s="6" t="s">
        <v>17</v>
      </c>
      <c r="I4747" s="7">
        <v>32</v>
      </c>
      <c r="J4747" s="8">
        <v>119</v>
      </c>
      <c r="K4747" s="9">
        <v>3808</v>
      </c>
      <c r="L4747" s="9">
        <v>2056.3200000000002</v>
      </c>
      <c r="M4747" s="10">
        <v>0.54</v>
      </c>
      <c r="N4747" s="4" t="s">
        <v>83</v>
      </c>
      <c r="O4747" s="4" t="str">
        <f>TEXT(Table1[[#This Row],[Invoice Date]],"yyyy")</f>
        <v>2021</v>
      </c>
      <c r="P4747" s="4" t="str">
        <f>TEXT(Table1[[#This Row],[Invoice Date]],"mmm")</f>
        <v>May</v>
      </c>
      <c r="Q4747" s="27">
        <f>WEEKNUM(Table1[[#This Row],[Invoice Date]]) + IF(YEAR(Table1[[#This Row],[Invoice Date]])=2021, 52, 0)</f>
        <v>74</v>
      </c>
    </row>
    <row r="4748" spans="2:17" ht="14.25" customHeight="1" x14ac:dyDescent="0.3">
      <c r="B4748" s="4" t="s">
        <v>34</v>
      </c>
      <c r="C4748" s="33">
        <v>1189833</v>
      </c>
      <c r="D4748" s="5">
        <v>44343</v>
      </c>
      <c r="E4748" s="4" t="s">
        <v>31</v>
      </c>
      <c r="F4748" s="4" t="s">
        <v>88</v>
      </c>
      <c r="G4748" s="4" t="s">
        <v>89</v>
      </c>
      <c r="H4748" s="6" t="s">
        <v>21</v>
      </c>
      <c r="I4748" s="7">
        <v>51</v>
      </c>
      <c r="J4748" s="8">
        <v>91</v>
      </c>
      <c r="K4748" s="9">
        <v>4641</v>
      </c>
      <c r="L4748" s="9">
        <v>2134.8599999999997</v>
      </c>
      <c r="M4748" s="10">
        <v>0.45999999999999996</v>
      </c>
      <c r="N4748" s="4" t="s">
        <v>83</v>
      </c>
      <c r="O4748" s="4" t="str">
        <f>TEXT(Table1[[#This Row],[Invoice Date]],"yyyy")</f>
        <v>2021</v>
      </c>
      <c r="P4748" s="4" t="str">
        <f>TEXT(Table1[[#This Row],[Invoice Date]],"mmm")</f>
        <v>May</v>
      </c>
      <c r="Q4748" s="27">
        <f>WEEKNUM(Table1[[#This Row],[Invoice Date]]) + IF(YEAR(Table1[[#This Row],[Invoice Date]])=2021, 52, 0)</f>
        <v>74</v>
      </c>
    </row>
    <row r="4749" spans="2:17" ht="14.25" customHeight="1" x14ac:dyDescent="0.3">
      <c r="B4749" s="4" t="s">
        <v>34</v>
      </c>
      <c r="C4749" s="33">
        <v>1189833</v>
      </c>
      <c r="D4749" s="5">
        <v>44343</v>
      </c>
      <c r="E4749" s="4" t="s">
        <v>31</v>
      </c>
      <c r="F4749" s="4" t="s">
        <v>88</v>
      </c>
      <c r="G4749" s="4" t="s">
        <v>89</v>
      </c>
      <c r="H4749" s="6" t="s">
        <v>21</v>
      </c>
      <c r="I4749" s="7">
        <v>43</v>
      </c>
      <c r="J4749" s="8">
        <v>109</v>
      </c>
      <c r="K4749" s="9">
        <v>4687</v>
      </c>
      <c r="L4749" s="9">
        <v>1921.6699999999998</v>
      </c>
      <c r="M4749" s="10">
        <v>0.41</v>
      </c>
      <c r="N4749" s="4" t="s">
        <v>24</v>
      </c>
      <c r="O4749" s="4" t="str">
        <f>TEXT(Table1[[#This Row],[Invoice Date]],"yyyy")</f>
        <v>2021</v>
      </c>
      <c r="P4749" s="4" t="str">
        <f>TEXT(Table1[[#This Row],[Invoice Date]],"mmm")</f>
        <v>May</v>
      </c>
      <c r="Q4749" s="27">
        <f>WEEKNUM(Table1[[#This Row],[Invoice Date]]) + IF(YEAR(Table1[[#This Row],[Invoice Date]])=2021, 52, 0)</f>
        <v>74</v>
      </c>
    </row>
    <row r="4750" spans="2:17" ht="14.25" customHeight="1" x14ac:dyDescent="0.3">
      <c r="B4750" s="4" t="s">
        <v>34</v>
      </c>
      <c r="C4750" s="33">
        <v>1189833</v>
      </c>
      <c r="D4750" s="5">
        <v>44343</v>
      </c>
      <c r="E4750" s="4" t="s">
        <v>31</v>
      </c>
      <c r="F4750" s="4" t="s">
        <v>88</v>
      </c>
      <c r="G4750" s="4" t="s">
        <v>89</v>
      </c>
      <c r="H4750" s="6" t="s">
        <v>20</v>
      </c>
      <c r="I4750" s="7">
        <v>46</v>
      </c>
      <c r="J4750" s="8">
        <v>135</v>
      </c>
      <c r="K4750" s="9">
        <v>6210</v>
      </c>
      <c r="L4750" s="9">
        <v>2546.1</v>
      </c>
      <c r="M4750" s="10">
        <v>0.41</v>
      </c>
      <c r="N4750" s="4" t="s">
        <v>24</v>
      </c>
      <c r="O4750" s="4" t="str">
        <f>TEXT(Table1[[#This Row],[Invoice Date]],"yyyy")</f>
        <v>2021</v>
      </c>
      <c r="P4750" s="4" t="str">
        <f>TEXT(Table1[[#This Row],[Invoice Date]],"mmm")</f>
        <v>May</v>
      </c>
      <c r="Q4750" s="27">
        <f>WEEKNUM(Table1[[#This Row],[Invoice Date]]) + IF(YEAR(Table1[[#This Row],[Invoice Date]])=2021, 52, 0)</f>
        <v>74</v>
      </c>
    </row>
    <row r="4751" spans="2:17" ht="14.25" customHeight="1" x14ac:dyDescent="0.3">
      <c r="B4751" s="4" t="s">
        <v>34</v>
      </c>
      <c r="C4751" s="33">
        <v>1189833</v>
      </c>
      <c r="D4751" s="5">
        <v>44343</v>
      </c>
      <c r="E4751" s="4" t="s">
        <v>31</v>
      </c>
      <c r="F4751" s="4" t="s">
        <v>88</v>
      </c>
      <c r="G4751" s="4" t="s">
        <v>89</v>
      </c>
      <c r="H4751" s="6" t="s">
        <v>19</v>
      </c>
      <c r="I4751" s="7">
        <v>46</v>
      </c>
      <c r="J4751" s="8">
        <v>136</v>
      </c>
      <c r="K4751" s="9">
        <v>6256</v>
      </c>
      <c r="L4751" s="9">
        <v>2627.5200000000004</v>
      </c>
      <c r="M4751" s="10">
        <v>0.42000000000000004</v>
      </c>
      <c r="N4751" s="4" t="s">
        <v>24</v>
      </c>
      <c r="O4751" s="4" t="str">
        <f>TEXT(Table1[[#This Row],[Invoice Date]],"yyyy")</f>
        <v>2021</v>
      </c>
      <c r="P4751" s="4" t="str">
        <f>TEXT(Table1[[#This Row],[Invoice Date]],"mmm")</f>
        <v>May</v>
      </c>
      <c r="Q4751" s="27">
        <f>WEEKNUM(Table1[[#This Row],[Invoice Date]]) + IF(YEAR(Table1[[#This Row],[Invoice Date]])=2021, 52, 0)</f>
        <v>74</v>
      </c>
    </row>
    <row r="4752" spans="2:17" ht="14.25" customHeight="1" x14ac:dyDescent="0.3">
      <c r="B4752" s="4" t="s">
        <v>34</v>
      </c>
      <c r="C4752" s="33">
        <v>1189833</v>
      </c>
      <c r="D4752" s="5">
        <v>44343</v>
      </c>
      <c r="E4752" s="4" t="s">
        <v>31</v>
      </c>
      <c r="F4752" s="4" t="s">
        <v>88</v>
      </c>
      <c r="G4752" s="4" t="s">
        <v>89</v>
      </c>
      <c r="H4752" s="6" t="s">
        <v>19</v>
      </c>
      <c r="I4752" s="7">
        <v>58</v>
      </c>
      <c r="J4752" s="8">
        <v>111</v>
      </c>
      <c r="K4752" s="9">
        <v>6438</v>
      </c>
      <c r="L4752" s="9">
        <v>3283.38</v>
      </c>
      <c r="M4752" s="10">
        <v>0.51</v>
      </c>
      <c r="N4752" s="4" t="s">
        <v>83</v>
      </c>
      <c r="O4752" s="4" t="str">
        <f>TEXT(Table1[[#This Row],[Invoice Date]],"yyyy")</f>
        <v>2021</v>
      </c>
      <c r="P4752" s="4" t="str">
        <f>TEXT(Table1[[#This Row],[Invoice Date]],"mmm")</f>
        <v>May</v>
      </c>
      <c r="Q4752" s="27">
        <f>WEEKNUM(Table1[[#This Row],[Invoice Date]]) + IF(YEAR(Table1[[#This Row],[Invoice Date]])=2021, 52, 0)</f>
        <v>74</v>
      </c>
    </row>
    <row r="4753" spans="2:17" ht="14.25" customHeight="1" x14ac:dyDescent="0.3">
      <c r="B4753" s="4" t="s">
        <v>34</v>
      </c>
      <c r="C4753" s="33">
        <v>1189833</v>
      </c>
      <c r="D4753" s="5">
        <v>44343</v>
      </c>
      <c r="E4753" s="4" t="s">
        <v>31</v>
      </c>
      <c r="F4753" s="4" t="s">
        <v>88</v>
      </c>
      <c r="G4753" s="4" t="s">
        <v>89</v>
      </c>
      <c r="H4753" s="6" t="s">
        <v>20</v>
      </c>
      <c r="I4753" s="7">
        <v>56</v>
      </c>
      <c r="J4753" s="8">
        <v>126</v>
      </c>
      <c r="K4753" s="9">
        <v>7056</v>
      </c>
      <c r="L4753" s="9">
        <v>3316.3199999999997</v>
      </c>
      <c r="M4753" s="10">
        <v>0.47</v>
      </c>
      <c r="N4753" s="4" t="s">
        <v>83</v>
      </c>
      <c r="O4753" s="4" t="str">
        <f>TEXT(Table1[[#This Row],[Invoice Date]],"yyyy")</f>
        <v>2021</v>
      </c>
      <c r="P4753" s="4" t="str">
        <f>TEXT(Table1[[#This Row],[Invoice Date]],"mmm")</f>
        <v>May</v>
      </c>
      <c r="Q4753" s="27">
        <f>WEEKNUM(Table1[[#This Row],[Invoice Date]]) + IF(YEAR(Table1[[#This Row],[Invoice Date]])=2021, 52, 0)</f>
        <v>74</v>
      </c>
    </row>
    <row r="4754" spans="2:17" ht="14.25" customHeight="1" x14ac:dyDescent="0.3">
      <c r="B4754" s="4" t="s">
        <v>34</v>
      </c>
      <c r="C4754" s="33">
        <v>1189833</v>
      </c>
      <c r="D4754" s="5">
        <v>44343</v>
      </c>
      <c r="E4754" s="4" t="s">
        <v>31</v>
      </c>
      <c r="F4754" s="4" t="s">
        <v>88</v>
      </c>
      <c r="G4754" s="4" t="s">
        <v>89</v>
      </c>
      <c r="H4754" s="6" t="s">
        <v>23</v>
      </c>
      <c r="I4754" s="7">
        <v>56</v>
      </c>
      <c r="J4754" s="8">
        <v>132</v>
      </c>
      <c r="K4754" s="9">
        <v>7392</v>
      </c>
      <c r="L4754" s="9">
        <v>2143.6799999999998</v>
      </c>
      <c r="M4754" s="10">
        <v>0.28999999999999998</v>
      </c>
      <c r="N4754" s="4" t="s">
        <v>24</v>
      </c>
      <c r="O4754" s="4" t="str">
        <f>TEXT(Table1[[#This Row],[Invoice Date]],"yyyy")</f>
        <v>2021</v>
      </c>
      <c r="P4754" s="4" t="str">
        <f>TEXT(Table1[[#This Row],[Invoice Date]],"mmm")</f>
        <v>May</v>
      </c>
      <c r="Q4754" s="27">
        <f>WEEKNUM(Table1[[#This Row],[Invoice Date]]) + IF(YEAR(Table1[[#This Row],[Invoice Date]])=2021, 52, 0)</f>
        <v>74</v>
      </c>
    </row>
    <row r="4755" spans="2:17" ht="14.25" customHeight="1" x14ac:dyDescent="0.3">
      <c r="B4755" s="4" t="s">
        <v>34</v>
      </c>
      <c r="C4755" s="33">
        <v>1189833</v>
      </c>
      <c r="D4755" s="5">
        <v>44343</v>
      </c>
      <c r="E4755" s="4" t="s">
        <v>31</v>
      </c>
      <c r="F4755" s="4" t="s">
        <v>88</v>
      </c>
      <c r="G4755" s="4" t="s">
        <v>89</v>
      </c>
      <c r="H4755" s="6" t="s">
        <v>17</v>
      </c>
      <c r="I4755" s="7">
        <v>51</v>
      </c>
      <c r="J4755" s="8">
        <v>150</v>
      </c>
      <c r="K4755" s="9">
        <v>7650</v>
      </c>
      <c r="L4755" s="9">
        <v>3442.4999999999995</v>
      </c>
      <c r="M4755" s="10">
        <v>0.44999999999999996</v>
      </c>
      <c r="N4755" s="4" t="s">
        <v>83</v>
      </c>
      <c r="O4755" s="4" t="str">
        <f>TEXT(Table1[[#This Row],[Invoice Date]],"yyyy")</f>
        <v>2021</v>
      </c>
      <c r="P4755" s="4" t="str">
        <f>TEXT(Table1[[#This Row],[Invoice Date]],"mmm")</f>
        <v>May</v>
      </c>
      <c r="Q4755" s="27">
        <f>WEEKNUM(Table1[[#This Row],[Invoice Date]]) + IF(YEAR(Table1[[#This Row],[Invoice Date]])=2021, 52, 0)</f>
        <v>74</v>
      </c>
    </row>
    <row r="4756" spans="2:17" ht="14.25" customHeight="1" x14ac:dyDescent="0.3">
      <c r="B4756" s="4" t="s">
        <v>34</v>
      </c>
      <c r="C4756" s="33">
        <v>1189833</v>
      </c>
      <c r="D4756" s="5">
        <v>44343</v>
      </c>
      <c r="E4756" s="4" t="s">
        <v>31</v>
      </c>
      <c r="F4756" s="4" t="s">
        <v>88</v>
      </c>
      <c r="G4756" s="4" t="s">
        <v>89</v>
      </c>
      <c r="H4756" s="6" t="s">
        <v>17</v>
      </c>
      <c r="I4756" s="7">
        <v>43</v>
      </c>
      <c r="J4756" s="8">
        <v>184</v>
      </c>
      <c r="K4756" s="9">
        <v>7912</v>
      </c>
      <c r="L4756" s="9">
        <v>3243.9199999999996</v>
      </c>
      <c r="M4756" s="10">
        <v>0.41</v>
      </c>
      <c r="N4756" s="4" t="s">
        <v>24</v>
      </c>
      <c r="O4756" s="4" t="str">
        <f>TEXT(Table1[[#This Row],[Invoice Date]],"yyyy")</f>
        <v>2021</v>
      </c>
      <c r="P4756" s="4" t="str">
        <f>TEXT(Table1[[#This Row],[Invoice Date]],"mmm")</f>
        <v>May</v>
      </c>
      <c r="Q4756" s="27">
        <f>WEEKNUM(Table1[[#This Row],[Invoice Date]]) + IF(YEAR(Table1[[#This Row],[Invoice Date]])=2021, 52, 0)</f>
        <v>74</v>
      </c>
    </row>
    <row r="4757" spans="2:17" ht="14.25" customHeight="1" x14ac:dyDescent="0.3">
      <c r="B4757" s="4" t="s">
        <v>34</v>
      </c>
      <c r="C4757" s="33">
        <v>1189833</v>
      </c>
      <c r="D4757" s="5">
        <v>44343</v>
      </c>
      <c r="E4757" s="4" t="s">
        <v>31</v>
      </c>
      <c r="F4757" s="4" t="s">
        <v>88</v>
      </c>
      <c r="G4757" s="4" t="s">
        <v>89</v>
      </c>
      <c r="H4757" s="6" t="s">
        <v>23</v>
      </c>
      <c r="I4757" s="7">
        <v>69</v>
      </c>
      <c r="J4757" s="8">
        <v>115</v>
      </c>
      <c r="K4757" s="9">
        <v>7935</v>
      </c>
      <c r="L4757" s="9">
        <v>3094.65</v>
      </c>
      <c r="M4757" s="10">
        <v>0.39</v>
      </c>
      <c r="N4757" s="4" t="s">
        <v>83</v>
      </c>
      <c r="O4757" s="4" t="str">
        <f>TEXT(Table1[[#This Row],[Invoice Date]],"yyyy")</f>
        <v>2021</v>
      </c>
      <c r="P4757" s="4" t="str">
        <f>TEXT(Table1[[#This Row],[Invoice Date]],"mmm")</f>
        <v>May</v>
      </c>
      <c r="Q4757" s="27">
        <f>WEEKNUM(Table1[[#This Row],[Invoice Date]]) + IF(YEAR(Table1[[#This Row],[Invoice Date]])=2021, 52, 0)</f>
        <v>74</v>
      </c>
    </row>
    <row r="4758" spans="2:17" ht="14.25" customHeight="1" x14ac:dyDescent="0.3">
      <c r="B4758" s="4" t="s">
        <v>34</v>
      </c>
      <c r="C4758" s="33">
        <v>1189833</v>
      </c>
      <c r="D4758" s="5">
        <v>44343</v>
      </c>
      <c r="E4758" s="4" t="s">
        <v>31</v>
      </c>
      <c r="F4758" s="4" t="s">
        <v>32</v>
      </c>
      <c r="G4758" s="4" t="s">
        <v>35</v>
      </c>
      <c r="H4758" s="6" t="s">
        <v>20</v>
      </c>
      <c r="I4758" s="7">
        <v>46</v>
      </c>
      <c r="J4758" s="8">
        <v>182</v>
      </c>
      <c r="K4758" s="9">
        <v>8372</v>
      </c>
      <c r="L4758" s="9">
        <v>4520.88</v>
      </c>
      <c r="M4758" s="10">
        <v>0.54</v>
      </c>
      <c r="N4758" s="4" t="s">
        <v>83</v>
      </c>
      <c r="O4758" s="4" t="str">
        <f>TEXT(Table1[[#This Row],[Invoice Date]],"yyyy")</f>
        <v>2021</v>
      </c>
      <c r="P4758" s="4" t="str">
        <f>TEXT(Table1[[#This Row],[Invoice Date]],"mmm")</f>
        <v>May</v>
      </c>
      <c r="Q4758" s="27">
        <f>WEEKNUM(Table1[[#This Row],[Invoice Date]]) + IF(YEAR(Table1[[#This Row],[Invoice Date]])=2021, 52, 0)</f>
        <v>74</v>
      </c>
    </row>
    <row r="4759" spans="2:17" ht="14.25" customHeight="1" x14ac:dyDescent="0.3">
      <c r="B4759" s="4" t="s">
        <v>34</v>
      </c>
      <c r="C4759" s="33">
        <v>1189833</v>
      </c>
      <c r="D4759" s="5">
        <v>44343</v>
      </c>
      <c r="E4759" s="4" t="s">
        <v>31</v>
      </c>
      <c r="F4759" s="4" t="s">
        <v>32</v>
      </c>
      <c r="G4759" s="4" t="s">
        <v>35</v>
      </c>
      <c r="H4759" s="6" t="s">
        <v>20</v>
      </c>
      <c r="I4759" s="7">
        <v>39</v>
      </c>
      <c r="J4759" s="8">
        <v>231</v>
      </c>
      <c r="K4759" s="9">
        <v>9009</v>
      </c>
      <c r="L4759" s="9">
        <v>4144.1400000000003</v>
      </c>
      <c r="M4759" s="10">
        <v>0.46</v>
      </c>
      <c r="N4759" s="4" t="s">
        <v>24</v>
      </c>
      <c r="O4759" s="4" t="str">
        <f>TEXT(Table1[[#This Row],[Invoice Date]],"yyyy")</f>
        <v>2021</v>
      </c>
      <c r="P4759" s="4" t="str">
        <f>TEXT(Table1[[#This Row],[Invoice Date]],"mmm")</f>
        <v>May</v>
      </c>
      <c r="Q4759" s="27">
        <f>WEEKNUM(Table1[[#This Row],[Invoice Date]]) + IF(YEAR(Table1[[#This Row],[Invoice Date]])=2021, 52, 0)</f>
        <v>74</v>
      </c>
    </row>
    <row r="4760" spans="2:17" ht="14.25" customHeight="1" x14ac:dyDescent="0.3">
      <c r="B4760" s="4" t="s">
        <v>34</v>
      </c>
      <c r="C4760" s="33">
        <v>1189833</v>
      </c>
      <c r="D4760" s="5">
        <v>44343</v>
      </c>
      <c r="E4760" s="4" t="s">
        <v>31</v>
      </c>
      <c r="F4760" s="4" t="s">
        <v>88</v>
      </c>
      <c r="G4760" s="4" t="s">
        <v>89</v>
      </c>
      <c r="H4760" s="6" t="s">
        <v>22</v>
      </c>
      <c r="I4760" s="7">
        <v>60.000000000000007</v>
      </c>
      <c r="J4760" s="8">
        <v>250</v>
      </c>
      <c r="K4760" s="9">
        <v>150000.00000000003</v>
      </c>
      <c r="L4760" s="9">
        <v>45000.000000000007</v>
      </c>
      <c r="M4760" s="10">
        <v>0.3</v>
      </c>
      <c r="N4760" s="4" t="s">
        <v>83</v>
      </c>
      <c r="O4760" s="4" t="str">
        <f>TEXT(Table1[[#This Row],[Invoice Date]],"yyyy")</f>
        <v>2021</v>
      </c>
      <c r="P4760" s="4" t="str">
        <f>TEXT(Table1[[#This Row],[Invoice Date]],"mmm")</f>
        <v>May</v>
      </c>
      <c r="Q4760" s="27">
        <f>WEEKNUM(Table1[[#This Row],[Invoice Date]]) + IF(YEAR(Table1[[#This Row],[Invoice Date]])=2021, 52, 0)</f>
        <v>74</v>
      </c>
    </row>
    <row r="4761" spans="2:17" ht="14.25" customHeight="1" x14ac:dyDescent="0.3">
      <c r="B4761" s="4" t="s">
        <v>14</v>
      </c>
      <c r="C4761" s="33">
        <v>1185732</v>
      </c>
      <c r="D4761" s="5">
        <v>44343</v>
      </c>
      <c r="E4761" s="4" t="s">
        <v>36</v>
      </c>
      <c r="F4761" s="4" t="s">
        <v>57</v>
      </c>
      <c r="G4761" s="4" t="s">
        <v>58</v>
      </c>
      <c r="H4761" s="6" t="s">
        <v>17</v>
      </c>
      <c r="I4761" s="7">
        <v>35</v>
      </c>
      <c r="J4761" s="8">
        <v>475</v>
      </c>
      <c r="K4761" s="9">
        <v>166250</v>
      </c>
      <c r="L4761" s="9">
        <v>66500</v>
      </c>
      <c r="M4761" s="10">
        <v>0.4</v>
      </c>
      <c r="N4761" s="4" t="s">
        <v>24</v>
      </c>
      <c r="O4761" s="4" t="str">
        <f>TEXT(Table1[[#This Row],[Invoice Date]],"yyyy")</f>
        <v>2021</v>
      </c>
      <c r="P4761" s="4" t="str">
        <f>TEXT(Table1[[#This Row],[Invoice Date]],"mmm")</f>
        <v>May</v>
      </c>
      <c r="Q4761" s="27">
        <f>WEEKNUM(Table1[[#This Row],[Invoice Date]]) + IF(YEAR(Table1[[#This Row],[Invoice Date]])=2021, 52, 0)</f>
        <v>74</v>
      </c>
    </row>
    <row r="4762" spans="2:17" ht="14.25" customHeight="1" x14ac:dyDescent="0.3">
      <c r="B4762" s="4" t="s">
        <v>34</v>
      </c>
      <c r="C4762" s="33">
        <v>1189833</v>
      </c>
      <c r="D4762" s="5">
        <v>44343</v>
      </c>
      <c r="E4762" s="4" t="s">
        <v>31</v>
      </c>
      <c r="F4762" s="4" t="s">
        <v>88</v>
      </c>
      <c r="G4762" s="4" t="s">
        <v>89</v>
      </c>
      <c r="H4762" s="6" t="s">
        <v>21</v>
      </c>
      <c r="I4762" s="7">
        <v>55.000000000000007</v>
      </c>
      <c r="J4762" s="8">
        <v>350</v>
      </c>
      <c r="K4762" s="9">
        <v>192500.00000000003</v>
      </c>
      <c r="L4762" s="9">
        <v>67375</v>
      </c>
      <c r="M4762" s="10">
        <v>0.35</v>
      </c>
      <c r="N4762" s="4" t="s">
        <v>83</v>
      </c>
      <c r="O4762" s="4" t="str">
        <f>TEXT(Table1[[#This Row],[Invoice Date]],"yyyy")</f>
        <v>2021</v>
      </c>
      <c r="P4762" s="4" t="str">
        <f>TEXT(Table1[[#This Row],[Invoice Date]],"mmm")</f>
        <v>May</v>
      </c>
      <c r="Q4762" s="27">
        <f>WEEKNUM(Table1[[#This Row],[Invoice Date]]) + IF(YEAR(Table1[[#This Row],[Invoice Date]])=2021, 52, 0)</f>
        <v>74</v>
      </c>
    </row>
    <row r="4763" spans="2:17" ht="14.25" customHeight="1" x14ac:dyDescent="0.3">
      <c r="B4763" s="4" t="s">
        <v>34</v>
      </c>
      <c r="C4763" s="33">
        <v>1189833</v>
      </c>
      <c r="D4763" s="5">
        <v>44343</v>
      </c>
      <c r="E4763" s="4" t="s">
        <v>31</v>
      </c>
      <c r="F4763" s="4" t="s">
        <v>88</v>
      </c>
      <c r="G4763" s="4" t="s">
        <v>89</v>
      </c>
      <c r="H4763" s="6" t="s">
        <v>19</v>
      </c>
      <c r="I4763" s="7">
        <v>60.000000000000007</v>
      </c>
      <c r="J4763" s="8">
        <v>425</v>
      </c>
      <c r="K4763" s="9">
        <v>255000.00000000003</v>
      </c>
      <c r="L4763" s="9">
        <v>102000.00000000001</v>
      </c>
      <c r="M4763" s="10">
        <v>0.4</v>
      </c>
      <c r="N4763" s="4" t="s">
        <v>83</v>
      </c>
      <c r="O4763" s="4" t="str">
        <f>TEXT(Table1[[#This Row],[Invoice Date]],"yyyy")</f>
        <v>2021</v>
      </c>
      <c r="P4763" s="4" t="str">
        <f>TEXT(Table1[[#This Row],[Invoice Date]],"mmm")</f>
        <v>May</v>
      </c>
      <c r="Q4763" s="27">
        <f>WEEKNUM(Table1[[#This Row],[Invoice Date]]) + IF(YEAR(Table1[[#This Row],[Invoice Date]])=2021, 52, 0)</f>
        <v>74</v>
      </c>
    </row>
    <row r="4764" spans="2:17" ht="14.25" customHeight="1" x14ac:dyDescent="0.3">
      <c r="B4764" s="4" t="s">
        <v>34</v>
      </c>
      <c r="C4764" s="33">
        <v>1189833</v>
      </c>
      <c r="D4764" s="5">
        <v>44343</v>
      </c>
      <c r="E4764" s="4" t="s">
        <v>31</v>
      </c>
      <c r="F4764" s="4" t="s">
        <v>88</v>
      </c>
      <c r="G4764" s="4" t="s">
        <v>89</v>
      </c>
      <c r="H4764" s="6" t="s">
        <v>20</v>
      </c>
      <c r="I4764" s="7">
        <v>60.000000000000007</v>
      </c>
      <c r="J4764" s="8">
        <v>450</v>
      </c>
      <c r="K4764" s="9">
        <v>270000.00000000006</v>
      </c>
      <c r="L4764" s="9">
        <v>94500.000000000015</v>
      </c>
      <c r="M4764" s="10">
        <v>0.35</v>
      </c>
      <c r="N4764" s="4" t="s">
        <v>83</v>
      </c>
      <c r="O4764" s="4" t="str">
        <f>TEXT(Table1[[#This Row],[Invoice Date]],"yyyy")</f>
        <v>2021</v>
      </c>
      <c r="P4764" s="4" t="str">
        <f>TEXT(Table1[[#This Row],[Invoice Date]],"mmm")</f>
        <v>May</v>
      </c>
      <c r="Q4764" s="27">
        <f>WEEKNUM(Table1[[#This Row],[Invoice Date]]) + IF(YEAR(Table1[[#This Row],[Invoice Date]])=2021, 52, 0)</f>
        <v>74</v>
      </c>
    </row>
    <row r="4765" spans="2:17" ht="14.25" customHeight="1" x14ac:dyDescent="0.3">
      <c r="B4765" s="4" t="s">
        <v>34</v>
      </c>
      <c r="C4765" s="33">
        <v>1189833</v>
      </c>
      <c r="D4765" s="5">
        <v>44343</v>
      </c>
      <c r="E4765" s="4" t="s">
        <v>31</v>
      </c>
      <c r="F4765" s="4" t="s">
        <v>88</v>
      </c>
      <c r="G4765" s="4" t="s">
        <v>89</v>
      </c>
      <c r="H4765" s="6" t="s">
        <v>17</v>
      </c>
      <c r="I4765" s="7">
        <v>55.000000000000007</v>
      </c>
      <c r="J4765" s="8">
        <v>575</v>
      </c>
      <c r="K4765" s="9">
        <v>316250.00000000006</v>
      </c>
      <c r="L4765" s="9">
        <v>110687.50000000001</v>
      </c>
      <c r="M4765" s="10">
        <v>0.35</v>
      </c>
      <c r="N4765" s="4" t="s">
        <v>83</v>
      </c>
      <c r="O4765" s="4" t="str">
        <f>TEXT(Table1[[#This Row],[Invoice Date]],"yyyy")</f>
        <v>2021</v>
      </c>
      <c r="P4765" s="4" t="str">
        <f>TEXT(Table1[[#This Row],[Invoice Date]],"mmm")</f>
        <v>May</v>
      </c>
      <c r="Q4765" s="27">
        <f>WEEKNUM(Table1[[#This Row],[Invoice Date]]) + IF(YEAR(Table1[[#This Row],[Invoice Date]])=2021, 52, 0)</f>
        <v>74</v>
      </c>
    </row>
    <row r="4766" spans="2:17" ht="14.25" customHeight="1" x14ac:dyDescent="0.3">
      <c r="B4766" s="4" t="s">
        <v>34</v>
      </c>
      <c r="C4766" s="33">
        <v>1189833</v>
      </c>
      <c r="D4766" s="5">
        <v>44343</v>
      </c>
      <c r="E4766" s="4" t="s">
        <v>31</v>
      </c>
      <c r="F4766" s="4" t="s">
        <v>88</v>
      </c>
      <c r="G4766" s="4" t="s">
        <v>89</v>
      </c>
      <c r="H4766" s="6" t="s">
        <v>23</v>
      </c>
      <c r="I4766" s="7">
        <v>75.000000000000014</v>
      </c>
      <c r="J4766" s="8">
        <v>425</v>
      </c>
      <c r="K4766" s="9">
        <v>318750.00000000006</v>
      </c>
      <c r="L4766" s="9">
        <v>79687.500000000015</v>
      </c>
      <c r="M4766" s="10">
        <v>0.25</v>
      </c>
      <c r="N4766" s="4" t="s">
        <v>83</v>
      </c>
      <c r="O4766" s="4" t="str">
        <f>TEXT(Table1[[#This Row],[Invoice Date]],"yyyy")</f>
        <v>2021</v>
      </c>
      <c r="P4766" s="4" t="str">
        <f>TEXT(Table1[[#This Row],[Invoice Date]],"mmm")</f>
        <v>May</v>
      </c>
      <c r="Q4766" s="27">
        <f>WEEKNUM(Table1[[#This Row],[Invoice Date]]) + IF(YEAR(Table1[[#This Row],[Invoice Date]])=2021, 52, 0)</f>
        <v>74</v>
      </c>
    </row>
    <row r="4767" spans="2:17" ht="14.25" customHeight="1" x14ac:dyDescent="0.3">
      <c r="B4767" s="4" t="s">
        <v>34</v>
      </c>
      <c r="C4767" s="33">
        <v>1189833</v>
      </c>
      <c r="D4767" s="5">
        <v>44343</v>
      </c>
      <c r="E4767" s="4" t="s">
        <v>31</v>
      </c>
      <c r="F4767" s="4" t="s">
        <v>32</v>
      </c>
      <c r="G4767" s="4" t="s">
        <v>35</v>
      </c>
      <c r="H4767" s="6" t="s">
        <v>20</v>
      </c>
      <c r="I4767" s="7">
        <v>50</v>
      </c>
      <c r="J4767" s="8">
        <v>700</v>
      </c>
      <c r="K4767" s="9">
        <v>350000</v>
      </c>
      <c r="L4767" s="9">
        <v>140000</v>
      </c>
      <c r="M4767" s="10">
        <v>0.4</v>
      </c>
      <c r="N4767" s="4" t="s">
        <v>24</v>
      </c>
      <c r="O4767" s="4" t="str">
        <f>TEXT(Table1[[#This Row],[Invoice Date]],"yyyy")</f>
        <v>2021</v>
      </c>
      <c r="P4767" s="4" t="str">
        <f>TEXT(Table1[[#This Row],[Invoice Date]],"mmm")</f>
        <v>May</v>
      </c>
      <c r="Q4767" s="27">
        <f>WEEKNUM(Table1[[#This Row],[Invoice Date]]) + IF(YEAR(Table1[[#This Row],[Invoice Date]])=2021, 52, 0)</f>
        <v>74</v>
      </c>
    </row>
    <row r="4768" spans="2:17" ht="14.25" customHeight="1" x14ac:dyDescent="0.3">
      <c r="B4768" s="4" t="s">
        <v>14</v>
      </c>
      <c r="C4768" s="33">
        <v>1185732</v>
      </c>
      <c r="D4768" s="5">
        <v>44344</v>
      </c>
      <c r="E4768" s="4" t="s">
        <v>36</v>
      </c>
      <c r="F4768" s="4" t="s">
        <v>57</v>
      </c>
      <c r="G4768" s="4" t="s">
        <v>58</v>
      </c>
      <c r="H4768" s="6" t="s">
        <v>19</v>
      </c>
      <c r="I4768" s="7">
        <v>33</v>
      </c>
      <c r="J4768" s="8">
        <v>38</v>
      </c>
      <c r="K4768" s="9">
        <v>1254</v>
      </c>
      <c r="L4768" s="9">
        <v>627</v>
      </c>
      <c r="M4768" s="10">
        <v>0.5</v>
      </c>
      <c r="N4768" s="4" t="s">
        <v>83</v>
      </c>
      <c r="O4768" s="4" t="str">
        <f>TEXT(Table1[[#This Row],[Invoice Date]],"yyyy")</f>
        <v>2021</v>
      </c>
      <c r="P4768" s="4" t="str">
        <f>TEXT(Table1[[#This Row],[Invoice Date]],"mmm")</f>
        <v>May</v>
      </c>
      <c r="Q4768" s="27">
        <f>WEEKNUM(Table1[[#This Row],[Invoice Date]]) + IF(YEAR(Table1[[#This Row],[Invoice Date]])=2021, 52, 0)</f>
        <v>74</v>
      </c>
    </row>
    <row r="4769" spans="2:17" ht="14.25" customHeight="1" x14ac:dyDescent="0.3">
      <c r="B4769" s="4" t="s">
        <v>34</v>
      </c>
      <c r="C4769" s="33">
        <v>1189833</v>
      </c>
      <c r="D4769" s="5">
        <v>44344</v>
      </c>
      <c r="E4769" s="4" t="s">
        <v>31</v>
      </c>
      <c r="F4769" s="4" t="s">
        <v>32</v>
      </c>
      <c r="G4769" s="4" t="s">
        <v>35</v>
      </c>
      <c r="H4769" s="6" t="s">
        <v>21</v>
      </c>
      <c r="I4769" s="7">
        <v>35</v>
      </c>
      <c r="J4769" s="8">
        <v>224</v>
      </c>
      <c r="K4769" s="9">
        <v>7840</v>
      </c>
      <c r="L4769" s="9">
        <v>3135.9999999999995</v>
      </c>
      <c r="M4769" s="10">
        <v>0.39999999999999997</v>
      </c>
      <c r="N4769" s="4" t="s">
        <v>24</v>
      </c>
      <c r="O4769" s="4" t="str">
        <f>TEXT(Table1[[#This Row],[Invoice Date]],"yyyy")</f>
        <v>2021</v>
      </c>
      <c r="P4769" s="4" t="str">
        <f>TEXT(Table1[[#This Row],[Invoice Date]],"mmm")</f>
        <v>May</v>
      </c>
      <c r="Q4769" s="27">
        <f>WEEKNUM(Table1[[#This Row],[Invoice Date]]) + IF(YEAR(Table1[[#This Row],[Invoice Date]])=2021, 52, 0)</f>
        <v>74</v>
      </c>
    </row>
    <row r="4770" spans="2:17" ht="14.25" customHeight="1" x14ac:dyDescent="0.3">
      <c r="B4770" s="4" t="s">
        <v>34</v>
      </c>
      <c r="C4770" s="33">
        <v>1189833</v>
      </c>
      <c r="D4770" s="5">
        <v>44344</v>
      </c>
      <c r="E4770" s="4" t="s">
        <v>31</v>
      </c>
      <c r="F4770" s="4" t="s">
        <v>32</v>
      </c>
      <c r="G4770" s="4" t="s">
        <v>35</v>
      </c>
      <c r="H4770" s="6" t="s">
        <v>21</v>
      </c>
      <c r="I4770" s="7">
        <v>49</v>
      </c>
      <c r="J4770" s="8">
        <v>210</v>
      </c>
      <c r="K4770" s="9">
        <v>10290</v>
      </c>
      <c r="L4770" s="9">
        <v>5145</v>
      </c>
      <c r="M4770" s="10">
        <v>0.5</v>
      </c>
      <c r="N4770" s="4" t="s">
        <v>83</v>
      </c>
      <c r="O4770" s="4" t="str">
        <f>TEXT(Table1[[#This Row],[Invoice Date]],"yyyy")</f>
        <v>2021</v>
      </c>
      <c r="P4770" s="4" t="str">
        <f>TEXT(Table1[[#This Row],[Invoice Date]],"mmm")</f>
        <v>May</v>
      </c>
      <c r="Q4770" s="27">
        <f>WEEKNUM(Table1[[#This Row],[Invoice Date]]) + IF(YEAR(Table1[[#This Row],[Invoice Date]])=2021, 52, 0)</f>
        <v>74</v>
      </c>
    </row>
    <row r="4771" spans="2:17" ht="14.25" customHeight="1" x14ac:dyDescent="0.3">
      <c r="B4771" s="4" t="s">
        <v>14</v>
      </c>
      <c r="C4771" s="33">
        <v>1185732</v>
      </c>
      <c r="D4771" s="5">
        <v>44344</v>
      </c>
      <c r="E4771" s="4" t="s">
        <v>36</v>
      </c>
      <c r="F4771" s="4" t="s">
        <v>57</v>
      </c>
      <c r="G4771" s="4" t="s">
        <v>58</v>
      </c>
      <c r="H4771" s="6" t="s">
        <v>19</v>
      </c>
      <c r="I4771" s="7">
        <v>35</v>
      </c>
      <c r="J4771" s="8">
        <v>125</v>
      </c>
      <c r="K4771" s="9">
        <v>43750</v>
      </c>
      <c r="L4771" s="9">
        <v>15312.499999999998</v>
      </c>
      <c r="M4771" s="10">
        <v>0.35</v>
      </c>
      <c r="N4771" s="4" t="s">
        <v>24</v>
      </c>
      <c r="O4771" s="4" t="str">
        <f>TEXT(Table1[[#This Row],[Invoice Date]],"yyyy")</f>
        <v>2021</v>
      </c>
      <c r="P4771" s="4" t="str">
        <f>TEXT(Table1[[#This Row],[Invoice Date]],"mmm")</f>
        <v>May</v>
      </c>
      <c r="Q4771" s="27">
        <f>WEEKNUM(Table1[[#This Row],[Invoice Date]]) + IF(YEAR(Table1[[#This Row],[Invoice Date]])=2021, 52, 0)</f>
        <v>74</v>
      </c>
    </row>
    <row r="4772" spans="2:17" ht="14.25" customHeight="1" x14ac:dyDescent="0.3">
      <c r="B4772" s="4" t="s">
        <v>34</v>
      </c>
      <c r="C4772" s="33">
        <v>1189833</v>
      </c>
      <c r="D4772" s="5">
        <v>44344</v>
      </c>
      <c r="E4772" s="4" t="s">
        <v>31</v>
      </c>
      <c r="F4772" s="4" t="s">
        <v>32</v>
      </c>
      <c r="G4772" s="4" t="s">
        <v>35</v>
      </c>
      <c r="H4772" s="6" t="s">
        <v>21</v>
      </c>
      <c r="I4772" s="7">
        <v>50</v>
      </c>
      <c r="J4772" s="8">
        <v>700</v>
      </c>
      <c r="K4772" s="9">
        <v>350000</v>
      </c>
      <c r="L4772" s="9">
        <v>122499.99999999999</v>
      </c>
      <c r="M4772" s="10">
        <v>0.35</v>
      </c>
      <c r="N4772" s="4" t="s">
        <v>24</v>
      </c>
      <c r="O4772" s="4" t="str">
        <f>TEXT(Table1[[#This Row],[Invoice Date]],"yyyy")</f>
        <v>2021</v>
      </c>
      <c r="P4772" s="4" t="str">
        <f>TEXT(Table1[[#This Row],[Invoice Date]],"mmm")</f>
        <v>May</v>
      </c>
      <c r="Q4772" s="27">
        <f>WEEKNUM(Table1[[#This Row],[Invoice Date]]) + IF(YEAR(Table1[[#This Row],[Invoice Date]])=2021, 52, 0)</f>
        <v>74</v>
      </c>
    </row>
    <row r="4773" spans="2:17" ht="14.25" customHeight="1" x14ac:dyDescent="0.3">
      <c r="B4773" s="4" t="s">
        <v>14</v>
      </c>
      <c r="C4773" s="33">
        <v>1185732</v>
      </c>
      <c r="D4773" s="5">
        <v>44345</v>
      </c>
      <c r="E4773" s="4" t="s">
        <v>36</v>
      </c>
      <c r="F4773" s="4" t="s">
        <v>57</v>
      </c>
      <c r="G4773" s="4" t="s">
        <v>58</v>
      </c>
      <c r="H4773" s="6" t="s">
        <v>20</v>
      </c>
      <c r="I4773" s="7">
        <v>23</v>
      </c>
      <c r="J4773" s="8">
        <v>47</v>
      </c>
      <c r="K4773" s="9">
        <v>1081</v>
      </c>
      <c r="L4773" s="9">
        <v>540.5</v>
      </c>
      <c r="M4773" s="10">
        <v>0.5</v>
      </c>
      <c r="N4773" s="4" t="s">
        <v>83</v>
      </c>
      <c r="O4773" s="4" t="str">
        <f>TEXT(Table1[[#This Row],[Invoice Date]],"yyyy")</f>
        <v>2021</v>
      </c>
      <c r="P4773" s="4" t="str">
        <f>TEXT(Table1[[#This Row],[Invoice Date]],"mmm")</f>
        <v>May</v>
      </c>
      <c r="Q4773" s="27">
        <f>WEEKNUM(Table1[[#This Row],[Invoice Date]]) + IF(YEAR(Table1[[#This Row],[Invoice Date]])=2021, 52, 0)</f>
        <v>74</v>
      </c>
    </row>
    <row r="4774" spans="2:17" ht="14.25" customHeight="1" x14ac:dyDescent="0.3">
      <c r="B4774" s="4" t="s">
        <v>34</v>
      </c>
      <c r="C4774" s="33">
        <v>1189833</v>
      </c>
      <c r="D4774" s="5">
        <v>44345</v>
      </c>
      <c r="E4774" s="4" t="s">
        <v>31</v>
      </c>
      <c r="F4774" s="4" t="s">
        <v>32</v>
      </c>
      <c r="G4774" s="4" t="s">
        <v>35</v>
      </c>
      <c r="H4774" s="6" t="s">
        <v>22</v>
      </c>
      <c r="I4774" s="7">
        <v>55</v>
      </c>
      <c r="J4774" s="8">
        <v>156</v>
      </c>
      <c r="K4774" s="9">
        <v>8580</v>
      </c>
      <c r="L4774" s="9">
        <v>5577</v>
      </c>
      <c r="M4774" s="10">
        <v>0.65</v>
      </c>
      <c r="N4774" s="4" t="s">
        <v>83</v>
      </c>
      <c r="O4774" s="4" t="str">
        <f>TEXT(Table1[[#This Row],[Invoice Date]],"yyyy")</f>
        <v>2021</v>
      </c>
      <c r="P4774" s="4" t="str">
        <f>TEXT(Table1[[#This Row],[Invoice Date]],"mmm")</f>
        <v>May</v>
      </c>
      <c r="Q4774" s="27">
        <f>WEEKNUM(Table1[[#This Row],[Invoice Date]]) + IF(YEAR(Table1[[#This Row],[Invoice Date]])=2021, 52, 0)</f>
        <v>74</v>
      </c>
    </row>
    <row r="4775" spans="2:17" ht="14.25" customHeight="1" x14ac:dyDescent="0.3">
      <c r="B4775" s="4" t="s">
        <v>34</v>
      </c>
      <c r="C4775" s="33">
        <v>1189833</v>
      </c>
      <c r="D4775" s="5">
        <v>44345</v>
      </c>
      <c r="E4775" s="4" t="s">
        <v>31</v>
      </c>
      <c r="F4775" s="4" t="s">
        <v>32</v>
      </c>
      <c r="G4775" s="4" t="s">
        <v>35</v>
      </c>
      <c r="H4775" s="6" t="s">
        <v>22</v>
      </c>
      <c r="I4775" s="7">
        <v>43</v>
      </c>
      <c r="J4775" s="8">
        <v>219</v>
      </c>
      <c r="K4775" s="9">
        <v>9417</v>
      </c>
      <c r="L4775" s="9">
        <v>5838.5400000000009</v>
      </c>
      <c r="M4775" s="10">
        <v>0.62000000000000011</v>
      </c>
      <c r="N4775" s="4" t="s">
        <v>24</v>
      </c>
      <c r="O4775" s="4" t="str">
        <f>TEXT(Table1[[#This Row],[Invoice Date]],"yyyy")</f>
        <v>2021</v>
      </c>
      <c r="P4775" s="4" t="str">
        <f>TEXT(Table1[[#This Row],[Invoice Date]],"mmm")</f>
        <v>May</v>
      </c>
      <c r="Q4775" s="27">
        <f>WEEKNUM(Table1[[#This Row],[Invoice Date]]) + IF(YEAR(Table1[[#This Row],[Invoice Date]])=2021, 52, 0)</f>
        <v>74</v>
      </c>
    </row>
    <row r="4776" spans="2:17" ht="14.25" customHeight="1" x14ac:dyDescent="0.3">
      <c r="B4776" s="4" t="s">
        <v>14</v>
      </c>
      <c r="C4776" s="33">
        <v>1185732</v>
      </c>
      <c r="D4776" s="5">
        <v>44345</v>
      </c>
      <c r="E4776" s="4" t="s">
        <v>36</v>
      </c>
      <c r="F4776" s="4" t="s">
        <v>57</v>
      </c>
      <c r="G4776" s="4" t="s">
        <v>58</v>
      </c>
      <c r="H4776" s="6" t="s">
        <v>20</v>
      </c>
      <c r="I4776" s="7">
        <v>25</v>
      </c>
      <c r="J4776" s="8">
        <v>175</v>
      </c>
      <c r="K4776" s="9">
        <v>43750</v>
      </c>
      <c r="L4776" s="9">
        <v>15312.499999999998</v>
      </c>
      <c r="M4776" s="10">
        <v>0.35</v>
      </c>
      <c r="N4776" s="4" t="s">
        <v>24</v>
      </c>
      <c r="O4776" s="4" t="str">
        <f>TEXT(Table1[[#This Row],[Invoice Date]],"yyyy")</f>
        <v>2021</v>
      </c>
      <c r="P4776" s="4" t="str">
        <f>TEXT(Table1[[#This Row],[Invoice Date]],"mmm")</f>
        <v>May</v>
      </c>
      <c r="Q4776" s="27">
        <f>WEEKNUM(Table1[[#This Row],[Invoice Date]]) + IF(YEAR(Table1[[#This Row],[Invoice Date]])=2021, 52, 0)</f>
        <v>74</v>
      </c>
    </row>
    <row r="4777" spans="2:17" ht="14.25" customHeight="1" x14ac:dyDescent="0.3">
      <c r="B4777" s="4" t="s">
        <v>34</v>
      </c>
      <c r="C4777" s="33">
        <v>1189833</v>
      </c>
      <c r="D4777" s="5">
        <v>44345</v>
      </c>
      <c r="E4777" s="4" t="s">
        <v>31</v>
      </c>
      <c r="F4777" s="4" t="s">
        <v>32</v>
      </c>
      <c r="G4777" s="4" t="s">
        <v>35</v>
      </c>
      <c r="H4777" s="6" t="s">
        <v>22</v>
      </c>
      <c r="I4777" s="7">
        <v>60</v>
      </c>
      <c r="J4777" s="8">
        <v>625</v>
      </c>
      <c r="K4777" s="9">
        <v>375000</v>
      </c>
      <c r="L4777" s="9">
        <v>206250.00000000003</v>
      </c>
      <c r="M4777" s="10">
        <v>0.55000000000000004</v>
      </c>
      <c r="N4777" s="4" t="s">
        <v>24</v>
      </c>
      <c r="O4777" s="4" t="str">
        <f>TEXT(Table1[[#This Row],[Invoice Date]],"yyyy")</f>
        <v>2021</v>
      </c>
      <c r="P4777" s="4" t="str">
        <f>TEXT(Table1[[#This Row],[Invoice Date]],"mmm")</f>
        <v>May</v>
      </c>
      <c r="Q4777" s="27">
        <f>WEEKNUM(Table1[[#This Row],[Invoice Date]]) + IF(YEAR(Table1[[#This Row],[Invoice Date]])=2021, 52, 0)</f>
        <v>74</v>
      </c>
    </row>
    <row r="4778" spans="2:17" ht="14.25" customHeight="1" x14ac:dyDescent="0.3">
      <c r="B4778" s="4" t="s">
        <v>14</v>
      </c>
      <c r="C4778" s="33">
        <v>1185732</v>
      </c>
      <c r="D4778" s="5">
        <v>44346</v>
      </c>
      <c r="E4778" s="4" t="s">
        <v>36</v>
      </c>
      <c r="F4778" s="4" t="s">
        <v>57</v>
      </c>
      <c r="G4778" s="4" t="s">
        <v>58</v>
      </c>
      <c r="H4778" s="6" t="s">
        <v>21</v>
      </c>
      <c r="I4778" s="7">
        <v>29</v>
      </c>
      <c r="J4778" s="8">
        <v>14</v>
      </c>
      <c r="K4778" s="9">
        <v>406</v>
      </c>
      <c r="L4778" s="9">
        <v>203</v>
      </c>
      <c r="M4778" s="10">
        <v>0.5</v>
      </c>
      <c r="N4778" s="4" t="s">
        <v>83</v>
      </c>
      <c r="O4778" s="4" t="str">
        <f>TEXT(Table1[[#This Row],[Invoice Date]],"yyyy")</f>
        <v>2021</v>
      </c>
      <c r="P4778" s="4" t="str">
        <f>TEXT(Table1[[#This Row],[Invoice Date]],"mmm")</f>
        <v>May</v>
      </c>
      <c r="Q4778" s="27">
        <f>WEEKNUM(Table1[[#This Row],[Invoice Date]]) + IF(YEAR(Table1[[#This Row],[Invoice Date]])=2021, 52, 0)</f>
        <v>75</v>
      </c>
    </row>
    <row r="4779" spans="2:17" ht="14.25" customHeight="1" x14ac:dyDescent="0.3">
      <c r="B4779" s="4" t="s">
        <v>34</v>
      </c>
      <c r="C4779" s="33">
        <v>1189833</v>
      </c>
      <c r="D4779" s="5">
        <v>44346</v>
      </c>
      <c r="E4779" s="4" t="s">
        <v>31</v>
      </c>
      <c r="F4779" s="4" t="s">
        <v>32</v>
      </c>
      <c r="G4779" s="4" t="s">
        <v>35</v>
      </c>
      <c r="H4779" s="6" t="s">
        <v>23</v>
      </c>
      <c r="I4779" s="7">
        <v>44</v>
      </c>
      <c r="J4779" s="8">
        <v>232</v>
      </c>
      <c r="K4779" s="9">
        <v>10208</v>
      </c>
      <c r="L4779" s="9">
        <v>2552</v>
      </c>
      <c r="M4779" s="10">
        <v>0.25</v>
      </c>
      <c r="N4779" s="4" t="s">
        <v>24</v>
      </c>
      <c r="O4779" s="4" t="str">
        <f>TEXT(Table1[[#This Row],[Invoice Date]],"yyyy")</f>
        <v>2021</v>
      </c>
      <c r="P4779" s="4" t="str">
        <f>TEXT(Table1[[#This Row],[Invoice Date]],"mmm")</f>
        <v>May</v>
      </c>
      <c r="Q4779" s="27">
        <f>WEEKNUM(Table1[[#This Row],[Invoice Date]]) + IF(YEAR(Table1[[#This Row],[Invoice Date]])=2021, 52, 0)</f>
        <v>75</v>
      </c>
    </row>
    <row r="4780" spans="2:17" ht="14.25" customHeight="1" x14ac:dyDescent="0.3">
      <c r="B4780" s="4" t="s">
        <v>34</v>
      </c>
      <c r="C4780" s="33">
        <v>1189833</v>
      </c>
      <c r="D4780" s="5">
        <v>44346</v>
      </c>
      <c r="E4780" s="4" t="s">
        <v>31</v>
      </c>
      <c r="F4780" s="4" t="s">
        <v>32</v>
      </c>
      <c r="G4780" s="4" t="s">
        <v>35</v>
      </c>
      <c r="H4780" s="6" t="s">
        <v>23</v>
      </c>
      <c r="I4780" s="7">
        <v>59</v>
      </c>
      <c r="J4780" s="8">
        <v>196</v>
      </c>
      <c r="K4780" s="9">
        <v>11564</v>
      </c>
      <c r="L4780" s="9">
        <v>4047.3999999999996</v>
      </c>
      <c r="M4780" s="10">
        <v>0.35</v>
      </c>
      <c r="N4780" s="4" t="s">
        <v>83</v>
      </c>
      <c r="O4780" s="4" t="str">
        <f>TEXT(Table1[[#This Row],[Invoice Date]],"yyyy")</f>
        <v>2021</v>
      </c>
      <c r="P4780" s="4" t="str">
        <f>TEXT(Table1[[#This Row],[Invoice Date]],"mmm")</f>
        <v>May</v>
      </c>
      <c r="Q4780" s="27">
        <f>WEEKNUM(Table1[[#This Row],[Invoice Date]]) + IF(YEAR(Table1[[#This Row],[Invoice Date]])=2021, 52, 0)</f>
        <v>75</v>
      </c>
    </row>
    <row r="4781" spans="2:17" ht="14.25" customHeight="1" x14ac:dyDescent="0.3">
      <c r="B4781" s="4" t="s">
        <v>14</v>
      </c>
      <c r="C4781" s="33">
        <v>1185732</v>
      </c>
      <c r="D4781" s="5">
        <v>44346</v>
      </c>
      <c r="E4781" s="4" t="s">
        <v>36</v>
      </c>
      <c r="F4781" s="4" t="s">
        <v>57</v>
      </c>
      <c r="G4781" s="4" t="s">
        <v>58</v>
      </c>
      <c r="H4781" s="6" t="s">
        <v>21</v>
      </c>
      <c r="I4781" s="7">
        <v>30.000000000000004</v>
      </c>
      <c r="J4781" s="8">
        <v>50</v>
      </c>
      <c r="K4781" s="9">
        <v>15000.000000000002</v>
      </c>
      <c r="L4781" s="9">
        <v>6000.0000000000009</v>
      </c>
      <c r="M4781" s="10">
        <v>0.4</v>
      </c>
      <c r="N4781" s="4" t="s">
        <v>24</v>
      </c>
      <c r="O4781" s="4" t="str">
        <f>TEXT(Table1[[#This Row],[Invoice Date]],"yyyy")</f>
        <v>2021</v>
      </c>
      <c r="P4781" s="4" t="str">
        <f>TEXT(Table1[[#This Row],[Invoice Date]],"mmm")</f>
        <v>May</v>
      </c>
      <c r="Q4781" s="27">
        <f>WEEKNUM(Table1[[#This Row],[Invoice Date]]) + IF(YEAR(Table1[[#This Row],[Invoice Date]])=2021, 52, 0)</f>
        <v>75</v>
      </c>
    </row>
    <row r="4782" spans="2:17" ht="14.25" customHeight="1" x14ac:dyDescent="0.3">
      <c r="B4782" s="4" t="s">
        <v>34</v>
      </c>
      <c r="C4782" s="33">
        <v>1189833</v>
      </c>
      <c r="D4782" s="5">
        <v>44346</v>
      </c>
      <c r="E4782" s="4" t="s">
        <v>31</v>
      </c>
      <c r="F4782" s="4" t="s">
        <v>32</v>
      </c>
      <c r="G4782" s="4" t="s">
        <v>35</v>
      </c>
      <c r="H4782" s="6" t="s">
        <v>23</v>
      </c>
      <c r="I4782" s="7">
        <v>65</v>
      </c>
      <c r="J4782" s="8">
        <v>725</v>
      </c>
      <c r="K4782" s="9">
        <v>471250</v>
      </c>
      <c r="L4782" s="9">
        <v>94250</v>
      </c>
      <c r="M4782" s="10">
        <v>0.2</v>
      </c>
      <c r="N4782" s="4" t="s">
        <v>24</v>
      </c>
      <c r="O4782" s="4" t="str">
        <f>TEXT(Table1[[#This Row],[Invoice Date]],"yyyy")</f>
        <v>2021</v>
      </c>
      <c r="P4782" s="4" t="str">
        <f>TEXT(Table1[[#This Row],[Invoice Date]],"mmm")</f>
        <v>May</v>
      </c>
      <c r="Q4782" s="27">
        <f>WEEKNUM(Table1[[#This Row],[Invoice Date]]) + IF(YEAR(Table1[[#This Row],[Invoice Date]])=2021, 52, 0)</f>
        <v>75</v>
      </c>
    </row>
    <row r="4783" spans="2:17" ht="14.25" customHeight="1" x14ac:dyDescent="0.3">
      <c r="B4783" s="4" t="s">
        <v>14</v>
      </c>
      <c r="C4783" s="33">
        <v>1185732</v>
      </c>
      <c r="D4783" s="5">
        <v>44347</v>
      </c>
      <c r="E4783" s="4" t="s">
        <v>36</v>
      </c>
      <c r="F4783" s="4" t="s">
        <v>57</v>
      </c>
      <c r="G4783" s="4" t="s">
        <v>58</v>
      </c>
      <c r="H4783" s="6" t="s">
        <v>22</v>
      </c>
      <c r="I4783" s="7">
        <v>41</v>
      </c>
      <c r="J4783" s="8">
        <v>31</v>
      </c>
      <c r="K4783" s="9">
        <v>1271</v>
      </c>
      <c r="L4783" s="9">
        <v>622.79</v>
      </c>
      <c r="M4783" s="10">
        <v>0.49</v>
      </c>
      <c r="N4783" s="4" t="s">
        <v>83</v>
      </c>
      <c r="O4783" s="4" t="str">
        <f>TEXT(Table1[[#This Row],[Invoice Date]],"yyyy")</f>
        <v>2021</v>
      </c>
      <c r="P4783" s="4" t="str">
        <f>TEXT(Table1[[#This Row],[Invoice Date]],"mmm")</f>
        <v>May</v>
      </c>
      <c r="Q4783" s="27">
        <f>WEEKNUM(Table1[[#This Row],[Invoice Date]]) + IF(YEAR(Table1[[#This Row],[Invoice Date]])=2021, 52, 0)</f>
        <v>75</v>
      </c>
    </row>
    <row r="4784" spans="2:17" ht="14.25" customHeight="1" x14ac:dyDescent="0.3">
      <c r="B4784" s="4" t="s">
        <v>14</v>
      </c>
      <c r="C4784" s="33">
        <v>1185732</v>
      </c>
      <c r="D4784" s="5">
        <v>44347</v>
      </c>
      <c r="E4784" s="4" t="s">
        <v>31</v>
      </c>
      <c r="F4784" s="4" t="s">
        <v>32</v>
      </c>
      <c r="G4784" s="4" t="s">
        <v>35</v>
      </c>
      <c r="H4784" s="6" t="s">
        <v>17</v>
      </c>
      <c r="I4784" s="7">
        <v>36</v>
      </c>
      <c r="J4784" s="8">
        <v>147</v>
      </c>
      <c r="K4784" s="9">
        <v>5292</v>
      </c>
      <c r="L4784" s="9">
        <v>2381.4</v>
      </c>
      <c r="M4784" s="10">
        <v>0.45</v>
      </c>
      <c r="N4784" s="4" t="s">
        <v>24</v>
      </c>
      <c r="O4784" s="4" t="str">
        <f>TEXT(Table1[[#This Row],[Invoice Date]],"yyyy")</f>
        <v>2021</v>
      </c>
      <c r="P4784" s="4" t="str">
        <f>TEXT(Table1[[#This Row],[Invoice Date]],"mmm")</f>
        <v>May</v>
      </c>
      <c r="Q4784" s="27">
        <f>WEEKNUM(Table1[[#This Row],[Invoice Date]]) + IF(YEAR(Table1[[#This Row],[Invoice Date]])=2021, 52, 0)</f>
        <v>75</v>
      </c>
    </row>
    <row r="4785" spans="2:17" ht="14.25" customHeight="1" x14ac:dyDescent="0.3">
      <c r="B4785" s="4" t="s">
        <v>14</v>
      </c>
      <c r="C4785" s="33">
        <v>1185732</v>
      </c>
      <c r="D4785" s="5">
        <v>44347</v>
      </c>
      <c r="E4785" s="4" t="s">
        <v>31</v>
      </c>
      <c r="F4785" s="4" t="s">
        <v>32</v>
      </c>
      <c r="G4785" s="4" t="s">
        <v>35</v>
      </c>
      <c r="H4785" s="6" t="s">
        <v>17</v>
      </c>
      <c r="I4785" s="7">
        <v>44</v>
      </c>
      <c r="J4785" s="8">
        <v>124</v>
      </c>
      <c r="K4785" s="9">
        <v>5456</v>
      </c>
      <c r="L4785" s="9">
        <v>2837.12</v>
      </c>
      <c r="M4785" s="10">
        <v>0.52</v>
      </c>
      <c r="N4785" s="4" t="s">
        <v>83</v>
      </c>
      <c r="O4785" s="4" t="str">
        <f>TEXT(Table1[[#This Row],[Invoice Date]],"yyyy")</f>
        <v>2021</v>
      </c>
      <c r="P4785" s="4" t="str">
        <f>TEXT(Table1[[#This Row],[Invoice Date]],"mmm")</f>
        <v>May</v>
      </c>
      <c r="Q4785" s="27">
        <f>WEEKNUM(Table1[[#This Row],[Invoice Date]]) + IF(YEAR(Table1[[#This Row],[Invoice Date]])=2021, 52, 0)</f>
        <v>75</v>
      </c>
    </row>
    <row r="4786" spans="2:17" ht="14.25" customHeight="1" x14ac:dyDescent="0.3">
      <c r="B4786" s="4" t="s">
        <v>14</v>
      </c>
      <c r="C4786" s="33">
        <v>1185732</v>
      </c>
      <c r="D4786" s="5">
        <v>44347</v>
      </c>
      <c r="E4786" s="4" t="s">
        <v>36</v>
      </c>
      <c r="F4786" s="4" t="s">
        <v>57</v>
      </c>
      <c r="G4786" s="4" t="s">
        <v>58</v>
      </c>
      <c r="H4786" s="6" t="s">
        <v>22</v>
      </c>
      <c r="I4786" s="7">
        <v>44.999999999999993</v>
      </c>
      <c r="J4786" s="8">
        <v>125</v>
      </c>
      <c r="K4786" s="9">
        <v>56249.999999999993</v>
      </c>
      <c r="L4786" s="9">
        <v>19687.499999999996</v>
      </c>
      <c r="M4786" s="10">
        <v>0.35</v>
      </c>
      <c r="N4786" s="4" t="s">
        <v>24</v>
      </c>
      <c r="O4786" s="4" t="str">
        <f>TEXT(Table1[[#This Row],[Invoice Date]],"yyyy")</f>
        <v>2021</v>
      </c>
      <c r="P4786" s="4" t="str">
        <f>TEXT(Table1[[#This Row],[Invoice Date]],"mmm")</f>
        <v>May</v>
      </c>
      <c r="Q4786" s="27">
        <f>WEEKNUM(Table1[[#This Row],[Invoice Date]]) + IF(YEAR(Table1[[#This Row],[Invoice Date]])=2021, 52, 0)</f>
        <v>75</v>
      </c>
    </row>
    <row r="4787" spans="2:17" ht="14.25" customHeight="1" x14ac:dyDescent="0.3">
      <c r="B4787" s="4" t="s">
        <v>14</v>
      </c>
      <c r="C4787" s="33">
        <v>1185732</v>
      </c>
      <c r="D4787" s="5">
        <v>44347</v>
      </c>
      <c r="E4787" s="4" t="s">
        <v>31</v>
      </c>
      <c r="F4787" s="4" t="s">
        <v>32</v>
      </c>
      <c r="G4787" s="4" t="s">
        <v>35</v>
      </c>
      <c r="H4787" s="6" t="s">
        <v>17</v>
      </c>
      <c r="I4787" s="7">
        <v>45</v>
      </c>
      <c r="J4787" s="8">
        <v>475</v>
      </c>
      <c r="K4787" s="9">
        <v>213750</v>
      </c>
      <c r="L4787" s="9">
        <v>85500</v>
      </c>
      <c r="M4787" s="10">
        <v>0.4</v>
      </c>
      <c r="N4787" s="4" t="s">
        <v>24</v>
      </c>
      <c r="O4787" s="4" t="str">
        <f>TEXT(Table1[[#This Row],[Invoice Date]],"yyyy")</f>
        <v>2021</v>
      </c>
      <c r="P4787" s="4" t="str">
        <f>TEXT(Table1[[#This Row],[Invoice Date]],"mmm")</f>
        <v>May</v>
      </c>
      <c r="Q4787" s="27">
        <f>WEEKNUM(Table1[[#This Row],[Invoice Date]]) + IF(YEAR(Table1[[#This Row],[Invoice Date]])=2021, 52, 0)</f>
        <v>75</v>
      </c>
    </row>
    <row r="4788" spans="2:17" ht="14.25" customHeight="1" x14ac:dyDescent="0.3">
      <c r="B4788" s="4" t="s">
        <v>14</v>
      </c>
      <c r="C4788" s="33">
        <v>1185732</v>
      </c>
      <c r="D4788" s="5">
        <v>44348</v>
      </c>
      <c r="E4788" s="4" t="s">
        <v>36</v>
      </c>
      <c r="F4788" s="4" t="s">
        <v>57</v>
      </c>
      <c r="G4788" s="4" t="s">
        <v>58</v>
      </c>
      <c r="H4788" s="6" t="s">
        <v>23</v>
      </c>
      <c r="I4788" s="7">
        <v>32</v>
      </c>
      <c r="J4788" s="8">
        <v>60</v>
      </c>
      <c r="K4788" s="9">
        <v>1920</v>
      </c>
      <c r="L4788" s="9">
        <v>1190.4000000000001</v>
      </c>
      <c r="M4788" s="10">
        <v>0.62</v>
      </c>
      <c r="N4788" s="4" t="s">
        <v>83</v>
      </c>
      <c r="O4788" s="4" t="str">
        <f>TEXT(Table1[[#This Row],[Invoice Date]],"yyyy")</f>
        <v>2021</v>
      </c>
      <c r="P4788" s="4" t="str">
        <f>TEXT(Table1[[#This Row],[Invoice Date]],"mmm")</f>
        <v>Jun</v>
      </c>
      <c r="Q4788" s="27">
        <f>WEEKNUM(Table1[[#This Row],[Invoice Date]]) + IF(YEAR(Table1[[#This Row],[Invoice Date]])=2021, 52, 0)</f>
        <v>75</v>
      </c>
    </row>
    <row r="4789" spans="2:17" ht="14.25" customHeight="1" x14ac:dyDescent="0.3">
      <c r="B4789" s="4" t="s">
        <v>14</v>
      </c>
      <c r="C4789" s="33">
        <v>1185732</v>
      </c>
      <c r="D4789" s="5">
        <v>44348</v>
      </c>
      <c r="E4789" s="4" t="s">
        <v>31</v>
      </c>
      <c r="F4789" s="4" t="s">
        <v>32</v>
      </c>
      <c r="G4789" s="4" t="s">
        <v>35</v>
      </c>
      <c r="H4789" s="6" t="s">
        <v>19</v>
      </c>
      <c r="I4789" s="7">
        <v>31</v>
      </c>
      <c r="J4789" s="8">
        <v>91</v>
      </c>
      <c r="K4789" s="9">
        <v>2821</v>
      </c>
      <c r="L4789" s="9">
        <v>1156.6099999999999</v>
      </c>
      <c r="M4789" s="10">
        <v>0.41</v>
      </c>
      <c r="N4789" s="4" t="s">
        <v>24</v>
      </c>
      <c r="O4789" s="4" t="str">
        <f>TEXT(Table1[[#This Row],[Invoice Date]],"yyyy")</f>
        <v>2021</v>
      </c>
      <c r="P4789" s="4" t="str">
        <f>TEXT(Table1[[#This Row],[Invoice Date]],"mmm")</f>
        <v>Jun</v>
      </c>
      <c r="Q4789" s="27">
        <f>WEEKNUM(Table1[[#This Row],[Invoice Date]]) + IF(YEAR(Table1[[#This Row],[Invoice Date]])=2021, 52, 0)</f>
        <v>75</v>
      </c>
    </row>
    <row r="4790" spans="2:17" ht="14.25" customHeight="1" x14ac:dyDescent="0.3">
      <c r="B4790" s="4" t="s">
        <v>14</v>
      </c>
      <c r="C4790" s="33">
        <v>1185732</v>
      </c>
      <c r="D4790" s="5">
        <v>44348</v>
      </c>
      <c r="E4790" s="4" t="s">
        <v>31</v>
      </c>
      <c r="F4790" s="4" t="s">
        <v>32</v>
      </c>
      <c r="G4790" s="4" t="s">
        <v>35</v>
      </c>
      <c r="H4790" s="6" t="s">
        <v>19</v>
      </c>
      <c r="I4790" s="7">
        <v>41</v>
      </c>
      <c r="J4790" s="8">
        <v>77</v>
      </c>
      <c r="K4790" s="9">
        <v>3157</v>
      </c>
      <c r="L4790" s="9">
        <v>1452.2199999999998</v>
      </c>
      <c r="M4790" s="10">
        <v>0.45999999999999996</v>
      </c>
      <c r="N4790" s="4" t="s">
        <v>83</v>
      </c>
      <c r="O4790" s="4" t="str">
        <f>TEXT(Table1[[#This Row],[Invoice Date]],"yyyy")</f>
        <v>2021</v>
      </c>
      <c r="P4790" s="4" t="str">
        <f>TEXT(Table1[[#This Row],[Invoice Date]],"mmm")</f>
        <v>Jun</v>
      </c>
      <c r="Q4790" s="27">
        <f>WEEKNUM(Table1[[#This Row],[Invoice Date]]) + IF(YEAR(Table1[[#This Row],[Invoice Date]])=2021, 52, 0)</f>
        <v>75</v>
      </c>
    </row>
    <row r="4791" spans="2:17" ht="14.25" customHeight="1" x14ac:dyDescent="0.3">
      <c r="B4791" s="4" t="s">
        <v>14</v>
      </c>
      <c r="C4791" s="33">
        <v>1185732</v>
      </c>
      <c r="D4791" s="5">
        <v>44348</v>
      </c>
      <c r="E4791" s="4" t="s">
        <v>36</v>
      </c>
      <c r="F4791" s="4" t="s">
        <v>57</v>
      </c>
      <c r="G4791" s="4" t="s">
        <v>58</v>
      </c>
      <c r="H4791" s="6" t="s">
        <v>23</v>
      </c>
      <c r="I4791" s="7">
        <v>35</v>
      </c>
      <c r="J4791" s="8">
        <v>200</v>
      </c>
      <c r="K4791" s="9">
        <v>70000</v>
      </c>
      <c r="L4791" s="9">
        <v>35000</v>
      </c>
      <c r="M4791" s="10">
        <v>0.5</v>
      </c>
      <c r="N4791" s="4" t="s">
        <v>24</v>
      </c>
      <c r="O4791" s="4" t="str">
        <f>TEXT(Table1[[#This Row],[Invoice Date]],"yyyy")</f>
        <v>2021</v>
      </c>
      <c r="P4791" s="4" t="str">
        <f>TEXT(Table1[[#This Row],[Invoice Date]],"mmm")</f>
        <v>Jun</v>
      </c>
      <c r="Q4791" s="27">
        <f>WEEKNUM(Table1[[#This Row],[Invoice Date]]) + IF(YEAR(Table1[[#This Row],[Invoice Date]])=2021, 52, 0)</f>
        <v>75</v>
      </c>
    </row>
    <row r="4792" spans="2:17" ht="14.25" customHeight="1" x14ac:dyDescent="0.3">
      <c r="B4792" s="4" t="s">
        <v>14</v>
      </c>
      <c r="C4792" s="33">
        <v>1185732</v>
      </c>
      <c r="D4792" s="5">
        <v>44348</v>
      </c>
      <c r="E4792" s="4" t="s">
        <v>31</v>
      </c>
      <c r="F4792" s="4" t="s">
        <v>32</v>
      </c>
      <c r="G4792" s="4" t="s">
        <v>35</v>
      </c>
      <c r="H4792" s="6" t="s">
        <v>19</v>
      </c>
      <c r="I4792" s="7">
        <v>45</v>
      </c>
      <c r="J4792" s="8">
        <v>275</v>
      </c>
      <c r="K4792" s="9">
        <v>123750</v>
      </c>
      <c r="L4792" s="9">
        <v>43312.5</v>
      </c>
      <c r="M4792" s="10">
        <v>0.35</v>
      </c>
      <c r="N4792" s="4" t="s">
        <v>24</v>
      </c>
      <c r="O4792" s="4" t="str">
        <f>TEXT(Table1[[#This Row],[Invoice Date]],"yyyy")</f>
        <v>2021</v>
      </c>
      <c r="P4792" s="4" t="str">
        <f>TEXT(Table1[[#This Row],[Invoice Date]],"mmm")</f>
        <v>Jun</v>
      </c>
      <c r="Q4792" s="27">
        <f>WEEKNUM(Table1[[#This Row],[Invoice Date]]) + IF(YEAR(Table1[[#This Row],[Invoice Date]])=2021, 52, 0)</f>
        <v>75</v>
      </c>
    </row>
    <row r="4793" spans="2:17" ht="14.25" customHeight="1" x14ac:dyDescent="0.3">
      <c r="B4793" s="4" t="s">
        <v>14</v>
      </c>
      <c r="C4793" s="33">
        <v>1185732</v>
      </c>
      <c r="D4793" s="5">
        <v>44349</v>
      </c>
      <c r="E4793" s="4" t="s">
        <v>31</v>
      </c>
      <c r="F4793" s="4" t="s">
        <v>32</v>
      </c>
      <c r="G4793" s="4" t="s">
        <v>35</v>
      </c>
      <c r="H4793" s="6" t="s">
        <v>20</v>
      </c>
      <c r="I4793" s="7">
        <v>24</v>
      </c>
      <c r="J4793" s="8">
        <v>94</v>
      </c>
      <c r="K4793" s="9">
        <v>2256</v>
      </c>
      <c r="L4793" s="9">
        <v>879.83999999999992</v>
      </c>
      <c r="M4793" s="10">
        <v>0.38999999999999996</v>
      </c>
      <c r="N4793" s="4" t="s">
        <v>24</v>
      </c>
      <c r="O4793" s="4" t="str">
        <f>TEXT(Table1[[#This Row],[Invoice Date]],"yyyy")</f>
        <v>2021</v>
      </c>
      <c r="P4793" s="4" t="str">
        <f>TEXT(Table1[[#This Row],[Invoice Date]],"mmm")</f>
        <v>Jun</v>
      </c>
      <c r="Q4793" s="27">
        <f>WEEKNUM(Table1[[#This Row],[Invoice Date]]) + IF(YEAR(Table1[[#This Row],[Invoice Date]])=2021, 52, 0)</f>
        <v>75</v>
      </c>
    </row>
    <row r="4794" spans="2:17" ht="14.25" customHeight="1" x14ac:dyDescent="0.3">
      <c r="B4794" s="4" t="s">
        <v>14</v>
      </c>
      <c r="C4794" s="33">
        <v>1185732</v>
      </c>
      <c r="D4794" s="5">
        <v>44349</v>
      </c>
      <c r="E4794" s="4" t="s">
        <v>31</v>
      </c>
      <c r="F4794" s="4" t="s">
        <v>32</v>
      </c>
      <c r="G4794" s="4" t="s">
        <v>35</v>
      </c>
      <c r="H4794" s="6" t="s">
        <v>20</v>
      </c>
      <c r="I4794" s="7">
        <v>32</v>
      </c>
      <c r="J4794" s="8">
        <v>83</v>
      </c>
      <c r="K4794" s="9">
        <v>2656</v>
      </c>
      <c r="L4794" s="9">
        <v>1248.32</v>
      </c>
      <c r="M4794" s="10">
        <v>0.47</v>
      </c>
      <c r="N4794" s="4" t="s">
        <v>83</v>
      </c>
      <c r="O4794" s="4" t="str">
        <f>TEXT(Table1[[#This Row],[Invoice Date]],"yyyy")</f>
        <v>2021</v>
      </c>
      <c r="P4794" s="4" t="str">
        <f>TEXT(Table1[[#This Row],[Invoice Date]],"mmm")</f>
        <v>Jun</v>
      </c>
      <c r="Q4794" s="27">
        <f>WEEKNUM(Table1[[#This Row],[Invoice Date]]) + IF(YEAR(Table1[[#This Row],[Invoice Date]])=2021, 52, 0)</f>
        <v>75</v>
      </c>
    </row>
    <row r="4795" spans="2:17" ht="14.25" customHeight="1" x14ac:dyDescent="0.3">
      <c r="B4795" s="4" t="s">
        <v>14</v>
      </c>
      <c r="C4795" s="33">
        <v>1185732</v>
      </c>
      <c r="D4795" s="5">
        <v>44349</v>
      </c>
      <c r="E4795" s="4" t="s">
        <v>36</v>
      </c>
      <c r="F4795" s="4" t="s">
        <v>57</v>
      </c>
      <c r="G4795" s="4" t="s">
        <v>58</v>
      </c>
      <c r="H4795" s="6" t="s">
        <v>17</v>
      </c>
      <c r="I4795" s="7">
        <v>38</v>
      </c>
      <c r="J4795" s="8">
        <v>122</v>
      </c>
      <c r="K4795" s="9">
        <v>4636</v>
      </c>
      <c r="L4795" s="9">
        <v>2503.44</v>
      </c>
      <c r="M4795" s="10">
        <v>0.54</v>
      </c>
      <c r="N4795" s="4" t="s">
        <v>83</v>
      </c>
      <c r="O4795" s="4" t="str">
        <f>TEXT(Table1[[#This Row],[Invoice Date]],"yyyy")</f>
        <v>2021</v>
      </c>
      <c r="P4795" s="4" t="str">
        <f>TEXT(Table1[[#This Row],[Invoice Date]],"mmm")</f>
        <v>Jun</v>
      </c>
      <c r="Q4795" s="27">
        <f>WEEKNUM(Table1[[#This Row],[Invoice Date]]) + IF(YEAR(Table1[[#This Row],[Invoice Date]])=2021, 52, 0)</f>
        <v>75</v>
      </c>
    </row>
    <row r="4796" spans="2:17" ht="14.25" customHeight="1" x14ac:dyDescent="0.3">
      <c r="B4796" s="4" t="s">
        <v>14</v>
      </c>
      <c r="C4796" s="33">
        <v>1185732</v>
      </c>
      <c r="D4796" s="5">
        <v>44349</v>
      </c>
      <c r="E4796" s="4" t="s">
        <v>31</v>
      </c>
      <c r="F4796" s="4" t="s">
        <v>32</v>
      </c>
      <c r="G4796" s="4" t="s">
        <v>35</v>
      </c>
      <c r="H4796" s="6" t="s">
        <v>20</v>
      </c>
      <c r="I4796" s="7">
        <v>35</v>
      </c>
      <c r="J4796" s="8">
        <v>275</v>
      </c>
      <c r="K4796" s="9">
        <v>96250</v>
      </c>
      <c r="L4796" s="9">
        <v>33687.5</v>
      </c>
      <c r="M4796" s="10">
        <v>0.35</v>
      </c>
      <c r="N4796" s="4" t="s">
        <v>24</v>
      </c>
      <c r="O4796" s="4" t="str">
        <f>TEXT(Table1[[#This Row],[Invoice Date]],"yyyy")</f>
        <v>2021</v>
      </c>
      <c r="P4796" s="4" t="str">
        <f>TEXT(Table1[[#This Row],[Invoice Date]],"mmm")</f>
        <v>Jun</v>
      </c>
      <c r="Q4796" s="27">
        <f>WEEKNUM(Table1[[#This Row],[Invoice Date]]) + IF(YEAR(Table1[[#This Row],[Invoice Date]])=2021, 52, 0)</f>
        <v>75</v>
      </c>
    </row>
    <row r="4797" spans="2:17" ht="14.25" customHeight="1" x14ac:dyDescent="0.3">
      <c r="B4797" s="4" t="s">
        <v>14</v>
      </c>
      <c r="C4797" s="33">
        <v>1185732</v>
      </c>
      <c r="D4797" s="5">
        <v>44349</v>
      </c>
      <c r="E4797" s="4" t="s">
        <v>36</v>
      </c>
      <c r="F4797" s="4" t="s">
        <v>57</v>
      </c>
      <c r="G4797" s="4" t="s">
        <v>58</v>
      </c>
      <c r="H4797" s="6" t="s">
        <v>17</v>
      </c>
      <c r="I4797" s="7">
        <v>40</v>
      </c>
      <c r="J4797" s="8">
        <v>420</v>
      </c>
      <c r="K4797" s="9">
        <v>168000</v>
      </c>
      <c r="L4797" s="9">
        <v>67200</v>
      </c>
      <c r="M4797" s="10">
        <v>0.4</v>
      </c>
      <c r="N4797" s="4" t="s">
        <v>24</v>
      </c>
      <c r="O4797" s="4" t="str">
        <f>TEXT(Table1[[#This Row],[Invoice Date]],"yyyy")</f>
        <v>2021</v>
      </c>
      <c r="P4797" s="4" t="str">
        <f>TEXT(Table1[[#This Row],[Invoice Date]],"mmm")</f>
        <v>Jun</v>
      </c>
      <c r="Q4797" s="27">
        <f>WEEKNUM(Table1[[#This Row],[Invoice Date]]) + IF(YEAR(Table1[[#This Row],[Invoice Date]])=2021, 52, 0)</f>
        <v>75</v>
      </c>
    </row>
    <row r="4798" spans="2:17" ht="14.25" customHeight="1" x14ac:dyDescent="0.3">
      <c r="B4798" s="4" t="s">
        <v>14</v>
      </c>
      <c r="C4798" s="33">
        <v>1185732</v>
      </c>
      <c r="D4798" s="5">
        <v>44350</v>
      </c>
      <c r="E4798" s="4" t="s">
        <v>36</v>
      </c>
      <c r="F4798" s="4" t="s">
        <v>57</v>
      </c>
      <c r="G4798" s="4" t="s">
        <v>58</v>
      </c>
      <c r="H4798" s="6" t="s">
        <v>19</v>
      </c>
      <c r="I4798" s="7">
        <v>39</v>
      </c>
      <c r="J4798" s="8">
        <v>26</v>
      </c>
      <c r="K4798" s="9">
        <v>1014</v>
      </c>
      <c r="L4798" s="9">
        <v>466.43999999999994</v>
      </c>
      <c r="M4798" s="10">
        <v>0.45999999999999996</v>
      </c>
      <c r="N4798" s="4" t="s">
        <v>83</v>
      </c>
      <c r="O4798" s="4" t="str">
        <f>TEXT(Table1[[#This Row],[Invoice Date]],"yyyy")</f>
        <v>2021</v>
      </c>
      <c r="P4798" s="4" t="str">
        <f>TEXT(Table1[[#This Row],[Invoice Date]],"mmm")</f>
        <v>Jun</v>
      </c>
      <c r="Q4798" s="27">
        <f>WEEKNUM(Table1[[#This Row],[Invoice Date]]) + IF(YEAR(Table1[[#This Row],[Invoice Date]])=2021, 52, 0)</f>
        <v>75</v>
      </c>
    </row>
    <row r="4799" spans="2:17" ht="14.25" customHeight="1" x14ac:dyDescent="0.3">
      <c r="B4799" s="4" t="s">
        <v>14</v>
      </c>
      <c r="C4799" s="33">
        <v>1185732</v>
      </c>
      <c r="D4799" s="5">
        <v>44350</v>
      </c>
      <c r="E4799" s="4" t="s">
        <v>31</v>
      </c>
      <c r="F4799" s="4" t="s">
        <v>32</v>
      </c>
      <c r="G4799" s="4" t="s">
        <v>35</v>
      </c>
      <c r="H4799" s="6" t="s">
        <v>21</v>
      </c>
      <c r="I4799" s="7">
        <v>27</v>
      </c>
      <c r="J4799" s="8">
        <v>41</v>
      </c>
      <c r="K4799" s="9">
        <v>1107</v>
      </c>
      <c r="L4799" s="9">
        <v>509.22</v>
      </c>
      <c r="M4799" s="10">
        <v>0.46</v>
      </c>
      <c r="N4799" s="4" t="s">
        <v>24</v>
      </c>
      <c r="O4799" s="4" t="str">
        <f>TEXT(Table1[[#This Row],[Invoice Date]],"yyyy")</f>
        <v>2021</v>
      </c>
      <c r="P4799" s="4" t="str">
        <f>TEXT(Table1[[#This Row],[Invoice Date]],"mmm")</f>
        <v>Jun</v>
      </c>
      <c r="Q4799" s="27">
        <f>WEEKNUM(Table1[[#This Row],[Invoice Date]]) + IF(YEAR(Table1[[#This Row],[Invoice Date]])=2021, 52, 0)</f>
        <v>75</v>
      </c>
    </row>
    <row r="4800" spans="2:17" ht="14.25" customHeight="1" x14ac:dyDescent="0.3">
      <c r="B4800" s="4" t="s">
        <v>30</v>
      </c>
      <c r="C4800" s="34">
        <v>1128299</v>
      </c>
      <c r="D4800" s="5">
        <v>44350</v>
      </c>
      <c r="E4800" s="4" t="s">
        <v>36</v>
      </c>
      <c r="F4800" s="4" t="s">
        <v>114</v>
      </c>
      <c r="G4800" s="4" t="s">
        <v>115</v>
      </c>
      <c r="H4800" s="6" t="s">
        <v>21</v>
      </c>
      <c r="I4800" s="7">
        <v>24</v>
      </c>
      <c r="J4800" s="8">
        <v>47</v>
      </c>
      <c r="K4800" s="9">
        <v>1128</v>
      </c>
      <c r="L4800" s="9">
        <v>462.47999999999996</v>
      </c>
      <c r="M4800" s="10">
        <v>0.41</v>
      </c>
      <c r="N4800" s="4" t="s">
        <v>83</v>
      </c>
      <c r="O4800" s="4" t="str">
        <f>TEXT(Table1[[#This Row],[Invoice Date]],"yyyy")</f>
        <v>2021</v>
      </c>
      <c r="P4800" s="4" t="str">
        <f>TEXT(Table1[[#This Row],[Invoice Date]],"mmm")</f>
        <v>Jun</v>
      </c>
      <c r="Q4800" s="27">
        <f>WEEKNUM(Table1[[#This Row],[Invoice Date]]) + IF(YEAR(Table1[[#This Row],[Invoice Date]])=2021, 52, 0)</f>
        <v>75</v>
      </c>
    </row>
    <row r="4801" spans="2:17" ht="14.25" customHeight="1" x14ac:dyDescent="0.3">
      <c r="B4801" s="4" t="s">
        <v>30</v>
      </c>
      <c r="C4801" s="34">
        <v>1128299</v>
      </c>
      <c r="D4801" s="5">
        <v>44350</v>
      </c>
      <c r="E4801" s="4" t="s">
        <v>36</v>
      </c>
      <c r="F4801" s="4" t="s">
        <v>114</v>
      </c>
      <c r="G4801" s="4" t="s">
        <v>115</v>
      </c>
      <c r="H4801" s="6" t="s">
        <v>20</v>
      </c>
      <c r="I4801" s="7">
        <v>24</v>
      </c>
      <c r="J4801" s="8">
        <v>52</v>
      </c>
      <c r="K4801" s="9">
        <v>1248</v>
      </c>
      <c r="L4801" s="9">
        <v>549.12</v>
      </c>
      <c r="M4801" s="10">
        <v>0.44</v>
      </c>
      <c r="N4801" s="4" t="s">
        <v>83</v>
      </c>
      <c r="O4801" s="4" t="str">
        <f>TEXT(Table1[[#This Row],[Invoice Date]],"yyyy")</f>
        <v>2021</v>
      </c>
      <c r="P4801" s="4" t="str">
        <f>TEXT(Table1[[#This Row],[Invoice Date]],"mmm")</f>
        <v>Jun</v>
      </c>
      <c r="Q4801" s="27">
        <f>WEEKNUM(Table1[[#This Row],[Invoice Date]]) + IF(YEAR(Table1[[#This Row],[Invoice Date]])=2021, 52, 0)</f>
        <v>75</v>
      </c>
    </row>
    <row r="4802" spans="2:17" ht="14.25" customHeight="1" x14ac:dyDescent="0.3">
      <c r="B4802" s="4" t="s">
        <v>14</v>
      </c>
      <c r="C4802" s="33">
        <v>1185732</v>
      </c>
      <c r="D4802" s="5">
        <v>44350</v>
      </c>
      <c r="E4802" s="4" t="s">
        <v>31</v>
      </c>
      <c r="F4802" s="4" t="s">
        <v>32</v>
      </c>
      <c r="G4802" s="4" t="s">
        <v>35</v>
      </c>
      <c r="H4802" s="6" t="s">
        <v>21</v>
      </c>
      <c r="I4802" s="7">
        <v>37</v>
      </c>
      <c r="J4802" s="8">
        <v>34</v>
      </c>
      <c r="K4802" s="9">
        <v>1258</v>
      </c>
      <c r="L4802" s="9">
        <v>654.16</v>
      </c>
      <c r="M4802" s="10">
        <v>0.52</v>
      </c>
      <c r="N4802" s="4" t="s">
        <v>83</v>
      </c>
      <c r="O4802" s="4" t="str">
        <f>TEXT(Table1[[#This Row],[Invoice Date]],"yyyy")</f>
        <v>2021</v>
      </c>
      <c r="P4802" s="4" t="str">
        <f>TEXT(Table1[[#This Row],[Invoice Date]],"mmm")</f>
        <v>Jun</v>
      </c>
      <c r="Q4802" s="27">
        <f>WEEKNUM(Table1[[#This Row],[Invoice Date]]) + IF(YEAR(Table1[[#This Row],[Invoice Date]])=2021, 52, 0)</f>
        <v>75</v>
      </c>
    </row>
    <row r="4803" spans="2:17" ht="14.25" customHeight="1" x14ac:dyDescent="0.3">
      <c r="B4803" s="4" t="s">
        <v>30</v>
      </c>
      <c r="C4803" s="34">
        <v>1128299</v>
      </c>
      <c r="D4803" s="5">
        <v>44350</v>
      </c>
      <c r="E4803" s="4" t="s">
        <v>36</v>
      </c>
      <c r="F4803" s="4" t="s">
        <v>114</v>
      </c>
      <c r="G4803" s="4" t="s">
        <v>115</v>
      </c>
      <c r="H4803" s="6" t="s">
        <v>22</v>
      </c>
      <c r="I4803" s="7">
        <v>34</v>
      </c>
      <c r="J4803" s="8">
        <v>46</v>
      </c>
      <c r="K4803" s="9">
        <v>1564</v>
      </c>
      <c r="L4803" s="9">
        <v>938.4</v>
      </c>
      <c r="M4803" s="10">
        <v>0.6</v>
      </c>
      <c r="N4803" s="4" t="s">
        <v>83</v>
      </c>
      <c r="O4803" s="4" t="str">
        <f>TEXT(Table1[[#This Row],[Invoice Date]],"yyyy")</f>
        <v>2021</v>
      </c>
      <c r="P4803" s="4" t="str">
        <f>TEXT(Table1[[#This Row],[Invoice Date]],"mmm")</f>
        <v>Jun</v>
      </c>
      <c r="Q4803" s="27">
        <f>WEEKNUM(Table1[[#This Row],[Invoice Date]]) + IF(YEAR(Table1[[#This Row],[Invoice Date]])=2021, 52, 0)</f>
        <v>75</v>
      </c>
    </row>
    <row r="4804" spans="2:17" ht="14.25" customHeight="1" x14ac:dyDescent="0.3">
      <c r="B4804" s="4" t="s">
        <v>30</v>
      </c>
      <c r="C4804" s="34">
        <v>1128299</v>
      </c>
      <c r="D4804" s="5">
        <v>44350</v>
      </c>
      <c r="E4804" s="4" t="s">
        <v>36</v>
      </c>
      <c r="F4804" s="4" t="s">
        <v>114</v>
      </c>
      <c r="G4804" s="4" t="s">
        <v>115</v>
      </c>
      <c r="H4804" s="6" t="s">
        <v>19</v>
      </c>
      <c r="I4804" s="7">
        <v>27</v>
      </c>
      <c r="J4804" s="8">
        <v>90</v>
      </c>
      <c r="K4804" s="9">
        <v>2430</v>
      </c>
      <c r="L4804" s="9">
        <v>1190.7</v>
      </c>
      <c r="M4804" s="10">
        <v>0.49</v>
      </c>
      <c r="N4804" s="4" t="s">
        <v>83</v>
      </c>
      <c r="O4804" s="4" t="str">
        <f>TEXT(Table1[[#This Row],[Invoice Date]],"yyyy")</f>
        <v>2021</v>
      </c>
      <c r="P4804" s="4" t="str">
        <f>TEXT(Table1[[#This Row],[Invoice Date]],"mmm")</f>
        <v>Jun</v>
      </c>
      <c r="Q4804" s="27">
        <f>WEEKNUM(Table1[[#This Row],[Invoice Date]]) + IF(YEAR(Table1[[#This Row],[Invoice Date]])=2021, 52, 0)</f>
        <v>75</v>
      </c>
    </row>
    <row r="4805" spans="2:17" ht="14.25" customHeight="1" x14ac:dyDescent="0.3">
      <c r="B4805" s="4" t="s">
        <v>30</v>
      </c>
      <c r="C4805" s="34">
        <v>1128299</v>
      </c>
      <c r="D4805" s="5">
        <v>44350</v>
      </c>
      <c r="E4805" s="4" t="s">
        <v>36</v>
      </c>
      <c r="F4805" s="4" t="s">
        <v>114</v>
      </c>
      <c r="G4805" s="4" t="s">
        <v>115</v>
      </c>
      <c r="H4805" s="6" t="s">
        <v>23</v>
      </c>
      <c r="I4805" s="7">
        <v>51</v>
      </c>
      <c r="J4805" s="8">
        <v>98</v>
      </c>
      <c r="K4805" s="9">
        <v>4998</v>
      </c>
      <c r="L4805" s="9">
        <v>2748.9</v>
      </c>
      <c r="M4805" s="10">
        <v>0.55000000000000004</v>
      </c>
      <c r="N4805" s="4" t="s">
        <v>83</v>
      </c>
      <c r="O4805" s="4" t="str">
        <f>TEXT(Table1[[#This Row],[Invoice Date]],"yyyy")</f>
        <v>2021</v>
      </c>
      <c r="P4805" s="4" t="str">
        <f>TEXT(Table1[[#This Row],[Invoice Date]],"mmm")</f>
        <v>Jun</v>
      </c>
      <c r="Q4805" s="27">
        <f>WEEKNUM(Table1[[#This Row],[Invoice Date]]) + IF(YEAR(Table1[[#This Row],[Invoice Date]])=2021, 52, 0)</f>
        <v>75</v>
      </c>
    </row>
    <row r="4806" spans="2:17" ht="14.25" customHeight="1" x14ac:dyDescent="0.3">
      <c r="B4806" s="4" t="s">
        <v>30</v>
      </c>
      <c r="C4806" s="34">
        <v>1128299</v>
      </c>
      <c r="D4806" s="5">
        <v>44350</v>
      </c>
      <c r="E4806" s="4" t="s">
        <v>36</v>
      </c>
      <c r="F4806" s="4" t="s">
        <v>114</v>
      </c>
      <c r="G4806" s="4" t="s">
        <v>115</v>
      </c>
      <c r="H4806" s="6" t="s">
        <v>17</v>
      </c>
      <c r="I4806" s="7">
        <v>32</v>
      </c>
      <c r="J4806" s="8">
        <v>160</v>
      </c>
      <c r="K4806" s="9">
        <v>5120</v>
      </c>
      <c r="L4806" s="9">
        <v>2252.8000000000002</v>
      </c>
      <c r="M4806" s="10">
        <v>0.44</v>
      </c>
      <c r="N4806" s="4" t="s">
        <v>83</v>
      </c>
      <c r="O4806" s="4" t="str">
        <f>TEXT(Table1[[#This Row],[Invoice Date]],"yyyy")</f>
        <v>2021</v>
      </c>
      <c r="P4806" s="4" t="str">
        <f>TEXT(Table1[[#This Row],[Invoice Date]],"mmm")</f>
        <v>Jun</v>
      </c>
      <c r="Q4806" s="27">
        <f>WEEKNUM(Table1[[#This Row],[Invoice Date]]) + IF(YEAR(Table1[[#This Row],[Invoice Date]])=2021, 52, 0)</f>
        <v>75</v>
      </c>
    </row>
    <row r="4807" spans="2:17" ht="14.25" customHeight="1" x14ac:dyDescent="0.3">
      <c r="B4807" s="4" t="s">
        <v>14</v>
      </c>
      <c r="C4807" s="33">
        <v>1185732</v>
      </c>
      <c r="D4807" s="5">
        <v>44350</v>
      </c>
      <c r="E4807" s="4" t="s">
        <v>36</v>
      </c>
      <c r="F4807" s="4" t="s">
        <v>57</v>
      </c>
      <c r="G4807" s="4" t="s">
        <v>58</v>
      </c>
      <c r="H4807" s="6" t="s">
        <v>19</v>
      </c>
      <c r="I4807" s="7">
        <v>40</v>
      </c>
      <c r="J4807" s="8">
        <v>100</v>
      </c>
      <c r="K4807" s="9">
        <v>40000</v>
      </c>
      <c r="L4807" s="9">
        <v>14000</v>
      </c>
      <c r="M4807" s="10">
        <v>0.35</v>
      </c>
      <c r="N4807" s="4" t="s">
        <v>24</v>
      </c>
      <c r="O4807" s="4" t="str">
        <f>TEXT(Table1[[#This Row],[Invoice Date]],"yyyy")</f>
        <v>2021</v>
      </c>
      <c r="P4807" s="4" t="str">
        <f>TEXT(Table1[[#This Row],[Invoice Date]],"mmm")</f>
        <v>Jun</v>
      </c>
      <c r="Q4807" s="27">
        <f>WEEKNUM(Table1[[#This Row],[Invoice Date]]) + IF(YEAR(Table1[[#This Row],[Invoice Date]])=2021, 52, 0)</f>
        <v>75</v>
      </c>
    </row>
    <row r="4808" spans="2:17" ht="14.25" customHeight="1" x14ac:dyDescent="0.3">
      <c r="B4808" s="4" t="s">
        <v>30</v>
      </c>
      <c r="C4808" s="34">
        <v>1128299</v>
      </c>
      <c r="D4808" s="5">
        <v>44350</v>
      </c>
      <c r="E4808" s="4" t="s">
        <v>36</v>
      </c>
      <c r="F4808" s="4" t="s">
        <v>114</v>
      </c>
      <c r="G4808" s="4" t="s">
        <v>115</v>
      </c>
      <c r="H4808" s="6" t="s">
        <v>21</v>
      </c>
      <c r="I4808" s="7">
        <v>25.000000000000007</v>
      </c>
      <c r="J4808" s="8">
        <v>175</v>
      </c>
      <c r="K4808" s="9">
        <v>43750.000000000015</v>
      </c>
      <c r="L4808" s="9">
        <v>13125.000000000004</v>
      </c>
      <c r="M4808" s="10">
        <v>0.3</v>
      </c>
      <c r="N4808" s="4" t="s">
        <v>18</v>
      </c>
      <c r="O4808" s="4" t="str">
        <f>TEXT(Table1[[#This Row],[Invoice Date]],"yyyy")</f>
        <v>2021</v>
      </c>
      <c r="P4808" s="4" t="str">
        <f>TEXT(Table1[[#This Row],[Invoice Date]],"mmm")</f>
        <v>Jun</v>
      </c>
      <c r="Q4808" s="27">
        <f>WEEKNUM(Table1[[#This Row],[Invoice Date]]) + IF(YEAR(Table1[[#This Row],[Invoice Date]])=2021, 52, 0)</f>
        <v>75</v>
      </c>
    </row>
    <row r="4809" spans="2:17" ht="14.25" customHeight="1" x14ac:dyDescent="0.3">
      <c r="B4809" s="4" t="s">
        <v>14</v>
      </c>
      <c r="C4809" s="33">
        <v>1185732</v>
      </c>
      <c r="D4809" s="5">
        <v>44350</v>
      </c>
      <c r="E4809" s="4" t="s">
        <v>31</v>
      </c>
      <c r="F4809" s="4" t="s">
        <v>32</v>
      </c>
      <c r="G4809" s="4" t="s">
        <v>35</v>
      </c>
      <c r="H4809" s="6" t="s">
        <v>21</v>
      </c>
      <c r="I4809" s="7">
        <v>40</v>
      </c>
      <c r="J4809" s="8">
        <v>125</v>
      </c>
      <c r="K4809" s="9">
        <v>50000</v>
      </c>
      <c r="L4809" s="9">
        <v>20000</v>
      </c>
      <c r="M4809" s="10">
        <v>0.4</v>
      </c>
      <c r="N4809" s="4" t="s">
        <v>24</v>
      </c>
      <c r="O4809" s="4" t="str">
        <f>TEXT(Table1[[#This Row],[Invoice Date]],"yyyy")</f>
        <v>2021</v>
      </c>
      <c r="P4809" s="4" t="str">
        <f>TEXT(Table1[[#This Row],[Invoice Date]],"mmm")</f>
        <v>Jun</v>
      </c>
      <c r="Q4809" s="27">
        <f>WEEKNUM(Table1[[#This Row],[Invoice Date]]) + IF(YEAR(Table1[[#This Row],[Invoice Date]])=2021, 52, 0)</f>
        <v>75</v>
      </c>
    </row>
    <row r="4810" spans="2:17" ht="14.25" customHeight="1" x14ac:dyDescent="0.3">
      <c r="B4810" s="4" t="s">
        <v>30</v>
      </c>
      <c r="C4810" s="34">
        <v>1128299</v>
      </c>
      <c r="D4810" s="5">
        <v>44350</v>
      </c>
      <c r="E4810" s="4" t="s">
        <v>36</v>
      </c>
      <c r="F4810" s="4" t="s">
        <v>114</v>
      </c>
      <c r="G4810" s="4" t="s">
        <v>115</v>
      </c>
      <c r="H4810" s="6" t="s">
        <v>20</v>
      </c>
      <c r="I4810" s="7">
        <v>25.000000000000007</v>
      </c>
      <c r="J4810" s="8">
        <v>200</v>
      </c>
      <c r="K4810" s="9">
        <v>50000.000000000015</v>
      </c>
      <c r="L4810" s="9">
        <v>15000.000000000004</v>
      </c>
      <c r="M4810" s="10">
        <v>0.3</v>
      </c>
      <c r="N4810" s="4" t="s">
        <v>18</v>
      </c>
      <c r="O4810" s="4" t="str">
        <f>TEXT(Table1[[#This Row],[Invoice Date]],"yyyy")</f>
        <v>2021</v>
      </c>
      <c r="P4810" s="4" t="str">
        <f>TEXT(Table1[[#This Row],[Invoice Date]],"mmm")</f>
        <v>Jun</v>
      </c>
      <c r="Q4810" s="27">
        <f>WEEKNUM(Table1[[#This Row],[Invoice Date]]) + IF(YEAR(Table1[[#This Row],[Invoice Date]])=2021, 52, 0)</f>
        <v>75</v>
      </c>
    </row>
    <row r="4811" spans="2:17" ht="14.25" customHeight="1" x14ac:dyDescent="0.3">
      <c r="B4811" s="4" t="s">
        <v>30</v>
      </c>
      <c r="C4811" s="34">
        <v>1128299</v>
      </c>
      <c r="D4811" s="5">
        <v>44350</v>
      </c>
      <c r="E4811" s="4" t="s">
        <v>36</v>
      </c>
      <c r="F4811" s="4" t="s">
        <v>114</v>
      </c>
      <c r="G4811" s="4" t="s">
        <v>115</v>
      </c>
      <c r="H4811" s="6" t="s">
        <v>22</v>
      </c>
      <c r="I4811" s="7">
        <v>35</v>
      </c>
      <c r="J4811" s="8">
        <v>175</v>
      </c>
      <c r="K4811" s="9">
        <v>61250</v>
      </c>
      <c r="L4811" s="9">
        <v>30625</v>
      </c>
      <c r="M4811" s="10">
        <v>0.5</v>
      </c>
      <c r="N4811" s="4" t="s">
        <v>18</v>
      </c>
      <c r="O4811" s="4" t="str">
        <f>TEXT(Table1[[#This Row],[Invoice Date]],"yyyy")</f>
        <v>2021</v>
      </c>
      <c r="P4811" s="4" t="str">
        <f>TEXT(Table1[[#This Row],[Invoice Date]],"mmm")</f>
        <v>Jun</v>
      </c>
      <c r="Q4811" s="27">
        <f>WEEKNUM(Table1[[#This Row],[Invoice Date]]) + IF(YEAR(Table1[[#This Row],[Invoice Date]])=2021, 52, 0)</f>
        <v>75</v>
      </c>
    </row>
    <row r="4812" spans="2:17" ht="14.25" customHeight="1" x14ac:dyDescent="0.3">
      <c r="B4812" s="4" t="s">
        <v>30</v>
      </c>
      <c r="C4812" s="34">
        <v>1128299</v>
      </c>
      <c r="D4812" s="5">
        <v>44350</v>
      </c>
      <c r="E4812" s="4" t="s">
        <v>36</v>
      </c>
      <c r="F4812" s="4" t="s">
        <v>114</v>
      </c>
      <c r="G4812" s="4" t="s">
        <v>115</v>
      </c>
      <c r="H4812" s="6" t="s">
        <v>19</v>
      </c>
      <c r="I4812" s="7">
        <v>30.000000000000011</v>
      </c>
      <c r="J4812" s="8">
        <v>300</v>
      </c>
      <c r="K4812" s="9">
        <v>90000.000000000029</v>
      </c>
      <c r="L4812" s="9">
        <v>31500.000000000007</v>
      </c>
      <c r="M4812" s="10">
        <v>0.35</v>
      </c>
      <c r="N4812" s="4" t="s">
        <v>18</v>
      </c>
      <c r="O4812" s="4" t="str">
        <f>TEXT(Table1[[#This Row],[Invoice Date]],"yyyy")</f>
        <v>2021</v>
      </c>
      <c r="P4812" s="4" t="str">
        <f>TEXT(Table1[[#This Row],[Invoice Date]],"mmm")</f>
        <v>Jun</v>
      </c>
      <c r="Q4812" s="27">
        <f>WEEKNUM(Table1[[#This Row],[Invoice Date]]) + IF(YEAR(Table1[[#This Row],[Invoice Date]])=2021, 52, 0)</f>
        <v>75</v>
      </c>
    </row>
    <row r="4813" spans="2:17" ht="14.25" customHeight="1" x14ac:dyDescent="0.3">
      <c r="B4813" s="4" t="s">
        <v>30</v>
      </c>
      <c r="C4813" s="34">
        <v>1128299</v>
      </c>
      <c r="D4813" s="5">
        <v>44350</v>
      </c>
      <c r="E4813" s="4" t="s">
        <v>36</v>
      </c>
      <c r="F4813" s="4" t="s">
        <v>114</v>
      </c>
      <c r="G4813" s="4" t="s">
        <v>115</v>
      </c>
      <c r="H4813" s="6" t="s">
        <v>23</v>
      </c>
      <c r="I4813" s="7">
        <v>55.000000000000007</v>
      </c>
      <c r="J4813" s="8">
        <v>325</v>
      </c>
      <c r="K4813" s="9">
        <v>178750.00000000003</v>
      </c>
      <c r="L4813" s="9">
        <v>71500.000000000015</v>
      </c>
      <c r="M4813" s="10">
        <v>0.4</v>
      </c>
      <c r="N4813" s="4" t="s">
        <v>18</v>
      </c>
      <c r="O4813" s="4" t="str">
        <f>TEXT(Table1[[#This Row],[Invoice Date]],"yyyy")</f>
        <v>2021</v>
      </c>
      <c r="P4813" s="4" t="str">
        <f>TEXT(Table1[[#This Row],[Invoice Date]],"mmm")</f>
        <v>Jun</v>
      </c>
      <c r="Q4813" s="27">
        <f>WEEKNUM(Table1[[#This Row],[Invoice Date]]) + IF(YEAR(Table1[[#This Row],[Invoice Date]])=2021, 52, 0)</f>
        <v>75</v>
      </c>
    </row>
    <row r="4814" spans="2:17" ht="14.25" customHeight="1" x14ac:dyDescent="0.3">
      <c r="B4814" s="4" t="s">
        <v>30</v>
      </c>
      <c r="C4814" s="34">
        <v>1128299</v>
      </c>
      <c r="D4814" s="5">
        <v>44350</v>
      </c>
      <c r="E4814" s="4" t="s">
        <v>36</v>
      </c>
      <c r="F4814" s="4" t="s">
        <v>114</v>
      </c>
      <c r="G4814" s="4" t="s">
        <v>115</v>
      </c>
      <c r="H4814" s="6" t="s">
        <v>17</v>
      </c>
      <c r="I4814" s="7">
        <v>35</v>
      </c>
      <c r="J4814" s="8">
        <v>550</v>
      </c>
      <c r="K4814" s="9">
        <v>192500</v>
      </c>
      <c r="L4814" s="9">
        <v>57750</v>
      </c>
      <c r="M4814" s="10">
        <v>0.3</v>
      </c>
      <c r="N4814" s="4" t="s">
        <v>18</v>
      </c>
      <c r="O4814" s="4" t="str">
        <f>TEXT(Table1[[#This Row],[Invoice Date]],"yyyy")</f>
        <v>2021</v>
      </c>
      <c r="P4814" s="4" t="str">
        <f>TEXT(Table1[[#This Row],[Invoice Date]],"mmm")</f>
        <v>Jun</v>
      </c>
      <c r="Q4814" s="27">
        <f>WEEKNUM(Table1[[#This Row],[Invoice Date]]) + IF(YEAR(Table1[[#This Row],[Invoice Date]])=2021, 52, 0)</f>
        <v>75</v>
      </c>
    </row>
    <row r="4815" spans="2:17" ht="14.25" customHeight="1" x14ac:dyDescent="0.3">
      <c r="B4815" s="4" t="s">
        <v>14</v>
      </c>
      <c r="C4815" s="33">
        <v>1185732</v>
      </c>
      <c r="D4815" s="5">
        <v>44351</v>
      </c>
      <c r="E4815" s="4" t="s">
        <v>36</v>
      </c>
      <c r="F4815" s="4" t="s">
        <v>57</v>
      </c>
      <c r="G4815" s="4" t="s">
        <v>58</v>
      </c>
      <c r="H4815" s="6" t="s">
        <v>20</v>
      </c>
      <c r="I4815" s="7">
        <v>29</v>
      </c>
      <c r="J4815" s="8">
        <v>39</v>
      </c>
      <c r="K4815" s="9">
        <v>1131</v>
      </c>
      <c r="L4815" s="9">
        <v>565.5</v>
      </c>
      <c r="M4815" s="10">
        <v>0.5</v>
      </c>
      <c r="N4815" s="4" t="s">
        <v>83</v>
      </c>
      <c r="O4815" s="4" t="str">
        <f>TEXT(Table1[[#This Row],[Invoice Date]],"yyyy")</f>
        <v>2021</v>
      </c>
      <c r="P4815" s="4" t="str">
        <f>TEXT(Table1[[#This Row],[Invoice Date]],"mmm")</f>
        <v>Jun</v>
      </c>
      <c r="Q4815" s="27">
        <f>WEEKNUM(Table1[[#This Row],[Invoice Date]]) + IF(YEAR(Table1[[#This Row],[Invoice Date]])=2021, 52, 0)</f>
        <v>75</v>
      </c>
    </row>
    <row r="4816" spans="2:17" ht="14.25" customHeight="1" x14ac:dyDescent="0.3">
      <c r="B4816" s="4" t="s">
        <v>14</v>
      </c>
      <c r="C4816" s="33">
        <v>1185732</v>
      </c>
      <c r="D4816" s="5">
        <v>44351</v>
      </c>
      <c r="E4816" s="4" t="s">
        <v>36</v>
      </c>
      <c r="F4816" s="4" t="s">
        <v>37</v>
      </c>
      <c r="G4816" s="4" t="s">
        <v>38</v>
      </c>
      <c r="H4816" s="6" t="s">
        <v>22</v>
      </c>
      <c r="I4816" s="7">
        <v>53</v>
      </c>
      <c r="J4816" s="8">
        <v>47</v>
      </c>
      <c r="K4816" s="9">
        <v>2491</v>
      </c>
      <c r="L4816" s="9">
        <v>1220.5899999999999</v>
      </c>
      <c r="M4816" s="10">
        <v>0.49</v>
      </c>
      <c r="N4816" s="4" t="s">
        <v>83</v>
      </c>
      <c r="O4816" s="4" t="str">
        <f>TEXT(Table1[[#This Row],[Invoice Date]],"yyyy")</f>
        <v>2021</v>
      </c>
      <c r="P4816" s="4" t="str">
        <f>TEXT(Table1[[#This Row],[Invoice Date]],"mmm")</f>
        <v>Jun</v>
      </c>
      <c r="Q4816" s="27">
        <f>WEEKNUM(Table1[[#This Row],[Invoice Date]]) + IF(YEAR(Table1[[#This Row],[Invoice Date]])=2021, 52, 0)</f>
        <v>75</v>
      </c>
    </row>
    <row r="4817" spans="2:17" ht="14.25" customHeight="1" x14ac:dyDescent="0.3">
      <c r="B4817" s="4" t="s">
        <v>30</v>
      </c>
      <c r="C4817" s="34">
        <v>1128299</v>
      </c>
      <c r="D4817" s="5">
        <v>44351</v>
      </c>
      <c r="E4817" s="4" t="s">
        <v>31</v>
      </c>
      <c r="F4817" s="4" t="s">
        <v>84</v>
      </c>
      <c r="G4817" s="4" t="s">
        <v>85</v>
      </c>
      <c r="H4817" s="6" t="s">
        <v>22</v>
      </c>
      <c r="I4817" s="7">
        <v>52</v>
      </c>
      <c r="J4817" s="8">
        <v>117</v>
      </c>
      <c r="K4817" s="9">
        <v>6084</v>
      </c>
      <c r="L4817" s="9">
        <v>2616.12</v>
      </c>
      <c r="M4817" s="10">
        <v>0.43</v>
      </c>
      <c r="N4817" s="4" t="s">
        <v>83</v>
      </c>
      <c r="O4817" s="4" t="str">
        <f>TEXT(Table1[[#This Row],[Invoice Date]],"yyyy")</f>
        <v>2021</v>
      </c>
      <c r="P4817" s="4" t="str">
        <f>TEXT(Table1[[#This Row],[Invoice Date]],"mmm")</f>
        <v>Jun</v>
      </c>
      <c r="Q4817" s="27">
        <f>WEEKNUM(Table1[[#This Row],[Invoice Date]]) + IF(YEAR(Table1[[#This Row],[Invoice Date]])=2021, 52, 0)</f>
        <v>75</v>
      </c>
    </row>
    <row r="4818" spans="2:17" ht="14.25" customHeight="1" x14ac:dyDescent="0.3">
      <c r="B4818" s="4" t="s">
        <v>30</v>
      </c>
      <c r="C4818" s="34">
        <v>1128299</v>
      </c>
      <c r="D4818" s="5">
        <v>44351</v>
      </c>
      <c r="E4818" s="4" t="s">
        <v>31</v>
      </c>
      <c r="F4818" s="4" t="s">
        <v>84</v>
      </c>
      <c r="G4818" s="4" t="s">
        <v>85</v>
      </c>
      <c r="H4818" s="6" t="s">
        <v>21</v>
      </c>
      <c r="I4818" s="7">
        <v>33</v>
      </c>
      <c r="J4818" s="8">
        <v>187</v>
      </c>
      <c r="K4818" s="9">
        <v>6171</v>
      </c>
      <c r="L4818" s="9">
        <v>3023.79</v>
      </c>
      <c r="M4818" s="10">
        <v>0.49</v>
      </c>
      <c r="N4818" s="4" t="s">
        <v>24</v>
      </c>
      <c r="O4818" s="4" t="str">
        <f>TEXT(Table1[[#This Row],[Invoice Date]],"yyyy")</f>
        <v>2021</v>
      </c>
      <c r="P4818" s="4" t="str">
        <f>TEXT(Table1[[#This Row],[Invoice Date]],"mmm")</f>
        <v>Jun</v>
      </c>
      <c r="Q4818" s="27">
        <f>WEEKNUM(Table1[[#This Row],[Invoice Date]]) + IF(YEAR(Table1[[#This Row],[Invoice Date]])=2021, 52, 0)</f>
        <v>75</v>
      </c>
    </row>
    <row r="4819" spans="2:17" ht="14.25" customHeight="1" x14ac:dyDescent="0.3">
      <c r="B4819" s="4" t="s">
        <v>30</v>
      </c>
      <c r="C4819" s="34">
        <v>1128299</v>
      </c>
      <c r="D4819" s="5">
        <v>44351</v>
      </c>
      <c r="E4819" s="4" t="s">
        <v>31</v>
      </c>
      <c r="F4819" s="4" t="s">
        <v>84</v>
      </c>
      <c r="G4819" s="4" t="s">
        <v>85</v>
      </c>
      <c r="H4819" s="6" t="s">
        <v>20</v>
      </c>
      <c r="I4819" s="7">
        <v>34</v>
      </c>
      <c r="J4819" s="8">
        <v>186</v>
      </c>
      <c r="K4819" s="9">
        <v>6324</v>
      </c>
      <c r="L4819" s="9">
        <v>2592.8399999999997</v>
      </c>
      <c r="M4819" s="10">
        <v>0.41</v>
      </c>
      <c r="N4819" s="4" t="s">
        <v>24</v>
      </c>
      <c r="O4819" s="4" t="str">
        <f>TEXT(Table1[[#This Row],[Invoice Date]],"yyyy")</f>
        <v>2021</v>
      </c>
      <c r="P4819" s="4" t="str">
        <f>TEXT(Table1[[#This Row],[Invoice Date]],"mmm")</f>
        <v>Jun</v>
      </c>
      <c r="Q4819" s="27">
        <f>WEEKNUM(Table1[[#This Row],[Invoice Date]]) + IF(YEAR(Table1[[#This Row],[Invoice Date]])=2021, 52, 0)</f>
        <v>75</v>
      </c>
    </row>
    <row r="4820" spans="2:17" ht="14.25" customHeight="1" x14ac:dyDescent="0.3">
      <c r="B4820" s="4" t="s">
        <v>30</v>
      </c>
      <c r="C4820" s="34">
        <v>1128299</v>
      </c>
      <c r="D4820" s="5">
        <v>44351</v>
      </c>
      <c r="E4820" s="4" t="s">
        <v>31</v>
      </c>
      <c r="F4820" s="4" t="s">
        <v>84</v>
      </c>
      <c r="G4820" s="4" t="s">
        <v>85</v>
      </c>
      <c r="H4820" s="6" t="s">
        <v>22</v>
      </c>
      <c r="I4820" s="7">
        <v>43</v>
      </c>
      <c r="J4820" s="8">
        <v>158</v>
      </c>
      <c r="K4820" s="9">
        <v>6794</v>
      </c>
      <c r="L4820" s="9">
        <v>2309.9599999999996</v>
      </c>
      <c r="M4820" s="10">
        <v>0.33999999999999997</v>
      </c>
      <c r="N4820" s="4" t="s">
        <v>24</v>
      </c>
      <c r="O4820" s="4" t="str">
        <f>TEXT(Table1[[#This Row],[Invoice Date]],"yyyy")</f>
        <v>2021</v>
      </c>
      <c r="P4820" s="4" t="str">
        <f>TEXT(Table1[[#This Row],[Invoice Date]],"mmm")</f>
        <v>Jun</v>
      </c>
      <c r="Q4820" s="27">
        <f>WEEKNUM(Table1[[#This Row],[Invoice Date]]) + IF(YEAR(Table1[[#This Row],[Invoice Date]])=2021, 52, 0)</f>
        <v>75</v>
      </c>
    </row>
    <row r="4821" spans="2:17" ht="14.25" customHeight="1" x14ac:dyDescent="0.3">
      <c r="B4821" s="4" t="s">
        <v>30</v>
      </c>
      <c r="C4821" s="34">
        <v>1128299</v>
      </c>
      <c r="D4821" s="5">
        <v>44351</v>
      </c>
      <c r="E4821" s="4" t="s">
        <v>31</v>
      </c>
      <c r="F4821" s="4" t="s">
        <v>84</v>
      </c>
      <c r="G4821" s="4" t="s">
        <v>85</v>
      </c>
      <c r="H4821" s="6" t="s">
        <v>21</v>
      </c>
      <c r="I4821" s="7">
        <v>48</v>
      </c>
      <c r="J4821" s="8">
        <v>143</v>
      </c>
      <c r="K4821" s="9">
        <v>6864</v>
      </c>
      <c r="L4821" s="9">
        <v>4049.7600000000007</v>
      </c>
      <c r="M4821" s="10">
        <v>0.59000000000000008</v>
      </c>
      <c r="N4821" s="4" t="s">
        <v>83</v>
      </c>
      <c r="O4821" s="4" t="str">
        <f>TEXT(Table1[[#This Row],[Invoice Date]],"yyyy")</f>
        <v>2021</v>
      </c>
      <c r="P4821" s="4" t="str">
        <f>TEXT(Table1[[#This Row],[Invoice Date]],"mmm")</f>
        <v>Jun</v>
      </c>
      <c r="Q4821" s="27">
        <f>WEEKNUM(Table1[[#This Row],[Invoice Date]]) + IF(YEAR(Table1[[#This Row],[Invoice Date]])=2021, 52, 0)</f>
        <v>75</v>
      </c>
    </row>
    <row r="4822" spans="2:17" ht="14.25" customHeight="1" x14ac:dyDescent="0.3">
      <c r="B4822" s="4" t="s">
        <v>30</v>
      </c>
      <c r="C4822" s="34">
        <v>1128299</v>
      </c>
      <c r="D4822" s="5">
        <v>44351</v>
      </c>
      <c r="E4822" s="4" t="s">
        <v>31</v>
      </c>
      <c r="F4822" s="4" t="s">
        <v>84</v>
      </c>
      <c r="G4822" s="4" t="s">
        <v>85</v>
      </c>
      <c r="H4822" s="6" t="s">
        <v>17</v>
      </c>
      <c r="I4822" s="7">
        <v>31</v>
      </c>
      <c r="J4822" s="8">
        <v>233</v>
      </c>
      <c r="K4822" s="9">
        <v>7223</v>
      </c>
      <c r="L4822" s="9">
        <v>2744.7400000000002</v>
      </c>
      <c r="M4822" s="10">
        <v>0.38</v>
      </c>
      <c r="N4822" s="4" t="s">
        <v>24</v>
      </c>
      <c r="O4822" s="4" t="str">
        <f>TEXT(Table1[[#This Row],[Invoice Date]],"yyyy")</f>
        <v>2021</v>
      </c>
      <c r="P4822" s="4" t="str">
        <f>TEXT(Table1[[#This Row],[Invoice Date]],"mmm")</f>
        <v>Jun</v>
      </c>
      <c r="Q4822" s="27">
        <f>WEEKNUM(Table1[[#This Row],[Invoice Date]]) + IF(YEAR(Table1[[#This Row],[Invoice Date]])=2021, 52, 0)</f>
        <v>75</v>
      </c>
    </row>
    <row r="4823" spans="2:17" ht="14.25" customHeight="1" x14ac:dyDescent="0.3">
      <c r="B4823" s="4" t="s">
        <v>26</v>
      </c>
      <c r="C4823" s="33">
        <v>1197831</v>
      </c>
      <c r="D4823" s="5">
        <v>44351</v>
      </c>
      <c r="E4823" s="4" t="s">
        <v>48</v>
      </c>
      <c r="F4823" s="4" t="s">
        <v>94</v>
      </c>
      <c r="G4823" s="4" t="s">
        <v>95</v>
      </c>
      <c r="H4823" s="6" t="s">
        <v>19</v>
      </c>
      <c r="I4823" s="7">
        <v>42</v>
      </c>
      <c r="J4823" s="8">
        <v>182</v>
      </c>
      <c r="K4823" s="9">
        <v>7644</v>
      </c>
      <c r="L4823" s="9">
        <v>3592.68</v>
      </c>
      <c r="M4823" s="10">
        <v>0.47</v>
      </c>
      <c r="N4823" s="4" t="s">
        <v>83</v>
      </c>
      <c r="O4823" s="4" t="str">
        <f>TEXT(Table1[[#This Row],[Invoice Date]],"yyyy")</f>
        <v>2021</v>
      </c>
      <c r="P4823" s="4" t="str">
        <f>TEXT(Table1[[#This Row],[Invoice Date]],"mmm")</f>
        <v>Jun</v>
      </c>
      <c r="Q4823" s="27">
        <f>WEEKNUM(Table1[[#This Row],[Invoice Date]]) + IF(YEAR(Table1[[#This Row],[Invoice Date]])=2021, 52, 0)</f>
        <v>75</v>
      </c>
    </row>
    <row r="4824" spans="2:17" ht="14.25" customHeight="1" x14ac:dyDescent="0.3">
      <c r="B4824" s="4" t="s">
        <v>26</v>
      </c>
      <c r="C4824" s="33">
        <v>1197831</v>
      </c>
      <c r="D4824" s="5">
        <v>44351</v>
      </c>
      <c r="E4824" s="4" t="s">
        <v>48</v>
      </c>
      <c r="F4824" s="4" t="s">
        <v>94</v>
      </c>
      <c r="G4824" s="4" t="s">
        <v>95</v>
      </c>
      <c r="H4824" s="6" t="s">
        <v>20</v>
      </c>
      <c r="I4824" s="7">
        <v>47</v>
      </c>
      <c r="J4824" s="8">
        <v>169</v>
      </c>
      <c r="K4824" s="9">
        <v>7943</v>
      </c>
      <c r="L4824" s="9">
        <v>4289.22</v>
      </c>
      <c r="M4824" s="10">
        <v>0.54</v>
      </c>
      <c r="N4824" s="4" t="s">
        <v>83</v>
      </c>
      <c r="O4824" s="4" t="str">
        <f>TEXT(Table1[[#This Row],[Invoice Date]],"yyyy")</f>
        <v>2021</v>
      </c>
      <c r="P4824" s="4" t="str">
        <f>TEXT(Table1[[#This Row],[Invoice Date]],"mmm")</f>
        <v>Jun</v>
      </c>
      <c r="Q4824" s="27">
        <f>WEEKNUM(Table1[[#This Row],[Invoice Date]]) + IF(YEAR(Table1[[#This Row],[Invoice Date]])=2021, 52, 0)</f>
        <v>75</v>
      </c>
    </row>
    <row r="4825" spans="2:17" ht="14.25" customHeight="1" x14ac:dyDescent="0.3">
      <c r="B4825" s="4" t="s">
        <v>30</v>
      </c>
      <c r="C4825" s="34">
        <v>1128299</v>
      </c>
      <c r="D4825" s="5">
        <v>44351</v>
      </c>
      <c r="E4825" s="4" t="s">
        <v>31</v>
      </c>
      <c r="F4825" s="4" t="s">
        <v>84</v>
      </c>
      <c r="G4825" s="4" t="s">
        <v>85</v>
      </c>
      <c r="H4825" s="6" t="s">
        <v>20</v>
      </c>
      <c r="I4825" s="7">
        <v>47</v>
      </c>
      <c r="J4825" s="8">
        <v>174</v>
      </c>
      <c r="K4825" s="9">
        <v>8178</v>
      </c>
      <c r="L4825" s="9">
        <v>3925.44</v>
      </c>
      <c r="M4825" s="10">
        <v>0.48</v>
      </c>
      <c r="N4825" s="4" t="s">
        <v>83</v>
      </c>
      <c r="O4825" s="4" t="str">
        <f>TEXT(Table1[[#This Row],[Invoice Date]],"yyyy")</f>
        <v>2021</v>
      </c>
      <c r="P4825" s="4" t="str">
        <f>TEXT(Table1[[#This Row],[Invoice Date]],"mmm")</f>
        <v>Jun</v>
      </c>
      <c r="Q4825" s="27">
        <f>WEEKNUM(Table1[[#This Row],[Invoice Date]]) + IF(YEAR(Table1[[#This Row],[Invoice Date]])=2021, 52, 0)</f>
        <v>75</v>
      </c>
    </row>
    <row r="4826" spans="2:17" ht="14.25" customHeight="1" x14ac:dyDescent="0.3">
      <c r="B4826" s="4" t="s">
        <v>30</v>
      </c>
      <c r="C4826" s="34">
        <v>1128299</v>
      </c>
      <c r="D4826" s="5">
        <v>44351</v>
      </c>
      <c r="E4826" s="4" t="s">
        <v>31</v>
      </c>
      <c r="F4826" s="4" t="s">
        <v>84</v>
      </c>
      <c r="G4826" s="4" t="s">
        <v>85</v>
      </c>
      <c r="H4826" s="6" t="s">
        <v>17</v>
      </c>
      <c r="I4826" s="7">
        <v>42</v>
      </c>
      <c r="J4826" s="8">
        <v>195</v>
      </c>
      <c r="K4826" s="9">
        <v>8190</v>
      </c>
      <c r="L4826" s="9">
        <v>4013.1</v>
      </c>
      <c r="M4826" s="10">
        <v>0.49</v>
      </c>
      <c r="N4826" s="4" t="s">
        <v>83</v>
      </c>
      <c r="O4826" s="4" t="str">
        <f>TEXT(Table1[[#This Row],[Invoice Date]],"yyyy")</f>
        <v>2021</v>
      </c>
      <c r="P4826" s="4" t="str">
        <f>TEXT(Table1[[#This Row],[Invoice Date]],"mmm")</f>
        <v>Jun</v>
      </c>
      <c r="Q4826" s="27">
        <f>WEEKNUM(Table1[[#This Row],[Invoice Date]]) + IF(YEAR(Table1[[#This Row],[Invoice Date]])=2021, 52, 0)</f>
        <v>75</v>
      </c>
    </row>
    <row r="4827" spans="2:17" ht="14.25" customHeight="1" x14ac:dyDescent="0.3">
      <c r="B4827" s="4" t="s">
        <v>26</v>
      </c>
      <c r="C4827" s="33">
        <v>1197831</v>
      </c>
      <c r="D4827" s="5">
        <v>44351</v>
      </c>
      <c r="E4827" s="4" t="s">
        <v>48</v>
      </c>
      <c r="F4827" s="4" t="s">
        <v>94</v>
      </c>
      <c r="G4827" s="4" t="s">
        <v>95</v>
      </c>
      <c r="H4827" s="6" t="s">
        <v>21</v>
      </c>
      <c r="I4827" s="7">
        <v>49</v>
      </c>
      <c r="J4827" s="8">
        <v>169</v>
      </c>
      <c r="K4827" s="9">
        <v>8281</v>
      </c>
      <c r="L4827" s="9">
        <v>4223.3100000000004</v>
      </c>
      <c r="M4827" s="10">
        <v>0.51</v>
      </c>
      <c r="N4827" s="4" t="s">
        <v>83</v>
      </c>
      <c r="O4827" s="4" t="str">
        <f>TEXT(Table1[[#This Row],[Invoice Date]],"yyyy")</f>
        <v>2021</v>
      </c>
      <c r="P4827" s="4" t="str">
        <f>TEXT(Table1[[#This Row],[Invoice Date]],"mmm")</f>
        <v>Jun</v>
      </c>
      <c r="Q4827" s="27">
        <f>WEEKNUM(Table1[[#This Row],[Invoice Date]]) + IF(YEAR(Table1[[#This Row],[Invoice Date]])=2021, 52, 0)</f>
        <v>75</v>
      </c>
    </row>
    <row r="4828" spans="2:17" ht="14.25" customHeight="1" x14ac:dyDescent="0.3">
      <c r="B4828" s="4" t="s">
        <v>30</v>
      </c>
      <c r="C4828" s="34">
        <v>1128299</v>
      </c>
      <c r="D4828" s="5">
        <v>44351</v>
      </c>
      <c r="E4828" s="4" t="s">
        <v>31</v>
      </c>
      <c r="F4828" s="4" t="s">
        <v>84</v>
      </c>
      <c r="G4828" s="4" t="s">
        <v>85</v>
      </c>
      <c r="H4828" s="6" t="s">
        <v>19</v>
      </c>
      <c r="I4828" s="7">
        <v>46</v>
      </c>
      <c r="J4828" s="8">
        <v>188</v>
      </c>
      <c r="K4828" s="9">
        <v>8648</v>
      </c>
      <c r="L4828" s="9">
        <v>4151.04</v>
      </c>
      <c r="M4828" s="10">
        <v>0.48</v>
      </c>
      <c r="N4828" s="4" t="s">
        <v>83</v>
      </c>
      <c r="O4828" s="4" t="str">
        <f>TEXT(Table1[[#This Row],[Invoice Date]],"yyyy")</f>
        <v>2021</v>
      </c>
      <c r="P4828" s="4" t="str">
        <f>TEXT(Table1[[#This Row],[Invoice Date]],"mmm")</f>
        <v>Jun</v>
      </c>
      <c r="Q4828" s="27">
        <f>WEEKNUM(Table1[[#This Row],[Invoice Date]]) + IF(YEAR(Table1[[#This Row],[Invoice Date]])=2021, 52, 0)</f>
        <v>75</v>
      </c>
    </row>
    <row r="4829" spans="2:17" ht="14.25" customHeight="1" x14ac:dyDescent="0.3">
      <c r="B4829" s="4" t="s">
        <v>30</v>
      </c>
      <c r="C4829" s="34">
        <v>1128299</v>
      </c>
      <c r="D4829" s="5">
        <v>44351</v>
      </c>
      <c r="E4829" s="4" t="s">
        <v>31</v>
      </c>
      <c r="F4829" s="4" t="s">
        <v>84</v>
      </c>
      <c r="G4829" s="4" t="s">
        <v>85</v>
      </c>
      <c r="H4829" s="6" t="s">
        <v>19</v>
      </c>
      <c r="I4829" s="7">
        <v>35</v>
      </c>
      <c r="J4829" s="8">
        <v>263</v>
      </c>
      <c r="K4829" s="9">
        <v>9205</v>
      </c>
      <c r="L4829" s="9">
        <v>3774.0499999999997</v>
      </c>
      <c r="M4829" s="10">
        <v>0.41</v>
      </c>
      <c r="N4829" s="4" t="s">
        <v>24</v>
      </c>
      <c r="O4829" s="4" t="str">
        <f>TEXT(Table1[[#This Row],[Invoice Date]],"yyyy")</f>
        <v>2021</v>
      </c>
      <c r="P4829" s="4" t="str">
        <f>TEXT(Table1[[#This Row],[Invoice Date]],"mmm")</f>
        <v>Jun</v>
      </c>
      <c r="Q4829" s="27">
        <f>WEEKNUM(Table1[[#This Row],[Invoice Date]]) + IF(YEAR(Table1[[#This Row],[Invoice Date]])=2021, 52, 0)</f>
        <v>75</v>
      </c>
    </row>
    <row r="4830" spans="2:17" ht="14.25" customHeight="1" x14ac:dyDescent="0.3">
      <c r="B4830" s="4" t="s">
        <v>30</v>
      </c>
      <c r="C4830" s="34">
        <v>1128299</v>
      </c>
      <c r="D4830" s="5">
        <v>44351</v>
      </c>
      <c r="E4830" s="4" t="s">
        <v>31</v>
      </c>
      <c r="F4830" s="4" t="s">
        <v>84</v>
      </c>
      <c r="G4830" s="4" t="s">
        <v>85</v>
      </c>
      <c r="H4830" s="6" t="s">
        <v>23</v>
      </c>
      <c r="I4830" s="7">
        <v>39</v>
      </c>
      <c r="J4830" s="8">
        <v>248</v>
      </c>
      <c r="K4830" s="9">
        <v>9672</v>
      </c>
      <c r="L4830" s="9">
        <v>5319.6</v>
      </c>
      <c r="M4830" s="10">
        <v>0.55000000000000004</v>
      </c>
      <c r="N4830" s="4" t="s">
        <v>24</v>
      </c>
      <c r="O4830" s="4" t="str">
        <f>TEXT(Table1[[#This Row],[Invoice Date]],"yyyy")</f>
        <v>2021</v>
      </c>
      <c r="P4830" s="4" t="str">
        <f>TEXT(Table1[[#This Row],[Invoice Date]],"mmm")</f>
        <v>Jun</v>
      </c>
      <c r="Q4830" s="27">
        <f>WEEKNUM(Table1[[#This Row],[Invoice Date]]) + IF(YEAR(Table1[[#This Row],[Invoice Date]])=2021, 52, 0)</f>
        <v>75</v>
      </c>
    </row>
    <row r="4831" spans="2:17" ht="14.25" customHeight="1" x14ac:dyDescent="0.3">
      <c r="B4831" s="4" t="s">
        <v>26</v>
      </c>
      <c r="C4831" s="33">
        <v>1197831</v>
      </c>
      <c r="D4831" s="5">
        <v>44351</v>
      </c>
      <c r="E4831" s="4" t="s">
        <v>48</v>
      </c>
      <c r="F4831" s="4" t="s">
        <v>94</v>
      </c>
      <c r="G4831" s="4" t="s">
        <v>95</v>
      </c>
      <c r="H4831" s="6" t="s">
        <v>22</v>
      </c>
      <c r="I4831" s="7">
        <v>61</v>
      </c>
      <c r="J4831" s="8">
        <v>163</v>
      </c>
      <c r="K4831" s="9">
        <v>9943</v>
      </c>
      <c r="L4831" s="9">
        <v>4872.07</v>
      </c>
      <c r="M4831" s="10">
        <v>0.49</v>
      </c>
      <c r="N4831" s="4" t="s">
        <v>83</v>
      </c>
      <c r="O4831" s="4" t="str">
        <f>TEXT(Table1[[#This Row],[Invoice Date]],"yyyy")</f>
        <v>2021</v>
      </c>
      <c r="P4831" s="4" t="str">
        <f>TEXT(Table1[[#This Row],[Invoice Date]],"mmm")</f>
        <v>Jun</v>
      </c>
      <c r="Q4831" s="27">
        <f>WEEKNUM(Table1[[#This Row],[Invoice Date]]) + IF(YEAR(Table1[[#This Row],[Invoice Date]])=2021, 52, 0)</f>
        <v>75</v>
      </c>
    </row>
    <row r="4832" spans="2:17" ht="14.25" customHeight="1" x14ac:dyDescent="0.3">
      <c r="B4832" s="4" t="s">
        <v>26</v>
      </c>
      <c r="C4832" s="33">
        <v>1197831</v>
      </c>
      <c r="D4832" s="5">
        <v>44351</v>
      </c>
      <c r="E4832" s="4" t="s">
        <v>48</v>
      </c>
      <c r="F4832" s="4" t="s">
        <v>94</v>
      </c>
      <c r="G4832" s="4" t="s">
        <v>95</v>
      </c>
      <c r="H4832" s="6" t="s">
        <v>17</v>
      </c>
      <c r="I4832" s="7">
        <v>46</v>
      </c>
      <c r="J4832" s="8">
        <v>238</v>
      </c>
      <c r="K4832" s="9">
        <v>10948</v>
      </c>
      <c r="L4832" s="9">
        <v>6021.4000000000005</v>
      </c>
      <c r="M4832" s="10">
        <v>0.55000000000000004</v>
      </c>
      <c r="N4832" s="4" t="s">
        <v>83</v>
      </c>
      <c r="O4832" s="4" t="str">
        <f>TEXT(Table1[[#This Row],[Invoice Date]],"yyyy")</f>
        <v>2021</v>
      </c>
      <c r="P4832" s="4" t="str">
        <f>TEXT(Table1[[#This Row],[Invoice Date]],"mmm")</f>
        <v>Jun</v>
      </c>
      <c r="Q4832" s="27">
        <f>WEEKNUM(Table1[[#This Row],[Invoice Date]]) + IF(YEAR(Table1[[#This Row],[Invoice Date]])=2021, 52, 0)</f>
        <v>75</v>
      </c>
    </row>
    <row r="4833" spans="2:17" ht="14.25" customHeight="1" x14ac:dyDescent="0.3">
      <c r="B4833" s="4" t="s">
        <v>30</v>
      </c>
      <c r="C4833" s="34">
        <v>1128299</v>
      </c>
      <c r="D4833" s="5">
        <v>44351</v>
      </c>
      <c r="E4833" s="4" t="s">
        <v>31</v>
      </c>
      <c r="F4833" s="4" t="s">
        <v>84</v>
      </c>
      <c r="G4833" s="4" t="s">
        <v>85</v>
      </c>
      <c r="H4833" s="6" t="s">
        <v>23</v>
      </c>
      <c r="I4833" s="7">
        <v>55</v>
      </c>
      <c r="J4833" s="8">
        <v>231</v>
      </c>
      <c r="K4833" s="9">
        <v>12705</v>
      </c>
      <c r="L4833" s="9">
        <v>7750.05</v>
      </c>
      <c r="M4833" s="10">
        <v>0.61</v>
      </c>
      <c r="N4833" s="4" t="s">
        <v>83</v>
      </c>
      <c r="O4833" s="4" t="str">
        <f>TEXT(Table1[[#This Row],[Invoice Date]],"yyyy")</f>
        <v>2021</v>
      </c>
      <c r="P4833" s="4" t="str">
        <f>TEXT(Table1[[#This Row],[Invoice Date]],"mmm")</f>
        <v>Jun</v>
      </c>
      <c r="Q4833" s="27">
        <f>WEEKNUM(Table1[[#This Row],[Invoice Date]]) + IF(YEAR(Table1[[#This Row],[Invoice Date]])=2021, 52, 0)</f>
        <v>75</v>
      </c>
    </row>
    <row r="4834" spans="2:17" ht="14.25" customHeight="1" x14ac:dyDescent="0.3">
      <c r="B4834" s="4" t="s">
        <v>26</v>
      </c>
      <c r="C4834" s="33">
        <v>1197831</v>
      </c>
      <c r="D4834" s="5">
        <v>44351</v>
      </c>
      <c r="E4834" s="4" t="s">
        <v>48</v>
      </c>
      <c r="F4834" s="4" t="s">
        <v>94</v>
      </c>
      <c r="G4834" s="4" t="s">
        <v>95</v>
      </c>
      <c r="H4834" s="6" t="s">
        <v>23</v>
      </c>
      <c r="I4834" s="7">
        <v>67</v>
      </c>
      <c r="J4834" s="8">
        <v>231</v>
      </c>
      <c r="K4834" s="9">
        <v>15477</v>
      </c>
      <c r="L4834" s="9">
        <v>9286.1999999999989</v>
      </c>
      <c r="M4834" s="10">
        <v>0.6</v>
      </c>
      <c r="N4834" s="4" t="s">
        <v>83</v>
      </c>
      <c r="O4834" s="4" t="str">
        <f>TEXT(Table1[[#This Row],[Invoice Date]],"yyyy")</f>
        <v>2021</v>
      </c>
      <c r="P4834" s="4" t="str">
        <f>TEXT(Table1[[#This Row],[Invoice Date]],"mmm")</f>
        <v>Jun</v>
      </c>
      <c r="Q4834" s="27">
        <f>WEEKNUM(Table1[[#This Row],[Invoice Date]]) + IF(YEAR(Table1[[#This Row],[Invoice Date]])=2021, 52, 0)</f>
        <v>75</v>
      </c>
    </row>
    <row r="4835" spans="2:17" ht="14.25" customHeight="1" x14ac:dyDescent="0.3">
      <c r="B4835" s="4" t="s">
        <v>14</v>
      </c>
      <c r="C4835" s="33">
        <v>1185732</v>
      </c>
      <c r="D4835" s="5">
        <v>44351</v>
      </c>
      <c r="E4835" s="4" t="s">
        <v>36</v>
      </c>
      <c r="F4835" s="4" t="s">
        <v>57</v>
      </c>
      <c r="G4835" s="4" t="s">
        <v>58</v>
      </c>
      <c r="H4835" s="6" t="s">
        <v>20</v>
      </c>
      <c r="I4835" s="7">
        <v>30.000000000000004</v>
      </c>
      <c r="J4835" s="8">
        <v>150</v>
      </c>
      <c r="K4835" s="9">
        <v>45000.000000000007</v>
      </c>
      <c r="L4835" s="9">
        <v>15750.000000000002</v>
      </c>
      <c r="M4835" s="10">
        <v>0.35</v>
      </c>
      <c r="N4835" s="4" t="s">
        <v>24</v>
      </c>
      <c r="O4835" s="4" t="str">
        <f>TEXT(Table1[[#This Row],[Invoice Date]],"yyyy")</f>
        <v>2021</v>
      </c>
      <c r="P4835" s="4" t="str">
        <f>TEXT(Table1[[#This Row],[Invoice Date]],"mmm")</f>
        <v>Jun</v>
      </c>
      <c r="Q4835" s="27">
        <f>WEEKNUM(Table1[[#This Row],[Invoice Date]]) + IF(YEAR(Table1[[#This Row],[Invoice Date]])=2021, 52, 0)</f>
        <v>75</v>
      </c>
    </row>
    <row r="4836" spans="2:17" ht="14.25" customHeight="1" x14ac:dyDescent="0.3">
      <c r="B4836" s="4" t="s">
        <v>14</v>
      </c>
      <c r="C4836" s="33">
        <v>1185732</v>
      </c>
      <c r="D4836" s="5">
        <v>44351</v>
      </c>
      <c r="E4836" s="4" t="s">
        <v>36</v>
      </c>
      <c r="F4836" s="4" t="s">
        <v>37</v>
      </c>
      <c r="G4836" s="4" t="s">
        <v>38</v>
      </c>
      <c r="H4836" s="6" t="s">
        <v>22</v>
      </c>
      <c r="I4836" s="7">
        <v>54.999999999999993</v>
      </c>
      <c r="J4836" s="8">
        <v>175</v>
      </c>
      <c r="K4836" s="9">
        <v>96249.999999999985</v>
      </c>
      <c r="L4836" s="9">
        <v>33687.499999999993</v>
      </c>
      <c r="M4836" s="10">
        <v>0.35</v>
      </c>
      <c r="N4836" s="4" t="s">
        <v>24</v>
      </c>
      <c r="O4836" s="4" t="str">
        <f>TEXT(Table1[[#This Row],[Invoice Date]],"yyyy")</f>
        <v>2021</v>
      </c>
      <c r="P4836" s="4" t="str">
        <f>TEXT(Table1[[#This Row],[Invoice Date]],"mmm")</f>
        <v>Jun</v>
      </c>
      <c r="Q4836" s="27">
        <f>WEEKNUM(Table1[[#This Row],[Invoice Date]]) + IF(YEAR(Table1[[#This Row],[Invoice Date]])=2021, 52, 0)</f>
        <v>75</v>
      </c>
    </row>
    <row r="4837" spans="2:17" ht="14.25" customHeight="1" x14ac:dyDescent="0.3">
      <c r="B4837" s="4" t="s">
        <v>30</v>
      </c>
      <c r="C4837" s="34">
        <v>1128299</v>
      </c>
      <c r="D4837" s="5">
        <v>44351</v>
      </c>
      <c r="E4837" s="4" t="s">
        <v>31</v>
      </c>
      <c r="F4837" s="4" t="s">
        <v>84</v>
      </c>
      <c r="G4837" s="4" t="s">
        <v>85</v>
      </c>
      <c r="H4837" s="6" t="s">
        <v>22</v>
      </c>
      <c r="I4837" s="7">
        <v>55.000000000000007</v>
      </c>
      <c r="J4837" s="8">
        <v>450</v>
      </c>
      <c r="K4837" s="9">
        <v>247500.00000000003</v>
      </c>
      <c r="L4837" s="9">
        <v>74250</v>
      </c>
      <c r="M4837" s="10">
        <v>0.3</v>
      </c>
      <c r="N4837" s="4" t="s">
        <v>83</v>
      </c>
      <c r="O4837" s="4" t="str">
        <f>TEXT(Table1[[#This Row],[Invoice Date]],"yyyy")</f>
        <v>2021</v>
      </c>
      <c r="P4837" s="4" t="str">
        <f>TEXT(Table1[[#This Row],[Invoice Date]],"mmm")</f>
        <v>Jun</v>
      </c>
      <c r="Q4837" s="27">
        <f>WEEKNUM(Table1[[#This Row],[Invoice Date]]) + IF(YEAR(Table1[[#This Row],[Invoice Date]])=2021, 52, 0)</f>
        <v>75</v>
      </c>
    </row>
    <row r="4838" spans="2:17" ht="14.25" customHeight="1" x14ac:dyDescent="0.3">
      <c r="B4838" s="4" t="s">
        <v>30</v>
      </c>
      <c r="C4838" s="34">
        <v>1128299</v>
      </c>
      <c r="D4838" s="5">
        <v>44351</v>
      </c>
      <c r="E4838" s="4" t="s">
        <v>31</v>
      </c>
      <c r="F4838" s="4" t="s">
        <v>84</v>
      </c>
      <c r="G4838" s="4" t="s">
        <v>85</v>
      </c>
      <c r="H4838" s="6" t="s">
        <v>21</v>
      </c>
      <c r="I4838" s="7">
        <v>50</v>
      </c>
      <c r="J4838" s="8">
        <v>550</v>
      </c>
      <c r="K4838" s="9">
        <v>275000</v>
      </c>
      <c r="L4838" s="9">
        <v>123750</v>
      </c>
      <c r="M4838" s="10">
        <v>0.45</v>
      </c>
      <c r="N4838" s="4" t="s">
        <v>83</v>
      </c>
      <c r="O4838" s="4" t="str">
        <f>TEXT(Table1[[#This Row],[Invoice Date]],"yyyy")</f>
        <v>2021</v>
      </c>
      <c r="P4838" s="4" t="str">
        <f>TEXT(Table1[[#This Row],[Invoice Date]],"mmm")</f>
        <v>Jun</v>
      </c>
      <c r="Q4838" s="27">
        <f>WEEKNUM(Table1[[#This Row],[Invoice Date]]) + IF(YEAR(Table1[[#This Row],[Invoice Date]])=2021, 52, 0)</f>
        <v>75</v>
      </c>
    </row>
    <row r="4839" spans="2:17" ht="14.25" customHeight="1" x14ac:dyDescent="0.3">
      <c r="B4839" s="4" t="s">
        <v>30</v>
      </c>
      <c r="C4839" s="34">
        <v>1128299</v>
      </c>
      <c r="D4839" s="5">
        <v>44351</v>
      </c>
      <c r="E4839" s="4" t="s">
        <v>31</v>
      </c>
      <c r="F4839" s="4" t="s">
        <v>84</v>
      </c>
      <c r="G4839" s="4" t="s">
        <v>85</v>
      </c>
      <c r="H4839" s="6" t="s">
        <v>20</v>
      </c>
      <c r="I4839" s="7">
        <v>50</v>
      </c>
      <c r="J4839" s="8">
        <v>600</v>
      </c>
      <c r="K4839" s="9">
        <v>300000</v>
      </c>
      <c r="L4839" s="9">
        <v>105000</v>
      </c>
      <c r="M4839" s="10">
        <v>0.35</v>
      </c>
      <c r="N4839" s="4" t="s">
        <v>83</v>
      </c>
      <c r="O4839" s="4" t="str">
        <f>TEXT(Table1[[#This Row],[Invoice Date]],"yyyy")</f>
        <v>2021</v>
      </c>
      <c r="P4839" s="4" t="str">
        <f>TEXT(Table1[[#This Row],[Invoice Date]],"mmm")</f>
        <v>Jun</v>
      </c>
      <c r="Q4839" s="27">
        <f>WEEKNUM(Table1[[#This Row],[Invoice Date]]) + IF(YEAR(Table1[[#This Row],[Invoice Date]])=2021, 52, 0)</f>
        <v>75</v>
      </c>
    </row>
    <row r="4840" spans="2:17" ht="14.25" customHeight="1" x14ac:dyDescent="0.3">
      <c r="B4840" s="4" t="s">
        <v>26</v>
      </c>
      <c r="C4840" s="33">
        <v>1197831</v>
      </c>
      <c r="D4840" s="5">
        <v>44351</v>
      </c>
      <c r="E4840" s="4" t="s">
        <v>48</v>
      </c>
      <c r="F4840" s="4" t="s">
        <v>94</v>
      </c>
      <c r="G4840" s="4" t="s">
        <v>95</v>
      </c>
      <c r="H4840" s="6" t="s">
        <v>19</v>
      </c>
      <c r="I4840" s="7">
        <v>45</v>
      </c>
      <c r="J4840" s="8">
        <v>700</v>
      </c>
      <c r="K4840" s="9">
        <v>315000</v>
      </c>
      <c r="L4840" s="9">
        <v>110250</v>
      </c>
      <c r="M4840" s="10">
        <v>0.35</v>
      </c>
      <c r="N4840" s="4" t="s">
        <v>83</v>
      </c>
      <c r="O4840" s="4" t="str">
        <f>TEXT(Table1[[#This Row],[Invoice Date]],"yyyy")</f>
        <v>2021</v>
      </c>
      <c r="P4840" s="4" t="str">
        <f>TEXT(Table1[[#This Row],[Invoice Date]],"mmm")</f>
        <v>Jun</v>
      </c>
      <c r="Q4840" s="27">
        <f>WEEKNUM(Table1[[#This Row],[Invoice Date]]) + IF(YEAR(Table1[[#This Row],[Invoice Date]])=2021, 52, 0)</f>
        <v>75</v>
      </c>
    </row>
    <row r="4841" spans="2:17" ht="14.25" customHeight="1" x14ac:dyDescent="0.3">
      <c r="B4841" s="4" t="s">
        <v>26</v>
      </c>
      <c r="C4841" s="33">
        <v>1197831</v>
      </c>
      <c r="D4841" s="5">
        <v>44351</v>
      </c>
      <c r="E4841" s="4" t="s">
        <v>48</v>
      </c>
      <c r="F4841" s="4" t="s">
        <v>94</v>
      </c>
      <c r="G4841" s="4" t="s">
        <v>95</v>
      </c>
      <c r="H4841" s="6" t="s">
        <v>21</v>
      </c>
      <c r="I4841" s="7">
        <v>50</v>
      </c>
      <c r="J4841" s="8">
        <v>650</v>
      </c>
      <c r="K4841" s="9">
        <v>325000</v>
      </c>
      <c r="L4841" s="9">
        <v>130000</v>
      </c>
      <c r="M4841" s="10">
        <v>0.4</v>
      </c>
      <c r="N4841" s="4" t="s">
        <v>83</v>
      </c>
      <c r="O4841" s="4" t="str">
        <f>TEXT(Table1[[#This Row],[Invoice Date]],"yyyy")</f>
        <v>2021</v>
      </c>
      <c r="P4841" s="4" t="str">
        <f>TEXT(Table1[[#This Row],[Invoice Date]],"mmm")</f>
        <v>Jun</v>
      </c>
      <c r="Q4841" s="27">
        <f>WEEKNUM(Table1[[#This Row],[Invoice Date]]) + IF(YEAR(Table1[[#This Row],[Invoice Date]])=2021, 52, 0)</f>
        <v>75</v>
      </c>
    </row>
    <row r="4842" spans="2:17" ht="14.25" customHeight="1" x14ac:dyDescent="0.3">
      <c r="B4842" s="4" t="s">
        <v>26</v>
      </c>
      <c r="C4842" s="33">
        <v>1197831</v>
      </c>
      <c r="D4842" s="5">
        <v>44351</v>
      </c>
      <c r="E4842" s="4" t="s">
        <v>48</v>
      </c>
      <c r="F4842" s="4" t="s">
        <v>94</v>
      </c>
      <c r="G4842" s="4" t="s">
        <v>95</v>
      </c>
      <c r="H4842" s="6" t="s">
        <v>20</v>
      </c>
      <c r="I4842" s="7">
        <v>50</v>
      </c>
      <c r="J4842" s="8">
        <v>675</v>
      </c>
      <c r="K4842" s="9">
        <v>337500</v>
      </c>
      <c r="L4842" s="9">
        <v>135000</v>
      </c>
      <c r="M4842" s="10">
        <v>0.4</v>
      </c>
      <c r="N4842" s="4" t="s">
        <v>83</v>
      </c>
      <c r="O4842" s="4" t="str">
        <f>TEXT(Table1[[#This Row],[Invoice Date]],"yyyy")</f>
        <v>2021</v>
      </c>
      <c r="P4842" s="4" t="str">
        <f>TEXT(Table1[[#This Row],[Invoice Date]],"mmm")</f>
        <v>Jun</v>
      </c>
      <c r="Q4842" s="27">
        <f>WEEKNUM(Table1[[#This Row],[Invoice Date]]) + IF(YEAR(Table1[[#This Row],[Invoice Date]])=2021, 52, 0)</f>
        <v>75</v>
      </c>
    </row>
    <row r="4843" spans="2:17" ht="14.25" customHeight="1" x14ac:dyDescent="0.3">
      <c r="B4843" s="4" t="s">
        <v>30</v>
      </c>
      <c r="C4843" s="34">
        <v>1128299</v>
      </c>
      <c r="D4843" s="5">
        <v>44351</v>
      </c>
      <c r="E4843" s="4" t="s">
        <v>31</v>
      </c>
      <c r="F4843" s="4" t="s">
        <v>84</v>
      </c>
      <c r="G4843" s="4" t="s">
        <v>85</v>
      </c>
      <c r="H4843" s="6" t="s">
        <v>17</v>
      </c>
      <c r="I4843" s="7">
        <v>45</v>
      </c>
      <c r="J4843" s="8">
        <v>750</v>
      </c>
      <c r="K4843" s="9">
        <v>337500</v>
      </c>
      <c r="L4843" s="9">
        <v>118124.99999999999</v>
      </c>
      <c r="M4843" s="10">
        <v>0.35</v>
      </c>
      <c r="N4843" s="4" t="s">
        <v>83</v>
      </c>
      <c r="O4843" s="4" t="str">
        <f>TEXT(Table1[[#This Row],[Invoice Date]],"yyyy")</f>
        <v>2021</v>
      </c>
      <c r="P4843" s="4" t="str">
        <f>TEXT(Table1[[#This Row],[Invoice Date]],"mmm")</f>
        <v>Jun</v>
      </c>
      <c r="Q4843" s="27">
        <f>WEEKNUM(Table1[[#This Row],[Invoice Date]]) + IF(YEAR(Table1[[#This Row],[Invoice Date]])=2021, 52, 0)</f>
        <v>75</v>
      </c>
    </row>
    <row r="4844" spans="2:17" ht="14.25" customHeight="1" x14ac:dyDescent="0.3">
      <c r="B4844" s="4" t="s">
        <v>30</v>
      </c>
      <c r="C4844" s="34">
        <v>1128299</v>
      </c>
      <c r="D4844" s="5">
        <v>44351</v>
      </c>
      <c r="E4844" s="4" t="s">
        <v>31</v>
      </c>
      <c r="F4844" s="4" t="s">
        <v>84</v>
      </c>
      <c r="G4844" s="4" t="s">
        <v>85</v>
      </c>
      <c r="H4844" s="6" t="s">
        <v>19</v>
      </c>
      <c r="I4844" s="7">
        <v>50</v>
      </c>
      <c r="J4844" s="8">
        <v>750</v>
      </c>
      <c r="K4844" s="9">
        <v>375000</v>
      </c>
      <c r="L4844" s="9">
        <v>131250</v>
      </c>
      <c r="M4844" s="10">
        <v>0.35</v>
      </c>
      <c r="N4844" s="4" t="s">
        <v>83</v>
      </c>
      <c r="O4844" s="4" t="str">
        <f>TEXT(Table1[[#This Row],[Invoice Date]],"yyyy")</f>
        <v>2021</v>
      </c>
      <c r="P4844" s="4" t="str">
        <f>TEXT(Table1[[#This Row],[Invoice Date]],"mmm")</f>
        <v>Jun</v>
      </c>
      <c r="Q4844" s="27">
        <f>WEEKNUM(Table1[[#This Row],[Invoice Date]]) + IF(YEAR(Table1[[#This Row],[Invoice Date]])=2021, 52, 0)</f>
        <v>75</v>
      </c>
    </row>
    <row r="4845" spans="2:17" ht="14.25" customHeight="1" x14ac:dyDescent="0.3">
      <c r="B4845" s="4" t="s">
        <v>26</v>
      </c>
      <c r="C4845" s="33">
        <v>1197831</v>
      </c>
      <c r="D4845" s="5">
        <v>44351</v>
      </c>
      <c r="E4845" s="4" t="s">
        <v>48</v>
      </c>
      <c r="F4845" s="4" t="s">
        <v>94</v>
      </c>
      <c r="G4845" s="4" t="s">
        <v>95</v>
      </c>
      <c r="H4845" s="6" t="s">
        <v>22</v>
      </c>
      <c r="I4845" s="7">
        <v>65</v>
      </c>
      <c r="J4845" s="8">
        <v>650</v>
      </c>
      <c r="K4845" s="9">
        <v>422500</v>
      </c>
      <c r="L4845" s="9">
        <v>147875</v>
      </c>
      <c r="M4845" s="10">
        <v>0.35</v>
      </c>
      <c r="N4845" s="4" t="s">
        <v>83</v>
      </c>
      <c r="O4845" s="4" t="str">
        <f>TEXT(Table1[[#This Row],[Invoice Date]],"yyyy")</f>
        <v>2021</v>
      </c>
      <c r="P4845" s="4" t="str">
        <f>TEXT(Table1[[#This Row],[Invoice Date]],"mmm")</f>
        <v>Jun</v>
      </c>
      <c r="Q4845" s="27">
        <f>WEEKNUM(Table1[[#This Row],[Invoice Date]]) + IF(YEAR(Table1[[#This Row],[Invoice Date]])=2021, 52, 0)</f>
        <v>75</v>
      </c>
    </row>
    <row r="4846" spans="2:17" ht="14.25" customHeight="1" x14ac:dyDescent="0.3">
      <c r="B4846" s="4" t="s">
        <v>26</v>
      </c>
      <c r="C4846" s="33">
        <v>1197831</v>
      </c>
      <c r="D4846" s="5">
        <v>44351</v>
      </c>
      <c r="E4846" s="4" t="s">
        <v>48</v>
      </c>
      <c r="F4846" s="4" t="s">
        <v>94</v>
      </c>
      <c r="G4846" s="4" t="s">
        <v>95</v>
      </c>
      <c r="H4846" s="6" t="s">
        <v>17</v>
      </c>
      <c r="I4846" s="7">
        <v>49.999999999999993</v>
      </c>
      <c r="J4846" s="8">
        <v>950</v>
      </c>
      <c r="K4846" s="9">
        <v>474999.99999999994</v>
      </c>
      <c r="L4846" s="9">
        <v>190000</v>
      </c>
      <c r="M4846" s="10">
        <v>0.4</v>
      </c>
      <c r="N4846" s="4" t="s">
        <v>83</v>
      </c>
      <c r="O4846" s="4" t="str">
        <f>TEXT(Table1[[#This Row],[Invoice Date]],"yyyy")</f>
        <v>2021</v>
      </c>
      <c r="P4846" s="4" t="str">
        <f>TEXT(Table1[[#This Row],[Invoice Date]],"mmm")</f>
        <v>Jun</v>
      </c>
      <c r="Q4846" s="27">
        <f>WEEKNUM(Table1[[#This Row],[Invoice Date]]) + IF(YEAR(Table1[[#This Row],[Invoice Date]])=2021, 52, 0)</f>
        <v>75</v>
      </c>
    </row>
    <row r="4847" spans="2:17" ht="14.25" customHeight="1" x14ac:dyDescent="0.3">
      <c r="B4847" s="4" t="s">
        <v>30</v>
      </c>
      <c r="C4847" s="34">
        <v>1128299</v>
      </c>
      <c r="D4847" s="5">
        <v>44351</v>
      </c>
      <c r="E4847" s="4" t="s">
        <v>31</v>
      </c>
      <c r="F4847" s="4" t="s">
        <v>84</v>
      </c>
      <c r="G4847" s="4" t="s">
        <v>85</v>
      </c>
      <c r="H4847" s="6" t="s">
        <v>23</v>
      </c>
      <c r="I4847" s="7">
        <v>60.000000000000007</v>
      </c>
      <c r="J4847" s="8">
        <v>825</v>
      </c>
      <c r="K4847" s="9">
        <v>495000.00000000006</v>
      </c>
      <c r="L4847" s="9">
        <v>247500.00000000003</v>
      </c>
      <c r="M4847" s="10">
        <v>0.5</v>
      </c>
      <c r="N4847" s="4" t="s">
        <v>83</v>
      </c>
      <c r="O4847" s="4" t="str">
        <f>TEXT(Table1[[#This Row],[Invoice Date]],"yyyy")</f>
        <v>2021</v>
      </c>
      <c r="P4847" s="4" t="str">
        <f>TEXT(Table1[[#This Row],[Invoice Date]],"mmm")</f>
        <v>Jun</v>
      </c>
      <c r="Q4847" s="27">
        <f>WEEKNUM(Table1[[#This Row],[Invoice Date]]) + IF(YEAR(Table1[[#This Row],[Invoice Date]])=2021, 52, 0)</f>
        <v>75</v>
      </c>
    </row>
    <row r="4848" spans="2:17" ht="14.25" customHeight="1" x14ac:dyDescent="0.3">
      <c r="B4848" s="4" t="s">
        <v>26</v>
      </c>
      <c r="C4848" s="33">
        <v>1197831</v>
      </c>
      <c r="D4848" s="5">
        <v>44351</v>
      </c>
      <c r="E4848" s="4" t="s">
        <v>48</v>
      </c>
      <c r="F4848" s="4" t="s">
        <v>94</v>
      </c>
      <c r="G4848" s="4" t="s">
        <v>95</v>
      </c>
      <c r="H4848" s="6" t="s">
        <v>23</v>
      </c>
      <c r="I4848" s="7">
        <v>70</v>
      </c>
      <c r="J4848" s="8">
        <v>825</v>
      </c>
      <c r="K4848" s="9">
        <v>577500</v>
      </c>
      <c r="L4848" s="9">
        <v>288750</v>
      </c>
      <c r="M4848" s="10">
        <v>0.5</v>
      </c>
      <c r="N4848" s="4" t="s">
        <v>83</v>
      </c>
      <c r="O4848" s="4" t="str">
        <f>TEXT(Table1[[#This Row],[Invoice Date]],"yyyy")</f>
        <v>2021</v>
      </c>
      <c r="P4848" s="4" t="str">
        <f>TEXT(Table1[[#This Row],[Invoice Date]],"mmm")</f>
        <v>Jun</v>
      </c>
      <c r="Q4848" s="27">
        <f>WEEKNUM(Table1[[#This Row],[Invoice Date]]) + IF(YEAR(Table1[[#This Row],[Invoice Date]])=2021, 52, 0)</f>
        <v>75</v>
      </c>
    </row>
    <row r="4849" spans="2:17" ht="14.25" customHeight="1" x14ac:dyDescent="0.3">
      <c r="B4849" s="4" t="s">
        <v>14</v>
      </c>
      <c r="C4849" s="33">
        <v>1185732</v>
      </c>
      <c r="D4849" s="5">
        <v>44352</v>
      </c>
      <c r="E4849" s="4" t="s">
        <v>36</v>
      </c>
      <c r="F4849" s="4" t="s">
        <v>57</v>
      </c>
      <c r="G4849" s="4" t="s">
        <v>58</v>
      </c>
      <c r="H4849" s="6" t="s">
        <v>21</v>
      </c>
      <c r="I4849" s="7">
        <v>35</v>
      </c>
      <c r="J4849" s="8">
        <v>0</v>
      </c>
      <c r="K4849" s="9">
        <v>0</v>
      </c>
      <c r="L4849" s="9">
        <v>0</v>
      </c>
      <c r="M4849" s="10">
        <v>0.4</v>
      </c>
      <c r="N4849" s="4" t="s">
        <v>24</v>
      </c>
      <c r="O4849" s="4" t="str">
        <f>TEXT(Table1[[#This Row],[Invoice Date]],"yyyy")</f>
        <v>2021</v>
      </c>
      <c r="P4849" s="4" t="str">
        <f>TEXT(Table1[[#This Row],[Invoice Date]],"mmm")</f>
        <v>Jun</v>
      </c>
      <c r="Q4849" s="27">
        <f>WEEKNUM(Table1[[#This Row],[Invoice Date]]) + IF(YEAR(Table1[[#This Row],[Invoice Date]])=2021, 52, 0)</f>
        <v>75</v>
      </c>
    </row>
    <row r="4850" spans="2:17" ht="14.25" customHeight="1" x14ac:dyDescent="0.3">
      <c r="B4850" s="4" t="s">
        <v>14</v>
      </c>
      <c r="C4850" s="33">
        <v>1185732</v>
      </c>
      <c r="D4850" s="5">
        <v>44352</v>
      </c>
      <c r="E4850" s="4" t="s">
        <v>36</v>
      </c>
      <c r="F4850" s="4" t="s">
        <v>57</v>
      </c>
      <c r="G4850" s="4" t="s">
        <v>58</v>
      </c>
      <c r="H4850" s="6" t="s">
        <v>21</v>
      </c>
      <c r="I4850" s="7">
        <v>33</v>
      </c>
      <c r="J4850" s="8">
        <v>0</v>
      </c>
      <c r="K4850" s="9">
        <v>0</v>
      </c>
      <c r="L4850" s="9">
        <v>0</v>
      </c>
      <c r="M4850" s="10">
        <v>0.55000000000000004</v>
      </c>
      <c r="N4850" s="4" t="s">
        <v>83</v>
      </c>
      <c r="O4850" s="4" t="str">
        <f>TEXT(Table1[[#This Row],[Invoice Date]],"yyyy")</f>
        <v>2021</v>
      </c>
      <c r="P4850" s="4" t="str">
        <f>TEXT(Table1[[#This Row],[Invoice Date]],"mmm")</f>
        <v>Jun</v>
      </c>
      <c r="Q4850" s="27">
        <f>WEEKNUM(Table1[[#This Row],[Invoice Date]]) + IF(YEAR(Table1[[#This Row],[Invoice Date]])=2021, 52, 0)</f>
        <v>75</v>
      </c>
    </row>
    <row r="4851" spans="2:17" ht="14.25" customHeight="1" x14ac:dyDescent="0.3">
      <c r="B4851" s="4" t="s">
        <v>14</v>
      </c>
      <c r="C4851" s="33">
        <v>1185732</v>
      </c>
      <c r="D4851" s="5">
        <v>44352</v>
      </c>
      <c r="E4851" s="4" t="s">
        <v>36</v>
      </c>
      <c r="F4851" s="4" t="s">
        <v>37</v>
      </c>
      <c r="G4851" s="4" t="s">
        <v>38</v>
      </c>
      <c r="H4851" s="6" t="s">
        <v>23</v>
      </c>
      <c r="I4851" s="7">
        <v>41</v>
      </c>
      <c r="J4851" s="8">
        <v>69</v>
      </c>
      <c r="K4851" s="9">
        <v>2829</v>
      </c>
      <c r="L4851" s="9">
        <v>1697.3999999999999</v>
      </c>
      <c r="M4851" s="10">
        <v>0.6</v>
      </c>
      <c r="N4851" s="4" t="s">
        <v>83</v>
      </c>
      <c r="O4851" s="4" t="str">
        <f>TEXT(Table1[[#This Row],[Invoice Date]],"yyyy")</f>
        <v>2021</v>
      </c>
      <c r="P4851" s="4" t="str">
        <f>TEXT(Table1[[#This Row],[Invoice Date]],"mmm")</f>
        <v>Jun</v>
      </c>
      <c r="Q4851" s="27">
        <f>WEEKNUM(Table1[[#This Row],[Invoice Date]]) + IF(YEAR(Table1[[#This Row],[Invoice Date]])=2021, 52, 0)</f>
        <v>75</v>
      </c>
    </row>
    <row r="4852" spans="2:17" ht="14.25" customHeight="1" x14ac:dyDescent="0.3">
      <c r="B4852" s="4" t="s">
        <v>26</v>
      </c>
      <c r="C4852" s="33">
        <v>1197831</v>
      </c>
      <c r="D4852" s="5">
        <v>44352</v>
      </c>
      <c r="E4852" s="4" t="s">
        <v>15</v>
      </c>
      <c r="F4852" s="4" t="s">
        <v>125</v>
      </c>
      <c r="G4852" s="4" t="s">
        <v>126</v>
      </c>
      <c r="H4852" s="6" t="s">
        <v>21</v>
      </c>
      <c r="I4852" s="7">
        <v>35</v>
      </c>
      <c r="J4852" s="8">
        <v>85</v>
      </c>
      <c r="K4852" s="9">
        <v>2975</v>
      </c>
      <c r="L4852" s="9">
        <v>1041.25</v>
      </c>
      <c r="M4852" s="10">
        <v>0.35</v>
      </c>
      <c r="N4852" s="4" t="s">
        <v>24</v>
      </c>
      <c r="O4852" s="4" t="str">
        <f>TEXT(Table1[[#This Row],[Invoice Date]],"yyyy")</f>
        <v>2021</v>
      </c>
      <c r="P4852" s="4" t="str">
        <f>TEXT(Table1[[#This Row],[Invoice Date]],"mmm")</f>
        <v>Jun</v>
      </c>
      <c r="Q4852" s="27">
        <f>WEEKNUM(Table1[[#This Row],[Invoice Date]]) + IF(YEAR(Table1[[#This Row],[Invoice Date]])=2021, 52, 0)</f>
        <v>75</v>
      </c>
    </row>
    <row r="4853" spans="2:17" ht="14.25" customHeight="1" x14ac:dyDescent="0.3">
      <c r="B4853" s="4" t="s">
        <v>26</v>
      </c>
      <c r="C4853" s="33">
        <v>1197831</v>
      </c>
      <c r="D4853" s="5">
        <v>44352</v>
      </c>
      <c r="E4853" s="4" t="s">
        <v>15</v>
      </c>
      <c r="F4853" s="4" t="s">
        <v>125</v>
      </c>
      <c r="G4853" s="4" t="s">
        <v>126</v>
      </c>
      <c r="H4853" s="6" t="s">
        <v>22</v>
      </c>
      <c r="I4853" s="7">
        <v>36</v>
      </c>
      <c r="J4853" s="8">
        <v>91</v>
      </c>
      <c r="K4853" s="9">
        <v>3276</v>
      </c>
      <c r="L4853" s="9">
        <v>1048.32</v>
      </c>
      <c r="M4853" s="10">
        <v>0.32</v>
      </c>
      <c r="N4853" s="4" t="s">
        <v>24</v>
      </c>
      <c r="O4853" s="4" t="str">
        <f>TEXT(Table1[[#This Row],[Invoice Date]],"yyyy")</f>
        <v>2021</v>
      </c>
      <c r="P4853" s="4" t="str">
        <f>TEXT(Table1[[#This Row],[Invoice Date]],"mmm")</f>
        <v>Jun</v>
      </c>
      <c r="Q4853" s="27">
        <f>WEEKNUM(Table1[[#This Row],[Invoice Date]]) + IF(YEAR(Table1[[#This Row],[Invoice Date]])=2021, 52, 0)</f>
        <v>75</v>
      </c>
    </row>
    <row r="4854" spans="2:17" ht="14.25" customHeight="1" x14ac:dyDescent="0.3">
      <c r="B4854" s="4" t="s">
        <v>26</v>
      </c>
      <c r="C4854" s="33">
        <v>1197831</v>
      </c>
      <c r="D4854" s="5">
        <v>44352</v>
      </c>
      <c r="E4854" s="4" t="s">
        <v>15</v>
      </c>
      <c r="F4854" s="4" t="s">
        <v>125</v>
      </c>
      <c r="G4854" s="4" t="s">
        <v>126</v>
      </c>
      <c r="H4854" s="6" t="s">
        <v>21</v>
      </c>
      <c r="I4854" s="7">
        <v>42</v>
      </c>
      <c r="J4854" s="8">
        <v>80</v>
      </c>
      <c r="K4854" s="9">
        <v>3360</v>
      </c>
      <c r="L4854" s="9">
        <v>1411.2</v>
      </c>
      <c r="M4854" s="10">
        <v>0.42</v>
      </c>
      <c r="N4854" s="4" t="s">
        <v>83</v>
      </c>
      <c r="O4854" s="4" t="str">
        <f>TEXT(Table1[[#This Row],[Invoice Date]],"yyyy")</f>
        <v>2021</v>
      </c>
      <c r="P4854" s="4" t="str">
        <f>TEXT(Table1[[#This Row],[Invoice Date]],"mmm")</f>
        <v>Jun</v>
      </c>
      <c r="Q4854" s="27">
        <f>WEEKNUM(Table1[[#This Row],[Invoice Date]]) + IF(YEAR(Table1[[#This Row],[Invoice Date]])=2021, 52, 0)</f>
        <v>75</v>
      </c>
    </row>
    <row r="4855" spans="2:17" ht="14.25" customHeight="1" x14ac:dyDescent="0.3">
      <c r="B4855" s="4" t="s">
        <v>26</v>
      </c>
      <c r="C4855" s="33">
        <v>1197831</v>
      </c>
      <c r="D4855" s="5">
        <v>44352</v>
      </c>
      <c r="E4855" s="4" t="s">
        <v>15</v>
      </c>
      <c r="F4855" s="4" t="s">
        <v>125</v>
      </c>
      <c r="G4855" s="4" t="s">
        <v>126</v>
      </c>
      <c r="H4855" s="6" t="s">
        <v>20</v>
      </c>
      <c r="I4855" s="7">
        <v>35</v>
      </c>
      <c r="J4855" s="8">
        <v>96</v>
      </c>
      <c r="K4855" s="9">
        <v>3360</v>
      </c>
      <c r="L4855" s="9">
        <v>1108.8</v>
      </c>
      <c r="M4855" s="10">
        <v>0.32999999999999996</v>
      </c>
      <c r="N4855" s="4" t="s">
        <v>24</v>
      </c>
      <c r="O4855" s="4" t="str">
        <f>TEXT(Table1[[#This Row],[Invoice Date]],"yyyy")</f>
        <v>2021</v>
      </c>
      <c r="P4855" s="4" t="str">
        <f>TEXT(Table1[[#This Row],[Invoice Date]],"mmm")</f>
        <v>Jun</v>
      </c>
      <c r="Q4855" s="27">
        <f>WEEKNUM(Table1[[#This Row],[Invoice Date]]) + IF(YEAR(Table1[[#This Row],[Invoice Date]])=2021, 52, 0)</f>
        <v>75</v>
      </c>
    </row>
    <row r="4856" spans="2:17" ht="14.25" customHeight="1" x14ac:dyDescent="0.3">
      <c r="B4856" s="4" t="s">
        <v>26</v>
      </c>
      <c r="C4856" s="33">
        <v>1197831</v>
      </c>
      <c r="D4856" s="5">
        <v>44352</v>
      </c>
      <c r="E4856" s="4" t="s">
        <v>15</v>
      </c>
      <c r="F4856" s="4" t="s">
        <v>125</v>
      </c>
      <c r="G4856" s="4" t="s">
        <v>126</v>
      </c>
      <c r="H4856" s="6" t="s">
        <v>20</v>
      </c>
      <c r="I4856" s="7">
        <v>42</v>
      </c>
      <c r="J4856" s="8">
        <v>87</v>
      </c>
      <c r="K4856" s="9">
        <v>3654</v>
      </c>
      <c r="L4856" s="9">
        <v>1644.2999999999997</v>
      </c>
      <c r="M4856" s="10">
        <v>0.44999999999999996</v>
      </c>
      <c r="N4856" s="4" t="s">
        <v>83</v>
      </c>
      <c r="O4856" s="4" t="str">
        <f>TEXT(Table1[[#This Row],[Invoice Date]],"yyyy")</f>
        <v>2021</v>
      </c>
      <c r="P4856" s="4" t="str">
        <f>TEXT(Table1[[#This Row],[Invoice Date]],"mmm")</f>
        <v>Jun</v>
      </c>
      <c r="Q4856" s="27">
        <f>WEEKNUM(Table1[[#This Row],[Invoice Date]]) + IF(YEAR(Table1[[#This Row],[Invoice Date]])=2021, 52, 0)</f>
        <v>75</v>
      </c>
    </row>
    <row r="4857" spans="2:17" ht="14.25" customHeight="1" x14ac:dyDescent="0.3">
      <c r="B4857" s="4" t="s">
        <v>26</v>
      </c>
      <c r="C4857" s="33">
        <v>1197831</v>
      </c>
      <c r="D4857" s="5">
        <v>44352</v>
      </c>
      <c r="E4857" s="4" t="s">
        <v>15</v>
      </c>
      <c r="F4857" s="4" t="s">
        <v>125</v>
      </c>
      <c r="G4857" s="4" t="s">
        <v>126</v>
      </c>
      <c r="H4857" s="6" t="s">
        <v>22</v>
      </c>
      <c r="I4857" s="7">
        <v>53</v>
      </c>
      <c r="J4857" s="8">
        <v>74</v>
      </c>
      <c r="K4857" s="9">
        <v>3922</v>
      </c>
      <c r="L4857" s="9">
        <v>1725.68</v>
      </c>
      <c r="M4857" s="10">
        <v>0.44</v>
      </c>
      <c r="N4857" s="4" t="s">
        <v>83</v>
      </c>
      <c r="O4857" s="4" t="str">
        <f>TEXT(Table1[[#This Row],[Invoice Date]],"yyyy")</f>
        <v>2021</v>
      </c>
      <c r="P4857" s="4" t="str">
        <f>TEXT(Table1[[#This Row],[Invoice Date]],"mmm")</f>
        <v>Jun</v>
      </c>
      <c r="Q4857" s="27">
        <f>WEEKNUM(Table1[[#This Row],[Invoice Date]]) + IF(YEAR(Table1[[#This Row],[Invoice Date]])=2021, 52, 0)</f>
        <v>75</v>
      </c>
    </row>
    <row r="4858" spans="2:17" ht="14.25" customHeight="1" x14ac:dyDescent="0.3">
      <c r="B4858" s="4" t="s">
        <v>26</v>
      </c>
      <c r="C4858" s="33">
        <v>1197831</v>
      </c>
      <c r="D4858" s="5">
        <v>44352</v>
      </c>
      <c r="E4858" s="4" t="s">
        <v>15</v>
      </c>
      <c r="F4858" s="4" t="s">
        <v>125</v>
      </c>
      <c r="G4858" s="4" t="s">
        <v>126</v>
      </c>
      <c r="H4858" s="6" t="s">
        <v>19</v>
      </c>
      <c r="I4858" s="7">
        <v>48</v>
      </c>
      <c r="J4858" s="8">
        <v>94</v>
      </c>
      <c r="K4858" s="9">
        <v>4512</v>
      </c>
      <c r="L4858" s="9">
        <v>2256</v>
      </c>
      <c r="M4858" s="10">
        <v>0.5</v>
      </c>
      <c r="N4858" s="4" t="s">
        <v>83</v>
      </c>
      <c r="O4858" s="4" t="str">
        <f>TEXT(Table1[[#This Row],[Invoice Date]],"yyyy")</f>
        <v>2021</v>
      </c>
      <c r="P4858" s="4" t="str">
        <f>TEXT(Table1[[#This Row],[Invoice Date]],"mmm")</f>
        <v>Jun</v>
      </c>
      <c r="Q4858" s="27">
        <f>WEEKNUM(Table1[[#This Row],[Invoice Date]]) + IF(YEAR(Table1[[#This Row],[Invoice Date]])=2021, 52, 0)</f>
        <v>75</v>
      </c>
    </row>
    <row r="4859" spans="2:17" ht="14.25" customHeight="1" x14ac:dyDescent="0.3">
      <c r="B4859" s="4" t="s">
        <v>26</v>
      </c>
      <c r="C4859" s="33">
        <v>1197831</v>
      </c>
      <c r="D4859" s="5">
        <v>44352</v>
      </c>
      <c r="E4859" s="4" t="s">
        <v>15</v>
      </c>
      <c r="F4859" s="4" t="s">
        <v>125</v>
      </c>
      <c r="G4859" s="4" t="s">
        <v>126</v>
      </c>
      <c r="H4859" s="6" t="s">
        <v>19</v>
      </c>
      <c r="I4859" s="7">
        <v>38</v>
      </c>
      <c r="J4859" s="8">
        <v>124</v>
      </c>
      <c r="K4859" s="9">
        <v>4712</v>
      </c>
      <c r="L4859" s="9">
        <v>2214.6400000000003</v>
      </c>
      <c r="M4859" s="10">
        <v>0.47000000000000003</v>
      </c>
      <c r="N4859" s="4" t="s">
        <v>24</v>
      </c>
      <c r="O4859" s="4" t="str">
        <f>TEXT(Table1[[#This Row],[Invoice Date]],"yyyy")</f>
        <v>2021</v>
      </c>
      <c r="P4859" s="4" t="str">
        <f>TEXT(Table1[[#This Row],[Invoice Date]],"mmm")</f>
        <v>Jun</v>
      </c>
      <c r="Q4859" s="27">
        <f>WEEKNUM(Table1[[#This Row],[Invoice Date]]) + IF(YEAR(Table1[[#This Row],[Invoice Date]])=2021, 52, 0)</f>
        <v>75</v>
      </c>
    </row>
    <row r="4860" spans="2:17" ht="14.25" customHeight="1" x14ac:dyDescent="0.3">
      <c r="B4860" s="4" t="s">
        <v>26</v>
      </c>
      <c r="C4860" s="33">
        <v>1197831</v>
      </c>
      <c r="D4860" s="5">
        <v>44352</v>
      </c>
      <c r="E4860" s="4" t="s">
        <v>15</v>
      </c>
      <c r="F4860" s="4" t="s">
        <v>125</v>
      </c>
      <c r="G4860" s="4" t="s">
        <v>126</v>
      </c>
      <c r="H4860" s="6" t="s">
        <v>23</v>
      </c>
      <c r="I4860" s="7">
        <v>39</v>
      </c>
      <c r="J4860" s="8">
        <v>128</v>
      </c>
      <c r="K4860" s="9">
        <v>4992</v>
      </c>
      <c r="L4860" s="9">
        <v>1946.8799999999999</v>
      </c>
      <c r="M4860" s="10">
        <v>0.38999999999999996</v>
      </c>
      <c r="N4860" s="4" t="s">
        <v>24</v>
      </c>
      <c r="O4860" s="4" t="str">
        <f>TEXT(Table1[[#This Row],[Invoice Date]],"yyyy")</f>
        <v>2021</v>
      </c>
      <c r="P4860" s="4" t="str">
        <f>TEXT(Table1[[#This Row],[Invoice Date]],"mmm")</f>
        <v>Jun</v>
      </c>
      <c r="Q4860" s="27">
        <f>WEEKNUM(Table1[[#This Row],[Invoice Date]]) + IF(YEAR(Table1[[#This Row],[Invoice Date]])=2021, 52, 0)</f>
        <v>75</v>
      </c>
    </row>
    <row r="4861" spans="2:17" ht="14.25" customHeight="1" x14ac:dyDescent="0.3">
      <c r="B4861" s="4" t="s">
        <v>26</v>
      </c>
      <c r="C4861" s="33">
        <v>1197831</v>
      </c>
      <c r="D4861" s="5">
        <v>44352</v>
      </c>
      <c r="E4861" s="4" t="s">
        <v>15</v>
      </c>
      <c r="F4861" s="4" t="s">
        <v>125</v>
      </c>
      <c r="G4861" s="4" t="s">
        <v>126</v>
      </c>
      <c r="H4861" s="6" t="s">
        <v>23</v>
      </c>
      <c r="I4861" s="7">
        <v>56</v>
      </c>
      <c r="J4861" s="8">
        <v>123</v>
      </c>
      <c r="K4861" s="9">
        <v>6888</v>
      </c>
      <c r="L4861" s="9">
        <v>3375.12</v>
      </c>
      <c r="M4861" s="10">
        <v>0.49</v>
      </c>
      <c r="N4861" s="4" t="s">
        <v>83</v>
      </c>
      <c r="O4861" s="4" t="str">
        <f>TEXT(Table1[[#This Row],[Invoice Date]],"yyyy")</f>
        <v>2021</v>
      </c>
      <c r="P4861" s="4" t="str">
        <f>TEXT(Table1[[#This Row],[Invoice Date]],"mmm")</f>
        <v>Jun</v>
      </c>
      <c r="Q4861" s="27">
        <f>WEEKNUM(Table1[[#This Row],[Invoice Date]]) + IF(YEAR(Table1[[#This Row],[Invoice Date]])=2021, 52, 0)</f>
        <v>75</v>
      </c>
    </row>
    <row r="4862" spans="2:17" ht="14.25" customHeight="1" x14ac:dyDescent="0.3">
      <c r="B4862" s="4" t="s">
        <v>26</v>
      </c>
      <c r="C4862" s="33">
        <v>1197831</v>
      </c>
      <c r="D4862" s="5">
        <v>44352</v>
      </c>
      <c r="E4862" s="4" t="s">
        <v>15</v>
      </c>
      <c r="F4862" s="4" t="s">
        <v>125</v>
      </c>
      <c r="G4862" s="4" t="s">
        <v>126</v>
      </c>
      <c r="H4862" s="6" t="s">
        <v>17</v>
      </c>
      <c r="I4862" s="7">
        <v>40</v>
      </c>
      <c r="J4862" s="8">
        <v>206</v>
      </c>
      <c r="K4862" s="9">
        <v>8240</v>
      </c>
      <c r="L4862" s="9">
        <v>3872.8</v>
      </c>
      <c r="M4862" s="10">
        <v>0.47000000000000003</v>
      </c>
      <c r="N4862" s="4" t="s">
        <v>24</v>
      </c>
      <c r="O4862" s="4" t="str">
        <f>TEXT(Table1[[#This Row],[Invoice Date]],"yyyy")</f>
        <v>2021</v>
      </c>
      <c r="P4862" s="4" t="str">
        <f>TEXT(Table1[[#This Row],[Invoice Date]],"mmm")</f>
        <v>Jun</v>
      </c>
      <c r="Q4862" s="27">
        <f>WEEKNUM(Table1[[#This Row],[Invoice Date]]) + IF(YEAR(Table1[[#This Row],[Invoice Date]])=2021, 52, 0)</f>
        <v>75</v>
      </c>
    </row>
    <row r="4863" spans="2:17" ht="14.25" customHeight="1" x14ac:dyDescent="0.3">
      <c r="B4863" s="4" t="s">
        <v>26</v>
      </c>
      <c r="C4863" s="33">
        <v>1197831</v>
      </c>
      <c r="D4863" s="5">
        <v>44352</v>
      </c>
      <c r="E4863" s="4" t="s">
        <v>15</v>
      </c>
      <c r="F4863" s="4" t="s">
        <v>125</v>
      </c>
      <c r="G4863" s="4" t="s">
        <v>126</v>
      </c>
      <c r="H4863" s="6" t="s">
        <v>17</v>
      </c>
      <c r="I4863" s="7">
        <v>50</v>
      </c>
      <c r="J4863" s="8">
        <v>175</v>
      </c>
      <c r="K4863" s="9">
        <v>8750</v>
      </c>
      <c r="L4863" s="9">
        <v>4812.5</v>
      </c>
      <c r="M4863" s="10">
        <v>0.55000000000000004</v>
      </c>
      <c r="N4863" s="4" t="s">
        <v>83</v>
      </c>
      <c r="O4863" s="4" t="str">
        <f>TEXT(Table1[[#This Row],[Invoice Date]],"yyyy")</f>
        <v>2021</v>
      </c>
      <c r="P4863" s="4" t="str">
        <f>TEXT(Table1[[#This Row],[Invoice Date]],"mmm")</f>
        <v>Jun</v>
      </c>
      <c r="Q4863" s="27">
        <f>WEEKNUM(Table1[[#This Row],[Invoice Date]]) + IF(YEAR(Table1[[#This Row],[Invoice Date]])=2021, 52, 0)</f>
        <v>75</v>
      </c>
    </row>
    <row r="4864" spans="2:17" ht="14.25" customHeight="1" x14ac:dyDescent="0.3">
      <c r="B4864" s="4" t="s">
        <v>14</v>
      </c>
      <c r="C4864" s="33">
        <v>1185732</v>
      </c>
      <c r="D4864" s="5">
        <v>44352</v>
      </c>
      <c r="E4864" s="4" t="s">
        <v>36</v>
      </c>
      <c r="F4864" s="4" t="s">
        <v>37</v>
      </c>
      <c r="G4864" s="4" t="s">
        <v>38</v>
      </c>
      <c r="H4864" s="6" t="s">
        <v>23</v>
      </c>
      <c r="I4864" s="7">
        <v>45</v>
      </c>
      <c r="J4864" s="8">
        <v>275</v>
      </c>
      <c r="K4864" s="9">
        <v>123750</v>
      </c>
      <c r="L4864" s="9">
        <v>61875</v>
      </c>
      <c r="M4864" s="10">
        <v>0.5</v>
      </c>
      <c r="N4864" s="4" t="s">
        <v>24</v>
      </c>
      <c r="O4864" s="4" t="str">
        <f>TEXT(Table1[[#This Row],[Invoice Date]],"yyyy")</f>
        <v>2021</v>
      </c>
      <c r="P4864" s="4" t="str">
        <f>TEXT(Table1[[#This Row],[Invoice Date]],"mmm")</f>
        <v>Jun</v>
      </c>
      <c r="Q4864" s="27">
        <f>WEEKNUM(Table1[[#This Row],[Invoice Date]]) + IF(YEAR(Table1[[#This Row],[Invoice Date]])=2021, 52, 0)</f>
        <v>75</v>
      </c>
    </row>
    <row r="4865" spans="2:17" ht="14.25" customHeight="1" x14ac:dyDescent="0.3">
      <c r="B4865" s="4" t="s">
        <v>26</v>
      </c>
      <c r="C4865" s="33">
        <v>1197831</v>
      </c>
      <c r="D4865" s="5">
        <v>44352</v>
      </c>
      <c r="E4865" s="4" t="s">
        <v>15</v>
      </c>
      <c r="F4865" s="4" t="s">
        <v>125</v>
      </c>
      <c r="G4865" s="4" t="s">
        <v>126</v>
      </c>
      <c r="H4865" s="6" t="s">
        <v>21</v>
      </c>
      <c r="I4865" s="7">
        <v>45</v>
      </c>
      <c r="J4865" s="8">
        <v>275</v>
      </c>
      <c r="K4865" s="9">
        <v>123750</v>
      </c>
      <c r="L4865" s="9">
        <v>37125</v>
      </c>
      <c r="M4865" s="10">
        <v>0.3</v>
      </c>
      <c r="N4865" s="4" t="s">
        <v>18</v>
      </c>
      <c r="O4865" s="4" t="str">
        <f>TEXT(Table1[[#This Row],[Invoice Date]],"yyyy")</f>
        <v>2021</v>
      </c>
      <c r="P4865" s="4" t="str">
        <f>TEXT(Table1[[#This Row],[Invoice Date]],"mmm")</f>
        <v>Jun</v>
      </c>
      <c r="Q4865" s="27">
        <f>WEEKNUM(Table1[[#This Row],[Invoice Date]]) + IF(YEAR(Table1[[#This Row],[Invoice Date]])=2021, 52, 0)</f>
        <v>75</v>
      </c>
    </row>
    <row r="4866" spans="2:17" ht="14.25" customHeight="1" x14ac:dyDescent="0.3">
      <c r="B4866" s="4" t="s">
        <v>26</v>
      </c>
      <c r="C4866" s="33">
        <v>1197831</v>
      </c>
      <c r="D4866" s="5">
        <v>44352</v>
      </c>
      <c r="E4866" s="4" t="s">
        <v>15</v>
      </c>
      <c r="F4866" s="4" t="s">
        <v>125</v>
      </c>
      <c r="G4866" s="4" t="s">
        <v>126</v>
      </c>
      <c r="H4866" s="6" t="s">
        <v>20</v>
      </c>
      <c r="I4866" s="7">
        <v>45</v>
      </c>
      <c r="J4866" s="8">
        <v>300</v>
      </c>
      <c r="K4866" s="9">
        <v>135000</v>
      </c>
      <c r="L4866" s="9">
        <v>40500</v>
      </c>
      <c r="M4866" s="10">
        <v>0.3</v>
      </c>
      <c r="N4866" s="4" t="s">
        <v>18</v>
      </c>
      <c r="O4866" s="4" t="str">
        <f>TEXT(Table1[[#This Row],[Invoice Date]],"yyyy")</f>
        <v>2021</v>
      </c>
      <c r="P4866" s="4" t="str">
        <f>TEXT(Table1[[#This Row],[Invoice Date]],"mmm")</f>
        <v>Jun</v>
      </c>
      <c r="Q4866" s="27">
        <f>WEEKNUM(Table1[[#This Row],[Invoice Date]]) + IF(YEAR(Table1[[#This Row],[Invoice Date]])=2021, 52, 0)</f>
        <v>75</v>
      </c>
    </row>
    <row r="4867" spans="2:17" ht="14.25" customHeight="1" x14ac:dyDescent="0.3">
      <c r="B4867" s="4" t="s">
        <v>26</v>
      </c>
      <c r="C4867" s="33">
        <v>1197831</v>
      </c>
      <c r="D4867" s="5">
        <v>44352</v>
      </c>
      <c r="E4867" s="4" t="s">
        <v>15</v>
      </c>
      <c r="F4867" s="4" t="s">
        <v>125</v>
      </c>
      <c r="G4867" s="4" t="s">
        <v>126</v>
      </c>
      <c r="H4867" s="6" t="s">
        <v>22</v>
      </c>
      <c r="I4867" s="7">
        <v>54.999999999999993</v>
      </c>
      <c r="J4867" s="8">
        <v>275</v>
      </c>
      <c r="K4867" s="9">
        <v>151249.99999999997</v>
      </c>
      <c r="L4867" s="9">
        <v>45374.999999999993</v>
      </c>
      <c r="M4867" s="10">
        <v>0.3</v>
      </c>
      <c r="N4867" s="4" t="s">
        <v>18</v>
      </c>
      <c r="O4867" s="4" t="str">
        <f>TEXT(Table1[[#This Row],[Invoice Date]],"yyyy")</f>
        <v>2021</v>
      </c>
      <c r="P4867" s="4" t="str">
        <f>TEXT(Table1[[#This Row],[Invoice Date]],"mmm")</f>
        <v>Jun</v>
      </c>
      <c r="Q4867" s="27">
        <f>WEEKNUM(Table1[[#This Row],[Invoice Date]]) + IF(YEAR(Table1[[#This Row],[Invoice Date]])=2021, 52, 0)</f>
        <v>75</v>
      </c>
    </row>
    <row r="4868" spans="2:17" ht="14.25" customHeight="1" x14ac:dyDescent="0.3">
      <c r="B4868" s="4" t="s">
        <v>26</v>
      </c>
      <c r="C4868" s="33">
        <v>1197831</v>
      </c>
      <c r="D4868" s="5">
        <v>44352</v>
      </c>
      <c r="E4868" s="4" t="s">
        <v>15</v>
      </c>
      <c r="F4868" s="4" t="s">
        <v>125</v>
      </c>
      <c r="G4868" s="4" t="s">
        <v>126</v>
      </c>
      <c r="H4868" s="6" t="s">
        <v>19</v>
      </c>
      <c r="I4868" s="7">
        <v>50</v>
      </c>
      <c r="J4868" s="8">
        <v>375</v>
      </c>
      <c r="K4868" s="9">
        <v>187500</v>
      </c>
      <c r="L4868" s="9">
        <v>75000</v>
      </c>
      <c r="M4868" s="10">
        <v>0.4</v>
      </c>
      <c r="N4868" s="4" t="s">
        <v>18</v>
      </c>
      <c r="O4868" s="4" t="str">
        <f>TEXT(Table1[[#This Row],[Invoice Date]],"yyyy")</f>
        <v>2021</v>
      </c>
      <c r="P4868" s="4" t="str">
        <f>TEXT(Table1[[#This Row],[Invoice Date]],"mmm")</f>
        <v>Jun</v>
      </c>
      <c r="Q4868" s="27">
        <f>WEEKNUM(Table1[[#This Row],[Invoice Date]]) + IF(YEAR(Table1[[#This Row],[Invoice Date]])=2021, 52, 0)</f>
        <v>75</v>
      </c>
    </row>
    <row r="4869" spans="2:17" ht="14.25" customHeight="1" x14ac:dyDescent="0.3">
      <c r="B4869" s="4" t="s">
        <v>26</v>
      </c>
      <c r="C4869" s="33">
        <v>1197831</v>
      </c>
      <c r="D4869" s="5">
        <v>44352</v>
      </c>
      <c r="E4869" s="4" t="s">
        <v>15</v>
      </c>
      <c r="F4869" s="4" t="s">
        <v>125</v>
      </c>
      <c r="G4869" s="4" t="s">
        <v>126</v>
      </c>
      <c r="H4869" s="6" t="s">
        <v>23</v>
      </c>
      <c r="I4869" s="7">
        <v>60</v>
      </c>
      <c r="J4869" s="8">
        <v>425</v>
      </c>
      <c r="K4869" s="9">
        <v>255000</v>
      </c>
      <c r="L4869" s="9">
        <v>89250</v>
      </c>
      <c r="M4869" s="10">
        <v>0.35</v>
      </c>
      <c r="N4869" s="4" t="s">
        <v>18</v>
      </c>
      <c r="O4869" s="4" t="str">
        <f>TEXT(Table1[[#This Row],[Invoice Date]],"yyyy")</f>
        <v>2021</v>
      </c>
      <c r="P4869" s="4" t="str">
        <f>TEXT(Table1[[#This Row],[Invoice Date]],"mmm")</f>
        <v>Jun</v>
      </c>
      <c r="Q4869" s="27">
        <f>WEEKNUM(Table1[[#This Row],[Invoice Date]]) + IF(YEAR(Table1[[#This Row],[Invoice Date]])=2021, 52, 0)</f>
        <v>75</v>
      </c>
    </row>
    <row r="4870" spans="2:17" ht="14.25" customHeight="1" x14ac:dyDescent="0.3">
      <c r="B4870" s="4" t="s">
        <v>26</v>
      </c>
      <c r="C4870" s="33">
        <v>1197831</v>
      </c>
      <c r="D4870" s="5">
        <v>44352</v>
      </c>
      <c r="E4870" s="4" t="s">
        <v>15</v>
      </c>
      <c r="F4870" s="4" t="s">
        <v>125</v>
      </c>
      <c r="G4870" s="4" t="s">
        <v>126</v>
      </c>
      <c r="H4870" s="6" t="s">
        <v>17</v>
      </c>
      <c r="I4870" s="7">
        <v>54.999999999999993</v>
      </c>
      <c r="J4870" s="8">
        <v>625</v>
      </c>
      <c r="K4870" s="9">
        <v>343749.99999999994</v>
      </c>
      <c r="L4870" s="9">
        <v>137499.99999999997</v>
      </c>
      <c r="M4870" s="10">
        <v>0.4</v>
      </c>
      <c r="N4870" s="4" t="s">
        <v>18</v>
      </c>
      <c r="O4870" s="4" t="str">
        <f>TEXT(Table1[[#This Row],[Invoice Date]],"yyyy")</f>
        <v>2021</v>
      </c>
      <c r="P4870" s="4" t="str">
        <f>TEXT(Table1[[#This Row],[Invoice Date]],"mmm")</f>
        <v>Jun</v>
      </c>
      <c r="Q4870" s="27">
        <f>WEEKNUM(Table1[[#This Row],[Invoice Date]]) + IF(YEAR(Table1[[#This Row],[Invoice Date]])=2021, 52, 0)</f>
        <v>75</v>
      </c>
    </row>
    <row r="4871" spans="2:17" ht="14.25" customHeight="1" x14ac:dyDescent="0.3">
      <c r="B4871" s="4" t="s">
        <v>14</v>
      </c>
      <c r="C4871" s="33">
        <v>1185732</v>
      </c>
      <c r="D4871" s="5">
        <v>44353</v>
      </c>
      <c r="E4871" s="4" t="s">
        <v>36</v>
      </c>
      <c r="F4871" s="4" t="s">
        <v>57</v>
      </c>
      <c r="G4871" s="4" t="s">
        <v>58</v>
      </c>
      <c r="H4871" s="6" t="s">
        <v>22</v>
      </c>
      <c r="I4871" s="7">
        <v>45</v>
      </c>
      <c r="J4871" s="8">
        <v>13</v>
      </c>
      <c r="K4871" s="9">
        <v>585</v>
      </c>
      <c r="L4871" s="9">
        <v>274.95</v>
      </c>
      <c r="M4871" s="10">
        <v>0.47</v>
      </c>
      <c r="N4871" s="4" t="s">
        <v>83</v>
      </c>
      <c r="O4871" s="4" t="str">
        <f>TEXT(Table1[[#This Row],[Invoice Date]],"yyyy")</f>
        <v>2021</v>
      </c>
      <c r="P4871" s="4" t="str">
        <f>TEXT(Table1[[#This Row],[Invoice Date]],"mmm")</f>
        <v>Jun</v>
      </c>
      <c r="Q4871" s="27">
        <f>WEEKNUM(Table1[[#This Row],[Invoice Date]]) + IF(YEAR(Table1[[#This Row],[Invoice Date]])=2021, 52, 0)</f>
        <v>76</v>
      </c>
    </row>
    <row r="4872" spans="2:17" ht="14.25" customHeight="1" x14ac:dyDescent="0.3">
      <c r="B4872" s="4" t="s">
        <v>14</v>
      </c>
      <c r="C4872" s="33">
        <v>1185732</v>
      </c>
      <c r="D4872" s="5">
        <v>44353</v>
      </c>
      <c r="E4872" s="4" t="s">
        <v>36</v>
      </c>
      <c r="F4872" s="4" t="s">
        <v>112</v>
      </c>
      <c r="G4872" s="4" t="s">
        <v>113</v>
      </c>
      <c r="H4872" s="6" t="s">
        <v>21</v>
      </c>
      <c r="I4872" s="7">
        <v>24</v>
      </c>
      <c r="J4872" s="8">
        <v>44</v>
      </c>
      <c r="K4872" s="9">
        <v>1056</v>
      </c>
      <c r="L4872" s="9">
        <v>464.64</v>
      </c>
      <c r="M4872" s="10">
        <v>0.44</v>
      </c>
      <c r="N4872" s="4" t="s">
        <v>83</v>
      </c>
      <c r="O4872" s="4" t="str">
        <f>TEXT(Table1[[#This Row],[Invoice Date]],"yyyy")</f>
        <v>2021</v>
      </c>
      <c r="P4872" s="4" t="str">
        <f>TEXT(Table1[[#This Row],[Invoice Date]],"mmm")</f>
        <v>Jun</v>
      </c>
      <c r="Q4872" s="27">
        <f>WEEKNUM(Table1[[#This Row],[Invoice Date]]) + IF(YEAR(Table1[[#This Row],[Invoice Date]])=2021, 52, 0)</f>
        <v>76</v>
      </c>
    </row>
    <row r="4873" spans="2:17" ht="14.25" customHeight="1" x14ac:dyDescent="0.3">
      <c r="B4873" s="4" t="s">
        <v>14</v>
      </c>
      <c r="C4873" s="33">
        <v>1185732</v>
      </c>
      <c r="D4873" s="5">
        <v>44353</v>
      </c>
      <c r="E4873" s="4" t="s">
        <v>36</v>
      </c>
      <c r="F4873" s="4" t="s">
        <v>112</v>
      </c>
      <c r="G4873" s="4" t="s">
        <v>113</v>
      </c>
      <c r="H4873" s="6" t="s">
        <v>20</v>
      </c>
      <c r="I4873" s="7">
        <v>23</v>
      </c>
      <c r="J4873" s="8">
        <v>50</v>
      </c>
      <c r="K4873" s="9">
        <v>1150</v>
      </c>
      <c r="L4873" s="9">
        <v>517.5</v>
      </c>
      <c r="M4873" s="10">
        <v>0.44999999999999996</v>
      </c>
      <c r="N4873" s="4" t="s">
        <v>83</v>
      </c>
      <c r="O4873" s="4" t="str">
        <f>TEXT(Table1[[#This Row],[Invoice Date]],"yyyy")</f>
        <v>2021</v>
      </c>
      <c r="P4873" s="4" t="str">
        <f>TEXT(Table1[[#This Row],[Invoice Date]],"mmm")</f>
        <v>Jun</v>
      </c>
      <c r="Q4873" s="27">
        <f>WEEKNUM(Table1[[#This Row],[Invoice Date]]) + IF(YEAR(Table1[[#This Row],[Invoice Date]])=2021, 52, 0)</f>
        <v>76</v>
      </c>
    </row>
    <row r="4874" spans="2:17" ht="14.25" customHeight="1" x14ac:dyDescent="0.3">
      <c r="B4874" s="4" t="s">
        <v>14</v>
      </c>
      <c r="C4874" s="33">
        <v>1185732</v>
      </c>
      <c r="D4874" s="5">
        <v>44353</v>
      </c>
      <c r="E4874" s="4" t="s">
        <v>36</v>
      </c>
      <c r="F4874" s="4" t="s">
        <v>112</v>
      </c>
      <c r="G4874" s="4" t="s">
        <v>113</v>
      </c>
      <c r="H4874" s="6" t="s">
        <v>22</v>
      </c>
      <c r="I4874" s="7">
        <v>34</v>
      </c>
      <c r="J4874" s="8">
        <v>44</v>
      </c>
      <c r="K4874" s="9">
        <v>1496</v>
      </c>
      <c r="L4874" s="9">
        <v>957.44</v>
      </c>
      <c r="M4874" s="10">
        <v>0.64</v>
      </c>
      <c r="N4874" s="4" t="s">
        <v>83</v>
      </c>
      <c r="O4874" s="4" t="str">
        <f>TEXT(Table1[[#This Row],[Invoice Date]],"yyyy")</f>
        <v>2021</v>
      </c>
      <c r="P4874" s="4" t="str">
        <f>TEXT(Table1[[#This Row],[Invoice Date]],"mmm")</f>
        <v>Jun</v>
      </c>
      <c r="Q4874" s="27">
        <f>WEEKNUM(Table1[[#This Row],[Invoice Date]]) + IF(YEAR(Table1[[#This Row],[Invoice Date]])=2021, 52, 0)</f>
        <v>76</v>
      </c>
    </row>
    <row r="4875" spans="2:17" ht="14.25" customHeight="1" x14ac:dyDescent="0.3">
      <c r="B4875" s="4" t="s">
        <v>14</v>
      </c>
      <c r="C4875" s="33">
        <v>1185732</v>
      </c>
      <c r="D4875" s="5">
        <v>44353</v>
      </c>
      <c r="E4875" s="4" t="s">
        <v>36</v>
      </c>
      <c r="F4875" s="4" t="s">
        <v>112</v>
      </c>
      <c r="G4875" s="4" t="s">
        <v>113</v>
      </c>
      <c r="H4875" s="6" t="s">
        <v>19</v>
      </c>
      <c r="I4875" s="7">
        <v>28</v>
      </c>
      <c r="J4875" s="8">
        <v>77</v>
      </c>
      <c r="K4875" s="9">
        <v>2156</v>
      </c>
      <c r="L4875" s="9">
        <v>1034.8799999999999</v>
      </c>
      <c r="M4875" s="10">
        <v>0.48</v>
      </c>
      <c r="N4875" s="4" t="s">
        <v>83</v>
      </c>
      <c r="O4875" s="4" t="str">
        <f>TEXT(Table1[[#This Row],[Invoice Date]],"yyyy")</f>
        <v>2021</v>
      </c>
      <c r="P4875" s="4" t="str">
        <f>TEXT(Table1[[#This Row],[Invoice Date]],"mmm")</f>
        <v>Jun</v>
      </c>
      <c r="Q4875" s="27">
        <f>WEEKNUM(Table1[[#This Row],[Invoice Date]]) + IF(YEAR(Table1[[#This Row],[Invoice Date]])=2021, 52, 0)</f>
        <v>76</v>
      </c>
    </row>
    <row r="4876" spans="2:17" ht="14.25" customHeight="1" x14ac:dyDescent="0.3">
      <c r="B4876" s="4" t="s">
        <v>14</v>
      </c>
      <c r="C4876" s="33">
        <v>1185732</v>
      </c>
      <c r="D4876" s="5">
        <v>44353</v>
      </c>
      <c r="E4876" s="4" t="s">
        <v>36</v>
      </c>
      <c r="F4876" s="4" t="s">
        <v>112</v>
      </c>
      <c r="G4876" s="4" t="s">
        <v>113</v>
      </c>
      <c r="H4876" s="6" t="s">
        <v>23</v>
      </c>
      <c r="I4876" s="7">
        <v>51</v>
      </c>
      <c r="J4876" s="8">
        <v>85</v>
      </c>
      <c r="K4876" s="9">
        <v>4335</v>
      </c>
      <c r="L4876" s="9">
        <v>2297.5500000000002</v>
      </c>
      <c r="M4876" s="10">
        <v>0.53</v>
      </c>
      <c r="N4876" s="4" t="s">
        <v>83</v>
      </c>
      <c r="O4876" s="4" t="str">
        <f>TEXT(Table1[[#This Row],[Invoice Date]],"yyyy")</f>
        <v>2021</v>
      </c>
      <c r="P4876" s="4" t="str">
        <f>TEXT(Table1[[#This Row],[Invoice Date]],"mmm")</f>
        <v>Jun</v>
      </c>
      <c r="Q4876" s="27">
        <f>WEEKNUM(Table1[[#This Row],[Invoice Date]]) + IF(YEAR(Table1[[#This Row],[Invoice Date]])=2021, 52, 0)</f>
        <v>76</v>
      </c>
    </row>
    <row r="4877" spans="2:17" ht="14.25" customHeight="1" x14ac:dyDescent="0.3">
      <c r="B4877" s="4" t="s">
        <v>14</v>
      </c>
      <c r="C4877" s="33">
        <v>1185732</v>
      </c>
      <c r="D4877" s="5">
        <v>44353</v>
      </c>
      <c r="E4877" s="4" t="s">
        <v>36</v>
      </c>
      <c r="F4877" s="4" t="s">
        <v>112</v>
      </c>
      <c r="G4877" s="4" t="s">
        <v>113</v>
      </c>
      <c r="H4877" s="6" t="s">
        <v>17</v>
      </c>
      <c r="I4877" s="7">
        <v>32</v>
      </c>
      <c r="J4877" s="8">
        <v>137</v>
      </c>
      <c r="K4877" s="9">
        <v>4384</v>
      </c>
      <c r="L4877" s="9">
        <v>1841.28</v>
      </c>
      <c r="M4877" s="10">
        <v>0.42</v>
      </c>
      <c r="N4877" s="4" t="s">
        <v>83</v>
      </c>
      <c r="O4877" s="4" t="str">
        <f>TEXT(Table1[[#This Row],[Invoice Date]],"yyyy")</f>
        <v>2021</v>
      </c>
      <c r="P4877" s="4" t="str">
        <f>TEXT(Table1[[#This Row],[Invoice Date]],"mmm")</f>
        <v>Jun</v>
      </c>
      <c r="Q4877" s="27">
        <f>WEEKNUM(Table1[[#This Row],[Invoice Date]]) + IF(YEAR(Table1[[#This Row],[Invoice Date]])=2021, 52, 0)</f>
        <v>76</v>
      </c>
    </row>
    <row r="4878" spans="2:17" ht="14.25" customHeight="1" x14ac:dyDescent="0.3">
      <c r="B4878" s="4" t="s">
        <v>14</v>
      </c>
      <c r="C4878" s="33">
        <v>1185732</v>
      </c>
      <c r="D4878" s="5">
        <v>44353</v>
      </c>
      <c r="E4878" s="4" t="s">
        <v>36</v>
      </c>
      <c r="F4878" s="4" t="s">
        <v>37</v>
      </c>
      <c r="G4878" s="4" t="s">
        <v>38</v>
      </c>
      <c r="H4878" s="6" t="s">
        <v>17</v>
      </c>
      <c r="I4878" s="7">
        <v>44</v>
      </c>
      <c r="J4878" s="8">
        <v>158</v>
      </c>
      <c r="K4878" s="9">
        <v>6952</v>
      </c>
      <c r="L4878" s="9">
        <v>3545.52</v>
      </c>
      <c r="M4878" s="10">
        <v>0.51</v>
      </c>
      <c r="N4878" s="4" t="s">
        <v>83</v>
      </c>
      <c r="O4878" s="4" t="str">
        <f>TEXT(Table1[[#This Row],[Invoice Date]],"yyyy")</f>
        <v>2021</v>
      </c>
      <c r="P4878" s="4" t="str">
        <f>TEXT(Table1[[#This Row],[Invoice Date]],"mmm")</f>
        <v>Jun</v>
      </c>
      <c r="Q4878" s="27">
        <f>WEEKNUM(Table1[[#This Row],[Invoice Date]]) + IF(YEAR(Table1[[#This Row],[Invoice Date]])=2021, 52, 0)</f>
        <v>76</v>
      </c>
    </row>
    <row r="4879" spans="2:17" ht="14.25" customHeight="1" x14ac:dyDescent="0.3">
      <c r="B4879" s="4" t="s">
        <v>14</v>
      </c>
      <c r="C4879" s="33">
        <v>1185732</v>
      </c>
      <c r="D4879" s="5">
        <v>44353</v>
      </c>
      <c r="E4879" s="4" t="s">
        <v>36</v>
      </c>
      <c r="F4879" s="4" t="s">
        <v>57</v>
      </c>
      <c r="G4879" s="4" t="s">
        <v>58</v>
      </c>
      <c r="H4879" s="6" t="s">
        <v>22</v>
      </c>
      <c r="I4879" s="7">
        <v>50</v>
      </c>
      <c r="J4879" s="8">
        <v>50</v>
      </c>
      <c r="K4879" s="9">
        <v>25000</v>
      </c>
      <c r="L4879" s="9">
        <v>8750</v>
      </c>
      <c r="M4879" s="10">
        <v>0.35</v>
      </c>
      <c r="N4879" s="4" t="s">
        <v>24</v>
      </c>
      <c r="O4879" s="4" t="str">
        <f>TEXT(Table1[[#This Row],[Invoice Date]],"yyyy")</f>
        <v>2021</v>
      </c>
      <c r="P4879" s="4" t="str">
        <f>TEXT(Table1[[#This Row],[Invoice Date]],"mmm")</f>
        <v>Jun</v>
      </c>
      <c r="Q4879" s="27">
        <f>WEEKNUM(Table1[[#This Row],[Invoice Date]]) + IF(YEAR(Table1[[#This Row],[Invoice Date]])=2021, 52, 0)</f>
        <v>76</v>
      </c>
    </row>
    <row r="4880" spans="2:17" ht="14.25" customHeight="1" x14ac:dyDescent="0.3">
      <c r="B4880" s="4" t="s">
        <v>14</v>
      </c>
      <c r="C4880" s="33">
        <v>1185732</v>
      </c>
      <c r="D4880" s="5">
        <v>44353</v>
      </c>
      <c r="E4880" s="4" t="s">
        <v>36</v>
      </c>
      <c r="F4880" s="4" t="s">
        <v>112</v>
      </c>
      <c r="G4880" s="4" t="s">
        <v>113</v>
      </c>
      <c r="H4880" s="6" t="s">
        <v>21</v>
      </c>
      <c r="I4880" s="7">
        <v>25.000000000000007</v>
      </c>
      <c r="J4880" s="8">
        <v>175</v>
      </c>
      <c r="K4880" s="9">
        <v>43750.000000000015</v>
      </c>
      <c r="L4880" s="9">
        <v>13125.000000000004</v>
      </c>
      <c r="M4880" s="10">
        <v>0.3</v>
      </c>
      <c r="N4880" s="4" t="s">
        <v>18</v>
      </c>
      <c r="O4880" s="4" t="str">
        <f>TEXT(Table1[[#This Row],[Invoice Date]],"yyyy")</f>
        <v>2021</v>
      </c>
      <c r="P4880" s="4" t="str">
        <f>TEXT(Table1[[#This Row],[Invoice Date]],"mmm")</f>
        <v>Jun</v>
      </c>
      <c r="Q4880" s="27">
        <f>WEEKNUM(Table1[[#This Row],[Invoice Date]]) + IF(YEAR(Table1[[#This Row],[Invoice Date]])=2021, 52, 0)</f>
        <v>76</v>
      </c>
    </row>
    <row r="4881" spans="2:17" ht="14.25" customHeight="1" x14ac:dyDescent="0.3">
      <c r="B4881" s="4" t="s">
        <v>14</v>
      </c>
      <c r="C4881" s="33">
        <v>1185732</v>
      </c>
      <c r="D4881" s="5">
        <v>44353</v>
      </c>
      <c r="E4881" s="4" t="s">
        <v>36</v>
      </c>
      <c r="F4881" s="4" t="s">
        <v>112</v>
      </c>
      <c r="G4881" s="4" t="s">
        <v>113</v>
      </c>
      <c r="H4881" s="6" t="s">
        <v>20</v>
      </c>
      <c r="I4881" s="7">
        <v>25.000000000000007</v>
      </c>
      <c r="J4881" s="8">
        <v>200</v>
      </c>
      <c r="K4881" s="9">
        <v>50000.000000000015</v>
      </c>
      <c r="L4881" s="9">
        <v>15000.000000000004</v>
      </c>
      <c r="M4881" s="10">
        <v>0.3</v>
      </c>
      <c r="N4881" s="4" t="s">
        <v>18</v>
      </c>
      <c r="O4881" s="4" t="str">
        <f>TEXT(Table1[[#This Row],[Invoice Date]],"yyyy")</f>
        <v>2021</v>
      </c>
      <c r="P4881" s="4" t="str">
        <f>TEXT(Table1[[#This Row],[Invoice Date]],"mmm")</f>
        <v>Jun</v>
      </c>
      <c r="Q4881" s="27">
        <f>WEEKNUM(Table1[[#This Row],[Invoice Date]]) + IF(YEAR(Table1[[#This Row],[Invoice Date]])=2021, 52, 0)</f>
        <v>76</v>
      </c>
    </row>
    <row r="4882" spans="2:17" ht="14.25" customHeight="1" x14ac:dyDescent="0.3">
      <c r="B4882" s="4" t="s">
        <v>14</v>
      </c>
      <c r="C4882" s="33">
        <v>1185732</v>
      </c>
      <c r="D4882" s="5">
        <v>44353</v>
      </c>
      <c r="E4882" s="4" t="s">
        <v>36</v>
      </c>
      <c r="F4882" s="4" t="s">
        <v>112</v>
      </c>
      <c r="G4882" s="4" t="s">
        <v>113</v>
      </c>
      <c r="H4882" s="6" t="s">
        <v>22</v>
      </c>
      <c r="I4882" s="7">
        <v>35</v>
      </c>
      <c r="J4882" s="8">
        <v>175</v>
      </c>
      <c r="K4882" s="9">
        <v>61250</v>
      </c>
      <c r="L4882" s="9">
        <v>30625</v>
      </c>
      <c r="M4882" s="10">
        <v>0.5</v>
      </c>
      <c r="N4882" s="4" t="s">
        <v>18</v>
      </c>
      <c r="O4882" s="4" t="str">
        <f>TEXT(Table1[[#This Row],[Invoice Date]],"yyyy")</f>
        <v>2021</v>
      </c>
      <c r="P4882" s="4" t="str">
        <f>TEXT(Table1[[#This Row],[Invoice Date]],"mmm")</f>
        <v>Jun</v>
      </c>
      <c r="Q4882" s="27">
        <f>WEEKNUM(Table1[[#This Row],[Invoice Date]]) + IF(YEAR(Table1[[#This Row],[Invoice Date]])=2021, 52, 0)</f>
        <v>76</v>
      </c>
    </row>
    <row r="4883" spans="2:17" ht="14.25" customHeight="1" x14ac:dyDescent="0.3">
      <c r="B4883" s="4" t="s">
        <v>14</v>
      </c>
      <c r="C4883" s="33">
        <v>1185732</v>
      </c>
      <c r="D4883" s="5">
        <v>44353</v>
      </c>
      <c r="E4883" s="4" t="s">
        <v>36</v>
      </c>
      <c r="F4883" s="4" t="s">
        <v>112</v>
      </c>
      <c r="G4883" s="4" t="s">
        <v>113</v>
      </c>
      <c r="H4883" s="6" t="s">
        <v>19</v>
      </c>
      <c r="I4883" s="7">
        <v>30.000000000000011</v>
      </c>
      <c r="J4883" s="8">
        <v>275</v>
      </c>
      <c r="K4883" s="9">
        <v>82500.000000000029</v>
      </c>
      <c r="L4883" s="9">
        <v>28875.000000000007</v>
      </c>
      <c r="M4883" s="10">
        <v>0.35</v>
      </c>
      <c r="N4883" s="4" t="s">
        <v>18</v>
      </c>
      <c r="O4883" s="4" t="str">
        <f>TEXT(Table1[[#This Row],[Invoice Date]],"yyyy")</f>
        <v>2021</v>
      </c>
      <c r="P4883" s="4" t="str">
        <f>TEXT(Table1[[#This Row],[Invoice Date]],"mmm")</f>
        <v>Jun</v>
      </c>
      <c r="Q4883" s="27">
        <f>WEEKNUM(Table1[[#This Row],[Invoice Date]]) + IF(YEAR(Table1[[#This Row],[Invoice Date]])=2021, 52, 0)</f>
        <v>76</v>
      </c>
    </row>
    <row r="4884" spans="2:17" ht="14.25" customHeight="1" x14ac:dyDescent="0.3">
      <c r="B4884" s="4" t="s">
        <v>14</v>
      </c>
      <c r="C4884" s="33">
        <v>1185732</v>
      </c>
      <c r="D4884" s="5">
        <v>44353</v>
      </c>
      <c r="E4884" s="4" t="s">
        <v>36</v>
      </c>
      <c r="F4884" s="4" t="s">
        <v>112</v>
      </c>
      <c r="G4884" s="4" t="s">
        <v>113</v>
      </c>
      <c r="H4884" s="6" t="s">
        <v>23</v>
      </c>
      <c r="I4884" s="7">
        <v>55.000000000000007</v>
      </c>
      <c r="J4884" s="8">
        <v>325</v>
      </c>
      <c r="K4884" s="9">
        <v>178750.00000000003</v>
      </c>
      <c r="L4884" s="9">
        <v>71500.000000000015</v>
      </c>
      <c r="M4884" s="10">
        <v>0.4</v>
      </c>
      <c r="N4884" s="4" t="s">
        <v>18</v>
      </c>
      <c r="O4884" s="4" t="str">
        <f>TEXT(Table1[[#This Row],[Invoice Date]],"yyyy")</f>
        <v>2021</v>
      </c>
      <c r="P4884" s="4" t="str">
        <f>TEXT(Table1[[#This Row],[Invoice Date]],"mmm")</f>
        <v>Jun</v>
      </c>
      <c r="Q4884" s="27">
        <f>WEEKNUM(Table1[[#This Row],[Invoice Date]]) + IF(YEAR(Table1[[#This Row],[Invoice Date]])=2021, 52, 0)</f>
        <v>76</v>
      </c>
    </row>
    <row r="4885" spans="2:17" ht="14.25" customHeight="1" x14ac:dyDescent="0.3">
      <c r="B4885" s="4" t="s">
        <v>14</v>
      </c>
      <c r="C4885" s="33">
        <v>1185732</v>
      </c>
      <c r="D4885" s="5">
        <v>44353</v>
      </c>
      <c r="E4885" s="4" t="s">
        <v>36</v>
      </c>
      <c r="F4885" s="4" t="s">
        <v>112</v>
      </c>
      <c r="G4885" s="4" t="s">
        <v>113</v>
      </c>
      <c r="H4885" s="6" t="s">
        <v>17</v>
      </c>
      <c r="I4885" s="7">
        <v>35</v>
      </c>
      <c r="J4885" s="8">
        <v>525</v>
      </c>
      <c r="K4885" s="9">
        <v>183750</v>
      </c>
      <c r="L4885" s="9">
        <v>55125</v>
      </c>
      <c r="M4885" s="10">
        <v>0.3</v>
      </c>
      <c r="N4885" s="4" t="s">
        <v>18</v>
      </c>
      <c r="O4885" s="4" t="str">
        <f>TEXT(Table1[[#This Row],[Invoice Date]],"yyyy")</f>
        <v>2021</v>
      </c>
      <c r="P4885" s="4" t="str">
        <f>TEXT(Table1[[#This Row],[Invoice Date]],"mmm")</f>
        <v>Jun</v>
      </c>
      <c r="Q4885" s="27">
        <f>WEEKNUM(Table1[[#This Row],[Invoice Date]]) + IF(YEAR(Table1[[#This Row],[Invoice Date]])=2021, 52, 0)</f>
        <v>76</v>
      </c>
    </row>
    <row r="4886" spans="2:17" ht="14.25" customHeight="1" x14ac:dyDescent="0.3">
      <c r="B4886" s="4" t="s">
        <v>14</v>
      </c>
      <c r="C4886" s="33">
        <v>1185732</v>
      </c>
      <c r="D4886" s="5">
        <v>44353</v>
      </c>
      <c r="E4886" s="4" t="s">
        <v>36</v>
      </c>
      <c r="F4886" s="4" t="s">
        <v>37</v>
      </c>
      <c r="G4886" s="4" t="s">
        <v>38</v>
      </c>
      <c r="H4886" s="6" t="s">
        <v>17</v>
      </c>
      <c r="I4886" s="7">
        <v>45</v>
      </c>
      <c r="J4886" s="8">
        <v>525</v>
      </c>
      <c r="K4886" s="9">
        <v>236250</v>
      </c>
      <c r="L4886" s="9">
        <v>94500</v>
      </c>
      <c r="M4886" s="10">
        <v>0.4</v>
      </c>
      <c r="N4886" s="4" t="s">
        <v>24</v>
      </c>
      <c r="O4886" s="4" t="str">
        <f>TEXT(Table1[[#This Row],[Invoice Date]],"yyyy")</f>
        <v>2021</v>
      </c>
      <c r="P4886" s="4" t="str">
        <f>TEXT(Table1[[#This Row],[Invoice Date]],"mmm")</f>
        <v>Jun</v>
      </c>
      <c r="Q4886" s="27">
        <f>WEEKNUM(Table1[[#This Row],[Invoice Date]]) + IF(YEAR(Table1[[#This Row],[Invoice Date]])=2021, 52, 0)</f>
        <v>76</v>
      </c>
    </row>
    <row r="4887" spans="2:17" ht="14.25" customHeight="1" x14ac:dyDescent="0.3">
      <c r="B4887" s="4" t="s">
        <v>14</v>
      </c>
      <c r="C4887" s="33">
        <v>1185732</v>
      </c>
      <c r="D4887" s="5">
        <v>44354</v>
      </c>
      <c r="E4887" s="4" t="s">
        <v>36</v>
      </c>
      <c r="F4887" s="4" t="s">
        <v>57</v>
      </c>
      <c r="G4887" s="4" t="s">
        <v>58</v>
      </c>
      <c r="H4887" s="6" t="s">
        <v>23</v>
      </c>
      <c r="I4887" s="7">
        <v>37</v>
      </c>
      <c r="J4887" s="8">
        <v>38</v>
      </c>
      <c r="K4887" s="9">
        <v>1406</v>
      </c>
      <c r="L4887" s="9">
        <v>857.66</v>
      </c>
      <c r="M4887" s="10">
        <v>0.61</v>
      </c>
      <c r="N4887" s="4" t="s">
        <v>83</v>
      </c>
      <c r="O4887" s="4" t="str">
        <f>TEXT(Table1[[#This Row],[Invoice Date]],"yyyy")</f>
        <v>2021</v>
      </c>
      <c r="P4887" s="4" t="str">
        <f>TEXT(Table1[[#This Row],[Invoice Date]],"mmm")</f>
        <v>Jun</v>
      </c>
      <c r="Q4887" s="27">
        <f>WEEKNUM(Table1[[#This Row],[Invoice Date]]) + IF(YEAR(Table1[[#This Row],[Invoice Date]])=2021, 52, 0)</f>
        <v>76</v>
      </c>
    </row>
    <row r="4888" spans="2:17" ht="14.25" customHeight="1" x14ac:dyDescent="0.3">
      <c r="B4888" s="4" t="s">
        <v>14</v>
      </c>
      <c r="C4888" s="33">
        <v>1185732</v>
      </c>
      <c r="D4888" s="5">
        <v>44354</v>
      </c>
      <c r="E4888" s="4" t="s">
        <v>36</v>
      </c>
      <c r="F4888" s="4" t="s">
        <v>37</v>
      </c>
      <c r="G4888" s="4" t="s">
        <v>38</v>
      </c>
      <c r="H4888" s="6" t="s">
        <v>19</v>
      </c>
      <c r="I4888" s="7">
        <v>43</v>
      </c>
      <c r="J4888" s="8">
        <v>51</v>
      </c>
      <c r="K4888" s="9">
        <v>2193</v>
      </c>
      <c r="L4888" s="9">
        <v>1030.71</v>
      </c>
      <c r="M4888" s="10">
        <v>0.47</v>
      </c>
      <c r="N4888" s="4" t="s">
        <v>83</v>
      </c>
      <c r="O4888" s="4" t="str">
        <f>TEXT(Table1[[#This Row],[Invoice Date]],"yyyy")</f>
        <v>2021</v>
      </c>
      <c r="P4888" s="4" t="str">
        <f>TEXT(Table1[[#This Row],[Invoice Date]],"mmm")</f>
        <v>Jun</v>
      </c>
      <c r="Q4888" s="27">
        <f>WEEKNUM(Table1[[#This Row],[Invoice Date]]) + IF(YEAR(Table1[[#This Row],[Invoice Date]])=2021, 52, 0)</f>
        <v>76</v>
      </c>
    </row>
    <row r="4889" spans="2:17" ht="14.25" customHeight="1" x14ac:dyDescent="0.3">
      <c r="B4889" s="4" t="s">
        <v>14</v>
      </c>
      <c r="C4889" s="33">
        <v>1185732</v>
      </c>
      <c r="D4889" s="5">
        <v>44354</v>
      </c>
      <c r="E4889" s="4" t="s">
        <v>48</v>
      </c>
      <c r="F4889" s="4" t="s">
        <v>92</v>
      </c>
      <c r="G4889" s="4" t="s">
        <v>93</v>
      </c>
      <c r="H4889" s="6" t="s">
        <v>19</v>
      </c>
      <c r="I4889" s="7">
        <v>49</v>
      </c>
      <c r="J4889" s="8">
        <v>200</v>
      </c>
      <c r="K4889" s="9">
        <v>9800</v>
      </c>
      <c r="L4889" s="9">
        <v>4410</v>
      </c>
      <c r="M4889" s="10">
        <v>0.44999999999999996</v>
      </c>
      <c r="N4889" s="4" t="s">
        <v>83</v>
      </c>
      <c r="O4889" s="4" t="str">
        <f>TEXT(Table1[[#This Row],[Invoice Date]],"yyyy")</f>
        <v>2021</v>
      </c>
      <c r="P4889" s="4" t="str">
        <f>TEXT(Table1[[#This Row],[Invoice Date]],"mmm")</f>
        <v>Jun</v>
      </c>
      <c r="Q4889" s="27">
        <f>WEEKNUM(Table1[[#This Row],[Invoice Date]]) + IF(YEAR(Table1[[#This Row],[Invoice Date]])=2021, 52, 0)</f>
        <v>76</v>
      </c>
    </row>
    <row r="4890" spans="2:17" ht="14.25" customHeight="1" x14ac:dyDescent="0.3">
      <c r="B4890" s="4" t="s">
        <v>14</v>
      </c>
      <c r="C4890" s="33">
        <v>1185732</v>
      </c>
      <c r="D4890" s="5">
        <v>44354</v>
      </c>
      <c r="E4890" s="4" t="s">
        <v>48</v>
      </c>
      <c r="F4890" s="4" t="s">
        <v>92</v>
      </c>
      <c r="G4890" s="4" t="s">
        <v>93</v>
      </c>
      <c r="H4890" s="6" t="s">
        <v>20</v>
      </c>
      <c r="I4890" s="7">
        <v>47</v>
      </c>
      <c r="J4890" s="8">
        <v>209</v>
      </c>
      <c r="K4890" s="9">
        <v>9823</v>
      </c>
      <c r="L4890" s="9">
        <v>3536.2799999999997</v>
      </c>
      <c r="M4890" s="10">
        <v>0.36</v>
      </c>
      <c r="N4890" s="4" t="s">
        <v>83</v>
      </c>
      <c r="O4890" s="4" t="str">
        <f>TEXT(Table1[[#This Row],[Invoice Date]],"yyyy")</f>
        <v>2021</v>
      </c>
      <c r="P4890" s="4" t="str">
        <f>TEXT(Table1[[#This Row],[Invoice Date]],"mmm")</f>
        <v>Jun</v>
      </c>
      <c r="Q4890" s="27">
        <f>WEEKNUM(Table1[[#This Row],[Invoice Date]]) + IF(YEAR(Table1[[#This Row],[Invoice Date]])=2021, 52, 0)</f>
        <v>76</v>
      </c>
    </row>
    <row r="4891" spans="2:17" ht="14.25" customHeight="1" x14ac:dyDescent="0.3">
      <c r="B4891" s="4" t="s">
        <v>14</v>
      </c>
      <c r="C4891" s="33">
        <v>1185732</v>
      </c>
      <c r="D4891" s="5">
        <v>44354</v>
      </c>
      <c r="E4891" s="4" t="s">
        <v>48</v>
      </c>
      <c r="F4891" s="4" t="s">
        <v>92</v>
      </c>
      <c r="G4891" s="4" t="s">
        <v>93</v>
      </c>
      <c r="H4891" s="6" t="s">
        <v>21</v>
      </c>
      <c r="I4891" s="7">
        <v>47</v>
      </c>
      <c r="J4891" s="8">
        <v>218</v>
      </c>
      <c r="K4891" s="9">
        <v>10246</v>
      </c>
      <c r="L4891" s="9">
        <v>4610.7</v>
      </c>
      <c r="M4891" s="10">
        <v>0.44999999999999996</v>
      </c>
      <c r="N4891" s="4" t="s">
        <v>83</v>
      </c>
      <c r="O4891" s="4" t="str">
        <f>TEXT(Table1[[#This Row],[Invoice Date]],"yyyy")</f>
        <v>2021</v>
      </c>
      <c r="P4891" s="4" t="str">
        <f>TEXT(Table1[[#This Row],[Invoice Date]],"mmm")</f>
        <v>Jun</v>
      </c>
      <c r="Q4891" s="27">
        <f>WEEKNUM(Table1[[#This Row],[Invoice Date]]) + IF(YEAR(Table1[[#This Row],[Invoice Date]])=2021, 52, 0)</f>
        <v>76</v>
      </c>
    </row>
    <row r="4892" spans="2:17" ht="14.25" customHeight="1" x14ac:dyDescent="0.3">
      <c r="B4892" s="4" t="s">
        <v>14</v>
      </c>
      <c r="C4892" s="33">
        <v>1185732</v>
      </c>
      <c r="D4892" s="5">
        <v>44354</v>
      </c>
      <c r="E4892" s="4" t="s">
        <v>48</v>
      </c>
      <c r="F4892" s="4" t="s">
        <v>92</v>
      </c>
      <c r="G4892" s="4" t="s">
        <v>93</v>
      </c>
      <c r="H4892" s="6" t="s">
        <v>22</v>
      </c>
      <c r="I4892" s="7">
        <v>62</v>
      </c>
      <c r="J4892" s="8">
        <v>195</v>
      </c>
      <c r="K4892" s="9">
        <v>12090</v>
      </c>
      <c r="L4892" s="9">
        <v>5440.4999999999991</v>
      </c>
      <c r="M4892" s="10">
        <v>0.44999999999999996</v>
      </c>
      <c r="N4892" s="4" t="s">
        <v>83</v>
      </c>
      <c r="O4892" s="4" t="str">
        <f>TEXT(Table1[[#This Row],[Invoice Date]],"yyyy")</f>
        <v>2021</v>
      </c>
      <c r="P4892" s="4" t="str">
        <f>TEXT(Table1[[#This Row],[Invoice Date]],"mmm")</f>
        <v>Jun</v>
      </c>
      <c r="Q4892" s="27">
        <f>WEEKNUM(Table1[[#This Row],[Invoice Date]]) + IF(YEAR(Table1[[#This Row],[Invoice Date]])=2021, 52, 0)</f>
        <v>76</v>
      </c>
    </row>
    <row r="4893" spans="2:17" ht="14.25" customHeight="1" x14ac:dyDescent="0.3">
      <c r="B4893" s="4" t="s">
        <v>14</v>
      </c>
      <c r="C4893" s="33">
        <v>1185732</v>
      </c>
      <c r="D4893" s="5">
        <v>44354</v>
      </c>
      <c r="E4893" s="4" t="s">
        <v>48</v>
      </c>
      <c r="F4893" s="4" t="s">
        <v>92</v>
      </c>
      <c r="G4893" s="4" t="s">
        <v>93</v>
      </c>
      <c r="H4893" s="6" t="s">
        <v>17</v>
      </c>
      <c r="I4893" s="7">
        <v>51</v>
      </c>
      <c r="J4893" s="8">
        <v>273</v>
      </c>
      <c r="K4893" s="9">
        <v>13923</v>
      </c>
      <c r="L4893" s="9">
        <v>7796.880000000001</v>
      </c>
      <c r="M4893" s="10">
        <v>0.56000000000000005</v>
      </c>
      <c r="N4893" s="4" t="s">
        <v>83</v>
      </c>
      <c r="O4893" s="4" t="str">
        <f>TEXT(Table1[[#This Row],[Invoice Date]],"yyyy")</f>
        <v>2021</v>
      </c>
      <c r="P4893" s="4" t="str">
        <f>TEXT(Table1[[#This Row],[Invoice Date]],"mmm")</f>
        <v>Jun</v>
      </c>
      <c r="Q4893" s="27">
        <f>WEEKNUM(Table1[[#This Row],[Invoice Date]]) + IF(YEAR(Table1[[#This Row],[Invoice Date]])=2021, 52, 0)</f>
        <v>76</v>
      </c>
    </row>
    <row r="4894" spans="2:17" ht="14.25" customHeight="1" x14ac:dyDescent="0.3">
      <c r="B4894" s="4" t="s">
        <v>14</v>
      </c>
      <c r="C4894" s="33">
        <v>1185732</v>
      </c>
      <c r="D4894" s="5">
        <v>44354</v>
      </c>
      <c r="E4894" s="4" t="s">
        <v>48</v>
      </c>
      <c r="F4894" s="4" t="s">
        <v>92</v>
      </c>
      <c r="G4894" s="4" t="s">
        <v>93</v>
      </c>
      <c r="H4894" s="6" t="s">
        <v>23</v>
      </c>
      <c r="I4894" s="7">
        <v>65</v>
      </c>
      <c r="J4894" s="8">
        <v>250</v>
      </c>
      <c r="K4894" s="9">
        <v>16250</v>
      </c>
      <c r="L4894" s="9">
        <v>10400</v>
      </c>
      <c r="M4894" s="10">
        <v>0.64</v>
      </c>
      <c r="N4894" s="4" t="s">
        <v>83</v>
      </c>
      <c r="O4894" s="4" t="str">
        <f>TEXT(Table1[[#This Row],[Invoice Date]],"yyyy")</f>
        <v>2021</v>
      </c>
      <c r="P4894" s="4" t="str">
        <f>TEXT(Table1[[#This Row],[Invoice Date]],"mmm")</f>
        <v>Jun</v>
      </c>
      <c r="Q4894" s="27">
        <f>WEEKNUM(Table1[[#This Row],[Invoice Date]]) + IF(YEAR(Table1[[#This Row],[Invoice Date]])=2021, 52, 0)</f>
        <v>76</v>
      </c>
    </row>
    <row r="4895" spans="2:17" ht="14.25" customHeight="1" x14ac:dyDescent="0.3">
      <c r="B4895" s="4" t="s">
        <v>14</v>
      </c>
      <c r="C4895" s="33">
        <v>1185732</v>
      </c>
      <c r="D4895" s="5">
        <v>44354</v>
      </c>
      <c r="E4895" s="4" t="s">
        <v>36</v>
      </c>
      <c r="F4895" s="4" t="s">
        <v>57</v>
      </c>
      <c r="G4895" s="4" t="s">
        <v>58</v>
      </c>
      <c r="H4895" s="6" t="s">
        <v>23</v>
      </c>
      <c r="I4895" s="7">
        <v>40</v>
      </c>
      <c r="J4895" s="8">
        <v>150</v>
      </c>
      <c r="K4895" s="9">
        <v>60000</v>
      </c>
      <c r="L4895" s="9">
        <v>30000</v>
      </c>
      <c r="M4895" s="10">
        <v>0.5</v>
      </c>
      <c r="N4895" s="4" t="s">
        <v>24</v>
      </c>
      <c r="O4895" s="4" t="str">
        <f>TEXT(Table1[[#This Row],[Invoice Date]],"yyyy")</f>
        <v>2021</v>
      </c>
      <c r="P4895" s="4" t="str">
        <f>TEXT(Table1[[#This Row],[Invoice Date]],"mmm")</f>
        <v>Jun</v>
      </c>
      <c r="Q4895" s="27">
        <f>WEEKNUM(Table1[[#This Row],[Invoice Date]]) + IF(YEAR(Table1[[#This Row],[Invoice Date]])=2021, 52, 0)</f>
        <v>76</v>
      </c>
    </row>
    <row r="4896" spans="2:17" ht="14.25" customHeight="1" x14ac:dyDescent="0.3">
      <c r="B4896" s="4" t="s">
        <v>14</v>
      </c>
      <c r="C4896" s="33">
        <v>1185732</v>
      </c>
      <c r="D4896" s="5">
        <v>44354</v>
      </c>
      <c r="E4896" s="4" t="s">
        <v>36</v>
      </c>
      <c r="F4896" s="4" t="s">
        <v>37</v>
      </c>
      <c r="G4896" s="4" t="s">
        <v>38</v>
      </c>
      <c r="H4896" s="6" t="s">
        <v>19</v>
      </c>
      <c r="I4896" s="7">
        <v>45</v>
      </c>
      <c r="J4896" s="8">
        <v>175</v>
      </c>
      <c r="K4896" s="9">
        <v>78750</v>
      </c>
      <c r="L4896" s="9">
        <v>27562.5</v>
      </c>
      <c r="M4896" s="10">
        <v>0.35</v>
      </c>
      <c r="N4896" s="4" t="s">
        <v>24</v>
      </c>
      <c r="O4896" s="4" t="str">
        <f>TEXT(Table1[[#This Row],[Invoice Date]],"yyyy")</f>
        <v>2021</v>
      </c>
      <c r="P4896" s="4" t="str">
        <f>TEXT(Table1[[#This Row],[Invoice Date]],"mmm")</f>
        <v>Jun</v>
      </c>
      <c r="Q4896" s="27">
        <f>WEEKNUM(Table1[[#This Row],[Invoice Date]]) + IF(YEAR(Table1[[#This Row],[Invoice Date]])=2021, 52, 0)</f>
        <v>76</v>
      </c>
    </row>
    <row r="4897" spans="2:17" ht="14.25" customHeight="1" x14ac:dyDescent="0.3">
      <c r="B4897" s="4" t="s">
        <v>14</v>
      </c>
      <c r="C4897" s="33">
        <v>1185732</v>
      </c>
      <c r="D4897" s="5">
        <v>44354</v>
      </c>
      <c r="E4897" s="4" t="s">
        <v>48</v>
      </c>
      <c r="F4897" s="4" t="s">
        <v>92</v>
      </c>
      <c r="G4897" s="4" t="s">
        <v>93</v>
      </c>
      <c r="H4897" s="6" t="s">
        <v>21</v>
      </c>
      <c r="I4897" s="7">
        <v>50</v>
      </c>
      <c r="J4897" s="8">
        <v>750</v>
      </c>
      <c r="K4897" s="9">
        <v>375000</v>
      </c>
      <c r="L4897" s="9">
        <v>112500</v>
      </c>
      <c r="M4897" s="10">
        <v>0.3</v>
      </c>
      <c r="N4897" s="4" t="s">
        <v>83</v>
      </c>
      <c r="O4897" s="4" t="str">
        <f>TEXT(Table1[[#This Row],[Invoice Date]],"yyyy")</f>
        <v>2021</v>
      </c>
      <c r="P4897" s="4" t="str">
        <f>TEXT(Table1[[#This Row],[Invoice Date]],"mmm")</f>
        <v>Jun</v>
      </c>
      <c r="Q4897" s="27">
        <f>WEEKNUM(Table1[[#This Row],[Invoice Date]]) + IF(YEAR(Table1[[#This Row],[Invoice Date]])=2021, 52, 0)</f>
        <v>76</v>
      </c>
    </row>
    <row r="4898" spans="2:17" ht="14.25" customHeight="1" x14ac:dyDescent="0.3">
      <c r="B4898" s="4" t="s">
        <v>14</v>
      </c>
      <c r="C4898" s="33">
        <v>1185732</v>
      </c>
      <c r="D4898" s="5">
        <v>44354</v>
      </c>
      <c r="E4898" s="4" t="s">
        <v>48</v>
      </c>
      <c r="F4898" s="4" t="s">
        <v>92</v>
      </c>
      <c r="G4898" s="4" t="s">
        <v>93</v>
      </c>
      <c r="H4898" s="6" t="s">
        <v>20</v>
      </c>
      <c r="I4898" s="7">
        <v>50</v>
      </c>
      <c r="J4898" s="8">
        <v>775</v>
      </c>
      <c r="K4898" s="9">
        <v>387500</v>
      </c>
      <c r="L4898" s="9">
        <v>96875</v>
      </c>
      <c r="M4898" s="10">
        <v>0.25</v>
      </c>
      <c r="N4898" s="4" t="s">
        <v>83</v>
      </c>
      <c r="O4898" s="4" t="str">
        <f>TEXT(Table1[[#This Row],[Invoice Date]],"yyyy")</f>
        <v>2021</v>
      </c>
      <c r="P4898" s="4" t="str">
        <f>TEXT(Table1[[#This Row],[Invoice Date]],"mmm")</f>
        <v>Jun</v>
      </c>
      <c r="Q4898" s="27">
        <f>WEEKNUM(Table1[[#This Row],[Invoice Date]]) + IF(YEAR(Table1[[#This Row],[Invoice Date]])=2021, 52, 0)</f>
        <v>76</v>
      </c>
    </row>
    <row r="4899" spans="2:17" ht="14.25" customHeight="1" x14ac:dyDescent="0.3">
      <c r="B4899" s="4" t="s">
        <v>14</v>
      </c>
      <c r="C4899" s="33">
        <v>1185732</v>
      </c>
      <c r="D4899" s="5">
        <v>44354</v>
      </c>
      <c r="E4899" s="4" t="s">
        <v>48</v>
      </c>
      <c r="F4899" s="4" t="s">
        <v>92</v>
      </c>
      <c r="G4899" s="4" t="s">
        <v>93</v>
      </c>
      <c r="H4899" s="6" t="s">
        <v>19</v>
      </c>
      <c r="I4899" s="7">
        <v>50</v>
      </c>
      <c r="J4899" s="8">
        <v>800</v>
      </c>
      <c r="K4899" s="9">
        <v>400000</v>
      </c>
      <c r="L4899" s="9">
        <v>140000</v>
      </c>
      <c r="M4899" s="10">
        <v>0.35</v>
      </c>
      <c r="N4899" s="4" t="s">
        <v>83</v>
      </c>
      <c r="O4899" s="4" t="str">
        <f>TEXT(Table1[[#This Row],[Invoice Date]],"yyyy")</f>
        <v>2021</v>
      </c>
      <c r="P4899" s="4" t="str">
        <f>TEXT(Table1[[#This Row],[Invoice Date]],"mmm")</f>
        <v>Jun</v>
      </c>
      <c r="Q4899" s="27">
        <f>WEEKNUM(Table1[[#This Row],[Invoice Date]]) + IF(YEAR(Table1[[#This Row],[Invoice Date]])=2021, 52, 0)</f>
        <v>76</v>
      </c>
    </row>
    <row r="4900" spans="2:17" ht="14.25" customHeight="1" x14ac:dyDescent="0.3">
      <c r="B4900" s="4" t="s">
        <v>14</v>
      </c>
      <c r="C4900" s="33">
        <v>1185732</v>
      </c>
      <c r="D4900" s="5">
        <v>44354</v>
      </c>
      <c r="E4900" s="4" t="s">
        <v>48</v>
      </c>
      <c r="F4900" s="4" t="s">
        <v>92</v>
      </c>
      <c r="G4900" s="4" t="s">
        <v>93</v>
      </c>
      <c r="H4900" s="6" t="s">
        <v>22</v>
      </c>
      <c r="I4900" s="7">
        <v>65</v>
      </c>
      <c r="J4900" s="8">
        <v>750</v>
      </c>
      <c r="K4900" s="9">
        <v>487500</v>
      </c>
      <c r="L4900" s="9">
        <v>170625</v>
      </c>
      <c r="M4900" s="10">
        <v>0.35</v>
      </c>
      <c r="N4900" s="4" t="s">
        <v>83</v>
      </c>
      <c r="O4900" s="4" t="str">
        <f>TEXT(Table1[[#This Row],[Invoice Date]],"yyyy")</f>
        <v>2021</v>
      </c>
      <c r="P4900" s="4" t="str">
        <f>TEXT(Table1[[#This Row],[Invoice Date]],"mmm")</f>
        <v>Jun</v>
      </c>
      <c r="Q4900" s="27">
        <f>WEEKNUM(Table1[[#This Row],[Invoice Date]]) + IF(YEAR(Table1[[#This Row],[Invoice Date]])=2021, 52, 0)</f>
        <v>76</v>
      </c>
    </row>
    <row r="4901" spans="2:17" ht="14.25" customHeight="1" x14ac:dyDescent="0.3">
      <c r="B4901" s="4" t="s">
        <v>14</v>
      </c>
      <c r="C4901" s="33">
        <v>1185732</v>
      </c>
      <c r="D4901" s="5">
        <v>44354</v>
      </c>
      <c r="E4901" s="4" t="s">
        <v>48</v>
      </c>
      <c r="F4901" s="4" t="s">
        <v>92</v>
      </c>
      <c r="G4901" s="4" t="s">
        <v>93</v>
      </c>
      <c r="H4901" s="6" t="s">
        <v>17</v>
      </c>
      <c r="I4901" s="7">
        <v>54.999999999999993</v>
      </c>
      <c r="J4901" s="8">
        <v>1050</v>
      </c>
      <c r="K4901" s="9">
        <v>577499.99999999988</v>
      </c>
      <c r="L4901" s="9">
        <v>259874.99999999994</v>
      </c>
      <c r="M4901" s="10">
        <v>0.45</v>
      </c>
      <c r="N4901" s="4" t="s">
        <v>83</v>
      </c>
      <c r="O4901" s="4" t="str">
        <f>TEXT(Table1[[#This Row],[Invoice Date]],"yyyy")</f>
        <v>2021</v>
      </c>
      <c r="P4901" s="4" t="str">
        <f>TEXT(Table1[[#This Row],[Invoice Date]],"mmm")</f>
        <v>Jun</v>
      </c>
      <c r="Q4901" s="27">
        <f>WEEKNUM(Table1[[#This Row],[Invoice Date]]) + IF(YEAR(Table1[[#This Row],[Invoice Date]])=2021, 52, 0)</f>
        <v>76</v>
      </c>
    </row>
    <row r="4902" spans="2:17" ht="14.25" customHeight="1" x14ac:dyDescent="0.3">
      <c r="B4902" s="4" t="s">
        <v>14</v>
      </c>
      <c r="C4902" s="33">
        <v>1185732</v>
      </c>
      <c r="D4902" s="5">
        <v>44354</v>
      </c>
      <c r="E4902" s="4" t="s">
        <v>48</v>
      </c>
      <c r="F4902" s="4" t="s">
        <v>92</v>
      </c>
      <c r="G4902" s="4" t="s">
        <v>93</v>
      </c>
      <c r="H4902" s="6" t="s">
        <v>23</v>
      </c>
      <c r="I4902" s="7">
        <v>70</v>
      </c>
      <c r="J4902" s="8">
        <v>925</v>
      </c>
      <c r="K4902" s="9">
        <v>647500</v>
      </c>
      <c r="L4902" s="9">
        <v>323750</v>
      </c>
      <c r="M4902" s="10">
        <v>0.5</v>
      </c>
      <c r="N4902" s="4" t="s">
        <v>83</v>
      </c>
      <c r="O4902" s="4" t="str">
        <f>TEXT(Table1[[#This Row],[Invoice Date]],"yyyy")</f>
        <v>2021</v>
      </c>
      <c r="P4902" s="4" t="str">
        <f>TEXT(Table1[[#This Row],[Invoice Date]],"mmm")</f>
        <v>Jun</v>
      </c>
      <c r="Q4902" s="27">
        <f>WEEKNUM(Table1[[#This Row],[Invoice Date]]) + IF(YEAR(Table1[[#This Row],[Invoice Date]])=2021, 52, 0)</f>
        <v>76</v>
      </c>
    </row>
    <row r="4903" spans="2:17" ht="14.25" customHeight="1" x14ac:dyDescent="0.3">
      <c r="B4903" s="4" t="s">
        <v>14</v>
      </c>
      <c r="C4903" s="33">
        <v>1185732</v>
      </c>
      <c r="D4903" s="5">
        <v>44355</v>
      </c>
      <c r="E4903" s="4" t="s">
        <v>15</v>
      </c>
      <c r="F4903" s="4" t="s">
        <v>127</v>
      </c>
      <c r="G4903" s="4" t="s">
        <v>128</v>
      </c>
      <c r="H4903" s="6" t="s">
        <v>21</v>
      </c>
      <c r="I4903" s="7">
        <v>26</v>
      </c>
      <c r="J4903" s="8">
        <v>70</v>
      </c>
      <c r="K4903" s="9">
        <v>1820</v>
      </c>
      <c r="L4903" s="9">
        <v>837.2</v>
      </c>
      <c r="M4903" s="10">
        <v>0.46</v>
      </c>
      <c r="N4903" s="4" t="s">
        <v>24</v>
      </c>
      <c r="O4903" s="4" t="str">
        <f>TEXT(Table1[[#This Row],[Invoice Date]],"yyyy")</f>
        <v>2021</v>
      </c>
      <c r="P4903" s="4" t="str">
        <f>TEXT(Table1[[#This Row],[Invoice Date]],"mmm")</f>
        <v>Jun</v>
      </c>
      <c r="Q4903" s="27">
        <f>WEEKNUM(Table1[[#This Row],[Invoice Date]]) + IF(YEAR(Table1[[#This Row],[Invoice Date]])=2021, 52, 0)</f>
        <v>76</v>
      </c>
    </row>
    <row r="4904" spans="2:17" ht="14.25" customHeight="1" x14ac:dyDescent="0.3">
      <c r="B4904" s="4" t="s">
        <v>14</v>
      </c>
      <c r="C4904" s="33">
        <v>1185732</v>
      </c>
      <c r="D4904" s="5">
        <v>44355</v>
      </c>
      <c r="E4904" s="4" t="s">
        <v>36</v>
      </c>
      <c r="F4904" s="4" t="s">
        <v>37</v>
      </c>
      <c r="G4904" s="4" t="s">
        <v>38</v>
      </c>
      <c r="H4904" s="6" t="s">
        <v>20</v>
      </c>
      <c r="I4904" s="7">
        <v>32</v>
      </c>
      <c r="J4904" s="8">
        <v>61</v>
      </c>
      <c r="K4904" s="9">
        <v>1952</v>
      </c>
      <c r="L4904" s="9">
        <v>897.92</v>
      </c>
      <c r="M4904" s="10">
        <v>0.45999999999999996</v>
      </c>
      <c r="N4904" s="4" t="s">
        <v>83</v>
      </c>
      <c r="O4904" s="4" t="str">
        <f>TEXT(Table1[[#This Row],[Invoice Date]],"yyyy")</f>
        <v>2021</v>
      </c>
      <c r="P4904" s="4" t="str">
        <f>TEXT(Table1[[#This Row],[Invoice Date]],"mmm")</f>
        <v>Jun</v>
      </c>
      <c r="Q4904" s="27">
        <f>WEEKNUM(Table1[[#This Row],[Invoice Date]]) + IF(YEAR(Table1[[#This Row],[Invoice Date]])=2021, 52, 0)</f>
        <v>76</v>
      </c>
    </row>
    <row r="4905" spans="2:17" ht="14.25" customHeight="1" x14ac:dyDescent="0.3">
      <c r="B4905" s="4" t="s">
        <v>14</v>
      </c>
      <c r="C4905" s="33">
        <v>1185732</v>
      </c>
      <c r="D4905" s="5">
        <v>44355</v>
      </c>
      <c r="E4905" s="4" t="s">
        <v>15</v>
      </c>
      <c r="F4905" s="4" t="s">
        <v>127</v>
      </c>
      <c r="G4905" s="4" t="s">
        <v>128</v>
      </c>
      <c r="H4905" s="6" t="s">
        <v>21</v>
      </c>
      <c r="I4905" s="7">
        <v>39</v>
      </c>
      <c r="J4905" s="8">
        <v>60</v>
      </c>
      <c r="K4905" s="9">
        <v>2340</v>
      </c>
      <c r="L4905" s="9">
        <v>1263.6000000000001</v>
      </c>
      <c r="M4905" s="10">
        <v>0.54</v>
      </c>
      <c r="N4905" s="4" t="s">
        <v>83</v>
      </c>
      <c r="O4905" s="4" t="str">
        <f>TEXT(Table1[[#This Row],[Invoice Date]],"yyyy")</f>
        <v>2021</v>
      </c>
      <c r="P4905" s="4" t="str">
        <f>TEXT(Table1[[#This Row],[Invoice Date]],"mmm")</f>
        <v>Jun</v>
      </c>
      <c r="Q4905" s="27">
        <f>WEEKNUM(Table1[[#This Row],[Invoice Date]]) + IF(YEAR(Table1[[#This Row],[Invoice Date]])=2021, 52, 0)</f>
        <v>76</v>
      </c>
    </row>
    <row r="4906" spans="2:17" ht="14.25" customHeight="1" x14ac:dyDescent="0.3">
      <c r="B4906" s="4" t="s">
        <v>14</v>
      </c>
      <c r="C4906" s="33">
        <v>1185732</v>
      </c>
      <c r="D4906" s="5">
        <v>44355</v>
      </c>
      <c r="E4906" s="4" t="s">
        <v>15</v>
      </c>
      <c r="F4906" s="4" t="s">
        <v>127</v>
      </c>
      <c r="G4906" s="4" t="s">
        <v>128</v>
      </c>
      <c r="H4906" s="6" t="s">
        <v>20</v>
      </c>
      <c r="I4906" s="7">
        <v>32</v>
      </c>
      <c r="J4906" s="8">
        <v>74</v>
      </c>
      <c r="K4906" s="9">
        <v>2368</v>
      </c>
      <c r="L4906" s="9">
        <v>994.56000000000006</v>
      </c>
      <c r="M4906" s="10">
        <v>0.42000000000000004</v>
      </c>
      <c r="N4906" s="4" t="s">
        <v>24</v>
      </c>
      <c r="O4906" s="4" t="str">
        <f>TEXT(Table1[[#This Row],[Invoice Date]],"yyyy")</f>
        <v>2021</v>
      </c>
      <c r="P4906" s="4" t="str">
        <f>TEXT(Table1[[#This Row],[Invoice Date]],"mmm")</f>
        <v>Jun</v>
      </c>
      <c r="Q4906" s="27">
        <f>WEEKNUM(Table1[[#This Row],[Invoice Date]]) + IF(YEAR(Table1[[#This Row],[Invoice Date]])=2021, 52, 0)</f>
        <v>76</v>
      </c>
    </row>
    <row r="4907" spans="2:17" ht="14.25" customHeight="1" x14ac:dyDescent="0.3">
      <c r="B4907" s="4" t="s">
        <v>34</v>
      </c>
      <c r="C4907" s="33">
        <v>1189833</v>
      </c>
      <c r="D4907" s="5">
        <v>44355</v>
      </c>
      <c r="E4907" s="4" t="s">
        <v>15</v>
      </c>
      <c r="F4907" s="4" t="s">
        <v>123</v>
      </c>
      <c r="G4907" s="4" t="s">
        <v>124</v>
      </c>
      <c r="H4907" s="6" t="s">
        <v>21</v>
      </c>
      <c r="I4907" s="7">
        <v>39</v>
      </c>
      <c r="J4907" s="8">
        <v>65</v>
      </c>
      <c r="K4907" s="9">
        <v>2535</v>
      </c>
      <c r="L4907" s="9">
        <v>1368.9</v>
      </c>
      <c r="M4907" s="10">
        <v>0.54</v>
      </c>
      <c r="N4907" s="4" t="s">
        <v>83</v>
      </c>
      <c r="O4907" s="4" t="str">
        <f>TEXT(Table1[[#This Row],[Invoice Date]],"yyyy")</f>
        <v>2021</v>
      </c>
      <c r="P4907" s="4" t="str">
        <f>TEXT(Table1[[#This Row],[Invoice Date]],"mmm")</f>
        <v>Jun</v>
      </c>
      <c r="Q4907" s="27">
        <f>WEEKNUM(Table1[[#This Row],[Invoice Date]]) + IF(YEAR(Table1[[#This Row],[Invoice Date]])=2021, 52, 0)</f>
        <v>76</v>
      </c>
    </row>
    <row r="4908" spans="2:17" ht="14.25" customHeight="1" x14ac:dyDescent="0.3">
      <c r="B4908" s="4" t="s">
        <v>14</v>
      </c>
      <c r="C4908" s="33">
        <v>1185732</v>
      </c>
      <c r="D4908" s="5">
        <v>44355</v>
      </c>
      <c r="E4908" s="4" t="s">
        <v>15</v>
      </c>
      <c r="F4908" s="4" t="s">
        <v>127</v>
      </c>
      <c r="G4908" s="4" t="s">
        <v>128</v>
      </c>
      <c r="H4908" s="6" t="s">
        <v>20</v>
      </c>
      <c r="I4908" s="7">
        <v>39</v>
      </c>
      <c r="J4908" s="8">
        <v>65</v>
      </c>
      <c r="K4908" s="9">
        <v>2535</v>
      </c>
      <c r="L4908" s="9">
        <v>1394.25</v>
      </c>
      <c r="M4908" s="10">
        <v>0.55000000000000004</v>
      </c>
      <c r="N4908" s="4" t="s">
        <v>83</v>
      </c>
      <c r="O4908" s="4" t="str">
        <f>TEXT(Table1[[#This Row],[Invoice Date]],"yyyy")</f>
        <v>2021</v>
      </c>
      <c r="P4908" s="4" t="str">
        <f>TEXT(Table1[[#This Row],[Invoice Date]],"mmm")</f>
        <v>Jun</v>
      </c>
      <c r="Q4908" s="27">
        <f>WEEKNUM(Table1[[#This Row],[Invoice Date]]) + IF(YEAR(Table1[[#This Row],[Invoice Date]])=2021, 52, 0)</f>
        <v>76</v>
      </c>
    </row>
    <row r="4909" spans="2:17" ht="14.25" customHeight="1" x14ac:dyDescent="0.3">
      <c r="B4909" s="4" t="s">
        <v>14</v>
      </c>
      <c r="C4909" s="33">
        <v>1185732</v>
      </c>
      <c r="D4909" s="5">
        <v>44355</v>
      </c>
      <c r="E4909" s="4" t="s">
        <v>15</v>
      </c>
      <c r="F4909" s="4" t="s">
        <v>127</v>
      </c>
      <c r="G4909" s="4" t="s">
        <v>128</v>
      </c>
      <c r="H4909" s="6" t="s">
        <v>22</v>
      </c>
      <c r="I4909" s="7">
        <v>39</v>
      </c>
      <c r="J4909" s="8">
        <v>66</v>
      </c>
      <c r="K4909" s="9">
        <v>2574</v>
      </c>
      <c r="L4909" s="9">
        <v>900.9</v>
      </c>
      <c r="M4909" s="10">
        <v>0.35</v>
      </c>
      <c r="N4909" s="4" t="s">
        <v>24</v>
      </c>
      <c r="O4909" s="4" t="str">
        <f>TEXT(Table1[[#This Row],[Invoice Date]],"yyyy")</f>
        <v>2021</v>
      </c>
      <c r="P4909" s="4" t="str">
        <f>TEXT(Table1[[#This Row],[Invoice Date]],"mmm")</f>
        <v>Jun</v>
      </c>
      <c r="Q4909" s="27">
        <f>WEEKNUM(Table1[[#This Row],[Invoice Date]]) + IF(YEAR(Table1[[#This Row],[Invoice Date]])=2021, 52, 0)</f>
        <v>76</v>
      </c>
    </row>
    <row r="4910" spans="2:17" ht="14.25" customHeight="1" x14ac:dyDescent="0.3">
      <c r="B4910" s="4" t="s">
        <v>34</v>
      </c>
      <c r="C4910" s="33">
        <v>1189833</v>
      </c>
      <c r="D4910" s="5">
        <v>44355</v>
      </c>
      <c r="E4910" s="4" t="s">
        <v>15</v>
      </c>
      <c r="F4910" s="4" t="s">
        <v>123</v>
      </c>
      <c r="G4910" s="4" t="s">
        <v>124</v>
      </c>
      <c r="H4910" s="6" t="s">
        <v>20</v>
      </c>
      <c r="I4910" s="7">
        <v>38</v>
      </c>
      <c r="J4910" s="8">
        <v>69</v>
      </c>
      <c r="K4910" s="9">
        <v>2622</v>
      </c>
      <c r="L4910" s="9">
        <v>1389.66</v>
      </c>
      <c r="M4910" s="10">
        <v>0.53</v>
      </c>
      <c r="N4910" s="4" t="s">
        <v>83</v>
      </c>
      <c r="O4910" s="4" t="str">
        <f>TEXT(Table1[[#This Row],[Invoice Date]],"yyyy")</f>
        <v>2021</v>
      </c>
      <c r="P4910" s="4" t="str">
        <f>TEXT(Table1[[#This Row],[Invoice Date]],"mmm")</f>
        <v>Jun</v>
      </c>
      <c r="Q4910" s="27">
        <f>WEEKNUM(Table1[[#This Row],[Invoice Date]]) + IF(YEAR(Table1[[#This Row],[Invoice Date]])=2021, 52, 0)</f>
        <v>76</v>
      </c>
    </row>
    <row r="4911" spans="2:17" ht="14.25" customHeight="1" x14ac:dyDescent="0.3">
      <c r="B4911" s="4" t="s">
        <v>14</v>
      </c>
      <c r="C4911" s="33">
        <v>1185732</v>
      </c>
      <c r="D4911" s="5">
        <v>44355</v>
      </c>
      <c r="E4911" s="4" t="s">
        <v>15</v>
      </c>
      <c r="F4911" s="4" t="s">
        <v>127</v>
      </c>
      <c r="G4911" s="4" t="s">
        <v>128</v>
      </c>
      <c r="H4911" s="6" t="s">
        <v>22</v>
      </c>
      <c r="I4911" s="7">
        <v>48</v>
      </c>
      <c r="J4911" s="8">
        <v>58</v>
      </c>
      <c r="K4911" s="9">
        <v>2784</v>
      </c>
      <c r="L4911" s="9">
        <v>1141.4399999999998</v>
      </c>
      <c r="M4911" s="10">
        <v>0.41</v>
      </c>
      <c r="N4911" s="4" t="s">
        <v>83</v>
      </c>
      <c r="O4911" s="4" t="str">
        <f>TEXT(Table1[[#This Row],[Invoice Date]],"yyyy")</f>
        <v>2021</v>
      </c>
      <c r="P4911" s="4" t="str">
        <f>TEXT(Table1[[#This Row],[Invoice Date]],"mmm")</f>
        <v>Jun</v>
      </c>
      <c r="Q4911" s="27">
        <f>WEEKNUM(Table1[[#This Row],[Invoice Date]]) + IF(YEAR(Table1[[#This Row],[Invoice Date]])=2021, 52, 0)</f>
        <v>76</v>
      </c>
    </row>
    <row r="4912" spans="2:17" ht="14.25" customHeight="1" x14ac:dyDescent="0.3">
      <c r="B4912" s="4" t="s">
        <v>34</v>
      </c>
      <c r="C4912" s="33">
        <v>1189833</v>
      </c>
      <c r="D4912" s="5">
        <v>44355</v>
      </c>
      <c r="E4912" s="4" t="s">
        <v>15</v>
      </c>
      <c r="F4912" s="4" t="s">
        <v>123</v>
      </c>
      <c r="G4912" s="4" t="s">
        <v>124</v>
      </c>
      <c r="H4912" s="6" t="s">
        <v>22</v>
      </c>
      <c r="I4912" s="7">
        <v>46</v>
      </c>
      <c r="J4912" s="8">
        <v>65</v>
      </c>
      <c r="K4912" s="9">
        <v>2990</v>
      </c>
      <c r="L4912" s="9">
        <v>1345.4999999999998</v>
      </c>
      <c r="M4912" s="10">
        <v>0.44999999999999996</v>
      </c>
      <c r="N4912" s="4" t="s">
        <v>83</v>
      </c>
      <c r="O4912" s="4" t="str">
        <f>TEXT(Table1[[#This Row],[Invoice Date]],"yyyy")</f>
        <v>2021</v>
      </c>
      <c r="P4912" s="4" t="str">
        <f>TEXT(Table1[[#This Row],[Invoice Date]],"mmm")</f>
        <v>Jun</v>
      </c>
      <c r="Q4912" s="27">
        <f>WEEKNUM(Table1[[#This Row],[Invoice Date]]) + IF(YEAR(Table1[[#This Row],[Invoice Date]])=2021, 52, 0)</f>
        <v>76</v>
      </c>
    </row>
    <row r="4913" spans="2:17" ht="14.25" customHeight="1" x14ac:dyDescent="0.3">
      <c r="B4913" s="4" t="s">
        <v>14</v>
      </c>
      <c r="C4913" s="33">
        <v>1185732</v>
      </c>
      <c r="D4913" s="5">
        <v>44355</v>
      </c>
      <c r="E4913" s="4" t="s">
        <v>15</v>
      </c>
      <c r="F4913" s="4" t="s">
        <v>127</v>
      </c>
      <c r="G4913" s="4" t="s">
        <v>128</v>
      </c>
      <c r="H4913" s="6" t="s">
        <v>19</v>
      </c>
      <c r="I4913" s="7">
        <v>35</v>
      </c>
      <c r="J4913" s="8">
        <v>105</v>
      </c>
      <c r="K4913" s="9">
        <v>3675</v>
      </c>
      <c r="L4913" s="9">
        <v>1433.2499999999998</v>
      </c>
      <c r="M4913" s="10">
        <v>0.38999999999999996</v>
      </c>
      <c r="N4913" s="4" t="s">
        <v>24</v>
      </c>
      <c r="O4913" s="4" t="str">
        <f>TEXT(Table1[[#This Row],[Invoice Date]],"yyyy")</f>
        <v>2021</v>
      </c>
      <c r="P4913" s="4" t="str">
        <f>TEXT(Table1[[#This Row],[Invoice Date]],"mmm")</f>
        <v>Jun</v>
      </c>
      <c r="Q4913" s="27">
        <f>WEEKNUM(Table1[[#This Row],[Invoice Date]]) + IF(YEAR(Table1[[#This Row],[Invoice Date]])=2021, 52, 0)</f>
        <v>76</v>
      </c>
    </row>
    <row r="4914" spans="2:17" ht="14.25" customHeight="1" x14ac:dyDescent="0.3">
      <c r="B4914" s="4" t="s">
        <v>14</v>
      </c>
      <c r="C4914" s="33">
        <v>1185732</v>
      </c>
      <c r="D4914" s="5">
        <v>44355</v>
      </c>
      <c r="E4914" s="4" t="s">
        <v>15</v>
      </c>
      <c r="F4914" s="4" t="s">
        <v>127</v>
      </c>
      <c r="G4914" s="4" t="s">
        <v>128</v>
      </c>
      <c r="H4914" s="6" t="s">
        <v>19</v>
      </c>
      <c r="I4914" s="7">
        <v>41</v>
      </c>
      <c r="J4914" s="8">
        <v>90</v>
      </c>
      <c r="K4914" s="9">
        <v>3690</v>
      </c>
      <c r="L4914" s="9">
        <v>1808.1</v>
      </c>
      <c r="M4914" s="10">
        <v>0.49</v>
      </c>
      <c r="N4914" s="4" t="s">
        <v>83</v>
      </c>
      <c r="O4914" s="4" t="str">
        <f>TEXT(Table1[[#This Row],[Invoice Date]],"yyyy")</f>
        <v>2021</v>
      </c>
      <c r="P4914" s="4" t="str">
        <f>TEXT(Table1[[#This Row],[Invoice Date]],"mmm")</f>
        <v>Jun</v>
      </c>
      <c r="Q4914" s="27">
        <f>WEEKNUM(Table1[[#This Row],[Invoice Date]]) + IF(YEAR(Table1[[#This Row],[Invoice Date]])=2021, 52, 0)</f>
        <v>76</v>
      </c>
    </row>
    <row r="4915" spans="2:17" ht="14.25" customHeight="1" x14ac:dyDescent="0.3">
      <c r="B4915" s="4" t="s">
        <v>14</v>
      </c>
      <c r="C4915" s="33">
        <v>1185732</v>
      </c>
      <c r="D4915" s="5">
        <v>44355</v>
      </c>
      <c r="E4915" s="4" t="s">
        <v>36</v>
      </c>
      <c r="F4915" s="4" t="s">
        <v>57</v>
      </c>
      <c r="G4915" s="4" t="s">
        <v>58</v>
      </c>
      <c r="H4915" s="6" t="s">
        <v>17</v>
      </c>
      <c r="I4915" s="7">
        <v>38</v>
      </c>
      <c r="J4915" s="8">
        <v>105</v>
      </c>
      <c r="K4915" s="9">
        <v>3990</v>
      </c>
      <c r="L4915" s="9">
        <v>2114.7000000000003</v>
      </c>
      <c r="M4915" s="10">
        <v>0.53</v>
      </c>
      <c r="N4915" s="4" t="s">
        <v>83</v>
      </c>
      <c r="O4915" s="4" t="str">
        <f>TEXT(Table1[[#This Row],[Invoice Date]],"yyyy")</f>
        <v>2021</v>
      </c>
      <c r="P4915" s="4" t="str">
        <f>TEXT(Table1[[#This Row],[Invoice Date]],"mmm")</f>
        <v>Jun</v>
      </c>
      <c r="Q4915" s="27">
        <f>WEEKNUM(Table1[[#This Row],[Invoice Date]]) + IF(YEAR(Table1[[#This Row],[Invoice Date]])=2021, 52, 0)</f>
        <v>76</v>
      </c>
    </row>
    <row r="4916" spans="2:17" ht="14.25" customHeight="1" x14ac:dyDescent="0.3">
      <c r="B4916" s="4" t="s">
        <v>14</v>
      </c>
      <c r="C4916" s="33">
        <v>1185732</v>
      </c>
      <c r="D4916" s="5">
        <v>44355</v>
      </c>
      <c r="E4916" s="4" t="s">
        <v>15</v>
      </c>
      <c r="F4916" s="4" t="s">
        <v>127</v>
      </c>
      <c r="G4916" s="4" t="s">
        <v>128</v>
      </c>
      <c r="H4916" s="6" t="s">
        <v>23</v>
      </c>
      <c r="I4916" s="7">
        <v>51</v>
      </c>
      <c r="J4916" s="8">
        <v>88</v>
      </c>
      <c r="K4916" s="9">
        <v>4488</v>
      </c>
      <c r="L4916" s="9">
        <v>2288.88</v>
      </c>
      <c r="M4916" s="10">
        <v>0.51</v>
      </c>
      <c r="N4916" s="4" t="s">
        <v>83</v>
      </c>
      <c r="O4916" s="4" t="str">
        <f>TEXT(Table1[[#This Row],[Invoice Date]],"yyyy")</f>
        <v>2021</v>
      </c>
      <c r="P4916" s="4" t="str">
        <f>TEXT(Table1[[#This Row],[Invoice Date]],"mmm")</f>
        <v>Jun</v>
      </c>
      <c r="Q4916" s="27">
        <f>WEEKNUM(Table1[[#This Row],[Invoice Date]]) + IF(YEAR(Table1[[#This Row],[Invoice Date]])=2021, 52, 0)</f>
        <v>76</v>
      </c>
    </row>
    <row r="4917" spans="2:17" ht="14.25" customHeight="1" x14ac:dyDescent="0.3">
      <c r="B4917" s="4" t="s">
        <v>34</v>
      </c>
      <c r="C4917" s="33">
        <v>1189833</v>
      </c>
      <c r="D4917" s="5">
        <v>44355</v>
      </c>
      <c r="E4917" s="4" t="s">
        <v>15</v>
      </c>
      <c r="F4917" s="4" t="s">
        <v>123</v>
      </c>
      <c r="G4917" s="4" t="s">
        <v>124</v>
      </c>
      <c r="H4917" s="6" t="s">
        <v>19</v>
      </c>
      <c r="I4917" s="7">
        <v>44</v>
      </c>
      <c r="J4917" s="8">
        <v>105</v>
      </c>
      <c r="K4917" s="9">
        <v>4620</v>
      </c>
      <c r="L4917" s="9">
        <v>2125.1999999999998</v>
      </c>
      <c r="M4917" s="10">
        <v>0.45999999999999996</v>
      </c>
      <c r="N4917" s="4" t="s">
        <v>83</v>
      </c>
      <c r="O4917" s="4" t="str">
        <f>TEXT(Table1[[#This Row],[Invoice Date]],"yyyy")</f>
        <v>2021</v>
      </c>
      <c r="P4917" s="4" t="str">
        <f>TEXT(Table1[[#This Row],[Invoice Date]],"mmm")</f>
        <v>Jun</v>
      </c>
      <c r="Q4917" s="27">
        <f>WEEKNUM(Table1[[#This Row],[Invoice Date]]) + IF(YEAR(Table1[[#This Row],[Invoice Date]])=2021, 52, 0)</f>
        <v>76</v>
      </c>
    </row>
    <row r="4918" spans="2:17" ht="14.25" customHeight="1" x14ac:dyDescent="0.3">
      <c r="B4918" s="4" t="s">
        <v>14</v>
      </c>
      <c r="C4918" s="33">
        <v>1185732</v>
      </c>
      <c r="D4918" s="5">
        <v>44355</v>
      </c>
      <c r="E4918" s="4" t="s">
        <v>15</v>
      </c>
      <c r="F4918" s="4" t="s">
        <v>127</v>
      </c>
      <c r="G4918" s="4" t="s">
        <v>128</v>
      </c>
      <c r="H4918" s="6" t="s">
        <v>23</v>
      </c>
      <c r="I4918" s="7">
        <v>43</v>
      </c>
      <c r="J4918" s="8">
        <v>119</v>
      </c>
      <c r="K4918" s="9">
        <v>5117</v>
      </c>
      <c r="L4918" s="9">
        <v>2302.65</v>
      </c>
      <c r="M4918" s="10">
        <v>0.45</v>
      </c>
      <c r="N4918" s="4" t="s">
        <v>24</v>
      </c>
      <c r="O4918" s="4" t="str">
        <f>TEXT(Table1[[#This Row],[Invoice Date]],"yyyy")</f>
        <v>2021</v>
      </c>
      <c r="P4918" s="4" t="str">
        <f>TEXT(Table1[[#This Row],[Invoice Date]],"mmm")</f>
        <v>Jun</v>
      </c>
      <c r="Q4918" s="27">
        <f>WEEKNUM(Table1[[#This Row],[Invoice Date]]) + IF(YEAR(Table1[[#This Row],[Invoice Date]])=2021, 52, 0)</f>
        <v>76</v>
      </c>
    </row>
    <row r="4919" spans="2:17" ht="14.25" customHeight="1" x14ac:dyDescent="0.3">
      <c r="B4919" s="4" t="s">
        <v>34</v>
      </c>
      <c r="C4919" s="33">
        <v>1189833</v>
      </c>
      <c r="D4919" s="5">
        <v>44355</v>
      </c>
      <c r="E4919" s="4" t="s">
        <v>15</v>
      </c>
      <c r="F4919" s="4" t="s">
        <v>123</v>
      </c>
      <c r="G4919" s="4" t="s">
        <v>124</v>
      </c>
      <c r="H4919" s="6" t="s">
        <v>23</v>
      </c>
      <c r="I4919" s="7">
        <v>50</v>
      </c>
      <c r="J4919" s="8">
        <v>120</v>
      </c>
      <c r="K4919" s="9">
        <v>6000</v>
      </c>
      <c r="L4919" s="9">
        <v>3000</v>
      </c>
      <c r="M4919" s="10">
        <v>0.5</v>
      </c>
      <c r="N4919" s="4" t="s">
        <v>83</v>
      </c>
      <c r="O4919" s="4" t="str">
        <f>TEXT(Table1[[#This Row],[Invoice Date]],"yyyy")</f>
        <v>2021</v>
      </c>
      <c r="P4919" s="4" t="str">
        <f>TEXT(Table1[[#This Row],[Invoice Date]],"mmm")</f>
        <v>Jun</v>
      </c>
      <c r="Q4919" s="27">
        <f>WEEKNUM(Table1[[#This Row],[Invoice Date]]) + IF(YEAR(Table1[[#This Row],[Invoice Date]])=2021, 52, 0)</f>
        <v>76</v>
      </c>
    </row>
    <row r="4920" spans="2:17" ht="14.25" customHeight="1" x14ac:dyDescent="0.3">
      <c r="B4920" s="4" t="s">
        <v>14</v>
      </c>
      <c r="C4920" s="33">
        <v>1185732</v>
      </c>
      <c r="D4920" s="5">
        <v>44355</v>
      </c>
      <c r="E4920" s="4" t="s">
        <v>15</v>
      </c>
      <c r="F4920" s="4" t="s">
        <v>127</v>
      </c>
      <c r="G4920" s="4" t="s">
        <v>128</v>
      </c>
      <c r="H4920" s="6" t="s">
        <v>17</v>
      </c>
      <c r="I4920" s="7">
        <v>36</v>
      </c>
      <c r="J4920" s="8">
        <v>176</v>
      </c>
      <c r="K4920" s="9">
        <v>6336</v>
      </c>
      <c r="L4920" s="9">
        <v>2534.3999999999996</v>
      </c>
      <c r="M4920" s="10">
        <v>0.39999999999999997</v>
      </c>
      <c r="N4920" s="4" t="s">
        <v>24</v>
      </c>
      <c r="O4920" s="4" t="str">
        <f>TEXT(Table1[[#This Row],[Invoice Date]],"yyyy")</f>
        <v>2021</v>
      </c>
      <c r="P4920" s="4" t="str">
        <f>TEXT(Table1[[#This Row],[Invoice Date]],"mmm")</f>
        <v>Jun</v>
      </c>
      <c r="Q4920" s="27">
        <f>WEEKNUM(Table1[[#This Row],[Invoice Date]]) + IF(YEAR(Table1[[#This Row],[Invoice Date]])=2021, 52, 0)</f>
        <v>76</v>
      </c>
    </row>
    <row r="4921" spans="2:17" ht="14.25" customHeight="1" x14ac:dyDescent="0.3">
      <c r="B4921" s="4" t="s">
        <v>14</v>
      </c>
      <c r="C4921" s="33">
        <v>1185732</v>
      </c>
      <c r="D4921" s="5">
        <v>44355</v>
      </c>
      <c r="E4921" s="4" t="s">
        <v>15</v>
      </c>
      <c r="F4921" s="4" t="s">
        <v>127</v>
      </c>
      <c r="G4921" s="4" t="s">
        <v>128</v>
      </c>
      <c r="H4921" s="6" t="s">
        <v>17</v>
      </c>
      <c r="I4921" s="7">
        <v>47</v>
      </c>
      <c r="J4921" s="8">
        <v>138</v>
      </c>
      <c r="K4921" s="9">
        <v>6486</v>
      </c>
      <c r="L4921" s="9">
        <v>2918.7</v>
      </c>
      <c r="M4921" s="10">
        <v>0.44999999999999996</v>
      </c>
      <c r="N4921" s="4" t="s">
        <v>83</v>
      </c>
      <c r="O4921" s="4" t="str">
        <f>TEXT(Table1[[#This Row],[Invoice Date]],"yyyy")</f>
        <v>2021</v>
      </c>
      <c r="P4921" s="4" t="str">
        <f>TEXT(Table1[[#This Row],[Invoice Date]],"mmm")</f>
        <v>Jun</v>
      </c>
      <c r="Q4921" s="27">
        <f>WEEKNUM(Table1[[#This Row],[Invoice Date]]) + IF(YEAR(Table1[[#This Row],[Invoice Date]])=2021, 52, 0)</f>
        <v>76</v>
      </c>
    </row>
    <row r="4922" spans="2:17" ht="14.25" customHeight="1" x14ac:dyDescent="0.3">
      <c r="B4922" s="4" t="s">
        <v>34</v>
      </c>
      <c r="C4922" s="33">
        <v>1189833</v>
      </c>
      <c r="D4922" s="5">
        <v>44355</v>
      </c>
      <c r="E4922" s="4" t="s">
        <v>15</v>
      </c>
      <c r="F4922" s="4" t="s">
        <v>123</v>
      </c>
      <c r="G4922" s="4" t="s">
        <v>124</v>
      </c>
      <c r="H4922" s="6" t="s">
        <v>17</v>
      </c>
      <c r="I4922" s="7">
        <v>45</v>
      </c>
      <c r="J4922" s="8">
        <v>156</v>
      </c>
      <c r="K4922" s="9">
        <v>7020</v>
      </c>
      <c r="L4922" s="9">
        <v>3229.2</v>
      </c>
      <c r="M4922" s="10">
        <v>0.45999999999999996</v>
      </c>
      <c r="N4922" s="4" t="s">
        <v>83</v>
      </c>
      <c r="O4922" s="4" t="str">
        <f>TEXT(Table1[[#This Row],[Invoice Date]],"yyyy")</f>
        <v>2021</v>
      </c>
      <c r="P4922" s="4" t="str">
        <f>TEXT(Table1[[#This Row],[Invoice Date]],"mmm")</f>
        <v>Jun</v>
      </c>
      <c r="Q4922" s="27">
        <f>WEEKNUM(Table1[[#This Row],[Invoice Date]]) + IF(YEAR(Table1[[#This Row],[Invoice Date]])=2021, 52, 0)</f>
        <v>76</v>
      </c>
    </row>
    <row r="4923" spans="2:17" ht="14.25" customHeight="1" x14ac:dyDescent="0.3">
      <c r="B4923" s="4" t="s">
        <v>14</v>
      </c>
      <c r="C4923" s="33">
        <v>1185732</v>
      </c>
      <c r="D4923" s="5">
        <v>44355</v>
      </c>
      <c r="E4923" s="4" t="s">
        <v>36</v>
      </c>
      <c r="F4923" s="4" t="s">
        <v>37</v>
      </c>
      <c r="G4923" s="4" t="s">
        <v>38</v>
      </c>
      <c r="H4923" s="6" t="s">
        <v>20</v>
      </c>
      <c r="I4923" s="7">
        <v>35</v>
      </c>
      <c r="J4923" s="8">
        <v>225</v>
      </c>
      <c r="K4923" s="9">
        <v>78750</v>
      </c>
      <c r="L4923" s="9">
        <v>27562.5</v>
      </c>
      <c r="M4923" s="10">
        <v>0.35</v>
      </c>
      <c r="N4923" s="4" t="s">
        <v>24</v>
      </c>
      <c r="O4923" s="4" t="str">
        <f>TEXT(Table1[[#This Row],[Invoice Date]],"yyyy")</f>
        <v>2021</v>
      </c>
      <c r="P4923" s="4" t="str">
        <f>TEXT(Table1[[#This Row],[Invoice Date]],"mmm")</f>
        <v>Jun</v>
      </c>
      <c r="Q4923" s="27">
        <f>WEEKNUM(Table1[[#This Row],[Invoice Date]]) + IF(YEAR(Table1[[#This Row],[Invoice Date]])=2021, 52, 0)</f>
        <v>76</v>
      </c>
    </row>
    <row r="4924" spans="2:17" ht="14.25" customHeight="1" x14ac:dyDescent="0.3">
      <c r="B4924" s="4" t="s">
        <v>14</v>
      </c>
      <c r="C4924" s="33">
        <v>1185732</v>
      </c>
      <c r="D4924" s="5">
        <v>44355</v>
      </c>
      <c r="E4924" s="4" t="s">
        <v>15</v>
      </c>
      <c r="F4924" s="4" t="s">
        <v>127</v>
      </c>
      <c r="G4924" s="4" t="s">
        <v>128</v>
      </c>
      <c r="H4924" s="6" t="s">
        <v>21</v>
      </c>
      <c r="I4924" s="7">
        <v>40</v>
      </c>
      <c r="J4924" s="8">
        <v>200</v>
      </c>
      <c r="K4924" s="9">
        <v>80000</v>
      </c>
      <c r="L4924" s="9">
        <v>32000</v>
      </c>
      <c r="M4924" s="10">
        <v>0.4</v>
      </c>
      <c r="N4924" s="4" t="s">
        <v>18</v>
      </c>
      <c r="O4924" s="4" t="str">
        <f>TEXT(Table1[[#This Row],[Invoice Date]],"yyyy")</f>
        <v>2021</v>
      </c>
      <c r="P4924" s="4" t="str">
        <f>TEXT(Table1[[#This Row],[Invoice Date]],"mmm")</f>
        <v>Jun</v>
      </c>
      <c r="Q4924" s="27">
        <f>WEEKNUM(Table1[[#This Row],[Invoice Date]]) + IF(YEAR(Table1[[#This Row],[Invoice Date]])=2021, 52, 0)</f>
        <v>76</v>
      </c>
    </row>
    <row r="4925" spans="2:17" ht="14.25" customHeight="1" x14ac:dyDescent="0.3">
      <c r="B4925" s="4" t="s">
        <v>14</v>
      </c>
      <c r="C4925" s="33">
        <v>1185732</v>
      </c>
      <c r="D4925" s="5">
        <v>44355</v>
      </c>
      <c r="E4925" s="4" t="s">
        <v>15</v>
      </c>
      <c r="F4925" s="4" t="s">
        <v>127</v>
      </c>
      <c r="G4925" s="4" t="s">
        <v>128</v>
      </c>
      <c r="H4925" s="6" t="s">
        <v>20</v>
      </c>
      <c r="I4925" s="7">
        <v>40</v>
      </c>
      <c r="J4925" s="8">
        <v>225</v>
      </c>
      <c r="K4925" s="9">
        <v>90000</v>
      </c>
      <c r="L4925" s="9">
        <v>36000</v>
      </c>
      <c r="M4925" s="10">
        <v>0.4</v>
      </c>
      <c r="N4925" s="4" t="s">
        <v>18</v>
      </c>
      <c r="O4925" s="4" t="str">
        <f>TEXT(Table1[[#This Row],[Invoice Date]],"yyyy")</f>
        <v>2021</v>
      </c>
      <c r="P4925" s="4" t="str">
        <f>TEXT(Table1[[#This Row],[Invoice Date]],"mmm")</f>
        <v>Jun</v>
      </c>
      <c r="Q4925" s="27">
        <f>WEEKNUM(Table1[[#This Row],[Invoice Date]]) + IF(YEAR(Table1[[#This Row],[Invoice Date]])=2021, 52, 0)</f>
        <v>76</v>
      </c>
    </row>
    <row r="4926" spans="2:17" ht="14.25" customHeight="1" x14ac:dyDescent="0.3">
      <c r="B4926" s="4" t="s">
        <v>14</v>
      </c>
      <c r="C4926" s="33">
        <v>1185732</v>
      </c>
      <c r="D4926" s="5">
        <v>44355</v>
      </c>
      <c r="E4926" s="4" t="s">
        <v>15</v>
      </c>
      <c r="F4926" s="4" t="s">
        <v>127</v>
      </c>
      <c r="G4926" s="4" t="s">
        <v>128</v>
      </c>
      <c r="H4926" s="6" t="s">
        <v>22</v>
      </c>
      <c r="I4926" s="7">
        <v>49.999999999999993</v>
      </c>
      <c r="J4926" s="8">
        <v>200</v>
      </c>
      <c r="K4926" s="9">
        <v>99999.999999999985</v>
      </c>
      <c r="L4926" s="9">
        <v>29999.999999999993</v>
      </c>
      <c r="M4926" s="10">
        <v>0.3</v>
      </c>
      <c r="N4926" s="4" t="s">
        <v>18</v>
      </c>
      <c r="O4926" s="4" t="str">
        <f>TEXT(Table1[[#This Row],[Invoice Date]],"yyyy")</f>
        <v>2021</v>
      </c>
      <c r="P4926" s="4" t="str">
        <f>TEXT(Table1[[#This Row],[Invoice Date]],"mmm")</f>
        <v>Jun</v>
      </c>
      <c r="Q4926" s="27">
        <f>WEEKNUM(Table1[[#This Row],[Invoice Date]]) + IF(YEAR(Table1[[#This Row],[Invoice Date]])=2021, 52, 0)</f>
        <v>76</v>
      </c>
    </row>
    <row r="4927" spans="2:17" ht="14.25" customHeight="1" x14ac:dyDescent="0.3">
      <c r="B4927" s="4" t="s">
        <v>34</v>
      </c>
      <c r="C4927" s="33">
        <v>1189833</v>
      </c>
      <c r="D4927" s="5">
        <v>44355</v>
      </c>
      <c r="E4927" s="4" t="s">
        <v>15</v>
      </c>
      <c r="F4927" s="4" t="s">
        <v>123</v>
      </c>
      <c r="G4927" s="4" t="s">
        <v>124</v>
      </c>
      <c r="H4927" s="6" t="s">
        <v>21</v>
      </c>
      <c r="I4927" s="7">
        <v>40</v>
      </c>
      <c r="J4927" s="8">
        <v>250</v>
      </c>
      <c r="K4927" s="9">
        <v>100000</v>
      </c>
      <c r="L4927" s="9">
        <v>40000</v>
      </c>
      <c r="M4927" s="10">
        <v>0.4</v>
      </c>
      <c r="N4927" s="4" t="s">
        <v>18</v>
      </c>
      <c r="O4927" s="4" t="str">
        <f>TEXT(Table1[[#This Row],[Invoice Date]],"yyyy")</f>
        <v>2021</v>
      </c>
      <c r="P4927" s="4" t="str">
        <f>TEXT(Table1[[#This Row],[Invoice Date]],"mmm")</f>
        <v>Jun</v>
      </c>
      <c r="Q4927" s="27">
        <f>WEEKNUM(Table1[[#This Row],[Invoice Date]]) + IF(YEAR(Table1[[#This Row],[Invoice Date]])=2021, 52, 0)</f>
        <v>76</v>
      </c>
    </row>
    <row r="4928" spans="2:17" ht="14.25" customHeight="1" x14ac:dyDescent="0.3">
      <c r="B4928" s="4" t="s">
        <v>34</v>
      </c>
      <c r="C4928" s="33">
        <v>1189833</v>
      </c>
      <c r="D4928" s="5">
        <v>44355</v>
      </c>
      <c r="E4928" s="4" t="s">
        <v>15</v>
      </c>
      <c r="F4928" s="4" t="s">
        <v>123</v>
      </c>
      <c r="G4928" s="4" t="s">
        <v>124</v>
      </c>
      <c r="H4928" s="6" t="s">
        <v>20</v>
      </c>
      <c r="I4928" s="7">
        <v>40</v>
      </c>
      <c r="J4928" s="8">
        <v>275</v>
      </c>
      <c r="K4928" s="9">
        <v>110000</v>
      </c>
      <c r="L4928" s="9">
        <v>44000</v>
      </c>
      <c r="M4928" s="10">
        <v>0.4</v>
      </c>
      <c r="N4928" s="4" t="s">
        <v>18</v>
      </c>
      <c r="O4928" s="4" t="str">
        <f>TEXT(Table1[[#This Row],[Invoice Date]],"yyyy")</f>
        <v>2021</v>
      </c>
      <c r="P4928" s="4" t="str">
        <f>TEXT(Table1[[#This Row],[Invoice Date]],"mmm")</f>
        <v>Jun</v>
      </c>
      <c r="Q4928" s="27">
        <f>WEEKNUM(Table1[[#This Row],[Invoice Date]]) + IF(YEAR(Table1[[#This Row],[Invoice Date]])=2021, 52, 0)</f>
        <v>76</v>
      </c>
    </row>
    <row r="4929" spans="2:17" ht="14.25" customHeight="1" x14ac:dyDescent="0.3">
      <c r="B4929" s="4" t="s">
        <v>34</v>
      </c>
      <c r="C4929" s="33">
        <v>1189833</v>
      </c>
      <c r="D4929" s="5">
        <v>44355</v>
      </c>
      <c r="E4929" s="4" t="s">
        <v>15</v>
      </c>
      <c r="F4929" s="4" t="s">
        <v>123</v>
      </c>
      <c r="G4929" s="4" t="s">
        <v>124</v>
      </c>
      <c r="H4929" s="6" t="s">
        <v>22</v>
      </c>
      <c r="I4929" s="7">
        <v>49.999999999999993</v>
      </c>
      <c r="J4929" s="8">
        <v>250</v>
      </c>
      <c r="K4929" s="9">
        <v>124999.99999999999</v>
      </c>
      <c r="L4929" s="9">
        <v>37499.999999999993</v>
      </c>
      <c r="M4929" s="10">
        <v>0.3</v>
      </c>
      <c r="N4929" s="4" t="s">
        <v>18</v>
      </c>
      <c r="O4929" s="4" t="str">
        <f>TEXT(Table1[[#This Row],[Invoice Date]],"yyyy")</f>
        <v>2021</v>
      </c>
      <c r="P4929" s="4" t="str">
        <f>TEXT(Table1[[#This Row],[Invoice Date]],"mmm")</f>
        <v>Jun</v>
      </c>
      <c r="Q4929" s="27">
        <f>WEEKNUM(Table1[[#This Row],[Invoice Date]]) + IF(YEAR(Table1[[#This Row],[Invoice Date]])=2021, 52, 0)</f>
        <v>76</v>
      </c>
    </row>
    <row r="4930" spans="2:17" ht="14.25" customHeight="1" x14ac:dyDescent="0.3">
      <c r="B4930" s="4" t="s">
        <v>14</v>
      </c>
      <c r="C4930" s="33">
        <v>1185732</v>
      </c>
      <c r="D4930" s="5">
        <v>44355</v>
      </c>
      <c r="E4930" s="4" t="s">
        <v>15</v>
      </c>
      <c r="F4930" s="4" t="s">
        <v>127</v>
      </c>
      <c r="G4930" s="4" t="s">
        <v>128</v>
      </c>
      <c r="H4930" s="6" t="s">
        <v>19</v>
      </c>
      <c r="I4930" s="7">
        <v>45</v>
      </c>
      <c r="J4930" s="8">
        <v>300</v>
      </c>
      <c r="K4930" s="9">
        <v>135000</v>
      </c>
      <c r="L4930" s="9">
        <v>47250</v>
      </c>
      <c r="M4930" s="10">
        <v>0.35</v>
      </c>
      <c r="N4930" s="4" t="s">
        <v>18</v>
      </c>
      <c r="O4930" s="4" t="str">
        <f>TEXT(Table1[[#This Row],[Invoice Date]],"yyyy")</f>
        <v>2021</v>
      </c>
      <c r="P4930" s="4" t="str">
        <f>TEXT(Table1[[#This Row],[Invoice Date]],"mmm")</f>
        <v>Jun</v>
      </c>
      <c r="Q4930" s="27">
        <f>WEEKNUM(Table1[[#This Row],[Invoice Date]]) + IF(YEAR(Table1[[#This Row],[Invoice Date]])=2021, 52, 0)</f>
        <v>76</v>
      </c>
    </row>
    <row r="4931" spans="2:17" ht="14.25" customHeight="1" x14ac:dyDescent="0.3">
      <c r="B4931" s="4" t="s">
        <v>14</v>
      </c>
      <c r="C4931" s="33">
        <v>1185732</v>
      </c>
      <c r="D4931" s="5">
        <v>44355</v>
      </c>
      <c r="E4931" s="4" t="s">
        <v>36</v>
      </c>
      <c r="F4931" s="4" t="s">
        <v>57</v>
      </c>
      <c r="G4931" s="4" t="s">
        <v>58</v>
      </c>
      <c r="H4931" s="6" t="s">
        <v>17</v>
      </c>
      <c r="I4931" s="7">
        <v>40</v>
      </c>
      <c r="J4931" s="8">
        <v>375</v>
      </c>
      <c r="K4931" s="9">
        <v>150000</v>
      </c>
      <c r="L4931" s="9">
        <v>60000</v>
      </c>
      <c r="M4931" s="10">
        <v>0.4</v>
      </c>
      <c r="N4931" s="4" t="s">
        <v>24</v>
      </c>
      <c r="O4931" s="4" t="str">
        <f>TEXT(Table1[[#This Row],[Invoice Date]],"yyyy")</f>
        <v>2021</v>
      </c>
      <c r="P4931" s="4" t="str">
        <f>TEXT(Table1[[#This Row],[Invoice Date]],"mmm")</f>
        <v>Jun</v>
      </c>
      <c r="Q4931" s="27">
        <f>WEEKNUM(Table1[[#This Row],[Invoice Date]]) + IF(YEAR(Table1[[#This Row],[Invoice Date]])=2021, 52, 0)</f>
        <v>76</v>
      </c>
    </row>
    <row r="4932" spans="2:17" ht="14.25" customHeight="1" x14ac:dyDescent="0.3">
      <c r="B4932" s="4" t="s">
        <v>34</v>
      </c>
      <c r="C4932" s="33">
        <v>1189833</v>
      </c>
      <c r="D4932" s="5">
        <v>44355</v>
      </c>
      <c r="E4932" s="4" t="s">
        <v>15</v>
      </c>
      <c r="F4932" s="4" t="s">
        <v>123</v>
      </c>
      <c r="G4932" s="4" t="s">
        <v>124</v>
      </c>
      <c r="H4932" s="6" t="s">
        <v>19</v>
      </c>
      <c r="I4932" s="7">
        <v>45</v>
      </c>
      <c r="J4932" s="8">
        <v>350</v>
      </c>
      <c r="K4932" s="9">
        <v>157500</v>
      </c>
      <c r="L4932" s="9">
        <v>55125</v>
      </c>
      <c r="M4932" s="10">
        <v>0.35</v>
      </c>
      <c r="N4932" s="4" t="s">
        <v>18</v>
      </c>
      <c r="O4932" s="4" t="str">
        <f>TEXT(Table1[[#This Row],[Invoice Date]],"yyyy")</f>
        <v>2021</v>
      </c>
      <c r="P4932" s="4" t="str">
        <f>TEXT(Table1[[#This Row],[Invoice Date]],"mmm")</f>
        <v>Jun</v>
      </c>
      <c r="Q4932" s="27">
        <f>WEEKNUM(Table1[[#This Row],[Invoice Date]]) + IF(YEAR(Table1[[#This Row],[Invoice Date]])=2021, 52, 0)</f>
        <v>76</v>
      </c>
    </row>
    <row r="4933" spans="2:17" ht="14.25" customHeight="1" x14ac:dyDescent="0.3">
      <c r="B4933" s="4" t="s">
        <v>14</v>
      </c>
      <c r="C4933" s="33">
        <v>1185732</v>
      </c>
      <c r="D4933" s="5">
        <v>44355</v>
      </c>
      <c r="E4933" s="4" t="s">
        <v>15</v>
      </c>
      <c r="F4933" s="4" t="s">
        <v>127</v>
      </c>
      <c r="G4933" s="4" t="s">
        <v>128</v>
      </c>
      <c r="H4933" s="6" t="s">
        <v>23</v>
      </c>
      <c r="I4933" s="7">
        <v>54.999999999999993</v>
      </c>
      <c r="J4933" s="8">
        <v>350</v>
      </c>
      <c r="K4933" s="9">
        <v>192499.99999999997</v>
      </c>
      <c r="L4933" s="9">
        <v>76999.999999999985</v>
      </c>
      <c r="M4933" s="10">
        <v>0.4</v>
      </c>
      <c r="N4933" s="4" t="s">
        <v>18</v>
      </c>
      <c r="O4933" s="4" t="str">
        <f>TEXT(Table1[[#This Row],[Invoice Date]],"yyyy")</f>
        <v>2021</v>
      </c>
      <c r="P4933" s="4" t="str">
        <f>TEXT(Table1[[#This Row],[Invoice Date]],"mmm")</f>
        <v>Jun</v>
      </c>
      <c r="Q4933" s="27">
        <f>WEEKNUM(Table1[[#This Row],[Invoice Date]]) + IF(YEAR(Table1[[#This Row],[Invoice Date]])=2021, 52, 0)</f>
        <v>76</v>
      </c>
    </row>
    <row r="4934" spans="2:17" ht="14.25" customHeight="1" x14ac:dyDescent="0.3">
      <c r="B4934" s="4" t="s">
        <v>34</v>
      </c>
      <c r="C4934" s="33">
        <v>1189833</v>
      </c>
      <c r="D4934" s="5">
        <v>44355</v>
      </c>
      <c r="E4934" s="4" t="s">
        <v>15</v>
      </c>
      <c r="F4934" s="4" t="s">
        <v>123</v>
      </c>
      <c r="G4934" s="4" t="s">
        <v>124</v>
      </c>
      <c r="H4934" s="6" t="s">
        <v>23</v>
      </c>
      <c r="I4934" s="7">
        <v>54.999999999999993</v>
      </c>
      <c r="J4934" s="8">
        <v>400</v>
      </c>
      <c r="K4934" s="9">
        <v>219999.99999999997</v>
      </c>
      <c r="L4934" s="9">
        <v>88000</v>
      </c>
      <c r="M4934" s="10">
        <v>0.4</v>
      </c>
      <c r="N4934" s="4" t="s">
        <v>18</v>
      </c>
      <c r="O4934" s="4" t="str">
        <f>TEXT(Table1[[#This Row],[Invoice Date]],"yyyy")</f>
        <v>2021</v>
      </c>
      <c r="P4934" s="4" t="str">
        <f>TEXT(Table1[[#This Row],[Invoice Date]],"mmm")</f>
        <v>Jun</v>
      </c>
      <c r="Q4934" s="27">
        <f>WEEKNUM(Table1[[#This Row],[Invoice Date]]) + IF(YEAR(Table1[[#This Row],[Invoice Date]])=2021, 52, 0)</f>
        <v>76</v>
      </c>
    </row>
    <row r="4935" spans="2:17" ht="14.25" customHeight="1" x14ac:dyDescent="0.3">
      <c r="B4935" s="4" t="s">
        <v>14</v>
      </c>
      <c r="C4935" s="33">
        <v>1185732</v>
      </c>
      <c r="D4935" s="5">
        <v>44355</v>
      </c>
      <c r="E4935" s="4" t="s">
        <v>15</v>
      </c>
      <c r="F4935" s="4" t="s">
        <v>127</v>
      </c>
      <c r="G4935" s="4" t="s">
        <v>128</v>
      </c>
      <c r="H4935" s="6" t="s">
        <v>17</v>
      </c>
      <c r="I4935" s="7">
        <v>49.999999999999993</v>
      </c>
      <c r="J4935" s="8">
        <v>550</v>
      </c>
      <c r="K4935" s="9">
        <v>274999.99999999994</v>
      </c>
      <c r="L4935" s="9">
        <v>96249.999999999971</v>
      </c>
      <c r="M4935" s="10">
        <v>0.35</v>
      </c>
      <c r="N4935" s="4" t="s">
        <v>18</v>
      </c>
      <c r="O4935" s="4" t="str">
        <f>TEXT(Table1[[#This Row],[Invoice Date]],"yyyy")</f>
        <v>2021</v>
      </c>
      <c r="P4935" s="4" t="str">
        <f>TEXT(Table1[[#This Row],[Invoice Date]],"mmm")</f>
        <v>Jun</v>
      </c>
      <c r="Q4935" s="27">
        <f>WEEKNUM(Table1[[#This Row],[Invoice Date]]) + IF(YEAR(Table1[[#This Row],[Invoice Date]])=2021, 52, 0)</f>
        <v>76</v>
      </c>
    </row>
    <row r="4936" spans="2:17" ht="14.25" customHeight="1" x14ac:dyDescent="0.3">
      <c r="B4936" s="4" t="s">
        <v>34</v>
      </c>
      <c r="C4936" s="33">
        <v>1189833</v>
      </c>
      <c r="D4936" s="5">
        <v>44355</v>
      </c>
      <c r="E4936" s="4" t="s">
        <v>15</v>
      </c>
      <c r="F4936" s="4" t="s">
        <v>123</v>
      </c>
      <c r="G4936" s="4" t="s">
        <v>124</v>
      </c>
      <c r="H4936" s="6" t="s">
        <v>17</v>
      </c>
      <c r="I4936" s="7">
        <v>49.999999999999993</v>
      </c>
      <c r="J4936" s="8">
        <v>600</v>
      </c>
      <c r="K4936" s="9">
        <v>299999.99999999994</v>
      </c>
      <c r="L4936" s="9">
        <v>104999.99999999997</v>
      </c>
      <c r="M4936" s="10">
        <v>0.35</v>
      </c>
      <c r="N4936" s="4" t="s">
        <v>18</v>
      </c>
      <c r="O4936" s="4" t="str">
        <f>TEXT(Table1[[#This Row],[Invoice Date]],"yyyy")</f>
        <v>2021</v>
      </c>
      <c r="P4936" s="4" t="str">
        <f>TEXT(Table1[[#This Row],[Invoice Date]],"mmm")</f>
        <v>Jun</v>
      </c>
      <c r="Q4936" s="27">
        <f>WEEKNUM(Table1[[#This Row],[Invoice Date]]) + IF(YEAR(Table1[[#This Row],[Invoice Date]])=2021, 52, 0)</f>
        <v>76</v>
      </c>
    </row>
    <row r="4937" spans="2:17" ht="14.25" customHeight="1" x14ac:dyDescent="0.3">
      <c r="B4937" s="4" t="s">
        <v>14</v>
      </c>
      <c r="C4937" s="33">
        <v>1185732</v>
      </c>
      <c r="D4937" s="5">
        <v>44356</v>
      </c>
      <c r="E4937" s="4" t="s">
        <v>36</v>
      </c>
      <c r="F4937" s="4" t="s">
        <v>57</v>
      </c>
      <c r="G4937" s="4" t="s">
        <v>58</v>
      </c>
      <c r="H4937" s="6" t="s">
        <v>19</v>
      </c>
      <c r="I4937" s="7">
        <v>32</v>
      </c>
      <c r="J4937" s="8">
        <v>23</v>
      </c>
      <c r="K4937" s="9">
        <v>736</v>
      </c>
      <c r="L4937" s="9">
        <v>331.2</v>
      </c>
      <c r="M4937" s="10">
        <v>0.44999999999999996</v>
      </c>
      <c r="N4937" s="4" t="s">
        <v>83</v>
      </c>
      <c r="O4937" s="4" t="str">
        <f>TEXT(Table1[[#This Row],[Invoice Date]],"yyyy")</f>
        <v>2021</v>
      </c>
      <c r="P4937" s="4" t="str">
        <f>TEXT(Table1[[#This Row],[Invoice Date]],"mmm")</f>
        <v>Jun</v>
      </c>
      <c r="Q4937" s="27">
        <f>WEEKNUM(Table1[[#This Row],[Invoice Date]]) + IF(YEAR(Table1[[#This Row],[Invoice Date]])=2021, 52, 0)</f>
        <v>76</v>
      </c>
    </row>
    <row r="4938" spans="2:17" ht="14.25" customHeight="1" x14ac:dyDescent="0.3">
      <c r="B4938" s="4" t="s">
        <v>14</v>
      </c>
      <c r="C4938" s="33">
        <v>1185732</v>
      </c>
      <c r="D4938" s="5">
        <v>44356</v>
      </c>
      <c r="E4938" s="4" t="s">
        <v>36</v>
      </c>
      <c r="F4938" s="4" t="s">
        <v>37</v>
      </c>
      <c r="G4938" s="4" t="s">
        <v>38</v>
      </c>
      <c r="H4938" s="6" t="s">
        <v>21</v>
      </c>
      <c r="I4938" s="7">
        <v>39</v>
      </c>
      <c r="J4938" s="8">
        <v>28</v>
      </c>
      <c r="K4938" s="9">
        <v>1092</v>
      </c>
      <c r="L4938" s="9">
        <v>578.76</v>
      </c>
      <c r="M4938" s="10">
        <v>0.53</v>
      </c>
      <c r="N4938" s="4" t="s">
        <v>83</v>
      </c>
      <c r="O4938" s="4" t="str">
        <f>TEXT(Table1[[#This Row],[Invoice Date]],"yyyy")</f>
        <v>2021</v>
      </c>
      <c r="P4938" s="4" t="str">
        <f>TEXT(Table1[[#This Row],[Invoice Date]],"mmm")</f>
        <v>Jun</v>
      </c>
      <c r="Q4938" s="27">
        <f>WEEKNUM(Table1[[#This Row],[Invoice Date]]) + IF(YEAR(Table1[[#This Row],[Invoice Date]])=2021, 52, 0)</f>
        <v>76</v>
      </c>
    </row>
    <row r="4939" spans="2:17" ht="14.25" customHeight="1" x14ac:dyDescent="0.3">
      <c r="B4939" s="4" t="s">
        <v>26</v>
      </c>
      <c r="C4939" s="33">
        <v>1197831</v>
      </c>
      <c r="D4939" s="5">
        <v>44356</v>
      </c>
      <c r="E4939" s="4" t="s">
        <v>36</v>
      </c>
      <c r="F4939" s="4" t="s">
        <v>110</v>
      </c>
      <c r="G4939" s="4" t="s">
        <v>111</v>
      </c>
      <c r="H4939" s="6" t="s">
        <v>21</v>
      </c>
      <c r="I4939" s="7">
        <v>29</v>
      </c>
      <c r="J4939" s="8">
        <v>51</v>
      </c>
      <c r="K4939" s="9">
        <v>1479</v>
      </c>
      <c r="L4939" s="9">
        <v>621.17999999999995</v>
      </c>
      <c r="M4939" s="10">
        <v>0.42</v>
      </c>
      <c r="N4939" s="4" t="s">
        <v>83</v>
      </c>
      <c r="O4939" s="4" t="str">
        <f>TEXT(Table1[[#This Row],[Invoice Date]],"yyyy")</f>
        <v>2021</v>
      </c>
      <c r="P4939" s="4" t="str">
        <f>TEXT(Table1[[#This Row],[Invoice Date]],"mmm")</f>
        <v>Jun</v>
      </c>
      <c r="Q4939" s="27">
        <f>WEEKNUM(Table1[[#This Row],[Invoice Date]]) + IF(YEAR(Table1[[#This Row],[Invoice Date]])=2021, 52, 0)</f>
        <v>76</v>
      </c>
    </row>
    <row r="4940" spans="2:17" ht="14.25" customHeight="1" x14ac:dyDescent="0.3">
      <c r="B4940" s="4" t="s">
        <v>26</v>
      </c>
      <c r="C4940" s="33">
        <v>1197831</v>
      </c>
      <c r="D4940" s="5">
        <v>44356</v>
      </c>
      <c r="E4940" s="4" t="s">
        <v>36</v>
      </c>
      <c r="F4940" s="4" t="s">
        <v>110</v>
      </c>
      <c r="G4940" s="4" t="s">
        <v>111</v>
      </c>
      <c r="H4940" s="6" t="s">
        <v>20</v>
      </c>
      <c r="I4940" s="7">
        <v>27</v>
      </c>
      <c r="J4940" s="8">
        <v>60</v>
      </c>
      <c r="K4940" s="9">
        <v>1620</v>
      </c>
      <c r="L4940" s="9">
        <v>648</v>
      </c>
      <c r="M4940" s="10">
        <v>0.4</v>
      </c>
      <c r="N4940" s="4" t="s">
        <v>83</v>
      </c>
      <c r="O4940" s="4" t="str">
        <f>TEXT(Table1[[#This Row],[Invoice Date]],"yyyy")</f>
        <v>2021</v>
      </c>
      <c r="P4940" s="4" t="str">
        <f>TEXT(Table1[[#This Row],[Invoice Date]],"mmm")</f>
        <v>Jun</v>
      </c>
      <c r="Q4940" s="27">
        <f>WEEKNUM(Table1[[#This Row],[Invoice Date]]) + IF(YEAR(Table1[[#This Row],[Invoice Date]])=2021, 52, 0)</f>
        <v>76</v>
      </c>
    </row>
    <row r="4941" spans="2:17" ht="14.25" customHeight="1" x14ac:dyDescent="0.3">
      <c r="B4941" s="4" t="s">
        <v>26</v>
      </c>
      <c r="C4941" s="33">
        <v>1197831</v>
      </c>
      <c r="D4941" s="5">
        <v>44356</v>
      </c>
      <c r="E4941" s="4" t="s">
        <v>36</v>
      </c>
      <c r="F4941" s="4" t="s">
        <v>110</v>
      </c>
      <c r="G4941" s="4" t="s">
        <v>111</v>
      </c>
      <c r="H4941" s="6" t="s">
        <v>22</v>
      </c>
      <c r="I4941" s="7">
        <v>38</v>
      </c>
      <c r="J4941" s="8">
        <v>47</v>
      </c>
      <c r="K4941" s="9">
        <v>1786</v>
      </c>
      <c r="L4941" s="9">
        <v>821.56</v>
      </c>
      <c r="M4941" s="10">
        <v>0.45999999999999996</v>
      </c>
      <c r="N4941" s="4" t="s">
        <v>83</v>
      </c>
      <c r="O4941" s="4" t="str">
        <f>TEXT(Table1[[#This Row],[Invoice Date]],"yyyy")</f>
        <v>2021</v>
      </c>
      <c r="P4941" s="4" t="str">
        <f>TEXT(Table1[[#This Row],[Invoice Date]],"mmm")</f>
        <v>Jun</v>
      </c>
      <c r="Q4941" s="27">
        <f>WEEKNUM(Table1[[#This Row],[Invoice Date]]) + IF(YEAR(Table1[[#This Row],[Invoice Date]])=2021, 52, 0)</f>
        <v>76</v>
      </c>
    </row>
    <row r="4942" spans="2:17" ht="14.25" customHeight="1" x14ac:dyDescent="0.3">
      <c r="B4942" s="4" t="s">
        <v>26</v>
      </c>
      <c r="C4942" s="33">
        <v>1197831</v>
      </c>
      <c r="D4942" s="5">
        <v>44356</v>
      </c>
      <c r="E4942" s="4" t="s">
        <v>36</v>
      </c>
      <c r="F4942" s="4" t="s">
        <v>110</v>
      </c>
      <c r="G4942" s="4" t="s">
        <v>111</v>
      </c>
      <c r="H4942" s="6" t="s">
        <v>19</v>
      </c>
      <c r="I4942" s="7">
        <v>32</v>
      </c>
      <c r="J4942" s="8">
        <v>65</v>
      </c>
      <c r="K4942" s="9">
        <v>2080</v>
      </c>
      <c r="L4942" s="9">
        <v>894.4</v>
      </c>
      <c r="M4942" s="10">
        <v>0.43</v>
      </c>
      <c r="N4942" s="4" t="s">
        <v>83</v>
      </c>
      <c r="O4942" s="4" t="str">
        <f>TEXT(Table1[[#This Row],[Invoice Date]],"yyyy")</f>
        <v>2021</v>
      </c>
      <c r="P4942" s="4" t="str">
        <f>TEXT(Table1[[#This Row],[Invoice Date]],"mmm")</f>
        <v>Jun</v>
      </c>
      <c r="Q4942" s="27">
        <f>WEEKNUM(Table1[[#This Row],[Invoice Date]]) + IF(YEAR(Table1[[#This Row],[Invoice Date]])=2021, 52, 0)</f>
        <v>76</v>
      </c>
    </row>
    <row r="4943" spans="2:17" ht="14.25" customHeight="1" x14ac:dyDescent="0.3">
      <c r="B4943" s="4" t="s">
        <v>26</v>
      </c>
      <c r="C4943" s="33">
        <v>1197831</v>
      </c>
      <c r="D4943" s="5">
        <v>44356</v>
      </c>
      <c r="E4943" s="4" t="s">
        <v>36</v>
      </c>
      <c r="F4943" s="4" t="s">
        <v>110</v>
      </c>
      <c r="G4943" s="4" t="s">
        <v>111</v>
      </c>
      <c r="H4943" s="6" t="s">
        <v>17</v>
      </c>
      <c r="I4943" s="7">
        <v>36</v>
      </c>
      <c r="J4943" s="8">
        <v>125</v>
      </c>
      <c r="K4943" s="9">
        <v>4500</v>
      </c>
      <c r="L4943" s="9">
        <v>2024.9999999999998</v>
      </c>
      <c r="M4943" s="10">
        <v>0.44999999999999996</v>
      </c>
      <c r="N4943" s="4" t="s">
        <v>83</v>
      </c>
      <c r="O4943" s="4" t="str">
        <f>TEXT(Table1[[#This Row],[Invoice Date]],"yyyy")</f>
        <v>2021</v>
      </c>
      <c r="P4943" s="4" t="str">
        <f>TEXT(Table1[[#This Row],[Invoice Date]],"mmm")</f>
        <v>Jun</v>
      </c>
      <c r="Q4943" s="27">
        <f>WEEKNUM(Table1[[#This Row],[Invoice Date]]) + IF(YEAR(Table1[[#This Row],[Invoice Date]])=2021, 52, 0)</f>
        <v>76</v>
      </c>
    </row>
    <row r="4944" spans="2:17" ht="14.25" customHeight="1" x14ac:dyDescent="0.3">
      <c r="B4944" s="4" t="s">
        <v>26</v>
      </c>
      <c r="C4944" s="33">
        <v>1197831</v>
      </c>
      <c r="D4944" s="5">
        <v>44356</v>
      </c>
      <c r="E4944" s="4" t="s">
        <v>36</v>
      </c>
      <c r="F4944" s="4" t="s">
        <v>110</v>
      </c>
      <c r="G4944" s="4" t="s">
        <v>111</v>
      </c>
      <c r="H4944" s="6" t="s">
        <v>23</v>
      </c>
      <c r="I4944" s="7">
        <v>51</v>
      </c>
      <c r="J4944" s="8">
        <v>91</v>
      </c>
      <c r="K4944" s="9">
        <v>4641</v>
      </c>
      <c r="L4944" s="9">
        <v>2506.1400000000003</v>
      </c>
      <c r="M4944" s="10">
        <v>0.54</v>
      </c>
      <c r="N4944" s="4" t="s">
        <v>83</v>
      </c>
      <c r="O4944" s="4" t="str">
        <f>TEXT(Table1[[#This Row],[Invoice Date]],"yyyy")</f>
        <v>2021</v>
      </c>
      <c r="P4944" s="4" t="str">
        <f>TEXT(Table1[[#This Row],[Invoice Date]],"mmm")</f>
        <v>Jun</v>
      </c>
      <c r="Q4944" s="27">
        <f>WEEKNUM(Table1[[#This Row],[Invoice Date]]) + IF(YEAR(Table1[[#This Row],[Invoice Date]])=2021, 52, 0)</f>
        <v>76</v>
      </c>
    </row>
    <row r="4945" spans="2:17" ht="14.25" customHeight="1" x14ac:dyDescent="0.3">
      <c r="B4945" s="4" t="s">
        <v>14</v>
      </c>
      <c r="C4945" s="33">
        <v>1185732</v>
      </c>
      <c r="D4945" s="5">
        <v>44356</v>
      </c>
      <c r="E4945" s="4" t="s">
        <v>36</v>
      </c>
      <c r="F4945" s="4" t="s">
        <v>57</v>
      </c>
      <c r="G4945" s="4" t="s">
        <v>58</v>
      </c>
      <c r="H4945" s="6" t="s">
        <v>19</v>
      </c>
      <c r="I4945" s="7">
        <v>35</v>
      </c>
      <c r="J4945" s="8">
        <v>75</v>
      </c>
      <c r="K4945" s="9">
        <v>26250</v>
      </c>
      <c r="L4945" s="9">
        <v>9187.5</v>
      </c>
      <c r="M4945" s="10">
        <v>0.35</v>
      </c>
      <c r="N4945" s="4" t="s">
        <v>24</v>
      </c>
      <c r="O4945" s="4" t="str">
        <f>TEXT(Table1[[#This Row],[Invoice Date]],"yyyy")</f>
        <v>2021</v>
      </c>
      <c r="P4945" s="4" t="str">
        <f>TEXT(Table1[[#This Row],[Invoice Date]],"mmm")</f>
        <v>Jun</v>
      </c>
      <c r="Q4945" s="27">
        <f>WEEKNUM(Table1[[#This Row],[Invoice Date]]) + IF(YEAR(Table1[[#This Row],[Invoice Date]])=2021, 52, 0)</f>
        <v>76</v>
      </c>
    </row>
    <row r="4946" spans="2:17" ht="14.25" customHeight="1" x14ac:dyDescent="0.3">
      <c r="B4946" s="4" t="s">
        <v>14</v>
      </c>
      <c r="C4946" s="33">
        <v>1185732</v>
      </c>
      <c r="D4946" s="5">
        <v>44356</v>
      </c>
      <c r="E4946" s="4" t="s">
        <v>36</v>
      </c>
      <c r="F4946" s="4" t="s">
        <v>37</v>
      </c>
      <c r="G4946" s="4" t="s">
        <v>38</v>
      </c>
      <c r="H4946" s="6" t="s">
        <v>21</v>
      </c>
      <c r="I4946" s="7">
        <v>40</v>
      </c>
      <c r="J4946" s="8">
        <v>100</v>
      </c>
      <c r="K4946" s="9">
        <v>40000</v>
      </c>
      <c r="L4946" s="9">
        <v>16000</v>
      </c>
      <c r="M4946" s="10">
        <v>0.4</v>
      </c>
      <c r="N4946" s="4" t="s">
        <v>24</v>
      </c>
      <c r="O4946" s="4" t="str">
        <f>TEXT(Table1[[#This Row],[Invoice Date]],"yyyy")</f>
        <v>2021</v>
      </c>
      <c r="P4946" s="4" t="str">
        <f>TEXT(Table1[[#This Row],[Invoice Date]],"mmm")</f>
        <v>Jun</v>
      </c>
      <c r="Q4946" s="27">
        <f>WEEKNUM(Table1[[#This Row],[Invoice Date]]) + IF(YEAR(Table1[[#This Row],[Invoice Date]])=2021, 52, 0)</f>
        <v>76</v>
      </c>
    </row>
    <row r="4947" spans="2:17" ht="14.25" customHeight="1" x14ac:dyDescent="0.3">
      <c r="B4947" s="4" t="s">
        <v>26</v>
      </c>
      <c r="C4947" s="33">
        <v>1197831</v>
      </c>
      <c r="D4947" s="5">
        <v>44356</v>
      </c>
      <c r="E4947" s="4" t="s">
        <v>36</v>
      </c>
      <c r="F4947" s="4" t="s">
        <v>110</v>
      </c>
      <c r="G4947" s="4" t="s">
        <v>111</v>
      </c>
      <c r="H4947" s="6" t="s">
        <v>21</v>
      </c>
      <c r="I4947" s="7">
        <v>30.000000000000004</v>
      </c>
      <c r="J4947" s="8">
        <v>175</v>
      </c>
      <c r="K4947" s="9">
        <v>52500.000000000007</v>
      </c>
      <c r="L4947" s="9">
        <v>15750.000000000002</v>
      </c>
      <c r="M4947" s="10">
        <v>0.3</v>
      </c>
      <c r="N4947" s="4" t="s">
        <v>18</v>
      </c>
      <c r="O4947" s="4" t="str">
        <f>TEXT(Table1[[#This Row],[Invoice Date]],"yyyy")</f>
        <v>2021</v>
      </c>
      <c r="P4947" s="4" t="str">
        <f>TEXT(Table1[[#This Row],[Invoice Date]],"mmm")</f>
        <v>Jun</v>
      </c>
      <c r="Q4947" s="27">
        <f>WEEKNUM(Table1[[#This Row],[Invoice Date]]) + IF(YEAR(Table1[[#This Row],[Invoice Date]])=2021, 52, 0)</f>
        <v>76</v>
      </c>
    </row>
    <row r="4948" spans="2:17" ht="14.25" customHeight="1" x14ac:dyDescent="0.3">
      <c r="B4948" s="4" t="s">
        <v>26</v>
      </c>
      <c r="C4948" s="33">
        <v>1197831</v>
      </c>
      <c r="D4948" s="5">
        <v>44356</v>
      </c>
      <c r="E4948" s="4" t="s">
        <v>36</v>
      </c>
      <c r="F4948" s="4" t="s">
        <v>110</v>
      </c>
      <c r="G4948" s="4" t="s">
        <v>111</v>
      </c>
      <c r="H4948" s="6" t="s">
        <v>20</v>
      </c>
      <c r="I4948" s="7">
        <v>30.000000000000004</v>
      </c>
      <c r="J4948" s="8">
        <v>200</v>
      </c>
      <c r="K4948" s="9">
        <v>60000.000000000007</v>
      </c>
      <c r="L4948" s="9">
        <v>18000</v>
      </c>
      <c r="M4948" s="10">
        <v>0.3</v>
      </c>
      <c r="N4948" s="4" t="s">
        <v>18</v>
      </c>
      <c r="O4948" s="4" t="str">
        <f>TEXT(Table1[[#This Row],[Invoice Date]],"yyyy")</f>
        <v>2021</v>
      </c>
      <c r="P4948" s="4" t="str">
        <f>TEXT(Table1[[#This Row],[Invoice Date]],"mmm")</f>
        <v>Jun</v>
      </c>
      <c r="Q4948" s="27">
        <f>WEEKNUM(Table1[[#This Row],[Invoice Date]]) + IF(YEAR(Table1[[#This Row],[Invoice Date]])=2021, 52, 0)</f>
        <v>76</v>
      </c>
    </row>
    <row r="4949" spans="2:17" ht="14.25" customHeight="1" x14ac:dyDescent="0.3">
      <c r="B4949" s="4" t="s">
        <v>26</v>
      </c>
      <c r="C4949" s="33">
        <v>1197831</v>
      </c>
      <c r="D4949" s="5">
        <v>44356</v>
      </c>
      <c r="E4949" s="4" t="s">
        <v>36</v>
      </c>
      <c r="F4949" s="4" t="s">
        <v>110</v>
      </c>
      <c r="G4949" s="4" t="s">
        <v>111</v>
      </c>
      <c r="H4949" s="6" t="s">
        <v>22</v>
      </c>
      <c r="I4949" s="7">
        <v>40</v>
      </c>
      <c r="J4949" s="8">
        <v>175</v>
      </c>
      <c r="K4949" s="9">
        <v>70000</v>
      </c>
      <c r="L4949" s="9">
        <v>24500</v>
      </c>
      <c r="M4949" s="10">
        <v>0.35</v>
      </c>
      <c r="N4949" s="4" t="s">
        <v>18</v>
      </c>
      <c r="O4949" s="4" t="str">
        <f>TEXT(Table1[[#This Row],[Invoice Date]],"yyyy")</f>
        <v>2021</v>
      </c>
      <c r="P4949" s="4" t="str">
        <f>TEXT(Table1[[#This Row],[Invoice Date]],"mmm")</f>
        <v>Jun</v>
      </c>
      <c r="Q4949" s="27">
        <f>WEEKNUM(Table1[[#This Row],[Invoice Date]]) + IF(YEAR(Table1[[#This Row],[Invoice Date]])=2021, 52, 0)</f>
        <v>76</v>
      </c>
    </row>
    <row r="4950" spans="2:17" ht="14.25" customHeight="1" x14ac:dyDescent="0.3">
      <c r="B4950" s="4" t="s">
        <v>26</v>
      </c>
      <c r="C4950" s="33">
        <v>1197831</v>
      </c>
      <c r="D4950" s="5">
        <v>44356</v>
      </c>
      <c r="E4950" s="4" t="s">
        <v>36</v>
      </c>
      <c r="F4950" s="4" t="s">
        <v>110</v>
      </c>
      <c r="G4950" s="4" t="s">
        <v>111</v>
      </c>
      <c r="H4950" s="6" t="s">
        <v>19</v>
      </c>
      <c r="I4950" s="7">
        <v>35.000000000000007</v>
      </c>
      <c r="J4950" s="8">
        <v>250</v>
      </c>
      <c r="K4950" s="9">
        <v>87500.000000000015</v>
      </c>
      <c r="L4950" s="9">
        <v>26250.000000000004</v>
      </c>
      <c r="M4950" s="10">
        <v>0.3</v>
      </c>
      <c r="N4950" s="4" t="s">
        <v>18</v>
      </c>
      <c r="O4950" s="4" t="str">
        <f>TEXT(Table1[[#This Row],[Invoice Date]],"yyyy")</f>
        <v>2021</v>
      </c>
      <c r="P4950" s="4" t="str">
        <f>TEXT(Table1[[#This Row],[Invoice Date]],"mmm")</f>
        <v>Jun</v>
      </c>
      <c r="Q4950" s="27">
        <f>WEEKNUM(Table1[[#This Row],[Invoice Date]]) + IF(YEAR(Table1[[#This Row],[Invoice Date]])=2021, 52, 0)</f>
        <v>76</v>
      </c>
    </row>
    <row r="4951" spans="2:17" ht="14.25" customHeight="1" x14ac:dyDescent="0.3">
      <c r="B4951" s="4" t="s">
        <v>26</v>
      </c>
      <c r="C4951" s="33">
        <v>1197831</v>
      </c>
      <c r="D4951" s="5">
        <v>44356</v>
      </c>
      <c r="E4951" s="4" t="s">
        <v>36</v>
      </c>
      <c r="F4951" s="4" t="s">
        <v>110</v>
      </c>
      <c r="G4951" s="4" t="s">
        <v>111</v>
      </c>
      <c r="H4951" s="6" t="s">
        <v>23</v>
      </c>
      <c r="I4951" s="7">
        <v>55.000000000000007</v>
      </c>
      <c r="J4951" s="8">
        <v>325</v>
      </c>
      <c r="K4951" s="9">
        <v>178750.00000000003</v>
      </c>
      <c r="L4951" s="9">
        <v>71500.000000000015</v>
      </c>
      <c r="M4951" s="10">
        <v>0.4</v>
      </c>
      <c r="N4951" s="4" t="s">
        <v>18</v>
      </c>
      <c r="O4951" s="4" t="str">
        <f>TEXT(Table1[[#This Row],[Invoice Date]],"yyyy")</f>
        <v>2021</v>
      </c>
      <c r="P4951" s="4" t="str">
        <f>TEXT(Table1[[#This Row],[Invoice Date]],"mmm")</f>
        <v>Jun</v>
      </c>
      <c r="Q4951" s="27">
        <f>WEEKNUM(Table1[[#This Row],[Invoice Date]]) + IF(YEAR(Table1[[#This Row],[Invoice Date]])=2021, 52, 0)</f>
        <v>76</v>
      </c>
    </row>
    <row r="4952" spans="2:17" ht="14.25" customHeight="1" x14ac:dyDescent="0.3">
      <c r="B4952" s="4" t="s">
        <v>26</v>
      </c>
      <c r="C4952" s="33">
        <v>1197831</v>
      </c>
      <c r="D4952" s="5">
        <v>44356</v>
      </c>
      <c r="E4952" s="4" t="s">
        <v>36</v>
      </c>
      <c r="F4952" s="4" t="s">
        <v>110</v>
      </c>
      <c r="G4952" s="4" t="s">
        <v>111</v>
      </c>
      <c r="H4952" s="6" t="s">
        <v>17</v>
      </c>
      <c r="I4952" s="7">
        <v>40</v>
      </c>
      <c r="J4952" s="8">
        <v>500</v>
      </c>
      <c r="K4952" s="9">
        <v>200000</v>
      </c>
      <c r="L4952" s="9">
        <v>70000</v>
      </c>
      <c r="M4952" s="10">
        <v>0.35</v>
      </c>
      <c r="N4952" s="4" t="s">
        <v>18</v>
      </c>
      <c r="O4952" s="4" t="str">
        <f>TEXT(Table1[[#This Row],[Invoice Date]],"yyyy")</f>
        <v>2021</v>
      </c>
      <c r="P4952" s="4" t="str">
        <f>TEXT(Table1[[#This Row],[Invoice Date]],"mmm")</f>
        <v>Jun</v>
      </c>
      <c r="Q4952" s="27">
        <f>WEEKNUM(Table1[[#This Row],[Invoice Date]]) + IF(YEAR(Table1[[#This Row],[Invoice Date]])=2021, 52, 0)</f>
        <v>76</v>
      </c>
    </row>
    <row r="4953" spans="2:17" ht="14.25" customHeight="1" x14ac:dyDescent="0.3">
      <c r="B4953" s="4" t="s">
        <v>14</v>
      </c>
      <c r="C4953" s="33">
        <v>1185732</v>
      </c>
      <c r="D4953" s="5">
        <v>44357</v>
      </c>
      <c r="E4953" s="4" t="s">
        <v>36</v>
      </c>
      <c r="F4953" s="4" t="s">
        <v>57</v>
      </c>
      <c r="G4953" s="4" t="s">
        <v>58</v>
      </c>
      <c r="H4953" s="6" t="s">
        <v>20</v>
      </c>
      <c r="I4953" s="7">
        <v>23</v>
      </c>
      <c r="J4953" s="8">
        <v>21</v>
      </c>
      <c r="K4953" s="9">
        <v>483</v>
      </c>
      <c r="L4953" s="9">
        <v>217.34999999999997</v>
      </c>
      <c r="M4953" s="10">
        <v>0.44999999999999996</v>
      </c>
      <c r="N4953" s="4" t="s">
        <v>83</v>
      </c>
      <c r="O4953" s="4" t="str">
        <f>TEXT(Table1[[#This Row],[Invoice Date]],"yyyy")</f>
        <v>2021</v>
      </c>
      <c r="P4953" s="4" t="str">
        <f>TEXT(Table1[[#This Row],[Invoice Date]],"mmm")</f>
        <v>Jun</v>
      </c>
      <c r="Q4953" s="27">
        <f>WEEKNUM(Table1[[#This Row],[Invoice Date]]) + IF(YEAR(Table1[[#This Row],[Invoice Date]])=2021, 52, 0)</f>
        <v>76</v>
      </c>
    </row>
    <row r="4954" spans="2:17" ht="14.25" customHeight="1" x14ac:dyDescent="0.3">
      <c r="B4954" s="4" t="s">
        <v>30</v>
      </c>
      <c r="C4954" s="34">
        <v>1128299</v>
      </c>
      <c r="D4954" s="5">
        <v>44357</v>
      </c>
      <c r="E4954" s="4" t="s">
        <v>36</v>
      </c>
      <c r="F4954" s="4" t="s">
        <v>116</v>
      </c>
      <c r="G4954" s="4" t="s">
        <v>117</v>
      </c>
      <c r="H4954" s="6" t="s">
        <v>21</v>
      </c>
      <c r="I4954" s="7">
        <v>29</v>
      </c>
      <c r="J4954" s="8">
        <v>46</v>
      </c>
      <c r="K4954" s="9">
        <v>1334</v>
      </c>
      <c r="L4954" s="9">
        <v>626.98</v>
      </c>
      <c r="M4954" s="10">
        <v>0.47</v>
      </c>
      <c r="N4954" s="4" t="s">
        <v>83</v>
      </c>
      <c r="O4954" s="4" t="str">
        <f>TEXT(Table1[[#This Row],[Invoice Date]],"yyyy")</f>
        <v>2021</v>
      </c>
      <c r="P4954" s="4" t="str">
        <f>TEXT(Table1[[#This Row],[Invoice Date]],"mmm")</f>
        <v>Jun</v>
      </c>
      <c r="Q4954" s="27">
        <f>WEEKNUM(Table1[[#This Row],[Invoice Date]]) + IF(YEAR(Table1[[#This Row],[Invoice Date]])=2021, 52, 0)</f>
        <v>76</v>
      </c>
    </row>
    <row r="4955" spans="2:17" ht="14.25" customHeight="1" x14ac:dyDescent="0.3">
      <c r="B4955" s="4" t="s">
        <v>30</v>
      </c>
      <c r="C4955" s="34">
        <v>1128299</v>
      </c>
      <c r="D4955" s="5">
        <v>44357</v>
      </c>
      <c r="E4955" s="4" t="s">
        <v>36</v>
      </c>
      <c r="F4955" s="4" t="s">
        <v>116</v>
      </c>
      <c r="G4955" s="4" t="s">
        <v>117</v>
      </c>
      <c r="H4955" s="6" t="s">
        <v>20</v>
      </c>
      <c r="I4955" s="7">
        <v>27</v>
      </c>
      <c r="J4955" s="8">
        <v>50</v>
      </c>
      <c r="K4955" s="9">
        <v>1350</v>
      </c>
      <c r="L4955" s="9">
        <v>607.49999999999989</v>
      </c>
      <c r="M4955" s="10">
        <v>0.44999999999999996</v>
      </c>
      <c r="N4955" s="4" t="s">
        <v>83</v>
      </c>
      <c r="O4955" s="4" t="str">
        <f>TEXT(Table1[[#This Row],[Invoice Date]],"yyyy")</f>
        <v>2021</v>
      </c>
      <c r="P4955" s="4" t="str">
        <f>TEXT(Table1[[#This Row],[Invoice Date]],"mmm")</f>
        <v>Jun</v>
      </c>
      <c r="Q4955" s="27">
        <f>WEEKNUM(Table1[[#This Row],[Invoice Date]]) + IF(YEAR(Table1[[#This Row],[Invoice Date]])=2021, 52, 0)</f>
        <v>76</v>
      </c>
    </row>
    <row r="4956" spans="2:17" ht="14.25" customHeight="1" x14ac:dyDescent="0.3">
      <c r="B4956" s="4" t="s">
        <v>30</v>
      </c>
      <c r="C4956" s="34">
        <v>1128299</v>
      </c>
      <c r="D4956" s="5">
        <v>44357</v>
      </c>
      <c r="E4956" s="4" t="s">
        <v>36</v>
      </c>
      <c r="F4956" s="4" t="s">
        <v>116</v>
      </c>
      <c r="G4956" s="4" t="s">
        <v>117</v>
      </c>
      <c r="H4956" s="6" t="s">
        <v>22</v>
      </c>
      <c r="I4956" s="7">
        <v>36</v>
      </c>
      <c r="J4956" s="8">
        <v>53</v>
      </c>
      <c r="K4956" s="9">
        <v>1908</v>
      </c>
      <c r="L4956" s="9">
        <v>858.59999999999991</v>
      </c>
      <c r="M4956" s="10">
        <v>0.44999999999999996</v>
      </c>
      <c r="N4956" s="4" t="s">
        <v>83</v>
      </c>
      <c r="O4956" s="4" t="str">
        <f>TEXT(Table1[[#This Row],[Invoice Date]],"yyyy")</f>
        <v>2021</v>
      </c>
      <c r="P4956" s="4" t="str">
        <f>TEXT(Table1[[#This Row],[Invoice Date]],"mmm")</f>
        <v>Jun</v>
      </c>
      <c r="Q4956" s="27">
        <f>WEEKNUM(Table1[[#This Row],[Invoice Date]]) + IF(YEAR(Table1[[#This Row],[Invoice Date]])=2021, 52, 0)</f>
        <v>76</v>
      </c>
    </row>
    <row r="4957" spans="2:17" ht="14.25" customHeight="1" x14ac:dyDescent="0.3">
      <c r="B4957" s="4" t="s">
        <v>14</v>
      </c>
      <c r="C4957" s="33">
        <v>1185732</v>
      </c>
      <c r="D4957" s="5">
        <v>44357</v>
      </c>
      <c r="E4957" s="4" t="s">
        <v>36</v>
      </c>
      <c r="F4957" s="4" t="s">
        <v>37</v>
      </c>
      <c r="G4957" s="4" t="s">
        <v>38</v>
      </c>
      <c r="H4957" s="6" t="s">
        <v>22</v>
      </c>
      <c r="I4957" s="7">
        <v>50</v>
      </c>
      <c r="J4957" s="8">
        <v>44</v>
      </c>
      <c r="K4957" s="9">
        <v>2200</v>
      </c>
      <c r="L4957" s="9">
        <v>1034</v>
      </c>
      <c r="M4957" s="10">
        <v>0.47</v>
      </c>
      <c r="N4957" s="4" t="s">
        <v>83</v>
      </c>
      <c r="O4957" s="4" t="str">
        <f>TEXT(Table1[[#This Row],[Invoice Date]],"yyyy")</f>
        <v>2021</v>
      </c>
      <c r="P4957" s="4" t="str">
        <f>TEXT(Table1[[#This Row],[Invoice Date]],"mmm")</f>
        <v>Jun</v>
      </c>
      <c r="Q4957" s="27">
        <f>WEEKNUM(Table1[[#This Row],[Invoice Date]]) + IF(YEAR(Table1[[#This Row],[Invoice Date]])=2021, 52, 0)</f>
        <v>76</v>
      </c>
    </row>
    <row r="4958" spans="2:17" ht="14.25" customHeight="1" x14ac:dyDescent="0.3">
      <c r="B4958" s="4" t="s">
        <v>30</v>
      </c>
      <c r="C4958" s="34">
        <v>1128299</v>
      </c>
      <c r="D4958" s="5">
        <v>44357</v>
      </c>
      <c r="E4958" s="4" t="s">
        <v>36</v>
      </c>
      <c r="F4958" s="4" t="s">
        <v>116</v>
      </c>
      <c r="G4958" s="4" t="s">
        <v>117</v>
      </c>
      <c r="H4958" s="6" t="s">
        <v>19</v>
      </c>
      <c r="I4958" s="7">
        <v>32</v>
      </c>
      <c r="J4958" s="8">
        <v>94</v>
      </c>
      <c r="K4958" s="9">
        <v>3008</v>
      </c>
      <c r="L4958" s="9">
        <v>1594.24</v>
      </c>
      <c r="M4958" s="10">
        <v>0.53</v>
      </c>
      <c r="N4958" s="4" t="s">
        <v>83</v>
      </c>
      <c r="O4958" s="4" t="str">
        <f>TEXT(Table1[[#This Row],[Invoice Date]],"yyyy")</f>
        <v>2021</v>
      </c>
      <c r="P4958" s="4" t="str">
        <f>TEXT(Table1[[#This Row],[Invoice Date]],"mmm")</f>
        <v>Jun</v>
      </c>
      <c r="Q4958" s="27">
        <f>WEEKNUM(Table1[[#This Row],[Invoice Date]]) + IF(YEAR(Table1[[#This Row],[Invoice Date]])=2021, 52, 0)</f>
        <v>76</v>
      </c>
    </row>
    <row r="4959" spans="2:17" ht="14.25" customHeight="1" x14ac:dyDescent="0.3">
      <c r="B4959" s="4" t="s">
        <v>30</v>
      </c>
      <c r="C4959" s="34">
        <v>1128299</v>
      </c>
      <c r="D4959" s="5">
        <v>44357</v>
      </c>
      <c r="E4959" s="4" t="s">
        <v>36</v>
      </c>
      <c r="F4959" s="4" t="s">
        <v>116</v>
      </c>
      <c r="G4959" s="4" t="s">
        <v>117</v>
      </c>
      <c r="H4959" s="6" t="s">
        <v>23</v>
      </c>
      <c r="I4959" s="7">
        <v>56</v>
      </c>
      <c r="J4959" s="8">
        <v>91</v>
      </c>
      <c r="K4959" s="9">
        <v>5096</v>
      </c>
      <c r="L4959" s="9">
        <v>2598.96</v>
      </c>
      <c r="M4959" s="10">
        <v>0.51</v>
      </c>
      <c r="N4959" s="4" t="s">
        <v>83</v>
      </c>
      <c r="O4959" s="4" t="str">
        <f>TEXT(Table1[[#This Row],[Invoice Date]],"yyyy")</f>
        <v>2021</v>
      </c>
      <c r="P4959" s="4" t="str">
        <f>TEXT(Table1[[#This Row],[Invoice Date]],"mmm")</f>
        <v>Jun</v>
      </c>
      <c r="Q4959" s="27">
        <f>WEEKNUM(Table1[[#This Row],[Invoice Date]]) + IF(YEAR(Table1[[#This Row],[Invoice Date]])=2021, 52, 0)</f>
        <v>76</v>
      </c>
    </row>
    <row r="4960" spans="2:17" ht="14.25" customHeight="1" x14ac:dyDescent="0.3">
      <c r="B4960" s="4" t="s">
        <v>30</v>
      </c>
      <c r="C4960" s="34">
        <v>1128299</v>
      </c>
      <c r="D4960" s="5">
        <v>44357</v>
      </c>
      <c r="E4960" s="4" t="s">
        <v>36</v>
      </c>
      <c r="F4960" s="4" t="s">
        <v>116</v>
      </c>
      <c r="G4960" s="4" t="s">
        <v>117</v>
      </c>
      <c r="H4960" s="6" t="s">
        <v>17</v>
      </c>
      <c r="I4960" s="7">
        <v>36</v>
      </c>
      <c r="J4960" s="8">
        <v>155</v>
      </c>
      <c r="K4960" s="9">
        <v>5580</v>
      </c>
      <c r="L4960" s="9">
        <v>3069.0000000000005</v>
      </c>
      <c r="M4960" s="10">
        <v>0.55000000000000004</v>
      </c>
      <c r="N4960" s="4" t="s">
        <v>83</v>
      </c>
      <c r="O4960" s="4" t="str">
        <f>TEXT(Table1[[#This Row],[Invoice Date]],"yyyy")</f>
        <v>2021</v>
      </c>
      <c r="P4960" s="4" t="str">
        <f>TEXT(Table1[[#This Row],[Invoice Date]],"mmm")</f>
        <v>Jun</v>
      </c>
      <c r="Q4960" s="27">
        <f>WEEKNUM(Table1[[#This Row],[Invoice Date]]) + IF(YEAR(Table1[[#This Row],[Invoice Date]])=2021, 52, 0)</f>
        <v>76</v>
      </c>
    </row>
    <row r="4961" spans="2:17" ht="14.25" customHeight="1" x14ac:dyDescent="0.3">
      <c r="B4961" s="4" t="s">
        <v>30</v>
      </c>
      <c r="C4961" s="34">
        <v>1128299</v>
      </c>
      <c r="D4961" s="5">
        <v>44357</v>
      </c>
      <c r="E4961" s="4" t="s">
        <v>15</v>
      </c>
      <c r="F4961" s="4" t="s">
        <v>16</v>
      </c>
      <c r="G4961" s="4" t="s">
        <v>69</v>
      </c>
      <c r="H4961" s="6" t="s">
        <v>21</v>
      </c>
      <c r="I4961" s="7">
        <v>49</v>
      </c>
      <c r="J4961" s="8">
        <v>144</v>
      </c>
      <c r="K4961" s="9">
        <v>7056</v>
      </c>
      <c r="L4961" s="9">
        <v>2892.96</v>
      </c>
      <c r="M4961" s="10">
        <v>0.41</v>
      </c>
      <c r="N4961" s="4" t="s">
        <v>83</v>
      </c>
      <c r="O4961" s="4" t="str">
        <f>TEXT(Table1[[#This Row],[Invoice Date]],"yyyy")</f>
        <v>2021</v>
      </c>
      <c r="P4961" s="4" t="str">
        <f>TEXT(Table1[[#This Row],[Invoice Date]],"mmm")</f>
        <v>Jun</v>
      </c>
      <c r="Q4961" s="27">
        <f>WEEKNUM(Table1[[#This Row],[Invoice Date]]) + IF(YEAR(Table1[[#This Row],[Invoice Date]])=2021, 52, 0)</f>
        <v>76</v>
      </c>
    </row>
    <row r="4962" spans="2:17" ht="14.25" customHeight="1" x14ac:dyDescent="0.3">
      <c r="B4962" s="4" t="s">
        <v>30</v>
      </c>
      <c r="C4962" s="34">
        <v>1128299</v>
      </c>
      <c r="D4962" s="5">
        <v>44357</v>
      </c>
      <c r="E4962" s="4" t="s">
        <v>15</v>
      </c>
      <c r="F4962" s="4" t="s">
        <v>16</v>
      </c>
      <c r="G4962" s="4" t="s">
        <v>69</v>
      </c>
      <c r="H4962" s="6" t="s">
        <v>20</v>
      </c>
      <c r="I4962" s="7">
        <v>48</v>
      </c>
      <c r="J4962" s="8">
        <v>150</v>
      </c>
      <c r="K4962" s="9">
        <v>7200</v>
      </c>
      <c r="L4962" s="9">
        <v>2736</v>
      </c>
      <c r="M4962" s="10">
        <v>0.38</v>
      </c>
      <c r="N4962" s="4" t="s">
        <v>83</v>
      </c>
      <c r="O4962" s="4" t="str">
        <f>TEXT(Table1[[#This Row],[Invoice Date]],"yyyy")</f>
        <v>2021</v>
      </c>
      <c r="P4962" s="4" t="str">
        <f>TEXT(Table1[[#This Row],[Invoice Date]],"mmm")</f>
        <v>Jun</v>
      </c>
      <c r="Q4962" s="27">
        <f>WEEKNUM(Table1[[#This Row],[Invoice Date]]) + IF(YEAR(Table1[[#This Row],[Invoice Date]])=2021, 52, 0)</f>
        <v>76</v>
      </c>
    </row>
    <row r="4963" spans="2:17" ht="14.25" customHeight="1" x14ac:dyDescent="0.3">
      <c r="B4963" s="4" t="s">
        <v>14</v>
      </c>
      <c r="C4963" s="33">
        <v>1185732</v>
      </c>
      <c r="D4963" s="5">
        <v>44357</v>
      </c>
      <c r="E4963" s="4" t="s">
        <v>31</v>
      </c>
      <c r="F4963" s="4" t="s">
        <v>66</v>
      </c>
      <c r="G4963" s="4" t="s">
        <v>67</v>
      </c>
      <c r="H4963" s="6" t="s">
        <v>22</v>
      </c>
      <c r="I4963" s="7">
        <v>83</v>
      </c>
      <c r="J4963" s="8">
        <v>88</v>
      </c>
      <c r="K4963" s="9">
        <v>7304</v>
      </c>
      <c r="L4963" s="9">
        <v>2191.1999999999998</v>
      </c>
      <c r="M4963" s="10">
        <v>0.3</v>
      </c>
      <c r="N4963" s="4" t="s">
        <v>83</v>
      </c>
      <c r="O4963" s="4" t="str">
        <f>TEXT(Table1[[#This Row],[Invoice Date]],"yyyy")</f>
        <v>2021</v>
      </c>
      <c r="P4963" s="4" t="str">
        <f>TEXT(Table1[[#This Row],[Invoice Date]],"mmm")</f>
        <v>Jun</v>
      </c>
      <c r="Q4963" s="27">
        <f>WEEKNUM(Table1[[#This Row],[Invoice Date]]) + IF(YEAR(Table1[[#This Row],[Invoice Date]])=2021, 52, 0)</f>
        <v>76</v>
      </c>
    </row>
    <row r="4964" spans="2:17" ht="14.25" customHeight="1" x14ac:dyDescent="0.3">
      <c r="B4964" s="4" t="s">
        <v>30</v>
      </c>
      <c r="C4964" s="34">
        <v>1128299</v>
      </c>
      <c r="D4964" s="5">
        <v>44357</v>
      </c>
      <c r="E4964" s="4" t="s">
        <v>15</v>
      </c>
      <c r="F4964" s="4" t="s">
        <v>16</v>
      </c>
      <c r="G4964" s="4" t="s">
        <v>69</v>
      </c>
      <c r="H4964" s="6" t="s">
        <v>22</v>
      </c>
      <c r="I4964" s="7">
        <v>62</v>
      </c>
      <c r="J4964" s="8">
        <v>150</v>
      </c>
      <c r="K4964" s="9">
        <v>9300</v>
      </c>
      <c r="L4964" s="9">
        <v>4557</v>
      </c>
      <c r="M4964" s="10">
        <v>0.49</v>
      </c>
      <c r="N4964" s="4" t="s">
        <v>83</v>
      </c>
      <c r="O4964" s="4" t="str">
        <f>TEXT(Table1[[#This Row],[Invoice Date]],"yyyy")</f>
        <v>2021</v>
      </c>
      <c r="P4964" s="4" t="str">
        <f>TEXT(Table1[[#This Row],[Invoice Date]],"mmm")</f>
        <v>Jun</v>
      </c>
      <c r="Q4964" s="27">
        <f>WEEKNUM(Table1[[#This Row],[Invoice Date]]) + IF(YEAR(Table1[[#This Row],[Invoice Date]])=2021, 52, 0)</f>
        <v>76</v>
      </c>
    </row>
    <row r="4965" spans="2:17" ht="14.25" customHeight="1" x14ac:dyDescent="0.3">
      <c r="B4965" s="4" t="s">
        <v>30</v>
      </c>
      <c r="C4965" s="34">
        <v>1128299</v>
      </c>
      <c r="D4965" s="5">
        <v>44357</v>
      </c>
      <c r="E4965" s="4" t="s">
        <v>15</v>
      </c>
      <c r="F4965" s="4" t="s">
        <v>16</v>
      </c>
      <c r="G4965" s="4" t="s">
        <v>69</v>
      </c>
      <c r="H4965" s="6" t="s">
        <v>19</v>
      </c>
      <c r="I4965" s="7">
        <v>54</v>
      </c>
      <c r="J4965" s="8">
        <v>175</v>
      </c>
      <c r="K4965" s="9">
        <v>9450</v>
      </c>
      <c r="L4965" s="9">
        <v>4536</v>
      </c>
      <c r="M4965" s="10">
        <v>0.48</v>
      </c>
      <c r="N4965" s="4" t="s">
        <v>83</v>
      </c>
      <c r="O4965" s="4" t="str">
        <f>TEXT(Table1[[#This Row],[Invoice Date]],"yyyy")</f>
        <v>2021</v>
      </c>
      <c r="P4965" s="4" t="str">
        <f>TEXT(Table1[[#This Row],[Invoice Date]],"mmm")</f>
        <v>Jun</v>
      </c>
      <c r="Q4965" s="27">
        <f>WEEKNUM(Table1[[#This Row],[Invoice Date]]) + IF(YEAR(Table1[[#This Row],[Invoice Date]])=2021, 52, 0)</f>
        <v>76</v>
      </c>
    </row>
    <row r="4966" spans="2:17" ht="14.25" customHeight="1" x14ac:dyDescent="0.3">
      <c r="B4966" s="4" t="s">
        <v>14</v>
      </c>
      <c r="C4966" s="33">
        <v>1185732</v>
      </c>
      <c r="D4966" s="5">
        <v>44357</v>
      </c>
      <c r="E4966" s="4" t="s">
        <v>31</v>
      </c>
      <c r="F4966" s="4" t="s">
        <v>66</v>
      </c>
      <c r="G4966" s="4" t="s">
        <v>67</v>
      </c>
      <c r="H4966" s="6" t="s">
        <v>21</v>
      </c>
      <c r="I4966" s="7">
        <v>74</v>
      </c>
      <c r="J4966" s="8">
        <v>133</v>
      </c>
      <c r="K4966" s="9">
        <v>9842</v>
      </c>
      <c r="L4966" s="9">
        <v>3739.96</v>
      </c>
      <c r="M4966" s="10">
        <v>0.38</v>
      </c>
      <c r="N4966" s="4" t="s">
        <v>83</v>
      </c>
      <c r="O4966" s="4" t="str">
        <f>TEXT(Table1[[#This Row],[Invoice Date]],"yyyy")</f>
        <v>2021</v>
      </c>
      <c r="P4966" s="4" t="str">
        <f>TEXT(Table1[[#This Row],[Invoice Date]],"mmm")</f>
        <v>Jun</v>
      </c>
      <c r="Q4966" s="27">
        <f>WEEKNUM(Table1[[#This Row],[Invoice Date]]) + IF(YEAR(Table1[[#This Row],[Invoice Date]])=2021, 52, 0)</f>
        <v>76</v>
      </c>
    </row>
    <row r="4967" spans="2:17" ht="14.25" customHeight="1" x14ac:dyDescent="0.3">
      <c r="B4967" s="4" t="s">
        <v>14</v>
      </c>
      <c r="C4967" s="33">
        <v>1185732</v>
      </c>
      <c r="D4967" s="5">
        <v>44357</v>
      </c>
      <c r="E4967" s="4" t="s">
        <v>31</v>
      </c>
      <c r="F4967" s="4" t="s">
        <v>66</v>
      </c>
      <c r="G4967" s="4" t="s">
        <v>67</v>
      </c>
      <c r="H4967" s="6" t="s">
        <v>19</v>
      </c>
      <c r="I4967" s="7">
        <v>72</v>
      </c>
      <c r="J4967" s="8">
        <v>156</v>
      </c>
      <c r="K4967" s="9">
        <v>11232</v>
      </c>
      <c r="L4967" s="9">
        <v>3481.92</v>
      </c>
      <c r="M4967" s="10">
        <v>0.31</v>
      </c>
      <c r="N4967" s="4" t="s">
        <v>83</v>
      </c>
      <c r="O4967" s="4" t="str">
        <f>TEXT(Table1[[#This Row],[Invoice Date]],"yyyy")</f>
        <v>2021</v>
      </c>
      <c r="P4967" s="4" t="str">
        <f>TEXT(Table1[[#This Row],[Invoice Date]],"mmm")</f>
        <v>Jun</v>
      </c>
      <c r="Q4967" s="27">
        <f>WEEKNUM(Table1[[#This Row],[Invoice Date]]) + IF(YEAR(Table1[[#This Row],[Invoice Date]])=2021, 52, 0)</f>
        <v>76</v>
      </c>
    </row>
    <row r="4968" spans="2:17" ht="14.25" customHeight="1" x14ac:dyDescent="0.3">
      <c r="B4968" s="4" t="s">
        <v>30</v>
      </c>
      <c r="C4968" s="34">
        <v>1128299</v>
      </c>
      <c r="D4968" s="5">
        <v>44357</v>
      </c>
      <c r="E4968" s="4" t="s">
        <v>15</v>
      </c>
      <c r="F4968" s="4" t="s">
        <v>16</v>
      </c>
      <c r="G4968" s="4" t="s">
        <v>69</v>
      </c>
      <c r="H4968" s="6" t="s">
        <v>23</v>
      </c>
      <c r="I4968" s="7">
        <v>69</v>
      </c>
      <c r="J4968" s="8">
        <v>181</v>
      </c>
      <c r="K4968" s="9">
        <v>12489</v>
      </c>
      <c r="L4968" s="9">
        <v>7743.18</v>
      </c>
      <c r="M4968" s="10">
        <v>0.62</v>
      </c>
      <c r="N4968" s="4" t="s">
        <v>83</v>
      </c>
      <c r="O4968" s="4" t="str">
        <f>TEXT(Table1[[#This Row],[Invoice Date]],"yyyy")</f>
        <v>2021</v>
      </c>
      <c r="P4968" s="4" t="str">
        <f>TEXT(Table1[[#This Row],[Invoice Date]],"mmm")</f>
        <v>Jun</v>
      </c>
      <c r="Q4968" s="27">
        <f>WEEKNUM(Table1[[#This Row],[Invoice Date]]) + IF(YEAR(Table1[[#This Row],[Invoice Date]])=2021, 52, 0)</f>
        <v>76</v>
      </c>
    </row>
    <row r="4969" spans="2:17" ht="14.25" customHeight="1" x14ac:dyDescent="0.3">
      <c r="B4969" s="4" t="s">
        <v>14</v>
      </c>
      <c r="C4969" s="33">
        <v>1185732</v>
      </c>
      <c r="D4969" s="5">
        <v>44357</v>
      </c>
      <c r="E4969" s="4" t="s">
        <v>31</v>
      </c>
      <c r="F4969" s="4" t="s">
        <v>66</v>
      </c>
      <c r="G4969" s="4" t="s">
        <v>67</v>
      </c>
      <c r="H4969" s="6" t="s">
        <v>20</v>
      </c>
      <c r="I4969" s="7">
        <v>71</v>
      </c>
      <c r="J4969" s="8">
        <v>180</v>
      </c>
      <c r="K4969" s="9">
        <v>12780</v>
      </c>
      <c r="L4969" s="9">
        <v>4600.8</v>
      </c>
      <c r="M4969" s="10">
        <v>0.36</v>
      </c>
      <c r="N4969" s="4" t="s">
        <v>83</v>
      </c>
      <c r="O4969" s="4" t="str">
        <f>TEXT(Table1[[#This Row],[Invoice Date]],"yyyy")</f>
        <v>2021</v>
      </c>
      <c r="P4969" s="4" t="str">
        <f>TEXT(Table1[[#This Row],[Invoice Date]],"mmm")</f>
        <v>Jun</v>
      </c>
      <c r="Q4969" s="27">
        <f>WEEKNUM(Table1[[#This Row],[Invoice Date]]) + IF(YEAR(Table1[[#This Row],[Invoice Date]])=2021, 52, 0)</f>
        <v>76</v>
      </c>
    </row>
    <row r="4970" spans="2:17" ht="14.25" customHeight="1" x14ac:dyDescent="0.3">
      <c r="B4970" s="4" t="s">
        <v>14</v>
      </c>
      <c r="C4970" s="33">
        <v>1185732</v>
      </c>
      <c r="D4970" s="5">
        <v>44357</v>
      </c>
      <c r="E4970" s="4" t="s">
        <v>31</v>
      </c>
      <c r="F4970" s="4" t="s">
        <v>66</v>
      </c>
      <c r="G4970" s="4" t="s">
        <v>67</v>
      </c>
      <c r="H4970" s="6" t="s">
        <v>17</v>
      </c>
      <c r="I4970" s="7">
        <v>67</v>
      </c>
      <c r="J4970" s="8">
        <v>210</v>
      </c>
      <c r="K4970" s="9">
        <v>14070</v>
      </c>
      <c r="L4970" s="9">
        <v>5628</v>
      </c>
      <c r="M4970" s="10">
        <v>0.4</v>
      </c>
      <c r="N4970" s="4" t="s">
        <v>83</v>
      </c>
      <c r="O4970" s="4" t="str">
        <f>TEXT(Table1[[#This Row],[Invoice Date]],"yyyy")</f>
        <v>2021</v>
      </c>
      <c r="P4970" s="4" t="str">
        <f>TEXT(Table1[[#This Row],[Invoice Date]],"mmm")</f>
        <v>Jun</v>
      </c>
      <c r="Q4970" s="27">
        <f>WEEKNUM(Table1[[#This Row],[Invoice Date]]) + IF(YEAR(Table1[[#This Row],[Invoice Date]])=2021, 52, 0)</f>
        <v>76</v>
      </c>
    </row>
    <row r="4971" spans="2:17" ht="14.25" customHeight="1" x14ac:dyDescent="0.3">
      <c r="B4971" s="4" t="s">
        <v>30</v>
      </c>
      <c r="C4971" s="34">
        <v>1128299</v>
      </c>
      <c r="D4971" s="5">
        <v>44357</v>
      </c>
      <c r="E4971" s="4" t="s">
        <v>15</v>
      </c>
      <c r="F4971" s="4" t="s">
        <v>16</v>
      </c>
      <c r="G4971" s="4" t="s">
        <v>69</v>
      </c>
      <c r="H4971" s="6" t="s">
        <v>17</v>
      </c>
      <c r="I4971" s="7">
        <v>59</v>
      </c>
      <c r="J4971" s="8">
        <v>263</v>
      </c>
      <c r="K4971" s="9">
        <v>15517</v>
      </c>
      <c r="L4971" s="9">
        <v>8689.52</v>
      </c>
      <c r="M4971" s="10">
        <v>0.56000000000000005</v>
      </c>
      <c r="N4971" s="4" t="s">
        <v>83</v>
      </c>
      <c r="O4971" s="4" t="str">
        <f>TEXT(Table1[[#This Row],[Invoice Date]],"yyyy")</f>
        <v>2021</v>
      </c>
      <c r="P4971" s="4" t="str">
        <f>TEXT(Table1[[#This Row],[Invoice Date]],"mmm")</f>
        <v>Jun</v>
      </c>
      <c r="Q4971" s="27">
        <f>WEEKNUM(Table1[[#This Row],[Invoice Date]]) + IF(YEAR(Table1[[#This Row],[Invoice Date]])=2021, 52, 0)</f>
        <v>76</v>
      </c>
    </row>
    <row r="4972" spans="2:17" ht="14.25" customHeight="1" x14ac:dyDescent="0.3">
      <c r="B4972" s="4" t="s">
        <v>14</v>
      </c>
      <c r="C4972" s="33">
        <v>1185732</v>
      </c>
      <c r="D4972" s="5">
        <v>44357</v>
      </c>
      <c r="E4972" s="4" t="s">
        <v>31</v>
      </c>
      <c r="F4972" s="4" t="s">
        <v>66</v>
      </c>
      <c r="G4972" s="4" t="s">
        <v>67</v>
      </c>
      <c r="H4972" s="6" t="s">
        <v>23</v>
      </c>
      <c r="I4972" s="7">
        <v>97</v>
      </c>
      <c r="J4972" s="8">
        <v>169</v>
      </c>
      <c r="K4972" s="9">
        <v>16393</v>
      </c>
      <c r="L4972" s="9">
        <v>8524.36</v>
      </c>
      <c r="M4972" s="10">
        <v>0.52</v>
      </c>
      <c r="N4972" s="4" t="s">
        <v>83</v>
      </c>
      <c r="O4972" s="4" t="str">
        <f>TEXT(Table1[[#This Row],[Invoice Date]],"yyyy")</f>
        <v>2021</v>
      </c>
      <c r="P4972" s="4" t="str">
        <f>TEXT(Table1[[#This Row],[Invoice Date]],"mmm")</f>
        <v>Jun</v>
      </c>
      <c r="Q4972" s="27">
        <f>WEEKNUM(Table1[[#This Row],[Invoice Date]]) + IF(YEAR(Table1[[#This Row],[Invoice Date]])=2021, 52, 0)</f>
        <v>76</v>
      </c>
    </row>
    <row r="4973" spans="2:17" ht="14.25" customHeight="1" x14ac:dyDescent="0.3">
      <c r="B4973" s="4" t="s">
        <v>14</v>
      </c>
      <c r="C4973" s="33">
        <v>1185732</v>
      </c>
      <c r="D4973" s="5">
        <v>44357</v>
      </c>
      <c r="E4973" s="4" t="s">
        <v>36</v>
      </c>
      <c r="F4973" s="4" t="s">
        <v>57</v>
      </c>
      <c r="G4973" s="4" t="s">
        <v>58</v>
      </c>
      <c r="H4973" s="6" t="s">
        <v>20</v>
      </c>
      <c r="I4973" s="7">
        <v>25.000000000000007</v>
      </c>
      <c r="J4973" s="8">
        <v>75</v>
      </c>
      <c r="K4973" s="9">
        <v>18750.000000000004</v>
      </c>
      <c r="L4973" s="9">
        <v>6562.5000000000009</v>
      </c>
      <c r="M4973" s="10">
        <v>0.35</v>
      </c>
      <c r="N4973" s="4" t="s">
        <v>24</v>
      </c>
      <c r="O4973" s="4" t="str">
        <f>TEXT(Table1[[#This Row],[Invoice Date]],"yyyy")</f>
        <v>2021</v>
      </c>
      <c r="P4973" s="4" t="str">
        <f>TEXT(Table1[[#This Row],[Invoice Date]],"mmm")</f>
        <v>Jun</v>
      </c>
      <c r="Q4973" s="27">
        <f>WEEKNUM(Table1[[#This Row],[Invoice Date]]) + IF(YEAR(Table1[[#This Row],[Invoice Date]])=2021, 52, 0)</f>
        <v>76</v>
      </c>
    </row>
    <row r="4974" spans="2:17" ht="14.25" customHeight="1" x14ac:dyDescent="0.3">
      <c r="B4974" s="4" t="s">
        <v>30</v>
      </c>
      <c r="C4974" s="34">
        <v>1128299</v>
      </c>
      <c r="D4974" s="5">
        <v>44357</v>
      </c>
      <c r="E4974" s="4" t="s">
        <v>36</v>
      </c>
      <c r="F4974" s="4" t="s">
        <v>116</v>
      </c>
      <c r="G4974" s="4" t="s">
        <v>117</v>
      </c>
      <c r="H4974" s="6" t="s">
        <v>21</v>
      </c>
      <c r="I4974" s="7">
        <v>30.000000000000004</v>
      </c>
      <c r="J4974" s="8">
        <v>175</v>
      </c>
      <c r="K4974" s="9">
        <v>52500.000000000007</v>
      </c>
      <c r="L4974" s="9">
        <v>18375</v>
      </c>
      <c r="M4974" s="10">
        <v>0.35</v>
      </c>
      <c r="N4974" s="4" t="s">
        <v>18</v>
      </c>
      <c r="O4974" s="4" t="str">
        <f>TEXT(Table1[[#This Row],[Invoice Date]],"yyyy")</f>
        <v>2021</v>
      </c>
      <c r="P4974" s="4" t="str">
        <f>TEXT(Table1[[#This Row],[Invoice Date]],"mmm")</f>
        <v>Jun</v>
      </c>
      <c r="Q4974" s="27">
        <f>WEEKNUM(Table1[[#This Row],[Invoice Date]]) + IF(YEAR(Table1[[#This Row],[Invoice Date]])=2021, 52, 0)</f>
        <v>76</v>
      </c>
    </row>
    <row r="4975" spans="2:17" ht="14.25" customHeight="1" x14ac:dyDescent="0.3">
      <c r="B4975" s="4" t="s">
        <v>30</v>
      </c>
      <c r="C4975" s="34">
        <v>1128299</v>
      </c>
      <c r="D4975" s="5">
        <v>44357</v>
      </c>
      <c r="E4975" s="4" t="s">
        <v>36</v>
      </c>
      <c r="F4975" s="4" t="s">
        <v>116</v>
      </c>
      <c r="G4975" s="4" t="s">
        <v>117</v>
      </c>
      <c r="H4975" s="6" t="s">
        <v>20</v>
      </c>
      <c r="I4975" s="7">
        <v>30.000000000000004</v>
      </c>
      <c r="J4975" s="8">
        <v>200</v>
      </c>
      <c r="K4975" s="9">
        <v>60000.000000000007</v>
      </c>
      <c r="L4975" s="9">
        <v>21000</v>
      </c>
      <c r="M4975" s="10">
        <v>0.35</v>
      </c>
      <c r="N4975" s="4" t="s">
        <v>18</v>
      </c>
      <c r="O4975" s="4" t="str">
        <f>TEXT(Table1[[#This Row],[Invoice Date]],"yyyy")</f>
        <v>2021</v>
      </c>
      <c r="P4975" s="4" t="str">
        <f>TEXT(Table1[[#This Row],[Invoice Date]],"mmm")</f>
        <v>Jun</v>
      </c>
      <c r="Q4975" s="27">
        <f>WEEKNUM(Table1[[#This Row],[Invoice Date]]) + IF(YEAR(Table1[[#This Row],[Invoice Date]])=2021, 52, 0)</f>
        <v>76</v>
      </c>
    </row>
    <row r="4976" spans="2:17" ht="14.25" customHeight="1" x14ac:dyDescent="0.3">
      <c r="B4976" s="4" t="s">
        <v>30</v>
      </c>
      <c r="C4976" s="34">
        <v>1128299</v>
      </c>
      <c r="D4976" s="5">
        <v>44357</v>
      </c>
      <c r="E4976" s="4" t="s">
        <v>36</v>
      </c>
      <c r="F4976" s="4" t="s">
        <v>116</v>
      </c>
      <c r="G4976" s="4" t="s">
        <v>117</v>
      </c>
      <c r="H4976" s="6" t="s">
        <v>22</v>
      </c>
      <c r="I4976" s="7">
        <v>40</v>
      </c>
      <c r="J4976" s="8">
        <v>175</v>
      </c>
      <c r="K4976" s="9">
        <v>70000</v>
      </c>
      <c r="L4976" s="9">
        <v>21000</v>
      </c>
      <c r="M4976" s="10">
        <v>0.3</v>
      </c>
      <c r="N4976" s="4" t="s">
        <v>18</v>
      </c>
      <c r="O4976" s="4" t="str">
        <f>TEXT(Table1[[#This Row],[Invoice Date]],"yyyy")</f>
        <v>2021</v>
      </c>
      <c r="P4976" s="4" t="str">
        <f>TEXT(Table1[[#This Row],[Invoice Date]],"mmm")</f>
        <v>Jun</v>
      </c>
      <c r="Q4976" s="27">
        <f>WEEKNUM(Table1[[#This Row],[Invoice Date]]) + IF(YEAR(Table1[[#This Row],[Invoice Date]])=2021, 52, 0)</f>
        <v>76</v>
      </c>
    </row>
    <row r="4977" spans="2:17" ht="14.25" customHeight="1" x14ac:dyDescent="0.3">
      <c r="B4977" s="4" t="s">
        <v>14</v>
      </c>
      <c r="C4977" s="33">
        <v>1185732</v>
      </c>
      <c r="D4977" s="5">
        <v>44357</v>
      </c>
      <c r="E4977" s="4" t="s">
        <v>36</v>
      </c>
      <c r="F4977" s="4" t="s">
        <v>37</v>
      </c>
      <c r="G4977" s="4" t="s">
        <v>38</v>
      </c>
      <c r="H4977" s="6" t="s">
        <v>22</v>
      </c>
      <c r="I4977" s="7">
        <v>54.999999999999993</v>
      </c>
      <c r="J4977" s="8">
        <v>175</v>
      </c>
      <c r="K4977" s="9">
        <v>96249.999999999985</v>
      </c>
      <c r="L4977" s="9">
        <v>33687.499999999993</v>
      </c>
      <c r="M4977" s="10">
        <v>0.35</v>
      </c>
      <c r="N4977" s="4" t="s">
        <v>24</v>
      </c>
      <c r="O4977" s="4" t="str">
        <f>TEXT(Table1[[#This Row],[Invoice Date]],"yyyy")</f>
        <v>2021</v>
      </c>
      <c r="P4977" s="4" t="str">
        <f>TEXT(Table1[[#This Row],[Invoice Date]],"mmm")</f>
        <v>Jun</v>
      </c>
      <c r="Q4977" s="27">
        <f>WEEKNUM(Table1[[#This Row],[Invoice Date]]) + IF(YEAR(Table1[[#This Row],[Invoice Date]])=2021, 52, 0)</f>
        <v>76</v>
      </c>
    </row>
    <row r="4978" spans="2:17" ht="14.25" customHeight="1" x14ac:dyDescent="0.3">
      <c r="B4978" s="4" t="s">
        <v>30</v>
      </c>
      <c r="C4978" s="34">
        <v>1128299</v>
      </c>
      <c r="D4978" s="5">
        <v>44357</v>
      </c>
      <c r="E4978" s="4" t="s">
        <v>36</v>
      </c>
      <c r="F4978" s="4" t="s">
        <v>116</v>
      </c>
      <c r="G4978" s="4" t="s">
        <v>117</v>
      </c>
      <c r="H4978" s="6" t="s">
        <v>19</v>
      </c>
      <c r="I4978" s="7">
        <v>35.000000000000007</v>
      </c>
      <c r="J4978" s="8">
        <v>325</v>
      </c>
      <c r="K4978" s="9">
        <v>113750.00000000003</v>
      </c>
      <c r="L4978" s="9">
        <v>45500.000000000015</v>
      </c>
      <c r="M4978" s="10">
        <v>0.4</v>
      </c>
      <c r="N4978" s="4" t="s">
        <v>18</v>
      </c>
      <c r="O4978" s="4" t="str">
        <f>TEXT(Table1[[#This Row],[Invoice Date]],"yyyy")</f>
        <v>2021</v>
      </c>
      <c r="P4978" s="4" t="str">
        <f>TEXT(Table1[[#This Row],[Invoice Date]],"mmm")</f>
        <v>Jun</v>
      </c>
      <c r="Q4978" s="27">
        <f>WEEKNUM(Table1[[#This Row],[Invoice Date]]) + IF(YEAR(Table1[[#This Row],[Invoice Date]])=2021, 52, 0)</f>
        <v>76</v>
      </c>
    </row>
    <row r="4979" spans="2:17" ht="14.25" customHeight="1" x14ac:dyDescent="0.3">
      <c r="B4979" s="4" t="s">
        <v>30</v>
      </c>
      <c r="C4979" s="34">
        <v>1128299</v>
      </c>
      <c r="D4979" s="5">
        <v>44357</v>
      </c>
      <c r="E4979" s="4" t="s">
        <v>36</v>
      </c>
      <c r="F4979" s="4" t="s">
        <v>116</v>
      </c>
      <c r="G4979" s="4" t="s">
        <v>117</v>
      </c>
      <c r="H4979" s="6" t="s">
        <v>23</v>
      </c>
      <c r="I4979" s="7">
        <v>60.000000000000007</v>
      </c>
      <c r="J4979" s="8">
        <v>325</v>
      </c>
      <c r="K4979" s="9">
        <v>195000.00000000003</v>
      </c>
      <c r="L4979" s="9">
        <v>78000.000000000015</v>
      </c>
      <c r="M4979" s="10">
        <v>0.4</v>
      </c>
      <c r="N4979" s="4" t="s">
        <v>18</v>
      </c>
      <c r="O4979" s="4" t="str">
        <f>TEXT(Table1[[#This Row],[Invoice Date]],"yyyy")</f>
        <v>2021</v>
      </c>
      <c r="P4979" s="4" t="str">
        <f>TEXT(Table1[[#This Row],[Invoice Date]],"mmm")</f>
        <v>Jun</v>
      </c>
      <c r="Q4979" s="27">
        <f>WEEKNUM(Table1[[#This Row],[Invoice Date]]) + IF(YEAR(Table1[[#This Row],[Invoice Date]])=2021, 52, 0)</f>
        <v>76</v>
      </c>
    </row>
    <row r="4980" spans="2:17" ht="14.25" customHeight="1" x14ac:dyDescent="0.3">
      <c r="B4980" s="4" t="s">
        <v>30</v>
      </c>
      <c r="C4980" s="34">
        <v>1128299</v>
      </c>
      <c r="D4980" s="5">
        <v>44357</v>
      </c>
      <c r="E4980" s="4" t="s">
        <v>36</v>
      </c>
      <c r="F4980" s="4" t="s">
        <v>116</v>
      </c>
      <c r="G4980" s="4" t="s">
        <v>117</v>
      </c>
      <c r="H4980" s="6" t="s">
        <v>17</v>
      </c>
      <c r="I4980" s="7">
        <v>40</v>
      </c>
      <c r="J4980" s="8">
        <v>575</v>
      </c>
      <c r="K4980" s="9">
        <v>230000</v>
      </c>
      <c r="L4980" s="9">
        <v>92000</v>
      </c>
      <c r="M4980" s="10">
        <v>0.4</v>
      </c>
      <c r="N4980" s="4" t="s">
        <v>18</v>
      </c>
      <c r="O4980" s="4" t="str">
        <f>TEXT(Table1[[#This Row],[Invoice Date]],"yyyy")</f>
        <v>2021</v>
      </c>
      <c r="P4980" s="4" t="str">
        <f>TEXT(Table1[[#This Row],[Invoice Date]],"mmm")</f>
        <v>Jun</v>
      </c>
      <c r="Q4980" s="27">
        <f>WEEKNUM(Table1[[#This Row],[Invoice Date]]) + IF(YEAR(Table1[[#This Row],[Invoice Date]])=2021, 52, 0)</f>
        <v>76</v>
      </c>
    </row>
    <row r="4981" spans="2:17" ht="14.25" customHeight="1" x14ac:dyDescent="0.3">
      <c r="B4981" s="4" t="s">
        <v>30</v>
      </c>
      <c r="C4981" s="34">
        <v>1128299</v>
      </c>
      <c r="D4981" s="5">
        <v>44357</v>
      </c>
      <c r="E4981" s="4" t="s">
        <v>15</v>
      </c>
      <c r="F4981" s="4" t="s">
        <v>16</v>
      </c>
      <c r="G4981" s="4" t="s">
        <v>69</v>
      </c>
      <c r="H4981" s="6" t="s">
        <v>21</v>
      </c>
      <c r="I4981" s="7">
        <v>50</v>
      </c>
      <c r="J4981" s="8">
        <v>575</v>
      </c>
      <c r="K4981" s="9">
        <v>287500</v>
      </c>
      <c r="L4981" s="9">
        <v>86250</v>
      </c>
      <c r="M4981" s="10">
        <v>0.3</v>
      </c>
      <c r="N4981" s="4" t="s">
        <v>18</v>
      </c>
      <c r="O4981" s="4" t="str">
        <f>TEXT(Table1[[#This Row],[Invoice Date]],"yyyy")</f>
        <v>2021</v>
      </c>
      <c r="P4981" s="4" t="str">
        <f>TEXT(Table1[[#This Row],[Invoice Date]],"mmm")</f>
        <v>Jun</v>
      </c>
      <c r="Q4981" s="27">
        <f>WEEKNUM(Table1[[#This Row],[Invoice Date]]) + IF(YEAR(Table1[[#This Row],[Invoice Date]])=2021, 52, 0)</f>
        <v>76</v>
      </c>
    </row>
    <row r="4982" spans="2:17" ht="14.25" customHeight="1" x14ac:dyDescent="0.3">
      <c r="B4982" s="4" t="s">
        <v>14</v>
      </c>
      <c r="C4982" s="33">
        <v>1185732</v>
      </c>
      <c r="D4982" s="5">
        <v>44357</v>
      </c>
      <c r="E4982" s="4" t="s">
        <v>31</v>
      </c>
      <c r="F4982" s="4" t="s">
        <v>66</v>
      </c>
      <c r="G4982" s="4" t="s">
        <v>67</v>
      </c>
      <c r="H4982" s="6" t="s">
        <v>22</v>
      </c>
      <c r="I4982" s="7">
        <v>85.000000000000014</v>
      </c>
      <c r="J4982" s="8">
        <v>350</v>
      </c>
      <c r="K4982" s="9">
        <v>297500.00000000006</v>
      </c>
      <c r="L4982" s="9">
        <v>44625.000000000007</v>
      </c>
      <c r="M4982" s="10">
        <v>0.15</v>
      </c>
      <c r="N4982" s="4" t="s">
        <v>24</v>
      </c>
      <c r="O4982" s="4" t="str">
        <f>TEXT(Table1[[#This Row],[Invoice Date]],"yyyy")</f>
        <v>2021</v>
      </c>
      <c r="P4982" s="4" t="str">
        <f>TEXT(Table1[[#This Row],[Invoice Date]],"mmm")</f>
        <v>Jun</v>
      </c>
      <c r="Q4982" s="27">
        <f>WEEKNUM(Table1[[#This Row],[Invoice Date]]) + IF(YEAR(Table1[[#This Row],[Invoice Date]])=2021, 52, 0)</f>
        <v>76</v>
      </c>
    </row>
    <row r="4983" spans="2:17" ht="14.25" customHeight="1" x14ac:dyDescent="0.3">
      <c r="B4983" s="4" t="s">
        <v>30</v>
      </c>
      <c r="C4983" s="34">
        <v>1128299</v>
      </c>
      <c r="D4983" s="5">
        <v>44357</v>
      </c>
      <c r="E4983" s="4" t="s">
        <v>15</v>
      </c>
      <c r="F4983" s="4" t="s">
        <v>16</v>
      </c>
      <c r="G4983" s="4" t="s">
        <v>69</v>
      </c>
      <c r="H4983" s="6" t="s">
        <v>20</v>
      </c>
      <c r="I4983" s="7">
        <v>50</v>
      </c>
      <c r="J4983" s="8">
        <v>600</v>
      </c>
      <c r="K4983" s="9">
        <v>300000</v>
      </c>
      <c r="L4983" s="9">
        <v>75000</v>
      </c>
      <c r="M4983" s="10">
        <v>0.25</v>
      </c>
      <c r="N4983" s="4" t="s">
        <v>18</v>
      </c>
      <c r="O4983" s="4" t="str">
        <f>TEXT(Table1[[#This Row],[Invoice Date]],"yyyy")</f>
        <v>2021</v>
      </c>
      <c r="P4983" s="4" t="str">
        <f>TEXT(Table1[[#This Row],[Invoice Date]],"mmm")</f>
        <v>Jun</v>
      </c>
      <c r="Q4983" s="27">
        <f>WEEKNUM(Table1[[#This Row],[Invoice Date]]) + IF(YEAR(Table1[[#This Row],[Invoice Date]])=2021, 52, 0)</f>
        <v>76</v>
      </c>
    </row>
    <row r="4984" spans="2:17" ht="14.25" customHeight="1" x14ac:dyDescent="0.3">
      <c r="B4984" s="4" t="s">
        <v>30</v>
      </c>
      <c r="C4984" s="34">
        <v>1128299</v>
      </c>
      <c r="D4984" s="5">
        <v>44357</v>
      </c>
      <c r="E4984" s="4" t="s">
        <v>15</v>
      </c>
      <c r="F4984" s="4" t="s">
        <v>16</v>
      </c>
      <c r="G4984" s="4" t="s">
        <v>69</v>
      </c>
      <c r="H4984" s="6" t="s">
        <v>19</v>
      </c>
      <c r="I4984" s="7">
        <v>55.000000000000007</v>
      </c>
      <c r="J4984" s="8">
        <v>625</v>
      </c>
      <c r="K4984" s="9">
        <v>343750.00000000006</v>
      </c>
      <c r="L4984" s="9">
        <v>120312.50000000001</v>
      </c>
      <c r="M4984" s="10">
        <v>0.35</v>
      </c>
      <c r="N4984" s="4" t="s">
        <v>18</v>
      </c>
      <c r="O4984" s="4" t="str">
        <f>TEXT(Table1[[#This Row],[Invoice Date]],"yyyy")</f>
        <v>2021</v>
      </c>
      <c r="P4984" s="4" t="str">
        <f>TEXT(Table1[[#This Row],[Invoice Date]],"mmm")</f>
        <v>Jun</v>
      </c>
      <c r="Q4984" s="27">
        <f>WEEKNUM(Table1[[#This Row],[Invoice Date]]) + IF(YEAR(Table1[[#This Row],[Invoice Date]])=2021, 52, 0)</f>
        <v>76</v>
      </c>
    </row>
    <row r="4985" spans="2:17" ht="14.25" customHeight="1" x14ac:dyDescent="0.3">
      <c r="B4985" s="4" t="s">
        <v>14</v>
      </c>
      <c r="C4985" s="33">
        <v>1185732</v>
      </c>
      <c r="D4985" s="5">
        <v>44357</v>
      </c>
      <c r="E4985" s="4" t="s">
        <v>31</v>
      </c>
      <c r="F4985" s="4" t="s">
        <v>66</v>
      </c>
      <c r="G4985" s="4" t="s">
        <v>67</v>
      </c>
      <c r="H4985" s="6" t="s">
        <v>21</v>
      </c>
      <c r="I4985" s="7">
        <v>75</v>
      </c>
      <c r="J4985" s="8">
        <v>475</v>
      </c>
      <c r="K4985" s="9">
        <v>356250</v>
      </c>
      <c r="L4985" s="9">
        <v>89062.5</v>
      </c>
      <c r="M4985" s="10">
        <v>0.25</v>
      </c>
      <c r="N4985" s="4" t="s">
        <v>24</v>
      </c>
      <c r="O4985" s="4" t="str">
        <f>TEXT(Table1[[#This Row],[Invoice Date]],"yyyy")</f>
        <v>2021</v>
      </c>
      <c r="P4985" s="4" t="str">
        <f>TEXT(Table1[[#This Row],[Invoice Date]],"mmm")</f>
        <v>Jun</v>
      </c>
      <c r="Q4985" s="27">
        <f>WEEKNUM(Table1[[#This Row],[Invoice Date]]) + IF(YEAR(Table1[[#This Row],[Invoice Date]])=2021, 52, 0)</f>
        <v>76</v>
      </c>
    </row>
    <row r="4986" spans="2:17" ht="14.25" customHeight="1" x14ac:dyDescent="0.3">
      <c r="B4986" s="4" t="s">
        <v>30</v>
      </c>
      <c r="C4986" s="34">
        <v>1128299</v>
      </c>
      <c r="D4986" s="5">
        <v>44357</v>
      </c>
      <c r="E4986" s="4" t="s">
        <v>15</v>
      </c>
      <c r="F4986" s="4" t="s">
        <v>16</v>
      </c>
      <c r="G4986" s="4" t="s">
        <v>69</v>
      </c>
      <c r="H4986" s="6" t="s">
        <v>22</v>
      </c>
      <c r="I4986" s="7">
        <v>65</v>
      </c>
      <c r="J4986" s="8">
        <v>575</v>
      </c>
      <c r="K4986" s="9">
        <v>373750</v>
      </c>
      <c r="L4986" s="9">
        <v>130812.49999999999</v>
      </c>
      <c r="M4986" s="10">
        <v>0.35</v>
      </c>
      <c r="N4986" s="4" t="s">
        <v>18</v>
      </c>
      <c r="O4986" s="4" t="str">
        <f>TEXT(Table1[[#This Row],[Invoice Date]],"yyyy")</f>
        <v>2021</v>
      </c>
      <c r="P4986" s="4" t="str">
        <f>TEXT(Table1[[#This Row],[Invoice Date]],"mmm")</f>
        <v>Jun</v>
      </c>
      <c r="Q4986" s="27">
        <f>WEEKNUM(Table1[[#This Row],[Invoice Date]]) + IF(YEAR(Table1[[#This Row],[Invoice Date]])=2021, 52, 0)</f>
        <v>76</v>
      </c>
    </row>
    <row r="4987" spans="2:17" ht="14.25" customHeight="1" x14ac:dyDescent="0.3">
      <c r="B4987" s="4" t="s">
        <v>14</v>
      </c>
      <c r="C4987" s="33">
        <v>1185732</v>
      </c>
      <c r="D4987" s="5">
        <v>44357</v>
      </c>
      <c r="E4987" s="4" t="s">
        <v>31</v>
      </c>
      <c r="F4987" s="4" t="s">
        <v>66</v>
      </c>
      <c r="G4987" s="4" t="s">
        <v>67</v>
      </c>
      <c r="H4987" s="6" t="s">
        <v>19</v>
      </c>
      <c r="I4987" s="7">
        <v>75</v>
      </c>
      <c r="J4987" s="8">
        <v>600</v>
      </c>
      <c r="K4987" s="9">
        <v>450000</v>
      </c>
      <c r="L4987" s="9">
        <v>90000</v>
      </c>
      <c r="M4987" s="10">
        <v>0.2</v>
      </c>
      <c r="N4987" s="4" t="s">
        <v>24</v>
      </c>
      <c r="O4987" s="4" t="str">
        <f>TEXT(Table1[[#This Row],[Invoice Date]],"yyyy")</f>
        <v>2021</v>
      </c>
      <c r="P4987" s="4" t="str">
        <f>TEXT(Table1[[#This Row],[Invoice Date]],"mmm")</f>
        <v>Jun</v>
      </c>
      <c r="Q4987" s="27">
        <f>WEEKNUM(Table1[[#This Row],[Invoice Date]]) + IF(YEAR(Table1[[#This Row],[Invoice Date]])=2021, 52, 0)</f>
        <v>76</v>
      </c>
    </row>
    <row r="4988" spans="2:17" ht="14.25" customHeight="1" x14ac:dyDescent="0.3">
      <c r="B4988" s="4" t="s">
        <v>14</v>
      </c>
      <c r="C4988" s="33">
        <v>1185732</v>
      </c>
      <c r="D4988" s="5">
        <v>44357</v>
      </c>
      <c r="E4988" s="4" t="s">
        <v>31</v>
      </c>
      <c r="F4988" s="4" t="s">
        <v>66</v>
      </c>
      <c r="G4988" s="4" t="s">
        <v>67</v>
      </c>
      <c r="H4988" s="6" t="s">
        <v>20</v>
      </c>
      <c r="I4988" s="7">
        <v>75</v>
      </c>
      <c r="J4988" s="8">
        <v>600</v>
      </c>
      <c r="K4988" s="9">
        <v>450000</v>
      </c>
      <c r="L4988" s="9">
        <v>112500</v>
      </c>
      <c r="M4988" s="10">
        <v>0.25</v>
      </c>
      <c r="N4988" s="4" t="s">
        <v>24</v>
      </c>
      <c r="O4988" s="4" t="str">
        <f>TEXT(Table1[[#This Row],[Invoice Date]],"yyyy")</f>
        <v>2021</v>
      </c>
      <c r="P4988" s="4" t="str">
        <f>TEXT(Table1[[#This Row],[Invoice Date]],"mmm")</f>
        <v>Jun</v>
      </c>
      <c r="Q4988" s="27">
        <f>WEEKNUM(Table1[[#This Row],[Invoice Date]]) + IF(YEAR(Table1[[#This Row],[Invoice Date]])=2021, 52, 0)</f>
        <v>76</v>
      </c>
    </row>
    <row r="4989" spans="2:17" ht="14.25" customHeight="1" x14ac:dyDescent="0.3">
      <c r="B4989" s="4" t="s">
        <v>14</v>
      </c>
      <c r="C4989" s="33">
        <v>1185732</v>
      </c>
      <c r="D4989" s="5">
        <v>44357</v>
      </c>
      <c r="E4989" s="4" t="s">
        <v>31</v>
      </c>
      <c r="F4989" s="4" t="s">
        <v>66</v>
      </c>
      <c r="G4989" s="4" t="s">
        <v>67</v>
      </c>
      <c r="H4989" s="6" t="s">
        <v>17</v>
      </c>
      <c r="I4989" s="7">
        <v>70</v>
      </c>
      <c r="J4989" s="8">
        <v>725</v>
      </c>
      <c r="K4989" s="9">
        <v>507500</v>
      </c>
      <c r="L4989" s="9">
        <v>126875</v>
      </c>
      <c r="M4989" s="10">
        <v>0.25</v>
      </c>
      <c r="N4989" s="4" t="s">
        <v>24</v>
      </c>
      <c r="O4989" s="4" t="str">
        <f>TEXT(Table1[[#This Row],[Invoice Date]],"yyyy")</f>
        <v>2021</v>
      </c>
      <c r="P4989" s="4" t="str">
        <f>TEXT(Table1[[#This Row],[Invoice Date]],"mmm")</f>
        <v>Jun</v>
      </c>
      <c r="Q4989" s="27">
        <f>WEEKNUM(Table1[[#This Row],[Invoice Date]]) + IF(YEAR(Table1[[#This Row],[Invoice Date]])=2021, 52, 0)</f>
        <v>76</v>
      </c>
    </row>
    <row r="4990" spans="2:17" ht="14.25" customHeight="1" x14ac:dyDescent="0.3">
      <c r="B4990" s="4" t="s">
        <v>30</v>
      </c>
      <c r="C4990" s="34">
        <v>1128299</v>
      </c>
      <c r="D4990" s="5">
        <v>44357</v>
      </c>
      <c r="E4990" s="4" t="s">
        <v>15</v>
      </c>
      <c r="F4990" s="4" t="s">
        <v>16</v>
      </c>
      <c r="G4990" s="4" t="s">
        <v>69</v>
      </c>
      <c r="H4990" s="6" t="s">
        <v>23</v>
      </c>
      <c r="I4990" s="7">
        <v>70</v>
      </c>
      <c r="J4990" s="8">
        <v>725</v>
      </c>
      <c r="K4990" s="9">
        <v>507500</v>
      </c>
      <c r="L4990" s="9">
        <v>253750</v>
      </c>
      <c r="M4990" s="10">
        <v>0.5</v>
      </c>
      <c r="N4990" s="4" t="s">
        <v>18</v>
      </c>
      <c r="O4990" s="4" t="str">
        <f>TEXT(Table1[[#This Row],[Invoice Date]],"yyyy")</f>
        <v>2021</v>
      </c>
      <c r="P4990" s="4" t="str">
        <f>TEXT(Table1[[#This Row],[Invoice Date]],"mmm")</f>
        <v>Jun</v>
      </c>
      <c r="Q4990" s="27">
        <f>WEEKNUM(Table1[[#This Row],[Invoice Date]]) + IF(YEAR(Table1[[#This Row],[Invoice Date]])=2021, 52, 0)</f>
        <v>76</v>
      </c>
    </row>
    <row r="4991" spans="2:17" ht="14.25" customHeight="1" x14ac:dyDescent="0.3">
      <c r="B4991" s="4" t="s">
        <v>30</v>
      </c>
      <c r="C4991" s="34">
        <v>1128299</v>
      </c>
      <c r="D4991" s="5">
        <v>44357</v>
      </c>
      <c r="E4991" s="4" t="s">
        <v>15</v>
      </c>
      <c r="F4991" s="4" t="s">
        <v>16</v>
      </c>
      <c r="G4991" s="4" t="s">
        <v>69</v>
      </c>
      <c r="H4991" s="6" t="s">
        <v>17</v>
      </c>
      <c r="I4991" s="7">
        <v>60</v>
      </c>
      <c r="J4991" s="8">
        <v>875</v>
      </c>
      <c r="K4991" s="9">
        <v>525000</v>
      </c>
      <c r="L4991" s="9">
        <v>236250</v>
      </c>
      <c r="M4991" s="10">
        <v>0.45</v>
      </c>
      <c r="N4991" s="4" t="s">
        <v>18</v>
      </c>
      <c r="O4991" s="4" t="str">
        <f>TEXT(Table1[[#This Row],[Invoice Date]],"yyyy")</f>
        <v>2021</v>
      </c>
      <c r="P4991" s="4" t="str">
        <f>TEXT(Table1[[#This Row],[Invoice Date]],"mmm")</f>
        <v>Jun</v>
      </c>
      <c r="Q4991" s="27">
        <f>WEEKNUM(Table1[[#This Row],[Invoice Date]]) + IF(YEAR(Table1[[#This Row],[Invoice Date]])=2021, 52, 0)</f>
        <v>76</v>
      </c>
    </row>
    <row r="4992" spans="2:17" ht="14.25" customHeight="1" x14ac:dyDescent="0.3">
      <c r="B4992" s="4" t="s">
        <v>14</v>
      </c>
      <c r="C4992" s="33">
        <v>1185732</v>
      </c>
      <c r="D4992" s="5">
        <v>44357</v>
      </c>
      <c r="E4992" s="4" t="s">
        <v>31</v>
      </c>
      <c r="F4992" s="4" t="s">
        <v>66</v>
      </c>
      <c r="G4992" s="4" t="s">
        <v>67</v>
      </c>
      <c r="H4992" s="6" t="s">
        <v>23</v>
      </c>
      <c r="I4992" s="7">
        <v>100</v>
      </c>
      <c r="J4992" s="8">
        <v>650</v>
      </c>
      <c r="K4992" s="9">
        <v>650000</v>
      </c>
      <c r="L4992" s="9">
        <v>260000</v>
      </c>
      <c r="M4992" s="10">
        <v>0.4</v>
      </c>
      <c r="N4992" s="4" t="s">
        <v>24</v>
      </c>
      <c r="O4992" s="4" t="str">
        <f>TEXT(Table1[[#This Row],[Invoice Date]],"yyyy")</f>
        <v>2021</v>
      </c>
      <c r="P4992" s="4" t="str">
        <f>TEXT(Table1[[#This Row],[Invoice Date]],"mmm")</f>
        <v>Jun</v>
      </c>
      <c r="Q4992" s="27">
        <f>WEEKNUM(Table1[[#This Row],[Invoice Date]]) + IF(YEAR(Table1[[#This Row],[Invoice Date]])=2021, 52, 0)</f>
        <v>76</v>
      </c>
    </row>
    <row r="4993" spans="2:17" ht="14.25" customHeight="1" x14ac:dyDescent="0.3">
      <c r="B4993" s="4" t="s">
        <v>14</v>
      </c>
      <c r="C4993" s="33">
        <v>1185732</v>
      </c>
      <c r="D4993" s="5">
        <v>44358</v>
      </c>
      <c r="E4993" s="4" t="s">
        <v>36</v>
      </c>
      <c r="F4993" s="4" t="s">
        <v>57</v>
      </c>
      <c r="G4993" s="4" t="s">
        <v>58</v>
      </c>
      <c r="H4993" s="6" t="s">
        <v>21</v>
      </c>
      <c r="I4993" s="7">
        <v>30</v>
      </c>
      <c r="J4993" s="8">
        <v>0</v>
      </c>
      <c r="K4993" s="9">
        <v>0</v>
      </c>
      <c r="L4993" s="9">
        <v>0</v>
      </c>
      <c r="M4993" s="10">
        <v>0.4</v>
      </c>
      <c r="N4993" s="4" t="s">
        <v>24</v>
      </c>
      <c r="O4993" s="4" t="str">
        <f>TEXT(Table1[[#This Row],[Invoice Date]],"yyyy")</f>
        <v>2021</v>
      </c>
      <c r="P4993" s="4" t="str">
        <f>TEXT(Table1[[#This Row],[Invoice Date]],"mmm")</f>
        <v>Jun</v>
      </c>
      <c r="Q4993" s="27">
        <f>WEEKNUM(Table1[[#This Row],[Invoice Date]]) + IF(YEAR(Table1[[#This Row],[Invoice Date]])=2021, 52, 0)</f>
        <v>76</v>
      </c>
    </row>
    <row r="4994" spans="2:17" ht="14.25" customHeight="1" x14ac:dyDescent="0.3">
      <c r="B4994" s="4" t="s">
        <v>14</v>
      </c>
      <c r="C4994" s="33">
        <v>1185732</v>
      </c>
      <c r="D4994" s="5">
        <v>44358</v>
      </c>
      <c r="E4994" s="4" t="s">
        <v>36</v>
      </c>
      <c r="F4994" s="4" t="s">
        <v>57</v>
      </c>
      <c r="G4994" s="4" t="s">
        <v>58</v>
      </c>
      <c r="H4994" s="6" t="s">
        <v>21</v>
      </c>
      <c r="I4994" s="7">
        <v>27</v>
      </c>
      <c r="J4994" s="8">
        <v>0</v>
      </c>
      <c r="K4994" s="9">
        <v>0</v>
      </c>
      <c r="L4994" s="9">
        <v>0</v>
      </c>
      <c r="M4994" s="10">
        <v>0.53</v>
      </c>
      <c r="N4994" s="4" t="s">
        <v>83</v>
      </c>
      <c r="O4994" s="4" t="str">
        <f>TEXT(Table1[[#This Row],[Invoice Date]],"yyyy")</f>
        <v>2021</v>
      </c>
      <c r="P4994" s="4" t="str">
        <f>TEXT(Table1[[#This Row],[Invoice Date]],"mmm")</f>
        <v>Jun</v>
      </c>
      <c r="Q4994" s="27">
        <f>WEEKNUM(Table1[[#This Row],[Invoice Date]]) + IF(YEAR(Table1[[#This Row],[Invoice Date]])=2021, 52, 0)</f>
        <v>76</v>
      </c>
    </row>
    <row r="4995" spans="2:17" ht="14.25" customHeight="1" x14ac:dyDescent="0.3">
      <c r="B4995" s="4" t="s">
        <v>30</v>
      </c>
      <c r="C4995" s="34">
        <v>1128299</v>
      </c>
      <c r="D4995" s="5">
        <v>44358</v>
      </c>
      <c r="E4995" s="4" t="s">
        <v>31</v>
      </c>
      <c r="F4995" s="4" t="s">
        <v>78</v>
      </c>
      <c r="G4995" s="4" t="s">
        <v>79</v>
      </c>
      <c r="H4995" s="6" t="s">
        <v>20</v>
      </c>
      <c r="I4995" s="7">
        <v>13</v>
      </c>
      <c r="J4995" s="8">
        <v>128</v>
      </c>
      <c r="K4995" s="9">
        <v>1664</v>
      </c>
      <c r="L4995" s="9">
        <v>615.67999999999995</v>
      </c>
      <c r="M4995" s="10">
        <v>0.37</v>
      </c>
      <c r="N4995" s="4" t="s">
        <v>24</v>
      </c>
      <c r="O4995" s="4" t="str">
        <f>TEXT(Table1[[#This Row],[Invoice Date]],"yyyy")</f>
        <v>2021</v>
      </c>
      <c r="P4995" s="4" t="str">
        <f>TEXT(Table1[[#This Row],[Invoice Date]],"mmm")</f>
        <v>Jun</v>
      </c>
      <c r="Q4995" s="27">
        <f>WEEKNUM(Table1[[#This Row],[Invoice Date]]) + IF(YEAR(Table1[[#This Row],[Invoice Date]])=2021, 52, 0)</f>
        <v>76</v>
      </c>
    </row>
    <row r="4996" spans="2:17" ht="14.25" customHeight="1" x14ac:dyDescent="0.3">
      <c r="B4996" s="4" t="s">
        <v>30</v>
      </c>
      <c r="C4996" s="34">
        <v>1128299</v>
      </c>
      <c r="D4996" s="5">
        <v>44358</v>
      </c>
      <c r="E4996" s="4" t="s">
        <v>31</v>
      </c>
      <c r="F4996" s="4" t="s">
        <v>78</v>
      </c>
      <c r="G4996" s="4" t="s">
        <v>79</v>
      </c>
      <c r="H4996" s="6" t="s">
        <v>21</v>
      </c>
      <c r="I4996" s="7">
        <v>13</v>
      </c>
      <c r="J4996" s="8">
        <v>132</v>
      </c>
      <c r="K4996" s="9">
        <v>1716</v>
      </c>
      <c r="L4996" s="9">
        <v>737.88000000000011</v>
      </c>
      <c r="M4996" s="10">
        <v>0.43000000000000005</v>
      </c>
      <c r="N4996" s="4" t="s">
        <v>24</v>
      </c>
      <c r="O4996" s="4" t="str">
        <f>TEXT(Table1[[#This Row],[Invoice Date]],"yyyy")</f>
        <v>2021</v>
      </c>
      <c r="P4996" s="4" t="str">
        <f>TEXT(Table1[[#This Row],[Invoice Date]],"mmm")</f>
        <v>Jun</v>
      </c>
      <c r="Q4996" s="27">
        <f>WEEKNUM(Table1[[#This Row],[Invoice Date]]) + IF(YEAR(Table1[[#This Row],[Invoice Date]])=2021, 52, 0)</f>
        <v>76</v>
      </c>
    </row>
    <row r="4997" spans="2:17" ht="14.25" customHeight="1" x14ac:dyDescent="0.3">
      <c r="B4997" s="4" t="s">
        <v>30</v>
      </c>
      <c r="C4997" s="34">
        <v>1128299</v>
      </c>
      <c r="D4997" s="5">
        <v>44358</v>
      </c>
      <c r="E4997" s="4" t="s">
        <v>31</v>
      </c>
      <c r="F4997" s="4" t="s">
        <v>78</v>
      </c>
      <c r="G4997" s="4" t="s">
        <v>79</v>
      </c>
      <c r="H4997" s="6" t="s">
        <v>21</v>
      </c>
      <c r="I4997" s="7">
        <v>19</v>
      </c>
      <c r="J4997" s="8">
        <v>108</v>
      </c>
      <c r="K4997" s="9">
        <v>2052</v>
      </c>
      <c r="L4997" s="9">
        <v>1046.52</v>
      </c>
      <c r="M4997" s="10">
        <v>0.51</v>
      </c>
      <c r="N4997" s="4" t="s">
        <v>83</v>
      </c>
      <c r="O4997" s="4" t="str">
        <f>TEXT(Table1[[#This Row],[Invoice Date]],"yyyy")</f>
        <v>2021</v>
      </c>
      <c r="P4997" s="4" t="str">
        <f>TEXT(Table1[[#This Row],[Invoice Date]],"mmm")</f>
        <v>Jun</v>
      </c>
      <c r="Q4997" s="27">
        <f>WEEKNUM(Table1[[#This Row],[Invoice Date]]) + IF(YEAR(Table1[[#This Row],[Invoice Date]])=2021, 52, 0)</f>
        <v>76</v>
      </c>
    </row>
    <row r="4998" spans="2:17" ht="14.25" customHeight="1" x14ac:dyDescent="0.3">
      <c r="B4998" s="4" t="s">
        <v>30</v>
      </c>
      <c r="C4998" s="34">
        <v>1128299</v>
      </c>
      <c r="D4998" s="5">
        <v>44358</v>
      </c>
      <c r="E4998" s="4" t="s">
        <v>31</v>
      </c>
      <c r="F4998" s="4" t="s">
        <v>78</v>
      </c>
      <c r="G4998" s="4" t="s">
        <v>79</v>
      </c>
      <c r="H4998" s="6" t="s">
        <v>20</v>
      </c>
      <c r="I4998" s="7">
        <v>19</v>
      </c>
      <c r="J4998" s="8">
        <v>115</v>
      </c>
      <c r="K4998" s="9">
        <v>2185</v>
      </c>
      <c r="L4998" s="9">
        <v>1070.6500000000001</v>
      </c>
      <c r="M4998" s="10">
        <v>0.49</v>
      </c>
      <c r="N4998" s="4" t="s">
        <v>83</v>
      </c>
      <c r="O4998" s="4" t="str">
        <f>TEXT(Table1[[#This Row],[Invoice Date]],"yyyy")</f>
        <v>2021</v>
      </c>
      <c r="P4998" s="4" t="str">
        <f>TEXT(Table1[[#This Row],[Invoice Date]],"mmm")</f>
        <v>Jun</v>
      </c>
      <c r="Q4998" s="27">
        <f>WEEKNUM(Table1[[#This Row],[Invoice Date]]) + IF(YEAR(Table1[[#This Row],[Invoice Date]])=2021, 52, 0)</f>
        <v>76</v>
      </c>
    </row>
    <row r="4999" spans="2:17" ht="14.25" customHeight="1" x14ac:dyDescent="0.3">
      <c r="B4999" s="4" t="s">
        <v>30</v>
      </c>
      <c r="C4999" s="34">
        <v>1128299</v>
      </c>
      <c r="D4999" s="5">
        <v>44358</v>
      </c>
      <c r="E4999" s="4" t="s">
        <v>31</v>
      </c>
      <c r="F4999" s="4" t="s">
        <v>78</v>
      </c>
      <c r="G4999" s="4" t="s">
        <v>79</v>
      </c>
      <c r="H4999" s="6" t="s">
        <v>19</v>
      </c>
      <c r="I4999" s="7">
        <v>18</v>
      </c>
      <c r="J4999" s="8">
        <v>132</v>
      </c>
      <c r="K4999" s="9">
        <v>2376</v>
      </c>
      <c r="L4999" s="9">
        <v>950.4</v>
      </c>
      <c r="M4999" s="10">
        <v>0.39999999999999997</v>
      </c>
      <c r="N4999" s="4" t="s">
        <v>24</v>
      </c>
      <c r="O4999" s="4" t="str">
        <f>TEXT(Table1[[#This Row],[Invoice Date]],"yyyy")</f>
        <v>2021</v>
      </c>
      <c r="P4999" s="4" t="str">
        <f>TEXT(Table1[[#This Row],[Invoice Date]],"mmm")</f>
        <v>Jun</v>
      </c>
      <c r="Q4999" s="27">
        <f>WEEKNUM(Table1[[#This Row],[Invoice Date]]) + IF(YEAR(Table1[[#This Row],[Invoice Date]])=2021, 52, 0)</f>
        <v>76</v>
      </c>
    </row>
    <row r="5000" spans="2:17" ht="14.25" customHeight="1" x14ac:dyDescent="0.3">
      <c r="B5000" s="4" t="s">
        <v>30</v>
      </c>
      <c r="C5000" s="34">
        <v>1128299</v>
      </c>
      <c r="D5000" s="5">
        <v>44358</v>
      </c>
      <c r="E5000" s="4" t="s">
        <v>31</v>
      </c>
      <c r="F5000" s="4" t="s">
        <v>78</v>
      </c>
      <c r="G5000" s="4" t="s">
        <v>79</v>
      </c>
      <c r="H5000" s="6" t="s">
        <v>19</v>
      </c>
      <c r="I5000" s="7">
        <v>24</v>
      </c>
      <c r="J5000" s="8">
        <v>112</v>
      </c>
      <c r="K5000" s="9">
        <v>2688</v>
      </c>
      <c r="L5000" s="9">
        <v>1317.12</v>
      </c>
      <c r="M5000" s="10">
        <v>0.49</v>
      </c>
      <c r="N5000" s="4" t="s">
        <v>83</v>
      </c>
      <c r="O5000" s="4" t="str">
        <f>TEXT(Table1[[#This Row],[Invoice Date]],"yyyy")</f>
        <v>2021</v>
      </c>
      <c r="P5000" s="4" t="str">
        <f>TEXT(Table1[[#This Row],[Invoice Date]],"mmm")</f>
        <v>Jun</v>
      </c>
      <c r="Q5000" s="27">
        <f>WEEKNUM(Table1[[#This Row],[Invoice Date]]) + IF(YEAR(Table1[[#This Row],[Invoice Date]])=2021, 52, 0)</f>
        <v>76</v>
      </c>
    </row>
    <row r="5001" spans="2:17" ht="14.25" customHeight="1" x14ac:dyDescent="0.3">
      <c r="B5001" s="4" t="s">
        <v>30</v>
      </c>
      <c r="C5001" s="34">
        <v>1128299</v>
      </c>
      <c r="D5001" s="5">
        <v>44358</v>
      </c>
      <c r="E5001" s="4" t="s">
        <v>31</v>
      </c>
      <c r="F5001" s="4" t="s">
        <v>78</v>
      </c>
      <c r="G5001" s="4" t="s">
        <v>79</v>
      </c>
      <c r="H5001" s="6" t="s">
        <v>22</v>
      </c>
      <c r="I5001" s="7">
        <v>24</v>
      </c>
      <c r="J5001" s="8">
        <v>132</v>
      </c>
      <c r="K5001" s="9">
        <v>3168</v>
      </c>
      <c r="L5001" s="9">
        <v>1172.1600000000001</v>
      </c>
      <c r="M5001" s="10">
        <v>0.37</v>
      </c>
      <c r="N5001" s="4" t="s">
        <v>24</v>
      </c>
      <c r="O5001" s="4" t="str">
        <f>TEXT(Table1[[#This Row],[Invoice Date]],"yyyy")</f>
        <v>2021</v>
      </c>
      <c r="P5001" s="4" t="str">
        <f>TEXT(Table1[[#This Row],[Invoice Date]],"mmm")</f>
        <v>Jun</v>
      </c>
      <c r="Q5001" s="27">
        <f>WEEKNUM(Table1[[#This Row],[Invoice Date]]) + IF(YEAR(Table1[[#This Row],[Invoice Date]])=2021, 52, 0)</f>
        <v>76</v>
      </c>
    </row>
    <row r="5002" spans="2:17" ht="14.25" customHeight="1" x14ac:dyDescent="0.3">
      <c r="B5002" s="4" t="s">
        <v>14</v>
      </c>
      <c r="C5002" s="33">
        <v>1185732</v>
      </c>
      <c r="D5002" s="5">
        <v>44358</v>
      </c>
      <c r="E5002" s="4" t="s">
        <v>36</v>
      </c>
      <c r="F5002" s="4" t="s">
        <v>37</v>
      </c>
      <c r="G5002" s="4" t="s">
        <v>38</v>
      </c>
      <c r="H5002" s="6" t="s">
        <v>23</v>
      </c>
      <c r="I5002" s="7">
        <v>43</v>
      </c>
      <c r="J5002" s="8">
        <v>77</v>
      </c>
      <c r="K5002" s="9">
        <v>3311</v>
      </c>
      <c r="L5002" s="9">
        <v>2152.15</v>
      </c>
      <c r="M5002" s="10">
        <v>0.65</v>
      </c>
      <c r="N5002" s="4" t="s">
        <v>83</v>
      </c>
      <c r="O5002" s="4" t="str">
        <f>TEXT(Table1[[#This Row],[Invoice Date]],"yyyy")</f>
        <v>2021</v>
      </c>
      <c r="P5002" s="4" t="str">
        <f>TEXT(Table1[[#This Row],[Invoice Date]],"mmm")</f>
        <v>Jun</v>
      </c>
      <c r="Q5002" s="27">
        <f>WEEKNUM(Table1[[#This Row],[Invoice Date]]) + IF(YEAR(Table1[[#This Row],[Invoice Date]])=2021, 52, 0)</f>
        <v>76</v>
      </c>
    </row>
    <row r="5003" spans="2:17" ht="14.25" customHeight="1" x14ac:dyDescent="0.3">
      <c r="B5003" s="4" t="s">
        <v>30</v>
      </c>
      <c r="C5003" s="34">
        <v>1128299</v>
      </c>
      <c r="D5003" s="5">
        <v>44358</v>
      </c>
      <c r="E5003" s="4" t="s">
        <v>31</v>
      </c>
      <c r="F5003" s="4" t="s">
        <v>78</v>
      </c>
      <c r="G5003" s="4" t="s">
        <v>79</v>
      </c>
      <c r="H5003" s="6" t="s">
        <v>22</v>
      </c>
      <c r="I5003" s="7">
        <v>34</v>
      </c>
      <c r="J5003" s="8">
        <v>108</v>
      </c>
      <c r="K5003" s="9">
        <v>3672</v>
      </c>
      <c r="L5003" s="9">
        <v>1652.3999999999999</v>
      </c>
      <c r="M5003" s="10">
        <v>0.44999999999999996</v>
      </c>
      <c r="N5003" s="4" t="s">
        <v>83</v>
      </c>
      <c r="O5003" s="4" t="str">
        <f>TEXT(Table1[[#This Row],[Invoice Date]],"yyyy")</f>
        <v>2021</v>
      </c>
      <c r="P5003" s="4" t="str">
        <f>TEXT(Table1[[#This Row],[Invoice Date]],"mmm")</f>
        <v>Jun</v>
      </c>
      <c r="Q5003" s="27">
        <f>WEEKNUM(Table1[[#This Row],[Invoice Date]]) + IF(YEAR(Table1[[#This Row],[Invoice Date]])=2021, 52, 0)</f>
        <v>76</v>
      </c>
    </row>
    <row r="5004" spans="2:17" ht="14.25" customHeight="1" x14ac:dyDescent="0.3">
      <c r="B5004" s="4" t="s">
        <v>30</v>
      </c>
      <c r="C5004" s="34">
        <v>1128299</v>
      </c>
      <c r="D5004" s="5">
        <v>44358</v>
      </c>
      <c r="E5004" s="4" t="s">
        <v>31</v>
      </c>
      <c r="F5004" s="4" t="s">
        <v>78</v>
      </c>
      <c r="G5004" s="4" t="s">
        <v>79</v>
      </c>
      <c r="H5004" s="6" t="s">
        <v>17</v>
      </c>
      <c r="I5004" s="7">
        <v>21</v>
      </c>
      <c r="J5004" s="8">
        <v>208</v>
      </c>
      <c r="K5004" s="9">
        <v>4368</v>
      </c>
      <c r="L5004" s="9">
        <v>1878.2400000000002</v>
      </c>
      <c r="M5004" s="10">
        <v>0.43000000000000005</v>
      </c>
      <c r="N5004" s="4" t="s">
        <v>24</v>
      </c>
      <c r="O5004" s="4" t="str">
        <f>TEXT(Table1[[#This Row],[Invoice Date]],"yyyy")</f>
        <v>2021</v>
      </c>
      <c r="P5004" s="4" t="str">
        <f>TEXT(Table1[[#This Row],[Invoice Date]],"mmm")</f>
        <v>Jun</v>
      </c>
      <c r="Q5004" s="27">
        <f>WEEKNUM(Table1[[#This Row],[Invoice Date]]) + IF(YEAR(Table1[[#This Row],[Invoice Date]])=2021, 52, 0)</f>
        <v>76</v>
      </c>
    </row>
    <row r="5005" spans="2:17" ht="14.25" customHeight="1" x14ac:dyDescent="0.3">
      <c r="B5005" s="4" t="s">
        <v>30</v>
      </c>
      <c r="C5005" s="34">
        <v>1128299</v>
      </c>
      <c r="D5005" s="5">
        <v>44358</v>
      </c>
      <c r="E5005" s="4" t="s">
        <v>31</v>
      </c>
      <c r="F5005" s="4" t="s">
        <v>78</v>
      </c>
      <c r="G5005" s="4" t="s">
        <v>79</v>
      </c>
      <c r="H5005" s="6" t="s">
        <v>17</v>
      </c>
      <c r="I5005" s="7">
        <v>28</v>
      </c>
      <c r="J5005" s="8">
        <v>182</v>
      </c>
      <c r="K5005" s="9">
        <v>5096</v>
      </c>
      <c r="L5005" s="9">
        <v>2598.96</v>
      </c>
      <c r="M5005" s="10">
        <v>0.51</v>
      </c>
      <c r="N5005" s="4" t="s">
        <v>83</v>
      </c>
      <c r="O5005" s="4" t="str">
        <f>TEXT(Table1[[#This Row],[Invoice Date]],"yyyy")</f>
        <v>2021</v>
      </c>
      <c r="P5005" s="4" t="str">
        <f>TEXT(Table1[[#This Row],[Invoice Date]],"mmm")</f>
        <v>Jun</v>
      </c>
      <c r="Q5005" s="27">
        <f>WEEKNUM(Table1[[#This Row],[Invoice Date]]) + IF(YEAR(Table1[[#This Row],[Invoice Date]])=2021, 52, 0)</f>
        <v>76</v>
      </c>
    </row>
    <row r="5006" spans="2:17" ht="14.25" customHeight="1" x14ac:dyDescent="0.3">
      <c r="B5006" s="4" t="s">
        <v>61</v>
      </c>
      <c r="C5006" s="33">
        <v>1185731</v>
      </c>
      <c r="D5006" s="5">
        <v>44358</v>
      </c>
      <c r="E5006" s="4" t="s">
        <v>36</v>
      </c>
      <c r="F5006" s="4" t="s">
        <v>96</v>
      </c>
      <c r="G5006" s="4" t="s">
        <v>97</v>
      </c>
      <c r="H5006" s="6" t="s">
        <v>19</v>
      </c>
      <c r="I5006" s="7">
        <v>41</v>
      </c>
      <c r="J5006" s="8">
        <v>138</v>
      </c>
      <c r="K5006" s="9">
        <v>5658</v>
      </c>
      <c r="L5006" s="9">
        <v>2602.6799999999998</v>
      </c>
      <c r="M5006" s="10">
        <v>0.45999999999999996</v>
      </c>
      <c r="N5006" s="4" t="s">
        <v>83</v>
      </c>
      <c r="O5006" s="4" t="str">
        <f>TEXT(Table1[[#This Row],[Invoice Date]],"yyyy")</f>
        <v>2021</v>
      </c>
      <c r="P5006" s="4" t="str">
        <f>TEXT(Table1[[#This Row],[Invoice Date]],"mmm")</f>
        <v>Jun</v>
      </c>
      <c r="Q5006" s="27">
        <f>WEEKNUM(Table1[[#This Row],[Invoice Date]]) + IF(YEAR(Table1[[#This Row],[Invoice Date]])=2021, 52, 0)</f>
        <v>76</v>
      </c>
    </row>
    <row r="5007" spans="2:17" ht="14.25" customHeight="1" x14ac:dyDescent="0.3">
      <c r="B5007" s="4" t="s">
        <v>30</v>
      </c>
      <c r="C5007" s="34">
        <v>1128299</v>
      </c>
      <c r="D5007" s="5">
        <v>44358</v>
      </c>
      <c r="E5007" s="4" t="s">
        <v>31</v>
      </c>
      <c r="F5007" s="4" t="s">
        <v>78</v>
      </c>
      <c r="G5007" s="4" t="s">
        <v>79</v>
      </c>
      <c r="H5007" s="6" t="s">
        <v>23</v>
      </c>
      <c r="I5007" s="7">
        <v>38</v>
      </c>
      <c r="J5007" s="8">
        <v>150</v>
      </c>
      <c r="K5007" s="9">
        <v>5700</v>
      </c>
      <c r="L5007" s="9">
        <v>3420</v>
      </c>
      <c r="M5007" s="10">
        <v>0.6</v>
      </c>
      <c r="N5007" s="4" t="s">
        <v>83</v>
      </c>
      <c r="O5007" s="4" t="str">
        <f>TEXT(Table1[[#This Row],[Invoice Date]],"yyyy")</f>
        <v>2021</v>
      </c>
      <c r="P5007" s="4" t="str">
        <f>TEXT(Table1[[#This Row],[Invoice Date]],"mmm")</f>
        <v>Jun</v>
      </c>
      <c r="Q5007" s="27">
        <f>WEEKNUM(Table1[[#This Row],[Invoice Date]]) + IF(YEAR(Table1[[#This Row],[Invoice Date]])=2021, 52, 0)</f>
        <v>76</v>
      </c>
    </row>
    <row r="5008" spans="2:17" ht="14.25" customHeight="1" x14ac:dyDescent="0.3">
      <c r="B5008" s="4" t="s">
        <v>30</v>
      </c>
      <c r="C5008" s="34">
        <v>1128299</v>
      </c>
      <c r="D5008" s="5">
        <v>44358</v>
      </c>
      <c r="E5008" s="4" t="s">
        <v>31</v>
      </c>
      <c r="F5008" s="4" t="s">
        <v>78</v>
      </c>
      <c r="G5008" s="4" t="s">
        <v>79</v>
      </c>
      <c r="H5008" s="6" t="s">
        <v>23</v>
      </c>
      <c r="I5008" s="7">
        <v>32</v>
      </c>
      <c r="J5008" s="8">
        <v>190</v>
      </c>
      <c r="K5008" s="9">
        <v>6080</v>
      </c>
      <c r="L5008" s="9">
        <v>3283.2000000000003</v>
      </c>
      <c r="M5008" s="10">
        <v>0.54</v>
      </c>
      <c r="N5008" s="4" t="s">
        <v>24</v>
      </c>
      <c r="O5008" s="4" t="str">
        <f>TEXT(Table1[[#This Row],[Invoice Date]],"yyyy")</f>
        <v>2021</v>
      </c>
      <c r="P5008" s="4" t="str">
        <f>TEXT(Table1[[#This Row],[Invoice Date]],"mmm")</f>
        <v>Jun</v>
      </c>
      <c r="Q5008" s="27">
        <f>WEEKNUM(Table1[[#This Row],[Invoice Date]]) + IF(YEAR(Table1[[#This Row],[Invoice Date]])=2021, 52, 0)</f>
        <v>76</v>
      </c>
    </row>
    <row r="5009" spans="2:17" ht="14.25" customHeight="1" x14ac:dyDescent="0.3">
      <c r="B5009" s="4" t="s">
        <v>61</v>
      </c>
      <c r="C5009" s="33">
        <v>1185731</v>
      </c>
      <c r="D5009" s="5">
        <v>44358</v>
      </c>
      <c r="E5009" s="4" t="s">
        <v>36</v>
      </c>
      <c r="F5009" s="4" t="s">
        <v>96</v>
      </c>
      <c r="G5009" s="4" t="s">
        <v>97</v>
      </c>
      <c r="H5009" s="6" t="s">
        <v>21</v>
      </c>
      <c r="I5009" s="7">
        <v>49</v>
      </c>
      <c r="J5009" s="8">
        <v>140</v>
      </c>
      <c r="K5009" s="9">
        <v>6860</v>
      </c>
      <c r="L5009" s="9">
        <v>3498.6</v>
      </c>
      <c r="M5009" s="10">
        <v>0.51</v>
      </c>
      <c r="N5009" s="4" t="s">
        <v>83</v>
      </c>
      <c r="O5009" s="4" t="str">
        <f>TEXT(Table1[[#This Row],[Invoice Date]],"yyyy")</f>
        <v>2021</v>
      </c>
      <c r="P5009" s="4" t="str">
        <f>TEXT(Table1[[#This Row],[Invoice Date]],"mmm")</f>
        <v>Jun</v>
      </c>
      <c r="Q5009" s="27">
        <f>WEEKNUM(Table1[[#This Row],[Invoice Date]]) + IF(YEAR(Table1[[#This Row],[Invoice Date]])=2021, 52, 0)</f>
        <v>76</v>
      </c>
    </row>
    <row r="5010" spans="2:17" ht="14.25" customHeight="1" x14ac:dyDescent="0.3">
      <c r="B5010" s="4" t="s">
        <v>61</v>
      </c>
      <c r="C5010" s="33">
        <v>1185731</v>
      </c>
      <c r="D5010" s="5">
        <v>44358</v>
      </c>
      <c r="E5010" s="4" t="s">
        <v>36</v>
      </c>
      <c r="F5010" s="4" t="s">
        <v>96</v>
      </c>
      <c r="G5010" s="4" t="s">
        <v>97</v>
      </c>
      <c r="H5010" s="6" t="s">
        <v>20</v>
      </c>
      <c r="I5010" s="7">
        <v>49</v>
      </c>
      <c r="J5010" s="8">
        <v>142</v>
      </c>
      <c r="K5010" s="9">
        <v>6958</v>
      </c>
      <c r="L5010" s="9">
        <v>3757.32</v>
      </c>
      <c r="M5010" s="10">
        <v>0.54</v>
      </c>
      <c r="N5010" s="4" t="s">
        <v>83</v>
      </c>
      <c r="O5010" s="4" t="str">
        <f>TEXT(Table1[[#This Row],[Invoice Date]],"yyyy")</f>
        <v>2021</v>
      </c>
      <c r="P5010" s="4" t="str">
        <f>TEXT(Table1[[#This Row],[Invoice Date]],"mmm")</f>
        <v>Jun</v>
      </c>
      <c r="Q5010" s="27">
        <f>WEEKNUM(Table1[[#This Row],[Invoice Date]]) + IF(YEAR(Table1[[#This Row],[Invoice Date]])=2021, 52, 0)</f>
        <v>76</v>
      </c>
    </row>
    <row r="5011" spans="2:17" ht="14.25" customHeight="1" x14ac:dyDescent="0.3">
      <c r="B5011" s="4" t="s">
        <v>61</v>
      </c>
      <c r="C5011" s="33">
        <v>1185731</v>
      </c>
      <c r="D5011" s="5">
        <v>44358</v>
      </c>
      <c r="E5011" s="4" t="s">
        <v>36</v>
      </c>
      <c r="F5011" s="4" t="s">
        <v>96</v>
      </c>
      <c r="G5011" s="4" t="s">
        <v>97</v>
      </c>
      <c r="H5011" s="6" t="s">
        <v>22</v>
      </c>
      <c r="I5011" s="7">
        <v>62</v>
      </c>
      <c r="J5011" s="8">
        <v>150</v>
      </c>
      <c r="K5011" s="9">
        <v>9300</v>
      </c>
      <c r="L5011" s="9">
        <v>4371</v>
      </c>
      <c r="M5011" s="10">
        <v>0.47</v>
      </c>
      <c r="N5011" s="4" t="s">
        <v>83</v>
      </c>
      <c r="O5011" s="4" t="str">
        <f>TEXT(Table1[[#This Row],[Invoice Date]],"yyyy")</f>
        <v>2021</v>
      </c>
      <c r="P5011" s="4" t="str">
        <f>TEXT(Table1[[#This Row],[Invoice Date]],"mmm")</f>
        <v>Jun</v>
      </c>
      <c r="Q5011" s="27">
        <f>WEEKNUM(Table1[[#This Row],[Invoice Date]]) + IF(YEAR(Table1[[#This Row],[Invoice Date]])=2021, 52, 0)</f>
        <v>76</v>
      </c>
    </row>
    <row r="5012" spans="2:17" ht="14.25" customHeight="1" x14ac:dyDescent="0.3">
      <c r="B5012" s="4" t="s">
        <v>61</v>
      </c>
      <c r="C5012" s="33">
        <v>1185731</v>
      </c>
      <c r="D5012" s="5">
        <v>44358</v>
      </c>
      <c r="E5012" s="4" t="s">
        <v>36</v>
      </c>
      <c r="F5012" s="4" t="s">
        <v>96</v>
      </c>
      <c r="G5012" s="4" t="s">
        <v>97</v>
      </c>
      <c r="H5012" s="6" t="s">
        <v>17</v>
      </c>
      <c r="I5012" s="7">
        <v>49</v>
      </c>
      <c r="J5012" s="8">
        <v>232</v>
      </c>
      <c r="K5012" s="9">
        <v>11368</v>
      </c>
      <c r="L5012" s="9">
        <v>6025.04</v>
      </c>
      <c r="M5012" s="10">
        <v>0.53</v>
      </c>
      <c r="N5012" s="4" t="s">
        <v>83</v>
      </c>
      <c r="O5012" s="4" t="str">
        <f>TEXT(Table1[[#This Row],[Invoice Date]],"yyyy")</f>
        <v>2021</v>
      </c>
      <c r="P5012" s="4" t="str">
        <f>TEXT(Table1[[#This Row],[Invoice Date]],"mmm")</f>
        <v>Jun</v>
      </c>
      <c r="Q5012" s="27">
        <f>WEEKNUM(Table1[[#This Row],[Invoice Date]]) + IF(YEAR(Table1[[#This Row],[Invoice Date]])=2021, 52, 0)</f>
        <v>76</v>
      </c>
    </row>
    <row r="5013" spans="2:17" ht="14.25" customHeight="1" x14ac:dyDescent="0.3">
      <c r="B5013" s="4" t="s">
        <v>61</v>
      </c>
      <c r="C5013" s="33">
        <v>1185731</v>
      </c>
      <c r="D5013" s="5">
        <v>44358</v>
      </c>
      <c r="E5013" s="4" t="s">
        <v>36</v>
      </c>
      <c r="F5013" s="4" t="s">
        <v>96</v>
      </c>
      <c r="G5013" s="4" t="s">
        <v>97</v>
      </c>
      <c r="H5013" s="6" t="s">
        <v>23</v>
      </c>
      <c r="I5013" s="7">
        <v>64</v>
      </c>
      <c r="J5013" s="8">
        <v>196</v>
      </c>
      <c r="K5013" s="9">
        <v>12544</v>
      </c>
      <c r="L5013" s="9">
        <v>7777.28</v>
      </c>
      <c r="M5013" s="10">
        <v>0.62</v>
      </c>
      <c r="N5013" s="4" t="s">
        <v>83</v>
      </c>
      <c r="O5013" s="4" t="str">
        <f>TEXT(Table1[[#This Row],[Invoice Date]],"yyyy")</f>
        <v>2021</v>
      </c>
      <c r="P5013" s="4" t="str">
        <f>TEXT(Table1[[#This Row],[Invoice Date]],"mmm")</f>
        <v>Jun</v>
      </c>
      <c r="Q5013" s="27">
        <f>WEEKNUM(Table1[[#This Row],[Invoice Date]]) + IF(YEAR(Table1[[#This Row],[Invoice Date]])=2021, 52, 0)</f>
        <v>76</v>
      </c>
    </row>
    <row r="5014" spans="2:17" ht="14.25" customHeight="1" x14ac:dyDescent="0.3">
      <c r="B5014" s="4" t="s">
        <v>30</v>
      </c>
      <c r="C5014" s="34">
        <v>1128299</v>
      </c>
      <c r="D5014" s="5">
        <v>44358</v>
      </c>
      <c r="E5014" s="4" t="s">
        <v>31</v>
      </c>
      <c r="F5014" s="4" t="s">
        <v>78</v>
      </c>
      <c r="G5014" s="4" t="s">
        <v>79</v>
      </c>
      <c r="H5014" s="6" t="s">
        <v>21</v>
      </c>
      <c r="I5014" s="7">
        <v>20.000000000000007</v>
      </c>
      <c r="J5014" s="8">
        <v>400</v>
      </c>
      <c r="K5014" s="9">
        <v>80000.000000000029</v>
      </c>
      <c r="L5014" s="9">
        <v>32000.000000000015</v>
      </c>
      <c r="M5014" s="10">
        <v>0.4</v>
      </c>
      <c r="N5014" s="4" t="s">
        <v>18</v>
      </c>
      <c r="O5014" s="4" t="str">
        <f>TEXT(Table1[[#This Row],[Invoice Date]],"yyyy")</f>
        <v>2021</v>
      </c>
      <c r="P5014" s="4" t="str">
        <f>TEXT(Table1[[#This Row],[Invoice Date]],"mmm")</f>
        <v>Jun</v>
      </c>
      <c r="Q5014" s="27">
        <f>WEEKNUM(Table1[[#This Row],[Invoice Date]]) + IF(YEAR(Table1[[#This Row],[Invoice Date]])=2021, 52, 0)</f>
        <v>76</v>
      </c>
    </row>
    <row r="5015" spans="2:17" ht="14.25" customHeight="1" x14ac:dyDescent="0.3">
      <c r="B5015" s="4" t="s">
        <v>30</v>
      </c>
      <c r="C5015" s="34">
        <v>1128299</v>
      </c>
      <c r="D5015" s="5">
        <v>44358</v>
      </c>
      <c r="E5015" s="4" t="s">
        <v>31</v>
      </c>
      <c r="F5015" s="4" t="s">
        <v>78</v>
      </c>
      <c r="G5015" s="4" t="s">
        <v>79</v>
      </c>
      <c r="H5015" s="6" t="s">
        <v>20</v>
      </c>
      <c r="I5015" s="7">
        <v>20.000000000000007</v>
      </c>
      <c r="J5015" s="8">
        <v>425</v>
      </c>
      <c r="K5015" s="9">
        <v>85000.000000000029</v>
      </c>
      <c r="L5015" s="9">
        <v>29750.000000000007</v>
      </c>
      <c r="M5015" s="10">
        <v>0.35</v>
      </c>
      <c r="N5015" s="4" t="s">
        <v>18</v>
      </c>
      <c r="O5015" s="4" t="str">
        <f>TEXT(Table1[[#This Row],[Invoice Date]],"yyyy")</f>
        <v>2021</v>
      </c>
      <c r="P5015" s="4" t="str">
        <f>TEXT(Table1[[#This Row],[Invoice Date]],"mmm")</f>
        <v>Jun</v>
      </c>
      <c r="Q5015" s="27">
        <f>WEEKNUM(Table1[[#This Row],[Invoice Date]]) + IF(YEAR(Table1[[#This Row],[Invoice Date]])=2021, 52, 0)</f>
        <v>76</v>
      </c>
    </row>
    <row r="5016" spans="2:17" ht="14.25" customHeight="1" x14ac:dyDescent="0.3">
      <c r="B5016" s="4" t="s">
        <v>30</v>
      </c>
      <c r="C5016" s="34">
        <v>1128299</v>
      </c>
      <c r="D5016" s="5">
        <v>44358</v>
      </c>
      <c r="E5016" s="4" t="s">
        <v>31</v>
      </c>
      <c r="F5016" s="4" t="s">
        <v>78</v>
      </c>
      <c r="G5016" s="4" t="s">
        <v>79</v>
      </c>
      <c r="H5016" s="6" t="s">
        <v>19</v>
      </c>
      <c r="I5016" s="7">
        <v>25.000000000000011</v>
      </c>
      <c r="J5016" s="8">
        <v>400</v>
      </c>
      <c r="K5016" s="9">
        <v>100000.00000000004</v>
      </c>
      <c r="L5016" s="9">
        <v>35000.000000000015</v>
      </c>
      <c r="M5016" s="10">
        <v>0.35</v>
      </c>
      <c r="N5016" s="4" t="s">
        <v>18</v>
      </c>
      <c r="O5016" s="4" t="str">
        <f>TEXT(Table1[[#This Row],[Invoice Date]],"yyyy")</f>
        <v>2021</v>
      </c>
      <c r="P5016" s="4" t="str">
        <f>TEXT(Table1[[#This Row],[Invoice Date]],"mmm")</f>
        <v>Jun</v>
      </c>
      <c r="Q5016" s="27">
        <f>WEEKNUM(Table1[[#This Row],[Invoice Date]]) + IF(YEAR(Table1[[#This Row],[Invoice Date]])=2021, 52, 0)</f>
        <v>76</v>
      </c>
    </row>
    <row r="5017" spans="2:17" ht="14.25" customHeight="1" x14ac:dyDescent="0.3">
      <c r="B5017" s="4" t="s">
        <v>14</v>
      </c>
      <c r="C5017" s="33">
        <v>1185732</v>
      </c>
      <c r="D5017" s="5">
        <v>44358</v>
      </c>
      <c r="E5017" s="4" t="s">
        <v>36</v>
      </c>
      <c r="F5017" s="4" t="s">
        <v>37</v>
      </c>
      <c r="G5017" s="4" t="s">
        <v>38</v>
      </c>
      <c r="H5017" s="6" t="s">
        <v>23</v>
      </c>
      <c r="I5017" s="7">
        <v>45</v>
      </c>
      <c r="J5017" s="8">
        <v>275</v>
      </c>
      <c r="K5017" s="9">
        <v>123750</v>
      </c>
      <c r="L5017" s="9">
        <v>61875</v>
      </c>
      <c r="M5017" s="10">
        <v>0.5</v>
      </c>
      <c r="N5017" s="4" t="s">
        <v>24</v>
      </c>
      <c r="O5017" s="4" t="str">
        <f>TEXT(Table1[[#This Row],[Invoice Date]],"yyyy")</f>
        <v>2021</v>
      </c>
      <c r="P5017" s="4" t="str">
        <f>TEXT(Table1[[#This Row],[Invoice Date]],"mmm")</f>
        <v>Jun</v>
      </c>
      <c r="Q5017" s="27">
        <f>WEEKNUM(Table1[[#This Row],[Invoice Date]]) + IF(YEAR(Table1[[#This Row],[Invoice Date]])=2021, 52, 0)</f>
        <v>76</v>
      </c>
    </row>
    <row r="5018" spans="2:17" ht="14.25" customHeight="1" x14ac:dyDescent="0.3">
      <c r="B5018" s="4" t="s">
        <v>30</v>
      </c>
      <c r="C5018" s="34">
        <v>1128299</v>
      </c>
      <c r="D5018" s="5">
        <v>44358</v>
      </c>
      <c r="E5018" s="4" t="s">
        <v>31</v>
      </c>
      <c r="F5018" s="4" t="s">
        <v>78</v>
      </c>
      <c r="G5018" s="4" t="s">
        <v>79</v>
      </c>
      <c r="H5018" s="6" t="s">
        <v>22</v>
      </c>
      <c r="I5018" s="7">
        <v>35</v>
      </c>
      <c r="J5018" s="8">
        <v>400</v>
      </c>
      <c r="K5018" s="9">
        <v>140000</v>
      </c>
      <c r="L5018" s="9">
        <v>49000</v>
      </c>
      <c r="M5018" s="10">
        <v>0.35</v>
      </c>
      <c r="N5018" s="4" t="s">
        <v>18</v>
      </c>
      <c r="O5018" s="4" t="str">
        <f>TEXT(Table1[[#This Row],[Invoice Date]],"yyyy")</f>
        <v>2021</v>
      </c>
      <c r="P5018" s="4" t="str">
        <f>TEXT(Table1[[#This Row],[Invoice Date]],"mmm")</f>
        <v>Jun</v>
      </c>
      <c r="Q5018" s="27">
        <f>WEEKNUM(Table1[[#This Row],[Invoice Date]]) + IF(YEAR(Table1[[#This Row],[Invoice Date]])=2021, 52, 0)</f>
        <v>76</v>
      </c>
    </row>
    <row r="5019" spans="2:17" ht="14.25" customHeight="1" x14ac:dyDescent="0.3">
      <c r="B5019" s="4" t="s">
        <v>30</v>
      </c>
      <c r="C5019" s="34">
        <v>1128299</v>
      </c>
      <c r="D5019" s="5">
        <v>44358</v>
      </c>
      <c r="E5019" s="4" t="s">
        <v>31</v>
      </c>
      <c r="F5019" s="4" t="s">
        <v>78</v>
      </c>
      <c r="G5019" s="4" t="s">
        <v>79</v>
      </c>
      <c r="H5019" s="6" t="s">
        <v>17</v>
      </c>
      <c r="I5019" s="7">
        <v>30.000000000000004</v>
      </c>
      <c r="J5019" s="8">
        <v>650</v>
      </c>
      <c r="K5019" s="9">
        <v>195000.00000000003</v>
      </c>
      <c r="L5019" s="9">
        <v>78000.000000000015</v>
      </c>
      <c r="M5019" s="10">
        <v>0.4</v>
      </c>
      <c r="N5019" s="4" t="s">
        <v>18</v>
      </c>
      <c r="O5019" s="4" t="str">
        <f>TEXT(Table1[[#This Row],[Invoice Date]],"yyyy")</f>
        <v>2021</v>
      </c>
      <c r="P5019" s="4" t="str">
        <f>TEXT(Table1[[#This Row],[Invoice Date]],"mmm")</f>
        <v>Jun</v>
      </c>
      <c r="Q5019" s="27">
        <f>WEEKNUM(Table1[[#This Row],[Invoice Date]]) + IF(YEAR(Table1[[#This Row],[Invoice Date]])=2021, 52, 0)</f>
        <v>76</v>
      </c>
    </row>
    <row r="5020" spans="2:17" ht="14.25" customHeight="1" x14ac:dyDescent="0.3">
      <c r="B5020" s="4" t="s">
        <v>30</v>
      </c>
      <c r="C5020" s="34">
        <v>1128299</v>
      </c>
      <c r="D5020" s="5">
        <v>44358</v>
      </c>
      <c r="E5020" s="4" t="s">
        <v>31</v>
      </c>
      <c r="F5020" s="4" t="s">
        <v>78</v>
      </c>
      <c r="G5020" s="4" t="s">
        <v>79</v>
      </c>
      <c r="H5020" s="6" t="s">
        <v>23</v>
      </c>
      <c r="I5020" s="7">
        <v>40</v>
      </c>
      <c r="J5020" s="8">
        <v>575</v>
      </c>
      <c r="K5020" s="9">
        <v>230000</v>
      </c>
      <c r="L5020" s="9">
        <v>115000</v>
      </c>
      <c r="M5020" s="10">
        <v>0.5</v>
      </c>
      <c r="N5020" s="4" t="s">
        <v>18</v>
      </c>
      <c r="O5020" s="4" t="str">
        <f>TEXT(Table1[[#This Row],[Invoice Date]],"yyyy")</f>
        <v>2021</v>
      </c>
      <c r="P5020" s="4" t="str">
        <f>TEXT(Table1[[#This Row],[Invoice Date]],"mmm")</f>
        <v>Jun</v>
      </c>
      <c r="Q5020" s="27">
        <f>WEEKNUM(Table1[[#This Row],[Invoice Date]]) + IF(YEAR(Table1[[#This Row],[Invoice Date]])=2021, 52, 0)</f>
        <v>76</v>
      </c>
    </row>
    <row r="5021" spans="2:17" ht="14.25" customHeight="1" x14ac:dyDescent="0.3">
      <c r="B5021" s="4" t="s">
        <v>61</v>
      </c>
      <c r="C5021" s="33">
        <v>1185731</v>
      </c>
      <c r="D5021" s="5">
        <v>44358</v>
      </c>
      <c r="E5021" s="4" t="s">
        <v>36</v>
      </c>
      <c r="F5021" s="4" t="s">
        <v>96</v>
      </c>
      <c r="G5021" s="4" t="s">
        <v>97</v>
      </c>
      <c r="H5021" s="6" t="s">
        <v>19</v>
      </c>
      <c r="I5021" s="7">
        <v>45</v>
      </c>
      <c r="J5021" s="8">
        <v>550</v>
      </c>
      <c r="K5021" s="9">
        <v>247500</v>
      </c>
      <c r="L5021" s="9">
        <v>86625</v>
      </c>
      <c r="M5021" s="10">
        <v>0.35</v>
      </c>
      <c r="N5021" s="4" t="s">
        <v>83</v>
      </c>
      <c r="O5021" s="4" t="str">
        <f>TEXT(Table1[[#This Row],[Invoice Date]],"yyyy")</f>
        <v>2021</v>
      </c>
      <c r="P5021" s="4" t="str">
        <f>TEXT(Table1[[#This Row],[Invoice Date]],"mmm")</f>
        <v>Jun</v>
      </c>
      <c r="Q5021" s="27">
        <f>WEEKNUM(Table1[[#This Row],[Invoice Date]]) + IF(YEAR(Table1[[#This Row],[Invoice Date]])=2021, 52, 0)</f>
        <v>76</v>
      </c>
    </row>
    <row r="5022" spans="2:17" ht="14.25" customHeight="1" x14ac:dyDescent="0.3">
      <c r="B5022" s="4" t="s">
        <v>61</v>
      </c>
      <c r="C5022" s="33">
        <v>1185731</v>
      </c>
      <c r="D5022" s="5">
        <v>44358</v>
      </c>
      <c r="E5022" s="4" t="s">
        <v>36</v>
      </c>
      <c r="F5022" s="4" t="s">
        <v>96</v>
      </c>
      <c r="G5022" s="4" t="s">
        <v>97</v>
      </c>
      <c r="H5022" s="6" t="s">
        <v>21</v>
      </c>
      <c r="I5022" s="7">
        <v>50</v>
      </c>
      <c r="J5022" s="8">
        <v>500</v>
      </c>
      <c r="K5022" s="9">
        <v>250000</v>
      </c>
      <c r="L5022" s="9">
        <v>100000</v>
      </c>
      <c r="M5022" s="10">
        <v>0.4</v>
      </c>
      <c r="N5022" s="4" t="s">
        <v>83</v>
      </c>
      <c r="O5022" s="4" t="str">
        <f>TEXT(Table1[[#This Row],[Invoice Date]],"yyyy")</f>
        <v>2021</v>
      </c>
      <c r="P5022" s="4" t="str">
        <f>TEXT(Table1[[#This Row],[Invoice Date]],"mmm")</f>
        <v>Jun</v>
      </c>
      <c r="Q5022" s="27">
        <f>WEEKNUM(Table1[[#This Row],[Invoice Date]]) + IF(YEAR(Table1[[#This Row],[Invoice Date]])=2021, 52, 0)</f>
        <v>76</v>
      </c>
    </row>
    <row r="5023" spans="2:17" ht="14.25" customHeight="1" x14ac:dyDescent="0.3">
      <c r="B5023" s="4" t="s">
        <v>61</v>
      </c>
      <c r="C5023" s="33">
        <v>1185731</v>
      </c>
      <c r="D5023" s="5">
        <v>44358</v>
      </c>
      <c r="E5023" s="4" t="s">
        <v>36</v>
      </c>
      <c r="F5023" s="4" t="s">
        <v>96</v>
      </c>
      <c r="G5023" s="4" t="s">
        <v>97</v>
      </c>
      <c r="H5023" s="6" t="s">
        <v>20</v>
      </c>
      <c r="I5023" s="7">
        <v>50</v>
      </c>
      <c r="J5023" s="8">
        <v>525</v>
      </c>
      <c r="K5023" s="9">
        <v>262500</v>
      </c>
      <c r="L5023" s="9">
        <v>105000</v>
      </c>
      <c r="M5023" s="10">
        <v>0.4</v>
      </c>
      <c r="N5023" s="4" t="s">
        <v>83</v>
      </c>
      <c r="O5023" s="4" t="str">
        <f>TEXT(Table1[[#This Row],[Invoice Date]],"yyyy")</f>
        <v>2021</v>
      </c>
      <c r="P5023" s="4" t="str">
        <f>TEXT(Table1[[#This Row],[Invoice Date]],"mmm")</f>
        <v>Jun</v>
      </c>
      <c r="Q5023" s="27">
        <f>WEEKNUM(Table1[[#This Row],[Invoice Date]]) + IF(YEAR(Table1[[#This Row],[Invoice Date]])=2021, 52, 0)</f>
        <v>76</v>
      </c>
    </row>
    <row r="5024" spans="2:17" ht="14.25" customHeight="1" x14ac:dyDescent="0.3">
      <c r="B5024" s="4" t="s">
        <v>61</v>
      </c>
      <c r="C5024" s="33">
        <v>1185731</v>
      </c>
      <c r="D5024" s="5">
        <v>44358</v>
      </c>
      <c r="E5024" s="4" t="s">
        <v>36</v>
      </c>
      <c r="F5024" s="4" t="s">
        <v>96</v>
      </c>
      <c r="G5024" s="4" t="s">
        <v>97</v>
      </c>
      <c r="H5024" s="6" t="s">
        <v>22</v>
      </c>
      <c r="I5024" s="7">
        <v>65</v>
      </c>
      <c r="J5024" s="8">
        <v>500</v>
      </c>
      <c r="K5024" s="9">
        <v>325000</v>
      </c>
      <c r="L5024" s="9">
        <v>113750</v>
      </c>
      <c r="M5024" s="10">
        <v>0.35</v>
      </c>
      <c r="N5024" s="4" t="s">
        <v>83</v>
      </c>
      <c r="O5024" s="4" t="str">
        <f>TEXT(Table1[[#This Row],[Invoice Date]],"yyyy")</f>
        <v>2021</v>
      </c>
      <c r="P5024" s="4" t="str">
        <f>TEXT(Table1[[#This Row],[Invoice Date]],"mmm")</f>
        <v>Jun</v>
      </c>
      <c r="Q5024" s="27">
        <f>WEEKNUM(Table1[[#This Row],[Invoice Date]]) + IF(YEAR(Table1[[#This Row],[Invoice Date]])=2021, 52, 0)</f>
        <v>76</v>
      </c>
    </row>
    <row r="5025" spans="2:17" ht="14.25" customHeight="1" x14ac:dyDescent="0.3">
      <c r="B5025" s="4" t="s">
        <v>61</v>
      </c>
      <c r="C5025" s="33">
        <v>1185731</v>
      </c>
      <c r="D5025" s="5">
        <v>44358</v>
      </c>
      <c r="E5025" s="4" t="s">
        <v>36</v>
      </c>
      <c r="F5025" s="4" t="s">
        <v>96</v>
      </c>
      <c r="G5025" s="4" t="s">
        <v>97</v>
      </c>
      <c r="H5025" s="6" t="s">
        <v>17</v>
      </c>
      <c r="I5025" s="7">
        <v>49.999999999999993</v>
      </c>
      <c r="J5025" s="8">
        <v>800</v>
      </c>
      <c r="K5025" s="9">
        <v>399999.99999999994</v>
      </c>
      <c r="L5025" s="9">
        <v>160000</v>
      </c>
      <c r="M5025" s="10">
        <v>0.4</v>
      </c>
      <c r="N5025" s="4" t="s">
        <v>83</v>
      </c>
      <c r="O5025" s="4" t="str">
        <f>TEXT(Table1[[#This Row],[Invoice Date]],"yyyy")</f>
        <v>2021</v>
      </c>
      <c r="P5025" s="4" t="str">
        <f>TEXT(Table1[[#This Row],[Invoice Date]],"mmm")</f>
        <v>Jun</v>
      </c>
      <c r="Q5025" s="27">
        <f>WEEKNUM(Table1[[#This Row],[Invoice Date]]) + IF(YEAR(Table1[[#This Row],[Invoice Date]])=2021, 52, 0)</f>
        <v>76</v>
      </c>
    </row>
    <row r="5026" spans="2:17" ht="14.25" customHeight="1" x14ac:dyDescent="0.3">
      <c r="B5026" s="4" t="s">
        <v>61</v>
      </c>
      <c r="C5026" s="33">
        <v>1185731</v>
      </c>
      <c r="D5026" s="5">
        <v>44358</v>
      </c>
      <c r="E5026" s="4" t="s">
        <v>36</v>
      </c>
      <c r="F5026" s="4" t="s">
        <v>96</v>
      </c>
      <c r="G5026" s="4" t="s">
        <v>97</v>
      </c>
      <c r="H5026" s="6" t="s">
        <v>23</v>
      </c>
      <c r="I5026" s="7">
        <v>70</v>
      </c>
      <c r="J5026" s="8">
        <v>675</v>
      </c>
      <c r="K5026" s="9">
        <v>472500</v>
      </c>
      <c r="L5026" s="9">
        <v>236250</v>
      </c>
      <c r="M5026" s="10">
        <v>0.5</v>
      </c>
      <c r="N5026" s="4" t="s">
        <v>83</v>
      </c>
      <c r="O5026" s="4" t="str">
        <f>TEXT(Table1[[#This Row],[Invoice Date]],"yyyy")</f>
        <v>2021</v>
      </c>
      <c r="P5026" s="4" t="str">
        <f>TEXT(Table1[[#This Row],[Invoice Date]],"mmm")</f>
        <v>Jun</v>
      </c>
      <c r="Q5026" s="27">
        <f>WEEKNUM(Table1[[#This Row],[Invoice Date]]) + IF(YEAR(Table1[[#This Row],[Invoice Date]])=2021, 52, 0)</f>
        <v>76</v>
      </c>
    </row>
    <row r="5027" spans="2:17" ht="14.25" customHeight="1" x14ac:dyDescent="0.3">
      <c r="B5027" s="4" t="s">
        <v>14</v>
      </c>
      <c r="C5027" s="33">
        <v>1185732</v>
      </c>
      <c r="D5027" s="5">
        <v>44359</v>
      </c>
      <c r="E5027" s="4" t="s">
        <v>36</v>
      </c>
      <c r="F5027" s="4" t="s">
        <v>57</v>
      </c>
      <c r="G5027" s="4" t="s">
        <v>58</v>
      </c>
      <c r="H5027" s="6" t="s">
        <v>22</v>
      </c>
      <c r="I5027" s="7">
        <v>42</v>
      </c>
      <c r="J5027" s="8">
        <v>6</v>
      </c>
      <c r="K5027" s="9">
        <v>252</v>
      </c>
      <c r="L5027" s="9">
        <v>120.96</v>
      </c>
      <c r="M5027" s="10">
        <v>0.48</v>
      </c>
      <c r="N5027" s="4" t="s">
        <v>83</v>
      </c>
      <c r="O5027" s="4" t="str">
        <f>TEXT(Table1[[#This Row],[Invoice Date]],"yyyy")</f>
        <v>2021</v>
      </c>
      <c r="P5027" s="4" t="str">
        <f>TEXT(Table1[[#This Row],[Invoice Date]],"mmm")</f>
        <v>Jun</v>
      </c>
      <c r="Q5027" s="27">
        <f>WEEKNUM(Table1[[#This Row],[Invoice Date]]) + IF(YEAR(Table1[[#This Row],[Invoice Date]])=2021, 52, 0)</f>
        <v>76</v>
      </c>
    </row>
    <row r="5028" spans="2:17" ht="14.25" customHeight="1" x14ac:dyDescent="0.3">
      <c r="B5028" s="4" t="s">
        <v>14</v>
      </c>
      <c r="C5028" s="33">
        <v>1185732</v>
      </c>
      <c r="D5028" s="5">
        <v>44359</v>
      </c>
      <c r="E5028" s="4" t="s">
        <v>36</v>
      </c>
      <c r="F5028" s="4" t="s">
        <v>108</v>
      </c>
      <c r="G5028" s="4" t="s">
        <v>109</v>
      </c>
      <c r="H5028" s="6" t="s">
        <v>21</v>
      </c>
      <c r="I5028" s="7">
        <v>32</v>
      </c>
      <c r="J5028" s="8">
        <v>49</v>
      </c>
      <c r="K5028" s="9">
        <v>1568</v>
      </c>
      <c r="L5028" s="9">
        <v>705.59999999999991</v>
      </c>
      <c r="M5028" s="10">
        <v>0.44999999999999996</v>
      </c>
      <c r="N5028" s="4" t="s">
        <v>83</v>
      </c>
      <c r="O5028" s="4" t="str">
        <f>TEXT(Table1[[#This Row],[Invoice Date]],"yyyy")</f>
        <v>2021</v>
      </c>
      <c r="P5028" s="4" t="str">
        <f>TEXT(Table1[[#This Row],[Invoice Date]],"mmm")</f>
        <v>Jun</v>
      </c>
      <c r="Q5028" s="27">
        <f>WEEKNUM(Table1[[#This Row],[Invoice Date]]) + IF(YEAR(Table1[[#This Row],[Invoice Date]])=2021, 52, 0)</f>
        <v>76</v>
      </c>
    </row>
    <row r="5029" spans="2:17" ht="14.25" customHeight="1" x14ac:dyDescent="0.3">
      <c r="B5029" s="4" t="s">
        <v>14</v>
      </c>
      <c r="C5029" s="33">
        <v>1185732</v>
      </c>
      <c r="D5029" s="5">
        <v>44359</v>
      </c>
      <c r="E5029" s="4" t="s">
        <v>36</v>
      </c>
      <c r="F5029" s="4" t="s">
        <v>108</v>
      </c>
      <c r="G5029" s="4" t="s">
        <v>109</v>
      </c>
      <c r="H5029" s="6" t="s">
        <v>20</v>
      </c>
      <c r="I5029" s="7">
        <v>32</v>
      </c>
      <c r="J5029" s="8">
        <v>54</v>
      </c>
      <c r="K5029" s="9">
        <v>1728</v>
      </c>
      <c r="L5029" s="9">
        <v>743.04</v>
      </c>
      <c r="M5029" s="10">
        <v>0.43</v>
      </c>
      <c r="N5029" s="4" t="s">
        <v>83</v>
      </c>
      <c r="O5029" s="4" t="str">
        <f>TEXT(Table1[[#This Row],[Invoice Date]],"yyyy")</f>
        <v>2021</v>
      </c>
      <c r="P5029" s="4" t="str">
        <f>TEXT(Table1[[#This Row],[Invoice Date]],"mmm")</f>
        <v>Jun</v>
      </c>
      <c r="Q5029" s="27">
        <f>WEEKNUM(Table1[[#This Row],[Invoice Date]]) + IF(YEAR(Table1[[#This Row],[Invoice Date]])=2021, 52, 0)</f>
        <v>76</v>
      </c>
    </row>
    <row r="5030" spans="2:17" ht="14.25" customHeight="1" x14ac:dyDescent="0.3">
      <c r="B5030" s="4" t="s">
        <v>14</v>
      </c>
      <c r="C5030" s="33">
        <v>1185732</v>
      </c>
      <c r="D5030" s="5">
        <v>44359</v>
      </c>
      <c r="E5030" s="4" t="s">
        <v>36</v>
      </c>
      <c r="F5030" s="4" t="s">
        <v>108</v>
      </c>
      <c r="G5030" s="4" t="s">
        <v>109</v>
      </c>
      <c r="H5030" s="6" t="s">
        <v>22</v>
      </c>
      <c r="I5030" s="7">
        <v>41</v>
      </c>
      <c r="J5030" s="8">
        <v>51</v>
      </c>
      <c r="K5030" s="9">
        <v>2091</v>
      </c>
      <c r="L5030" s="9">
        <v>940.94999999999993</v>
      </c>
      <c r="M5030" s="10">
        <v>0.44999999999999996</v>
      </c>
      <c r="N5030" s="4" t="s">
        <v>83</v>
      </c>
      <c r="O5030" s="4" t="str">
        <f>TEXT(Table1[[#This Row],[Invoice Date]],"yyyy")</f>
        <v>2021</v>
      </c>
      <c r="P5030" s="4" t="str">
        <f>TEXT(Table1[[#This Row],[Invoice Date]],"mmm")</f>
        <v>Jun</v>
      </c>
      <c r="Q5030" s="27">
        <f>WEEKNUM(Table1[[#This Row],[Invoice Date]]) + IF(YEAR(Table1[[#This Row],[Invoice Date]])=2021, 52, 0)</f>
        <v>76</v>
      </c>
    </row>
    <row r="5031" spans="2:17" ht="14.25" customHeight="1" x14ac:dyDescent="0.3">
      <c r="B5031" s="4" t="s">
        <v>14</v>
      </c>
      <c r="C5031" s="33">
        <v>1185732</v>
      </c>
      <c r="D5031" s="5">
        <v>44359</v>
      </c>
      <c r="E5031" s="4" t="s">
        <v>36</v>
      </c>
      <c r="F5031" s="4" t="s">
        <v>108</v>
      </c>
      <c r="G5031" s="4" t="s">
        <v>109</v>
      </c>
      <c r="H5031" s="6" t="s">
        <v>19</v>
      </c>
      <c r="I5031" s="7">
        <v>39</v>
      </c>
      <c r="J5031" s="8">
        <v>70</v>
      </c>
      <c r="K5031" s="9">
        <v>2730</v>
      </c>
      <c r="L5031" s="9">
        <v>1092</v>
      </c>
      <c r="M5031" s="10">
        <v>0.4</v>
      </c>
      <c r="N5031" s="4" t="s">
        <v>83</v>
      </c>
      <c r="O5031" s="4" t="str">
        <f>TEXT(Table1[[#This Row],[Invoice Date]],"yyyy")</f>
        <v>2021</v>
      </c>
      <c r="P5031" s="4" t="str">
        <f>TEXT(Table1[[#This Row],[Invoice Date]],"mmm")</f>
        <v>Jun</v>
      </c>
      <c r="Q5031" s="27">
        <f>WEEKNUM(Table1[[#This Row],[Invoice Date]]) + IF(YEAR(Table1[[#This Row],[Invoice Date]])=2021, 52, 0)</f>
        <v>76</v>
      </c>
    </row>
    <row r="5032" spans="2:17" ht="14.25" customHeight="1" x14ac:dyDescent="0.3">
      <c r="B5032" s="4" t="s">
        <v>61</v>
      </c>
      <c r="C5032" s="33">
        <v>1185731</v>
      </c>
      <c r="D5032" s="5">
        <v>44359</v>
      </c>
      <c r="E5032" s="4" t="s">
        <v>15</v>
      </c>
      <c r="F5032" s="4" t="s">
        <v>131</v>
      </c>
      <c r="G5032" s="4" t="s">
        <v>132</v>
      </c>
      <c r="H5032" s="6" t="s">
        <v>20</v>
      </c>
      <c r="I5032" s="7">
        <v>35</v>
      </c>
      <c r="J5032" s="8">
        <v>104</v>
      </c>
      <c r="K5032" s="9">
        <v>3640</v>
      </c>
      <c r="L5032" s="9">
        <v>1419.6</v>
      </c>
      <c r="M5032" s="10">
        <v>0.38999999999999996</v>
      </c>
      <c r="N5032" s="4" t="s">
        <v>24</v>
      </c>
      <c r="O5032" s="4" t="str">
        <f>TEXT(Table1[[#This Row],[Invoice Date]],"yyyy")</f>
        <v>2021</v>
      </c>
      <c r="P5032" s="4" t="str">
        <f>TEXT(Table1[[#This Row],[Invoice Date]],"mmm")</f>
        <v>Jun</v>
      </c>
      <c r="Q5032" s="27">
        <f>WEEKNUM(Table1[[#This Row],[Invoice Date]]) + IF(YEAR(Table1[[#This Row],[Invoice Date]])=2021, 52, 0)</f>
        <v>76</v>
      </c>
    </row>
    <row r="5033" spans="2:17" ht="14.25" customHeight="1" x14ac:dyDescent="0.3">
      <c r="B5033" s="4" t="s">
        <v>61</v>
      </c>
      <c r="C5033" s="33">
        <v>1185731</v>
      </c>
      <c r="D5033" s="5">
        <v>44359</v>
      </c>
      <c r="E5033" s="4" t="s">
        <v>15</v>
      </c>
      <c r="F5033" s="4" t="s">
        <v>131</v>
      </c>
      <c r="G5033" s="4" t="s">
        <v>132</v>
      </c>
      <c r="H5033" s="6" t="s">
        <v>20</v>
      </c>
      <c r="I5033" s="7">
        <v>45</v>
      </c>
      <c r="J5033" s="8">
        <v>81</v>
      </c>
      <c r="K5033" s="9">
        <v>3645</v>
      </c>
      <c r="L5033" s="9">
        <v>1713.1499999999999</v>
      </c>
      <c r="M5033" s="10">
        <v>0.47</v>
      </c>
      <c r="N5033" s="4" t="s">
        <v>83</v>
      </c>
      <c r="O5033" s="4" t="str">
        <f>TEXT(Table1[[#This Row],[Invoice Date]],"yyyy")</f>
        <v>2021</v>
      </c>
      <c r="P5033" s="4" t="str">
        <f>TEXT(Table1[[#This Row],[Invoice Date]],"mmm")</f>
        <v>Jun</v>
      </c>
      <c r="Q5033" s="27">
        <f>WEEKNUM(Table1[[#This Row],[Invoice Date]]) + IF(YEAR(Table1[[#This Row],[Invoice Date]])=2021, 52, 0)</f>
        <v>76</v>
      </c>
    </row>
    <row r="5034" spans="2:17" ht="14.25" customHeight="1" x14ac:dyDescent="0.3">
      <c r="B5034" s="4" t="s">
        <v>61</v>
      </c>
      <c r="C5034" s="33">
        <v>1185731</v>
      </c>
      <c r="D5034" s="5">
        <v>44359</v>
      </c>
      <c r="E5034" s="4" t="s">
        <v>15</v>
      </c>
      <c r="F5034" s="4" t="s">
        <v>131</v>
      </c>
      <c r="G5034" s="4" t="s">
        <v>132</v>
      </c>
      <c r="H5034" s="6" t="s">
        <v>21</v>
      </c>
      <c r="I5034" s="7">
        <v>38</v>
      </c>
      <c r="J5034" s="8">
        <v>102</v>
      </c>
      <c r="K5034" s="9">
        <v>3876</v>
      </c>
      <c r="L5034" s="9">
        <v>1550.3999999999999</v>
      </c>
      <c r="M5034" s="10">
        <v>0.39999999999999997</v>
      </c>
      <c r="N5034" s="4" t="s">
        <v>24</v>
      </c>
      <c r="O5034" s="4" t="str">
        <f>TEXT(Table1[[#This Row],[Invoice Date]],"yyyy")</f>
        <v>2021</v>
      </c>
      <c r="P5034" s="4" t="str">
        <f>TEXT(Table1[[#This Row],[Invoice Date]],"mmm")</f>
        <v>Jun</v>
      </c>
      <c r="Q5034" s="27">
        <f>WEEKNUM(Table1[[#This Row],[Invoice Date]]) + IF(YEAR(Table1[[#This Row],[Invoice Date]])=2021, 52, 0)</f>
        <v>76</v>
      </c>
    </row>
    <row r="5035" spans="2:17" ht="14.25" customHeight="1" x14ac:dyDescent="0.3">
      <c r="B5035" s="4" t="s">
        <v>61</v>
      </c>
      <c r="C5035" s="33">
        <v>1185731</v>
      </c>
      <c r="D5035" s="5">
        <v>44359</v>
      </c>
      <c r="E5035" s="4" t="s">
        <v>15</v>
      </c>
      <c r="F5035" s="4" t="s">
        <v>131</v>
      </c>
      <c r="G5035" s="4" t="s">
        <v>132</v>
      </c>
      <c r="H5035" s="6" t="s">
        <v>21</v>
      </c>
      <c r="I5035" s="7">
        <v>47</v>
      </c>
      <c r="J5035" s="8">
        <v>90</v>
      </c>
      <c r="K5035" s="9">
        <v>4230</v>
      </c>
      <c r="L5035" s="9">
        <v>1903.4999999999998</v>
      </c>
      <c r="M5035" s="10">
        <v>0.44999999999999996</v>
      </c>
      <c r="N5035" s="4" t="s">
        <v>83</v>
      </c>
      <c r="O5035" s="4" t="str">
        <f>TEXT(Table1[[#This Row],[Invoice Date]],"yyyy")</f>
        <v>2021</v>
      </c>
      <c r="P5035" s="4" t="str">
        <f>TEXT(Table1[[#This Row],[Invoice Date]],"mmm")</f>
        <v>Jun</v>
      </c>
      <c r="Q5035" s="27">
        <f>WEEKNUM(Table1[[#This Row],[Invoice Date]]) + IF(YEAR(Table1[[#This Row],[Invoice Date]])=2021, 52, 0)</f>
        <v>76</v>
      </c>
    </row>
    <row r="5036" spans="2:17" ht="14.25" customHeight="1" x14ac:dyDescent="0.3">
      <c r="B5036" s="4" t="s">
        <v>61</v>
      </c>
      <c r="C5036" s="33">
        <v>1185731</v>
      </c>
      <c r="D5036" s="5">
        <v>44359</v>
      </c>
      <c r="E5036" s="4" t="s">
        <v>15</v>
      </c>
      <c r="F5036" s="4" t="s">
        <v>131</v>
      </c>
      <c r="G5036" s="4" t="s">
        <v>132</v>
      </c>
      <c r="H5036" s="6" t="s">
        <v>22</v>
      </c>
      <c r="I5036" s="7">
        <v>44</v>
      </c>
      <c r="J5036" s="8">
        <v>105</v>
      </c>
      <c r="K5036" s="9">
        <v>4620</v>
      </c>
      <c r="L5036" s="9">
        <v>1894.1999999999998</v>
      </c>
      <c r="M5036" s="10">
        <v>0.41</v>
      </c>
      <c r="N5036" s="4" t="s">
        <v>24</v>
      </c>
      <c r="O5036" s="4" t="str">
        <f>TEXT(Table1[[#This Row],[Invoice Date]],"yyyy")</f>
        <v>2021</v>
      </c>
      <c r="P5036" s="4" t="str">
        <f>TEXT(Table1[[#This Row],[Invoice Date]],"mmm")</f>
        <v>Jun</v>
      </c>
      <c r="Q5036" s="27">
        <f>WEEKNUM(Table1[[#This Row],[Invoice Date]]) + IF(YEAR(Table1[[#This Row],[Invoice Date]])=2021, 52, 0)</f>
        <v>76</v>
      </c>
    </row>
    <row r="5037" spans="2:17" ht="14.25" customHeight="1" x14ac:dyDescent="0.3">
      <c r="B5037" s="4" t="s">
        <v>61</v>
      </c>
      <c r="C5037" s="33">
        <v>1185731</v>
      </c>
      <c r="D5037" s="5">
        <v>44359</v>
      </c>
      <c r="E5037" s="4" t="s">
        <v>15</v>
      </c>
      <c r="F5037" s="4" t="s">
        <v>131</v>
      </c>
      <c r="G5037" s="4" t="s">
        <v>132</v>
      </c>
      <c r="H5037" s="6" t="s">
        <v>22</v>
      </c>
      <c r="I5037" s="7">
        <v>58</v>
      </c>
      <c r="J5037" s="8">
        <v>81</v>
      </c>
      <c r="K5037" s="9">
        <v>4698</v>
      </c>
      <c r="L5037" s="9">
        <v>2349</v>
      </c>
      <c r="M5037" s="10">
        <v>0.5</v>
      </c>
      <c r="N5037" s="4" t="s">
        <v>83</v>
      </c>
      <c r="O5037" s="4" t="str">
        <f>TEXT(Table1[[#This Row],[Invoice Date]],"yyyy")</f>
        <v>2021</v>
      </c>
      <c r="P5037" s="4" t="str">
        <f>TEXT(Table1[[#This Row],[Invoice Date]],"mmm")</f>
        <v>Jun</v>
      </c>
      <c r="Q5037" s="27">
        <f>WEEKNUM(Table1[[#This Row],[Invoice Date]]) + IF(YEAR(Table1[[#This Row],[Invoice Date]])=2021, 52, 0)</f>
        <v>76</v>
      </c>
    </row>
    <row r="5038" spans="2:17" ht="14.25" customHeight="1" x14ac:dyDescent="0.3">
      <c r="B5038" s="4" t="s">
        <v>14</v>
      </c>
      <c r="C5038" s="33">
        <v>1185732</v>
      </c>
      <c r="D5038" s="5">
        <v>44359</v>
      </c>
      <c r="E5038" s="4" t="s">
        <v>36</v>
      </c>
      <c r="F5038" s="4" t="s">
        <v>108</v>
      </c>
      <c r="G5038" s="4" t="s">
        <v>109</v>
      </c>
      <c r="H5038" s="6" t="s">
        <v>23</v>
      </c>
      <c r="I5038" s="7">
        <v>50</v>
      </c>
      <c r="J5038" s="8">
        <v>94</v>
      </c>
      <c r="K5038" s="9">
        <v>4700</v>
      </c>
      <c r="L5038" s="9">
        <v>2491</v>
      </c>
      <c r="M5038" s="10">
        <v>0.53</v>
      </c>
      <c r="N5038" s="4" t="s">
        <v>83</v>
      </c>
      <c r="O5038" s="4" t="str">
        <f>TEXT(Table1[[#This Row],[Invoice Date]],"yyyy")</f>
        <v>2021</v>
      </c>
      <c r="P5038" s="4" t="str">
        <f>TEXT(Table1[[#This Row],[Invoice Date]],"mmm")</f>
        <v>Jun</v>
      </c>
      <c r="Q5038" s="27">
        <f>WEEKNUM(Table1[[#This Row],[Invoice Date]]) + IF(YEAR(Table1[[#This Row],[Invoice Date]])=2021, 52, 0)</f>
        <v>76</v>
      </c>
    </row>
    <row r="5039" spans="2:17" ht="14.25" customHeight="1" x14ac:dyDescent="0.3">
      <c r="B5039" s="4" t="s">
        <v>34</v>
      </c>
      <c r="C5039" s="33">
        <v>1189833</v>
      </c>
      <c r="D5039" s="5">
        <v>44359</v>
      </c>
      <c r="E5039" s="4" t="s">
        <v>31</v>
      </c>
      <c r="F5039" s="4" t="s">
        <v>70</v>
      </c>
      <c r="G5039" s="4" t="s">
        <v>71</v>
      </c>
      <c r="H5039" s="6" t="s">
        <v>20</v>
      </c>
      <c r="I5039" s="7">
        <v>38</v>
      </c>
      <c r="J5039" s="8">
        <v>131</v>
      </c>
      <c r="K5039" s="9">
        <v>4978</v>
      </c>
      <c r="L5039" s="9">
        <v>2240.1</v>
      </c>
      <c r="M5039" s="10">
        <v>0.44999999999999996</v>
      </c>
      <c r="N5039" s="4" t="s">
        <v>83</v>
      </c>
      <c r="O5039" s="4" t="str">
        <f>TEXT(Table1[[#This Row],[Invoice Date]],"yyyy")</f>
        <v>2021</v>
      </c>
      <c r="P5039" s="4" t="str">
        <f>TEXT(Table1[[#This Row],[Invoice Date]],"mmm")</f>
        <v>Jun</v>
      </c>
      <c r="Q5039" s="27">
        <f>WEEKNUM(Table1[[#This Row],[Invoice Date]]) + IF(YEAR(Table1[[#This Row],[Invoice Date]])=2021, 52, 0)</f>
        <v>76</v>
      </c>
    </row>
    <row r="5040" spans="2:17" ht="14.25" customHeight="1" x14ac:dyDescent="0.3">
      <c r="B5040" s="4" t="s">
        <v>61</v>
      </c>
      <c r="C5040" s="33">
        <v>1185731</v>
      </c>
      <c r="D5040" s="5">
        <v>44359</v>
      </c>
      <c r="E5040" s="4" t="s">
        <v>15</v>
      </c>
      <c r="F5040" s="4" t="s">
        <v>131</v>
      </c>
      <c r="G5040" s="4" t="s">
        <v>132</v>
      </c>
      <c r="H5040" s="6" t="s">
        <v>19</v>
      </c>
      <c r="I5040" s="7">
        <v>44</v>
      </c>
      <c r="J5040" s="8">
        <v>120</v>
      </c>
      <c r="K5040" s="9">
        <v>5280</v>
      </c>
      <c r="L5040" s="9">
        <v>2640</v>
      </c>
      <c r="M5040" s="10">
        <v>0.5</v>
      </c>
      <c r="N5040" s="4" t="s">
        <v>24</v>
      </c>
      <c r="O5040" s="4" t="str">
        <f>TEXT(Table1[[#This Row],[Invoice Date]],"yyyy")</f>
        <v>2021</v>
      </c>
      <c r="P5040" s="4" t="str">
        <f>TEXT(Table1[[#This Row],[Invoice Date]],"mmm")</f>
        <v>Jun</v>
      </c>
      <c r="Q5040" s="27">
        <f>WEEKNUM(Table1[[#This Row],[Invoice Date]]) + IF(YEAR(Table1[[#This Row],[Invoice Date]])=2021, 52, 0)</f>
        <v>76</v>
      </c>
    </row>
    <row r="5041" spans="2:17" ht="14.25" customHeight="1" x14ac:dyDescent="0.3">
      <c r="B5041" s="4" t="s">
        <v>34</v>
      </c>
      <c r="C5041" s="33">
        <v>1189833</v>
      </c>
      <c r="D5041" s="5">
        <v>44359</v>
      </c>
      <c r="E5041" s="4" t="s">
        <v>31</v>
      </c>
      <c r="F5041" s="4" t="s">
        <v>70</v>
      </c>
      <c r="G5041" s="4" t="s">
        <v>71</v>
      </c>
      <c r="H5041" s="6" t="s">
        <v>21</v>
      </c>
      <c r="I5041" s="7">
        <v>38</v>
      </c>
      <c r="J5041" s="8">
        <v>140</v>
      </c>
      <c r="K5041" s="9">
        <v>5320</v>
      </c>
      <c r="L5041" s="9">
        <v>2500.3999999999996</v>
      </c>
      <c r="M5041" s="10">
        <v>0.47</v>
      </c>
      <c r="N5041" s="4" t="s">
        <v>83</v>
      </c>
      <c r="O5041" s="4" t="str">
        <f>TEXT(Table1[[#This Row],[Invoice Date]],"yyyy")</f>
        <v>2021</v>
      </c>
      <c r="P5041" s="4" t="str">
        <f>TEXT(Table1[[#This Row],[Invoice Date]],"mmm")</f>
        <v>Jun</v>
      </c>
      <c r="Q5041" s="27">
        <f>WEEKNUM(Table1[[#This Row],[Invoice Date]]) + IF(YEAR(Table1[[#This Row],[Invoice Date]])=2021, 52, 0)</f>
        <v>76</v>
      </c>
    </row>
    <row r="5042" spans="2:17" ht="14.25" customHeight="1" x14ac:dyDescent="0.3">
      <c r="B5042" s="4" t="s">
        <v>14</v>
      </c>
      <c r="C5042" s="33">
        <v>1185732</v>
      </c>
      <c r="D5042" s="5">
        <v>44359</v>
      </c>
      <c r="E5042" s="4" t="s">
        <v>36</v>
      </c>
      <c r="F5042" s="4" t="s">
        <v>108</v>
      </c>
      <c r="G5042" s="4" t="s">
        <v>109</v>
      </c>
      <c r="H5042" s="6" t="s">
        <v>17</v>
      </c>
      <c r="I5042" s="7">
        <v>41</v>
      </c>
      <c r="J5042" s="8">
        <v>135</v>
      </c>
      <c r="K5042" s="9">
        <v>5535</v>
      </c>
      <c r="L5042" s="9">
        <v>2546.1</v>
      </c>
      <c r="M5042" s="10">
        <v>0.45999999999999996</v>
      </c>
      <c r="N5042" s="4" t="s">
        <v>83</v>
      </c>
      <c r="O5042" s="4" t="str">
        <f>TEXT(Table1[[#This Row],[Invoice Date]],"yyyy")</f>
        <v>2021</v>
      </c>
      <c r="P5042" s="4" t="str">
        <f>TEXT(Table1[[#This Row],[Invoice Date]],"mmm")</f>
        <v>Jun</v>
      </c>
      <c r="Q5042" s="27">
        <f>WEEKNUM(Table1[[#This Row],[Invoice Date]]) + IF(YEAR(Table1[[#This Row],[Invoice Date]])=2021, 52, 0)</f>
        <v>76</v>
      </c>
    </row>
    <row r="5043" spans="2:17" ht="14.25" customHeight="1" x14ac:dyDescent="0.3">
      <c r="B5043" s="4" t="s">
        <v>61</v>
      </c>
      <c r="C5043" s="33">
        <v>1185731</v>
      </c>
      <c r="D5043" s="5">
        <v>44359</v>
      </c>
      <c r="E5043" s="4" t="s">
        <v>15</v>
      </c>
      <c r="F5043" s="4" t="s">
        <v>131</v>
      </c>
      <c r="G5043" s="4" t="s">
        <v>132</v>
      </c>
      <c r="H5043" s="6" t="s">
        <v>19</v>
      </c>
      <c r="I5043" s="7">
        <v>53</v>
      </c>
      <c r="J5043" s="8">
        <v>116</v>
      </c>
      <c r="K5043" s="9">
        <v>6148</v>
      </c>
      <c r="L5043" s="9">
        <v>3627.3200000000006</v>
      </c>
      <c r="M5043" s="10">
        <v>0.59000000000000008</v>
      </c>
      <c r="N5043" s="4" t="s">
        <v>83</v>
      </c>
      <c r="O5043" s="4" t="str">
        <f>TEXT(Table1[[#This Row],[Invoice Date]],"yyyy")</f>
        <v>2021</v>
      </c>
      <c r="P5043" s="4" t="str">
        <f>TEXT(Table1[[#This Row],[Invoice Date]],"mmm")</f>
        <v>Jun</v>
      </c>
      <c r="Q5043" s="27">
        <f>WEEKNUM(Table1[[#This Row],[Invoice Date]]) + IF(YEAR(Table1[[#This Row],[Invoice Date]])=2021, 52, 0)</f>
        <v>76</v>
      </c>
    </row>
    <row r="5044" spans="2:17" ht="14.25" customHeight="1" x14ac:dyDescent="0.3">
      <c r="B5044" s="4" t="s">
        <v>34</v>
      </c>
      <c r="C5044" s="33">
        <v>1189833</v>
      </c>
      <c r="D5044" s="5">
        <v>44359</v>
      </c>
      <c r="E5044" s="4" t="s">
        <v>31</v>
      </c>
      <c r="F5044" s="4" t="s">
        <v>70</v>
      </c>
      <c r="G5044" s="4" t="s">
        <v>71</v>
      </c>
      <c r="H5044" s="6" t="s">
        <v>22</v>
      </c>
      <c r="I5044" s="7">
        <v>49</v>
      </c>
      <c r="J5044" s="8">
        <v>135</v>
      </c>
      <c r="K5044" s="9">
        <v>6615</v>
      </c>
      <c r="L5044" s="9">
        <v>2910.6</v>
      </c>
      <c r="M5044" s="10">
        <v>0.44</v>
      </c>
      <c r="N5044" s="4" t="s">
        <v>83</v>
      </c>
      <c r="O5044" s="4" t="str">
        <f>TEXT(Table1[[#This Row],[Invoice Date]],"yyyy")</f>
        <v>2021</v>
      </c>
      <c r="P5044" s="4" t="str">
        <f>TEXT(Table1[[#This Row],[Invoice Date]],"mmm")</f>
        <v>Jun</v>
      </c>
      <c r="Q5044" s="27">
        <f>WEEKNUM(Table1[[#This Row],[Invoice Date]]) + IF(YEAR(Table1[[#This Row],[Invoice Date]])=2021, 52, 0)</f>
        <v>76</v>
      </c>
    </row>
    <row r="5045" spans="2:17" ht="14.25" customHeight="1" x14ac:dyDescent="0.3">
      <c r="B5045" s="4" t="s">
        <v>14</v>
      </c>
      <c r="C5045" s="33">
        <v>1185732</v>
      </c>
      <c r="D5045" s="5">
        <v>44359</v>
      </c>
      <c r="E5045" s="4" t="s">
        <v>36</v>
      </c>
      <c r="F5045" s="4" t="s">
        <v>37</v>
      </c>
      <c r="G5045" s="4" t="s">
        <v>38</v>
      </c>
      <c r="H5045" s="6" t="s">
        <v>17</v>
      </c>
      <c r="I5045" s="7">
        <v>47</v>
      </c>
      <c r="J5045" s="8">
        <v>144</v>
      </c>
      <c r="K5045" s="9">
        <v>6768</v>
      </c>
      <c r="L5045" s="9">
        <v>3722.4</v>
      </c>
      <c r="M5045" s="10">
        <v>0.55000000000000004</v>
      </c>
      <c r="N5045" s="4" t="s">
        <v>83</v>
      </c>
      <c r="O5045" s="4" t="str">
        <f>TEXT(Table1[[#This Row],[Invoice Date]],"yyyy")</f>
        <v>2021</v>
      </c>
      <c r="P5045" s="4" t="str">
        <f>TEXT(Table1[[#This Row],[Invoice Date]],"mmm")</f>
        <v>Jun</v>
      </c>
      <c r="Q5045" s="27">
        <f>WEEKNUM(Table1[[#This Row],[Invoice Date]]) + IF(YEAR(Table1[[#This Row],[Invoice Date]])=2021, 52, 0)</f>
        <v>76</v>
      </c>
    </row>
    <row r="5046" spans="2:17" ht="14.25" customHeight="1" x14ac:dyDescent="0.3">
      <c r="B5046" s="4" t="s">
        <v>34</v>
      </c>
      <c r="C5046" s="33">
        <v>1189833</v>
      </c>
      <c r="D5046" s="5">
        <v>44359</v>
      </c>
      <c r="E5046" s="4" t="s">
        <v>31</v>
      </c>
      <c r="F5046" s="4" t="s">
        <v>70</v>
      </c>
      <c r="G5046" s="4" t="s">
        <v>71</v>
      </c>
      <c r="H5046" s="6" t="s">
        <v>19</v>
      </c>
      <c r="I5046" s="7">
        <v>42</v>
      </c>
      <c r="J5046" s="8">
        <v>168</v>
      </c>
      <c r="K5046" s="9">
        <v>7056</v>
      </c>
      <c r="L5046" s="9">
        <v>2892.96</v>
      </c>
      <c r="M5046" s="10">
        <v>0.41</v>
      </c>
      <c r="N5046" s="4" t="s">
        <v>83</v>
      </c>
      <c r="O5046" s="4" t="str">
        <f>TEXT(Table1[[#This Row],[Invoice Date]],"yyyy")</f>
        <v>2021</v>
      </c>
      <c r="P5046" s="4" t="str">
        <f>TEXT(Table1[[#This Row],[Invoice Date]],"mmm")</f>
        <v>Jun</v>
      </c>
      <c r="Q5046" s="27">
        <f>WEEKNUM(Table1[[#This Row],[Invoice Date]]) + IF(YEAR(Table1[[#This Row],[Invoice Date]])=2021, 52, 0)</f>
        <v>76</v>
      </c>
    </row>
    <row r="5047" spans="2:17" ht="14.25" customHeight="1" x14ac:dyDescent="0.3">
      <c r="B5047" s="4" t="s">
        <v>61</v>
      </c>
      <c r="C5047" s="33">
        <v>1185731</v>
      </c>
      <c r="D5047" s="5">
        <v>44359</v>
      </c>
      <c r="E5047" s="4" t="s">
        <v>15</v>
      </c>
      <c r="F5047" s="4" t="s">
        <v>131</v>
      </c>
      <c r="G5047" s="4" t="s">
        <v>132</v>
      </c>
      <c r="H5047" s="6" t="s">
        <v>23</v>
      </c>
      <c r="I5047" s="7">
        <v>62</v>
      </c>
      <c r="J5047" s="8">
        <v>117</v>
      </c>
      <c r="K5047" s="9">
        <v>7254</v>
      </c>
      <c r="L5047" s="9">
        <v>3772.08</v>
      </c>
      <c r="M5047" s="10">
        <v>0.52</v>
      </c>
      <c r="N5047" s="4" t="s">
        <v>83</v>
      </c>
      <c r="O5047" s="4" t="str">
        <f>TEXT(Table1[[#This Row],[Invoice Date]],"yyyy")</f>
        <v>2021</v>
      </c>
      <c r="P5047" s="4" t="str">
        <f>TEXT(Table1[[#This Row],[Invoice Date]],"mmm")</f>
        <v>Jun</v>
      </c>
      <c r="Q5047" s="27">
        <f>WEEKNUM(Table1[[#This Row],[Invoice Date]]) + IF(YEAR(Table1[[#This Row],[Invoice Date]])=2021, 52, 0)</f>
        <v>76</v>
      </c>
    </row>
    <row r="5048" spans="2:17" ht="14.25" customHeight="1" x14ac:dyDescent="0.3">
      <c r="B5048" s="4" t="s">
        <v>61</v>
      </c>
      <c r="C5048" s="33">
        <v>1185731</v>
      </c>
      <c r="D5048" s="5">
        <v>44359</v>
      </c>
      <c r="E5048" s="4" t="s">
        <v>15</v>
      </c>
      <c r="F5048" s="4" t="s">
        <v>131</v>
      </c>
      <c r="G5048" s="4" t="s">
        <v>132</v>
      </c>
      <c r="H5048" s="6" t="s">
        <v>23</v>
      </c>
      <c r="I5048" s="7">
        <v>49</v>
      </c>
      <c r="J5048" s="8">
        <v>158</v>
      </c>
      <c r="K5048" s="9">
        <v>7742</v>
      </c>
      <c r="L5048" s="9">
        <v>3483.8999999999996</v>
      </c>
      <c r="M5048" s="10">
        <v>0.44999999999999996</v>
      </c>
      <c r="N5048" s="4" t="s">
        <v>24</v>
      </c>
      <c r="O5048" s="4" t="str">
        <f>TEXT(Table1[[#This Row],[Invoice Date]],"yyyy")</f>
        <v>2021</v>
      </c>
      <c r="P5048" s="4" t="str">
        <f>TEXT(Table1[[#This Row],[Invoice Date]],"mmm")</f>
        <v>Jun</v>
      </c>
      <c r="Q5048" s="27">
        <f>WEEKNUM(Table1[[#This Row],[Invoice Date]]) + IF(YEAR(Table1[[#This Row],[Invoice Date]])=2021, 52, 0)</f>
        <v>76</v>
      </c>
    </row>
    <row r="5049" spans="2:17" ht="14.25" customHeight="1" x14ac:dyDescent="0.3">
      <c r="B5049" s="4" t="s">
        <v>34</v>
      </c>
      <c r="C5049" s="33">
        <v>1189833</v>
      </c>
      <c r="D5049" s="5">
        <v>44359</v>
      </c>
      <c r="E5049" s="4" t="s">
        <v>31</v>
      </c>
      <c r="F5049" s="4" t="s">
        <v>70</v>
      </c>
      <c r="G5049" s="4" t="s">
        <v>71</v>
      </c>
      <c r="H5049" s="6" t="s">
        <v>23</v>
      </c>
      <c r="I5049" s="7">
        <v>50</v>
      </c>
      <c r="J5049" s="8">
        <v>163</v>
      </c>
      <c r="K5049" s="9">
        <v>8150</v>
      </c>
      <c r="L5049" s="9">
        <v>3015.5</v>
      </c>
      <c r="M5049" s="10">
        <v>0.37</v>
      </c>
      <c r="N5049" s="4" t="s">
        <v>83</v>
      </c>
      <c r="O5049" s="4" t="str">
        <f>TEXT(Table1[[#This Row],[Invoice Date]],"yyyy")</f>
        <v>2021</v>
      </c>
      <c r="P5049" s="4" t="str">
        <f>TEXT(Table1[[#This Row],[Invoice Date]],"mmm")</f>
        <v>Jun</v>
      </c>
      <c r="Q5049" s="27">
        <f>WEEKNUM(Table1[[#This Row],[Invoice Date]]) + IF(YEAR(Table1[[#This Row],[Invoice Date]])=2021, 52, 0)</f>
        <v>76</v>
      </c>
    </row>
    <row r="5050" spans="2:17" ht="14.25" customHeight="1" x14ac:dyDescent="0.3">
      <c r="B5050" s="4" t="s">
        <v>61</v>
      </c>
      <c r="C5050" s="33">
        <v>1185731</v>
      </c>
      <c r="D5050" s="5">
        <v>44359</v>
      </c>
      <c r="E5050" s="4" t="s">
        <v>15</v>
      </c>
      <c r="F5050" s="4" t="s">
        <v>131</v>
      </c>
      <c r="G5050" s="4" t="s">
        <v>132</v>
      </c>
      <c r="H5050" s="6" t="s">
        <v>17</v>
      </c>
      <c r="I5050" s="7">
        <v>47</v>
      </c>
      <c r="J5050" s="8">
        <v>195</v>
      </c>
      <c r="K5050" s="9">
        <v>9165</v>
      </c>
      <c r="L5050" s="9">
        <v>4490.8500000000004</v>
      </c>
      <c r="M5050" s="10">
        <v>0.49</v>
      </c>
      <c r="N5050" s="4" t="s">
        <v>24</v>
      </c>
      <c r="O5050" s="4" t="str">
        <f>TEXT(Table1[[#This Row],[Invoice Date]],"yyyy")</f>
        <v>2021</v>
      </c>
      <c r="P5050" s="4" t="str">
        <f>TEXT(Table1[[#This Row],[Invoice Date]],"mmm")</f>
        <v>Jun</v>
      </c>
      <c r="Q5050" s="27">
        <f>WEEKNUM(Table1[[#This Row],[Invoice Date]]) + IF(YEAR(Table1[[#This Row],[Invoice Date]])=2021, 52, 0)</f>
        <v>76</v>
      </c>
    </row>
    <row r="5051" spans="2:17" ht="14.25" customHeight="1" x14ac:dyDescent="0.3">
      <c r="B5051" s="4" t="s">
        <v>61</v>
      </c>
      <c r="C5051" s="33">
        <v>1185731</v>
      </c>
      <c r="D5051" s="5">
        <v>44359</v>
      </c>
      <c r="E5051" s="4" t="s">
        <v>15</v>
      </c>
      <c r="F5051" s="4" t="s">
        <v>131</v>
      </c>
      <c r="G5051" s="4" t="s">
        <v>132</v>
      </c>
      <c r="H5051" s="6" t="s">
        <v>17</v>
      </c>
      <c r="I5051" s="7">
        <v>58</v>
      </c>
      <c r="J5051" s="8">
        <v>163</v>
      </c>
      <c r="K5051" s="9">
        <v>9454</v>
      </c>
      <c r="L5051" s="9">
        <v>5483.3200000000006</v>
      </c>
      <c r="M5051" s="10">
        <v>0.58000000000000007</v>
      </c>
      <c r="N5051" s="4" t="s">
        <v>83</v>
      </c>
      <c r="O5051" s="4" t="str">
        <f>TEXT(Table1[[#This Row],[Invoice Date]],"yyyy")</f>
        <v>2021</v>
      </c>
      <c r="P5051" s="4" t="str">
        <f>TEXT(Table1[[#This Row],[Invoice Date]],"mmm")</f>
        <v>Jun</v>
      </c>
      <c r="Q5051" s="27">
        <f>WEEKNUM(Table1[[#This Row],[Invoice Date]]) + IF(YEAR(Table1[[#This Row],[Invoice Date]])=2021, 52, 0)</f>
        <v>76</v>
      </c>
    </row>
    <row r="5052" spans="2:17" ht="14.25" customHeight="1" x14ac:dyDescent="0.3">
      <c r="B5052" s="4" t="s">
        <v>14</v>
      </c>
      <c r="C5052" s="33">
        <v>1185732</v>
      </c>
      <c r="D5052" s="5">
        <v>44359</v>
      </c>
      <c r="E5052" s="4" t="s">
        <v>36</v>
      </c>
      <c r="F5052" s="4" t="s">
        <v>57</v>
      </c>
      <c r="G5052" s="4" t="s">
        <v>58</v>
      </c>
      <c r="H5052" s="6" t="s">
        <v>22</v>
      </c>
      <c r="I5052" s="7">
        <v>45</v>
      </c>
      <c r="J5052" s="8">
        <v>25</v>
      </c>
      <c r="K5052" s="9">
        <v>11250</v>
      </c>
      <c r="L5052" s="9">
        <v>3937.4999999999995</v>
      </c>
      <c r="M5052" s="10">
        <v>0.35</v>
      </c>
      <c r="N5052" s="4" t="s">
        <v>24</v>
      </c>
      <c r="O5052" s="4" t="str">
        <f>TEXT(Table1[[#This Row],[Invoice Date]],"yyyy")</f>
        <v>2021</v>
      </c>
      <c r="P5052" s="4" t="str">
        <f>TEXT(Table1[[#This Row],[Invoice Date]],"mmm")</f>
        <v>Jun</v>
      </c>
      <c r="Q5052" s="27">
        <f>WEEKNUM(Table1[[#This Row],[Invoice Date]]) + IF(YEAR(Table1[[#This Row],[Invoice Date]])=2021, 52, 0)</f>
        <v>76</v>
      </c>
    </row>
    <row r="5053" spans="2:17" ht="14.25" customHeight="1" x14ac:dyDescent="0.3">
      <c r="B5053" s="4" t="s">
        <v>34</v>
      </c>
      <c r="C5053" s="33">
        <v>1189833</v>
      </c>
      <c r="D5053" s="5">
        <v>44359</v>
      </c>
      <c r="E5053" s="4" t="s">
        <v>31</v>
      </c>
      <c r="F5053" s="4" t="s">
        <v>70</v>
      </c>
      <c r="G5053" s="4" t="s">
        <v>71</v>
      </c>
      <c r="H5053" s="6" t="s">
        <v>17</v>
      </c>
      <c r="I5053" s="7">
        <v>46</v>
      </c>
      <c r="J5053" s="8">
        <v>247</v>
      </c>
      <c r="K5053" s="9">
        <v>11362</v>
      </c>
      <c r="L5053" s="9">
        <v>7158.06</v>
      </c>
      <c r="M5053" s="10">
        <v>0.63</v>
      </c>
      <c r="N5053" s="4" t="s">
        <v>83</v>
      </c>
      <c r="O5053" s="4" t="str">
        <f>TEXT(Table1[[#This Row],[Invoice Date]],"yyyy")</f>
        <v>2021</v>
      </c>
      <c r="P5053" s="4" t="str">
        <f>TEXT(Table1[[#This Row],[Invoice Date]],"mmm")</f>
        <v>Jun</v>
      </c>
      <c r="Q5053" s="27">
        <f>WEEKNUM(Table1[[#This Row],[Invoice Date]]) + IF(YEAR(Table1[[#This Row],[Invoice Date]])=2021, 52, 0)</f>
        <v>76</v>
      </c>
    </row>
    <row r="5054" spans="2:17" ht="14.25" customHeight="1" x14ac:dyDescent="0.3">
      <c r="B5054" s="4" t="s">
        <v>14</v>
      </c>
      <c r="C5054" s="33">
        <v>1185732</v>
      </c>
      <c r="D5054" s="5">
        <v>44359</v>
      </c>
      <c r="E5054" s="4" t="s">
        <v>36</v>
      </c>
      <c r="F5054" s="4" t="s">
        <v>108</v>
      </c>
      <c r="G5054" s="4" t="s">
        <v>109</v>
      </c>
      <c r="H5054" s="6" t="s">
        <v>21</v>
      </c>
      <c r="I5054" s="7">
        <v>35</v>
      </c>
      <c r="J5054" s="8">
        <v>175</v>
      </c>
      <c r="K5054" s="9">
        <v>61250</v>
      </c>
      <c r="L5054" s="9">
        <v>18375</v>
      </c>
      <c r="M5054" s="10">
        <v>0.3</v>
      </c>
      <c r="N5054" s="4" t="s">
        <v>83</v>
      </c>
      <c r="O5054" s="4" t="str">
        <f>TEXT(Table1[[#This Row],[Invoice Date]],"yyyy")</f>
        <v>2021</v>
      </c>
      <c r="P5054" s="4" t="str">
        <f>TEXT(Table1[[#This Row],[Invoice Date]],"mmm")</f>
        <v>Jun</v>
      </c>
      <c r="Q5054" s="27">
        <f>WEEKNUM(Table1[[#This Row],[Invoice Date]]) + IF(YEAR(Table1[[#This Row],[Invoice Date]])=2021, 52, 0)</f>
        <v>76</v>
      </c>
    </row>
    <row r="5055" spans="2:17" ht="14.25" customHeight="1" x14ac:dyDescent="0.3">
      <c r="B5055" s="4" t="s">
        <v>14</v>
      </c>
      <c r="C5055" s="33">
        <v>1185732</v>
      </c>
      <c r="D5055" s="5">
        <v>44359</v>
      </c>
      <c r="E5055" s="4" t="s">
        <v>36</v>
      </c>
      <c r="F5055" s="4" t="s">
        <v>108</v>
      </c>
      <c r="G5055" s="4" t="s">
        <v>109</v>
      </c>
      <c r="H5055" s="6" t="s">
        <v>20</v>
      </c>
      <c r="I5055" s="7">
        <v>35</v>
      </c>
      <c r="J5055" s="8">
        <v>200</v>
      </c>
      <c r="K5055" s="9">
        <v>70000</v>
      </c>
      <c r="L5055" s="9">
        <v>21000</v>
      </c>
      <c r="M5055" s="10">
        <v>0.3</v>
      </c>
      <c r="N5055" s="4" t="s">
        <v>83</v>
      </c>
      <c r="O5055" s="4" t="str">
        <f>TEXT(Table1[[#This Row],[Invoice Date]],"yyyy")</f>
        <v>2021</v>
      </c>
      <c r="P5055" s="4" t="str">
        <f>TEXT(Table1[[#This Row],[Invoice Date]],"mmm")</f>
        <v>Jun</v>
      </c>
      <c r="Q5055" s="27">
        <f>WEEKNUM(Table1[[#This Row],[Invoice Date]]) + IF(YEAR(Table1[[#This Row],[Invoice Date]])=2021, 52, 0)</f>
        <v>76</v>
      </c>
    </row>
    <row r="5056" spans="2:17" ht="14.25" customHeight="1" x14ac:dyDescent="0.3">
      <c r="B5056" s="4" t="s">
        <v>14</v>
      </c>
      <c r="C5056" s="33">
        <v>1185732</v>
      </c>
      <c r="D5056" s="5">
        <v>44359</v>
      </c>
      <c r="E5056" s="4" t="s">
        <v>36</v>
      </c>
      <c r="F5056" s="4" t="s">
        <v>108</v>
      </c>
      <c r="G5056" s="4" t="s">
        <v>109</v>
      </c>
      <c r="H5056" s="6" t="s">
        <v>22</v>
      </c>
      <c r="I5056" s="7">
        <v>45</v>
      </c>
      <c r="J5056" s="8">
        <v>175</v>
      </c>
      <c r="K5056" s="9">
        <v>78750</v>
      </c>
      <c r="L5056" s="9">
        <v>27562.5</v>
      </c>
      <c r="M5056" s="10">
        <v>0.35</v>
      </c>
      <c r="N5056" s="4" t="s">
        <v>83</v>
      </c>
      <c r="O5056" s="4" t="str">
        <f>TEXT(Table1[[#This Row],[Invoice Date]],"yyyy")</f>
        <v>2021</v>
      </c>
      <c r="P5056" s="4" t="str">
        <f>TEXT(Table1[[#This Row],[Invoice Date]],"mmm")</f>
        <v>Jun</v>
      </c>
      <c r="Q5056" s="27">
        <f>WEEKNUM(Table1[[#This Row],[Invoice Date]]) + IF(YEAR(Table1[[#This Row],[Invoice Date]])=2021, 52, 0)</f>
        <v>76</v>
      </c>
    </row>
    <row r="5057" spans="2:17" ht="14.25" customHeight="1" x14ac:dyDescent="0.3">
      <c r="B5057" s="4" t="s">
        <v>14</v>
      </c>
      <c r="C5057" s="33">
        <v>1185732</v>
      </c>
      <c r="D5057" s="5">
        <v>44359</v>
      </c>
      <c r="E5057" s="4" t="s">
        <v>36</v>
      </c>
      <c r="F5057" s="4" t="s">
        <v>108</v>
      </c>
      <c r="G5057" s="4" t="s">
        <v>109</v>
      </c>
      <c r="H5057" s="6" t="s">
        <v>19</v>
      </c>
      <c r="I5057" s="7">
        <v>40.000000000000007</v>
      </c>
      <c r="J5057" s="8">
        <v>250</v>
      </c>
      <c r="K5057" s="9">
        <v>100000.00000000001</v>
      </c>
      <c r="L5057" s="9">
        <v>30000.000000000004</v>
      </c>
      <c r="M5057" s="10">
        <v>0.3</v>
      </c>
      <c r="N5057" s="4" t="s">
        <v>83</v>
      </c>
      <c r="O5057" s="4" t="str">
        <f>TEXT(Table1[[#This Row],[Invoice Date]],"yyyy")</f>
        <v>2021</v>
      </c>
      <c r="P5057" s="4" t="str">
        <f>TEXT(Table1[[#This Row],[Invoice Date]],"mmm")</f>
        <v>Jun</v>
      </c>
      <c r="Q5057" s="27">
        <f>WEEKNUM(Table1[[#This Row],[Invoice Date]]) + IF(YEAR(Table1[[#This Row],[Invoice Date]])=2021, 52, 0)</f>
        <v>76</v>
      </c>
    </row>
    <row r="5058" spans="2:17" ht="14.25" customHeight="1" x14ac:dyDescent="0.3">
      <c r="B5058" s="4" t="s">
        <v>61</v>
      </c>
      <c r="C5058" s="33">
        <v>1185731</v>
      </c>
      <c r="D5058" s="5">
        <v>44359</v>
      </c>
      <c r="E5058" s="4" t="s">
        <v>15</v>
      </c>
      <c r="F5058" s="4" t="s">
        <v>131</v>
      </c>
      <c r="G5058" s="4" t="s">
        <v>132</v>
      </c>
      <c r="H5058" s="6" t="s">
        <v>21</v>
      </c>
      <c r="I5058" s="7">
        <v>50</v>
      </c>
      <c r="J5058" s="8">
        <v>300</v>
      </c>
      <c r="K5058" s="9">
        <v>150000</v>
      </c>
      <c r="L5058" s="9">
        <v>52500</v>
      </c>
      <c r="M5058" s="10">
        <v>0.35</v>
      </c>
      <c r="N5058" s="4" t="s">
        <v>18</v>
      </c>
      <c r="O5058" s="4" t="str">
        <f>TEXT(Table1[[#This Row],[Invoice Date]],"yyyy")</f>
        <v>2021</v>
      </c>
      <c r="P5058" s="4" t="str">
        <f>TEXT(Table1[[#This Row],[Invoice Date]],"mmm")</f>
        <v>Jun</v>
      </c>
      <c r="Q5058" s="27">
        <f>WEEKNUM(Table1[[#This Row],[Invoice Date]]) + IF(YEAR(Table1[[#This Row],[Invoice Date]])=2021, 52, 0)</f>
        <v>76</v>
      </c>
    </row>
    <row r="5059" spans="2:17" ht="14.25" customHeight="1" x14ac:dyDescent="0.3">
      <c r="B5059" s="4" t="s">
        <v>61</v>
      </c>
      <c r="C5059" s="33">
        <v>1185731</v>
      </c>
      <c r="D5059" s="5">
        <v>44359</v>
      </c>
      <c r="E5059" s="4" t="s">
        <v>15</v>
      </c>
      <c r="F5059" s="4" t="s">
        <v>131</v>
      </c>
      <c r="G5059" s="4" t="s">
        <v>132</v>
      </c>
      <c r="H5059" s="6" t="s">
        <v>20</v>
      </c>
      <c r="I5059" s="7">
        <v>50</v>
      </c>
      <c r="J5059" s="8">
        <v>325</v>
      </c>
      <c r="K5059" s="9">
        <v>162500</v>
      </c>
      <c r="L5059" s="9">
        <v>56875</v>
      </c>
      <c r="M5059" s="10">
        <v>0.35</v>
      </c>
      <c r="N5059" s="4" t="s">
        <v>18</v>
      </c>
      <c r="O5059" s="4" t="str">
        <f>TEXT(Table1[[#This Row],[Invoice Date]],"yyyy")</f>
        <v>2021</v>
      </c>
      <c r="P5059" s="4" t="str">
        <f>TEXT(Table1[[#This Row],[Invoice Date]],"mmm")</f>
        <v>Jun</v>
      </c>
      <c r="Q5059" s="27">
        <f>WEEKNUM(Table1[[#This Row],[Invoice Date]]) + IF(YEAR(Table1[[#This Row],[Invoice Date]])=2021, 52, 0)</f>
        <v>76</v>
      </c>
    </row>
    <row r="5060" spans="2:17" ht="14.25" customHeight="1" x14ac:dyDescent="0.3">
      <c r="B5060" s="4" t="s">
        <v>14</v>
      </c>
      <c r="C5060" s="33">
        <v>1185732</v>
      </c>
      <c r="D5060" s="5">
        <v>44359</v>
      </c>
      <c r="E5060" s="4" t="s">
        <v>36</v>
      </c>
      <c r="F5060" s="4" t="s">
        <v>108</v>
      </c>
      <c r="G5060" s="4" t="s">
        <v>109</v>
      </c>
      <c r="H5060" s="6" t="s">
        <v>23</v>
      </c>
      <c r="I5060" s="7">
        <v>55.000000000000007</v>
      </c>
      <c r="J5060" s="8">
        <v>325</v>
      </c>
      <c r="K5060" s="9">
        <v>178750.00000000003</v>
      </c>
      <c r="L5060" s="9">
        <v>71500.000000000015</v>
      </c>
      <c r="M5060" s="10">
        <v>0.4</v>
      </c>
      <c r="N5060" s="4" t="s">
        <v>83</v>
      </c>
      <c r="O5060" s="4" t="str">
        <f>TEXT(Table1[[#This Row],[Invoice Date]],"yyyy")</f>
        <v>2021</v>
      </c>
      <c r="P5060" s="4" t="str">
        <f>TEXT(Table1[[#This Row],[Invoice Date]],"mmm")</f>
        <v>Jun</v>
      </c>
      <c r="Q5060" s="27">
        <f>WEEKNUM(Table1[[#This Row],[Invoice Date]]) + IF(YEAR(Table1[[#This Row],[Invoice Date]])=2021, 52, 0)</f>
        <v>76</v>
      </c>
    </row>
    <row r="5061" spans="2:17" ht="14.25" customHeight="1" x14ac:dyDescent="0.3">
      <c r="B5061" s="4" t="s">
        <v>61</v>
      </c>
      <c r="C5061" s="33">
        <v>1185731</v>
      </c>
      <c r="D5061" s="5">
        <v>44359</v>
      </c>
      <c r="E5061" s="4" t="s">
        <v>15</v>
      </c>
      <c r="F5061" s="4" t="s">
        <v>131</v>
      </c>
      <c r="G5061" s="4" t="s">
        <v>132</v>
      </c>
      <c r="H5061" s="6" t="s">
        <v>22</v>
      </c>
      <c r="I5061" s="7">
        <v>60</v>
      </c>
      <c r="J5061" s="8">
        <v>300</v>
      </c>
      <c r="K5061" s="9">
        <v>180000</v>
      </c>
      <c r="L5061" s="9">
        <v>62999.999999999993</v>
      </c>
      <c r="M5061" s="10">
        <v>0.35</v>
      </c>
      <c r="N5061" s="4" t="s">
        <v>18</v>
      </c>
      <c r="O5061" s="4" t="str">
        <f>TEXT(Table1[[#This Row],[Invoice Date]],"yyyy")</f>
        <v>2021</v>
      </c>
      <c r="P5061" s="4" t="str">
        <f>TEXT(Table1[[#This Row],[Invoice Date]],"mmm")</f>
        <v>Jun</v>
      </c>
      <c r="Q5061" s="27">
        <f>WEEKNUM(Table1[[#This Row],[Invoice Date]]) + IF(YEAR(Table1[[#This Row],[Invoice Date]])=2021, 52, 0)</f>
        <v>76</v>
      </c>
    </row>
    <row r="5062" spans="2:17" ht="14.25" customHeight="1" x14ac:dyDescent="0.3">
      <c r="B5062" s="4" t="s">
        <v>34</v>
      </c>
      <c r="C5062" s="33">
        <v>1189833</v>
      </c>
      <c r="D5062" s="5">
        <v>44359</v>
      </c>
      <c r="E5062" s="4" t="s">
        <v>31</v>
      </c>
      <c r="F5062" s="4" t="s">
        <v>70</v>
      </c>
      <c r="G5062" s="4" t="s">
        <v>71</v>
      </c>
      <c r="H5062" s="6" t="s">
        <v>21</v>
      </c>
      <c r="I5062" s="7">
        <v>40</v>
      </c>
      <c r="J5062" s="8">
        <v>500</v>
      </c>
      <c r="K5062" s="9">
        <v>200000</v>
      </c>
      <c r="L5062" s="9">
        <v>70000</v>
      </c>
      <c r="M5062" s="10">
        <v>0.35</v>
      </c>
      <c r="N5062" s="4" t="s">
        <v>18</v>
      </c>
      <c r="O5062" s="4" t="str">
        <f>TEXT(Table1[[#This Row],[Invoice Date]],"yyyy")</f>
        <v>2021</v>
      </c>
      <c r="P5062" s="4" t="str">
        <f>TEXT(Table1[[#This Row],[Invoice Date]],"mmm")</f>
        <v>Jun</v>
      </c>
      <c r="Q5062" s="27">
        <f>WEEKNUM(Table1[[#This Row],[Invoice Date]]) + IF(YEAR(Table1[[#This Row],[Invoice Date]])=2021, 52, 0)</f>
        <v>76</v>
      </c>
    </row>
    <row r="5063" spans="2:17" ht="14.25" customHeight="1" x14ac:dyDescent="0.3">
      <c r="B5063" s="4" t="s">
        <v>34</v>
      </c>
      <c r="C5063" s="33">
        <v>1189833</v>
      </c>
      <c r="D5063" s="5">
        <v>44359</v>
      </c>
      <c r="E5063" s="4" t="s">
        <v>31</v>
      </c>
      <c r="F5063" s="4" t="s">
        <v>70</v>
      </c>
      <c r="G5063" s="4" t="s">
        <v>71</v>
      </c>
      <c r="H5063" s="6" t="s">
        <v>20</v>
      </c>
      <c r="I5063" s="7">
        <v>40</v>
      </c>
      <c r="J5063" s="8">
        <v>525</v>
      </c>
      <c r="K5063" s="9">
        <v>210000</v>
      </c>
      <c r="L5063" s="9">
        <v>73500</v>
      </c>
      <c r="M5063" s="10">
        <v>0.35</v>
      </c>
      <c r="N5063" s="4" t="s">
        <v>18</v>
      </c>
      <c r="O5063" s="4" t="str">
        <f>TEXT(Table1[[#This Row],[Invoice Date]],"yyyy")</f>
        <v>2021</v>
      </c>
      <c r="P5063" s="4" t="str">
        <f>TEXT(Table1[[#This Row],[Invoice Date]],"mmm")</f>
        <v>Jun</v>
      </c>
      <c r="Q5063" s="27">
        <f>WEEKNUM(Table1[[#This Row],[Invoice Date]]) + IF(YEAR(Table1[[#This Row],[Invoice Date]])=2021, 52, 0)</f>
        <v>76</v>
      </c>
    </row>
    <row r="5064" spans="2:17" ht="14.25" customHeight="1" x14ac:dyDescent="0.3">
      <c r="B5064" s="4" t="s">
        <v>61</v>
      </c>
      <c r="C5064" s="33">
        <v>1185731</v>
      </c>
      <c r="D5064" s="5">
        <v>44359</v>
      </c>
      <c r="E5064" s="4" t="s">
        <v>15</v>
      </c>
      <c r="F5064" s="4" t="s">
        <v>131</v>
      </c>
      <c r="G5064" s="4" t="s">
        <v>132</v>
      </c>
      <c r="H5064" s="6" t="s">
        <v>19</v>
      </c>
      <c r="I5064" s="7">
        <v>55.000000000000007</v>
      </c>
      <c r="J5064" s="8">
        <v>400</v>
      </c>
      <c r="K5064" s="9">
        <v>220000.00000000003</v>
      </c>
      <c r="L5064" s="9">
        <v>99000.000000000015</v>
      </c>
      <c r="M5064" s="10">
        <v>0.45</v>
      </c>
      <c r="N5064" s="4" t="s">
        <v>18</v>
      </c>
      <c r="O5064" s="4" t="str">
        <f>TEXT(Table1[[#This Row],[Invoice Date]],"yyyy")</f>
        <v>2021</v>
      </c>
      <c r="P5064" s="4" t="str">
        <f>TEXT(Table1[[#This Row],[Invoice Date]],"mmm")</f>
        <v>Jun</v>
      </c>
      <c r="Q5064" s="27">
        <f>WEEKNUM(Table1[[#This Row],[Invoice Date]]) + IF(YEAR(Table1[[#This Row],[Invoice Date]])=2021, 52, 0)</f>
        <v>76</v>
      </c>
    </row>
    <row r="5065" spans="2:17" ht="14.25" customHeight="1" x14ac:dyDescent="0.3">
      <c r="B5065" s="4" t="s">
        <v>14</v>
      </c>
      <c r="C5065" s="33">
        <v>1185732</v>
      </c>
      <c r="D5065" s="5">
        <v>44359</v>
      </c>
      <c r="E5065" s="4" t="s">
        <v>36</v>
      </c>
      <c r="F5065" s="4" t="s">
        <v>108</v>
      </c>
      <c r="G5065" s="4" t="s">
        <v>109</v>
      </c>
      <c r="H5065" s="6" t="s">
        <v>17</v>
      </c>
      <c r="I5065" s="7">
        <v>45</v>
      </c>
      <c r="J5065" s="8">
        <v>500</v>
      </c>
      <c r="K5065" s="9">
        <v>225000</v>
      </c>
      <c r="L5065" s="9">
        <v>78750</v>
      </c>
      <c r="M5065" s="10">
        <v>0.35</v>
      </c>
      <c r="N5065" s="4" t="s">
        <v>83</v>
      </c>
      <c r="O5065" s="4" t="str">
        <f>TEXT(Table1[[#This Row],[Invoice Date]],"yyyy")</f>
        <v>2021</v>
      </c>
      <c r="P5065" s="4" t="str">
        <f>TEXT(Table1[[#This Row],[Invoice Date]],"mmm")</f>
        <v>Jun</v>
      </c>
      <c r="Q5065" s="27">
        <f>WEEKNUM(Table1[[#This Row],[Invoice Date]]) + IF(YEAR(Table1[[#This Row],[Invoice Date]])=2021, 52, 0)</f>
        <v>76</v>
      </c>
    </row>
    <row r="5066" spans="2:17" ht="14.25" customHeight="1" x14ac:dyDescent="0.3">
      <c r="B5066" s="4" t="s">
        <v>14</v>
      </c>
      <c r="C5066" s="33">
        <v>1185732</v>
      </c>
      <c r="D5066" s="5">
        <v>44359</v>
      </c>
      <c r="E5066" s="4" t="s">
        <v>36</v>
      </c>
      <c r="F5066" s="4" t="s">
        <v>37</v>
      </c>
      <c r="G5066" s="4" t="s">
        <v>38</v>
      </c>
      <c r="H5066" s="6" t="s">
        <v>17</v>
      </c>
      <c r="I5066" s="7">
        <v>50</v>
      </c>
      <c r="J5066" s="8">
        <v>495</v>
      </c>
      <c r="K5066" s="9">
        <v>247500</v>
      </c>
      <c r="L5066" s="9">
        <v>99000</v>
      </c>
      <c r="M5066" s="10">
        <v>0.4</v>
      </c>
      <c r="N5066" s="4" t="s">
        <v>24</v>
      </c>
      <c r="O5066" s="4" t="str">
        <f>TEXT(Table1[[#This Row],[Invoice Date]],"yyyy")</f>
        <v>2021</v>
      </c>
      <c r="P5066" s="4" t="str">
        <f>TEXT(Table1[[#This Row],[Invoice Date]],"mmm")</f>
        <v>Jun</v>
      </c>
      <c r="Q5066" s="27">
        <f>WEEKNUM(Table1[[#This Row],[Invoice Date]]) + IF(YEAR(Table1[[#This Row],[Invoice Date]])=2021, 52, 0)</f>
        <v>76</v>
      </c>
    </row>
    <row r="5067" spans="2:17" ht="14.25" customHeight="1" x14ac:dyDescent="0.3">
      <c r="B5067" s="4" t="s">
        <v>34</v>
      </c>
      <c r="C5067" s="33">
        <v>1189833</v>
      </c>
      <c r="D5067" s="5">
        <v>44359</v>
      </c>
      <c r="E5067" s="4" t="s">
        <v>31</v>
      </c>
      <c r="F5067" s="4" t="s">
        <v>70</v>
      </c>
      <c r="G5067" s="4" t="s">
        <v>71</v>
      </c>
      <c r="H5067" s="6" t="s">
        <v>22</v>
      </c>
      <c r="I5067" s="7">
        <v>50</v>
      </c>
      <c r="J5067" s="8">
        <v>500</v>
      </c>
      <c r="K5067" s="9">
        <v>250000</v>
      </c>
      <c r="L5067" s="9">
        <v>75000</v>
      </c>
      <c r="M5067" s="10">
        <v>0.3</v>
      </c>
      <c r="N5067" s="4" t="s">
        <v>18</v>
      </c>
      <c r="O5067" s="4" t="str">
        <f>TEXT(Table1[[#This Row],[Invoice Date]],"yyyy")</f>
        <v>2021</v>
      </c>
      <c r="P5067" s="4" t="str">
        <f>TEXT(Table1[[#This Row],[Invoice Date]],"mmm")</f>
        <v>Jun</v>
      </c>
      <c r="Q5067" s="27">
        <f>WEEKNUM(Table1[[#This Row],[Invoice Date]]) + IF(YEAR(Table1[[#This Row],[Invoice Date]])=2021, 52, 0)</f>
        <v>76</v>
      </c>
    </row>
    <row r="5068" spans="2:17" ht="14.25" customHeight="1" x14ac:dyDescent="0.3">
      <c r="B5068" s="4" t="s">
        <v>34</v>
      </c>
      <c r="C5068" s="33">
        <v>1189833</v>
      </c>
      <c r="D5068" s="5">
        <v>44359</v>
      </c>
      <c r="E5068" s="4" t="s">
        <v>31</v>
      </c>
      <c r="F5068" s="4" t="s">
        <v>70</v>
      </c>
      <c r="G5068" s="4" t="s">
        <v>71</v>
      </c>
      <c r="H5068" s="6" t="s">
        <v>19</v>
      </c>
      <c r="I5068" s="7">
        <v>45.000000000000007</v>
      </c>
      <c r="J5068" s="8">
        <v>600</v>
      </c>
      <c r="K5068" s="9">
        <v>270000.00000000006</v>
      </c>
      <c r="L5068" s="9">
        <v>81000.000000000015</v>
      </c>
      <c r="M5068" s="10">
        <v>0.3</v>
      </c>
      <c r="N5068" s="4" t="s">
        <v>18</v>
      </c>
      <c r="O5068" s="4" t="str">
        <f>TEXT(Table1[[#This Row],[Invoice Date]],"yyyy")</f>
        <v>2021</v>
      </c>
      <c r="P5068" s="4" t="str">
        <f>TEXT(Table1[[#This Row],[Invoice Date]],"mmm")</f>
        <v>Jun</v>
      </c>
      <c r="Q5068" s="27">
        <f>WEEKNUM(Table1[[#This Row],[Invoice Date]]) + IF(YEAR(Table1[[#This Row],[Invoice Date]])=2021, 52, 0)</f>
        <v>76</v>
      </c>
    </row>
    <row r="5069" spans="2:17" ht="14.25" customHeight="1" x14ac:dyDescent="0.3">
      <c r="B5069" s="4" t="s">
        <v>61</v>
      </c>
      <c r="C5069" s="33">
        <v>1185731</v>
      </c>
      <c r="D5069" s="5">
        <v>44359</v>
      </c>
      <c r="E5069" s="4" t="s">
        <v>15</v>
      </c>
      <c r="F5069" s="4" t="s">
        <v>131</v>
      </c>
      <c r="G5069" s="4" t="s">
        <v>132</v>
      </c>
      <c r="H5069" s="6" t="s">
        <v>23</v>
      </c>
      <c r="I5069" s="7">
        <v>65</v>
      </c>
      <c r="J5069" s="8">
        <v>450</v>
      </c>
      <c r="K5069" s="9">
        <v>292500</v>
      </c>
      <c r="L5069" s="9">
        <v>116999.99999999999</v>
      </c>
      <c r="M5069" s="10">
        <v>0.39999999999999997</v>
      </c>
      <c r="N5069" s="4" t="s">
        <v>18</v>
      </c>
      <c r="O5069" s="4" t="str">
        <f>TEXT(Table1[[#This Row],[Invoice Date]],"yyyy")</f>
        <v>2021</v>
      </c>
      <c r="P5069" s="4" t="str">
        <f>TEXT(Table1[[#This Row],[Invoice Date]],"mmm")</f>
        <v>Jun</v>
      </c>
      <c r="Q5069" s="27">
        <f>WEEKNUM(Table1[[#This Row],[Invoice Date]]) + IF(YEAR(Table1[[#This Row],[Invoice Date]])=2021, 52, 0)</f>
        <v>76</v>
      </c>
    </row>
    <row r="5070" spans="2:17" ht="14.25" customHeight="1" x14ac:dyDescent="0.3">
      <c r="B5070" s="4" t="s">
        <v>34</v>
      </c>
      <c r="C5070" s="33">
        <v>1189833</v>
      </c>
      <c r="D5070" s="5">
        <v>44359</v>
      </c>
      <c r="E5070" s="4" t="s">
        <v>31</v>
      </c>
      <c r="F5070" s="4" t="s">
        <v>70</v>
      </c>
      <c r="G5070" s="4" t="s">
        <v>71</v>
      </c>
      <c r="H5070" s="6" t="s">
        <v>23</v>
      </c>
      <c r="I5070" s="7">
        <v>55.000000000000007</v>
      </c>
      <c r="J5070" s="8">
        <v>650</v>
      </c>
      <c r="K5070" s="9">
        <v>357500.00000000006</v>
      </c>
      <c r="L5070" s="9">
        <v>89375.000000000015</v>
      </c>
      <c r="M5070" s="10">
        <v>0.25</v>
      </c>
      <c r="N5070" s="4" t="s">
        <v>18</v>
      </c>
      <c r="O5070" s="4" t="str">
        <f>TEXT(Table1[[#This Row],[Invoice Date]],"yyyy")</f>
        <v>2021</v>
      </c>
      <c r="P5070" s="4" t="str">
        <f>TEXT(Table1[[#This Row],[Invoice Date]],"mmm")</f>
        <v>Jun</v>
      </c>
      <c r="Q5070" s="27">
        <f>WEEKNUM(Table1[[#This Row],[Invoice Date]]) + IF(YEAR(Table1[[#This Row],[Invoice Date]])=2021, 52, 0)</f>
        <v>76</v>
      </c>
    </row>
    <row r="5071" spans="2:17" ht="14.25" customHeight="1" x14ac:dyDescent="0.3">
      <c r="B5071" s="4" t="s">
        <v>61</v>
      </c>
      <c r="C5071" s="33">
        <v>1185731</v>
      </c>
      <c r="D5071" s="5">
        <v>44359</v>
      </c>
      <c r="E5071" s="4" t="s">
        <v>15</v>
      </c>
      <c r="F5071" s="4" t="s">
        <v>131</v>
      </c>
      <c r="G5071" s="4" t="s">
        <v>132</v>
      </c>
      <c r="H5071" s="6" t="s">
        <v>17</v>
      </c>
      <c r="I5071" s="7">
        <v>60</v>
      </c>
      <c r="J5071" s="8">
        <v>650</v>
      </c>
      <c r="K5071" s="9">
        <v>390000</v>
      </c>
      <c r="L5071" s="9">
        <v>175500</v>
      </c>
      <c r="M5071" s="10">
        <v>0.45</v>
      </c>
      <c r="N5071" s="4" t="s">
        <v>18</v>
      </c>
      <c r="O5071" s="4" t="str">
        <f>TEXT(Table1[[#This Row],[Invoice Date]],"yyyy")</f>
        <v>2021</v>
      </c>
      <c r="P5071" s="4" t="str">
        <f>TEXT(Table1[[#This Row],[Invoice Date]],"mmm")</f>
        <v>Jun</v>
      </c>
      <c r="Q5071" s="27">
        <f>WEEKNUM(Table1[[#This Row],[Invoice Date]]) + IF(YEAR(Table1[[#This Row],[Invoice Date]])=2021, 52, 0)</f>
        <v>76</v>
      </c>
    </row>
    <row r="5072" spans="2:17" ht="14.25" customHeight="1" x14ac:dyDescent="0.3">
      <c r="B5072" s="4" t="s">
        <v>34</v>
      </c>
      <c r="C5072" s="33">
        <v>1189833</v>
      </c>
      <c r="D5072" s="5">
        <v>44359</v>
      </c>
      <c r="E5072" s="4" t="s">
        <v>31</v>
      </c>
      <c r="F5072" s="4" t="s">
        <v>70</v>
      </c>
      <c r="G5072" s="4" t="s">
        <v>71</v>
      </c>
      <c r="H5072" s="6" t="s">
        <v>17</v>
      </c>
      <c r="I5072" s="7">
        <v>50</v>
      </c>
      <c r="J5072" s="8">
        <v>850</v>
      </c>
      <c r="K5072" s="9">
        <v>425000</v>
      </c>
      <c r="L5072" s="9">
        <v>212500</v>
      </c>
      <c r="M5072" s="10">
        <v>0.5</v>
      </c>
      <c r="N5072" s="4" t="s">
        <v>18</v>
      </c>
      <c r="O5072" s="4" t="str">
        <f>TEXT(Table1[[#This Row],[Invoice Date]],"yyyy")</f>
        <v>2021</v>
      </c>
      <c r="P5072" s="4" t="str">
        <f>TEXT(Table1[[#This Row],[Invoice Date]],"mmm")</f>
        <v>Jun</v>
      </c>
      <c r="Q5072" s="27">
        <f>WEEKNUM(Table1[[#This Row],[Invoice Date]]) + IF(YEAR(Table1[[#This Row],[Invoice Date]])=2021, 52, 0)</f>
        <v>76</v>
      </c>
    </row>
    <row r="5073" spans="2:17" ht="14.25" customHeight="1" x14ac:dyDescent="0.3">
      <c r="B5073" s="4" t="s">
        <v>14</v>
      </c>
      <c r="C5073" s="33">
        <v>1185732</v>
      </c>
      <c r="D5073" s="5">
        <v>44360</v>
      </c>
      <c r="E5073" s="4" t="s">
        <v>36</v>
      </c>
      <c r="F5073" s="4" t="s">
        <v>57</v>
      </c>
      <c r="G5073" s="4" t="s">
        <v>58</v>
      </c>
      <c r="H5073" s="6" t="s">
        <v>23</v>
      </c>
      <c r="I5073" s="7">
        <v>34</v>
      </c>
      <c r="J5073" s="8">
        <v>39</v>
      </c>
      <c r="K5073" s="9">
        <v>1326</v>
      </c>
      <c r="L5073" s="9">
        <v>822.12</v>
      </c>
      <c r="M5073" s="10">
        <v>0.62</v>
      </c>
      <c r="N5073" s="4" t="s">
        <v>83</v>
      </c>
      <c r="O5073" s="4" t="str">
        <f>TEXT(Table1[[#This Row],[Invoice Date]],"yyyy")</f>
        <v>2021</v>
      </c>
      <c r="P5073" s="4" t="str">
        <f>TEXT(Table1[[#This Row],[Invoice Date]],"mmm")</f>
        <v>Jun</v>
      </c>
      <c r="Q5073" s="27">
        <f>WEEKNUM(Table1[[#This Row],[Invoice Date]]) + IF(YEAR(Table1[[#This Row],[Invoice Date]])=2021, 52, 0)</f>
        <v>77</v>
      </c>
    </row>
    <row r="5074" spans="2:17" ht="14.25" customHeight="1" x14ac:dyDescent="0.3">
      <c r="B5074" s="4" t="s">
        <v>14</v>
      </c>
      <c r="C5074" s="33">
        <v>1185732</v>
      </c>
      <c r="D5074" s="5">
        <v>44360</v>
      </c>
      <c r="E5074" s="4" t="s">
        <v>36</v>
      </c>
      <c r="F5074" s="4" t="s">
        <v>37</v>
      </c>
      <c r="G5074" s="4" t="s">
        <v>38</v>
      </c>
      <c r="H5074" s="6" t="s">
        <v>19</v>
      </c>
      <c r="I5074" s="7">
        <v>46</v>
      </c>
      <c r="J5074" s="8">
        <v>60</v>
      </c>
      <c r="K5074" s="9">
        <v>2760</v>
      </c>
      <c r="L5074" s="9">
        <v>1324.8</v>
      </c>
      <c r="M5074" s="10">
        <v>0.48</v>
      </c>
      <c r="N5074" s="4" t="s">
        <v>83</v>
      </c>
      <c r="O5074" s="4" t="str">
        <f>TEXT(Table1[[#This Row],[Invoice Date]],"yyyy")</f>
        <v>2021</v>
      </c>
      <c r="P5074" s="4" t="str">
        <f>TEXT(Table1[[#This Row],[Invoice Date]],"mmm")</f>
        <v>Jun</v>
      </c>
      <c r="Q5074" s="27">
        <f>WEEKNUM(Table1[[#This Row],[Invoice Date]]) + IF(YEAR(Table1[[#This Row],[Invoice Date]])=2021, 52, 0)</f>
        <v>77</v>
      </c>
    </row>
    <row r="5075" spans="2:17" ht="14.25" customHeight="1" x14ac:dyDescent="0.3">
      <c r="B5075" s="4" t="s">
        <v>26</v>
      </c>
      <c r="C5075" s="33">
        <v>1197831</v>
      </c>
      <c r="D5075" s="5">
        <v>44360</v>
      </c>
      <c r="E5075" s="4" t="s">
        <v>48</v>
      </c>
      <c r="F5075" s="4" t="s">
        <v>90</v>
      </c>
      <c r="G5075" s="4" t="s">
        <v>91</v>
      </c>
      <c r="H5075" s="6" t="s">
        <v>22</v>
      </c>
      <c r="I5075" s="7">
        <v>51</v>
      </c>
      <c r="J5075" s="8">
        <v>72</v>
      </c>
      <c r="K5075" s="9">
        <v>3672</v>
      </c>
      <c r="L5075" s="9">
        <v>1762.56</v>
      </c>
      <c r="M5075" s="10">
        <v>0.48</v>
      </c>
      <c r="N5075" s="4" t="s">
        <v>83</v>
      </c>
      <c r="O5075" s="4" t="str">
        <f>TEXT(Table1[[#This Row],[Invoice Date]],"yyyy")</f>
        <v>2021</v>
      </c>
      <c r="P5075" s="4" t="str">
        <f>TEXT(Table1[[#This Row],[Invoice Date]],"mmm")</f>
        <v>Jun</v>
      </c>
      <c r="Q5075" s="27">
        <f>WEEKNUM(Table1[[#This Row],[Invoice Date]]) + IF(YEAR(Table1[[#This Row],[Invoice Date]])=2021, 52, 0)</f>
        <v>77</v>
      </c>
    </row>
    <row r="5076" spans="2:17" ht="14.25" customHeight="1" x14ac:dyDescent="0.3">
      <c r="B5076" s="4" t="s">
        <v>26</v>
      </c>
      <c r="C5076" s="33">
        <v>1197831</v>
      </c>
      <c r="D5076" s="5">
        <v>44360</v>
      </c>
      <c r="E5076" s="4" t="s">
        <v>48</v>
      </c>
      <c r="F5076" s="4" t="s">
        <v>90</v>
      </c>
      <c r="G5076" s="4" t="s">
        <v>91</v>
      </c>
      <c r="H5076" s="6" t="s">
        <v>22</v>
      </c>
      <c r="I5076" s="7">
        <v>42</v>
      </c>
      <c r="J5076" s="8">
        <v>94</v>
      </c>
      <c r="K5076" s="9">
        <v>3948</v>
      </c>
      <c r="L5076" s="9">
        <v>1539.7199999999998</v>
      </c>
      <c r="M5076" s="10">
        <v>0.38999999999999996</v>
      </c>
      <c r="N5076" s="4" t="s">
        <v>24</v>
      </c>
      <c r="O5076" s="4" t="str">
        <f>TEXT(Table1[[#This Row],[Invoice Date]],"yyyy")</f>
        <v>2021</v>
      </c>
      <c r="P5076" s="4" t="str">
        <f>TEXT(Table1[[#This Row],[Invoice Date]],"mmm")</f>
        <v>Jun</v>
      </c>
      <c r="Q5076" s="27">
        <f>WEEKNUM(Table1[[#This Row],[Invoice Date]]) + IF(YEAR(Table1[[#This Row],[Invoice Date]])=2021, 52, 0)</f>
        <v>77</v>
      </c>
    </row>
    <row r="5077" spans="2:17" ht="14.25" customHeight="1" x14ac:dyDescent="0.3">
      <c r="B5077" s="4" t="s">
        <v>26</v>
      </c>
      <c r="C5077" s="33">
        <v>1197831</v>
      </c>
      <c r="D5077" s="5">
        <v>44360</v>
      </c>
      <c r="E5077" s="4" t="s">
        <v>48</v>
      </c>
      <c r="F5077" s="4" t="s">
        <v>90</v>
      </c>
      <c r="G5077" s="4" t="s">
        <v>91</v>
      </c>
      <c r="H5077" s="6" t="s">
        <v>21</v>
      </c>
      <c r="I5077" s="7">
        <v>33</v>
      </c>
      <c r="J5077" s="8">
        <v>132</v>
      </c>
      <c r="K5077" s="9">
        <v>4356</v>
      </c>
      <c r="L5077" s="9">
        <v>1873.0800000000002</v>
      </c>
      <c r="M5077" s="10">
        <v>0.43000000000000005</v>
      </c>
      <c r="N5077" s="4" t="s">
        <v>24</v>
      </c>
      <c r="O5077" s="4" t="str">
        <f>TEXT(Table1[[#This Row],[Invoice Date]],"yyyy")</f>
        <v>2021</v>
      </c>
      <c r="P5077" s="4" t="str">
        <f>TEXT(Table1[[#This Row],[Invoice Date]],"mmm")</f>
        <v>Jun</v>
      </c>
      <c r="Q5077" s="27">
        <f>WEEKNUM(Table1[[#This Row],[Invoice Date]]) + IF(YEAR(Table1[[#This Row],[Invoice Date]])=2021, 52, 0)</f>
        <v>77</v>
      </c>
    </row>
    <row r="5078" spans="2:17" ht="14.25" customHeight="1" x14ac:dyDescent="0.3">
      <c r="B5078" s="4" t="s">
        <v>26</v>
      </c>
      <c r="C5078" s="33">
        <v>1197831</v>
      </c>
      <c r="D5078" s="5">
        <v>44360</v>
      </c>
      <c r="E5078" s="4" t="s">
        <v>48</v>
      </c>
      <c r="F5078" s="4" t="s">
        <v>90</v>
      </c>
      <c r="G5078" s="4" t="s">
        <v>91</v>
      </c>
      <c r="H5078" s="6" t="s">
        <v>21</v>
      </c>
      <c r="I5078" s="7">
        <v>49</v>
      </c>
      <c r="J5078" s="8">
        <v>120</v>
      </c>
      <c r="K5078" s="9">
        <v>5880</v>
      </c>
      <c r="L5078" s="9">
        <v>2998.8</v>
      </c>
      <c r="M5078" s="10">
        <v>0.51</v>
      </c>
      <c r="N5078" s="4" t="s">
        <v>83</v>
      </c>
      <c r="O5078" s="4" t="str">
        <f>TEXT(Table1[[#This Row],[Invoice Date]],"yyyy")</f>
        <v>2021</v>
      </c>
      <c r="P5078" s="4" t="str">
        <f>TEXT(Table1[[#This Row],[Invoice Date]],"mmm")</f>
        <v>Jun</v>
      </c>
      <c r="Q5078" s="27">
        <f>WEEKNUM(Table1[[#This Row],[Invoice Date]]) + IF(YEAR(Table1[[#This Row],[Invoice Date]])=2021, 52, 0)</f>
        <v>77</v>
      </c>
    </row>
    <row r="5079" spans="2:17" ht="14.25" customHeight="1" x14ac:dyDescent="0.3">
      <c r="B5079" s="4" t="s">
        <v>26</v>
      </c>
      <c r="C5079" s="33">
        <v>1197831</v>
      </c>
      <c r="D5079" s="5">
        <v>44360</v>
      </c>
      <c r="E5079" s="4" t="s">
        <v>48</v>
      </c>
      <c r="F5079" s="4" t="s">
        <v>90</v>
      </c>
      <c r="G5079" s="4" t="s">
        <v>91</v>
      </c>
      <c r="H5079" s="6" t="s">
        <v>20</v>
      </c>
      <c r="I5079" s="7">
        <v>39</v>
      </c>
      <c r="J5079" s="8">
        <v>158</v>
      </c>
      <c r="K5079" s="9">
        <v>6162</v>
      </c>
      <c r="L5079" s="9">
        <v>2341.56</v>
      </c>
      <c r="M5079" s="10">
        <v>0.38</v>
      </c>
      <c r="N5079" s="4" t="s">
        <v>24</v>
      </c>
      <c r="O5079" s="4" t="str">
        <f>TEXT(Table1[[#This Row],[Invoice Date]],"yyyy")</f>
        <v>2021</v>
      </c>
      <c r="P5079" s="4" t="str">
        <f>TEXT(Table1[[#This Row],[Invoice Date]],"mmm")</f>
        <v>Jun</v>
      </c>
      <c r="Q5079" s="27">
        <f>WEEKNUM(Table1[[#This Row],[Invoice Date]]) + IF(YEAR(Table1[[#This Row],[Invoice Date]])=2021, 52, 0)</f>
        <v>77</v>
      </c>
    </row>
    <row r="5080" spans="2:17" ht="14.25" customHeight="1" x14ac:dyDescent="0.3">
      <c r="B5080" s="4" t="s">
        <v>26</v>
      </c>
      <c r="C5080" s="33">
        <v>1197831</v>
      </c>
      <c r="D5080" s="5">
        <v>44360</v>
      </c>
      <c r="E5080" s="4" t="s">
        <v>48</v>
      </c>
      <c r="F5080" s="4" t="s">
        <v>90</v>
      </c>
      <c r="G5080" s="4" t="s">
        <v>91</v>
      </c>
      <c r="H5080" s="6" t="s">
        <v>19</v>
      </c>
      <c r="I5080" s="7">
        <v>41</v>
      </c>
      <c r="J5080" s="8">
        <v>163</v>
      </c>
      <c r="K5080" s="9">
        <v>6683</v>
      </c>
      <c r="L5080" s="9">
        <v>2940.52</v>
      </c>
      <c r="M5080" s="10">
        <v>0.44</v>
      </c>
      <c r="N5080" s="4" t="s">
        <v>24</v>
      </c>
      <c r="O5080" s="4" t="str">
        <f>TEXT(Table1[[#This Row],[Invoice Date]],"yyyy")</f>
        <v>2021</v>
      </c>
      <c r="P5080" s="4" t="str">
        <f>TEXT(Table1[[#This Row],[Invoice Date]],"mmm")</f>
        <v>Jun</v>
      </c>
      <c r="Q5080" s="27">
        <f>WEEKNUM(Table1[[#This Row],[Invoice Date]]) + IF(YEAR(Table1[[#This Row],[Invoice Date]])=2021, 52, 0)</f>
        <v>77</v>
      </c>
    </row>
    <row r="5081" spans="2:17" ht="14.25" customHeight="1" x14ac:dyDescent="0.3">
      <c r="B5081" s="4" t="s">
        <v>26</v>
      </c>
      <c r="C5081" s="33">
        <v>1197831</v>
      </c>
      <c r="D5081" s="5">
        <v>44360</v>
      </c>
      <c r="E5081" s="4" t="s">
        <v>48</v>
      </c>
      <c r="F5081" s="4" t="s">
        <v>90</v>
      </c>
      <c r="G5081" s="4" t="s">
        <v>91</v>
      </c>
      <c r="H5081" s="6" t="s">
        <v>17</v>
      </c>
      <c r="I5081" s="7">
        <v>35</v>
      </c>
      <c r="J5081" s="8">
        <v>203</v>
      </c>
      <c r="K5081" s="9">
        <v>7105</v>
      </c>
      <c r="L5081" s="9">
        <v>3055.1500000000005</v>
      </c>
      <c r="M5081" s="10">
        <v>0.43000000000000005</v>
      </c>
      <c r="N5081" s="4" t="s">
        <v>24</v>
      </c>
      <c r="O5081" s="4" t="str">
        <f>TEXT(Table1[[#This Row],[Invoice Date]],"yyyy")</f>
        <v>2021</v>
      </c>
      <c r="P5081" s="4" t="str">
        <f>TEXT(Table1[[#This Row],[Invoice Date]],"mmm")</f>
        <v>Jun</v>
      </c>
      <c r="Q5081" s="27">
        <f>WEEKNUM(Table1[[#This Row],[Invoice Date]]) + IF(YEAR(Table1[[#This Row],[Invoice Date]])=2021, 52, 0)</f>
        <v>77</v>
      </c>
    </row>
    <row r="5082" spans="2:17" ht="14.25" customHeight="1" x14ac:dyDescent="0.3">
      <c r="B5082" s="4" t="s">
        <v>26</v>
      </c>
      <c r="C5082" s="33">
        <v>1197831</v>
      </c>
      <c r="D5082" s="5">
        <v>44360</v>
      </c>
      <c r="E5082" s="4" t="s">
        <v>48</v>
      </c>
      <c r="F5082" s="4" t="s">
        <v>90</v>
      </c>
      <c r="G5082" s="4" t="s">
        <v>91</v>
      </c>
      <c r="H5082" s="6" t="s">
        <v>20</v>
      </c>
      <c r="I5082" s="7">
        <v>52</v>
      </c>
      <c r="J5082" s="8">
        <v>142</v>
      </c>
      <c r="K5082" s="9">
        <v>7384</v>
      </c>
      <c r="L5082" s="9">
        <v>3544.3199999999997</v>
      </c>
      <c r="M5082" s="10">
        <v>0.48</v>
      </c>
      <c r="N5082" s="4" t="s">
        <v>83</v>
      </c>
      <c r="O5082" s="4" t="str">
        <f>TEXT(Table1[[#This Row],[Invoice Date]],"yyyy")</f>
        <v>2021</v>
      </c>
      <c r="P5082" s="4" t="str">
        <f>TEXT(Table1[[#This Row],[Invoice Date]],"mmm")</f>
        <v>Jun</v>
      </c>
      <c r="Q5082" s="27">
        <f>WEEKNUM(Table1[[#This Row],[Invoice Date]]) + IF(YEAR(Table1[[#This Row],[Invoice Date]])=2021, 52, 0)</f>
        <v>77</v>
      </c>
    </row>
    <row r="5083" spans="2:17" ht="14.25" customHeight="1" x14ac:dyDescent="0.3">
      <c r="B5083" s="4" t="s">
        <v>26</v>
      </c>
      <c r="C5083" s="33">
        <v>1197831</v>
      </c>
      <c r="D5083" s="5">
        <v>44360</v>
      </c>
      <c r="E5083" s="4" t="s">
        <v>48</v>
      </c>
      <c r="F5083" s="4" t="s">
        <v>90</v>
      </c>
      <c r="G5083" s="4" t="s">
        <v>91</v>
      </c>
      <c r="H5083" s="6" t="s">
        <v>19</v>
      </c>
      <c r="I5083" s="7">
        <v>54</v>
      </c>
      <c r="J5083" s="8">
        <v>147</v>
      </c>
      <c r="K5083" s="9">
        <v>7938</v>
      </c>
      <c r="L5083" s="9">
        <v>4048.38</v>
      </c>
      <c r="M5083" s="10">
        <v>0.51</v>
      </c>
      <c r="N5083" s="4" t="s">
        <v>83</v>
      </c>
      <c r="O5083" s="4" t="str">
        <f>TEXT(Table1[[#This Row],[Invoice Date]],"yyyy")</f>
        <v>2021</v>
      </c>
      <c r="P5083" s="4" t="str">
        <f>TEXT(Table1[[#This Row],[Invoice Date]],"mmm")</f>
        <v>Jun</v>
      </c>
      <c r="Q5083" s="27">
        <f>WEEKNUM(Table1[[#This Row],[Invoice Date]]) + IF(YEAR(Table1[[#This Row],[Invoice Date]])=2021, 52, 0)</f>
        <v>77</v>
      </c>
    </row>
    <row r="5084" spans="2:17" ht="14.25" customHeight="1" x14ac:dyDescent="0.3">
      <c r="B5084" s="4" t="s">
        <v>26</v>
      </c>
      <c r="C5084" s="33">
        <v>1197831</v>
      </c>
      <c r="D5084" s="5">
        <v>44360</v>
      </c>
      <c r="E5084" s="4" t="s">
        <v>48</v>
      </c>
      <c r="F5084" s="4" t="s">
        <v>90</v>
      </c>
      <c r="G5084" s="4" t="s">
        <v>91</v>
      </c>
      <c r="H5084" s="6" t="s">
        <v>17</v>
      </c>
      <c r="I5084" s="7">
        <v>46</v>
      </c>
      <c r="J5084" s="8">
        <v>176</v>
      </c>
      <c r="K5084" s="9">
        <v>8096</v>
      </c>
      <c r="L5084" s="9">
        <v>4290.88</v>
      </c>
      <c r="M5084" s="10">
        <v>0.53</v>
      </c>
      <c r="N5084" s="4" t="s">
        <v>83</v>
      </c>
      <c r="O5084" s="4" t="str">
        <f>TEXT(Table1[[#This Row],[Invoice Date]],"yyyy")</f>
        <v>2021</v>
      </c>
      <c r="P5084" s="4" t="str">
        <f>TEXT(Table1[[#This Row],[Invoice Date]],"mmm")</f>
        <v>Jun</v>
      </c>
      <c r="Q5084" s="27">
        <f>WEEKNUM(Table1[[#This Row],[Invoice Date]]) + IF(YEAR(Table1[[#This Row],[Invoice Date]])=2021, 52, 0)</f>
        <v>77</v>
      </c>
    </row>
    <row r="5085" spans="2:17" ht="14.25" customHeight="1" x14ac:dyDescent="0.3">
      <c r="B5085" s="4" t="s">
        <v>26</v>
      </c>
      <c r="C5085" s="33">
        <v>1197831</v>
      </c>
      <c r="D5085" s="5">
        <v>44360</v>
      </c>
      <c r="E5085" s="4" t="s">
        <v>48</v>
      </c>
      <c r="F5085" s="4" t="s">
        <v>90</v>
      </c>
      <c r="G5085" s="4" t="s">
        <v>91</v>
      </c>
      <c r="H5085" s="6" t="s">
        <v>23</v>
      </c>
      <c r="I5085" s="7">
        <v>67</v>
      </c>
      <c r="J5085" s="8">
        <v>150</v>
      </c>
      <c r="K5085" s="9">
        <v>10050</v>
      </c>
      <c r="L5085" s="9">
        <v>3517.5</v>
      </c>
      <c r="M5085" s="10">
        <v>0.35</v>
      </c>
      <c r="N5085" s="4" t="s">
        <v>83</v>
      </c>
      <c r="O5085" s="4" t="str">
        <f>TEXT(Table1[[#This Row],[Invoice Date]],"yyyy")</f>
        <v>2021</v>
      </c>
      <c r="P5085" s="4" t="str">
        <f>TEXT(Table1[[#This Row],[Invoice Date]],"mmm")</f>
        <v>Jun</v>
      </c>
      <c r="Q5085" s="27">
        <f>WEEKNUM(Table1[[#This Row],[Invoice Date]]) + IF(YEAR(Table1[[#This Row],[Invoice Date]])=2021, 52, 0)</f>
        <v>77</v>
      </c>
    </row>
    <row r="5086" spans="2:17" ht="14.25" customHeight="1" x14ac:dyDescent="0.3">
      <c r="B5086" s="4" t="s">
        <v>26</v>
      </c>
      <c r="C5086" s="33">
        <v>1197831</v>
      </c>
      <c r="D5086" s="5">
        <v>44360</v>
      </c>
      <c r="E5086" s="4" t="s">
        <v>48</v>
      </c>
      <c r="F5086" s="4" t="s">
        <v>90</v>
      </c>
      <c r="G5086" s="4" t="s">
        <v>91</v>
      </c>
      <c r="H5086" s="6" t="s">
        <v>23</v>
      </c>
      <c r="I5086" s="7">
        <v>53</v>
      </c>
      <c r="J5086" s="8">
        <v>190</v>
      </c>
      <c r="K5086" s="9">
        <v>10070</v>
      </c>
      <c r="L5086" s="9">
        <v>3222.4</v>
      </c>
      <c r="M5086" s="10">
        <v>0.32</v>
      </c>
      <c r="N5086" s="4" t="s">
        <v>24</v>
      </c>
      <c r="O5086" s="4" t="str">
        <f>TEXT(Table1[[#This Row],[Invoice Date]],"yyyy")</f>
        <v>2021</v>
      </c>
      <c r="P5086" s="4" t="str">
        <f>TEXT(Table1[[#This Row],[Invoice Date]],"mmm")</f>
        <v>Jun</v>
      </c>
      <c r="Q5086" s="27">
        <f>WEEKNUM(Table1[[#This Row],[Invoice Date]]) + IF(YEAR(Table1[[#This Row],[Invoice Date]])=2021, 52, 0)</f>
        <v>77</v>
      </c>
    </row>
    <row r="5087" spans="2:17" ht="14.25" customHeight="1" x14ac:dyDescent="0.3">
      <c r="B5087" s="4" t="s">
        <v>14</v>
      </c>
      <c r="C5087" s="33">
        <v>1185732</v>
      </c>
      <c r="D5087" s="5">
        <v>44360</v>
      </c>
      <c r="E5087" s="4" t="s">
        <v>36</v>
      </c>
      <c r="F5087" s="4" t="s">
        <v>57</v>
      </c>
      <c r="G5087" s="4" t="s">
        <v>58</v>
      </c>
      <c r="H5087" s="6" t="s">
        <v>23</v>
      </c>
      <c r="I5087" s="7">
        <v>35</v>
      </c>
      <c r="J5087" s="8">
        <v>150</v>
      </c>
      <c r="K5087" s="9">
        <v>52500</v>
      </c>
      <c r="L5087" s="9">
        <v>26250</v>
      </c>
      <c r="M5087" s="10">
        <v>0.5</v>
      </c>
      <c r="N5087" s="4" t="s">
        <v>24</v>
      </c>
      <c r="O5087" s="4" t="str">
        <f>TEXT(Table1[[#This Row],[Invoice Date]],"yyyy")</f>
        <v>2021</v>
      </c>
      <c r="P5087" s="4" t="str">
        <f>TEXT(Table1[[#This Row],[Invoice Date]],"mmm")</f>
        <v>Jun</v>
      </c>
      <c r="Q5087" s="27">
        <f>WEEKNUM(Table1[[#This Row],[Invoice Date]]) + IF(YEAR(Table1[[#This Row],[Invoice Date]])=2021, 52, 0)</f>
        <v>77</v>
      </c>
    </row>
    <row r="5088" spans="2:17" ht="14.25" customHeight="1" x14ac:dyDescent="0.3">
      <c r="B5088" s="4" t="s">
        <v>14</v>
      </c>
      <c r="C5088" s="33">
        <v>1185732</v>
      </c>
      <c r="D5088" s="5">
        <v>44360</v>
      </c>
      <c r="E5088" s="4" t="s">
        <v>36</v>
      </c>
      <c r="F5088" s="4" t="s">
        <v>37</v>
      </c>
      <c r="G5088" s="4" t="s">
        <v>38</v>
      </c>
      <c r="H5088" s="6" t="s">
        <v>19</v>
      </c>
      <c r="I5088" s="7">
        <v>50</v>
      </c>
      <c r="J5088" s="8">
        <v>200</v>
      </c>
      <c r="K5088" s="9">
        <v>100000</v>
      </c>
      <c r="L5088" s="9">
        <v>35000</v>
      </c>
      <c r="M5088" s="10">
        <v>0.35</v>
      </c>
      <c r="N5088" s="4" t="s">
        <v>24</v>
      </c>
      <c r="O5088" s="4" t="str">
        <f>TEXT(Table1[[#This Row],[Invoice Date]],"yyyy")</f>
        <v>2021</v>
      </c>
      <c r="P5088" s="4" t="str">
        <f>TEXT(Table1[[#This Row],[Invoice Date]],"mmm")</f>
        <v>Jun</v>
      </c>
      <c r="Q5088" s="27">
        <f>WEEKNUM(Table1[[#This Row],[Invoice Date]]) + IF(YEAR(Table1[[#This Row],[Invoice Date]])=2021, 52, 0)</f>
        <v>77</v>
      </c>
    </row>
    <row r="5089" spans="2:17" ht="14.25" customHeight="1" x14ac:dyDescent="0.3">
      <c r="B5089" s="4" t="s">
        <v>26</v>
      </c>
      <c r="C5089" s="33">
        <v>1197831</v>
      </c>
      <c r="D5089" s="5">
        <v>44360</v>
      </c>
      <c r="E5089" s="4" t="s">
        <v>48</v>
      </c>
      <c r="F5089" s="4" t="s">
        <v>90</v>
      </c>
      <c r="G5089" s="4" t="s">
        <v>91</v>
      </c>
      <c r="H5089" s="6" t="s">
        <v>22</v>
      </c>
      <c r="I5089" s="7">
        <v>55.000000000000007</v>
      </c>
      <c r="J5089" s="8">
        <v>275</v>
      </c>
      <c r="K5089" s="9">
        <v>151250.00000000003</v>
      </c>
      <c r="L5089" s="9">
        <v>52937.500000000007</v>
      </c>
      <c r="M5089" s="10">
        <v>0.35</v>
      </c>
      <c r="N5089" s="4" t="s">
        <v>83</v>
      </c>
      <c r="O5089" s="4" t="str">
        <f>TEXT(Table1[[#This Row],[Invoice Date]],"yyyy")</f>
        <v>2021</v>
      </c>
      <c r="P5089" s="4" t="str">
        <f>TEXT(Table1[[#This Row],[Invoice Date]],"mmm")</f>
        <v>Jun</v>
      </c>
      <c r="Q5089" s="27">
        <f>WEEKNUM(Table1[[#This Row],[Invoice Date]]) + IF(YEAR(Table1[[#This Row],[Invoice Date]])=2021, 52, 0)</f>
        <v>77</v>
      </c>
    </row>
    <row r="5090" spans="2:17" ht="14.25" customHeight="1" x14ac:dyDescent="0.3">
      <c r="B5090" s="4" t="s">
        <v>26</v>
      </c>
      <c r="C5090" s="33">
        <v>1197831</v>
      </c>
      <c r="D5090" s="5">
        <v>44360</v>
      </c>
      <c r="E5090" s="4" t="s">
        <v>48</v>
      </c>
      <c r="F5090" s="4" t="s">
        <v>90</v>
      </c>
      <c r="G5090" s="4" t="s">
        <v>91</v>
      </c>
      <c r="H5090" s="6" t="s">
        <v>21</v>
      </c>
      <c r="I5090" s="7">
        <v>50</v>
      </c>
      <c r="J5090" s="8">
        <v>400</v>
      </c>
      <c r="K5090" s="9">
        <v>200000</v>
      </c>
      <c r="L5090" s="9">
        <v>80000</v>
      </c>
      <c r="M5090" s="10">
        <v>0.4</v>
      </c>
      <c r="N5090" s="4" t="s">
        <v>83</v>
      </c>
      <c r="O5090" s="4" t="str">
        <f>TEXT(Table1[[#This Row],[Invoice Date]],"yyyy")</f>
        <v>2021</v>
      </c>
      <c r="P5090" s="4" t="str">
        <f>TEXT(Table1[[#This Row],[Invoice Date]],"mmm")</f>
        <v>Jun</v>
      </c>
      <c r="Q5090" s="27">
        <f>WEEKNUM(Table1[[#This Row],[Invoice Date]]) + IF(YEAR(Table1[[#This Row],[Invoice Date]])=2021, 52, 0)</f>
        <v>77</v>
      </c>
    </row>
    <row r="5091" spans="2:17" ht="14.25" customHeight="1" x14ac:dyDescent="0.3">
      <c r="B5091" s="4" t="s">
        <v>26</v>
      </c>
      <c r="C5091" s="33">
        <v>1197831</v>
      </c>
      <c r="D5091" s="5">
        <v>44360</v>
      </c>
      <c r="E5091" s="4" t="s">
        <v>48</v>
      </c>
      <c r="F5091" s="4" t="s">
        <v>90</v>
      </c>
      <c r="G5091" s="4" t="s">
        <v>91</v>
      </c>
      <c r="H5091" s="6" t="s">
        <v>19</v>
      </c>
      <c r="I5091" s="7">
        <v>55.000000000000007</v>
      </c>
      <c r="J5091" s="8">
        <v>525</v>
      </c>
      <c r="K5091" s="9">
        <v>288750.00000000006</v>
      </c>
      <c r="L5091" s="9">
        <v>115500.00000000003</v>
      </c>
      <c r="M5091" s="10">
        <v>0.4</v>
      </c>
      <c r="N5091" s="4" t="s">
        <v>83</v>
      </c>
      <c r="O5091" s="4" t="str">
        <f>TEXT(Table1[[#This Row],[Invoice Date]],"yyyy")</f>
        <v>2021</v>
      </c>
      <c r="P5091" s="4" t="str">
        <f>TEXT(Table1[[#This Row],[Invoice Date]],"mmm")</f>
        <v>Jun</v>
      </c>
      <c r="Q5091" s="27">
        <f>WEEKNUM(Table1[[#This Row],[Invoice Date]]) + IF(YEAR(Table1[[#This Row],[Invoice Date]])=2021, 52, 0)</f>
        <v>77</v>
      </c>
    </row>
    <row r="5092" spans="2:17" ht="14.25" customHeight="1" x14ac:dyDescent="0.3">
      <c r="B5092" s="4" t="s">
        <v>26</v>
      </c>
      <c r="C5092" s="33">
        <v>1197831</v>
      </c>
      <c r="D5092" s="5">
        <v>44360</v>
      </c>
      <c r="E5092" s="4" t="s">
        <v>48</v>
      </c>
      <c r="F5092" s="4" t="s">
        <v>90</v>
      </c>
      <c r="G5092" s="4" t="s">
        <v>91</v>
      </c>
      <c r="H5092" s="6" t="s">
        <v>20</v>
      </c>
      <c r="I5092" s="7">
        <v>55.000000000000007</v>
      </c>
      <c r="J5092" s="8">
        <v>525</v>
      </c>
      <c r="K5092" s="9">
        <v>288750.00000000006</v>
      </c>
      <c r="L5092" s="9">
        <v>101062.50000000001</v>
      </c>
      <c r="M5092" s="10">
        <v>0.35</v>
      </c>
      <c r="N5092" s="4" t="s">
        <v>83</v>
      </c>
      <c r="O5092" s="4" t="str">
        <f>TEXT(Table1[[#This Row],[Invoice Date]],"yyyy")</f>
        <v>2021</v>
      </c>
      <c r="P5092" s="4" t="str">
        <f>TEXT(Table1[[#This Row],[Invoice Date]],"mmm")</f>
        <v>Jun</v>
      </c>
      <c r="Q5092" s="27">
        <f>WEEKNUM(Table1[[#This Row],[Invoice Date]]) + IF(YEAR(Table1[[#This Row],[Invoice Date]])=2021, 52, 0)</f>
        <v>77</v>
      </c>
    </row>
    <row r="5093" spans="2:17" ht="14.25" customHeight="1" x14ac:dyDescent="0.3">
      <c r="B5093" s="4" t="s">
        <v>26</v>
      </c>
      <c r="C5093" s="33">
        <v>1197831</v>
      </c>
      <c r="D5093" s="5">
        <v>44360</v>
      </c>
      <c r="E5093" s="4" t="s">
        <v>48</v>
      </c>
      <c r="F5093" s="4" t="s">
        <v>90</v>
      </c>
      <c r="G5093" s="4" t="s">
        <v>91</v>
      </c>
      <c r="H5093" s="6" t="s">
        <v>17</v>
      </c>
      <c r="I5093" s="7">
        <v>50</v>
      </c>
      <c r="J5093" s="8">
        <v>675</v>
      </c>
      <c r="K5093" s="9">
        <v>337500</v>
      </c>
      <c r="L5093" s="9">
        <v>135000</v>
      </c>
      <c r="M5093" s="10">
        <v>0.4</v>
      </c>
      <c r="N5093" s="4" t="s">
        <v>83</v>
      </c>
      <c r="O5093" s="4" t="str">
        <f>TEXT(Table1[[#This Row],[Invoice Date]],"yyyy")</f>
        <v>2021</v>
      </c>
      <c r="P5093" s="4" t="str">
        <f>TEXT(Table1[[#This Row],[Invoice Date]],"mmm")</f>
        <v>Jun</v>
      </c>
      <c r="Q5093" s="27">
        <f>WEEKNUM(Table1[[#This Row],[Invoice Date]]) + IF(YEAR(Table1[[#This Row],[Invoice Date]])=2021, 52, 0)</f>
        <v>77</v>
      </c>
    </row>
    <row r="5094" spans="2:17" ht="14.25" customHeight="1" x14ac:dyDescent="0.3">
      <c r="B5094" s="4" t="s">
        <v>26</v>
      </c>
      <c r="C5094" s="33">
        <v>1197831</v>
      </c>
      <c r="D5094" s="5">
        <v>44360</v>
      </c>
      <c r="E5094" s="4" t="s">
        <v>48</v>
      </c>
      <c r="F5094" s="4" t="s">
        <v>90</v>
      </c>
      <c r="G5094" s="4" t="s">
        <v>91</v>
      </c>
      <c r="H5094" s="6" t="s">
        <v>23</v>
      </c>
      <c r="I5094" s="7">
        <v>70</v>
      </c>
      <c r="J5094" s="8">
        <v>575</v>
      </c>
      <c r="K5094" s="9">
        <v>402500</v>
      </c>
      <c r="L5094" s="9">
        <v>100625</v>
      </c>
      <c r="M5094" s="10">
        <v>0.25</v>
      </c>
      <c r="N5094" s="4" t="s">
        <v>83</v>
      </c>
      <c r="O5094" s="4" t="str">
        <f>TEXT(Table1[[#This Row],[Invoice Date]],"yyyy")</f>
        <v>2021</v>
      </c>
      <c r="P5094" s="4" t="str">
        <f>TEXT(Table1[[#This Row],[Invoice Date]],"mmm")</f>
        <v>Jun</v>
      </c>
      <c r="Q5094" s="27">
        <f>WEEKNUM(Table1[[#This Row],[Invoice Date]]) + IF(YEAR(Table1[[#This Row],[Invoice Date]])=2021, 52, 0)</f>
        <v>77</v>
      </c>
    </row>
    <row r="5095" spans="2:17" ht="14.25" customHeight="1" x14ac:dyDescent="0.3">
      <c r="B5095" s="4" t="s">
        <v>14</v>
      </c>
      <c r="C5095" s="33">
        <v>1185732</v>
      </c>
      <c r="D5095" s="5">
        <v>44361</v>
      </c>
      <c r="E5095" s="4" t="s">
        <v>36</v>
      </c>
      <c r="F5095" s="4" t="s">
        <v>37</v>
      </c>
      <c r="G5095" s="4" t="s">
        <v>38</v>
      </c>
      <c r="H5095" s="6" t="s">
        <v>20</v>
      </c>
      <c r="I5095" s="7">
        <v>37</v>
      </c>
      <c r="J5095" s="8">
        <v>68</v>
      </c>
      <c r="K5095" s="9">
        <v>2516</v>
      </c>
      <c r="L5095" s="9">
        <v>1132.1999999999998</v>
      </c>
      <c r="M5095" s="10">
        <v>0.44999999999999996</v>
      </c>
      <c r="N5095" s="4" t="s">
        <v>83</v>
      </c>
      <c r="O5095" s="4" t="str">
        <f>TEXT(Table1[[#This Row],[Invoice Date]],"yyyy")</f>
        <v>2021</v>
      </c>
      <c r="P5095" s="4" t="str">
        <f>TEXT(Table1[[#This Row],[Invoice Date]],"mmm")</f>
        <v>Jun</v>
      </c>
      <c r="Q5095" s="27">
        <f>WEEKNUM(Table1[[#This Row],[Invoice Date]]) + IF(YEAR(Table1[[#This Row],[Invoice Date]])=2021, 52, 0)</f>
        <v>77</v>
      </c>
    </row>
    <row r="5096" spans="2:17" ht="14.25" customHeight="1" x14ac:dyDescent="0.3">
      <c r="B5096" s="4" t="s">
        <v>34</v>
      </c>
      <c r="C5096" s="33">
        <v>1189833</v>
      </c>
      <c r="D5096" s="5">
        <v>44361</v>
      </c>
      <c r="E5096" s="4" t="s">
        <v>36</v>
      </c>
      <c r="F5096" s="4" t="s">
        <v>106</v>
      </c>
      <c r="G5096" s="4" t="s">
        <v>107</v>
      </c>
      <c r="H5096" s="6" t="s">
        <v>20</v>
      </c>
      <c r="I5096" s="7">
        <v>37</v>
      </c>
      <c r="J5096" s="8">
        <v>81</v>
      </c>
      <c r="K5096" s="9">
        <v>2997</v>
      </c>
      <c r="L5096" s="9">
        <v>1378.62</v>
      </c>
      <c r="M5096" s="10">
        <v>0.45999999999999996</v>
      </c>
      <c r="N5096" s="4" t="s">
        <v>83</v>
      </c>
      <c r="O5096" s="4" t="str">
        <f>TEXT(Table1[[#This Row],[Invoice Date]],"yyyy")</f>
        <v>2021</v>
      </c>
      <c r="P5096" s="4" t="str">
        <f>TEXT(Table1[[#This Row],[Invoice Date]],"mmm")</f>
        <v>Jun</v>
      </c>
      <c r="Q5096" s="27">
        <f>WEEKNUM(Table1[[#This Row],[Invoice Date]]) + IF(YEAR(Table1[[#This Row],[Invoice Date]])=2021, 52, 0)</f>
        <v>77</v>
      </c>
    </row>
    <row r="5097" spans="2:17" ht="14.25" customHeight="1" x14ac:dyDescent="0.3">
      <c r="B5097" s="4" t="s">
        <v>34</v>
      </c>
      <c r="C5097" s="33">
        <v>1189833</v>
      </c>
      <c r="D5097" s="5">
        <v>44361</v>
      </c>
      <c r="E5097" s="4" t="s">
        <v>36</v>
      </c>
      <c r="F5097" s="4" t="s">
        <v>106</v>
      </c>
      <c r="G5097" s="4" t="s">
        <v>107</v>
      </c>
      <c r="H5097" s="6" t="s">
        <v>19</v>
      </c>
      <c r="I5097" s="7">
        <v>32</v>
      </c>
      <c r="J5097" s="8">
        <v>94</v>
      </c>
      <c r="K5097" s="9">
        <v>3008</v>
      </c>
      <c r="L5097" s="9">
        <v>1443.84</v>
      </c>
      <c r="M5097" s="10">
        <v>0.48</v>
      </c>
      <c r="N5097" s="4" t="s">
        <v>83</v>
      </c>
      <c r="O5097" s="4" t="str">
        <f>TEXT(Table1[[#This Row],[Invoice Date]],"yyyy")</f>
        <v>2021</v>
      </c>
      <c r="P5097" s="4" t="str">
        <f>TEXT(Table1[[#This Row],[Invoice Date]],"mmm")</f>
        <v>Jun</v>
      </c>
      <c r="Q5097" s="27">
        <f>WEEKNUM(Table1[[#This Row],[Invoice Date]]) + IF(YEAR(Table1[[#This Row],[Invoice Date]])=2021, 52, 0)</f>
        <v>77</v>
      </c>
    </row>
    <row r="5098" spans="2:17" ht="14.25" customHeight="1" x14ac:dyDescent="0.3">
      <c r="B5098" s="4" t="s">
        <v>34</v>
      </c>
      <c r="C5098" s="33">
        <v>1189833</v>
      </c>
      <c r="D5098" s="5">
        <v>44361</v>
      </c>
      <c r="E5098" s="4" t="s">
        <v>36</v>
      </c>
      <c r="F5098" s="4" t="s">
        <v>106</v>
      </c>
      <c r="G5098" s="4" t="s">
        <v>107</v>
      </c>
      <c r="H5098" s="6" t="s">
        <v>21</v>
      </c>
      <c r="I5098" s="7">
        <v>38</v>
      </c>
      <c r="J5098" s="8">
        <v>80</v>
      </c>
      <c r="K5098" s="9">
        <v>3040</v>
      </c>
      <c r="L5098" s="9">
        <v>1367.9999999999998</v>
      </c>
      <c r="M5098" s="10">
        <v>0.44999999999999996</v>
      </c>
      <c r="N5098" s="4" t="s">
        <v>83</v>
      </c>
      <c r="O5098" s="4" t="str">
        <f>TEXT(Table1[[#This Row],[Invoice Date]],"yyyy")</f>
        <v>2021</v>
      </c>
      <c r="P5098" s="4" t="str">
        <f>TEXT(Table1[[#This Row],[Invoice Date]],"mmm")</f>
        <v>Jun</v>
      </c>
      <c r="Q5098" s="27">
        <f>WEEKNUM(Table1[[#This Row],[Invoice Date]]) + IF(YEAR(Table1[[#This Row],[Invoice Date]])=2021, 52, 0)</f>
        <v>77</v>
      </c>
    </row>
    <row r="5099" spans="2:17" ht="14.25" customHeight="1" x14ac:dyDescent="0.3">
      <c r="B5099" s="4" t="s">
        <v>34</v>
      </c>
      <c r="C5099" s="33">
        <v>1189833</v>
      </c>
      <c r="D5099" s="5">
        <v>44361</v>
      </c>
      <c r="E5099" s="4" t="s">
        <v>36</v>
      </c>
      <c r="F5099" s="4" t="s">
        <v>106</v>
      </c>
      <c r="G5099" s="4" t="s">
        <v>107</v>
      </c>
      <c r="H5099" s="6" t="s">
        <v>22</v>
      </c>
      <c r="I5099" s="7">
        <v>54</v>
      </c>
      <c r="J5099" s="8">
        <v>83</v>
      </c>
      <c r="K5099" s="9">
        <v>4482</v>
      </c>
      <c r="L5099" s="9">
        <v>2151.36</v>
      </c>
      <c r="M5099" s="10">
        <v>0.48</v>
      </c>
      <c r="N5099" s="4" t="s">
        <v>83</v>
      </c>
      <c r="O5099" s="4" t="str">
        <f>TEXT(Table1[[#This Row],[Invoice Date]],"yyyy")</f>
        <v>2021</v>
      </c>
      <c r="P5099" s="4" t="str">
        <f>TEXT(Table1[[#This Row],[Invoice Date]],"mmm")</f>
        <v>Jun</v>
      </c>
      <c r="Q5099" s="27">
        <f>WEEKNUM(Table1[[#This Row],[Invoice Date]]) + IF(YEAR(Table1[[#This Row],[Invoice Date]])=2021, 52, 0)</f>
        <v>77</v>
      </c>
    </row>
    <row r="5100" spans="2:17" ht="14.25" customHeight="1" x14ac:dyDescent="0.3">
      <c r="B5100" s="4" t="s">
        <v>14</v>
      </c>
      <c r="C5100" s="33">
        <v>1185732</v>
      </c>
      <c r="D5100" s="5">
        <v>44361</v>
      </c>
      <c r="E5100" s="4" t="s">
        <v>36</v>
      </c>
      <c r="F5100" s="4" t="s">
        <v>57</v>
      </c>
      <c r="G5100" s="4" t="s">
        <v>58</v>
      </c>
      <c r="H5100" s="6" t="s">
        <v>17</v>
      </c>
      <c r="I5100" s="7">
        <v>44</v>
      </c>
      <c r="J5100" s="8">
        <v>118</v>
      </c>
      <c r="K5100" s="9">
        <v>5192</v>
      </c>
      <c r="L5100" s="9">
        <v>2803.6800000000003</v>
      </c>
      <c r="M5100" s="10">
        <v>0.54</v>
      </c>
      <c r="N5100" s="4" t="s">
        <v>83</v>
      </c>
      <c r="O5100" s="4" t="str">
        <f>TEXT(Table1[[#This Row],[Invoice Date]],"yyyy")</f>
        <v>2021</v>
      </c>
      <c r="P5100" s="4" t="str">
        <f>TEXT(Table1[[#This Row],[Invoice Date]],"mmm")</f>
        <v>Jun</v>
      </c>
      <c r="Q5100" s="27">
        <f>WEEKNUM(Table1[[#This Row],[Invoice Date]]) + IF(YEAR(Table1[[#This Row],[Invoice Date]])=2021, 52, 0)</f>
        <v>77</v>
      </c>
    </row>
    <row r="5101" spans="2:17" ht="14.25" customHeight="1" x14ac:dyDescent="0.3">
      <c r="B5101" s="4" t="s">
        <v>34</v>
      </c>
      <c r="C5101" s="33">
        <v>1189833</v>
      </c>
      <c r="D5101" s="5">
        <v>44361</v>
      </c>
      <c r="E5101" s="4" t="s">
        <v>36</v>
      </c>
      <c r="F5101" s="4" t="s">
        <v>106</v>
      </c>
      <c r="G5101" s="4" t="s">
        <v>107</v>
      </c>
      <c r="H5101" s="6" t="s">
        <v>17</v>
      </c>
      <c r="I5101" s="7">
        <v>37</v>
      </c>
      <c r="J5101" s="8">
        <v>144</v>
      </c>
      <c r="K5101" s="9">
        <v>5328</v>
      </c>
      <c r="L5101" s="9">
        <v>2664</v>
      </c>
      <c r="M5101" s="10">
        <v>0.5</v>
      </c>
      <c r="N5101" s="4" t="s">
        <v>83</v>
      </c>
      <c r="O5101" s="4" t="str">
        <f>TEXT(Table1[[#This Row],[Invoice Date]],"yyyy")</f>
        <v>2021</v>
      </c>
      <c r="P5101" s="4" t="str">
        <f>TEXT(Table1[[#This Row],[Invoice Date]],"mmm")</f>
        <v>Jun</v>
      </c>
      <c r="Q5101" s="27">
        <f>WEEKNUM(Table1[[#This Row],[Invoice Date]]) + IF(YEAR(Table1[[#This Row],[Invoice Date]])=2021, 52, 0)</f>
        <v>77</v>
      </c>
    </row>
    <row r="5102" spans="2:17" ht="14.25" customHeight="1" x14ac:dyDescent="0.3">
      <c r="B5102" s="4" t="s">
        <v>34</v>
      </c>
      <c r="C5102" s="33">
        <v>1189833</v>
      </c>
      <c r="D5102" s="5">
        <v>44361</v>
      </c>
      <c r="E5102" s="4" t="s">
        <v>36</v>
      </c>
      <c r="F5102" s="4" t="s">
        <v>106</v>
      </c>
      <c r="G5102" s="4" t="s">
        <v>107</v>
      </c>
      <c r="H5102" s="6" t="s">
        <v>23</v>
      </c>
      <c r="I5102" s="7">
        <v>58</v>
      </c>
      <c r="J5102" s="8">
        <v>117</v>
      </c>
      <c r="K5102" s="9">
        <v>6786</v>
      </c>
      <c r="L5102" s="9">
        <v>3325.14</v>
      </c>
      <c r="M5102" s="10">
        <v>0.49</v>
      </c>
      <c r="N5102" s="4" t="s">
        <v>83</v>
      </c>
      <c r="O5102" s="4" t="str">
        <f>TEXT(Table1[[#This Row],[Invoice Date]],"yyyy")</f>
        <v>2021</v>
      </c>
      <c r="P5102" s="4" t="str">
        <f>TEXT(Table1[[#This Row],[Invoice Date]],"mmm")</f>
        <v>Jun</v>
      </c>
      <c r="Q5102" s="27">
        <f>WEEKNUM(Table1[[#This Row],[Invoice Date]]) + IF(YEAR(Table1[[#This Row],[Invoice Date]])=2021, 52, 0)</f>
        <v>77</v>
      </c>
    </row>
    <row r="5103" spans="2:17" ht="14.25" customHeight="1" x14ac:dyDescent="0.3">
      <c r="B5103" s="4" t="s">
        <v>14</v>
      </c>
      <c r="C5103" s="33">
        <v>1185732</v>
      </c>
      <c r="D5103" s="5">
        <v>44361</v>
      </c>
      <c r="E5103" s="4" t="s">
        <v>36</v>
      </c>
      <c r="F5103" s="4" t="s">
        <v>37</v>
      </c>
      <c r="G5103" s="4" t="s">
        <v>38</v>
      </c>
      <c r="H5103" s="6" t="s">
        <v>20</v>
      </c>
      <c r="I5103" s="7">
        <v>40</v>
      </c>
      <c r="J5103" s="8">
        <v>225</v>
      </c>
      <c r="K5103" s="9">
        <v>90000</v>
      </c>
      <c r="L5103" s="9">
        <v>31499.999999999996</v>
      </c>
      <c r="M5103" s="10">
        <v>0.35</v>
      </c>
      <c r="N5103" s="4" t="s">
        <v>24</v>
      </c>
      <c r="O5103" s="4" t="str">
        <f>TEXT(Table1[[#This Row],[Invoice Date]],"yyyy")</f>
        <v>2021</v>
      </c>
      <c r="P5103" s="4" t="str">
        <f>TEXT(Table1[[#This Row],[Invoice Date]],"mmm")</f>
        <v>Jun</v>
      </c>
      <c r="Q5103" s="27">
        <f>WEEKNUM(Table1[[#This Row],[Invoice Date]]) + IF(YEAR(Table1[[#This Row],[Invoice Date]])=2021, 52, 0)</f>
        <v>77</v>
      </c>
    </row>
    <row r="5104" spans="2:17" ht="14.25" customHeight="1" x14ac:dyDescent="0.3">
      <c r="B5104" s="4" t="s">
        <v>34</v>
      </c>
      <c r="C5104" s="33">
        <v>1189833</v>
      </c>
      <c r="D5104" s="5">
        <v>44361</v>
      </c>
      <c r="E5104" s="4" t="s">
        <v>36</v>
      </c>
      <c r="F5104" s="4" t="s">
        <v>106</v>
      </c>
      <c r="G5104" s="4" t="s">
        <v>107</v>
      </c>
      <c r="H5104" s="6" t="s">
        <v>21</v>
      </c>
      <c r="I5104" s="7">
        <v>40</v>
      </c>
      <c r="J5104" s="8">
        <v>275</v>
      </c>
      <c r="K5104" s="9">
        <v>110000</v>
      </c>
      <c r="L5104" s="9">
        <v>38500</v>
      </c>
      <c r="M5104" s="10">
        <v>0.35</v>
      </c>
      <c r="N5104" s="4" t="s">
        <v>83</v>
      </c>
      <c r="O5104" s="4" t="str">
        <f>TEXT(Table1[[#This Row],[Invoice Date]],"yyyy")</f>
        <v>2021</v>
      </c>
      <c r="P5104" s="4" t="str">
        <f>TEXT(Table1[[#This Row],[Invoice Date]],"mmm")</f>
        <v>Jun</v>
      </c>
      <c r="Q5104" s="27">
        <f>WEEKNUM(Table1[[#This Row],[Invoice Date]]) + IF(YEAR(Table1[[#This Row],[Invoice Date]])=2021, 52, 0)</f>
        <v>77</v>
      </c>
    </row>
    <row r="5105" spans="2:17" ht="14.25" customHeight="1" x14ac:dyDescent="0.3">
      <c r="B5105" s="4" t="s">
        <v>34</v>
      </c>
      <c r="C5105" s="33">
        <v>1189833</v>
      </c>
      <c r="D5105" s="5">
        <v>44361</v>
      </c>
      <c r="E5105" s="4" t="s">
        <v>36</v>
      </c>
      <c r="F5105" s="4" t="s">
        <v>106</v>
      </c>
      <c r="G5105" s="4" t="s">
        <v>107</v>
      </c>
      <c r="H5105" s="6" t="s">
        <v>19</v>
      </c>
      <c r="I5105" s="7">
        <v>35</v>
      </c>
      <c r="J5105" s="8">
        <v>325</v>
      </c>
      <c r="K5105" s="9">
        <v>113750</v>
      </c>
      <c r="L5105" s="9">
        <v>39812.5</v>
      </c>
      <c r="M5105" s="10">
        <v>0.35</v>
      </c>
      <c r="N5105" s="4" t="s">
        <v>83</v>
      </c>
      <c r="O5105" s="4" t="str">
        <f>TEXT(Table1[[#This Row],[Invoice Date]],"yyyy")</f>
        <v>2021</v>
      </c>
      <c r="P5105" s="4" t="str">
        <f>TEXT(Table1[[#This Row],[Invoice Date]],"mmm")</f>
        <v>Jun</v>
      </c>
      <c r="Q5105" s="27">
        <f>WEEKNUM(Table1[[#This Row],[Invoice Date]]) + IF(YEAR(Table1[[#This Row],[Invoice Date]])=2021, 52, 0)</f>
        <v>77</v>
      </c>
    </row>
    <row r="5106" spans="2:17" ht="14.25" customHeight="1" x14ac:dyDescent="0.3">
      <c r="B5106" s="4" t="s">
        <v>34</v>
      </c>
      <c r="C5106" s="33">
        <v>1189833</v>
      </c>
      <c r="D5106" s="5">
        <v>44361</v>
      </c>
      <c r="E5106" s="4" t="s">
        <v>36</v>
      </c>
      <c r="F5106" s="4" t="s">
        <v>106</v>
      </c>
      <c r="G5106" s="4" t="s">
        <v>107</v>
      </c>
      <c r="H5106" s="6" t="s">
        <v>20</v>
      </c>
      <c r="I5106" s="7">
        <v>40</v>
      </c>
      <c r="J5106" s="8">
        <v>300</v>
      </c>
      <c r="K5106" s="9">
        <v>120000</v>
      </c>
      <c r="L5106" s="9">
        <v>42000</v>
      </c>
      <c r="M5106" s="10">
        <v>0.35</v>
      </c>
      <c r="N5106" s="4" t="s">
        <v>83</v>
      </c>
      <c r="O5106" s="4" t="str">
        <f>TEXT(Table1[[#This Row],[Invoice Date]],"yyyy")</f>
        <v>2021</v>
      </c>
      <c r="P5106" s="4" t="str">
        <f>TEXT(Table1[[#This Row],[Invoice Date]],"mmm")</f>
        <v>Jun</v>
      </c>
      <c r="Q5106" s="27">
        <f>WEEKNUM(Table1[[#This Row],[Invoice Date]]) + IF(YEAR(Table1[[#This Row],[Invoice Date]])=2021, 52, 0)</f>
        <v>77</v>
      </c>
    </row>
    <row r="5107" spans="2:17" ht="14.25" customHeight="1" x14ac:dyDescent="0.3">
      <c r="B5107" s="4" t="s">
        <v>34</v>
      </c>
      <c r="C5107" s="33">
        <v>1189833</v>
      </c>
      <c r="D5107" s="5">
        <v>44361</v>
      </c>
      <c r="E5107" s="4" t="s">
        <v>36</v>
      </c>
      <c r="F5107" s="4" t="s">
        <v>106</v>
      </c>
      <c r="G5107" s="4" t="s">
        <v>107</v>
      </c>
      <c r="H5107" s="6" t="s">
        <v>22</v>
      </c>
      <c r="I5107" s="7">
        <v>54.999999999999993</v>
      </c>
      <c r="J5107" s="8">
        <v>275</v>
      </c>
      <c r="K5107" s="9">
        <v>151249.99999999997</v>
      </c>
      <c r="L5107" s="9">
        <v>52937.499999999985</v>
      </c>
      <c r="M5107" s="10">
        <v>0.35</v>
      </c>
      <c r="N5107" s="4" t="s">
        <v>83</v>
      </c>
      <c r="O5107" s="4" t="str">
        <f>TEXT(Table1[[#This Row],[Invoice Date]],"yyyy")</f>
        <v>2021</v>
      </c>
      <c r="P5107" s="4" t="str">
        <f>TEXT(Table1[[#This Row],[Invoice Date]],"mmm")</f>
        <v>Jun</v>
      </c>
      <c r="Q5107" s="27">
        <f>WEEKNUM(Table1[[#This Row],[Invoice Date]]) + IF(YEAR(Table1[[#This Row],[Invoice Date]])=2021, 52, 0)</f>
        <v>77</v>
      </c>
    </row>
    <row r="5108" spans="2:17" ht="14.25" customHeight="1" x14ac:dyDescent="0.3">
      <c r="B5108" s="4" t="s">
        <v>14</v>
      </c>
      <c r="C5108" s="33">
        <v>1185732</v>
      </c>
      <c r="D5108" s="5">
        <v>44361</v>
      </c>
      <c r="E5108" s="4" t="s">
        <v>36</v>
      </c>
      <c r="F5108" s="4" t="s">
        <v>57</v>
      </c>
      <c r="G5108" s="4" t="s">
        <v>58</v>
      </c>
      <c r="H5108" s="6" t="s">
        <v>17</v>
      </c>
      <c r="I5108" s="7">
        <v>45</v>
      </c>
      <c r="J5108" s="8">
        <v>420</v>
      </c>
      <c r="K5108" s="9">
        <v>189000</v>
      </c>
      <c r="L5108" s="9">
        <v>75600</v>
      </c>
      <c r="M5108" s="10">
        <v>0.4</v>
      </c>
      <c r="N5108" s="4" t="s">
        <v>24</v>
      </c>
      <c r="O5108" s="4" t="str">
        <f>TEXT(Table1[[#This Row],[Invoice Date]],"yyyy")</f>
        <v>2021</v>
      </c>
      <c r="P5108" s="4" t="str">
        <f>TEXT(Table1[[#This Row],[Invoice Date]],"mmm")</f>
        <v>Jun</v>
      </c>
      <c r="Q5108" s="27">
        <f>WEEKNUM(Table1[[#This Row],[Invoice Date]]) + IF(YEAR(Table1[[#This Row],[Invoice Date]])=2021, 52, 0)</f>
        <v>77</v>
      </c>
    </row>
    <row r="5109" spans="2:17" ht="14.25" customHeight="1" x14ac:dyDescent="0.3">
      <c r="B5109" s="4" t="s">
        <v>34</v>
      </c>
      <c r="C5109" s="33">
        <v>1189833</v>
      </c>
      <c r="D5109" s="5">
        <v>44361</v>
      </c>
      <c r="E5109" s="4" t="s">
        <v>36</v>
      </c>
      <c r="F5109" s="4" t="s">
        <v>106</v>
      </c>
      <c r="G5109" s="4" t="s">
        <v>107</v>
      </c>
      <c r="H5109" s="6" t="s">
        <v>17</v>
      </c>
      <c r="I5109" s="7">
        <v>40</v>
      </c>
      <c r="J5109" s="8">
        <v>575</v>
      </c>
      <c r="K5109" s="9">
        <v>230000</v>
      </c>
      <c r="L5109" s="9">
        <v>80500</v>
      </c>
      <c r="M5109" s="10">
        <v>0.35</v>
      </c>
      <c r="N5109" s="4" t="s">
        <v>83</v>
      </c>
      <c r="O5109" s="4" t="str">
        <f>TEXT(Table1[[#This Row],[Invoice Date]],"yyyy")</f>
        <v>2021</v>
      </c>
      <c r="P5109" s="4" t="str">
        <f>TEXT(Table1[[#This Row],[Invoice Date]],"mmm")</f>
        <v>Jun</v>
      </c>
      <c r="Q5109" s="27">
        <f>WEEKNUM(Table1[[#This Row],[Invoice Date]]) + IF(YEAR(Table1[[#This Row],[Invoice Date]])=2021, 52, 0)</f>
        <v>77</v>
      </c>
    </row>
    <row r="5110" spans="2:17" ht="14.25" customHeight="1" x14ac:dyDescent="0.3">
      <c r="B5110" s="4" t="s">
        <v>34</v>
      </c>
      <c r="C5110" s="33">
        <v>1189833</v>
      </c>
      <c r="D5110" s="5">
        <v>44361</v>
      </c>
      <c r="E5110" s="4" t="s">
        <v>36</v>
      </c>
      <c r="F5110" s="4" t="s">
        <v>106</v>
      </c>
      <c r="G5110" s="4" t="s">
        <v>107</v>
      </c>
      <c r="H5110" s="6" t="s">
        <v>23</v>
      </c>
      <c r="I5110" s="7">
        <v>60</v>
      </c>
      <c r="J5110" s="8">
        <v>450</v>
      </c>
      <c r="K5110" s="9">
        <v>270000</v>
      </c>
      <c r="L5110" s="9">
        <v>94500</v>
      </c>
      <c r="M5110" s="10">
        <v>0.35</v>
      </c>
      <c r="N5110" s="4" t="s">
        <v>83</v>
      </c>
      <c r="O5110" s="4" t="str">
        <f>TEXT(Table1[[#This Row],[Invoice Date]],"yyyy")</f>
        <v>2021</v>
      </c>
      <c r="P5110" s="4" t="str">
        <f>TEXT(Table1[[#This Row],[Invoice Date]],"mmm")</f>
        <v>Jun</v>
      </c>
      <c r="Q5110" s="27">
        <f>WEEKNUM(Table1[[#This Row],[Invoice Date]]) + IF(YEAR(Table1[[#This Row],[Invoice Date]])=2021, 52, 0)</f>
        <v>77</v>
      </c>
    </row>
    <row r="5111" spans="2:17" ht="14.25" customHeight="1" x14ac:dyDescent="0.3">
      <c r="B5111" s="4" t="s">
        <v>14</v>
      </c>
      <c r="C5111" s="33">
        <v>1185732</v>
      </c>
      <c r="D5111" s="5">
        <v>44362</v>
      </c>
      <c r="E5111" s="4" t="s">
        <v>36</v>
      </c>
      <c r="F5111" s="4" t="s">
        <v>37</v>
      </c>
      <c r="G5111" s="4" t="s">
        <v>38</v>
      </c>
      <c r="H5111" s="6" t="s">
        <v>21</v>
      </c>
      <c r="I5111" s="7">
        <v>41</v>
      </c>
      <c r="J5111" s="8">
        <v>19</v>
      </c>
      <c r="K5111" s="9">
        <v>779</v>
      </c>
      <c r="L5111" s="9">
        <v>412.87</v>
      </c>
      <c r="M5111" s="10">
        <v>0.53</v>
      </c>
      <c r="N5111" s="4" t="s">
        <v>83</v>
      </c>
      <c r="O5111" s="4" t="str">
        <f>TEXT(Table1[[#This Row],[Invoice Date]],"yyyy")</f>
        <v>2021</v>
      </c>
      <c r="P5111" s="4" t="str">
        <f>TEXT(Table1[[#This Row],[Invoice Date]],"mmm")</f>
        <v>Jun</v>
      </c>
      <c r="Q5111" s="27">
        <f>WEEKNUM(Table1[[#This Row],[Invoice Date]]) + IF(YEAR(Table1[[#This Row],[Invoice Date]])=2021, 52, 0)</f>
        <v>77</v>
      </c>
    </row>
    <row r="5112" spans="2:17" ht="14.25" customHeight="1" x14ac:dyDescent="0.3">
      <c r="B5112" s="4" t="s">
        <v>14</v>
      </c>
      <c r="C5112" s="33">
        <v>1185732</v>
      </c>
      <c r="D5112" s="5">
        <v>44362</v>
      </c>
      <c r="E5112" s="4" t="s">
        <v>36</v>
      </c>
      <c r="F5112" s="4" t="s">
        <v>57</v>
      </c>
      <c r="G5112" s="4" t="s">
        <v>58</v>
      </c>
      <c r="H5112" s="6" t="s">
        <v>19</v>
      </c>
      <c r="I5112" s="7">
        <v>38</v>
      </c>
      <c r="J5112" s="8">
        <v>33</v>
      </c>
      <c r="K5112" s="9">
        <v>1254</v>
      </c>
      <c r="L5112" s="9">
        <v>627</v>
      </c>
      <c r="M5112" s="10">
        <v>0.5</v>
      </c>
      <c r="N5112" s="4" t="s">
        <v>83</v>
      </c>
      <c r="O5112" s="4" t="str">
        <f>TEXT(Table1[[#This Row],[Invoice Date]],"yyyy")</f>
        <v>2021</v>
      </c>
      <c r="P5112" s="4" t="str">
        <f>TEXT(Table1[[#This Row],[Invoice Date]],"mmm")</f>
        <v>Jun</v>
      </c>
      <c r="Q5112" s="27">
        <f>WEEKNUM(Table1[[#This Row],[Invoice Date]]) + IF(YEAR(Table1[[#This Row],[Invoice Date]])=2021, 52, 0)</f>
        <v>77</v>
      </c>
    </row>
    <row r="5113" spans="2:17" ht="14.25" customHeight="1" x14ac:dyDescent="0.3">
      <c r="B5113" s="4" t="s">
        <v>26</v>
      </c>
      <c r="C5113" s="33">
        <v>1197831</v>
      </c>
      <c r="D5113" s="5">
        <v>44362</v>
      </c>
      <c r="E5113" s="4" t="s">
        <v>15</v>
      </c>
      <c r="F5113" s="4" t="s">
        <v>129</v>
      </c>
      <c r="G5113" s="4" t="s">
        <v>130</v>
      </c>
      <c r="H5113" s="6" t="s">
        <v>21</v>
      </c>
      <c r="I5113" s="7">
        <v>34</v>
      </c>
      <c r="J5113" s="8">
        <v>72</v>
      </c>
      <c r="K5113" s="9">
        <v>2448</v>
      </c>
      <c r="L5113" s="9">
        <v>685.44</v>
      </c>
      <c r="M5113" s="10">
        <v>0.28000000000000003</v>
      </c>
      <c r="N5113" s="4" t="s">
        <v>24</v>
      </c>
      <c r="O5113" s="4" t="str">
        <f>TEXT(Table1[[#This Row],[Invoice Date]],"yyyy")</f>
        <v>2021</v>
      </c>
      <c r="P5113" s="4" t="str">
        <f>TEXT(Table1[[#This Row],[Invoice Date]],"mmm")</f>
        <v>Jun</v>
      </c>
      <c r="Q5113" s="27">
        <f>WEEKNUM(Table1[[#This Row],[Invoice Date]]) + IF(YEAR(Table1[[#This Row],[Invoice Date]])=2021, 52, 0)</f>
        <v>77</v>
      </c>
    </row>
    <row r="5114" spans="2:17" ht="14.25" customHeight="1" x14ac:dyDescent="0.3">
      <c r="B5114" s="4" t="s">
        <v>26</v>
      </c>
      <c r="C5114" s="33">
        <v>1197831</v>
      </c>
      <c r="D5114" s="5">
        <v>44362</v>
      </c>
      <c r="E5114" s="4" t="s">
        <v>15</v>
      </c>
      <c r="F5114" s="4" t="s">
        <v>129</v>
      </c>
      <c r="G5114" s="4" t="s">
        <v>130</v>
      </c>
      <c r="H5114" s="6" t="s">
        <v>21</v>
      </c>
      <c r="I5114" s="7">
        <v>41</v>
      </c>
      <c r="J5114" s="8">
        <v>65</v>
      </c>
      <c r="K5114" s="9">
        <v>2665</v>
      </c>
      <c r="L5114" s="9">
        <v>932.74999999999989</v>
      </c>
      <c r="M5114" s="10">
        <v>0.35</v>
      </c>
      <c r="N5114" s="4" t="s">
        <v>83</v>
      </c>
      <c r="O5114" s="4" t="str">
        <f>TEXT(Table1[[#This Row],[Invoice Date]],"yyyy")</f>
        <v>2021</v>
      </c>
      <c r="P5114" s="4" t="str">
        <f>TEXT(Table1[[#This Row],[Invoice Date]],"mmm")</f>
        <v>Jun</v>
      </c>
      <c r="Q5114" s="27">
        <f>WEEKNUM(Table1[[#This Row],[Invoice Date]]) + IF(YEAR(Table1[[#This Row],[Invoice Date]])=2021, 52, 0)</f>
        <v>77</v>
      </c>
    </row>
    <row r="5115" spans="2:17" ht="14.25" customHeight="1" x14ac:dyDescent="0.3">
      <c r="B5115" s="4" t="s">
        <v>26</v>
      </c>
      <c r="C5115" s="33">
        <v>1197831</v>
      </c>
      <c r="D5115" s="5">
        <v>44362</v>
      </c>
      <c r="E5115" s="4" t="s">
        <v>15</v>
      </c>
      <c r="F5115" s="4" t="s">
        <v>129</v>
      </c>
      <c r="G5115" s="4" t="s">
        <v>130</v>
      </c>
      <c r="H5115" s="6" t="s">
        <v>20</v>
      </c>
      <c r="I5115" s="7">
        <v>36</v>
      </c>
      <c r="J5115" s="8">
        <v>75</v>
      </c>
      <c r="K5115" s="9">
        <v>2700</v>
      </c>
      <c r="L5115" s="9">
        <v>837</v>
      </c>
      <c r="M5115" s="10">
        <v>0.31</v>
      </c>
      <c r="N5115" s="4" t="s">
        <v>24</v>
      </c>
      <c r="O5115" s="4" t="str">
        <f>TEXT(Table1[[#This Row],[Invoice Date]],"yyyy")</f>
        <v>2021</v>
      </c>
      <c r="P5115" s="4" t="str">
        <f>TEXT(Table1[[#This Row],[Invoice Date]],"mmm")</f>
        <v>Jun</v>
      </c>
      <c r="Q5115" s="27">
        <f>WEEKNUM(Table1[[#This Row],[Invoice Date]]) + IF(YEAR(Table1[[#This Row],[Invoice Date]])=2021, 52, 0)</f>
        <v>77</v>
      </c>
    </row>
    <row r="5116" spans="2:17" ht="14.25" customHeight="1" x14ac:dyDescent="0.3">
      <c r="B5116" s="4" t="s">
        <v>26</v>
      </c>
      <c r="C5116" s="33">
        <v>1197831</v>
      </c>
      <c r="D5116" s="5">
        <v>44362</v>
      </c>
      <c r="E5116" s="4" t="s">
        <v>15</v>
      </c>
      <c r="F5116" s="4" t="s">
        <v>129</v>
      </c>
      <c r="G5116" s="4" t="s">
        <v>130</v>
      </c>
      <c r="H5116" s="6" t="s">
        <v>20</v>
      </c>
      <c r="I5116" s="7">
        <v>42</v>
      </c>
      <c r="J5116" s="8">
        <v>68</v>
      </c>
      <c r="K5116" s="9">
        <v>2856</v>
      </c>
      <c r="L5116" s="9">
        <v>1028.1599999999999</v>
      </c>
      <c r="M5116" s="10">
        <v>0.36</v>
      </c>
      <c r="N5116" s="4" t="s">
        <v>83</v>
      </c>
      <c r="O5116" s="4" t="str">
        <f>TEXT(Table1[[#This Row],[Invoice Date]],"yyyy")</f>
        <v>2021</v>
      </c>
      <c r="P5116" s="4" t="str">
        <f>TEXT(Table1[[#This Row],[Invoice Date]],"mmm")</f>
        <v>Jun</v>
      </c>
      <c r="Q5116" s="27">
        <f>WEEKNUM(Table1[[#This Row],[Invoice Date]]) + IF(YEAR(Table1[[#This Row],[Invoice Date]])=2021, 52, 0)</f>
        <v>77</v>
      </c>
    </row>
    <row r="5117" spans="2:17" ht="14.25" customHeight="1" x14ac:dyDescent="0.3">
      <c r="B5117" s="4" t="s">
        <v>26</v>
      </c>
      <c r="C5117" s="33">
        <v>1197831</v>
      </c>
      <c r="D5117" s="5">
        <v>44362</v>
      </c>
      <c r="E5117" s="4" t="s">
        <v>15</v>
      </c>
      <c r="F5117" s="4" t="s">
        <v>129</v>
      </c>
      <c r="G5117" s="4" t="s">
        <v>130</v>
      </c>
      <c r="H5117" s="6" t="s">
        <v>22</v>
      </c>
      <c r="I5117" s="7">
        <v>39</v>
      </c>
      <c r="J5117" s="8">
        <v>74</v>
      </c>
      <c r="K5117" s="9">
        <v>2886</v>
      </c>
      <c r="L5117" s="9">
        <v>923.52</v>
      </c>
      <c r="M5117" s="10">
        <v>0.32</v>
      </c>
      <c r="N5117" s="4" t="s">
        <v>24</v>
      </c>
      <c r="O5117" s="4" t="str">
        <f>TEXT(Table1[[#This Row],[Invoice Date]],"yyyy")</f>
        <v>2021</v>
      </c>
      <c r="P5117" s="4" t="str">
        <f>TEXT(Table1[[#This Row],[Invoice Date]],"mmm")</f>
        <v>Jun</v>
      </c>
      <c r="Q5117" s="27">
        <f>WEEKNUM(Table1[[#This Row],[Invoice Date]]) + IF(YEAR(Table1[[#This Row],[Invoice Date]])=2021, 52, 0)</f>
        <v>77</v>
      </c>
    </row>
    <row r="5118" spans="2:17" ht="14.25" customHeight="1" x14ac:dyDescent="0.3">
      <c r="B5118" s="4" t="s">
        <v>26</v>
      </c>
      <c r="C5118" s="33">
        <v>1197831</v>
      </c>
      <c r="D5118" s="5">
        <v>44362</v>
      </c>
      <c r="E5118" s="4" t="s">
        <v>15</v>
      </c>
      <c r="F5118" s="4" t="s">
        <v>129</v>
      </c>
      <c r="G5118" s="4" t="s">
        <v>130</v>
      </c>
      <c r="H5118" s="6" t="s">
        <v>22</v>
      </c>
      <c r="I5118" s="7">
        <v>51</v>
      </c>
      <c r="J5118" s="8">
        <v>59</v>
      </c>
      <c r="K5118" s="9">
        <v>3009</v>
      </c>
      <c r="L5118" s="9">
        <v>1143.42</v>
      </c>
      <c r="M5118" s="10">
        <v>0.38</v>
      </c>
      <c r="N5118" s="4" t="s">
        <v>83</v>
      </c>
      <c r="O5118" s="4" t="str">
        <f>TEXT(Table1[[#This Row],[Invoice Date]],"yyyy")</f>
        <v>2021</v>
      </c>
      <c r="P5118" s="4" t="str">
        <f>TEXT(Table1[[#This Row],[Invoice Date]],"mmm")</f>
        <v>Jun</v>
      </c>
      <c r="Q5118" s="27">
        <f>WEEKNUM(Table1[[#This Row],[Invoice Date]]) + IF(YEAR(Table1[[#This Row],[Invoice Date]])=2021, 52, 0)</f>
        <v>77</v>
      </c>
    </row>
    <row r="5119" spans="2:17" ht="14.25" customHeight="1" x14ac:dyDescent="0.3">
      <c r="B5119" s="4" t="s">
        <v>14</v>
      </c>
      <c r="C5119" s="33">
        <v>1185732</v>
      </c>
      <c r="D5119" s="5">
        <v>44362</v>
      </c>
      <c r="E5119" s="4" t="s">
        <v>15</v>
      </c>
      <c r="F5119" s="4" t="s">
        <v>121</v>
      </c>
      <c r="G5119" s="4" t="s">
        <v>122</v>
      </c>
      <c r="H5119" s="6" t="s">
        <v>21</v>
      </c>
      <c r="I5119" s="7">
        <v>41</v>
      </c>
      <c r="J5119" s="8">
        <v>75</v>
      </c>
      <c r="K5119" s="9">
        <v>3075</v>
      </c>
      <c r="L5119" s="9">
        <v>1691.2500000000002</v>
      </c>
      <c r="M5119" s="10">
        <v>0.55000000000000004</v>
      </c>
      <c r="N5119" s="4" t="s">
        <v>83</v>
      </c>
      <c r="O5119" s="4" t="str">
        <f>TEXT(Table1[[#This Row],[Invoice Date]],"yyyy")</f>
        <v>2021</v>
      </c>
      <c r="P5119" s="4" t="str">
        <f>TEXT(Table1[[#This Row],[Invoice Date]],"mmm")</f>
        <v>Jun</v>
      </c>
      <c r="Q5119" s="27">
        <f>WEEKNUM(Table1[[#This Row],[Invoice Date]]) + IF(YEAR(Table1[[#This Row],[Invoice Date]])=2021, 52, 0)</f>
        <v>77</v>
      </c>
    </row>
    <row r="5120" spans="2:17" ht="14.25" customHeight="1" x14ac:dyDescent="0.3">
      <c r="B5120" s="4" t="s">
        <v>14</v>
      </c>
      <c r="C5120" s="33">
        <v>1185732</v>
      </c>
      <c r="D5120" s="5">
        <v>44362</v>
      </c>
      <c r="E5120" s="4" t="s">
        <v>15</v>
      </c>
      <c r="F5120" s="4" t="s">
        <v>121</v>
      </c>
      <c r="G5120" s="4" t="s">
        <v>122</v>
      </c>
      <c r="H5120" s="6" t="s">
        <v>20</v>
      </c>
      <c r="I5120" s="7">
        <v>43</v>
      </c>
      <c r="J5120" s="8">
        <v>85</v>
      </c>
      <c r="K5120" s="9">
        <v>3655</v>
      </c>
      <c r="L5120" s="9">
        <v>1937.15</v>
      </c>
      <c r="M5120" s="10">
        <v>0.53</v>
      </c>
      <c r="N5120" s="4" t="s">
        <v>83</v>
      </c>
      <c r="O5120" s="4" t="str">
        <f>TEXT(Table1[[#This Row],[Invoice Date]],"yyyy")</f>
        <v>2021</v>
      </c>
      <c r="P5120" s="4" t="str">
        <f>TEXT(Table1[[#This Row],[Invoice Date]],"mmm")</f>
        <v>Jun</v>
      </c>
      <c r="Q5120" s="27">
        <f>WEEKNUM(Table1[[#This Row],[Invoice Date]]) + IF(YEAR(Table1[[#This Row],[Invoice Date]])=2021, 52, 0)</f>
        <v>77</v>
      </c>
    </row>
    <row r="5121" spans="2:17" ht="14.25" customHeight="1" x14ac:dyDescent="0.3">
      <c r="B5121" s="4" t="s">
        <v>14</v>
      </c>
      <c r="C5121" s="33">
        <v>1185732</v>
      </c>
      <c r="D5121" s="5">
        <v>44362</v>
      </c>
      <c r="E5121" s="4" t="s">
        <v>15</v>
      </c>
      <c r="F5121" s="4" t="s">
        <v>121</v>
      </c>
      <c r="G5121" s="4" t="s">
        <v>122</v>
      </c>
      <c r="H5121" s="6" t="s">
        <v>22</v>
      </c>
      <c r="I5121" s="7">
        <v>50</v>
      </c>
      <c r="J5121" s="8">
        <v>75</v>
      </c>
      <c r="K5121" s="9">
        <v>3750</v>
      </c>
      <c r="L5121" s="9">
        <v>1500</v>
      </c>
      <c r="M5121" s="10">
        <v>0.4</v>
      </c>
      <c r="N5121" s="4" t="s">
        <v>83</v>
      </c>
      <c r="O5121" s="4" t="str">
        <f>TEXT(Table1[[#This Row],[Invoice Date]],"yyyy")</f>
        <v>2021</v>
      </c>
      <c r="P5121" s="4" t="str">
        <f>TEXT(Table1[[#This Row],[Invoice Date]],"mmm")</f>
        <v>Jun</v>
      </c>
      <c r="Q5121" s="27">
        <f>WEEKNUM(Table1[[#This Row],[Invoice Date]]) + IF(YEAR(Table1[[#This Row],[Invoice Date]])=2021, 52, 0)</f>
        <v>77</v>
      </c>
    </row>
    <row r="5122" spans="2:17" ht="14.25" customHeight="1" x14ac:dyDescent="0.3">
      <c r="B5122" s="4" t="s">
        <v>26</v>
      </c>
      <c r="C5122" s="33">
        <v>1197831</v>
      </c>
      <c r="D5122" s="5">
        <v>44362</v>
      </c>
      <c r="E5122" s="4" t="s">
        <v>15</v>
      </c>
      <c r="F5122" s="4" t="s">
        <v>129</v>
      </c>
      <c r="G5122" s="4" t="s">
        <v>130</v>
      </c>
      <c r="H5122" s="6" t="s">
        <v>19</v>
      </c>
      <c r="I5122" s="7">
        <v>36</v>
      </c>
      <c r="J5122" s="8">
        <v>114</v>
      </c>
      <c r="K5122" s="9">
        <v>4104</v>
      </c>
      <c r="L5122" s="9">
        <v>1313.28</v>
      </c>
      <c r="M5122" s="10">
        <v>0.32</v>
      </c>
      <c r="N5122" s="4" t="s">
        <v>24</v>
      </c>
      <c r="O5122" s="4" t="str">
        <f>TEXT(Table1[[#This Row],[Invoice Date]],"yyyy")</f>
        <v>2021</v>
      </c>
      <c r="P5122" s="4" t="str">
        <f>TEXT(Table1[[#This Row],[Invoice Date]],"mmm")</f>
        <v>Jun</v>
      </c>
      <c r="Q5122" s="27">
        <f>WEEKNUM(Table1[[#This Row],[Invoice Date]]) + IF(YEAR(Table1[[#This Row],[Invoice Date]])=2021, 52, 0)</f>
        <v>77</v>
      </c>
    </row>
    <row r="5123" spans="2:17" ht="14.25" customHeight="1" x14ac:dyDescent="0.3">
      <c r="B5123" s="4" t="s">
        <v>26</v>
      </c>
      <c r="C5123" s="33">
        <v>1197831</v>
      </c>
      <c r="D5123" s="5">
        <v>44362</v>
      </c>
      <c r="E5123" s="4" t="s">
        <v>15</v>
      </c>
      <c r="F5123" s="4" t="s">
        <v>129</v>
      </c>
      <c r="G5123" s="4" t="s">
        <v>130</v>
      </c>
      <c r="H5123" s="6" t="s">
        <v>19</v>
      </c>
      <c r="I5123" s="7">
        <v>47</v>
      </c>
      <c r="J5123" s="8">
        <v>94</v>
      </c>
      <c r="K5123" s="9">
        <v>4418</v>
      </c>
      <c r="L5123" s="9">
        <v>1855.56</v>
      </c>
      <c r="M5123" s="10">
        <v>0.42</v>
      </c>
      <c r="N5123" s="4" t="s">
        <v>83</v>
      </c>
      <c r="O5123" s="4" t="str">
        <f>TEXT(Table1[[#This Row],[Invoice Date]],"yyyy")</f>
        <v>2021</v>
      </c>
      <c r="P5123" s="4" t="str">
        <f>TEXT(Table1[[#This Row],[Invoice Date]],"mmm")</f>
        <v>Jun</v>
      </c>
      <c r="Q5123" s="27">
        <f>WEEKNUM(Table1[[#This Row],[Invoice Date]]) + IF(YEAR(Table1[[#This Row],[Invoice Date]])=2021, 52, 0)</f>
        <v>77</v>
      </c>
    </row>
    <row r="5124" spans="2:17" ht="14.25" customHeight="1" x14ac:dyDescent="0.3">
      <c r="B5124" s="4" t="s">
        <v>26</v>
      </c>
      <c r="C5124" s="33">
        <v>1197831</v>
      </c>
      <c r="D5124" s="5">
        <v>44362</v>
      </c>
      <c r="E5124" s="4" t="s">
        <v>15</v>
      </c>
      <c r="F5124" s="4" t="s">
        <v>129</v>
      </c>
      <c r="G5124" s="4" t="s">
        <v>130</v>
      </c>
      <c r="H5124" s="6" t="s">
        <v>23</v>
      </c>
      <c r="I5124" s="7">
        <v>54</v>
      </c>
      <c r="J5124" s="8">
        <v>101</v>
      </c>
      <c r="K5124" s="9">
        <v>5454</v>
      </c>
      <c r="L5124" s="9">
        <v>2181.6</v>
      </c>
      <c r="M5124" s="10">
        <v>0.4</v>
      </c>
      <c r="N5124" s="4" t="s">
        <v>83</v>
      </c>
      <c r="O5124" s="4" t="str">
        <f>TEXT(Table1[[#This Row],[Invoice Date]],"yyyy")</f>
        <v>2021</v>
      </c>
      <c r="P5124" s="4" t="str">
        <f>TEXT(Table1[[#This Row],[Invoice Date]],"mmm")</f>
        <v>Jun</v>
      </c>
      <c r="Q5124" s="27">
        <f>WEEKNUM(Table1[[#This Row],[Invoice Date]]) + IF(YEAR(Table1[[#This Row],[Invoice Date]])=2021, 52, 0)</f>
        <v>77</v>
      </c>
    </row>
    <row r="5125" spans="2:17" ht="14.25" customHeight="1" x14ac:dyDescent="0.3">
      <c r="B5125" s="4" t="s">
        <v>26</v>
      </c>
      <c r="C5125" s="33">
        <v>1197831</v>
      </c>
      <c r="D5125" s="5">
        <v>44362</v>
      </c>
      <c r="E5125" s="4" t="s">
        <v>15</v>
      </c>
      <c r="F5125" s="4" t="s">
        <v>129</v>
      </c>
      <c r="G5125" s="4" t="s">
        <v>130</v>
      </c>
      <c r="H5125" s="6" t="s">
        <v>23</v>
      </c>
      <c r="I5125" s="7">
        <v>47</v>
      </c>
      <c r="J5125" s="8">
        <v>120</v>
      </c>
      <c r="K5125" s="9">
        <v>5640</v>
      </c>
      <c r="L5125" s="9">
        <v>1973.9999999999998</v>
      </c>
      <c r="M5125" s="10">
        <v>0.35</v>
      </c>
      <c r="N5125" s="4" t="s">
        <v>24</v>
      </c>
      <c r="O5125" s="4" t="str">
        <f>TEXT(Table1[[#This Row],[Invoice Date]],"yyyy")</f>
        <v>2021</v>
      </c>
      <c r="P5125" s="4" t="str">
        <f>TEXT(Table1[[#This Row],[Invoice Date]],"mmm")</f>
        <v>Jun</v>
      </c>
      <c r="Q5125" s="27">
        <f>WEEKNUM(Table1[[#This Row],[Invoice Date]]) + IF(YEAR(Table1[[#This Row],[Invoice Date]])=2021, 52, 0)</f>
        <v>77</v>
      </c>
    </row>
    <row r="5126" spans="2:17" ht="14.25" customHeight="1" x14ac:dyDescent="0.3">
      <c r="B5126" s="4" t="s">
        <v>14</v>
      </c>
      <c r="C5126" s="33">
        <v>1185732</v>
      </c>
      <c r="D5126" s="5">
        <v>44362</v>
      </c>
      <c r="E5126" s="4" t="s">
        <v>15</v>
      </c>
      <c r="F5126" s="4" t="s">
        <v>121</v>
      </c>
      <c r="G5126" s="4" t="s">
        <v>122</v>
      </c>
      <c r="H5126" s="6" t="s">
        <v>19</v>
      </c>
      <c r="I5126" s="7">
        <v>48</v>
      </c>
      <c r="J5126" s="8">
        <v>120</v>
      </c>
      <c r="K5126" s="9">
        <v>5760</v>
      </c>
      <c r="L5126" s="9">
        <v>2591.9999999999995</v>
      </c>
      <c r="M5126" s="10">
        <v>0.44999999999999996</v>
      </c>
      <c r="N5126" s="4" t="s">
        <v>83</v>
      </c>
      <c r="O5126" s="4" t="str">
        <f>TEXT(Table1[[#This Row],[Invoice Date]],"yyyy")</f>
        <v>2021</v>
      </c>
      <c r="P5126" s="4" t="str">
        <f>TEXT(Table1[[#This Row],[Invoice Date]],"mmm")</f>
        <v>Jun</v>
      </c>
      <c r="Q5126" s="27">
        <f>WEEKNUM(Table1[[#This Row],[Invoice Date]]) + IF(YEAR(Table1[[#This Row],[Invoice Date]])=2021, 52, 0)</f>
        <v>77</v>
      </c>
    </row>
    <row r="5127" spans="2:17" ht="14.25" customHeight="1" x14ac:dyDescent="0.3">
      <c r="B5127" s="4" t="s">
        <v>14</v>
      </c>
      <c r="C5127" s="33">
        <v>1185732</v>
      </c>
      <c r="D5127" s="5">
        <v>44362</v>
      </c>
      <c r="E5127" s="4" t="s">
        <v>15</v>
      </c>
      <c r="F5127" s="4" t="s">
        <v>121</v>
      </c>
      <c r="G5127" s="4" t="s">
        <v>122</v>
      </c>
      <c r="H5127" s="6" t="s">
        <v>23</v>
      </c>
      <c r="I5127" s="7">
        <v>56</v>
      </c>
      <c r="J5127" s="8">
        <v>135</v>
      </c>
      <c r="K5127" s="9">
        <v>7560</v>
      </c>
      <c r="L5127" s="9">
        <v>4006.8</v>
      </c>
      <c r="M5127" s="10">
        <v>0.53</v>
      </c>
      <c r="N5127" s="4" t="s">
        <v>83</v>
      </c>
      <c r="O5127" s="4" t="str">
        <f>TEXT(Table1[[#This Row],[Invoice Date]],"yyyy")</f>
        <v>2021</v>
      </c>
      <c r="P5127" s="4" t="str">
        <f>TEXT(Table1[[#This Row],[Invoice Date]],"mmm")</f>
        <v>Jun</v>
      </c>
      <c r="Q5127" s="27">
        <f>WEEKNUM(Table1[[#This Row],[Invoice Date]]) + IF(YEAR(Table1[[#This Row],[Invoice Date]])=2021, 52, 0)</f>
        <v>77</v>
      </c>
    </row>
    <row r="5128" spans="2:17" ht="14.25" customHeight="1" x14ac:dyDescent="0.3">
      <c r="B5128" s="4" t="s">
        <v>26</v>
      </c>
      <c r="C5128" s="33">
        <v>1197831</v>
      </c>
      <c r="D5128" s="5">
        <v>44362</v>
      </c>
      <c r="E5128" s="4" t="s">
        <v>15</v>
      </c>
      <c r="F5128" s="4" t="s">
        <v>129</v>
      </c>
      <c r="G5128" s="4" t="s">
        <v>130</v>
      </c>
      <c r="H5128" s="6" t="s">
        <v>17</v>
      </c>
      <c r="I5128" s="7">
        <v>39</v>
      </c>
      <c r="J5128" s="8">
        <v>196</v>
      </c>
      <c r="K5128" s="9">
        <v>7644</v>
      </c>
      <c r="L5128" s="9">
        <v>2675.3999999999996</v>
      </c>
      <c r="M5128" s="10">
        <v>0.35</v>
      </c>
      <c r="N5128" s="4" t="s">
        <v>24</v>
      </c>
      <c r="O5128" s="4" t="str">
        <f>TEXT(Table1[[#This Row],[Invoice Date]],"yyyy")</f>
        <v>2021</v>
      </c>
      <c r="P5128" s="4" t="str">
        <f>TEXT(Table1[[#This Row],[Invoice Date]],"mmm")</f>
        <v>Jun</v>
      </c>
      <c r="Q5128" s="27">
        <f>WEEKNUM(Table1[[#This Row],[Invoice Date]]) + IF(YEAR(Table1[[#This Row],[Invoice Date]])=2021, 52, 0)</f>
        <v>77</v>
      </c>
    </row>
    <row r="5129" spans="2:17" ht="14.25" customHeight="1" x14ac:dyDescent="0.3">
      <c r="B5129" s="4" t="s">
        <v>26</v>
      </c>
      <c r="C5129" s="33">
        <v>1197831</v>
      </c>
      <c r="D5129" s="5">
        <v>44362</v>
      </c>
      <c r="E5129" s="4" t="s">
        <v>15</v>
      </c>
      <c r="F5129" s="4" t="s">
        <v>129</v>
      </c>
      <c r="G5129" s="4" t="s">
        <v>130</v>
      </c>
      <c r="H5129" s="6" t="s">
        <v>17</v>
      </c>
      <c r="I5129" s="7">
        <v>51</v>
      </c>
      <c r="J5129" s="8">
        <v>155</v>
      </c>
      <c r="K5129" s="9">
        <v>7905</v>
      </c>
      <c r="L5129" s="9">
        <v>3320.1</v>
      </c>
      <c r="M5129" s="10">
        <v>0.42</v>
      </c>
      <c r="N5129" s="4" t="s">
        <v>83</v>
      </c>
      <c r="O5129" s="4" t="str">
        <f>TEXT(Table1[[#This Row],[Invoice Date]],"yyyy")</f>
        <v>2021</v>
      </c>
      <c r="P5129" s="4" t="str">
        <f>TEXT(Table1[[#This Row],[Invoice Date]],"mmm")</f>
        <v>Jun</v>
      </c>
      <c r="Q5129" s="27">
        <f>WEEKNUM(Table1[[#This Row],[Invoice Date]]) + IF(YEAR(Table1[[#This Row],[Invoice Date]])=2021, 52, 0)</f>
        <v>77</v>
      </c>
    </row>
    <row r="5130" spans="2:17" ht="14.25" customHeight="1" x14ac:dyDescent="0.3">
      <c r="B5130" s="4" t="s">
        <v>14</v>
      </c>
      <c r="C5130" s="33">
        <v>1185732</v>
      </c>
      <c r="D5130" s="5">
        <v>44362</v>
      </c>
      <c r="E5130" s="4" t="s">
        <v>15</v>
      </c>
      <c r="F5130" s="4" t="s">
        <v>121</v>
      </c>
      <c r="G5130" s="4" t="s">
        <v>122</v>
      </c>
      <c r="H5130" s="6" t="s">
        <v>17</v>
      </c>
      <c r="I5130" s="7">
        <v>51</v>
      </c>
      <c r="J5130" s="8">
        <v>189</v>
      </c>
      <c r="K5130" s="9">
        <v>9639</v>
      </c>
      <c r="L5130" s="9">
        <v>4433.9399999999996</v>
      </c>
      <c r="M5130" s="10">
        <v>0.45999999999999996</v>
      </c>
      <c r="N5130" s="4" t="s">
        <v>83</v>
      </c>
      <c r="O5130" s="4" t="str">
        <f>TEXT(Table1[[#This Row],[Invoice Date]],"yyyy")</f>
        <v>2021</v>
      </c>
      <c r="P5130" s="4" t="str">
        <f>TEXT(Table1[[#This Row],[Invoice Date]],"mmm")</f>
        <v>Jun</v>
      </c>
      <c r="Q5130" s="27">
        <f>WEEKNUM(Table1[[#This Row],[Invoice Date]]) + IF(YEAR(Table1[[#This Row],[Invoice Date]])=2021, 52, 0)</f>
        <v>77</v>
      </c>
    </row>
    <row r="5131" spans="2:17" ht="14.25" customHeight="1" x14ac:dyDescent="0.3">
      <c r="B5131" s="4" t="s">
        <v>14</v>
      </c>
      <c r="C5131" s="33">
        <v>1185732</v>
      </c>
      <c r="D5131" s="5">
        <v>44362</v>
      </c>
      <c r="E5131" s="4" t="s">
        <v>36</v>
      </c>
      <c r="F5131" s="4" t="s">
        <v>37</v>
      </c>
      <c r="G5131" s="4" t="s">
        <v>38</v>
      </c>
      <c r="H5131" s="6" t="s">
        <v>21</v>
      </c>
      <c r="I5131" s="7">
        <v>45</v>
      </c>
      <c r="J5131" s="8">
        <v>75</v>
      </c>
      <c r="K5131" s="9">
        <v>33750</v>
      </c>
      <c r="L5131" s="9">
        <v>13500</v>
      </c>
      <c r="M5131" s="10">
        <v>0.4</v>
      </c>
      <c r="N5131" s="4" t="s">
        <v>24</v>
      </c>
      <c r="O5131" s="4" t="str">
        <f>TEXT(Table1[[#This Row],[Invoice Date]],"yyyy")</f>
        <v>2021</v>
      </c>
      <c r="P5131" s="4" t="str">
        <f>TEXT(Table1[[#This Row],[Invoice Date]],"mmm")</f>
        <v>Jun</v>
      </c>
      <c r="Q5131" s="27">
        <f>WEEKNUM(Table1[[#This Row],[Invoice Date]]) + IF(YEAR(Table1[[#This Row],[Invoice Date]])=2021, 52, 0)</f>
        <v>77</v>
      </c>
    </row>
    <row r="5132" spans="2:17" ht="14.25" customHeight="1" x14ac:dyDescent="0.3">
      <c r="B5132" s="4" t="s">
        <v>14</v>
      </c>
      <c r="C5132" s="33">
        <v>1185732</v>
      </c>
      <c r="D5132" s="5">
        <v>44362</v>
      </c>
      <c r="E5132" s="4" t="s">
        <v>36</v>
      </c>
      <c r="F5132" s="4" t="s">
        <v>57</v>
      </c>
      <c r="G5132" s="4" t="s">
        <v>58</v>
      </c>
      <c r="H5132" s="6" t="s">
        <v>19</v>
      </c>
      <c r="I5132" s="7">
        <v>40.000000000000007</v>
      </c>
      <c r="J5132" s="8">
        <v>125</v>
      </c>
      <c r="K5132" s="9">
        <v>50000.000000000007</v>
      </c>
      <c r="L5132" s="9">
        <v>17500</v>
      </c>
      <c r="M5132" s="10">
        <v>0.35</v>
      </c>
      <c r="N5132" s="4" t="s">
        <v>24</v>
      </c>
      <c r="O5132" s="4" t="str">
        <f>TEXT(Table1[[#This Row],[Invoice Date]],"yyyy")</f>
        <v>2021</v>
      </c>
      <c r="P5132" s="4" t="str">
        <f>TEXT(Table1[[#This Row],[Invoice Date]],"mmm")</f>
        <v>Jun</v>
      </c>
      <c r="Q5132" s="27">
        <f>WEEKNUM(Table1[[#This Row],[Invoice Date]]) + IF(YEAR(Table1[[#This Row],[Invoice Date]])=2021, 52, 0)</f>
        <v>77</v>
      </c>
    </row>
    <row r="5133" spans="2:17" ht="14.25" customHeight="1" x14ac:dyDescent="0.3">
      <c r="B5133" s="4" t="s">
        <v>26</v>
      </c>
      <c r="C5133" s="33">
        <v>1197831</v>
      </c>
      <c r="D5133" s="5">
        <v>44362</v>
      </c>
      <c r="E5133" s="4" t="s">
        <v>15</v>
      </c>
      <c r="F5133" s="4" t="s">
        <v>129</v>
      </c>
      <c r="G5133" s="4" t="s">
        <v>130</v>
      </c>
      <c r="H5133" s="6" t="s">
        <v>21</v>
      </c>
      <c r="I5133" s="7">
        <v>45</v>
      </c>
      <c r="J5133" s="8">
        <v>225</v>
      </c>
      <c r="K5133" s="9">
        <v>101250</v>
      </c>
      <c r="L5133" s="9">
        <v>25312.5</v>
      </c>
      <c r="M5133" s="10">
        <v>0.25</v>
      </c>
      <c r="N5133" s="4" t="s">
        <v>18</v>
      </c>
      <c r="O5133" s="4" t="str">
        <f>TEXT(Table1[[#This Row],[Invoice Date]],"yyyy")</f>
        <v>2021</v>
      </c>
      <c r="P5133" s="4" t="str">
        <f>TEXT(Table1[[#This Row],[Invoice Date]],"mmm")</f>
        <v>Jun</v>
      </c>
      <c r="Q5133" s="27">
        <f>WEEKNUM(Table1[[#This Row],[Invoice Date]]) + IF(YEAR(Table1[[#This Row],[Invoice Date]])=2021, 52, 0)</f>
        <v>77</v>
      </c>
    </row>
    <row r="5134" spans="2:17" ht="14.25" customHeight="1" x14ac:dyDescent="0.3">
      <c r="B5134" s="4" t="s">
        <v>26</v>
      </c>
      <c r="C5134" s="33">
        <v>1197831</v>
      </c>
      <c r="D5134" s="5">
        <v>44362</v>
      </c>
      <c r="E5134" s="4" t="s">
        <v>15</v>
      </c>
      <c r="F5134" s="4" t="s">
        <v>129</v>
      </c>
      <c r="G5134" s="4" t="s">
        <v>130</v>
      </c>
      <c r="H5134" s="6" t="s">
        <v>20</v>
      </c>
      <c r="I5134" s="7">
        <v>45</v>
      </c>
      <c r="J5134" s="8">
        <v>250</v>
      </c>
      <c r="K5134" s="9">
        <v>112500</v>
      </c>
      <c r="L5134" s="9">
        <v>28125</v>
      </c>
      <c r="M5134" s="10">
        <v>0.25</v>
      </c>
      <c r="N5134" s="4" t="s">
        <v>18</v>
      </c>
      <c r="O5134" s="4" t="str">
        <f>TEXT(Table1[[#This Row],[Invoice Date]],"yyyy")</f>
        <v>2021</v>
      </c>
      <c r="P5134" s="4" t="str">
        <f>TEXT(Table1[[#This Row],[Invoice Date]],"mmm")</f>
        <v>Jun</v>
      </c>
      <c r="Q5134" s="27">
        <f>WEEKNUM(Table1[[#This Row],[Invoice Date]]) + IF(YEAR(Table1[[#This Row],[Invoice Date]])=2021, 52, 0)</f>
        <v>77</v>
      </c>
    </row>
    <row r="5135" spans="2:17" ht="14.25" customHeight="1" x14ac:dyDescent="0.3">
      <c r="B5135" s="4" t="s">
        <v>26</v>
      </c>
      <c r="C5135" s="33">
        <v>1197831</v>
      </c>
      <c r="D5135" s="5">
        <v>44362</v>
      </c>
      <c r="E5135" s="4" t="s">
        <v>15</v>
      </c>
      <c r="F5135" s="4" t="s">
        <v>129</v>
      </c>
      <c r="G5135" s="4" t="s">
        <v>130</v>
      </c>
      <c r="H5135" s="6" t="s">
        <v>22</v>
      </c>
      <c r="I5135" s="7">
        <v>54.999999999999993</v>
      </c>
      <c r="J5135" s="8">
        <v>225</v>
      </c>
      <c r="K5135" s="9">
        <v>123749.99999999999</v>
      </c>
      <c r="L5135" s="9">
        <v>30937.499999999996</v>
      </c>
      <c r="M5135" s="10">
        <v>0.25</v>
      </c>
      <c r="N5135" s="4" t="s">
        <v>18</v>
      </c>
      <c r="O5135" s="4" t="str">
        <f>TEXT(Table1[[#This Row],[Invoice Date]],"yyyy")</f>
        <v>2021</v>
      </c>
      <c r="P5135" s="4" t="str">
        <f>TEXT(Table1[[#This Row],[Invoice Date]],"mmm")</f>
        <v>Jun</v>
      </c>
      <c r="Q5135" s="27">
        <f>WEEKNUM(Table1[[#This Row],[Invoice Date]]) + IF(YEAR(Table1[[#This Row],[Invoice Date]])=2021, 52, 0)</f>
        <v>77</v>
      </c>
    </row>
    <row r="5136" spans="2:17" ht="14.25" customHeight="1" x14ac:dyDescent="0.3">
      <c r="B5136" s="4" t="s">
        <v>14</v>
      </c>
      <c r="C5136" s="33">
        <v>1185732</v>
      </c>
      <c r="D5136" s="5">
        <v>44362</v>
      </c>
      <c r="E5136" s="4" t="s">
        <v>15</v>
      </c>
      <c r="F5136" s="4" t="s">
        <v>121</v>
      </c>
      <c r="G5136" s="4" t="s">
        <v>122</v>
      </c>
      <c r="H5136" s="6" t="s">
        <v>21</v>
      </c>
      <c r="I5136" s="7">
        <v>45</v>
      </c>
      <c r="J5136" s="8">
        <v>300</v>
      </c>
      <c r="K5136" s="9">
        <v>135000</v>
      </c>
      <c r="L5136" s="9">
        <v>54000</v>
      </c>
      <c r="M5136" s="10">
        <v>0.4</v>
      </c>
      <c r="N5136" s="4" t="s">
        <v>18</v>
      </c>
      <c r="O5136" s="4" t="str">
        <f>TEXT(Table1[[#This Row],[Invoice Date]],"yyyy")</f>
        <v>2021</v>
      </c>
      <c r="P5136" s="4" t="str">
        <f>TEXT(Table1[[#This Row],[Invoice Date]],"mmm")</f>
        <v>Jun</v>
      </c>
      <c r="Q5136" s="27">
        <f>WEEKNUM(Table1[[#This Row],[Invoice Date]]) + IF(YEAR(Table1[[#This Row],[Invoice Date]])=2021, 52, 0)</f>
        <v>77</v>
      </c>
    </row>
    <row r="5137" spans="2:17" ht="14.25" customHeight="1" x14ac:dyDescent="0.3">
      <c r="B5137" s="4" t="s">
        <v>14</v>
      </c>
      <c r="C5137" s="33">
        <v>1185732</v>
      </c>
      <c r="D5137" s="5">
        <v>44362</v>
      </c>
      <c r="E5137" s="4" t="s">
        <v>15</v>
      </c>
      <c r="F5137" s="4" t="s">
        <v>121</v>
      </c>
      <c r="G5137" s="4" t="s">
        <v>122</v>
      </c>
      <c r="H5137" s="6" t="s">
        <v>20</v>
      </c>
      <c r="I5137" s="7">
        <v>45</v>
      </c>
      <c r="J5137" s="8">
        <v>325</v>
      </c>
      <c r="K5137" s="9">
        <v>146250</v>
      </c>
      <c r="L5137" s="9">
        <v>58500</v>
      </c>
      <c r="M5137" s="10">
        <v>0.4</v>
      </c>
      <c r="N5137" s="4" t="s">
        <v>18</v>
      </c>
      <c r="O5137" s="4" t="str">
        <f>TEXT(Table1[[#This Row],[Invoice Date]],"yyyy")</f>
        <v>2021</v>
      </c>
      <c r="P5137" s="4" t="str">
        <f>TEXT(Table1[[#This Row],[Invoice Date]],"mmm")</f>
        <v>Jun</v>
      </c>
      <c r="Q5137" s="27">
        <f>WEEKNUM(Table1[[#This Row],[Invoice Date]]) + IF(YEAR(Table1[[#This Row],[Invoice Date]])=2021, 52, 0)</f>
        <v>77</v>
      </c>
    </row>
    <row r="5138" spans="2:17" ht="14.25" customHeight="1" x14ac:dyDescent="0.3">
      <c r="B5138" s="4" t="s">
        <v>26</v>
      </c>
      <c r="C5138" s="33">
        <v>1197831</v>
      </c>
      <c r="D5138" s="5">
        <v>44362</v>
      </c>
      <c r="E5138" s="4" t="s">
        <v>15</v>
      </c>
      <c r="F5138" s="4" t="s">
        <v>129</v>
      </c>
      <c r="G5138" s="4" t="s">
        <v>130</v>
      </c>
      <c r="H5138" s="6" t="s">
        <v>19</v>
      </c>
      <c r="I5138" s="7">
        <v>50</v>
      </c>
      <c r="J5138" s="8">
        <v>325</v>
      </c>
      <c r="K5138" s="9">
        <v>162500</v>
      </c>
      <c r="L5138" s="9">
        <v>48750</v>
      </c>
      <c r="M5138" s="10">
        <v>0.3</v>
      </c>
      <c r="N5138" s="4" t="s">
        <v>18</v>
      </c>
      <c r="O5138" s="4" t="str">
        <f>TEXT(Table1[[#This Row],[Invoice Date]],"yyyy")</f>
        <v>2021</v>
      </c>
      <c r="P5138" s="4" t="str">
        <f>TEXT(Table1[[#This Row],[Invoice Date]],"mmm")</f>
        <v>Jun</v>
      </c>
      <c r="Q5138" s="27">
        <f>WEEKNUM(Table1[[#This Row],[Invoice Date]]) + IF(YEAR(Table1[[#This Row],[Invoice Date]])=2021, 52, 0)</f>
        <v>77</v>
      </c>
    </row>
    <row r="5139" spans="2:17" ht="14.25" customHeight="1" x14ac:dyDescent="0.3">
      <c r="B5139" s="4" t="s">
        <v>14</v>
      </c>
      <c r="C5139" s="33">
        <v>1185732</v>
      </c>
      <c r="D5139" s="5">
        <v>44362</v>
      </c>
      <c r="E5139" s="4" t="s">
        <v>15</v>
      </c>
      <c r="F5139" s="4" t="s">
        <v>121</v>
      </c>
      <c r="G5139" s="4" t="s">
        <v>122</v>
      </c>
      <c r="H5139" s="6" t="s">
        <v>22</v>
      </c>
      <c r="I5139" s="7">
        <v>54.999999999999993</v>
      </c>
      <c r="J5139" s="8">
        <v>300</v>
      </c>
      <c r="K5139" s="9">
        <v>164999.99999999997</v>
      </c>
      <c r="L5139" s="9">
        <v>49499.999999999993</v>
      </c>
      <c r="M5139" s="10">
        <v>0.3</v>
      </c>
      <c r="N5139" s="4" t="s">
        <v>18</v>
      </c>
      <c r="O5139" s="4" t="str">
        <f>TEXT(Table1[[#This Row],[Invoice Date]],"yyyy")</f>
        <v>2021</v>
      </c>
      <c r="P5139" s="4" t="str">
        <f>TEXT(Table1[[#This Row],[Invoice Date]],"mmm")</f>
        <v>Jun</v>
      </c>
      <c r="Q5139" s="27">
        <f>WEEKNUM(Table1[[#This Row],[Invoice Date]]) + IF(YEAR(Table1[[#This Row],[Invoice Date]])=2021, 52, 0)</f>
        <v>77</v>
      </c>
    </row>
    <row r="5140" spans="2:17" ht="14.25" customHeight="1" x14ac:dyDescent="0.3">
      <c r="B5140" s="4" t="s">
        <v>14</v>
      </c>
      <c r="C5140" s="33">
        <v>1185732</v>
      </c>
      <c r="D5140" s="5">
        <v>44362</v>
      </c>
      <c r="E5140" s="4" t="s">
        <v>15</v>
      </c>
      <c r="F5140" s="4" t="s">
        <v>121</v>
      </c>
      <c r="G5140" s="4" t="s">
        <v>122</v>
      </c>
      <c r="H5140" s="6" t="s">
        <v>19</v>
      </c>
      <c r="I5140" s="7">
        <v>50</v>
      </c>
      <c r="J5140" s="8">
        <v>400</v>
      </c>
      <c r="K5140" s="9">
        <v>200000</v>
      </c>
      <c r="L5140" s="9">
        <v>70000</v>
      </c>
      <c r="M5140" s="10">
        <v>0.35</v>
      </c>
      <c r="N5140" s="4" t="s">
        <v>18</v>
      </c>
      <c r="O5140" s="4" t="str">
        <f>TEXT(Table1[[#This Row],[Invoice Date]],"yyyy")</f>
        <v>2021</v>
      </c>
      <c r="P5140" s="4" t="str">
        <f>TEXT(Table1[[#This Row],[Invoice Date]],"mmm")</f>
        <v>Jun</v>
      </c>
      <c r="Q5140" s="27">
        <f>WEEKNUM(Table1[[#This Row],[Invoice Date]]) + IF(YEAR(Table1[[#This Row],[Invoice Date]])=2021, 52, 0)</f>
        <v>77</v>
      </c>
    </row>
    <row r="5141" spans="2:17" ht="14.25" customHeight="1" x14ac:dyDescent="0.3">
      <c r="B5141" s="4" t="s">
        <v>26</v>
      </c>
      <c r="C5141" s="33">
        <v>1197831</v>
      </c>
      <c r="D5141" s="5">
        <v>44362</v>
      </c>
      <c r="E5141" s="4" t="s">
        <v>15</v>
      </c>
      <c r="F5141" s="4" t="s">
        <v>129</v>
      </c>
      <c r="G5141" s="4" t="s">
        <v>130</v>
      </c>
      <c r="H5141" s="6" t="s">
        <v>23</v>
      </c>
      <c r="I5141" s="7">
        <v>60</v>
      </c>
      <c r="J5141" s="8">
        <v>375</v>
      </c>
      <c r="K5141" s="9">
        <v>225000</v>
      </c>
      <c r="L5141" s="9">
        <v>67500</v>
      </c>
      <c r="M5141" s="10">
        <v>0.3</v>
      </c>
      <c r="N5141" s="4" t="s">
        <v>18</v>
      </c>
      <c r="O5141" s="4" t="str">
        <f>TEXT(Table1[[#This Row],[Invoice Date]],"yyyy")</f>
        <v>2021</v>
      </c>
      <c r="P5141" s="4" t="str">
        <f>TEXT(Table1[[#This Row],[Invoice Date]],"mmm")</f>
        <v>Jun</v>
      </c>
      <c r="Q5141" s="27">
        <f>WEEKNUM(Table1[[#This Row],[Invoice Date]]) + IF(YEAR(Table1[[#This Row],[Invoice Date]])=2021, 52, 0)</f>
        <v>77</v>
      </c>
    </row>
    <row r="5142" spans="2:17" ht="14.25" customHeight="1" x14ac:dyDescent="0.3">
      <c r="B5142" s="4" t="s">
        <v>14</v>
      </c>
      <c r="C5142" s="33">
        <v>1185732</v>
      </c>
      <c r="D5142" s="5">
        <v>44362</v>
      </c>
      <c r="E5142" s="4" t="s">
        <v>15</v>
      </c>
      <c r="F5142" s="4" t="s">
        <v>121</v>
      </c>
      <c r="G5142" s="4" t="s">
        <v>122</v>
      </c>
      <c r="H5142" s="6" t="s">
        <v>23</v>
      </c>
      <c r="I5142" s="7">
        <v>60</v>
      </c>
      <c r="J5142" s="8">
        <v>450</v>
      </c>
      <c r="K5142" s="9">
        <v>270000</v>
      </c>
      <c r="L5142" s="9">
        <v>108000</v>
      </c>
      <c r="M5142" s="10">
        <v>0.4</v>
      </c>
      <c r="N5142" s="4" t="s">
        <v>18</v>
      </c>
      <c r="O5142" s="4" t="str">
        <f>TEXT(Table1[[#This Row],[Invoice Date]],"yyyy")</f>
        <v>2021</v>
      </c>
      <c r="P5142" s="4" t="str">
        <f>TEXT(Table1[[#This Row],[Invoice Date]],"mmm")</f>
        <v>Jun</v>
      </c>
      <c r="Q5142" s="27">
        <f>WEEKNUM(Table1[[#This Row],[Invoice Date]]) + IF(YEAR(Table1[[#This Row],[Invoice Date]])=2021, 52, 0)</f>
        <v>77</v>
      </c>
    </row>
    <row r="5143" spans="2:17" ht="14.25" customHeight="1" x14ac:dyDescent="0.3">
      <c r="B5143" s="4" t="s">
        <v>26</v>
      </c>
      <c r="C5143" s="33">
        <v>1197831</v>
      </c>
      <c r="D5143" s="5">
        <v>44362</v>
      </c>
      <c r="E5143" s="4" t="s">
        <v>15</v>
      </c>
      <c r="F5143" s="4" t="s">
        <v>129</v>
      </c>
      <c r="G5143" s="4" t="s">
        <v>130</v>
      </c>
      <c r="H5143" s="6" t="s">
        <v>17</v>
      </c>
      <c r="I5143" s="7">
        <v>54.999999999999993</v>
      </c>
      <c r="J5143" s="8">
        <v>575</v>
      </c>
      <c r="K5143" s="9">
        <v>316249.99999999994</v>
      </c>
      <c r="L5143" s="9">
        <v>94874.999999999985</v>
      </c>
      <c r="M5143" s="10">
        <v>0.3</v>
      </c>
      <c r="N5143" s="4" t="s">
        <v>18</v>
      </c>
      <c r="O5143" s="4" t="str">
        <f>TEXT(Table1[[#This Row],[Invoice Date]],"yyyy")</f>
        <v>2021</v>
      </c>
      <c r="P5143" s="4" t="str">
        <f>TEXT(Table1[[#This Row],[Invoice Date]],"mmm")</f>
        <v>Jun</v>
      </c>
      <c r="Q5143" s="27">
        <f>WEEKNUM(Table1[[#This Row],[Invoice Date]]) + IF(YEAR(Table1[[#This Row],[Invoice Date]])=2021, 52, 0)</f>
        <v>77</v>
      </c>
    </row>
    <row r="5144" spans="2:17" ht="14.25" customHeight="1" x14ac:dyDescent="0.3">
      <c r="B5144" s="4" t="s">
        <v>14</v>
      </c>
      <c r="C5144" s="33">
        <v>1185732</v>
      </c>
      <c r="D5144" s="5">
        <v>44362</v>
      </c>
      <c r="E5144" s="4" t="s">
        <v>15</v>
      </c>
      <c r="F5144" s="4" t="s">
        <v>121</v>
      </c>
      <c r="G5144" s="4" t="s">
        <v>122</v>
      </c>
      <c r="H5144" s="6" t="s">
        <v>17</v>
      </c>
      <c r="I5144" s="7">
        <v>54.999999999999993</v>
      </c>
      <c r="J5144" s="8">
        <v>650</v>
      </c>
      <c r="K5144" s="9">
        <v>357499.99999999994</v>
      </c>
      <c r="L5144" s="9">
        <v>125124.99999999997</v>
      </c>
      <c r="M5144" s="10">
        <v>0.35</v>
      </c>
      <c r="N5144" s="4" t="s">
        <v>18</v>
      </c>
      <c r="O5144" s="4" t="str">
        <f>TEXT(Table1[[#This Row],[Invoice Date]],"yyyy")</f>
        <v>2021</v>
      </c>
      <c r="P5144" s="4" t="str">
        <f>TEXT(Table1[[#This Row],[Invoice Date]],"mmm")</f>
        <v>Jun</v>
      </c>
      <c r="Q5144" s="27">
        <f>WEEKNUM(Table1[[#This Row],[Invoice Date]]) + IF(YEAR(Table1[[#This Row],[Invoice Date]])=2021, 52, 0)</f>
        <v>77</v>
      </c>
    </row>
    <row r="5145" spans="2:17" ht="14.25" customHeight="1" x14ac:dyDescent="0.3">
      <c r="B5145" s="4" t="s">
        <v>14</v>
      </c>
      <c r="C5145" s="33">
        <v>1185732</v>
      </c>
      <c r="D5145" s="5">
        <v>44363</v>
      </c>
      <c r="E5145" s="4" t="s">
        <v>36</v>
      </c>
      <c r="F5145" s="4" t="s">
        <v>57</v>
      </c>
      <c r="G5145" s="4" t="s">
        <v>58</v>
      </c>
      <c r="H5145" s="6" t="s">
        <v>20</v>
      </c>
      <c r="I5145" s="7">
        <v>32</v>
      </c>
      <c r="J5145" s="8">
        <v>30</v>
      </c>
      <c r="K5145" s="9">
        <v>960</v>
      </c>
      <c r="L5145" s="9">
        <v>460.79999999999995</v>
      </c>
      <c r="M5145" s="10">
        <v>0.48</v>
      </c>
      <c r="N5145" s="4" t="s">
        <v>83</v>
      </c>
      <c r="O5145" s="4" t="str">
        <f>TEXT(Table1[[#This Row],[Invoice Date]],"yyyy")</f>
        <v>2021</v>
      </c>
      <c r="P5145" s="4" t="str">
        <f>TEXT(Table1[[#This Row],[Invoice Date]],"mmm")</f>
        <v>Jun</v>
      </c>
      <c r="Q5145" s="27">
        <f>WEEKNUM(Table1[[#This Row],[Invoice Date]]) + IF(YEAR(Table1[[#This Row],[Invoice Date]])=2021, 52, 0)</f>
        <v>77</v>
      </c>
    </row>
    <row r="5146" spans="2:17" ht="14.25" customHeight="1" x14ac:dyDescent="0.3">
      <c r="B5146" s="4" t="s">
        <v>14</v>
      </c>
      <c r="C5146" s="33">
        <v>1185732</v>
      </c>
      <c r="D5146" s="5">
        <v>44363</v>
      </c>
      <c r="E5146" s="4" t="s">
        <v>36</v>
      </c>
      <c r="F5146" s="4" t="s">
        <v>37</v>
      </c>
      <c r="G5146" s="4" t="s">
        <v>38</v>
      </c>
      <c r="H5146" s="6" t="s">
        <v>22</v>
      </c>
      <c r="I5146" s="7">
        <v>56</v>
      </c>
      <c r="J5146" s="8">
        <v>38</v>
      </c>
      <c r="K5146" s="9">
        <v>2128</v>
      </c>
      <c r="L5146" s="9">
        <v>1000.16</v>
      </c>
      <c r="M5146" s="10">
        <v>0.47</v>
      </c>
      <c r="N5146" s="4" t="s">
        <v>83</v>
      </c>
      <c r="O5146" s="4" t="str">
        <f>TEXT(Table1[[#This Row],[Invoice Date]],"yyyy")</f>
        <v>2021</v>
      </c>
      <c r="P5146" s="4" t="str">
        <f>TEXT(Table1[[#This Row],[Invoice Date]],"mmm")</f>
        <v>Jun</v>
      </c>
      <c r="Q5146" s="27">
        <f>WEEKNUM(Table1[[#This Row],[Invoice Date]]) + IF(YEAR(Table1[[#This Row],[Invoice Date]])=2021, 52, 0)</f>
        <v>77</v>
      </c>
    </row>
    <row r="5147" spans="2:17" ht="14.25" customHeight="1" x14ac:dyDescent="0.3">
      <c r="B5147" s="4" t="s">
        <v>14</v>
      </c>
      <c r="C5147" s="33">
        <v>1185732</v>
      </c>
      <c r="D5147" s="5">
        <v>44363</v>
      </c>
      <c r="E5147" s="4" t="s">
        <v>36</v>
      </c>
      <c r="F5147" s="4" t="s">
        <v>57</v>
      </c>
      <c r="G5147" s="4" t="s">
        <v>58</v>
      </c>
      <c r="H5147" s="6" t="s">
        <v>20</v>
      </c>
      <c r="I5147" s="7">
        <v>35</v>
      </c>
      <c r="J5147" s="8">
        <v>100</v>
      </c>
      <c r="K5147" s="9">
        <v>35000</v>
      </c>
      <c r="L5147" s="9">
        <v>12250</v>
      </c>
      <c r="M5147" s="10">
        <v>0.35</v>
      </c>
      <c r="N5147" s="4" t="s">
        <v>24</v>
      </c>
      <c r="O5147" s="4" t="str">
        <f>TEXT(Table1[[#This Row],[Invoice Date]],"yyyy")</f>
        <v>2021</v>
      </c>
      <c r="P5147" s="4" t="str">
        <f>TEXT(Table1[[#This Row],[Invoice Date]],"mmm")</f>
        <v>Jun</v>
      </c>
      <c r="Q5147" s="27">
        <f>WEEKNUM(Table1[[#This Row],[Invoice Date]]) + IF(YEAR(Table1[[#This Row],[Invoice Date]])=2021, 52, 0)</f>
        <v>77</v>
      </c>
    </row>
    <row r="5148" spans="2:17" ht="14.25" customHeight="1" x14ac:dyDescent="0.3">
      <c r="B5148" s="4" t="s">
        <v>14</v>
      </c>
      <c r="C5148" s="33">
        <v>1185732</v>
      </c>
      <c r="D5148" s="5">
        <v>44363</v>
      </c>
      <c r="E5148" s="4" t="s">
        <v>36</v>
      </c>
      <c r="F5148" s="4" t="s">
        <v>37</v>
      </c>
      <c r="G5148" s="4" t="s">
        <v>38</v>
      </c>
      <c r="H5148" s="6" t="s">
        <v>22</v>
      </c>
      <c r="I5148" s="7">
        <v>60</v>
      </c>
      <c r="J5148" s="8">
        <v>125</v>
      </c>
      <c r="K5148" s="9">
        <v>75000</v>
      </c>
      <c r="L5148" s="9">
        <v>26250</v>
      </c>
      <c r="M5148" s="10">
        <v>0.35</v>
      </c>
      <c r="N5148" s="4" t="s">
        <v>24</v>
      </c>
      <c r="O5148" s="4" t="str">
        <f>TEXT(Table1[[#This Row],[Invoice Date]],"yyyy")</f>
        <v>2021</v>
      </c>
      <c r="P5148" s="4" t="str">
        <f>TEXT(Table1[[#This Row],[Invoice Date]],"mmm")</f>
        <v>Jun</v>
      </c>
      <c r="Q5148" s="27">
        <f>WEEKNUM(Table1[[#This Row],[Invoice Date]]) + IF(YEAR(Table1[[#This Row],[Invoice Date]])=2021, 52, 0)</f>
        <v>77</v>
      </c>
    </row>
    <row r="5149" spans="2:17" ht="14.25" customHeight="1" x14ac:dyDescent="0.3">
      <c r="B5149" s="4" t="s">
        <v>14</v>
      </c>
      <c r="C5149" s="33">
        <v>1185732</v>
      </c>
      <c r="D5149" s="5">
        <v>44364</v>
      </c>
      <c r="E5149" s="4" t="s">
        <v>36</v>
      </c>
      <c r="F5149" s="4" t="s">
        <v>57</v>
      </c>
      <c r="G5149" s="4" t="s">
        <v>58</v>
      </c>
      <c r="H5149" s="6" t="s">
        <v>21</v>
      </c>
      <c r="I5149" s="7">
        <v>34</v>
      </c>
      <c r="J5149" s="8">
        <v>7</v>
      </c>
      <c r="K5149" s="9">
        <v>238</v>
      </c>
      <c r="L5149" s="9">
        <v>126.14</v>
      </c>
      <c r="M5149" s="10">
        <v>0.53</v>
      </c>
      <c r="N5149" s="4" t="s">
        <v>83</v>
      </c>
      <c r="O5149" s="4" t="str">
        <f>TEXT(Table1[[#This Row],[Invoice Date]],"yyyy")</f>
        <v>2021</v>
      </c>
      <c r="P5149" s="4" t="str">
        <f>TEXT(Table1[[#This Row],[Invoice Date]],"mmm")</f>
        <v>Jun</v>
      </c>
      <c r="Q5149" s="27">
        <f>WEEKNUM(Table1[[#This Row],[Invoice Date]]) + IF(YEAR(Table1[[#This Row],[Invoice Date]])=2021, 52, 0)</f>
        <v>77</v>
      </c>
    </row>
    <row r="5150" spans="2:17" ht="14.25" customHeight="1" x14ac:dyDescent="0.3">
      <c r="B5150" s="4" t="s">
        <v>30</v>
      </c>
      <c r="C5150" s="34">
        <v>1128299</v>
      </c>
      <c r="D5150" s="5">
        <v>44364</v>
      </c>
      <c r="E5150" s="4" t="s">
        <v>15</v>
      </c>
      <c r="F5150" s="4" t="s">
        <v>118</v>
      </c>
      <c r="G5150" s="4" t="s">
        <v>93</v>
      </c>
      <c r="H5150" s="6" t="s">
        <v>21</v>
      </c>
      <c r="I5150" s="7">
        <v>33</v>
      </c>
      <c r="J5150" s="8">
        <v>69</v>
      </c>
      <c r="K5150" s="9">
        <v>2277</v>
      </c>
      <c r="L5150" s="9">
        <v>1184.04</v>
      </c>
      <c r="M5150" s="10">
        <v>0.52</v>
      </c>
      <c r="N5150" s="4" t="s">
        <v>83</v>
      </c>
      <c r="O5150" s="4" t="str">
        <f>TEXT(Table1[[#This Row],[Invoice Date]],"yyyy")</f>
        <v>2021</v>
      </c>
      <c r="P5150" s="4" t="str">
        <f>TEXT(Table1[[#This Row],[Invoice Date]],"mmm")</f>
        <v>Jun</v>
      </c>
      <c r="Q5150" s="27">
        <f>WEEKNUM(Table1[[#This Row],[Invoice Date]]) + IF(YEAR(Table1[[#This Row],[Invoice Date]])=2021, 52, 0)</f>
        <v>77</v>
      </c>
    </row>
    <row r="5151" spans="2:17" ht="14.25" customHeight="1" x14ac:dyDescent="0.3">
      <c r="B5151" s="4" t="s">
        <v>30</v>
      </c>
      <c r="C5151" s="34">
        <v>1128299</v>
      </c>
      <c r="D5151" s="5">
        <v>44364</v>
      </c>
      <c r="E5151" s="4" t="s">
        <v>15</v>
      </c>
      <c r="F5151" s="4" t="s">
        <v>118</v>
      </c>
      <c r="G5151" s="4" t="s">
        <v>93</v>
      </c>
      <c r="H5151" s="6" t="s">
        <v>20</v>
      </c>
      <c r="I5151" s="7">
        <v>33</v>
      </c>
      <c r="J5151" s="8">
        <v>81</v>
      </c>
      <c r="K5151" s="9">
        <v>2673</v>
      </c>
      <c r="L5151" s="9">
        <v>1443.42</v>
      </c>
      <c r="M5151" s="10">
        <v>0.54</v>
      </c>
      <c r="N5151" s="4" t="s">
        <v>83</v>
      </c>
      <c r="O5151" s="4" t="str">
        <f>TEXT(Table1[[#This Row],[Invoice Date]],"yyyy")</f>
        <v>2021</v>
      </c>
      <c r="P5151" s="4" t="str">
        <f>TEXT(Table1[[#This Row],[Invoice Date]],"mmm")</f>
        <v>Jun</v>
      </c>
      <c r="Q5151" s="27">
        <f>WEEKNUM(Table1[[#This Row],[Invoice Date]]) + IF(YEAR(Table1[[#This Row],[Invoice Date]])=2021, 52, 0)</f>
        <v>77</v>
      </c>
    </row>
    <row r="5152" spans="2:17" ht="14.25" customHeight="1" x14ac:dyDescent="0.3">
      <c r="B5152" s="4" t="s">
        <v>14</v>
      </c>
      <c r="C5152" s="33">
        <v>1185732</v>
      </c>
      <c r="D5152" s="5">
        <v>44364</v>
      </c>
      <c r="E5152" s="4" t="s">
        <v>36</v>
      </c>
      <c r="F5152" s="4" t="s">
        <v>37</v>
      </c>
      <c r="G5152" s="4" t="s">
        <v>38</v>
      </c>
      <c r="H5152" s="6" t="s">
        <v>23</v>
      </c>
      <c r="I5152" s="7">
        <v>45</v>
      </c>
      <c r="J5152" s="8">
        <v>63</v>
      </c>
      <c r="K5152" s="9">
        <v>2835</v>
      </c>
      <c r="L5152" s="9">
        <v>1786.05</v>
      </c>
      <c r="M5152" s="10">
        <v>0.63</v>
      </c>
      <c r="N5152" s="4" t="s">
        <v>83</v>
      </c>
      <c r="O5152" s="4" t="str">
        <f>TEXT(Table1[[#This Row],[Invoice Date]],"yyyy")</f>
        <v>2021</v>
      </c>
      <c r="P5152" s="4" t="str">
        <f>TEXT(Table1[[#This Row],[Invoice Date]],"mmm")</f>
        <v>Jun</v>
      </c>
      <c r="Q5152" s="27">
        <f>WEEKNUM(Table1[[#This Row],[Invoice Date]]) + IF(YEAR(Table1[[#This Row],[Invoice Date]])=2021, 52, 0)</f>
        <v>77</v>
      </c>
    </row>
    <row r="5153" spans="2:17" ht="14.25" customHeight="1" x14ac:dyDescent="0.3">
      <c r="B5153" s="4" t="s">
        <v>30</v>
      </c>
      <c r="C5153" s="34">
        <v>1128299</v>
      </c>
      <c r="D5153" s="5">
        <v>44364</v>
      </c>
      <c r="E5153" s="4" t="s">
        <v>15</v>
      </c>
      <c r="F5153" s="4" t="s">
        <v>118</v>
      </c>
      <c r="G5153" s="4" t="s">
        <v>93</v>
      </c>
      <c r="H5153" s="6" t="s">
        <v>22</v>
      </c>
      <c r="I5153" s="7">
        <v>41</v>
      </c>
      <c r="J5153" s="8">
        <v>74</v>
      </c>
      <c r="K5153" s="9">
        <v>3034</v>
      </c>
      <c r="L5153" s="9">
        <v>1668.7</v>
      </c>
      <c r="M5153" s="10">
        <v>0.55000000000000004</v>
      </c>
      <c r="N5153" s="4" t="s">
        <v>83</v>
      </c>
      <c r="O5153" s="4" t="str">
        <f>TEXT(Table1[[#This Row],[Invoice Date]],"yyyy")</f>
        <v>2021</v>
      </c>
      <c r="P5153" s="4" t="str">
        <f>TEXT(Table1[[#This Row],[Invoice Date]],"mmm")</f>
        <v>Jun</v>
      </c>
      <c r="Q5153" s="27">
        <f>WEEKNUM(Table1[[#This Row],[Invoice Date]]) + IF(YEAR(Table1[[#This Row],[Invoice Date]])=2021, 52, 0)</f>
        <v>77</v>
      </c>
    </row>
    <row r="5154" spans="2:17" ht="14.25" customHeight="1" x14ac:dyDescent="0.3">
      <c r="B5154" s="4" t="s">
        <v>30</v>
      </c>
      <c r="C5154" s="34">
        <v>1128299</v>
      </c>
      <c r="D5154" s="5">
        <v>44364</v>
      </c>
      <c r="E5154" s="4" t="s">
        <v>15</v>
      </c>
      <c r="F5154" s="4" t="s">
        <v>118</v>
      </c>
      <c r="G5154" s="4" t="s">
        <v>93</v>
      </c>
      <c r="H5154" s="6" t="s">
        <v>19</v>
      </c>
      <c r="I5154" s="7">
        <v>37</v>
      </c>
      <c r="J5154" s="8">
        <v>119</v>
      </c>
      <c r="K5154" s="9">
        <v>4403</v>
      </c>
      <c r="L5154" s="9">
        <v>2201.5</v>
      </c>
      <c r="M5154" s="10">
        <v>0.5</v>
      </c>
      <c r="N5154" s="4" t="s">
        <v>83</v>
      </c>
      <c r="O5154" s="4" t="str">
        <f>TEXT(Table1[[#This Row],[Invoice Date]],"yyyy")</f>
        <v>2021</v>
      </c>
      <c r="P5154" s="4" t="str">
        <f>TEXT(Table1[[#This Row],[Invoice Date]],"mmm")</f>
        <v>Jun</v>
      </c>
      <c r="Q5154" s="27">
        <f>WEEKNUM(Table1[[#This Row],[Invoice Date]]) + IF(YEAR(Table1[[#This Row],[Invoice Date]])=2021, 52, 0)</f>
        <v>77</v>
      </c>
    </row>
    <row r="5155" spans="2:17" ht="14.25" customHeight="1" x14ac:dyDescent="0.3">
      <c r="B5155" s="4" t="s">
        <v>26</v>
      </c>
      <c r="C5155" s="33">
        <v>1197831</v>
      </c>
      <c r="D5155" s="5">
        <v>44364</v>
      </c>
      <c r="E5155" s="4" t="s">
        <v>36</v>
      </c>
      <c r="F5155" s="4" t="s">
        <v>74</v>
      </c>
      <c r="G5155" s="4" t="s">
        <v>75</v>
      </c>
      <c r="H5155" s="6" t="s">
        <v>20</v>
      </c>
      <c r="I5155" s="7">
        <v>41</v>
      </c>
      <c r="J5155" s="8">
        <v>138</v>
      </c>
      <c r="K5155" s="9">
        <v>5658</v>
      </c>
      <c r="L5155" s="9">
        <v>2489.52</v>
      </c>
      <c r="M5155" s="10">
        <v>0.44</v>
      </c>
      <c r="N5155" s="4" t="s">
        <v>83</v>
      </c>
      <c r="O5155" s="4" t="str">
        <f>TEXT(Table1[[#This Row],[Invoice Date]],"yyyy")</f>
        <v>2021</v>
      </c>
      <c r="P5155" s="4" t="str">
        <f>TEXT(Table1[[#This Row],[Invoice Date]],"mmm")</f>
        <v>Jun</v>
      </c>
      <c r="Q5155" s="27">
        <f>WEEKNUM(Table1[[#This Row],[Invoice Date]]) + IF(YEAR(Table1[[#This Row],[Invoice Date]])=2021, 52, 0)</f>
        <v>77</v>
      </c>
    </row>
    <row r="5156" spans="2:17" ht="14.25" customHeight="1" x14ac:dyDescent="0.3">
      <c r="B5156" s="4" t="s">
        <v>30</v>
      </c>
      <c r="C5156" s="34">
        <v>1128299</v>
      </c>
      <c r="D5156" s="5">
        <v>44364</v>
      </c>
      <c r="E5156" s="4" t="s">
        <v>15</v>
      </c>
      <c r="F5156" s="4" t="s">
        <v>118</v>
      </c>
      <c r="G5156" s="4" t="s">
        <v>93</v>
      </c>
      <c r="H5156" s="6" t="s">
        <v>17</v>
      </c>
      <c r="I5156" s="7">
        <v>43</v>
      </c>
      <c r="J5156" s="8">
        <v>150</v>
      </c>
      <c r="K5156" s="9">
        <v>6450</v>
      </c>
      <c r="L5156" s="9">
        <v>3354</v>
      </c>
      <c r="M5156" s="10">
        <v>0.52</v>
      </c>
      <c r="N5156" s="4" t="s">
        <v>83</v>
      </c>
      <c r="O5156" s="4" t="str">
        <f>TEXT(Table1[[#This Row],[Invoice Date]],"yyyy")</f>
        <v>2021</v>
      </c>
      <c r="P5156" s="4" t="str">
        <f>TEXT(Table1[[#This Row],[Invoice Date]],"mmm")</f>
        <v>Jun</v>
      </c>
      <c r="Q5156" s="27">
        <f>WEEKNUM(Table1[[#This Row],[Invoice Date]]) + IF(YEAR(Table1[[#This Row],[Invoice Date]])=2021, 52, 0)</f>
        <v>77</v>
      </c>
    </row>
    <row r="5157" spans="2:17" ht="14.25" customHeight="1" x14ac:dyDescent="0.3">
      <c r="B5157" s="4" t="s">
        <v>30</v>
      </c>
      <c r="C5157" s="34">
        <v>1128299</v>
      </c>
      <c r="D5157" s="5">
        <v>44364</v>
      </c>
      <c r="E5157" s="4" t="s">
        <v>15</v>
      </c>
      <c r="F5157" s="4" t="s">
        <v>118</v>
      </c>
      <c r="G5157" s="4" t="s">
        <v>93</v>
      </c>
      <c r="H5157" s="6" t="s">
        <v>23</v>
      </c>
      <c r="I5157" s="7">
        <v>59</v>
      </c>
      <c r="J5157" s="8">
        <v>115</v>
      </c>
      <c r="K5157" s="9">
        <v>6785</v>
      </c>
      <c r="L5157" s="9">
        <v>3528.2000000000003</v>
      </c>
      <c r="M5157" s="10">
        <v>0.52</v>
      </c>
      <c r="N5157" s="4" t="s">
        <v>83</v>
      </c>
      <c r="O5157" s="4" t="str">
        <f>TEXT(Table1[[#This Row],[Invoice Date]],"yyyy")</f>
        <v>2021</v>
      </c>
      <c r="P5157" s="4" t="str">
        <f>TEXT(Table1[[#This Row],[Invoice Date]],"mmm")</f>
        <v>Jun</v>
      </c>
      <c r="Q5157" s="27">
        <f>WEEKNUM(Table1[[#This Row],[Invoice Date]]) + IF(YEAR(Table1[[#This Row],[Invoice Date]])=2021, 52, 0)</f>
        <v>77</v>
      </c>
    </row>
    <row r="5158" spans="2:17" ht="14.25" customHeight="1" x14ac:dyDescent="0.3">
      <c r="B5158" s="4" t="s">
        <v>26</v>
      </c>
      <c r="C5158" s="33">
        <v>1197831</v>
      </c>
      <c r="D5158" s="5">
        <v>44364</v>
      </c>
      <c r="E5158" s="4" t="s">
        <v>36</v>
      </c>
      <c r="F5158" s="4" t="s">
        <v>74</v>
      </c>
      <c r="G5158" s="4" t="s">
        <v>75</v>
      </c>
      <c r="H5158" s="6" t="s">
        <v>21</v>
      </c>
      <c r="I5158" s="7">
        <v>43</v>
      </c>
      <c r="J5158" s="8">
        <v>158</v>
      </c>
      <c r="K5158" s="9">
        <v>6794</v>
      </c>
      <c r="L5158" s="9">
        <v>3261.12</v>
      </c>
      <c r="M5158" s="10">
        <v>0.48</v>
      </c>
      <c r="N5158" s="4" t="s">
        <v>83</v>
      </c>
      <c r="O5158" s="4" t="str">
        <f>TEXT(Table1[[#This Row],[Invoice Date]],"yyyy")</f>
        <v>2021</v>
      </c>
      <c r="P5158" s="4" t="str">
        <f>TEXT(Table1[[#This Row],[Invoice Date]],"mmm")</f>
        <v>Jun</v>
      </c>
      <c r="Q5158" s="27">
        <f>WEEKNUM(Table1[[#This Row],[Invoice Date]]) + IF(YEAR(Table1[[#This Row],[Invoice Date]])=2021, 52, 0)</f>
        <v>77</v>
      </c>
    </row>
    <row r="5159" spans="2:17" ht="14.25" customHeight="1" x14ac:dyDescent="0.3">
      <c r="B5159" s="4" t="s">
        <v>26</v>
      </c>
      <c r="C5159" s="33">
        <v>1197831</v>
      </c>
      <c r="D5159" s="5">
        <v>44364</v>
      </c>
      <c r="E5159" s="4" t="s">
        <v>36</v>
      </c>
      <c r="F5159" s="4" t="s">
        <v>74</v>
      </c>
      <c r="G5159" s="4" t="s">
        <v>75</v>
      </c>
      <c r="H5159" s="6" t="s">
        <v>19</v>
      </c>
      <c r="I5159" s="7">
        <v>46</v>
      </c>
      <c r="J5159" s="8">
        <v>167</v>
      </c>
      <c r="K5159" s="9">
        <v>7682</v>
      </c>
      <c r="L5159" s="9">
        <v>4148.2800000000007</v>
      </c>
      <c r="M5159" s="10">
        <v>0.54</v>
      </c>
      <c r="N5159" s="4" t="s">
        <v>83</v>
      </c>
      <c r="O5159" s="4" t="str">
        <f>TEXT(Table1[[#This Row],[Invoice Date]],"yyyy")</f>
        <v>2021</v>
      </c>
      <c r="P5159" s="4" t="str">
        <f>TEXT(Table1[[#This Row],[Invoice Date]],"mmm")</f>
        <v>Jun</v>
      </c>
      <c r="Q5159" s="27">
        <f>WEEKNUM(Table1[[#This Row],[Invoice Date]]) + IF(YEAR(Table1[[#This Row],[Invoice Date]])=2021, 52, 0)</f>
        <v>77</v>
      </c>
    </row>
    <row r="5160" spans="2:17" ht="14.25" customHeight="1" x14ac:dyDescent="0.3">
      <c r="B5160" s="4" t="s">
        <v>26</v>
      </c>
      <c r="C5160" s="33">
        <v>1197831</v>
      </c>
      <c r="D5160" s="5">
        <v>44364</v>
      </c>
      <c r="E5160" s="4" t="s">
        <v>36</v>
      </c>
      <c r="F5160" s="4" t="s">
        <v>74</v>
      </c>
      <c r="G5160" s="4" t="s">
        <v>75</v>
      </c>
      <c r="H5160" s="6" t="s">
        <v>22</v>
      </c>
      <c r="I5160" s="7">
        <v>57</v>
      </c>
      <c r="J5160" s="8">
        <v>152</v>
      </c>
      <c r="K5160" s="9">
        <v>8664</v>
      </c>
      <c r="L5160" s="9">
        <v>4765.2</v>
      </c>
      <c r="M5160" s="10">
        <v>0.54999999999999993</v>
      </c>
      <c r="N5160" s="4" t="s">
        <v>83</v>
      </c>
      <c r="O5160" s="4" t="str">
        <f>TEXT(Table1[[#This Row],[Invoice Date]],"yyyy")</f>
        <v>2021</v>
      </c>
      <c r="P5160" s="4" t="str">
        <f>TEXT(Table1[[#This Row],[Invoice Date]],"mmm")</f>
        <v>Jun</v>
      </c>
      <c r="Q5160" s="27">
        <f>WEEKNUM(Table1[[#This Row],[Invoice Date]]) + IF(YEAR(Table1[[#This Row],[Invoice Date]])=2021, 52, 0)</f>
        <v>77</v>
      </c>
    </row>
    <row r="5161" spans="2:17" ht="14.25" customHeight="1" x14ac:dyDescent="0.3">
      <c r="B5161" s="4" t="s">
        <v>14</v>
      </c>
      <c r="C5161" s="33">
        <v>1185732</v>
      </c>
      <c r="D5161" s="5">
        <v>44364</v>
      </c>
      <c r="E5161" s="4" t="s">
        <v>36</v>
      </c>
      <c r="F5161" s="4" t="s">
        <v>57</v>
      </c>
      <c r="G5161" s="4" t="s">
        <v>58</v>
      </c>
      <c r="H5161" s="6" t="s">
        <v>21</v>
      </c>
      <c r="I5161" s="7">
        <v>35</v>
      </c>
      <c r="J5161" s="8">
        <v>25</v>
      </c>
      <c r="K5161" s="9">
        <v>8750</v>
      </c>
      <c r="L5161" s="9">
        <v>3500</v>
      </c>
      <c r="M5161" s="10">
        <v>0.4</v>
      </c>
      <c r="N5161" s="4" t="s">
        <v>24</v>
      </c>
      <c r="O5161" s="4" t="str">
        <f>TEXT(Table1[[#This Row],[Invoice Date]],"yyyy")</f>
        <v>2021</v>
      </c>
      <c r="P5161" s="4" t="str">
        <f>TEXT(Table1[[#This Row],[Invoice Date]],"mmm")</f>
        <v>Jun</v>
      </c>
      <c r="Q5161" s="27">
        <f>WEEKNUM(Table1[[#This Row],[Invoice Date]]) + IF(YEAR(Table1[[#This Row],[Invoice Date]])=2021, 52, 0)</f>
        <v>77</v>
      </c>
    </row>
    <row r="5162" spans="2:17" ht="14.25" customHeight="1" x14ac:dyDescent="0.3">
      <c r="B5162" s="4" t="s">
        <v>26</v>
      </c>
      <c r="C5162" s="33">
        <v>1197831</v>
      </c>
      <c r="D5162" s="5">
        <v>44364</v>
      </c>
      <c r="E5162" s="4" t="s">
        <v>36</v>
      </c>
      <c r="F5162" s="4" t="s">
        <v>74</v>
      </c>
      <c r="G5162" s="4" t="s">
        <v>75</v>
      </c>
      <c r="H5162" s="6" t="s">
        <v>23</v>
      </c>
      <c r="I5162" s="7">
        <v>60</v>
      </c>
      <c r="J5162" s="8">
        <v>169</v>
      </c>
      <c r="K5162" s="9">
        <v>10140</v>
      </c>
      <c r="L5162" s="9">
        <v>6591</v>
      </c>
      <c r="M5162" s="10">
        <v>0.65</v>
      </c>
      <c r="N5162" s="4" t="s">
        <v>83</v>
      </c>
      <c r="O5162" s="4" t="str">
        <f>TEXT(Table1[[#This Row],[Invoice Date]],"yyyy")</f>
        <v>2021</v>
      </c>
      <c r="P5162" s="4" t="str">
        <f>TEXT(Table1[[#This Row],[Invoice Date]],"mmm")</f>
        <v>Jun</v>
      </c>
      <c r="Q5162" s="27">
        <f>WEEKNUM(Table1[[#This Row],[Invoice Date]]) + IF(YEAR(Table1[[#This Row],[Invoice Date]])=2021, 52, 0)</f>
        <v>77</v>
      </c>
    </row>
    <row r="5163" spans="2:17" ht="14.25" customHeight="1" x14ac:dyDescent="0.3">
      <c r="B5163" s="4" t="s">
        <v>30</v>
      </c>
      <c r="C5163" s="34">
        <v>1128299</v>
      </c>
      <c r="D5163" s="5">
        <v>44364</v>
      </c>
      <c r="E5163" s="4" t="s">
        <v>27</v>
      </c>
      <c r="F5163" s="4" t="s">
        <v>81</v>
      </c>
      <c r="G5163" s="4" t="s">
        <v>82</v>
      </c>
      <c r="H5163" s="6" t="s">
        <v>22</v>
      </c>
      <c r="I5163" s="7">
        <v>70</v>
      </c>
      <c r="J5163" s="8">
        <v>153</v>
      </c>
      <c r="K5163" s="9">
        <v>10710</v>
      </c>
      <c r="L5163" s="9">
        <v>5033.7000000000007</v>
      </c>
      <c r="M5163" s="10">
        <v>0.47000000000000003</v>
      </c>
      <c r="N5163" s="4" t="s">
        <v>24</v>
      </c>
      <c r="O5163" s="4" t="str">
        <f>TEXT(Table1[[#This Row],[Invoice Date]],"yyyy")</f>
        <v>2021</v>
      </c>
      <c r="P5163" s="4" t="str">
        <f>TEXT(Table1[[#This Row],[Invoice Date]],"mmm")</f>
        <v>Jun</v>
      </c>
      <c r="Q5163" s="27">
        <f>WEEKNUM(Table1[[#This Row],[Invoice Date]]) + IF(YEAR(Table1[[#This Row],[Invoice Date]])=2021, 52, 0)</f>
        <v>77</v>
      </c>
    </row>
    <row r="5164" spans="2:17" ht="14.25" customHeight="1" x14ac:dyDescent="0.3">
      <c r="B5164" s="4" t="s">
        <v>26</v>
      </c>
      <c r="C5164" s="33">
        <v>1197831</v>
      </c>
      <c r="D5164" s="5">
        <v>44364</v>
      </c>
      <c r="E5164" s="4" t="s">
        <v>36</v>
      </c>
      <c r="F5164" s="4" t="s">
        <v>74</v>
      </c>
      <c r="G5164" s="4" t="s">
        <v>75</v>
      </c>
      <c r="H5164" s="6" t="s">
        <v>17</v>
      </c>
      <c r="I5164" s="7">
        <v>52</v>
      </c>
      <c r="J5164" s="8">
        <v>206</v>
      </c>
      <c r="K5164" s="9">
        <v>10712</v>
      </c>
      <c r="L5164" s="9">
        <v>6641.44</v>
      </c>
      <c r="M5164" s="10">
        <v>0.62</v>
      </c>
      <c r="N5164" s="4" t="s">
        <v>83</v>
      </c>
      <c r="O5164" s="4" t="str">
        <f>TEXT(Table1[[#This Row],[Invoice Date]],"yyyy")</f>
        <v>2021</v>
      </c>
      <c r="P5164" s="4" t="str">
        <f>TEXT(Table1[[#This Row],[Invoice Date]],"mmm")</f>
        <v>Jun</v>
      </c>
      <c r="Q5164" s="27">
        <f>WEEKNUM(Table1[[#This Row],[Invoice Date]]) + IF(YEAR(Table1[[#This Row],[Invoice Date]])=2021, 52, 0)</f>
        <v>77</v>
      </c>
    </row>
    <row r="5165" spans="2:17" ht="14.25" customHeight="1" x14ac:dyDescent="0.3">
      <c r="B5165" s="4" t="s">
        <v>30</v>
      </c>
      <c r="C5165" s="34">
        <v>1128299</v>
      </c>
      <c r="D5165" s="5">
        <v>44364</v>
      </c>
      <c r="E5165" s="4" t="s">
        <v>27</v>
      </c>
      <c r="F5165" s="4" t="s">
        <v>81</v>
      </c>
      <c r="G5165" s="4" t="s">
        <v>82</v>
      </c>
      <c r="H5165" s="6" t="s">
        <v>22</v>
      </c>
      <c r="I5165" s="7">
        <v>92</v>
      </c>
      <c r="J5165" s="8">
        <v>117</v>
      </c>
      <c r="K5165" s="9">
        <v>10764</v>
      </c>
      <c r="L5165" s="9">
        <v>6135.4800000000005</v>
      </c>
      <c r="M5165" s="10">
        <v>0.57000000000000006</v>
      </c>
      <c r="N5165" s="4" t="s">
        <v>83</v>
      </c>
      <c r="O5165" s="4" t="str">
        <f>TEXT(Table1[[#This Row],[Invoice Date]],"yyyy")</f>
        <v>2021</v>
      </c>
      <c r="P5165" s="4" t="str">
        <f>TEXT(Table1[[#This Row],[Invoice Date]],"mmm")</f>
        <v>Jun</v>
      </c>
      <c r="Q5165" s="27">
        <f>WEEKNUM(Table1[[#This Row],[Invoice Date]]) + IF(YEAR(Table1[[#This Row],[Invoice Date]])=2021, 52, 0)</f>
        <v>77</v>
      </c>
    </row>
    <row r="5166" spans="2:17" ht="14.25" customHeight="1" x14ac:dyDescent="0.3">
      <c r="B5166" s="4" t="s">
        <v>30</v>
      </c>
      <c r="C5166" s="34">
        <v>1128299</v>
      </c>
      <c r="D5166" s="5">
        <v>44364</v>
      </c>
      <c r="E5166" s="4" t="s">
        <v>27</v>
      </c>
      <c r="F5166" s="4" t="s">
        <v>81</v>
      </c>
      <c r="G5166" s="4" t="s">
        <v>82</v>
      </c>
      <c r="H5166" s="6" t="s">
        <v>21</v>
      </c>
      <c r="I5166" s="7">
        <v>59</v>
      </c>
      <c r="J5166" s="8">
        <v>184</v>
      </c>
      <c r="K5166" s="9">
        <v>10856</v>
      </c>
      <c r="L5166" s="9">
        <v>5102.32</v>
      </c>
      <c r="M5166" s="10">
        <v>0.47</v>
      </c>
      <c r="N5166" s="4" t="s">
        <v>24</v>
      </c>
      <c r="O5166" s="4" t="str">
        <f>TEXT(Table1[[#This Row],[Invoice Date]],"yyyy")</f>
        <v>2021</v>
      </c>
      <c r="P5166" s="4" t="str">
        <f>TEXT(Table1[[#This Row],[Invoice Date]],"mmm")</f>
        <v>Jun</v>
      </c>
      <c r="Q5166" s="27">
        <f>WEEKNUM(Table1[[#This Row],[Invoice Date]]) + IF(YEAR(Table1[[#This Row],[Invoice Date]])=2021, 52, 0)</f>
        <v>77</v>
      </c>
    </row>
    <row r="5167" spans="2:17" ht="14.25" customHeight="1" x14ac:dyDescent="0.3">
      <c r="B5167" s="4" t="s">
        <v>25</v>
      </c>
      <c r="C5167" s="33">
        <v>1185733</v>
      </c>
      <c r="D5167" s="5">
        <v>44364</v>
      </c>
      <c r="E5167" s="4" t="s">
        <v>48</v>
      </c>
      <c r="F5167" s="4" t="s">
        <v>49</v>
      </c>
      <c r="G5167" s="4" t="s">
        <v>68</v>
      </c>
      <c r="H5167" s="6" t="s">
        <v>22</v>
      </c>
      <c r="I5167" s="7">
        <v>71</v>
      </c>
      <c r="J5167" s="8">
        <v>153</v>
      </c>
      <c r="K5167" s="9">
        <v>10863</v>
      </c>
      <c r="L5167" s="9">
        <v>2389.86</v>
      </c>
      <c r="M5167" s="10">
        <v>0.22</v>
      </c>
      <c r="N5167" s="4" t="s">
        <v>24</v>
      </c>
      <c r="O5167" s="4" t="str">
        <f>TEXT(Table1[[#This Row],[Invoice Date]],"yyyy")</f>
        <v>2021</v>
      </c>
      <c r="P5167" s="4" t="str">
        <f>TEXT(Table1[[#This Row],[Invoice Date]],"mmm")</f>
        <v>Jun</v>
      </c>
      <c r="Q5167" s="27">
        <f>WEEKNUM(Table1[[#This Row],[Invoice Date]]) + IF(YEAR(Table1[[#This Row],[Invoice Date]])=2021, 52, 0)</f>
        <v>77</v>
      </c>
    </row>
    <row r="5168" spans="2:17" ht="14.25" customHeight="1" x14ac:dyDescent="0.3">
      <c r="B5168" s="4" t="s">
        <v>25</v>
      </c>
      <c r="C5168" s="33">
        <v>1185733</v>
      </c>
      <c r="D5168" s="5">
        <v>44364</v>
      </c>
      <c r="E5168" s="4" t="s">
        <v>48</v>
      </c>
      <c r="F5168" s="4" t="s">
        <v>49</v>
      </c>
      <c r="G5168" s="4" t="s">
        <v>68</v>
      </c>
      <c r="H5168" s="6" t="s">
        <v>22</v>
      </c>
      <c r="I5168" s="7">
        <v>89</v>
      </c>
      <c r="J5168" s="8">
        <v>126</v>
      </c>
      <c r="K5168" s="9">
        <v>11214</v>
      </c>
      <c r="L5168" s="9">
        <v>3588.48</v>
      </c>
      <c r="M5168" s="10">
        <v>0.32</v>
      </c>
      <c r="N5168" s="4" t="s">
        <v>83</v>
      </c>
      <c r="O5168" s="4" t="str">
        <f>TEXT(Table1[[#This Row],[Invoice Date]],"yyyy")</f>
        <v>2021</v>
      </c>
      <c r="P5168" s="4" t="str">
        <f>TEXT(Table1[[#This Row],[Invoice Date]],"mmm")</f>
        <v>Jun</v>
      </c>
      <c r="Q5168" s="27">
        <f>WEEKNUM(Table1[[#This Row],[Invoice Date]]) + IF(YEAR(Table1[[#This Row],[Invoice Date]])=2021, 52, 0)</f>
        <v>77</v>
      </c>
    </row>
    <row r="5169" spans="2:17" ht="14.25" customHeight="1" x14ac:dyDescent="0.3">
      <c r="B5169" s="4" t="s">
        <v>30</v>
      </c>
      <c r="C5169" s="34">
        <v>1128299</v>
      </c>
      <c r="D5169" s="5">
        <v>44364</v>
      </c>
      <c r="E5169" s="4" t="s">
        <v>27</v>
      </c>
      <c r="F5169" s="4" t="s">
        <v>81</v>
      </c>
      <c r="G5169" s="4" t="s">
        <v>82</v>
      </c>
      <c r="H5169" s="6" t="s">
        <v>20</v>
      </c>
      <c r="I5169" s="7">
        <v>55</v>
      </c>
      <c r="J5169" s="8">
        <v>210</v>
      </c>
      <c r="K5169" s="9">
        <v>11550</v>
      </c>
      <c r="L5169" s="9">
        <v>5081.9999999999991</v>
      </c>
      <c r="M5169" s="10">
        <v>0.43999999999999995</v>
      </c>
      <c r="N5169" s="4" t="s">
        <v>24</v>
      </c>
      <c r="O5169" s="4" t="str">
        <f>TEXT(Table1[[#This Row],[Invoice Date]],"yyyy")</f>
        <v>2021</v>
      </c>
      <c r="P5169" s="4" t="str">
        <f>TEXT(Table1[[#This Row],[Invoice Date]],"mmm")</f>
        <v>Jun</v>
      </c>
      <c r="Q5169" s="27">
        <f>WEEKNUM(Table1[[#This Row],[Invoice Date]]) + IF(YEAR(Table1[[#This Row],[Invoice Date]])=2021, 52, 0)</f>
        <v>77</v>
      </c>
    </row>
    <row r="5170" spans="2:17" ht="14.25" customHeight="1" x14ac:dyDescent="0.3">
      <c r="B5170" s="4" t="s">
        <v>25</v>
      </c>
      <c r="C5170" s="33">
        <v>1185733</v>
      </c>
      <c r="D5170" s="5">
        <v>44364</v>
      </c>
      <c r="E5170" s="4" t="s">
        <v>48</v>
      </c>
      <c r="F5170" s="4" t="s">
        <v>49</v>
      </c>
      <c r="G5170" s="4" t="s">
        <v>68</v>
      </c>
      <c r="H5170" s="6" t="s">
        <v>19</v>
      </c>
      <c r="I5170" s="7">
        <v>53</v>
      </c>
      <c r="J5170" s="8">
        <v>224</v>
      </c>
      <c r="K5170" s="9">
        <v>11872</v>
      </c>
      <c r="L5170" s="9">
        <v>3442.8799999999997</v>
      </c>
      <c r="M5170" s="10">
        <v>0.28999999999999998</v>
      </c>
      <c r="N5170" s="4" t="s">
        <v>24</v>
      </c>
      <c r="O5170" s="4" t="str">
        <f>TEXT(Table1[[#This Row],[Invoice Date]],"yyyy")</f>
        <v>2021</v>
      </c>
      <c r="P5170" s="4" t="str">
        <f>TEXT(Table1[[#This Row],[Invoice Date]],"mmm")</f>
        <v>Jun</v>
      </c>
      <c r="Q5170" s="27">
        <f>WEEKNUM(Table1[[#This Row],[Invoice Date]]) + IF(YEAR(Table1[[#This Row],[Invoice Date]])=2021, 52, 0)</f>
        <v>77</v>
      </c>
    </row>
    <row r="5171" spans="2:17" ht="14.25" customHeight="1" x14ac:dyDescent="0.3">
      <c r="B5171" s="4" t="s">
        <v>25</v>
      </c>
      <c r="C5171" s="33">
        <v>1185733</v>
      </c>
      <c r="D5171" s="5">
        <v>44364</v>
      </c>
      <c r="E5171" s="4" t="s">
        <v>48</v>
      </c>
      <c r="F5171" s="4" t="s">
        <v>49</v>
      </c>
      <c r="G5171" s="4" t="s">
        <v>68</v>
      </c>
      <c r="H5171" s="6" t="s">
        <v>21</v>
      </c>
      <c r="I5171" s="7">
        <v>77</v>
      </c>
      <c r="J5171" s="8">
        <v>155</v>
      </c>
      <c r="K5171" s="9">
        <v>11935</v>
      </c>
      <c r="L5171" s="9">
        <v>5012.7</v>
      </c>
      <c r="M5171" s="10">
        <v>0.42</v>
      </c>
      <c r="N5171" s="4" t="s">
        <v>83</v>
      </c>
      <c r="O5171" s="4" t="str">
        <f>TEXT(Table1[[#This Row],[Invoice Date]],"yyyy")</f>
        <v>2021</v>
      </c>
      <c r="P5171" s="4" t="str">
        <f>TEXT(Table1[[#This Row],[Invoice Date]],"mmm")</f>
        <v>Jun</v>
      </c>
      <c r="Q5171" s="27">
        <f>WEEKNUM(Table1[[#This Row],[Invoice Date]]) + IF(YEAR(Table1[[#This Row],[Invoice Date]])=2021, 52, 0)</f>
        <v>77</v>
      </c>
    </row>
    <row r="5172" spans="2:17" ht="14.25" customHeight="1" x14ac:dyDescent="0.3">
      <c r="B5172" s="4" t="s">
        <v>30</v>
      </c>
      <c r="C5172" s="34">
        <v>1128299</v>
      </c>
      <c r="D5172" s="5">
        <v>44364</v>
      </c>
      <c r="E5172" s="4" t="s">
        <v>27</v>
      </c>
      <c r="F5172" s="4" t="s">
        <v>81</v>
      </c>
      <c r="G5172" s="4" t="s">
        <v>82</v>
      </c>
      <c r="H5172" s="6" t="s">
        <v>17</v>
      </c>
      <c r="I5172" s="7">
        <v>47</v>
      </c>
      <c r="J5172" s="8">
        <v>256</v>
      </c>
      <c r="K5172" s="9">
        <v>12032</v>
      </c>
      <c r="L5172" s="9">
        <v>5655.04</v>
      </c>
      <c r="M5172" s="10">
        <v>0.47</v>
      </c>
      <c r="N5172" s="4" t="s">
        <v>24</v>
      </c>
      <c r="O5172" s="4" t="str">
        <f>TEXT(Table1[[#This Row],[Invoice Date]],"yyyy")</f>
        <v>2021</v>
      </c>
      <c r="P5172" s="4" t="str">
        <f>TEXT(Table1[[#This Row],[Invoice Date]],"mmm")</f>
        <v>Jun</v>
      </c>
      <c r="Q5172" s="27">
        <f>WEEKNUM(Table1[[#This Row],[Invoice Date]]) + IF(YEAR(Table1[[#This Row],[Invoice Date]])=2021, 52, 0)</f>
        <v>77</v>
      </c>
    </row>
    <row r="5173" spans="2:17" ht="14.25" customHeight="1" x14ac:dyDescent="0.3">
      <c r="B5173" s="4" t="s">
        <v>30</v>
      </c>
      <c r="C5173" s="34">
        <v>1128299</v>
      </c>
      <c r="D5173" s="5">
        <v>44364</v>
      </c>
      <c r="E5173" s="4" t="s">
        <v>27</v>
      </c>
      <c r="F5173" s="4" t="s">
        <v>81</v>
      </c>
      <c r="G5173" s="4" t="s">
        <v>82</v>
      </c>
      <c r="H5173" s="6" t="s">
        <v>19</v>
      </c>
      <c r="I5173" s="7">
        <v>55</v>
      </c>
      <c r="J5173" s="8">
        <v>224</v>
      </c>
      <c r="K5173" s="9">
        <v>12320</v>
      </c>
      <c r="L5173" s="9">
        <v>5543.9999999999991</v>
      </c>
      <c r="M5173" s="10">
        <v>0.44999999999999996</v>
      </c>
      <c r="N5173" s="4" t="s">
        <v>24</v>
      </c>
      <c r="O5173" s="4" t="str">
        <f>TEXT(Table1[[#This Row],[Invoice Date]],"yyyy")</f>
        <v>2021</v>
      </c>
      <c r="P5173" s="4" t="str">
        <f>TEXT(Table1[[#This Row],[Invoice Date]],"mmm")</f>
        <v>Jun</v>
      </c>
      <c r="Q5173" s="27">
        <f>WEEKNUM(Table1[[#This Row],[Invoice Date]]) + IF(YEAR(Table1[[#This Row],[Invoice Date]])=2021, 52, 0)</f>
        <v>77</v>
      </c>
    </row>
    <row r="5174" spans="2:17" ht="14.25" customHeight="1" x14ac:dyDescent="0.3">
      <c r="B5174" s="4" t="s">
        <v>25</v>
      </c>
      <c r="C5174" s="33">
        <v>1185733</v>
      </c>
      <c r="D5174" s="5">
        <v>44364</v>
      </c>
      <c r="E5174" s="4" t="s">
        <v>48</v>
      </c>
      <c r="F5174" s="4" t="s">
        <v>49</v>
      </c>
      <c r="G5174" s="4" t="s">
        <v>68</v>
      </c>
      <c r="H5174" s="6" t="s">
        <v>21</v>
      </c>
      <c r="I5174" s="7">
        <v>66</v>
      </c>
      <c r="J5174" s="8">
        <v>196</v>
      </c>
      <c r="K5174" s="9">
        <v>12936</v>
      </c>
      <c r="L5174" s="9">
        <v>4786.32</v>
      </c>
      <c r="M5174" s="10">
        <v>0.37</v>
      </c>
      <c r="N5174" s="4" t="s">
        <v>24</v>
      </c>
      <c r="O5174" s="4" t="str">
        <f>TEXT(Table1[[#This Row],[Invoice Date]],"yyyy")</f>
        <v>2021</v>
      </c>
      <c r="P5174" s="4" t="str">
        <f>TEXT(Table1[[#This Row],[Invoice Date]],"mmm")</f>
        <v>Jun</v>
      </c>
      <c r="Q5174" s="27">
        <f>WEEKNUM(Table1[[#This Row],[Invoice Date]]) + IF(YEAR(Table1[[#This Row],[Invoice Date]])=2021, 52, 0)</f>
        <v>77</v>
      </c>
    </row>
    <row r="5175" spans="2:17" ht="14.25" customHeight="1" x14ac:dyDescent="0.3">
      <c r="B5175" s="4" t="s">
        <v>25</v>
      </c>
      <c r="C5175" s="33">
        <v>1185733</v>
      </c>
      <c r="D5175" s="5">
        <v>44364</v>
      </c>
      <c r="E5175" s="4" t="s">
        <v>48</v>
      </c>
      <c r="F5175" s="4" t="s">
        <v>49</v>
      </c>
      <c r="G5175" s="4" t="s">
        <v>68</v>
      </c>
      <c r="H5175" s="6" t="s">
        <v>19</v>
      </c>
      <c r="I5175" s="7">
        <v>64</v>
      </c>
      <c r="J5175" s="8">
        <v>203</v>
      </c>
      <c r="K5175" s="9">
        <v>12992</v>
      </c>
      <c r="L5175" s="9">
        <v>4547.2</v>
      </c>
      <c r="M5175" s="10">
        <v>0.35</v>
      </c>
      <c r="N5175" s="4" t="s">
        <v>83</v>
      </c>
      <c r="O5175" s="4" t="str">
        <f>TEXT(Table1[[#This Row],[Invoice Date]],"yyyy")</f>
        <v>2021</v>
      </c>
      <c r="P5175" s="4" t="str">
        <f>TEXT(Table1[[#This Row],[Invoice Date]],"mmm")</f>
        <v>Jun</v>
      </c>
      <c r="Q5175" s="27">
        <f>WEEKNUM(Table1[[#This Row],[Invoice Date]]) + IF(YEAR(Table1[[#This Row],[Invoice Date]])=2021, 52, 0)</f>
        <v>77</v>
      </c>
    </row>
    <row r="5176" spans="2:17" ht="14.25" customHeight="1" x14ac:dyDescent="0.3">
      <c r="B5176" s="4" t="s">
        <v>30</v>
      </c>
      <c r="C5176" s="34">
        <v>1128299</v>
      </c>
      <c r="D5176" s="5">
        <v>44364</v>
      </c>
      <c r="E5176" s="4" t="s">
        <v>27</v>
      </c>
      <c r="F5176" s="4" t="s">
        <v>81</v>
      </c>
      <c r="G5176" s="4" t="s">
        <v>82</v>
      </c>
      <c r="H5176" s="6" t="s">
        <v>21</v>
      </c>
      <c r="I5176" s="7">
        <v>82</v>
      </c>
      <c r="J5176" s="8">
        <v>161</v>
      </c>
      <c r="K5176" s="9">
        <v>13202</v>
      </c>
      <c r="L5176" s="9">
        <v>7261.0999999999995</v>
      </c>
      <c r="M5176" s="10">
        <v>0.54999999999999993</v>
      </c>
      <c r="N5176" s="4" t="s">
        <v>83</v>
      </c>
      <c r="O5176" s="4" t="str">
        <f>TEXT(Table1[[#This Row],[Invoice Date]],"yyyy")</f>
        <v>2021</v>
      </c>
      <c r="P5176" s="4" t="str">
        <f>TEXT(Table1[[#This Row],[Invoice Date]],"mmm")</f>
        <v>Jun</v>
      </c>
      <c r="Q5176" s="27">
        <f>WEEKNUM(Table1[[#This Row],[Invoice Date]]) + IF(YEAR(Table1[[#This Row],[Invoice Date]])=2021, 52, 0)</f>
        <v>77</v>
      </c>
    </row>
    <row r="5177" spans="2:17" ht="14.25" customHeight="1" x14ac:dyDescent="0.3">
      <c r="B5177" s="4" t="s">
        <v>25</v>
      </c>
      <c r="C5177" s="33">
        <v>1185733</v>
      </c>
      <c r="D5177" s="5">
        <v>44364</v>
      </c>
      <c r="E5177" s="4" t="s">
        <v>48</v>
      </c>
      <c r="F5177" s="4" t="s">
        <v>49</v>
      </c>
      <c r="G5177" s="4" t="s">
        <v>68</v>
      </c>
      <c r="H5177" s="6" t="s">
        <v>17</v>
      </c>
      <c r="I5177" s="7">
        <v>50</v>
      </c>
      <c r="J5177" s="8">
        <v>272</v>
      </c>
      <c r="K5177" s="9">
        <v>13600</v>
      </c>
      <c r="L5177" s="9">
        <v>4352</v>
      </c>
      <c r="M5177" s="10">
        <v>0.32</v>
      </c>
      <c r="N5177" s="4" t="s">
        <v>24</v>
      </c>
      <c r="O5177" s="4" t="str">
        <f>TEXT(Table1[[#This Row],[Invoice Date]],"yyyy")</f>
        <v>2021</v>
      </c>
      <c r="P5177" s="4" t="str">
        <f>TEXT(Table1[[#This Row],[Invoice Date]],"mmm")</f>
        <v>Jun</v>
      </c>
      <c r="Q5177" s="27">
        <f>WEEKNUM(Table1[[#This Row],[Invoice Date]]) + IF(YEAR(Table1[[#This Row],[Invoice Date]])=2021, 52, 0)</f>
        <v>77</v>
      </c>
    </row>
    <row r="5178" spans="2:17" ht="14.25" customHeight="1" x14ac:dyDescent="0.3">
      <c r="B5178" s="4" t="s">
        <v>25</v>
      </c>
      <c r="C5178" s="33">
        <v>1185733</v>
      </c>
      <c r="D5178" s="5">
        <v>44364</v>
      </c>
      <c r="E5178" s="4" t="s">
        <v>48</v>
      </c>
      <c r="F5178" s="4" t="s">
        <v>49</v>
      </c>
      <c r="G5178" s="4" t="s">
        <v>68</v>
      </c>
      <c r="H5178" s="6" t="s">
        <v>17</v>
      </c>
      <c r="I5178" s="7">
        <v>61</v>
      </c>
      <c r="J5178" s="8">
        <v>223</v>
      </c>
      <c r="K5178" s="9">
        <v>13603</v>
      </c>
      <c r="L5178" s="9">
        <v>6121.3499999999995</v>
      </c>
      <c r="M5178" s="10">
        <v>0.44999999999999996</v>
      </c>
      <c r="N5178" s="4" t="s">
        <v>83</v>
      </c>
      <c r="O5178" s="4" t="str">
        <f>TEXT(Table1[[#This Row],[Invoice Date]],"yyyy")</f>
        <v>2021</v>
      </c>
      <c r="P5178" s="4" t="str">
        <f>TEXT(Table1[[#This Row],[Invoice Date]],"mmm")</f>
        <v>Jun</v>
      </c>
      <c r="Q5178" s="27">
        <f>WEEKNUM(Table1[[#This Row],[Invoice Date]]) + IF(YEAR(Table1[[#This Row],[Invoice Date]])=2021, 52, 0)</f>
        <v>77</v>
      </c>
    </row>
    <row r="5179" spans="2:17" ht="14.25" customHeight="1" x14ac:dyDescent="0.3">
      <c r="B5179" s="4" t="s">
        <v>30</v>
      </c>
      <c r="C5179" s="34">
        <v>1128299</v>
      </c>
      <c r="D5179" s="5">
        <v>44364</v>
      </c>
      <c r="E5179" s="4" t="s">
        <v>27</v>
      </c>
      <c r="F5179" s="4" t="s">
        <v>81</v>
      </c>
      <c r="G5179" s="4" t="s">
        <v>82</v>
      </c>
      <c r="H5179" s="6" t="s">
        <v>19</v>
      </c>
      <c r="I5179" s="7">
        <v>65</v>
      </c>
      <c r="J5179" s="8">
        <v>210</v>
      </c>
      <c r="K5179" s="9">
        <v>13650</v>
      </c>
      <c r="L5179" s="9">
        <v>7098</v>
      </c>
      <c r="M5179" s="10">
        <v>0.52</v>
      </c>
      <c r="N5179" s="4" t="s">
        <v>83</v>
      </c>
      <c r="O5179" s="4" t="str">
        <f>TEXT(Table1[[#This Row],[Invoice Date]],"yyyy")</f>
        <v>2021</v>
      </c>
      <c r="P5179" s="4" t="str">
        <f>TEXT(Table1[[#This Row],[Invoice Date]],"mmm")</f>
        <v>Jun</v>
      </c>
      <c r="Q5179" s="27">
        <f>WEEKNUM(Table1[[#This Row],[Invoice Date]]) + IF(YEAR(Table1[[#This Row],[Invoice Date]])=2021, 52, 0)</f>
        <v>77</v>
      </c>
    </row>
    <row r="5180" spans="2:17" ht="14.25" customHeight="1" x14ac:dyDescent="0.3">
      <c r="B5180" s="4" t="s">
        <v>25</v>
      </c>
      <c r="C5180" s="33">
        <v>1185733</v>
      </c>
      <c r="D5180" s="5">
        <v>44364</v>
      </c>
      <c r="E5180" s="4" t="s">
        <v>48</v>
      </c>
      <c r="F5180" s="4" t="s">
        <v>49</v>
      </c>
      <c r="G5180" s="4" t="s">
        <v>68</v>
      </c>
      <c r="H5180" s="6" t="s">
        <v>20</v>
      </c>
      <c r="I5180" s="7">
        <v>60</v>
      </c>
      <c r="J5180" s="8">
        <v>238</v>
      </c>
      <c r="K5180" s="9">
        <v>14280</v>
      </c>
      <c r="L5180" s="9">
        <v>4712.3999999999996</v>
      </c>
      <c r="M5180" s="10">
        <v>0.32999999999999996</v>
      </c>
      <c r="N5180" s="4" t="s">
        <v>24</v>
      </c>
      <c r="O5180" s="4" t="str">
        <f>TEXT(Table1[[#This Row],[Invoice Date]],"yyyy")</f>
        <v>2021</v>
      </c>
      <c r="P5180" s="4" t="str">
        <f>TEXT(Table1[[#This Row],[Invoice Date]],"mmm")</f>
        <v>Jun</v>
      </c>
      <c r="Q5180" s="27">
        <f>WEEKNUM(Table1[[#This Row],[Invoice Date]]) + IF(YEAR(Table1[[#This Row],[Invoice Date]])=2021, 52, 0)</f>
        <v>77</v>
      </c>
    </row>
    <row r="5181" spans="2:17" ht="14.25" customHeight="1" x14ac:dyDescent="0.3">
      <c r="B5181" s="4" t="s">
        <v>30</v>
      </c>
      <c r="C5181" s="34">
        <v>1128299</v>
      </c>
      <c r="D5181" s="5">
        <v>44364</v>
      </c>
      <c r="E5181" s="4" t="s">
        <v>27</v>
      </c>
      <c r="F5181" s="4" t="s">
        <v>81</v>
      </c>
      <c r="G5181" s="4" t="s">
        <v>82</v>
      </c>
      <c r="H5181" s="6" t="s">
        <v>17</v>
      </c>
      <c r="I5181" s="7">
        <v>58</v>
      </c>
      <c r="J5181" s="8">
        <v>248</v>
      </c>
      <c r="K5181" s="9">
        <v>14384</v>
      </c>
      <c r="L5181" s="9">
        <v>7335.84</v>
      </c>
      <c r="M5181" s="10">
        <v>0.51</v>
      </c>
      <c r="N5181" s="4" t="s">
        <v>83</v>
      </c>
      <c r="O5181" s="4" t="str">
        <f>TEXT(Table1[[#This Row],[Invoice Date]],"yyyy")</f>
        <v>2021</v>
      </c>
      <c r="P5181" s="4" t="str">
        <f>TEXT(Table1[[#This Row],[Invoice Date]],"mmm")</f>
        <v>Jun</v>
      </c>
      <c r="Q5181" s="27">
        <f>WEEKNUM(Table1[[#This Row],[Invoice Date]]) + IF(YEAR(Table1[[#This Row],[Invoice Date]])=2021, 52, 0)</f>
        <v>77</v>
      </c>
    </row>
    <row r="5182" spans="2:17" ht="14.25" customHeight="1" x14ac:dyDescent="0.3">
      <c r="B5182" s="4" t="s">
        <v>25</v>
      </c>
      <c r="C5182" s="33">
        <v>1185733</v>
      </c>
      <c r="D5182" s="5">
        <v>44364</v>
      </c>
      <c r="E5182" s="4" t="s">
        <v>48</v>
      </c>
      <c r="F5182" s="4" t="s">
        <v>49</v>
      </c>
      <c r="G5182" s="4" t="s">
        <v>68</v>
      </c>
      <c r="H5182" s="6" t="s">
        <v>20</v>
      </c>
      <c r="I5182" s="7">
        <v>80</v>
      </c>
      <c r="J5182" s="8">
        <v>210</v>
      </c>
      <c r="K5182" s="9">
        <v>16800</v>
      </c>
      <c r="L5182" s="9">
        <v>7224</v>
      </c>
      <c r="M5182" s="10">
        <v>0.43</v>
      </c>
      <c r="N5182" s="4" t="s">
        <v>83</v>
      </c>
      <c r="O5182" s="4" t="str">
        <f>TEXT(Table1[[#This Row],[Invoice Date]],"yyyy")</f>
        <v>2021</v>
      </c>
      <c r="P5182" s="4" t="str">
        <f>TEXT(Table1[[#This Row],[Invoice Date]],"mmm")</f>
        <v>Jun</v>
      </c>
      <c r="Q5182" s="27">
        <f>WEEKNUM(Table1[[#This Row],[Invoice Date]]) + IF(YEAR(Table1[[#This Row],[Invoice Date]])=2021, 52, 0)</f>
        <v>77</v>
      </c>
    </row>
    <row r="5183" spans="2:17" ht="14.25" customHeight="1" x14ac:dyDescent="0.3">
      <c r="B5183" s="4" t="s">
        <v>30</v>
      </c>
      <c r="C5183" s="34">
        <v>1128299</v>
      </c>
      <c r="D5183" s="5">
        <v>44364</v>
      </c>
      <c r="E5183" s="4" t="s">
        <v>27</v>
      </c>
      <c r="F5183" s="4" t="s">
        <v>81</v>
      </c>
      <c r="G5183" s="4" t="s">
        <v>82</v>
      </c>
      <c r="H5183" s="6" t="s">
        <v>20</v>
      </c>
      <c r="I5183" s="7">
        <v>83</v>
      </c>
      <c r="J5183" s="8">
        <v>203</v>
      </c>
      <c r="K5183" s="9">
        <v>16849</v>
      </c>
      <c r="L5183" s="9">
        <v>9266.9499999999989</v>
      </c>
      <c r="M5183" s="10">
        <v>0.54999999999999993</v>
      </c>
      <c r="N5183" s="4" t="s">
        <v>83</v>
      </c>
      <c r="O5183" s="4" t="str">
        <f>TEXT(Table1[[#This Row],[Invoice Date]],"yyyy")</f>
        <v>2021</v>
      </c>
      <c r="P5183" s="4" t="str">
        <f>TEXT(Table1[[#This Row],[Invoice Date]],"mmm")</f>
        <v>Jun</v>
      </c>
      <c r="Q5183" s="27">
        <f>WEEKNUM(Table1[[#This Row],[Invoice Date]]) + IF(YEAR(Table1[[#This Row],[Invoice Date]])=2021, 52, 0)</f>
        <v>77</v>
      </c>
    </row>
    <row r="5184" spans="2:17" ht="14.25" customHeight="1" x14ac:dyDescent="0.3">
      <c r="B5184" s="4" t="s">
        <v>25</v>
      </c>
      <c r="C5184" s="33">
        <v>1185733</v>
      </c>
      <c r="D5184" s="5">
        <v>44364</v>
      </c>
      <c r="E5184" s="4" t="s">
        <v>48</v>
      </c>
      <c r="F5184" s="4" t="s">
        <v>49</v>
      </c>
      <c r="G5184" s="4" t="s">
        <v>68</v>
      </c>
      <c r="H5184" s="6" t="s">
        <v>23</v>
      </c>
      <c r="I5184" s="7">
        <v>74</v>
      </c>
      <c r="J5184" s="8">
        <v>248</v>
      </c>
      <c r="K5184" s="9">
        <v>18352</v>
      </c>
      <c r="L5184" s="9">
        <v>8625.44</v>
      </c>
      <c r="M5184" s="10">
        <v>0.47000000000000003</v>
      </c>
      <c r="N5184" s="4" t="s">
        <v>24</v>
      </c>
      <c r="O5184" s="4" t="str">
        <f>TEXT(Table1[[#This Row],[Invoice Date]],"yyyy")</f>
        <v>2021</v>
      </c>
      <c r="P5184" s="4" t="str">
        <f>TEXT(Table1[[#This Row],[Invoice Date]],"mmm")</f>
        <v>Jun</v>
      </c>
      <c r="Q5184" s="27">
        <f>WEEKNUM(Table1[[#This Row],[Invoice Date]]) + IF(YEAR(Table1[[#This Row],[Invoice Date]])=2021, 52, 0)</f>
        <v>77</v>
      </c>
    </row>
    <row r="5185" spans="2:17" ht="14.25" customHeight="1" x14ac:dyDescent="0.3">
      <c r="B5185" s="4" t="s">
        <v>30</v>
      </c>
      <c r="C5185" s="34">
        <v>1128299</v>
      </c>
      <c r="D5185" s="5">
        <v>44364</v>
      </c>
      <c r="E5185" s="4" t="s">
        <v>27</v>
      </c>
      <c r="F5185" s="4" t="s">
        <v>81</v>
      </c>
      <c r="G5185" s="4" t="s">
        <v>82</v>
      </c>
      <c r="H5185" s="6" t="s">
        <v>23</v>
      </c>
      <c r="I5185" s="7">
        <v>100</v>
      </c>
      <c r="J5185" s="8">
        <v>195</v>
      </c>
      <c r="K5185" s="9">
        <v>19500</v>
      </c>
      <c r="L5185" s="9">
        <v>9360</v>
      </c>
      <c r="M5185" s="10">
        <v>0.48</v>
      </c>
      <c r="N5185" s="4" t="s">
        <v>83</v>
      </c>
      <c r="O5185" s="4" t="str">
        <f>TEXT(Table1[[#This Row],[Invoice Date]],"yyyy")</f>
        <v>2021</v>
      </c>
      <c r="P5185" s="4" t="str">
        <f>TEXT(Table1[[#This Row],[Invoice Date]],"mmm")</f>
        <v>Jun</v>
      </c>
      <c r="Q5185" s="27">
        <f>WEEKNUM(Table1[[#This Row],[Invoice Date]]) + IF(YEAR(Table1[[#This Row],[Invoice Date]])=2021, 52, 0)</f>
        <v>77</v>
      </c>
    </row>
    <row r="5186" spans="2:17" ht="14.25" customHeight="1" x14ac:dyDescent="0.3">
      <c r="B5186" s="4" t="s">
        <v>30</v>
      </c>
      <c r="C5186" s="34">
        <v>1128299</v>
      </c>
      <c r="D5186" s="5">
        <v>44364</v>
      </c>
      <c r="E5186" s="4" t="s">
        <v>27</v>
      </c>
      <c r="F5186" s="4" t="s">
        <v>81</v>
      </c>
      <c r="G5186" s="4" t="s">
        <v>82</v>
      </c>
      <c r="H5186" s="6" t="s">
        <v>23</v>
      </c>
      <c r="I5186" s="7">
        <v>80</v>
      </c>
      <c r="J5186" s="8">
        <v>248</v>
      </c>
      <c r="K5186" s="9">
        <v>19840</v>
      </c>
      <c r="L5186" s="9">
        <v>8134.4</v>
      </c>
      <c r="M5186" s="10">
        <v>0.41</v>
      </c>
      <c r="N5186" s="4" t="s">
        <v>24</v>
      </c>
      <c r="O5186" s="4" t="str">
        <f>TEXT(Table1[[#This Row],[Invoice Date]],"yyyy")</f>
        <v>2021</v>
      </c>
      <c r="P5186" s="4" t="str">
        <f>TEXT(Table1[[#This Row],[Invoice Date]],"mmm")</f>
        <v>Jun</v>
      </c>
      <c r="Q5186" s="27">
        <f>WEEKNUM(Table1[[#This Row],[Invoice Date]]) + IF(YEAR(Table1[[#This Row],[Invoice Date]])=2021, 52, 0)</f>
        <v>77</v>
      </c>
    </row>
    <row r="5187" spans="2:17" ht="14.25" customHeight="1" x14ac:dyDescent="0.3">
      <c r="B5187" s="4" t="s">
        <v>25</v>
      </c>
      <c r="C5187" s="33">
        <v>1185733</v>
      </c>
      <c r="D5187" s="5">
        <v>44364</v>
      </c>
      <c r="E5187" s="4" t="s">
        <v>48</v>
      </c>
      <c r="F5187" s="4" t="s">
        <v>49</v>
      </c>
      <c r="G5187" s="4" t="s">
        <v>68</v>
      </c>
      <c r="H5187" s="6" t="s">
        <v>23</v>
      </c>
      <c r="I5187" s="7">
        <v>103</v>
      </c>
      <c r="J5187" s="8">
        <v>218</v>
      </c>
      <c r="K5187" s="9">
        <v>22454</v>
      </c>
      <c r="L5187" s="9">
        <v>12574.240000000002</v>
      </c>
      <c r="M5187" s="10">
        <v>0.56000000000000005</v>
      </c>
      <c r="N5187" s="4" t="s">
        <v>83</v>
      </c>
      <c r="O5187" s="4" t="str">
        <f>TEXT(Table1[[#This Row],[Invoice Date]],"yyyy")</f>
        <v>2021</v>
      </c>
      <c r="P5187" s="4" t="str">
        <f>TEXT(Table1[[#This Row],[Invoice Date]],"mmm")</f>
        <v>Jun</v>
      </c>
      <c r="Q5187" s="27">
        <f>WEEKNUM(Table1[[#This Row],[Invoice Date]]) + IF(YEAR(Table1[[#This Row],[Invoice Date]])=2021, 52, 0)</f>
        <v>77</v>
      </c>
    </row>
    <row r="5188" spans="2:17" ht="14.25" customHeight="1" x14ac:dyDescent="0.3">
      <c r="B5188" s="4" t="s">
        <v>30</v>
      </c>
      <c r="C5188" s="34">
        <v>1128299</v>
      </c>
      <c r="D5188" s="5">
        <v>44364</v>
      </c>
      <c r="E5188" s="4" t="s">
        <v>15</v>
      </c>
      <c r="F5188" s="4" t="s">
        <v>118</v>
      </c>
      <c r="G5188" s="4" t="s">
        <v>93</v>
      </c>
      <c r="H5188" s="6" t="s">
        <v>21</v>
      </c>
      <c r="I5188" s="7">
        <v>35</v>
      </c>
      <c r="J5188" s="8">
        <v>275</v>
      </c>
      <c r="K5188" s="9">
        <v>96250</v>
      </c>
      <c r="L5188" s="9">
        <v>38500</v>
      </c>
      <c r="M5188" s="10">
        <v>0.4</v>
      </c>
      <c r="N5188" s="4" t="s">
        <v>18</v>
      </c>
      <c r="O5188" s="4" t="str">
        <f>TEXT(Table1[[#This Row],[Invoice Date]],"yyyy")</f>
        <v>2021</v>
      </c>
      <c r="P5188" s="4" t="str">
        <f>TEXT(Table1[[#This Row],[Invoice Date]],"mmm")</f>
        <v>Jun</v>
      </c>
      <c r="Q5188" s="27">
        <f>WEEKNUM(Table1[[#This Row],[Invoice Date]]) + IF(YEAR(Table1[[#This Row],[Invoice Date]])=2021, 52, 0)</f>
        <v>77</v>
      </c>
    </row>
    <row r="5189" spans="2:17" ht="14.25" customHeight="1" x14ac:dyDescent="0.3">
      <c r="B5189" s="4" t="s">
        <v>30</v>
      </c>
      <c r="C5189" s="34">
        <v>1128299</v>
      </c>
      <c r="D5189" s="5">
        <v>44364</v>
      </c>
      <c r="E5189" s="4" t="s">
        <v>15</v>
      </c>
      <c r="F5189" s="4" t="s">
        <v>118</v>
      </c>
      <c r="G5189" s="4" t="s">
        <v>93</v>
      </c>
      <c r="H5189" s="6" t="s">
        <v>20</v>
      </c>
      <c r="I5189" s="7">
        <v>35</v>
      </c>
      <c r="J5189" s="8">
        <v>300</v>
      </c>
      <c r="K5189" s="9">
        <v>105000</v>
      </c>
      <c r="L5189" s="9">
        <v>42000</v>
      </c>
      <c r="M5189" s="10">
        <v>0.4</v>
      </c>
      <c r="N5189" s="4" t="s">
        <v>18</v>
      </c>
      <c r="O5189" s="4" t="str">
        <f>TEXT(Table1[[#This Row],[Invoice Date]],"yyyy")</f>
        <v>2021</v>
      </c>
      <c r="P5189" s="4" t="str">
        <f>TEXT(Table1[[#This Row],[Invoice Date]],"mmm")</f>
        <v>Jun</v>
      </c>
      <c r="Q5189" s="27">
        <f>WEEKNUM(Table1[[#This Row],[Invoice Date]]) + IF(YEAR(Table1[[#This Row],[Invoice Date]])=2021, 52, 0)</f>
        <v>77</v>
      </c>
    </row>
    <row r="5190" spans="2:17" ht="14.25" customHeight="1" x14ac:dyDescent="0.3">
      <c r="B5190" s="4" t="s">
        <v>14</v>
      </c>
      <c r="C5190" s="33">
        <v>1185732</v>
      </c>
      <c r="D5190" s="5">
        <v>44364</v>
      </c>
      <c r="E5190" s="4" t="s">
        <v>36</v>
      </c>
      <c r="F5190" s="4" t="s">
        <v>37</v>
      </c>
      <c r="G5190" s="4" t="s">
        <v>38</v>
      </c>
      <c r="H5190" s="6" t="s">
        <v>23</v>
      </c>
      <c r="I5190" s="7">
        <v>50</v>
      </c>
      <c r="J5190" s="8">
        <v>225</v>
      </c>
      <c r="K5190" s="9">
        <v>112500</v>
      </c>
      <c r="L5190" s="9">
        <v>56250</v>
      </c>
      <c r="M5190" s="10">
        <v>0.5</v>
      </c>
      <c r="N5190" s="4" t="s">
        <v>24</v>
      </c>
      <c r="O5190" s="4" t="str">
        <f>TEXT(Table1[[#This Row],[Invoice Date]],"yyyy")</f>
        <v>2021</v>
      </c>
      <c r="P5190" s="4" t="str">
        <f>TEXT(Table1[[#This Row],[Invoice Date]],"mmm")</f>
        <v>Jun</v>
      </c>
      <c r="Q5190" s="27">
        <f>WEEKNUM(Table1[[#This Row],[Invoice Date]]) + IF(YEAR(Table1[[#This Row],[Invoice Date]])=2021, 52, 0)</f>
        <v>77</v>
      </c>
    </row>
    <row r="5191" spans="2:17" ht="14.25" customHeight="1" x14ac:dyDescent="0.3">
      <c r="B5191" s="4" t="s">
        <v>30</v>
      </c>
      <c r="C5191" s="34">
        <v>1128299</v>
      </c>
      <c r="D5191" s="5">
        <v>44364</v>
      </c>
      <c r="E5191" s="4" t="s">
        <v>15</v>
      </c>
      <c r="F5191" s="4" t="s">
        <v>118</v>
      </c>
      <c r="G5191" s="4" t="s">
        <v>93</v>
      </c>
      <c r="H5191" s="6" t="s">
        <v>22</v>
      </c>
      <c r="I5191" s="7">
        <v>45</v>
      </c>
      <c r="J5191" s="8">
        <v>275</v>
      </c>
      <c r="K5191" s="9">
        <v>123750</v>
      </c>
      <c r="L5191" s="9">
        <v>49500</v>
      </c>
      <c r="M5191" s="10">
        <v>0.4</v>
      </c>
      <c r="N5191" s="4" t="s">
        <v>18</v>
      </c>
      <c r="O5191" s="4" t="str">
        <f>TEXT(Table1[[#This Row],[Invoice Date]],"yyyy")</f>
        <v>2021</v>
      </c>
      <c r="P5191" s="4" t="str">
        <f>TEXT(Table1[[#This Row],[Invoice Date]],"mmm")</f>
        <v>Jun</v>
      </c>
      <c r="Q5191" s="27">
        <f>WEEKNUM(Table1[[#This Row],[Invoice Date]]) + IF(YEAR(Table1[[#This Row],[Invoice Date]])=2021, 52, 0)</f>
        <v>77</v>
      </c>
    </row>
    <row r="5192" spans="2:17" ht="14.25" customHeight="1" x14ac:dyDescent="0.3">
      <c r="B5192" s="4" t="s">
        <v>30</v>
      </c>
      <c r="C5192" s="34">
        <v>1128299</v>
      </c>
      <c r="D5192" s="5">
        <v>44364</v>
      </c>
      <c r="E5192" s="4" t="s">
        <v>15</v>
      </c>
      <c r="F5192" s="4" t="s">
        <v>118</v>
      </c>
      <c r="G5192" s="4" t="s">
        <v>93</v>
      </c>
      <c r="H5192" s="6" t="s">
        <v>19</v>
      </c>
      <c r="I5192" s="7">
        <v>40.000000000000007</v>
      </c>
      <c r="J5192" s="8">
        <v>425</v>
      </c>
      <c r="K5192" s="9">
        <v>170000.00000000003</v>
      </c>
      <c r="L5192" s="9">
        <v>68000.000000000015</v>
      </c>
      <c r="M5192" s="10">
        <v>0.4</v>
      </c>
      <c r="N5192" s="4" t="s">
        <v>18</v>
      </c>
      <c r="O5192" s="4" t="str">
        <f>TEXT(Table1[[#This Row],[Invoice Date]],"yyyy")</f>
        <v>2021</v>
      </c>
      <c r="P5192" s="4" t="str">
        <f>TEXT(Table1[[#This Row],[Invoice Date]],"mmm")</f>
        <v>Jun</v>
      </c>
      <c r="Q5192" s="27">
        <f>WEEKNUM(Table1[[#This Row],[Invoice Date]]) + IF(YEAR(Table1[[#This Row],[Invoice Date]])=2021, 52, 0)</f>
        <v>77</v>
      </c>
    </row>
    <row r="5193" spans="2:17" ht="14.25" customHeight="1" x14ac:dyDescent="0.3">
      <c r="B5193" s="4" t="s">
        <v>26</v>
      </c>
      <c r="C5193" s="33">
        <v>1197831</v>
      </c>
      <c r="D5193" s="5">
        <v>44364</v>
      </c>
      <c r="E5193" s="4" t="s">
        <v>36</v>
      </c>
      <c r="F5193" s="4" t="s">
        <v>74</v>
      </c>
      <c r="G5193" s="4" t="s">
        <v>75</v>
      </c>
      <c r="H5193" s="6" t="s">
        <v>21</v>
      </c>
      <c r="I5193" s="7">
        <v>45</v>
      </c>
      <c r="J5193" s="8">
        <v>525</v>
      </c>
      <c r="K5193" s="9">
        <v>236250</v>
      </c>
      <c r="L5193" s="9">
        <v>82687.5</v>
      </c>
      <c r="M5193" s="10">
        <v>0.35</v>
      </c>
      <c r="N5193" s="4" t="s">
        <v>18</v>
      </c>
      <c r="O5193" s="4" t="str">
        <f>TEXT(Table1[[#This Row],[Invoice Date]],"yyyy")</f>
        <v>2021</v>
      </c>
      <c r="P5193" s="4" t="str">
        <f>TEXT(Table1[[#This Row],[Invoice Date]],"mmm")</f>
        <v>Jun</v>
      </c>
      <c r="Q5193" s="27">
        <f>WEEKNUM(Table1[[#This Row],[Invoice Date]]) + IF(YEAR(Table1[[#This Row],[Invoice Date]])=2021, 52, 0)</f>
        <v>77</v>
      </c>
    </row>
    <row r="5194" spans="2:17" ht="14.25" customHeight="1" x14ac:dyDescent="0.3">
      <c r="B5194" s="4" t="s">
        <v>26</v>
      </c>
      <c r="C5194" s="33">
        <v>1197831</v>
      </c>
      <c r="D5194" s="5">
        <v>44364</v>
      </c>
      <c r="E5194" s="4" t="s">
        <v>36</v>
      </c>
      <c r="F5194" s="4" t="s">
        <v>74</v>
      </c>
      <c r="G5194" s="4" t="s">
        <v>75</v>
      </c>
      <c r="H5194" s="6" t="s">
        <v>20</v>
      </c>
      <c r="I5194" s="7">
        <v>45</v>
      </c>
      <c r="J5194" s="8">
        <v>550</v>
      </c>
      <c r="K5194" s="9">
        <v>247500</v>
      </c>
      <c r="L5194" s="9">
        <v>74250</v>
      </c>
      <c r="M5194" s="10">
        <v>0.3</v>
      </c>
      <c r="N5194" s="4" t="s">
        <v>18</v>
      </c>
      <c r="O5194" s="4" t="str">
        <f>TEXT(Table1[[#This Row],[Invoice Date]],"yyyy")</f>
        <v>2021</v>
      </c>
      <c r="P5194" s="4" t="str">
        <f>TEXT(Table1[[#This Row],[Invoice Date]],"mmm")</f>
        <v>Jun</v>
      </c>
      <c r="Q5194" s="27">
        <f>WEEKNUM(Table1[[#This Row],[Invoice Date]]) + IF(YEAR(Table1[[#This Row],[Invoice Date]])=2021, 52, 0)</f>
        <v>77</v>
      </c>
    </row>
    <row r="5195" spans="2:17" ht="14.25" customHeight="1" x14ac:dyDescent="0.3">
      <c r="B5195" s="4" t="s">
        <v>30</v>
      </c>
      <c r="C5195" s="34">
        <v>1128299</v>
      </c>
      <c r="D5195" s="5">
        <v>44364</v>
      </c>
      <c r="E5195" s="4" t="s">
        <v>15</v>
      </c>
      <c r="F5195" s="4" t="s">
        <v>118</v>
      </c>
      <c r="G5195" s="4" t="s">
        <v>93</v>
      </c>
      <c r="H5195" s="6" t="s">
        <v>17</v>
      </c>
      <c r="I5195" s="7">
        <v>45</v>
      </c>
      <c r="J5195" s="8">
        <v>600</v>
      </c>
      <c r="K5195" s="9">
        <v>270000</v>
      </c>
      <c r="L5195" s="9">
        <v>108000</v>
      </c>
      <c r="M5195" s="10">
        <v>0.4</v>
      </c>
      <c r="N5195" s="4" t="s">
        <v>18</v>
      </c>
      <c r="O5195" s="4" t="str">
        <f>TEXT(Table1[[#This Row],[Invoice Date]],"yyyy")</f>
        <v>2021</v>
      </c>
      <c r="P5195" s="4" t="str">
        <f>TEXT(Table1[[#This Row],[Invoice Date]],"mmm")</f>
        <v>Jun</v>
      </c>
      <c r="Q5195" s="27">
        <f>WEEKNUM(Table1[[#This Row],[Invoice Date]]) + IF(YEAR(Table1[[#This Row],[Invoice Date]])=2021, 52, 0)</f>
        <v>77</v>
      </c>
    </row>
    <row r="5196" spans="2:17" ht="14.25" customHeight="1" x14ac:dyDescent="0.3">
      <c r="B5196" s="4" t="s">
        <v>30</v>
      </c>
      <c r="C5196" s="34">
        <v>1128299</v>
      </c>
      <c r="D5196" s="5">
        <v>44364</v>
      </c>
      <c r="E5196" s="4" t="s">
        <v>15</v>
      </c>
      <c r="F5196" s="4" t="s">
        <v>118</v>
      </c>
      <c r="G5196" s="4" t="s">
        <v>93</v>
      </c>
      <c r="H5196" s="6" t="s">
        <v>23</v>
      </c>
      <c r="I5196" s="7">
        <v>65.000000000000014</v>
      </c>
      <c r="J5196" s="8">
        <v>425</v>
      </c>
      <c r="K5196" s="9">
        <v>276250.00000000006</v>
      </c>
      <c r="L5196" s="9">
        <v>110500.00000000003</v>
      </c>
      <c r="M5196" s="10">
        <v>0.4</v>
      </c>
      <c r="N5196" s="4" t="s">
        <v>18</v>
      </c>
      <c r="O5196" s="4" t="str">
        <f>TEXT(Table1[[#This Row],[Invoice Date]],"yyyy")</f>
        <v>2021</v>
      </c>
      <c r="P5196" s="4" t="str">
        <f>TEXT(Table1[[#This Row],[Invoice Date]],"mmm")</f>
        <v>Jun</v>
      </c>
      <c r="Q5196" s="27">
        <f>WEEKNUM(Table1[[#This Row],[Invoice Date]]) + IF(YEAR(Table1[[#This Row],[Invoice Date]])=2021, 52, 0)</f>
        <v>77</v>
      </c>
    </row>
    <row r="5197" spans="2:17" ht="14.25" customHeight="1" x14ac:dyDescent="0.3">
      <c r="B5197" s="4" t="s">
        <v>26</v>
      </c>
      <c r="C5197" s="33">
        <v>1197831</v>
      </c>
      <c r="D5197" s="5">
        <v>44364</v>
      </c>
      <c r="E5197" s="4" t="s">
        <v>36</v>
      </c>
      <c r="F5197" s="4" t="s">
        <v>74</v>
      </c>
      <c r="G5197" s="4" t="s">
        <v>75</v>
      </c>
      <c r="H5197" s="6" t="s">
        <v>19</v>
      </c>
      <c r="I5197" s="7">
        <v>50</v>
      </c>
      <c r="J5197" s="8">
        <v>575</v>
      </c>
      <c r="K5197" s="9">
        <v>287500</v>
      </c>
      <c r="L5197" s="9">
        <v>114999.99999999999</v>
      </c>
      <c r="M5197" s="10">
        <v>0.39999999999999997</v>
      </c>
      <c r="N5197" s="4" t="s">
        <v>18</v>
      </c>
      <c r="O5197" s="4" t="str">
        <f>TEXT(Table1[[#This Row],[Invoice Date]],"yyyy")</f>
        <v>2021</v>
      </c>
      <c r="P5197" s="4" t="str">
        <f>TEXT(Table1[[#This Row],[Invoice Date]],"mmm")</f>
        <v>Jun</v>
      </c>
      <c r="Q5197" s="27">
        <f>WEEKNUM(Table1[[#This Row],[Invoice Date]]) + IF(YEAR(Table1[[#This Row],[Invoice Date]])=2021, 52, 0)</f>
        <v>77</v>
      </c>
    </row>
    <row r="5198" spans="2:17" ht="14.25" customHeight="1" x14ac:dyDescent="0.3">
      <c r="B5198" s="4" t="s">
        <v>26</v>
      </c>
      <c r="C5198" s="33">
        <v>1197831</v>
      </c>
      <c r="D5198" s="5">
        <v>44364</v>
      </c>
      <c r="E5198" s="4" t="s">
        <v>36</v>
      </c>
      <c r="F5198" s="4" t="s">
        <v>74</v>
      </c>
      <c r="G5198" s="4" t="s">
        <v>75</v>
      </c>
      <c r="H5198" s="6" t="s">
        <v>22</v>
      </c>
      <c r="I5198" s="7">
        <v>60</v>
      </c>
      <c r="J5198" s="8">
        <v>525</v>
      </c>
      <c r="K5198" s="9">
        <v>315000</v>
      </c>
      <c r="L5198" s="9">
        <v>125999.99999999999</v>
      </c>
      <c r="M5198" s="10">
        <v>0.39999999999999997</v>
      </c>
      <c r="N5198" s="4" t="s">
        <v>18</v>
      </c>
      <c r="O5198" s="4" t="str">
        <f>TEXT(Table1[[#This Row],[Invoice Date]],"yyyy")</f>
        <v>2021</v>
      </c>
      <c r="P5198" s="4" t="str">
        <f>TEXT(Table1[[#This Row],[Invoice Date]],"mmm")</f>
        <v>Jun</v>
      </c>
      <c r="Q5198" s="27">
        <f>WEEKNUM(Table1[[#This Row],[Invoice Date]]) + IF(YEAR(Table1[[#This Row],[Invoice Date]])=2021, 52, 0)</f>
        <v>77</v>
      </c>
    </row>
    <row r="5199" spans="2:17" ht="14.25" customHeight="1" x14ac:dyDescent="0.3">
      <c r="B5199" s="4" t="s">
        <v>25</v>
      </c>
      <c r="C5199" s="33">
        <v>1185733</v>
      </c>
      <c r="D5199" s="5">
        <v>44364</v>
      </c>
      <c r="E5199" s="4" t="s">
        <v>48</v>
      </c>
      <c r="F5199" s="4" t="s">
        <v>49</v>
      </c>
      <c r="G5199" s="4" t="s">
        <v>68</v>
      </c>
      <c r="H5199" s="6" t="s">
        <v>22</v>
      </c>
      <c r="I5199" s="7">
        <v>95</v>
      </c>
      <c r="J5199" s="8">
        <v>450</v>
      </c>
      <c r="K5199" s="9">
        <v>427500</v>
      </c>
      <c r="L5199" s="9">
        <v>85500</v>
      </c>
      <c r="M5199" s="10">
        <v>0.2</v>
      </c>
      <c r="N5199" s="4" t="s">
        <v>18</v>
      </c>
      <c r="O5199" s="4" t="str">
        <f>TEXT(Table1[[#This Row],[Invoice Date]],"yyyy")</f>
        <v>2021</v>
      </c>
      <c r="P5199" s="4" t="str">
        <f>TEXT(Table1[[#This Row],[Invoice Date]],"mmm")</f>
        <v>Jun</v>
      </c>
      <c r="Q5199" s="27">
        <f>WEEKNUM(Table1[[#This Row],[Invoice Date]]) + IF(YEAR(Table1[[#This Row],[Invoice Date]])=2021, 52, 0)</f>
        <v>77</v>
      </c>
    </row>
    <row r="5200" spans="2:17" ht="14.25" customHeight="1" x14ac:dyDescent="0.3">
      <c r="B5200" s="4" t="s">
        <v>30</v>
      </c>
      <c r="C5200" s="34">
        <v>1128299</v>
      </c>
      <c r="D5200" s="5">
        <v>44364</v>
      </c>
      <c r="E5200" s="4" t="s">
        <v>27</v>
      </c>
      <c r="F5200" s="4" t="s">
        <v>81</v>
      </c>
      <c r="G5200" s="4" t="s">
        <v>82</v>
      </c>
      <c r="H5200" s="6" t="s">
        <v>22</v>
      </c>
      <c r="I5200" s="7">
        <v>95</v>
      </c>
      <c r="J5200" s="8">
        <v>450</v>
      </c>
      <c r="K5200" s="9">
        <v>427500</v>
      </c>
      <c r="L5200" s="9">
        <v>192375</v>
      </c>
      <c r="M5200" s="10">
        <v>0.45</v>
      </c>
      <c r="N5200" s="4" t="s">
        <v>83</v>
      </c>
      <c r="O5200" s="4" t="str">
        <f>TEXT(Table1[[#This Row],[Invoice Date]],"yyyy")</f>
        <v>2021</v>
      </c>
      <c r="P5200" s="4" t="str">
        <f>TEXT(Table1[[#This Row],[Invoice Date]],"mmm")</f>
        <v>Jun</v>
      </c>
      <c r="Q5200" s="27">
        <f>WEEKNUM(Table1[[#This Row],[Invoice Date]]) + IF(YEAR(Table1[[#This Row],[Invoice Date]])=2021, 52, 0)</f>
        <v>77</v>
      </c>
    </row>
    <row r="5201" spans="2:17" ht="14.25" customHeight="1" x14ac:dyDescent="0.3">
      <c r="B5201" s="4" t="s">
        <v>26</v>
      </c>
      <c r="C5201" s="33">
        <v>1197831</v>
      </c>
      <c r="D5201" s="5">
        <v>44364</v>
      </c>
      <c r="E5201" s="4" t="s">
        <v>36</v>
      </c>
      <c r="F5201" s="4" t="s">
        <v>74</v>
      </c>
      <c r="G5201" s="4" t="s">
        <v>75</v>
      </c>
      <c r="H5201" s="6" t="s">
        <v>23</v>
      </c>
      <c r="I5201" s="7">
        <v>65</v>
      </c>
      <c r="J5201" s="8">
        <v>675</v>
      </c>
      <c r="K5201" s="9">
        <v>438750</v>
      </c>
      <c r="L5201" s="9">
        <v>241312.50000000003</v>
      </c>
      <c r="M5201" s="10">
        <v>0.55000000000000004</v>
      </c>
      <c r="N5201" s="4" t="s">
        <v>18</v>
      </c>
      <c r="O5201" s="4" t="str">
        <f>TEXT(Table1[[#This Row],[Invoice Date]],"yyyy")</f>
        <v>2021</v>
      </c>
      <c r="P5201" s="4" t="str">
        <f>TEXT(Table1[[#This Row],[Invoice Date]],"mmm")</f>
        <v>Jun</v>
      </c>
      <c r="Q5201" s="27">
        <f>WEEKNUM(Table1[[#This Row],[Invoice Date]]) + IF(YEAR(Table1[[#This Row],[Invoice Date]])=2021, 52, 0)</f>
        <v>77</v>
      </c>
    </row>
    <row r="5202" spans="2:17" ht="14.25" customHeight="1" x14ac:dyDescent="0.3">
      <c r="B5202" s="4" t="s">
        <v>26</v>
      </c>
      <c r="C5202" s="33">
        <v>1197831</v>
      </c>
      <c r="D5202" s="5">
        <v>44364</v>
      </c>
      <c r="E5202" s="4" t="s">
        <v>36</v>
      </c>
      <c r="F5202" s="4" t="s">
        <v>74</v>
      </c>
      <c r="G5202" s="4" t="s">
        <v>75</v>
      </c>
      <c r="H5202" s="6" t="s">
        <v>17</v>
      </c>
      <c r="I5202" s="7">
        <v>54.999999999999993</v>
      </c>
      <c r="J5202" s="8">
        <v>825</v>
      </c>
      <c r="K5202" s="9">
        <v>453749.99999999994</v>
      </c>
      <c r="L5202" s="9">
        <v>226874.99999999997</v>
      </c>
      <c r="M5202" s="10">
        <v>0.5</v>
      </c>
      <c r="N5202" s="4" t="s">
        <v>18</v>
      </c>
      <c r="O5202" s="4" t="str">
        <f>TEXT(Table1[[#This Row],[Invoice Date]],"yyyy")</f>
        <v>2021</v>
      </c>
      <c r="P5202" s="4" t="str">
        <f>TEXT(Table1[[#This Row],[Invoice Date]],"mmm")</f>
        <v>Jun</v>
      </c>
      <c r="Q5202" s="27">
        <f>WEEKNUM(Table1[[#This Row],[Invoice Date]]) + IF(YEAR(Table1[[#This Row],[Invoice Date]])=2021, 52, 0)</f>
        <v>77</v>
      </c>
    </row>
    <row r="5203" spans="2:17" ht="14.25" customHeight="1" x14ac:dyDescent="0.3">
      <c r="B5203" s="4" t="s">
        <v>25</v>
      </c>
      <c r="C5203" s="33">
        <v>1185733</v>
      </c>
      <c r="D5203" s="5">
        <v>44364</v>
      </c>
      <c r="E5203" s="4" t="s">
        <v>48</v>
      </c>
      <c r="F5203" s="4" t="s">
        <v>49</v>
      </c>
      <c r="G5203" s="4" t="s">
        <v>68</v>
      </c>
      <c r="H5203" s="6" t="s">
        <v>21</v>
      </c>
      <c r="I5203" s="7">
        <v>85</v>
      </c>
      <c r="J5203" s="8">
        <v>575</v>
      </c>
      <c r="K5203" s="9">
        <v>488750</v>
      </c>
      <c r="L5203" s="9">
        <v>146625</v>
      </c>
      <c r="M5203" s="10">
        <v>0.3</v>
      </c>
      <c r="N5203" s="4" t="s">
        <v>18</v>
      </c>
      <c r="O5203" s="4" t="str">
        <f>TEXT(Table1[[#This Row],[Invoice Date]],"yyyy")</f>
        <v>2021</v>
      </c>
      <c r="P5203" s="4" t="str">
        <f>TEXT(Table1[[#This Row],[Invoice Date]],"mmm")</f>
        <v>Jun</v>
      </c>
      <c r="Q5203" s="27">
        <f>WEEKNUM(Table1[[#This Row],[Invoice Date]]) + IF(YEAR(Table1[[#This Row],[Invoice Date]])=2021, 52, 0)</f>
        <v>77</v>
      </c>
    </row>
    <row r="5204" spans="2:17" ht="14.25" customHeight="1" x14ac:dyDescent="0.3">
      <c r="B5204" s="4" t="s">
        <v>30</v>
      </c>
      <c r="C5204" s="34">
        <v>1128299</v>
      </c>
      <c r="D5204" s="5">
        <v>44364</v>
      </c>
      <c r="E5204" s="4" t="s">
        <v>27</v>
      </c>
      <c r="F5204" s="4" t="s">
        <v>81</v>
      </c>
      <c r="G5204" s="4" t="s">
        <v>82</v>
      </c>
      <c r="H5204" s="6" t="s">
        <v>21</v>
      </c>
      <c r="I5204" s="7">
        <v>85</v>
      </c>
      <c r="J5204" s="8">
        <v>575</v>
      </c>
      <c r="K5204" s="9">
        <v>488750</v>
      </c>
      <c r="L5204" s="9">
        <v>195499.99999999997</v>
      </c>
      <c r="M5204" s="10">
        <v>0.39999999999999997</v>
      </c>
      <c r="N5204" s="4" t="s">
        <v>83</v>
      </c>
      <c r="O5204" s="4" t="str">
        <f>TEXT(Table1[[#This Row],[Invoice Date]],"yyyy")</f>
        <v>2021</v>
      </c>
      <c r="P5204" s="4" t="str">
        <f>TEXT(Table1[[#This Row],[Invoice Date]],"mmm")</f>
        <v>Jun</v>
      </c>
      <c r="Q5204" s="27">
        <f>WEEKNUM(Table1[[#This Row],[Invoice Date]]) + IF(YEAR(Table1[[#This Row],[Invoice Date]])=2021, 52, 0)</f>
        <v>77</v>
      </c>
    </row>
    <row r="5205" spans="2:17" ht="14.25" customHeight="1" x14ac:dyDescent="0.3">
      <c r="B5205" s="4" t="s">
        <v>25</v>
      </c>
      <c r="C5205" s="33">
        <v>1185733</v>
      </c>
      <c r="D5205" s="5">
        <v>44364</v>
      </c>
      <c r="E5205" s="4" t="s">
        <v>48</v>
      </c>
      <c r="F5205" s="4" t="s">
        <v>49</v>
      </c>
      <c r="G5205" s="4" t="s">
        <v>68</v>
      </c>
      <c r="H5205" s="6" t="s">
        <v>19</v>
      </c>
      <c r="I5205" s="7">
        <v>70</v>
      </c>
      <c r="J5205" s="8">
        <v>700</v>
      </c>
      <c r="K5205" s="9">
        <v>490000</v>
      </c>
      <c r="L5205" s="9">
        <v>122500</v>
      </c>
      <c r="M5205" s="10">
        <v>0.25</v>
      </c>
      <c r="N5205" s="4" t="s">
        <v>18</v>
      </c>
      <c r="O5205" s="4" t="str">
        <f>TEXT(Table1[[#This Row],[Invoice Date]],"yyyy")</f>
        <v>2021</v>
      </c>
      <c r="P5205" s="4" t="str">
        <f>TEXT(Table1[[#This Row],[Invoice Date]],"mmm")</f>
        <v>Jun</v>
      </c>
      <c r="Q5205" s="27">
        <f>WEEKNUM(Table1[[#This Row],[Invoice Date]]) + IF(YEAR(Table1[[#This Row],[Invoice Date]])=2021, 52, 0)</f>
        <v>77</v>
      </c>
    </row>
    <row r="5206" spans="2:17" ht="14.25" customHeight="1" x14ac:dyDescent="0.3">
      <c r="B5206" s="4" t="s">
        <v>30</v>
      </c>
      <c r="C5206" s="34">
        <v>1128299</v>
      </c>
      <c r="D5206" s="5">
        <v>44364</v>
      </c>
      <c r="E5206" s="4" t="s">
        <v>27</v>
      </c>
      <c r="F5206" s="4" t="s">
        <v>81</v>
      </c>
      <c r="G5206" s="4" t="s">
        <v>82</v>
      </c>
      <c r="H5206" s="6" t="s">
        <v>19</v>
      </c>
      <c r="I5206" s="7">
        <v>70</v>
      </c>
      <c r="J5206" s="8">
        <v>700</v>
      </c>
      <c r="K5206" s="9">
        <v>490000</v>
      </c>
      <c r="L5206" s="9">
        <v>195999.99999999997</v>
      </c>
      <c r="M5206" s="10">
        <v>0.39999999999999997</v>
      </c>
      <c r="N5206" s="4" t="s">
        <v>83</v>
      </c>
      <c r="O5206" s="4" t="str">
        <f>TEXT(Table1[[#This Row],[Invoice Date]],"yyyy")</f>
        <v>2021</v>
      </c>
      <c r="P5206" s="4" t="str">
        <f>TEXT(Table1[[#This Row],[Invoice Date]],"mmm")</f>
        <v>Jun</v>
      </c>
      <c r="Q5206" s="27">
        <f>WEEKNUM(Table1[[#This Row],[Invoice Date]]) + IF(YEAR(Table1[[#This Row],[Invoice Date]])=2021, 52, 0)</f>
        <v>77</v>
      </c>
    </row>
    <row r="5207" spans="2:17" ht="14.25" customHeight="1" x14ac:dyDescent="0.3">
      <c r="B5207" s="4" t="s">
        <v>30</v>
      </c>
      <c r="C5207" s="34">
        <v>1128299</v>
      </c>
      <c r="D5207" s="5">
        <v>44364</v>
      </c>
      <c r="E5207" s="4" t="s">
        <v>27</v>
      </c>
      <c r="F5207" s="4" t="s">
        <v>81</v>
      </c>
      <c r="G5207" s="4" t="s">
        <v>82</v>
      </c>
      <c r="H5207" s="6" t="s">
        <v>17</v>
      </c>
      <c r="I5207" s="7">
        <v>60</v>
      </c>
      <c r="J5207" s="8">
        <v>825</v>
      </c>
      <c r="K5207" s="9">
        <v>495000</v>
      </c>
      <c r="L5207" s="9">
        <v>197999.99999999997</v>
      </c>
      <c r="M5207" s="10">
        <v>0.39999999999999997</v>
      </c>
      <c r="N5207" s="4" t="s">
        <v>83</v>
      </c>
      <c r="O5207" s="4" t="str">
        <f>TEXT(Table1[[#This Row],[Invoice Date]],"yyyy")</f>
        <v>2021</v>
      </c>
      <c r="P5207" s="4" t="str">
        <f>TEXT(Table1[[#This Row],[Invoice Date]],"mmm")</f>
        <v>Jun</v>
      </c>
      <c r="Q5207" s="27">
        <f>WEEKNUM(Table1[[#This Row],[Invoice Date]]) + IF(YEAR(Table1[[#This Row],[Invoice Date]])=2021, 52, 0)</f>
        <v>77</v>
      </c>
    </row>
    <row r="5208" spans="2:17" ht="14.25" customHeight="1" x14ac:dyDescent="0.3">
      <c r="B5208" s="4" t="s">
        <v>25</v>
      </c>
      <c r="C5208" s="33">
        <v>1185733</v>
      </c>
      <c r="D5208" s="5">
        <v>44364</v>
      </c>
      <c r="E5208" s="4" t="s">
        <v>48</v>
      </c>
      <c r="F5208" s="4" t="s">
        <v>49</v>
      </c>
      <c r="G5208" s="4" t="s">
        <v>68</v>
      </c>
      <c r="H5208" s="6" t="s">
        <v>17</v>
      </c>
      <c r="I5208" s="7">
        <v>64.999999999999986</v>
      </c>
      <c r="J5208" s="8">
        <v>825</v>
      </c>
      <c r="K5208" s="9">
        <v>536249.99999999988</v>
      </c>
      <c r="L5208" s="9">
        <v>160874.99999999997</v>
      </c>
      <c r="M5208" s="10">
        <v>0.3</v>
      </c>
      <c r="N5208" s="4" t="s">
        <v>24</v>
      </c>
      <c r="O5208" s="4" t="str">
        <f>TEXT(Table1[[#This Row],[Invoice Date]],"yyyy")</f>
        <v>2021</v>
      </c>
      <c r="P5208" s="4" t="str">
        <f>TEXT(Table1[[#This Row],[Invoice Date]],"mmm")</f>
        <v>Jun</v>
      </c>
      <c r="Q5208" s="27">
        <f>WEEKNUM(Table1[[#This Row],[Invoice Date]]) + IF(YEAR(Table1[[#This Row],[Invoice Date]])=2021, 52, 0)</f>
        <v>77</v>
      </c>
    </row>
    <row r="5209" spans="2:17" ht="14.25" customHeight="1" x14ac:dyDescent="0.3">
      <c r="B5209" s="4" t="s">
        <v>25</v>
      </c>
      <c r="C5209" s="33">
        <v>1185733</v>
      </c>
      <c r="D5209" s="5">
        <v>44364</v>
      </c>
      <c r="E5209" s="4" t="s">
        <v>48</v>
      </c>
      <c r="F5209" s="4" t="s">
        <v>49</v>
      </c>
      <c r="G5209" s="4" t="s">
        <v>68</v>
      </c>
      <c r="H5209" s="6" t="s">
        <v>20</v>
      </c>
      <c r="I5209" s="7">
        <v>85</v>
      </c>
      <c r="J5209" s="8">
        <v>700</v>
      </c>
      <c r="K5209" s="9">
        <v>595000</v>
      </c>
      <c r="L5209" s="9">
        <v>178500</v>
      </c>
      <c r="M5209" s="10">
        <v>0.3</v>
      </c>
      <c r="N5209" s="4" t="s">
        <v>18</v>
      </c>
      <c r="O5209" s="4" t="str">
        <f>TEXT(Table1[[#This Row],[Invoice Date]],"yyyy")</f>
        <v>2021</v>
      </c>
      <c r="P5209" s="4" t="str">
        <f>TEXT(Table1[[#This Row],[Invoice Date]],"mmm")</f>
        <v>Jun</v>
      </c>
      <c r="Q5209" s="27">
        <f>WEEKNUM(Table1[[#This Row],[Invoice Date]]) + IF(YEAR(Table1[[#This Row],[Invoice Date]])=2021, 52, 0)</f>
        <v>77</v>
      </c>
    </row>
    <row r="5210" spans="2:17" ht="14.25" customHeight="1" x14ac:dyDescent="0.3">
      <c r="B5210" s="4" t="s">
        <v>30</v>
      </c>
      <c r="C5210" s="34">
        <v>1128299</v>
      </c>
      <c r="D5210" s="5">
        <v>44364</v>
      </c>
      <c r="E5210" s="4" t="s">
        <v>27</v>
      </c>
      <c r="F5210" s="4" t="s">
        <v>81</v>
      </c>
      <c r="G5210" s="4" t="s">
        <v>82</v>
      </c>
      <c r="H5210" s="6" t="s">
        <v>20</v>
      </c>
      <c r="I5210" s="7">
        <v>85</v>
      </c>
      <c r="J5210" s="8">
        <v>700</v>
      </c>
      <c r="K5210" s="9">
        <v>595000</v>
      </c>
      <c r="L5210" s="9">
        <v>237999.99999999997</v>
      </c>
      <c r="M5210" s="10">
        <v>0.39999999999999997</v>
      </c>
      <c r="N5210" s="4" t="s">
        <v>83</v>
      </c>
      <c r="O5210" s="4" t="str">
        <f>TEXT(Table1[[#This Row],[Invoice Date]],"yyyy")</f>
        <v>2021</v>
      </c>
      <c r="P5210" s="4" t="str">
        <f>TEXT(Table1[[#This Row],[Invoice Date]],"mmm")</f>
        <v>Jun</v>
      </c>
      <c r="Q5210" s="27">
        <f>WEEKNUM(Table1[[#This Row],[Invoice Date]]) + IF(YEAR(Table1[[#This Row],[Invoice Date]])=2021, 52, 0)</f>
        <v>77</v>
      </c>
    </row>
    <row r="5211" spans="2:17" ht="14.25" customHeight="1" x14ac:dyDescent="0.3">
      <c r="B5211" s="4" t="s">
        <v>25</v>
      </c>
      <c r="C5211" s="33">
        <v>1185733</v>
      </c>
      <c r="D5211" s="5">
        <v>44364</v>
      </c>
      <c r="E5211" s="4" t="s">
        <v>48</v>
      </c>
      <c r="F5211" s="4" t="s">
        <v>49</v>
      </c>
      <c r="G5211" s="4" t="s">
        <v>68</v>
      </c>
      <c r="H5211" s="6" t="s">
        <v>23</v>
      </c>
      <c r="I5211" s="7">
        <v>110.00000000000001</v>
      </c>
      <c r="J5211" s="8">
        <v>750</v>
      </c>
      <c r="K5211" s="9">
        <v>825000.00000000012</v>
      </c>
      <c r="L5211" s="9">
        <v>371250.00000000006</v>
      </c>
      <c r="M5211" s="10">
        <v>0.45</v>
      </c>
      <c r="N5211" s="4" t="s">
        <v>18</v>
      </c>
      <c r="O5211" s="4" t="str">
        <f>TEXT(Table1[[#This Row],[Invoice Date]],"yyyy")</f>
        <v>2021</v>
      </c>
      <c r="P5211" s="4" t="str">
        <f>TEXT(Table1[[#This Row],[Invoice Date]],"mmm")</f>
        <v>Jun</v>
      </c>
      <c r="Q5211" s="27">
        <f>WEEKNUM(Table1[[#This Row],[Invoice Date]]) + IF(YEAR(Table1[[#This Row],[Invoice Date]])=2021, 52, 0)</f>
        <v>77</v>
      </c>
    </row>
    <row r="5212" spans="2:17" ht="14.25" customHeight="1" x14ac:dyDescent="0.3">
      <c r="B5212" s="4" t="s">
        <v>30</v>
      </c>
      <c r="C5212" s="34">
        <v>1128299</v>
      </c>
      <c r="D5212" s="5">
        <v>44364</v>
      </c>
      <c r="E5212" s="4" t="s">
        <v>27</v>
      </c>
      <c r="F5212" s="4" t="s">
        <v>81</v>
      </c>
      <c r="G5212" s="4" t="s">
        <v>82</v>
      </c>
      <c r="H5212" s="6" t="s">
        <v>23</v>
      </c>
      <c r="I5212" s="7">
        <v>110.00000000000001</v>
      </c>
      <c r="J5212" s="8">
        <v>750</v>
      </c>
      <c r="K5212" s="9">
        <v>825000.00000000012</v>
      </c>
      <c r="L5212" s="9">
        <v>288750</v>
      </c>
      <c r="M5212" s="10">
        <v>0.35</v>
      </c>
      <c r="N5212" s="4" t="s">
        <v>83</v>
      </c>
      <c r="O5212" s="4" t="str">
        <f>TEXT(Table1[[#This Row],[Invoice Date]],"yyyy")</f>
        <v>2021</v>
      </c>
      <c r="P5212" s="4" t="str">
        <f>TEXT(Table1[[#This Row],[Invoice Date]],"mmm")</f>
        <v>Jun</v>
      </c>
      <c r="Q5212" s="27">
        <f>WEEKNUM(Table1[[#This Row],[Invoice Date]]) + IF(YEAR(Table1[[#This Row],[Invoice Date]])=2021, 52, 0)</f>
        <v>77</v>
      </c>
    </row>
    <row r="5213" spans="2:17" ht="14.25" customHeight="1" x14ac:dyDescent="0.3">
      <c r="B5213" s="4" t="s">
        <v>14</v>
      </c>
      <c r="C5213" s="33">
        <v>1185732</v>
      </c>
      <c r="D5213" s="5">
        <v>44365</v>
      </c>
      <c r="E5213" s="4" t="s">
        <v>36</v>
      </c>
      <c r="F5213" s="4" t="s">
        <v>57</v>
      </c>
      <c r="G5213" s="4" t="s">
        <v>58</v>
      </c>
      <c r="H5213" s="6" t="s">
        <v>22</v>
      </c>
      <c r="I5213" s="7">
        <v>46</v>
      </c>
      <c r="J5213" s="8">
        <v>13</v>
      </c>
      <c r="K5213" s="9">
        <v>598</v>
      </c>
      <c r="L5213" s="9">
        <v>275.08</v>
      </c>
      <c r="M5213" s="10">
        <v>0.45999999999999996</v>
      </c>
      <c r="N5213" s="4" t="s">
        <v>83</v>
      </c>
      <c r="O5213" s="4" t="str">
        <f>TEXT(Table1[[#This Row],[Invoice Date]],"yyyy")</f>
        <v>2021</v>
      </c>
      <c r="P5213" s="4" t="str">
        <f>TEXT(Table1[[#This Row],[Invoice Date]],"mmm")</f>
        <v>Jun</v>
      </c>
      <c r="Q5213" s="27">
        <f>WEEKNUM(Table1[[#This Row],[Invoice Date]]) + IF(YEAR(Table1[[#This Row],[Invoice Date]])=2021, 52, 0)</f>
        <v>77</v>
      </c>
    </row>
    <row r="5214" spans="2:17" ht="14.25" customHeight="1" x14ac:dyDescent="0.3">
      <c r="B5214" s="4" t="s">
        <v>14</v>
      </c>
      <c r="C5214" s="33">
        <v>1185732</v>
      </c>
      <c r="D5214" s="5">
        <v>44365</v>
      </c>
      <c r="E5214" s="4" t="s">
        <v>36</v>
      </c>
      <c r="F5214" s="4" t="s">
        <v>76</v>
      </c>
      <c r="G5214" s="4" t="s">
        <v>77</v>
      </c>
      <c r="H5214" s="6" t="s">
        <v>21</v>
      </c>
      <c r="I5214" s="7">
        <v>23</v>
      </c>
      <c r="J5214" s="8">
        <v>91</v>
      </c>
      <c r="K5214" s="9">
        <v>2093</v>
      </c>
      <c r="L5214" s="9">
        <v>1046.5</v>
      </c>
      <c r="M5214" s="10">
        <v>0.5</v>
      </c>
      <c r="N5214" s="4" t="s">
        <v>83</v>
      </c>
      <c r="O5214" s="4" t="str">
        <f>TEXT(Table1[[#This Row],[Invoice Date]],"yyyy")</f>
        <v>2021</v>
      </c>
      <c r="P5214" s="4" t="str">
        <f>TEXT(Table1[[#This Row],[Invoice Date]],"mmm")</f>
        <v>Jun</v>
      </c>
      <c r="Q5214" s="27">
        <f>WEEKNUM(Table1[[#This Row],[Invoice Date]]) + IF(YEAR(Table1[[#This Row],[Invoice Date]])=2021, 52, 0)</f>
        <v>77</v>
      </c>
    </row>
    <row r="5215" spans="2:17" ht="14.25" customHeight="1" x14ac:dyDescent="0.3">
      <c r="B5215" s="4" t="s">
        <v>14</v>
      </c>
      <c r="C5215" s="33">
        <v>1185732</v>
      </c>
      <c r="D5215" s="5">
        <v>44365</v>
      </c>
      <c r="E5215" s="4" t="s">
        <v>36</v>
      </c>
      <c r="F5215" s="4" t="s">
        <v>76</v>
      </c>
      <c r="G5215" s="4" t="s">
        <v>77</v>
      </c>
      <c r="H5215" s="6" t="s">
        <v>19</v>
      </c>
      <c r="I5215" s="7">
        <v>27</v>
      </c>
      <c r="J5215" s="8">
        <v>91</v>
      </c>
      <c r="K5215" s="9">
        <v>2457</v>
      </c>
      <c r="L5215" s="9">
        <v>1130.2199999999998</v>
      </c>
      <c r="M5215" s="10">
        <v>0.45999999999999996</v>
      </c>
      <c r="N5215" s="4" t="s">
        <v>83</v>
      </c>
      <c r="O5215" s="4" t="str">
        <f>TEXT(Table1[[#This Row],[Invoice Date]],"yyyy")</f>
        <v>2021</v>
      </c>
      <c r="P5215" s="4" t="str">
        <f>TEXT(Table1[[#This Row],[Invoice Date]],"mmm")</f>
        <v>Jun</v>
      </c>
      <c r="Q5215" s="27">
        <f>WEEKNUM(Table1[[#This Row],[Invoice Date]]) + IF(YEAR(Table1[[#This Row],[Invoice Date]])=2021, 52, 0)</f>
        <v>77</v>
      </c>
    </row>
    <row r="5216" spans="2:17" ht="14.25" customHeight="1" x14ac:dyDescent="0.3">
      <c r="B5216" s="4" t="s">
        <v>14</v>
      </c>
      <c r="C5216" s="33">
        <v>1185732</v>
      </c>
      <c r="D5216" s="5">
        <v>44365</v>
      </c>
      <c r="E5216" s="4" t="s">
        <v>36</v>
      </c>
      <c r="F5216" s="4" t="s">
        <v>76</v>
      </c>
      <c r="G5216" s="4" t="s">
        <v>77</v>
      </c>
      <c r="H5216" s="6" t="s">
        <v>20</v>
      </c>
      <c r="I5216" s="7">
        <v>23</v>
      </c>
      <c r="J5216" s="8">
        <v>113</v>
      </c>
      <c r="K5216" s="9">
        <v>2599</v>
      </c>
      <c r="L5216" s="9">
        <v>1273.51</v>
      </c>
      <c r="M5216" s="10">
        <v>0.49</v>
      </c>
      <c r="N5216" s="4" t="s">
        <v>83</v>
      </c>
      <c r="O5216" s="4" t="str">
        <f>TEXT(Table1[[#This Row],[Invoice Date]],"yyyy")</f>
        <v>2021</v>
      </c>
      <c r="P5216" s="4" t="str">
        <f>TEXT(Table1[[#This Row],[Invoice Date]],"mmm")</f>
        <v>Jun</v>
      </c>
      <c r="Q5216" s="27">
        <f>WEEKNUM(Table1[[#This Row],[Invoice Date]]) + IF(YEAR(Table1[[#This Row],[Invoice Date]])=2021, 52, 0)</f>
        <v>77</v>
      </c>
    </row>
    <row r="5217" spans="2:17" ht="14.25" customHeight="1" x14ac:dyDescent="0.3">
      <c r="B5217" s="4" t="s">
        <v>14</v>
      </c>
      <c r="C5217" s="33">
        <v>1185732</v>
      </c>
      <c r="D5217" s="5">
        <v>44365</v>
      </c>
      <c r="E5217" s="4" t="s">
        <v>36</v>
      </c>
      <c r="F5217" s="4" t="s">
        <v>76</v>
      </c>
      <c r="G5217" s="4" t="s">
        <v>77</v>
      </c>
      <c r="H5217" s="6" t="s">
        <v>22</v>
      </c>
      <c r="I5217" s="7">
        <v>38</v>
      </c>
      <c r="J5217" s="8">
        <v>102</v>
      </c>
      <c r="K5217" s="9">
        <v>3876</v>
      </c>
      <c r="L5217" s="9">
        <v>1744.1999999999998</v>
      </c>
      <c r="M5217" s="10">
        <v>0.44999999999999996</v>
      </c>
      <c r="N5217" s="4" t="s">
        <v>83</v>
      </c>
      <c r="O5217" s="4" t="str">
        <f>TEXT(Table1[[#This Row],[Invoice Date]],"yyyy")</f>
        <v>2021</v>
      </c>
      <c r="P5217" s="4" t="str">
        <f>TEXT(Table1[[#This Row],[Invoice Date]],"mmm")</f>
        <v>Jun</v>
      </c>
      <c r="Q5217" s="27">
        <f>WEEKNUM(Table1[[#This Row],[Invoice Date]]) + IF(YEAR(Table1[[#This Row],[Invoice Date]])=2021, 52, 0)</f>
        <v>77</v>
      </c>
    </row>
    <row r="5218" spans="2:17" ht="14.25" customHeight="1" x14ac:dyDescent="0.3">
      <c r="B5218" s="4" t="s">
        <v>14</v>
      </c>
      <c r="C5218" s="33">
        <v>1185732</v>
      </c>
      <c r="D5218" s="5">
        <v>44365</v>
      </c>
      <c r="E5218" s="4" t="s">
        <v>27</v>
      </c>
      <c r="F5218" s="4" t="s">
        <v>100</v>
      </c>
      <c r="G5218" s="4" t="s">
        <v>101</v>
      </c>
      <c r="H5218" s="6" t="s">
        <v>19</v>
      </c>
      <c r="I5218" s="7">
        <v>29</v>
      </c>
      <c r="J5218" s="8">
        <v>150</v>
      </c>
      <c r="K5218" s="9">
        <v>4350</v>
      </c>
      <c r="L5218" s="9">
        <v>1696.4999999999998</v>
      </c>
      <c r="M5218" s="10">
        <v>0.38999999999999996</v>
      </c>
      <c r="N5218" s="4" t="s">
        <v>24</v>
      </c>
      <c r="O5218" s="4" t="str">
        <f>TEXT(Table1[[#This Row],[Invoice Date]],"yyyy")</f>
        <v>2021</v>
      </c>
      <c r="P5218" s="4" t="str">
        <f>TEXT(Table1[[#This Row],[Invoice Date]],"mmm")</f>
        <v>Jun</v>
      </c>
      <c r="Q5218" s="27">
        <f>WEEKNUM(Table1[[#This Row],[Invoice Date]]) + IF(YEAR(Table1[[#This Row],[Invoice Date]])=2021, 52, 0)</f>
        <v>77</v>
      </c>
    </row>
    <row r="5219" spans="2:17" ht="14.25" customHeight="1" x14ac:dyDescent="0.3">
      <c r="B5219" s="4" t="s">
        <v>14</v>
      </c>
      <c r="C5219" s="33">
        <v>1185732</v>
      </c>
      <c r="D5219" s="5">
        <v>44365</v>
      </c>
      <c r="E5219" s="4" t="s">
        <v>27</v>
      </c>
      <c r="F5219" s="4" t="s">
        <v>100</v>
      </c>
      <c r="G5219" s="4" t="s">
        <v>101</v>
      </c>
      <c r="H5219" s="6" t="s">
        <v>19</v>
      </c>
      <c r="I5219" s="7">
        <v>37</v>
      </c>
      <c r="J5219" s="8">
        <v>125</v>
      </c>
      <c r="K5219" s="9">
        <v>4625</v>
      </c>
      <c r="L5219" s="9">
        <v>2173.75</v>
      </c>
      <c r="M5219" s="10">
        <v>0.47</v>
      </c>
      <c r="N5219" s="4" t="s">
        <v>83</v>
      </c>
      <c r="O5219" s="4" t="str">
        <f>TEXT(Table1[[#This Row],[Invoice Date]],"yyyy")</f>
        <v>2021</v>
      </c>
      <c r="P5219" s="4" t="str">
        <f>TEXT(Table1[[#This Row],[Invoice Date]],"mmm")</f>
        <v>Jun</v>
      </c>
      <c r="Q5219" s="27">
        <f>WEEKNUM(Table1[[#This Row],[Invoice Date]]) + IF(YEAR(Table1[[#This Row],[Invoice Date]])=2021, 52, 0)</f>
        <v>77</v>
      </c>
    </row>
    <row r="5220" spans="2:17" ht="14.25" customHeight="1" x14ac:dyDescent="0.3">
      <c r="B5220" s="4" t="s">
        <v>14</v>
      </c>
      <c r="C5220" s="33">
        <v>1185732</v>
      </c>
      <c r="D5220" s="5">
        <v>44365</v>
      </c>
      <c r="E5220" s="4" t="s">
        <v>27</v>
      </c>
      <c r="F5220" s="4" t="s">
        <v>100</v>
      </c>
      <c r="G5220" s="4" t="s">
        <v>101</v>
      </c>
      <c r="H5220" s="6" t="s">
        <v>21</v>
      </c>
      <c r="I5220" s="7">
        <v>43</v>
      </c>
      <c r="J5220" s="8">
        <v>117</v>
      </c>
      <c r="K5220" s="9">
        <v>5031</v>
      </c>
      <c r="L5220" s="9">
        <v>2515.5</v>
      </c>
      <c r="M5220" s="10">
        <v>0.5</v>
      </c>
      <c r="N5220" s="4" t="s">
        <v>83</v>
      </c>
      <c r="O5220" s="4" t="str">
        <f>TEXT(Table1[[#This Row],[Invoice Date]],"yyyy")</f>
        <v>2021</v>
      </c>
      <c r="P5220" s="4" t="str">
        <f>TEXT(Table1[[#This Row],[Invoice Date]],"mmm")</f>
        <v>Jun</v>
      </c>
      <c r="Q5220" s="27">
        <f>WEEKNUM(Table1[[#This Row],[Invoice Date]]) + IF(YEAR(Table1[[#This Row],[Invoice Date]])=2021, 52, 0)</f>
        <v>77</v>
      </c>
    </row>
    <row r="5221" spans="2:17" ht="14.25" customHeight="1" x14ac:dyDescent="0.3">
      <c r="B5221" s="4" t="s">
        <v>14</v>
      </c>
      <c r="C5221" s="33">
        <v>1185732</v>
      </c>
      <c r="D5221" s="5">
        <v>44365</v>
      </c>
      <c r="E5221" s="4" t="s">
        <v>27</v>
      </c>
      <c r="F5221" s="4" t="s">
        <v>100</v>
      </c>
      <c r="G5221" s="4" t="s">
        <v>101</v>
      </c>
      <c r="H5221" s="6" t="s">
        <v>21</v>
      </c>
      <c r="I5221" s="7">
        <v>34</v>
      </c>
      <c r="J5221" s="8">
        <v>149</v>
      </c>
      <c r="K5221" s="9">
        <v>5066</v>
      </c>
      <c r="L5221" s="9">
        <v>2178.38</v>
      </c>
      <c r="M5221" s="10">
        <v>0.43000000000000005</v>
      </c>
      <c r="N5221" s="4" t="s">
        <v>24</v>
      </c>
      <c r="O5221" s="4" t="str">
        <f>TEXT(Table1[[#This Row],[Invoice Date]],"yyyy")</f>
        <v>2021</v>
      </c>
      <c r="P5221" s="4" t="str">
        <f>TEXT(Table1[[#This Row],[Invoice Date]],"mmm")</f>
        <v>Jun</v>
      </c>
      <c r="Q5221" s="27">
        <f>WEEKNUM(Table1[[#This Row],[Invoice Date]]) + IF(YEAR(Table1[[#This Row],[Invoice Date]])=2021, 52, 0)</f>
        <v>77</v>
      </c>
    </row>
    <row r="5222" spans="2:17" ht="14.25" customHeight="1" x14ac:dyDescent="0.3">
      <c r="B5222" s="4" t="s">
        <v>14</v>
      </c>
      <c r="C5222" s="33">
        <v>1185732</v>
      </c>
      <c r="D5222" s="5">
        <v>44365</v>
      </c>
      <c r="E5222" s="4" t="s">
        <v>27</v>
      </c>
      <c r="F5222" s="4" t="s">
        <v>100</v>
      </c>
      <c r="G5222" s="4" t="s">
        <v>101</v>
      </c>
      <c r="H5222" s="6" t="s">
        <v>20</v>
      </c>
      <c r="I5222" s="7">
        <v>33</v>
      </c>
      <c r="J5222" s="8">
        <v>157</v>
      </c>
      <c r="K5222" s="9">
        <v>5181</v>
      </c>
      <c r="L5222" s="9">
        <v>2383.2600000000002</v>
      </c>
      <c r="M5222" s="10">
        <v>0.46</v>
      </c>
      <c r="N5222" s="4" t="s">
        <v>24</v>
      </c>
      <c r="O5222" s="4" t="str">
        <f>TEXT(Table1[[#This Row],[Invoice Date]],"yyyy")</f>
        <v>2021</v>
      </c>
      <c r="P5222" s="4" t="str">
        <f>TEXT(Table1[[#This Row],[Invoice Date]],"mmm")</f>
        <v>Jun</v>
      </c>
      <c r="Q5222" s="27">
        <f>WEEKNUM(Table1[[#This Row],[Invoice Date]]) + IF(YEAR(Table1[[#This Row],[Invoice Date]])=2021, 52, 0)</f>
        <v>77</v>
      </c>
    </row>
    <row r="5223" spans="2:17" ht="14.25" customHeight="1" x14ac:dyDescent="0.3">
      <c r="B5223" s="4" t="s">
        <v>14</v>
      </c>
      <c r="C5223" s="33">
        <v>1185732</v>
      </c>
      <c r="D5223" s="5">
        <v>44365</v>
      </c>
      <c r="E5223" s="4" t="s">
        <v>36</v>
      </c>
      <c r="F5223" s="4" t="s">
        <v>76</v>
      </c>
      <c r="G5223" s="4" t="s">
        <v>77</v>
      </c>
      <c r="H5223" s="6" t="s">
        <v>17</v>
      </c>
      <c r="I5223" s="7">
        <v>32</v>
      </c>
      <c r="J5223" s="8">
        <v>168</v>
      </c>
      <c r="K5223" s="9">
        <v>5376</v>
      </c>
      <c r="L5223" s="9">
        <v>2903.04</v>
      </c>
      <c r="M5223" s="10">
        <v>0.54</v>
      </c>
      <c r="N5223" s="4" t="s">
        <v>83</v>
      </c>
      <c r="O5223" s="4" t="str">
        <f>TEXT(Table1[[#This Row],[Invoice Date]],"yyyy")</f>
        <v>2021</v>
      </c>
      <c r="P5223" s="4" t="str">
        <f>TEXT(Table1[[#This Row],[Invoice Date]],"mmm")</f>
        <v>Jun</v>
      </c>
      <c r="Q5223" s="27">
        <f>WEEKNUM(Table1[[#This Row],[Invoice Date]]) + IF(YEAR(Table1[[#This Row],[Invoice Date]])=2021, 52, 0)</f>
        <v>77</v>
      </c>
    </row>
    <row r="5224" spans="2:17" ht="14.25" customHeight="1" x14ac:dyDescent="0.3">
      <c r="B5224" s="4" t="s">
        <v>14</v>
      </c>
      <c r="C5224" s="33">
        <v>1185732</v>
      </c>
      <c r="D5224" s="5">
        <v>44365</v>
      </c>
      <c r="E5224" s="4" t="s">
        <v>36</v>
      </c>
      <c r="F5224" s="4" t="s">
        <v>37</v>
      </c>
      <c r="G5224" s="4" t="s">
        <v>38</v>
      </c>
      <c r="H5224" s="6" t="s">
        <v>17</v>
      </c>
      <c r="I5224" s="7">
        <v>48</v>
      </c>
      <c r="J5224" s="8">
        <v>122</v>
      </c>
      <c r="K5224" s="9">
        <v>5856</v>
      </c>
      <c r="L5224" s="9">
        <v>3045.12</v>
      </c>
      <c r="M5224" s="10">
        <v>0.52</v>
      </c>
      <c r="N5224" s="4" t="s">
        <v>83</v>
      </c>
      <c r="O5224" s="4" t="str">
        <f>TEXT(Table1[[#This Row],[Invoice Date]],"yyyy")</f>
        <v>2021</v>
      </c>
      <c r="P5224" s="4" t="str">
        <f>TEXT(Table1[[#This Row],[Invoice Date]],"mmm")</f>
        <v>Jun</v>
      </c>
      <c r="Q5224" s="27">
        <f>WEEKNUM(Table1[[#This Row],[Invoice Date]]) + IF(YEAR(Table1[[#This Row],[Invoice Date]])=2021, 52, 0)</f>
        <v>77</v>
      </c>
    </row>
    <row r="5225" spans="2:17" ht="14.25" customHeight="1" x14ac:dyDescent="0.3">
      <c r="B5225" s="4" t="s">
        <v>14</v>
      </c>
      <c r="C5225" s="33">
        <v>1185732</v>
      </c>
      <c r="D5225" s="5">
        <v>44365</v>
      </c>
      <c r="E5225" s="4" t="s">
        <v>27</v>
      </c>
      <c r="F5225" s="4" t="s">
        <v>100</v>
      </c>
      <c r="G5225" s="4" t="s">
        <v>101</v>
      </c>
      <c r="H5225" s="6" t="s">
        <v>20</v>
      </c>
      <c r="I5225" s="7">
        <v>41</v>
      </c>
      <c r="J5225" s="8">
        <v>143</v>
      </c>
      <c r="K5225" s="9">
        <v>5863</v>
      </c>
      <c r="L5225" s="9">
        <v>3224.65</v>
      </c>
      <c r="M5225" s="10">
        <v>0.55000000000000004</v>
      </c>
      <c r="N5225" s="4" t="s">
        <v>83</v>
      </c>
      <c r="O5225" s="4" t="str">
        <f>TEXT(Table1[[#This Row],[Invoice Date]],"yyyy")</f>
        <v>2021</v>
      </c>
      <c r="P5225" s="4" t="str">
        <f>TEXT(Table1[[#This Row],[Invoice Date]],"mmm")</f>
        <v>Jun</v>
      </c>
      <c r="Q5225" s="27">
        <f>WEEKNUM(Table1[[#This Row],[Invoice Date]]) + IF(YEAR(Table1[[#This Row],[Invoice Date]])=2021, 52, 0)</f>
        <v>77</v>
      </c>
    </row>
    <row r="5226" spans="2:17" ht="14.25" customHeight="1" x14ac:dyDescent="0.3">
      <c r="B5226" s="4" t="s">
        <v>14</v>
      </c>
      <c r="C5226" s="33">
        <v>1185732</v>
      </c>
      <c r="D5226" s="5">
        <v>44365</v>
      </c>
      <c r="E5226" s="4" t="s">
        <v>36</v>
      </c>
      <c r="F5226" s="4" t="s">
        <v>76</v>
      </c>
      <c r="G5226" s="4" t="s">
        <v>77</v>
      </c>
      <c r="H5226" s="6" t="s">
        <v>23</v>
      </c>
      <c r="I5226" s="7">
        <v>42</v>
      </c>
      <c r="J5226" s="8">
        <v>142</v>
      </c>
      <c r="K5226" s="9">
        <v>5964</v>
      </c>
      <c r="L5226" s="9">
        <v>3876.6</v>
      </c>
      <c r="M5226" s="10">
        <v>0.65</v>
      </c>
      <c r="N5226" s="4" t="s">
        <v>83</v>
      </c>
      <c r="O5226" s="4" t="str">
        <f>TEXT(Table1[[#This Row],[Invoice Date]],"yyyy")</f>
        <v>2021</v>
      </c>
      <c r="P5226" s="4" t="str">
        <f>TEXT(Table1[[#This Row],[Invoice Date]],"mmm")</f>
        <v>Jun</v>
      </c>
      <c r="Q5226" s="27">
        <f>WEEKNUM(Table1[[#This Row],[Invoice Date]]) + IF(YEAR(Table1[[#This Row],[Invoice Date]])=2021, 52, 0)</f>
        <v>77</v>
      </c>
    </row>
    <row r="5227" spans="2:17" ht="14.25" customHeight="1" x14ac:dyDescent="0.3">
      <c r="B5227" s="4" t="s">
        <v>14</v>
      </c>
      <c r="C5227" s="33">
        <v>1185732</v>
      </c>
      <c r="D5227" s="5">
        <v>44365</v>
      </c>
      <c r="E5227" s="4" t="s">
        <v>27</v>
      </c>
      <c r="F5227" s="4" t="s">
        <v>100</v>
      </c>
      <c r="G5227" s="4" t="s">
        <v>101</v>
      </c>
      <c r="H5227" s="6" t="s">
        <v>22</v>
      </c>
      <c r="I5227" s="7">
        <v>47</v>
      </c>
      <c r="J5227" s="8">
        <v>135</v>
      </c>
      <c r="K5227" s="9">
        <v>6345</v>
      </c>
      <c r="L5227" s="9">
        <v>2411.1</v>
      </c>
      <c r="M5227" s="10">
        <v>0.38</v>
      </c>
      <c r="N5227" s="4" t="s">
        <v>24</v>
      </c>
      <c r="O5227" s="4" t="str">
        <f>TEXT(Table1[[#This Row],[Invoice Date]],"yyyy")</f>
        <v>2021</v>
      </c>
      <c r="P5227" s="4" t="str">
        <f>TEXT(Table1[[#This Row],[Invoice Date]],"mmm")</f>
        <v>Jun</v>
      </c>
      <c r="Q5227" s="27">
        <f>WEEKNUM(Table1[[#This Row],[Invoice Date]]) + IF(YEAR(Table1[[#This Row],[Invoice Date]])=2021, 52, 0)</f>
        <v>77</v>
      </c>
    </row>
    <row r="5228" spans="2:17" ht="14.25" customHeight="1" x14ac:dyDescent="0.3">
      <c r="B5228" s="4" t="s">
        <v>14</v>
      </c>
      <c r="C5228" s="33">
        <v>1185732</v>
      </c>
      <c r="D5228" s="5">
        <v>44365</v>
      </c>
      <c r="E5228" s="4" t="s">
        <v>27</v>
      </c>
      <c r="F5228" s="4" t="s">
        <v>100</v>
      </c>
      <c r="G5228" s="4" t="s">
        <v>101</v>
      </c>
      <c r="H5228" s="6" t="s">
        <v>22</v>
      </c>
      <c r="I5228" s="7">
        <v>57</v>
      </c>
      <c r="J5228" s="8">
        <v>135</v>
      </c>
      <c r="K5228" s="9">
        <v>7695</v>
      </c>
      <c r="L5228" s="9">
        <v>3462.7499999999995</v>
      </c>
      <c r="M5228" s="10">
        <v>0.44999999999999996</v>
      </c>
      <c r="N5228" s="4" t="s">
        <v>83</v>
      </c>
      <c r="O5228" s="4" t="str">
        <f>TEXT(Table1[[#This Row],[Invoice Date]],"yyyy")</f>
        <v>2021</v>
      </c>
      <c r="P5228" s="4" t="str">
        <f>TEXT(Table1[[#This Row],[Invoice Date]],"mmm")</f>
        <v>Jun</v>
      </c>
      <c r="Q5228" s="27">
        <f>WEEKNUM(Table1[[#This Row],[Invoice Date]]) + IF(YEAR(Table1[[#This Row],[Invoice Date]])=2021, 52, 0)</f>
        <v>77</v>
      </c>
    </row>
    <row r="5229" spans="2:17" ht="14.25" customHeight="1" x14ac:dyDescent="0.3">
      <c r="B5229" s="4" t="s">
        <v>14</v>
      </c>
      <c r="C5229" s="33">
        <v>1185732</v>
      </c>
      <c r="D5229" s="5">
        <v>44365</v>
      </c>
      <c r="E5229" s="4" t="s">
        <v>27</v>
      </c>
      <c r="F5229" s="4" t="s">
        <v>100</v>
      </c>
      <c r="G5229" s="4" t="s">
        <v>101</v>
      </c>
      <c r="H5229" s="6" t="s">
        <v>17</v>
      </c>
      <c r="I5229" s="7">
        <v>31</v>
      </c>
      <c r="J5229" s="8">
        <v>263</v>
      </c>
      <c r="K5229" s="9">
        <v>8153</v>
      </c>
      <c r="L5229" s="9">
        <v>3587.32</v>
      </c>
      <c r="M5229" s="10">
        <v>0.44</v>
      </c>
      <c r="N5229" s="4" t="s">
        <v>24</v>
      </c>
      <c r="O5229" s="4" t="str">
        <f>TEXT(Table1[[#This Row],[Invoice Date]],"yyyy")</f>
        <v>2021</v>
      </c>
      <c r="P5229" s="4" t="str">
        <f>TEXT(Table1[[#This Row],[Invoice Date]],"mmm")</f>
        <v>Jun</v>
      </c>
      <c r="Q5229" s="27">
        <f>WEEKNUM(Table1[[#This Row],[Invoice Date]]) + IF(YEAR(Table1[[#This Row],[Invoice Date]])=2021, 52, 0)</f>
        <v>77</v>
      </c>
    </row>
    <row r="5230" spans="2:17" ht="14.25" customHeight="1" x14ac:dyDescent="0.3">
      <c r="B5230" s="4" t="s">
        <v>14</v>
      </c>
      <c r="C5230" s="33">
        <v>1185732</v>
      </c>
      <c r="D5230" s="5">
        <v>44365</v>
      </c>
      <c r="E5230" s="4" t="s">
        <v>27</v>
      </c>
      <c r="F5230" s="4" t="s">
        <v>100</v>
      </c>
      <c r="G5230" s="4" t="s">
        <v>101</v>
      </c>
      <c r="H5230" s="6" t="s">
        <v>17</v>
      </c>
      <c r="I5230" s="7">
        <v>44</v>
      </c>
      <c r="J5230" s="8">
        <v>210</v>
      </c>
      <c r="K5230" s="9">
        <v>9240</v>
      </c>
      <c r="L5230" s="9">
        <v>4804.8</v>
      </c>
      <c r="M5230" s="10">
        <v>0.52</v>
      </c>
      <c r="N5230" s="4" t="s">
        <v>83</v>
      </c>
      <c r="O5230" s="4" t="str">
        <f>TEXT(Table1[[#This Row],[Invoice Date]],"yyyy")</f>
        <v>2021</v>
      </c>
      <c r="P5230" s="4" t="str">
        <f>TEXT(Table1[[#This Row],[Invoice Date]],"mmm")</f>
        <v>Jun</v>
      </c>
      <c r="Q5230" s="27">
        <f>WEEKNUM(Table1[[#This Row],[Invoice Date]]) + IF(YEAR(Table1[[#This Row],[Invoice Date]])=2021, 52, 0)</f>
        <v>77</v>
      </c>
    </row>
    <row r="5231" spans="2:17" ht="14.25" customHeight="1" x14ac:dyDescent="0.3">
      <c r="B5231" s="4" t="s">
        <v>14</v>
      </c>
      <c r="C5231" s="33">
        <v>1185732</v>
      </c>
      <c r="D5231" s="5">
        <v>44365</v>
      </c>
      <c r="E5231" s="4" t="s">
        <v>27</v>
      </c>
      <c r="F5231" s="4" t="s">
        <v>100</v>
      </c>
      <c r="G5231" s="4" t="s">
        <v>101</v>
      </c>
      <c r="H5231" s="6" t="s">
        <v>23</v>
      </c>
      <c r="I5231" s="7">
        <v>51</v>
      </c>
      <c r="J5231" s="8">
        <v>219</v>
      </c>
      <c r="K5231" s="9">
        <v>11169</v>
      </c>
      <c r="L5231" s="9">
        <v>5919.5700000000006</v>
      </c>
      <c r="M5231" s="10">
        <v>0.53</v>
      </c>
      <c r="N5231" s="4" t="s">
        <v>24</v>
      </c>
      <c r="O5231" s="4" t="str">
        <f>TEXT(Table1[[#This Row],[Invoice Date]],"yyyy")</f>
        <v>2021</v>
      </c>
      <c r="P5231" s="4" t="str">
        <f>TEXT(Table1[[#This Row],[Invoice Date]],"mmm")</f>
        <v>Jun</v>
      </c>
      <c r="Q5231" s="27">
        <f>WEEKNUM(Table1[[#This Row],[Invoice Date]]) + IF(YEAR(Table1[[#This Row],[Invoice Date]])=2021, 52, 0)</f>
        <v>77</v>
      </c>
    </row>
    <row r="5232" spans="2:17" ht="14.25" customHeight="1" x14ac:dyDescent="0.3">
      <c r="B5232" s="4" t="s">
        <v>14</v>
      </c>
      <c r="C5232" s="33">
        <v>1185732</v>
      </c>
      <c r="D5232" s="5">
        <v>44365</v>
      </c>
      <c r="E5232" s="4" t="s">
        <v>27</v>
      </c>
      <c r="F5232" s="4" t="s">
        <v>100</v>
      </c>
      <c r="G5232" s="4" t="s">
        <v>101</v>
      </c>
      <c r="H5232" s="6" t="s">
        <v>23</v>
      </c>
      <c r="I5232" s="7">
        <v>60</v>
      </c>
      <c r="J5232" s="8">
        <v>188</v>
      </c>
      <c r="K5232" s="9">
        <v>11280</v>
      </c>
      <c r="L5232" s="9">
        <v>7106.4</v>
      </c>
      <c r="M5232" s="10">
        <v>0.63</v>
      </c>
      <c r="N5232" s="4" t="s">
        <v>83</v>
      </c>
      <c r="O5232" s="4" t="str">
        <f>TEXT(Table1[[#This Row],[Invoice Date]],"yyyy")</f>
        <v>2021</v>
      </c>
      <c r="P5232" s="4" t="str">
        <f>TEXT(Table1[[#This Row],[Invoice Date]],"mmm")</f>
        <v>Jun</v>
      </c>
      <c r="Q5232" s="27">
        <f>WEEKNUM(Table1[[#This Row],[Invoice Date]]) + IF(YEAR(Table1[[#This Row],[Invoice Date]])=2021, 52, 0)</f>
        <v>77</v>
      </c>
    </row>
    <row r="5233" spans="2:17" ht="14.25" customHeight="1" x14ac:dyDescent="0.3">
      <c r="B5233" s="4" t="s">
        <v>14</v>
      </c>
      <c r="C5233" s="33">
        <v>1185732</v>
      </c>
      <c r="D5233" s="5">
        <v>44365</v>
      </c>
      <c r="E5233" s="4" t="s">
        <v>36</v>
      </c>
      <c r="F5233" s="4" t="s">
        <v>57</v>
      </c>
      <c r="G5233" s="4" t="s">
        <v>58</v>
      </c>
      <c r="H5233" s="6" t="s">
        <v>22</v>
      </c>
      <c r="I5233" s="7">
        <v>49.999999999999993</v>
      </c>
      <c r="J5233" s="8">
        <v>50</v>
      </c>
      <c r="K5233" s="9">
        <v>24999.999999999996</v>
      </c>
      <c r="L5233" s="9">
        <v>8749.9999999999982</v>
      </c>
      <c r="M5233" s="10">
        <v>0.35</v>
      </c>
      <c r="N5233" s="4" t="s">
        <v>24</v>
      </c>
      <c r="O5233" s="4" t="str">
        <f>TEXT(Table1[[#This Row],[Invoice Date]],"yyyy")</f>
        <v>2021</v>
      </c>
      <c r="P5233" s="4" t="str">
        <f>TEXT(Table1[[#This Row],[Invoice Date]],"mmm")</f>
        <v>Jun</v>
      </c>
      <c r="Q5233" s="27">
        <f>WEEKNUM(Table1[[#This Row],[Invoice Date]]) + IF(YEAR(Table1[[#This Row],[Invoice Date]])=2021, 52, 0)</f>
        <v>77</v>
      </c>
    </row>
    <row r="5234" spans="2:17" ht="14.25" customHeight="1" x14ac:dyDescent="0.3">
      <c r="B5234" s="4" t="s">
        <v>14</v>
      </c>
      <c r="C5234" s="33">
        <v>1185732</v>
      </c>
      <c r="D5234" s="5">
        <v>44365</v>
      </c>
      <c r="E5234" s="4" t="s">
        <v>36</v>
      </c>
      <c r="F5234" s="4" t="s">
        <v>76</v>
      </c>
      <c r="G5234" s="4" t="s">
        <v>77</v>
      </c>
      <c r="H5234" s="6" t="s">
        <v>21</v>
      </c>
      <c r="I5234" s="7">
        <v>25.000000000000007</v>
      </c>
      <c r="J5234" s="8">
        <v>350</v>
      </c>
      <c r="K5234" s="9">
        <v>87500.000000000029</v>
      </c>
      <c r="L5234" s="9">
        <v>35000.000000000015</v>
      </c>
      <c r="M5234" s="10">
        <v>0.4</v>
      </c>
      <c r="N5234" s="4" t="s">
        <v>18</v>
      </c>
      <c r="O5234" s="4" t="str">
        <f>TEXT(Table1[[#This Row],[Invoice Date]],"yyyy")</f>
        <v>2021</v>
      </c>
      <c r="P5234" s="4" t="str">
        <f>TEXT(Table1[[#This Row],[Invoice Date]],"mmm")</f>
        <v>Jun</v>
      </c>
      <c r="Q5234" s="27">
        <f>WEEKNUM(Table1[[#This Row],[Invoice Date]]) + IF(YEAR(Table1[[#This Row],[Invoice Date]])=2021, 52, 0)</f>
        <v>77</v>
      </c>
    </row>
    <row r="5235" spans="2:17" ht="14.25" customHeight="1" x14ac:dyDescent="0.3">
      <c r="B5235" s="4" t="s">
        <v>14</v>
      </c>
      <c r="C5235" s="33">
        <v>1185732</v>
      </c>
      <c r="D5235" s="5">
        <v>44365</v>
      </c>
      <c r="E5235" s="4" t="s">
        <v>36</v>
      </c>
      <c r="F5235" s="4" t="s">
        <v>76</v>
      </c>
      <c r="G5235" s="4" t="s">
        <v>77</v>
      </c>
      <c r="H5235" s="6" t="s">
        <v>20</v>
      </c>
      <c r="I5235" s="7">
        <v>25.000000000000007</v>
      </c>
      <c r="J5235" s="8">
        <v>375</v>
      </c>
      <c r="K5235" s="9">
        <v>93750.000000000029</v>
      </c>
      <c r="L5235" s="9">
        <v>32812.500000000007</v>
      </c>
      <c r="M5235" s="10">
        <v>0.35</v>
      </c>
      <c r="N5235" s="4" t="s">
        <v>18</v>
      </c>
      <c r="O5235" s="4" t="str">
        <f>TEXT(Table1[[#This Row],[Invoice Date]],"yyyy")</f>
        <v>2021</v>
      </c>
      <c r="P5235" s="4" t="str">
        <f>TEXT(Table1[[#This Row],[Invoice Date]],"mmm")</f>
        <v>Jun</v>
      </c>
      <c r="Q5235" s="27">
        <f>WEEKNUM(Table1[[#This Row],[Invoice Date]]) + IF(YEAR(Table1[[#This Row],[Invoice Date]])=2021, 52, 0)</f>
        <v>77</v>
      </c>
    </row>
    <row r="5236" spans="2:17" ht="14.25" customHeight="1" x14ac:dyDescent="0.3">
      <c r="B5236" s="4" t="s">
        <v>14</v>
      </c>
      <c r="C5236" s="33">
        <v>1185732</v>
      </c>
      <c r="D5236" s="5">
        <v>44365</v>
      </c>
      <c r="E5236" s="4" t="s">
        <v>36</v>
      </c>
      <c r="F5236" s="4" t="s">
        <v>76</v>
      </c>
      <c r="G5236" s="4" t="s">
        <v>77</v>
      </c>
      <c r="H5236" s="6" t="s">
        <v>19</v>
      </c>
      <c r="I5236" s="7">
        <v>30.000000000000011</v>
      </c>
      <c r="J5236" s="8">
        <v>350</v>
      </c>
      <c r="K5236" s="9">
        <v>105000.00000000004</v>
      </c>
      <c r="L5236" s="9">
        <v>36750.000000000015</v>
      </c>
      <c r="M5236" s="10">
        <v>0.35</v>
      </c>
      <c r="N5236" s="4" t="s">
        <v>18</v>
      </c>
      <c r="O5236" s="4" t="str">
        <f>TEXT(Table1[[#This Row],[Invoice Date]],"yyyy")</f>
        <v>2021</v>
      </c>
      <c r="P5236" s="4" t="str">
        <f>TEXT(Table1[[#This Row],[Invoice Date]],"mmm")</f>
        <v>Jun</v>
      </c>
      <c r="Q5236" s="27">
        <f>WEEKNUM(Table1[[#This Row],[Invoice Date]]) + IF(YEAR(Table1[[#This Row],[Invoice Date]])=2021, 52, 0)</f>
        <v>77</v>
      </c>
    </row>
    <row r="5237" spans="2:17" ht="14.25" customHeight="1" x14ac:dyDescent="0.3">
      <c r="B5237" s="4" t="s">
        <v>14</v>
      </c>
      <c r="C5237" s="33">
        <v>1185732</v>
      </c>
      <c r="D5237" s="5">
        <v>44365</v>
      </c>
      <c r="E5237" s="4" t="s">
        <v>36</v>
      </c>
      <c r="F5237" s="4" t="s">
        <v>76</v>
      </c>
      <c r="G5237" s="4" t="s">
        <v>77</v>
      </c>
      <c r="H5237" s="6" t="s">
        <v>22</v>
      </c>
      <c r="I5237" s="7">
        <v>40</v>
      </c>
      <c r="J5237" s="8">
        <v>350</v>
      </c>
      <c r="K5237" s="9">
        <v>140000</v>
      </c>
      <c r="L5237" s="9">
        <v>49000</v>
      </c>
      <c r="M5237" s="10">
        <v>0.35</v>
      </c>
      <c r="N5237" s="4" t="s">
        <v>18</v>
      </c>
      <c r="O5237" s="4" t="str">
        <f>TEXT(Table1[[#This Row],[Invoice Date]],"yyyy")</f>
        <v>2021</v>
      </c>
      <c r="P5237" s="4" t="str">
        <f>TEXT(Table1[[#This Row],[Invoice Date]],"mmm")</f>
        <v>Jun</v>
      </c>
      <c r="Q5237" s="27">
        <f>WEEKNUM(Table1[[#This Row],[Invoice Date]]) + IF(YEAR(Table1[[#This Row],[Invoice Date]])=2021, 52, 0)</f>
        <v>77</v>
      </c>
    </row>
    <row r="5238" spans="2:17" ht="14.25" customHeight="1" x14ac:dyDescent="0.3">
      <c r="B5238" s="4" t="s">
        <v>14</v>
      </c>
      <c r="C5238" s="33">
        <v>1185732</v>
      </c>
      <c r="D5238" s="5">
        <v>44365</v>
      </c>
      <c r="E5238" s="4" t="s">
        <v>27</v>
      </c>
      <c r="F5238" s="4" t="s">
        <v>100</v>
      </c>
      <c r="G5238" s="4" t="s">
        <v>101</v>
      </c>
      <c r="H5238" s="6" t="s">
        <v>19</v>
      </c>
      <c r="I5238" s="7">
        <v>40</v>
      </c>
      <c r="J5238" s="8">
        <v>500</v>
      </c>
      <c r="K5238" s="9">
        <v>200000</v>
      </c>
      <c r="L5238" s="9">
        <v>70000</v>
      </c>
      <c r="M5238" s="10">
        <v>0.35</v>
      </c>
      <c r="N5238" s="4" t="s">
        <v>83</v>
      </c>
      <c r="O5238" s="4" t="str">
        <f>TEXT(Table1[[#This Row],[Invoice Date]],"yyyy")</f>
        <v>2021</v>
      </c>
      <c r="P5238" s="4" t="str">
        <f>TEXT(Table1[[#This Row],[Invoice Date]],"mmm")</f>
        <v>Jun</v>
      </c>
      <c r="Q5238" s="27">
        <f>WEEKNUM(Table1[[#This Row],[Invoice Date]]) + IF(YEAR(Table1[[#This Row],[Invoice Date]])=2021, 52, 0)</f>
        <v>77</v>
      </c>
    </row>
    <row r="5239" spans="2:17" ht="14.25" customHeight="1" x14ac:dyDescent="0.3">
      <c r="B5239" s="4" t="s">
        <v>14</v>
      </c>
      <c r="C5239" s="33">
        <v>1185732</v>
      </c>
      <c r="D5239" s="5">
        <v>44365</v>
      </c>
      <c r="E5239" s="4" t="s">
        <v>27</v>
      </c>
      <c r="F5239" s="4" t="s">
        <v>100</v>
      </c>
      <c r="G5239" s="4" t="s">
        <v>101</v>
      </c>
      <c r="H5239" s="6" t="s">
        <v>21</v>
      </c>
      <c r="I5239" s="7">
        <v>45</v>
      </c>
      <c r="J5239" s="8">
        <v>450</v>
      </c>
      <c r="K5239" s="9">
        <v>202500</v>
      </c>
      <c r="L5239" s="9">
        <v>81000</v>
      </c>
      <c r="M5239" s="10">
        <v>0.4</v>
      </c>
      <c r="N5239" s="4" t="s">
        <v>83</v>
      </c>
      <c r="O5239" s="4" t="str">
        <f>TEXT(Table1[[#This Row],[Invoice Date]],"yyyy")</f>
        <v>2021</v>
      </c>
      <c r="P5239" s="4" t="str">
        <f>TEXT(Table1[[#This Row],[Invoice Date]],"mmm")</f>
        <v>Jun</v>
      </c>
      <c r="Q5239" s="27">
        <f>WEEKNUM(Table1[[#This Row],[Invoice Date]]) + IF(YEAR(Table1[[#This Row],[Invoice Date]])=2021, 52, 0)</f>
        <v>77</v>
      </c>
    </row>
    <row r="5240" spans="2:17" ht="14.25" customHeight="1" x14ac:dyDescent="0.3">
      <c r="B5240" s="4" t="s">
        <v>14</v>
      </c>
      <c r="C5240" s="33">
        <v>1185732</v>
      </c>
      <c r="D5240" s="5">
        <v>44365</v>
      </c>
      <c r="E5240" s="4" t="s">
        <v>36</v>
      </c>
      <c r="F5240" s="4" t="s">
        <v>76</v>
      </c>
      <c r="G5240" s="4" t="s">
        <v>77</v>
      </c>
      <c r="H5240" s="6" t="s">
        <v>17</v>
      </c>
      <c r="I5240" s="7">
        <v>35</v>
      </c>
      <c r="J5240" s="8">
        <v>600</v>
      </c>
      <c r="K5240" s="9">
        <v>210000</v>
      </c>
      <c r="L5240" s="9">
        <v>84000</v>
      </c>
      <c r="M5240" s="10">
        <v>0.4</v>
      </c>
      <c r="N5240" s="4" t="s">
        <v>18</v>
      </c>
      <c r="O5240" s="4" t="str">
        <f>TEXT(Table1[[#This Row],[Invoice Date]],"yyyy")</f>
        <v>2021</v>
      </c>
      <c r="P5240" s="4" t="str">
        <f>TEXT(Table1[[#This Row],[Invoice Date]],"mmm")</f>
        <v>Jun</v>
      </c>
      <c r="Q5240" s="27">
        <f>WEEKNUM(Table1[[#This Row],[Invoice Date]]) + IF(YEAR(Table1[[#This Row],[Invoice Date]])=2021, 52, 0)</f>
        <v>77</v>
      </c>
    </row>
    <row r="5241" spans="2:17" ht="14.25" customHeight="1" x14ac:dyDescent="0.3">
      <c r="B5241" s="4" t="s">
        <v>14</v>
      </c>
      <c r="C5241" s="33">
        <v>1185732</v>
      </c>
      <c r="D5241" s="5">
        <v>44365</v>
      </c>
      <c r="E5241" s="4" t="s">
        <v>27</v>
      </c>
      <c r="F5241" s="4" t="s">
        <v>100</v>
      </c>
      <c r="G5241" s="4" t="s">
        <v>101</v>
      </c>
      <c r="H5241" s="6" t="s">
        <v>20</v>
      </c>
      <c r="I5241" s="7">
        <v>45</v>
      </c>
      <c r="J5241" s="8">
        <v>475</v>
      </c>
      <c r="K5241" s="9">
        <v>213750</v>
      </c>
      <c r="L5241" s="9">
        <v>85500</v>
      </c>
      <c r="M5241" s="10">
        <v>0.4</v>
      </c>
      <c r="N5241" s="4" t="s">
        <v>83</v>
      </c>
      <c r="O5241" s="4" t="str">
        <f>TEXT(Table1[[#This Row],[Invoice Date]],"yyyy")</f>
        <v>2021</v>
      </c>
      <c r="P5241" s="4" t="str">
        <f>TEXT(Table1[[#This Row],[Invoice Date]],"mmm")</f>
        <v>Jun</v>
      </c>
      <c r="Q5241" s="27">
        <f>WEEKNUM(Table1[[#This Row],[Invoice Date]]) + IF(YEAR(Table1[[#This Row],[Invoice Date]])=2021, 52, 0)</f>
        <v>77</v>
      </c>
    </row>
    <row r="5242" spans="2:17" ht="14.25" customHeight="1" x14ac:dyDescent="0.3">
      <c r="B5242" s="4" t="s">
        <v>14</v>
      </c>
      <c r="C5242" s="33">
        <v>1185732</v>
      </c>
      <c r="D5242" s="5">
        <v>44365</v>
      </c>
      <c r="E5242" s="4" t="s">
        <v>36</v>
      </c>
      <c r="F5242" s="4" t="s">
        <v>37</v>
      </c>
      <c r="G5242" s="4" t="s">
        <v>38</v>
      </c>
      <c r="H5242" s="6" t="s">
        <v>17</v>
      </c>
      <c r="I5242" s="7">
        <v>50</v>
      </c>
      <c r="J5242" s="8">
        <v>450</v>
      </c>
      <c r="K5242" s="9">
        <v>225000</v>
      </c>
      <c r="L5242" s="9">
        <v>90000</v>
      </c>
      <c r="M5242" s="10">
        <v>0.4</v>
      </c>
      <c r="N5242" s="4" t="s">
        <v>24</v>
      </c>
      <c r="O5242" s="4" t="str">
        <f>TEXT(Table1[[#This Row],[Invoice Date]],"yyyy")</f>
        <v>2021</v>
      </c>
      <c r="P5242" s="4" t="str">
        <f>TEXT(Table1[[#This Row],[Invoice Date]],"mmm")</f>
        <v>Jun</v>
      </c>
      <c r="Q5242" s="27">
        <f>WEEKNUM(Table1[[#This Row],[Invoice Date]]) + IF(YEAR(Table1[[#This Row],[Invoice Date]])=2021, 52, 0)</f>
        <v>77</v>
      </c>
    </row>
    <row r="5243" spans="2:17" ht="14.25" customHeight="1" x14ac:dyDescent="0.3">
      <c r="B5243" s="4" t="s">
        <v>14</v>
      </c>
      <c r="C5243" s="33">
        <v>1185732</v>
      </c>
      <c r="D5243" s="5">
        <v>44365</v>
      </c>
      <c r="E5243" s="4" t="s">
        <v>36</v>
      </c>
      <c r="F5243" s="4" t="s">
        <v>76</v>
      </c>
      <c r="G5243" s="4" t="s">
        <v>77</v>
      </c>
      <c r="H5243" s="6" t="s">
        <v>23</v>
      </c>
      <c r="I5243" s="7">
        <v>45</v>
      </c>
      <c r="J5243" s="8">
        <v>525</v>
      </c>
      <c r="K5243" s="9">
        <v>236250</v>
      </c>
      <c r="L5243" s="9">
        <v>118125</v>
      </c>
      <c r="M5243" s="10">
        <v>0.5</v>
      </c>
      <c r="N5243" s="4" t="s">
        <v>18</v>
      </c>
      <c r="O5243" s="4" t="str">
        <f>TEXT(Table1[[#This Row],[Invoice Date]],"yyyy")</f>
        <v>2021</v>
      </c>
      <c r="P5243" s="4" t="str">
        <f>TEXT(Table1[[#This Row],[Invoice Date]],"mmm")</f>
        <v>Jun</v>
      </c>
      <c r="Q5243" s="27">
        <f>WEEKNUM(Table1[[#This Row],[Invoice Date]]) + IF(YEAR(Table1[[#This Row],[Invoice Date]])=2021, 52, 0)</f>
        <v>77</v>
      </c>
    </row>
    <row r="5244" spans="2:17" ht="14.25" customHeight="1" x14ac:dyDescent="0.3">
      <c r="B5244" s="4" t="s">
        <v>14</v>
      </c>
      <c r="C5244" s="33">
        <v>1185732</v>
      </c>
      <c r="D5244" s="5">
        <v>44365</v>
      </c>
      <c r="E5244" s="4" t="s">
        <v>27</v>
      </c>
      <c r="F5244" s="4" t="s">
        <v>100</v>
      </c>
      <c r="G5244" s="4" t="s">
        <v>101</v>
      </c>
      <c r="H5244" s="6" t="s">
        <v>22</v>
      </c>
      <c r="I5244" s="7">
        <v>60</v>
      </c>
      <c r="J5244" s="8">
        <v>450</v>
      </c>
      <c r="K5244" s="9">
        <v>270000</v>
      </c>
      <c r="L5244" s="9">
        <v>94500</v>
      </c>
      <c r="M5244" s="10">
        <v>0.35</v>
      </c>
      <c r="N5244" s="4" t="s">
        <v>83</v>
      </c>
      <c r="O5244" s="4" t="str">
        <f>TEXT(Table1[[#This Row],[Invoice Date]],"yyyy")</f>
        <v>2021</v>
      </c>
      <c r="P5244" s="4" t="str">
        <f>TEXT(Table1[[#This Row],[Invoice Date]],"mmm")</f>
        <v>Jun</v>
      </c>
      <c r="Q5244" s="27">
        <f>WEEKNUM(Table1[[#This Row],[Invoice Date]]) + IF(YEAR(Table1[[#This Row],[Invoice Date]])=2021, 52, 0)</f>
        <v>77</v>
      </c>
    </row>
    <row r="5245" spans="2:17" ht="14.25" customHeight="1" x14ac:dyDescent="0.3">
      <c r="B5245" s="4" t="s">
        <v>14</v>
      </c>
      <c r="C5245" s="33">
        <v>1185732</v>
      </c>
      <c r="D5245" s="5">
        <v>44365</v>
      </c>
      <c r="E5245" s="4" t="s">
        <v>27</v>
      </c>
      <c r="F5245" s="4" t="s">
        <v>100</v>
      </c>
      <c r="G5245" s="4" t="s">
        <v>101</v>
      </c>
      <c r="H5245" s="6" t="s">
        <v>17</v>
      </c>
      <c r="I5245" s="7">
        <v>44.999999999999993</v>
      </c>
      <c r="J5245" s="8">
        <v>750</v>
      </c>
      <c r="K5245" s="9">
        <v>337499.99999999994</v>
      </c>
      <c r="L5245" s="9">
        <v>134999.99999999997</v>
      </c>
      <c r="M5245" s="10">
        <v>0.4</v>
      </c>
      <c r="N5245" s="4" t="s">
        <v>83</v>
      </c>
      <c r="O5245" s="4" t="str">
        <f>TEXT(Table1[[#This Row],[Invoice Date]],"yyyy")</f>
        <v>2021</v>
      </c>
      <c r="P5245" s="4" t="str">
        <f>TEXT(Table1[[#This Row],[Invoice Date]],"mmm")</f>
        <v>Jun</v>
      </c>
      <c r="Q5245" s="27">
        <f>WEEKNUM(Table1[[#This Row],[Invoice Date]]) + IF(YEAR(Table1[[#This Row],[Invoice Date]])=2021, 52, 0)</f>
        <v>77</v>
      </c>
    </row>
    <row r="5246" spans="2:17" ht="14.25" customHeight="1" x14ac:dyDescent="0.3">
      <c r="B5246" s="4" t="s">
        <v>14</v>
      </c>
      <c r="C5246" s="33">
        <v>1185732</v>
      </c>
      <c r="D5246" s="5">
        <v>44365</v>
      </c>
      <c r="E5246" s="4" t="s">
        <v>27</v>
      </c>
      <c r="F5246" s="4" t="s">
        <v>100</v>
      </c>
      <c r="G5246" s="4" t="s">
        <v>101</v>
      </c>
      <c r="H5246" s="6" t="s">
        <v>23</v>
      </c>
      <c r="I5246" s="7">
        <v>65</v>
      </c>
      <c r="J5246" s="8">
        <v>625</v>
      </c>
      <c r="K5246" s="9">
        <v>406250</v>
      </c>
      <c r="L5246" s="9">
        <v>203125</v>
      </c>
      <c r="M5246" s="10">
        <v>0.5</v>
      </c>
      <c r="N5246" s="4" t="s">
        <v>83</v>
      </c>
      <c r="O5246" s="4" t="str">
        <f>TEXT(Table1[[#This Row],[Invoice Date]],"yyyy")</f>
        <v>2021</v>
      </c>
      <c r="P5246" s="4" t="str">
        <f>TEXT(Table1[[#This Row],[Invoice Date]],"mmm")</f>
        <v>Jun</v>
      </c>
      <c r="Q5246" s="27">
        <f>WEEKNUM(Table1[[#This Row],[Invoice Date]]) + IF(YEAR(Table1[[#This Row],[Invoice Date]])=2021, 52, 0)</f>
        <v>77</v>
      </c>
    </row>
    <row r="5247" spans="2:17" ht="14.25" customHeight="1" x14ac:dyDescent="0.3">
      <c r="B5247" s="4" t="s">
        <v>14</v>
      </c>
      <c r="C5247" s="33">
        <v>1185732</v>
      </c>
      <c r="D5247" s="5">
        <v>44366</v>
      </c>
      <c r="E5247" s="4" t="s">
        <v>36</v>
      </c>
      <c r="F5247" s="4" t="s">
        <v>57</v>
      </c>
      <c r="G5247" s="4" t="s">
        <v>58</v>
      </c>
      <c r="H5247" s="6" t="s">
        <v>23</v>
      </c>
      <c r="I5247" s="7">
        <v>51</v>
      </c>
      <c r="J5247" s="8">
        <v>41</v>
      </c>
      <c r="K5247" s="9">
        <v>2091</v>
      </c>
      <c r="L5247" s="9">
        <v>1296.42</v>
      </c>
      <c r="M5247" s="10">
        <v>0.62</v>
      </c>
      <c r="N5247" s="4" t="s">
        <v>83</v>
      </c>
      <c r="O5247" s="4" t="str">
        <f>TEXT(Table1[[#This Row],[Invoice Date]],"yyyy")</f>
        <v>2021</v>
      </c>
      <c r="P5247" s="4" t="str">
        <f>TEXT(Table1[[#This Row],[Invoice Date]],"mmm")</f>
        <v>Jun</v>
      </c>
      <c r="Q5247" s="27">
        <f>WEEKNUM(Table1[[#This Row],[Invoice Date]]) + IF(YEAR(Table1[[#This Row],[Invoice Date]])=2021, 52, 0)</f>
        <v>77</v>
      </c>
    </row>
    <row r="5248" spans="2:17" ht="14.25" customHeight="1" x14ac:dyDescent="0.3">
      <c r="B5248" s="4" t="s">
        <v>14</v>
      </c>
      <c r="C5248" s="33">
        <v>1185732</v>
      </c>
      <c r="D5248" s="5">
        <v>44366</v>
      </c>
      <c r="E5248" s="4" t="s">
        <v>36</v>
      </c>
      <c r="F5248" s="4" t="s">
        <v>37</v>
      </c>
      <c r="G5248" s="4" t="s">
        <v>38</v>
      </c>
      <c r="H5248" s="6" t="s">
        <v>19</v>
      </c>
      <c r="I5248" s="7">
        <v>48</v>
      </c>
      <c r="J5248" s="8">
        <v>44</v>
      </c>
      <c r="K5248" s="9">
        <v>2112</v>
      </c>
      <c r="L5248" s="9">
        <v>971.52</v>
      </c>
      <c r="M5248" s="10">
        <v>0.45999999999999996</v>
      </c>
      <c r="N5248" s="4" t="s">
        <v>83</v>
      </c>
      <c r="O5248" s="4" t="str">
        <f>TEXT(Table1[[#This Row],[Invoice Date]],"yyyy")</f>
        <v>2021</v>
      </c>
      <c r="P5248" s="4" t="str">
        <f>TEXT(Table1[[#This Row],[Invoice Date]],"mmm")</f>
        <v>Jun</v>
      </c>
      <c r="Q5248" s="27">
        <f>WEEKNUM(Table1[[#This Row],[Invoice Date]]) + IF(YEAR(Table1[[#This Row],[Invoice Date]])=2021, 52, 0)</f>
        <v>77</v>
      </c>
    </row>
    <row r="5249" spans="2:17" ht="14.25" customHeight="1" x14ac:dyDescent="0.3">
      <c r="B5249" s="4" t="s">
        <v>61</v>
      </c>
      <c r="C5249" s="33">
        <v>1185731</v>
      </c>
      <c r="D5249" s="5">
        <v>44366</v>
      </c>
      <c r="E5249" s="4" t="s">
        <v>15</v>
      </c>
      <c r="F5249" s="4" t="s">
        <v>133</v>
      </c>
      <c r="G5249" s="4" t="s">
        <v>134</v>
      </c>
      <c r="H5249" s="6" t="s">
        <v>21</v>
      </c>
      <c r="I5249" s="7">
        <v>37</v>
      </c>
      <c r="J5249" s="8">
        <v>104</v>
      </c>
      <c r="K5249" s="9">
        <v>3848</v>
      </c>
      <c r="L5249" s="9">
        <v>1308.32</v>
      </c>
      <c r="M5249" s="10">
        <v>0.33999999999999997</v>
      </c>
      <c r="N5249" s="4" t="s">
        <v>24</v>
      </c>
      <c r="O5249" s="4" t="str">
        <f>TEXT(Table1[[#This Row],[Invoice Date]],"yyyy")</f>
        <v>2021</v>
      </c>
      <c r="P5249" s="4" t="str">
        <f>TEXT(Table1[[#This Row],[Invoice Date]],"mmm")</f>
        <v>Jun</v>
      </c>
      <c r="Q5249" s="27">
        <f>WEEKNUM(Table1[[#This Row],[Invoice Date]]) + IF(YEAR(Table1[[#This Row],[Invoice Date]])=2021, 52, 0)</f>
        <v>77</v>
      </c>
    </row>
    <row r="5250" spans="2:17" ht="14.25" customHeight="1" x14ac:dyDescent="0.3">
      <c r="B5250" s="4" t="s">
        <v>61</v>
      </c>
      <c r="C5250" s="33">
        <v>1185731</v>
      </c>
      <c r="D5250" s="5">
        <v>44366</v>
      </c>
      <c r="E5250" s="4" t="s">
        <v>15</v>
      </c>
      <c r="F5250" s="4" t="s">
        <v>133</v>
      </c>
      <c r="G5250" s="4" t="s">
        <v>134</v>
      </c>
      <c r="H5250" s="6" t="s">
        <v>20</v>
      </c>
      <c r="I5250" s="7">
        <v>53</v>
      </c>
      <c r="J5250" s="8">
        <v>88</v>
      </c>
      <c r="K5250" s="9">
        <v>4664</v>
      </c>
      <c r="L5250" s="9">
        <v>2052.16</v>
      </c>
      <c r="M5250" s="10">
        <v>0.44</v>
      </c>
      <c r="N5250" s="4" t="s">
        <v>83</v>
      </c>
      <c r="O5250" s="4" t="str">
        <f>TEXT(Table1[[#This Row],[Invoice Date]],"yyyy")</f>
        <v>2021</v>
      </c>
      <c r="P5250" s="4" t="str">
        <f>TEXT(Table1[[#This Row],[Invoice Date]],"mmm")</f>
        <v>Jun</v>
      </c>
      <c r="Q5250" s="27">
        <f>WEEKNUM(Table1[[#This Row],[Invoice Date]]) + IF(YEAR(Table1[[#This Row],[Invoice Date]])=2021, 52, 0)</f>
        <v>77</v>
      </c>
    </row>
    <row r="5251" spans="2:17" ht="14.25" customHeight="1" x14ac:dyDescent="0.3">
      <c r="B5251" s="4" t="s">
        <v>61</v>
      </c>
      <c r="C5251" s="33">
        <v>1185731</v>
      </c>
      <c r="D5251" s="5">
        <v>44366</v>
      </c>
      <c r="E5251" s="4" t="s">
        <v>15</v>
      </c>
      <c r="F5251" s="4" t="s">
        <v>133</v>
      </c>
      <c r="G5251" s="4" t="s">
        <v>134</v>
      </c>
      <c r="H5251" s="6" t="s">
        <v>20</v>
      </c>
      <c r="I5251" s="7">
        <v>43</v>
      </c>
      <c r="J5251" s="8">
        <v>109</v>
      </c>
      <c r="K5251" s="9">
        <v>4687</v>
      </c>
      <c r="L5251" s="9">
        <v>1687.32</v>
      </c>
      <c r="M5251" s="10">
        <v>0.36</v>
      </c>
      <c r="N5251" s="4" t="s">
        <v>24</v>
      </c>
      <c r="O5251" s="4" t="str">
        <f>TEXT(Table1[[#This Row],[Invoice Date]],"yyyy")</f>
        <v>2021</v>
      </c>
      <c r="P5251" s="4" t="str">
        <f>TEXT(Table1[[#This Row],[Invoice Date]],"mmm")</f>
        <v>Jun</v>
      </c>
      <c r="Q5251" s="27">
        <f>WEEKNUM(Table1[[#This Row],[Invoice Date]]) + IF(YEAR(Table1[[#This Row],[Invoice Date]])=2021, 52, 0)</f>
        <v>77</v>
      </c>
    </row>
    <row r="5252" spans="2:17" ht="14.25" customHeight="1" x14ac:dyDescent="0.3">
      <c r="B5252" s="4" t="s">
        <v>61</v>
      </c>
      <c r="C5252" s="33">
        <v>1185731</v>
      </c>
      <c r="D5252" s="5">
        <v>44366</v>
      </c>
      <c r="E5252" s="4" t="s">
        <v>15</v>
      </c>
      <c r="F5252" s="4" t="s">
        <v>133</v>
      </c>
      <c r="G5252" s="4" t="s">
        <v>134</v>
      </c>
      <c r="H5252" s="6" t="s">
        <v>21</v>
      </c>
      <c r="I5252" s="7">
        <v>52</v>
      </c>
      <c r="J5252" s="8">
        <v>91</v>
      </c>
      <c r="K5252" s="9">
        <v>4732</v>
      </c>
      <c r="L5252" s="9">
        <v>1987.4399999999998</v>
      </c>
      <c r="M5252" s="10">
        <v>0.42</v>
      </c>
      <c r="N5252" s="4" t="s">
        <v>83</v>
      </c>
      <c r="O5252" s="4" t="str">
        <f>TEXT(Table1[[#This Row],[Invoice Date]],"yyyy")</f>
        <v>2021</v>
      </c>
      <c r="P5252" s="4" t="str">
        <f>TEXT(Table1[[#This Row],[Invoice Date]],"mmm")</f>
        <v>Jun</v>
      </c>
      <c r="Q5252" s="27">
        <f>WEEKNUM(Table1[[#This Row],[Invoice Date]]) + IF(YEAR(Table1[[#This Row],[Invoice Date]])=2021, 52, 0)</f>
        <v>77</v>
      </c>
    </row>
    <row r="5253" spans="2:17" ht="14.25" customHeight="1" x14ac:dyDescent="0.3">
      <c r="B5253" s="4" t="s">
        <v>61</v>
      </c>
      <c r="C5253" s="33">
        <v>1185731</v>
      </c>
      <c r="D5253" s="5">
        <v>44366</v>
      </c>
      <c r="E5253" s="4" t="s">
        <v>15</v>
      </c>
      <c r="F5253" s="4" t="s">
        <v>133</v>
      </c>
      <c r="G5253" s="4" t="s">
        <v>134</v>
      </c>
      <c r="H5253" s="6" t="s">
        <v>22</v>
      </c>
      <c r="I5253" s="7">
        <v>47</v>
      </c>
      <c r="J5253" s="8">
        <v>114</v>
      </c>
      <c r="K5253" s="9">
        <v>5358</v>
      </c>
      <c r="L5253" s="9">
        <v>1982.46</v>
      </c>
      <c r="M5253" s="10">
        <v>0.37</v>
      </c>
      <c r="N5253" s="4" t="s">
        <v>24</v>
      </c>
      <c r="O5253" s="4" t="str">
        <f>TEXT(Table1[[#This Row],[Invoice Date]],"yyyy")</f>
        <v>2021</v>
      </c>
      <c r="P5253" s="4" t="str">
        <f>TEXT(Table1[[#This Row],[Invoice Date]],"mmm")</f>
        <v>Jun</v>
      </c>
      <c r="Q5253" s="27">
        <f>WEEKNUM(Table1[[#This Row],[Invoice Date]]) + IF(YEAR(Table1[[#This Row],[Invoice Date]])=2021, 52, 0)</f>
        <v>77</v>
      </c>
    </row>
    <row r="5254" spans="2:17" ht="14.25" customHeight="1" x14ac:dyDescent="0.3">
      <c r="B5254" s="4" t="s">
        <v>61</v>
      </c>
      <c r="C5254" s="33">
        <v>1185731</v>
      </c>
      <c r="D5254" s="5">
        <v>44366</v>
      </c>
      <c r="E5254" s="4" t="s">
        <v>15</v>
      </c>
      <c r="F5254" s="4" t="s">
        <v>133</v>
      </c>
      <c r="G5254" s="4" t="s">
        <v>134</v>
      </c>
      <c r="H5254" s="6" t="s">
        <v>19</v>
      </c>
      <c r="I5254" s="7">
        <v>40</v>
      </c>
      <c r="J5254" s="8">
        <v>140</v>
      </c>
      <c r="K5254" s="9">
        <v>5600</v>
      </c>
      <c r="L5254" s="9">
        <v>2632</v>
      </c>
      <c r="M5254" s="10">
        <v>0.47000000000000003</v>
      </c>
      <c r="N5254" s="4" t="s">
        <v>24</v>
      </c>
      <c r="O5254" s="4" t="str">
        <f>TEXT(Table1[[#This Row],[Invoice Date]],"yyyy")</f>
        <v>2021</v>
      </c>
      <c r="P5254" s="4" t="str">
        <f>TEXT(Table1[[#This Row],[Invoice Date]],"mmm")</f>
        <v>Jun</v>
      </c>
      <c r="Q5254" s="27">
        <f>WEEKNUM(Table1[[#This Row],[Invoice Date]]) + IF(YEAR(Table1[[#This Row],[Invoice Date]])=2021, 52, 0)</f>
        <v>77</v>
      </c>
    </row>
    <row r="5255" spans="2:17" ht="14.25" customHeight="1" x14ac:dyDescent="0.3">
      <c r="B5255" s="4" t="s">
        <v>61</v>
      </c>
      <c r="C5255" s="33">
        <v>1185731</v>
      </c>
      <c r="D5255" s="5">
        <v>44366</v>
      </c>
      <c r="E5255" s="4" t="s">
        <v>15</v>
      </c>
      <c r="F5255" s="4" t="s">
        <v>133</v>
      </c>
      <c r="G5255" s="4" t="s">
        <v>134</v>
      </c>
      <c r="H5255" s="6" t="s">
        <v>22</v>
      </c>
      <c r="I5255" s="7">
        <v>60</v>
      </c>
      <c r="J5255" s="8">
        <v>94</v>
      </c>
      <c r="K5255" s="9">
        <v>5640</v>
      </c>
      <c r="L5255" s="9">
        <v>2425.1999999999998</v>
      </c>
      <c r="M5255" s="10">
        <v>0.43</v>
      </c>
      <c r="N5255" s="4" t="s">
        <v>83</v>
      </c>
      <c r="O5255" s="4" t="str">
        <f>TEXT(Table1[[#This Row],[Invoice Date]],"yyyy")</f>
        <v>2021</v>
      </c>
      <c r="P5255" s="4" t="str">
        <f>TEXT(Table1[[#This Row],[Invoice Date]],"mmm")</f>
        <v>Jun</v>
      </c>
      <c r="Q5255" s="27">
        <f>WEEKNUM(Table1[[#This Row],[Invoice Date]]) + IF(YEAR(Table1[[#This Row],[Invoice Date]])=2021, 52, 0)</f>
        <v>77</v>
      </c>
    </row>
    <row r="5256" spans="2:17" ht="14.25" customHeight="1" x14ac:dyDescent="0.3">
      <c r="B5256" s="4" t="s">
        <v>61</v>
      </c>
      <c r="C5256" s="33">
        <v>1185731</v>
      </c>
      <c r="D5256" s="5">
        <v>44366</v>
      </c>
      <c r="E5256" s="4" t="s">
        <v>15</v>
      </c>
      <c r="F5256" s="4" t="s">
        <v>133</v>
      </c>
      <c r="G5256" s="4" t="s">
        <v>134</v>
      </c>
      <c r="H5256" s="6" t="s">
        <v>19</v>
      </c>
      <c r="I5256" s="7">
        <v>56</v>
      </c>
      <c r="J5256" s="8">
        <v>123</v>
      </c>
      <c r="K5256" s="9">
        <v>6888</v>
      </c>
      <c r="L5256" s="9">
        <v>3512.88</v>
      </c>
      <c r="M5256" s="10">
        <v>0.51</v>
      </c>
      <c r="N5256" s="4" t="s">
        <v>83</v>
      </c>
      <c r="O5256" s="4" t="str">
        <f>TEXT(Table1[[#This Row],[Invoice Date]],"yyyy")</f>
        <v>2021</v>
      </c>
      <c r="P5256" s="4" t="str">
        <f>TEXT(Table1[[#This Row],[Invoice Date]],"mmm")</f>
        <v>Jun</v>
      </c>
      <c r="Q5256" s="27">
        <f>WEEKNUM(Table1[[#This Row],[Invoice Date]]) + IF(YEAR(Table1[[#This Row],[Invoice Date]])=2021, 52, 0)</f>
        <v>77</v>
      </c>
    </row>
    <row r="5257" spans="2:17" ht="14.25" customHeight="1" x14ac:dyDescent="0.3">
      <c r="B5257" s="4" t="s">
        <v>61</v>
      </c>
      <c r="C5257" s="33">
        <v>1185731</v>
      </c>
      <c r="D5257" s="5">
        <v>44366</v>
      </c>
      <c r="E5257" s="4" t="s">
        <v>15</v>
      </c>
      <c r="F5257" s="4" t="s">
        <v>133</v>
      </c>
      <c r="G5257" s="4" t="s">
        <v>134</v>
      </c>
      <c r="H5257" s="6" t="s">
        <v>23</v>
      </c>
      <c r="I5257" s="7">
        <v>50</v>
      </c>
      <c r="J5257" s="8">
        <v>162</v>
      </c>
      <c r="K5257" s="9">
        <v>8100</v>
      </c>
      <c r="L5257" s="9">
        <v>3402</v>
      </c>
      <c r="M5257" s="10">
        <v>0.42</v>
      </c>
      <c r="N5257" s="4" t="s">
        <v>24</v>
      </c>
      <c r="O5257" s="4" t="str">
        <f>TEXT(Table1[[#This Row],[Invoice Date]],"yyyy")</f>
        <v>2021</v>
      </c>
      <c r="P5257" s="4" t="str">
        <f>TEXT(Table1[[#This Row],[Invoice Date]],"mmm")</f>
        <v>Jun</v>
      </c>
      <c r="Q5257" s="27">
        <f>WEEKNUM(Table1[[#This Row],[Invoice Date]]) + IF(YEAR(Table1[[#This Row],[Invoice Date]])=2021, 52, 0)</f>
        <v>77</v>
      </c>
    </row>
    <row r="5258" spans="2:17" ht="14.25" customHeight="1" x14ac:dyDescent="0.3">
      <c r="B5258" s="4" t="s">
        <v>61</v>
      </c>
      <c r="C5258" s="33">
        <v>1185731</v>
      </c>
      <c r="D5258" s="5">
        <v>44366</v>
      </c>
      <c r="E5258" s="4" t="s">
        <v>15</v>
      </c>
      <c r="F5258" s="4" t="s">
        <v>133</v>
      </c>
      <c r="G5258" s="4" t="s">
        <v>134</v>
      </c>
      <c r="H5258" s="6" t="s">
        <v>23</v>
      </c>
      <c r="I5258" s="7">
        <v>66</v>
      </c>
      <c r="J5258" s="8">
        <v>138</v>
      </c>
      <c r="K5258" s="9">
        <v>9108</v>
      </c>
      <c r="L5258" s="9">
        <v>4280.7599999999993</v>
      </c>
      <c r="M5258" s="10">
        <v>0.47</v>
      </c>
      <c r="N5258" s="4" t="s">
        <v>83</v>
      </c>
      <c r="O5258" s="4" t="str">
        <f>TEXT(Table1[[#This Row],[Invoice Date]],"yyyy")</f>
        <v>2021</v>
      </c>
      <c r="P5258" s="4" t="str">
        <f>TEXT(Table1[[#This Row],[Invoice Date]],"mmm")</f>
        <v>Jun</v>
      </c>
      <c r="Q5258" s="27">
        <f>WEEKNUM(Table1[[#This Row],[Invoice Date]]) + IF(YEAR(Table1[[#This Row],[Invoice Date]])=2021, 52, 0)</f>
        <v>77</v>
      </c>
    </row>
    <row r="5259" spans="2:17" ht="14.25" customHeight="1" x14ac:dyDescent="0.3">
      <c r="B5259" s="4" t="s">
        <v>61</v>
      </c>
      <c r="C5259" s="33">
        <v>1185731</v>
      </c>
      <c r="D5259" s="5">
        <v>44366</v>
      </c>
      <c r="E5259" s="4" t="s">
        <v>15</v>
      </c>
      <c r="F5259" s="4" t="s">
        <v>133</v>
      </c>
      <c r="G5259" s="4" t="s">
        <v>134</v>
      </c>
      <c r="H5259" s="6" t="s">
        <v>17</v>
      </c>
      <c r="I5259" s="7">
        <v>44</v>
      </c>
      <c r="J5259" s="8">
        <v>216</v>
      </c>
      <c r="K5259" s="9">
        <v>9504</v>
      </c>
      <c r="L5259" s="9">
        <v>4371.84</v>
      </c>
      <c r="M5259" s="10">
        <v>0.46</v>
      </c>
      <c r="N5259" s="4" t="s">
        <v>24</v>
      </c>
      <c r="O5259" s="4" t="str">
        <f>TEXT(Table1[[#This Row],[Invoice Date]],"yyyy")</f>
        <v>2021</v>
      </c>
      <c r="P5259" s="4" t="str">
        <f>TEXT(Table1[[#This Row],[Invoice Date]],"mmm")</f>
        <v>Jun</v>
      </c>
      <c r="Q5259" s="27">
        <f>WEEKNUM(Table1[[#This Row],[Invoice Date]]) + IF(YEAR(Table1[[#This Row],[Invoice Date]])=2021, 52, 0)</f>
        <v>77</v>
      </c>
    </row>
    <row r="5260" spans="2:17" ht="14.25" customHeight="1" x14ac:dyDescent="0.3">
      <c r="B5260" s="4" t="s">
        <v>61</v>
      </c>
      <c r="C5260" s="33">
        <v>1185731</v>
      </c>
      <c r="D5260" s="5">
        <v>44366</v>
      </c>
      <c r="E5260" s="4" t="s">
        <v>15</v>
      </c>
      <c r="F5260" s="4" t="s">
        <v>133</v>
      </c>
      <c r="G5260" s="4" t="s">
        <v>134</v>
      </c>
      <c r="H5260" s="6" t="s">
        <v>17</v>
      </c>
      <c r="I5260" s="7">
        <v>59</v>
      </c>
      <c r="J5260" s="8">
        <v>169</v>
      </c>
      <c r="K5260" s="9">
        <v>9971</v>
      </c>
      <c r="L5260" s="9">
        <v>5284.63</v>
      </c>
      <c r="M5260" s="10">
        <v>0.53</v>
      </c>
      <c r="N5260" s="4" t="s">
        <v>83</v>
      </c>
      <c r="O5260" s="4" t="str">
        <f>TEXT(Table1[[#This Row],[Invoice Date]],"yyyy")</f>
        <v>2021</v>
      </c>
      <c r="P5260" s="4" t="str">
        <f>TEXT(Table1[[#This Row],[Invoice Date]],"mmm")</f>
        <v>Jun</v>
      </c>
      <c r="Q5260" s="27">
        <f>WEEKNUM(Table1[[#This Row],[Invoice Date]]) + IF(YEAR(Table1[[#This Row],[Invoice Date]])=2021, 52, 0)</f>
        <v>77</v>
      </c>
    </row>
    <row r="5261" spans="2:17" ht="14.25" customHeight="1" x14ac:dyDescent="0.3">
      <c r="B5261" s="4" t="s">
        <v>14</v>
      </c>
      <c r="C5261" s="33">
        <v>1185732</v>
      </c>
      <c r="D5261" s="5">
        <v>44366</v>
      </c>
      <c r="E5261" s="4" t="s">
        <v>36</v>
      </c>
      <c r="F5261" s="4" t="s">
        <v>37</v>
      </c>
      <c r="G5261" s="4" t="s">
        <v>38</v>
      </c>
      <c r="H5261" s="6" t="s">
        <v>19</v>
      </c>
      <c r="I5261" s="7">
        <v>50</v>
      </c>
      <c r="J5261" s="8">
        <v>150</v>
      </c>
      <c r="K5261" s="9">
        <v>75000</v>
      </c>
      <c r="L5261" s="9">
        <v>26250</v>
      </c>
      <c r="M5261" s="10">
        <v>0.35</v>
      </c>
      <c r="N5261" s="4" t="s">
        <v>24</v>
      </c>
      <c r="O5261" s="4" t="str">
        <f>TEXT(Table1[[#This Row],[Invoice Date]],"yyyy")</f>
        <v>2021</v>
      </c>
      <c r="P5261" s="4" t="str">
        <f>TEXT(Table1[[#This Row],[Invoice Date]],"mmm")</f>
        <v>Jun</v>
      </c>
      <c r="Q5261" s="27">
        <f>WEEKNUM(Table1[[#This Row],[Invoice Date]]) + IF(YEAR(Table1[[#This Row],[Invoice Date]])=2021, 52, 0)</f>
        <v>77</v>
      </c>
    </row>
    <row r="5262" spans="2:17" ht="14.25" customHeight="1" x14ac:dyDescent="0.3">
      <c r="B5262" s="4" t="s">
        <v>14</v>
      </c>
      <c r="C5262" s="33">
        <v>1185732</v>
      </c>
      <c r="D5262" s="5">
        <v>44366</v>
      </c>
      <c r="E5262" s="4" t="s">
        <v>36</v>
      </c>
      <c r="F5262" s="4" t="s">
        <v>57</v>
      </c>
      <c r="G5262" s="4" t="s">
        <v>58</v>
      </c>
      <c r="H5262" s="6" t="s">
        <v>23</v>
      </c>
      <c r="I5262" s="7">
        <v>54.999999999999993</v>
      </c>
      <c r="J5262" s="8">
        <v>150</v>
      </c>
      <c r="K5262" s="9">
        <v>82499.999999999985</v>
      </c>
      <c r="L5262" s="9">
        <v>41249.999999999993</v>
      </c>
      <c r="M5262" s="10">
        <v>0.5</v>
      </c>
      <c r="N5262" s="4" t="s">
        <v>24</v>
      </c>
      <c r="O5262" s="4" t="str">
        <f>TEXT(Table1[[#This Row],[Invoice Date]],"yyyy")</f>
        <v>2021</v>
      </c>
      <c r="P5262" s="4" t="str">
        <f>TEXT(Table1[[#This Row],[Invoice Date]],"mmm")</f>
        <v>Jun</v>
      </c>
      <c r="Q5262" s="27">
        <f>WEEKNUM(Table1[[#This Row],[Invoice Date]]) + IF(YEAR(Table1[[#This Row],[Invoice Date]])=2021, 52, 0)</f>
        <v>77</v>
      </c>
    </row>
    <row r="5263" spans="2:17" ht="14.25" customHeight="1" x14ac:dyDescent="0.3">
      <c r="B5263" s="4" t="s">
        <v>61</v>
      </c>
      <c r="C5263" s="33">
        <v>1185731</v>
      </c>
      <c r="D5263" s="5">
        <v>44366</v>
      </c>
      <c r="E5263" s="4" t="s">
        <v>15</v>
      </c>
      <c r="F5263" s="4" t="s">
        <v>133</v>
      </c>
      <c r="G5263" s="4" t="s">
        <v>134</v>
      </c>
      <c r="H5263" s="6" t="s">
        <v>21</v>
      </c>
      <c r="I5263" s="7">
        <v>55.000000000000007</v>
      </c>
      <c r="J5263" s="8">
        <v>325</v>
      </c>
      <c r="K5263" s="9">
        <v>178750.00000000003</v>
      </c>
      <c r="L5263" s="9">
        <v>53625.000000000007</v>
      </c>
      <c r="M5263" s="10">
        <v>0.3</v>
      </c>
      <c r="N5263" s="4" t="s">
        <v>18</v>
      </c>
      <c r="O5263" s="4" t="str">
        <f>TEXT(Table1[[#This Row],[Invoice Date]],"yyyy")</f>
        <v>2021</v>
      </c>
      <c r="P5263" s="4" t="str">
        <f>TEXT(Table1[[#This Row],[Invoice Date]],"mmm")</f>
        <v>Jun</v>
      </c>
      <c r="Q5263" s="27">
        <f>WEEKNUM(Table1[[#This Row],[Invoice Date]]) + IF(YEAR(Table1[[#This Row],[Invoice Date]])=2021, 52, 0)</f>
        <v>77</v>
      </c>
    </row>
    <row r="5264" spans="2:17" ht="14.25" customHeight="1" x14ac:dyDescent="0.3">
      <c r="B5264" s="4" t="s">
        <v>61</v>
      </c>
      <c r="C5264" s="33">
        <v>1185731</v>
      </c>
      <c r="D5264" s="5">
        <v>44366</v>
      </c>
      <c r="E5264" s="4" t="s">
        <v>15</v>
      </c>
      <c r="F5264" s="4" t="s">
        <v>133</v>
      </c>
      <c r="G5264" s="4" t="s">
        <v>134</v>
      </c>
      <c r="H5264" s="6" t="s">
        <v>20</v>
      </c>
      <c r="I5264" s="7">
        <v>55.000000000000007</v>
      </c>
      <c r="J5264" s="8">
        <v>350</v>
      </c>
      <c r="K5264" s="9">
        <v>192500.00000000003</v>
      </c>
      <c r="L5264" s="9">
        <v>57750.000000000007</v>
      </c>
      <c r="M5264" s="10">
        <v>0.3</v>
      </c>
      <c r="N5264" s="4" t="s">
        <v>18</v>
      </c>
      <c r="O5264" s="4" t="str">
        <f>TEXT(Table1[[#This Row],[Invoice Date]],"yyyy")</f>
        <v>2021</v>
      </c>
      <c r="P5264" s="4" t="str">
        <f>TEXT(Table1[[#This Row],[Invoice Date]],"mmm")</f>
        <v>Jun</v>
      </c>
      <c r="Q5264" s="27">
        <f>WEEKNUM(Table1[[#This Row],[Invoice Date]]) + IF(YEAR(Table1[[#This Row],[Invoice Date]])=2021, 52, 0)</f>
        <v>77</v>
      </c>
    </row>
    <row r="5265" spans="2:17" ht="14.25" customHeight="1" x14ac:dyDescent="0.3">
      <c r="B5265" s="4" t="s">
        <v>61</v>
      </c>
      <c r="C5265" s="33">
        <v>1185731</v>
      </c>
      <c r="D5265" s="5">
        <v>44366</v>
      </c>
      <c r="E5265" s="4" t="s">
        <v>15</v>
      </c>
      <c r="F5265" s="4" t="s">
        <v>133</v>
      </c>
      <c r="G5265" s="4" t="s">
        <v>134</v>
      </c>
      <c r="H5265" s="6" t="s">
        <v>22</v>
      </c>
      <c r="I5265" s="7">
        <v>65</v>
      </c>
      <c r="J5265" s="8">
        <v>325</v>
      </c>
      <c r="K5265" s="9">
        <v>211250</v>
      </c>
      <c r="L5265" s="9">
        <v>63375</v>
      </c>
      <c r="M5265" s="10">
        <v>0.3</v>
      </c>
      <c r="N5265" s="4" t="s">
        <v>18</v>
      </c>
      <c r="O5265" s="4" t="str">
        <f>TEXT(Table1[[#This Row],[Invoice Date]],"yyyy")</f>
        <v>2021</v>
      </c>
      <c r="P5265" s="4" t="str">
        <f>TEXT(Table1[[#This Row],[Invoice Date]],"mmm")</f>
        <v>Jun</v>
      </c>
      <c r="Q5265" s="27">
        <f>WEEKNUM(Table1[[#This Row],[Invoice Date]]) + IF(YEAR(Table1[[#This Row],[Invoice Date]])=2021, 52, 0)</f>
        <v>77</v>
      </c>
    </row>
    <row r="5266" spans="2:17" ht="14.25" customHeight="1" x14ac:dyDescent="0.3">
      <c r="B5266" s="4" t="s">
        <v>61</v>
      </c>
      <c r="C5266" s="33">
        <v>1185731</v>
      </c>
      <c r="D5266" s="5">
        <v>44366</v>
      </c>
      <c r="E5266" s="4" t="s">
        <v>15</v>
      </c>
      <c r="F5266" s="4" t="s">
        <v>133</v>
      </c>
      <c r="G5266" s="4" t="s">
        <v>134</v>
      </c>
      <c r="H5266" s="6" t="s">
        <v>19</v>
      </c>
      <c r="I5266" s="7">
        <v>60.000000000000007</v>
      </c>
      <c r="J5266" s="8">
        <v>425</v>
      </c>
      <c r="K5266" s="9">
        <v>255000.00000000003</v>
      </c>
      <c r="L5266" s="9">
        <v>102000.00000000001</v>
      </c>
      <c r="M5266" s="10">
        <v>0.4</v>
      </c>
      <c r="N5266" s="4" t="s">
        <v>18</v>
      </c>
      <c r="O5266" s="4" t="str">
        <f>TEXT(Table1[[#This Row],[Invoice Date]],"yyyy")</f>
        <v>2021</v>
      </c>
      <c r="P5266" s="4" t="str">
        <f>TEXT(Table1[[#This Row],[Invoice Date]],"mmm")</f>
        <v>Jun</v>
      </c>
      <c r="Q5266" s="27">
        <f>WEEKNUM(Table1[[#This Row],[Invoice Date]]) + IF(YEAR(Table1[[#This Row],[Invoice Date]])=2021, 52, 0)</f>
        <v>77</v>
      </c>
    </row>
    <row r="5267" spans="2:17" ht="14.25" customHeight="1" x14ac:dyDescent="0.3">
      <c r="B5267" s="4" t="s">
        <v>61</v>
      </c>
      <c r="C5267" s="33">
        <v>1185731</v>
      </c>
      <c r="D5267" s="5">
        <v>44366</v>
      </c>
      <c r="E5267" s="4" t="s">
        <v>15</v>
      </c>
      <c r="F5267" s="4" t="s">
        <v>133</v>
      </c>
      <c r="G5267" s="4" t="s">
        <v>134</v>
      </c>
      <c r="H5267" s="6" t="s">
        <v>23</v>
      </c>
      <c r="I5267" s="7">
        <v>70</v>
      </c>
      <c r="J5267" s="8">
        <v>475</v>
      </c>
      <c r="K5267" s="9">
        <v>332500</v>
      </c>
      <c r="L5267" s="9">
        <v>116374.99999999999</v>
      </c>
      <c r="M5267" s="10">
        <v>0.35</v>
      </c>
      <c r="N5267" s="4" t="s">
        <v>18</v>
      </c>
      <c r="O5267" s="4" t="str">
        <f>TEXT(Table1[[#This Row],[Invoice Date]],"yyyy")</f>
        <v>2021</v>
      </c>
      <c r="P5267" s="4" t="str">
        <f>TEXT(Table1[[#This Row],[Invoice Date]],"mmm")</f>
        <v>Jun</v>
      </c>
      <c r="Q5267" s="27">
        <f>WEEKNUM(Table1[[#This Row],[Invoice Date]]) + IF(YEAR(Table1[[#This Row],[Invoice Date]])=2021, 52, 0)</f>
        <v>77</v>
      </c>
    </row>
    <row r="5268" spans="2:17" ht="14.25" customHeight="1" x14ac:dyDescent="0.3">
      <c r="B5268" s="4" t="s">
        <v>61</v>
      </c>
      <c r="C5268" s="33">
        <v>1185731</v>
      </c>
      <c r="D5268" s="5">
        <v>44366</v>
      </c>
      <c r="E5268" s="4" t="s">
        <v>15</v>
      </c>
      <c r="F5268" s="4" t="s">
        <v>133</v>
      </c>
      <c r="G5268" s="4" t="s">
        <v>134</v>
      </c>
      <c r="H5268" s="6" t="s">
        <v>17</v>
      </c>
      <c r="I5268" s="7">
        <v>65</v>
      </c>
      <c r="J5268" s="8">
        <v>675</v>
      </c>
      <c r="K5268" s="9">
        <v>438750</v>
      </c>
      <c r="L5268" s="9">
        <v>175500</v>
      </c>
      <c r="M5268" s="10">
        <v>0.4</v>
      </c>
      <c r="N5268" s="4" t="s">
        <v>18</v>
      </c>
      <c r="O5268" s="4" t="str">
        <f>TEXT(Table1[[#This Row],[Invoice Date]],"yyyy")</f>
        <v>2021</v>
      </c>
      <c r="P5268" s="4" t="str">
        <f>TEXT(Table1[[#This Row],[Invoice Date]],"mmm")</f>
        <v>Jun</v>
      </c>
      <c r="Q5268" s="27">
        <f>WEEKNUM(Table1[[#This Row],[Invoice Date]]) + IF(YEAR(Table1[[#This Row],[Invoice Date]])=2021, 52, 0)</f>
        <v>77</v>
      </c>
    </row>
    <row r="5269" spans="2:17" ht="14.25" customHeight="1" x14ac:dyDescent="0.3">
      <c r="B5269" s="4" t="s">
        <v>14</v>
      </c>
      <c r="C5269" s="33">
        <v>1185732</v>
      </c>
      <c r="D5269" s="5">
        <v>44367</v>
      </c>
      <c r="E5269" s="4" t="s">
        <v>36</v>
      </c>
      <c r="F5269" s="4" t="s">
        <v>37</v>
      </c>
      <c r="G5269" s="4" t="s">
        <v>38</v>
      </c>
      <c r="H5269" s="6" t="s">
        <v>20</v>
      </c>
      <c r="I5269" s="7">
        <v>36</v>
      </c>
      <c r="J5269" s="8">
        <v>42</v>
      </c>
      <c r="K5269" s="9">
        <v>1512</v>
      </c>
      <c r="L5269" s="9">
        <v>725.76</v>
      </c>
      <c r="M5269" s="10">
        <v>0.48</v>
      </c>
      <c r="N5269" s="4" t="s">
        <v>83</v>
      </c>
      <c r="O5269" s="4" t="str">
        <f>TEXT(Table1[[#This Row],[Invoice Date]],"yyyy")</f>
        <v>2021</v>
      </c>
      <c r="P5269" s="4" t="str">
        <f>TEXT(Table1[[#This Row],[Invoice Date]],"mmm")</f>
        <v>Jun</v>
      </c>
      <c r="Q5269" s="27">
        <f>WEEKNUM(Table1[[#This Row],[Invoice Date]]) + IF(YEAR(Table1[[#This Row],[Invoice Date]])=2021, 52, 0)</f>
        <v>78</v>
      </c>
    </row>
    <row r="5270" spans="2:17" ht="14.25" customHeight="1" x14ac:dyDescent="0.3">
      <c r="B5270" s="4" t="s">
        <v>14</v>
      </c>
      <c r="C5270" s="33">
        <v>1185732</v>
      </c>
      <c r="D5270" s="5">
        <v>44367</v>
      </c>
      <c r="E5270" s="4" t="s">
        <v>36</v>
      </c>
      <c r="F5270" s="4" t="s">
        <v>57</v>
      </c>
      <c r="G5270" s="4" t="s">
        <v>58</v>
      </c>
      <c r="H5270" s="6" t="s">
        <v>17</v>
      </c>
      <c r="I5270" s="7">
        <v>36</v>
      </c>
      <c r="J5270" s="8">
        <v>120</v>
      </c>
      <c r="K5270" s="9">
        <v>4320</v>
      </c>
      <c r="L5270" s="9">
        <v>2289.6</v>
      </c>
      <c r="M5270" s="10">
        <v>0.53</v>
      </c>
      <c r="N5270" s="4" t="s">
        <v>83</v>
      </c>
      <c r="O5270" s="4" t="str">
        <f>TEXT(Table1[[#This Row],[Invoice Date]],"yyyy")</f>
        <v>2021</v>
      </c>
      <c r="P5270" s="4" t="str">
        <f>TEXT(Table1[[#This Row],[Invoice Date]],"mmm")</f>
        <v>Jun</v>
      </c>
      <c r="Q5270" s="27">
        <f>WEEKNUM(Table1[[#This Row],[Invoice Date]]) + IF(YEAR(Table1[[#This Row],[Invoice Date]])=2021, 52, 0)</f>
        <v>78</v>
      </c>
    </row>
    <row r="5271" spans="2:17" ht="14.25" customHeight="1" x14ac:dyDescent="0.3">
      <c r="B5271" s="4" t="s">
        <v>14</v>
      </c>
      <c r="C5271" s="33">
        <v>1185732</v>
      </c>
      <c r="D5271" s="5">
        <v>44367</v>
      </c>
      <c r="E5271" s="4" t="s">
        <v>36</v>
      </c>
      <c r="F5271" s="4" t="s">
        <v>37</v>
      </c>
      <c r="G5271" s="4" t="s">
        <v>38</v>
      </c>
      <c r="H5271" s="6" t="s">
        <v>20</v>
      </c>
      <c r="I5271" s="7">
        <v>40</v>
      </c>
      <c r="J5271" s="8">
        <v>150</v>
      </c>
      <c r="K5271" s="9">
        <v>60000</v>
      </c>
      <c r="L5271" s="9">
        <v>21000</v>
      </c>
      <c r="M5271" s="10">
        <v>0.35</v>
      </c>
      <c r="N5271" s="4" t="s">
        <v>24</v>
      </c>
      <c r="O5271" s="4" t="str">
        <f>TEXT(Table1[[#This Row],[Invoice Date]],"yyyy")</f>
        <v>2021</v>
      </c>
      <c r="P5271" s="4" t="str">
        <f>TEXT(Table1[[#This Row],[Invoice Date]],"mmm")</f>
        <v>Jun</v>
      </c>
      <c r="Q5271" s="27">
        <f>WEEKNUM(Table1[[#This Row],[Invoice Date]]) + IF(YEAR(Table1[[#This Row],[Invoice Date]])=2021, 52, 0)</f>
        <v>78</v>
      </c>
    </row>
    <row r="5272" spans="2:17" ht="14.25" customHeight="1" x14ac:dyDescent="0.3">
      <c r="B5272" s="4" t="s">
        <v>14</v>
      </c>
      <c r="C5272" s="33">
        <v>1185732</v>
      </c>
      <c r="D5272" s="5">
        <v>44367</v>
      </c>
      <c r="E5272" s="4" t="s">
        <v>36</v>
      </c>
      <c r="F5272" s="4" t="s">
        <v>57</v>
      </c>
      <c r="G5272" s="4" t="s">
        <v>58</v>
      </c>
      <c r="H5272" s="6" t="s">
        <v>17</v>
      </c>
      <c r="I5272" s="7">
        <v>40</v>
      </c>
      <c r="J5272" s="8">
        <v>400</v>
      </c>
      <c r="K5272" s="9">
        <v>160000</v>
      </c>
      <c r="L5272" s="9">
        <v>64000</v>
      </c>
      <c r="M5272" s="10">
        <v>0.4</v>
      </c>
      <c r="N5272" s="4" t="s">
        <v>24</v>
      </c>
      <c r="O5272" s="4" t="str">
        <f>TEXT(Table1[[#This Row],[Invoice Date]],"yyyy")</f>
        <v>2021</v>
      </c>
      <c r="P5272" s="4" t="str">
        <f>TEXT(Table1[[#This Row],[Invoice Date]],"mmm")</f>
        <v>Jun</v>
      </c>
      <c r="Q5272" s="27">
        <f>WEEKNUM(Table1[[#This Row],[Invoice Date]]) + IF(YEAR(Table1[[#This Row],[Invoice Date]])=2021, 52, 0)</f>
        <v>78</v>
      </c>
    </row>
    <row r="5273" spans="2:17" ht="14.25" customHeight="1" x14ac:dyDescent="0.3">
      <c r="B5273" s="4" t="s">
        <v>14</v>
      </c>
      <c r="C5273" s="33">
        <v>1185732</v>
      </c>
      <c r="D5273" s="5">
        <v>44368</v>
      </c>
      <c r="E5273" s="4" t="s">
        <v>36</v>
      </c>
      <c r="F5273" s="4" t="s">
        <v>37</v>
      </c>
      <c r="G5273" s="4" t="s">
        <v>38</v>
      </c>
      <c r="H5273" s="6" t="s">
        <v>21</v>
      </c>
      <c r="I5273" s="7">
        <v>44</v>
      </c>
      <c r="J5273" s="8">
        <v>20</v>
      </c>
      <c r="K5273" s="9">
        <v>880</v>
      </c>
      <c r="L5273" s="9">
        <v>440</v>
      </c>
      <c r="M5273" s="10">
        <v>0.5</v>
      </c>
      <c r="N5273" s="4" t="s">
        <v>83</v>
      </c>
      <c r="O5273" s="4" t="str">
        <f>TEXT(Table1[[#This Row],[Invoice Date]],"yyyy")</f>
        <v>2021</v>
      </c>
      <c r="P5273" s="4" t="str">
        <f>TEXT(Table1[[#This Row],[Invoice Date]],"mmm")</f>
        <v>Jun</v>
      </c>
      <c r="Q5273" s="27">
        <f>WEEKNUM(Table1[[#This Row],[Invoice Date]]) + IF(YEAR(Table1[[#This Row],[Invoice Date]])=2021, 52, 0)</f>
        <v>78</v>
      </c>
    </row>
    <row r="5274" spans="2:17" ht="14.25" customHeight="1" x14ac:dyDescent="0.3">
      <c r="B5274" s="4" t="s">
        <v>14</v>
      </c>
      <c r="C5274" s="33">
        <v>1185732</v>
      </c>
      <c r="D5274" s="5">
        <v>44368</v>
      </c>
      <c r="E5274" s="4" t="s">
        <v>36</v>
      </c>
      <c r="F5274" s="4" t="s">
        <v>57</v>
      </c>
      <c r="G5274" s="4" t="s">
        <v>58</v>
      </c>
      <c r="H5274" s="6" t="s">
        <v>19</v>
      </c>
      <c r="I5274" s="7">
        <v>32</v>
      </c>
      <c r="J5274" s="8">
        <v>45</v>
      </c>
      <c r="K5274" s="9">
        <v>1440</v>
      </c>
      <c r="L5274" s="9">
        <v>720</v>
      </c>
      <c r="M5274" s="10">
        <v>0.5</v>
      </c>
      <c r="N5274" s="4" t="s">
        <v>83</v>
      </c>
      <c r="O5274" s="4" t="str">
        <f>TEXT(Table1[[#This Row],[Invoice Date]],"yyyy")</f>
        <v>2021</v>
      </c>
      <c r="P5274" s="4" t="str">
        <f>TEXT(Table1[[#This Row],[Invoice Date]],"mmm")</f>
        <v>Jun</v>
      </c>
      <c r="Q5274" s="27">
        <f>WEEKNUM(Table1[[#This Row],[Invoice Date]]) + IF(YEAR(Table1[[#This Row],[Invoice Date]])=2021, 52, 0)</f>
        <v>78</v>
      </c>
    </row>
    <row r="5275" spans="2:17" ht="14.25" customHeight="1" x14ac:dyDescent="0.3">
      <c r="B5275" s="4" t="s">
        <v>30</v>
      </c>
      <c r="C5275" s="34">
        <v>1128299</v>
      </c>
      <c r="D5275" s="5">
        <v>44368</v>
      </c>
      <c r="E5275" s="4" t="s">
        <v>27</v>
      </c>
      <c r="F5275" s="4" t="s">
        <v>104</v>
      </c>
      <c r="G5275" s="4" t="s">
        <v>105</v>
      </c>
      <c r="H5275" s="6" t="s">
        <v>20</v>
      </c>
      <c r="I5275" s="7">
        <v>27</v>
      </c>
      <c r="J5275" s="8">
        <v>107</v>
      </c>
      <c r="K5275" s="9">
        <v>2889</v>
      </c>
      <c r="L5275" s="9">
        <v>1242.2700000000002</v>
      </c>
      <c r="M5275" s="10">
        <v>0.43000000000000005</v>
      </c>
      <c r="N5275" s="4" t="s">
        <v>24</v>
      </c>
      <c r="O5275" s="4" t="str">
        <f>TEXT(Table1[[#This Row],[Invoice Date]],"yyyy")</f>
        <v>2021</v>
      </c>
      <c r="P5275" s="4" t="str">
        <f>TEXT(Table1[[#This Row],[Invoice Date]],"mmm")</f>
        <v>Jun</v>
      </c>
      <c r="Q5275" s="27">
        <f>WEEKNUM(Table1[[#This Row],[Invoice Date]]) + IF(YEAR(Table1[[#This Row],[Invoice Date]])=2021, 52, 0)</f>
        <v>78</v>
      </c>
    </row>
    <row r="5276" spans="2:17" ht="14.25" customHeight="1" x14ac:dyDescent="0.3">
      <c r="B5276" s="4" t="s">
        <v>30</v>
      </c>
      <c r="C5276" s="34">
        <v>1128299</v>
      </c>
      <c r="D5276" s="5">
        <v>44368</v>
      </c>
      <c r="E5276" s="4" t="s">
        <v>27</v>
      </c>
      <c r="F5276" s="4" t="s">
        <v>104</v>
      </c>
      <c r="G5276" s="4" t="s">
        <v>105</v>
      </c>
      <c r="H5276" s="6" t="s">
        <v>19</v>
      </c>
      <c r="I5276" s="7">
        <v>33</v>
      </c>
      <c r="J5276" s="8">
        <v>88</v>
      </c>
      <c r="K5276" s="9">
        <v>2904</v>
      </c>
      <c r="L5276" s="9">
        <v>1306.8</v>
      </c>
      <c r="M5276" s="10">
        <v>0.44999999999999996</v>
      </c>
      <c r="N5276" s="4" t="s">
        <v>83</v>
      </c>
      <c r="O5276" s="4" t="str">
        <f>TEXT(Table1[[#This Row],[Invoice Date]],"yyyy")</f>
        <v>2021</v>
      </c>
      <c r="P5276" s="4" t="str">
        <f>TEXT(Table1[[#This Row],[Invoice Date]],"mmm")</f>
        <v>Jun</v>
      </c>
      <c r="Q5276" s="27">
        <f>WEEKNUM(Table1[[#This Row],[Invoice Date]]) + IF(YEAR(Table1[[#This Row],[Invoice Date]])=2021, 52, 0)</f>
        <v>78</v>
      </c>
    </row>
    <row r="5277" spans="2:17" ht="14.25" customHeight="1" x14ac:dyDescent="0.3">
      <c r="B5277" s="4" t="s">
        <v>30</v>
      </c>
      <c r="C5277" s="34">
        <v>1128299</v>
      </c>
      <c r="D5277" s="5">
        <v>44368</v>
      </c>
      <c r="E5277" s="4" t="s">
        <v>27</v>
      </c>
      <c r="F5277" s="4" t="s">
        <v>104</v>
      </c>
      <c r="G5277" s="4" t="s">
        <v>105</v>
      </c>
      <c r="H5277" s="6" t="s">
        <v>21</v>
      </c>
      <c r="I5277" s="7">
        <v>29</v>
      </c>
      <c r="J5277" s="8">
        <v>102</v>
      </c>
      <c r="K5277" s="9">
        <v>2958</v>
      </c>
      <c r="L5277" s="9">
        <v>1331.1000000000001</v>
      </c>
      <c r="M5277" s="10">
        <v>0.45</v>
      </c>
      <c r="N5277" s="4" t="s">
        <v>24</v>
      </c>
      <c r="O5277" s="4" t="str">
        <f>TEXT(Table1[[#This Row],[Invoice Date]],"yyyy")</f>
        <v>2021</v>
      </c>
      <c r="P5277" s="4" t="str">
        <f>TEXT(Table1[[#This Row],[Invoice Date]],"mmm")</f>
        <v>Jun</v>
      </c>
      <c r="Q5277" s="27">
        <f>WEEKNUM(Table1[[#This Row],[Invoice Date]]) + IF(YEAR(Table1[[#This Row],[Invoice Date]])=2021, 52, 0)</f>
        <v>78</v>
      </c>
    </row>
    <row r="5278" spans="2:17" ht="14.25" customHeight="1" x14ac:dyDescent="0.3">
      <c r="B5278" s="4" t="s">
        <v>30</v>
      </c>
      <c r="C5278" s="34">
        <v>1128299</v>
      </c>
      <c r="D5278" s="5">
        <v>44368</v>
      </c>
      <c r="E5278" s="4" t="s">
        <v>27</v>
      </c>
      <c r="F5278" s="4" t="s">
        <v>104</v>
      </c>
      <c r="G5278" s="4" t="s">
        <v>105</v>
      </c>
      <c r="H5278" s="6" t="s">
        <v>19</v>
      </c>
      <c r="I5278" s="7">
        <v>25</v>
      </c>
      <c r="J5278" s="8">
        <v>123</v>
      </c>
      <c r="K5278" s="9">
        <v>3075</v>
      </c>
      <c r="L5278" s="9">
        <v>1199.2499999999998</v>
      </c>
      <c r="M5278" s="10">
        <v>0.38999999999999996</v>
      </c>
      <c r="N5278" s="4" t="s">
        <v>24</v>
      </c>
      <c r="O5278" s="4" t="str">
        <f>TEXT(Table1[[#This Row],[Invoice Date]],"yyyy")</f>
        <v>2021</v>
      </c>
      <c r="P5278" s="4" t="str">
        <f>TEXT(Table1[[#This Row],[Invoice Date]],"mmm")</f>
        <v>Jun</v>
      </c>
      <c r="Q5278" s="27">
        <f>WEEKNUM(Table1[[#This Row],[Invoice Date]]) + IF(YEAR(Table1[[#This Row],[Invoice Date]])=2021, 52, 0)</f>
        <v>78</v>
      </c>
    </row>
    <row r="5279" spans="2:17" ht="14.25" customHeight="1" x14ac:dyDescent="0.3">
      <c r="B5279" s="4" t="s">
        <v>30</v>
      </c>
      <c r="C5279" s="34">
        <v>1128299</v>
      </c>
      <c r="D5279" s="5">
        <v>44368</v>
      </c>
      <c r="E5279" s="4" t="s">
        <v>27</v>
      </c>
      <c r="F5279" s="4" t="s">
        <v>104</v>
      </c>
      <c r="G5279" s="4" t="s">
        <v>105</v>
      </c>
      <c r="H5279" s="6" t="s">
        <v>20</v>
      </c>
      <c r="I5279" s="7">
        <v>36</v>
      </c>
      <c r="J5279" s="8">
        <v>88</v>
      </c>
      <c r="K5279" s="9">
        <v>3168</v>
      </c>
      <c r="L5279" s="9">
        <v>1647.3600000000001</v>
      </c>
      <c r="M5279" s="10">
        <v>0.52</v>
      </c>
      <c r="N5279" s="4" t="s">
        <v>83</v>
      </c>
      <c r="O5279" s="4" t="str">
        <f>TEXT(Table1[[#This Row],[Invoice Date]],"yyyy")</f>
        <v>2021</v>
      </c>
      <c r="P5279" s="4" t="str">
        <f>TEXT(Table1[[#This Row],[Invoice Date]],"mmm")</f>
        <v>Jun</v>
      </c>
      <c r="Q5279" s="27">
        <f>WEEKNUM(Table1[[#This Row],[Invoice Date]]) + IF(YEAR(Table1[[#This Row],[Invoice Date]])=2021, 52, 0)</f>
        <v>78</v>
      </c>
    </row>
    <row r="5280" spans="2:17" ht="14.25" customHeight="1" x14ac:dyDescent="0.3">
      <c r="B5280" s="4" t="s">
        <v>30</v>
      </c>
      <c r="C5280" s="34">
        <v>1128299</v>
      </c>
      <c r="D5280" s="5">
        <v>44368</v>
      </c>
      <c r="E5280" s="4" t="s">
        <v>27</v>
      </c>
      <c r="F5280" s="4" t="s">
        <v>104</v>
      </c>
      <c r="G5280" s="4" t="s">
        <v>105</v>
      </c>
      <c r="H5280" s="6" t="s">
        <v>21</v>
      </c>
      <c r="I5280" s="7">
        <v>38</v>
      </c>
      <c r="J5280" s="8">
        <v>87</v>
      </c>
      <c r="K5280" s="9">
        <v>3306</v>
      </c>
      <c r="L5280" s="9">
        <v>1653</v>
      </c>
      <c r="M5280" s="10">
        <v>0.5</v>
      </c>
      <c r="N5280" s="4" t="s">
        <v>83</v>
      </c>
      <c r="O5280" s="4" t="str">
        <f>TEXT(Table1[[#This Row],[Invoice Date]],"yyyy")</f>
        <v>2021</v>
      </c>
      <c r="P5280" s="4" t="str">
        <f>TEXT(Table1[[#This Row],[Invoice Date]],"mmm")</f>
        <v>Jun</v>
      </c>
      <c r="Q5280" s="27">
        <f>WEEKNUM(Table1[[#This Row],[Invoice Date]]) + IF(YEAR(Table1[[#This Row],[Invoice Date]])=2021, 52, 0)</f>
        <v>78</v>
      </c>
    </row>
    <row r="5281" spans="2:17" ht="14.25" customHeight="1" x14ac:dyDescent="0.3">
      <c r="B5281" s="4" t="s">
        <v>25</v>
      </c>
      <c r="C5281" s="33">
        <v>1185733</v>
      </c>
      <c r="D5281" s="5">
        <v>44368</v>
      </c>
      <c r="E5281" s="4" t="s">
        <v>27</v>
      </c>
      <c r="F5281" s="4" t="s">
        <v>102</v>
      </c>
      <c r="G5281" s="4" t="s">
        <v>103</v>
      </c>
      <c r="H5281" s="6" t="s">
        <v>19</v>
      </c>
      <c r="I5281" s="7">
        <v>32</v>
      </c>
      <c r="J5281" s="8">
        <v>106</v>
      </c>
      <c r="K5281" s="9">
        <v>3392</v>
      </c>
      <c r="L5281" s="9">
        <v>1662.08</v>
      </c>
      <c r="M5281" s="10">
        <v>0.49</v>
      </c>
      <c r="N5281" s="4" t="s">
        <v>83</v>
      </c>
      <c r="O5281" s="4" t="str">
        <f>TEXT(Table1[[#This Row],[Invoice Date]],"yyyy")</f>
        <v>2021</v>
      </c>
      <c r="P5281" s="4" t="str">
        <f>TEXT(Table1[[#This Row],[Invoice Date]],"mmm")</f>
        <v>Jun</v>
      </c>
      <c r="Q5281" s="27">
        <f>WEEKNUM(Table1[[#This Row],[Invoice Date]]) + IF(YEAR(Table1[[#This Row],[Invoice Date]])=2021, 52, 0)</f>
        <v>78</v>
      </c>
    </row>
    <row r="5282" spans="2:17" ht="14.25" customHeight="1" x14ac:dyDescent="0.3">
      <c r="B5282" s="4" t="s">
        <v>25</v>
      </c>
      <c r="C5282" s="33">
        <v>1185733</v>
      </c>
      <c r="D5282" s="5">
        <v>44368</v>
      </c>
      <c r="E5282" s="4" t="s">
        <v>27</v>
      </c>
      <c r="F5282" s="4" t="s">
        <v>102</v>
      </c>
      <c r="G5282" s="4" t="s">
        <v>103</v>
      </c>
      <c r="H5282" s="6" t="s">
        <v>20</v>
      </c>
      <c r="I5282" s="7">
        <v>28</v>
      </c>
      <c r="J5282" s="8">
        <v>124</v>
      </c>
      <c r="K5282" s="9">
        <v>3472</v>
      </c>
      <c r="L5282" s="9">
        <v>1562.4</v>
      </c>
      <c r="M5282" s="10">
        <v>0.45</v>
      </c>
      <c r="N5282" s="4" t="s">
        <v>24</v>
      </c>
      <c r="O5282" s="4" t="str">
        <f>TEXT(Table1[[#This Row],[Invoice Date]],"yyyy")</f>
        <v>2021</v>
      </c>
      <c r="P5282" s="4" t="str">
        <f>TEXT(Table1[[#This Row],[Invoice Date]],"mmm")</f>
        <v>Jun</v>
      </c>
      <c r="Q5282" s="27">
        <f>WEEKNUM(Table1[[#This Row],[Invoice Date]]) + IF(YEAR(Table1[[#This Row],[Invoice Date]])=2021, 52, 0)</f>
        <v>78</v>
      </c>
    </row>
    <row r="5283" spans="2:17" ht="14.25" customHeight="1" x14ac:dyDescent="0.3">
      <c r="B5283" s="4" t="s">
        <v>25</v>
      </c>
      <c r="C5283" s="33">
        <v>1185733</v>
      </c>
      <c r="D5283" s="5">
        <v>44368</v>
      </c>
      <c r="E5283" s="4" t="s">
        <v>27</v>
      </c>
      <c r="F5283" s="4" t="s">
        <v>102</v>
      </c>
      <c r="G5283" s="4" t="s">
        <v>103</v>
      </c>
      <c r="H5283" s="6" t="s">
        <v>21</v>
      </c>
      <c r="I5283" s="7">
        <v>29</v>
      </c>
      <c r="J5283" s="8">
        <v>124</v>
      </c>
      <c r="K5283" s="9">
        <v>3596</v>
      </c>
      <c r="L5283" s="9">
        <v>1582.24</v>
      </c>
      <c r="M5283" s="10">
        <v>0.44</v>
      </c>
      <c r="N5283" s="4" t="s">
        <v>24</v>
      </c>
      <c r="O5283" s="4" t="str">
        <f>TEXT(Table1[[#This Row],[Invoice Date]],"yyyy")</f>
        <v>2021</v>
      </c>
      <c r="P5283" s="4" t="str">
        <f>TEXT(Table1[[#This Row],[Invoice Date]],"mmm")</f>
        <v>Jun</v>
      </c>
      <c r="Q5283" s="27">
        <f>WEEKNUM(Table1[[#This Row],[Invoice Date]]) + IF(YEAR(Table1[[#This Row],[Invoice Date]])=2021, 52, 0)</f>
        <v>78</v>
      </c>
    </row>
    <row r="5284" spans="2:17" ht="14.25" customHeight="1" x14ac:dyDescent="0.3">
      <c r="B5284" s="4" t="s">
        <v>25</v>
      </c>
      <c r="C5284" s="33">
        <v>1185733</v>
      </c>
      <c r="D5284" s="5">
        <v>44368</v>
      </c>
      <c r="E5284" s="4" t="s">
        <v>27</v>
      </c>
      <c r="F5284" s="4" t="s">
        <v>102</v>
      </c>
      <c r="G5284" s="4" t="s">
        <v>103</v>
      </c>
      <c r="H5284" s="6" t="s">
        <v>21</v>
      </c>
      <c r="I5284" s="7">
        <v>37</v>
      </c>
      <c r="J5284" s="8">
        <v>98</v>
      </c>
      <c r="K5284" s="9">
        <v>3626</v>
      </c>
      <c r="L5284" s="9">
        <v>1885.52</v>
      </c>
      <c r="M5284" s="10">
        <v>0.52</v>
      </c>
      <c r="N5284" s="4" t="s">
        <v>83</v>
      </c>
      <c r="O5284" s="4" t="str">
        <f>TEXT(Table1[[#This Row],[Invoice Date]],"yyyy")</f>
        <v>2021</v>
      </c>
      <c r="P5284" s="4" t="str">
        <f>TEXT(Table1[[#This Row],[Invoice Date]],"mmm")</f>
        <v>Jun</v>
      </c>
      <c r="Q5284" s="27">
        <f>WEEKNUM(Table1[[#This Row],[Invoice Date]]) + IF(YEAR(Table1[[#This Row],[Invoice Date]])=2021, 52, 0)</f>
        <v>78</v>
      </c>
    </row>
    <row r="5285" spans="2:17" ht="14.25" customHeight="1" x14ac:dyDescent="0.3">
      <c r="B5285" s="4" t="s">
        <v>25</v>
      </c>
      <c r="C5285" s="33">
        <v>1185733</v>
      </c>
      <c r="D5285" s="5">
        <v>44368</v>
      </c>
      <c r="E5285" s="4" t="s">
        <v>27</v>
      </c>
      <c r="F5285" s="4" t="s">
        <v>102</v>
      </c>
      <c r="G5285" s="4" t="s">
        <v>103</v>
      </c>
      <c r="H5285" s="6" t="s">
        <v>19</v>
      </c>
      <c r="I5285" s="7">
        <v>25</v>
      </c>
      <c r="J5285" s="8">
        <v>149</v>
      </c>
      <c r="K5285" s="9">
        <v>3725</v>
      </c>
      <c r="L5285" s="9">
        <v>1452.7499999999998</v>
      </c>
      <c r="M5285" s="10">
        <v>0.38999999999999996</v>
      </c>
      <c r="N5285" s="4" t="s">
        <v>24</v>
      </c>
      <c r="O5285" s="4" t="str">
        <f>TEXT(Table1[[#This Row],[Invoice Date]],"yyyy")</f>
        <v>2021</v>
      </c>
      <c r="P5285" s="4" t="str">
        <f>TEXT(Table1[[#This Row],[Invoice Date]],"mmm")</f>
        <v>Jun</v>
      </c>
      <c r="Q5285" s="27">
        <f>WEEKNUM(Table1[[#This Row],[Invoice Date]]) + IF(YEAR(Table1[[#This Row],[Invoice Date]])=2021, 52, 0)</f>
        <v>78</v>
      </c>
    </row>
    <row r="5286" spans="2:17" ht="14.25" customHeight="1" x14ac:dyDescent="0.3">
      <c r="B5286" s="4" t="s">
        <v>25</v>
      </c>
      <c r="C5286" s="33">
        <v>1185733</v>
      </c>
      <c r="D5286" s="5">
        <v>44368</v>
      </c>
      <c r="E5286" s="4" t="s">
        <v>27</v>
      </c>
      <c r="F5286" s="4" t="s">
        <v>102</v>
      </c>
      <c r="G5286" s="4" t="s">
        <v>103</v>
      </c>
      <c r="H5286" s="6" t="s">
        <v>20</v>
      </c>
      <c r="I5286" s="7">
        <v>38</v>
      </c>
      <c r="J5286" s="8">
        <v>104</v>
      </c>
      <c r="K5286" s="9">
        <v>3952</v>
      </c>
      <c r="L5286" s="9">
        <v>2134.08</v>
      </c>
      <c r="M5286" s="10">
        <v>0.54</v>
      </c>
      <c r="N5286" s="4" t="s">
        <v>83</v>
      </c>
      <c r="O5286" s="4" t="str">
        <f>TEXT(Table1[[#This Row],[Invoice Date]],"yyyy")</f>
        <v>2021</v>
      </c>
      <c r="P5286" s="4" t="str">
        <f>TEXT(Table1[[#This Row],[Invoice Date]],"mmm")</f>
        <v>Jun</v>
      </c>
      <c r="Q5286" s="27">
        <f>WEEKNUM(Table1[[#This Row],[Invoice Date]]) + IF(YEAR(Table1[[#This Row],[Invoice Date]])=2021, 52, 0)</f>
        <v>78</v>
      </c>
    </row>
    <row r="5287" spans="2:17" ht="14.25" customHeight="1" x14ac:dyDescent="0.3">
      <c r="B5287" s="4" t="s">
        <v>25</v>
      </c>
      <c r="C5287" s="33">
        <v>1185733</v>
      </c>
      <c r="D5287" s="5">
        <v>44368</v>
      </c>
      <c r="E5287" s="4" t="s">
        <v>27</v>
      </c>
      <c r="F5287" s="4" t="s">
        <v>102</v>
      </c>
      <c r="G5287" s="4" t="s">
        <v>103</v>
      </c>
      <c r="H5287" s="6" t="s">
        <v>22</v>
      </c>
      <c r="I5287" s="7">
        <v>37</v>
      </c>
      <c r="J5287" s="8">
        <v>116</v>
      </c>
      <c r="K5287" s="9">
        <v>4292</v>
      </c>
      <c r="L5287" s="9">
        <v>1673.8799999999999</v>
      </c>
      <c r="M5287" s="10">
        <v>0.38999999999999996</v>
      </c>
      <c r="N5287" s="4" t="s">
        <v>24</v>
      </c>
      <c r="O5287" s="4" t="str">
        <f>TEXT(Table1[[#This Row],[Invoice Date]],"yyyy")</f>
        <v>2021</v>
      </c>
      <c r="P5287" s="4" t="str">
        <f>TEXT(Table1[[#This Row],[Invoice Date]],"mmm")</f>
        <v>Jun</v>
      </c>
      <c r="Q5287" s="27">
        <f>WEEKNUM(Table1[[#This Row],[Invoice Date]]) + IF(YEAR(Table1[[#This Row],[Invoice Date]])=2021, 52, 0)</f>
        <v>78</v>
      </c>
    </row>
    <row r="5288" spans="2:17" ht="14.25" customHeight="1" x14ac:dyDescent="0.3">
      <c r="B5288" s="4" t="s">
        <v>30</v>
      </c>
      <c r="C5288" s="34">
        <v>1128299</v>
      </c>
      <c r="D5288" s="5">
        <v>44368</v>
      </c>
      <c r="E5288" s="4" t="s">
        <v>27</v>
      </c>
      <c r="F5288" s="4" t="s">
        <v>104</v>
      </c>
      <c r="G5288" s="4" t="s">
        <v>105</v>
      </c>
      <c r="H5288" s="6" t="s">
        <v>22</v>
      </c>
      <c r="I5288" s="7">
        <v>41</v>
      </c>
      <c r="J5288" s="8">
        <v>105</v>
      </c>
      <c r="K5288" s="9">
        <v>4305</v>
      </c>
      <c r="L5288" s="9">
        <v>1635.9</v>
      </c>
      <c r="M5288" s="10">
        <v>0.38</v>
      </c>
      <c r="N5288" s="4" t="s">
        <v>24</v>
      </c>
      <c r="O5288" s="4" t="str">
        <f>TEXT(Table1[[#This Row],[Invoice Date]],"yyyy")</f>
        <v>2021</v>
      </c>
      <c r="P5288" s="4" t="str">
        <f>TEXT(Table1[[#This Row],[Invoice Date]],"mmm")</f>
        <v>Jun</v>
      </c>
      <c r="Q5288" s="27">
        <f>WEEKNUM(Table1[[#This Row],[Invoice Date]]) + IF(YEAR(Table1[[#This Row],[Invoice Date]])=2021, 52, 0)</f>
        <v>78</v>
      </c>
    </row>
    <row r="5289" spans="2:17" ht="14.25" customHeight="1" x14ac:dyDescent="0.3">
      <c r="B5289" s="4" t="s">
        <v>30</v>
      </c>
      <c r="C5289" s="34">
        <v>1128299</v>
      </c>
      <c r="D5289" s="5">
        <v>44368</v>
      </c>
      <c r="E5289" s="4" t="s">
        <v>27</v>
      </c>
      <c r="F5289" s="4" t="s">
        <v>104</v>
      </c>
      <c r="G5289" s="4" t="s">
        <v>105</v>
      </c>
      <c r="H5289" s="6" t="s">
        <v>22</v>
      </c>
      <c r="I5289" s="7">
        <v>51</v>
      </c>
      <c r="J5289" s="8">
        <v>87</v>
      </c>
      <c r="K5289" s="9">
        <v>4437</v>
      </c>
      <c r="L5289" s="9">
        <v>2085.39</v>
      </c>
      <c r="M5289" s="10">
        <v>0.47</v>
      </c>
      <c r="N5289" s="4" t="s">
        <v>83</v>
      </c>
      <c r="O5289" s="4" t="str">
        <f>TEXT(Table1[[#This Row],[Invoice Date]],"yyyy")</f>
        <v>2021</v>
      </c>
      <c r="P5289" s="4" t="str">
        <f>TEXT(Table1[[#This Row],[Invoice Date]],"mmm")</f>
        <v>Jun</v>
      </c>
      <c r="Q5289" s="27">
        <f>WEEKNUM(Table1[[#This Row],[Invoice Date]]) + IF(YEAR(Table1[[#This Row],[Invoice Date]])=2021, 52, 0)</f>
        <v>78</v>
      </c>
    </row>
    <row r="5290" spans="2:17" ht="14.25" customHeight="1" x14ac:dyDescent="0.3">
      <c r="B5290" s="4" t="s">
        <v>25</v>
      </c>
      <c r="C5290" s="33">
        <v>1185733</v>
      </c>
      <c r="D5290" s="5">
        <v>44368</v>
      </c>
      <c r="E5290" s="4" t="s">
        <v>27</v>
      </c>
      <c r="F5290" s="4" t="s">
        <v>102</v>
      </c>
      <c r="G5290" s="4" t="s">
        <v>103</v>
      </c>
      <c r="H5290" s="6" t="s">
        <v>22</v>
      </c>
      <c r="I5290" s="7">
        <v>54</v>
      </c>
      <c r="J5290" s="8">
        <v>98</v>
      </c>
      <c r="K5290" s="9">
        <v>5292</v>
      </c>
      <c r="L5290" s="9">
        <v>2540.16</v>
      </c>
      <c r="M5290" s="10">
        <v>0.48</v>
      </c>
      <c r="N5290" s="4" t="s">
        <v>83</v>
      </c>
      <c r="O5290" s="4" t="str">
        <f>TEXT(Table1[[#This Row],[Invoice Date]],"yyyy")</f>
        <v>2021</v>
      </c>
      <c r="P5290" s="4" t="str">
        <f>TEXT(Table1[[#This Row],[Invoice Date]],"mmm")</f>
        <v>Jun</v>
      </c>
      <c r="Q5290" s="27">
        <f>WEEKNUM(Table1[[#This Row],[Invoice Date]]) + IF(YEAR(Table1[[#This Row],[Invoice Date]])=2021, 52, 0)</f>
        <v>78</v>
      </c>
    </row>
    <row r="5291" spans="2:17" ht="14.25" customHeight="1" x14ac:dyDescent="0.3">
      <c r="B5291" s="4" t="s">
        <v>30</v>
      </c>
      <c r="C5291" s="34">
        <v>1128299</v>
      </c>
      <c r="D5291" s="5">
        <v>44368</v>
      </c>
      <c r="E5291" s="4" t="s">
        <v>27</v>
      </c>
      <c r="F5291" s="4" t="s">
        <v>104</v>
      </c>
      <c r="G5291" s="4" t="s">
        <v>105</v>
      </c>
      <c r="H5291" s="6" t="s">
        <v>23</v>
      </c>
      <c r="I5291" s="7">
        <v>40</v>
      </c>
      <c r="J5291" s="8">
        <v>143</v>
      </c>
      <c r="K5291" s="9">
        <v>5720</v>
      </c>
      <c r="L5291" s="9">
        <v>2402.4</v>
      </c>
      <c r="M5291" s="10">
        <v>0.42000000000000004</v>
      </c>
      <c r="N5291" s="4" t="s">
        <v>24</v>
      </c>
      <c r="O5291" s="4" t="str">
        <f>TEXT(Table1[[#This Row],[Invoice Date]],"yyyy")</f>
        <v>2021</v>
      </c>
      <c r="P5291" s="4" t="str">
        <f>TEXT(Table1[[#This Row],[Invoice Date]],"mmm")</f>
        <v>Jun</v>
      </c>
      <c r="Q5291" s="27">
        <f>WEEKNUM(Table1[[#This Row],[Invoice Date]]) + IF(YEAR(Table1[[#This Row],[Invoice Date]])=2021, 52, 0)</f>
        <v>78</v>
      </c>
    </row>
    <row r="5292" spans="2:17" ht="14.25" customHeight="1" x14ac:dyDescent="0.3">
      <c r="B5292" s="4" t="s">
        <v>30</v>
      </c>
      <c r="C5292" s="34">
        <v>1128299</v>
      </c>
      <c r="D5292" s="5">
        <v>44368</v>
      </c>
      <c r="E5292" s="4" t="s">
        <v>27</v>
      </c>
      <c r="F5292" s="4" t="s">
        <v>104</v>
      </c>
      <c r="G5292" s="4" t="s">
        <v>105</v>
      </c>
      <c r="H5292" s="6" t="s">
        <v>17</v>
      </c>
      <c r="I5292" s="7">
        <v>38</v>
      </c>
      <c r="J5292" s="8">
        <v>156</v>
      </c>
      <c r="K5292" s="9">
        <v>5928</v>
      </c>
      <c r="L5292" s="9">
        <v>3023.28</v>
      </c>
      <c r="M5292" s="10">
        <v>0.51</v>
      </c>
      <c r="N5292" s="4" t="s">
        <v>83</v>
      </c>
      <c r="O5292" s="4" t="str">
        <f>TEXT(Table1[[#This Row],[Invoice Date]],"yyyy")</f>
        <v>2021</v>
      </c>
      <c r="P5292" s="4" t="str">
        <f>TEXT(Table1[[#This Row],[Invoice Date]],"mmm")</f>
        <v>Jun</v>
      </c>
      <c r="Q5292" s="27">
        <f>WEEKNUM(Table1[[#This Row],[Invoice Date]]) + IF(YEAR(Table1[[#This Row],[Invoice Date]])=2021, 52, 0)</f>
        <v>78</v>
      </c>
    </row>
    <row r="5293" spans="2:17" ht="14.25" customHeight="1" x14ac:dyDescent="0.3">
      <c r="B5293" s="4" t="s">
        <v>30</v>
      </c>
      <c r="C5293" s="34">
        <v>1128299</v>
      </c>
      <c r="D5293" s="5">
        <v>44368</v>
      </c>
      <c r="E5293" s="4" t="s">
        <v>27</v>
      </c>
      <c r="F5293" s="4" t="s">
        <v>104</v>
      </c>
      <c r="G5293" s="4" t="s">
        <v>105</v>
      </c>
      <c r="H5293" s="6" t="s">
        <v>17</v>
      </c>
      <c r="I5293" s="7">
        <v>32</v>
      </c>
      <c r="J5293" s="8">
        <v>192</v>
      </c>
      <c r="K5293" s="9">
        <v>6144</v>
      </c>
      <c r="L5293" s="9">
        <v>2826.2400000000002</v>
      </c>
      <c r="M5293" s="10">
        <v>0.46</v>
      </c>
      <c r="N5293" s="4" t="s">
        <v>24</v>
      </c>
      <c r="O5293" s="4" t="str">
        <f>TEXT(Table1[[#This Row],[Invoice Date]],"yyyy")</f>
        <v>2021</v>
      </c>
      <c r="P5293" s="4" t="str">
        <f>TEXT(Table1[[#This Row],[Invoice Date]],"mmm")</f>
        <v>Jun</v>
      </c>
      <c r="Q5293" s="27">
        <f>WEEKNUM(Table1[[#This Row],[Invoice Date]]) + IF(YEAR(Table1[[#This Row],[Invoice Date]])=2021, 52, 0)</f>
        <v>78</v>
      </c>
    </row>
    <row r="5294" spans="2:17" ht="14.25" customHeight="1" x14ac:dyDescent="0.3">
      <c r="B5294" s="4" t="s">
        <v>25</v>
      </c>
      <c r="C5294" s="33">
        <v>1185733</v>
      </c>
      <c r="D5294" s="5">
        <v>44368</v>
      </c>
      <c r="E5294" s="4" t="s">
        <v>27</v>
      </c>
      <c r="F5294" s="4" t="s">
        <v>102</v>
      </c>
      <c r="G5294" s="4" t="s">
        <v>103</v>
      </c>
      <c r="H5294" s="6" t="s">
        <v>17</v>
      </c>
      <c r="I5294" s="7">
        <v>28</v>
      </c>
      <c r="J5294" s="8">
        <v>236</v>
      </c>
      <c r="K5294" s="9">
        <v>6608</v>
      </c>
      <c r="L5294" s="9">
        <v>2907.52</v>
      </c>
      <c r="M5294" s="10">
        <v>0.44</v>
      </c>
      <c r="N5294" s="4" t="s">
        <v>24</v>
      </c>
      <c r="O5294" s="4" t="str">
        <f>TEXT(Table1[[#This Row],[Invoice Date]],"yyyy")</f>
        <v>2021</v>
      </c>
      <c r="P5294" s="4" t="str">
        <f>TEXT(Table1[[#This Row],[Invoice Date]],"mmm")</f>
        <v>Jun</v>
      </c>
      <c r="Q5294" s="27">
        <f>WEEKNUM(Table1[[#This Row],[Invoice Date]]) + IF(YEAR(Table1[[#This Row],[Invoice Date]])=2021, 52, 0)</f>
        <v>78</v>
      </c>
    </row>
    <row r="5295" spans="2:17" ht="14.25" customHeight="1" x14ac:dyDescent="0.3">
      <c r="B5295" s="4" t="s">
        <v>30</v>
      </c>
      <c r="C5295" s="34">
        <v>1128299</v>
      </c>
      <c r="D5295" s="5">
        <v>44368</v>
      </c>
      <c r="E5295" s="4" t="s">
        <v>27</v>
      </c>
      <c r="F5295" s="4" t="s">
        <v>104</v>
      </c>
      <c r="G5295" s="4" t="s">
        <v>105</v>
      </c>
      <c r="H5295" s="6" t="s">
        <v>23</v>
      </c>
      <c r="I5295" s="7">
        <v>55</v>
      </c>
      <c r="J5295" s="8">
        <v>124</v>
      </c>
      <c r="K5295" s="9">
        <v>6820</v>
      </c>
      <c r="L5295" s="9">
        <v>3478.2000000000003</v>
      </c>
      <c r="M5295" s="10">
        <v>0.51</v>
      </c>
      <c r="N5295" s="4" t="s">
        <v>83</v>
      </c>
      <c r="O5295" s="4" t="str">
        <f>TEXT(Table1[[#This Row],[Invoice Date]],"yyyy")</f>
        <v>2021</v>
      </c>
      <c r="P5295" s="4" t="str">
        <f>TEXT(Table1[[#This Row],[Invoice Date]],"mmm")</f>
        <v>Jun</v>
      </c>
      <c r="Q5295" s="27">
        <f>WEEKNUM(Table1[[#This Row],[Invoice Date]]) + IF(YEAR(Table1[[#This Row],[Invoice Date]])=2021, 52, 0)</f>
        <v>78</v>
      </c>
    </row>
    <row r="5296" spans="2:17" ht="14.25" customHeight="1" x14ac:dyDescent="0.3">
      <c r="B5296" s="4" t="s">
        <v>25</v>
      </c>
      <c r="C5296" s="33">
        <v>1185733</v>
      </c>
      <c r="D5296" s="5">
        <v>44368</v>
      </c>
      <c r="E5296" s="4" t="s">
        <v>27</v>
      </c>
      <c r="F5296" s="4" t="s">
        <v>102</v>
      </c>
      <c r="G5296" s="4" t="s">
        <v>103</v>
      </c>
      <c r="H5296" s="6" t="s">
        <v>17</v>
      </c>
      <c r="I5296" s="7">
        <v>36</v>
      </c>
      <c r="J5296" s="8">
        <v>203</v>
      </c>
      <c r="K5296" s="9">
        <v>7308</v>
      </c>
      <c r="L5296" s="9">
        <v>3654</v>
      </c>
      <c r="M5296" s="10">
        <v>0.5</v>
      </c>
      <c r="N5296" s="4" t="s">
        <v>83</v>
      </c>
      <c r="O5296" s="4" t="str">
        <f>TEXT(Table1[[#This Row],[Invoice Date]],"yyyy")</f>
        <v>2021</v>
      </c>
      <c r="P5296" s="4" t="str">
        <f>TEXT(Table1[[#This Row],[Invoice Date]],"mmm")</f>
        <v>Jun</v>
      </c>
      <c r="Q5296" s="27">
        <f>WEEKNUM(Table1[[#This Row],[Invoice Date]]) + IF(YEAR(Table1[[#This Row],[Invoice Date]])=2021, 52, 0)</f>
        <v>78</v>
      </c>
    </row>
    <row r="5297" spans="2:17" ht="14.25" customHeight="1" x14ac:dyDescent="0.3">
      <c r="B5297" s="4" t="s">
        <v>25</v>
      </c>
      <c r="C5297" s="33">
        <v>1185733</v>
      </c>
      <c r="D5297" s="5">
        <v>44368</v>
      </c>
      <c r="E5297" s="4" t="s">
        <v>27</v>
      </c>
      <c r="F5297" s="4" t="s">
        <v>102</v>
      </c>
      <c r="G5297" s="4" t="s">
        <v>103</v>
      </c>
      <c r="H5297" s="6" t="s">
        <v>23</v>
      </c>
      <c r="I5297" s="7">
        <v>48</v>
      </c>
      <c r="J5297" s="8">
        <v>165</v>
      </c>
      <c r="K5297" s="9">
        <v>7920</v>
      </c>
      <c r="L5297" s="9">
        <v>3405.6000000000004</v>
      </c>
      <c r="M5297" s="10">
        <v>0.43000000000000005</v>
      </c>
      <c r="N5297" s="4" t="s">
        <v>24</v>
      </c>
      <c r="O5297" s="4" t="str">
        <f>TEXT(Table1[[#This Row],[Invoice Date]],"yyyy")</f>
        <v>2021</v>
      </c>
      <c r="P5297" s="4" t="str">
        <f>TEXT(Table1[[#This Row],[Invoice Date]],"mmm")</f>
        <v>Jun</v>
      </c>
      <c r="Q5297" s="27">
        <f>WEEKNUM(Table1[[#This Row],[Invoice Date]]) + IF(YEAR(Table1[[#This Row],[Invoice Date]])=2021, 52, 0)</f>
        <v>78</v>
      </c>
    </row>
    <row r="5298" spans="2:17" ht="14.25" customHeight="1" x14ac:dyDescent="0.3">
      <c r="B5298" s="4" t="s">
        <v>25</v>
      </c>
      <c r="C5298" s="33">
        <v>1185733</v>
      </c>
      <c r="D5298" s="5">
        <v>44368</v>
      </c>
      <c r="E5298" s="4" t="s">
        <v>27</v>
      </c>
      <c r="F5298" s="4" t="s">
        <v>102</v>
      </c>
      <c r="G5298" s="4" t="s">
        <v>103</v>
      </c>
      <c r="H5298" s="6" t="s">
        <v>23</v>
      </c>
      <c r="I5298" s="7">
        <v>54</v>
      </c>
      <c r="J5298" s="8">
        <v>160</v>
      </c>
      <c r="K5298" s="9">
        <v>8640</v>
      </c>
      <c r="L5298" s="9">
        <v>4665.6000000000004</v>
      </c>
      <c r="M5298" s="10">
        <v>0.54</v>
      </c>
      <c r="N5298" s="4" t="s">
        <v>83</v>
      </c>
      <c r="O5298" s="4" t="str">
        <f>TEXT(Table1[[#This Row],[Invoice Date]],"yyyy")</f>
        <v>2021</v>
      </c>
      <c r="P5298" s="4" t="str">
        <f>TEXT(Table1[[#This Row],[Invoice Date]],"mmm")</f>
        <v>Jun</v>
      </c>
      <c r="Q5298" s="27">
        <f>WEEKNUM(Table1[[#This Row],[Invoice Date]]) + IF(YEAR(Table1[[#This Row],[Invoice Date]])=2021, 52, 0)</f>
        <v>78</v>
      </c>
    </row>
    <row r="5299" spans="2:17" ht="14.25" customHeight="1" x14ac:dyDescent="0.3">
      <c r="B5299" s="4" t="s">
        <v>14</v>
      </c>
      <c r="C5299" s="33">
        <v>1185732</v>
      </c>
      <c r="D5299" s="5">
        <v>44368</v>
      </c>
      <c r="E5299" s="4" t="s">
        <v>36</v>
      </c>
      <c r="F5299" s="4" t="s">
        <v>37</v>
      </c>
      <c r="G5299" s="4" t="s">
        <v>38</v>
      </c>
      <c r="H5299" s="6" t="s">
        <v>21</v>
      </c>
      <c r="I5299" s="7">
        <v>45</v>
      </c>
      <c r="J5299" s="8">
        <v>75</v>
      </c>
      <c r="K5299" s="9">
        <v>33750</v>
      </c>
      <c r="L5299" s="9">
        <v>13500</v>
      </c>
      <c r="M5299" s="10">
        <v>0.4</v>
      </c>
      <c r="N5299" s="4" t="s">
        <v>24</v>
      </c>
      <c r="O5299" s="4" t="str">
        <f>TEXT(Table1[[#This Row],[Invoice Date]],"yyyy")</f>
        <v>2021</v>
      </c>
      <c r="P5299" s="4" t="str">
        <f>TEXT(Table1[[#This Row],[Invoice Date]],"mmm")</f>
        <v>Jun</v>
      </c>
      <c r="Q5299" s="27">
        <f>WEEKNUM(Table1[[#This Row],[Invoice Date]]) + IF(YEAR(Table1[[#This Row],[Invoice Date]])=2021, 52, 0)</f>
        <v>78</v>
      </c>
    </row>
    <row r="5300" spans="2:17" ht="14.25" customHeight="1" x14ac:dyDescent="0.3">
      <c r="B5300" s="4" t="s">
        <v>14</v>
      </c>
      <c r="C5300" s="33">
        <v>1185732</v>
      </c>
      <c r="D5300" s="5">
        <v>44368</v>
      </c>
      <c r="E5300" s="4" t="s">
        <v>36</v>
      </c>
      <c r="F5300" s="4" t="s">
        <v>57</v>
      </c>
      <c r="G5300" s="4" t="s">
        <v>58</v>
      </c>
      <c r="H5300" s="6" t="s">
        <v>19</v>
      </c>
      <c r="I5300" s="7">
        <v>35.000000000000007</v>
      </c>
      <c r="J5300" s="8">
        <v>150</v>
      </c>
      <c r="K5300" s="9">
        <v>52500.000000000007</v>
      </c>
      <c r="L5300" s="9">
        <v>18375</v>
      </c>
      <c r="M5300" s="10">
        <v>0.35</v>
      </c>
      <c r="N5300" s="4" t="s">
        <v>24</v>
      </c>
      <c r="O5300" s="4" t="str">
        <f>TEXT(Table1[[#This Row],[Invoice Date]],"yyyy")</f>
        <v>2021</v>
      </c>
      <c r="P5300" s="4" t="str">
        <f>TEXT(Table1[[#This Row],[Invoice Date]],"mmm")</f>
        <v>Jun</v>
      </c>
      <c r="Q5300" s="27">
        <f>WEEKNUM(Table1[[#This Row],[Invoice Date]]) + IF(YEAR(Table1[[#This Row],[Invoice Date]])=2021, 52, 0)</f>
        <v>78</v>
      </c>
    </row>
    <row r="5301" spans="2:17" ht="14.25" customHeight="1" x14ac:dyDescent="0.3">
      <c r="B5301" s="4" t="s">
        <v>30</v>
      </c>
      <c r="C5301" s="34">
        <v>1128299</v>
      </c>
      <c r="D5301" s="5">
        <v>44368</v>
      </c>
      <c r="E5301" s="4" t="s">
        <v>27</v>
      </c>
      <c r="F5301" s="4" t="s">
        <v>104</v>
      </c>
      <c r="G5301" s="4" t="s">
        <v>105</v>
      </c>
      <c r="H5301" s="6" t="s">
        <v>21</v>
      </c>
      <c r="I5301" s="7">
        <v>40</v>
      </c>
      <c r="J5301" s="8">
        <v>300</v>
      </c>
      <c r="K5301" s="9">
        <v>120000</v>
      </c>
      <c r="L5301" s="9">
        <v>48000</v>
      </c>
      <c r="M5301" s="10">
        <v>0.4</v>
      </c>
      <c r="N5301" s="4" t="s">
        <v>83</v>
      </c>
      <c r="O5301" s="4" t="str">
        <f>TEXT(Table1[[#This Row],[Invoice Date]],"yyyy")</f>
        <v>2021</v>
      </c>
      <c r="P5301" s="4" t="str">
        <f>TEXT(Table1[[#This Row],[Invoice Date]],"mmm")</f>
        <v>Jun</v>
      </c>
      <c r="Q5301" s="27">
        <f>WEEKNUM(Table1[[#This Row],[Invoice Date]]) + IF(YEAR(Table1[[#This Row],[Invoice Date]])=2021, 52, 0)</f>
        <v>78</v>
      </c>
    </row>
    <row r="5302" spans="2:17" ht="14.25" customHeight="1" x14ac:dyDescent="0.3">
      <c r="B5302" s="4" t="s">
        <v>30</v>
      </c>
      <c r="C5302" s="34">
        <v>1128299</v>
      </c>
      <c r="D5302" s="5">
        <v>44368</v>
      </c>
      <c r="E5302" s="4" t="s">
        <v>27</v>
      </c>
      <c r="F5302" s="4" t="s">
        <v>104</v>
      </c>
      <c r="G5302" s="4" t="s">
        <v>105</v>
      </c>
      <c r="H5302" s="6" t="s">
        <v>19</v>
      </c>
      <c r="I5302" s="7">
        <v>35</v>
      </c>
      <c r="J5302" s="8">
        <v>350</v>
      </c>
      <c r="K5302" s="9">
        <v>122500</v>
      </c>
      <c r="L5302" s="9">
        <v>42875</v>
      </c>
      <c r="M5302" s="10">
        <v>0.35</v>
      </c>
      <c r="N5302" s="4" t="s">
        <v>83</v>
      </c>
      <c r="O5302" s="4" t="str">
        <f>TEXT(Table1[[#This Row],[Invoice Date]],"yyyy")</f>
        <v>2021</v>
      </c>
      <c r="P5302" s="4" t="str">
        <f>TEXT(Table1[[#This Row],[Invoice Date]],"mmm")</f>
        <v>Jun</v>
      </c>
      <c r="Q5302" s="27">
        <f>WEEKNUM(Table1[[#This Row],[Invoice Date]]) + IF(YEAR(Table1[[#This Row],[Invoice Date]])=2021, 52, 0)</f>
        <v>78</v>
      </c>
    </row>
    <row r="5303" spans="2:17" ht="14.25" customHeight="1" x14ac:dyDescent="0.3">
      <c r="B5303" s="4" t="s">
        <v>30</v>
      </c>
      <c r="C5303" s="34">
        <v>1128299</v>
      </c>
      <c r="D5303" s="5">
        <v>44368</v>
      </c>
      <c r="E5303" s="4" t="s">
        <v>27</v>
      </c>
      <c r="F5303" s="4" t="s">
        <v>104</v>
      </c>
      <c r="G5303" s="4" t="s">
        <v>105</v>
      </c>
      <c r="H5303" s="6" t="s">
        <v>20</v>
      </c>
      <c r="I5303" s="7">
        <v>40</v>
      </c>
      <c r="J5303" s="8">
        <v>325</v>
      </c>
      <c r="K5303" s="9">
        <v>130000</v>
      </c>
      <c r="L5303" s="9">
        <v>52000</v>
      </c>
      <c r="M5303" s="10">
        <v>0.4</v>
      </c>
      <c r="N5303" s="4" t="s">
        <v>83</v>
      </c>
      <c r="O5303" s="4" t="str">
        <f>TEXT(Table1[[#This Row],[Invoice Date]],"yyyy")</f>
        <v>2021</v>
      </c>
      <c r="P5303" s="4" t="str">
        <f>TEXT(Table1[[#This Row],[Invoice Date]],"mmm")</f>
        <v>Jun</v>
      </c>
      <c r="Q5303" s="27">
        <f>WEEKNUM(Table1[[#This Row],[Invoice Date]]) + IF(YEAR(Table1[[#This Row],[Invoice Date]])=2021, 52, 0)</f>
        <v>78</v>
      </c>
    </row>
    <row r="5304" spans="2:17" ht="14.25" customHeight="1" x14ac:dyDescent="0.3">
      <c r="B5304" s="4" t="s">
        <v>25</v>
      </c>
      <c r="C5304" s="33">
        <v>1185733</v>
      </c>
      <c r="D5304" s="5">
        <v>44368</v>
      </c>
      <c r="E5304" s="4" t="s">
        <v>27</v>
      </c>
      <c r="F5304" s="4" t="s">
        <v>102</v>
      </c>
      <c r="G5304" s="4" t="s">
        <v>103</v>
      </c>
      <c r="H5304" s="6" t="s">
        <v>19</v>
      </c>
      <c r="I5304" s="7">
        <v>35</v>
      </c>
      <c r="J5304" s="8">
        <v>425</v>
      </c>
      <c r="K5304" s="9">
        <v>148750</v>
      </c>
      <c r="L5304" s="9">
        <v>52062.5</v>
      </c>
      <c r="M5304" s="10">
        <v>0.35</v>
      </c>
      <c r="N5304" s="4" t="s">
        <v>83</v>
      </c>
      <c r="O5304" s="4" t="str">
        <f>TEXT(Table1[[#This Row],[Invoice Date]],"yyyy")</f>
        <v>2021</v>
      </c>
      <c r="P5304" s="4" t="str">
        <f>TEXT(Table1[[#This Row],[Invoice Date]],"mmm")</f>
        <v>Jun</v>
      </c>
      <c r="Q5304" s="27">
        <f>WEEKNUM(Table1[[#This Row],[Invoice Date]]) + IF(YEAR(Table1[[#This Row],[Invoice Date]])=2021, 52, 0)</f>
        <v>78</v>
      </c>
    </row>
    <row r="5305" spans="2:17" ht="14.25" customHeight="1" x14ac:dyDescent="0.3">
      <c r="B5305" s="4" t="s">
        <v>25</v>
      </c>
      <c r="C5305" s="33">
        <v>1185733</v>
      </c>
      <c r="D5305" s="5">
        <v>44368</v>
      </c>
      <c r="E5305" s="4" t="s">
        <v>27</v>
      </c>
      <c r="F5305" s="4" t="s">
        <v>102</v>
      </c>
      <c r="G5305" s="4" t="s">
        <v>103</v>
      </c>
      <c r="H5305" s="6" t="s">
        <v>21</v>
      </c>
      <c r="I5305" s="7">
        <v>40</v>
      </c>
      <c r="J5305" s="8">
        <v>375</v>
      </c>
      <c r="K5305" s="9">
        <v>150000</v>
      </c>
      <c r="L5305" s="9">
        <v>60000</v>
      </c>
      <c r="M5305" s="10">
        <v>0.4</v>
      </c>
      <c r="N5305" s="4" t="s">
        <v>83</v>
      </c>
      <c r="O5305" s="4" t="str">
        <f>TEXT(Table1[[#This Row],[Invoice Date]],"yyyy")</f>
        <v>2021</v>
      </c>
      <c r="P5305" s="4" t="str">
        <f>TEXT(Table1[[#This Row],[Invoice Date]],"mmm")</f>
        <v>Jun</v>
      </c>
      <c r="Q5305" s="27">
        <f>WEEKNUM(Table1[[#This Row],[Invoice Date]]) + IF(YEAR(Table1[[#This Row],[Invoice Date]])=2021, 52, 0)</f>
        <v>78</v>
      </c>
    </row>
    <row r="5306" spans="2:17" ht="14.25" customHeight="1" x14ac:dyDescent="0.3">
      <c r="B5306" s="4" t="s">
        <v>25</v>
      </c>
      <c r="C5306" s="33">
        <v>1185733</v>
      </c>
      <c r="D5306" s="5">
        <v>44368</v>
      </c>
      <c r="E5306" s="4" t="s">
        <v>27</v>
      </c>
      <c r="F5306" s="4" t="s">
        <v>102</v>
      </c>
      <c r="G5306" s="4" t="s">
        <v>103</v>
      </c>
      <c r="H5306" s="6" t="s">
        <v>20</v>
      </c>
      <c r="I5306" s="7">
        <v>40</v>
      </c>
      <c r="J5306" s="8">
        <v>400</v>
      </c>
      <c r="K5306" s="9">
        <v>160000</v>
      </c>
      <c r="L5306" s="9">
        <v>64000</v>
      </c>
      <c r="M5306" s="10">
        <v>0.4</v>
      </c>
      <c r="N5306" s="4" t="s">
        <v>83</v>
      </c>
      <c r="O5306" s="4" t="str">
        <f>TEXT(Table1[[#This Row],[Invoice Date]],"yyyy")</f>
        <v>2021</v>
      </c>
      <c r="P5306" s="4" t="str">
        <f>TEXT(Table1[[#This Row],[Invoice Date]],"mmm")</f>
        <v>Jun</v>
      </c>
      <c r="Q5306" s="27">
        <f>WEEKNUM(Table1[[#This Row],[Invoice Date]]) + IF(YEAR(Table1[[#This Row],[Invoice Date]])=2021, 52, 0)</f>
        <v>78</v>
      </c>
    </row>
    <row r="5307" spans="2:17" ht="14.25" customHeight="1" x14ac:dyDescent="0.3">
      <c r="B5307" s="4" t="s">
        <v>30</v>
      </c>
      <c r="C5307" s="34">
        <v>1128299</v>
      </c>
      <c r="D5307" s="5">
        <v>44368</v>
      </c>
      <c r="E5307" s="4" t="s">
        <v>27</v>
      </c>
      <c r="F5307" s="4" t="s">
        <v>104</v>
      </c>
      <c r="G5307" s="4" t="s">
        <v>105</v>
      </c>
      <c r="H5307" s="6" t="s">
        <v>22</v>
      </c>
      <c r="I5307" s="7">
        <v>54.999999999999993</v>
      </c>
      <c r="J5307" s="8">
        <v>300</v>
      </c>
      <c r="K5307" s="9">
        <v>164999.99999999997</v>
      </c>
      <c r="L5307" s="9">
        <v>57749.999999999985</v>
      </c>
      <c r="M5307" s="10">
        <v>0.35</v>
      </c>
      <c r="N5307" s="4" t="s">
        <v>83</v>
      </c>
      <c r="O5307" s="4" t="str">
        <f>TEXT(Table1[[#This Row],[Invoice Date]],"yyyy")</f>
        <v>2021</v>
      </c>
      <c r="P5307" s="4" t="str">
        <f>TEXT(Table1[[#This Row],[Invoice Date]],"mmm")</f>
        <v>Jun</v>
      </c>
      <c r="Q5307" s="27">
        <f>WEEKNUM(Table1[[#This Row],[Invoice Date]]) + IF(YEAR(Table1[[#This Row],[Invoice Date]])=2021, 52, 0)</f>
        <v>78</v>
      </c>
    </row>
    <row r="5308" spans="2:17" ht="14.25" customHeight="1" x14ac:dyDescent="0.3">
      <c r="B5308" s="4" t="s">
        <v>25</v>
      </c>
      <c r="C5308" s="33">
        <v>1185733</v>
      </c>
      <c r="D5308" s="5">
        <v>44368</v>
      </c>
      <c r="E5308" s="4" t="s">
        <v>27</v>
      </c>
      <c r="F5308" s="4" t="s">
        <v>102</v>
      </c>
      <c r="G5308" s="4" t="s">
        <v>103</v>
      </c>
      <c r="H5308" s="6" t="s">
        <v>22</v>
      </c>
      <c r="I5308" s="7">
        <v>54.999999999999993</v>
      </c>
      <c r="J5308" s="8">
        <v>375</v>
      </c>
      <c r="K5308" s="9">
        <v>206249.99999999997</v>
      </c>
      <c r="L5308" s="9">
        <v>72187.499999999985</v>
      </c>
      <c r="M5308" s="10">
        <v>0.35</v>
      </c>
      <c r="N5308" s="4" t="s">
        <v>83</v>
      </c>
      <c r="O5308" s="4" t="str">
        <f>TEXT(Table1[[#This Row],[Invoice Date]],"yyyy")</f>
        <v>2021</v>
      </c>
      <c r="P5308" s="4" t="str">
        <f>TEXT(Table1[[#This Row],[Invoice Date]],"mmm")</f>
        <v>Jun</v>
      </c>
      <c r="Q5308" s="27">
        <f>WEEKNUM(Table1[[#This Row],[Invoice Date]]) + IF(YEAR(Table1[[#This Row],[Invoice Date]])=2021, 52, 0)</f>
        <v>78</v>
      </c>
    </row>
    <row r="5309" spans="2:17" ht="14.25" customHeight="1" x14ac:dyDescent="0.3">
      <c r="B5309" s="4" t="s">
        <v>30</v>
      </c>
      <c r="C5309" s="34">
        <v>1128299</v>
      </c>
      <c r="D5309" s="5">
        <v>44368</v>
      </c>
      <c r="E5309" s="4" t="s">
        <v>27</v>
      </c>
      <c r="F5309" s="4" t="s">
        <v>104</v>
      </c>
      <c r="G5309" s="4" t="s">
        <v>105</v>
      </c>
      <c r="H5309" s="6" t="s">
        <v>17</v>
      </c>
      <c r="I5309" s="7">
        <v>40</v>
      </c>
      <c r="J5309" s="8">
        <v>600</v>
      </c>
      <c r="K5309" s="9">
        <v>240000</v>
      </c>
      <c r="L5309" s="9">
        <v>96000</v>
      </c>
      <c r="M5309" s="10">
        <v>0.4</v>
      </c>
      <c r="N5309" s="4" t="s">
        <v>83</v>
      </c>
      <c r="O5309" s="4" t="str">
        <f>TEXT(Table1[[#This Row],[Invoice Date]],"yyyy")</f>
        <v>2021</v>
      </c>
      <c r="P5309" s="4" t="str">
        <f>TEXT(Table1[[#This Row],[Invoice Date]],"mmm")</f>
        <v>Jun</v>
      </c>
      <c r="Q5309" s="27">
        <f>WEEKNUM(Table1[[#This Row],[Invoice Date]]) + IF(YEAR(Table1[[#This Row],[Invoice Date]])=2021, 52, 0)</f>
        <v>78</v>
      </c>
    </row>
    <row r="5310" spans="2:17" ht="14.25" customHeight="1" x14ac:dyDescent="0.3">
      <c r="B5310" s="4" t="s">
        <v>25</v>
      </c>
      <c r="C5310" s="33">
        <v>1185733</v>
      </c>
      <c r="D5310" s="5">
        <v>44368</v>
      </c>
      <c r="E5310" s="4" t="s">
        <v>27</v>
      </c>
      <c r="F5310" s="4" t="s">
        <v>102</v>
      </c>
      <c r="G5310" s="4" t="s">
        <v>103</v>
      </c>
      <c r="H5310" s="6" t="s">
        <v>17</v>
      </c>
      <c r="I5310" s="7">
        <v>40</v>
      </c>
      <c r="J5310" s="8">
        <v>675</v>
      </c>
      <c r="K5310" s="9">
        <v>270000</v>
      </c>
      <c r="L5310" s="9">
        <v>108000</v>
      </c>
      <c r="M5310" s="10">
        <v>0.4</v>
      </c>
      <c r="N5310" s="4" t="s">
        <v>83</v>
      </c>
      <c r="O5310" s="4" t="str">
        <f>TEXT(Table1[[#This Row],[Invoice Date]],"yyyy")</f>
        <v>2021</v>
      </c>
      <c r="P5310" s="4" t="str">
        <f>TEXT(Table1[[#This Row],[Invoice Date]],"mmm")</f>
        <v>Jun</v>
      </c>
      <c r="Q5310" s="27">
        <f>WEEKNUM(Table1[[#This Row],[Invoice Date]]) + IF(YEAR(Table1[[#This Row],[Invoice Date]])=2021, 52, 0)</f>
        <v>78</v>
      </c>
    </row>
    <row r="5311" spans="2:17" ht="14.25" customHeight="1" x14ac:dyDescent="0.3">
      <c r="B5311" s="4" t="s">
        <v>30</v>
      </c>
      <c r="C5311" s="34">
        <v>1128299</v>
      </c>
      <c r="D5311" s="5">
        <v>44368</v>
      </c>
      <c r="E5311" s="4" t="s">
        <v>27</v>
      </c>
      <c r="F5311" s="4" t="s">
        <v>104</v>
      </c>
      <c r="G5311" s="4" t="s">
        <v>105</v>
      </c>
      <c r="H5311" s="6" t="s">
        <v>23</v>
      </c>
      <c r="I5311" s="7">
        <v>60</v>
      </c>
      <c r="J5311" s="8">
        <v>475</v>
      </c>
      <c r="K5311" s="9">
        <v>285000</v>
      </c>
      <c r="L5311" s="9">
        <v>114000</v>
      </c>
      <c r="M5311" s="10">
        <v>0.4</v>
      </c>
      <c r="N5311" s="4" t="s">
        <v>83</v>
      </c>
      <c r="O5311" s="4" t="str">
        <f>TEXT(Table1[[#This Row],[Invoice Date]],"yyyy")</f>
        <v>2021</v>
      </c>
      <c r="P5311" s="4" t="str">
        <f>TEXT(Table1[[#This Row],[Invoice Date]],"mmm")</f>
        <v>Jun</v>
      </c>
      <c r="Q5311" s="27">
        <f>WEEKNUM(Table1[[#This Row],[Invoice Date]]) + IF(YEAR(Table1[[#This Row],[Invoice Date]])=2021, 52, 0)</f>
        <v>78</v>
      </c>
    </row>
    <row r="5312" spans="2:17" ht="14.25" customHeight="1" x14ac:dyDescent="0.3">
      <c r="B5312" s="4" t="s">
        <v>25</v>
      </c>
      <c r="C5312" s="33">
        <v>1185733</v>
      </c>
      <c r="D5312" s="5">
        <v>44368</v>
      </c>
      <c r="E5312" s="4" t="s">
        <v>27</v>
      </c>
      <c r="F5312" s="4" t="s">
        <v>102</v>
      </c>
      <c r="G5312" s="4" t="s">
        <v>103</v>
      </c>
      <c r="H5312" s="6" t="s">
        <v>23</v>
      </c>
      <c r="I5312" s="7">
        <v>60</v>
      </c>
      <c r="J5312" s="8">
        <v>550</v>
      </c>
      <c r="K5312" s="9">
        <v>330000</v>
      </c>
      <c r="L5312" s="9">
        <v>132000</v>
      </c>
      <c r="M5312" s="10">
        <v>0.4</v>
      </c>
      <c r="N5312" s="4" t="s">
        <v>83</v>
      </c>
      <c r="O5312" s="4" t="str">
        <f>TEXT(Table1[[#This Row],[Invoice Date]],"yyyy")</f>
        <v>2021</v>
      </c>
      <c r="P5312" s="4" t="str">
        <f>TEXT(Table1[[#This Row],[Invoice Date]],"mmm")</f>
        <v>Jun</v>
      </c>
      <c r="Q5312" s="27">
        <f>WEEKNUM(Table1[[#This Row],[Invoice Date]]) + IF(YEAR(Table1[[#This Row],[Invoice Date]])=2021, 52, 0)</f>
        <v>78</v>
      </c>
    </row>
    <row r="5313" spans="2:17" ht="14.25" customHeight="1" x14ac:dyDescent="0.3">
      <c r="B5313" s="4" t="s">
        <v>14</v>
      </c>
      <c r="C5313" s="33">
        <v>1185732</v>
      </c>
      <c r="D5313" s="5">
        <v>44369</v>
      </c>
      <c r="E5313" s="4" t="s">
        <v>36</v>
      </c>
      <c r="F5313" s="4" t="s">
        <v>57</v>
      </c>
      <c r="G5313" s="4" t="s">
        <v>58</v>
      </c>
      <c r="H5313" s="6" t="s">
        <v>20</v>
      </c>
      <c r="I5313" s="7">
        <v>27</v>
      </c>
      <c r="J5313" s="8">
        <v>46</v>
      </c>
      <c r="K5313" s="9">
        <v>1242</v>
      </c>
      <c r="L5313" s="9">
        <v>558.9</v>
      </c>
      <c r="M5313" s="10">
        <v>0.44999999999999996</v>
      </c>
      <c r="N5313" s="4" t="s">
        <v>83</v>
      </c>
      <c r="O5313" s="4" t="str">
        <f>TEXT(Table1[[#This Row],[Invoice Date]],"yyyy")</f>
        <v>2021</v>
      </c>
      <c r="P5313" s="4" t="str">
        <f>TEXT(Table1[[#This Row],[Invoice Date]],"mmm")</f>
        <v>Jun</v>
      </c>
      <c r="Q5313" s="27">
        <f>WEEKNUM(Table1[[#This Row],[Invoice Date]]) + IF(YEAR(Table1[[#This Row],[Invoice Date]])=2021, 52, 0)</f>
        <v>78</v>
      </c>
    </row>
    <row r="5314" spans="2:17" ht="14.25" customHeight="1" x14ac:dyDescent="0.3">
      <c r="B5314" s="4" t="s">
        <v>61</v>
      </c>
      <c r="C5314" s="33">
        <v>1185731</v>
      </c>
      <c r="D5314" s="5">
        <v>44369</v>
      </c>
      <c r="E5314" s="4" t="s">
        <v>48</v>
      </c>
      <c r="F5314" s="4" t="s">
        <v>98</v>
      </c>
      <c r="G5314" s="4" t="s">
        <v>99</v>
      </c>
      <c r="H5314" s="6" t="s">
        <v>21</v>
      </c>
      <c r="I5314" s="7">
        <v>29</v>
      </c>
      <c r="J5314" s="8">
        <v>52</v>
      </c>
      <c r="K5314" s="9">
        <v>1508</v>
      </c>
      <c r="L5314" s="9">
        <v>829.40000000000009</v>
      </c>
      <c r="M5314" s="10">
        <v>0.55000000000000004</v>
      </c>
      <c r="N5314" s="4" t="s">
        <v>83</v>
      </c>
      <c r="O5314" s="4" t="str">
        <f>TEXT(Table1[[#This Row],[Invoice Date]],"yyyy")</f>
        <v>2021</v>
      </c>
      <c r="P5314" s="4" t="str">
        <f>TEXT(Table1[[#This Row],[Invoice Date]],"mmm")</f>
        <v>Jun</v>
      </c>
      <c r="Q5314" s="27">
        <f>WEEKNUM(Table1[[#This Row],[Invoice Date]]) + IF(YEAR(Table1[[#This Row],[Invoice Date]])=2021, 52, 0)</f>
        <v>78</v>
      </c>
    </row>
    <row r="5315" spans="2:17" ht="14.25" customHeight="1" x14ac:dyDescent="0.3">
      <c r="B5315" s="4" t="s">
        <v>14</v>
      </c>
      <c r="C5315" s="33">
        <v>1185732</v>
      </c>
      <c r="D5315" s="5">
        <v>44369</v>
      </c>
      <c r="E5315" s="4" t="s">
        <v>36</v>
      </c>
      <c r="F5315" s="4" t="s">
        <v>37</v>
      </c>
      <c r="G5315" s="4" t="s">
        <v>38</v>
      </c>
      <c r="H5315" s="6" t="s">
        <v>22</v>
      </c>
      <c r="I5315" s="7">
        <v>54</v>
      </c>
      <c r="J5315" s="8">
        <v>28</v>
      </c>
      <c r="K5315" s="9">
        <v>1512</v>
      </c>
      <c r="L5315" s="9">
        <v>710.64</v>
      </c>
      <c r="M5315" s="10">
        <v>0.47</v>
      </c>
      <c r="N5315" s="4" t="s">
        <v>83</v>
      </c>
      <c r="O5315" s="4" t="str">
        <f>TEXT(Table1[[#This Row],[Invoice Date]],"yyyy")</f>
        <v>2021</v>
      </c>
      <c r="P5315" s="4" t="str">
        <f>TEXT(Table1[[#This Row],[Invoice Date]],"mmm")</f>
        <v>Jun</v>
      </c>
      <c r="Q5315" s="27">
        <f>WEEKNUM(Table1[[#This Row],[Invoice Date]]) + IF(YEAR(Table1[[#This Row],[Invoice Date]])=2021, 52, 0)</f>
        <v>78</v>
      </c>
    </row>
    <row r="5316" spans="2:17" ht="14.25" customHeight="1" x14ac:dyDescent="0.3">
      <c r="B5316" s="4" t="s">
        <v>61</v>
      </c>
      <c r="C5316" s="33">
        <v>1185731</v>
      </c>
      <c r="D5316" s="5">
        <v>44369</v>
      </c>
      <c r="E5316" s="4" t="s">
        <v>48</v>
      </c>
      <c r="F5316" s="4" t="s">
        <v>98</v>
      </c>
      <c r="G5316" s="4" t="s">
        <v>99</v>
      </c>
      <c r="H5316" s="6" t="s">
        <v>20</v>
      </c>
      <c r="I5316" s="7">
        <v>28</v>
      </c>
      <c r="J5316" s="8">
        <v>56</v>
      </c>
      <c r="K5316" s="9">
        <v>1568</v>
      </c>
      <c r="L5316" s="9">
        <v>862.40000000000009</v>
      </c>
      <c r="M5316" s="10">
        <v>0.55000000000000004</v>
      </c>
      <c r="N5316" s="4" t="s">
        <v>83</v>
      </c>
      <c r="O5316" s="4" t="str">
        <f>TEXT(Table1[[#This Row],[Invoice Date]],"yyyy")</f>
        <v>2021</v>
      </c>
      <c r="P5316" s="4" t="str">
        <f>TEXT(Table1[[#This Row],[Invoice Date]],"mmm")</f>
        <v>Jun</v>
      </c>
      <c r="Q5316" s="27">
        <f>WEEKNUM(Table1[[#This Row],[Invoice Date]]) + IF(YEAR(Table1[[#This Row],[Invoice Date]])=2021, 52, 0)</f>
        <v>78</v>
      </c>
    </row>
    <row r="5317" spans="2:17" ht="14.25" customHeight="1" x14ac:dyDescent="0.3">
      <c r="B5317" s="4" t="s">
        <v>14</v>
      </c>
      <c r="C5317" s="33">
        <v>1185732</v>
      </c>
      <c r="D5317" s="5">
        <v>44369</v>
      </c>
      <c r="E5317" s="4" t="s">
        <v>15</v>
      </c>
      <c r="F5317" s="4" t="s">
        <v>119</v>
      </c>
      <c r="G5317" s="4" t="s">
        <v>120</v>
      </c>
      <c r="H5317" s="6" t="s">
        <v>21</v>
      </c>
      <c r="I5317" s="7">
        <v>37</v>
      </c>
      <c r="J5317" s="8">
        <v>44</v>
      </c>
      <c r="K5317" s="9">
        <v>1628</v>
      </c>
      <c r="L5317" s="9">
        <v>814</v>
      </c>
      <c r="M5317" s="10">
        <v>0.5</v>
      </c>
      <c r="N5317" s="4" t="s">
        <v>83</v>
      </c>
      <c r="O5317" s="4" t="str">
        <f>TEXT(Table1[[#This Row],[Invoice Date]],"yyyy")</f>
        <v>2021</v>
      </c>
      <c r="P5317" s="4" t="str">
        <f>TEXT(Table1[[#This Row],[Invoice Date]],"mmm")</f>
        <v>Jun</v>
      </c>
      <c r="Q5317" s="27">
        <f>WEEKNUM(Table1[[#This Row],[Invoice Date]]) + IF(YEAR(Table1[[#This Row],[Invoice Date]])=2021, 52, 0)</f>
        <v>78</v>
      </c>
    </row>
    <row r="5318" spans="2:17" ht="14.25" customHeight="1" x14ac:dyDescent="0.3">
      <c r="B5318" s="4" t="s">
        <v>14</v>
      </c>
      <c r="C5318" s="33">
        <v>1185732</v>
      </c>
      <c r="D5318" s="5">
        <v>44369</v>
      </c>
      <c r="E5318" s="4" t="s">
        <v>15</v>
      </c>
      <c r="F5318" s="4" t="s">
        <v>119</v>
      </c>
      <c r="G5318" s="4" t="s">
        <v>120</v>
      </c>
      <c r="H5318" s="6" t="s">
        <v>20</v>
      </c>
      <c r="I5318" s="7">
        <v>37</v>
      </c>
      <c r="J5318" s="8">
        <v>47</v>
      </c>
      <c r="K5318" s="9">
        <v>1739</v>
      </c>
      <c r="L5318" s="9">
        <v>869.5</v>
      </c>
      <c r="M5318" s="10">
        <v>0.5</v>
      </c>
      <c r="N5318" s="4" t="s">
        <v>83</v>
      </c>
      <c r="O5318" s="4" t="str">
        <f>TEXT(Table1[[#This Row],[Invoice Date]],"yyyy")</f>
        <v>2021</v>
      </c>
      <c r="P5318" s="4" t="str">
        <f>TEXT(Table1[[#This Row],[Invoice Date]],"mmm")</f>
        <v>Jun</v>
      </c>
      <c r="Q5318" s="27">
        <f>WEEKNUM(Table1[[#This Row],[Invoice Date]]) + IF(YEAR(Table1[[#This Row],[Invoice Date]])=2021, 52, 0)</f>
        <v>78</v>
      </c>
    </row>
    <row r="5319" spans="2:17" ht="14.25" customHeight="1" x14ac:dyDescent="0.3">
      <c r="B5319" s="4" t="s">
        <v>14</v>
      </c>
      <c r="C5319" s="33">
        <v>1185732</v>
      </c>
      <c r="D5319" s="5">
        <v>44369</v>
      </c>
      <c r="E5319" s="4" t="s">
        <v>15</v>
      </c>
      <c r="F5319" s="4" t="s">
        <v>119</v>
      </c>
      <c r="G5319" s="4" t="s">
        <v>120</v>
      </c>
      <c r="H5319" s="6" t="s">
        <v>22</v>
      </c>
      <c r="I5319" s="7">
        <v>49</v>
      </c>
      <c r="J5319" s="8">
        <v>42</v>
      </c>
      <c r="K5319" s="9">
        <v>2058</v>
      </c>
      <c r="L5319" s="9">
        <v>905.52</v>
      </c>
      <c r="M5319" s="10">
        <v>0.44</v>
      </c>
      <c r="N5319" s="4" t="s">
        <v>83</v>
      </c>
      <c r="O5319" s="4" t="str">
        <f>TEXT(Table1[[#This Row],[Invoice Date]],"yyyy")</f>
        <v>2021</v>
      </c>
      <c r="P5319" s="4" t="str">
        <f>TEXT(Table1[[#This Row],[Invoice Date]],"mmm")</f>
        <v>Jun</v>
      </c>
      <c r="Q5319" s="27">
        <f>WEEKNUM(Table1[[#This Row],[Invoice Date]]) + IF(YEAR(Table1[[#This Row],[Invoice Date]])=2021, 52, 0)</f>
        <v>78</v>
      </c>
    </row>
    <row r="5320" spans="2:17" ht="14.25" customHeight="1" x14ac:dyDescent="0.3">
      <c r="B5320" s="4" t="s">
        <v>61</v>
      </c>
      <c r="C5320" s="33">
        <v>1185731</v>
      </c>
      <c r="D5320" s="5">
        <v>44369</v>
      </c>
      <c r="E5320" s="4" t="s">
        <v>48</v>
      </c>
      <c r="F5320" s="4" t="s">
        <v>98</v>
      </c>
      <c r="G5320" s="4" t="s">
        <v>99</v>
      </c>
      <c r="H5320" s="6" t="s">
        <v>19</v>
      </c>
      <c r="I5320" s="7">
        <v>33</v>
      </c>
      <c r="J5320" s="8">
        <v>77</v>
      </c>
      <c r="K5320" s="9">
        <v>2541</v>
      </c>
      <c r="L5320" s="9">
        <v>1245.0899999999999</v>
      </c>
      <c r="M5320" s="10">
        <v>0.49</v>
      </c>
      <c r="N5320" s="4" t="s">
        <v>83</v>
      </c>
      <c r="O5320" s="4" t="str">
        <f>TEXT(Table1[[#This Row],[Invoice Date]],"yyyy")</f>
        <v>2021</v>
      </c>
      <c r="P5320" s="4" t="str">
        <f>TEXT(Table1[[#This Row],[Invoice Date]],"mmm")</f>
        <v>Jun</v>
      </c>
      <c r="Q5320" s="27">
        <f>WEEKNUM(Table1[[#This Row],[Invoice Date]]) + IF(YEAR(Table1[[#This Row],[Invoice Date]])=2021, 52, 0)</f>
        <v>78</v>
      </c>
    </row>
    <row r="5321" spans="2:17" ht="14.25" customHeight="1" x14ac:dyDescent="0.3">
      <c r="B5321" s="4" t="s">
        <v>61</v>
      </c>
      <c r="C5321" s="33">
        <v>1185731</v>
      </c>
      <c r="D5321" s="5">
        <v>44369</v>
      </c>
      <c r="E5321" s="4" t="s">
        <v>48</v>
      </c>
      <c r="F5321" s="4" t="s">
        <v>98</v>
      </c>
      <c r="G5321" s="4" t="s">
        <v>99</v>
      </c>
      <c r="H5321" s="6" t="s">
        <v>22</v>
      </c>
      <c r="I5321" s="7">
        <v>49</v>
      </c>
      <c r="J5321" s="8">
        <v>54</v>
      </c>
      <c r="K5321" s="9">
        <v>2646</v>
      </c>
      <c r="L5321" s="9">
        <v>1296.54</v>
      </c>
      <c r="M5321" s="10">
        <v>0.49</v>
      </c>
      <c r="N5321" s="4" t="s">
        <v>83</v>
      </c>
      <c r="O5321" s="4" t="str">
        <f>TEXT(Table1[[#This Row],[Invoice Date]],"yyyy")</f>
        <v>2021</v>
      </c>
      <c r="P5321" s="4" t="str">
        <f>TEXT(Table1[[#This Row],[Invoice Date]],"mmm")</f>
        <v>Jun</v>
      </c>
      <c r="Q5321" s="27">
        <f>WEEKNUM(Table1[[#This Row],[Invoice Date]]) + IF(YEAR(Table1[[#This Row],[Invoice Date]])=2021, 52, 0)</f>
        <v>78</v>
      </c>
    </row>
    <row r="5322" spans="2:17" ht="14.25" customHeight="1" x14ac:dyDescent="0.3">
      <c r="B5322" s="4" t="s">
        <v>30</v>
      </c>
      <c r="C5322" s="34">
        <v>1128299</v>
      </c>
      <c r="D5322" s="5">
        <v>44369</v>
      </c>
      <c r="E5322" s="4" t="s">
        <v>15</v>
      </c>
      <c r="F5322" s="4" t="s">
        <v>119</v>
      </c>
      <c r="G5322" s="4" t="s">
        <v>120</v>
      </c>
      <c r="H5322" s="6" t="s">
        <v>19</v>
      </c>
      <c r="I5322" s="7">
        <v>41</v>
      </c>
      <c r="J5322" s="8">
        <v>75</v>
      </c>
      <c r="K5322" s="9">
        <v>3075</v>
      </c>
      <c r="L5322" s="9">
        <v>1445.25</v>
      </c>
      <c r="M5322" s="10">
        <v>0.47</v>
      </c>
      <c r="N5322" s="4" t="s">
        <v>83</v>
      </c>
      <c r="O5322" s="4" t="str">
        <f>TEXT(Table1[[#This Row],[Invoice Date]],"yyyy")</f>
        <v>2021</v>
      </c>
      <c r="P5322" s="4" t="str">
        <f>TEXT(Table1[[#This Row],[Invoice Date]],"mmm")</f>
        <v>Jun</v>
      </c>
      <c r="Q5322" s="27">
        <f>WEEKNUM(Table1[[#This Row],[Invoice Date]]) + IF(YEAR(Table1[[#This Row],[Invoice Date]])=2021, 52, 0)</f>
        <v>78</v>
      </c>
    </row>
    <row r="5323" spans="2:17" ht="14.25" customHeight="1" x14ac:dyDescent="0.3">
      <c r="B5323" s="4" t="s">
        <v>61</v>
      </c>
      <c r="C5323" s="33">
        <v>1185731</v>
      </c>
      <c r="D5323" s="5">
        <v>44369</v>
      </c>
      <c r="E5323" s="4" t="s">
        <v>31</v>
      </c>
      <c r="F5323" s="4" t="s">
        <v>64</v>
      </c>
      <c r="G5323" s="4" t="s">
        <v>65</v>
      </c>
      <c r="H5323" s="6" t="s">
        <v>20</v>
      </c>
      <c r="I5323" s="7">
        <v>53</v>
      </c>
      <c r="J5323" s="8">
        <v>81</v>
      </c>
      <c r="K5323" s="9">
        <v>4293</v>
      </c>
      <c r="L5323" s="9">
        <v>1545.48</v>
      </c>
      <c r="M5323" s="10">
        <v>0.36</v>
      </c>
      <c r="N5323" s="4" t="s">
        <v>83</v>
      </c>
      <c r="O5323" s="4" t="str">
        <f>TEXT(Table1[[#This Row],[Invoice Date]],"yyyy")</f>
        <v>2021</v>
      </c>
      <c r="P5323" s="4" t="str">
        <f>TEXT(Table1[[#This Row],[Invoice Date]],"mmm")</f>
        <v>Jun</v>
      </c>
      <c r="Q5323" s="27">
        <f>WEEKNUM(Table1[[#This Row],[Invoice Date]]) + IF(YEAR(Table1[[#This Row],[Invoice Date]])=2021, 52, 0)</f>
        <v>78</v>
      </c>
    </row>
    <row r="5324" spans="2:17" ht="14.25" customHeight="1" x14ac:dyDescent="0.3">
      <c r="B5324" s="4" t="s">
        <v>14</v>
      </c>
      <c r="C5324" s="33">
        <v>1185732</v>
      </c>
      <c r="D5324" s="5">
        <v>44369</v>
      </c>
      <c r="E5324" s="4" t="s">
        <v>15</v>
      </c>
      <c r="F5324" s="4" t="s">
        <v>119</v>
      </c>
      <c r="G5324" s="4" t="s">
        <v>120</v>
      </c>
      <c r="H5324" s="6" t="s">
        <v>23</v>
      </c>
      <c r="I5324" s="7">
        <v>53</v>
      </c>
      <c r="J5324" s="8">
        <v>84</v>
      </c>
      <c r="K5324" s="9">
        <v>4452</v>
      </c>
      <c r="L5324" s="9">
        <v>2003.3999999999999</v>
      </c>
      <c r="M5324" s="10">
        <v>0.44999999999999996</v>
      </c>
      <c r="N5324" s="4" t="s">
        <v>83</v>
      </c>
      <c r="O5324" s="4" t="str">
        <f>TEXT(Table1[[#This Row],[Invoice Date]],"yyyy")</f>
        <v>2021</v>
      </c>
      <c r="P5324" s="4" t="str">
        <f>TEXT(Table1[[#This Row],[Invoice Date]],"mmm")</f>
        <v>Jun</v>
      </c>
      <c r="Q5324" s="27">
        <f>WEEKNUM(Table1[[#This Row],[Invoice Date]]) + IF(YEAR(Table1[[#This Row],[Invoice Date]])=2021, 52, 0)</f>
        <v>78</v>
      </c>
    </row>
    <row r="5325" spans="2:17" ht="14.25" customHeight="1" x14ac:dyDescent="0.3">
      <c r="B5325" s="4" t="s">
        <v>61</v>
      </c>
      <c r="C5325" s="33">
        <v>1185731</v>
      </c>
      <c r="D5325" s="5">
        <v>44369</v>
      </c>
      <c r="E5325" s="4" t="s">
        <v>31</v>
      </c>
      <c r="F5325" s="4" t="s">
        <v>64</v>
      </c>
      <c r="G5325" s="4" t="s">
        <v>65</v>
      </c>
      <c r="H5325" s="6" t="s">
        <v>21</v>
      </c>
      <c r="I5325" s="7">
        <v>53</v>
      </c>
      <c r="J5325" s="8">
        <v>90</v>
      </c>
      <c r="K5325" s="9">
        <v>4770</v>
      </c>
      <c r="L5325" s="9">
        <v>1717.2</v>
      </c>
      <c r="M5325" s="10">
        <v>0.36</v>
      </c>
      <c r="N5325" s="4" t="s">
        <v>83</v>
      </c>
      <c r="O5325" s="4" t="str">
        <f>TEXT(Table1[[#This Row],[Invoice Date]],"yyyy")</f>
        <v>2021</v>
      </c>
      <c r="P5325" s="4" t="str">
        <f>TEXT(Table1[[#This Row],[Invoice Date]],"mmm")</f>
        <v>Jun</v>
      </c>
      <c r="Q5325" s="27">
        <f>WEEKNUM(Table1[[#This Row],[Invoice Date]]) + IF(YEAR(Table1[[#This Row],[Invoice Date]])=2021, 52, 0)</f>
        <v>78</v>
      </c>
    </row>
    <row r="5326" spans="2:17" ht="14.25" customHeight="1" x14ac:dyDescent="0.3">
      <c r="B5326" s="4" t="s">
        <v>61</v>
      </c>
      <c r="C5326" s="33">
        <v>1185731</v>
      </c>
      <c r="D5326" s="5">
        <v>44369</v>
      </c>
      <c r="E5326" s="4" t="s">
        <v>31</v>
      </c>
      <c r="F5326" s="4" t="s">
        <v>64</v>
      </c>
      <c r="G5326" s="4" t="s">
        <v>65</v>
      </c>
      <c r="H5326" s="6" t="s">
        <v>22</v>
      </c>
      <c r="I5326" s="7">
        <v>60</v>
      </c>
      <c r="J5326" s="8">
        <v>84</v>
      </c>
      <c r="K5326" s="9">
        <v>5040</v>
      </c>
      <c r="L5326" s="9">
        <v>1814.3999999999999</v>
      </c>
      <c r="M5326" s="10">
        <v>0.36</v>
      </c>
      <c r="N5326" s="4" t="s">
        <v>83</v>
      </c>
      <c r="O5326" s="4" t="str">
        <f>TEXT(Table1[[#This Row],[Invoice Date]],"yyyy")</f>
        <v>2021</v>
      </c>
      <c r="P5326" s="4" t="str">
        <f>TEXT(Table1[[#This Row],[Invoice Date]],"mmm")</f>
        <v>Jun</v>
      </c>
      <c r="Q5326" s="27">
        <f>WEEKNUM(Table1[[#This Row],[Invoice Date]]) + IF(YEAR(Table1[[#This Row],[Invoice Date]])=2021, 52, 0)</f>
        <v>78</v>
      </c>
    </row>
    <row r="5327" spans="2:17" ht="14.25" customHeight="1" x14ac:dyDescent="0.3">
      <c r="B5327" s="4" t="s">
        <v>61</v>
      </c>
      <c r="C5327" s="33">
        <v>1185731</v>
      </c>
      <c r="D5327" s="5">
        <v>44369</v>
      </c>
      <c r="E5327" s="4" t="s">
        <v>48</v>
      </c>
      <c r="F5327" s="4" t="s">
        <v>98</v>
      </c>
      <c r="G5327" s="4" t="s">
        <v>99</v>
      </c>
      <c r="H5327" s="6" t="s">
        <v>17</v>
      </c>
      <c r="I5327" s="7">
        <v>36</v>
      </c>
      <c r="J5327" s="8">
        <v>142</v>
      </c>
      <c r="K5327" s="9">
        <v>5112</v>
      </c>
      <c r="L5327" s="9">
        <v>2556</v>
      </c>
      <c r="M5327" s="10">
        <v>0.5</v>
      </c>
      <c r="N5327" s="4" t="s">
        <v>83</v>
      </c>
      <c r="O5327" s="4" t="str">
        <f>TEXT(Table1[[#This Row],[Invoice Date]],"yyyy")</f>
        <v>2021</v>
      </c>
      <c r="P5327" s="4" t="str">
        <f>TEXT(Table1[[#This Row],[Invoice Date]],"mmm")</f>
        <v>Jun</v>
      </c>
      <c r="Q5327" s="27">
        <f>WEEKNUM(Table1[[#This Row],[Invoice Date]]) + IF(YEAR(Table1[[#This Row],[Invoice Date]])=2021, 52, 0)</f>
        <v>78</v>
      </c>
    </row>
    <row r="5328" spans="2:17" ht="14.25" customHeight="1" x14ac:dyDescent="0.3">
      <c r="B5328" s="4" t="s">
        <v>61</v>
      </c>
      <c r="C5328" s="33">
        <v>1185731</v>
      </c>
      <c r="D5328" s="5">
        <v>44369</v>
      </c>
      <c r="E5328" s="4" t="s">
        <v>48</v>
      </c>
      <c r="F5328" s="4" t="s">
        <v>98</v>
      </c>
      <c r="G5328" s="4" t="s">
        <v>99</v>
      </c>
      <c r="H5328" s="6" t="s">
        <v>23</v>
      </c>
      <c r="I5328" s="7">
        <v>52</v>
      </c>
      <c r="J5328" s="8">
        <v>101</v>
      </c>
      <c r="K5328" s="9">
        <v>5252</v>
      </c>
      <c r="L5328" s="9">
        <v>2731.04</v>
      </c>
      <c r="M5328" s="10">
        <v>0.52</v>
      </c>
      <c r="N5328" s="4" t="s">
        <v>83</v>
      </c>
      <c r="O5328" s="4" t="str">
        <f>TEXT(Table1[[#This Row],[Invoice Date]],"yyyy")</f>
        <v>2021</v>
      </c>
      <c r="P5328" s="4" t="str">
        <f>TEXT(Table1[[#This Row],[Invoice Date]],"mmm")</f>
        <v>Jun</v>
      </c>
      <c r="Q5328" s="27">
        <f>WEEKNUM(Table1[[#This Row],[Invoice Date]]) + IF(YEAR(Table1[[#This Row],[Invoice Date]])=2021, 52, 0)</f>
        <v>78</v>
      </c>
    </row>
    <row r="5329" spans="2:17" ht="14.25" customHeight="1" x14ac:dyDescent="0.3">
      <c r="B5329" s="4" t="s">
        <v>30</v>
      </c>
      <c r="C5329" s="34">
        <v>1128299</v>
      </c>
      <c r="D5329" s="5">
        <v>44369</v>
      </c>
      <c r="E5329" s="4" t="s">
        <v>15</v>
      </c>
      <c r="F5329" s="4" t="s">
        <v>119</v>
      </c>
      <c r="G5329" s="4" t="s">
        <v>120</v>
      </c>
      <c r="H5329" s="6" t="s">
        <v>17</v>
      </c>
      <c r="I5329" s="7">
        <v>47</v>
      </c>
      <c r="J5329" s="8">
        <v>125</v>
      </c>
      <c r="K5329" s="9">
        <v>5875</v>
      </c>
      <c r="L5329" s="9">
        <v>2937.5</v>
      </c>
      <c r="M5329" s="10">
        <v>0.5</v>
      </c>
      <c r="N5329" s="4" t="s">
        <v>83</v>
      </c>
      <c r="O5329" s="4" t="str">
        <f>TEXT(Table1[[#This Row],[Invoice Date]],"yyyy")</f>
        <v>2021</v>
      </c>
      <c r="P5329" s="4" t="str">
        <f>TEXT(Table1[[#This Row],[Invoice Date]],"mmm")</f>
        <v>Jun</v>
      </c>
      <c r="Q5329" s="27">
        <f>WEEKNUM(Table1[[#This Row],[Invoice Date]]) + IF(YEAR(Table1[[#This Row],[Invoice Date]])=2021, 52, 0)</f>
        <v>78</v>
      </c>
    </row>
    <row r="5330" spans="2:17" ht="14.25" customHeight="1" x14ac:dyDescent="0.3">
      <c r="B5330" s="4" t="s">
        <v>61</v>
      </c>
      <c r="C5330" s="33">
        <v>1185731</v>
      </c>
      <c r="D5330" s="5">
        <v>44369</v>
      </c>
      <c r="E5330" s="4" t="s">
        <v>31</v>
      </c>
      <c r="F5330" s="4" t="s">
        <v>64</v>
      </c>
      <c r="G5330" s="4" t="s">
        <v>65</v>
      </c>
      <c r="H5330" s="6" t="s">
        <v>19</v>
      </c>
      <c r="I5330" s="7">
        <v>55</v>
      </c>
      <c r="J5330" s="8">
        <v>112</v>
      </c>
      <c r="K5330" s="9">
        <v>6160</v>
      </c>
      <c r="L5330" s="9">
        <v>3080</v>
      </c>
      <c r="M5330" s="10">
        <v>0.5</v>
      </c>
      <c r="N5330" s="4" t="s">
        <v>83</v>
      </c>
      <c r="O5330" s="4" t="str">
        <f>TEXT(Table1[[#This Row],[Invoice Date]],"yyyy")</f>
        <v>2021</v>
      </c>
      <c r="P5330" s="4" t="str">
        <f>TEXT(Table1[[#This Row],[Invoice Date]],"mmm")</f>
        <v>Jun</v>
      </c>
      <c r="Q5330" s="27">
        <f>WEEKNUM(Table1[[#This Row],[Invoice Date]]) + IF(YEAR(Table1[[#This Row],[Invoice Date]])=2021, 52, 0)</f>
        <v>78</v>
      </c>
    </row>
    <row r="5331" spans="2:17" ht="14.25" customHeight="1" x14ac:dyDescent="0.3">
      <c r="B5331" s="4" t="s">
        <v>61</v>
      </c>
      <c r="C5331" s="33">
        <v>1185731</v>
      </c>
      <c r="D5331" s="5">
        <v>44369</v>
      </c>
      <c r="E5331" s="4" t="s">
        <v>31</v>
      </c>
      <c r="F5331" s="4" t="s">
        <v>64</v>
      </c>
      <c r="G5331" s="4" t="s">
        <v>65</v>
      </c>
      <c r="H5331" s="6" t="s">
        <v>23</v>
      </c>
      <c r="I5331" s="7">
        <v>67</v>
      </c>
      <c r="J5331" s="8">
        <v>126</v>
      </c>
      <c r="K5331" s="9">
        <v>8442</v>
      </c>
      <c r="L5331" s="9">
        <v>3545.64</v>
      </c>
      <c r="M5331" s="10">
        <v>0.42</v>
      </c>
      <c r="N5331" s="4" t="s">
        <v>83</v>
      </c>
      <c r="O5331" s="4" t="str">
        <f>TEXT(Table1[[#This Row],[Invoice Date]],"yyyy")</f>
        <v>2021</v>
      </c>
      <c r="P5331" s="4" t="str">
        <f>TEXT(Table1[[#This Row],[Invoice Date]],"mmm")</f>
        <v>Jun</v>
      </c>
      <c r="Q5331" s="27">
        <f>WEEKNUM(Table1[[#This Row],[Invoice Date]]) + IF(YEAR(Table1[[#This Row],[Invoice Date]])=2021, 52, 0)</f>
        <v>78</v>
      </c>
    </row>
    <row r="5332" spans="2:17" ht="14.25" customHeight="1" x14ac:dyDescent="0.3">
      <c r="B5332" s="4" t="s">
        <v>61</v>
      </c>
      <c r="C5332" s="33">
        <v>1185731</v>
      </c>
      <c r="D5332" s="5">
        <v>44369</v>
      </c>
      <c r="E5332" s="4" t="s">
        <v>31</v>
      </c>
      <c r="F5332" s="4" t="s">
        <v>64</v>
      </c>
      <c r="G5332" s="4" t="s">
        <v>65</v>
      </c>
      <c r="H5332" s="6" t="s">
        <v>17</v>
      </c>
      <c r="I5332" s="7">
        <v>59</v>
      </c>
      <c r="J5332" s="8">
        <v>189</v>
      </c>
      <c r="K5332" s="9">
        <v>11151</v>
      </c>
      <c r="L5332" s="9">
        <v>5129.46</v>
      </c>
      <c r="M5332" s="10">
        <v>0.46</v>
      </c>
      <c r="N5332" s="4" t="s">
        <v>83</v>
      </c>
      <c r="O5332" s="4" t="str">
        <f>TEXT(Table1[[#This Row],[Invoice Date]],"yyyy")</f>
        <v>2021</v>
      </c>
      <c r="P5332" s="4" t="str">
        <f>TEXT(Table1[[#This Row],[Invoice Date]],"mmm")</f>
        <v>Jun</v>
      </c>
      <c r="Q5332" s="27">
        <f>WEEKNUM(Table1[[#This Row],[Invoice Date]]) + IF(YEAR(Table1[[#This Row],[Invoice Date]])=2021, 52, 0)</f>
        <v>78</v>
      </c>
    </row>
    <row r="5333" spans="2:17" ht="14.25" customHeight="1" x14ac:dyDescent="0.3">
      <c r="B5333" s="4" t="s">
        <v>14</v>
      </c>
      <c r="C5333" s="33">
        <v>1185732</v>
      </c>
      <c r="D5333" s="5">
        <v>44369</v>
      </c>
      <c r="E5333" s="4" t="s">
        <v>36</v>
      </c>
      <c r="F5333" s="4" t="s">
        <v>57</v>
      </c>
      <c r="G5333" s="4" t="s">
        <v>58</v>
      </c>
      <c r="H5333" s="6" t="s">
        <v>20</v>
      </c>
      <c r="I5333" s="7">
        <v>30.000000000000004</v>
      </c>
      <c r="J5333" s="8">
        <v>175</v>
      </c>
      <c r="K5333" s="9">
        <v>52500.000000000007</v>
      </c>
      <c r="L5333" s="9">
        <v>18375</v>
      </c>
      <c r="M5333" s="10">
        <v>0.35</v>
      </c>
      <c r="N5333" s="4" t="s">
        <v>24</v>
      </c>
      <c r="O5333" s="4" t="str">
        <f>TEXT(Table1[[#This Row],[Invoice Date]],"yyyy")</f>
        <v>2021</v>
      </c>
      <c r="P5333" s="4" t="str">
        <f>TEXT(Table1[[#This Row],[Invoice Date]],"mmm")</f>
        <v>Jun</v>
      </c>
      <c r="Q5333" s="27">
        <f>WEEKNUM(Table1[[#This Row],[Invoice Date]]) + IF(YEAR(Table1[[#This Row],[Invoice Date]])=2021, 52, 0)</f>
        <v>78</v>
      </c>
    </row>
    <row r="5334" spans="2:17" ht="14.25" customHeight="1" x14ac:dyDescent="0.3">
      <c r="B5334" s="4" t="s">
        <v>14</v>
      </c>
      <c r="C5334" s="33">
        <v>1185732</v>
      </c>
      <c r="D5334" s="5">
        <v>44369</v>
      </c>
      <c r="E5334" s="4" t="s">
        <v>36</v>
      </c>
      <c r="F5334" s="4" t="s">
        <v>37</v>
      </c>
      <c r="G5334" s="4" t="s">
        <v>38</v>
      </c>
      <c r="H5334" s="6" t="s">
        <v>22</v>
      </c>
      <c r="I5334" s="7">
        <v>60</v>
      </c>
      <c r="J5334" s="8">
        <v>100</v>
      </c>
      <c r="K5334" s="9">
        <v>60000</v>
      </c>
      <c r="L5334" s="9">
        <v>21000</v>
      </c>
      <c r="M5334" s="10">
        <v>0.35</v>
      </c>
      <c r="N5334" s="4" t="s">
        <v>24</v>
      </c>
      <c r="O5334" s="4" t="str">
        <f>TEXT(Table1[[#This Row],[Invoice Date]],"yyyy")</f>
        <v>2021</v>
      </c>
      <c r="P5334" s="4" t="str">
        <f>TEXT(Table1[[#This Row],[Invoice Date]],"mmm")</f>
        <v>Jun</v>
      </c>
      <c r="Q5334" s="27">
        <f>WEEKNUM(Table1[[#This Row],[Invoice Date]]) + IF(YEAR(Table1[[#This Row],[Invoice Date]])=2021, 52, 0)</f>
        <v>78</v>
      </c>
    </row>
    <row r="5335" spans="2:17" ht="14.25" customHeight="1" x14ac:dyDescent="0.3">
      <c r="B5335" s="4" t="s">
        <v>14</v>
      </c>
      <c r="C5335" s="33">
        <v>1185732</v>
      </c>
      <c r="D5335" s="5">
        <v>44369</v>
      </c>
      <c r="E5335" s="4" t="s">
        <v>15</v>
      </c>
      <c r="F5335" s="4" t="s">
        <v>119</v>
      </c>
      <c r="G5335" s="4" t="s">
        <v>120</v>
      </c>
      <c r="H5335" s="6" t="s">
        <v>21</v>
      </c>
      <c r="I5335" s="7">
        <v>40</v>
      </c>
      <c r="J5335" s="8">
        <v>150</v>
      </c>
      <c r="K5335" s="9">
        <v>60000</v>
      </c>
      <c r="L5335" s="9">
        <v>21000</v>
      </c>
      <c r="M5335" s="10">
        <v>0.35</v>
      </c>
      <c r="N5335" s="4" t="s">
        <v>18</v>
      </c>
      <c r="O5335" s="4" t="str">
        <f>TEXT(Table1[[#This Row],[Invoice Date]],"yyyy")</f>
        <v>2021</v>
      </c>
      <c r="P5335" s="4" t="str">
        <f>TEXT(Table1[[#This Row],[Invoice Date]],"mmm")</f>
        <v>Jun</v>
      </c>
      <c r="Q5335" s="27">
        <f>WEEKNUM(Table1[[#This Row],[Invoice Date]]) + IF(YEAR(Table1[[#This Row],[Invoice Date]])=2021, 52, 0)</f>
        <v>78</v>
      </c>
    </row>
    <row r="5336" spans="2:17" ht="14.25" customHeight="1" x14ac:dyDescent="0.3">
      <c r="B5336" s="4" t="s">
        <v>61</v>
      </c>
      <c r="C5336" s="33">
        <v>1185731</v>
      </c>
      <c r="D5336" s="5">
        <v>44369</v>
      </c>
      <c r="E5336" s="4" t="s">
        <v>48</v>
      </c>
      <c r="F5336" s="4" t="s">
        <v>98</v>
      </c>
      <c r="G5336" s="4" t="s">
        <v>99</v>
      </c>
      <c r="H5336" s="6" t="s">
        <v>21</v>
      </c>
      <c r="I5336" s="7">
        <v>30.000000000000004</v>
      </c>
      <c r="J5336" s="8">
        <v>200</v>
      </c>
      <c r="K5336" s="9">
        <v>60000.000000000007</v>
      </c>
      <c r="L5336" s="9">
        <v>24000.000000000004</v>
      </c>
      <c r="M5336" s="10">
        <v>0.4</v>
      </c>
      <c r="N5336" s="4" t="s">
        <v>83</v>
      </c>
      <c r="O5336" s="4" t="str">
        <f>TEXT(Table1[[#This Row],[Invoice Date]],"yyyy")</f>
        <v>2021</v>
      </c>
      <c r="P5336" s="4" t="str">
        <f>TEXT(Table1[[#This Row],[Invoice Date]],"mmm")</f>
        <v>Jun</v>
      </c>
      <c r="Q5336" s="27">
        <f>WEEKNUM(Table1[[#This Row],[Invoice Date]]) + IF(YEAR(Table1[[#This Row],[Invoice Date]])=2021, 52, 0)</f>
        <v>78</v>
      </c>
    </row>
    <row r="5337" spans="2:17" ht="14.25" customHeight="1" x14ac:dyDescent="0.3">
      <c r="B5337" s="4" t="s">
        <v>61</v>
      </c>
      <c r="C5337" s="33">
        <v>1185731</v>
      </c>
      <c r="D5337" s="5">
        <v>44369</v>
      </c>
      <c r="E5337" s="4" t="s">
        <v>48</v>
      </c>
      <c r="F5337" s="4" t="s">
        <v>98</v>
      </c>
      <c r="G5337" s="4" t="s">
        <v>99</v>
      </c>
      <c r="H5337" s="6" t="s">
        <v>20</v>
      </c>
      <c r="I5337" s="7">
        <v>30.000000000000004</v>
      </c>
      <c r="J5337" s="8">
        <v>225</v>
      </c>
      <c r="K5337" s="9">
        <v>67500.000000000015</v>
      </c>
      <c r="L5337" s="9">
        <v>27000.000000000007</v>
      </c>
      <c r="M5337" s="10">
        <v>0.4</v>
      </c>
      <c r="N5337" s="4" t="s">
        <v>83</v>
      </c>
      <c r="O5337" s="4" t="str">
        <f>TEXT(Table1[[#This Row],[Invoice Date]],"yyyy")</f>
        <v>2021</v>
      </c>
      <c r="P5337" s="4" t="str">
        <f>TEXT(Table1[[#This Row],[Invoice Date]],"mmm")</f>
        <v>Jun</v>
      </c>
      <c r="Q5337" s="27">
        <f>WEEKNUM(Table1[[#This Row],[Invoice Date]]) + IF(YEAR(Table1[[#This Row],[Invoice Date]])=2021, 52, 0)</f>
        <v>78</v>
      </c>
    </row>
    <row r="5338" spans="2:17" ht="14.25" customHeight="1" x14ac:dyDescent="0.3">
      <c r="B5338" s="4" t="s">
        <v>14</v>
      </c>
      <c r="C5338" s="33">
        <v>1185732</v>
      </c>
      <c r="D5338" s="5">
        <v>44369</v>
      </c>
      <c r="E5338" s="4" t="s">
        <v>15</v>
      </c>
      <c r="F5338" s="4" t="s">
        <v>119</v>
      </c>
      <c r="G5338" s="4" t="s">
        <v>120</v>
      </c>
      <c r="H5338" s="6" t="s">
        <v>20</v>
      </c>
      <c r="I5338" s="7">
        <v>40</v>
      </c>
      <c r="J5338" s="8">
        <v>175</v>
      </c>
      <c r="K5338" s="9">
        <v>70000</v>
      </c>
      <c r="L5338" s="9">
        <v>24500</v>
      </c>
      <c r="M5338" s="10">
        <v>0.35</v>
      </c>
      <c r="N5338" s="4" t="s">
        <v>18</v>
      </c>
      <c r="O5338" s="4" t="str">
        <f>TEXT(Table1[[#This Row],[Invoice Date]],"yyyy")</f>
        <v>2021</v>
      </c>
      <c r="P5338" s="4" t="str">
        <f>TEXT(Table1[[#This Row],[Invoice Date]],"mmm")</f>
        <v>Jun</v>
      </c>
      <c r="Q5338" s="27">
        <f>WEEKNUM(Table1[[#This Row],[Invoice Date]]) + IF(YEAR(Table1[[#This Row],[Invoice Date]])=2021, 52, 0)</f>
        <v>78</v>
      </c>
    </row>
    <row r="5339" spans="2:17" ht="14.25" customHeight="1" x14ac:dyDescent="0.3">
      <c r="B5339" s="4" t="s">
        <v>14</v>
      </c>
      <c r="C5339" s="33">
        <v>1185732</v>
      </c>
      <c r="D5339" s="5">
        <v>44369</v>
      </c>
      <c r="E5339" s="4" t="s">
        <v>15</v>
      </c>
      <c r="F5339" s="4" t="s">
        <v>119</v>
      </c>
      <c r="G5339" s="4" t="s">
        <v>120</v>
      </c>
      <c r="H5339" s="6" t="s">
        <v>22</v>
      </c>
      <c r="I5339" s="7">
        <v>49.999999999999993</v>
      </c>
      <c r="J5339" s="8">
        <v>150</v>
      </c>
      <c r="K5339" s="9">
        <v>74999.999999999985</v>
      </c>
      <c r="L5339" s="9">
        <v>22499.999999999996</v>
      </c>
      <c r="M5339" s="10">
        <v>0.3</v>
      </c>
      <c r="N5339" s="4" t="s">
        <v>18</v>
      </c>
      <c r="O5339" s="4" t="str">
        <f>TEXT(Table1[[#This Row],[Invoice Date]],"yyyy")</f>
        <v>2021</v>
      </c>
      <c r="P5339" s="4" t="str">
        <f>TEXT(Table1[[#This Row],[Invoice Date]],"mmm")</f>
        <v>Jun</v>
      </c>
      <c r="Q5339" s="27">
        <f>WEEKNUM(Table1[[#This Row],[Invoice Date]]) + IF(YEAR(Table1[[#This Row],[Invoice Date]])=2021, 52, 0)</f>
        <v>78</v>
      </c>
    </row>
    <row r="5340" spans="2:17" ht="14.25" customHeight="1" x14ac:dyDescent="0.3">
      <c r="B5340" s="4" t="s">
        <v>61</v>
      </c>
      <c r="C5340" s="33">
        <v>1185731</v>
      </c>
      <c r="D5340" s="5">
        <v>44369</v>
      </c>
      <c r="E5340" s="4" t="s">
        <v>48</v>
      </c>
      <c r="F5340" s="4" t="s">
        <v>98</v>
      </c>
      <c r="G5340" s="4" t="s">
        <v>99</v>
      </c>
      <c r="H5340" s="6" t="s">
        <v>19</v>
      </c>
      <c r="I5340" s="7">
        <v>35.000000000000007</v>
      </c>
      <c r="J5340" s="8">
        <v>275</v>
      </c>
      <c r="K5340" s="9">
        <v>96250.000000000015</v>
      </c>
      <c r="L5340" s="9">
        <v>33687.5</v>
      </c>
      <c r="M5340" s="10">
        <v>0.35</v>
      </c>
      <c r="N5340" s="4" t="s">
        <v>83</v>
      </c>
      <c r="O5340" s="4" t="str">
        <f>TEXT(Table1[[#This Row],[Invoice Date]],"yyyy")</f>
        <v>2021</v>
      </c>
      <c r="P5340" s="4" t="str">
        <f>TEXT(Table1[[#This Row],[Invoice Date]],"mmm")</f>
        <v>Jun</v>
      </c>
      <c r="Q5340" s="27">
        <f>WEEKNUM(Table1[[#This Row],[Invoice Date]]) + IF(YEAR(Table1[[#This Row],[Invoice Date]])=2021, 52, 0)</f>
        <v>78</v>
      </c>
    </row>
    <row r="5341" spans="2:17" ht="14.25" customHeight="1" x14ac:dyDescent="0.3">
      <c r="B5341" s="4" t="s">
        <v>61</v>
      </c>
      <c r="C5341" s="33">
        <v>1185731</v>
      </c>
      <c r="D5341" s="5">
        <v>44369</v>
      </c>
      <c r="E5341" s="4" t="s">
        <v>48</v>
      </c>
      <c r="F5341" s="4" t="s">
        <v>98</v>
      </c>
      <c r="G5341" s="4" t="s">
        <v>99</v>
      </c>
      <c r="H5341" s="6" t="s">
        <v>22</v>
      </c>
      <c r="I5341" s="7">
        <v>50</v>
      </c>
      <c r="J5341" s="8">
        <v>200</v>
      </c>
      <c r="K5341" s="9">
        <v>100000</v>
      </c>
      <c r="L5341" s="9">
        <v>35000</v>
      </c>
      <c r="M5341" s="10">
        <v>0.35</v>
      </c>
      <c r="N5341" s="4" t="s">
        <v>83</v>
      </c>
      <c r="O5341" s="4" t="str">
        <f>TEXT(Table1[[#This Row],[Invoice Date]],"yyyy")</f>
        <v>2021</v>
      </c>
      <c r="P5341" s="4" t="str">
        <f>TEXT(Table1[[#This Row],[Invoice Date]],"mmm")</f>
        <v>Jun</v>
      </c>
      <c r="Q5341" s="27">
        <f>WEEKNUM(Table1[[#This Row],[Invoice Date]]) + IF(YEAR(Table1[[#This Row],[Invoice Date]])=2021, 52, 0)</f>
        <v>78</v>
      </c>
    </row>
    <row r="5342" spans="2:17" ht="14.25" customHeight="1" x14ac:dyDescent="0.3">
      <c r="B5342" s="4" t="s">
        <v>30</v>
      </c>
      <c r="C5342" s="34">
        <v>1128299</v>
      </c>
      <c r="D5342" s="5">
        <v>44369</v>
      </c>
      <c r="E5342" s="4" t="s">
        <v>15</v>
      </c>
      <c r="F5342" s="4" t="s">
        <v>119</v>
      </c>
      <c r="G5342" s="4" t="s">
        <v>120</v>
      </c>
      <c r="H5342" s="6" t="s">
        <v>19</v>
      </c>
      <c r="I5342" s="7">
        <v>45</v>
      </c>
      <c r="J5342" s="8">
        <v>250</v>
      </c>
      <c r="K5342" s="9">
        <v>112500</v>
      </c>
      <c r="L5342" s="9">
        <v>39375</v>
      </c>
      <c r="M5342" s="10">
        <v>0.35</v>
      </c>
      <c r="N5342" s="4" t="s">
        <v>18</v>
      </c>
      <c r="O5342" s="4" t="str">
        <f>TEXT(Table1[[#This Row],[Invoice Date]],"yyyy")</f>
        <v>2021</v>
      </c>
      <c r="P5342" s="4" t="str">
        <f>TEXT(Table1[[#This Row],[Invoice Date]],"mmm")</f>
        <v>Jun</v>
      </c>
      <c r="Q5342" s="27">
        <f>WEEKNUM(Table1[[#This Row],[Invoice Date]]) + IF(YEAR(Table1[[#This Row],[Invoice Date]])=2021, 52, 0)</f>
        <v>78</v>
      </c>
    </row>
    <row r="5343" spans="2:17" ht="14.25" customHeight="1" x14ac:dyDescent="0.3">
      <c r="B5343" s="4" t="s">
        <v>14</v>
      </c>
      <c r="C5343" s="33">
        <v>1185732</v>
      </c>
      <c r="D5343" s="5">
        <v>44369</v>
      </c>
      <c r="E5343" s="4" t="s">
        <v>15</v>
      </c>
      <c r="F5343" s="4" t="s">
        <v>119</v>
      </c>
      <c r="G5343" s="4" t="s">
        <v>120</v>
      </c>
      <c r="H5343" s="6" t="s">
        <v>23</v>
      </c>
      <c r="I5343" s="7">
        <v>54.999999999999993</v>
      </c>
      <c r="J5343" s="8">
        <v>300</v>
      </c>
      <c r="K5343" s="9">
        <v>164999.99999999997</v>
      </c>
      <c r="L5343" s="9">
        <v>49499.999999999993</v>
      </c>
      <c r="M5343" s="10">
        <v>0.3</v>
      </c>
      <c r="N5343" s="4" t="s">
        <v>18</v>
      </c>
      <c r="O5343" s="4" t="str">
        <f>TEXT(Table1[[#This Row],[Invoice Date]],"yyyy")</f>
        <v>2021</v>
      </c>
      <c r="P5343" s="4" t="str">
        <f>TEXT(Table1[[#This Row],[Invoice Date]],"mmm")</f>
        <v>Jun</v>
      </c>
      <c r="Q5343" s="27">
        <f>WEEKNUM(Table1[[#This Row],[Invoice Date]]) + IF(YEAR(Table1[[#This Row],[Invoice Date]])=2021, 52, 0)</f>
        <v>78</v>
      </c>
    </row>
    <row r="5344" spans="2:17" ht="14.25" customHeight="1" x14ac:dyDescent="0.3">
      <c r="B5344" s="4" t="s">
        <v>61</v>
      </c>
      <c r="C5344" s="33">
        <v>1185731</v>
      </c>
      <c r="D5344" s="5">
        <v>44369</v>
      </c>
      <c r="E5344" s="4" t="s">
        <v>31</v>
      </c>
      <c r="F5344" s="4" t="s">
        <v>64</v>
      </c>
      <c r="G5344" s="4" t="s">
        <v>65</v>
      </c>
      <c r="H5344" s="6" t="s">
        <v>21</v>
      </c>
      <c r="I5344" s="7">
        <v>55.000000000000007</v>
      </c>
      <c r="J5344" s="8">
        <v>300</v>
      </c>
      <c r="K5344" s="9">
        <v>165000.00000000003</v>
      </c>
      <c r="L5344" s="9">
        <v>41250.000000000007</v>
      </c>
      <c r="M5344" s="10">
        <v>0.25</v>
      </c>
      <c r="N5344" s="4" t="s">
        <v>24</v>
      </c>
      <c r="O5344" s="4" t="str">
        <f>TEXT(Table1[[#This Row],[Invoice Date]],"yyyy")</f>
        <v>2021</v>
      </c>
      <c r="P5344" s="4" t="str">
        <f>TEXT(Table1[[#This Row],[Invoice Date]],"mmm")</f>
        <v>Jun</v>
      </c>
      <c r="Q5344" s="27">
        <f>WEEKNUM(Table1[[#This Row],[Invoice Date]]) + IF(YEAR(Table1[[#This Row],[Invoice Date]])=2021, 52, 0)</f>
        <v>78</v>
      </c>
    </row>
    <row r="5345" spans="2:17" ht="14.25" customHeight="1" x14ac:dyDescent="0.3">
      <c r="B5345" s="4" t="s">
        <v>61</v>
      </c>
      <c r="C5345" s="33">
        <v>1185731</v>
      </c>
      <c r="D5345" s="5">
        <v>44369</v>
      </c>
      <c r="E5345" s="4" t="s">
        <v>31</v>
      </c>
      <c r="F5345" s="4" t="s">
        <v>64</v>
      </c>
      <c r="G5345" s="4" t="s">
        <v>65</v>
      </c>
      <c r="H5345" s="6" t="s">
        <v>20</v>
      </c>
      <c r="I5345" s="7">
        <v>55.000000000000007</v>
      </c>
      <c r="J5345" s="8">
        <v>325</v>
      </c>
      <c r="K5345" s="9">
        <v>178750.00000000003</v>
      </c>
      <c r="L5345" s="9">
        <v>44687.500000000007</v>
      </c>
      <c r="M5345" s="10">
        <v>0.25</v>
      </c>
      <c r="N5345" s="4" t="s">
        <v>24</v>
      </c>
      <c r="O5345" s="4" t="str">
        <f>TEXT(Table1[[#This Row],[Invoice Date]],"yyyy")</f>
        <v>2021</v>
      </c>
      <c r="P5345" s="4" t="str">
        <f>TEXT(Table1[[#This Row],[Invoice Date]],"mmm")</f>
        <v>Jun</v>
      </c>
      <c r="Q5345" s="27">
        <f>WEEKNUM(Table1[[#This Row],[Invoice Date]]) + IF(YEAR(Table1[[#This Row],[Invoice Date]])=2021, 52, 0)</f>
        <v>78</v>
      </c>
    </row>
    <row r="5346" spans="2:17" ht="14.25" customHeight="1" x14ac:dyDescent="0.3">
      <c r="B5346" s="4" t="s">
        <v>61</v>
      </c>
      <c r="C5346" s="33">
        <v>1185731</v>
      </c>
      <c r="D5346" s="5">
        <v>44369</v>
      </c>
      <c r="E5346" s="4" t="s">
        <v>31</v>
      </c>
      <c r="F5346" s="4" t="s">
        <v>64</v>
      </c>
      <c r="G5346" s="4" t="s">
        <v>65</v>
      </c>
      <c r="H5346" s="6" t="s">
        <v>22</v>
      </c>
      <c r="I5346" s="7">
        <v>65</v>
      </c>
      <c r="J5346" s="8">
        <v>300</v>
      </c>
      <c r="K5346" s="9">
        <v>195000</v>
      </c>
      <c r="L5346" s="9">
        <v>48750</v>
      </c>
      <c r="M5346" s="10">
        <v>0.25</v>
      </c>
      <c r="N5346" s="4" t="s">
        <v>24</v>
      </c>
      <c r="O5346" s="4" t="str">
        <f>TEXT(Table1[[#This Row],[Invoice Date]],"yyyy")</f>
        <v>2021</v>
      </c>
      <c r="P5346" s="4" t="str">
        <f>TEXT(Table1[[#This Row],[Invoice Date]],"mmm")</f>
        <v>Jun</v>
      </c>
      <c r="Q5346" s="27">
        <f>WEEKNUM(Table1[[#This Row],[Invoice Date]]) + IF(YEAR(Table1[[#This Row],[Invoice Date]])=2021, 52, 0)</f>
        <v>78</v>
      </c>
    </row>
    <row r="5347" spans="2:17" ht="14.25" customHeight="1" x14ac:dyDescent="0.3">
      <c r="B5347" s="4" t="s">
        <v>61</v>
      </c>
      <c r="C5347" s="33">
        <v>1185731</v>
      </c>
      <c r="D5347" s="5">
        <v>44369</v>
      </c>
      <c r="E5347" s="4" t="s">
        <v>48</v>
      </c>
      <c r="F5347" s="4" t="s">
        <v>98</v>
      </c>
      <c r="G5347" s="4" t="s">
        <v>99</v>
      </c>
      <c r="H5347" s="6" t="s">
        <v>23</v>
      </c>
      <c r="I5347" s="7">
        <v>55.000000000000007</v>
      </c>
      <c r="J5347" s="8">
        <v>375</v>
      </c>
      <c r="K5347" s="9">
        <v>206250.00000000003</v>
      </c>
      <c r="L5347" s="9">
        <v>82500.000000000015</v>
      </c>
      <c r="M5347" s="10">
        <v>0.4</v>
      </c>
      <c r="N5347" s="4" t="s">
        <v>83</v>
      </c>
      <c r="O5347" s="4" t="str">
        <f>TEXT(Table1[[#This Row],[Invoice Date]],"yyyy")</f>
        <v>2021</v>
      </c>
      <c r="P5347" s="4" t="str">
        <f>TEXT(Table1[[#This Row],[Invoice Date]],"mmm")</f>
        <v>Jun</v>
      </c>
      <c r="Q5347" s="27">
        <f>WEEKNUM(Table1[[#This Row],[Invoice Date]]) + IF(YEAR(Table1[[#This Row],[Invoice Date]])=2021, 52, 0)</f>
        <v>78</v>
      </c>
    </row>
    <row r="5348" spans="2:17" ht="14.25" customHeight="1" x14ac:dyDescent="0.3">
      <c r="B5348" s="4" t="s">
        <v>61</v>
      </c>
      <c r="C5348" s="33">
        <v>1185731</v>
      </c>
      <c r="D5348" s="5">
        <v>44369</v>
      </c>
      <c r="E5348" s="4" t="s">
        <v>48</v>
      </c>
      <c r="F5348" s="4" t="s">
        <v>98</v>
      </c>
      <c r="G5348" s="4" t="s">
        <v>99</v>
      </c>
      <c r="H5348" s="6" t="s">
        <v>17</v>
      </c>
      <c r="I5348" s="7">
        <v>40</v>
      </c>
      <c r="J5348" s="8">
        <v>525</v>
      </c>
      <c r="K5348" s="9">
        <v>210000</v>
      </c>
      <c r="L5348" s="9">
        <v>84000</v>
      </c>
      <c r="M5348" s="10">
        <v>0.4</v>
      </c>
      <c r="N5348" s="4" t="s">
        <v>83</v>
      </c>
      <c r="O5348" s="4" t="str">
        <f>TEXT(Table1[[#This Row],[Invoice Date]],"yyyy")</f>
        <v>2021</v>
      </c>
      <c r="P5348" s="4" t="str">
        <f>TEXT(Table1[[#This Row],[Invoice Date]],"mmm")</f>
        <v>Jun</v>
      </c>
      <c r="Q5348" s="27">
        <f>WEEKNUM(Table1[[#This Row],[Invoice Date]]) + IF(YEAR(Table1[[#This Row],[Invoice Date]])=2021, 52, 0)</f>
        <v>78</v>
      </c>
    </row>
    <row r="5349" spans="2:17" ht="14.25" customHeight="1" x14ac:dyDescent="0.3">
      <c r="B5349" s="4" t="s">
        <v>61</v>
      </c>
      <c r="C5349" s="33">
        <v>1185731</v>
      </c>
      <c r="D5349" s="5">
        <v>44369</v>
      </c>
      <c r="E5349" s="4" t="s">
        <v>31</v>
      </c>
      <c r="F5349" s="4" t="s">
        <v>64</v>
      </c>
      <c r="G5349" s="4" t="s">
        <v>65</v>
      </c>
      <c r="H5349" s="6" t="s">
        <v>19</v>
      </c>
      <c r="I5349" s="7">
        <v>60.000000000000007</v>
      </c>
      <c r="J5349" s="8">
        <v>400</v>
      </c>
      <c r="K5349" s="9">
        <v>240000.00000000003</v>
      </c>
      <c r="L5349" s="9">
        <v>84000.000000000015</v>
      </c>
      <c r="M5349" s="10">
        <v>0.35000000000000003</v>
      </c>
      <c r="N5349" s="4" t="s">
        <v>24</v>
      </c>
      <c r="O5349" s="4" t="str">
        <f>TEXT(Table1[[#This Row],[Invoice Date]],"yyyy")</f>
        <v>2021</v>
      </c>
      <c r="P5349" s="4" t="str">
        <f>TEXT(Table1[[#This Row],[Invoice Date]],"mmm")</f>
        <v>Jun</v>
      </c>
      <c r="Q5349" s="27">
        <f>WEEKNUM(Table1[[#This Row],[Invoice Date]]) + IF(YEAR(Table1[[#This Row],[Invoice Date]])=2021, 52, 0)</f>
        <v>78</v>
      </c>
    </row>
    <row r="5350" spans="2:17" ht="14.25" customHeight="1" x14ac:dyDescent="0.3">
      <c r="B5350" s="4" t="s">
        <v>30</v>
      </c>
      <c r="C5350" s="34">
        <v>1128299</v>
      </c>
      <c r="D5350" s="5">
        <v>44369</v>
      </c>
      <c r="E5350" s="4" t="s">
        <v>15</v>
      </c>
      <c r="F5350" s="4" t="s">
        <v>119</v>
      </c>
      <c r="G5350" s="4" t="s">
        <v>120</v>
      </c>
      <c r="H5350" s="6" t="s">
        <v>17</v>
      </c>
      <c r="I5350" s="7">
        <v>49.999999999999993</v>
      </c>
      <c r="J5350" s="8">
        <v>500</v>
      </c>
      <c r="K5350" s="9">
        <v>249999.99999999997</v>
      </c>
      <c r="L5350" s="9">
        <v>100000</v>
      </c>
      <c r="M5350" s="10">
        <v>0.4</v>
      </c>
      <c r="N5350" s="4" t="s">
        <v>18</v>
      </c>
      <c r="O5350" s="4" t="str">
        <f>TEXT(Table1[[#This Row],[Invoice Date]],"yyyy")</f>
        <v>2021</v>
      </c>
      <c r="P5350" s="4" t="str">
        <f>TEXT(Table1[[#This Row],[Invoice Date]],"mmm")</f>
        <v>Jun</v>
      </c>
      <c r="Q5350" s="27">
        <f>WEEKNUM(Table1[[#This Row],[Invoice Date]]) + IF(YEAR(Table1[[#This Row],[Invoice Date]])=2021, 52, 0)</f>
        <v>78</v>
      </c>
    </row>
    <row r="5351" spans="2:17" ht="14.25" customHeight="1" x14ac:dyDescent="0.3">
      <c r="B5351" s="4" t="s">
        <v>61</v>
      </c>
      <c r="C5351" s="33">
        <v>1185731</v>
      </c>
      <c r="D5351" s="5">
        <v>44369</v>
      </c>
      <c r="E5351" s="4" t="s">
        <v>31</v>
      </c>
      <c r="F5351" s="4" t="s">
        <v>64</v>
      </c>
      <c r="G5351" s="4" t="s">
        <v>65</v>
      </c>
      <c r="H5351" s="6" t="s">
        <v>23</v>
      </c>
      <c r="I5351" s="7">
        <v>70</v>
      </c>
      <c r="J5351" s="8">
        <v>450</v>
      </c>
      <c r="K5351" s="9">
        <v>315000</v>
      </c>
      <c r="L5351" s="9">
        <v>94500</v>
      </c>
      <c r="M5351" s="10">
        <v>0.3</v>
      </c>
      <c r="N5351" s="4" t="s">
        <v>24</v>
      </c>
      <c r="O5351" s="4" t="str">
        <f>TEXT(Table1[[#This Row],[Invoice Date]],"yyyy")</f>
        <v>2021</v>
      </c>
      <c r="P5351" s="4" t="str">
        <f>TEXT(Table1[[#This Row],[Invoice Date]],"mmm")</f>
        <v>Jun</v>
      </c>
      <c r="Q5351" s="27">
        <f>WEEKNUM(Table1[[#This Row],[Invoice Date]]) + IF(YEAR(Table1[[#This Row],[Invoice Date]])=2021, 52, 0)</f>
        <v>78</v>
      </c>
    </row>
    <row r="5352" spans="2:17" ht="14.25" customHeight="1" x14ac:dyDescent="0.3">
      <c r="B5352" s="4" t="s">
        <v>61</v>
      </c>
      <c r="C5352" s="33">
        <v>1185731</v>
      </c>
      <c r="D5352" s="5">
        <v>44369</v>
      </c>
      <c r="E5352" s="4" t="s">
        <v>31</v>
      </c>
      <c r="F5352" s="4" t="s">
        <v>64</v>
      </c>
      <c r="G5352" s="4" t="s">
        <v>65</v>
      </c>
      <c r="H5352" s="6" t="s">
        <v>17</v>
      </c>
      <c r="I5352" s="7">
        <v>65</v>
      </c>
      <c r="J5352" s="8">
        <v>650</v>
      </c>
      <c r="K5352" s="9">
        <v>422500</v>
      </c>
      <c r="L5352" s="9">
        <v>147875</v>
      </c>
      <c r="M5352" s="10">
        <v>0.35000000000000003</v>
      </c>
      <c r="N5352" s="4" t="s">
        <v>24</v>
      </c>
      <c r="O5352" s="4" t="str">
        <f>TEXT(Table1[[#This Row],[Invoice Date]],"yyyy")</f>
        <v>2021</v>
      </c>
      <c r="P5352" s="4" t="str">
        <f>TEXT(Table1[[#This Row],[Invoice Date]],"mmm")</f>
        <v>Jun</v>
      </c>
      <c r="Q5352" s="27">
        <f>WEEKNUM(Table1[[#This Row],[Invoice Date]]) + IF(YEAR(Table1[[#This Row],[Invoice Date]])=2021, 52, 0)</f>
        <v>78</v>
      </c>
    </row>
    <row r="5353" spans="2:17" ht="14.25" customHeight="1" x14ac:dyDescent="0.3">
      <c r="B5353" s="4" t="s">
        <v>14</v>
      </c>
      <c r="C5353" s="33">
        <v>1185732</v>
      </c>
      <c r="D5353" s="5">
        <v>44370</v>
      </c>
      <c r="E5353" s="4" t="s">
        <v>36</v>
      </c>
      <c r="F5353" s="4" t="s">
        <v>57</v>
      </c>
      <c r="G5353" s="4" t="s">
        <v>58</v>
      </c>
      <c r="H5353" s="6" t="s">
        <v>21</v>
      </c>
      <c r="I5353" s="7">
        <v>27</v>
      </c>
      <c r="J5353" s="8">
        <v>39</v>
      </c>
      <c r="K5353" s="9">
        <v>1053</v>
      </c>
      <c r="L5353" s="9">
        <v>568.62</v>
      </c>
      <c r="M5353" s="10">
        <v>0.54</v>
      </c>
      <c r="N5353" s="4" t="s">
        <v>83</v>
      </c>
      <c r="O5353" s="4" t="str">
        <f>TEXT(Table1[[#This Row],[Invoice Date]],"yyyy")</f>
        <v>2021</v>
      </c>
      <c r="P5353" s="4" t="str">
        <f>TEXT(Table1[[#This Row],[Invoice Date]],"mmm")</f>
        <v>Jun</v>
      </c>
      <c r="Q5353" s="27">
        <f>WEEKNUM(Table1[[#This Row],[Invoice Date]]) + IF(YEAR(Table1[[#This Row],[Invoice Date]])=2021, 52, 0)</f>
        <v>78</v>
      </c>
    </row>
    <row r="5354" spans="2:17" ht="14.25" customHeight="1" x14ac:dyDescent="0.3">
      <c r="B5354" s="4" t="s">
        <v>14</v>
      </c>
      <c r="C5354" s="33">
        <v>1185732</v>
      </c>
      <c r="D5354" s="5">
        <v>44370</v>
      </c>
      <c r="E5354" s="4" t="s">
        <v>31</v>
      </c>
      <c r="F5354" s="4" t="s">
        <v>86</v>
      </c>
      <c r="G5354" s="4" t="s">
        <v>87</v>
      </c>
      <c r="H5354" s="6" t="s">
        <v>22</v>
      </c>
      <c r="I5354" s="7">
        <v>43</v>
      </c>
      <c r="J5354" s="8">
        <v>72</v>
      </c>
      <c r="K5354" s="9">
        <v>3096</v>
      </c>
      <c r="L5354" s="9">
        <v>1052.6399999999999</v>
      </c>
      <c r="M5354" s="10">
        <v>0.33999999999999997</v>
      </c>
      <c r="N5354" s="4" t="s">
        <v>24</v>
      </c>
      <c r="O5354" s="4" t="str">
        <f>TEXT(Table1[[#This Row],[Invoice Date]],"yyyy")</f>
        <v>2021</v>
      </c>
      <c r="P5354" s="4" t="str">
        <f>TEXT(Table1[[#This Row],[Invoice Date]],"mmm")</f>
        <v>Jun</v>
      </c>
      <c r="Q5354" s="27">
        <f>WEEKNUM(Table1[[#This Row],[Invoice Date]]) + IF(YEAR(Table1[[#This Row],[Invoice Date]])=2021, 52, 0)</f>
        <v>78</v>
      </c>
    </row>
    <row r="5355" spans="2:17" ht="14.25" customHeight="1" x14ac:dyDescent="0.3">
      <c r="B5355" s="4" t="s">
        <v>14</v>
      </c>
      <c r="C5355" s="33">
        <v>1185732</v>
      </c>
      <c r="D5355" s="5">
        <v>44370</v>
      </c>
      <c r="E5355" s="4" t="s">
        <v>36</v>
      </c>
      <c r="F5355" s="4" t="s">
        <v>37</v>
      </c>
      <c r="G5355" s="4" t="s">
        <v>38</v>
      </c>
      <c r="H5355" s="6" t="s">
        <v>23</v>
      </c>
      <c r="I5355" s="7">
        <v>49</v>
      </c>
      <c r="J5355" s="8">
        <v>65</v>
      </c>
      <c r="K5355" s="9">
        <v>3185</v>
      </c>
      <c r="L5355" s="9">
        <v>1911</v>
      </c>
      <c r="M5355" s="10">
        <v>0.6</v>
      </c>
      <c r="N5355" s="4" t="s">
        <v>83</v>
      </c>
      <c r="O5355" s="4" t="str">
        <f>TEXT(Table1[[#This Row],[Invoice Date]],"yyyy")</f>
        <v>2021</v>
      </c>
      <c r="P5355" s="4" t="str">
        <f>TEXT(Table1[[#This Row],[Invoice Date]],"mmm")</f>
        <v>Jun</v>
      </c>
      <c r="Q5355" s="27">
        <f>WEEKNUM(Table1[[#This Row],[Invoice Date]]) + IF(YEAR(Table1[[#This Row],[Invoice Date]])=2021, 52, 0)</f>
        <v>78</v>
      </c>
    </row>
    <row r="5356" spans="2:17" ht="14.25" customHeight="1" x14ac:dyDescent="0.3">
      <c r="B5356" s="4" t="s">
        <v>14</v>
      </c>
      <c r="C5356" s="33">
        <v>1185732</v>
      </c>
      <c r="D5356" s="5">
        <v>44370</v>
      </c>
      <c r="E5356" s="4" t="s">
        <v>31</v>
      </c>
      <c r="F5356" s="4" t="s">
        <v>86</v>
      </c>
      <c r="G5356" s="4" t="s">
        <v>87</v>
      </c>
      <c r="H5356" s="6" t="s">
        <v>22</v>
      </c>
      <c r="I5356" s="7">
        <v>51</v>
      </c>
      <c r="J5356" s="8">
        <v>68</v>
      </c>
      <c r="K5356" s="9">
        <v>3468</v>
      </c>
      <c r="L5356" s="9">
        <v>1456.56</v>
      </c>
      <c r="M5356" s="10">
        <v>0.42</v>
      </c>
      <c r="N5356" s="4" t="s">
        <v>83</v>
      </c>
      <c r="O5356" s="4" t="str">
        <f>TEXT(Table1[[#This Row],[Invoice Date]],"yyyy")</f>
        <v>2021</v>
      </c>
      <c r="P5356" s="4" t="str">
        <f>TEXT(Table1[[#This Row],[Invoice Date]],"mmm")</f>
        <v>Jun</v>
      </c>
      <c r="Q5356" s="27">
        <f>WEEKNUM(Table1[[#This Row],[Invoice Date]]) + IF(YEAR(Table1[[#This Row],[Invoice Date]])=2021, 52, 0)</f>
        <v>78</v>
      </c>
    </row>
    <row r="5357" spans="2:17" ht="14.25" customHeight="1" x14ac:dyDescent="0.3">
      <c r="B5357" s="4" t="s">
        <v>14</v>
      </c>
      <c r="C5357" s="33">
        <v>1185732</v>
      </c>
      <c r="D5357" s="5">
        <v>44370</v>
      </c>
      <c r="E5357" s="4" t="s">
        <v>31</v>
      </c>
      <c r="F5357" s="4" t="s">
        <v>86</v>
      </c>
      <c r="G5357" s="4" t="s">
        <v>87</v>
      </c>
      <c r="H5357" s="6" t="s">
        <v>21</v>
      </c>
      <c r="I5357" s="7">
        <v>38</v>
      </c>
      <c r="J5357" s="8">
        <v>105</v>
      </c>
      <c r="K5357" s="9">
        <v>3990</v>
      </c>
      <c r="L5357" s="9">
        <v>1595.9999999999998</v>
      </c>
      <c r="M5357" s="10">
        <v>0.39999999999999997</v>
      </c>
      <c r="N5357" s="4" t="s">
        <v>24</v>
      </c>
      <c r="O5357" s="4" t="str">
        <f>TEXT(Table1[[#This Row],[Invoice Date]],"yyyy")</f>
        <v>2021</v>
      </c>
      <c r="P5357" s="4" t="str">
        <f>TEXT(Table1[[#This Row],[Invoice Date]],"mmm")</f>
        <v>Jun</v>
      </c>
      <c r="Q5357" s="27">
        <f>WEEKNUM(Table1[[#This Row],[Invoice Date]]) + IF(YEAR(Table1[[#This Row],[Invoice Date]])=2021, 52, 0)</f>
        <v>78</v>
      </c>
    </row>
    <row r="5358" spans="2:17" ht="14.25" customHeight="1" x14ac:dyDescent="0.3">
      <c r="B5358" s="4" t="s">
        <v>14</v>
      </c>
      <c r="C5358" s="33">
        <v>1185732</v>
      </c>
      <c r="D5358" s="5">
        <v>44370</v>
      </c>
      <c r="E5358" s="4" t="s">
        <v>31</v>
      </c>
      <c r="F5358" s="4" t="s">
        <v>86</v>
      </c>
      <c r="G5358" s="4" t="s">
        <v>87</v>
      </c>
      <c r="H5358" s="6" t="s">
        <v>21</v>
      </c>
      <c r="I5358" s="7">
        <v>46</v>
      </c>
      <c r="J5358" s="8">
        <v>95</v>
      </c>
      <c r="K5358" s="9">
        <v>4370</v>
      </c>
      <c r="L5358" s="9">
        <v>2185</v>
      </c>
      <c r="M5358" s="10">
        <v>0.5</v>
      </c>
      <c r="N5358" s="4" t="s">
        <v>83</v>
      </c>
      <c r="O5358" s="4" t="str">
        <f>TEXT(Table1[[#This Row],[Invoice Date]],"yyyy")</f>
        <v>2021</v>
      </c>
      <c r="P5358" s="4" t="str">
        <f>TEXT(Table1[[#This Row],[Invoice Date]],"mmm")</f>
        <v>Jun</v>
      </c>
      <c r="Q5358" s="27">
        <f>WEEKNUM(Table1[[#This Row],[Invoice Date]]) + IF(YEAR(Table1[[#This Row],[Invoice Date]])=2021, 52, 0)</f>
        <v>78</v>
      </c>
    </row>
    <row r="5359" spans="2:17" ht="14.25" customHeight="1" x14ac:dyDescent="0.3">
      <c r="B5359" s="4" t="s">
        <v>14</v>
      </c>
      <c r="C5359" s="33">
        <v>1185732</v>
      </c>
      <c r="D5359" s="5">
        <v>44370</v>
      </c>
      <c r="E5359" s="4" t="s">
        <v>31</v>
      </c>
      <c r="F5359" s="4" t="s">
        <v>86</v>
      </c>
      <c r="G5359" s="4" t="s">
        <v>87</v>
      </c>
      <c r="H5359" s="6" t="s">
        <v>19</v>
      </c>
      <c r="I5359" s="7">
        <v>36</v>
      </c>
      <c r="J5359" s="8">
        <v>143</v>
      </c>
      <c r="K5359" s="9">
        <v>5148</v>
      </c>
      <c r="L5359" s="9">
        <v>2162.1600000000003</v>
      </c>
      <c r="M5359" s="10">
        <v>0.42000000000000004</v>
      </c>
      <c r="N5359" s="4" t="s">
        <v>24</v>
      </c>
      <c r="O5359" s="4" t="str">
        <f>TEXT(Table1[[#This Row],[Invoice Date]],"yyyy")</f>
        <v>2021</v>
      </c>
      <c r="P5359" s="4" t="str">
        <f>TEXT(Table1[[#This Row],[Invoice Date]],"mmm")</f>
        <v>Jun</v>
      </c>
      <c r="Q5359" s="27">
        <f>WEEKNUM(Table1[[#This Row],[Invoice Date]]) + IF(YEAR(Table1[[#This Row],[Invoice Date]])=2021, 52, 0)</f>
        <v>78</v>
      </c>
    </row>
    <row r="5360" spans="2:17" ht="14.25" customHeight="1" x14ac:dyDescent="0.3">
      <c r="B5360" s="4" t="s">
        <v>14</v>
      </c>
      <c r="C5360" s="33">
        <v>1185732</v>
      </c>
      <c r="D5360" s="5">
        <v>44370</v>
      </c>
      <c r="E5360" s="4" t="s">
        <v>31</v>
      </c>
      <c r="F5360" s="4" t="s">
        <v>86</v>
      </c>
      <c r="G5360" s="4" t="s">
        <v>87</v>
      </c>
      <c r="H5360" s="6" t="s">
        <v>20</v>
      </c>
      <c r="I5360" s="7">
        <v>41</v>
      </c>
      <c r="J5360" s="8">
        <v>147</v>
      </c>
      <c r="K5360" s="9">
        <v>6027</v>
      </c>
      <c r="L5360" s="9">
        <v>2290.2600000000002</v>
      </c>
      <c r="M5360" s="10">
        <v>0.38</v>
      </c>
      <c r="N5360" s="4" t="s">
        <v>24</v>
      </c>
      <c r="O5360" s="4" t="str">
        <f>TEXT(Table1[[#This Row],[Invoice Date]],"yyyy")</f>
        <v>2021</v>
      </c>
      <c r="P5360" s="4" t="str">
        <f>TEXT(Table1[[#This Row],[Invoice Date]],"mmm")</f>
        <v>Jun</v>
      </c>
      <c r="Q5360" s="27">
        <f>WEEKNUM(Table1[[#This Row],[Invoice Date]]) + IF(YEAR(Table1[[#This Row],[Invoice Date]])=2021, 52, 0)</f>
        <v>78</v>
      </c>
    </row>
    <row r="5361" spans="2:17" ht="14.25" customHeight="1" x14ac:dyDescent="0.3">
      <c r="B5361" s="4" t="s">
        <v>14</v>
      </c>
      <c r="C5361" s="33">
        <v>1185732</v>
      </c>
      <c r="D5361" s="5">
        <v>44370</v>
      </c>
      <c r="E5361" s="4" t="s">
        <v>31</v>
      </c>
      <c r="F5361" s="4" t="s">
        <v>86</v>
      </c>
      <c r="G5361" s="4" t="s">
        <v>87</v>
      </c>
      <c r="H5361" s="6" t="s">
        <v>19</v>
      </c>
      <c r="I5361" s="7">
        <v>51</v>
      </c>
      <c r="J5361" s="8">
        <v>138</v>
      </c>
      <c r="K5361" s="9">
        <v>7038</v>
      </c>
      <c r="L5361" s="9">
        <v>3659.76</v>
      </c>
      <c r="M5361" s="10">
        <v>0.52</v>
      </c>
      <c r="N5361" s="4" t="s">
        <v>83</v>
      </c>
      <c r="O5361" s="4" t="str">
        <f>TEXT(Table1[[#This Row],[Invoice Date]],"yyyy")</f>
        <v>2021</v>
      </c>
      <c r="P5361" s="4" t="str">
        <f>TEXT(Table1[[#This Row],[Invoice Date]],"mmm")</f>
        <v>Jun</v>
      </c>
      <c r="Q5361" s="27">
        <f>WEEKNUM(Table1[[#This Row],[Invoice Date]]) + IF(YEAR(Table1[[#This Row],[Invoice Date]])=2021, 52, 0)</f>
        <v>78</v>
      </c>
    </row>
    <row r="5362" spans="2:17" ht="14.25" customHeight="1" x14ac:dyDescent="0.3">
      <c r="B5362" s="4" t="s">
        <v>14</v>
      </c>
      <c r="C5362" s="33">
        <v>1185732</v>
      </c>
      <c r="D5362" s="5">
        <v>44370</v>
      </c>
      <c r="E5362" s="4" t="s">
        <v>31</v>
      </c>
      <c r="F5362" s="4" t="s">
        <v>86</v>
      </c>
      <c r="G5362" s="4" t="s">
        <v>87</v>
      </c>
      <c r="H5362" s="6" t="s">
        <v>20</v>
      </c>
      <c r="I5362" s="7">
        <v>51</v>
      </c>
      <c r="J5362" s="8">
        <v>138</v>
      </c>
      <c r="K5362" s="9">
        <v>7038</v>
      </c>
      <c r="L5362" s="9">
        <v>3167.1</v>
      </c>
      <c r="M5362" s="10">
        <v>0.44999999999999996</v>
      </c>
      <c r="N5362" s="4" t="s">
        <v>83</v>
      </c>
      <c r="O5362" s="4" t="str">
        <f>TEXT(Table1[[#This Row],[Invoice Date]],"yyyy")</f>
        <v>2021</v>
      </c>
      <c r="P5362" s="4" t="str">
        <f>TEXT(Table1[[#This Row],[Invoice Date]],"mmm")</f>
        <v>Jun</v>
      </c>
      <c r="Q5362" s="27">
        <f>WEEKNUM(Table1[[#This Row],[Invoice Date]]) + IF(YEAR(Table1[[#This Row],[Invoice Date]])=2021, 52, 0)</f>
        <v>78</v>
      </c>
    </row>
    <row r="5363" spans="2:17" ht="14.25" customHeight="1" x14ac:dyDescent="0.3">
      <c r="B5363" s="4" t="s">
        <v>14</v>
      </c>
      <c r="C5363" s="33">
        <v>1185732</v>
      </c>
      <c r="D5363" s="5">
        <v>44370</v>
      </c>
      <c r="E5363" s="4" t="s">
        <v>31</v>
      </c>
      <c r="F5363" s="4" t="s">
        <v>86</v>
      </c>
      <c r="G5363" s="4" t="s">
        <v>87</v>
      </c>
      <c r="H5363" s="6" t="s">
        <v>17</v>
      </c>
      <c r="I5363" s="7">
        <v>37</v>
      </c>
      <c r="J5363" s="8">
        <v>194</v>
      </c>
      <c r="K5363" s="9">
        <v>7178</v>
      </c>
      <c r="L5363" s="9">
        <v>2799.4199999999996</v>
      </c>
      <c r="M5363" s="10">
        <v>0.38999999999999996</v>
      </c>
      <c r="N5363" s="4" t="s">
        <v>24</v>
      </c>
      <c r="O5363" s="4" t="str">
        <f>TEXT(Table1[[#This Row],[Invoice Date]],"yyyy")</f>
        <v>2021</v>
      </c>
      <c r="P5363" s="4" t="str">
        <f>TEXT(Table1[[#This Row],[Invoice Date]],"mmm")</f>
        <v>Jun</v>
      </c>
      <c r="Q5363" s="27">
        <f>WEEKNUM(Table1[[#This Row],[Invoice Date]]) + IF(YEAR(Table1[[#This Row],[Invoice Date]])=2021, 52, 0)</f>
        <v>78</v>
      </c>
    </row>
    <row r="5364" spans="2:17" ht="14.25" customHeight="1" x14ac:dyDescent="0.3">
      <c r="B5364" s="4" t="s">
        <v>14</v>
      </c>
      <c r="C5364" s="33">
        <v>1185732</v>
      </c>
      <c r="D5364" s="5">
        <v>44370</v>
      </c>
      <c r="E5364" s="4" t="s">
        <v>31</v>
      </c>
      <c r="F5364" s="4" t="s">
        <v>86</v>
      </c>
      <c r="G5364" s="4" t="s">
        <v>87</v>
      </c>
      <c r="H5364" s="6" t="s">
        <v>23</v>
      </c>
      <c r="I5364" s="7">
        <v>46</v>
      </c>
      <c r="J5364" s="8">
        <v>158</v>
      </c>
      <c r="K5364" s="9">
        <v>7268</v>
      </c>
      <c r="L5364" s="9">
        <v>2253.08</v>
      </c>
      <c r="M5364" s="10">
        <v>0.31</v>
      </c>
      <c r="N5364" s="4" t="s">
        <v>24</v>
      </c>
      <c r="O5364" s="4" t="str">
        <f>TEXT(Table1[[#This Row],[Invoice Date]],"yyyy")</f>
        <v>2021</v>
      </c>
      <c r="P5364" s="4" t="str">
        <f>TEXT(Table1[[#This Row],[Invoice Date]],"mmm")</f>
        <v>Jun</v>
      </c>
      <c r="Q5364" s="27">
        <f>WEEKNUM(Table1[[#This Row],[Invoice Date]]) + IF(YEAR(Table1[[#This Row],[Invoice Date]])=2021, 52, 0)</f>
        <v>78</v>
      </c>
    </row>
    <row r="5365" spans="2:17" ht="14.25" customHeight="1" x14ac:dyDescent="0.3">
      <c r="B5365" s="4" t="s">
        <v>14</v>
      </c>
      <c r="C5365" s="33">
        <v>1185732</v>
      </c>
      <c r="D5365" s="5">
        <v>44370</v>
      </c>
      <c r="E5365" s="4" t="s">
        <v>31</v>
      </c>
      <c r="F5365" s="4" t="s">
        <v>86</v>
      </c>
      <c r="G5365" s="4" t="s">
        <v>87</v>
      </c>
      <c r="H5365" s="6" t="s">
        <v>17</v>
      </c>
      <c r="I5365" s="7">
        <v>48</v>
      </c>
      <c r="J5365" s="8">
        <v>156</v>
      </c>
      <c r="K5365" s="9">
        <v>7488</v>
      </c>
      <c r="L5365" s="9">
        <v>3669.12</v>
      </c>
      <c r="M5365" s="10">
        <v>0.49</v>
      </c>
      <c r="N5365" s="4" t="s">
        <v>83</v>
      </c>
      <c r="O5365" s="4" t="str">
        <f>TEXT(Table1[[#This Row],[Invoice Date]],"yyyy")</f>
        <v>2021</v>
      </c>
      <c r="P5365" s="4" t="str">
        <f>TEXT(Table1[[#This Row],[Invoice Date]],"mmm")</f>
        <v>Jun</v>
      </c>
      <c r="Q5365" s="27">
        <f>WEEKNUM(Table1[[#This Row],[Invoice Date]]) + IF(YEAR(Table1[[#This Row],[Invoice Date]])=2021, 52, 0)</f>
        <v>78</v>
      </c>
    </row>
    <row r="5366" spans="2:17" ht="14.25" customHeight="1" x14ac:dyDescent="0.3">
      <c r="B5366" s="4" t="s">
        <v>14</v>
      </c>
      <c r="C5366" s="33">
        <v>1185732</v>
      </c>
      <c r="D5366" s="5">
        <v>44370</v>
      </c>
      <c r="E5366" s="4" t="s">
        <v>31</v>
      </c>
      <c r="F5366" s="4" t="s">
        <v>86</v>
      </c>
      <c r="G5366" s="4" t="s">
        <v>87</v>
      </c>
      <c r="H5366" s="6" t="s">
        <v>23</v>
      </c>
      <c r="I5366" s="7">
        <v>69</v>
      </c>
      <c r="J5366" s="8">
        <v>131</v>
      </c>
      <c r="K5366" s="9">
        <v>9039</v>
      </c>
      <c r="L5366" s="9">
        <v>3525.21</v>
      </c>
      <c r="M5366" s="10">
        <v>0.39</v>
      </c>
      <c r="N5366" s="4" t="s">
        <v>83</v>
      </c>
      <c r="O5366" s="4" t="str">
        <f>TEXT(Table1[[#This Row],[Invoice Date]],"yyyy")</f>
        <v>2021</v>
      </c>
      <c r="P5366" s="4" t="str">
        <f>TEXT(Table1[[#This Row],[Invoice Date]],"mmm")</f>
        <v>Jun</v>
      </c>
      <c r="Q5366" s="27">
        <f>WEEKNUM(Table1[[#This Row],[Invoice Date]]) + IF(YEAR(Table1[[#This Row],[Invoice Date]])=2021, 52, 0)</f>
        <v>78</v>
      </c>
    </row>
    <row r="5367" spans="2:17" ht="14.25" customHeight="1" x14ac:dyDescent="0.3">
      <c r="B5367" s="4" t="s">
        <v>14</v>
      </c>
      <c r="C5367" s="33">
        <v>1185732</v>
      </c>
      <c r="D5367" s="5">
        <v>44370</v>
      </c>
      <c r="E5367" s="4" t="s">
        <v>36</v>
      </c>
      <c r="F5367" s="4" t="s">
        <v>57</v>
      </c>
      <c r="G5367" s="4" t="s">
        <v>58</v>
      </c>
      <c r="H5367" s="6" t="s">
        <v>21</v>
      </c>
      <c r="I5367" s="7">
        <v>30.000000000000004</v>
      </c>
      <c r="J5367" s="8">
        <v>150</v>
      </c>
      <c r="K5367" s="9">
        <v>45000.000000000007</v>
      </c>
      <c r="L5367" s="9">
        <v>18000.000000000004</v>
      </c>
      <c r="M5367" s="10">
        <v>0.4</v>
      </c>
      <c r="N5367" s="4" t="s">
        <v>24</v>
      </c>
      <c r="O5367" s="4" t="str">
        <f>TEXT(Table1[[#This Row],[Invoice Date]],"yyyy")</f>
        <v>2021</v>
      </c>
      <c r="P5367" s="4" t="str">
        <f>TEXT(Table1[[#This Row],[Invoice Date]],"mmm")</f>
        <v>Jun</v>
      </c>
      <c r="Q5367" s="27">
        <f>WEEKNUM(Table1[[#This Row],[Invoice Date]]) + IF(YEAR(Table1[[#This Row],[Invoice Date]])=2021, 52, 0)</f>
        <v>78</v>
      </c>
    </row>
    <row r="5368" spans="2:17" ht="14.25" customHeight="1" x14ac:dyDescent="0.3">
      <c r="B5368" s="4" t="s">
        <v>14</v>
      </c>
      <c r="C5368" s="33">
        <v>1185732</v>
      </c>
      <c r="D5368" s="5">
        <v>44370</v>
      </c>
      <c r="E5368" s="4" t="s">
        <v>36</v>
      </c>
      <c r="F5368" s="4" t="s">
        <v>37</v>
      </c>
      <c r="G5368" s="4" t="s">
        <v>38</v>
      </c>
      <c r="H5368" s="6" t="s">
        <v>23</v>
      </c>
      <c r="I5368" s="7">
        <v>50</v>
      </c>
      <c r="J5368" s="8">
        <v>225</v>
      </c>
      <c r="K5368" s="9">
        <v>112500</v>
      </c>
      <c r="L5368" s="9">
        <v>56250</v>
      </c>
      <c r="M5368" s="10">
        <v>0.5</v>
      </c>
      <c r="N5368" s="4" t="s">
        <v>24</v>
      </c>
      <c r="O5368" s="4" t="str">
        <f>TEXT(Table1[[#This Row],[Invoice Date]],"yyyy")</f>
        <v>2021</v>
      </c>
      <c r="P5368" s="4" t="str">
        <f>TEXT(Table1[[#This Row],[Invoice Date]],"mmm")</f>
        <v>Jun</v>
      </c>
      <c r="Q5368" s="27">
        <f>WEEKNUM(Table1[[#This Row],[Invoice Date]]) + IF(YEAR(Table1[[#This Row],[Invoice Date]])=2021, 52, 0)</f>
        <v>78</v>
      </c>
    </row>
    <row r="5369" spans="2:17" ht="14.25" customHeight="1" x14ac:dyDescent="0.3">
      <c r="B5369" s="4" t="s">
        <v>14</v>
      </c>
      <c r="C5369" s="33">
        <v>1185732</v>
      </c>
      <c r="D5369" s="5">
        <v>44370</v>
      </c>
      <c r="E5369" s="4" t="s">
        <v>31</v>
      </c>
      <c r="F5369" s="4" t="s">
        <v>86</v>
      </c>
      <c r="G5369" s="4" t="s">
        <v>87</v>
      </c>
      <c r="H5369" s="6" t="s">
        <v>22</v>
      </c>
      <c r="I5369" s="7">
        <v>55.000000000000007</v>
      </c>
      <c r="J5369" s="8">
        <v>225</v>
      </c>
      <c r="K5369" s="9">
        <v>123750.00000000001</v>
      </c>
      <c r="L5369" s="9">
        <v>37125</v>
      </c>
      <c r="M5369" s="10">
        <v>0.3</v>
      </c>
      <c r="N5369" s="4" t="s">
        <v>83</v>
      </c>
      <c r="O5369" s="4" t="str">
        <f>TEXT(Table1[[#This Row],[Invoice Date]],"yyyy")</f>
        <v>2021</v>
      </c>
      <c r="P5369" s="4" t="str">
        <f>TEXT(Table1[[#This Row],[Invoice Date]],"mmm")</f>
        <v>Jun</v>
      </c>
      <c r="Q5369" s="27">
        <f>WEEKNUM(Table1[[#This Row],[Invoice Date]]) + IF(YEAR(Table1[[#This Row],[Invoice Date]])=2021, 52, 0)</f>
        <v>78</v>
      </c>
    </row>
    <row r="5370" spans="2:17" ht="14.25" customHeight="1" x14ac:dyDescent="0.3">
      <c r="B5370" s="4" t="s">
        <v>14</v>
      </c>
      <c r="C5370" s="33">
        <v>1185732</v>
      </c>
      <c r="D5370" s="5">
        <v>44370</v>
      </c>
      <c r="E5370" s="4" t="s">
        <v>31</v>
      </c>
      <c r="F5370" s="4" t="s">
        <v>86</v>
      </c>
      <c r="G5370" s="4" t="s">
        <v>87</v>
      </c>
      <c r="H5370" s="6" t="s">
        <v>21</v>
      </c>
      <c r="I5370" s="7">
        <v>50</v>
      </c>
      <c r="J5370" s="8">
        <v>350</v>
      </c>
      <c r="K5370" s="9">
        <v>175000</v>
      </c>
      <c r="L5370" s="9">
        <v>61249.999999999993</v>
      </c>
      <c r="M5370" s="10">
        <v>0.35</v>
      </c>
      <c r="N5370" s="4" t="s">
        <v>83</v>
      </c>
      <c r="O5370" s="4" t="str">
        <f>TEXT(Table1[[#This Row],[Invoice Date]],"yyyy")</f>
        <v>2021</v>
      </c>
      <c r="P5370" s="4" t="str">
        <f>TEXT(Table1[[#This Row],[Invoice Date]],"mmm")</f>
        <v>Jun</v>
      </c>
      <c r="Q5370" s="27">
        <f>WEEKNUM(Table1[[#This Row],[Invoice Date]]) + IF(YEAR(Table1[[#This Row],[Invoice Date]])=2021, 52, 0)</f>
        <v>78</v>
      </c>
    </row>
    <row r="5371" spans="2:17" ht="14.25" customHeight="1" x14ac:dyDescent="0.3">
      <c r="B5371" s="4" t="s">
        <v>14</v>
      </c>
      <c r="C5371" s="33">
        <v>1185732</v>
      </c>
      <c r="D5371" s="5">
        <v>44370</v>
      </c>
      <c r="E5371" s="4" t="s">
        <v>31</v>
      </c>
      <c r="F5371" s="4" t="s">
        <v>86</v>
      </c>
      <c r="G5371" s="4" t="s">
        <v>87</v>
      </c>
      <c r="H5371" s="6" t="s">
        <v>19</v>
      </c>
      <c r="I5371" s="7">
        <v>55.000000000000007</v>
      </c>
      <c r="J5371" s="8">
        <v>475</v>
      </c>
      <c r="K5371" s="9">
        <v>261250.00000000003</v>
      </c>
      <c r="L5371" s="9">
        <v>104500.00000000001</v>
      </c>
      <c r="M5371" s="10">
        <v>0.4</v>
      </c>
      <c r="N5371" s="4" t="s">
        <v>83</v>
      </c>
      <c r="O5371" s="4" t="str">
        <f>TEXT(Table1[[#This Row],[Invoice Date]],"yyyy")</f>
        <v>2021</v>
      </c>
      <c r="P5371" s="4" t="str">
        <f>TEXT(Table1[[#This Row],[Invoice Date]],"mmm")</f>
        <v>Jun</v>
      </c>
      <c r="Q5371" s="27">
        <f>WEEKNUM(Table1[[#This Row],[Invoice Date]]) + IF(YEAR(Table1[[#This Row],[Invoice Date]])=2021, 52, 0)</f>
        <v>78</v>
      </c>
    </row>
    <row r="5372" spans="2:17" ht="14.25" customHeight="1" x14ac:dyDescent="0.3">
      <c r="B5372" s="4" t="s">
        <v>14</v>
      </c>
      <c r="C5372" s="33">
        <v>1185732</v>
      </c>
      <c r="D5372" s="5">
        <v>44370</v>
      </c>
      <c r="E5372" s="4" t="s">
        <v>31</v>
      </c>
      <c r="F5372" s="4" t="s">
        <v>86</v>
      </c>
      <c r="G5372" s="4" t="s">
        <v>87</v>
      </c>
      <c r="H5372" s="6" t="s">
        <v>20</v>
      </c>
      <c r="I5372" s="7">
        <v>55.000000000000007</v>
      </c>
      <c r="J5372" s="8">
        <v>475</v>
      </c>
      <c r="K5372" s="9">
        <v>261250.00000000003</v>
      </c>
      <c r="L5372" s="9">
        <v>91437.5</v>
      </c>
      <c r="M5372" s="10">
        <v>0.35</v>
      </c>
      <c r="N5372" s="4" t="s">
        <v>83</v>
      </c>
      <c r="O5372" s="4" t="str">
        <f>TEXT(Table1[[#This Row],[Invoice Date]],"yyyy")</f>
        <v>2021</v>
      </c>
      <c r="P5372" s="4" t="str">
        <f>TEXT(Table1[[#This Row],[Invoice Date]],"mmm")</f>
        <v>Jun</v>
      </c>
      <c r="Q5372" s="27">
        <f>WEEKNUM(Table1[[#This Row],[Invoice Date]]) + IF(YEAR(Table1[[#This Row],[Invoice Date]])=2021, 52, 0)</f>
        <v>78</v>
      </c>
    </row>
    <row r="5373" spans="2:17" ht="14.25" customHeight="1" x14ac:dyDescent="0.3">
      <c r="B5373" s="4" t="s">
        <v>14</v>
      </c>
      <c r="C5373" s="33">
        <v>1185732</v>
      </c>
      <c r="D5373" s="5">
        <v>44370</v>
      </c>
      <c r="E5373" s="4" t="s">
        <v>31</v>
      </c>
      <c r="F5373" s="4" t="s">
        <v>86</v>
      </c>
      <c r="G5373" s="4" t="s">
        <v>87</v>
      </c>
      <c r="H5373" s="6" t="s">
        <v>17</v>
      </c>
      <c r="I5373" s="7">
        <v>50</v>
      </c>
      <c r="J5373" s="8">
        <v>625</v>
      </c>
      <c r="K5373" s="9">
        <v>312500</v>
      </c>
      <c r="L5373" s="9">
        <v>109375</v>
      </c>
      <c r="M5373" s="10">
        <v>0.35</v>
      </c>
      <c r="N5373" s="4" t="s">
        <v>83</v>
      </c>
      <c r="O5373" s="4" t="str">
        <f>TEXT(Table1[[#This Row],[Invoice Date]],"yyyy")</f>
        <v>2021</v>
      </c>
      <c r="P5373" s="4" t="str">
        <f>TEXT(Table1[[#This Row],[Invoice Date]],"mmm")</f>
        <v>Jun</v>
      </c>
      <c r="Q5373" s="27">
        <f>WEEKNUM(Table1[[#This Row],[Invoice Date]]) + IF(YEAR(Table1[[#This Row],[Invoice Date]])=2021, 52, 0)</f>
        <v>78</v>
      </c>
    </row>
    <row r="5374" spans="2:17" ht="14.25" customHeight="1" x14ac:dyDescent="0.3">
      <c r="B5374" s="4" t="s">
        <v>14</v>
      </c>
      <c r="C5374" s="33">
        <v>1185732</v>
      </c>
      <c r="D5374" s="5">
        <v>44370</v>
      </c>
      <c r="E5374" s="4" t="s">
        <v>31</v>
      </c>
      <c r="F5374" s="4" t="s">
        <v>86</v>
      </c>
      <c r="G5374" s="4" t="s">
        <v>87</v>
      </c>
      <c r="H5374" s="6" t="s">
        <v>23</v>
      </c>
      <c r="I5374" s="7">
        <v>70</v>
      </c>
      <c r="J5374" s="8">
        <v>525</v>
      </c>
      <c r="K5374" s="9">
        <v>367500</v>
      </c>
      <c r="L5374" s="9">
        <v>91875</v>
      </c>
      <c r="M5374" s="10">
        <v>0.25</v>
      </c>
      <c r="N5374" s="4" t="s">
        <v>83</v>
      </c>
      <c r="O5374" s="4" t="str">
        <f>TEXT(Table1[[#This Row],[Invoice Date]],"yyyy")</f>
        <v>2021</v>
      </c>
      <c r="P5374" s="4" t="str">
        <f>TEXT(Table1[[#This Row],[Invoice Date]],"mmm")</f>
        <v>Jun</v>
      </c>
      <c r="Q5374" s="27">
        <f>WEEKNUM(Table1[[#This Row],[Invoice Date]]) + IF(YEAR(Table1[[#This Row],[Invoice Date]])=2021, 52, 0)</f>
        <v>78</v>
      </c>
    </row>
    <row r="5375" spans="2:17" ht="14.25" customHeight="1" x14ac:dyDescent="0.3">
      <c r="B5375" s="4" t="s">
        <v>14</v>
      </c>
      <c r="C5375" s="33">
        <v>1185732</v>
      </c>
      <c r="D5375" s="5">
        <v>44371</v>
      </c>
      <c r="E5375" s="4" t="s">
        <v>36</v>
      </c>
      <c r="F5375" s="4" t="s">
        <v>57</v>
      </c>
      <c r="G5375" s="4" t="s">
        <v>58</v>
      </c>
      <c r="H5375" s="6" t="s">
        <v>22</v>
      </c>
      <c r="I5375" s="7">
        <v>42</v>
      </c>
      <c r="J5375" s="8">
        <v>42</v>
      </c>
      <c r="K5375" s="9">
        <v>1764</v>
      </c>
      <c r="L5375" s="9">
        <v>882</v>
      </c>
      <c r="M5375" s="10">
        <v>0.5</v>
      </c>
      <c r="N5375" s="4" t="s">
        <v>83</v>
      </c>
      <c r="O5375" s="4" t="str">
        <f>TEXT(Table1[[#This Row],[Invoice Date]],"yyyy")</f>
        <v>2021</v>
      </c>
      <c r="P5375" s="4" t="str">
        <f>TEXT(Table1[[#This Row],[Invoice Date]],"mmm")</f>
        <v>Jun</v>
      </c>
      <c r="Q5375" s="27">
        <f>WEEKNUM(Table1[[#This Row],[Invoice Date]]) + IF(YEAR(Table1[[#This Row],[Invoice Date]])=2021, 52, 0)</f>
        <v>78</v>
      </c>
    </row>
    <row r="5376" spans="2:17" ht="14.25" customHeight="1" x14ac:dyDescent="0.3">
      <c r="B5376" s="4" t="s">
        <v>14</v>
      </c>
      <c r="C5376" s="33">
        <v>1185732</v>
      </c>
      <c r="D5376" s="5">
        <v>44371</v>
      </c>
      <c r="E5376" s="4" t="s">
        <v>36</v>
      </c>
      <c r="F5376" s="4" t="s">
        <v>37</v>
      </c>
      <c r="G5376" s="4" t="s">
        <v>38</v>
      </c>
      <c r="H5376" s="6" t="s">
        <v>17</v>
      </c>
      <c r="I5376" s="7">
        <v>58</v>
      </c>
      <c r="J5376" s="8">
        <v>134</v>
      </c>
      <c r="K5376" s="9">
        <v>7772</v>
      </c>
      <c r="L5376" s="9">
        <v>4196.88</v>
      </c>
      <c r="M5376" s="10">
        <v>0.54</v>
      </c>
      <c r="N5376" s="4" t="s">
        <v>83</v>
      </c>
      <c r="O5376" s="4" t="str">
        <f>TEXT(Table1[[#This Row],[Invoice Date]],"yyyy")</f>
        <v>2021</v>
      </c>
      <c r="P5376" s="4" t="str">
        <f>TEXT(Table1[[#This Row],[Invoice Date]],"mmm")</f>
        <v>Jun</v>
      </c>
      <c r="Q5376" s="27">
        <f>WEEKNUM(Table1[[#This Row],[Invoice Date]]) + IF(YEAR(Table1[[#This Row],[Invoice Date]])=2021, 52, 0)</f>
        <v>78</v>
      </c>
    </row>
    <row r="5377" spans="2:17" ht="14.25" customHeight="1" x14ac:dyDescent="0.3">
      <c r="B5377" s="4" t="s">
        <v>14</v>
      </c>
      <c r="C5377" s="33">
        <v>1185732</v>
      </c>
      <c r="D5377" s="5">
        <v>44371</v>
      </c>
      <c r="E5377" s="4" t="s">
        <v>48</v>
      </c>
      <c r="F5377" s="4" t="s">
        <v>72</v>
      </c>
      <c r="G5377" s="4" t="s">
        <v>73</v>
      </c>
      <c r="H5377" s="6" t="s">
        <v>22</v>
      </c>
      <c r="I5377" s="7">
        <v>81</v>
      </c>
      <c r="J5377" s="8">
        <v>104</v>
      </c>
      <c r="K5377" s="9">
        <v>8424</v>
      </c>
      <c r="L5377" s="9">
        <v>4296.24</v>
      </c>
      <c r="M5377" s="10">
        <v>0.51</v>
      </c>
      <c r="N5377" s="4" t="s">
        <v>83</v>
      </c>
      <c r="O5377" s="4" t="str">
        <f>TEXT(Table1[[#This Row],[Invoice Date]],"yyyy")</f>
        <v>2021</v>
      </c>
      <c r="P5377" s="4" t="str">
        <f>TEXT(Table1[[#This Row],[Invoice Date]],"mmm")</f>
        <v>Jun</v>
      </c>
      <c r="Q5377" s="27">
        <f>WEEKNUM(Table1[[#This Row],[Invoice Date]]) + IF(YEAR(Table1[[#This Row],[Invoice Date]])=2021, 52, 0)</f>
        <v>78</v>
      </c>
    </row>
    <row r="5378" spans="2:17" ht="14.25" customHeight="1" x14ac:dyDescent="0.3">
      <c r="B5378" s="4" t="s">
        <v>14</v>
      </c>
      <c r="C5378" s="33">
        <v>1185732</v>
      </c>
      <c r="D5378" s="5">
        <v>44371</v>
      </c>
      <c r="E5378" s="4" t="s">
        <v>48</v>
      </c>
      <c r="F5378" s="4" t="s">
        <v>72</v>
      </c>
      <c r="G5378" s="4" t="s">
        <v>73</v>
      </c>
      <c r="H5378" s="6" t="s">
        <v>17</v>
      </c>
      <c r="I5378" s="7">
        <v>37</v>
      </c>
      <c r="J5378" s="8">
        <v>233</v>
      </c>
      <c r="K5378" s="9">
        <v>8621</v>
      </c>
      <c r="L5378" s="9">
        <v>3189.77</v>
      </c>
      <c r="M5378" s="10">
        <v>0.37</v>
      </c>
      <c r="N5378" s="4" t="s">
        <v>24</v>
      </c>
      <c r="O5378" s="4" t="str">
        <f>TEXT(Table1[[#This Row],[Invoice Date]],"yyyy")</f>
        <v>2021</v>
      </c>
      <c r="P5378" s="4" t="str">
        <f>TEXT(Table1[[#This Row],[Invoice Date]],"mmm")</f>
        <v>Jun</v>
      </c>
      <c r="Q5378" s="27">
        <f>WEEKNUM(Table1[[#This Row],[Invoice Date]]) + IF(YEAR(Table1[[#This Row],[Invoice Date]])=2021, 52, 0)</f>
        <v>78</v>
      </c>
    </row>
    <row r="5379" spans="2:17" ht="14.25" customHeight="1" x14ac:dyDescent="0.3">
      <c r="B5379" s="4" t="s">
        <v>14</v>
      </c>
      <c r="C5379" s="33">
        <v>1185732</v>
      </c>
      <c r="D5379" s="5">
        <v>44371</v>
      </c>
      <c r="E5379" s="4" t="s">
        <v>48</v>
      </c>
      <c r="F5379" s="4" t="s">
        <v>72</v>
      </c>
      <c r="G5379" s="4" t="s">
        <v>73</v>
      </c>
      <c r="H5379" s="6" t="s">
        <v>22</v>
      </c>
      <c r="I5379" s="7">
        <v>68</v>
      </c>
      <c r="J5379" s="8">
        <v>128</v>
      </c>
      <c r="K5379" s="9">
        <v>8704</v>
      </c>
      <c r="L5379" s="9">
        <v>4003.84</v>
      </c>
      <c r="M5379" s="10">
        <v>0.46</v>
      </c>
      <c r="N5379" s="4" t="s">
        <v>24</v>
      </c>
      <c r="O5379" s="4" t="str">
        <f>TEXT(Table1[[#This Row],[Invoice Date]],"yyyy")</f>
        <v>2021</v>
      </c>
      <c r="P5379" s="4" t="str">
        <f>TEXT(Table1[[#This Row],[Invoice Date]],"mmm")</f>
        <v>Jun</v>
      </c>
      <c r="Q5379" s="27">
        <f>WEEKNUM(Table1[[#This Row],[Invoice Date]]) + IF(YEAR(Table1[[#This Row],[Invoice Date]])=2021, 52, 0)</f>
        <v>78</v>
      </c>
    </row>
    <row r="5380" spans="2:17" ht="14.25" customHeight="1" x14ac:dyDescent="0.3">
      <c r="B5380" s="4" t="s">
        <v>30</v>
      </c>
      <c r="C5380" s="34">
        <v>1128299</v>
      </c>
      <c r="D5380" s="5">
        <v>44371</v>
      </c>
      <c r="E5380" s="4" t="s">
        <v>31</v>
      </c>
      <c r="F5380" s="4" t="s">
        <v>80</v>
      </c>
      <c r="G5380" s="4" t="s">
        <v>63</v>
      </c>
      <c r="H5380" s="6" t="s">
        <v>22</v>
      </c>
      <c r="I5380" s="7">
        <v>86</v>
      </c>
      <c r="J5380" s="8">
        <v>108</v>
      </c>
      <c r="K5380" s="9">
        <v>9288</v>
      </c>
      <c r="L5380" s="9">
        <v>4922.6400000000003</v>
      </c>
      <c r="M5380" s="10">
        <v>0.53</v>
      </c>
      <c r="N5380" s="4" t="s">
        <v>83</v>
      </c>
      <c r="O5380" s="4" t="str">
        <f>TEXT(Table1[[#This Row],[Invoice Date]],"yyyy")</f>
        <v>2021</v>
      </c>
      <c r="P5380" s="4" t="str">
        <f>TEXT(Table1[[#This Row],[Invoice Date]],"mmm")</f>
        <v>Jun</v>
      </c>
      <c r="Q5380" s="27">
        <f>WEEKNUM(Table1[[#This Row],[Invoice Date]]) + IF(YEAR(Table1[[#This Row],[Invoice Date]])=2021, 52, 0)</f>
        <v>78</v>
      </c>
    </row>
    <row r="5381" spans="2:17" ht="14.25" customHeight="1" x14ac:dyDescent="0.3">
      <c r="B5381" s="4" t="s">
        <v>30</v>
      </c>
      <c r="C5381" s="34">
        <v>1128299</v>
      </c>
      <c r="D5381" s="5">
        <v>44371</v>
      </c>
      <c r="E5381" s="4" t="s">
        <v>31</v>
      </c>
      <c r="F5381" s="4" t="s">
        <v>80</v>
      </c>
      <c r="G5381" s="4" t="s">
        <v>63</v>
      </c>
      <c r="H5381" s="6" t="s">
        <v>22</v>
      </c>
      <c r="I5381" s="7">
        <v>67</v>
      </c>
      <c r="J5381" s="8">
        <v>140</v>
      </c>
      <c r="K5381" s="9">
        <v>9380</v>
      </c>
      <c r="L5381" s="9">
        <v>4314.8</v>
      </c>
      <c r="M5381" s="10">
        <v>0.46</v>
      </c>
      <c r="N5381" s="4" t="s">
        <v>24</v>
      </c>
      <c r="O5381" s="4" t="str">
        <f>TEXT(Table1[[#This Row],[Invoice Date]],"yyyy")</f>
        <v>2021</v>
      </c>
      <c r="P5381" s="4" t="str">
        <f>TEXT(Table1[[#This Row],[Invoice Date]],"mmm")</f>
        <v>Jun</v>
      </c>
      <c r="Q5381" s="27">
        <f>WEEKNUM(Table1[[#This Row],[Invoice Date]]) + IF(YEAR(Table1[[#This Row],[Invoice Date]])=2021, 52, 0)</f>
        <v>78</v>
      </c>
    </row>
    <row r="5382" spans="2:17" ht="14.25" customHeight="1" x14ac:dyDescent="0.3">
      <c r="B5382" s="4" t="s">
        <v>30</v>
      </c>
      <c r="C5382" s="34">
        <v>1128299</v>
      </c>
      <c r="D5382" s="5">
        <v>44371</v>
      </c>
      <c r="E5382" s="4" t="s">
        <v>31</v>
      </c>
      <c r="F5382" s="4" t="s">
        <v>80</v>
      </c>
      <c r="G5382" s="4" t="s">
        <v>63</v>
      </c>
      <c r="H5382" s="6" t="s">
        <v>19</v>
      </c>
      <c r="I5382" s="7">
        <v>47</v>
      </c>
      <c r="J5382" s="8">
        <v>202</v>
      </c>
      <c r="K5382" s="9">
        <v>9494</v>
      </c>
      <c r="L5382" s="9">
        <v>3892.54</v>
      </c>
      <c r="M5382" s="10">
        <v>0.41</v>
      </c>
      <c r="N5382" s="4" t="s">
        <v>24</v>
      </c>
      <c r="O5382" s="4" t="str">
        <f>TEXT(Table1[[#This Row],[Invoice Date]],"yyyy")</f>
        <v>2021</v>
      </c>
      <c r="P5382" s="4" t="str">
        <f>TEXT(Table1[[#This Row],[Invoice Date]],"mmm")</f>
        <v>Jun</v>
      </c>
      <c r="Q5382" s="27">
        <f>WEEKNUM(Table1[[#This Row],[Invoice Date]]) + IF(YEAR(Table1[[#This Row],[Invoice Date]])=2021, 52, 0)</f>
        <v>78</v>
      </c>
    </row>
    <row r="5383" spans="2:17" ht="14.25" customHeight="1" x14ac:dyDescent="0.3">
      <c r="B5383" s="4" t="s">
        <v>14</v>
      </c>
      <c r="C5383" s="33">
        <v>1185732</v>
      </c>
      <c r="D5383" s="5">
        <v>44371</v>
      </c>
      <c r="E5383" s="4" t="s">
        <v>48</v>
      </c>
      <c r="F5383" s="4" t="s">
        <v>72</v>
      </c>
      <c r="G5383" s="4" t="s">
        <v>73</v>
      </c>
      <c r="H5383" s="6" t="s">
        <v>19</v>
      </c>
      <c r="I5383" s="7">
        <v>45</v>
      </c>
      <c r="J5383" s="8">
        <v>221</v>
      </c>
      <c r="K5383" s="9">
        <v>9945</v>
      </c>
      <c r="L5383" s="9">
        <v>4077.45</v>
      </c>
      <c r="M5383" s="10">
        <v>0.41</v>
      </c>
      <c r="N5383" s="4" t="s">
        <v>24</v>
      </c>
      <c r="O5383" s="4" t="str">
        <f>TEXT(Table1[[#This Row],[Invoice Date]],"yyyy")</f>
        <v>2021</v>
      </c>
      <c r="P5383" s="4" t="str">
        <f>TEXT(Table1[[#This Row],[Invoice Date]],"mmm")</f>
        <v>Jun</v>
      </c>
      <c r="Q5383" s="27">
        <f>WEEKNUM(Table1[[#This Row],[Invoice Date]]) + IF(YEAR(Table1[[#This Row],[Invoice Date]])=2021, 52, 0)</f>
        <v>78</v>
      </c>
    </row>
    <row r="5384" spans="2:17" ht="14.25" customHeight="1" x14ac:dyDescent="0.3">
      <c r="B5384" s="4" t="s">
        <v>14</v>
      </c>
      <c r="C5384" s="33">
        <v>1185732</v>
      </c>
      <c r="D5384" s="5">
        <v>44371</v>
      </c>
      <c r="E5384" s="4" t="s">
        <v>48</v>
      </c>
      <c r="F5384" s="4" t="s">
        <v>72</v>
      </c>
      <c r="G5384" s="4" t="s">
        <v>73</v>
      </c>
      <c r="H5384" s="6" t="s">
        <v>21</v>
      </c>
      <c r="I5384" s="7">
        <v>72</v>
      </c>
      <c r="J5384" s="8">
        <v>142</v>
      </c>
      <c r="K5384" s="9">
        <v>10224</v>
      </c>
      <c r="L5384" s="9">
        <v>5009.76</v>
      </c>
      <c r="M5384" s="10">
        <v>0.49</v>
      </c>
      <c r="N5384" s="4" t="s">
        <v>83</v>
      </c>
      <c r="O5384" s="4" t="str">
        <f>TEXT(Table1[[#This Row],[Invoice Date]],"yyyy")</f>
        <v>2021</v>
      </c>
      <c r="P5384" s="4" t="str">
        <f>TEXT(Table1[[#This Row],[Invoice Date]],"mmm")</f>
        <v>Jun</v>
      </c>
      <c r="Q5384" s="27">
        <f>WEEKNUM(Table1[[#This Row],[Invoice Date]]) + IF(YEAR(Table1[[#This Row],[Invoice Date]])=2021, 52, 0)</f>
        <v>78</v>
      </c>
    </row>
    <row r="5385" spans="2:17" ht="14.25" customHeight="1" x14ac:dyDescent="0.3">
      <c r="B5385" s="4" t="s">
        <v>30</v>
      </c>
      <c r="C5385" s="34">
        <v>1128299</v>
      </c>
      <c r="D5385" s="5">
        <v>44371</v>
      </c>
      <c r="E5385" s="4" t="s">
        <v>31</v>
      </c>
      <c r="F5385" s="4" t="s">
        <v>80</v>
      </c>
      <c r="G5385" s="4" t="s">
        <v>63</v>
      </c>
      <c r="H5385" s="6" t="s">
        <v>17</v>
      </c>
      <c r="I5385" s="7">
        <v>43</v>
      </c>
      <c r="J5385" s="8">
        <v>240</v>
      </c>
      <c r="K5385" s="9">
        <v>10320</v>
      </c>
      <c r="L5385" s="9">
        <v>3921.6</v>
      </c>
      <c r="M5385" s="10">
        <v>0.38</v>
      </c>
      <c r="N5385" s="4" t="s">
        <v>24</v>
      </c>
      <c r="O5385" s="4" t="str">
        <f>TEXT(Table1[[#This Row],[Invoice Date]],"yyyy")</f>
        <v>2021</v>
      </c>
      <c r="P5385" s="4" t="str">
        <f>TEXT(Table1[[#This Row],[Invoice Date]],"mmm")</f>
        <v>Jun</v>
      </c>
      <c r="Q5385" s="27">
        <f>WEEKNUM(Table1[[#This Row],[Invoice Date]]) + IF(YEAR(Table1[[#This Row],[Invoice Date]])=2021, 52, 0)</f>
        <v>78</v>
      </c>
    </row>
    <row r="5386" spans="2:17" ht="14.25" customHeight="1" x14ac:dyDescent="0.3">
      <c r="B5386" s="4" t="s">
        <v>30</v>
      </c>
      <c r="C5386" s="34">
        <v>1128299</v>
      </c>
      <c r="D5386" s="5">
        <v>44371</v>
      </c>
      <c r="E5386" s="4" t="s">
        <v>31</v>
      </c>
      <c r="F5386" s="4" t="s">
        <v>80</v>
      </c>
      <c r="G5386" s="4" t="s">
        <v>63</v>
      </c>
      <c r="H5386" s="6" t="s">
        <v>19</v>
      </c>
      <c r="I5386" s="7">
        <v>62</v>
      </c>
      <c r="J5386" s="8">
        <v>169</v>
      </c>
      <c r="K5386" s="9">
        <v>10478</v>
      </c>
      <c r="L5386" s="9">
        <v>5134.22</v>
      </c>
      <c r="M5386" s="10">
        <v>0.49</v>
      </c>
      <c r="N5386" s="4" t="s">
        <v>83</v>
      </c>
      <c r="O5386" s="4" t="str">
        <f>TEXT(Table1[[#This Row],[Invoice Date]],"yyyy")</f>
        <v>2021</v>
      </c>
      <c r="P5386" s="4" t="str">
        <f>TEXT(Table1[[#This Row],[Invoice Date]],"mmm")</f>
        <v>Jun</v>
      </c>
      <c r="Q5386" s="27">
        <f>WEEKNUM(Table1[[#This Row],[Invoice Date]]) + IF(YEAR(Table1[[#This Row],[Invoice Date]])=2021, 52, 0)</f>
        <v>78</v>
      </c>
    </row>
    <row r="5387" spans="2:17" ht="14.25" customHeight="1" x14ac:dyDescent="0.3">
      <c r="B5387" s="4" t="s">
        <v>14</v>
      </c>
      <c r="C5387" s="33">
        <v>1185732</v>
      </c>
      <c r="D5387" s="5">
        <v>44371</v>
      </c>
      <c r="E5387" s="4" t="s">
        <v>48</v>
      </c>
      <c r="F5387" s="4" t="s">
        <v>72</v>
      </c>
      <c r="G5387" s="4" t="s">
        <v>73</v>
      </c>
      <c r="H5387" s="6" t="s">
        <v>19</v>
      </c>
      <c r="I5387" s="7">
        <v>62</v>
      </c>
      <c r="J5387" s="8">
        <v>176</v>
      </c>
      <c r="K5387" s="9">
        <v>10912</v>
      </c>
      <c r="L5387" s="9">
        <v>5019.5199999999995</v>
      </c>
      <c r="M5387" s="10">
        <v>0.45999999999999996</v>
      </c>
      <c r="N5387" s="4" t="s">
        <v>83</v>
      </c>
      <c r="O5387" s="4" t="str">
        <f>TEXT(Table1[[#This Row],[Invoice Date]],"yyyy")</f>
        <v>2021</v>
      </c>
      <c r="P5387" s="4" t="str">
        <f>TEXT(Table1[[#This Row],[Invoice Date]],"mmm")</f>
        <v>Jun</v>
      </c>
      <c r="Q5387" s="27">
        <f>WEEKNUM(Table1[[#This Row],[Invoice Date]]) + IF(YEAR(Table1[[#This Row],[Invoice Date]])=2021, 52, 0)</f>
        <v>78</v>
      </c>
    </row>
    <row r="5388" spans="2:17" ht="14.25" customHeight="1" x14ac:dyDescent="0.3">
      <c r="B5388" s="4" t="s">
        <v>30</v>
      </c>
      <c r="C5388" s="34">
        <v>1128299</v>
      </c>
      <c r="D5388" s="5">
        <v>44371</v>
      </c>
      <c r="E5388" s="4" t="s">
        <v>31</v>
      </c>
      <c r="F5388" s="4" t="s">
        <v>80</v>
      </c>
      <c r="G5388" s="4" t="s">
        <v>63</v>
      </c>
      <c r="H5388" s="6" t="s">
        <v>20</v>
      </c>
      <c r="I5388" s="7">
        <v>53</v>
      </c>
      <c r="J5388" s="8">
        <v>208</v>
      </c>
      <c r="K5388" s="9">
        <v>11024</v>
      </c>
      <c r="L5388" s="9">
        <v>4299.3599999999997</v>
      </c>
      <c r="M5388" s="10">
        <v>0.38999999999999996</v>
      </c>
      <c r="N5388" s="4" t="s">
        <v>24</v>
      </c>
      <c r="O5388" s="4" t="str">
        <f>TEXT(Table1[[#This Row],[Invoice Date]],"yyyy")</f>
        <v>2021</v>
      </c>
      <c r="P5388" s="4" t="str">
        <f>TEXT(Table1[[#This Row],[Invoice Date]],"mmm")</f>
        <v>Jun</v>
      </c>
      <c r="Q5388" s="27">
        <f>WEEKNUM(Table1[[#This Row],[Invoice Date]]) + IF(YEAR(Table1[[#This Row],[Invoice Date]])=2021, 52, 0)</f>
        <v>78</v>
      </c>
    </row>
    <row r="5389" spans="2:17" ht="14.25" customHeight="1" x14ac:dyDescent="0.3">
      <c r="B5389" s="4" t="s">
        <v>30</v>
      </c>
      <c r="C5389" s="34">
        <v>1128299</v>
      </c>
      <c r="D5389" s="5">
        <v>44371</v>
      </c>
      <c r="E5389" s="4" t="s">
        <v>31</v>
      </c>
      <c r="F5389" s="4" t="s">
        <v>80</v>
      </c>
      <c r="G5389" s="4" t="s">
        <v>63</v>
      </c>
      <c r="H5389" s="6" t="s">
        <v>21</v>
      </c>
      <c r="I5389" s="7">
        <v>62</v>
      </c>
      <c r="J5389" s="8">
        <v>179</v>
      </c>
      <c r="K5389" s="9">
        <v>11098</v>
      </c>
      <c r="L5389" s="9">
        <v>4550.1799999999994</v>
      </c>
      <c r="M5389" s="10">
        <v>0.41</v>
      </c>
      <c r="N5389" s="4" t="s">
        <v>24</v>
      </c>
      <c r="O5389" s="4" t="str">
        <f>TEXT(Table1[[#This Row],[Invoice Date]],"yyyy")</f>
        <v>2021</v>
      </c>
      <c r="P5389" s="4" t="str">
        <f>TEXT(Table1[[#This Row],[Invoice Date]],"mmm")</f>
        <v>Jun</v>
      </c>
      <c r="Q5389" s="27">
        <f>WEEKNUM(Table1[[#This Row],[Invoice Date]]) + IF(YEAR(Table1[[#This Row],[Invoice Date]])=2021, 52, 0)</f>
        <v>78</v>
      </c>
    </row>
    <row r="5390" spans="2:17" ht="14.25" customHeight="1" x14ac:dyDescent="0.3">
      <c r="B5390" s="4" t="s">
        <v>14</v>
      </c>
      <c r="C5390" s="33">
        <v>1185732</v>
      </c>
      <c r="D5390" s="5">
        <v>44371</v>
      </c>
      <c r="E5390" s="4" t="s">
        <v>48</v>
      </c>
      <c r="F5390" s="4" t="s">
        <v>72</v>
      </c>
      <c r="G5390" s="4" t="s">
        <v>73</v>
      </c>
      <c r="H5390" s="6" t="s">
        <v>21</v>
      </c>
      <c r="I5390" s="7">
        <v>61</v>
      </c>
      <c r="J5390" s="8">
        <v>184</v>
      </c>
      <c r="K5390" s="9">
        <v>11224</v>
      </c>
      <c r="L5390" s="9">
        <v>4601.84</v>
      </c>
      <c r="M5390" s="10">
        <v>0.41</v>
      </c>
      <c r="N5390" s="4" t="s">
        <v>24</v>
      </c>
      <c r="O5390" s="4" t="str">
        <f>TEXT(Table1[[#This Row],[Invoice Date]],"yyyy")</f>
        <v>2021</v>
      </c>
      <c r="P5390" s="4" t="str">
        <f>TEXT(Table1[[#This Row],[Invoice Date]],"mmm")</f>
        <v>Jun</v>
      </c>
      <c r="Q5390" s="27">
        <f>WEEKNUM(Table1[[#This Row],[Invoice Date]]) + IF(YEAR(Table1[[#This Row],[Invoice Date]])=2021, 52, 0)</f>
        <v>78</v>
      </c>
    </row>
    <row r="5391" spans="2:17" ht="14.25" customHeight="1" x14ac:dyDescent="0.3">
      <c r="B5391" s="4" t="s">
        <v>30</v>
      </c>
      <c r="C5391" s="34">
        <v>1128299</v>
      </c>
      <c r="D5391" s="5">
        <v>44371</v>
      </c>
      <c r="E5391" s="4" t="s">
        <v>31</v>
      </c>
      <c r="F5391" s="4" t="s">
        <v>80</v>
      </c>
      <c r="G5391" s="4" t="s">
        <v>63</v>
      </c>
      <c r="H5391" s="6" t="s">
        <v>17</v>
      </c>
      <c r="I5391" s="7">
        <v>51</v>
      </c>
      <c r="J5391" s="8">
        <v>225</v>
      </c>
      <c r="K5391" s="9">
        <v>11475</v>
      </c>
      <c r="L5391" s="9">
        <v>5622.75</v>
      </c>
      <c r="M5391" s="10">
        <v>0.49</v>
      </c>
      <c r="N5391" s="4" t="s">
        <v>83</v>
      </c>
      <c r="O5391" s="4" t="str">
        <f>TEXT(Table1[[#This Row],[Invoice Date]],"yyyy")</f>
        <v>2021</v>
      </c>
      <c r="P5391" s="4" t="str">
        <f>TEXT(Table1[[#This Row],[Invoice Date]],"mmm")</f>
        <v>Jun</v>
      </c>
      <c r="Q5391" s="27">
        <f>WEEKNUM(Table1[[#This Row],[Invoice Date]]) + IF(YEAR(Table1[[#This Row],[Invoice Date]])=2021, 52, 0)</f>
        <v>78</v>
      </c>
    </row>
    <row r="5392" spans="2:17" ht="14.25" customHeight="1" x14ac:dyDescent="0.3">
      <c r="B5392" s="4" t="s">
        <v>30</v>
      </c>
      <c r="C5392" s="34">
        <v>1128299</v>
      </c>
      <c r="D5392" s="5">
        <v>44371</v>
      </c>
      <c r="E5392" s="4" t="s">
        <v>31</v>
      </c>
      <c r="F5392" s="4" t="s">
        <v>80</v>
      </c>
      <c r="G5392" s="4" t="s">
        <v>63</v>
      </c>
      <c r="H5392" s="6" t="s">
        <v>21</v>
      </c>
      <c r="I5392" s="7">
        <v>74</v>
      </c>
      <c r="J5392" s="8">
        <v>158</v>
      </c>
      <c r="K5392" s="9">
        <v>11692</v>
      </c>
      <c r="L5392" s="9">
        <v>5846</v>
      </c>
      <c r="M5392" s="10">
        <v>0.5</v>
      </c>
      <c r="N5392" s="4" t="s">
        <v>83</v>
      </c>
      <c r="O5392" s="4" t="str">
        <f>TEXT(Table1[[#This Row],[Invoice Date]],"yyyy")</f>
        <v>2021</v>
      </c>
      <c r="P5392" s="4" t="str">
        <f>TEXT(Table1[[#This Row],[Invoice Date]],"mmm")</f>
        <v>Jun</v>
      </c>
      <c r="Q5392" s="27">
        <f>WEEKNUM(Table1[[#This Row],[Invoice Date]]) + IF(YEAR(Table1[[#This Row],[Invoice Date]])=2021, 52, 0)</f>
        <v>78</v>
      </c>
    </row>
    <row r="5393" spans="2:17" ht="14.25" customHeight="1" x14ac:dyDescent="0.3">
      <c r="B5393" s="4" t="s">
        <v>14</v>
      </c>
      <c r="C5393" s="33">
        <v>1185732</v>
      </c>
      <c r="D5393" s="5">
        <v>44371</v>
      </c>
      <c r="E5393" s="4" t="s">
        <v>48</v>
      </c>
      <c r="F5393" s="4" t="s">
        <v>72</v>
      </c>
      <c r="G5393" s="4" t="s">
        <v>73</v>
      </c>
      <c r="H5393" s="6" t="s">
        <v>20</v>
      </c>
      <c r="I5393" s="7">
        <v>58</v>
      </c>
      <c r="J5393" s="8">
        <v>208</v>
      </c>
      <c r="K5393" s="9">
        <v>12064</v>
      </c>
      <c r="L5393" s="9">
        <v>4463.68</v>
      </c>
      <c r="M5393" s="10">
        <v>0.37</v>
      </c>
      <c r="N5393" s="4" t="s">
        <v>24</v>
      </c>
      <c r="O5393" s="4" t="str">
        <f>TEXT(Table1[[#This Row],[Invoice Date]],"yyyy")</f>
        <v>2021</v>
      </c>
      <c r="P5393" s="4" t="str">
        <f>TEXT(Table1[[#This Row],[Invoice Date]],"mmm")</f>
        <v>Jun</v>
      </c>
      <c r="Q5393" s="27">
        <f>WEEKNUM(Table1[[#This Row],[Invoice Date]]) + IF(YEAR(Table1[[#This Row],[Invoice Date]])=2021, 52, 0)</f>
        <v>78</v>
      </c>
    </row>
    <row r="5394" spans="2:17" ht="14.25" customHeight="1" x14ac:dyDescent="0.3">
      <c r="B5394" s="4" t="s">
        <v>14</v>
      </c>
      <c r="C5394" s="33">
        <v>1185732</v>
      </c>
      <c r="D5394" s="5">
        <v>44371</v>
      </c>
      <c r="E5394" s="4" t="s">
        <v>48</v>
      </c>
      <c r="F5394" s="4" t="s">
        <v>72</v>
      </c>
      <c r="G5394" s="4" t="s">
        <v>73</v>
      </c>
      <c r="H5394" s="6" t="s">
        <v>17</v>
      </c>
      <c r="I5394" s="7">
        <v>53</v>
      </c>
      <c r="J5394" s="8">
        <v>233</v>
      </c>
      <c r="K5394" s="9">
        <v>12349</v>
      </c>
      <c r="L5394" s="9">
        <v>5804.03</v>
      </c>
      <c r="M5394" s="10">
        <v>0.47</v>
      </c>
      <c r="N5394" s="4" t="s">
        <v>83</v>
      </c>
      <c r="O5394" s="4" t="str">
        <f>TEXT(Table1[[#This Row],[Invoice Date]],"yyyy")</f>
        <v>2021</v>
      </c>
      <c r="P5394" s="4" t="str">
        <f>TEXT(Table1[[#This Row],[Invoice Date]],"mmm")</f>
        <v>Jun</v>
      </c>
      <c r="Q5394" s="27">
        <f>WEEKNUM(Table1[[#This Row],[Invoice Date]]) + IF(YEAR(Table1[[#This Row],[Invoice Date]])=2021, 52, 0)</f>
        <v>78</v>
      </c>
    </row>
    <row r="5395" spans="2:17" ht="14.25" customHeight="1" x14ac:dyDescent="0.3">
      <c r="B5395" s="4" t="s">
        <v>14</v>
      </c>
      <c r="C5395" s="33">
        <v>1185732</v>
      </c>
      <c r="D5395" s="5">
        <v>44371</v>
      </c>
      <c r="E5395" s="4" t="s">
        <v>48</v>
      </c>
      <c r="F5395" s="4" t="s">
        <v>72</v>
      </c>
      <c r="G5395" s="4" t="s">
        <v>73</v>
      </c>
      <c r="H5395" s="6" t="s">
        <v>20</v>
      </c>
      <c r="I5395" s="7">
        <v>73</v>
      </c>
      <c r="J5395" s="8">
        <v>195</v>
      </c>
      <c r="K5395" s="9">
        <v>14235</v>
      </c>
      <c r="L5395" s="9">
        <v>6832.8</v>
      </c>
      <c r="M5395" s="10">
        <v>0.48</v>
      </c>
      <c r="N5395" s="4" t="s">
        <v>83</v>
      </c>
      <c r="O5395" s="4" t="str">
        <f>TEXT(Table1[[#This Row],[Invoice Date]],"yyyy")</f>
        <v>2021</v>
      </c>
      <c r="P5395" s="4" t="str">
        <f>TEXT(Table1[[#This Row],[Invoice Date]],"mmm")</f>
        <v>Jun</v>
      </c>
      <c r="Q5395" s="27">
        <f>WEEKNUM(Table1[[#This Row],[Invoice Date]]) + IF(YEAR(Table1[[#This Row],[Invoice Date]])=2021, 52, 0)</f>
        <v>78</v>
      </c>
    </row>
    <row r="5396" spans="2:17" ht="14.25" customHeight="1" x14ac:dyDescent="0.3">
      <c r="B5396" s="4" t="s">
        <v>30</v>
      </c>
      <c r="C5396" s="34">
        <v>1128299</v>
      </c>
      <c r="D5396" s="5">
        <v>44371</v>
      </c>
      <c r="E5396" s="4" t="s">
        <v>31</v>
      </c>
      <c r="F5396" s="4" t="s">
        <v>80</v>
      </c>
      <c r="G5396" s="4" t="s">
        <v>63</v>
      </c>
      <c r="H5396" s="6" t="s">
        <v>20</v>
      </c>
      <c r="I5396" s="7">
        <v>78</v>
      </c>
      <c r="J5396" s="8">
        <v>189</v>
      </c>
      <c r="K5396" s="9">
        <v>14742</v>
      </c>
      <c r="L5396" s="9">
        <v>6781.32</v>
      </c>
      <c r="M5396" s="10">
        <v>0.45999999999999996</v>
      </c>
      <c r="N5396" s="4" t="s">
        <v>83</v>
      </c>
      <c r="O5396" s="4" t="str">
        <f>TEXT(Table1[[#This Row],[Invoice Date]],"yyyy")</f>
        <v>2021</v>
      </c>
      <c r="P5396" s="4" t="str">
        <f>TEXT(Table1[[#This Row],[Invoice Date]],"mmm")</f>
        <v>Jun</v>
      </c>
      <c r="Q5396" s="27">
        <f>WEEKNUM(Table1[[#This Row],[Invoice Date]]) + IF(YEAR(Table1[[#This Row],[Invoice Date]])=2021, 52, 0)</f>
        <v>78</v>
      </c>
    </row>
    <row r="5397" spans="2:17" ht="14.25" customHeight="1" x14ac:dyDescent="0.3">
      <c r="B5397" s="4" t="s">
        <v>30</v>
      </c>
      <c r="C5397" s="34">
        <v>1128299</v>
      </c>
      <c r="D5397" s="5">
        <v>44371</v>
      </c>
      <c r="E5397" s="4" t="s">
        <v>31</v>
      </c>
      <c r="F5397" s="4" t="s">
        <v>80</v>
      </c>
      <c r="G5397" s="4" t="s">
        <v>63</v>
      </c>
      <c r="H5397" s="6" t="s">
        <v>23</v>
      </c>
      <c r="I5397" s="7">
        <v>74</v>
      </c>
      <c r="J5397" s="8">
        <v>231</v>
      </c>
      <c r="K5397" s="9">
        <v>17094</v>
      </c>
      <c r="L5397" s="9">
        <v>5641.0199999999995</v>
      </c>
      <c r="M5397" s="10">
        <v>0.32999999999999996</v>
      </c>
      <c r="N5397" s="4" t="s">
        <v>24</v>
      </c>
      <c r="O5397" s="4" t="str">
        <f>TEXT(Table1[[#This Row],[Invoice Date]],"yyyy")</f>
        <v>2021</v>
      </c>
      <c r="P5397" s="4" t="str">
        <f>TEXT(Table1[[#This Row],[Invoice Date]],"mmm")</f>
        <v>Jun</v>
      </c>
      <c r="Q5397" s="27">
        <f>WEEKNUM(Table1[[#This Row],[Invoice Date]]) + IF(YEAR(Table1[[#This Row],[Invoice Date]])=2021, 52, 0)</f>
        <v>78</v>
      </c>
    </row>
    <row r="5398" spans="2:17" ht="14.25" customHeight="1" x14ac:dyDescent="0.3">
      <c r="B5398" s="4" t="s">
        <v>14</v>
      </c>
      <c r="C5398" s="33">
        <v>1185732</v>
      </c>
      <c r="D5398" s="5">
        <v>44371</v>
      </c>
      <c r="E5398" s="4" t="s">
        <v>48</v>
      </c>
      <c r="F5398" s="4" t="s">
        <v>72</v>
      </c>
      <c r="G5398" s="4" t="s">
        <v>73</v>
      </c>
      <c r="H5398" s="6" t="s">
        <v>23</v>
      </c>
      <c r="I5398" s="7">
        <v>96</v>
      </c>
      <c r="J5398" s="8">
        <v>182</v>
      </c>
      <c r="K5398" s="9">
        <v>17472</v>
      </c>
      <c r="L5398" s="9">
        <v>6988.8</v>
      </c>
      <c r="M5398" s="10">
        <v>0.4</v>
      </c>
      <c r="N5398" s="4" t="s">
        <v>83</v>
      </c>
      <c r="O5398" s="4" t="str">
        <f>TEXT(Table1[[#This Row],[Invoice Date]],"yyyy")</f>
        <v>2021</v>
      </c>
      <c r="P5398" s="4" t="str">
        <f>TEXT(Table1[[#This Row],[Invoice Date]],"mmm")</f>
        <v>Jun</v>
      </c>
      <c r="Q5398" s="27">
        <f>WEEKNUM(Table1[[#This Row],[Invoice Date]]) + IF(YEAR(Table1[[#This Row],[Invoice Date]])=2021, 52, 0)</f>
        <v>78</v>
      </c>
    </row>
    <row r="5399" spans="2:17" ht="14.25" customHeight="1" x14ac:dyDescent="0.3">
      <c r="B5399" s="4" t="s">
        <v>30</v>
      </c>
      <c r="C5399" s="34">
        <v>1128299</v>
      </c>
      <c r="D5399" s="5">
        <v>44371</v>
      </c>
      <c r="E5399" s="4" t="s">
        <v>31</v>
      </c>
      <c r="F5399" s="4" t="s">
        <v>80</v>
      </c>
      <c r="G5399" s="4" t="s">
        <v>63</v>
      </c>
      <c r="H5399" s="6" t="s">
        <v>23</v>
      </c>
      <c r="I5399" s="7">
        <v>95</v>
      </c>
      <c r="J5399" s="8">
        <v>189</v>
      </c>
      <c r="K5399" s="9">
        <v>17955</v>
      </c>
      <c r="L5399" s="9">
        <v>8079.7499999999991</v>
      </c>
      <c r="M5399" s="10">
        <v>0.44999999999999996</v>
      </c>
      <c r="N5399" s="4" t="s">
        <v>83</v>
      </c>
      <c r="O5399" s="4" t="str">
        <f>TEXT(Table1[[#This Row],[Invoice Date]],"yyyy")</f>
        <v>2021</v>
      </c>
      <c r="P5399" s="4" t="str">
        <f>TEXT(Table1[[#This Row],[Invoice Date]],"mmm")</f>
        <v>Jun</v>
      </c>
      <c r="Q5399" s="27">
        <f>WEEKNUM(Table1[[#This Row],[Invoice Date]]) + IF(YEAR(Table1[[#This Row],[Invoice Date]])=2021, 52, 0)</f>
        <v>78</v>
      </c>
    </row>
    <row r="5400" spans="2:17" ht="14.25" customHeight="1" x14ac:dyDescent="0.3">
      <c r="B5400" s="4" t="s">
        <v>14</v>
      </c>
      <c r="C5400" s="33">
        <v>1185732</v>
      </c>
      <c r="D5400" s="5">
        <v>44371</v>
      </c>
      <c r="E5400" s="4" t="s">
        <v>48</v>
      </c>
      <c r="F5400" s="4" t="s">
        <v>72</v>
      </c>
      <c r="G5400" s="4" t="s">
        <v>73</v>
      </c>
      <c r="H5400" s="6" t="s">
        <v>23</v>
      </c>
      <c r="I5400" s="7">
        <v>82</v>
      </c>
      <c r="J5400" s="8">
        <v>231</v>
      </c>
      <c r="K5400" s="9">
        <v>18942</v>
      </c>
      <c r="L5400" s="9">
        <v>7008.54</v>
      </c>
      <c r="M5400" s="10">
        <v>0.37</v>
      </c>
      <c r="N5400" s="4" t="s">
        <v>24</v>
      </c>
      <c r="O5400" s="4" t="str">
        <f>TEXT(Table1[[#This Row],[Invoice Date]],"yyyy")</f>
        <v>2021</v>
      </c>
      <c r="P5400" s="4" t="str">
        <f>TEXT(Table1[[#This Row],[Invoice Date]],"mmm")</f>
        <v>Jun</v>
      </c>
      <c r="Q5400" s="27">
        <f>WEEKNUM(Table1[[#This Row],[Invoice Date]]) + IF(YEAR(Table1[[#This Row],[Invoice Date]])=2021, 52, 0)</f>
        <v>78</v>
      </c>
    </row>
    <row r="5401" spans="2:17" ht="14.25" customHeight="1" x14ac:dyDescent="0.3">
      <c r="B5401" s="4" t="s">
        <v>14</v>
      </c>
      <c r="C5401" s="33">
        <v>1185732</v>
      </c>
      <c r="D5401" s="5">
        <v>44371</v>
      </c>
      <c r="E5401" s="4" t="s">
        <v>36</v>
      </c>
      <c r="F5401" s="4" t="s">
        <v>57</v>
      </c>
      <c r="G5401" s="4" t="s">
        <v>58</v>
      </c>
      <c r="H5401" s="6" t="s">
        <v>22</v>
      </c>
      <c r="I5401" s="7">
        <v>45</v>
      </c>
      <c r="J5401" s="8">
        <v>150</v>
      </c>
      <c r="K5401" s="9">
        <v>67500</v>
      </c>
      <c r="L5401" s="9">
        <v>23625</v>
      </c>
      <c r="M5401" s="10">
        <v>0.35</v>
      </c>
      <c r="N5401" s="4" t="s">
        <v>24</v>
      </c>
      <c r="O5401" s="4" t="str">
        <f>TEXT(Table1[[#This Row],[Invoice Date]],"yyyy")</f>
        <v>2021</v>
      </c>
      <c r="P5401" s="4" t="str">
        <f>TEXT(Table1[[#This Row],[Invoice Date]],"mmm")</f>
        <v>Jun</v>
      </c>
      <c r="Q5401" s="27">
        <f>WEEKNUM(Table1[[#This Row],[Invoice Date]]) + IF(YEAR(Table1[[#This Row],[Invoice Date]])=2021, 52, 0)</f>
        <v>78</v>
      </c>
    </row>
    <row r="5402" spans="2:17" ht="14.25" customHeight="1" x14ac:dyDescent="0.3">
      <c r="B5402" s="4" t="s">
        <v>14</v>
      </c>
      <c r="C5402" s="33">
        <v>1185732</v>
      </c>
      <c r="D5402" s="5">
        <v>44371</v>
      </c>
      <c r="E5402" s="4" t="s">
        <v>36</v>
      </c>
      <c r="F5402" s="4" t="s">
        <v>37</v>
      </c>
      <c r="G5402" s="4" t="s">
        <v>38</v>
      </c>
      <c r="H5402" s="6" t="s">
        <v>17</v>
      </c>
      <c r="I5402" s="7">
        <v>60</v>
      </c>
      <c r="J5402" s="8">
        <v>495</v>
      </c>
      <c r="K5402" s="9">
        <v>297000</v>
      </c>
      <c r="L5402" s="9">
        <v>118800</v>
      </c>
      <c r="M5402" s="10">
        <v>0.4</v>
      </c>
      <c r="N5402" s="4" t="s">
        <v>24</v>
      </c>
      <c r="O5402" s="4" t="str">
        <f>TEXT(Table1[[#This Row],[Invoice Date]],"yyyy")</f>
        <v>2021</v>
      </c>
      <c r="P5402" s="4" t="str">
        <f>TEXT(Table1[[#This Row],[Invoice Date]],"mmm")</f>
        <v>Jun</v>
      </c>
      <c r="Q5402" s="27">
        <f>WEEKNUM(Table1[[#This Row],[Invoice Date]]) + IF(YEAR(Table1[[#This Row],[Invoice Date]])=2021, 52, 0)</f>
        <v>78</v>
      </c>
    </row>
    <row r="5403" spans="2:17" ht="14.25" customHeight="1" x14ac:dyDescent="0.3">
      <c r="B5403" s="4" t="s">
        <v>14</v>
      </c>
      <c r="C5403" s="33">
        <v>1185732</v>
      </c>
      <c r="D5403" s="5">
        <v>44371</v>
      </c>
      <c r="E5403" s="4" t="s">
        <v>48</v>
      </c>
      <c r="F5403" s="4" t="s">
        <v>72</v>
      </c>
      <c r="G5403" s="4" t="s">
        <v>73</v>
      </c>
      <c r="H5403" s="6" t="s">
        <v>22</v>
      </c>
      <c r="I5403" s="7">
        <v>90</v>
      </c>
      <c r="J5403" s="8">
        <v>400</v>
      </c>
      <c r="K5403" s="9">
        <v>360000</v>
      </c>
      <c r="L5403" s="9">
        <v>144000</v>
      </c>
      <c r="M5403" s="10">
        <v>0.4</v>
      </c>
      <c r="N5403" s="4" t="s">
        <v>18</v>
      </c>
      <c r="O5403" s="4" t="str">
        <f>TEXT(Table1[[#This Row],[Invoice Date]],"yyyy")</f>
        <v>2021</v>
      </c>
      <c r="P5403" s="4" t="str">
        <f>TEXT(Table1[[#This Row],[Invoice Date]],"mmm")</f>
        <v>Jun</v>
      </c>
      <c r="Q5403" s="27">
        <f>WEEKNUM(Table1[[#This Row],[Invoice Date]]) + IF(YEAR(Table1[[#This Row],[Invoice Date]])=2021, 52, 0)</f>
        <v>78</v>
      </c>
    </row>
    <row r="5404" spans="2:17" ht="14.25" customHeight="1" x14ac:dyDescent="0.3">
      <c r="B5404" s="4" t="s">
        <v>30</v>
      </c>
      <c r="C5404" s="34">
        <v>1128299</v>
      </c>
      <c r="D5404" s="5">
        <v>44371</v>
      </c>
      <c r="E5404" s="4" t="s">
        <v>31</v>
      </c>
      <c r="F5404" s="4" t="s">
        <v>80</v>
      </c>
      <c r="G5404" s="4" t="s">
        <v>63</v>
      </c>
      <c r="H5404" s="6" t="s">
        <v>22</v>
      </c>
      <c r="I5404" s="7">
        <v>90</v>
      </c>
      <c r="J5404" s="8">
        <v>400</v>
      </c>
      <c r="K5404" s="9">
        <v>360000</v>
      </c>
      <c r="L5404" s="9">
        <v>144000</v>
      </c>
      <c r="M5404" s="10">
        <v>0.4</v>
      </c>
      <c r="N5404" s="4" t="s">
        <v>18</v>
      </c>
      <c r="O5404" s="4" t="str">
        <f>TEXT(Table1[[#This Row],[Invoice Date]],"yyyy")</f>
        <v>2021</v>
      </c>
      <c r="P5404" s="4" t="str">
        <f>TEXT(Table1[[#This Row],[Invoice Date]],"mmm")</f>
        <v>Jun</v>
      </c>
      <c r="Q5404" s="27">
        <f>WEEKNUM(Table1[[#This Row],[Invoice Date]]) + IF(YEAR(Table1[[#This Row],[Invoice Date]])=2021, 52, 0)</f>
        <v>78</v>
      </c>
    </row>
    <row r="5405" spans="2:17" ht="14.25" customHeight="1" x14ac:dyDescent="0.3">
      <c r="B5405" s="4" t="s">
        <v>14</v>
      </c>
      <c r="C5405" s="33">
        <v>1185732</v>
      </c>
      <c r="D5405" s="5">
        <v>44371</v>
      </c>
      <c r="E5405" s="4" t="s">
        <v>48</v>
      </c>
      <c r="F5405" s="4" t="s">
        <v>72</v>
      </c>
      <c r="G5405" s="4" t="s">
        <v>73</v>
      </c>
      <c r="H5405" s="6" t="s">
        <v>21</v>
      </c>
      <c r="I5405" s="7">
        <v>80</v>
      </c>
      <c r="J5405" s="8">
        <v>525</v>
      </c>
      <c r="K5405" s="9">
        <v>420000</v>
      </c>
      <c r="L5405" s="9">
        <v>147000</v>
      </c>
      <c r="M5405" s="10">
        <v>0.35</v>
      </c>
      <c r="N5405" s="4" t="s">
        <v>18</v>
      </c>
      <c r="O5405" s="4" t="str">
        <f>TEXT(Table1[[#This Row],[Invoice Date]],"yyyy")</f>
        <v>2021</v>
      </c>
      <c r="P5405" s="4" t="str">
        <f>TEXT(Table1[[#This Row],[Invoice Date]],"mmm")</f>
        <v>Jun</v>
      </c>
      <c r="Q5405" s="27">
        <f>WEEKNUM(Table1[[#This Row],[Invoice Date]]) + IF(YEAR(Table1[[#This Row],[Invoice Date]])=2021, 52, 0)</f>
        <v>78</v>
      </c>
    </row>
    <row r="5406" spans="2:17" ht="14.25" customHeight="1" x14ac:dyDescent="0.3">
      <c r="B5406" s="4" t="s">
        <v>30</v>
      </c>
      <c r="C5406" s="34">
        <v>1128299</v>
      </c>
      <c r="D5406" s="5">
        <v>44371</v>
      </c>
      <c r="E5406" s="4" t="s">
        <v>31</v>
      </c>
      <c r="F5406" s="4" t="s">
        <v>80</v>
      </c>
      <c r="G5406" s="4" t="s">
        <v>63</v>
      </c>
      <c r="H5406" s="6" t="s">
        <v>21</v>
      </c>
      <c r="I5406" s="7">
        <v>80</v>
      </c>
      <c r="J5406" s="8">
        <v>525</v>
      </c>
      <c r="K5406" s="9">
        <v>420000</v>
      </c>
      <c r="L5406" s="9">
        <v>147000</v>
      </c>
      <c r="M5406" s="10">
        <v>0.35</v>
      </c>
      <c r="N5406" s="4" t="s">
        <v>18</v>
      </c>
      <c r="O5406" s="4" t="str">
        <f>TEXT(Table1[[#This Row],[Invoice Date]],"yyyy")</f>
        <v>2021</v>
      </c>
      <c r="P5406" s="4" t="str">
        <f>TEXT(Table1[[#This Row],[Invoice Date]],"mmm")</f>
        <v>Jun</v>
      </c>
      <c r="Q5406" s="27">
        <f>WEEKNUM(Table1[[#This Row],[Invoice Date]]) + IF(YEAR(Table1[[#This Row],[Invoice Date]])=2021, 52, 0)</f>
        <v>78</v>
      </c>
    </row>
    <row r="5407" spans="2:17" ht="14.25" customHeight="1" x14ac:dyDescent="0.3">
      <c r="B5407" s="4" t="s">
        <v>14</v>
      </c>
      <c r="C5407" s="33">
        <v>1185732</v>
      </c>
      <c r="D5407" s="5">
        <v>44371</v>
      </c>
      <c r="E5407" s="4" t="s">
        <v>48</v>
      </c>
      <c r="F5407" s="4" t="s">
        <v>72</v>
      </c>
      <c r="G5407" s="4" t="s">
        <v>73</v>
      </c>
      <c r="H5407" s="6" t="s">
        <v>19</v>
      </c>
      <c r="I5407" s="7">
        <v>64.999999999999986</v>
      </c>
      <c r="J5407" s="8">
        <v>650</v>
      </c>
      <c r="K5407" s="9">
        <v>422499.99999999988</v>
      </c>
      <c r="L5407" s="9">
        <v>147874.99999999994</v>
      </c>
      <c r="M5407" s="10">
        <v>0.35</v>
      </c>
      <c r="N5407" s="4" t="s">
        <v>18</v>
      </c>
      <c r="O5407" s="4" t="str">
        <f>TEXT(Table1[[#This Row],[Invoice Date]],"yyyy")</f>
        <v>2021</v>
      </c>
      <c r="P5407" s="4" t="str">
        <f>TEXT(Table1[[#This Row],[Invoice Date]],"mmm")</f>
        <v>Jun</v>
      </c>
      <c r="Q5407" s="27">
        <f>WEEKNUM(Table1[[#This Row],[Invoice Date]]) + IF(YEAR(Table1[[#This Row],[Invoice Date]])=2021, 52, 0)</f>
        <v>78</v>
      </c>
    </row>
    <row r="5408" spans="2:17" ht="14.25" customHeight="1" x14ac:dyDescent="0.3">
      <c r="B5408" s="4" t="s">
        <v>30</v>
      </c>
      <c r="C5408" s="34">
        <v>1128299</v>
      </c>
      <c r="D5408" s="5">
        <v>44371</v>
      </c>
      <c r="E5408" s="4" t="s">
        <v>31</v>
      </c>
      <c r="F5408" s="4" t="s">
        <v>80</v>
      </c>
      <c r="G5408" s="4" t="s">
        <v>63</v>
      </c>
      <c r="H5408" s="6" t="s">
        <v>19</v>
      </c>
      <c r="I5408" s="7">
        <v>64.999999999999986</v>
      </c>
      <c r="J5408" s="8">
        <v>650</v>
      </c>
      <c r="K5408" s="9">
        <v>422499.99999999988</v>
      </c>
      <c r="L5408" s="9">
        <v>147874.99999999994</v>
      </c>
      <c r="M5408" s="10">
        <v>0.35</v>
      </c>
      <c r="N5408" s="4" t="s">
        <v>18</v>
      </c>
      <c r="O5408" s="4" t="str">
        <f>TEXT(Table1[[#This Row],[Invoice Date]],"yyyy")</f>
        <v>2021</v>
      </c>
      <c r="P5408" s="4" t="str">
        <f>TEXT(Table1[[#This Row],[Invoice Date]],"mmm")</f>
        <v>Jun</v>
      </c>
      <c r="Q5408" s="27">
        <f>WEEKNUM(Table1[[#This Row],[Invoice Date]]) + IF(YEAR(Table1[[#This Row],[Invoice Date]])=2021, 52, 0)</f>
        <v>78</v>
      </c>
    </row>
    <row r="5409" spans="2:17" ht="14.25" customHeight="1" x14ac:dyDescent="0.3">
      <c r="B5409" s="4" t="s">
        <v>14</v>
      </c>
      <c r="C5409" s="33">
        <v>1185732</v>
      </c>
      <c r="D5409" s="5">
        <v>44371</v>
      </c>
      <c r="E5409" s="4" t="s">
        <v>48</v>
      </c>
      <c r="F5409" s="4" t="s">
        <v>72</v>
      </c>
      <c r="G5409" s="4" t="s">
        <v>73</v>
      </c>
      <c r="H5409" s="6" t="s">
        <v>17</v>
      </c>
      <c r="I5409" s="7">
        <v>54.999999999999993</v>
      </c>
      <c r="J5409" s="8">
        <v>775</v>
      </c>
      <c r="K5409" s="9">
        <v>426249.99999999994</v>
      </c>
      <c r="L5409" s="9">
        <v>149187.49999999997</v>
      </c>
      <c r="M5409" s="10">
        <v>0.35</v>
      </c>
      <c r="N5409" s="4" t="s">
        <v>18</v>
      </c>
      <c r="O5409" s="4" t="str">
        <f>TEXT(Table1[[#This Row],[Invoice Date]],"yyyy")</f>
        <v>2021</v>
      </c>
      <c r="P5409" s="4" t="str">
        <f>TEXT(Table1[[#This Row],[Invoice Date]],"mmm")</f>
        <v>Jun</v>
      </c>
      <c r="Q5409" s="27">
        <f>WEEKNUM(Table1[[#This Row],[Invoice Date]]) + IF(YEAR(Table1[[#This Row],[Invoice Date]])=2021, 52, 0)</f>
        <v>78</v>
      </c>
    </row>
    <row r="5410" spans="2:17" ht="14.25" customHeight="1" x14ac:dyDescent="0.3">
      <c r="B5410" s="4" t="s">
        <v>30</v>
      </c>
      <c r="C5410" s="34">
        <v>1128299</v>
      </c>
      <c r="D5410" s="5">
        <v>44371</v>
      </c>
      <c r="E5410" s="4" t="s">
        <v>31</v>
      </c>
      <c r="F5410" s="4" t="s">
        <v>80</v>
      </c>
      <c r="G5410" s="4" t="s">
        <v>63</v>
      </c>
      <c r="H5410" s="6" t="s">
        <v>17</v>
      </c>
      <c r="I5410" s="7">
        <v>54.999999999999993</v>
      </c>
      <c r="J5410" s="8">
        <v>775</v>
      </c>
      <c r="K5410" s="9">
        <v>426249.99999999994</v>
      </c>
      <c r="L5410" s="9">
        <v>149187.49999999997</v>
      </c>
      <c r="M5410" s="10">
        <v>0.35</v>
      </c>
      <c r="N5410" s="4" t="s">
        <v>18</v>
      </c>
      <c r="O5410" s="4" t="str">
        <f>TEXT(Table1[[#This Row],[Invoice Date]],"yyyy")</f>
        <v>2021</v>
      </c>
      <c r="P5410" s="4" t="str">
        <f>TEXT(Table1[[#This Row],[Invoice Date]],"mmm")</f>
        <v>Jun</v>
      </c>
      <c r="Q5410" s="27">
        <f>WEEKNUM(Table1[[#This Row],[Invoice Date]]) + IF(YEAR(Table1[[#This Row],[Invoice Date]])=2021, 52, 0)</f>
        <v>78</v>
      </c>
    </row>
    <row r="5411" spans="2:17" ht="14.25" customHeight="1" x14ac:dyDescent="0.3">
      <c r="B5411" s="4" t="s">
        <v>14</v>
      </c>
      <c r="C5411" s="33">
        <v>1185732</v>
      </c>
      <c r="D5411" s="5">
        <v>44371</v>
      </c>
      <c r="E5411" s="4" t="s">
        <v>48</v>
      </c>
      <c r="F5411" s="4" t="s">
        <v>72</v>
      </c>
      <c r="G5411" s="4" t="s">
        <v>73</v>
      </c>
      <c r="H5411" s="6" t="s">
        <v>20</v>
      </c>
      <c r="I5411" s="7">
        <v>80</v>
      </c>
      <c r="J5411" s="8">
        <v>650</v>
      </c>
      <c r="K5411" s="9">
        <v>520000</v>
      </c>
      <c r="L5411" s="9">
        <v>182000</v>
      </c>
      <c r="M5411" s="10">
        <v>0.35</v>
      </c>
      <c r="N5411" s="4" t="s">
        <v>18</v>
      </c>
      <c r="O5411" s="4" t="str">
        <f>TEXT(Table1[[#This Row],[Invoice Date]],"yyyy")</f>
        <v>2021</v>
      </c>
      <c r="P5411" s="4" t="str">
        <f>TEXT(Table1[[#This Row],[Invoice Date]],"mmm")</f>
        <v>Jun</v>
      </c>
      <c r="Q5411" s="27">
        <f>WEEKNUM(Table1[[#This Row],[Invoice Date]]) + IF(YEAR(Table1[[#This Row],[Invoice Date]])=2021, 52, 0)</f>
        <v>78</v>
      </c>
    </row>
    <row r="5412" spans="2:17" ht="14.25" customHeight="1" x14ac:dyDescent="0.3">
      <c r="B5412" s="4" t="s">
        <v>30</v>
      </c>
      <c r="C5412" s="34">
        <v>1128299</v>
      </c>
      <c r="D5412" s="5">
        <v>44371</v>
      </c>
      <c r="E5412" s="4" t="s">
        <v>31</v>
      </c>
      <c r="F5412" s="4" t="s">
        <v>80</v>
      </c>
      <c r="G5412" s="4" t="s">
        <v>63</v>
      </c>
      <c r="H5412" s="6" t="s">
        <v>20</v>
      </c>
      <c r="I5412" s="7">
        <v>80</v>
      </c>
      <c r="J5412" s="8">
        <v>650</v>
      </c>
      <c r="K5412" s="9">
        <v>520000</v>
      </c>
      <c r="L5412" s="9">
        <v>182000</v>
      </c>
      <c r="M5412" s="10">
        <v>0.35</v>
      </c>
      <c r="N5412" s="4" t="s">
        <v>18</v>
      </c>
      <c r="O5412" s="4" t="str">
        <f>TEXT(Table1[[#This Row],[Invoice Date]],"yyyy")</f>
        <v>2021</v>
      </c>
      <c r="P5412" s="4" t="str">
        <f>TEXT(Table1[[#This Row],[Invoice Date]],"mmm")</f>
        <v>Jun</v>
      </c>
      <c r="Q5412" s="27">
        <f>WEEKNUM(Table1[[#This Row],[Invoice Date]]) + IF(YEAR(Table1[[#This Row],[Invoice Date]])=2021, 52, 0)</f>
        <v>78</v>
      </c>
    </row>
    <row r="5413" spans="2:17" ht="14.25" customHeight="1" x14ac:dyDescent="0.3">
      <c r="B5413" s="4" t="s">
        <v>14</v>
      </c>
      <c r="C5413" s="33">
        <v>1185732</v>
      </c>
      <c r="D5413" s="5">
        <v>44371</v>
      </c>
      <c r="E5413" s="4" t="s">
        <v>48</v>
      </c>
      <c r="F5413" s="4" t="s">
        <v>72</v>
      </c>
      <c r="G5413" s="4" t="s">
        <v>73</v>
      </c>
      <c r="H5413" s="6" t="s">
        <v>23</v>
      </c>
      <c r="I5413" s="7">
        <v>105</v>
      </c>
      <c r="J5413" s="8">
        <v>700</v>
      </c>
      <c r="K5413" s="9">
        <v>735000</v>
      </c>
      <c r="L5413" s="9">
        <v>220500</v>
      </c>
      <c r="M5413" s="10">
        <v>0.3</v>
      </c>
      <c r="N5413" s="4" t="s">
        <v>18</v>
      </c>
      <c r="O5413" s="4" t="str">
        <f>TEXT(Table1[[#This Row],[Invoice Date]],"yyyy")</f>
        <v>2021</v>
      </c>
      <c r="P5413" s="4" t="str">
        <f>TEXT(Table1[[#This Row],[Invoice Date]],"mmm")</f>
        <v>Jun</v>
      </c>
      <c r="Q5413" s="27">
        <f>WEEKNUM(Table1[[#This Row],[Invoice Date]]) + IF(YEAR(Table1[[#This Row],[Invoice Date]])=2021, 52, 0)</f>
        <v>78</v>
      </c>
    </row>
    <row r="5414" spans="2:17" ht="14.25" customHeight="1" x14ac:dyDescent="0.3">
      <c r="B5414" s="4" t="s">
        <v>30</v>
      </c>
      <c r="C5414" s="34">
        <v>1128299</v>
      </c>
      <c r="D5414" s="5">
        <v>44371</v>
      </c>
      <c r="E5414" s="4" t="s">
        <v>31</v>
      </c>
      <c r="F5414" s="4" t="s">
        <v>80</v>
      </c>
      <c r="G5414" s="4" t="s">
        <v>63</v>
      </c>
      <c r="H5414" s="6" t="s">
        <v>23</v>
      </c>
      <c r="I5414" s="7">
        <v>105</v>
      </c>
      <c r="J5414" s="8">
        <v>700</v>
      </c>
      <c r="K5414" s="9">
        <v>735000</v>
      </c>
      <c r="L5414" s="9">
        <v>220500</v>
      </c>
      <c r="M5414" s="10">
        <v>0.3</v>
      </c>
      <c r="N5414" s="4" t="s">
        <v>18</v>
      </c>
      <c r="O5414" s="4" t="str">
        <f>TEXT(Table1[[#This Row],[Invoice Date]],"yyyy")</f>
        <v>2021</v>
      </c>
      <c r="P5414" s="4" t="str">
        <f>TEXT(Table1[[#This Row],[Invoice Date]],"mmm")</f>
        <v>Jun</v>
      </c>
      <c r="Q5414" s="27">
        <f>WEEKNUM(Table1[[#This Row],[Invoice Date]]) + IF(YEAR(Table1[[#This Row],[Invoice Date]])=2021, 52, 0)</f>
        <v>78</v>
      </c>
    </row>
    <row r="5415" spans="2:17" ht="14.25" customHeight="1" x14ac:dyDescent="0.3">
      <c r="B5415" s="4" t="s">
        <v>14</v>
      </c>
      <c r="C5415" s="33">
        <v>1185732</v>
      </c>
      <c r="D5415" s="5">
        <v>44372</v>
      </c>
      <c r="E5415" s="4" t="s">
        <v>36</v>
      </c>
      <c r="F5415" s="4" t="s">
        <v>37</v>
      </c>
      <c r="G5415" s="4" t="s">
        <v>38</v>
      </c>
      <c r="H5415" s="6" t="s">
        <v>19</v>
      </c>
      <c r="I5415" s="7">
        <v>53</v>
      </c>
      <c r="J5415" s="8">
        <v>54</v>
      </c>
      <c r="K5415" s="9">
        <v>2862</v>
      </c>
      <c r="L5415" s="9">
        <v>1287.8999999999999</v>
      </c>
      <c r="M5415" s="10">
        <v>0.44999999999999996</v>
      </c>
      <c r="N5415" s="4" t="s">
        <v>83</v>
      </c>
      <c r="O5415" s="4" t="str">
        <f>TEXT(Table1[[#This Row],[Invoice Date]],"yyyy")</f>
        <v>2021</v>
      </c>
      <c r="P5415" s="4" t="str">
        <f>TEXT(Table1[[#This Row],[Invoice Date]],"mmm")</f>
        <v>Jun</v>
      </c>
      <c r="Q5415" s="27">
        <f>WEEKNUM(Table1[[#This Row],[Invoice Date]]) + IF(YEAR(Table1[[#This Row],[Invoice Date]])=2021, 52, 0)</f>
        <v>78</v>
      </c>
    </row>
    <row r="5416" spans="2:17" ht="14.25" customHeight="1" x14ac:dyDescent="0.3">
      <c r="B5416" s="4" t="s">
        <v>14</v>
      </c>
      <c r="C5416" s="33">
        <v>1185732</v>
      </c>
      <c r="D5416" s="5">
        <v>44372</v>
      </c>
      <c r="E5416" s="4" t="s">
        <v>36</v>
      </c>
      <c r="F5416" s="4" t="s">
        <v>57</v>
      </c>
      <c r="G5416" s="4" t="s">
        <v>58</v>
      </c>
      <c r="H5416" s="6" t="s">
        <v>23</v>
      </c>
      <c r="I5416" s="7">
        <v>49</v>
      </c>
      <c r="J5416" s="8">
        <v>85</v>
      </c>
      <c r="K5416" s="9">
        <v>4165</v>
      </c>
      <c r="L5416" s="9">
        <v>2582.3000000000002</v>
      </c>
      <c r="M5416" s="10">
        <v>0.62</v>
      </c>
      <c r="N5416" s="4" t="s">
        <v>83</v>
      </c>
      <c r="O5416" s="4" t="str">
        <f>TEXT(Table1[[#This Row],[Invoice Date]],"yyyy")</f>
        <v>2021</v>
      </c>
      <c r="P5416" s="4" t="str">
        <f>TEXT(Table1[[#This Row],[Invoice Date]],"mmm")</f>
        <v>Jun</v>
      </c>
      <c r="Q5416" s="27">
        <f>WEEKNUM(Table1[[#This Row],[Invoice Date]]) + IF(YEAR(Table1[[#This Row],[Invoice Date]])=2021, 52, 0)</f>
        <v>78</v>
      </c>
    </row>
    <row r="5417" spans="2:17" ht="14.25" customHeight="1" x14ac:dyDescent="0.3">
      <c r="B5417" s="4" t="s">
        <v>14</v>
      </c>
      <c r="C5417" s="33">
        <v>1185732</v>
      </c>
      <c r="D5417" s="5">
        <v>44372</v>
      </c>
      <c r="E5417" s="4" t="s">
        <v>36</v>
      </c>
      <c r="F5417" s="4" t="s">
        <v>37</v>
      </c>
      <c r="G5417" s="4" t="s">
        <v>38</v>
      </c>
      <c r="H5417" s="6" t="s">
        <v>19</v>
      </c>
      <c r="I5417" s="7">
        <v>55.000000000000007</v>
      </c>
      <c r="J5417" s="8">
        <v>200</v>
      </c>
      <c r="K5417" s="9">
        <v>110000.00000000001</v>
      </c>
      <c r="L5417" s="9">
        <v>38500</v>
      </c>
      <c r="M5417" s="10">
        <v>0.35</v>
      </c>
      <c r="N5417" s="4" t="s">
        <v>24</v>
      </c>
      <c r="O5417" s="4" t="str">
        <f>TEXT(Table1[[#This Row],[Invoice Date]],"yyyy")</f>
        <v>2021</v>
      </c>
      <c r="P5417" s="4" t="str">
        <f>TEXT(Table1[[#This Row],[Invoice Date]],"mmm")</f>
        <v>Jun</v>
      </c>
      <c r="Q5417" s="27">
        <f>WEEKNUM(Table1[[#This Row],[Invoice Date]]) + IF(YEAR(Table1[[#This Row],[Invoice Date]])=2021, 52, 0)</f>
        <v>78</v>
      </c>
    </row>
    <row r="5418" spans="2:17" ht="14.25" customHeight="1" x14ac:dyDescent="0.3">
      <c r="B5418" s="4" t="s">
        <v>14</v>
      </c>
      <c r="C5418" s="33">
        <v>1185732</v>
      </c>
      <c r="D5418" s="5">
        <v>44372</v>
      </c>
      <c r="E5418" s="4" t="s">
        <v>36</v>
      </c>
      <c r="F5418" s="4" t="s">
        <v>57</v>
      </c>
      <c r="G5418" s="4" t="s">
        <v>58</v>
      </c>
      <c r="H5418" s="6" t="s">
        <v>23</v>
      </c>
      <c r="I5418" s="7">
        <v>50</v>
      </c>
      <c r="J5418" s="8">
        <v>325</v>
      </c>
      <c r="K5418" s="9">
        <v>162500</v>
      </c>
      <c r="L5418" s="9">
        <v>81250</v>
      </c>
      <c r="M5418" s="10">
        <v>0.5</v>
      </c>
      <c r="N5418" s="4" t="s">
        <v>24</v>
      </c>
      <c r="O5418" s="4" t="str">
        <f>TEXT(Table1[[#This Row],[Invoice Date]],"yyyy")</f>
        <v>2021</v>
      </c>
      <c r="P5418" s="4" t="str">
        <f>TEXT(Table1[[#This Row],[Invoice Date]],"mmm")</f>
        <v>Jun</v>
      </c>
      <c r="Q5418" s="27">
        <f>WEEKNUM(Table1[[#This Row],[Invoice Date]]) + IF(YEAR(Table1[[#This Row],[Invoice Date]])=2021, 52, 0)</f>
        <v>78</v>
      </c>
    </row>
    <row r="5419" spans="2:17" ht="14.25" customHeight="1" x14ac:dyDescent="0.3">
      <c r="B5419" s="4" t="s">
        <v>14</v>
      </c>
      <c r="C5419" s="33">
        <v>1185732</v>
      </c>
      <c r="D5419" s="5">
        <v>44373</v>
      </c>
      <c r="E5419" s="4" t="s">
        <v>36</v>
      </c>
      <c r="F5419" s="4" t="s">
        <v>37</v>
      </c>
      <c r="G5419" s="4" t="s">
        <v>38</v>
      </c>
      <c r="H5419" s="6" t="s">
        <v>20</v>
      </c>
      <c r="I5419" s="7">
        <v>49</v>
      </c>
      <c r="J5419" s="8">
        <v>44</v>
      </c>
      <c r="K5419" s="9">
        <v>2156</v>
      </c>
      <c r="L5419" s="9">
        <v>991.75999999999988</v>
      </c>
      <c r="M5419" s="10">
        <v>0.45999999999999996</v>
      </c>
      <c r="N5419" s="4" t="s">
        <v>83</v>
      </c>
      <c r="O5419" s="4" t="str">
        <f>TEXT(Table1[[#This Row],[Invoice Date]],"yyyy")</f>
        <v>2021</v>
      </c>
      <c r="P5419" s="4" t="str">
        <f>TEXT(Table1[[#This Row],[Invoice Date]],"mmm")</f>
        <v>Jun</v>
      </c>
      <c r="Q5419" s="27">
        <f>WEEKNUM(Table1[[#This Row],[Invoice Date]]) + IF(YEAR(Table1[[#This Row],[Invoice Date]])=2021, 52, 0)</f>
        <v>78</v>
      </c>
    </row>
    <row r="5420" spans="2:17" ht="14.25" customHeight="1" x14ac:dyDescent="0.3">
      <c r="B5420" s="4" t="s">
        <v>34</v>
      </c>
      <c r="C5420" s="33">
        <v>1189833</v>
      </c>
      <c r="D5420" s="5">
        <v>44373</v>
      </c>
      <c r="E5420" s="4" t="s">
        <v>31</v>
      </c>
      <c r="F5420" s="4" t="s">
        <v>88</v>
      </c>
      <c r="G5420" s="4" t="s">
        <v>89</v>
      </c>
      <c r="H5420" s="6" t="s">
        <v>22</v>
      </c>
      <c r="I5420" s="7">
        <v>44</v>
      </c>
      <c r="J5420" s="8">
        <v>93</v>
      </c>
      <c r="K5420" s="9">
        <v>4092</v>
      </c>
      <c r="L5420" s="9">
        <v>1432.1999999999998</v>
      </c>
      <c r="M5420" s="10">
        <v>0.35</v>
      </c>
      <c r="N5420" s="4" t="s">
        <v>24</v>
      </c>
      <c r="O5420" s="4" t="str">
        <f>TEXT(Table1[[#This Row],[Invoice Date]],"yyyy")</f>
        <v>2021</v>
      </c>
      <c r="P5420" s="4" t="str">
        <f>TEXT(Table1[[#This Row],[Invoice Date]],"mmm")</f>
        <v>Jun</v>
      </c>
      <c r="Q5420" s="27">
        <f>WEEKNUM(Table1[[#This Row],[Invoice Date]]) + IF(YEAR(Table1[[#This Row],[Invoice Date]])=2021, 52, 0)</f>
        <v>78</v>
      </c>
    </row>
    <row r="5421" spans="2:17" ht="14.25" customHeight="1" x14ac:dyDescent="0.3">
      <c r="B5421" s="4" t="s">
        <v>34</v>
      </c>
      <c r="C5421" s="33">
        <v>1189833</v>
      </c>
      <c r="D5421" s="5">
        <v>44373</v>
      </c>
      <c r="E5421" s="4" t="s">
        <v>31</v>
      </c>
      <c r="F5421" s="4" t="s">
        <v>88</v>
      </c>
      <c r="G5421" s="4" t="s">
        <v>89</v>
      </c>
      <c r="H5421" s="6" t="s">
        <v>21</v>
      </c>
      <c r="I5421" s="7">
        <v>37</v>
      </c>
      <c r="J5421" s="8">
        <v>128</v>
      </c>
      <c r="K5421" s="9">
        <v>4736</v>
      </c>
      <c r="L5421" s="9">
        <v>1894.3999999999999</v>
      </c>
      <c r="M5421" s="10">
        <v>0.39999999999999997</v>
      </c>
      <c r="N5421" s="4" t="s">
        <v>24</v>
      </c>
      <c r="O5421" s="4" t="str">
        <f>TEXT(Table1[[#This Row],[Invoice Date]],"yyyy")</f>
        <v>2021</v>
      </c>
      <c r="P5421" s="4" t="str">
        <f>TEXT(Table1[[#This Row],[Invoice Date]],"mmm")</f>
        <v>Jun</v>
      </c>
      <c r="Q5421" s="27">
        <f>WEEKNUM(Table1[[#This Row],[Invoice Date]]) + IF(YEAR(Table1[[#This Row],[Invoice Date]])=2021, 52, 0)</f>
        <v>78</v>
      </c>
    </row>
    <row r="5422" spans="2:17" ht="14.25" customHeight="1" x14ac:dyDescent="0.3">
      <c r="B5422" s="4" t="s">
        <v>34</v>
      </c>
      <c r="C5422" s="33">
        <v>1189833</v>
      </c>
      <c r="D5422" s="5">
        <v>44373</v>
      </c>
      <c r="E5422" s="4" t="s">
        <v>31</v>
      </c>
      <c r="F5422" s="4" t="s">
        <v>88</v>
      </c>
      <c r="G5422" s="4" t="s">
        <v>89</v>
      </c>
      <c r="H5422" s="6" t="s">
        <v>22</v>
      </c>
      <c r="I5422" s="7">
        <v>56</v>
      </c>
      <c r="J5422" s="8">
        <v>87</v>
      </c>
      <c r="K5422" s="9">
        <v>4872</v>
      </c>
      <c r="L5422" s="9">
        <v>2094.96</v>
      </c>
      <c r="M5422" s="10">
        <v>0.43</v>
      </c>
      <c r="N5422" s="4" t="s">
        <v>83</v>
      </c>
      <c r="O5422" s="4" t="str">
        <f>TEXT(Table1[[#This Row],[Invoice Date]],"yyyy")</f>
        <v>2021</v>
      </c>
      <c r="P5422" s="4" t="str">
        <f>TEXT(Table1[[#This Row],[Invoice Date]],"mmm")</f>
        <v>Jun</v>
      </c>
      <c r="Q5422" s="27">
        <f>WEEKNUM(Table1[[#This Row],[Invoice Date]]) + IF(YEAR(Table1[[#This Row],[Invoice Date]])=2021, 52, 0)</f>
        <v>78</v>
      </c>
    </row>
    <row r="5423" spans="2:17" ht="14.25" customHeight="1" x14ac:dyDescent="0.3">
      <c r="B5423" s="4" t="s">
        <v>34</v>
      </c>
      <c r="C5423" s="33">
        <v>1189833</v>
      </c>
      <c r="D5423" s="5">
        <v>44373</v>
      </c>
      <c r="E5423" s="4" t="s">
        <v>31</v>
      </c>
      <c r="F5423" s="4" t="s">
        <v>88</v>
      </c>
      <c r="G5423" s="4" t="s">
        <v>89</v>
      </c>
      <c r="H5423" s="6" t="s">
        <v>21</v>
      </c>
      <c r="I5423" s="7">
        <v>54</v>
      </c>
      <c r="J5423" s="8">
        <v>106</v>
      </c>
      <c r="K5423" s="9">
        <v>5724</v>
      </c>
      <c r="L5423" s="9">
        <v>2575.7999999999997</v>
      </c>
      <c r="M5423" s="10">
        <v>0.44999999999999996</v>
      </c>
      <c r="N5423" s="4" t="s">
        <v>83</v>
      </c>
      <c r="O5423" s="4" t="str">
        <f>TEXT(Table1[[#This Row],[Invoice Date]],"yyyy")</f>
        <v>2021</v>
      </c>
      <c r="P5423" s="4" t="str">
        <f>TEXT(Table1[[#This Row],[Invoice Date]],"mmm")</f>
        <v>Jun</v>
      </c>
      <c r="Q5423" s="27">
        <f>WEEKNUM(Table1[[#This Row],[Invoice Date]]) + IF(YEAR(Table1[[#This Row],[Invoice Date]])=2021, 52, 0)</f>
        <v>78</v>
      </c>
    </row>
    <row r="5424" spans="2:17" ht="14.25" customHeight="1" x14ac:dyDescent="0.3">
      <c r="B5424" s="4" t="s">
        <v>14</v>
      </c>
      <c r="C5424" s="33">
        <v>1185732</v>
      </c>
      <c r="D5424" s="5">
        <v>44373</v>
      </c>
      <c r="E5424" s="4" t="s">
        <v>36</v>
      </c>
      <c r="F5424" s="4" t="s">
        <v>57</v>
      </c>
      <c r="G5424" s="4" t="s">
        <v>58</v>
      </c>
      <c r="H5424" s="6" t="s">
        <v>17</v>
      </c>
      <c r="I5424" s="7">
        <v>43</v>
      </c>
      <c r="J5424" s="8">
        <v>165</v>
      </c>
      <c r="K5424" s="9">
        <v>7095</v>
      </c>
      <c r="L5424" s="9">
        <v>3618.4500000000003</v>
      </c>
      <c r="M5424" s="10">
        <v>0.51</v>
      </c>
      <c r="N5424" s="4" t="s">
        <v>83</v>
      </c>
      <c r="O5424" s="4" t="str">
        <f>TEXT(Table1[[#This Row],[Invoice Date]],"yyyy")</f>
        <v>2021</v>
      </c>
      <c r="P5424" s="4" t="str">
        <f>TEXT(Table1[[#This Row],[Invoice Date]],"mmm")</f>
        <v>Jun</v>
      </c>
      <c r="Q5424" s="27">
        <f>WEEKNUM(Table1[[#This Row],[Invoice Date]]) + IF(YEAR(Table1[[#This Row],[Invoice Date]])=2021, 52, 0)</f>
        <v>78</v>
      </c>
    </row>
    <row r="5425" spans="2:17" ht="14.25" customHeight="1" x14ac:dyDescent="0.3">
      <c r="B5425" s="4" t="s">
        <v>34</v>
      </c>
      <c r="C5425" s="33">
        <v>1189833</v>
      </c>
      <c r="D5425" s="5">
        <v>44373</v>
      </c>
      <c r="E5425" s="4" t="s">
        <v>31</v>
      </c>
      <c r="F5425" s="4" t="s">
        <v>88</v>
      </c>
      <c r="G5425" s="4" t="s">
        <v>89</v>
      </c>
      <c r="H5425" s="6" t="s">
        <v>20</v>
      </c>
      <c r="I5425" s="7">
        <v>41</v>
      </c>
      <c r="J5425" s="8">
        <v>193</v>
      </c>
      <c r="K5425" s="9">
        <v>7913</v>
      </c>
      <c r="L5425" s="9">
        <v>3165.2</v>
      </c>
      <c r="M5425" s="10">
        <v>0.39999999999999997</v>
      </c>
      <c r="N5425" s="4" t="s">
        <v>24</v>
      </c>
      <c r="O5425" s="4" t="str">
        <f>TEXT(Table1[[#This Row],[Invoice Date]],"yyyy")</f>
        <v>2021</v>
      </c>
      <c r="P5425" s="4" t="str">
        <f>TEXT(Table1[[#This Row],[Invoice Date]],"mmm")</f>
        <v>Jun</v>
      </c>
      <c r="Q5425" s="27">
        <f>WEEKNUM(Table1[[#This Row],[Invoice Date]]) + IF(YEAR(Table1[[#This Row],[Invoice Date]])=2021, 52, 0)</f>
        <v>78</v>
      </c>
    </row>
    <row r="5426" spans="2:17" ht="14.25" customHeight="1" x14ac:dyDescent="0.3">
      <c r="B5426" s="4" t="s">
        <v>34</v>
      </c>
      <c r="C5426" s="33">
        <v>1189833</v>
      </c>
      <c r="D5426" s="5">
        <v>44373</v>
      </c>
      <c r="E5426" s="4" t="s">
        <v>31</v>
      </c>
      <c r="F5426" s="4" t="s">
        <v>88</v>
      </c>
      <c r="G5426" s="4" t="s">
        <v>89</v>
      </c>
      <c r="H5426" s="6" t="s">
        <v>20</v>
      </c>
      <c r="I5426" s="7">
        <v>54</v>
      </c>
      <c r="J5426" s="8">
        <v>149</v>
      </c>
      <c r="K5426" s="9">
        <v>8046</v>
      </c>
      <c r="L5426" s="9">
        <v>4023</v>
      </c>
      <c r="M5426" s="10">
        <v>0.5</v>
      </c>
      <c r="N5426" s="4" t="s">
        <v>83</v>
      </c>
      <c r="O5426" s="4" t="str">
        <f>TEXT(Table1[[#This Row],[Invoice Date]],"yyyy")</f>
        <v>2021</v>
      </c>
      <c r="P5426" s="4" t="str">
        <f>TEXT(Table1[[#This Row],[Invoice Date]],"mmm")</f>
        <v>Jun</v>
      </c>
      <c r="Q5426" s="27">
        <f>WEEKNUM(Table1[[#This Row],[Invoice Date]]) + IF(YEAR(Table1[[#This Row],[Invoice Date]])=2021, 52, 0)</f>
        <v>78</v>
      </c>
    </row>
    <row r="5427" spans="2:17" ht="14.25" customHeight="1" x14ac:dyDescent="0.3">
      <c r="B5427" s="4" t="s">
        <v>34</v>
      </c>
      <c r="C5427" s="33">
        <v>1189833</v>
      </c>
      <c r="D5427" s="5">
        <v>44373</v>
      </c>
      <c r="E5427" s="4" t="s">
        <v>31</v>
      </c>
      <c r="F5427" s="4" t="s">
        <v>88</v>
      </c>
      <c r="G5427" s="4" t="s">
        <v>89</v>
      </c>
      <c r="H5427" s="6" t="s">
        <v>17</v>
      </c>
      <c r="I5427" s="7">
        <v>37</v>
      </c>
      <c r="J5427" s="8">
        <v>224</v>
      </c>
      <c r="K5427" s="9">
        <v>8288</v>
      </c>
      <c r="L5427" s="9">
        <v>3232.3199999999997</v>
      </c>
      <c r="M5427" s="10">
        <v>0.38999999999999996</v>
      </c>
      <c r="N5427" s="4" t="s">
        <v>24</v>
      </c>
      <c r="O5427" s="4" t="str">
        <f>TEXT(Table1[[#This Row],[Invoice Date]],"yyyy")</f>
        <v>2021</v>
      </c>
      <c r="P5427" s="4" t="str">
        <f>TEXT(Table1[[#This Row],[Invoice Date]],"mmm")</f>
        <v>Jun</v>
      </c>
      <c r="Q5427" s="27">
        <f>WEEKNUM(Table1[[#This Row],[Invoice Date]]) + IF(YEAR(Table1[[#This Row],[Invoice Date]])=2021, 52, 0)</f>
        <v>78</v>
      </c>
    </row>
    <row r="5428" spans="2:17" ht="14.25" customHeight="1" x14ac:dyDescent="0.3">
      <c r="B5428" s="4" t="s">
        <v>34</v>
      </c>
      <c r="C5428" s="33">
        <v>1189833</v>
      </c>
      <c r="D5428" s="5">
        <v>44373</v>
      </c>
      <c r="E5428" s="4" t="s">
        <v>31</v>
      </c>
      <c r="F5428" s="4" t="s">
        <v>88</v>
      </c>
      <c r="G5428" s="4" t="s">
        <v>89</v>
      </c>
      <c r="H5428" s="6" t="s">
        <v>19</v>
      </c>
      <c r="I5428" s="7">
        <v>54</v>
      </c>
      <c r="J5428" s="8">
        <v>154</v>
      </c>
      <c r="K5428" s="9">
        <v>8316</v>
      </c>
      <c r="L5428" s="9">
        <v>4324.32</v>
      </c>
      <c r="M5428" s="10">
        <v>0.52</v>
      </c>
      <c r="N5428" s="4" t="s">
        <v>83</v>
      </c>
      <c r="O5428" s="4" t="str">
        <f>TEXT(Table1[[#This Row],[Invoice Date]],"yyyy")</f>
        <v>2021</v>
      </c>
      <c r="P5428" s="4" t="str">
        <f>TEXT(Table1[[#This Row],[Invoice Date]],"mmm")</f>
        <v>Jun</v>
      </c>
      <c r="Q5428" s="27">
        <f>WEEKNUM(Table1[[#This Row],[Invoice Date]]) + IF(YEAR(Table1[[#This Row],[Invoice Date]])=2021, 52, 0)</f>
        <v>78</v>
      </c>
    </row>
    <row r="5429" spans="2:17" ht="14.25" customHeight="1" x14ac:dyDescent="0.3">
      <c r="B5429" s="4" t="s">
        <v>34</v>
      </c>
      <c r="C5429" s="33">
        <v>1189833</v>
      </c>
      <c r="D5429" s="5">
        <v>44373</v>
      </c>
      <c r="E5429" s="4" t="s">
        <v>31</v>
      </c>
      <c r="F5429" s="4" t="s">
        <v>88</v>
      </c>
      <c r="G5429" s="4" t="s">
        <v>89</v>
      </c>
      <c r="H5429" s="6" t="s">
        <v>19</v>
      </c>
      <c r="I5429" s="7">
        <v>47</v>
      </c>
      <c r="J5429" s="8">
        <v>187</v>
      </c>
      <c r="K5429" s="9">
        <v>8789</v>
      </c>
      <c r="L5429" s="9">
        <v>3779.2700000000004</v>
      </c>
      <c r="M5429" s="10">
        <v>0.43000000000000005</v>
      </c>
      <c r="N5429" s="4" t="s">
        <v>24</v>
      </c>
      <c r="O5429" s="4" t="str">
        <f>TEXT(Table1[[#This Row],[Invoice Date]],"yyyy")</f>
        <v>2021</v>
      </c>
      <c r="P5429" s="4" t="str">
        <f>TEXT(Table1[[#This Row],[Invoice Date]],"mmm")</f>
        <v>Jun</v>
      </c>
      <c r="Q5429" s="27">
        <f>WEEKNUM(Table1[[#This Row],[Invoice Date]]) + IF(YEAR(Table1[[#This Row],[Invoice Date]])=2021, 52, 0)</f>
        <v>78</v>
      </c>
    </row>
    <row r="5430" spans="2:17" ht="14.25" customHeight="1" x14ac:dyDescent="0.3">
      <c r="B5430" s="4" t="s">
        <v>34</v>
      </c>
      <c r="C5430" s="33">
        <v>1189833</v>
      </c>
      <c r="D5430" s="5">
        <v>44373</v>
      </c>
      <c r="E5430" s="4" t="s">
        <v>31</v>
      </c>
      <c r="F5430" s="4" t="s">
        <v>88</v>
      </c>
      <c r="G5430" s="4" t="s">
        <v>89</v>
      </c>
      <c r="H5430" s="6" t="s">
        <v>23</v>
      </c>
      <c r="I5430" s="7">
        <v>50</v>
      </c>
      <c r="J5430" s="8">
        <v>192</v>
      </c>
      <c r="K5430" s="9">
        <v>9600</v>
      </c>
      <c r="L5430" s="9">
        <v>2688.0000000000005</v>
      </c>
      <c r="M5430" s="10">
        <v>0.28000000000000003</v>
      </c>
      <c r="N5430" s="4" t="s">
        <v>24</v>
      </c>
      <c r="O5430" s="4" t="str">
        <f>TEXT(Table1[[#This Row],[Invoice Date]],"yyyy")</f>
        <v>2021</v>
      </c>
      <c r="P5430" s="4" t="str">
        <f>TEXT(Table1[[#This Row],[Invoice Date]],"mmm")</f>
        <v>Jun</v>
      </c>
      <c r="Q5430" s="27">
        <f>WEEKNUM(Table1[[#This Row],[Invoice Date]]) + IF(YEAR(Table1[[#This Row],[Invoice Date]])=2021, 52, 0)</f>
        <v>78</v>
      </c>
    </row>
    <row r="5431" spans="2:17" ht="14.25" customHeight="1" x14ac:dyDescent="0.3">
      <c r="B5431" s="4" t="s">
        <v>34</v>
      </c>
      <c r="C5431" s="33">
        <v>1189833</v>
      </c>
      <c r="D5431" s="5">
        <v>44373</v>
      </c>
      <c r="E5431" s="4" t="s">
        <v>31</v>
      </c>
      <c r="F5431" s="4" t="s">
        <v>88</v>
      </c>
      <c r="G5431" s="4" t="s">
        <v>89</v>
      </c>
      <c r="H5431" s="6" t="s">
        <v>17</v>
      </c>
      <c r="I5431" s="7">
        <v>52</v>
      </c>
      <c r="J5431" s="8">
        <v>203</v>
      </c>
      <c r="K5431" s="9">
        <v>10556</v>
      </c>
      <c r="L5431" s="9">
        <v>5066.88</v>
      </c>
      <c r="M5431" s="10">
        <v>0.48</v>
      </c>
      <c r="N5431" s="4" t="s">
        <v>83</v>
      </c>
      <c r="O5431" s="4" t="str">
        <f>TEXT(Table1[[#This Row],[Invoice Date]],"yyyy")</f>
        <v>2021</v>
      </c>
      <c r="P5431" s="4" t="str">
        <f>TEXT(Table1[[#This Row],[Invoice Date]],"mmm")</f>
        <v>Jun</v>
      </c>
      <c r="Q5431" s="27">
        <f>WEEKNUM(Table1[[#This Row],[Invoice Date]]) + IF(YEAR(Table1[[#This Row],[Invoice Date]])=2021, 52, 0)</f>
        <v>78</v>
      </c>
    </row>
    <row r="5432" spans="2:17" ht="14.25" customHeight="1" x14ac:dyDescent="0.3">
      <c r="B5432" s="4" t="s">
        <v>34</v>
      </c>
      <c r="C5432" s="33">
        <v>1189833</v>
      </c>
      <c r="D5432" s="5">
        <v>44373</v>
      </c>
      <c r="E5432" s="4" t="s">
        <v>31</v>
      </c>
      <c r="F5432" s="4" t="s">
        <v>88</v>
      </c>
      <c r="G5432" s="4" t="s">
        <v>89</v>
      </c>
      <c r="H5432" s="6" t="s">
        <v>23</v>
      </c>
      <c r="I5432" s="7">
        <v>74</v>
      </c>
      <c r="J5432" s="8">
        <v>162</v>
      </c>
      <c r="K5432" s="9">
        <v>11988</v>
      </c>
      <c r="L5432" s="9">
        <v>4315.68</v>
      </c>
      <c r="M5432" s="10">
        <v>0.36</v>
      </c>
      <c r="N5432" s="4" t="s">
        <v>83</v>
      </c>
      <c r="O5432" s="4" t="str">
        <f>TEXT(Table1[[#This Row],[Invoice Date]],"yyyy")</f>
        <v>2021</v>
      </c>
      <c r="P5432" s="4" t="str">
        <f>TEXT(Table1[[#This Row],[Invoice Date]],"mmm")</f>
        <v>Jun</v>
      </c>
      <c r="Q5432" s="27">
        <f>WEEKNUM(Table1[[#This Row],[Invoice Date]]) + IF(YEAR(Table1[[#This Row],[Invoice Date]])=2021, 52, 0)</f>
        <v>78</v>
      </c>
    </row>
    <row r="5433" spans="2:17" ht="14.25" customHeight="1" x14ac:dyDescent="0.3">
      <c r="B5433" s="4" t="s">
        <v>14</v>
      </c>
      <c r="C5433" s="33">
        <v>1185732</v>
      </c>
      <c r="D5433" s="5">
        <v>44373</v>
      </c>
      <c r="E5433" s="4" t="s">
        <v>36</v>
      </c>
      <c r="F5433" s="4" t="s">
        <v>37</v>
      </c>
      <c r="G5433" s="4" t="s">
        <v>38</v>
      </c>
      <c r="H5433" s="6" t="s">
        <v>20</v>
      </c>
      <c r="I5433" s="7">
        <v>50</v>
      </c>
      <c r="J5433" s="8">
        <v>175</v>
      </c>
      <c r="K5433" s="9">
        <v>87500</v>
      </c>
      <c r="L5433" s="9">
        <v>30624.999999999996</v>
      </c>
      <c r="M5433" s="10">
        <v>0.35</v>
      </c>
      <c r="N5433" s="4" t="s">
        <v>24</v>
      </c>
      <c r="O5433" s="4" t="str">
        <f>TEXT(Table1[[#This Row],[Invoice Date]],"yyyy")</f>
        <v>2021</v>
      </c>
      <c r="P5433" s="4" t="str">
        <f>TEXT(Table1[[#This Row],[Invoice Date]],"mmm")</f>
        <v>Jun</v>
      </c>
      <c r="Q5433" s="27">
        <f>WEEKNUM(Table1[[#This Row],[Invoice Date]]) + IF(YEAR(Table1[[#This Row],[Invoice Date]])=2021, 52, 0)</f>
        <v>78</v>
      </c>
    </row>
    <row r="5434" spans="2:17" ht="14.25" customHeight="1" x14ac:dyDescent="0.3">
      <c r="B5434" s="4" t="s">
        <v>34</v>
      </c>
      <c r="C5434" s="33">
        <v>1189833</v>
      </c>
      <c r="D5434" s="5">
        <v>44373</v>
      </c>
      <c r="E5434" s="4" t="s">
        <v>31</v>
      </c>
      <c r="F5434" s="4" t="s">
        <v>88</v>
      </c>
      <c r="G5434" s="4" t="s">
        <v>89</v>
      </c>
      <c r="H5434" s="6" t="s">
        <v>22</v>
      </c>
      <c r="I5434" s="7">
        <v>60.000000000000007</v>
      </c>
      <c r="J5434" s="8">
        <v>300</v>
      </c>
      <c r="K5434" s="9">
        <v>180000.00000000003</v>
      </c>
      <c r="L5434" s="9">
        <v>54000.000000000007</v>
      </c>
      <c r="M5434" s="10">
        <v>0.3</v>
      </c>
      <c r="N5434" s="4" t="s">
        <v>83</v>
      </c>
      <c r="O5434" s="4" t="str">
        <f>TEXT(Table1[[#This Row],[Invoice Date]],"yyyy")</f>
        <v>2021</v>
      </c>
      <c r="P5434" s="4" t="str">
        <f>TEXT(Table1[[#This Row],[Invoice Date]],"mmm")</f>
        <v>Jun</v>
      </c>
      <c r="Q5434" s="27">
        <f>WEEKNUM(Table1[[#This Row],[Invoice Date]]) + IF(YEAR(Table1[[#This Row],[Invoice Date]])=2021, 52, 0)</f>
        <v>78</v>
      </c>
    </row>
    <row r="5435" spans="2:17" ht="14.25" customHeight="1" x14ac:dyDescent="0.3">
      <c r="B5435" s="4" t="s">
        <v>34</v>
      </c>
      <c r="C5435" s="33">
        <v>1189833</v>
      </c>
      <c r="D5435" s="5">
        <v>44373</v>
      </c>
      <c r="E5435" s="4" t="s">
        <v>31</v>
      </c>
      <c r="F5435" s="4" t="s">
        <v>88</v>
      </c>
      <c r="G5435" s="4" t="s">
        <v>89</v>
      </c>
      <c r="H5435" s="6" t="s">
        <v>21</v>
      </c>
      <c r="I5435" s="7">
        <v>55.000000000000007</v>
      </c>
      <c r="J5435" s="8">
        <v>425</v>
      </c>
      <c r="K5435" s="9">
        <v>233750.00000000003</v>
      </c>
      <c r="L5435" s="9">
        <v>81812.5</v>
      </c>
      <c r="M5435" s="10">
        <v>0.35</v>
      </c>
      <c r="N5435" s="4" t="s">
        <v>83</v>
      </c>
      <c r="O5435" s="4" t="str">
        <f>TEXT(Table1[[#This Row],[Invoice Date]],"yyyy")</f>
        <v>2021</v>
      </c>
      <c r="P5435" s="4" t="str">
        <f>TEXT(Table1[[#This Row],[Invoice Date]],"mmm")</f>
        <v>Jun</v>
      </c>
      <c r="Q5435" s="27">
        <f>WEEKNUM(Table1[[#This Row],[Invoice Date]]) + IF(YEAR(Table1[[#This Row],[Invoice Date]])=2021, 52, 0)</f>
        <v>78</v>
      </c>
    </row>
    <row r="5436" spans="2:17" ht="14.25" customHeight="1" x14ac:dyDescent="0.3">
      <c r="B5436" s="4" t="s">
        <v>14</v>
      </c>
      <c r="C5436" s="33">
        <v>1185732</v>
      </c>
      <c r="D5436" s="5">
        <v>44373</v>
      </c>
      <c r="E5436" s="4" t="s">
        <v>36</v>
      </c>
      <c r="F5436" s="4" t="s">
        <v>57</v>
      </c>
      <c r="G5436" s="4" t="s">
        <v>58</v>
      </c>
      <c r="H5436" s="6" t="s">
        <v>17</v>
      </c>
      <c r="I5436" s="7">
        <v>45</v>
      </c>
      <c r="J5436" s="8">
        <v>550</v>
      </c>
      <c r="K5436" s="9">
        <v>247500</v>
      </c>
      <c r="L5436" s="9">
        <v>99000</v>
      </c>
      <c r="M5436" s="10">
        <v>0.4</v>
      </c>
      <c r="N5436" s="4" t="s">
        <v>24</v>
      </c>
      <c r="O5436" s="4" t="str">
        <f>TEXT(Table1[[#This Row],[Invoice Date]],"yyyy")</f>
        <v>2021</v>
      </c>
      <c r="P5436" s="4" t="str">
        <f>TEXT(Table1[[#This Row],[Invoice Date]],"mmm")</f>
        <v>Jun</v>
      </c>
      <c r="Q5436" s="27">
        <f>WEEKNUM(Table1[[#This Row],[Invoice Date]]) + IF(YEAR(Table1[[#This Row],[Invoice Date]])=2021, 52, 0)</f>
        <v>78</v>
      </c>
    </row>
    <row r="5437" spans="2:17" ht="14.25" customHeight="1" x14ac:dyDescent="0.3">
      <c r="B5437" s="4" t="s">
        <v>34</v>
      </c>
      <c r="C5437" s="33">
        <v>1189833</v>
      </c>
      <c r="D5437" s="5">
        <v>44373</v>
      </c>
      <c r="E5437" s="4" t="s">
        <v>31</v>
      </c>
      <c r="F5437" s="4" t="s">
        <v>88</v>
      </c>
      <c r="G5437" s="4" t="s">
        <v>89</v>
      </c>
      <c r="H5437" s="6" t="s">
        <v>19</v>
      </c>
      <c r="I5437" s="7">
        <v>60.000000000000007</v>
      </c>
      <c r="J5437" s="8">
        <v>550</v>
      </c>
      <c r="K5437" s="9">
        <v>330000.00000000006</v>
      </c>
      <c r="L5437" s="9">
        <v>132000.00000000003</v>
      </c>
      <c r="M5437" s="10">
        <v>0.4</v>
      </c>
      <c r="N5437" s="4" t="s">
        <v>83</v>
      </c>
      <c r="O5437" s="4" t="str">
        <f>TEXT(Table1[[#This Row],[Invoice Date]],"yyyy")</f>
        <v>2021</v>
      </c>
      <c r="P5437" s="4" t="str">
        <f>TEXT(Table1[[#This Row],[Invoice Date]],"mmm")</f>
        <v>Jun</v>
      </c>
      <c r="Q5437" s="27">
        <f>WEEKNUM(Table1[[#This Row],[Invoice Date]]) + IF(YEAR(Table1[[#This Row],[Invoice Date]])=2021, 52, 0)</f>
        <v>78</v>
      </c>
    </row>
    <row r="5438" spans="2:17" ht="14.25" customHeight="1" x14ac:dyDescent="0.3">
      <c r="B5438" s="4" t="s">
        <v>34</v>
      </c>
      <c r="C5438" s="33">
        <v>1189833</v>
      </c>
      <c r="D5438" s="5">
        <v>44373</v>
      </c>
      <c r="E5438" s="4" t="s">
        <v>31</v>
      </c>
      <c r="F5438" s="4" t="s">
        <v>88</v>
      </c>
      <c r="G5438" s="4" t="s">
        <v>89</v>
      </c>
      <c r="H5438" s="6" t="s">
        <v>20</v>
      </c>
      <c r="I5438" s="7">
        <v>60.000000000000007</v>
      </c>
      <c r="J5438" s="8">
        <v>550</v>
      </c>
      <c r="K5438" s="9">
        <v>330000.00000000006</v>
      </c>
      <c r="L5438" s="9">
        <v>115500.00000000001</v>
      </c>
      <c r="M5438" s="10">
        <v>0.35</v>
      </c>
      <c r="N5438" s="4" t="s">
        <v>83</v>
      </c>
      <c r="O5438" s="4" t="str">
        <f>TEXT(Table1[[#This Row],[Invoice Date]],"yyyy")</f>
        <v>2021</v>
      </c>
      <c r="P5438" s="4" t="str">
        <f>TEXT(Table1[[#This Row],[Invoice Date]],"mmm")</f>
        <v>Jun</v>
      </c>
      <c r="Q5438" s="27">
        <f>WEEKNUM(Table1[[#This Row],[Invoice Date]]) + IF(YEAR(Table1[[#This Row],[Invoice Date]])=2021, 52, 0)</f>
        <v>78</v>
      </c>
    </row>
    <row r="5439" spans="2:17" ht="14.25" customHeight="1" x14ac:dyDescent="0.3">
      <c r="B5439" s="4" t="s">
        <v>34</v>
      </c>
      <c r="C5439" s="33">
        <v>1189833</v>
      </c>
      <c r="D5439" s="5">
        <v>44373</v>
      </c>
      <c r="E5439" s="4" t="s">
        <v>31</v>
      </c>
      <c r="F5439" s="4" t="s">
        <v>88</v>
      </c>
      <c r="G5439" s="4" t="s">
        <v>89</v>
      </c>
      <c r="H5439" s="6" t="s">
        <v>17</v>
      </c>
      <c r="I5439" s="7">
        <v>55.000000000000007</v>
      </c>
      <c r="J5439" s="8">
        <v>700</v>
      </c>
      <c r="K5439" s="9">
        <v>385000.00000000006</v>
      </c>
      <c r="L5439" s="9">
        <v>134750</v>
      </c>
      <c r="M5439" s="10">
        <v>0.35</v>
      </c>
      <c r="N5439" s="4" t="s">
        <v>83</v>
      </c>
      <c r="O5439" s="4" t="str">
        <f>TEXT(Table1[[#This Row],[Invoice Date]],"yyyy")</f>
        <v>2021</v>
      </c>
      <c r="P5439" s="4" t="str">
        <f>TEXT(Table1[[#This Row],[Invoice Date]],"mmm")</f>
        <v>Jun</v>
      </c>
      <c r="Q5439" s="27">
        <f>WEEKNUM(Table1[[#This Row],[Invoice Date]]) + IF(YEAR(Table1[[#This Row],[Invoice Date]])=2021, 52, 0)</f>
        <v>78</v>
      </c>
    </row>
    <row r="5440" spans="2:17" ht="14.25" customHeight="1" x14ac:dyDescent="0.3">
      <c r="B5440" s="4" t="s">
        <v>34</v>
      </c>
      <c r="C5440" s="33">
        <v>1189833</v>
      </c>
      <c r="D5440" s="5">
        <v>44373</v>
      </c>
      <c r="E5440" s="4" t="s">
        <v>31</v>
      </c>
      <c r="F5440" s="4" t="s">
        <v>88</v>
      </c>
      <c r="G5440" s="4" t="s">
        <v>89</v>
      </c>
      <c r="H5440" s="6" t="s">
        <v>23</v>
      </c>
      <c r="I5440" s="7">
        <v>75.000000000000014</v>
      </c>
      <c r="J5440" s="8">
        <v>600</v>
      </c>
      <c r="K5440" s="9">
        <v>450000.00000000006</v>
      </c>
      <c r="L5440" s="9">
        <v>112500.00000000001</v>
      </c>
      <c r="M5440" s="10">
        <v>0.25</v>
      </c>
      <c r="N5440" s="4" t="s">
        <v>83</v>
      </c>
      <c r="O5440" s="4" t="str">
        <f>TEXT(Table1[[#This Row],[Invoice Date]],"yyyy")</f>
        <v>2021</v>
      </c>
      <c r="P5440" s="4" t="str">
        <f>TEXT(Table1[[#This Row],[Invoice Date]],"mmm")</f>
        <v>Jun</v>
      </c>
      <c r="Q5440" s="27">
        <f>WEEKNUM(Table1[[#This Row],[Invoice Date]]) + IF(YEAR(Table1[[#This Row],[Invoice Date]])=2021, 52, 0)</f>
        <v>78</v>
      </c>
    </row>
    <row r="5441" spans="2:17" ht="14.25" customHeight="1" x14ac:dyDescent="0.3">
      <c r="B5441" s="4" t="s">
        <v>14</v>
      </c>
      <c r="C5441" s="33">
        <v>1185732</v>
      </c>
      <c r="D5441" s="5">
        <v>44374</v>
      </c>
      <c r="E5441" s="4" t="s">
        <v>36</v>
      </c>
      <c r="F5441" s="4" t="s">
        <v>37</v>
      </c>
      <c r="G5441" s="4" t="s">
        <v>38</v>
      </c>
      <c r="H5441" s="6" t="s">
        <v>21</v>
      </c>
      <c r="I5441" s="7">
        <v>48</v>
      </c>
      <c r="J5441" s="8">
        <v>28</v>
      </c>
      <c r="K5441" s="9">
        <v>1344</v>
      </c>
      <c r="L5441" s="9">
        <v>712.32</v>
      </c>
      <c r="M5441" s="10">
        <v>0.53</v>
      </c>
      <c r="N5441" s="4" t="s">
        <v>83</v>
      </c>
      <c r="O5441" s="4" t="str">
        <f>TEXT(Table1[[#This Row],[Invoice Date]],"yyyy")</f>
        <v>2021</v>
      </c>
      <c r="P5441" s="4" t="str">
        <f>TEXT(Table1[[#This Row],[Invoice Date]],"mmm")</f>
        <v>Jun</v>
      </c>
      <c r="Q5441" s="27">
        <f>WEEKNUM(Table1[[#This Row],[Invoice Date]]) + IF(YEAR(Table1[[#This Row],[Invoice Date]])=2021, 52, 0)</f>
        <v>79</v>
      </c>
    </row>
    <row r="5442" spans="2:17" ht="14.25" customHeight="1" x14ac:dyDescent="0.3">
      <c r="B5442" s="4" t="s">
        <v>14</v>
      </c>
      <c r="C5442" s="33">
        <v>1185732</v>
      </c>
      <c r="D5442" s="5">
        <v>44374</v>
      </c>
      <c r="E5442" s="4" t="s">
        <v>36</v>
      </c>
      <c r="F5442" s="4" t="s">
        <v>57</v>
      </c>
      <c r="G5442" s="4" t="s">
        <v>58</v>
      </c>
      <c r="H5442" s="6" t="s">
        <v>19</v>
      </c>
      <c r="I5442" s="7">
        <v>37</v>
      </c>
      <c r="J5442" s="8">
        <v>81</v>
      </c>
      <c r="K5442" s="9">
        <v>2997</v>
      </c>
      <c r="L5442" s="9">
        <v>1348.6499999999999</v>
      </c>
      <c r="M5442" s="10">
        <v>0.44999999999999996</v>
      </c>
      <c r="N5442" s="4" t="s">
        <v>83</v>
      </c>
      <c r="O5442" s="4" t="str">
        <f>TEXT(Table1[[#This Row],[Invoice Date]],"yyyy")</f>
        <v>2021</v>
      </c>
      <c r="P5442" s="4" t="str">
        <f>TEXT(Table1[[#This Row],[Invoice Date]],"mmm")</f>
        <v>Jun</v>
      </c>
      <c r="Q5442" s="27">
        <f>WEEKNUM(Table1[[#This Row],[Invoice Date]]) + IF(YEAR(Table1[[#This Row],[Invoice Date]])=2021, 52, 0)</f>
        <v>79</v>
      </c>
    </row>
    <row r="5443" spans="2:17" ht="14.25" customHeight="1" x14ac:dyDescent="0.3">
      <c r="B5443" s="4" t="s">
        <v>14</v>
      </c>
      <c r="C5443" s="33">
        <v>1185732</v>
      </c>
      <c r="D5443" s="5">
        <v>44374</v>
      </c>
      <c r="E5443" s="4" t="s">
        <v>36</v>
      </c>
      <c r="F5443" s="4" t="s">
        <v>37</v>
      </c>
      <c r="G5443" s="4" t="s">
        <v>38</v>
      </c>
      <c r="H5443" s="6" t="s">
        <v>21</v>
      </c>
      <c r="I5443" s="7">
        <v>50</v>
      </c>
      <c r="J5443" s="8">
        <v>100</v>
      </c>
      <c r="K5443" s="9">
        <v>50000</v>
      </c>
      <c r="L5443" s="9">
        <v>20000</v>
      </c>
      <c r="M5443" s="10">
        <v>0.4</v>
      </c>
      <c r="N5443" s="4" t="s">
        <v>24</v>
      </c>
      <c r="O5443" s="4" t="str">
        <f>TEXT(Table1[[#This Row],[Invoice Date]],"yyyy")</f>
        <v>2021</v>
      </c>
      <c r="P5443" s="4" t="str">
        <f>TEXT(Table1[[#This Row],[Invoice Date]],"mmm")</f>
        <v>Jun</v>
      </c>
      <c r="Q5443" s="27">
        <f>WEEKNUM(Table1[[#This Row],[Invoice Date]]) + IF(YEAR(Table1[[#This Row],[Invoice Date]])=2021, 52, 0)</f>
        <v>79</v>
      </c>
    </row>
    <row r="5444" spans="2:17" ht="14.25" customHeight="1" x14ac:dyDescent="0.3">
      <c r="B5444" s="4" t="s">
        <v>14</v>
      </c>
      <c r="C5444" s="33">
        <v>1185732</v>
      </c>
      <c r="D5444" s="5">
        <v>44374</v>
      </c>
      <c r="E5444" s="4" t="s">
        <v>36</v>
      </c>
      <c r="F5444" s="4" t="s">
        <v>57</v>
      </c>
      <c r="G5444" s="4" t="s">
        <v>58</v>
      </c>
      <c r="H5444" s="6" t="s">
        <v>19</v>
      </c>
      <c r="I5444" s="7">
        <v>40.000000000000007</v>
      </c>
      <c r="J5444" s="8">
        <v>300</v>
      </c>
      <c r="K5444" s="9">
        <v>120000.00000000001</v>
      </c>
      <c r="L5444" s="9">
        <v>42000</v>
      </c>
      <c r="M5444" s="10">
        <v>0.35</v>
      </c>
      <c r="N5444" s="4" t="s">
        <v>24</v>
      </c>
      <c r="O5444" s="4" t="str">
        <f>TEXT(Table1[[#This Row],[Invoice Date]],"yyyy")</f>
        <v>2021</v>
      </c>
      <c r="P5444" s="4" t="str">
        <f>TEXT(Table1[[#This Row],[Invoice Date]],"mmm")</f>
        <v>Jun</v>
      </c>
      <c r="Q5444" s="27">
        <f>WEEKNUM(Table1[[#This Row],[Invoice Date]]) + IF(YEAR(Table1[[#This Row],[Invoice Date]])=2021, 52, 0)</f>
        <v>79</v>
      </c>
    </row>
    <row r="5445" spans="2:17" ht="14.25" customHeight="1" x14ac:dyDescent="0.3">
      <c r="B5445" s="4" t="s">
        <v>14</v>
      </c>
      <c r="C5445" s="33">
        <v>1185732</v>
      </c>
      <c r="D5445" s="5">
        <v>44375</v>
      </c>
      <c r="E5445" s="4" t="s">
        <v>36</v>
      </c>
      <c r="F5445" s="4" t="s">
        <v>37</v>
      </c>
      <c r="G5445" s="4" t="s">
        <v>38</v>
      </c>
      <c r="H5445" s="6" t="s">
        <v>22</v>
      </c>
      <c r="I5445" s="7">
        <v>59</v>
      </c>
      <c r="J5445" s="8">
        <v>35</v>
      </c>
      <c r="K5445" s="9">
        <v>2065</v>
      </c>
      <c r="L5445" s="9">
        <v>949.9</v>
      </c>
      <c r="M5445" s="10">
        <v>0.45999999999999996</v>
      </c>
      <c r="N5445" s="4" t="s">
        <v>83</v>
      </c>
      <c r="O5445" s="4" t="str">
        <f>TEXT(Table1[[#This Row],[Invoice Date]],"yyyy")</f>
        <v>2021</v>
      </c>
      <c r="P5445" s="4" t="str">
        <f>TEXT(Table1[[#This Row],[Invoice Date]],"mmm")</f>
        <v>Jun</v>
      </c>
      <c r="Q5445" s="27">
        <f>WEEKNUM(Table1[[#This Row],[Invoice Date]]) + IF(YEAR(Table1[[#This Row],[Invoice Date]])=2021, 52, 0)</f>
        <v>79</v>
      </c>
    </row>
    <row r="5446" spans="2:17" ht="14.25" customHeight="1" x14ac:dyDescent="0.3">
      <c r="B5446" s="4" t="s">
        <v>14</v>
      </c>
      <c r="C5446" s="33">
        <v>1185732</v>
      </c>
      <c r="D5446" s="5">
        <v>44375</v>
      </c>
      <c r="E5446" s="4" t="s">
        <v>36</v>
      </c>
      <c r="F5446" s="4" t="s">
        <v>57</v>
      </c>
      <c r="G5446" s="4" t="s">
        <v>58</v>
      </c>
      <c r="H5446" s="6" t="s">
        <v>20</v>
      </c>
      <c r="I5446" s="7">
        <v>34</v>
      </c>
      <c r="J5446" s="8">
        <v>63</v>
      </c>
      <c r="K5446" s="9">
        <v>2142</v>
      </c>
      <c r="L5446" s="9">
        <v>963.89999999999986</v>
      </c>
      <c r="M5446" s="10">
        <v>0.44999999999999996</v>
      </c>
      <c r="N5446" s="4" t="s">
        <v>83</v>
      </c>
      <c r="O5446" s="4" t="str">
        <f>TEXT(Table1[[#This Row],[Invoice Date]],"yyyy")</f>
        <v>2021</v>
      </c>
      <c r="P5446" s="4" t="str">
        <f>TEXT(Table1[[#This Row],[Invoice Date]],"mmm")</f>
        <v>Jun</v>
      </c>
      <c r="Q5446" s="27">
        <f>WEEKNUM(Table1[[#This Row],[Invoice Date]]) + IF(YEAR(Table1[[#This Row],[Invoice Date]])=2021, 52, 0)</f>
        <v>79</v>
      </c>
    </row>
    <row r="5447" spans="2:17" ht="14.25" customHeight="1" x14ac:dyDescent="0.3">
      <c r="B5447" s="4" t="s">
        <v>14</v>
      </c>
      <c r="C5447" s="33">
        <v>1185732</v>
      </c>
      <c r="D5447" s="5">
        <v>44375</v>
      </c>
      <c r="E5447" s="4" t="s">
        <v>36</v>
      </c>
      <c r="F5447" s="4" t="s">
        <v>37</v>
      </c>
      <c r="G5447" s="4" t="s">
        <v>38</v>
      </c>
      <c r="H5447" s="6" t="s">
        <v>22</v>
      </c>
      <c r="I5447" s="7">
        <v>60</v>
      </c>
      <c r="J5447" s="8">
        <v>125</v>
      </c>
      <c r="K5447" s="9">
        <v>75000</v>
      </c>
      <c r="L5447" s="9">
        <v>26250</v>
      </c>
      <c r="M5447" s="10">
        <v>0.35</v>
      </c>
      <c r="N5447" s="4" t="s">
        <v>24</v>
      </c>
      <c r="O5447" s="4" t="str">
        <f>TEXT(Table1[[#This Row],[Invoice Date]],"yyyy")</f>
        <v>2021</v>
      </c>
      <c r="P5447" s="4" t="str">
        <f>TEXT(Table1[[#This Row],[Invoice Date]],"mmm")</f>
        <v>Jun</v>
      </c>
      <c r="Q5447" s="27">
        <f>WEEKNUM(Table1[[#This Row],[Invoice Date]]) + IF(YEAR(Table1[[#This Row],[Invoice Date]])=2021, 52, 0)</f>
        <v>79</v>
      </c>
    </row>
    <row r="5448" spans="2:17" ht="14.25" customHeight="1" x14ac:dyDescent="0.3">
      <c r="B5448" s="4" t="s">
        <v>14</v>
      </c>
      <c r="C5448" s="33">
        <v>1185732</v>
      </c>
      <c r="D5448" s="5">
        <v>44375</v>
      </c>
      <c r="E5448" s="4" t="s">
        <v>36</v>
      </c>
      <c r="F5448" s="4" t="s">
        <v>57</v>
      </c>
      <c r="G5448" s="4" t="s">
        <v>58</v>
      </c>
      <c r="H5448" s="6" t="s">
        <v>20</v>
      </c>
      <c r="I5448" s="7">
        <v>35</v>
      </c>
      <c r="J5448" s="8">
        <v>225</v>
      </c>
      <c r="K5448" s="9">
        <v>78750</v>
      </c>
      <c r="L5448" s="9">
        <v>27562.5</v>
      </c>
      <c r="M5448" s="10">
        <v>0.35</v>
      </c>
      <c r="N5448" s="4" t="s">
        <v>24</v>
      </c>
      <c r="O5448" s="4" t="str">
        <f>TEXT(Table1[[#This Row],[Invoice Date]],"yyyy")</f>
        <v>2021</v>
      </c>
      <c r="P5448" s="4" t="str">
        <f>TEXT(Table1[[#This Row],[Invoice Date]],"mmm")</f>
        <v>Jun</v>
      </c>
      <c r="Q5448" s="27">
        <f>WEEKNUM(Table1[[#This Row],[Invoice Date]]) + IF(YEAR(Table1[[#This Row],[Invoice Date]])=2021, 52, 0)</f>
        <v>79</v>
      </c>
    </row>
    <row r="5449" spans="2:17" ht="14.25" customHeight="1" x14ac:dyDescent="0.3">
      <c r="B5449" s="4" t="s">
        <v>14</v>
      </c>
      <c r="C5449" s="33">
        <v>1185732</v>
      </c>
      <c r="D5449" s="5">
        <v>44376</v>
      </c>
      <c r="E5449" s="4" t="s">
        <v>36</v>
      </c>
      <c r="F5449" s="4" t="s">
        <v>57</v>
      </c>
      <c r="G5449" s="4" t="s">
        <v>58</v>
      </c>
      <c r="H5449" s="6" t="s">
        <v>21</v>
      </c>
      <c r="I5449" s="7">
        <v>33</v>
      </c>
      <c r="J5449" s="8">
        <v>46</v>
      </c>
      <c r="K5449" s="9">
        <v>1518</v>
      </c>
      <c r="L5449" s="9">
        <v>789.36</v>
      </c>
      <c r="M5449" s="10">
        <v>0.52</v>
      </c>
      <c r="N5449" s="4" t="s">
        <v>83</v>
      </c>
      <c r="O5449" s="4" t="str">
        <f>TEXT(Table1[[#This Row],[Invoice Date]],"yyyy")</f>
        <v>2021</v>
      </c>
      <c r="P5449" s="4" t="str">
        <f>TEXT(Table1[[#This Row],[Invoice Date]],"mmm")</f>
        <v>Jun</v>
      </c>
      <c r="Q5449" s="27">
        <f>WEEKNUM(Table1[[#This Row],[Invoice Date]]) + IF(YEAR(Table1[[#This Row],[Invoice Date]])=2021, 52, 0)</f>
        <v>79</v>
      </c>
    </row>
    <row r="5450" spans="2:17" ht="14.25" customHeight="1" x14ac:dyDescent="0.3">
      <c r="B5450" s="4" t="s">
        <v>14</v>
      </c>
      <c r="C5450" s="33">
        <v>1185732</v>
      </c>
      <c r="D5450" s="5">
        <v>44376</v>
      </c>
      <c r="E5450" s="4" t="s">
        <v>36</v>
      </c>
      <c r="F5450" s="4" t="s">
        <v>37</v>
      </c>
      <c r="G5450" s="4" t="s">
        <v>38</v>
      </c>
      <c r="H5450" s="6" t="s">
        <v>23</v>
      </c>
      <c r="I5450" s="7">
        <v>64</v>
      </c>
      <c r="J5450" s="8">
        <v>63</v>
      </c>
      <c r="K5450" s="9">
        <v>4032</v>
      </c>
      <c r="L5450" s="9">
        <v>2419.1999999999998</v>
      </c>
      <c r="M5450" s="10">
        <v>0.6</v>
      </c>
      <c r="N5450" s="4" t="s">
        <v>83</v>
      </c>
      <c r="O5450" s="4" t="str">
        <f>TEXT(Table1[[#This Row],[Invoice Date]],"yyyy")</f>
        <v>2021</v>
      </c>
      <c r="P5450" s="4" t="str">
        <f>TEXT(Table1[[#This Row],[Invoice Date]],"mmm")</f>
        <v>Jun</v>
      </c>
      <c r="Q5450" s="27">
        <f>WEEKNUM(Table1[[#This Row],[Invoice Date]]) + IF(YEAR(Table1[[#This Row],[Invoice Date]])=2021, 52, 0)</f>
        <v>79</v>
      </c>
    </row>
    <row r="5451" spans="2:17" ht="14.25" customHeight="1" x14ac:dyDescent="0.3">
      <c r="B5451" s="4" t="s">
        <v>14</v>
      </c>
      <c r="C5451" s="33">
        <v>1185732</v>
      </c>
      <c r="D5451" s="5">
        <v>44376</v>
      </c>
      <c r="E5451" s="4" t="s">
        <v>36</v>
      </c>
      <c r="F5451" s="4" t="s">
        <v>57</v>
      </c>
      <c r="G5451" s="4" t="s">
        <v>58</v>
      </c>
      <c r="H5451" s="6" t="s">
        <v>21</v>
      </c>
      <c r="I5451" s="7">
        <v>35</v>
      </c>
      <c r="J5451" s="8">
        <v>175</v>
      </c>
      <c r="K5451" s="9">
        <v>61250</v>
      </c>
      <c r="L5451" s="9">
        <v>24500</v>
      </c>
      <c r="M5451" s="10">
        <v>0.4</v>
      </c>
      <c r="N5451" s="4" t="s">
        <v>24</v>
      </c>
      <c r="O5451" s="4" t="str">
        <f>TEXT(Table1[[#This Row],[Invoice Date]],"yyyy")</f>
        <v>2021</v>
      </c>
      <c r="P5451" s="4" t="str">
        <f>TEXT(Table1[[#This Row],[Invoice Date]],"mmm")</f>
        <v>Jun</v>
      </c>
      <c r="Q5451" s="27">
        <f>WEEKNUM(Table1[[#This Row],[Invoice Date]]) + IF(YEAR(Table1[[#This Row],[Invoice Date]])=2021, 52, 0)</f>
        <v>79</v>
      </c>
    </row>
    <row r="5452" spans="2:17" ht="14.25" customHeight="1" x14ac:dyDescent="0.3">
      <c r="B5452" s="4" t="s">
        <v>14</v>
      </c>
      <c r="C5452" s="33">
        <v>1185732</v>
      </c>
      <c r="D5452" s="5">
        <v>44376</v>
      </c>
      <c r="E5452" s="4" t="s">
        <v>36</v>
      </c>
      <c r="F5452" s="4" t="s">
        <v>37</v>
      </c>
      <c r="G5452" s="4" t="s">
        <v>38</v>
      </c>
      <c r="H5452" s="6" t="s">
        <v>23</v>
      </c>
      <c r="I5452" s="7">
        <v>65</v>
      </c>
      <c r="J5452" s="8">
        <v>250</v>
      </c>
      <c r="K5452" s="9">
        <v>162500</v>
      </c>
      <c r="L5452" s="9">
        <v>81250</v>
      </c>
      <c r="M5452" s="10">
        <v>0.5</v>
      </c>
      <c r="N5452" s="4" t="s">
        <v>24</v>
      </c>
      <c r="O5452" s="4" t="str">
        <f>TEXT(Table1[[#This Row],[Invoice Date]],"yyyy")</f>
        <v>2021</v>
      </c>
      <c r="P5452" s="4" t="str">
        <f>TEXT(Table1[[#This Row],[Invoice Date]],"mmm")</f>
        <v>Jun</v>
      </c>
      <c r="Q5452" s="27">
        <f>WEEKNUM(Table1[[#This Row],[Invoice Date]]) + IF(YEAR(Table1[[#This Row],[Invoice Date]])=2021, 52, 0)</f>
        <v>79</v>
      </c>
    </row>
    <row r="5453" spans="2:17" ht="14.25" customHeight="1" x14ac:dyDescent="0.3">
      <c r="B5453" s="4" t="s">
        <v>14</v>
      </c>
      <c r="C5453" s="33">
        <v>1185732</v>
      </c>
      <c r="D5453" s="5">
        <v>44377</v>
      </c>
      <c r="E5453" s="4" t="s">
        <v>36</v>
      </c>
      <c r="F5453" s="4" t="s">
        <v>57</v>
      </c>
      <c r="G5453" s="4" t="s">
        <v>58</v>
      </c>
      <c r="H5453" s="6" t="s">
        <v>22</v>
      </c>
      <c r="I5453" s="7">
        <v>41</v>
      </c>
      <c r="J5453" s="8">
        <v>44</v>
      </c>
      <c r="K5453" s="9">
        <v>1804</v>
      </c>
      <c r="L5453" s="9">
        <v>883.96</v>
      </c>
      <c r="M5453" s="10">
        <v>0.49</v>
      </c>
      <c r="N5453" s="4" t="s">
        <v>83</v>
      </c>
      <c r="O5453" s="4" t="str">
        <f>TEXT(Table1[[#This Row],[Invoice Date]],"yyyy")</f>
        <v>2021</v>
      </c>
      <c r="P5453" s="4" t="str">
        <f>TEXT(Table1[[#This Row],[Invoice Date]],"mmm")</f>
        <v>Jun</v>
      </c>
      <c r="Q5453" s="27">
        <f>WEEKNUM(Table1[[#This Row],[Invoice Date]]) + IF(YEAR(Table1[[#This Row],[Invoice Date]])=2021, 52, 0)</f>
        <v>79</v>
      </c>
    </row>
    <row r="5454" spans="2:17" ht="14.25" customHeight="1" x14ac:dyDescent="0.3">
      <c r="B5454" s="4" t="s">
        <v>14</v>
      </c>
      <c r="C5454" s="33">
        <v>1185732</v>
      </c>
      <c r="D5454" s="5">
        <v>44377</v>
      </c>
      <c r="E5454" s="4" t="s">
        <v>36</v>
      </c>
      <c r="F5454" s="4" t="s">
        <v>37</v>
      </c>
      <c r="G5454" s="4" t="s">
        <v>38</v>
      </c>
      <c r="H5454" s="6" t="s">
        <v>17</v>
      </c>
      <c r="I5454" s="7">
        <v>46</v>
      </c>
      <c r="J5454" s="8">
        <v>135</v>
      </c>
      <c r="K5454" s="9">
        <v>6210</v>
      </c>
      <c r="L5454" s="9">
        <v>3415.5000000000005</v>
      </c>
      <c r="M5454" s="10">
        <v>0.55000000000000004</v>
      </c>
      <c r="N5454" s="4" t="s">
        <v>83</v>
      </c>
      <c r="O5454" s="4" t="str">
        <f>TEXT(Table1[[#This Row],[Invoice Date]],"yyyy")</f>
        <v>2021</v>
      </c>
      <c r="P5454" s="4" t="str">
        <f>TEXT(Table1[[#This Row],[Invoice Date]],"mmm")</f>
        <v>Jun</v>
      </c>
      <c r="Q5454" s="27">
        <f>WEEKNUM(Table1[[#This Row],[Invoice Date]]) + IF(YEAR(Table1[[#This Row],[Invoice Date]])=2021, 52, 0)</f>
        <v>79</v>
      </c>
    </row>
    <row r="5455" spans="2:17" ht="14.25" customHeight="1" x14ac:dyDescent="0.3">
      <c r="B5455" s="4" t="s">
        <v>14</v>
      </c>
      <c r="C5455" s="33">
        <v>1185732</v>
      </c>
      <c r="D5455" s="5">
        <v>44377</v>
      </c>
      <c r="E5455" s="4" t="s">
        <v>36</v>
      </c>
      <c r="F5455" s="4" t="s">
        <v>57</v>
      </c>
      <c r="G5455" s="4" t="s">
        <v>58</v>
      </c>
      <c r="H5455" s="6" t="s">
        <v>22</v>
      </c>
      <c r="I5455" s="7">
        <v>45</v>
      </c>
      <c r="J5455" s="8">
        <v>175</v>
      </c>
      <c r="K5455" s="9">
        <v>78750</v>
      </c>
      <c r="L5455" s="9">
        <v>27562.5</v>
      </c>
      <c r="M5455" s="10">
        <v>0.35</v>
      </c>
      <c r="N5455" s="4" t="s">
        <v>24</v>
      </c>
      <c r="O5455" s="4" t="str">
        <f>TEXT(Table1[[#This Row],[Invoice Date]],"yyyy")</f>
        <v>2021</v>
      </c>
      <c r="P5455" s="4" t="str">
        <f>TEXT(Table1[[#This Row],[Invoice Date]],"mmm")</f>
        <v>Jun</v>
      </c>
      <c r="Q5455" s="27">
        <f>WEEKNUM(Table1[[#This Row],[Invoice Date]]) + IF(YEAR(Table1[[#This Row],[Invoice Date]])=2021, 52, 0)</f>
        <v>79</v>
      </c>
    </row>
    <row r="5456" spans="2:17" ht="14.25" customHeight="1" x14ac:dyDescent="0.3">
      <c r="B5456" s="4" t="s">
        <v>14</v>
      </c>
      <c r="C5456" s="33">
        <v>1185732</v>
      </c>
      <c r="D5456" s="5">
        <v>44377</v>
      </c>
      <c r="E5456" s="4" t="s">
        <v>36</v>
      </c>
      <c r="F5456" s="4" t="s">
        <v>37</v>
      </c>
      <c r="G5456" s="4" t="s">
        <v>38</v>
      </c>
      <c r="H5456" s="6" t="s">
        <v>17</v>
      </c>
      <c r="I5456" s="7">
        <v>50</v>
      </c>
      <c r="J5456" s="8">
        <v>500</v>
      </c>
      <c r="K5456" s="9">
        <v>250000</v>
      </c>
      <c r="L5456" s="9">
        <v>100000</v>
      </c>
      <c r="M5456" s="10">
        <v>0.4</v>
      </c>
      <c r="N5456" s="4" t="s">
        <v>24</v>
      </c>
      <c r="O5456" s="4" t="str">
        <f>TEXT(Table1[[#This Row],[Invoice Date]],"yyyy")</f>
        <v>2021</v>
      </c>
      <c r="P5456" s="4" t="str">
        <f>TEXT(Table1[[#This Row],[Invoice Date]],"mmm")</f>
        <v>Jun</v>
      </c>
      <c r="Q5456" s="27">
        <f>WEEKNUM(Table1[[#This Row],[Invoice Date]]) + IF(YEAR(Table1[[#This Row],[Invoice Date]])=2021, 52, 0)</f>
        <v>79</v>
      </c>
    </row>
    <row r="5457" spans="2:17" ht="14.25" customHeight="1" x14ac:dyDescent="0.3">
      <c r="B5457" s="4" t="s">
        <v>14</v>
      </c>
      <c r="C5457" s="33">
        <v>1185732</v>
      </c>
      <c r="D5457" s="5">
        <v>44378</v>
      </c>
      <c r="E5457" s="4" t="s">
        <v>36</v>
      </c>
      <c r="F5457" s="4" t="s">
        <v>37</v>
      </c>
      <c r="G5457" s="4" t="s">
        <v>38</v>
      </c>
      <c r="H5457" s="6" t="s">
        <v>19</v>
      </c>
      <c r="I5457" s="7">
        <v>43</v>
      </c>
      <c r="J5457" s="8">
        <v>63</v>
      </c>
      <c r="K5457" s="9">
        <v>2709</v>
      </c>
      <c r="L5457" s="9">
        <v>1219.05</v>
      </c>
      <c r="M5457" s="10">
        <v>0.44999999999999996</v>
      </c>
      <c r="N5457" s="4" t="s">
        <v>83</v>
      </c>
      <c r="O5457" s="4" t="str">
        <f>TEXT(Table1[[#This Row],[Invoice Date]],"yyyy")</f>
        <v>2021</v>
      </c>
      <c r="P5457" s="4" t="str">
        <f>TEXT(Table1[[#This Row],[Invoice Date]],"mmm")</f>
        <v>Jul</v>
      </c>
      <c r="Q5457" s="27">
        <f>WEEKNUM(Table1[[#This Row],[Invoice Date]]) + IF(YEAR(Table1[[#This Row],[Invoice Date]])=2021, 52, 0)</f>
        <v>79</v>
      </c>
    </row>
    <row r="5458" spans="2:17" ht="14.25" customHeight="1" x14ac:dyDescent="0.3">
      <c r="B5458" s="4" t="s">
        <v>14</v>
      </c>
      <c r="C5458" s="33">
        <v>1185732</v>
      </c>
      <c r="D5458" s="5">
        <v>44378</v>
      </c>
      <c r="E5458" s="4" t="s">
        <v>36</v>
      </c>
      <c r="F5458" s="4" t="s">
        <v>57</v>
      </c>
      <c r="G5458" s="4" t="s">
        <v>58</v>
      </c>
      <c r="H5458" s="6" t="s">
        <v>23</v>
      </c>
      <c r="I5458" s="7">
        <v>49</v>
      </c>
      <c r="J5458" s="8">
        <v>91</v>
      </c>
      <c r="K5458" s="9">
        <v>4459</v>
      </c>
      <c r="L5458" s="9">
        <v>2809.17</v>
      </c>
      <c r="M5458" s="10">
        <v>0.63</v>
      </c>
      <c r="N5458" s="4" t="s">
        <v>83</v>
      </c>
      <c r="O5458" s="4" t="str">
        <f>TEXT(Table1[[#This Row],[Invoice Date]],"yyyy")</f>
        <v>2021</v>
      </c>
      <c r="P5458" s="4" t="str">
        <f>TEXT(Table1[[#This Row],[Invoice Date]],"mmm")</f>
        <v>Jul</v>
      </c>
      <c r="Q5458" s="27">
        <f>WEEKNUM(Table1[[#This Row],[Invoice Date]]) + IF(YEAR(Table1[[#This Row],[Invoice Date]])=2021, 52, 0)</f>
        <v>79</v>
      </c>
    </row>
    <row r="5459" spans="2:17" ht="14.25" customHeight="1" x14ac:dyDescent="0.3">
      <c r="B5459" s="4" t="s">
        <v>14</v>
      </c>
      <c r="C5459" s="33">
        <v>1185732</v>
      </c>
      <c r="D5459" s="5">
        <v>44378</v>
      </c>
      <c r="E5459" s="4" t="s">
        <v>36</v>
      </c>
      <c r="F5459" s="4" t="s">
        <v>37</v>
      </c>
      <c r="G5459" s="4" t="s">
        <v>38</v>
      </c>
      <c r="H5459" s="6" t="s">
        <v>19</v>
      </c>
      <c r="I5459" s="7">
        <v>45.000000000000007</v>
      </c>
      <c r="J5459" s="8">
        <v>250</v>
      </c>
      <c r="K5459" s="9">
        <v>112500.00000000001</v>
      </c>
      <c r="L5459" s="9">
        <v>39375</v>
      </c>
      <c r="M5459" s="10">
        <v>0.35</v>
      </c>
      <c r="N5459" s="4" t="s">
        <v>24</v>
      </c>
      <c r="O5459" s="4" t="str">
        <f>TEXT(Table1[[#This Row],[Invoice Date]],"yyyy")</f>
        <v>2021</v>
      </c>
      <c r="P5459" s="4" t="str">
        <f>TEXT(Table1[[#This Row],[Invoice Date]],"mmm")</f>
        <v>Jul</v>
      </c>
      <c r="Q5459" s="27">
        <f>WEEKNUM(Table1[[#This Row],[Invoice Date]]) + IF(YEAR(Table1[[#This Row],[Invoice Date]])=2021, 52, 0)</f>
        <v>79</v>
      </c>
    </row>
    <row r="5460" spans="2:17" ht="14.25" customHeight="1" x14ac:dyDescent="0.3">
      <c r="B5460" s="4" t="s">
        <v>14</v>
      </c>
      <c r="C5460" s="33">
        <v>1185732</v>
      </c>
      <c r="D5460" s="5">
        <v>44378</v>
      </c>
      <c r="E5460" s="4" t="s">
        <v>36</v>
      </c>
      <c r="F5460" s="4" t="s">
        <v>57</v>
      </c>
      <c r="G5460" s="4" t="s">
        <v>58</v>
      </c>
      <c r="H5460" s="6" t="s">
        <v>23</v>
      </c>
      <c r="I5460" s="7">
        <v>50</v>
      </c>
      <c r="J5460" s="8">
        <v>350</v>
      </c>
      <c r="K5460" s="9">
        <v>175000</v>
      </c>
      <c r="L5460" s="9">
        <v>87500</v>
      </c>
      <c r="M5460" s="10">
        <v>0.5</v>
      </c>
      <c r="N5460" s="4" t="s">
        <v>24</v>
      </c>
      <c r="O5460" s="4" t="str">
        <f>TEXT(Table1[[#This Row],[Invoice Date]],"yyyy")</f>
        <v>2021</v>
      </c>
      <c r="P5460" s="4" t="str">
        <f>TEXT(Table1[[#This Row],[Invoice Date]],"mmm")</f>
        <v>Jul</v>
      </c>
      <c r="Q5460" s="27">
        <f>WEEKNUM(Table1[[#This Row],[Invoice Date]]) + IF(YEAR(Table1[[#This Row],[Invoice Date]])=2021, 52, 0)</f>
        <v>79</v>
      </c>
    </row>
    <row r="5461" spans="2:17" ht="14.25" customHeight="1" x14ac:dyDescent="0.3">
      <c r="B5461" s="4" t="s">
        <v>30</v>
      </c>
      <c r="C5461" s="34">
        <v>1128299</v>
      </c>
      <c r="D5461" s="5">
        <v>44379</v>
      </c>
      <c r="E5461" s="4" t="s">
        <v>36</v>
      </c>
      <c r="F5461" s="4" t="s">
        <v>114</v>
      </c>
      <c r="G5461" s="4" t="s">
        <v>115</v>
      </c>
      <c r="H5461" s="6" t="s">
        <v>21</v>
      </c>
      <c r="I5461" s="7">
        <v>38</v>
      </c>
      <c r="J5461" s="8">
        <v>51</v>
      </c>
      <c r="K5461" s="9">
        <v>1938</v>
      </c>
      <c r="L5461" s="9">
        <v>813.95999999999992</v>
      </c>
      <c r="M5461" s="10">
        <v>0.42</v>
      </c>
      <c r="N5461" s="4" t="s">
        <v>83</v>
      </c>
      <c r="O5461" s="4" t="str">
        <f>TEXT(Table1[[#This Row],[Invoice Date]],"yyyy")</f>
        <v>2021</v>
      </c>
      <c r="P5461" s="4" t="str">
        <f>TEXT(Table1[[#This Row],[Invoice Date]],"mmm")</f>
        <v>Jul</v>
      </c>
      <c r="Q5461" s="27">
        <f>WEEKNUM(Table1[[#This Row],[Invoice Date]]) + IF(YEAR(Table1[[#This Row],[Invoice Date]])=2021, 52, 0)</f>
        <v>79</v>
      </c>
    </row>
    <row r="5462" spans="2:17" ht="14.25" customHeight="1" x14ac:dyDescent="0.3">
      <c r="B5462" s="4" t="s">
        <v>14</v>
      </c>
      <c r="C5462" s="33">
        <v>1185732</v>
      </c>
      <c r="D5462" s="5">
        <v>44379</v>
      </c>
      <c r="E5462" s="4" t="s">
        <v>36</v>
      </c>
      <c r="F5462" s="4" t="s">
        <v>37</v>
      </c>
      <c r="G5462" s="4" t="s">
        <v>38</v>
      </c>
      <c r="H5462" s="6" t="s">
        <v>20</v>
      </c>
      <c r="I5462" s="7">
        <v>39</v>
      </c>
      <c r="J5462" s="8">
        <v>54</v>
      </c>
      <c r="K5462" s="9">
        <v>2106</v>
      </c>
      <c r="L5462" s="9">
        <v>947.69999999999993</v>
      </c>
      <c r="M5462" s="10">
        <v>0.44999999999999996</v>
      </c>
      <c r="N5462" s="4" t="s">
        <v>83</v>
      </c>
      <c r="O5462" s="4" t="str">
        <f>TEXT(Table1[[#This Row],[Invoice Date]],"yyyy")</f>
        <v>2021</v>
      </c>
      <c r="P5462" s="4" t="str">
        <f>TEXT(Table1[[#This Row],[Invoice Date]],"mmm")</f>
        <v>Jul</v>
      </c>
      <c r="Q5462" s="27">
        <f>WEEKNUM(Table1[[#This Row],[Invoice Date]]) + IF(YEAR(Table1[[#This Row],[Invoice Date]])=2021, 52, 0)</f>
        <v>79</v>
      </c>
    </row>
    <row r="5463" spans="2:17" ht="14.25" customHeight="1" x14ac:dyDescent="0.3">
      <c r="B5463" s="4" t="s">
        <v>30</v>
      </c>
      <c r="C5463" s="34">
        <v>1128299</v>
      </c>
      <c r="D5463" s="5">
        <v>44379</v>
      </c>
      <c r="E5463" s="4" t="s">
        <v>36</v>
      </c>
      <c r="F5463" s="4" t="s">
        <v>114</v>
      </c>
      <c r="G5463" s="4" t="s">
        <v>115</v>
      </c>
      <c r="H5463" s="6" t="s">
        <v>20</v>
      </c>
      <c r="I5463" s="7">
        <v>38</v>
      </c>
      <c r="J5463" s="8">
        <v>61</v>
      </c>
      <c r="K5463" s="9">
        <v>2318</v>
      </c>
      <c r="L5463" s="9">
        <v>996.74</v>
      </c>
      <c r="M5463" s="10">
        <v>0.43</v>
      </c>
      <c r="N5463" s="4" t="s">
        <v>83</v>
      </c>
      <c r="O5463" s="4" t="str">
        <f>TEXT(Table1[[#This Row],[Invoice Date]],"yyyy")</f>
        <v>2021</v>
      </c>
      <c r="P5463" s="4" t="str">
        <f>TEXT(Table1[[#This Row],[Invoice Date]],"mmm")</f>
        <v>Jul</v>
      </c>
      <c r="Q5463" s="27">
        <f>WEEKNUM(Table1[[#This Row],[Invoice Date]]) + IF(YEAR(Table1[[#This Row],[Invoice Date]])=2021, 52, 0)</f>
        <v>79</v>
      </c>
    </row>
    <row r="5464" spans="2:17" ht="14.25" customHeight="1" x14ac:dyDescent="0.3">
      <c r="B5464" s="4" t="s">
        <v>30</v>
      </c>
      <c r="C5464" s="34">
        <v>1128299</v>
      </c>
      <c r="D5464" s="5">
        <v>44379</v>
      </c>
      <c r="E5464" s="4" t="s">
        <v>36</v>
      </c>
      <c r="F5464" s="4" t="s">
        <v>114</v>
      </c>
      <c r="G5464" s="4" t="s">
        <v>115</v>
      </c>
      <c r="H5464" s="6" t="s">
        <v>22</v>
      </c>
      <c r="I5464" s="7">
        <v>48</v>
      </c>
      <c r="J5464" s="8">
        <v>50</v>
      </c>
      <c r="K5464" s="9">
        <v>2400</v>
      </c>
      <c r="L5464" s="9">
        <v>1488</v>
      </c>
      <c r="M5464" s="10">
        <v>0.62</v>
      </c>
      <c r="N5464" s="4" t="s">
        <v>83</v>
      </c>
      <c r="O5464" s="4" t="str">
        <f>TEXT(Table1[[#This Row],[Invoice Date]],"yyyy")</f>
        <v>2021</v>
      </c>
      <c r="P5464" s="4" t="str">
        <f>TEXT(Table1[[#This Row],[Invoice Date]],"mmm")</f>
        <v>Jul</v>
      </c>
      <c r="Q5464" s="27">
        <f>WEEKNUM(Table1[[#This Row],[Invoice Date]]) + IF(YEAR(Table1[[#This Row],[Invoice Date]])=2021, 52, 0)</f>
        <v>79</v>
      </c>
    </row>
    <row r="5465" spans="2:17" ht="14.25" customHeight="1" x14ac:dyDescent="0.3">
      <c r="B5465" s="4" t="s">
        <v>30</v>
      </c>
      <c r="C5465" s="34">
        <v>1128299</v>
      </c>
      <c r="D5465" s="5">
        <v>44379</v>
      </c>
      <c r="E5465" s="4" t="s">
        <v>36</v>
      </c>
      <c r="F5465" s="4" t="s">
        <v>114</v>
      </c>
      <c r="G5465" s="4" t="s">
        <v>115</v>
      </c>
      <c r="H5465" s="6" t="s">
        <v>19</v>
      </c>
      <c r="I5465" s="7">
        <v>42</v>
      </c>
      <c r="J5465" s="8">
        <v>87</v>
      </c>
      <c r="K5465" s="9">
        <v>3654</v>
      </c>
      <c r="L5465" s="9">
        <v>1790.46</v>
      </c>
      <c r="M5465" s="10">
        <v>0.49</v>
      </c>
      <c r="N5465" s="4" t="s">
        <v>83</v>
      </c>
      <c r="O5465" s="4" t="str">
        <f>TEXT(Table1[[#This Row],[Invoice Date]],"yyyy")</f>
        <v>2021</v>
      </c>
      <c r="P5465" s="4" t="str">
        <f>TEXT(Table1[[#This Row],[Invoice Date]],"mmm")</f>
        <v>Jul</v>
      </c>
      <c r="Q5465" s="27">
        <f>WEEKNUM(Table1[[#This Row],[Invoice Date]]) + IF(YEAR(Table1[[#This Row],[Invoice Date]])=2021, 52, 0)</f>
        <v>79</v>
      </c>
    </row>
    <row r="5466" spans="2:17" ht="14.25" customHeight="1" x14ac:dyDescent="0.3">
      <c r="B5466" s="4" t="s">
        <v>30</v>
      </c>
      <c r="C5466" s="34">
        <v>1128299</v>
      </c>
      <c r="D5466" s="5">
        <v>44379</v>
      </c>
      <c r="E5466" s="4" t="s">
        <v>36</v>
      </c>
      <c r="F5466" s="4" t="s">
        <v>114</v>
      </c>
      <c r="G5466" s="4" t="s">
        <v>115</v>
      </c>
      <c r="H5466" s="6" t="s">
        <v>23</v>
      </c>
      <c r="I5466" s="7">
        <v>52</v>
      </c>
      <c r="J5466" s="8">
        <v>94</v>
      </c>
      <c r="K5466" s="9">
        <v>4888</v>
      </c>
      <c r="L5466" s="9">
        <v>2639.52</v>
      </c>
      <c r="M5466" s="10">
        <v>0.54</v>
      </c>
      <c r="N5466" s="4" t="s">
        <v>83</v>
      </c>
      <c r="O5466" s="4" t="str">
        <f>TEXT(Table1[[#This Row],[Invoice Date]],"yyyy")</f>
        <v>2021</v>
      </c>
      <c r="P5466" s="4" t="str">
        <f>TEXT(Table1[[#This Row],[Invoice Date]],"mmm")</f>
        <v>Jul</v>
      </c>
      <c r="Q5466" s="27">
        <f>WEEKNUM(Table1[[#This Row],[Invoice Date]]) + IF(YEAR(Table1[[#This Row],[Invoice Date]])=2021, 52, 0)</f>
        <v>79</v>
      </c>
    </row>
    <row r="5467" spans="2:17" ht="14.25" customHeight="1" x14ac:dyDescent="0.3">
      <c r="B5467" s="4" t="s">
        <v>14</v>
      </c>
      <c r="C5467" s="33">
        <v>1185732</v>
      </c>
      <c r="D5467" s="5">
        <v>44379</v>
      </c>
      <c r="E5467" s="4" t="s">
        <v>36</v>
      </c>
      <c r="F5467" s="4" t="s">
        <v>57</v>
      </c>
      <c r="G5467" s="4" t="s">
        <v>58</v>
      </c>
      <c r="H5467" s="6" t="s">
        <v>17</v>
      </c>
      <c r="I5467" s="7">
        <v>41</v>
      </c>
      <c r="J5467" s="8">
        <v>145</v>
      </c>
      <c r="K5467" s="9">
        <v>5945</v>
      </c>
      <c r="L5467" s="9">
        <v>3150.8500000000004</v>
      </c>
      <c r="M5467" s="10">
        <v>0.53</v>
      </c>
      <c r="N5467" s="4" t="s">
        <v>83</v>
      </c>
      <c r="O5467" s="4" t="str">
        <f>TEXT(Table1[[#This Row],[Invoice Date]],"yyyy")</f>
        <v>2021</v>
      </c>
      <c r="P5467" s="4" t="str">
        <f>TEXT(Table1[[#This Row],[Invoice Date]],"mmm")</f>
        <v>Jul</v>
      </c>
      <c r="Q5467" s="27">
        <f>WEEKNUM(Table1[[#This Row],[Invoice Date]]) + IF(YEAR(Table1[[#This Row],[Invoice Date]])=2021, 52, 0)</f>
        <v>79</v>
      </c>
    </row>
    <row r="5468" spans="2:17" ht="14.25" customHeight="1" x14ac:dyDescent="0.3">
      <c r="B5468" s="4" t="s">
        <v>30</v>
      </c>
      <c r="C5468" s="34">
        <v>1128299</v>
      </c>
      <c r="D5468" s="5">
        <v>44379</v>
      </c>
      <c r="E5468" s="4" t="s">
        <v>36</v>
      </c>
      <c r="F5468" s="4" t="s">
        <v>114</v>
      </c>
      <c r="G5468" s="4" t="s">
        <v>115</v>
      </c>
      <c r="H5468" s="6" t="s">
        <v>17</v>
      </c>
      <c r="I5468" s="7">
        <v>45</v>
      </c>
      <c r="J5468" s="8">
        <v>149</v>
      </c>
      <c r="K5468" s="9">
        <v>6705</v>
      </c>
      <c r="L5468" s="9">
        <v>2816.1</v>
      </c>
      <c r="M5468" s="10">
        <v>0.42</v>
      </c>
      <c r="N5468" s="4" t="s">
        <v>83</v>
      </c>
      <c r="O5468" s="4" t="str">
        <f>TEXT(Table1[[#This Row],[Invoice Date]],"yyyy")</f>
        <v>2021</v>
      </c>
      <c r="P5468" s="4" t="str">
        <f>TEXT(Table1[[#This Row],[Invoice Date]],"mmm")</f>
        <v>Jul</v>
      </c>
      <c r="Q5468" s="27">
        <f>WEEKNUM(Table1[[#This Row],[Invoice Date]]) + IF(YEAR(Table1[[#This Row],[Invoice Date]])=2021, 52, 0)</f>
        <v>79</v>
      </c>
    </row>
    <row r="5469" spans="2:17" ht="14.25" customHeight="1" x14ac:dyDescent="0.3">
      <c r="B5469" s="4" t="s">
        <v>26</v>
      </c>
      <c r="C5469" s="33">
        <v>1197831</v>
      </c>
      <c r="D5469" s="5">
        <v>44379</v>
      </c>
      <c r="E5469" s="4" t="s">
        <v>48</v>
      </c>
      <c r="F5469" s="4" t="s">
        <v>94</v>
      </c>
      <c r="G5469" s="4" t="s">
        <v>95</v>
      </c>
      <c r="H5469" s="6" t="s">
        <v>20</v>
      </c>
      <c r="I5469" s="7">
        <v>53</v>
      </c>
      <c r="J5469" s="8">
        <v>196</v>
      </c>
      <c r="K5469" s="9">
        <v>10388</v>
      </c>
      <c r="L5469" s="9">
        <v>5713.4000000000005</v>
      </c>
      <c r="M5469" s="10">
        <v>0.55000000000000004</v>
      </c>
      <c r="N5469" s="4" t="s">
        <v>83</v>
      </c>
      <c r="O5469" s="4" t="str">
        <f>TEXT(Table1[[#This Row],[Invoice Date]],"yyyy")</f>
        <v>2021</v>
      </c>
      <c r="P5469" s="4" t="str">
        <f>TEXT(Table1[[#This Row],[Invoice Date]],"mmm")</f>
        <v>Jul</v>
      </c>
      <c r="Q5469" s="27">
        <f>WEEKNUM(Table1[[#This Row],[Invoice Date]]) + IF(YEAR(Table1[[#This Row],[Invoice Date]])=2021, 52, 0)</f>
        <v>79</v>
      </c>
    </row>
    <row r="5470" spans="2:17" ht="14.25" customHeight="1" x14ac:dyDescent="0.3">
      <c r="B5470" s="4" t="s">
        <v>26</v>
      </c>
      <c r="C5470" s="33">
        <v>1197831</v>
      </c>
      <c r="D5470" s="5">
        <v>44379</v>
      </c>
      <c r="E5470" s="4" t="s">
        <v>48</v>
      </c>
      <c r="F5470" s="4" t="s">
        <v>94</v>
      </c>
      <c r="G5470" s="4" t="s">
        <v>95</v>
      </c>
      <c r="H5470" s="6" t="s">
        <v>21</v>
      </c>
      <c r="I5470" s="7">
        <v>52</v>
      </c>
      <c r="J5470" s="8">
        <v>203</v>
      </c>
      <c r="K5470" s="9">
        <v>10556</v>
      </c>
      <c r="L5470" s="9">
        <v>5383.56</v>
      </c>
      <c r="M5470" s="10">
        <v>0.51</v>
      </c>
      <c r="N5470" s="4" t="s">
        <v>83</v>
      </c>
      <c r="O5470" s="4" t="str">
        <f>TEXT(Table1[[#This Row],[Invoice Date]],"yyyy")</f>
        <v>2021</v>
      </c>
      <c r="P5470" s="4" t="str">
        <f>TEXT(Table1[[#This Row],[Invoice Date]],"mmm")</f>
        <v>Jul</v>
      </c>
      <c r="Q5470" s="27">
        <f>WEEKNUM(Table1[[#This Row],[Invoice Date]]) + IF(YEAR(Table1[[#This Row],[Invoice Date]])=2021, 52, 0)</f>
        <v>79</v>
      </c>
    </row>
    <row r="5471" spans="2:17" ht="14.25" customHeight="1" x14ac:dyDescent="0.3">
      <c r="B5471" s="4" t="s">
        <v>26</v>
      </c>
      <c r="C5471" s="33">
        <v>1197831</v>
      </c>
      <c r="D5471" s="5">
        <v>44379</v>
      </c>
      <c r="E5471" s="4" t="s">
        <v>48</v>
      </c>
      <c r="F5471" s="4" t="s">
        <v>94</v>
      </c>
      <c r="G5471" s="4" t="s">
        <v>95</v>
      </c>
      <c r="H5471" s="6" t="s">
        <v>22</v>
      </c>
      <c r="I5471" s="7">
        <v>59</v>
      </c>
      <c r="J5471" s="8">
        <v>182</v>
      </c>
      <c r="K5471" s="9">
        <v>10738</v>
      </c>
      <c r="L5471" s="9">
        <v>5261.62</v>
      </c>
      <c r="M5471" s="10">
        <v>0.49</v>
      </c>
      <c r="N5471" s="4" t="s">
        <v>83</v>
      </c>
      <c r="O5471" s="4" t="str">
        <f>TEXT(Table1[[#This Row],[Invoice Date]],"yyyy")</f>
        <v>2021</v>
      </c>
      <c r="P5471" s="4" t="str">
        <f>TEXT(Table1[[#This Row],[Invoice Date]],"mmm")</f>
        <v>Jul</v>
      </c>
      <c r="Q5471" s="27">
        <f>WEEKNUM(Table1[[#This Row],[Invoice Date]]) + IF(YEAR(Table1[[#This Row],[Invoice Date]])=2021, 52, 0)</f>
        <v>79</v>
      </c>
    </row>
    <row r="5472" spans="2:17" ht="14.25" customHeight="1" x14ac:dyDescent="0.3">
      <c r="B5472" s="4" t="s">
        <v>26</v>
      </c>
      <c r="C5472" s="33">
        <v>1197831</v>
      </c>
      <c r="D5472" s="5">
        <v>44379</v>
      </c>
      <c r="E5472" s="4" t="s">
        <v>48</v>
      </c>
      <c r="F5472" s="4" t="s">
        <v>94</v>
      </c>
      <c r="G5472" s="4" t="s">
        <v>95</v>
      </c>
      <c r="H5472" s="6" t="s">
        <v>19</v>
      </c>
      <c r="I5472" s="7">
        <v>58</v>
      </c>
      <c r="J5472" s="8">
        <v>224</v>
      </c>
      <c r="K5472" s="9">
        <v>12992</v>
      </c>
      <c r="L5472" s="9">
        <v>6496</v>
      </c>
      <c r="M5472" s="10">
        <v>0.5</v>
      </c>
      <c r="N5472" s="4" t="s">
        <v>83</v>
      </c>
      <c r="O5472" s="4" t="str">
        <f>TEXT(Table1[[#This Row],[Invoice Date]],"yyyy")</f>
        <v>2021</v>
      </c>
      <c r="P5472" s="4" t="str">
        <f>TEXT(Table1[[#This Row],[Invoice Date]],"mmm")</f>
        <v>Jul</v>
      </c>
      <c r="Q5472" s="27">
        <f>WEEKNUM(Table1[[#This Row],[Invoice Date]]) + IF(YEAR(Table1[[#This Row],[Invoice Date]])=2021, 52, 0)</f>
        <v>79</v>
      </c>
    </row>
    <row r="5473" spans="2:17" ht="14.25" customHeight="1" x14ac:dyDescent="0.3">
      <c r="B5473" s="4" t="s">
        <v>26</v>
      </c>
      <c r="C5473" s="33">
        <v>1197831</v>
      </c>
      <c r="D5473" s="5">
        <v>44379</v>
      </c>
      <c r="E5473" s="4" t="s">
        <v>48</v>
      </c>
      <c r="F5473" s="4" t="s">
        <v>94</v>
      </c>
      <c r="G5473" s="4" t="s">
        <v>95</v>
      </c>
      <c r="H5473" s="6" t="s">
        <v>23</v>
      </c>
      <c r="I5473" s="7">
        <v>64</v>
      </c>
      <c r="J5473" s="8">
        <v>263</v>
      </c>
      <c r="K5473" s="9">
        <v>16832</v>
      </c>
      <c r="L5473" s="9">
        <v>10604.16</v>
      </c>
      <c r="M5473" s="10">
        <v>0.63</v>
      </c>
      <c r="N5473" s="4" t="s">
        <v>83</v>
      </c>
      <c r="O5473" s="4" t="str">
        <f>TEXT(Table1[[#This Row],[Invoice Date]],"yyyy")</f>
        <v>2021</v>
      </c>
      <c r="P5473" s="4" t="str">
        <f>TEXT(Table1[[#This Row],[Invoice Date]],"mmm")</f>
        <v>Jul</v>
      </c>
      <c r="Q5473" s="27">
        <f>WEEKNUM(Table1[[#This Row],[Invoice Date]]) + IF(YEAR(Table1[[#This Row],[Invoice Date]])=2021, 52, 0)</f>
        <v>79</v>
      </c>
    </row>
    <row r="5474" spans="2:17" ht="14.25" customHeight="1" x14ac:dyDescent="0.3">
      <c r="B5474" s="4" t="s">
        <v>26</v>
      </c>
      <c r="C5474" s="33">
        <v>1197831</v>
      </c>
      <c r="D5474" s="5">
        <v>44379</v>
      </c>
      <c r="E5474" s="4" t="s">
        <v>48</v>
      </c>
      <c r="F5474" s="4" t="s">
        <v>94</v>
      </c>
      <c r="G5474" s="4" t="s">
        <v>95</v>
      </c>
      <c r="H5474" s="6" t="s">
        <v>17</v>
      </c>
      <c r="I5474" s="7">
        <v>60</v>
      </c>
      <c r="J5474" s="8">
        <v>294</v>
      </c>
      <c r="K5474" s="9">
        <v>17640</v>
      </c>
      <c r="L5474" s="9">
        <v>8820</v>
      </c>
      <c r="M5474" s="10">
        <v>0.5</v>
      </c>
      <c r="N5474" s="4" t="s">
        <v>83</v>
      </c>
      <c r="O5474" s="4" t="str">
        <f>TEXT(Table1[[#This Row],[Invoice Date]],"yyyy")</f>
        <v>2021</v>
      </c>
      <c r="P5474" s="4" t="str">
        <f>TEXT(Table1[[#This Row],[Invoice Date]],"mmm")</f>
        <v>Jul</v>
      </c>
      <c r="Q5474" s="27">
        <f>WEEKNUM(Table1[[#This Row],[Invoice Date]]) + IF(YEAR(Table1[[#This Row],[Invoice Date]])=2021, 52, 0)</f>
        <v>79</v>
      </c>
    </row>
    <row r="5475" spans="2:17" ht="14.25" customHeight="1" x14ac:dyDescent="0.3">
      <c r="B5475" s="4" t="s">
        <v>30</v>
      </c>
      <c r="C5475" s="34">
        <v>1128299</v>
      </c>
      <c r="D5475" s="5">
        <v>44379</v>
      </c>
      <c r="E5475" s="4" t="s">
        <v>36</v>
      </c>
      <c r="F5475" s="4" t="s">
        <v>114</v>
      </c>
      <c r="G5475" s="4" t="s">
        <v>115</v>
      </c>
      <c r="H5475" s="6" t="s">
        <v>21</v>
      </c>
      <c r="I5475" s="7">
        <v>40</v>
      </c>
      <c r="J5475" s="8">
        <v>175</v>
      </c>
      <c r="K5475" s="9">
        <v>70000</v>
      </c>
      <c r="L5475" s="9">
        <v>21000</v>
      </c>
      <c r="M5475" s="10">
        <v>0.3</v>
      </c>
      <c r="N5475" s="4" t="s">
        <v>18</v>
      </c>
      <c r="O5475" s="4" t="str">
        <f>TEXT(Table1[[#This Row],[Invoice Date]],"yyyy")</f>
        <v>2021</v>
      </c>
      <c r="P5475" s="4" t="str">
        <f>TEXT(Table1[[#This Row],[Invoice Date]],"mmm")</f>
        <v>Jul</v>
      </c>
      <c r="Q5475" s="27">
        <f>WEEKNUM(Table1[[#This Row],[Invoice Date]]) + IF(YEAR(Table1[[#This Row],[Invoice Date]])=2021, 52, 0)</f>
        <v>79</v>
      </c>
    </row>
    <row r="5476" spans="2:17" ht="14.25" customHeight="1" x14ac:dyDescent="0.3">
      <c r="B5476" s="4" t="s">
        <v>14</v>
      </c>
      <c r="C5476" s="33">
        <v>1185732</v>
      </c>
      <c r="D5476" s="5">
        <v>44379</v>
      </c>
      <c r="E5476" s="4" t="s">
        <v>36</v>
      </c>
      <c r="F5476" s="4" t="s">
        <v>37</v>
      </c>
      <c r="G5476" s="4" t="s">
        <v>38</v>
      </c>
      <c r="H5476" s="6" t="s">
        <v>20</v>
      </c>
      <c r="I5476" s="7">
        <v>40</v>
      </c>
      <c r="J5476" s="8">
        <v>200</v>
      </c>
      <c r="K5476" s="9">
        <v>80000</v>
      </c>
      <c r="L5476" s="9">
        <v>28000</v>
      </c>
      <c r="M5476" s="10">
        <v>0.35</v>
      </c>
      <c r="N5476" s="4" t="s">
        <v>24</v>
      </c>
      <c r="O5476" s="4" t="str">
        <f>TEXT(Table1[[#This Row],[Invoice Date]],"yyyy")</f>
        <v>2021</v>
      </c>
      <c r="P5476" s="4" t="str">
        <f>TEXT(Table1[[#This Row],[Invoice Date]],"mmm")</f>
        <v>Jul</v>
      </c>
      <c r="Q5476" s="27">
        <f>WEEKNUM(Table1[[#This Row],[Invoice Date]]) + IF(YEAR(Table1[[#This Row],[Invoice Date]])=2021, 52, 0)</f>
        <v>79</v>
      </c>
    </row>
    <row r="5477" spans="2:17" ht="14.25" customHeight="1" x14ac:dyDescent="0.3">
      <c r="B5477" s="4" t="s">
        <v>30</v>
      </c>
      <c r="C5477" s="34">
        <v>1128299</v>
      </c>
      <c r="D5477" s="5">
        <v>44379</v>
      </c>
      <c r="E5477" s="4" t="s">
        <v>36</v>
      </c>
      <c r="F5477" s="4" t="s">
        <v>114</v>
      </c>
      <c r="G5477" s="4" t="s">
        <v>115</v>
      </c>
      <c r="H5477" s="6" t="s">
        <v>20</v>
      </c>
      <c r="I5477" s="7">
        <v>40</v>
      </c>
      <c r="J5477" s="8">
        <v>225</v>
      </c>
      <c r="K5477" s="9">
        <v>90000</v>
      </c>
      <c r="L5477" s="9">
        <v>27000</v>
      </c>
      <c r="M5477" s="10">
        <v>0.3</v>
      </c>
      <c r="N5477" s="4" t="s">
        <v>18</v>
      </c>
      <c r="O5477" s="4" t="str">
        <f>TEXT(Table1[[#This Row],[Invoice Date]],"yyyy")</f>
        <v>2021</v>
      </c>
      <c r="P5477" s="4" t="str">
        <f>TEXT(Table1[[#This Row],[Invoice Date]],"mmm")</f>
        <v>Jul</v>
      </c>
      <c r="Q5477" s="27">
        <f>WEEKNUM(Table1[[#This Row],[Invoice Date]]) + IF(YEAR(Table1[[#This Row],[Invoice Date]])=2021, 52, 0)</f>
        <v>79</v>
      </c>
    </row>
    <row r="5478" spans="2:17" ht="14.25" customHeight="1" x14ac:dyDescent="0.3">
      <c r="B5478" s="4" t="s">
        <v>30</v>
      </c>
      <c r="C5478" s="34">
        <v>1128299</v>
      </c>
      <c r="D5478" s="5">
        <v>44379</v>
      </c>
      <c r="E5478" s="4" t="s">
        <v>36</v>
      </c>
      <c r="F5478" s="4" t="s">
        <v>114</v>
      </c>
      <c r="G5478" s="4" t="s">
        <v>115</v>
      </c>
      <c r="H5478" s="6" t="s">
        <v>22</v>
      </c>
      <c r="I5478" s="7">
        <v>50</v>
      </c>
      <c r="J5478" s="8">
        <v>200</v>
      </c>
      <c r="K5478" s="9">
        <v>100000</v>
      </c>
      <c r="L5478" s="9">
        <v>50000</v>
      </c>
      <c r="M5478" s="10">
        <v>0.5</v>
      </c>
      <c r="N5478" s="4" t="s">
        <v>18</v>
      </c>
      <c r="O5478" s="4" t="str">
        <f>TEXT(Table1[[#This Row],[Invoice Date]],"yyyy")</f>
        <v>2021</v>
      </c>
      <c r="P5478" s="4" t="str">
        <f>TEXT(Table1[[#This Row],[Invoice Date]],"mmm")</f>
        <v>Jul</v>
      </c>
      <c r="Q5478" s="27">
        <f>WEEKNUM(Table1[[#This Row],[Invoice Date]]) + IF(YEAR(Table1[[#This Row],[Invoice Date]])=2021, 52, 0)</f>
        <v>79</v>
      </c>
    </row>
    <row r="5479" spans="2:17" ht="14.25" customHeight="1" x14ac:dyDescent="0.3">
      <c r="B5479" s="4" t="s">
        <v>30</v>
      </c>
      <c r="C5479" s="34">
        <v>1128299</v>
      </c>
      <c r="D5479" s="5">
        <v>44379</v>
      </c>
      <c r="E5479" s="4" t="s">
        <v>36</v>
      </c>
      <c r="F5479" s="4" t="s">
        <v>114</v>
      </c>
      <c r="G5479" s="4" t="s">
        <v>115</v>
      </c>
      <c r="H5479" s="6" t="s">
        <v>19</v>
      </c>
      <c r="I5479" s="7">
        <v>45.000000000000007</v>
      </c>
      <c r="J5479" s="8">
        <v>300</v>
      </c>
      <c r="K5479" s="9">
        <v>135000.00000000003</v>
      </c>
      <c r="L5479" s="9">
        <v>47250.000000000007</v>
      </c>
      <c r="M5479" s="10">
        <v>0.35</v>
      </c>
      <c r="N5479" s="4" t="s">
        <v>18</v>
      </c>
      <c r="O5479" s="4" t="str">
        <f>TEXT(Table1[[#This Row],[Invoice Date]],"yyyy")</f>
        <v>2021</v>
      </c>
      <c r="P5479" s="4" t="str">
        <f>TEXT(Table1[[#This Row],[Invoice Date]],"mmm")</f>
        <v>Jul</v>
      </c>
      <c r="Q5479" s="27">
        <f>WEEKNUM(Table1[[#This Row],[Invoice Date]]) + IF(YEAR(Table1[[#This Row],[Invoice Date]])=2021, 52, 0)</f>
        <v>79</v>
      </c>
    </row>
    <row r="5480" spans="2:17" ht="14.25" customHeight="1" x14ac:dyDescent="0.3">
      <c r="B5480" s="4" t="s">
        <v>30</v>
      </c>
      <c r="C5480" s="34">
        <v>1128299</v>
      </c>
      <c r="D5480" s="5">
        <v>44379</v>
      </c>
      <c r="E5480" s="4" t="s">
        <v>36</v>
      </c>
      <c r="F5480" s="4" t="s">
        <v>114</v>
      </c>
      <c r="G5480" s="4" t="s">
        <v>115</v>
      </c>
      <c r="H5480" s="6" t="s">
        <v>23</v>
      </c>
      <c r="I5480" s="7">
        <v>55.000000000000007</v>
      </c>
      <c r="J5480" s="8">
        <v>375</v>
      </c>
      <c r="K5480" s="9">
        <v>206250.00000000003</v>
      </c>
      <c r="L5480" s="9">
        <v>82500.000000000015</v>
      </c>
      <c r="M5480" s="10">
        <v>0.4</v>
      </c>
      <c r="N5480" s="4" t="s">
        <v>18</v>
      </c>
      <c r="O5480" s="4" t="str">
        <f>TEXT(Table1[[#This Row],[Invoice Date]],"yyyy")</f>
        <v>2021</v>
      </c>
      <c r="P5480" s="4" t="str">
        <f>TEXT(Table1[[#This Row],[Invoice Date]],"mmm")</f>
        <v>Jul</v>
      </c>
      <c r="Q5480" s="27">
        <f>WEEKNUM(Table1[[#This Row],[Invoice Date]]) + IF(YEAR(Table1[[#This Row],[Invoice Date]])=2021, 52, 0)</f>
        <v>79</v>
      </c>
    </row>
    <row r="5481" spans="2:17" ht="14.25" customHeight="1" x14ac:dyDescent="0.3">
      <c r="B5481" s="4" t="s">
        <v>14</v>
      </c>
      <c r="C5481" s="33">
        <v>1185732</v>
      </c>
      <c r="D5481" s="5">
        <v>44379</v>
      </c>
      <c r="E5481" s="4" t="s">
        <v>36</v>
      </c>
      <c r="F5481" s="4" t="s">
        <v>57</v>
      </c>
      <c r="G5481" s="4" t="s">
        <v>58</v>
      </c>
      <c r="H5481" s="6" t="s">
        <v>17</v>
      </c>
      <c r="I5481" s="7">
        <v>45</v>
      </c>
      <c r="J5481" s="8">
        <v>500</v>
      </c>
      <c r="K5481" s="9">
        <v>225000</v>
      </c>
      <c r="L5481" s="9">
        <v>90000</v>
      </c>
      <c r="M5481" s="10">
        <v>0.4</v>
      </c>
      <c r="N5481" s="4" t="s">
        <v>24</v>
      </c>
      <c r="O5481" s="4" t="str">
        <f>TEXT(Table1[[#This Row],[Invoice Date]],"yyyy")</f>
        <v>2021</v>
      </c>
      <c r="P5481" s="4" t="str">
        <f>TEXT(Table1[[#This Row],[Invoice Date]],"mmm")</f>
        <v>Jul</v>
      </c>
      <c r="Q5481" s="27">
        <f>WEEKNUM(Table1[[#This Row],[Invoice Date]]) + IF(YEAR(Table1[[#This Row],[Invoice Date]])=2021, 52, 0)</f>
        <v>79</v>
      </c>
    </row>
    <row r="5482" spans="2:17" ht="14.25" customHeight="1" x14ac:dyDescent="0.3">
      <c r="B5482" s="4" t="s">
        <v>30</v>
      </c>
      <c r="C5482" s="34">
        <v>1128299</v>
      </c>
      <c r="D5482" s="5">
        <v>44379</v>
      </c>
      <c r="E5482" s="4" t="s">
        <v>36</v>
      </c>
      <c r="F5482" s="4" t="s">
        <v>114</v>
      </c>
      <c r="G5482" s="4" t="s">
        <v>115</v>
      </c>
      <c r="H5482" s="6" t="s">
        <v>17</v>
      </c>
      <c r="I5482" s="7">
        <v>50</v>
      </c>
      <c r="J5482" s="8">
        <v>550</v>
      </c>
      <c r="K5482" s="9">
        <v>275000</v>
      </c>
      <c r="L5482" s="9">
        <v>82500</v>
      </c>
      <c r="M5482" s="10">
        <v>0.3</v>
      </c>
      <c r="N5482" s="4" t="s">
        <v>18</v>
      </c>
      <c r="O5482" s="4" t="str">
        <f>TEXT(Table1[[#This Row],[Invoice Date]],"yyyy")</f>
        <v>2021</v>
      </c>
      <c r="P5482" s="4" t="str">
        <f>TEXT(Table1[[#This Row],[Invoice Date]],"mmm")</f>
        <v>Jul</v>
      </c>
      <c r="Q5482" s="27">
        <f>WEEKNUM(Table1[[#This Row],[Invoice Date]]) + IF(YEAR(Table1[[#This Row],[Invoice Date]])=2021, 52, 0)</f>
        <v>79</v>
      </c>
    </row>
    <row r="5483" spans="2:17" ht="14.25" customHeight="1" x14ac:dyDescent="0.3">
      <c r="B5483" s="4" t="s">
        <v>26</v>
      </c>
      <c r="C5483" s="33">
        <v>1197831</v>
      </c>
      <c r="D5483" s="5">
        <v>44379</v>
      </c>
      <c r="E5483" s="4" t="s">
        <v>48</v>
      </c>
      <c r="F5483" s="4" t="s">
        <v>94</v>
      </c>
      <c r="G5483" s="4" t="s">
        <v>95</v>
      </c>
      <c r="H5483" s="6" t="s">
        <v>21</v>
      </c>
      <c r="I5483" s="7">
        <v>55.000000000000007</v>
      </c>
      <c r="J5483" s="8">
        <v>675</v>
      </c>
      <c r="K5483" s="9">
        <v>371250.00000000006</v>
      </c>
      <c r="L5483" s="9">
        <v>148500.00000000003</v>
      </c>
      <c r="M5483" s="10">
        <v>0.4</v>
      </c>
      <c r="N5483" s="4" t="s">
        <v>83</v>
      </c>
      <c r="O5483" s="4" t="str">
        <f>TEXT(Table1[[#This Row],[Invoice Date]],"yyyy")</f>
        <v>2021</v>
      </c>
      <c r="P5483" s="4" t="str">
        <f>TEXT(Table1[[#This Row],[Invoice Date]],"mmm")</f>
        <v>Jul</v>
      </c>
      <c r="Q5483" s="27">
        <f>WEEKNUM(Table1[[#This Row],[Invoice Date]]) + IF(YEAR(Table1[[#This Row],[Invoice Date]])=2021, 52, 0)</f>
        <v>79</v>
      </c>
    </row>
    <row r="5484" spans="2:17" ht="14.25" customHeight="1" x14ac:dyDescent="0.3">
      <c r="B5484" s="4" t="s">
        <v>26</v>
      </c>
      <c r="C5484" s="33">
        <v>1197831</v>
      </c>
      <c r="D5484" s="5">
        <v>44379</v>
      </c>
      <c r="E5484" s="4" t="s">
        <v>48</v>
      </c>
      <c r="F5484" s="4" t="s">
        <v>94</v>
      </c>
      <c r="G5484" s="4" t="s">
        <v>95</v>
      </c>
      <c r="H5484" s="6" t="s">
        <v>20</v>
      </c>
      <c r="I5484" s="7">
        <v>55.000000000000007</v>
      </c>
      <c r="J5484" s="8">
        <v>725</v>
      </c>
      <c r="K5484" s="9">
        <v>398750.00000000006</v>
      </c>
      <c r="L5484" s="9">
        <v>159500.00000000003</v>
      </c>
      <c r="M5484" s="10">
        <v>0.4</v>
      </c>
      <c r="N5484" s="4" t="s">
        <v>83</v>
      </c>
      <c r="O5484" s="4" t="str">
        <f>TEXT(Table1[[#This Row],[Invoice Date]],"yyyy")</f>
        <v>2021</v>
      </c>
      <c r="P5484" s="4" t="str">
        <f>TEXT(Table1[[#This Row],[Invoice Date]],"mmm")</f>
        <v>Jul</v>
      </c>
      <c r="Q5484" s="27">
        <f>WEEKNUM(Table1[[#This Row],[Invoice Date]]) + IF(YEAR(Table1[[#This Row],[Invoice Date]])=2021, 52, 0)</f>
        <v>79</v>
      </c>
    </row>
    <row r="5485" spans="2:17" ht="14.25" customHeight="1" x14ac:dyDescent="0.3">
      <c r="B5485" s="4" t="s">
        <v>26</v>
      </c>
      <c r="C5485" s="33">
        <v>1197831</v>
      </c>
      <c r="D5485" s="5">
        <v>44379</v>
      </c>
      <c r="E5485" s="4" t="s">
        <v>48</v>
      </c>
      <c r="F5485" s="4" t="s">
        <v>94</v>
      </c>
      <c r="G5485" s="4" t="s">
        <v>95</v>
      </c>
      <c r="H5485" s="6" t="s">
        <v>22</v>
      </c>
      <c r="I5485" s="7">
        <v>65</v>
      </c>
      <c r="J5485" s="8">
        <v>700</v>
      </c>
      <c r="K5485" s="9">
        <v>455000</v>
      </c>
      <c r="L5485" s="9">
        <v>159250</v>
      </c>
      <c r="M5485" s="10">
        <v>0.35</v>
      </c>
      <c r="N5485" s="4" t="s">
        <v>83</v>
      </c>
      <c r="O5485" s="4" t="str">
        <f>TEXT(Table1[[#This Row],[Invoice Date]],"yyyy")</f>
        <v>2021</v>
      </c>
      <c r="P5485" s="4" t="str">
        <f>TEXT(Table1[[#This Row],[Invoice Date]],"mmm")</f>
        <v>Jul</v>
      </c>
      <c r="Q5485" s="27">
        <f>WEEKNUM(Table1[[#This Row],[Invoice Date]]) + IF(YEAR(Table1[[#This Row],[Invoice Date]])=2021, 52, 0)</f>
        <v>79</v>
      </c>
    </row>
    <row r="5486" spans="2:17" ht="14.25" customHeight="1" x14ac:dyDescent="0.3">
      <c r="B5486" s="4" t="s">
        <v>26</v>
      </c>
      <c r="C5486" s="33">
        <v>1197831</v>
      </c>
      <c r="D5486" s="5">
        <v>44379</v>
      </c>
      <c r="E5486" s="4" t="s">
        <v>48</v>
      </c>
      <c r="F5486" s="4" t="s">
        <v>94</v>
      </c>
      <c r="G5486" s="4" t="s">
        <v>95</v>
      </c>
      <c r="H5486" s="6" t="s">
        <v>19</v>
      </c>
      <c r="I5486" s="7">
        <v>60.000000000000007</v>
      </c>
      <c r="J5486" s="8">
        <v>800</v>
      </c>
      <c r="K5486" s="9">
        <v>480000.00000000006</v>
      </c>
      <c r="L5486" s="9">
        <v>168000</v>
      </c>
      <c r="M5486" s="10">
        <v>0.35</v>
      </c>
      <c r="N5486" s="4" t="s">
        <v>83</v>
      </c>
      <c r="O5486" s="4" t="str">
        <f>TEXT(Table1[[#This Row],[Invoice Date]],"yyyy")</f>
        <v>2021</v>
      </c>
      <c r="P5486" s="4" t="str">
        <f>TEXT(Table1[[#This Row],[Invoice Date]],"mmm")</f>
        <v>Jul</v>
      </c>
      <c r="Q5486" s="27">
        <f>WEEKNUM(Table1[[#This Row],[Invoice Date]]) + IF(YEAR(Table1[[#This Row],[Invoice Date]])=2021, 52, 0)</f>
        <v>79</v>
      </c>
    </row>
    <row r="5487" spans="2:17" ht="14.25" customHeight="1" x14ac:dyDescent="0.3">
      <c r="B5487" s="4" t="s">
        <v>26</v>
      </c>
      <c r="C5487" s="33">
        <v>1197831</v>
      </c>
      <c r="D5487" s="5">
        <v>44379</v>
      </c>
      <c r="E5487" s="4" t="s">
        <v>48</v>
      </c>
      <c r="F5487" s="4" t="s">
        <v>94</v>
      </c>
      <c r="G5487" s="4" t="s">
        <v>95</v>
      </c>
      <c r="H5487" s="6" t="s">
        <v>23</v>
      </c>
      <c r="I5487" s="7">
        <v>70</v>
      </c>
      <c r="J5487" s="8">
        <v>875</v>
      </c>
      <c r="K5487" s="9">
        <v>612500</v>
      </c>
      <c r="L5487" s="9">
        <v>306250</v>
      </c>
      <c r="M5487" s="10">
        <v>0.5</v>
      </c>
      <c r="N5487" s="4" t="s">
        <v>83</v>
      </c>
      <c r="O5487" s="4" t="str">
        <f>TEXT(Table1[[#This Row],[Invoice Date]],"yyyy")</f>
        <v>2021</v>
      </c>
      <c r="P5487" s="4" t="str">
        <f>TEXT(Table1[[#This Row],[Invoice Date]],"mmm")</f>
        <v>Jul</v>
      </c>
      <c r="Q5487" s="27">
        <f>WEEKNUM(Table1[[#This Row],[Invoice Date]]) + IF(YEAR(Table1[[#This Row],[Invoice Date]])=2021, 52, 0)</f>
        <v>79</v>
      </c>
    </row>
    <row r="5488" spans="2:17" ht="14.25" customHeight="1" x14ac:dyDescent="0.3">
      <c r="B5488" s="4" t="s">
        <v>26</v>
      </c>
      <c r="C5488" s="33">
        <v>1197831</v>
      </c>
      <c r="D5488" s="5">
        <v>44379</v>
      </c>
      <c r="E5488" s="4" t="s">
        <v>48</v>
      </c>
      <c r="F5488" s="4" t="s">
        <v>94</v>
      </c>
      <c r="G5488" s="4" t="s">
        <v>95</v>
      </c>
      <c r="H5488" s="6" t="s">
        <v>17</v>
      </c>
      <c r="I5488" s="7">
        <v>65</v>
      </c>
      <c r="J5488" s="8">
        <v>1050</v>
      </c>
      <c r="K5488" s="9">
        <v>682500</v>
      </c>
      <c r="L5488" s="9">
        <v>273000</v>
      </c>
      <c r="M5488" s="10">
        <v>0.4</v>
      </c>
      <c r="N5488" s="4" t="s">
        <v>83</v>
      </c>
      <c r="O5488" s="4" t="str">
        <f>TEXT(Table1[[#This Row],[Invoice Date]],"yyyy")</f>
        <v>2021</v>
      </c>
      <c r="P5488" s="4" t="str">
        <f>TEXT(Table1[[#This Row],[Invoice Date]],"mmm")</f>
        <v>Jul</v>
      </c>
      <c r="Q5488" s="27">
        <f>WEEKNUM(Table1[[#This Row],[Invoice Date]]) + IF(YEAR(Table1[[#This Row],[Invoice Date]])=2021, 52, 0)</f>
        <v>79</v>
      </c>
    </row>
    <row r="5489" spans="2:17" ht="14.25" customHeight="1" x14ac:dyDescent="0.3">
      <c r="B5489" s="4" t="s">
        <v>14</v>
      </c>
      <c r="C5489" s="33">
        <v>1185732</v>
      </c>
      <c r="D5489" s="5">
        <v>44380</v>
      </c>
      <c r="E5489" s="4" t="s">
        <v>36</v>
      </c>
      <c r="F5489" s="4" t="s">
        <v>37</v>
      </c>
      <c r="G5489" s="4" t="s">
        <v>38</v>
      </c>
      <c r="H5489" s="6" t="s">
        <v>21</v>
      </c>
      <c r="I5489" s="7">
        <v>38</v>
      </c>
      <c r="J5489" s="8">
        <v>47</v>
      </c>
      <c r="K5489" s="9">
        <v>1786</v>
      </c>
      <c r="L5489" s="9">
        <v>946.58</v>
      </c>
      <c r="M5489" s="10">
        <v>0.53</v>
      </c>
      <c r="N5489" s="4" t="s">
        <v>83</v>
      </c>
      <c r="O5489" s="4" t="str">
        <f>TEXT(Table1[[#This Row],[Invoice Date]],"yyyy")</f>
        <v>2021</v>
      </c>
      <c r="P5489" s="4" t="str">
        <f>TEXT(Table1[[#This Row],[Invoice Date]],"mmm")</f>
        <v>Jul</v>
      </c>
      <c r="Q5489" s="27">
        <f>WEEKNUM(Table1[[#This Row],[Invoice Date]]) + IF(YEAR(Table1[[#This Row],[Invoice Date]])=2021, 52, 0)</f>
        <v>79</v>
      </c>
    </row>
    <row r="5490" spans="2:17" ht="14.25" customHeight="1" x14ac:dyDescent="0.3">
      <c r="B5490" s="4" t="s">
        <v>26</v>
      </c>
      <c r="C5490" s="33">
        <v>1197831</v>
      </c>
      <c r="D5490" s="5">
        <v>44380</v>
      </c>
      <c r="E5490" s="4" t="s">
        <v>15</v>
      </c>
      <c r="F5490" s="4" t="s">
        <v>125</v>
      </c>
      <c r="G5490" s="4" t="s">
        <v>126</v>
      </c>
      <c r="H5490" s="6" t="s">
        <v>21</v>
      </c>
      <c r="I5490" s="7">
        <v>34</v>
      </c>
      <c r="J5490" s="8">
        <v>94</v>
      </c>
      <c r="K5490" s="9">
        <v>3196</v>
      </c>
      <c r="L5490" s="9">
        <v>1150.56</v>
      </c>
      <c r="M5490" s="10">
        <v>0.36</v>
      </c>
      <c r="N5490" s="4" t="s">
        <v>24</v>
      </c>
      <c r="O5490" s="4" t="str">
        <f>TEXT(Table1[[#This Row],[Invoice Date]],"yyyy")</f>
        <v>2021</v>
      </c>
      <c r="P5490" s="4" t="str">
        <f>TEXT(Table1[[#This Row],[Invoice Date]],"mmm")</f>
        <v>Jul</v>
      </c>
      <c r="Q5490" s="27">
        <f>WEEKNUM(Table1[[#This Row],[Invoice Date]]) + IF(YEAR(Table1[[#This Row],[Invoice Date]])=2021, 52, 0)</f>
        <v>79</v>
      </c>
    </row>
    <row r="5491" spans="2:17" ht="14.25" customHeight="1" x14ac:dyDescent="0.3">
      <c r="B5491" s="4" t="s">
        <v>26</v>
      </c>
      <c r="C5491" s="33">
        <v>1197831</v>
      </c>
      <c r="D5491" s="5">
        <v>44380</v>
      </c>
      <c r="E5491" s="4" t="s">
        <v>15</v>
      </c>
      <c r="F5491" s="4" t="s">
        <v>125</v>
      </c>
      <c r="G5491" s="4" t="s">
        <v>126</v>
      </c>
      <c r="H5491" s="6" t="s">
        <v>20</v>
      </c>
      <c r="I5491" s="7">
        <v>29</v>
      </c>
      <c r="J5491" s="8">
        <v>111</v>
      </c>
      <c r="K5491" s="9">
        <v>3219</v>
      </c>
      <c r="L5491" s="9">
        <v>1094.4599999999998</v>
      </c>
      <c r="M5491" s="10">
        <v>0.33999999999999997</v>
      </c>
      <c r="N5491" s="4" t="s">
        <v>24</v>
      </c>
      <c r="O5491" s="4" t="str">
        <f>TEXT(Table1[[#This Row],[Invoice Date]],"yyyy")</f>
        <v>2021</v>
      </c>
      <c r="P5491" s="4" t="str">
        <f>TEXT(Table1[[#This Row],[Invoice Date]],"mmm")</f>
        <v>Jul</v>
      </c>
      <c r="Q5491" s="27">
        <f>WEEKNUM(Table1[[#This Row],[Invoice Date]]) + IF(YEAR(Table1[[#This Row],[Invoice Date]])=2021, 52, 0)</f>
        <v>79</v>
      </c>
    </row>
    <row r="5492" spans="2:17" ht="14.25" customHeight="1" x14ac:dyDescent="0.3">
      <c r="B5492" s="4" t="s">
        <v>14</v>
      </c>
      <c r="C5492" s="33">
        <v>1185732</v>
      </c>
      <c r="D5492" s="5">
        <v>44380</v>
      </c>
      <c r="E5492" s="4" t="s">
        <v>36</v>
      </c>
      <c r="F5492" s="4" t="s">
        <v>57</v>
      </c>
      <c r="G5492" s="4" t="s">
        <v>58</v>
      </c>
      <c r="H5492" s="6" t="s">
        <v>19</v>
      </c>
      <c r="I5492" s="7">
        <v>42</v>
      </c>
      <c r="J5492" s="8">
        <v>80</v>
      </c>
      <c r="K5492" s="9">
        <v>3360</v>
      </c>
      <c r="L5492" s="9">
        <v>1646.3999999999999</v>
      </c>
      <c r="M5492" s="10">
        <v>0.49</v>
      </c>
      <c r="N5492" s="4" t="s">
        <v>83</v>
      </c>
      <c r="O5492" s="4" t="str">
        <f>TEXT(Table1[[#This Row],[Invoice Date]],"yyyy")</f>
        <v>2021</v>
      </c>
      <c r="P5492" s="4" t="str">
        <f>TEXT(Table1[[#This Row],[Invoice Date]],"mmm")</f>
        <v>Jul</v>
      </c>
      <c r="Q5492" s="27">
        <f>WEEKNUM(Table1[[#This Row],[Invoice Date]]) + IF(YEAR(Table1[[#This Row],[Invoice Date]])=2021, 52, 0)</f>
        <v>79</v>
      </c>
    </row>
    <row r="5493" spans="2:17" ht="14.25" customHeight="1" x14ac:dyDescent="0.3">
      <c r="B5493" s="4" t="s">
        <v>26</v>
      </c>
      <c r="C5493" s="33">
        <v>1197831</v>
      </c>
      <c r="D5493" s="5">
        <v>44380</v>
      </c>
      <c r="E5493" s="4" t="s">
        <v>15</v>
      </c>
      <c r="F5493" s="4" t="s">
        <v>125</v>
      </c>
      <c r="G5493" s="4" t="s">
        <v>126</v>
      </c>
      <c r="H5493" s="6" t="s">
        <v>21</v>
      </c>
      <c r="I5493" s="7">
        <v>42</v>
      </c>
      <c r="J5493" s="8">
        <v>80</v>
      </c>
      <c r="K5493" s="9">
        <v>3360</v>
      </c>
      <c r="L5493" s="9">
        <v>1478.4</v>
      </c>
      <c r="M5493" s="10">
        <v>0.44</v>
      </c>
      <c r="N5493" s="4" t="s">
        <v>83</v>
      </c>
      <c r="O5493" s="4" t="str">
        <f>TEXT(Table1[[#This Row],[Invoice Date]],"yyyy")</f>
        <v>2021</v>
      </c>
      <c r="P5493" s="4" t="str">
        <f>TEXT(Table1[[#This Row],[Invoice Date]],"mmm")</f>
        <v>Jul</v>
      </c>
      <c r="Q5493" s="27">
        <f>WEEKNUM(Table1[[#This Row],[Invoice Date]]) + IF(YEAR(Table1[[#This Row],[Invoice Date]])=2021, 52, 0)</f>
        <v>79</v>
      </c>
    </row>
    <row r="5494" spans="2:17" ht="14.25" customHeight="1" x14ac:dyDescent="0.3">
      <c r="B5494" s="4" t="s">
        <v>26</v>
      </c>
      <c r="C5494" s="33">
        <v>1197831</v>
      </c>
      <c r="D5494" s="5">
        <v>44380</v>
      </c>
      <c r="E5494" s="4" t="s">
        <v>15</v>
      </c>
      <c r="F5494" s="4" t="s">
        <v>125</v>
      </c>
      <c r="G5494" s="4" t="s">
        <v>126</v>
      </c>
      <c r="H5494" s="6" t="s">
        <v>20</v>
      </c>
      <c r="I5494" s="7">
        <v>44</v>
      </c>
      <c r="J5494" s="8">
        <v>81</v>
      </c>
      <c r="K5494" s="9">
        <v>3564</v>
      </c>
      <c r="L5494" s="9">
        <v>1568.16</v>
      </c>
      <c r="M5494" s="10">
        <v>0.44</v>
      </c>
      <c r="N5494" s="4" t="s">
        <v>83</v>
      </c>
      <c r="O5494" s="4" t="str">
        <f>TEXT(Table1[[#This Row],[Invoice Date]],"yyyy")</f>
        <v>2021</v>
      </c>
      <c r="P5494" s="4" t="str">
        <f>TEXT(Table1[[#This Row],[Invoice Date]],"mmm")</f>
        <v>Jul</v>
      </c>
      <c r="Q5494" s="27">
        <f>WEEKNUM(Table1[[#This Row],[Invoice Date]]) + IF(YEAR(Table1[[#This Row],[Invoice Date]])=2021, 52, 0)</f>
        <v>79</v>
      </c>
    </row>
    <row r="5495" spans="2:17" ht="14.25" customHeight="1" x14ac:dyDescent="0.3">
      <c r="B5495" s="4" t="s">
        <v>26</v>
      </c>
      <c r="C5495" s="33">
        <v>1197831</v>
      </c>
      <c r="D5495" s="5">
        <v>44380</v>
      </c>
      <c r="E5495" s="4" t="s">
        <v>15</v>
      </c>
      <c r="F5495" s="4" t="s">
        <v>125</v>
      </c>
      <c r="G5495" s="4" t="s">
        <v>126</v>
      </c>
      <c r="H5495" s="6" t="s">
        <v>22</v>
      </c>
      <c r="I5495" s="7">
        <v>43</v>
      </c>
      <c r="J5495" s="8">
        <v>93</v>
      </c>
      <c r="K5495" s="9">
        <v>3999</v>
      </c>
      <c r="L5495" s="9">
        <v>1319.6699999999998</v>
      </c>
      <c r="M5495" s="10">
        <v>0.32999999999999996</v>
      </c>
      <c r="N5495" s="4" t="s">
        <v>24</v>
      </c>
      <c r="O5495" s="4" t="str">
        <f>TEXT(Table1[[#This Row],[Invoice Date]],"yyyy")</f>
        <v>2021</v>
      </c>
      <c r="P5495" s="4" t="str">
        <f>TEXT(Table1[[#This Row],[Invoice Date]],"mmm")</f>
        <v>Jul</v>
      </c>
      <c r="Q5495" s="27">
        <f>WEEKNUM(Table1[[#This Row],[Invoice Date]]) + IF(YEAR(Table1[[#This Row],[Invoice Date]])=2021, 52, 0)</f>
        <v>79</v>
      </c>
    </row>
    <row r="5496" spans="2:17" ht="14.25" customHeight="1" x14ac:dyDescent="0.3">
      <c r="B5496" s="4" t="s">
        <v>26</v>
      </c>
      <c r="C5496" s="33">
        <v>1197831</v>
      </c>
      <c r="D5496" s="5">
        <v>44380</v>
      </c>
      <c r="E5496" s="4" t="s">
        <v>15</v>
      </c>
      <c r="F5496" s="4" t="s">
        <v>125</v>
      </c>
      <c r="G5496" s="4" t="s">
        <v>126</v>
      </c>
      <c r="H5496" s="6" t="s">
        <v>22</v>
      </c>
      <c r="I5496" s="7">
        <v>53</v>
      </c>
      <c r="J5496" s="8">
        <v>81</v>
      </c>
      <c r="K5496" s="9">
        <v>4293</v>
      </c>
      <c r="L5496" s="9">
        <v>1888.92</v>
      </c>
      <c r="M5496" s="10">
        <v>0.44</v>
      </c>
      <c r="N5496" s="4" t="s">
        <v>83</v>
      </c>
      <c r="O5496" s="4" t="str">
        <f>TEXT(Table1[[#This Row],[Invoice Date]],"yyyy")</f>
        <v>2021</v>
      </c>
      <c r="P5496" s="4" t="str">
        <f>TEXT(Table1[[#This Row],[Invoice Date]],"mmm")</f>
        <v>Jul</v>
      </c>
      <c r="Q5496" s="27">
        <f>WEEKNUM(Table1[[#This Row],[Invoice Date]]) + IF(YEAR(Table1[[#This Row],[Invoice Date]])=2021, 52, 0)</f>
        <v>79</v>
      </c>
    </row>
    <row r="5497" spans="2:17" ht="14.25" customHeight="1" x14ac:dyDescent="0.3">
      <c r="B5497" s="4" t="s">
        <v>26</v>
      </c>
      <c r="C5497" s="33">
        <v>1197831</v>
      </c>
      <c r="D5497" s="5">
        <v>44380</v>
      </c>
      <c r="E5497" s="4" t="s">
        <v>15</v>
      </c>
      <c r="F5497" s="4" t="s">
        <v>125</v>
      </c>
      <c r="G5497" s="4" t="s">
        <v>126</v>
      </c>
      <c r="H5497" s="6" t="s">
        <v>19</v>
      </c>
      <c r="I5497" s="7">
        <v>38</v>
      </c>
      <c r="J5497" s="8">
        <v>120</v>
      </c>
      <c r="K5497" s="9">
        <v>4560</v>
      </c>
      <c r="L5497" s="9">
        <v>1915.2000000000003</v>
      </c>
      <c r="M5497" s="10">
        <v>0.42000000000000004</v>
      </c>
      <c r="N5497" s="4" t="s">
        <v>24</v>
      </c>
      <c r="O5497" s="4" t="str">
        <f>TEXT(Table1[[#This Row],[Invoice Date]],"yyyy")</f>
        <v>2021</v>
      </c>
      <c r="P5497" s="4" t="str">
        <f>TEXT(Table1[[#This Row],[Invoice Date]],"mmm")</f>
        <v>Jul</v>
      </c>
      <c r="Q5497" s="27">
        <f>WEEKNUM(Table1[[#This Row],[Invoice Date]]) + IF(YEAR(Table1[[#This Row],[Invoice Date]])=2021, 52, 0)</f>
        <v>79</v>
      </c>
    </row>
    <row r="5498" spans="2:17" ht="14.25" customHeight="1" x14ac:dyDescent="0.3">
      <c r="B5498" s="4" t="s">
        <v>26</v>
      </c>
      <c r="C5498" s="33">
        <v>1197831</v>
      </c>
      <c r="D5498" s="5">
        <v>44380</v>
      </c>
      <c r="E5498" s="4" t="s">
        <v>15</v>
      </c>
      <c r="F5498" s="4" t="s">
        <v>125</v>
      </c>
      <c r="G5498" s="4" t="s">
        <v>126</v>
      </c>
      <c r="H5498" s="6" t="s">
        <v>19</v>
      </c>
      <c r="I5498" s="7">
        <v>48</v>
      </c>
      <c r="J5498" s="8">
        <v>112</v>
      </c>
      <c r="K5498" s="9">
        <v>5376</v>
      </c>
      <c r="L5498" s="9">
        <v>2849.28</v>
      </c>
      <c r="M5498" s="10">
        <v>0.53</v>
      </c>
      <c r="N5498" s="4" t="s">
        <v>83</v>
      </c>
      <c r="O5498" s="4" t="str">
        <f>TEXT(Table1[[#This Row],[Invoice Date]],"yyyy")</f>
        <v>2021</v>
      </c>
      <c r="P5498" s="4" t="str">
        <f>TEXT(Table1[[#This Row],[Invoice Date]],"mmm")</f>
        <v>Jul</v>
      </c>
      <c r="Q5498" s="27">
        <f>WEEKNUM(Table1[[#This Row],[Invoice Date]]) + IF(YEAR(Table1[[#This Row],[Invoice Date]])=2021, 52, 0)</f>
        <v>79</v>
      </c>
    </row>
    <row r="5499" spans="2:17" ht="14.25" customHeight="1" x14ac:dyDescent="0.3">
      <c r="B5499" s="4" t="s">
        <v>26</v>
      </c>
      <c r="C5499" s="33">
        <v>1197831</v>
      </c>
      <c r="D5499" s="5">
        <v>44380</v>
      </c>
      <c r="E5499" s="4" t="s">
        <v>15</v>
      </c>
      <c r="F5499" s="4" t="s">
        <v>125</v>
      </c>
      <c r="G5499" s="4" t="s">
        <v>126</v>
      </c>
      <c r="H5499" s="6" t="s">
        <v>23</v>
      </c>
      <c r="I5499" s="7">
        <v>40</v>
      </c>
      <c r="J5499" s="8">
        <v>152</v>
      </c>
      <c r="K5499" s="9">
        <v>6080</v>
      </c>
      <c r="L5499" s="9">
        <v>2310.4</v>
      </c>
      <c r="M5499" s="10">
        <v>0.38</v>
      </c>
      <c r="N5499" s="4" t="s">
        <v>24</v>
      </c>
      <c r="O5499" s="4" t="str">
        <f>TEXT(Table1[[#This Row],[Invoice Date]],"yyyy")</f>
        <v>2021</v>
      </c>
      <c r="P5499" s="4" t="str">
        <f>TEXT(Table1[[#This Row],[Invoice Date]],"mmm")</f>
        <v>Jul</v>
      </c>
      <c r="Q5499" s="27">
        <f>WEEKNUM(Table1[[#This Row],[Invoice Date]]) + IF(YEAR(Table1[[#This Row],[Invoice Date]])=2021, 52, 0)</f>
        <v>79</v>
      </c>
    </row>
    <row r="5500" spans="2:17" ht="14.25" customHeight="1" x14ac:dyDescent="0.3">
      <c r="B5500" s="4" t="s">
        <v>26</v>
      </c>
      <c r="C5500" s="33">
        <v>1197831</v>
      </c>
      <c r="D5500" s="5">
        <v>44380</v>
      </c>
      <c r="E5500" s="4" t="s">
        <v>15</v>
      </c>
      <c r="F5500" s="4" t="s">
        <v>125</v>
      </c>
      <c r="G5500" s="4" t="s">
        <v>126</v>
      </c>
      <c r="H5500" s="6" t="s">
        <v>23</v>
      </c>
      <c r="I5500" s="7">
        <v>56</v>
      </c>
      <c r="J5500" s="8">
        <v>143</v>
      </c>
      <c r="K5500" s="9">
        <v>8008</v>
      </c>
      <c r="L5500" s="9">
        <v>3843.8399999999997</v>
      </c>
      <c r="M5500" s="10">
        <v>0.48</v>
      </c>
      <c r="N5500" s="4" t="s">
        <v>83</v>
      </c>
      <c r="O5500" s="4" t="str">
        <f>TEXT(Table1[[#This Row],[Invoice Date]],"yyyy")</f>
        <v>2021</v>
      </c>
      <c r="P5500" s="4" t="str">
        <f>TEXT(Table1[[#This Row],[Invoice Date]],"mmm")</f>
        <v>Jul</v>
      </c>
      <c r="Q5500" s="27">
        <f>WEEKNUM(Table1[[#This Row],[Invoice Date]]) + IF(YEAR(Table1[[#This Row],[Invoice Date]])=2021, 52, 0)</f>
        <v>79</v>
      </c>
    </row>
    <row r="5501" spans="2:17" ht="14.25" customHeight="1" x14ac:dyDescent="0.3">
      <c r="B5501" s="4" t="s">
        <v>26</v>
      </c>
      <c r="C5501" s="33">
        <v>1197831</v>
      </c>
      <c r="D5501" s="5">
        <v>44380</v>
      </c>
      <c r="E5501" s="4" t="s">
        <v>15</v>
      </c>
      <c r="F5501" s="4" t="s">
        <v>125</v>
      </c>
      <c r="G5501" s="4" t="s">
        <v>126</v>
      </c>
      <c r="H5501" s="6" t="s">
        <v>17</v>
      </c>
      <c r="I5501" s="7">
        <v>42</v>
      </c>
      <c r="J5501" s="8">
        <v>195</v>
      </c>
      <c r="K5501" s="9">
        <v>8190</v>
      </c>
      <c r="L5501" s="9">
        <v>3685.5</v>
      </c>
      <c r="M5501" s="10">
        <v>0.45</v>
      </c>
      <c r="N5501" s="4" t="s">
        <v>24</v>
      </c>
      <c r="O5501" s="4" t="str">
        <f>TEXT(Table1[[#This Row],[Invoice Date]],"yyyy")</f>
        <v>2021</v>
      </c>
      <c r="P5501" s="4" t="str">
        <f>TEXT(Table1[[#This Row],[Invoice Date]],"mmm")</f>
        <v>Jul</v>
      </c>
      <c r="Q5501" s="27">
        <f>WEEKNUM(Table1[[#This Row],[Invoice Date]]) + IF(YEAR(Table1[[#This Row],[Invoice Date]])=2021, 52, 0)</f>
        <v>79</v>
      </c>
    </row>
    <row r="5502" spans="2:17" ht="14.25" customHeight="1" x14ac:dyDescent="0.3">
      <c r="B5502" s="4" t="s">
        <v>26</v>
      </c>
      <c r="C5502" s="33">
        <v>1197831</v>
      </c>
      <c r="D5502" s="5">
        <v>44380</v>
      </c>
      <c r="E5502" s="4" t="s">
        <v>15</v>
      </c>
      <c r="F5502" s="4" t="s">
        <v>125</v>
      </c>
      <c r="G5502" s="4" t="s">
        <v>126</v>
      </c>
      <c r="H5502" s="6" t="s">
        <v>17</v>
      </c>
      <c r="I5502" s="7">
        <v>54</v>
      </c>
      <c r="J5502" s="8">
        <v>189</v>
      </c>
      <c r="K5502" s="9">
        <v>10206</v>
      </c>
      <c r="L5502" s="9">
        <v>5511.2400000000007</v>
      </c>
      <c r="M5502" s="10">
        <v>0.54</v>
      </c>
      <c r="N5502" s="4" t="s">
        <v>83</v>
      </c>
      <c r="O5502" s="4" t="str">
        <f>TEXT(Table1[[#This Row],[Invoice Date]],"yyyy")</f>
        <v>2021</v>
      </c>
      <c r="P5502" s="4" t="str">
        <f>TEXT(Table1[[#This Row],[Invoice Date]],"mmm")</f>
        <v>Jul</v>
      </c>
      <c r="Q5502" s="27">
        <f>WEEKNUM(Table1[[#This Row],[Invoice Date]]) + IF(YEAR(Table1[[#This Row],[Invoice Date]])=2021, 52, 0)</f>
        <v>79</v>
      </c>
    </row>
    <row r="5503" spans="2:17" ht="14.25" customHeight="1" x14ac:dyDescent="0.3">
      <c r="B5503" s="4" t="s">
        <v>14</v>
      </c>
      <c r="C5503" s="33">
        <v>1185732</v>
      </c>
      <c r="D5503" s="5">
        <v>44380</v>
      </c>
      <c r="E5503" s="4" t="s">
        <v>36</v>
      </c>
      <c r="F5503" s="4" t="s">
        <v>37</v>
      </c>
      <c r="G5503" s="4" t="s">
        <v>38</v>
      </c>
      <c r="H5503" s="6" t="s">
        <v>21</v>
      </c>
      <c r="I5503" s="7">
        <v>40</v>
      </c>
      <c r="J5503" s="8">
        <v>175</v>
      </c>
      <c r="K5503" s="9">
        <v>70000</v>
      </c>
      <c r="L5503" s="9">
        <v>28000</v>
      </c>
      <c r="M5503" s="10">
        <v>0.4</v>
      </c>
      <c r="N5503" s="4" t="s">
        <v>24</v>
      </c>
      <c r="O5503" s="4" t="str">
        <f>TEXT(Table1[[#This Row],[Invoice Date]],"yyyy")</f>
        <v>2021</v>
      </c>
      <c r="P5503" s="4" t="str">
        <f>TEXT(Table1[[#This Row],[Invoice Date]],"mmm")</f>
        <v>Jul</v>
      </c>
      <c r="Q5503" s="27">
        <f>WEEKNUM(Table1[[#This Row],[Invoice Date]]) + IF(YEAR(Table1[[#This Row],[Invoice Date]])=2021, 52, 0)</f>
        <v>79</v>
      </c>
    </row>
    <row r="5504" spans="2:17" ht="14.25" customHeight="1" x14ac:dyDescent="0.3">
      <c r="B5504" s="4" t="s">
        <v>26</v>
      </c>
      <c r="C5504" s="33">
        <v>1197831</v>
      </c>
      <c r="D5504" s="5">
        <v>44380</v>
      </c>
      <c r="E5504" s="4" t="s">
        <v>15</v>
      </c>
      <c r="F5504" s="4" t="s">
        <v>125</v>
      </c>
      <c r="G5504" s="4" t="s">
        <v>126</v>
      </c>
      <c r="H5504" s="6" t="s">
        <v>21</v>
      </c>
      <c r="I5504" s="7">
        <v>45</v>
      </c>
      <c r="J5504" s="8">
        <v>275</v>
      </c>
      <c r="K5504" s="9">
        <v>123750</v>
      </c>
      <c r="L5504" s="9">
        <v>37125</v>
      </c>
      <c r="M5504" s="10">
        <v>0.3</v>
      </c>
      <c r="N5504" s="4" t="s">
        <v>18</v>
      </c>
      <c r="O5504" s="4" t="str">
        <f>TEXT(Table1[[#This Row],[Invoice Date]],"yyyy")</f>
        <v>2021</v>
      </c>
      <c r="P5504" s="4" t="str">
        <f>TEXT(Table1[[#This Row],[Invoice Date]],"mmm")</f>
        <v>Jul</v>
      </c>
      <c r="Q5504" s="27">
        <f>WEEKNUM(Table1[[#This Row],[Invoice Date]]) + IF(YEAR(Table1[[#This Row],[Invoice Date]])=2021, 52, 0)</f>
        <v>79</v>
      </c>
    </row>
    <row r="5505" spans="2:17" ht="14.25" customHeight="1" x14ac:dyDescent="0.3">
      <c r="B5505" s="4" t="s">
        <v>14</v>
      </c>
      <c r="C5505" s="33">
        <v>1185732</v>
      </c>
      <c r="D5505" s="5">
        <v>44380</v>
      </c>
      <c r="E5505" s="4" t="s">
        <v>36</v>
      </c>
      <c r="F5505" s="4" t="s">
        <v>57</v>
      </c>
      <c r="G5505" s="4" t="s">
        <v>58</v>
      </c>
      <c r="H5505" s="6" t="s">
        <v>19</v>
      </c>
      <c r="I5505" s="7">
        <v>45.000000000000007</v>
      </c>
      <c r="J5505" s="8">
        <v>275</v>
      </c>
      <c r="K5505" s="9">
        <v>123750.00000000001</v>
      </c>
      <c r="L5505" s="9">
        <v>43312.5</v>
      </c>
      <c r="M5505" s="10">
        <v>0.35</v>
      </c>
      <c r="N5505" s="4" t="s">
        <v>24</v>
      </c>
      <c r="O5505" s="4" t="str">
        <f>TEXT(Table1[[#This Row],[Invoice Date]],"yyyy")</f>
        <v>2021</v>
      </c>
      <c r="P5505" s="4" t="str">
        <f>TEXT(Table1[[#This Row],[Invoice Date]],"mmm")</f>
        <v>Jul</v>
      </c>
      <c r="Q5505" s="27">
        <f>WEEKNUM(Table1[[#This Row],[Invoice Date]]) + IF(YEAR(Table1[[#This Row],[Invoice Date]])=2021, 52, 0)</f>
        <v>79</v>
      </c>
    </row>
    <row r="5506" spans="2:17" ht="14.25" customHeight="1" x14ac:dyDescent="0.3">
      <c r="B5506" s="4" t="s">
        <v>26</v>
      </c>
      <c r="C5506" s="33">
        <v>1197831</v>
      </c>
      <c r="D5506" s="5">
        <v>44380</v>
      </c>
      <c r="E5506" s="4" t="s">
        <v>15</v>
      </c>
      <c r="F5506" s="4" t="s">
        <v>125</v>
      </c>
      <c r="G5506" s="4" t="s">
        <v>126</v>
      </c>
      <c r="H5506" s="6" t="s">
        <v>20</v>
      </c>
      <c r="I5506" s="7">
        <v>45</v>
      </c>
      <c r="J5506" s="8">
        <v>325</v>
      </c>
      <c r="K5506" s="9">
        <v>146250</v>
      </c>
      <c r="L5506" s="9">
        <v>43875</v>
      </c>
      <c r="M5506" s="10">
        <v>0.3</v>
      </c>
      <c r="N5506" s="4" t="s">
        <v>18</v>
      </c>
      <c r="O5506" s="4" t="str">
        <f>TEXT(Table1[[#This Row],[Invoice Date]],"yyyy")</f>
        <v>2021</v>
      </c>
      <c r="P5506" s="4" t="str">
        <f>TEXT(Table1[[#This Row],[Invoice Date]],"mmm")</f>
        <v>Jul</v>
      </c>
      <c r="Q5506" s="27">
        <f>WEEKNUM(Table1[[#This Row],[Invoice Date]]) + IF(YEAR(Table1[[#This Row],[Invoice Date]])=2021, 52, 0)</f>
        <v>79</v>
      </c>
    </row>
    <row r="5507" spans="2:17" ht="14.25" customHeight="1" x14ac:dyDescent="0.3">
      <c r="B5507" s="4" t="s">
        <v>26</v>
      </c>
      <c r="C5507" s="33">
        <v>1197831</v>
      </c>
      <c r="D5507" s="5">
        <v>44380</v>
      </c>
      <c r="E5507" s="4" t="s">
        <v>15</v>
      </c>
      <c r="F5507" s="4" t="s">
        <v>125</v>
      </c>
      <c r="G5507" s="4" t="s">
        <v>126</v>
      </c>
      <c r="H5507" s="6" t="s">
        <v>22</v>
      </c>
      <c r="I5507" s="7">
        <v>54.999999999999993</v>
      </c>
      <c r="J5507" s="8">
        <v>300</v>
      </c>
      <c r="K5507" s="9">
        <v>164999.99999999997</v>
      </c>
      <c r="L5507" s="9">
        <v>49499.999999999993</v>
      </c>
      <c r="M5507" s="10">
        <v>0.3</v>
      </c>
      <c r="N5507" s="4" t="s">
        <v>18</v>
      </c>
      <c r="O5507" s="4" t="str">
        <f>TEXT(Table1[[#This Row],[Invoice Date]],"yyyy")</f>
        <v>2021</v>
      </c>
      <c r="P5507" s="4" t="str">
        <f>TEXT(Table1[[#This Row],[Invoice Date]],"mmm")</f>
        <v>Jul</v>
      </c>
      <c r="Q5507" s="27">
        <f>WEEKNUM(Table1[[#This Row],[Invoice Date]]) + IF(YEAR(Table1[[#This Row],[Invoice Date]])=2021, 52, 0)</f>
        <v>79</v>
      </c>
    </row>
    <row r="5508" spans="2:17" ht="14.25" customHeight="1" x14ac:dyDescent="0.3">
      <c r="B5508" s="4" t="s">
        <v>26</v>
      </c>
      <c r="C5508" s="33">
        <v>1197831</v>
      </c>
      <c r="D5508" s="5">
        <v>44380</v>
      </c>
      <c r="E5508" s="4" t="s">
        <v>15</v>
      </c>
      <c r="F5508" s="4" t="s">
        <v>125</v>
      </c>
      <c r="G5508" s="4" t="s">
        <v>126</v>
      </c>
      <c r="H5508" s="6" t="s">
        <v>19</v>
      </c>
      <c r="I5508" s="7">
        <v>50</v>
      </c>
      <c r="J5508" s="8">
        <v>400</v>
      </c>
      <c r="K5508" s="9">
        <v>200000</v>
      </c>
      <c r="L5508" s="9">
        <v>80000</v>
      </c>
      <c r="M5508" s="10">
        <v>0.4</v>
      </c>
      <c r="N5508" s="4" t="s">
        <v>18</v>
      </c>
      <c r="O5508" s="4" t="str">
        <f>TEXT(Table1[[#This Row],[Invoice Date]],"yyyy")</f>
        <v>2021</v>
      </c>
      <c r="P5508" s="4" t="str">
        <f>TEXT(Table1[[#This Row],[Invoice Date]],"mmm")</f>
        <v>Jul</v>
      </c>
      <c r="Q5508" s="27">
        <f>WEEKNUM(Table1[[#This Row],[Invoice Date]]) + IF(YEAR(Table1[[#This Row],[Invoice Date]])=2021, 52, 0)</f>
        <v>79</v>
      </c>
    </row>
    <row r="5509" spans="2:17" ht="14.25" customHeight="1" x14ac:dyDescent="0.3">
      <c r="B5509" s="4" t="s">
        <v>26</v>
      </c>
      <c r="C5509" s="33">
        <v>1197831</v>
      </c>
      <c r="D5509" s="5">
        <v>44380</v>
      </c>
      <c r="E5509" s="4" t="s">
        <v>15</v>
      </c>
      <c r="F5509" s="4" t="s">
        <v>125</v>
      </c>
      <c r="G5509" s="4" t="s">
        <v>126</v>
      </c>
      <c r="H5509" s="6" t="s">
        <v>23</v>
      </c>
      <c r="I5509" s="7">
        <v>60</v>
      </c>
      <c r="J5509" s="8">
        <v>475</v>
      </c>
      <c r="K5509" s="9">
        <v>285000</v>
      </c>
      <c r="L5509" s="9">
        <v>99750</v>
      </c>
      <c r="M5509" s="10">
        <v>0.35</v>
      </c>
      <c r="N5509" s="4" t="s">
        <v>18</v>
      </c>
      <c r="O5509" s="4" t="str">
        <f>TEXT(Table1[[#This Row],[Invoice Date]],"yyyy")</f>
        <v>2021</v>
      </c>
      <c r="P5509" s="4" t="str">
        <f>TEXT(Table1[[#This Row],[Invoice Date]],"mmm")</f>
        <v>Jul</v>
      </c>
      <c r="Q5509" s="27">
        <f>WEEKNUM(Table1[[#This Row],[Invoice Date]]) + IF(YEAR(Table1[[#This Row],[Invoice Date]])=2021, 52, 0)</f>
        <v>79</v>
      </c>
    </row>
    <row r="5510" spans="2:17" ht="14.25" customHeight="1" x14ac:dyDescent="0.3">
      <c r="B5510" s="4" t="s">
        <v>26</v>
      </c>
      <c r="C5510" s="33">
        <v>1197831</v>
      </c>
      <c r="D5510" s="5">
        <v>44380</v>
      </c>
      <c r="E5510" s="4" t="s">
        <v>15</v>
      </c>
      <c r="F5510" s="4" t="s">
        <v>125</v>
      </c>
      <c r="G5510" s="4" t="s">
        <v>126</v>
      </c>
      <c r="H5510" s="6" t="s">
        <v>17</v>
      </c>
      <c r="I5510" s="7">
        <v>54.999999999999993</v>
      </c>
      <c r="J5510" s="8">
        <v>650</v>
      </c>
      <c r="K5510" s="9">
        <v>357499.99999999994</v>
      </c>
      <c r="L5510" s="9">
        <v>142999.99999999997</v>
      </c>
      <c r="M5510" s="10">
        <v>0.4</v>
      </c>
      <c r="N5510" s="4" t="s">
        <v>18</v>
      </c>
      <c r="O5510" s="4" t="str">
        <f>TEXT(Table1[[#This Row],[Invoice Date]],"yyyy")</f>
        <v>2021</v>
      </c>
      <c r="P5510" s="4" t="str">
        <f>TEXT(Table1[[#This Row],[Invoice Date]],"mmm")</f>
        <v>Jul</v>
      </c>
      <c r="Q5510" s="27">
        <f>WEEKNUM(Table1[[#This Row],[Invoice Date]]) + IF(YEAR(Table1[[#This Row],[Invoice Date]])=2021, 52, 0)</f>
        <v>79</v>
      </c>
    </row>
    <row r="5511" spans="2:17" ht="14.25" customHeight="1" x14ac:dyDescent="0.3">
      <c r="B5511" s="4" t="s">
        <v>14</v>
      </c>
      <c r="C5511" s="33">
        <v>1185732</v>
      </c>
      <c r="D5511" s="5">
        <v>44381</v>
      </c>
      <c r="E5511" s="4" t="s">
        <v>36</v>
      </c>
      <c r="F5511" s="4" t="s">
        <v>57</v>
      </c>
      <c r="G5511" s="4" t="s">
        <v>58</v>
      </c>
      <c r="H5511" s="6" t="s">
        <v>20</v>
      </c>
      <c r="I5511" s="7">
        <v>36</v>
      </c>
      <c r="J5511" s="8">
        <v>52</v>
      </c>
      <c r="K5511" s="9">
        <v>1872</v>
      </c>
      <c r="L5511" s="9">
        <v>898.56</v>
      </c>
      <c r="M5511" s="10">
        <v>0.48</v>
      </c>
      <c r="N5511" s="4" t="s">
        <v>83</v>
      </c>
      <c r="O5511" s="4" t="str">
        <f>TEXT(Table1[[#This Row],[Invoice Date]],"yyyy")</f>
        <v>2021</v>
      </c>
      <c r="P5511" s="4" t="str">
        <f>TEXT(Table1[[#This Row],[Invoice Date]],"mmm")</f>
        <v>Jul</v>
      </c>
      <c r="Q5511" s="27">
        <f>WEEKNUM(Table1[[#This Row],[Invoice Date]]) + IF(YEAR(Table1[[#This Row],[Invoice Date]])=2021, 52, 0)</f>
        <v>80</v>
      </c>
    </row>
    <row r="5512" spans="2:17" ht="14.25" customHeight="1" x14ac:dyDescent="0.3">
      <c r="B5512" s="4" t="s">
        <v>14</v>
      </c>
      <c r="C5512" s="33">
        <v>1185732</v>
      </c>
      <c r="D5512" s="5">
        <v>44381</v>
      </c>
      <c r="E5512" s="4" t="s">
        <v>36</v>
      </c>
      <c r="F5512" s="4" t="s">
        <v>37</v>
      </c>
      <c r="G5512" s="4" t="s">
        <v>38</v>
      </c>
      <c r="H5512" s="6" t="s">
        <v>22</v>
      </c>
      <c r="I5512" s="7">
        <v>46</v>
      </c>
      <c r="J5512" s="8">
        <v>51</v>
      </c>
      <c r="K5512" s="9">
        <v>2346</v>
      </c>
      <c r="L5512" s="9">
        <v>1173</v>
      </c>
      <c r="M5512" s="10">
        <v>0.5</v>
      </c>
      <c r="N5512" s="4" t="s">
        <v>83</v>
      </c>
      <c r="O5512" s="4" t="str">
        <f>TEXT(Table1[[#This Row],[Invoice Date]],"yyyy")</f>
        <v>2021</v>
      </c>
      <c r="P5512" s="4" t="str">
        <f>TEXT(Table1[[#This Row],[Invoice Date]],"mmm")</f>
        <v>Jul</v>
      </c>
      <c r="Q5512" s="27">
        <f>WEEKNUM(Table1[[#This Row],[Invoice Date]]) + IF(YEAR(Table1[[#This Row],[Invoice Date]])=2021, 52, 0)</f>
        <v>80</v>
      </c>
    </row>
    <row r="5513" spans="2:17" ht="14.25" customHeight="1" x14ac:dyDescent="0.3">
      <c r="B5513" s="4" t="s">
        <v>14</v>
      </c>
      <c r="C5513" s="33">
        <v>1185732</v>
      </c>
      <c r="D5513" s="5">
        <v>44381</v>
      </c>
      <c r="E5513" s="4" t="s">
        <v>36</v>
      </c>
      <c r="F5513" s="4" t="s">
        <v>57</v>
      </c>
      <c r="G5513" s="4" t="s">
        <v>58</v>
      </c>
      <c r="H5513" s="6" t="s">
        <v>20</v>
      </c>
      <c r="I5513" s="7">
        <v>40</v>
      </c>
      <c r="J5513" s="8">
        <v>200</v>
      </c>
      <c r="K5513" s="9">
        <v>80000</v>
      </c>
      <c r="L5513" s="9">
        <v>28000</v>
      </c>
      <c r="M5513" s="10">
        <v>0.35</v>
      </c>
      <c r="N5513" s="4" t="s">
        <v>24</v>
      </c>
      <c r="O5513" s="4" t="str">
        <f>TEXT(Table1[[#This Row],[Invoice Date]],"yyyy")</f>
        <v>2021</v>
      </c>
      <c r="P5513" s="4" t="str">
        <f>TEXT(Table1[[#This Row],[Invoice Date]],"mmm")</f>
        <v>Jul</v>
      </c>
      <c r="Q5513" s="27">
        <f>WEEKNUM(Table1[[#This Row],[Invoice Date]]) + IF(YEAR(Table1[[#This Row],[Invoice Date]])=2021, 52, 0)</f>
        <v>80</v>
      </c>
    </row>
    <row r="5514" spans="2:17" ht="14.25" customHeight="1" x14ac:dyDescent="0.3">
      <c r="B5514" s="4" t="s">
        <v>14</v>
      </c>
      <c r="C5514" s="33">
        <v>1185732</v>
      </c>
      <c r="D5514" s="5">
        <v>44381</v>
      </c>
      <c r="E5514" s="4" t="s">
        <v>36</v>
      </c>
      <c r="F5514" s="4" t="s">
        <v>37</v>
      </c>
      <c r="G5514" s="4" t="s">
        <v>38</v>
      </c>
      <c r="H5514" s="6" t="s">
        <v>22</v>
      </c>
      <c r="I5514" s="7">
        <v>50</v>
      </c>
      <c r="J5514" s="8">
        <v>175</v>
      </c>
      <c r="K5514" s="9">
        <v>87500</v>
      </c>
      <c r="L5514" s="9">
        <v>30624.999999999996</v>
      </c>
      <c r="M5514" s="10">
        <v>0.35</v>
      </c>
      <c r="N5514" s="4" t="s">
        <v>24</v>
      </c>
      <c r="O5514" s="4" t="str">
        <f>TEXT(Table1[[#This Row],[Invoice Date]],"yyyy")</f>
        <v>2021</v>
      </c>
      <c r="P5514" s="4" t="str">
        <f>TEXT(Table1[[#This Row],[Invoice Date]],"mmm")</f>
        <v>Jul</v>
      </c>
      <c r="Q5514" s="27">
        <f>WEEKNUM(Table1[[#This Row],[Invoice Date]]) + IF(YEAR(Table1[[#This Row],[Invoice Date]])=2021, 52, 0)</f>
        <v>80</v>
      </c>
    </row>
    <row r="5515" spans="2:17" ht="14.25" customHeight="1" x14ac:dyDescent="0.3">
      <c r="B5515" s="4" t="s">
        <v>14</v>
      </c>
      <c r="C5515" s="33">
        <v>1185732</v>
      </c>
      <c r="D5515" s="5">
        <v>44382</v>
      </c>
      <c r="E5515" s="4" t="s">
        <v>36</v>
      </c>
      <c r="F5515" s="4" t="s">
        <v>57</v>
      </c>
      <c r="G5515" s="4" t="s">
        <v>58</v>
      </c>
      <c r="H5515" s="6" t="s">
        <v>21</v>
      </c>
      <c r="I5515" s="7">
        <v>29</v>
      </c>
      <c r="J5515" s="8">
        <v>38</v>
      </c>
      <c r="K5515" s="9">
        <v>1102</v>
      </c>
      <c r="L5515" s="9">
        <v>562.02</v>
      </c>
      <c r="M5515" s="10">
        <v>0.51</v>
      </c>
      <c r="N5515" s="4" t="s">
        <v>83</v>
      </c>
      <c r="O5515" s="4" t="str">
        <f>TEXT(Table1[[#This Row],[Invoice Date]],"yyyy")</f>
        <v>2021</v>
      </c>
      <c r="P5515" s="4" t="str">
        <f>TEXT(Table1[[#This Row],[Invoice Date]],"mmm")</f>
        <v>Jul</v>
      </c>
      <c r="Q5515" s="27">
        <f>WEEKNUM(Table1[[#This Row],[Invoice Date]]) + IF(YEAR(Table1[[#This Row],[Invoice Date]])=2021, 52, 0)</f>
        <v>80</v>
      </c>
    </row>
    <row r="5516" spans="2:17" ht="14.25" customHeight="1" x14ac:dyDescent="0.3">
      <c r="B5516" s="4" t="s">
        <v>14</v>
      </c>
      <c r="C5516" s="33">
        <v>1185732</v>
      </c>
      <c r="D5516" s="5">
        <v>44382</v>
      </c>
      <c r="E5516" s="4" t="s">
        <v>36</v>
      </c>
      <c r="F5516" s="4" t="s">
        <v>112</v>
      </c>
      <c r="G5516" s="4" t="s">
        <v>113</v>
      </c>
      <c r="H5516" s="6" t="s">
        <v>21</v>
      </c>
      <c r="I5516" s="7">
        <v>37</v>
      </c>
      <c r="J5516" s="8">
        <v>47</v>
      </c>
      <c r="K5516" s="9">
        <v>1739</v>
      </c>
      <c r="L5516" s="9">
        <v>712.99</v>
      </c>
      <c r="M5516" s="10">
        <v>0.41</v>
      </c>
      <c r="N5516" s="4" t="s">
        <v>83</v>
      </c>
      <c r="O5516" s="4" t="str">
        <f>TEXT(Table1[[#This Row],[Invoice Date]],"yyyy")</f>
        <v>2021</v>
      </c>
      <c r="P5516" s="4" t="str">
        <f>TEXT(Table1[[#This Row],[Invoice Date]],"mmm")</f>
        <v>Jul</v>
      </c>
      <c r="Q5516" s="27">
        <f>WEEKNUM(Table1[[#This Row],[Invoice Date]]) + IF(YEAR(Table1[[#This Row],[Invoice Date]])=2021, 52, 0)</f>
        <v>80</v>
      </c>
    </row>
    <row r="5517" spans="2:17" ht="14.25" customHeight="1" x14ac:dyDescent="0.3">
      <c r="B5517" s="4" t="s">
        <v>14</v>
      </c>
      <c r="C5517" s="33">
        <v>1185732</v>
      </c>
      <c r="D5517" s="5">
        <v>44382</v>
      </c>
      <c r="E5517" s="4" t="s">
        <v>36</v>
      </c>
      <c r="F5517" s="4" t="s">
        <v>112</v>
      </c>
      <c r="G5517" s="4" t="s">
        <v>113</v>
      </c>
      <c r="H5517" s="6" t="s">
        <v>20</v>
      </c>
      <c r="I5517" s="7">
        <v>36</v>
      </c>
      <c r="J5517" s="8">
        <v>68</v>
      </c>
      <c r="K5517" s="9">
        <v>2448</v>
      </c>
      <c r="L5517" s="9">
        <v>1077.1200000000001</v>
      </c>
      <c r="M5517" s="10">
        <v>0.44</v>
      </c>
      <c r="N5517" s="4" t="s">
        <v>83</v>
      </c>
      <c r="O5517" s="4" t="str">
        <f>TEXT(Table1[[#This Row],[Invoice Date]],"yyyy")</f>
        <v>2021</v>
      </c>
      <c r="P5517" s="4" t="str">
        <f>TEXT(Table1[[#This Row],[Invoice Date]],"mmm")</f>
        <v>Jul</v>
      </c>
      <c r="Q5517" s="27">
        <f>WEEKNUM(Table1[[#This Row],[Invoice Date]]) + IF(YEAR(Table1[[#This Row],[Invoice Date]])=2021, 52, 0)</f>
        <v>80</v>
      </c>
    </row>
    <row r="5518" spans="2:17" ht="14.25" customHeight="1" x14ac:dyDescent="0.3">
      <c r="B5518" s="4" t="s">
        <v>14</v>
      </c>
      <c r="C5518" s="33">
        <v>1185732</v>
      </c>
      <c r="D5518" s="5">
        <v>44382</v>
      </c>
      <c r="E5518" s="4" t="s">
        <v>36</v>
      </c>
      <c r="F5518" s="4" t="s">
        <v>112</v>
      </c>
      <c r="G5518" s="4" t="s">
        <v>113</v>
      </c>
      <c r="H5518" s="6" t="s">
        <v>22</v>
      </c>
      <c r="I5518" s="7">
        <v>46</v>
      </c>
      <c r="J5518" s="8">
        <v>60</v>
      </c>
      <c r="K5518" s="9">
        <v>2760</v>
      </c>
      <c r="L5518" s="9">
        <v>1656</v>
      </c>
      <c r="M5518" s="10">
        <v>0.6</v>
      </c>
      <c r="N5518" s="4" t="s">
        <v>83</v>
      </c>
      <c r="O5518" s="4" t="str">
        <f>TEXT(Table1[[#This Row],[Invoice Date]],"yyyy")</f>
        <v>2021</v>
      </c>
      <c r="P5518" s="4" t="str">
        <f>TEXT(Table1[[#This Row],[Invoice Date]],"mmm")</f>
        <v>Jul</v>
      </c>
      <c r="Q5518" s="27">
        <f>WEEKNUM(Table1[[#This Row],[Invoice Date]]) + IF(YEAR(Table1[[#This Row],[Invoice Date]])=2021, 52, 0)</f>
        <v>80</v>
      </c>
    </row>
    <row r="5519" spans="2:17" ht="14.25" customHeight="1" x14ac:dyDescent="0.3">
      <c r="B5519" s="4" t="s">
        <v>14</v>
      </c>
      <c r="C5519" s="33">
        <v>1185732</v>
      </c>
      <c r="D5519" s="5">
        <v>44382</v>
      </c>
      <c r="E5519" s="4" t="s">
        <v>36</v>
      </c>
      <c r="F5519" s="4" t="s">
        <v>112</v>
      </c>
      <c r="G5519" s="4" t="s">
        <v>113</v>
      </c>
      <c r="H5519" s="6" t="s">
        <v>19</v>
      </c>
      <c r="I5519" s="7">
        <v>44</v>
      </c>
      <c r="J5519" s="8">
        <v>87</v>
      </c>
      <c r="K5519" s="9">
        <v>3828</v>
      </c>
      <c r="L5519" s="9">
        <v>1875.72</v>
      </c>
      <c r="M5519" s="10">
        <v>0.49</v>
      </c>
      <c r="N5519" s="4" t="s">
        <v>83</v>
      </c>
      <c r="O5519" s="4" t="str">
        <f>TEXT(Table1[[#This Row],[Invoice Date]],"yyyy")</f>
        <v>2021</v>
      </c>
      <c r="P5519" s="4" t="str">
        <f>TEXT(Table1[[#This Row],[Invoice Date]],"mmm")</f>
        <v>Jul</v>
      </c>
      <c r="Q5519" s="27">
        <f>WEEKNUM(Table1[[#This Row],[Invoice Date]]) + IF(YEAR(Table1[[#This Row],[Invoice Date]])=2021, 52, 0)</f>
        <v>80</v>
      </c>
    </row>
    <row r="5520" spans="2:17" ht="14.25" customHeight="1" x14ac:dyDescent="0.3">
      <c r="B5520" s="4" t="s">
        <v>14</v>
      </c>
      <c r="C5520" s="33">
        <v>1185732</v>
      </c>
      <c r="D5520" s="5">
        <v>44382</v>
      </c>
      <c r="E5520" s="4" t="s">
        <v>36</v>
      </c>
      <c r="F5520" s="4" t="s">
        <v>112</v>
      </c>
      <c r="G5520" s="4" t="s">
        <v>113</v>
      </c>
      <c r="H5520" s="6" t="s">
        <v>23</v>
      </c>
      <c r="I5520" s="7">
        <v>51</v>
      </c>
      <c r="J5520" s="8">
        <v>94</v>
      </c>
      <c r="K5520" s="9">
        <v>4794</v>
      </c>
      <c r="L5520" s="9">
        <v>2397</v>
      </c>
      <c r="M5520" s="10">
        <v>0.5</v>
      </c>
      <c r="N5520" s="4" t="s">
        <v>83</v>
      </c>
      <c r="O5520" s="4" t="str">
        <f>TEXT(Table1[[#This Row],[Invoice Date]],"yyyy")</f>
        <v>2021</v>
      </c>
      <c r="P5520" s="4" t="str">
        <f>TEXT(Table1[[#This Row],[Invoice Date]],"mmm")</f>
        <v>Jul</v>
      </c>
      <c r="Q5520" s="27">
        <f>WEEKNUM(Table1[[#This Row],[Invoice Date]]) + IF(YEAR(Table1[[#This Row],[Invoice Date]])=2021, 52, 0)</f>
        <v>80</v>
      </c>
    </row>
    <row r="5521" spans="2:17" ht="14.25" customHeight="1" x14ac:dyDescent="0.3">
      <c r="B5521" s="4" t="s">
        <v>14</v>
      </c>
      <c r="C5521" s="33">
        <v>1185732</v>
      </c>
      <c r="D5521" s="5">
        <v>44382</v>
      </c>
      <c r="E5521" s="4" t="s">
        <v>36</v>
      </c>
      <c r="F5521" s="4" t="s">
        <v>37</v>
      </c>
      <c r="G5521" s="4" t="s">
        <v>38</v>
      </c>
      <c r="H5521" s="6" t="s">
        <v>23</v>
      </c>
      <c r="I5521" s="7">
        <v>51</v>
      </c>
      <c r="J5521" s="8">
        <v>105</v>
      </c>
      <c r="K5521" s="9">
        <v>5355</v>
      </c>
      <c r="L5521" s="9">
        <v>3373.65</v>
      </c>
      <c r="M5521" s="10">
        <v>0.63</v>
      </c>
      <c r="N5521" s="4" t="s">
        <v>83</v>
      </c>
      <c r="O5521" s="4" t="str">
        <f>TEXT(Table1[[#This Row],[Invoice Date]],"yyyy")</f>
        <v>2021</v>
      </c>
      <c r="P5521" s="4" t="str">
        <f>TEXT(Table1[[#This Row],[Invoice Date]],"mmm")</f>
        <v>Jul</v>
      </c>
      <c r="Q5521" s="27">
        <f>WEEKNUM(Table1[[#This Row],[Invoice Date]]) + IF(YEAR(Table1[[#This Row],[Invoice Date]])=2021, 52, 0)</f>
        <v>80</v>
      </c>
    </row>
    <row r="5522" spans="2:17" ht="14.25" customHeight="1" x14ac:dyDescent="0.3">
      <c r="B5522" s="4" t="s">
        <v>14</v>
      </c>
      <c r="C5522" s="33">
        <v>1185732</v>
      </c>
      <c r="D5522" s="5">
        <v>44382</v>
      </c>
      <c r="E5522" s="4" t="s">
        <v>36</v>
      </c>
      <c r="F5522" s="4" t="s">
        <v>112</v>
      </c>
      <c r="G5522" s="4" t="s">
        <v>113</v>
      </c>
      <c r="H5522" s="6" t="s">
        <v>17</v>
      </c>
      <c r="I5522" s="7">
        <v>49</v>
      </c>
      <c r="J5522" s="8">
        <v>138</v>
      </c>
      <c r="K5522" s="9">
        <v>6762</v>
      </c>
      <c r="L5522" s="9">
        <v>2975.28</v>
      </c>
      <c r="M5522" s="10">
        <v>0.44</v>
      </c>
      <c r="N5522" s="4" t="s">
        <v>83</v>
      </c>
      <c r="O5522" s="4" t="str">
        <f>TEXT(Table1[[#This Row],[Invoice Date]],"yyyy")</f>
        <v>2021</v>
      </c>
      <c r="P5522" s="4" t="str">
        <f>TEXT(Table1[[#This Row],[Invoice Date]],"mmm")</f>
        <v>Jul</v>
      </c>
      <c r="Q5522" s="27">
        <f>WEEKNUM(Table1[[#This Row],[Invoice Date]]) + IF(YEAR(Table1[[#This Row],[Invoice Date]])=2021, 52, 0)</f>
        <v>80</v>
      </c>
    </row>
    <row r="5523" spans="2:17" ht="14.25" customHeight="1" x14ac:dyDescent="0.3">
      <c r="B5523" s="4" t="s">
        <v>14</v>
      </c>
      <c r="C5523" s="33">
        <v>1185732</v>
      </c>
      <c r="D5523" s="5">
        <v>44382</v>
      </c>
      <c r="E5523" s="4" t="s">
        <v>48</v>
      </c>
      <c r="F5523" s="4" t="s">
        <v>92</v>
      </c>
      <c r="G5523" s="4" t="s">
        <v>93</v>
      </c>
      <c r="H5523" s="6" t="s">
        <v>21</v>
      </c>
      <c r="I5523" s="7">
        <v>52</v>
      </c>
      <c r="J5523" s="8">
        <v>202</v>
      </c>
      <c r="K5523" s="9">
        <v>10504</v>
      </c>
      <c r="L5523" s="9">
        <v>4411.68</v>
      </c>
      <c r="M5523" s="10">
        <v>0.42</v>
      </c>
      <c r="N5523" s="4" t="s">
        <v>83</v>
      </c>
      <c r="O5523" s="4" t="str">
        <f>TEXT(Table1[[#This Row],[Invoice Date]],"yyyy")</f>
        <v>2021</v>
      </c>
      <c r="P5523" s="4" t="str">
        <f>TEXT(Table1[[#This Row],[Invoice Date]],"mmm")</f>
        <v>Jul</v>
      </c>
      <c r="Q5523" s="27">
        <f>WEEKNUM(Table1[[#This Row],[Invoice Date]]) + IF(YEAR(Table1[[#This Row],[Invoice Date]])=2021, 52, 0)</f>
        <v>80</v>
      </c>
    </row>
    <row r="5524" spans="2:17" ht="14.25" customHeight="1" x14ac:dyDescent="0.3">
      <c r="B5524" s="4" t="s">
        <v>14</v>
      </c>
      <c r="C5524" s="33">
        <v>1185732</v>
      </c>
      <c r="D5524" s="5">
        <v>44382</v>
      </c>
      <c r="E5524" s="4" t="s">
        <v>48</v>
      </c>
      <c r="F5524" s="4" t="s">
        <v>92</v>
      </c>
      <c r="G5524" s="4" t="s">
        <v>93</v>
      </c>
      <c r="H5524" s="6" t="s">
        <v>20</v>
      </c>
      <c r="I5524" s="7">
        <v>51</v>
      </c>
      <c r="J5524" s="8">
        <v>248</v>
      </c>
      <c r="K5524" s="9">
        <v>12648</v>
      </c>
      <c r="L5524" s="9">
        <v>4553.28</v>
      </c>
      <c r="M5524" s="10">
        <v>0.36</v>
      </c>
      <c r="N5524" s="4" t="s">
        <v>83</v>
      </c>
      <c r="O5524" s="4" t="str">
        <f>TEXT(Table1[[#This Row],[Invoice Date]],"yyyy")</f>
        <v>2021</v>
      </c>
      <c r="P5524" s="4" t="str">
        <f>TEXT(Table1[[#This Row],[Invoice Date]],"mmm")</f>
        <v>Jul</v>
      </c>
      <c r="Q5524" s="27">
        <f>WEEKNUM(Table1[[#This Row],[Invoice Date]]) + IF(YEAR(Table1[[#This Row],[Invoice Date]])=2021, 52, 0)</f>
        <v>80</v>
      </c>
    </row>
    <row r="5525" spans="2:17" ht="14.25" customHeight="1" x14ac:dyDescent="0.3">
      <c r="B5525" s="4" t="s">
        <v>14</v>
      </c>
      <c r="C5525" s="33">
        <v>1185732</v>
      </c>
      <c r="D5525" s="5">
        <v>44382</v>
      </c>
      <c r="E5525" s="4" t="s">
        <v>48</v>
      </c>
      <c r="F5525" s="4" t="s">
        <v>92</v>
      </c>
      <c r="G5525" s="4" t="s">
        <v>93</v>
      </c>
      <c r="H5525" s="6" t="s">
        <v>22</v>
      </c>
      <c r="I5525" s="7">
        <v>64</v>
      </c>
      <c r="J5525" s="8">
        <v>240</v>
      </c>
      <c r="K5525" s="9">
        <v>15360</v>
      </c>
      <c r="L5525" s="9">
        <v>6911.9999999999991</v>
      </c>
      <c r="M5525" s="10">
        <v>0.44999999999999996</v>
      </c>
      <c r="N5525" s="4" t="s">
        <v>83</v>
      </c>
      <c r="O5525" s="4" t="str">
        <f>TEXT(Table1[[#This Row],[Invoice Date]],"yyyy")</f>
        <v>2021</v>
      </c>
      <c r="P5525" s="4" t="str">
        <f>TEXT(Table1[[#This Row],[Invoice Date]],"mmm")</f>
        <v>Jul</v>
      </c>
      <c r="Q5525" s="27">
        <f>WEEKNUM(Table1[[#This Row],[Invoice Date]]) + IF(YEAR(Table1[[#This Row],[Invoice Date]])=2021, 52, 0)</f>
        <v>80</v>
      </c>
    </row>
    <row r="5526" spans="2:17" ht="14.25" customHeight="1" x14ac:dyDescent="0.3">
      <c r="B5526" s="4" t="s">
        <v>14</v>
      </c>
      <c r="C5526" s="33">
        <v>1185732</v>
      </c>
      <c r="D5526" s="5">
        <v>44382</v>
      </c>
      <c r="E5526" s="4" t="s">
        <v>48</v>
      </c>
      <c r="F5526" s="4" t="s">
        <v>92</v>
      </c>
      <c r="G5526" s="4" t="s">
        <v>93</v>
      </c>
      <c r="H5526" s="6" t="s">
        <v>19</v>
      </c>
      <c r="I5526" s="7">
        <v>58</v>
      </c>
      <c r="J5526" s="8">
        <v>270</v>
      </c>
      <c r="K5526" s="9">
        <v>15660</v>
      </c>
      <c r="L5526" s="9">
        <v>7673.4</v>
      </c>
      <c r="M5526" s="10">
        <v>0.49</v>
      </c>
      <c r="N5526" s="4" t="s">
        <v>83</v>
      </c>
      <c r="O5526" s="4" t="str">
        <f>TEXT(Table1[[#This Row],[Invoice Date]],"yyyy")</f>
        <v>2021</v>
      </c>
      <c r="P5526" s="4" t="str">
        <f>TEXT(Table1[[#This Row],[Invoice Date]],"mmm")</f>
        <v>Jul</v>
      </c>
      <c r="Q5526" s="27">
        <f>WEEKNUM(Table1[[#This Row],[Invoice Date]]) + IF(YEAR(Table1[[#This Row],[Invoice Date]])=2021, 52, 0)</f>
        <v>80</v>
      </c>
    </row>
    <row r="5527" spans="2:17" ht="14.25" customHeight="1" x14ac:dyDescent="0.3">
      <c r="B5527" s="4" t="s">
        <v>14</v>
      </c>
      <c r="C5527" s="33">
        <v>1185732</v>
      </c>
      <c r="D5527" s="5">
        <v>44382</v>
      </c>
      <c r="E5527" s="4" t="s">
        <v>48</v>
      </c>
      <c r="F5527" s="4" t="s">
        <v>92</v>
      </c>
      <c r="G5527" s="4" t="s">
        <v>93</v>
      </c>
      <c r="H5527" s="6" t="s">
        <v>23</v>
      </c>
      <c r="I5527" s="7">
        <v>66</v>
      </c>
      <c r="J5527" s="8">
        <v>244</v>
      </c>
      <c r="K5527" s="9">
        <v>16104</v>
      </c>
      <c r="L5527" s="9">
        <v>10467.6</v>
      </c>
      <c r="M5527" s="10">
        <v>0.65</v>
      </c>
      <c r="N5527" s="4" t="s">
        <v>83</v>
      </c>
      <c r="O5527" s="4" t="str">
        <f>TEXT(Table1[[#This Row],[Invoice Date]],"yyyy")</f>
        <v>2021</v>
      </c>
      <c r="P5527" s="4" t="str">
        <f>TEXT(Table1[[#This Row],[Invoice Date]],"mmm")</f>
        <v>Jul</v>
      </c>
      <c r="Q5527" s="27">
        <f>WEEKNUM(Table1[[#This Row],[Invoice Date]]) + IF(YEAR(Table1[[#This Row],[Invoice Date]])=2021, 52, 0)</f>
        <v>80</v>
      </c>
    </row>
    <row r="5528" spans="2:17" ht="14.25" customHeight="1" x14ac:dyDescent="0.3">
      <c r="B5528" s="4" t="s">
        <v>14</v>
      </c>
      <c r="C5528" s="33">
        <v>1185732</v>
      </c>
      <c r="D5528" s="5">
        <v>44382</v>
      </c>
      <c r="E5528" s="4" t="s">
        <v>48</v>
      </c>
      <c r="F5528" s="4" t="s">
        <v>92</v>
      </c>
      <c r="G5528" s="4" t="s">
        <v>93</v>
      </c>
      <c r="H5528" s="6" t="s">
        <v>17</v>
      </c>
      <c r="I5528" s="7">
        <v>63</v>
      </c>
      <c r="J5528" s="8">
        <v>311</v>
      </c>
      <c r="K5528" s="9">
        <v>19593</v>
      </c>
      <c r="L5528" s="9">
        <v>11559.87</v>
      </c>
      <c r="M5528" s="10">
        <v>0.59000000000000008</v>
      </c>
      <c r="N5528" s="4" t="s">
        <v>83</v>
      </c>
      <c r="O5528" s="4" t="str">
        <f>TEXT(Table1[[#This Row],[Invoice Date]],"yyyy")</f>
        <v>2021</v>
      </c>
      <c r="P5528" s="4" t="str">
        <f>TEXT(Table1[[#This Row],[Invoice Date]],"mmm")</f>
        <v>Jul</v>
      </c>
      <c r="Q5528" s="27">
        <f>WEEKNUM(Table1[[#This Row],[Invoice Date]]) + IF(YEAR(Table1[[#This Row],[Invoice Date]])=2021, 52, 0)</f>
        <v>80</v>
      </c>
    </row>
    <row r="5529" spans="2:17" ht="14.25" customHeight="1" x14ac:dyDescent="0.3">
      <c r="B5529" s="4" t="s">
        <v>14</v>
      </c>
      <c r="C5529" s="33">
        <v>1185732</v>
      </c>
      <c r="D5529" s="5">
        <v>44382</v>
      </c>
      <c r="E5529" s="4" t="s">
        <v>36</v>
      </c>
      <c r="F5529" s="4" t="s">
        <v>57</v>
      </c>
      <c r="G5529" s="4" t="s">
        <v>58</v>
      </c>
      <c r="H5529" s="6" t="s">
        <v>21</v>
      </c>
      <c r="I5529" s="7">
        <v>30.000000000000004</v>
      </c>
      <c r="J5529" s="8">
        <v>125</v>
      </c>
      <c r="K5529" s="9">
        <v>37500.000000000007</v>
      </c>
      <c r="L5529" s="9">
        <v>15000.000000000004</v>
      </c>
      <c r="M5529" s="10">
        <v>0.4</v>
      </c>
      <c r="N5529" s="4" t="s">
        <v>24</v>
      </c>
      <c r="O5529" s="4" t="str">
        <f>TEXT(Table1[[#This Row],[Invoice Date]],"yyyy")</f>
        <v>2021</v>
      </c>
      <c r="P5529" s="4" t="str">
        <f>TEXT(Table1[[#This Row],[Invoice Date]],"mmm")</f>
        <v>Jul</v>
      </c>
      <c r="Q5529" s="27">
        <f>WEEKNUM(Table1[[#This Row],[Invoice Date]]) + IF(YEAR(Table1[[#This Row],[Invoice Date]])=2021, 52, 0)</f>
        <v>80</v>
      </c>
    </row>
    <row r="5530" spans="2:17" ht="14.25" customHeight="1" x14ac:dyDescent="0.3">
      <c r="B5530" s="4" t="s">
        <v>14</v>
      </c>
      <c r="C5530" s="33">
        <v>1185732</v>
      </c>
      <c r="D5530" s="5">
        <v>44382</v>
      </c>
      <c r="E5530" s="4" t="s">
        <v>36</v>
      </c>
      <c r="F5530" s="4" t="s">
        <v>112</v>
      </c>
      <c r="G5530" s="4" t="s">
        <v>113</v>
      </c>
      <c r="H5530" s="6" t="s">
        <v>21</v>
      </c>
      <c r="I5530" s="7">
        <v>40</v>
      </c>
      <c r="J5530" s="8">
        <v>175</v>
      </c>
      <c r="K5530" s="9">
        <v>70000</v>
      </c>
      <c r="L5530" s="9">
        <v>21000</v>
      </c>
      <c r="M5530" s="10">
        <v>0.3</v>
      </c>
      <c r="N5530" s="4" t="s">
        <v>18</v>
      </c>
      <c r="O5530" s="4" t="str">
        <f>TEXT(Table1[[#This Row],[Invoice Date]],"yyyy")</f>
        <v>2021</v>
      </c>
      <c r="P5530" s="4" t="str">
        <f>TEXT(Table1[[#This Row],[Invoice Date]],"mmm")</f>
        <v>Jul</v>
      </c>
      <c r="Q5530" s="27">
        <f>WEEKNUM(Table1[[#This Row],[Invoice Date]]) + IF(YEAR(Table1[[#This Row],[Invoice Date]])=2021, 52, 0)</f>
        <v>80</v>
      </c>
    </row>
    <row r="5531" spans="2:17" ht="14.25" customHeight="1" x14ac:dyDescent="0.3">
      <c r="B5531" s="4" t="s">
        <v>14</v>
      </c>
      <c r="C5531" s="33">
        <v>1185732</v>
      </c>
      <c r="D5531" s="5">
        <v>44382</v>
      </c>
      <c r="E5531" s="4" t="s">
        <v>36</v>
      </c>
      <c r="F5531" s="4" t="s">
        <v>112</v>
      </c>
      <c r="G5531" s="4" t="s">
        <v>113</v>
      </c>
      <c r="H5531" s="6" t="s">
        <v>20</v>
      </c>
      <c r="I5531" s="7">
        <v>40</v>
      </c>
      <c r="J5531" s="8">
        <v>225</v>
      </c>
      <c r="K5531" s="9">
        <v>90000</v>
      </c>
      <c r="L5531" s="9">
        <v>27000</v>
      </c>
      <c r="M5531" s="10">
        <v>0.3</v>
      </c>
      <c r="N5531" s="4" t="s">
        <v>18</v>
      </c>
      <c r="O5531" s="4" t="str">
        <f>TEXT(Table1[[#This Row],[Invoice Date]],"yyyy")</f>
        <v>2021</v>
      </c>
      <c r="P5531" s="4" t="str">
        <f>TEXT(Table1[[#This Row],[Invoice Date]],"mmm")</f>
        <v>Jul</v>
      </c>
      <c r="Q5531" s="27">
        <f>WEEKNUM(Table1[[#This Row],[Invoice Date]]) + IF(YEAR(Table1[[#This Row],[Invoice Date]])=2021, 52, 0)</f>
        <v>80</v>
      </c>
    </row>
    <row r="5532" spans="2:17" ht="14.25" customHeight="1" x14ac:dyDescent="0.3">
      <c r="B5532" s="4" t="s">
        <v>14</v>
      </c>
      <c r="C5532" s="33">
        <v>1185732</v>
      </c>
      <c r="D5532" s="5">
        <v>44382</v>
      </c>
      <c r="E5532" s="4" t="s">
        <v>36</v>
      </c>
      <c r="F5532" s="4" t="s">
        <v>112</v>
      </c>
      <c r="G5532" s="4" t="s">
        <v>113</v>
      </c>
      <c r="H5532" s="6" t="s">
        <v>22</v>
      </c>
      <c r="I5532" s="7">
        <v>50</v>
      </c>
      <c r="J5532" s="8">
        <v>200</v>
      </c>
      <c r="K5532" s="9">
        <v>100000</v>
      </c>
      <c r="L5532" s="9">
        <v>50000</v>
      </c>
      <c r="M5532" s="10">
        <v>0.5</v>
      </c>
      <c r="N5532" s="4" t="s">
        <v>18</v>
      </c>
      <c r="O5532" s="4" t="str">
        <f>TEXT(Table1[[#This Row],[Invoice Date]],"yyyy")</f>
        <v>2021</v>
      </c>
      <c r="P5532" s="4" t="str">
        <f>TEXT(Table1[[#This Row],[Invoice Date]],"mmm")</f>
        <v>Jul</v>
      </c>
      <c r="Q5532" s="27">
        <f>WEEKNUM(Table1[[#This Row],[Invoice Date]]) + IF(YEAR(Table1[[#This Row],[Invoice Date]])=2021, 52, 0)</f>
        <v>80</v>
      </c>
    </row>
    <row r="5533" spans="2:17" ht="14.25" customHeight="1" x14ac:dyDescent="0.3">
      <c r="B5533" s="4" t="s">
        <v>14</v>
      </c>
      <c r="C5533" s="33">
        <v>1185732</v>
      </c>
      <c r="D5533" s="5">
        <v>44382</v>
      </c>
      <c r="E5533" s="4" t="s">
        <v>36</v>
      </c>
      <c r="F5533" s="4" t="s">
        <v>112</v>
      </c>
      <c r="G5533" s="4" t="s">
        <v>113</v>
      </c>
      <c r="H5533" s="6" t="s">
        <v>19</v>
      </c>
      <c r="I5533" s="7">
        <v>45.000000000000007</v>
      </c>
      <c r="J5533" s="8">
        <v>300</v>
      </c>
      <c r="K5533" s="9">
        <v>135000.00000000003</v>
      </c>
      <c r="L5533" s="9">
        <v>47250.000000000007</v>
      </c>
      <c r="M5533" s="10">
        <v>0.35</v>
      </c>
      <c r="N5533" s="4" t="s">
        <v>18</v>
      </c>
      <c r="O5533" s="4" t="str">
        <f>TEXT(Table1[[#This Row],[Invoice Date]],"yyyy")</f>
        <v>2021</v>
      </c>
      <c r="P5533" s="4" t="str">
        <f>TEXT(Table1[[#This Row],[Invoice Date]],"mmm")</f>
        <v>Jul</v>
      </c>
      <c r="Q5533" s="27">
        <f>WEEKNUM(Table1[[#This Row],[Invoice Date]]) + IF(YEAR(Table1[[#This Row],[Invoice Date]])=2021, 52, 0)</f>
        <v>80</v>
      </c>
    </row>
    <row r="5534" spans="2:17" ht="14.25" customHeight="1" x14ac:dyDescent="0.3">
      <c r="B5534" s="4" t="s">
        <v>14</v>
      </c>
      <c r="C5534" s="33">
        <v>1185732</v>
      </c>
      <c r="D5534" s="5">
        <v>44382</v>
      </c>
      <c r="E5534" s="4" t="s">
        <v>36</v>
      </c>
      <c r="F5534" s="4" t="s">
        <v>37</v>
      </c>
      <c r="G5534" s="4" t="s">
        <v>38</v>
      </c>
      <c r="H5534" s="6" t="s">
        <v>23</v>
      </c>
      <c r="I5534" s="7">
        <v>55.000000000000007</v>
      </c>
      <c r="J5534" s="8">
        <v>350</v>
      </c>
      <c r="K5534" s="9">
        <v>192500.00000000003</v>
      </c>
      <c r="L5534" s="9">
        <v>96250.000000000015</v>
      </c>
      <c r="M5534" s="10">
        <v>0.5</v>
      </c>
      <c r="N5534" s="4" t="s">
        <v>24</v>
      </c>
      <c r="O5534" s="4" t="str">
        <f>TEXT(Table1[[#This Row],[Invoice Date]],"yyyy")</f>
        <v>2021</v>
      </c>
      <c r="P5534" s="4" t="str">
        <f>TEXT(Table1[[#This Row],[Invoice Date]],"mmm")</f>
        <v>Jul</v>
      </c>
      <c r="Q5534" s="27">
        <f>WEEKNUM(Table1[[#This Row],[Invoice Date]]) + IF(YEAR(Table1[[#This Row],[Invoice Date]])=2021, 52, 0)</f>
        <v>80</v>
      </c>
    </row>
    <row r="5535" spans="2:17" ht="14.25" customHeight="1" x14ac:dyDescent="0.3">
      <c r="B5535" s="4" t="s">
        <v>14</v>
      </c>
      <c r="C5535" s="33">
        <v>1185732</v>
      </c>
      <c r="D5535" s="5">
        <v>44382</v>
      </c>
      <c r="E5535" s="4" t="s">
        <v>36</v>
      </c>
      <c r="F5535" s="4" t="s">
        <v>112</v>
      </c>
      <c r="G5535" s="4" t="s">
        <v>113</v>
      </c>
      <c r="H5535" s="6" t="s">
        <v>23</v>
      </c>
      <c r="I5535" s="7">
        <v>55.000000000000007</v>
      </c>
      <c r="J5535" s="8">
        <v>375</v>
      </c>
      <c r="K5535" s="9">
        <v>206250.00000000003</v>
      </c>
      <c r="L5535" s="9">
        <v>82500.000000000015</v>
      </c>
      <c r="M5535" s="10">
        <v>0.4</v>
      </c>
      <c r="N5535" s="4" t="s">
        <v>18</v>
      </c>
      <c r="O5535" s="4" t="str">
        <f>TEXT(Table1[[#This Row],[Invoice Date]],"yyyy")</f>
        <v>2021</v>
      </c>
      <c r="P5535" s="4" t="str">
        <f>TEXT(Table1[[#This Row],[Invoice Date]],"mmm")</f>
        <v>Jul</v>
      </c>
      <c r="Q5535" s="27">
        <f>WEEKNUM(Table1[[#This Row],[Invoice Date]]) + IF(YEAR(Table1[[#This Row],[Invoice Date]])=2021, 52, 0)</f>
        <v>80</v>
      </c>
    </row>
    <row r="5536" spans="2:17" ht="14.25" customHeight="1" x14ac:dyDescent="0.3">
      <c r="B5536" s="4" t="s">
        <v>14</v>
      </c>
      <c r="C5536" s="33">
        <v>1185732</v>
      </c>
      <c r="D5536" s="5">
        <v>44382</v>
      </c>
      <c r="E5536" s="4" t="s">
        <v>36</v>
      </c>
      <c r="F5536" s="4" t="s">
        <v>112</v>
      </c>
      <c r="G5536" s="4" t="s">
        <v>113</v>
      </c>
      <c r="H5536" s="6" t="s">
        <v>17</v>
      </c>
      <c r="I5536" s="7">
        <v>50</v>
      </c>
      <c r="J5536" s="8">
        <v>550</v>
      </c>
      <c r="K5536" s="9">
        <v>275000</v>
      </c>
      <c r="L5536" s="9">
        <v>82500</v>
      </c>
      <c r="M5536" s="10">
        <v>0.3</v>
      </c>
      <c r="N5536" s="4" t="s">
        <v>18</v>
      </c>
      <c r="O5536" s="4" t="str">
        <f>TEXT(Table1[[#This Row],[Invoice Date]],"yyyy")</f>
        <v>2021</v>
      </c>
      <c r="P5536" s="4" t="str">
        <f>TEXT(Table1[[#This Row],[Invoice Date]],"mmm")</f>
        <v>Jul</v>
      </c>
      <c r="Q5536" s="27">
        <f>WEEKNUM(Table1[[#This Row],[Invoice Date]]) + IF(YEAR(Table1[[#This Row],[Invoice Date]])=2021, 52, 0)</f>
        <v>80</v>
      </c>
    </row>
    <row r="5537" spans="2:17" ht="14.25" customHeight="1" x14ac:dyDescent="0.3">
      <c r="B5537" s="4" t="s">
        <v>14</v>
      </c>
      <c r="C5537" s="33">
        <v>1185732</v>
      </c>
      <c r="D5537" s="5">
        <v>44382</v>
      </c>
      <c r="E5537" s="4" t="s">
        <v>48</v>
      </c>
      <c r="F5537" s="4" t="s">
        <v>92</v>
      </c>
      <c r="G5537" s="4" t="s">
        <v>93</v>
      </c>
      <c r="H5537" s="6" t="s">
        <v>21</v>
      </c>
      <c r="I5537" s="7">
        <v>55.000000000000007</v>
      </c>
      <c r="J5537" s="8">
        <v>775</v>
      </c>
      <c r="K5537" s="9">
        <v>426250.00000000006</v>
      </c>
      <c r="L5537" s="9">
        <v>127875.00000000001</v>
      </c>
      <c r="M5537" s="10">
        <v>0.3</v>
      </c>
      <c r="N5537" s="4" t="s">
        <v>83</v>
      </c>
      <c r="O5537" s="4" t="str">
        <f>TEXT(Table1[[#This Row],[Invoice Date]],"yyyy")</f>
        <v>2021</v>
      </c>
      <c r="P5537" s="4" t="str">
        <f>TEXT(Table1[[#This Row],[Invoice Date]],"mmm")</f>
        <v>Jul</v>
      </c>
      <c r="Q5537" s="27">
        <f>WEEKNUM(Table1[[#This Row],[Invoice Date]]) + IF(YEAR(Table1[[#This Row],[Invoice Date]])=2021, 52, 0)</f>
        <v>80</v>
      </c>
    </row>
    <row r="5538" spans="2:17" ht="14.25" customHeight="1" x14ac:dyDescent="0.3">
      <c r="B5538" s="4" t="s">
        <v>14</v>
      </c>
      <c r="C5538" s="33">
        <v>1185732</v>
      </c>
      <c r="D5538" s="5">
        <v>44382</v>
      </c>
      <c r="E5538" s="4" t="s">
        <v>48</v>
      </c>
      <c r="F5538" s="4" t="s">
        <v>92</v>
      </c>
      <c r="G5538" s="4" t="s">
        <v>93</v>
      </c>
      <c r="H5538" s="6" t="s">
        <v>20</v>
      </c>
      <c r="I5538" s="7">
        <v>55.000000000000007</v>
      </c>
      <c r="J5538" s="8">
        <v>825</v>
      </c>
      <c r="K5538" s="9">
        <v>453750.00000000006</v>
      </c>
      <c r="L5538" s="9">
        <v>113437.50000000001</v>
      </c>
      <c r="M5538" s="10">
        <v>0.25</v>
      </c>
      <c r="N5538" s="4" t="s">
        <v>83</v>
      </c>
      <c r="O5538" s="4" t="str">
        <f>TEXT(Table1[[#This Row],[Invoice Date]],"yyyy")</f>
        <v>2021</v>
      </c>
      <c r="P5538" s="4" t="str">
        <f>TEXT(Table1[[#This Row],[Invoice Date]],"mmm")</f>
        <v>Jul</v>
      </c>
      <c r="Q5538" s="27">
        <f>WEEKNUM(Table1[[#This Row],[Invoice Date]]) + IF(YEAR(Table1[[#This Row],[Invoice Date]])=2021, 52, 0)</f>
        <v>80</v>
      </c>
    </row>
    <row r="5539" spans="2:17" ht="14.25" customHeight="1" x14ac:dyDescent="0.3">
      <c r="B5539" s="4" t="s">
        <v>14</v>
      </c>
      <c r="C5539" s="33">
        <v>1185732</v>
      </c>
      <c r="D5539" s="5">
        <v>44382</v>
      </c>
      <c r="E5539" s="4" t="s">
        <v>48</v>
      </c>
      <c r="F5539" s="4" t="s">
        <v>92</v>
      </c>
      <c r="G5539" s="4" t="s">
        <v>93</v>
      </c>
      <c r="H5539" s="6" t="s">
        <v>22</v>
      </c>
      <c r="I5539" s="7">
        <v>65</v>
      </c>
      <c r="J5539" s="8">
        <v>800</v>
      </c>
      <c r="K5539" s="9">
        <v>520000</v>
      </c>
      <c r="L5539" s="9">
        <v>182000</v>
      </c>
      <c r="M5539" s="10">
        <v>0.35</v>
      </c>
      <c r="N5539" s="4" t="s">
        <v>83</v>
      </c>
      <c r="O5539" s="4" t="str">
        <f>TEXT(Table1[[#This Row],[Invoice Date]],"yyyy")</f>
        <v>2021</v>
      </c>
      <c r="P5539" s="4" t="str">
        <f>TEXT(Table1[[#This Row],[Invoice Date]],"mmm")</f>
        <v>Jul</v>
      </c>
      <c r="Q5539" s="27">
        <f>WEEKNUM(Table1[[#This Row],[Invoice Date]]) + IF(YEAR(Table1[[#This Row],[Invoice Date]])=2021, 52, 0)</f>
        <v>80</v>
      </c>
    </row>
    <row r="5540" spans="2:17" ht="14.25" customHeight="1" x14ac:dyDescent="0.3">
      <c r="B5540" s="4" t="s">
        <v>14</v>
      </c>
      <c r="C5540" s="33">
        <v>1185732</v>
      </c>
      <c r="D5540" s="5">
        <v>44382</v>
      </c>
      <c r="E5540" s="4" t="s">
        <v>48</v>
      </c>
      <c r="F5540" s="4" t="s">
        <v>92</v>
      </c>
      <c r="G5540" s="4" t="s">
        <v>93</v>
      </c>
      <c r="H5540" s="6" t="s">
        <v>19</v>
      </c>
      <c r="I5540" s="7">
        <v>60.000000000000007</v>
      </c>
      <c r="J5540" s="8">
        <v>900</v>
      </c>
      <c r="K5540" s="9">
        <v>540000.00000000012</v>
      </c>
      <c r="L5540" s="9">
        <v>189000.00000000003</v>
      </c>
      <c r="M5540" s="10">
        <v>0.35</v>
      </c>
      <c r="N5540" s="4" t="s">
        <v>83</v>
      </c>
      <c r="O5540" s="4" t="str">
        <f>TEXT(Table1[[#This Row],[Invoice Date]],"yyyy")</f>
        <v>2021</v>
      </c>
      <c r="P5540" s="4" t="str">
        <f>TEXT(Table1[[#This Row],[Invoice Date]],"mmm")</f>
        <v>Jul</v>
      </c>
      <c r="Q5540" s="27">
        <f>WEEKNUM(Table1[[#This Row],[Invoice Date]]) + IF(YEAR(Table1[[#This Row],[Invoice Date]])=2021, 52, 0)</f>
        <v>80</v>
      </c>
    </row>
    <row r="5541" spans="2:17" ht="14.25" customHeight="1" x14ac:dyDescent="0.3">
      <c r="B5541" s="4" t="s">
        <v>14</v>
      </c>
      <c r="C5541" s="33">
        <v>1185732</v>
      </c>
      <c r="D5541" s="5">
        <v>44382</v>
      </c>
      <c r="E5541" s="4" t="s">
        <v>48</v>
      </c>
      <c r="F5541" s="4" t="s">
        <v>92</v>
      </c>
      <c r="G5541" s="4" t="s">
        <v>93</v>
      </c>
      <c r="H5541" s="6" t="s">
        <v>23</v>
      </c>
      <c r="I5541" s="7">
        <v>70</v>
      </c>
      <c r="J5541" s="8">
        <v>975</v>
      </c>
      <c r="K5541" s="9">
        <v>682500</v>
      </c>
      <c r="L5541" s="9">
        <v>341250</v>
      </c>
      <c r="M5541" s="10">
        <v>0.5</v>
      </c>
      <c r="N5541" s="4" t="s">
        <v>83</v>
      </c>
      <c r="O5541" s="4" t="str">
        <f>TEXT(Table1[[#This Row],[Invoice Date]],"yyyy")</f>
        <v>2021</v>
      </c>
      <c r="P5541" s="4" t="str">
        <f>TEXT(Table1[[#This Row],[Invoice Date]],"mmm")</f>
        <v>Jul</v>
      </c>
      <c r="Q5541" s="27">
        <f>WEEKNUM(Table1[[#This Row],[Invoice Date]]) + IF(YEAR(Table1[[#This Row],[Invoice Date]])=2021, 52, 0)</f>
        <v>80</v>
      </c>
    </row>
    <row r="5542" spans="2:17" ht="14.25" customHeight="1" x14ac:dyDescent="0.3">
      <c r="B5542" s="4" t="s">
        <v>14</v>
      </c>
      <c r="C5542" s="33">
        <v>1185732</v>
      </c>
      <c r="D5542" s="5">
        <v>44382</v>
      </c>
      <c r="E5542" s="4" t="s">
        <v>48</v>
      </c>
      <c r="F5542" s="4" t="s">
        <v>92</v>
      </c>
      <c r="G5542" s="4" t="s">
        <v>93</v>
      </c>
      <c r="H5542" s="6" t="s">
        <v>17</v>
      </c>
      <c r="I5542" s="7">
        <v>65</v>
      </c>
      <c r="J5542" s="8">
        <v>1150</v>
      </c>
      <c r="K5542" s="9">
        <v>747500</v>
      </c>
      <c r="L5542" s="9">
        <v>336375</v>
      </c>
      <c r="M5542" s="10">
        <v>0.45</v>
      </c>
      <c r="N5542" s="4" t="s">
        <v>83</v>
      </c>
      <c r="O5542" s="4" t="str">
        <f>TEXT(Table1[[#This Row],[Invoice Date]],"yyyy")</f>
        <v>2021</v>
      </c>
      <c r="P5542" s="4" t="str">
        <f>TEXT(Table1[[#This Row],[Invoice Date]],"mmm")</f>
        <v>Jul</v>
      </c>
      <c r="Q5542" s="27">
        <f>WEEKNUM(Table1[[#This Row],[Invoice Date]]) + IF(YEAR(Table1[[#This Row],[Invoice Date]])=2021, 52, 0)</f>
        <v>80</v>
      </c>
    </row>
    <row r="5543" spans="2:17" ht="14.25" customHeight="1" x14ac:dyDescent="0.3">
      <c r="B5543" s="4" t="s">
        <v>14</v>
      </c>
      <c r="C5543" s="33">
        <v>1185732</v>
      </c>
      <c r="D5543" s="5">
        <v>44383</v>
      </c>
      <c r="E5543" s="4" t="s">
        <v>36</v>
      </c>
      <c r="F5543" s="4" t="s">
        <v>57</v>
      </c>
      <c r="G5543" s="4" t="s">
        <v>58</v>
      </c>
      <c r="H5543" s="6" t="s">
        <v>22</v>
      </c>
      <c r="I5543" s="7">
        <v>37</v>
      </c>
      <c r="J5543" s="8">
        <v>27</v>
      </c>
      <c r="K5543" s="9">
        <v>999</v>
      </c>
      <c r="L5543" s="9">
        <v>479.52</v>
      </c>
      <c r="M5543" s="10">
        <v>0.48</v>
      </c>
      <c r="N5543" s="4" t="s">
        <v>83</v>
      </c>
      <c r="O5543" s="4" t="str">
        <f>TEXT(Table1[[#This Row],[Invoice Date]],"yyyy")</f>
        <v>2021</v>
      </c>
      <c r="P5543" s="4" t="str">
        <f>TEXT(Table1[[#This Row],[Invoice Date]],"mmm")</f>
        <v>Jul</v>
      </c>
      <c r="Q5543" s="27">
        <f>WEEKNUM(Table1[[#This Row],[Invoice Date]]) + IF(YEAR(Table1[[#This Row],[Invoice Date]])=2021, 52, 0)</f>
        <v>80</v>
      </c>
    </row>
    <row r="5544" spans="2:17" ht="14.25" customHeight="1" x14ac:dyDescent="0.3">
      <c r="B5544" s="4" t="s">
        <v>14</v>
      </c>
      <c r="C5544" s="33">
        <v>1185732</v>
      </c>
      <c r="D5544" s="5">
        <v>44383</v>
      </c>
      <c r="E5544" s="4" t="s">
        <v>15</v>
      </c>
      <c r="F5544" s="4" t="s">
        <v>127</v>
      </c>
      <c r="G5544" s="4" t="s">
        <v>128</v>
      </c>
      <c r="H5544" s="6" t="s">
        <v>21</v>
      </c>
      <c r="I5544" s="7">
        <v>31</v>
      </c>
      <c r="J5544" s="8">
        <v>60</v>
      </c>
      <c r="K5544" s="9">
        <v>1860</v>
      </c>
      <c r="L5544" s="9">
        <v>855.6</v>
      </c>
      <c r="M5544" s="10">
        <v>0.46</v>
      </c>
      <c r="N5544" s="4" t="s">
        <v>24</v>
      </c>
      <c r="O5544" s="4" t="str">
        <f>TEXT(Table1[[#This Row],[Invoice Date]],"yyyy")</f>
        <v>2021</v>
      </c>
      <c r="P5544" s="4" t="str">
        <f>TEXT(Table1[[#This Row],[Invoice Date]],"mmm")</f>
        <v>Jul</v>
      </c>
      <c r="Q5544" s="27">
        <f>WEEKNUM(Table1[[#This Row],[Invoice Date]]) + IF(YEAR(Table1[[#This Row],[Invoice Date]])=2021, 52, 0)</f>
        <v>80</v>
      </c>
    </row>
    <row r="5545" spans="2:17" ht="14.25" customHeight="1" x14ac:dyDescent="0.3">
      <c r="B5545" s="4" t="s">
        <v>14</v>
      </c>
      <c r="C5545" s="33">
        <v>1185732</v>
      </c>
      <c r="D5545" s="5">
        <v>44383</v>
      </c>
      <c r="E5545" s="4" t="s">
        <v>15</v>
      </c>
      <c r="F5545" s="4" t="s">
        <v>127</v>
      </c>
      <c r="G5545" s="4" t="s">
        <v>128</v>
      </c>
      <c r="H5545" s="6" t="s">
        <v>20</v>
      </c>
      <c r="I5545" s="7">
        <v>27</v>
      </c>
      <c r="J5545" s="8">
        <v>78</v>
      </c>
      <c r="K5545" s="9">
        <v>2106</v>
      </c>
      <c r="L5545" s="9">
        <v>947.7</v>
      </c>
      <c r="M5545" s="10">
        <v>0.45</v>
      </c>
      <c r="N5545" s="4" t="s">
        <v>24</v>
      </c>
      <c r="O5545" s="4" t="str">
        <f>TEXT(Table1[[#This Row],[Invoice Date]],"yyyy")</f>
        <v>2021</v>
      </c>
      <c r="P5545" s="4" t="str">
        <f>TEXT(Table1[[#This Row],[Invoice Date]],"mmm")</f>
        <v>Jul</v>
      </c>
      <c r="Q5545" s="27">
        <f>WEEKNUM(Table1[[#This Row],[Invoice Date]]) + IF(YEAR(Table1[[#This Row],[Invoice Date]])=2021, 52, 0)</f>
        <v>80</v>
      </c>
    </row>
    <row r="5546" spans="2:17" ht="14.25" customHeight="1" x14ac:dyDescent="0.3">
      <c r="B5546" s="4" t="s">
        <v>14</v>
      </c>
      <c r="C5546" s="33">
        <v>1185732</v>
      </c>
      <c r="D5546" s="5">
        <v>44383</v>
      </c>
      <c r="E5546" s="4" t="s">
        <v>15</v>
      </c>
      <c r="F5546" s="4" t="s">
        <v>127</v>
      </c>
      <c r="G5546" s="4" t="s">
        <v>128</v>
      </c>
      <c r="H5546" s="6" t="s">
        <v>21</v>
      </c>
      <c r="I5546" s="7">
        <v>37</v>
      </c>
      <c r="J5546" s="8">
        <v>58</v>
      </c>
      <c r="K5546" s="9">
        <v>2146</v>
      </c>
      <c r="L5546" s="9">
        <v>1115.92</v>
      </c>
      <c r="M5546" s="10">
        <v>0.52</v>
      </c>
      <c r="N5546" s="4" t="s">
        <v>83</v>
      </c>
      <c r="O5546" s="4" t="str">
        <f>TEXT(Table1[[#This Row],[Invoice Date]],"yyyy")</f>
        <v>2021</v>
      </c>
      <c r="P5546" s="4" t="str">
        <f>TEXT(Table1[[#This Row],[Invoice Date]],"mmm")</f>
        <v>Jul</v>
      </c>
      <c r="Q5546" s="27">
        <f>WEEKNUM(Table1[[#This Row],[Invoice Date]]) + IF(YEAR(Table1[[#This Row],[Invoice Date]])=2021, 52, 0)</f>
        <v>80</v>
      </c>
    </row>
    <row r="5547" spans="2:17" ht="14.25" customHeight="1" x14ac:dyDescent="0.3">
      <c r="B5547" s="4" t="s">
        <v>14</v>
      </c>
      <c r="C5547" s="33">
        <v>1185732</v>
      </c>
      <c r="D5547" s="5">
        <v>44383</v>
      </c>
      <c r="E5547" s="4" t="s">
        <v>15</v>
      </c>
      <c r="F5547" s="4" t="s">
        <v>127</v>
      </c>
      <c r="G5547" s="4" t="s">
        <v>128</v>
      </c>
      <c r="H5547" s="6" t="s">
        <v>22</v>
      </c>
      <c r="I5547" s="7">
        <v>33</v>
      </c>
      <c r="J5547" s="8">
        <v>68</v>
      </c>
      <c r="K5547" s="9">
        <v>2244</v>
      </c>
      <c r="L5547" s="9">
        <v>762.95999999999992</v>
      </c>
      <c r="M5547" s="10">
        <v>0.33999999999999997</v>
      </c>
      <c r="N5547" s="4" t="s">
        <v>24</v>
      </c>
      <c r="O5547" s="4" t="str">
        <f>TEXT(Table1[[#This Row],[Invoice Date]],"yyyy")</f>
        <v>2021</v>
      </c>
      <c r="P5547" s="4" t="str">
        <f>TEXT(Table1[[#This Row],[Invoice Date]],"mmm")</f>
        <v>Jul</v>
      </c>
      <c r="Q5547" s="27">
        <f>WEEKNUM(Table1[[#This Row],[Invoice Date]]) + IF(YEAR(Table1[[#This Row],[Invoice Date]])=2021, 52, 0)</f>
        <v>80</v>
      </c>
    </row>
    <row r="5548" spans="2:17" ht="14.25" customHeight="1" x14ac:dyDescent="0.3">
      <c r="B5548" s="4" t="s">
        <v>34</v>
      </c>
      <c r="C5548" s="33">
        <v>1189833</v>
      </c>
      <c r="D5548" s="5">
        <v>44383</v>
      </c>
      <c r="E5548" s="4" t="s">
        <v>15</v>
      </c>
      <c r="F5548" s="4" t="s">
        <v>123</v>
      </c>
      <c r="G5548" s="4" t="s">
        <v>124</v>
      </c>
      <c r="H5548" s="6" t="s">
        <v>21</v>
      </c>
      <c r="I5548" s="7">
        <v>36</v>
      </c>
      <c r="J5548" s="8">
        <v>63</v>
      </c>
      <c r="K5548" s="9">
        <v>2268</v>
      </c>
      <c r="L5548" s="9">
        <v>1224.72</v>
      </c>
      <c r="M5548" s="10">
        <v>0.54</v>
      </c>
      <c r="N5548" s="4" t="s">
        <v>83</v>
      </c>
      <c r="O5548" s="4" t="str">
        <f>TEXT(Table1[[#This Row],[Invoice Date]],"yyyy")</f>
        <v>2021</v>
      </c>
      <c r="P5548" s="4" t="str">
        <f>TEXT(Table1[[#This Row],[Invoice Date]],"mmm")</f>
        <v>Jul</v>
      </c>
      <c r="Q5548" s="27">
        <f>WEEKNUM(Table1[[#This Row],[Invoice Date]]) + IF(YEAR(Table1[[#This Row],[Invoice Date]])=2021, 52, 0)</f>
        <v>80</v>
      </c>
    </row>
    <row r="5549" spans="2:17" ht="14.25" customHeight="1" x14ac:dyDescent="0.3">
      <c r="B5549" s="4" t="s">
        <v>14</v>
      </c>
      <c r="C5549" s="33">
        <v>1185732</v>
      </c>
      <c r="D5549" s="5">
        <v>44383</v>
      </c>
      <c r="E5549" s="4" t="s">
        <v>15</v>
      </c>
      <c r="F5549" s="4" t="s">
        <v>127</v>
      </c>
      <c r="G5549" s="4" t="s">
        <v>128</v>
      </c>
      <c r="H5549" s="6" t="s">
        <v>20</v>
      </c>
      <c r="I5549" s="7">
        <v>37</v>
      </c>
      <c r="J5549" s="8">
        <v>65</v>
      </c>
      <c r="K5549" s="9">
        <v>2405</v>
      </c>
      <c r="L5549" s="9">
        <v>1250.6000000000001</v>
      </c>
      <c r="M5549" s="10">
        <v>0.52</v>
      </c>
      <c r="N5549" s="4" t="s">
        <v>83</v>
      </c>
      <c r="O5549" s="4" t="str">
        <f>TEXT(Table1[[#This Row],[Invoice Date]],"yyyy")</f>
        <v>2021</v>
      </c>
      <c r="P5549" s="4" t="str">
        <f>TEXT(Table1[[#This Row],[Invoice Date]],"mmm")</f>
        <v>Jul</v>
      </c>
      <c r="Q5549" s="27">
        <f>WEEKNUM(Table1[[#This Row],[Invoice Date]]) + IF(YEAR(Table1[[#This Row],[Invoice Date]])=2021, 52, 0)</f>
        <v>80</v>
      </c>
    </row>
    <row r="5550" spans="2:17" ht="14.25" customHeight="1" x14ac:dyDescent="0.3">
      <c r="B5550" s="4" t="s">
        <v>14</v>
      </c>
      <c r="C5550" s="33">
        <v>1185732</v>
      </c>
      <c r="D5550" s="5">
        <v>44383</v>
      </c>
      <c r="E5550" s="4" t="s">
        <v>15</v>
      </c>
      <c r="F5550" s="4" t="s">
        <v>127</v>
      </c>
      <c r="G5550" s="4" t="s">
        <v>128</v>
      </c>
      <c r="H5550" s="6" t="s">
        <v>22</v>
      </c>
      <c r="I5550" s="7">
        <v>47</v>
      </c>
      <c r="J5550" s="8">
        <v>63</v>
      </c>
      <c r="K5550" s="9">
        <v>2961</v>
      </c>
      <c r="L5550" s="9">
        <v>1184.4000000000001</v>
      </c>
      <c r="M5550" s="10">
        <v>0.4</v>
      </c>
      <c r="N5550" s="4" t="s">
        <v>83</v>
      </c>
      <c r="O5550" s="4" t="str">
        <f>TEXT(Table1[[#This Row],[Invoice Date]],"yyyy")</f>
        <v>2021</v>
      </c>
      <c r="P5550" s="4" t="str">
        <f>TEXT(Table1[[#This Row],[Invoice Date]],"mmm")</f>
        <v>Jul</v>
      </c>
      <c r="Q5550" s="27">
        <f>WEEKNUM(Table1[[#This Row],[Invoice Date]]) + IF(YEAR(Table1[[#This Row],[Invoice Date]])=2021, 52, 0)</f>
        <v>80</v>
      </c>
    </row>
    <row r="5551" spans="2:17" ht="14.25" customHeight="1" x14ac:dyDescent="0.3">
      <c r="B5551" s="4" t="s">
        <v>34</v>
      </c>
      <c r="C5551" s="33">
        <v>1189833</v>
      </c>
      <c r="D5551" s="5">
        <v>44383</v>
      </c>
      <c r="E5551" s="4" t="s">
        <v>15</v>
      </c>
      <c r="F5551" s="4" t="s">
        <v>123</v>
      </c>
      <c r="G5551" s="4" t="s">
        <v>124</v>
      </c>
      <c r="H5551" s="6" t="s">
        <v>20</v>
      </c>
      <c r="I5551" s="7">
        <v>37</v>
      </c>
      <c r="J5551" s="8">
        <v>81</v>
      </c>
      <c r="K5551" s="9">
        <v>2997</v>
      </c>
      <c r="L5551" s="9">
        <v>1558.44</v>
      </c>
      <c r="M5551" s="10">
        <v>0.52</v>
      </c>
      <c r="N5551" s="4" t="s">
        <v>83</v>
      </c>
      <c r="O5551" s="4" t="str">
        <f>TEXT(Table1[[#This Row],[Invoice Date]],"yyyy")</f>
        <v>2021</v>
      </c>
      <c r="P5551" s="4" t="str">
        <f>TEXT(Table1[[#This Row],[Invoice Date]],"mmm")</f>
        <v>Jul</v>
      </c>
      <c r="Q5551" s="27">
        <f>WEEKNUM(Table1[[#This Row],[Invoice Date]]) + IF(YEAR(Table1[[#This Row],[Invoice Date]])=2021, 52, 0)</f>
        <v>80</v>
      </c>
    </row>
    <row r="5552" spans="2:17" ht="14.25" customHeight="1" x14ac:dyDescent="0.3">
      <c r="B5552" s="4" t="s">
        <v>14</v>
      </c>
      <c r="C5552" s="33">
        <v>1185732</v>
      </c>
      <c r="D5552" s="5">
        <v>44383</v>
      </c>
      <c r="E5552" s="4" t="s">
        <v>15</v>
      </c>
      <c r="F5552" s="4" t="s">
        <v>127</v>
      </c>
      <c r="G5552" s="4" t="s">
        <v>128</v>
      </c>
      <c r="H5552" s="6" t="s">
        <v>19</v>
      </c>
      <c r="I5552" s="7">
        <v>41</v>
      </c>
      <c r="J5552" s="8">
        <v>81</v>
      </c>
      <c r="K5552" s="9">
        <v>3321</v>
      </c>
      <c r="L5552" s="9">
        <v>1660.5</v>
      </c>
      <c r="M5552" s="10">
        <v>0.5</v>
      </c>
      <c r="N5552" s="4" t="s">
        <v>83</v>
      </c>
      <c r="O5552" s="4" t="str">
        <f>TEXT(Table1[[#This Row],[Invoice Date]],"yyyy")</f>
        <v>2021</v>
      </c>
      <c r="P5552" s="4" t="str">
        <f>TEXT(Table1[[#This Row],[Invoice Date]],"mmm")</f>
        <v>Jul</v>
      </c>
      <c r="Q5552" s="27">
        <f>WEEKNUM(Table1[[#This Row],[Invoice Date]]) + IF(YEAR(Table1[[#This Row],[Invoice Date]])=2021, 52, 0)</f>
        <v>80</v>
      </c>
    </row>
    <row r="5553" spans="2:17" ht="14.25" customHeight="1" x14ac:dyDescent="0.3">
      <c r="B5553" s="4" t="s">
        <v>34</v>
      </c>
      <c r="C5553" s="33">
        <v>1189833</v>
      </c>
      <c r="D5553" s="5">
        <v>44383</v>
      </c>
      <c r="E5553" s="4" t="s">
        <v>15</v>
      </c>
      <c r="F5553" s="4" t="s">
        <v>123</v>
      </c>
      <c r="G5553" s="4" t="s">
        <v>124</v>
      </c>
      <c r="H5553" s="6" t="s">
        <v>22</v>
      </c>
      <c r="I5553" s="7">
        <v>48</v>
      </c>
      <c r="J5553" s="8">
        <v>74</v>
      </c>
      <c r="K5553" s="9">
        <v>3552</v>
      </c>
      <c r="L5553" s="9">
        <v>1527.36</v>
      </c>
      <c r="M5553" s="10">
        <v>0.43</v>
      </c>
      <c r="N5553" s="4" t="s">
        <v>83</v>
      </c>
      <c r="O5553" s="4" t="str">
        <f>TEXT(Table1[[#This Row],[Invoice Date]],"yyyy")</f>
        <v>2021</v>
      </c>
      <c r="P5553" s="4" t="str">
        <f>TEXT(Table1[[#This Row],[Invoice Date]],"mmm")</f>
        <v>Jul</v>
      </c>
      <c r="Q5553" s="27">
        <f>WEEKNUM(Table1[[#This Row],[Invoice Date]]) + IF(YEAR(Table1[[#This Row],[Invoice Date]])=2021, 52, 0)</f>
        <v>80</v>
      </c>
    </row>
    <row r="5554" spans="2:17" ht="14.25" customHeight="1" x14ac:dyDescent="0.3">
      <c r="B5554" s="4" t="s">
        <v>14</v>
      </c>
      <c r="C5554" s="33">
        <v>1185732</v>
      </c>
      <c r="D5554" s="5">
        <v>44383</v>
      </c>
      <c r="E5554" s="4" t="s">
        <v>15</v>
      </c>
      <c r="F5554" s="4" t="s">
        <v>127</v>
      </c>
      <c r="G5554" s="4" t="s">
        <v>128</v>
      </c>
      <c r="H5554" s="6" t="s">
        <v>19</v>
      </c>
      <c r="I5554" s="7">
        <v>32</v>
      </c>
      <c r="J5554" s="8">
        <v>114</v>
      </c>
      <c r="K5554" s="9">
        <v>3648</v>
      </c>
      <c r="L5554" s="9">
        <v>1349.76</v>
      </c>
      <c r="M5554" s="10">
        <v>0.37</v>
      </c>
      <c r="N5554" s="4" t="s">
        <v>24</v>
      </c>
      <c r="O5554" s="4" t="str">
        <f>TEXT(Table1[[#This Row],[Invoice Date]],"yyyy")</f>
        <v>2021</v>
      </c>
      <c r="P5554" s="4" t="str">
        <f>TEXT(Table1[[#This Row],[Invoice Date]],"mmm")</f>
        <v>Jul</v>
      </c>
      <c r="Q5554" s="27">
        <f>WEEKNUM(Table1[[#This Row],[Invoice Date]]) + IF(YEAR(Table1[[#This Row],[Invoice Date]])=2021, 52, 0)</f>
        <v>80</v>
      </c>
    </row>
    <row r="5555" spans="2:17" ht="14.25" customHeight="1" x14ac:dyDescent="0.3">
      <c r="B5555" s="4" t="s">
        <v>34</v>
      </c>
      <c r="C5555" s="33">
        <v>1189833</v>
      </c>
      <c r="D5555" s="5">
        <v>44383</v>
      </c>
      <c r="E5555" s="4" t="s">
        <v>15</v>
      </c>
      <c r="F5555" s="4" t="s">
        <v>123</v>
      </c>
      <c r="G5555" s="4" t="s">
        <v>124</v>
      </c>
      <c r="H5555" s="6" t="s">
        <v>19</v>
      </c>
      <c r="I5555" s="7">
        <v>42</v>
      </c>
      <c r="J5555" s="8">
        <v>98</v>
      </c>
      <c r="K5555" s="9">
        <v>4116</v>
      </c>
      <c r="L5555" s="9">
        <v>2058</v>
      </c>
      <c r="M5555" s="10">
        <v>0.5</v>
      </c>
      <c r="N5555" s="4" t="s">
        <v>83</v>
      </c>
      <c r="O5555" s="4" t="str">
        <f>TEXT(Table1[[#This Row],[Invoice Date]],"yyyy")</f>
        <v>2021</v>
      </c>
      <c r="P5555" s="4" t="str">
        <f>TEXT(Table1[[#This Row],[Invoice Date]],"mmm")</f>
        <v>Jul</v>
      </c>
      <c r="Q5555" s="27">
        <f>WEEKNUM(Table1[[#This Row],[Invoice Date]]) + IF(YEAR(Table1[[#This Row],[Invoice Date]])=2021, 52, 0)</f>
        <v>80</v>
      </c>
    </row>
    <row r="5556" spans="2:17" ht="14.25" customHeight="1" x14ac:dyDescent="0.3">
      <c r="B5556" s="4" t="s">
        <v>14</v>
      </c>
      <c r="C5556" s="33">
        <v>1185732</v>
      </c>
      <c r="D5556" s="5">
        <v>44383</v>
      </c>
      <c r="E5556" s="4" t="s">
        <v>15</v>
      </c>
      <c r="F5556" s="4" t="s">
        <v>127</v>
      </c>
      <c r="G5556" s="4" t="s">
        <v>128</v>
      </c>
      <c r="H5556" s="6" t="s">
        <v>23</v>
      </c>
      <c r="I5556" s="7">
        <v>38</v>
      </c>
      <c r="J5556" s="8">
        <v>136</v>
      </c>
      <c r="K5556" s="9">
        <v>5168</v>
      </c>
      <c r="L5556" s="9">
        <v>2170.5600000000004</v>
      </c>
      <c r="M5556" s="10">
        <v>0.42000000000000004</v>
      </c>
      <c r="N5556" s="4" t="s">
        <v>24</v>
      </c>
      <c r="O5556" s="4" t="str">
        <f>TEXT(Table1[[#This Row],[Invoice Date]],"yyyy")</f>
        <v>2021</v>
      </c>
      <c r="P5556" s="4" t="str">
        <f>TEXT(Table1[[#This Row],[Invoice Date]],"mmm")</f>
        <v>Jul</v>
      </c>
      <c r="Q5556" s="27">
        <f>WEEKNUM(Table1[[#This Row],[Invoice Date]]) + IF(YEAR(Table1[[#This Row],[Invoice Date]])=2021, 52, 0)</f>
        <v>80</v>
      </c>
    </row>
    <row r="5557" spans="2:17" ht="14.25" customHeight="1" x14ac:dyDescent="0.3">
      <c r="B5557" s="4" t="s">
        <v>14</v>
      </c>
      <c r="C5557" s="33">
        <v>1185732</v>
      </c>
      <c r="D5557" s="5">
        <v>44383</v>
      </c>
      <c r="E5557" s="4" t="s">
        <v>15</v>
      </c>
      <c r="F5557" s="4" t="s">
        <v>127</v>
      </c>
      <c r="G5557" s="4" t="s">
        <v>128</v>
      </c>
      <c r="H5557" s="6" t="s">
        <v>23</v>
      </c>
      <c r="I5557" s="7">
        <v>50</v>
      </c>
      <c r="J5557" s="8">
        <v>116</v>
      </c>
      <c r="K5557" s="9">
        <v>5800</v>
      </c>
      <c r="L5557" s="9">
        <v>2900</v>
      </c>
      <c r="M5557" s="10">
        <v>0.5</v>
      </c>
      <c r="N5557" s="4" t="s">
        <v>83</v>
      </c>
      <c r="O5557" s="4" t="str">
        <f>TEXT(Table1[[#This Row],[Invoice Date]],"yyyy")</f>
        <v>2021</v>
      </c>
      <c r="P5557" s="4" t="str">
        <f>TEXT(Table1[[#This Row],[Invoice Date]],"mmm")</f>
        <v>Jul</v>
      </c>
      <c r="Q5557" s="27">
        <f>WEEKNUM(Table1[[#This Row],[Invoice Date]]) + IF(YEAR(Table1[[#This Row],[Invoice Date]])=2021, 52, 0)</f>
        <v>80</v>
      </c>
    </row>
    <row r="5558" spans="2:17" ht="14.25" customHeight="1" x14ac:dyDescent="0.3">
      <c r="B5558" s="4" t="s">
        <v>30</v>
      </c>
      <c r="C5558" s="34">
        <v>1128299</v>
      </c>
      <c r="D5558" s="5">
        <v>44383</v>
      </c>
      <c r="E5558" s="4" t="s">
        <v>31</v>
      </c>
      <c r="F5558" s="4" t="s">
        <v>84</v>
      </c>
      <c r="G5558" s="4" t="s">
        <v>85</v>
      </c>
      <c r="H5558" s="6" t="s">
        <v>21</v>
      </c>
      <c r="I5558" s="7">
        <v>38</v>
      </c>
      <c r="J5558" s="8">
        <v>158</v>
      </c>
      <c r="K5558" s="9">
        <v>6004</v>
      </c>
      <c r="L5558" s="9">
        <v>3182.1200000000003</v>
      </c>
      <c r="M5558" s="10">
        <v>0.53</v>
      </c>
      <c r="N5558" s="4" t="s">
        <v>24</v>
      </c>
      <c r="O5558" s="4" t="str">
        <f>TEXT(Table1[[#This Row],[Invoice Date]],"yyyy")</f>
        <v>2021</v>
      </c>
      <c r="P5558" s="4" t="str">
        <f>TEXT(Table1[[#This Row],[Invoice Date]],"mmm")</f>
        <v>Jul</v>
      </c>
      <c r="Q5558" s="27">
        <f>WEEKNUM(Table1[[#This Row],[Invoice Date]]) + IF(YEAR(Table1[[#This Row],[Invoice Date]])=2021, 52, 0)</f>
        <v>80</v>
      </c>
    </row>
    <row r="5559" spans="2:17" ht="14.25" customHeight="1" x14ac:dyDescent="0.3">
      <c r="B5559" s="4" t="s">
        <v>30</v>
      </c>
      <c r="C5559" s="34">
        <v>1128299</v>
      </c>
      <c r="D5559" s="5">
        <v>44383</v>
      </c>
      <c r="E5559" s="4" t="s">
        <v>31</v>
      </c>
      <c r="F5559" s="4" t="s">
        <v>84</v>
      </c>
      <c r="G5559" s="4" t="s">
        <v>85</v>
      </c>
      <c r="H5559" s="6" t="s">
        <v>21</v>
      </c>
      <c r="I5559" s="7">
        <v>47</v>
      </c>
      <c r="J5559" s="8">
        <v>137</v>
      </c>
      <c r="K5559" s="9">
        <v>6439</v>
      </c>
      <c r="L5559" s="9">
        <v>4120.96</v>
      </c>
      <c r="M5559" s="10">
        <v>0.64</v>
      </c>
      <c r="N5559" s="4" t="s">
        <v>83</v>
      </c>
      <c r="O5559" s="4" t="str">
        <f>TEXT(Table1[[#This Row],[Invoice Date]],"yyyy")</f>
        <v>2021</v>
      </c>
      <c r="P5559" s="4" t="str">
        <f>TEXT(Table1[[#This Row],[Invoice Date]],"mmm")</f>
        <v>Jul</v>
      </c>
      <c r="Q5559" s="27">
        <f>WEEKNUM(Table1[[#This Row],[Invoice Date]]) + IF(YEAR(Table1[[#This Row],[Invoice Date]])=2021, 52, 0)</f>
        <v>80</v>
      </c>
    </row>
    <row r="5560" spans="2:17" ht="14.25" customHeight="1" x14ac:dyDescent="0.3">
      <c r="B5560" s="4" t="s">
        <v>14</v>
      </c>
      <c r="C5560" s="33">
        <v>1185732</v>
      </c>
      <c r="D5560" s="5">
        <v>44383</v>
      </c>
      <c r="E5560" s="4" t="s">
        <v>15</v>
      </c>
      <c r="F5560" s="4" t="s">
        <v>127</v>
      </c>
      <c r="G5560" s="4" t="s">
        <v>128</v>
      </c>
      <c r="H5560" s="6" t="s">
        <v>17</v>
      </c>
      <c r="I5560" s="7">
        <v>38</v>
      </c>
      <c r="J5560" s="8">
        <v>173</v>
      </c>
      <c r="K5560" s="9">
        <v>6574</v>
      </c>
      <c r="L5560" s="9">
        <v>2498.12</v>
      </c>
      <c r="M5560" s="10">
        <v>0.38</v>
      </c>
      <c r="N5560" s="4" t="s">
        <v>24</v>
      </c>
      <c r="O5560" s="4" t="str">
        <f>TEXT(Table1[[#This Row],[Invoice Date]],"yyyy")</f>
        <v>2021</v>
      </c>
      <c r="P5560" s="4" t="str">
        <f>TEXT(Table1[[#This Row],[Invoice Date]],"mmm")</f>
        <v>Jul</v>
      </c>
      <c r="Q5560" s="27">
        <f>WEEKNUM(Table1[[#This Row],[Invoice Date]]) + IF(YEAR(Table1[[#This Row],[Invoice Date]])=2021, 52, 0)</f>
        <v>80</v>
      </c>
    </row>
    <row r="5561" spans="2:17" ht="14.25" customHeight="1" x14ac:dyDescent="0.3">
      <c r="B5561" s="4" t="s">
        <v>30</v>
      </c>
      <c r="C5561" s="34">
        <v>1128299</v>
      </c>
      <c r="D5561" s="5">
        <v>44383</v>
      </c>
      <c r="E5561" s="4" t="s">
        <v>31</v>
      </c>
      <c r="F5561" s="4" t="s">
        <v>84</v>
      </c>
      <c r="G5561" s="4" t="s">
        <v>85</v>
      </c>
      <c r="H5561" s="6" t="s">
        <v>22</v>
      </c>
      <c r="I5561" s="7">
        <v>53</v>
      </c>
      <c r="J5561" s="8">
        <v>131</v>
      </c>
      <c r="K5561" s="9">
        <v>6943</v>
      </c>
      <c r="L5561" s="9">
        <v>3332.64</v>
      </c>
      <c r="M5561" s="10">
        <v>0.48</v>
      </c>
      <c r="N5561" s="4" t="s">
        <v>83</v>
      </c>
      <c r="O5561" s="4" t="str">
        <f>TEXT(Table1[[#This Row],[Invoice Date]],"yyyy")</f>
        <v>2021</v>
      </c>
      <c r="P5561" s="4" t="str">
        <f>TEXT(Table1[[#This Row],[Invoice Date]],"mmm")</f>
        <v>Jul</v>
      </c>
      <c r="Q5561" s="27">
        <f>WEEKNUM(Table1[[#This Row],[Invoice Date]]) + IF(YEAR(Table1[[#This Row],[Invoice Date]])=2021, 52, 0)</f>
        <v>80</v>
      </c>
    </row>
    <row r="5562" spans="2:17" ht="14.25" customHeight="1" x14ac:dyDescent="0.3">
      <c r="B5562" s="4" t="s">
        <v>34</v>
      </c>
      <c r="C5562" s="33">
        <v>1189833</v>
      </c>
      <c r="D5562" s="5">
        <v>44383</v>
      </c>
      <c r="E5562" s="4" t="s">
        <v>15</v>
      </c>
      <c r="F5562" s="4" t="s">
        <v>123</v>
      </c>
      <c r="G5562" s="4" t="s">
        <v>124</v>
      </c>
      <c r="H5562" s="6" t="s">
        <v>23</v>
      </c>
      <c r="I5562" s="7">
        <v>54</v>
      </c>
      <c r="J5562" s="8">
        <v>131</v>
      </c>
      <c r="K5562" s="9">
        <v>7074</v>
      </c>
      <c r="L5562" s="9">
        <v>3749.2200000000003</v>
      </c>
      <c r="M5562" s="10">
        <v>0.53</v>
      </c>
      <c r="N5562" s="4" t="s">
        <v>83</v>
      </c>
      <c r="O5562" s="4" t="str">
        <f>TEXT(Table1[[#This Row],[Invoice Date]],"yyyy")</f>
        <v>2021</v>
      </c>
      <c r="P5562" s="4" t="str">
        <f>TEXT(Table1[[#This Row],[Invoice Date]],"mmm")</f>
        <v>Jul</v>
      </c>
      <c r="Q5562" s="27">
        <f>WEEKNUM(Table1[[#This Row],[Invoice Date]]) + IF(YEAR(Table1[[#This Row],[Invoice Date]])=2021, 52, 0)</f>
        <v>80</v>
      </c>
    </row>
    <row r="5563" spans="2:17" ht="14.25" customHeight="1" x14ac:dyDescent="0.3">
      <c r="B5563" s="4" t="s">
        <v>30</v>
      </c>
      <c r="C5563" s="34">
        <v>1128299</v>
      </c>
      <c r="D5563" s="5">
        <v>44383</v>
      </c>
      <c r="E5563" s="4" t="s">
        <v>31</v>
      </c>
      <c r="F5563" s="4" t="s">
        <v>84</v>
      </c>
      <c r="G5563" s="4" t="s">
        <v>85</v>
      </c>
      <c r="H5563" s="6" t="s">
        <v>22</v>
      </c>
      <c r="I5563" s="7">
        <v>43</v>
      </c>
      <c r="J5563" s="8">
        <v>173</v>
      </c>
      <c r="K5563" s="9">
        <v>7439</v>
      </c>
      <c r="L5563" s="9">
        <v>2975.6</v>
      </c>
      <c r="M5563" s="10">
        <v>0.39999999999999997</v>
      </c>
      <c r="N5563" s="4" t="s">
        <v>24</v>
      </c>
      <c r="O5563" s="4" t="str">
        <f>TEXT(Table1[[#This Row],[Invoice Date]],"yyyy")</f>
        <v>2021</v>
      </c>
      <c r="P5563" s="4" t="str">
        <f>TEXT(Table1[[#This Row],[Invoice Date]],"mmm")</f>
        <v>Jul</v>
      </c>
      <c r="Q5563" s="27">
        <f>WEEKNUM(Table1[[#This Row],[Invoice Date]]) + IF(YEAR(Table1[[#This Row],[Invoice Date]])=2021, 52, 0)</f>
        <v>80</v>
      </c>
    </row>
    <row r="5564" spans="2:17" ht="14.25" customHeight="1" x14ac:dyDescent="0.3">
      <c r="B5564" s="4" t="s">
        <v>14</v>
      </c>
      <c r="C5564" s="33">
        <v>1185732</v>
      </c>
      <c r="D5564" s="5">
        <v>44383</v>
      </c>
      <c r="E5564" s="4" t="s">
        <v>36</v>
      </c>
      <c r="F5564" s="4" t="s">
        <v>37</v>
      </c>
      <c r="G5564" s="4" t="s">
        <v>38</v>
      </c>
      <c r="H5564" s="6" t="s">
        <v>17</v>
      </c>
      <c r="I5564" s="7">
        <v>47</v>
      </c>
      <c r="J5564" s="8">
        <v>161</v>
      </c>
      <c r="K5564" s="9">
        <v>7567</v>
      </c>
      <c r="L5564" s="9">
        <v>3934.84</v>
      </c>
      <c r="M5564" s="10">
        <v>0.52</v>
      </c>
      <c r="N5564" s="4" t="s">
        <v>83</v>
      </c>
      <c r="O5564" s="4" t="str">
        <f>TEXT(Table1[[#This Row],[Invoice Date]],"yyyy")</f>
        <v>2021</v>
      </c>
      <c r="P5564" s="4" t="str">
        <f>TEXT(Table1[[#This Row],[Invoice Date]],"mmm")</f>
        <v>Jul</v>
      </c>
      <c r="Q5564" s="27">
        <f>WEEKNUM(Table1[[#This Row],[Invoice Date]]) + IF(YEAR(Table1[[#This Row],[Invoice Date]])=2021, 52, 0)</f>
        <v>80</v>
      </c>
    </row>
    <row r="5565" spans="2:17" ht="14.25" customHeight="1" x14ac:dyDescent="0.3">
      <c r="B5565" s="4" t="s">
        <v>14</v>
      </c>
      <c r="C5565" s="33">
        <v>1185732</v>
      </c>
      <c r="D5565" s="5">
        <v>44383</v>
      </c>
      <c r="E5565" s="4" t="s">
        <v>15</v>
      </c>
      <c r="F5565" s="4" t="s">
        <v>127</v>
      </c>
      <c r="G5565" s="4" t="s">
        <v>128</v>
      </c>
      <c r="H5565" s="6" t="s">
        <v>17</v>
      </c>
      <c r="I5565" s="7">
        <v>46</v>
      </c>
      <c r="J5565" s="8">
        <v>167</v>
      </c>
      <c r="K5565" s="9">
        <v>7682</v>
      </c>
      <c r="L5565" s="9">
        <v>3456.8999999999996</v>
      </c>
      <c r="M5565" s="10">
        <v>0.44999999999999996</v>
      </c>
      <c r="N5565" s="4" t="s">
        <v>83</v>
      </c>
      <c r="O5565" s="4" t="str">
        <f>TEXT(Table1[[#This Row],[Invoice Date]],"yyyy")</f>
        <v>2021</v>
      </c>
      <c r="P5565" s="4" t="str">
        <f>TEXT(Table1[[#This Row],[Invoice Date]],"mmm")</f>
        <v>Jul</v>
      </c>
      <c r="Q5565" s="27">
        <f>WEEKNUM(Table1[[#This Row],[Invoice Date]]) + IF(YEAR(Table1[[#This Row],[Invoice Date]])=2021, 52, 0)</f>
        <v>80</v>
      </c>
    </row>
    <row r="5566" spans="2:17" ht="14.25" customHeight="1" x14ac:dyDescent="0.3">
      <c r="B5566" s="4" t="s">
        <v>34</v>
      </c>
      <c r="C5566" s="33">
        <v>1189833</v>
      </c>
      <c r="D5566" s="5">
        <v>44383</v>
      </c>
      <c r="E5566" s="4" t="s">
        <v>15</v>
      </c>
      <c r="F5566" s="4" t="s">
        <v>123</v>
      </c>
      <c r="G5566" s="4" t="s">
        <v>124</v>
      </c>
      <c r="H5566" s="6" t="s">
        <v>17</v>
      </c>
      <c r="I5566" s="7">
        <v>47</v>
      </c>
      <c r="J5566" s="8">
        <v>188</v>
      </c>
      <c r="K5566" s="9">
        <v>8836</v>
      </c>
      <c r="L5566" s="9">
        <v>4152.92</v>
      </c>
      <c r="M5566" s="10">
        <v>0.47</v>
      </c>
      <c r="N5566" s="4" t="s">
        <v>83</v>
      </c>
      <c r="O5566" s="4" t="str">
        <f>TEXT(Table1[[#This Row],[Invoice Date]],"yyyy")</f>
        <v>2021</v>
      </c>
      <c r="P5566" s="4" t="str">
        <f>TEXT(Table1[[#This Row],[Invoice Date]],"mmm")</f>
        <v>Jul</v>
      </c>
      <c r="Q5566" s="27">
        <f>WEEKNUM(Table1[[#This Row],[Invoice Date]]) + IF(YEAR(Table1[[#This Row],[Invoice Date]])=2021, 52, 0)</f>
        <v>80</v>
      </c>
    </row>
    <row r="5567" spans="2:17" ht="14.25" customHeight="1" x14ac:dyDescent="0.3">
      <c r="B5567" s="4" t="s">
        <v>30</v>
      </c>
      <c r="C5567" s="34">
        <v>1128299</v>
      </c>
      <c r="D5567" s="5">
        <v>44383</v>
      </c>
      <c r="E5567" s="4" t="s">
        <v>31</v>
      </c>
      <c r="F5567" s="4" t="s">
        <v>84</v>
      </c>
      <c r="G5567" s="4" t="s">
        <v>85</v>
      </c>
      <c r="H5567" s="6" t="s">
        <v>17</v>
      </c>
      <c r="I5567" s="7">
        <v>35</v>
      </c>
      <c r="J5567" s="8">
        <v>264</v>
      </c>
      <c r="K5567" s="9">
        <v>9240</v>
      </c>
      <c r="L5567" s="9">
        <v>4250.3999999999996</v>
      </c>
      <c r="M5567" s="10">
        <v>0.45999999999999996</v>
      </c>
      <c r="N5567" s="4" t="s">
        <v>24</v>
      </c>
      <c r="O5567" s="4" t="str">
        <f>TEXT(Table1[[#This Row],[Invoice Date]],"yyyy")</f>
        <v>2021</v>
      </c>
      <c r="P5567" s="4" t="str">
        <f>TEXT(Table1[[#This Row],[Invoice Date]],"mmm")</f>
        <v>Jul</v>
      </c>
      <c r="Q5567" s="27">
        <f>WEEKNUM(Table1[[#This Row],[Invoice Date]]) + IF(YEAR(Table1[[#This Row],[Invoice Date]])=2021, 52, 0)</f>
        <v>80</v>
      </c>
    </row>
    <row r="5568" spans="2:17" ht="14.25" customHeight="1" x14ac:dyDescent="0.3">
      <c r="B5568" s="4" t="s">
        <v>30</v>
      </c>
      <c r="C5568" s="34">
        <v>1128299</v>
      </c>
      <c r="D5568" s="5">
        <v>44383</v>
      </c>
      <c r="E5568" s="4" t="s">
        <v>31</v>
      </c>
      <c r="F5568" s="4" t="s">
        <v>84</v>
      </c>
      <c r="G5568" s="4" t="s">
        <v>85</v>
      </c>
      <c r="H5568" s="6" t="s">
        <v>20</v>
      </c>
      <c r="I5568" s="7">
        <v>34</v>
      </c>
      <c r="J5568" s="8">
        <v>278</v>
      </c>
      <c r="K5568" s="9">
        <v>9452</v>
      </c>
      <c r="L5568" s="9">
        <v>3969.8399999999997</v>
      </c>
      <c r="M5568" s="10">
        <v>0.42</v>
      </c>
      <c r="N5568" s="4" t="s">
        <v>24</v>
      </c>
      <c r="O5568" s="4" t="str">
        <f>TEXT(Table1[[#This Row],[Invoice Date]],"yyyy")</f>
        <v>2021</v>
      </c>
      <c r="P5568" s="4" t="str">
        <f>TEXT(Table1[[#This Row],[Invoice Date]],"mmm")</f>
        <v>Jul</v>
      </c>
      <c r="Q5568" s="27">
        <f>WEEKNUM(Table1[[#This Row],[Invoice Date]]) + IF(YEAR(Table1[[#This Row],[Invoice Date]])=2021, 52, 0)</f>
        <v>80</v>
      </c>
    </row>
    <row r="5569" spans="2:17" ht="14.25" customHeight="1" x14ac:dyDescent="0.3">
      <c r="B5569" s="4" t="s">
        <v>30</v>
      </c>
      <c r="C5569" s="34">
        <v>1128299</v>
      </c>
      <c r="D5569" s="5">
        <v>44383</v>
      </c>
      <c r="E5569" s="4" t="s">
        <v>31</v>
      </c>
      <c r="F5569" s="4" t="s">
        <v>84</v>
      </c>
      <c r="G5569" s="4" t="s">
        <v>85</v>
      </c>
      <c r="H5569" s="6" t="s">
        <v>17</v>
      </c>
      <c r="I5569" s="7">
        <v>48</v>
      </c>
      <c r="J5569" s="8">
        <v>217</v>
      </c>
      <c r="K5569" s="9">
        <v>10416</v>
      </c>
      <c r="L5569" s="9">
        <v>5208</v>
      </c>
      <c r="M5569" s="10">
        <v>0.5</v>
      </c>
      <c r="N5569" s="4" t="s">
        <v>83</v>
      </c>
      <c r="O5569" s="4" t="str">
        <f>TEXT(Table1[[#This Row],[Invoice Date]],"yyyy")</f>
        <v>2021</v>
      </c>
      <c r="P5569" s="4" t="str">
        <f>TEXT(Table1[[#This Row],[Invoice Date]],"mmm")</f>
        <v>Jul</v>
      </c>
      <c r="Q5569" s="27">
        <f>WEEKNUM(Table1[[#This Row],[Invoice Date]]) + IF(YEAR(Table1[[#This Row],[Invoice Date]])=2021, 52, 0)</f>
        <v>80</v>
      </c>
    </row>
    <row r="5570" spans="2:17" ht="14.25" customHeight="1" x14ac:dyDescent="0.3">
      <c r="B5570" s="4" t="s">
        <v>30</v>
      </c>
      <c r="C5570" s="34">
        <v>1128299</v>
      </c>
      <c r="D5570" s="5">
        <v>44383</v>
      </c>
      <c r="E5570" s="4" t="s">
        <v>31</v>
      </c>
      <c r="F5570" s="4" t="s">
        <v>84</v>
      </c>
      <c r="G5570" s="4" t="s">
        <v>85</v>
      </c>
      <c r="H5570" s="6" t="s">
        <v>19</v>
      </c>
      <c r="I5570" s="7">
        <v>52</v>
      </c>
      <c r="J5570" s="8">
        <v>202</v>
      </c>
      <c r="K5570" s="9">
        <v>10504</v>
      </c>
      <c r="L5570" s="9">
        <v>5462.08</v>
      </c>
      <c r="M5570" s="10">
        <v>0.52</v>
      </c>
      <c r="N5570" s="4" t="s">
        <v>83</v>
      </c>
      <c r="O5570" s="4" t="str">
        <f>TEXT(Table1[[#This Row],[Invoice Date]],"yyyy")</f>
        <v>2021</v>
      </c>
      <c r="P5570" s="4" t="str">
        <f>TEXT(Table1[[#This Row],[Invoice Date]],"mmm")</f>
        <v>Jul</v>
      </c>
      <c r="Q5570" s="27">
        <f>WEEKNUM(Table1[[#This Row],[Invoice Date]]) + IF(YEAR(Table1[[#This Row],[Invoice Date]])=2021, 52, 0)</f>
        <v>80</v>
      </c>
    </row>
    <row r="5571" spans="2:17" ht="14.25" customHeight="1" x14ac:dyDescent="0.3">
      <c r="B5571" s="4" t="s">
        <v>30</v>
      </c>
      <c r="C5571" s="34">
        <v>1128299</v>
      </c>
      <c r="D5571" s="5">
        <v>44383</v>
      </c>
      <c r="E5571" s="4" t="s">
        <v>31</v>
      </c>
      <c r="F5571" s="4" t="s">
        <v>84</v>
      </c>
      <c r="G5571" s="4" t="s">
        <v>85</v>
      </c>
      <c r="H5571" s="6" t="s">
        <v>19</v>
      </c>
      <c r="I5571" s="7">
        <v>40</v>
      </c>
      <c r="J5571" s="8">
        <v>271</v>
      </c>
      <c r="K5571" s="9">
        <v>10840</v>
      </c>
      <c r="L5571" s="9">
        <v>4661.1999999999989</v>
      </c>
      <c r="M5571" s="10">
        <v>0.42999999999999994</v>
      </c>
      <c r="N5571" s="4" t="s">
        <v>24</v>
      </c>
      <c r="O5571" s="4" t="str">
        <f>TEXT(Table1[[#This Row],[Invoice Date]],"yyyy")</f>
        <v>2021</v>
      </c>
      <c r="P5571" s="4" t="str">
        <f>TEXT(Table1[[#This Row],[Invoice Date]],"mmm")</f>
        <v>Jul</v>
      </c>
      <c r="Q5571" s="27">
        <f>WEEKNUM(Table1[[#This Row],[Invoice Date]]) + IF(YEAR(Table1[[#This Row],[Invoice Date]])=2021, 52, 0)</f>
        <v>80</v>
      </c>
    </row>
    <row r="5572" spans="2:17" ht="14.25" customHeight="1" x14ac:dyDescent="0.3">
      <c r="B5572" s="4" t="s">
        <v>30</v>
      </c>
      <c r="C5572" s="34">
        <v>1128299</v>
      </c>
      <c r="D5572" s="5">
        <v>44383</v>
      </c>
      <c r="E5572" s="4" t="s">
        <v>31</v>
      </c>
      <c r="F5572" s="4" t="s">
        <v>84</v>
      </c>
      <c r="G5572" s="4" t="s">
        <v>85</v>
      </c>
      <c r="H5572" s="6" t="s">
        <v>20</v>
      </c>
      <c r="I5572" s="7">
        <v>46</v>
      </c>
      <c r="J5572" s="8">
        <v>241</v>
      </c>
      <c r="K5572" s="9">
        <v>11086</v>
      </c>
      <c r="L5572" s="9">
        <v>6097.2999999999993</v>
      </c>
      <c r="M5572" s="10">
        <v>0.54999999999999993</v>
      </c>
      <c r="N5572" s="4" t="s">
        <v>83</v>
      </c>
      <c r="O5572" s="4" t="str">
        <f>TEXT(Table1[[#This Row],[Invoice Date]],"yyyy")</f>
        <v>2021</v>
      </c>
      <c r="P5572" s="4" t="str">
        <f>TEXT(Table1[[#This Row],[Invoice Date]],"mmm")</f>
        <v>Jul</v>
      </c>
      <c r="Q5572" s="27">
        <f>WEEKNUM(Table1[[#This Row],[Invoice Date]]) + IF(YEAR(Table1[[#This Row],[Invoice Date]])=2021, 52, 0)</f>
        <v>80</v>
      </c>
    </row>
    <row r="5573" spans="2:17" ht="14.25" customHeight="1" x14ac:dyDescent="0.3">
      <c r="B5573" s="4" t="s">
        <v>14</v>
      </c>
      <c r="C5573" s="33">
        <v>1185732</v>
      </c>
      <c r="D5573" s="5">
        <v>44383</v>
      </c>
      <c r="E5573" s="4" t="s">
        <v>31</v>
      </c>
      <c r="F5573" s="4" t="s">
        <v>84</v>
      </c>
      <c r="G5573" s="4" t="s">
        <v>85</v>
      </c>
      <c r="H5573" s="6" t="s">
        <v>23</v>
      </c>
      <c r="I5573" s="7">
        <v>64</v>
      </c>
      <c r="J5573" s="8">
        <v>208</v>
      </c>
      <c r="K5573" s="9">
        <v>13312</v>
      </c>
      <c r="L5573" s="9">
        <v>9185.2800000000007</v>
      </c>
      <c r="M5573" s="10">
        <v>0.69000000000000006</v>
      </c>
      <c r="N5573" s="4" t="s">
        <v>83</v>
      </c>
      <c r="O5573" s="4" t="str">
        <f>TEXT(Table1[[#This Row],[Invoice Date]],"yyyy")</f>
        <v>2021</v>
      </c>
      <c r="P5573" s="4" t="str">
        <f>TEXT(Table1[[#This Row],[Invoice Date]],"mmm")</f>
        <v>Jul</v>
      </c>
      <c r="Q5573" s="27">
        <f>WEEKNUM(Table1[[#This Row],[Invoice Date]]) + IF(YEAR(Table1[[#This Row],[Invoice Date]])=2021, 52, 0)</f>
        <v>80</v>
      </c>
    </row>
    <row r="5574" spans="2:17" ht="14.25" customHeight="1" x14ac:dyDescent="0.3">
      <c r="B5574" s="4" t="s">
        <v>14</v>
      </c>
      <c r="C5574" s="33">
        <v>1185732</v>
      </c>
      <c r="D5574" s="5">
        <v>44383</v>
      </c>
      <c r="E5574" s="4" t="s">
        <v>31</v>
      </c>
      <c r="F5574" s="4" t="s">
        <v>84</v>
      </c>
      <c r="G5574" s="4" t="s">
        <v>85</v>
      </c>
      <c r="H5574" s="6" t="s">
        <v>23</v>
      </c>
      <c r="I5574" s="7">
        <v>51</v>
      </c>
      <c r="J5574" s="8">
        <v>264</v>
      </c>
      <c r="K5574" s="9">
        <v>13464</v>
      </c>
      <c r="L5574" s="9">
        <v>7943.7600000000011</v>
      </c>
      <c r="M5574" s="10">
        <v>0.59000000000000008</v>
      </c>
      <c r="N5574" s="4" t="s">
        <v>24</v>
      </c>
      <c r="O5574" s="4" t="str">
        <f>TEXT(Table1[[#This Row],[Invoice Date]],"yyyy")</f>
        <v>2021</v>
      </c>
      <c r="P5574" s="4" t="str">
        <f>TEXT(Table1[[#This Row],[Invoice Date]],"mmm")</f>
        <v>Jul</v>
      </c>
      <c r="Q5574" s="27">
        <f>WEEKNUM(Table1[[#This Row],[Invoice Date]]) + IF(YEAR(Table1[[#This Row],[Invoice Date]])=2021, 52, 0)</f>
        <v>80</v>
      </c>
    </row>
    <row r="5575" spans="2:17" ht="14.25" customHeight="1" x14ac:dyDescent="0.3">
      <c r="B5575" s="4" t="s">
        <v>14</v>
      </c>
      <c r="C5575" s="33">
        <v>1185732</v>
      </c>
      <c r="D5575" s="5">
        <v>44383</v>
      </c>
      <c r="E5575" s="4" t="s">
        <v>36</v>
      </c>
      <c r="F5575" s="4" t="s">
        <v>57</v>
      </c>
      <c r="G5575" s="4" t="s">
        <v>58</v>
      </c>
      <c r="H5575" s="6" t="s">
        <v>22</v>
      </c>
      <c r="I5575" s="7">
        <v>40</v>
      </c>
      <c r="J5575" s="8">
        <v>100</v>
      </c>
      <c r="K5575" s="9">
        <v>40000</v>
      </c>
      <c r="L5575" s="9">
        <v>14000</v>
      </c>
      <c r="M5575" s="10">
        <v>0.35</v>
      </c>
      <c r="N5575" s="4" t="s">
        <v>24</v>
      </c>
      <c r="O5575" s="4" t="str">
        <f>TEXT(Table1[[#This Row],[Invoice Date]],"yyyy")</f>
        <v>2021</v>
      </c>
      <c r="P5575" s="4" t="str">
        <f>TEXT(Table1[[#This Row],[Invoice Date]],"mmm")</f>
        <v>Jul</v>
      </c>
      <c r="Q5575" s="27">
        <f>WEEKNUM(Table1[[#This Row],[Invoice Date]]) + IF(YEAR(Table1[[#This Row],[Invoice Date]])=2021, 52, 0)</f>
        <v>80</v>
      </c>
    </row>
    <row r="5576" spans="2:17" ht="14.25" customHeight="1" x14ac:dyDescent="0.3">
      <c r="B5576" s="4" t="s">
        <v>14</v>
      </c>
      <c r="C5576" s="33">
        <v>1185732</v>
      </c>
      <c r="D5576" s="5">
        <v>44383</v>
      </c>
      <c r="E5576" s="4" t="s">
        <v>15</v>
      </c>
      <c r="F5576" s="4" t="s">
        <v>127</v>
      </c>
      <c r="G5576" s="4" t="s">
        <v>128</v>
      </c>
      <c r="H5576" s="6" t="s">
        <v>21</v>
      </c>
      <c r="I5576" s="7">
        <v>40</v>
      </c>
      <c r="J5576" s="8">
        <v>200</v>
      </c>
      <c r="K5576" s="9">
        <v>80000</v>
      </c>
      <c r="L5576" s="9">
        <v>32000</v>
      </c>
      <c r="M5576" s="10">
        <v>0.4</v>
      </c>
      <c r="N5576" s="4" t="s">
        <v>18</v>
      </c>
      <c r="O5576" s="4" t="str">
        <f>TEXT(Table1[[#This Row],[Invoice Date]],"yyyy")</f>
        <v>2021</v>
      </c>
      <c r="P5576" s="4" t="str">
        <f>TEXT(Table1[[#This Row],[Invoice Date]],"mmm")</f>
        <v>Jul</v>
      </c>
      <c r="Q5576" s="27">
        <f>WEEKNUM(Table1[[#This Row],[Invoice Date]]) + IF(YEAR(Table1[[#This Row],[Invoice Date]])=2021, 52, 0)</f>
        <v>80</v>
      </c>
    </row>
    <row r="5577" spans="2:17" ht="14.25" customHeight="1" x14ac:dyDescent="0.3">
      <c r="B5577" s="4" t="s">
        <v>34</v>
      </c>
      <c r="C5577" s="33">
        <v>1189833</v>
      </c>
      <c r="D5577" s="5">
        <v>44383</v>
      </c>
      <c r="E5577" s="4" t="s">
        <v>15</v>
      </c>
      <c r="F5577" s="4" t="s">
        <v>123</v>
      </c>
      <c r="G5577" s="4" t="s">
        <v>124</v>
      </c>
      <c r="H5577" s="6" t="s">
        <v>21</v>
      </c>
      <c r="I5577" s="7">
        <v>40</v>
      </c>
      <c r="J5577" s="8">
        <v>250</v>
      </c>
      <c r="K5577" s="9">
        <v>100000</v>
      </c>
      <c r="L5577" s="9">
        <v>40000</v>
      </c>
      <c r="M5577" s="10">
        <v>0.4</v>
      </c>
      <c r="N5577" s="4" t="s">
        <v>18</v>
      </c>
      <c r="O5577" s="4" t="str">
        <f>TEXT(Table1[[#This Row],[Invoice Date]],"yyyy")</f>
        <v>2021</v>
      </c>
      <c r="P5577" s="4" t="str">
        <f>TEXT(Table1[[#This Row],[Invoice Date]],"mmm")</f>
        <v>Jul</v>
      </c>
      <c r="Q5577" s="27">
        <f>WEEKNUM(Table1[[#This Row],[Invoice Date]]) + IF(YEAR(Table1[[#This Row],[Invoice Date]])=2021, 52, 0)</f>
        <v>80</v>
      </c>
    </row>
    <row r="5578" spans="2:17" ht="14.25" customHeight="1" x14ac:dyDescent="0.3">
      <c r="B5578" s="4" t="s">
        <v>14</v>
      </c>
      <c r="C5578" s="33">
        <v>1185732</v>
      </c>
      <c r="D5578" s="5">
        <v>44383</v>
      </c>
      <c r="E5578" s="4" t="s">
        <v>15</v>
      </c>
      <c r="F5578" s="4" t="s">
        <v>127</v>
      </c>
      <c r="G5578" s="4" t="s">
        <v>128</v>
      </c>
      <c r="H5578" s="6" t="s">
        <v>20</v>
      </c>
      <c r="I5578" s="7">
        <v>40</v>
      </c>
      <c r="J5578" s="8">
        <v>250</v>
      </c>
      <c r="K5578" s="9">
        <v>100000</v>
      </c>
      <c r="L5578" s="9">
        <v>40000</v>
      </c>
      <c r="M5578" s="10">
        <v>0.4</v>
      </c>
      <c r="N5578" s="4" t="s">
        <v>18</v>
      </c>
      <c r="O5578" s="4" t="str">
        <f>TEXT(Table1[[#This Row],[Invoice Date]],"yyyy")</f>
        <v>2021</v>
      </c>
      <c r="P5578" s="4" t="str">
        <f>TEXT(Table1[[#This Row],[Invoice Date]],"mmm")</f>
        <v>Jul</v>
      </c>
      <c r="Q5578" s="27">
        <f>WEEKNUM(Table1[[#This Row],[Invoice Date]]) + IF(YEAR(Table1[[#This Row],[Invoice Date]])=2021, 52, 0)</f>
        <v>80</v>
      </c>
    </row>
    <row r="5579" spans="2:17" ht="14.25" customHeight="1" x14ac:dyDescent="0.3">
      <c r="B5579" s="4" t="s">
        <v>14</v>
      </c>
      <c r="C5579" s="33">
        <v>1185732</v>
      </c>
      <c r="D5579" s="5">
        <v>44383</v>
      </c>
      <c r="E5579" s="4" t="s">
        <v>15</v>
      </c>
      <c r="F5579" s="4" t="s">
        <v>127</v>
      </c>
      <c r="G5579" s="4" t="s">
        <v>128</v>
      </c>
      <c r="H5579" s="6" t="s">
        <v>22</v>
      </c>
      <c r="I5579" s="7">
        <v>49.999999999999993</v>
      </c>
      <c r="J5579" s="8">
        <v>225</v>
      </c>
      <c r="K5579" s="9">
        <v>112499.99999999999</v>
      </c>
      <c r="L5579" s="9">
        <v>33749.999999999993</v>
      </c>
      <c r="M5579" s="10">
        <v>0.3</v>
      </c>
      <c r="N5579" s="4" t="s">
        <v>18</v>
      </c>
      <c r="O5579" s="4" t="str">
        <f>TEXT(Table1[[#This Row],[Invoice Date]],"yyyy")</f>
        <v>2021</v>
      </c>
      <c r="P5579" s="4" t="str">
        <f>TEXT(Table1[[#This Row],[Invoice Date]],"mmm")</f>
        <v>Jul</v>
      </c>
      <c r="Q5579" s="27">
        <f>WEEKNUM(Table1[[#This Row],[Invoice Date]]) + IF(YEAR(Table1[[#This Row],[Invoice Date]])=2021, 52, 0)</f>
        <v>80</v>
      </c>
    </row>
    <row r="5580" spans="2:17" ht="14.25" customHeight="1" x14ac:dyDescent="0.3">
      <c r="B5580" s="4" t="s">
        <v>34</v>
      </c>
      <c r="C5580" s="33">
        <v>1189833</v>
      </c>
      <c r="D5580" s="5">
        <v>44383</v>
      </c>
      <c r="E5580" s="4" t="s">
        <v>15</v>
      </c>
      <c r="F5580" s="4" t="s">
        <v>123</v>
      </c>
      <c r="G5580" s="4" t="s">
        <v>124</v>
      </c>
      <c r="H5580" s="6" t="s">
        <v>20</v>
      </c>
      <c r="I5580" s="7">
        <v>40</v>
      </c>
      <c r="J5580" s="8">
        <v>300</v>
      </c>
      <c r="K5580" s="9">
        <v>120000</v>
      </c>
      <c r="L5580" s="9">
        <v>48000</v>
      </c>
      <c r="M5580" s="10">
        <v>0.4</v>
      </c>
      <c r="N5580" s="4" t="s">
        <v>18</v>
      </c>
      <c r="O5580" s="4" t="str">
        <f>TEXT(Table1[[#This Row],[Invoice Date]],"yyyy")</f>
        <v>2021</v>
      </c>
      <c r="P5580" s="4" t="str">
        <f>TEXT(Table1[[#This Row],[Invoice Date]],"mmm")</f>
        <v>Jul</v>
      </c>
      <c r="Q5580" s="27">
        <f>WEEKNUM(Table1[[#This Row],[Invoice Date]]) + IF(YEAR(Table1[[#This Row],[Invoice Date]])=2021, 52, 0)</f>
        <v>80</v>
      </c>
    </row>
    <row r="5581" spans="2:17" ht="14.25" customHeight="1" x14ac:dyDescent="0.3">
      <c r="B5581" s="4" t="s">
        <v>34</v>
      </c>
      <c r="C5581" s="33">
        <v>1189833</v>
      </c>
      <c r="D5581" s="5">
        <v>44383</v>
      </c>
      <c r="E5581" s="4" t="s">
        <v>15</v>
      </c>
      <c r="F5581" s="4" t="s">
        <v>123</v>
      </c>
      <c r="G5581" s="4" t="s">
        <v>124</v>
      </c>
      <c r="H5581" s="6" t="s">
        <v>22</v>
      </c>
      <c r="I5581" s="7">
        <v>49.999999999999993</v>
      </c>
      <c r="J5581" s="8">
        <v>275</v>
      </c>
      <c r="K5581" s="9">
        <v>137499.99999999997</v>
      </c>
      <c r="L5581" s="9">
        <v>41249.999999999993</v>
      </c>
      <c r="M5581" s="10">
        <v>0.3</v>
      </c>
      <c r="N5581" s="4" t="s">
        <v>18</v>
      </c>
      <c r="O5581" s="4" t="str">
        <f>TEXT(Table1[[#This Row],[Invoice Date]],"yyyy")</f>
        <v>2021</v>
      </c>
      <c r="P5581" s="4" t="str">
        <f>TEXT(Table1[[#This Row],[Invoice Date]],"mmm")</f>
        <v>Jul</v>
      </c>
      <c r="Q5581" s="27">
        <f>WEEKNUM(Table1[[#This Row],[Invoice Date]]) + IF(YEAR(Table1[[#This Row],[Invoice Date]])=2021, 52, 0)</f>
        <v>80</v>
      </c>
    </row>
    <row r="5582" spans="2:17" ht="14.25" customHeight="1" x14ac:dyDescent="0.3">
      <c r="B5582" s="4" t="s">
        <v>14</v>
      </c>
      <c r="C5582" s="33">
        <v>1185732</v>
      </c>
      <c r="D5582" s="5">
        <v>44383</v>
      </c>
      <c r="E5582" s="4" t="s">
        <v>15</v>
      </c>
      <c r="F5582" s="4" t="s">
        <v>127</v>
      </c>
      <c r="G5582" s="4" t="s">
        <v>128</v>
      </c>
      <c r="H5582" s="6" t="s">
        <v>19</v>
      </c>
      <c r="I5582" s="7">
        <v>45</v>
      </c>
      <c r="J5582" s="8">
        <v>325</v>
      </c>
      <c r="K5582" s="9">
        <v>146250</v>
      </c>
      <c r="L5582" s="9">
        <v>51187.5</v>
      </c>
      <c r="M5582" s="10">
        <v>0.35</v>
      </c>
      <c r="N5582" s="4" t="s">
        <v>18</v>
      </c>
      <c r="O5582" s="4" t="str">
        <f>TEXT(Table1[[#This Row],[Invoice Date]],"yyyy")</f>
        <v>2021</v>
      </c>
      <c r="P5582" s="4" t="str">
        <f>TEXT(Table1[[#This Row],[Invoice Date]],"mmm")</f>
        <v>Jul</v>
      </c>
      <c r="Q5582" s="27">
        <f>WEEKNUM(Table1[[#This Row],[Invoice Date]]) + IF(YEAR(Table1[[#This Row],[Invoice Date]])=2021, 52, 0)</f>
        <v>80</v>
      </c>
    </row>
    <row r="5583" spans="2:17" ht="14.25" customHeight="1" x14ac:dyDescent="0.3">
      <c r="B5583" s="4" t="s">
        <v>34</v>
      </c>
      <c r="C5583" s="33">
        <v>1189833</v>
      </c>
      <c r="D5583" s="5">
        <v>44383</v>
      </c>
      <c r="E5583" s="4" t="s">
        <v>15</v>
      </c>
      <c r="F5583" s="4" t="s">
        <v>123</v>
      </c>
      <c r="G5583" s="4" t="s">
        <v>124</v>
      </c>
      <c r="H5583" s="6" t="s">
        <v>19</v>
      </c>
      <c r="I5583" s="7">
        <v>45</v>
      </c>
      <c r="J5583" s="8">
        <v>375</v>
      </c>
      <c r="K5583" s="9">
        <v>168750</v>
      </c>
      <c r="L5583" s="9">
        <v>59062.499999999993</v>
      </c>
      <c r="M5583" s="10">
        <v>0.35</v>
      </c>
      <c r="N5583" s="4" t="s">
        <v>18</v>
      </c>
      <c r="O5583" s="4" t="str">
        <f>TEXT(Table1[[#This Row],[Invoice Date]],"yyyy")</f>
        <v>2021</v>
      </c>
      <c r="P5583" s="4" t="str">
        <f>TEXT(Table1[[#This Row],[Invoice Date]],"mmm")</f>
        <v>Jul</v>
      </c>
      <c r="Q5583" s="27">
        <f>WEEKNUM(Table1[[#This Row],[Invoice Date]]) + IF(YEAR(Table1[[#This Row],[Invoice Date]])=2021, 52, 0)</f>
        <v>80</v>
      </c>
    </row>
    <row r="5584" spans="2:17" ht="14.25" customHeight="1" x14ac:dyDescent="0.3">
      <c r="B5584" s="4" t="s">
        <v>14</v>
      </c>
      <c r="C5584" s="33">
        <v>1185732</v>
      </c>
      <c r="D5584" s="5">
        <v>44383</v>
      </c>
      <c r="E5584" s="4" t="s">
        <v>15</v>
      </c>
      <c r="F5584" s="4" t="s">
        <v>127</v>
      </c>
      <c r="G5584" s="4" t="s">
        <v>128</v>
      </c>
      <c r="H5584" s="6" t="s">
        <v>23</v>
      </c>
      <c r="I5584" s="7">
        <v>54.999999999999993</v>
      </c>
      <c r="J5584" s="8">
        <v>400</v>
      </c>
      <c r="K5584" s="9">
        <v>219999.99999999997</v>
      </c>
      <c r="L5584" s="9">
        <v>88000</v>
      </c>
      <c r="M5584" s="10">
        <v>0.4</v>
      </c>
      <c r="N5584" s="4" t="s">
        <v>18</v>
      </c>
      <c r="O5584" s="4" t="str">
        <f>TEXT(Table1[[#This Row],[Invoice Date]],"yyyy")</f>
        <v>2021</v>
      </c>
      <c r="P5584" s="4" t="str">
        <f>TEXT(Table1[[#This Row],[Invoice Date]],"mmm")</f>
        <v>Jul</v>
      </c>
      <c r="Q5584" s="27">
        <f>WEEKNUM(Table1[[#This Row],[Invoice Date]]) + IF(YEAR(Table1[[#This Row],[Invoice Date]])=2021, 52, 0)</f>
        <v>80</v>
      </c>
    </row>
    <row r="5585" spans="2:17" ht="14.25" customHeight="1" x14ac:dyDescent="0.3">
      <c r="B5585" s="4" t="s">
        <v>34</v>
      </c>
      <c r="C5585" s="33">
        <v>1189833</v>
      </c>
      <c r="D5585" s="5">
        <v>44383</v>
      </c>
      <c r="E5585" s="4" t="s">
        <v>15</v>
      </c>
      <c r="F5585" s="4" t="s">
        <v>123</v>
      </c>
      <c r="G5585" s="4" t="s">
        <v>124</v>
      </c>
      <c r="H5585" s="6" t="s">
        <v>23</v>
      </c>
      <c r="I5585" s="7">
        <v>54.999999999999993</v>
      </c>
      <c r="J5585" s="8">
        <v>450</v>
      </c>
      <c r="K5585" s="9">
        <v>247499.99999999997</v>
      </c>
      <c r="L5585" s="9">
        <v>99000</v>
      </c>
      <c r="M5585" s="10">
        <v>0.4</v>
      </c>
      <c r="N5585" s="4" t="s">
        <v>18</v>
      </c>
      <c r="O5585" s="4" t="str">
        <f>TEXT(Table1[[#This Row],[Invoice Date]],"yyyy")</f>
        <v>2021</v>
      </c>
      <c r="P5585" s="4" t="str">
        <f>TEXT(Table1[[#This Row],[Invoice Date]],"mmm")</f>
        <v>Jul</v>
      </c>
      <c r="Q5585" s="27">
        <f>WEEKNUM(Table1[[#This Row],[Invoice Date]]) + IF(YEAR(Table1[[#This Row],[Invoice Date]])=2021, 52, 0)</f>
        <v>80</v>
      </c>
    </row>
    <row r="5586" spans="2:17" ht="14.25" customHeight="1" x14ac:dyDescent="0.3">
      <c r="B5586" s="4" t="s">
        <v>30</v>
      </c>
      <c r="C5586" s="34">
        <v>1128299</v>
      </c>
      <c r="D5586" s="5">
        <v>44383</v>
      </c>
      <c r="E5586" s="4" t="s">
        <v>31</v>
      </c>
      <c r="F5586" s="4" t="s">
        <v>84</v>
      </c>
      <c r="G5586" s="4" t="s">
        <v>85</v>
      </c>
      <c r="H5586" s="6" t="s">
        <v>21</v>
      </c>
      <c r="I5586" s="7">
        <v>50</v>
      </c>
      <c r="J5586" s="8">
        <v>525</v>
      </c>
      <c r="K5586" s="9">
        <v>262500</v>
      </c>
      <c r="L5586" s="9">
        <v>131250</v>
      </c>
      <c r="M5586" s="10">
        <v>0.5</v>
      </c>
      <c r="N5586" s="4" t="s">
        <v>83</v>
      </c>
      <c r="O5586" s="4" t="str">
        <f>TEXT(Table1[[#This Row],[Invoice Date]],"yyyy")</f>
        <v>2021</v>
      </c>
      <c r="P5586" s="4" t="str">
        <f>TEXT(Table1[[#This Row],[Invoice Date]],"mmm")</f>
        <v>Jul</v>
      </c>
      <c r="Q5586" s="27">
        <f>WEEKNUM(Table1[[#This Row],[Invoice Date]]) + IF(YEAR(Table1[[#This Row],[Invoice Date]])=2021, 52, 0)</f>
        <v>80</v>
      </c>
    </row>
    <row r="5587" spans="2:17" ht="14.25" customHeight="1" x14ac:dyDescent="0.3">
      <c r="B5587" s="4" t="s">
        <v>14</v>
      </c>
      <c r="C5587" s="33">
        <v>1185732</v>
      </c>
      <c r="D5587" s="5">
        <v>44383</v>
      </c>
      <c r="E5587" s="4" t="s">
        <v>15</v>
      </c>
      <c r="F5587" s="4" t="s">
        <v>127</v>
      </c>
      <c r="G5587" s="4" t="s">
        <v>128</v>
      </c>
      <c r="H5587" s="6" t="s">
        <v>17</v>
      </c>
      <c r="I5587" s="7">
        <v>49.999999999999993</v>
      </c>
      <c r="J5587" s="8">
        <v>575</v>
      </c>
      <c r="K5587" s="9">
        <v>287499.99999999994</v>
      </c>
      <c r="L5587" s="9">
        <v>100624.99999999997</v>
      </c>
      <c r="M5587" s="10">
        <v>0.35</v>
      </c>
      <c r="N5587" s="4" t="s">
        <v>18</v>
      </c>
      <c r="O5587" s="4" t="str">
        <f>TEXT(Table1[[#This Row],[Invoice Date]],"yyyy")</f>
        <v>2021</v>
      </c>
      <c r="P5587" s="4" t="str">
        <f>TEXT(Table1[[#This Row],[Invoice Date]],"mmm")</f>
        <v>Jul</v>
      </c>
      <c r="Q5587" s="27">
        <f>WEEKNUM(Table1[[#This Row],[Invoice Date]]) + IF(YEAR(Table1[[#This Row],[Invoice Date]])=2021, 52, 0)</f>
        <v>80</v>
      </c>
    </row>
    <row r="5588" spans="2:17" ht="14.25" customHeight="1" x14ac:dyDescent="0.3">
      <c r="B5588" s="4" t="s">
        <v>14</v>
      </c>
      <c r="C5588" s="33">
        <v>1185732</v>
      </c>
      <c r="D5588" s="5">
        <v>44383</v>
      </c>
      <c r="E5588" s="4" t="s">
        <v>36</v>
      </c>
      <c r="F5588" s="4" t="s">
        <v>37</v>
      </c>
      <c r="G5588" s="4" t="s">
        <v>38</v>
      </c>
      <c r="H5588" s="6" t="s">
        <v>17</v>
      </c>
      <c r="I5588" s="7">
        <v>50</v>
      </c>
      <c r="J5588" s="8">
        <v>575</v>
      </c>
      <c r="K5588" s="9">
        <v>287500</v>
      </c>
      <c r="L5588" s="9">
        <v>115000</v>
      </c>
      <c r="M5588" s="10">
        <v>0.4</v>
      </c>
      <c r="N5588" s="4" t="s">
        <v>24</v>
      </c>
      <c r="O5588" s="4" t="str">
        <f>TEXT(Table1[[#This Row],[Invoice Date]],"yyyy")</f>
        <v>2021</v>
      </c>
      <c r="P5588" s="4" t="str">
        <f>TEXT(Table1[[#This Row],[Invoice Date]],"mmm")</f>
        <v>Jul</v>
      </c>
      <c r="Q5588" s="27">
        <f>WEEKNUM(Table1[[#This Row],[Invoice Date]]) + IF(YEAR(Table1[[#This Row],[Invoice Date]])=2021, 52, 0)</f>
        <v>80</v>
      </c>
    </row>
    <row r="5589" spans="2:17" ht="14.25" customHeight="1" x14ac:dyDescent="0.3">
      <c r="B5589" s="4" t="s">
        <v>30</v>
      </c>
      <c r="C5589" s="34">
        <v>1128299</v>
      </c>
      <c r="D5589" s="5">
        <v>44383</v>
      </c>
      <c r="E5589" s="4" t="s">
        <v>31</v>
      </c>
      <c r="F5589" s="4" t="s">
        <v>84</v>
      </c>
      <c r="G5589" s="4" t="s">
        <v>85</v>
      </c>
      <c r="H5589" s="6" t="s">
        <v>22</v>
      </c>
      <c r="I5589" s="7">
        <v>55.000000000000007</v>
      </c>
      <c r="J5589" s="8">
        <v>525</v>
      </c>
      <c r="K5589" s="9">
        <v>288750.00000000006</v>
      </c>
      <c r="L5589" s="9">
        <v>101062.50000000001</v>
      </c>
      <c r="M5589" s="10">
        <v>0.35</v>
      </c>
      <c r="N5589" s="4" t="s">
        <v>83</v>
      </c>
      <c r="O5589" s="4" t="str">
        <f>TEXT(Table1[[#This Row],[Invoice Date]],"yyyy")</f>
        <v>2021</v>
      </c>
      <c r="P5589" s="4" t="str">
        <f>TEXT(Table1[[#This Row],[Invoice Date]],"mmm")</f>
        <v>Jul</v>
      </c>
      <c r="Q5589" s="27">
        <f>WEEKNUM(Table1[[#This Row],[Invoice Date]]) + IF(YEAR(Table1[[#This Row],[Invoice Date]])=2021, 52, 0)</f>
        <v>80</v>
      </c>
    </row>
    <row r="5590" spans="2:17" ht="14.25" customHeight="1" x14ac:dyDescent="0.3">
      <c r="B5590" s="4" t="s">
        <v>34</v>
      </c>
      <c r="C5590" s="33">
        <v>1189833</v>
      </c>
      <c r="D5590" s="5">
        <v>44383</v>
      </c>
      <c r="E5590" s="4" t="s">
        <v>15</v>
      </c>
      <c r="F5590" s="4" t="s">
        <v>123</v>
      </c>
      <c r="G5590" s="4" t="s">
        <v>124</v>
      </c>
      <c r="H5590" s="6" t="s">
        <v>17</v>
      </c>
      <c r="I5590" s="7">
        <v>49.999999999999993</v>
      </c>
      <c r="J5590" s="8">
        <v>625</v>
      </c>
      <c r="K5590" s="9">
        <v>312499.99999999994</v>
      </c>
      <c r="L5590" s="9">
        <v>109374.99999999997</v>
      </c>
      <c r="M5590" s="10">
        <v>0.35</v>
      </c>
      <c r="N5590" s="4" t="s">
        <v>18</v>
      </c>
      <c r="O5590" s="4" t="str">
        <f>TEXT(Table1[[#This Row],[Invoice Date]],"yyyy")</f>
        <v>2021</v>
      </c>
      <c r="P5590" s="4" t="str">
        <f>TEXT(Table1[[#This Row],[Invoice Date]],"mmm")</f>
        <v>Jul</v>
      </c>
      <c r="Q5590" s="27">
        <f>WEEKNUM(Table1[[#This Row],[Invoice Date]]) + IF(YEAR(Table1[[#This Row],[Invoice Date]])=2021, 52, 0)</f>
        <v>80</v>
      </c>
    </row>
    <row r="5591" spans="2:17" ht="14.25" customHeight="1" x14ac:dyDescent="0.3">
      <c r="B5591" s="4" t="s">
        <v>30</v>
      </c>
      <c r="C5591" s="34">
        <v>1128299</v>
      </c>
      <c r="D5591" s="5">
        <v>44383</v>
      </c>
      <c r="E5591" s="4" t="s">
        <v>31</v>
      </c>
      <c r="F5591" s="4" t="s">
        <v>84</v>
      </c>
      <c r="G5591" s="4" t="s">
        <v>85</v>
      </c>
      <c r="H5591" s="6" t="s">
        <v>17</v>
      </c>
      <c r="I5591" s="7">
        <v>50</v>
      </c>
      <c r="J5591" s="8">
        <v>775</v>
      </c>
      <c r="K5591" s="9">
        <v>387500</v>
      </c>
      <c r="L5591" s="9">
        <v>155000</v>
      </c>
      <c r="M5591" s="10">
        <v>0.39999999999999997</v>
      </c>
      <c r="N5591" s="4" t="s">
        <v>83</v>
      </c>
      <c r="O5591" s="4" t="str">
        <f>TEXT(Table1[[#This Row],[Invoice Date]],"yyyy")</f>
        <v>2021</v>
      </c>
      <c r="P5591" s="4" t="str">
        <f>TEXT(Table1[[#This Row],[Invoice Date]],"mmm")</f>
        <v>Jul</v>
      </c>
      <c r="Q5591" s="27">
        <f>WEEKNUM(Table1[[#This Row],[Invoice Date]]) + IF(YEAR(Table1[[#This Row],[Invoice Date]])=2021, 52, 0)</f>
        <v>80</v>
      </c>
    </row>
    <row r="5592" spans="2:17" ht="14.25" customHeight="1" x14ac:dyDescent="0.3">
      <c r="B5592" s="4" t="s">
        <v>30</v>
      </c>
      <c r="C5592" s="34">
        <v>1128299</v>
      </c>
      <c r="D5592" s="5">
        <v>44383</v>
      </c>
      <c r="E5592" s="4" t="s">
        <v>31</v>
      </c>
      <c r="F5592" s="4" t="s">
        <v>84</v>
      </c>
      <c r="G5592" s="4" t="s">
        <v>85</v>
      </c>
      <c r="H5592" s="6" t="s">
        <v>19</v>
      </c>
      <c r="I5592" s="7">
        <v>55.000000000000007</v>
      </c>
      <c r="J5592" s="8">
        <v>775</v>
      </c>
      <c r="K5592" s="9">
        <v>426250.00000000006</v>
      </c>
      <c r="L5592" s="9">
        <v>170500</v>
      </c>
      <c r="M5592" s="10">
        <v>0.39999999999999997</v>
      </c>
      <c r="N5592" s="4" t="s">
        <v>83</v>
      </c>
      <c r="O5592" s="4" t="str">
        <f>TEXT(Table1[[#This Row],[Invoice Date]],"yyyy")</f>
        <v>2021</v>
      </c>
      <c r="P5592" s="4" t="str">
        <f>TEXT(Table1[[#This Row],[Invoice Date]],"mmm")</f>
        <v>Jul</v>
      </c>
      <c r="Q5592" s="27">
        <f>WEEKNUM(Table1[[#This Row],[Invoice Date]]) + IF(YEAR(Table1[[#This Row],[Invoice Date]])=2021, 52, 0)</f>
        <v>80</v>
      </c>
    </row>
    <row r="5593" spans="2:17" ht="14.25" customHeight="1" x14ac:dyDescent="0.3">
      <c r="B5593" s="4" t="s">
        <v>30</v>
      </c>
      <c r="C5593" s="34">
        <v>1128299</v>
      </c>
      <c r="D5593" s="5">
        <v>44383</v>
      </c>
      <c r="E5593" s="4" t="s">
        <v>31</v>
      </c>
      <c r="F5593" s="4" t="s">
        <v>84</v>
      </c>
      <c r="G5593" s="4" t="s">
        <v>85</v>
      </c>
      <c r="H5593" s="6" t="s">
        <v>20</v>
      </c>
      <c r="I5593" s="7">
        <v>50</v>
      </c>
      <c r="J5593" s="8">
        <v>925</v>
      </c>
      <c r="K5593" s="9">
        <v>462500</v>
      </c>
      <c r="L5593" s="9">
        <v>184999.99999999997</v>
      </c>
      <c r="M5593" s="10">
        <v>0.39999999999999997</v>
      </c>
      <c r="N5593" s="4" t="s">
        <v>83</v>
      </c>
      <c r="O5593" s="4" t="str">
        <f>TEXT(Table1[[#This Row],[Invoice Date]],"yyyy")</f>
        <v>2021</v>
      </c>
      <c r="P5593" s="4" t="str">
        <f>TEXT(Table1[[#This Row],[Invoice Date]],"mmm")</f>
        <v>Jul</v>
      </c>
      <c r="Q5593" s="27">
        <f>WEEKNUM(Table1[[#This Row],[Invoice Date]]) + IF(YEAR(Table1[[#This Row],[Invoice Date]])=2021, 52, 0)</f>
        <v>80</v>
      </c>
    </row>
    <row r="5594" spans="2:17" ht="14.25" customHeight="1" x14ac:dyDescent="0.3">
      <c r="B5594" s="4" t="s">
        <v>14</v>
      </c>
      <c r="C5594" s="33">
        <v>1185732</v>
      </c>
      <c r="D5594" s="5">
        <v>44383</v>
      </c>
      <c r="E5594" s="4" t="s">
        <v>31</v>
      </c>
      <c r="F5594" s="4" t="s">
        <v>84</v>
      </c>
      <c r="G5594" s="4" t="s">
        <v>85</v>
      </c>
      <c r="H5594" s="6" t="s">
        <v>23</v>
      </c>
      <c r="I5594" s="7">
        <v>65</v>
      </c>
      <c r="J5594" s="8">
        <v>800</v>
      </c>
      <c r="K5594" s="9">
        <v>520000</v>
      </c>
      <c r="L5594" s="9">
        <v>286000</v>
      </c>
      <c r="M5594" s="10">
        <v>0.55000000000000004</v>
      </c>
      <c r="N5594" s="4" t="s">
        <v>83</v>
      </c>
      <c r="O5594" s="4" t="str">
        <f>TEXT(Table1[[#This Row],[Invoice Date]],"yyyy")</f>
        <v>2021</v>
      </c>
      <c r="P5594" s="4" t="str">
        <f>TEXT(Table1[[#This Row],[Invoice Date]],"mmm")</f>
        <v>Jul</v>
      </c>
      <c r="Q5594" s="27">
        <f>WEEKNUM(Table1[[#This Row],[Invoice Date]]) + IF(YEAR(Table1[[#This Row],[Invoice Date]])=2021, 52, 0)</f>
        <v>80</v>
      </c>
    </row>
    <row r="5595" spans="2:17" ht="14.25" customHeight="1" x14ac:dyDescent="0.3">
      <c r="B5595" s="4" t="s">
        <v>14</v>
      </c>
      <c r="C5595" s="33">
        <v>1185732</v>
      </c>
      <c r="D5595" s="5">
        <v>44384</v>
      </c>
      <c r="E5595" s="4" t="s">
        <v>36</v>
      </c>
      <c r="F5595" s="4" t="s">
        <v>57</v>
      </c>
      <c r="G5595" s="4" t="s">
        <v>58</v>
      </c>
      <c r="H5595" s="6" t="s">
        <v>23</v>
      </c>
      <c r="I5595" s="7">
        <v>44</v>
      </c>
      <c r="J5595" s="8">
        <v>69</v>
      </c>
      <c r="K5595" s="9">
        <v>3036</v>
      </c>
      <c r="L5595" s="9">
        <v>1821.6</v>
      </c>
      <c r="M5595" s="10">
        <v>0.6</v>
      </c>
      <c r="N5595" s="4" t="s">
        <v>83</v>
      </c>
      <c r="O5595" s="4" t="str">
        <f>TEXT(Table1[[#This Row],[Invoice Date]],"yyyy")</f>
        <v>2021</v>
      </c>
      <c r="P5595" s="4" t="str">
        <f>TEXT(Table1[[#This Row],[Invoice Date]],"mmm")</f>
        <v>Jul</v>
      </c>
      <c r="Q5595" s="27">
        <f>WEEKNUM(Table1[[#This Row],[Invoice Date]]) + IF(YEAR(Table1[[#This Row],[Invoice Date]])=2021, 52, 0)</f>
        <v>80</v>
      </c>
    </row>
    <row r="5596" spans="2:17" ht="14.25" customHeight="1" x14ac:dyDescent="0.3">
      <c r="B5596" s="4" t="s">
        <v>14</v>
      </c>
      <c r="C5596" s="33">
        <v>1185732</v>
      </c>
      <c r="D5596" s="5">
        <v>44384</v>
      </c>
      <c r="E5596" s="4" t="s">
        <v>36</v>
      </c>
      <c r="F5596" s="4" t="s">
        <v>37</v>
      </c>
      <c r="G5596" s="4" t="s">
        <v>38</v>
      </c>
      <c r="H5596" s="6" t="s">
        <v>19</v>
      </c>
      <c r="I5596" s="7">
        <v>43</v>
      </c>
      <c r="J5596" s="8">
        <v>81</v>
      </c>
      <c r="K5596" s="9">
        <v>3483</v>
      </c>
      <c r="L5596" s="9">
        <v>1567.35</v>
      </c>
      <c r="M5596" s="10">
        <v>0.44999999999999996</v>
      </c>
      <c r="N5596" s="4" t="s">
        <v>83</v>
      </c>
      <c r="O5596" s="4" t="str">
        <f>TEXT(Table1[[#This Row],[Invoice Date]],"yyyy")</f>
        <v>2021</v>
      </c>
      <c r="P5596" s="4" t="str">
        <f>TEXT(Table1[[#This Row],[Invoice Date]],"mmm")</f>
        <v>Jul</v>
      </c>
      <c r="Q5596" s="27">
        <f>WEEKNUM(Table1[[#This Row],[Invoice Date]]) + IF(YEAR(Table1[[#This Row],[Invoice Date]])=2021, 52, 0)</f>
        <v>80</v>
      </c>
    </row>
    <row r="5597" spans="2:17" ht="14.25" customHeight="1" x14ac:dyDescent="0.3">
      <c r="B5597" s="4" t="s">
        <v>14</v>
      </c>
      <c r="C5597" s="33">
        <v>1185732</v>
      </c>
      <c r="D5597" s="5">
        <v>44384</v>
      </c>
      <c r="E5597" s="4" t="s">
        <v>36</v>
      </c>
      <c r="F5597" s="4" t="s">
        <v>57</v>
      </c>
      <c r="G5597" s="4" t="s">
        <v>58</v>
      </c>
      <c r="H5597" s="6" t="s">
        <v>23</v>
      </c>
      <c r="I5597" s="7">
        <v>45</v>
      </c>
      <c r="J5597" s="8">
        <v>275</v>
      </c>
      <c r="K5597" s="9">
        <v>123750</v>
      </c>
      <c r="L5597" s="9">
        <v>61875</v>
      </c>
      <c r="M5597" s="10">
        <v>0.5</v>
      </c>
      <c r="N5597" s="4" t="s">
        <v>24</v>
      </c>
      <c r="O5597" s="4" t="str">
        <f>TEXT(Table1[[#This Row],[Invoice Date]],"yyyy")</f>
        <v>2021</v>
      </c>
      <c r="P5597" s="4" t="str">
        <f>TEXT(Table1[[#This Row],[Invoice Date]],"mmm")</f>
        <v>Jul</v>
      </c>
      <c r="Q5597" s="27">
        <f>WEEKNUM(Table1[[#This Row],[Invoice Date]]) + IF(YEAR(Table1[[#This Row],[Invoice Date]])=2021, 52, 0)</f>
        <v>80</v>
      </c>
    </row>
    <row r="5598" spans="2:17" ht="14.25" customHeight="1" x14ac:dyDescent="0.3">
      <c r="B5598" s="4" t="s">
        <v>14</v>
      </c>
      <c r="C5598" s="33">
        <v>1185732</v>
      </c>
      <c r="D5598" s="5">
        <v>44384</v>
      </c>
      <c r="E5598" s="4" t="s">
        <v>36</v>
      </c>
      <c r="F5598" s="4" t="s">
        <v>37</v>
      </c>
      <c r="G5598" s="4" t="s">
        <v>38</v>
      </c>
      <c r="H5598" s="6" t="s">
        <v>19</v>
      </c>
      <c r="I5598" s="7">
        <v>45.000000000000007</v>
      </c>
      <c r="J5598" s="8">
        <v>325</v>
      </c>
      <c r="K5598" s="9">
        <v>146250.00000000003</v>
      </c>
      <c r="L5598" s="9">
        <v>51187.500000000007</v>
      </c>
      <c r="M5598" s="10">
        <v>0.35</v>
      </c>
      <c r="N5598" s="4" t="s">
        <v>24</v>
      </c>
      <c r="O5598" s="4" t="str">
        <f>TEXT(Table1[[#This Row],[Invoice Date]],"yyyy")</f>
        <v>2021</v>
      </c>
      <c r="P5598" s="4" t="str">
        <f>TEXT(Table1[[#This Row],[Invoice Date]],"mmm")</f>
        <v>Jul</v>
      </c>
      <c r="Q5598" s="27">
        <f>WEEKNUM(Table1[[#This Row],[Invoice Date]]) + IF(YEAR(Table1[[#This Row],[Invoice Date]])=2021, 52, 0)</f>
        <v>80</v>
      </c>
    </row>
    <row r="5599" spans="2:17" ht="14.25" customHeight="1" x14ac:dyDescent="0.3">
      <c r="B5599" s="4" t="s">
        <v>26</v>
      </c>
      <c r="C5599" s="33">
        <v>1197831</v>
      </c>
      <c r="D5599" s="5">
        <v>44385</v>
      </c>
      <c r="E5599" s="4" t="s">
        <v>36</v>
      </c>
      <c r="F5599" s="4" t="s">
        <v>110</v>
      </c>
      <c r="G5599" s="4" t="s">
        <v>111</v>
      </c>
      <c r="H5599" s="6" t="s">
        <v>21</v>
      </c>
      <c r="I5599" s="7">
        <v>38</v>
      </c>
      <c r="J5599" s="8">
        <v>53</v>
      </c>
      <c r="K5599" s="9">
        <v>2014</v>
      </c>
      <c r="L5599" s="9">
        <v>866.02</v>
      </c>
      <c r="M5599" s="10">
        <v>0.43</v>
      </c>
      <c r="N5599" s="4" t="s">
        <v>83</v>
      </c>
      <c r="O5599" s="4" t="str">
        <f>TEXT(Table1[[#This Row],[Invoice Date]],"yyyy")</f>
        <v>2021</v>
      </c>
      <c r="P5599" s="4" t="str">
        <f>TEXT(Table1[[#This Row],[Invoice Date]],"mmm")</f>
        <v>Jul</v>
      </c>
      <c r="Q5599" s="27">
        <f>WEEKNUM(Table1[[#This Row],[Invoice Date]]) + IF(YEAR(Table1[[#This Row],[Invoice Date]])=2021, 52, 0)</f>
        <v>80</v>
      </c>
    </row>
    <row r="5600" spans="2:17" ht="14.25" customHeight="1" x14ac:dyDescent="0.3">
      <c r="B5600" s="4" t="s">
        <v>26</v>
      </c>
      <c r="C5600" s="33">
        <v>1197831</v>
      </c>
      <c r="D5600" s="5">
        <v>44385</v>
      </c>
      <c r="E5600" s="4" t="s">
        <v>36</v>
      </c>
      <c r="F5600" s="4" t="s">
        <v>110</v>
      </c>
      <c r="G5600" s="4" t="s">
        <v>111</v>
      </c>
      <c r="H5600" s="6" t="s">
        <v>20</v>
      </c>
      <c r="I5600" s="7">
        <v>37</v>
      </c>
      <c r="J5600" s="8">
        <v>59</v>
      </c>
      <c r="K5600" s="9">
        <v>2183</v>
      </c>
      <c r="L5600" s="9">
        <v>873.2</v>
      </c>
      <c r="M5600" s="10">
        <v>0.4</v>
      </c>
      <c r="N5600" s="4" t="s">
        <v>83</v>
      </c>
      <c r="O5600" s="4" t="str">
        <f>TEXT(Table1[[#This Row],[Invoice Date]],"yyyy")</f>
        <v>2021</v>
      </c>
      <c r="P5600" s="4" t="str">
        <f>TEXT(Table1[[#This Row],[Invoice Date]],"mmm")</f>
        <v>Jul</v>
      </c>
      <c r="Q5600" s="27">
        <f>WEEKNUM(Table1[[#This Row],[Invoice Date]]) + IF(YEAR(Table1[[#This Row],[Invoice Date]])=2021, 52, 0)</f>
        <v>80</v>
      </c>
    </row>
    <row r="5601" spans="2:17" ht="14.25" customHeight="1" x14ac:dyDescent="0.3">
      <c r="B5601" s="4" t="s">
        <v>14</v>
      </c>
      <c r="C5601" s="33">
        <v>1185732</v>
      </c>
      <c r="D5601" s="5">
        <v>44385</v>
      </c>
      <c r="E5601" s="4" t="s">
        <v>36</v>
      </c>
      <c r="F5601" s="4" t="s">
        <v>37</v>
      </c>
      <c r="G5601" s="4" t="s">
        <v>38</v>
      </c>
      <c r="H5601" s="6" t="s">
        <v>20</v>
      </c>
      <c r="I5601" s="7">
        <v>36</v>
      </c>
      <c r="J5601" s="8">
        <v>65</v>
      </c>
      <c r="K5601" s="9">
        <v>2340</v>
      </c>
      <c r="L5601" s="9">
        <v>1053</v>
      </c>
      <c r="M5601" s="10">
        <v>0.44999999999999996</v>
      </c>
      <c r="N5601" s="4" t="s">
        <v>83</v>
      </c>
      <c r="O5601" s="4" t="str">
        <f>TEXT(Table1[[#This Row],[Invoice Date]],"yyyy")</f>
        <v>2021</v>
      </c>
      <c r="P5601" s="4" t="str">
        <f>TEXT(Table1[[#This Row],[Invoice Date]],"mmm")</f>
        <v>Jul</v>
      </c>
      <c r="Q5601" s="27">
        <f>WEEKNUM(Table1[[#This Row],[Invoice Date]]) + IF(YEAR(Table1[[#This Row],[Invoice Date]])=2021, 52, 0)</f>
        <v>80</v>
      </c>
    </row>
    <row r="5602" spans="2:17" ht="14.25" customHeight="1" x14ac:dyDescent="0.3">
      <c r="B5602" s="4" t="s">
        <v>26</v>
      </c>
      <c r="C5602" s="33">
        <v>1197831</v>
      </c>
      <c r="D5602" s="5">
        <v>44385</v>
      </c>
      <c r="E5602" s="4" t="s">
        <v>36</v>
      </c>
      <c r="F5602" s="4" t="s">
        <v>110</v>
      </c>
      <c r="G5602" s="4" t="s">
        <v>111</v>
      </c>
      <c r="H5602" s="6" t="s">
        <v>22</v>
      </c>
      <c r="I5602" s="7">
        <v>49</v>
      </c>
      <c r="J5602" s="8">
        <v>60</v>
      </c>
      <c r="K5602" s="9">
        <v>2940</v>
      </c>
      <c r="L5602" s="9">
        <v>1352.3999999999999</v>
      </c>
      <c r="M5602" s="10">
        <v>0.45999999999999996</v>
      </c>
      <c r="N5602" s="4" t="s">
        <v>83</v>
      </c>
      <c r="O5602" s="4" t="str">
        <f>TEXT(Table1[[#This Row],[Invoice Date]],"yyyy")</f>
        <v>2021</v>
      </c>
      <c r="P5602" s="4" t="str">
        <f>TEXT(Table1[[#This Row],[Invoice Date]],"mmm")</f>
        <v>Jul</v>
      </c>
      <c r="Q5602" s="27">
        <f>WEEKNUM(Table1[[#This Row],[Invoice Date]]) + IF(YEAR(Table1[[#This Row],[Invoice Date]])=2021, 52, 0)</f>
        <v>80</v>
      </c>
    </row>
    <row r="5603" spans="2:17" ht="14.25" customHeight="1" x14ac:dyDescent="0.3">
      <c r="B5603" s="4" t="s">
        <v>26</v>
      </c>
      <c r="C5603" s="33">
        <v>1197831</v>
      </c>
      <c r="D5603" s="5">
        <v>44385</v>
      </c>
      <c r="E5603" s="4" t="s">
        <v>36</v>
      </c>
      <c r="F5603" s="4" t="s">
        <v>110</v>
      </c>
      <c r="G5603" s="4" t="s">
        <v>111</v>
      </c>
      <c r="H5603" s="6" t="s">
        <v>19</v>
      </c>
      <c r="I5603" s="7">
        <v>44</v>
      </c>
      <c r="J5603" s="8">
        <v>84</v>
      </c>
      <c r="K5603" s="9">
        <v>3696</v>
      </c>
      <c r="L5603" s="9">
        <v>1589.28</v>
      </c>
      <c r="M5603" s="10">
        <v>0.43</v>
      </c>
      <c r="N5603" s="4" t="s">
        <v>83</v>
      </c>
      <c r="O5603" s="4" t="str">
        <f>TEXT(Table1[[#This Row],[Invoice Date]],"yyyy")</f>
        <v>2021</v>
      </c>
      <c r="P5603" s="4" t="str">
        <f>TEXT(Table1[[#This Row],[Invoice Date]],"mmm")</f>
        <v>Jul</v>
      </c>
      <c r="Q5603" s="27">
        <f>WEEKNUM(Table1[[#This Row],[Invoice Date]]) + IF(YEAR(Table1[[#This Row],[Invoice Date]])=2021, 52, 0)</f>
        <v>80</v>
      </c>
    </row>
    <row r="5604" spans="2:17" ht="14.25" customHeight="1" x14ac:dyDescent="0.3">
      <c r="B5604" s="4" t="s">
        <v>14</v>
      </c>
      <c r="C5604" s="33">
        <v>1185732</v>
      </c>
      <c r="D5604" s="5">
        <v>44385</v>
      </c>
      <c r="E5604" s="4" t="s">
        <v>36</v>
      </c>
      <c r="F5604" s="4" t="s">
        <v>57</v>
      </c>
      <c r="G5604" s="4" t="s">
        <v>58</v>
      </c>
      <c r="H5604" s="6" t="s">
        <v>17</v>
      </c>
      <c r="I5604" s="7">
        <v>38</v>
      </c>
      <c r="J5604" s="8">
        <v>112</v>
      </c>
      <c r="K5604" s="9">
        <v>4256</v>
      </c>
      <c r="L5604" s="9">
        <v>2298.2400000000002</v>
      </c>
      <c r="M5604" s="10">
        <v>0.54</v>
      </c>
      <c r="N5604" s="4" t="s">
        <v>83</v>
      </c>
      <c r="O5604" s="4" t="str">
        <f>TEXT(Table1[[#This Row],[Invoice Date]],"yyyy")</f>
        <v>2021</v>
      </c>
      <c r="P5604" s="4" t="str">
        <f>TEXT(Table1[[#This Row],[Invoice Date]],"mmm")</f>
        <v>Jul</v>
      </c>
      <c r="Q5604" s="27">
        <f>WEEKNUM(Table1[[#This Row],[Invoice Date]]) + IF(YEAR(Table1[[#This Row],[Invoice Date]])=2021, 52, 0)</f>
        <v>80</v>
      </c>
    </row>
    <row r="5605" spans="2:17" ht="14.25" customHeight="1" x14ac:dyDescent="0.3">
      <c r="B5605" s="4" t="s">
        <v>26</v>
      </c>
      <c r="C5605" s="33">
        <v>1197831</v>
      </c>
      <c r="D5605" s="5">
        <v>44385</v>
      </c>
      <c r="E5605" s="4" t="s">
        <v>36</v>
      </c>
      <c r="F5605" s="4" t="s">
        <v>110</v>
      </c>
      <c r="G5605" s="4" t="s">
        <v>111</v>
      </c>
      <c r="H5605" s="6" t="s">
        <v>23</v>
      </c>
      <c r="I5605" s="7">
        <v>54</v>
      </c>
      <c r="J5605" s="8">
        <v>98</v>
      </c>
      <c r="K5605" s="9">
        <v>5292</v>
      </c>
      <c r="L5605" s="9">
        <v>2857.6800000000003</v>
      </c>
      <c r="M5605" s="10">
        <v>0.54</v>
      </c>
      <c r="N5605" s="4" t="s">
        <v>83</v>
      </c>
      <c r="O5605" s="4" t="str">
        <f>TEXT(Table1[[#This Row],[Invoice Date]],"yyyy")</f>
        <v>2021</v>
      </c>
      <c r="P5605" s="4" t="str">
        <f>TEXT(Table1[[#This Row],[Invoice Date]],"mmm")</f>
        <v>Jul</v>
      </c>
      <c r="Q5605" s="27">
        <f>WEEKNUM(Table1[[#This Row],[Invoice Date]]) + IF(YEAR(Table1[[#This Row],[Invoice Date]])=2021, 52, 0)</f>
        <v>80</v>
      </c>
    </row>
    <row r="5606" spans="2:17" ht="14.25" customHeight="1" x14ac:dyDescent="0.3">
      <c r="B5606" s="4" t="s">
        <v>26</v>
      </c>
      <c r="C5606" s="33">
        <v>1197831</v>
      </c>
      <c r="D5606" s="5">
        <v>44385</v>
      </c>
      <c r="E5606" s="4" t="s">
        <v>36</v>
      </c>
      <c r="F5606" s="4" t="s">
        <v>110</v>
      </c>
      <c r="G5606" s="4" t="s">
        <v>111</v>
      </c>
      <c r="H5606" s="6" t="s">
        <v>17</v>
      </c>
      <c r="I5606" s="7">
        <v>48</v>
      </c>
      <c r="J5606" s="8">
        <v>160</v>
      </c>
      <c r="K5606" s="9">
        <v>7680</v>
      </c>
      <c r="L5606" s="9">
        <v>3763.2</v>
      </c>
      <c r="M5606" s="10">
        <v>0.49</v>
      </c>
      <c r="N5606" s="4" t="s">
        <v>83</v>
      </c>
      <c r="O5606" s="4" t="str">
        <f>TEXT(Table1[[#This Row],[Invoice Date]],"yyyy")</f>
        <v>2021</v>
      </c>
      <c r="P5606" s="4" t="str">
        <f>TEXT(Table1[[#This Row],[Invoice Date]],"mmm")</f>
        <v>Jul</v>
      </c>
      <c r="Q5606" s="27">
        <f>WEEKNUM(Table1[[#This Row],[Invoice Date]]) + IF(YEAR(Table1[[#This Row],[Invoice Date]])=2021, 52, 0)</f>
        <v>80</v>
      </c>
    </row>
    <row r="5607" spans="2:17" ht="14.25" customHeight="1" x14ac:dyDescent="0.3">
      <c r="B5607" s="4" t="s">
        <v>30</v>
      </c>
      <c r="C5607" s="34">
        <v>1128299</v>
      </c>
      <c r="D5607" s="5">
        <v>44385</v>
      </c>
      <c r="E5607" s="4" t="s">
        <v>15</v>
      </c>
      <c r="F5607" s="4" t="s">
        <v>16</v>
      </c>
      <c r="G5607" s="4" t="s">
        <v>69</v>
      </c>
      <c r="H5607" s="6" t="s">
        <v>21</v>
      </c>
      <c r="I5607" s="7">
        <v>53</v>
      </c>
      <c r="J5607" s="8">
        <v>150</v>
      </c>
      <c r="K5607" s="9">
        <v>7950</v>
      </c>
      <c r="L5607" s="9">
        <v>3418.5</v>
      </c>
      <c r="M5607" s="10">
        <v>0.43</v>
      </c>
      <c r="N5607" s="4" t="s">
        <v>83</v>
      </c>
      <c r="O5607" s="4" t="str">
        <f>TEXT(Table1[[#This Row],[Invoice Date]],"yyyy")</f>
        <v>2021</v>
      </c>
      <c r="P5607" s="4" t="str">
        <f>TEXT(Table1[[#This Row],[Invoice Date]],"mmm")</f>
        <v>Jul</v>
      </c>
      <c r="Q5607" s="27">
        <f>WEEKNUM(Table1[[#This Row],[Invoice Date]]) + IF(YEAR(Table1[[#This Row],[Invoice Date]])=2021, 52, 0)</f>
        <v>80</v>
      </c>
    </row>
    <row r="5608" spans="2:17" ht="14.25" customHeight="1" x14ac:dyDescent="0.3">
      <c r="B5608" s="4" t="s">
        <v>30</v>
      </c>
      <c r="C5608" s="34">
        <v>1128299</v>
      </c>
      <c r="D5608" s="5">
        <v>44385</v>
      </c>
      <c r="E5608" s="4" t="s">
        <v>15</v>
      </c>
      <c r="F5608" s="4" t="s">
        <v>16</v>
      </c>
      <c r="G5608" s="4" t="s">
        <v>69</v>
      </c>
      <c r="H5608" s="6" t="s">
        <v>20</v>
      </c>
      <c r="I5608" s="7">
        <v>51</v>
      </c>
      <c r="J5608" s="8">
        <v>169</v>
      </c>
      <c r="K5608" s="9">
        <v>8619</v>
      </c>
      <c r="L5608" s="9">
        <v>3016.6499999999996</v>
      </c>
      <c r="M5608" s="10">
        <v>0.35</v>
      </c>
      <c r="N5608" s="4" t="s">
        <v>83</v>
      </c>
      <c r="O5608" s="4" t="str">
        <f>TEXT(Table1[[#This Row],[Invoice Date]],"yyyy")</f>
        <v>2021</v>
      </c>
      <c r="P5608" s="4" t="str">
        <f>TEXT(Table1[[#This Row],[Invoice Date]],"mmm")</f>
        <v>Jul</v>
      </c>
      <c r="Q5608" s="27">
        <f>WEEKNUM(Table1[[#This Row],[Invoice Date]]) + IF(YEAR(Table1[[#This Row],[Invoice Date]])=2021, 52, 0)</f>
        <v>80</v>
      </c>
    </row>
    <row r="5609" spans="2:17" ht="14.25" customHeight="1" x14ac:dyDescent="0.3">
      <c r="B5609" s="4" t="s">
        <v>30</v>
      </c>
      <c r="C5609" s="34">
        <v>1128299</v>
      </c>
      <c r="D5609" s="5">
        <v>44385</v>
      </c>
      <c r="E5609" s="4" t="s">
        <v>15</v>
      </c>
      <c r="F5609" s="4" t="s">
        <v>16</v>
      </c>
      <c r="G5609" s="4" t="s">
        <v>69</v>
      </c>
      <c r="H5609" s="6" t="s">
        <v>22</v>
      </c>
      <c r="I5609" s="7">
        <v>62</v>
      </c>
      <c r="J5609" s="8">
        <v>168</v>
      </c>
      <c r="K5609" s="9">
        <v>10416</v>
      </c>
      <c r="L5609" s="9">
        <v>4791.3599999999997</v>
      </c>
      <c r="M5609" s="10">
        <v>0.45999999999999996</v>
      </c>
      <c r="N5609" s="4" t="s">
        <v>83</v>
      </c>
      <c r="O5609" s="4" t="str">
        <f>TEXT(Table1[[#This Row],[Invoice Date]],"yyyy")</f>
        <v>2021</v>
      </c>
      <c r="P5609" s="4" t="str">
        <f>TEXT(Table1[[#This Row],[Invoice Date]],"mmm")</f>
        <v>Jul</v>
      </c>
      <c r="Q5609" s="27">
        <f>WEEKNUM(Table1[[#This Row],[Invoice Date]]) + IF(YEAR(Table1[[#This Row],[Invoice Date]])=2021, 52, 0)</f>
        <v>80</v>
      </c>
    </row>
    <row r="5610" spans="2:17" ht="14.25" customHeight="1" x14ac:dyDescent="0.3">
      <c r="B5610" s="4" t="s">
        <v>30</v>
      </c>
      <c r="C5610" s="34">
        <v>1128299</v>
      </c>
      <c r="D5610" s="5">
        <v>44385</v>
      </c>
      <c r="E5610" s="4" t="s">
        <v>15</v>
      </c>
      <c r="F5610" s="4" t="s">
        <v>16</v>
      </c>
      <c r="G5610" s="4" t="s">
        <v>69</v>
      </c>
      <c r="H5610" s="6" t="s">
        <v>19</v>
      </c>
      <c r="I5610" s="7">
        <v>56</v>
      </c>
      <c r="J5610" s="8">
        <v>196</v>
      </c>
      <c r="K5610" s="9">
        <v>10976</v>
      </c>
      <c r="L5610" s="9">
        <v>4939.2</v>
      </c>
      <c r="M5610" s="10">
        <v>0.44999999999999996</v>
      </c>
      <c r="N5610" s="4" t="s">
        <v>83</v>
      </c>
      <c r="O5610" s="4" t="str">
        <f>TEXT(Table1[[#This Row],[Invoice Date]],"yyyy")</f>
        <v>2021</v>
      </c>
      <c r="P5610" s="4" t="str">
        <f>TEXT(Table1[[#This Row],[Invoice Date]],"mmm")</f>
        <v>Jul</v>
      </c>
      <c r="Q5610" s="27">
        <f>WEEKNUM(Table1[[#This Row],[Invoice Date]]) + IF(YEAR(Table1[[#This Row],[Invoice Date]])=2021, 52, 0)</f>
        <v>80</v>
      </c>
    </row>
    <row r="5611" spans="2:17" ht="14.25" customHeight="1" x14ac:dyDescent="0.3">
      <c r="B5611" s="4" t="s">
        <v>30</v>
      </c>
      <c r="C5611" s="34">
        <v>1128299</v>
      </c>
      <c r="D5611" s="5">
        <v>44385</v>
      </c>
      <c r="E5611" s="4" t="s">
        <v>15</v>
      </c>
      <c r="F5611" s="4" t="s">
        <v>16</v>
      </c>
      <c r="G5611" s="4" t="s">
        <v>69</v>
      </c>
      <c r="H5611" s="6" t="s">
        <v>23</v>
      </c>
      <c r="I5611" s="7">
        <v>66</v>
      </c>
      <c r="J5611" s="8">
        <v>194</v>
      </c>
      <c r="K5611" s="9">
        <v>12804</v>
      </c>
      <c r="L5611" s="9">
        <v>8322.6</v>
      </c>
      <c r="M5611" s="10">
        <v>0.65</v>
      </c>
      <c r="N5611" s="4" t="s">
        <v>83</v>
      </c>
      <c r="O5611" s="4" t="str">
        <f>TEXT(Table1[[#This Row],[Invoice Date]],"yyyy")</f>
        <v>2021</v>
      </c>
      <c r="P5611" s="4" t="str">
        <f>TEXT(Table1[[#This Row],[Invoice Date]],"mmm")</f>
        <v>Jul</v>
      </c>
      <c r="Q5611" s="27">
        <f>WEEKNUM(Table1[[#This Row],[Invoice Date]]) + IF(YEAR(Table1[[#This Row],[Invoice Date]])=2021, 52, 0)</f>
        <v>80</v>
      </c>
    </row>
    <row r="5612" spans="2:17" ht="14.25" customHeight="1" x14ac:dyDescent="0.3">
      <c r="B5612" s="4" t="s">
        <v>30</v>
      </c>
      <c r="C5612" s="34">
        <v>1128299</v>
      </c>
      <c r="D5612" s="5">
        <v>44385</v>
      </c>
      <c r="E5612" s="4" t="s">
        <v>15</v>
      </c>
      <c r="F5612" s="4" t="s">
        <v>16</v>
      </c>
      <c r="G5612" s="4" t="s">
        <v>69</v>
      </c>
      <c r="H5612" s="6" t="s">
        <v>17</v>
      </c>
      <c r="I5612" s="7">
        <v>59</v>
      </c>
      <c r="J5612" s="8">
        <v>247</v>
      </c>
      <c r="K5612" s="9">
        <v>14573</v>
      </c>
      <c r="L5612" s="9">
        <v>8015.1500000000005</v>
      </c>
      <c r="M5612" s="10">
        <v>0.55000000000000004</v>
      </c>
      <c r="N5612" s="4" t="s">
        <v>83</v>
      </c>
      <c r="O5612" s="4" t="str">
        <f>TEXT(Table1[[#This Row],[Invoice Date]],"yyyy")</f>
        <v>2021</v>
      </c>
      <c r="P5612" s="4" t="str">
        <f>TEXT(Table1[[#This Row],[Invoice Date]],"mmm")</f>
        <v>Jul</v>
      </c>
      <c r="Q5612" s="27">
        <f>WEEKNUM(Table1[[#This Row],[Invoice Date]]) + IF(YEAR(Table1[[#This Row],[Invoice Date]])=2021, 52, 0)</f>
        <v>80</v>
      </c>
    </row>
    <row r="5613" spans="2:17" ht="14.25" customHeight="1" x14ac:dyDescent="0.3">
      <c r="B5613" s="4" t="s">
        <v>26</v>
      </c>
      <c r="C5613" s="33">
        <v>1197831</v>
      </c>
      <c r="D5613" s="5">
        <v>44385</v>
      </c>
      <c r="E5613" s="4" t="s">
        <v>36</v>
      </c>
      <c r="F5613" s="4" t="s">
        <v>110</v>
      </c>
      <c r="G5613" s="4" t="s">
        <v>111</v>
      </c>
      <c r="H5613" s="6" t="s">
        <v>21</v>
      </c>
      <c r="I5613" s="7">
        <v>40</v>
      </c>
      <c r="J5613" s="8">
        <v>175</v>
      </c>
      <c r="K5613" s="9">
        <v>70000</v>
      </c>
      <c r="L5613" s="9">
        <v>21000</v>
      </c>
      <c r="M5613" s="10">
        <v>0.3</v>
      </c>
      <c r="N5613" s="4" t="s">
        <v>18</v>
      </c>
      <c r="O5613" s="4" t="str">
        <f>TEXT(Table1[[#This Row],[Invoice Date]],"yyyy")</f>
        <v>2021</v>
      </c>
      <c r="P5613" s="4" t="str">
        <f>TEXT(Table1[[#This Row],[Invoice Date]],"mmm")</f>
        <v>Jul</v>
      </c>
      <c r="Q5613" s="27">
        <f>WEEKNUM(Table1[[#This Row],[Invoice Date]]) + IF(YEAR(Table1[[#This Row],[Invoice Date]])=2021, 52, 0)</f>
        <v>80</v>
      </c>
    </row>
    <row r="5614" spans="2:17" ht="14.25" customHeight="1" x14ac:dyDescent="0.3">
      <c r="B5614" s="4" t="s">
        <v>26</v>
      </c>
      <c r="C5614" s="33">
        <v>1197831</v>
      </c>
      <c r="D5614" s="5">
        <v>44385</v>
      </c>
      <c r="E5614" s="4" t="s">
        <v>36</v>
      </c>
      <c r="F5614" s="4" t="s">
        <v>110</v>
      </c>
      <c r="G5614" s="4" t="s">
        <v>111</v>
      </c>
      <c r="H5614" s="6" t="s">
        <v>20</v>
      </c>
      <c r="I5614" s="7">
        <v>40</v>
      </c>
      <c r="J5614" s="8">
        <v>225</v>
      </c>
      <c r="K5614" s="9">
        <v>90000</v>
      </c>
      <c r="L5614" s="9">
        <v>27000</v>
      </c>
      <c r="M5614" s="10">
        <v>0.3</v>
      </c>
      <c r="N5614" s="4" t="s">
        <v>18</v>
      </c>
      <c r="O5614" s="4" t="str">
        <f>TEXT(Table1[[#This Row],[Invoice Date]],"yyyy")</f>
        <v>2021</v>
      </c>
      <c r="P5614" s="4" t="str">
        <f>TEXT(Table1[[#This Row],[Invoice Date]],"mmm")</f>
        <v>Jul</v>
      </c>
      <c r="Q5614" s="27">
        <f>WEEKNUM(Table1[[#This Row],[Invoice Date]]) + IF(YEAR(Table1[[#This Row],[Invoice Date]])=2021, 52, 0)</f>
        <v>80</v>
      </c>
    </row>
    <row r="5615" spans="2:17" ht="14.25" customHeight="1" x14ac:dyDescent="0.3">
      <c r="B5615" s="4" t="s">
        <v>26</v>
      </c>
      <c r="C5615" s="33">
        <v>1197831</v>
      </c>
      <c r="D5615" s="5">
        <v>44385</v>
      </c>
      <c r="E5615" s="4" t="s">
        <v>36</v>
      </c>
      <c r="F5615" s="4" t="s">
        <v>110</v>
      </c>
      <c r="G5615" s="4" t="s">
        <v>111</v>
      </c>
      <c r="H5615" s="6" t="s">
        <v>22</v>
      </c>
      <c r="I5615" s="7">
        <v>50</v>
      </c>
      <c r="J5615" s="8">
        <v>200</v>
      </c>
      <c r="K5615" s="9">
        <v>100000</v>
      </c>
      <c r="L5615" s="9">
        <v>35000</v>
      </c>
      <c r="M5615" s="10">
        <v>0.35</v>
      </c>
      <c r="N5615" s="4" t="s">
        <v>18</v>
      </c>
      <c r="O5615" s="4" t="str">
        <f>TEXT(Table1[[#This Row],[Invoice Date]],"yyyy")</f>
        <v>2021</v>
      </c>
      <c r="P5615" s="4" t="str">
        <f>TEXT(Table1[[#This Row],[Invoice Date]],"mmm")</f>
        <v>Jul</v>
      </c>
      <c r="Q5615" s="27">
        <f>WEEKNUM(Table1[[#This Row],[Invoice Date]]) + IF(YEAR(Table1[[#This Row],[Invoice Date]])=2021, 52, 0)</f>
        <v>80</v>
      </c>
    </row>
    <row r="5616" spans="2:17" ht="14.25" customHeight="1" x14ac:dyDescent="0.3">
      <c r="B5616" s="4" t="s">
        <v>14</v>
      </c>
      <c r="C5616" s="33">
        <v>1185732</v>
      </c>
      <c r="D5616" s="5">
        <v>44385</v>
      </c>
      <c r="E5616" s="4" t="s">
        <v>36</v>
      </c>
      <c r="F5616" s="4" t="s">
        <v>37</v>
      </c>
      <c r="G5616" s="4" t="s">
        <v>38</v>
      </c>
      <c r="H5616" s="6" t="s">
        <v>20</v>
      </c>
      <c r="I5616" s="7">
        <v>40</v>
      </c>
      <c r="J5616" s="8">
        <v>250</v>
      </c>
      <c r="K5616" s="9">
        <v>100000</v>
      </c>
      <c r="L5616" s="9">
        <v>35000</v>
      </c>
      <c r="M5616" s="10">
        <v>0.35</v>
      </c>
      <c r="N5616" s="4" t="s">
        <v>24</v>
      </c>
      <c r="O5616" s="4" t="str">
        <f>TEXT(Table1[[#This Row],[Invoice Date]],"yyyy")</f>
        <v>2021</v>
      </c>
      <c r="P5616" s="4" t="str">
        <f>TEXT(Table1[[#This Row],[Invoice Date]],"mmm")</f>
        <v>Jul</v>
      </c>
      <c r="Q5616" s="27">
        <f>WEEKNUM(Table1[[#This Row],[Invoice Date]]) + IF(YEAR(Table1[[#This Row],[Invoice Date]])=2021, 52, 0)</f>
        <v>80</v>
      </c>
    </row>
    <row r="5617" spans="2:17" ht="14.25" customHeight="1" x14ac:dyDescent="0.3">
      <c r="B5617" s="4" t="s">
        <v>26</v>
      </c>
      <c r="C5617" s="33">
        <v>1197831</v>
      </c>
      <c r="D5617" s="5">
        <v>44385</v>
      </c>
      <c r="E5617" s="4" t="s">
        <v>36</v>
      </c>
      <c r="F5617" s="4" t="s">
        <v>110</v>
      </c>
      <c r="G5617" s="4" t="s">
        <v>111</v>
      </c>
      <c r="H5617" s="6" t="s">
        <v>19</v>
      </c>
      <c r="I5617" s="7">
        <v>45.000000000000007</v>
      </c>
      <c r="J5617" s="8">
        <v>300</v>
      </c>
      <c r="K5617" s="9">
        <v>135000.00000000003</v>
      </c>
      <c r="L5617" s="9">
        <v>40500.000000000007</v>
      </c>
      <c r="M5617" s="10">
        <v>0.3</v>
      </c>
      <c r="N5617" s="4" t="s">
        <v>18</v>
      </c>
      <c r="O5617" s="4" t="str">
        <f>TEXT(Table1[[#This Row],[Invoice Date]],"yyyy")</f>
        <v>2021</v>
      </c>
      <c r="P5617" s="4" t="str">
        <f>TEXT(Table1[[#This Row],[Invoice Date]],"mmm")</f>
        <v>Jul</v>
      </c>
      <c r="Q5617" s="27">
        <f>WEEKNUM(Table1[[#This Row],[Invoice Date]]) + IF(YEAR(Table1[[#This Row],[Invoice Date]])=2021, 52, 0)</f>
        <v>80</v>
      </c>
    </row>
    <row r="5618" spans="2:17" ht="14.25" customHeight="1" x14ac:dyDescent="0.3">
      <c r="B5618" s="4" t="s">
        <v>14</v>
      </c>
      <c r="C5618" s="33">
        <v>1185732</v>
      </c>
      <c r="D5618" s="5">
        <v>44385</v>
      </c>
      <c r="E5618" s="4" t="s">
        <v>36</v>
      </c>
      <c r="F5618" s="4" t="s">
        <v>57</v>
      </c>
      <c r="G5618" s="4" t="s">
        <v>58</v>
      </c>
      <c r="H5618" s="6" t="s">
        <v>17</v>
      </c>
      <c r="I5618" s="7">
        <v>40</v>
      </c>
      <c r="J5618" s="8">
        <v>400</v>
      </c>
      <c r="K5618" s="9">
        <v>160000</v>
      </c>
      <c r="L5618" s="9">
        <v>64000</v>
      </c>
      <c r="M5618" s="10">
        <v>0.4</v>
      </c>
      <c r="N5618" s="4" t="s">
        <v>24</v>
      </c>
      <c r="O5618" s="4" t="str">
        <f>TEXT(Table1[[#This Row],[Invoice Date]],"yyyy")</f>
        <v>2021</v>
      </c>
      <c r="P5618" s="4" t="str">
        <f>TEXT(Table1[[#This Row],[Invoice Date]],"mmm")</f>
        <v>Jul</v>
      </c>
      <c r="Q5618" s="27">
        <f>WEEKNUM(Table1[[#This Row],[Invoice Date]]) + IF(YEAR(Table1[[#This Row],[Invoice Date]])=2021, 52, 0)</f>
        <v>80</v>
      </c>
    </row>
    <row r="5619" spans="2:17" ht="14.25" customHeight="1" x14ac:dyDescent="0.3">
      <c r="B5619" s="4" t="s">
        <v>26</v>
      </c>
      <c r="C5619" s="33">
        <v>1197831</v>
      </c>
      <c r="D5619" s="5">
        <v>44385</v>
      </c>
      <c r="E5619" s="4" t="s">
        <v>36</v>
      </c>
      <c r="F5619" s="4" t="s">
        <v>110</v>
      </c>
      <c r="G5619" s="4" t="s">
        <v>111</v>
      </c>
      <c r="H5619" s="6" t="s">
        <v>23</v>
      </c>
      <c r="I5619" s="7">
        <v>55.000000000000007</v>
      </c>
      <c r="J5619" s="8">
        <v>375</v>
      </c>
      <c r="K5619" s="9">
        <v>206250.00000000003</v>
      </c>
      <c r="L5619" s="9">
        <v>82500.000000000015</v>
      </c>
      <c r="M5619" s="10">
        <v>0.4</v>
      </c>
      <c r="N5619" s="4" t="s">
        <v>18</v>
      </c>
      <c r="O5619" s="4" t="str">
        <f>TEXT(Table1[[#This Row],[Invoice Date]],"yyyy")</f>
        <v>2021</v>
      </c>
      <c r="P5619" s="4" t="str">
        <f>TEXT(Table1[[#This Row],[Invoice Date]],"mmm")</f>
        <v>Jul</v>
      </c>
      <c r="Q5619" s="27">
        <f>WEEKNUM(Table1[[#This Row],[Invoice Date]]) + IF(YEAR(Table1[[#This Row],[Invoice Date]])=2021, 52, 0)</f>
        <v>80</v>
      </c>
    </row>
    <row r="5620" spans="2:17" ht="14.25" customHeight="1" x14ac:dyDescent="0.3">
      <c r="B5620" s="4" t="s">
        <v>26</v>
      </c>
      <c r="C5620" s="33">
        <v>1197831</v>
      </c>
      <c r="D5620" s="5">
        <v>44385</v>
      </c>
      <c r="E5620" s="4" t="s">
        <v>36</v>
      </c>
      <c r="F5620" s="4" t="s">
        <v>110</v>
      </c>
      <c r="G5620" s="4" t="s">
        <v>111</v>
      </c>
      <c r="H5620" s="6" t="s">
        <v>17</v>
      </c>
      <c r="I5620" s="7">
        <v>50</v>
      </c>
      <c r="J5620" s="8">
        <v>550</v>
      </c>
      <c r="K5620" s="9">
        <v>275000</v>
      </c>
      <c r="L5620" s="9">
        <v>96250</v>
      </c>
      <c r="M5620" s="10">
        <v>0.35</v>
      </c>
      <c r="N5620" s="4" t="s">
        <v>18</v>
      </c>
      <c r="O5620" s="4" t="str">
        <f>TEXT(Table1[[#This Row],[Invoice Date]],"yyyy")</f>
        <v>2021</v>
      </c>
      <c r="P5620" s="4" t="str">
        <f>TEXT(Table1[[#This Row],[Invoice Date]],"mmm")</f>
        <v>Jul</v>
      </c>
      <c r="Q5620" s="27">
        <f>WEEKNUM(Table1[[#This Row],[Invoice Date]]) + IF(YEAR(Table1[[#This Row],[Invoice Date]])=2021, 52, 0)</f>
        <v>80</v>
      </c>
    </row>
    <row r="5621" spans="2:17" ht="14.25" customHeight="1" x14ac:dyDescent="0.3">
      <c r="B5621" s="4" t="s">
        <v>30</v>
      </c>
      <c r="C5621" s="34">
        <v>1128299</v>
      </c>
      <c r="D5621" s="5">
        <v>44385</v>
      </c>
      <c r="E5621" s="4" t="s">
        <v>15</v>
      </c>
      <c r="F5621" s="4" t="s">
        <v>16</v>
      </c>
      <c r="G5621" s="4" t="s">
        <v>69</v>
      </c>
      <c r="H5621" s="6" t="s">
        <v>21</v>
      </c>
      <c r="I5621" s="7">
        <v>55.000000000000007</v>
      </c>
      <c r="J5621" s="8">
        <v>575</v>
      </c>
      <c r="K5621" s="9">
        <v>316250.00000000006</v>
      </c>
      <c r="L5621" s="9">
        <v>94875.000000000015</v>
      </c>
      <c r="M5621" s="10">
        <v>0.3</v>
      </c>
      <c r="N5621" s="4" t="s">
        <v>18</v>
      </c>
      <c r="O5621" s="4" t="str">
        <f>TEXT(Table1[[#This Row],[Invoice Date]],"yyyy")</f>
        <v>2021</v>
      </c>
      <c r="P5621" s="4" t="str">
        <f>TEXT(Table1[[#This Row],[Invoice Date]],"mmm")</f>
        <v>Jul</v>
      </c>
      <c r="Q5621" s="27">
        <f>WEEKNUM(Table1[[#This Row],[Invoice Date]]) + IF(YEAR(Table1[[#This Row],[Invoice Date]])=2021, 52, 0)</f>
        <v>80</v>
      </c>
    </row>
    <row r="5622" spans="2:17" ht="14.25" customHeight="1" x14ac:dyDescent="0.3">
      <c r="B5622" s="4" t="s">
        <v>30</v>
      </c>
      <c r="C5622" s="34">
        <v>1128299</v>
      </c>
      <c r="D5622" s="5">
        <v>44385</v>
      </c>
      <c r="E5622" s="4" t="s">
        <v>15</v>
      </c>
      <c r="F5622" s="4" t="s">
        <v>16</v>
      </c>
      <c r="G5622" s="4" t="s">
        <v>69</v>
      </c>
      <c r="H5622" s="6" t="s">
        <v>20</v>
      </c>
      <c r="I5622" s="7">
        <v>55.000000000000007</v>
      </c>
      <c r="J5622" s="8">
        <v>625</v>
      </c>
      <c r="K5622" s="9">
        <v>343750.00000000006</v>
      </c>
      <c r="L5622" s="9">
        <v>85937.500000000015</v>
      </c>
      <c r="M5622" s="10">
        <v>0.25</v>
      </c>
      <c r="N5622" s="4" t="s">
        <v>18</v>
      </c>
      <c r="O5622" s="4" t="str">
        <f>TEXT(Table1[[#This Row],[Invoice Date]],"yyyy")</f>
        <v>2021</v>
      </c>
      <c r="P5622" s="4" t="str">
        <f>TEXT(Table1[[#This Row],[Invoice Date]],"mmm")</f>
        <v>Jul</v>
      </c>
      <c r="Q5622" s="27">
        <f>WEEKNUM(Table1[[#This Row],[Invoice Date]]) + IF(YEAR(Table1[[#This Row],[Invoice Date]])=2021, 52, 0)</f>
        <v>80</v>
      </c>
    </row>
    <row r="5623" spans="2:17" ht="14.25" customHeight="1" x14ac:dyDescent="0.3">
      <c r="B5623" s="4" t="s">
        <v>30</v>
      </c>
      <c r="C5623" s="34">
        <v>1128299</v>
      </c>
      <c r="D5623" s="5">
        <v>44385</v>
      </c>
      <c r="E5623" s="4" t="s">
        <v>15</v>
      </c>
      <c r="F5623" s="4" t="s">
        <v>16</v>
      </c>
      <c r="G5623" s="4" t="s">
        <v>69</v>
      </c>
      <c r="H5623" s="6" t="s">
        <v>22</v>
      </c>
      <c r="I5623" s="7">
        <v>65</v>
      </c>
      <c r="J5623" s="8">
        <v>600</v>
      </c>
      <c r="K5623" s="9">
        <v>390000</v>
      </c>
      <c r="L5623" s="9">
        <v>136500</v>
      </c>
      <c r="M5623" s="10">
        <v>0.35</v>
      </c>
      <c r="N5623" s="4" t="s">
        <v>18</v>
      </c>
      <c r="O5623" s="4" t="str">
        <f>TEXT(Table1[[#This Row],[Invoice Date]],"yyyy")</f>
        <v>2021</v>
      </c>
      <c r="P5623" s="4" t="str">
        <f>TEXT(Table1[[#This Row],[Invoice Date]],"mmm")</f>
        <v>Jul</v>
      </c>
      <c r="Q5623" s="27">
        <f>WEEKNUM(Table1[[#This Row],[Invoice Date]]) + IF(YEAR(Table1[[#This Row],[Invoice Date]])=2021, 52, 0)</f>
        <v>80</v>
      </c>
    </row>
    <row r="5624" spans="2:17" ht="14.25" customHeight="1" x14ac:dyDescent="0.3">
      <c r="B5624" s="4" t="s">
        <v>30</v>
      </c>
      <c r="C5624" s="34">
        <v>1128299</v>
      </c>
      <c r="D5624" s="5">
        <v>44385</v>
      </c>
      <c r="E5624" s="4" t="s">
        <v>15</v>
      </c>
      <c r="F5624" s="4" t="s">
        <v>16</v>
      </c>
      <c r="G5624" s="4" t="s">
        <v>69</v>
      </c>
      <c r="H5624" s="6" t="s">
        <v>19</v>
      </c>
      <c r="I5624" s="7">
        <v>60.000000000000007</v>
      </c>
      <c r="J5624" s="8">
        <v>700</v>
      </c>
      <c r="K5624" s="9">
        <v>420000.00000000006</v>
      </c>
      <c r="L5624" s="9">
        <v>147000</v>
      </c>
      <c r="M5624" s="10">
        <v>0.35</v>
      </c>
      <c r="N5624" s="4" t="s">
        <v>18</v>
      </c>
      <c r="O5624" s="4" t="str">
        <f>TEXT(Table1[[#This Row],[Invoice Date]],"yyyy")</f>
        <v>2021</v>
      </c>
      <c r="P5624" s="4" t="str">
        <f>TEXT(Table1[[#This Row],[Invoice Date]],"mmm")</f>
        <v>Jul</v>
      </c>
      <c r="Q5624" s="27">
        <f>WEEKNUM(Table1[[#This Row],[Invoice Date]]) + IF(YEAR(Table1[[#This Row],[Invoice Date]])=2021, 52, 0)</f>
        <v>80</v>
      </c>
    </row>
    <row r="5625" spans="2:17" ht="14.25" customHeight="1" x14ac:dyDescent="0.3">
      <c r="B5625" s="4" t="s">
        <v>30</v>
      </c>
      <c r="C5625" s="34">
        <v>1128299</v>
      </c>
      <c r="D5625" s="5">
        <v>44385</v>
      </c>
      <c r="E5625" s="4" t="s">
        <v>15</v>
      </c>
      <c r="F5625" s="4" t="s">
        <v>16</v>
      </c>
      <c r="G5625" s="4" t="s">
        <v>69</v>
      </c>
      <c r="H5625" s="6" t="s">
        <v>23</v>
      </c>
      <c r="I5625" s="7">
        <v>70</v>
      </c>
      <c r="J5625" s="8">
        <v>775</v>
      </c>
      <c r="K5625" s="9">
        <v>542500</v>
      </c>
      <c r="L5625" s="9">
        <v>271250</v>
      </c>
      <c r="M5625" s="10">
        <v>0.5</v>
      </c>
      <c r="N5625" s="4" t="s">
        <v>18</v>
      </c>
      <c r="O5625" s="4" t="str">
        <f>TEXT(Table1[[#This Row],[Invoice Date]],"yyyy")</f>
        <v>2021</v>
      </c>
      <c r="P5625" s="4" t="str">
        <f>TEXT(Table1[[#This Row],[Invoice Date]],"mmm")</f>
        <v>Jul</v>
      </c>
      <c r="Q5625" s="27">
        <f>WEEKNUM(Table1[[#This Row],[Invoice Date]]) + IF(YEAR(Table1[[#This Row],[Invoice Date]])=2021, 52, 0)</f>
        <v>80</v>
      </c>
    </row>
    <row r="5626" spans="2:17" ht="14.25" customHeight="1" x14ac:dyDescent="0.3">
      <c r="B5626" s="4" t="s">
        <v>30</v>
      </c>
      <c r="C5626" s="34">
        <v>1128299</v>
      </c>
      <c r="D5626" s="5">
        <v>44385</v>
      </c>
      <c r="E5626" s="4" t="s">
        <v>15</v>
      </c>
      <c r="F5626" s="4" t="s">
        <v>16</v>
      </c>
      <c r="G5626" s="4" t="s">
        <v>69</v>
      </c>
      <c r="H5626" s="6" t="s">
        <v>17</v>
      </c>
      <c r="I5626" s="7">
        <v>65</v>
      </c>
      <c r="J5626" s="8">
        <v>950</v>
      </c>
      <c r="K5626" s="9">
        <v>617500</v>
      </c>
      <c r="L5626" s="9">
        <v>277875</v>
      </c>
      <c r="M5626" s="10">
        <v>0.45</v>
      </c>
      <c r="N5626" s="4" t="s">
        <v>18</v>
      </c>
      <c r="O5626" s="4" t="str">
        <f>TEXT(Table1[[#This Row],[Invoice Date]],"yyyy")</f>
        <v>2021</v>
      </c>
      <c r="P5626" s="4" t="str">
        <f>TEXT(Table1[[#This Row],[Invoice Date]],"mmm")</f>
        <v>Jul</v>
      </c>
      <c r="Q5626" s="27">
        <f>WEEKNUM(Table1[[#This Row],[Invoice Date]]) + IF(YEAR(Table1[[#This Row],[Invoice Date]])=2021, 52, 0)</f>
        <v>80</v>
      </c>
    </row>
    <row r="5627" spans="2:17" ht="14.25" customHeight="1" x14ac:dyDescent="0.3">
      <c r="B5627" s="4" t="s">
        <v>14</v>
      </c>
      <c r="C5627" s="33">
        <v>1185732</v>
      </c>
      <c r="D5627" s="5">
        <v>44386</v>
      </c>
      <c r="E5627" s="4" t="s">
        <v>36</v>
      </c>
      <c r="F5627" s="4" t="s">
        <v>57</v>
      </c>
      <c r="G5627" s="4" t="s">
        <v>58</v>
      </c>
      <c r="H5627" s="6" t="s">
        <v>19</v>
      </c>
      <c r="I5627" s="7">
        <v>33</v>
      </c>
      <c r="J5627" s="8">
        <v>56</v>
      </c>
      <c r="K5627" s="9">
        <v>1848</v>
      </c>
      <c r="L5627" s="9">
        <v>850.07999999999993</v>
      </c>
      <c r="M5627" s="10">
        <v>0.45999999999999996</v>
      </c>
      <c r="N5627" s="4" t="s">
        <v>83</v>
      </c>
      <c r="O5627" s="4" t="str">
        <f>TEXT(Table1[[#This Row],[Invoice Date]],"yyyy")</f>
        <v>2021</v>
      </c>
      <c r="P5627" s="4" t="str">
        <f>TEXT(Table1[[#This Row],[Invoice Date]],"mmm")</f>
        <v>Jul</v>
      </c>
      <c r="Q5627" s="27">
        <f>WEEKNUM(Table1[[#This Row],[Invoice Date]]) + IF(YEAR(Table1[[#This Row],[Invoice Date]])=2021, 52, 0)</f>
        <v>80</v>
      </c>
    </row>
    <row r="5628" spans="2:17" ht="14.25" customHeight="1" x14ac:dyDescent="0.3">
      <c r="B5628" s="4" t="s">
        <v>14</v>
      </c>
      <c r="C5628" s="33">
        <v>1185732</v>
      </c>
      <c r="D5628" s="5">
        <v>44386</v>
      </c>
      <c r="E5628" s="4" t="s">
        <v>36</v>
      </c>
      <c r="F5628" s="4" t="s">
        <v>37</v>
      </c>
      <c r="G5628" s="4" t="s">
        <v>38</v>
      </c>
      <c r="H5628" s="6" t="s">
        <v>21</v>
      </c>
      <c r="I5628" s="7">
        <v>39</v>
      </c>
      <c r="J5628" s="8">
        <v>50</v>
      </c>
      <c r="K5628" s="9">
        <v>1950</v>
      </c>
      <c r="L5628" s="9">
        <v>1053</v>
      </c>
      <c r="M5628" s="10">
        <v>0.54</v>
      </c>
      <c r="N5628" s="4" t="s">
        <v>83</v>
      </c>
      <c r="O5628" s="4" t="str">
        <f>TEXT(Table1[[#This Row],[Invoice Date]],"yyyy")</f>
        <v>2021</v>
      </c>
      <c r="P5628" s="4" t="str">
        <f>TEXT(Table1[[#This Row],[Invoice Date]],"mmm")</f>
        <v>Jul</v>
      </c>
      <c r="Q5628" s="27">
        <f>WEEKNUM(Table1[[#This Row],[Invoice Date]]) + IF(YEAR(Table1[[#This Row],[Invoice Date]])=2021, 52, 0)</f>
        <v>80</v>
      </c>
    </row>
    <row r="5629" spans="2:17" ht="14.25" customHeight="1" x14ac:dyDescent="0.3">
      <c r="B5629" s="4" t="s">
        <v>30</v>
      </c>
      <c r="C5629" s="34">
        <v>1128299</v>
      </c>
      <c r="D5629" s="5">
        <v>44386</v>
      </c>
      <c r="E5629" s="4" t="s">
        <v>36</v>
      </c>
      <c r="F5629" s="4" t="s">
        <v>116</v>
      </c>
      <c r="G5629" s="4" t="s">
        <v>117</v>
      </c>
      <c r="H5629" s="6" t="s">
        <v>21</v>
      </c>
      <c r="I5629" s="7">
        <v>42</v>
      </c>
      <c r="J5629" s="8">
        <v>49</v>
      </c>
      <c r="K5629" s="9">
        <v>2058</v>
      </c>
      <c r="L5629" s="9">
        <v>967.26</v>
      </c>
      <c r="M5629" s="10">
        <v>0.47</v>
      </c>
      <c r="N5629" s="4" t="s">
        <v>83</v>
      </c>
      <c r="O5629" s="4" t="str">
        <f>TEXT(Table1[[#This Row],[Invoice Date]],"yyyy")</f>
        <v>2021</v>
      </c>
      <c r="P5629" s="4" t="str">
        <f>TEXT(Table1[[#This Row],[Invoice Date]],"mmm")</f>
        <v>Jul</v>
      </c>
      <c r="Q5629" s="27">
        <f>WEEKNUM(Table1[[#This Row],[Invoice Date]]) + IF(YEAR(Table1[[#This Row],[Invoice Date]])=2021, 52, 0)</f>
        <v>80</v>
      </c>
    </row>
    <row r="5630" spans="2:17" ht="14.25" customHeight="1" x14ac:dyDescent="0.3">
      <c r="B5630" s="4" t="s">
        <v>30</v>
      </c>
      <c r="C5630" s="34">
        <v>1128299</v>
      </c>
      <c r="D5630" s="5">
        <v>44386</v>
      </c>
      <c r="E5630" s="4" t="s">
        <v>36</v>
      </c>
      <c r="F5630" s="4" t="s">
        <v>116</v>
      </c>
      <c r="G5630" s="4" t="s">
        <v>117</v>
      </c>
      <c r="H5630" s="6" t="s">
        <v>22</v>
      </c>
      <c r="I5630" s="7">
        <v>51</v>
      </c>
      <c r="J5630" s="8">
        <v>50</v>
      </c>
      <c r="K5630" s="9">
        <v>2550</v>
      </c>
      <c r="L5630" s="9">
        <v>1071</v>
      </c>
      <c r="M5630" s="10">
        <v>0.42</v>
      </c>
      <c r="N5630" s="4" t="s">
        <v>83</v>
      </c>
      <c r="O5630" s="4" t="str">
        <f>TEXT(Table1[[#This Row],[Invoice Date]],"yyyy")</f>
        <v>2021</v>
      </c>
      <c r="P5630" s="4" t="str">
        <f>TEXT(Table1[[#This Row],[Invoice Date]],"mmm")</f>
        <v>Jul</v>
      </c>
      <c r="Q5630" s="27">
        <f>WEEKNUM(Table1[[#This Row],[Invoice Date]]) + IF(YEAR(Table1[[#This Row],[Invoice Date]])=2021, 52, 0)</f>
        <v>80</v>
      </c>
    </row>
    <row r="5631" spans="2:17" ht="14.25" customHeight="1" x14ac:dyDescent="0.3">
      <c r="B5631" s="4" t="s">
        <v>30</v>
      </c>
      <c r="C5631" s="34">
        <v>1128299</v>
      </c>
      <c r="D5631" s="5">
        <v>44386</v>
      </c>
      <c r="E5631" s="4" t="s">
        <v>36</v>
      </c>
      <c r="F5631" s="4" t="s">
        <v>116</v>
      </c>
      <c r="G5631" s="4" t="s">
        <v>117</v>
      </c>
      <c r="H5631" s="6" t="s">
        <v>20</v>
      </c>
      <c r="I5631" s="7">
        <v>42</v>
      </c>
      <c r="J5631" s="8">
        <v>68</v>
      </c>
      <c r="K5631" s="9">
        <v>2856</v>
      </c>
      <c r="L5631" s="9">
        <v>1285.1999999999998</v>
      </c>
      <c r="M5631" s="10">
        <v>0.44999999999999996</v>
      </c>
      <c r="N5631" s="4" t="s">
        <v>83</v>
      </c>
      <c r="O5631" s="4" t="str">
        <f>TEXT(Table1[[#This Row],[Invoice Date]],"yyyy")</f>
        <v>2021</v>
      </c>
      <c r="P5631" s="4" t="str">
        <f>TEXT(Table1[[#This Row],[Invoice Date]],"mmm")</f>
        <v>Jul</v>
      </c>
      <c r="Q5631" s="27">
        <f>WEEKNUM(Table1[[#This Row],[Invoice Date]]) + IF(YEAR(Table1[[#This Row],[Invoice Date]])=2021, 52, 0)</f>
        <v>80</v>
      </c>
    </row>
    <row r="5632" spans="2:17" ht="14.25" customHeight="1" x14ac:dyDescent="0.3">
      <c r="B5632" s="4" t="s">
        <v>30</v>
      </c>
      <c r="C5632" s="34">
        <v>1128299</v>
      </c>
      <c r="D5632" s="5">
        <v>44386</v>
      </c>
      <c r="E5632" s="4" t="s">
        <v>36</v>
      </c>
      <c r="F5632" s="4" t="s">
        <v>116</v>
      </c>
      <c r="G5632" s="4" t="s">
        <v>117</v>
      </c>
      <c r="H5632" s="6" t="s">
        <v>19</v>
      </c>
      <c r="I5632" s="7">
        <v>49</v>
      </c>
      <c r="J5632" s="8">
        <v>84</v>
      </c>
      <c r="K5632" s="9">
        <v>4116</v>
      </c>
      <c r="L5632" s="9">
        <v>2058</v>
      </c>
      <c r="M5632" s="10">
        <v>0.5</v>
      </c>
      <c r="N5632" s="4" t="s">
        <v>83</v>
      </c>
      <c r="O5632" s="4" t="str">
        <f>TEXT(Table1[[#This Row],[Invoice Date]],"yyyy")</f>
        <v>2021</v>
      </c>
      <c r="P5632" s="4" t="str">
        <f>TEXT(Table1[[#This Row],[Invoice Date]],"mmm")</f>
        <v>Jul</v>
      </c>
      <c r="Q5632" s="27">
        <f>WEEKNUM(Table1[[#This Row],[Invoice Date]]) + IF(YEAR(Table1[[#This Row],[Invoice Date]])=2021, 52, 0)</f>
        <v>80</v>
      </c>
    </row>
    <row r="5633" spans="2:17" ht="14.25" customHeight="1" x14ac:dyDescent="0.3">
      <c r="B5633" s="4" t="s">
        <v>30</v>
      </c>
      <c r="C5633" s="34">
        <v>1128299</v>
      </c>
      <c r="D5633" s="5">
        <v>44386</v>
      </c>
      <c r="E5633" s="4" t="s">
        <v>36</v>
      </c>
      <c r="F5633" s="4" t="s">
        <v>116</v>
      </c>
      <c r="G5633" s="4" t="s">
        <v>117</v>
      </c>
      <c r="H5633" s="6" t="s">
        <v>23</v>
      </c>
      <c r="I5633" s="7">
        <v>54</v>
      </c>
      <c r="J5633" s="8">
        <v>101</v>
      </c>
      <c r="K5633" s="9">
        <v>5454</v>
      </c>
      <c r="L5633" s="9">
        <v>2781.54</v>
      </c>
      <c r="M5633" s="10">
        <v>0.51</v>
      </c>
      <c r="N5633" s="4" t="s">
        <v>83</v>
      </c>
      <c r="O5633" s="4" t="str">
        <f>TEXT(Table1[[#This Row],[Invoice Date]],"yyyy")</f>
        <v>2021</v>
      </c>
      <c r="P5633" s="4" t="str">
        <f>TEXT(Table1[[#This Row],[Invoice Date]],"mmm")</f>
        <v>Jul</v>
      </c>
      <c r="Q5633" s="27">
        <f>WEEKNUM(Table1[[#This Row],[Invoice Date]]) + IF(YEAR(Table1[[#This Row],[Invoice Date]])=2021, 52, 0)</f>
        <v>80</v>
      </c>
    </row>
    <row r="5634" spans="2:17" ht="14.25" customHeight="1" x14ac:dyDescent="0.3">
      <c r="B5634" s="4" t="s">
        <v>30</v>
      </c>
      <c r="C5634" s="34">
        <v>1128299</v>
      </c>
      <c r="D5634" s="5">
        <v>44386</v>
      </c>
      <c r="E5634" s="4" t="s">
        <v>36</v>
      </c>
      <c r="F5634" s="4" t="s">
        <v>116</v>
      </c>
      <c r="G5634" s="4" t="s">
        <v>117</v>
      </c>
      <c r="H5634" s="6" t="s">
        <v>17</v>
      </c>
      <c r="I5634" s="7">
        <v>51</v>
      </c>
      <c r="J5634" s="8">
        <v>149</v>
      </c>
      <c r="K5634" s="9">
        <v>7599</v>
      </c>
      <c r="L5634" s="9">
        <v>4027.4700000000003</v>
      </c>
      <c r="M5634" s="10">
        <v>0.53</v>
      </c>
      <c r="N5634" s="4" t="s">
        <v>83</v>
      </c>
      <c r="O5634" s="4" t="str">
        <f>TEXT(Table1[[#This Row],[Invoice Date]],"yyyy")</f>
        <v>2021</v>
      </c>
      <c r="P5634" s="4" t="str">
        <f>TEXT(Table1[[#This Row],[Invoice Date]],"mmm")</f>
        <v>Jul</v>
      </c>
      <c r="Q5634" s="27">
        <f>WEEKNUM(Table1[[#This Row],[Invoice Date]]) + IF(YEAR(Table1[[#This Row],[Invoice Date]])=2021, 52, 0)</f>
        <v>80</v>
      </c>
    </row>
    <row r="5635" spans="2:17" ht="14.25" customHeight="1" x14ac:dyDescent="0.3">
      <c r="B5635" s="4" t="s">
        <v>61</v>
      </c>
      <c r="C5635" s="33">
        <v>1185731</v>
      </c>
      <c r="D5635" s="5">
        <v>44386</v>
      </c>
      <c r="E5635" s="4" t="s">
        <v>36</v>
      </c>
      <c r="F5635" s="4" t="s">
        <v>96</v>
      </c>
      <c r="G5635" s="4" t="s">
        <v>97</v>
      </c>
      <c r="H5635" s="6" t="s">
        <v>21</v>
      </c>
      <c r="I5635" s="7">
        <v>53</v>
      </c>
      <c r="J5635" s="8">
        <v>152</v>
      </c>
      <c r="K5635" s="9">
        <v>8056</v>
      </c>
      <c r="L5635" s="9">
        <v>4350.2400000000007</v>
      </c>
      <c r="M5635" s="10">
        <v>0.54</v>
      </c>
      <c r="N5635" s="4" t="s">
        <v>83</v>
      </c>
      <c r="O5635" s="4" t="str">
        <f>TEXT(Table1[[#This Row],[Invoice Date]],"yyyy")</f>
        <v>2021</v>
      </c>
      <c r="P5635" s="4" t="str">
        <f>TEXT(Table1[[#This Row],[Invoice Date]],"mmm")</f>
        <v>Jul</v>
      </c>
      <c r="Q5635" s="27">
        <f>WEEKNUM(Table1[[#This Row],[Invoice Date]]) + IF(YEAR(Table1[[#This Row],[Invoice Date]])=2021, 52, 0)</f>
        <v>80</v>
      </c>
    </row>
    <row r="5636" spans="2:17" ht="14.25" customHeight="1" x14ac:dyDescent="0.3">
      <c r="B5636" s="4" t="s">
        <v>61</v>
      </c>
      <c r="C5636" s="33">
        <v>1185731</v>
      </c>
      <c r="D5636" s="5">
        <v>44386</v>
      </c>
      <c r="E5636" s="4" t="s">
        <v>36</v>
      </c>
      <c r="F5636" s="4" t="s">
        <v>96</v>
      </c>
      <c r="G5636" s="4" t="s">
        <v>97</v>
      </c>
      <c r="H5636" s="6" t="s">
        <v>20</v>
      </c>
      <c r="I5636" s="7">
        <v>51</v>
      </c>
      <c r="J5636" s="8">
        <v>173</v>
      </c>
      <c r="K5636" s="9">
        <v>8823</v>
      </c>
      <c r="L5636" s="9">
        <v>4499.7300000000005</v>
      </c>
      <c r="M5636" s="10">
        <v>0.51</v>
      </c>
      <c r="N5636" s="4" t="s">
        <v>83</v>
      </c>
      <c r="O5636" s="4" t="str">
        <f>TEXT(Table1[[#This Row],[Invoice Date]],"yyyy")</f>
        <v>2021</v>
      </c>
      <c r="P5636" s="4" t="str">
        <f>TEXT(Table1[[#This Row],[Invoice Date]],"mmm")</f>
        <v>Jul</v>
      </c>
      <c r="Q5636" s="27">
        <f>WEEKNUM(Table1[[#This Row],[Invoice Date]]) + IF(YEAR(Table1[[#This Row],[Invoice Date]])=2021, 52, 0)</f>
        <v>80</v>
      </c>
    </row>
    <row r="5637" spans="2:17" ht="14.25" customHeight="1" x14ac:dyDescent="0.3">
      <c r="B5637" s="4" t="s">
        <v>61</v>
      </c>
      <c r="C5637" s="33">
        <v>1185731</v>
      </c>
      <c r="D5637" s="5">
        <v>44386</v>
      </c>
      <c r="E5637" s="4" t="s">
        <v>36</v>
      </c>
      <c r="F5637" s="4" t="s">
        <v>96</v>
      </c>
      <c r="G5637" s="4" t="s">
        <v>97</v>
      </c>
      <c r="H5637" s="6" t="s">
        <v>22</v>
      </c>
      <c r="I5637" s="7">
        <v>59</v>
      </c>
      <c r="J5637" s="8">
        <v>154</v>
      </c>
      <c r="K5637" s="9">
        <v>9086</v>
      </c>
      <c r="L5637" s="9">
        <v>4179.5599999999995</v>
      </c>
      <c r="M5637" s="10">
        <v>0.45999999999999996</v>
      </c>
      <c r="N5637" s="4" t="s">
        <v>83</v>
      </c>
      <c r="O5637" s="4" t="str">
        <f>TEXT(Table1[[#This Row],[Invoice Date]],"yyyy")</f>
        <v>2021</v>
      </c>
      <c r="P5637" s="4" t="str">
        <f>TEXT(Table1[[#This Row],[Invoice Date]],"mmm")</f>
        <v>Jul</v>
      </c>
      <c r="Q5637" s="27">
        <f>WEEKNUM(Table1[[#This Row],[Invoice Date]]) + IF(YEAR(Table1[[#This Row],[Invoice Date]])=2021, 52, 0)</f>
        <v>80</v>
      </c>
    </row>
    <row r="5638" spans="2:17" ht="14.25" customHeight="1" x14ac:dyDescent="0.3">
      <c r="B5638" s="4" t="s">
        <v>14</v>
      </c>
      <c r="C5638" s="33">
        <v>1185732</v>
      </c>
      <c r="D5638" s="5">
        <v>44386</v>
      </c>
      <c r="E5638" s="4" t="s">
        <v>31</v>
      </c>
      <c r="F5638" s="4" t="s">
        <v>66</v>
      </c>
      <c r="G5638" s="4" t="s">
        <v>67</v>
      </c>
      <c r="H5638" s="6" t="s">
        <v>21</v>
      </c>
      <c r="I5638" s="7">
        <v>73</v>
      </c>
      <c r="J5638" s="8">
        <v>130</v>
      </c>
      <c r="K5638" s="9">
        <v>9490</v>
      </c>
      <c r="L5638" s="9">
        <v>3796</v>
      </c>
      <c r="M5638" s="10">
        <v>0.4</v>
      </c>
      <c r="N5638" s="4" t="s">
        <v>83</v>
      </c>
      <c r="O5638" s="4" t="str">
        <f>TEXT(Table1[[#This Row],[Invoice Date]],"yyyy")</f>
        <v>2021</v>
      </c>
      <c r="P5638" s="4" t="str">
        <f>TEXT(Table1[[#This Row],[Invoice Date]],"mmm")</f>
        <v>Jul</v>
      </c>
      <c r="Q5638" s="27">
        <f>WEEKNUM(Table1[[#This Row],[Invoice Date]]) + IF(YEAR(Table1[[#This Row],[Invoice Date]])=2021, 52, 0)</f>
        <v>80</v>
      </c>
    </row>
    <row r="5639" spans="2:17" ht="14.25" customHeight="1" x14ac:dyDescent="0.3">
      <c r="B5639" s="4" t="s">
        <v>61</v>
      </c>
      <c r="C5639" s="33">
        <v>1185731</v>
      </c>
      <c r="D5639" s="5">
        <v>44386</v>
      </c>
      <c r="E5639" s="4" t="s">
        <v>36</v>
      </c>
      <c r="F5639" s="4" t="s">
        <v>96</v>
      </c>
      <c r="G5639" s="4" t="s">
        <v>97</v>
      </c>
      <c r="H5639" s="6" t="s">
        <v>19</v>
      </c>
      <c r="I5639" s="7">
        <v>56</v>
      </c>
      <c r="J5639" s="8">
        <v>195</v>
      </c>
      <c r="K5639" s="9">
        <v>10920</v>
      </c>
      <c r="L5639" s="9">
        <v>5132.3999999999996</v>
      </c>
      <c r="M5639" s="10">
        <v>0.47</v>
      </c>
      <c r="N5639" s="4" t="s">
        <v>83</v>
      </c>
      <c r="O5639" s="4" t="str">
        <f>TEXT(Table1[[#This Row],[Invoice Date]],"yyyy")</f>
        <v>2021</v>
      </c>
      <c r="P5639" s="4" t="str">
        <f>TEXT(Table1[[#This Row],[Invoice Date]],"mmm")</f>
        <v>Jul</v>
      </c>
      <c r="Q5639" s="27">
        <f>WEEKNUM(Table1[[#This Row],[Invoice Date]]) + IF(YEAR(Table1[[#This Row],[Invoice Date]])=2021, 52, 0)</f>
        <v>80</v>
      </c>
    </row>
    <row r="5640" spans="2:17" ht="14.25" customHeight="1" x14ac:dyDescent="0.3">
      <c r="B5640" s="4" t="s">
        <v>14</v>
      </c>
      <c r="C5640" s="33">
        <v>1185732</v>
      </c>
      <c r="D5640" s="5">
        <v>44386</v>
      </c>
      <c r="E5640" s="4" t="s">
        <v>31</v>
      </c>
      <c r="F5640" s="4" t="s">
        <v>66</v>
      </c>
      <c r="G5640" s="4" t="s">
        <v>67</v>
      </c>
      <c r="H5640" s="6" t="s">
        <v>20</v>
      </c>
      <c r="I5640" s="7">
        <v>79</v>
      </c>
      <c r="J5640" s="8">
        <v>150</v>
      </c>
      <c r="K5640" s="9">
        <v>11850</v>
      </c>
      <c r="L5640" s="9">
        <v>4266</v>
      </c>
      <c r="M5640" s="10">
        <v>0.36</v>
      </c>
      <c r="N5640" s="4" t="s">
        <v>83</v>
      </c>
      <c r="O5640" s="4" t="str">
        <f>TEXT(Table1[[#This Row],[Invoice Date]],"yyyy")</f>
        <v>2021</v>
      </c>
      <c r="P5640" s="4" t="str">
        <f>TEXT(Table1[[#This Row],[Invoice Date]],"mmm")</f>
        <v>Jul</v>
      </c>
      <c r="Q5640" s="27">
        <f>WEEKNUM(Table1[[#This Row],[Invoice Date]]) + IF(YEAR(Table1[[#This Row],[Invoice Date]])=2021, 52, 0)</f>
        <v>80</v>
      </c>
    </row>
    <row r="5641" spans="2:17" ht="14.25" customHeight="1" x14ac:dyDescent="0.3">
      <c r="B5641" s="4" t="s">
        <v>14</v>
      </c>
      <c r="C5641" s="33">
        <v>1185732</v>
      </c>
      <c r="D5641" s="5">
        <v>44386</v>
      </c>
      <c r="E5641" s="4" t="s">
        <v>31</v>
      </c>
      <c r="F5641" s="4" t="s">
        <v>66</v>
      </c>
      <c r="G5641" s="4" t="s">
        <v>67</v>
      </c>
      <c r="H5641" s="6" t="s">
        <v>22</v>
      </c>
      <c r="I5641" s="7">
        <v>80</v>
      </c>
      <c r="J5641" s="8">
        <v>149</v>
      </c>
      <c r="K5641" s="9">
        <v>11920</v>
      </c>
      <c r="L5641" s="9">
        <v>3576</v>
      </c>
      <c r="M5641" s="10">
        <v>0.3</v>
      </c>
      <c r="N5641" s="4" t="s">
        <v>83</v>
      </c>
      <c r="O5641" s="4" t="str">
        <f>TEXT(Table1[[#This Row],[Invoice Date]],"yyyy")</f>
        <v>2021</v>
      </c>
      <c r="P5641" s="4" t="str">
        <f>TEXT(Table1[[#This Row],[Invoice Date]],"mmm")</f>
        <v>Jul</v>
      </c>
      <c r="Q5641" s="27">
        <f>WEEKNUM(Table1[[#This Row],[Invoice Date]]) + IF(YEAR(Table1[[#This Row],[Invoice Date]])=2021, 52, 0)</f>
        <v>80</v>
      </c>
    </row>
    <row r="5642" spans="2:17" ht="14.25" customHeight="1" x14ac:dyDescent="0.3">
      <c r="B5642" s="4" t="s">
        <v>61</v>
      </c>
      <c r="C5642" s="33">
        <v>1185731</v>
      </c>
      <c r="D5642" s="5">
        <v>44386</v>
      </c>
      <c r="E5642" s="4" t="s">
        <v>36</v>
      </c>
      <c r="F5642" s="4" t="s">
        <v>96</v>
      </c>
      <c r="G5642" s="4" t="s">
        <v>97</v>
      </c>
      <c r="H5642" s="6" t="s">
        <v>23</v>
      </c>
      <c r="I5642" s="7">
        <v>69</v>
      </c>
      <c r="J5642" s="8">
        <v>181</v>
      </c>
      <c r="K5642" s="9">
        <v>12489</v>
      </c>
      <c r="L5642" s="9">
        <v>7868.07</v>
      </c>
      <c r="M5642" s="10">
        <v>0.63</v>
      </c>
      <c r="N5642" s="4" t="s">
        <v>83</v>
      </c>
      <c r="O5642" s="4" t="str">
        <f>TEXT(Table1[[#This Row],[Invoice Date]],"yyyy")</f>
        <v>2021</v>
      </c>
      <c r="P5642" s="4" t="str">
        <f>TEXT(Table1[[#This Row],[Invoice Date]],"mmm")</f>
        <v>Jul</v>
      </c>
      <c r="Q5642" s="27">
        <f>WEEKNUM(Table1[[#This Row],[Invoice Date]]) + IF(YEAR(Table1[[#This Row],[Invoice Date]])=2021, 52, 0)</f>
        <v>80</v>
      </c>
    </row>
    <row r="5643" spans="2:17" ht="14.25" customHeight="1" x14ac:dyDescent="0.3">
      <c r="B5643" s="4" t="s">
        <v>14</v>
      </c>
      <c r="C5643" s="33">
        <v>1185732</v>
      </c>
      <c r="D5643" s="5">
        <v>44386</v>
      </c>
      <c r="E5643" s="4" t="s">
        <v>31</v>
      </c>
      <c r="F5643" s="4" t="s">
        <v>66</v>
      </c>
      <c r="G5643" s="4" t="s">
        <v>67</v>
      </c>
      <c r="H5643" s="6" t="s">
        <v>19</v>
      </c>
      <c r="I5643" s="7">
        <v>81</v>
      </c>
      <c r="J5643" s="8">
        <v>182</v>
      </c>
      <c r="K5643" s="9">
        <v>14742</v>
      </c>
      <c r="L5643" s="9">
        <v>5012.2800000000007</v>
      </c>
      <c r="M5643" s="10">
        <v>0.34</v>
      </c>
      <c r="N5643" s="4" t="s">
        <v>83</v>
      </c>
      <c r="O5643" s="4" t="str">
        <f>TEXT(Table1[[#This Row],[Invoice Date]],"yyyy")</f>
        <v>2021</v>
      </c>
      <c r="P5643" s="4" t="str">
        <f>TEXT(Table1[[#This Row],[Invoice Date]],"mmm")</f>
        <v>Jul</v>
      </c>
      <c r="Q5643" s="27">
        <f>WEEKNUM(Table1[[#This Row],[Invoice Date]]) + IF(YEAR(Table1[[#This Row],[Invoice Date]])=2021, 52, 0)</f>
        <v>80</v>
      </c>
    </row>
    <row r="5644" spans="2:17" ht="14.25" customHeight="1" x14ac:dyDescent="0.3">
      <c r="B5644" s="4" t="s">
        <v>14</v>
      </c>
      <c r="C5644" s="33">
        <v>1185732</v>
      </c>
      <c r="D5644" s="5">
        <v>44386</v>
      </c>
      <c r="E5644" s="4" t="s">
        <v>31</v>
      </c>
      <c r="F5644" s="4" t="s">
        <v>66</v>
      </c>
      <c r="G5644" s="4" t="s">
        <v>67</v>
      </c>
      <c r="H5644" s="6" t="s">
        <v>23</v>
      </c>
      <c r="I5644" s="7">
        <v>96</v>
      </c>
      <c r="J5644" s="8">
        <v>154</v>
      </c>
      <c r="K5644" s="9">
        <v>14784</v>
      </c>
      <c r="L5644" s="9">
        <v>7687.68</v>
      </c>
      <c r="M5644" s="10">
        <v>0.52</v>
      </c>
      <c r="N5644" s="4" t="s">
        <v>83</v>
      </c>
      <c r="O5644" s="4" t="str">
        <f>TEXT(Table1[[#This Row],[Invoice Date]],"yyyy")</f>
        <v>2021</v>
      </c>
      <c r="P5644" s="4" t="str">
        <f>TEXT(Table1[[#This Row],[Invoice Date]],"mmm")</f>
        <v>Jul</v>
      </c>
      <c r="Q5644" s="27">
        <f>WEEKNUM(Table1[[#This Row],[Invoice Date]]) + IF(YEAR(Table1[[#This Row],[Invoice Date]])=2021, 52, 0)</f>
        <v>80</v>
      </c>
    </row>
    <row r="5645" spans="2:17" ht="14.25" customHeight="1" x14ac:dyDescent="0.3">
      <c r="B5645" s="4" t="s">
        <v>14</v>
      </c>
      <c r="C5645" s="33">
        <v>1185732</v>
      </c>
      <c r="D5645" s="5">
        <v>44386</v>
      </c>
      <c r="E5645" s="4" t="s">
        <v>31</v>
      </c>
      <c r="F5645" s="4" t="s">
        <v>66</v>
      </c>
      <c r="G5645" s="4" t="s">
        <v>67</v>
      </c>
      <c r="H5645" s="6" t="s">
        <v>17</v>
      </c>
      <c r="I5645" s="7">
        <v>74</v>
      </c>
      <c r="J5645" s="8">
        <v>208</v>
      </c>
      <c r="K5645" s="9">
        <v>15392</v>
      </c>
      <c r="L5645" s="9">
        <v>5695.04</v>
      </c>
      <c r="M5645" s="10">
        <v>0.37</v>
      </c>
      <c r="N5645" s="4" t="s">
        <v>83</v>
      </c>
      <c r="O5645" s="4" t="str">
        <f>TEXT(Table1[[#This Row],[Invoice Date]],"yyyy")</f>
        <v>2021</v>
      </c>
      <c r="P5645" s="4" t="str">
        <f>TEXT(Table1[[#This Row],[Invoice Date]],"mmm")</f>
        <v>Jul</v>
      </c>
      <c r="Q5645" s="27">
        <f>WEEKNUM(Table1[[#This Row],[Invoice Date]]) + IF(YEAR(Table1[[#This Row],[Invoice Date]])=2021, 52, 0)</f>
        <v>80</v>
      </c>
    </row>
    <row r="5646" spans="2:17" ht="14.25" customHeight="1" x14ac:dyDescent="0.3">
      <c r="B5646" s="4" t="s">
        <v>61</v>
      </c>
      <c r="C5646" s="33">
        <v>1185731</v>
      </c>
      <c r="D5646" s="5">
        <v>44386</v>
      </c>
      <c r="E5646" s="4" t="s">
        <v>36</v>
      </c>
      <c r="F5646" s="4" t="s">
        <v>96</v>
      </c>
      <c r="G5646" s="4" t="s">
        <v>97</v>
      </c>
      <c r="H5646" s="6" t="s">
        <v>17</v>
      </c>
      <c r="I5646" s="7">
        <v>63</v>
      </c>
      <c r="J5646" s="8">
        <v>252</v>
      </c>
      <c r="K5646" s="9">
        <v>15876</v>
      </c>
      <c r="L5646" s="9">
        <v>8255.52</v>
      </c>
      <c r="M5646" s="10">
        <v>0.52</v>
      </c>
      <c r="N5646" s="4" t="s">
        <v>83</v>
      </c>
      <c r="O5646" s="4" t="str">
        <f>TEXT(Table1[[#This Row],[Invoice Date]],"yyyy")</f>
        <v>2021</v>
      </c>
      <c r="P5646" s="4" t="str">
        <f>TEXT(Table1[[#This Row],[Invoice Date]],"mmm")</f>
        <v>Jul</v>
      </c>
      <c r="Q5646" s="27">
        <f>WEEKNUM(Table1[[#This Row],[Invoice Date]]) + IF(YEAR(Table1[[#This Row],[Invoice Date]])=2021, 52, 0)</f>
        <v>80</v>
      </c>
    </row>
    <row r="5647" spans="2:17" ht="14.25" customHeight="1" x14ac:dyDescent="0.3">
      <c r="B5647" s="4" t="s">
        <v>14</v>
      </c>
      <c r="C5647" s="33">
        <v>1185732</v>
      </c>
      <c r="D5647" s="5">
        <v>44386</v>
      </c>
      <c r="E5647" s="4" t="s">
        <v>36</v>
      </c>
      <c r="F5647" s="4" t="s">
        <v>57</v>
      </c>
      <c r="G5647" s="4" t="s">
        <v>58</v>
      </c>
      <c r="H5647" s="6" t="s">
        <v>19</v>
      </c>
      <c r="I5647" s="7">
        <v>35.000000000000007</v>
      </c>
      <c r="J5647" s="8">
        <v>200</v>
      </c>
      <c r="K5647" s="9">
        <v>70000.000000000015</v>
      </c>
      <c r="L5647" s="9">
        <v>24500.000000000004</v>
      </c>
      <c r="M5647" s="10">
        <v>0.35</v>
      </c>
      <c r="N5647" s="4" t="s">
        <v>24</v>
      </c>
      <c r="O5647" s="4" t="str">
        <f>TEXT(Table1[[#This Row],[Invoice Date]],"yyyy")</f>
        <v>2021</v>
      </c>
      <c r="P5647" s="4" t="str">
        <f>TEXT(Table1[[#This Row],[Invoice Date]],"mmm")</f>
        <v>Jul</v>
      </c>
      <c r="Q5647" s="27">
        <f>WEEKNUM(Table1[[#This Row],[Invoice Date]]) + IF(YEAR(Table1[[#This Row],[Invoice Date]])=2021, 52, 0)</f>
        <v>80</v>
      </c>
    </row>
    <row r="5648" spans="2:17" ht="14.25" customHeight="1" x14ac:dyDescent="0.3">
      <c r="B5648" s="4" t="s">
        <v>30</v>
      </c>
      <c r="C5648" s="34">
        <v>1128299</v>
      </c>
      <c r="D5648" s="5">
        <v>44386</v>
      </c>
      <c r="E5648" s="4" t="s">
        <v>36</v>
      </c>
      <c r="F5648" s="4" t="s">
        <v>116</v>
      </c>
      <c r="G5648" s="4" t="s">
        <v>117</v>
      </c>
      <c r="H5648" s="6" t="s">
        <v>21</v>
      </c>
      <c r="I5648" s="7">
        <v>45</v>
      </c>
      <c r="J5648" s="8">
        <v>175</v>
      </c>
      <c r="K5648" s="9">
        <v>78750</v>
      </c>
      <c r="L5648" s="9">
        <v>27562.5</v>
      </c>
      <c r="M5648" s="10">
        <v>0.35</v>
      </c>
      <c r="N5648" s="4" t="s">
        <v>18</v>
      </c>
      <c r="O5648" s="4" t="str">
        <f>TEXT(Table1[[#This Row],[Invoice Date]],"yyyy")</f>
        <v>2021</v>
      </c>
      <c r="P5648" s="4" t="str">
        <f>TEXT(Table1[[#This Row],[Invoice Date]],"mmm")</f>
        <v>Jul</v>
      </c>
      <c r="Q5648" s="27">
        <f>WEEKNUM(Table1[[#This Row],[Invoice Date]]) + IF(YEAR(Table1[[#This Row],[Invoice Date]])=2021, 52, 0)</f>
        <v>80</v>
      </c>
    </row>
    <row r="5649" spans="2:17" ht="14.25" customHeight="1" x14ac:dyDescent="0.3">
      <c r="B5649" s="4" t="s">
        <v>14</v>
      </c>
      <c r="C5649" s="33">
        <v>1185732</v>
      </c>
      <c r="D5649" s="5">
        <v>44386</v>
      </c>
      <c r="E5649" s="4" t="s">
        <v>36</v>
      </c>
      <c r="F5649" s="4" t="s">
        <v>37</v>
      </c>
      <c r="G5649" s="4" t="s">
        <v>38</v>
      </c>
      <c r="H5649" s="6" t="s">
        <v>21</v>
      </c>
      <c r="I5649" s="7">
        <v>40</v>
      </c>
      <c r="J5649" s="8">
        <v>200</v>
      </c>
      <c r="K5649" s="9">
        <v>80000</v>
      </c>
      <c r="L5649" s="9">
        <v>32000</v>
      </c>
      <c r="M5649" s="10">
        <v>0.4</v>
      </c>
      <c r="N5649" s="4" t="s">
        <v>24</v>
      </c>
      <c r="O5649" s="4" t="str">
        <f>TEXT(Table1[[#This Row],[Invoice Date]],"yyyy")</f>
        <v>2021</v>
      </c>
      <c r="P5649" s="4" t="str">
        <f>TEXT(Table1[[#This Row],[Invoice Date]],"mmm")</f>
        <v>Jul</v>
      </c>
      <c r="Q5649" s="27">
        <f>WEEKNUM(Table1[[#This Row],[Invoice Date]]) + IF(YEAR(Table1[[#This Row],[Invoice Date]])=2021, 52, 0)</f>
        <v>80</v>
      </c>
    </row>
    <row r="5650" spans="2:17" ht="14.25" customHeight="1" x14ac:dyDescent="0.3">
      <c r="B5650" s="4" t="s">
        <v>30</v>
      </c>
      <c r="C5650" s="34">
        <v>1128299</v>
      </c>
      <c r="D5650" s="5">
        <v>44386</v>
      </c>
      <c r="E5650" s="4" t="s">
        <v>36</v>
      </c>
      <c r="F5650" s="4" t="s">
        <v>116</v>
      </c>
      <c r="G5650" s="4" t="s">
        <v>117</v>
      </c>
      <c r="H5650" s="6" t="s">
        <v>20</v>
      </c>
      <c r="I5650" s="7">
        <v>45</v>
      </c>
      <c r="J5650" s="8">
        <v>225</v>
      </c>
      <c r="K5650" s="9">
        <v>101250</v>
      </c>
      <c r="L5650" s="9">
        <v>35437.5</v>
      </c>
      <c r="M5650" s="10">
        <v>0.35</v>
      </c>
      <c r="N5650" s="4" t="s">
        <v>18</v>
      </c>
      <c r="O5650" s="4" t="str">
        <f>TEXT(Table1[[#This Row],[Invoice Date]],"yyyy")</f>
        <v>2021</v>
      </c>
      <c r="P5650" s="4" t="str">
        <f>TEXT(Table1[[#This Row],[Invoice Date]],"mmm")</f>
        <v>Jul</v>
      </c>
      <c r="Q5650" s="27">
        <f>WEEKNUM(Table1[[#This Row],[Invoice Date]]) + IF(YEAR(Table1[[#This Row],[Invoice Date]])=2021, 52, 0)</f>
        <v>80</v>
      </c>
    </row>
    <row r="5651" spans="2:17" ht="14.25" customHeight="1" x14ac:dyDescent="0.3">
      <c r="B5651" s="4" t="s">
        <v>30</v>
      </c>
      <c r="C5651" s="34">
        <v>1128299</v>
      </c>
      <c r="D5651" s="5">
        <v>44386</v>
      </c>
      <c r="E5651" s="4" t="s">
        <v>36</v>
      </c>
      <c r="F5651" s="4" t="s">
        <v>116</v>
      </c>
      <c r="G5651" s="4" t="s">
        <v>117</v>
      </c>
      <c r="H5651" s="6" t="s">
        <v>22</v>
      </c>
      <c r="I5651" s="7">
        <v>55.000000000000007</v>
      </c>
      <c r="J5651" s="8">
        <v>200</v>
      </c>
      <c r="K5651" s="9">
        <v>110000.00000000001</v>
      </c>
      <c r="L5651" s="9">
        <v>33000</v>
      </c>
      <c r="M5651" s="10">
        <v>0.3</v>
      </c>
      <c r="N5651" s="4" t="s">
        <v>18</v>
      </c>
      <c r="O5651" s="4" t="str">
        <f>TEXT(Table1[[#This Row],[Invoice Date]],"yyyy")</f>
        <v>2021</v>
      </c>
      <c r="P5651" s="4" t="str">
        <f>TEXT(Table1[[#This Row],[Invoice Date]],"mmm")</f>
        <v>Jul</v>
      </c>
      <c r="Q5651" s="27">
        <f>WEEKNUM(Table1[[#This Row],[Invoice Date]]) + IF(YEAR(Table1[[#This Row],[Invoice Date]])=2021, 52, 0)</f>
        <v>80</v>
      </c>
    </row>
    <row r="5652" spans="2:17" ht="14.25" customHeight="1" x14ac:dyDescent="0.3">
      <c r="B5652" s="4" t="s">
        <v>30</v>
      </c>
      <c r="C5652" s="34">
        <v>1128299</v>
      </c>
      <c r="D5652" s="5">
        <v>44386</v>
      </c>
      <c r="E5652" s="4" t="s">
        <v>36</v>
      </c>
      <c r="F5652" s="4" t="s">
        <v>116</v>
      </c>
      <c r="G5652" s="4" t="s">
        <v>117</v>
      </c>
      <c r="H5652" s="6" t="s">
        <v>19</v>
      </c>
      <c r="I5652" s="7">
        <v>50.000000000000014</v>
      </c>
      <c r="J5652" s="8">
        <v>300</v>
      </c>
      <c r="K5652" s="9">
        <v>150000.00000000003</v>
      </c>
      <c r="L5652" s="9">
        <v>60000.000000000015</v>
      </c>
      <c r="M5652" s="10">
        <v>0.4</v>
      </c>
      <c r="N5652" s="4" t="s">
        <v>18</v>
      </c>
      <c r="O5652" s="4" t="str">
        <f>TEXT(Table1[[#This Row],[Invoice Date]],"yyyy")</f>
        <v>2021</v>
      </c>
      <c r="P5652" s="4" t="str">
        <f>TEXT(Table1[[#This Row],[Invoice Date]],"mmm")</f>
        <v>Jul</v>
      </c>
      <c r="Q5652" s="27">
        <f>WEEKNUM(Table1[[#This Row],[Invoice Date]]) + IF(YEAR(Table1[[#This Row],[Invoice Date]])=2021, 52, 0)</f>
        <v>80</v>
      </c>
    </row>
    <row r="5653" spans="2:17" ht="14.25" customHeight="1" x14ac:dyDescent="0.3">
      <c r="B5653" s="4" t="s">
        <v>30</v>
      </c>
      <c r="C5653" s="34">
        <v>1128299</v>
      </c>
      <c r="D5653" s="5">
        <v>44386</v>
      </c>
      <c r="E5653" s="4" t="s">
        <v>36</v>
      </c>
      <c r="F5653" s="4" t="s">
        <v>116</v>
      </c>
      <c r="G5653" s="4" t="s">
        <v>117</v>
      </c>
      <c r="H5653" s="6" t="s">
        <v>23</v>
      </c>
      <c r="I5653" s="7">
        <v>60.000000000000007</v>
      </c>
      <c r="J5653" s="8">
        <v>375</v>
      </c>
      <c r="K5653" s="9">
        <v>225000.00000000003</v>
      </c>
      <c r="L5653" s="9">
        <v>90000.000000000015</v>
      </c>
      <c r="M5653" s="10">
        <v>0.4</v>
      </c>
      <c r="N5653" s="4" t="s">
        <v>18</v>
      </c>
      <c r="O5653" s="4" t="str">
        <f>TEXT(Table1[[#This Row],[Invoice Date]],"yyyy")</f>
        <v>2021</v>
      </c>
      <c r="P5653" s="4" t="str">
        <f>TEXT(Table1[[#This Row],[Invoice Date]],"mmm")</f>
        <v>Jul</v>
      </c>
      <c r="Q5653" s="27">
        <f>WEEKNUM(Table1[[#This Row],[Invoice Date]]) + IF(YEAR(Table1[[#This Row],[Invoice Date]])=2021, 52, 0)</f>
        <v>80</v>
      </c>
    </row>
    <row r="5654" spans="2:17" ht="14.25" customHeight="1" x14ac:dyDescent="0.3">
      <c r="B5654" s="4" t="s">
        <v>61</v>
      </c>
      <c r="C5654" s="33">
        <v>1185731</v>
      </c>
      <c r="D5654" s="5">
        <v>44386</v>
      </c>
      <c r="E5654" s="4" t="s">
        <v>36</v>
      </c>
      <c r="F5654" s="4" t="s">
        <v>96</v>
      </c>
      <c r="G5654" s="4" t="s">
        <v>97</v>
      </c>
      <c r="H5654" s="6" t="s">
        <v>21</v>
      </c>
      <c r="I5654" s="7">
        <v>55.000000000000007</v>
      </c>
      <c r="J5654" s="8">
        <v>525</v>
      </c>
      <c r="K5654" s="9">
        <v>288750.00000000006</v>
      </c>
      <c r="L5654" s="9">
        <v>115500.00000000003</v>
      </c>
      <c r="M5654" s="10">
        <v>0.4</v>
      </c>
      <c r="N5654" s="4" t="s">
        <v>83</v>
      </c>
      <c r="O5654" s="4" t="str">
        <f>TEXT(Table1[[#This Row],[Invoice Date]],"yyyy")</f>
        <v>2021</v>
      </c>
      <c r="P5654" s="4" t="str">
        <f>TEXT(Table1[[#This Row],[Invoice Date]],"mmm")</f>
        <v>Jul</v>
      </c>
      <c r="Q5654" s="27">
        <f>WEEKNUM(Table1[[#This Row],[Invoice Date]]) + IF(YEAR(Table1[[#This Row],[Invoice Date]])=2021, 52, 0)</f>
        <v>80</v>
      </c>
    </row>
    <row r="5655" spans="2:17" ht="14.25" customHeight="1" x14ac:dyDescent="0.3">
      <c r="B5655" s="4" t="s">
        <v>30</v>
      </c>
      <c r="C5655" s="34">
        <v>1128299</v>
      </c>
      <c r="D5655" s="5">
        <v>44386</v>
      </c>
      <c r="E5655" s="4" t="s">
        <v>36</v>
      </c>
      <c r="F5655" s="4" t="s">
        <v>116</v>
      </c>
      <c r="G5655" s="4" t="s">
        <v>117</v>
      </c>
      <c r="H5655" s="6" t="s">
        <v>17</v>
      </c>
      <c r="I5655" s="7">
        <v>55.000000000000007</v>
      </c>
      <c r="J5655" s="8">
        <v>550</v>
      </c>
      <c r="K5655" s="9">
        <v>302500.00000000006</v>
      </c>
      <c r="L5655" s="9">
        <v>121000.00000000003</v>
      </c>
      <c r="M5655" s="10">
        <v>0.4</v>
      </c>
      <c r="N5655" s="4" t="s">
        <v>18</v>
      </c>
      <c r="O5655" s="4" t="str">
        <f>TEXT(Table1[[#This Row],[Invoice Date]],"yyyy")</f>
        <v>2021</v>
      </c>
      <c r="P5655" s="4" t="str">
        <f>TEXT(Table1[[#This Row],[Invoice Date]],"mmm")</f>
        <v>Jul</v>
      </c>
      <c r="Q5655" s="27">
        <f>WEEKNUM(Table1[[#This Row],[Invoice Date]]) + IF(YEAR(Table1[[#This Row],[Invoice Date]])=2021, 52, 0)</f>
        <v>80</v>
      </c>
    </row>
    <row r="5656" spans="2:17" ht="14.25" customHeight="1" x14ac:dyDescent="0.3">
      <c r="B5656" s="4" t="s">
        <v>61</v>
      </c>
      <c r="C5656" s="33">
        <v>1185731</v>
      </c>
      <c r="D5656" s="5">
        <v>44386</v>
      </c>
      <c r="E5656" s="4" t="s">
        <v>36</v>
      </c>
      <c r="F5656" s="4" t="s">
        <v>96</v>
      </c>
      <c r="G5656" s="4" t="s">
        <v>97</v>
      </c>
      <c r="H5656" s="6" t="s">
        <v>20</v>
      </c>
      <c r="I5656" s="7">
        <v>55.000000000000007</v>
      </c>
      <c r="J5656" s="8">
        <v>575</v>
      </c>
      <c r="K5656" s="9">
        <v>316250.00000000006</v>
      </c>
      <c r="L5656" s="9">
        <v>126500.00000000003</v>
      </c>
      <c r="M5656" s="10">
        <v>0.4</v>
      </c>
      <c r="N5656" s="4" t="s">
        <v>83</v>
      </c>
      <c r="O5656" s="4" t="str">
        <f>TEXT(Table1[[#This Row],[Invoice Date]],"yyyy")</f>
        <v>2021</v>
      </c>
      <c r="P5656" s="4" t="str">
        <f>TEXT(Table1[[#This Row],[Invoice Date]],"mmm")</f>
        <v>Jul</v>
      </c>
      <c r="Q5656" s="27">
        <f>WEEKNUM(Table1[[#This Row],[Invoice Date]]) + IF(YEAR(Table1[[#This Row],[Invoice Date]])=2021, 52, 0)</f>
        <v>80</v>
      </c>
    </row>
    <row r="5657" spans="2:17" ht="14.25" customHeight="1" x14ac:dyDescent="0.3">
      <c r="B5657" s="4" t="s">
        <v>61</v>
      </c>
      <c r="C5657" s="33">
        <v>1185731</v>
      </c>
      <c r="D5657" s="5">
        <v>44386</v>
      </c>
      <c r="E5657" s="4" t="s">
        <v>36</v>
      </c>
      <c r="F5657" s="4" t="s">
        <v>96</v>
      </c>
      <c r="G5657" s="4" t="s">
        <v>97</v>
      </c>
      <c r="H5657" s="6" t="s">
        <v>22</v>
      </c>
      <c r="I5657" s="7">
        <v>65</v>
      </c>
      <c r="J5657" s="8">
        <v>550</v>
      </c>
      <c r="K5657" s="9">
        <v>357500</v>
      </c>
      <c r="L5657" s="9">
        <v>125124.99999999999</v>
      </c>
      <c r="M5657" s="10">
        <v>0.35</v>
      </c>
      <c r="N5657" s="4" t="s">
        <v>83</v>
      </c>
      <c r="O5657" s="4" t="str">
        <f>TEXT(Table1[[#This Row],[Invoice Date]],"yyyy")</f>
        <v>2021</v>
      </c>
      <c r="P5657" s="4" t="str">
        <f>TEXT(Table1[[#This Row],[Invoice Date]],"mmm")</f>
        <v>Jul</v>
      </c>
      <c r="Q5657" s="27">
        <f>WEEKNUM(Table1[[#This Row],[Invoice Date]]) + IF(YEAR(Table1[[#This Row],[Invoice Date]])=2021, 52, 0)</f>
        <v>80</v>
      </c>
    </row>
    <row r="5658" spans="2:17" ht="14.25" customHeight="1" x14ac:dyDescent="0.3">
      <c r="B5658" s="4" t="s">
        <v>61</v>
      </c>
      <c r="C5658" s="33">
        <v>1185731</v>
      </c>
      <c r="D5658" s="5">
        <v>44386</v>
      </c>
      <c r="E5658" s="4" t="s">
        <v>36</v>
      </c>
      <c r="F5658" s="4" t="s">
        <v>96</v>
      </c>
      <c r="G5658" s="4" t="s">
        <v>97</v>
      </c>
      <c r="H5658" s="6" t="s">
        <v>19</v>
      </c>
      <c r="I5658" s="7">
        <v>60.000000000000007</v>
      </c>
      <c r="J5658" s="8">
        <v>650</v>
      </c>
      <c r="K5658" s="9">
        <v>390000.00000000006</v>
      </c>
      <c r="L5658" s="9">
        <v>136500</v>
      </c>
      <c r="M5658" s="10">
        <v>0.35</v>
      </c>
      <c r="N5658" s="4" t="s">
        <v>83</v>
      </c>
      <c r="O5658" s="4" t="str">
        <f>TEXT(Table1[[#This Row],[Invoice Date]],"yyyy")</f>
        <v>2021</v>
      </c>
      <c r="P5658" s="4" t="str">
        <f>TEXT(Table1[[#This Row],[Invoice Date]],"mmm")</f>
        <v>Jul</v>
      </c>
      <c r="Q5658" s="27">
        <f>WEEKNUM(Table1[[#This Row],[Invoice Date]]) + IF(YEAR(Table1[[#This Row],[Invoice Date]])=2021, 52, 0)</f>
        <v>80</v>
      </c>
    </row>
    <row r="5659" spans="2:17" ht="14.25" customHeight="1" x14ac:dyDescent="0.3">
      <c r="B5659" s="4" t="s">
        <v>14</v>
      </c>
      <c r="C5659" s="33">
        <v>1185732</v>
      </c>
      <c r="D5659" s="5">
        <v>44386</v>
      </c>
      <c r="E5659" s="4" t="s">
        <v>31</v>
      </c>
      <c r="F5659" s="4" t="s">
        <v>66</v>
      </c>
      <c r="G5659" s="4" t="s">
        <v>67</v>
      </c>
      <c r="H5659" s="6" t="s">
        <v>21</v>
      </c>
      <c r="I5659" s="7">
        <v>80</v>
      </c>
      <c r="J5659" s="8">
        <v>500</v>
      </c>
      <c r="K5659" s="9">
        <v>400000</v>
      </c>
      <c r="L5659" s="9">
        <v>100000</v>
      </c>
      <c r="M5659" s="10">
        <v>0.25</v>
      </c>
      <c r="N5659" s="4" t="s">
        <v>24</v>
      </c>
      <c r="O5659" s="4" t="str">
        <f>TEXT(Table1[[#This Row],[Invoice Date]],"yyyy")</f>
        <v>2021</v>
      </c>
      <c r="P5659" s="4" t="str">
        <f>TEXT(Table1[[#This Row],[Invoice Date]],"mmm")</f>
        <v>Jul</v>
      </c>
      <c r="Q5659" s="27">
        <f>WEEKNUM(Table1[[#This Row],[Invoice Date]]) + IF(YEAR(Table1[[#This Row],[Invoice Date]])=2021, 52, 0)</f>
        <v>80</v>
      </c>
    </row>
    <row r="5660" spans="2:17" ht="14.25" customHeight="1" x14ac:dyDescent="0.3">
      <c r="B5660" s="4" t="s">
        <v>14</v>
      </c>
      <c r="C5660" s="33">
        <v>1185732</v>
      </c>
      <c r="D5660" s="5">
        <v>44386</v>
      </c>
      <c r="E5660" s="4" t="s">
        <v>31</v>
      </c>
      <c r="F5660" s="4" t="s">
        <v>66</v>
      </c>
      <c r="G5660" s="4" t="s">
        <v>67</v>
      </c>
      <c r="H5660" s="6" t="s">
        <v>22</v>
      </c>
      <c r="I5660" s="7">
        <v>85.000000000000014</v>
      </c>
      <c r="J5660" s="8">
        <v>550</v>
      </c>
      <c r="K5660" s="9">
        <v>467500.00000000006</v>
      </c>
      <c r="L5660" s="9">
        <v>70125</v>
      </c>
      <c r="M5660" s="10">
        <v>0.15</v>
      </c>
      <c r="N5660" s="4" t="s">
        <v>24</v>
      </c>
      <c r="O5660" s="4" t="str">
        <f>TEXT(Table1[[#This Row],[Invoice Date]],"yyyy")</f>
        <v>2021</v>
      </c>
      <c r="P5660" s="4" t="str">
        <f>TEXT(Table1[[#This Row],[Invoice Date]],"mmm")</f>
        <v>Jul</v>
      </c>
      <c r="Q5660" s="27">
        <f>WEEKNUM(Table1[[#This Row],[Invoice Date]]) + IF(YEAR(Table1[[#This Row],[Invoice Date]])=2021, 52, 0)</f>
        <v>80</v>
      </c>
    </row>
    <row r="5661" spans="2:17" ht="14.25" customHeight="1" x14ac:dyDescent="0.3">
      <c r="B5661" s="4" t="s">
        <v>61</v>
      </c>
      <c r="C5661" s="33">
        <v>1185731</v>
      </c>
      <c r="D5661" s="5">
        <v>44386</v>
      </c>
      <c r="E5661" s="4" t="s">
        <v>36</v>
      </c>
      <c r="F5661" s="4" t="s">
        <v>96</v>
      </c>
      <c r="G5661" s="4" t="s">
        <v>97</v>
      </c>
      <c r="H5661" s="6" t="s">
        <v>23</v>
      </c>
      <c r="I5661" s="7">
        <v>70</v>
      </c>
      <c r="J5661" s="8">
        <v>725</v>
      </c>
      <c r="K5661" s="9">
        <v>507500</v>
      </c>
      <c r="L5661" s="9">
        <v>253750</v>
      </c>
      <c r="M5661" s="10">
        <v>0.5</v>
      </c>
      <c r="N5661" s="4" t="s">
        <v>83</v>
      </c>
      <c r="O5661" s="4" t="str">
        <f>TEXT(Table1[[#This Row],[Invoice Date]],"yyyy")</f>
        <v>2021</v>
      </c>
      <c r="P5661" s="4" t="str">
        <f>TEXT(Table1[[#This Row],[Invoice Date]],"mmm")</f>
        <v>Jul</v>
      </c>
      <c r="Q5661" s="27">
        <f>WEEKNUM(Table1[[#This Row],[Invoice Date]]) + IF(YEAR(Table1[[#This Row],[Invoice Date]])=2021, 52, 0)</f>
        <v>80</v>
      </c>
    </row>
    <row r="5662" spans="2:17" ht="14.25" customHeight="1" x14ac:dyDescent="0.3">
      <c r="B5662" s="4" t="s">
        <v>14</v>
      </c>
      <c r="C5662" s="33">
        <v>1185732</v>
      </c>
      <c r="D5662" s="5">
        <v>44386</v>
      </c>
      <c r="E5662" s="4" t="s">
        <v>31</v>
      </c>
      <c r="F5662" s="4" t="s">
        <v>66</v>
      </c>
      <c r="G5662" s="4" t="s">
        <v>67</v>
      </c>
      <c r="H5662" s="6" t="s">
        <v>20</v>
      </c>
      <c r="I5662" s="7">
        <v>85.000000000000014</v>
      </c>
      <c r="J5662" s="8">
        <v>600</v>
      </c>
      <c r="K5662" s="9">
        <v>510000.00000000006</v>
      </c>
      <c r="L5662" s="9">
        <v>127500.00000000001</v>
      </c>
      <c r="M5662" s="10">
        <v>0.25</v>
      </c>
      <c r="N5662" s="4" t="s">
        <v>24</v>
      </c>
      <c r="O5662" s="4" t="str">
        <f>TEXT(Table1[[#This Row],[Invoice Date]],"yyyy")</f>
        <v>2021</v>
      </c>
      <c r="P5662" s="4" t="str">
        <f>TEXT(Table1[[#This Row],[Invoice Date]],"mmm")</f>
        <v>Jul</v>
      </c>
      <c r="Q5662" s="27">
        <f>WEEKNUM(Table1[[#This Row],[Invoice Date]]) + IF(YEAR(Table1[[#This Row],[Invoice Date]])=2021, 52, 0)</f>
        <v>80</v>
      </c>
    </row>
    <row r="5663" spans="2:17" ht="14.25" customHeight="1" x14ac:dyDescent="0.3">
      <c r="B5663" s="4" t="s">
        <v>14</v>
      </c>
      <c r="C5663" s="33">
        <v>1185732</v>
      </c>
      <c r="D5663" s="5">
        <v>44386</v>
      </c>
      <c r="E5663" s="4" t="s">
        <v>31</v>
      </c>
      <c r="F5663" s="4" t="s">
        <v>66</v>
      </c>
      <c r="G5663" s="4" t="s">
        <v>67</v>
      </c>
      <c r="H5663" s="6" t="s">
        <v>23</v>
      </c>
      <c r="I5663" s="7">
        <v>100</v>
      </c>
      <c r="J5663" s="8">
        <v>550</v>
      </c>
      <c r="K5663" s="9">
        <v>550000</v>
      </c>
      <c r="L5663" s="9">
        <v>220000</v>
      </c>
      <c r="M5663" s="10">
        <v>0.4</v>
      </c>
      <c r="N5663" s="4" t="s">
        <v>24</v>
      </c>
      <c r="O5663" s="4" t="str">
        <f>TEXT(Table1[[#This Row],[Invoice Date]],"yyyy")</f>
        <v>2021</v>
      </c>
      <c r="P5663" s="4" t="str">
        <f>TEXT(Table1[[#This Row],[Invoice Date]],"mmm")</f>
        <v>Jul</v>
      </c>
      <c r="Q5663" s="27">
        <f>WEEKNUM(Table1[[#This Row],[Invoice Date]]) + IF(YEAR(Table1[[#This Row],[Invoice Date]])=2021, 52, 0)</f>
        <v>80</v>
      </c>
    </row>
    <row r="5664" spans="2:17" ht="14.25" customHeight="1" x14ac:dyDescent="0.3">
      <c r="B5664" s="4" t="s">
        <v>14</v>
      </c>
      <c r="C5664" s="33">
        <v>1185732</v>
      </c>
      <c r="D5664" s="5">
        <v>44386</v>
      </c>
      <c r="E5664" s="4" t="s">
        <v>31</v>
      </c>
      <c r="F5664" s="4" t="s">
        <v>66</v>
      </c>
      <c r="G5664" s="4" t="s">
        <v>67</v>
      </c>
      <c r="H5664" s="6" t="s">
        <v>19</v>
      </c>
      <c r="I5664" s="7">
        <v>85.000000000000014</v>
      </c>
      <c r="J5664" s="8">
        <v>650</v>
      </c>
      <c r="K5664" s="9">
        <v>552500.00000000012</v>
      </c>
      <c r="L5664" s="9">
        <v>110500.00000000003</v>
      </c>
      <c r="M5664" s="10">
        <v>0.2</v>
      </c>
      <c r="N5664" s="4" t="s">
        <v>24</v>
      </c>
      <c r="O5664" s="4" t="str">
        <f>TEXT(Table1[[#This Row],[Invoice Date]],"yyyy")</f>
        <v>2021</v>
      </c>
      <c r="P5664" s="4" t="str">
        <f>TEXT(Table1[[#This Row],[Invoice Date]],"mmm")</f>
        <v>Jul</v>
      </c>
      <c r="Q5664" s="27">
        <f>WEEKNUM(Table1[[#This Row],[Invoice Date]]) + IF(YEAR(Table1[[#This Row],[Invoice Date]])=2021, 52, 0)</f>
        <v>80</v>
      </c>
    </row>
    <row r="5665" spans="2:17" ht="14.25" customHeight="1" x14ac:dyDescent="0.3">
      <c r="B5665" s="4" t="s">
        <v>61</v>
      </c>
      <c r="C5665" s="33">
        <v>1185731</v>
      </c>
      <c r="D5665" s="5">
        <v>44386</v>
      </c>
      <c r="E5665" s="4" t="s">
        <v>36</v>
      </c>
      <c r="F5665" s="4" t="s">
        <v>96</v>
      </c>
      <c r="G5665" s="4" t="s">
        <v>97</v>
      </c>
      <c r="H5665" s="6" t="s">
        <v>17</v>
      </c>
      <c r="I5665" s="7">
        <v>65</v>
      </c>
      <c r="J5665" s="8">
        <v>900</v>
      </c>
      <c r="K5665" s="9">
        <v>585000</v>
      </c>
      <c r="L5665" s="9">
        <v>234000</v>
      </c>
      <c r="M5665" s="10">
        <v>0.4</v>
      </c>
      <c r="N5665" s="4" t="s">
        <v>83</v>
      </c>
      <c r="O5665" s="4" t="str">
        <f>TEXT(Table1[[#This Row],[Invoice Date]],"yyyy")</f>
        <v>2021</v>
      </c>
      <c r="P5665" s="4" t="str">
        <f>TEXT(Table1[[#This Row],[Invoice Date]],"mmm")</f>
        <v>Jul</v>
      </c>
      <c r="Q5665" s="27">
        <f>WEEKNUM(Table1[[#This Row],[Invoice Date]]) + IF(YEAR(Table1[[#This Row],[Invoice Date]])=2021, 52, 0)</f>
        <v>80</v>
      </c>
    </row>
    <row r="5666" spans="2:17" ht="14.25" customHeight="1" x14ac:dyDescent="0.3">
      <c r="B5666" s="4" t="s">
        <v>14</v>
      </c>
      <c r="C5666" s="33">
        <v>1185732</v>
      </c>
      <c r="D5666" s="5">
        <v>44386</v>
      </c>
      <c r="E5666" s="4" t="s">
        <v>31</v>
      </c>
      <c r="F5666" s="4" t="s">
        <v>66</v>
      </c>
      <c r="G5666" s="4" t="s">
        <v>67</v>
      </c>
      <c r="H5666" s="6" t="s">
        <v>17</v>
      </c>
      <c r="I5666" s="7">
        <v>80</v>
      </c>
      <c r="J5666" s="8">
        <v>800</v>
      </c>
      <c r="K5666" s="9">
        <v>640000</v>
      </c>
      <c r="L5666" s="9">
        <v>160000</v>
      </c>
      <c r="M5666" s="10">
        <v>0.25</v>
      </c>
      <c r="N5666" s="4" t="s">
        <v>24</v>
      </c>
      <c r="O5666" s="4" t="str">
        <f>TEXT(Table1[[#This Row],[Invoice Date]],"yyyy")</f>
        <v>2021</v>
      </c>
      <c r="P5666" s="4" t="str">
        <f>TEXT(Table1[[#This Row],[Invoice Date]],"mmm")</f>
        <v>Jul</v>
      </c>
      <c r="Q5666" s="27">
        <f>WEEKNUM(Table1[[#This Row],[Invoice Date]]) + IF(YEAR(Table1[[#This Row],[Invoice Date]])=2021, 52, 0)</f>
        <v>80</v>
      </c>
    </row>
    <row r="5667" spans="2:17" ht="14.25" customHeight="1" x14ac:dyDescent="0.3">
      <c r="B5667" s="4" t="s">
        <v>14</v>
      </c>
      <c r="C5667" s="33">
        <v>1185732</v>
      </c>
      <c r="D5667" s="5">
        <v>44387</v>
      </c>
      <c r="E5667" s="4" t="s">
        <v>36</v>
      </c>
      <c r="F5667" s="4" t="s">
        <v>57</v>
      </c>
      <c r="G5667" s="4" t="s">
        <v>58</v>
      </c>
      <c r="H5667" s="6" t="s">
        <v>20</v>
      </c>
      <c r="I5667" s="7">
        <v>18</v>
      </c>
      <c r="J5667" s="8">
        <v>25</v>
      </c>
      <c r="K5667" s="9">
        <v>450</v>
      </c>
      <c r="L5667" s="9">
        <v>216</v>
      </c>
      <c r="M5667" s="10">
        <v>0.48</v>
      </c>
      <c r="N5667" s="4" t="s">
        <v>83</v>
      </c>
      <c r="O5667" s="4" t="str">
        <f>TEXT(Table1[[#This Row],[Invoice Date]],"yyyy")</f>
        <v>2021</v>
      </c>
      <c r="P5667" s="4" t="str">
        <f>TEXT(Table1[[#This Row],[Invoice Date]],"mmm")</f>
        <v>Jul</v>
      </c>
      <c r="Q5667" s="27">
        <f>WEEKNUM(Table1[[#This Row],[Invoice Date]]) + IF(YEAR(Table1[[#This Row],[Invoice Date]])=2021, 52, 0)</f>
        <v>80</v>
      </c>
    </row>
    <row r="5668" spans="2:17" ht="14.25" customHeight="1" x14ac:dyDescent="0.3">
      <c r="B5668" s="4" t="s">
        <v>30</v>
      </c>
      <c r="C5668" s="34">
        <v>1128299</v>
      </c>
      <c r="D5668" s="5">
        <v>44387</v>
      </c>
      <c r="E5668" s="4" t="s">
        <v>31</v>
      </c>
      <c r="F5668" s="4" t="s">
        <v>78</v>
      </c>
      <c r="G5668" s="4" t="s">
        <v>79</v>
      </c>
      <c r="H5668" s="6" t="s">
        <v>21</v>
      </c>
      <c r="I5668" s="7">
        <v>16</v>
      </c>
      <c r="J5668" s="8">
        <v>128</v>
      </c>
      <c r="K5668" s="9">
        <v>2048</v>
      </c>
      <c r="L5668" s="9">
        <v>962.56000000000006</v>
      </c>
      <c r="M5668" s="10">
        <v>0.47000000000000003</v>
      </c>
      <c r="N5668" s="4" t="s">
        <v>24</v>
      </c>
      <c r="O5668" s="4" t="str">
        <f>TEXT(Table1[[#This Row],[Invoice Date]],"yyyy")</f>
        <v>2021</v>
      </c>
      <c r="P5668" s="4" t="str">
        <f>TEXT(Table1[[#This Row],[Invoice Date]],"mmm")</f>
        <v>Jul</v>
      </c>
      <c r="Q5668" s="27">
        <f>WEEKNUM(Table1[[#This Row],[Invoice Date]]) + IF(YEAR(Table1[[#This Row],[Invoice Date]])=2021, 52, 0)</f>
        <v>80</v>
      </c>
    </row>
    <row r="5669" spans="2:17" ht="14.25" customHeight="1" x14ac:dyDescent="0.3">
      <c r="B5669" s="4" t="s">
        <v>14</v>
      </c>
      <c r="C5669" s="33">
        <v>1185732</v>
      </c>
      <c r="D5669" s="5">
        <v>44387</v>
      </c>
      <c r="E5669" s="4" t="s">
        <v>36</v>
      </c>
      <c r="F5669" s="4" t="s">
        <v>37</v>
      </c>
      <c r="G5669" s="4" t="s">
        <v>38</v>
      </c>
      <c r="H5669" s="6" t="s">
        <v>22</v>
      </c>
      <c r="I5669" s="7">
        <v>47</v>
      </c>
      <c r="J5669" s="8">
        <v>56</v>
      </c>
      <c r="K5669" s="9">
        <v>2632</v>
      </c>
      <c r="L5669" s="9">
        <v>1210.7199999999998</v>
      </c>
      <c r="M5669" s="10">
        <v>0.45999999999999996</v>
      </c>
      <c r="N5669" s="4" t="s">
        <v>83</v>
      </c>
      <c r="O5669" s="4" t="str">
        <f>TEXT(Table1[[#This Row],[Invoice Date]],"yyyy")</f>
        <v>2021</v>
      </c>
      <c r="P5669" s="4" t="str">
        <f>TEXT(Table1[[#This Row],[Invoice Date]],"mmm")</f>
        <v>Jul</v>
      </c>
      <c r="Q5669" s="27">
        <f>WEEKNUM(Table1[[#This Row],[Invoice Date]]) + IF(YEAR(Table1[[#This Row],[Invoice Date]])=2021, 52, 0)</f>
        <v>80</v>
      </c>
    </row>
    <row r="5670" spans="2:17" ht="14.25" customHeight="1" x14ac:dyDescent="0.3">
      <c r="B5670" s="4" t="s">
        <v>30</v>
      </c>
      <c r="C5670" s="34">
        <v>1128299</v>
      </c>
      <c r="D5670" s="5">
        <v>44387</v>
      </c>
      <c r="E5670" s="4" t="s">
        <v>31</v>
      </c>
      <c r="F5670" s="4" t="s">
        <v>78</v>
      </c>
      <c r="G5670" s="4" t="s">
        <v>79</v>
      </c>
      <c r="H5670" s="6" t="s">
        <v>21</v>
      </c>
      <c r="I5670" s="7">
        <v>23</v>
      </c>
      <c r="J5670" s="8">
        <v>115</v>
      </c>
      <c r="K5670" s="9">
        <v>2645</v>
      </c>
      <c r="L5670" s="9">
        <v>1322.5</v>
      </c>
      <c r="M5670" s="10">
        <v>0.5</v>
      </c>
      <c r="N5670" s="4" t="s">
        <v>83</v>
      </c>
      <c r="O5670" s="4" t="str">
        <f>TEXT(Table1[[#This Row],[Invoice Date]],"yyyy")</f>
        <v>2021</v>
      </c>
      <c r="P5670" s="4" t="str">
        <f>TEXT(Table1[[#This Row],[Invoice Date]],"mmm")</f>
        <v>Jul</v>
      </c>
      <c r="Q5670" s="27">
        <f>WEEKNUM(Table1[[#This Row],[Invoice Date]]) + IF(YEAR(Table1[[#This Row],[Invoice Date]])=2021, 52, 0)</f>
        <v>80</v>
      </c>
    </row>
    <row r="5671" spans="2:17" ht="14.25" customHeight="1" x14ac:dyDescent="0.3">
      <c r="B5671" s="4" t="s">
        <v>30</v>
      </c>
      <c r="C5671" s="34">
        <v>1128299</v>
      </c>
      <c r="D5671" s="5">
        <v>44387</v>
      </c>
      <c r="E5671" s="4" t="s">
        <v>31</v>
      </c>
      <c r="F5671" s="4" t="s">
        <v>78</v>
      </c>
      <c r="G5671" s="4" t="s">
        <v>79</v>
      </c>
      <c r="H5671" s="6" t="s">
        <v>20</v>
      </c>
      <c r="I5671" s="7">
        <v>19</v>
      </c>
      <c r="J5671" s="8">
        <v>157</v>
      </c>
      <c r="K5671" s="9">
        <v>2983</v>
      </c>
      <c r="L5671" s="9">
        <v>1163.3699999999999</v>
      </c>
      <c r="M5671" s="10">
        <v>0.38999999999999996</v>
      </c>
      <c r="N5671" s="4" t="s">
        <v>24</v>
      </c>
      <c r="O5671" s="4" t="str">
        <f>TEXT(Table1[[#This Row],[Invoice Date]],"yyyy")</f>
        <v>2021</v>
      </c>
      <c r="P5671" s="4" t="str">
        <f>TEXT(Table1[[#This Row],[Invoice Date]],"mmm")</f>
        <v>Jul</v>
      </c>
      <c r="Q5671" s="27">
        <f>WEEKNUM(Table1[[#This Row],[Invoice Date]]) + IF(YEAR(Table1[[#This Row],[Invoice Date]])=2021, 52, 0)</f>
        <v>80</v>
      </c>
    </row>
    <row r="5672" spans="2:17" ht="14.25" customHeight="1" x14ac:dyDescent="0.3">
      <c r="B5672" s="4" t="s">
        <v>30</v>
      </c>
      <c r="C5672" s="34">
        <v>1128299</v>
      </c>
      <c r="D5672" s="5">
        <v>44387</v>
      </c>
      <c r="E5672" s="4" t="s">
        <v>31</v>
      </c>
      <c r="F5672" s="4" t="s">
        <v>78</v>
      </c>
      <c r="G5672" s="4" t="s">
        <v>79</v>
      </c>
      <c r="H5672" s="6" t="s">
        <v>20</v>
      </c>
      <c r="I5672" s="7">
        <v>24</v>
      </c>
      <c r="J5672" s="8">
        <v>138</v>
      </c>
      <c r="K5672" s="9">
        <v>3312</v>
      </c>
      <c r="L5672" s="9">
        <v>1589.76</v>
      </c>
      <c r="M5672" s="10">
        <v>0.48</v>
      </c>
      <c r="N5672" s="4" t="s">
        <v>83</v>
      </c>
      <c r="O5672" s="4" t="str">
        <f>TEXT(Table1[[#This Row],[Invoice Date]],"yyyy")</f>
        <v>2021</v>
      </c>
      <c r="P5672" s="4" t="str">
        <f>TEXT(Table1[[#This Row],[Invoice Date]],"mmm")</f>
        <v>Jul</v>
      </c>
      <c r="Q5672" s="27">
        <f>WEEKNUM(Table1[[#This Row],[Invoice Date]]) + IF(YEAR(Table1[[#This Row],[Invoice Date]])=2021, 52, 0)</f>
        <v>80</v>
      </c>
    </row>
    <row r="5673" spans="2:17" ht="14.25" customHeight="1" x14ac:dyDescent="0.3">
      <c r="B5673" s="4" t="s">
        <v>61</v>
      </c>
      <c r="C5673" s="33">
        <v>1185731</v>
      </c>
      <c r="D5673" s="5">
        <v>44387</v>
      </c>
      <c r="E5673" s="4" t="s">
        <v>15</v>
      </c>
      <c r="F5673" s="4" t="s">
        <v>131</v>
      </c>
      <c r="G5673" s="4" t="s">
        <v>132</v>
      </c>
      <c r="H5673" s="6" t="s">
        <v>21</v>
      </c>
      <c r="I5673" s="7">
        <v>36</v>
      </c>
      <c r="J5673" s="8">
        <v>96</v>
      </c>
      <c r="K5673" s="9">
        <v>3456</v>
      </c>
      <c r="L5673" s="9">
        <v>1451.52</v>
      </c>
      <c r="M5673" s="10">
        <v>0.42</v>
      </c>
      <c r="N5673" s="4" t="s">
        <v>24</v>
      </c>
      <c r="O5673" s="4" t="str">
        <f>TEXT(Table1[[#This Row],[Invoice Date]],"yyyy")</f>
        <v>2021</v>
      </c>
      <c r="P5673" s="4" t="str">
        <f>TEXT(Table1[[#This Row],[Invoice Date]],"mmm")</f>
        <v>Jul</v>
      </c>
      <c r="Q5673" s="27">
        <f>WEEKNUM(Table1[[#This Row],[Invoice Date]]) + IF(YEAR(Table1[[#This Row],[Invoice Date]])=2021, 52, 0)</f>
        <v>80</v>
      </c>
    </row>
    <row r="5674" spans="2:17" ht="14.25" customHeight="1" x14ac:dyDescent="0.3">
      <c r="B5674" s="4" t="s">
        <v>61</v>
      </c>
      <c r="C5674" s="33">
        <v>1185731</v>
      </c>
      <c r="D5674" s="5">
        <v>44387</v>
      </c>
      <c r="E5674" s="4" t="s">
        <v>15</v>
      </c>
      <c r="F5674" s="4" t="s">
        <v>131</v>
      </c>
      <c r="G5674" s="4" t="s">
        <v>132</v>
      </c>
      <c r="H5674" s="6" t="s">
        <v>20</v>
      </c>
      <c r="I5674" s="7">
        <v>33</v>
      </c>
      <c r="J5674" s="8">
        <v>109</v>
      </c>
      <c r="K5674" s="9">
        <v>3597</v>
      </c>
      <c r="L5674" s="9">
        <v>1330.8899999999999</v>
      </c>
      <c r="M5674" s="10">
        <v>0.37</v>
      </c>
      <c r="N5674" s="4" t="s">
        <v>24</v>
      </c>
      <c r="O5674" s="4" t="str">
        <f>TEXT(Table1[[#This Row],[Invoice Date]],"yyyy")</f>
        <v>2021</v>
      </c>
      <c r="P5674" s="4" t="str">
        <f>TEXT(Table1[[#This Row],[Invoice Date]],"mmm")</f>
        <v>Jul</v>
      </c>
      <c r="Q5674" s="27">
        <f>WEEKNUM(Table1[[#This Row],[Invoice Date]]) + IF(YEAR(Table1[[#This Row],[Invoice Date]])=2021, 52, 0)</f>
        <v>80</v>
      </c>
    </row>
    <row r="5675" spans="2:17" ht="14.25" customHeight="1" x14ac:dyDescent="0.3">
      <c r="B5675" s="4" t="s">
        <v>30</v>
      </c>
      <c r="C5675" s="34">
        <v>1128299</v>
      </c>
      <c r="D5675" s="5">
        <v>44387</v>
      </c>
      <c r="E5675" s="4" t="s">
        <v>31</v>
      </c>
      <c r="F5675" s="4" t="s">
        <v>78</v>
      </c>
      <c r="G5675" s="4" t="s">
        <v>79</v>
      </c>
      <c r="H5675" s="6" t="s">
        <v>19</v>
      </c>
      <c r="I5675" s="7">
        <v>20</v>
      </c>
      <c r="J5675" s="8">
        <v>182</v>
      </c>
      <c r="K5675" s="9">
        <v>3640</v>
      </c>
      <c r="L5675" s="9">
        <v>1419.6</v>
      </c>
      <c r="M5675" s="10">
        <v>0.38999999999999996</v>
      </c>
      <c r="N5675" s="4" t="s">
        <v>24</v>
      </c>
      <c r="O5675" s="4" t="str">
        <f>TEXT(Table1[[#This Row],[Invoice Date]],"yyyy")</f>
        <v>2021</v>
      </c>
      <c r="P5675" s="4" t="str">
        <f>TEXT(Table1[[#This Row],[Invoice Date]],"mmm")</f>
        <v>Jul</v>
      </c>
      <c r="Q5675" s="27">
        <f>WEEKNUM(Table1[[#This Row],[Invoice Date]]) + IF(YEAR(Table1[[#This Row],[Invoice Date]])=2021, 52, 0)</f>
        <v>80</v>
      </c>
    </row>
    <row r="5676" spans="2:17" ht="14.25" customHeight="1" x14ac:dyDescent="0.3">
      <c r="B5676" s="4" t="s">
        <v>30</v>
      </c>
      <c r="C5676" s="34">
        <v>1128299</v>
      </c>
      <c r="D5676" s="5">
        <v>44387</v>
      </c>
      <c r="E5676" s="4" t="s">
        <v>31</v>
      </c>
      <c r="F5676" s="4" t="s">
        <v>78</v>
      </c>
      <c r="G5676" s="4" t="s">
        <v>79</v>
      </c>
      <c r="H5676" s="6" t="s">
        <v>22</v>
      </c>
      <c r="I5676" s="7">
        <v>28</v>
      </c>
      <c r="J5676" s="8">
        <v>140</v>
      </c>
      <c r="K5676" s="9">
        <v>3920</v>
      </c>
      <c r="L5676" s="9">
        <v>1489.6</v>
      </c>
      <c r="M5676" s="10">
        <v>0.38</v>
      </c>
      <c r="N5676" s="4" t="s">
        <v>24</v>
      </c>
      <c r="O5676" s="4" t="str">
        <f>TEXT(Table1[[#This Row],[Invoice Date]],"yyyy")</f>
        <v>2021</v>
      </c>
      <c r="P5676" s="4" t="str">
        <f>TEXT(Table1[[#This Row],[Invoice Date]],"mmm")</f>
        <v>Jul</v>
      </c>
      <c r="Q5676" s="27">
        <f>WEEKNUM(Table1[[#This Row],[Invoice Date]]) + IF(YEAR(Table1[[#This Row],[Invoice Date]])=2021, 52, 0)</f>
        <v>80</v>
      </c>
    </row>
    <row r="5677" spans="2:17" ht="14.25" customHeight="1" x14ac:dyDescent="0.3">
      <c r="B5677" s="4" t="s">
        <v>30</v>
      </c>
      <c r="C5677" s="34">
        <v>1128299</v>
      </c>
      <c r="D5677" s="5">
        <v>44387</v>
      </c>
      <c r="E5677" s="4" t="s">
        <v>31</v>
      </c>
      <c r="F5677" s="4" t="s">
        <v>78</v>
      </c>
      <c r="G5677" s="4" t="s">
        <v>79</v>
      </c>
      <c r="H5677" s="6" t="s">
        <v>22</v>
      </c>
      <c r="I5677" s="7">
        <v>32</v>
      </c>
      <c r="J5677" s="8">
        <v>128</v>
      </c>
      <c r="K5677" s="9">
        <v>4096</v>
      </c>
      <c r="L5677" s="9">
        <v>1884.1599999999999</v>
      </c>
      <c r="M5677" s="10">
        <v>0.45999999999999996</v>
      </c>
      <c r="N5677" s="4" t="s">
        <v>83</v>
      </c>
      <c r="O5677" s="4" t="str">
        <f>TEXT(Table1[[#This Row],[Invoice Date]],"yyyy")</f>
        <v>2021</v>
      </c>
      <c r="P5677" s="4" t="str">
        <f>TEXT(Table1[[#This Row],[Invoice Date]],"mmm")</f>
        <v>Jul</v>
      </c>
      <c r="Q5677" s="27">
        <f>WEEKNUM(Table1[[#This Row],[Invoice Date]]) + IF(YEAR(Table1[[#This Row],[Invoice Date]])=2021, 52, 0)</f>
        <v>80</v>
      </c>
    </row>
    <row r="5678" spans="2:17" ht="14.25" customHeight="1" x14ac:dyDescent="0.3">
      <c r="B5678" s="4" t="s">
        <v>61</v>
      </c>
      <c r="C5678" s="33">
        <v>1185731</v>
      </c>
      <c r="D5678" s="5">
        <v>44387</v>
      </c>
      <c r="E5678" s="4" t="s">
        <v>15</v>
      </c>
      <c r="F5678" s="4" t="s">
        <v>131</v>
      </c>
      <c r="G5678" s="4" t="s">
        <v>132</v>
      </c>
      <c r="H5678" s="6" t="s">
        <v>21</v>
      </c>
      <c r="I5678" s="7">
        <v>46</v>
      </c>
      <c r="J5678" s="8">
        <v>90</v>
      </c>
      <c r="K5678" s="9">
        <v>4140</v>
      </c>
      <c r="L5678" s="9">
        <v>2028.6</v>
      </c>
      <c r="M5678" s="10">
        <v>0.49</v>
      </c>
      <c r="N5678" s="4" t="s">
        <v>83</v>
      </c>
      <c r="O5678" s="4" t="str">
        <f>TEXT(Table1[[#This Row],[Invoice Date]],"yyyy")</f>
        <v>2021</v>
      </c>
      <c r="P5678" s="4" t="str">
        <f>TEXT(Table1[[#This Row],[Invoice Date]],"mmm")</f>
        <v>Jul</v>
      </c>
      <c r="Q5678" s="27">
        <f>WEEKNUM(Table1[[#This Row],[Invoice Date]]) + IF(YEAR(Table1[[#This Row],[Invoice Date]])=2021, 52, 0)</f>
        <v>80</v>
      </c>
    </row>
    <row r="5679" spans="2:17" ht="14.25" customHeight="1" x14ac:dyDescent="0.3">
      <c r="B5679" s="4" t="s">
        <v>61</v>
      </c>
      <c r="C5679" s="33">
        <v>1185731</v>
      </c>
      <c r="D5679" s="5">
        <v>44387</v>
      </c>
      <c r="E5679" s="4" t="s">
        <v>15</v>
      </c>
      <c r="F5679" s="4" t="s">
        <v>131</v>
      </c>
      <c r="G5679" s="4" t="s">
        <v>132</v>
      </c>
      <c r="H5679" s="6" t="s">
        <v>22</v>
      </c>
      <c r="I5679" s="7">
        <v>39</v>
      </c>
      <c r="J5679" s="8">
        <v>114</v>
      </c>
      <c r="K5679" s="9">
        <v>4446</v>
      </c>
      <c r="L5679" s="9">
        <v>1689.48</v>
      </c>
      <c r="M5679" s="10">
        <v>0.38</v>
      </c>
      <c r="N5679" s="4" t="s">
        <v>24</v>
      </c>
      <c r="O5679" s="4" t="str">
        <f>TEXT(Table1[[#This Row],[Invoice Date]],"yyyy")</f>
        <v>2021</v>
      </c>
      <c r="P5679" s="4" t="str">
        <f>TEXT(Table1[[#This Row],[Invoice Date]],"mmm")</f>
        <v>Jul</v>
      </c>
      <c r="Q5679" s="27">
        <f>WEEKNUM(Table1[[#This Row],[Invoice Date]]) + IF(YEAR(Table1[[#This Row],[Invoice Date]])=2021, 52, 0)</f>
        <v>80</v>
      </c>
    </row>
    <row r="5680" spans="2:17" ht="14.25" customHeight="1" x14ac:dyDescent="0.3">
      <c r="B5680" s="4" t="s">
        <v>61</v>
      </c>
      <c r="C5680" s="33">
        <v>1185731</v>
      </c>
      <c r="D5680" s="5">
        <v>44387</v>
      </c>
      <c r="E5680" s="4" t="s">
        <v>15</v>
      </c>
      <c r="F5680" s="4" t="s">
        <v>131</v>
      </c>
      <c r="G5680" s="4" t="s">
        <v>132</v>
      </c>
      <c r="H5680" s="6" t="s">
        <v>20</v>
      </c>
      <c r="I5680" s="7">
        <v>46</v>
      </c>
      <c r="J5680" s="8">
        <v>98</v>
      </c>
      <c r="K5680" s="9">
        <v>4508</v>
      </c>
      <c r="L5680" s="9">
        <v>2163.84</v>
      </c>
      <c r="M5680" s="10">
        <v>0.48</v>
      </c>
      <c r="N5680" s="4" t="s">
        <v>83</v>
      </c>
      <c r="O5680" s="4" t="str">
        <f>TEXT(Table1[[#This Row],[Invoice Date]],"yyyy")</f>
        <v>2021</v>
      </c>
      <c r="P5680" s="4" t="str">
        <f>TEXT(Table1[[#This Row],[Invoice Date]],"mmm")</f>
        <v>Jul</v>
      </c>
      <c r="Q5680" s="27">
        <f>WEEKNUM(Table1[[#This Row],[Invoice Date]]) + IF(YEAR(Table1[[#This Row],[Invoice Date]])=2021, 52, 0)</f>
        <v>80</v>
      </c>
    </row>
    <row r="5681" spans="2:17" ht="14.25" customHeight="1" x14ac:dyDescent="0.3">
      <c r="B5681" s="4" t="s">
        <v>30</v>
      </c>
      <c r="C5681" s="34">
        <v>1128299</v>
      </c>
      <c r="D5681" s="5">
        <v>44387</v>
      </c>
      <c r="E5681" s="4" t="s">
        <v>31</v>
      </c>
      <c r="F5681" s="4" t="s">
        <v>78</v>
      </c>
      <c r="G5681" s="4" t="s">
        <v>79</v>
      </c>
      <c r="H5681" s="6" t="s">
        <v>19</v>
      </c>
      <c r="I5681" s="7">
        <v>29</v>
      </c>
      <c r="J5681" s="8">
        <v>160</v>
      </c>
      <c r="K5681" s="9">
        <v>4640</v>
      </c>
      <c r="L5681" s="9">
        <v>2227.1999999999998</v>
      </c>
      <c r="M5681" s="10">
        <v>0.48</v>
      </c>
      <c r="N5681" s="4" t="s">
        <v>83</v>
      </c>
      <c r="O5681" s="4" t="str">
        <f>TEXT(Table1[[#This Row],[Invoice Date]],"yyyy")</f>
        <v>2021</v>
      </c>
      <c r="P5681" s="4" t="str">
        <f>TEXT(Table1[[#This Row],[Invoice Date]],"mmm")</f>
        <v>Jul</v>
      </c>
      <c r="Q5681" s="27">
        <f>WEEKNUM(Table1[[#This Row],[Invoice Date]]) + IF(YEAR(Table1[[#This Row],[Invoice Date]])=2021, 52, 0)</f>
        <v>80</v>
      </c>
    </row>
    <row r="5682" spans="2:17" ht="14.25" customHeight="1" x14ac:dyDescent="0.3">
      <c r="B5682" s="4" t="s">
        <v>61</v>
      </c>
      <c r="C5682" s="33">
        <v>1185731</v>
      </c>
      <c r="D5682" s="5">
        <v>44387</v>
      </c>
      <c r="E5682" s="4" t="s">
        <v>15</v>
      </c>
      <c r="F5682" s="4" t="s">
        <v>131</v>
      </c>
      <c r="G5682" s="4" t="s">
        <v>132</v>
      </c>
      <c r="H5682" s="6" t="s">
        <v>22</v>
      </c>
      <c r="I5682" s="7">
        <v>54</v>
      </c>
      <c r="J5682" s="8">
        <v>94</v>
      </c>
      <c r="K5682" s="9">
        <v>5076</v>
      </c>
      <c r="L5682" s="9">
        <v>2385.7199999999998</v>
      </c>
      <c r="M5682" s="10">
        <v>0.47</v>
      </c>
      <c r="N5682" s="4" t="s">
        <v>83</v>
      </c>
      <c r="O5682" s="4" t="str">
        <f>TEXT(Table1[[#This Row],[Invoice Date]],"yyyy")</f>
        <v>2021</v>
      </c>
      <c r="P5682" s="4" t="str">
        <f>TEXT(Table1[[#This Row],[Invoice Date]],"mmm")</f>
        <v>Jul</v>
      </c>
      <c r="Q5682" s="27">
        <f>WEEKNUM(Table1[[#This Row],[Invoice Date]]) + IF(YEAR(Table1[[#This Row],[Invoice Date]])=2021, 52, 0)</f>
        <v>80</v>
      </c>
    </row>
    <row r="5683" spans="2:17" ht="14.25" customHeight="1" x14ac:dyDescent="0.3">
      <c r="B5683" s="4" t="s">
        <v>34</v>
      </c>
      <c r="C5683" s="33">
        <v>1189833</v>
      </c>
      <c r="D5683" s="5">
        <v>44387</v>
      </c>
      <c r="E5683" s="4" t="s">
        <v>31</v>
      </c>
      <c r="F5683" s="4" t="s">
        <v>70</v>
      </c>
      <c r="G5683" s="4" t="s">
        <v>71</v>
      </c>
      <c r="H5683" s="6" t="s">
        <v>20</v>
      </c>
      <c r="I5683" s="7">
        <v>38</v>
      </c>
      <c r="J5683" s="8">
        <v>149</v>
      </c>
      <c r="K5683" s="9">
        <v>5662</v>
      </c>
      <c r="L5683" s="9">
        <v>2717.7599999999998</v>
      </c>
      <c r="M5683" s="10">
        <v>0.48</v>
      </c>
      <c r="N5683" s="4" t="s">
        <v>83</v>
      </c>
      <c r="O5683" s="4" t="str">
        <f>TEXT(Table1[[#This Row],[Invoice Date]],"yyyy")</f>
        <v>2021</v>
      </c>
      <c r="P5683" s="4" t="str">
        <f>TEXT(Table1[[#This Row],[Invoice Date]],"mmm")</f>
        <v>Jul</v>
      </c>
      <c r="Q5683" s="27">
        <f>WEEKNUM(Table1[[#This Row],[Invoice Date]]) + IF(YEAR(Table1[[#This Row],[Invoice Date]])=2021, 52, 0)</f>
        <v>80</v>
      </c>
    </row>
    <row r="5684" spans="2:17" ht="14.25" customHeight="1" x14ac:dyDescent="0.3">
      <c r="B5684" s="4" t="s">
        <v>30</v>
      </c>
      <c r="C5684" s="34">
        <v>1128299</v>
      </c>
      <c r="D5684" s="5">
        <v>44387</v>
      </c>
      <c r="E5684" s="4" t="s">
        <v>31</v>
      </c>
      <c r="F5684" s="4" t="s">
        <v>78</v>
      </c>
      <c r="G5684" s="4" t="s">
        <v>79</v>
      </c>
      <c r="H5684" s="6" t="s">
        <v>23</v>
      </c>
      <c r="I5684" s="7">
        <v>38</v>
      </c>
      <c r="J5684" s="8">
        <v>150</v>
      </c>
      <c r="K5684" s="9">
        <v>5700</v>
      </c>
      <c r="L5684" s="9">
        <v>3705</v>
      </c>
      <c r="M5684" s="10">
        <v>0.65</v>
      </c>
      <c r="N5684" s="4" t="s">
        <v>83</v>
      </c>
      <c r="O5684" s="4" t="str">
        <f>TEXT(Table1[[#This Row],[Invoice Date]],"yyyy")</f>
        <v>2021</v>
      </c>
      <c r="P5684" s="4" t="str">
        <f>TEXT(Table1[[#This Row],[Invoice Date]],"mmm")</f>
        <v>Jul</v>
      </c>
      <c r="Q5684" s="27">
        <f>WEEKNUM(Table1[[#This Row],[Invoice Date]]) + IF(YEAR(Table1[[#This Row],[Invoice Date]])=2021, 52, 0)</f>
        <v>80</v>
      </c>
    </row>
    <row r="5685" spans="2:17" ht="14.25" customHeight="1" x14ac:dyDescent="0.3">
      <c r="B5685" s="4" t="s">
        <v>34</v>
      </c>
      <c r="C5685" s="33">
        <v>1189833</v>
      </c>
      <c r="D5685" s="5">
        <v>44387</v>
      </c>
      <c r="E5685" s="4" t="s">
        <v>31</v>
      </c>
      <c r="F5685" s="4" t="s">
        <v>70</v>
      </c>
      <c r="G5685" s="4" t="s">
        <v>71</v>
      </c>
      <c r="H5685" s="6" t="s">
        <v>21</v>
      </c>
      <c r="I5685" s="7">
        <v>39</v>
      </c>
      <c r="J5685" s="8">
        <v>150</v>
      </c>
      <c r="K5685" s="9">
        <v>5850</v>
      </c>
      <c r="L5685" s="9">
        <v>2749.5</v>
      </c>
      <c r="M5685" s="10">
        <v>0.47</v>
      </c>
      <c r="N5685" s="4" t="s">
        <v>83</v>
      </c>
      <c r="O5685" s="4" t="str">
        <f>TEXT(Table1[[#This Row],[Invoice Date]],"yyyy")</f>
        <v>2021</v>
      </c>
      <c r="P5685" s="4" t="str">
        <f>TEXT(Table1[[#This Row],[Invoice Date]],"mmm")</f>
        <v>Jul</v>
      </c>
      <c r="Q5685" s="27">
        <f>WEEKNUM(Table1[[#This Row],[Invoice Date]]) + IF(YEAR(Table1[[#This Row],[Invoice Date]])=2021, 52, 0)</f>
        <v>80</v>
      </c>
    </row>
    <row r="5686" spans="2:17" ht="14.25" customHeight="1" x14ac:dyDescent="0.3">
      <c r="B5686" s="4" t="s">
        <v>61</v>
      </c>
      <c r="C5686" s="33">
        <v>1185731</v>
      </c>
      <c r="D5686" s="5">
        <v>44387</v>
      </c>
      <c r="E5686" s="4" t="s">
        <v>15</v>
      </c>
      <c r="F5686" s="4" t="s">
        <v>131</v>
      </c>
      <c r="G5686" s="4" t="s">
        <v>132</v>
      </c>
      <c r="H5686" s="6" t="s">
        <v>19</v>
      </c>
      <c r="I5686" s="7">
        <v>51</v>
      </c>
      <c r="J5686" s="8">
        <v>115</v>
      </c>
      <c r="K5686" s="9">
        <v>5865</v>
      </c>
      <c r="L5686" s="9">
        <v>3284.4</v>
      </c>
      <c r="M5686" s="10">
        <v>0.56000000000000005</v>
      </c>
      <c r="N5686" s="4" t="s">
        <v>83</v>
      </c>
      <c r="O5686" s="4" t="str">
        <f>TEXT(Table1[[#This Row],[Invoice Date]],"yyyy")</f>
        <v>2021</v>
      </c>
      <c r="P5686" s="4" t="str">
        <f>TEXT(Table1[[#This Row],[Invoice Date]],"mmm")</f>
        <v>Jul</v>
      </c>
      <c r="Q5686" s="27">
        <f>WEEKNUM(Table1[[#This Row],[Invoice Date]]) + IF(YEAR(Table1[[#This Row],[Invoice Date]])=2021, 52, 0)</f>
        <v>80</v>
      </c>
    </row>
    <row r="5687" spans="2:17" ht="14.25" customHeight="1" x14ac:dyDescent="0.3">
      <c r="B5687" s="4" t="s">
        <v>61</v>
      </c>
      <c r="C5687" s="33">
        <v>1185731</v>
      </c>
      <c r="D5687" s="5">
        <v>44387</v>
      </c>
      <c r="E5687" s="4" t="s">
        <v>15</v>
      </c>
      <c r="F5687" s="4" t="s">
        <v>131</v>
      </c>
      <c r="G5687" s="4" t="s">
        <v>132</v>
      </c>
      <c r="H5687" s="6" t="s">
        <v>19</v>
      </c>
      <c r="I5687" s="7">
        <v>42</v>
      </c>
      <c r="J5687" s="8">
        <v>145</v>
      </c>
      <c r="K5687" s="9">
        <v>6090</v>
      </c>
      <c r="L5687" s="9">
        <v>3045</v>
      </c>
      <c r="M5687" s="10">
        <v>0.5</v>
      </c>
      <c r="N5687" s="4" t="s">
        <v>24</v>
      </c>
      <c r="O5687" s="4" t="str">
        <f>TEXT(Table1[[#This Row],[Invoice Date]],"yyyy")</f>
        <v>2021</v>
      </c>
      <c r="P5687" s="4" t="str">
        <f>TEXT(Table1[[#This Row],[Invoice Date]],"mmm")</f>
        <v>Jul</v>
      </c>
      <c r="Q5687" s="27">
        <f>WEEKNUM(Table1[[#This Row],[Invoice Date]]) + IF(YEAR(Table1[[#This Row],[Invoice Date]])=2021, 52, 0)</f>
        <v>80</v>
      </c>
    </row>
    <row r="5688" spans="2:17" ht="14.25" customHeight="1" x14ac:dyDescent="0.3">
      <c r="B5688" s="4" t="s">
        <v>30</v>
      </c>
      <c r="C5688" s="34">
        <v>1128299</v>
      </c>
      <c r="D5688" s="5">
        <v>44387</v>
      </c>
      <c r="E5688" s="4" t="s">
        <v>31</v>
      </c>
      <c r="F5688" s="4" t="s">
        <v>78</v>
      </c>
      <c r="G5688" s="4" t="s">
        <v>79</v>
      </c>
      <c r="H5688" s="6" t="s">
        <v>23</v>
      </c>
      <c r="I5688" s="7">
        <v>32</v>
      </c>
      <c r="J5688" s="8">
        <v>204</v>
      </c>
      <c r="K5688" s="9">
        <v>6528</v>
      </c>
      <c r="L5688" s="9">
        <v>3590.4</v>
      </c>
      <c r="M5688" s="10">
        <v>0.55000000000000004</v>
      </c>
      <c r="N5688" s="4" t="s">
        <v>24</v>
      </c>
      <c r="O5688" s="4" t="str">
        <f>TEXT(Table1[[#This Row],[Invoice Date]],"yyyy")</f>
        <v>2021</v>
      </c>
      <c r="P5688" s="4" t="str">
        <f>TEXT(Table1[[#This Row],[Invoice Date]],"mmm")</f>
        <v>Jul</v>
      </c>
      <c r="Q5688" s="27">
        <f>WEEKNUM(Table1[[#This Row],[Invoice Date]]) + IF(YEAR(Table1[[#This Row],[Invoice Date]])=2021, 52, 0)</f>
        <v>80</v>
      </c>
    </row>
    <row r="5689" spans="2:17" ht="14.25" customHeight="1" x14ac:dyDescent="0.3">
      <c r="B5689" s="4" t="s">
        <v>34</v>
      </c>
      <c r="C5689" s="33">
        <v>1189833</v>
      </c>
      <c r="D5689" s="5">
        <v>44387</v>
      </c>
      <c r="E5689" s="4" t="s">
        <v>31</v>
      </c>
      <c r="F5689" s="4" t="s">
        <v>70</v>
      </c>
      <c r="G5689" s="4" t="s">
        <v>71</v>
      </c>
      <c r="H5689" s="6" t="s">
        <v>22</v>
      </c>
      <c r="I5689" s="7">
        <v>48</v>
      </c>
      <c r="J5689" s="8">
        <v>137</v>
      </c>
      <c r="K5689" s="9">
        <v>6576</v>
      </c>
      <c r="L5689" s="9">
        <v>2761.92</v>
      </c>
      <c r="M5689" s="10">
        <v>0.42</v>
      </c>
      <c r="N5689" s="4" t="s">
        <v>83</v>
      </c>
      <c r="O5689" s="4" t="str">
        <f>TEXT(Table1[[#This Row],[Invoice Date]],"yyyy")</f>
        <v>2021</v>
      </c>
      <c r="P5689" s="4" t="str">
        <f>TEXT(Table1[[#This Row],[Invoice Date]],"mmm")</f>
        <v>Jul</v>
      </c>
      <c r="Q5689" s="27">
        <f>WEEKNUM(Table1[[#This Row],[Invoice Date]]) + IF(YEAR(Table1[[#This Row],[Invoice Date]])=2021, 52, 0)</f>
        <v>80</v>
      </c>
    </row>
    <row r="5690" spans="2:17" ht="14.25" customHeight="1" x14ac:dyDescent="0.3">
      <c r="B5690" s="4" t="s">
        <v>30</v>
      </c>
      <c r="C5690" s="34">
        <v>1128299</v>
      </c>
      <c r="D5690" s="5">
        <v>44387</v>
      </c>
      <c r="E5690" s="4" t="s">
        <v>31</v>
      </c>
      <c r="F5690" s="4" t="s">
        <v>78</v>
      </c>
      <c r="G5690" s="4" t="s">
        <v>79</v>
      </c>
      <c r="H5690" s="6" t="s">
        <v>17</v>
      </c>
      <c r="I5690" s="7">
        <v>28</v>
      </c>
      <c r="J5690" s="8">
        <v>248</v>
      </c>
      <c r="K5690" s="9">
        <v>6944</v>
      </c>
      <c r="L5690" s="9">
        <v>2985.9200000000005</v>
      </c>
      <c r="M5690" s="10">
        <v>0.43000000000000005</v>
      </c>
      <c r="N5690" s="4" t="s">
        <v>24</v>
      </c>
      <c r="O5690" s="4" t="str">
        <f>TEXT(Table1[[#This Row],[Invoice Date]],"yyyy")</f>
        <v>2021</v>
      </c>
      <c r="P5690" s="4" t="str">
        <f>TEXT(Table1[[#This Row],[Invoice Date]],"mmm")</f>
        <v>Jul</v>
      </c>
      <c r="Q5690" s="27">
        <f>WEEKNUM(Table1[[#This Row],[Invoice Date]]) + IF(YEAR(Table1[[#This Row],[Invoice Date]])=2021, 52, 0)</f>
        <v>80</v>
      </c>
    </row>
    <row r="5691" spans="2:17" ht="14.25" customHeight="1" x14ac:dyDescent="0.3">
      <c r="B5691" s="4" t="s">
        <v>34</v>
      </c>
      <c r="C5691" s="33">
        <v>1189833</v>
      </c>
      <c r="D5691" s="5">
        <v>44387</v>
      </c>
      <c r="E5691" s="4" t="s">
        <v>31</v>
      </c>
      <c r="F5691" s="4" t="s">
        <v>70</v>
      </c>
      <c r="G5691" s="4" t="s">
        <v>71</v>
      </c>
      <c r="H5691" s="6" t="s">
        <v>19</v>
      </c>
      <c r="I5691" s="7">
        <v>44</v>
      </c>
      <c r="J5691" s="8">
        <v>163</v>
      </c>
      <c r="K5691" s="9">
        <v>7172</v>
      </c>
      <c r="L5691" s="9">
        <v>3083.96</v>
      </c>
      <c r="M5691" s="10">
        <v>0.43</v>
      </c>
      <c r="N5691" s="4" t="s">
        <v>83</v>
      </c>
      <c r="O5691" s="4" t="str">
        <f>TEXT(Table1[[#This Row],[Invoice Date]],"yyyy")</f>
        <v>2021</v>
      </c>
      <c r="P5691" s="4" t="str">
        <f>TEXT(Table1[[#This Row],[Invoice Date]],"mmm")</f>
        <v>Jul</v>
      </c>
      <c r="Q5691" s="27">
        <f>WEEKNUM(Table1[[#This Row],[Invoice Date]]) + IF(YEAR(Table1[[#This Row],[Invoice Date]])=2021, 52, 0)</f>
        <v>80</v>
      </c>
    </row>
    <row r="5692" spans="2:17" ht="14.25" customHeight="1" x14ac:dyDescent="0.3">
      <c r="B5692" s="4" t="s">
        <v>30</v>
      </c>
      <c r="C5692" s="34">
        <v>1128299</v>
      </c>
      <c r="D5692" s="5">
        <v>44387</v>
      </c>
      <c r="E5692" s="4" t="s">
        <v>31</v>
      </c>
      <c r="F5692" s="4" t="s">
        <v>78</v>
      </c>
      <c r="G5692" s="4" t="s">
        <v>79</v>
      </c>
      <c r="H5692" s="6" t="s">
        <v>17</v>
      </c>
      <c r="I5692" s="7">
        <v>34</v>
      </c>
      <c r="J5692" s="8">
        <v>224</v>
      </c>
      <c r="K5692" s="9">
        <v>7616</v>
      </c>
      <c r="L5692" s="9">
        <v>3960.32</v>
      </c>
      <c r="M5692" s="10">
        <v>0.52</v>
      </c>
      <c r="N5692" s="4" t="s">
        <v>83</v>
      </c>
      <c r="O5692" s="4" t="str">
        <f>TEXT(Table1[[#This Row],[Invoice Date]],"yyyy")</f>
        <v>2021</v>
      </c>
      <c r="P5692" s="4" t="str">
        <f>TEXT(Table1[[#This Row],[Invoice Date]],"mmm")</f>
        <v>Jul</v>
      </c>
      <c r="Q5692" s="27">
        <f>WEEKNUM(Table1[[#This Row],[Invoice Date]]) + IF(YEAR(Table1[[#This Row],[Invoice Date]])=2021, 52, 0)</f>
        <v>80</v>
      </c>
    </row>
    <row r="5693" spans="2:17" ht="14.25" customHeight="1" x14ac:dyDescent="0.3">
      <c r="B5693" s="4" t="s">
        <v>61</v>
      </c>
      <c r="C5693" s="33">
        <v>1185731</v>
      </c>
      <c r="D5693" s="5">
        <v>44387</v>
      </c>
      <c r="E5693" s="4" t="s">
        <v>15</v>
      </c>
      <c r="F5693" s="4" t="s">
        <v>131</v>
      </c>
      <c r="G5693" s="4" t="s">
        <v>132</v>
      </c>
      <c r="H5693" s="6" t="s">
        <v>23</v>
      </c>
      <c r="I5693" s="7">
        <v>61</v>
      </c>
      <c r="J5693" s="8">
        <v>125</v>
      </c>
      <c r="K5693" s="9">
        <v>7625</v>
      </c>
      <c r="L5693" s="9">
        <v>3965</v>
      </c>
      <c r="M5693" s="10">
        <v>0.52</v>
      </c>
      <c r="N5693" s="4" t="s">
        <v>83</v>
      </c>
      <c r="O5693" s="4" t="str">
        <f>TEXT(Table1[[#This Row],[Invoice Date]],"yyyy")</f>
        <v>2021</v>
      </c>
      <c r="P5693" s="4" t="str">
        <f>TEXT(Table1[[#This Row],[Invoice Date]],"mmm")</f>
        <v>Jul</v>
      </c>
      <c r="Q5693" s="27">
        <f>WEEKNUM(Table1[[#This Row],[Invoice Date]]) + IF(YEAR(Table1[[#This Row],[Invoice Date]])=2021, 52, 0)</f>
        <v>80</v>
      </c>
    </row>
    <row r="5694" spans="2:17" ht="14.25" customHeight="1" x14ac:dyDescent="0.3">
      <c r="B5694" s="4" t="s">
        <v>61</v>
      </c>
      <c r="C5694" s="33">
        <v>1185731</v>
      </c>
      <c r="D5694" s="5">
        <v>44387</v>
      </c>
      <c r="E5694" s="4" t="s">
        <v>15</v>
      </c>
      <c r="F5694" s="4" t="s">
        <v>131</v>
      </c>
      <c r="G5694" s="4" t="s">
        <v>132</v>
      </c>
      <c r="H5694" s="6" t="s">
        <v>23</v>
      </c>
      <c r="I5694" s="7">
        <v>49</v>
      </c>
      <c r="J5694" s="8">
        <v>175</v>
      </c>
      <c r="K5694" s="9">
        <v>8575</v>
      </c>
      <c r="L5694" s="9">
        <v>4030.2499999999995</v>
      </c>
      <c r="M5694" s="10">
        <v>0.47</v>
      </c>
      <c r="N5694" s="4" t="s">
        <v>24</v>
      </c>
      <c r="O5694" s="4" t="str">
        <f>TEXT(Table1[[#This Row],[Invoice Date]],"yyyy")</f>
        <v>2021</v>
      </c>
      <c r="P5694" s="4" t="str">
        <f>TEXT(Table1[[#This Row],[Invoice Date]],"mmm")</f>
        <v>Jul</v>
      </c>
      <c r="Q5694" s="27">
        <f>WEEKNUM(Table1[[#This Row],[Invoice Date]]) + IF(YEAR(Table1[[#This Row],[Invoice Date]])=2021, 52, 0)</f>
        <v>80</v>
      </c>
    </row>
    <row r="5695" spans="2:17" ht="14.25" customHeight="1" x14ac:dyDescent="0.3">
      <c r="B5695" s="4" t="s">
        <v>61</v>
      </c>
      <c r="C5695" s="33">
        <v>1185731</v>
      </c>
      <c r="D5695" s="5">
        <v>44387</v>
      </c>
      <c r="E5695" s="4" t="s">
        <v>15</v>
      </c>
      <c r="F5695" s="4" t="s">
        <v>131</v>
      </c>
      <c r="G5695" s="4" t="s">
        <v>132</v>
      </c>
      <c r="H5695" s="6" t="s">
        <v>17</v>
      </c>
      <c r="I5695" s="7">
        <v>45</v>
      </c>
      <c r="J5695" s="8">
        <v>209</v>
      </c>
      <c r="K5695" s="9">
        <v>9405</v>
      </c>
      <c r="L5695" s="9">
        <v>4890.6000000000004</v>
      </c>
      <c r="M5695" s="10">
        <v>0.52</v>
      </c>
      <c r="N5695" s="4" t="s">
        <v>24</v>
      </c>
      <c r="O5695" s="4" t="str">
        <f>TEXT(Table1[[#This Row],[Invoice Date]],"yyyy")</f>
        <v>2021</v>
      </c>
      <c r="P5695" s="4" t="str">
        <f>TEXT(Table1[[#This Row],[Invoice Date]],"mmm")</f>
        <v>Jul</v>
      </c>
      <c r="Q5695" s="27">
        <f>WEEKNUM(Table1[[#This Row],[Invoice Date]]) + IF(YEAR(Table1[[#This Row],[Invoice Date]])=2021, 52, 0)</f>
        <v>80</v>
      </c>
    </row>
    <row r="5696" spans="2:17" ht="14.25" customHeight="1" x14ac:dyDescent="0.3">
      <c r="B5696" s="4" t="s">
        <v>61</v>
      </c>
      <c r="C5696" s="33">
        <v>1185731</v>
      </c>
      <c r="D5696" s="5">
        <v>44387</v>
      </c>
      <c r="E5696" s="4" t="s">
        <v>15</v>
      </c>
      <c r="F5696" s="4" t="s">
        <v>131</v>
      </c>
      <c r="G5696" s="4" t="s">
        <v>132</v>
      </c>
      <c r="H5696" s="6" t="s">
        <v>17</v>
      </c>
      <c r="I5696" s="7">
        <v>54</v>
      </c>
      <c r="J5696" s="8">
        <v>182</v>
      </c>
      <c r="K5696" s="9">
        <v>9828</v>
      </c>
      <c r="L5696" s="9">
        <v>5601.9600000000009</v>
      </c>
      <c r="M5696" s="10">
        <v>0.57000000000000006</v>
      </c>
      <c r="N5696" s="4" t="s">
        <v>83</v>
      </c>
      <c r="O5696" s="4" t="str">
        <f>TEXT(Table1[[#This Row],[Invoice Date]],"yyyy")</f>
        <v>2021</v>
      </c>
      <c r="P5696" s="4" t="str">
        <f>TEXT(Table1[[#This Row],[Invoice Date]],"mmm")</f>
        <v>Jul</v>
      </c>
      <c r="Q5696" s="27">
        <f>WEEKNUM(Table1[[#This Row],[Invoice Date]]) + IF(YEAR(Table1[[#This Row],[Invoice Date]])=2021, 52, 0)</f>
        <v>80</v>
      </c>
    </row>
    <row r="5697" spans="2:17" ht="14.25" customHeight="1" x14ac:dyDescent="0.3">
      <c r="B5697" s="4" t="s">
        <v>34</v>
      </c>
      <c r="C5697" s="33">
        <v>1189833</v>
      </c>
      <c r="D5697" s="5">
        <v>44387</v>
      </c>
      <c r="E5697" s="4" t="s">
        <v>31</v>
      </c>
      <c r="F5697" s="4" t="s">
        <v>70</v>
      </c>
      <c r="G5697" s="4" t="s">
        <v>71</v>
      </c>
      <c r="H5697" s="6" t="s">
        <v>23</v>
      </c>
      <c r="I5697" s="7">
        <v>51</v>
      </c>
      <c r="J5697" s="8">
        <v>196</v>
      </c>
      <c r="K5697" s="9">
        <v>9996</v>
      </c>
      <c r="L5697" s="9">
        <v>3598.56</v>
      </c>
      <c r="M5697" s="10">
        <v>0.36</v>
      </c>
      <c r="N5697" s="4" t="s">
        <v>83</v>
      </c>
      <c r="O5697" s="4" t="str">
        <f>TEXT(Table1[[#This Row],[Invoice Date]],"yyyy")</f>
        <v>2021</v>
      </c>
      <c r="P5697" s="4" t="str">
        <f>TEXT(Table1[[#This Row],[Invoice Date]],"mmm")</f>
        <v>Jul</v>
      </c>
      <c r="Q5697" s="27">
        <f>WEEKNUM(Table1[[#This Row],[Invoice Date]]) + IF(YEAR(Table1[[#This Row],[Invoice Date]])=2021, 52, 0)</f>
        <v>80</v>
      </c>
    </row>
    <row r="5698" spans="2:17" ht="14.25" customHeight="1" x14ac:dyDescent="0.3">
      <c r="B5698" s="4" t="s">
        <v>34</v>
      </c>
      <c r="C5698" s="33">
        <v>1189833</v>
      </c>
      <c r="D5698" s="5">
        <v>44387</v>
      </c>
      <c r="E5698" s="4" t="s">
        <v>31</v>
      </c>
      <c r="F5698" s="4" t="s">
        <v>70</v>
      </c>
      <c r="G5698" s="4" t="s">
        <v>71</v>
      </c>
      <c r="H5698" s="6" t="s">
        <v>17</v>
      </c>
      <c r="I5698" s="7">
        <v>48</v>
      </c>
      <c r="J5698" s="8">
        <v>228</v>
      </c>
      <c r="K5698" s="9">
        <v>10944</v>
      </c>
      <c r="L5698" s="9">
        <v>7004.16</v>
      </c>
      <c r="M5698" s="10">
        <v>0.64</v>
      </c>
      <c r="N5698" s="4" t="s">
        <v>83</v>
      </c>
      <c r="O5698" s="4" t="str">
        <f>TEXT(Table1[[#This Row],[Invoice Date]],"yyyy")</f>
        <v>2021</v>
      </c>
      <c r="P5698" s="4" t="str">
        <f>TEXT(Table1[[#This Row],[Invoice Date]],"mmm")</f>
        <v>Jul</v>
      </c>
      <c r="Q5698" s="27">
        <f>WEEKNUM(Table1[[#This Row],[Invoice Date]]) + IF(YEAR(Table1[[#This Row],[Invoice Date]])=2021, 52, 0)</f>
        <v>80</v>
      </c>
    </row>
    <row r="5699" spans="2:17" ht="14.25" customHeight="1" x14ac:dyDescent="0.3">
      <c r="B5699" s="4" t="s">
        <v>14</v>
      </c>
      <c r="C5699" s="33">
        <v>1185732</v>
      </c>
      <c r="D5699" s="5">
        <v>44387</v>
      </c>
      <c r="E5699" s="4" t="s">
        <v>36</v>
      </c>
      <c r="F5699" s="4" t="s">
        <v>57</v>
      </c>
      <c r="G5699" s="4" t="s">
        <v>58</v>
      </c>
      <c r="H5699" s="6" t="s">
        <v>20</v>
      </c>
      <c r="I5699" s="7">
        <v>20</v>
      </c>
      <c r="J5699" s="8">
        <v>100</v>
      </c>
      <c r="K5699" s="9">
        <v>20000</v>
      </c>
      <c r="L5699" s="9">
        <v>7000</v>
      </c>
      <c r="M5699" s="10">
        <v>0.35</v>
      </c>
      <c r="N5699" s="4" t="s">
        <v>24</v>
      </c>
      <c r="O5699" s="4" t="str">
        <f>TEXT(Table1[[#This Row],[Invoice Date]],"yyyy")</f>
        <v>2021</v>
      </c>
      <c r="P5699" s="4" t="str">
        <f>TEXT(Table1[[#This Row],[Invoice Date]],"mmm")</f>
        <v>Jul</v>
      </c>
      <c r="Q5699" s="27">
        <f>WEEKNUM(Table1[[#This Row],[Invoice Date]]) + IF(YEAR(Table1[[#This Row],[Invoice Date]])=2021, 52, 0)</f>
        <v>80</v>
      </c>
    </row>
    <row r="5700" spans="2:17" ht="14.25" customHeight="1" x14ac:dyDescent="0.3">
      <c r="B5700" s="4" t="s">
        <v>30</v>
      </c>
      <c r="C5700" s="34">
        <v>1128299</v>
      </c>
      <c r="D5700" s="5">
        <v>44387</v>
      </c>
      <c r="E5700" s="4" t="s">
        <v>31</v>
      </c>
      <c r="F5700" s="4" t="s">
        <v>78</v>
      </c>
      <c r="G5700" s="4" t="s">
        <v>79</v>
      </c>
      <c r="H5700" s="6" t="s">
        <v>21</v>
      </c>
      <c r="I5700" s="7">
        <v>25.000000000000007</v>
      </c>
      <c r="J5700" s="8">
        <v>425</v>
      </c>
      <c r="K5700" s="9">
        <v>106250.00000000003</v>
      </c>
      <c r="L5700" s="9">
        <v>42500.000000000015</v>
      </c>
      <c r="M5700" s="10">
        <v>0.4</v>
      </c>
      <c r="N5700" s="4" t="s">
        <v>18</v>
      </c>
      <c r="O5700" s="4" t="str">
        <f>TEXT(Table1[[#This Row],[Invoice Date]],"yyyy")</f>
        <v>2021</v>
      </c>
      <c r="P5700" s="4" t="str">
        <f>TEXT(Table1[[#This Row],[Invoice Date]],"mmm")</f>
        <v>Jul</v>
      </c>
      <c r="Q5700" s="27">
        <f>WEEKNUM(Table1[[#This Row],[Invoice Date]]) + IF(YEAR(Table1[[#This Row],[Invoice Date]])=2021, 52, 0)</f>
        <v>80</v>
      </c>
    </row>
    <row r="5701" spans="2:17" ht="14.25" customHeight="1" x14ac:dyDescent="0.3">
      <c r="B5701" s="4" t="s">
        <v>14</v>
      </c>
      <c r="C5701" s="33">
        <v>1185732</v>
      </c>
      <c r="D5701" s="5">
        <v>44387</v>
      </c>
      <c r="E5701" s="4" t="s">
        <v>36</v>
      </c>
      <c r="F5701" s="4" t="s">
        <v>37</v>
      </c>
      <c r="G5701" s="4" t="s">
        <v>38</v>
      </c>
      <c r="H5701" s="6" t="s">
        <v>22</v>
      </c>
      <c r="I5701" s="7">
        <v>50</v>
      </c>
      <c r="J5701" s="8">
        <v>225</v>
      </c>
      <c r="K5701" s="9">
        <v>112500</v>
      </c>
      <c r="L5701" s="9">
        <v>39375</v>
      </c>
      <c r="M5701" s="10">
        <v>0.35</v>
      </c>
      <c r="N5701" s="4" t="s">
        <v>24</v>
      </c>
      <c r="O5701" s="4" t="str">
        <f>TEXT(Table1[[#This Row],[Invoice Date]],"yyyy")</f>
        <v>2021</v>
      </c>
      <c r="P5701" s="4" t="str">
        <f>TEXT(Table1[[#This Row],[Invoice Date]],"mmm")</f>
        <v>Jul</v>
      </c>
      <c r="Q5701" s="27">
        <f>WEEKNUM(Table1[[#This Row],[Invoice Date]]) + IF(YEAR(Table1[[#This Row],[Invoice Date]])=2021, 52, 0)</f>
        <v>80</v>
      </c>
    </row>
    <row r="5702" spans="2:17" ht="14.25" customHeight="1" x14ac:dyDescent="0.3">
      <c r="B5702" s="4" t="s">
        <v>30</v>
      </c>
      <c r="C5702" s="34">
        <v>1128299</v>
      </c>
      <c r="D5702" s="5">
        <v>44387</v>
      </c>
      <c r="E5702" s="4" t="s">
        <v>31</v>
      </c>
      <c r="F5702" s="4" t="s">
        <v>78</v>
      </c>
      <c r="G5702" s="4" t="s">
        <v>79</v>
      </c>
      <c r="H5702" s="6" t="s">
        <v>20</v>
      </c>
      <c r="I5702" s="7">
        <v>25.000000000000007</v>
      </c>
      <c r="J5702" s="8">
        <v>475</v>
      </c>
      <c r="K5702" s="9">
        <v>118750.00000000003</v>
      </c>
      <c r="L5702" s="9">
        <v>41562.500000000007</v>
      </c>
      <c r="M5702" s="10">
        <v>0.35</v>
      </c>
      <c r="N5702" s="4" t="s">
        <v>18</v>
      </c>
      <c r="O5702" s="4" t="str">
        <f>TEXT(Table1[[#This Row],[Invoice Date]],"yyyy")</f>
        <v>2021</v>
      </c>
      <c r="P5702" s="4" t="str">
        <f>TEXT(Table1[[#This Row],[Invoice Date]],"mmm")</f>
        <v>Jul</v>
      </c>
      <c r="Q5702" s="27">
        <f>WEEKNUM(Table1[[#This Row],[Invoice Date]]) + IF(YEAR(Table1[[#This Row],[Invoice Date]])=2021, 52, 0)</f>
        <v>80</v>
      </c>
    </row>
    <row r="5703" spans="2:17" ht="14.25" customHeight="1" x14ac:dyDescent="0.3">
      <c r="B5703" s="4" t="s">
        <v>30</v>
      </c>
      <c r="C5703" s="34">
        <v>1128299</v>
      </c>
      <c r="D5703" s="5">
        <v>44387</v>
      </c>
      <c r="E5703" s="4" t="s">
        <v>31</v>
      </c>
      <c r="F5703" s="4" t="s">
        <v>78</v>
      </c>
      <c r="G5703" s="4" t="s">
        <v>79</v>
      </c>
      <c r="H5703" s="6" t="s">
        <v>22</v>
      </c>
      <c r="I5703" s="7">
        <v>35</v>
      </c>
      <c r="J5703" s="8">
        <v>425</v>
      </c>
      <c r="K5703" s="9">
        <v>148750</v>
      </c>
      <c r="L5703" s="9">
        <v>52062.5</v>
      </c>
      <c r="M5703" s="10">
        <v>0.35</v>
      </c>
      <c r="N5703" s="4" t="s">
        <v>18</v>
      </c>
      <c r="O5703" s="4" t="str">
        <f>TEXT(Table1[[#This Row],[Invoice Date]],"yyyy")</f>
        <v>2021</v>
      </c>
      <c r="P5703" s="4" t="str">
        <f>TEXT(Table1[[#This Row],[Invoice Date]],"mmm")</f>
        <v>Jul</v>
      </c>
      <c r="Q5703" s="27">
        <f>WEEKNUM(Table1[[#This Row],[Invoice Date]]) + IF(YEAR(Table1[[#This Row],[Invoice Date]])=2021, 52, 0)</f>
        <v>80</v>
      </c>
    </row>
    <row r="5704" spans="2:17" ht="14.25" customHeight="1" x14ac:dyDescent="0.3">
      <c r="B5704" s="4" t="s">
        <v>61</v>
      </c>
      <c r="C5704" s="33">
        <v>1185731</v>
      </c>
      <c r="D5704" s="5">
        <v>44387</v>
      </c>
      <c r="E5704" s="4" t="s">
        <v>15</v>
      </c>
      <c r="F5704" s="4" t="s">
        <v>131</v>
      </c>
      <c r="G5704" s="4" t="s">
        <v>132</v>
      </c>
      <c r="H5704" s="6" t="s">
        <v>21</v>
      </c>
      <c r="I5704" s="7">
        <v>50</v>
      </c>
      <c r="J5704" s="8">
        <v>300</v>
      </c>
      <c r="K5704" s="9">
        <v>150000</v>
      </c>
      <c r="L5704" s="9">
        <v>52500</v>
      </c>
      <c r="M5704" s="10">
        <v>0.35</v>
      </c>
      <c r="N5704" s="4" t="s">
        <v>18</v>
      </c>
      <c r="O5704" s="4" t="str">
        <f>TEXT(Table1[[#This Row],[Invoice Date]],"yyyy")</f>
        <v>2021</v>
      </c>
      <c r="P5704" s="4" t="str">
        <f>TEXT(Table1[[#This Row],[Invoice Date]],"mmm")</f>
        <v>Jul</v>
      </c>
      <c r="Q5704" s="27">
        <f>WEEKNUM(Table1[[#This Row],[Invoice Date]]) + IF(YEAR(Table1[[#This Row],[Invoice Date]])=2021, 52, 0)</f>
        <v>80</v>
      </c>
    </row>
    <row r="5705" spans="2:17" ht="14.25" customHeight="1" x14ac:dyDescent="0.3">
      <c r="B5705" s="4" t="s">
        <v>30</v>
      </c>
      <c r="C5705" s="34">
        <v>1128299</v>
      </c>
      <c r="D5705" s="5">
        <v>44387</v>
      </c>
      <c r="E5705" s="4" t="s">
        <v>31</v>
      </c>
      <c r="F5705" s="4" t="s">
        <v>78</v>
      </c>
      <c r="G5705" s="4" t="s">
        <v>79</v>
      </c>
      <c r="H5705" s="6" t="s">
        <v>19</v>
      </c>
      <c r="I5705" s="7">
        <v>30.000000000000011</v>
      </c>
      <c r="J5705" s="8">
        <v>550</v>
      </c>
      <c r="K5705" s="9">
        <v>165000.00000000006</v>
      </c>
      <c r="L5705" s="9">
        <v>57750.000000000015</v>
      </c>
      <c r="M5705" s="10">
        <v>0.35</v>
      </c>
      <c r="N5705" s="4" t="s">
        <v>18</v>
      </c>
      <c r="O5705" s="4" t="str">
        <f>TEXT(Table1[[#This Row],[Invoice Date]],"yyyy")</f>
        <v>2021</v>
      </c>
      <c r="P5705" s="4" t="str">
        <f>TEXT(Table1[[#This Row],[Invoice Date]],"mmm")</f>
        <v>Jul</v>
      </c>
      <c r="Q5705" s="27">
        <f>WEEKNUM(Table1[[#This Row],[Invoice Date]]) + IF(YEAR(Table1[[#This Row],[Invoice Date]])=2021, 52, 0)</f>
        <v>80</v>
      </c>
    </row>
    <row r="5706" spans="2:17" ht="14.25" customHeight="1" x14ac:dyDescent="0.3">
      <c r="B5706" s="4" t="s">
        <v>61</v>
      </c>
      <c r="C5706" s="33">
        <v>1185731</v>
      </c>
      <c r="D5706" s="5">
        <v>44387</v>
      </c>
      <c r="E5706" s="4" t="s">
        <v>15</v>
      </c>
      <c r="F5706" s="4" t="s">
        <v>131</v>
      </c>
      <c r="G5706" s="4" t="s">
        <v>132</v>
      </c>
      <c r="H5706" s="6" t="s">
        <v>20</v>
      </c>
      <c r="I5706" s="7">
        <v>50</v>
      </c>
      <c r="J5706" s="8">
        <v>350</v>
      </c>
      <c r="K5706" s="9">
        <v>175000</v>
      </c>
      <c r="L5706" s="9">
        <v>61249.999999999993</v>
      </c>
      <c r="M5706" s="10">
        <v>0.35</v>
      </c>
      <c r="N5706" s="4" t="s">
        <v>18</v>
      </c>
      <c r="O5706" s="4" t="str">
        <f>TEXT(Table1[[#This Row],[Invoice Date]],"yyyy")</f>
        <v>2021</v>
      </c>
      <c r="P5706" s="4" t="str">
        <f>TEXT(Table1[[#This Row],[Invoice Date]],"mmm")</f>
        <v>Jul</v>
      </c>
      <c r="Q5706" s="27">
        <f>WEEKNUM(Table1[[#This Row],[Invoice Date]]) + IF(YEAR(Table1[[#This Row],[Invoice Date]])=2021, 52, 0)</f>
        <v>80</v>
      </c>
    </row>
    <row r="5707" spans="2:17" ht="14.25" customHeight="1" x14ac:dyDescent="0.3">
      <c r="B5707" s="4" t="s">
        <v>61</v>
      </c>
      <c r="C5707" s="33">
        <v>1185731</v>
      </c>
      <c r="D5707" s="5">
        <v>44387</v>
      </c>
      <c r="E5707" s="4" t="s">
        <v>15</v>
      </c>
      <c r="F5707" s="4" t="s">
        <v>131</v>
      </c>
      <c r="G5707" s="4" t="s">
        <v>132</v>
      </c>
      <c r="H5707" s="6" t="s">
        <v>22</v>
      </c>
      <c r="I5707" s="7">
        <v>60</v>
      </c>
      <c r="J5707" s="8">
        <v>325</v>
      </c>
      <c r="K5707" s="9">
        <v>195000</v>
      </c>
      <c r="L5707" s="9">
        <v>68250</v>
      </c>
      <c r="M5707" s="10">
        <v>0.35</v>
      </c>
      <c r="N5707" s="4" t="s">
        <v>18</v>
      </c>
      <c r="O5707" s="4" t="str">
        <f>TEXT(Table1[[#This Row],[Invoice Date]],"yyyy")</f>
        <v>2021</v>
      </c>
      <c r="P5707" s="4" t="str">
        <f>TEXT(Table1[[#This Row],[Invoice Date]],"mmm")</f>
        <v>Jul</v>
      </c>
      <c r="Q5707" s="27">
        <f>WEEKNUM(Table1[[#This Row],[Invoice Date]]) + IF(YEAR(Table1[[#This Row],[Invoice Date]])=2021, 52, 0)</f>
        <v>80</v>
      </c>
    </row>
    <row r="5708" spans="2:17" ht="14.25" customHeight="1" x14ac:dyDescent="0.3">
      <c r="B5708" s="4" t="s">
        <v>34</v>
      </c>
      <c r="C5708" s="33">
        <v>1189833</v>
      </c>
      <c r="D5708" s="5">
        <v>44387</v>
      </c>
      <c r="E5708" s="4" t="s">
        <v>31</v>
      </c>
      <c r="F5708" s="4" t="s">
        <v>70</v>
      </c>
      <c r="G5708" s="4" t="s">
        <v>71</v>
      </c>
      <c r="H5708" s="6" t="s">
        <v>21</v>
      </c>
      <c r="I5708" s="7">
        <v>40</v>
      </c>
      <c r="J5708" s="8">
        <v>500</v>
      </c>
      <c r="K5708" s="9">
        <v>200000</v>
      </c>
      <c r="L5708" s="9">
        <v>70000</v>
      </c>
      <c r="M5708" s="10">
        <v>0.35</v>
      </c>
      <c r="N5708" s="4" t="s">
        <v>18</v>
      </c>
      <c r="O5708" s="4" t="str">
        <f>TEXT(Table1[[#This Row],[Invoice Date]],"yyyy")</f>
        <v>2021</v>
      </c>
      <c r="P5708" s="4" t="str">
        <f>TEXT(Table1[[#This Row],[Invoice Date]],"mmm")</f>
        <v>Jul</v>
      </c>
      <c r="Q5708" s="27">
        <f>WEEKNUM(Table1[[#This Row],[Invoice Date]]) + IF(YEAR(Table1[[#This Row],[Invoice Date]])=2021, 52, 0)</f>
        <v>80</v>
      </c>
    </row>
    <row r="5709" spans="2:17" ht="14.25" customHeight="1" x14ac:dyDescent="0.3">
      <c r="B5709" s="4" t="s">
        <v>34</v>
      </c>
      <c r="C5709" s="33">
        <v>1189833</v>
      </c>
      <c r="D5709" s="5">
        <v>44387</v>
      </c>
      <c r="E5709" s="4" t="s">
        <v>31</v>
      </c>
      <c r="F5709" s="4" t="s">
        <v>70</v>
      </c>
      <c r="G5709" s="4" t="s">
        <v>71</v>
      </c>
      <c r="H5709" s="6" t="s">
        <v>20</v>
      </c>
      <c r="I5709" s="7">
        <v>40</v>
      </c>
      <c r="J5709" s="8">
        <v>550</v>
      </c>
      <c r="K5709" s="9">
        <v>220000</v>
      </c>
      <c r="L5709" s="9">
        <v>77000</v>
      </c>
      <c r="M5709" s="10">
        <v>0.35</v>
      </c>
      <c r="N5709" s="4" t="s">
        <v>18</v>
      </c>
      <c r="O5709" s="4" t="str">
        <f>TEXT(Table1[[#This Row],[Invoice Date]],"yyyy")</f>
        <v>2021</v>
      </c>
      <c r="P5709" s="4" t="str">
        <f>TEXT(Table1[[#This Row],[Invoice Date]],"mmm")</f>
        <v>Jul</v>
      </c>
      <c r="Q5709" s="27">
        <f>WEEKNUM(Table1[[#This Row],[Invoice Date]]) + IF(YEAR(Table1[[#This Row],[Invoice Date]])=2021, 52, 0)</f>
        <v>80</v>
      </c>
    </row>
    <row r="5710" spans="2:17" ht="14.25" customHeight="1" x14ac:dyDescent="0.3">
      <c r="B5710" s="4" t="s">
        <v>61</v>
      </c>
      <c r="C5710" s="33">
        <v>1185731</v>
      </c>
      <c r="D5710" s="5">
        <v>44387</v>
      </c>
      <c r="E5710" s="4" t="s">
        <v>15</v>
      </c>
      <c r="F5710" s="4" t="s">
        <v>131</v>
      </c>
      <c r="G5710" s="4" t="s">
        <v>132</v>
      </c>
      <c r="H5710" s="6" t="s">
        <v>19</v>
      </c>
      <c r="I5710" s="7">
        <v>55.000000000000007</v>
      </c>
      <c r="J5710" s="8">
        <v>425</v>
      </c>
      <c r="K5710" s="9">
        <v>233750.00000000003</v>
      </c>
      <c r="L5710" s="9">
        <v>105187.50000000001</v>
      </c>
      <c r="M5710" s="10">
        <v>0.45</v>
      </c>
      <c r="N5710" s="4" t="s">
        <v>18</v>
      </c>
      <c r="O5710" s="4" t="str">
        <f>TEXT(Table1[[#This Row],[Invoice Date]],"yyyy")</f>
        <v>2021</v>
      </c>
      <c r="P5710" s="4" t="str">
        <f>TEXT(Table1[[#This Row],[Invoice Date]],"mmm")</f>
        <v>Jul</v>
      </c>
      <c r="Q5710" s="27">
        <f>WEEKNUM(Table1[[#This Row],[Invoice Date]]) + IF(YEAR(Table1[[#This Row],[Invoice Date]])=2021, 52, 0)</f>
        <v>80</v>
      </c>
    </row>
    <row r="5711" spans="2:17" ht="14.25" customHeight="1" x14ac:dyDescent="0.3">
      <c r="B5711" s="4" t="s">
        <v>30</v>
      </c>
      <c r="C5711" s="34">
        <v>1128299</v>
      </c>
      <c r="D5711" s="5">
        <v>44387</v>
      </c>
      <c r="E5711" s="4" t="s">
        <v>31</v>
      </c>
      <c r="F5711" s="4" t="s">
        <v>78</v>
      </c>
      <c r="G5711" s="4" t="s">
        <v>79</v>
      </c>
      <c r="H5711" s="6" t="s">
        <v>23</v>
      </c>
      <c r="I5711" s="7">
        <v>40</v>
      </c>
      <c r="J5711" s="8">
        <v>600</v>
      </c>
      <c r="K5711" s="9">
        <v>240000</v>
      </c>
      <c r="L5711" s="9">
        <v>120000</v>
      </c>
      <c r="M5711" s="10">
        <v>0.5</v>
      </c>
      <c r="N5711" s="4" t="s">
        <v>18</v>
      </c>
      <c r="O5711" s="4" t="str">
        <f>TEXT(Table1[[#This Row],[Invoice Date]],"yyyy")</f>
        <v>2021</v>
      </c>
      <c r="P5711" s="4" t="str">
        <f>TEXT(Table1[[#This Row],[Invoice Date]],"mmm")</f>
        <v>Jul</v>
      </c>
      <c r="Q5711" s="27">
        <f>WEEKNUM(Table1[[#This Row],[Invoice Date]]) + IF(YEAR(Table1[[#This Row],[Invoice Date]])=2021, 52, 0)</f>
        <v>80</v>
      </c>
    </row>
    <row r="5712" spans="2:17" ht="14.25" customHeight="1" x14ac:dyDescent="0.3">
      <c r="B5712" s="4" t="s">
        <v>34</v>
      </c>
      <c r="C5712" s="33">
        <v>1189833</v>
      </c>
      <c r="D5712" s="5">
        <v>44387</v>
      </c>
      <c r="E5712" s="4" t="s">
        <v>31</v>
      </c>
      <c r="F5712" s="4" t="s">
        <v>70</v>
      </c>
      <c r="G5712" s="4" t="s">
        <v>71</v>
      </c>
      <c r="H5712" s="6" t="s">
        <v>22</v>
      </c>
      <c r="I5712" s="7">
        <v>50</v>
      </c>
      <c r="J5712" s="8">
        <v>525</v>
      </c>
      <c r="K5712" s="9">
        <v>262500</v>
      </c>
      <c r="L5712" s="9">
        <v>78750</v>
      </c>
      <c r="M5712" s="10">
        <v>0.3</v>
      </c>
      <c r="N5712" s="4" t="s">
        <v>18</v>
      </c>
      <c r="O5712" s="4" t="str">
        <f>TEXT(Table1[[#This Row],[Invoice Date]],"yyyy")</f>
        <v>2021</v>
      </c>
      <c r="P5712" s="4" t="str">
        <f>TEXT(Table1[[#This Row],[Invoice Date]],"mmm")</f>
        <v>Jul</v>
      </c>
      <c r="Q5712" s="27">
        <f>WEEKNUM(Table1[[#This Row],[Invoice Date]]) + IF(YEAR(Table1[[#This Row],[Invoice Date]])=2021, 52, 0)</f>
        <v>80</v>
      </c>
    </row>
    <row r="5713" spans="2:17" ht="14.25" customHeight="1" x14ac:dyDescent="0.3">
      <c r="B5713" s="4" t="s">
        <v>30</v>
      </c>
      <c r="C5713" s="34">
        <v>1128299</v>
      </c>
      <c r="D5713" s="5">
        <v>44387</v>
      </c>
      <c r="E5713" s="4" t="s">
        <v>31</v>
      </c>
      <c r="F5713" s="4" t="s">
        <v>78</v>
      </c>
      <c r="G5713" s="4" t="s">
        <v>79</v>
      </c>
      <c r="H5713" s="6" t="s">
        <v>17</v>
      </c>
      <c r="I5713" s="7">
        <v>35</v>
      </c>
      <c r="J5713" s="8">
        <v>800</v>
      </c>
      <c r="K5713" s="9">
        <v>280000</v>
      </c>
      <c r="L5713" s="9">
        <v>112000</v>
      </c>
      <c r="M5713" s="10">
        <v>0.4</v>
      </c>
      <c r="N5713" s="4" t="s">
        <v>18</v>
      </c>
      <c r="O5713" s="4" t="str">
        <f>TEXT(Table1[[#This Row],[Invoice Date]],"yyyy")</f>
        <v>2021</v>
      </c>
      <c r="P5713" s="4" t="str">
        <f>TEXT(Table1[[#This Row],[Invoice Date]],"mmm")</f>
        <v>Jul</v>
      </c>
      <c r="Q5713" s="27">
        <f>WEEKNUM(Table1[[#This Row],[Invoice Date]]) + IF(YEAR(Table1[[#This Row],[Invoice Date]])=2021, 52, 0)</f>
        <v>80</v>
      </c>
    </row>
    <row r="5714" spans="2:17" ht="14.25" customHeight="1" x14ac:dyDescent="0.3">
      <c r="B5714" s="4" t="s">
        <v>34</v>
      </c>
      <c r="C5714" s="33">
        <v>1189833</v>
      </c>
      <c r="D5714" s="5">
        <v>44387</v>
      </c>
      <c r="E5714" s="4" t="s">
        <v>31</v>
      </c>
      <c r="F5714" s="4" t="s">
        <v>70</v>
      </c>
      <c r="G5714" s="4" t="s">
        <v>71</v>
      </c>
      <c r="H5714" s="6" t="s">
        <v>19</v>
      </c>
      <c r="I5714" s="7">
        <v>45.000000000000007</v>
      </c>
      <c r="J5714" s="8">
        <v>625</v>
      </c>
      <c r="K5714" s="9">
        <v>281250.00000000006</v>
      </c>
      <c r="L5714" s="9">
        <v>84375.000000000015</v>
      </c>
      <c r="M5714" s="10">
        <v>0.3</v>
      </c>
      <c r="N5714" s="4" t="s">
        <v>18</v>
      </c>
      <c r="O5714" s="4" t="str">
        <f>TEXT(Table1[[#This Row],[Invoice Date]],"yyyy")</f>
        <v>2021</v>
      </c>
      <c r="P5714" s="4" t="str">
        <f>TEXT(Table1[[#This Row],[Invoice Date]],"mmm")</f>
        <v>Jul</v>
      </c>
      <c r="Q5714" s="27">
        <f>WEEKNUM(Table1[[#This Row],[Invoice Date]]) + IF(YEAR(Table1[[#This Row],[Invoice Date]])=2021, 52, 0)</f>
        <v>80</v>
      </c>
    </row>
    <row r="5715" spans="2:17" ht="14.25" customHeight="1" x14ac:dyDescent="0.3">
      <c r="B5715" s="4" t="s">
        <v>61</v>
      </c>
      <c r="C5715" s="33">
        <v>1185731</v>
      </c>
      <c r="D5715" s="5">
        <v>44387</v>
      </c>
      <c r="E5715" s="4" t="s">
        <v>15</v>
      </c>
      <c r="F5715" s="4" t="s">
        <v>131</v>
      </c>
      <c r="G5715" s="4" t="s">
        <v>132</v>
      </c>
      <c r="H5715" s="6" t="s">
        <v>23</v>
      </c>
      <c r="I5715" s="7">
        <v>65</v>
      </c>
      <c r="J5715" s="8">
        <v>500</v>
      </c>
      <c r="K5715" s="9">
        <v>325000</v>
      </c>
      <c r="L5715" s="9">
        <v>129999.99999999999</v>
      </c>
      <c r="M5715" s="10">
        <v>0.39999999999999997</v>
      </c>
      <c r="N5715" s="4" t="s">
        <v>18</v>
      </c>
      <c r="O5715" s="4" t="str">
        <f>TEXT(Table1[[#This Row],[Invoice Date]],"yyyy")</f>
        <v>2021</v>
      </c>
      <c r="P5715" s="4" t="str">
        <f>TEXT(Table1[[#This Row],[Invoice Date]],"mmm")</f>
        <v>Jul</v>
      </c>
      <c r="Q5715" s="27">
        <f>WEEKNUM(Table1[[#This Row],[Invoice Date]]) + IF(YEAR(Table1[[#This Row],[Invoice Date]])=2021, 52, 0)</f>
        <v>80</v>
      </c>
    </row>
    <row r="5716" spans="2:17" ht="14.25" customHeight="1" x14ac:dyDescent="0.3">
      <c r="B5716" s="4" t="s">
        <v>34</v>
      </c>
      <c r="C5716" s="33">
        <v>1189833</v>
      </c>
      <c r="D5716" s="5">
        <v>44387</v>
      </c>
      <c r="E5716" s="4" t="s">
        <v>31</v>
      </c>
      <c r="F5716" s="4" t="s">
        <v>70</v>
      </c>
      <c r="G5716" s="4" t="s">
        <v>71</v>
      </c>
      <c r="H5716" s="6" t="s">
        <v>23</v>
      </c>
      <c r="I5716" s="7">
        <v>55.000000000000007</v>
      </c>
      <c r="J5716" s="8">
        <v>700</v>
      </c>
      <c r="K5716" s="9">
        <v>385000.00000000006</v>
      </c>
      <c r="L5716" s="9">
        <v>96250.000000000015</v>
      </c>
      <c r="M5716" s="10">
        <v>0.25</v>
      </c>
      <c r="N5716" s="4" t="s">
        <v>18</v>
      </c>
      <c r="O5716" s="4" t="str">
        <f>TEXT(Table1[[#This Row],[Invoice Date]],"yyyy")</f>
        <v>2021</v>
      </c>
      <c r="P5716" s="4" t="str">
        <f>TEXT(Table1[[#This Row],[Invoice Date]],"mmm")</f>
        <v>Jul</v>
      </c>
      <c r="Q5716" s="27">
        <f>WEEKNUM(Table1[[#This Row],[Invoice Date]]) + IF(YEAR(Table1[[#This Row],[Invoice Date]])=2021, 52, 0)</f>
        <v>80</v>
      </c>
    </row>
    <row r="5717" spans="2:17" ht="14.25" customHeight="1" x14ac:dyDescent="0.3">
      <c r="B5717" s="4" t="s">
        <v>61</v>
      </c>
      <c r="C5717" s="33">
        <v>1185731</v>
      </c>
      <c r="D5717" s="5">
        <v>44387</v>
      </c>
      <c r="E5717" s="4" t="s">
        <v>15</v>
      </c>
      <c r="F5717" s="4" t="s">
        <v>131</v>
      </c>
      <c r="G5717" s="4" t="s">
        <v>132</v>
      </c>
      <c r="H5717" s="6" t="s">
        <v>17</v>
      </c>
      <c r="I5717" s="7">
        <v>60</v>
      </c>
      <c r="J5717" s="8">
        <v>675</v>
      </c>
      <c r="K5717" s="9">
        <v>405000</v>
      </c>
      <c r="L5717" s="9">
        <v>182250</v>
      </c>
      <c r="M5717" s="10">
        <v>0.45</v>
      </c>
      <c r="N5717" s="4" t="s">
        <v>18</v>
      </c>
      <c r="O5717" s="4" t="str">
        <f>TEXT(Table1[[#This Row],[Invoice Date]],"yyyy")</f>
        <v>2021</v>
      </c>
      <c r="P5717" s="4" t="str">
        <f>TEXT(Table1[[#This Row],[Invoice Date]],"mmm")</f>
        <v>Jul</v>
      </c>
      <c r="Q5717" s="27">
        <f>WEEKNUM(Table1[[#This Row],[Invoice Date]]) + IF(YEAR(Table1[[#This Row],[Invoice Date]])=2021, 52, 0)</f>
        <v>80</v>
      </c>
    </row>
    <row r="5718" spans="2:17" ht="14.25" customHeight="1" x14ac:dyDescent="0.3">
      <c r="B5718" s="4" t="s">
        <v>34</v>
      </c>
      <c r="C5718" s="33">
        <v>1189833</v>
      </c>
      <c r="D5718" s="5">
        <v>44387</v>
      </c>
      <c r="E5718" s="4" t="s">
        <v>31</v>
      </c>
      <c r="F5718" s="4" t="s">
        <v>70</v>
      </c>
      <c r="G5718" s="4" t="s">
        <v>71</v>
      </c>
      <c r="H5718" s="6" t="s">
        <v>17</v>
      </c>
      <c r="I5718" s="7">
        <v>50</v>
      </c>
      <c r="J5718" s="8">
        <v>875</v>
      </c>
      <c r="K5718" s="9">
        <v>437500</v>
      </c>
      <c r="L5718" s="9">
        <v>218750</v>
      </c>
      <c r="M5718" s="10">
        <v>0.5</v>
      </c>
      <c r="N5718" s="4" t="s">
        <v>18</v>
      </c>
      <c r="O5718" s="4" t="str">
        <f>TEXT(Table1[[#This Row],[Invoice Date]],"yyyy")</f>
        <v>2021</v>
      </c>
      <c r="P5718" s="4" t="str">
        <f>TEXT(Table1[[#This Row],[Invoice Date]],"mmm")</f>
        <v>Jul</v>
      </c>
      <c r="Q5718" s="27">
        <f>WEEKNUM(Table1[[#This Row],[Invoice Date]]) + IF(YEAR(Table1[[#This Row],[Invoice Date]])=2021, 52, 0)</f>
        <v>80</v>
      </c>
    </row>
    <row r="5719" spans="2:17" ht="14.25" customHeight="1" x14ac:dyDescent="0.3">
      <c r="B5719" s="4" t="s">
        <v>14</v>
      </c>
      <c r="C5719" s="33">
        <v>1185732</v>
      </c>
      <c r="D5719" s="5">
        <v>44388</v>
      </c>
      <c r="E5719" s="4" t="s">
        <v>36</v>
      </c>
      <c r="F5719" s="4" t="s">
        <v>57</v>
      </c>
      <c r="G5719" s="4" t="s">
        <v>58</v>
      </c>
      <c r="H5719" s="6" t="s">
        <v>21</v>
      </c>
      <c r="I5719" s="7">
        <v>19</v>
      </c>
      <c r="J5719" s="8">
        <v>23</v>
      </c>
      <c r="K5719" s="9">
        <v>437</v>
      </c>
      <c r="L5719" s="9">
        <v>227.24</v>
      </c>
      <c r="M5719" s="10">
        <v>0.52</v>
      </c>
      <c r="N5719" s="4" t="s">
        <v>83</v>
      </c>
      <c r="O5719" s="4" t="str">
        <f>TEXT(Table1[[#This Row],[Invoice Date]],"yyyy")</f>
        <v>2021</v>
      </c>
      <c r="P5719" s="4" t="str">
        <f>TEXT(Table1[[#This Row],[Invoice Date]],"mmm")</f>
        <v>Jul</v>
      </c>
      <c r="Q5719" s="27">
        <f>WEEKNUM(Table1[[#This Row],[Invoice Date]]) + IF(YEAR(Table1[[#This Row],[Invoice Date]])=2021, 52, 0)</f>
        <v>81</v>
      </c>
    </row>
    <row r="5720" spans="2:17" ht="14.25" customHeight="1" x14ac:dyDescent="0.3">
      <c r="B5720" s="4" t="s">
        <v>14</v>
      </c>
      <c r="C5720" s="33">
        <v>1185732</v>
      </c>
      <c r="D5720" s="5">
        <v>44388</v>
      </c>
      <c r="E5720" s="4" t="s">
        <v>36</v>
      </c>
      <c r="F5720" s="4" t="s">
        <v>108</v>
      </c>
      <c r="G5720" s="4" t="s">
        <v>109</v>
      </c>
      <c r="H5720" s="6" t="s">
        <v>21</v>
      </c>
      <c r="I5720" s="7">
        <v>38</v>
      </c>
      <c r="J5720" s="8">
        <v>44</v>
      </c>
      <c r="K5720" s="9">
        <v>1672</v>
      </c>
      <c r="L5720" s="9">
        <v>718.96</v>
      </c>
      <c r="M5720" s="10">
        <v>0.43</v>
      </c>
      <c r="N5720" s="4" t="s">
        <v>83</v>
      </c>
      <c r="O5720" s="4" t="str">
        <f>TEXT(Table1[[#This Row],[Invoice Date]],"yyyy")</f>
        <v>2021</v>
      </c>
      <c r="P5720" s="4" t="str">
        <f>TEXT(Table1[[#This Row],[Invoice Date]],"mmm")</f>
        <v>Jul</v>
      </c>
      <c r="Q5720" s="27">
        <f>WEEKNUM(Table1[[#This Row],[Invoice Date]]) + IF(YEAR(Table1[[#This Row],[Invoice Date]])=2021, 52, 0)</f>
        <v>81</v>
      </c>
    </row>
    <row r="5721" spans="2:17" ht="14.25" customHeight="1" x14ac:dyDescent="0.3">
      <c r="B5721" s="4" t="s">
        <v>14</v>
      </c>
      <c r="C5721" s="33">
        <v>1185732</v>
      </c>
      <c r="D5721" s="5">
        <v>44388</v>
      </c>
      <c r="E5721" s="4" t="s">
        <v>36</v>
      </c>
      <c r="F5721" s="4" t="s">
        <v>108</v>
      </c>
      <c r="G5721" s="4" t="s">
        <v>109</v>
      </c>
      <c r="H5721" s="6" t="s">
        <v>20</v>
      </c>
      <c r="I5721" s="7">
        <v>37</v>
      </c>
      <c r="J5721" s="8">
        <v>61</v>
      </c>
      <c r="K5721" s="9">
        <v>2257</v>
      </c>
      <c r="L5721" s="9">
        <v>947.93999999999994</v>
      </c>
      <c r="M5721" s="10">
        <v>0.42</v>
      </c>
      <c r="N5721" s="4" t="s">
        <v>83</v>
      </c>
      <c r="O5721" s="4" t="str">
        <f>TEXT(Table1[[#This Row],[Invoice Date]],"yyyy")</f>
        <v>2021</v>
      </c>
      <c r="P5721" s="4" t="str">
        <f>TEXT(Table1[[#This Row],[Invoice Date]],"mmm")</f>
        <v>Jul</v>
      </c>
      <c r="Q5721" s="27">
        <f>WEEKNUM(Table1[[#This Row],[Invoice Date]]) + IF(YEAR(Table1[[#This Row],[Invoice Date]])=2021, 52, 0)</f>
        <v>81</v>
      </c>
    </row>
    <row r="5722" spans="2:17" ht="14.25" customHeight="1" x14ac:dyDescent="0.3">
      <c r="B5722" s="4" t="s">
        <v>14</v>
      </c>
      <c r="C5722" s="33">
        <v>1185732</v>
      </c>
      <c r="D5722" s="5">
        <v>44388</v>
      </c>
      <c r="E5722" s="4" t="s">
        <v>36</v>
      </c>
      <c r="F5722" s="4" t="s">
        <v>108</v>
      </c>
      <c r="G5722" s="4" t="s">
        <v>109</v>
      </c>
      <c r="H5722" s="6" t="s">
        <v>22</v>
      </c>
      <c r="I5722" s="7">
        <v>49</v>
      </c>
      <c r="J5722" s="8">
        <v>52</v>
      </c>
      <c r="K5722" s="9">
        <v>2548</v>
      </c>
      <c r="L5722" s="9">
        <v>1172.08</v>
      </c>
      <c r="M5722" s="10">
        <v>0.45999999999999996</v>
      </c>
      <c r="N5722" s="4" t="s">
        <v>83</v>
      </c>
      <c r="O5722" s="4" t="str">
        <f>TEXT(Table1[[#This Row],[Invoice Date]],"yyyy")</f>
        <v>2021</v>
      </c>
      <c r="P5722" s="4" t="str">
        <f>TEXT(Table1[[#This Row],[Invoice Date]],"mmm")</f>
        <v>Jul</v>
      </c>
      <c r="Q5722" s="27">
        <f>WEEKNUM(Table1[[#This Row],[Invoice Date]]) + IF(YEAR(Table1[[#This Row],[Invoice Date]])=2021, 52, 0)</f>
        <v>81</v>
      </c>
    </row>
    <row r="5723" spans="2:17" ht="14.25" customHeight="1" x14ac:dyDescent="0.3">
      <c r="B5723" s="4" t="s">
        <v>14</v>
      </c>
      <c r="C5723" s="33">
        <v>1185732</v>
      </c>
      <c r="D5723" s="5">
        <v>44388</v>
      </c>
      <c r="E5723" s="4" t="s">
        <v>36</v>
      </c>
      <c r="F5723" s="4" t="s">
        <v>108</v>
      </c>
      <c r="G5723" s="4" t="s">
        <v>109</v>
      </c>
      <c r="H5723" s="6" t="s">
        <v>19</v>
      </c>
      <c r="I5723" s="7">
        <v>44</v>
      </c>
      <c r="J5723" s="8">
        <v>81</v>
      </c>
      <c r="K5723" s="9">
        <v>3564</v>
      </c>
      <c r="L5723" s="9">
        <v>1603.8</v>
      </c>
      <c r="M5723" s="10">
        <v>0.44999999999999996</v>
      </c>
      <c r="N5723" s="4" t="s">
        <v>83</v>
      </c>
      <c r="O5723" s="4" t="str">
        <f>TEXT(Table1[[#This Row],[Invoice Date]],"yyyy")</f>
        <v>2021</v>
      </c>
      <c r="P5723" s="4" t="str">
        <f>TEXT(Table1[[#This Row],[Invoice Date]],"mmm")</f>
        <v>Jul</v>
      </c>
      <c r="Q5723" s="27">
        <f>WEEKNUM(Table1[[#This Row],[Invoice Date]]) + IF(YEAR(Table1[[#This Row],[Invoice Date]])=2021, 52, 0)</f>
        <v>81</v>
      </c>
    </row>
    <row r="5724" spans="2:17" ht="14.25" customHeight="1" x14ac:dyDescent="0.3">
      <c r="B5724" s="4" t="s">
        <v>14</v>
      </c>
      <c r="C5724" s="33">
        <v>1185732</v>
      </c>
      <c r="D5724" s="5">
        <v>44388</v>
      </c>
      <c r="E5724" s="4" t="s">
        <v>36</v>
      </c>
      <c r="F5724" s="4" t="s">
        <v>108</v>
      </c>
      <c r="G5724" s="4" t="s">
        <v>109</v>
      </c>
      <c r="H5724" s="6" t="s">
        <v>23</v>
      </c>
      <c r="I5724" s="7">
        <v>53</v>
      </c>
      <c r="J5724" s="8">
        <v>94</v>
      </c>
      <c r="K5724" s="9">
        <v>4982</v>
      </c>
      <c r="L5724" s="9">
        <v>2640.46</v>
      </c>
      <c r="M5724" s="10">
        <v>0.53</v>
      </c>
      <c r="N5724" s="4" t="s">
        <v>83</v>
      </c>
      <c r="O5724" s="4" t="str">
        <f>TEXT(Table1[[#This Row],[Invoice Date]],"yyyy")</f>
        <v>2021</v>
      </c>
      <c r="P5724" s="4" t="str">
        <f>TEXT(Table1[[#This Row],[Invoice Date]],"mmm")</f>
        <v>Jul</v>
      </c>
      <c r="Q5724" s="27">
        <f>WEEKNUM(Table1[[#This Row],[Invoice Date]]) + IF(YEAR(Table1[[#This Row],[Invoice Date]])=2021, 52, 0)</f>
        <v>81</v>
      </c>
    </row>
    <row r="5725" spans="2:17" ht="14.25" customHeight="1" x14ac:dyDescent="0.3">
      <c r="B5725" s="4" t="s">
        <v>14</v>
      </c>
      <c r="C5725" s="33">
        <v>1185732</v>
      </c>
      <c r="D5725" s="5">
        <v>44388</v>
      </c>
      <c r="E5725" s="4" t="s">
        <v>36</v>
      </c>
      <c r="F5725" s="4" t="s">
        <v>37</v>
      </c>
      <c r="G5725" s="4" t="s">
        <v>38</v>
      </c>
      <c r="H5725" s="6" t="s">
        <v>23</v>
      </c>
      <c r="I5725" s="7">
        <v>54</v>
      </c>
      <c r="J5725" s="8">
        <v>120</v>
      </c>
      <c r="K5725" s="9">
        <v>6480</v>
      </c>
      <c r="L5725" s="9">
        <v>3952.7999999999997</v>
      </c>
      <c r="M5725" s="10">
        <v>0.61</v>
      </c>
      <c r="N5725" s="4" t="s">
        <v>83</v>
      </c>
      <c r="O5725" s="4" t="str">
        <f>TEXT(Table1[[#This Row],[Invoice Date]],"yyyy")</f>
        <v>2021</v>
      </c>
      <c r="P5725" s="4" t="str">
        <f>TEXT(Table1[[#This Row],[Invoice Date]],"mmm")</f>
        <v>Jul</v>
      </c>
      <c r="Q5725" s="27">
        <f>WEEKNUM(Table1[[#This Row],[Invoice Date]]) + IF(YEAR(Table1[[#This Row],[Invoice Date]])=2021, 52, 0)</f>
        <v>81</v>
      </c>
    </row>
    <row r="5726" spans="2:17" ht="14.25" customHeight="1" x14ac:dyDescent="0.3">
      <c r="B5726" s="4" t="s">
        <v>14</v>
      </c>
      <c r="C5726" s="33">
        <v>1185732</v>
      </c>
      <c r="D5726" s="5">
        <v>44388</v>
      </c>
      <c r="E5726" s="4" t="s">
        <v>36</v>
      </c>
      <c r="F5726" s="4" t="s">
        <v>108</v>
      </c>
      <c r="G5726" s="4" t="s">
        <v>109</v>
      </c>
      <c r="H5726" s="6" t="s">
        <v>17</v>
      </c>
      <c r="I5726" s="7">
        <v>47</v>
      </c>
      <c r="J5726" s="8">
        <v>154</v>
      </c>
      <c r="K5726" s="9">
        <v>7238</v>
      </c>
      <c r="L5726" s="9">
        <v>3329.4799999999996</v>
      </c>
      <c r="M5726" s="10">
        <v>0.45999999999999996</v>
      </c>
      <c r="N5726" s="4" t="s">
        <v>83</v>
      </c>
      <c r="O5726" s="4" t="str">
        <f>TEXT(Table1[[#This Row],[Invoice Date]],"yyyy")</f>
        <v>2021</v>
      </c>
      <c r="P5726" s="4" t="str">
        <f>TEXT(Table1[[#This Row],[Invoice Date]],"mmm")</f>
        <v>Jul</v>
      </c>
      <c r="Q5726" s="27">
        <f>WEEKNUM(Table1[[#This Row],[Invoice Date]]) + IF(YEAR(Table1[[#This Row],[Invoice Date]])=2021, 52, 0)</f>
        <v>81</v>
      </c>
    </row>
    <row r="5727" spans="2:17" ht="14.25" customHeight="1" x14ac:dyDescent="0.3">
      <c r="B5727" s="4" t="s">
        <v>14</v>
      </c>
      <c r="C5727" s="33">
        <v>1185732</v>
      </c>
      <c r="D5727" s="5">
        <v>44388</v>
      </c>
      <c r="E5727" s="4" t="s">
        <v>36</v>
      </c>
      <c r="F5727" s="4" t="s">
        <v>57</v>
      </c>
      <c r="G5727" s="4" t="s">
        <v>58</v>
      </c>
      <c r="H5727" s="6" t="s">
        <v>21</v>
      </c>
      <c r="I5727" s="7">
        <v>20</v>
      </c>
      <c r="J5727" s="8">
        <v>75</v>
      </c>
      <c r="K5727" s="9">
        <v>15000</v>
      </c>
      <c r="L5727" s="9">
        <v>6000</v>
      </c>
      <c r="M5727" s="10">
        <v>0.4</v>
      </c>
      <c r="N5727" s="4" t="s">
        <v>24</v>
      </c>
      <c r="O5727" s="4" t="str">
        <f>TEXT(Table1[[#This Row],[Invoice Date]],"yyyy")</f>
        <v>2021</v>
      </c>
      <c r="P5727" s="4" t="str">
        <f>TEXT(Table1[[#This Row],[Invoice Date]],"mmm")</f>
        <v>Jul</v>
      </c>
      <c r="Q5727" s="27">
        <f>WEEKNUM(Table1[[#This Row],[Invoice Date]]) + IF(YEAR(Table1[[#This Row],[Invoice Date]])=2021, 52, 0)</f>
        <v>81</v>
      </c>
    </row>
    <row r="5728" spans="2:17" ht="14.25" customHeight="1" x14ac:dyDescent="0.3">
      <c r="B5728" s="4" t="s">
        <v>14</v>
      </c>
      <c r="C5728" s="33">
        <v>1185732</v>
      </c>
      <c r="D5728" s="5">
        <v>44388</v>
      </c>
      <c r="E5728" s="4" t="s">
        <v>36</v>
      </c>
      <c r="F5728" s="4" t="s">
        <v>108</v>
      </c>
      <c r="G5728" s="4" t="s">
        <v>109</v>
      </c>
      <c r="H5728" s="6" t="s">
        <v>21</v>
      </c>
      <c r="I5728" s="7">
        <v>40</v>
      </c>
      <c r="J5728" s="8">
        <v>175</v>
      </c>
      <c r="K5728" s="9">
        <v>70000</v>
      </c>
      <c r="L5728" s="9">
        <v>21000</v>
      </c>
      <c r="M5728" s="10">
        <v>0.3</v>
      </c>
      <c r="N5728" s="4" t="s">
        <v>83</v>
      </c>
      <c r="O5728" s="4" t="str">
        <f>TEXT(Table1[[#This Row],[Invoice Date]],"yyyy")</f>
        <v>2021</v>
      </c>
      <c r="P5728" s="4" t="str">
        <f>TEXT(Table1[[#This Row],[Invoice Date]],"mmm")</f>
        <v>Jul</v>
      </c>
      <c r="Q5728" s="27">
        <f>WEEKNUM(Table1[[#This Row],[Invoice Date]]) + IF(YEAR(Table1[[#This Row],[Invoice Date]])=2021, 52, 0)</f>
        <v>81</v>
      </c>
    </row>
    <row r="5729" spans="2:17" ht="14.25" customHeight="1" x14ac:dyDescent="0.3">
      <c r="B5729" s="4" t="s">
        <v>14</v>
      </c>
      <c r="C5729" s="33">
        <v>1185732</v>
      </c>
      <c r="D5729" s="5">
        <v>44388</v>
      </c>
      <c r="E5729" s="4" t="s">
        <v>36</v>
      </c>
      <c r="F5729" s="4" t="s">
        <v>108</v>
      </c>
      <c r="G5729" s="4" t="s">
        <v>109</v>
      </c>
      <c r="H5729" s="6" t="s">
        <v>20</v>
      </c>
      <c r="I5729" s="7">
        <v>40</v>
      </c>
      <c r="J5729" s="8">
        <v>225</v>
      </c>
      <c r="K5729" s="9">
        <v>90000</v>
      </c>
      <c r="L5729" s="9">
        <v>27000</v>
      </c>
      <c r="M5729" s="10">
        <v>0.3</v>
      </c>
      <c r="N5729" s="4" t="s">
        <v>83</v>
      </c>
      <c r="O5729" s="4" t="str">
        <f>TEXT(Table1[[#This Row],[Invoice Date]],"yyyy")</f>
        <v>2021</v>
      </c>
      <c r="P5729" s="4" t="str">
        <f>TEXT(Table1[[#This Row],[Invoice Date]],"mmm")</f>
        <v>Jul</v>
      </c>
      <c r="Q5729" s="27">
        <f>WEEKNUM(Table1[[#This Row],[Invoice Date]]) + IF(YEAR(Table1[[#This Row],[Invoice Date]])=2021, 52, 0)</f>
        <v>81</v>
      </c>
    </row>
    <row r="5730" spans="2:17" ht="14.25" customHeight="1" x14ac:dyDescent="0.3">
      <c r="B5730" s="4" t="s">
        <v>14</v>
      </c>
      <c r="C5730" s="33">
        <v>1185732</v>
      </c>
      <c r="D5730" s="5">
        <v>44388</v>
      </c>
      <c r="E5730" s="4" t="s">
        <v>36</v>
      </c>
      <c r="F5730" s="4" t="s">
        <v>108</v>
      </c>
      <c r="G5730" s="4" t="s">
        <v>109</v>
      </c>
      <c r="H5730" s="6" t="s">
        <v>22</v>
      </c>
      <c r="I5730" s="7">
        <v>50</v>
      </c>
      <c r="J5730" s="8">
        <v>200</v>
      </c>
      <c r="K5730" s="9">
        <v>100000</v>
      </c>
      <c r="L5730" s="9">
        <v>35000</v>
      </c>
      <c r="M5730" s="10">
        <v>0.35</v>
      </c>
      <c r="N5730" s="4" t="s">
        <v>83</v>
      </c>
      <c r="O5730" s="4" t="str">
        <f>TEXT(Table1[[#This Row],[Invoice Date]],"yyyy")</f>
        <v>2021</v>
      </c>
      <c r="P5730" s="4" t="str">
        <f>TEXT(Table1[[#This Row],[Invoice Date]],"mmm")</f>
        <v>Jul</v>
      </c>
      <c r="Q5730" s="27">
        <f>WEEKNUM(Table1[[#This Row],[Invoice Date]]) + IF(YEAR(Table1[[#This Row],[Invoice Date]])=2021, 52, 0)</f>
        <v>81</v>
      </c>
    </row>
    <row r="5731" spans="2:17" ht="14.25" customHeight="1" x14ac:dyDescent="0.3">
      <c r="B5731" s="4" t="s">
        <v>14</v>
      </c>
      <c r="C5731" s="33">
        <v>1185732</v>
      </c>
      <c r="D5731" s="5">
        <v>44388</v>
      </c>
      <c r="E5731" s="4" t="s">
        <v>36</v>
      </c>
      <c r="F5731" s="4" t="s">
        <v>108</v>
      </c>
      <c r="G5731" s="4" t="s">
        <v>109</v>
      </c>
      <c r="H5731" s="6" t="s">
        <v>19</v>
      </c>
      <c r="I5731" s="7">
        <v>45.000000000000007</v>
      </c>
      <c r="J5731" s="8">
        <v>300</v>
      </c>
      <c r="K5731" s="9">
        <v>135000.00000000003</v>
      </c>
      <c r="L5731" s="9">
        <v>40500.000000000007</v>
      </c>
      <c r="M5731" s="10">
        <v>0.3</v>
      </c>
      <c r="N5731" s="4" t="s">
        <v>83</v>
      </c>
      <c r="O5731" s="4" t="str">
        <f>TEXT(Table1[[#This Row],[Invoice Date]],"yyyy")</f>
        <v>2021</v>
      </c>
      <c r="P5731" s="4" t="str">
        <f>TEXT(Table1[[#This Row],[Invoice Date]],"mmm")</f>
        <v>Jul</v>
      </c>
      <c r="Q5731" s="27">
        <f>WEEKNUM(Table1[[#This Row],[Invoice Date]]) + IF(YEAR(Table1[[#This Row],[Invoice Date]])=2021, 52, 0)</f>
        <v>81</v>
      </c>
    </row>
    <row r="5732" spans="2:17" ht="14.25" customHeight="1" x14ac:dyDescent="0.3">
      <c r="B5732" s="4" t="s">
        <v>14</v>
      </c>
      <c r="C5732" s="33">
        <v>1185732</v>
      </c>
      <c r="D5732" s="5">
        <v>44388</v>
      </c>
      <c r="E5732" s="4" t="s">
        <v>36</v>
      </c>
      <c r="F5732" s="4" t="s">
        <v>108</v>
      </c>
      <c r="G5732" s="4" t="s">
        <v>109</v>
      </c>
      <c r="H5732" s="6" t="s">
        <v>23</v>
      </c>
      <c r="I5732" s="7">
        <v>55.000000000000007</v>
      </c>
      <c r="J5732" s="8">
        <v>375</v>
      </c>
      <c r="K5732" s="9">
        <v>206250.00000000003</v>
      </c>
      <c r="L5732" s="9">
        <v>82500.000000000015</v>
      </c>
      <c r="M5732" s="10">
        <v>0.4</v>
      </c>
      <c r="N5732" s="4" t="s">
        <v>83</v>
      </c>
      <c r="O5732" s="4" t="str">
        <f>TEXT(Table1[[#This Row],[Invoice Date]],"yyyy")</f>
        <v>2021</v>
      </c>
      <c r="P5732" s="4" t="str">
        <f>TEXT(Table1[[#This Row],[Invoice Date]],"mmm")</f>
        <v>Jul</v>
      </c>
      <c r="Q5732" s="27">
        <f>WEEKNUM(Table1[[#This Row],[Invoice Date]]) + IF(YEAR(Table1[[#This Row],[Invoice Date]])=2021, 52, 0)</f>
        <v>81</v>
      </c>
    </row>
    <row r="5733" spans="2:17" ht="14.25" customHeight="1" x14ac:dyDescent="0.3">
      <c r="B5733" s="4" t="s">
        <v>14</v>
      </c>
      <c r="C5733" s="33">
        <v>1185732</v>
      </c>
      <c r="D5733" s="5">
        <v>44388</v>
      </c>
      <c r="E5733" s="4" t="s">
        <v>36</v>
      </c>
      <c r="F5733" s="4" t="s">
        <v>37</v>
      </c>
      <c r="G5733" s="4" t="s">
        <v>38</v>
      </c>
      <c r="H5733" s="6" t="s">
        <v>23</v>
      </c>
      <c r="I5733" s="7">
        <v>55.000000000000007</v>
      </c>
      <c r="J5733" s="8">
        <v>400</v>
      </c>
      <c r="K5733" s="9">
        <v>220000.00000000003</v>
      </c>
      <c r="L5733" s="9">
        <v>110000.00000000001</v>
      </c>
      <c r="M5733" s="10">
        <v>0.5</v>
      </c>
      <c r="N5733" s="4" t="s">
        <v>24</v>
      </c>
      <c r="O5733" s="4" t="str">
        <f>TEXT(Table1[[#This Row],[Invoice Date]],"yyyy")</f>
        <v>2021</v>
      </c>
      <c r="P5733" s="4" t="str">
        <f>TEXT(Table1[[#This Row],[Invoice Date]],"mmm")</f>
        <v>Jul</v>
      </c>
      <c r="Q5733" s="27">
        <f>WEEKNUM(Table1[[#This Row],[Invoice Date]]) + IF(YEAR(Table1[[#This Row],[Invoice Date]])=2021, 52, 0)</f>
        <v>81</v>
      </c>
    </row>
    <row r="5734" spans="2:17" ht="14.25" customHeight="1" x14ac:dyDescent="0.3">
      <c r="B5734" s="4" t="s">
        <v>14</v>
      </c>
      <c r="C5734" s="33">
        <v>1185732</v>
      </c>
      <c r="D5734" s="5">
        <v>44388</v>
      </c>
      <c r="E5734" s="4" t="s">
        <v>36</v>
      </c>
      <c r="F5734" s="4" t="s">
        <v>108</v>
      </c>
      <c r="G5734" s="4" t="s">
        <v>109</v>
      </c>
      <c r="H5734" s="6" t="s">
        <v>17</v>
      </c>
      <c r="I5734" s="7">
        <v>50</v>
      </c>
      <c r="J5734" s="8">
        <v>550</v>
      </c>
      <c r="K5734" s="9">
        <v>275000</v>
      </c>
      <c r="L5734" s="9">
        <v>96250</v>
      </c>
      <c r="M5734" s="10">
        <v>0.35</v>
      </c>
      <c r="N5734" s="4" t="s">
        <v>83</v>
      </c>
      <c r="O5734" s="4" t="str">
        <f>TEXT(Table1[[#This Row],[Invoice Date]],"yyyy")</f>
        <v>2021</v>
      </c>
      <c r="P5734" s="4" t="str">
        <f>TEXT(Table1[[#This Row],[Invoice Date]],"mmm")</f>
        <v>Jul</v>
      </c>
      <c r="Q5734" s="27">
        <f>WEEKNUM(Table1[[#This Row],[Invoice Date]]) + IF(YEAR(Table1[[#This Row],[Invoice Date]])=2021, 52, 0)</f>
        <v>81</v>
      </c>
    </row>
    <row r="5735" spans="2:17" ht="14.25" customHeight="1" x14ac:dyDescent="0.3">
      <c r="B5735" s="4" t="s">
        <v>14</v>
      </c>
      <c r="C5735" s="33">
        <v>1185732</v>
      </c>
      <c r="D5735" s="5">
        <v>44389</v>
      </c>
      <c r="E5735" s="4" t="s">
        <v>36</v>
      </c>
      <c r="F5735" s="4" t="s">
        <v>57</v>
      </c>
      <c r="G5735" s="4" t="s">
        <v>58</v>
      </c>
      <c r="H5735" s="6" t="s">
        <v>22</v>
      </c>
      <c r="I5735" s="7">
        <v>29</v>
      </c>
      <c r="J5735" s="8">
        <v>21</v>
      </c>
      <c r="K5735" s="9">
        <v>609</v>
      </c>
      <c r="L5735" s="9">
        <v>292.32</v>
      </c>
      <c r="M5735" s="10">
        <v>0.48</v>
      </c>
      <c r="N5735" s="4" t="s">
        <v>83</v>
      </c>
      <c r="O5735" s="4" t="str">
        <f>TEXT(Table1[[#This Row],[Invoice Date]],"yyyy")</f>
        <v>2021</v>
      </c>
      <c r="P5735" s="4" t="str">
        <f>TEXT(Table1[[#This Row],[Invoice Date]],"mmm")</f>
        <v>Jul</v>
      </c>
      <c r="Q5735" s="27">
        <f>WEEKNUM(Table1[[#This Row],[Invoice Date]]) + IF(YEAR(Table1[[#This Row],[Invoice Date]])=2021, 52, 0)</f>
        <v>81</v>
      </c>
    </row>
    <row r="5736" spans="2:17" ht="14.25" customHeight="1" x14ac:dyDescent="0.3">
      <c r="B5736" s="4" t="s">
        <v>34</v>
      </c>
      <c r="C5736" s="33">
        <v>1189833</v>
      </c>
      <c r="D5736" s="5">
        <v>44389</v>
      </c>
      <c r="E5736" s="4" t="s">
        <v>36</v>
      </c>
      <c r="F5736" s="4" t="s">
        <v>106</v>
      </c>
      <c r="G5736" s="4" t="s">
        <v>107</v>
      </c>
      <c r="H5736" s="6" t="s">
        <v>21</v>
      </c>
      <c r="I5736" s="7">
        <v>43</v>
      </c>
      <c r="J5736" s="8">
        <v>75</v>
      </c>
      <c r="K5736" s="9">
        <v>3225</v>
      </c>
      <c r="L5736" s="9">
        <v>1580.25</v>
      </c>
      <c r="M5736" s="10">
        <v>0.49</v>
      </c>
      <c r="N5736" s="4" t="s">
        <v>83</v>
      </c>
      <c r="O5736" s="4" t="str">
        <f>TEXT(Table1[[#This Row],[Invoice Date]],"yyyy")</f>
        <v>2021</v>
      </c>
      <c r="P5736" s="4" t="str">
        <f>TEXT(Table1[[#This Row],[Invoice Date]],"mmm")</f>
        <v>Jul</v>
      </c>
      <c r="Q5736" s="27">
        <f>WEEKNUM(Table1[[#This Row],[Invoice Date]]) + IF(YEAR(Table1[[#This Row],[Invoice Date]])=2021, 52, 0)</f>
        <v>81</v>
      </c>
    </row>
    <row r="5737" spans="2:17" ht="14.25" customHeight="1" x14ac:dyDescent="0.3">
      <c r="B5737" s="4" t="s">
        <v>34</v>
      </c>
      <c r="C5737" s="33">
        <v>1189833</v>
      </c>
      <c r="D5737" s="5">
        <v>44389</v>
      </c>
      <c r="E5737" s="4" t="s">
        <v>36</v>
      </c>
      <c r="F5737" s="4" t="s">
        <v>106</v>
      </c>
      <c r="G5737" s="4" t="s">
        <v>107</v>
      </c>
      <c r="H5737" s="6" t="s">
        <v>20</v>
      </c>
      <c r="I5737" s="7">
        <v>42</v>
      </c>
      <c r="J5737" s="8">
        <v>102</v>
      </c>
      <c r="K5737" s="9">
        <v>4284</v>
      </c>
      <c r="L5737" s="9">
        <v>1970.6399999999999</v>
      </c>
      <c r="M5737" s="10">
        <v>0.45999999999999996</v>
      </c>
      <c r="N5737" s="4" t="s">
        <v>83</v>
      </c>
      <c r="O5737" s="4" t="str">
        <f>TEXT(Table1[[#This Row],[Invoice Date]],"yyyy")</f>
        <v>2021</v>
      </c>
      <c r="P5737" s="4" t="str">
        <f>TEXT(Table1[[#This Row],[Invoice Date]],"mmm")</f>
        <v>Jul</v>
      </c>
      <c r="Q5737" s="27">
        <f>WEEKNUM(Table1[[#This Row],[Invoice Date]]) + IF(YEAR(Table1[[#This Row],[Invoice Date]])=2021, 52, 0)</f>
        <v>81</v>
      </c>
    </row>
    <row r="5738" spans="2:17" ht="14.25" customHeight="1" x14ac:dyDescent="0.3">
      <c r="B5738" s="4" t="s">
        <v>26</v>
      </c>
      <c r="C5738" s="33">
        <v>1197831</v>
      </c>
      <c r="D5738" s="5">
        <v>44389</v>
      </c>
      <c r="E5738" s="4" t="s">
        <v>48</v>
      </c>
      <c r="F5738" s="4" t="s">
        <v>90</v>
      </c>
      <c r="G5738" s="4" t="s">
        <v>91</v>
      </c>
      <c r="H5738" s="6" t="s">
        <v>21</v>
      </c>
      <c r="I5738" s="7">
        <v>39</v>
      </c>
      <c r="J5738" s="8">
        <v>128</v>
      </c>
      <c r="K5738" s="9">
        <v>4992</v>
      </c>
      <c r="L5738" s="9">
        <v>2246.4</v>
      </c>
      <c r="M5738" s="10">
        <v>0.45</v>
      </c>
      <c r="N5738" s="4" t="s">
        <v>24</v>
      </c>
      <c r="O5738" s="4" t="str">
        <f>TEXT(Table1[[#This Row],[Invoice Date]],"yyyy")</f>
        <v>2021</v>
      </c>
      <c r="P5738" s="4" t="str">
        <f>TEXT(Table1[[#This Row],[Invoice Date]],"mmm")</f>
        <v>Jul</v>
      </c>
      <c r="Q5738" s="27">
        <f>WEEKNUM(Table1[[#This Row],[Invoice Date]]) + IF(YEAR(Table1[[#This Row],[Invoice Date]])=2021, 52, 0)</f>
        <v>81</v>
      </c>
    </row>
    <row r="5739" spans="2:17" ht="14.25" customHeight="1" x14ac:dyDescent="0.3">
      <c r="B5739" s="4" t="s">
        <v>34</v>
      </c>
      <c r="C5739" s="33">
        <v>1189833</v>
      </c>
      <c r="D5739" s="5">
        <v>44389</v>
      </c>
      <c r="E5739" s="4" t="s">
        <v>36</v>
      </c>
      <c r="F5739" s="4" t="s">
        <v>106</v>
      </c>
      <c r="G5739" s="4" t="s">
        <v>107</v>
      </c>
      <c r="H5739" s="6" t="s">
        <v>22</v>
      </c>
      <c r="I5739" s="7">
        <v>56</v>
      </c>
      <c r="J5739" s="8">
        <v>91</v>
      </c>
      <c r="K5739" s="9">
        <v>5096</v>
      </c>
      <c r="L5739" s="9">
        <v>2344.16</v>
      </c>
      <c r="M5739" s="10">
        <v>0.45999999999999996</v>
      </c>
      <c r="N5739" s="4" t="s">
        <v>83</v>
      </c>
      <c r="O5739" s="4" t="str">
        <f>TEXT(Table1[[#This Row],[Invoice Date]],"yyyy")</f>
        <v>2021</v>
      </c>
      <c r="P5739" s="4" t="str">
        <f>TEXT(Table1[[#This Row],[Invoice Date]],"mmm")</f>
        <v>Jul</v>
      </c>
      <c r="Q5739" s="27">
        <f>WEEKNUM(Table1[[#This Row],[Invoice Date]]) + IF(YEAR(Table1[[#This Row],[Invoice Date]])=2021, 52, 0)</f>
        <v>81</v>
      </c>
    </row>
    <row r="5740" spans="2:17" ht="14.25" customHeight="1" x14ac:dyDescent="0.3">
      <c r="B5740" s="4" t="s">
        <v>34</v>
      </c>
      <c r="C5740" s="33">
        <v>1189833</v>
      </c>
      <c r="D5740" s="5">
        <v>44389</v>
      </c>
      <c r="E5740" s="4" t="s">
        <v>36</v>
      </c>
      <c r="F5740" s="4" t="s">
        <v>106</v>
      </c>
      <c r="G5740" s="4" t="s">
        <v>107</v>
      </c>
      <c r="H5740" s="6" t="s">
        <v>19</v>
      </c>
      <c r="I5740" s="7">
        <v>49</v>
      </c>
      <c r="J5740" s="8">
        <v>119</v>
      </c>
      <c r="K5740" s="9">
        <v>5831</v>
      </c>
      <c r="L5740" s="9">
        <v>2915.5</v>
      </c>
      <c r="M5740" s="10">
        <v>0.5</v>
      </c>
      <c r="N5740" s="4" t="s">
        <v>83</v>
      </c>
      <c r="O5740" s="4" t="str">
        <f>TEXT(Table1[[#This Row],[Invoice Date]],"yyyy")</f>
        <v>2021</v>
      </c>
      <c r="P5740" s="4" t="str">
        <f>TEXT(Table1[[#This Row],[Invoice Date]],"mmm")</f>
        <v>Jul</v>
      </c>
      <c r="Q5740" s="27">
        <f>WEEKNUM(Table1[[#This Row],[Invoice Date]]) + IF(YEAR(Table1[[#This Row],[Invoice Date]])=2021, 52, 0)</f>
        <v>81</v>
      </c>
    </row>
    <row r="5741" spans="2:17" ht="14.25" customHeight="1" x14ac:dyDescent="0.3">
      <c r="B5741" s="4" t="s">
        <v>26</v>
      </c>
      <c r="C5741" s="33">
        <v>1197831</v>
      </c>
      <c r="D5741" s="5">
        <v>44389</v>
      </c>
      <c r="E5741" s="4" t="s">
        <v>48</v>
      </c>
      <c r="F5741" s="4" t="s">
        <v>90</v>
      </c>
      <c r="G5741" s="4" t="s">
        <v>91</v>
      </c>
      <c r="H5741" s="6" t="s">
        <v>21</v>
      </c>
      <c r="I5741" s="7">
        <v>46</v>
      </c>
      <c r="J5741" s="8">
        <v>128</v>
      </c>
      <c r="K5741" s="9">
        <v>5888</v>
      </c>
      <c r="L5741" s="9">
        <v>3002.88</v>
      </c>
      <c r="M5741" s="10">
        <v>0.51</v>
      </c>
      <c r="N5741" s="4" t="s">
        <v>83</v>
      </c>
      <c r="O5741" s="4" t="str">
        <f>TEXT(Table1[[#This Row],[Invoice Date]],"yyyy")</f>
        <v>2021</v>
      </c>
      <c r="P5741" s="4" t="str">
        <f>TEXT(Table1[[#This Row],[Invoice Date]],"mmm")</f>
        <v>Jul</v>
      </c>
      <c r="Q5741" s="27">
        <f>WEEKNUM(Table1[[#This Row],[Invoice Date]]) + IF(YEAR(Table1[[#This Row],[Invoice Date]])=2021, 52, 0)</f>
        <v>81</v>
      </c>
    </row>
    <row r="5742" spans="2:17" ht="14.25" customHeight="1" x14ac:dyDescent="0.3">
      <c r="B5742" s="4" t="s">
        <v>26</v>
      </c>
      <c r="C5742" s="33">
        <v>1197831</v>
      </c>
      <c r="D5742" s="5">
        <v>44389</v>
      </c>
      <c r="E5742" s="4" t="s">
        <v>48</v>
      </c>
      <c r="F5742" s="4" t="s">
        <v>90</v>
      </c>
      <c r="G5742" s="4" t="s">
        <v>91</v>
      </c>
      <c r="H5742" s="6" t="s">
        <v>22</v>
      </c>
      <c r="I5742" s="7">
        <v>39</v>
      </c>
      <c r="J5742" s="8">
        <v>162</v>
      </c>
      <c r="K5742" s="9">
        <v>6318</v>
      </c>
      <c r="L5742" s="9">
        <v>2400.84</v>
      </c>
      <c r="M5742" s="10">
        <v>0.38</v>
      </c>
      <c r="N5742" s="4" t="s">
        <v>24</v>
      </c>
      <c r="O5742" s="4" t="str">
        <f>TEXT(Table1[[#This Row],[Invoice Date]],"yyyy")</f>
        <v>2021</v>
      </c>
      <c r="P5742" s="4" t="str">
        <f>TEXT(Table1[[#This Row],[Invoice Date]],"mmm")</f>
        <v>Jul</v>
      </c>
      <c r="Q5742" s="27">
        <f>WEEKNUM(Table1[[#This Row],[Invoice Date]]) + IF(YEAR(Table1[[#This Row],[Invoice Date]])=2021, 52, 0)</f>
        <v>81</v>
      </c>
    </row>
    <row r="5743" spans="2:17" ht="14.25" customHeight="1" x14ac:dyDescent="0.3">
      <c r="B5743" s="4" t="s">
        <v>26</v>
      </c>
      <c r="C5743" s="33">
        <v>1197831</v>
      </c>
      <c r="D5743" s="5">
        <v>44389</v>
      </c>
      <c r="E5743" s="4" t="s">
        <v>48</v>
      </c>
      <c r="F5743" s="4" t="s">
        <v>90</v>
      </c>
      <c r="G5743" s="4" t="s">
        <v>91</v>
      </c>
      <c r="H5743" s="6" t="s">
        <v>19</v>
      </c>
      <c r="I5743" s="7">
        <v>37</v>
      </c>
      <c r="J5743" s="8">
        <v>173</v>
      </c>
      <c r="K5743" s="9">
        <v>6401</v>
      </c>
      <c r="L5743" s="9">
        <v>2944.46</v>
      </c>
      <c r="M5743" s="10">
        <v>0.46</v>
      </c>
      <c r="N5743" s="4" t="s">
        <v>24</v>
      </c>
      <c r="O5743" s="4" t="str">
        <f>TEXT(Table1[[#This Row],[Invoice Date]],"yyyy")</f>
        <v>2021</v>
      </c>
      <c r="P5743" s="4" t="str">
        <f>TEXT(Table1[[#This Row],[Invoice Date]],"mmm")</f>
        <v>Jul</v>
      </c>
      <c r="Q5743" s="27">
        <f>WEEKNUM(Table1[[#This Row],[Invoice Date]]) + IF(YEAR(Table1[[#This Row],[Invoice Date]])=2021, 52, 0)</f>
        <v>81</v>
      </c>
    </row>
    <row r="5744" spans="2:17" ht="14.25" customHeight="1" x14ac:dyDescent="0.3">
      <c r="B5744" s="4" t="s">
        <v>26</v>
      </c>
      <c r="C5744" s="33">
        <v>1197831</v>
      </c>
      <c r="D5744" s="5">
        <v>44389</v>
      </c>
      <c r="E5744" s="4" t="s">
        <v>48</v>
      </c>
      <c r="F5744" s="4" t="s">
        <v>90</v>
      </c>
      <c r="G5744" s="4" t="s">
        <v>91</v>
      </c>
      <c r="H5744" s="6" t="s">
        <v>20</v>
      </c>
      <c r="I5744" s="7">
        <v>50</v>
      </c>
      <c r="J5744" s="8">
        <v>137</v>
      </c>
      <c r="K5744" s="9">
        <v>6850</v>
      </c>
      <c r="L5744" s="9">
        <v>3425</v>
      </c>
      <c r="M5744" s="10">
        <v>0.5</v>
      </c>
      <c r="N5744" s="4" t="s">
        <v>83</v>
      </c>
      <c r="O5744" s="4" t="str">
        <f>TEXT(Table1[[#This Row],[Invoice Date]],"yyyy")</f>
        <v>2021</v>
      </c>
      <c r="P5744" s="4" t="str">
        <f>TEXT(Table1[[#This Row],[Invoice Date]],"mmm")</f>
        <v>Jul</v>
      </c>
      <c r="Q5744" s="27">
        <f>WEEKNUM(Table1[[#This Row],[Invoice Date]]) + IF(YEAR(Table1[[#This Row],[Invoice Date]])=2021, 52, 0)</f>
        <v>81</v>
      </c>
    </row>
    <row r="5745" spans="2:17" ht="14.25" customHeight="1" x14ac:dyDescent="0.3">
      <c r="B5745" s="4" t="s">
        <v>14</v>
      </c>
      <c r="C5745" s="33">
        <v>1185732</v>
      </c>
      <c r="D5745" s="5">
        <v>44389</v>
      </c>
      <c r="E5745" s="4" t="s">
        <v>36</v>
      </c>
      <c r="F5745" s="4" t="s">
        <v>37</v>
      </c>
      <c r="G5745" s="4" t="s">
        <v>38</v>
      </c>
      <c r="H5745" s="6" t="s">
        <v>17</v>
      </c>
      <c r="I5745" s="7">
        <v>49</v>
      </c>
      <c r="J5745" s="8">
        <v>149</v>
      </c>
      <c r="K5745" s="9">
        <v>7301</v>
      </c>
      <c r="L5745" s="9">
        <v>3723.51</v>
      </c>
      <c r="M5745" s="10">
        <v>0.51</v>
      </c>
      <c r="N5745" s="4" t="s">
        <v>83</v>
      </c>
      <c r="O5745" s="4" t="str">
        <f>TEXT(Table1[[#This Row],[Invoice Date]],"yyyy")</f>
        <v>2021</v>
      </c>
      <c r="P5745" s="4" t="str">
        <f>TEXT(Table1[[#This Row],[Invoice Date]],"mmm")</f>
        <v>Jul</v>
      </c>
      <c r="Q5745" s="27">
        <f>WEEKNUM(Table1[[#This Row],[Invoice Date]]) + IF(YEAR(Table1[[#This Row],[Invoice Date]])=2021, 52, 0)</f>
        <v>81</v>
      </c>
    </row>
    <row r="5746" spans="2:17" ht="14.25" customHeight="1" x14ac:dyDescent="0.3">
      <c r="B5746" s="4" t="s">
        <v>26</v>
      </c>
      <c r="C5746" s="33">
        <v>1197831</v>
      </c>
      <c r="D5746" s="5">
        <v>44389</v>
      </c>
      <c r="E5746" s="4" t="s">
        <v>48</v>
      </c>
      <c r="F5746" s="4" t="s">
        <v>90</v>
      </c>
      <c r="G5746" s="4" t="s">
        <v>91</v>
      </c>
      <c r="H5746" s="6" t="s">
        <v>22</v>
      </c>
      <c r="I5746" s="7">
        <v>54</v>
      </c>
      <c r="J5746" s="8">
        <v>138</v>
      </c>
      <c r="K5746" s="9">
        <v>7452</v>
      </c>
      <c r="L5746" s="9">
        <v>3576.96</v>
      </c>
      <c r="M5746" s="10">
        <v>0.48</v>
      </c>
      <c r="N5746" s="4" t="s">
        <v>83</v>
      </c>
      <c r="O5746" s="4" t="str">
        <f>TEXT(Table1[[#This Row],[Invoice Date]],"yyyy")</f>
        <v>2021</v>
      </c>
      <c r="P5746" s="4" t="str">
        <f>TEXT(Table1[[#This Row],[Invoice Date]],"mmm")</f>
        <v>Jul</v>
      </c>
      <c r="Q5746" s="27">
        <f>WEEKNUM(Table1[[#This Row],[Invoice Date]]) + IF(YEAR(Table1[[#This Row],[Invoice Date]])=2021, 52, 0)</f>
        <v>81</v>
      </c>
    </row>
    <row r="5747" spans="2:17" ht="14.25" customHeight="1" x14ac:dyDescent="0.3">
      <c r="B5747" s="4" t="s">
        <v>26</v>
      </c>
      <c r="C5747" s="33">
        <v>1197831</v>
      </c>
      <c r="D5747" s="5">
        <v>44389</v>
      </c>
      <c r="E5747" s="4" t="s">
        <v>48</v>
      </c>
      <c r="F5747" s="4" t="s">
        <v>90</v>
      </c>
      <c r="G5747" s="4" t="s">
        <v>91</v>
      </c>
      <c r="H5747" s="6" t="s">
        <v>20</v>
      </c>
      <c r="I5747" s="7">
        <v>41</v>
      </c>
      <c r="J5747" s="8">
        <v>184</v>
      </c>
      <c r="K5747" s="9">
        <v>7544</v>
      </c>
      <c r="L5747" s="9">
        <v>3093.04</v>
      </c>
      <c r="M5747" s="10">
        <v>0.41</v>
      </c>
      <c r="N5747" s="4" t="s">
        <v>24</v>
      </c>
      <c r="O5747" s="4" t="str">
        <f>TEXT(Table1[[#This Row],[Invoice Date]],"yyyy")</f>
        <v>2021</v>
      </c>
      <c r="P5747" s="4" t="str">
        <f>TEXT(Table1[[#This Row],[Invoice Date]],"mmm")</f>
        <v>Jul</v>
      </c>
      <c r="Q5747" s="27">
        <f>WEEKNUM(Table1[[#This Row],[Invoice Date]]) + IF(YEAR(Table1[[#This Row],[Invoice Date]])=2021, 52, 0)</f>
        <v>81</v>
      </c>
    </row>
    <row r="5748" spans="2:17" ht="14.25" customHeight="1" x14ac:dyDescent="0.3">
      <c r="B5748" s="4" t="s">
        <v>26</v>
      </c>
      <c r="C5748" s="33">
        <v>1197831</v>
      </c>
      <c r="D5748" s="5">
        <v>44389</v>
      </c>
      <c r="E5748" s="4" t="s">
        <v>48</v>
      </c>
      <c r="F5748" s="4" t="s">
        <v>90</v>
      </c>
      <c r="G5748" s="4" t="s">
        <v>91</v>
      </c>
      <c r="H5748" s="6" t="s">
        <v>23</v>
      </c>
      <c r="I5748" s="7">
        <v>51</v>
      </c>
      <c r="J5748" s="8">
        <v>157</v>
      </c>
      <c r="K5748" s="9">
        <v>8007</v>
      </c>
      <c r="L5748" s="9">
        <v>2322.0299999999997</v>
      </c>
      <c r="M5748" s="10">
        <v>0.28999999999999998</v>
      </c>
      <c r="N5748" s="4" t="s">
        <v>24</v>
      </c>
      <c r="O5748" s="4" t="str">
        <f>TEXT(Table1[[#This Row],[Invoice Date]],"yyyy")</f>
        <v>2021</v>
      </c>
      <c r="P5748" s="4" t="str">
        <f>TEXT(Table1[[#This Row],[Invoice Date]],"mmm")</f>
        <v>Jul</v>
      </c>
      <c r="Q5748" s="27">
        <f>WEEKNUM(Table1[[#This Row],[Invoice Date]]) + IF(YEAR(Table1[[#This Row],[Invoice Date]])=2021, 52, 0)</f>
        <v>81</v>
      </c>
    </row>
    <row r="5749" spans="2:17" ht="14.25" customHeight="1" x14ac:dyDescent="0.3">
      <c r="B5749" s="4" t="s">
        <v>26</v>
      </c>
      <c r="C5749" s="33">
        <v>1197831</v>
      </c>
      <c r="D5749" s="5">
        <v>44389</v>
      </c>
      <c r="E5749" s="4" t="s">
        <v>48</v>
      </c>
      <c r="F5749" s="4" t="s">
        <v>90</v>
      </c>
      <c r="G5749" s="4" t="s">
        <v>91</v>
      </c>
      <c r="H5749" s="6" t="s">
        <v>17</v>
      </c>
      <c r="I5749" s="7">
        <v>37</v>
      </c>
      <c r="J5749" s="8">
        <v>218</v>
      </c>
      <c r="K5749" s="9">
        <v>8066</v>
      </c>
      <c r="L5749" s="9">
        <v>3710.36</v>
      </c>
      <c r="M5749" s="10">
        <v>0.46</v>
      </c>
      <c r="N5749" s="4" t="s">
        <v>24</v>
      </c>
      <c r="O5749" s="4" t="str">
        <f>TEXT(Table1[[#This Row],[Invoice Date]],"yyyy")</f>
        <v>2021</v>
      </c>
      <c r="P5749" s="4" t="str">
        <f>TEXT(Table1[[#This Row],[Invoice Date]],"mmm")</f>
        <v>Jul</v>
      </c>
      <c r="Q5749" s="27">
        <f>WEEKNUM(Table1[[#This Row],[Invoice Date]]) + IF(YEAR(Table1[[#This Row],[Invoice Date]])=2021, 52, 0)</f>
        <v>81</v>
      </c>
    </row>
    <row r="5750" spans="2:17" ht="14.25" customHeight="1" x14ac:dyDescent="0.3">
      <c r="B5750" s="4" t="s">
        <v>34</v>
      </c>
      <c r="C5750" s="33">
        <v>1189833</v>
      </c>
      <c r="D5750" s="5">
        <v>44389</v>
      </c>
      <c r="E5750" s="4" t="s">
        <v>36</v>
      </c>
      <c r="F5750" s="4" t="s">
        <v>106</v>
      </c>
      <c r="G5750" s="4" t="s">
        <v>107</v>
      </c>
      <c r="H5750" s="6" t="s">
        <v>23</v>
      </c>
      <c r="I5750" s="7">
        <v>60</v>
      </c>
      <c r="J5750" s="8">
        <v>140</v>
      </c>
      <c r="K5750" s="9">
        <v>8400</v>
      </c>
      <c r="L5750" s="9">
        <v>4116</v>
      </c>
      <c r="M5750" s="10">
        <v>0.49</v>
      </c>
      <c r="N5750" s="4" t="s">
        <v>83</v>
      </c>
      <c r="O5750" s="4" t="str">
        <f>TEXT(Table1[[#This Row],[Invoice Date]],"yyyy")</f>
        <v>2021</v>
      </c>
      <c r="P5750" s="4" t="str">
        <f>TEXT(Table1[[#This Row],[Invoice Date]],"mmm")</f>
        <v>Jul</v>
      </c>
      <c r="Q5750" s="27">
        <f>WEEKNUM(Table1[[#This Row],[Invoice Date]]) + IF(YEAR(Table1[[#This Row],[Invoice Date]])=2021, 52, 0)</f>
        <v>81</v>
      </c>
    </row>
    <row r="5751" spans="2:17" ht="14.25" customHeight="1" x14ac:dyDescent="0.3">
      <c r="B5751" s="4" t="s">
        <v>26</v>
      </c>
      <c r="C5751" s="33">
        <v>1197831</v>
      </c>
      <c r="D5751" s="5">
        <v>44389</v>
      </c>
      <c r="E5751" s="4" t="s">
        <v>48</v>
      </c>
      <c r="F5751" s="4" t="s">
        <v>90</v>
      </c>
      <c r="G5751" s="4" t="s">
        <v>91</v>
      </c>
      <c r="H5751" s="6" t="s">
        <v>19</v>
      </c>
      <c r="I5751" s="7">
        <v>51</v>
      </c>
      <c r="J5751" s="8">
        <v>173</v>
      </c>
      <c r="K5751" s="9">
        <v>8823</v>
      </c>
      <c r="L5751" s="9">
        <v>4499.7300000000005</v>
      </c>
      <c r="M5751" s="10">
        <v>0.51</v>
      </c>
      <c r="N5751" s="4" t="s">
        <v>83</v>
      </c>
      <c r="O5751" s="4" t="str">
        <f>TEXT(Table1[[#This Row],[Invoice Date]],"yyyy")</f>
        <v>2021</v>
      </c>
      <c r="P5751" s="4" t="str">
        <f>TEXT(Table1[[#This Row],[Invoice Date]],"mmm")</f>
        <v>Jul</v>
      </c>
      <c r="Q5751" s="27">
        <f>WEEKNUM(Table1[[#This Row],[Invoice Date]]) + IF(YEAR(Table1[[#This Row],[Invoice Date]])=2021, 52, 0)</f>
        <v>81</v>
      </c>
    </row>
    <row r="5752" spans="2:17" ht="14.25" customHeight="1" x14ac:dyDescent="0.3">
      <c r="B5752" s="4" t="s">
        <v>26</v>
      </c>
      <c r="C5752" s="33">
        <v>1197831</v>
      </c>
      <c r="D5752" s="5">
        <v>44389</v>
      </c>
      <c r="E5752" s="4" t="s">
        <v>48</v>
      </c>
      <c r="F5752" s="4" t="s">
        <v>90</v>
      </c>
      <c r="G5752" s="4" t="s">
        <v>91</v>
      </c>
      <c r="H5752" s="6" t="s">
        <v>17</v>
      </c>
      <c r="I5752" s="7">
        <v>47</v>
      </c>
      <c r="J5752" s="8">
        <v>196</v>
      </c>
      <c r="K5752" s="9">
        <v>9212</v>
      </c>
      <c r="L5752" s="9">
        <v>4606</v>
      </c>
      <c r="M5752" s="10">
        <v>0.5</v>
      </c>
      <c r="N5752" s="4" t="s">
        <v>83</v>
      </c>
      <c r="O5752" s="4" t="str">
        <f>TEXT(Table1[[#This Row],[Invoice Date]],"yyyy")</f>
        <v>2021</v>
      </c>
      <c r="P5752" s="4" t="str">
        <f>TEXT(Table1[[#This Row],[Invoice Date]],"mmm")</f>
        <v>Jul</v>
      </c>
      <c r="Q5752" s="27">
        <f>WEEKNUM(Table1[[#This Row],[Invoice Date]]) + IF(YEAR(Table1[[#This Row],[Invoice Date]])=2021, 52, 0)</f>
        <v>81</v>
      </c>
    </row>
    <row r="5753" spans="2:17" ht="14.25" customHeight="1" x14ac:dyDescent="0.3">
      <c r="B5753" s="4" t="s">
        <v>34</v>
      </c>
      <c r="C5753" s="33">
        <v>1189833</v>
      </c>
      <c r="D5753" s="5">
        <v>44389</v>
      </c>
      <c r="E5753" s="4" t="s">
        <v>36</v>
      </c>
      <c r="F5753" s="4" t="s">
        <v>106</v>
      </c>
      <c r="G5753" s="4" t="s">
        <v>107</v>
      </c>
      <c r="H5753" s="6" t="s">
        <v>17</v>
      </c>
      <c r="I5753" s="7">
        <v>51</v>
      </c>
      <c r="J5753" s="8">
        <v>182</v>
      </c>
      <c r="K5753" s="9">
        <v>9282</v>
      </c>
      <c r="L5753" s="9">
        <v>4641</v>
      </c>
      <c r="M5753" s="10">
        <v>0.5</v>
      </c>
      <c r="N5753" s="4" t="s">
        <v>83</v>
      </c>
      <c r="O5753" s="4" t="str">
        <f>TEXT(Table1[[#This Row],[Invoice Date]],"yyyy")</f>
        <v>2021</v>
      </c>
      <c r="P5753" s="4" t="str">
        <f>TEXT(Table1[[#This Row],[Invoice Date]],"mmm")</f>
        <v>Jul</v>
      </c>
      <c r="Q5753" s="27">
        <f>WEEKNUM(Table1[[#This Row],[Invoice Date]]) + IF(YEAR(Table1[[#This Row],[Invoice Date]])=2021, 52, 0)</f>
        <v>81</v>
      </c>
    </row>
    <row r="5754" spans="2:17" ht="14.25" customHeight="1" x14ac:dyDescent="0.3">
      <c r="B5754" s="4" t="s">
        <v>26</v>
      </c>
      <c r="C5754" s="33">
        <v>1197831</v>
      </c>
      <c r="D5754" s="5">
        <v>44389</v>
      </c>
      <c r="E5754" s="4" t="s">
        <v>48</v>
      </c>
      <c r="F5754" s="4" t="s">
        <v>90</v>
      </c>
      <c r="G5754" s="4" t="s">
        <v>91</v>
      </c>
      <c r="H5754" s="6" t="s">
        <v>23</v>
      </c>
      <c r="I5754" s="7">
        <v>67</v>
      </c>
      <c r="J5754" s="8">
        <v>143</v>
      </c>
      <c r="K5754" s="9">
        <v>9581</v>
      </c>
      <c r="L5754" s="9">
        <v>3640.78</v>
      </c>
      <c r="M5754" s="10">
        <v>0.38</v>
      </c>
      <c r="N5754" s="4" t="s">
        <v>83</v>
      </c>
      <c r="O5754" s="4" t="str">
        <f>TEXT(Table1[[#This Row],[Invoice Date]],"yyyy")</f>
        <v>2021</v>
      </c>
      <c r="P5754" s="4" t="str">
        <f>TEXT(Table1[[#This Row],[Invoice Date]],"mmm")</f>
        <v>Jul</v>
      </c>
      <c r="Q5754" s="27">
        <f>WEEKNUM(Table1[[#This Row],[Invoice Date]]) + IF(YEAR(Table1[[#This Row],[Invoice Date]])=2021, 52, 0)</f>
        <v>81</v>
      </c>
    </row>
    <row r="5755" spans="2:17" ht="14.25" customHeight="1" x14ac:dyDescent="0.3">
      <c r="B5755" s="4" t="s">
        <v>14</v>
      </c>
      <c r="C5755" s="33">
        <v>1185732</v>
      </c>
      <c r="D5755" s="5">
        <v>44389</v>
      </c>
      <c r="E5755" s="4" t="s">
        <v>36</v>
      </c>
      <c r="F5755" s="4" t="s">
        <v>57</v>
      </c>
      <c r="G5755" s="4" t="s">
        <v>58</v>
      </c>
      <c r="H5755" s="6" t="s">
        <v>22</v>
      </c>
      <c r="I5755" s="7">
        <v>30</v>
      </c>
      <c r="J5755" s="8">
        <v>75</v>
      </c>
      <c r="K5755" s="9">
        <v>22500</v>
      </c>
      <c r="L5755" s="9">
        <v>7874.9999999999991</v>
      </c>
      <c r="M5755" s="10">
        <v>0.35</v>
      </c>
      <c r="N5755" s="4" t="s">
        <v>24</v>
      </c>
      <c r="O5755" s="4" t="str">
        <f>TEXT(Table1[[#This Row],[Invoice Date]],"yyyy")</f>
        <v>2021</v>
      </c>
      <c r="P5755" s="4" t="str">
        <f>TEXT(Table1[[#This Row],[Invoice Date]],"mmm")</f>
        <v>Jul</v>
      </c>
      <c r="Q5755" s="27">
        <f>WEEKNUM(Table1[[#This Row],[Invoice Date]]) + IF(YEAR(Table1[[#This Row],[Invoice Date]])=2021, 52, 0)</f>
        <v>81</v>
      </c>
    </row>
    <row r="5756" spans="2:17" ht="14.25" customHeight="1" x14ac:dyDescent="0.3">
      <c r="B5756" s="4" t="s">
        <v>34</v>
      </c>
      <c r="C5756" s="33">
        <v>1189833</v>
      </c>
      <c r="D5756" s="5">
        <v>44389</v>
      </c>
      <c r="E5756" s="4" t="s">
        <v>36</v>
      </c>
      <c r="F5756" s="4" t="s">
        <v>106</v>
      </c>
      <c r="G5756" s="4" t="s">
        <v>107</v>
      </c>
      <c r="H5756" s="6" t="s">
        <v>21</v>
      </c>
      <c r="I5756" s="7">
        <v>45</v>
      </c>
      <c r="J5756" s="8">
        <v>300</v>
      </c>
      <c r="K5756" s="9">
        <v>135000</v>
      </c>
      <c r="L5756" s="9">
        <v>47250</v>
      </c>
      <c r="M5756" s="10">
        <v>0.35</v>
      </c>
      <c r="N5756" s="4" t="s">
        <v>83</v>
      </c>
      <c r="O5756" s="4" t="str">
        <f>TEXT(Table1[[#This Row],[Invoice Date]],"yyyy")</f>
        <v>2021</v>
      </c>
      <c r="P5756" s="4" t="str">
        <f>TEXT(Table1[[#This Row],[Invoice Date]],"mmm")</f>
        <v>Jul</v>
      </c>
      <c r="Q5756" s="27">
        <f>WEEKNUM(Table1[[#This Row],[Invoice Date]]) + IF(YEAR(Table1[[#This Row],[Invoice Date]])=2021, 52, 0)</f>
        <v>81</v>
      </c>
    </row>
    <row r="5757" spans="2:17" ht="14.25" customHeight="1" x14ac:dyDescent="0.3">
      <c r="B5757" s="4" t="s">
        <v>34</v>
      </c>
      <c r="C5757" s="33">
        <v>1189833</v>
      </c>
      <c r="D5757" s="5">
        <v>44389</v>
      </c>
      <c r="E5757" s="4" t="s">
        <v>36</v>
      </c>
      <c r="F5757" s="4" t="s">
        <v>106</v>
      </c>
      <c r="G5757" s="4" t="s">
        <v>107</v>
      </c>
      <c r="H5757" s="6" t="s">
        <v>20</v>
      </c>
      <c r="I5757" s="7">
        <v>45</v>
      </c>
      <c r="J5757" s="8">
        <v>350</v>
      </c>
      <c r="K5757" s="9">
        <v>157500</v>
      </c>
      <c r="L5757" s="9">
        <v>55125</v>
      </c>
      <c r="M5757" s="10">
        <v>0.35</v>
      </c>
      <c r="N5757" s="4" t="s">
        <v>83</v>
      </c>
      <c r="O5757" s="4" t="str">
        <f>TEXT(Table1[[#This Row],[Invoice Date]],"yyyy")</f>
        <v>2021</v>
      </c>
      <c r="P5757" s="4" t="str">
        <f>TEXT(Table1[[#This Row],[Invoice Date]],"mmm")</f>
        <v>Jul</v>
      </c>
      <c r="Q5757" s="27">
        <f>WEEKNUM(Table1[[#This Row],[Invoice Date]]) + IF(YEAR(Table1[[#This Row],[Invoice Date]])=2021, 52, 0)</f>
        <v>81</v>
      </c>
    </row>
    <row r="5758" spans="2:17" ht="14.25" customHeight="1" x14ac:dyDescent="0.3">
      <c r="B5758" s="4" t="s">
        <v>34</v>
      </c>
      <c r="C5758" s="33">
        <v>1189833</v>
      </c>
      <c r="D5758" s="5">
        <v>44389</v>
      </c>
      <c r="E5758" s="4" t="s">
        <v>36</v>
      </c>
      <c r="F5758" s="4" t="s">
        <v>106</v>
      </c>
      <c r="G5758" s="4" t="s">
        <v>107</v>
      </c>
      <c r="H5758" s="6" t="s">
        <v>22</v>
      </c>
      <c r="I5758" s="7">
        <v>60</v>
      </c>
      <c r="J5758" s="8">
        <v>325</v>
      </c>
      <c r="K5758" s="9">
        <v>195000</v>
      </c>
      <c r="L5758" s="9">
        <v>68250</v>
      </c>
      <c r="M5758" s="10">
        <v>0.35</v>
      </c>
      <c r="N5758" s="4" t="s">
        <v>83</v>
      </c>
      <c r="O5758" s="4" t="str">
        <f>TEXT(Table1[[#This Row],[Invoice Date]],"yyyy")</f>
        <v>2021</v>
      </c>
      <c r="P5758" s="4" t="str">
        <f>TEXT(Table1[[#This Row],[Invoice Date]],"mmm")</f>
        <v>Jul</v>
      </c>
      <c r="Q5758" s="27">
        <f>WEEKNUM(Table1[[#This Row],[Invoice Date]]) + IF(YEAR(Table1[[#This Row],[Invoice Date]])=2021, 52, 0)</f>
        <v>81</v>
      </c>
    </row>
    <row r="5759" spans="2:17" ht="14.25" customHeight="1" x14ac:dyDescent="0.3">
      <c r="B5759" s="4" t="s">
        <v>26</v>
      </c>
      <c r="C5759" s="33">
        <v>1197831</v>
      </c>
      <c r="D5759" s="5">
        <v>44389</v>
      </c>
      <c r="E5759" s="4" t="s">
        <v>48</v>
      </c>
      <c r="F5759" s="4" t="s">
        <v>90</v>
      </c>
      <c r="G5759" s="4" t="s">
        <v>91</v>
      </c>
      <c r="H5759" s="6" t="s">
        <v>21</v>
      </c>
      <c r="I5759" s="7">
        <v>50</v>
      </c>
      <c r="J5759" s="8">
        <v>425</v>
      </c>
      <c r="K5759" s="9">
        <v>212500</v>
      </c>
      <c r="L5759" s="9">
        <v>85000</v>
      </c>
      <c r="M5759" s="10">
        <v>0.4</v>
      </c>
      <c r="N5759" s="4" t="s">
        <v>83</v>
      </c>
      <c r="O5759" s="4" t="str">
        <f>TEXT(Table1[[#This Row],[Invoice Date]],"yyyy")</f>
        <v>2021</v>
      </c>
      <c r="P5759" s="4" t="str">
        <f>TEXT(Table1[[#This Row],[Invoice Date]],"mmm")</f>
        <v>Jul</v>
      </c>
      <c r="Q5759" s="27">
        <f>WEEKNUM(Table1[[#This Row],[Invoice Date]]) + IF(YEAR(Table1[[#This Row],[Invoice Date]])=2021, 52, 0)</f>
        <v>81</v>
      </c>
    </row>
    <row r="5760" spans="2:17" ht="14.25" customHeight="1" x14ac:dyDescent="0.3">
      <c r="B5760" s="4" t="s">
        <v>34</v>
      </c>
      <c r="C5760" s="33">
        <v>1189833</v>
      </c>
      <c r="D5760" s="5">
        <v>44389</v>
      </c>
      <c r="E5760" s="4" t="s">
        <v>36</v>
      </c>
      <c r="F5760" s="4" t="s">
        <v>106</v>
      </c>
      <c r="G5760" s="4" t="s">
        <v>107</v>
      </c>
      <c r="H5760" s="6" t="s">
        <v>19</v>
      </c>
      <c r="I5760" s="7">
        <v>50</v>
      </c>
      <c r="J5760" s="8">
        <v>425</v>
      </c>
      <c r="K5760" s="9">
        <v>212500</v>
      </c>
      <c r="L5760" s="9">
        <v>74375</v>
      </c>
      <c r="M5760" s="10">
        <v>0.35</v>
      </c>
      <c r="N5760" s="4" t="s">
        <v>83</v>
      </c>
      <c r="O5760" s="4" t="str">
        <f>TEXT(Table1[[#This Row],[Invoice Date]],"yyyy")</f>
        <v>2021</v>
      </c>
      <c r="P5760" s="4" t="str">
        <f>TEXT(Table1[[#This Row],[Invoice Date]],"mmm")</f>
        <v>Jul</v>
      </c>
      <c r="Q5760" s="27">
        <f>WEEKNUM(Table1[[#This Row],[Invoice Date]]) + IF(YEAR(Table1[[#This Row],[Invoice Date]])=2021, 52, 0)</f>
        <v>81</v>
      </c>
    </row>
    <row r="5761" spans="2:17" ht="14.25" customHeight="1" x14ac:dyDescent="0.3">
      <c r="B5761" s="4" t="s">
        <v>26</v>
      </c>
      <c r="C5761" s="33">
        <v>1197831</v>
      </c>
      <c r="D5761" s="5">
        <v>44389</v>
      </c>
      <c r="E5761" s="4" t="s">
        <v>48</v>
      </c>
      <c r="F5761" s="4" t="s">
        <v>90</v>
      </c>
      <c r="G5761" s="4" t="s">
        <v>91</v>
      </c>
      <c r="H5761" s="6" t="s">
        <v>22</v>
      </c>
      <c r="I5761" s="7">
        <v>55.000000000000007</v>
      </c>
      <c r="J5761" s="8">
        <v>475</v>
      </c>
      <c r="K5761" s="9">
        <v>261250.00000000003</v>
      </c>
      <c r="L5761" s="9">
        <v>91437.5</v>
      </c>
      <c r="M5761" s="10">
        <v>0.35</v>
      </c>
      <c r="N5761" s="4" t="s">
        <v>83</v>
      </c>
      <c r="O5761" s="4" t="str">
        <f>TEXT(Table1[[#This Row],[Invoice Date]],"yyyy")</f>
        <v>2021</v>
      </c>
      <c r="P5761" s="4" t="str">
        <f>TEXT(Table1[[#This Row],[Invoice Date]],"mmm")</f>
        <v>Jul</v>
      </c>
      <c r="Q5761" s="27">
        <f>WEEKNUM(Table1[[#This Row],[Invoice Date]]) + IF(YEAR(Table1[[#This Row],[Invoice Date]])=2021, 52, 0)</f>
        <v>81</v>
      </c>
    </row>
    <row r="5762" spans="2:17" ht="14.25" customHeight="1" x14ac:dyDescent="0.3">
      <c r="B5762" s="4" t="s">
        <v>14</v>
      </c>
      <c r="C5762" s="33">
        <v>1185732</v>
      </c>
      <c r="D5762" s="5">
        <v>44389</v>
      </c>
      <c r="E5762" s="4" t="s">
        <v>36</v>
      </c>
      <c r="F5762" s="4" t="s">
        <v>37</v>
      </c>
      <c r="G5762" s="4" t="s">
        <v>38</v>
      </c>
      <c r="H5762" s="6" t="s">
        <v>17</v>
      </c>
      <c r="I5762" s="7">
        <v>50</v>
      </c>
      <c r="J5762" s="8">
        <v>550</v>
      </c>
      <c r="K5762" s="9">
        <v>275000</v>
      </c>
      <c r="L5762" s="9">
        <v>110000</v>
      </c>
      <c r="M5762" s="10">
        <v>0.4</v>
      </c>
      <c r="N5762" s="4" t="s">
        <v>24</v>
      </c>
      <c r="O5762" s="4" t="str">
        <f>TEXT(Table1[[#This Row],[Invoice Date]],"yyyy")</f>
        <v>2021</v>
      </c>
      <c r="P5762" s="4" t="str">
        <f>TEXT(Table1[[#This Row],[Invoice Date]],"mmm")</f>
        <v>Jul</v>
      </c>
      <c r="Q5762" s="27">
        <f>WEEKNUM(Table1[[#This Row],[Invoice Date]]) + IF(YEAR(Table1[[#This Row],[Invoice Date]])=2021, 52, 0)</f>
        <v>81</v>
      </c>
    </row>
    <row r="5763" spans="2:17" ht="14.25" customHeight="1" x14ac:dyDescent="0.3">
      <c r="B5763" s="4" t="s">
        <v>26</v>
      </c>
      <c r="C5763" s="33">
        <v>1197831</v>
      </c>
      <c r="D5763" s="5">
        <v>44389</v>
      </c>
      <c r="E5763" s="4" t="s">
        <v>48</v>
      </c>
      <c r="F5763" s="4" t="s">
        <v>90</v>
      </c>
      <c r="G5763" s="4" t="s">
        <v>91</v>
      </c>
      <c r="H5763" s="6" t="s">
        <v>20</v>
      </c>
      <c r="I5763" s="7">
        <v>55.000000000000007</v>
      </c>
      <c r="J5763" s="8">
        <v>525</v>
      </c>
      <c r="K5763" s="9">
        <v>288750.00000000006</v>
      </c>
      <c r="L5763" s="9">
        <v>101062.50000000001</v>
      </c>
      <c r="M5763" s="10">
        <v>0.35</v>
      </c>
      <c r="N5763" s="4" t="s">
        <v>83</v>
      </c>
      <c r="O5763" s="4" t="str">
        <f>TEXT(Table1[[#This Row],[Invoice Date]],"yyyy")</f>
        <v>2021</v>
      </c>
      <c r="P5763" s="4" t="str">
        <f>TEXT(Table1[[#This Row],[Invoice Date]],"mmm")</f>
        <v>Jul</v>
      </c>
      <c r="Q5763" s="27">
        <f>WEEKNUM(Table1[[#This Row],[Invoice Date]]) + IF(YEAR(Table1[[#This Row],[Invoice Date]])=2021, 52, 0)</f>
        <v>81</v>
      </c>
    </row>
    <row r="5764" spans="2:17" ht="14.25" customHeight="1" x14ac:dyDescent="0.3">
      <c r="B5764" s="4" t="s">
        <v>26</v>
      </c>
      <c r="C5764" s="33">
        <v>1197831</v>
      </c>
      <c r="D5764" s="5">
        <v>44389</v>
      </c>
      <c r="E5764" s="4" t="s">
        <v>48</v>
      </c>
      <c r="F5764" s="4" t="s">
        <v>90</v>
      </c>
      <c r="G5764" s="4" t="s">
        <v>91</v>
      </c>
      <c r="H5764" s="6" t="s">
        <v>19</v>
      </c>
      <c r="I5764" s="7">
        <v>55.000000000000007</v>
      </c>
      <c r="J5764" s="8">
        <v>575</v>
      </c>
      <c r="K5764" s="9">
        <v>316250.00000000006</v>
      </c>
      <c r="L5764" s="9">
        <v>126500.00000000003</v>
      </c>
      <c r="M5764" s="10">
        <v>0.4</v>
      </c>
      <c r="N5764" s="4" t="s">
        <v>83</v>
      </c>
      <c r="O5764" s="4" t="str">
        <f>TEXT(Table1[[#This Row],[Invoice Date]],"yyyy")</f>
        <v>2021</v>
      </c>
      <c r="P5764" s="4" t="str">
        <f>TEXT(Table1[[#This Row],[Invoice Date]],"mmm")</f>
        <v>Jul</v>
      </c>
      <c r="Q5764" s="27">
        <f>WEEKNUM(Table1[[#This Row],[Invoice Date]]) + IF(YEAR(Table1[[#This Row],[Invoice Date]])=2021, 52, 0)</f>
        <v>81</v>
      </c>
    </row>
    <row r="5765" spans="2:17" ht="14.25" customHeight="1" x14ac:dyDescent="0.3">
      <c r="B5765" s="4" t="s">
        <v>34</v>
      </c>
      <c r="C5765" s="33">
        <v>1189833</v>
      </c>
      <c r="D5765" s="5">
        <v>44389</v>
      </c>
      <c r="E5765" s="4" t="s">
        <v>36</v>
      </c>
      <c r="F5765" s="4" t="s">
        <v>106</v>
      </c>
      <c r="G5765" s="4" t="s">
        <v>107</v>
      </c>
      <c r="H5765" s="6" t="s">
        <v>23</v>
      </c>
      <c r="I5765" s="7">
        <v>65</v>
      </c>
      <c r="J5765" s="8">
        <v>500</v>
      </c>
      <c r="K5765" s="9">
        <v>325000</v>
      </c>
      <c r="L5765" s="9">
        <v>113750</v>
      </c>
      <c r="M5765" s="10">
        <v>0.35</v>
      </c>
      <c r="N5765" s="4" t="s">
        <v>83</v>
      </c>
      <c r="O5765" s="4" t="str">
        <f>TEXT(Table1[[#This Row],[Invoice Date]],"yyyy")</f>
        <v>2021</v>
      </c>
      <c r="P5765" s="4" t="str">
        <f>TEXT(Table1[[#This Row],[Invoice Date]],"mmm")</f>
        <v>Jul</v>
      </c>
      <c r="Q5765" s="27">
        <f>WEEKNUM(Table1[[#This Row],[Invoice Date]]) + IF(YEAR(Table1[[#This Row],[Invoice Date]])=2021, 52, 0)</f>
        <v>81</v>
      </c>
    </row>
    <row r="5766" spans="2:17" ht="14.25" customHeight="1" x14ac:dyDescent="0.3">
      <c r="B5766" s="4" t="s">
        <v>26</v>
      </c>
      <c r="C5766" s="33">
        <v>1197831</v>
      </c>
      <c r="D5766" s="5">
        <v>44389</v>
      </c>
      <c r="E5766" s="4" t="s">
        <v>48</v>
      </c>
      <c r="F5766" s="4" t="s">
        <v>90</v>
      </c>
      <c r="G5766" s="4" t="s">
        <v>91</v>
      </c>
      <c r="H5766" s="6" t="s">
        <v>23</v>
      </c>
      <c r="I5766" s="7">
        <v>70</v>
      </c>
      <c r="J5766" s="8">
        <v>475</v>
      </c>
      <c r="K5766" s="9">
        <v>332500</v>
      </c>
      <c r="L5766" s="9">
        <v>83125</v>
      </c>
      <c r="M5766" s="10">
        <v>0.25</v>
      </c>
      <c r="N5766" s="4" t="s">
        <v>83</v>
      </c>
      <c r="O5766" s="4" t="str">
        <f>TEXT(Table1[[#This Row],[Invoice Date]],"yyyy")</f>
        <v>2021</v>
      </c>
      <c r="P5766" s="4" t="str">
        <f>TEXT(Table1[[#This Row],[Invoice Date]],"mmm")</f>
        <v>Jul</v>
      </c>
      <c r="Q5766" s="27">
        <f>WEEKNUM(Table1[[#This Row],[Invoice Date]]) + IF(YEAR(Table1[[#This Row],[Invoice Date]])=2021, 52, 0)</f>
        <v>81</v>
      </c>
    </row>
    <row r="5767" spans="2:17" ht="14.25" customHeight="1" x14ac:dyDescent="0.3">
      <c r="B5767" s="4" t="s">
        <v>26</v>
      </c>
      <c r="C5767" s="33">
        <v>1197831</v>
      </c>
      <c r="D5767" s="5">
        <v>44389</v>
      </c>
      <c r="E5767" s="4" t="s">
        <v>48</v>
      </c>
      <c r="F5767" s="4" t="s">
        <v>90</v>
      </c>
      <c r="G5767" s="4" t="s">
        <v>91</v>
      </c>
      <c r="H5767" s="6" t="s">
        <v>17</v>
      </c>
      <c r="I5767" s="7">
        <v>50</v>
      </c>
      <c r="J5767" s="8">
        <v>725</v>
      </c>
      <c r="K5767" s="9">
        <v>362500</v>
      </c>
      <c r="L5767" s="9">
        <v>145000</v>
      </c>
      <c r="M5767" s="10">
        <v>0.4</v>
      </c>
      <c r="N5767" s="4" t="s">
        <v>83</v>
      </c>
      <c r="O5767" s="4" t="str">
        <f>TEXT(Table1[[#This Row],[Invoice Date]],"yyyy")</f>
        <v>2021</v>
      </c>
      <c r="P5767" s="4" t="str">
        <f>TEXT(Table1[[#This Row],[Invoice Date]],"mmm")</f>
        <v>Jul</v>
      </c>
      <c r="Q5767" s="27">
        <f>WEEKNUM(Table1[[#This Row],[Invoice Date]]) + IF(YEAR(Table1[[#This Row],[Invoice Date]])=2021, 52, 0)</f>
        <v>81</v>
      </c>
    </row>
    <row r="5768" spans="2:17" ht="14.25" customHeight="1" x14ac:dyDescent="0.3">
      <c r="B5768" s="4" t="s">
        <v>34</v>
      </c>
      <c r="C5768" s="33">
        <v>1189833</v>
      </c>
      <c r="D5768" s="5">
        <v>44389</v>
      </c>
      <c r="E5768" s="4" t="s">
        <v>36</v>
      </c>
      <c r="F5768" s="4" t="s">
        <v>106</v>
      </c>
      <c r="G5768" s="4" t="s">
        <v>107</v>
      </c>
      <c r="H5768" s="6" t="s">
        <v>17</v>
      </c>
      <c r="I5768" s="7">
        <v>54.999999999999993</v>
      </c>
      <c r="J5768" s="8">
        <v>675</v>
      </c>
      <c r="K5768" s="9">
        <v>371249.99999999994</v>
      </c>
      <c r="L5768" s="9">
        <v>129937.49999999997</v>
      </c>
      <c r="M5768" s="10">
        <v>0.35</v>
      </c>
      <c r="N5768" s="4" t="s">
        <v>83</v>
      </c>
      <c r="O5768" s="4" t="str">
        <f>TEXT(Table1[[#This Row],[Invoice Date]],"yyyy")</f>
        <v>2021</v>
      </c>
      <c r="P5768" s="4" t="str">
        <f>TEXT(Table1[[#This Row],[Invoice Date]],"mmm")</f>
        <v>Jul</v>
      </c>
      <c r="Q5768" s="27">
        <f>WEEKNUM(Table1[[#This Row],[Invoice Date]]) + IF(YEAR(Table1[[#This Row],[Invoice Date]])=2021, 52, 0)</f>
        <v>81</v>
      </c>
    </row>
    <row r="5769" spans="2:17" ht="14.25" customHeight="1" x14ac:dyDescent="0.3">
      <c r="B5769" s="4" t="s">
        <v>14</v>
      </c>
      <c r="C5769" s="33">
        <v>1185732</v>
      </c>
      <c r="D5769" s="5">
        <v>44390</v>
      </c>
      <c r="E5769" s="4" t="s">
        <v>36</v>
      </c>
      <c r="F5769" s="4" t="s">
        <v>57</v>
      </c>
      <c r="G5769" s="4" t="s">
        <v>58</v>
      </c>
      <c r="H5769" s="6" t="s">
        <v>23</v>
      </c>
      <c r="I5769" s="7">
        <v>34</v>
      </c>
      <c r="J5769" s="8">
        <v>39</v>
      </c>
      <c r="K5769" s="9">
        <v>1326</v>
      </c>
      <c r="L5769" s="9">
        <v>822.12</v>
      </c>
      <c r="M5769" s="10">
        <v>0.62</v>
      </c>
      <c r="N5769" s="4" t="s">
        <v>83</v>
      </c>
      <c r="O5769" s="4" t="str">
        <f>TEXT(Table1[[#This Row],[Invoice Date]],"yyyy")</f>
        <v>2021</v>
      </c>
      <c r="P5769" s="4" t="str">
        <f>TEXT(Table1[[#This Row],[Invoice Date]],"mmm")</f>
        <v>Jul</v>
      </c>
      <c r="Q5769" s="27">
        <f>WEEKNUM(Table1[[#This Row],[Invoice Date]]) + IF(YEAR(Table1[[#This Row],[Invoice Date]])=2021, 52, 0)</f>
        <v>81</v>
      </c>
    </row>
    <row r="5770" spans="2:17" ht="14.25" customHeight="1" x14ac:dyDescent="0.3">
      <c r="B5770" s="4" t="s">
        <v>26</v>
      </c>
      <c r="C5770" s="33">
        <v>1197831</v>
      </c>
      <c r="D5770" s="5">
        <v>44390</v>
      </c>
      <c r="E5770" s="4" t="s">
        <v>15</v>
      </c>
      <c r="F5770" s="4" t="s">
        <v>129</v>
      </c>
      <c r="G5770" s="4" t="s">
        <v>130</v>
      </c>
      <c r="H5770" s="6" t="s">
        <v>21</v>
      </c>
      <c r="I5770" s="7">
        <v>44</v>
      </c>
      <c r="J5770" s="8">
        <v>56</v>
      </c>
      <c r="K5770" s="9">
        <v>2464</v>
      </c>
      <c r="L5770" s="9">
        <v>887.04</v>
      </c>
      <c r="M5770" s="10">
        <v>0.36</v>
      </c>
      <c r="N5770" s="4" t="s">
        <v>83</v>
      </c>
      <c r="O5770" s="4" t="str">
        <f>TEXT(Table1[[#This Row],[Invoice Date]],"yyyy")</f>
        <v>2021</v>
      </c>
      <c r="P5770" s="4" t="str">
        <f>TEXT(Table1[[#This Row],[Invoice Date]],"mmm")</f>
        <v>Jul</v>
      </c>
      <c r="Q5770" s="27">
        <f>WEEKNUM(Table1[[#This Row],[Invoice Date]]) + IF(YEAR(Table1[[#This Row],[Invoice Date]])=2021, 52, 0)</f>
        <v>81</v>
      </c>
    </row>
    <row r="5771" spans="2:17" ht="14.25" customHeight="1" x14ac:dyDescent="0.3">
      <c r="B5771" s="4" t="s">
        <v>26</v>
      </c>
      <c r="C5771" s="33">
        <v>1197831</v>
      </c>
      <c r="D5771" s="5">
        <v>44390</v>
      </c>
      <c r="E5771" s="4" t="s">
        <v>15</v>
      </c>
      <c r="F5771" s="4" t="s">
        <v>129</v>
      </c>
      <c r="G5771" s="4" t="s">
        <v>130</v>
      </c>
      <c r="H5771" s="6" t="s">
        <v>21</v>
      </c>
      <c r="I5771" s="7">
        <v>34</v>
      </c>
      <c r="J5771" s="8">
        <v>77</v>
      </c>
      <c r="K5771" s="9">
        <v>2618</v>
      </c>
      <c r="L5771" s="9">
        <v>837.76</v>
      </c>
      <c r="M5771" s="10">
        <v>0.32</v>
      </c>
      <c r="N5771" s="4" t="s">
        <v>24</v>
      </c>
      <c r="O5771" s="4" t="str">
        <f>TEXT(Table1[[#This Row],[Invoice Date]],"yyyy")</f>
        <v>2021</v>
      </c>
      <c r="P5771" s="4" t="str">
        <f>TEXT(Table1[[#This Row],[Invoice Date]],"mmm")</f>
        <v>Jul</v>
      </c>
      <c r="Q5771" s="27">
        <f>WEEKNUM(Table1[[#This Row],[Invoice Date]]) + IF(YEAR(Table1[[#This Row],[Invoice Date]])=2021, 52, 0)</f>
        <v>81</v>
      </c>
    </row>
    <row r="5772" spans="2:17" ht="14.25" customHeight="1" x14ac:dyDescent="0.3">
      <c r="B5772" s="4" t="s">
        <v>26</v>
      </c>
      <c r="C5772" s="33">
        <v>1197831</v>
      </c>
      <c r="D5772" s="5">
        <v>44390</v>
      </c>
      <c r="E5772" s="4" t="s">
        <v>15</v>
      </c>
      <c r="F5772" s="4" t="s">
        <v>129</v>
      </c>
      <c r="G5772" s="4" t="s">
        <v>130</v>
      </c>
      <c r="H5772" s="6" t="s">
        <v>20</v>
      </c>
      <c r="I5772" s="7">
        <v>32</v>
      </c>
      <c r="J5772" s="8">
        <v>88</v>
      </c>
      <c r="K5772" s="9">
        <v>2816</v>
      </c>
      <c r="L5772" s="9">
        <v>844.8</v>
      </c>
      <c r="M5772" s="10">
        <v>0.3</v>
      </c>
      <c r="N5772" s="4" t="s">
        <v>24</v>
      </c>
      <c r="O5772" s="4" t="str">
        <f>TEXT(Table1[[#This Row],[Invoice Date]],"yyyy")</f>
        <v>2021</v>
      </c>
      <c r="P5772" s="4" t="str">
        <f>TEXT(Table1[[#This Row],[Invoice Date]],"mmm")</f>
        <v>Jul</v>
      </c>
      <c r="Q5772" s="27">
        <f>WEEKNUM(Table1[[#This Row],[Invoice Date]]) + IF(YEAR(Table1[[#This Row],[Invoice Date]])=2021, 52, 0)</f>
        <v>81</v>
      </c>
    </row>
    <row r="5773" spans="2:17" ht="14.25" customHeight="1" x14ac:dyDescent="0.3">
      <c r="B5773" s="4" t="s">
        <v>26</v>
      </c>
      <c r="C5773" s="33">
        <v>1197831</v>
      </c>
      <c r="D5773" s="5">
        <v>44390</v>
      </c>
      <c r="E5773" s="4" t="s">
        <v>15</v>
      </c>
      <c r="F5773" s="4" t="s">
        <v>129</v>
      </c>
      <c r="G5773" s="4" t="s">
        <v>130</v>
      </c>
      <c r="H5773" s="6" t="s">
        <v>20</v>
      </c>
      <c r="I5773" s="7">
        <v>41</v>
      </c>
      <c r="J5773" s="8">
        <v>77</v>
      </c>
      <c r="K5773" s="9">
        <v>3157</v>
      </c>
      <c r="L5773" s="9">
        <v>1168.0899999999999</v>
      </c>
      <c r="M5773" s="10">
        <v>0.37</v>
      </c>
      <c r="N5773" s="4" t="s">
        <v>83</v>
      </c>
      <c r="O5773" s="4" t="str">
        <f>TEXT(Table1[[#This Row],[Invoice Date]],"yyyy")</f>
        <v>2021</v>
      </c>
      <c r="P5773" s="4" t="str">
        <f>TEXT(Table1[[#This Row],[Invoice Date]],"mmm")</f>
        <v>Jul</v>
      </c>
      <c r="Q5773" s="27">
        <f>WEEKNUM(Table1[[#This Row],[Invoice Date]]) + IF(YEAR(Table1[[#This Row],[Invoice Date]])=2021, 52, 0)</f>
        <v>81</v>
      </c>
    </row>
    <row r="5774" spans="2:17" ht="14.25" customHeight="1" x14ac:dyDescent="0.3">
      <c r="B5774" s="4" t="s">
        <v>26</v>
      </c>
      <c r="C5774" s="33">
        <v>1197831</v>
      </c>
      <c r="D5774" s="5">
        <v>44390</v>
      </c>
      <c r="E5774" s="4" t="s">
        <v>15</v>
      </c>
      <c r="F5774" s="4" t="s">
        <v>129</v>
      </c>
      <c r="G5774" s="4" t="s">
        <v>130</v>
      </c>
      <c r="H5774" s="6" t="s">
        <v>22</v>
      </c>
      <c r="I5774" s="7">
        <v>41</v>
      </c>
      <c r="J5774" s="8">
        <v>80</v>
      </c>
      <c r="K5774" s="9">
        <v>3280</v>
      </c>
      <c r="L5774" s="9">
        <v>1016.8</v>
      </c>
      <c r="M5774" s="10">
        <v>0.31</v>
      </c>
      <c r="N5774" s="4" t="s">
        <v>24</v>
      </c>
      <c r="O5774" s="4" t="str">
        <f>TEXT(Table1[[#This Row],[Invoice Date]],"yyyy")</f>
        <v>2021</v>
      </c>
      <c r="P5774" s="4" t="str">
        <f>TEXT(Table1[[#This Row],[Invoice Date]],"mmm")</f>
        <v>Jul</v>
      </c>
      <c r="Q5774" s="27">
        <f>WEEKNUM(Table1[[#This Row],[Invoice Date]]) + IF(YEAR(Table1[[#This Row],[Invoice Date]])=2021, 52, 0)</f>
        <v>81</v>
      </c>
    </row>
    <row r="5775" spans="2:17" ht="14.25" customHeight="1" x14ac:dyDescent="0.3">
      <c r="B5775" s="4" t="s">
        <v>26</v>
      </c>
      <c r="C5775" s="33">
        <v>1197831</v>
      </c>
      <c r="D5775" s="5">
        <v>44390</v>
      </c>
      <c r="E5775" s="4" t="s">
        <v>15</v>
      </c>
      <c r="F5775" s="4" t="s">
        <v>129</v>
      </c>
      <c r="G5775" s="4" t="s">
        <v>130</v>
      </c>
      <c r="H5775" s="6" t="s">
        <v>22</v>
      </c>
      <c r="I5775" s="7">
        <v>53</v>
      </c>
      <c r="J5775" s="8">
        <v>68</v>
      </c>
      <c r="K5775" s="9">
        <v>3604</v>
      </c>
      <c r="L5775" s="9">
        <v>1405.56</v>
      </c>
      <c r="M5775" s="10">
        <v>0.39</v>
      </c>
      <c r="N5775" s="4" t="s">
        <v>83</v>
      </c>
      <c r="O5775" s="4" t="str">
        <f>TEXT(Table1[[#This Row],[Invoice Date]],"yyyy")</f>
        <v>2021</v>
      </c>
      <c r="P5775" s="4" t="str">
        <f>TEXT(Table1[[#This Row],[Invoice Date]],"mmm")</f>
        <v>Jul</v>
      </c>
      <c r="Q5775" s="27">
        <f>WEEKNUM(Table1[[#This Row],[Invoice Date]]) + IF(YEAR(Table1[[#This Row],[Invoice Date]])=2021, 52, 0)</f>
        <v>81</v>
      </c>
    </row>
    <row r="5776" spans="2:17" ht="14.25" customHeight="1" x14ac:dyDescent="0.3">
      <c r="B5776" s="4" t="s">
        <v>26</v>
      </c>
      <c r="C5776" s="33">
        <v>1197831</v>
      </c>
      <c r="D5776" s="5">
        <v>44390</v>
      </c>
      <c r="E5776" s="4" t="s">
        <v>15</v>
      </c>
      <c r="F5776" s="4" t="s">
        <v>129</v>
      </c>
      <c r="G5776" s="4" t="s">
        <v>130</v>
      </c>
      <c r="H5776" s="6" t="s">
        <v>19</v>
      </c>
      <c r="I5776" s="7">
        <v>36</v>
      </c>
      <c r="J5776" s="8">
        <v>105</v>
      </c>
      <c r="K5776" s="9">
        <v>3780</v>
      </c>
      <c r="L5776" s="9">
        <v>1398.6</v>
      </c>
      <c r="M5776" s="10">
        <v>0.37</v>
      </c>
      <c r="N5776" s="4" t="s">
        <v>24</v>
      </c>
      <c r="O5776" s="4" t="str">
        <f>TEXT(Table1[[#This Row],[Invoice Date]],"yyyy")</f>
        <v>2021</v>
      </c>
      <c r="P5776" s="4" t="str">
        <f>TEXT(Table1[[#This Row],[Invoice Date]],"mmm")</f>
        <v>Jul</v>
      </c>
      <c r="Q5776" s="27">
        <f>WEEKNUM(Table1[[#This Row],[Invoice Date]]) + IF(YEAR(Table1[[#This Row],[Invoice Date]])=2021, 52, 0)</f>
        <v>81</v>
      </c>
    </row>
    <row r="5777" spans="2:17" ht="14.25" customHeight="1" x14ac:dyDescent="0.3">
      <c r="B5777" s="4" t="s">
        <v>14</v>
      </c>
      <c r="C5777" s="33">
        <v>1185732</v>
      </c>
      <c r="D5777" s="5">
        <v>44390</v>
      </c>
      <c r="E5777" s="4" t="s">
        <v>36</v>
      </c>
      <c r="F5777" s="4" t="s">
        <v>37</v>
      </c>
      <c r="G5777" s="4" t="s">
        <v>38</v>
      </c>
      <c r="H5777" s="6" t="s">
        <v>19</v>
      </c>
      <c r="I5777" s="7">
        <v>41</v>
      </c>
      <c r="J5777" s="8">
        <v>94</v>
      </c>
      <c r="K5777" s="9">
        <v>3854</v>
      </c>
      <c r="L5777" s="9">
        <v>1772.84</v>
      </c>
      <c r="M5777" s="10">
        <v>0.45999999999999996</v>
      </c>
      <c r="N5777" s="4" t="s">
        <v>83</v>
      </c>
      <c r="O5777" s="4" t="str">
        <f>TEXT(Table1[[#This Row],[Invoice Date]],"yyyy")</f>
        <v>2021</v>
      </c>
      <c r="P5777" s="4" t="str">
        <f>TEXT(Table1[[#This Row],[Invoice Date]],"mmm")</f>
        <v>Jul</v>
      </c>
      <c r="Q5777" s="27">
        <f>WEEKNUM(Table1[[#This Row],[Invoice Date]]) + IF(YEAR(Table1[[#This Row],[Invoice Date]])=2021, 52, 0)</f>
        <v>81</v>
      </c>
    </row>
    <row r="5778" spans="2:17" ht="14.25" customHeight="1" x14ac:dyDescent="0.3">
      <c r="B5778" s="4" t="s">
        <v>14</v>
      </c>
      <c r="C5778" s="33">
        <v>1185732</v>
      </c>
      <c r="D5778" s="5">
        <v>44390</v>
      </c>
      <c r="E5778" s="4" t="s">
        <v>15</v>
      </c>
      <c r="F5778" s="4" t="s">
        <v>121</v>
      </c>
      <c r="G5778" s="4" t="s">
        <v>122</v>
      </c>
      <c r="H5778" s="6" t="s">
        <v>21</v>
      </c>
      <c r="I5778" s="7">
        <v>43</v>
      </c>
      <c r="J5778" s="8">
        <v>90</v>
      </c>
      <c r="K5778" s="9">
        <v>3870</v>
      </c>
      <c r="L5778" s="9">
        <v>2051.1</v>
      </c>
      <c r="M5778" s="10">
        <v>0.53</v>
      </c>
      <c r="N5778" s="4" t="s">
        <v>83</v>
      </c>
      <c r="O5778" s="4" t="str">
        <f>TEXT(Table1[[#This Row],[Invoice Date]],"yyyy")</f>
        <v>2021</v>
      </c>
      <c r="P5778" s="4" t="str">
        <f>TEXT(Table1[[#This Row],[Invoice Date]],"mmm")</f>
        <v>Jul</v>
      </c>
      <c r="Q5778" s="27">
        <f>WEEKNUM(Table1[[#This Row],[Invoice Date]]) + IF(YEAR(Table1[[#This Row],[Invoice Date]])=2021, 52, 0)</f>
        <v>81</v>
      </c>
    </row>
    <row r="5779" spans="2:17" ht="14.25" customHeight="1" x14ac:dyDescent="0.3">
      <c r="B5779" s="4" t="s">
        <v>14</v>
      </c>
      <c r="C5779" s="33">
        <v>1185732</v>
      </c>
      <c r="D5779" s="5">
        <v>44390</v>
      </c>
      <c r="E5779" s="4" t="s">
        <v>15</v>
      </c>
      <c r="F5779" s="4" t="s">
        <v>121</v>
      </c>
      <c r="G5779" s="4" t="s">
        <v>122</v>
      </c>
      <c r="H5779" s="6" t="s">
        <v>20</v>
      </c>
      <c r="I5779" s="7">
        <v>41</v>
      </c>
      <c r="J5779" s="8">
        <v>102</v>
      </c>
      <c r="K5779" s="9">
        <v>4182</v>
      </c>
      <c r="L5779" s="9">
        <v>2258.2800000000002</v>
      </c>
      <c r="M5779" s="10">
        <v>0.54</v>
      </c>
      <c r="N5779" s="4" t="s">
        <v>83</v>
      </c>
      <c r="O5779" s="4" t="str">
        <f>TEXT(Table1[[#This Row],[Invoice Date]],"yyyy")</f>
        <v>2021</v>
      </c>
      <c r="P5779" s="4" t="str">
        <f>TEXT(Table1[[#This Row],[Invoice Date]],"mmm")</f>
        <v>Jul</v>
      </c>
      <c r="Q5779" s="27">
        <f>WEEKNUM(Table1[[#This Row],[Invoice Date]]) + IF(YEAR(Table1[[#This Row],[Invoice Date]])=2021, 52, 0)</f>
        <v>81</v>
      </c>
    </row>
    <row r="5780" spans="2:17" ht="14.25" customHeight="1" x14ac:dyDescent="0.3">
      <c r="B5780" s="4" t="s">
        <v>14</v>
      </c>
      <c r="C5780" s="33">
        <v>1185732</v>
      </c>
      <c r="D5780" s="5">
        <v>44390</v>
      </c>
      <c r="E5780" s="4" t="s">
        <v>15</v>
      </c>
      <c r="F5780" s="4" t="s">
        <v>121</v>
      </c>
      <c r="G5780" s="4" t="s">
        <v>122</v>
      </c>
      <c r="H5780" s="6" t="s">
        <v>22</v>
      </c>
      <c r="I5780" s="7">
        <v>51</v>
      </c>
      <c r="J5780" s="8">
        <v>94</v>
      </c>
      <c r="K5780" s="9">
        <v>4794</v>
      </c>
      <c r="L5780" s="9">
        <v>1965.54</v>
      </c>
      <c r="M5780" s="10">
        <v>0.41</v>
      </c>
      <c r="N5780" s="4" t="s">
        <v>83</v>
      </c>
      <c r="O5780" s="4" t="str">
        <f>TEXT(Table1[[#This Row],[Invoice Date]],"yyyy")</f>
        <v>2021</v>
      </c>
      <c r="P5780" s="4" t="str">
        <f>TEXT(Table1[[#This Row],[Invoice Date]],"mmm")</f>
        <v>Jul</v>
      </c>
      <c r="Q5780" s="27">
        <f>WEEKNUM(Table1[[#This Row],[Invoice Date]]) + IF(YEAR(Table1[[#This Row],[Invoice Date]])=2021, 52, 0)</f>
        <v>81</v>
      </c>
    </row>
    <row r="5781" spans="2:17" ht="14.25" customHeight="1" x14ac:dyDescent="0.3">
      <c r="B5781" s="4" t="s">
        <v>26</v>
      </c>
      <c r="C5781" s="33">
        <v>1197831</v>
      </c>
      <c r="D5781" s="5">
        <v>44390</v>
      </c>
      <c r="E5781" s="4" t="s">
        <v>15</v>
      </c>
      <c r="F5781" s="4" t="s">
        <v>129</v>
      </c>
      <c r="G5781" s="4" t="s">
        <v>130</v>
      </c>
      <c r="H5781" s="6" t="s">
        <v>19</v>
      </c>
      <c r="I5781" s="7">
        <v>49</v>
      </c>
      <c r="J5781" s="8">
        <v>105</v>
      </c>
      <c r="K5781" s="9">
        <v>5145</v>
      </c>
      <c r="L5781" s="9">
        <v>2212.35</v>
      </c>
      <c r="M5781" s="10">
        <v>0.43</v>
      </c>
      <c r="N5781" s="4" t="s">
        <v>83</v>
      </c>
      <c r="O5781" s="4" t="str">
        <f>TEXT(Table1[[#This Row],[Invoice Date]],"yyyy")</f>
        <v>2021</v>
      </c>
      <c r="P5781" s="4" t="str">
        <f>TEXT(Table1[[#This Row],[Invoice Date]],"mmm")</f>
        <v>Jul</v>
      </c>
      <c r="Q5781" s="27">
        <f>WEEKNUM(Table1[[#This Row],[Invoice Date]]) + IF(YEAR(Table1[[#This Row],[Invoice Date]])=2021, 52, 0)</f>
        <v>81</v>
      </c>
    </row>
    <row r="5782" spans="2:17" ht="14.25" customHeight="1" x14ac:dyDescent="0.3">
      <c r="B5782" s="4" t="s">
        <v>26</v>
      </c>
      <c r="C5782" s="33">
        <v>1197831</v>
      </c>
      <c r="D5782" s="5">
        <v>44390</v>
      </c>
      <c r="E5782" s="4" t="s">
        <v>15</v>
      </c>
      <c r="F5782" s="4" t="s">
        <v>129</v>
      </c>
      <c r="G5782" s="4" t="s">
        <v>130</v>
      </c>
      <c r="H5782" s="6" t="s">
        <v>23</v>
      </c>
      <c r="I5782" s="7">
        <v>41</v>
      </c>
      <c r="J5782" s="8">
        <v>132</v>
      </c>
      <c r="K5782" s="9">
        <v>5412</v>
      </c>
      <c r="L5782" s="9">
        <v>1731.8400000000001</v>
      </c>
      <c r="M5782" s="10">
        <v>0.32</v>
      </c>
      <c r="N5782" s="4" t="s">
        <v>24</v>
      </c>
      <c r="O5782" s="4" t="str">
        <f>TEXT(Table1[[#This Row],[Invoice Date]],"yyyy")</f>
        <v>2021</v>
      </c>
      <c r="P5782" s="4" t="str">
        <f>TEXT(Table1[[#This Row],[Invoice Date]],"mmm")</f>
        <v>Jul</v>
      </c>
      <c r="Q5782" s="27">
        <f>WEEKNUM(Table1[[#This Row],[Invoice Date]]) + IF(YEAR(Table1[[#This Row],[Invoice Date]])=2021, 52, 0)</f>
        <v>81</v>
      </c>
    </row>
    <row r="5783" spans="2:17" ht="14.25" customHeight="1" x14ac:dyDescent="0.3">
      <c r="B5783" s="4" t="s">
        <v>14</v>
      </c>
      <c r="C5783" s="33">
        <v>1185732</v>
      </c>
      <c r="D5783" s="5">
        <v>44390</v>
      </c>
      <c r="E5783" s="4" t="s">
        <v>15</v>
      </c>
      <c r="F5783" s="4" t="s">
        <v>121</v>
      </c>
      <c r="G5783" s="4" t="s">
        <v>122</v>
      </c>
      <c r="H5783" s="6" t="s">
        <v>19</v>
      </c>
      <c r="I5783" s="7">
        <v>47</v>
      </c>
      <c r="J5783" s="8">
        <v>119</v>
      </c>
      <c r="K5783" s="9">
        <v>5593</v>
      </c>
      <c r="L5783" s="9">
        <v>2516.85</v>
      </c>
      <c r="M5783" s="10">
        <v>0.44999999999999996</v>
      </c>
      <c r="N5783" s="4" t="s">
        <v>83</v>
      </c>
      <c r="O5783" s="4" t="str">
        <f>TEXT(Table1[[#This Row],[Invoice Date]],"yyyy")</f>
        <v>2021</v>
      </c>
      <c r="P5783" s="4" t="str">
        <f>TEXT(Table1[[#This Row],[Invoice Date]],"mmm")</f>
        <v>Jul</v>
      </c>
      <c r="Q5783" s="27">
        <f>WEEKNUM(Table1[[#This Row],[Invoice Date]]) + IF(YEAR(Table1[[#This Row],[Invoice Date]])=2021, 52, 0)</f>
        <v>81</v>
      </c>
    </row>
    <row r="5784" spans="2:17" ht="14.25" customHeight="1" x14ac:dyDescent="0.3">
      <c r="B5784" s="4" t="s">
        <v>26</v>
      </c>
      <c r="C5784" s="33">
        <v>1197831</v>
      </c>
      <c r="D5784" s="5">
        <v>44390</v>
      </c>
      <c r="E5784" s="4" t="s">
        <v>15</v>
      </c>
      <c r="F5784" s="4" t="s">
        <v>129</v>
      </c>
      <c r="G5784" s="4" t="s">
        <v>130</v>
      </c>
      <c r="H5784" s="6" t="s">
        <v>17</v>
      </c>
      <c r="I5784" s="7">
        <v>37</v>
      </c>
      <c r="J5784" s="8">
        <v>180</v>
      </c>
      <c r="K5784" s="9">
        <v>6660</v>
      </c>
      <c r="L5784" s="9">
        <v>2197.7999999999997</v>
      </c>
      <c r="M5784" s="10">
        <v>0.32999999999999996</v>
      </c>
      <c r="N5784" s="4" t="s">
        <v>24</v>
      </c>
      <c r="O5784" s="4" t="str">
        <f>TEXT(Table1[[#This Row],[Invoice Date]],"yyyy")</f>
        <v>2021</v>
      </c>
      <c r="P5784" s="4" t="str">
        <f>TEXT(Table1[[#This Row],[Invoice Date]],"mmm")</f>
        <v>Jul</v>
      </c>
      <c r="Q5784" s="27">
        <f>WEEKNUM(Table1[[#This Row],[Invoice Date]]) + IF(YEAR(Table1[[#This Row],[Invoice Date]])=2021, 52, 0)</f>
        <v>81</v>
      </c>
    </row>
    <row r="5785" spans="2:17" ht="14.25" customHeight="1" x14ac:dyDescent="0.3">
      <c r="B5785" s="4" t="s">
        <v>26</v>
      </c>
      <c r="C5785" s="33">
        <v>1197831</v>
      </c>
      <c r="D5785" s="5">
        <v>44390</v>
      </c>
      <c r="E5785" s="4" t="s">
        <v>15</v>
      </c>
      <c r="F5785" s="4" t="s">
        <v>129</v>
      </c>
      <c r="G5785" s="4" t="s">
        <v>130</v>
      </c>
      <c r="H5785" s="6" t="s">
        <v>23</v>
      </c>
      <c r="I5785" s="7">
        <v>55</v>
      </c>
      <c r="J5785" s="8">
        <v>128</v>
      </c>
      <c r="K5785" s="9">
        <v>7040</v>
      </c>
      <c r="L5785" s="9">
        <v>2956.7999999999997</v>
      </c>
      <c r="M5785" s="10">
        <v>0.42</v>
      </c>
      <c r="N5785" s="4" t="s">
        <v>83</v>
      </c>
      <c r="O5785" s="4" t="str">
        <f>TEXT(Table1[[#This Row],[Invoice Date]],"yyyy")</f>
        <v>2021</v>
      </c>
      <c r="P5785" s="4" t="str">
        <f>TEXT(Table1[[#This Row],[Invoice Date]],"mmm")</f>
        <v>Jul</v>
      </c>
      <c r="Q5785" s="27">
        <f>WEEKNUM(Table1[[#This Row],[Invoice Date]]) + IF(YEAR(Table1[[#This Row],[Invoice Date]])=2021, 52, 0)</f>
        <v>81</v>
      </c>
    </row>
    <row r="5786" spans="2:17" ht="14.25" customHeight="1" x14ac:dyDescent="0.3">
      <c r="B5786" s="4" t="s">
        <v>26</v>
      </c>
      <c r="C5786" s="33">
        <v>1197831</v>
      </c>
      <c r="D5786" s="5">
        <v>44390</v>
      </c>
      <c r="E5786" s="4" t="s">
        <v>15</v>
      </c>
      <c r="F5786" s="4" t="s">
        <v>129</v>
      </c>
      <c r="G5786" s="4" t="s">
        <v>130</v>
      </c>
      <c r="H5786" s="6" t="s">
        <v>17</v>
      </c>
      <c r="I5786" s="7">
        <v>52</v>
      </c>
      <c r="J5786" s="8">
        <v>150</v>
      </c>
      <c r="K5786" s="9">
        <v>7800</v>
      </c>
      <c r="L5786" s="9">
        <v>3276</v>
      </c>
      <c r="M5786" s="10">
        <v>0.42</v>
      </c>
      <c r="N5786" s="4" t="s">
        <v>83</v>
      </c>
      <c r="O5786" s="4" t="str">
        <f>TEXT(Table1[[#This Row],[Invoice Date]],"yyyy")</f>
        <v>2021</v>
      </c>
      <c r="P5786" s="4" t="str">
        <f>TEXT(Table1[[#This Row],[Invoice Date]],"mmm")</f>
        <v>Jul</v>
      </c>
      <c r="Q5786" s="27">
        <f>WEEKNUM(Table1[[#This Row],[Invoice Date]]) + IF(YEAR(Table1[[#This Row],[Invoice Date]])=2021, 52, 0)</f>
        <v>81</v>
      </c>
    </row>
    <row r="5787" spans="2:17" ht="14.25" customHeight="1" x14ac:dyDescent="0.3">
      <c r="B5787" s="4" t="s">
        <v>14</v>
      </c>
      <c r="C5787" s="33">
        <v>1185732</v>
      </c>
      <c r="D5787" s="5">
        <v>44390</v>
      </c>
      <c r="E5787" s="4" t="s">
        <v>15</v>
      </c>
      <c r="F5787" s="4" t="s">
        <v>121</v>
      </c>
      <c r="G5787" s="4" t="s">
        <v>122</v>
      </c>
      <c r="H5787" s="6" t="s">
        <v>23</v>
      </c>
      <c r="I5787" s="7">
        <v>55</v>
      </c>
      <c r="J5787" s="8">
        <v>145</v>
      </c>
      <c r="K5787" s="9">
        <v>7975</v>
      </c>
      <c r="L5787" s="9">
        <v>3987.5</v>
      </c>
      <c r="M5787" s="10">
        <v>0.5</v>
      </c>
      <c r="N5787" s="4" t="s">
        <v>83</v>
      </c>
      <c r="O5787" s="4" t="str">
        <f>TEXT(Table1[[#This Row],[Invoice Date]],"yyyy")</f>
        <v>2021</v>
      </c>
      <c r="P5787" s="4" t="str">
        <f>TEXT(Table1[[#This Row],[Invoice Date]],"mmm")</f>
        <v>Jul</v>
      </c>
      <c r="Q5787" s="27">
        <f>WEEKNUM(Table1[[#This Row],[Invoice Date]]) + IF(YEAR(Table1[[#This Row],[Invoice Date]])=2021, 52, 0)</f>
        <v>81</v>
      </c>
    </row>
    <row r="5788" spans="2:17" ht="14.25" customHeight="1" x14ac:dyDescent="0.3">
      <c r="B5788" s="4" t="s">
        <v>14</v>
      </c>
      <c r="C5788" s="33">
        <v>1185732</v>
      </c>
      <c r="D5788" s="5">
        <v>44390</v>
      </c>
      <c r="E5788" s="4" t="s">
        <v>15</v>
      </c>
      <c r="F5788" s="4" t="s">
        <v>121</v>
      </c>
      <c r="G5788" s="4" t="s">
        <v>122</v>
      </c>
      <c r="H5788" s="6" t="s">
        <v>17</v>
      </c>
      <c r="I5788" s="7">
        <v>53</v>
      </c>
      <c r="J5788" s="8">
        <v>182</v>
      </c>
      <c r="K5788" s="9">
        <v>9646</v>
      </c>
      <c r="L5788" s="9">
        <v>4823</v>
      </c>
      <c r="M5788" s="10">
        <v>0.5</v>
      </c>
      <c r="N5788" s="4" t="s">
        <v>83</v>
      </c>
      <c r="O5788" s="4" t="str">
        <f>TEXT(Table1[[#This Row],[Invoice Date]],"yyyy")</f>
        <v>2021</v>
      </c>
      <c r="P5788" s="4" t="str">
        <f>TEXT(Table1[[#This Row],[Invoice Date]],"mmm")</f>
        <v>Jul</v>
      </c>
      <c r="Q5788" s="27">
        <f>WEEKNUM(Table1[[#This Row],[Invoice Date]]) + IF(YEAR(Table1[[#This Row],[Invoice Date]])=2021, 52, 0)</f>
        <v>81</v>
      </c>
    </row>
    <row r="5789" spans="2:17" ht="14.25" customHeight="1" x14ac:dyDescent="0.3">
      <c r="B5789" s="4" t="s">
        <v>14</v>
      </c>
      <c r="C5789" s="33">
        <v>1185732</v>
      </c>
      <c r="D5789" s="5">
        <v>44390</v>
      </c>
      <c r="E5789" s="4" t="s">
        <v>36</v>
      </c>
      <c r="F5789" s="4" t="s">
        <v>57</v>
      </c>
      <c r="G5789" s="4" t="s">
        <v>58</v>
      </c>
      <c r="H5789" s="6" t="s">
        <v>23</v>
      </c>
      <c r="I5789" s="7">
        <v>35</v>
      </c>
      <c r="J5789" s="8">
        <v>150</v>
      </c>
      <c r="K5789" s="9">
        <v>52500</v>
      </c>
      <c r="L5789" s="9">
        <v>26250</v>
      </c>
      <c r="M5789" s="10">
        <v>0.5</v>
      </c>
      <c r="N5789" s="4" t="s">
        <v>24</v>
      </c>
      <c r="O5789" s="4" t="str">
        <f>TEXT(Table1[[#This Row],[Invoice Date]],"yyyy")</f>
        <v>2021</v>
      </c>
      <c r="P5789" s="4" t="str">
        <f>TEXT(Table1[[#This Row],[Invoice Date]],"mmm")</f>
        <v>Jul</v>
      </c>
      <c r="Q5789" s="27">
        <f>WEEKNUM(Table1[[#This Row],[Invoice Date]]) + IF(YEAR(Table1[[#This Row],[Invoice Date]])=2021, 52, 0)</f>
        <v>81</v>
      </c>
    </row>
    <row r="5790" spans="2:17" ht="14.25" customHeight="1" x14ac:dyDescent="0.3">
      <c r="B5790" s="4" t="s">
        <v>26</v>
      </c>
      <c r="C5790" s="33">
        <v>1197831</v>
      </c>
      <c r="D5790" s="5">
        <v>44390</v>
      </c>
      <c r="E5790" s="4" t="s">
        <v>15</v>
      </c>
      <c r="F5790" s="4" t="s">
        <v>129</v>
      </c>
      <c r="G5790" s="4" t="s">
        <v>130</v>
      </c>
      <c r="H5790" s="6" t="s">
        <v>21</v>
      </c>
      <c r="I5790" s="7">
        <v>45</v>
      </c>
      <c r="J5790" s="8">
        <v>225</v>
      </c>
      <c r="K5790" s="9">
        <v>101250</v>
      </c>
      <c r="L5790" s="9">
        <v>25312.5</v>
      </c>
      <c r="M5790" s="10">
        <v>0.25</v>
      </c>
      <c r="N5790" s="4" t="s">
        <v>18</v>
      </c>
      <c r="O5790" s="4" t="str">
        <f>TEXT(Table1[[#This Row],[Invoice Date]],"yyyy")</f>
        <v>2021</v>
      </c>
      <c r="P5790" s="4" t="str">
        <f>TEXT(Table1[[#This Row],[Invoice Date]],"mmm")</f>
        <v>Jul</v>
      </c>
      <c r="Q5790" s="27">
        <f>WEEKNUM(Table1[[#This Row],[Invoice Date]]) + IF(YEAR(Table1[[#This Row],[Invoice Date]])=2021, 52, 0)</f>
        <v>81</v>
      </c>
    </row>
    <row r="5791" spans="2:17" ht="14.25" customHeight="1" x14ac:dyDescent="0.3">
      <c r="B5791" s="4" t="s">
        <v>26</v>
      </c>
      <c r="C5791" s="33">
        <v>1197831</v>
      </c>
      <c r="D5791" s="5">
        <v>44390</v>
      </c>
      <c r="E5791" s="4" t="s">
        <v>15</v>
      </c>
      <c r="F5791" s="4" t="s">
        <v>129</v>
      </c>
      <c r="G5791" s="4" t="s">
        <v>130</v>
      </c>
      <c r="H5791" s="6" t="s">
        <v>20</v>
      </c>
      <c r="I5791" s="7">
        <v>45</v>
      </c>
      <c r="J5791" s="8">
        <v>275</v>
      </c>
      <c r="K5791" s="9">
        <v>123750</v>
      </c>
      <c r="L5791" s="9">
        <v>30937.5</v>
      </c>
      <c r="M5791" s="10">
        <v>0.25</v>
      </c>
      <c r="N5791" s="4" t="s">
        <v>18</v>
      </c>
      <c r="O5791" s="4" t="str">
        <f>TEXT(Table1[[#This Row],[Invoice Date]],"yyyy")</f>
        <v>2021</v>
      </c>
      <c r="P5791" s="4" t="str">
        <f>TEXT(Table1[[#This Row],[Invoice Date]],"mmm")</f>
        <v>Jul</v>
      </c>
      <c r="Q5791" s="27">
        <f>WEEKNUM(Table1[[#This Row],[Invoice Date]]) + IF(YEAR(Table1[[#This Row],[Invoice Date]])=2021, 52, 0)</f>
        <v>81</v>
      </c>
    </row>
    <row r="5792" spans="2:17" ht="14.25" customHeight="1" x14ac:dyDescent="0.3">
      <c r="B5792" s="4" t="s">
        <v>14</v>
      </c>
      <c r="C5792" s="33">
        <v>1185732</v>
      </c>
      <c r="D5792" s="5">
        <v>44390</v>
      </c>
      <c r="E5792" s="4" t="s">
        <v>15</v>
      </c>
      <c r="F5792" s="4" t="s">
        <v>121</v>
      </c>
      <c r="G5792" s="4" t="s">
        <v>122</v>
      </c>
      <c r="H5792" s="6" t="s">
        <v>21</v>
      </c>
      <c r="I5792" s="7">
        <v>45</v>
      </c>
      <c r="J5792" s="8">
        <v>300</v>
      </c>
      <c r="K5792" s="9">
        <v>135000</v>
      </c>
      <c r="L5792" s="9">
        <v>54000</v>
      </c>
      <c r="M5792" s="10">
        <v>0.4</v>
      </c>
      <c r="N5792" s="4" t="s">
        <v>18</v>
      </c>
      <c r="O5792" s="4" t="str">
        <f>TEXT(Table1[[#This Row],[Invoice Date]],"yyyy")</f>
        <v>2021</v>
      </c>
      <c r="P5792" s="4" t="str">
        <f>TEXT(Table1[[#This Row],[Invoice Date]],"mmm")</f>
        <v>Jul</v>
      </c>
      <c r="Q5792" s="27">
        <f>WEEKNUM(Table1[[#This Row],[Invoice Date]]) + IF(YEAR(Table1[[#This Row],[Invoice Date]])=2021, 52, 0)</f>
        <v>81</v>
      </c>
    </row>
    <row r="5793" spans="2:17" ht="14.25" customHeight="1" x14ac:dyDescent="0.3">
      <c r="B5793" s="4" t="s">
        <v>26</v>
      </c>
      <c r="C5793" s="33">
        <v>1197831</v>
      </c>
      <c r="D5793" s="5">
        <v>44390</v>
      </c>
      <c r="E5793" s="4" t="s">
        <v>15</v>
      </c>
      <c r="F5793" s="4" t="s">
        <v>129</v>
      </c>
      <c r="G5793" s="4" t="s">
        <v>130</v>
      </c>
      <c r="H5793" s="6" t="s">
        <v>22</v>
      </c>
      <c r="I5793" s="7">
        <v>54.999999999999993</v>
      </c>
      <c r="J5793" s="8">
        <v>250</v>
      </c>
      <c r="K5793" s="9">
        <v>137499.99999999997</v>
      </c>
      <c r="L5793" s="9">
        <v>34374.999999999993</v>
      </c>
      <c r="M5793" s="10">
        <v>0.25</v>
      </c>
      <c r="N5793" s="4" t="s">
        <v>18</v>
      </c>
      <c r="O5793" s="4" t="str">
        <f>TEXT(Table1[[#This Row],[Invoice Date]],"yyyy")</f>
        <v>2021</v>
      </c>
      <c r="P5793" s="4" t="str">
        <f>TEXT(Table1[[#This Row],[Invoice Date]],"mmm")</f>
        <v>Jul</v>
      </c>
      <c r="Q5793" s="27">
        <f>WEEKNUM(Table1[[#This Row],[Invoice Date]]) + IF(YEAR(Table1[[#This Row],[Invoice Date]])=2021, 52, 0)</f>
        <v>81</v>
      </c>
    </row>
    <row r="5794" spans="2:17" ht="14.25" customHeight="1" x14ac:dyDescent="0.3">
      <c r="B5794" s="4" t="s">
        <v>14</v>
      </c>
      <c r="C5794" s="33">
        <v>1185732</v>
      </c>
      <c r="D5794" s="5">
        <v>44390</v>
      </c>
      <c r="E5794" s="4" t="s">
        <v>36</v>
      </c>
      <c r="F5794" s="4" t="s">
        <v>37</v>
      </c>
      <c r="G5794" s="4" t="s">
        <v>38</v>
      </c>
      <c r="H5794" s="6" t="s">
        <v>19</v>
      </c>
      <c r="I5794" s="7">
        <v>45.000000000000007</v>
      </c>
      <c r="J5794" s="8">
        <v>325</v>
      </c>
      <c r="K5794" s="9">
        <v>146250.00000000003</v>
      </c>
      <c r="L5794" s="9">
        <v>51187.500000000007</v>
      </c>
      <c r="M5794" s="10">
        <v>0.35</v>
      </c>
      <c r="N5794" s="4" t="s">
        <v>24</v>
      </c>
      <c r="O5794" s="4" t="str">
        <f>TEXT(Table1[[#This Row],[Invoice Date]],"yyyy")</f>
        <v>2021</v>
      </c>
      <c r="P5794" s="4" t="str">
        <f>TEXT(Table1[[#This Row],[Invoice Date]],"mmm")</f>
        <v>Jul</v>
      </c>
      <c r="Q5794" s="27">
        <f>WEEKNUM(Table1[[#This Row],[Invoice Date]]) + IF(YEAR(Table1[[#This Row],[Invoice Date]])=2021, 52, 0)</f>
        <v>81</v>
      </c>
    </row>
    <row r="5795" spans="2:17" ht="14.25" customHeight="1" x14ac:dyDescent="0.3">
      <c r="B5795" s="4" t="s">
        <v>14</v>
      </c>
      <c r="C5795" s="33">
        <v>1185732</v>
      </c>
      <c r="D5795" s="5">
        <v>44390</v>
      </c>
      <c r="E5795" s="4" t="s">
        <v>15</v>
      </c>
      <c r="F5795" s="4" t="s">
        <v>121</v>
      </c>
      <c r="G5795" s="4" t="s">
        <v>122</v>
      </c>
      <c r="H5795" s="6" t="s">
        <v>20</v>
      </c>
      <c r="I5795" s="7">
        <v>45</v>
      </c>
      <c r="J5795" s="8">
        <v>350</v>
      </c>
      <c r="K5795" s="9">
        <v>157500</v>
      </c>
      <c r="L5795" s="9">
        <v>63000</v>
      </c>
      <c r="M5795" s="10">
        <v>0.4</v>
      </c>
      <c r="N5795" s="4" t="s">
        <v>18</v>
      </c>
      <c r="O5795" s="4" t="str">
        <f>TEXT(Table1[[#This Row],[Invoice Date]],"yyyy")</f>
        <v>2021</v>
      </c>
      <c r="P5795" s="4" t="str">
        <f>TEXT(Table1[[#This Row],[Invoice Date]],"mmm")</f>
        <v>Jul</v>
      </c>
      <c r="Q5795" s="27">
        <f>WEEKNUM(Table1[[#This Row],[Invoice Date]]) + IF(YEAR(Table1[[#This Row],[Invoice Date]])=2021, 52, 0)</f>
        <v>81</v>
      </c>
    </row>
    <row r="5796" spans="2:17" ht="14.25" customHeight="1" x14ac:dyDescent="0.3">
      <c r="B5796" s="4" t="s">
        <v>26</v>
      </c>
      <c r="C5796" s="33">
        <v>1197831</v>
      </c>
      <c r="D5796" s="5">
        <v>44390</v>
      </c>
      <c r="E5796" s="4" t="s">
        <v>15</v>
      </c>
      <c r="F5796" s="4" t="s">
        <v>129</v>
      </c>
      <c r="G5796" s="4" t="s">
        <v>130</v>
      </c>
      <c r="H5796" s="6" t="s">
        <v>19</v>
      </c>
      <c r="I5796" s="7">
        <v>50</v>
      </c>
      <c r="J5796" s="8">
        <v>350</v>
      </c>
      <c r="K5796" s="9">
        <v>175000</v>
      </c>
      <c r="L5796" s="9">
        <v>52500</v>
      </c>
      <c r="M5796" s="10">
        <v>0.3</v>
      </c>
      <c r="N5796" s="4" t="s">
        <v>18</v>
      </c>
      <c r="O5796" s="4" t="str">
        <f>TEXT(Table1[[#This Row],[Invoice Date]],"yyyy")</f>
        <v>2021</v>
      </c>
      <c r="P5796" s="4" t="str">
        <f>TEXT(Table1[[#This Row],[Invoice Date]],"mmm")</f>
        <v>Jul</v>
      </c>
      <c r="Q5796" s="27">
        <f>WEEKNUM(Table1[[#This Row],[Invoice Date]]) + IF(YEAR(Table1[[#This Row],[Invoice Date]])=2021, 52, 0)</f>
        <v>81</v>
      </c>
    </row>
    <row r="5797" spans="2:17" ht="14.25" customHeight="1" x14ac:dyDescent="0.3">
      <c r="B5797" s="4" t="s">
        <v>14</v>
      </c>
      <c r="C5797" s="33">
        <v>1185732</v>
      </c>
      <c r="D5797" s="5">
        <v>44390</v>
      </c>
      <c r="E5797" s="4" t="s">
        <v>15</v>
      </c>
      <c r="F5797" s="4" t="s">
        <v>121</v>
      </c>
      <c r="G5797" s="4" t="s">
        <v>122</v>
      </c>
      <c r="H5797" s="6" t="s">
        <v>22</v>
      </c>
      <c r="I5797" s="7">
        <v>54.999999999999993</v>
      </c>
      <c r="J5797" s="8">
        <v>325</v>
      </c>
      <c r="K5797" s="9">
        <v>178749.99999999997</v>
      </c>
      <c r="L5797" s="9">
        <v>53624.999999999993</v>
      </c>
      <c r="M5797" s="10">
        <v>0.3</v>
      </c>
      <c r="N5797" s="4" t="s">
        <v>18</v>
      </c>
      <c r="O5797" s="4" t="str">
        <f>TEXT(Table1[[#This Row],[Invoice Date]],"yyyy")</f>
        <v>2021</v>
      </c>
      <c r="P5797" s="4" t="str">
        <f>TEXT(Table1[[#This Row],[Invoice Date]],"mmm")</f>
        <v>Jul</v>
      </c>
      <c r="Q5797" s="27">
        <f>WEEKNUM(Table1[[#This Row],[Invoice Date]]) + IF(YEAR(Table1[[#This Row],[Invoice Date]])=2021, 52, 0)</f>
        <v>81</v>
      </c>
    </row>
    <row r="5798" spans="2:17" ht="14.25" customHeight="1" x14ac:dyDescent="0.3">
      <c r="B5798" s="4" t="s">
        <v>14</v>
      </c>
      <c r="C5798" s="33">
        <v>1185732</v>
      </c>
      <c r="D5798" s="5">
        <v>44390</v>
      </c>
      <c r="E5798" s="4" t="s">
        <v>15</v>
      </c>
      <c r="F5798" s="4" t="s">
        <v>121</v>
      </c>
      <c r="G5798" s="4" t="s">
        <v>122</v>
      </c>
      <c r="H5798" s="6" t="s">
        <v>19</v>
      </c>
      <c r="I5798" s="7">
        <v>50</v>
      </c>
      <c r="J5798" s="8">
        <v>425</v>
      </c>
      <c r="K5798" s="9">
        <v>212500</v>
      </c>
      <c r="L5798" s="9">
        <v>74375</v>
      </c>
      <c r="M5798" s="10">
        <v>0.35</v>
      </c>
      <c r="N5798" s="4" t="s">
        <v>18</v>
      </c>
      <c r="O5798" s="4" t="str">
        <f>TEXT(Table1[[#This Row],[Invoice Date]],"yyyy")</f>
        <v>2021</v>
      </c>
      <c r="P5798" s="4" t="str">
        <f>TEXT(Table1[[#This Row],[Invoice Date]],"mmm")</f>
        <v>Jul</v>
      </c>
      <c r="Q5798" s="27">
        <f>WEEKNUM(Table1[[#This Row],[Invoice Date]]) + IF(YEAR(Table1[[#This Row],[Invoice Date]])=2021, 52, 0)</f>
        <v>81</v>
      </c>
    </row>
    <row r="5799" spans="2:17" ht="14.25" customHeight="1" x14ac:dyDescent="0.3">
      <c r="B5799" s="4" t="s">
        <v>26</v>
      </c>
      <c r="C5799" s="33">
        <v>1197831</v>
      </c>
      <c r="D5799" s="5">
        <v>44390</v>
      </c>
      <c r="E5799" s="4" t="s">
        <v>15</v>
      </c>
      <c r="F5799" s="4" t="s">
        <v>129</v>
      </c>
      <c r="G5799" s="4" t="s">
        <v>130</v>
      </c>
      <c r="H5799" s="6" t="s">
        <v>23</v>
      </c>
      <c r="I5799" s="7">
        <v>60</v>
      </c>
      <c r="J5799" s="8">
        <v>425</v>
      </c>
      <c r="K5799" s="9">
        <v>255000</v>
      </c>
      <c r="L5799" s="9">
        <v>76500</v>
      </c>
      <c r="M5799" s="10">
        <v>0.3</v>
      </c>
      <c r="N5799" s="4" t="s">
        <v>18</v>
      </c>
      <c r="O5799" s="4" t="str">
        <f>TEXT(Table1[[#This Row],[Invoice Date]],"yyyy")</f>
        <v>2021</v>
      </c>
      <c r="P5799" s="4" t="str">
        <f>TEXT(Table1[[#This Row],[Invoice Date]],"mmm")</f>
        <v>Jul</v>
      </c>
      <c r="Q5799" s="27">
        <f>WEEKNUM(Table1[[#This Row],[Invoice Date]]) + IF(YEAR(Table1[[#This Row],[Invoice Date]])=2021, 52, 0)</f>
        <v>81</v>
      </c>
    </row>
    <row r="5800" spans="2:17" ht="14.25" customHeight="1" x14ac:dyDescent="0.3">
      <c r="B5800" s="4" t="s">
        <v>14</v>
      </c>
      <c r="C5800" s="33">
        <v>1185732</v>
      </c>
      <c r="D5800" s="5">
        <v>44390</v>
      </c>
      <c r="E5800" s="4" t="s">
        <v>15</v>
      </c>
      <c r="F5800" s="4" t="s">
        <v>121</v>
      </c>
      <c r="G5800" s="4" t="s">
        <v>122</v>
      </c>
      <c r="H5800" s="6" t="s">
        <v>23</v>
      </c>
      <c r="I5800" s="7">
        <v>60</v>
      </c>
      <c r="J5800" s="8">
        <v>500</v>
      </c>
      <c r="K5800" s="9">
        <v>300000</v>
      </c>
      <c r="L5800" s="9">
        <v>120000</v>
      </c>
      <c r="M5800" s="10">
        <v>0.4</v>
      </c>
      <c r="N5800" s="4" t="s">
        <v>18</v>
      </c>
      <c r="O5800" s="4" t="str">
        <f>TEXT(Table1[[#This Row],[Invoice Date]],"yyyy")</f>
        <v>2021</v>
      </c>
      <c r="P5800" s="4" t="str">
        <f>TEXT(Table1[[#This Row],[Invoice Date]],"mmm")</f>
        <v>Jul</v>
      </c>
      <c r="Q5800" s="27">
        <f>WEEKNUM(Table1[[#This Row],[Invoice Date]]) + IF(YEAR(Table1[[#This Row],[Invoice Date]])=2021, 52, 0)</f>
        <v>81</v>
      </c>
    </row>
    <row r="5801" spans="2:17" ht="14.25" customHeight="1" x14ac:dyDescent="0.3">
      <c r="B5801" s="4" t="s">
        <v>26</v>
      </c>
      <c r="C5801" s="33">
        <v>1197831</v>
      </c>
      <c r="D5801" s="5">
        <v>44390</v>
      </c>
      <c r="E5801" s="4" t="s">
        <v>15</v>
      </c>
      <c r="F5801" s="4" t="s">
        <v>129</v>
      </c>
      <c r="G5801" s="4" t="s">
        <v>130</v>
      </c>
      <c r="H5801" s="6" t="s">
        <v>17</v>
      </c>
      <c r="I5801" s="7">
        <v>54.999999999999993</v>
      </c>
      <c r="J5801" s="8">
        <v>600</v>
      </c>
      <c r="K5801" s="9">
        <v>329999.99999999994</v>
      </c>
      <c r="L5801" s="9">
        <v>98999.999999999985</v>
      </c>
      <c r="M5801" s="10">
        <v>0.3</v>
      </c>
      <c r="N5801" s="4" t="s">
        <v>18</v>
      </c>
      <c r="O5801" s="4" t="str">
        <f>TEXT(Table1[[#This Row],[Invoice Date]],"yyyy")</f>
        <v>2021</v>
      </c>
      <c r="P5801" s="4" t="str">
        <f>TEXT(Table1[[#This Row],[Invoice Date]],"mmm")</f>
        <v>Jul</v>
      </c>
      <c r="Q5801" s="27">
        <f>WEEKNUM(Table1[[#This Row],[Invoice Date]]) + IF(YEAR(Table1[[#This Row],[Invoice Date]])=2021, 52, 0)</f>
        <v>81</v>
      </c>
    </row>
    <row r="5802" spans="2:17" ht="14.25" customHeight="1" x14ac:dyDescent="0.3">
      <c r="B5802" s="4" t="s">
        <v>14</v>
      </c>
      <c r="C5802" s="33">
        <v>1185732</v>
      </c>
      <c r="D5802" s="5">
        <v>44390</v>
      </c>
      <c r="E5802" s="4" t="s">
        <v>15</v>
      </c>
      <c r="F5802" s="4" t="s">
        <v>121</v>
      </c>
      <c r="G5802" s="4" t="s">
        <v>122</v>
      </c>
      <c r="H5802" s="6" t="s">
        <v>17</v>
      </c>
      <c r="I5802" s="7">
        <v>54.999999999999993</v>
      </c>
      <c r="J5802" s="8">
        <v>675</v>
      </c>
      <c r="K5802" s="9">
        <v>371249.99999999994</v>
      </c>
      <c r="L5802" s="9">
        <v>129937.49999999997</v>
      </c>
      <c r="M5802" s="10">
        <v>0.35</v>
      </c>
      <c r="N5802" s="4" t="s">
        <v>18</v>
      </c>
      <c r="O5802" s="4" t="str">
        <f>TEXT(Table1[[#This Row],[Invoice Date]],"yyyy")</f>
        <v>2021</v>
      </c>
      <c r="P5802" s="4" t="str">
        <f>TEXT(Table1[[#This Row],[Invoice Date]],"mmm")</f>
        <v>Jul</v>
      </c>
      <c r="Q5802" s="27">
        <f>WEEKNUM(Table1[[#This Row],[Invoice Date]]) + IF(YEAR(Table1[[#This Row],[Invoice Date]])=2021, 52, 0)</f>
        <v>81</v>
      </c>
    </row>
    <row r="5803" spans="2:17" ht="14.25" customHeight="1" x14ac:dyDescent="0.3">
      <c r="B5803" s="4" t="s">
        <v>14</v>
      </c>
      <c r="C5803" s="33">
        <v>1185732</v>
      </c>
      <c r="D5803" s="5">
        <v>44391</v>
      </c>
      <c r="E5803" s="4" t="s">
        <v>36</v>
      </c>
      <c r="F5803" s="4" t="s">
        <v>37</v>
      </c>
      <c r="G5803" s="4" t="s">
        <v>38</v>
      </c>
      <c r="H5803" s="6" t="s">
        <v>20</v>
      </c>
      <c r="I5803" s="7">
        <v>38</v>
      </c>
      <c r="J5803" s="8">
        <v>75</v>
      </c>
      <c r="K5803" s="9">
        <v>2850</v>
      </c>
      <c r="L5803" s="9">
        <v>1396.5</v>
      </c>
      <c r="M5803" s="10">
        <v>0.49</v>
      </c>
      <c r="N5803" s="4" t="s">
        <v>83</v>
      </c>
      <c r="O5803" s="4" t="str">
        <f>TEXT(Table1[[#This Row],[Invoice Date]],"yyyy")</f>
        <v>2021</v>
      </c>
      <c r="P5803" s="4" t="str">
        <f>TEXT(Table1[[#This Row],[Invoice Date]],"mmm")</f>
        <v>Jul</v>
      </c>
      <c r="Q5803" s="27">
        <f>WEEKNUM(Table1[[#This Row],[Invoice Date]]) + IF(YEAR(Table1[[#This Row],[Invoice Date]])=2021, 52, 0)</f>
        <v>81</v>
      </c>
    </row>
    <row r="5804" spans="2:17" ht="14.25" customHeight="1" x14ac:dyDescent="0.3">
      <c r="B5804" s="4" t="s">
        <v>14</v>
      </c>
      <c r="C5804" s="33">
        <v>1185732</v>
      </c>
      <c r="D5804" s="5">
        <v>44391</v>
      </c>
      <c r="E5804" s="4" t="s">
        <v>36</v>
      </c>
      <c r="F5804" s="4" t="s">
        <v>57</v>
      </c>
      <c r="G5804" s="4" t="s">
        <v>58</v>
      </c>
      <c r="H5804" s="6" t="s">
        <v>17</v>
      </c>
      <c r="I5804" s="7">
        <v>36</v>
      </c>
      <c r="J5804" s="8">
        <v>94</v>
      </c>
      <c r="K5804" s="9">
        <v>3384</v>
      </c>
      <c r="L5804" s="9">
        <v>1827.3600000000001</v>
      </c>
      <c r="M5804" s="10">
        <v>0.54</v>
      </c>
      <c r="N5804" s="4" t="s">
        <v>83</v>
      </c>
      <c r="O5804" s="4" t="str">
        <f>TEXT(Table1[[#This Row],[Invoice Date]],"yyyy")</f>
        <v>2021</v>
      </c>
      <c r="P5804" s="4" t="str">
        <f>TEXT(Table1[[#This Row],[Invoice Date]],"mmm")</f>
        <v>Jul</v>
      </c>
      <c r="Q5804" s="27">
        <f>WEEKNUM(Table1[[#This Row],[Invoice Date]]) + IF(YEAR(Table1[[#This Row],[Invoice Date]])=2021, 52, 0)</f>
        <v>81</v>
      </c>
    </row>
    <row r="5805" spans="2:17" ht="14.25" customHeight="1" x14ac:dyDescent="0.3">
      <c r="B5805" s="4" t="s">
        <v>14</v>
      </c>
      <c r="C5805" s="33">
        <v>1185732</v>
      </c>
      <c r="D5805" s="5">
        <v>44391</v>
      </c>
      <c r="E5805" s="4" t="s">
        <v>36</v>
      </c>
      <c r="F5805" s="4" t="s">
        <v>37</v>
      </c>
      <c r="G5805" s="4" t="s">
        <v>38</v>
      </c>
      <c r="H5805" s="6" t="s">
        <v>20</v>
      </c>
      <c r="I5805" s="7">
        <v>40</v>
      </c>
      <c r="J5805" s="8">
        <v>250</v>
      </c>
      <c r="K5805" s="9">
        <v>100000</v>
      </c>
      <c r="L5805" s="9">
        <v>35000</v>
      </c>
      <c r="M5805" s="10">
        <v>0.35</v>
      </c>
      <c r="N5805" s="4" t="s">
        <v>24</v>
      </c>
      <c r="O5805" s="4" t="str">
        <f>TEXT(Table1[[#This Row],[Invoice Date]],"yyyy")</f>
        <v>2021</v>
      </c>
      <c r="P5805" s="4" t="str">
        <f>TEXT(Table1[[#This Row],[Invoice Date]],"mmm")</f>
        <v>Jul</v>
      </c>
      <c r="Q5805" s="27">
        <f>WEEKNUM(Table1[[#This Row],[Invoice Date]]) + IF(YEAR(Table1[[#This Row],[Invoice Date]])=2021, 52, 0)</f>
        <v>81</v>
      </c>
    </row>
    <row r="5806" spans="2:17" ht="14.25" customHeight="1" x14ac:dyDescent="0.3">
      <c r="B5806" s="4" t="s">
        <v>14</v>
      </c>
      <c r="C5806" s="33">
        <v>1185732</v>
      </c>
      <c r="D5806" s="5">
        <v>44391</v>
      </c>
      <c r="E5806" s="4" t="s">
        <v>36</v>
      </c>
      <c r="F5806" s="4" t="s">
        <v>57</v>
      </c>
      <c r="G5806" s="4" t="s">
        <v>58</v>
      </c>
      <c r="H5806" s="6" t="s">
        <v>17</v>
      </c>
      <c r="I5806" s="7">
        <v>40</v>
      </c>
      <c r="J5806" s="8">
        <v>325</v>
      </c>
      <c r="K5806" s="9">
        <v>130000</v>
      </c>
      <c r="L5806" s="9">
        <v>52000</v>
      </c>
      <c r="M5806" s="10">
        <v>0.4</v>
      </c>
      <c r="N5806" s="4" t="s">
        <v>24</v>
      </c>
      <c r="O5806" s="4" t="str">
        <f>TEXT(Table1[[#This Row],[Invoice Date]],"yyyy")</f>
        <v>2021</v>
      </c>
      <c r="P5806" s="4" t="str">
        <f>TEXT(Table1[[#This Row],[Invoice Date]],"mmm")</f>
        <v>Jul</v>
      </c>
      <c r="Q5806" s="27">
        <f>WEEKNUM(Table1[[#This Row],[Invoice Date]]) + IF(YEAR(Table1[[#This Row],[Invoice Date]])=2021, 52, 0)</f>
        <v>81</v>
      </c>
    </row>
    <row r="5807" spans="2:17" ht="14.25" customHeight="1" x14ac:dyDescent="0.3">
      <c r="B5807" s="4" t="s">
        <v>14</v>
      </c>
      <c r="C5807" s="33">
        <v>1185732</v>
      </c>
      <c r="D5807" s="5">
        <v>44392</v>
      </c>
      <c r="E5807" s="4" t="s">
        <v>36</v>
      </c>
      <c r="F5807" s="4" t="s">
        <v>57</v>
      </c>
      <c r="G5807" s="4" t="s">
        <v>58</v>
      </c>
      <c r="H5807" s="6" t="s">
        <v>19</v>
      </c>
      <c r="I5807" s="7">
        <v>29</v>
      </c>
      <c r="J5807" s="8">
        <v>41</v>
      </c>
      <c r="K5807" s="9">
        <v>1189</v>
      </c>
      <c r="L5807" s="9">
        <v>546.93999999999994</v>
      </c>
      <c r="M5807" s="10">
        <v>0.45999999999999996</v>
      </c>
      <c r="N5807" s="4" t="s">
        <v>83</v>
      </c>
      <c r="O5807" s="4" t="str">
        <f>TEXT(Table1[[#This Row],[Invoice Date]],"yyyy")</f>
        <v>2021</v>
      </c>
      <c r="P5807" s="4" t="str">
        <f>TEXT(Table1[[#This Row],[Invoice Date]],"mmm")</f>
        <v>Jul</v>
      </c>
      <c r="Q5807" s="27">
        <f>WEEKNUM(Table1[[#This Row],[Invoice Date]]) + IF(YEAR(Table1[[#This Row],[Invoice Date]])=2021, 52, 0)</f>
        <v>81</v>
      </c>
    </row>
    <row r="5808" spans="2:17" ht="14.25" customHeight="1" x14ac:dyDescent="0.3">
      <c r="B5808" s="4" t="s">
        <v>14</v>
      </c>
      <c r="C5808" s="33">
        <v>1185732</v>
      </c>
      <c r="D5808" s="5">
        <v>44392</v>
      </c>
      <c r="E5808" s="4" t="s">
        <v>36</v>
      </c>
      <c r="F5808" s="4" t="s">
        <v>37</v>
      </c>
      <c r="G5808" s="4" t="s">
        <v>38</v>
      </c>
      <c r="H5808" s="6" t="s">
        <v>21</v>
      </c>
      <c r="I5808" s="7">
        <v>37</v>
      </c>
      <c r="J5808" s="8">
        <v>63</v>
      </c>
      <c r="K5808" s="9">
        <v>2331</v>
      </c>
      <c r="L5808" s="9">
        <v>1165.5</v>
      </c>
      <c r="M5808" s="10">
        <v>0.5</v>
      </c>
      <c r="N5808" s="4" t="s">
        <v>83</v>
      </c>
      <c r="O5808" s="4" t="str">
        <f>TEXT(Table1[[#This Row],[Invoice Date]],"yyyy")</f>
        <v>2021</v>
      </c>
      <c r="P5808" s="4" t="str">
        <f>TEXT(Table1[[#This Row],[Invoice Date]],"mmm")</f>
        <v>Jul</v>
      </c>
      <c r="Q5808" s="27">
        <f>WEEKNUM(Table1[[#This Row],[Invoice Date]]) + IF(YEAR(Table1[[#This Row],[Invoice Date]])=2021, 52, 0)</f>
        <v>81</v>
      </c>
    </row>
    <row r="5809" spans="2:17" ht="14.25" customHeight="1" x14ac:dyDescent="0.3">
      <c r="B5809" s="4" t="s">
        <v>26</v>
      </c>
      <c r="C5809" s="33">
        <v>1197831</v>
      </c>
      <c r="D5809" s="5">
        <v>44392</v>
      </c>
      <c r="E5809" s="4" t="s">
        <v>36</v>
      </c>
      <c r="F5809" s="4" t="s">
        <v>74</v>
      </c>
      <c r="G5809" s="4" t="s">
        <v>75</v>
      </c>
      <c r="H5809" s="6" t="s">
        <v>21</v>
      </c>
      <c r="I5809" s="7">
        <v>47</v>
      </c>
      <c r="J5809" s="8">
        <v>158</v>
      </c>
      <c r="K5809" s="9">
        <v>7426</v>
      </c>
      <c r="L5809" s="9">
        <v>3341.7</v>
      </c>
      <c r="M5809" s="10">
        <v>0.44999999999999996</v>
      </c>
      <c r="N5809" s="4" t="s">
        <v>83</v>
      </c>
      <c r="O5809" s="4" t="str">
        <f>TEXT(Table1[[#This Row],[Invoice Date]],"yyyy")</f>
        <v>2021</v>
      </c>
      <c r="P5809" s="4" t="str">
        <f>TEXT(Table1[[#This Row],[Invoice Date]],"mmm")</f>
        <v>Jul</v>
      </c>
      <c r="Q5809" s="27">
        <f>WEEKNUM(Table1[[#This Row],[Invoice Date]]) + IF(YEAR(Table1[[#This Row],[Invoice Date]])=2021, 52, 0)</f>
        <v>81</v>
      </c>
    </row>
    <row r="5810" spans="2:17" ht="14.25" customHeight="1" x14ac:dyDescent="0.3">
      <c r="B5810" s="4" t="s">
        <v>26</v>
      </c>
      <c r="C5810" s="33">
        <v>1197831</v>
      </c>
      <c r="D5810" s="5">
        <v>44392</v>
      </c>
      <c r="E5810" s="4" t="s">
        <v>36</v>
      </c>
      <c r="F5810" s="4" t="s">
        <v>74</v>
      </c>
      <c r="G5810" s="4" t="s">
        <v>75</v>
      </c>
      <c r="H5810" s="6" t="s">
        <v>22</v>
      </c>
      <c r="I5810" s="7">
        <v>54</v>
      </c>
      <c r="J5810" s="8">
        <v>143</v>
      </c>
      <c r="K5810" s="9">
        <v>7722</v>
      </c>
      <c r="L5810" s="9">
        <v>3938.2200000000003</v>
      </c>
      <c r="M5810" s="10">
        <v>0.51</v>
      </c>
      <c r="N5810" s="4" t="s">
        <v>83</v>
      </c>
      <c r="O5810" s="4" t="str">
        <f>TEXT(Table1[[#This Row],[Invoice Date]],"yyyy")</f>
        <v>2021</v>
      </c>
      <c r="P5810" s="4" t="str">
        <f>TEXT(Table1[[#This Row],[Invoice Date]],"mmm")</f>
        <v>Jul</v>
      </c>
      <c r="Q5810" s="27">
        <f>WEEKNUM(Table1[[#This Row],[Invoice Date]]) + IF(YEAR(Table1[[#This Row],[Invoice Date]])=2021, 52, 0)</f>
        <v>81</v>
      </c>
    </row>
    <row r="5811" spans="2:17" ht="14.25" customHeight="1" x14ac:dyDescent="0.3">
      <c r="B5811" s="4" t="s">
        <v>26</v>
      </c>
      <c r="C5811" s="33">
        <v>1197831</v>
      </c>
      <c r="D5811" s="5">
        <v>44392</v>
      </c>
      <c r="E5811" s="4" t="s">
        <v>36</v>
      </c>
      <c r="F5811" s="4" t="s">
        <v>74</v>
      </c>
      <c r="G5811" s="4" t="s">
        <v>75</v>
      </c>
      <c r="H5811" s="6" t="s">
        <v>20</v>
      </c>
      <c r="I5811" s="7">
        <v>46</v>
      </c>
      <c r="J5811" s="8">
        <v>173</v>
      </c>
      <c r="K5811" s="9">
        <v>7958</v>
      </c>
      <c r="L5811" s="9">
        <v>3581.0999999999995</v>
      </c>
      <c r="M5811" s="10">
        <v>0.44999999999999996</v>
      </c>
      <c r="N5811" s="4" t="s">
        <v>83</v>
      </c>
      <c r="O5811" s="4" t="str">
        <f>TEXT(Table1[[#This Row],[Invoice Date]],"yyyy")</f>
        <v>2021</v>
      </c>
      <c r="P5811" s="4" t="str">
        <f>TEXT(Table1[[#This Row],[Invoice Date]],"mmm")</f>
        <v>Jul</v>
      </c>
      <c r="Q5811" s="27">
        <f>WEEKNUM(Table1[[#This Row],[Invoice Date]]) + IF(YEAR(Table1[[#This Row],[Invoice Date]])=2021, 52, 0)</f>
        <v>81</v>
      </c>
    </row>
    <row r="5812" spans="2:17" ht="14.25" customHeight="1" x14ac:dyDescent="0.3">
      <c r="B5812" s="4" t="s">
        <v>26</v>
      </c>
      <c r="C5812" s="33">
        <v>1197831</v>
      </c>
      <c r="D5812" s="5">
        <v>44392</v>
      </c>
      <c r="E5812" s="4" t="s">
        <v>36</v>
      </c>
      <c r="F5812" s="4" t="s">
        <v>74</v>
      </c>
      <c r="G5812" s="4" t="s">
        <v>75</v>
      </c>
      <c r="H5812" s="6" t="s">
        <v>19</v>
      </c>
      <c r="I5812" s="7">
        <v>53</v>
      </c>
      <c r="J5812" s="8">
        <v>189</v>
      </c>
      <c r="K5812" s="9">
        <v>10017</v>
      </c>
      <c r="L5812" s="9">
        <v>5108.67</v>
      </c>
      <c r="M5812" s="10">
        <v>0.51</v>
      </c>
      <c r="N5812" s="4" t="s">
        <v>83</v>
      </c>
      <c r="O5812" s="4" t="str">
        <f>TEXT(Table1[[#This Row],[Invoice Date]],"yyyy")</f>
        <v>2021</v>
      </c>
      <c r="P5812" s="4" t="str">
        <f>TEXT(Table1[[#This Row],[Invoice Date]],"mmm")</f>
        <v>Jul</v>
      </c>
      <c r="Q5812" s="27">
        <f>WEEKNUM(Table1[[#This Row],[Invoice Date]]) + IF(YEAR(Table1[[#This Row],[Invoice Date]])=2021, 52, 0)</f>
        <v>81</v>
      </c>
    </row>
    <row r="5813" spans="2:17" ht="14.25" customHeight="1" x14ac:dyDescent="0.3">
      <c r="B5813" s="4" t="s">
        <v>26</v>
      </c>
      <c r="C5813" s="33">
        <v>1197831</v>
      </c>
      <c r="D5813" s="5">
        <v>44392</v>
      </c>
      <c r="E5813" s="4" t="s">
        <v>36</v>
      </c>
      <c r="F5813" s="4" t="s">
        <v>74</v>
      </c>
      <c r="G5813" s="4" t="s">
        <v>75</v>
      </c>
      <c r="H5813" s="6" t="s">
        <v>17</v>
      </c>
      <c r="I5813" s="7">
        <v>57</v>
      </c>
      <c r="J5813" s="8">
        <v>225</v>
      </c>
      <c r="K5813" s="9">
        <v>12825</v>
      </c>
      <c r="L5813" s="9">
        <v>7695</v>
      </c>
      <c r="M5813" s="10">
        <v>0.6</v>
      </c>
      <c r="N5813" s="4" t="s">
        <v>83</v>
      </c>
      <c r="O5813" s="4" t="str">
        <f>TEXT(Table1[[#This Row],[Invoice Date]],"yyyy")</f>
        <v>2021</v>
      </c>
      <c r="P5813" s="4" t="str">
        <f>TEXT(Table1[[#This Row],[Invoice Date]],"mmm")</f>
        <v>Jul</v>
      </c>
      <c r="Q5813" s="27">
        <f>WEEKNUM(Table1[[#This Row],[Invoice Date]]) + IF(YEAR(Table1[[#This Row],[Invoice Date]])=2021, 52, 0)</f>
        <v>81</v>
      </c>
    </row>
    <row r="5814" spans="2:17" ht="14.25" customHeight="1" x14ac:dyDescent="0.3">
      <c r="B5814" s="4" t="s">
        <v>26</v>
      </c>
      <c r="C5814" s="33">
        <v>1197831</v>
      </c>
      <c r="D5814" s="5">
        <v>44392</v>
      </c>
      <c r="E5814" s="4" t="s">
        <v>36</v>
      </c>
      <c r="F5814" s="4" t="s">
        <v>74</v>
      </c>
      <c r="G5814" s="4" t="s">
        <v>75</v>
      </c>
      <c r="H5814" s="6" t="s">
        <v>23</v>
      </c>
      <c r="I5814" s="7">
        <v>62</v>
      </c>
      <c r="J5814" s="8">
        <v>210</v>
      </c>
      <c r="K5814" s="9">
        <v>13020</v>
      </c>
      <c r="L5814" s="9">
        <v>8983.8000000000011</v>
      </c>
      <c r="M5814" s="10">
        <v>0.69000000000000006</v>
      </c>
      <c r="N5814" s="4" t="s">
        <v>83</v>
      </c>
      <c r="O5814" s="4" t="str">
        <f>TEXT(Table1[[#This Row],[Invoice Date]],"yyyy")</f>
        <v>2021</v>
      </c>
      <c r="P5814" s="4" t="str">
        <f>TEXT(Table1[[#This Row],[Invoice Date]],"mmm")</f>
        <v>Jul</v>
      </c>
      <c r="Q5814" s="27">
        <f>WEEKNUM(Table1[[#This Row],[Invoice Date]]) + IF(YEAR(Table1[[#This Row],[Invoice Date]])=2021, 52, 0)</f>
        <v>81</v>
      </c>
    </row>
    <row r="5815" spans="2:17" ht="14.25" customHeight="1" x14ac:dyDescent="0.3">
      <c r="B5815" s="4" t="s">
        <v>14</v>
      </c>
      <c r="C5815" s="33">
        <v>1185732</v>
      </c>
      <c r="D5815" s="5">
        <v>44392</v>
      </c>
      <c r="E5815" s="4" t="s">
        <v>36</v>
      </c>
      <c r="F5815" s="4" t="s">
        <v>57</v>
      </c>
      <c r="G5815" s="4" t="s">
        <v>58</v>
      </c>
      <c r="H5815" s="6" t="s">
        <v>19</v>
      </c>
      <c r="I5815" s="7">
        <v>30</v>
      </c>
      <c r="J5815" s="8">
        <v>150</v>
      </c>
      <c r="K5815" s="9">
        <v>45000</v>
      </c>
      <c r="L5815" s="9">
        <v>15749.999999999998</v>
      </c>
      <c r="M5815" s="10">
        <v>0.35</v>
      </c>
      <c r="N5815" s="4" t="s">
        <v>24</v>
      </c>
      <c r="O5815" s="4" t="str">
        <f>TEXT(Table1[[#This Row],[Invoice Date]],"yyyy")</f>
        <v>2021</v>
      </c>
      <c r="P5815" s="4" t="str">
        <f>TEXT(Table1[[#This Row],[Invoice Date]],"mmm")</f>
        <v>Jul</v>
      </c>
      <c r="Q5815" s="27">
        <f>WEEKNUM(Table1[[#This Row],[Invoice Date]]) + IF(YEAR(Table1[[#This Row],[Invoice Date]])=2021, 52, 0)</f>
        <v>81</v>
      </c>
    </row>
    <row r="5816" spans="2:17" ht="14.25" customHeight="1" x14ac:dyDescent="0.3">
      <c r="B5816" s="4" t="s">
        <v>14</v>
      </c>
      <c r="C5816" s="33">
        <v>1185732</v>
      </c>
      <c r="D5816" s="5">
        <v>44392</v>
      </c>
      <c r="E5816" s="4" t="s">
        <v>36</v>
      </c>
      <c r="F5816" s="4" t="s">
        <v>37</v>
      </c>
      <c r="G5816" s="4" t="s">
        <v>38</v>
      </c>
      <c r="H5816" s="6" t="s">
        <v>21</v>
      </c>
      <c r="I5816" s="7">
        <v>40</v>
      </c>
      <c r="J5816" s="8">
        <v>225</v>
      </c>
      <c r="K5816" s="9">
        <v>90000</v>
      </c>
      <c r="L5816" s="9">
        <v>36000</v>
      </c>
      <c r="M5816" s="10">
        <v>0.4</v>
      </c>
      <c r="N5816" s="4" t="s">
        <v>24</v>
      </c>
      <c r="O5816" s="4" t="str">
        <f>TEXT(Table1[[#This Row],[Invoice Date]],"yyyy")</f>
        <v>2021</v>
      </c>
      <c r="P5816" s="4" t="str">
        <f>TEXT(Table1[[#This Row],[Invoice Date]],"mmm")</f>
        <v>Jul</v>
      </c>
      <c r="Q5816" s="27">
        <f>WEEKNUM(Table1[[#This Row],[Invoice Date]]) + IF(YEAR(Table1[[#This Row],[Invoice Date]])=2021, 52, 0)</f>
        <v>81</v>
      </c>
    </row>
    <row r="5817" spans="2:17" ht="14.25" customHeight="1" x14ac:dyDescent="0.3">
      <c r="B5817" s="4" t="s">
        <v>26</v>
      </c>
      <c r="C5817" s="33">
        <v>1197831</v>
      </c>
      <c r="D5817" s="5">
        <v>44392</v>
      </c>
      <c r="E5817" s="4" t="s">
        <v>36</v>
      </c>
      <c r="F5817" s="4" t="s">
        <v>74</v>
      </c>
      <c r="G5817" s="4" t="s">
        <v>75</v>
      </c>
      <c r="H5817" s="6" t="s">
        <v>21</v>
      </c>
      <c r="I5817" s="7">
        <v>50</v>
      </c>
      <c r="J5817" s="8">
        <v>525</v>
      </c>
      <c r="K5817" s="9">
        <v>262500</v>
      </c>
      <c r="L5817" s="9">
        <v>91875</v>
      </c>
      <c r="M5817" s="10">
        <v>0.35</v>
      </c>
      <c r="N5817" s="4" t="s">
        <v>18</v>
      </c>
      <c r="O5817" s="4" t="str">
        <f>TEXT(Table1[[#This Row],[Invoice Date]],"yyyy")</f>
        <v>2021</v>
      </c>
      <c r="P5817" s="4" t="str">
        <f>TEXT(Table1[[#This Row],[Invoice Date]],"mmm")</f>
        <v>Jul</v>
      </c>
      <c r="Q5817" s="27">
        <f>WEEKNUM(Table1[[#This Row],[Invoice Date]]) + IF(YEAR(Table1[[#This Row],[Invoice Date]])=2021, 52, 0)</f>
        <v>81</v>
      </c>
    </row>
    <row r="5818" spans="2:17" ht="14.25" customHeight="1" x14ac:dyDescent="0.3">
      <c r="B5818" s="4" t="s">
        <v>26</v>
      </c>
      <c r="C5818" s="33">
        <v>1197831</v>
      </c>
      <c r="D5818" s="5">
        <v>44392</v>
      </c>
      <c r="E5818" s="4" t="s">
        <v>36</v>
      </c>
      <c r="F5818" s="4" t="s">
        <v>74</v>
      </c>
      <c r="G5818" s="4" t="s">
        <v>75</v>
      </c>
      <c r="H5818" s="6" t="s">
        <v>20</v>
      </c>
      <c r="I5818" s="7">
        <v>50</v>
      </c>
      <c r="J5818" s="8">
        <v>575</v>
      </c>
      <c r="K5818" s="9">
        <v>287500</v>
      </c>
      <c r="L5818" s="9">
        <v>86250</v>
      </c>
      <c r="M5818" s="10">
        <v>0.3</v>
      </c>
      <c r="N5818" s="4" t="s">
        <v>18</v>
      </c>
      <c r="O5818" s="4" t="str">
        <f>TEXT(Table1[[#This Row],[Invoice Date]],"yyyy")</f>
        <v>2021</v>
      </c>
      <c r="P5818" s="4" t="str">
        <f>TEXT(Table1[[#This Row],[Invoice Date]],"mmm")</f>
        <v>Jul</v>
      </c>
      <c r="Q5818" s="27">
        <f>WEEKNUM(Table1[[#This Row],[Invoice Date]]) + IF(YEAR(Table1[[#This Row],[Invoice Date]])=2021, 52, 0)</f>
        <v>81</v>
      </c>
    </row>
    <row r="5819" spans="2:17" ht="14.25" customHeight="1" x14ac:dyDescent="0.3">
      <c r="B5819" s="4" t="s">
        <v>26</v>
      </c>
      <c r="C5819" s="33">
        <v>1197831</v>
      </c>
      <c r="D5819" s="5">
        <v>44392</v>
      </c>
      <c r="E5819" s="4" t="s">
        <v>36</v>
      </c>
      <c r="F5819" s="4" t="s">
        <v>74</v>
      </c>
      <c r="G5819" s="4" t="s">
        <v>75</v>
      </c>
      <c r="H5819" s="6" t="s">
        <v>22</v>
      </c>
      <c r="I5819" s="7">
        <v>60</v>
      </c>
      <c r="J5819" s="8">
        <v>550</v>
      </c>
      <c r="K5819" s="9">
        <v>330000</v>
      </c>
      <c r="L5819" s="9">
        <v>132000</v>
      </c>
      <c r="M5819" s="10">
        <v>0.39999999999999997</v>
      </c>
      <c r="N5819" s="4" t="s">
        <v>18</v>
      </c>
      <c r="O5819" s="4" t="str">
        <f>TEXT(Table1[[#This Row],[Invoice Date]],"yyyy")</f>
        <v>2021</v>
      </c>
      <c r="P5819" s="4" t="str">
        <f>TEXT(Table1[[#This Row],[Invoice Date]],"mmm")</f>
        <v>Jul</v>
      </c>
      <c r="Q5819" s="27">
        <f>WEEKNUM(Table1[[#This Row],[Invoice Date]]) + IF(YEAR(Table1[[#This Row],[Invoice Date]])=2021, 52, 0)</f>
        <v>81</v>
      </c>
    </row>
    <row r="5820" spans="2:17" ht="14.25" customHeight="1" x14ac:dyDescent="0.3">
      <c r="B5820" s="4" t="s">
        <v>26</v>
      </c>
      <c r="C5820" s="33">
        <v>1197831</v>
      </c>
      <c r="D5820" s="5">
        <v>44392</v>
      </c>
      <c r="E5820" s="4" t="s">
        <v>36</v>
      </c>
      <c r="F5820" s="4" t="s">
        <v>74</v>
      </c>
      <c r="G5820" s="4" t="s">
        <v>75</v>
      </c>
      <c r="H5820" s="6" t="s">
        <v>19</v>
      </c>
      <c r="I5820" s="7">
        <v>55.000000000000007</v>
      </c>
      <c r="J5820" s="8">
        <v>650</v>
      </c>
      <c r="K5820" s="9">
        <v>357500.00000000006</v>
      </c>
      <c r="L5820" s="9">
        <v>143000</v>
      </c>
      <c r="M5820" s="10">
        <v>0.39999999999999997</v>
      </c>
      <c r="N5820" s="4" t="s">
        <v>18</v>
      </c>
      <c r="O5820" s="4" t="str">
        <f>TEXT(Table1[[#This Row],[Invoice Date]],"yyyy")</f>
        <v>2021</v>
      </c>
      <c r="P5820" s="4" t="str">
        <f>TEXT(Table1[[#This Row],[Invoice Date]],"mmm")</f>
        <v>Jul</v>
      </c>
      <c r="Q5820" s="27">
        <f>WEEKNUM(Table1[[#This Row],[Invoice Date]]) + IF(YEAR(Table1[[#This Row],[Invoice Date]])=2021, 52, 0)</f>
        <v>81</v>
      </c>
    </row>
    <row r="5821" spans="2:17" ht="14.25" customHeight="1" x14ac:dyDescent="0.3">
      <c r="B5821" s="4" t="s">
        <v>26</v>
      </c>
      <c r="C5821" s="33">
        <v>1197831</v>
      </c>
      <c r="D5821" s="5">
        <v>44392</v>
      </c>
      <c r="E5821" s="4" t="s">
        <v>36</v>
      </c>
      <c r="F5821" s="4" t="s">
        <v>74</v>
      </c>
      <c r="G5821" s="4" t="s">
        <v>75</v>
      </c>
      <c r="H5821" s="6" t="s">
        <v>23</v>
      </c>
      <c r="I5821" s="7">
        <v>65</v>
      </c>
      <c r="J5821" s="8">
        <v>725</v>
      </c>
      <c r="K5821" s="9">
        <v>471250</v>
      </c>
      <c r="L5821" s="9">
        <v>259187.50000000003</v>
      </c>
      <c r="M5821" s="10">
        <v>0.55000000000000004</v>
      </c>
      <c r="N5821" s="4" t="s">
        <v>18</v>
      </c>
      <c r="O5821" s="4" t="str">
        <f>TEXT(Table1[[#This Row],[Invoice Date]],"yyyy")</f>
        <v>2021</v>
      </c>
      <c r="P5821" s="4" t="str">
        <f>TEXT(Table1[[#This Row],[Invoice Date]],"mmm")</f>
        <v>Jul</v>
      </c>
      <c r="Q5821" s="27">
        <f>WEEKNUM(Table1[[#This Row],[Invoice Date]]) + IF(YEAR(Table1[[#This Row],[Invoice Date]])=2021, 52, 0)</f>
        <v>81</v>
      </c>
    </row>
    <row r="5822" spans="2:17" ht="14.25" customHeight="1" x14ac:dyDescent="0.3">
      <c r="B5822" s="4" t="s">
        <v>26</v>
      </c>
      <c r="C5822" s="33">
        <v>1197831</v>
      </c>
      <c r="D5822" s="5">
        <v>44392</v>
      </c>
      <c r="E5822" s="4" t="s">
        <v>36</v>
      </c>
      <c r="F5822" s="4" t="s">
        <v>74</v>
      </c>
      <c r="G5822" s="4" t="s">
        <v>75</v>
      </c>
      <c r="H5822" s="6" t="s">
        <v>17</v>
      </c>
      <c r="I5822" s="7">
        <v>60</v>
      </c>
      <c r="J5822" s="8">
        <v>900</v>
      </c>
      <c r="K5822" s="9">
        <v>540000</v>
      </c>
      <c r="L5822" s="9">
        <v>270000</v>
      </c>
      <c r="M5822" s="10">
        <v>0.5</v>
      </c>
      <c r="N5822" s="4" t="s">
        <v>18</v>
      </c>
      <c r="O5822" s="4" t="str">
        <f>TEXT(Table1[[#This Row],[Invoice Date]],"yyyy")</f>
        <v>2021</v>
      </c>
      <c r="P5822" s="4" t="str">
        <f>TEXT(Table1[[#This Row],[Invoice Date]],"mmm")</f>
        <v>Jul</v>
      </c>
      <c r="Q5822" s="27">
        <f>WEEKNUM(Table1[[#This Row],[Invoice Date]]) + IF(YEAR(Table1[[#This Row],[Invoice Date]])=2021, 52, 0)</f>
        <v>81</v>
      </c>
    </row>
    <row r="5823" spans="2:17" ht="14.25" customHeight="1" x14ac:dyDescent="0.3">
      <c r="B5823" s="4" t="s">
        <v>14</v>
      </c>
      <c r="C5823" s="33">
        <v>1185732</v>
      </c>
      <c r="D5823" s="5">
        <v>44393</v>
      </c>
      <c r="E5823" s="4" t="s">
        <v>36</v>
      </c>
      <c r="F5823" s="4" t="s">
        <v>57</v>
      </c>
      <c r="G5823" s="4" t="s">
        <v>58</v>
      </c>
      <c r="H5823" s="6" t="s">
        <v>20</v>
      </c>
      <c r="I5823" s="7">
        <v>29</v>
      </c>
      <c r="J5823" s="8">
        <v>14</v>
      </c>
      <c r="K5823" s="9">
        <v>406</v>
      </c>
      <c r="L5823" s="9">
        <v>203</v>
      </c>
      <c r="M5823" s="10">
        <v>0.5</v>
      </c>
      <c r="N5823" s="4" t="s">
        <v>83</v>
      </c>
      <c r="O5823" s="4" t="str">
        <f>TEXT(Table1[[#This Row],[Invoice Date]],"yyyy")</f>
        <v>2021</v>
      </c>
      <c r="P5823" s="4" t="str">
        <f>TEXT(Table1[[#This Row],[Invoice Date]],"mmm")</f>
        <v>Jul</v>
      </c>
      <c r="Q5823" s="27">
        <f>WEEKNUM(Table1[[#This Row],[Invoice Date]]) + IF(YEAR(Table1[[#This Row],[Invoice Date]])=2021, 52, 0)</f>
        <v>81</v>
      </c>
    </row>
    <row r="5824" spans="2:17" ht="14.25" customHeight="1" x14ac:dyDescent="0.3">
      <c r="B5824" s="4" t="s">
        <v>14</v>
      </c>
      <c r="C5824" s="33">
        <v>1185732</v>
      </c>
      <c r="D5824" s="5">
        <v>44393</v>
      </c>
      <c r="E5824" s="4" t="s">
        <v>36</v>
      </c>
      <c r="F5824" s="4" t="s">
        <v>37</v>
      </c>
      <c r="G5824" s="4" t="s">
        <v>38</v>
      </c>
      <c r="H5824" s="6" t="s">
        <v>22</v>
      </c>
      <c r="I5824" s="7">
        <v>49</v>
      </c>
      <c r="J5824" s="8">
        <v>50</v>
      </c>
      <c r="K5824" s="9">
        <v>2450</v>
      </c>
      <c r="L5824" s="9">
        <v>1225</v>
      </c>
      <c r="M5824" s="10">
        <v>0.5</v>
      </c>
      <c r="N5824" s="4" t="s">
        <v>83</v>
      </c>
      <c r="O5824" s="4" t="str">
        <f>TEXT(Table1[[#This Row],[Invoice Date]],"yyyy")</f>
        <v>2021</v>
      </c>
      <c r="P5824" s="4" t="str">
        <f>TEXT(Table1[[#This Row],[Invoice Date]],"mmm")</f>
        <v>Jul</v>
      </c>
      <c r="Q5824" s="27">
        <f>WEEKNUM(Table1[[#This Row],[Invoice Date]]) + IF(YEAR(Table1[[#This Row],[Invoice Date]])=2021, 52, 0)</f>
        <v>81</v>
      </c>
    </row>
    <row r="5825" spans="2:17" ht="14.25" customHeight="1" x14ac:dyDescent="0.3">
      <c r="B5825" s="4" t="s">
        <v>30</v>
      </c>
      <c r="C5825" s="34">
        <v>1128299</v>
      </c>
      <c r="D5825" s="5">
        <v>44393</v>
      </c>
      <c r="E5825" s="4" t="s">
        <v>15</v>
      </c>
      <c r="F5825" s="4" t="s">
        <v>118</v>
      </c>
      <c r="G5825" s="4" t="s">
        <v>93</v>
      </c>
      <c r="H5825" s="6" t="s">
        <v>21</v>
      </c>
      <c r="I5825" s="7">
        <v>48</v>
      </c>
      <c r="J5825" s="8">
        <v>77</v>
      </c>
      <c r="K5825" s="9">
        <v>3696</v>
      </c>
      <c r="L5825" s="9">
        <v>1884.96</v>
      </c>
      <c r="M5825" s="10">
        <v>0.51</v>
      </c>
      <c r="N5825" s="4" t="s">
        <v>83</v>
      </c>
      <c r="O5825" s="4" t="str">
        <f>TEXT(Table1[[#This Row],[Invoice Date]],"yyyy")</f>
        <v>2021</v>
      </c>
      <c r="P5825" s="4" t="str">
        <f>TEXT(Table1[[#This Row],[Invoice Date]],"mmm")</f>
        <v>Jul</v>
      </c>
      <c r="Q5825" s="27">
        <f>WEEKNUM(Table1[[#This Row],[Invoice Date]]) + IF(YEAR(Table1[[#This Row],[Invoice Date]])=2021, 52, 0)</f>
        <v>81</v>
      </c>
    </row>
    <row r="5826" spans="2:17" ht="14.25" customHeight="1" x14ac:dyDescent="0.3">
      <c r="B5826" s="4" t="s">
        <v>30</v>
      </c>
      <c r="C5826" s="34">
        <v>1128299</v>
      </c>
      <c r="D5826" s="5">
        <v>44393</v>
      </c>
      <c r="E5826" s="4" t="s">
        <v>15</v>
      </c>
      <c r="F5826" s="4" t="s">
        <v>118</v>
      </c>
      <c r="G5826" s="4" t="s">
        <v>93</v>
      </c>
      <c r="H5826" s="6" t="s">
        <v>22</v>
      </c>
      <c r="I5826" s="7">
        <v>54</v>
      </c>
      <c r="J5826" s="8">
        <v>87</v>
      </c>
      <c r="K5826" s="9">
        <v>4698</v>
      </c>
      <c r="L5826" s="9">
        <v>2536.92</v>
      </c>
      <c r="M5826" s="10">
        <v>0.54</v>
      </c>
      <c r="N5826" s="4" t="s">
        <v>83</v>
      </c>
      <c r="O5826" s="4" t="str">
        <f>TEXT(Table1[[#This Row],[Invoice Date]],"yyyy")</f>
        <v>2021</v>
      </c>
      <c r="P5826" s="4" t="str">
        <f>TEXT(Table1[[#This Row],[Invoice Date]],"mmm")</f>
        <v>Jul</v>
      </c>
      <c r="Q5826" s="27">
        <f>WEEKNUM(Table1[[#This Row],[Invoice Date]]) + IF(YEAR(Table1[[#This Row],[Invoice Date]])=2021, 52, 0)</f>
        <v>81</v>
      </c>
    </row>
    <row r="5827" spans="2:17" ht="14.25" customHeight="1" x14ac:dyDescent="0.3">
      <c r="B5827" s="4" t="s">
        <v>25</v>
      </c>
      <c r="C5827" s="33">
        <v>1185733</v>
      </c>
      <c r="D5827" s="5">
        <v>44393</v>
      </c>
      <c r="E5827" s="4" t="s">
        <v>27</v>
      </c>
      <c r="F5827" s="4" t="s">
        <v>100</v>
      </c>
      <c r="G5827" s="4" t="s">
        <v>101</v>
      </c>
      <c r="H5827" s="6" t="s">
        <v>21</v>
      </c>
      <c r="I5827" s="7">
        <v>33</v>
      </c>
      <c r="J5827" s="8">
        <v>143</v>
      </c>
      <c r="K5827" s="9">
        <v>4719</v>
      </c>
      <c r="L5827" s="9">
        <v>2029.1700000000003</v>
      </c>
      <c r="M5827" s="10">
        <v>0.43000000000000005</v>
      </c>
      <c r="N5827" s="4" t="s">
        <v>24</v>
      </c>
      <c r="O5827" s="4" t="str">
        <f>TEXT(Table1[[#This Row],[Invoice Date]],"yyyy")</f>
        <v>2021</v>
      </c>
      <c r="P5827" s="4" t="str">
        <f>TEXT(Table1[[#This Row],[Invoice Date]],"mmm")</f>
        <v>Jul</v>
      </c>
      <c r="Q5827" s="27">
        <f>WEEKNUM(Table1[[#This Row],[Invoice Date]]) + IF(YEAR(Table1[[#This Row],[Invoice Date]])=2021, 52, 0)</f>
        <v>81</v>
      </c>
    </row>
    <row r="5828" spans="2:17" ht="14.25" customHeight="1" x14ac:dyDescent="0.3">
      <c r="B5828" s="4" t="s">
        <v>30</v>
      </c>
      <c r="C5828" s="34">
        <v>1128299</v>
      </c>
      <c r="D5828" s="5">
        <v>44393</v>
      </c>
      <c r="E5828" s="4" t="s">
        <v>15</v>
      </c>
      <c r="F5828" s="4" t="s">
        <v>118</v>
      </c>
      <c r="G5828" s="4" t="s">
        <v>93</v>
      </c>
      <c r="H5828" s="6" t="s">
        <v>20</v>
      </c>
      <c r="I5828" s="7">
        <v>49</v>
      </c>
      <c r="J5828" s="8">
        <v>98</v>
      </c>
      <c r="K5828" s="9">
        <v>4802</v>
      </c>
      <c r="L5828" s="9">
        <v>2545.06</v>
      </c>
      <c r="M5828" s="10">
        <v>0.53</v>
      </c>
      <c r="N5828" s="4" t="s">
        <v>83</v>
      </c>
      <c r="O5828" s="4" t="str">
        <f>TEXT(Table1[[#This Row],[Invoice Date]],"yyyy")</f>
        <v>2021</v>
      </c>
      <c r="P5828" s="4" t="str">
        <f>TEXT(Table1[[#This Row],[Invoice Date]],"mmm")</f>
        <v>Jul</v>
      </c>
      <c r="Q5828" s="27">
        <f>WEEKNUM(Table1[[#This Row],[Invoice Date]]) + IF(YEAR(Table1[[#This Row],[Invoice Date]])=2021, 52, 0)</f>
        <v>81</v>
      </c>
    </row>
    <row r="5829" spans="2:17" ht="14.25" customHeight="1" x14ac:dyDescent="0.3">
      <c r="B5829" s="4" t="s">
        <v>30</v>
      </c>
      <c r="C5829" s="34">
        <v>1128299</v>
      </c>
      <c r="D5829" s="5">
        <v>44393</v>
      </c>
      <c r="E5829" s="4" t="s">
        <v>15</v>
      </c>
      <c r="F5829" s="4" t="s">
        <v>118</v>
      </c>
      <c r="G5829" s="4" t="s">
        <v>93</v>
      </c>
      <c r="H5829" s="6" t="s">
        <v>19</v>
      </c>
      <c r="I5829" s="7">
        <v>50</v>
      </c>
      <c r="J5829" s="8">
        <v>116</v>
      </c>
      <c r="K5829" s="9">
        <v>5800</v>
      </c>
      <c r="L5829" s="9">
        <v>3074</v>
      </c>
      <c r="M5829" s="10">
        <v>0.53</v>
      </c>
      <c r="N5829" s="4" t="s">
        <v>83</v>
      </c>
      <c r="O5829" s="4" t="str">
        <f>TEXT(Table1[[#This Row],[Invoice Date]],"yyyy")</f>
        <v>2021</v>
      </c>
      <c r="P5829" s="4" t="str">
        <f>TEXT(Table1[[#This Row],[Invoice Date]],"mmm")</f>
        <v>Jul</v>
      </c>
      <c r="Q5829" s="27">
        <f>WEEKNUM(Table1[[#This Row],[Invoice Date]]) + IF(YEAR(Table1[[#This Row],[Invoice Date]])=2021, 52, 0)</f>
        <v>81</v>
      </c>
    </row>
    <row r="5830" spans="2:17" ht="14.25" customHeight="1" x14ac:dyDescent="0.3">
      <c r="B5830" s="4" t="s">
        <v>25</v>
      </c>
      <c r="C5830" s="33">
        <v>1185733</v>
      </c>
      <c r="D5830" s="5">
        <v>44393</v>
      </c>
      <c r="E5830" s="4" t="s">
        <v>27</v>
      </c>
      <c r="F5830" s="4" t="s">
        <v>100</v>
      </c>
      <c r="G5830" s="4" t="s">
        <v>101</v>
      </c>
      <c r="H5830" s="6" t="s">
        <v>21</v>
      </c>
      <c r="I5830" s="7">
        <v>48</v>
      </c>
      <c r="J5830" s="8">
        <v>124</v>
      </c>
      <c r="K5830" s="9">
        <v>5952</v>
      </c>
      <c r="L5830" s="9">
        <v>3154.56</v>
      </c>
      <c r="M5830" s="10">
        <v>0.53</v>
      </c>
      <c r="N5830" s="4" t="s">
        <v>83</v>
      </c>
      <c r="O5830" s="4" t="str">
        <f>TEXT(Table1[[#This Row],[Invoice Date]],"yyyy")</f>
        <v>2021</v>
      </c>
      <c r="P5830" s="4" t="str">
        <f>TEXT(Table1[[#This Row],[Invoice Date]],"mmm")</f>
        <v>Jul</v>
      </c>
      <c r="Q5830" s="27">
        <f>WEEKNUM(Table1[[#This Row],[Invoice Date]]) + IF(YEAR(Table1[[#This Row],[Invoice Date]])=2021, 52, 0)</f>
        <v>81</v>
      </c>
    </row>
    <row r="5831" spans="2:17" ht="14.25" customHeight="1" x14ac:dyDescent="0.3">
      <c r="B5831" s="4" t="s">
        <v>25</v>
      </c>
      <c r="C5831" s="33">
        <v>1185733</v>
      </c>
      <c r="D5831" s="5">
        <v>44393</v>
      </c>
      <c r="E5831" s="4" t="s">
        <v>27</v>
      </c>
      <c r="F5831" s="4" t="s">
        <v>100</v>
      </c>
      <c r="G5831" s="4" t="s">
        <v>101</v>
      </c>
      <c r="H5831" s="6" t="s">
        <v>20</v>
      </c>
      <c r="I5831" s="7">
        <v>37</v>
      </c>
      <c r="J5831" s="8">
        <v>168</v>
      </c>
      <c r="K5831" s="9">
        <v>6216</v>
      </c>
      <c r="L5831" s="9">
        <v>2610.7200000000003</v>
      </c>
      <c r="M5831" s="10">
        <v>0.42000000000000004</v>
      </c>
      <c r="N5831" s="4" t="s">
        <v>24</v>
      </c>
      <c r="O5831" s="4" t="str">
        <f>TEXT(Table1[[#This Row],[Invoice Date]],"yyyy")</f>
        <v>2021</v>
      </c>
      <c r="P5831" s="4" t="str">
        <f>TEXT(Table1[[#This Row],[Invoice Date]],"mmm")</f>
        <v>Jul</v>
      </c>
      <c r="Q5831" s="27">
        <f>WEEKNUM(Table1[[#This Row],[Invoice Date]]) + IF(YEAR(Table1[[#This Row],[Invoice Date]])=2021, 52, 0)</f>
        <v>81</v>
      </c>
    </row>
    <row r="5832" spans="2:17" ht="14.25" customHeight="1" x14ac:dyDescent="0.3">
      <c r="B5832" s="4" t="s">
        <v>25</v>
      </c>
      <c r="C5832" s="33">
        <v>1185733</v>
      </c>
      <c r="D5832" s="5">
        <v>44393</v>
      </c>
      <c r="E5832" s="4" t="s">
        <v>27</v>
      </c>
      <c r="F5832" s="4" t="s">
        <v>100</v>
      </c>
      <c r="G5832" s="4" t="s">
        <v>101</v>
      </c>
      <c r="H5832" s="6" t="s">
        <v>20</v>
      </c>
      <c r="I5832" s="7">
        <v>48</v>
      </c>
      <c r="J5832" s="8">
        <v>142</v>
      </c>
      <c r="K5832" s="9">
        <v>6816</v>
      </c>
      <c r="L5832" s="9">
        <v>3408</v>
      </c>
      <c r="M5832" s="10">
        <v>0.5</v>
      </c>
      <c r="N5832" s="4" t="s">
        <v>83</v>
      </c>
      <c r="O5832" s="4" t="str">
        <f>TEXT(Table1[[#This Row],[Invoice Date]],"yyyy")</f>
        <v>2021</v>
      </c>
      <c r="P5832" s="4" t="str">
        <f>TEXT(Table1[[#This Row],[Invoice Date]],"mmm")</f>
        <v>Jul</v>
      </c>
      <c r="Q5832" s="27">
        <f>WEEKNUM(Table1[[#This Row],[Invoice Date]]) + IF(YEAR(Table1[[#This Row],[Invoice Date]])=2021, 52, 0)</f>
        <v>81</v>
      </c>
    </row>
    <row r="5833" spans="2:17" ht="14.25" customHeight="1" x14ac:dyDescent="0.3">
      <c r="B5833" s="4" t="s">
        <v>25</v>
      </c>
      <c r="C5833" s="33">
        <v>1185733</v>
      </c>
      <c r="D5833" s="5">
        <v>44393</v>
      </c>
      <c r="E5833" s="4" t="s">
        <v>27</v>
      </c>
      <c r="F5833" s="4" t="s">
        <v>100</v>
      </c>
      <c r="G5833" s="4" t="s">
        <v>101</v>
      </c>
      <c r="H5833" s="6" t="s">
        <v>22</v>
      </c>
      <c r="I5833" s="7">
        <v>46</v>
      </c>
      <c r="J5833" s="8">
        <v>150</v>
      </c>
      <c r="K5833" s="9">
        <v>6900</v>
      </c>
      <c r="L5833" s="9">
        <v>2553</v>
      </c>
      <c r="M5833" s="10">
        <v>0.37</v>
      </c>
      <c r="N5833" s="4" t="s">
        <v>24</v>
      </c>
      <c r="O5833" s="4" t="str">
        <f>TEXT(Table1[[#This Row],[Invoice Date]],"yyyy")</f>
        <v>2021</v>
      </c>
      <c r="P5833" s="4" t="str">
        <f>TEXT(Table1[[#This Row],[Invoice Date]],"mmm")</f>
        <v>Jul</v>
      </c>
      <c r="Q5833" s="27">
        <f>WEEKNUM(Table1[[#This Row],[Invoice Date]]) + IF(YEAR(Table1[[#This Row],[Invoice Date]])=2021, 52, 0)</f>
        <v>81</v>
      </c>
    </row>
    <row r="5834" spans="2:17" ht="14.25" customHeight="1" x14ac:dyDescent="0.3">
      <c r="B5834" s="4" t="s">
        <v>25</v>
      </c>
      <c r="C5834" s="33">
        <v>1185733</v>
      </c>
      <c r="D5834" s="5">
        <v>44393</v>
      </c>
      <c r="E5834" s="4" t="s">
        <v>27</v>
      </c>
      <c r="F5834" s="4" t="s">
        <v>100</v>
      </c>
      <c r="G5834" s="4" t="s">
        <v>101</v>
      </c>
      <c r="H5834" s="6" t="s">
        <v>19</v>
      </c>
      <c r="I5834" s="7">
        <v>42</v>
      </c>
      <c r="J5834" s="8">
        <v>192</v>
      </c>
      <c r="K5834" s="9">
        <v>8064</v>
      </c>
      <c r="L5834" s="9">
        <v>3064.32</v>
      </c>
      <c r="M5834" s="10">
        <v>0.38</v>
      </c>
      <c r="N5834" s="4" t="s">
        <v>24</v>
      </c>
      <c r="O5834" s="4" t="str">
        <f>TEXT(Table1[[#This Row],[Invoice Date]],"yyyy")</f>
        <v>2021</v>
      </c>
      <c r="P5834" s="4" t="str">
        <f>TEXT(Table1[[#This Row],[Invoice Date]],"mmm")</f>
        <v>Jul</v>
      </c>
      <c r="Q5834" s="27">
        <f>WEEKNUM(Table1[[#This Row],[Invoice Date]]) + IF(YEAR(Table1[[#This Row],[Invoice Date]])=2021, 52, 0)</f>
        <v>81</v>
      </c>
    </row>
    <row r="5835" spans="2:17" ht="14.25" customHeight="1" x14ac:dyDescent="0.3">
      <c r="B5835" s="4" t="s">
        <v>25</v>
      </c>
      <c r="C5835" s="33">
        <v>1185733</v>
      </c>
      <c r="D5835" s="5">
        <v>44393</v>
      </c>
      <c r="E5835" s="4" t="s">
        <v>27</v>
      </c>
      <c r="F5835" s="4" t="s">
        <v>100</v>
      </c>
      <c r="G5835" s="4" t="s">
        <v>101</v>
      </c>
      <c r="H5835" s="6" t="s">
        <v>19</v>
      </c>
      <c r="I5835" s="7">
        <v>53</v>
      </c>
      <c r="J5835" s="8">
        <v>156</v>
      </c>
      <c r="K5835" s="9">
        <v>8268</v>
      </c>
      <c r="L5835" s="9">
        <v>3720.5999999999995</v>
      </c>
      <c r="M5835" s="10">
        <v>0.44999999999999996</v>
      </c>
      <c r="N5835" s="4" t="s">
        <v>83</v>
      </c>
      <c r="O5835" s="4" t="str">
        <f>TEXT(Table1[[#This Row],[Invoice Date]],"yyyy")</f>
        <v>2021</v>
      </c>
      <c r="P5835" s="4" t="str">
        <f>TEXT(Table1[[#This Row],[Invoice Date]],"mmm")</f>
        <v>Jul</v>
      </c>
      <c r="Q5835" s="27">
        <f>WEEKNUM(Table1[[#This Row],[Invoice Date]]) + IF(YEAR(Table1[[#This Row],[Invoice Date]])=2021, 52, 0)</f>
        <v>81</v>
      </c>
    </row>
    <row r="5836" spans="2:17" ht="14.25" customHeight="1" x14ac:dyDescent="0.3">
      <c r="B5836" s="4" t="s">
        <v>30</v>
      </c>
      <c r="C5836" s="34">
        <v>1128299</v>
      </c>
      <c r="D5836" s="5">
        <v>44393</v>
      </c>
      <c r="E5836" s="4" t="s">
        <v>15</v>
      </c>
      <c r="F5836" s="4" t="s">
        <v>118</v>
      </c>
      <c r="G5836" s="4" t="s">
        <v>93</v>
      </c>
      <c r="H5836" s="6" t="s">
        <v>23</v>
      </c>
      <c r="I5836" s="7">
        <v>63</v>
      </c>
      <c r="J5836" s="8">
        <v>133</v>
      </c>
      <c r="K5836" s="9">
        <v>8379</v>
      </c>
      <c r="L5836" s="9">
        <v>4524.66</v>
      </c>
      <c r="M5836" s="10">
        <v>0.54</v>
      </c>
      <c r="N5836" s="4" t="s">
        <v>83</v>
      </c>
      <c r="O5836" s="4" t="str">
        <f>TEXT(Table1[[#This Row],[Invoice Date]],"yyyy")</f>
        <v>2021</v>
      </c>
      <c r="P5836" s="4" t="str">
        <f>TEXT(Table1[[#This Row],[Invoice Date]],"mmm")</f>
        <v>Jul</v>
      </c>
      <c r="Q5836" s="27">
        <f>WEEKNUM(Table1[[#This Row],[Invoice Date]]) + IF(YEAR(Table1[[#This Row],[Invoice Date]])=2021, 52, 0)</f>
        <v>81</v>
      </c>
    </row>
    <row r="5837" spans="2:17" ht="14.25" customHeight="1" x14ac:dyDescent="0.3">
      <c r="B5837" s="4" t="s">
        <v>25</v>
      </c>
      <c r="C5837" s="33">
        <v>1185733</v>
      </c>
      <c r="D5837" s="5">
        <v>44393</v>
      </c>
      <c r="E5837" s="4" t="s">
        <v>27</v>
      </c>
      <c r="F5837" s="4" t="s">
        <v>100</v>
      </c>
      <c r="G5837" s="4" t="s">
        <v>101</v>
      </c>
      <c r="H5837" s="6" t="s">
        <v>22</v>
      </c>
      <c r="I5837" s="7">
        <v>59</v>
      </c>
      <c r="J5837" s="8">
        <v>150</v>
      </c>
      <c r="K5837" s="9">
        <v>8850</v>
      </c>
      <c r="L5837" s="9">
        <v>4248</v>
      </c>
      <c r="M5837" s="10">
        <v>0.48</v>
      </c>
      <c r="N5837" s="4" t="s">
        <v>83</v>
      </c>
      <c r="O5837" s="4" t="str">
        <f>TEXT(Table1[[#This Row],[Invoice Date]],"yyyy")</f>
        <v>2021</v>
      </c>
      <c r="P5837" s="4" t="str">
        <f>TEXT(Table1[[#This Row],[Invoice Date]],"mmm")</f>
        <v>Jul</v>
      </c>
      <c r="Q5837" s="27">
        <f>WEEKNUM(Table1[[#This Row],[Invoice Date]]) + IF(YEAR(Table1[[#This Row],[Invoice Date]])=2021, 52, 0)</f>
        <v>81</v>
      </c>
    </row>
    <row r="5838" spans="2:17" ht="14.25" customHeight="1" x14ac:dyDescent="0.3">
      <c r="B5838" s="4" t="s">
        <v>30</v>
      </c>
      <c r="C5838" s="34">
        <v>1128299</v>
      </c>
      <c r="D5838" s="5">
        <v>44393</v>
      </c>
      <c r="E5838" s="4" t="s">
        <v>15</v>
      </c>
      <c r="F5838" s="4" t="s">
        <v>118</v>
      </c>
      <c r="G5838" s="4" t="s">
        <v>93</v>
      </c>
      <c r="H5838" s="6" t="s">
        <v>17</v>
      </c>
      <c r="I5838" s="7">
        <v>55</v>
      </c>
      <c r="J5838" s="8">
        <v>182</v>
      </c>
      <c r="K5838" s="9">
        <v>10010</v>
      </c>
      <c r="L5838" s="9">
        <v>5205.2</v>
      </c>
      <c r="M5838" s="10">
        <v>0.52</v>
      </c>
      <c r="N5838" s="4" t="s">
        <v>83</v>
      </c>
      <c r="O5838" s="4" t="str">
        <f>TEXT(Table1[[#This Row],[Invoice Date]],"yyyy")</f>
        <v>2021</v>
      </c>
      <c r="P5838" s="4" t="str">
        <f>TEXT(Table1[[#This Row],[Invoice Date]],"mmm")</f>
        <v>Jul</v>
      </c>
      <c r="Q5838" s="27">
        <f>WEEKNUM(Table1[[#This Row],[Invoice Date]]) + IF(YEAR(Table1[[#This Row],[Invoice Date]])=2021, 52, 0)</f>
        <v>81</v>
      </c>
    </row>
    <row r="5839" spans="2:17" ht="14.25" customHeight="1" x14ac:dyDescent="0.3">
      <c r="B5839" s="4" t="s">
        <v>25</v>
      </c>
      <c r="C5839" s="33">
        <v>1185733</v>
      </c>
      <c r="D5839" s="5">
        <v>44393</v>
      </c>
      <c r="E5839" s="4" t="s">
        <v>27</v>
      </c>
      <c r="F5839" s="4" t="s">
        <v>100</v>
      </c>
      <c r="G5839" s="4" t="s">
        <v>101</v>
      </c>
      <c r="H5839" s="6" t="s">
        <v>23</v>
      </c>
      <c r="I5839" s="7">
        <v>49</v>
      </c>
      <c r="J5839" s="8">
        <v>209</v>
      </c>
      <c r="K5839" s="9">
        <v>10241</v>
      </c>
      <c r="L5839" s="9">
        <v>5427.7300000000005</v>
      </c>
      <c r="M5839" s="10">
        <v>0.53</v>
      </c>
      <c r="N5839" s="4" t="s">
        <v>24</v>
      </c>
      <c r="O5839" s="4" t="str">
        <f>TEXT(Table1[[#This Row],[Invoice Date]],"yyyy")</f>
        <v>2021</v>
      </c>
      <c r="P5839" s="4" t="str">
        <f>TEXT(Table1[[#This Row],[Invoice Date]],"mmm")</f>
        <v>Jul</v>
      </c>
      <c r="Q5839" s="27">
        <f>WEEKNUM(Table1[[#This Row],[Invoice Date]]) + IF(YEAR(Table1[[#This Row],[Invoice Date]])=2021, 52, 0)</f>
        <v>81</v>
      </c>
    </row>
    <row r="5840" spans="2:17" ht="14.25" customHeight="1" x14ac:dyDescent="0.3">
      <c r="B5840" s="4" t="s">
        <v>25</v>
      </c>
      <c r="C5840" s="33">
        <v>1185733</v>
      </c>
      <c r="D5840" s="5">
        <v>44393</v>
      </c>
      <c r="E5840" s="4" t="s">
        <v>27</v>
      </c>
      <c r="F5840" s="4" t="s">
        <v>100</v>
      </c>
      <c r="G5840" s="4" t="s">
        <v>101</v>
      </c>
      <c r="H5840" s="6" t="s">
        <v>23</v>
      </c>
      <c r="I5840" s="7">
        <v>61</v>
      </c>
      <c r="J5840" s="8">
        <v>176</v>
      </c>
      <c r="K5840" s="9">
        <v>10736</v>
      </c>
      <c r="L5840" s="9">
        <v>6548.96</v>
      </c>
      <c r="M5840" s="10">
        <v>0.61</v>
      </c>
      <c r="N5840" s="4" t="s">
        <v>83</v>
      </c>
      <c r="O5840" s="4" t="str">
        <f>TEXT(Table1[[#This Row],[Invoice Date]],"yyyy")</f>
        <v>2021</v>
      </c>
      <c r="P5840" s="4" t="str">
        <f>TEXT(Table1[[#This Row],[Invoice Date]],"mmm")</f>
        <v>Jul</v>
      </c>
      <c r="Q5840" s="27">
        <f>WEEKNUM(Table1[[#This Row],[Invoice Date]]) + IF(YEAR(Table1[[#This Row],[Invoice Date]])=2021, 52, 0)</f>
        <v>81</v>
      </c>
    </row>
    <row r="5841" spans="2:17" ht="14.25" customHeight="1" x14ac:dyDescent="0.3">
      <c r="B5841" s="4" t="s">
        <v>25</v>
      </c>
      <c r="C5841" s="33">
        <v>1185733</v>
      </c>
      <c r="D5841" s="5">
        <v>44393</v>
      </c>
      <c r="E5841" s="4" t="s">
        <v>48</v>
      </c>
      <c r="F5841" s="4" t="s">
        <v>49</v>
      </c>
      <c r="G5841" s="4" t="s">
        <v>68</v>
      </c>
      <c r="H5841" s="6" t="s">
        <v>21</v>
      </c>
      <c r="I5841" s="7">
        <v>59</v>
      </c>
      <c r="J5841" s="8">
        <v>186</v>
      </c>
      <c r="K5841" s="9">
        <v>10974</v>
      </c>
      <c r="L5841" s="9">
        <v>3621.4199999999996</v>
      </c>
      <c r="M5841" s="10">
        <v>0.32999999999999996</v>
      </c>
      <c r="N5841" s="4" t="s">
        <v>24</v>
      </c>
      <c r="O5841" s="4" t="str">
        <f>TEXT(Table1[[#This Row],[Invoice Date]],"yyyy")</f>
        <v>2021</v>
      </c>
      <c r="P5841" s="4" t="str">
        <f>TEXT(Table1[[#This Row],[Invoice Date]],"mmm")</f>
        <v>Jul</v>
      </c>
      <c r="Q5841" s="27">
        <f>WEEKNUM(Table1[[#This Row],[Invoice Date]]) + IF(YEAR(Table1[[#This Row],[Invoice Date]])=2021, 52, 0)</f>
        <v>81</v>
      </c>
    </row>
    <row r="5842" spans="2:17" ht="14.25" customHeight="1" x14ac:dyDescent="0.3">
      <c r="B5842" s="4" t="s">
        <v>30</v>
      </c>
      <c r="C5842" s="34">
        <v>1128299</v>
      </c>
      <c r="D5842" s="5">
        <v>44393</v>
      </c>
      <c r="E5842" s="4" t="s">
        <v>27</v>
      </c>
      <c r="F5842" s="4" t="s">
        <v>81</v>
      </c>
      <c r="G5842" s="4" t="s">
        <v>82</v>
      </c>
      <c r="H5842" s="6" t="s">
        <v>21</v>
      </c>
      <c r="I5842" s="7">
        <v>62</v>
      </c>
      <c r="J5842" s="8">
        <v>198</v>
      </c>
      <c r="K5842" s="9">
        <v>12276</v>
      </c>
      <c r="L5842" s="9">
        <v>5524.2</v>
      </c>
      <c r="M5842" s="10">
        <v>0.44999999999999996</v>
      </c>
      <c r="N5842" s="4" t="s">
        <v>24</v>
      </c>
      <c r="O5842" s="4" t="str">
        <f>TEXT(Table1[[#This Row],[Invoice Date]],"yyyy")</f>
        <v>2021</v>
      </c>
      <c r="P5842" s="4" t="str">
        <f>TEXT(Table1[[#This Row],[Invoice Date]],"mmm")</f>
        <v>Jul</v>
      </c>
      <c r="Q5842" s="27">
        <f>WEEKNUM(Table1[[#This Row],[Invoice Date]]) + IF(YEAR(Table1[[#This Row],[Invoice Date]])=2021, 52, 0)</f>
        <v>81</v>
      </c>
    </row>
    <row r="5843" spans="2:17" ht="14.25" customHeight="1" x14ac:dyDescent="0.3">
      <c r="B5843" s="4" t="s">
        <v>14</v>
      </c>
      <c r="C5843" s="33">
        <v>1185732</v>
      </c>
      <c r="D5843" s="5">
        <v>44393</v>
      </c>
      <c r="E5843" s="4" t="s">
        <v>27</v>
      </c>
      <c r="F5843" s="4" t="s">
        <v>100</v>
      </c>
      <c r="G5843" s="4" t="s">
        <v>101</v>
      </c>
      <c r="H5843" s="6" t="s">
        <v>17</v>
      </c>
      <c r="I5843" s="7">
        <v>58</v>
      </c>
      <c r="J5843" s="8">
        <v>221</v>
      </c>
      <c r="K5843" s="9">
        <v>12818</v>
      </c>
      <c r="L5843" s="9">
        <v>6537.18</v>
      </c>
      <c r="M5843" s="10">
        <v>0.51</v>
      </c>
      <c r="N5843" s="4" t="s">
        <v>83</v>
      </c>
      <c r="O5843" s="4" t="str">
        <f>TEXT(Table1[[#This Row],[Invoice Date]],"yyyy")</f>
        <v>2021</v>
      </c>
      <c r="P5843" s="4" t="str">
        <f>TEXT(Table1[[#This Row],[Invoice Date]],"mmm")</f>
        <v>Jul</v>
      </c>
      <c r="Q5843" s="27">
        <f>WEEKNUM(Table1[[#This Row],[Invoice Date]]) + IF(YEAR(Table1[[#This Row],[Invoice Date]])=2021, 52, 0)</f>
        <v>81</v>
      </c>
    </row>
    <row r="5844" spans="2:17" ht="14.25" customHeight="1" x14ac:dyDescent="0.3">
      <c r="B5844" s="4" t="s">
        <v>14</v>
      </c>
      <c r="C5844" s="33">
        <v>1185732</v>
      </c>
      <c r="D5844" s="5">
        <v>44393</v>
      </c>
      <c r="E5844" s="4" t="s">
        <v>27</v>
      </c>
      <c r="F5844" s="4" t="s">
        <v>100</v>
      </c>
      <c r="G5844" s="4" t="s">
        <v>101</v>
      </c>
      <c r="H5844" s="6" t="s">
        <v>17</v>
      </c>
      <c r="I5844" s="7">
        <v>47</v>
      </c>
      <c r="J5844" s="8">
        <v>289</v>
      </c>
      <c r="K5844" s="9">
        <v>13583</v>
      </c>
      <c r="L5844" s="9">
        <v>6248.18</v>
      </c>
      <c r="M5844" s="10">
        <v>0.46</v>
      </c>
      <c r="N5844" s="4" t="s">
        <v>24</v>
      </c>
      <c r="O5844" s="4" t="str">
        <f>TEXT(Table1[[#This Row],[Invoice Date]],"yyyy")</f>
        <v>2021</v>
      </c>
      <c r="P5844" s="4" t="str">
        <f>TEXT(Table1[[#This Row],[Invoice Date]],"mmm")</f>
        <v>Jul</v>
      </c>
      <c r="Q5844" s="27">
        <f>WEEKNUM(Table1[[#This Row],[Invoice Date]]) + IF(YEAR(Table1[[#This Row],[Invoice Date]])=2021, 52, 0)</f>
        <v>81</v>
      </c>
    </row>
    <row r="5845" spans="2:17" ht="14.25" customHeight="1" x14ac:dyDescent="0.3">
      <c r="B5845" s="4" t="s">
        <v>25</v>
      </c>
      <c r="C5845" s="33">
        <v>1185733</v>
      </c>
      <c r="D5845" s="5">
        <v>44393</v>
      </c>
      <c r="E5845" s="4" t="s">
        <v>48</v>
      </c>
      <c r="F5845" s="4" t="s">
        <v>49</v>
      </c>
      <c r="G5845" s="4" t="s">
        <v>68</v>
      </c>
      <c r="H5845" s="6" t="s">
        <v>22</v>
      </c>
      <c r="I5845" s="7">
        <v>68</v>
      </c>
      <c r="J5845" s="8">
        <v>208</v>
      </c>
      <c r="K5845" s="9">
        <v>14144</v>
      </c>
      <c r="L5845" s="9">
        <v>3111.68</v>
      </c>
      <c r="M5845" s="10">
        <v>0.22</v>
      </c>
      <c r="N5845" s="4" t="s">
        <v>24</v>
      </c>
      <c r="O5845" s="4" t="str">
        <f>TEXT(Table1[[#This Row],[Invoice Date]],"yyyy")</f>
        <v>2021</v>
      </c>
      <c r="P5845" s="4" t="str">
        <f>TEXT(Table1[[#This Row],[Invoice Date]],"mmm")</f>
        <v>Jul</v>
      </c>
      <c r="Q5845" s="27">
        <f>WEEKNUM(Table1[[#This Row],[Invoice Date]]) + IF(YEAR(Table1[[#This Row],[Invoice Date]])=2021, 52, 0)</f>
        <v>81</v>
      </c>
    </row>
    <row r="5846" spans="2:17" ht="14.25" customHeight="1" x14ac:dyDescent="0.3">
      <c r="B5846" s="4" t="s">
        <v>30</v>
      </c>
      <c r="C5846" s="34">
        <v>1128299</v>
      </c>
      <c r="D5846" s="5">
        <v>44393</v>
      </c>
      <c r="E5846" s="4" t="s">
        <v>27</v>
      </c>
      <c r="F5846" s="4" t="s">
        <v>81</v>
      </c>
      <c r="G5846" s="4" t="s">
        <v>82</v>
      </c>
      <c r="H5846" s="6" t="s">
        <v>21</v>
      </c>
      <c r="I5846" s="7">
        <v>86</v>
      </c>
      <c r="J5846" s="8">
        <v>168</v>
      </c>
      <c r="K5846" s="9">
        <v>14448</v>
      </c>
      <c r="L5846" s="9">
        <v>7801.92</v>
      </c>
      <c r="M5846" s="10">
        <v>0.54</v>
      </c>
      <c r="N5846" s="4" t="s">
        <v>83</v>
      </c>
      <c r="O5846" s="4" t="str">
        <f>TEXT(Table1[[#This Row],[Invoice Date]],"yyyy")</f>
        <v>2021</v>
      </c>
      <c r="P5846" s="4" t="str">
        <f>TEXT(Table1[[#This Row],[Invoice Date]],"mmm")</f>
        <v>Jul</v>
      </c>
      <c r="Q5846" s="27">
        <f>WEEKNUM(Table1[[#This Row],[Invoice Date]]) + IF(YEAR(Table1[[#This Row],[Invoice Date]])=2021, 52, 0)</f>
        <v>81</v>
      </c>
    </row>
    <row r="5847" spans="2:17" ht="14.25" customHeight="1" x14ac:dyDescent="0.3">
      <c r="B5847" s="4" t="s">
        <v>30</v>
      </c>
      <c r="C5847" s="34">
        <v>1128299</v>
      </c>
      <c r="D5847" s="5">
        <v>44393</v>
      </c>
      <c r="E5847" s="4" t="s">
        <v>27</v>
      </c>
      <c r="F5847" s="4" t="s">
        <v>81</v>
      </c>
      <c r="G5847" s="4" t="s">
        <v>82</v>
      </c>
      <c r="H5847" s="6" t="s">
        <v>20</v>
      </c>
      <c r="I5847" s="7">
        <v>69</v>
      </c>
      <c r="J5847" s="8">
        <v>210</v>
      </c>
      <c r="K5847" s="9">
        <v>14490</v>
      </c>
      <c r="L5847" s="9">
        <v>6810.2999999999993</v>
      </c>
      <c r="M5847" s="10">
        <v>0.47</v>
      </c>
      <c r="N5847" s="4" t="s">
        <v>24</v>
      </c>
      <c r="O5847" s="4" t="str">
        <f>TEXT(Table1[[#This Row],[Invoice Date]],"yyyy")</f>
        <v>2021</v>
      </c>
      <c r="P5847" s="4" t="str">
        <f>TEXT(Table1[[#This Row],[Invoice Date]],"mmm")</f>
        <v>Jul</v>
      </c>
      <c r="Q5847" s="27">
        <f>WEEKNUM(Table1[[#This Row],[Invoice Date]]) + IF(YEAR(Table1[[#This Row],[Invoice Date]])=2021, 52, 0)</f>
        <v>81</v>
      </c>
    </row>
    <row r="5848" spans="2:17" ht="14.25" customHeight="1" x14ac:dyDescent="0.3">
      <c r="B5848" s="4" t="s">
        <v>25</v>
      </c>
      <c r="C5848" s="33">
        <v>1185733</v>
      </c>
      <c r="D5848" s="5">
        <v>44393</v>
      </c>
      <c r="E5848" s="4" t="s">
        <v>48</v>
      </c>
      <c r="F5848" s="4" t="s">
        <v>49</v>
      </c>
      <c r="G5848" s="4" t="s">
        <v>68</v>
      </c>
      <c r="H5848" s="6" t="s">
        <v>23</v>
      </c>
      <c r="I5848" s="7">
        <v>75</v>
      </c>
      <c r="J5848" s="8">
        <v>195</v>
      </c>
      <c r="K5848" s="9">
        <v>14625</v>
      </c>
      <c r="L5848" s="9">
        <v>6873.75</v>
      </c>
      <c r="M5848" s="10">
        <v>0.47000000000000003</v>
      </c>
      <c r="N5848" s="4" t="s">
        <v>24</v>
      </c>
      <c r="O5848" s="4" t="str">
        <f>TEXT(Table1[[#This Row],[Invoice Date]],"yyyy")</f>
        <v>2021</v>
      </c>
      <c r="P5848" s="4" t="str">
        <f>TEXT(Table1[[#This Row],[Invoice Date]],"mmm")</f>
        <v>Jul</v>
      </c>
      <c r="Q5848" s="27">
        <f>WEEKNUM(Table1[[#This Row],[Invoice Date]]) + IF(YEAR(Table1[[#This Row],[Invoice Date]])=2021, 52, 0)</f>
        <v>81</v>
      </c>
    </row>
    <row r="5849" spans="2:17" ht="14.25" customHeight="1" x14ac:dyDescent="0.3">
      <c r="B5849" s="4" t="s">
        <v>25</v>
      </c>
      <c r="C5849" s="33">
        <v>1185733</v>
      </c>
      <c r="D5849" s="5">
        <v>44393</v>
      </c>
      <c r="E5849" s="4" t="s">
        <v>48</v>
      </c>
      <c r="F5849" s="4" t="s">
        <v>49</v>
      </c>
      <c r="G5849" s="4" t="s">
        <v>68</v>
      </c>
      <c r="H5849" s="6" t="s">
        <v>21</v>
      </c>
      <c r="I5849" s="7">
        <v>82</v>
      </c>
      <c r="J5849" s="8">
        <v>180</v>
      </c>
      <c r="K5849" s="9">
        <v>14760</v>
      </c>
      <c r="L5849" s="9">
        <v>6346.8</v>
      </c>
      <c r="M5849" s="10">
        <v>0.43</v>
      </c>
      <c r="N5849" s="4" t="s">
        <v>83</v>
      </c>
      <c r="O5849" s="4" t="str">
        <f>TEXT(Table1[[#This Row],[Invoice Date]],"yyyy")</f>
        <v>2021</v>
      </c>
      <c r="P5849" s="4" t="str">
        <f>TEXT(Table1[[#This Row],[Invoice Date]],"mmm")</f>
        <v>Jul</v>
      </c>
      <c r="Q5849" s="27">
        <f>WEEKNUM(Table1[[#This Row],[Invoice Date]]) + IF(YEAR(Table1[[#This Row],[Invoice Date]])=2021, 52, 0)</f>
        <v>81</v>
      </c>
    </row>
    <row r="5850" spans="2:17" ht="14.25" customHeight="1" x14ac:dyDescent="0.3">
      <c r="B5850" s="4" t="s">
        <v>14</v>
      </c>
      <c r="C5850" s="33">
        <v>1185732</v>
      </c>
      <c r="D5850" s="5">
        <v>44393</v>
      </c>
      <c r="E5850" s="4" t="s">
        <v>36</v>
      </c>
      <c r="F5850" s="4" t="s">
        <v>57</v>
      </c>
      <c r="G5850" s="4" t="s">
        <v>58</v>
      </c>
      <c r="H5850" s="6" t="s">
        <v>20</v>
      </c>
      <c r="I5850" s="7">
        <v>30</v>
      </c>
      <c r="J5850" s="8">
        <v>50</v>
      </c>
      <c r="K5850" s="9">
        <v>15000</v>
      </c>
      <c r="L5850" s="9">
        <v>5250</v>
      </c>
      <c r="M5850" s="10">
        <v>0.35</v>
      </c>
      <c r="N5850" s="4" t="s">
        <v>24</v>
      </c>
      <c r="O5850" s="4" t="str">
        <f>TEXT(Table1[[#This Row],[Invoice Date]],"yyyy")</f>
        <v>2021</v>
      </c>
      <c r="P5850" s="4" t="str">
        <f>TEXT(Table1[[#This Row],[Invoice Date]],"mmm")</f>
        <v>Jul</v>
      </c>
      <c r="Q5850" s="27">
        <f>WEEKNUM(Table1[[#This Row],[Invoice Date]]) + IF(YEAR(Table1[[#This Row],[Invoice Date]])=2021, 52, 0)</f>
        <v>81</v>
      </c>
    </row>
    <row r="5851" spans="2:17" ht="14.25" customHeight="1" x14ac:dyDescent="0.3">
      <c r="B5851" s="4" t="s">
        <v>30</v>
      </c>
      <c r="C5851" s="34">
        <v>1128299</v>
      </c>
      <c r="D5851" s="5">
        <v>44393</v>
      </c>
      <c r="E5851" s="4" t="s">
        <v>27</v>
      </c>
      <c r="F5851" s="4" t="s">
        <v>81</v>
      </c>
      <c r="G5851" s="4" t="s">
        <v>82</v>
      </c>
      <c r="H5851" s="6" t="s">
        <v>22</v>
      </c>
      <c r="I5851" s="7">
        <v>73</v>
      </c>
      <c r="J5851" s="8">
        <v>221</v>
      </c>
      <c r="K5851" s="9">
        <v>16133</v>
      </c>
      <c r="L5851" s="9">
        <v>7905.17</v>
      </c>
      <c r="M5851" s="10">
        <v>0.49</v>
      </c>
      <c r="N5851" s="4" t="s">
        <v>24</v>
      </c>
      <c r="O5851" s="4" t="str">
        <f>TEXT(Table1[[#This Row],[Invoice Date]],"yyyy")</f>
        <v>2021</v>
      </c>
      <c r="P5851" s="4" t="str">
        <f>TEXT(Table1[[#This Row],[Invoice Date]],"mmm")</f>
        <v>Jul</v>
      </c>
      <c r="Q5851" s="27">
        <f>WEEKNUM(Table1[[#This Row],[Invoice Date]]) + IF(YEAR(Table1[[#This Row],[Invoice Date]])=2021, 52, 0)</f>
        <v>81</v>
      </c>
    </row>
    <row r="5852" spans="2:17" ht="14.25" customHeight="1" x14ac:dyDescent="0.3">
      <c r="B5852" s="4" t="s">
        <v>25</v>
      </c>
      <c r="C5852" s="33">
        <v>1185733</v>
      </c>
      <c r="D5852" s="5">
        <v>44393</v>
      </c>
      <c r="E5852" s="4" t="s">
        <v>48</v>
      </c>
      <c r="F5852" s="4" t="s">
        <v>49</v>
      </c>
      <c r="G5852" s="4" t="s">
        <v>68</v>
      </c>
      <c r="H5852" s="6" t="s">
        <v>20</v>
      </c>
      <c r="I5852" s="7">
        <v>86</v>
      </c>
      <c r="J5852" s="8">
        <v>189</v>
      </c>
      <c r="K5852" s="9">
        <v>16254</v>
      </c>
      <c r="L5852" s="9">
        <v>7151.76</v>
      </c>
      <c r="M5852" s="10">
        <v>0.44</v>
      </c>
      <c r="N5852" s="4" t="s">
        <v>83</v>
      </c>
      <c r="O5852" s="4" t="str">
        <f>TEXT(Table1[[#This Row],[Invoice Date]],"yyyy")</f>
        <v>2021</v>
      </c>
      <c r="P5852" s="4" t="str">
        <f>TEXT(Table1[[#This Row],[Invoice Date]],"mmm")</f>
        <v>Jul</v>
      </c>
      <c r="Q5852" s="27">
        <f>WEEKNUM(Table1[[#This Row],[Invoice Date]]) + IF(YEAR(Table1[[#This Row],[Invoice Date]])=2021, 52, 0)</f>
        <v>81</v>
      </c>
    </row>
    <row r="5853" spans="2:17" ht="14.25" customHeight="1" x14ac:dyDescent="0.3">
      <c r="B5853" s="4" t="s">
        <v>30</v>
      </c>
      <c r="C5853" s="34">
        <v>1128299</v>
      </c>
      <c r="D5853" s="5">
        <v>44393</v>
      </c>
      <c r="E5853" s="4" t="s">
        <v>27</v>
      </c>
      <c r="F5853" s="4" t="s">
        <v>81</v>
      </c>
      <c r="G5853" s="4" t="s">
        <v>82</v>
      </c>
      <c r="H5853" s="6" t="s">
        <v>22</v>
      </c>
      <c r="I5853" s="7">
        <v>86</v>
      </c>
      <c r="J5853" s="8">
        <v>189</v>
      </c>
      <c r="K5853" s="9">
        <v>16254</v>
      </c>
      <c r="L5853" s="9">
        <v>9427.3200000000015</v>
      </c>
      <c r="M5853" s="10">
        <v>0.58000000000000007</v>
      </c>
      <c r="N5853" s="4" t="s">
        <v>83</v>
      </c>
      <c r="O5853" s="4" t="str">
        <f>TEXT(Table1[[#This Row],[Invoice Date]],"yyyy")</f>
        <v>2021</v>
      </c>
      <c r="P5853" s="4" t="str">
        <f>TEXT(Table1[[#This Row],[Invoice Date]],"mmm")</f>
        <v>Jul</v>
      </c>
      <c r="Q5853" s="27">
        <f>WEEKNUM(Table1[[#This Row],[Invoice Date]]) + IF(YEAR(Table1[[#This Row],[Invoice Date]])=2021, 52, 0)</f>
        <v>81</v>
      </c>
    </row>
    <row r="5854" spans="2:17" ht="14.25" customHeight="1" x14ac:dyDescent="0.3">
      <c r="B5854" s="4" t="s">
        <v>25</v>
      </c>
      <c r="C5854" s="33">
        <v>1185733</v>
      </c>
      <c r="D5854" s="5">
        <v>44393</v>
      </c>
      <c r="E5854" s="4" t="s">
        <v>48</v>
      </c>
      <c r="F5854" s="4" t="s">
        <v>49</v>
      </c>
      <c r="G5854" s="4" t="s">
        <v>68</v>
      </c>
      <c r="H5854" s="6" t="s">
        <v>23</v>
      </c>
      <c r="I5854" s="7">
        <v>101</v>
      </c>
      <c r="J5854" s="8">
        <v>163</v>
      </c>
      <c r="K5854" s="9">
        <v>16463</v>
      </c>
      <c r="L5854" s="9">
        <v>9383.9100000000017</v>
      </c>
      <c r="M5854" s="10">
        <v>0.57000000000000006</v>
      </c>
      <c r="N5854" s="4" t="s">
        <v>83</v>
      </c>
      <c r="O5854" s="4" t="str">
        <f>TEXT(Table1[[#This Row],[Invoice Date]],"yyyy")</f>
        <v>2021</v>
      </c>
      <c r="P5854" s="4" t="str">
        <f>TEXT(Table1[[#This Row],[Invoice Date]],"mmm")</f>
        <v>Jul</v>
      </c>
      <c r="Q5854" s="27">
        <f>WEEKNUM(Table1[[#This Row],[Invoice Date]]) + IF(YEAR(Table1[[#This Row],[Invoice Date]])=2021, 52, 0)</f>
        <v>81</v>
      </c>
    </row>
    <row r="5855" spans="2:17" ht="14.25" customHeight="1" x14ac:dyDescent="0.3">
      <c r="B5855" s="4" t="s">
        <v>30</v>
      </c>
      <c r="C5855" s="34">
        <v>1128299</v>
      </c>
      <c r="D5855" s="5">
        <v>44393</v>
      </c>
      <c r="E5855" s="4" t="s">
        <v>27</v>
      </c>
      <c r="F5855" s="4" t="s">
        <v>81</v>
      </c>
      <c r="G5855" s="4" t="s">
        <v>82</v>
      </c>
      <c r="H5855" s="6" t="s">
        <v>19</v>
      </c>
      <c r="I5855" s="7">
        <v>67</v>
      </c>
      <c r="J5855" s="8">
        <v>248</v>
      </c>
      <c r="K5855" s="9">
        <v>16616</v>
      </c>
      <c r="L5855" s="9">
        <v>7643.36</v>
      </c>
      <c r="M5855" s="10">
        <v>0.45999999999999996</v>
      </c>
      <c r="N5855" s="4" t="s">
        <v>24</v>
      </c>
      <c r="O5855" s="4" t="str">
        <f>TEXT(Table1[[#This Row],[Invoice Date]],"yyyy")</f>
        <v>2021</v>
      </c>
      <c r="P5855" s="4" t="str">
        <f>TEXT(Table1[[#This Row],[Invoice Date]],"mmm")</f>
        <v>Jul</v>
      </c>
      <c r="Q5855" s="27">
        <f>WEEKNUM(Table1[[#This Row],[Invoice Date]]) + IF(YEAR(Table1[[#This Row],[Invoice Date]])=2021, 52, 0)</f>
        <v>81</v>
      </c>
    </row>
    <row r="5856" spans="2:17" ht="14.25" customHeight="1" x14ac:dyDescent="0.3">
      <c r="B5856" s="4" t="s">
        <v>30</v>
      </c>
      <c r="C5856" s="34">
        <v>1128299</v>
      </c>
      <c r="D5856" s="5">
        <v>44393</v>
      </c>
      <c r="E5856" s="4" t="s">
        <v>27</v>
      </c>
      <c r="F5856" s="4" t="s">
        <v>81</v>
      </c>
      <c r="G5856" s="4" t="s">
        <v>82</v>
      </c>
      <c r="H5856" s="6" t="s">
        <v>23</v>
      </c>
      <c r="I5856" s="7">
        <v>103</v>
      </c>
      <c r="J5856" s="8">
        <v>163</v>
      </c>
      <c r="K5856" s="9">
        <v>16789</v>
      </c>
      <c r="L5856" s="9">
        <v>8058.7199999999993</v>
      </c>
      <c r="M5856" s="10">
        <v>0.48</v>
      </c>
      <c r="N5856" s="4" t="s">
        <v>83</v>
      </c>
      <c r="O5856" s="4" t="str">
        <f>TEXT(Table1[[#This Row],[Invoice Date]],"yyyy")</f>
        <v>2021</v>
      </c>
      <c r="P5856" s="4" t="str">
        <f>TEXT(Table1[[#This Row],[Invoice Date]],"mmm")</f>
        <v>Jul</v>
      </c>
      <c r="Q5856" s="27">
        <f>WEEKNUM(Table1[[#This Row],[Invoice Date]]) + IF(YEAR(Table1[[#This Row],[Invoice Date]])=2021, 52, 0)</f>
        <v>81</v>
      </c>
    </row>
    <row r="5857" spans="2:17" ht="14.25" customHeight="1" x14ac:dyDescent="0.3">
      <c r="B5857" s="4" t="s">
        <v>30</v>
      </c>
      <c r="C5857" s="34">
        <v>1128299</v>
      </c>
      <c r="D5857" s="5">
        <v>44393</v>
      </c>
      <c r="E5857" s="4" t="s">
        <v>27</v>
      </c>
      <c r="F5857" s="4" t="s">
        <v>81</v>
      </c>
      <c r="G5857" s="4" t="s">
        <v>82</v>
      </c>
      <c r="H5857" s="6" t="s">
        <v>23</v>
      </c>
      <c r="I5857" s="7">
        <v>81</v>
      </c>
      <c r="J5857" s="8">
        <v>208</v>
      </c>
      <c r="K5857" s="9">
        <v>16848</v>
      </c>
      <c r="L5857" s="9">
        <v>6907.6799999999994</v>
      </c>
      <c r="M5857" s="10">
        <v>0.41</v>
      </c>
      <c r="N5857" s="4" t="s">
        <v>24</v>
      </c>
      <c r="O5857" s="4" t="str">
        <f>TEXT(Table1[[#This Row],[Invoice Date]],"yyyy")</f>
        <v>2021</v>
      </c>
      <c r="P5857" s="4" t="str">
        <f>TEXT(Table1[[#This Row],[Invoice Date]],"mmm")</f>
        <v>Jul</v>
      </c>
      <c r="Q5857" s="27">
        <f>WEEKNUM(Table1[[#This Row],[Invoice Date]]) + IF(YEAR(Table1[[#This Row],[Invoice Date]])=2021, 52, 0)</f>
        <v>81</v>
      </c>
    </row>
    <row r="5858" spans="2:17" ht="14.25" customHeight="1" x14ac:dyDescent="0.3">
      <c r="B5858" s="4" t="s">
        <v>25</v>
      </c>
      <c r="C5858" s="33">
        <v>1185733</v>
      </c>
      <c r="D5858" s="5">
        <v>44393</v>
      </c>
      <c r="E5858" s="4" t="s">
        <v>48</v>
      </c>
      <c r="F5858" s="4" t="s">
        <v>49</v>
      </c>
      <c r="G5858" s="4" t="s">
        <v>68</v>
      </c>
      <c r="H5858" s="6" t="s">
        <v>20</v>
      </c>
      <c r="I5858" s="7">
        <v>72</v>
      </c>
      <c r="J5858" s="8">
        <v>238</v>
      </c>
      <c r="K5858" s="9">
        <v>17136</v>
      </c>
      <c r="L5858" s="9">
        <v>5826.24</v>
      </c>
      <c r="M5858" s="10">
        <v>0.33999999999999997</v>
      </c>
      <c r="N5858" s="4" t="s">
        <v>24</v>
      </c>
      <c r="O5858" s="4" t="str">
        <f>TEXT(Table1[[#This Row],[Invoice Date]],"yyyy")</f>
        <v>2021</v>
      </c>
      <c r="P5858" s="4" t="str">
        <f>TEXT(Table1[[#This Row],[Invoice Date]],"mmm")</f>
        <v>Jul</v>
      </c>
      <c r="Q5858" s="27">
        <f>WEEKNUM(Table1[[#This Row],[Invoice Date]]) + IF(YEAR(Table1[[#This Row],[Invoice Date]])=2021, 52, 0)</f>
        <v>81</v>
      </c>
    </row>
    <row r="5859" spans="2:17" ht="14.25" customHeight="1" x14ac:dyDescent="0.3">
      <c r="B5859" s="4" t="s">
        <v>25</v>
      </c>
      <c r="C5859" s="33">
        <v>1185733</v>
      </c>
      <c r="D5859" s="5">
        <v>44393</v>
      </c>
      <c r="E5859" s="4" t="s">
        <v>48</v>
      </c>
      <c r="F5859" s="4" t="s">
        <v>49</v>
      </c>
      <c r="G5859" s="4" t="s">
        <v>68</v>
      </c>
      <c r="H5859" s="6" t="s">
        <v>22</v>
      </c>
      <c r="I5859" s="7">
        <v>89</v>
      </c>
      <c r="J5859" s="8">
        <v>195</v>
      </c>
      <c r="K5859" s="9">
        <v>17355</v>
      </c>
      <c r="L5859" s="9">
        <v>5553.6</v>
      </c>
      <c r="M5859" s="10">
        <v>0.32</v>
      </c>
      <c r="N5859" s="4" t="s">
        <v>83</v>
      </c>
      <c r="O5859" s="4" t="str">
        <f>TEXT(Table1[[#This Row],[Invoice Date]],"yyyy")</f>
        <v>2021</v>
      </c>
      <c r="P5859" s="4" t="str">
        <f>TEXT(Table1[[#This Row],[Invoice Date]],"mmm")</f>
        <v>Jul</v>
      </c>
      <c r="Q5859" s="27">
        <f>WEEKNUM(Table1[[#This Row],[Invoice Date]]) + IF(YEAR(Table1[[#This Row],[Invoice Date]])=2021, 52, 0)</f>
        <v>81</v>
      </c>
    </row>
    <row r="5860" spans="2:17" ht="14.25" customHeight="1" x14ac:dyDescent="0.3">
      <c r="B5860" s="4" t="s">
        <v>30</v>
      </c>
      <c r="C5860" s="34">
        <v>1128299</v>
      </c>
      <c r="D5860" s="5">
        <v>44393</v>
      </c>
      <c r="E5860" s="4" t="s">
        <v>27</v>
      </c>
      <c r="F5860" s="4" t="s">
        <v>81</v>
      </c>
      <c r="G5860" s="4" t="s">
        <v>82</v>
      </c>
      <c r="H5860" s="6" t="s">
        <v>20</v>
      </c>
      <c r="I5860" s="7">
        <v>90</v>
      </c>
      <c r="J5860" s="8">
        <v>196</v>
      </c>
      <c r="K5860" s="9">
        <v>17640</v>
      </c>
      <c r="L5860" s="9">
        <v>9525.6</v>
      </c>
      <c r="M5860" s="10">
        <v>0.54</v>
      </c>
      <c r="N5860" s="4" t="s">
        <v>83</v>
      </c>
      <c r="O5860" s="4" t="str">
        <f>TEXT(Table1[[#This Row],[Invoice Date]],"yyyy")</f>
        <v>2021</v>
      </c>
      <c r="P5860" s="4" t="str">
        <f>TEXT(Table1[[#This Row],[Invoice Date]],"mmm")</f>
        <v>Jul</v>
      </c>
      <c r="Q5860" s="27">
        <f>WEEKNUM(Table1[[#This Row],[Invoice Date]]) + IF(YEAR(Table1[[#This Row],[Invoice Date]])=2021, 52, 0)</f>
        <v>81</v>
      </c>
    </row>
    <row r="5861" spans="2:17" ht="14.25" customHeight="1" x14ac:dyDescent="0.3">
      <c r="B5861" s="4" t="s">
        <v>30</v>
      </c>
      <c r="C5861" s="34">
        <v>1128299</v>
      </c>
      <c r="D5861" s="5">
        <v>44393</v>
      </c>
      <c r="E5861" s="4" t="s">
        <v>27</v>
      </c>
      <c r="F5861" s="4" t="s">
        <v>81</v>
      </c>
      <c r="G5861" s="4" t="s">
        <v>82</v>
      </c>
      <c r="H5861" s="6" t="s">
        <v>19</v>
      </c>
      <c r="I5861" s="7">
        <v>92</v>
      </c>
      <c r="J5861" s="8">
        <v>203</v>
      </c>
      <c r="K5861" s="9">
        <v>18676</v>
      </c>
      <c r="L5861" s="9">
        <v>10271.799999999999</v>
      </c>
      <c r="M5861" s="10">
        <v>0.54999999999999993</v>
      </c>
      <c r="N5861" s="4" t="s">
        <v>83</v>
      </c>
      <c r="O5861" s="4" t="str">
        <f>TEXT(Table1[[#This Row],[Invoice Date]],"yyyy")</f>
        <v>2021</v>
      </c>
      <c r="P5861" s="4" t="str">
        <f>TEXT(Table1[[#This Row],[Invoice Date]],"mmm")</f>
        <v>Jul</v>
      </c>
      <c r="Q5861" s="27">
        <f>WEEKNUM(Table1[[#This Row],[Invoice Date]]) + IF(YEAR(Table1[[#This Row],[Invoice Date]])=2021, 52, 0)</f>
        <v>81</v>
      </c>
    </row>
    <row r="5862" spans="2:17" ht="14.25" customHeight="1" x14ac:dyDescent="0.3">
      <c r="B5862" s="4" t="s">
        <v>30</v>
      </c>
      <c r="C5862" s="34">
        <v>1128299</v>
      </c>
      <c r="D5862" s="5">
        <v>44393</v>
      </c>
      <c r="E5862" s="4" t="s">
        <v>27</v>
      </c>
      <c r="F5862" s="4" t="s">
        <v>81</v>
      </c>
      <c r="G5862" s="4" t="s">
        <v>82</v>
      </c>
      <c r="H5862" s="6" t="s">
        <v>17</v>
      </c>
      <c r="I5862" s="7">
        <v>62</v>
      </c>
      <c r="J5862" s="8">
        <v>306</v>
      </c>
      <c r="K5862" s="9">
        <v>18972</v>
      </c>
      <c r="L5862" s="9">
        <v>8157.9599999999991</v>
      </c>
      <c r="M5862" s="10">
        <v>0.42999999999999994</v>
      </c>
      <c r="N5862" s="4" t="s">
        <v>24</v>
      </c>
      <c r="O5862" s="4" t="str">
        <f>TEXT(Table1[[#This Row],[Invoice Date]],"yyyy")</f>
        <v>2021</v>
      </c>
      <c r="P5862" s="4" t="str">
        <f>TEXT(Table1[[#This Row],[Invoice Date]],"mmm")</f>
        <v>Jul</v>
      </c>
      <c r="Q5862" s="27">
        <f>WEEKNUM(Table1[[#This Row],[Invoice Date]]) + IF(YEAR(Table1[[#This Row],[Invoice Date]])=2021, 52, 0)</f>
        <v>81</v>
      </c>
    </row>
    <row r="5863" spans="2:17" ht="14.25" customHeight="1" x14ac:dyDescent="0.3">
      <c r="B5863" s="4" t="s">
        <v>25</v>
      </c>
      <c r="C5863" s="33">
        <v>1185733</v>
      </c>
      <c r="D5863" s="5">
        <v>44393</v>
      </c>
      <c r="E5863" s="4" t="s">
        <v>48</v>
      </c>
      <c r="F5863" s="4" t="s">
        <v>49</v>
      </c>
      <c r="G5863" s="4" t="s">
        <v>68</v>
      </c>
      <c r="H5863" s="6" t="s">
        <v>19</v>
      </c>
      <c r="I5863" s="7">
        <v>74</v>
      </c>
      <c r="J5863" s="8">
        <v>263</v>
      </c>
      <c r="K5863" s="9">
        <v>19462</v>
      </c>
      <c r="L5863" s="9">
        <v>5449.3600000000006</v>
      </c>
      <c r="M5863" s="10">
        <v>0.28000000000000003</v>
      </c>
      <c r="N5863" s="4" t="s">
        <v>24</v>
      </c>
      <c r="O5863" s="4" t="str">
        <f>TEXT(Table1[[#This Row],[Invoice Date]],"yyyy")</f>
        <v>2021</v>
      </c>
      <c r="P5863" s="4" t="str">
        <f>TEXT(Table1[[#This Row],[Invoice Date]],"mmm")</f>
        <v>Jul</v>
      </c>
      <c r="Q5863" s="27">
        <f>WEEKNUM(Table1[[#This Row],[Invoice Date]]) + IF(YEAR(Table1[[#This Row],[Invoice Date]])=2021, 52, 0)</f>
        <v>81</v>
      </c>
    </row>
    <row r="5864" spans="2:17" ht="14.25" customHeight="1" x14ac:dyDescent="0.3">
      <c r="B5864" s="4" t="s">
        <v>25</v>
      </c>
      <c r="C5864" s="33">
        <v>1185733</v>
      </c>
      <c r="D5864" s="5">
        <v>44393</v>
      </c>
      <c r="E5864" s="4" t="s">
        <v>48</v>
      </c>
      <c r="F5864" s="4" t="s">
        <v>49</v>
      </c>
      <c r="G5864" s="4" t="s">
        <v>68</v>
      </c>
      <c r="H5864" s="6" t="s">
        <v>19</v>
      </c>
      <c r="I5864" s="7">
        <v>88</v>
      </c>
      <c r="J5864" s="8">
        <v>225</v>
      </c>
      <c r="K5864" s="9">
        <v>19800</v>
      </c>
      <c r="L5864" s="9">
        <v>7920</v>
      </c>
      <c r="M5864" s="10">
        <v>0.4</v>
      </c>
      <c r="N5864" s="4" t="s">
        <v>83</v>
      </c>
      <c r="O5864" s="4" t="str">
        <f>TEXT(Table1[[#This Row],[Invoice Date]],"yyyy")</f>
        <v>2021</v>
      </c>
      <c r="P5864" s="4" t="str">
        <f>TEXT(Table1[[#This Row],[Invoice Date]],"mmm")</f>
        <v>Jul</v>
      </c>
      <c r="Q5864" s="27">
        <f>WEEKNUM(Table1[[#This Row],[Invoice Date]]) + IF(YEAR(Table1[[#This Row],[Invoice Date]])=2021, 52, 0)</f>
        <v>81</v>
      </c>
    </row>
    <row r="5865" spans="2:17" ht="14.25" customHeight="1" x14ac:dyDescent="0.3">
      <c r="B5865" s="4" t="s">
        <v>25</v>
      </c>
      <c r="C5865" s="33">
        <v>1185733</v>
      </c>
      <c r="D5865" s="5">
        <v>44393</v>
      </c>
      <c r="E5865" s="4" t="s">
        <v>48</v>
      </c>
      <c r="F5865" s="4" t="s">
        <v>49</v>
      </c>
      <c r="G5865" s="4" t="s">
        <v>68</v>
      </c>
      <c r="H5865" s="6" t="s">
        <v>17</v>
      </c>
      <c r="I5865" s="7">
        <v>68</v>
      </c>
      <c r="J5865" s="8">
        <v>297</v>
      </c>
      <c r="K5865" s="9">
        <v>20196</v>
      </c>
      <c r="L5865" s="9">
        <v>7472.5199999999995</v>
      </c>
      <c r="M5865" s="10">
        <v>0.37</v>
      </c>
      <c r="N5865" s="4" t="s">
        <v>24</v>
      </c>
      <c r="O5865" s="4" t="str">
        <f>TEXT(Table1[[#This Row],[Invoice Date]],"yyyy")</f>
        <v>2021</v>
      </c>
      <c r="P5865" s="4" t="str">
        <f>TEXT(Table1[[#This Row],[Invoice Date]],"mmm")</f>
        <v>Jul</v>
      </c>
      <c r="Q5865" s="27">
        <f>WEEKNUM(Table1[[#This Row],[Invoice Date]]) + IF(YEAR(Table1[[#This Row],[Invoice Date]])=2021, 52, 0)</f>
        <v>81</v>
      </c>
    </row>
    <row r="5866" spans="2:17" ht="14.25" customHeight="1" x14ac:dyDescent="0.3">
      <c r="B5866" s="4" t="s">
        <v>25</v>
      </c>
      <c r="C5866" s="33">
        <v>1185733</v>
      </c>
      <c r="D5866" s="5">
        <v>44393</v>
      </c>
      <c r="E5866" s="4" t="s">
        <v>48</v>
      </c>
      <c r="F5866" s="4" t="s">
        <v>49</v>
      </c>
      <c r="G5866" s="4" t="s">
        <v>68</v>
      </c>
      <c r="H5866" s="6" t="s">
        <v>17</v>
      </c>
      <c r="I5866" s="7">
        <v>83</v>
      </c>
      <c r="J5866" s="8">
        <v>261</v>
      </c>
      <c r="K5866" s="9">
        <v>21663</v>
      </c>
      <c r="L5866" s="9">
        <v>9531.7199999999993</v>
      </c>
      <c r="M5866" s="10">
        <v>0.44</v>
      </c>
      <c r="N5866" s="4" t="s">
        <v>83</v>
      </c>
      <c r="O5866" s="4" t="str">
        <f>TEXT(Table1[[#This Row],[Invoice Date]],"yyyy")</f>
        <v>2021</v>
      </c>
      <c r="P5866" s="4" t="str">
        <f>TEXT(Table1[[#This Row],[Invoice Date]],"mmm")</f>
        <v>Jul</v>
      </c>
      <c r="Q5866" s="27">
        <f>WEEKNUM(Table1[[#This Row],[Invoice Date]]) + IF(YEAR(Table1[[#This Row],[Invoice Date]])=2021, 52, 0)</f>
        <v>81</v>
      </c>
    </row>
    <row r="5867" spans="2:17" ht="14.25" customHeight="1" x14ac:dyDescent="0.3">
      <c r="B5867" s="4" t="s">
        <v>30</v>
      </c>
      <c r="C5867" s="34">
        <v>1128299</v>
      </c>
      <c r="D5867" s="5">
        <v>44393</v>
      </c>
      <c r="E5867" s="4" t="s">
        <v>27</v>
      </c>
      <c r="F5867" s="4" t="s">
        <v>81</v>
      </c>
      <c r="G5867" s="4" t="s">
        <v>82</v>
      </c>
      <c r="H5867" s="6" t="s">
        <v>17</v>
      </c>
      <c r="I5867" s="7">
        <v>86</v>
      </c>
      <c r="J5867" s="8">
        <v>270</v>
      </c>
      <c r="K5867" s="9">
        <v>23220</v>
      </c>
      <c r="L5867" s="9">
        <v>12306.6</v>
      </c>
      <c r="M5867" s="10">
        <v>0.53</v>
      </c>
      <c r="N5867" s="4" t="s">
        <v>83</v>
      </c>
      <c r="O5867" s="4" t="str">
        <f>TEXT(Table1[[#This Row],[Invoice Date]],"yyyy")</f>
        <v>2021</v>
      </c>
      <c r="P5867" s="4" t="str">
        <f>TEXT(Table1[[#This Row],[Invoice Date]],"mmm")</f>
        <v>Jul</v>
      </c>
      <c r="Q5867" s="27">
        <f>WEEKNUM(Table1[[#This Row],[Invoice Date]]) + IF(YEAR(Table1[[#This Row],[Invoice Date]])=2021, 52, 0)</f>
        <v>81</v>
      </c>
    </row>
    <row r="5868" spans="2:17" ht="14.25" customHeight="1" x14ac:dyDescent="0.3">
      <c r="B5868" s="4" t="s">
        <v>14</v>
      </c>
      <c r="C5868" s="33">
        <v>1185732</v>
      </c>
      <c r="D5868" s="5">
        <v>44393</v>
      </c>
      <c r="E5868" s="4" t="s">
        <v>36</v>
      </c>
      <c r="F5868" s="4" t="s">
        <v>37</v>
      </c>
      <c r="G5868" s="4" t="s">
        <v>38</v>
      </c>
      <c r="H5868" s="6" t="s">
        <v>22</v>
      </c>
      <c r="I5868" s="7">
        <v>50</v>
      </c>
      <c r="J5868" s="8">
        <v>200</v>
      </c>
      <c r="K5868" s="9">
        <v>100000</v>
      </c>
      <c r="L5868" s="9">
        <v>35000</v>
      </c>
      <c r="M5868" s="10">
        <v>0.35</v>
      </c>
      <c r="N5868" s="4" t="s">
        <v>24</v>
      </c>
      <c r="O5868" s="4" t="str">
        <f>TEXT(Table1[[#This Row],[Invoice Date]],"yyyy")</f>
        <v>2021</v>
      </c>
      <c r="P5868" s="4" t="str">
        <f>TEXT(Table1[[#This Row],[Invoice Date]],"mmm")</f>
        <v>Jul</v>
      </c>
      <c r="Q5868" s="27">
        <f>WEEKNUM(Table1[[#This Row],[Invoice Date]]) + IF(YEAR(Table1[[#This Row],[Invoice Date]])=2021, 52, 0)</f>
        <v>81</v>
      </c>
    </row>
    <row r="5869" spans="2:17" ht="14.25" customHeight="1" x14ac:dyDescent="0.3">
      <c r="B5869" s="4" t="s">
        <v>30</v>
      </c>
      <c r="C5869" s="34">
        <v>1128299</v>
      </c>
      <c r="D5869" s="5">
        <v>44393</v>
      </c>
      <c r="E5869" s="4" t="s">
        <v>15</v>
      </c>
      <c r="F5869" s="4" t="s">
        <v>118</v>
      </c>
      <c r="G5869" s="4" t="s">
        <v>93</v>
      </c>
      <c r="H5869" s="6" t="s">
        <v>21</v>
      </c>
      <c r="I5869" s="7">
        <v>50</v>
      </c>
      <c r="J5869" s="8">
        <v>275</v>
      </c>
      <c r="K5869" s="9">
        <v>137500</v>
      </c>
      <c r="L5869" s="9">
        <v>55000</v>
      </c>
      <c r="M5869" s="10">
        <v>0.4</v>
      </c>
      <c r="N5869" s="4" t="s">
        <v>18</v>
      </c>
      <c r="O5869" s="4" t="str">
        <f>TEXT(Table1[[#This Row],[Invoice Date]],"yyyy")</f>
        <v>2021</v>
      </c>
      <c r="P5869" s="4" t="str">
        <f>TEXT(Table1[[#This Row],[Invoice Date]],"mmm")</f>
        <v>Jul</v>
      </c>
      <c r="Q5869" s="27">
        <f>WEEKNUM(Table1[[#This Row],[Invoice Date]]) + IF(YEAR(Table1[[#This Row],[Invoice Date]])=2021, 52, 0)</f>
        <v>81</v>
      </c>
    </row>
    <row r="5870" spans="2:17" ht="14.25" customHeight="1" x14ac:dyDescent="0.3">
      <c r="B5870" s="4" t="s">
        <v>30</v>
      </c>
      <c r="C5870" s="34">
        <v>1128299</v>
      </c>
      <c r="D5870" s="5">
        <v>44393</v>
      </c>
      <c r="E5870" s="4" t="s">
        <v>15</v>
      </c>
      <c r="F5870" s="4" t="s">
        <v>118</v>
      </c>
      <c r="G5870" s="4" t="s">
        <v>93</v>
      </c>
      <c r="H5870" s="6" t="s">
        <v>20</v>
      </c>
      <c r="I5870" s="7">
        <v>50</v>
      </c>
      <c r="J5870" s="8">
        <v>325</v>
      </c>
      <c r="K5870" s="9">
        <v>162500</v>
      </c>
      <c r="L5870" s="9">
        <v>65000</v>
      </c>
      <c r="M5870" s="10">
        <v>0.4</v>
      </c>
      <c r="N5870" s="4" t="s">
        <v>18</v>
      </c>
      <c r="O5870" s="4" t="str">
        <f>TEXT(Table1[[#This Row],[Invoice Date]],"yyyy")</f>
        <v>2021</v>
      </c>
      <c r="P5870" s="4" t="str">
        <f>TEXT(Table1[[#This Row],[Invoice Date]],"mmm")</f>
        <v>Jul</v>
      </c>
      <c r="Q5870" s="27">
        <f>WEEKNUM(Table1[[#This Row],[Invoice Date]]) + IF(YEAR(Table1[[#This Row],[Invoice Date]])=2021, 52, 0)</f>
        <v>81</v>
      </c>
    </row>
    <row r="5871" spans="2:17" ht="14.25" customHeight="1" x14ac:dyDescent="0.3">
      <c r="B5871" s="4" t="s">
        <v>30</v>
      </c>
      <c r="C5871" s="34">
        <v>1128299</v>
      </c>
      <c r="D5871" s="5">
        <v>44393</v>
      </c>
      <c r="E5871" s="4" t="s">
        <v>15</v>
      </c>
      <c r="F5871" s="4" t="s">
        <v>118</v>
      </c>
      <c r="G5871" s="4" t="s">
        <v>93</v>
      </c>
      <c r="H5871" s="6" t="s">
        <v>22</v>
      </c>
      <c r="I5871" s="7">
        <v>60.000000000000007</v>
      </c>
      <c r="J5871" s="8">
        <v>300</v>
      </c>
      <c r="K5871" s="9">
        <v>180000.00000000003</v>
      </c>
      <c r="L5871" s="9">
        <v>72000.000000000015</v>
      </c>
      <c r="M5871" s="10">
        <v>0.4</v>
      </c>
      <c r="N5871" s="4" t="s">
        <v>18</v>
      </c>
      <c r="O5871" s="4" t="str">
        <f>TEXT(Table1[[#This Row],[Invoice Date]],"yyyy")</f>
        <v>2021</v>
      </c>
      <c r="P5871" s="4" t="str">
        <f>TEXT(Table1[[#This Row],[Invoice Date]],"mmm")</f>
        <v>Jul</v>
      </c>
      <c r="Q5871" s="27">
        <f>WEEKNUM(Table1[[#This Row],[Invoice Date]]) + IF(YEAR(Table1[[#This Row],[Invoice Date]])=2021, 52, 0)</f>
        <v>81</v>
      </c>
    </row>
    <row r="5872" spans="2:17" ht="14.25" customHeight="1" x14ac:dyDescent="0.3">
      <c r="B5872" s="4" t="s">
        <v>30</v>
      </c>
      <c r="C5872" s="34">
        <v>1128299</v>
      </c>
      <c r="D5872" s="5">
        <v>44393</v>
      </c>
      <c r="E5872" s="4" t="s">
        <v>15</v>
      </c>
      <c r="F5872" s="4" t="s">
        <v>118</v>
      </c>
      <c r="G5872" s="4" t="s">
        <v>93</v>
      </c>
      <c r="H5872" s="6" t="s">
        <v>19</v>
      </c>
      <c r="I5872" s="7">
        <v>55.000000000000014</v>
      </c>
      <c r="J5872" s="8">
        <v>400</v>
      </c>
      <c r="K5872" s="9">
        <v>220000.00000000006</v>
      </c>
      <c r="L5872" s="9">
        <v>88000.000000000029</v>
      </c>
      <c r="M5872" s="10">
        <v>0.4</v>
      </c>
      <c r="N5872" s="4" t="s">
        <v>18</v>
      </c>
      <c r="O5872" s="4" t="str">
        <f>TEXT(Table1[[#This Row],[Invoice Date]],"yyyy")</f>
        <v>2021</v>
      </c>
      <c r="P5872" s="4" t="str">
        <f>TEXT(Table1[[#This Row],[Invoice Date]],"mmm")</f>
        <v>Jul</v>
      </c>
      <c r="Q5872" s="27">
        <f>WEEKNUM(Table1[[#This Row],[Invoice Date]]) + IF(YEAR(Table1[[#This Row],[Invoice Date]])=2021, 52, 0)</f>
        <v>81</v>
      </c>
    </row>
    <row r="5873" spans="2:17" ht="14.25" customHeight="1" x14ac:dyDescent="0.3">
      <c r="B5873" s="4" t="s">
        <v>25</v>
      </c>
      <c r="C5873" s="33">
        <v>1185733</v>
      </c>
      <c r="D5873" s="5">
        <v>44393</v>
      </c>
      <c r="E5873" s="4" t="s">
        <v>27</v>
      </c>
      <c r="F5873" s="4" t="s">
        <v>100</v>
      </c>
      <c r="G5873" s="4" t="s">
        <v>101</v>
      </c>
      <c r="H5873" s="6" t="s">
        <v>21</v>
      </c>
      <c r="I5873" s="7">
        <v>50</v>
      </c>
      <c r="J5873" s="8">
        <v>475</v>
      </c>
      <c r="K5873" s="9">
        <v>237500</v>
      </c>
      <c r="L5873" s="9">
        <v>95000</v>
      </c>
      <c r="M5873" s="10">
        <v>0.4</v>
      </c>
      <c r="N5873" s="4" t="s">
        <v>83</v>
      </c>
      <c r="O5873" s="4" t="str">
        <f>TEXT(Table1[[#This Row],[Invoice Date]],"yyyy")</f>
        <v>2021</v>
      </c>
      <c r="P5873" s="4" t="str">
        <f>TEXT(Table1[[#This Row],[Invoice Date]],"mmm")</f>
        <v>Jul</v>
      </c>
      <c r="Q5873" s="27">
        <f>WEEKNUM(Table1[[#This Row],[Invoice Date]]) + IF(YEAR(Table1[[#This Row],[Invoice Date]])=2021, 52, 0)</f>
        <v>81</v>
      </c>
    </row>
    <row r="5874" spans="2:17" ht="14.25" customHeight="1" x14ac:dyDescent="0.3">
      <c r="B5874" s="4" t="s">
        <v>25</v>
      </c>
      <c r="C5874" s="33">
        <v>1185733</v>
      </c>
      <c r="D5874" s="5">
        <v>44393</v>
      </c>
      <c r="E5874" s="4" t="s">
        <v>27</v>
      </c>
      <c r="F5874" s="4" t="s">
        <v>100</v>
      </c>
      <c r="G5874" s="4" t="s">
        <v>101</v>
      </c>
      <c r="H5874" s="6" t="s">
        <v>20</v>
      </c>
      <c r="I5874" s="7">
        <v>50</v>
      </c>
      <c r="J5874" s="8">
        <v>525</v>
      </c>
      <c r="K5874" s="9">
        <v>262500</v>
      </c>
      <c r="L5874" s="9">
        <v>105000</v>
      </c>
      <c r="M5874" s="10">
        <v>0.4</v>
      </c>
      <c r="N5874" s="4" t="s">
        <v>83</v>
      </c>
      <c r="O5874" s="4" t="str">
        <f>TEXT(Table1[[#This Row],[Invoice Date]],"yyyy")</f>
        <v>2021</v>
      </c>
      <c r="P5874" s="4" t="str">
        <f>TEXT(Table1[[#This Row],[Invoice Date]],"mmm")</f>
        <v>Jul</v>
      </c>
      <c r="Q5874" s="27">
        <f>WEEKNUM(Table1[[#This Row],[Invoice Date]]) + IF(YEAR(Table1[[#This Row],[Invoice Date]])=2021, 52, 0)</f>
        <v>81</v>
      </c>
    </row>
    <row r="5875" spans="2:17" ht="14.25" customHeight="1" x14ac:dyDescent="0.3">
      <c r="B5875" s="4" t="s">
        <v>25</v>
      </c>
      <c r="C5875" s="33">
        <v>1185733</v>
      </c>
      <c r="D5875" s="5">
        <v>44393</v>
      </c>
      <c r="E5875" s="4" t="s">
        <v>27</v>
      </c>
      <c r="F5875" s="4" t="s">
        <v>100</v>
      </c>
      <c r="G5875" s="4" t="s">
        <v>101</v>
      </c>
      <c r="H5875" s="6" t="s">
        <v>22</v>
      </c>
      <c r="I5875" s="7">
        <v>60</v>
      </c>
      <c r="J5875" s="8">
        <v>500</v>
      </c>
      <c r="K5875" s="9">
        <v>300000</v>
      </c>
      <c r="L5875" s="9">
        <v>105000</v>
      </c>
      <c r="M5875" s="10">
        <v>0.35</v>
      </c>
      <c r="N5875" s="4" t="s">
        <v>83</v>
      </c>
      <c r="O5875" s="4" t="str">
        <f>TEXT(Table1[[#This Row],[Invoice Date]],"yyyy")</f>
        <v>2021</v>
      </c>
      <c r="P5875" s="4" t="str">
        <f>TEXT(Table1[[#This Row],[Invoice Date]],"mmm")</f>
        <v>Jul</v>
      </c>
      <c r="Q5875" s="27">
        <f>WEEKNUM(Table1[[#This Row],[Invoice Date]]) + IF(YEAR(Table1[[#This Row],[Invoice Date]])=2021, 52, 0)</f>
        <v>81</v>
      </c>
    </row>
    <row r="5876" spans="2:17" ht="14.25" customHeight="1" x14ac:dyDescent="0.3">
      <c r="B5876" s="4" t="s">
        <v>30</v>
      </c>
      <c r="C5876" s="34">
        <v>1128299</v>
      </c>
      <c r="D5876" s="5">
        <v>44393</v>
      </c>
      <c r="E5876" s="4" t="s">
        <v>15</v>
      </c>
      <c r="F5876" s="4" t="s">
        <v>118</v>
      </c>
      <c r="G5876" s="4" t="s">
        <v>93</v>
      </c>
      <c r="H5876" s="6" t="s">
        <v>23</v>
      </c>
      <c r="I5876" s="7">
        <v>65.000000000000014</v>
      </c>
      <c r="J5876" s="8">
        <v>475</v>
      </c>
      <c r="K5876" s="9">
        <v>308750.00000000006</v>
      </c>
      <c r="L5876" s="9">
        <v>123500.00000000003</v>
      </c>
      <c r="M5876" s="10">
        <v>0.4</v>
      </c>
      <c r="N5876" s="4" t="s">
        <v>18</v>
      </c>
      <c r="O5876" s="4" t="str">
        <f>TEXT(Table1[[#This Row],[Invoice Date]],"yyyy")</f>
        <v>2021</v>
      </c>
      <c r="P5876" s="4" t="str">
        <f>TEXT(Table1[[#This Row],[Invoice Date]],"mmm")</f>
        <v>Jul</v>
      </c>
      <c r="Q5876" s="27">
        <f>WEEKNUM(Table1[[#This Row],[Invoice Date]]) + IF(YEAR(Table1[[#This Row],[Invoice Date]])=2021, 52, 0)</f>
        <v>81</v>
      </c>
    </row>
    <row r="5877" spans="2:17" ht="14.25" customHeight="1" x14ac:dyDescent="0.3">
      <c r="B5877" s="4" t="s">
        <v>25</v>
      </c>
      <c r="C5877" s="33">
        <v>1185733</v>
      </c>
      <c r="D5877" s="5">
        <v>44393</v>
      </c>
      <c r="E5877" s="4" t="s">
        <v>27</v>
      </c>
      <c r="F5877" s="4" t="s">
        <v>100</v>
      </c>
      <c r="G5877" s="4" t="s">
        <v>101</v>
      </c>
      <c r="H5877" s="6" t="s">
        <v>19</v>
      </c>
      <c r="I5877" s="7">
        <v>55.000000000000007</v>
      </c>
      <c r="J5877" s="8">
        <v>600</v>
      </c>
      <c r="K5877" s="9">
        <v>330000.00000000006</v>
      </c>
      <c r="L5877" s="9">
        <v>115500.00000000001</v>
      </c>
      <c r="M5877" s="10">
        <v>0.35</v>
      </c>
      <c r="N5877" s="4" t="s">
        <v>83</v>
      </c>
      <c r="O5877" s="4" t="str">
        <f>TEXT(Table1[[#This Row],[Invoice Date]],"yyyy")</f>
        <v>2021</v>
      </c>
      <c r="P5877" s="4" t="str">
        <f>TEXT(Table1[[#This Row],[Invoice Date]],"mmm")</f>
        <v>Jul</v>
      </c>
      <c r="Q5877" s="27">
        <f>WEEKNUM(Table1[[#This Row],[Invoice Date]]) + IF(YEAR(Table1[[#This Row],[Invoice Date]])=2021, 52, 0)</f>
        <v>81</v>
      </c>
    </row>
    <row r="5878" spans="2:17" ht="14.25" customHeight="1" x14ac:dyDescent="0.3">
      <c r="B5878" s="4" t="s">
        <v>30</v>
      </c>
      <c r="C5878" s="34">
        <v>1128299</v>
      </c>
      <c r="D5878" s="5">
        <v>44393</v>
      </c>
      <c r="E5878" s="4" t="s">
        <v>15</v>
      </c>
      <c r="F5878" s="4" t="s">
        <v>118</v>
      </c>
      <c r="G5878" s="4" t="s">
        <v>93</v>
      </c>
      <c r="H5878" s="6" t="s">
        <v>17</v>
      </c>
      <c r="I5878" s="7">
        <v>60.000000000000007</v>
      </c>
      <c r="J5878" s="8">
        <v>650</v>
      </c>
      <c r="K5878" s="9">
        <v>390000.00000000006</v>
      </c>
      <c r="L5878" s="9">
        <v>156000.00000000003</v>
      </c>
      <c r="M5878" s="10">
        <v>0.4</v>
      </c>
      <c r="N5878" s="4" t="s">
        <v>18</v>
      </c>
      <c r="O5878" s="4" t="str">
        <f>TEXT(Table1[[#This Row],[Invoice Date]],"yyyy")</f>
        <v>2021</v>
      </c>
      <c r="P5878" s="4" t="str">
        <f>TEXT(Table1[[#This Row],[Invoice Date]],"mmm")</f>
        <v>Jul</v>
      </c>
      <c r="Q5878" s="27">
        <f>WEEKNUM(Table1[[#This Row],[Invoice Date]]) + IF(YEAR(Table1[[#This Row],[Invoice Date]])=2021, 52, 0)</f>
        <v>81</v>
      </c>
    </row>
    <row r="5879" spans="2:17" ht="14.25" customHeight="1" x14ac:dyDescent="0.3">
      <c r="B5879" s="4" t="s">
        <v>25</v>
      </c>
      <c r="C5879" s="33">
        <v>1185733</v>
      </c>
      <c r="D5879" s="5">
        <v>44393</v>
      </c>
      <c r="E5879" s="4" t="s">
        <v>27</v>
      </c>
      <c r="F5879" s="4" t="s">
        <v>100</v>
      </c>
      <c r="G5879" s="4" t="s">
        <v>101</v>
      </c>
      <c r="H5879" s="6" t="s">
        <v>23</v>
      </c>
      <c r="I5879" s="7">
        <v>65</v>
      </c>
      <c r="J5879" s="8">
        <v>675</v>
      </c>
      <c r="K5879" s="9">
        <v>438750</v>
      </c>
      <c r="L5879" s="9">
        <v>219375</v>
      </c>
      <c r="M5879" s="10">
        <v>0.5</v>
      </c>
      <c r="N5879" s="4" t="s">
        <v>83</v>
      </c>
      <c r="O5879" s="4" t="str">
        <f>TEXT(Table1[[#This Row],[Invoice Date]],"yyyy")</f>
        <v>2021</v>
      </c>
      <c r="P5879" s="4" t="str">
        <f>TEXT(Table1[[#This Row],[Invoice Date]],"mmm")</f>
        <v>Jul</v>
      </c>
      <c r="Q5879" s="27">
        <f>WEEKNUM(Table1[[#This Row],[Invoice Date]]) + IF(YEAR(Table1[[#This Row],[Invoice Date]])=2021, 52, 0)</f>
        <v>81</v>
      </c>
    </row>
    <row r="5880" spans="2:17" ht="14.25" customHeight="1" x14ac:dyDescent="0.3">
      <c r="B5880" s="4" t="s">
        <v>14</v>
      </c>
      <c r="C5880" s="33">
        <v>1185732</v>
      </c>
      <c r="D5880" s="5">
        <v>44393</v>
      </c>
      <c r="E5880" s="4" t="s">
        <v>27</v>
      </c>
      <c r="F5880" s="4" t="s">
        <v>100</v>
      </c>
      <c r="G5880" s="4" t="s">
        <v>101</v>
      </c>
      <c r="H5880" s="6" t="s">
        <v>17</v>
      </c>
      <c r="I5880" s="7">
        <v>60</v>
      </c>
      <c r="J5880" s="8">
        <v>850</v>
      </c>
      <c r="K5880" s="9">
        <v>510000</v>
      </c>
      <c r="L5880" s="9">
        <v>204000</v>
      </c>
      <c r="M5880" s="10">
        <v>0.4</v>
      </c>
      <c r="N5880" s="4" t="s">
        <v>83</v>
      </c>
      <c r="O5880" s="4" t="str">
        <f>TEXT(Table1[[#This Row],[Invoice Date]],"yyyy")</f>
        <v>2021</v>
      </c>
      <c r="P5880" s="4" t="str">
        <f>TEXT(Table1[[#This Row],[Invoice Date]],"mmm")</f>
        <v>Jul</v>
      </c>
      <c r="Q5880" s="27">
        <f>WEEKNUM(Table1[[#This Row],[Invoice Date]]) + IF(YEAR(Table1[[#This Row],[Invoice Date]])=2021, 52, 0)</f>
        <v>81</v>
      </c>
    </row>
    <row r="5881" spans="2:17" ht="14.25" customHeight="1" x14ac:dyDescent="0.3">
      <c r="B5881" s="4" t="s">
        <v>25</v>
      </c>
      <c r="C5881" s="33">
        <v>1185733</v>
      </c>
      <c r="D5881" s="5">
        <v>44393</v>
      </c>
      <c r="E5881" s="4" t="s">
        <v>48</v>
      </c>
      <c r="F5881" s="4" t="s">
        <v>49</v>
      </c>
      <c r="G5881" s="4" t="s">
        <v>68</v>
      </c>
      <c r="H5881" s="6" t="s">
        <v>21</v>
      </c>
      <c r="I5881" s="7">
        <v>90</v>
      </c>
      <c r="J5881" s="8">
        <v>600</v>
      </c>
      <c r="K5881" s="9">
        <v>540000</v>
      </c>
      <c r="L5881" s="9">
        <v>162000</v>
      </c>
      <c r="M5881" s="10">
        <v>0.3</v>
      </c>
      <c r="N5881" s="4" t="s">
        <v>18</v>
      </c>
      <c r="O5881" s="4" t="str">
        <f>TEXT(Table1[[#This Row],[Invoice Date]],"yyyy")</f>
        <v>2021</v>
      </c>
      <c r="P5881" s="4" t="str">
        <f>TEXT(Table1[[#This Row],[Invoice Date]],"mmm")</f>
        <v>Jul</v>
      </c>
      <c r="Q5881" s="27">
        <f>WEEKNUM(Table1[[#This Row],[Invoice Date]]) + IF(YEAR(Table1[[#This Row],[Invoice Date]])=2021, 52, 0)</f>
        <v>81</v>
      </c>
    </row>
    <row r="5882" spans="2:17" ht="14.25" customHeight="1" x14ac:dyDescent="0.3">
      <c r="B5882" s="4" t="s">
        <v>30</v>
      </c>
      <c r="C5882" s="34">
        <v>1128299</v>
      </c>
      <c r="D5882" s="5">
        <v>44393</v>
      </c>
      <c r="E5882" s="4" t="s">
        <v>27</v>
      </c>
      <c r="F5882" s="4" t="s">
        <v>81</v>
      </c>
      <c r="G5882" s="4" t="s">
        <v>82</v>
      </c>
      <c r="H5882" s="6" t="s">
        <v>21</v>
      </c>
      <c r="I5882" s="7">
        <v>90</v>
      </c>
      <c r="J5882" s="8">
        <v>600</v>
      </c>
      <c r="K5882" s="9">
        <v>540000</v>
      </c>
      <c r="L5882" s="9">
        <v>215999.99999999997</v>
      </c>
      <c r="M5882" s="10">
        <v>0.39999999999999997</v>
      </c>
      <c r="N5882" s="4" t="s">
        <v>83</v>
      </c>
      <c r="O5882" s="4" t="str">
        <f>TEXT(Table1[[#This Row],[Invoice Date]],"yyyy")</f>
        <v>2021</v>
      </c>
      <c r="P5882" s="4" t="str">
        <f>TEXT(Table1[[#This Row],[Invoice Date]],"mmm")</f>
        <v>Jul</v>
      </c>
      <c r="Q5882" s="27">
        <f>WEEKNUM(Table1[[#This Row],[Invoice Date]]) + IF(YEAR(Table1[[#This Row],[Invoice Date]])=2021, 52, 0)</f>
        <v>81</v>
      </c>
    </row>
    <row r="5883" spans="2:17" ht="14.25" customHeight="1" x14ac:dyDescent="0.3">
      <c r="B5883" s="4" t="s">
        <v>25</v>
      </c>
      <c r="C5883" s="33">
        <v>1185733</v>
      </c>
      <c r="D5883" s="5">
        <v>44393</v>
      </c>
      <c r="E5883" s="4" t="s">
        <v>48</v>
      </c>
      <c r="F5883" s="4" t="s">
        <v>49</v>
      </c>
      <c r="G5883" s="4" t="s">
        <v>68</v>
      </c>
      <c r="H5883" s="6" t="s">
        <v>22</v>
      </c>
      <c r="I5883" s="7">
        <v>95</v>
      </c>
      <c r="J5883" s="8">
        <v>650</v>
      </c>
      <c r="K5883" s="9">
        <v>617500</v>
      </c>
      <c r="L5883" s="9">
        <v>123500</v>
      </c>
      <c r="M5883" s="10">
        <v>0.2</v>
      </c>
      <c r="N5883" s="4" t="s">
        <v>18</v>
      </c>
      <c r="O5883" s="4" t="str">
        <f>TEXT(Table1[[#This Row],[Invoice Date]],"yyyy")</f>
        <v>2021</v>
      </c>
      <c r="P5883" s="4" t="str">
        <f>TEXT(Table1[[#This Row],[Invoice Date]],"mmm")</f>
        <v>Jul</v>
      </c>
      <c r="Q5883" s="27">
        <f>WEEKNUM(Table1[[#This Row],[Invoice Date]]) + IF(YEAR(Table1[[#This Row],[Invoice Date]])=2021, 52, 0)</f>
        <v>81</v>
      </c>
    </row>
    <row r="5884" spans="2:17" ht="14.25" customHeight="1" x14ac:dyDescent="0.3">
      <c r="B5884" s="4" t="s">
        <v>30</v>
      </c>
      <c r="C5884" s="34">
        <v>1128299</v>
      </c>
      <c r="D5884" s="5">
        <v>44393</v>
      </c>
      <c r="E5884" s="4" t="s">
        <v>27</v>
      </c>
      <c r="F5884" s="4" t="s">
        <v>81</v>
      </c>
      <c r="G5884" s="4" t="s">
        <v>82</v>
      </c>
      <c r="H5884" s="6" t="s">
        <v>22</v>
      </c>
      <c r="I5884" s="7">
        <v>95</v>
      </c>
      <c r="J5884" s="8">
        <v>650</v>
      </c>
      <c r="K5884" s="9">
        <v>617500</v>
      </c>
      <c r="L5884" s="9">
        <v>277875</v>
      </c>
      <c r="M5884" s="10">
        <v>0.45</v>
      </c>
      <c r="N5884" s="4" t="s">
        <v>83</v>
      </c>
      <c r="O5884" s="4" t="str">
        <f>TEXT(Table1[[#This Row],[Invoice Date]],"yyyy")</f>
        <v>2021</v>
      </c>
      <c r="P5884" s="4" t="str">
        <f>TEXT(Table1[[#This Row],[Invoice Date]],"mmm")</f>
        <v>Jul</v>
      </c>
      <c r="Q5884" s="27">
        <f>WEEKNUM(Table1[[#This Row],[Invoice Date]]) + IF(YEAR(Table1[[#This Row],[Invoice Date]])=2021, 52, 0)</f>
        <v>81</v>
      </c>
    </row>
    <row r="5885" spans="2:17" ht="14.25" customHeight="1" x14ac:dyDescent="0.3">
      <c r="B5885" s="4" t="s">
        <v>25</v>
      </c>
      <c r="C5885" s="33">
        <v>1185733</v>
      </c>
      <c r="D5885" s="5">
        <v>44393</v>
      </c>
      <c r="E5885" s="4" t="s">
        <v>48</v>
      </c>
      <c r="F5885" s="4" t="s">
        <v>49</v>
      </c>
      <c r="G5885" s="4" t="s">
        <v>68</v>
      </c>
      <c r="H5885" s="6" t="s">
        <v>20</v>
      </c>
      <c r="I5885" s="7">
        <v>95</v>
      </c>
      <c r="J5885" s="8">
        <v>700</v>
      </c>
      <c r="K5885" s="9">
        <v>665000</v>
      </c>
      <c r="L5885" s="9">
        <v>199500</v>
      </c>
      <c r="M5885" s="10">
        <v>0.3</v>
      </c>
      <c r="N5885" s="4" t="s">
        <v>18</v>
      </c>
      <c r="O5885" s="4" t="str">
        <f>TEXT(Table1[[#This Row],[Invoice Date]],"yyyy")</f>
        <v>2021</v>
      </c>
      <c r="P5885" s="4" t="str">
        <f>TEXT(Table1[[#This Row],[Invoice Date]],"mmm")</f>
        <v>Jul</v>
      </c>
      <c r="Q5885" s="27">
        <f>WEEKNUM(Table1[[#This Row],[Invoice Date]]) + IF(YEAR(Table1[[#This Row],[Invoice Date]])=2021, 52, 0)</f>
        <v>81</v>
      </c>
    </row>
    <row r="5886" spans="2:17" ht="14.25" customHeight="1" x14ac:dyDescent="0.3">
      <c r="B5886" s="4" t="s">
        <v>30</v>
      </c>
      <c r="C5886" s="34">
        <v>1128299</v>
      </c>
      <c r="D5886" s="5">
        <v>44393</v>
      </c>
      <c r="E5886" s="4" t="s">
        <v>27</v>
      </c>
      <c r="F5886" s="4" t="s">
        <v>81</v>
      </c>
      <c r="G5886" s="4" t="s">
        <v>82</v>
      </c>
      <c r="H5886" s="6" t="s">
        <v>20</v>
      </c>
      <c r="I5886" s="7">
        <v>95</v>
      </c>
      <c r="J5886" s="8">
        <v>700</v>
      </c>
      <c r="K5886" s="9">
        <v>665000</v>
      </c>
      <c r="L5886" s="9">
        <v>266000</v>
      </c>
      <c r="M5886" s="10">
        <v>0.39999999999999997</v>
      </c>
      <c r="N5886" s="4" t="s">
        <v>83</v>
      </c>
      <c r="O5886" s="4" t="str">
        <f>TEXT(Table1[[#This Row],[Invoice Date]],"yyyy")</f>
        <v>2021</v>
      </c>
      <c r="P5886" s="4" t="str">
        <f>TEXT(Table1[[#This Row],[Invoice Date]],"mmm")</f>
        <v>Jul</v>
      </c>
      <c r="Q5886" s="27">
        <f>WEEKNUM(Table1[[#This Row],[Invoice Date]]) + IF(YEAR(Table1[[#This Row],[Invoice Date]])=2021, 52, 0)</f>
        <v>81</v>
      </c>
    </row>
    <row r="5887" spans="2:17" ht="14.25" customHeight="1" x14ac:dyDescent="0.3">
      <c r="B5887" s="4" t="s">
        <v>25</v>
      </c>
      <c r="C5887" s="33">
        <v>1185733</v>
      </c>
      <c r="D5887" s="5">
        <v>44393</v>
      </c>
      <c r="E5887" s="4" t="s">
        <v>48</v>
      </c>
      <c r="F5887" s="4" t="s">
        <v>49</v>
      </c>
      <c r="G5887" s="4" t="s">
        <v>68</v>
      </c>
      <c r="H5887" s="6" t="s">
        <v>19</v>
      </c>
      <c r="I5887" s="7">
        <v>95</v>
      </c>
      <c r="J5887" s="8">
        <v>750</v>
      </c>
      <c r="K5887" s="9">
        <v>712500</v>
      </c>
      <c r="L5887" s="9">
        <v>178125</v>
      </c>
      <c r="M5887" s="10">
        <v>0.25</v>
      </c>
      <c r="N5887" s="4" t="s">
        <v>18</v>
      </c>
      <c r="O5887" s="4" t="str">
        <f>TEXT(Table1[[#This Row],[Invoice Date]],"yyyy")</f>
        <v>2021</v>
      </c>
      <c r="P5887" s="4" t="str">
        <f>TEXT(Table1[[#This Row],[Invoice Date]],"mmm")</f>
        <v>Jul</v>
      </c>
      <c r="Q5887" s="27">
        <f>WEEKNUM(Table1[[#This Row],[Invoice Date]]) + IF(YEAR(Table1[[#This Row],[Invoice Date]])=2021, 52, 0)</f>
        <v>81</v>
      </c>
    </row>
    <row r="5888" spans="2:17" ht="14.25" customHeight="1" x14ac:dyDescent="0.3">
      <c r="B5888" s="4" t="s">
        <v>30</v>
      </c>
      <c r="C5888" s="34">
        <v>1128299</v>
      </c>
      <c r="D5888" s="5">
        <v>44393</v>
      </c>
      <c r="E5888" s="4" t="s">
        <v>27</v>
      </c>
      <c r="F5888" s="4" t="s">
        <v>81</v>
      </c>
      <c r="G5888" s="4" t="s">
        <v>82</v>
      </c>
      <c r="H5888" s="6" t="s">
        <v>19</v>
      </c>
      <c r="I5888" s="7">
        <v>95</v>
      </c>
      <c r="J5888" s="8">
        <v>750</v>
      </c>
      <c r="K5888" s="9">
        <v>712500</v>
      </c>
      <c r="L5888" s="9">
        <v>285000</v>
      </c>
      <c r="M5888" s="10">
        <v>0.39999999999999997</v>
      </c>
      <c r="N5888" s="4" t="s">
        <v>83</v>
      </c>
      <c r="O5888" s="4" t="str">
        <f>TEXT(Table1[[#This Row],[Invoice Date]],"yyyy")</f>
        <v>2021</v>
      </c>
      <c r="P5888" s="4" t="str">
        <f>TEXT(Table1[[#This Row],[Invoice Date]],"mmm")</f>
        <v>Jul</v>
      </c>
      <c r="Q5888" s="27">
        <f>WEEKNUM(Table1[[#This Row],[Invoice Date]]) + IF(YEAR(Table1[[#This Row],[Invoice Date]])=2021, 52, 0)</f>
        <v>81</v>
      </c>
    </row>
    <row r="5889" spans="2:17" ht="14.25" customHeight="1" x14ac:dyDescent="0.3">
      <c r="B5889" s="4" t="s">
        <v>25</v>
      </c>
      <c r="C5889" s="33">
        <v>1185733</v>
      </c>
      <c r="D5889" s="5">
        <v>44393</v>
      </c>
      <c r="E5889" s="4" t="s">
        <v>48</v>
      </c>
      <c r="F5889" s="4" t="s">
        <v>49</v>
      </c>
      <c r="G5889" s="4" t="s">
        <v>68</v>
      </c>
      <c r="H5889" s="6" t="s">
        <v>23</v>
      </c>
      <c r="I5889" s="7">
        <v>110.00000000000001</v>
      </c>
      <c r="J5889" s="8">
        <v>650</v>
      </c>
      <c r="K5889" s="9">
        <v>715000.00000000012</v>
      </c>
      <c r="L5889" s="9">
        <v>321750.00000000006</v>
      </c>
      <c r="M5889" s="10">
        <v>0.45</v>
      </c>
      <c r="N5889" s="4" t="s">
        <v>18</v>
      </c>
      <c r="O5889" s="4" t="str">
        <f>TEXT(Table1[[#This Row],[Invoice Date]],"yyyy")</f>
        <v>2021</v>
      </c>
      <c r="P5889" s="4" t="str">
        <f>TEXT(Table1[[#This Row],[Invoice Date]],"mmm")</f>
        <v>Jul</v>
      </c>
      <c r="Q5889" s="27">
        <f>WEEKNUM(Table1[[#This Row],[Invoice Date]]) + IF(YEAR(Table1[[#This Row],[Invoice Date]])=2021, 52, 0)</f>
        <v>81</v>
      </c>
    </row>
    <row r="5890" spans="2:17" ht="14.25" customHeight="1" x14ac:dyDescent="0.3">
      <c r="B5890" s="4" t="s">
        <v>30</v>
      </c>
      <c r="C5890" s="34">
        <v>1128299</v>
      </c>
      <c r="D5890" s="5">
        <v>44393</v>
      </c>
      <c r="E5890" s="4" t="s">
        <v>27</v>
      </c>
      <c r="F5890" s="4" t="s">
        <v>81</v>
      </c>
      <c r="G5890" s="4" t="s">
        <v>82</v>
      </c>
      <c r="H5890" s="6" t="s">
        <v>23</v>
      </c>
      <c r="I5890" s="7">
        <v>110.00000000000001</v>
      </c>
      <c r="J5890" s="8">
        <v>650</v>
      </c>
      <c r="K5890" s="9">
        <v>715000.00000000012</v>
      </c>
      <c r="L5890" s="9">
        <v>250250.00000000003</v>
      </c>
      <c r="M5890" s="10">
        <v>0.35</v>
      </c>
      <c r="N5890" s="4" t="s">
        <v>83</v>
      </c>
      <c r="O5890" s="4" t="str">
        <f>TEXT(Table1[[#This Row],[Invoice Date]],"yyyy")</f>
        <v>2021</v>
      </c>
      <c r="P5890" s="4" t="str">
        <f>TEXT(Table1[[#This Row],[Invoice Date]],"mmm")</f>
        <v>Jul</v>
      </c>
      <c r="Q5890" s="27">
        <f>WEEKNUM(Table1[[#This Row],[Invoice Date]]) + IF(YEAR(Table1[[#This Row],[Invoice Date]])=2021, 52, 0)</f>
        <v>81</v>
      </c>
    </row>
    <row r="5891" spans="2:17" ht="14.25" customHeight="1" x14ac:dyDescent="0.3">
      <c r="B5891" s="4" t="s">
        <v>25</v>
      </c>
      <c r="C5891" s="33">
        <v>1185733</v>
      </c>
      <c r="D5891" s="5">
        <v>44393</v>
      </c>
      <c r="E5891" s="4" t="s">
        <v>48</v>
      </c>
      <c r="F5891" s="4" t="s">
        <v>49</v>
      </c>
      <c r="G5891" s="4" t="s">
        <v>68</v>
      </c>
      <c r="H5891" s="6" t="s">
        <v>17</v>
      </c>
      <c r="I5891" s="7">
        <v>90</v>
      </c>
      <c r="J5891" s="8">
        <v>900</v>
      </c>
      <c r="K5891" s="9">
        <v>810000</v>
      </c>
      <c r="L5891" s="9">
        <v>243000</v>
      </c>
      <c r="M5891" s="10">
        <v>0.3</v>
      </c>
      <c r="N5891" s="4" t="s">
        <v>18</v>
      </c>
      <c r="O5891" s="4" t="str">
        <f>TEXT(Table1[[#This Row],[Invoice Date]],"yyyy")</f>
        <v>2021</v>
      </c>
      <c r="P5891" s="4" t="str">
        <f>TEXT(Table1[[#This Row],[Invoice Date]],"mmm")</f>
        <v>Jul</v>
      </c>
      <c r="Q5891" s="27">
        <f>WEEKNUM(Table1[[#This Row],[Invoice Date]]) + IF(YEAR(Table1[[#This Row],[Invoice Date]])=2021, 52, 0)</f>
        <v>81</v>
      </c>
    </row>
    <row r="5892" spans="2:17" ht="14.25" customHeight="1" x14ac:dyDescent="0.3">
      <c r="B5892" s="4" t="s">
        <v>30</v>
      </c>
      <c r="C5892" s="34">
        <v>1128299</v>
      </c>
      <c r="D5892" s="5">
        <v>44393</v>
      </c>
      <c r="E5892" s="4" t="s">
        <v>27</v>
      </c>
      <c r="F5892" s="4" t="s">
        <v>81</v>
      </c>
      <c r="G5892" s="4" t="s">
        <v>82</v>
      </c>
      <c r="H5892" s="6" t="s">
        <v>17</v>
      </c>
      <c r="I5892" s="7">
        <v>90</v>
      </c>
      <c r="J5892" s="8">
        <v>900</v>
      </c>
      <c r="K5892" s="9">
        <v>810000</v>
      </c>
      <c r="L5892" s="9">
        <v>324000</v>
      </c>
      <c r="M5892" s="10">
        <v>0.39999999999999997</v>
      </c>
      <c r="N5892" s="4" t="s">
        <v>83</v>
      </c>
      <c r="O5892" s="4" t="str">
        <f>TEXT(Table1[[#This Row],[Invoice Date]],"yyyy")</f>
        <v>2021</v>
      </c>
      <c r="P5892" s="4" t="str">
        <f>TEXT(Table1[[#This Row],[Invoice Date]],"mmm")</f>
        <v>Jul</v>
      </c>
      <c r="Q5892" s="27">
        <f>WEEKNUM(Table1[[#This Row],[Invoice Date]]) + IF(YEAR(Table1[[#This Row],[Invoice Date]])=2021, 52, 0)</f>
        <v>81</v>
      </c>
    </row>
    <row r="5893" spans="2:17" ht="14.25" customHeight="1" x14ac:dyDescent="0.3">
      <c r="B5893" s="4" t="s">
        <v>14</v>
      </c>
      <c r="C5893" s="33">
        <v>1185732</v>
      </c>
      <c r="D5893" s="5">
        <v>44394</v>
      </c>
      <c r="E5893" s="4" t="s">
        <v>36</v>
      </c>
      <c r="F5893" s="4" t="s">
        <v>57</v>
      </c>
      <c r="G5893" s="4" t="s">
        <v>58</v>
      </c>
      <c r="H5893" s="6" t="s">
        <v>21</v>
      </c>
      <c r="I5893" s="7">
        <v>29</v>
      </c>
      <c r="J5893" s="8">
        <v>7</v>
      </c>
      <c r="K5893" s="9">
        <v>203</v>
      </c>
      <c r="L5893" s="9">
        <v>107.59</v>
      </c>
      <c r="M5893" s="10">
        <v>0.53</v>
      </c>
      <c r="N5893" s="4" t="s">
        <v>83</v>
      </c>
      <c r="O5893" s="4" t="str">
        <f>TEXT(Table1[[#This Row],[Invoice Date]],"yyyy")</f>
        <v>2021</v>
      </c>
      <c r="P5893" s="4" t="str">
        <f>TEXT(Table1[[#This Row],[Invoice Date]],"mmm")</f>
        <v>Jul</v>
      </c>
      <c r="Q5893" s="27">
        <f>WEEKNUM(Table1[[#This Row],[Invoice Date]]) + IF(YEAR(Table1[[#This Row],[Invoice Date]])=2021, 52, 0)</f>
        <v>81</v>
      </c>
    </row>
    <row r="5894" spans="2:17" ht="14.25" customHeight="1" x14ac:dyDescent="0.3">
      <c r="B5894" s="4" t="s">
        <v>14</v>
      </c>
      <c r="C5894" s="33">
        <v>1185732</v>
      </c>
      <c r="D5894" s="5">
        <v>44394</v>
      </c>
      <c r="E5894" s="4" t="s">
        <v>36</v>
      </c>
      <c r="F5894" s="4" t="s">
        <v>76</v>
      </c>
      <c r="G5894" s="4" t="s">
        <v>77</v>
      </c>
      <c r="H5894" s="6" t="s">
        <v>21</v>
      </c>
      <c r="I5894" s="7">
        <v>29</v>
      </c>
      <c r="J5894" s="8">
        <v>101</v>
      </c>
      <c r="K5894" s="9">
        <v>2929</v>
      </c>
      <c r="L5894" s="9">
        <v>1552.3700000000001</v>
      </c>
      <c r="M5894" s="10">
        <v>0.53</v>
      </c>
      <c r="N5894" s="4" t="s">
        <v>83</v>
      </c>
      <c r="O5894" s="4" t="str">
        <f>TEXT(Table1[[#This Row],[Invoice Date]],"yyyy")</f>
        <v>2021</v>
      </c>
      <c r="P5894" s="4" t="str">
        <f>TEXT(Table1[[#This Row],[Invoice Date]],"mmm")</f>
        <v>Jul</v>
      </c>
      <c r="Q5894" s="27">
        <f>WEEKNUM(Table1[[#This Row],[Invoice Date]]) + IF(YEAR(Table1[[#This Row],[Invoice Date]])=2021, 52, 0)</f>
        <v>81</v>
      </c>
    </row>
    <row r="5895" spans="2:17" ht="14.25" customHeight="1" x14ac:dyDescent="0.3">
      <c r="B5895" s="4" t="s">
        <v>14</v>
      </c>
      <c r="C5895" s="33">
        <v>1185732</v>
      </c>
      <c r="D5895" s="5">
        <v>44394</v>
      </c>
      <c r="E5895" s="4" t="s">
        <v>36</v>
      </c>
      <c r="F5895" s="4" t="s">
        <v>76</v>
      </c>
      <c r="G5895" s="4" t="s">
        <v>77</v>
      </c>
      <c r="H5895" s="6" t="s">
        <v>22</v>
      </c>
      <c r="I5895" s="7">
        <v>37</v>
      </c>
      <c r="J5895" s="8">
        <v>94</v>
      </c>
      <c r="K5895" s="9">
        <v>3478</v>
      </c>
      <c r="L5895" s="9">
        <v>1704.22</v>
      </c>
      <c r="M5895" s="10">
        <v>0.49</v>
      </c>
      <c r="N5895" s="4" t="s">
        <v>83</v>
      </c>
      <c r="O5895" s="4" t="str">
        <f>TEXT(Table1[[#This Row],[Invoice Date]],"yyyy")</f>
        <v>2021</v>
      </c>
      <c r="P5895" s="4" t="str">
        <f>TEXT(Table1[[#This Row],[Invoice Date]],"mmm")</f>
        <v>Jul</v>
      </c>
      <c r="Q5895" s="27">
        <f>WEEKNUM(Table1[[#This Row],[Invoice Date]]) + IF(YEAR(Table1[[#This Row],[Invoice Date]])=2021, 52, 0)</f>
        <v>81</v>
      </c>
    </row>
    <row r="5896" spans="2:17" ht="14.25" customHeight="1" x14ac:dyDescent="0.3">
      <c r="B5896" s="4" t="s">
        <v>14</v>
      </c>
      <c r="C5896" s="33">
        <v>1185732</v>
      </c>
      <c r="D5896" s="5">
        <v>44394</v>
      </c>
      <c r="E5896" s="4" t="s">
        <v>36</v>
      </c>
      <c r="F5896" s="4" t="s">
        <v>76</v>
      </c>
      <c r="G5896" s="4" t="s">
        <v>77</v>
      </c>
      <c r="H5896" s="6" t="s">
        <v>20</v>
      </c>
      <c r="I5896" s="7">
        <v>29</v>
      </c>
      <c r="J5896" s="8">
        <v>128</v>
      </c>
      <c r="K5896" s="9">
        <v>3712</v>
      </c>
      <c r="L5896" s="9">
        <v>1707.52</v>
      </c>
      <c r="M5896" s="10">
        <v>0.45999999999999996</v>
      </c>
      <c r="N5896" s="4" t="s">
        <v>83</v>
      </c>
      <c r="O5896" s="4" t="str">
        <f>TEXT(Table1[[#This Row],[Invoice Date]],"yyyy")</f>
        <v>2021</v>
      </c>
      <c r="P5896" s="4" t="str">
        <f>TEXT(Table1[[#This Row],[Invoice Date]],"mmm")</f>
        <v>Jul</v>
      </c>
      <c r="Q5896" s="27">
        <f>WEEKNUM(Table1[[#This Row],[Invoice Date]]) + IF(YEAR(Table1[[#This Row],[Invoice Date]])=2021, 52, 0)</f>
        <v>81</v>
      </c>
    </row>
    <row r="5897" spans="2:17" ht="14.25" customHeight="1" x14ac:dyDescent="0.3">
      <c r="B5897" s="4" t="s">
        <v>61</v>
      </c>
      <c r="C5897" s="33">
        <v>1185731</v>
      </c>
      <c r="D5897" s="5">
        <v>44394</v>
      </c>
      <c r="E5897" s="4" t="s">
        <v>15</v>
      </c>
      <c r="F5897" s="4" t="s">
        <v>133</v>
      </c>
      <c r="G5897" s="4" t="s">
        <v>134</v>
      </c>
      <c r="H5897" s="6" t="s">
        <v>21</v>
      </c>
      <c r="I5897" s="7">
        <v>39</v>
      </c>
      <c r="J5897" s="8">
        <v>107</v>
      </c>
      <c r="K5897" s="9">
        <v>4173</v>
      </c>
      <c r="L5897" s="9">
        <v>1460.55</v>
      </c>
      <c r="M5897" s="10">
        <v>0.35</v>
      </c>
      <c r="N5897" s="4" t="s">
        <v>24</v>
      </c>
      <c r="O5897" s="4" t="str">
        <f>TEXT(Table1[[#This Row],[Invoice Date]],"yyyy")</f>
        <v>2021</v>
      </c>
      <c r="P5897" s="4" t="str">
        <f>TEXT(Table1[[#This Row],[Invoice Date]],"mmm")</f>
        <v>Jul</v>
      </c>
      <c r="Q5897" s="27">
        <f>WEEKNUM(Table1[[#This Row],[Invoice Date]]) + IF(YEAR(Table1[[#This Row],[Invoice Date]])=2021, 52, 0)</f>
        <v>81</v>
      </c>
    </row>
    <row r="5898" spans="2:17" ht="14.25" customHeight="1" x14ac:dyDescent="0.3">
      <c r="B5898" s="4" t="s">
        <v>14</v>
      </c>
      <c r="C5898" s="33">
        <v>1185732</v>
      </c>
      <c r="D5898" s="5">
        <v>44394</v>
      </c>
      <c r="E5898" s="4" t="s">
        <v>36</v>
      </c>
      <c r="F5898" s="4" t="s">
        <v>76</v>
      </c>
      <c r="G5898" s="4" t="s">
        <v>77</v>
      </c>
      <c r="H5898" s="6" t="s">
        <v>19</v>
      </c>
      <c r="I5898" s="7">
        <v>33</v>
      </c>
      <c r="J5898" s="8">
        <v>130</v>
      </c>
      <c r="K5898" s="9">
        <v>4290</v>
      </c>
      <c r="L5898" s="9">
        <v>2016.3</v>
      </c>
      <c r="M5898" s="10">
        <v>0.47</v>
      </c>
      <c r="N5898" s="4" t="s">
        <v>83</v>
      </c>
      <c r="O5898" s="4" t="str">
        <f>TEXT(Table1[[#This Row],[Invoice Date]],"yyyy")</f>
        <v>2021</v>
      </c>
      <c r="P5898" s="4" t="str">
        <f>TEXT(Table1[[#This Row],[Invoice Date]],"mmm")</f>
        <v>Jul</v>
      </c>
      <c r="Q5898" s="27">
        <f>WEEKNUM(Table1[[#This Row],[Invoice Date]]) + IF(YEAR(Table1[[#This Row],[Invoice Date]])=2021, 52, 0)</f>
        <v>81</v>
      </c>
    </row>
    <row r="5899" spans="2:17" ht="14.25" customHeight="1" x14ac:dyDescent="0.3">
      <c r="B5899" s="4" t="s">
        <v>61</v>
      </c>
      <c r="C5899" s="33">
        <v>1185731</v>
      </c>
      <c r="D5899" s="5">
        <v>44394</v>
      </c>
      <c r="E5899" s="4" t="s">
        <v>15</v>
      </c>
      <c r="F5899" s="4" t="s">
        <v>133</v>
      </c>
      <c r="G5899" s="4" t="s">
        <v>134</v>
      </c>
      <c r="H5899" s="6" t="s">
        <v>21</v>
      </c>
      <c r="I5899" s="7">
        <v>53</v>
      </c>
      <c r="J5899" s="8">
        <v>85</v>
      </c>
      <c r="K5899" s="9">
        <v>4505</v>
      </c>
      <c r="L5899" s="9">
        <v>1982.2</v>
      </c>
      <c r="M5899" s="10">
        <v>0.44</v>
      </c>
      <c r="N5899" s="4" t="s">
        <v>83</v>
      </c>
      <c r="O5899" s="4" t="str">
        <f>TEXT(Table1[[#This Row],[Invoice Date]],"yyyy")</f>
        <v>2021</v>
      </c>
      <c r="P5899" s="4" t="str">
        <f>TEXT(Table1[[#This Row],[Invoice Date]],"mmm")</f>
        <v>Jul</v>
      </c>
      <c r="Q5899" s="27">
        <f>WEEKNUM(Table1[[#This Row],[Invoice Date]]) + IF(YEAR(Table1[[#This Row],[Invoice Date]])=2021, 52, 0)</f>
        <v>81</v>
      </c>
    </row>
    <row r="5900" spans="2:17" ht="14.25" customHeight="1" x14ac:dyDescent="0.3">
      <c r="B5900" s="4" t="s">
        <v>14</v>
      </c>
      <c r="C5900" s="33">
        <v>1185732</v>
      </c>
      <c r="D5900" s="5">
        <v>44394</v>
      </c>
      <c r="E5900" s="4" t="s">
        <v>36</v>
      </c>
      <c r="F5900" s="4" t="s">
        <v>37</v>
      </c>
      <c r="G5900" s="4" t="s">
        <v>38</v>
      </c>
      <c r="H5900" s="6" t="s">
        <v>23</v>
      </c>
      <c r="I5900" s="7">
        <v>50</v>
      </c>
      <c r="J5900" s="8">
        <v>94</v>
      </c>
      <c r="K5900" s="9">
        <v>4700</v>
      </c>
      <c r="L5900" s="9">
        <v>3055</v>
      </c>
      <c r="M5900" s="10">
        <v>0.65</v>
      </c>
      <c r="N5900" s="4" t="s">
        <v>83</v>
      </c>
      <c r="O5900" s="4" t="str">
        <f>TEXT(Table1[[#This Row],[Invoice Date]],"yyyy")</f>
        <v>2021</v>
      </c>
      <c r="P5900" s="4" t="str">
        <f>TEXT(Table1[[#This Row],[Invoice Date]],"mmm")</f>
        <v>Jul</v>
      </c>
      <c r="Q5900" s="27">
        <f>WEEKNUM(Table1[[#This Row],[Invoice Date]]) + IF(YEAR(Table1[[#This Row],[Invoice Date]])=2021, 52, 0)</f>
        <v>81</v>
      </c>
    </row>
    <row r="5901" spans="2:17" ht="14.25" customHeight="1" x14ac:dyDescent="0.3">
      <c r="B5901" s="4" t="s">
        <v>61</v>
      </c>
      <c r="C5901" s="33">
        <v>1185731</v>
      </c>
      <c r="D5901" s="5">
        <v>44394</v>
      </c>
      <c r="E5901" s="4" t="s">
        <v>15</v>
      </c>
      <c r="F5901" s="4" t="s">
        <v>133</v>
      </c>
      <c r="G5901" s="4" t="s">
        <v>134</v>
      </c>
      <c r="H5901" s="6" t="s">
        <v>20</v>
      </c>
      <c r="I5901" s="7">
        <v>37</v>
      </c>
      <c r="J5901" s="8">
        <v>128</v>
      </c>
      <c r="K5901" s="9">
        <v>4736</v>
      </c>
      <c r="L5901" s="9">
        <v>1704.96</v>
      </c>
      <c r="M5901" s="10">
        <v>0.36</v>
      </c>
      <c r="N5901" s="4" t="s">
        <v>24</v>
      </c>
      <c r="O5901" s="4" t="str">
        <f>TEXT(Table1[[#This Row],[Invoice Date]],"yyyy")</f>
        <v>2021</v>
      </c>
      <c r="P5901" s="4" t="str">
        <f>TEXT(Table1[[#This Row],[Invoice Date]],"mmm")</f>
        <v>Jul</v>
      </c>
      <c r="Q5901" s="27">
        <f>WEEKNUM(Table1[[#This Row],[Invoice Date]]) + IF(YEAR(Table1[[#This Row],[Invoice Date]])=2021, 52, 0)</f>
        <v>81</v>
      </c>
    </row>
    <row r="5902" spans="2:17" ht="14.25" customHeight="1" x14ac:dyDescent="0.3">
      <c r="B5902" s="4" t="s">
        <v>61</v>
      </c>
      <c r="C5902" s="33">
        <v>1185731</v>
      </c>
      <c r="D5902" s="5">
        <v>44394</v>
      </c>
      <c r="E5902" s="4" t="s">
        <v>15</v>
      </c>
      <c r="F5902" s="4" t="s">
        <v>133</v>
      </c>
      <c r="G5902" s="4" t="s">
        <v>134</v>
      </c>
      <c r="H5902" s="6" t="s">
        <v>22</v>
      </c>
      <c r="I5902" s="7">
        <v>47</v>
      </c>
      <c r="J5902" s="8">
        <v>119</v>
      </c>
      <c r="K5902" s="9">
        <v>5593</v>
      </c>
      <c r="L5902" s="9">
        <v>2069.41</v>
      </c>
      <c r="M5902" s="10">
        <v>0.37</v>
      </c>
      <c r="N5902" s="4" t="s">
        <v>24</v>
      </c>
      <c r="O5902" s="4" t="str">
        <f>TEXT(Table1[[#This Row],[Invoice Date]],"yyyy")</f>
        <v>2021</v>
      </c>
      <c r="P5902" s="4" t="str">
        <f>TEXT(Table1[[#This Row],[Invoice Date]],"mmm")</f>
        <v>Jul</v>
      </c>
      <c r="Q5902" s="27">
        <f>WEEKNUM(Table1[[#This Row],[Invoice Date]]) + IF(YEAR(Table1[[#This Row],[Invoice Date]])=2021, 52, 0)</f>
        <v>81</v>
      </c>
    </row>
    <row r="5903" spans="2:17" ht="14.25" customHeight="1" x14ac:dyDescent="0.3">
      <c r="B5903" s="4" t="s">
        <v>61</v>
      </c>
      <c r="C5903" s="33">
        <v>1185731</v>
      </c>
      <c r="D5903" s="5">
        <v>44394</v>
      </c>
      <c r="E5903" s="4" t="s">
        <v>15</v>
      </c>
      <c r="F5903" s="4" t="s">
        <v>133</v>
      </c>
      <c r="G5903" s="4" t="s">
        <v>134</v>
      </c>
      <c r="H5903" s="6" t="s">
        <v>20</v>
      </c>
      <c r="I5903" s="7">
        <v>54</v>
      </c>
      <c r="J5903" s="8">
        <v>109</v>
      </c>
      <c r="K5903" s="9">
        <v>5886</v>
      </c>
      <c r="L5903" s="9">
        <v>2413.2599999999998</v>
      </c>
      <c r="M5903" s="10">
        <v>0.41</v>
      </c>
      <c r="N5903" s="4" t="s">
        <v>83</v>
      </c>
      <c r="O5903" s="4" t="str">
        <f>TEXT(Table1[[#This Row],[Invoice Date]],"yyyy")</f>
        <v>2021</v>
      </c>
      <c r="P5903" s="4" t="str">
        <f>TEXT(Table1[[#This Row],[Invoice Date]],"mmm")</f>
        <v>Jul</v>
      </c>
      <c r="Q5903" s="27">
        <f>WEEKNUM(Table1[[#This Row],[Invoice Date]]) + IF(YEAR(Table1[[#This Row],[Invoice Date]])=2021, 52, 0)</f>
        <v>81</v>
      </c>
    </row>
    <row r="5904" spans="2:17" ht="14.25" customHeight="1" x14ac:dyDescent="0.3">
      <c r="B5904" s="4" t="s">
        <v>61</v>
      </c>
      <c r="C5904" s="33">
        <v>1185731</v>
      </c>
      <c r="D5904" s="5">
        <v>44394</v>
      </c>
      <c r="E5904" s="4" t="s">
        <v>15</v>
      </c>
      <c r="F5904" s="4" t="s">
        <v>133</v>
      </c>
      <c r="G5904" s="4" t="s">
        <v>134</v>
      </c>
      <c r="H5904" s="6" t="s">
        <v>22</v>
      </c>
      <c r="I5904" s="7">
        <v>60</v>
      </c>
      <c r="J5904" s="8">
        <v>102</v>
      </c>
      <c r="K5904" s="9">
        <v>6120</v>
      </c>
      <c r="L5904" s="9">
        <v>2509.1999999999998</v>
      </c>
      <c r="M5904" s="10">
        <v>0.41</v>
      </c>
      <c r="N5904" s="4" t="s">
        <v>83</v>
      </c>
      <c r="O5904" s="4" t="str">
        <f>TEXT(Table1[[#This Row],[Invoice Date]],"yyyy")</f>
        <v>2021</v>
      </c>
      <c r="P5904" s="4" t="str">
        <f>TEXT(Table1[[#This Row],[Invoice Date]],"mmm")</f>
        <v>Jul</v>
      </c>
      <c r="Q5904" s="27">
        <f>WEEKNUM(Table1[[#This Row],[Invoice Date]]) + IF(YEAR(Table1[[#This Row],[Invoice Date]])=2021, 52, 0)</f>
        <v>81</v>
      </c>
    </row>
    <row r="5905" spans="2:17" ht="14.25" customHeight="1" x14ac:dyDescent="0.3">
      <c r="B5905" s="4" t="s">
        <v>14</v>
      </c>
      <c r="C5905" s="33">
        <v>1185732</v>
      </c>
      <c r="D5905" s="5">
        <v>44394</v>
      </c>
      <c r="E5905" s="4" t="s">
        <v>36</v>
      </c>
      <c r="F5905" s="4" t="s">
        <v>76</v>
      </c>
      <c r="G5905" s="4" t="s">
        <v>77</v>
      </c>
      <c r="H5905" s="6" t="s">
        <v>23</v>
      </c>
      <c r="I5905" s="7">
        <v>41</v>
      </c>
      <c r="J5905" s="8">
        <v>160</v>
      </c>
      <c r="K5905" s="9">
        <v>6560</v>
      </c>
      <c r="L5905" s="9">
        <v>4001.6</v>
      </c>
      <c r="M5905" s="10">
        <v>0.61</v>
      </c>
      <c r="N5905" s="4" t="s">
        <v>83</v>
      </c>
      <c r="O5905" s="4" t="str">
        <f>TEXT(Table1[[#This Row],[Invoice Date]],"yyyy")</f>
        <v>2021</v>
      </c>
      <c r="P5905" s="4" t="str">
        <f>TEXT(Table1[[#This Row],[Invoice Date]],"mmm")</f>
        <v>Jul</v>
      </c>
      <c r="Q5905" s="27">
        <f>WEEKNUM(Table1[[#This Row],[Invoice Date]]) + IF(YEAR(Table1[[#This Row],[Invoice Date]])=2021, 52, 0)</f>
        <v>81</v>
      </c>
    </row>
    <row r="5906" spans="2:17" ht="14.25" customHeight="1" x14ac:dyDescent="0.3">
      <c r="B5906" s="4" t="s">
        <v>61</v>
      </c>
      <c r="C5906" s="33">
        <v>1185731</v>
      </c>
      <c r="D5906" s="5">
        <v>44394</v>
      </c>
      <c r="E5906" s="4" t="s">
        <v>15</v>
      </c>
      <c r="F5906" s="4" t="s">
        <v>133</v>
      </c>
      <c r="G5906" s="4" t="s">
        <v>134</v>
      </c>
      <c r="H5906" s="6" t="s">
        <v>19</v>
      </c>
      <c r="I5906" s="7">
        <v>47</v>
      </c>
      <c r="J5906" s="8">
        <v>149</v>
      </c>
      <c r="K5906" s="9">
        <v>7003</v>
      </c>
      <c r="L5906" s="9">
        <v>3081.32</v>
      </c>
      <c r="M5906" s="10">
        <v>0.44</v>
      </c>
      <c r="N5906" s="4" t="s">
        <v>24</v>
      </c>
      <c r="O5906" s="4" t="str">
        <f>TEXT(Table1[[#This Row],[Invoice Date]],"yyyy")</f>
        <v>2021</v>
      </c>
      <c r="P5906" s="4" t="str">
        <f>TEXT(Table1[[#This Row],[Invoice Date]],"mmm")</f>
        <v>Jul</v>
      </c>
      <c r="Q5906" s="27">
        <f>WEEKNUM(Table1[[#This Row],[Invoice Date]]) + IF(YEAR(Table1[[#This Row],[Invoice Date]])=2021, 52, 0)</f>
        <v>81</v>
      </c>
    </row>
    <row r="5907" spans="2:17" ht="14.25" customHeight="1" x14ac:dyDescent="0.3">
      <c r="B5907" s="4" t="s">
        <v>61</v>
      </c>
      <c r="C5907" s="33">
        <v>1185731</v>
      </c>
      <c r="D5907" s="5">
        <v>44394</v>
      </c>
      <c r="E5907" s="4" t="s">
        <v>15</v>
      </c>
      <c r="F5907" s="4" t="s">
        <v>133</v>
      </c>
      <c r="G5907" s="4" t="s">
        <v>134</v>
      </c>
      <c r="H5907" s="6" t="s">
        <v>19</v>
      </c>
      <c r="I5907" s="7">
        <v>55</v>
      </c>
      <c r="J5907" s="8">
        <v>131</v>
      </c>
      <c r="K5907" s="9">
        <v>7205</v>
      </c>
      <c r="L5907" s="9">
        <v>3602.5</v>
      </c>
      <c r="M5907" s="10">
        <v>0.5</v>
      </c>
      <c r="N5907" s="4" t="s">
        <v>83</v>
      </c>
      <c r="O5907" s="4" t="str">
        <f>TEXT(Table1[[#This Row],[Invoice Date]],"yyyy")</f>
        <v>2021</v>
      </c>
      <c r="P5907" s="4" t="str">
        <f>TEXT(Table1[[#This Row],[Invoice Date]],"mmm")</f>
        <v>Jul</v>
      </c>
      <c r="Q5907" s="27">
        <f>WEEKNUM(Table1[[#This Row],[Invoice Date]]) + IF(YEAR(Table1[[#This Row],[Invoice Date]])=2021, 52, 0)</f>
        <v>81</v>
      </c>
    </row>
    <row r="5908" spans="2:17" ht="14.25" customHeight="1" x14ac:dyDescent="0.3">
      <c r="B5908" s="4" t="s">
        <v>14</v>
      </c>
      <c r="C5908" s="33">
        <v>1185732</v>
      </c>
      <c r="D5908" s="5">
        <v>44394</v>
      </c>
      <c r="E5908" s="4" t="s">
        <v>36</v>
      </c>
      <c r="F5908" s="4" t="s">
        <v>76</v>
      </c>
      <c r="G5908" s="4" t="s">
        <v>77</v>
      </c>
      <c r="H5908" s="6" t="s">
        <v>17</v>
      </c>
      <c r="I5908" s="7">
        <v>36</v>
      </c>
      <c r="J5908" s="8">
        <v>203</v>
      </c>
      <c r="K5908" s="9">
        <v>7308</v>
      </c>
      <c r="L5908" s="9">
        <v>4019.4000000000005</v>
      </c>
      <c r="M5908" s="10">
        <v>0.55000000000000004</v>
      </c>
      <c r="N5908" s="4" t="s">
        <v>83</v>
      </c>
      <c r="O5908" s="4" t="str">
        <f>TEXT(Table1[[#This Row],[Invoice Date]],"yyyy")</f>
        <v>2021</v>
      </c>
      <c r="P5908" s="4" t="str">
        <f>TEXT(Table1[[#This Row],[Invoice Date]],"mmm")</f>
        <v>Jul</v>
      </c>
      <c r="Q5908" s="27">
        <f>WEEKNUM(Table1[[#This Row],[Invoice Date]]) + IF(YEAR(Table1[[#This Row],[Invoice Date]])=2021, 52, 0)</f>
        <v>81</v>
      </c>
    </row>
    <row r="5909" spans="2:17" ht="14.25" customHeight="1" x14ac:dyDescent="0.3">
      <c r="B5909" s="4" t="s">
        <v>14</v>
      </c>
      <c r="C5909" s="33">
        <v>1185732</v>
      </c>
      <c r="D5909" s="5">
        <v>44394</v>
      </c>
      <c r="E5909" s="4" t="s">
        <v>36</v>
      </c>
      <c r="F5909" s="4" t="s">
        <v>57</v>
      </c>
      <c r="G5909" s="4" t="s">
        <v>58</v>
      </c>
      <c r="H5909" s="6" t="s">
        <v>21</v>
      </c>
      <c r="I5909" s="7">
        <v>30</v>
      </c>
      <c r="J5909" s="8">
        <v>25</v>
      </c>
      <c r="K5909" s="9">
        <v>7500</v>
      </c>
      <c r="L5909" s="9">
        <v>3000</v>
      </c>
      <c r="M5909" s="10">
        <v>0.4</v>
      </c>
      <c r="N5909" s="4" t="s">
        <v>24</v>
      </c>
      <c r="O5909" s="4" t="str">
        <f>TEXT(Table1[[#This Row],[Invoice Date]],"yyyy")</f>
        <v>2021</v>
      </c>
      <c r="P5909" s="4" t="str">
        <f>TEXT(Table1[[#This Row],[Invoice Date]],"mmm")</f>
        <v>Jul</v>
      </c>
      <c r="Q5909" s="27">
        <f>WEEKNUM(Table1[[#This Row],[Invoice Date]]) + IF(YEAR(Table1[[#This Row],[Invoice Date]])=2021, 52, 0)</f>
        <v>81</v>
      </c>
    </row>
    <row r="5910" spans="2:17" ht="14.25" customHeight="1" x14ac:dyDescent="0.3">
      <c r="B5910" s="4" t="s">
        <v>61</v>
      </c>
      <c r="C5910" s="33">
        <v>1185731</v>
      </c>
      <c r="D5910" s="5">
        <v>44394</v>
      </c>
      <c r="E5910" s="4" t="s">
        <v>15</v>
      </c>
      <c r="F5910" s="4" t="s">
        <v>133</v>
      </c>
      <c r="G5910" s="4" t="s">
        <v>134</v>
      </c>
      <c r="H5910" s="6" t="s">
        <v>23</v>
      </c>
      <c r="I5910" s="7">
        <v>47</v>
      </c>
      <c r="J5910" s="8">
        <v>163</v>
      </c>
      <c r="K5910" s="9">
        <v>7661</v>
      </c>
      <c r="L5910" s="9">
        <v>3064.3999999999996</v>
      </c>
      <c r="M5910" s="10">
        <v>0.39999999999999997</v>
      </c>
      <c r="N5910" s="4" t="s">
        <v>24</v>
      </c>
      <c r="O5910" s="4" t="str">
        <f>TEXT(Table1[[#This Row],[Invoice Date]],"yyyy")</f>
        <v>2021</v>
      </c>
      <c r="P5910" s="4" t="str">
        <f>TEXT(Table1[[#This Row],[Invoice Date]],"mmm")</f>
        <v>Jul</v>
      </c>
      <c r="Q5910" s="27">
        <f>WEEKNUM(Table1[[#This Row],[Invoice Date]]) + IF(YEAR(Table1[[#This Row],[Invoice Date]])=2021, 52, 0)</f>
        <v>81</v>
      </c>
    </row>
    <row r="5911" spans="2:17" ht="14.25" customHeight="1" x14ac:dyDescent="0.3">
      <c r="B5911" s="4" t="s">
        <v>61</v>
      </c>
      <c r="C5911" s="33">
        <v>1185731</v>
      </c>
      <c r="D5911" s="5">
        <v>44394</v>
      </c>
      <c r="E5911" s="4" t="s">
        <v>15</v>
      </c>
      <c r="F5911" s="4" t="s">
        <v>133</v>
      </c>
      <c r="G5911" s="4" t="s">
        <v>134</v>
      </c>
      <c r="H5911" s="6" t="s">
        <v>23</v>
      </c>
      <c r="I5911" s="7">
        <v>64</v>
      </c>
      <c r="J5911" s="8">
        <v>137</v>
      </c>
      <c r="K5911" s="9">
        <v>8768</v>
      </c>
      <c r="L5911" s="9">
        <v>4296.32</v>
      </c>
      <c r="M5911" s="10">
        <v>0.49</v>
      </c>
      <c r="N5911" s="4" t="s">
        <v>83</v>
      </c>
      <c r="O5911" s="4" t="str">
        <f>TEXT(Table1[[#This Row],[Invoice Date]],"yyyy")</f>
        <v>2021</v>
      </c>
      <c r="P5911" s="4" t="str">
        <f>TEXT(Table1[[#This Row],[Invoice Date]],"mmm")</f>
        <v>Jul</v>
      </c>
      <c r="Q5911" s="27">
        <f>WEEKNUM(Table1[[#This Row],[Invoice Date]]) + IF(YEAR(Table1[[#This Row],[Invoice Date]])=2021, 52, 0)</f>
        <v>81</v>
      </c>
    </row>
    <row r="5912" spans="2:17" ht="14.25" customHeight="1" x14ac:dyDescent="0.3">
      <c r="B5912" s="4" t="s">
        <v>61</v>
      </c>
      <c r="C5912" s="33">
        <v>1185731</v>
      </c>
      <c r="D5912" s="5">
        <v>44394</v>
      </c>
      <c r="E5912" s="4" t="s">
        <v>15</v>
      </c>
      <c r="F5912" s="4" t="s">
        <v>133</v>
      </c>
      <c r="G5912" s="4" t="s">
        <v>134</v>
      </c>
      <c r="H5912" s="6" t="s">
        <v>17</v>
      </c>
      <c r="I5912" s="7">
        <v>49</v>
      </c>
      <c r="J5912" s="8">
        <v>224</v>
      </c>
      <c r="K5912" s="9">
        <v>10976</v>
      </c>
      <c r="L5912" s="9">
        <v>4609.92</v>
      </c>
      <c r="M5912" s="10">
        <v>0.42000000000000004</v>
      </c>
      <c r="N5912" s="4" t="s">
        <v>24</v>
      </c>
      <c r="O5912" s="4" t="str">
        <f>TEXT(Table1[[#This Row],[Invoice Date]],"yyyy")</f>
        <v>2021</v>
      </c>
      <c r="P5912" s="4" t="str">
        <f>TEXT(Table1[[#This Row],[Invoice Date]],"mmm")</f>
        <v>Jul</v>
      </c>
      <c r="Q5912" s="27">
        <f>WEEKNUM(Table1[[#This Row],[Invoice Date]]) + IF(YEAR(Table1[[#This Row],[Invoice Date]])=2021, 52, 0)</f>
        <v>81</v>
      </c>
    </row>
    <row r="5913" spans="2:17" ht="14.25" customHeight="1" x14ac:dyDescent="0.3">
      <c r="B5913" s="4" t="s">
        <v>61</v>
      </c>
      <c r="C5913" s="33">
        <v>1185731</v>
      </c>
      <c r="D5913" s="5">
        <v>44394</v>
      </c>
      <c r="E5913" s="4" t="s">
        <v>15</v>
      </c>
      <c r="F5913" s="4" t="s">
        <v>133</v>
      </c>
      <c r="G5913" s="4" t="s">
        <v>134</v>
      </c>
      <c r="H5913" s="6" t="s">
        <v>17</v>
      </c>
      <c r="I5913" s="7">
        <v>64</v>
      </c>
      <c r="J5913" s="8">
        <v>196</v>
      </c>
      <c r="K5913" s="9">
        <v>12544</v>
      </c>
      <c r="L5913" s="9">
        <v>6648.3200000000006</v>
      </c>
      <c r="M5913" s="10">
        <v>0.53</v>
      </c>
      <c r="N5913" s="4" t="s">
        <v>83</v>
      </c>
      <c r="O5913" s="4" t="str">
        <f>TEXT(Table1[[#This Row],[Invoice Date]],"yyyy")</f>
        <v>2021</v>
      </c>
      <c r="P5913" s="4" t="str">
        <f>TEXT(Table1[[#This Row],[Invoice Date]],"mmm")</f>
        <v>Jul</v>
      </c>
      <c r="Q5913" s="27">
        <f>WEEKNUM(Table1[[#This Row],[Invoice Date]]) + IF(YEAR(Table1[[#This Row],[Invoice Date]])=2021, 52, 0)</f>
        <v>81</v>
      </c>
    </row>
    <row r="5914" spans="2:17" ht="14.25" customHeight="1" x14ac:dyDescent="0.3">
      <c r="B5914" s="4" t="s">
        <v>14</v>
      </c>
      <c r="C5914" s="33">
        <v>1185732</v>
      </c>
      <c r="D5914" s="5">
        <v>44394</v>
      </c>
      <c r="E5914" s="4" t="s">
        <v>36</v>
      </c>
      <c r="F5914" s="4" t="s">
        <v>76</v>
      </c>
      <c r="G5914" s="4" t="s">
        <v>77</v>
      </c>
      <c r="H5914" s="6" t="s">
        <v>21</v>
      </c>
      <c r="I5914" s="7">
        <v>30.000000000000004</v>
      </c>
      <c r="J5914" s="8">
        <v>375</v>
      </c>
      <c r="K5914" s="9">
        <v>112500.00000000001</v>
      </c>
      <c r="L5914" s="9">
        <v>45000.000000000007</v>
      </c>
      <c r="M5914" s="10">
        <v>0.4</v>
      </c>
      <c r="N5914" s="4" t="s">
        <v>18</v>
      </c>
      <c r="O5914" s="4" t="str">
        <f>TEXT(Table1[[#This Row],[Invoice Date]],"yyyy")</f>
        <v>2021</v>
      </c>
      <c r="P5914" s="4" t="str">
        <f>TEXT(Table1[[#This Row],[Invoice Date]],"mmm")</f>
        <v>Jul</v>
      </c>
      <c r="Q5914" s="27">
        <f>WEEKNUM(Table1[[#This Row],[Invoice Date]]) + IF(YEAR(Table1[[#This Row],[Invoice Date]])=2021, 52, 0)</f>
        <v>81</v>
      </c>
    </row>
    <row r="5915" spans="2:17" ht="14.25" customHeight="1" x14ac:dyDescent="0.3">
      <c r="B5915" s="4" t="s">
        <v>14</v>
      </c>
      <c r="C5915" s="33">
        <v>1185732</v>
      </c>
      <c r="D5915" s="5">
        <v>44394</v>
      </c>
      <c r="E5915" s="4" t="s">
        <v>36</v>
      </c>
      <c r="F5915" s="4" t="s">
        <v>76</v>
      </c>
      <c r="G5915" s="4" t="s">
        <v>77</v>
      </c>
      <c r="H5915" s="6" t="s">
        <v>20</v>
      </c>
      <c r="I5915" s="7">
        <v>30.000000000000004</v>
      </c>
      <c r="J5915" s="8">
        <v>425</v>
      </c>
      <c r="K5915" s="9">
        <v>127500.00000000001</v>
      </c>
      <c r="L5915" s="9">
        <v>44625</v>
      </c>
      <c r="M5915" s="10">
        <v>0.35</v>
      </c>
      <c r="N5915" s="4" t="s">
        <v>18</v>
      </c>
      <c r="O5915" s="4" t="str">
        <f>TEXT(Table1[[#This Row],[Invoice Date]],"yyyy")</f>
        <v>2021</v>
      </c>
      <c r="P5915" s="4" t="str">
        <f>TEXT(Table1[[#This Row],[Invoice Date]],"mmm")</f>
        <v>Jul</v>
      </c>
      <c r="Q5915" s="27">
        <f>WEEKNUM(Table1[[#This Row],[Invoice Date]]) + IF(YEAR(Table1[[#This Row],[Invoice Date]])=2021, 52, 0)</f>
        <v>81</v>
      </c>
    </row>
    <row r="5916" spans="2:17" ht="14.25" customHeight="1" x14ac:dyDescent="0.3">
      <c r="B5916" s="4" t="s">
        <v>14</v>
      </c>
      <c r="C5916" s="33">
        <v>1185732</v>
      </c>
      <c r="D5916" s="5">
        <v>44394</v>
      </c>
      <c r="E5916" s="4" t="s">
        <v>36</v>
      </c>
      <c r="F5916" s="4" t="s">
        <v>76</v>
      </c>
      <c r="G5916" s="4" t="s">
        <v>77</v>
      </c>
      <c r="H5916" s="6" t="s">
        <v>22</v>
      </c>
      <c r="I5916" s="7">
        <v>40</v>
      </c>
      <c r="J5916" s="8">
        <v>375</v>
      </c>
      <c r="K5916" s="9">
        <v>150000</v>
      </c>
      <c r="L5916" s="9">
        <v>52500</v>
      </c>
      <c r="M5916" s="10">
        <v>0.35</v>
      </c>
      <c r="N5916" s="4" t="s">
        <v>18</v>
      </c>
      <c r="O5916" s="4" t="str">
        <f>TEXT(Table1[[#This Row],[Invoice Date]],"yyyy")</f>
        <v>2021</v>
      </c>
      <c r="P5916" s="4" t="str">
        <f>TEXT(Table1[[#This Row],[Invoice Date]],"mmm")</f>
        <v>Jul</v>
      </c>
      <c r="Q5916" s="27">
        <f>WEEKNUM(Table1[[#This Row],[Invoice Date]]) + IF(YEAR(Table1[[#This Row],[Invoice Date]])=2021, 52, 0)</f>
        <v>81</v>
      </c>
    </row>
    <row r="5917" spans="2:17" ht="14.25" customHeight="1" x14ac:dyDescent="0.3">
      <c r="B5917" s="4" t="s">
        <v>14</v>
      </c>
      <c r="C5917" s="33">
        <v>1185732</v>
      </c>
      <c r="D5917" s="5">
        <v>44394</v>
      </c>
      <c r="E5917" s="4" t="s">
        <v>36</v>
      </c>
      <c r="F5917" s="4" t="s">
        <v>76</v>
      </c>
      <c r="G5917" s="4" t="s">
        <v>77</v>
      </c>
      <c r="H5917" s="6" t="s">
        <v>19</v>
      </c>
      <c r="I5917" s="7">
        <v>35.000000000000007</v>
      </c>
      <c r="J5917" s="8">
        <v>500</v>
      </c>
      <c r="K5917" s="9">
        <v>175000.00000000003</v>
      </c>
      <c r="L5917" s="9">
        <v>61250.000000000007</v>
      </c>
      <c r="M5917" s="10">
        <v>0.35</v>
      </c>
      <c r="N5917" s="4" t="s">
        <v>18</v>
      </c>
      <c r="O5917" s="4" t="str">
        <f>TEXT(Table1[[#This Row],[Invoice Date]],"yyyy")</f>
        <v>2021</v>
      </c>
      <c r="P5917" s="4" t="str">
        <f>TEXT(Table1[[#This Row],[Invoice Date]],"mmm")</f>
        <v>Jul</v>
      </c>
      <c r="Q5917" s="27">
        <f>WEEKNUM(Table1[[#This Row],[Invoice Date]]) + IF(YEAR(Table1[[#This Row],[Invoice Date]])=2021, 52, 0)</f>
        <v>81</v>
      </c>
    </row>
    <row r="5918" spans="2:17" ht="14.25" customHeight="1" x14ac:dyDescent="0.3">
      <c r="B5918" s="4" t="s">
        <v>61</v>
      </c>
      <c r="C5918" s="33">
        <v>1185731</v>
      </c>
      <c r="D5918" s="5">
        <v>44394</v>
      </c>
      <c r="E5918" s="4" t="s">
        <v>15</v>
      </c>
      <c r="F5918" s="4" t="s">
        <v>133</v>
      </c>
      <c r="G5918" s="4" t="s">
        <v>134</v>
      </c>
      <c r="H5918" s="6" t="s">
        <v>21</v>
      </c>
      <c r="I5918" s="7">
        <v>55.000000000000007</v>
      </c>
      <c r="J5918" s="8">
        <v>325</v>
      </c>
      <c r="K5918" s="9">
        <v>178750.00000000003</v>
      </c>
      <c r="L5918" s="9">
        <v>53625.000000000007</v>
      </c>
      <c r="M5918" s="10">
        <v>0.3</v>
      </c>
      <c r="N5918" s="4" t="s">
        <v>24</v>
      </c>
      <c r="O5918" s="4" t="str">
        <f>TEXT(Table1[[#This Row],[Invoice Date]],"yyyy")</f>
        <v>2021</v>
      </c>
      <c r="P5918" s="4" t="str">
        <f>TEXT(Table1[[#This Row],[Invoice Date]],"mmm")</f>
        <v>Jul</v>
      </c>
      <c r="Q5918" s="27">
        <f>WEEKNUM(Table1[[#This Row],[Invoice Date]]) + IF(YEAR(Table1[[#This Row],[Invoice Date]])=2021, 52, 0)</f>
        <v>81</v>
      </c>
    </row>
    <row r="5919" spans="2:17" ht="14.25" customHeight="1" x14ac:dyDescent="0.3">
      <c r="B5919" s="4" t="s">
        <v>14</v>
      </c>
      <c r="C5919" s="33">
        <v>1185732</v>
      </c>
      <c r="D5919" s="5">
        <v>44394</v>
      </c>
      <c r="E5919" s="4" t="s">
        <v>36</v>
      </c>
      <c r="F5919" s="4" t="s">
        <v>37</v>
      </c>
      <c r="G5919" s="4" t="s">
        <v>38</v>
      </c>
      <c r="H5919" s="6" t="s">
        <v>23</v>
      </c>
      <c r="I5919" s="7">
        <v>55.000000000000007</v>
      </c>
      <c r="J5919" s="8">
        <v>375</v>
      </c>
      <c r="K5919" s="9">
        <v>206250.00000000003</v>
      </c>
      <c r="L5919" s="9">
        <v>103125.00000000001</v>
      </c>
      <c r="M5919" s="10">
        <v>0.5</v>
      </c>
      <c r="N5919" s="4" t="s">
        <v>24</v>
      </c>
      <c r="O5919" s="4" t="str">
        <f>TEXT(Table1[[#This Row],[Invoice Date]],"yyyy")</f>
        <v>2021</v>
      </c>
      <c r="P5919" s="4" t="str">
        <f>TEXT(Table1[[#This Row],[Invoice Date]],"mmm")</f>
        <v>Jul</v>
      </c>
      <c r="Q5919" s="27">
        <f>WEEKNUM(Table1[[#This Row],[Invoice Date]]) + IF(YEAR(Table1[[#This Row],[Invoice Date]])=2021, 52, 0)</f>
        <v>81</v>
      </c>
    </row>
    <row r="5920" spans="2:17" ht="14.25" customHeight="1" x14ac:dyDescent="0.3">
      <c r="B5920" s="4" t="s">
        <v>61</v>
      </c>
      <c r="C5920" s="33">
        <v>1185731</v>
      </c>
      <c r="D5920" s="5">
        <v>44394</v>
      </c>
      <c r="E5920" s="4" t="s">
        <v>15</v>
      </c>
      <c r="F5920" s="4" t="s">
        <v>133</v>
      </c>
      <c r="G5920" s="4" t="s">
        <v>134</v>
      </c>
      <c r="H5920" s="6" t="s">
        <v>20</v>
      </c>
      <c r="I5920" s="7">
        <v>55.000000000000007</v>
      </c>
      <c r="J5920" s="8">
        <v>375</v>
      </c>
      <c r="K5920" s="9">
        <v>206250.00000000003</v>
      </c>
      <c r="L5920" s="9">
        <v>61875.000000000007</v>
      </c>
      <c r="M5920" s="10">
        <v>0.3</v>
      </c>
      <c r="N5920" s="4" t="s">
        <v>24</v>
      </c>
      <c r="O5920" s="4" t="str">
        <f>TEXT(Table1[[#This Row],[Invoice Date]],"yyyy")</f>
        <v>2021</v>
      </c>
      <c r="P5920" s="4" t="str">
        <f>TEXT(Table1[[#This Row],[Invoice Date]],"mmm")</f>
        <v>Jul</v>
      </c>
      <c r="Q5920" s="27">
        <f>WEEKNUM(Table1[[#This Row],[Invoice Date]]) + IF(YEAR(Table1[[#This Row],[Invoice Date]])=2021, 52, 0)</f>
        <v>81</v>
      </c>
    </row>
    <row r="5921" spans="2:17" ht="14.25" customHeight="1" x14ac:dyDescent="0.3">
      <c r="B5921" s="4" t="s">
        <v>61</v>
      </c>
      <c r="C5921" s="33">
        <v>1185731</v>
      </c>
      <c r="D5921" s="5">
        <v>44394</v>
      </c>
      <c r="E5921" s="4" t="s">
        <v>15</v>
      </c>
      <c r="F5921" s="4" t="s">
        <v>133</v>
      </c>
      <c r="G5921" s="4" t="s">
        <v>134</v>
      </c>
      <c r="H5921" s="6" t="s">
        <v>22</v>
      </c>
      <c r="I5921" s="7">
        <v>65</v>
      </c>
      <c r="J5921" s="8">
        <v>350</v>
      </c>
      <c r="K5921" s="9">
        <v>227500</v>
      </c>
      <c r="L5921" s="9">
        <v>68250</v>
      </c>
      <c r="M5921" s="10">
        <v>0.3</v>
      </c>
      <c r="N5921" s="4" t="s">
        <v>24</v>
      </c>
      <c r="O5921" s="4" t="str">
        <f>TEXT(Table1[[#This Row],[Invoice Date]],"yyyy")</f>
        <v>2021</v>
      </c>
      <c r="P5921" s="4" t="str">
        <f>TEXT(Table1[[#This Row],[Invoice Date]],"mmm")</f>
        <v>Jul</v>
      </c>
      <c r="Q5921" s="27">
        <f>WEEKNUM(Table1[[#This Row],[Invoice Date]]) + IF(YEAR(Table1[[#This Row],[Invoice Date]])=2021, 52, 0)</f>
        <v>81</v>
      </c>
    </row>
    <row r="5922" spans="2:17" ht="14.25" customHeight="1" x14ac:dyDescent="0.3">
      <c r="B5922" s="4" t="s">
        <v>14</v>
      </c>
      <c r="C5922" s="33">
        <v>1185732</v>
      </c>
      <c r="D5922" s="5">
        <v>44394</v>
      </c>
      <c r="E5922" s="4" t="s">
        <v>36</v>
      </c>
      <c r="F5922" s="4" t="s">
        <v>76</v>
      </c>
      <c r="G5922" s="4" t="s">
        <v>77</v>
      </c>
      <c r="H5922" s="6" t="s">
        <v>23</v>
      </c>
      <c r="I5922" s="7">
        <v>45</v>
      </c>
      <c r="J5922" s="8">
        <v>550</v>
      </c>
      <c r="K5922" s="9">
        <v>247500</v>
      </c>
      <c r="L5922" s="9">
        <v>123750</v>
      </c>
      <c r="M5922" s="10">
        <v>0.5</v>
      </c>
      <c r="N5922" s="4" t="s">
        <v>18</v>
      </c>
      <c r="O5922" s="4" t="str">
        <f>TEXT(Table1[[#This Row],[Invoice Date]],"yyyy")</f>
        <v>2021</v>
      </c>
      <c r="P5922" s="4" t="str">
        <f>TEXT(Table1[[#This Row],[Invoice Date]],"mmm")</f>
        <v>Jul</v>
      </c>
      <c r="Q5922" s="27">
        <f>WEEKNUM(Table1[[#This Row],[Invoice Date]]) + IF(YEAR(Table1[[#This Row],[Invoice Date]])=2021, 52, 0)</f>
        <v>81</v>
      </c>
    </row>
    <row r="5923" spans="2:17" ht="14.25" customHeight="1" x14ac:dyDescent="0.3">
      <c r="B5923" s="4" t="s">
        <v>61</v>
      </c>
      <c r="C5923" s="33">
        <v>1185731</v>
      </c>
      <c r="D5923" s="5">
        <v>44394</v>
      </c>
      <c r="E5923" s="4" t="s">
        <v>15</v>
      </c>
      <c r="F5923" s="4" t="s">
        <v>133</v>
      </c>
      <c r="G5923" s="4" t="s">
        <v>134</v>
      </c>
      <c r="H5923" s="6" t="s">
        <v>19</v>
      </c>
      <c r="I5923" s="7">
        <v>60.000000000000007</v>
      </c>
      <c r="J5923" s="8">
        <v>450</v>
      </c>
      <c r="K5923" s="9">
        <v>270000.00000000006</v>
      </c>
      <c r="L5923" s="9">
        <v>108000.00000000003</v>
      </c>
      <c r="M5923" s="10">
        <v>0.4</v>
      </c>
      <c r="N5923" s="4" t="s">
        <v>24</v>
      </c>
      <c r="O5923" s="4" t="str">
        <f>TEXT(Table1[[#This Row],[Invoice Date]],"yyyy")</f>
        <v>2021</v>
      </c>
      <c r="P5923" s="4" t="str">
        <f>TEXT(Table1[[#This Row],[Invoice Date]],"mmm")</f>
        <v>Jul</v>
      </c>
      <c r="Q5923" s="27">
        <f>WEEKNUM(Table1[[#This Row],[Invoice Date]]) + IF(YEAR(Table1[[#This Row],[Invoice Date]])=2021, 52, 0)</f>
        <v>81</v>
      </c>
    </row>
    <row r="5924" spans="2:17" ht="14.25" customHeight="1" x14ac:dyDescent="0.3">
      <c r="B5924" s="4" t="s">
        <v>14</v>
      </c>
      <c r="C5924" s="33">
        <v>1185732</v>
      </c>
      <c r="D5924" s="5">
        <v>44394</v>
      </c>
      <c r="E5924" s="4" t="s">
        <v>36</v>
      </c>
      <c r="F5924" s="4" t="s">
        <v>76</v>
      </c>
      <c r="G5924" s="4" t="s">
        <v>77</v>
      </c>
      <c r="H5924" s="6" t="s">
        <v>17</v>
      </c>
      <c r="I5924" s="7">
        <v>40</v>
      </c>
      <c r="J5924" s="8">
        <v>750</v>
      </c>
      <c r="K5924" s="9">
        <v>300000</v>
      </c>
      <c r="L5924" s="9">
        <v>120000</v>
      </c>
      <c r="M5924" s="10">
        <v>0.4</v>
      </c>
      <c r="N5924" s="4" t="s">
        <v>18</v>
      </c>
      <c r="O5924" s="4" t="str">
        <f>TEXT(Table1[[#This Row],[Invoice Date]],"yyyy")</f>
        <v>2021</v>
      </c>
      <c r="P5924" s="4" t="str">
        <f>TEXT(Table1[[#This Row],[Invoice Date]],"mmm")</f>
        <v>Jul</v>
      </c>
      <c r="Q5924" s="27">
        <f>WEEKNUM(Table1[[#This Row],[Invoice Date]]) + IF(YEAR(Table1[[#This Row],[Invoice Date]])=2021, 52, 0)</f>
        <v>81</v>
      </c>
    </row>
    <row r="5925" spans="2:17" ht="14.25" customHeight="1" x14ac:dyDescent="0.3">
      <c r="B5925" s="4" t="s">
        <v>61</v>
      </c>
      <c r="C5925" s="33">
        <v>1185731</v>
      </c>
      <c r="D5925" s="5">
        <v>44394</v>
      </c>
      <c r="E5925" s="4" t="s">
        <v>15</v>
      </c>
      <c r="F5925" s="4" t="s">
        <v>133</v>
      </c>
      <c r="G5925" s="4" t="s">
        <v>134</v>
      </c>
      <c r="H5925" s="6" t="s">
        <v>23</v>
      </c>
      <c r="I5925" s="7">
        <v>70</v>
      </c>
      <c r="J5925" s="8">
        <v>525</v>
      </c>
      <c r="K5925" s="9">
        <v>367500</v>
      </c>
      <c r="L5925" s="9">
        <v>128624.99999999999</v>
      </c>
      <c r="M5925" s="10">
        <v>0.35</v>
      </c>
      <c r="N5925" s="4" t="s">
        <v>24</v>
      </c>
      <c r="O5925" s="4" t="str">
        <f>TEXT(Table1[[#This Row],[Invoice Date]],"yyyy")</f>
        <v>2021</v>
      </c>
      <c r="P5925" s="4" t="str">
        <f>TEXT(Table1[[#This Row],[Invoice Date]],"mmm")</f>
        <v>Jul</v>
      </c>
      <c r="Q5925" s="27">
        <f>WEEKNUM(Table1[[#This Row],[Invoice Date]]) + IF(YEAR(Table1[[#This Row],[Invoice Date]])=2021, 52, 0)</f>
        <v>81</v>
      </c>
    </row>
    <row r="5926" spans="2:17" ht="14.25" customHeight="1" x14ac:dyDescent="0.3">
      <c r="B5926" s="4" t="s">
        <v>61</v>
      </c>
      <c r="C5926" s="33">
        <v>1185731</v>
      </c>
      <c r="D5926" s="5">
        <v>44394</v>
      </c>
      <c r="E5926" s="4" t="s">
        <v>15</v>
      </c>
      <c r="F5926" s="4" t="s">
        <v>133</v>
      </c>
      <c r="G5926" s="4" t="s">
        <v>134</v>
      </c>
      <c r="H5926" s="6" t="s">
        <v>17</v>
      </c>
      <c r="I5926" s="7">
        <v>65</v>
      </c>
      <c r="J5926" s="8">
        <v>700</v>
      </c>
      <c r="K5926" s="9">
        <v>455000</v>
      </c>
      <c r="L5926" s="9">
        <v>182000</v>
      </c>
      <c r="M5926" s="10">
        <v>0.4</v>
      </c>
      <c r="N5926" s="4" t="s">
        <v>18</v>
      </c>
      <c r="O5926" s="4" t="str">
        <f>TEXT(Table1[[#This Row],[Invoice Date]],"yyyy")</f>
        <v>2021</v>
      </c>
      <c r="P5926" s="4" t="str">
        <f>TEXT(Table1[[#This Row],[Invoice Date]],"mmm")</f>
        <v>Jul</v>
      </c>
      <c r="Q5926" s="27">
        <f>WEEKNUM(Table1[[#This Row],[Invoice Date]]) + IF(YEAR(Table1[[#This Row],[Invoice Date]])=2021, 52, 0)</f>
        <v>81</v>
      </c>
    </row>
    <row r="5927" spans="2:17" ht="14.25" customHeight="1" x14ac:dyDescent="0.3">
      <c r="B5927" s="4" t="s">
        <v>14</v>
      </c>
      <c r="C5927" s="33">
        <v>1185732</v>
      </c>
      <c r="D5927" s="5">
        <v>44395</v>
      </c>
      <c r="E5927" s="4" t="s">
        <v>36</v>
      </c>
      <c r="F5927" s="4" t="s">
        <v>57</v>
      </c>
      <c r="G5927" s="4" t="s">
        <v>58</v>
      </c>
      <c r="H5927" s="6" t="s">
        <v>22</v>
      </c>
      <c r="I5927" s="7">
        <v>37</v>
      </c>
      <c r="J5927" s="8">
        <v>7</v>
      </c>
      <c r="K5927" s="9">
        <v>259</v>
      </c>
      <c r="L5927" s="9">
        <v>124.32</v>
      </c>
      <c r="M5927" s="10">
        <v>0.48</v>
      </c>
      <c r="N5927" s="4" t="s">
        <v>83</v>
      </c>
      <c r="O5927" s="4" t="str">
        <f>TEXT(Table1[[#This Row],[Invoice Date]],"yyyy")</f>
        <v>2021</v>
      </c>
      <c r="P5927" s="4" t="str">
        <f>TEXT(Table1[[#This Row],[Invoice Date]],"mmm")</f>
        <v>Jul</v>
      </c>
      <c r="Q5927" s="27">
        <f>WEEKNUM(Table1[[#This Row],[Invoice Date]]) + IF(YEAR(Table1[[#This Row],[Invoice Date]])=2021, 52, 0)</f>
        <v>82</v>
      </c>
    </row>
    <row r="5928" spans="2:17" ht="14.25" customHeight="1" x14ac:dyDescent="0.3">
      <c r="B5928" s="4" t="s">
        <v>14</v>
      </c>
      <c r="C5928" s="33">
        <v>1185732</v>
      </c>
      <c r="D5928" s="5">
        <v>44395</v>
      </c>
      <c r="E5928" s="4" t="s">
        <v>36</v>
      </c>
      <c r="F5928" s="4" t="s">
        <v>37</v>
      </c>
      <c r="G5928" s="4" t="s">
        <v>38</v>
      </c>
      <c r="H5928" s="6" t="s">
        <v>17</v>
      </c>
      <c r="I5928" s="7">
        <v>47</v>
      </c>
      <c r="J5928" s="8">
        <v>135</v>
      </c>
      <c r="K5928" s="9">
        <v>6345</v>
      </c>
      <c r="L5928" s="9">
        <v>3172.5</v>
      </c>
      <c r="M5928" s="10">
        <v>0.5</v>
      </c>
      <c r="N5928" s="4" t="s">
        <v>83</v>
      </c>
      <c r="O5928" s="4" t="str">
        <f>TEXT(Table1[[#This Row],[Invoice Date]],"yyyy")</f>
        <v>2021</v>
      </c>
      <c r="P5928" s="4" t="str">
        <f>TEXT(Table1[[#This Row],[Invoice Date]],"mmm")</f>
        <v>Jul</v>
      </c>
      <c r="Q5928" s="27">
        <f>WEEKNUM(Table1[[#This Row],[Invoice Date]]) + IF(YEAR(Table1[[#This Row],[Invoice Date]])=2021, 52, 0)</f>
        <v>82</v>
      </c>
    </row>
    <row r="5929" spans="2:17" ht="14.25" customHeight="1" x14ac:dyDescent="0.3">
      <c r="B5929" s="4" t="s">
        <v>14</v>
      </c>
      <c r="C5929" s="33">
        <v>1185732</v>
      </c>
      <c r="D5929" s="5">
        <v>44395</v>
      </c>
      <c r="E5929" s="4" t="s">
        <v>36</v>
      </c>
      <c r="F5929" s="4" t="s">
        <v>57</v>
      </c>
      <c r="G5929" s="4" t="s">
        <v>58</v>
      </c>
      <c r="H5929" s="6" t="s">
        <v>22</v>
      </c>
      <c r="I5929" s="7">
        <v>40</v>
      </c>
      <c r="J5929" s="8">
        <v>25</v>
      </c>
      <c r="K5929" s="9">
        <v>10000</v>
      </c>
      <c r="L5929" s="9">
        <v>3500</v>
      </c>
      <c r="M5929" s="10">
        <v>0.35</v>
      </c>
      <c r="N5929" s="4" t="s">
        <v>24</v>
      </c>
      <c r="O5929" s="4" t="str">
        <f>TEXT(Table1[[#This Row],[Invoice Date]],"yyyy")</f>
        <v>2021</v>
      </c>
      <c r="P5929" s="4" t="str">
        <f>TEXT(Table1[[#This Row],[Invoice Date]],"mmm")</f>
        <v>Jul</v>
      </c>
      <c r="Q5929" s="27">
        <f>WEEKNUM(Table1[[#This Row],[Invoice Date]]) + IF(YEAR(Table1[[#This Row],[Invoice Date]])=2021, 52, 0)</f>
        <v>82</v>
      </c>
    </row>
    <row r="5930" spans="2:17" ht="14.25" customHeight="1" x14ac:dyDescent="0.3">
      <c r="B5930" s="4" t="s">
        <v>14</v>
      </c>
      <c r="C5930" s="33">
        <v>1185732</v>
      </c>
      <c r="D5930" s="5">
        <v>44395</v>
      </c>
      <c r="E5930" s="4" t="s">
        <v>36</v>
      </c>
      <c r="F5930" s="4" t="s">
        <v>37</v>
      </c>
      <c r="G5930" s="4" t="s">
        <v>38</v>
      </c>
      <c r="H5930" s="6" t="s">
        <v>17</v>
      </c>
      <c r="I5930" s="7">
        <v>50</v>
      </c>
      <c r="J5930" s="8">
        <v>500</v>
      </c>
      <c r="K5930" s="9">
        <v>250000</v>
      </c>
      <c r="L5930" s="9">
        <v>100000</v>
      </c>
      <c r="M5930" s="10">
        <v>0.4</v>
      </c>
      <c r="N5930" s="4" t="s">
        <v>24</v>
      </c>
      <c r="O5930" s="4" t="str">
        <f>TEXT(Table1[[#This Row],[Invoice Date]],"yyyy")</f>
        <v>2021</v>
      </c>
      <c r="P5930" s="4" t="str">
        <f>TEXT(Table1[[#This Row],[Invoice Date]],"mmm")</f>
        <v>Jul</v>
      </c>
      <c r="Q5930" s="27">
        <f>WEEKNUM(Table1[[#This Row],[Invoice Date]]) + IF(YEAR(Table1[[#This Row],[Invoice Date]])=2021, 52, 0)</f>
        <v>82</v>
      </c>
    </row>
    <row r="5931" spans="2:17" ht="14.25" customHeight="1" x14ac:dyDescent="0.3">
      <c r="B5931" s="4" t="s">
        <v>14</v>
      </c>
      <c r="C5931" s="33">
        <v>1185732</v>
      </c>
      <c r="D5931" s="5">
        <v>44396</v>
      </c>
      <c r="E5931" s="4" t="s">
        <v>36</v>
      </c>
      <c r="F5931" s="4" t="s">
        <v>57</v>
      </c>
      <c r="G5931" s="4" t="s">
        <v>58</v>
      </c>
      <c r="H5931" s="6" t="s">
        <v>23</v>
      </c>
      <c r="I5931" s="7">
        <v>44</v>
      </c>
      <c r="J5931" s="8">
        <v>38</v>
      </c>
      <c r="K5931" s="9">
        <v>1672</v>
      </c>
      <c r="L5931" s="9">
        <v>1053.3599999999999</v>
      </c>
      <c r="M5931" s="10">
        <v>0.63</v>
      </c>
      <c r="N5931" s="4" t="s">
        <v>83</v>
      </c>
      <c r="O5931" s="4" t="str">
        <f>TEXT(Table1[[#This Row],[Invoice Date]],"yyyy")</f>
        <v>2021</v>
      </c>
      <c r="P5931" s="4" t="str">
        <f>TEXT(Table1[[#This Row],[Invoice Date]],"mmm")</f>
        <v>Jul</v>
      </c>
      <c r="Q5931" s="27">
        <f>WEEKNUM(Table1[[#This Row],[Invoice Date]]) + IF(YEAR(Table1[[#This Row],[Invoice Date]])=2021, 52, 0)</f>
        <v>82</v>
      </c>
    </row>
    <row r="5932" spans="2:17" ht="14.25" customHeight="1" x14ac:dyDescent="0.3">
      <c r="B5932" s="4" t="s">
        <v>14</v>
      </c>
      <c r="C5932" s="33">
        <v>1185732</v>
      </c>
      <c r="D5932" s="5">
        <v>44396</v>
      </c>
      <c r="E5932" s="4" t="s">
        <v>36</v>
      </c>
      <c r="F5932" s="4" t="s">
        <v>37</v>
      </c>
      <c r="G5932" s="4" t="s">
        <v>38</v>
      </c>
      <c r="H5932" s="6" t="s">
        <v>19</v>
      </c>
      <c r="I5932" s="7">
        <v>41</v>
      </c>
      <c r="J5932" s="8">
        <v>84</v>
      </c>
      <c r="K5932" s="9">
        <v>3444</v>
      </c>
      <c r="L5932" s="9">
        <v>1687.56</v>
      </c>
      <c r="M5932" s="10">
        <v>0.49</v>
      </c>
      <c r="N5932" s="4" t="s">
        <v>83</v>
      </c>
      <c r="O5932" s="4" t="str">
        <f>TEXT(Table1[[#This Row],[Invoice Date]],"yyyy")</f>
        <v>2021</v>
      </c>
      <c r="P5932" s="4" t="str">
        <f>TEXT(Table1[[#This Row],[Invoice Date]],"mmm")</f>
        <v>Jul</v>
      </c>
      <c r="Q5932" s="27">
        <f>WEEKNUM(Table1[[#This Row],[Invoice Date]]) + IF(YEAR(Table1[[#This Row],[Invoice Date]])=2021, 52, 0)</f>
        <v>82</v>
      </c>
    </row>
    <row r="5933" spans="2:17" ht="14.25" customHeight="1" x14ac:dyDescent="0.3">
      <c r="B5933" s="4" t="s">
        <v>30</v>
      </c>
      <c r="C5933" s="34">
        <v>1128299</v>
      </c>
      <c r="D5933" s="5">
        <v>44396</v>
      </c>
      <c r="E5933" s="4" t="s">
        <v>27</v>
      </c>
      <c r="F5933" s="4" t="s">
        <v>104</v>
      </c>
      <c r="G5933" s="4" t="s">
        <v>105</v>
      </c>
      <c r="H5933" s="6" t="s">
        <v>21</v>
      </c>
      <c r="I5933" s="7">
        <v>41</v>
      </c>
      <c r="J5933" s="8">
        <v>85</v>
      </c>
      <c r="K5933" s="9">
        <v>3485</v>
      </c>
      <c r="L5933" s="9">
        <v>1847.0500000000002</v>
      </c>
      <c r="M5933" s="10">
        <v>0.53</v>
      </c>
      <c r="N5933" s="4" t="s">
        <v>83</v>
      </c>
      <c r="O5933" s="4" t="str">
        <f>TEXT(Table1[[#This Row],[Invoice Date]],"yyyy")</f>
        <v>2021</v>
      </c>
      <c r="P5933" s="4" t="str">
        <f>TEXT(Table1[[#This Row],[Invoice Date]],"mmm")</f>
        <v>Jul</v>
      </c>
      <c r="Q5933" s="27">
        <f>WEEKNUM(Table1[[#This Row],[Invoice Date]]) + IF(YEAR(Table1[[#This Row],[Invoice Date]])=2021, 52, 0)</f>
        <v>82</v>
      </c>
    </row>
    <row r="5934" spans="2:17" ht="14.25" customHeight="1" x14ac:dyDescent="0.3">
      <c r="B5934" s="4" t="s">
        <v>30</v>
      </c>
      <c r="C5934" s="34">
        <v>1128299</v>
      </c>
      <c r="D5934" s="5">
        <v>44396</v>
      </c>
      <c r="E5934" s="4" t="s">
        <v>27</v>
      </c>
      <c r="F5934" s="4" t="s">
        <v>104</v>
      </c>
      <c r="G5934" s="4" t="s">
        <v>105</v>
      </c>
      <c r="H5934" s="6" t="s">
        <v>21</v>
      </c>
      <c r="I5934" s="7">
        <v>36</v>
      </c>
      <c r="J5934" s="8">
        <v>107</v>
      </c>
      <c r="K5934" s="9">
        <v>3852</v>
      </c>
      <c r="L5934" s="9">
        <v>1771.92</v>
      </c>
      <c r="M5934" s="10">
        <v>0.46</v>
      </c>
      <c r="N5934" s="4" t="s">
        <v>24</v>
      </c>
      <c r="O5934" s="4" t="str">
        <f>TEXT(Table1[[#This Row],[Invoice Date]],"yyyy")</f>
        <v>2021</v>
      </c>
      <c r="P5934" s="4" t="str">
        <f>TEXT(Table1[[#This Row],[Invoice Date]],"mmm")</f>
        <v>Jul</v>
      </c>
      <c r="Q5934" s="27">
        <f>WEEKNUM(Table1[[#This Row],[Invoice Date]]) + IF(YEAR(Table1[[#This Row],[Invoice Date]])=2021, 52, 0)</f>
        <v>82</v>
      </c>
    </row>
    <row r="5935" spans="2:17" ht="14.25" customHeight="1" x14ac:dyDescent="0.3">
      <c r="B5935" s="4" t="s">
        <v>30</v>
      </c>
      <c r="C5935" s="34">
        <v>1128299</v>
      </c>
      <c r="D5935" s="5">
        <v>44396</v>
      </c>
      <c r="E5935" s="4" t="s">
        <v>27</v>
      </c>
      <c r="F5935" s="4" t="s">
        <v>104</v>
      </c>
      <c r="G5935" s="4" t="s">
        <v>105</v>
      </c>
      <c r="H5935" s="6" t="s">
        <v>20</v>
      </c>
      <c r="I5935" s="7">
        <v>44</v>
      </c>
      <c r="J5935" s="8">
        <v>94</v>
      </c>
      <c r="K5935" s="9">
        <v>4136</v>
      </c>
      <c r="L5935" s="9">
        <v>2233.44</v>
      </c>
      <c r="M5935" s="10">
        <v>0.54</v>
      </c>
      <c r="N5935" s="4" t="s">
        <v>83</v>
      </c>
      <c r="O5935" s="4" t="str">
        <f>TEXT(Table1[[#This Row],[Invoice Date]],"yyyy")</f>
        <v>2021</v>
      </c>
      <c r="P5935" s="4" t="str">
        <f>TEXT(Table1[[#This Row],[Invoice Date]],"mmm")</f>
        <v>Jul</v>
      </c>
      <c r="Q5935" s="27">
        <f>WEEKNUM(Table1[[#This Row],[Invoice Date]]) + IF(YEAR(Table1[[#This Row],[Invoice Date]])=2021, 52, 0)</f>
        <v>82</v>
      </c>
    </row>
    <row r="5936" spans="2:17" ht="14.25" customHeight="1" x14ac:dyDescent="0.3">
      <c r="B5936" s="4" t="s">
        <v>25</v>
      </c>
      <c r="C5936" s="33">
        <v>1185733</v>
      </c>
      <c r="D5936" s="5">
        <v>44396</v>
      </c>
      <c r="E5936" s="4" t="s">
        <v>27</v>
      </c>
      <c r="F5936" s="4" t="s">
        <v>102</v>
      </c>
      <c r="G5936" s="4" t="s">
        <v>103</v>
      </c>
      <c r="H5936" s="6" t="s">
        <v>21</v>
      </c>
      <c r="I5936" s="7">
        <v>35</v>
      </c>
      <c r="J5936" s="8">
        <v>120</v>
      </c>
      <c r="K5936" s="9">
        <v>4200</v>
      </c>
      <c r="L5936" s="9">
        <v>1806.0000000000002</v>
      </c>
      <c r="M5936" s="10">
        <v>0.43000000000000005</v>
      </c>
      <c r="N5936" s="4" t="s">
        <v>24</v>
      </c>
      <c r="O5936" s="4" t="str">
        <f>TEXT(Table1[[#This Row],[Invoice Date]],"yyyy")</f>
        <v>2021</v>
      </c>
      <c r="P5936" s="4" t="str">
        <f>TEXT(Table1[[#This Row],[Invoice Date]],"mmm")</f>
        <v>Jul</v>
      </c>
      <c r="Q5936" s="27">
        <f>WEEKNUM(Table1[[#This Row],[Invoice Date]]) + IF(YEAR(Table1[[#This Row],[Invoice Date]])=2021, 52, 0)</f>
        <v>82</v>
      </c>
    </row>
    <row r="5937" spans="2:17" ht="14.25" customHeight="1" x14ac:dyDescent="0.3">
      <c r="B5937" s="4" t="s">
        <v>30</v>
      </c>
      <c r="C5937" s="34">
        <v>1128299</v>
      </c>
      <c r="D5937" s="5">
        <v>44396</v>
      </c>
      <c r="E5937" s="4" t="s">
        <v>27</v>
      </c>
      <c r="F5937" s="4" t="s">
        <v>104</v>
      </c>
      <c r="G5937" s="4" t="s">
        <v>105</v>
      </c>
      <c r="H5937" s="6" t="s">
        <v>20</v>
      </c>
      <c r="I5937" s="7">
        <v>33</v>
      </c>
      <c r="J5937" s="8">
        <v>131</v>
      </c>
      <c r="K5937" s="9">
        <v>4323</v>
      </c>
      <c r="L5937" s="9">
        <v>1858.89</v>
      </c>
      <c r="M5937" s="10">
        <v>0.43000000000000005</v>
      </c>
      <c r="N5937" s="4" t="s">
        <v>24</v>
      </c>
      <c r="O5937" s="4" t="str">
        <f>TEXT(Table1[[#This Row],[Invoice Date]],"yyyy")</f>
        <v>2021</v>
      </c>
      <c r="P5937" s="4" t="str">
        <f>TEXT(Table1[[#This Row],[Invoice Date]],"mmm")</f>
        <v>Jul</v>
      </c>
      <c r="Q5937" s="27">
        <f>WEEKNUM(Table1[[#This Row],[Invoice Date]]) + IF(YEAR(Table1[[#This Row],[Invoice Date]])=2021, 52, 0)</f>
        <v>82</v>
      </c>
    </row>
    <row r="5938" spans="2:17" ht="14.25" customHeight="1" x14ac:dyDescent="0.3">
      <c r="B5938" s="4" t="s">
        <v>25</v>
      </c>
      <c r="C5938" s="33">
        <v>1185733</v>
      </c>
      <c r="D5938" s="5">
        <v>44396</v>
      </c>
      <c r="E5938" s="4" t="s">
        <v>27</v>
      </c>
      <c r="F5938" s="4" t="s">
        <v>102</v>
      </c>
      <c r="G5938" s="4" t="s">
        <v>103</v>
      </c>
      <c r="H5938" s="6" t="s">
        <v>20</v>
      </c>
      <c r="I5938" s="7">
        <v>32</v>
      </c>
      <c r="J5938" s="8">
        <v>140</v>
      </c>
      <c r="K5938" s="9">
        <v>4480</v>
      </c>
      <c r="L5938" s="9">
        <v>1971.2</v>
      </c>
      <c r="M5938" s="10">
        <v>0.44</v>
      </c>
      <c r="N5938" s="4" t="s">
        <v>24</v>
      </c>
      <c r="O5938" s="4" t="str">
        <f>TEXT(Table1[[#This Row],[Invoice Date]],"yyyy")</f>
        <v>2021</v>
      </c>
      <c r="P5938" s="4" t="str">
        <f>TEXT(Table1[[#This Row],[Invoice Date]],"mmm")</f>
        <v>Jul</v>
      </c>
      <c r="Q5938" s="27">
        <f>WEEKNUM(Table1[[#This Row],[Invoice Date]]) + IF(YEAR(Table1[[#This Row],[Invoice Date]])=2021, 52, 0)</f>
        <v>82</v>
      </c>
    </row>
    <row r="5939" spans="2:17" ht="14.25" customHeight="1" x14ac:dyDescent="0.3">
      <c r="B5939" s="4" t="s">
        <v>30</v>
      </c>
      <c r="C5939" s="34">
        <v>1128299</v>
      </c>
      <c r="D5939" s="5">
        <v>44396</v>
      </c>
      <c r="E5939" s="4" t="s">
        <v>27</v>
      </c>
      <c r="F5939" s="4" t="s">
        <v>104</v>
      </c>
      <c r="G5939" s="4" t="s">
        <v>105</v>
      </c>
      <c r="H5939" s="6" t="s">
        <v>19</v>
      </c>
      <c r="I5939" s="7">
        <v>35</v>
      </c>
      <c r="J5939" s="8">
        <v>135</v>
      </c>
      <c r="K5939" s="9">
        <v>4725</v>
      </c>
      <c r="L5939" s="9">
        <v>1795.5</v>
      </c>
      <c r="M5939" s="10">
        <v>0.38</v>
      </c>
      <c r="N5939" s="4" t="s">
        <v>24</v>
      </c>
      <c r="O5939" s="4" t="str">
        <f>TEXT(Table1[[#This Row],[Invoice Date]],"yyyy")</f>
        <v>2021</v>
      </c>
      <c r="P5939" s="4" t="str">
        <f>TEXT(Table1[[#This Row],[Invoice Date]],"mmm")</f>
        <v>Jul</v>
      </c>
      <c r="Q5939" s="27">
        <f>WEEKNUM(Table1[[#This Row],[Invoice Date]]) + IF(YEAR(Table1[[#This Row],[Invoice Date]])=2021, 52, 0)</f>
        <v>82</v>
      </c>
    </row>
    <row r="5940" spans="2:17" ht="14.25" customHeight="1" x14ac:dyDescent="0.3">
      <c r="B5940" s="4" t="s">
        <v>25</v>
      </c>
      <c r="C5940" s="33">
        <v>1185733</v>
      </c>
      <c r="D5940" s="5">
        <v>44396</v>
      </c>
      <c r="E5940" s="4" t="s">
        <v>27</v>
      </c>
      <c r="F5940" s="4" t="s">
        <v>102</v>
      </c>
      <c r="G5940" s="4" t="s">
        <v>103</v>
      </c>
      <c r="H5940" s="6" t="s">
        <v>21</v>
      </c>
      <c r="I5940" s="7">
        <v>41</v>
      </c>
      <c r="J5940" s="8">
        <v>116</v>
      </c>
      <c r="K5940" s="9">
        <v>4756</v>
      </c>
      <c r="L5940" s="9">
        <v>2568.2400000000002</v>
      </c>
      <c r="M5940" s="10">
        <v>0.54</v>
      </c>
      <c r="N5940" s="4" t="s">
        <v>83</v>
      </c>
      <c r="O5940" s="4" t="str">
        <f>TEXT(Table1[[#This Row],[Invoice Date]],"yyyy")</f>
        <v>2021</v>
      </c>
      <c r="P5940" s="4" t="str">
        <f>TEXT(Table1[[#This Row],[Invoice Date]],"mmm")</f>
        <v>Jul</v>
      </c>
      <c r="Q5940" s="27">
        <f>WEEKNUM(Table1[[#This Row],[Invoice Date]]) + IF(YEAR(Table1[[#This Row],[Invoice Date]])=2021, 52, 0)</f>
        <v>82</v>
      </c>
    </row>
    <row r="5941" spans="2:17" ht="14.25" customHeight="1" x14ac:dyDescent="0.3">
      <c r="B5941" s="4" t="s">
        <v>30</v>
      </c>
      <c r="C5941" s="34">
        <v>1128299</v>
      </c>
      <c r="D5941" s="5">
        <v>44396</v>
      </c>
      <c r="E5941" s="4" t="s">
        <v>27</v>
      </c>
      <c r="F5941" s="4" t="s">
        <v>104</v>
      </c>
      <c r="G5941" s="4" t="s">
        <v>105</v>
      </c>
      <c r="H5941" s="6" t="s">
        <v>22</v>
      </c>
      <c r="I5941" s="7">
        <v>43</v>
      </c>
      <c r="J5941" s="8">
        <v>116</v>
      </c>
      <c r="K5941" s="9">
        <v>4988</v>
      </c>
      <c r="L5941" s="9">
        <v>2045.08</v>
      </c>
      <c r="M5941" s="10">
        <v>0.41</v>
      </c>
      <c r="N5941" s="4" t="s">
        <v>24</v>
      </c>
      <c r="O5941" s="4" t="str">
        <f>TEXT(Table1[[#This Row],[Invoice Date]],"yyyy")</f>
        <v>2021</v>
      </c>
      <c r="P5941" s="4" t="str">
        <f>TEXT(Table1[[#This Row],[Invoice Date]],"mmm")</f>
        <v>Jul</v>
      </c>
      <c r="Q5941" s="27">
        <f>WEEKNUM(Table1[[#This Row],[Invoice Date]]) + IF(YEAR(Table1[[#This Row],[Invoice Date]])=2021, 52, 0)</f>
        <v>82</v>
      </c>
    </row>
    <row r="5942" spans="2:17" ht="14.25" customHeight="1" x14ac:dyDescent="0.3">
      <c r="B5942" s="4" t="s">
        <v>30</v>
      </c>
      <c r="C5942" s="34">
        <v>1128299</v>
      </c>
      <c r="D5942" s="5">
        <v>44396</v>
      </c>
      <c r="E5942" s="4" t="s">
        <v>27</v>
      </c>
      <c r="F5942" s="4" t="s">
        <v>104</v>
      </c>
      <c r="G5942" s="4" t="s">
        <v>105</v>
      </c>
      <c r="H5942" s="6" t="s">
        <v>19</v>
      </c>
      <c r="I5942" s="7">
        <v>45</v>
      </c>
      <c r="J5942" s="8">
        <v>117</v>
      </c>
      <c r="K5942" s="9">
        <v>5265</v>
      </c>
      <c r="L5942" s="9">
        <v>2632.5</v>
      </c>
      <c r="M5942" s="10">
        <v>0.5</v>
      </c>
      <c r="N5942" s="4" t="s">
        <v>83</v>
      </c>
      <c r="O5942" s="4" t="str">
        <f>TEXT(Table1[[#This Row],[Invoice Date]],"yyyy")</f>
        <v>2021</v>
      </c>
      <c r="P5942" s="4" t="str">
        <f>TEXT(Table1[[#This Row],[Invoice Date]],"mmm")</f>
        <v>Jul</v>
      </c>
      <c r="Q5942" s="27">
        <f>WEEKNUM(Table1[[#This Row],[Invoice Date]]) + IF(YEAR(Table1[[#This Row],[Invoice Date]])=2021, 52, 0)</f>
        <v>82</v>
      </c>
    </row>
    <row r="5943" spans="2:17" ht="14.25" customHeight="1" x14ac:dyDescent="0.3">
      <c r="B5943" s="4" t="s">
        <v>25</v>
      </c>
      <c r="C5943" s="33">
        <v>1185733</v>
      </c>
      <c r="D5943" s="5">
        <v>44396</v>
      </c>
      <c r="E5943" s="4" t="s">
        <v>27</v>
      </c>
      <c r="F5943" s="4" t="s">
        <v>102</v>
      </c>
      <c r="G5943" s="4" t="s">
        <v>103</v>
      </c>
      <c r="H5943" s="6" t="s">
        <v>20</v>
      </c>
      <c r="I5943" s="7">
        <v>43</v>
      </c>
      <c r="J5943" s="8">
        <v>126</v>
      </c>
      <c r="K5943" s="9">
        <v>5418</v>
      </c>
      <c r="L5943" s="9">
        <v>2763.18</v>
      </c>
      <c r="M5943" s="10">
        <v>0.51</v>
      </c>
      <c r="N5943" s="4" t="s">
        <v>83</v>
      </c>
      <c r="O5943" s="4" t="str">
        <f>TEXT(Table1[[#This Row],[Invoice Date]],"yyyy")</f>
        <v>2021</v>
      </c>
      <c r="P5943" s="4" t="str">
        <f>TEXT(Table1[[#This Row],[Invoice Date]],"mmm")</f>
        <v>Jul</v>
      </c>
      <c r="Q5943" s="27">
        <f>WEEKNUM(Table1[[#This Row],[Invoice Date]]) + IF(YEAR(Table1[[#This Row],[Invoice Date]])=2021, 52, 0)</f>
        <v>82</v>
      </c>
    </row>
    <row r="5944" spans="2:17" ht="14.25" customHeight="1" x14ac:dyDescent="0.3">
      <c r="B5944" s="4" t="s">
        <v>30</v>
      </c>
      <c r="C5944" s="34">
        <v>1128299</v>
      </c>
      <c r="D5944" s="5">
        <v>44396</v>
      </c>
      <c r="E5944" s="4" t="s">
        <v>27</v>
      </c>
      <c r="F5944" s="4" t="s">
        <v>104</v>
      </c>
      <c r="G5944" s="4" t="s">
        <v>105</v>
      </c>
      <c r="H5944" s="6" t="s">
        <v>22</v>
      </c>
      <c r="I5944" s="7">
        <v>59</v>
      </c>
      <c r="J5944" s="8">
        <v>98</v>
      </c>
      <c r="K5944" s="9">
        <v>5782</v>
      </c>
      <c r="L5944" s="9">
        <v>2659.72</v>
      </c>
      <c r="M5944" s="10">
        <v>0.45999999999999996</v>
      </c>
      <c r="N5944" s="4" t="s">
        <v>83</v>
      </c>
      <c r="O5944" s="4" t="str">
        <f>TEXT(Table1[[#This Row],[Invoice Date]],"yyyy")</f>
        <v>2021</v>
      </c>
      <c r="P5944" s="4" t="str">
        <f>TEXT(Table1[[#This Row],[Invoice Date]],"mmm")</f>
        <v>Jul</v>
      </c>
      <c r="Q5944" s="27">
        <f>WEEKNUM(Table1[[#This Row],[Invoice Date]]) + IF(YEAR(Table1[[#This Row],[Invoice Date]])=2021, 52, 0)</f>
        <v>82</v>
      </c>
    </row>
    <row r="5945" spans="2:17" ht="14.25" customHeight="1" x14ac:dyDescent="0.3">
      <c r="B5945" s="4" t="s">
        <v>25</v>
      </c>
      <c r="C5945" s="33">
        <v>1185733</v>
      </c>
      <c r="D5945" s="5">
        <v>44396</v>
      </c>
      <c r="E5945" s="4" t="s">
        <v>27</v>
      </c>
      <c r="F5945" s="4" t="s">
        <v>102</v>
      </c>
      <c r="G5945" s="4" t="s">
        <v>103</v>
      </c>
      <c r="H5945" s="6" t="s">
        <v>19</v>
      </c>
      <c r="I5945" s="7">
        <v>36</v>
      </c>
      <c r="J5945" s="8">
        <v>163</v>
      </c>
      <c r="K5945" s="9">
        <v>5868</v>
      </c>
      <c r="L5945" s="9">
        <v>2171.16</v>
      </c>
      <c r="M5945" s="10">
        <v>0.37</v>
      </c>
      <c r="N5945" s="4" t="s">
        <v>24</v>
      </c>
      <c r="O5945" s="4" t="str">
        <f>TEXT(Table1[[#This Row],[Invoice Date]],"yyyy")</f>
        <v>2021</v>
      </c>
      <c r="P5945" s="4" t="str">
        <f>TEXT(Table1[[#This Row],[Invoice Date]],"mmm")</f>
        <v>Jul</v>
      </c>
      <c r="Q5945" s="27">
        <f>WEEKNUM(Table1[[#This Row],[Invoice Date]]) + IF(YEAR(Table1[[#This Row],[Invoice Date]])=2021, 52, 0)</f>
        <v>82</v>
      </c>
    </row>
    <row r="5946" spans="2:17" ht="14.25" customHeight="1" x14ac:dyDescent="0.3">
      <c r="B5946" s="4" t="s">
        <v>25</v>
      </c>
      <c r="C5946" s="33">
        <v>1185733</v>
      </c>
      <c r="D5946" s="5">
        <v>44396</v>
      </c>
      <c r="E5946" s="4" t="s">
        <v>27</v>
      </c>
      <c r="F5946" s="4" t="s">
        <v>102</v>
      </c>
      <c r="G5946" s="4" t="s">
        <v>103</v>
      </c>
      <c r="H5946" s="6" t="s">
        <v>22</v>
      </c>
      <c r="I5946" s="7">
        <v>40</v>
      </c>
      <c r="J5946" s="8">
        <v>149</v>
      </c>
      <c r="K5946" s="9">
        <v>5960</v>
      </c>
      <c r="L5946" s="9">
        <v>2384</v>
      </c>
      <c r="M5946" s="10">
        <v>0.39999999999999997</v>
      </c>
      <c r="N5946" s="4" t="s">
        <v>24</v>
      </c>
      <c r="O5946" s="4" t="str">
        <f>TEXT(Table1[[#This Row],[Invoice Date]],"yyyy")</f>
        <v>2021</v>
      </c>
      <c r="P5946" s="4" t="str">
        <f>TEXT(Table1[[#This Row],[Invoice Date]],"mmm")</f>
        <v>Jul</v>
      </c>
      <c r="Q5946" s="27">
        <f>WEEKNUM(Table1[[#This Row],[Invoice Date]]) + IF(YEAR(Table1[[#This Row],[Invoice Date]])=2021, 52, 0)</f>
        <v>82</v>
      </c>
    </row>
    <row r="5947" spans="2:17" ht="14.25" customHeight="1" x14ac:dyDescent="0.3">
      <c r="B5947" s="4" t="s">
        <v>25</v>
      </c>
      <c r="C5947" s="33">
        <v>1185733</v>
      </c>
      <c r="D5947" s="5">
        <v>44396</v>
      </c>
      <c r="E5947" s="4" t="s">
        <v>27</v>
      </c>
      <c r="F5947" s="4" t="s">
        <v>102</v>
      </c>
      <c r="G5947" s="4" t="s">
        <v>103</v>
      </c>
      <c r="H5947" s="6" t="s">
        <v>22</v>
      </c>
      <c r="I5947" s="7">
        <v>55</v>
      </c>
      <c r="J5947" s="8">
        <v>119</v>
      </c>
      <c r="K5947" s="9">
        <v>6545</v>
      </c>
      <c r="L5947" s="9">
        <v>3207.0499999999997</v>
      </c>
      <c r="M5947" s="10">
        <v>0.49</v>
      </c>
      <c r="N5947" s="4" t="s">
        <v>83</v>
      </c>
      <c r="O5947" s="4" t="str">
        <f>TEXT(Table1[[#This Row],[Invoice Date]],"yyyy")</f>
        <v>2021</v>
      </c>
      <c r="P5947" s="4" t="str">
        <f>TEXT(Table1[[#This Row],[Invoice Date]],"mmm")</f>
        <v>Jul</v>
      </c>
      <c r="Q5947" s="27">
        <f>WEEKNUM(Table1[[#This Row],[Invoice Date]]) + IF(YEAR(Table1[[#This Row],[Invoice Date]])=2021, 52, 0)</f>
        <v>82</v>
      </c>
    </row>
    <row r="5948" spans="2:17" ht="14.25" customHeight="1" x14ac:dyDescent="0.3">
      <c r="B5948" s="4" t="s">
        <v>25</v>
      </c>
      <c r="C5948" s="33">
        <v>1185733</v>
      </c>
      <c r="D5948" s="5">
        <v>44396</v>
      </c>
      <c r="E5948" s="4" t="s">
        <v>27</v>
      </c>
      <c r="F5948" s="4" t="s">
        <v>102</v>
      </c>
      <c r="G5948" s="4" t="s">
        <v>103</v>
      </c>
      <c r="H5948" s="6" t="s">
        <v>19</v>
      </c>
      <c r="I5948" s="7">
        <v>47</v>
      </c>
      <c r="J5948" s="8">
        <v>147</v>
      </c>
      <c r="K5948" s="9">
        <v>6909</v>
      </c>
      <c r="L5948" s="9">
        <v>3109.0499999999997</v>
      </c>
      <c r="M5948" s="10">
        <v>0.44999999999999996</v>
      </c>
      <c r="N5948" s="4" t="s">
        <v>83</v>
      </c>
      <c r="O5948" s="4" t="str">
        <f>TEXT(Table1[[#This Row],[Invoice Date]],"yyyy")</f>
        <v>2021</v>
      </c>
      <c r="P5948" s="4" t="str">
        <f>TEXT(Table1[[#This Row],[Invoice Date]],"mmm")</f>
        <v>Jul</v>
      </c>
      <c r="Q5948" s="27">
        <f>WEEKNUM(Table1[[#This Row],[Invoice Date]]) + IF(YEAR(Table1[[#This Row],[Invoice Date]])=2021, 52, 0)</f>
        <v>82</v>
      </c>
    </row>
    <row r="5949" spans="2:17" ht="14.25" customHeight="1" x14ac:dyDescent="0.3">
      <c r="B5949" s="4" t="s">
        <v>30</v>
      </c>
      <c r="C5949" s="34">
        <v>1128299</v>
      </c>
      <c r="D5949" s="5">
        <v>44396</v>
      </c>
      <c r="E5949" s="4" t="s">
        <v>27</v>
      </c>
      <c r="F5949" s="4" t="s">
        <v>104</v>
      </c>
      <c r="G5949" s="4" t="s">
        <v>105</v>
      </c>
      <c r="H5949" s="6" t="s">
        <v>23</v>
      </c>
      <c r="I5949" s="7">
        <v>45</v>
      </c>
      <c r="J5949" s="8">
        <v>163</v>
      </c>
      <c r="K5949" s="9">
        <v>7335</v>
      </c>
      <c r="L5949" s="9">
        <v>3447.4500000000003</v>
      </c>
      <c r="M5949" s="10">
        <v>0.47000000000000003</v>
      </c>
      <c r="N5949" s="4" t="s">
        <v>24</v>
      </c>
      <c r="O5949" s="4" t="str">
        <f>TEXT(Table1[[#This Row],[Invoice Date]],"yyyy")</f>
        <v>2021</v>
      </c>
      <c r="P5949" s="4" t="str">
        <f>TEXT(Table1[[#This Row],[Invoice Date]],"mmm")</f>
        <v>Jul</v>
      </c>
      <c r="Q5949" s="27">
        <f>WEEKNUM(Table1[[#This Row],[Invoice Date]]) + IF(YEAR(Table1[[#This Row],[Invoice Date]])=2021, 52, 0)</f>
        <v>82</v>
      </c>
    </row>
    <row r="5950" spans="2:17" ht="14.25" customHeight="1" x14ac:dyDescent="0.3">
      <c r="B5950" s="4" t="s">
        <v>30</v>
      </c>
      <c r="C5950" s="34">
        <v>1128299</v>
      </c>
      <c r="D5950" s="5">
        <v>44396</v>
      </c>
      <c r="E5950" s="4" t="s">
        <v>27</v>
      </c>
      <c r="F5950" s="4" t="s">
        <v>104</v>
      </c>
      <c r="G5950" s="4" t="s">
        <v>105</v>
      </c>
      <c r="H5950" s="6" t="s">
        <v>23</v>
      </c>
      <c r="I5950" s="7">
        <v>61</v>
      </c>
      <c r="J5950" s="8">
        <v>142</v>
      </c>
      <c r="K5950" s="9">
        <v>8662</v>
      </c>
      <c r="L5950" s="9">
        <v>4677.4800000000005</v>
      </c>
      <c r="M5950" s="10">
        <v>0.54</v>
      </c>
      <c r="N5950" s="4" t="s">
        <v>83</v>
      </c>
      <c r="O5950" s="4" t="str">
        <f>TEXT(Table1[[#This Row],[Invoice Date]],"yyyy")</f>
        <v>2021</v>
      </c>
      <c r="P5950" s="4" t="str">
        <f>TEXT(Table1[[#This Row],[Invoice Date]],"mmm")</f>
        <v>Jul</v>
      </c>
      <c r="Q5950" s="27">
        <f>WEEKNUM(Table1[[#This Row],[Invoice Date]]) + IF(YEAR(Table1[[#This Row],[Invoice Date]])=2021, 52, 0)</f>
        <v>82</v>
      </c>
    </row>
    <row r="5951" spans="2:17" ht="14.25" customHeight="1" x14ac:dyDescent="0.3">
      <c r="B5951" s="4" t="s">
        <v>30</v>
      </c>
      <c r="C5951" s="34">
        <v>1128299</v>
      </c>
      <c r="D5951" s="5">
        <v>44396</v>
      </c>
      <c r="E5951" s="4" t="s">
        <v>27</v>
      </c>
      <c r="F5951" s="4" t="s">
        <v>104</v>
      </c>
      <c r="G5951" s="4" t="s">
        <v>105</v>
      </c>
      <c r="H5951" s="6" t="s">
        <v>17</v>
      </c>
      <c r="I5951" s="7">
        <v>50</v>
      </c>
      <c r="J5951" s="8">
        <v>182</v>
      </c>
      <c r="K5951" s="9">
        <v>9100</v>
      </c>
      <c r="L5951" s="9">
        <v>4732</v>
      </c>
      <c r="M5951" s="10">
        <v>0.52</v>
      </c>
      <c r="N5951" s="4" t="s">
        <v>83</v>
      </c>
      <c r="O5951" s="4" t="str">
        <f>TEXT(Table1[[#This Row],[Invoice Date]],"yyyy")</f>
        <v>2021</v>
      </c>
      <c r="P5951" s="4" t="str">
        <f>TEXT(Table1[[#This Row],[Invoice Date]],"mmm")</f>
        <v>Jul</v>
      </c>
      <c r="Q5951" s="27">
        <f>WEEKNUM(Table1[[#This Row],[Invoice Date]]) + IF(YEAR(Table1[[#This Row],[Invoice Date]])=2021, 52, 0)</f>
        <v>82</v>
      </c>
    </row>
    <row r="5952" spans="2:17" ht="14.25" customHeight="1" x14ac:dyDescent="0.3">
      <c r="B5952" s="4" t="s">
        <v>25</v>
      </c>
      <c r="C5952" s="33">
        <v>1185733</v>
      </c>
      <c r="D5952" s="5">
        <v>44396</v>
      </c>
      <c r="E5952" s="4" t="s">
        <v>27</v>
      </c>
      <c r="F5952" s="4" t="s">
        <v>102</v>
      </c>
      <c r="G5952" s="4" t="s">
        <v>103</v>
      </c>
      <c r="H5952" s="6" t="s">
        <v>23</v>
      </c>
      <c r="I5952" s="7">
        <v>63</v>
      </c>
      <c r="J5952" s="8">
        <v>150</v>
      </c>
      <c r="K5952" s="9">
        <v>9450</v>
      </c>
      <c r="L5952" s="9">
        <v>5103</v>
      </c>
      <c r="M5952" s="10">
        <v>0.54</v>
      </c>
      <c r="N5952" s="4" t="s">
        <v>83</v>
      </c>
      <c r="O5952" s="4" t="str">
        <f>TEXT(Table1[[#This Row],[Invoice Date]],"yyyy")</f>
        <v>2021</v>
      </c>
      <c r="P5952" s="4" t="str">
        <f>TEXT(Table1[[#This Row],[Invoice Date]],"mmm")</f>
        <v>Jul</v>
      </c>
      <c r="Q5952" s="27">
        <f>WEEKNUM(Table1[[#This Row],[Invoice Date]]) + IF(YEAR(Table1[[#This Row],[Invoice Date]])=2021, 52, 0)</f>
        <v>82</v>
      </c>
    </row>
    <row r="5953" spans="2:17" ht="14.25" customHeight="1" x14ac:dyDescent="0.3">
      <c r="B5953" s="4" t="s">
        <v>25</v>
      </c>
      <c r="C5953" s="33">
        <v>1185733</v>
      </c>
      <c r="D5953" s="5">
        <v>44396</v>
      </c>
      <c r="E5953" s="4" t="s">
        <v>27</v>
      </c>
      <c r="F5953" s="4" t="s">
        <v>102</v>
      </c>
      <c r="G5953" s="4" t="s">
        <v>103</v>
      </c>
      <c r="H5953" s="6" t="s">
        <v>23</v>
      </c>
      <c r="I5953" s="7">
        <v>50</v>
      </c>
      <c r="J5953" s="8">
        <v>198</v>
      </c>
      <c r="K5953" s="9">
        <v>9900</v>
      </c>
      <c r="L5953" s="9">
        <v>4554</v>
      </c>
      <c r="M5953" s="10">
        <v>0.46</v>
      </c>
      <c r="N5953" s="4" t="s">
        <v>24</v>
      </c>
      <c r="O5953" s="4" t="str">
        <f>TEXT(Table1[[#This Row],[Invoice Date]],"yyyy")</f>
        <v>2021</v>
      </c>
      <c r="P5953" s="4" t="str">
        <f>TEXT(Table1[[#This Row],[Invoice Date]],"mmm")</f>
        <v>Jul</v>
      </c>
      <c r="Q5953" s="27">
        <f>WEEKNUM(Table1[[#This Row],[Invoice Date]]) + IF(YEAR(Table1[[#This Row],[Invoice Date]])=2021, 52, 0)</f>
        <v>82</v>
      </c>
    </row>
    <row r="5954" spans="2:17" ht="14.25" customHeight="1" x14ac:dyDescent="0.3">
      <c r="B5954" s="4" t="s">
        <v>30</v>
      </c>
      <c r="C5954" s="34">
        <v>1128299</v>
      </c>
      <c r="D5954" s="5">
        <v>44396</v>
      </c>
      <c r="E5954" s="4" t="s">
        <v>27</v>
      </c>
      <c r="F5954" s="4" t="s">
        <v>104</v>
      </c>
      <c r="G5954" s="4" t="s">
        <v>105</v>
      </c>
      <c r="H5954" s="6" t="s">
        <v>17</v>
      </c>
      <c r="I5954" s="7">
        <v>43</v>
      </c>
      <c r="J5954" s="8">
        <v>238</v>
      </c>
      <c r="K5954" s="9">
        <v>10234</v>
      </c>
      <c r="L5954" s="9">
        <v>4298.2800000000007</v>
      </c>
      <c r="M5954" s="10">
        <v>0.42000000000000004</v>
      </c>
      <c r="N5954" s="4" t="s">
        <v>24</v>
      </c>
      <c r="O5954" s="4" t="str">
        <f>TEXT(Table1[[#This Row],[Invoice Date]],"yyyy")</f>
        <v>2021</v>
      </c>
      <c r="P5954" s="4" t="str">
        <f>TEXT(Table1[[#This Row],[Invoice Date]],"mmm")</f>
        <v>Jul</v>
      </c>
      <c r="Q5954" s="27">
        <f>WEEKNUM(Table1[[#This Row],[Invoice Date]]) + IF(YEAR(Table1[[#This Row],[Invoice Date]])=2021, 52, 0)</f>
        <v>82</v>
      </c>
    </row>
    <row r="5955" spans="2:17" ht="14.25" customHeight="1" x14ac:dyDescent="0.3">
      <c r="B5955" s="4" t="s">
        <v>25</v>
      </c>
      <c r="C5955" s="33">
        <v>1185733</v>
      </c>
      <c r="D5955" s="5">
        <v>44396</v>
      </c>
      <c r="E5955" s="4" t="s">
        <v>27</v>
      </c>
      <c r="F5955" s="4" t="s">
        <v>102</v>
      </c>
      <c r="G5955" s="4" t="s">
        <v>103</v>
      </c>
      <c r="H5955" s="6" t="s">
        <v>17</v>
      </c>
      <c r="I5955" s="7">
        <v>39</v>
      </c>
      <c r="J5955" s="8">
        <v>271</v>
      </c>
      <c r="K5955" s="9">
        <v>10569</v>
      </c>
      <c r="L5955" s="9">
        <v>4438.9800000000005</v>
      </c>
      <c r="M5955" s="10">
        <v>0.42000000000000004</v>
      </c>
      <c r="N5955" s="4" t="s">
        <v>24</v>
      </c>
      <c r="O5955" s="4" t="str">
        <f>TEXT(Table1[[#This Row],[Invoice Date]],"yyyy")</f>
        <v>2021</v>
      </c>
      <c r="P5955" s="4" t="str">
        <f>TEXT(Table1[[#This Row],[Invoice Date]],"mmm")</f>
        <v>Jul</v>
      </c>
      <c r="Q5955" s="27">
        <f>WEEKNUM(Table1[[#This Row],[Invoice Date]]) + IF(YEAR(Table1[[#This Row],[Invoice Date]])=2021, 52, 0)</f>
        <v>82</v>
      </c>
    </row>
    <row r="5956" spans="2:17" ht="14.25" customHeight="1" x14ac:dyDescent="0.3">
      <c r="B5956" s="4" t="s">
        <v>25</v>
      </c>
      <c r="C5956" s="33">
        <v>1185733</v>
      </c>
      <c r="D5956" s="5">
        <v>44396</v>
      </c>
      <c r="E5956" s="4" t="s">
        <v>27</v>
      </c>
      <c r="F5956" s="4" t="s">
        <v>102</v>
      </c>
      <c r="G5956" s="4" t="s">
        <v>103</v>
      </c>
      <c r="H5956" s="6" t="s">
        <v>17</v>
      </c>
      <c r="I5956" s="7">
        <v>50</v>
      </c>
      <c r="J5956" s="8">
        <v>233</v>
      </c>
      <c r="K5956" s="9">
        <v>11650</v>
      </c>
      <c r="L5956" s="9">
        <v>5825</v>
      </c>
      <c r="M5956" s="10">
        <v>0.5</v>
      </c>
      <c r="N5956" s="4" t="s">
        <v>83</v>
      </c>
      <c r="O5956" s="4" t="str">
        <f>TEXT(Table1[[#This Row],[Invoice Date]],"yyyy")</f>
        <v>2021</v>
      </c>
      <c r="P5956" s="4" t="str">
        <f>TEXT(Table1[[#This Row],[Invoice Date]],"mmm")</f>
        <v>Jul</v>
      </c>
      <c r="Q5956" s="27">
        <f>WEEKNUM(Table1[[#This Row],[Invoice Date]]) + IF(YEAR(Table1[[#This Row],[Invoice Date]])=2021, 52, 0)</f>
        <v>82</v>
      </c>
    </row>
    <row r="5957" spans="2:17" ht="14.25" customHeight="1" x14ac:dyDescent="0.3">
      <c r="B5957" s="4" t="s">
        <v>14</v>
      </c>
      <c r="C5957" s="33">
        <v>1185732</v>
      </c>
      <c r="D5957" s="5">
        <v>44396</v>
      </c>
      <c r="E5957" s="4" t="s">
        <v>36</v>
      </c>
      <c r="F5957" s="4" t="s">
        <v>57</v>
      </c>
      <c r="G5957" s="4" t="s">
        <v>58</v>
      </c>
      <c r="H5957" s="6" t="s">
        <v>23</v>
      </c>
      <c r="I5957" s="7">
        <v>44.999999999999993</v>
      </c>
      <c r="J5957" s="8">
        <v>150</v>
      </c>
      <c r="K5957" s="9">
        <v>67499.999999999985</v>
      </c>
      <c r="L5957" s="9">
        <v>33749.999999999993</v>
      </c>
      <c r="M5957" s="10">
        <v>0.5</v>
      </c>
      <c r="N5957" s="4" t="s">
        <v>24</v>
      </c>
      <c r="O5957" s="4" t="str">
        <f>TEXT(Table1[[#This Row],[Invoice Date]],"yyyy")</f>
        <v>2021</v>
      </c>
      <c r="P5957" s="4" t="str">
        <f>TEXT(Table1[[#This Row],[Invoice Date]],"mmm")</f>
        <v>Jul</v>
      </c>
      <c r="Q5957" s="27">
        <f>WEEKNUM(Table1[[#This Row],[Invoice Date]]) + IF(YEAR(Table1[[#This Row],[Invoice Date]])=2021, 52, 0)</f>
        <v>82</v>
      </c>
    </row>
    <row r="5958" spans="2:17" ht="14.25" customHeight="1" x14ac:dyDescent="0.3">
      <c r="B5958" s="4" t="s">
        <v>14</v>
      </c>
      <c r="C5958" s="33">
        <v>1185732</v>
      </c>
      <c r="D5958" s="5">
        <v>44396</v>
      </c>
      <c r="E5958" s="4" t="s">
        <v>36</v>
      </c>
      <c r="F5958" s="4" t="s">
        <v>37</v>
      </c>
      <c r="G5958" s="4" t="s">
        <v>38</v>
      </c>
      <c r="H5958" s="6" t="s">
        <v>19</v>
      </c>
      <c r="I5958" s="7">
        <v>45.000000000000007</v>
      </c>
      <c r="J5958" s="8">
        <v>300</v>
      </c>
      <c r="K5958" s="9">
        <v>135000.00000000003</v>
      </c>
      <c r="L5958" s="9">
        <v>47250.000000000007</v>
      </c>
      <c r="M5958" s="10">
        <v>0.35</v>
      </c>
      <c r="N5958" s="4" t="s">
        <v>24</v>
      </c>
      <c r="O5958" s="4" t="str">
        <f>TEXT(Table1[[#This Row],[Invoice Date]],"yyyy")</f>
        <v>2021</v>
      </c>
      <c r="P5958" s="4" t="str">
        <f>TEXT(Table1[[#This Row],[Invoice Date]],"mmm")</f>
        <v>Jul</v>
      </c>
      <c r="Q5958" s="27">
        <f>WEEKNUM(Table1[[#This Row],[Invoice Date]]) + IF(YEAR(Table1[[#This Row],[Invoice Date]])=2021, 52, 0)</f>
        <v>82</v>
      </c>
    </row>
    <row r="5959" spans="2:17" ht="14.25" customHeight="1" x14ac:dyDescent="0.3">
      <c r="B5959" s="4" t="s">
        <v>30</v>
      </c>
      <c r="C5959" s="34">
        <v>1128299</v>
      </c>
      <c r="D5959" s="5">
        <v>44396</v>
      </c>
      <c r="E5959" s="4" t="s">
        <v>27</v>
      </c>
      <c r="F5959" s="4" t="s">
        <v>104</v>
      </c>
      <c r="G5959" s="4" t="s">
        <v>105</v>
      </c>
      <c r="H5959" s="6" t="s">
        <v>21</v>
      </c>
      <c r="I5959" s="7">
        <v>45</v>
      </c>
      <c r="J5959" s="8">
        <v>325</v>
      </c>
      <c r="K5959" s="9">
        <v>146250</v>
      </c>
      <c r="L5959" s="9">
        <v>58500</v>
      </c>
      <c r="M5959" s="10">
        <v>0.4</v>
      </c>
      <c r="N5959" s="4" t="s">
        <v>83</v>
      </c>
      <c r="O5959" s="4" t="str">
        <f>TEXT(Table1[[#This Row],[Invoice Date]],"yyyy")</f>
        <v>2021</v>
      </c>
      <c r="P5959" s="4" t="str">
        <f>TEXT(Table1[[#This Row],[Invoice Date]],"mmm")</f>
        <v>Jul</v>
      </c>
      <c r="Q5959" s="27">
        <f>WEEKNUM(Table1[[#This Row],[Invoice Date]]) + IF(YEAR(Table1[[#This Row],[Invoice Date]])=2021, 52, 0)</f>
        <v>82</v>
      </c>
    </row>
    <row r="5960" spans="2:17" ht="14.25" customHeight="1" x14ac:dyDescent="0.3">
      <c r="B5960" s="4" t="s">
        <v>30</v>
      </c>
      <c r="C5960" s="34">
        <v>1128299</v>
      </c>
      <c r="D5960" s="5">
        <v>44396</v>
      </c>
      <c r="E5960" s="4" t="s">
        <v>27</v>
      </c>
      <c r="F5960" s="4" t="s">
        <v>104</v>
      </c>
      <c r="G5960" s="4" t="s">
        <v>105</v>
      </c>
      <c r="H5960" s="6" t="s">
        <v>20</v>
      </c>
      <c r="I5960" s="7">
        <v>45</v>
      </c>
      <c r="J5960" s="8">
        <v>375</v>
      </c>
      <c r="K5960" s="9">
        <v>168750</v>
      </c>
      <c r="L5960" s="9">
        <v>67500</v>
      </c>
      <c r="M5960" s="10">
        <v>0.4</v>
      </c>
      <c r="N5960" s="4" t="s">
        <v>83</v>
      </c>
      <c r="O5960" s="4" t="str">
        <f>TEXT(Table1[[#This Row],[Invoice Date]],"yyyy")</f>
        <v>2021</v>
      </c>
      <c r="P5960" s="4" t="str">
        <f>TEXT(Table1[[#This Row],[Invoice Date]],"mmm")</f>
        <v>Jul</v>
      </c>
      <c r="Q5960" s="27">
        <f>WEEKNUM(Table1[[#This Row],[Invoice Date]]) + IF(YEAR(Table1[[#This Row],[Invoice Date]])=2021, 52, 0)</f>
        <v>82</v>
      </c>
    </row>
    <row r="5961" spans="2:17" ht="14.25" customHeight="1" x14ac:dyDescent="0.3">
      <c r="B5961" s="4" t="s">
        <v>25</v>
      </c>
      <c r="C5961" s="33">
        <v>1185733</v>
      </c>
      <c r="D5961" s="5">
        <v>44396</v>
      </c>
      <c r="E5961" s="4" t="s">
        <v>27</v>
      </c>
      <c r="F5961" s="4" t="s">
        <v>102</v>
      </c>
      <c r="G5961" s="4" t="s">
        <v>103</v>
      </c>
      <c r="H5961" s="6" t="s">
        <v>21</v>
      </c>
      <c r="I5961" s="7">
        <v>45</v>
      </c>
      <c r="J5961" s="8">
        <v>400</v>
      </c>
      <c r="K5961" s="9">
        <v>180000</v>
      </c>
      <c r="L5961" s="9">
        <v>72000</v>
      </c>
      <c r="M5961" s="10">
        <v>0.4</v>
      </c>
      <c r="N5961" s="4" t="s">
        <v>83</v>
      </c>
      <c r="O5961" s="4" t="str">
        <f>TEXT(Table1[[#This Row],[Invoice Date]],"yyyy")</f>
        <v>2021</v>
      </c>
      <c r="P5961" s="4" t="str">
        <f>TEXT(Table1[[#This Row],[Invoice Date]],"mmm")</f>
        <v>Jul</v>
      </c>
      <c r="Q5961" s="27">
        <f>WEEKNUM(Table1[[#This Row],[Invoice Date]]) + IF(YEAR(Table1[[#This Row],[Invoice Date]])=2021, 52, 0)</f>
        <v>82</v>
      </c>
    </row>
    <row r="5962" spans="2:17" ht="14.25" customHeight="1" x14ac:dyDescent="0.3">
      <c r="B5962" s="4" t="s">
        <v>25</v>
      </c>
      <c r="C5962" s="33">
        <v>1185733</v>
      </c>
      <c r="D5962" s="5">
        <v>44396</v>
      </c>
      <c r="E5962" s="4" t="s">
        <v>27</v>
      </c>
      <c r="F5962" s="4" t="s">
        <v>102</v>
      </c>
      <c r="G5962" s="4" t="s">
        <v>103</v>
      </c>
      <c r="H5962" s="6" t="s">
        <v>20</v>
      </c>
      <c r="I5962" s="7">
        <v>45</v>
      </c>
      <c r="J5962" s="8">
        <v>450</v>
      </c>
      <c r="K5962" s="9">
        <v>202500</v>
      </c>
      <c r="L5962" s="9">
        <v>81000</v>
      </c>
      <c r="M5962" s="10">
        <v>0.4</v>
      </c>
      <c r="N5962" s="4" t="s">
        <v>83</v>
      </c>
      <c r="O5962" s="4" t="str">
        <f>TEXT(Table1[[#This Row],[Invoice Date]],"yyyy")</f>
        <v>2021</v>
      </c>
      <c r="P5962" s="4" t="str">
        <f>TEXT(Table1[[#This Row],[Invoice Date]],"mmm")</f>
        <v>Jul</v>
      </c>
      <c r="Q5962" s="27">
        <f>WEEKNUM(Table1[[#This Row],[Invoice Date]]) + IF(YEAR(Table1[[#This Row],[Invoice Date]])=2021, 52, 0)</f>
        <v>82</v>
      </c>
    </row>
    <row r="5963" spans="2:17" ht="14.25" customHeight="1" x14ac:dyDescent="0.3">
      <c r="B5963" s="4" t="s">
        <v>30</v>
      </c>
      <c r="C5963" s="34">
        <v>1128299</v>
      </c>
      <c r="D5963" s="5">
        <v>44396</v>
      </c>
      <c r="E5963" s="4" t="s">
        <v>27</v>
      </c>
      <c r="F5963" s="4" t="s">
        <v>104</v>
      </c>
      <c r="G5963" s="4" t="s">
        <v>105</v>
      </c>
      <c r="H5963" s="6" t="s">
        <v>22</v>
      </c>
      <c r="I5963" s="7">
        <v>60</v>
      </c>
      <c r="J5963" s="8">
        <v>350</v>
      </c>
      <c r="K5963" s="9">
        <v>210000</v>
      </c>
      <c r="L5963" s="9">
        <v>73500</v>
      </c>
      <c r="M5963" s="10">
        <v>0.35</v>
      </c>
      <c r="N5963" s="4" t="s">
        <v>83</v>
      </c>
      <c r="O5963" s="4" t="str">
        <f>TEXT(Table1[[#This Row],[Invoice Date]],"yyyy")</f>
        <v>2021</v>
      </c>
      <c r="P5963" s="4" t="str">
        <f>TEXT(Table1[[#This Row],[Invoice Date]],"mmm")</f>
        <v>Jul</v>
      </c>
      <c r="Q5963" s="27">
        <f>WEEKNUM(Table1[[#This Row],[Invoice Date]]) + IF(YEAR(Table1[[#This Row],[Invoice Date]])=2021, 52, 0)</f>
        <v>82</v>
      </c>
    </row>
    <row r="5964" spans="2:17" ht="14.25" customHeight="1" x14ac:dyDescent="0.3">
      <c r="B5964" s="4" t="s">
        <v>30</v>
      </c>
      <c r="C5964" s="34">
        <v>1128299</v>
      </c>
      <c r="D5964" s="5">
        <v>44396</v>
      </c>
      <c r="E5964" s="4" t="s">
        <v>27</v>
      </c>
      <c r="F5964" s="4" t="s">
        <v>104</v>
      </c>
      <c r="G5964" s="4" t="s">
        <v>105</v>
      </c>
      <c r="H5964" s="6" t="s">
        <v>19</v>
      </c>
      <c r="I5964" s="7">
        <v>50</v>
      </c>
      <c r="J5964" s="8">
        <v>450</v>
      </c>
      <c r="K5964" s="9">
        <v>225000</v>
      </c>
      <c r="L5964" s="9">
        <v>78750</v>
      </c>
      <c r="M5964" s="10">
        <v>0.35</v>
      </c>
      <c r="N5964" s="4" t="s">
        <v>83</v>
      </c>
      <c r="O5964" s="4" t="str">
        <f>TEXT(Table1[[#This Row],[Invoice Date]],"yyyy")</f>
        <v>2021</v>
      </c>
      <c r="P5964" s="4" t="str">
        <f>TEXT(Table1[[#This Row],[Invoice Date]],"mmm")</f>
        <v>Jul</v>
      </c>
      <c r="Q5964" s="27">
        <f>WEEKNUM(Table1[[#This Row],[Invoice Date]]) + IF(YEAR(Table1[[#This Row],[Invoice Date]])=2021, 52, 0)</f>
        <v>82</v>
      </c>
    </row>
    <row r="5965" spans="2:17" ht="14.25" customHeight="1" x14ac:dyDescent="0.3">
      <c r="B5965" s="4" t="s">
        <v>25</v>
      </c>
      <c r="C5965" s="33">
        <v>1185733</v>
      </c>
      <c r="D5965" s="5">
        <v>44396</v>
      </c>
      <c r="E5965" s="4" t="s">
        <v>27</v>
      </c>
      <c r="F5965" s="4" t="s">
        <v>102</v>
      </c>
      <c r="G5965" s="4" t="s">
        <v>103</v>
      </c>
      <c r="H5965" s="6" t="s">
        <v>22</v>
      </c>
      <c r="I5965" s="7">
        <v>60</v>
      </c>
      <c r="J5965" s="8">
        <v>425</v>
      </c>
      <c r="K5965" s="9">
        <v>255000</v>
      </c>
      <c r="L5965" s="9">
        <v>89250</v>
      </c>
      <c r="M5965" s="10">
        <v>0.35</v>
      </c>
      <c r="N5965" s="4" t="s">
        <v>83</v>
      </c>
      <c r="O5965" s="4" t="str">
        <f>TEXT(Table1[[#This Row],[Invoice Date]],"yyyy")</f>
        <v>2021</v>
      </c>
      <c r="P5965" s="4" t="str">
        <f>TEXT(Table1[[#This Row],[Invoice Date]],"mmm")</f>
        <v>Jul</v>
      </c>
      <c r="Q5965" s="27">
        <f>WEEKNUM(Table1[[#This Row],[Invoice Date]]) + IF(YEAR(Table1[[#This Row],[Invoice Date]])=2021, 52, 0)</f>
        <v>82</v>
      </c>
    </row>
    <row r="5966" spans="2:17" ht="14.25" customHeight="1" x14ac:dyDescent="0.3">
      <c r="B5966" s="4" t="s">
        <v>25</v>
      </c>
      <c r="C5966" s="33">
        <v>1185733</v>
      </c>
      <c r="D5966" s="5">
        <v>44396</v>
      </c>
      <c r="E5966" s="4" t="s">
        <v>27</v>
      </c>
      <c r="F5966" s="4" t="s">
        <v>102</v>
      </c>
      <c r="G5966" s="4" t="s">
        <v>103</v>
      </c>
      <c r="H5966" s="6" t="s">
        <v>19</v>
      </c>
      <c r="I5966" s="7">
        <v>50</v>
      </c>
      <c r="J5966" s="8">
        <v>525</v>
      </c>
      <c r="K5966" s="9">
        <v>262500</v>
      </c>
      <c r="L5966" s="9">
        <v>91875</v>
      </c>
      <c r="M5966" s="10">
        <v>0.35</v>
      </c>
      <c r="N5966" s="4" t="s">
        <v>83</v>
      </c>
      <c r="O5966" s="4" t="str">
        <f>TEXT(Table1[[#This Row],[Invoice Date]],"yyyy")</f>
        <v>2021</v>
      </c>
      <c r="P5966" s="4" t="str">
        <f>TEXT(Table1[[#This Row],[Invoice Date]],"mmm")</f>
        <v>Jul</v>
      </c>
      <c r="Q5966" s="27">
        <f>WEEKNUM(Table1[[#This Row],[Invoice Date]]) + IF(YEAR(Table1[[#This Row],[Invoice Date]])=2021, 52, 0)</f>
        <v>82</v>
      </c>
    </row>
    <row r="5967" spans="2:17" ht="14.25" customHeight="1" x14ac:dyDescent="0.3">
      <c r="B5967" s="4" t="s">
        <v>30</v>
      </c>
      <c r="C5967" s="34">
        <v>1128299</v>
      </c>
      <c r="D5967" s="5">
        <v>44396</v>
      </c>
      <c r="E5967" s="4" t="s">
        <v>27</v>
      </c>
      <c r="F5967" s="4" t="s">
        <v>104</v>
      </c>
      <c r="G5967" s="4" t="s">
        <v>105</v>
      </c>
      <c r="H5967" s="6" t="s">
        <v>23</v>
      </c>
      <c r="I5967" s="7">
        <v>65</v>
      </c>
      <c r="J5967" s="8">
        <v>525</v>
      </c>
      <c r="K5967" s="9">
        <v>341250</v>
      </c>
      <c r="L5967" s="9">
        <v>136500</v>
      </c>
      <c r="M5967" s="10">
        <v>0.4</v>
      </c>
      <c r="N5967" s="4" t="s">
        <v>83</v>
      </c>
      <c r="O5967" s="4" t="str">
        <f>TEXT(Table1[[#This Row],[Invoice Date]],"yyyy")</f>
        <v>2021</v>
      </c>
      <c r="P5967" s="4" t="str">
        <f>TEXT(Table1[[#This Row],[Invoice Date]],"mmm")</f>
        <v>Jul</v>
      </c>
      <c r="Q5967" s="27">
        <f>WEEKNUM(Table1[[#This Row],[Invoice Date]]) + IF(YEAR(Table1[[#This Row],[Invoice Date]])=2021, 52, 0)</f>
        <v>82</v>
      </c>
    </row>
    <row r="5968" spans="2:17" ht="14.25" customHeight="1" x14ac:dyDescent="0.3">
      <c r="B5968" s="4" t="s">
        <v>30</v>
      </c>
      <c r="C5968" s="34">
        <v>1128299</v>
      </c>
      <c r="D5968" s="5">
        <v>44396</v>
      </c>
      <c r="E5968" s="4" t="s">
        <v>27</v>
      </c>
      <c r="F5968" s="4" t="s">
        <v>104</v>
      </c>
      <c r="G5968" s="4" t="s">
        <v>105</v>
      </c>
      <c r="H5968" s="6" t="s">
        <v>17</v>
      </c>
      <c r="I5968" s="7">
        <v>54.999999999999993</v>
      </c>
      <c r="J5968" s="8">
        <v>700</v>
      </c>
      <c r="K5968" s="9">
        <v>384999.99999999994</v>
      </c>
      <c r="L5968" s="9">
        <v>153999.99999999997</v>
      </c>
      <c r="M5968" s="10">
        <v>0.4</v>
      </c>
      <c r="N5968" s="4" t="s">
        <v>83</v>
      </c>
      <c r="O5968" s="4" t="str">
        <f>TEXT(Table1[[#This Row],[Invoice Date]],"yyyy")</f>
        <v>2021</v>
      </c>
      <c r="P5968" s="4" t="str">
        <f>TEXT(Table1[[#This Row],[Invoice Date]],"mmm")</f>
        <v>Jul</v>
      </c>
      <c r="Q5968" s="27">
        <f>WEEKNUM(Table1[[#This Row],[Invoice Date]]) + IF(YEAR(Table1[[#This Row],[Invoice Date]])=2021, 52, 0)</f>
        <v>82</v>
      </c>
    </row>
    <row r="5969" spans="2:17" ht="14.25" customHeight="1" x14ac:dyDescent="0.3">
      <c r="B5969" s="4" t="s">
        <v>25</v>
      </c>
      <c r="C5969" s="33">
        <v>1185733</v>
      </c>
      <c r="D5969" s="5">
        <v>44396</v>
      </c>
      <c r="E5969" s="4" t="s">
        <v>27</v>
      </c>
      <c r="F5969" s="4" t="s">
        <v>102</v>
      </c>
      <c r="G5969" s="4" t="s">
        <v>103</v>
      </c>
      <c r="H5969" s="6" t="s">
        <v>23</v>
      </c>
      <c r="I5969" s="7">
        <v>65</v>
      </c>
      <c r="J5969" s="8">
        <v>600</v>
      </c>
      <c r="K5969" s="9">
        <v>390000</v>
      </c>
      <c r="L5969" s="9">
        <v>156000</v>
      </c>
      <c r="M5969" s="10">
        <v>0.4</v>
      </c>
      <c r="N5969" s="4" t="s">
        <v>83</v>
      </c>
      <c r="O5969" s="4" t="str">
        <f>TEXT(Table1[[#This Row],[Invoice Date]],"yyyy")</f>
        <v>2021</v>
      </c>
      <c r="P5969" s="4" t="str">
        <f>TEXT(Table1[[#This Row],[Invoice Date]],"mmm")</f>
        <v>Jul</v>
      </c>
      <c r="Q5969" s="27">
        <f>WEEKNUM(Table1[[#This Row],[Invoice Date]]) + IF(YEAR(Table1[[#This Row],[Invoice Date]])=2021, 52, 0)</f>
        <v>82</v>
      </c>
    </row>
    <row r="5970" spans="2:17" ht="14.25" customHeight="1" x14ac:dyDescent="0.3">
      <c r="B5970" s="4" t="s">
        <v>25</v>
      </c>
      <c r="C5970" s="33">
        <v>1185733</v>
      </c>
      <c r="D5970" s="5">
        <v>44396</v>
      </c>
      <c r="E5970" s="4" t="s">
        <v>27</v>
      </c>
      <c r="F5970" s="4" t="s">
        <v>102</v>
      </c>
      <c r="G5970" s="4" t="s">
        <v>103</v>
      </c>
      <c r="H5970" s="6" t="s">
        <v>17</v>
      </c>
      <c r="I5970" s="7">
        <v>54.999999999999993</v>
      </c>
      <c r="J5970" s="8">
        <v>775</v>
      </c>
      <c r="K5970" s="9">
        <v>426249.99999999994</v>
      </c>
      <c r="L5970" s="9">
        <v>170500</v>
      </c>
      <c r="M5970" s="10">
        <v>0.4</v>
      </c>
      <c r="N5970" s="4" t="s">
        <v>83</v>
      </c>
      <c r="O5970" s="4" t="str">
        <f>TEXT(Table1[[#This Row],[Invoice Date]],"yyyy")</f>
        <v>2021</v>
      </c>
      <c r="P5970" s="4" t="str">
        <f>TEXT(Table1[[#This Row],[Invoice Date]],"mmm")</f>
        <v>Jul</v>
      </c>
      <c r="Q5970" s="27">
        <f>WEEKNUM(Table1[[#This Row],[Invoice Date]]) + IF(YEAR(Table1[[#This Row],[Invoice Date]])=2021, 52, 0)</f>
        <v>82</v>
      </c>
    </row>
    <row r="5971" spans="2:17" ht="14.25" customHeight="1" x14ac:dyDescent="0.3">
      <c r="B5971" s="4" t="s">
        <v>26</v>
      </c>
      <c r="C5971" s="33">
        <v>1197831</v>
      </c>
      <c r="D5971" s="5">
        <v>44397</v>
      </c>
      <c r="E5971" s="4" t="s">
        <v>15</v>
      </c>
      <c r="F5971" s="4" t="s">
        <v>119</v>
      </c>
      <c r="G5971" s="4" t="s">
        <v>120</v>
      </c>
      <c r="H5971" s="6" t="s">
        <v>21</v>
      </c>
      <c r="I5971" s="7">
        <v>36</v>
      </c>
      <c r="J5971" s="8">
        <v>45</v>
      </c>
      <c r="K5971" s="9">
        <v>1620</v>
      </c>
      <c r="L5971" s="9">
        <v>761.4</v>
      </c>
      <c r="M5971" s="10">
        <v>0.47</v>
      </c>
      <c r="N5971" s="4" t="s">
        <v>83</v>
      </c>
      <c r="O5971" s="4" t="str">
        <f>TEXT(Table1[[#This Row],[Invoice Date]],"yyyy")</f>
        <v>2021</v>
      </c>
      <c r="P5971" s="4" t="str">
        <f>TEXT(Table1[[#This Row],[Invoice Date]],"mmm")</f>
        <v>Jul</v>
      </c>
      <c r="Q5971" s="27">
        <f>WEEKNUM(Table1[[#This Row],[Invoice Date]]) + IF(YEAR(Table1[[#This Row],[Invoice Date]])=2021, 52, 0)</f>
        <v>82</v>
      </c>
    </row>
    <row r="5972" spans="2:17" ht="14.25" customHeight="1" x14ac:dyDescent="0.3">
      <c r="B5972" s="4" t="s">
        <v>14</v>
      </c>
      <c r="C5972" s="33">
        <v>1185732</v>
      </c>
      <c r="D5972" s="5">
        <v>44397</v>
      </c>
      <c r="E5972" s="4" t="s">
        <v>36</v>
      </c>
      <c r="F5972" s="4" t="s">
        <v>37</v>
      </c>
      <c r="G5972" s="4" t="s">
        <v>38</v>
      </c>
      <c r="H5972" s="6" t="s">
        <v>20</v>
      </c>
      <c r="I5972" s="7">
        <v>36</v>
      </c>
      <c r="J5972" s="8">
        <v>60</v>
      </c>
      <c r="K5972" s="9">
        <v>2160</v>
      </c>
      <c r="L5972" s="9">
        <v>1015.1999999999999</v>
      </c>
      <c r="M5972" s="10">
        <v>0.47</v>
      </c>
      <c r="N5972" s="4" t="s">
        <v>83</v>
      </c>
      <c r="O5972" s="4" t="str">
        <f>TEXT(Table1[[#This Row],[Invoice Date]],"yyyy")</f>
        <v>2021</v>
      </c>
      <c r="P5972" s="4" t="str">
        <f>TEXT(Table1[[#This Row],[Invoice Date]],"mmm")</f>
        <v>Jul</v>
      </c>
      <c r="Q5972" s="27">
        <f>WEEKNUM(Table1[[#This Row],[Invoice Date]]) + IF(YEAR(Table1[[#This Row],[Invoice Date]])=2021, 52, 0)</f>
        <v>82</v>
      </c>
    </row>
    <row r="5973" spans="2:17" ht="14.25" customHeight="1" x14ac:dyDescent="0.3">
      <c r="B5973" s="4" t="s">
        <v>26</v>
      </c>
      <c r="C5973" s="33">
        <v>1197831</v>
      </c>
      <c r="D5973" s="5">
        <v>44397</v>
      </c>
      <c r="E5973" s="4" t="s">
        <v>15</v>
      </c>
      <c r="F5973" s="4" t="s">
        <v>119</v>
      </c>
      <c r="G5973" s="4" t="s">
        <v>120</v>
      </c>
      <c r="H5973" s="6" t="s">
        <v>20</v>
      </c>
      <c r="I5973" s="7">
        <v>37</v>
      </c>
      <c r="J5973" s="8">
        <v>60</v>
      </c>
      <c r="K5973" s="9">
        <v>2220</v>
      </c>
      <c r="L5973" s="9">
        <v>1087.8</v>
      </c>
      <c r="M5973" s="10">
        <v>0.49</v>
      </c>
      <c r="N5973" s="4" t="s">
        <v>83</v>
      </c>
      <c r="O5973" s="4" t="str">
        <f>TEXT(Table1[[#This Row],[Invoice Date]],"yyyy")</f>
        <v>2021</v>
      </c>
      <c r="P5973" s="4" t="str">
        <f>TEXT(Table1[[#This Row],[Invoice Date]],"mmm")</f>
        <v>Jul</v>
      </c>
      <c r="Q5973" s="27">
        <f>WEEKNUM(Table1[[#This Row],[Invoice Date]]) + IF(YEAR(Table1[[#This Row],[Invoice Date]])=2021, 52, 0)</f>
        <v>82</v>
      </c>
    </row>
    <row r="5974" spans="2:17" ht="14.25" customHeight="1" x14ac:dyDescent="0.3">
      <c r="B5974" s="4" t="s">
        <v>26</v>
      </c>
      <c r="C5974" s="33">
        <v>1197831</v>
      </c>
      <c r="D5974" s="5">
        <v>44397</v>
      </c>
      <c r="E5974" s="4" t="s">
        <v>15</v>
      </c>
      <c r="F5974" s="4" t="s">
        <v>119</v>
      </c>
      <c r="G5974" s="4" t="s">
        <v>120</v>
      </c>
      <c r="H5974" s="6" t="s">
        <v>22</v>
      </c>
      <c r="I5974" s="7">
        <v>46</v>
      </c>
      <c r="J5974" s="8">
        <v>51</v>
      </c>
      <c r="K5974" s="9">
        <v>2346</v>
      </c>
      <c r="L5974" s="9">
        <v>1055.6999999999998</v>
      </c>
      <c r="M5974" s="10">
        <v>0.44999999999999996</v>
      </c>
      <c r="N5974" s="4" t="s">
        <v>83</v>
      </c>
      <c r="O5974" s="4" t="str">
        <f>TEXT(Table1[[#This Row],[Invoice Date]],"yyyy")</f>
        <v>2021</v>
      </c>
      <c r="P5974" s="4" t="str">
        <f>TEXT(Table1[[#This Row],[Invoice Date]],"mmm")</f>
        <v>Jul</v>
      </c>
      <c r="Q5974" s="27">
        <f>WEEKNUM(Table1[[#This Row],[Invoice Date]]) + IF(YEAR(Table1[[#This Row],[Invoice Date]])=2021, 52, 0)</f>
        <v>82</v>
      </c>
    </row>
    <row r="5975" spans="2:17" ht="14.25" customHeight="1" x14ac:dyDescent="0.3">
      <c r="B5975" s="4" t="s">
        <v>26</v>
      </c>
      <c r="C5975" s="33">
        <v>1197831</v>
      </c>
      <c r="D5975" s="5">
        <v>44397</v>
      </c>
      <c r="E5975" s="4" t="s">
        <v>15</v>
      </c>
      <c r="F5975" s="4" t="s">
        <v>119</v>
      </c>
      <c r="G5975" s="4" t="s">
        <v>120</v>
      </c>
      <c r="H5975" s="6" t="s">
        <v>19</v>
      </c>
      <c r="I5975" s="7">
        <v>42</v>
      </c>
      <c r="J5975" s="8">
        <v>72</v>
      </c>
      <c r="K5975" s="9">
        <v>3024</v>
      </c>
      <c r="L5975" s="9">
        <v>1451.52</v>
      </c>
      <c r="M5975" s="10">
        <v>0.48</v>
      </c>
      <c r="N5975" s="4" t="s">
        <v>83</v>
      </c>
      <c r="O5975" s="4" t="str">
        <f>TEXT(Table1[[#This Row],[Invoice Date]],"yyyy")</f>
        <v>2021</v>
      </c>
      <c r="P5975" s="4" t="str">
        <f>TEXT(Table1[[#This Row],[Invoice Date]],"mmm")</f>
        <v>Jul</v>
      </c>
      <c r="Q5975" s="27">
        <f>WEEKNUM(Table1[[#This Row],[Invoice Date]]) + IF(YEAR(Table1[[#This Row],[Invoice Date]])=2021, 52, 0)</f>
        <v>82</v>
      </c>
    </row>
    <row r="5976" spans="2:17" ht="14.25" customHeight="1" x14ac:dyDescent="0.3">
      <c r="B5976" s="4" t="s">
        <v>14</v>
      </c>
      <c r="C5976" s="33">
        <v>1185732</v>
      </c>
      <c r="D5976" s="5">
        <v>44397</v>
      </c>
      <c r="E5976" s="4" t="s">
        <v>36</v>
      </c>
      <c r="F5976" s="4" t="s">
        <v>57</v>
      </c>
      <c r="G5976" s="4" t="s">
        <v>58</v>
      </c>
      <c r="H5976" s="6" t="s">
        <v>17</v>
      </c>
      <c r="I5976" s="7">
        <v>37</v>
      </c>
      <c r="J5976" s="8">
        <v>84</v>
      </c>
      <c r="K5976" s="9">
        <v>3108</v>
      </c>
      <c r="L5976" s="9">
        <v>1678.3200000000002</v>
      </c>
      <c r="M5976" s="10">
        <v>0.54</v>
      </c>
      <c r="N5976" s="4" t="s">
        <v>83</v>
      </c>
      <c r="O5976" s="4" t="str">
        <f>TEXT(Table1[[#This Row],[Invoice Date]],"yyyy")</f>
        <v>2021</v>
      </c>
      <c r="P5976" s="4" t="str">
        <f>TEXT(Table1[[#This Row],[Invoice Date]],"mmm")</f>
        <v>Jul</v>
      </c>
      <c r="Q5976" s="27">
        <f>WEEKNUM(Table1[[#This Row],[Invoice Date]]) + IF(YEAR(Table1[[#This Row],[Invoice Date]])=2021, 52, 0)</f>
        <v>82</v>
      </c>
    </row>
    <row r="5977" spans="2:17" ht="14.25" customHeight="1" x14ac:dyDescent="0.3">
      <c r="B5977" s="4" t="s">
        <v>61</v>
      </c>
      <c r="C5977" s="33">
        <v>1185731</v>
      </c>
      <c r="D5977" s="5">
        <v>44397</v>
      </c>
      <c r="E5977" s="4" t="s">
        <v>31</v>
      </c>
      <c r="F5977" s="4" t="s">
        <v>64</v>
      </c>
      <c r="G5977" s="4" t="s">
        <v>65</v>
      </c>
      <c r="H5977" s="6" t="s">
        <v>21</v>
      </c>
      <c r="I5977" s="7">
        <v>51</v>
      </c>
      <c r="J5977" s="8">
        <v>75</v>
      </c>
      <c r="K5977" s="9">
        <v>3825</v>
      </c>
      <c r="L5977" s="9">
        <v>1453.5</v>
      </c>
      <c r="M5977" s="10">
        <v>0.38</v>
      </c>
      <c r="N5977" s="4" t="s">
        <v>83</v>
      </c>
      <c r="O5977" s="4" t="str">
        <f>TEXT(Table1[[#This Row],[Invoice Date]],"yyyy")</f>
        <v>2021</v>
      </c>
      <c r="P5977" s="4" t="str">
        <f>TEXT(Table1[[#This Row],[Invoice Date]],"mmm")</f>
        <v>Jul</v>
      </c>
      <c r="Q5977" s="27">
        <f>WEEKNUM(Table1[[#This Row],[Invoice Date]]) + IF(YEAR(Table1[[#This Row],[Invoice Date]])=2021, 52, 0)</f>
        <v>82</v>
      </c>
    </row>
    <row r="5978" spans="2:17" ht="14.25" customHeight="1" x14ac:dyDescent="0.3">
      <c r="B5978" s="4" t="s">
        <v>61</v>
      </c>
      <c r="C5978" s="33">
        <v>1185731</v>
      </c>
      <c r="D5978" s="5">
        <v>44397</v>
      </c>
      <c r="E5978" s="4" t="s">
        <v>31</v>
      </c>
      <c r="F5978" s="4" t="s">
        <v>64</v>
      </c>
      <c r="G5978" s="4" t="s">
        <v>65</v>
      </c>
      <c r="H5978" s="6" t="s">
        <v>20</v>
      </c>
      <c r="I5978" s="7">
        <v>53</v>
      </c>
      <c r="J5978" s="8">
        <v>102</v>
      </c>
      <c r="K5978" s="9">
        <v>5406</v>
      </c>
      <c r="L5978" s="9">
        <v>1946.1599999999999</v>
      </c>
      <c r="M5978" s="10">
        <v>0.36</v>
      </c>
      <c r="N5978" s="4" t="s">
        <v>83</v>
      </c>
      <c r="O5978" s="4" t="str">
        <f>TEXT(Table1[[#This Row],[Invoice Date]],"yyyy")</f>
        <v>2021</v>
      </c>
      <c r="P5978" s="4" t="str">
        <f>TEXT(Table1[[#This Row],[Invoice Date]],"mmm")</f>
        <v>Jul</v>
      </c>
      <c r="Q5978" s="27">
        <f>WEEKNUM(Table1[[#This Row],[Invoice Date]]) + IF(YEAR(Table1[[#This Row],[Invoice Date]])=2021, 52, 0)</f>
        <v>82</v>
      </c>
    </row>
    <row r="5979" spans="2:17" ht="14.25" customHeight="1" x14ac:dyDescent="0.3">
      <c r="B5979" s="4" t="s">
        <v>26</v>
      </c>
      <c r="C5979" s="33">
        <v>1197831</v>
      </c>
      <c r="D5979" s="5">
        <v>44397</v>
      </c>
      <c r="E5979" s="4" t="s">
        <v>15</v>
      </c>
      <c r="F5979" s="4" t="s">
        <v>119</v>
      </c>
      <c r="G5979" s="4" t="s">
        <v>120</v>
      </c>
      <c r="H5979" s="6" t="s">
        <v>23</v>
      </c>
      <c r="I5979" s="7">
        <v>54</v>
      </c>
      <c r="J5979" s="8">
        <v>102</v>
      </c>
      <c r="K5979" s="9">
        <v>5508</v>
      </c>
      <c r="L5979" s="9">
        <v>2313.36</v>
      </c>
      <c r="M5979" s="10">
        <v>0.42</v>
      </c>
      <c r="N5979" s="4" t="s">
        <v>83</v>
      </c>
      <c r="O5979" s="4" t="str">
        <f>TEXT(Table1[[#This Row],[Invoice Date]],"yyyy")</f>
        <v>2021</v>
      </c>
      <c r="P5979" s="4" t="str">
        <f>TEXT(Table1[[#This Row],[Invoice Date]],"mmm")</f>
        <v>Jul</v>
      </c>
      <c r="Q5979" s="27">
        <f>WEEKNUM(Table1[[#This Row],[Invoice Date]]) + IF(YEAR(Table1[[#This Row],[Invoice Date]])=2021, 52, 0)</f>
        <v>82</v>
      </c>
    </row>
    <row r="5980" spans="2:17" ht="14.25" customHeight="1" x14ac:dyDescent="0.3">
      <c r="B5980" s="4" t="s">
        <v>61</v>
      </c>
      <c r="C5980" s="33">
        <v>1185731</v>
      </c>
      <c r="D5980" s="5">
        <v>44397</v>
      </c>
      <c r="E5980" s="4" t="s">
        <v>31</v>
      </c>
      <c r="F5980" s="4" t="s">
        <v>64</v>
      </c>
      <c r="G5980" s="4" t="s">
        <v>65</v>
      </c>
      <c r="H5980" s="6" t="s">
        <v>22</v>
      </c>
      <c r="I5980" s="7">
        <v>61</v>
      </c>
      <c r="J5980" s="8">
        <v>91</v>
      </c>
      <c r="K5980" s="9">
        <v>5551</v>
      </c>
      <c r="L5980" s="9">
        <v>2164.89</v>
      </c>
      <c r="M5980" s="10">
        <v>0.39</v>
      </c>
      <c r="N5980" s="4" t="s">
        <v>83</v>
      </c>
      <c r="O5980" s="4" t="str">
        <f>TEXT(Table1[[#This Row],[Invoice Date]],"yyyy")</f>
        <v>2021</v>
      </c>
      <c r="P5980" s="4" t="str">
        <f>TEXT(Table1[[#This Row],[Invoice Date]],"mmm")</f>
        <v>Jul</v>
      </c>
      <c r="Q5980" s="27">
        <f>WEEKNUM(Table1[[#This Row],[Invoice Date]]) + IF(YEAR(Table1[[#This Row],[Invoice Date]])=2021, 52, 0)</f>
        <v>82</v>
      </c>
    </row>
    <row r="5981" spans="2:17" ht="14.25" customHeight="1" x14ac:dyDescent="0.3">
      <c r="B5981" s="4" t="s">
        <v>14</v>
      </c>
      <c r="C5981" s="33">
        <v>1185732</v>
      </c>
      <c r="D5981" s="5">
        <v>44397</v>
      </c>
      <c r="E5981" s="4" t="s">
        <v>15</v>
      </c>
      <c r="F5981" s="4" t="s">
        <v>119</v>
      </c>
      <c r="G5981" s="4" t="s">
        <v>120</v>
      </c>
      <c r="H5981" s="6" t="s">
        <v>17</v>
      </c>
      <c r="I5981" s="7">
        <v>49</v>
      </c>
      <c r="J5981" s="8">
        <v>131</v>
      </c>
      <c r="K5981" s="9">
        <v>6419</v>
      </c>
      <c r="L5981" s="9">
        <v>3337.88</v>
      </c>
      <c r="M5981" s="10">
        <v>0.52</v>
      </c>
      <c r="N5981" s="4" t="s">
        <v>83</v>
      </c>
      <c r="O5981" s="4" t="str">
        <f>TEXT(Table1[[#This Row],[Invoice Date]],"yyyy")</f>
        <v>2021</v>
      </c>
      <c r="P5981" s="4" t="str">
        <f>TEXT(Table1[[#This Row],[Invoice Date]],"mmm")</f>
        <v>Jul</v>
      </c>
      <c r="Q5981" s="27">
        <f>WEEKNUM(Table1[[#This Row],[Invoice Date]]) + IF(YEAR(Table1[[#This Row],[Invoice Date]])=2021, 52, 0)</f>
        <v>82</v>
      </c>
    </row>
    <row r="5982" spans="2:17" ht="14.25" customHeight="1" x14ac:dyDescent="0.3">
      <c r="B5982" s="4" t="s">
        <v>61</v>
      </c>
      <c r="C5982" s="33">
        <v>1185731</v>
      </c>
      <c r="D5982" s="5">
        <v>44397</v>
      </c>
      <c r="E5982" s="4" t="s">
        <v>31</v>
      </c>
      <c r="F5982" s="4" t="s">
        <v>64</v>
      </c>
      <c r="G5982" s="4" t="s">
        <v>65</v>
      </c>
      <c r="H5982" s="6" t="s">
        <v>19</v>
      </c>
      <c r="I5982" s="7">
        <v>59</v>
      </c>
      <c r="J5982" s="8">
        <v>111</v>
      </c>
      <c r="K5982" s="9">
        <v>6549</v>
      </c>
      <c r="L5982" s="9">
        <v>3078.03</v>
      </c>
      <c r="M5982" s="10">
        <v>0.47000000000000003</v>
      </c>
      <c r="N5982" s="4" t="s">
        <v>83</v>
      </c>
      <c r="O5982" s="4" t="str">
        <f>TEXT(Table1[[#This Row],[Invoice Date]],"yyyy")</f>
        <v>2021</v>
      </c>
      <c r="P5982" s="4" t="str">
        <f>TEXT(Table1[[#This Row],[Invoice Date]],"mmm")</f>
        <v>Jul</v>
      </c>
      <c r="Q5982" s="27">
        <f>WEEKNUM(Table1[[#This Row],[Invoice Date]]) + IF(YEAR(Table1[[#This Row],[Invoice Date]])=2021, 52, 0)</f>
        <v>82</v>
      </c>
    </row>
    <row r="5983" spans="2:17" ht="14.25" customHeight="1" x14ac:dyDescent="0.3">
      <c r="B5983" s="4" t="s">
        <v>61</v>
      </c>
      <c r="C5983" s="33">
        <v>1185731</v>
      </c>
      <c r="D5983" s="5">
        <v>44397</v>
      </c>
      <c r="E5983" s="4" t="s">
        <v>31</v>
      </c>
      <c r="F5983" s="4" t="s">
        <v>64</v>
      </c>
      <c r="G5983" s="4" t="s">
        <v>65</v>
      </c>
      <c r="H5983" s="6" t="s">
        <v>23</v>
      </c>
      <c r="I5983" s="7">
        <v>67</v>
      </c>
      <c r="J5983" s="8">
        <v>130</v>
      </c>
      <c r="K5983" s="9">
        <v>8710</v>
      </c>
      <c r="L5983" s="9">
        <v>3919.4999999999995</v>
      </c>
      <c r="M5983" s="10">
        <v>0.44999999999999996</v>
      </c>
      <c r="N5983" s="4" t="s">
        <v>83</v>
      </c>
      <c r="O5983" s="4" t="str">
        <f>TEXT(Table1[[#This Row],[Invoice Date]],"yyyy")</f>
        <v>2021</v>
      </c>
      <c r="P5983" s="4" t="str">
        <f>TEXT(Table1[[#This Row],[Invoice Date]],"mmm")</f>
        <v>Jul</v>
      </c>
      <c r="Q5983" s="27">
        <f>WEEKNUM(Table1[[#This Row],[Invoice Date]]) + IF(YEAR(Table1[[#This Row],[Invoice Date]])=2021, 52, 0)</f>
        <v>82</v>
      </c>
    </row>
    <row r="5984" spans="2:17" ht="14.25" customHeight="1" x14ac:dyDescent="0.3">
      <c r="B5984" s="4" t="s">
        <v>61</v>
      </c>
      <c r="C5984" s="33">
        <v>1185731</v>
      </c>
      <c r="D5984" s="5">
        <v>44397</v>
      </c>
      <c r="E5984" s="4" t="s">
        <v>31</v>
      </c>
      <c r="F5984" s="4" t="s">
        <v>64</v>
      </c>
      <c r="G5984" s="4" t="s">
        <v>65</v>
      </c>
      <c r="H5984" s="6" t="s">
        <v>17</v>
      </c>
      <c r="I5984" s="7">
        <v>63</v>
      </c>
      <c r="J5984" s="8">
        <v>182</v>
      </c>
      <c r="K5984" s="9">
        <v>11466</v>
      </c>
      <c r="L5984" s="9">
        <v>5274.3600000000006</v>
      </c>
      <c r="M5984" s="10">
        <v>0.46</v>
      </c>
      <c r="N5984" s="4" t="s">
        <v>83</v>
      </c>
      <c r="O5984" s="4" t="str">
        <f>TEXT(Table1[[#This Row],[Invoice Date]],"yyyy")</f>
        <v>2021</v>
      </c>
      <c r="P5984" s="4" t="str">
        <f>TEXT(Table1[[#This Row],[Invoice Date]],"mmm")</f>
        <v>Jul</v>
      </c>
      <c r="Q5984" s="27">
        <f>WEEKNUM(Table1[[#This Row],[Invoice Date]]) + IF(YEAR(Table1[[#This Row],[Invoice Date]])=2021, 52, 0)</f>
        <v>82</v>
      </c>
    </row>
    <row r="5985" spans="2:17" ht="14.25" customHeight="1" x14ac:dyDescent="0.3">
      <c r="B5985" s="4" t="s">
        <v>26</v>
      </c>
      <c r="C5985" s="33">
        <v>1197831</v>
      </c>
      <c r="D5985" s="5">
        <v>44397</v>
      </c>
      <c r="E5985" s="4" t="s">
        <v>15</v>
      </c>
      <c r="F5985" s="4" t="s">
        <v>119</v>
      </c>
      <c r="G5985" s="4" t="s">
        <v>120</v>
      </c>
      <c r="H5985" s="6" t="s">
        <v>21</v>
      </c>
      <c r="I5985" s="7">
        <v>40</v>
      </c>
      <c r="J5985" s="8">
        <v>150</v>
      </c>
      <c r="K5985" s="9">
        <v>60000</v>
      </c>
      <c r="L5985" s="9">
        <v>21000</v>
      </c>
      <c r="M5985" s="10">
        <v>0.35</v>
      </c>
      <c r="N5985" s="4" t="s">
        <v>18</v>
      </c>
      <c r="O5985" s="4" t="str">
        <f>TEXT(Table1[[#This Row],[Invoice Date]],"yyyy")</f>
        <v>2021</v>
      </c>
      <c r="P5985" s="4" t="str">
        <f>TEXT(Table1[[#This Row],[Invoice Date]],"mmm")</f>
        <v>Jul</v>
      </c>
      <c r="Q5985" s="27">
        <f>WEEKNUM(Table1[[#This Row],[Invoice Date]]) + IF(YEAR(Table1[[#This Row],[Invoice Date]])=2021, 52, 0)</f>
        <v>82</v>
      </c>
    </row>
    <row r="5986" spans="2:17" ht="14.25" customHeight="1" x14ac:dyDescent="0.3">
      <c r="B5986" s="4" t="s">
        <v>14</v>
      </c>
      <c r="C5986" s="33">
        <v>1185732</v>
      </c>
      <c r="D5986" s="5">
        <v>44397</v>
      </c>
      <c r="E5986" s="4" t="s">
        <v>36</v>
      </c>
      <c r="F5986" s="4" t="s">
        <v>37</v>
      </c>
      <c r="G5986" s="4" t="s">
        <v>38</v>
      </c>
      <c r="H5986" s="6" t="s">
        <v>20</v>
      </c>
      <c r="I5986" s="7">
        <v>40</v>
      </c>
      <c r="J5986" s="8">
        <v>200</v>
      </c>
      <c r="K5986" s="9">
        <v>80000</v>
      </c>
      <c r="L5986" s="9">
        <v>28000</v>
      </c>
      <c r="M5986" s="10">
        <v>0.35</v>
      </c>
      <c r="N5986" s="4" t="s">
        <v>24</v>
      </c>
      <c r="O5986" s="4" t="str">
        <f>TEXT(Table1[[#This Row],[Invoice Date]],"yyyy")</f>
        <v>2021</v>
      </c>
      <c r="P5986" s="4" t="str">
        <f>TEXT(Table1[[#This Row],[Invoice Date]],"mmm")</f>
        <v>Jul</v>
      </c>
      <c r="Q5986" s="27">
        <f>WEEKNUM(Table1[[#This Row],[Invoice Date]]) + IF(YEAR(Table1[[#This Row],[Invoice Date]])=2021, 52, 0)</f>
        <v>82</v>
      </c>
    </row>
    <row r="5987" spans="2:17" ht="14.25" customHeight="1" x14ac:dyDescent="0.3">
      <c r="B5987" s="4" t="s">
        <v>26</v>
      </c>
      <c r="C5987" s="33">
        <v>1197831</v>
      </c>
      <c r="D5987" s="5">
        <v>44397</v>
      </c>
      <c r="E5987" s="4" t="s">
        <v>15</v>
      </c>
      <c r="F5987" s="4" t="s">
        <v>119</v>
      </c>
      <c r="G5987" s="4" t="s">
        <v>120</v>
      </c>
      <c r="H5987" s="6" t="s">
        <v>20</v>
      </c>
      <c r="I5987" s="7">
        <v>40</v>
      </c>
      <c r="J5987" s="8">
        <v>200</v>
      </c>
      <c r="K5987" s="9">
        <v>80000</v>
      </c>
      <c r="L5987" s="9">
        <v>28000</v>
      </c>
      <c r="M5987" s="10">
        <v>0.35</v>
      </c>
      <c r="N5987" s="4" t="s">
        <v>18</v>
      </c>
      <c r="O5987" s="4" t="str">
        <f>TEXT(Table1[[#This Row],[Invoice Date]],"yyyy")</f>
        <v>2021</v>
      </c>
      <c r="P5987" s="4" t="str">
        <f>TEXT(Table1[[#This Row],[Invoice Date]],"mmm")</f>
        <v>Jul</v>
      </c>
      <c r="Q5987" s="27">
        <f>WEEKNUM(Table1[[#This Row],[Invoice Date]]) + IF(YEAR(Table1[[#This Row],[Invoice Date]])=2021, 52, 0)</f>
        <v>82</v>
      </c>
    </row>
    <row r="5988" spans="2:17" ht="14.25" customHeight="1" x14ac:dyDescent="0.3">
      <c r="B5988" s="4" t="s">
        <v>26</v>
      </c>
      <c r="C5988" s="33">
        <v>1197831</v>
      </c>
      <c r="D5988" s="5">
        <v>44397</v>
      </c>
      <c r="E5988" s="4" t="s">
        <v>15</v>
      </c>
      <c r="F5988" s="4" t="s">
        <v>119</v>
      </c>
      <c r="G5988" s="4" t="s">
        <v>120</v>
      </c>
      <c r="H5988" s="6" t="s">
        <v>22</v>
      </c>
      <c r="I5988" s="7">
        <v>49.999999999999993</v>
      </c>
      <c r="J5988" s="8">
        <v>175</v>
      </c>
      <c r="K5988" s="9">
        <v>87499.999999999985</v>
      </c>
      <c r="L5988" s="9">
        <v>26249.999999999996</v>
      </c>
      <c r="M5988" s="10">
        <v>0.3</v>
      </c>
      <c r="N5988" s="4" t="s">
        <v>18</v>
      </c>
      <c r="O5988" s="4" t="str">
        <f>TEXT(Table1[[#This Row],[Invoice Date]],"yyyy")</f>
        <v>2021</v>
      </c>
      <c r="P5988" s="4" t="str">
        <f>TEXT(Table1[[#This Row],[Invoice Date]],"mmm")</f>
        <v>Jul</v>
      </c>
      <c r="Q5988" s="27">
        <f>WEEKNUM(Table1[[#This Row],[Invoice Date]]) + IF(YEAR(Table1[[#This Row],[Invoice Date]])=2021, 52, 0)</f>
        <v>82</v>
      </c>
    </row>
    <row r="5989" spans="2:17" ht="14.25" customHeight="1" x14ac:dyDescent="0.3">
      <c r="B5989" s="4" t="s">
        <v>14</v>
      </c>
      <c r="C5989" s="33">
        <v>1185732</v>
      </c>
      <c r="D5989" s="5">
        <v>44397</v>
      </c>
      <c r="E5989" s="4" t="s">
        <v>36</v>
      </c>
      <c r="F5989" s="4" t="s">
        <v>57</v>
      </c>
      <c r="G5989" s="4" t="s">
        <v>58</v>
      </c>
      <c r="H5989" s="6" t="s">
        <v>17</v>
      </c>
      <c r="I5989" s="7">
        <v>40</v>
      </c>
      <c r="J5989" s="8">
        <v>300</v>
      </c>
      <c r="K5989" s="9">
        <v>120000</v>
      </c>
      <c r="L5989" s="9">
        <v>48000</v>
      </c>
      <c r="M5989" s="10">
        <v>0.4</v>
      </c>
      <c r="N5989" s="4" t="s">
        <v>24</v>
      </c>
      <c r="O5989" s="4" t="str">
        <f>TEXT(Table1[[#This Row],[Invoice Date]],"yyyy")</f>
        <v>2021</v>
      </c>
      <c r="P5989" s="4" t="str">
        <f>TEXT(Table1[[#This Row],[Invoice Date]],"mmm")</f>
        <v>Jul</v>
      </c>
      <c r="Q5989" s="27">
        <f>WEEKNUM(Table1[[#This Row],[Invoice Date]]) + IF(YEAR(Table1[[#This Row],[Invoice Date]])=2021, 52, 0)</f>
        <v>82</v>
      </c>
    </row>
    <row r="5990" spans="2:17" ht="14.25" customHeight="1" x14ac:dyDescent="0.3">
      <c r="B5990" s="4" t="s">
        <v>26</v>
      </c>
      <c r="C5990" s="33">
        <v>1197831</v>
      </c>
      <c r="D5990" s="5">
        <v>44397</v>
      </c>
      <c r="E5990" s="4" t="s">
        <v>15</v>
      </c>
      <c r="F5990" s="4" t="s">
        <v>119</v>
      </c>
      <c r="G5990" s="4" t="s">
        <v>120</v>
      </c>
      <c r="H5990" s="6" t="s">
        <v>19</v>
      </c>
      <c r="I5990" s="7">
        <v>45</v>
      </c>
      <c r="J5990" s="8">
        <v>275</v>
      </c>
      <c r="K5990" s="9">
        <v>123750</v>
      </c>
      <c r="L5990" s="9">
        <v>43312.5</v>
      </c>
      <c r="M5990" s="10">
        <v>0.35</v>
      </c>
      <c r="N5990" s="4" t="s">
        <v>18</v>
      </c>
      <c r="O5990" s="4" t="str">
        <f>TEXT(Table1[[#This Row],[Invoice Date]],"yyyy")</f>
        <v>2021</v>
      </c>
      <c r="P5990" s="4" t="str">
        <f>TEXT(Table1[[#This Row],[Invoice Date]],"mmm")</f>
        <v>Jul</v>
      </c>
      <c r="Q5990" s="27">
        <f>WEEKNUM(Table1[[#This Row],[Invoice Date]]) + IF(YEAR(Table1[[#This Row],[Invoice Date]])=2021, 52, 0)</f>
        <v>82</v>
      </c>
    </row>
    <row r="5991" spans="2:17" ht="14.25" customHeight="1" x14ac:dyDescent="0.3">
      <c r="B5991" s="4" t="s">
        <v>61</v>
      </c>
      <c r="C5991" s="33">
        <v>1185731</v>
      </c>
      <c r="D5991" s="5">
        <v>44397</v>
      </c>
      <c r="E5991" s="4" t="s">
        <v>31</v>
      </c>
      <c r="F5991" s="4" t="s">
        <v>64</v>
      </c>
      <c r="G5991" s="4" t="s">
        <v>65</v>
      </c>
      <c r="H5991" s="6" t="s">
        <v>21</v>
      </c>
      <c r="I5991" s="7">
        <v>55.000000000000007</v>
      </c>
      <c r="J5991" s="8">
        <v>300</v>
      </c>
      <c r="K5991" s="9">
        <v>165000.00000000003</v>
      </c>
      <c r="L5991" s="9">
        <v>41250.000000000007</v>
      </c>
      <c r="M5991" s="10">
        <v>0.25</v>
      </c>
      <c r="N5991" s="4" t="s">
        <v>24</v>
      </c>
      <c r="O5991" s="4" t="str">
        <f>TEXT(Table1[[#This Row],[Invoice Date]],"yyyy")</f>
        <v>2021</v>
      </c>
      <c r="P5991" s="4" t="str">
        <f>TEXT(Table1[[#This Row],[Invoice Date]],"mmm")</f>
        <v>Jul</v>
      </c>
      <c r="Q5991" s="27">
        <f>WEEKNUM(Table1[[#This Row],[Invoice Date]]) + IF(YEAR(Table1[[#This Row],[Invoice Date]])=2021, 52, 0)</f>
        <v>82</v>
      </c>
    </row>
    <row r="5992" spans="2:17" ht="14.25" customHeight="1" x14ac:dyDescent="0.3">
      <c r="B5992" s="4" t="s">
        <v>26</v>
      </c>
      <c r="C5992" s="33">
        <v>1197831</v>
      </c>
      <c r="D5992" s="5">
        <v>44397</v>
      </c>
      <c r="E5992" s="4" t="s">
        <v>15</v>
      </c>
      <c r="F5992" s="4" t="s">
        <v>119</v>
      </c>
      <c r="G5992" s="4" t="s">
        <v>120</v>
      </c>
      <c r="H5992" s="6" t="s">
        <v>23</v>
      </c>
      <c r="I5992" s="7">
        <v>54.999999999999993</v>
      </c>
      <c r="J5992" s="8">
        <v>350</v>
      </c>
      <c r="K5992" s="9">
        <v>192499.99999999997</v>
      </c>
      <c r="L5992" s="9">
        <v>57749.999999999993</v>
      </c>
      <c r="M5992" s="10">
        <v>0.3</v>
      </c>
      <c r="N5992" s="4" t="s">
        <v>18</v>
      </c>
      <c r="O5992" s="4" t="str">
        <f>TEXT(Table1[[#This Row],[Invoice Date]],"yyyy")</f>
        <v>2021</v>
      </c>
      <c r="P5992" s="4" t="str">
        <f>TEXT(Table1[[#This Row],[Invoice Date]],"mmm")</f>
        <v>Jul</v>
      </c>
      <c r="Q5992" s="27">
        <f>WEEKNUM(Table1[[#This Row],[Invoice Date]]) + IF(YEAR(Table1[[#This Row],[Invoice Date]])=2021, 52, 0)</f>
        <v>82</v>
      </c>
    </row>
    <row r="5993" spans="2:17" ht="14.25" customHeight="1" x14ac:dyDescent="0.3">
      <c r="B5993" s="4" t="s">
        <v>61</v>
      </c>
      <c r="C5993" s="33">
        <v>1185731</v>
      </c>
      <c r="D5993" s="5">
        <v>44397</v>
      </c>
      <c r="E5993" s="4" t="s">
        <v>31</v>
      </c>
      <c r="F5993" s="4" t="s">
        <v>64</v>
      </c>
      <c r="G5993" s="4" t="s">
        <v>65</v>
      </c>
      <c r="H5993" s="6" t="s">
        <v>20</v>
      </c>
      <c r="I5993" s="7">
        <v>55.000000000000007</v>
      </c>
      <c r="J5993" s="8">
        <v>350</v>
      </c>
      <c r="K5993" s="9">
        <v>192500.00000000003</v>
      </c>
      <c r="L5993" s="9">
        <v>48125.000000000007</v>
      </c>
      <c r="M5993" s="10">
        <v>0.25</v>
      </c>
      <c r="N5993" s="4" t="s">
        <v>24</v>
      </c>
      <c r="O5993" s="4" t="str">
        <f>TEXT(Table1[[#This Row],[Invoice Date]],"yyyy")</f>
        <v>2021</v>
      </c>
      <c r="P5993" s="4" t="str">
        <f>TEXT(Table1[[#This Row],[Invoice Date]],"mmm")</f>
        <v>Jul</v>
      </c>
      <c r="Q5993" s="27">
        <f>WEEKNUM(Table1[[#This Row],[Invoice Date]]) + IF(YEAR(Table1[[#This Row],[Invoice Date]])=2021, 52, 0)</f>
        <v>82</v>
      </c>
    </row>
    <row r="5994" spans="2:17" ht="14.25" customHeight="1" x14ac:dyDescent="0.3">
      <c r="B5994" s="4" t="s">
        <v>61</v>
      </c>
      <c r="C5994" s="33">
        <v>1185731</v>
      </c>
      <c r="D5994" s="5">
        <v>44397</v>
      </c>
      <c r="E5994" s="4" t="s">
        <v>31</v>
      </c>
      <c r="F5994" s="4" t="s">
        <v>64</v>
      </c>
      <c r="G5994" s="4" t="s">
        <v>65</v>
      </c>
      <c r="H5994" s="6" t="s">
        <v>22</v>
      </c>
      <c r="I5994" s="7">
        <v>65</v>
      </c>
      <c r="J5994" s="8">
        <v>325</v>
      </c>
      <c r="K5994" s="9">
        <v>211250</v>
      </c>
      <c r="L5994" s="9">
        <v>52812.5</v>
      </c>
      <c r="M5994" s="10">
        <v>0.25</v>
      </c>
      <c r="N5994" s="4" t="s">
        <v>24</v>
      </c>
      <c r="O5994" s="4" t="str">
        <f>TEXT(Table1[[#This Row],[Invoice Date]],"yyyy")</f>
        <v>2021</v>
      </c>
      <c r="P5994" s="4" t="str">
        <f>TEXT(Table1[[#This Row],[Invoice Date]],"mmm")</f>
        <v>Jul</v>
      </c>
      <c r="Q5994" s="27">
        <f>WEEKNUM(Table1[[#This Row],[Invoice Date]]) + IF(YEAR(Table1[[#This Row],[Invoice Date]])=2021, 52, 0)</f>
        <v>82</v>
      </c>
    </row>
    <row r="5995" spans="2:17" ht="14.25" customHeight="1" x14ac:dyDescent="0.3">
      <c r="B5995" s="4" t="s">
        <v>61</v>
      </c>
      <c r="C5995" s="33">
        <v>1185731</v>
      </c>
      <c r="D5995" s="5">
        <v>44397</v>
      </c>
      <c r="E5995" s="4" t="s">
        <v>31</v>
      </c>
      <c r="F5995" s="4" t="s">
        <v>64</v>
      </c>
      <c r="G5995" s="4" t="s">
        <v>65</v>
      </c>
      <c r="H5995" s="6" t="s">
        <v>19</v>
      </c>
      <c r="I5995" s="7">
        <v>60.000000000000007</v>
      </c>
      <c r="J5995" s="8">
        <v>425</v>
      </c>
      <c r="K5995" s="9">
        <v>255000.00000000003</v>
      </c>
      <c r="L5995" s="9">
        <v>89250.000000000015</v>
      </c>
      <c r="M5995" s="10">
        <v>0.35000000000000003</v>
      </c>
      <c r="N5995" s="4" t="s">
        <v>24</v>
      </c>
      <c r="O5995" s="4" t="str">
        <f>TEXT(Table1[[#This Row],[Invoice Date]],"yyyy")</f>
        <v>2021</v>
      </c>
      <c r="P5995" s="4" t="str">
        <f>TEXT(Table1[[#This Row],[Invoice Date]],"mmm")</f>
        <v>Jul</v>
      </c>
      <c r="Q5995" s="27">
        <f>WEEKNUM(Table1[[#This Row],[Invoice Date]]) + IF(YEAR(Table1[[#This Row],[Invoice Date]])=2021, 52, 0)</f>
        <v>82</v>
      </c>
    </row>
    <row r="5996" spans="2:17" ht="14.25" customHeight="1" x14ac:dyDescent="0.3">
      <c r="B5996" s="4" t="s">
        <v>14</v>
      </c>
      <c r="C5996" s="33">
        <v>1185732</v>
      </c>
      <c r="D5996" s="5">
        <v>44397</v>
      </c>
      <c r="E5996" s="4" t="s">
        <v>15</v>
      </c>
      <c r="F5996" s="4" t="s">
        <v>119</v>
      </c>
      <c r="G5996" s="4" t="s">
        <v>120</v>
      </c>
      <c r="H5996" s="6" t="s">
        <v>17</v>
      </c>
      <c r="I5996" s="7">
        <v>49.999999999999993</v>
      </c>
      <c r="J5996" s="8">
        <v>525</v>
      </c>
      <c r="K5996" s="9">
        <v>262499.99999999994</v>
      </c>
      <c r="L5996" s="9">
        <v>104999.99999999999</v>
      </c>
      <c r="M5996" s="10">
        <v>0.4</v>
      </c>
      <c r="N5996" s="4" t="s">
        <v>18</v>
      </c>
      <c r="O5996" s="4" t="str">
        <f>TEXT(Table1[[#This Row],[Invoice Date]],"yyyy")</f>
        <v>2021</v>
      </c>
      <c r="P5996" s="4" t="str">
        <f>TEXT(Table1[[#This Row],[Invoice Date]],"mmm")</f>
        <v>Jul</v>
      </c>
      <c r="Q5996" s="27">
        <f>WEEKNUM(Table1[[#This Row],[Invoice Date]]) + IF(YEAR(Table1[[#This Row],[Invoice Date]])=2021, 52, 0)</f>
        <v>82</v>
      </c>
    </row>
    <row r="5997" spans="2:17" ht="14.25" customHeight="1" x14ac:dyDescent="0.3">
      <c r="B5997" s="4" t="s">
        <v>61</v>
      </c>
      <c r="C5997" s="33">
        <v>1185731</v>
      </c>
      <c r="D5997" s="5">
        <v>44397</v>
      </c>
      <c r="E5997" s="4" t="s">
        <v>31</v>
      </c>
      <c r="F5997" s="4" t="s">
        <v>64</v>
      </c>
      <c r="G5997" s="4" t="s">
        <v>65</v>
      </c>
      <c r="H5997" s="6" t="s">
        <v>23</v>
      </c>
      <c r="I5997" s="7">
        <v>70</v>
      </c>
      <c r="J5997" s="8">
        <v>500</v>
      </c>
      <c r="K5997" s="9">
        <v>350000</v>
      </c>
      <c r="L5997" s="9">
        <v>105000</v>
      </c>
      <c r="M5997" s="10">
        <v>0.3</v>
      </c>
      <c r="N5997" s="4" t="s">
        <v>24</v>
      </c>
      <c r="O5997" s="4" t="str">
        <f>TEXT(Table1[[#This Row],[Invoice Date]],"yyyy")</f>
        <v>2021</v>
      </c>
      <c r="P5997" s="4" t="str">
        <f>TEXT(Table1[[#This Row],[Invoice Date]],"mmm")</f>
        <v>Jul</v>
      </c>
      <c r="Q5997" s="27">
        <f>WEEKNUM(Table1[[#This Row],[Invoice Date]]) + IF(YEAR(Table1[[#This Row],[Invoice Date]])=2021, 52, 0)</f>
        <v>82</v>
      </c>
    </row>
    <row r="5998" spans="2:17" ht="14.25" customHeight="1" x14ac:dyDescent="0.3">
      <c r="B5998" s="4" t="s">
        <v>61</v>
      </c>
      <c r="C5998" s="33">
        <v>1185731</v>
      </c>
      <c r="D5998" s="5">
        <v>44397</v>
      </c>
      <c r="E5998" s="4" t="s">
        <v>31</v>
      </c>
      <c r="F5998" s="4" t="s">
        <v>64</v>
      </c>
      <c r="G5998" s="4" t="s">
        <v>65</v>
      </c>
      <c r="H5998" s="6" t="s">
        <v>17</v>
      </c>
      <c r="I5998" s="7">
        <v>65</v>
      </c>
      <c r="J5998" s="8">
        <v>675</v>
      </c>
      <c r="K5998" s="9">
        <v>438750</v>
      </c>
      <c r="L5998" s="9">
        <v>153562.50000000003</v>
      </c>
      <c r="M5998" s="10">
        <v>0.35000000000000003</v>
      </c>
      <c r="N5998" s="4" t="s">
        <v>24</v>
      </c>
      <c r="O5998" s="4" t="str">
        <f>TEXT(Table1[[#This Row],[Invoice Date]],"yyyy")</f>
        <v>2021</v>
      </c>
      <c r="P5998" s="4" t="str">
        <f>TEXT(Table1[[#This Row],[Invoice Date]],"mmm")</f>
        <v>Jul</v>
      </c>
      <c r="Q5998" s="27">
        <f>WEEKNUM(Table1[[#This Row],[Invoice Date]]) + IF(YEAR(Table1[[#This Row],[Invoice Date]])=2021, 52, 0)</f>
        <v>82</v>
      </c>
    </row>
    <row r="5999" spans="2:17" ht="14.25" customHeight="1" x14ac:dyDescent="0.3">
      <c r="B5999" s="4" t="s">
        <v>14</v>
      </c>
      <c r="C5999" s="33">
        <v>1185732</v>
      </c>
      <c r="D5999" s="5">
        <v>44398</v>
      </c>
      <c r="E5999" s="4" t="s">
        <v>36</v>
      </c>
      <c r="F5999" s="4" t="s">
        <v>57</v>
      </c>
      <c r="G5999" s="4" t="s">
        <v>58</v>
      </c>
      <c r="H5999" s="6" t="s">
        <v>19</v>
      </c>
      <c r="I5999" s="7">
        <v>29</v>
      </c>
      <c r="J5999" s="8">
        <v>41</v>
      </c>
      <c r="K5999" s="9">
        <v>1189</v>
      </c>
      <c r="L5999" s="9">
        <v>546.93999999999994</v>
      </c>
      <c r="M5999" s="10">
        <v>0.45999999999999996</v>
      </c>
      <c r="N5999" s="4" t="s">
        <v>83</v>
      </c>
      <c r="O5999" s="4" t="str">
        <f>TEXT(Table1[[#This Row],[Invoice Date]],"yyyy")</f>
        <v>2021</v>
      </c>
      <c r="P5999" s="4" t="str">
        <f>TEXT(Table1[[#This Row],[Invoice Date]],"mmm")</f>
        <v>Jul</v>
      </c>
      <c r="Q5999" s="27">
        <f>WEEKNUM(Table1[[#This Row],[Invoice Date]]) + IF(YEAR(Table1[[#This Row],[Invoice Date]])=2021, 52, 0)</f>
        <v>82</v>
      </c>
    </row>
    <row r="6000" spans="2:17" ht="14.25" customHeight="1" x14ac:dyDescent="0.3">
      <c r="B6000" s="4" t="s">
        <v>14</v>
      </c>
      <c r="C6000" s="33">
        <v>1185732</v>
      </c>
      <c r="D6000" s="5">
        <v>44398</v>
      </c>
      <c r="E6000" s="4" t="s">
        <v>36</v>
      </c>
      <c r="F6000" s="4" t="s">
        <v>37</v>
      </c>
      <c r="G6000" s="4" t="s">
        <v>38</v>
      </c>
      <c r="H6000" s="6" t="s">
        <v>21</v>
      </c>
      <c r="I6000" s="7">
        <v>36</v>
      </c>
      <c r="J6000" s="8">
        <v>44</v>
      </c>
      <c r="K6000" s="9">
        <v>1584</v>
      </c>
      <c r="L6000" s="9">
        <v>839.5200000000001</v>
      </c>
      <c r="M6000" s="10">
        <v>0.53</v>
      </c>
      <c r="N6000" s="4" t="s">
        <v>83</v>
      </c>
      <c r="O6000" s="4" t="str">
        <f>TEXT(Table1[[#This Row],[Invoice Date]],"yyyy")</f>
        <v>2021</v>
      </c>
      <c r="P6000" s="4" t="str">
        <f>TEXT(Table1[[#This Row],[Invoice Date]],"mmm")</f>
        <v>Jul</v>
      </c>
      <c r="Q6000" s="27">
        <f>WEEKNUM(Table1[[#This Row],[Invoice Date]]) + IF(YEAR(Table1[[#This Row],[Invoice Date]])=2021, 52, 0)</f>
        <v>82</v>
      </c>
    </row>
    <row r="6001" spans="2:17" ht="14.25" customHeight="1" x14ac:dyDescent="0.3">
      <c r="B6001" s="4" t="s">
        <v>61</v>
      </c>
      <c r="C6001" s="33">
        <v>1185731</v>
      </c>
      <c r="D6001" s="5">
        <v>44398</v>
      </c>
      <c r="E6001" s="4" t="s">
        <v>48</v>
      </c>
      <c r="F6001" s="4" t="s">
        <v>98</v>
      </c>
      <c r="G6001" s="4" t="s">
        <v>99</v>
      </c>
      <c r="H6001" s="6" t="s">
        <v>21</v>
      </c>
      <c r="I6001" s="7">
        <v>37</v>
      </c>
      <c r="J6001" s="8">
        <v>63</v>
      </c>
      <c r="K6001" s="9">
        <v>2331</v>
      </c>
      <c r="L6001" s="9">
        <v>1258.74</v>
      </c>
      <c r="M6001" s="10">
        <v>0.54</v>
      </c>
      <c r="N6001" s="4" t="s">
        <v>83</v>
      </c>
      <c r="O6001" s="4" t="str">
        <f>TEXT(Table1[[#This Row],[Invoice Date]],"yyyy")</f>
        <v>2021</v>
      </c>
      <c r="P6001" s="4" t="str">
        <f>TEXT(Table1[[#This Row],[Invoice Date]],"mmm")</f>
        <v>Jul</v>
      </c>
      <c r="Q6001" s="27">
        <f>WEEKNUM(Table1[[#This Row],[Invoice Date]]) + IF(YEAR(Table1[[#This Row],[Invoice Date]])=2021, 52, 0)</f>
        <v>82</v>
      </c>
    </row>
    <row r="6002" spans="2:17" ht="14.25" customHeight="1" x14ac:dyDescent="0.3">
      <c r="B6002" s="4" t="s">
        <v>61</v>
      </c>
      <c r="C6002" s="33">
        <v>1185731</v>
      </c>
      <c r="D6002" s="5">
        <v>44398</v>
      </c>
      <c r="E6002" s="4" t="s">
        <v>48</v>
      </c>
      <c r="F6002" s="4" t="s">
        <v>98</v>
      </c>
      <c r="G6002" s="4" t="s">
        <v>99</v>
      </c>
      <c r="H6002" s="6" t="s">
        <v>20</v>
      </c>
      <c r="I6002" s="7">
        <v>38</v>
      </c>
      <c r="J6002" s="8">
        <v>69</v>
      </c>
      <c r="K6002" s="9">
        <v>2622</v>
      </c>
      <c r="L6002" s="9">
        <v>1363.44</v>
      </c>
      <c r="M6002" s="10">
        <v>0.52</v>
      </c>
      <c r="N6002" s="4" t="s">
        <v>83</v>
      </c>
      <c r="O6002" s="4" t="str">
        <f>TEXT(Table1[[#This Row],[Invoice Date]],"yyyy")</f>
        <v>2021</v>
      </c>
      <c r="P6002" s="4" t="str">
        <f>TEXT(Table1[[#This Row],[Invoice Date]],"mmm")</f>
        <v>Jul</v>
      </c>
      <c r="Q6002" s="27">
        <f>WEEKNUM(Table1[[#This Row],[Invoice Date]]) + IF(YEAR(Table1[[#This Row],[Invoice Date]])=2021, 52, 0)</f>
        <v>82</v>
      </c>
    </row>
    <row r="6003" spans="2:17" ht="14.25" customHeight="1" x14ac:dyDescent="0.3">
      <c r="B6003" s="4" t="s">
        <v>61</v>
      </c>
      <c r="C6003" s="33">
        <v>1185731</v>
      </c>
      <c r="D6003" s="5">
        <v>44398</v>
      </c>
      <c r="E6003" s="4" t="s">
        <v>48</v>
      </c>
      <c r="F6003" s="4" t="s">
        <v>98</v>
      </c>
      <c r="G6003" s="4" t="s">
        <v>99</v>
      </c>
      <c r="H6003" s="6" t="s">
        <v>22</v>
      </c>
      <c r="I6003" s="7">
        <v>46</v>
      </c>
      <c r="J6003" s="8">
        <v>75</v>
      </c>
      <c r="K6003" s="9">
        <v>3450</v>
      </c>
      <c r="L6003" s="9">
        <v>1586.9999999999998</v>
      </c>
      <c r="M6003" s="10">
        <v>0.45999999999999996</v>
      </c>
      <c r="N6003" s="4" t="s">
        <v>83</v>
      </c>
      <c r="O6003" s="4" t="str">
        <f>TEXT(Table1[[#This Row],[Invoice Date]],"yyyy")</f>
        <v>2021</v>
      </c>
      <c r="P6003" s="4" t="str">
        <f>TEXT(Table1[[#This Row],[Invoice Date]],"mmm")</f>
        <v>Jul</v>
      </c>
      <c r="Q6003" s="27">
        <f>WEEKNUM(Table1[[#This Row],[Invoice Date]]) + IF(YEAR(Table1[[#This Row],[Invoice Date]])=2021, 52, 0)</f>
        <v>82</v>
      </c>
    </row>
    <row r="6004" spans="2:17" ht="14.25" customHeight="1" x14ac:dyDescent="0.3">
      <c r="B6004" s="4" t="s">
        <v>61</v>
      </c>
      <c r="C6004" s="33">
        <v>1185731</v>
      </c>
      <c r="D6004" s="5">
        <v>44398</v>
      </c>
      <c r="E6004" s="4" t="s">
        <v>48</v>
      </c>
      <c r="F6004" s="4" t="s">
        <v>98</v>
      </c>
      <c r="G6004" s="4" t="s">
        <v>99</v>
      </c>
      <c r="H6004" s="6" t="s">
        <v>19</v>
      </c>
      <c r="I6004" s="7">
        <v>44</v>
      </c>
      <c r="J6004" s="8">
        <v>95</v>
      </c>
      <c r="K6004" s="9">
        <v>4180</v>
      </c>
      <c r="L6004" s="9">
        <v>2048.1999999999998</v>
      </c>
      <c r="M6004" s="10">
        <v>0.49</v>
      </c>
      <c r="N6004" s="4" t="s">
        <v>83</v>
      </c>
      <c r="O6004" s="4" t="str">
        <f>TEXT(Table1[[#This Row],[Invoice Date]],"yyyy")</f>
        <v>2021</v>
      </c>
      <c r="P6004" s="4" t="str">
        <f>TEXT(Table1[[#This Row],[Invoice Date]],"mmm")</f>
        <v>Jul</v>
      </c>
      <c r="Q6004" s="27">
        <f>WEEKNUM(Table1[[#This Row],[Invoice Date]]) + IF(YEAR(Table1[[#This Row],[Invoice Date]])=2021, 52, 0)</f>
        <v>82</v>
      </c>
    </row>
    <row r="6005" spans="2:17" ht="14.25" customHeight="1" x14ac:dyDescent="0.3">
      <c r="B6005" s="4" t="s">
        <v>61</v>
      </c>
      <c r="C6005" s="33">
        <v>1185731</v>
      </c>
      <c r="D6005" s="5">
        <v>44398</v>
      </c>
      <c r="E6005" s="4" t="s">
        <v>48</v>
      </c>
      <c r="F6005" s="4" t="s">
        <v>98</v>
      </c>
      <c r="G6005" s="4" t="s">
        <v>99</v>
      </c>
      <c r="H6005" s="6" t="s">
        <v>23</v>
      </c>
      <c r="I6005" s="7">
        <v>50</v>
      </c>
      <c r="J6005" s="8">
        <v>115</v>
      </c>
      <c r="K6005" s="9">
        <v>5750</v>
      </c>
      <c r="L6005" s="9">
        <v>3105</v>
      </c>
      <c r="M6005" s="10">
        <v>0.54</v>
      </c>
      <c r="N6005" s="4" t="s">
        <v>83</v>
      </c>
      <c r="O6005" s="4" t="str">
        <f>TEXT(Table1[[#This Row],[Invoice Date]],"yyyy")</f>
        <v>2021</v>
      </c>
      <c r="P6005" s="4" t="str">
        <f>TEXT(Table1[[#This Row],[Invoice Date]],"mmm")</f>
        <v>Jul</v>
      </c>
      <c r="Q6005" s="27">
        <f>WEEKNUM(Table1[[#This Row],[Invoice Date]]) + IF(YEAR(Table1[[#This Row],[Invoice Date]])=2021, 52, 0)</f>
        <v>82</v>
      </c>
    </row>
    <row r="6006" spans="2:17" ht="14.25" customHeight="1" x14ac:dyDescent="0.3">
      <c r="B6006" s="4" t="s">
        <v>61</v>
      </c>
      <c r="C6006" s="33">
        <v>1185731</v>
      </c>
      <c r="D6006" s="5">
        <v>44398</v>
      </c>
      <c r="E6006" s="4" t="s">
        <v>48</v>
      </c>
      <c r="F6006" s="4" t="s">
        <v>98</v>
      </c>
      <c r="G6006" s="4" t="s">
        <v>99</v>
      </c>
      <c r="H6006" s="6" t="s">
        <v>17</v>
      </c>
      <c r="I6006" s="7">
        <v>47</v>
      </c>
      <c r="J6006" s="8">
        <v>168</v>
      </c>
      <c r="K6006" s="9">
        <v>7896</v>
      </c>
      <c r="L6006" s="9">
        <v>4342.8</v>
      </c>
      <c r="M6006" s="10">
        <v>0.55000000000000004</v>
      </c>
      <c r="N6006" s="4" t="s">
        <v>83</v>
      </c>
      <c r="O6006" s="4" t="str">
        <f>TEXT(Table1[[#This Row],[Invoice Date]],"yyyy")</f>
        <v>2021</v>
      </c>
      <c r="P6006" s="4" t="str">
        <f>TEXT(Table1[[#This Row],[Invoice Date]],"mmm")</f>
        <v>Jul</v>
      </c>
      <c r="Q6006" s="27">
        <f>WEEKNUM(Table1[[#This Row],[Invoice Date]]) + IF(YEAR(Table1[[#This Row],[Invoice Date]])=2021, 52, 0)</f>
        <v>82</v>
      </c>
    </row>
    <row r="6007" spans="2:17" ht="14.25" customHeight="1" x14ac:dyDescent="0.3">
      <c r="B6007" s="4" t="s">
        <v>14</v>
      </c>
      <c r="C6007" s="33">
        <v>1185732</v>
      </c>
      <c r="D6007" s="5">
        <v>44398</v>
      </c>
      <c r="E6007" s="4" t="s">
        <v>36</v>
      </c>
      <c r="F6007" s="4" t="s">
        <v>57</v>
      </c>
      <c r="G6007" s="4" t="s">
        <v>58</v>
      </c>
      <c r="H6007" s="6" t="s">
        <v>19</v>
      </c>
      <c r="I6007" s="7">
        <v>30.000000000000004</v>
      </c>
      <c r="J6007" s="8">
        <v>150</v>
      </c>
      <c r="K6007" s="9">
        <v>45000.000000000007</v>
      </c>
      <c r="L6007" s="9">
        <v>15750.000000000002</v>
      </c>
      <c r="M6007" s="10">
        <v>0.35</v>
      </c>
      <c r="N6007" s="4" t="s">
        <v>24</v>
      </c>
      <c r="O6007" s="4" t="str">
        <f>TEXT(Table1[[#This Row],[Invoice Date]],"yyyy")</f>
        <v>2021</v>
      </c>
      <c r="P6007" s="4" t="str">
        <f>TEXT(Table1[[#This Row],[Invoice Date]],"mmm")</f>
        <v>Jul</v>
      </c>
      <c r="Q6007" s="27">
        <f>WEEKNUM(Table1[[#This Row],[Invoice Date]]) + IF(YEAR(Table1[[#This Row],[Invoice Date]])=2021, 52, 0)</f>
        <v>82</v>
      </c>
    </row>
    <row r="6008" spans="2:17" ht="14.25" customHeight="1" x14ac:dyDescent="0.3">
      <c r="B6008" s="4" t="s">
        <v>14</v>
      </c>
      <c r="C6008" s="33">
        <v>1185732</v>
      </c>
      <c r="D6008" s="5">
        <v>44398</v>
      </c>
      <c r="E6008" s="4" t="s">
        <v>36</v>
      </c>
      <c r="F6008" s="4" t="s">
        <v>37</v>
      </c>
      <c r="G6008" s="4" t="s">
        <v>38</v>
      </c>
      <c r="H6008" s="6" t="s">
        <v>21</v>
      </c>
      <c r="I6008" s="7">
        <v>40</v>
      </c>
      <c r="J6008" s="8">
        <v>175</v>
      </c>
      <c r="K6008" s="9">
        <v>70000</v>
      </c>
      <c r="L6008" s="9">
        <v>28000</v>
      </c>
      <c r="M6008" s="10">
        <v>0.4</v>
      </c>
      <c r="N6008" s="4" t="s">
        <v>24</v>
      </c>
      <c r="O6008" s="4" t="str">
        <f>TEXT(Table1[[#This Row],[Invoice Date]],"yyyy")</f>
        <v>2021</v>
      </c>
      <c r="P6008" s="4" t="str">
        <f>TEXT(Table1[[#This Row],[Invoice Date]],"mmm")</f>
        <v>Jul</v>
      </c>
      <c r="Q6008" s="27">
        <f>WEEKNUM(Table1[[#This Row],[Invoice Date]]) + IF(YEAR(Table1[[#This Row],[Invoice Date]])=2021, 52, 0)</f>
        <v>82</v>
      </c>
    </row>
    <row r="6009" spans="2:17" ht="14.25" customHeight="1" x14ac:dyDescent="0.3">
      <c r="B6009" s="4" t="s">
        <v>61</v>
      </c>
      <c r="C6009" s="33">
        <v>1185731</v>
      </c>
      <c r="D6009" s="5">
        <v>44398</v>
      </c>
      <c r="E6009" s="4" t="s">
        <v>48</v>
      </c>
      <c r="F6009" s="4" t="s">
        <v>98</v>
      </c>
      <c r="G6009" s="4" t="s">
        <v>99</v>
      </c>
      <c r="H6009" s="6" t="s">
        <v>21</v>
      </c>
      <c r="I6009" s="7">
        <v>40</v>
      </c>
      <c r="J6009" s="8">
        <v>225</v>
      </c>
      <c r="K6009" s="9">
        <v>90000</v>
      </c>
      <c r="L6009" s="9">
        <v>36000</v>
      </c>
      <c r="M6009" s="10">
        <v>0.4</v>
      </c>
      <c r="N6009" s="4" t="s">
        <v>83</v>
      </c>
      <c r="O6009" s="4" t="str">
        <f>TEXT(Table1[[#This Row],[Invoice Date]],"yyyy")</f>
        <v>2021</v>
      </c>
      <c r="P6009" s="4" t="str">
        <f>TEXT(Table1[[#This Row],[Invoice Date]],"mmm")</f>
        <v>Jul</v>
      </c>
      <c r="Q6009" s="27">
        <f>WEEKNUM(Table1[[#This Row],[Invoice Date]]) + IF(YEAR(Table1[[#This Row],[Invoice Date]])=2021, 52, 0)</f>
        <v>82</v>
      </c>
    </row>
    <row r="6010" spans="2:17" ht="14.25" customHeight="1" x14ac:dyDescent="0.3">
      <c r="B6010" s="4" t="s">
        <v>61</v>
      </c>
      <c r="C6010" s="33">
        <v>1185731</v>
      </c>
      <c r="D6010" s="5">
        <v>44398</v>
      </c>
      <c r="E6010" s="4" t="s">
        <v>48</v>
      </c>
      <c r="F6010" s="4" t="s">
        <v>98</v>
      </c>
      <c r="G6010" s="4" t="s">
        <v>99</v>
      </c>
      <c r="H6010" s="6" t="s">
        <v>20</v>
      </c>
      <c r="I6010" s="7">
        <v>40</v>
      </c>
      <c r="J6010" s="8">
        <v>275</v>
      </c>
      <c r="K6010" s="9">
        <v>110000</v>
      </c>
      <c r="L6010" s="9">
        <v>44000</v>
      </c>
      <c r="M6010" s="10">
        <v>0.4</v>
      </c>
      <c r="N6010" s="4" t="s">
        <v>83</v>
      </c>
      <c r="O6010" s="4" t="str">
        <f>TEXT(Table1[[#This Row],[Invoice Date]],"yyyy")</f>
        <v>2021</v>
      </c>
      <c r="P6010" s="4" t="str">
        <f>TEXT(Table1[[#This Row],[Invoice Date]],"mmm")</f>
        <v>Jul</v>
      </c>
      <c r="Q6010" s="27">
        <f>WEEKNUM(Table1[[#This Row],[Invoice Date]]) + IF(YEAR(Table1[[#This Row],[Invoice Date]])=2021, 52, 0)</f>
        <v>82</v>
      </c>
    </row>
    <row r="6011" spans="2:17" ht="14.25" customHeight="1" x14ac:dyDescent="0.3">
      <c r="B6011" s="4" t="s">
        <v>61</v>
      </c>
      <c r="C6011" s="33">
        <v>1185731</v>
      </c>
      <c r="D6011" s="5">
        <v>44398</v>
      </c>
      <c r="E6011" s="4" t="s">
        <v>48</v>
      </c>
      <c r="F6011" s="4" t="s">
        <v>98</v>
      </c>
      <c r="G6011" s="4" t="s">
        <v>99</v>
      </c>
      <c r="H6011" s="6" t="s">
        <v>22</v>
      </c>
      <c r="I6011" s="7">
        <v>50</v>
      </c>
      <c r="J6011" s="8">
        <v>250</v>
      </c>
      <c r="K6011" s="9">
        <v>125000</v>
      </c>
      <c r="L6011" s="9">
        <v>43750</v>
      </c>
      <c r="M6011" s="10">
        <v>0.35</v>
      </c>
      <c r="N6011" s="4" t="s">
        <v>83</v>
      </c>
      <c r="O6011" s="4" t="str">
        <f>TEXT(Table1[[#This Row],[Invoice Date]],"yyyy")</f>
        <v>2021</v>
      </c>
      <c r="P6011" s="4" t="str">
        <f>TEXT(Table1[[#This Row],[Invoice Date]],"mmm")</f>
        <v>Jul</v>
      </c>
      <c r="Q6011" s="27">
        <f>WEEKNUM(Table1[[#This Row],[Invoice Date]]) + IF(YEAR(Table1[[#This Row],[Invoice Date]])=2021, 52, 0)</f>
        <v>82</v>
      </c>
    </row>
    <row r="6012" spans="2:17" ht="14.25" customHeight="1" x14ac:dyDescent="0.3">
      <c r="B6012" s="4" t="s">
        <v>61</v>
      </c>
      <c r="C6012" s="33">
        <v>1185731</v>
      </c>
      <c r="D6012" s="5">
        <v>44398</v>
      </c>
      <c r="E6012" s="4" t="s">
        <v>48</v>
      </c>
      <c r="F6012" s="4" t="s">
        <v>98</v>
      </c>
      <c r="G6012" s="4" t="s">
        <v>99</v>
      </c>
      <c r="H6012" s="6" t="s">
        <v>19</v>
      </c>
      <c r="I6012" s="7">
        <v>45.000000000000007</v>
      </c>
      <c r="J6012" s="8">
        <v>350</v>
      </c>
      <c r="K6012" s="9">
        <v>157500.00000000003</v>
      </c>
      <c r="L6012" s="9">
        <v>55125.000000000007</v>
      </c>
      <c r="M6012" s="10">
        <v>0.35</v>
      </c>
      <c r="N6012" s="4" t="s">
        <v>83</v>
      </c>
      <c r="O6012" s="4" t="str">
        <f>TEXT(Table1[[#This Row],[Invoice Date]],"yyyy")</f>
        <v>2021</v>
      </c>
      <c r="P6012" s="4" t="str">
        <f>TEXT(Table1[[#This Row],[Invoice Date]],"mmm")</f>
        <v>Jul</v>
      </c>
      <c r="Q6012" s="27">
        <f>WEEKNUM(Table1[[#This Row],[Invoice Date]]) + IF(YEAR(Table1[[#This Row],[Invoice Date]])=2021, 52, 0)</f>
        <v>82</v>
      </c>
    </row>
    <row r="6013" spans="2:17" ht="14.25" customHeight="1" x14ac:dyDescent="0.3">
      <c r="B6013" s="4" t="s">
        <v>61</v>
      </c>
      <c r="C6013" s="33">
        <v>1185731</v>
      </c>
      <c r="D6013" s="5">
        <v>44398</v>
      </c>
      <c r="E6013" s="4" t="s">
        <v>48</v>
      </c>
      <c r="F6013" s="4" t="s">
        <v>98</v>
      </c>
      <c r="G6013" s="4" t="s">
        <v>99</v>
      </c>
      <c r="H6013" s="6" t="s">
        <v>23</v>
      </c>
      <c r="I6013" s="7">
        <v>55.000000000000007</v>
      </c>
      <c r="J6013" s="8">
        <v>425</v>
      </c>
      <c r="K6013" s="9">
        <v>233750.00000000003</v>
      </c>
      <c r="L6013" s="9">
        <v>93500.000000000015</v>
      </c>
      <c r="M6013" s="10">
        <v>0.4</v>
      </c>
      <c r="N6013" s="4" t="s">
        <v>83</v>
      </c>
      <c r="O6013" s="4" t="str">
        <f>TEXT(Table1[[#This Row],[Invoice Date]],"yyyy")</f>
        <v>2021</v>
      </c>
      <c r="P6013" s="4" t="str">
        <f>TEXT(Table1[[#This Row],[Invoice Date]],"mmm")</f>
        <v>Jul</v>
      </c>
      <c r="Q6013" s="27">
        <f>WEEKNUM(Table1[[#This Row],[Invoice Date]]) + IF(YEAR(Table1[[#This Row],[Invoice Date]])=2021, 52, 0)</f>
        <v>82</v>
      </c>
    </row>
    <row r="6014" spans="2:17" ht="14.25" customHeight="1" x14ac:dyDescent="0.3">
      <c r="B6014" s="4" t="s">
        <v>61</v>
      </c>
      <c r="C6014" s="33">
        <v>1185731</v>
      </c>
      <c r="D6014" s="5">
        <v>44398</v>
      </c>
      <c r="E6014" s="4" t="s">
        <v>48</v>
      </c>
      <c r="F6014" s="4" t="s">
        <v>98</v>
      </c>
      <c r="G6014" s="4" t="s">
        <v>99</v>
      </c>
      <c r="H6014" s="6" t="s">
        <v>17</v>
      </c>
      <c r="I6014" s="7">
        <v>50</v>
      </c>
      <c r="J6014" s="8">
        <v>600</v>
      </c>
      <c r="K6014" s="9">
        <v>300000</v>
      </c>
      <c r="L6014" s="9">
        <v>120000</v>
      </c>
      <c r="M6014" s="10">
        <v>0.4</v>
      </c>
      <c r="N6014" s="4" t="s">
        <v>83</v>
      </c>
      <c r="O6014" s="4" t="str">
        <f>TEXT(Table1[[#This Row],[Invoice Date]],"yyyy")</f>
        <v>2021</v>
      </c>
      <c r="P6014" s="4" t="str">
        <f>TEXT(Table1[[#This Row],[Invoice Date]],"mmm")</f>
        <v>Jul</v>
      </c>
      <c r="Q6014" s="27">
        <f>WEEKNUM(Table1[[#This Row],[Invoice Date]]) + IF(YEAR(Table1[[#This Row],[Invoice Date]])=2021, 52, 0)</f>
        <v>82</v>
      </c>
    </row>
    <row r="6015" spans="2:17" ht="14.25" customHeight="1" x14ac:dyDescent="0.3">
      <c r="B6015" s="4" t="s">
        <v>14</v>
      </c>
      <c r="C6015" s="33">
        <v>1185732</v>
      </c>
      <c r="D6015" s="5">
        <v>44399</v>
      </c>
      <c r="E6015" s="4" t="s">
        <v>36</v>
      </c>
      <c r="F6015" s="4" t="s">
        <v>57</v>
      </c>
      <c r="G6015" s="4" t="s">
        <v>58</v>
      </c>
      <c r="H6015" s="6" t="s">
        <v>20</v>
      </c>
      <c r="I6015" s="7">
        <v>29</v>
      </c>
      <c r="J6015" s="8">
        <v>25</v>
      </c>
      <c r="K6015" s="9">
        <v>725</v>
      </c>
      <c r="L6015" s="9">
        <v>340.75</v>
      </c>
      <c r="M6015" s="10">
        <v>0.47</v>
      </c>
      <c r="N6015" s="4" t="s">
        <v>83</v>
      </c>
      <c r="O6015" s="4" t="str">
        <f>TEXT(Table1[[#This Row],[Invoice Date]],"yyyy")</f>
        <v>2021</v>
      </c>
      <c r="P6015" s="4" t="str">
        <f>TEXT(Table1[[#This Row],[Invoice Date]],"mmm")</f>
        <v>Jul</v>
      </c>
      <c r="Q6015" s="27">
        <f>WEEKNUM(Table1[[#This Row],[Invoice Date]]) + IF(YEAR(Table1[[#This Row],[Invoice Date]])=2021, 52, 0)</f>
        <v>82</v>
      </c>
    </row>
    <row r="6016" spans="2:17" ht="14.25" customHeight="1" x14ac:dyDescent="0.3">
      <c r="B6016" s="4" t="s">
        <v>14</v>
      </c>
      <c r="C6016" s="33">
        <v>1185732</v>
      </c>
      <c r="D6016" s="5">
        <v>44399</v>
      </c>
      <c r="E6016" s="4" t="s">
        <v>36</v>
      </c>
      <c r="F6016" s="4" t="s">
        <v>37</v>
      </c>
      <c r="G6016" s="4" t="s">
        <v>38</v>
      </c>
      <c r="H6016" s="6" t="s">
        <v>22</v>
      </c>
      <c r="I6016" s="7">
        <v>49</v>
      </c>
      <c r="J6016" s="8">
        <v>49</v>
      </c>
      <c r="K6016" s="9">
        <v>2401</v>
      </c>
      <c r="L6016" s="9">
        <v>1104.4599999999998</v>
      </c>
      <c r="M6016" s="10">
        <v>0.45999999999999996</v>
      </c>
      <c r="N6016" s="4" t="s">
        <v>83</v>
      </c>
      <c r="O6016" s="4" t="str">
        <f>TEXT(Table1[[#This Row],[Invoice Date]],"yyyy")</f>
        <v>2021</v>
      </c>
      <c r="P6016" s="4" t="str">
        <f>TEXT(Table1[[#This Row],[Invoice Date]],"mmm")</f>
        <v>Jul</v>
      </c>
      <c r="Q6016" s="27">
        <f>WEEKNUM(Table1[[#This Row],[Invoice Date]]) + IF(YEAR(Table1[[#This Row],[Invoice Date]])=2021, 52, 0)</f>
        <v>82</v>
      </c>
    </row>
    <row r="6017" spans="2:17" ht="14.25" customHeight="1" x14ac:dyDescent="0.3">
      <c r="B6017" s="4" t="s">
        <v>14</v>
      </c>
      <c r="C6017" s="33">
        <v>1185732</v>
      </c>
      <c r="D6017" s="5">
        <v>44399</v>
      </c>
      <c r="E6017" s="4" t="s">
        <v>31</v>
      </c>
      <c r="F6017" s="4" t="s">
        <v>86</v>
      </c>
      <c r="G6017" s="4" t="s">
        <v>87</v>
      </c>
      <c r="H6017" s="6" t="s">
        <v>21</v>
      </c>
      <c r="I6017" s="7">
        <v>36</v>
      </c>
      <c r="J6017" s="8">
        <v>113</v>
      </c>
      <c r="K6017" s="9">
        <v>4068</v>
      </c>
      <c r="L6017" s="9">
        <v>1545.84</v>
      </c>
      <c r="M6017" s="10">
        <v>0.38</v>
      </c>
      <c r="N6017" s="4" t="s">
        <v>24</v>
      </c>
      <c r="O6017" s="4" t="str">
        <f>TEXT(Table1[[#This Row],[Invoice Date]],"yyyy")</f>
        <v>2021</v>
      </c>
      <c r="P6017" s="4" t="str">
        <f>TEXT(Table1[[#This Row],[Invoice Date]],"mmm")</f>
        <v>Jul</v>
      </c>
      <c r="Q6017" s="27">
        <f>WEEKNUM(Table1[[#This Row],[Invoice Date]]) + IF(YEAR(Table1[[#This Row],[Invoice Date]])=2021, 52, 0)</f>
        <v>82</v>
      </c>
    </row>
    <row r="6018" spans="2:17" ht="14.25" customHeight="1" x14ac:dyDescent="0.3">
      <c r="B6018" s="4" t="s">
        <v>14</v>
      </c>
      <c r="C6018" s="33">
        <v>1185732</v>
      </c>
      <c r="D6018" s="5">
        <v>44399</v>
      </c>
      <c r="E6018" s="4" t="s">
        <v>31</v>
      </c>
      <c r="F6018" s="4" t="s">
        <v>86</v>
      </c>
      <c r="G6018" s="4" t="s">
        <v>87</v>
      </c>
      <c r="H6018" s="6" t="s">
        <v>21</v>
      </c>
      <c r="I6018" s="7">
        <v>48</v>
      </c>
      <c r="J6018" s="8">
        <v>101</v>
      </c>
      <c r="K6018" s="9">
        <v>4848</v>
      </c>
      <c r="L6018" s="9">
        <v>2181.6</v>
      </c>
      <c r="M6018" s="10">
        <v>0.44999999999999996</v>
      </c>
      <c r="N6018" s="4" t="s">
        <v>83</v>
      </c>
      <c r="O6018" s="4" t="str">
        <f>TEXT(Table1[[#This Row],[Invoice Date]],"yyyy")</f>
        <v>2021</v>
      </c>
      <c r="P6018" s="4" t="str">
        <f>TEXT(Table1[[#This Row],[Invoice Date]],"mmm")</f>
        <v>Jul</v>
      </c>
      <c r="Q6018" s="27">
        <f>WEEKNUM(Table1[[#This Row],[Invoice Date]]) + IF(YEAR(Table1[[#This Row],[Invoice Date]])=2021, 52, 0)</f>
        <v>82</v>
      </c>
    </row>
    <row r="6019" spans="2:17" ht="14.25" customHeight="1" x14ac:dyDescent="0.3">
      <c r="B6019" s="4" t="s">
        <v>14</v>
      </c>
      <c r="C6019" s="33">
        <v>1185732</v>
      </c>
      <c r="D6019" s="5">
        <v>44399</v>
      </c>
      <c r="E6019" s="4" t="s">
        <v>31</v>
      </c>
      <c r="F6019" s="4" t="s">
        <v>86</v>
      </c>
      <c r="G6019" s="4" t="s">
        <v>87</v>
      </c>
      <c r="H6019" s="6" t="s">
        <v>22</v>
      </c>
      <c r="I6019" s="7">
        <v>40</v>
      </c>
      <c r="J6019" s="8">
        <v>145</v>
      </c>
      <c r="K6019" s="9">
        <v>5800</v>
      </c>
      <c r="L6019" s="9">
        <v>2146</v>
      </c>
      <c r="M6019" s="10">
        <v>0.37</v>
      </c>
      <c r="N6019" s="4" t="s">
        <v>24</v>
      </c>
      <c r="O6019" s="4" t="str">
        <f>TEXT(Table1[[#This Row],[Invoice Date]],"yyyy")</f>
        <v>2021</v>
      </c>
      <c r="P6019" s="4" t="str">
        <f>TEXT(Table1[[#This Row],[Invoice Date]],"mmm")</f>
        <v>Jul</v>
      </c>
      <c r="Q6019" s="27">
        <f>WEEKNUM(Table1[[#This Row],[Invoice Date]]) + IF(YEAR(Table1[[#This Row],[Invoice Date]])=2021, 52, 0)</f>
        <v>82</v>
      </c>
    </row>
    <row r="6020" spans="2:17" ht="14.25" customHeight="1" x14ac:dyDescent="0.3">
      <c r="B6020" s="4" t="s">
        <v>14</v>
      </c>
      <c r="C6020" s="33">
        <v>1185732</v>
      </c>
      <c r="D6020" s="5">
        <v>44399</v>
      </c>
      <c r="E6020" s="4" t="s">
        <v>31</v>
      </c>
      <c r="F6020" s="4" t="s">
        <v>86</v>
      </c>
      <c r="G6020" s="4" t="s">
        <v>87</v>
      </c>
      <c r="H6020" s="6" t="s">
        <v>20</v>
      </c>
      <c r="I6020" s="7">
        <v>39</v>
      </c>
      <c r="J6020" s="8">
        <v>157</v>
      </c>
      <c r="K6020" s="9">
        <v>6123</v>
      </c>
      <c r="L6020" s="9">
        <v>2387.9699999999998</v>
      </c>
      <c r="M6020" s="10">
        <v>0.38999999999999996</v>
      </c>
      <c r="N6020" s="4" t="s">
        <v>24</v>
      </c>
      <c r="O6020" s="4" t="str">
        <f>TEXT(Table1[[#This Row],[Invoice Date]],"yyyy")</f>
        <v>2021</v>
      </c>
      <c r="P6020" s="4" t="str">
        <f>TEXT(Table1[[#This Row],[Invoice Date]],"mmm")</f>
        <v>Jul</v>
      </c>
      <c r="Q6020" s="27">
        <f>WEEKNUM(Table1[[#This Row],[Invoice Date]]) + IF(YEAR(Table1[[#This Row],[Invoice Date]])=2021, 52, 0)</f>
        <v>82</v>
      </c>
    </row>
    <row r="6021" spans="2:17" ht="14.25" customHeight="1" x14ac:dyDescent="0.3">
      <c r="B6021" s="4" t="s">
        <v>14</v>
      </c>
      <c r="C6021" s="33">
        <v>1185732</v>
      </c>
      <c r="D6021" s="5">
        <v>44399</v>
      </c>
      <c r="E6021" s="4" t="s">
        <v>31</v>
      </c>
      <c r="F6021" s="4" t="s">
        <v>86</v>
      </c>
      <c r="G6021" s="4" t="s">
        <v>87</v>
      </c>
      <c r="H6021" s="6" t="s">
        <v>19</v>
      </c>
      <c r="I6021" s="7">
        <v>40</v>
      </c>
      <c r="J6021" s="8">
        <v>163</v>
      </c>
      <c r="K6021" s="9">
        <v>6520</v>
      </c>
      <c r="L6021" s="9">
        <v>2999.2000000000003</v>
      </c>
      <c r="M6021" s="10">
        <v>0.46</v>
      </c>
      <c r="N6021" s="4" t="s">
        <v>24</v>
      </c>
      <c r="O6021" s="4" t="str">
        <f>TEXT(Table1[[#This Row],[Invoice Date]],"yyyy")</f>
        <v>2021</v>
      </c>
      <c r="P6021" s="4" t="str">
        <f>TEXT(Table1[[#This Row],[Invoice Date]],"mmm")</f>
        <v>Jul</v>
      </c>
      <c r="Q6021" s="27">
        <f>WEEKNUM(Table1[[#This Row],[Invoice Date]]) + IF(YEAR(Table1[[#This Row],[Invoice Date]])=2021, 52, 0)</f>
        <v>82</v>
      </c>
    </row>
    <row r="6022" spans="2:17" ht="14.25" customHeight="1" x14ac:dyDescent="0.3">
      <c r="B6022" s="4" t="s">
        <v>14</v>
      </c>
      <c r="C6022" s="33">
        <v>1185732</v>
      </c>
      <c r="D6022" s="5">
        <v>44399</v>
      </c>
      <c r="E6022" s="4" t="s">
        <v>31</v>
      </c>
      <c r="F6022" s="4" t="s">
        <v>86</v>
      </c>
      <c r="G6022" s="4" t="s">
        <v>87</v>
      </c>
      <c r="H6022" s="6" t="s">
        <v>22</v>
      </c>
      <c r="I6022" s="7">
        <v>52</v>
      </c>
      <c r="J6022" s="8">
        <v>128</v>
      </c>
      <c r="K6022" s="9">
        <v>6656</v>
      </c>
      <c r="L6022" s="9">
        <v>2862.08</v>
      </c>
      <c r="M6022" s="10">
        <v>0.43</v>
      </c>
      <c r="N6022" s="4" t="s">
        <v>83</v>
      </c>
      <c r="O6022" s="4" t="str">
        <f>TEXT(Table1[[#This Row],[Invoice Date]],"yyyy")</f>
        <v>2021</v>
      </c>
      <c r="P6022" s="4" t="str">
        <f>TEXT(Table1[[#This Row],[Invoice Date]],"mmm")</f>
        <v>Jul</v>
      </c>
      <c r="Q6022" s="27">
        <f>WEEKNUM(Table1[[#This Row],[Invoice Date]]) + IF(YEAR(Table1[[#This Row],[Invoice Date]])=2021, 52, 0)</f>
        <v>82</v>
      </c>
    </row>
    <row r="6023" spans="2:17" ht="14.25" customHeight="1" x14ac:dyDescent="0.3">
      <c r="B6023" s="4" t="s">
        <v>14</v>
      </c>
      <c r="C6023" s="33">
        <v>1185732</v>
      </c>
      <c r="D6023" s="5">
        <v>44399</v>
      </c>
      <c r="E6023" s="4" t="s">
        <v>31</v>
      </c>
      <c r="F6023" s="4" t="s">
        <v>86</v>
      </c>
      <c r="G6023" s="4" t="s">
        <v>87</v>
      </c>
      <c r="H6023" s="6" t="s">
        <v>23</v>
      </c>
      <c r="I6023" s="7">
        <v>46</v>
      </c>
      <c r="J6023" s="8">
        <v>145</v>
      </c>
      <c r="K6023" s="9">
        <v>6670</v>
      </c>
      <c r="L6023" s="9">
        <v>2001</v>
      </c>
      <c r="M6023" s="10">
        <v>0.3</v>
      </c>
      <c r="N6023" s="4" t="s">
        <v>24</v>
      </c>
      <c r="O6023" s="4" t="str">
        <f>TEXT(Table1[[#This Row],[Invoice Date]],"yyyy")</f>
        <v>2021</v>
      </c>
      <c r="P6023" s="4" t="str">
        <f>TEXT(Table1[[#This Row],[Invoice Date]],"mmm")</f>
        <v>Jul</v>
      </c>
      <c r="Q6023" s="27">
        <f>WEEKNUM(Table1[[#This Row],[Invoice Date]]) + IF(YEAR(Table1[[#This Row],[Invoice Date]])=2021, 52, 0)</f>
        <v>82</v>
      </c>
    </row>
    <row r="6024" spans="2:17" ht="14.25" customHeight="1" x14ac:dyDescent="0.3">
      <c r="B6024" s="4" t="s">
        <v>14</v>
      </c>
      <c r="C6024" s="33">
        <v>1185732</v>
      </c>
      <c r="D6024" s="5">
        <v>44399</v>
      </c>
      <c r="E6024" s="4" t="s">
        <v>31</v>
      </c>
      <c r="F6024" s="4" t="s">
        <v>86</v>
      </c>
      <c r="G6024" s="4" t="s">
        <v>87</v>
      </c>
      <c r="H6024" s="6" t="s">
        <v>20</v>
      </c>
      <c r="I6024" s="7">
        <v>51</v>
      </c>
      <c r="J6024" s="8">
        <v>133</v>
      </c>
      <c r="K6024" s="9">
        <v>6783</v>
      </c>
      <c r="L6024" s="9">
        <v>3188.0099999999998</v>
      </c>
      <c r="M6024" s="10">
        <v>0.47</v>
      </c>
      <c r="N6024" s="4" t="s">
        <v>83</v>
      </c>
      <c r="O6024" s="4" t="str">
        <f>TEXT(Table1[[#This Row],[Invoice Date]],"yyyy")</f>
        <v>2021</v>
      </c>
      <c r="P6024" s="4" t="str">
        <f>TEXT(Table1[[#This Row],[Invoice Date]],"mmm")</f>
        <v>Jul</v>
      </c>
      <c r="Q6024" s="27">
        <f>WEEKNUM(Table1[[#This Row],[Invoice Date]]) + IF(YEAR(Table1[[#This Row],[Invoice Date]])=2021, 52, 0)</f>
        <v>82</v>
      </c>
    </row>
    <row r="6025" spans="2:17" ht="14.25" customHeight="1" x14ac:dyDescent="0.3">
      <c r="B6025" s="4" t="s">
        <v>14</v>
      </c>
      <c r="C6025" s="33">
        <v>1185732</v>
      </c>
      <c r="D6025" s="5">
        <v>44399</v>
      </c>
      <c r="E6025" s="4" t="s">
        <v>31</v>
      </c>
      <c r="F6025" s="4" t="s">
        <v>86</v>
      </c>
      <c r="G6025" s="4" t="s">
        <v>87</v>
      </c>
      <c r="H6025" s="6" t="s">
        <v>19</v>
      </c>
      <c r="I6025" s="7">
        <v>50</v>
      </c>
      <c r="J6025" s="8">
        <v>142</v>
      </c>
      <c r="K6025" s="9">
        <v>7100</v>
      </c>
      <c r="L6025" s="9">
        <v>3621</v>
      </c>
      <c r="M6025" s="10">
        <v>0.51</v>
      </c>
      <c r="N6025" s="4" t="s">
        <v>83</v>
      </c>
      <c r="O6025" s="4" t="str">
        <f>TEXT(Table1[[#This Row],[Invoice Date]],"yyyy")</f>
        <v>2021</v>
      </c>
      <c r="P6025" s="4" t="str">
        <f>TEXT(Table1[[#This Row],[Invoice Date]],"mmm")</f>
        <v>Jul</v>
      </c>
      <c r="Q6025" s="27">
        <f>WEEKNUM(Table1[[#This Row],[Invoice Date]]) + IF(YEAR(Table1[[#This Row],[Invoice Date]])=2021, 52, 0)</f>
        <v>82</v>
      </c>
    </row>
    <row r="6026" spans="2:17" ht="14.25" customHeight="1" x14ac:dyDescent="0.3">
      <c r="B6026" s="4" t="s">
        <v>14</v>
      </c>
      <c r="C6026" s="33">
        <v>1185732</v>
      </c>
      <c r="D6026" s="5">
        <v>44399</v>
      </c>
      <c r="E6026" s="4" t="s">
        <v>31</v>
      </c>
      <c r="F6026" s="4" t="s">
        <v>86</v>
      </c>
      <c r="G6026" s="4" t="s">
        <v>87</v>
      </c>
      <c r="H6026" s="6" t="s">
        <v>23</v>
      </c>
      <c r="I6026" s="7">
        <v>67</v>
      </c>
      <c r="J6026" s="8">
        <v>123</v>
      </c>
      <c r="K6026" s="9">
        <v>8241</v>
      </c>
      <c r="L6026" s="9">
        <v>3131.58</v>
      </c>
      <c r="M6026" s="10">
        <v>0.38</v>
      </c>
      <c r="N6026" s="4" t="s">
        <v>83</v>
      </c>
      <c r="O6026" s="4" t="str">
        <f>TEXT(Table1[[#This Row],[Invoice Date]],"yyyy")</f>
        <v>2021</v>
      </c>
      <c r="P6026" s="4" t="str">
        <f>TEXT(Table1[[#This Row],[Invoice Date]],"mmm")</f>
        <v>Jul</v>
      </c>
      <c r="Q6026" s="27">
        <f>WEEKNUM(Table1[[#This Row],[Invoice Date]]) + IF(YEAR(Table1[[#This Row],[Invoice Date]])=2021, 52, 0)</f>
        <v>82</v>
      </c>
    </row>
    <row r="6027" spans="2:17" ht="14.25" customHeight="1" x14ac:dyDescent="0.3">
      <c r="B6027" s="4" t="s">
        <v>14</v>
      </c>
      <c r="C6027" s="33">
        <v>1185732</v>
      </c>
      <c r="D6027" s="5">
        <v>44399</v>
      </c>
      <c r="E6027" s="4" t="s">
        <v>31</v>
      </c>
      <c r="F6027" s="4" t="s">
        <v>86</v>
      </c>
      <c r="G6027" s="4" t="s">
        <v>87</v>
      </c>
      <c r="H6027" s="6" t="s">
        <v>17</v>
      </c>
      <c r="I6027" s="7">
        <v>40</v>
      </c>
      <c r="J6027" s="8">
        <v>216</v>
      </c>
      <c r="K6027" s="9">
        <v>8640</v>
      </c>
      <c r="L6027" s="9">
        <v>3196.8</v>
      </c>
      <c r="M6027" s="10">
        <v>0.37</v>
      </c>
      <c r="N6027" s="4" t="s">
        <v>24</v>
      </c>
      <c r="O6027" s="4" t="str">
        <f>TEXT(Table1[[#This Row],[Invoice Date]],"yyyy")</f>
        <v>2021</v>
      </c>
      <c r="P6027" s="4" t="str">
        <f>TEXT(Table1[[#This Row],[Invoice Date]],"mmm")</f>
        <v>Jul</v>
      </c>
      <c r="Q6027" s="27">
        <f>WEEKNUM(Table1[[#This Row],[Invoice Date]]) + IF(YEAR(Table1[[#This Row],[Invoice Date]])=2021, 52, 0)</f>
        <v>82</v>
      </c>
    </row>
    <row r="6028" spans="2:17" ht="14.25" customHeight="1" x14ac:dyDescent="0.3">
      <c r="B6028" s="4" t="s">
        <v>14</v>
      </c>
      <c r="C6028" s="33">
        <v>1185732</v>
      </c>
      <c r="D6028" s="5">
        <v>44399</v>
      </c>
      <c r="E6028" s="4" t="s">
        <v>31</v>
      </c>
      <c r="F6028" s="4" t="s">
        <v>86</v>
      </c>
      <c r="G6028" s="4" t="s">
        <v>87</v>
      </c>
      <c r="H6028" s="6" t="s">
        <v>17</v>
      </c>
      <c r="I6028" s="7">
        <v>49</v>
      </c>
      <c r="J6028" s="8">
        <v>196</v>
      </c>
      <c r="K6028" s="9">
        <v>9604</v>
      </c>
      <c r="L6028" s="9">
        <v>4705.96</v>
      </c>
      <c r="M6028" s="10">
        <v>0.49</v>
      </c>
      <c r="N6028" s="4" t="s">
        <v>83</v>
      </c>
      <c r="O6028" s="4" t="str">
        <f>TEXT(Table1[[#This Row],[Invoice Date]],"yyyy")</f>
        <v>2021</v>
      </c>
      <c r="P6028" s="4" t="str">
        <f>TEXT(Table1[[#This Row],[Invoice Date]],"mmm")</f>
        <v>Jul</v>
      </c>
      <c r="Q6028" s="27">
        <f>WEEKNUM(Table1[[#This Row],[Invoice Date]]) + IF(YEAR(Table1[[#This Row],[Invoice Date]])=2021, 52, 0)</f>
        <v>82</v>
      </c>
    </row>
    <row r="6029" spans="2:17" ht="14.25" customHeight="1" x14ac:dyDescent="0.3">
      <c r="B6029" s="4" t="s">
        <v>14</v>
      </c>
      <c r="C6029" s="33">
        <v>1185732</v>
      </c>
      <c r="D6029" s="5">
        <v>44399</v>
      </c>
      <c r="E6029" s="4" t="s">
        <v>36</v>
      </c>
      <c r="F6029" s="4" t="s">
        <v>57</v>
      </c>
      <c r="G6029" s="4" t="s">
        <v>58</v>
      </c>
      <c r="H6029" s="6" t="s">
        <v>20</v>
      </c>
      <c r="I6029" s="7">
        <v>30.000000000000004</v>
      </c>
      <c r="J6029" s="8">
        <v>95</v>
      </c>
      <c r="K6029" s="9">
        <v>28500.000000000004</v>
      </c>
      <c r="L6029" s="9">
        <v>9975</v>
      </c>
      <c r="M6029" s="10">
        <v>0.35</v>
      </c>
      <c r="N6029" s="4" t="s">
        <v>24</v>
      </c>
      <c r="O6029" s="4" t="str">
        <f>TEXT(Table1[[#This Row],[Invoice Date]],"yyyy")</f>
        <v>2021</v>
      </c>
      <c r="P6029" s="4" t="str">
        <f>TEXT(Table1[[#This Row],[Invoice Date]],"mmm")</f>
        <v>Jul</v>
      </c>
      <c r="Q6029" s="27">
        <f>WEEKNUM(Table1[[#This Row],[Invoice Date]]) + IF(YEAR(Table1[[#This Row],[Invoice Date]])=2021, 52, 0)</f>
        <v>82</v>
      </c>
    </row>
    <row r="6030" spans="2:17" ht="14.25" customHeight="1" x14ac:dyDescent="0.3">
      <c r="B6030" s="4" t="s">
        <v>14</v>
      </c>
      <c r="C6030" s="33">
        <v>1185732</v>
      </c>
      <c r="D6030" s="5">
        <v>44399</v>
      </c>
      <c r="E6030" s="4" t="s">
        <v>36</v>
      </c>
      <c r="F6030" s="4" t="s">
        <v>37</v>
      </c>
      <c r="G6030" s="4" t="s">
        <v>38</v>
      </c>
      <c r="H6030" s="6" t="s">
        <v>22</v>
      </c>
      <c r="I6030" s="7">
        <v>50</v>
      </c>
      <c r="J6030" s="8">
        <v>175</v>
      </c>
      <c r="K6030" s="9">
        <v>87500</v>
      </c>
      <c r="L6030" s="9">
        <v>30624.999999999996</v>
      </c>
      <c r="M6030" s="10">
        <v>0.35</v>
      </c>
      <c r="N6030" s="4" t="s">
        <v>24</v>
      </c>
      <c r="O6030" s="4" t="str">
        <f>TEXT(Table1[[#This Row],[Invoice Date]],"yyyy")</f>
        <v>2021</v>
      </c>
      <c r="P6030" s="4" t="str">
        <f>TEXT(Table1[[#This Row],[Invoice Date]],"mmm")</f>
        <v>Jul</v>
      </c>
      <c r="Q6030" s="27">
        <f>WEEKNUM(Table1[[#This Row],[Invoice Date]]) + IF(YEAR(Table1[[#This Row],[Invoice Date]])=2021, 52, 0)</f>
        <v>82</v>
      </c>
    </row>
    <row r="6031" spans="2:17" ht="14.25" customHeight="1" x14ac:dyDescent="0.3">
      <c r="B6031" s="4" t="s">
        <v>14</v>
      </c>
      <c r="C6031" s="33">
        <v>1185732</v>
      </c>
      <c r="D6031" s="5">
        <v>44399</v>
      </c>
      <c r="E6031" s="4" t="s">
        <v>31</v>
      </c>
      <c r="F6031" s="4" t="s">
        <v>86</v>
      </c>
      <c r="G6031" s="4" t="s">
        <v>87</v>
      </c>
      <c r="H6031" s="6" t="s">
        <v>21</v>
      </c>
      <c r="I6031" s="7">
        <v>50</v>
      </c>
      <c r="J6031" s="8">
        <v>375</v>
      </c>
      <c r="K6031" s="9">
        <v>187500</v>
      </c>
      <c r="L6031" s="9">
        <v>65625</v>
      </c>
      <c r="M6031" s="10">
        <v>0.35</v>
      </c>
      <c r="N6031" s="4" t="s">
        <v>83</v>
      </c>
      <c r="O6031" s="4" t="str">
        <f>TEXT(Table1[[#This Row],[Invoice Date]],"yyyy")</f>
        <v>2021</v>
      </c>
      <c r="P6031" s="4" t="str">
        <f>TEXT(Table1[[#This Row],[Invoice Date]],"mmm")</f>
        <v>Jul</v>
      </c>
      <c r="Q6031" s="27">
        <f>WEEKNUM(Table1[[#This Row],[Invoice Date]]) + IF(YEAR(Table1[[#This Row],[Invoice Date]])=2021, 52, 0)</f>
        <v>82</v>
      </c>
    </row>
    <row r="6032" spans="2:17" ht="14.25" customHeight="1" x14ac:dyDescent="0.3">
      <c r="B6032" s="4" t="s">
        <v>14</v>
      </c>
      <c r="C6032" s="33">
        <v>1185732</v>
      </c>
      <c r="D6032" s="5">
        <v>44399</v>
      </c>
      <c r="E6032" s="4" t="s">
        <v>31</v>
      </c>
      <c r="F6032" s="4" t="s">
        <v>86</v>
      </c>
      <c r="G6032" s="4" t="s">
        <v>87</v>
      </c>
      <c r="H6032" s="6" t="s">
        <v>22</v>
      </c>
      <c r="I6032" s="7">
        <v>55.000000000000007</v>
      </c>
      <c r="J6032" s="8">
        <v>425</v>
      </c>
      <c r="K6032" s="9">
        <v>233750.00000000003</v>
      </c>
      <c r="L6032" s="9">
        <v>70125</v>
      </c>
      <c r="M6032" s="10">
        <v>0.3</v>
      </c>
      <c r="N6032" s="4" t="s">
        <v>83</v>
      </c>
      <c r="O6032" s="4" t="str">
        <f>TEXT(Table1[[#This Row],[Invoice Date]],"yyyy")</f>
        <v>2021</v>
      </c>
      <c r="P6032" s="4" t="str">
        <f>TEXT(Table1[[#This Row],[Invoice Date]],"mmm")</f>
        <v>Jul</v>
      </c>
      <c r="Q6032" s="27">
        <f>WEEKNUM(Table1[[#This Row],[Invoice Date]]) + IF(YEAR(Table1[[#This Row],[Invoice Date]])=2021, 52, 0)</f>
        <v>82</v>
      </c>
    </row>
    <row r="6033" spans="2:17" ht="14.25" customHeight="1" x14ac:dyDescent="0.3">
      <c r="B6033" s="4" t="s">
        <v>14</v>
      </c>
      <c r="C6033" s="33">
        <v>1185732</v>
      </c>
      <c r="D6033" s="5">
        <v>44399</v>
      </c>
      <c r="E6033" s="4" t="s">
        <v>31</v>
      </c>
      <c r="F6033" s="4" t="s">
        <v>86</v>
      </c>
      <c r="G6033" s="4" t="s">
        <v>87</v>
      </c>
      <c r="H6033" s="6" t="s">
        <v>20</v>
      </c>
      <c r="I6033" s="7">
        <v>55.000000000000007</v>
      </c>
      <c r="J6033" s="8">
        <v>475</v>
      </c>
      <c r="K6033" s="9">
        <v>261250.00000000003</v>
      </c>
      <c r="L6033" s="9">
        <v>91437.5</v>
      </c>
      <c r="M6033" s="10">
        <v>0.35</v>
      </c>
      <c r="N6033" s="4" t="s">
        <v>83</v>
      </c>
      <c r="O6033" s="4" t="str">
        <f>TEXT(Table1[[#This Row],[Invoice Date]],"yyyy")</f>
        <v>2021</v>
      </c>
      <c r="P6033" s="4" t="str">
        <f>TEXT(Table1[[#This Row],[Invoice Date]],"mmm")</f>
        <v>Jul</v>
      </c>
      <c r="Q6033" s="27">
        <f>WEEKNUM(Table1[[#This Row],[Invoice Date]]) + IF(YEAR(Table1[[#This Row],[Invoice Date]])=2021, 52, 0)</f>
        <v>82</v>
      </c>
    </row>
    <row r="6034" spans="2:17" ht="14.25" customHeight="1" x14ac:dyDescent="0.3">
      <c r="B6034" s="4" t="s">
        <v>14</v>
      </c>
      <c r="C6034" s="33">
        <v>1185732</v>
      </c>
      <c r="D6034" s="5">
        <v>44399</v>
      </c>
      <c r="E6034" s="4" t="s">
        <v>31</v>
      </c>
      <c r="F6034" s="4" t="s">
        <v>86</v>
      </c>
      <c r="G6034" s="4" t="s">
        <v>87</v>
      </c>
      <c r="H6034" s="6" t="s">
        <v>19</v>
      </c>
      <c r="I6034" s="7">
        <v>55.000000000000007</v>
      </c>
      <c r="J6034" s="8">
        <v>525</v>
      </c>
      <c r="K6034" s="9">
        <v>288750.00000000006</v>
      </c>
      <c r="L6034" s="9">
        <v>115500.00000000003</v>
      </c>
      <c r="M6034" s="10">
        <v>0.4</v>
      </c>
      <c r="N6034" s="4" t="s">
        <v>83</v>
      </c>
      <c r="O6034" s="4" t="str">
        <f>TEXT(Table1[[#This Row],[Invoice Date]],"yyyy")</f>
        <v>2021</v>
      </c>
      <c r="P6034" s="4" t="str">
        <f>TEXT(Table1[[#This Row],[Invoice Date]],"mmm")</f>
        <v>Jul</v>
      </c>
      <c r="Q6034" s="27">
        <f>WEEKNUM(Table1[[#This Row],[Invoice Date]]) + IF(YEAR(Table1[[#This Row],[Invoice Date]])=2021, 52, 0)</f>
        <v>82</v>
      </c>
    </row>
    <row r="6035" spans="2:17" ht="14.25" customHeight="1" x14ac:dyDescent="0.3">
      <c r="B6035" s="4" t="s">
        <v>14</v>
      </c>
      <c r="C6035" s="33">
        <v>1185732</v>
      </c>
      <c r="D6035" s="5">
        <v>44399</v>
      </c>
      <c r="E6035" s="4" t="s">
        <v>31</v>
      </c>
      <c r="F6035" s="4" t="s">
        <v>86</v>
      </c>
      <c r="G6035" s="4" t="s">
        <v>87</v>
      </c>
      <c r="H6035" s="6" t="s">
        <v>23</v>
      </c>
      <c r="I6035" s="7">
        <v>70</v>
      </c>
      <c r="J6035" s="8">
        <v>425</v>
      </c>
      <c r="K6035" s="9">
        <v>297500</v>
      </c>
      <c r="L6035" s="9">
        <v>74375</v>
      </c>
      <c r="M6035" s="10">
        <v>0.25</v>
      </c>
      <c r="N6035" s="4" t="s">
        <v>83</v>
      </c>
      <c r="O6035" s="4" t="str">
        <f>TEXT(Table1[[#This Row],[Invoice Date]],"yyyy")</f>
        <v>2021</v>
      </c>
      <c r="P6035" s="4" t="str">
        <f>TEXT(Table1[[#This Row],[Invoice Date]],"mmm")</f>
        <v>Jul</v>
      </c>
      <c r="Q6035" s="27">
        <f>WEEKNUM(Table1[[#This Row],[Invoice Date]]) + IF(YEAR(Table1[[#This Row],[Invoice Date]])=2021, 52, 0)</f>
        <v>82</v>
      </c>
    </row>
    <row r="6036" spans="2:17" ht="14.25" customHeight="1" x14ac:dyDescent="0.3">
      <c r="B6036" s="4" t="s">
        <v>14</v>
      </c>
      <c r="C6036" s="33">
        <v>1185732</v>
      </c>
      <c r="D6036" s="5">
        <v>44399</v>
      </c>
      <c r="E6036" s="4" t="s">
        <v>31</v>
      </c>
      <c r="F6036" s="4" t="s">
        <v>86</v>
      </c>
      <c r="G6036" s="4" t="s">
        <v>87</v>
      </c>
      <c r="H6036" s="6" t="s">
        <v>17</v>
      </c>
      <c r="I6036" s="7">
        <v>50</v>
      </c>
      <c r="J6036" s="8">
        <v>675</v>
      </c>
      <c r="K6036" s="9">
        <v>337500</v>
      </c>
      <c r="L6036" s="9">
        <v>118124.99999999999</v>
      </c>
      <c r="M6036" s="10">
        <v>0.35</v>
      </c>
      <c r="N6036" s="4" t="s">
        <v>83</v>
      </c>
      <c r="O6036" s="4" t="str">
        <f>TEXT(Table1[[#This Row],[Invoice Date]],"yyyy")</f>
        <v>2021</v>
      </c>
      <c r="P6036" s="4" t="str">
        <f>TEXT(Table1[[#This Row],[Invoice Date]],"mmm")</f>
        <v>Jul</v>
      </c>
      <c r="Q6036" s="27">
        <f>WEEKNUM(Table1[[#This Row],[Invoice Date]]) + IF(YEAR(Table1[[#This Row],[Invoice Date]])=2021, 52, 0)</f>
        <v>82</v>
      </c>
    </row>
    <row r="6037" spans="2:17" ht="14.25" customHeight="1" x14ac:dyDescent="0.3">
      <c r="B6037" s="4" t="s">
        <v>14</v>
      </c>
      <c r="C6037" s="33">
        <v>1185732</v>
      </c>
      <c r="D6037" s="5">
        <v>44400</v>
      </c>
      <c r="E6037" s="4" t="s">
        <v>36</v>
      </c>
      <c r="F6037" s="4" t="s">
        <v>57</v>
      </c>
      <c r="G6037" s="4" t="s">
        <v>58</v>
      </c>
      <c r="H6037" s="6" t="s">
        <v>21</v>
      </c>
      <c r="I6037" s="7">
        <v>27</v>
      </c>
      <c r="J6037" s="8">
        <v>36</v>
      </c>
      <c r="K6037" s="9">
        <v>972</v>
      </c>
      <c r="L6037" s="9">
        <v>534.6</v>
      </c>
      <c r="M6037" s="10">
        <v>0.55000000000000004</v>
      </c>
      <c r="N6037" s="4" t="s">
        <v>83</v>
      </c>
      <c r="O6037" s="4" t="str">
        <f>TEXT(Table1[[#This Row],[Invoice Date]],"yyyy")</f>
        <v>2021</v>
      </c>
      <c r="P6037" s="4" t="str">
        <f>TEXT(Table1[[#This Row],[Invoice Date]],"mmm")</f>
        <v>Jul</v>
      </c>
      <c r="Q6037" s="27">
        <f>WEEKNUM(Table1[[#This Row],[Invoice Date]]) + IF(YEAR(Table1[[#This Row],[Invoice Date]])=2021, 52, 0)</f>
        <v>82</v>
      </c>
    </row>
    <row r="6038" spans="2:17" ht="14.25" customHeight="1" x14ac:dyDescent="0.3">
      <c r="B6038" s="4" t="s">
        <v>14</v>
      </c>
      <c r="C6038" s="33">
        <v>1185732</v>
      </c>
      <c r="D6038" s="5">
        <v>44400</v>
      </c>
      <c r="E6038" s="4" t="s">
        <v>36</v>
      </c>
      <c r="F6038" s="4" t="s">
        <v>37</v>
      </c>
      <c r="G6038" s="4" t="s">
        <v>38</v>
      </c>
      <c r="H6038" s="6" t="s">
        <v>23</v>
      </c>
      <c r="I6038" s="7">
        <v>53</v>
      </c>
      <c r="J6038" s="8">
        <v>73</v>
      </c>
      <c r="K6038" s="9">
        <v>3869</v>
      </c>
      <c r="L6038" s="9">
        <v>2476.16</v>
      </c>
      <c r="M6038" s="10">
        <v>0.64</v>
      </c>
      <c r="N6038" s="4" t="s">
        <v>83</v>
      </c>
      <c r="O6038" s="4" t="str">
        <f>TEXT(Table1[[#This Row],[Invoice Date]],"yyyy")</f>
        <v>2021</v>
      </c>
      <c r="P6038" s="4" t="str">
        <f>TEXT(Table1[[#This Row],[Invoice Date]],"mmm")</f>
        <v>Jul</v>
      </c>
      <c r="Q6038" s="27">
        <f>WEEKNUM(Table1[[#This Row],[Invoice Date]]) + IF(YEAR(Table1[[#This Row],[Invoice Date]])=2021, 52, 0)</f>
        <v>82</v>
      </c>
    </row>
    <row r="6039" spans="2:17" ht="14.25" customHeight="1" x14ac:dyDescent="0.3">
      <c r="B6039" s="4" t="s">
        <v>30</v>
      </c>
      <c r="C6039" s="34">
        <v>1128299</v>
      </c>
      <c r="D6039" s="5">
        <v>44400</v>
      </c>
      <c r="E6039" s="4" t="s">
        <v>31</v>
      </c>
      <c r="F6039" s="4" t="s">
        <v>80</v>
      </c>
      <c r="G6039" s="4" t="s">
        <v>63</v>
      </c>
      <c r="H6039" s="6" t="s">
        <v>21</v>
      </c>
      <c r="I6039" s="7">
        <v>61</v>
      </c>
      <c r="J6039" s="8">
        <v>171</v>
      </c>
      <c r="K6039" s="9">
        <v>10431</v>
      </c>
      <c r="L6039" s="9">
        <v>4276.71</v>
      </c>
      <c r="M6039" s="10">
        <v>0.41</v>
      </c>
      <c r="N6039" s="4" t="s">
        <v>24</v>
      </c>
      <c r="O6039" s="4" t="str">
        <f>TEXT(Table1[[#This Row],[Invoice Date]],"yyyy")</f>
        <v>2021</v>
      </c>
      <c r="P6039" s="4" t="str">
        <f>TEXT(Table1[[#This Row],[Invoice Date]],"mmm")</f>
        <v>Jul</v>
      </c>
      <c r="Q6039" s="27">
        <f>WEEKNUM(Table1[[#This Row],[Invoice Date]]) + IF(YEAR(Table1[[#This Row],[Invoice Date]])=2021, 52, 0)</f>
        <v>82</v>
      </c>
    </row>
    <row r="6040" spans="2:17" ht="14.25" customHeight="1" x14ac:dyDescent="0.3">
      <c r="B6040" s="4" t="s">
        <v>14</v>
      </c>
      <c r="C6040" s="33">
        <v>1185732</v>
      </c>
      <c r="D6040" s="5">
        <v>44400</v>
      </c>
      <c r="E6040" s="4" t="s">
        <v>48</v>
      </c>
      <c r="F6040" s="4" t="s">
        <v>72</v>
      </c>
      <c r="G6040" s="4" t="s">
        <v>73</v>
      </c>
      <c r="H6040" s="6" t="s">
        <v>21</v>
      </c>
      <c r="I6040" s="7">
        <v>65</v>
      </c>
      <c r="J6040" s="8">
        <v>187</v>
      </c>
      <c r="K6040" s="9">
        <v>12155</v>
      </c>
      <c r="L6040" s="9">
        <v>5105.0999999999995</v>
      </c>
      <c r="M6040" s="10">
        <v>0.42</v>
      </c>
      <c r="N6040" s="4" t="s">
        <v>24</v>
      </c>
      <c r="O6040" s="4" t="str">
        <f>TEXT(Table1[[#This Row],[Invoice Date]],"yyyy")</f>
        <v>2021</v>
      </c>
      <c r="P6040" s="4" t="str">
        <f>TEXT(Table1[[#This Row],[Invoice Date]],"mmm")</f>
        <v>Jul</v>
      </c>
      <c r="Q6040" s="27">
        <f>WEEKNUM(Table1[[#This Row],[Invoice Date]]) + IF(YEAR(Table1[[#This Row],[Invoice Date]])=2021, 52, 0)</f>
        <v>82</v>
      </c>
    </row>
    <row r="6041" spans="2:17" ht="14.25" customHeight="1" x14ac:dyDescent="0.3">
      <c r="B6041" s="4" t="s">
        <v>14</v>
      </c>
      <c r="C6041" s="33">
        <v>1185732</v>
      </c>
      <c r="D6041" s="5">
        <v>44400</v>
      </c>
      <c r="E6041" s="4" t="s">
        <v>48</v>
      </c>
      <c r="F6041" s="4" t="s">
        <v>72</v>
      </c>
      <c r="G6041" s="4" t="s">
        <v>73</v>
      </c>
      <c r="H6041" s="6" t="s">
        <v>21</v>
      </c>
      <c r="I6041" s="7">
        <v>82</v>
      </c>
      <c r="J6041" s="8">
        <v>149</v>
      </c>
      <c r="K6041" s="9">
        <v>12218</v>
      </c>
      <c r="L6041" s="9">
        <v>5620.28</v>
      </c>
      <c r="M6041" s="10">
        <v>0.45999999999999996</v>
      </c>
      <c r="N6041" s="4" t="s">
        <v>83</v>
      </c>
      <c r="O6041" s="4" t="str">
        <f>TEXT(Table1[[#This Row],[Invoice Date]],"yyyy")</f>
        <v>2021</v>
      </c>
      <c r="P6041" s="4" t="str">
        <f>TEXT(Table1[[#This Row],[Invoice Date]],"mmm")</f>
        <v>Jul</v>
      </c>
      <c r="Q6041" s="27">
        <f>WEEKNUM(Table1[[#This Row],[Invoice Date]]) + IF(YEAR(Table1[[#This Row],[Invoice Date]])=2021, 52, 0)</f>
        <v>82</v>
      </c>
    </row>
    <row r="6042" spans="2:17" ht="14.25" customHeight="1" x14ac:dyDescent="0.3">
      <c r="B6042" s="4" t="s">
        <v>14</v>
      </c>
      <c r="C6042" s="33">
        <v>1185732</v>
      </c>
      <c r="D6042" s="5">
        <v>44400</v>
      </c>
      <c r="E6042" s="4" t="s">
        <v>48</v>
      </c>
      <c r="F6042" s="4" t="s">
        <v>72</v>
      </c>
      <c r="G6042" s="4" t="s">
        <v>73</v>
      </c>
      <c r="H6042" s="6" t="s">
        <v>20</v>
      </c>
      <c r="I6042" s="7">
        <v>62</v>
      </c>
      <c r="J6042" s="8">
        <v>208</v>
      </c>
      <c r="K6042" s="9">
        <v>12896</v>
      </c>
      <c r="L6042" s="9">
        <v>4900.4800000000005</v>
      </c>
      <c r="M6042" s="10">
        <v>0.38</v>
      </c>
      <c r="N6042" s="4" t="s">
        <v>24</v>
      </c>
      <c r="O6042" s="4" t="str">
        <f>TEXT(Table1[[#This Row],[Invoice Date]],"yyyy")</f>
        <v>2021</v>
      </c>
      <c r="P6042" s="4" t="str">
        <f>TEXT(Table1[[#This Row],[Invoice Date]],"mmm")</f>
        <v>Jul</v>
      </c>
      <c r="Q6042" s="27">
        <f>WEEKNUM(Table1[[#This Row],[Invoice Date]]) + IF(YEAR(Table1[[#This Row],[Invoice Date]])=2021, 52, 0)</f>
        <v>82</v>
      </c>
    </row>
    <row r="6043" spans="2:17" ht="14.25" customHeight="1" x14ac:dyDescent="0.3">
      <c r="B6043" s="4" t="s">
        <v>30</v>
      </c>
      <c r="C6043" s="34">
        <v>1128299</v>
      </c>
      <c r="D6043" s="5">
        <v>44400</v>
      </c>
      <c r="E6043" s="4" t="s">
        <v>31</v>
      </c>
      <c r="F6043" s="4" t="s">
        <v>80</v>
      </c>
      <c r="G6043" s="4" t="s">
        <v>63</v>
      </c>
      <c r="H6043" s="6" t="s">
        <v>22</v>
      </c>
      <c r="I6043" s="7">
        <v>84</v>
      </c>
      <c r="J6043" s="8">
        <v>156</v>
      </c>
      <c r="K6043" s="9">
        <v>13104</v>
      </c>
      <c r="L6043" s="9">
        <v>6552</v>
      </c>
      <c r="M6043" s="10">
        <v>0.5</v>
      </c>
      <c r="N6043" s="4" t="s">
        <v>83</v>
      </c>
      <c r="O6043" s="4" t="str">
        <f>TEXT(Table1[[#This Row],[Invoice Date]],"yyyy")</f>
        <v>2021</v>
      </c>
      <c r="P6043" s="4" t="str">
        <f>TEXT(Table1[[#This Row],[Invoice Date]],"mmm")</f>
        <v>Jul</v>
      </c>
      <c r="Q6043" s="27">
        <f>WEEKNUM(Table1[[#This Row],[Invoice Date]]) + IF(YEAR(Table1[[#This Row],[Invoice Date]])=2021, 52, 0)</f>
        <v>82</v>
      </c>
    </row>
    <row r="6044" spans="2:17" ht="14.25" customHeight="1" x14ac:dyDescent="0.3">
      <c r="B6044" s="4" t="s">
        <v>14</v>
      </c>
      <c r="C6044" s="33">
        <v>1185732</v>
      </c>
      <c r="D6044" s="5">
        <v>44400</v>
      </c>
      <c r="E6044" s="4" t="s">
        <v>48</v>
      </c>
      <c r="F6044" s="4" t="s">
        <v>72</v>
      </c>
      <c r="G6044" s="4" t="s">
        <v>73</v>
      </c>
      <c r="H6044" s="6" t="s">
        <v>19</v>
      </c>
      <c r="I6044" s="7">
        <v>60</v>
      </c>
      <c r="J6044" s="8">
        <v>224</v>
      </c>
      <c r="K6044" s="9">
        <v>13440</v>
      </c>
      <c r="L6044" s="9">
        <v>5107.2</v>
      </c>
      <c r="M6044" s="10">
        <v>0.38</v>
      </c>
      <c r="N6044" s="4" t="s">
        <v>24</v>
      </c>
      <c r="O6044" s="4" t="str">
        <f>TEXT(Table1[[#This Row],[Invoice Date]],"yyyy")</f>
        <v>2021</v>
      </c>
      <c r="P6044" s="4" t="str">
        <f>TEXT(Table1[[#This Row],[Invoice Date]],"mmm")</f>
        <v>Jul</v>
      </c>
      <c r="Q6044" s="27">
        <f>WEEKNUM(Table1[[#This Row],[Invoice Date]]) + IF(YEAR(Table1[[#This Row],[Invoice Date]])=2021, 52, 0)</f>
        <v>82</v>
      </c>
    </row>
    <row r="6045" spans="2:17" ht="14.25" customHeight="1" x14ac:dyDescent="0.3">
      <c r="B6045" s="4" t="s">
        <v>30</v>
      </c>
      <c r="C6045" s="34">
        <v>1128299</v>
      </c>
      <c r="D6045" s="5">
        <v>44400</v>
      </c>
      <c r="E6045" s="4" t="s">
        <v>31</v>
      </c>
      <c r="F6045" s="4" t="s">
        <v>80</v>
      </c>
      <c r="G6045" s="4" t="s">
        <v>63</v>
      </c>
      <c r="H6045" s="6" t="s">
        <v>22</v>
      </c>
      <c r="I6045" s="7">
        <v>68</v>
      </c>
      <c r="J6045" s="8">
        <v>198</v>
      </c>
      <c r="K6045" s="9">
        <v>13464</v>
      </c>
      <c r="L6045" s="9">
        <v>6193.4400000000005</v>
      </c>
      <c r="M6045" s="10">
        <v>0.46</v>
      </c>
      <c r="N6045" s="4" t="s">
        <v>24</v>
      </c>
      <c r="O6045" s="4" t="str">
        <f>TEXT(Table1[[#This Row],[Invoice Date]],"yyyy")</f>
        <v>2021</v>
      </c>
      <c r="P6045" s="4" t="str">
        <f>TEXT(Table1[[#This Row],[Invoice Date]],"mmm")</f>
        <v>Jul</v>
      </c>
      <c r="Q6045" s="27">
        <f>WEEKNUM(Table1[[#This Row],[Invoice Date]]) + IF(YEAR(Table1[[#This Row],[Invoice Date]])=2021, 52, 0)</f>
        <v>82</v>
      </c>
    </row>
    <row r="6046" spans="2:17" ht="14.25" customHeight="1" x14ac:dyDescent="0.3">
      <c r="B6046" s="4" t="s">
        <v>30</v>
      </c>
      <c r="C6046" s="34">
        <v>1128299</v>
      </c>
      <c r="D6046" s="5">
        <v>44400</v>
      </c>
      <c r="E6046" s="4" t="s">
        <v>31</v>
      </c>
      <c r="F6046" s="4" t="s">
        <v>80</v>
      </c>
      <c r="G6046" s="4" t="s">
        <v>63</v>
      </c>
      <c r="H6046" s="6" t="s">
        <v>21</v>
      </c>
      <c r="I6046" s="7">
        <v>82</v>
      </c>
      <c r="J6046" s="8">
        <v>165</v>
      </c>
      <c r="K6046" s="9">
        <v>13530</v>
      </c>
      <c r="L6046" s="9">
        <v>6494.4</v>
      </c>
      <c r="M6046" s="10">
        <v>0.48</v>
      </c>
      <c r="N6046" s="4" t="s">
        <v>83</v>
      </c>
      <c r="O6046" s="4" t="str">
        <f>TEXT(Table1[[#This Row],[Invoice Date]],"yyyy")</f>
        <v>2021</v>
      </c>
      <c r="P6046" s="4" t="str">
        <f>TEXT(Table1[[#This Row],[Invoice Date]],"mmm")</f>
        <v>Jul</v>
      </c>
      <c r="Q6046" s="27">
        <f>WEEKNUM(Table1[[#This Row],[Invoice Date]]) + IF(YEAR(Table1[[#This Row],[Invoice Date]])=2021, 52, 0)</f>
        <v>82</v>
      </c>
    </row>
    <row r="6047" spans="2:17" ht="14.25" customHeight="1" x14ac:dyDescent="0.3">
      <c r="B6047" s="4" t="s">
        <v>14</v>
      </c>
      <c r="C6047" s="33">
        <v>1185732</v>
      </c>
      <c r="D6047" s="5">
        <v>44400</v>
      </c>
      <c r="E6047" s="4" t="s">
        <v>48</v>
      </c>
      <c r="F6047" s="4" t="s">
        <v>72</v>
      </c>
      <c r="G6047" s="4" t="s">
        <v>73</v>
      </c>
      <c r="H6047" s="6" t="s">
        <v>22</v>
      </c>
      <c r="I6047" s="7">
        <v>85</v>
      </c>
      <c r="J6047" s="8">
        <v>162</v>
      </c>
      <c r="K6047" s="9">
        <v>13770</v>
      </c>
      <c r="L6047" s="9">
        <v>7573.5000000000009</v>
      </c>
      <c r="M6047" s="10">
        <v>0.55000000000000004</v>
      </c>
      <c r="N6047" s="4" t="s">
        <v>83</v>
      </c>
      <c r="O6047" s="4" t="str">
        <f>TEXT(Table1[[#This Row],[Invoice Date]],"yyyy")</f>
        <v>2021</v>
      </c>
      <c r="P6047" s="4" t="str">
        <f>TEXT(Table1[[#This Row],[Invoice Date]],"mmm")</f>
        <v>Jul</v>
      </c>
      <c r="Q6047" s="27">
        <f>WEEKNUM(Table1[[#This Row],[Invoice Date]]) + IF(YEAR(Table1[[#This Row],[Invoice Date]])=2021, 52, 0)</f>
        <v>82</v>
      </c>
    </row>
    <row r="6048" spans="2:17" ht="14.25" customHeight="1" x14ac:dyDescent="0.3">
      <c r="B6048" s="4" t="s">
        <v>30</v>
      </c>
      <c r="C6048" s="34">
        <v>1128299</v>
      </c>
      <c r="D6048" s="5">
        <v>44400</v>
      </c>
      <c r="E6048" s="4" t="s">
        <v>31</v>
      </c>
      <c r="F6048" s="4" t="s">
        <v>80</v>
      </c>
      <c r="G6048" s="4" t="s">
        <v>63</v>
      </c>
      <c r="H6048" s="6" t="s">
        <v>20</v>
      </c>
      <c r="I6048" s="7">
        <v>86</v>
      </c>
      <c r="J6048" s="8">
        <v>163</v>
      </c>
      <c r="K6048" s="9">
        <v>14018</v>
      </c>
      <c r="L6048" s="9">
        <v>6588.46</v>
      </c>
      <c r="M6048" s="10">
        <v>0.47</v>
      </c>
      <c r="N6048" s="4" t="s">
        <v>83</v>
      </c>
      <c r="O6048" s="4" t="str">
        <f>TEXT(Table1[[#This Row],[Invoice Date]],"yyyy")</f>
        <v>2021</v>
      </c>
      <c r="P6048" s="4" t="str">
        <f>TEXT(Table1[[#This Row],[Invoice Date]],"mmm")</f>
        <v>Jul</v>
      </c>
      <c r="Q6048" s="27">
        <f>WEEKNUM(Table1[[#This Row],[Invoice Date]]) + IF(YEAR(Table1[[#This Row],[Invoice Date]])=2021, 52, 0)</f>
        <v>82</v>
      </c>
    </row>
    <row r="6049" spans="2:17" ht="14.25" customHeight="1" x14ac:dyDescent="0.3">
      <c r="B6049" s="4" t="s">
        <v>30</v>
      </c>
      <c r="C6049" s="34">
        <v>1128299</v>
      </c>
      <c r="D6049" s="5">
        <v>44400</v>
      </c>
      <c r="E6049" s="4" t="s">
        <v>31</v>
      </c>
      <c r="F6049" s="4" t="s">
        <v>80</v>
      </c>
      <c r="G6049" s="4" t="s">
        <v>63</v>
      </c>
      <c r="H6049" s="6" t="s">
        <v>19</v>
      </c>
      <c r="I6049" s="7">
        <v>66</v>
      </c>
      <c r="J6049" s="8">
        <v>217</v>
      </c>
      <c r="K6049" s="9">
        <v>14322</v>
      </c>
      <c r="L6049" s="9">
        <v>5872.0199999999995</v>
      </c>
      <c r="M6049" s="10">
        <v>0.41</v>
      </c>
      <c r="N6049" s="4" t="s">
        <v>24</v>
      </c>
      <c r="O6049" s="4" t="str">
        <f>TEXT(Table1[[#This Row],[Invoice Date]],"yyyy")</f>
        <v>2021</v>
      </c>
      <c r="P6049" s="4" t="str">
        <f>TEXT(Table1[[#This Row],[Invoice Date]],"mmm")</f>
        <v>Jul</v>
      </c>
      <c r="Q6049" s="27">
        <f>WEEKNUM(Table1[[#This Row],[Invoice Date]]) + IF(YEAR(Table1[[#This Row],[Invoice Date]])=2021, 52, 0)</f>
        <v>82</v>
      </c>
    </row>
    <row r="6050" spans="2:17" ht="14.25" customHeight="1" x14ac:dyDescent="0.3">
      <c r="B6050" s="4" t="s">
        <v>30</v>
      </c>
      <c r="C6050" s="34">
        <v>1128299</v>
      </c>
      <c r="D6050" s="5">
        <v>44400</v>
      </c>
      <c r="E6050" s="4" t="s">
        <v>31</v>
      </c>
      <c r="F6050" s="4" t="s">
        <v>80</v>
      </c>
      <c r="G6050" s="4" t="s">
        <v>63</v>
      </c>
      <c r="H6050" s="6" t="s">
        <v>23</v>
      </c>
      <c r="I6050" s="7">
        <v>97</v>
      </c>
      <c r="J6050" s="8">
        <v>150</v>
      </c>
      <c r="K6050" s="9">
        <v>14550</v>
      </c>
      <c r="L6050" s="9">
        <v>6111</v>
      </c>
      <c r="M6050" s="10">
        <v>0.42</v>
      </c>
      <c r="N6050" s="4" t="s">
        <v>83</v>
      </c>
      <c r="O6050" s="4" t="str">
        <f>TEXT(Table1[[#This Row],[Invoice Date]],"yyyy")</f>
        <v>2021</v>
      </c>
      <c r="P6050" s="4" t="str">
        <f>TEXT(Table1[[#This Row],[Invoice Date]],"mmm")</f>
        <v>Jul</v>
      </c>
      <c r="Q6050" s="27">
        <f>WEEKNUM(Table1[[#This Row],[Invoice Date]]) + IF(YEAR(Table1[[#This Row],[Invoice Date]])=2021, 52, 0)</f>
        <v>82</v>
      </c>
    </row>
    <row r="6051" spans="2:17" ht="14.25" customHeight="1" x14ac:dyDescent="0.3">
      <c r="B6051" s="4" t="s">
        <v>30</v>
      </c>
      <c r="C6051" s="34">
        <v>1128299</v>
      </c>
      <c r="D6051" s="5">
        <v>44400</v>
      </c>
      <c r="E6051" s="4" t="s">
        <v>31</v>
      </c>
      <c r="F6051" s="4" t="s">
        <v>80</v>
      </c>
      <c r="G6051" s="4" t="s">
        <v>63</v>
      </c>
      <c r="H6051" s="6" t="s">
        <v>20</v>
      </c>
      <c r="I6051" s="7">
        <v>66</v>
      </c>
      <c r="J6051" s="8">
        <v>221</v>
      </c>
      <c r="K6051" s="9">
        <v>14586</v>
      </c>
      <c r="L6051" s="9">
        <v>6126.12</v>
      </c>
      <c r="M6051" s="10">
        <v>0.42</v>
      </c>
      <c r="N6051" s="4" t="s">
        <v>24</v>
      </c>
      <c r="O6051" s="4" t="str">
        <f>TEXT(Table1[[#This Row],[Invoice Date]],"yyyy")</f>
        <v>2021</v>
      </c>
      <c r="P6051" s="4" t="str">
        <f>TEXT(Table1[[#This Row],[Invoice Date]],"mmm")</f>
        <v>Jul</v>
      </c>
      <c r="Q6051" s="27">
        <f>WEEKNUM(Table1[[#This Row],[Invoice Date]]) + IF(YEAR(Table1[[#This Row],[Invoice Date]])=2021, 52, 0)</f>
        <v>82</v>
      </c>
    </row>
    <row r="6052" spans="2:17" ht="14.25" customHeight="1" x14ac:dyDescent="0.3">
      <c r="B6052" s="4" t="s">
        <v>14</v>
      </c>
      <c r="C6052" s="33">
        <v>1185732</v>
      </c>
      <c r="D6052" s="5">
        <v>44400</v>
      </c>
      <c r="E6052" s="4" t="s">
        <v>48</v>
      </c>
      <c r="F6052" s="4" t="s">
        <v>72</v>
      </c>
      <c r="G6052" s="4" t="s">
        <v>73</v>
      </c>
      <c r="H6052" s="6" t="s">
        <v>22</v>
      </c>
      <c r="I6052" s="7">
        <v>72</v>
      </c>
      <c r="J6052" s="8">
        <v>210</v>
      </c>
      <c r="K6052" s="9">
        <v>15120</v>
      </c>
      <c r="L6052" s="9">
        <v>6501.6</v>
      </c>
      <c r="M6052" s="10">
        <v>0.43000000000000005</v>
      </c>
      <c r="N6052" s="4" t="s">
        <v>24</v>
      </c>
      <c r="O6052" s="4" t="str">
        <f>TEXT(Table1[[#This Row],[Invoice Date]],"yyyy")</f>
        <v>2021</v>
      </c>
      <c r="P6052" s="4" t="str">
        <f>TEXT(Table1[[#This Row],[Invoice Date]],"mmm")</f>
        <v>Jul</v>
      </c>
      <c r="Q6052" s="27">
        <f>WEEKNUM(Table1[[#This Row],[Invoice Date]]) + IF(YEAR(Table1[[#This Row],[Invoice Date]])=2021, 52, 0)</f>
        <v>82</v>
      </c>
    </row>
    <row r="6053" spans="2:17" ht="14.25" customHeight="1" x14ac:dyDescent="0.3">
      <c r="B6053" s="4" t="s">
        <v>14</v>
      </c>
      <c r="C6053" s="33">
        <v>1185732</v>
      </c>
      <c r="D6053" s="5">
        <v>44400</v>
      </c>
      <c r="E6053" s="4" t="s">
        <v>48</v>
      </c>
      <c r="F6053" s="4" t="s">
        <v>72</v>
      </c>
      <c r="G6053" s="4" t="s">
        <v>73</v>
      </c>
      <c r="H6053" s="6" t="s">
        <v>23</v>
      </c>
      <c r="I6053" s="7">
        <v>82</v>
      </c>
      <c r="J6053" s="8">
        <v>186</v>
      </c>
      <c r="K6053" s="9">
        <v>15252</v>
      </c>
      <c r="L6053" s="9">
        <v>5033.1599999999989</v>
      </c>
      <c r="M6053" s="10">
        <v>0.32999999999999996</v>
      </c>
      <c r="N6053" s="4" t="s">
        <v>24</v>
      </c>
      <c r="O6053" s="4" t="str">
        <f>TEXT(Table1[[#This Row],[Invoice Date]],"yyyy")</f>
        <v>2021</v>
      </c>
      <c r="P6053" s="4" t="str">
        <f>TEXT(Table1[[#This Row],[Invoice Date]],"mmm")</f>
        <v>Jul</v>
      </c>
      <c r="Q6053" s="27">
        <f>WEEKNUM(Table1[[#This Row],[Invoice Date]]) + IF(YEAR(Table1[[#This Row],[Invoice Date]])=2021, 52, 0)</f>
        <v>82</v>
      </c>
    </row>
    <row r="6054" spans="2:17" ht="14.25" customHeight="1" x14ac:dyDescent="0.3">
      <c r="B6054" s="4" t="s">
        <v>14</v>
      </c>
      <c r="C6054" s="33">
        <v>1185732</v>
      </c>
      <c r="D6054" s="5">
        <v>44400</v>
      </c>
      <c r="E6054" s="4" t="s">
        <v>48</v>
      </c>
      <c r="F6054" s="4" t="s">
        <v>72</v>
      </c>
      <c r="G6054" s="4" t="s">
        <v>73</v>
      </c>
      <c r="H6054" s="6" t="s">
        <v>20</v>
      </c>
      <c r="I6054" s="7">
        <v>86</v>
      </c>
      <c r="J6054" s="8">
        <v>182</v>
      </c>
      <c r="K6054" s="9">
        <v>15652</v>
      </c>
      <c r="L6054" s="9">
        <v>7043.4</v>
      </c>
      <c r="M6054" s="10">
        <v>0.44999999999999996</v>
      </c>
      <c r="N6054" s="4" t="s">
        <v>83</v>
      </c>
      <c r="O6054" s="4" t="str">
        <f>TEXT(Table1[[#This Row],[Invoice Date]],"yyyy")</f>
        <v>2021</v>
      </c>
      <c r="P6054" s="4" t="str">
        <f>TEXT(Table1[[#This Row],[Invoice Date]],"mmm")</f>
        <v>Jul</v>
      </c>
      <c r="Q6054" s="27">
        <f>WEEKNUM(Table1[[#This Row],[Invoice Date]]) + IF(YEAR(Table1[[#This Row],[Invoice Date]])=2021, 52, 0)</f>
        <v>82</v>
      </c>
    </row>
    <row r="6055" spans="2:17" ht="14.25" customHeight="1" x14ac:dyDescent="0.3">
      <c r="B6055" s="4" t="s">
        <v>30</v>
      </c>
      <c r="C6055" s="34">
        <v>1128299</v>
      </c>
      <c r="D6055" s="5">
        <v>44400</v>
      </c>
      <c r="E6055" s="4" t="s">
        <v>31</v>
      </c>
      <c r="F6055" s="4" t="s">
        <v>80</v>
      </c>
      <c r="G6055" s="4" t="s">
        <v>63</v>
      </c>
      <c r="H6055" s="6" t="s">
        <v>23</v>
      </c>
      <c r="I6055" s="7">
        <v>78</v>
      </c>
      <c r="J6055" s="8">
        <v>204</v>
      </c>
      <c r="K6055" s="9">
        <v>15912</v>
      </c>
      <c r="L6055" s="9">
        <v>5569.2</v>
      </c>
      <c r="M6055" s="10">
        <v>0.35</v>
      </c>
      <c r="N6055" s="4" t="s">
        <v>24</v>
      </c>
      <c r="O6055" s="4" t="str">
        <f>TEXT(Table1[[#This Row],[Invoice Date]],"yyyy")</f>
        <v>2021</v>
      </c>
      <c r="P6055" s="4" t="str">
        <f>TEXT(Table1[[#This Row],[Invoice Date]],"mmm")</f>
        <v>Jul</v>
      </c>
      <c r="Q6055" s="27">
        <f>WEEKNUM(Table1[[#This Row],[Invoice Date]]) + IF(YEAR(Table1[[#This Row],[Invoice Date]])=2021, 52, 0)</f>
        <v>82</v>
      </c>
    </row>
    <row r="6056" spans="2:17" ht="14.25" customHeight="1" x14ac:dyDescent="0.3">
      <c r="B6056" s="4" t="s">
        <v>14</v>
      </c>
      <c r="C6056" s="33">
        <v>1185732</v>
      </c>
      <c r="D6056" s="5">
        <v>44400</v>
      </c>
      <c r="E6056" s="4" t="s">
        <v>48</v>
      </c>
      <c r="F6056" s="4" t="s">
        <v>72</v>
      </c>
      <c r="G6056" s="4" t="s">
        <v>73</v>
      </c>
      <c r="H6056" s="6" t="s">
        <v>17</v>
      </c>
      <c r="I6056" s="7">
        <v>60</v>
      </c>
      <c r="J6056" s="8">
        <v>272</v>
      </c>
      <c r="K6056" s="9">
        <v>16320</v>
      </c>
      <c r="L6056" s="9">
        <v>6038.4</v>
      </c>
      <c r="M6056" s="10">
        <v>0.37</v>
      </c>
      <c r="N6056" s="4" t="s">
        <v>24</v>
      </c>
      <c r="O6056" s="4" t="str">
        <f>TEXT(Table1[[#This Row],[Invoice Date]],"yyyy")</f>
        <v>2021</v>
      </c>
      <c r="P6056" s="4" t="str">
        <f>TEXT(Table1[[#This Row],[Invoice Date]],"mmm")</f>
        <v>Jul</v>
      </c>
      <c r="Q6056" s="27">
        <f>WEEKNUM(Table1[[#This Row],[Invoice Date]]) + IF(YEAR(Table1[[#This Row],[Invoice Date]])=2021, 52, 0)</f>
        <v>82</v>
      </c>
    </row>
    <row r="6057" spans="2:17" ht="14.25" customHeight="1" x14ac:dyDescent="0.3">
      <c r="B6057" s="4" t="s">
        <v>14</v>
      </c>
      <c r="C6057" s="33">
        <v>1185732</v>
      </c>
      <c r="D6057" s="5">
        <v>44400</v>
      </c>
      <c r="E6057" s="4" t="s">
        <v>48</v>
      </c>
      <c r="F6057" s="4" t="s">
        <v>72</v>
      </c>
      <c r="G6057" s="4" t="s">
        <v>73</v>
      </c>
      <c r="H6057" s="6" t="s">
        <v>19</v>
      </c>
      <c r="I6057" s="7">
        <v>81</v>
      </c>
      <c r="J6057" s="8">
        <v>203</v>
      </c>
      <c r="K6057" s="9">
        <v>16443</v>
      </c>
      <c r="L6057" s="9">
        <v>8221.5</v>
      </c>
      <c r="M6057" s="10">
        <v>0.5</v>
      </c>
      <c r="N6057" s="4" t="s">
        <v>83</v>
      </c>
      <c r="O6057" s="4" t="str">
        <f>TEXT(Table1[[#This Row],[Invoice Date]],"yyyy")</f>
        <v>2021</v>
      </c>
      <c r="P6057" s="4" t="str">
        <f>TEXT(Table1[[#This Row],[Invoice Date]],"mmm")</f>
        <v>Jul</v>
      </c>
      <c r="Q6057" s="27">
        <f>WEEKNUM(Table1[[#This Row],[Invoice Date]]) + IF(YEAR(Table1[[#This Row],[Invoice Date]])=2021, 52, 0)</f>
        <v>82</v>
      </c>
    </row>
    <row r="6058" spans="2:17" ht="14.25" customHeight="1" x14ac:dyDescent="0.3">
      <c r="B6058" s="4" t="s">
        <v>30</v>
      </c>
      <c r="C6058" s="34">
        <v>1128299</v>
      </c>
      <c r="D6058" s="5">
        <v>44400</v>
      </c>
      <c r="E6058" s="4" t="s">
        <v>31</v>
      </c>
      <c r="F6058" s="4" t="s">
        <v>80</v>
      </c>
      <c r="G6058" s="4" t="s">
        <v>63</v>
      </c>
      <c r="H6058" s="6" t="s">
        <v>19</v>
      </c>
      <c r="I6058" s="7">
        <v>85</v>
      </c>
      <c r="J6058" s="8">
        <v>196</v>
      </c>
      <c r="K6058" s="9">
        <v>16660</v>
      </c>
      <c r="L6058" s="9">
        <v>7830.2</v>
      </c>
      <c r="M6058" s="10">
        <v>0.47</v>
      </c>
      <c r="N6058" s="4" t="s">
        <v>83</v>
      </c>
      <c r="O6058" s="4" t="str">
        <f>TEXT(Table1[[#This Row],[Invoice Date]],"yyyy")</f>
        <v>2021</v>
      </c>
      <c r="P6058" s="4" t="str">
        <f>TEXT(Table1[[#This Row],[Invoice Date]],"mmm")</f>
        <v>Jul</v>
      </c>
      <c r="Q6058" s="27">
        <f>WEEKNUM(Table1[[#This Row],[Invoice Date]]) + IF(YEAR(Table1[[#This Row],[Invoice Date]])=2021, 52, 0)</f>
        <v>82</v>
      </c>
    </row>
    <row r="6059" spans="2:17" ht="14.25" customHeight="1" x14ac:dyDescent="0.3">
      <c r="B6059" s="4" t="s">
        <v>14</v>
      </c>
      <c r="C6059" s="33">
        <v>1185732</v>
      </c>
      <c r="D6059" s="5">
        <v>44400</v>
      </c>
      <c r="E6059" s="4" t="s">
        <v>48</v>
      </c>
      <c r="F6059" s="4" t="s">
        <v>72</v>
      </c>
      <c r="G6059" s="4" t="s">
        <v>73</v>
      </c>
      <c r="H6059" s="6" t="s">
        <v>23</v>
      </c>
      <c r="I6059" s="7">
        <v>96</v>
      </c>
      <c r="J6059" s="8">
        <v>180</v>
      </c>
      <c r="K6059" s="9">
        <v>17280</v>
      </c>
      <c r="L6059" s="9">
        <v>6912</v>
      </c>
      <c r="M6059" s="10">
        <v>0.4</v>
      </c>
      <c r="N6059" s="4" t="s">
        <v>83</v>
      </c>
      <c r="O6059" s="4" t="str">
        <f>TEXT(Table1[[#This Row],[Invoice Date]],"yyyy")</f>
        <v>2021</v>
      </c>
      <c r="P6059" s="4" t="str">
        <f>TEXT(Table1[[#This Row],[Invoice Date]],"mmm")</f>
        <v>Jul</v>
      </c>
      <c r="Q6059" s="27">
        <f>WEEKNUM(Table1[[#This Row],[Invoice Date]]) + IF(YEAR(Table1[[#This Row],[Invoice Date]])=2021, 52, 0)</f>
        <v>82</v>
      </c>
    </row>
    <row r="6060" spans="2:17" ht="14.25" customHeight="1" x14ac:dyDescent="0.3">
      <c r="B6060" s="4" t="s">
        <v>30</v>
      </c>
      <c r="C6060" s="34">
        <v>1128299</v>
      </c>
      <c r="D6060" s="5">
        <v>44400</v>
      </c>
      <c r="E6060" s="4" t="s">
        <v>31</v>
      </c>
      <c r="F6060" s="4" t="s">
        <v>80</v>
      </c>
      <c r="G6060" s="4" t="s">
        <v>63</v>
      </c>
      <c r="H6060" s="6" t="s">
        <v>17</v>
      </c>
      <c r="I6060" s="7">
        <v>60</v>
      </c>
      <c r="J6060" s="8">
        <v>298</v>
      </c>
      <c r="K6060" s="9">
        <v>17880</v>
      </c>
      <c r="L6060" s="9">
        <v>7509.5999999999995</v>
      </c>
      <c r="M6060" s="10">
        <v>0.42</v>
      </c>
      <c r="N6060" s="4" t="s">
        <v>24</v>
      </c>
      <c r="O6060" s="4" t="str">
        <f>TEXT(Table1[[#This Row],[Invoice Date]],"yyyy")</f>
        <v>2021</v>
      </c>
      <c r="P6060" s="4" t="str">
        <f>TEXT(Table1[[#This Row],[Invoice Date]],"mmm")</f>
        <v>Jul</v>
      </c>
      <c r="Q6060" s="27">
        <f>WEEKNUM(Table1[[#This Row],[Invoice Date]]) + IF(YEAR(Table1[[#This Row],[Invoice Date]])=2021, 52, 0)</f>
        <v>82</v>
      </c>
    </row>
    <row r="6061" spans="2:17" ht="14.25" customHeight="1" x14ac:dyDescent="0.3">
      <c r="B6061" s="4" t="s">
        <v>14</v>
      </c>
      <c r="C6061" s="33">
        <v>1185732</v>
      </c>
      <c r="D6061" s="5">
        <v>44400</v>
      </c>
      <c r="E6061" s="4" t="s">
        <v>48</v>
      </c>
      <c r="F6061" s="4" t="s">
        <v>72</v>
      </c>
      <c r="G6061" s="4" t="s">
        <v>73</v>
      </c>
      <c r="H6061" s="6" t="s">
        <v>17</v>
      </c>
      <c r="I6061" s="7">
        <v>79</v>
      </c>
      <c r="J6061" s="8">
        <v>255</v>
      </c>
      <c r="K6061" s="9">
        <v>20145</v>
      </c>
      <c r="L6061" s="9">
        <v>10072.5</v>
      </c>
      <c r="M6061" s="10">
        <v>0.5</v>
      </c>
      <c r="N6061" s="4" t="s">
        <v>83</v>
      </c>
      <c r="O6061" s="4" t="str">
        <f>TEXT(Table1[[#This Row],[Invoice Date]],"yyyy")</f>
        <v>2021</v>
      </c>
      <c r="P6061" s="4" t="str">
        <f>TEXT(Table1[[#This Row],[Invoice Date]],"mmm")</f>
        <v>Jul</v>
      </c>
      <c r="Q6061" s="27">
        <f>WEEKNUM(Table1[[#This Row],[Invoice Date]]) + IF(YEAR(Table1[[#This Row],[Invoice Date]])=2021, 52, 0)</f>
        <v>82</v>
      </c>
    </row>
    <row r="6062" spans="2:17" ht="14.25" customHeight="1" x14ac:dyDescent="0.3">
      <c r="B6062" s="4" t="s">
        <v>30</v>
      </c>
      <c r="C6062" s="34">
        <v>1128299</v>
      </c>
      <c r="D6062" s="5">
        <v>44400</v>
      </c>
      <c r="E6062" s="4" t="s">
        <v>31</v>
      </c>
      <c r="F6062" s="4" t="s">
        <v>80</v>
      </c>
      <c r="G6062" s="4" t="s">
        <v>63</v>
      </c>
      <c r="H6062" s="6" t="s">
        <v>17</v>
      </c>
      <c r="I6062" s="7">
        <v>79</v>
      </c>
      <c r="J6062" s="8">
        <v>255</v>
      </c>
      <c r="K6062" s="9">
        <v>20145</v>
      </c>
      <c r="L6062" s="9">
        <v>9669.6</v>
      </c>
      <c r="M6062" s="10">
        <v>0.48</v>
      </c>
      <c r="N6062" s="4" t="s">
        <v>83</v>
      </c>
      <c r="O6062" s="4" t="str">
        <f>TEXT(Table1[[#This Row],[Invoice Date]],"yyyy")</f>
        <v>2021</v>
      </c>
      <c r="P6062" s="4" t="str">
        <f>TEXT(Table1[[#This Row],[Invoice Date]],"mmm")</f>
        <v>Jul</v>
      </c>
      <c r="Q6062" s="27">
        <f>WEEKNUM(Table1[[#This Row],[Invoice Date]]) + IF(YEAR(Table1[[#This Row],[Invoice Date]])=2021, 52, 0)</f>
        <v>82</v>
      </c>
    </row>
    <row r="6063" spans="2:17" ht="14.25" customHeight="1" x14ac:dyDescent="0.3">
      <c r="B6063" s="4" t="s">
        <v>14</v>
      </c>
      <c r="C6063" s="33">
        <v>1185732</v>
      </c>
      <c r="D6063" s="5">
        <v>44400</v>
      </c>
      <c r="E6063" s="4" t="s">
        <v>36</v>
      </c>
      <c r="F6063" s="4" t="s">
        <v>57</v>
      </c>
      <c r="G6063" s="4" t="s">
        <v>58</v>
      </c>
      <c r="H6063" s="6" t="s">
        <v>21</v>
      </c>
      <c r="I6063" s="7">
        <v>30.000000000000004</v>
      </c>
      <c r="J6063" s="8">
        <v>125</v>
      </c>
      <c r="K6063" s="9">
        <v>37500.000000000007</v>
      </c>
      <c r="L6063" s="9">
        <v>15000.000000000004</v>
      </c>
      <c r="M6063" s="10">
        <v>0.4</v>
      </c>
      <c r="N6063" s="4" t="s">
        <v>24</v>
      </c>
      <c r="O6063" s="4" t="str">
        <f>TEXT(Table1[[#This Row],[Invoice Date]],"yyyy")</f>
        <v>2021</v>
      </c>
      <c r="P6063" s="4" t="str">
        <f>TEXT(Table1[[#This Row],[Invoice Date]],"mmm")</f>
        <v>Jul</v>
      </c>
      <c r="Q6063" s="27">
        <f>WEEKNUM(Table1[[#This Row],[Invoice Date]]) + IF(YEAR(Table1[[#This Row],[Invoice Date]])=2021, 52, 0)</f>
        <v>82</v>
      </c>
    </row>
    <row r="6064" spans="2:17" ht="14.25" customHeight="1" x14ac:dyDescent="0.3">
      <c r="B6064" s="4" t="s">
        <v>14</v>
      </c>
      <c r="C6064" s="33">
        <v>1185732</v>
      </c>
      <c r="D6064" s="5">
        <v>44400</v>
      </c>
      <c r="E6064" s="4" t="s">
        <v>36</v>
      </c>
      <c r="F6064" s="4" t="s">
        <v>37</v>
      </c>
      <c r="G6064" s="4" t="s">
        <v>38</v>
      </c>
      <c r="H6064" s="6" t="s">
        <v>23</v>
      </c>
      <c r="I6064" s="7">
        <v>55.000000000000007</v>
      </c>
      <c r="J6064" s="8">
        <v>250</v>
      </c>
      <c r="K6064" s="9">
        <v>137500.00000000003</v>
      </c>
      <c r="L6064" s="9">
        <v>68750.000000000015</v>
      </c>
      <c r="M6064" s="10">
        <v>0.5</v>
      </c>
      <c r="N6064" s="4" t="s">
        <v>24</v>
      </c>
      <c r="O6064" s="4" t="str">
        <f>TEXT(Table1[[#This Row],[Invoice Date]],"yyyy")</f>
        <v>2021</v>
      </c>
      <c r="P6064" s="4" t="str">
        <f>TEXT(Table1[[#This Row],[Invoice Date]],"mmm")</f>
        <v>Jul</v>
      </c>
      <c r="Q6064" s="27">
        <f>WEEKNUM(Table1[[#This Row],[Invoice Date]]) + IF(YEAR(Table1[[#This Row],[Invoice Date]])=2021, 52, 0)</f>
        <v>82</v>
      </c>
    </row>
    <row r="6065" spans="2:17" ht="14.25" customHeight="1" x14ac:dyDescent="0.3">
      <c r="B6065" s="4" t="s">
        <v>14</v>
      </c>
      <c r="C6065" s="33">
        <v>1185732</v>
      </c>
      <c r="D6065" s="5">
        <v>44400</v>
      </c>
      <c r="E6065" s="4" t="s">
        <v>48</v>
      </c>
      <c r="F6065" s="4" t="s">
        <v>72</v>
      </c>
      <c r="G6065" s="4" t="s">
        <v>73</v>
      </c>
      <c r="H6065" s="6" t="s">
        <v>21</v>
      </c>
      <c r="I6065" s="7">
        <v>85</v>
      </c>
      <c r="J6065" s="8">
        <v>550</v>
      </c>
      <c r="K6065" s="9">
        <v>467500</v>
      </c>
      <c r="L6065" s="9">
        <v>163625</v>
      </c>
      <c r="M6065" s="10">
        <v>0.35</v>
      </c>
      <c r="N6065" s="4" t="s">
        <v>18</v>
      </c>
      <c r="O6065" s="4" t="str">
        <f>TEXT(Table1[[#This Row],[Invoice Date]],"yyyy")</f>
        <v>2021</v>
      </c>
      <c r="P6065" s="4" t="str">
        <f>TEXT(Table1[[#This Row],[Invoice Date]],"mmm")</f>
        <v>Jul</v>
      </c>
      <c r="Q6065" s="27">
        <f>WEEKNUM(Table1[[#This Row],[Invoice Date]]) + IF(YEAR(Table1[[#This Row],[Invoice Date]])=2021, 52, 0)</f>
        <v>82</v>
      </c>
    </row>
    <row r="6066" spans="2:17" ht="14.25" customHeight="1" x14ac:dyDescent="0.3">
      <c r="B6066" s="4" t="s">
        <v>30</v>
      </c>
      <c r="C6066" s="34">
        <v>1128299</v>
      </c>
      <c r="D6066" s="5">
        <v>44400</v>
      </c>
      <c r="E6066" s="4" t="s">
        <v>31</v>
      </c>
      <c r="F6066" s="4" t="s">
        <v>80</v>
      </c>
      <c r="G6066" s="4" t="s">
        <v>63</v>
      </c>
      <c r="H6066" s="6" t="s">
        <v>21</v>
      </c>
      <c r="I6066" s="7">
        <v>85</v>
      </c>
      <c r="J6066" s="8">
        <v>550</v>
      </c>
      <c r="K6066" s="9">
        <v>467500</v>
      </c>
      <c r="L6066" s="9">
        <v>163625</v>
      </c>
      <c r="M6066" s="10">
        <v>0.35</v>
      </c>
      <c r="N6066" s="4" t="s">
        <v>18</v>
      </c>
      <c r="O6066" s="4" t="str">
        <f>TEXT(Table1[[#This Row],[Invoice Date]],"yyyy")</f>
        <v>2021</v>
      </c>
      <c r="P6066" s="4" t="str">
        <f>TEXT(Table1[[#This Row],[Invoice Date]],"mmm")</f>
        <v>Jul</v>
      </c>
      <c r="Q6066" s="27">
        <f>WEEKNUM(Table1[[#This Row],[Invoice Date]]) + IF(YEAR(Table1[[#This Row],[Invoice Date]])=2021, 52, 0)</f>
        <v>82</v>
      </c>
    </row>
    <row r="6067" spans="2:17" ht="14.25" customHeight="1" x14ac:dyDescent="0.3">
      <c r="B6067" s="4" t="s">
        <v>14</v>
      </c>
      <c r="C6067" s="33">
        <v>1185732</v>
      </c>
      <c r="D6067" s="5">
        <v>44400</v>
      </c>
      <c r="E6067" s="4" t="s">
        <v>48</v>
      </c>
      <c r="F6067" s="4" t="s">
        <v>72</v>
      </c>
      <c r="G6067" s="4" t="s">
        <v>73</v>
      </c>
      <c r="H6067" s="6" t="s">
        <v>22</v>
      </c>
      <c r="I6067" s="7">
        <v>90</v>
      </c>
      <c r="J6067" s="8">
        <v>600</v>
      </c>
      <c r="K6067" s="9">
        <v>540000</v>
      </c>
      <c r="L6067" s="9">
        <v>216000</v>
      </c>
      <c r="M6067" s="10">
        <v>0.4</v>
      </c>
      <c r="N6067" s="4" t="s">
        <v>18</v>
      </c>
      <c r="O6067" s="4" t="str">
        <f>TEXT(Table1[[#This Row],[Invoice Date]],"yyyy")</f>
        <v>2021</v>
      </c>
      <c r="P6067" s="4" t="str">
        <f>TEXT(Table1[[#This Row],[Invoice Date]],"mmm")</f>
        <v>Jul</v>
      </c>
      <c r="Q6067" s="27">
        <f>WEEKNUM(Table1[[#This Row],[Invoice Date]]) + IF(YEAR(Table1[[#This Row],[Invoice Date]])=2021, 52, 0)</f>
        <v>82</v>
      </c>
    </row>
    <row r="6068" spans="2:17" ht="14.25" customHeight="1" x14ac:dyDescent="0.3">
      <c r="B6068" s="4" t="s">
        <v>30</v>
      </c>
      <c r="C6068" s="34">
        <v>1128299</v>
      </c>
      <c r="D6068" s="5">
        <v>44400</v>
      </c>
      <c r="E6068" s="4" t="s">
        <v>31</v>
      </c>
      <c r="F6068" s="4" t="s">
        <v>80</v>
      </c>
      <c r="G6068" s="4" t="s">
        <v>63</v>
      </c>
      <c r="H6068" s="6" t="s">
        <v>22</v>
      </c>
      <c r="I6068" s="7">
        <v>90</v>
      </c>
      <c r="J6068" s="8">
        <v>600</v>
      </c>
      <c r="K6068" s="9">
        <v>540000</v>
      </c>
      <c r="L6068" s="9">
        <v>216000</v>
      </c>
      <c r="M6068" s="10">
        <v>0.4</v>
      </c>
      <c r="N6068" s="4" t="s">
        <v>18</v>
      </c>
      <c r="O6068" s="4" t="str">
        <f>TEXT(Table1[[#This Row],[Invoice Date]],"yyyy")</f>
        <v>2021</v>
      </c>
      <c r="P6068" s="4" t="str">
        <f>TEXT(Table1[[#This Row],[Invoice Date]],"mmm")</f>
        <v>Jul</v>
      </c>
      <c r="Q6068" s="27">
        <f>WEEKNUM(Table1[[#This Row],[Invoice Date]]) + IF(YEAR(Table1[[#This Row],[Invoice Date]])=2021, 52, 0)</f>
        <v>82</v>
      </c>
    </row>
    <row r="6069" spans="2:17" ht="14.25" customHeight="1" x14ac:dyDescent="0.3">
      <c r="B6069" s="4" t="s">
        <v>14</v>
      </c>
      <c r="C6069" s="33">
        <v>1185732</v>
      </c>
      <c r="D6069" s="5">
        <v>44400</v>
      </c>
      <c r="E6069" s="4" t="s">
        <v>48</v>
      </c>
      <c r="F6069" s="4" t="s">
        <v>72</v>
      </c>
      <c r="G6069" s="4" t="s">
        <v>73</v>
      </c>
      <c r="H6069" s="6" t="s">
        <v>20</v>
      </c>
      <c r="I6069" s="7">
        <v>90</v>
      </c>
      <c r="J6069" s="8">
        <v>650</v>
      </c>
      <c r="K6069" s="9">
        <v>585000</v>
      </c>
      <c r="L6069" s="9">
        <v>204750</v>
      </c>
      <c r="M6069" s="10">
        <v>0.35</v>
      </c>
      <c r="N6069" s="4" t="s">
        <v>18</v>
      </c>
      <c r="O6069" s="4" t="str">
        <f>TEXT(Table1[[#This Row],[Invoice Date]],"yyyy")</f>
        <v>2021</v>
      </c>
      <c r="P6069" s="4" t="str">
        <f>TEXT(Table1[[#This Row],[Invoice Date]],"mmm")</f>
        <v>Jul</v>
      </c>
      <c r="Q6069" s="27">
        <f>WEEKNUM(Table1[[#This Row],[Invoice Date]]) + IF(YEAR(Table1[[#This Row],[Invoice Date]])=2021, 52, 0)</f>
        <v>82</v>
      </c>
    </row>
    <row r="6070" spans="2:17" ht="14.25" customHeight="1" x14ac:dyDescent="0.3">
      <c r="B6070" s="4" t="s">
        <v>30</v>
      </c>
      <c r="C6070" s="34">
        <v>1128299</v>
      </c>
      <c r="D6070" s="5">
        <v>44400</v>
      </c>
      <c r="E6070" s="4" t="s">
        <v>31</v>
      </c>
      <c r="F6070" s="4" t="s">
        <v>80</v>
      </c>
      <c r="G6070" s="4" t="s">
        <v>63</v>
      </c>
      <c r="H6070" s="6" t="s">
        <v>20</v>
      </c>
      <c r="I6070" s="7">
        <v>90</v>
      </c>
      <c r="J6070" s="8">
        <v>650</v>
      </c>
      <c r="K6070" s="9">
        <v>585000</v>
      </c>
      <c r="L6070" s="9">
        <v>204750</v>
      </c>
      <c r="M6070" s="10">
        <v>0.35</v>
      </c>
      <c r="N6070" s="4" t="s">
        <v>18</v>
      </c>
      <c r="O6070" s="4" t="str">
        <f>TEXT(Table1[[#This Row],[Invoice Date]],"yyyy")</f>
        <v>2021</v>
      </c>
      <c r="P6070" s="4" t="str">
        <f>TEXT(Table1[[#This Row],[Invoice Date]],"mmm")</f>
        <v>Jul</v>
      </c>
      <c r="Q6070" s="27">
        <f>WEEKNUM(Table1[[#This Row],[Invoice Date]]) + IF(YEAR(Table1[[#This Row],[Invoice Date]])=2021, 52, 0)</f>
        <v>82</v>
      </c>
    </row>
    <row r="6071" spans="2:17" ht="14.25" customHeight="1" x14ac:dyDescent="0.3">
      <c r="B6071" s="4" t="s">
        <v>14</v>
      </c>
      <c r="C6071" s="33">
        <v>1185732</v>
      </c>
      <c r="D6071" s="5">
        <v>44400</v>
      </c>
      <c r="E6071" s="4" t="s">
        <v>48</v>
      </c>
      <c r="F6071" s="4" t="s">
        <v>72</v>
      </c>
      <c r="G6071" s="4" t="s">
        <v>73</v>
      </c>
      <c r="H6071" s="6" t="s">
        <v>23</v>
      </c>
      <c r="I6071" s="7">
        <v>105</v>
      </c>
      <c r="J6071" s="8">
        <v>600</v>
      </c>
      <c r="K6071" s="9">
        <v>630000</v>
      </c>
      <c r="L6071" s="9">
        <v>189000</v>
      </c>
      <c r="M6071" s="10">
        <v>0.3</v>
      </c>
      <c r="N6071" s="4" t="s">
        <v>18</v>
      </c>
      <c r="O6071" s="4" t="str">
        <f>TEXT(Table1[[#This Row],[Invoice Date]],"yyyy")</f>
        <v>2021</v>
      </c>
      <c r="P6071" s="4" t="str">
        <f>TEXT(Table1[[#This Row],[Invoice Date]],"mmm")</f>
        <v>Jul</v>
      </c>
      <c r="Q6071" s="27">
        <f>WEEKNUM(Table1[[#This Row],[Invoice Date]]) + IF(YEAR(Table1[[#This Row],[Invoice Date]])=2021, 52, 0)</f>
        <v>82</v>
      </c>
    </row>
    <row r="6072" spans="2:17" ht="14.25" customHeight="1" x14ac:dyDescent="0.3">
      <c r="B6072" s="4" t="s">
        <v>30</v>
      </c>
      <c r="C6072" s="34">
        <v>1128299</v>
      </c>
      <c r="D6072" s="5">
        <v>44400</v>
      </c>
      <c r="E6072" s="4" t="s">
        <v>31</v>
      </c>
      <c r="F6072" s="4" t="s">
        <v>80</v>
      </c>
      <c r="G6072" s="4" t="s">
        <v>63</v>
      </c>
      <c r="H6072" s="6" t="s">
        <v>23</v>
      </c>
      <c r="I6072" s="7">
        <v>105</v>
      </c>
      <c r="J6072" s="8">
        <v>600</v>
      </c>
      <c r="K6072" s="9">
        <v>630000</v>
      </c>
      <c r="L6072" s="9">
        <v>189000</v>
      </c>
      <c r="M6072" s="10">
        <v>0.3</v>
      </c>
      <c r="N6072" s="4" t="s">
        <v>18</v>
      </c>
      <c r="O6072" s="4" t="str">
        <f>TEXT(Table1[[#This Row],[Invoice Date]],"yyyy")</f>
        <v>2021</v>
      </c>
      <c r="P6072" s="4" t="str">
        <f>TEXT(Table1[[#This Row],[Invoice Date]],"mmm")</f>
        <v>Jul</v>
      </c>
      <c r="Q6072" s="27">
        <f>WEEKNUM(Table1[[#This Row],[Invoice Date]]) + IF(YEAR(Table1[[#This Row],[Invoice Date]])=2021, 52, 0)</f>
        <v>82</v>
      </c>
    </row>
    <row r="6073" spans="2:17" ht="14.25" customHeight="1" x14ac:dyDescent="0.3">
      <c r="B6073" s="4" t="s">
        <v>14</v>
      </c>
      <c r="C6073" s="33">
        <v>1185732</v>
      </c>
      <c r="D6073" s="5">
        <v>44400</v>
      </c>
      <c r="E6073" s="4" t="s">
        <v>48</v>
      </c>
      <c r="F6073" s="4" t="s">
        <v>72</v>
      </c>
      <c r="G6073" s="4" t="s">
        <v>73</v>
      </c>
      <c r="H6073" s="6" t="s">
        <v>19</v>
      </c>
      <c r="I6073" s="7">
        <v>90</v>
      </c>
      <c r="J6073" s="8">
        <v>700</v>
      </c>
      <c r="K6073" s="9">
        <v>630000</v>
      </c>
      <c r="L6073" s="9">
        <v>220500</v>
      </c>
      <c r="M6073" s="10">
        <v>0.35</v>
      </c>
      <c r="N6073" s="4" t="s">
        <v>18</v>
      </c>
      <c r="O6073" s="4" t="str">
        <f>TEXT(Table1[[#This Row],[Invoice Date]],"yyyy")</f>
        <v>2021</v>
      </c>
      <c r="P6073" s="4" t="str">
        <f>TEXT(Table1[[#This Row],[Invoice Date]],"mmm")</f>
        <v>Jul</v>
      </c>
      <c r="Q6073" s="27">
        <f>WEEKNUM(Table1[[#This Row],[Invoice Date]]) + IF(YEAR(Table1[[#This Row],[Invoice Date]])=2021, 52, 0)</f>
        <v>82</v>
      </c>
    </row>
    <row r="6074" spans="2:17" ht="14.25" customHeight="1" x14ac:dyDescent="0.3">
      <c r="B6074" s="4" t="s">
        <v>30</v>
      </c>
      <c r="C6074" s="34">
        <v>1128299</v>
      </c>
      <c r="D6074" s="5">
        <v>44400</v>
      </c>
      <c r="E6074" s="4" t="s">
        <v>31</v>
      </c>
      <c r="F6074" s="4" t="s">
        <v>80</v>
      </c>
      <c r="G6074" s="4" t="s">
        <v>63</v>
      </c>
      <c r="H6074" s="6" t="s">
        <v>19</v>
      </c>
      <c r="I6074" s="7">
        <v>90</v>
      </c>
      <c r="J6074" s="8">
        <v>700</v>
      </c>
      <c r="K6074" s="9">
        <v>630000</v>
      </c>
      <c r="L6074" s="9">
        <v>220500</v>
      </c>
      <c r="M6074" s="10">
        <v>0.35</v>
      </c>
      <c r="N6074" s="4" t="s">
        <v>18</v>
      </c>
      <c r="O6074" s="4" t="str">
        <f>TEXT(Table1[[#This Row],[Invoice Date]],"yyyy")</f>
        <v>2021</v>
      </c>
      <c r="P6074" s="4" t="str">
        <f>TEXT(Table1[[#This Row],[Invoice Date]],"mmm")</f>
        <v>Jul</v>
      </c>
      <c r="Q6074" s="27">
        <f>WEEKNUM(Table1[[#This Row],[Invoice Date]]) + IF(YEAR(Table1[[#This Row],[Invoice Date]])=2021, 52, 0)</f>
        <v>82</v>
      </c>
    </row>
    <row r="6075" spans="2:17" ht="14.25" customHeight="1" x14ac:dyDescent="0.3">
      <c r="B6075" s="4" t="s">
        <v>14</v>
      </c>
      <c r="C6075" s="33">
        <v>1185732</v>
      </c>
      <c r="D6075" s="5">
        <v>44400</v>
      </c>
      <c r="E6075" s="4" t="s">
        <v>48</v>
      </c>
      <c r="F6075" s="4" t="s">
        <v>72</v>
      </c>
      <c r="G6075" s="4" t="s">
        <v>73</v>
      </c>
      <c r="H6075" s="6" t="s">
        <v>17</v>
      </c>
      <c r="I6075" s="7">
        <v>85</v>
      </c>
      <c r="J6075" s="8">
        <v>850</v>
      </c>
      <c r="K6075" s="9">
        <v>722500</v>
      </c>
      <c r="L6075" s="9">
        <v>252874.99999999997</v>
      </c>
      <c r="M6075" s="10">
        <v>0.35</v>
      </c>
      <c r="N6075" s="4" t="s">
        <v>18</v>
      </c>
      <c r="O6075" s="4" t="str">
        <f>TEXT(Table1[[#This Row],[Invoice Date]],"yyyy")</f>
        <v>2021</v>
      </c>
      <c r="P6075" s="4" t="str">
        <f>TEXT(Table1[[#This Row],[Invoice Date]],"mmm")</f>
        <v>Jul</v>
      </c>
      <c r="Q6075" s="27">
        <f>WEEKNUM(Table1[[#This Row],[Invoice Date]]) + IF(YEAR(Table1[[#This Row],[Invoice Date]])=2021, 52, 0)</f>
        <v>82</v>
      </c>
    </row>
    <row r="6076" spans="2:17" ht="14.25" customHeight="1" x14ac:dyDescent="0.3">
      <c r="B6076" s="4" t="s">
        <v>30</v>
      </c>
      <c r="C6076" s="34">
        <v>1128299</v>
      </c>
      <c r="D6076" s="5">
        <v>44400</v>
      </c>
      <c r="E6076" s="4" t="s">
        <v>31</v>
      </c>
      <c r="F6076" s="4" t="s">
        <v>80</v>
      </c>
      <c r="G6076" s="4" t="s">
        <v>63</v>
      </c>
      <c r="H6076" s="6" t="s">
        <v>17</v>
      </c>
      <c r="I6076" s="7">
        <v>85</v>
      </c>
      <c r="J6076" s="8">
        <v>850</v>
      </c>
      <c r="K6076" s="9">
        <v>722500</v>
      </c>
      <c r="L6076" s="9">
        <v>252874.99999999997</v>
      </c>
      <c r="M6076" s="10">
        <v>0.35</v>
      </c>
      <c r="N6076" s="4" t="s">
        <v>18</v>
      </c>
      <c r="O6076" s="4" t="str">
        <f>TEXT(Table1[[#This Row],[Invoice Date]],"yyyy")</f>
        <v>2021</v>
      </c>
      <c r="P6076" s="4" t="str">
        <f>TEXT(Table1[[#This Row],[Invoice Date]],"mmm")</f>
        <v>Jul</v>
      </c>
      <c r="Q6076" s="27">
        <f>WEEKNUM(Table1[[#This Row],[Invoice Date]]) + IF(YEAR(Table1[[#This Row],[Invoice Date]])=2021, 52, 0)</f>
        <v>82</v>
      </c>
    </row>
    <row r="6077" spans="2:17" ht="14.25" customHeight="1" x14ac:dyDescent="0.3">
      <c r="B6077" s="4" t="s">
        <v>14</v>
      </c>
      <c r="C6077" s="33">
        <v>1185732</v>
      </c>
      <c r="D6077" s="5">
        <v>44401</v>
      </c>
      <c r="E6077" s="4" t="s">
        <v>36</v>
      </c>
      <c r="F6077" s="4" t="s">
        <v>57</v>
      </c>
      <c r="G6077" s="4" t="s">
        <v>58</v>
      </c>
      <c r="H6077" s="6" t="s">
        <v>22</v>
      </c>
      <c r="I6077" s="7">
        <v>48</v>
      </c>
      <c r="J6077" s="8">
        <v>27</v>
      </c>
      <c r="K6077" s="9">
        <v>1296</v>
      </c>
      <c r="L6077" s="9">
        <v>583.19999999999993</v>
      </c>
      <c r="M6077" s="10">
        <v>0.44999999999999996</v>
      </c>
      <c r="N6077" s="4" t="s">
        <v>83</v>
      </c>
      <c r="O6077" s="4" t="str">
        <f>TEXT(Table1[[#This Row],[Invoice Date]],"yyyy")</f>
        <v>2021</v>
      </c>
      <c r="P6077" s="4" t="str">
        <f>TEXT(Table1[[#This Row],[Invoice Date]],"mmm")</f>
        <v>Jul</v>
      </c>
      <c r="Q6077" s="27">
        <f>WEEKNUM(Table1[[#This Row],[Invoice Date]]) + IF(YEAR(Table1[[#This Row],[Invoice Date]])=2021, 52, 0)</f>
        <v>82</v>
      </c>
    </row>
    <row r="6078" spans="2:17" ht="14.25" customHeight="1" x14ac:dyDescent="0.3">
      <c r="B6078" s="4" t="s">
        <v>14</v>
      </c>
      <c r="C6078" s="33">
        <v>1185732</v>
      </c>
      <c r="D6078" s="5">
        <v>44401</v>
      </c>
      <c r="E6078" s="4" t="s">
        <v>36</v>
      </c>
      <c r="F6078" s="4" t="s">
        <v>37</v>
      </c>
      <c r="G6078" s="4" t="s">
        <v>38</v>
      </c>
      <c r="H6078" s="6" t="s">
        <v>17</v>
      </c>
      <c r="I6078" s="7">
        <v>56</v>
      </c>
      <c r="J6078" s="8">
        <v>115</v>
      </c>
      <c r="K6078" s="9">
        <v>6440</v>
      </c>
      <c r="L6078" s="9">
        <v>3542.0000000000005</v>
      </c>
      <c r="M6078" s="10">
        <v>0.55000000000000004</v>
      </c>
      <c r="N6078" s="4" t="s">
        <v>83</v>
      </c>
      <c r="O6078" s="4" t="str">
        <f>TEXT(Table1[[#This Row],[Invoice Date]],"yyyy")</f>
        <v>2021</v>
      </c>
      <c r="P6078" s="4" t="str">
        <f>TEXT(Table1[[#This Row],[Invoice Date]],"mmm")</f>
        <v>Jul</v>
      </c>
      <c r="Q6078" s="27">
        <f>WEEKNUM(Table1[[#This Row],[Invoice Date]]) + IF(YEAR(Table1[[#This Row],[Invoice Date]])=2021, 52, 0)</f>
        <v>82</v>
      </c>
    </row>
    <row r="6079" spans="2:17" ht="14.25" customHeight="1" x14ac:dyDescent="0.3">
      <c r="B6079" s="4" t="s">
        <v>14</v>
      </c>
      <c r="C6079" s="33">
        <v>1185732</v>
      </c>
      <c r="D6079" s="5">
        <v>44401</v>
      </c>
      <c r="E6079" s="4" t="s">
        <v>36</v>
      </c>
      <c r="F6079" s="4" t="s">
        <v>57</v>
      </c>
      <c r="G6079" s="4" t="s">
        <v>58</v>
      </c>
      <c r="H6079" s="6" t="s">
        <v>22</v>
      </c>
      <c r="I6079" s="7">
        <v>49.999999999999993</v>
      </c>
      <c r="J6079" s="8">
        <v>100</v>
      </c>
      <c r="K6079" s="9">
        <v>49999.999999999993</v>
      </c>
      <c r="L6079" s="9">
        <v>17499.999999999996</v>
      </c>
      <c r="M6079" s="10">
        <v>0.35</v>
      </c>
      <c r="N6079" s="4" t="s">
        <v>24</v>
      </c>
      <c r="O6079" s="4" t="str">
        <f>TEXT(Table1[[#This Row],[Invoice Date]],"yyyy")</f>
        <v>2021</v>
      </c>
      <c r="P6079" s="4" t="str">
        <f>TEXT(Table1[[#This Row],[Invoice Date]],"mmm")</f>
        <v>Jul</v>
      </c>
      <c r="Q6079" s="27">
        <f>WEEKNUM(Table1[[#This Row],[Invoice Date]]) + IF(YEAR(Table1[[#This Row],[Invoice Date]])=2021, 52, 0)</f>
        <v>82</v>
      </c>
    </row>
    <row r="6080" spans="2:17" ht="14.25" customHeight="1" x14ac:dyDescent="0.3">
      <c r="B6080" s="4" t="s">
        <v>14</v>
      </c>
      <c r="C6080" s="33">
        <v>1185732</v>
      </c>
      <c r="D6080" s="5">
        <v>44401</v>
      </c>
      <c r="E6080" s="4" t="s">
        <v>36</v>
      </c>
      <c r="F6080" s="4" t="s">
        <v>37</v>
      </c>
      <c r="G6080" s="4" t="s">
        <v>38</v>
      </c>
      <c r="H6080" s="6" t="s">
        <v>17</v>
      </c>
      <c r="I6080" s="7">
        <v>60</v>
      </c>
      <c r="J6080" s="8">
        <v>425</v>
      </c>
      <c r="K6080" s="9">
        <v>255000</v>
      </c>
      <c r="L6080" s="9">
        <v>102000</v>
      </c>
      <c r="M6080" s="10">
        <v>0.4</v>
      </c>
      <c r="N6080" s="4" t="s">
        <v>24</v>
      </c>
      <c r="O6080" s="4" t="str">
        <f>TEXT(Table1[[#This Row],[Invoice Date]],"yyyy")</f>
        <v>2021</v>
      </c>
      <c r="P6080" s="4" t="str">
        <f>TEXT(Table1[[#This Row],[Invoice Date]],"mmm")</f>
        <v>Jul</v>
      </c>
      <c r="Q6080" s="27">
        <f>WEEKNUM(Table1[[#This Row],[Invoice Date]]) + IF(YEAR(Table1[[#This Row],[Invoice Date]])=2021, 52, 0)</f>
        <v>82</v>
      </c>
    </row>
    <row r="6081" spans="2:17" ht="14.25" customHeight="1" x14ac:dyDescent="0.3">
      <c r="B6081" s="4" t="s">
        <v>14</v>
      </c>
      <c r="C6081" s="33">
        <v>1185732</v>
      </c>
      <c r="D6081" s="5">
        <v>44402</v>
      </c>
      <c r="E6081" s="4" t="s">
        <v>36</v>
      </c>
      <c r="F6081" s="4" t="s">
        <v>57</v>
      </c>
      <c r="G6081" s="4" t="s">
        <v>58</v>
      </c>
      <c r="H6081" s="6" t="s">
        <v>23</v>
      </c>
      <c r="I6081" s="7">
        <v>53</v>
      </c>
      <c r="J6081" s="8">
        <v>58</v>
      </c>
      <c r="K6081" s="9">
        <v>3074</v>
      </c>
      <c r="L6081" s="9">
        <v>1905.8799999999999</v>
      </c>
      <c r="M6081" s="10">
        <v>0.62</v>
      </c>
      <c r="N6081" s="4" t="s">
        <v>83</v>
      </c>
      <c r="O6081" s="4" t="str">
        <f>TEXT(Table1[[#This Row],[Invoice Date]],"yyyy")</f>
        <v>2021</v>
      </c>
      <c r="P6081" s="4" t="str">
        <f>TEXT(Table1[[#This Row],[Invoice Date]],"mmm")</f>
        <v>Jul</v>
      </c>
      <c r="Q6081" s="27">
        <f>WEEKNUM(Table1[[#This Row],[Invoice Date]]) + IF(YEAR(Table1[[#This Row],[Invoice Date]])=2021, 52, 0)</f>
        <v>83</v>
      </c>
    </row>
    <row r="6082" spans="2:17" ht="14.25" customHeight="1" x14ac:dyDescent="0.3">
      <c r="B6082" s="4" t="s">
        <v>14</v>
      </c>
      <c r="C6082" s="33">
        <v>1185732</v>
      </c>
      <c r="D6082" s="5">
        <v>44402</v>
      </c>
      <c r="E6082" s="4" t="s">
        <v>36</v>
      </c>
      <c r="F6082" s="4" t="s">
        <v>37</v>
      </c>
      <c r="G6082" s="4" t="s">
        <v>38</v>
      </c>
      <c r="H6082" s="6" t="s">
        <v>19</v>
      </c>
      <c r="I6082" s="7">
        <v>49</v>
      </c>
      <c r="J6082" s="8">
        <v>75</v>
      </c>
      <c r="K6082" s="9">
        <v>3675</v>
      </c>
      <c r="L6082" s="9">
        <v>1800.75</v>
      </c>
      <c r="M6082" s="10">
        <v>0.49</v>
      </c>
      <c r="N6082" s="4" t="s">
        <v>83</v>
      </c>
      <c r="O6082" s="4" t="str">
        <f>TEXT(Table1[[#This Row],[Invoice Date]],"yyyy")</f>
        <v>2021</v>
      </c>
      <c r="P6082" s="4" t="str">
        <f>TEXT(Table1[[#This Row],[Invoice Date]],"mmm")</f>
        <v>Jul</v>
      </c>
      <c r="Q6082" s="27">
        <f>WEEKNUM(Table1[[#This Row],[Invoice Date]]) + IF(YEAR(Table1[[#This Row],[Invoice Date]])=2021, 52, 0)</f>
        <v>83</v>
      </c>
    </row>
    <row r="6083" spans="2:17" ht="14.25" customHeight="1" x14ac:dyDescent="0.3">
      <c r="B6083" s="4" t="s">
        <v>34</v>
      </c>
      <c r="C6083" s="33">
        <v>1189833</v>
      </c>
      <c r="D6083" s="5">
        <v>44402</v>
      </c>
      <c r="E6083" s="4" t="s">
        <v>31</v>
      </c>
      <c r="F6083" s="4" t="s">
        <v>88</v>
      </c>
      <c r="G6083" s="4" t="s">
        <v>89</v>
      </c>
      <c r="H6083" s="6" t="s">
        <v>21</v>
      </c>
      <c r="I6083" s="7">
        <v>39</v>
      </c>
      <c r="J6083" s="8">
        <v>149</v>
      </c>
      <c r="K6083" s="9">
        <v>5811</v>
      </c>
      <c r="L6083" s="9">
        <v>2440.62</v>
      </c>
      <c r="M6083" s="10">
        <v>0.42</v>
      </c>
      <c r="N6083" s="4" t="s">
        <v>24</v>
      </c>
      <c r="O6083" s="4" t="str">
        <f>TEXT(Table1[[#This Row],[Invoice Date]],"yyyy")</f>
        <v>2021</v>
      </c>
      <c r="P6083" s="4" t="str">
        <f>TEXT(Table1[[#This Row],[Invoice Date]],"mmm")</f>
        <v>Jul</v>
      </c>
      <c r="Q6083" s="27">
        <f>WEEKNUM(Table1[[#This Row],[Invoice Date]]) + IF(YEAR(Table1[[#This Row],[Invoice Date]])=2021, 52, 0)</f>
        <v>83</v>
      </c>
    </row>
    <row r="6084" spans="2:17" ht="14.25" customHeight="1" x14ac:dyDescent="0.3">
      <c r="B6084" s="4" t="s">
        <v>34</v>
      </c>
      <c r="C6084" s="33">
        <v>1189833</v>
      </c>
      <c r="D6084" s="5">
        <v>44402</v>
      </c>
      <c r="E6084" s="4" t="s">
        <v>31</v>
      </c>
      <c r="F6084" s="4" t="s">
        <v>88</v>
      </c>
      <c r="G6084" s="4" t="s">
        <v>89</v>
      </c>
      <c r="H6084" s="6" t="s">
        <v>22</v>
      </c>
      <c r="I6084" s="7">
        <v>40</v>
      </c>
      <c r="J6084" s="8">
        <v>160</v>
      </c>
      <c r="K6084" s="9">
        <v>6400</v>
      </c>
      <c r="L6084" s="9">
        <v>2048</v>
      </c>
      <c r="M6084" s="10">
        <v>0.32</v>
      </c>
      <c r="N6084" s="4" t="s">
        <v>24</v>
      </c>
      <c r="O6084" s="4" t="str">
        <f>TEXT(Table1[[#This Row],[Invoice Date]],"yyyy")</f>
        <v>2021</v>
      </c>
      <c r="P6084" s="4" t="str">
        <f>TEXT(Table1[[#This Row],[Invoice Date]],"mmm")</f>
        <v>Jul</v>
      </c>
      <c r="Q6084" s="27">
        <f>WEEKNUM(Table1[[#This Row],[Invoice Date]]) + IF(YEAR(Table1[[#This Row],[Invoice Date]])=2021, 52, 0)</f>
        <v>83</v>
      </c>
    </row>
    <row r="6085" spans="2:17" ht="14.25" customHeight="1" x14ac:dyDescent="0.3">
      <c r="B6085" s="4" t="s">
        <v>34</v>
      </c>
      <c r="C6085" s="33">
        <v>1189833</v>
      </c>
      <c r="D6085" s="5">
        <v>44402</v>
      </c>
      <c r="E6085" s="4" t="s">
        <v>31</v>
      </c>
      <c r="F6085" s="4" t="s">
        <v>88</v>
      </c>
      <c r="G6085" s="4" t="s">
        <v>89</v>
      </c>
      <c r="H6085" s="6" t="s">
        <v>20</v>
      </c>
      <c r="I6085" s="7">
        <v>39</v>
      </c>
      <c r="J6085" s="8">
        <v>171</v>
      </c>
      <c r="K6085" s="9">
        <v>6669</v>
      </c>
      <c r="L6085" s="9">
        <v>2467.5299999999997</v>
      </c>
      <c r="M6085" s="10">
        <v>0.37</v>
      </c>
      <c r="N6085" s="4" t="s">
        <v>24</v>
      </c>
      <c r="O6085" s="4" t="str">
        <f>TEXT(Table1[[#This Row],[Invoice Date]],"yyyy")</f>
        <v>2021</v>
      </c>
      <c r="P6085" s="4" t="str">
        <f>TEXT(Table1[[#This Row],[Invoice Date]],"mmm")</f>
        <v>Jul</v>
      </c>
      <c r="Q6085" s="27">
        <f>WEEKNUM(Table1[[#This Row],[Invoice Date]]) + IF(YEAR(Table1[[#This Row],[Invoice Date]])=2021, 52, 0)</f>
        <v>83</v>
      </c>
    </row>
    <row r="6086" spans="2:17" ht="14.25" customHeight="1" x14ac:dyDescent="0.3">
      <c r="B6086" s="4" t="s">
        <v>34</v>
      </c>
      <c r="C6086" s="33">
        <v>1189833</v>
      </c>
      <c r="D6086" s="5">
        <v>44402</v>
      </c>
      <c r="E6086" s="4" t="s">
        <v>31</v>
      </c>
      <c r="F6086" s="4" t="s">
        <v>88</v>
      </c>
      <c r="G6086" s="4" t="s">
        <v>89</v>
      </c>
      <c r="H6086" s="6" t="s">
        <v>21</v>
      </c>
      <c r="I6086" s="7">
        <v>54</v>
      </c>
      <c r="J6086" s="8">
        <v>135</v>
      </c>
      <c r="K6086" s="9">
        <v>7290</v>
      </c>
      <c r="L6086" s="9">
        <v>3280.4999999999995</v>
      </c>
      <c r="M6086" s="10">
        <v>0.44999999999999996</v>
      </c>
      <c r="N6086" s="4" t="s">
        <v>83</v>
      </c>
      <c r="O6086" s="4" t="str">
        <f>TEXT(Table1[[#This Row],[Invoice Date]],"yyyy")</f>
        <v>2021</v>
      </c>
      <c r="P6086" s="4" t="str">
        <f>TEXT(Table1[[#This Row],[Invoice Date]],"mmm")</f>
        <v>Jul</v>
      </c>
      <c r="Q6086" s="27">
        <f>WEEKNUM(Table1[[#This Row],[Invoice Date]]) + IF(YEAR(Table1[[#This Row],[Invoice Date]])=2021, 52, 0)</f>
        <v>83</v>
      </c>
    </row>
    <row r="6087" spans="2:17" ht="14.25" customHeight="1" x14ac:dyDescent="0.3">
      <c r="B6087" s="4" t="s">
        <v>34</v>
      </c>
      <c r="C6087" s="33">
        <v>1189833</v>
      </c>
      <c r="D6087" s="5">
        <v>44402</v>
      </c>
      <c r="E6087" s="4" t="s">
        <v>31</v>
      </c>
      <c r="F6087" s="4" t="s">
        <v>88</v>
      </c>
      <c r="G6087" s="4" t="s">
        <v>89</v>
      </c>
      <c r="H6087" s="6" t="s">
        <v>23</v>
      </c>
      <c r="I6087" s="7">
        <v>49</v>
      </c>
      <c r="J6087" s="8">
        <v>160</v>
      </c>
      <c r="K6087" s="9">
        <v>7840</v>
      </c>
      <c r="L6087" s="9">
        <v>2508.8000000000002</v>
      </c>
      <c r="M6087" s="10">
        <v>0.32</v>
      </c>
      <c r="N6087" s="4" t="s">
        <v>24</v>
      </c>
      <c r="O6087" s="4" t="str">
        <f>TEXT(Table1[[#This Row],[Invoice Date]],"yyyy")</f>
        <v>2021</v>
      </c>
      <c r="P6087" s="4" t="str">
        <f>TEXT(Table1[[#This Row],[Invoice Date]],"mmm")</f>
        <v>Jul</v>
      </c>
      <c r="Q6087" s="27">
        <f>WEEKNUM(Table1[[#This Row],[Invoice Date]]) + IF(YEAR(Table1[[#This Row],[Invoice Date]])=2021, 52, 0)</f>
        <v>83</v>
      </c>
    </row>
    <row r="6088" spans="2:17" ht="14.25" customHeight="1" x14ac:dyDescent="0.3">
      <c r="B6088" s="4" t="s">
        <v>34</v>
      </c>
      <c r="C6088" s="33">
        <v>1189833</v>
      </c>
      <c r="D6088" s="5">
        <v>44402</v>
      </c>
      <c r="E6088" s="4" t="s">
        <v>31</v>
      </c>
      <c r="F6088" s="4" t="s">
        <v>88</v>
      </c>
      <c r="G6088" s="4" t="s">
        <v>89</v>
      </c>
      <c r="H6088" s="6" t="s">
        <v>22</v>
      </c>
      <c r="I6088" s="7">
        <v>57</v>
      </c>
      <c r="J6088" s="8">
        <v>145</v>
      </c>
      <c r="K6088" s="9">
        <v>8265</v>
      </c>
      <c r="L6088" s="9">
        <v>3553.95</v>
      </c>
      <c r="M6088" s="10">
        <v>0.43</v>
      </c>
      <c r="N6088" s="4" t="s">
        <v>83</v>
      </c>
      <c r="O6088" s="4" t="str">
        <f>TEXT(Table1[[#This Row],[Invoice Date]],"yyyy")</f>
        <v>2021</v>
      </c>
      <c r="P6088" s="4" t="str">
        <f>TEXT(Table1[[#This Row],[Invoice Date]],"mmm")</f>
        <v>Jul</v>
      </c>
      <c r="Q6088" s="27">
        <f>WEEKNUM(Table1[[#This Row],[Invoice Date]]) + IF(YEAR(Table1[[#This Row],[Invoice Date]])=2021, 52, 0)</f>
        <v>83</v>
      </c>
    </row>
    <row r="6089" spans="2:17" ht="14.25" customHeight="1" x14ac:dyDescent="0.3">
      <c r="B6089" s="4" t="s">
        <v>34</v>
      </c>
      <c r="C6089" s="33">
        <v>1189833</v>
      </c>
      <c r="D6089" s="5">
        <v>44402</v>
      </c>
      <c r="E6089" s="4" t="s">
        <v>31</v>
      </c>
      <c r="F6089" s="4" t="s">
        <v>88</v>
      </c>
      <c r="G6089" s="4" t="s">
        <v>89</v>
      </c>
      <c r="H6089" s="6" t="s">
        <v>20</v>
      </c>
      <c r="I6089" s="7">
        <v>58</v>
      </c>
      <c r="J6089" s="8">
        <v>160</v>
      </c>
      <c r="K6089" s="9">
        <v>9280</v>
      </c>
      <c r="L6089" s="9">
        <v>4454.3999999999996</v>
      </c>
      <c r="M6089" s="10">
        <v>0.48</v>
      </c>
      <c r="N6089" s="4" t="s">
        <v>83</v>
      </c>
      <c r="O6089" s="4" t="str">
        <f>TEXT(Table1[[#This Row],[Invoice Date]],"yyyy")</f>
        <v>2021</v>
      </c>
      <c r="P6089" s="4" t="str">
        <f>TEXT(Table1[[#This Row],[Invoice Date]],"mmm")</f>
        <v>Jul</v>
      </c>
      <c r="Q6089" s="27">
        <f>WEEKNUM(Table1[[#This Row],[Invoice Date]]) + IF(YEAR(Table1[[#This Row],[Invoice Date]])=2021, 52, 0)</f>
        <v>83</v>
      </c>
    </row>
    <row r="6090" spans="2:17" ht="14.25" customHeight="1" x14ac:dyDescent="0.3">
      <c r="B6090" s="4" t="s">
        <v>34</v>
      </c>
      <c r="C6090" s="33">
        <v>1189833</v>
      </c>
      <c r="D6090" s="5">
        <v>44402</v>
      </c>
      <c r="E6090" s="4" t="s">
        <v>31</v>
      </c>
      <c r="F6090" s="4" t="s">
        <v>88</v>
      </c>
      <c r="G6090" s="4" t="s">
        <v>89</v>
      </c>
      <c r="H6090" s="6" t="s">
        <v>19</v>
      </c>
      <c r="I6090" s="7">
        <v>45</v>
      </c>
      <c r="J6090" s="8">
        <v>210</v>
      </c>
      <c r="K6090" s="9">
        <v>9450</v>
      </c>
      <c r="L6090" s="9">
        <v>4063.5000000000005</v>
      </c>
      <c r="M6090" s="10">
        <v>0.43000000000000005</v>
      </c>
      <c r="N6090" s="4" t="s">
        <v>24</v>
      </c>
      <c r="O6090" s="4" t="str">
        <f>TEXT(Table1[[#This Row],[Invoice Date]],"yyyy")</f>
        <v>2021</v>
      </c>
      <c r="P6090" s="4" t="str">
        <f>TEXT(Table1[[#This Row],[Invoice Date]],"mmm")</f>
        <v>Jul</v>
      </c>
      <c r="Q6090" s="27">
        <f>WEEKNUM(Table1[[#This Row],[Invoice Date]]) + IF(YEAR(Table1[[#This Row],[Invoice Date]])=2021, 52, 0)</f>
        <v>83</v>
      </c>
    </row>
    <row r="6091" spans="2:17" ht="14.25" customHeight="1" x14ac:dyDescent="0.3">
      <c r="B6091" s="4" t="s">
        <v>34</v>
      </c>
      <c r="C6091" s="33">
        <v>1189833</v>
      </c>
      <c r="D6091" s="5">
        <v>44402</v>
      </c>
      <c r="E6091" s="4" t="s">
        <v>31</v>
      </c>
      <c r="F6091" s="4" t="s">
        <v>88</v>
      </c>
      <c r="G6091" s="4" t="s">
        <v>89</v>
      </c>
      <c r="H6091" s="6" t="s">
        <v>23</v>
      </c>
      <c r="I6091" s="7">
        <v>69</v>
      </c>
      <c r="J6091" s="8">
        <v>140</v>
      </c>
      <c r="K6091" s="9">
        <v>9660</v>
      </c>
      <c r="L6091" s="9">
        <v>3670.8</v>
      </c>
      <c r="M6091" s="10">
        <v>0.38</v>
      </c>
      <c r="N6091" s="4" t="s">
        <v>83</v>
      </c>
      <c r="O6091" s="4" t="str">
        <f>TEXT(Table1[[#This Row],[Invoice Date]],"yyyy")</f>
        <v>2021</v>
      </c>
      <c r="P6091" s="4" t="str">
        <f>TEXT(Table1[[#This Row],[Invoice Date]],"mmm")</f>
        <v>Jul</v>
      </c>
      <c r="Q6091" s="27">
        <f>WEEKNUM(Table1[[#This Row],[Invoice Date]]) + IF(YEAR(Table1[[#This Row],[Invoice Date]])=2021, 52, 0)</f>
        <v>83</v>
      </c>
    </row>
    <row r="6092" spans="2:17" ht="14.25" customHeight="1" x14ac:dyDescent="0.3">
      <c r="B6092" s="4" t="s">
        <v>34</v>
      </c>
      <c r="C6092" s="33">
        <v>1189833</v>
      </c>
      <c r="D6092" s="5">
        <v>44402</v>
      </c>
      <c r="E6092" s="4" t="s">
        <v>31</v>
      </c>
      <c r="F6092" s="4" t="s">
        <v>88</v>
      </c>
      <c r="G6092" s="4" t="s">
        <v>89</v>
      </c>
      <c r="H6092" s="6" t="s">
        <v>19</v>
      </c>
      <c r="I6092" s="7">
        <v>56</v>
      </c>
      <c r="J6092" s="8">
        <v>180</v>
      </c>
      <c r="K6092" s="9">
        <v>10080</v>
      </c>
      <c r="L6092" s="9">
        <v>5443.2000000000007</v>
      </c>
      <c r="M6092" s="10">
        <v>0.54</v>
      </c>
      <c r="N6092" s="4" t="s">
        <v>83</v>
      </c>
      <c r="O6092" s="4" t="str">
        <f>TEXT(Table1[[#This Row],[Invoice Date]],"yyyy")</f>
        <v>2021</v>
      </c>
      <c r="P6092" s="4" t="str">
        <f>TEXT(Table1[[#This Row],[Invoice Date]],"mmm")</f>
        <v>Jul</v>
      </c>
      <c r="Q6092" s="27">
        <f>WEEKNUM(Table1[[#This Row],[Invoice Date]]) + IF(YEAR(Table1[[#This Row],[Invoice Date]])=2021, 52, 0)</f>
        <v>83</v>
      </c>
    </row>
    <row r="6093" spans="2:17" ht="14.25" customHeight="1" x14ac:dyDescent="0.3">
      <c r="B6093" s="4" t="s">
        <v>34</v>
      </c>
      <c r="C6093" s="33">
        <v>1189833</v>
      </c>
      <c r="D6093" s="5">
        <v>44402</v>
      </c>
      <c r="E6093" s="4" t="s">
        <v>31</v>
      </c>
      <c r="F6093" s="4" t="s">
        <v>88</v>
      </c>
      <c r="G6093" s="4" t="s">
        <v>89</v>
      </c>
      <c r="H6093" s="6" t="s">
        <v>17</v>
      </c>
      <c r="I6093" s="7">
        <v>41</v>
      </c>
      <c r="J6093" s="8">
        <v>248</v>
      </c>
      <c r="K6093" s="9">
        <v>10168</v>
      </c>
      <c r="L6093" s="9">
        <v>3965.5199999999995</v>
      </c>
      <c r="M6093" s="10">
        <v>0.38999999999999996</v>
      </c>
      <c r="N6093" s="4" t="s">
        <v>24</v>
      </c>
      <c r="O6093" s="4" t="str">
        <f>TEXT(Table1[[#This Row],[Invoice Date]],"yyyy")</f>
        <v>2021</v>
      </c>
      <c r="P6093" s="4" t="str">
        <f>TEXT(Table1[[#This Row],[Invoice Date]],"mmm")</f>
        <v>Jul</v>
      </c>
      <c r="Q6093" s="27">
        <f>WEEKNUM(Table1[[#This Row],[Invoice Date]]) + IF(YEAR(Table1[[#This Row],[Invoice Date]])=2021, 52, 0)</f>
        <v>83</v>
      </c>
    </row>
    <row r="6094" spans="2:17" ht="14.25" customHeight="1" x14ac:dyDescent="0.3">
      <c r="B6094" s="4" t="s">
        <v>34</v>
      </c>
      <c r="C6094" s="33">
        <v>1189833</v>
      </c>
      <c r="D6094" s="5">
        <v>44402</v>
      </c>
      <c r="E6094" s="4" t="s">
        <v>31</v>
      </c>
      <c r="F6094" s="4" t="s">
        <v>88</v>
      </c>
      <c r="G6094" s="4" t="s">
        <v>89</v>
      </c>
      <c r="H6094" s="6" t="s">
        <v>17</v>
      </c>
      <c r="I6094" s="7">
        <v>54</v>
      </c>
      <c r="J6094" s="8">
        <v>203</v>
      </c>
      <c r="K6094" s="9">
        <v>10962</v>
      </c>
      <c r="L6094" s="9">
        <v>5152.1399999999994</v>
      </c>
      <c r="M6094" s="10">
        <v>0.47</v>
      </c>
      <c r="N6094" s="4" t="s">
        <v>83</v>
      </c>
      <c r="O6094" s="4" t="str">
        <f>TEXT(Table1[[#This Row],[Invoice Date]],"yyyy")</f>
        <v>2021</v>
      </c>
      <c r="P6094" s="4" t="str">
        <f>TEXT(Table1[[#This Row],[Invoice Date]],"mmm")</f>
        <v>Jul</v>
      </c>
      <c r="Q6094" s="27">
        <f>WEEKNUM(Table1[[#This Row],[Invoice Date]]) + IF(YEAR(Table1[[#This Row],[Invoice Date]])=2021, 52, 0)</f>
        <v>83</v>
      </c>
    </row>
    <row r="6095" spans="2:17" ht="14.25" customHeight="1" x14ac:dyDescent="0.3">
      <c r="B6095" s="4" t="s">
        <v>14</v>
      </c>
      <c r="C6095" s="33">
        <v>1185732</v>
      </c>
      <c r="D6095" s="5">
        <v>44402</v>
      </c>
      <c r="E6095" s="4" t="s">
        <v>36</v>
      </c>
      <c r="F6095" s="4" t="s">
        <v>57</v>
      </c>
      <c r="G6095" s="4" t="s">
        <v>58</v>
      </c>
      <c r="H6095" s="6" t="s">
        <v>23</v>
      </c>
      <c r="I6095" s="7">
        <v>54.999999999999986</v>
      </c>
      <c r="J6095" s="8">
        <v>200</v>
      </c>
      <c r="K6095" s="9">
        <v>109999.99999999997</v>
      </c>
      <c r="L6095" s="9">
        <v>54999.999999999985</v>
      </c>
      <c r="M6095" s="10">
        <v>0.5</v>
      </c>
      <c r="N6095" s="4" t="s">
        <v>24</v>
      </c>
      <c r="O6095" s="4" t="str">
        <f>TEXT(Table1[[#This Row],[Invoice Date]],"yyyy")</f>
        <v>2021</v>
      </c>
      <c r="P6095" s="4" t="str">
        <f>TEXT(Table1[[#This Row],[Invoice Date]],"mmm")</f>
        <v>Jul</v>
      </c>
      <c r="Q6095" s="27">
        <f>WEEKNUM(Table1[[#This Row],[Invoice Date]]) + IF(YEAR(Table1[[#This Row],[Invoice Date]])=2021, 52, 0)</f>
        <v>83</v>
      </c>
    </row>
    <row r="6096" spans="2:17" ht="14.25" customHeight="1" x14ac:dyDescent="0.3">
      <c r="B6096" s="4" t="s">
        <v>14</v>
      </c>
      <c r="C6096" s="33">
        <v>1185732</v>
      </c>
      <c r="D6096" s="5">
        <v>44402</v>
      </c>
      <c r="E6096" s="4" t="s">
        <v>36</v>
      </c>
      <c r="F6096" s="4" t="s">
        <v>37</v>
      </c>
      <c r="G6096" s="4" t="s">
        <v>38</v>
      </c>
      <c r="H6096" s="6" t="s">
        <v>19</v>
      </c>
      <c r="I6096" s="7">
        <v>50</v>
      </c>
      <c r="J6096" s="8">
        <v>250</v>
      </c>
      <c r="K6096" s="9">
        <v>125000</v>
      </c>
      <c r="L6096" s="9">
        <v>43750</v>
      </c>
      <c r="M6096" s="10">
        <v>0.35</v>
      </c>
      <c r="N6096" s="4" t="s">
        <v>24</v>
      </c>
      <c r="O6096" s="4" t="str">
        <f>TEXT(Table1[[#This Row],[Invoice Date]],"yyyy")</f>
        <v>2021</v>
      </c>
      <c r="P6096" s="4" t="str">
        <f>TEXT(Table1[[#This Row],[Invoice Date]],"mmm")</f>
        <v>Jul</v>
      </c>
      <c r="Q6096" s="27">
        <f>WEEKNUM(Table1[[#This Row],[Invoice Date]]) + IF(YEAR(Table1[[#This Row],[Invoice Date]])=2021, 52, 0)</f>
        <v>83</v>
      </c>
    </row>
    <row r="6097" spans="2:17" ht="14.25" customHeight="1" x14ac:dyDescent="0.3">
      <c r="B6097" s="4" t="s">
        <v>34</v>
      </c>
      <c r="C6097" s="33">
        <v>1189833</v>
      </c>
      <c r="D6097" s="5">
        <v>44402</v>
      </c>
      <c r="E6097" s="4" t="s">
        <v>31</v>
      </c>
      <c r="F6097" s="4" t="s">
        <v>88</v>
      </c>
      <c r="G6097" s="4" t="s">
        <v>89</v>
      </c>
      <c r="H6097" s="6" t="s">
        <v>21</v>
      </c>
      <c r="I6097" s="7">
        <v>55.000000000000007</v>
      </c>
      <c r="J6097" s="8">
        <v>450</v>
      </c>
      <c r="K6097" s="9">
        <v>247500.00000000003</v>
      </c>
      <c r="L6097" s="9">
        <v>86625</v>
      </c>
      <c r="M6097" s="10">
        <v>0.35</v>
      </c>
      <c r="N6097" s="4" t="s">
        <v>83</v>
      </c>
      <c r="O6097" s="4" t="str">
        <f>TEXT(Table1[[#This Row],[Invoice Date]],"yyyy")</f>
        <v>2021</v>
      </c>
      <c r="P6097" s="4" t="str">
        <f>TEXT(Table1[[#This Row],[Invoice Date]],"mmm")</f>
        <v>Jul</v>
      </c>
      <c r="Q6097" s="27">
        <f>WEEKNUM(Table1[[#This Row],[Invoice Date]]) + IF(YEAR(Table1[[#This Row],[Invoice Date]])=2021, 52, 0)</f>
        <v>83</v>
      </c>
    </row>
    <row r="6098" spans="2:17" ht="14.25" customHeight="1" x14ac:dyDescent="0.3">
      <c r="B6098" s="4" t="s">
        <v>34</v>
      </c>
      <c r="C6098" s="33">
        <v>1189833</v>
      </c>
      <c r="D6098" s="5">
        <v>44402</v>
      </c>
      <c r="E6098" s="4" t="s">
        <v>31</v>
      </c>
      <c r="F6098" s="4" t="s">
        <v>88</v>
      </c>
      <c r="G6098" s="4" t="s">
        <v>89</v>
      </c>
      <c r="H6098" s="6" t="s">
        <v>22</v>
      </c>
      <c r="I6098" s="7">
        <v>60.000000000000007</v>
      </c>
      <c r="J6098" s="8">
        <v>500</v>
      </c>
      <c r="K6098" s="9">
        <v>300000.00000000006</v>
      </c>
      <c r="L6098" s="9">
        <v>90000.000000000015</v>
      </c>
      <c r="M6098" s="10">
        <v>0.3</v>
      </c>
      <c r="N6098" s="4" t="s">
        <v>83</v>
      </c>
      <c r="O6098" s="4" t="str">
        <f>TEXT(Table1[[#This Row],[Invoice Date]],"yyyy")</f>
        <v>2021</v>
      </c>
      <c r="P6098" s="4" t="str">
        <f>TEXT(Table1[[#This Row],[Invoice Date]],"mmm")</f>
        <v>Jul</v>
      </c>
      <c r="Q6098" s="27">
        <f>WEEKNUM(Table1[[#This Row],[Invoice Date]]) + IF(YEAR(Table1[[#This Row],[Invoice Date]])=2021, 52, 0)</f>
        <v>83</v>
      </c>
    </row>
    <row r="6099" spans="2:17" ht="14.25" customHeight="1" x14ac:dyDescent="0.3">
      <c r="B6099" s="4" t="s">
        <v>34</v>
      </c>
      <c r="C6099" s="33">
        <v>1189833</v>
      </c>
      <c r="D6099" s="5">
        <v>44402</v>
      </c>
      <c r="E6099" s="4" t="s">
        <v>31</v>
      </c>
      <c r="F6099" s="4" t="s">
        <v>88</v>
      </c>
      <c r="G6099" s="4" t="s">
        <v>89</v>
      </c>
      <c r="H6099" s="6" t="s">
        <v>20</v>
      </c>
      <c r="I6099" s="7">
        <v>60.000000000000007</v>
      </c>
      <c r="J6099" s="8">
        <v>550</v>
      </c>
      <c r="K6099" s="9">
        <v>330000.00000000006</v>
      </c>
      <c r="L6099" s="9">
        <v>115500.00000000001</v>
      </c>
      <c r="M6099" s="10">
        <v>0.35</v>
      </c>
      <c r="N6099" s="4" t="s">
        <v>83</v>
      </c>
      <c r="O6099" s="4" t="str">
        <f>TEXT(Table1[[#This Row],[Invoice Date]],"yyyy")</f>
        <v>2021</v>
      </c>
      <c r="P6099" s="4" t="str">
        <f>TEXT(Table1[[#This Row],[Invoice Date]],"mmm")</f>
        <v>Jul</v>
      </c>
      <c r="Q6099" s="27">
        <f>WEEKNUM(Table1[[#This Row],[Invoice Date]]) + IF(YEAR(Table1[[#This Row],[Invoice Date]])=2021, 52, 0)</f>
        <v>83</v>
      </c>
    </row>
    <row r="6100" spans="2:17" ht="14.25" customHeight="1" x14ac:dyDescent="0.3">
      <c r="B6100" s="4" t="s">
        <v>34</v>
      </c>
      <c r="C6100" s="33">
        <v>1189833</v>
      </c>
      <c r="D6100" s="5">
        <v>44402</v>
      </c>
      <c r="E6100" s="4" t="s">
        <v>31</v>
      </c>
      <c r="F6100" s="4" t="s">
        <v>88</v>
      </c>
      <c r="G6100" s="4" t="s">
        <v>89</v>
      </c>
      <c r="H6100" s="6" t="s">
        <v>19</v>
      </c>
      <c r="I6100" s="7">
        <v>60.000000000000007</v>
      </c>
      <c r="J6100" s="8">
        <v>600</v>
      </c>
      <c r="K6100" s="9">
        <v>360000.00000000006</v>
      </c>
      <c r="L6100" s="9">
        <v>144000.00000000003</v>
      </c>
      <c r="M6100" s="10">
        <v>0.4</v>
      </c>
      <c r="N6100" s="4" t="s">
        <v>83</v>
      </c>
      <c r="O6100" s="4" t="str">
        <f>TEXT(Table1[[#This Row],[Invoice Date]],"yyyy")</f>
        <v>2021</v>
      </c>
      <c r="P6100" s="4" t="str">
        <f>TEXT(Table1[[#This Row],[Invoice Date]],"mmm")</f>
        <v>Jul</v>
      </c>
      <c r="Q6100" s="27">
        <f>WEEKNUM(Table1[[#This Row],[Invoice Date]]) + IF(YEAR(Table1[[#This Row],[Invoice Date]])=2021, 52, 0)</f>
        <v>83</v>
      </c>
    </row>
    <row r="6101" spans="2:17" ht="14.25" customHeight="1" x14ac:dyDescent="0.3">
      <c r="B6101" s="4" t="s">
        <v>34</v>
      </c>
      <c r="C6101" s="33">
        <v>1189833</v>
      </c>
      <c r="D6101" s="5">
        <v>44402</v>
      </c>
      <c r="E6101" s="4" t="s">
        <v>31</v>
      </c>
      <c r="F6101" s="4" t="s">
        <v>88</v>
      </c>
      <c r="G6101" s="4" t="s">
        <v>89</v>
      </c>
      <c r="H6101" s="6" t="s">
        <v>23</v>
      </c>
      <c r="I6101" s="7">
        <v>75.000000000000014</v>
      </c>
      <c r="J6101" s="8">
        <v>500</v>
      </c>
      <c r="K6101" s="9">
        <v>375000.00000000006</v>
      </c>
      <c r="L6101" s="9">
        <v>93750.000000000015</v>
      </c>
      <c r="M6101" s="10">
        <v>0.25</v>
      </c>
      <c r="N6101" s="4" t="s">
        <v>83</v>
      </c>
      <c r="O6101" s="4" t="str">
        <f>TEXT(Table1[[#This Row],[Invoice Date]],"yyyy")</f>
        <v>2021</v>
      </c>
      <c r="P6101" s="4" t="str">
        <f>TEXT(Table1[[#This Row],[Invoice Date]],"mmm")</f>
        <v>Jul</v>
      </c>
      <c r="Q6101" s="27">
        <f>WEEKNUM(Table1[[#This Row],[Invoice Date]]) + IF(YEAR(Table1[[#This Row],[Invoice Date]])=2021, 52, 0)</f>
        <v>83</v>
      </c>
    </row>
    <row r="6102" spans="2:17" ht="14.25" customHeight="1" x14ac:dyDescent="0.3">
      <c r="B6102" s="4" t="s">
        <v>34</v>
      </c>
      <c r="C6102" s="33">
        <v>1189833</v>
      </c>
      <c r="D6102" s="5">
        <v>44402</v>
      </c>
      <c r="E6102" s="4" t="s">
        <v>31</v>
      </c>
      <c r="F6102" s="4" t="s">
        <v>88</v>
      </c>
      <c r="G6102" s="4" t="s">
        <v>89</v>
      </c>
      <c r="H6102" s="6" t="s">
        <v>17</v>
      </c>
      <c r="I6102" s="7">
        <v>55.000000000000007</v>
      </c>
      <c r="J6102" s="8">
        <v>750</v>
      </c>
      <c r="K6102" s="9">
        <v>412500.00000000006</v>
      </c>
      <c r="L6102" s="9">
        <v>144375</v>
      </c>
      <c r="M6102" s="10">
        <v>0.35</v>
      </c>
      <c r="N6102" s="4" t="s">
        <v>83</v>
      </c>
      <c r="O6102" s="4" t="str">
        <f>TEXT(Table1[[#This Row],[Invoice Date]],"yyyy")</f>
        <v>2021</v>
      </c>
      <c r="P6102" s="4" t="str">
        <f>TEXT(Table1[[#This Row],[Invoice Date]],"mmm")</f>
        <v>Jul</v>
      </c>
      <c r="Q6102" s="27">
        <f>WEEKNUM(Table1[[#This Row],[Invoice Date]]) + IF(YEAR(Table1[[#This Row],[Invoice Date]])=2021, 52, 0)</f>
        <v>83</v>
      </c>
    </row>
    <row r="6103" spans="2:17" ht="14.25" customHeight="1" x14ac:dyDescent="0.3">
      <c r="B6103" s="4" t="s">
        <v>14</v>
      </c>
      <c r="C6103" s="33">
        <v>1185732</v>
      </c>
      <c r="D6103" s="5">
        <v>44403</v>
      </c>
      <c r="E6103" s="4" t="s">
        <v>36</v>
      </c>
      <c r="F6103" s="4" t="s">
        <v>37</v>
      </c>
      <c r="G6103" s="4" t="s">
        <v>38</v>
      </c>
      <c r="H6103" s="6" t="s">
        <v>20</v>
      </c>
      <c r="I6103" s="7">
        <v>48</v>
      </c>
      <c r="J6103" s="8">
        <v>39</v>
      </c>
      <c r="K6103" s="9">
        <v>1872</v>
      </c>
      <c r="L6103" s="9">
        <v>842.39999999999986</v>
      </c>
      <c r="M6103" s="10">
        <v>0.44999999999999996</v>
      </c>
      <c r="N6103" s="4" t="s">
        <v>83</v>
      </c>
      <c r="O6103" s="4" t="str">
        <f>TEXT(Table1[[#This Row],[Invoice Date]],"yyyy")</f>
        <v>2021</v>
      </c>
      <c r="P6103" s="4" t="str">
        <f>TEXT(Table1[[#This Row],[Invoice Date]],"mmm")</f>
        <v>Jul</v>
      </c>
      <c r="Q6103" s="27">
        <f>WEEKNUM(Table1[[#This Row],[Invoice Date]]) + IF(YEAR(Table1[[#This Row],[Invoice Date]])=2021, 52, 0)</f>
        <v>83</v>
      </c>
    </row>
    <row r="6104" spans="2:17" ht="14.25" customHeight="1" x14ac:dyDescent="0.3">
      <c r="B6104" s="4" t="s">
        <v>14</v>
      </c>
      <c r="C6104" s="33">
        <v>1185732</v>
      </c>
      <c r="D6104" s="5">
        <v>44403</v>
      </c>
      <c r="E6104" s="4" t="s">
        <v>36</v>
      </c>
      <c r="F6104" s="4" t="s">
        <v>57</v>
      </c>
      <c r="G6104" s="4" t="s">
        <v>58</v>
      </c>
      <c r="H6104" s="6" t="s">
        <v>17</v>
      </c>
      <c r="I6104" s="7">
        <v>49</v>
      </c>
      <c r="J6104" s="8">
        <v>117</v>
      </c>
      <c r="K6104" s="9">
        <v>5733</v>
      </c>
      <c r="L6104" s="9">
        <v>2866.5</v>
      </c>
      <c r="M6104" s="10">
        <v>0.5</v>
      </c>
      <c r="N6104" s="4" t="s">
        <v>83</v>
      </c>
      <c r="O6104" s="4" t="str">
        <f>TEXT(Table1[[#This Row],[Invoice Date]],"yyyy")</f>
        <v>2021</v>
      </c>
      <c r="P6104" s="4" t="str">
        <f>TEXT(Table1[[#This Row],[Invoice Date]],"mmm")</f>
        <v>Jul</v>
      </c>
      <c r="Q6104" s="27">
        <f>WEEKNUM(Table1[[#This Row],[Invoice Date]]) + IF(YEAR(Table1[[#This Row],[Invoice Date]])=2021, 52, 0)</f>
        <v>83</v>
      </c>
    </row>
    <row r="6105" spans="2:17" ht="14.25" customHeight="1" x14ac:dyDescent="0.3">
      <c r="B6105" s="4" t="s">
        <v>14</v>
      </c>
      <c r="C6105" s="33">
        <v>1185732</v>
      </c>
      <c r="D6105" s="5">
        <v>44403</v>
      </c>
      <c r="E6105" s="4" t="s">
        <v>36</v>
      </c>
      <c r="F6105" s="4" t="s">
        <v>37</v>
      </c>
      <c r="G6105" s="4" t="s">
        <v>38</v>
      </c>
      <c r="H6105" s="6" t="s">
        <v>20</v>
      </c>
      <c r="I6105" s="7">
        <v>50</v>
      </c>
      <c r="J6105" s="8">
        <v>150</v>
      </c>
      <c r="K6105" s="9">
        <v>75000</v>
      </c>
      <c r="L6105" s="9">
        <v>26250</v>
      </c>
      <c r="M6105" s="10">
        <v>0.35</v>
      </c>
      <c r="N6105" s="4" t="s">
        <v>24</v>
      </c>
      <c r="O6105" s="4" t="str">
        <f>TEXT(Table1[[#This Row],[Invoice Date]],"yyyy")</f>
        <v>2021</v>
      </c>
      <c r="P6105" s="4" t="str">
        <f>TEXT(Table1[[#This Row],[Invoice Date]],"mmm")</f>
        <v>Jul</v>
      </c>
      <c r="Q6105" s="27">
        <f>WEEKNUM(Table1[[#This Row],[Invoice Date]]) + IF(YEAR(Table1[[#This Row],[Invoice Date]])=2021, 52, 0)</f>
        <v>83</v>
      </c>
    </row>
    <row r="6106" spans="2:17" ht="14.25" customHeight="1" x14ac:dyDescent="0.3">
      <c r="B6106" s="4" t="s">
        <v>14</v>
      </c>
      <c r="C6106" s="33">
        <v>1185732</v>
      </c>
      <c r="D6106" s="5">
        <v>44403</v>
      </c>
      <c r="E6106" s="4" t="s">
        <v>36</v>
      </c>
      <c r="F6106" s="4" t="s">
        <v>57</v>
      </c>
      <c r="G6106" s="4" t="s">
        <v>58</v>
      </c>
      <c r="H6106" s="6" t="s">
        <v>17</v>
      </c>
      <c r="I6106" s="7">
        <v>49.999999999999993</v>
      </c>
      <c r="J6106" s="8">
        <v>450</v>
      </c>
      <c r="K6106" s="9">
        <v>224999.99999999997</v>
      </c>
      <c r="L6106" s="9">
        <v>90000</v>
      </c>
      <c r="M6106" s="10">
        <v>0.4</v>
      </c>
      <c r="N6106" s="4" t="s">
        <v>24</v>
      </c>
      <c r="O6106" s="4" t="str">
        <f>TEXT(Table1[[#This Row],[Invoice Date]],"yyyy")</f>
        <v>2021</v>
      </c>
      <c r="P6106" s="4" t="str">
        <f>TEXT(Table1[[#This Row],[Invoice Date]],"mmm")</f>
        <v>Jul</v>
      </c>
      <c r="Q6106" s="27">
        <f>WEEKNUM(Table1[[#This Row],[Invoice Date]]) + IF(YEAR(Table1[[#This Row],[Invoice Date]])=2021, 52, 0)</f>
        <v>83</v>
      </c>
    </row>
    <row r="6107" spans="2:17" ht="14.25" customHeight="1" x14ac:dyDescent="0.3">
      <c r="B6107" s="4" t="s">
        <v>14</v>
      </c>
      <c r="C6107" s="33">
        <v>1185732</v>
      </c>
      <c r="D6107" s="5">
        <v>44404</v>
      </c>
      <c r="E6107" s="4" t="s">
        <v>36</v>
      </c>
      <c r="F6107" s="4" t="s">
        <v>37</v>
      </c>
      <c r="G6107" s="4" t="s">
        <v>38</v>
      </c>
      <c r="H6107" s="6" t="s">
        <v>21</v>
      </c>
      <c r="I6107" s="7">
        <v>47</v>
      </c>
      <c r="J6107" s="8">
        <v>33</v>
      </c>
      <c r="K6107" s="9">
        <v>1551</v>
      </c>
      <c r="L6107" s="9">
        <v>791.01</v>
      </c>
      <c r="M6107" s="10">
        <v>0.51</v>
      </c>
      <c r="N6107" s="4" t="s">
        <v>83</v>
      </c>
      <c r="O6107" s="4" t="str">
        <f>TEXT(Table1[[#This Row],[Invoice Date]],"yyyy")</f>
        <v>2021</v>
      </c>
      <c r="P6107" s="4" t="str">
        <f>TEXT(Table1[[#This Row],[Invoice Date]],"mmm")</f>
        <v>Jul</v>
      </c>
      <c r="Q6107" s="27">
        <f>WEEKNUM(Table1[[#This Row],[Invoice Date]]) + IF(YEAR(Table1[[#This Row],[Invoice Date]])=2021, 52, 0)</f>
        <v>83</v>
      </c>
    </row>
    <row r="6108" spans="2:17" ht="14.25" customHeight="1" x14ac:dyDescent="0.3">
      <c r="B6108" s="4" t="s">
        <v>14</v>
      </c>
      <c r="C6108" s="33">
        <v>1185732</v>
      </c>
      <c r="D6108" s="5">
        <v>44404</v>
      </c>
      <c r="E6108" s="4" t="s">
        <v>36</v>
      </c>
      <c r="F6108" s="4" t="s">
        <v>57</v>
      </c>
      <c r="G6108" s="4" t="s">
        <v>58</v>
      </c>
      <c r="H6108" s="6" t="s">
        <v>19</v>
      </c>
      <c r="I6108" s="7">
        <v>36</v>
      </c>
      <c r="J6108" s="8">
        <v>63</v>
      </c>
      <c r="K6108" s="9">
        <v>2268</v>
      </c>
      <c r="L6108" s="9">
        <v>1134</v>
      </c>
      <c r="M6108" s="10">
        <v>0.5</v>
      </c>
      <c r="N6108" s="4" t="s">
        <v>83</v>
      </c>
      <c r="O6108" s="4" t="str">
        <f>TEXT(Table1[[#This Row],[Invoice Date]],"yyyy")</f>
        <v>2021</v>
      </c>
      <c r="P6108" s="4" t="str">
        <f>TEXT(Table1[[#This Row],[Invoice Date]],"mmm")</f>
        <v>Jul</v>
      </c>
      <c r="Q6108" s="27">
        <f>WEEKNUM(Table1[[#This Row],[Invoice Date]]) + IF(YEAR(Table1[[#This Row],[Invoice Date]])=2021, 52, 0)</f>
        <v>83</v>
      </c>
    </row>
    <row r="6109" spans="2:17" ht="14.25" customHeight="1" x14ac:dyDescent="0.3">
      <c r="B6109" s="4" t="s">
        <v>14</v>
      </c>
      <c r="C6109" s="33">
        <v>1185732</v>
      </c>
      <c r="D6109" s="5">
        <v>44404</v>
      </c>
      <c r="E6109" s="4" t="s">
        <v>36</v>
      </c>
      <c r="F6109" s="4" t="s">
        <v>37</v>
      </c>
      <c r="G6109" s="4" t="s">
        <v>38</v>
      </c>
      <c r="H6109" s="6" t="s">
        <v>21</v>
      </c>
      <c r="I6109" s="7">
        <v>50</v>
      </c>
      <c r="J6109" s="8">
        <v>125</v>
      </c>
      <c r="K6109" s="9">
        <v>62500</v>
      </c>
      <c r="L6109" s="9">
        <v>25000</v>
      </c>
      <c r="M6109" s="10">
        <v>0.4</v>
      </c>
      <c r="N6109" s="4" t="s">
        <v>24</v>
      </c>
      <c r="O6109" s="4" t="str">
        <f>TEXT(Table1[[#This Row],[Invoice Date]],"yyyy")</f>
        <v>2021</v>
      </c>
      <c r="P6109" s="4" t="str">
        <f>TEXT(Table1[[#This Row],[Invoice Date]],"mmm")</f>
        <v>Jul</v>
      </c>
      <c r="Q6109" s="27">
        <f>WEEKNUM(Table1[[#This Row],[Invoice Date]]) + IF(YEAR(Table1[[#This Row],[Invoice Date]])=2021, 52, 0)</f>
        <v>83</v>
      </c>
    </row>
    <row r="6110" spans="2:17" ht="14.25" customHeight="1" x14ac:dyDescent="0.3">
      <c r="B6110" s="4" t="s">
        <v>14</v>
      </c>
      <c r="C6110" s="33">
        <v>1185732</v>
      </c>
      <c r="D6110" s="5">
        <v>44404</v>
      </c>
      <c r="E6110" s="4" t="s">
        <v>36</v>
      </c>
      <c r="F6110" s="4" t="s">
        <v>57</v>
      </c>
      <c r="G6110" s="4" t="s">
        <v>58</v>
      </c>
      <c r="H6110" s="6" t="s">
        <v>19</v>
      </c>
      <c r="I6110" s="7">
        <v>40</v>
      </c>
      <c r="J6110" s="8">
        <v>250</v>
      </c>
      <c r="K6110" s="9">
        <v>100000</v>
      </c>
      <c r="L6110" s="9">
        <v>35000</v>
      </c>
      <c r="M6110" s="10">
        <v>0.35</v>
      </c>
      <c r="N6110" s="4" t="s">
        <v>24</v>
      </c>
      <c r="O6110" s="4" t="str">
        <f>TEXT(Table1[[#This Row],[Invoice Date]],"yyyy")</f>
        <v>2021</v>
      </c>
      <c r="P6110" s="4" t="str">
        <f>TEXT(Table1[[#This Row],[Invoice Date]],"mmm")</f>
        <v>Jul</v>
      </c>
      <c r="Q6110" s="27">
        <f>WEEKNUM(Table1[[#This Row],[Invoice Date]]) + IF(YEAR(Table1[[#This Row],[Invoice Date]])=2021, 52, 0)</f>
        <v>83</v>
      </c>
    </row>
    <row r="6111" spans="2:17" ht="14.25" customHeight="1" x14ac:dyDescent="0.3">
      <c r="B6111" s="4" t="s">
        <v>14</v>
      </c>
      <c r="C6111" s="33">
        <v>1185732</v>
      </c>
      <c r="D6111" s="5">
        <v>44405</v>
      </c>
      <c r="E6111" s="4" t="s">
        <v>36</v>
      </c>
      <c r="F6111" s="4" t="s">
        <v>37</v>
      </c>
      <c r="G6111" s="4" t="s">
        <v>38</v>
      </c>
      <c r="H6111" s="6" t="s">
        <v>22</v>
      </c>
      <c r="I6111" s="7">
        <v>56</v>
      </c>
      <c r="J6111" s="8">
        <v>33</v>
      </c>
      <c r="K6111" s="9">
        <v>1848</v>
      </c>
      <c r="L6111" s="9">
        <v>868.56</v>
      </c>
      <c r="M6111" s="10">
        <v>0.47</v>
      </c>
      <c r="N6111" s="4" t="s">
        <v>83</v>
      </c>
      <c r="O6111" s="4" t="str">
        <f>TEXT(Table1[[#This Row],[Invoice Date]],"yyyy")</f>
        <v>2021</v>
      </c>
      <c r="P6111" s="4" t="str">
        <f>TEXT(Table1[[#This Row],[Invoice Date]],"mmm")</f>
        <v>Jul</v>
      </c>
      <c r="Q6111" s="27">
        <f>WEEKNUM(Table1[[#This Row],[Invoice Date]]) + IF(YEAR(Table1[[#This Row],[Invoice Date]])=2021, 52, 0)</f>
        <v>83</v>
      </c>
    </row>
    <row r="6112" spans="2:17" ht="14.25" customHeight="1" x14ac:dyDescent="0.3">
      <c r="B6112" s="4" t="s">
        <v>14</v>
      </c>
      <c r="C6112" s="33">
        <v>1185732</v>
      </c>
      <c r="D6112" s="5">
        <v>44405</v>
      </c>
      <c r="E6112" s="4" t="s">
        <v>36</v>
      </c>
      <c r="F6112" s="4" t="s">
        <v>57</v>
      </c>
      <c r="G6112" s="4" t="s">
        <v>58</v>
      </c>
      <c r="H6112" s="6" t="s">
        <v>20</v>
      </c>
      <c r="I6112" s="7">
        <v>39</v>
      </c>
      <c r="J6112" s="8">
        <v>60</v>
      </c>
      <c r="K6112" s="9">
        <v>2340</v>
      </c>
      <c r="L6112" s="9">
        <v>1146.5999999999999</v>
      </c>
      <c r="M6112" s="10">
        <v>0.49</v>
      </c>
      <c r="N6112" s="4" t="s">
        <v>83</v>
      </c>
      <c r="O6112" s="4" t="str">
        <f>TEXT(Table1[[#This Row],[Invoice Date]],"yyyy")</f>
        <v>2021</v>
      </c>
      <c r="P6112" s="4" t="str">
        <f>TEXT(Table1[[#This Row],[Invoice Date]],"mmm")</f>
        <v>Jul</v>
      </c>
      <c r="Q6112" s="27">
        <f>WEEKNUM(Table1[[#This Row],[Invoice Date]]) + IF(YEAR(Table1[[#This Row],[Invoice Date]])=2021, 52, 0)</f>
        <v>83</v>
      </c>
    </row>
    <row r="6113" spans="2:17" ht="14.25" customHeight="1" x14ac:dyDescent="0.3">
      <c r="B6113" s="4" t="s">
        <v>14</v>
      </c>
      <c r="C6113" s="33">
        <v>1185732</v>
      </c>
      <c r="D6113" s="5">
        <v>44405</v>
      </c>
      <c r="E6113" s="4" t="s">
        <v>36</v>
      </c>
      <c r="F6113" s="4" t="s">
        <v>37</v>
      </c>
      <c r="G6113" s="4" t="s">
        <v>38</v>
      </c>
      <c r="H6113" s="6" t="s">
        <v>22</v>
      </c>
      <c r="I6113" s="7">
        <v>60</v>
      </c>
      <c r="J6113" s="8">
        <v>125</v>
      </c>
      <c r="K6113" s="9">
        <v>75000</v>
      </c>
      <c r="L6113" s="9">
        <v>26250</v>
      </c>
      <c r="M6113" s="10">
        <v>0.35</v>
      </c>
      <c r="N6113" s="4" t="s">
        <v>24</v>
      </c>
      <c r="O6113" s="4" t="str">
        <f>TEXT(Table1[[#This Row],[Invoice Date]],"yyyy")</f>
        <v>2021</v>
      </c>
      <c r="P6113" s="4" t="str">
        <f>TEXT(Table1[[#This Row],[Invoice Date]],"mmm")</f>
        <v>Jul</v>
      </c>
      <c r="Q6113" s="27">
        <f>WEEKNUM(Table1[[#This Row],[Invoice Date]]) + IF(YEAR(Table1[[#This Row],[Invoice Date]])=2021, 52, 0)</f>
        <v>83</v>
      </c>
    </row>
    <row r="6114" spans="2:17" ht="14.25" customHeight="1" x14ac:dyDescent="0.3">
      <c r="B6114" s="4" t="s">
        <v>14</v>
      </c>
      <c r="C6114" s="33">
        <v>1185732</v>
      </c>
      <c r="D6114" s="5">
        <v>44405</v>
      </c>
      <c r="E6114" s="4" t="s">
        <v>36</v>
      </c>
      <c r="F6114" s="4" t="s">
        <v>57</v>
      </c>
      <c r="G6114" s="4" t="s">
        <v>58</v>
      </c>
      <c r="H6114" s="6" t="s">
        <v>20</v>
      </c>
      <c r="I6114" s="7">
        <v>40</v>
      </c>
      <c r="J6114" s="8">
        <v>200</v>
      </c>
      <c r="K6114" s="9">
        <v>80000</v>
      </c>
      <c r="L6114" s="9">
        <v>28000</v>
      </c>
      <c r="M6114" s="10">
        <v>0.35</v>
      </c>
      <c r="N6114" s="4" t="s">
        <v>24</v>
      </c>
      <c r="O6114" s="4" t="str">
        <f>TEXT(Table1[[#This Row],[Invoice Date]],"yyyy")</f>
        <v>2021</v>
      </c>
      <c r="P6114" s="4" t="str">
        <f>TEXT(Table1[[#This Row],[Invoice Date]],"mmm")</f>
        <v>Jul</v>
      </c>
      <c r="Q6114" s="27">
        <f>WEEKNUM(Table1[[#This Row],[Invoice Date]]) + IF(YEAR(Table1[[#This Row],[Invoice Date]])=2021, 52, 0)</f>
        <v>83</v>
      </c>
    </row>
    <row r="6115" spans="2:17" ht="14.25" customHeight="1" x14ac:dyDescent="0.3">
      <c r="B6115" s="4" t="s">
        <v>14</v>
      </c>
      <c r="C6115" s="33">
        <v>1185732</v>
      </c>
      <c r="D6115" s="5">
        <v>44406</v>
      </c>
      <c r="E6115" s="4" t="s">
        <v>36</v>
      </c>
      <c r="F6115" s="4" t="s">
        <v>57</v>
      </c>
      <c r="G6115" s="4" t="s">
        <v>58</v>
      </c>
      <c r="H6115" s="6" t="s">
        <v>21</v>
      </c>
      <c r="I6115" s="7">
        <v>38</v>
      </c>
      <c r="J6115" s="8">
        <v>38</v>
      </c>
      <c r="K6115" s="9">
        <v>1444</v>
      </c>
      <c r="L6115" s="9">
        <v>794.2</v>
      </c>
      <c r="M6115" s="10">
        <v>0.55000000000000004</v>
      </c>
      <c r="N6115" s="4" t="s">
        <v>83</v>
      </c>
      <c r="O6115" s="4" t="str">
        <f>TEXT(Table1[[#This Row],[Invoice Date]],"yyyy")</f>
        <v>2021</v>
      </c>
      <c r="P6115" s="4" t="str">
        <f>TEXT(Table1[[#This Row],[Invoice Date]],"mmm")</f>
        <v>Jul</v>
      </c>
      <c r="Q6115" s="27">
        <f>WEEKNUM(Table1[[#This Row],[Invoice Date]]) + IF(YEAR(Table1[[#This Row],[Invoice Date]])=2021, 52, 0)</f>
        <v>83</v>
      </c>
    </row>
    <row r="6116" spans="2:17" ht="14.25" customHeight="1" x14ac:dyDescent="0.3">
      <c r="B6116" s="4" t="s">
        <v>14</v>
      </c>
      <c r="C6116" s="33">
        <v>1185732</v>
      </c>
      <c r="D6116" s="5">
        <v>44406</v>
      </c>
      <c r="E6116" s="4" t="s">
        <v>36</v>
      </c>
      <c r="F6116" s="4" t="s">
        <v>37</v>
      </c>
      <c r="G6116" s="4" t="s">
        <v>38</v>
      </c>
      <c r="H6116" s="6" t="s">
        <v>23</v>
      </c>
      <c r="I6116" s="7">
        <v>60</v>
      </c>
      <c r="J6116" s="8">
        <v>65</v>
      </c>
      <c r="K6116" s="9">
        <v>3900</v>
      </c>
      <c r="L6116" s="9">
        <v>2340</v>
      </c>
      <c r="M6116" s="10">
        <v>0.6</v>
      </c>
      <c r="N6116" s="4" t="s">
        <v>83</v>
      </c>
      <c r="O6116" s="4" t="str">
        <f>TEXT(Table1[[#This Row],[Invoice Date]],"yyyy")</f>
        <v>2021</v>
      </c>
      <c r="P6116" s="4" t="str">
        <f>TEXT(Table1[[#This Row],[Invoice Date]],"mmm")</f>
        <v>Jul</v>
      </c>
      <c r="Q6116" s="27">
        <f>WEEKNUM(Table1[[#This Row],[Invoice Date]]) + IF(YEAR(Table1[[#This Row],[Invoice Date]])=2021, 52, 0)</f>
        <v>83</v>
      </c>
    </row>
    <row r="6117" spans="2:17" ht="14.25" customHeight="1" x14ac:dyDescent="0.3">
      <c r="B6117" s="4" t="s">
        <v>14</v>
      </c>
      <c r="C6117" s="33">
        <v>1185732</v>
      </c>
      <c r="D6117" s="5">
        <v>44406</v>
      </c>
      <c r="E6117" s="4" t="s">
        <v>36</v>
      </c>
      <c r="F6117" s="4" t="s">
        <v>57</v>
      </c>
      <c r="G6117" s="4" t="s">
        <v>58</v>
      </c>
      <c r="H6117" s="6" t="s">
        <v>21</v>
      </c>
      <c r="I6117" s="7">
        <v>40</v>
      </c>
      <c r="J6117" s="8">
        <v>150</v>
      </c>
      <c r="K6117" s="9">
        <v>60000</v>
      </c>
      <c r="L6117" s="9">
        <v>24000</v>
      </c>
      <c r="M6117" s="10">
        <v>0.4</v>
      </c>
      <c r="N6117" s="4" t="s">
        <v>24</v>
      </c>
      <c r="O6117" s="4" t="str">
        <f>TEXT(Table1[[#This Row],[Invoice Date]],"yyyy")</f>
        <v>2021</v>
      </c>
      <c r="P6117" s="4" t="str">
        <f>TEXT(Table1[[#This Row],[Invoice Date]],"mmm")</f>
        <v>Jul</v>
      </c>
      <c r="Q6117" s="27">
        <f>WEEKNUM(Table1[[#This Row],[Invoice Date]]) + IF(YEAR(Table1[[#This Row],[Invoice Date]])=2021, 52, 0)</f>
        <v>83</v>
      </c>
    </row>
    <row r="6118" spans="2:17" ht="14.25" customHeight="1" x14ac:dyDescent="0.3">
      <c r="B6118" s="4" t="s">
        <v>14</v>
      </c>
      <c r="C6118" s="33">
        <v>1185732</v>
      </c>
      <c r="D6118" s="5">
        <v>44406</v>
      </c>
      <c r="E6118" s="4" t="s">
        <v>36</v>
      </c>
      <c r="F6118" s="4" t="s">
        <v>37</v>
      </c>
      <c r="G6118" s="4" t="s">
        <v>38</v>
      </c>
      <c r="H6118" s="6" t="s">
        <v>23</v>
      </c>
      <c r="I6118" s="7">
        <v>64.999999999999986</v>
      </c>
      <c r="J6118" s="8">
        <v>250</v>
      </c>
      <c r="K6118" s="9">
        <v>162499.99999999997</v>
      </c>
      <c r="L6118" s="9">
        <v>81249.999999999985</v>
      </c>
      <c r="M6118" s="10">
        <v>0.5</v>
      </c>
      <c r="N6118" s="4" t="s">
        <v>24</v>
      </c>
      <c r="O6118" s="4" t="str">
        <f>TEXT(Table1[[#This Row],[Invoice Date]],"yyyy")</f>
        <v>2021</v>
      </c>
      <c r="P6118" s="4" t="str">
        <f>TEXT(Table1[[#This Row],[Invoice Date]],"mmm")</f>
        <v>Jul</v>
      </c>
      <c r="Q6118" s="27">
        <f>WEEKNUM(Table1[[#This Row],[Invoice Date]]) + IF(YEAR(Table1[[#This Row],[Invoice Date]])=2021, 52, 0)</f>
        <v>83</v>
      </c>
    </row>
    <row r="6119" spans="2:17" ht="14.25" customHeight="1" x14ac:dyDescent="0.3">
      <c r="B6119" s="4" t="s">
        <v>14</v>
      </c>
      <c r="C6119" s="33">
        <v>1185732</v>
      </c>
      <c r="D6119" s="5">
        <v>44407</v>
      </c>
      <c r="E6119" s="4" t="s">
        <v>36</v>
      </c>
      <c r="F6119" s="4" t="s">
        <v>57</v>
      </c>
      <c r="G6119" s="4" t="s">
        <v>58</v>
      </c>
      <c r="H6119" s="6" t="s">
        <v>22</v>
      </c>
      <c r="I6119" s="7">
        <v>45</v>
      </c>
      <c r="J6119" s="8">
        <v>39</v>
      </c>
      <c r="K6119" s="9">
        <v>1755</v>
      </c>
      <c r="L6119" s="9">
        <v>842.4</v>
      </c>
      <c r="M6119" s="10">
        <v>0.48</v>
      </c>
      <c r="N6119" s="4" t="s">
        <v>83</v>
      </c>
      <c r="O6119" s="4" t="str">
        <f>TEXT(Table1[[#This Row],[Invoice Date]],"yyyy")</f>
        <v>2021</v>
      </c>
      <c r="P6119" s="4" t="str">
        <f>TEXT(Table1[[#This Row],[Invoice Date]],"mmm")</f>
        <v>Jul</v>
      </c>
      <c r="Q6119" s="27">
        <f>WEEKNUM(Table1[[#This Row],[Invoice Date]]) + IF(YEAR(Table1[[#This Row],[Invoice Date]])=2021, 52, 0)</f>
        <v>83</v>
      </c>
    </row>
    <row r="6120" spans="2:17" ht="14.25" customHeight="1" x14ac:dyDescent="0.3">
      <c r="B6120" s="4" t="s">
        <v>14</v>
      </c>
      <c r="C6120" s="33">
        <v>1185732</v>
      </c>
      <c r="D6120" s="5">
        <v>44407</v>
      </c>
      <c r="E6120" s="4" t="s">
        <v>36</v>
      </c>
      <c r="F6120" s="4" t="s">
        <v>37</v>
      </c>
      <c r="G6120" s="4" t="s">
        <v>38</v>
      </c>
      <c r="H6120" s="6" t="s">
        <v>17</v>
      </c>
      <c r="I6120" s="7">
        <v>55</v>
      </c>
      <c r="J6120" s="8">
        <v>112</v>
      </c>
      <c r="K6120" s="9">
        <v>6160</v>
      </c>
      <c r="L6120" s="9">
        <v>3326.4</v>
      </c>
      <c r="M6120" s="10">
        <v>0.54</v>
      </c>
      <c r="N6120" s="4" t="s">
        <v>83</v>
      </c>
      <c r="O6120" s="4" t="str">
        <f>TEXT(Table1[[#This Row],[Invoice Date]],"yyyy")</f>
        <v>2021</v>
      </c>
      <c r="P6120" s="4" t="str">
        <f>TEXT(Table1[[#This Row],[Invoice Date]],"mmm")</f>
        <v>Jul</v>
      </c>
      <c r="Q6120" s="27">
        <f>WEEKNUM(Table1[[#This Row],[Invoice Date]]) + IF(YEAR(Table1[[#This Row],[Invoice Date]])=2021, 52, 0)</f>
        <v>83</v>
      </c>
    </row>
    <row r="6121" spans="2:17" ht="14.25" customHeight="1" x14ac:dyDescent="0.3">
      <c r="B6121" s="4" t="s">
        <v>14</v>
      </c>
      <c r="C6121" s="33">
        <v>1185732</v>
      </c>
      <c r="D6121" s="5">
        <v>44407</v>
      </c>
      <c r="E6121" s="4" t="s">
        <v>36</v>
      </c>
      <c r="F6121" s="4" t="s">
        <v>57</v>
      </c>
      <c r="G6121" s="4" t="s">
        <v>58</v>
      </c>
      <c r="H6121" s="6" t="s">
        <v>22</v>
      </c>
      <c r="I6121" s="7">
        <v>49.999999999999993</v>
      </c>
      <c r="J6121" s="8">
        <v>150</v>
      </c>
      <c r="K6121" s="9">
        <v>74999.999999999985</v>
      </c>
      <c r="L6121" s="9">
        <v>26249.999999999993</v>
      </c>
      <c r="M6121" s="10">
        <v>0.35</v>
      </c>
      <c r="N6121" s="4" t="s">
        <v>24</v>
      </c>
      <c r="O6121" s="4" t="str">
        <f>TEXT(Table1[[#This Row],[Invoice Date]],"yyyy")</f>
        <v>2021</v>
      </c>
      <c r="P6121" s="4" t="str">
        <f>TEXT(Table1[[#This Row],[Invoice Date]],"mmm")</f>
        <v>Jul</v>
      </c>
      <c r="Q6121" s="27">
        <f>WEEKNUM(Table1[[#This Row],[Invoice Date]]) + IF(YEAR(Table1[[#This Row],[Invoice Date]])=2021, 52, 0)</f>
        <v>83</v>
      </c>
    </row>
    <row r="6122" spans="2:17" ht="14.25" customHeight="1" x14ac:dyDescent="0.3">
      <c r="B6122" s="4" t="s">
        <v>14</v>
      </c>
      <c r="C6122" s="33">
        <v>1185732</v>
      </c>
      <c r="D6122" s="5">
        <v>44407</v>
      </c>
      <c r="E6122" s="4" t="s">
        <v>36</v>
      </c>
      <c r="F6122" s="4" t="s">
        <v>37</v>
      </c>
      <c r="G6122" s="4" t="s">
        <v>38</v>
      </c>
      <c r="H6122" s="6" t="s">
        <v>17</v>
      </c>
      <c r="I6122" s="7">
        <v>60</v>
      </c>
      <c r="J6122" s="8">
        <v>400</v>
      </c>
      <c r="K6122" s="9">
        <v>240000</v>
      </c>
      <c r="L6122" s="9">
        <v>96000</v>
      </c>
      <c r="M6122" s="10">
        <v>0.4</v>
      </c>
      <c r="N6122" s="4" t="s">
        <v>24</v>
      </c>
      <c r="O6122" s="4" t="str">
        <f>TEXT(Table1[[#This Row],[Invoice Date]],"yyyy")</f>
        <v>2021</v>
      </c>
      <c r="P6122" s="4" t="str">
        <f>TEXT(Table1[[#This Row],[Invoice Date]],"mmm")</f>
        <v>Jul</v>
      </c>
      <c r="Q6122" s="27">
        <f>WEEKNUM(Table1[[#This Row],[Invoice Date]]) + IF(YEAR(Table1[[#This Row],[Invoice Date]])=2021, 52, 0)</f>
        <v>83</v>
      </c>
    </row>
    <row r="6123" spans="2:17" ht="14.25" customHeight="1" x14ac:dyDescent="0.3">
      <c r="B6123" s="4" t="s">
        <v>14</v>
      </c>
      <c r="C6123" s="33">
        <v>1185732</v>
      </c>
      <c r="D6123" s="5">
        <v>44408</v>
      </c>
      <c r="E6123" s="4" t="s">
        <v>36</v>
      </c>
      <c r="F6123" s="4" t="s">
        <v>37</v>
      </c>
      <c r="G6123" s="4" t="s">
        <v>38</v>
      </c>
      <c r="H6123" s="6" t="s">
        <v>19</v>
      </c>
      <c r="I6123" s="7">
        <v>46</v>
      </c>
      <c r="J6123" s="8">
        <v>65</v>
      </c>
      <c r="K6123" s="9">
        <v>2990</v>
      </c>
      <c r="L6123" s="9">
        <v>1405.3</v>
      </c>
      <c r="M6123" s="10">
        <v>0.47</v>
      </c>
      <c r="N6123" s="4" t="s">
        <v>83</v>
      </c>
      <c r="O6123" s="4" t="str">
        <f>TEXT(Table1[[#This Row],[Invoice Date]],"yyyy")</f>
        <v>2021</v>
      </c>
      <c r="P6123" s="4" t="str">
        <f>TEXT(Table1[[#This Row],[Invoice Date]],"mmm")</f>
        <v>Jul</v>
      </c>
      <c r="Q6123" s="27">
        <f>WEEKNUM(Table1[[#This Row],[Invoice Date]]) + IF(YEAR(Table1[[#This Row],[Invoice Date]])=2021, 52, 0)</f>
        <v>83</v>
      </c>
    </row>
    <row r="6124" spans="2:17" ht="14.25" customHeight="1" x14ac:dyDescent="0.3">
      <c r="B6124" s="4" t="s">
        <v>14</v>
      </c>
      <c r="C6124" s="33">
        <v>1185732</v>
      </c>
      <c r="D6124" s="5">
        <v>44408</v>
      </c>
      <c r="E6124" s="4" t="s">
        <v>36</v>
      </c>
      <c r="F6124" s="4" t="s">
        <v>57</v>
      </c>
      <c r="G6124" s="4" t="s">
        <v>58</v>
      </c>
      <c r="H6124" s="6" t="s">
        <v>23</v>
      </c>
      <c r="I6124" s="7">
        <v>54</v>
      </c>
      <c r="J6124" s="8">
        <v>65</v>
      </c>
      <c r="K6124" s="9">
        <v>3510</v>
      </c>
      <c r="L6124" s="9">
        <v>2176.1999999999998</v>
      </c>
      <c r="M6124" s="10">
        <v>0.62</v>
      </c>
      <c r="N6124" s="4" t="s">
        <v>83</v>
      </c>
      <c r="O6124" s="4" t="str">
        <f>TEXT(Table1[[#This Row],[Invoice Date]],"yyyy")</f>
        <v>2021</v>
      </c>
      <c r="P6124" s="4" t="str">
        <f>TEXT(Table1[[#This Row],[Invoice Date]],"mmm")</f>
        <v>Jul</v>
      </c>
      <c r="Q6124" s="27">
        <f>WEEKNUM(Table1[[#This Row],[Invoice Date]]) + IF(YEAR(Table1[[#This Row],[Invoice Date]])=2021, 52, 0)</f>
        <v>83</v>
      </c>
    </row>
    <row r="6125" spans="2:17" ht="14.25" customHeight="1" x14ac:dyDescent="0.3">
      <c r="B6125" s="4" t="s">
        <v>14</v>
      </c>
      <c r="C6125" s="33">
        <v>1185732</v>
      </c>
      <c r="D6125" s="5">
        <v>44408</v>
      </c>
      <c r="E6125" s="4" t="s">
        <v>36</v>
      </c>
      <c r="F6125" s="4" t="s">
        <v>37</v>
      </c>
      <c r="G6125" s="4" t="s">
        <v>38</v>
      </c>
      <c r="H6125" s="6" t="s">
        <v>19</v>
      </c>
      <c r="I6125" s="7">
        <v>50</v>
      </c>
      <c r="J6125" s="8">
        <v>250</v>
      </c>
      <c r="K6125" s="9">
        <v>125000</v>
      </c>
      <c r="L6125" s="9">
        <v>43750</v>
      </c>
      <c r="M6125" s="10">
        <v>0.35</v>
      </c>
      <c r="N6125" s="4" t="s">
        <v>24</v>
      </c>
      <c r="O6125" s="4" t="str">
        <f>TEXT(Table1[[#This Row],[Invoice Date]],"yyyy")</f>
        <v>2021</v>
      </c>
      <c r="P6125" s="4" t="str">
        <f>TEXT(Table1[[#This Row],[Invoice Date]],"mmm")</f>
        <v>Jul</v>
      </c>
      <c r="Q6125" s="27">
        <f>WEEKNUM(Table1[[#This Row],[Invoice Date]]) + IF(YEAR(Table1[[#This Row],[Invoice Date]])=2021, 52, 0)</f>
        <v>83</v>
      </c>
    </row>
    <row r="6126" spans="2:17" ht="14.25" customHeight="1" x14ac:dyDescent="0.3">
      <c r="B6126" s="4" t="s">
        <v>14</v>
      </c>
      <c r="C6126" s="33">
        <v>1185732</v>
      </c>
      <c r="D6126" s="5">
        <v>44408</v>
      </c>
      <c r="E6126" s="4" t="s">
        <v>36</v>
      </c>
      <c r="F6126" s="4" t="s">
        <v>57</v>
      </c>
      <c r="G6126" s="4" t="s">
        <v>58</v>
      </c>
      <c r="H6126" s="6" t="s">
        <v>23</v>
      </c>
      <c r="I6126" s="7">
        <v>54.999999999999986</v>
      </c>
      <c r="J6126" s="8">
        <v>250</v>
      </c>
      <c r="K6126" s="9">
        <v>137499.99999999997</v>
      </c>
      <c r="L6126" s="9">
        <v>68749.999999999985</v>
      </c>
      <c r="M6126" s="10">
        <v>0.5</v>
      </c>
      <c r="N6126" s="4" t="s">
        <v>24</v>
      </c>
      <c r="O6126" s="4" t="str">
        <f>TEXT(Table1[[#This Row],[Invoice Date]],"yyyy")</f>
        <v>2021</v>
      </c>
      <c r="P6126" s="4" t="str">
        <f>TEXT(Table1[[#This Row],[Invoice Date]],"mmm")</f>
        <v>Jul</v>
      </c>
      <c r="Q6126" s="27">
        <f>WEEKNUM(Table1[[#This Row],[Invoice Date]]) + IF(YEAR(Table1[[#This Row],[Invoice Date]])=2021, 52, 0)</f>
        <v>83</v>
      </c>
    </row>
    <row r="6127" spans="2:17" ht="14.25" customHeight="1" x14ac:dyDescent="0.3">
      <c r="B6127" s="4" t="s">
        <v>14</v>
      </c>
      <c r="C6127" s="33">
        <v>1185732</v>
      </c>
      <c r="D6127" s="5">
        <v>44409</v>
      </c>
      <c r="E6127" s="4" t="s">
        <v>36</v>
      </c>
      <c r="F6127" s="4" t="s">
        <v>37</v>
      </c>
      <c r="G6127" s="4" t="s">
        <v>38</v>
      </c>
      <c r="H6127" s="6" t="s">
        <v>20</v>
      </c>
      <c r="I6127" s="7">
        <v>48</v>
      </c>
      <c r="J6127" s="8">
        <v>49</v>
      </c>
      <c r="K6127" s="9">
        <v>2352</v>
      </c>
      <c r="L6127" s="9">
        <v>1105.4399999999998</v>
      </c>
      <c r="M6127" s="10">
        <v>0.47</v>
      </c>
      <c r="N6127" s="4" t="s">
        <v>83</v>
      </c>
      <c r="O6127" s="4" t="str">
        <f>TEXT(Table1[[#This Row],[Invoice Date]],"yyyy")</f>
        <v>2021</v>
      </c>
      <c r="P6127" s="4" t="str">
        <f>TEXT(Table1[[#This Row],[Invoice Date]],"mmm")</f>
        <v>Aug</v>
      </c>
      <c r="Q6127" s="27">
        <f>WEEKNUM(Table1[[#This Row],[Invoice Date]]) + IF(YEAR(Table1[[#This Row],[Invoice Date]])=2021, 52, 0)</f>
        <v>84</v>
      </c>
    </row>
    <row r="6128" spans="2:17" ht="14.25" customHeight="1" x14ac:dyDescent="0.3">
      <c r="B6128" s="4" t="s">
        <v>26</v>
      </c>
      <c r="C6128" s="33">
        <v>1197831</v>
      </c>
      <c r="D6128" s="5">
        <v>44409</v>
      </c>
      <c r="E6128" s="4" t="s">
        <v>36</v>
      </c>
      <c r="F6128" s="4" t="s">
        <v>57</v>
      </c>
      <c r="G6128" s="4" t="s">
        <v>58</v>
      </c>
      <c r="H6128" s="6" t="s">
        <v>17</v>
      </c>
      <c r="I6128" s="7">
        <v>19</v>
      </c>
      <c r="J6128" s="8">
        <v>203</v>
      </c>
      <c r="K6128" s="9">
        <v>3857</v>
      </c>
      <c r="L6128" s="9">
        <v>2044.21</v>
      </c>
      <c r="M6128" s="10">
        <v>0.53</v>
      </c>
      <c r="N6128" s="4" t="s">
        <v>83</v>
      </c>
      <c r="O6128" s="4" t="str">
        <f>TEXT(Table1[[#This Row],[Invoice Date]],"yyyy")</f>
        <v>2021</v>
      </c>
      <c r="P6128" s="4" t="str">
        <f>TEXT(Table1[[#This Row],[Invoice Date]],"mmm")</f>
        <v>Aug</v>
      </c>
      <c r="Q6128" s="27">
        <f>WEEKNUM(Table1[[#This Row],[Invoice Date]]) + IF(YEAR(Table1[[#This Row],[Invoice Date]])=2021, 52, 0)</f>
        <v>84</v>
      </c>
    </row>
    <row r="6129" spans="2:17" ht="14.25" customHeight="1" x14ac:dyDescent="0.3">
      <c r="B6129" s="4" t="s">
        <v>14</v>
      </c>
      <c r="C6129" s="33">
        <v>1185732</v>
      </c>
      <c r="D6129" s="5">
        <v>44409</v>
      </c>
      <c r="E6129" s="4" t="s">
        <v>36</v>
      </c>
      <c r="F6129" s="4" t="s">
        <v>37</v>
      </c>
      <c r="G6129" s="4" t="s">
        <v>38</v>
      </c>
      <c r="H6129" s="6" t="s">
        <v>20</v>
      </c>
      <c r="I6129" s="7">
        <v>50</v>
      </c>
      <c r="J6129" s="8">
        <v>195</v>
      </c>
      <c r="K6129" s="9">
        <v>97500</v>
      </c>
      <c r="L6129" s="9">
        <v>34125</v>
      </c>
      <c r="M6129" s="10">
        <v>0.35</v>
      </c>
      <c r="N6129" s="4" t="s">
        <v>24</v>
      </c>
      <c r="O6129" s="4" t="str">
        <f>TEXT(Table1[[#This Row],[Invoice Date]],"yyyy")</f>
        <v>2021</v>
      </c>
      <c r="P6129" s="4" t="str">
        <f>TEXT(Table1[[#This Row],[Invoice Date]],"mmm")</f>
        <v>Aug</v>
      </c>
      <c r="Q6129" s="27">
        <f>WEEKNUM(Table1[[#This Row],[Invoice Date]]) + IF(YEAR(Table1[[#This Row],[Invoice Date]])=2021, 52, 0)</f>
        <v>84</v>
      </c>
    </row>
    <row r="6130" spans="2:17" ht="14.25" customHeight="1" x14ac:dyDescent="0.3">
      <c r="B6130" s="4" t="s">
        <v>26</v>
      </c>
      <c r="C6130" s="33">
        <v>1197831</v>
      </c>
      <c r="D6130" s="5">
        <v>44409</v>
      </c>
      <c r="E6130" s="4" t="s">
        <v>36</v>
      </c>
      <c r="F6130" s="4" t="s">
        <v>57</v>
      </c>
      <c r="G6130" s="4" t="s">
        <v>58</v>
      </c>
      <c r="H6130" s="6" t="s">
        <v>17</v>
      </c>
      <c r="I6130" s="7">
        <v>20</v>
      </c>
      <c r="J6130" s="8">
        <v>675</v>
      </c>
      <c r="K6130" s="9">
        <v>135000</v>
      </c>
      <c r="L6130" s="9">
        <v>53999.999999999993</v>
      </c>
      <c r="M6130" s="10">
        <v>0.39999999999999997</v>
      </c>
      <c r="N6130" s="4" t="s">
        <v>24</v>
      </c>
      <c r="O6130" s="4" t="str">
        <f>TEXT(Table1[[#This Row],[Invoice Date]],"yyyy")</f>
        <v>2021</v>
      </c>
      <c r="P6130" s="4" t="str">
        <f>TEXT(Table1[[#This Row],[Invoice Date]],"mmm")</f>
        <v>Aug</v>
      </c>
      <c r="Q6130" s="27">
        <f>WEEKNUM(Table1[[#This Row],[Invoice Date]]) + IF(YEAR(Table1[[#This Row],[Invoice Date]])=2021, 52, 0)</f>
        <v>84</v>
      </c>
    </row>
    <row r="6131" spans="2:17" ht="14.25" customHeight="1" x14ac:dyDescent="0.3">
      <c r="B6131" s="4" t="s">
        <v>14</v>
      </c>
      <c r="C6131" s="33">
        <v>1185732</v>
      </c>
      <c r="D6131" s="5">
        <v>44410</v>
      </c>
      <c r="E6131" s="4" t="s">
        <v>36</v>
      </c>
      <c r="F6131" s="4" t="s">
        <v>37</v>
      </c>
      <c r="G6131" s="4" t="s">
        <v>38</v>
      </c>
      <c r="H6131" s="6" t="s">
        <v>21</v>
      </c>
      <c r="I6131" s="7">
        <v>46</v>
      </c>
      <c r="J6131" s="8">
        <v>53</v>
      </c>
      <c r="K6131" s="9">
        <v>2438</v>
      </c>
      <c r="L6131" s="9">
        <v>1292.1400000000001</v>
      </c>
      <c r="M6131" s="10">
        <v>0.53</v>
      </c>
      <c r="N6131" s="4" t="s">
        <v>83</v>
      </c>
      <c r="O6131" s="4" t="str">
        <f>TEXT(Table1[[#This Row],[Invoice Date]],"yyyy")</f>
        <v>2021</v>
      </c>
      <c r="P6131" s="4" t="str">
        <f>TEXT(Table1[[#This Row],[Invoice Date]],"mmm")</f>
        <v>Aug</v>
      </c>
      <c r="Q6131" s="27">
        <f>WEEKNUM(Table1[[#This Row],[Invoice Date]]) + IF(YEAR(Table1[[#This Row],[Invoice Date]])=2021, 52, 0)</f>
        <v>84</v>
      </c>
    </row>
    <row r="6132" spans="2:17" ht="14.25" customHeight="1" x14ac:dyDescent="0.3">
      <c r="B6132" s="4" t="s">
        <v>26</v>
      </c>
      <c r="C6132" s="33">
        <v>1197831</v>
      </c>
      <c r="D6132" s="5">
        <v>44410</v>
      </c>
      <c r="E6132" s="4" t="s">
        <v>36</v>
      </c>
      <c r="F6132" s="4" t="s">
        <v>57</v>
      </c>
      <c r="G6132" s="4" t="s">
        <v>58</v>
      </c>
      <c r="H6132" s="6" t="s">
        <v>19</v>
      </c>
      <c r="I6132" s="7">
        <v>29</v>
      </c>
      <c r="J6132" s="8">
        <v>196</v>
      </c>
      <c r="K6132" s="9">
        <v>5684</v>
      </c>
      <c r="L6132" s="9">
        <v>3069.36</v>
      </c>
      <c r="M6132" s="10">
        <v>0.54</v>
      </c>
      <c r="N6132" s="4" t="s">
        <v>83</v>
      </c>
      <c r="O6132" s="4" t="str">
        <f>TEXT(Table1[[#This Row],[Invoice Date]],"yyyy")</f>
        <v>2021</v>
      </c>
      <c r="P6132" s="4" t="str">
        <f>TEXT(Table1[[#This Row],[Invoice Date]],"mmm")</f>
        <v>Aug</v>
      </c>
      <c r="Q6132" s="27">
        <f>WEEKNUM(Table1[[#This Row],[Invoice Date]]) + IF(YEAR(Table1[[#This Row],[Invoice Date]])=2021, 52, 0)</f>
        <v>84</v>
      </c>
    </row>
    <row r="6133" spans="2:17" ht="14.25" customHeight="1" x14ac:dyDescent="0.3">
      <c r="B6133" s="4" t="s">
        <v>14</v>
      </c>
      <c r="C6133" s="33">
        <v>1185732</v>
      </c>
      <c r="D6133" s="5">
        <v>44410</v>
      </c>
      <c r="E6133" s="4" t="s">
        <v>36</v>
      </c>
      <c r="F6133" s="4" t="s">
        <v>37</v>
      </c>
      <c r="G6133" s="4" t="s">
        <v>38</v>
      </c>
      <c r="H6133" s="6" t="s">
        <v>21</v>
      </c>
      <c r="I6133" s="7">
        <v>50</v>
      </c>
      <c r="J6133" s="8">
        <v>175</v>
      </c>
      <c r="K6133" s="9">
        <v>87500</v>
      </c>
      <c r="L6133" s="9">
        <v>35000</v>
      </c>
      <c r="M6133" s="10">
        <v>0.4</v>
      </c>
      <c r="N6133" s="4" t="s">
        <v>24</v>
      </c>
      <c r="O6133" s="4" t="str">
        <f>TEXT(Table1[[#This Row],[Invoice Date]],"yyyy")</f>
        <v>2021</v>
      </c>
      <c r="P6133" s="4" t="str">
        <f>TEXT(Table1[[#This Row],[Invoice Date]],"mmm")</f>
        <v>Aug</v>
      </c>
      <c r="Q6133" s="27">
        <f>WEEKNUM(Table1[[#This Row],[Invoice Date]]) + IF(YEAR(Table1[[#This Row],[Invoice Date]])=2021, 52, 0)</f>
        <v>84</v>
      </c>
    </row>
    <row r="6134" spans="2:17" ht="14.25" customHeight="1" x14ac:dyDescent="0.3">
      <c r="B6134" s="4" t="s">
        <v>26</v>
      </c>
      <c r="C6134" s="33">
        <v>1197831</v>
      </c>
      <c r="D6134" s="5">
        <v>44410</v>
      </c>
      <c r="E6134" s="4" t="s">
        <v>36</v>
      </c>
      <c r="F6134" s="4" t="s">
        <v>57</v>
      </c>
      <c r="G6134" s="4" t="s">
        <v>58</v>
      </c>
      <c r="H6134" s="6" t="s">
        <v>19</v>
      </c>
      <c r="I6134" s="7">
        <v>30</v>
      </c>
      <c r="J6134" s="8">
        <v>675</v>
      </c>
      <c r="K6134" s="9">
        <v>202500</v>
      </c>
      <c r="L6134" s="9">
        <v>81000</v>
      </c>
      <c r="M6134" s="10">
        <v>0.39999999999999997</v>
      </c>
      <c r="N6134" s="4" t="s">
        <v>24</v>
      </c>
      <c r="O6134" s="4" t="str">
        <f>TEXT(Table1[[#This Row],[Invoice Date]],"yyyy")</f>
        <v>2021</v>
      </c>
      <c r="P6134" s="4" t="str">
        <f>TEXT(Table1[[#This Row],[Invoice Date]],"mmm")</f>
        <v>Aug</v>
      </c>
      <c r="Q6134" s="27">
        <f>WEEKNUM(Table1[[#This Row],[Invoice Date]]) + IF(YEAR(Table1[[#This Row],[Invoice Date]])=2021, 52, 0)</f>
        <v>84</v>
      </c>
    </row>
    <row r="6135" spans="2:17" ht="14.25" customHeight="1" x14ac:dyDescent="0.3">
      <c r="B6135" s="4" t="s">
        <v>30</v>
      </c>
      <c r="C6135" s="34">
        <v>1128299</v>
      </c>
      <c r="D6135" s="5">
        <v>44411</v>
      </c>
      <c r="E6135" s="4" t="s">
        <v>36</v>
      </c>
      <c r="F6135" s="4" t="s">
        <v>114</v>
      </c>
      <c r="G6135" s="4" t="s">
        <v>115</v>
      </c>
      <c r="H6135" s="6" t="s">
        <v>21</v>
      </c>
      <c r="I6135" s="7">
        <v>39</v>
      </c>
      <c r="J6135" s="8">
        <v>50</v>
      </c>
      <c r="K6135" s="9">
        <v>1950</v>
      </c>
      <c r="L6135" s="9">
        <v>877.49999999999989</v>
      </c>
      <c r="M6135" s="10">
        <v>0.44999999999999996</v>
      </c>
      <c r="N6135" s="4" t="s">
        <v>83</v>
      </c>
      <c r="O6135" s="4" t="str">
        <f>TEXT(Table1[[#This Row],[Invoice Date]],"yyyy")</f>
        <v>2021</v>
      </c>
      <c r="P6135" s="4" t="str">
        <f>TEXT(Table1[[#This Row],[Invoice Date]],"mmm")</f>
        <v>Aug</v>
      </c>
      <c r="Q6135" s="27">
        <f>WEEKNUM(Table1[[#This Row],[Invoice Date]]) + IF(YEAR(Table1[[#This Row],[Invoice Date]])=2021, 52, 0)</f>
        <v>84</v>
      </c>
    </row>
    <row r="6136" spans="2:17" ht="14.25" customHeight="1" x14ac:dyDescent="0.3">
      <c r="B6136" s="4" t="s">
        <v>30</v>
      </c>
      <c r="C6136" s="34">
        <v>1128299</v>
      </c>
      <c r="D6136" s="5">
        <v>44411</v>
      </c>
      <c r="E6136" s="4" t="s">
        <v>36</v>
      </c>
      <c r="F6136" s="4" t="s">
        <v>114</v>
      </c>
      <c r="G6136" s="4" t="s">
        <v>115</v>
      </c>
      <c r="H6136" s="6" t="s">
        <v>20</v>
      </c>
      <c r="I6136" s="7">
        <v>39</v>
      </c>
      <c r="J6136" s="8">
        <v>56</v>
      </c>
      <c r="K6136" s="9">
        <v>2184</v>
      </c>
      <c r="L6136" s="9">
        <v>873.6</v>
      </c>
      <c r="M6136" s="10">
        <v>0.4</v>
      </c>
      <c r="N6136" s="4" t="s">
        <v>83</v>
      </c>
      <c r="O6136" s="4" t="str">
        <f>TEXT(Table1[[#This Row],[Invoice Date]],"yyyy")</f>
        <v>2021</v>
      </c>
      <c r="P6136" s="4" t="str">
        <f>TEXT(Table1[[#This Row],[Invoice Date]],"mmm")</f>
        <v>Aug</v>
      </c>
      <c r="Q6136" s="27">
        <f>WEEKNUM(Table1[[#This Row],[Invoice Date]]) + IF(YEAR(Table1[[#This Row],[Invoice Date]])=2021, 52, 0)</f>
        <v>84</v>
      </c>
    </row>
    <row r="6137" spans="2:17" ht="14.25" customHeight="1" x14ac:dyDescent="0.3">
      <c r="B6137" s="4" t="s">
        <v>30</v>
      </c>
      <c r="C6137" s="34">
        <v>1128299</v>
      </c>
      <c r="D6137" s="5">
        <v>44411</v>
      </c>
      <c r="E6137" s="4" t="s">
        <v>36</v>
      </c>
      <c r="F6137" s="4" t="s">
        <v>114</v>
      </c>
      <c r="G6137" s="4" t="s">
        <v>115</v>
      </c>
      <c r="H6137" s="6" t="s">
        <v>22</v>
      </c>
      <c r="I6137" s="7">
        <v>48</v>
      </c>
      <c r="J6137" s="8">
        <v>46</v>
      </c>
      <c r="K6137" s="9">
        <v>2208</v>
      </c>
      <c r="L6137" s="9">
        <v>1435.2</v>
      </c>
      <c r="M6137" s="10">
        <v>0.65</v>
      </c>
      <c r="N6137" s="4" t="s">
        <v>83</v>
      </c>
      <c r="O6137" s="4" t="str">
        <f>TEXT(Table1[[#This Row],[Invoice Date]],"yyyy")</f>
        <v>2021</v>
      </c>
      <c r="P6137" s="4" t="str">
        <f>TEXT(Table1[[#This Row],[Invoice Date]],"mmm")</f>
        <v>Aug</v>
      </c>
      <c r="Q6137" s="27">
        <f>WEEKNUM(Table1[[#This Row],[Invoice Date]]) + IF(YEAR(Table1[[#This Row],[Invoice Date]])=2021, 52, 0)</f>
        <v>84</v>
      </c>
    </row>
    <row r="6138" spans="2:17" ht="14.25" customHeight="1" x14ac:dyDescent="0.3">
      <c r="B6138" s="4" t="s">
        <v>14</v>
      </c>
      <c r="C6138" s="33">
        <v>1185732</v>
      </c>
      <c r="D6138" s="5">
        <v>44411</v>
      </c>
      <c r="E6138" s="4" t="s">
        <v>36</v>
      </c>
      <c r="F6138" s="4" t="s">
        <v>37</v>
      </c>
      <c r="G6138" s="4" t="s">
        <v>38</v>
      </c>
      <c r="H6138" s="6" t="s">
        <v>22</v>
      </c>
      <c r="I6138" s="7">
        <v>56</v>
      </c>
      <c r="J6138" s="8">
        <v>41</v>
      </c>
      <c r="K6138" s="9">
        <v>2296</v>
      </c>
      <c r="L6138" s="9">
        <v>1148</v>
      </c>
      <c r="M6138" s="10">
        <v>0.5</v>
      </c>
      <c r="N6138" s="4" t="s">
        <v>83</v>
      </c>
      <c r="O6138" s="4" t="str">
        <f>TEXT(Table1[[#This Row],[Invoice Date]],"yyyy")</f>
        <v>2021</v>
      </c>
      <c r="P6138" s="4" t="str">
        <f>TEXT(Table1[[#This Row],[Invoice Date]],"mmm")</f>
        <v>Aug</v>
      </c>
      <c r="Q6138" s="27">
        <f>WEEKNUM(Table1[[#This Row],[Invoice Date]]) + IF(YEAR(Table1[[#This Row],[Invoice Date]])=2021, 52, 0)</f>
        <v>84</v>
      </c>
    </row>
    <row r="6139" spans="2:17" ht="14.25" customHeight="1" x14ac:dyDescent="0.3">
      <c r="B6139" s="4" t="s">
        <v>30</v>
      </c>
      <c r="C6139" s="34">
        <v>1128299</v>
      </c>
      <c r="D6139" s="5">
        <v>44411</v>
      </c>
      <c r="E6139" s="4" t="s">
        <v>36</v>
      </c>
      <c r="F6139" s="4" t="s">
        <v>114</v>
      </c>
      <c r="G6139" s="4" t="s">
        <v>115</v>
      </c>
      <c r="H6139" s="6" t="s">
        <v>19</v>
      </c>
      <c r="I6139" s="7">
        <v>43</v>
      </c>
      <c r="J6139" s="8">
        <v>84</v>
      </c>
      <c r="K6139" s="9">
        <v>3612</v>
      </c>
      <c r="L6139" s="9">
        <v>1697.6399999999999</v>
      </c>
      <c r="M6139" s="10">
        <v>0.47</v>
      </c>
      <c r="N6139" s="4" t="s">
        <v>83</v>
      </c>
      <c r="O6139" s="4" t="str">
        <f>TEXT(Table1[[#This Row],[Invoice Date]],"yyyy")</f>
        <v>2021</v>
      </c>
      <c r="P6139" s="4" t="str">
        <f>TEXT(Table1[[#This Row],[Invoice Date]],"mmm")</f>
        <v>Aug</v>
      </c>
      <c r="Q6139" s="27">
        <f>WEEKNUM(Table1[[#This Row],[Invoice Date]]) + IF(YEAR(Table1[[#This Row],[Invoice Date]])=2021, 52, 0)</f>
        <v>84</v>
      </c>
    </row>
    <row r="6140" spans="2:17" ht="14.25" customHeight="1" x14ac:dyDescent="0.3">
      <c r="B6140" s="4" t="s">
        <v>26</v>
      </c>
      <c r="C6140" s="33">
        <v>1197831</v>
      </c>
      <c r="D6140" s="5">
        <v>44411</v>
      </c>
      <c r="E6140" s="4" t="s">
        <v>36</v>
      </c>
      <c r="F6140" s="4" t="s">
        <v>57</v>
      </c>
      <c r="G6140" s="4" t="s">
        <v>58</v>
      </c>
      <c r="H6140" s="6" t="s">
        <v>20</v>
      </c>
      <c r="I6140" s="7">
        <v>28</v>
      </c>
      <c r="J6140" s="8">
        <v>138</v>
      </c>
      <c r="K6140" s="9">
        <v>3864</v>
      </c>
      <c r="L6140" s="9">
        <v>2125.1999999999998</v>
      </c>
      <c r="M6140" s="10">
        <v>0.54999999999999993</v>
      </c>
      <c r="N6140" s="4" t="s">
        <v>83</v>
      </c>
      <c r="O6140" s="4" t="str">
        <f>TEXT(Table1[[#This Row],[Invoice Date]],"yyyy")</f>
        <v>2021</v>
      </c>
      <c r="P6140" s="4" t="str">
        <f>TEXT(Table1[[#This Row],[Invoice Date]],"mmm")</f>
        <v>Aug</v>
      </c>
      <c r="Q6140" s="27">
        <f>WEEKNUM(Table1[[#This Row],[Invoice Date]]) + IF(YEAR(Table1[[#This Row],[Invoice Date]])=2021, 52, 0)</f>
        <v>84</v>
      </c>
    </row>
    <row r="6141" spans="2:17" ht="14.25" customHeight="1" x14ac:dyDescent="0.3">
      <c r="B6141" s="4" t="s">
        <v>30</v>
      </c>
      <c r="C6141" s="34">
        <v>1128299</v>
      </c>
      <c r="D6141" s="5">
        <v>44411</v>
      </c>
      <c r="E6141" s="4" t="s">
        <v>36</v>
      </c>
      <c r="F6141" s="4" t="s">
        <v>114</v>
      </c>
      <c r="G6141" s="4" t="s">
        <v>115</v>
      </c>
      <c r="H6141" s="6" t="s">
        <v>23</v>
      </c>
      <c r="I6141" s="7">
        <v>52</v>
      </c>
      <c r="J6141" s="8">
        <v>102</v>
      </c>
      <c r="K6141" s="9">
        <v>5304</v>
      </c>
      <c r="L6141" s="9">
        <v>2705.04</v>
      </c>
      <c r="M6141" s="10">
        <v>0.51</v>
      </c>
      <c r="N6141" s="4" t="s">
        <v>83</v>
      </c>
      <c r="O6141" s="4" t="str">
        <f>TEXT(Table1[[#This Row],[Invoice Date]],"yyyy")</f>
        <v>2021</v>
      </c>
      <c r="P6141" s="4" t="str">
        <f>TEXT(Table1[[#This Row],[Invoice Date]],"mmm")</f>
        <v>Aug</v>
      </c>
      <c r="Q6141" s="27">
        <f>WEEKNUM(Table1[[#This Row],[Invoice Date]]) + IF(YEAR(Table1[[#This Row],[Invoice Date]])=2021, 52, 0)</f>
        <v>84</v>
      </c>
    </row>
    <row r="6142" spans="2:17" ht="14.25" customHeight="1" x14ac:dyDescent="0.3">
      <c r="B6142" s="4" t="s">
        <v>30</v>
      </c>
      <c r="C6142" s="34">
        <v>1128299</v>
      </c>
      <c r="D6142" s="5">
        <v>44411</v>
      </c>
      <c r="E6142" s="4" t="s">
        <v>36</v>
      </c>
      <c r="F6142" s="4" t="s">
        <v>114</v>
      </c>
      <c r="G6142" s="4" t="s">
        <v>115</v>
      </c>
      <c r="H6142" s="6" t="s">
        <v>17</v>
      </c>
      <c r="I6142" s="7">
        <v>46</v>
      </c>
      <c r="J6142" s="8">
        <v>158</v>
      </c>
      <c r="K6142" s="9">
        <v>7268</v>
      </c>
      <c r="L6142" s="9">
        <v>3052.56</v>
      </c>
      <c r="M6142" s="10">
        <v>0.42</v>
      </c>
      <c r="N6142" s="4" t="s">
        <v>83</v>
      </c>
      <c r="O6142" s="4" t="str">
        <f>TEXT(Table1[[#This Row],[Invoice Date]],"yyyy")</f>
        <v>2021</v>
      </c>
      <c r="P6142" s="4" t="str">
        <f>TEXT(Table1[[#This Row],[Invoice Date]],"mmm")</f>
        <v>Aug</v>
      </c>
      <c r="Q6142" s="27">
        <f>WEEKNUM(Table1[[#This Row],[Invoice Date]]) + IF(YEAR(Table1[[#This Row],[Invoice Date]])=2021, 52, 0)</f>
        <v>84</v>
      </c>
    </row>
    <row r="6143" spans="2:17" ht="14.25" customHeight="1" x14ac:dyDescent="0.3">
      <c r="B6143" s="4" t="s">
        <v>26</v>
      </c>
      <c r="C6143" s="33">
        <v>1197831</v>
      </c>
      <c r="D6143" s="5">
        <v>44411</v>
      </c>
      <c r="E6143" s="4" t="s">
        <v>48</v>
      </c>
      <c r="F6143" s="4" t="s">
        <v>94</v>
      </c>
      <c r="G6143" s="4" t="s">
        <v>95</v>
      </c>
      <c r="H6143" s="6" t="s">
        <v>21</v>
      </c>
      <c r="I6143" s="7">
        <v>44</v>
      </c>
      <c r="J6143" s="8">
        <v>182</v>
      </c>
      <c r="K6143" s="9">
        <v>8008</v>
      </c>
      <c r="L6143" s="9">
        <v>4244.24</v>
      </c>
      <c r="M6143" s="10">
        <v>0.53</v>
      </c>
      <c r="N6143" s="4" t="s">
        <v>83</v>
      </c>
      <c r="O6143" s="4" t="str">
        <f>TEXT(Table1[[#This Row],[Invoice Date]],"yyyy")</f>
        <v>2021</v>
      </c>
      <c r="P6143" s="4" t="str">
        <f>TEXT(Table1[[#This Row],[Invoice Date]],"mmm")</f>
        <v>Aug</v>
      </c>
      <c r="Q6143" s="27">
        <f>WEEKNUM(Table1[[#This Row],[Invoice Date]]) + IF(YEAR(Table1[[#This Row],[Invoice Date]])=2021, 52, 0)</f>
        <v>84</v>
      </c>
    </row>
    <row r="6144" spans="2:17" ht="14.25" customHeight="1" x14ac:dyDescent="0.3">
      <c r="B6144" s="4" t="s">
        <v>26</v>
      </c>
      <c r="C6144" s="33">
        <v>1197831</v>
      </c>
      <c r="D6144" s="5">
        <v>44411</v>
      </c>
      <c r="E6144" s="4" t="s">
        <v>48</v>
      </c>
      <c r="F6144" s="4" t="s">
        <v>94</v>
      </c>
      <c r="G6144" s="4" t="s">
        <v>95</v>
      </c>
      <c r="H6144" s="6" t="s">
        <v>22</v>
      </c>
      <c r="I6144" s="7">
        <v>53</v>
      </c>
      <c r="J6144" s="8">
        <v>176</v>
      </c>
      <c r="K6144" s="9">
        <v>9328</v>
      </c>
      <c r="L6144" s="9">
        <v>4477.4399999999996</v>
      </c>
      <c r="M6144" s="10">
        <v>0.48</v>
      </c>
      <c r="N6144" s="4" t="s">
        <v>83</v>
      </c>
      <c r="O6144" s="4" t="str">
        <f>TEXT(Table1[[#This Row],[Invoice Date]],"yyyy")</f>
        <v>2021</v>
      </c>
      <c r="P6144" s="4" t="str">
        <f>TEXT(Table1[[#This Row],[Invoice Date]],"mmm")</f>
        <v>Aug</v>
      </c>
      <c r="Q6144" s="27">
        <f>WEEKNUM(Table1[[#This Row],[Invoice Date]]) + IF(YEAR(Table1[[#This Row],[Invoice Date]])=2021, 52, 0)</f>
        <v>84</v>
      </c>
    </row>
    <row r="6145" spans="2:17" ht="14.25" customHeight="1" x14ac:dyDescent="0.3">
      <c r="B6145" s="4" t="s">
        <v>26</v>
      </c>
      <c r="C6145" s="33">
        <v>1197831</v>
      </c>
      <c r="D6145" s="5">
        <v>44411</v>
      </c>
      <c r="E6145" s="4" t="s">
        <v>48</v>
      </c>
      <c r="F6145" s="4" t="s">
        <v>94</v>
      </c>
      <c r="G6145" s="4" t="s">
        <v>95</v>
      </c>
      <c r="H6145" s="6" t="s">
        <v>20</v>
      </c>
      <c r="I6145" s="7">
        <v>54</v>
      </c>
      <c r="J6145" s="8">
        <v>210</v>
      </c>
      <c r="K6145" s="9">
        <v>11340</v>
      </c>
      <c r="L6145" s="9">
        <v>6010.2000000000007</v>
      </c>
      <c r="M6145" s="10">
        <v>0.53</v>
      </c>
      <c r="N6145" s="4" t="s">
        <v>83</v>
      </c>
      <c r="O6145" s="4" t="str">
        <f>TEXT(Table1[[#This Row],[Invoice Date]],"yyyy")</f>
        <v>2021</v>
      </c>
      <c r="P6145" s="4" t="str">
        <f>TEXT(Table1[[#This Row],[Invoice Date]],"mmm")</f>
        <v>Aug</v>
      </c>
      <c r="Q6145" s="27">
        <f>WEEKNUM(Table1[[#This Row],[Invoice Date]]) + IF(YEAR(Table1[[#This Row],[Invoice Date]])=2021, 52, 0)</f>
        <v>84</v>
      </c>
    </row>
    <row r="6146" spans="2:17" ht="14.25" customHeight="1" x14ac:dyDescent="0.3">
      <c r="B6146" s="4" t="s">
        <v>26</v>
      </c>
      <c r="C6146" s="33">
        <v>1197831</v>
      </c>
      <c r="D6146" s="5">
        <v>44411</v>
      </c>
      <c r="E6146" s="4" t="s">
        <v>48</v>
      </c>
      <c r="F6146" s="4" t="s">
        <v>94</v>
      </c>
      <c r="G6146" s="4" t="s">
        <v>95</v>
      </c>
      <c r="H6146" s="6" t="s">
        <v>19</v>
      </c>
      <c r="I6146" s="7">
        <v>58</v>
      </c>
      <c r="J6146" s="8">
        <v>200</v>
      </c>
      <c r="K6146" s="9">
        <v>11600</v>
      </c>
      <c r="L6146" s="9">
        <v>5219.9999999999991</v>
      </c>
      <c r="M6146" s="10">
        <v>0.44999999999999996</v>
      </c>
      <c r="N6146" s="4" t="s">
        <v>83</v>
      </c>
      <c r="O6146" s="4" t="str">
        <f>TEXT(Table1[[#This Row],[Invoice Date]],"yyyy")</f>
        <v>2021</v>
      </c>
      <c r="P6146" s="4" t="str">
        <f>TEXT(Table1[[#This Row],[Invoice Date]],"mmm")</f>
        <v>Aug</v>
      </c>
      <c r="Q6146" s="27">
        <f>WEEKNUM(Table1[[#This Row],[Invoice Date]]) + IF(YEAR(Table1[[#This Row],[Invoice Date]])=2021, 52, 0)</f>
        <v>84</v>
      </c>
    </row>
    <row r="6147" spans="2:17" ht="14.25" customHeight="1" x14ac:dyDescent="0.3">
      <c r="B6147" s="4" t="s">
        <v>26</v>
      </c>
      <c r="C6147" s="33">
        <v>1197831</v>
      </c>
      <c r="D6147" s="5">
        <v>44411</v>
      </c>
      <c r="E6147" s="4" t="s">
        <v>48</v>
      </c>
      <c r="F6147" s="4" t="s">
        <v>94</v>
      </c>
      <c r="G6147" s="4" t="s">
        <v>95</v>
      </c>
      <c r="H6147" s="6" t="s">
        <v>23</v>
      </c>
      <c r="I6147" s="7">
        <v>54</v>
      </c>
      <c r="J6147" s="8">
        <v>231</v>
      </c>
      <c r="K6147" s="9">
        <v>12474</v>
      </c>
      <c r="L6147" s="9">
        <v>7983.3600000000006</v>
      </c>
      <c r="M6147" s="10">
        <v>0.64</v>
      </c>
      <c r="N6147" s="4" t="s">
        <v>83</v>
      </c>
      <c r="O6147" s="4" t="str">
        <f>TEXT(Table1[[#This Row],[Invoice Date]],"yyyy")</f>
        <v>2021</v>
      </c>
      <c r="P6147" s="4" t="str">
        <f>TEXT(Table1[[#This Row],[Invoice Date]],"mmm")</f>
        <v>Aug</v>
      </c>
      <c r="Q6147" s="27">
        <f>WEEKNUM(Table1[[#This Row],[Invoice Date]]) + IF(YEAR(Table1[[#This Row],[Invoice Date]])=2021, 52, 0)</f>
        <v>84</v>
      </c>
    </row>
    <row r="6148" spans="2:17" ht="14.25" customHeight="1" x14ac:dyDescent="0.3">
      <c r="B6148" s="4" t="s">
        <v>26</v>
      </c>
      <c r="C6148" s="33">
        <v>1197831</v>
      </c>
      <c r="D6148" s="5">
        <v>44411</v>
      </c>
      <c r="E6148" s="4" t="s">
        <v>48</v>
      </c>
      <c r="F6148" s="4" t="s">
        <v>94</v>
      </c>
      <c r="G6148" s="4" t="s">
        <v>95</v>
      </c>
      <c r="H6148" s="6" t="s">
        <v>17</v>
      </c>
      <c r="I6148" s="7">
        <v>61</v>
      </c>
      <c r="J6148" s="8">
        <v>308</v>
      </c>
      <c r="K6148" s="9">
        <v>18788</v>
      </c>
      <c r="L6148" s="9">
        <v>9957.6400000000012</v>
      </c>
      <c r="M6148" s="10">
        <v>0.53</v>
      </c>
      <c r="N6148" s="4" t="s">
        <v>83</v>
      </c>
      <c r="O6148" s="4" t="str">
        <f>TEXT(Table1[[#This Row],[Invoice Date]],"yyyy")</f>
        <v>2021</v>
      </c>
      <c r="P6148" s="4" t="str">
        <f>TEXT(Table1[[#This Row],[Invoice Date]],"mmm")</f>
        <v>Aug</v>
      </c>
      <c r="Q6148" s="27">
        <f>WEEKNUM(Table1[[#This Row],[Invoice Date]]) + IF(YEAR(Table1[[#This Row],[Invoice Date]])=2021, 52, 0)</f>
        <v>84</v>
      </c>
    </row>
    <row r="6149" spans="2:17" ht="14.25" customHeight="1" x14ac:dyDescent="0.3">
      <c r="B6149" s="4" t="s">
        <v>30</v>
      </c>
      <c r="C6149" s="34">
        <v>1128299</v>
      </c>
      <c r="D6149" s="5">
        <v>44411</v>
      </c>
      <c r="E6149" s="4" t="s">
        <v>36</v>
      </c>
      <c r="F6149" s="4" t="s">
        <v>114</v>
      </c>
      <c r="G6149" s="4" t="s">
        <v>115</v>
      </c>
      <c r="H6149" s="6" t="s">
        <v>21</v>
      </c>
      <c r="I6149" s="7">
        <v>40</v>
      </c>
      <c r="J6149" s="8">
        <v>200</v>
      </c>
      <c r="K6149" s="9">
        <v>80000</v>
      </c>
      <c r="L6149" s="9">
        <v>24000</v>
      </c>
      <c r="M6149" s="10">
        <v>0.3</v>
      </c>
      <c r="N6149" s="4" t="s">
        <v>18</v>
      </c>
      <c r="O6149" s="4" t="str">
        <f>TEXT(Table1[[#This Row],[Invoice Date]],"yyyy")</f>
        <v>2021</v>
      </c>
      <c r="P6149" s="4" t="str">
        <f>TEXT(Table1[[#This Row],[Invoice Date]],"mmm")</f>
        <v>Aug</v>
      </c>
      <c r="Q6149" s="27">
        <f>WEEKNUM(Table1[[#This Row],[Invoice Date]]) + IF(YEAR(Table1[[#This Row],[Invoice Date]])=2021, 52, 0)</f>
        <v>84</v>
      </c>
    </row>
    <row r="6150" spans="2:17" ht="14.25" customHeight="1" x14ac:dyDescent="0.3">
      <c r="B6150" s="4" t="s">
        <v>30</v>
      </c>
      <c r="C6150" s="34">
        <v>1128299</v>
      </c>
      <c r="D6150" s="5">
        <v>44411</v>
      </c>
      <c r="E6150" s="4" t="s">
        <v>36</v>
      </c>
      <c r="F6150" s="4" t="s">
        <v>114</v>
      </c>
      <c r="G6150" s="4" t="s">
        <v>115</v>
      </c>
      <c r="H6150" s="6" t="s">
        <v>22</v>
      </c>
      <c r="I6150" s="7">
        <v>50</v>
      </c>
      <c r="J6150" s="8">
        <v>175</v>
      </c>
      <c r="K6150" s="9">
        <v>87500</v>
      </c>
      <c r="L6150" s="9">
        <v>43750</v>
      </c>
      <c r="M6150" s="10">
        <v>0.5</v>
      </c>
      <c r="N6150" s="4" t="s">
        <v>18</v>
      </c>
      <c r="O6150" s="4" t="str">
        <f>TEXT(Table1[[#This Row],[Invoice Date]],"yyyy")</f>
        <v>2021</v>
      </c>
      <c r="P6150" s="4" t="str">
        <f>TEXT(Table1[[#This Row],[Invoice Date]],"mmm")</f>
        <v>Aug</v>
      </c>
      <c r="Q6150" s="27">
        <f>WEEKNUM(Table1[[#This Row],[Invoice Date]]) + IF(YEAR(Table1[[#This Row],[Invoice Date]])=2021, 52, 0)</f>
        <v>84</v>
      </c>
    </row>
    <row r="6151" spans="2:17" ht="14.25" customHeight="1" x14ac:dyDescent="0.3">
      <c r="B6151" s="4" t="s">
        <v>14</v>
      </c>
      <c r="C6151" s="33">
        <v>1185732</v>
      </c>
      <c r="D6151" s="5">
        <v>44411</v>
      </c>
      <c r="E6151" s="4" t="s">
        <v>36</v>
      </c>
      <c r="F6151" s="4" t="s">
        <v>37</v>
      </c>
      <c r="G6151" s="4" t="s">
        <v>38</v>
      </c>
      <c r="H6151" s="6" t="s">
        <v>22</v>
      </c>
      <c r="I6151" s="7">
        <v>60</v>
      </c>
      <c r="J6151" s="8">
        <v>150</v>
      </c>
      <c r="K6151" s="9">
        <v>90000</v>
      </c>
      <c r="L6151" s="9">
        <v>31499.999999999996</v>
      </c>
      <c r="M6151" s="10">
        <v>0.35</v>
      </c>
      <c r="N6151" s="4" t="s">
        <v>24</v>
      </c>
      <c r="O6151" s="4" t="str">
        <f>TEXT(Table1[[#This Row],[Invoice Date]],"yyyy")</f>
        <v>2021</v>
      </c>
      <c r="P6151" s="4" t="str">
        <f>TEXT(Table1[[#This Row],[Invoice Date]],"mmm")</f>
        <v>Aug</v>
      </c>
      <c r="Q6151" s="27">
        <f>WEEKNUM(Table1[[#This Row],[Invoice Date]]) + IF(YEAR(Table1[[#This Row],[Invoice Date]])=2021, 52, 0)</f>
        <v>84</v>
      </c>
    </row>
    <row r="6152" spans="2:17" ht="14.25" customHeight="1" x14ac:dyDescent="0.3">
      <c r="B6152" s="4" t="s">
        <v>30</v>
      </c>
      <c r="C6152" s="34">
        <v>1128299</v>
      </c>
      <c r="D6152" s="5">
        <v>44411</v>
      </c>
      <c r="E6152" s="4" t="s">
        <v>36</v>
      </c>
      <c r="F6152" s="4" t="s">
        <v>114</v>
      </c>
      <c r="G6152" s="4" t="s">
        <v>115</v>
      </c>
      <c r="H6152" s="6" t="s">
        <v>20</v>
      </c>
      <c r="I6152" s="7">
        <v>40</v>
      </c>
      <c r="J6152" s="8">
        <v>225</v>
      </c>
      <c r="K6152" s="9">
        <v>90000</v>
      </c>
      <c r="L6152" s="9">
        <v>27000</v>
      </c>
      <c r="M6152" s="10">
        <v>0.3</v>
      </c>
      <c r="N6152" s="4" t="s">
        <v>18</v>
      </c>
      <c r="O6152" s="4" t="str">
        <f>TEXT(Table1[[#This Row],[Invoice Date]],"yyyy")</f>
        <v>2021</v>
      </c>
      <c r="P6152" s="4" t="str">
        <f>TEXT(Table1[[#This Row],[Invoice Date]],"mmm")</f>
        <v>Aug</v>
      </c>
      <c r="Q6152" s="27">
        <f>WEEKNUM(Table1[[#This Row],[Invoice Date]]) + IF(YEAR(Table1[[#This Row],[Invoice Date]])=2021, 52, 0)</f>
        <v>84</v>
      </c>
    </row>
    <row r="6153" spans="2:17" ht="14.25" customHeight="1" x14ac:dyDescent="0.3">
      <c r="B6153" s="4" t="s">
        <v>30</v>
      </c>
      <c r="C6153" s="34">
        <v>1128299</v>
      </c>
      <c r="D6153" s="5">
        <v>44411</v>
      </c>
      <c r="E6153" s="4" t="s">
        <v>36</v>
      </c>
      <c r="F6153" s="4" t="s">
        <v>114</v>
      </c>
      <c r="G6153" s="4" t="s">
        <v>115</v>
      </c>
      <c r="H6153" s="6" t="s">
        <v>19</v>
      </c>
      <c r="I6153" s="7">
        <v>45.000000000000007</v>
      </c>
      <c r="J6153" s="8">
        <v>300</v>
      </c>
      <c r="K6153" s="9">
        <v>135000.00000000003</v>
      </c>
      <c r="L6153" s="9">
        <v>47250.000000000007</v>
      </c>
      <c r="M6153" s="10">
        <v>0.35</v>
      </c>
      <c r="N6153" s="4" t="s">
        <v>18</v>
      </c>
      <c r="O6153" s="4" t="str">
        <f>TEXT(Table1[[#This Row],[Invoice Date]],"yyyy")</f>
        <v>2021</v>
      </c>
      <c r="P6153" s="4" t="str">
        <f>TEXT(Table1[[#This Row],[Invoice Date]],"mmm")</f>
        <v>Aug</v>
      </c>
      <c r="Q6153" s="27">
        <f>WEEKNUM(Table1[[#This Row],[Invoice Date]]) + IF(YEAR(Table1[[#This Row],[Invoice Date]])=2021, 52, 0)</f>
        <v>84</v>
      </c>
    </row>
    <row r="6154" spans="2:17" ht="14.25" customHeight="1" x14ac:dyDescent="0.3">
      <c r="B6154" s="4" t="s">
        <v>26</v>
      </c>
      <c r="C6154" s="33">
        <v>1197831</v>
      </c>
      <c r="D6154" s="5">
        <v>44411</v>
      </c>
      <c r="E6154" s="4" t="s">
        <v>36</v>
      </c>
      <c r="F6154" s="4" t="s">
        <v>57</v>
      </c>
      <c r="G6154" s="4" t="s">
        <v>58</v>
      </c>
      <c r="H6154" s="6" t="s">
        <v>20</v>
      </c>
      <c r="I6154" s="7">
        <v>30</v>
      </c>
      <c r="J6154" s="8">
        <v>475</v>
      </c>
      <c r="K6154" s="9">
        <v>142500</v>
      </c>
      <c r="L6154" s="9">
        <v>56999.999999999993</v>
      </c>
      <c r="M6154" s="10">
        <v>0.39999999999999997</v>
      </c>
      <c r="N6154" s="4" t="s">
        <v>24</v>
      </c>
      <c r="O6154" s="4" t="str">
        <f>TEXT(Table1[[#This Row],[Invoice Date]],"yyyy")</f>
        <v>2021</v>
      </c>
      <c r="P6154" s="4" t="str">
        <f>TEXT(Table1[[#This Row],[Invoice Date]],"mmm")</f>
        <v>Aug</v>
      </c>
      <c r="Q6154" s="27">
        <f>WEEKNUM(Table1[[#This Row],[Invoice Date]]) + IF(YEAR(Table1[[#This Row],[Invoice Date]])=2021, 52, 0)</f>
        <v>84</v>
      </c>
    </row>
    <row r="6155" spans="2:17" ht="14.25" customHeight="1" x14ac:dyDescent="0.3">
      <c r="B6155" s="4" t="s">
        <v>30</v>
      </c>
      <c r="C6155" s="34">
        <v>1128299</v>
      </c>
      <c r="D6155" s="5">
        <v>44411</v>
      </c>
      <c r="E6155" s="4" t="s">
        <v>36</v>
      </c>
      <c r="F6155" s="4" t="s">
        <v>114</v>
      </c>
      <c r="G6155" s="4" t="s">
        <v>115</v>
      </c>
      <c r="H6155" s="6" t="s">
        <v>23</v>
      </c>
      <c r="I6155" s="7">
        <v>55.000000000000007</v>
      </c>
      <c r="J6155" s="8">
        <v>350</v>
      </c>
      <c r="K6155" s="9">
        <v>192500.00000000003</v>
      </c>
      <c r="L6155" s="9">
        <v>77000.000000000015</v>
      </c>
      <c r="M6155" s="10">
        <v>0.4</v>
      </c>
      <c r="N6155" s="4" t="s">
        <v>18</v>
      </c>
      <c r="O6155" s="4" t="str">
        <f>TEXT(Table1[[#This Row],[Invoice Date]],"yyyy")</f>
        <v>2021</v>
      </c>
      <c r="P6155" s="4" t="str">
        <f>TEXT(Table1[[#This Row],[Invoice Date]],"mmm")</f>
        <v>Aug</v>
      </c>
      <c r="Q6155" s="27">
        <f>WEEKNUM(Table1[[#This Row],[Invoice Date]]) + IF(YEAR(Table1[[#This Row],[Invoice Date]])=2021, 52, 0)</f>
        <v>84</v>
      </c>
    </row>
    <row r="6156" spans="2:17" ht="14.25" customHeight="1" x14ac:dyDescent="0.3">
      <c r="B6156" s="4" t="s">
        <v>30</v>
      </c>
      <c r="C6156" s="34">
        <v>1128299</v>
      </c>
      <c r="D6156" s="5">
        <v>44411</v>
      </c>
      <c r="E6156" s="4" t="s">
        <v>36</v>
      </c>
      <c r="F6156" s="4" t="s">
        <v>114</v>
      </c>
      <c r="G6156" s="4" t="s">
        <v>115</v>
      </c>
      <c r="H6156" s="6" t="s">
        <v>17</v>
      </c>
      <c r="I6156" s="7">
        <v>50</v>
      </c>
      <c r="J6156" s="8">
        <v>525</v>
      </c>
      <c r="K6156" s="9">
        <v>262500</v>
      </c>
      <c r="L6156" s="9">
        <v>78750</v>
      </c>
      <c r="M6156" s="10">
        <v>0.3</v>
      </c>
      <c r="N6156" s="4" t="s">
        <v>18</v>
      </c>
      <c r="O6156" s="4" t="str">
        <f>TEXT(Table1[[#This Row],[Invoice Date]],"yyyy")</f>
        <v>2021</v>
      </c>
      <c r="P6156" s="4" t="str">
        <f>TEXT(Table1[[#This Row],[Invoice Date]],"mmm")</f>
        <v>Aug</v>
      </c>
      <c r="Q6156" s="27">
        <f>WEEKNUM(Table1[[#This Row],[Invoice Date]]) + IF(YEAR(Table1[[#This Row],[Invoice Date]])=2021, 52, 0)</f>
        <v>84</v>
      </c>
    </row>
    <row r="6157" spans="2:17" ht="14.25" customHeight="1" x14ac:dyDescent="0.3">
      <c r="B6157" s="4" t="s">
        <v>26</v>
      </c>
      <c r="C6157" s="33">
        <v>1197831</v>
      </c>
      <c r="D6157" s="5">
        <v>44411</v>
      </c>
      <c r="E6157" s="4" t="s">
        <v>48</v>
      </c>
      <c r="F6157" s="4" t="s">
        <v>94</v>
      </c>
      <c r="G6157" s="4" t="s">
        <v>95</v>
      </c>
      <c r="H6157" s="6" t="s">
        <v>21</v>
      </c>
      <c r="I6157" s="7">
        <v>45</v>
      </c>
      <c r="J6157" s="8">
        <v>675</v>
      </c>
      <c r="K6157" s="9">
        <v>303750</v>
      </c>
      <c r="L6157" s="9">
        <v>121500</v>
      </c>
      <c r="M6157" s="10">
        <v>0.4</v>
      </c>
      <c r="N6157" s="4" t="s">
        <v>83</v>
      </c>
      <c r="O6157" s="4" t="str">
        <f>TEXT(Table1[[#This Row],[Invoice Date]],"yyyy")</f>
        <v>2021</v>
      </c>
      <c r="P6157" s="4" t="str">
        <f>TEXT(Table1[[#This Row],[Invoice Date]],"mmm")</f>
        <v>Aug</v>
      </c>
      <c r="Q6157" s="27">
        <f>WEEKNUM(Table1[[#This Row],[Invoice Date]]) + IF(YEAR(Table1[[#This Row],[Invoice Date]])=2021, 52, 0)</f>
        <v>84</v>
      </c>
    </row>
    <row r="6158" spans="2:17" ht="14.25" customHeight="1" x14ac:dyDescent="0.3">
      <c r="B6158" s="4" t="s">
        <v>26</v>
      </c>
      <c r="C6158" s="33">
        <v>1197831</v>
      </c>
      <c r="D6158" s="5">
        <v>44411</v>
      </c>
      <c r="E6158" s="4" t="s">
        <v>48</v>
      </c>
      <c r="F6158" s="4" t="s">
        <v>94</v>
      </c>
      <c r="G6158" s="4" t="s">
        <v>95</v>
      </c>
      <c r="H6158" s="6" t="s">
        <v>22</v>
      </c>
      <c r="I6158" s="7">
        <v>55.000000000000007</v>
      </c>
      <c r="J6158" s="8">
        <v>650</v>
      </c>
      <c r="K6158" s="9">
        <v>357500.00000000006</v>
      </c>
      <c r="L6158" s="9">
        <v>125125.00000000001</v>
      </c>
      <c r="M6158" s="10">
        <v>0.35</v>
      </c>
      <c r="N6158" s="4" t="s">
        <v>83</v>
      </c>
      <c r="O6158" s="4" t="str">
        <f>TEXT(Table1[[#This Row],[Invoice Date]],"yyyy")</f>
        <v>2021</v>
      </c>
      <c r="P6158" s="4" t="str">
        <f>TEXT(Table1[[#This Row],[Invoice Date]],"mmm")</f>
        <v>Aug</v>
      </c>
      <c r="Q6158" s="27">
        <f>WEEKNUM(Table1[[#This Row],[Invoice Date]]) + IF(YEAR(Table1[[#This Row],[Invoice Date]])=2021, 52, 0)</f>
        <v>84</v>
      </c>
    </row>
    <row r="6159" spans="2:17" ht="14.25" customHeight="1" x14ac:dyDescent="0.3">
      <c r="B6159" s="4" t="s">
        <v>26</v>
      </c>
      <c r="C6159" s="33">
        <v>1197831</v>
      </c>
      <c r="D6159" s="5">
        <v>44411</v>
      </c>
      <c r="E6159" s="4" t="s">
        <v>48</v>
      </c>
      <c r="F6159" s="4" t="s">
        <v>94</v>
      </c>
      <c r="G6159" s="4" t="s">
        <v>95</v>
      </c>
      <c r="H6159" s="6" t="s">
        <v>20</v>
      </c>
      <c r="I6159" s="7">
        <v>55.000000000000007</v>
      </c>
      <c r="J6159" s="8">
        <v>725</v>
      </c>
      <c r="K6159" s="9">
        <v>398750.00000000006</v>
      </c>
      <c r="L6159" s="9">
        <v>159500.00000000003</v>
      </c>
      <c r="M6159" s="10">
        <v>0.4</v>
      </c>
      <c r="N6159" s="4" t="s">
        <v>83</v>
      </c>
      <c r="O6159" s="4" t="str">
        <f>TEXT(Table1[[#This Row],[Invoice Date]],"yyyy")</f>
        <v>2021</v>
      </c>
      <c r="P6159" s="4" t="str">
        <f>TEXT(Table1[[#This Row],[Invoice Date]],"mmm")</f>
        <v>Aug</v>
      </c>
      <c r="Q6159" s="27">
        <f>WEEKNUM(Table1[[#This Row],[Invoice Date]]) + IF(YEAR(Table1[[#This Row],[Invoice Date]])=2021, 52, 0)</f>
        <v>84</v>
      </c>
    </row>
    <row r="6160" spans="2:17" ht="14.25" customHeight="1" x14ac:dyDescent="0.3">
      <c r="B6160" s="4" t="s">
        <v>26</v>
      </c>
      <c r="C6160" s="33">
        <v>1197831</v>
      </c>
      <c r="D6160" s="5">
        <v>44411</v>
      </c>
      <c r="E6160" s="4" t="s">
        <v>48</v>
      </c>
      <c r="F6160" s="4" t="s">
        <v>94</v>
      </c>
      <c r="G6160" s="4" t="s">
        <v>95</v>
      </c>
      <c r="H6160" s="6" t="s">
        <v>19</v>
      </c>
      <c r="I6160" s="7">
        <v>60.000000000000007</v>
      </c>
      <c r="J6160" s="8">
        <v>800</v>
      </c>
      <c r="K6160" s="9">
        <v>480000.00000000006</v>
      </c>
      <c r="L6160" s="9">
        <v>168000</v>
      </c>
      <c r="M6160" s="10">
        <v>0.35</v>
      </c>
      <c r="N6160" s="4" t="s">
        <v>83</v>
      </c>
      <c r="O6160" s="4" t="str">
        <f>TEXT(Table1[[#This Row],[Invoice Date]],"yyyy")</f>
        <v>2021</v>
      </c>
      <c r="P6160" s="4" t="str">
        <f>TEXT(Table1[[#This Row],[Invoice Date]],"mmm")</f>
        <v>Aug</v>
      </c>
      <c r="Q6160" s="27">
        <f>WEEKNUM(Table1[[#This Row],[Invoice Date]]) + IF(YEAR(Table1[[#This Row],[Invoice Date]])=2021, 52, 0)</f>
        <v>84</v>
      </c>
    </row>
    <row r="6161" spans="2:17" ht="14.25" customHeight="1" x14ac:dyDescent="0.3">
      <c r="B6161" s="4" t="s">
        <v>26</v>
      </c>
      <c r="C6161" s="33">
        <v>1197831</v>
      </c>
      <c r="D6161" s="5">
        <v>44411</v>
      </c>
      <c r="E6161" s="4" t="s">
        <v>48</v>
      </c>
      <c r="F6161" s="4" t="s">
        <v>94</v>
      </c>
      <c r="G6161" s="4" t="s">
        <v>95</v>
      </c>
      <c r="H6161" s="6" t="s">
        <v>23</v>
      </c>
      <c r="I6161" s="7">
        <v>60.000000000000007</v>
      </c>
      <c r="J6161" s="8">
        <v>825</v>
      </c>
      <c r="K6161" s="9">
        <v>495000.00000000006</v>
      </c>
      <c r="L6161" s="9">
        <v>247500.00000000003</v>
      </c>
      <c r="M6161" s="10">
        <v>0.5</v>
      </c>
      <c r="N6161" s="4" t="s">
        <v>83</v>
      </c>
      <c r="O6161" s="4" t="str">
        <f>TEXT(Table1[[#This Row],[Invoice Date]],"yyyy")</f>
        <v>2021</v>
      </c>
      <c r="P6161" s="4" t="str">
        <f>TEXT(Table1[[#This Row],[Invoice Date]],"mmm")</f>
        <v>Aug</v>
      </c>
      <c r="Q6161" s="27">
        <f>WEEKNUM(Table1[[#This Row],[Invoice Date]]) + IF(YEAR(Table1[[#This Row],[Invoice Date]])=2021, 52, 0)</f>
        <v>84</v>
      </c>
    </row>
    <row r="6162" spans="2:17" ht="14.25" customHeight="1" x14ac:dyDescent="0.3">
      <c r="B6162" s="4" t="s">
        <v>26</v>
      </c>
      <c r="C6162" s="33">
        <v>1197831</v>
      </c>
      <c r="D6162" s="5">
        <v>44411</v>
      </c>
      <c r="E6162" s="4" t="s">
        <v>48</v>
      </c>
      <c r="F6162" s="4" t="s">
        <v>94</v>
      </c>
      <c r="G6162" s="4" t="s">
        <v>95</v>
      </c>
      <c r="H6162" s="6" t="s">
        <v>17</v>
      </c>
      <c r="I6162" s="7">
        <v>65</v>
      </c>
      <c r="J6162" s="8">
        <v>1025</v>
      </c>
      <c r="K6162" s="9">
        <v>666250</v>
      </c>
      <c r="L6162" s="9">
        <v>266500</v>
      </c>
      <c r="M6162" s="10">
        <v>0.4</v>
      </c>
      <c r="N6162" s="4" t="s">
        <v>83</v>
      </c>
      <c r="O6162" s="4" t="str">
        <f>TEXT(Table1[[#This Row],[Invoice Date]],"yyyy")</f>
        <v>2021</v>
      </c>
      <c r="P6162" s="4" t="str">
        <f>TEXT(Table1[[#This Row],[Invoice Date]],"mmm")</f>
        <v>Aug</v>
      </c>
      <c r="Q6162" s="27">
        <f>WEEKNUM(Table1[[#This Row],[Invoice Date]]) + IF(YEAR(Table1[[#This Row],[Invoice Date]])=2021, 52, 0)</f>
        <v>84</v>
      </c>
    </row>
    <row r="6163" spans="2:17" ht="14.25" customHeight="1" x14ac:dyDescent="0.3">
      <c r="B6163" s="4" t="s">
        <v>26</v>
      </c>
      <c r="C6163" s="33">
        <v>1197831</v>
      </c>
      <c r="D6163" s="5">
        <v>44412</v>
      </c>
      <c r="E6163" s="4" t="s">
        <v>15</v>
      </c>
      <c r="F6163" s="4" t="s">
        <v>125</v>
      </c>
      <c r="G6163" s="4" t="s">
        <v>126</v>
      </c>
      <c r="H6163" s="6" t="s">
        <v>21</v>
      </c>
      <c r="I6163" s="7">
        <v>32</v>
      </c>
      <c r="J6163" s="8">
        <v>72</v>
      </c>
      <c r="K6163" s="9">
        <v>2304</v>
      </c>
      <c r="L6163" s="9">
        <v>760.31999999999994</v>
      </c>
      <c r="M6163" s="10">
        <v>0.32999999999999996</v>
      </c>
      <c r="N6163" s="4" t="s">
        <v>24</v>
      </c>
      <c r="O6163" s="4" t="str">
        <f>TEXT(Table1[[#This Row],[Invoice Date]],"yyyy")</f>
        <v>2021</v>
      </c>
      <c r="P6163" s="4" t="str">
        <f>TEXT(Table1[[#This Row],[Invoice Date]],"mmm")</f>
        <v>Aug</v>
      </c>
      <c r="Q6163" s="27">
        <f>WEEKNUM(Table1[[#This Row],[Invoice Date]]) + IF(YEAR(Table1[[#This Row],[Invoice Date]])=2021, 52, 0)</f>
        <v>84</v>
      </c>
    </row>
    <row r="6164" spans="2:17" ht="14.25" customHeight="1" x14ac:dyDescent="0.3">
      <c r="B6164" s="4" t="s">
        <v>26</v>
      </c>
      <c r="C6164" s="33">
        <v>1197831</v>
      </c>
      <c r="D6164" s="5">
        <v>44412</v>
      </c>
      <c r="E6164" s="4" t="s">
        <v>15</v>
      </c>
      <c r="F6164" s="4" t="s">
        <v>125</v>
      </c>
      <c r="G6164" s="4" t="s">
        <v>126</v>
      </c>
      <c r="H6164" s="6" t="s">
        <v>22</v>
      </c>
      <c r="I6164" s="7">
        <v>51</v>
      </c>
      <c r="J6164" s="8">
        <v>52</v>
      </c>
      <c r="K6164" s="9">
        <v>2652</v>
      </c>
      <c r="L6164" s="9">
        <v>1166.8800000000001</v>
      </c>
      <c r="M6164" s="10">
        <v>0.44</v>
      </c>
      <c r="N6164" s="4" t="s">
        <v>83</v>
      </c>
      <c r="O6164" s="4" t="str">
        <f>TEXT(Table1[[#This Row],[Invoice Date]],"yyyy")</f>
        <v>2021</v>
      </c>
      <c r="P6164" s="4" t="str">
        <f>TEXT(Table1[[#This Row],[Invoice Date]],"mmm")</f>
        <v>Aug</v>
      </c>
      <c r="Q6164" s="27">
        <f>WEEKNUM(Table1[[#This Row],[Invoice Date]]) + IF(YEAR(Table1[[#This Row],[Invoice Date]])=2021, 52, 0)</f>
        <v>84</v>
      </c>
    </row>
    <row r="6165" spans="2:17" ht="14.25" customHeight="1" x14ac:dyDescent="0.3">
      <c r="B6165" s="4" t="s">
        <v>26</v>
      </c>
      <c r="C6165" s="33">
        <v>1197831</v>
      </c>
      <c r="D6165" s="5">
        <v>44412</v>
      </c>
      <c r="E6165" s="4" t="s">
        <v>15</v>
      </c>
      <c r="F6165" s="4" t="s">
        <v>125</v>
      </c>
      <c r="G6165" s="4" t="s">
        <v>126</v>
      </c>
      <c r="H6165" s="6" t="s">
        <v>22</v>
      </c>
      <c r="I6165" s="7">
        <v>43</v>
      </c>
      <c r="J6165" s="8">
        <v>62</v>
      </c>
      <c r="K6165" s="9">
        <v>2666</v>
      </c>
      <c r="L6165" s="9">
        <v>879.77999999999986</v>
      </c>
      <c r="M6165" s="10">
        <v>0.32999999999999996</v>
      </c>
      <c r="N6165" s="4" t="s">
        <v>24</v>
      </c>
      <c r="O6165" s="4" t="str">
        <f>TEXT(Table1[[#This Row],[Invoice Date]],"yyyy")</f>
        <v>2021</v>
      </c>
      <c r="P6165" s="4" t="str">
        <f>TEXT(Table1[[#This Row],[Invoice Date]],"mmm")</f>
        <v>Aug</v>
      </c>
      <c r="Q6165" s="27">
        <f>WEEKNUM(Table1[[#This Row],[Invoice Date]]) + IF(YEAR(Table1[[#This Row],[Invoice Date]])=2021, 52, 0)</f>
        <v>84</v>
      </c>
    </row>
    <row r="6166" spans="2:17" ht="14.25" customHeight="1" x14ac:dyDescent="0.3">
      <c r="B6166" s="4" t="s">
        <v>26</v>
      </c>
      <c r="C6166" s="33">
        <v>1197831</v>
      </c>
      <c r="D6166" s="5">
        <v>44412</v>
      </c>
      <c r="E6166" s="4" t="s">
        <v>15</v>
      </c>
      <c r="F6166" s="4" t="s">
        <v>125</v>
      </c>
      <c r="G6166" s="4" t="s">
        <v>126</v>
      </c>
      <c r="H6166" s="6" t="s">
        <v>21</v>
      </c>
      <c r="I6166" s="7">
        <v>41</v>
      </c>
      <c r="J6166" s="8">
        <v>68</v>
      </c>
      <c r="K6166" s="9">
        <v>2788</v>
      </c>
      <c r="L6166" s="9">
        <v>1143.08</v>
      </c>
      <c r="M6166" s="10">
        <v>0.41</v>
      </c>
      <c r="N6166" s="4" t="s">
        <v>83</v>
      </c>
      <c r="O6166" s="4" t="str">
        <f>TEXT(Table1[[#This Row],[Invoice Date]],"yyyy")</f>
        <v>2021</v>
      </c>
      <c r="P6166" s="4" t="str">
        <f>TEXT(Table1[[#This Row],[Invoice Date]],"mmm")</f>
        <v>Aug</v>
      </c>
      <c r="Q6166" s="27">
        <f>WEEKNUM(Table1[[#This Row],[Invoice Date]]) + IF(YEAR(Table1[[#This Row],[Invoice Date]])=2021, 52, 0)</f>
        <v>84</v>
      </c>
    </row>
    <row r="6167" spans="2:17" ht="14.25" customHeight="1" x14ac:dyDescent="0.3">
      <c r="B6167" s="4" t="s">
        <v>26</v>
      </c>
      <c r="C6167" s="33">
        <v>1197831</v>
      </c>
      <c r="D6167" s="5">
        <v>44412</v>
      </c>
      <c r="E6167" s="4" t="s">
        <v>15</v>
      </c>
      <c r="F6167" s="4" t="s">
        <v>125</v>
      </c>
      <c r="G6167" s="4" t="s">
        <v>126</v>
      </c>
      <c r="H6167" s="6" t="s">
        <v>20</v>
      </c>
      <c r="I6167" s="7">
        <v>41</v>
      </c>
      <c r="J6167" s="8">
        <v>85</v>
      </c>
      <c r="K6167" s="9">
        <v>3485</v>
      </c>
      <c r="L6167" s="9">
        <v>1463.7</v>
      </c>
      <c r="M6167" s="10">
        <v>0.42</v>
      </c>
      <c r="N6167" s="4" t="s">
        <v>83</v>
      </c>
      <c r="O6167" s="4" t="str">
        <f>TEXT(Table1[[#This Row],[Invoice Date]],"yyyy")</f>
        <v>2021</v>
      </c>
      <c r="P6167" s="4" t="str">
        <f>TEXT(Table1[[#This Row],[Invoice Date]],"mmm")</f>
        <v>Aug</v>
      </c>
      <c r="Q6167" s="27">
        <f>WEEKNUM(Table1[[#This Row],[Invoice Date]]) + IF(YEAR(Table1[[#This Row],[Invoice Date]])=2021, 52, 0)</f>
        <v>84</v>
      </c>
    </row>
    <row r="6168" spans="2:17" ht="14.25" customHeight="1" x14ac:dyDescent="0.3">
      <c r="B6168" s="4" t="s">
        <v>26</v>
      </c>
      <c r="C6168" s="33">
        <v>1197831</v>
      </c>
      <c r="D6168" s="5">
        <v>44412</v>
      </c>
      <c r="E6168" s="4" t="s">
        <v>15</v>
      </c>
      <c r="F6168" s="4" t="s">
        <v>125</v>
      </c>
      <c r="G6168" s="4" t="s">
        <v>126</v>
      </c>
      <c r="H6168" s="6" t="s">
        <v>20</v>
      </c>
      <c r="I6168" s="7">
        <v>36</v>
      </c>
      <c r="J6168" s="8">
        <v>107</v>
      </c>
      <c r="K6168" s="9">
        <v>3852</v>
      </c>
      <c r="L6168" s="9">
        <v>1348.1999999999998</v>
      </c>
      <c r="M6168" s="10">
        <v>0.35</v>
      </c>
      <c r="N6168" s="4" t="s">
        <v>24</v>
      </c>
      <c r="O6168" s="4" t="str">
        <f>TEXT(Table1[[#This Row],[Invoice Date]],"yyyy")</f>
        <v>2021</v>
      </c>
      <c r="P6168" s="4" t="str">
        <f>TEXT(Table1[[#This Row],[Invoice Date]],"mmm")</f>
        <v>Aug</v>
      </c>
      <c r="Q6168" s="27">
        <f>WEEKNUM(Table1[[#This Row],[Invoice Date]]) + IF(YEAR(Table1[[#This Row],[Invoice Date]])=2021, 52, 0)</f>
        <v>84</v>
      </c>
    </row>
    <row r="6169" spans="2:17" ht="14.25" customHeight="1" x14ac:dyDescent="0.3">
      <c r="B6169" s="4" t="s">
        <v>14</v>
      </c>
      <c r="C6169" s="33">
        <v>1185732</v>
      </c>
      <c r="D6169" s="5">
        <v>44412</v>
      </c>
      <c r="E6169" s="4" t="s">
        <v>36</v>
      </c>
      <c r="F6169" s="4" t="s">
        <v>37</v>
      </c>
      <c r="G6169" s="4" t="s">
        <v>38</v>
      </c>
      <c r="H6169" s="6" t="s">
        <v>23</v>
      </c>
      <c r="I6169" s="7">
        <v>61</v>
      </c>
      <c r="J6169" s="8">
        <v>65</v>
      </c>
      <c r="K6169" s="9">
        <v>3965</v>
      </c>
      <c r="L6169" s="9">
        <v>2379</v>
      </c>
      <c r="M6169" s="10">
        <v>0.6</v>
      </c>
      <c r="N6169" s="4" t="s">
        <v>83</v>
      </c>
      <c r="O6169" s="4" t="str">
        <f>TEXT(Table1[[#This Row],[Invoice Date]],"yyyy")</f>
        <v>2021</v>
      </c>
      <c r="P6169" s="4" t="str">
        <f>TEXT(Table1[[#This Row],[Invoice Date]],"mmm")</f>
        <v>Aug</v>
      </c>
      <c r="Q6169" s="27">
        <f>WEEKNUM(Table1[[#This Row],[Invoice Date]]) + IF(YEAR(Table1[[#This Row],[Invoice Date]])=2021, 52, 0)</f>
        <v>84</v>
      </c>
    </row>
    <row r="6170" spans="2:17" ht="14.25" customHeight="1" x14ac:dyDescent="0.3">
      <c r="B6170" s="4" t="s">
        <v>26</v>
      </c>
      <c r="C6170" s="33">
        <v>1197831</v>
      </c>
      <c r="D6170" s="5">
        <v>44412</v>
      </c>
      <c r="E6170" s="4" t="s">
        <v>15</v>
      </c>
      <c r="F6170" s="4" t="s">
        <v>125</v>
      </c>
      <c r="G6170" s="4" t="s">
        <v>126</v>
      </c>
      <c r="H6170" s="6" t="s">
        <v>19</v>
      </c>
      <c r="I6170" s="7">
        <v>34</v>
      </c>
      <c r="J6170" s="8">
        <v>128</v>
      </c>
      <c r="K6170" s="9">
        <v>4352</v>
      </c>
      <c r="L6170" s="9">
        <v>1871.3600000000001</v>
      </c>
      <c r="M6170" s="10">
        <v>0.43000000000000005</v>
      </c>
      <c r="N6170" s="4" t="s">
        <v>24</v>
      </c>
      <c r="O6170" s="4" t="str">
        <f>TEXT(Table1[[#This Row],[Invoice Date]],"yyyy")</f>
        <v>2021</v>
      </c>
      <c r="P6170" s="4" t="str">
        <f>TEXT(Table1[[#This Row],[Invoice Date]],"mmm")</f>
        <v>Aug</v>
      </c>
      <c r="Q6170" s="27">
        <f>WEEKNUM(Table1[[#This Row],[Invoice Date]]) + IF(YEAR(Table1[[#This Row],[Invoice Date]])=2021, 52, 0)</f>
        <v>84</v>
      </c>
    </row>
    <row r="6171" spans="2:17" ht="14.25" customHeight="1" x14ac:dyDescent="0.3">
      <c r="B6171" s="4" t="s">
        <v>26</v>
      </c>
      <c r="C6171" s="33">
        <v>1197831</v>
      </c>
      <c r="D6171" s="5">
        <v>44412</v>
      </c>
      <c r="E6171" s="4" t="s">
        <v>36</v>
      </c>
      <c r="F6171" s="4" t="s">
        <v>57</v>
      </c>
      <c r="G6171" s="4" t="s">
        <v>58</v>
      </c>
      <c r="H6171" s="6" t="s">
        <v>21</v>
      </c>
      <c r="I6171" s="7">
        <v>33</v>
      </c>
      <c r="J6171" s="8">
        <v>138</v>
      </c>
      <c r="K6171" s="9">
        <v>4554</v>
      </c>
      <c r="L6171" s="9">
        <v>2914.56</v>
      </c>
      <c r="M6171" s="10">
        <v>0.64</v>
      </c>
      <c r="N6171" s="4" t="s">
        <v>83</v>
      </c>
      <c r="O6171" s="4" t="str">
        <f>TEXT(Table1[[#This Row],[Invoice Date]],"yyyy")</f>
        <v>2021</v>
      </c>
      <c r="P6171" s="4" t="str">
        <f>TEXT(Table1[[#This Row],[Invoice Date]],"mmm")</f>
        <v>Aug</v>
      </c>
      <c r="Q6171" s="27">
        <f>WEEKNUM(Table1[[#This Row],[Invoice Date]]) + IF(YEAR(Table1[[#This Row],[Invoice Date]])=2021, 52, 0)</f>
        <v>84</v>
      </c>
    </row>
    <row r="6172" spans="2:17" ht="14.25" customHeight="1" x14ac:dyDescent="0.3">
      <c r="B6172" s="4" t="s">
        <v>26</v>
      </c>
      <c r="C6172" s="33">
        <v>1197831</v>
      </c>
      <c r="D6172" s="5">
        <v>44412</v>
      </c>
      <c r="E6172" s="4" t="s">
        <v>15</v>
      </c>
      <c r="F6172" s="4" t="s">
        <v>125</v>
      </c>
      <c r="G6172" s="4" t="s">
        <v>126</v>
      </c>
      <c r="H6172" s="6" t="s">
        <v>19</v>
      </c>
      <c r="I6172" s="7">
        <v>48</v>
      </c>
      <c r="J6172" s="8">
        <v>108</v>
      </c>
      <c r="K6172" s="9">
        <v>5184</v>
      </c>
      <c r="L6172" s="9">
        <v>2851.2000000000003</v>
      </c>
      <c r="M6172" s="10">
        <v>0.55000000000000004</v>
      </c>
      <c r="N6172" s="4" t="s">
        <v>83</v>
      </c>
      <c r="O6172" s="4" t="str">
        <f>TEXT(Table1[[#This Row],[Invoice Date]],"yyyy")</f>
        <v>2021</v>
      </c>
      <c r="P6172" s="4" t="str">
        <f>TEXT(Table1[[#This Row],[Invoice Date]],"mmm")</f>
        <v>Aug</v>
      </c>
      <c r="Q6172" s="27">
        <f>WEEKNUM(Table1[[#This Row],[Invoice Date]]) + IF(YEAR(Table1[[#This Row],[Invoice Date]])=2021, 52, 0)</f>
        <v>84</v>
      </c>
    </row>
    <row r="6173" spans="2:17" ht="14.25" customHeight="1" x14ac:dyDescent="0.3">
      <c r="B6173" s="4" t="s">
        <v>26</v>
      </c>
      <c r="C6173" s="33">
        <v>1197831</v>
      </c>
      <c r="D6173" s="5">
        <v>44412</v>
      </c>
      <c r="E6173" s="4" t="s">
        <v>15</v>
      </c>
      <c r="F6173" s="4" t="s">
        <v>125</v>
      </c>
      <c r="G6173" s="4" t="s">
        <v>126</v>
      </c>
      <c r="H6173" s="6" t="s">
        <v>23</v>
      </c>
      <c r="I6173" s="7">
        <v>44</v>
      </c>
      <c r="J6173" s="8">
        <v>124</v>
      </c>
      <c r="K6173" s="9">
        <v>5456</v>
      </c>
      <c r="L6173" s="9">
        <v>2073.2800000000002</v>
      </c>
      <c r="M6173" s="10">
        <v>0.38</v>
      </c>
      <c r="N6173" s="4" t="s">
        <v>24</v>
      </c>
      <c r="O6173" s="4" t="str">
        <f>TEXT(Table1[[#This Row],[Invoice Date]],"yyyy")</f>
        <v>2021</v>
      </c>
      <c r="P6173" s="4" t="str">
        <f>TEXT(Table1[[#This Row],[Invoice Date]],"mmm")</f>
        <v>Aug</v>
      </c>
      <c r="Q6173" s="27">
        <f>WEEKNUM(Table1[[#This Row],[Invoice Date]]) + IF(YEAR(Table1[[#This Row],[Invoice Date]])=2021, 52, 0)</f>
        <v>84</v>
      </c>
    </row>
    <row r="6174" spans="2:17" ht="14.25" customHeight="1" x14ac:dyDescent="0.3">
      <c r="B6174" s="4" t="s">
        <v>26</v>
      </c>
      <c r="C6174" s="33">
        <v>1197831</v>
      </c>
      <c r="D6174" s="5">
        <v>44412</v>
      </c>
      <c r="E6174" s="4" t="s">
        <v>15</v>
      </c>
      <c r="F6174" s="4" t="s">
        <v>125</v>
      </c>
      <c r="G6174" s="4" t="s">
        <v>126</v>
      </c>
      <c r="H6174" s="6" t="s">
        <v>23</v>
      </c>
      <c r="I6174" s="7">
        <v>55</v>
      </c>
      <c r="J6174" s="8">
        <v>105</v>
      </c>
      <c r="K6174" s="9">
        <v>5775</v>
      </c>
      <c r="L6174" s="9">
        <v>2887.5</v>
      </c>
      <c r="M6174" s="10">
        <v>0.5</v>
      </c>
      <c r="N6174" s="4" t="s">
        <v>83</v>
      </c>
      <c r="O6174" s="4" t="str">
        <f>TEXT(Table1[[#This Row],[Invoice Date]],"yyyy")</f>
        <v>2021</v>
      </c>
      <c r="P6174" s="4" t="str">
        <f>TEXT(Table1[[#This Row],[Invoice Date]],"mmm")</f>
        <v>Aug</v>
      </c>
      <c r="Q6174" s="27">
        <f>WEEKNUM(Table1[[#This Row],[Invoice Date]]) + IF(YEAR(Table1[[#This Row],[Invoice Date]])=2021, 52, 0)</f>
        <v>84</v>
      </c>
    </row>
    <row r="6175" spans="2:17" ht="14.25" customHeight="1" x14ac:dyDescent="0.3">
      <c r="B6175" s="4" t="s">
        <v>26</v>
      </c>
      <c r="C6175" s="33">
        <v>1197831</v>
      </c>
      <c r="D6175" s="5">
        <v>44412</v>
      </c>
      <c r="E6175" s="4" t="s">
        <v>15</v>
      </c>
      <c r="F6175" s="4" t="s">
        <v>125</v>
      </c>
      <c r="G6175" s="4" t="s">
        <v>126</v>
      </c>
      <c r="H6175" s="6" t="s">
        <v>17</v>
      </c>
      <c r="I6175" s="7">
        <v>40</v>
      </c>
      <c r="J6175" s="8">
        <v>194</v>
      </c>
      <c r="K6175" s="9">
        <v>7760</v>
      </c>
      <c r="L6175" s="9">
        <v>3259.2000000000003</v>
      </c>
      <c r="M6175" s="10">
        <v>0.42000000000000004</v>
      </c>
      <c r="N6175" s="4" t="s">
        <v>24</v>
      </c>
      <c r="O6175" s="4" t="str">
        <f>TEXT(Table1[[#This Row],[Invoice Date]],"yyyy")</f>
        <v>2021</v>
      </c>
      <c r="P6175" s="4" t="str">
        <f>TEXT(Table1[[#This Row],[Invoice Date]],"mmm")</f>
        <v>Aug</v>
      </c>
      <c r="Q6175" s="27">
        <f>WEEKNUM(Table1[[#This Row],[Invoice Date]]) + IF(YEAR(Table1[[#This Row],[Invoice Date]])=2021, 52, 0)</f>
        <v>84</v>
      </c>
    </row>
    <row r="6176" spans="2:17" ht="14.25" customHeight="1" x14ac:dyDescent="0.3">
      <c r="B6176" s="4" t="s">
        <v>26</v>
      </c>
      <c r="C6176" s="33">
        <v>1197831</v>
      </c>
      <c r="D6176" s="5">
        <v>44412</v>
      </c>
      <c r="E6176" s="4" t="s">
        <v>15</v>
      </c>
      <c r="F6176" s="4" t="s">
        <v>125</v>
      </c>
      <c r="G6176" s="4" t="s">
        <v>126</v>
      </c>
      <c r="H6176" s="6" t="s">
        <v>17</v>
      </c>
      <c r="I6176" s="7">
        <v>51</v>
      </c>
      <c r="J6176" s="8">
        <v>163</v>
      </c>
      <c r="K6176" s="9">
        <v>8313</v>
      </c>
      <c r="L6176" s="9">
        <v>4572.1500000000005</v>
      </c>
      <c r="M6176" s="10">
        <v>0.55000000000000004</v>
      </c>
      <c r="N6176" s="4" t="s">
        <v>83</v>
      </c>
      <c r="O6176" s="4" t="str">
        <f>TEXT(Table1[[#This Row],[Invoice Date]],"yyyy")</f>
        <v>2021</v>
      </c>
      <c r="P6176" s="4" t="str">
        <f>TEXT(Table1[[#This Row],[Invoice Date]],"mmm")</f>
        <v>Aug</v>
      </c>
      <c r="Q6176" s="27">
        <f>WEEKNUM(Table1[[#This Row],[Invoice Date]]) + IF(YEAR(Table1[[#This Row],[Invoice Date]])=2021, 52, 0)</f>
        <v>84</v>
      </c>
    </row>
    <row r="6177" spans="2:17" ht="14.25" customHeight="1" x14ac:dyDescent="0.3">
      <c r="B6177" s="4" t="s">
        <v>26</v>
      </c>
      <c r="C6177" s="33">
        <v>1197831</v>
      </c>
      <c r="D6177" s="5">
        <v>44412</v>
      </c>
      <c r="E6177" s="4" t="s">
        <v>15</v>
      </c>
      <c r="F6177" s="4" t="s">
        <v>125</v>
      </c>
      <c r="G6177" s="4" t="s">
        <v>126</v>
      </c>
      <c r="H6177" s="6" t="s">
        <v>21</v>
      </c>
      <c r="I6177" s="7">
        <v>45</v>
      </c>
      <c r="J6177" s="8">
        <v>225</v>
      </c>
      <c r="K6177" s="9">
        <v>101250</v>
      </c>
      <c r="L6177" s="9">
        <v>30375</v>
      </c>
      <c r="M6177" s="10">
        <v>0.3</v>
      </c>
      <c r="N6177" s="4" t="s">
        <v>18</v>
      </c>
      <c r="O6177" s="4" t="str">
        <f>TEXT(Table1[[#This Row],[Invoice Date]],"yyyy")</f>
        <v>2021</v>
      </c>
      <c r="P6177" s="4" t="str">
        <f>TEXT(Table1[[#This Row],[Invoice Date]],"mmm")</f>
        <v>Aug</v>
      </c>
      <c r="Q6177" s="27">
        <f>WEEKNUM(Table1[[#This Row],[Invoice Date]]) + IF(YEAR(Table1[[#This Row],[Invoice Date]])=2021, 52, 0)</f>
        <v>84</v>
      </c>
    </row>
    <row r="6178" spans="2:17" ht="14.25" customHeight="1" x14ac:dyDescent="0.3">
      <c r="B6178" s="4" t="s">
        <v>26</v>
      </c>
      <c r="C6178" s="33">
        <v>1197831</v>
      </c>
      <c r="D6178" s="5">
        <v>44412</v>
      </c>
      <c r="E6178" s="4" t="s">
        <v>15</v>
      </c>
      <c r="F6178" s="4" t="s">
        <v>125</v>
      </c>
      <c r="G6178" s="4" t="s">
        <v>126</v>
      </c>
      <c r="H6178" s="6" t="s">
        <v>22</v>
      </c>
      <c r="I6178" s="7">
        <v>54.999999999999993</v>
      </c>
      <c r="J6178" s="8">
        <v>200</v>
      </c>
      <c r="K6178" s="9">
        <v>109999.99999999999</v>
      </c>
      <c r="L6178" s="9">
        <v>32999.999999999993</v>
      </c>
      <c r="M6178" s="10">
        <v>0.3</v>
      </c>
      <c r="N6178" s="4" t="s">
        <v>18</v>
      </c>
      <c r="O6178" s="4" t="str">
        <f>TEXT(Table1[[#This Row],[Invoice Date]],"yyyy")</f>
        <v>2021</v>
      </c>
      <c r="P6178" s="4" t="str">
        <f>TEXT(Table1[[#This Row],[Invoice Date]],"mmm")</f>
        <v>Aug</v>
      </c>
      <c r="Q6178" s="27">
        <f>WEEKNUM(Table1[[#This Row],[Invoice Date]]) + IF(YEAR(Table1[[#This Row],[Invoice Date]])=2021, 52, 0)</f>
        <v>84</v>
      </c>
    </row>
    <row r="6179" spans="2:17" ht="14.25" customHeight="1" x14ac:dyDescent="0.3">
      <c r="B6179" s="4" t="s">
        <v>26</v>
      </c>
      <c r="C6179" s="33">
        <v>1197831</v>
      </c>
      <c r="D6179" s="5">
        <v>44412</v>
      </c>
      <c r="E6179" s="4" t="s">
        <v>15</v>
      </c>
      <c r="F6179" s="4" t="s">
        <v>125</v>
      </c>
      <c r="G6179" s="4" t="s">
        <v>126</v>
      </c>
      <c r="H6179" s="6" t="s">
        <v>20</v>
      </c>
      <c r="I6179" s="7">
        <v>45</v>
      </c>
      <c r="J6179" s="8">
        <v>325</v>
      </c>
      <c r="K6179" s="9">
        <v>146250</v>
      </c>
      <c r="L6179" s="9">
        <v>43875</v>
      </c>
      <c r="M6179" s="10">
        <v>0.3</v>
      </c>
      <c r="N6179" s="4" t="s">
        <v>18</v>
      </c>
      <c r="O6179" s="4" t="str">
        <f>TEXT(Table1[[#This Row],[Invoice Date]],"yyyy")</f>
        <v>2021</v>
      </c>
      <c r="P6179" s="4" t="str">
        <f>TEXT(Table1[[#This Row],[Invoice Date]],"mmm")</f>
        <v>Aug</v>
      </c>
      <c r="Q6179" s="27">
        <f>WEEKNUM(Table1[[#This Row],[Invoice Date]]) + IF(YEAR(Table1[[#This Row],[Invoice Date]])=2021, 52, 0)</f>
        <v>84</v>
      </c>
    </row>
    <row r="6180" spans="2:17" ht="14.25" customHeight="1" x14ac:dyDescent="0.3">
      <c r="B6180" s="4" t="s">
        <v>14</v>
      </c>
      <c r="C6180" s="33">
        <v>1185732</v>
      </c>
      <c r="D6180" s="5">
        <v>44412</v>
      </c>
      <c r="E6180" s="4" t="s">
        <v>36</v>
      </c>
      <c r="F6180" s="4" t="s">
        <v>37</v>
      </c>
      <c r="G6180" s="4" t="s">
        <v>38</v>
      </c>
      <c r="H6180" s="6" t="s">
        <v>23</v>
      </c>
      <c r="I6180" s="7">
        <v>64.999999999999986</v>
      </c>
      <c r="J6180" s="8">
        <v>250</v>
      </c>
      <c r="K6180" s="9">
        <v>162499.99999999997</v>
      </c>
      <c r="L6180" s="9">
        <v>81249.999999999985</v>
      </c>
      <c r="M6180" s="10">
        <v>0.5</v>
      </c>
      <c r="N6180" s="4" t="s">
        <v>24</v>
      </c>
      <c r="O6180" s="4" t="str">
        <f>TEXT(Table1[[#This Row],[Invoice Date]],"yyyy")</f>
        <v>2021</v>
      </c>
      <c r="P6180" s="4" t="str">
        <f>TEXT(Table1[[#This Row],[Invoice Date]],"mmm")</f>
        <v>Aug</v>
      </c>
      <c r="Q6180" s="27">
        <f>WEEKNUM(Table1[[#This Row],[Invoice Date]]) + IF(YEAR(Table1[[#This Row],[Invoice Date]])=2021, 52, 0)</f>
        <v>84</v>
      </c>
    </row>
    <row r="6181" spans="2:17" ht="14.25" customHeight="1" x14ac:dyDescent="0.3">
      <c r="B6181" s="4" t="s">
        <v>26</v>
      </c>
      <c r="C6181" s="33">
        <v>1197831</v>
      </c>
      <c r="D6181" s="5">
        <v>44412</v>
      </c>
      <c r="E6181" s="4" t="s">
        <v>36</v>
      </c>
      <c r="F6181" s="4" t="s">
        <v>57</v>
      </c>
      <c r="G6181" s="4" t="s">
        <v>58</v>
      </c>
      <c r="H6181" s="6" t="s">
        <v>21</v>
      </c>
      <c r="I6181" s="7">
        <v>35</v>
      </c>
      <c r="J6181" s="8">
        <v>475</v>
      </c>
      <c r="K6181" s="9">
        <v>166250</v>
      </c>
      <c r="L6181" s="9">
        <v>83125</v>
      </c>
      <c r="M6181" s="10">
        <v>0.5</v>
      </c>
      <c r="N6181" s="4" t="s">
        <v>24</v>
      </c>
      <c r="O6181" s="4" t="str">
        <f>TEXT(Table1[[#This Row],[Invoice Date]],"yyyy")</f>
        <v>2021</v>
      </c>
      <c r="P6181" s="4" t="str">
        <f>TEXT(Table1[[#This Row],[Invoice Date]],"mmm")</f>
        <v>Aug</v>
      </c>
      <c r="Q6181" s="27">
        <f>WEEKNUM(Table1[[#This Row],[Invoice Date]]) + IF(YEAR(Table1[[#This Row],[Invoice Date]])=2021, 52, 0)</f>
        <v>84</v>
      </c>
    </row>
    <row r="6182" spans="2:17" ht="14.25" customHeight="1" x14ac:dyDescent="0.3">
      <c r="B6182" s="4" t="s">
        <v>26</v>
      </c>
      <c r="C6182" s="33">
        <v>1197831</v>
      </c>
      <c r="D6182" s="5">
        <v>44412</v>
      </c>
      <c r="E6182" s="4" t="s">
        <v>15</v>
      </c>
      <c r="F6182" s="4" t="s">
        <v>125</v>
      </c>
      <c r="G6182" s="4" t="s">
        <v>126</v>
      </c>
      <c r="H6182" s="6" t="s">
        <v>19</v>
      </c>
      <c r="I6182" s="7">
        <v>50</v>
      </c>
      <c r="J6182" s="8">
        <v>400</v>
      </c>
      <c r="K6182" s="9">
        <v>200000</v>
      </c>
      <c r="L6182" s="9">
        <v>80000</v>
      </c>
      <c r="M6182" s="10">
        <v>0.4</v>
      </c>
      <c r="N6182" s="4" t="s">
        <v>18</v>
      </c>
      <c r="O6182" s="4" t="str">
        <f>TEXT(Table1[[#This Row],[Invoice Date]],"yyyy")</f>
        <v>2021</v>
      </c>
      <c r="P6182" s="4" t="str">
        <f>TEXT(Table1[[#This Row],[Invoice Date]],"mmm")</f>
        <v>Aug</v>
      </c>
      <c r="Q6182" s="27">
        <f>WEEKNUM(Table1[[#This Row],[Invoice Date]]) + IF(YEAR(Table1[[#This Row],[Invoice Date]])=2021, 52, 0)</f>
        <v>84</v>
      </c>
    </row>
    <row r="6183" spans="2:17" ht="14.25" customHeight="1" x14ac:dyDescent="0.3">
      <c r="B6183" s="4" t="s">
        <v>26</v>
      </c>
      <c r="C6183" s="33">
        <v>1197831</v>
      </c>
      <c r="D6183" s="5">
        <v>44412</v>
      </c>
      <c r="E6183" s="4" t="s">
        <v>15</v>
      </c>
      <c r="F6183" s="4" t="s">
        <v>125</v>
      </c>
      <c r="G6183" s="4" t="s">
        <v>126</v>
      </c>
      <c r="H6183" s="6" t="s">
        <v>23</v>
      </c>
      <c r="I6183" s="7">
        <v>60</v>
      </c>
      <c r="J6183" s="8">
        <v>375</v>
      </c>
      <c r="K6183" s="9">
        <v>225000</v>
      </c>
      <c r="L6183" s="9">
        <v>78750</v>
      </c>
      <c r="M6183" s="10">
        <v>0.35</v>
      </c>
      <c r="N6183" s="4" t="s">
        <v>18</v>
      </c>
      <c r="O6183" s="4" t="str">
        <f>TEXT(Table1[[#This Row],[Invoice Date]],"yyyy")</f>
        <v>2021</v>
      </c>
      <c r="P6183" s="4" t="str">
        <f>TEXT(Table1[[#This Row],[Invoice Date]],"mmm")</f>
        <v>Aug</v>
      </c>
      <c r="Q6183" s="27">
        <f>WEEKNUM(Table1[[#This Row],[Invoice Date]]) + IF(YEAR(Table1[[#This Row],[Invoice Date]])=2021, 52, 0)</f>
        <v>84</v>
      </c>
    </row>
    <row r="6184" spans="2:17" ht="14.25" customHeight="1" x14ac:dyDescent="0.3">
      <c r="B6184" s="4" t="s">
        <v>26</v>
      </c>
      <c r="C6184" s="33">
        <v>1197831</v>
      </c>
      <c r="D6184" s="5">
        <v>44412</v>
      </c>
      <c r="E6184" s="4" t="s">
        <v>15</v>
      </c>
      <c r="F6184" s="4" t="s">
        <v>125</v>
      </c>
      <c r="G6184" s="4" t="s">
        <v>126</v>
      </c>
      <c r="H6184" s="6" t="s">
        <v>17</v>
      </c>
      <c r="I6184" s="7">
        <v>54.999999999999993</v>
      </c>
      <c r="J6184" s="8">
        <v>625</v>
      </c>
      <c r="K6184" s="9">
        <v>343749.99999999994</v>
      </c>
      <c r="L6184" s="9">
        <v>137499.99999999997</v>
      </c>
      <c r="M6184" s="10">
        <v>0.4</v>
      </c>
      <c r="N6184" s="4" t="s">
        <v>18</v>
      </c>
      <c r="O6184" s="4" t="str">
        <f>TEXT(Table1[[#This Row],[Invoice Date]],"yyyy")</f>
        <v>2021</v>
      </c>
      <c r="P6184" s="4" t="str">
        <f>TEXT(Table1[[#This Row],[Invoice Date]],"mmm")</f>
        <v>Aug</v>
      </c>
      <c r="Q6184" s="27">
        <f>WEEKNUM(Table1[[#This Row],[Invoice Date]]) + IF(YEAR(Table1[[#This Row],[Invoice Date]])=2021, 52, 0)</f>
        <v>84</v>
      </c>
    </row>
    <row r="6185" spans="2:17" ht="14.25" customHeight="1" x14ac:dyDescent="0.3">
      <c r="B6185" s="4" t="s">
        <v>26</v>
      </c>
      <c r="C6185" s="33">
        <v>1197831</v>
      </c>
      <c r="D6185" s="5">
        <v>44413</v>
      </c>
      <c r="E6185" s="4" t="s">
        <v>27</v>
      </c>
      <c r="F6185" s="4" t="s">
        <v>59</v>
      </c>
      <c r="G6185" s="4" t="s">
        <v>60</v>
      </c>
      <c r="H6185" s="6" t="s">
        <v>22</v>
      </c>
      <c r="I6185" s="7">
        <v>37</v>
      </c>
      <c r="J6185" s="8">
        <v>88</v>
      </c>
      <c r="K6185" s="9">
        <v>3256</v>
      </c>
      <c r="L6185" s="9">
        <v>1562.8799999999999</v>
      </c>
      <c r="M6185" s="10">
        <v>0.48</v>
      </c>
      <c r="N6185" s="4" t="s">
        <v>83</v>
      </c>
      <c r="O6185" s="4" t="str">
        <f>TEXT(Table1[[#This Row],[Invoice Date]],"yyyy")</f>
        <v>2021</v>
      </c>
      <c r="P6185" s="4" t="str">
        <f>TEXT(Table1[[#This Row],[Invoice Date]],"mmm")</f>
        <v>Aug</v>
      </c>
      <c r="Q6185" s="27">
        <f>WEEKNUM(Table1[[#This Row],[Invoice Date]]) + IF(YEAR(Table1[[#This Row],[Invoice Date]])=2021, 52, 0)</f>
        <v>84</v>
      </c>
    </row>
    <row r="6186" spans="2:17" ht="14.25" customHeight="1" x14ac:dyDescent="0.3">
      <c r="B6186" s="4" t="s">
        <v>26</v>
      </c>
      <c r="C6186" s="33">
        <v>1197831</v>
      </c>
      <c r="D6186" s="5">
        <v>44413</v>
      </c>
      <c r="E6186" s="4" t="s">
        <v>27</v>
      </c>
      <c r="F6186" s="4" t="s">
        <v>59</v>
      </c>
      <c r="G6186" s="4" t="s">
        <v>60</v>
      </c>
      <c r="H6186" s="6" t="s">
        <v>22</v>
      </c>
      <c r="I6186" s="7">
        <v>31</v>
      </c>
      <c r="J6186" s="8">
        <v>114</v>
      </c>
      <c r="K6186" s="9">
        <v>3534</v>
      </c>
      <c r="L6186" s="9">
        <v>1448.9399999999998</v>
      </c>
      <c r="M6186" s="10">
        <v>0.41</v>
      </c>
      <c r="N6186" s="4" t="s">
        <v>24</v>
      </c>
      <c r="O6186" s="4" t="str">
        <f>TEXT(Table1[[#This Row],[Invoice Date]],"yyyy")</f>
        <v>2021</v>
      </c>
      <c r="P6186" s="4" t="str">
        <f>TEXT(Table1[[#This Row],[Invoice Date]],"mmm")</f>
        <v>Aug</v>
      </c>
      <c r="Q6186" s="27">
        <f>WEEKNUM(Table1[[#This Row],[Invoice Date]]) + IF(YEAR(Table1[[#This Row],[Invoice Date]])=2021, 52, 0)</f>
        <v>84</v>
      </c>
    </row>
    <row r="6187" spans="2:17" ht="14.25" customHeight="1" x14ac:dyDescent="0.3">
      <c r="B6187" s="4" t="s">
        <v>14</v>
      </c>
      <c r="C6187" s="33">
        <v>1185732</v>
      </c>
      <c r="D6187" s="5">
        <v>44413</v>
      </c>
      <c r="E6187" s="4" t="s">
        <v>36</v>
      </c>
      <c r="F6187" s="4" t="s">
        <v>37</v>
      </c>
      <c r="G6187" s="4" t="s">
        <v>38</v>
      </c>
      <c r="H6187" s="6" t="s">
        <v>17</v>
      </c>
      <c r="I6187" s="7">
        <v>57</v>
      </c>
      <c r="J6187" s="8">
        <v>150</v>
      </c>
      <c r="K6187" s="9">
        <v>8550</v>
      </c>
      <c r="L6187" s="9">
        <v>4702.5</v>
      </c>
      <c r="M6187" s="10">
        <v>0.55000000000000004</v>
      </c>
      <c r="N6187" s="4" t="s">
        <v>83</v>
      </c>
      <c r="O6187" s="4" t="str">
        <f>TEXT(Table1[[#This Row],[Invoice Date]],"yyyy")</f>
        <v>2021</v>
      </c>
      <c r="P6187" s="4" t="str">
        <f>TEXT(Table1[[#This Row],[Invoice Date]],"mmm")</f>
        <v>Aug</v>
      </c>
      <c r="Q6187" s="27">
        <f>WEEKNUM(Table1[[#This Row],[Invoice Date]]) + IF(YEAR(Table1[[#This Row],[Invoice Date]])=2021, 52, 0)</f>
        <v>84</v>
      </c>
    </row>
    <row r="6188" spans="2:17" ht="14.25" customHeight="1" x14ac:dyDescent="0.3">
      <c r="B6188" s="4" t="s">
        <v>26</v>
      </c>
      <c r="C6188" s="33">
        <v>1197831</v>
      </c>
      <c r="D6188" s="5">
        <v>44413</v>
      </c>
      <c r="E6188" s="4" t="s">
        <v>27</v>
      </c>
      <c r="F6188" s="4" t="s">
        <v>59</v>
      </c>
      <c r="G6188" s="4" t="s">
        <v>60</v>
      </c>
      <c r="H6188" s="6" t="s">
        <v>22</v>
      </c>
      <c r="I6188" s="7">
        <v>40</v>
      </c>
      <c r="J6188" s="8">
        <v>325</v>
      </c>
      <c r="K6188" s="9">
        <v>130000</v>
      </c>
      <c r="L6188" s="9">
        <v>45500</v>
      </c>
      <c r="M6188" s="10">
        <v>0.35</v>
      </c>
      <c r="N6188" s="4" t="s">
        <v>24</v>
      </c>
      <c r="O6188" s="4" t="str">
        <f>TEXT(Table1[[#This Row],[Invoice Date]],"yyyy")</f>
        <v>2021</v>
      </c>
      <c r="P6188" s="4" t="str">
        <f>TEXT(Table1[[#This Row],[Invoice Date]],"mmm")</f>
        <v>Aug</v>
      </c>
      <c r="Q6188" s="27">
        <f>WEEKNUM(Table1[[#This Row],[Invoice Date]]) + IF(YEAR(Table1[[#This Row],[Invoice Date]])=2021, 52, 0)</f>
        <v>84</v>
      </c>
    </row>
    <row r="6189" spans="2:17" ht="14.25" customHeight="1" x14ac:dyDescent="0.3">
      <c r="B6189" s="4" t="s">
        <v>14</v>
      </c>
      <c r="C6189" s="33">
        <v>1185732</v>
      </c>
      <c r="D6189" s="5">
        <v>44413</v>
      </c>
      <c r="E6189" s="4" t="s">
        <v>36</v>
      </c>
      <c r="F6189" s="4" t="s">
        <v>37</v>
      </c>
      <c r="G6189" s="4" t="s">
        <v>38</v>
      </c>
      <c r="H6189" s="6" t="s">
        <v>17</v>
      </c>
      <c r="I6189" s="7">
        <v>60</v>
      </c>
      <c r="J6189" s="8">
        <v>500</v>
      </c>
      <c r="K6189" s="9">
        <v>300000</v>
      </c>
      <c r="L6189" s="9">
        <v>120000</v>
      </c>
      <c r="M6189" s="10">
        <v>0.4</v>
      </c>
      <c r="N6189" s="4" t="s">
        <v>24</v>
      </c>
      <c r="O6189" s="4" t="str">
        <f>TEXT(Table1[[#This Row],[Invoice Date]],"yyyy")</f>
        <v>2021</v>
      </c>
      <c r="P6189" s="4" t="str">
        <f>TEXT(Table1[[#This Row],[Invoice Date]],"mmm")</f>
        <v>Aug</v>
      </c>
      <c r="Q6189" s="27">
        <f>WEEKNUM(Table1[[#This Row],[Invoice Date]]) + IF(YEAR(Table1[[#This Row],[Invoice Date]])=2021, 52, 0)</f>
        <v>84</v>
      </c>
    </row>
    <row r="6190" spans="2:17" ht="14.25" customHeight="1" x14ac:dyDescent="0.3">
      <c r="B6190" s="4" t="s">
        <v>14</v>
      </c>
      <c r="C6190" s="33">
        <v>1185732</v>
      </c>
      <c r="D6190" s="5">
        <v>44414</v>
      </c>
      <c r="E6190" s="4" t="s">
        <v>36</v>
      </c>
      <c r="F6190" s="4" t="s">
        <v>112</v>
      </c>
      <c r="G6190" s="4" t="s">
        <v>113</v>
      </c>
      <c r="H6190" s="6" t="s">
        <v>21</v>
      </c>
      <c r="I6190" s="7">
        <v>37</v>
      </c>
      <c r="J6190" s="8">
        <v>54</v>
      </c>
      <c r="K6190" s="9">
        <v>1998</v>
      </c>
      <c r="L6190" s="9">
        <v>819.18</v>
      </c>
      <c r="M6190" s="10">
        <v>0.41</v>
      </c>
      <c r="N6190" s="4" t="s">
        <v>83</v>
      </c>
      <c r="O6190" s="4" t="str">
        <f>TEXT(Table1[[#This Row],[Invoice Date]],"yyyy")</f>
        <v>2021</v>
      </c>
      <c r="P6190" s="4" t="str">
        <f>TEXT(Table1[[#This Row],[Invoice Date]],"mmm")</f>
        <v>Aug</v>
      </c>
      <c r="Q6190" s="27">
        <f>WEEKNUM(Table1[[#This Row],[Invoice Date]]) + IF(YEAR(Table1[[#This Row],[Invoice Date]])=2021, 52, 0)</f>
        <v>84</v>
      </c>
    </row>
    <row r="6191" spans="2:17" ht="14.25" customHeight="1" x14ac:dyDescent="0.3">
      <c r="B6191" s="4" t="s">
        <v>14</v>
      </c>
      <c r="C6191" s="33">
        <v>1185732</v>
      </c>
      <c r="D6191" s="5">
        <v>44414</v>
      </c>
      <c r="E6191" s="4" t="s">
        <v>36</v>
      </c>
      <c r="F6191" s="4" t="s">
        <v>112</v>
      </c>
      <c r="G6191" s="4" t="s">
        <v>113</v>
      </c>
      <c r="H6191" s="6" t="s">
        <v>20</v>
      </c>
      <c r="I6191" s="7">
        <v>39</v>
      </c>
      <c r="J6191" s="8">
        <v>61</v>
      </c>
      <c r="K6191" s="9">
        <v>2379</v>
      </c>
      <c r="L6191" s="9">
        <v>1022.97</v>
      </c>
      <c r="M6191" s="10">
        <v>0.43</v>
      </c>
      <c r="N6191" s="4" t="s">
        <v>83</v>
      </c>
      <c r="O6191" s="4" t="str">
        <f>TEXT(Table1[[#This Row],[Invoice Date]],"yyyy")</f>
        <v>2021</v>
      </c>
      <c r="P6191" s="4" t="str">
        <f>TEXT(Table1[[#This Row],[Invoice Date]],"mmm")</f>
        <v>Aug</v>
      </c>
      <c r="Q6191" s="27">
        <f>WEEKNUM(Table1[[#This Row],[Invoice Date]]) + IF(YEAR(Table1[[#This Row],[Invoice Date]])=2021, 52, 0)</f>
        <v>84</v>
      </c>
    </row>
    <row r="6192" spans="2:17" ht="14.25" customHeight="1" x14ac:dyDescent="0.3">
      <c r="B6192" s="4" t="s">
        <v>14</v>
      </c>
      <c r="C6192" s="33">
        <v>1185732</v>
      </c>
      <c r="D6192" s="5">
        <v>44414</v>
      </c>
      <c r="E6192" s="4" t="s">
        <v>36</v>
      </c>
      <c r="F6192" s="4" t="s">
        <v>112</v>
      </c>
      <c r="G6192" s="4" t="s">
        <v>113</v>
      </c>
      <c r="H6192" s="6" t="s">
        <v>22</v>
      </c>
      <c r="I6192" s="7">
        <v>48</v>
      </c>
      <c r="J6192" s="8">
        <v>51</v>
      </c>
      <c r="K6192" s="9">
        <v>2448</v>
      </c>
      <c r="L6192" s="9">
        <v>1468.8</v>
      </c>
      <c r="M6192" s="10">
        <v>0.6</v>
      </c>
      <c r="N6192" s="4" t="s">
        <v>83</v>
      </c>
      <c r="O6192" s="4" t="str">
        <f>TEXT(Table1[[#This Row],[Invoice Date]],"yyyy")</f>
        <v>2021</v>
      </c>
      <c r="P6192" s="4" t="str">
        <f>TEXT(Table1[[#This Row],[Invoice Date]],"mmm")</f>
        <v>Aug</v>
      </c>
      <c r="Q6192" s="27">
        <f>WEEKNUM(Table1[[#This Row],[Invoice Date]]) + IF(YEAR(Table1[[#This Row],[Invoice Date]])=2021, 52, 0)</f>
        <v>84</v>
      </c>
    </row>
    <row r="6193" spans="2:17" ht="14.25" customHeight="1" x14ac:dyDescent="0.3">
      <c r="B6193" s="4" t="s">
        <v>14</v>
      </c>
      <c r="C6193" s="33">
        <v>1185732</v>
      </c>
      <c r="D6193" s="5">
        <v>44414</v>
      </c>
      <c r="E6193" s="4" t="s">
        <v>36</v>
      </c>
      <c r="F6193" s="4" t="s">
        <v>112</v>
      </c>
      <c r="G6193" s="4" t="s">
        <v>113</v>
      </c>
      <c r="H6193" s="6" t="s">
        <v>19</v>
      </c>
      <c r="I6193" s="7">
        <v>42</v>
      </c>
      <c r="J6193" s="8">
        <v>78</v>
      </c>
      <c r="K6193" s="9">
        <v>3276</v>
      </c>
      <c r="L6193" s="9">
        <v>1506.9599999999998</v>
      </c>
      <c r="M6193" s="10">
        <v>0.45999999999999996</v>
      </c>
      <c r="N6193" s="4" t="s">
        <v>83</v>
      </c>
      <c r="O6193" s="4" t="str">
        <f>TEXT(Table1[[#This Row],[Invoice Date]],"yyyy")</f>
        <v>2021</v>
      </c>
      <c r="P6193" s="4" t="str">
        <f>TEXT(Table1[[#This Row],[Invoice Date]],"mmm")</f>
        <v>Aug</v>
      </c>
      <c r="Q6193" s="27">
        <f>WEEKNUM(Table1[[#This Row],[Invoice Date]]) + IF(YEAR(Table1[[#This Row],[Invoice Date]])=2021, 52, 0)</f>
        <v>84</v>
      </c>
    </row>
    <row r="6194" spans="2:17" ht="14.25" customHeight="1" x14ac:dyDescent="0.3">
      <c r="B6194" s="4" t="s">
        <v>14</v>
      </c>
      <c r="C6194" s="33">
        <v>1185732</v>
      </c>
      <c r="D6194" s="5">
        <v>44414</v>
      </c>
      <c r="E6194" s="4" t="s">
        <v>36</v>
      </c>
      <c r="F6194" s="4" t="s">
        <v>37</v>
      </c>
      <c r="G6194" s="4" t="s">
        <v>38</v>
      </c>
      <c r="H6194" s="6" t="s">
        <v>19</v>
      </c>
      <c r="I6194" s="7">
        <v>46</v>
      </c>
      <c r="J6194" s="8">
        <v>75</v>
      </c>
      <c r="K6194" s="9">
        <v>3450</v>
      </c>
      <c r="L6194" s="9">
        <v>1656</v>
      </c>
      <c r="M6194" s="10">
        <v>0.48</v>
      </c>
      <c r="N6194" s="4" t="s">
        <v>83</v>
      </c>
      <c r="O6194" s="4" t="str">
        <f>TEXT(Table1[[#This Row],[Invoice Date]],"yyyy")</f>
        <v>2021</v>
      </c>
      <c r="P6194" s="4" t="str">
        <f>TEXT(Table1[[#This Row],[Invoice Date]],"mmm")</f>
        <v>Aug</v>
      </c>
      <c r="Q6194" s="27">
        <f>WEEKNUM(Table1[[#This Row],[Invoice Date]]) + IF(YEAR(Table1[[#This Row],[Invoice Date]])=2021, 52, 0)</f>
        <v>84</v>
      </c>
    </row>
    <row r="6195" spans="2:17" ht="14.25" customHeight="1" x14ac:dyDescent="0.3">
      <c r="B6195" s="4" t="s">
        <v>26</v>
      </c>
      <c r="C6195" s="33">
        <v>1197831</v>
      </c>
      <c r="D6195" s="5">
        <v>44414</v>
      </c>
      <c r="E6195" s="4" t="s">
        <v>27</v>
      </c>
      <c r="F6195" s="4" t="s">
        <v>59</v>
      </c>
      <c r="G6195" s="4" t="s">
        <v>60</v>
      </c>
      <c r="H6195" s="6" t="s">
        <v>23</v>
      </c>
      <c r="I6195" s="7">
        <v>24</v>
      </c>
      <c r="J6195" s="8">
        <v>152</v>
      </c>
      <c r="K6195" s="9">
        <v>3648</v>
      </c>
      <c r="L6195" s="9">
        <v>2152.3200000000002</v>
      </c>
      <c r="M6195" s="10">
        <v>0.59000000000000008</v>
      </c>
      <c r="N6195" s="4" t="s">
        <v>24</v>
      </c>
      <c r="O6195" s="4" t="str">
        <f>TEXT(Table1[[#This Row],[Invoice Date]],"yyyy")</f>
        <v>2021</v>
      </c>
      <c r="P6195" s="4" t="str">
        <f>TEXT(Table1[[#This Row],[Invoice Date]],"mmm")</f>
        <v>Aug</v>
      </c>
      <c r="Q6195" s="27">
        <f>WEEKNUM(Table1[[#This Row],[Invoice Date]]) + IF(YEAR(Table1[[#This Row],[Invoice Date]])=2021, 52, 0)</f>
        <v>84</v>
      </c>
    </row>
    <row r="6196" spans="2:17" ht="14.25" customHeight="1" x14ac:dyDescent="0.3">
      <c r="B6196" s="4" t="s">
        <v>26</v>
      </c>
      <c r="C6196" s="33">
        <v>1197831</v>
      </c>
      <c r="D6196" s="5">
        <v>44414</v>
      </c>
      <c r="E6196" s="4" t="s">
        <v>27</v>
      </c>
      <c r="F6196" s="4" t="s">
        <v>59</v>
      </c>
      <c r="G6196" s="4" t="s">
        <v>60</v>
      </c>
      <c r="H6196" s="6" t="s">
        <v>23</v>
      </c>
      <c r="I6196" s="7">
        <v>32</v>
      </c>
      <c r="J6196" s="8">
        <v>138</v>
      </c>
      <c r="K6196" s="9">
        <v>4416</v>
      </c>
      <c r="L6196" s="9">
        <v>3091.2000000000003</v>
      </c>
      <c r="M6196" s="10">
        <v>0.70000000000000007</v>
      </c>
      <c r="N6196" s="4" t="s">
        <v>83</v>
      </c>
      <c r="O6196" s="4" t="str">
        <f>TEXT(Table1[[#This Row],[Invoice Date]],"yyyy")</f>
        <v>2021</v>
      </c>
      <c r="P6196" s="4" t="str">
        <f>TEXT(Table1[[#This Row],[Invoice Date]],"mmm")</f>
        <v>Aug</v>
      </c>
      <c r="Q6196" s="27">
        <f>WEEKNUM(Table1[[#This Row],[Invoice Date]]) + IF(YEAR(Table1[[#This Row],[Invoice Date]])=2021, 52, 0)</f>
        <v>84</v>
      </c>
    </row>
    <row r="6197" spans="2:17" ht="14.25" customHeight="1" x14ac:dyDescent="0.3">
      <c r="B6197" s="4" t="s">
        <v>14</v>
      </c>
      <c r="C6197" s="33">
        <v>1185732</v>
      </c>
      <c r="D6197" s="5">
        <v>44414</v>
      </c>
      <c r="E6197" s="4" t="s">
        <v>36</v>
      </c>
      <c r="F6197" s="4" t="s">
        <v>112</v>
      </c>
      <c r="G6197" s="4" t="s">
        <v>113</v>
      </c>
      <c r="H6197" s="6" t="s">
        <v>23</v>
      </c>
      <c r="I6197" s="7">
        <v>53</v>
      </c>
      <c r="J6197" s="8">
        <v>98</v>
      </c>
      <c r="K6197" s="9">
        <v>5194</v>
      </c>
      <c r="L6197" s="9">
        <v>2856.7000000000003</v>
      </c>
      <c r="M6197" s="10">
        <v>0.55000000000000004</v>
      </c>
      <c r="N6197" s="4" t="s">
        <v>83</v>
      </c>
      <c r="O6197" s="4" t="str">
        <f>TEXT(Table1[[#This Row],[Invoice Date]],"yyyy")</f>
        <v>2021</v>
      </c>
      <c r="P6197" s="4" t="str">
        <f>TEXT(Table1[[#This Row],[Invoice Date]],"mmm")</f>
        <v>Aug</v>
      </c>
      <c r="Q6197" s="27">
        <f>WEEKNUM(Table1[[#This Row],[Invoice Date]]) + IF(YEAR(Table1[[#This Row],[Invoice Date]])=2021, 52, 0)</f>
        <v>84</v>
      </c>
    </row>
    <row r="6198" spans="2:17" ht="14.25" customHeight="1" x14ac:dyDescent="0.3">
      <c r="B6198" s="4" t="s">
        <v>14</v>
      </c>
      <c r="C6198" s="33">
        <v>1185732</v>
      </c>
      <c r="D6198" s="5">
        <v>44414</v>
      </c>
      <c r="E6198" s="4" t="s">
        <v>36</v>
      </c>
      <c r="F6198" s="4" t="s">
        <v>112</v>
      </c>
      <c r="G6198" s="4" t="s">
        <v>113</v>
      </c>
      <c r="H6198" s="6" t="s">
        <v>17</v>
      </c>
      <c r="I6198" s="7">
        <v>49</v>
      </c>
      <c r="J6198" s="8">
        <v>131</v>
      </c>
      <c r="K6198" s="9">
        <v>6419</v>
      </c>
      <c r="L6198" s="9">
        <v>2695.98</v>
      </c>
      <c r="M6198" s="10">
        <v>0.42</v>
      </c>
      <c r="N6198" s="4" t="s">
        <v>83</v>
      </c>
      <c r="O6198" s="4" t="str">
        <f>TEXT(Table1[[#This Row],[Invoice Date]],"yyyy")</f>
        <v>2021</v>
      </c>
      <c r="P6198" s="4" t="str">
        <f>TEXT(Table1[[#This Row],[Invoice Date]],"mmm")</f>
        <v>Aug</v>
      </c>
      <c r="Q6198" s="27">
        <f>WEEKNUM(Table1[[#This Row],[Invoice Date]]) + IF(YEAR(Table1[[#This Row],[Invoice Date]])=2021, 52, 0)</f>
        <v>84</v>
      </c>
    </row>
    <row r="6199" spans="2:17" ht="14.25" customHeight="1" x14ac:dyDescent="0.3">
      <c r="B6199" s="4" t="s">
        <v>14</v>
      </c>
      <c r="C6199" s="33">
        <v>1185732</v>
      </c>
      <c r="D6199" s="5">
        <v>44414</v>
      </c>
      <c r="E6199" s="4" t="s">
        <v>48</v>
      </c>
      <c r="F6199" s="4" t="s">
        <v>92</v>
      </c>
      <c r="G6199" s="4" t="s">
        <v>93</v>
      </c>
      <c r="H6199" s="6" t="s">
        <v>21</v>
      </c>
      <c r="I6199" s="7">
        <v>44</v>
      </c>
      <c r="J6199" s="8">
        <v>233</v>
      </c>
      <c r="K6199" s="9">
        <v>10252</v>
      </c>
      <c r="L6199" s="9">
        <v>4203.32</v>
      </c>
      <c r="M6199" s="10">
        <v>0.41</v>
      </c>
      <c r="N6199" s="4" t="s">
        <v>83</v>
      </c>
      <c r="O6199" s="4" t="str">
        <f>TEXT(Table1[[#This Row],[Invoice Date]],"yyyy")</f>
        <v>2021</v>
      </c>
      <c r="P6199" s="4" t="str">
        <f>TEXT(Table1[[#This Row],[Invoice Date]],"mmm")</f>
        <v>Aug</v>
      </c>
      <c r="Q6199" s="27">
        <f>WEEKNUM(Table1[[#This Row],[Invoice Date]]) + IF(YEAR(Table1[[#This Row],[Invoice Date]])=2021, 52, 0)</f>
        <v>84</v>
      </c>
    </row>
    <row r="6200" spans="2:17" ht="14.25" customHeight="1" x14ac:dyDescent="0.3">
      <c r="B6200" s="4" t="s">
        <v>14</v>
      </c>
      <c r="C6200" s="33">
        <v>1185732</v>
      </c>
      <c r="D6200" s="5">
        <v>44414</v>
      </c>
      <c r="E6200" s="4" t="s">
        <v>48</v>
      </c>
      <c r="F6200" s="4" t="s">
        <v>92</v>
      </c>
      <c r="G6200" s="4" t="s">
        <v>93</v>
      </c>
      <c r="H6200" s="6" t="s">
        <v>22</v>
      </c>
      <c r="I6200" s="7">
        <v>51</v>
      </c>
      <c r="J6200" s="8">
        <v>225</v>
      </c>
      <c r="K6200" s="9">
        <v>11475</v>
      </c>
      <c r="L6200" s="9">
        <v>5278.5</v>
      </c>
      <c r="M6200" s="10">
        <v>0.45999999999999996</v>
      </c>
      <c r="N6200" s="4" t="s">
        <v>83</v>
      </c>
      <c r="O6200" s="4" t="str">
        <f>TEXT(Table1[[#This Row],[Invoice Date]],"yyyy")</f>
        <v>2021</v>
      </c>
      <c r="P6200" s="4" t="str">
        <f>TEXT(Table1[[#This Row],[Invoice Date]],"mmm")</f>
        <v>Aug</v>
      </c>
      <c r="Q6200" s="27">
        <f>WEEKNUM(Table1[[#This Row],[Invoice Date]]) + IF(YEAR(Table1[[#This Row],[Invoice Date]])=2021, 52, 0)</f>
        <v>84</v>
      </c>
    </row>
    <row r="6201" spans="2:17" ht="14.25" customHeight="1" x14ac:dyDescent="0.3">
      <c r="B6201" s="4" t="s">
        <v>14</v>
      </c>
      <c r="C6201" s="33">
        <v>1185732</v>
      </c>
      <c r="D6201" s="5">
        <v>44414</v>
      </c>
      <c r="E6201" s="4" t="s">
        <v>48</v>
      </c>
      <c r="F6201" s="4" t="s">
        <v>92</v>
      </c>
      <c r="G6201" s="4" t="s">
        <v>93</v>
      </c>
      <c r="H6201" s="6" t="s">
        <v>20</v>
      </c>
      <c r="I6201" s="7">
        <v>50</v>
      </c>
      <c r="J6201" s="8">
        <v>231</v>
      </c>
      <c r="K6201" s="9">
        <v>11550</v>
      </c>
      <c r="L6201" s="9">
        <v>4620</v>
      </c>
      <c r="M6201" s="10">
        <v>0.4</v>
      </c>
      <c r="N6201" s="4" t="s">
        <v>83</v>
      </c>
      <c r="O6201" s="4" t="str">
        <f>TEXT(Table1[[#This Row],[Invoice Date]],"yyyy")</f>
        <v>2021</v>
      </c>
      <c r="P6201" s="4" t="str">
        <f>TEXT(Table1[[#This Row],[Invoice Date]],"mmm")</f>
        <v>Aug</v>
      </c>
      <c r="Q6201" s="27">
        <f>WEEKNUM(Table1[[#This Row],[Invoice Date]]) + IF(YEAR(Table1[[#This Row],[Invoice Date]])=2021, 52, 0)</f>
        <v>84</v>
      </c>
    </row>
    <row r="6202" spans="2:17" ht="14.25" customHeight="1" x14ac:dyDescent="0.3">
      <c r="B6202" s="4" t="s">
        <v>14</v>
      </c>
      <c r="C6202" s="33">
        <v>1185732</v>
      </c>
      <c r="D6202" s="5">
        <v>44414</v>
      </c>
      <c r="E6202" s="4" t="s">
        <v>48</v>
      </c>
      <c r="F6202" s="4" t="s">
        <v>92</v>
      </c>
      <c r="G6202" s="4" t="s">
        <v>93</v>
      </c>
      <c r="H6202" s="6" t="s">
        <v>19</v>
      </c>
      <c r="I6202" s="7">
        <v>54</v>
      </c>
      <c r="J6202" s="8">
        <v>243</v>
      </c>
      <c r="K6202" s="9">
        <v>13122</v>
      </c>
      <c r="L6202" s="9">
        <v>6429.78</v>
      </c>
      <c r="M6202" s="10">
        <v>0.49</v>
      </c>
      <c r="N6202" s="4" t="s">
        <v>83</v>
      </c>
      <c r="O6202" s="4" t="str">
        <f>TEXT(Table1[[#This Row],[Invoice Date]],"yyyy")</f>
        <v>2021</v>
      </c>
      <c r="P6202" s="4" t="str">
        <f>TEXT(Table1[[#This Row],[Invoice Date]],"mmm")</f>
        <v>Aug</v>
      </c>
      <c r="Q6202" s="27">
        <f>WEEKNUM(Table1[[#This Row],[Invoice Date]]) + IF(YEAR(Table1[[#This Row],[Invoice Date]])=2021, 52, 0)</f>
        <v>84</v>
      </c>
    </row>
    <row r="6203" spans="2:17" ht="14.25" customHeight="1" x14ac:dyDescent="0.3">
      <c r="B6203" s="4" t="s">
        <v>14</v>
      </c>
      <c r="C6203" s="33">
        <v>1185732</v>
      </c>
      <c r="D6203" s="5">
        <v>44414</v>
      </c>
      <c r="E6203" s="4" t="s">
        <v>48</v>
      </c>
      <c r="F6203" s="4" t="s">
        <v>92</v>
      </c>
      <c r="G6203" s="4" t="s">
        <v>93</v>
      </c>
      <c r="H6203" s="6" t="s">
        <v>23</v>
      </c>
      <c r="I6203" s="7">
        <v>58</v>
      </c>
      <c r="J6203" s="8">
        <v>278</v>
      </c>
      <c r="K6203" s="9">
        <v>16124</v>
      </c>
      <c r="L6203" s="9">
        <v>9835.64</v>
      </c>
      <c r="M6203" s="10">
        <v>0.61</v>
      </c>
      <c r="N6203" s="4" t="s">
        <v>83</v>
      </c>
      <c r="O6203" s="4" t="str">
        <f>TEXT(Table1[[#This Row],[Invoice Date]],"yyyy")</f>
        <v>2021</v>
      </c>
      <c r="P6203" s="4" t="str">
        <f>TEXT(Table1[[#This Row],[Invoice Date]],"mmm")</f>
        <v>Aug</v>
      </c>
      <c r="Q6203" s="27">
        <f>WEEKNUM(Table1[[#This Row],[Invoice Date]]) + IF(YEAR(Table1[[#This Row],[Invoice Date]])=2021, 52, 0)</f>
        <v>84</v>
      </c>
    </row>
    <row r="6204" spans="2:17" ht="14.25" customHeight="1" x14ac:dyDescent="0.3">
      <c r="B6204" s="4" t="s">
        <v>14</v>
      </c>
      <c r="C6204" s="33">
        <v>1185732</v>
      </c>
      <c r="D6204" s="5">
        <v>44414</v>
      </c>
      <c r="E6204" s="4" t="s">
        <v>48</v>
      </c>
      <c r="F6204" s="4" t="s">
        <v>92</v>
      </c>
      <c r="G6204" s="4" t="s">
        <v>93</v>
      </c>
      <c r="H6204" s="6" t="s">
        <v>17</v>
      </c>
      <c r="I6204" s="7">
        <v>62</v>
      </c>
      <c r="J6204" s="8">
        <v>326</v>
      </c>
      <c r="K6204" s="9">
        <v>20212</v>
      </c>
      <c r="L6204" s="9">
        <v>11520.840000000002</v>
      </c>
      <c r="M6204" s="10">
        <v>0.57000000000000006</v>
      </c>
      <c r="N6204" s="4" t="s">
        <v>83</v>
      </c>
      <c r="O6204" s="4" t="str">
        <f>TEXT(Table1[[#This Row],[Invoice Date]],"yyyy")</f>
        <v>2021</v>
      </c>
      <c r="P6204" s="4" t="str">
        <f>TEXT(Table1[[#This Row],[Invoice Date]],"mmm")</f>
        <v>Aug</v>
      </c>
      <c r="Q6204" s="27">
        <f>WEEKNUM(Table1[[#This Row],[Invoice Date]]) + IF(YEAR(Table1[[#This Row],[Invoice Date]])=2021, 52, 0)</f>
        <v>84</v>
      </c>
    </row>
    <row r="6205" spans="2:17" ht="14.25" customHeight="1" x14ac:dyDescent="0.3">
      <c r="B6205" s="4" t="s">
        <v>14</v>
      </c>
      <c r="C6205" s="33">
        <v>1185732</v>
      </c>
      <c r="D6205" s="5">
        <v>44414</v>
      </c>
      <c r="E6205" s="4" t="s">
        <v>36</v>
      </c>
      <c r="F6205" s="4" t="s">
        <v>112</v>
      </c>
      <c r="G6205" s="4" t="s">
        <v>113</v>
      </c>
      <c r="H6205" s="6" t="s">
        <v>21</v>
      </c>
      <c r="I6205" s="7">
        <v>40</v>
      </c>
      <c r="J6205" s="8">
        <v>200</v>
      </c>
      <c r="K6205" s="9">
        <v>80000</v>
      </c>
      <c r="L6205" s="9">
        <v>24000</v>
      </c>
      <c r="M6205" s="10">
        <v>0.3</v>
      </c>
      <c r="N6205" s="4" t="s">
        <v>18</v>
      </c>
      <c r="O6205" s="4" t="str">
        <f>TEXT(Table1[[#This Row],[Invoice Date]],"yyyy")</f>
        <v>2021</v>
      </c>
      <c r="P6205" s="4" t="str">
        <f>TEXT(Table1[[#This Row],[Invoice Date]],"mmm")</f>
        <v>Aug</v>
      </c>
      <c r="Q6205" s="27">
        <f>WEEKNUM(Table1[[#This Row],[Invoice Date]]) + IF(YEAR(Table1[[#This Row],[Invoice Date]])=2021, 52, 0)</f>
        <v>84</v>
      </c>
    </row>
    <row r="6206" spans="2:17" ht="14.25" customHeight="1" x14ac:dyDescent="0.3">
      <c r="B6206" s="4" t="s">
        <v>14</v>
      </c>
      <c r="C6206" s="33">
        <v>1185732</v>
      </c>
      <c r="D6206" s="5">
        <v>44414</v>
      </c>
      <c r="E6206" s="4" t="s">
        <v>36</v>
      </c>
      <c r="F6206" s="4" t="s">
        <v>112</v>
      </c>
      <c r="G6206" s="4" t="s">
        <v>113</v>
      </c>
      <c r="H6206" s="6" t="s">
        <v>22</v>
      </c>
      <c r="I6206" s="7">
        <v>50</v>
      </c>
      <c r="J6206" s="8">
        <v>175</v>
      </c>
      <c r="K6206" s="9">
        <v>87500</v>
      </c>
      <c r="L6206" s="9">
        <v>43750</v>
      </c>
      <c r="M6206" s="10">
        <v>0.5</v>
      </c>
      <c r="N6206" s="4" t="s">
        <v>18</v>
      </c>
      <c r="O6206" s="4" t="str">
        <f>TEXT(Table1[[#This Row],[Invoice Date]],"yyyy")</f>
        <v>2021</v>
      </c>
      <c r="P6206" s="4" t="str">
        <f>TEXT(Table1[[#This Row],[Invoice Date]],"mmm")</f>
        <v>Aug</v>
      </c>
      <c r="Q6206" s="27">
        <f>WEEKNUM(Table1[[#This Row],[Invoice Date]]) + IF(YEAR(Table1[[#This Row],[Invoice Date]])=2021, 52, 0)</f>
        <v>84</v>
      </c>
    </row>
    <row r="6207" spans="2:17" ht="14.25" customHeight="1" x14ac:dyDescent="0.3">
      <c r="B6207" s="4" t="s">
        <v>14</v>
      </c>
      <c r="C6207" s="33">
        <v>1185732</v>
      </c>
      <c r="D6207" s="5">
        <v>44414</v>
      </c>
      <c r="E6207" s="4" t="s">
        <v>36</v>
      </c>
      <c r="F6207" s="4" t="s">
        <v>112</v>
      </c>
      <c r="G6207" s="4" t="s">
        <v>113</v>
      </c>
      <c r="H6207" s="6" t="s">
        <v>20</v>
      </c>
      <c r="I6207" s="7">
        <v>40</v>
      </c>
      <c r="J6207" s="8">
        <v>225</v>
      </c>
      <c r="K6207" s="9">
        <v>90000</v>
      </c>
      <c r="L6207" s="9">
        <v>27000</v>
      </c>
      <c r="M6207" s="10">
        <v>0.3</v>
      </c>
      <c r="N6207" s="4" t="s">
        <v>18</v>
      </c>
      <c r="O6207" s="4" t="str">
        <f>TEXT(Table1[[#This Row],[Invoice Date]],"yyyy")</f>
        <v>2021</v>
      </c>
      <c r="P6207" s="4" t="str">
        <f>TEXT(Table1[[#This Row],[Invoice Date]],"mmm")</f>
        <v>Aug</v>
      </c>
      <c r="Q6207" s="27">
        <f>WEEKNUM(Table1[[#This Row],[Invoice Date]]) + IF(YEAR(Table1[[#This Row],[Invoice Date]])=2021, 52, 0)</f>
        <v>84</v>
      </c>
    </row>
    <row r="6208" spans="2:17" ht="14.25" customHeight="1" x14ac:dyDescent="0.3">
      <c r="B6208" s="4" t="s">
        <v>14</v>
      </c>
      <c r="C6208" s="33">
        <v>1185732</v>
      </c>
      <c r="D6208" s="5">
        <v>44414</v>
      </c>
      <c r="E6208" s="4" t="s">
        <v>36</v>
      </c>
      <c r="F6208" s="4" t="s">
        <v>112</v>
      </c>
      <c r="G6208" s="4" t="s">
        <v>113</v>
      </c>
      <c r="H6208" s="6" t="s">
        <v>19</v>
      </c>
      <c r="I6208" s="7">
        <v>45.000000000000007</v>
      </c>
      <c r="J6208" s="8">
        <v>300</v>
      </c>
      <c r="K6208" s="9">
        <v>135000.00000000003</v>
      </c>
      <c r="L6208" s="9">
        <v>47250.000000000007</v>
      </c>
      <c r="M6208" s="10">
        <v>0.35</v>
      </c>
      <c r="N6208" s="4" t="s">
        <v>18</v>
      </c>
      <c r="O6208" s="4" t="str">
        <f>TEXT(Table1[[#This Row],[Invoice Date]],"yyyy")</f>
        <v>2021</v>
      </c>
      <c r="P6208" s="4" t="str">
        <f>TEXT(Table1[[#This Row],[Invoice Date]],"mmm")</f>
        <v>Aug</v>
      </c>
      <c r="Q6208" s="27">
        <f>WEEKNUM(Table1[[#This Row],[Invoice Date]]) + IF(YEAR(Table1[[#This Row],[Invoice Date]])=2021, 52, 0)</f>
        <v>84</v>
      </c>
    </row>
    <row r="6209" spans="2:17" ht="14.25" customHeight="1" x14ac:dyDescent="0.3">
      <c r="B6209" s="4" t="s">
        <v>14</v>
      </c>
      <c r="C6209" s="33">
        <v>1185732</v>
      </c>
      <c r="D6209" s="5">
        <v>44414</v>
      </c>
      <c r="E6209" s="4" t="s">
        <v>36</v>
      </c>
      <c r="F6209" s="4" t="s">
        <v>37</v>
      </c>
      <c r="G6209" s="4" t="s">
        <v>38</v>
      </c>
      <c r="H6209" s="6" t="s">
        <v>19</v>
      </c>
      <c r="I6209" s="7">
        <v>50</v>
      </c>
      <c r="J6209" s="8">
        <v>300</v>
      </c>
      <c r="K6209" s="9">
        <v>150000</v>
      </c>
      <c r="L6209" s="9">
        <v>52500</v>
      </c>
      <c r="M6209" s="10">
        <v>0.35</v>
      </c>
      <c r="N6209" s="4" t="s">
        <v>24</v>
      </c>
      <c r="O6209" s="4" t="str">
        <f>TEXT(Table1[[#This Row],[Invoice Date]],"yyyy")</f>
        <v>2021</v>
      </c>
      <c r="P6209" s="4" t="str">
        <f>TEXT(Table1[[#This Row],[Invoice Date]],"mmm")</f>
        <v>Aug</v>
      </c>
      <c r="Q6209" s="27">
        <f>WEEKNUM(Table1[[#This Row],[Invoice Date]]) + IF(YEAR(Table1[[#This Row],[Invoice Date]])=2021, 52, 0)</f>
        <v>84</v>
      </c>
    </row>
    <row r="6210" spans="2:17" ht="14.25" customHeight="1" x14ac:dyDescent="0.3">
      <c r="B6210" s="4" t="s">
        <v>26</v>
      </c>
      <c r="C6210" s="33">
        <v>1197831</v>
      </c>
      <c r="D6210" s="5">
        <v>44414</v>
      </c>
      <c r="E6210" s="4" t="s">
        <v>27</v>
      </c>
      <c r="F6210" s="4" t="s">
        <v>59</v>
      </c>
      <c r="G6210" s="4" t="s">
        <v>60</v>
      </c>
      <c r="H6210" s="6" t="s">
        <v>23</v>
      </c>
      <c r="I6210" s="7">
        <v>35</v>
      </c>
      <c r="J6210" s="8">
        <v>475</v>
      </c>
      <c r="K6210" s="9">
        <v>166250</v>
      </c>
      <c r="L6210" s="9">
        <v>91437.500000000015</v>
      </c>
      <c r="M6210" s="10">
        <v>0.55000000000000004</v>
      </c>
      <c r="N6210" s="4" t="s">
        <v>24</v>
      </c>
      <c r="O6210" s="4" t="str">
        <f>TEXT(Table1[[#This Row],[Invoice Date]],"yyyy")</f>
        <v>2021</v>
      </c>
      <c r="P6210" s="4" t="str">
        <f>TEXT(Table1[[#This Row],[Invoice Date]],"mmm")</f>
        <v>Aug</v>
      </c>
      <c r="Q6210" s="27">
        <f>WEEKNUM(Table1[[#This Row],[Invoice Date]]) + IF(YEAR(Table1[[#This Row],[Invoice Date]])=2021, 52, 0)</f>
        <v>84</v>
      </c>
    </row>
    <row r="6211" spans="2:17" ht="14.25" customHeight="1" x14ac:dyDescent="0.3">
      <c r="B6211" s="4" t="s">
        <v>14</v>
      </c>
      <c r="C6211" s="33">
        <v>1185732</v>
      </c>
      <c r="D6211" s="5">
        <v>44414</v>
      </c>
      <c r="E6211" s="4" t="s">
        <v>36</v>
      </c>
      <c r="F6211" s="4" t="s">
        <v>112</v>
      </c>
      <c r="G6211" s="4" t="s">
        <v>113</v>
      </c>
      <c r="H6211" s="6" t="s">
        <v>23</v>
      </c>
      <c r="I6211" s="7">
        <v>55.000000000000007</v>
      </c>
      <c r="J6211" s="8">
        <v>350</v>
      </c>
      <c r="K6211" s="9">
        <v>192500.00000000003</v>
      </c>
      <c r="L6211" s="9">
        <v>77000.000000000015</v>
      </c>
      <c r="M6211" s="10">
        <v>0.4</v>
      </c>
      <c r="N6211" s="4" t="s">
        <v>18</v>
      </c>
      <c r="O6211" s="4" t="str">
        <f>TEXT(Table1[[#This Row],[Invoice Date]],"yyyy")</f>
        <v>2021</v>
      </c>
      <c r="P6211" s="4" t="str">
        <f>TEXT(Table1[[#This Row],[Invoice Date]],"mmm")</f>
        <v>Aug</v>
      </c>
      <c r="Q6211" s="27">
        <f>WEEKNUM(Table1[[#This Row],[Invoice Date]]) + IF(YEAR(Table1[[#This Row],[Invoice Date]])=2021, 52, 0)</f>
        <v>84</v>
      </c>
    </row>
    <row r="6212" spans="2:17" ht="14.25" customHeight="1" x14ac:dyDescent="0.3">
      <c r="B6212" s="4" t="s">
        <v>14</v>
      </c>
      <c r="C6212" s="33">
        <v>1185732</v>
      </c>
      <c r="D6212" s="5">
        <v>44414</v>
      </c>
      <c r="E6212" s="4" t="s">
        <v>36</v>
      </c>
      <c r="F6212" s="4" t="s">
        <v>112</v>
      </c>
      <c r="G6212" s="4" t="s">
        <v>113</v>
      </c>
      <c r="H6212" s="6" t="s">
        <v>17</v>
      </c>
      <c r="I6212" s="7">
        <v>50</v>
      </c>
      <c r="J6212" s="8">
        <v>525</v>
      </c>
      <c r="K6212" s="9">
        <v>262500</v>
      </c>
      <c r="L6212" s="9">
        <v>78750</v>
      </c>
      <c r="M6212" s="10">
        <v>0.3</v>
      </c>
      <c r="N6212" s="4" t="s">
        <v>18</v>
      </c>
      <c r="O6212" s="4" t="str">
        <f>TEXT(Table1[[#This Row],[Invoice Date]],"yyyy")</f>
        <v>2021</v>
      </c>
      <c r="P6212" s="4" t="str">
        <f>TEXT(Table1[[#This Row],[Invoice Date]],"mmm")</f>
        <v>Aug</v>
      </c>
      <c r="Q6212" s="27">
        <f>WEEKNUM(Table1[[#This Row],[Invoice Date]]) + IF(YEAR(Table1[[#This Row],[Invoice Date]])=2021, 52, 0)</f>
        <v>84</v>
      </c>
    </row>
    <row r="6213" spans="2:17" ht="14.25" customHeight="1" x14ac:dyDescent="0.3">
      <c r="B6213" s="4" t="s">
        <v>14</v>
      </c>
      <c r="C6213" s="33">
        <v>1185732</v>
      </c>
      <c r="D6213" s="5">
        <v>44414</v>
      </c>
      <c r="E6213" s="4" t="s">
        <v>48</v>
      </c>
      <c r="F6213" s="4" t="s">
        <v>92</v>
      </c>
      <c r="G6213" s="4" t="s">
        <v>93</v>
      </c>
      <c r="H6213" s="6" t="s">
        <v>21</v>
      </c>
      <c r="I6213" s="7">
        <v>45</v>
      </c>
      <c r="J6213" s="8">
        <v>775</v>
      </c>
      <c r="K6213" s="9">
        <v>348750</v>
      </c>
      <c r="L6213" s="9">
        <v>104625</v>
      </c>
      <c r="M6213" s="10">
        <v>0.3</v>
      </c>
      <c r="N6213" s="4" t="s">
        <v>83</v>
      </c>
      <c r="O6213" s="4" t="str">
        <f>TEXT(Table1[[#This Row],[Invoice Date]],"yyyy")</f>
        <v>2021</v>
      </c>
      <c r="P6213" s="4" t="str">
        <f>TEXT(Table1[[#This Row],[Invoice Date]],"mmm")</f>
        <v>Aug</v>
      </c>
      <c r="Q6213" s="27">
        <f>WEEKNUM(Table1[[#This Row],[Invoice Date]]) + IF(YEAR(Table1[[#This Row],[Invoice Date]])=2021, 52, 0)</f>
        <v>84</v>
      </c>
    </row>
    <row r="6214" spans="2:17" ht="14.25" customHeight="1" x14ac:dyDescent="0.3">
      <c r="B6214" s="4" t="s">
        <v>14</v>
      </c>
      <c r="C6214" s="33">
        <v>1185732</v>
      </c>
      <c r="D6214" s="5">
        <v>44414</v>
      </c>
      <c r="E6214" s="4" t="s">
        <v>48</v>
      </c>
      <c r="F6214" s="4" t="s">
        <v>92</v>
      </c>
      <c r="G6214" s="4" t="s">
        <v>93</v>
      </c>
      <c r="H6214" s="6" t="s">
        <v>22</v>
      </c>
      <c r="I6214" s="7">
        <v>55.000000000000007</v>
      </c>
      <c r="J6214" s="8">
        <v>750</v>
      </c>
      <c r="K6214" s="9">
        <v>412500.00000000006</v>
      </c>
      <c r="L6214" s="9">
        <v>144375</v>
      </c>
      <c r="M6214" s="10">
        <v>0.35</v>
      </c>
      <c r="N6214" s="4" t="s">
        <v>83</v>
      </c>
      <c r="O6214" s="4" t="str">
        <f>TEXT(Table1[[#This Row],[Invoice Date]],"yyyy")</f>
        <v>2021</v>
      </c>
      <c r="P6214" s="4" t="str">
        <f>TEXT(Table1[[#This Row],[Invoice Date]],"mmm")</f>
        <v>Aug</v>
      </c>
      <c r="Q6214" s="27">
        <f>WEEKNUM(Table1[[#This Row],[Invoice Date]]) + IF(YEAR(Table1[[#This Row],[Invoice Date]])=2021, 52, 0)</f>
        <v>84</v>
      </c>
    </row>
    <row r="6215" spans="2:17" ht="14.25" customHeight="1" x14ac:dyDescent="0.3">
      <c r="B6215" s="4" t="s">
        <v>14</v>
      </c>
      <c r="C6215" s="33">
        <v>1185732</v>
      </c>
      <c r="D6215" s="5">
        <v>44414</v>
      </c>
      <c r="E6215" s="4" t="s">
        <v>48</v>
      </c>
      <c r="F6215" s="4" t="s">
        <v>92</v>
      </c>
      <c r="G6215" s="4" t="s">
        <v>93</v>
      </c>
      <c r="H6215" s="6" t="s">
        <v>20</v>
      </c>
      <c r="I6215" s="7">
        <v>55.000000000000007</v>
      </c>
      <c r="J6215" s="8">
        <v>825</v>
      </c>
      <c r="K6215" s="9">
        <v>453750.00000000006</v>
      </c>
      <c r="L6215" s="9">
        <v>113437.50000000001</v>
      </c>
      <c r="M6215" s="10">
        <v>0.25</v>
      </c>
      <c r="N6215" s="4" t="s">
        <v>83</v>
      </c>
      <c r="O6215" s="4" t="str">
        <f>TEXT(Table1[[#This Row],[Invoice Date]],"yyyy")</f>
        <v>2021</v>
      </c>
      <c r="P6215" s="4" t="str">
        <f>TEXT(Table1[[#This Row],[Invoice Date]],"mmm")</f>
        <v>Aug</v>
      </c>
      <c r="Q6215" s="27">
        <f>WEEKNUM(Table1[[#This Row],[Invoice Date]]) + IF(YEAR(Table1[[#This Row],[Invoice Date]])=2021, 52, 0)</f>
        <v>84</v>
      </c>
    </row>
    <row r="6216" spans="2:17" ht="14.25" customHeight="1" x14ac:dyDescent="0.3">
      <c r="B6216" s="4" t="s">
        <v>14</v>
      </c>
      <c r="C6216" s="33">
        <v>1185732</v>
      </c>
      <c r="D6216" s="5">
        <v>44414</v>
      </c>
      <c r="E6216" s="4" t="s">
        <v>48</v>
      </c>
      <c r="F6216" s="4" t="s">
        <v>92</v>
      </c>
      <c r="G6216" s="4" t="s">
        <v>93</v>
      </c>
      <c r="H6216" s="6" t="s">
        <v>19</v>
      </c>
      <c r="I6216" s="7">
        <v>60.000000000000007</v>
      </c>
      <c r="J6216" s="8">
        <v>900</v>
      </c>
      <c r="K6216" s="9">
        <v>540000.00000000012</v>
      </c>
      <c r="L6216" s="9">
        <v>189000.00000000003</v>
      </c>
      <c r="M6216" s="10">
        <v>0.35</v>
      </c>
      <c r="N6216" s="4" t="s">
        <v>83</v>
      </c>
      <c r="O6216" s="4" t="str">
        <f>TEXT(Table1[[#This Row],[Invoice Date]],"yyyy")</f>
        <v>2021</v>
      </c>
      <c r="P6216" s="4" t="str">
        <f>TEXT(Table1[[#This Row],[Invoice Date]],"mmm")</f>
        <v>Aug</v>
      </c>
      <c r="Q6216" s="27">
        <f>WEEKNUM(Table1[[#This Row],[Invoice Date]]) + IF(YEAR(Table1[[#This Row],[Invoice Date]])=2021, 52, 0)</f>
        <v>84</v>
      </c>
    </row>
    <row r="6217" spans="2:17" ht="14.25" customHeight="1" x14ac:dyDescent="0.3">
      <c r="B6217" s="4" t="s">
        <v>14</v>
      </c>
      <c r="C6217" s="33">
        <v>1185732</v>
      </c>
      <c r="D6217" s="5">
        <v>44414</v>
      </c>
      <c r="E6217" s="4" t="s">
        <v>48</v>
      </c>
      <c r="F6217" s="4" t="s">
        <v>92</v>
      </c>
      <c r="G6217" s="4" t="s">
        <v>93</v>
      </c>
      <c r="H6217" s="6" t="s">
        <v>23</v>
      </c>
      <c r="I6217" s="7">
        <v>60.000000000000007</v>
      </c>
      <c r="J6217" s="8">
        <v>925</v>
      </c>
      <c r="K6217" s="9">
        <v>555000.00000000012</v>
      </c>
      <c r="L6217" s="9">
        <v>277500.00000000006</v>
      </c>
      <c r="M6217" s="10">
        <v>0.5</v>
      </c>
      <c r="N6217" s="4" t="s">
        <v>83</v>
      </c>
      <c r="O6217" s="4" t="str">
        <f>TEXT(Table1[[#This Row],[Invoice Date]],"yyyy")</f>
        <v>2021</v>
      </c>
      <c r="P6217" s="4" t="str">
        <f>TEXT(Table1[[#This Row],[Invoice Date]],"mmm")</f>
        <v>Aug</v>
      </c>
      <c r="Q6217" s="27">
        <f>WEEKNUM(Table1[[#This Row],[Invoice Date]]) + IF(YEAR(Table1[[#This Row],[Invoice Date]])=2021, 52, 0)</f>
        <v>84</v>
      </c>
    </row>
    <row r="6218" spans="2:17" ht="14.25" customHeight="1" x14ac:dyDescent="0.3">
      <c r="B6218" s="4" t="s">
        <v>14</v>
      </c>
      <c r="C6218" s="33">
        <v>1185732</v>
      </c>
      <c r="D6218" s="5">
        <v>44414</v>
      </c>
      <c r="E6218" s="4" t="s">
        <v>48</v>
      </c>
      <c r="F6218" s="4" t="s">
        <v>92</v>
      </c>
      <c r="G6218" s="4" t="s">
        <v>93</v>
      </c>
      <c r="H6218" s="6" t="s">
        <v>17</v>
      </c>
      <c r="I6218" s="7">
        <v>65</v>
      </c>
      <c r="J6218" s="8">
        <v>1125</v>
      </c>
      <c r="K6218" s="9">
        <v>731250</v>
      </c>
      <c r="L6218" s="9">
        <v>329062.5</v>
      </c>
      <c r="M6218" s="10">
        <v>0.45</v>
      </c>
      <c r="N6218" s="4" t="s">
        <v>83</v>
      </c>
      <c r="O6218" s="4" t="str">
        <f>TEXT(Table1[[#This Row],[Invoice Date]],"yyyy")</f>
        <v>2021</v>
      </c>
      <c r="P6218" s="4" t="str">
        <f>TEXT(Table1[[#This Row],[Invoice Date]],"mmm")</f>
        <v>Aug</v>
      </c>
      <c r="Q6218" s="27">
        <f>WEEKNUM(Table1[[#This Row],[Invoice Date]]) + IF(YEAR(Table1[[#This Row],[Invoice Date]])=2021, 52, 0)</f>
        <v>84</v>
      </c>
    </row>
    <row r="6219" spans="2:17" ht="14.25" customHeight="1" x14ac:dyDescent="0.3">
      <c r="B6219" s="4" t="s">
        <v>14</v>
      </c>
      <c r="C6219" s="33">
        <v>1185732</v>
      </c>
      <c r="D6219" s="5">
        <v>44415</v>
      </c>
      <c r="E6219" s="4" t="s">
        <v>15</v>
      </c>
      <c r="F6219" s="4" t="s">
        <v>127</v>
      </c>
      <c r="G6219" s="4" t="s">
        <v>128</v>
      </c>
      <c r="H6219" s="6" t="s">
        <v>21</v>
      </c>
      <c r="I6219" s="7">
        <v>29</v>
      </c>
      <c r="J6219" s="8">
        <v>47</v>
      </c>
      <c r="K6219" s="9">
        <v>1363</v>
      </c>
      <c r="L6219" s="9">
        <v>586.09</v>
      </c>
      <c r="M6219" s="10">
        <v>0.43000000000000005</v>
      </c>
      <c r="N6219" s="4" t="s">
        <v>24</v>
      </c>
      <c r="O6219" s="4" t="str">
        <f>TEXT(Table1[[#This Row],[Invoice Date]],"yyyy")</f>
        <v>2021</v>
      </c>
      <c r="P6219" s="4" t="str">
        <f>TEXT(Table1[[#This Row],[Invoice Date]],"mmm")</f>
        <v>Aug</v>
      </c>
      <c r="Q6219" s="27">
        <f>WEEKNUM(Table1[[#This Row],[Invoice Date]]) + IF(YEAR(Table1[[#This Row],[Invoice Date]])=2021, 52, 0)</f>
        <v>84</v>
      </c>
    </row>
    <row r="6220" spans="2:17" ht="14.25" customHeight="1" x14ac:dyDescent="0.3">
      <c r="B6220" s="4" t="s">
        <v>14</v>
      </c>
      <c r="C6220" s="33">
        <v>1185732</v>
      </c>
      <c r="D6220" s="5">
        <v>44415</v>
      </c>
      <c r="E6220" s="4" t="s">
        <v>15</v>
      </c>
      <c r="F6220" s="4" t="s">
        <v>127</v>
      </c>
      <c r="G6220" s="4" t="s">
        <v>128</v>
      </c>
      <c r="H6220" s="6" t="s">
        <v>22</v>
      </c>
      <c r="I6220" s="7">
        <v>45</v>
      </c>
      <c r="J6220" s="8">
        <v>31</v>
      </c>
      <c r="K6220" s="9">
        <v>1395</v>
      </c>
      <c r="L6220" s="9">
        <v>558</v>
      </c>
      <c r="M6220" s="10">
        <v>0.4</v>
      </c>
      <c r="N6220" s="4" t="s">
        <v>83</v>
      </c>
      <c r="O6220" s="4" t="str">
        <f>TEXT(Table1[[#This Row],[Invoice Date]],"yyyy")</f>
        <v>2021</v>
      </c>
      <c r="P6220" s="4" t="str">
        <f>TEXT(Table1[[#This Row],[Invoice Date]],"mmm")</f>
        <v>Aug</v>
      </c>
      <c r="Q6220" s="27">
        <f>WEEKNUM(Table1[[#This Row],[Invoice Date]]) + IF(YEAR(Table1[[#This Row],[Invoice Date]])=2021, 52, 0)</f>
        <v>84</v>
      </c>
    </row>
    <row r="6221" spans="2:17" ht="14.25" customHeight="1" x14ac:dyDescent="0.3">
      <c r="B6221" s="4" t="s">
        <v>14</v>
      </c>
      <c r="C6221" s="33">
        <v>1185732</v>
      </c>
      <c r="D6221" s="5">
        <v>44415</v>
      </c>
      <c r="E6221" s="4" t="s">
        <v>15</v>
      </c>
      <c r="F6221" s="4" t="s">
        <v>127</v>
      </c>
      <c r="G6221" s="4" t="s">
        <v>128</v>
      </c>
      <c r="H6221" s="6" t="s">
        <v>21</v>
      </c>
      <c r="I6221" s="7">
        <v>37</v>
      </c>
      <c r="J6221" s="8">
        <v>39</v>
      </c>
      <c r="K6221" s="9">
        <v>1443</v>
      </c>
      <c r="L6221" s="9">
        <v>764.79000000000008</v>
      </c>
      <c r="M6221" s="10">
        <v>0.53</v>
      </c>
      <c r="N6221" s="4" t="s">
        <v>83</v>
      </c>
      <c r="O6221" s="4" t="str">
        <f>TEXT(Table1[[#This Row],[Invoice Date]],"yyyy")</f>
        <v>2021</v>
      </c>
      <c r="P6221" s="4" t="str">
        <f>TEXT(Table1[[#This Row],[Invoice Date]],"mmm")</f>
        <v>Aug</v>
      </c>
      <c r="Q6221" s="27">
        <f>WEEKNUM(Table1[[#This Row],[Invoice Date]]) + IF(YEAR(Table1[[#This Row],[Invoice Date]])=2021, 52, 0)</f>
        <v>84</v>
      </c>
    </row>
    <row r="6222" spans="2:17" ht="14.25" customHeight="1" x14ac:dyDescent="0.3">
      <c r="B6222" s="4" t="s">
        <v>14</v>
      </c>
      <c r="C6222" s="33">
        <v>1185732</v>
      </c>
      <c r="D6222" s="5">
        <v>44415</v>
      </c>
      <c r="E6222" s="4" t="s">
        <v>15</v>
      </c>
      <c r="F6222" s="4" t="s">
        <v>127</v>
      </c>
      <c r="G6222" s="4" t="s">
        <v>128</v>
      </c>
      <c r="H6222" s="6" t="s">
        <v>22</v>
      </c>
      <c r="I6222" s="7">
        <v>37</v>
      </c>
      <c r="J6222" s="8">
        <v>40</v>
      </c>
      <c r="K6222" s="9">
        <v>1480</v>
      </c>
      <c r="L6222" s="9">
        <v>532.79999999999995</v>
      </c>
      <c r="M6222" s="10">
        <v>0.36</v>
      </c>
      <c r="N6222" s="4" t="s">
        <v>24</v>
      </c>
      <c r="O6222" s="4" t="str">
        <f>TEXT(Table1[[#This Row],[Invoice Date]],"yyyy")</f>
        <v>2021</v>
      </c>
      <c r="P6222" s="4" t="str">
        <f>TEXT(Table1[[#This Row],[Invoice Date]],"mmm")</f>
        <v>Aug</v>
      </c>
      <c r="Q6222" s="27">
        <f>WEEKNUM(Table1[[#This Row],[Invoice Date]]) + IF(YEAR(Table1[[#This Row],[Invoice Date]])=2021, 52, 0)</f>
        <v>84</v>
      </c>
    </row>
    <row r="6223" spans="2:17" ht="14.25" customHeight="1" x14ac:dyDescent="0.3">
      <c r="B6223" s="4" t="s">
        <v>34</v>
      </c>
      <c r="C6223" s="33">
        <v>1189833</v>
      </c>
      <c r="D6223" s="5">
        <v>44415</v>
      </c>
      <c r="E6223" s="4" t="s">
        <v>15</v>
      </c>
      <c r="F6223" s="4" t="s">
        <v>123</v>
      </c>
      <c r="G6223" s="4" t="s">
        <v>124</v>
      </c>
      <c r="H6223" s="6" t="s">
        <v>21</v>
      </c>
      <c r="I6223" s="7">
        <v>36</v>
      </c>
      <c r="J6223" s="8">
        <v>52</v>
      </c>
      <c r="K6223" s="9">
        <v>1872</v>
      </c>
      <c r="L6223" s="9">
        <v>954.72</v>
      </c>
      <c r="M6223" s="10">
        <v>0.51</v>
      </c>
      <c r="N6223" s="4" t="s">
        <v>83</v>
      </c>
      <c r="O6223" s="4" t="str">
        <f>TEXT(Table1[[#This Row],[Invoice Date]],"yyyy")</f>
        <v>2021</v>
      </c>
      <c r="P6223" s="4" t="str">
        <f>TEXT(Table1[[#This Row],[Invoice Date]],"mmm")</f>
        <v>Aug</v>
      </c>
      <c r="Q6223" s="27">
        <f>WEEKNUM(Table1[[#This Row],[Invoice Date]]) + IF(YEAR(Table1[[#This Row],[Invoice Date]])=2021, 52, 0)</f>
        <v>84</v>
      </c>
    </row>
    <row r="6224" spans="2:17" ht="14.25" customHeight="1" x14ac:dyDescent="0.3">
      <c r="B6224" s="4" t="s">
        <v>34</v>
      </c>
      <c r="C6224" s="33">
        <v>1189833</v>
      </c>
      <c r="D6224" s="5">
        <v>44415</v>
      </c>
      <c r="E6224" s="4" t="s">
        <v>15</v>
      </c>
      <c r="F6224" s="4" t="s">
        <v>123</v>
      </c>
      <c r="G6224" s="4" t="s">
        <v>124</v>
      </c>
      <c r="H6224" s="6" t="s">
        <v>22</v>
      </c>
      <c r="I6224" s="7">
        <v>46</v>
      </c>
      <c r="J6224" s="8">
        <v>46</v>
      </c>
      <c r="K6224" s="9">
        <v>2116</v>
      </c>
      <c r="L6224" s="9">
        <v>909.88</v>
      </c>
      <c r="M6224" s="10">
        <v>0.43</v>
      </c>
      <c r="N6224" s="4" t="s">
        <v>83</v>
      </c>
      <c r="O6224" s="4" t="str">
        <f>TEXT(Table1[[#This Row],[Invoice Date]],"yyyy")</f>
        <v>2021</v>
      </c>
      <c r="P6224" s="4" t="str">
        <f>TEXT(Table1[[#This Row],[Invoice Date]],"mmm")</f>
        <v>Aug</v>
      </c>
      <c r="Q6224" s="27">
        <f>WEEKNUM(Table1[[#This Row],[Invoice Date]]) + IF(YEAR(Table1[[#This Row],[Invoice Date]])=2021, 52, 0)</f>
        <v>84</v>
      </c>
    </row>
    <row r="6225" spans="2:17" ht="14.25" customHeight="1" x14ac:dyDescent="0.3">
      <c r="B6225" s="4" t="s">
        <v>14</v>
      </c>
      <c r="C6225" s="33">
        <v>1185732</v>
      </c>
      <c r="D6225" s="5">
        <v>44415</v>
      </c>
      <c r="E6225" s="4" t="s">
        <v>15</v>
      </c>
      <c r="F6225" s="4" t="s">
        <v>127</v>
      </c>
      <c r="G6225" s="4" t="s">
        <v>128</v>
      </c>
      <c r="H6225" s="6" t="s">
        <v>20</v>
      </c>
      <c r="I6225" s="7">
        <v>30</v>
      </c>
      <c r="J6225" s="8">
        <v>85</v>
      </c>
      <c r="K6225" s="9">
        <v>2550</v>
      </c>
      <c r="L6225" s="9">
        <v>1096.5000000000002</v>
      </c>
      <c r="M6225" s="10">
        <v>0.43000000000000005</v>
      </c>
      <c r="N6225" s="4" t="s">
        <v>24</v>
      </c>
      <c r="O6225" s="4" t="str">
        <f>TEXT(Table1[[#This Row],[Invoice Date]],"yyyy")</f>
        <v>2021</v>
      </c>
      <c r="P6225" s="4" t="str">
        <f>TEXT(Table1[[#This Row],[Invoice Date]],"mmm")</f>
        <v>Aug</v>
      </c>
      <c r="Q6225" s="27">
        <f>WEEKNUM(Table1[[#This Row],[Invoice Date]]) + IF(YEAR(Table1[[#This Row],[Invoice Date]])=2021, 52, 0)</f>
        <v>84</v>
      </c>
    </row>
    <row r="6226" spans="2:17" ht="14.25" customHeight="1" x14ac:dyDescent="0.3">
      <c r="B6226" s="4" t="s">
        <v>34</v>
      </c>
      <c r="C6226" s="33">
        <v>1189833</v>
      </c>
      <c r="D6226" s="5">
        <v>44415</v>
      </c>
      <c r="E6226" s="4" t="s">
        <v>15</v>
      </c>
      <c r="F6226" s="4" t="s">
        <v>123</v>
      </c>
      <c r="G6226" s="4" t="s">
        <v>124</v>
      </c>
      <c r="H6226" s="6" t="s">
        <v>20</v>
      </c>
      <c r="I6226" s="7">
        <v>37</v>
      </c>
      <c r="J6226" s="8">
        <v>75</v>
      </c>
      <c r="K6226" s="9">
        <v>2775</v>
      </c>
      <c r="L6226" s="9">
        <v>1498.5</v>
      </c>
      <c r="M6226" s="10">
        <v>0.54</v>
      </c>
      <c r="N6226" s="4" t="s">
        <v>83</v>
      </c>
      <c r="O6226" s="4" t="str">
        <f>TEXT(Table1[[#This Row],[Invoice Date]],"yyyy")</f>
        <v>2021</v>
      </c>
      <c r="P6226" s="4" t="str">
        <f>TEXT(Table1[[#This Row],[Invoice Date]],"mmm")</f>
        <v>Aug</v>
      </c>
      <c r="Q6226" s="27">
        <f>WEEKNUM(Table1[[#This Row],[Invoice Date]]) + IF(YEAR(Table1[[#This Row],[Invoice Date]])=2021, 52, 0)</f>
        <v>84</v>
      </c>
    </row>
    <row r="6227" spans="2:17" ht="14.25" customHeight="1" x14ac:dyDescent="0.3">
      <c r="B6227" s="4" t="s">
        <v>14</v>
      </c>
      <c r="C6227" s="33">
        <v>1185732</v>
      </c>
      <c r="D6227" s="5">
        <v>44415</v>
      </c>
      <c r="E6227" s="4" t="s">
        <v>15</v>
      </c>
      <c r="F6227" s="4" t="s">
        <v>127</v>
      </c>
      <c r="G6227" s="4" t="s">
        <v>128</v>
      </c>
      <c r="H6227" s="6" t="s">
        <v>20</v>
      </c>
      <c r="I6227" s="7">
        <v>38</v>
      </c>
      <c r="J6227" s="8">
        <v>75</v>
      </c>
      <c r="K6227" s="9">
        <v>2850</v>
      </c>
      <c r="L6227" s="9">
        <v>1567.5000000000002</v>
      </c>
      <c r="M6227" s="10">
        <v>0.55000000000000004</v>
      </c>
      <c r="N6227" s="4" t="s">
        <v>83</v>
      </c>
      <c r="O6227" s="4" t="str">
        <f>TEXT(Table1[[#This Row],[Invoice Date]],"yyyy")</f>
        <v>2021</v>
      </c>
      <c r="P6227" s="4" t="str">
        <f>TEXT(Table1[[#This Row],[Invoice Date]],"mmm")</f>
        <v>Aug</v>
      </c>
      <c r="Q6227" s="27">
        <f>WEEKNUM(Table1[[#This Row],[Invoice Date]]) + IF(YEAR(Table1[[#This Row],[Invoice Date]])=2021, 52, 0)</f>
        <v>84</v>
      </c>
    </row>
    <row r="6228" spans="2:17" ht="14.25" customHeight="1" x14ac:dyDescent="0.3">
      <c r="B6228" s="4" t="s">
        <v>26</v>
      </c>
      <c r="C6228" s="33">
        <v>1197831</v>
      </c>
      <c r="D6228" s="5">
        <v>44415</v>
      </c>
      <c r="E6228" s="4" t="s">
        <v>27</v>
      </c>
      <c r="F6228" s="4" t="s">
        <v>59</v>
      </c>
      <c r="G6228" s="4" t="s">
        <v>60</v>
      </c>
      <c r="H6228" s="6" t="s">
        <v>17</v>
      </c>
      <c r="I6228" s="7">
        <v>16</v>
      </c>
      <c r="J6228" s="8">
        <v>206</v>
      </c>
      <c r="K6228" s="9">
        <v>3296</v>
      </c>
      <c r="L6228" s="9">
        <v>1549.12</v>
      </c>
      <c r="M6228" s="10">
        <v>0.47</v>
      </c>
      <c r="N6228" s="4" t="s">
        <v>24</v>
      </c>
      <c r="O6228" s="4" t="str">
        <f>TEXT(Table1[[#This Row],[Invoice Date]],"yyyy")</f>
        <v>2021</v>
      </c>
      <c r="P6228" s="4" t="str">
        <f>TEXT(Table1[[#This Row],[Invoice Date]],"mmm")</f>
        <v>Aug</v>
      </c>
      <c r="Q6228" s="27">
        <f>WEEKNUM(Table1[[#This Row],[Invoice Date]]) + IF(YEAR(Table1[[#This Row],[Invoice Date]])=2021, 52, 0)</f>
        <v>84</v>
      </c>
    </row>
    <row r="6229" spans="2:17" ht="14.25" customHeight="1" x14ac:dyDescent="0.3">
      <c r="B6229" s="4" t="s">
        <v>14</v>
      </c>
      <c r="C6229" s="33">
        <v>1185732</v>
      </c>
      <c r="D6229" s="5">
        <v>44415</v>
      </c>
      <c r="E6229" s="4" t="s">
        <v>15</v>
      </c>
      <c r="F6229" s="4" t="s">
        <v>127</v>
      </c>
      <c r="G6229" s="4" t="s">
        <v>128</v>
      </c>
      <c r="H6229" s="6" t="s">
        <v>19</v>
      </c>
      <c r="I6229" s="7">
        <v>31</v>
      </c>
      <c r="J6229" s="8">
        <v>111</v>
      </c>
      <c r="K6229" s="9">
        <v>3441</v>
      </c>
      <c r="L6229" s="9">
        <v>1307.58</v>
      </c>
      <c r="M6229" s="10">
        <v>0.38</v>
      </c>
      <c r="N6229" s="4" t="s">
        <v>24</v>
      </c>
      <c r="O6229" s="4" t="str">
        <f>TEXT(Table1[[#This Row],[Invoice Date]],"yyyy")</f>
        <v>2021</v>
      </c>
      <c r="P6229" s="4" t="str">
        <f>TEXT(Table1[[#This Row],[Invoice Date]],"mmm")</f>
        <v>Aug</v>
      </c>
      <c r="Q6229" s="27">
        <f>WEEKNUM(Table1[[#This Row],[Invoice Date]]) + IF(YEAR(Table1[[#This Row],[Invoice Date]])=2021, 52, 0)</f>
        <v>84</v>
      </c>
    </row>
    <row r="6230" spans="2:17" ht="14.25" customHeight="1" x14ac:dyDescent="0.3">
      <c r="B6230" s="4" t="s">
        <v>14</v>
      </c>
      <c r="C6230" s="33">
        <v>1185732</v>
      </c>
      <c r="D6230" s="5">
        <v>44415</v>
      </c>
      <c r="E6230" s="4" t="s">
        <v>36</v>
      </c>
      <c r="F6230" s="4" t="s">
        <v>37</v>
      </c>
      <c r="G6230" s="4" t="s">
        <v>38</v>
      </c>
      <c r="H6230" s="6" t="s">
        <v>20</v>
      </c>
      <c r="I6230" s="7">
        <v>46</v>
      </c>
      <c r="J6230" s="8">
        <v>75</v>
      </c>
      <c r="K6230" s="9">
        <v>3450</v>
      </c>
      <c r="L6230" s="9">
        <v>1690.5</v>
      </c>
      <c r="M6230" s="10">
        <v>0.49</v>
      </c>
      <c r="N6230" s="4" t="s">
        <v>83</v>
      </c>
      <c r="O6230" s="4" t="str">
        <f>TEXT(Table1[[#This Row],[Invoice Date]],"yyyy")</f>
        <v>2021</v>
      </c>
      <c r="P6230" s="4" t="str">
        <f>TEXT(Table1[[#This Row],[Invoice Date]],"mmm")</f>
        <v>Aug</v>
      </c>
      <c r="Q6230" s="27">
        <f>WEEKNUM(Table1[[#This Row],[Invoice Date]]) + IF(YEAR(Table1[[#This Row],[Invoice Date]])=2021, 52, 0)</f>
        <v>84</v>
      </c>
    </row>
    <row r="6231" spans="2:17" ht="14.25" customHeight="1" x14ac:dyDescent="0.3">
      <c r="B6231" s="4" t="s">
        <v>14</v>
      </c>
      <c r="C6231" s="33">
        <v>1185732</v>
      </c>
      <c r="D6231" s="5">
        <v>44415</v>
      </c>
      <c r="E6231" s="4" t="s">
        <v>15</v>
      </c>
      <c r="F6231" s="4" t="s">
        <v>127</v>
      </c>
      <c r="G6231" s="4" t="s">
        <v>128</v>
      </c>
      <c r="H6231" s="6" t="s">
        <v>23</v>
      </c>
      <c r="I6231" s="7">
        <v>38</v>
      </c>
      <c r="J6231" s="8">
        <v>96</v>
      </c>
      <c r="K6231" s="9">
        <v>3648</v>
      </c>
      <c r="L6231" s="9">
        <v>1714.5600000000002</v>
      </c>
      <c r="M6231" s="10">
        <v>0.47000000000000003</v>
      </c>
      <c r="N6231" s="4" t="s">
        <v>24</v>
      </c>
      <c r="O6231" s="4" t="str">
        <f>TEXT(Table1[[#This Row],[Invoice Date]],"yyyy")</f>
        <v>2021</v>
      </c>
      <c r="P6231" s="4" t="str">
        <f>TEXT(Table1[[#This Row],[Invoice Date]],"mmm")</f>
        <v>Aug</v>
      </c>
      <c r="Q6231" s="27">
        <f>WEEKNUM(Table1[[#This Row],[Invoice Date]]) + IF(YEAR(Table1[[#This Row],[Invoice Date]])=2021, 52, 0)</f>
        <v>84</v>
      </c>
    </row>
    <row r="6232" spans="2:17" ht="14.25" customHeight="1" x14ac:dyDescent="0.3">
      <c r="B6232" s="4" t="s">
        <v>26</v>
      </c>
      <c r="C6232" s="33">
        <v>1197831</v>
      </c>
      <c r="D6232" s="5">
        <v>44415</v>
      </c>
      <c r="E6232" s="4" t="s">
        <v>27</v>
      </c>
      <c r="F6232" s="4" t="s">
        <v>59</v>
      </c>
      <c r="G6232" s="4" t="s">
        <v>60</v>
      </c>
      <c r="H6232" s="6" t="s">
        <v>17</v>
      </c>
      <c r="I6232" s="7">
        <v>24</v>
      </c>
      <c r="J6232" s="8">
        <v>156</v>
      </c>
      <c r="K6232" s="9">
        <v>3744</v>
      </c>
      <c r="L6232" s="9">
        <v>2021.7600000000002</v>
      </c>
      <c r="M6232" s="10">
        <v>0.54</v>
      </c>
      <c r="N6232" s="4" t="s">
        <v>83</v>
      </c>
      <c r="O6232" s="4" t="str">
        <f>TEXT(Table1[[#This Row],[Invoice Date]],"yyyy")</f>
        <v>2021</v>
      </c>
      <c r="P6232" s="4" t="str">
        <f>TEXT(Table1[[#This Row],[Invoice Date]],"mmm")</f>
        <v>Aug</v>
      </c>
      <c r="Q6232" s="27">
        <f>WEEKNUM(Table1[[#This Row],[Invoice Date]]) + IF(YEAR(Table1[[#This Row],[Invoice Date]])=2021, 52, 0)</f>
        <v>84</v>
      </c>
    </row>
    <row r="6233" spans="2:17" ht="14.25" customHeight="1" x14ac:dyDescent="0.3">
      <c r="B6233" s="4" t="s">
        <v>14</v>
      </c>
      <c r="C6233" s="33">
        <v>1185732</v>
      </c>
      <c r="D6233" s="5">
        <v>44415</v>
      </c>
      <c r="E6233" s="4" t="s">
        <v>15</v>
      </c>
      <c r="F6233" s="4" t="s">
        <v>127</v>
      </c>
      <c r="G6233" s="4" t="s">
        <v>128</v>
      </c>
      <c r="H6233" s="6" t="s">
        <v>19</v>
      </c>
      <c r="I6233" s="7">
        <v>42</v>
      </c>
      <c r="J6233" s="8">
        <v>91</v>
      </c>
      <c r="K6233" s="9">
        <v>3822</v>
      </c>
      <c r="L6233" s="9">
        <v>1796.34</v>
      </c>
      <c r="M6233" s="10">
        <v>0.47</v>
      </c>
      <c r="N6233" s="4" t="s">
        <v>83</v>
      </c>
      <c r="O6233" s="4" t="str">
        <f>TEXT(Table1[[#This Row],[Invoice Date]],"yyyy")</f>
        <v>2021</v>
      </c>
      <c r="P6233" s="4" t="str">
        <f>TEXT(Table1[[#This Row],[Invoice Date]],"mmm")</f>
        <v>Aug</v>
      </c>
      <c r="Q6233" s="27">
        <f>WEEKNUM(Table1[[#This Row],[Invoice Date]]) + IF(YEAR(Table1[[#This Row],[Invoice Date]])=2021, 52, 0)</f>
        <v>84</v>
      </c>
    </row>
    <row r="6234" spans="2:17" ht="14.25" customHeight="1" x14ac:dyDescent="0.3">
      <c r="B6234" s="4" t="s">
        <v>34</v>
      </c>
      <c r="C6234" s="33">
        <v>1189833</v>
      </c>
      <c r="D6234" s="5">
        <v>44415</v>
      </c>
      <c r="E6234" s="4" t="s">
        <v>15</v>
      </c>
      <c r="F6234" s="4" t="s">
        <v>123</v>
      </c>
      <c r="G6234" s="4" t="s">
        <v>124</v>
      </c>
      <c r="H6234" s="6" t="s">
        <v>19</v>
      </c>
      <c r="I6234" s="7">
        <v>42</v>
      </c>
      <c r="J6234" s="8">
        <v>101</v>
      </c>
      <c r="K6234" s="9">
        <v>4242</v>
      </c>
      <c r="L6234" s="9">
        <v>1993.7399999999998</v>
      </c>
      <c r="M6234" s="10">
        <v>0.47</v>
      </c>
      <c r="N6234" s="4" t="s">
        <v>83</v>
      </c>
      <c r="O6234" s="4" t="str">
        <f>TEXT(Table1[[#This Row],[Invoice Date]],"yyyy")</f>
        <v>2021</v>
      </c>
      <c r="P6234" s="4" t="str">
        <f>TEXT(Table1[[#This Row],[Invoice Date]],"mmm")</f>
        <v>Aug</v>
      </c>
      <c r="Q6234" s="27">
        <f>WEEKNUM(Table1[[#This Row],[Invoice Date]]) + IF(YEAR(Table1[[#This Row],[Invoice Date]])=2021, 52, 0)</f>
        <v>84</v>
      </c>
    </row>
    <row r="6235" spans="2:17" ht="14.25" customHeight="1" x14ac:dyDescent="0.3">
      <c r="B6235" s="4" t="s">
        <v>14</v>
      </c>
      <c r="C6235" s="33">
        <v>1185732</v>
      </c>
      <c r="D6235" s="5">
        <v>44415</v>
      </c>
      <c r="E6235" s="4" t="s">
        <v>15</v>
      </c>
      <c r="F6235" s="4" t="s">
        <v>127</v>
      </c>
      <c r="G6235" s="4" t="s">
        <v>128</v>
      </c>
      <c r="H6235" s="6" t="s">
        <v>23</v>
      </c>
      <c r="I6235" s="7">
        <v>52</v>
      </c>
      <c r="J6235" s="8">
        <v>87</v>
      </c>
      <c r="K6235" s="9">
        <v>4524</v>
      </c>
      <c r="L6235" s="9">
        <v>2442.96</v>
      </c>
      <c r="M6235" s="10">
        <v>0.54</v>
      </c>
      <c r="N6235" s="4" t="s">
        <v>83</v>
      </c>
      <c r="O6235" s="4" t="str">
        <f>TEXT(Table1[[#This Row],[Invoice Date]],"yyyy")</f>
        <v>2021</v>
      </c>
      <c r="P6235" s="4" t="str">
        <f>TEXT(Table1[[#This Row],[Invoice Date]],"mmm")</f>
        <v>Aug</v>
      </c>
      <c r="Q6235" s="27">
        <f>WEEKNUM(Table1[[#This Row],[Invoice Date]]) + IF(YEAR(Table1[[#This Row],[Invoice Date]])=2021, 52, 0)</f>
        <v>84</v>
      </c>
    </row>
    <row r="6236" spans="2:17" ht="14.25" customHeight="1" x14ac:dyDescent="0.3">
      <c r="B6236" s="4" t="s">
        <v>34</v>
      </c>
      <c r="C6236" s="33">
        <v>1189833</v>
      </c>
      <c r="D6236" s="5">
        <v>44415</v>
      </c>
      <c r="E6236" s="4" t="s">
        <v>15</v>
      </c>
      <c r="F6236" s="4" t="s">
        <v>123</v>
      </c>
      <c r="G6236" s="4" t="s">
        <v>124</v>
      </c>
      <c r="H6236" s="6" t="s">
        <v>23</v>
      </c>
      <c r="I6236" s="7">
        <v>52</v>
      </c>
      <c r="J6236" s="8">
        <v>105</v>
      </c>
      <c r="K6236" s="9">
        <v>5460</v>
      </c>
      <c r="L6236" s="9">
        <v>2893.8</v>
      </c>
      <c r="M6236" s="10">
        <v>0.53</v>
      </c>
      <c r="N6236" s="4" t="s">
        <v>83</v>
      </c>
      <c r="O6236" s="4" t="str">
        <f>TEXT(Table1[[#This Row],[Invoice Date]],"yyyy")</f>
        <v>2021</v>
      </c>
      <c r="P6236" s="4" t="str">
        <f>TEXT(Table1[[#This Row],[Invoice Date]],"mmm")</f>
        <v>Aug</v>
      </c>
      <c r="Q6236" s="27">
        <f>WEEKNUM(Table1[[#This Row],[Invoice Date]]) + IF(YEAR(Table1[[#This Row],[Invoice Date]])=2021, 52, 0)</f>
        <v>84</v>
      </c>
    </row>
    <row r="6237" spans="2:17" ht="14.25" customHeight="1" x14ac:dyDescent="0.3">
      <c r="B6237" s="4" t="s">
        <v>14</v>
      </c>
      <c r="C6237" s="33">
        <v>1185732</v>
      </c>
      <c r="D6237" s="5">
        <v>44415</v>
      </c>
      <c r="E6237" s="4" t="s">
        <v>15</v>
      </c>
      <c r="F6237" s="4" t="s">
        <v>127</v>
      </c>
      <c r="G6237" s="4" t="s">
        <v>128</v>
      </c>
      <c r="H6237" s="6" t="s">
        <v>17</v>
      </c>
      <c r="I6237" s="7">
        <v>46</v>
      </c>
      <c r="J6237" s="8">
        <v>143</v>
      </c>
      <c r="K6237" s="9">
        <v>6578</v>
      </c>
      <c r="L6237" s="9">
        <v>3157.44</v>
      </c>
      <c r="M6237" s="10">
        <v>0.48</v>
      </c>
      <c r="N6237" s="4" t="s">
        <v>83</v>
      </c>
      <c r="O6237" s="4" t="str">
        <f>TEXT(Table1[[#This Row],[Invoice Date]],"yyyy")</f>
        <v>2021</v>
      </c>
      <c r="P6237" s="4" t="str">
        <f>TEXT(Table1[[#This Row],[Invoice Date]],"mmm")</f>
        <v>Aug</v>
      </c>
      <c r="Q6237" s="27">
        <f>WEEKNUM(Table1[[#This Row],[Invoice Date]]) + IF(YEAR(Table1[[#This Row],[Invoice Date]])=2021, 52, 0)</f>
        <v>84</v>
      </c>
    </row>
    <row r="6238" spans="2:17" ht="14.25" customHeight="1" x14ac:dyDescent="0.3">
      <c r="B6238" s="4" t="s">
        <v>14</v>
      </c>
      <c r="C6238" s="33">
        <v>1185732</v>
      </c>
      <c r="D6238" s="5">
        <v>44415</v>
      </c>
      <c r="E6238" s="4" t="s">
        <v>15</v>
      </c>
      <c r="F6238" s="4" t="s">
        <v>127</v>
      </c>
      <c r="G6238" s="4" t="s">
        <v>128</v>
      </c>
      <c r="H6238" s="6" t="s">
        <v>17</v>
      </c>
      <c r="I6238" s="7">
        <v>38</v>
      </c>
      <c r="J6238" s="8">
        <v>182</v>
      </c>
      <c r="K6238" s="9">
        <v>6916</v>
      </c>
      <c r="L6238" s="9">
        <v>2835.56</v>
      </c>
      <c r="M6238" s="10">
        <v>0.41</v>
      </c>
      <c r="N6238" s="4" t="s">
        <v>24</v>
      </c>
      <c r="O6238" s="4" t="str">
        <f>TEXT(Table1[[#This Row],[Invoice Date]],"yyyy")</f>
        <v>2021</v>
      </c>
      <c r="P6238" s="4" t="str">
        <f>TEXT(Table1[[#This Row],[Invoice Date]],"mmm")</f>
        <v>Aug</v>
      </c>
      <c r="Q6238" s="27">
        <f>WEEKNUM(Table1[[#This Row],[Invoice Date]]) + IF(YEAR(Table1[[#This Row],[Invoice Date]])=2021, 52, 0)</f>
        <v>84</v>
      </c>
    </row>
    <row r="6239" spans="2:17" ht="14.25" customHeight="1" x14ac:dyDescent="0.3">
      <c r="B6239" s="4" t="s">
        <v>34</v>
      </c>
      <c r="C6239" s="33">
        <v>1189833</v>
      </c>
      <c r="D6239" s="5">
        <v>44415</v>
      </c>
      <c r="E6239" s="4" t="s">
        <v>15</v>
      </c>
      <c r="F6239" s="4" t="s">
        <v>123</v>
      </c>
      <c r="G6239" s="4" t="s">
        <v>124</v>
      </c>
      <c r="H6239" s="6" t="s">
        <v>17</v>
      </c>
      <c r="I6239" s="7">
        <v>47</v>
      </c>
      <c r="J6239" s="8">
        <v>180</v>
      </c>
      <c r="K6239" s="9">
        <v>8460</v>
      </c>
      <c r="L6239" s="9">
        <v>4060.7999999999997</v>
      </c>
      <c r="M6239" s="10">
        <v>0.48</v>
      </c>
      <c r="N6239" s="4" t="s">
        <v>83</v>
      </c>
      <c r="O6239" s="4" t="str">
        <f>TEXT(Table1[[#This Row],[Invoice Date]],"yyyy")</f>
        <v>2021</v>
      </c>
      <c r="P6239" s="4" t="str">
        <f>TEXT(Table1[[#This Row],[Invoice Date]],"mmm")</f>
        <v>Aug</v>
      </c>
      <c r="Q6239" s="27">
        <f>WEEKNUM(Table1[[#This Row],[Invoice Date]]) + IF(YEAR(Table1[[#This Row],[Invoice Date]])=2021, 52, 0)</f>
        <v>84</v>
      </c>
    </row>
    <row r="6240" spans="2:17" ht="14.25" customHeight="1" x14ac:dyDescent="0.3">
      <c r="B6240" s="4" t="s">
        <v>14</v>
      </c>
      <c r="C6240" s="33">
        <v>1185732</v>
      </c>
      <c r="D6240" s="5">
        <v>44415</v>
      </c>
      <c r="E6240" s="4" t="s">
        <v>15</v>
      </c>
      <c r="F6240" s="4" t="s">
        <v>127</v>
      </c>
      <c r="G6240" s="4" t="s">
        <v>128</v>
      </c>
      <c r="H6240" s="6" t="s">
        <v>21</v>
      </c>
      <c r="I6240" s="7">
        <v>40</v>
      </c>
      <c r="J6240" s="8">
        <v>150</v>
      </c>
      <c r="K6240" s="9">
        <v>60000</v>
      </c>
      <c r="L6240" s="9">
        <v>24000</v>
      </c>
      <c r="M6240" s="10">
        <v>0.4</v>
      </c>
      <c r="N6240" s="4" t="s">
        <v>18</v>
      </c>
      <c r="O6240" s="4" t="str">
        <f>TEXT(Table1[[#This Row],[Invoice Date]],"yyyy")</f>
        <v>2021</v>
      </c>
      <c r="P6240" s="4" t="str">
        <f>TEXT(Table1[[#This Row],[Invoice Date]],"mmm")</f>
        <v>Aug</v>
      </c>
      <c r="Q6240" s="27">
        <f>WEEKNUM(Table1[[#This Row],[Invoice Date]]) + IF(YEAR(Table1[[#This Row],[Invoice Date]])=2021, 52, 0)</f>
        <v>84</v>
      </c>
    </row>
    <row r="6241" spans="2:17" ht="14.25" customHeight="1" x14ac:dyDescent="0.3">
      <c r="B6241" s="4" t="s">
        <v>14</v>
      </c>
      <c r="C6241" s="33">
        <v>1185732</v>
      </c>
      <c r="D6241" s="5">
        <v>44415</v>
      </c>
      <c r="E6241" s="4" t="s">
        <v>15</v>
      </c>
      <c r="F6241" s="4" t="s">
        <v>127</v>
      </c>
      <c r="G6241" s="4" t="s">
        <v>128</v>
      </c>
      <c r="H6241" s="6" t="s">
        <v>22</v>
      </c>
      <c r="I6241" s="7">
        <v>49.999999999999993</v>
      </c>
      <c r="J6241" s="8">
        <v>125</v>
      </c>
      <c r="K6241" s="9">
        <v>62499.999999999993</v>
      </c>
      <c r="L6241" s="9">
        <v>18749.999999999996</v>
      </c>
      <c r="M6241" s="10">
        <v>0.3</v>
      </c>
      <c r="N6241" s="4" t="s">
        <v>18</v>
      </c>
      <c r="O6241" s="4" t="str">
        <f>TEXT(Table1[[#This Row],[Invoice Date]],"yyyy")</f>
        <v>2021</v>
      </c>
      <c r="P6241" s="4" t="str">
        <f>TEXT(Table1[[#This Row],[Invoice Date]],"mmm")</f>
        <v>Aug</v>
      </c>
      <c r="Q6241" s="27">
        <f>WEEKNUM(Table1[[#This Row],[Invoice Date]]) + IF(YEAR(Table1[[#This Row],[Invoice Date]])=2021, 52, 0)</f>
        <v>84</v>
      </c>
    </row>
    <row r="6242" spans="2:17" ht="14.25" customHeight="1" x14ac:dyDescent="0.3">
      <c r="B6242" s="4" t="s">
        <v>34</v>
      </c>
      <c r="C6242" s="33">
        <v>1189833</v>
      </c>
      <c r="D6242" s="5">
        <v>44415</v>
      </c>
      <c r="E6242" s="4" t="s">
        <v>15</v>
      </c>
      <c r="F6242" s="4" t="s">
        <v>123</v>
      </c>
      <c r="G6242" s="4" t="s">
        <v>124</v>
      </c>
      <c r="H6242" s="6" t="s">
        <v>21</v>
      </c>
      <c r="I6242" s="7">
        <v>40</v>
      </c>
      <c r="J6242" s="8">
        <v>200</v>
      </c>
      <c r="K6242" s="9">
        <v>80000</v>
      </c>
      <c r="L6242" s="9">
        <v>32000</v>
      </c>
      <c r="M6242" s="10">
        <v>0.4</v>
      </c>
      <c r="N6242" s="4" t="s">
        <v>18</v>
      </c>
      <c r="O6242" s="4" t="str">
        <f>TEXT(Table1[[#This Row],[Invoice Date]],"yyyy")</f>
        <v>2021</v>
      </c>
      <c r="P6242" s="4" t="str">
        <f>TEXT(Table1[[#This Row],[Invoice Date]],"mmm")</f>
        <v>Aug</v>
      </c>
      <c r="Q6242" s="27">
        <f>WEEKNUM(Table1[[#This Row],[Invoice Date]]) + IF(YEAR(Table1[[#This Row],[Invoice Date]])=2021, 52, 0)</f>
        <v>84</v>
      </c>
    </row>
    <row r="6243" spans="2:17" ht="14.25" customHeight="1" x14ac:dyDescent="0.3">
      <c r="B6243" s="4" t="s">
        <v>34</v>
      </c>
      <c r="C6243" s="33">
        <v>1189833</v>
      </c>
      <c r="D6243" s="5">
        <v>44415</v>
      </c>
      <c r="E6243" s="4" t="s">
        <v>15</v>
      </c>
      <c r="F6243" s="4" t="s">
        <v>123</v>
      </c>
      <c r="G6243" s="4" t="s">
        <v>124</v>
      </c>
      <c r="H6243" s="6" t="s">
        <v>22</v>
      </c>
      <c r="I6243" s="7">
        <v>49.999999999999993</v>
      </c>
      <c r="J6243" s="8">
        <v>175</v>
      </c>
      <c r="K6243" s="9">
        <v>87499.999999999985</v>
      </c>
      <c r="L6243" s="9">
        <v>26249.999999999996</v>
      </c>
      <c r="M6243" s="10">
        <v>0.3</v>
      </c>
      <c r="N6243" s="4" t="s">
        <v>18</v>
      </c>
      <c r="O6243" s="4" t="str">
        <f>TEXT(Table1[[#This Row],[Invoice Date]],"yyyy")</f>
        <v>2021</v>
      </c>
      <c r="P6243" s="4" t="str">
        <f>TEXT(Table1[[#This Row],[Invoice Date]],"mmm")</f>
        <v>Aug</v>
      </c>
      <c r="Q6243" s="27">
        <f>WEEKNUM(Table1[[#This Row],[Invoice Date]]) + IF(YEAR(Table1[[#This Row],[Invoice Date]])=2021, 52, 0)</f>
        <v>84</v>
      </c>
    </row>
    <row r="6244" spans="2:17" ht="14.25" customHeight="1" x14ac:dyDescent="0.3">
      <c r="B6244" s="4" t="s">
        <v>14</v>
      </c>
      <c r="C6244" s="33">
        <v>1185732</v>
      </c>
      <c r="D6244" s="5">
        <v>44415</v>
      </c>
      <c r="E6244" s="4" t="s">
        <v>15</v>
      </c>
      <c r="F6244" s="4" t="s">
        <v>127</v>
      </c>
      <c r="G6244" s="4" t="s">
        <v>128</v>
      </c>
      <c r="H6244" s="6" t="s">
        <v>20</v>
      </c>
      <c r="I6244" s="7">
        <v>40</v>
      </c>
      <c r="J6244" s="8">
        <v>250</v>
      </c>
      <c r="K6244" s="9">
        <v>100000</v>
      </c>
      <c r="L6244" s="9">
        <v>40000</v>
      </c>
      <c r="M6244" s="10">
        <v>0.4</v>
      </c>
      <c r="N6244" s="4" t="s">
        <v>18</v>
      </c>
      <c r="O6244" s="4" t="str">
        <f>TEXT(Table1[[#This Row],[Invoice Date]],"yyyy")</f>
        <v>2021</v>
      </c>
      <c r="P6244" s="4" t="str">
        <f>TEXT(Table1[[#This Row],[Invoice Date]],"mmm")</f>
        <v>Aug</v>
      </c>
      <c r="Q6244" s="27">
        <f>WEEKNUM(Table1[[#This Row],[Invoice Date]]) + IF(YEAR(Table1[[#This Row],[Invoice Date]])=2021, 52, 0)</f>
        <v>84</v>
      </c>
    </row>
    <row r="6245" spans="2:17" ht="14.25" customHeight="1" x14ac:dyDescent="0.3">
      <c r="B6245" s="4" t="s">
        <v>34</v>
      </c>
      <c r="C6245" s="33">
        <v>1189833</v>
      </c>
      <c r="D6245" s="5">
        <v>44415</v>
      </c>
      <c r="E6245" s="4" t="s">
        <v>15</v>
      </c>
      <c r="F6245" s="4" t="s">
        <v>123</v>
      </c>
      <c r="G6245" s="4" t="s">
        <v>124</v>
      </c>
      <c r="H6245" s="6" t="s">
        <v>20</v>
      </c>
      <c r="I6245" s="7">
        <v>40</v>
      </c>
      <c r="J6245" s="8">
        <v>300</v>
      </c>
      <c r="K6245" s="9">
        <v>120000</v>
      </c>
      <c r="L6245" s="9">
        <v>48000</v>
      </c>
      <c r="M6245" s="10">
        <v>0.4</v>
      </c>
      <c r="N6245" s="4" t="s">
        <v>18</v>
      </c>
      <c r="O6245" s="4" t="str">
        <f>TEXT(Table1[[#This Row],[Invoice Date]],"yyyy")</f>
        <v>2021</v>
      </c>
      <c r="P6245" s="4" t="str">
        <f>TEXT(Table1[[#This Row],[Invoice Date]],"mmm")</f>
        <v>Aug</v>
      </c>
      <c r="Q6245" s="27">
        <f>WEEKNUM(Table1[[#This Row],[Invoice Date]]) + IF(YEAR(Table1[[#This Row],[Invoice Date]])=2021, 52, 0)</f>
        <v>84</v>
      </c>
    </row>
    <row r="6246" spans="2:17" ht="14.25" customHeight="1" x14ac:dyDescent="0.3">
      <c r="B6246" s="4" t="s">
        <v>14</v>
      </c>
      <c r="C6246" s="33">
        <v>1185732</v>
      </c>
      <c r="D6246" s="5">
        <v>44415</v>
      </c>
      <c r="E6246" s="4" t="s">
        <v>36</v>
      </c>
      <c r="F6246" s="4" t="s">
        <v>37</v>
      </c>
      <c r="G6246" s="4" t="s">
        <v>38</v>
      </c>
      <c r="H6246" s="6" t="s">
        <v>20</v>
      </c>
      <c r="I6246" s="7">
        <v>50</v>
      </c>
      <c r="J6246" s="8">
        <v>250</v>
      </c>
      <c r="K6246" s="9">
        <v>125000</v>
      </c>
      <c r="L6246" s="9">
        <v>43750</v>
      </c>
      <c r="M6246" s="10">
        <v>0.35</v>
      </c>
      <c r="N6246" s="4" t="s">
        <v>24</v>
      </c>
      <c r="O6246" s="4" t="str">
        <f>TEXT(Table1[[#This Row],[Invoice Date]],"yyyy")</f>
        <v>2021</v>
      </c>
      <c r="P6246" s="4" t="str">
        <f>TEXT(Table1[[#This Row],[Invoice Date]],"mmm")</f>
        <v>Aug</v>
      </c>
      <c r="Q6246" s="27">
        <f>WEEKNUM(Table1[[#This Row],[Invoice Date]]) + IF(YEAR(Table1[[#This Row],[Invoice Date]])=2021, 52, 0)</f>
        <v>84</v>
      </c>
    </row>
    <row r="6247" spans="2:17" ht="14.25" customHeight="1" x14ac:dyDescent="0.3">
      <c r="B6247" s="4" t="s">
        <v>14</v>
      </c>
      <c r="C6247" s="33">
        <v>1185732</v>
      </c>
      <c r="D6247" s="5">
        <v>44415</v>
      </c>
      <c r="E6247" s="4" t="s">
        <v>15</v>
      </c>
      <c r="F6247" s="4" t="s">
        <v>127</v>
      </c>
      <c r="G6247" s="4" t="s">
        <v>128</v>
      </c>
      <c r="H6247" s="6" t="s">
        <v>19</v>
      </c>
      <c r="I6247" s="7">
        <v>45</v>
      </c>
      <c r="J6247" s="8">
        <v>325</v>
      </c>
      <c r="K6247" s="9">
        <v>146250</v>
      </c>
      <c r="L6247" s="9">
        <v>51187.5</v>
      </c>
      <c r="M6247" s="10">
        <v>0.35</v>
      </c>
      <c r="N6247" s="4" t="s">
        <v>18</v>
      </c>
      <c r="O6247" s="4" t="str">
        <f>TEXT(Table1[[#This Row],[Invoice Date]],"yyyy")</f>
        <v>2021</v>
      </c>
      <c r="P6247" s="4" t="str">
        <f>TEXT(Table1[[#This Row],[Invoice Date]],"mmm")</f>
        <v>Aug</v>
      </c>
      <c r="Q6247" s="27">
        <f>WEEKNUM(Table1[[#This Row],[Invoice Date]]) + IF(YEAR(Table1[[#This Row],[Invoice Date]])=2021, 52, 0)</f>
        <v>84</v>
      </c>
    </row>
    <row r="6248" spans="2:17" ht="14.25" customHeight="1" x14ac:dyDescent="0.3">
      <c r="B6248" s="4" t="s">
        <v>26</v>
      </c>
      <c r="C6248" s="33">
        <v>1197831</v>
      </c>
      <c r="D6248" s="5">
        <v>44415</v>
      </c>
      <c r="E6248" s="4" t="s">
        <v>27</v>
      </c>
      <c r="F6248" s="4" t="s">
        <v>59</v>
      </c>
      <c r="G6248" s="4" t="s">
        <v>60</v>
      </c>
      <c r="H6248" s="6" t="s">
        <v>17</v>
      </c>
      <c r="I6248" s="7">
        <v>25</v>
      </c>
      <c r="J6248" s="8">
        <v>625</v>
      </c>
      <c r="K6248" s="9">
        <v>156250</v>
      </c>
      <c r="L6248" s="9">
        <v>62499.999999999993</v>
      </c>
      <c r="M6248" s="10">
        <v>0.39999999999999997</v>
      </c>
      <c r="N6248" s="4" t="s">
        <v>24</v>
      </c>
      <c r="O6248" s="4" t="str">
        <f>TEXT(Table1[[#This Row],[Invoice Date]],"yyyy")</f>
        <v>2021</v>
      </c>
      <c r="P6248" s="4" t="str">
        <f>TEXT(Table1[[#This Row],[Invoice Date]],"mmm")</f>
        <v>Aug</v>
      </c>
      <c r="Q6248" s="27">
        <f>WEEKNUM(Table1[[#This Row],[Invoice Date]]) + IF(YEAR(Table1[[#This Row],[Invoice Date]])=2021, 52, 0)</f>
        <v>84</v>
      </c>
    </row>
    <row r="6249" spans="2:17" ht="14.25" customHeight="1" x14ac:dyDescent="0.3">
      <c r="B6249" s="4" t="s">
        <v>14</v>
      </c>
      <c r="C6249" s="33">
        <v>1185732</v>
      </c>
      <c r="D6249" s="5">
        <v>44415</v>
      </c>
      <c r="E6249" s="4" t="s">
        <v>15</v>
      </c>
      <c r="F6249" s="4" t="s">
        <v>127</v>
      </c>
      <c r="G6249" s="4" t="s">
        <v>128</v>
      </c>
      <c r="H6249" s="6" t="s">
        <v>23</v>
      </c>
      <c r="I6249" s="7">
        <v>54.999999999999993</v>
      </c>
      <c r="J6249" s="8">
        <v>300</v>
      </c>
      <c r="K6249" s="9">
        <v>164999.99999999997</v>
      </c>
      <c r="L6249" s="9">
        <v>65999.999999999985</v>
      </c>
      <c r="M6249" s="10">
        <v>0.4</v>
      </c>
      <c r="N6249" s="4" t="s">
        <v>18</v>
      </c>
      <c r="O6249" s="4" t="str">
        <f>TEXT(Table1[[#This Row],[Invoice Date]],"yyyy")</f>
        <v>2021</v>
      </c>
      <c r="P6249" s="4" t="str">
        <f>TEXT(Table1[[#This Row],[Invoice Date]],"mmm")</f>
        <v>Aug</v>
      </c>
      <c r="Q6249" s="27">
        <f>WEEKNUM(Table1[[#This Row],[Invoice Date]]) + IF(YEAR(Table1[[#This Row],[Invoice Date]])=2021, 52, 0)</f>
        <v>84</v>
      </c>
    </row>
    <row r="6250" spans="2:17" ht="14.25" customHeight="1" x14ac:dyDescent="0.3">
      <c r="B6250" s="4" t="s">
        <v>34</v>
      </c>
      <c r="C6250" s="33">
        <v>1189833</v>
      </c>
      <c r="D6250" s="5">
        <v>44415</v>
      </c>
      <c r="E6250" s="4" t="s">
        <v>15</v>
      </c>
      <c r="F6250" s="4" t="s">
        <v>123</v>
      </c>
      <c r="G6250" s="4" t="s">
        <v>124</v>
      </c>
      <c r="H6250" s="6" t="s">
        <v>19</v>
      </c>
      <c r="I6250" s="7">
        <v>45</v>
      </c>
      <c r="J6250" s="8">
        <v>375</v>
      </c>
      <c r="K6250" s="9">
        <v>168750</v>
      </c>
      <c r="L6250" s="9">
        <v>59062.499999999993</v>
      </c>
      <c r="M6250" s="10">
        <v>0.35</v>
      </c>
      <c r="N6250" s="4" t="s">
        <v>18</v>
      </c>
      <c r="O6250" s="4" t="str">
        <f>TEXT(Table1[[#This Row],[Invoice Date]],"yyyy")</f>
        <v>2021</v>
      </c>
      <c r="P6250" s="4" t="str">
        <f>TEXT(Table1[[#This Row],[Invoice Date]],"mmm")</f>
        <v>Aug</v>
      </c>
      <c r="Q6250" s="27">
        <f>WEEKNUM(Table1[[#This Row],[Invoice Date]]) + IF(YEAR(Table1[[#This Row],[Invoice Date]])=2021, 52, 0)</f>
        <v>84</v>
      </c>
    </row>
    <row r="6251" spans="2:17" ht="14.25" customHeight="1" x14ac:dyDescent="0.3">
      <c r="B6251" s="4" t="s">
        <v>34</v>
      </c>
      <c r="C6251" s="33">
        <v>1189833</v>
      </c>
      <c r="D6251" s="5">
        <v>44415</v>
      </c>
      <c r="E6251" s="4" t="s">
        <v>15</v>
      </c>
      <c r="F6251" s="4" t="s">
        <v>123</v>
      </c>
      <c r="G6251" s="4" t="s">
        <v>124</v>
      </c>
      <c r="H6251" s="6" t="s">
        <v>23</v>
      </c>
      <c r="I6251" s="7">
        <v>54.999999999999993</v>
      </c>
      <c r="J6251" s="8">
        <v>350</v>
      </c>
      <c r="K6251" s="9">
        <v>192499.99999999997</v>
      </c>
      <c r="L6251" s="9">
        <v>76999.999999999985</v>
      </c>
      <c r="M6251" s="10">
        <v>0.4</v>
      </c>
      <c r="N6251" s="4" t="s">
        <v>18</v>
      </c>
      <c r="O6251" s="4" t="str">
        <f>TEXT(Table1[[#This Row],[Invoice Date]],"yyyy")</f>
        <v>2021</v>
      </c>
      <c r="P6251" s="4" t="str">
        <f>TEXT(Table1[[#This Row],[Invoice Date]],"mmm")</f>
        <v>Aug</v>
      </c>
      <c r="Q6251" s="27">
        <f>WEEKNUM(Table1[[#This Row],[Invoice Date]]) + IF(YEAR(Table1[[#This Row],[Invoice Date]])=2021, 52, 0)</f>
        <v>84</v>
      </c>
    </row>
    <row r="6252" spans="2:17" ht="14.25" customHeight="1" x14ac:dyDescent="0.3">
      <c r="B6252" s="4" t="s">
        <v>14</v>
      </c>
      <c r="C6252" s="33">
        <v>1185732</v>
      </c>
      <c r="D6252" s="5">
        <v>44415</v>
      </c>
      <c r="E6252" s="4" t="s">
        <v>15</v>
      </c>
      <c r="F6252" s="4" t="s">
        <v>127</v>
      </c>
      <c r="G6252" s="4" t="s">
        <v>128</v>
      </c>
      <c r="H6252" s="6" t="s">
        <v>17</v>
      </c>
      <c r="I6252" s="7">
        <v>49.999999999999993</v>
      </c>
      <c r="J6252" s="8">
        <v>550</v>
      </c>
      <c r="K6252" s="9">
        <v>274999.99999999994</v>
      </c>
      <c r="L6252" s="9">
        <v>96249.999999999971</v>
      </c>
      <c r="M6252" s="10">
        <v>0.35</v>
      </c>
      <c r="N6252" s="4" t="s">
        <v>18</v>
      </c>
      <c r="O6252" s="4" t="str">
        <f>TEXT(Table1[[#This Row],[Invoice Date]],"yyyy")</f>
        <v>2021</v>
      </c>
      <c r="P6252" s="4" t="str">
        <f>TEXT(Table1[[#This Row],[Invoice Date]],"mmm")</f>
        <v>Aug</v>
      </c>
      <c r="Q6252" s="27">
        <f>WEEKNUM(Table1[[#This Row],[Invoice Date]]) + IF(YEAR(Table1[[#This Row],[Invoice Date]])=2021, 52, 0)</f>
        <v>84</v>
      </c>
    </row>
    <row r="6253" spans="2:17" ht="14.25" customHeight="1" x14ac:dyDescent="0.3">
      <c r="B6253" s="4" t="s">
        <v>34</v>
      </c>
      <c r="C6253" s="33">
        <v>1189833</v>
      </c>
      <c r="D6253" s="5">
        <v>44415</v>
      </c>
      <c r="E6253" s="4" t="s">
        <v>15</v>
      </c>
      <c r="F6253" s="4" t="s">
        <v>123</v>
      </c>
      <c r="G6253" s="4" t="s">
        <v>124</v>
      </c>
      <c r="H6253" s="6" t="s">
        <v>17</v>
      </c>
      <c r="I6253" s="7">
        <v>49.999999999999993</v>
      </c>
      <c r="J6253" s="8">
        <v>600</v>
      </c>
      <c r="K6253" s="9">
        <v>299999.99999999994</v>
      </c>
      <c r="L6253" s="9">
        <v>104999.99999999997</v>
      </c>
      <c r="M6253" s="10">
        <v>0.35</v>
      </c>
      <c r="N6253" s="4" t="s">
        <v>18</v>
      </c>
      <c r="O6253" s="4" t="str">
        <f>TEXT(Table1[[#This Row],[Invoice Date]],"yyyy")</f>
        <v>2021</v>
      </c>
      <c r="P6253" s="4" t="str">
        <f>TEXT(Table1[[#This Row],[Invoice Date]],"mmm")</f>
        <v>Aug</v>
      </c>
      <c r="Q6253" s="27">
        <f>WEEKNUM(Table1[[#This Row],[Invoice Date]]) + IF(YEAR(Table1[[#This Row],[Invoice Date]])=2021, 52, 0)</f>
        <v>84</v>
      </c>
    </row>
    <row r="6254" spans="2:17" ht="14.25" customHeight="1" x14ac:dyDescent="0.3">
      <c r="B6254" s="4" t="s">
        <v>14</v>
      </c>
      <c r="C6254" s="33">
        <v>1185732</v>
      </c>
      <c r="D6254" s="5">
        <v>44416</v>
      </c>
      <c r="E6254" s="4" t="s">
        <v>36</v>
      </c>
      <c r="F6254" s="4" t="s">
        <v>37</v>
      </c>
      <c r="G6254" s="4" t="s">
        <v>38</v>
      </c>
      <c r="H6254" s="6" t="s">
        <v>21</v>
      </c>
      <c r="I6254" s="7">
        <v>49</v>
      </c>
      <c r="J6254" s="8">
        <v>54</v>
      </c>
      <c r="K6254" s="9">
        <v>2646</v>
      </c>
      <c r="L6254" s="9">
        <v>1402.38</v>
      </c>
      <c r="M6254" s="10">
        <v>0.53</v>
      </c>
      <c r="N6254" s="4" t="s">
        <v>83</v>
      </c>
      <c r="O6254" s="4" t="str">
        <f>TEXT(Table1[[#This Row],[Invoice Date]],"yyyy")</f>
        <v>2021</v>
      </c>
      <c r="P6254" s="4" t="str">
        <f>TEXT(Table1[[#This Row],[Invoice Date]],"mmm")</f>
        <v>Aug</v>
      </c>
      <c r="Q6254" s="27">
        <f>WEEKNUM(Table1[[#This Row],[Invoice Date]]) + IF(YEAR(Table1[[#This Row],[Invoice Date]])=2021, 52, 0)</f>
        <v>85</v>
      </c>
    </row>
    <row r="6255" spans="2:17" ht="14.25" customHeight="1" x14ac:dyDescent="0.3">
      <c r="B6255" s="4" t="s">
        <v>26</v>
      </c>
      <c r="C6255" s="33">
        <v>1197831</v>
      </c>
      <c r="D6255" s="5">
        <v>44416</v>
      </c>
      <c r="E6255" s="4" t="s">
        <v>27</v>
      </c>
      <c r="F6255" s="4" t="s">
        <v>59</v>
      </c>
      <c r="G6255" s="4" t="s">
        <v>60</v>
      </c>
      <c r="H6255" s="6" t="s">
        <v>19</v>
      </c>
      <c r="I6255" s="7">
        <v>26</v>
      </c>
      <c r="J6255" s="8">
        <v>192</v>
      </c>
      <c r="K6255" s="9">
        <v>4992</v>
      </c>
      <c r="L6255" s="9">
        <v>2096.64</v>
      </c>
      <c r="M6255" s="10">
        <v>0.42</v>
      </c>
      <c r="N6255" s="4" t="s">
        <v>24</v>
      </c>
      <c r="O6255" s="4" t="str">
        <f>TEXT(Table1[[#This Row],[Invoice Date]],"yyyy")</f>
        <v>2021</v>
      </c>
      <c r="P6255" s="4" t="str">
        <f>TEXT(Table1[[#This Row],[Invoice Date]],"mmm")</f>
        <v>Aug</v>
      </c>
      <c r="Q6255" s="27">
        <f>WEEKNUM(Table1[[#This Row],[Invoice Date]]) + IF(YEAR(Table1[[#This Row],[Invoice Date]])=2021, 52, 0)</f>
        <v>85</v>
      </c>
    </row>
    <row r="6256" spans="2:17" ht="14.25" customHeight="1" x14ac:dyDescent="0.3">
      <c r="B6256" s="4" t="s">
        <v>14</v>
      </c>
      <c r="C6256" s="33">
        <v>1185732</v>
      </c>
      <c r="D6256" s="5">
        <v>44416</v>
      </c>
      <c r="E6256" s="4" t="s">
        <v>31</v>
      </c>
      <c r="F6256" s="4" t="s">
        <v>84</v>
      </c>
      <c r="G6256" s="4" t="s">
        <v>85</v>
      </c>
      <c r="H6256" s="6" t="s">
        <v>21</v>
      </c>
      <c r="I6256" s="7">
        <v>33</v>
      </c>
      <c r="J6256" s="8">
        <v>162</v>
      </c>
      <c r="K6256" s="9">
        <v>5346</v>
      </c>
      <c r="L6256" s="9">
        <v>2940.3</v>
      </c>
      <c r="M6256" s="10">
        <v>0.55000000000000004</v>
      </c>
      <c r="N6256" s="4" t="s">
        <v>24</v>
      </c>
      <c r="O6256" s="4" t="str">
        <f>TEXT(Table1[[#This Row],[Invoice Date]],"yyyy")</f>
        <v>2021</v>
      </c>
      <c r="P6256" s="4" t="str">
        <f>TEXT(Table1[[#This Row],[Invoice Date]],"mmm")</f>
        <v>Aug</v>
      </c>
      <c r="Q6256" s="27">
        <f>WEEKNUM(Table1[[#This Row],[Invoice Date]]) + IF(YEAR(Table1[[#This Row],[Invoice Date]])=2021, 52, 0)</f>
        <v>85</v>
      </c>
    </row>
    <row r="6257" spans="2:17" ht="14.25" customHeight="1" x14ac:dyDescent="0.3">
      <c r="B6257" s="4" t="s">
        <v>26</v>
      </c>
      <c r="C6257" s="33">
        <v>1197831</v>
      </c>
      <c r="D6257" s="5">
        <v>44416</v>
      </c>
      <c r="E6257" s="4" t="s">
        <v>27</v>
      </c>
      <c r="F6257" s="4" t="s">
        <v>59</v>
      </c>
      <c r="G6257" s="4" t="s">
        <v>60</v>
      </c>
      <c r="H6257" s="6" t="s">
        <v>19</v>
      </c>
      <c r="I6257" s="7">
        <v>33</v>
      </c>
      <c r="J6257" s="8">
        <v>174</v>
      </c>
      <c r="K6257" s="9">
        <v>5742</v>
      </c>
      <c r="L6257" s="9">
        <v>3100.6800000000003</v>
      </c>
      <c r="M6257" s="10">
        <v>0.54</v>
      </c>
      <c r="N6257" s="4" t="s">
        <v>83</v>
      </c>
      <c r="O6257" s="4" t="str">
        <f>TEXT(Table1[[#This Row],[Invoice Date]],"yyyy")</f>
        <v>2021</v>
      </c>
      <c r="P6257" s="4" t="str">
        <f>TEXT(Table1[[#This Row],[Invoice Date]],"mmm")</f>
        <v>Aug</v>
      </c>
      <c r="Q6257" s="27">
        <f>WEEKNUM(Table1[[#This Row],[Invoice Date]]) + IF(YEAR(Table1[[#This Row],[Invoice Date]])=2021, 52, 0)</f>
        <v>85</v>
      </c>
    </row>
    <row r="6258" spans="2:17" ht="14.25" customHeight="1" x14ac:dyDescent="0.3">
      <c r="B6258" s="4" t="s">
        <v>14</v>
      </c>
      <c r="C6258" s="33">
        <v>1185732</v>
      </c>
      <c r="D6258" s="5">
        <v>44416</v>
      </c>
      <c r="E6258" s="4" t="s">
        <v>31</v>
      </c>
      <c r="F6258" s="4" t="s">
        <v>84</v>
      </c>
      <c r="G6258" s="4" t="s">
        <v>85</v>
      </c>
      <c r="H6258" s="6" t="s">
        <v>21</v>
      </c>
      <c r="I6258" s="7">
        <v>48</v>
      </c>
      <c r="J6258" s="8">
        <v>124</v>
      </c>
      <c r="K6258" s="9">
        <v>5952</v>
      </c>
      <c r="L6258" s="9">
        <v>3868.8</v>
      </c>
      <c r="M6258" s="10">
        <v>0.65</v>
      </c>
      <c r="N6258" s="4" t="s">
        <v>83</v>
      </c>
      <c r="O6258" s="4" t="str">
        <f>TEXT(Table1[[#This Row],[Invoice Date]],"yyyy")</f>
        <v>2021</v>
      </c>
      <c r="P6258" s="4" t="str">
        <f>TEXT(Table1[[#This Row],[Invoice Date]],"mmm")</f>
        <v>Aug</v>
      </c>
      <c r="Q6258" s="27">
        <f>WEEKNUM(Table1[[#This Row],[Invoice Date]]) + IF(YEAR(Table1[[#This Row],[Invoice Date]])=2021, 52, 0)</f>
        <v>85</v>
      </c>
    </row>
    <row r="6259" spans="2:17" ht="14.25" customHeight="1" x14ac:dyDescent="0.3">
      <c r="B6259" s="4" t="s">
        <v>26</v>
      </c>
      <c r="C6259" s="33">
        <v>1197831</v>
      </c>
      <c r="D6259" s="5">
        <v>44416</v>
      </c>
      <c r="E6259" s="4" t="s">
        <v>31</v>
      </c>
      <c r="F6259" s="4" t="s">
        <v>84</v>
      </c>
      <c r="G6259" s="4" t="s">
        <v>85</v>
      </c>
      <c r="H6259" s="6" t="s">
        <v>22</v>
      </c>
      <c r="I6259" s="7">
        <v>39</v>
      </c>
      <c r="J6259" s="8">
        <v>166</v>
      </c>
      <c r="K6259" s="9">
        <v>6474</v>
      </c>
      <c r="L6259" s="9">
        <v>2719.08</v>
      </c>
      <c r="M6259" s="10">
        <v>0.42</v>
      </c>
      <c r="N6259" s="4" t="s">
        <v>24</v>
      </c>
      <c r="O6259" s="4" t="str">
        <f>TEXT(Table1[[#This Row],[Invoice Date]],"yyyy")</f>
        <v>2021</v>
      </c>
      <c r="P6259" s="4" t="str">
        <f>TEXT(Table1[[#This Row],[Invoice Date]],"mmm")</f>
        <v>Aug</v>
      </c>
      <c r="Q6259" s="27">
        <f>WEEKNUM(Table1[[#This Row],[Invoice Date]]) + IF(YEAR(Table1[[#This Row],[Invoice Date]])=2021, 52, 0)</f>
        <v>85</v>
      </c>
    </row>
    <row r="6260" spans="2:17" ht="14.25" customHeight="1" x14ac:dyDescent="0.3">
      <c r="B6260" s="4" t="s">
        <v>26</v>
      </c>
      <c r="C6260" s="33">
        <v>1197831</v>
      </c>
      <c r="D6260" s="5">
        <v>44416</v>
      </c>
      <c r="E6260" s="4" t="s">
        <v>31</v>
      </c>
      <c r="F6260" s="4" t="s">
        <v>84</v>
      </c>
      <c r="G6260" s="4" t="s">
        <v>85</v>
      </c>
      <c r="H6260" s="6" t="s">
        <v>22</v>
      </c>
      <c r="I6260" s="7">
        <v>52</v>
      </c>
      <c r="J6260" s="8">
        <v>133</v>
      </c>
      <c r="K6260" s="9">
        <v>6916</v>
      </c>
      <c r="L6260" s="9">
        <v>3181.3599999999997</v>
      </c>
      <c r="M6260" s="10">
        <v>0.45999999999999996</v>
      </c>
      <c r="N6260" s="4" t="s">
        <v>83</v>
      </c>
      <c r="O6260" s="4" t="str">
        <f>TEXT(Table1[[#This Row],[Invoice Date]],"yyyy")</f>
        <v>2021</v>
      </c>
      <c r="P6260" s="4" t="str">
        <f>TEXT(Table1[[#This Row],[Invoice Date]],"mmm")</f>
        <v>Aug</v>
      </c>
      <c r="Q6260" s="27">
        <f>WEEKNUM(Table1[[#This Row],[Invoice Date]]) + IF(YEAR(Table1[[#This Row],[Invoice Date]])=2021, 52, 0)</f>
        <v>85</v>
      </c>
    </row>
    <row r="6261" spans="2:17" ht="14.25" customHeight="1" x14ac:dyDescent="0.3">
      <c r="B6261" s="4" t="s">
        <v>14</v>
      </c>
      <c r="C6261" s="33">
        <v>1185732</v>
      </c>
      <c r="D6261" s="5">
        <v>44416</v>
      </c>
      <c r="E6261" s="4" t="s">
        <v>31</v>
      </c>
      <c r="F6261" s="4" t="s">
        <v>84</v>
      </c>
      <c r="G6261" s="4" t="s">
        <v>85</v>
      </c>
      <c r="H6261" s="6" t="s">
        <v>17</v>
      </c>
      <c r="I6261" s="7">
        <v>38</v>
      </c>
      <c r="J6261" s="8">
        <v>233</v>
      </c>
      <c r="K6261" s="9">
        <v>8854</v>
      </c>
      <c r="L6261" s="9">
        <v>3718.68</v>
      </c>
      <c r="M6261" s="10">
        <v>0.42</v>
      </c>
      <c r="N6261" s="4" t="s">
        <v>24</v>
      </c>
      <c r="O6261" s="4" t="str">
        <f>TEXT(Table1[[#This Row],[Invoice Date]],"yyyy")</f>
        <v>2021</v>
      </c>
      <c r="P6261" s="4" t="str">
        <f>TEXT(Table1[[#This Row],[Invoice Date]],"mmm")</f>
        <v>Aug</v>
      </c>
      <c r="Q6261" s="27">
        <f>WEEKNUM(Table1[[#This Row],[Invoice Date]]) + IF(YEAR(Table1[[#This Row],[Invoice Date]])=2021, 52, 0)</f>
        <v>85</v>
      </c>
    </row>
    <row r="6262" spans="2:17" ht="14.25" customHeight="1" x14ac:dyDescent="0.3">
      <c r="B6262" s="4" t="s">
        <v>14</v>
      </c>
      <c r="C6262" s="33">
        <v>1185732</v>
      </c>
      <c r="D6262" s="5">
        <v>44416</v>
      </c>
      <c r="E6262" s="4" t="s">
        <v>31</v>
      </c>
      <c r="F6262" s="4" t="s">
        <v>84</v>
      </c>
      <c r="G6262" s="4" t="s">
        <v>85</v>
      </c>
      <c r="H6262" s="6" t="s">
        <v>19</v>
      </c>
      <c r="I6262" s="7">
        <v>37</v>
      </c>
      <c r="J6262" s="8">
        <v>255</v>
      </c>
      <c r="K6262" s="9">
        <v>9435</v>
      </c>
      <c r="L6262" s="9">
        <v>4057.0499999999993</v>
      </c>
      <c r="M6262" s="10">
        <v>0.42999999999999994</v>
      </c>
      <c r="N6262" s="4" t="s">
        <v>24</v>
      </c>
      <c r="O6262" s="4" t="str">
        <f>TEXT(Table1[[#This Row],[Invoice Date]],"yyyy")</f>
        <v>2021</v>
      </c>
      <c r="P6262" s="4" t="str">
        <f>TEXT(Table1[[#This Row],[Invoice Date]],"mmm")</f>
        <v>Aug</v>
      </c>
      <c r="Q6262" s="27">
        <f>WEEKNUM(Table1[[#This Row],[Invoice Date]]) + IF(YEAR(Table1[[#This Row],[Invoice Date]])=2021, 52, 0)</f>
        <v>85</v>
      </c>
    </row>
    <row r="6263" spans="2:17" ht="14.25" customHeight="1" x14ac:dyDescent="0.3">
      <c r="B6263" s="4" t="s">
        <v>14</v>
      </c>
      <c r="C6263" s="33">
        <v>1185732</v>
      </c>
      <c r="D6263" s="5">
        <v>44416</v>
      </c>
      <c r="E6263" s="4" t="s">
        <v>31</v>
      </c>
      <c r="F6263" s="4" t="s">
        <v>84</v>
      </c>
      <c r="G6263" s="4" t="s">
        <v>85</v>
      </c>
      <c r="H6263" s="6" t="s">
        <v>17</v>
      </c>
      <c r="I6263" s="7">
        <v>46</v>
      </c>
      <c r="J6263" s="8">
        <v>210</v>
      </c>
      <c r="K6263" s="9">
        <v>9660</v>
      </c>
      <c r="L6263" s="9">
        <v>5312.9999999999991</v>
      </c>
      <c r="M6263" s="10">
        <v>0.54999999999999993</v>
      </c>
      <c r="N6263" s="4" t="s">
        <v>83</v>
      </c>
      <c r="O6263" s="4" t="str">
        <f>TEXT(Table1[[#This Row],[Invoice Date]],"yyyy")</f>
        <v>2021</v>
      </c>
      <c r="P6263" s="4" t="str">
        <f>TEXT(Table1[[#This Row],[Invoice Date]],"mmm")</f>
        <v>Aug</v>
      </c>
      <c r="Q6263" s="27">
        <f>WEEKNUM(Table1[[#This Row],[Invoice Date]]) + IF(YEAR(Table1[[#This Row],[Invoice Date]])=2021, 52, 0)</f>
        <v>85</v>
      </c>
    </row>
    <row r="6264" spans="2:17" ht="14.25" customHeight="1" x14ac:dyDescent="0.3">
      <c r="B6264" s="4" t="s">
        <v>14</v>
      </c>
      <c r="C6264" s="33">
        <v>1185732</v>
      </c>
      <c r="D6264" s="5">
        <v>44416</v>
      </c>
      <c r="E6264" s="4" t="s">
        <v>31</v>
      </c>
      <c r="F6264" s="4" t="s">
        <v>84</v>
      </c>
      <c r="G6264" s="4" t="s">
        <v>85</v>
      </c>
      <c r="H6264" s="6" t="s">
        <v>19</v>
      </c>
      <c r="I6264" s="7">
        <v>53</v>
      </c>
      <c r="J6264" s="8">
        <v>195</v>
      </c>
      <c r="K6264" s="9">
        <v>10335</v>
      </c>
      <c r="L6264" s="9">
        <v>5477.55</v>
      </c>
      <c r="M6264" s="10">
        <v>0.53</v>
      </c>
      <c r="N6264" s="4" t="s">
        <v>83</v>
      </c>
      <c r="O6264" s="4" t="str">
        <f>TEXT(Table1[[#This Row],[Invoice Date]],"yyyy")</f>
        <v>2021</v>
      </c>
      <c r="P6264" s="4" t="str">
        <f>TEXT(Table1[[#This Row],[Invoice Date]],"mmm")</f>
        <v>Aug</v>
      </c>
      <c r="Q6264" s="27">
        <f>WEEKNUM(Table1[[#This Row],[Invoice Date]]) + IF(YEAR(Table1[[#This Row],[Invoice Date]])=2021, 52, 0)</f>
        <v>85</v>
      </c>
    </row>
    <row r="6265" spans="2:17" ht="14.25" customHeight="1" x14ac:dyDescent="0.3">
      <c r="B6265" s="4" t="s">
        <v>26</v>
      </c>
      <c r="C6265" s="33">
        <v>1197831</v>
      </c>
      <c r="D6265" s="5">
        <v>44416</v>
      </c>
      <c r="E6265" s="4" t="s">
        <v>31</v>
      </c>
      <c r="F6265" s="4" t="s">
        <v>84</v>
      </c>
      <c r="G6265" s="4" t="s">
        <v>85</v>
      </c>
      <c r="H6265" s="6" t="s">
        <v>23</v>
      </c>
      <c r="I6265" s="7">
        <v>44</v>
      </c>
      <c r="J6265" s="8">
        <v>239</v>
      </c>
      <c r="K6265" s="9">
        <v>10516</v>
      </c>
      <c r="L6265" s="9">
        <v>6414.7600000000011</v>
      </c>
      <c r="M6265" s="10">
        <v>0.6100000000000001</v>
      </c>
      <c r="N6265" s="4" t="s">
        <v>24</v>
      </c>
      <c r="O6265" s="4" t="str">
        <f>TEXT(Table1[[#This Row],[Invoice Date]],"yyyy")</f>
        <v>2021</v>
      </c>
      <c r="P6265" s="4" t="str">
        <f>TEXT(Table1[[#This Row],[Invoice Date]],"mmm")</f>
        <v>Aug</v>
      </c>
      <c r="Q6265" s="27">
        <f>WEEKNUM(Table1[[#This Row],[Invoice Date]]) + IF(YEAR(Table1[[#This Row],[Invoice Date]])=2021, 52, 0)</f>
        <v>85</v>
      </c>
    </row>
    <row r="6266" spans="2:17" ht="14.25" customHeight="1" x14ac:dyDescent="0.3">
      <c r="B6266" s="4" t="s">
        <v>26</v>
      </c>
      <c r="C6266" s="33">
        <v>1197831</v>
      </c>
      <c r="D6266" s="5">
        <v>44416</v>
      </c>
      <c r="E6266" s="4" t="s">
        <v>31</v>
      </c>
      <c r="F6266" s="4" t="s">
        <v>84</v>
      </c>
      <c r="G6266" s="4" t="s">
        <v>85</v>
      </c>
      <c r="H6266" s="6" t="s">
        <v>23</v>
      </c>
      <c r="I6266" s="7">
        <v>54</v>
      </c>
      <c r="J6266" s="8">
        <v>196</v>
      </c>
      <c r="K6266" s="9">
        <v>10584</v>
      </c>
      <c r="L6266" s="9">
        <v>7197.1200000000008</v>
      </c>
      <c r="M6266" s="10">
        <v>0.68</v>
      </c>
      <c r="N6266" s="4" t="s">
        <v>83</v>
      </c>
      <c r="O6266" s="4" t="str">
        <f>TEXT(Table1[[#This Row],[Invoice Date]],"yyyy")</f>
        <v>2021</v>
      </c>
      <c r="P6266" s="4" t="str">
        <f>TEXT(Table1[[#This Row],[Invoice Date]],"mmm")</f>
        <v>Aug</v>
      </c>
      <c r="Q6266" s="27">
        <f>WEEKNUM(Table1[[#This Row],[Invoice Date]]) + IF(YEAR(Table1[[#This Row],[Invoice Date]])=2021, 52, 0)</f>
        <v>85</v>
      </c>
    </row>
    <row r="6267" spans="2:17" ht="14.25" customHeight="1" x14ac:dyDescent="0.3">
      <c r="B6267" s="4" t="s">
        <v>14</v>
      </c>
      <c r="C6267" s="33">
        <v>1185732</v>
      </c>
      <c r="D6267" s="5">
        <v>44416</v>
      </c>
      <c r="E6267" s="4" t="s">
        <v>31</v>
      </c>
      <c r="F6267" s="4" t="s">
        <v>84</v>
      </c>
      <c r="G6267" s="4" t="s">
        <v>85</v>
      </c>
      <c r="H6267" s="6" t="s">
        <v>20</v>
      </c>
      <c r="I6267" s="7">
        <v>46</v>
      </c>
      <c r="J6267" s="8">
        <v>250</v>
      </c>
      <c r="K6267" s="9">
        <v>11500</v>
      </c>
      <c r="L6267" s="9">
        <v>6095</v>
      </c>
      <c r="M6267" s="10">
        <v>0.53</v>
      </c>
      <c r="N6267" s="4" t="s">
        <v>83</v>
      </c>
      <c r="O6267" s="4" t="str">
        <f>TEXT(Table1[[#This Row],[Invoice Date]],"yyyy")</f>
        <v>2021</v>
      </c>
      <c r="P6267" s="4" t="str">
        <f>TEXT(Table1[[#This Row],[Invoice Date]],"mmm")</f>
        <v>Aug</v>
      </c>
      <c r="Q6267" s="27">
        <f>WEEKNUM(Table1[[#This Row],[Invoice Date]]) + IF(YEAR(Table1[[#This Row],[Invoice Date]])=2021, 52, 0)</f>
        <v>85</v>
      </c>
    </row>
    <row r="6268" spans="2:17" ht="14.25" customHeight="1" x14ac:dyDescent="0.3">
      <c r="B6268" s="4" t="s">
        <v>14</v>
      </c>
      <c r="C6268" s="33">
        <v>1185732</v>
      </c>
      <c r="D6268" s="5">
        <v>44416</v>
      </c>
      <c r="E6268" s="4" t="s">
        <v>31</v>
      </c>
      <c r="F6268" s="4" t="s">
        <v>84</v>
      </c>
      <c r="G6268" s="4" t="s">
        <v>85</v>
      </c>
      <c r="H6268" s="6" t="s">
        <v>20</v>
      </c>
      <c r="I6268" s="7">
        <v>39</v>
      </c>
      <c r="J6268" s="8">
        <v>305</v>
      </c>
      <c r="K6268" s="9">
        <v>11895</v>
      </c>
      <c r="L6268" s="9">
        <v>5114.8499999999995</v>
      </c>
      <c r="M6268" s="10">
        <v>0.42999999999999994</v>
      </c>
      <c r="N6268" s="4" t="s">
        <v>24</v>
      </c>
      <c r="O6268" s="4" t="str">
        <f>TEXT(Table1[[#This Row],[Invoice Date]],"yyyy")</f>
        <v>2021</v>
      </c>
      <c r="P6268" s="4" t="str">
        <f>TEXT(Table1[[#This Row],[Invoice Date]],"mmm")</f>
        <v>Aug</v>
      </c>
      <c r="Q6268" s="27">
        <f>WEEKNUM(Table1[[#This Row],[Invoice Date]]) + IF(YEAR(Table1[[#This Row],[Invoice Date]])=2021, 52, 0)</f>
        <v>85</v>
      </c>
    </row>
    <row r="6269" spans="2:17" ht="14.25" customHeight="1" x14ac:dyDescent="0.3">
      <c r="B6269" s="4" t="s">
        <v>14</v>
      </c>
      <c r="C6269" s="33">
        <v>1185732</v>
      </c>
      <c r="D6269" s="5">
        <v>44416</v>
      </c>
      <c r="E6269" s="4" t="s">
        <v>36</v>
      </c>
      <c r="F6269" s="4" t="s">
        <v>37</v>
      </c>
      <c r="G6269" s="4" t="s">
        <v>38</v>
      </c>
      <c r="H6269" s="6" t="s">
        <v>21</v>
      </c>
      <c r="I6269" s="7">
        <v>50</v>
      </c>
      <c r="J6269" s="8">
        <v>200</v>
      </c>
      <c r="K6269" s="9">
        <v>100000</v>
      </c>
      <c r="L6269" s="9">
        <v>40000</v>
      </c>
      <c r="M6269" s="10">
        <v>0.4</v>
      </c>
      <c r="N6269" s="4" t="s">
        <v>24</v>
      </c>
      <c r="O6269" s="4" t="str">
        <f>TEXT(Table1[[#This Row],[Invoice Date]],"yyyy")</f>
        <v>2021</v>
      </c>
      <c r="P6269" s="4" t="str">
        <f>TEXT(Table1[[#This Row],[Invoice Date]],"mmm")</f>
        <v>Aug</v>
      </c>
      <c r="Q6269" s="27">
        <f>WEEKNUM(Table1[[#This Row],[Invoice Date]]) + IF(YEAR(Table1[[#This Row],[Invoice Date]])=2021, 52, 0)</f>
        <v>85</v>
      </c>
    </row>
    <row r="6270" spans="2:17" ht="14.25" customHeight="1" x14ac:dyDescent="0.3">
      <c r="B6270" s="4" t="s">
        <v>26</v>
      </c>
      <c r="C6270" s="33">
        <v>1197831</v>
      </c>
      <c r="D6270" s="5">
        <v>44416</v>
      </c>
      <c r="E6270" s="4" t="s">
        <v>27</v>
      </c>
      <c r="F6270" s="4" t="s">
        <v>59</v>
      </c>
      <c r="G6270" s="4" t="s">
        <v>60</v>
      </c>
      <c r="H6270" s="6" t="s">
        <v>19</v>
      </c>
      <c r="I6270" s="7">
        <v>35</v>
      </c>
      <c r="J6270" s="8">
        <v>600</v>
      </c>
      <c r="K6270" s="9">
        <v>210000</v>
      </c>
      <c r="L6270" s="9">
        <v>84000</v>
      </c>
      <c r="M6270" s="10">
        <v>0.39999999999999997</v>
      </c>
      <c r="N6270" s="4" t="s">
        <v>24</v>
      </c>
      <c r="O6270" s="4" t="str">
        <f>TEXT(Table1[[#This Row],[Invoice Date]],"yyyy")</f>
        <v>2021</v>
      </c>
      <c r="P6270" s="4" t="str">
        <f>TEXT(Table1[[#This Row],[Invoice Date]],"mmm")</f>
        <v>Aug</v>
      </c>
      <c r="Q6270" s="27">
        <f>WEEKNUM(Table1[[#This Row],[Invoice Date]]) + IF(YEAR(Table1[[#This Row],[Invoice Date]])=2021, 52, 0)</f>
        <v>85</v>
      </c>
    </row>
    <row r="6271" spans="2:17" ht="14.25" customHeight="1" x14ac:dyDescent="0.3">
      <c r="B6271" s="4" t="s">
        <v>14</v>
      </c>
      <c r="C6271" s="33">
        <v>1185732</v>
      </c>
      <c r="D6271" s="5">
        <v>44416</v>
      </c>
      <c r="E6271" s="4" t="s">
        <v>31</v>
      </c>
      <c r="F6271" s="4" t="s">
        <v>84</v>
      </c>
      <c r="G6271" s="4" t="s">
        <v>85</v>
      </c>
      <c r="H6271" s="6" t="s">
        <v>21</v>
      </c>
      <c r="I6271" s="7">
        <v>50</v>
      </c>
      <c r="J6271" s="8">
        <v>475</v>
      </c>
      <c r="K6271" s="9">
        <v>237500</v>
      </c>
      <c r="L6271" s="9">
        <v>118750</v>
      </c>
      <c r="M6271" s="10">
        <v>0.5</v>
      </c>
      <c r="N6271" s="4" t="s">
        <v>83</v>
      </c>
      <c r="O6271" s="4" t="str">
        <f>TEXT(Table1[[#This Row],[Invoice Date]],"yyyy")</f>
        <v>2021</v>
      </c>
      <c r="P6271" s="4" t="str">
        <f>TEXT(Table1[[#This Row],[Invoice Date]],"mmm")</f>
        <v>Aug</v>
      </c>
      <c r="Q6271" s="27">
        <f>WEEKNUM(Table1[[#This Row],[Invoice Date]]) + IF(YEAR(Table1[[#This Row],[Invoice Date]])=2021, 52, 0)</f>
        <v>85</v>
      </c>
    </row>
    <row r="6272" spans="2:17" ht="14.25" customHeight="1" x14ac:dyDescent="0.3">
      <c r="B6272" s="4" t="s">
        <v>26</v>
      </c>
      <c r="C6272" s="33">
        <v>1197831</v>
      </c>
      <c r="D6272" s="5">
        <v>44416</v>
      </c>
      <c r="E6272" s="4" t="s">
        <v>31</v>
      </c>
      <c r="F6272" s="4" t="s">
        <v>84</v>
      </c>
      <c r="G6272" s="4" t="s">
        <v>85</v>
      </c>
      <c r="H6272" s="6" t="s">
        <v>22</v>
      </c>
      <c r="I6272" s="7">
        <v>55.000000000000007</v>
      </c>
      <c r="J6272" s="8">
        <v>475</v>
      </c>
      <c r="K6272" s="9">
        <v>261250.00000000003</v>
      </c>
      <c r="L6272" s="9">
        <v>91437.5</v>
      </c>
      <c r="M6272" s="10">
        <v>0.35</v>
      </c>
      <c r="N6272" s="4" t="s">
        <v>83</v>
      </c>
      <c r="O6272" s="4" t="str">
        <f>TEXT(Table1[[#This Row],[Invoice Date]],"yyyy")</f>
        <v>2021</v>
      </c>
      <c r="P6272" s="4" t="str">
        <f>TEXT(Table1[[#This Row],[Invoice Date]],"mmm")</f>
        <v>Aug</v>
      </c>
      <c r="Q6272" s="27">
        <f>WEEKNUM(Table1[[#This Row],[Invoice Date]]) + IF(YEAR(Table1[[#This Row],[Invoice Date]])=2021, 52, 0)</f>
        <v>85</v>
      </c>
    </row>
    <row r="6273" spans="2:17" ht="14.25" customHeight="1" x14ac:dyDescent="0.3">
      <c r="B6273" s="4" t="s">
        <v>14</v>
      </c>
      <c r="C6273" s="33">
        <v>1185732</v>
      </c>
      <c r="D6273" s="5">
        <v>44416</v>
      </c>
      <c r="E6273" s="4" t="s">
        <v>31</v>
      </c>
      <c r="F6273" s="4" t="s">
        <v>84</v>
      </c>
      <c r="G6273" s="4" t="s">
        <v>85</v>
      </c>
      <c r="H6273" s="6" t="s">
        <v>17</v>
      </c>
      <c r="I6273" s="7">
        <v>50</v>
      </c>
      <c r="J6273" s="8">
        <v>750</v>
      </c>
      <c r="K6273" s="9">
        <v>375000</v>
      </c>
      <c r="L6273" s="9">
        <v>150000</v>
      </c>
      <c r="M6273" s="10">
        <v>0.39999999999999997</v>
      </c>
      <c r="N6273" s="4" t="s">
        <v>83</v>
      </c>
      <c r="O6273" s="4" t="str">
        <f>TEXT(Table1[[#This Row],[Invoice Date]],"yyyy")</f>
        <v>2021</v>
      </c>
      <c r="P6273" s="4" t="str">
        <f>TEXT(Table1[[#This Row],[Invoice Date]],"mmm")</f>
        <v>Aug</v>
      </c>
      <c r="Q6273" s="27">
        <f>WEEKNUM(Table1[[#This Row],[Invoice Date]]) + IF(YEAR(Table1[[#This Row],[Invoice Date]])=2021, 52, 0)</f>
        <v>85</v>
      </c>
    </row>
    <row r="6274" spans="2:17" ht="14.25" customHeight="1" x14ac:dyDescent="0.3">
      <c r="B6274" s="4" t="s">
        <v>14</v>
      </c>
      <c r="C6274" s="33">
        <v>1185732</v>
      </c>
      <c r="D6274" s="5">
        <v>44416</v>
      </c>
      <c r="E6274" s="4" t="s">
        <v>31</v>
      </c>
      <c r="F6274" s="4" t="s">
        <v>84</v>
      </c>
      <c r="G6274" s="4" t="s">
        <v>85</v>
      </c>
      <c r="H6274" s="6" t="s">
        <v>19</v>
      </c>
      <c r="I6274" s="7">
        <v>55.000000000000007</v>
      </c>
      <c r="J6274" s="8">
        <v>750</v>
      </c>
      <c r="K6274" s="9">
        <v>412500.00000000006</v>
      </c>
      <c r="L6274" s="9">
        <v>165000</v>
      </c>
      <c r="M6274" s="10">
        <v>0.39999999999999997</v>
      </c>
      <c r="N6274" s="4" t="s">
        <v>83</v>
      </c>
      <c r="O6274" s="4" t="str">
        <f>TEXT(Table1[[#This Row],[Invoice Date]],"yyyy")</f>
        <v>2021</v>
      </c>
      <c r="P6274" s="4" t="str">
        <f>TEXT(Table1[[#This Row],[Invoice Date]],"mmm")</f>
        <v>Aug</v>
      </c>
      <c r="Q6274" s="27">
        <f>WEEKNUM(Table1[[#This Row],[Invoice Date]]) + IF(YEAR(Table1[[#This Row],[Invoice Date]])=2021, 52, 0)</f>
        <v>85</v>
      </c>
    </row>
    <row r="6275" spans="2:17" ht="14.25" customHeight="1" x14ac:dyDescent="0.3">
      <c r="B6275" s="4" t="s">
        <v>26</v>
      </c>
      <c r="C6275" s="33">
        <v>1197831</v>
      </c>
      <c r="D6275" s="5">
        <v>44416</v>
      </c>
      <c r="E6275" s="4" t="s">
        <v>31</v>
      </c>
      <c r="F6275" s="4" t="s">
        <v>84</v>
      </c>
      <c r="G6275" s="4" t="s">
        <v>85</v>
      </c>
      <c r="H6275" s="6" t="s">
        <v>23</v>
      </c>
      <c r="I6275" s="7">
        <v>60</v>
      </c>
      <c r="J6275" s="8">
        <v>725</v>
      </c>
      <c r="K6275" s="9">
        <v>435000</v>
      </c>
      <c r="L6275" s="9">
        <v>239250.00000000003</v>
      </c>
      <c r="M6275" s="10">
        <v>0.55000000000000004</v>
      </c>
      <c r="N6275" s="4" t="s">
        <v>83</v>
      </c>
      <c r="O6275" s="4" t="str">
        <f>TEXT(Table1[[#This Row],[Invoice Date]],"yyyy")</f>
        <v>2021</v>
      </c>
      <c r="P6275" s="4" t="str">
        <f>TEXT(Table1[[#This Row],[Invoice Date]],"mmm")</f>
        <v>Aug</v>
      </c>
      <c r="Q6275" s="27">
        <f>WEEKNUM(Table1[[#This Row],[Invoice Date]]) + IF(YEAR(Table1[[#This Row],[Invoice Date]])=2021, 52, 0)</f>
        <v>85</v>
      </c>
    </row>
    <row r="6276" spans="2:17" ht="14.25" customHeight="1" x14ac:dyDescent="0.3">
      <c r="B6276" s="4" t="s">
        <v>14</v>
      </c>
      <c r="C6276" s="33">
        <v>1185732</v>
      </c>
      <c r="D6276" s="5">
        <v>44416</v>
      </c>
      <c r="E6276" s="4" t="s">
        <v>31</v>
      </c>
      <c r="F6276" s="4" t="s">
        <v>84</v>
      </c>
      <c r="G6276" s="4" t="s">
        <v>85</v>
      </c>
      <c r="H6276" s="6" t="s">
        <v>20</v>
      </c>
      <c r="I6276" s="7">
        <v>50</v>
      </c>
      <c r="J6276" s="8">
        <v>925</v>
      </c>
      <c r="K6276" s="9">
        <v>462500</v>
      </c>
      <c r="L6276" s="9">
        <v>184999.99999999997</v>
      </c>
      <c r="M6276" s="10">
        <v>0.39999999999999997</v>
      </c>
      <c r="N6276" s="4" t="s">
        <v>83</v>
      </c>
      <c r="O6276" s="4" t="str">
        <f>TEXT(Table1[[#This Row],[Invoice Date]],"yyyy")</f>
        <v>2021</v>
      </c>
      <c r="P6276" s="4" t="str">
        <f>TEXT(Table1[[#This Row],[Invoice Date]],"mmm")</f>
        <v>Aug</v>
      </c>
      <c r="Q6276" s="27">
        <f>WEEKNUM(Table1[[#This Row],[Invoice Date]]) + IF(YEAR(Table1[[#This Row],[Invoice Date]])=2021, 52, 0)</f>
        <v>85</v>
      </c>
    </row>
    <row r="6277" spans="2:17" ht="14.25" customHeight="1" x14ac:dyDescent="0.3">
      <c r="B6277" s="4" t="s">
        <v>26</v>
      </c>
      <c r="C6277" s="33">
        <v>1197831</v>
      </c>
      <c r="D6277" s="5">
        <v>44417</v>
      </c>
      <c r="E6277" s="4" t="s">
        <v>36</v>
      </c>
      <c r="F6277" s="4" t="s">
        <v>110</v>
      </c>
      <c r="G6277" s="4" t="s">
        <v>111</v>
      </c>
      <c r="H6277" s="6" t="s">
        <v>21</v>
      </c>
      <c r="I6277" s="7">
        <v>38</v>
      </c>
      <c r="J6277" s="8">
        <v>52</v>
      </c>
      <c r="K6277" s="9">
        <v>1976</v>
      </c>
      <c r="L6277" s="9">
        <v>810.16</v>
      </c>
      <c r="M6277" s="10">
        <v>0.41</v>
      </c>
      <c r="N6277" s="4" t="s">
        <v>83</v>
      </c>
      <c r="O6277" s="4" t="str">
        <f>TEXT(Table1[[#This Row],[Invoice Date]],"yyyy")</f>
        <v>2021</v>
      </c>
      <c r="P6277" s="4" t="str">
        <f>TEXT(Table1[[#This Row],[Invoice Date]],"mmm")</f>
        <v>Aug</v>
      </c>
      <c r="Q6277" s="27">
        <f>WEEKNUM(Table1[[#This Row],[Invoice Date]]) + IF(YEAR(Table1[[#This Row],[Invoice Date]])=2021, 52, 0)</f>
        <v>85</v>
      </c>
    </row>
    <row r="6278" spans="2:17" ht="14.25" customHeight="1" x14ac:dyDescent="0.3">
      <c r="B6278" s="4" t="s">
        <v>26</v>
      </c>
      <c r="C6278" s="33">
        <v>1197831</v>
      </c>
      <c r="D6278" s="5">
        <v>44417</v>
      </c>
      <c r="E6278" s="4" t="s">
        <v>36</v>
      </c>
      <c r="F6278" s="4" t="s">
        <v>110</v>
      </c>
      <c r="G6278" s="4" t="s">
        <v>111</v>
      </c>
      <c r="H6278" s="6" t="s">
        <v>22</v>
      </c>
      <c r="I6278" s="7">
        <v>46</v>
      </c>
      <c r="J6278" s="8">
        <v>44</v>
      </c>
      <c r="K6278" s="9">
        <v>2024</v>
      </c>
      <c r="L6278" s="9">
        <v>931.04</v>
      </c>
      <c r="M6278" s="10">
        <v>0.45999999999999996</v>
      </c>
      <c r="N6278" s="4" t="s">
        <v>83</v>
      </c>
      <c r="O6278" s="4" t="str">
        <f>TEXT(Table1[[#This Row],[Invoice Date]],"yyyy")</f>
        <v>2021</v>
      </c>
      <c r="P6278" s="4" t="str">
        <f>TEXT(Table1[[#This Row],[Invoice Date]],"mmm")</f>
        <v>Aug</v>
      </c>
      <c r="Q6278" s="27">
        <f>WEEKNUM(Table1[[#This Row],[Invoice Date]]) + IF(YEAR(Table1[[#This Row],[Invoice Date]])=2021, 52, 0)</f>
        <v>85</v>
      </c>
    </row>
    <row r="6279" spans="2:17" ht="14.25" customHeight="1" x14ac:dyDescent="0.3">
      <c r="B6279" s="4" t="s">
        <v>26</v>
      </c>
      <c r="C6279" s="33">
        <v>1197831</v>
      </c>
      <c r="D6279" s="5">
        <v>44417</v>
      </c>
      <c r="E6279" s="4" t="s">
        <v>36</v>
      </c>
      <c r="F6279" s="4" t="s">
        <v>110</v>
      </c>
      <c r="G6279" s="4" t="s">
        <v>111</v>
      </c>
      <c r="H6279" s="6" t="s">
        <v>20</v>
      </c>
      <c r="I6279" s="7">
        <v>37</v>
      </c>
      <c r="J6279" s="8">
        <v>63</v>
      </c>
      <c r="K6279" s="9">
        <v>2331</v>
      </c>
      <c r="L6279" s="9">
        <v>955.70999999999992</v>
      </c>
      <c r="M6279" s="10">
        <v>0.41</v>
      </c>
      <c r="N6279" s="4" t="s">
        <v>83</v>
      </c>
      <c r="O6279" s="4" t="str">
        <f>TEXT(Table1[[#This Row],[Invoice Date]],"yyyy")</f>
        <v>2021</v>
      </c>
      <c r="P6279" s="4" t="str">
        <f>TEXT(Table1[[#This Row],[Invoice Date]],"mmm")</f>
        <v>Aug</v>
      </c>
      <c r="Q6279" s="27">
        <f>WEEKNUM(Table1[[#This Row],[Invoice Date]]) + IF(YEAR(Table1[[#This Row],[Invoice Date]])=2021, 52, 0)</f>
        <v>85</v>
      </c>
    </row>
    <row r="6280" spans="2:17" ht="14.25" customHeight="1" x14ac:dyDescent="0.3">
      <c r="B6280" s="4" t="s">
        <v>14</v>
      </c>
      <c r="C6280" s="33">
        <v>1185732</v>
      </c>
      <c r="D6280" s="5">
        <v>44417</v>
      </c>
      <c r="E6280" s="4" t="s">
        <v>36</v>
      </c>
      <c r="F6280" s="4" t="s">
        <v>37</v>
      </c>
      <c r="G6280" s="4" t="s">
        <v>38</v>
      </c>
      <c r="H6280" s="6" t="s">
        <v>22</v>
      </c>
      <c r="I6280" s="7">
        <v>59</v>
      </c>
      <c r="J6280" s="8">
        <v>58</v>
      </c>
      <c r="K6280" s="9">
        <v>3422</v>
      </c>
      <c r="L6280" s="9">
        <v>1539.8999999999999</v>
      </c>
      <c r="M6280" s="10">
        <v>0.44999999999999996</v>
      </c>
      <c r="N6280" s="4" t="s">
        <v>83</v>
      </c>
      <c r="O6280" s="4" t="str">
        <f>TEXT(Table1[[#This Row],[Invoice Date]],"yyyy")</f>
        <v>2021</v>
      </c>
      <c r="P6280" s="4" t="str">
        <f>TEXT(Table1[[#This Row],[Invoice Date]],"mmm")</f>
        <v>Aug</v>
      </c>
      <c r="Q6280" s="27">
        <f>WEEKNUM(Table1[[#This Row],[Invoice Date]]) + IF(YEAR(Table1[[#This Row],[Invoice Date]])=2021, 52, 0)</f>
        <v>85</v>
      </c>
    </row>
    <row r="6281" spans="2:17" ht="14.25" customHeight="1" x14ac:dyDescent="0.3">
      <c r="B6281" s="4" t="s">
        <v>26</v>
      </c>
      <c r="C6281" s="33">
        <v>1197831</v>
      </c>
      <c r="D6281" s="5">
        <v>44417</v>
      </c>
      <c r="E6281" s="4" t="s">
        <v>27</v>
      </c>
      <c r="F6281" s="4" t="s">
        <v>59</v>
      </c>
      <c r="G6281" s="4" t="s">
        <v>60</v>
      </c>
      <c r="H6281" s="6" t="s">
        <v>20</v>
      </c>
      <c r="I6281" s="7">
        <v>26</v>
      </c>
      <c r="J6281" s="8">
        <v>136</v>
      </c>
      <c r="K6281" s="9">
        <v>3536</v>
      </c>
      <c r="L6281" s="9">
        <v>1555.84</v>
      </c>
      <c r="M6281" s="10">
        <v>0.43999999999999995</v>
      </c>
      <c r="N6281" s="4" t="s">
        <v>24</v>
      </c>
      <c r="O6281" s="4" t="str">
        <f>TEXT(Table1[[#This Row],[Invoice Date]],"yyyy")</f>
        <v>2021</v>
      </c>
      <c r="P6281" s="4" t="str">
        <f>TEXT(Table1[[#This Row],[Invoice Date]],"mmm")</f>
        <v>Aug</v>
      </c>
      <c r="Q6281" s="27">
        <f>WEEKNUM(Table1[[#This Row],[Invoice Date]]) + IF(YEAR(Table1[[#This Row],[Invoice Date]])=2021, 52, 0)</f>
        <v>85</v>
      </c>
    </row>
    <row r="6282" spans="2:17" ht="14.25" customHeight="1" x14ac:dyDescent="0.3">
      <c r="B6282" s="4" t="s">
        <v>26</v>
      </c>
      <c r="C6282" s="33">
        <v>1197831</v>
      </c>
      <c r="D6282" s="5">
        <v>44417</v>
      </c>
      <c r="E6282" s="4" t="s">
        <v>36</v>
      </c>
      <c r="F6282" s="4" t="s">
        <v>110</v>
      </c>
      <c r="G6282" s="4" t="s">
        <v>111</v>
      </c>
      <c r="H6282" s="6" t="s">
        <v>19</v>
      </c>
      <c r="I6282" s="7">
        <v>42</v>
      </c>
      <c r="J6282" s="8">
        <v>90</v>
      </c>
      <c r="K6282" s="9">
        <v>3780</v>
      </c>
      <c r="L6282" s="9">
        <v>1512</v>
      </c>
      <c r="M6282" s="10">
        <v>0.4</v>
      </c>
      <c r="N6282" s="4" t="s">
        <v>83</v>
      </c>
      <c r="O6282" s="4" t="str">
        <f>TEXT(Table1[[#This Row],[Invoice Date]],"yyyy")</f>
        <v>2021</v>
      </c>
      <c r="P6282" s="4" t="str">
        <f>TEXT(Table1[[#This Row],[Invoice Date]],"mmm")</f>
        <v>Aug</v>
      </c>
      <c r="Q6282" s="27">
        <f>WEEKNUM(Table1[[#This Row],[Invoice Date]]) + IF(YEAR(Table1[[#This Row],[Invoice Date]])=2021, 52, 0)</f>
        <v>85</v>
      </c>
    </row>
    <row r="6283" spans="2:17" ht="14.25" customHeight="1" x14ac:dyDescent="0.3">
      <c r="B6283" s="4" t="s">
        <v>26</v>
      </c>
      <c r="C6283" s="33">
        <v>1197831</v>
      </c>
      <c r="D6283" s="5">
        <v>44417</v>
      </c>
      <c r="E6283" s="4" t="s">
        <v>27</v>
      </c>
      <c r="F6283" s="4" t="s">
        <v>59</v>
      </c>
      <c r="G6283" s="4" t="s">
        <v>60</v>
      </c>
      <c r="H6283" s="6" t="s">
        <v>20</v>
      </c>
      <c r="I6283" s="7">
        <v>32</v>
      </c>
      <c r="J6283" s="8">
        <v>128</v>
      </c>
      <c r="K6283" s="9">
        <v>4096</v>
      </c>
      <c r="L6283" s="9">
        <v>2129.92</v>
      </c>
      <c r="M6283" s="10">
        <v>0.52</v>
      </c>
      <c r="N6283" s="4" t="s">
        <v>83</v>
      </c>
      <c r="O6283" s="4" t="str">
        <f>TEXT(Table1[[#This Row],[Invoice Date]],"yyyy")</f>
        <v>2021</v>
      </c>
      <c r="P6283" s="4" t="str">
        <f>TEXT(Table1[[#This Row],[Invoice Date]],"mmm")</f>
        <v>Aug</v>
      </c>
      <c r="Q6283" s="27">
        <f>WEEKNUM(Table1[[#This Row],[Invoice Date]]) + IF(YEAR(Table1[[#This Row],[Invoice Date]])=2021, 52, 0)</f>
        <v>85</v>
      </c>
    </row>
    <row r="6284" spans="2:17" ht="14.25" customHeight="1" x14ac:dyDescent="0.3">
      <c r="B6284" s="4" t="s">
        <v>26</v>
      </c>
      <c r="C6284" s="33">
        <v>1197831</v>
      </c>
      <c r="D6284" s="5">
        <v>44417</v>
      </c>
      <c r="E6284" s="4" t="s">
        <v>36</v>
      </c>
      <c r="F6284" s="4" t="s">
        <v>110</v>
      </c>
      <c r="G6284" s="4" t="s">
        <v>111</v>
      </c>
      <c r="H6284" s="6" t="s">
        <v>23</v>
      </c>
      <c r="I6284" s="7">
        <v>54</v>
      </c>
      <c r="J6284" s="8">
        <v>95</v>
      </c>
      <c r="K6284" s="9">
        <v>5130</v>
      </c>
      <c r="L6284" s="9">
        <v>2718.9</v>
      </c>
      <c r="M6284" s="10">
        <v>0.53</v>
      </c>
      <c r="N6284" s="4" t="s">
        <v>83</v>
      </c>
      <c r="O6284" s="4" t="str">
        <f>TEXT(Table1[[#This Row],[Invoice Date]],"yyyy")</f>
        <v>2021</v>
      </c>
      <c r="P6284" s="4" t="str">
        <f>TEXT(Table1[[#This Row],[Invoice Date]],"mmm")</f>
        <v>Aug</v>
      </c>
      <c r="Q6284" s="27">
        <f>WEEKNUM(Table1[[#This Row],[Invoice Date]]) + IF(YEAR(Table1[[#This Row],[Invoice Date]])=2021, 52, 0)</f>
        <v>85</v>
      </c>
    </row>
    <row r="6285" spans="2:17" ht="14.25" customHeight="1" x14ac:dyDescent="0.3">
      <c r="B6285" s="4" t="s">
        <v>30</v>
      </c>
      <c r="C6285" s="34">
        <v>1128299</v>
      </c>
      <c r="D6285" s="5">
        <v>44417</v>
      </c>
      <c r="E6285" s="4" t="s">
        <v>15</v>
      </c>
      <c r="F6285" s="4" t="s">
        <v>16</v>
      </c>
      <c r="G6285" s="4" t="s">
        <v>69</v>
      </c>
      <c r="H6285" s="6" t="s">
        <v>21</v>
      </c>
      <c r="I6285" s="7">
        <v>41</v>
      </c>
      <c r="J6285" s="8">
        <v>150</v>
      </c>
      <c r="K6285" s="9">
        <v>6150</v>
      </c>
      <c r="L6285" s="9">
        <v>2460</v>
      </c>
      <c r="M6285" s="10">
        <v>0.4</v>
      </c>
      <c r="N6285" s="4" t="s">
        <v>83</v>
      </c>
      <c r="O6285" s="4" t="str">
        <f>TEXT(Table1[[#This Row],[Invoice Date]],"yyyy")</f>
        <v>2021</v>
      </c>
      <c r="P6285" s="4" t="str">
        <f>TEXT(Table1[[#This Row],[Invoice Date]],"mmm")</f>
        <v>Aug</v>
      </c>
      <c r="Q6285" s="27">
        <f>WEEKNUM(Table1[[#This Row],[Invoice Date]]) + IF(YEAR(Table1[[#This Row],[Invoice Date]])=2021, 52, 0)</f>
        <v>85</v>
      </c>
    </row>
    <row r="6286" spans="2:17" ht="14.25" customHeight="1" x14ac:dyDescent="0.3">
      <c r="B6286" s="4" t="s">
        <v>26</v>
      </c>
      <c r="C6286" s="33">
        <v>1197831</v>
      </c>
      <c r="D6286" s="5">
        <v>44417</v>
      </c>
      <c r="E6286" s="4" t="s">
        <v>36</v>
      </c>
      <c r="F6286" s="4" t="s">
        <v>110</v>
      </c>
      <c r="G6286" s="4" t="s">
        <v>111</v>
      </c>
      <c r="H6286" s="6" t="s">
        <v>17</v>
      </c>
      <c r="I6286" s="7">
        <v>46</v>
      </c>
      <c r="J6286" s="8">
        <v>147</v>
      </c>
      <c r="K6286" s="9">
        <v>6762</v>
      </c>
      <c r="L6286" s="9">
        <v>3313.38</v>
      </c>
      <c r="M6286" s="10">
        <v>0.49</v>
      </c>
      <c r="N6286" s="4" t="s">
        <v>83</v>
      </c>
      <c r="O6286" s="4" t="str">
        <f>TEXT(Table1[[#This Row],[Invoice Date]],"yyyy")</f>
        <v>2021</v>
      </c>
      <c r="P6286" s="4" t="str">
        <f>TEXT(Table1[[#This Row],[Invoice Date]],"mmm")</f>
        <v>Aug</v>
      </c>
      <c r="Q6286" s="27">
        <f>WEEKNUM(Table1[[#This Row],[Invoice Date]]) + IF(YEAR(Table1[[#This Row],[Invoice Date]])=2021, 52, 0)</f>
        <v>85</v>
      </c>
    </row>
    <row r="6287" spans="2:17" ht="14.25" customHeight="1" x14ac:dyDescent="0.3">
      <c r="B6287" s="4" t="s">
        <v>30</v>
      </c>
      <c r="C6287" s="34">
        <v>1128299</v>
      </c>
      <c r="D6287" s="5">
        <v>44417</v>
      </c>
      <c r="E6287" s="4" t="s">
        <v>15</v>
      </c>
      <c r="F6287" s="4" t="s">
        <v>16</v>
      </c>
      <c r="G6287" s="4" t="s">
        <v>69</v>
      </c>
      <c r="H6287" s="6" t="s">
        <v>22</v>
      </c>
      <c r="I6287" s="7">
        <v>52</v>
      </c>
      <c r="J6287" s="8">
        <v>149</v>
      </c>
      <c r="K6287" s="9">
        <v>7748</v>
      </c>
      <c r="L6287" s="9">
        <v>3719.04</v>
      </c>
      <c r="M6287" s="10">
        <v>0.48</v>
      </c>
      <c r="N6287" s="4" t="s">
        <v>83</v>
      </c>
      <c r="O6287" s="4" t="str">
        <f>TEXT(Table1[[#This Row],[Invoice Date]],"yyyy")</f>
        <v>2021</v>
      </c>
      <c r="P6287" s="4" t="str">
        <f>TEXT(Table1[[#This Row],[Invoice Date]],"mmm")</f>
        <v>Aug</v>
      </c>
      <c r="Q6287" s="27">
        <f>WEEKNUM(Table1[[#This Row],[Invoice Date]]) + IF(YEAR(Table1[[#This Row],[Invoice Date]])=2021, 52, 0)</f>
        <v>85</v>
      </c>
    </row>
    <row r="6288" spans="2:17" ht="14.25" customHeight="1" x14ac:dyDescent="0.3">
      <c r="B6288" s="4" t="s">
        <v>30</v>
      </c>
      <c r="C6288" s="34">
        <v>1128299</v>
      </c>
      <c r="D6288" s="5">
        <v>44417</v>
      </c>
      <c r="E6288" s="4" t="s">
        <v>15</v>
      </c>
      <c r="F6288" s="4" t="s">
        <v>16</v>
      </c>
      <c r="G6288" s="4" t="s">
        <v>69</v>
      </c>
      <c r="H6288" s="6" t="s">
        <v>20</v>
      </c>
      <c r="I6288" s="7">
        <v>51</v>
      </c>
      <c r="J6288" s="8">
        <v>188</v>
      </c>
      <c r="K6288" s="9">
        <v>9588</v>
      </c>
      <c r="L6288" s="9">
        <v>3451.68</v>
      </c>
      <c r="M6288" s="10">
        <v>0.36</v>
      </c>
      <c r="N6288" s="4" t="s">
        <v>83</v>
      </c>
      <c r="O6288" s="4" t="str">
        <f>TEXT(Table1[[#This Row],[Invoice Date]],"yyyy")</f>
        <v>2021</v>
      </c>
      <c r="P6288" s="4" t="str">
        <f>TEXT(Table1[[#This Row],[Invoice Date]],"mmm")</f>
        <v>Aug</v>
      </c>
      <c r="Q6288" s="27">
        <f>WEEKNUM(Table1[[#This Row],[Invoice Date]]) + IF(YEAR(Table1[[#This Row],[Invoice Date]])=2021, 52, 0)</f>
        <v>85</v>
      </c>
    </row>
    <row r="6289" spans="2:17" ht="14.25" customHeight="1" x14ac:dyDescent="0.3">
      <c r="B6289" s="4" t="s">
        <v>30</v>
      </c>
      <c r="C6289" s="34">
        <v>1128299</v>
      </c>
      <c r="D6289" s="5">
        <v>44417</v>
      </c>
      <c r="E6289" s="4" t="s">
        <v>15</v>
      </c>
      <c r="F6289" s="4" t="s">
        <v>16</v>
      </c>
      <c r="G6289" s="4" t="s">
        <v>69</v>
      </c>
      <c r="H6289" s="6" t="s">
        <v>19</v>
      </c>
      <c r="I6289" s="7">
        <v>55</v>
      </c>
      <c r="J6289" s="8">
        <v>210</v>
      </c>
      <c r="K6289" s="9">
        <v>11550</v>
      </c>
      <c r="L6289" s="9">
        <v>5197.4999999999991</v>
      </c>
      <c r="M6289" s="10">
        <v>0.44999999999999996</v>
      </c>
      <c r="N6289" s="4" t="s">
        <v>83</v>
      </c>
      <c r="O6289" s="4" t="str">
        <f>TEXT(Table1[[#This Row],[Invoice Date]],"yyyy")</f>
        <v>2021</v>
      </c>
      <c r="P6289" s="4" t="str">
        <f>TEXT(Table1[[#This Row],[Invoice Date]],"mmm")</f>
        <v>Aug</v>
      </c>
      <c r="Q6289" s="27">
        <f>WEEKNUM(Table1[[#This Row],[Invoice Date]]) + IF(YEAR(Table1[[#This Row],[Invoice Date]])=2021, 52, 0)</f>
        <v>85</v>
      </c>
    </row>
    <row r="6290" spans="2:17" ht="14.25" customHeight="1" x14ac:dyDescent="0.3">
      <c r="B6290" s="4" t="s">
        <v>30</v>
      </c>
      <c r="C6290" s="34">
        <v>1128299</v>
      </c>
      <c r="D6290" s="5">
        <v>44417</v>
      </c>
      <c r="E6290" s="4" t="s">
        <v>15</v>
      </c>
      <c r="F6290" s="4" t="s">
        <v>16</v>
      </c>
      <c r="G6290" s="4" t="s">
        <v>69</v>
      </c>
      <c r="H6290" s="6" t="s">
        <v>23</v>
      </c>
      <c r="I6290" s="7">
        <v>55</v>
      </c>
      <c r="J6290" s="8">
        <v>218</v>
      </c>
      <c r="K6290" s="9">
        <v>11990</v>
      </c>
      <c r="L6290" s="9">
        <v>7194</v>
      </c>
      <c r="M6290" s="10">
        <v>0.6</v>
      </c>
      <c r="N6290" s="4" t="s">
        <v>83</v>
      </c>
      <c r="O6290" s="4" t="str">
        <f>TEXT(Table1[[#This Row],[Invoice Date]],"yyyy")</f>
        <v>2021</v>
      </c>
      <c r="P6290" s="4" t="str">
        <f>TEXT(Table1[[#This Row],[Invoice Date]],"mmm")</f>
        <v>Aug</v>
      </c>
      <c r="Q6290" s="27">
        <f>WEEKNUM(Table1[[#This Row],[Invoice Date]]) + IF(YEAR(Table1[[#This Row],[Invoice Date]])=2021, 52, 0)</f>
        <v>85</v>
      </c>
    </row>
    <row r="6291" spans="2:17" ht="14.25" customHeight="1" x14ac:dyDescent="0.3">
      <c r="B6291" s="4" t="s">
        <v>30</v>
      </c>
      <c r="C6291" s="34">
        <v>1128299</v>
      </c>
      <c r="D6291" s="5">
        <v>44417</v>
      </c>
      <c r="E6291" s="4" t="s">
        <v>15</v>
      </c>
      <c r="F6291" s="4" t="s">
        <v>16</v>
      </c>
      <c r="G6291" s="4" t="s">
        <v>69</v>
      </c>
      <c r="H6291" s="6" t="s">
        <v>17</v>
      </c>
      <c r="I6291" s="7">
        <v>62</v>
      </c>
      <c r="J6291" s="8">
        <v>250</v>
      </c>
      <c r="K6291" s="9">
        <v>15500</v>
      </c>
      <c r="L6291" s="9">
        <v>8680</v>
      </c>
      <c r="M6291" s="10">
        <v>0.56000000000000005</v>
      </c>
      <c r="N6291" s="4" t="s">
        <v>83</v>
      </c>
      <c r="O6291" s="4" t="str">
        <f>TEXT(Table1[[#This Row],[Invoice Date]],"yyyy")</f>
        <v>2021</v>
      </c>
      <c r="P6291" s="4" t="str">
        <f>TEXT(Table1[[#This Row],[Invoice Date]],"mmm")</f>
        <v>Aug</v>
      </c>
      <c r="Q6291" s="27">
        <f>WEEKNUM(Table1[[#This Row],[Invoice Date]]) + IF(YEAR(Table1[[#This Row],[Invoice Date]])=2021, 52, 0)</f>
        <v>85</v>
      </c>
    </row>
    <row r="6292" spans="2:17" ht="14.25" customHeight="1" x14ac:dyDescent="0.3">
      <c r="B6292" s="4" t="s">
        <v>26</v>
      </c>
      <c r="C6292" s="33">
        <v>1197831</v>
      </c>
      <c r="D6292" s="5">
        <v>44417</v>
      </c>
      <c r="E6292" s="4" t="s">
        <v>36</v>
      </c>
      <c r="F6292" s="4" t="s">
        <v>110</v>
      </c>
      <c r="G6292" s="4" t="s">
        <v>111</v>
      </c>
      <c r="H6292" s="6" t="s">
        <v>21</v>
      </c>
      <c r="I6292" s="7">
        <v>40</v>
      </c>
      <c r="J6292" s="8">
        <v>200</v>
      </c>
      <c r="K6292" s="9">
        <v>80000</v>
      </c>
      <c r="L6292" s="9">
        <v>24000</v>
      </c>
      <c r="M6292" s="10">
        <v>0.3</v>
      </c>
      <c r="N6292" s="4" t="s">
        <v>18</v>
      </c>
      <c r="O6292" s="4" t="str">
        <f>TEXT(Table1[[#This Row],[Invoice Date]],"yyyy")</f>
        <v>2021</v>
      </c>
      <c r="P6292" s="4" t="str">
        <f>TEXT(Table1[[#This Row],[Invoice Date]],"mmm")</f>
        <v>Aug</v>
      </c>
      <c r="Q6292" s="27">
        <f>WEEKNUM(Table1[[#This Row],[Invoice Date]]) + IF(YEAR(Table1[[#This Row],[Invoice Date]])=2021, 52, 0)</f>
        <v>85</v>
      </c>
    </row>
    <row r="6293" spans="2:17" ht="14.25" customHeight="1" x14ac:dyDescent="0.3">
      <c r="B6293" s="4" t="s">
        <v>26</v>
      </c>
      <c r="C6293" s="33">
        <v>1197831</v>
      </c>
      <c r="D6293" s="5">
        <v>44417</v>
      </c>
      <c r="E6293" s="4" t="s">
        <v>36</v>
      </c>
      <c r="F6293" s="4" t="s">
        <v>110</v>
      </c>
      <c r="G6293" s="4" t="s">
        <v>111</v>
      </c>
      <c r="H6293" s="6" t="s">
        <v>22</v>
      </c>
      <c r="I6293" s="7">
        <v>50</v>
      </c>
      <c r="J6293" s="8">
        <v>175</v>
      </c>
      <c r="K6293" s="9">
        <v>87500</v>
      </c>
      <c r="L6293" s="9">
        <v>30624.999999999996</v>
      </c>
      <c r="M6293" s="10">
        <v>0.35</v>
      </c>
      <c r="N6293" s="4" t="s">
        <v>18</v>
      </c>
      <c r="O6293" s="4" t="str">
        <f>TEXT(Table1[[#This Row],[Invoice Date]],"yyyy")</f>
        <v>2021</v>
      </c>
      <c r="P6293" s="4" t="str">
        <f>TEXT(Table1[[#This Row],[Invoice Date]],"mmm")</f>
        <v>Aug</v>
      </c>
      <c r="Q6293" s="27">
        <f>WEEKNUM(Table1[[#This Row],[Invoice Date]]) + IF(YEAR(Table1[[#This Row],[Invoice Date]])=2021, 52, 0)</f>
        <v>85</v>
      </c>
    </row>
    <row r="6294" spans="2:17" ht="14.25" customHeight="1" x14ac:dyDescent="0.3">
      <c r="B6294" s="4" t="s">
        <v>26</v>
      </c>
      <c r="C6294" s="33">
        <v>1197831</v>
      </c>
      <c r="D6294" s="5">
        <v>44417</v>
      </c>
      <c r="E6294" s="4" t="s">
        <v>36</v>
      </c>
      <c r="F6294" s="4" t="s">
        <v>110</v>
      </c>
      <c r="G6294" s="4" t="s">
        <v>111</v>
      </c>
      <c r="H6294" s="6" t="s">
        <v>20</v>
      </c>
      <c r="I6294" s="7">
        <v>40</v>
      </c>
      <c r="J6294" s="8">
        <v>225</v>
      </c>
      <c r="K6294" s="9">
        <v>90000</v>
      </c>
      <c r="L6294" s="9">
        <v>27000</v>
      </c>
      <c r="M6294" s="10">
        <v>0.3</v>
      </c>
      <c r="N6294" s="4" t="s">
        <v>18</v>
      </c>
      <c r="O6294" s="4" t="str">
        <f>TEXT(Table1[[#This Row],[Invoice Date]],"yyyy")</f>
        <v>2021</v>
      </c>
      <c r="P6294" s="4" t="str">
        <f>TEXT(Table1[[#This Row],[Invoice Date]],"mmm")</f>
        <v>Aug</v>
      </c>
      <c r="Q6294" s="27">
        <f>WEEKNUM(Table1[[#This Row],[Invoice Date]]) + IF(YEAR(Table1[[#This Row],[Invoice Date]])=2021, 52, 0)</f>
        <v>85</v>
      </c>
    </row>
    <row r="6295" spans="2:17" ht="14.25" customHeight="1" x14ac:dyDescent="0.3">
      <c r="B6295" s="4" t="s">
        <v>14</v>
      </c>
      <c r="C6295" s="33">
        <v>1185732</v>
      </c>
      <c r="D6295" s="5">
        <v>44417</v>
      </c>
      <c r="E6295" s="4" t="s">
        <v>36</v>
      </c>
      <c r="F6295" s="4" t="s">
        <v>37</v>
      </c>
      <c r="G6295" s="4" t="s">
        <v>38</v>
      </c>
      <c r="H6295" s="6" t="s">
        <v>22</v>
      </c>
      <c r="I6295" s="7">
        <v>60</v>
      </c>
      <c r="J6295" s="8">
        <v>200</v>
      </c>
      <c r="K6295" s="9">
        <v>120000</v>
      </c>
      <c r="L6295" s="9">
        <v>42000</v>
      </c>
      <c r="M6295" s="10">
        <v>0.35</v>
      </c>
      <c r="N6295" s="4" t="s">
        <v>24</v>
      </c>
      <c r="O6295" s="4" t="str">
        <f>TEXT(Table1[[#This Row],[Invoice Date]],"yyyy")</f>
        <v>2021</v>
      </c>
      <c r="P6295" s="4" t="str">
        <f>TEXT(Table1[[#This Row],[Invoice Date]],"mmm")</f>
        <v>Aug</v>
      </c>
      <c r="Q6295" s="27">
        <f>WEEKNUM(Table1[[#This Row],[Invoice Date]]) + IF(YEAR(Table1[[#This Row],[Invoice Date]])=2021, 52, 0)</f>
        <v>85</v>
      </c>
    </row>
    <row r="6296" spans="2:17" ht="14.25" customHeight="1" x14ac:dyDescent="0.3">
      <c r="B6296" s="4" t="s">
        <v>26</v>
      </c>
      <c r="C6296" s="33">
        <v>1197831</v>
      </c>
      <c r="D6296" s="5">
        <v>44417</v>
      </c>
      <c r="E6296" s="4" t="s">
        <v>36</v>
      </c>
      <c r="F6296" s="4" t="s">
        <v>110</v>
      </c>
      <c r="G6296" s="4" t="s">
        <v>111</v>
      </c>
      <c r="H6296" s="6" t="s">
        <v>19</v>
      </c>
      <c r="I6296" s="7">
        <v>45.000000000000007</v>
      </c>
      <c r="J6296" s="8">
        <v>300</v>
      </c>
      <c r="K6296" s="9">
        <v>135000.00000000003</v>
      </c>
      <c r="L6296" s="9">
        <v>40500.000000000007</v>
      </c>
      <c r="M6296" s="10">
        <v>0.3</v>
      </c>
      <c r="N6296" s="4" t="s">
        <v>18</v>
      </c>
      <c r="O6296" s="4" t="str">
        <f>TEXT(Table1[[#This Row],[Invoice Date]],"yyyy")</f>
        <v>2021</v>
      </c>
      <c r="P6296" s="4" t="str">
        <f>TEXT(Table1[[#This Row],[Invoice Date]],"mmm")</f>
        <v>Aug</v>
      </c>
      <c r="Q6296" s="27">
        <f>WEEKNUM(Table1[[#This Row],[Invoice Date]]) + IF(YEAR(Table1[[#This Row],[Invoice Date]])=2021, 52, 0)</f>
        <v>85</v>
      </c>
    </row>
    <row r="6297" spans="2:17" ht="14.25" customHeight="1" x14ac:dyDescent="0.3">
      <c r="B6297" s="4" t="s">
        <v>26</v>
      </c>
      <c r="C6297" s="33">
        <v>1197831</v>
      </c>
      <c r="D6297" s="5">
        <v>44417</v>
      </c>
      <c r="E6297" s="4" t="s">
        <v>27</v>
      </c>
      <c r="F6297" s="4" t="s">
        <v>59</v>
      </c>
      <c r="G6297" s="4" t="s">
        <v>60</v>
      </c>
      <c r="H6297" s="6" t="s">
        <v>20</v>
      </c>
      <c r="I6297" s="7">
        <v>35</v>
      </c>
      <c r="J6297" s="8">
        <v>425</v>
      </c>
      <c r="K6297" s="9">
        <v>148750</v>
      </c>
      <c r="L6297" s="9">
        <v>59499.999999999993</v>
      </c>
      <c r="M6297" s="10">
        <v>0.39999999999999997</v>
      </c>
      <c r="N6297" s="4" t="s">
        <v>24</v>
      </c>
      <c r="O6297" s="4" t="str">
        <f>TEXT(Table1[[#This Row],[Invoice Date]],"yyyy")</f>
        <v>2021</v>
      </c>
      <c r="P6297" s="4" t="str">
        <f>TEXT(Table1[[#This Row],[Invoice Date]],"mmm")</f>
        <v>Aug</v>
      </c>
      <c r="Q6297" s="27">
        <f>WEEKNUM(Table1[[#This Row],[Invoice Date]]) + IF(YEAR(Table1[[#This Row],[Invoice Date]])=2021, 52, 0)</f>
        <v>85</v>
      </c>
    </row>
    <row r="6298" spans="2:17" ht="14.25" customHeight="1" x14ac:dyDescent="0.3">
      <c r="B6298" s="4" t="s">
        <v>26</v>
      </c>
      <c r="C6298" s="33">
        <v>1197831</v>
      </c>
      <c r="D6298" s="5">
        <v>44417</v>
      </c>
      <c r="E6298" s="4" t="s">
        <v>36</v>
      </c>
      <c r="F6298" s="4" t="s">
        <v>110</v>
      </c>
      <c r="G6298" s="4" t="s">
        <v>111</v>
      </c>
      <c r="H6298" s="6" t="s">
        <v>23</v>
      </c>
      <c r="I6298" s="7">
        <v>55.000000000000007</v>
      </c>
      <c r="J6298" s="8">
        <v>350</v>
      </c>
      <c r="K6298" s="9">
        <v>192500.00000000003</v>
      </c>
      <c r="L6298" s="9">
        <v>77000.000000000015</v>
      </c>
      <c r="M6298" s="10">
        <v>0.4</v>
      </c>
      <c r="N6298" s="4" t="s">
        <v>18</v>
      </c>
      <c r="O6298" s="4" t="str">
        <f>TEXT(Table1[[#This Row],[Invoice Date]],"yyyy")</f>
        <v>2021</v>
      </c>
      <c r="P6298" s="4" t="str">
        <f>TEXT(Table1[[#This Row],[Invoice Date]],"mmm")</f>
        <v>Aug</v>
      </c>
      <c r="Q6298" s="27">
        <f>WEEKNUM(Table1[[#This Row],[Invoice Date]]) + IF(YEAR(Table1[[#This Row],[Invoice Date]])=2021, 52, 0)</f>
        <v>85</v>
      </c>
    </row>
    <row r="6299" spans="2:17" ht="14.25" customHeight="1" x14ac:dyDescent="0.3">
      <c r="B6299" s="4" t="s">
        <v>30</v>
      </c>
      <c r="C6299" s="34">
        <v>1128299</v>
      </c>
      <c r="D6299" s="5">
        <v>44417</v>
      </c>
      <c r="E6299" s="4" t="s">
        <v>15</v>
      </c>
      <c r="F6299" s="4" t="s">
        <v>16</v>
      </c>
      <c r="G6299" s="4" t="s">
        <v>69</v>
      </c>
      <c r="H6299" s="6" t="s">
        <v>21</v>
      </c>
      <c r="I6299" s="7">
        <v>45</v>
      </c>
      <c r="J6299" s="8">
        <v>575</v>
      </c>
      <c r="K6299" s="9">
        <v>258750</v>
      </c>
      <c r="L6299" s="9">
        <v>77625</v>
      </c>
      <c r="M6299" s="10">
        <v>0.3</v>
      </c>
      <c r="N6299" s="4" t="s">
        <v>18</v>
      </c>
      <c r="O6299" s="4" t="str">
        <f>TEXT(Table1[[#This Row],[Invoice Date]],"yyyy")</f>
        <v>2021</v>
      </c>
      <c r="P6299" s="4" t="str">
        <f>TEXT(Table1[[#This Row],[Invoice Date]],"mmm")</f>
        <v>Aug</v>
      </c>
      <c r="Q6299" s="27">
        <f>WEEKNUM(Table1[[#This Row],[Invoice Date]]) + IF(YEAR(Table1[[#This Row],[Invoice Date]])=2021, 52, 0)</f>
        <v>85</v>
      </c>
    </row>
    <row r="6300" spans="2:17" ht="14.25" customHeight="1" x14ac:dyDescent="0.3">
      <c r="B6300" s="4" t="s">
        <v>26</v>
      </c>
      <c r="C6300" s="33">
        <v>1197831</v>
      </c>
      <c r="D6300" s="5">
        <v>44417</v>
      </c>
      <c r="E6300" s="4" t="s">
        <v>36</v>
      </c>
      <c r="F6300" s="4" t="s">
        <v>110</v>
      </c>
      <c r="G6300" s="4" t="s">
        <v>111</v>
      </c>
      <c r="H6300" s="6" t="s">
        <v>17</v>
      </c>
      <c r="I6300" s="7">
        <v>50</v>
      </c>
      <c r="J6300" s="8">
        <v>525</v>
      </c>
      <c r="K6300" s="9">
        <v>262500</v>
      </c>
      <c r="L6300" s="9">
        <v>91875</v>
      </c>
      <c r="M6300" s="10">
        <v>0.35</v>
      </c>
      <c r="N6300" s="4" t="s">
        <v>18</v>
      </c>
      <c r="O6300" s="4" t="str">
        <f>TEXT(Table1[[#This Row],[Invoice Date]],"yyyy")</f>
        <v>2021</v>
      </c>
      <c r="P6300" s="4" t="str">
        <f>TEXT(Table1[[#This Row],[Invoice Date]],"mmm")</f>
        <v>Aug</v>
      </c>
      <c r="Q6300" s="27">
        <f>WEEKNUM(Table1[[#This Row],[Invoice Date]]) + IF(YEAR(Table1[[#This Row],[Invoice Date]])=2021, 52, 0)</f>
        <v>85</v>
      </c>
    </row>
    <row r="6301" spans="2:17" ht="14.25" customHeight="1" x14ac:dyDescent="0.3">
      <c r="B6301" s="4" t="s">
        <v>30</v>
      </c>
      <c r="C6301" s="34">
        <v>1128299</v>
      </c>
      <c r="D6301" s="5">
        <v>44417</v>
      </c>
      <c r="E6301" s="4" t="s">
        <v>15</v>
      </c>
      <c r="F6301" s="4" t="s">
        <v>16</v>
      </c>
      <c r="G6301" s="4" t="s">
        <v>69</v>
      </c>
      <c r="H6301" s="6" t="s">
        <v>22</v>
      </c>
      <c r="I6301" s="7">
        <v>55.000000000000007</v>
      </c>
      <c r="J6301" s="8">
        <v>550</v>
      </c>
      <c r="K6301" s="9">
        <v>302500.00000000006</v>
      </c>
      <c r="L6301" s="9">
        <v>105875.00000000001</v>
      </c>
      <c r="M6301" s="10">
        <v>0.35</v>
      </c>
      <c r="N6301" s="4" t="s">
        <v>18</v>
      </c>
      <c r="O6301" s="4" t="str">
        <f>TEXT(Table1[[#This Row],[Invoice Date]],"yyyy")</f>
        <v>2021</v>
      </c>
      <c r="P6301" s="4" t="str">
        <f>TEXT(Table1[[#This Row],[Invoice Date]],"mmm")</f>
        <v>Aug</v>
      </c>
      <c r="Q6301" s="27">
        <f>WEEKNUM(Table1[[#This Row],[Invoice Date]]) + IF(YEAR(Table1[[#This Row],[Invoice Date]])=2021, 52, 0)</f>
        <v>85</v>
      </c>
    </row>
    <row r="6302" spans="2:17" ht="14.25" customHeight="1" x14ac:dyDescent="0.3">
      <c r="B6302" s="4" t="s">
        <v>30</v>
      </c>
      <c r="C6302" s="34">
        <v>1128299</v>
      </c>
      <c r="D6302" s="5">
        <v>44417</v>
      </c>
      <c r="E6302" s="4" t="s">
        <v>15</v>
      </c>
      <c r="F6302" s="4" t="s">
        <v>16</v>
      </c>
      <c r="G6302" s="4" t="s">
        <v>69</v>
      </c>
      <c r="H6302" s="6" t="s">
        <v>20</v>
      </c>
      <c r="I6302" s="7">
        <v>55.000000000000007</v>
      </c>
      <c r="J6302" s="8">
        <v>625</v>
      </c>
      <c r="K6302" s="9">
        <v>343750.00000000006</v>
      </c>
      <c r="L6302" s="9">
        <v>85937.500000000015</v>
      </c>
      <c r="M6302" s="10">
        <v>0.25</v>
      </c>
      <c r="N6302" s="4" t="s">
        <v>18</v>
      </c>
      <c r="O6302" s="4" t="str">
        <f>TEXT(Table1[[#This Row],[Invoice Date]],"yyyy")</f>
        <v>2021</v>
      </c>
      <c r="P6302" s="4" t="str">
        <f>TEXT(Table1[[#This Row],[Invoice Date]],"mmm")</f>
        <v>Aug</v>
      </c>
      <c r="Q6302" s="27">
        <f>WEEKNUM(Table1[[#This Row],[Invoice Date]]) + IF(YEAR(Table1[[#This Row],[Invoice Date]])=2021, 52, 0)</f>
        <v>85</v>
      </c>
    </row>
    <row r="6303" spans="2:17" ht="14.25" customHeight="1" x14ac:dyDescent="0.3">
      <c r="B6303" s="4" t="s">
        <v>30</v>
      </c>
      <c r="C6303" s="34">
        <v>1128299</v>
      </c>
      <c r="D6303" s="5">
        <v>44417</v>
      </c>
      <c r="E6303" s="4" t="s">
        <v>15</v>
      </c>
      <c r="F6303" s="4" t="s">
        <v>16</v>
      </c>
      <c r="G6303" s="4" t="s">
        <v>69</v>
      </c>
      <c r="H6303" s="6" t="s">
        <v>19</v>
      </c>
      <c r="I6303" s="7">
        <v>60.000000000000007</v>
      </c>
      <c r="J6303" s="8">
        <v>700</v>
      </c>
      <c r="K6303" s="9">
        <v>420000.00000000006</v>
      </c>
      <c r="L6303" s="9">
        <v>147000</v>
      </c>
      <c r="M6303" s="10">
        <v>0.35</v>
      </c>
      <c r="N6303" s="4" t="s">
        <v>18</v>
      </c>
      <c r="O6303" s="4" t="str">
        <f>TEXT(Table1[[#This Row],[Invoice Date]],"yyyy")</f>
        <v>2021</v>
      </c>
      <c r="P6303" s="4" t="str">
        <f>TEXT(Table1[[#This Row],[Invoice Date]],"mmm")</f>
        <v>Aug</v>
      </c>
      <c r="Q6303" s="27">
        <f>WEEKNUM(Table1[[#This Row],[Invoice Date]]) + IF(YEAR(Table1[[#This Row],[Invoice Date]])=2021, 52, 0)</f>
        <v>85</v>
      </c>
    </row>
    <row r="6304" spans="2:17" ht="14.25" customHeight="1" x14ac:dyDescent="0.3">
      <c r="B6304" s="4" t="s">
        <v>30</v>
      </c>
      <c r="C6304" s="34">
        <v>1128299</v>
      </c>
      <c r="D6304" s="5">
        <v>44417</v>
      </c>
      <c r="E6304" s="4" t="s">
        <v>15</v>
      </c>
      <c r="F6304" s="4" t="s">
        <v>16</v>
      </c>
      <c r="G6304" s="4" t="s">
        <v>69</v>
      </c>
      <c r="H6304" s="6" t="s">
        <v>23</v>
      </c>
      <c r="I6304" s="7">
        <v>60.000000000000007</v>
      </c>
      <c r="J6304" s="8">
        <v>725</v>
      </c>
      <c r="K6304" s="9">
        <v>435000.00000000006</v>
      </c>
      <c r="L6304" s="9">
        <v>217500.00000000003</v>
      </c>
      <c r="M6304" s="10">
        <v>0.5</v>
      </c>
      <c r="N6304" s="4" t="s">
        <v>18</v>
      </c>
      <c r="O6304" s="4" t="str">
        <f>TEXT(Table1[[#This Row],[Invoice Date]],"yyyy")</f>
        <v>2021</v>
      </c>
      <c r="P6304" s="4" t="str">
        <f>TEXT(Table1[[#This Row],[Invoice Date]],"mmm")</f>
        <v>Aug</v>
      </c>
      <c r="Q6304" s="27">
        <f>WEEKNUM(Table1[[#This Row],[Invoice Date]]) + IF(YEAR(Table1[[#This Row],[Invoice Date]])=2021, 52, 0)</f>
        <v>85</v>
      </c>
    </row>
    <row r="6305" spans="2:17" ht="14.25" customHeight="1" x14ac:dyDescent="0.3">
      <c r="B6305" s="4" t="s">
        <v>30</v>
      </c>
      <c r="C6305" s="34">
        <v>1128299</v>
      </c>
      <c r="D6305" s="5">
        <v>44417</v>
      </c>
      <c r="E6305" s="4" t="s">
        <v>15</v>
      </c>
      <c r="F6305" s="4" t="s">
        <v>16</v>
      </c>
      <c r="G6305" s="4" t="s">
        <v>69</v>
      </c>
      <c r="H6305" s="6" t="s">
        <v>17</v>
      </c>
      <c r="I6305" s="7">
        <v>65</v>
      </c>
      <c r="J6305" s="8">
        <v>925</v>
      </c>
      <c r="K6305" s="9">
        <v>601250</v>
      </c>
      <c r="L6305" s="9">
        <v>270562.5</v>
      </c>
      <c r="M6305" s="10">
        <v>0.45</v>
      </c>
      <c r="N6305" s="4" t="s">
        <v>18</v>
      </c>
      <c r="O6305" s="4" t="str">
        <f>TEXT(Table1[[#This Row],[Invoice Date]],"yyyy")</f>
        <v>2021</v>
      </c>
      <c r="P6305" s="4" t="str">
        <f>TEXT(Table1[[#This Row],[Invoice Date]],"mmm")</f>
        <v>Aug</v>
      </c>
      <c r="Q6305" s="27">
        <f>WEEKNUM(Table1[[#This Row],[Invoice Date]]) + IF(YEAR(Table1[[#This Row],[Invoice Date]])=2021, 52, 0)</f>
        <v>85</v>
      </c>
    </row>
    <row r="6306" spans="2:17" ht="14.25" customHeight="1" x14ac:dyDescent="0.3">
      <c r="B6306" s="4" t="s">
        <v>30</v>
      </c>
      <c r="C6306" s="34">
        <v>1128299</v>
      </c>
      <c r="D6306" s="5">
        <v>44418</v>
      </c>
      <c r="E6306" s="4" t="s">
        <v>36</v>
      </c>
      <c r="F6306" s="4" t="s">
        <v>116</v>
      </c>
      <c r="G6306" s="4" t="s">
        <v>117</v>
      </c>
      <c r="H6306" s="6" t="s">
        <v>20</v>
      </c>
      <c r="I6306" s="7">
        <v>37</v>
      </c>
      <c r="J6306" s="8">
        <v>56</v>
      </c>
      <c r="K6306" s="9">
        <v>2072</v>
      </c>
      <c r="L6306" s="9">
        <v>973.83999999999992</v>
      </c>
      <c r="M6306" s="10">
        <v>0.47</v>
      </c>
      <c r="N6306" s="4" t="s">
        <v>83</v>
      </c>
      <c r="O6306" s="4" t="str">
        <f>TEXT(Table1[[#This Row],[Invoice Date]],"yyyy")</f>
        <v>2021</v>
      </c>
      <c r="P6306" s="4" t="str">
        <f>TEXT(Table1[[#This Row],[Invoice Date]],"mmm")</f>
        <v>Aug</v>
      </c>
      <c r="Q6306" s="27">
        <f>WEEKNUM(Table1[[#This Row],[Invoice Date]]) + IF(YEAR(Table1[[#This Row],[Invoice Date]])=2021, 52, 0)</f>
        <v>85</v>
      </c>
    </row>
    <row r="6307" spans="2:17" ht="14.25" customHeight="1" x14ac:dyDescent="0.3">
      <c r="B6307" s="4" t="s">
        <v>30</v>
      </c>
      <c r="C6307" s="34">
        <v>1128299</v>
      </c>
      <c r="D6307" s="5">
        <v>44418</v>
      </c>
      <c r="E6307" s="4" t="s">
        <v>36</v>
      </c>
      <c r="F6307" s="4" t="s">
        <v>116</v>
      </c>
      <c r="G6307" s="4" t="s">
        <v>117</v>
      </c>
      <c r="H6307" s="6" t="s">
        <v>21</v>
      </c>
      <c r="I6307" s="7">
        <v>38</v>
      </c>
      <c r="J6307" s="8">
        <v>60</v>
      </c>
      <c r="K6307" s="9">
        <v>2280</v>
      </c>
      <c r="L6307" s="9">
        <v>1071.5999999999999</v>
      </c>
      <c r="M6307" s="10">
        <v>0.47</v>
      </c>
      <c r="N6307" s="4" t="s">
        <v>83</v>
      </c>
      <c r="O6307" s="4" t="str">
        <f>TEXT(Table1[[#This Row],[Invoice Date]],"yyyy")</f>
        <v>2021</v>
      </c>
      <c r="P6307" s="4" t="str">
        <f>TEXT(Table1[[#This Row],[Invoice Date]],"mmm")</f>
        <v>Aug</v>
      </c>
      <c r="Q6307" s="27">
        <f>WEEKNUM(Table1[[#This Row],[Invoice Date]]) + IF(YEAR(Table1[[#This Row],[Invoice Date]])=2021, 52, 0)</f>
        <v>85</v>
      </c>
    </row>
    <row r="6308" spans="2:17" ht="14.25" customHeight="1" x14ac:dyDescent="0.3">
      <c r="B6308" s="4" t="s">
        <v>30</v>
      </c>
      <c r="C6308" s="34">
        <v>1128299</v>
      </c>
      <c r="D6308" s="5">
        <v>44418</v>
      </c>
      <c r="E6308" s="4" t="s">
        <v>36</v>
      </c>
      <c r="F6308" s="4" t="s">
        <v>116</v>
      </c>
      <c r="G6308" s="4" t="s">
        <v>117</v>
      </c>
      <c r="H6308" s="6" t="s">
        <v>22</v>
      </c>
      <c r="I6308" s="7">
        <v>47</v>
      </c>
      <c r="J6308" s="8">
        <v>53</v>
      </c>
      <c r="K6308" s="9">
        <v>2491</v>
      </c>
      <c r="L6308" s="9">
        <v>1120.9499999999998</v>
      </c>
      <c r="M6308" s="10">
        <v>0.44999999999999996</v>
      </c>
      <c r="N6308" s="4" t="s">
        <v>83</v>
      </c>
      <c r="O6308" s="4" t="str">
        <f>TEXT(Table1[[#This Row],[Invoice Date]],"yyyy")</f>
        <v>2021</v>
      </c>
      <c r="P6308" s="4" t="str">
        <f>TEXT(Table1[[#This Row],[Invoice Date]],"mmm")</f>
        <v>Aug</v>
      </c>
      <c r="Q6308" s="27">
        <f>WEEKNUM(Table1[[#This Row],[Invoice Date]]) + IF(YEAR(Table1[[#This Row],[Invoice Date]])=2021, 52, 0)</f>
        <v>85</v>
      </c>
    </row>
    <row r="6309" spans="2:17" ht="14.25" customHeight="1" x14ac:dyDescent="0.3">
      <c r="B6309" s="4" t="s">
        <v>26</v>
      </c>
      <c r="C6309" s="33">
        <v>1197831</v>
      </c>
      <c r="D6309" s="5">
        <v>44418</v>
      </c>
      <c r="E6309" s="4" t="s">
        <v>27</v>
      </c>
      <c r="F6309" s="4" t="s">
        <v>59</v>
      </c>
      <c r="G6309" s="4" t="s">
        <v>60</v>
      </c>
      <c r="H6309" s="6" t="s">
        <v>21</v>
      </c>
      <c r="I6309" s="7">
        <v>24</v>
      </c>
      <c r="J6309" s="8">
        <v>113</v>
      </c>
      <c r="K6309" s="9">
        <v>2712</v>
      </c>
      <c r="L6309" s="9">
        <v>1464.48</v>
      </c>
      <c r="M6309" s="10">
        <v>0.54</v>
      </c>
      <c r="N6309" s="4" t="s">
        <v>24</v>
      </c>
      <c r="O6309" s="4" t="str">
        <f>TEXT(Table1[[#This Row],[Invoice Date]],"yyyy")</f>
        <v>2021</v>
      </c>
      <c r="P6309" s="4" t="str">
        <f>TEXT(Table1[[#This Row],[Invoice Date]],"mmm")</f>
        <v>Aug</v>
      </c>
      <c r="Q6309" s="27">
        <f>WEEKNUM(Table1[[#This Row],[Invoice Date]]) + IF(YEAR(Table1[[#This Row],[Invoice Date]])=2021, 52, 0)</f>
        <v>85</v>
      </c>
    </row>
    <row r="6310" spans="2:17" ht="14.25" customHeight="1" x14ac:dyDescent="0.3">
      <c r="B6310" s="4" t="s">
        <v>26</v>
      </c>
      <c r="C6310" s="33">
        <v>1197831</v>
      </c>
      <c r="D6310" s="5">
        <v>44418</v>
      </c>
      <c r="E6310" s="4" t="s">
        <v>27</v>
      </c>
      <c r="F6310" s="4" t="s">
        <v>59</v>
      </c>
      <c r="G6310" s="4" t="s">
        <v>60</v>
      </c>
      <c r="H6310" s="6" t="s">
        <v>21</v>
      </c>
      <c r="I6310" s="7">
        <v>32</v>
      </c>
      <c r="J6310" s="8">
        <v>98</v>
      </c>
      <c r="K6310" s="9">
        <v>3136</v>
      </c>
      <c r="L6310" s="9">
        <v>1944.32</v>
      </c>
      <c r="M6310" s="10">
        <v>0.62</v>
      </c>
      <c r="N6310" s="4" t="s">
        <v>83</v>
      </c>
      <c r="O6310" s="4" t="str">
        <f>TEXT(Table1[[#This Row],[Invoice Date]],"yyyy")</f>
        <v>2021</v>
      </c>
      <c r="P6310" s="4" t="str">
        <f>TEXT(Table1[[#This Row],[Invoice Date]],"mmm")</f>
        <v>Aug</v>
      </c>
      <c r="Q6310" s="27">
        <f>WEEKNUM(Table1[[#This Row],[Invoice Date]]) + IF(YEAR(Table1[[#This Row],[Invoice Date]])=2021, 52, 0)</f>
        <v>85</v>
      </c>
    </row>
    <row r="6311" spans="2:17" ht="14.25" customHeight="1" x14ac:dyDescent="0.3">
      <c r="B6311" s="4" t="s">
        <v>30</v>
      </c>
      <c r="C6311" s="34">
        <v>1128299</v>
      </c>
      <c r="D6311" s="5">
        <v>44418</v>
      </c>
      <c r="E6311" s="4" t="s">
        <v>36</v>
      </c>
      <c r="F6311" s="4" t="s">
        <v>116</v>
      </c>
      <c r="G6311" s="4" t="s">
        <v>117</v>
      </c>
      <c r="H6311" s="6" t="s">
        <v>19</v>
      </c>
      <c r="I6311" s="7">
        <v>41</v>
      </c>
      <c r="J6311" s="8">
        <v>87</v>
      </c>
      <c r="K6311" s="9">
        <v>3567</v>
      </c>
      <c r="L6311" s="9">
        <v>1926.18</v>
      </c>
      <c r="M6311" s="10">
        <v>0.54</v>
      </c>
      <c r="N6311" s="4" t="s">
        <v>83</v>
      </c>
      <c r="O6311" s="4" t="str">
        <f>TEXT(Table1[[#This Row],[Invoice Date]],"yyyy")</f>
        <v>2021</v>
      </c>
      <c r="P6311" s="4" t="str">
        <f>TEXT(Table1[[#This Row],[Invoice Date]],"mmm")</f>
        <v>Aug</v>
      </c>
      <c r="Q6311" s="27">
        <f>WEEKNUM(Table1[[#This Row],[Invoice Date]]) + IF(YEAR(Table1[[#This Row],[Invoice Date]])=2021, 52, 0)</f>
        <v>85</v>
      </c>
    </row>
    <row r="6312" spans="2:17" ht="14.25" customHeight="1" x14ac:dyDescent="0.3">
      <c r="B6312" s="4" t="s">
        <v>30</v>
      </c>
      <c r="C6312" s="34">
        <v>1128299</v>
      </c>
      <c r="D6312" s="5">
        <v>44418</v>
      </c>
      <c r="E6312" s="4" t="s">
        <v>36</v>
      </c>
      <c r="F6312" s="4" t="s">
        <v>116</v>
      </c>
      <c r="G6312" s="4" t="s">
        <v>117</v>
      </c>
      <c r="H6312" s="6" t="s">
        <v>23</v>
      </c>
      <c r="I6312" s="7">
        <v>54</v>
      </c>
      <c r="J6312" s="8">
        <v>91</v>
      </c>
      <c r="K6312" s="9">
        <v>4914</v>
      </c>
      <c r="L6312" s="9">
        <v>2604.42</v>
      </c>
      <c r="M6312" s="10">
        <v>0.53</v>
      </c>
      <c r="N6312" s="4" t="s">
        <v>83</v>
      </c>
      <c r="O6312" s="4" t="str">
        <f>TEXT(Table1[[#This Row],[Invoice Date]],"yyyy")</f>
        <v>2021</v>
      </c>
      <c r="P6312" s="4" t="str">
        <f>TEXT(Table1[[#This Row],[Invoice Date]],"mmm")</f>
        <v>Aug</v>
      </c>
      <c r="Q6312" s="27">
        <f>WEEKNUM(Table1[[#This Row],[Invoice Date]]) + IF(YEAR(Table1[[#This Row],[Invoice Date]])=2021, 52, 0)</f>
        <v>85</v>
      </c>
    </row>
    <row r="6313" spans="2:17" ht="14.25" customHeight="1" x14ac:dyDescent="0.3">
      <c r="B6313" s="4" t="s">
        <v>14</v>
      </c>
      <c r="C6313" s="33">
        <v>1185732</v>
      </c>
      <c r="D6313" s="5">
        <v>44418</v>
      </c>
      <c r="E6313" s="4" t="s">
        <v>36</v>
      </c>
      <c r="F6313" s="4" t="s">
        <v>37</v>
      </c>
      <c r="G6313" s="4" t="s">
        <v>38</v>
      </c>
      <c r="H6313" s="6" t="s">
        <v>23</v>
      </c>
      <c r="I6313" s="7">
        <v>64</v>
      </c>
      <c r="J6313" s="8">
        <v>81</v>
      </c>
      <c r="K6313" s="9">
        <v>5184</v>
      </c>
      <c r="L6313" s="9">
        <v>3265.92</v>
      </c>
      <c r="M6313" s="10">
        <v>0.63</v>
      </c>
      <c r="N6313" s="4" t="s">
        <v>83</v>
      </c>
      <c r="O6313" s="4" t="str">
        <f>TEXT(Table1[[#This Row],[Invoice Date]],"yyyy")</f>
        <v>2021</v>
      </c>
      <c r="P6313" s="4" t="str">
        <f>TEXT(Table1[[#This Row],[Invoice Date]],"mmm")</f>
        <v>Aug</v>
      </c>
      <c r="Q6313" s="27">
        <f>WEEKNUM(Table1[[#This Row],[Invoice Date]]) + IF(YEAR(Table1[[#This Row],[Invoice Date]])=2021, 52, 0)</f>
        <v>85</v>
      </c>
    </row>
    <row r="6314" spans="2:17" ht="14.25" customHeight="1" x14ac:dyDescent="0.3">
      <c r="B6314" s="4" t="s">
        <v>25</v>
      </c>
      <c r="C6314" s="33">
        <v>1185733</v>
      </c>
      <c r="D6314" s="5">
        <v>44418</v>
      </c>
      <c r="E6314" s="4" t="s">
        <v>31</v>
      </c>
      <c r="F6314" s="4" t="s">
        <v>66</v>
      </c>
      <c r="G6314" s="4" t="s">
        <v>67</v>
      </c>
      <c r="H6314" s="6" t="s">
        <v>23</v>
      </c>
      <c r="I6314" s="7">
        <v>72</v>
      </c>
      <c r="J6314" s="8">
        <v>88</v>
      </c>
      <c r="K6314" s="9">
        <v>6336</v>
      </c>
      <c r="L6314" s="9">
        <v>3358.0800000000004</v>
      </c>
      <c r="M6314" s="10">
        <v>0.53</v>
      </c>
      <c r="N6314" s="4" t="s">
        <v>83</v>
      </c>
      <c r="O6314" s="4" t="str">
        <f>TEXT(Table1[[#This Row],[Invoice Date]],"yyyy")</f>
        <v>2021</v>
      </c>
      <c r="P6314" s="4" t="str">
        <f>TEXT(Table1[[#This Row],[Invoice Date]],"mmm")</f>
        <v>Aug</v>
      </c>
      <c r="Q6314" s="27">
        <f>WEEKNUM(Table1[[#This Row],[Invoice Date]]) + IF(YEAR(Table1[[#This Row],[Invoice Date]])=2021, 52, 0)</f>
        <v>85</v>
      </c>
    </row>
    <row r="6315" spans="2:17" ht="14.25" customHeight="1" x14ac:dyDescent="0.3">
      <c r="B6315" s="4" t="s">
        <v>61</v>
      </c>
      <c r="C6315" s="33">
        <v>1185731</v>
      </c>
      <c r="D6315" s="5">
        <v>44418</v>
      </c>
      <c r="E6315" s="4" t="s">
        <v>36</v>
      </c>
      <c r="F6315" s="4" t="s">
        <v>96</v>
      </c>
      <c r="G6315" s="4" t="s">
        <v>97</v>
      </c>
      <c r="H6315" s="6" t="s">
        <v>21</v>
      </c>
      <c r="I6315" s="7">
        <v>41</v>
      </c>
      <c r="J6315" s="8">
        <v>158</v>
      </c>
      <c r="K6315" s="9">
        <v>6478</v>
      </c>
      <c r="L6315" s="9">
        <v>3303.78</v>
      </c>
      <c r="M6315" s="10">
        <v>0.51</v>
      </c>
      <c r="N6315" s="4" t="s">
        <v>83</v>
      </c>
      <c r="O6315" s="4" t="str">
        <f>TEXT(Table1[[#This Row],[Invoice Date]],"yyyy")</f>
        <v>2021</v>
      </c>
      <c r="P6315" s="4" t="str">
        <f>TEXT(Table1[[#This Row],[Invoice Date]],"mmm")</f>
        <v>Aug</v>
      </c>
      <c r="Q6315" s="27">
        <f>WEEKNUM(Table1[[#This Row],[Invoice Date]]) + IF(YEAR(Table1[[#This Row],[Invoice Date]])=2021, 52, 0)</f>
        <v>85</v>
      </c>
    </row>
    <row r="6316" spans="2:17" ht="14.25" customHeight="1" x14ac:dyDescent="0.3">
      <c r="B6316" s="4" t="s">
        <v>61</v>
      </c>
      <c r="C6316" s="33">
        <v>1185731</v>
      </c>
      <c r="D6316" s="5">
        <v>44418</v>
      </c>
      <c r="E6316" s="4" t="s">
        <v>36</v>
      </c>
      <c r="F6316" s="4" t="s">
        <v>96</v>
      </c>
      <c r="G6316" s="4" t="s">
        <v>97</v>
      </c>
      <c r="H6316" s="6" t="s">
        <v>22</v>
      </c>
      <c r="I6316" s="7">
        <v>50</v>
      </c>
      <c r="J6316" s="8">
        <v>135</v>
      </c>
      <c r="K6316" s="9">
        <v>6750</v>
      </c>
      <c r="L6316" s="9">
        <v>3307.5</v>
      </c>
      <c r="M6316" s="10">
        <v>0.49</v>
      </c>
      <c r="N6316" s="4" t="s">
        <v>83</v>
      </c>
      <c r="O6316" s="4" t="str">
        <f>TEXT(Table1[[#This Row],[Invoice Date]],"yyyy")</f>
        <v>2021</v>
      </c>
      <c r="P6316" s="4" t="str">
        <f>TEXT(Table1[[#This Row],[Invoice Date]],"mmm")</f>
        <v>Aug</v>
      </c>
      <c r="Q6316" s="27">
        <f>WEEKNUM(Table1[[#This Row],[Invoice Date]]) + IF(YEAR(Table1[[#This Row],[Invoice Date]])=2021, 52, 0)</f>
        <v>85</v>
      </c>
    </row>
    <row r="6317" spans="2:17" ht="14.25" customHeight="1" x14ac:dyDescent="0.3">
      <c r="B6317" s="4" t="s">
        <v>30</v>
      </c>
      <c r="C6317" s="34">
        <v>1128299</v>
      </c>
      <c r="D6317" s="5">
        <v>44418</v>
      </c>
      <c r="E6317" s="4" t="s">
        <v>36</v>
      </c>
      <c r="F6317" s="4" t="s">
        <v>116</v>
      </c>
      <c r="G6317" s="4" t="s">
        <v>117</v>
      </c>
      <c r="H6317" s="6" t="s">
        <v>17</v>
      </c>
      <c r="I6317" s="7">
        <v>47</v>
      </c>
      <c r="J6317" s="8">
        <v>152</v>
      </c>
      <c r="K6317" s="9">
        <v>7144</v>
      </c>
      <c r="L6317" s="9">
        <v>3929.2000000000003</v>
      </c>
      <c r="M6317" s="10">
        <v>0.55000000000000004</v>
      </c>
      <c r="N6317" s="4" t="s">
        <v>83</v>
      </c>
      <c r="O6317" s="4" t="str">
        <f>TEXT(Table1[[#This Row],[Invoice Date]],"yyyy")</f>
        <v>2021</v>
      </c>
      <c r="P6317" s="4" t="str">
        <f>TEXT(Table1[[#This Row],[Invoice Date]],"mmm")</f>
        <v>Aug</v>
      </c>
      <c r="Q6317" s="27">
        <f>WEEKNUM(Table1[[#This Row],[Invoice Date]]) + IF(YEAR(Table1[[#This Row],[Invoice Date]])=2021, 52, 0)</f>
        <v>85</v>
      </c>
    </row>
    <row r="6318" spans="2:17" ht="14.25" customHeight="1" x14ac:dyDescent="0.3">
      <c r="B6318" s="4" t="s">
        <v>61</v>
      </c>
      <c r="C6318" s="33">
        <v>1185731</v>
      </c>
      <c r="D6318" s="5">
        <v>44418</v>
      </c>
      <c r="E6318" s="4" t="s">
        <v>36</v>
      </c>
      <c r="F6318" s="4" t="s">
        <v>96</v>
      </c>
      <c r="G6318" s="4" t="s">
        <v>97</v>
      </c>
      <c r="H6318" s="6" t="s">
        <v>20</v>
      </c>
      <c r="I6318" s="7">
        <v>53</v>
      </c>
      <c r="J6318" s="8">
        <v>150</v>
      </c>
      <c r="K6318" s="9">
        <v>7950</v>
      </c>
      <c r="L6318" s="9">
        <v>4054.5</v>
      </c>
      <c r="M6318" s="10">
        <v>0.51</v>
      </c>
      <c r="N6318" s="4" t="s">
        <v>83</v>
      </c>
      <c r="O6318" s="4" t="str">
        <f>TEXT(Table1[[#This Row],[Invoice Date]],"yyyy")</f>
        <v>2021</v>
      </c>
      <c r="P6318" s="4" t="str">
        <f>TEXT(Table1[[#This Row],[Invoice Date]],"mmm")</f>
        <v>Aug</v>
      </c>
      <c r="Q6318" s="27">
        <f>WEEKNUM(Table1[[#This Row],[Invoice Date]]) + IF(YEAR(Table1[[#This Row],[Invoice Date]])=2021, 52, 0)</f>
        <v>85</v>
      </c>
    </row>
    <row r="6319" spans="2:17" ht="14.25" customHeight="1" x14ac:dyDescent="0.3">
      <c r="B6319" s="4" t="s">
        <v>61</v>
      </c>
      <c r="C6319" s="33">
        <v>1185731</v>
      </c>
      <c r="D6319" s="5">
        <v>44418</v>
      </c>
      <c r="E6319" s="4" t="s">
        <v>36</v>
      </c>
      <c r="F6319" s="4" t="s">
        <v>96</v>
      </c>
      <c r="G6319" s="4" t="s">
        <v>97</v>
      </c>
      <c r="H6319" s="6" t="s">
        <v>23</v>
      </c>
      <c r="I6319" s="7">
        <v>54</v>
      </c>
      <c r="J6319" s="8">
        <v>169</v>
      </c>
      <c r="K6319" s="9">
        <v>9126</v>
      </c>
      <c r="L6319" s="9">
        <v>5566.86</v>
      </c>
      <c r="M6319" s="10">
        <v>0.61</v>
      </c>
      <c r="N6319" s="4" t="s">
        <v>83</v>
      </c>
      <c r="O6319" s="4" t="str">
        <f>TEXT(Table1[[#This Row],[Invoice Date]],"yyyy")</f>
        <v>2021</v>
      </c>
      <c r="P6319" s="4" t="str">
        <f>TEXT(Table1[[#This Row],[Invoice Date]],"mmm")</f>
        <v>Aug</v>
      </c>
      <c r="Q6319" s="27">
        <f>WEEKNUM(Table1[[#This Row],[Invoice Date]]) + IF(YEAR(Table1[[#This Row],[Invoice Date]])=2021, 52, 0)</f>
        <v>85</v>
      </c>
    </row>
    <row r="6320" spans="2:17" ht="14.25" customHeight="1" x14ac:dyDescent="0.3">
      <c r="B6320" s="4" t="s">
        <v>14</v>
      </c>
      <c r="C6320" s="33">
        <v>1185732</v>
      </c>
      <c r="D6320" s="5">
        <v>44418</v>
      </c>
      <c r="E6320" s="4" t="s">
        <v>31</v>
      </c>
      <c r="F6320" s="4" t="s">
        <v>66</v>
      </c>
      <c r="G6320" s="4" t="s">
        <v>67</v>
      </c>
      <c r="H6320" s="6" t="s">
        <v>21</v>
      </c>
      <c r="I6320" s="7">
        <v>67</v>
      </c>
      <c r="J6320" s="8">
        <v>142</v>
      </c>
      <c r="K6320" s="9">
        <v>9514</v>
      </c>
      <c r="L6320" s="9">
        <v>3615.32</v>
      </c>
      <c r="M6320" s="10">
        <v>0.38</v>
      </c>
      <c r="N6320" s="4" t="s">
        <v>83</v>
      </c>
      <c r="O6320" s="4" t="str">
        <f>TEXT(Table1[[#This Row],[Invoice Date]],"yyyy")</f>
        <v>2021</v>
      </c>
      <c r="P6320" s="4" t="str">
        <f>TEXT(Table1[[#This Row],[Invoice Date]],"mmm")</f>
        <v>Aug</v>
      </c>
      <c r="Q6320" s="27">
        <f>WEEKNUM(Table1[[#This Row],[Invoice Date]]) + IF(YEAR(Table1[[#This Row],[Invoice Date]])=2021, 52, 0)</f>
        <v>85</v>
      </c>
    </row>
    <row r="6321" spans="2:17" ht="14.25" customHeight="1" x14ac:dyDescent="0.3">
      <c r="B6321" s="4" t="s">
        <v>25</v>
      </c>
      <c r="C6321" s="33">
        <v>1185733</v>
      </c>
      <c r="D6321" s="5">
        <v>44418</v>
      </c>
      <c r="E6321" s="4" t="s">
        <v>31</v>
      </c>
      <c r="F6321" s="4" t="s">
        <v>66</v>
      </c>
      <c r="G6321" s="4" t="s">
        <v>67</v>
      </c>
      <c r="H6321" s="6" t="s">
        <v>22</v>
      </c>
      <c r="I6321" s="7">
        <v>69</v>
      </c>
      <c r="J6321" s="8">
        <v>147</v>
      </c>
      <c r="K6321" s="9">
        <v>10143</v>
      </c>
      <c r="L6321" s="9">
        <v>2738.61</v>
      </c>
      <c r="M6321" s="10">
        <v>0.27</v>
      </c>
      <c r="N6321" s="4" t="s">
        <v>83</v>
      </c>
      <c r="O6321" s="4" t="str">
        <f>TEXT(Table1[[#This Row],[Invoice Date]],"yyyy")</f>
        <v>2021</v>
      </c>
      <c r="P6321" s="4" t="str">
        <f>TEXT(Table1[[#This Row],[Invoice Date]],"mmm")</f>
        <v>Aug</v>
      </c>
      <c r="Q6321" s="27">
        <f>WEEKNUM(Table1[[#This Row],[Invoice Date]]) + IF(YEAR(Table1[[#This Row],[Invoice Date]])=2021, 52, 0)</f>
        <v>85</v>
      </c>
    </row>
    <row r="6322" spans="2:17" ht="14.25" customHeight="1" x14ac:dyDescent="0.3">
      <c r="B6322" s="4" t="s">
        <v>14</v>
      </c>
      <c r="C6322" s="33">
        <v>1185732</v>
      </c>
      <c r="D6322" s="5">
        <v>44418</v>
      </c>
      <c r="E6322" s="4" t="s">
        <v>31</v>
      </c>
      <c r="F6322" s="4" t="s">
        <v>66</v>
      </c>
      <c r="G6322" s="4" t="s">
        <v>67</v>
      </c>
      <c r="H6322" s="6" t="s">
        <v>20</v>
      </c>
      <c r="I6322" s="7">
        <v>64</v>
      </c>
      <c r="J6322" s="8">
        <v>162</v>
      </c>
      <c r="K6322" s="9">
        <v>10368</v>
      </c>
      <c r="L6322" s="9">
        <v>4043.52</v>
      </c>
      <c r="M6322" s="10">
        <v>0.39</v>
      </c>
      <c r="N6322" s="4" t="s">
        <v>83</v>
      </c>
      <c r="O6322" s="4" t="str">
        <f>TEXT(Table1[[#This Row],[Invoice Date]],"yyyy")</f>
        <v>2021</v>
      </c>
      <c r="P6322" s="4" t="str">
        <f>TEXT(Table1[[#This Row],[Invoice Date]],"mmm")</f>
        <v>Aug</v>
      </c>
      <c r="Q6322" s="27">
        <f>WEEKNUM(Table1[[#This Row],[Invoice Date]]) + IF(YEAR(Table1[[#This Row],[Invoice Date]])=2021, 52, 0)</f>
        <v>85</v>
      </c>
    </row>
    <row r="6323" spans="2:17" ht="14.25" customHeight="1" x14ac:dyDescent="0.3">
      <c r="B6323" s="4" t="s">
        <v>61</v>
      </c>
      <c r="C6323" s="33">
        <v>1185731</v>
      </c>
      <c r="D6323" s="5">
        <v>44418</v>
      </c>
      <c r="E6323" s="4" t="s">
        <v>36</v>
      </c>
      <c r="F6323" s="4" t="s">
        <v>96</v>
      </c>
      <c r="G6323" s="4" t="s">
        <v>97</v>
      </c>
      <c r="H6323" s="6" t="s">
        <v>19</v>
      </c>
      <c r="I6323" s="7">
        <v>58</v>
      </c>
      <c r="J6323" s="8">
        <v>195</v>
      </c>
      <c r="K6323" s="9">
        <v>11310</v>
      </c>
      <c r="L6323" s="9">
        <v>5202.5999999999995</v>
      </c>
      <c r="M6323" s="10">
        <v>0.45999999999999996</v>
      </c>
      <c r="N6323" s="4" t="s">
        <v>83</v>
      </c>
      <c r="O6323" s="4" t="str">
        <f>TEXT(Table1[[#This Row],[Invoice Date]],"yyyy")</f>
        <v>2021</v>
      </c>
      <c r="P6323" s="4" t="str">
        <f>TEXT(Table1[[#This Row],[Invoice Date]],"mmm")</f>
        <v>Aug</v>
      </c>
      <c r="Q6323" s="27">
        <f>WEEKNUM(Table1[[#This Row],[Invoice Date]]) + IF(YEAR(Table1[[#This Row],[Invoice Date]])=2021, 52, 0)</f>
        <v>85</v>
      </c>
    </row>
    <row r="6324" spans="2:17" ht="14.25" customHeight="1" x14ac:dyDescent="0.3">
      <c r="B6324" s="4" t="s">
        <v>61</v>
      </c>
      <c r="C6324" s="33">
        <v>1185731</v>
      </c>
      <c r="D6324" s="5">
        <v>44418</v>
      </c>
      <c r="E6324" s="4" t="s">
        <v>36</v>
      </c>
      <c r="F6324" s="4" t="s">
        <v>96</v>
      </c>
      <c r="G6324" s="4" t="s">
        <v>97</v>
      </c>
      <c r="H6324" s="6" t="s">
        <v>17</v>
      </c>
      <c r="I6324" s="7">
        <v>61</v>
      </c>
      <c r="J6324" s="8">
        <v>228</v>
      </c>
      <c r="K6324" s="9">
        <v>13908</v>
      </c>
      <c r="L6324" s="9">
        <v>6954</v>
      </c>
      <c r="M6324" s="10">
        <v>0.5</v>
      </c>
      <c r="N6324" s="4" t="s">
        <v>83</v>
      </c>
      <c r="O6324" s="4" t="str">
        <f>TEXT(Table1[[#This Row],[Invoice Date]],"yyyy")</f>
        <v>2021</v>
      </c>
      <c r="P6324" s="4" t="str">
        <f>TEXT(Table1[[#This Row],[Invoice Date]],"mmm")</f>
        <v>Aug</v>
      </c>
      <c r="Q6324" s="27">
        <f>WEEKNUM(Table1[[#This Row],[Invoice Date]]) + IF(YEAR(Table1[[#This Row],[Invoice Date]])=2021, 52, 0)</f>
        <v>85</v>
      </c>
    </row>
    <row r="6325" spans="2:17" ht="14.25" customHeight="1" x14ac:dyDescent="0.3">
      <c r="B6325" s="4" t="s">
        <v>14</v>
      </c>
      <c r="C6325" s="33">
        <v>1185732</v>
      </c>
      <c r="D6325" s="5">
        <v>44418</v>
      </c>
      <c r="E6325" s="4" t="s">
        <v>31</v>
      </c>
      <c r="F6325" s="4" t="s">
        <v>66</v>
      </c>
      <c r="G6325" s="4" t="s">
        <v>67</v>
      </c>
      <c r="H6325" s="6" t="s">
        <v>19</v>
      </c>
      <c r="I6325" s="7">
        <v>71</v>
      </c>
      <c r="J6325" s="8">
        <v>218</v>
      </c>
      <c r="K6325" s="9">
        <v>15478</v>
      </c>
      <c r="L6325" s="9">
        <v>5262.52</v>
      </c>
      <c r="M6325" s="10">
        <v>0.34</v>
      </c>
      <c r="N6325" s="4" t="s">
        <v>83</v>
      </c>
      <c r="O6325" s="4" t="str">
        <f>TEXT(Table1[[#This Row],[Invoice Date]],"yyyy")</f>
        <v>2021</v>
      </c>
      <c r="P6325" s="4" t="str">
        <f>TEXT(Table1[[#This Row],[Invoice Date]],"mmm")</f>
        <v>Aug</v>
      </c>
      <c r="Q6325" s="27">
        <f>WEEKNUM(Table1[[#This Row],[Invoice Date]]) + IF(YEAR(Table1[[#This Row],[Invoice Date]])=2021, 52, 0)</f>
        <v>85</v>
      </c>
    </row>
    <row r="6326" spans="2:17" ht="14.25" customHeight="1" x14ac:dyDescent="0.3">
      <c r="B6326" s="4" t="s">
        <v>14</v>
      </c>
      <c r="C6326" s="33">
        <v>1185732</v>
      </c>
      <c r="D6326" s="5">
        <v>44418</v>
      </c>
      <c r="E6326" s="4" t="s">
        <v>31</v>
      </c>
      <c r="F6326" s="4" t="s">
        <v>66</v>
      </c>
      <c r="G6326" s="4" t="s">
        <v>67</v>
      </c>
      <c r="H6326" s="6" t="s">
        <v>17</v>
      </c>
      <c r="I6326" s="7">
        <v>79</v>
      </c>
      <c r="J6326" s="8">
        <v>210</v>
      </c>
      <c r="K6326" s="9">
        <v>16590</v>
      </c>
      <c r="L6326" s="9">
        <v>6138.3</v>
      </c>
      <c r="M6326" s="10">
        <v>0.37</v>
      </c>
      <c r="N6326" s="4" t="s">
        <v>83</v>
      </c>
      <c r="O6326" s="4" t="str">
        <f>TEXT(Table1[[#This Row],[Invoice Date]],"yyyy")</f>
        <v>2021</v>
      </c>
      <c r="P6326" s="4" t="str">
        <f>TEXT(Table1[[#This Row],[Invoice Date]],"mmm")</f>
        <v>Aug</v>
      </c>
      <c r="Q6326" s="27">
        <f>WEEKNUM(Table1[[#This Row],[Invoice Date]]) + IF(YEAR(Table1[[#This Row],[Invoice Date]])=2021, 52, 0)</f>
        <v>85</v>
      </c>
    </row>
    <row r="6327" spans="2:17" ht="14.25" customHeight="1" x14ac:dyDescent="0.3">
      <c r="B6327" s="4" t="s">
        <v>30</v>
      </c>
      <c r="C6327" s="34">
        <v>1128299</v>
      </c>
      <c r="D6327" s="5">
        <v>44418</v>
      </c>
      <c r="E6327" s="4" t="s">
        <v>36</v>
      </c>
      <c r="F6327" s="4" t="s">
        <v>116</v>
      </c>
      <c r="G6327" s="4" t="s">
        <v>117</v>
      </c>
      <c r="H6327" s="6" t="s">
        <v>21</v>
      </c>
      <c r="I6327" s="7">
        <v>40</v>
      </c>
      <c r="J6327" s="8">
        <v>200</v>
      </c>
      <c r="K6327" s="9">
        <v>80000</v>
      </c>
      <c r="L6327" s="9">
        <v>28000</v>
      </c>
      <c r="M6327" s="10">
        <v>0.35</v>
      </c>
      <c r="N6327" s="4" t="s">
        <v>18</v>
      </c>
      <c r="O6327" s="4" t="str">
        <f>TEXT(Table1[[#This Row],[Invoice Date]],"yyyy")</f>
        <v>2021</v>
      </c>
      <c r="P6327" s="4" t="str">
        <f>TEXT(Table1[[#This Row],[Invoice Date]],"mmm")</f>
        <v>Aug</v>
      </c>
      <c r="Q6327" s="27">
        <f>WEEKNUM(Table1[[#This Row],[Invoice Date]]) + IF(YEAR(Table1[[#This Row],[Invoice Date]])=2021, 52, 0)</f>
        <v>85</v>
      </c>
    </row>
    <row r="6328" spans="2:17" ht="14.25" customHeight="1" x14ac:dyDescent="0.3">
      <c r="B6328" s="4" t="s">
        <v>30</v>
      </c>
      <c r="C6328" s="34">
        <v>1128299</v>
      </c>
      <c r="D6328" s="5">
        <v>44418</v>
      </c>
      <c r="E6328" s="4" t="s">
        <v>36</v>
      </c>
      <c r="F6328" s="4" t="s">
        <v>116</v>
      </c>
      <c r="G6328" s="4" t="s">
        <v>117</v>
      </c>
      <c r="H6328" s="6" t="s">
        <v>22</v>
      </c>
      <c r="I6328" s="7">
        <v>50</v>
      </c>
      <c r="J6328" s="8">
        <v>175</v>
      </c>
      <c r="K6328" s="9">
        <v>87500</v>
      </c>
      <c r="L6328" s="9">
        <v>26250</v>
      </c>
      <c r="M6328" s="10">
        <v>0.3</v>
      </c>
      <c r="N6328" s="4" t="s">
        <v>18</v>
      </c>
      <c r="O6328" s="4" t="str">
        <f>TEXT(Table1[[#This Row],[Invoice Date]],"yyyy")</f>
        <v>2021</v>
      </c>
      <c r="P6328" s="4" t="str">
        <f>TEXT(Table1[[#This Row],[Invoice Date]],"mmm")</f>
        <v>Aug</v>
      </c>
      <c r="Q6328" s="27">
        <f>WEEKNUM(Table1[[#This Row],[Invoice Date]]) + IF(YEAR(Table1[[#This Row],[Invoice Date]])=2021, 52, 0)</f>
        <v>85</v>
      </c>
    </row>
    <row r="6329" spans="2:17" ht="14.25" customHeight="1" x14ac:dyDescent="0.3">
      <c r="B6329" s="4" t="s">
        <v>30</v>
      </c>
      <c r="C6329" s="34">
        <v>1128299</v>
      </c>
      <c r="D6329" s="5">
        <v>44418</v>
      </c>
      <c r="E6329" s="4" t="s">
        <v>36</v>
      </c>
      <c r="F6329" s="4" t="s">
        <v>116</v>
      </c>
      <c r="G6329" s="4" t="s">
        <v>117</v>
      </c>
      <c r="H6329" s="6" t="s">
        <v>20</v>
      </c>
      <c r="I6329" s="7">
        <v>40</v>
      </c>
      <c r="J6329" s="8">
        <v>225</v>
      </c>
      <c r="K6329" s="9">
        <v>90000</v>
      </c>
      <c r="L6329" s="9">
        <v>31499.999999999996</v>
      </c>
      <c r="M6329" s="10">
        <v>0.35</v>
      </c>
      <c r="N6329" s="4" t="s">
        <v>18</v>
      </c>
      <c r="O6329" s="4" t="str">
        <f>TEXT(Table1[[#This Row],[Invoice Date]],"yyyy")</f>
        <v>2021</v>
      </c>
      <c r="P6329" s="4" t="str">
        <f>TEXT(Table1[[#This Row],[Invoice Date]],"mmm")</f>
        <v>Aug</v>
      </c>
      <c r="Q6329" s="27">
        <f>WEEKNUM(Table1[[#This Row],[Invoice Date]]) + IF(YEAR(Table1[[#This Row],[Invoice Date]])=2021, 52, 0)</f>
        <v>85</v>
      </c>
    </row>
    <row r="6330" spans="2:17" ht="14.25" customHeight="1" x14ac:dyDescent="0.3">
      <c r="B6330" s="4" t="s">
        <v>26</v>
      </c>
      <c r="C6330" s="33">
        <v>1197831</v>
      </c>
      <c r="D6330" s="5">
        <v>44418</v>
      </c>
      <c r="E6330" s="4" t="s">
        <v>27</v>
      </c>
      <c r="F6330" s="4" t="s">
        <v>59</v>
      </c>
      <c r="G6330" s="4" t="s">
        <v>60</v>
      </c>
      <c r="H6330" s="6" t="s">
        <v>21</v>
      </c>
      <c r="I6330" s="7">
        <v>35</v>
      </c>
      <c r="J6330" s="8">
        <v>375</v>
      </c>
      <c r="K6330" s="9">
        <v>131250</v>
      </c>
      <c r="L6330" s="9">
        <v>65625</v>
      </c>
      <c r="M6330" s="10">
        <v>0.5</v>
      </c>
      <c r="N6330" s="4" t="s">
        <v>24</v>
      </c>
      <c r="O6330" s="4" t="str">
        <f>TEXT(Table1[[#This Row],[Invoice Date]],"yyyy")</f>
        <v>2021</v>
      </c>
      <c r="P6330" s="4" t="str">
        <f>TEXT(Table1[[#This Row],[Invoice Date]],"mmm")</f>
        <v>Aug</v>
      </c>
      <c r="Q6330" s="27">
        <f>WEEKNUM(Table1[[#This Row],[Invoice Date]]) + IF(YEAR(Table1[[#This Row],[Invoice Date]])=2021, 52, 0)</f>
        <v>85</v>
      </c>
    </row>
    <row r="6331" spans="2:17" ht="14.25" customHeight="1" x14ac:dyDescent="0.3">
      <c r="B6331" s="4" t="s">
        <v>30</v>
      </c>
      <c r="C6331" s="34">
        <v>1128299</v>
      </c>
      <c r="D6331" s="5">
        <v>44418</v>
      </c>
      <c r="E6331" s="4" t="s">
        <v>36</v>
      </c>
      <c r="F6331" s="4" t="s">
        <v>116</v>
      </c>
      <c r="G6331" s="4" t="s">
        <v>117</v>
      </c>
      <c r="H6331" s="6" t="s">
        <v>19</v>
      </c>
      <c r="I6331" s="7">
        <v>45.000000000000007</v>
      </c>
      <c r="J6331" s="8">
        <v>300</v>
      </c>
      <c r="K6331" s="9">
        <v>135000.00000000003</v>
      </c>
      <c r="L6331" s="9">
        <v>54000.000000000015</v>
      </c>
      <c r="M6331" s="10">
        <v>0.4</v>
      </c>
      <c r="N6331" s="4" t="s">
        <v>18</v>
      </c>
      <c r="O6331" s="4" t="str">
        <f>TEXT(Table1[[#This Row],[Invoice Date]],"yyyy")</f>
        <v>2021</v>
      </c>
      <c r="P6331" s="4" t="str">
        <f>TEXT(Table1[[#This Row],[Invoice Date]],"mmm")</f>
        <v>Aug</v>
      </c>
      <c r="Q6331" s="27">
        <f>WEEKNUM(Table1[[#This Row],[Invoice Date]]) + IF(YEAR(Table1[[#This Row],[Invoice Date]])=2021, 52, 0)</f>
        <v>85</v>
      </c>
    </row>
    <row r="6332" spans="2:17" ht="14.25" customHeight="1" x14ac:dyDescent="0.3">
      <c r="B6332" s="4" t="s">
        <v>30</v>
      </c>
      <c r="C6332" s="34">
        <v>1128299</v>
      </c>
      <c r="D6332" s="5">
        <v>44418</v>
      </c>
      <c r="E6332" s="4" t="s">
        <v>36</v>
      </c>
      <c r="F6332" s="4" t="s">
        <v>116</v>
      </c>
      <c r="G6332" s="4" t="s">
        <v>117</v>
      </c>
      <c r="H6332" s="6" t="s">
        <v>23</v>
      </c>
      <c r="I6332" s="7">
        <v>55.000000000000007</v>
      </c>
      <c r="J6332" s="8">
        <v>350</v>
      </c>
      <c r="K6332" s="9">
        <v>192500.00000000003</v>
      </c>
      <c r="L6332" s="9">
        <v>77000.000000000015</v>
      </c>
      <c r="M6332" s="10">
        <v>0.4</v>
      </c>
      <c r="N6332" s="4" t="s">
        <v>18</v>
      </c>
      <c r="O6332" s="4" t="str">
        <f>TEXT(Table1[[#This Row],[Invoice Date]],"yyyy")</f>
        <v>2021</v>
      </c>
      <c r="P6332" s="4" t="str">
        <f>TEXT(Table1[[#This Row],[Invoice Date]],"mmm")</f>
        <v>Aug</v>
      </c>
      <c r="Q6332" s="27">
        <f>WEEKNUM(Table1[[#This Row],[Invoice Date]]) + IF(YEAR(Table1[[#This Row],[Invoice Date]])=2021, 52, 0)</f>
        <v>85</v>
      </c>
    </row>
    <row r="6333" spans="2:17" ht="14.25" customHeight="1" x14ac:dyDescent="0.3">
      <c r="B6333" s="4" t="s">
        <v>14</v>
      </c>
      <c r="C6333" s="33">
        <v>1185732</v>
      </c>
      <c r="D6333" s="5">
        <v>44418</v>
      </c>
      <c r="E6333" s="4" t="s">
        <v>36</v>
      </c>
      <c r="F6333" s="4" t="s">
        <v>37</v>
      </c>
      <c r="G6333" s="4" t="s">
        <v>38</v>
      </c>
      <c r="H6333" s="6" t="s">
        <v>23</v>
      </c>
      <c r="I6333" s="7">
        <v>64.999999999999986</v>
      </c>
      <c r="J6333" s="8">
        <v>300</v>
      </c>
      <c r="K6333" s="9">
        <v>194999.99999999997</v>
      </c>
      <c r="L6333" s="9">
        <v>97499.999999999985</v>
      </c>
      <c r="M6333" s="10">
        <v>0.5</v>
      </c>
      <c r="N6333" s="4" t="s">
        <v>24</v>
      </c>
      <c r="O6333" s="4" t="str">
        <f>TEXT(Table1[[#This Row],[Invoice Date]],"yyyy")</f>
        <v>2021</v>
      </c>
      <c r="P6333" s="4" t="str">
        <f>TEXT(Table1[[#This Row],[Invoice Date]],"mmm")</f>
        <v>Aug</v>
      </c>
      <c r="Q6333" s="27">
        <f>WEEKNUM(Table1[[#This Row],[Invoice Date]]) + IF(YEAR(Table1[[#This Row],[Invoice Date]])=2021, 52, 0)</f>
        <v>85</v>
      </c>
    </row>
    <row r="6334" spans="2:17" ht="14.25" customHeight="1" x14ac:dyDescent="0.3">
      <c r="B6334" s="4" t="s">
        <v>61</v>
      </c>
      <c r="C6334" s="33">
        <v>1185731</v>
      </c>
      <c r="D6334" s="5">
        <v>44418</v>
      </c>
      <c r="E6334" s="4" t="s">
        <v>36</v>
      </c>
      <c r="F6334" s="4" t="s">
        <v>96</v>
      </c>
      <c r="G6334" s="4" t="s">
        <v>97</v>
      </c>
      <c r="H6334" s="6" t="s">
        <v>21</v>
      </c>
      <c r="I6334" s="7">
        <v>45</v>
      </c>
      <c r="J6334" s="8">
        <v>525</v>
      </c>
      <c r="K6334" s="9">
        <v>236250</v>
      </c>
      <c r="L6334" s="9">
        <v>94500</v>
      </c>
      <c r="M6334" s="10">
        <v>0.4</v>
      </c>
      <c r="N6334" s="4" t="s">
        <v>83</v>
      </c>
      <c r="O6334" s="4" t="str">
        <f>TEXT(Table1[[#This Row],[Invoice Date]],"yyyy")</f>
        <v>2021</v>
      </c>
      <c r="P6334" s="4" t="str">
        <f>TEXT(Table1[[#This Row],[Invoice Date]],"mmm")</f>
        <v>Aug</v>
      </c>
      <c r="Q6334" s="27">
        <f>WEEKNUM(Table1[[#This Row],[Invoice Date]]) + IF(YEAR(Table1[[#This Row],[Invoice Date]])=2021, 52, 0)</f>
        <v>85</v>
      </c>
    </row>
    <row r="6335" spans="2:17" ht="14.25" customHeight="1" x14ac:dyDescent="0.3">
      <c r="B6335" s="4" t="s">
        <v>25</v>
      </c>
      <c r="C6335" s="33">
        <v>1185733</v>
      </c>
      <c r="D6335" s="5">
        <v>44418</v>
      </c>
      <c r="E6335" s="4" t="s">
        <v>31</v>
      </c>
      <c r="F6335" s="4" t="s">
        <v>66</v>
      </c>
      <c r="G6335" s="4" t="s">
        <v>67</v>
      </c>
      <c r="H6335" s="6" t="s">
        <v>23</v>
      </c>
      <c r="I6335" s="7">
        <v>75</v>
      </c>
      <c r="J6335" s="8">
        <v>350</v>
      </c>
      <c r="K6335" s="9">
        <v>262500</v>
      </c>
      <c r="L6335" s="9">
        <v>105000</v>
      </c>
      <c r="M6335" s="10">
        <v>0.4</v>
      </c>
      <c r="N6335" s="4" t="s">
        <v>24</v>
      </c>
      <c r="O6335" s="4" t="str">
        <f>TEXT(Table1[[#This Row],[Invoice Date]],"yyyy")</f>
        <v>2021</v>
      </c>
      <c r="P6335" s="4" t="str">
        <f>TEXT(Table1[[#This Row],[Invoice Date]],"mmm")</f>
        <v>Aug</v>
      </c>
      <c r="Q6335" s="27">
        <f>WEEKNUM(Table1[[#This Row],[Invoice Date]]) + IF(YEAR(Table1[[#This Row],[Invoice Date]])=2021, 52, 0)</f>
        <v>85</v>
      </c>
    </row>
    <row r="6336" spans="2:17" ht="14.25" customHeight="1" x14ac:dyDescent="0.3">
      <c r="B6336" s="4" t="s">
        <v>30</v>
      </c>
      <c r="C6336" s="34">
        <v>1128299</v>
      </c>
      <c r="D6336" s="5">
        <v>44418</v>
      </c>
      <c r="E6336" s="4" t="s">
        <v>36</v>
      </c>
      <c r="F6336" s="4" t="s">
        <v>116</v>
      </c>
      <c r="G6336" s="4" t="s">
        <v>117</v>
      </c>
      <c r="H6336" s="6" t="s">
        <v>17</v>
      </c>
      <c r="I6336" s="7">
        <v>50</v>
      </c>
      <c r="J6336" s="8">
        <v>525</v>
      </c>
      <c r="K6336" s="9">
        <v>262500</v>
      </c>
      <c r="L6336" s="9">
        <v>105000</v>
      </c>
      <c r="M6336" s="10">
        <v>0.4</v>
      </c>
      <c r="N6336" s="4" t="s">
        <v>18</v>
      </c>
      <c r="O6336" s="4" t="str">
        <f>TEXT(Table1[[#This Row],[Invoice Date]],"yyyy")</f>
        <v>2021</v>
      </c>
      <c r="P6336" s="4" t="str">
        <f>TEXT(Table1[[#This Row],[Invoice Date]],"mmm")</f>
        <v>Aug</v>
      </c>
      <c r="Q6336" s="27">
        <f>WEEKNUM(Table1[[#This Row],[Invoice Date]]) + IF(YEAR(Table1[[#This Row],[Invoice Date]])=2021, 52, 0)</f>
        <v>85</v>
      </c>
    </row>
    <row r="6337" spans="2:17" ht="14.25" customHeight="1" x14ac:dyDescent="0.3">
      <c r="B6337" s="4" t="s">
        <v>61</v>
      </c>
      <c r="C6337" s="33">
        <v>1185731</v>
      </c>
      <c r="D6337" s="5">
        <v>44418</v>
      </c>
      <c r="E6337" s="4" t="s">
        <v>36</v>
      </c>
      <c r="F6337" s="4" t="s">
        <v>96</v>
      </c>
      <c r="G6337" s="4" t="s">
        <v>97</v>
      </c>
      <c r="H6337" s="6" t="s">
        <v>22</v>
      </c>
      <c r="I6337" s="7">
        <v>55.000000000000007</v>
      </c>
      <c r="J6337" s="8">
        <v>500</v>
      </c>
      <c r="K6337" s="9">
        <v>275000.00000000006</v>
      </c>
      <c r="L6337" s="9">
        <v>96250.000000000015</v>
      </c>
      <c r="M6337" s="10">
        <v>0.35</v>
      </c>
      <c r="N6337" s="4" t="s">
        <v>83</v>
      </c>
      <c r="O6337" s="4" t="str">
        <f>TEXT(Table1[[#This Row],[Invoice Date]],"yyyy")</f>
        <v>2021</v>
      </c>
      <c r="P6337" s="4" t="str">
        <f>TEXT(Table1[[#This Row],[Invoice Date]],"mmm")</f>
        <v>Aug</v>
      </c>
      <c r="Q6337" s="27">
        <f>WEEKNUM(Table1[[#This Row],[Invoice Date]]) + IF(YEAR(Table1[[#This Row],[Invoice Date]])=2021, 52, 0)</f>
        <v>85</v>
      </c>
    </row>
    <row r="6338" spans="2:17" ht="14.25" customHeight="1" x14ac:dyDescent="0.3">
      <c r="B6338" s="4" t="s">
        <v>61</v>
      </c>
      <c r="C6338" s="33">
        <v>1185731</v>
      </c>
      <c r="D6338" s="5">
        <v>44418</v>
      </c>
      <c r="E6338" s="4" t="s">
        <v>36</v>
      </c>
      <c r="F6338" s="4" t="s">
        <v>96</v>
      </c>
      <c r="G6338" s="4" t="s">
        <v>97</v>
      </c>
      <c r="H6338" s="6" t="s">
        <v>20</v>
      </c>
      <c r="I6338" s="7">
        <v>55.000000000000007</v>
      </c>
      <c r="J6338" s="8">
        <v>575</v>
      </c>
      <c r="K6338" s="9">
        <v>316250.00000000006</v>
      </c>
      <c r="L6338" s="9">
        <v>126500.00000000003</v>
      </c>
      <c r="M6338" s="10">
        <v>0.4</v>
      </c>
      <c r="N6338" s="4" t="s">
        <v>83</v>
      </c>
      <c r="O6338" s="4" t="str">
        <f>TEXT(Table1[[#This Row],[Invoice Date]],"yyyy")</f>
        <v>2021</v>
      </c>
      <c r="P6338" s="4" t="str">
        <f>TEXT(Table1[[#This Row],[Invoice Date]],"mmm")</f>
        <v>Aug</v>
      </c>
      <c r="Q6338" s="27">
        <f>WEEKNUM(Table1[[#This Row],[Invoice Date]]) + IF(YEAR(Table1[[#This Row],[Invoice Date]])=2021, 52, 0)</f>
        <v>85</v>
      </c>
    </row>
    <row r="6339" spans="2:17" ht="14.25" customHeight="1" x14ac:dyDescent="0.3">
      <c r="B6339" s="4" t="s">
        <v>14</v>
      </c>
      <c r="C6339" s="33">
        <v>1185732</v>
      </c>
      <c r="D6339" s="5">
        <v>44418</v>
      </c>
      <c r="E6339" s="4" t="s">
        <v>31</v>
      </c>
      <c r="F6339" s="4" t="s">
        <v>66</v>
      </c>
      <c r="G6339" s="4" t="s">
        <v>67</v>
      </c>
      <c r="H6339" s="6" t="s">
        <v>21</v>
      </c>
      <c r="I6339" s="7">
        <v>70</v>
      </c>
      <c r="J6339" s="8">
        <v>525</v>
      </c>
      <c r="K6339" s="9">
        <v>367500</v>
      </c>
      <c r="L6339" s="9">
        <v>91875</v>
      </c>
      <c r="M6339" s="10">
        <v>0.25</v>
      </c>
      <c r="N6339" s="4" t="s">
        <v>24</v>
      </c>
      <c r="O6339" s="4" t="str">
        <f>TEXT(Table1[[#This Row],[Invoice Date]],"yyyy")</f>
        <v>2021</v>
      </c>
      <c r="P6339" s="4" t="str">
        <f>TEXT(Table1[[#This Row],[Invoice Date]],"mmm")</f>
        <v>Aug</v>
      </c>
      <c r="Q6339" s="27">
        <f>WEEKNUM(Table1[[#This Row],[Invoice Date]]) + IF(YEAR(Table1[[#This Row],[Invoice Date]])=2021, 52, 0)</f>
        <v>85</v>
      </c>
    </row>
    <row r="6340" spans="2:17" ht="14.25" customHeight="1" x14ac:dyDescent="0.3">
      <c r="B6340" s="4" t="s">
        <v>25</v>
      </c>
      <c r="C6340" s="33">
        <v>1185733</v>
      </c>
      <c r="D6340" s="5">
        <v>44418</v>
      </c>
      <c r="E6340" s="4" t="s">
        <v>31</v>
      </c>
      <c r="F6340" s="4" t="s">
        <v>66</v>
      </c>
      <c r="G6340" s="4" t="s">
        <v>67</v>
      </c>
      <c r="H6340" s="6" t="s">
        <v>22</v>
      </c>
      <c r="I6340" s="7">
        <v>70</v>
      </c>
      <c r="J6340" s="8">
        <v>525</v>
      </c>
      <c r="K6340" s="9">
        <v>367500</v>
      </c>
      <c r="L6340" s="9">
        <v>55125</v>
      </c>
      <c r="M6340" s="10">
        <v>0.15</v>
      </c>
      <c r="N6340" s="4" t="s">
        <v>24</v>
      </c>
      <c r="O6340" s="4" t="str">
        <f>TEXT(Table1[[#This Row],[Invoice Date]],"yyyy")</f>
        <v>2021</v>
      </c>
      <c r="P6340" s="4" t="str">
        <f>TEXT(Table1[[#This Row],[Invoice Date]],"mmm")</f>
        <v>Aug</v>
      </c>
      <c r="Q6340" s="27">
        <f>WEEKNUM(Table1[[#This Row],[Invoice Date]]) + IF(YEAR(Table1[[#This Row],[Invoice Date]])=2021, 52, 0)</f>
        <v>85</v>
      </c>
    </row>
    <row r="6341" spans="2:17" ht="14.25" customHeight="1" x14ac:dyDescent="0.3">
      <c r="B6341" s="4" t="s">
        <v>61</v>
      </c>
      <c r="C6341" s="33">
        <v>1185731</v>
      </c>
      <c r="D6341" s="5">
        <v>44418</v>
      </c>
      <c r="E6341" s="4" t="s">
        <v>36</v>
      </c>
      <c r="F6341" s="4" t="s">
        <v>96</v>
      </c>
      <c r="G6341" s="4" t="s">
        <v>97</v>
      </c>
      <c r="H6341" s="6" t="s">
        <v>19</v>
      </c>
      <c r="I6341" s="7">
        <v>60.000000000000007</v>
      </c>
      <c r="J6341" s="8">
        <v>650</v>
      </c>
      <c r="K6341" s="9">
        <v>390000.00000000006</v>
      </c>
      <c r="L6341" s="9">
        <v>136500</v>
      </c>
      <c r="M6341" s="10">
        <v>0.35</v>
      </c>
      <c r="N6341" s="4" t="s">
        <v>83</v>
      </c>
      <c r="O6341" s="4" t="str">
        <f>TEXT(Table1[[#This Row],[Invoice Date]],"yyyy")</f>
        <v>2021</v>
      </c>
      <c r="P6341" s="4" t="str">
        <f>TEXT(Table1[[#This Row],[Invoice Date]],"mmm")</f>
        <v>Aug</v>
      </c>
      <c r="Q6341" s="27">
        <f>WEEKNUM(Table1[[#This Row],[Invoice Date]]) + IF(YEAR(Table1[[#This Row],[Invoice Date]])=2021, 52, 0)</f>
        <v>85</v>
      </c>
    </row>
    <row r="6342" spans="2:17" ht="14.25" customHeight="1" x14ac:dyDescent="0.3">
      <c r="B6342" s="4" t="s">
        <v>61</v>
      </c>
      <c r="C6342" s="33">
        <v>1185731</v>
      </c>
      <c r="D6342" s="5">
        <v>44418</v>
      </c>
      <c r="E6342" s="4" t="s">
        <v>36</v>
      </c>
      <c r="F6342" s="4" t="s">
        <v>96</v>
      </c>
      <c r="G6342" s="4" t="s">
        <v>97</v>
      </c>
      <c r="H6342" s="6" t="s">
        <v>23</v>
      </c>
      <c r="I6342" s="7">
        <v>60.000000000000007</v>
      </c>
      <c r="J6342" s="8">
        <v>675</v>
      </c>
      <c r="K6342" s="9">
        <v>405000.00000000006</v>
      </c>
      <c r="L6342" s="9">
        <v>202500.00000000003</v>
      </c>
      <c r="M6342" s="10">
        <v>0.5</v>
      </c>
      <c r="N6342" s="4" t="s">
        <v>83</v>
      </c>
      <c r="O6342" s="4" t="str">
        <f>TEXT(Table1[[#This Row],[Invoice Date]],"yyyy")</f>
        <v>2021</v>
      </c>
      <c r="P6342" s="4" t="str">
        <f>TEXT(Table1[[#This Row],[Invoice Date]],"mmm")</f>
        <v>Aug</v>
      </c>
      <c r="Q6342" s="27">
        <f>WEEKNUM(Table1[[#This Row],[Invoice Date]]) + IF(YEAR(Table1[[#This Row],[Invoice Date]])=2021, 52, 0)</f>
        <v>85</v>
      </c>
    </row>
    <row r="6343" spans="2:17" ht="14.25" customHeight="1" x14ac:dyDescent="0.3">
      <c r="B6343" s="4" t="s">
        <v>14</v>
      </c>
      <c r="C6343" s="33">
        <v>1185732</v>
      </c>
      <c r="D6343" s="5">
        <v>44418</v>
      </c>
      <c r="E6343" s="4" t="s">
        <v>31</v>
      </c>
      <c r="F6343" s="4" t="s">
        <v>66</v>
      </c>
      <c r="G6343" s="4" t="s">
        <v>67</v>
      </c>
      <c r="H6343" s="6" t="s">
        <v>20</v>
      </c>
      <c r="I6343" s="7">
        <v>70</v>
      </c>
      <c r="J6343" s="8">
        <v>600</v>
      </c>
      <c r="K6343" s="9">
        <v>420000</v>
      </c>
      <c r="L6343" s="9">
        <v>105000</v>
      </c>
      <c r="M6343" s="10">
        <v>0.25</v>
      </c>
      <c r="N6343" s="4" t="s">
        <v>24</v>
      </c>
      <c r="O6343" s="4" t="str">
        <f>TEXT(Table1[[#This Row],[Invoice Date]],"yyyy")</f>
        <v>2021</v>
      </c>
      <c r="P6343" s="4" t="str">
        <f>TEXT(Table1[[#This Row],[Invoice Date]],"mmm")</f>
        <v>Aug</v>
      </c>
      <c r="Q6343" s="27">
        <f>WEEKNUM(Table1[[#This Row],[Invoice Date]]) + IF(YEAR(Table1[[#This Row],[Invoice Date]])=2021, 52, 0)</f>
        <v>85</v>
      </c>
    </row>
    <row r="6344" spans="2:17" ht="14.25" customHeight="1" x14ac:dyDescent="0.3">
      <c r="B6344" s="4" t="s">
        <v>14</v>
      </c>
      <c r="C6344" s="33">
        <v>1185732</v>
      </c>
      <c r="D6344" s="5">
        <v>44418</v>
      </c>
      <c r="E6344" s="4" t="s">
        <v>31</v>
      </c>
      <c r="F6344" s="4" t="s">
        <v>66</v>
      </c>
      <c r="G6344" s="4" t="s">
        <v>67</v>
      </c>
      <c r="H6344" s="6" t="s">
        <v>19</v>
      </c>
      <c r="I6344" s="7">
        <v>75.000000000000014</v>
      </c>
      <c r="J6344" s="8">
        <v>725</v>
      </c>
      <c r="K6344" s="9">
        <v>543750.00000000012</v>
      </c>
      <c r="L6344" s="9">
        <v>108750.00000000003</v>
      </c>
      <c r="M6344" s="10">
        <v>0.2</v>
      </c>
      <c r="N6344" s="4" t="s">
        <v>24</v>
      </c>
      <c r="O6344" s="4" t="str">
        <f>TEXT(Table1[[#This Row],[Invoice Date]],"yyyy")</f>
        <v>2021</v>
      </c>
      <c r="P6344" s="4" t="str">
        <f>TEXT(Table1[[#This Row],[Invoice Date]],"mmm")</f>
        <v>Aug</v>
      </c>
      <c r="Q6344" s="27">
        <f>WEEKNUM(Table1[[#This Row],[Invoice Date]]) + IF(YEAR(Table1[[#This Row],[Invoice Date]])=2021, 52, 0)</f>
        <v>85</v>
      </c>
    </row>
    <row r="6345" spans="2:17" ht="14.25" customHeight="1" x14ac:dyDescent="0.3">
      <c r="B6345" s="4" t="s">
        <v>61</v>
      </c>
      <c r="C6345" s="33">
        <v>1185731</v>
      </c>
      <c r="D6345" s="5">
        <v>44418</v>
      </c>
      <c r="E6345" s="4" t="s">
        <v>36</v>
      </c>
      <c r="F6345" s="4" t="s">
        <v>96</v>
      </c>
      <c r="G6345" s="4" t="s">
        <v>97</v>
      </c>
      <c r="H6345" s="6" t="s">
        <v>17</v>
      </c>
      <c r="I6345" s="7">
        <v>65</v>
      </c>
      <c r="J6345" s="8">
        <v>875</v>
      </c>
      <c r="K6345" s="9">
        <v>568750</v>
      </c>
      <c r="L6345" s="9">
        <v>227500</v>
      </c>
      <c r="M6345" s="10">
        <v>0.4</v>
      </c>
      <c r="N6345" s="4" t="s">
        <v>83</v>
      </c>
      <c r="O6345" s="4" t="str">
        <f>TEXT(Table1[[#This Row],[Invoice Date]],"yyyy")</f>
        <v>2021</v>
      </c>
      <c r="P6345" s="4" t="str">
        <f>TEXT(Table1[[#This Row],[Invoice Date]],"mmm")</f>
        <v>Aug</v>
      </c>
      <c r="Q6345" s="27">
        <f>WEEKNUM(Table1[[#This Row],[Invoice Date]]) + IF(YEAR(Table1[[#This Row],[Invoice Date]])=2021, 52, 0)</f>
        <v>85</v>
      </c>
    </row>
    <row r="6346" spans="2:17" ht="14.25" customHeight="1" x14ac:dyDescent="0.3">
      <c r="B6346" s="4" t="s">
        <v>14</v>
      </c>
      <c r="C6346" s="33">
        <v>1185732</v>
      </c>
      <c r="D6346" s="5">
        <v>44418</v>
      </c>
      <c r="E6346" s="4" t="s">
        <v>31</v>
      </c>
      <c r="F6346" s="4" t="s">
        <v>66</v>
      </c>
      <c r="G6346" s="4" t="s">
        <v>67</v>
      </c>
      <c r="H6346" s="6" t="s">
        <v>17</v>
      </c>
      <c r="I6346" s="7">
        <v>85.000000000000014</v>
      </c>
      <c r="J6346" s="8">
        <v>750</v>
      </c>
      <c r="K6346" s="9">
        <v>637500.00000000012</v>
      </c>
      <c r="L6346" s="9">
        <v>159375.00000000003</v>
      </c>
      <c r="M6346" s="10">
        <v>0.25</v>
      </c>
      <c r="N6346" s="4" t="s">
        <v>24</v>
      </c>
      <c r="O6346" s="4" t="str">
        <f>TEXT(Table1[[#This Row],[Invoice Date]],"yyyy")</f>
        <v>2021</v>
      </c>
      <c r="P6346" s="4" t="str">
        <f>TEXT(Table1[[#This Row],[Invoice Date]],"mmm")</f>
        <v>Aug</v>
      </c>
      <c r="Q6346" s="27">
        <f>WEEKNUM(Table1[[#This Row],[Invoice Date]]) + IF(YEAR(Table1[[#This Row],[Invoice Date]])=2021, 52, 0)</f>
        <v>85</v>
      </c>
    </row>
    <row r="6347" spans="2:17" ht="14.25" customHeight="1" x14ac:dyDescent="0.3">
      <c r="B6347" s="4" t="s">
        <v>30</v>
      </c>
      <c r="C6347" s="34">
        <v>1128299</v>
      </c>
      <c r="D6347" s="5">
        <v>44419</v>
      </c>
      <c r="E6347" s="4" t="s">
        <v>31</v>
      </c>
      <c r="F6347" s="4" t="s">
        <v>78</v>
      </c>
      <c r="G6347" s="4" t="s">
        <v>79</v>
      </c>
      <c r="H6347" s="6" t="s">
        <v>21</v>
      </c>
      <c r="I6347" s="7">
        <v>14</v>
      </c>
      <c r="J6347" s="8">
        <v>124</v>
      </c>
      <c r="K6347" s="9">
        <v>1736</v>
      </c>
      <c r="L6347" s="9">
        <v>815.92000000000007</v>
      </c>
      <c r="M6347" s="10">
        <v>0.47000000000000003</v>
      </c>
      <c r="N6347" s="4" t="s">
        <v>24</v>
      </c>
      <c r="O6347" s="4" t="str">
        <f>TEXT(Table1[[#This Row],[Invoice Date]],"yyyy")</f>
        <v>2021</v>
      </c>
      <c r="P6347" s="4" t="str">
        <f>TEXT(Table1[[#This Row],[Invoice Date]],"mmm")</f>
        <v>Aug</v>
      </c>
      <c r="Q6347" s="27">
        <f>WEEKNUM(Table1[[#This Row],[Invoice Date]]) + IF(YEAR(Table1[[#This Row],[Invoice Date]])=2021, 52, 0)</f>
        <v>85</v>
      </c>
    </row>
    <row r="6348" spans="2:17" ht="14.25" customHeight="1" x14ac:dyDescent="0.3">
      <c r="B6348" s="4" t="s">
        <v>30</v>
      </c>
      <c r="C6348" s="34">
        <v>1128299</v>
      </c>
      <c r="D6348" s="5">
        <v>44419</v>
      </c>
      <c r="E6348" s="4" t="s">
        <v>31</v>
      </c>
      <c r="F6348" s="4" t="s">
        <v>78</v>
      </c>
      <c r="G6348" s="4" t="s">
        <v>79</v>
      </c>
      <c r="H6348" s="6" t="s">
        <v>21</v>
      </c>
      <c r="I6348" s="7">
        <v>19</v>
      </c>
      <c r="J6348" s="8">
        <v>101</v>
      </c>
      <c r="K6348" s="9">
        <v>1919</v>
      </c>
      <c r="L6348" s="9">
        <v>1017.07</v>
      </c>
      <c r="M6348" s="10">
        <v>0.53</v>
      </c>
      <c r="N6348" s="4" t="s">
        <v>83</v>
      </c>
      <c r="O6348" s="4" t="str">
        <f>TEXT(Table1[[#This Row],[Invoice Date]],"yyyy")</f>
        <v>2021</v>
      </c>
      <c r="P6348" s="4" t="str">
        <f>TEXT(Table1[[#This Row],[Invoice Date]],"mmm")</f>
        <v>Aug</v>
      </c>
      <c r="Q6348" s="27">
        <f>WEEKNUM(Table1[[#This Row],[Invoice Date]]) + IF(YEAR(Table1[[#This Row],[Invoice Date]])=2021, 52, 0)</f>
        <v>85</v>
      </c>
    </row>
    <row r="6349" spans="2:17" ht="14.25" customHeight="1" x14ac:dyDescent="0.3">
      <c r="B6349" s="4" t="s">
        <v>26</v>
      </c>
      <c r="C6349" s="33">
        <v>1197831</v>
      </c>
      <c r="D6349" s="5">
        <v>44419</v>
      </c>
      <c r="E6349" s="4" t="s">
        <v>27</v>
      </c>
      <c r="F6349" s="4" t="s">
        <v>59</v>
      </c>
      <c r="G6349" s="4" t="s">
        <v>60</v>
      </c>
      <c r="H6349" s="6" t="s">
        <v>22</v>
      </c>
      <c r="I6349" s="7">
        <v>29</v>
      </c>
      <c r="J6349" s="8">
        <v>85</v>
      </c>
      <c r="K6349" s="9">
        <v>2465</v>
      </c>
      <c r="L6349" s="9">
        <v>961.34999999999991</v>
      </c>
      <c r="M6349" s="10">
        <v>0.38999999999999996</v>
      </c>
      <c r="N6349" s="4" t="s">
        <v>24</v>
      </c>
      <c r="O6349" s="4" t="str">
        <f>TEXT(Table1[[#This Row],[Invoice Date]],"yyyy")</f>
        <v>2021</v>
      </c>
      <c r="P6349" s="4" t="str">
        <f>TEXT(Table1[[#This Row],[Invoice Date]],"mmm")</f>
        <v>Aug</v>
      </c>
      <c r="Q6349" s="27">
        <f>WEEKNUM(Table1[[#This Row],[Invoice Date]]) + IF(YEAR(Table1[[#This Row],[Invoice Date]])=2021, 52, 0)</f>
        <v>85</v>
      </c>
    </row>
    <row r="6350" spans="2:17" ht="14.25" customHeight="1" x14ac:dyDescent="0.3">
      <c r="B6350" s="4" t="s">
        <v>30</v>
      </c>
      <c r="C6350" s="34">
        <v>1128299</v>
      </c>
      <c r="D6350" s="5">
        <v>44419</v>
      </c>
      <c r="E6350" s="4" t="s">
        <v>31</v>
      </c>
      <c r="F6350" s="4" t="s">
        <v>78</v>
      </c>
      <c r="G6350" s="4" t="s">
        <v>79</v>
      </c>
      <c r="H6350" s="6" t="s">
        <v>22</v>
      </c>
      <c r="I6350" s="7">
        <v>23</v>
      </c>
      <c r="J6350" s="8">
        <v>109</v>
      </c>
      <c r="K6350" s="9">
        <v>2507</v>
      </c>
      <c r="L6350" s="9">
        <v>977.7299999999999</v>
      </c>
      <c r="M6350" s="10">
        <v>0.38999999999999996</v>
      </c>
      <c r="N6350" s="4" t="s">
        <v>24</v>
      </c>
      <c r="O6350" s="4" t="str">
        <f>TEXT(Table1[[#This Row],[Invoice Date]],"yyyy")</f>
        <v>2021</v>
      </c>
      <c r="P6350" s="4" t="str">
        <f>TEXT(Table1[[#This Row],[Invoice Date]],"mmm")</f>
        <v>Aug</v>
      </c>
      <c r="Q6350" s="27">
        <f>WEEKNUM(Table1[[#This Row],[Invoice Date]]) + IF(YEAR(Table1[[#This Row],[Invoice Date]])=2021, 52, 0)</f>
        <v>85</v>
      </c>
    </row>
    <row r="6351" spans="2:17" ht="14.25" customHeight="1" x14ac:dyDescent="0.3">
      <c r="B6351" s="4" t="s">
        <v>26</v>
      </c>
      <c r="C6351" s="33">
        <v>1197831</v>
      </c>
      <c r="D6351" s="5">
        <v>44419</v>
      </c>
      <c r="E6351" s="4" t="s">
        <v>27</v>
      </c>
      <c r="F6351" s="4" t="s">
        <v>59</v>
      </c>
      <c r="G6351" s="4" t="s">
        <v>60</v>
      </c>
      <c r="H6351" s="6" t="s">
        <v>22</v>
      </c>
      <c r="I6351" s="7">
        <v>38</v>
      </c>
      <c r="J6351" s="8">
        <v>68</v>
      </c>
      <c r="K6351" s="9">
        <v>2584</v>
      </c>
      <c r="L6351" s="9">
        <v>1240.32</v>
      </c>
      <c r="M6351" s="10">
        <v>0.48</v>
      </c>
      <c r="N6351" s="4" t="s">
        <v>83</v>
      </c>
      <c r="O6351" s="4" t="str">
        <f>TEXT(Table1[[#This Row],[Invoice Date]],"yyyy")</f>
        <v>2021</v>
      </c>
      <c r="P6351" s="4" t="str">
        <f>TEXT(Table1[[#This Row],[Invoice Date]],"mmm")</f>
        <v>Aug</v>
      </c>
      <c r="Q6351" s="27">
        <f>WEEKNUM(Table1[[#This Row],[Invoice Date]]) + IF(YEAR(Table1[[#This Row],[Invoice Date]])=2021, 52, 0)</f>
        <v>85</v>
      </c>
    </row>
    <row r="6352" spans="2:17" ht="14.25" customHeight="1" x14ac:dyDescent="0.3">
      <c r="B6352" s="4" t="s">
        <v>30</v>
      </c>
      <c r="C6352" s="34">
        <v>1128299</v>
      </c>
      <c r="D6352" s="5">
        <v>44419</v>
      </c>
      <c r="E6352" s="4" t="s">
        <v>31</v>
      </c>
      <c r="F6352" s="4" t="s">
        <v>78</v>
      </c>
      <c r="G6352" s="4" t="s">
        <v>79</v>
      </c>
      <c r="H6352" s="6" t="s">
        <v>22</v>
      </c>
      <c r="I6352" s="7">
        <v>29</v>
      </c>
      <c r="J6352" s="8">
        <v>105</v>
      </c>
      <c r="K6352" s="9">
        <v>3045</v>
      </c>
      <c r="L6352" s="9">
        <v>1400.6999999999998</v>
      </c>
      <c r="M6352" s="10">
        <v>0.45999999999999996</v>
      </c>
      <c r="N6352" s="4" t="s">
        <v>83</v>
      </c>
      <c r="O6352" s="4" t="str">
        <f>TEXT(Table1[[#This Row],[Invoice Date]],"yyyy")</f>
        <v>2021</v>
      </c>
      <c r="P6352" s="4" t="str">
        <f>TEXT(Table1[[#This Row],[Invoice Date]],"mmm")</f>
        <v>Aug</v>
      </c>
      <c r="Q6352" s="27">
        <f>WEEKNUM(Table1[[#This Row],[Invoice Date]]) + IF(YEAR(Table1[[#This Row],[Invoice Date]])=2021, 52, 0)</f>
        <v>85</v>
      </c>
    </row>
    <row r="6353" spans="2:17" ht="14.25" customHeight="1" x14ac:dyDescent="0.3">
      <c r="B6353" s="4" t="s">
        <v>61</v>
      </c>
      <c r="C6353" s="33">
        <v>1185731</v>
      </c>
      <c r="D6353" s="5">
        <v>44419</v>
      </c>
      <c r="E6353" s="4" t="s">
        <v>15</v>
      </c>
      <c r="F6353" s="4" t="s">
        <v>131</v>
      </c>
      <c r="G6353" s="4" t="s">
        <v>132</v>
      </c>
      <c r="H6353" s="6" t="s">
        <v>22</v>
      </c>
      <c r="I6353" s="7">
        <v>43</v>
      </c>
      <c r="J6353" s="8">
        <v>72</v>
      </c>
      <c r="K6353" s="9">
        <v>3096</v>
      </c>
      <c r="L6353" s="9">
        <v>1207.4399999999998</v>
      </c>
      <c r="M6353" s="10">
        <v>0.38999999999999996</v>
      </c>
      <c r="N6353" s="4" t="s">
        <v>24</v>
      </c>
      <c r="O6353" s="4" t="str">
        <f>TEXT(Table1[[#This Row],[Invoice Date]],"yyyy")</f>
        <v>2021</v>
      </c>
      <c r="P6353" s="4" t="str">
        <f>TEXT(Table1[[#This Row],[Invoice Date]],"mmm")</f>
        <v>Aug</v>
      </c>
      <c r="Q6353" s="27">
        <f>WEEKNUM(Table1[[#This Row],[Invoice Date]]) + IF(YEAR(Table1[[#This Row],[Invoice Date]])=2021, 52, 0)</f>
        <v>85</v>
      </c>
    </row>
    <row r="6354" spans="2:17" ht="14.25" customHeight="1" x14ac:dyDescent="0.3">
      <c r="B6354" s="4" t="s">
        <v>30</v>
      </c>
      <c r="C6354" s="34">
        <v>1128299</v>
      </c>
      <c r="D6354" s="5">
        <v>44419</v>
      </c>
      <c r="E6354" s="4" t="s">
        <v>31</v>
      </c>
      <c r="F6354" s="4" t="s">
        <v>78</v>
      </c>
      <c r="G6354" s="4" t="s">
        <v>79</v>
      </c>
      <c r="H6354" s="6" t="s">
        <v>20</v>
      </c>
      <c r="I6354" s="7">
        <v>29</v>
      </c>
      <c r="J6354" s="8">
        <v>113</v>
      </c>
      <c r="K6354" s="9">
        <v>3277</v>
      </c>
      <c r="L6354" s="9">
        <v>1605.73</v>
      </c>
      <c r="M6354" s="10">
        <v>0.49</v>
      </c>
      <c r="N6354" s="4" t="s">
        <v>83</v>
      </c>
      <c r="O6354" s="4" t="str">
        <f>TEXT(Table1[[#This Row],[Invoice Date]],"yyyy")</f>
        <v>2021</v>
      </c>
      <c r="P6354" s="4" t="str">
        <f>TEXT(Table1[[#This Row],[Invoice Date]],"mmm")</f>
        <v>Aug</v>
      </c>
      <c r="Q6354" s="27">
        <f>WEEKNUM(Table1[[#This Row],[Invoice Date]]) + IF(YEAR(Table1[[#This Row],[Invoice Date]])=2021, 52, 0)</f>
        <v>85</v>
      </c>
    </row>
    <row r="6355" spans="2:17" ht="14.25" customHeight="1" x14ac:dyDescent="0.3">
      <c r="B6355" s="4" t="s">
        <v>61</v>
      </c>
      <c r="C6355" s="33">
        <v>1185731</v>
      </c>
      <c r="D6355" s="5">
        <v>44419</v>
      </c>
      <c r="E6355" s="4" t="s">
        <v>15</v>
      </c>
      <c r="F6355" s="4" t="s">
        <v>131</v>
      </c>
      <c r="G6355" s="4" t="s">
        <v>132</v>
      </c>
      <c r="H6355" s="6" t="s">
        <v>21</v>
      </c>
      <c r="I6355" s="7">
        <v>49</v>
      </c>
      <c r="J6355" s="8">
        <v>68</v>
      </c>
      <c r="K6355" s="9">
        <v>3332</v>
      </c>
      <c r="L6355" s="9">
        <v>1566.04</v>
      </c>
      <c r="M6355" s="10">
        <v>0.47</v>
      </c>
      <c r="N6355" s="4" t="s">
        <v>83</v>
      </c>
      <c r="O6355" s="4" t="str">
        <f>TEXT(Table1[[#This Row],[Invoice Date]],"yyyy")</f>
        <v>2021</v>
      </c>
      <c r="P6355" s="4" t="str">
        <f>TEXT(Table1[[#This Row],[Invoice Date]],"mmm")</f>
        <v>Aug</v>
      </c>
      <c r="Q6355" s="27">
        <f>WEEKNUM(Table1[[#This Row],[Invoice Date]]) + IF(YEAR(Table1[[#This Row],[Invoice Date]])=2021, 52, 0)</f>
        <v>85</v>
      </c>
    </row>
    <row r="6356" spans="2:17" ht="14.25" customHeight="1" x14ac:dyDescent="0.3">
      <c r="B6356" s="4" t="s">
        <v>61</v>
      </c>
      <c r="C6356" s="33">
        <v>1185731</v>
      </c>
      <c r="D6356" s="5">
        <v>44419</v>
      </c>
      <c r="E6356" s="4" t="s">
        <v>15</v>
      </c>
      <c r="F6356" s="4" t="s">
        <v>131</v>
      </c>
      <c r="G6356" s="4" t="s">
        <v>132</v>
      </c>
      <c r="H6356" s="6" t="s">
        <v>21</v>
      </c>
      <c r="I6356" s="7">
        <v>40</v>
      </c>
      <c r="J6356" s="8">
        <v>85</v>
      </c>
      <c r="K6356" s="9">
        <v>3400</v>
      </c>
      <c r="L6356" s="9">
        <v>1428</v>
      </c>
      <c r="M6356" s="10">
        <v>0.42</v>
      </c>
      <c r="N6356" s="4" t="s">
        <v>24</v>
      </c>
      <c r="O6356" s="4" t="str">
        <f>TEXT(Table1[[#This Row],[Invoice Date]],"yyyy")</f>
        <v>2021</v>
      </c>
      <c r="P6356" s="4" t="str">
        <f>TEXT(Table1[[#This Row],[Invoice Date]],"mmm")</f>
        <v>Aug</v>
      </c>
      <c r="Q6356" s="27">
        <f>WEEKNUM(Table1[[#This Row],[Invoice Date]]) + IF(YEAR(Table1[[#This Row],[Invoice Date]])=2021, 52, 0)</f>
        <v>85</v>
      </c>
    </row>
    <row r="6357" spans="2:17" ht="14.25" customHeight="1" x14ac:dyDescent="0.3">
      <c r="B6357" s="4" t="s">
        <v>30</v>
      </c>
      <c r="C6357" s="34">
        <v>1128299</v>
      </c>
      <c r="D6357" s="5">
        <v>44419</v>
      </c>
      <c r="E6357" s="4" t="s">
        <v>31</v>
      </c>
      <c r="F6357" s="4" t="s">
        <v>78</v>
      </c>
      <c r="G6357" s="4" t="s">
        <v>79</v>
      </c>
      <c r="H6357" s="6" t="s">
        <v>20</v>
      </c>
      <c r="I6357" s="7">
        <v>23</v>
      </c>
      <c r="J6357" s="8">
        <v>158</v>
      </c>
      <c r="K6357" s="9">
        <v>3634</v>
      </c>
      <c r="L6357" s="9">
        <v>1489.9399999999998</v>
      </c>
      <c r="M6357" s="10">
        <v>0.41</v>
      </c>
      <c r="N6357" s="4" t="s">
        <v>24</v>
      </c>
      <c r="O6357" s="4" t="str">
        <f>TEXT(Table1[[#This Row],[Invoice Date]],"yyyy")</f>
        <v>2021</v>
      </c>
      <c r="P6357" s="4" t="str">
        <f>TEXT(Table1[[#This Row],[Invoice Date]],"mmm")</f>
        <v>Aug</v>
      </c>
      <c r="Q6357" s="27">
        <f>WEEKNUM(Table1[[#This Row],[Invoice Date]]) + IF(YEAR(Table1[[#This Row],[Invoice Date]])=2021, 52, 0)</f>
        <v>85</v>
      </c>
    </row>
    <row r="6358" spans="2:17" ht="14.25" customHeight="1" x14ac:dyDescent="0.3">
      <c r="B6358" s="4" t="s">
        <v>61</v>
      </c>
      <c r="C6358" s="33">
        <v>1185731</v>
      </c>
      <c r="D6358" s="5">
        <v>44419</v>
      </c>
      <c r="E6358" s="4" t="s">
        <v>15</v>
      </c>
      <c r="F6358" s="4" t="s">
        <v>131</v>
      </c>
      <c r="G6358" s="4" t="s">
        <v>132</v>
      </c>
      <c r="H6358" s="6" t="s">
        <v>22</v>
      </c>
      <c r="I6358" s="7">
        <v>57</v>
      </c>
      <c r="J6358" s="8">
        <v>65</v>
      </c>
      <c r="K6358" s="9">
        <v>3705</v>
      </c>
      <c r="L6358" s="9">
        <v>1815.45</v>
      </c>
      <c r="M6358" s="10">
        <v>0.49</v>
      </c>
      <c r="N6358" s="4" t="s">
        <v>83</v>
      </c>
      <c r="O6358" s="4" t="str">
        <f>TEXT(Table1[[#This Row],[Invoice Date]],"yyyy")</f>
        <v>2021</v>
      </c>
      <c r="P6358" s="4" t="str">
        <f>TEXT(Table1[[#This Row],[Invoice Date]],"mmm")</f>
        <v>Aug</v>
      </c>
      <c r="Q6358" s="27">
        <f>WEEKNUM(Table1[[#This Row],[Invoice Date]]) + IF(YEAR(Table1[[#This Row],[Invoice Date]])=2021, 52, 0)</f>
        <v>85</v>
      </c>
    </row>
    <row r="6359" spans="2:17" ht="14.25" customHeight="1" x14ac:dyDescent="0.3">
      <c r="B6359" s="4" t="s">
        <v>26</v>
      </c>
      <c r="C6359" s="33">
        <v>1197831</v>
      </c>
      <c r="D6359" s="5">
        <v>44419</v>
      </c>
      <c r="E6359" s="4" t="s">
        <v>36</v>
      </c>
      <c r="F6359" s="4" t="s">
        <v>37</v>
      </c>
      <c r="G6359" s="4" t="s">
        <v>38</v>
      </c>
      <c r="H6359" s="6" t="s">
        <v>17</v>
      </c>
      <c r="I6359" s="7">
        <v>20</v>
      </c>
      <c r="J6359" s="8">
        <v>189</v>
      </c>
      <c r="K6359" s="9">
        <v>3780</v>
      </c>
      <c r="L6359" s="9">
        <v>1512</v>
      </c>
      <c r="M6359" s="10">
        <v>0.4</v>
      </c>
      <c r="N6359" s="4" t="s">
        <v>83</v>
      </c>
      <c r="O6359" s="4" t="str">
        <f>TEXT(Table1[[#This Row],[Invoice Date]],"yyyy")</f>
        <v>2021</v>
      </c>
      <c r="P6359" s="4" t="str">
        <f>TEXT(Table1[[#This Row],[Invoice Date]],"mmm")</f>
        <v>Aug</v>
      </c>
      <c r="Q6359" s="27">
        <f>WEEKNUM(Table1[[#This Row],[Invoice Date]]) + IF(YEAR(Table1[[#This Row],[Invoice Date]])=2021, 52, 0)</f>
        <v>85</v>
      </c>
    </row>
    <row r="6360" spans="2:17" ht="14.25" customHeight="1" x14ac:dyDescent="0.3">
      <c r="B6360" s="4" t="s">
        <v>61</v>
      </c>
      <c r="C6360" s="33">
        <v>1185731</v>
      </c>
      <c r="D6360" s="5">
        <v>44419</v>
      </c>
      <c r="E6360" s="4" t="s">
        <v>15</v>
      </c>
      <c r="F6360" s="4" t="s">
        <v>131</v>
      </c>
      <c r="G6360" s="4" t="s">
        <v>132</v>
      </c>
      <c r="H6360" s="6" t="s">
        <v>20</v>
      </c>
      <c r="I6360" s="7">
        <v>34</v>
      </c>
      <c r="J6360" s="8">
        <v>116</v>
      </c>
      <c r="K6360" s="9">
        <v>3944</v>
      </c>
      <c r="L6360" s="9">
        <v>1538.1599999999999</v>
      </c>
      <c r="M6360" s="10">
        <v>0.38999999999999996</v>
      </c>
      <c r="N6360" s="4" t="s">
        <v>24</v>
      </c>
      <c r="O6360" s="4" t="str">
        <f>TEXT(Table1[[#This Row],[Invoice Date]],"yyyy")</f>
        <v>2021</v>
      </c>
      <c r="P6360" s="4" t="str">
        <f>TEXT(Table1[[#This Row],[Invoice Date]],"mmm")</f>
        <v>Aug</v>
      </c>
      <c r="Q6360" s="27">
        <f>WEEKNUM(Table1[[#This Row],[Invoice Date]]) + IF(YEAR(Table1[[#This Row],[Invoice Date]])=2021, 52, 0)</f>
        <v>85</v>
      </c>
    </row>
    <row r="6361" spans="2:17" ht="14.25" customHeight="1" x14ac:dyDescent="0.3">
      <c r="B6361" s="4" t="s">
        <v>30</v>
      </c>
      <c r="C6361" s="34">
        <v>1128299</v>
      </c>
      <c r="D6361" s="5">
        <v>44419</v>
      </c>
      <c r="E6361" s="4" t="s">
        <v>31</v>
      </c>
      <c r="F6361" s="4" t="s">
        <v>78</v>
      </c>
      <c r="G6361" s="4" t="s">
        <v>79</v>
      </c>
      <c r="H6361" s="6" t="s">
        <v>19</v>
      </c>
      <c r="I6361" s="7">
        <v>34</v>
      </c>
      <c r="J6361" s="8">
        <v>131</v>
      </c>
      <c r="K6361" s="9">
        <v>4454</v>
      </c>
      <c r="L6361" s="9">
        <v>2093.3799999999997</v>
      </c>
      <c r="M6361" s="10">
        <v>0.47</v>
      </c>
      <c r="N6361" s="4" t="s">
        <v>83</v>
      </c>
      <c r="O6361" s="4" t="str">
        <f>TEXT(Table1[[#This Row],[Invoice Date]],"yyyy")</f>
        <v>2021</v>
      </c>
      <c r="P6361" s="4" t="str">
        <f>TEXT(Table1[[#This Row],[Invoice Date]],"mmm")</f>
        <v>Aug</v>
      </c>
      <c r="Q6361" s="27">
        <f>WEEKNUM(Table1[[#This Row],[Invoice Date]]) + IF(YEAR(Table1[[#This Row],[Invoice Date]])=2021, 52, 0)</f>
        <v>85</v>
      </c>
    </row>
    <row r="6362" spans="2:17" ht="14.25" customHeight="1" x14ac:dyDescent="0.3">
      <c r="B6362" s="4" t="s">
        <v>30</v>
      </c>
      <c r="C6362" s="34">
        <v>1128299</v>
      </c>
      <c r="D6362" s="5">
        <v>44419</v>
      </c>
      <c r="E6362" s="4" t="s">
        <v>31</v>
      </c>
      <c r="F6362" s="4" t="s">
        <v>78</v>
      </c>
      <c r="G6362" s="4" t="s">
        <v>79</v>
      </c>
      <c r="H6362" s="6" t="s">
        <v>23</v>
      </c>
      <c r="I6362" s="7">
        <v>32</v>
      </c>
      <c r="J6362" s="8">
        <v>152</v>
      </c>
      <c r="K6362" s="9">
        <v>4864</v>
      </c>
      <c r="L6362" s="9">
        <v>2918.4</v>
      </c>
      <c r="M6362" s="10">
        <v>0.6</v>
      </c>
      <c r="N6362" s="4" t="s">
        <v>83</v>
      </c>
      <c r="O6362" s="4" t="str">
        <f>TEXT(Table1[[#This Row],[Invoice Date]],"yyyy")</f>
        <v>2021</v>
      </c>
      <c r="P6362" s="4" t="str">
        <f>TEXT(Table1[[#This Row],[Invoice Date]],"mmm")</f>
        <v>Aug</v>
      </c>
      <c r="Q6362" s="27">
        <f>WEEKNUM(Table1[[#This Row],[Invoice Date]]) + IF(YEAR(Table1[[#This Row],[Invoice Date]])=2021, 52, 0)</f>
        <v>85</v>
      </c>
    </row>
    <row r="6363" spans="2:17" ht="14.25" customHeight="1" x14ac:dyDescent="0.3">
      <c r="B6363" s="4" t="s">
        <v>30</v>
      </c>
      <c r="C6363" s="34">
        <v>1128299</v>
      </c>
      <c r="D6363" s="5">
        <v>44419</v>
      </c>
      <c r="E6363" s="4" t="s">
        <v>31</v>
      </c>
      <c r="F6363" s="4" t="s">
        <v>78</v>
      </c>
      <c r="G6363" s="4" t="s">
        <v>79</v>
      </c>
      <c r="H6363" s="6" t="s">
        <v>23</v>
      </c>
      <c r="I6363" s="7">
        <v>27</v>
      </c>
      <c r="J6363" s="8">
        <v>184</v>
      </c>
      <c r="K6363" s="9">
        <v>4968</v>
      </c>
      <c r="L6363" s="9">
        <v>2831.76</v>
      </c>
      <c r="M6363" s="10">
        <v>0.57000000000000006</v>
      </c>
      <c r="N6363" s="4" t="s">
        <v>24</v>
      </c>
      <c r="O6363" s="4" t="str">
        <f>TEXT(Table1[[#This Row],[Invoice Date]],"yyyy")</f>
        <v>2021</v>
      </c>
      <c r="P6363" s="4" t="str">
        <f>TEXT(Table1[[#This Row],[Invoice Date]],"mmm")</f>
        <v>Aug</v>
      </c>
      <c r="Q6363" s="27">
        <f>WEEKNUM(Table1[[#This Row],[Invoice Date]]) + IF(YEAR(Table1[[#This Row],[Invoice Date]])=2021, 52, 0)</f>
        <v>85</v>
      </c>
    </row>
    <row r="6364" spans="2:17" ht="14.25" customHeight="1" x14ac:dyDescent="0.3">
      <c r="B6364" s="4" t="s">
        <v>30</v>
      </c>
      <c r="C6364" s="34">
        <v>1128299</v>
      </c>
      <c r="D6364" s="5">
        <v>44419</v>
      </c>
      <c r="E6364" s="4" t="s">
        <v>31</v>
      </c>
      <c r="F6364" s="4" t="s">
        <v>78</v>
      </c>
      <c r="G6364" s="4" t="s">
        <v>79</v>
      </c>
      <c r="H6364" s="6" t="s">
        <v>19</v>
      </c>
      <c r="I6364" s="7">
        <v>28</v>
      </c>
      <c r="J6364" s="8">
        <v>179</v>
      </c>
      <c r="K6364" s="9">
        <v>5012</v>
      </c>
      <c r="L6364" s="9">
        <v>2105.04</v>
      </c>
      <c r="M6364" s="10">
        <v>0.42</v>
      </c>
      <c r="N6364" s="4" t="s">
        <v>24</v>
      </c>
      <c r="O6364" s="4" t="str">
        <f>TEXT(Table1[[#This Row],[Invoice Date]],"yyyy")</f>
        <v>2021</v>
      </c>
      <c r="P6364" s="4" t="str">
        <f>TEXT(Table1[[#This Row],[Invoice Date]],"mmm")</f>
        <v>Aug</v>
      </c>
      <c r="Q6364" s="27">
        <f>WEEKNUM(Table1[[#This Row],[Invoice Date]]) + IF(YEAR(Table1[[#This Row],[Invoice Date]])=2021, 52, 0)</f>
        <v>85</v>
      </c>
    </row>
    <row r="6365" spans="2:17" ht="14.25" customHeight="1" x14ac:dyDescent="0.3">
      <c r="B6365" s="4" t="s">
        <v>61</v>
      </c>
      <c r="C6365" s="33">
        <v>1185731</v>
      </c>
      <c r="D6365" s="5">
        <v>44419</v>
      </c>
      <c r="E6365" s="4" t="s">
        <v>15</v>
      </c>
      <c r="F6365" s="4" t="s">
        <v>131</v>
      </c>
      <c r="G6365" s="4" t="s">
        <v>132</v>
      </c>
      <c r="H6365" s="6" t="s">
        <v>20</v>
      </c>
      <c r="I6365" s="7">
        <v>48</v>
      </c>
      <c r="J6365" s="8">
        <v>105</v>
      </c>
      <c r="K6365" s="9">
        <v>5040</v>
      </c>
      <c r="L6365" s="9">
        <v>2318.3999999999996</v>
      </c>
      <c r="M6365" s="10">
        <v>0.45999999999999996</v>
      </c>
      <c r="N6365" s="4" t="s">
        <v>83</v>
      </c>
      <c r="O6365" s="4" t="str">
        <f>TEXT(Table1[[#This Row],[Invoice Date]],"yyyy")</f>
        <v>2021</v>
      </c>
      <c r="P6365" s="4" t="str">
        <f>TEXT(Table1[[#This Row],[Invoice Date]],"mmm")</f>
        <v>Aug</v>
      </c>
      <c r="Q6365" s="27">
        <f>WEEKNUM(Table1[[#This Row],[Invoice Date]]) + IF(YEAR(Table1[[#This Row],[Invoice Date]])=2021, 52, 0)</f>
        <v>85</v>
      </c>
    </row>
    <row r="6366" spans="2:17" ht="14.25" customHeight="1" x14ac:dyDescent="0.3">
      <c r="B6366" s="4" t="s">
        <v>34</v>
      </c>
      <c r="C6366" s="33">
        <v>1189833</v>
      </c>
      <c r="D6366" s="5">
        <v>44419</v>
      </c>
      <c r="E6366" s="4" t="s">
        <v>31</v>
      </c>
      <c r="F6366" s="4" t="s">
        <v>70</v>
      </c>
      <c r="G6366" s="4" t="s">
        <v>71</v>
      </c>
      <c r="H6366" s="6" t="s">
        <v>20</v>
      </c>
      <c r="I6366" s="7">
        <v>38</v>
      </c>
      <c r="J6366" s="8">
        <v>143</v>
      </c>
      <c r="K6366" s="9">
        <v>5434</v>
      </c>
      <c r="L6366" s="9">
        <v>2445.2999999999997</v>
      </c>
      <c r="M6366" s="10">
        <v>0.44999999999999996</v>
      </c>
      <c r="N6366" s="4" t="s">
        <v>83</v>
      </c>
      <c r="O6366" s="4" t="str">
        <f>TEXT(Table1[[#This Row],[Invoice Date]],"yyyy")</f>
        <v>2021</v>
      </c>
      <c r="P6366" s="4" t="str">
        <f>TEXT(Table1[[#This Row],[Invoice Date]],"mmm")</f>
        <v>Aug</v>
      </c>
      <c r="Q6366" s="27">
        <f>WEEKNUM(Table1[[#This Row],[Invoice Date]]) + IF(YEAR(Table1[[#This Row],[Invoice Date]])=2021, 52, 0)</f>
        <v>85</v>
      </c>
    </row>
    <row r="6367" spans="2:17" ht="14.25" customHeight="1" x14ac:dyDescent="0.3">
      <c r="B6367" s="4" t="s">
        <v>34</v>
      </c>
      <c r="C6367" s="33">
        <v>1189833</v>
      </c>
      <c r="D6367" s="5">
        <v>44419</v>
      </c>
      <c r="E6367" s="4" t="s">
        <v>31</v>
      </c>
      <c r="F6367" s="4" t="s">
        <v>70</v>
      </c>
      <c r="G6367" s="4" t="s">
        <v>71</v>
      </c>
      <c r="H6367" s="6" t="s">
        <v>21</v>
      </c>
      <c r="I6367" s="7">
        <v>38</v>
      </c>
      <c r="J6367" s="8">
        <v>147</v>
      </c>
      <c r="K6367" s="9">
        <v>5586</v>
      </c>
      <c r="L6367" s="9">
        <v>2737.14</v>
      </c>
      <c r="M6367" s="10">
        <v>0.49</v>
      </c>
      <c r="N6367" s="4" t="s">
        <v>83</v>
      </c>
      <c r="O6367" s="4" t="str">
        <f>TEXT(Table1[[#This Row],[Invoice Date]],"yyyy")</f>
        <v>2021</v>
      </c>
      <c r="P6367" s="4" t="str">
        <f>TEXT(Table1[[#This Row],[Invoice Date]],"mmm")</f>
        <v>Aug</v>
      </c>
      <c r="Q6367" s="27">
        <f>WEEKNUM(Table1[[#This Row],[Invoice Date]]) + IF(YEAR(Table1[[#This Row],[Invoice Date]])=2021, 52, 0)</f>
        <v>85</v>
      </c>
    </row>
    <row r="6368" spans="2:17" ht="14.25" customHeight="1" x14ac:dyDescent="0.3">
      <c r="B6368" s="4" t="s">
        <v>61</v>
      </c>
      <c r="C6368" s="33">
        <v>1185731</v>
      </c>
      <c r="D6368" s="5">
        <v>44419</v>
      </c>
      <c r="E6368" s="4" t="s">
        <v>15</v>
      </c>
      <c r="F6368" s="4" t="s">
        <v>131</v>
      </c>
      <c r="G6368" s="4" t="s">
        <v>132</v>
      </c>
      <c r="H6368" s="6" t="s">
        <v>19</v>
      </c>
      <c r="I6368" s="7">
        <v>53</v>
      </c>
      <c r="J6368" s="8">
        <v>106</v>
      </c>
      <c r="K6368" s="9">
        <v>5618</v>
      </c>
      <c r="L6368" s="9">
        <v>3314.6200000000003</v>
      </c>
      <c r="M6368" s="10">
        <v>0.59000000000000008</v>
      </c>
      <c r="N6368" s="4" t="s">
        <v>83</v>
      </c>
      <c r="O6368" s="4" t="str">
        <f>TEXT(Table1[[#This Row],[Invoice Date]],"yyyy")</f>
        <v>2021</v>
      </c>
      <c r="P6368" s="4" t="str">
        <f>TEXT(Table1[[#This Row],[Invoice Date]],"mmm")</f>
        <v>Aug</v>
      </c>
      <c r="Q6368" s="27">
        <f>WEEKNUM(Table1[[#This Row],[Invoice Date]]) + IF(YEAR(Table1[[#This Row],[Invoice Date]])=2021, 52, 0)</f>
        <v>85</v>
      </c>
    </row>
    <row r="6369" spans="2:17" ht="14.25" customHeight="1" x14ac:dyDescent="0.3">
      <c r="B6369" s="4" t="s">
        <v>61</v>
      </c>
      <c r="C6369" s="33">
        <v>1185731</v>
      </c>
      <c r="D6369" s="5">
        <v>44419</v>
      </c>
      <c r="E6369" s="4" t="s">
        <v>15</v>
      </c>
      <c r="F6369" s="4" t="s">
        <v>131</v>
      </c>
      <c r="G6369" s="4" t="s">
        <v>132</v>
      </c>
      <c r="H6369" s="6" t="s">
        <v>23</v>
      </c>
      <c r="I6369" s="7">
        <v>44</v>
      </c>
      <c r="J6369" s="8">
        <v>136</v>
      </c>
      <c r="K6369" s="9">
        <v>5984</v>
      </c>
      <c r="L6369" s="9">
        <v>2573.1199999999994</v>
      </c>
      <c r="M6369" s="10">
        <v>0.42999999999999994</v>
      </c>
      <c r="N6369" s="4" t="s">
        <v>24</v>
      </c>
      <c r="O6369" s="4" t="str">
        <f>TEXT(Table1[[#This Row],[Invoice Date]],"yyyy")</f>
        <v>2021</v>
      </c>
      <c r="P6369" s="4" t="str">
        <f>TEXT(Table1[[#This Row],[Invoice Date]],"mmm")</f>
        <v>Aug</v>
      </c>
      <c r="Q6369" s="27">
        <f>WEEKNUM(Table1[[#This Row],[Invoice Date]]) + IF(YEAR(Table1[[#This Row],[Invoice Date]])=2021, 52, 0)</f>
        <v>85</v>
      </c>
    </row>
    <row r="6370" spans="2:17" ht="14.25" customHeight="1" x14ac:dyDescent="0.3">
      <c r="B6370" s="4" t="s">
        <v>61</v>
      </c>
      <c r="C6370" s="33">
        <v>1185731</v>
      </c>
      <c r="D6370" s="5">
        <v>44419</v>
      </c>
      <c r="E6370" s="4" t="s">
        <v>15</v>
      </c>
      <c r="F6370" s="4" t="s">
        <v>131</v>
      </c>
      <c r="G6370" s="4" t="s">
        <v>132</v>
      </c>
      <c r="H6370" s="6" t="s">
        <v>23</v>
      </c>
      <c r="I6370" s="7">
        <v>61</v>
      </c>
      <c r="J6370" s="8">
        <v>104</v>
      </c>
      <c r="K6370" s="9">
        <v>6344</v>
      </c>
      <c r="L6370" s="9">
        <v>3235.44</v>
      </c>
      <c r="M6370" s="10">
        <v>0.51</v>
      </c>
      <c r="N6370" s="4" t="s">
        <v>83</v>
      </c>
      <c r="O6370" s="4" t="str">
        <f>TEXT(Table1[[#This Row],[Invoice Date]],"yyyy")</f>
        <v>2021</v>
      </c>
      <c r="P6370" s="4" t="str">
        <f>TEXT(Table1[[#This Row],[Invoice Date]],"mmm")</f>
        <v>Aug</v>
      </c>
      <c r="Q6370" s="27">
        <f>WEEKNUM(Table1[[#This Row],[Invoice Date]]) + IF(YEAR(Table1[[#This Row],[Invoice Date]])=2021, 52, 0)</f>
        <v>85</v>
      </c>
    </row>
    <row r="6371" spans="2:17" ht="14.25" customHeight="1" x14ac:dyDescent="0.3">
      <c r="B6371" s="4" t="s">
        <v>61</v>
      </c>
      <c r="C6371" s="33">
        <v>1185731</v>
      </c>
      <c r="D6371" s="5">
        <v>44419</v>
      </c>
      <c r="E6371" s="4" t="s">
        <v>15</v>
      </c>
      <c r="F6371" s="4" t="s">
        <v>131</v>
      </c>
      <c r="G6371" s="4" t="s">
        <v>132</v>
      </c>
      <c r="H6371" s="6" t="s">
        <v>19</v>
      </c>
      <c r="I6371" s="7">
        <v>43</v>
      </c>
      <c r="J6371" s="8">
        <v>149</v>
      </c>
      <c r="K6371" s="9">
        <v>6407</v>
      </c>
      <c r="L6371" s="9">
        <v>3331.6400000000003</v>
      </c>
      <c r="M6371" s="10">
        <v>0.52</v>
      </c>
      <c r="N6371" s="4" t="s">
        <v>24</v>
      </c>
      <c r="O6371" s="4" t="str">
        <f>TEXT(Table1[[#This Row],[Invoice Date]],"yyyy")</f>
        <v>2021</v>
      </c>
      <c r="P6371" s="4" t="str">
        <f>TEXT(Table1[[#This Row],[Invoice Date]],"mmm")</f>
        <v>Aug</v>
      </c>
      <c r="Q6371" s="27">
        <f>WEEKNUM(Table1[[#This Row],[Invoice Date]]) + IF(YEAR(Table1[[#This Row],[Invoice Date]])=2021, 52, 0)</f>
        <v>85</v>
      </c>
    </row>
    <row r="6372" spans="2:17" ht="14.25" customHeight="1" x14ac:dyDescent="0.3">
      <c r="B6372" s="4" t="s">
        <v>34</v>
      </c>
      <c r="C6372" s="33">
        <v>1189833</v>
      </c>
      <c r="D6372" s="5">
        <v>44419</v>
      </c>
      <c r="E6372" s="4" t="s">
        <v>31</v>
      </c>
      <c r="F6372" s="4" t="s">
        <v>70</v>
      </c>
      <c r="G6372" s="4" t="s">
        <v>71</v>
      </c>
      <c r="H6372" s="6" t="s">
        <v>22</v>
      </c>
      <c r="I6372" s="7">
        <v>47</v>
      </c>
      <c r="J6372" s="8">
        <v>140</v>
      </c>
      <c r="K6372" s="9">
        <v>6580</v>
      </c>
      <c r="L6372" s="9">
        <v>2697.7999999999997</v>
      </c>
      <c r="M6372" s="10">
        <v>0.41</v>
      </c>
      <c r="N6372" s="4" t="s">
        <v>83</v>
      </c>
      <c r="O6372" s="4" t="str">
        <f>TEXT(Table1[[#This Row],[Invoice Date]],"yyyy")</f>
        <v>2021</v>
      </c>
      <c r="P6372" s="4" t="str">
        <f>TEXT(Table1[[#This Row],[Invoice Date]],"mmm")</f>
        <v>Aug</v>
      </c>
      <c r="Q6372" s="27">
        <f>WEEKNUM(Table1[[#This Row],[Invoice Date]]) + IF(YEAR(Table1[[#This Row],[Invoice Date]])=2021, 52, 0)</f>
        <v>85</v>
      </c>
    </row>
    <row r="6373" spans="2:17" ht="14.25" customHeight="1" x14ac:dyDescent="0.3">
      <c r="B6373" s="4" t="s">
        <v>30</v>
      </c>
      <c r="C6373" s="34">
        <v>1128299</v>
      </c>
      <c r="D6373" s="5">
        <v>44419</v>
      </c>
      <c r="E6373" s="4" t="s">
        <v>31</v>
      </c>
      <c r="F6373" s="4" t="s">
        <v>78</v>
      </c>
      <c r="G6373" s="4" t="s">
        <v>79</v>
      </c>
      <c r="H6373" s="6" t="s">
        <v>17</v>
      </c>
      <c r="I6373" s="7">
        <v>27</v>
      </c>
      <c r="J6373" s="8">
        <v>248</v>
      </c>
      <c r="K6373" s="9">
        <v>6696</v>
      </c>
      <c r="L6373" s="9">
        <v>3147.1200000000003</v>
      </c>
      <c r="M6373" s="10">
        <v>0.47000000000000003</v>
      </c>
      <c r="N6373" s="4" t="s">
        <v>24</v>
      </c>
      <c r="O6373" s="4" t="str">
        <f>TEXT(Table1[[#This Row],[Invoice Date]],"yyyy")</f>
        <v>2021</v>
      </c>
      <c r="P6373" s="4" t="str">
        <f>TEXT(Table1[[#This Row],[Invoice Date]],"mmm")</f>
        <v>Aug</v>
      </c>
      <c r="Q6373" s="27">
        <f>WEEKNUM(Table1[[#This Row],[Invoice Date]]) + IF(YEAR(Table1[[#This Row],[Invoice Date]])=2021, 52, 0)</f>
        <v>85</v>
      </c>
    </row>
    <row r="6374" spans="2:17" ht="14.25" customHeight="1" x14ac:dyDescent="0.3">
      <c r="B6374" s="4" t="s">
        <v>30</v>
      </c>
      <c r="C6374" s="34">
        <v>1128299</v>
      </c>
      <c r="D6374" s="5">
        <v>44419</v>
      </c>
      <c r="E6374" s="4" t="s">
        <v>31</v>
      </c>
      <c r="F6374" s="4" t="s">
        <v>78</v>
      </c>
      <c r="G6374" s="4" t="s">
        <v>79</v>
      </c>
      <c r="H6374" s="6" t="s">
        <v>17</v>
      </c>
      <c r="I6374" s="7">
        <v>33</v>
      </c>
      <c r="J6374" s="8">
        <v>203</v>
      </c>
      <c r="K6374" s="9">
        <v>6699</v>
      </c>
      <c r="L6374" s="9">
        <v>3349.5</v>
      </c>
      <c r="M6374" s="10">
        <v>0.5</v>
      </c>
      <c r="N6374" s="4" t="s">
        <v>83</v>
      </c>
      <c r="O6374" s="4" t="str">
        <f>TEXT(Table1[[#This Row],[Invoice Date]],"yyyy")</f>
        <v>2021</v>
      </c>
      <c r="P6374" s="4" t="str">
        <f>TEXT(Table1[[#This Row],[Invoice Date]],"mmm")</f>
        <v>Aug</v>
      </c>
      <c r="Q6374" s="27">
        <f>WEEKNUM(Table1[[#This Row],[Invoice Date]]) + IF(YEAR(Table1[[#This Row],[Invoice Date]])=2021, 52, 0)</f>
        <v>85</v>
      </c>
    </row>
    <row r="6375" spans="2:17" ht="14.25" customHeight="1" x14ac:dyDescent="0.3">
      <c r="B6375" s="4" t="s">
        <v>34</v>
      </c>
      <c r="C6375" s="33">
        <v>1189833</v>
      </c>
      <c r="D6375" s="5">
        <v>44419</v>
      </c>
      <c r="E6375" s="4" t="s">
        <v>31</v>
      </c>
      <c r="F6375" s="4" t="s">
        <v>70</v>
      </c>
      <c r="G6375" s="4" t="s">
        <v>71</v>
      </c>
      <c r="H6375" s="6" t="s">
        <v>19</v>
      </c>
      <c r="I6375" s="7">
        <v>43</v>
      </c>
      <c r="J6375" s="8">
        <v>163</v>
      </c>
      <c r="K6375" s="9">
        <v>7009</v>
      </c>
      <c r="L6375" s="9">
        <v>2873.69</v>
      </c>
      <c r="M6375" s="10">
        <v>0.41</v>
      </c>
      <c r="N6375" s="4" t="s">
        <v>83</v>
      </c>
      <c r="O6375" s="4" t="str">
        <f>TEXT(Table1[[#This Row],[Invoice Date]],"yyyy")</f>
        <v>2021</v>
      </c>
      <c r="P6375" s="4" t="str">
        <f>TEXT(Table1[[#This Row],[Invoice Date]],"mmm")</f>
        <v>Aug</v>
      </c>
      <c r="Q6375" s="27">
        <f>WEEKNUM(Table1[[#This Row],[Invoice Date]]) + IF(YEAR(Table1[[#This Row],[Invoice Date]])=2021, 52, 0)</f>
        <v>85</v>
      </c>
    </row>
    <row r="6376" spans="2:17" ht="14.25" customHeight="1" x14ac:dyDescent="0.3">
      <c r="B6376" s="4" t="s">
        <v>61</v>
      </c>
      <c r="C6376" s="33">
        <v>1185731</v>
      </c>
      <c r="D6376" s="5">
        <v>44419</v>
      </c>
      <c r="E6376" s="4" t="s">
        <v>15</v>
      </c>
      <c r="F6376" s="4" t="s">
        <v>131</v>
      </c>
      <c r="G6376" s="4" t="s">
        <v>132</v>
      </c>
      <c r="H6376" s="6" t="s">
        <v>17</v>
      </c>
      <c r="I6376" s="7">
        <v>42</v>
      </c>
      <c r="J6376" s="8">
        <v>215</v>
      </c>
      <c r="K6376" s="9">
        <v>9030</v>
      </c>
      <c r="L6376" s="9">
        <v>4605.3</v>
      </c>
      <c r="M6376" s="10">
        <v>0.51</v>
      </c>
      <c r="N6376" s="4" t="s">
        <v>24</v>
      </c>
      <c r="O6376" s="4" t="str">
        <f>TEXT(Table1[[#This Row],[Invoice Date]],"yyyy")</f>
        <v>2021</v>
      </c>
      <c r="P6376" s="4" t="str">
        <f>TEXT(Table1[[#This Row],[Invoice Date]],"mmm")</f>
        <v>Aug</v>
      </c>
      <c r="Q6376" s="27">
        <f>WEEKNUM(Table1[[#This Row],[Invoice Date]]) + IF(YEAR(Table1[[#This Row],[Invoice Date]])=2021, 52, 0)</f>
        <v>85</v>
      </c>
    </row>
    <row r="6377" spans="2:17" ht="14.25" customHeight="1" x14ac:dyDescent="0.3">
      <c r="B6377" s="4" t="s">
        <v>34</v>
      </c>
      <c r="C6377" s="33">
        <v>1189833</v>
      </c>
      <c r="D6377" s="5">
        <v>44419</v>
      </c>
      <c r="E6377" s="4" t="s">
        <v>31</v>
      </c>
      <c r="F6377" s="4" t="s">
        <v>70</v>
      </c>
      <c r="G6377" s="4" t="s">
        <v>71</v>
      </c>
      <c r="H6377" s="6" t="s">
        <v>23</v>
      </c>
      <c r="I6377" s="7">
        <v>52</v>
      </c>
      <c r="J6377" s="8">
        <v>196</v>
      </c>
      <c r="K6377" s="9">
        <v>10192</v>
      </c>
      <c r="L6377" s="9">
        <v>4076.8</v>
      </c>
      <c r="M6377" s="10">
        <v>0.4</v>
      </c>
      <c r="N6377" s="4" t="s">
        <v>83</v>
      </c>
      <c r="O6377" s="4" t="str">
        <f>TEXT(Table1[[#This Row],[Invoice Date]],"yyyy")</f>
        <v>2021</v>
      </c>
      <c r="P6377" s="4" t="str">
        <f>TEXT(Table1[[#This Row],[Invoice Date]],"mmm")</f>
        <v>Aug</v>
      </c>
      <c r="Q6377" s="27">
        <f>WEEKNUM(Table1[[#This Row],[Invoice Date]]) + IF(YEAR(Table1[[#This Row],[Invoice Date]])=2021, 52, 0)</f>
        <v>85</v>
      </c>
    </row>
    <row r="6378" spans="2:17" ht="14.25" customHeight="1" x14ac:dyDescent="0.3">
      <c r="B6378" s="4" t="s">
        <v>61</v>
      </c>
      <c r="C6378" s="33">
        <v>1185731</v>
      </c>
      <c r="D6378" s="5">
        <v>44419</v>
      </c>
      <c r="E6378" s="4" t="s">
        <v>15</v>
      </c>
      <c r="F6378" s="4" t="s">
        <v>131</v>
      </c>
      <c r="G6378" s="4" t="s">
        <v>132</v>
      </c>
      <c r="H6378" s="6" t="s">
        <v>17</v>
      </c>
      <c r="I6378" s="7">
        <v>58</v>
      </c>
      <c r="J6378" s="8">
        <v>176</v>
      </c>
      <c r="K6378" s="9">
        <v>10208</v>
      </c>
      <c r="L6378" s="9">
        <v>6124.8</v>
      </c>
      <c r="M6378" s="10">
        <v>0.6</v>
      </c>
      <c r="N6378" s="4" t="s">
        <v>83</v>
      </c>
      <c r="O6378" s="4" t="str">
        <f>TEXT(Table1[[#This Row],[Invoice Date]],"yyyy")</f>
        <v>2021</v>
      </c>
      <c r="P6378" s="4" t="str">
        <f>TEXT(Table1[[#This Row],[Invoice Date]],"mmm")</f>
        <v>Aug</v>
      </c>
      <c r="Q6378" s="27">
        <f>WEEKNUM(Table1[[#This Row],[Invoice Date]]) + IF(YEAR(Table1[[#This Row],[Invoice Date]])=2021, 52, 0)</f>
        <v>85</v>
      </c>
    </row>
    <row r="6379" spans="2:17" ht="14.25" customHeight="1" x14ac:dyDescent="0.3">
      <c r="B6379" s="4" t="s">
        <v>34</v>
      </c>
      <c r="C6379" s="33">
        <v>1189833</v>
      </c>
      <c r="D6379" s="5">
        <v>44419</v>
      </c>
      <c r="E6379" s="4" t="s">
        <v>31</v>
      </c>
      <c r="F6379" s="4" t="s">
        <v>70</v>
      </c>
      <c r="G6379" s="4" t="s">
        <v>71</v>
      </c>
      <c r="H6379" s="6" t="s">
        <v>17</v>
      </c>
      <c r="I6379" s="7">
        <v>47</v>
      </c>
      <c r="J6379" s="8">
        <v>255</v>
      </c>
      <c r="K6379" s="9">
        <v>11985</v>
      </c>
      <c r="L6379" s="9">
        <v>7670.4000000000005</v>
      </c>
      <c r="M6379" s="10">
        <v>0.64</v>
      </c>
      <c r="N6379" s="4" t="s">
        <v>83</v>
      </c>
      <c r="O6379" s="4" t="str">
        <f>TEXT(Table1[[#This Row],[Invoice Date]],"yyyy")</f>
        <v>2021</v>
      </c>
      <c r="P6379" s="4" t="str">
        <f>TEXT(Table1[[#This Row],[Invoice Date]],"mmm")</f>
        <v>Aug</v>
      </c>
      <c r="Q6379" s="27">
        <f>WEEKNUM(Table1[[#This Row],[Invoice Date]]) + IF(YEAR(Table1[[#This Row],[Invoice Date]])=2021, 52, 0)</f>
        <v>85</v>
      </c>
    </row>
    <row r="6380" spans="2:17" ht="14.25" customHeight="1" x14ac:dyDescent="0.3">
      <c r="B6380" s="4" t="s">
        <v>30</v>
      </c>
      <c r="C6380" s="34">
        <v>1128299</v>
      </c>
      <c r="D6380" s="5">
        <v>44419</v>
      </c>
      <c r="E6380" s="4" t="s">
        <v>31</v>
      </c>
      <c r="F6380" s="4" t="s">
        <v>78</v>
      </c>
      <c r="G6380" s="4" t="s">
        <v>79</v>
      </c>
      <c r="H6380" s="6" t="s">
        <v>21</v>
      </c>
      <c r="I6380" s="7">
        <v>20.000000000000007</v>
      </c>
      <c r="J6380" s="8">
        <v>375</v>
      </c>
      <c r="K6380" s="9">
        <v>75000.000000000029</v>
      </c>
      <c r="L6380" s="9">
        <v>30000.000000000015</v>
      </c>
      <c r="M6380" s="10">
        <v>0.4</v>
      </c>
      <c r="N6380" s="4" t="s">
        <v>18</v>
      </c>
      <c r="O6380" s="4" t="str">
        <f>TEXT(Table1[[#This Row],[Invoice Date]],"yyyy")</f>
        <v>2021</v>
      </c>
      <c r="P6380" s="4" t="str">
        <f>TEXT(Table1[[#This Row],[Invoice Date]],"mmm")</f>
        <v>Aug</v>
      </c>
      <c r="Q6380" s="27">
        <f>WEEKNUM(Table1[[#This Row],[Invoice Date]]) + IF(YEAR(Table1[[#This Row],[Invoice Date]])=2021, 52, 0)</f>
        <v>85</v>
      </c>
    </row>
    <row r="6381" spans="2:17" ht="14.25" customHeight="1" x14ac:dyDescent="0.3">
      <c r="B6381" s="4" t="s">
        <v>26</v>
      </c>
      <c r="C6381" s="33">
        <v>1197831</v>
      </c>
      <c r="D6381" s="5">
        <v>44419</v>
      </c>
      <c r="E6381" s="4" t="s">
        <v>27</v>
      </c>
      <c r="F6381" s="4" t="s">
        <v>59</v>
      </c>
      <c r="G6381" s="4" t="s">
        <v>60</v>
      </c>
      <c r="H6381" s="6" t="s">
        <v>22</v>
      </c>
      <c r="I6381" s="7">
        <v>40</v>
      </c>
      <c r="J6381" s="8">
        <v>250</v>
      </c>
      <c r="K6381" s="9">
        <v>100000</v>
      </c>
      <c r="L6381" s="9">
        <v>35000</v>
      </c>
      <c r="M6381" s="10">
        <v>0.35</v>
      </c>
      <c r="N6381" s="4" t="s">
        <v>24</v>
      </c>
      <c r="O6381" s="4" t="str">
        <f>TEXT(Table1[[#This Row],[Invoice Date]],"yyyy")</f>
        <v>2021</v>
      </c>
      <c r="P6381" s="4" t="str">
        <f>TEXT(Table1[[#This Row],[Invoice Date]],"mmm")</f>
        <v>Aug</v>
      </c>
      <c r="Q6381" s="27">
        <f>WEEKNUM(Table1[[#This Row],[Invoice Date]]) + IF(YEAR(Table1[[#This Row],[Invoice Date]])=2021, 52, 0)</f>
        <v>85</v>
      </c>
    </row>
    <row r="6382" spans="2:17" ht="14.25" customHeight="1" x14ac:dyDescent="0.3">
      <c r="B6382" s="4" t="s">
        <v>30</v>
      </c>
      <c r="C6382" s="34">
        <v>1128299</v>
      </c>
      <c r="D6382" s="5">
        <v>44419</v>
      </c>
      <c r="E6382" s="4" t="s">
        <v>31</v>
      </c>
      <c r="F6382" s="4" t="s">
        <v>78</v>
      </c>
      <c r="G6382" s="4" t="s">
        <v>79</v>
      </c>
      <c r="H6382" s="6" t="s">
        <v>22</v>
      </c>
      <c r="I6382" s="7">
        <v>30.000000000000004</v>
      </c>
      <c r="J6382" s="8">
        <v>350</v>
      </c>
      <c r="K6382" s="9">
        <v>105000.00000000001</v>
      </c>
      <c r="L6382" s="9">
        <v>36750</v>
      </c>
      <c r="M6382" s="10">
        <v>0.35</v>
      </c>
      <c r="N6382" s="4" t="s">
        <v>18</v>
      </c>
      <c r="O6382" s="4" t="str">
        <f>TEXT(Table1[[#This Row],[Invoice Date]],"yyyy")</f>
        <v>2021</v>
      </c>
      <c r="P6382" s="4" t="str">
        <f>TEXT(Table1[[#This Row],[Invoice Date]],"mmm")</f>
        <v>Aug</v>
      </c>
      <c r="Q6382" s="27">
        <f>WEEKNUM(Table1[[#This Row],[Invoice Date]]) + IF(YEAR(Table1[[#This Row],[Invoice Date]])=2021, 52, 0)</f>
        <v>85</v>
      </c>
    </row>
    <row r="6383" spans="2:17" ht="14.25" customHeight="1" x14ac:dyDescent="0.3">
      <c r="B6383" s="4" t="s">
        <v>61</v>
      </c>
      <c r="C6383" s="33">
        <v>1185731</v>
      </c>
      <c r="D6383" s="5">
        <v>44419</v>
      </c>
      <c r="E6383" s="4" t="s">
        <v>15</v>
      </c>
      <c r="F6383" s="4" t="s">
        <v>131</v>
      </c>
      <c r="G6383" s="4" t="s">
        <v>132</v>
      </c>
      <c r="H6383" s="6" t="s">
        <v>21</v>
      </c>
      <c r="I6383" s="7">
        <v>50</v>
      </c>
      <c r="J6383" s="8">
        <v>250</v>
      </c>
      <c r="K6383" s="9">
        <v>125000</v>
      </c>
      <c r="L6383" s="9">
        <v>43750</v>
      </c>
      <c r="M6383" s="10">
        <v>0.35</v>
      </c>
      <c r="N6383" s="4" t="s">
        <v>18</v>
      </c>
      <c r="O6383" s="4" t="str">
        <f>TEXT(Table1[[#This Row],[Invoice Date]],"yyyy")</f>
        <v>2021</v>
      </c>
      <c r="P6383" s="4" t="str">
        <f>TEXT(Table1[[#This Row],[Invoice Date]],"mmm")</f>
        <v>Aug</v>
      </c>
      <c r="Q6383" s="27">
        <f>WEEKNUM(Table1[[#This Row],[Invoice Date]]) + IF(YEAR(Table1[[#This Row],[Invoice Date]])=2021, 52, 0)</f>
        <v>85</v>
      </c>
    </row>
    <row r="6384" spans="2:17" ht="14.25" customHeight="1" x14ac:dyDescent="0.3">
      <c r="B6384" s="4" t="s">
        <v>61</v>
      </c>
      <c r="C6384" s="33">
        <v>1185731</v>
      </c>
      <c r="D6384" s="5">
        <v>44419</v>
      </c>
      <c r="E6384" s="4" t="s">
        <v>15</v>
      </c>
      <c r="F6384" s="4" t="s">
        <v>131</v>
      </c>
      <c r="G6384" s="4" t="s">
        <v>132</v>
      </c>
      <c r="H6384" s="6" t="s">
        <v>22</v>
      </c>
      <c r="I6384" s="7">
        <v>60</v>
      </c>
      <c r="J6384" s="8">
        <v>225</v>
      </c>
      <c r="K6384" s="9">
        <v>135000</v>
      </c>
      <c r="L6384" s="9">
        <v>47250</v>
      </c>
      <c r="M6384" s="10">
        <v>0.35</v>
      </c>
      <c r="N6384" s="4" t="s">
        <v>18</v>
      </c>
      <c r="O6384" s="4" t="str">
        <f>TEXT(Table1[[#This Row],[Invoice Date]],"yyyy")</f>
        <v>2021</v>
      </c>
      <c r="P6384" s="4" t="str">
        <f>TEXT(Table1[[#This Row],[Invoice Date]],"mmm")</f>
        <v>Aug</v>
      </c>
      <c r="Q6384" s="27">
        <f>WEEKNUM(Table1[[#This Row],[Invoice Date]]) + IF(YEAR(Table1[[#This Row],[Invoice Date]])=2021, 52, 0)</f>
        <v>85</v>
      </c>
    </row>
    <row r="6385" spans="2:17" ht="14.25" customHeight="1" x14ac:dyDescent="0.3">
      <c r="B6385" s="4" t="s">
        <v>30</v>
      </c>
      <c r="C6385" s="34">
        <v>1128299</v>
      </c>
      <c r="D6385" s="5">
        <v>44419</v>
      </c>
      <c r="E6385" s="4" t="s">
        <v>31</v>
      </c>
      <c r="F6385" s="4" t="s">
        <v>78</v>
      </c>
      <c r="G6385" s="4" t="s">
        <v>79</v>
      </c>
      <c r="H6385" s="6" t="s">
        <v>20</v>
      </c>
      <c r="I6385" s="7">
        <v>30.000000000000004</v>
      </c>
      <c r="J6385" s="8">
        <v>450</v>
      </c>
      <c r="K6385" s="9">
        <v>135000.00000000003</v>
      </c>
      <c r="L6385" s="9">
        <v>47250.000000000007</v>
      </c>
      <c r="M6385" s="10">
        <v>0.35</v>
      </c>
      <c r="N6385" s="4" t="s">
        <v>18</v>
      </c>
      <c r="O6385" s="4" t="str">
        <f>TEXT(Table1[[#This Row],[Invoice Date]],"yyyy")</f>
        <v>2021</v>
      </c>
      <c r="P6385" s="4" t="str">
        <f>TEXT(Table1[[#This Row],[Invoice Date]],"mmm")</f>
        <v>Aug</v>
      </c>
      <c r="Q6385" s="27">
        <f>WEEKNUM(Table1[[#This Row],[Invoice Date]]) + IF(YEAR(Table1[[#This Row],[Invoice Date]])=2021, 52, 0)</f>
        <v>85</v>
      </c>
    </row>
    <row r="6386" spans="2:17" ht="14.25" customHeight="1" x14ac:dyDescent="0.3">
      <c r="B6386" s="4" t="s">
        <v>26</v>
      </c>
      <c r="C6386" s="33">
        <v>1197831</v>
      </c>
      <c r="D6386" s="5">
        <v>44419</v>
      </c>
      <c r="E6386" s="4" t="s">
        <v>36</v>
      </c>
      <c r="F6386" s="4" t="s">
        <v>37</v>
      </c>
      <c r="G6386" s="4" t="s">
        <v>38</v>
      </c>
      <c r="H6386" s="6" t="s">
        <v>17</v>
      </c>
      <c r="I6386" s="7">
        <v>20</v>
      </c>
      <c r="J6386" s="8">
        <v>725</v>
      </c>
      <c r="K6386" s="9">
        <v>145000</v>
      </c>
      <c r="L6386" s="9">
        <v>43500</v>
      </c>
      <c r="M6386" s="10">
        <v>0.3</v>
      </c>
      <c r="N6386" s="4" t="s">
        <v>24</v>
      </c>
      <c r="O6386" s="4" t="str">
        <f>TEXT(Table1[[#This Row],[Invoice Date]],"yyyy")</f>
        <v>2021</v>
      </c>
      <c r="P6386" s="4" t="str">
        <f>TEXT(Table1[[#This Row],[Invoice Date]],"mmm")</f>
        <v>Aug</v>
      </c>
      <c r="Q6386" s="27">
        <f>WEEKNUM(Table1[[#This Row],[Invoice Date]]) + IF(YEAR(Table1[[#This Row],[Invoice Date]])=2021, 52, 0)</f>
        <v>85</v>
      </c>
    </row>
    <row r="6387" spans="2:17" ht="14.25" customHeight="1" x14ac:dyDescent="0.3">
      <c r="B6387" s="4" t="s">
        <v>61</v>
      </c>
      <c r="C6387" s="33">
        <v>1185731</v>
      </c>
      <c r="D6387" s="5">
        <v>44419</v>
      </c>
      <c r="E6387" s="4" t="s">
        <v>15</v>
      </c>
      <c r="F6387" s="4" t="s">
        <v>131</v>
      </c>
      <c r="G6387" s="4" t="s">
        <v>132</v>
      </c>
      <c r="H6387" s="6" t="s">
        <v>20</v>
      </c>
      <c r="I6387" s="7">
        <v>50</v>
      </c>
      <c r="J6387" s="8">
        <v>350</v>
      </c>
      <c r="K6387" s="9">
        <v>175000</v>
      </c>
      <c r="L6387" s="9">
        <v>61249.999999999993</v>
      </c>
      <c r="M6387" s="10">
        <v>0.35</v>
      </c>
      <c r="N6387" s="4" t="s">
        <v>18</v>
      </c>
      <c r="O6387" s="4" t="str">
        <f>TEXT(Table1[[#This Row],[Invoice Date]],"yyyy")</f>
        <v>2021</v>
      </c>
      <c r="P6387" s="4" t="str">
        <f>TEXT(Table1[[#This Row],[Invoice Date]],"mmm")</f>
        <v>Aug</v>
      </c>
      <c r="Q6387" s="27">
        <f>WEEKNUM(Table1[[#This Row],[Invoice Date]]) + IF(YEAR(Table1[[#This Row],[Invoice Date]])=2021, 52, 0)</f>
        <v>85</v>
      </c>
    </row>
    <row r="6388" spans="2:17" ht="14.25" customHeight="1" x14ac:dyDescent="0.3">
      <c r="B6388" s="4" t="s">
        <v>30</v>
      </c>
      <c r="C6388" s="34">
        <v>1128299</v>
      </c>
      <c r="D6388" s="5">
        <v>44419</v>
      </c>
      <c r="E6388" s="4" t="s">
        <v>31</v>
      </c>
      <c r="F6388" s="4" t="s">
        <v>78</v>
      </c>
      <c r="G6388" s="4" t="s">
        <v>79</v>
      </c>
      <c r="H6388" s="6" t="s">
        <v>23</v>
      </c>
      <c r="I6388" s="7">
        <v>35</v>
      </c>
      <c r="J6388" s="8">
        <v>525</v>
      </c>
      <c r="K6388" s="9">
        <v>183750</v>
      </c>
      <c r="L6388" s="9">
        <v>91875</v>
      </c>
      <c r="M6388" s="10">
        <v>0.5</v>
      </c>
      <c r="N6388" s="4" t="s">
        <v>18</v>
      </c>
      <c r="O6388" s="4" t="str">
        <f>TEXT(Table1[[#This Row],[Invoice Date]],"yyyy")</f>
        <v>2021</v>
      </c>
      <c r="P6388" s="4" t="str">
        <f>TEXT(Table1[[#This Row],[Invoice Date]],"mmm")</f>
        <v>Aug</v>
      </c>
      <c r="Q6388" s="27">
        <f>WEEKNUM(Table1[[#This Row],[Invoice Date]]) + IF(YEAR(Table1[[#This Row],[Invoice Date]])=2021, 52, 0)</f>
        <v>85</v>
      </c>
    </row>
    <row r="6389" spans="2:17" ht="14.25" customHeight="1" x14ac:dyDescent="0.3">
      <c r="B6389" s="4" t="s">
        <v>30</v>
      </c>
      <c r="C6389" s="34">
        <v>1128299</v>
      </c>
      <c r="D6389" s="5">
        <v>44419</v>
      </c>
      <c r="E6389" s="4" t="s">
        <v>31</v>
      </c>
      <c r="F6389" s="4" t="s">
        <v>78</v>
      </c>
      <c r="G6389" s="4" t="s">
        <v>79</v>
      </c>
      <c r="H6389" s="6" t="s">
        <v>19</v>
      </c>
      <c r="I6389" s="7">
        <v>35.000000000000007</v>
      </c>
      <c r="J6389" s="8">
        <v>525</v>
      </c>
      <c r="K6389" s="9">
        <v>183750.00000000003</v>
      </c>
      <c r="L6389" s="9">
        <v>64312.500000000007</v>
      </c>
      <c r="M6389" s="10">
        <v>0.35</v>
      </c>
      <c r="N6389" s="4" t="s">
        <v>18</v>
      </c>
      <c r="O6389" s="4" t="str">
        <f>TEXT(Table1[[#This Row],[Invoice Date]],"yyyy")</f>
        <v>2021</v>
      </c>
      <c r="P6389" s="4" t="str">
        <f>TEXT(Table1[[#This Row],[Invoice Date]],"mmm")</f>
        <v>Aug</v>
      </c>
      <c r="Q6389" s="27">
        <f>WEEKNUM(Table1[[#This Row],[Invoice Date]]) + IF(YEAR(Table1[[#This Row],[Invoice Date]])=2021, 52, 0)</f>
        <v>85</v>
      </c>
    </row>
    <row r="6390" spans="2:17" ht="14.25" customHeight="1" x14ac:dyDescent="0.3">
      <c r="B6390" s="4" t="s">
        <v>34</v>
      </c>
      <c r="C6390" s="33">
        <v>1189833</v>
      </c>
      <c r="D6390" s="5">
        <v>44419</v>
      </c>
      <c r="E6390" s="4" t="s">
        <v>31</v>
      </c>
      <c r="F6390" s="4" t="s">
        <v>70</v>
      </c>
      <c r="G6390" s="4" t="s">
        <v>71</v>
      </c>
      <c r="H6390" s="6" t="s">
        <v>21</v>
      </c>
      <c r="I6390" s="7">
        <v>40</v>
      </c>
      <c r="J6390" s="8">
        <v>525</v>
      </c>
      <c r="K6390" s="9">
        <v>210000</v>
      </c>
      <c r="L6390" s="9">
        <v>73500</v>
      </c>
      <c r="M6390" s="10">
        <v>0.35</v>
      </c>
      <c r="N6390" s="4" t="s">
        <v>18</v>
      </c>
      <c r="O6390" s="4" t="str">
        <f>TEXT(Table1[[#This Row],[Invoice Date]],"yyyy")</f>
        <v>2021</v>
      </c>
      <c r="P6390" s="4" t="str">
        <f>TEXT(Table1[[#This Row],[Invoice Date]],"mmm")</f>
        <v>Aug</v>
      </c>
      <c r="Q6390" s="27">
        <f>WEEKNUM(Table1[[#This Row],[Invoice Date]]) + IF(YEAR(Table1[[#This Row],[Invoice Date]])=2021, 52, 0)</f>
        <v>85</v>
      </c>
    </row>
    <row r="6391" spans="2:17" ht="14.25" customHeight="1" x14ac:dyDescent="0.3">
      <c r="B6391" s="4" t="s">
        <v>34</v>
      </c>
      <c r="C6391" s="33">
        <v>1189833</v>
      </c>
      <c r="D6391" s="5">
        <v>44419</v>
      </c>
      <c r="E6391" s="4" t="s">
        <v>31</v>
      </c>
      <c r="F6391" s="4" t="s">
        <v>70</v>
      </c>
      <c r="G6391" s="4" t="s">
        <v>71</v>
      </c>
      <c r="H6391" s="6" t="s">
        <v>20</v>
      </c>
      <c r="I6391" s="7">
        <v>40</v>
      </c>
      <c r="J6391" s="8">
        <v>550</v>
      </c>
      <c r="K6391" s="9">
        <v>220000</v>
      </c>
      <c r="L6391" s="9">
        <v>77000</v>
      </c>
      <c r="M6391" s="10">
        <v>0.35</v>
      </c>
      <c r="N6391" s="4" t="s">
        <v>18</v>
      </c>
      <c r="O6391" s="4" t="str">
        <f>TEXT(Table1[[#This Row],[Invoice Date]],"yyyy")</f>
        <v>2021</v>
      </c>
      <c r="P6391" s="4" t="str">
        <f>TEXT(Table1[[#This Row],[Invoice Date]],"mmm")</f>
        <v>Aug</v>
      </c>
      <c r="Q6391" s="27">
        <f>WEEKNUM(Table1[[#This Row],[Invoice Date]]) + IF(YEAR(Table1[[#This Row],[Invoice Date]])=2021, 52, 0)</f>
        <v>85</v>
      </c>
    </row>
    <row r="6392" spans="2:17" ht="14.25" customHeight="1" x14ac:dyDescent="0.3">
      <c r="B6392" s="4" t="s">
        <v>61</v>
      </c>
      <c r="C6392" s="33">
        <v>1185731</v>
      </c>
      <c r="D6392" s="5">
        <v>44419</v>
      </c>
      <c r="E6392" s="4" t="s">
        <v>15</v>
      </c>
      <c r="F6392" s="4" t="s">
        <v>131</v>
      </c>
      <c r="G6392" s="4" t="s">
        <v>132</v>
      </c>
      <c r="H6392" s="6" t="s">
        <v>19</v>
      </c>
      <c r="I6392" s="7">
        <v>55.000000000000007</v>
      </c>
      <c r="J6392" s="8">
        <v>425</v>
      </c>
      <c r="K6392" s="9">
        <v>233750.00000000003</v>
      </c>
      <c r="L6392" s="9">
        <v>105187.50000000001</v>
      </c>
      <c r="M6392" s="10">
        <v>0.45</v>
      </c>
      <c r="N6392" s="4" t="s">
        <v>18</v>
      </c>
      <c r="O6392" s="4" t="str">
        <f>TEXT(Table1[[#This Row],[Invoice Date]],"yyyy")</f>
        <v>2021</v>
      </c>
      <c r="P6392" s="4" t="str">
        <f>TEXT(Table1[[#This Row],[Invoice Date]],"mmm")</f>
        <v>Aug</v>
      </c>
      <c r="Q6392" s="27">
        <f>WEEKNUM(Table1[[#This Row],[Invoice Date]]) + IF(YEAR(Table1[[#This Row],[Invoice Date]])=2021, 52, 0)</f>
        <v>85</v>
      </c>
    </row>
    <row r="6393" spans="2:17" ht="14.25" customHeight="1" x14ac:dyDescent="0.3">
      <c r="B6393" s="4" t="s">
        <v>34</v>
      </c>
      <c r="C6393" s="33">
        <v>1189833</v>
      </c>
      <c r="D6393" s="5">
        <v>44419</v>
      </c>
      <c r="E6393" s="4" t="s">
        <v>31</v>
      </c>
      <c r="F6393" s="4" t="s">
        <v>70</v>
      </c>
      <c r="G6393" s="4" t="s">
        <v>71</v>
      </c>
      <c r="H6393" s="6" t="s">
        <v>22</v>
      </c>
      <c r="I6393" s="7">
        <v>50</v>
      </c>
      <c r="J6393" s="8">
        <v>500</v>
      </c>
      <c r="K6393" s="9">
        <v>250000</v>
      </c>
      <c r="L6393" s="9">
        <v>75000</v>
      </c>
      <c r="M6393" s="10">
        <v>0.3</v>
      </c>
      <c r="N6393" s="4" t="s">
        <v>18</v>
      </c>
      <c r="O6393" s="4" t="str">
        <f>TEXT(Table1[[#This Row],[Invoice Date]],"yyyy")</f>
        <v>2021</v>
      </c>
      <c r="P6393" s="4" t="str">
        <f>TEXT(Table1[[#This Row],[Invoice Date]],"mmm")</f>
        <v>Aug</v>
      </c>
      <c r="Q6393" s="27">
        <f>WEEKNUM(Table1[[#This Row],[Invoice Date]]) + IF(YEAR(Table1[[#This Row],[Invoice Date]])=2021, 52, 0)</f>
        <v>85</v>
      </c>
    </row>
    <row r="6394" spans="2:17" ht="14.25" customHeight="1" x14ac:dyDescent="0.3">
      <c r="B6394" s="4" t="s">
        <v>61</v>
      </c>
      <c r="C6394" s="33">
        <v>1185731</v>
      </c>
      <c r="D6394" s="5">
        <v>44419</v>
      </c>
      <c r="E6394" s="4" t="s">
        <v>15</v>
      </c>
      <c r="F6394" s="4" t="s">
        <v>131</v>
      </c>
      <c r="G6394" s="4" t="s">
        <v>132</v>
      </c>
      <c r="H6394" s="6" t="s">
        <v>23</v>
      </c>
      <c r="I6394" s="7">
        <v>65</v>
      </c>
      <c r="J6394" s="8">
        <v>400</v>
      </c>
      <c r="K6394" s="9">
        <v>260000</v>
      </c>
      <c r="L6394" s="9">
        <v>103999.99999999999</v>
      </c>
      <c r="M6394" s="10">
        <v>0.39999999999999997</v>
      </c>
      <c r="N6394" s="4" t="s">
        <v>18</v>
      </c>
      <c r="O6394" s="4" t="str">
        <f>TEXT(Table1[[#This Row],[Invoice Date]],"yyyy")</f>
        <v>2021</v>
      </c>
      <c r="P6394" s="4" t="str">
        <f>TEXT(Table1[[#This Row],[Invoice Date]],"mmm")</f>
        <v>Aug</v>
      </c>
      <c r="Q6394" s="27">
        <f>WEEKNUM(Table1[[#This Row],[Invoice Date]]) + IF(YEAR(Table1[[#This Row],[Invoice Date]])=2021, 52, 0)</f>
        <v>85</v>
      </c>
    </row>
    <row r="6395" spans="2:17" ht="14.25" customHeight="1" x14ac:dyDescent="0.3">
      <c r="B6395" s="4" t="s">
        <v>30</v>
      </c>
      <c r="C6395" s="34">
        <v>1128299</v>
      </c>
      <c r="D6395" s="5">
        <v>44419</v>
      </c>
      <c r="E6395" s="4" t="s">
        <v>31</v>
      </c>
      <c r="F6395" s="4" t="s">
        <v>78</v>
      </c>
      <c r="G6395" s="4" t="s">
        <v>79</v>
      </c>
      <c r="H6395" s="6" t="s">
        <v>17</v>
      </c>
      <c r="I6395" s="7">
        <v>35</v>
      </c>
      <c r="J6395" s="8">
        <v>750</v>
      </c>
      <c r="K6395" s="9">
        <v>262500</v>
      </c>
      <c r="L6395" s="9">
        <v>105000</v>
      </c>
      <c r="M6395" s="10">
        <v>0.4</v>
      </c>
      <c r="N6395" s="4" t="s">
        <v>18</v>
      </c>
      <c r="O6395" s="4" t="str">
        <f>TEXT(Table1[[#This Row],[Invoice Date]],"yyyy")</f>
        <v>2021</v>
      </c>
      <c r="P6395" s="4" t="str">
        <f>TEXT(Table1[[#This Row],[Invoice Date]],"mmm")</f>
        <v>Aug</v>
      </c>
      <c r="Q6395" s="27">
        <f>WEEKNUM(Table1[[#This Row],[Invoice Date]]) + IF(YEAR(Table1[[#This Row],[Invoice Date]])=2021, 52, 0)</f>
        <v>85</v>
      </c>
    </row>
    <row r="6396" spans="2:17" ht="14.25" customHeight="1" x14ac:dyDescent="0.3">
      <c r="B6396" s="4" t="s">
        <v>34</v>
      </c>
      <c r="C6396" s="33">
        <v>1189833</v>
      </c>
      <c r="D6396" s="5">
        <v>44419</v>
      </c>
      <c r="E6396" s="4" t="s">
        <v>31</v>
      </c>
      <c r="F6396" s="4" t="s">
        <v>70</v>
      </c>
      <c r="G6396" s="4" t="s">
        <v>71</v>
      </c>
      <c r="H6396" s="6" t="s">
        <v>19</v>
      </c>
      <c r="I6396" s="7">
        <v>45.000000000000007</v>
      </c>
      <c r="J6396" s="8">
        <v>625</v>
      </c>
      <c r="K6396" s="9">
        <v>281250.00000000006</v>
      </c>
      <c r="L6396" s="9">
        <v>84375.000000000015</v>
      </c>
      <c r="M6396" s="10">
        <v>0.3</v>
      </c>
      <c r="N6396" s="4" t="s">
        <v>18</v>
      </c>
      <c r="O6396" s="4" t="str">
        <f>TEXT(Table1[[#This Row],[Invoice Date]],"yyyy")</f>
        <v>2021</v>
      </c>
      <c r="P6396" s="4" t="str">
        <f>TEXT(Table1[[#This Row],[Invoice Date]],"mmm")</f>
        <v>Aug</v>
      </c>
      <c r="Q6396" s="27">
        <f>WEEKNUM(Table1[[#This Row],[Invoice Date]]) + IF(YEAR(Table1[[#This Row],[Invoice Date]])=2021, 52, 0)</f>
        <v>85</v>
      </c>
    </row>
    <row r="6397" spans="2:17" ht="14.25" customHeight="1" x14ac:dyDescent="0.3">
      <c r="B6397" s="4" t="s">
        <v>34</v>
      </c>
      <c r="C6397" s="33">
        <v>1189833</v>
      </c>
      <c r="D6397" s="5">
        <v>44419</v>
      </c>
      <c r="E6397" s="4" t="s">
        <v>31</v>
      </c>
      <c r="F6397" s="4" t="s">
        <v>70</v>
      </c>
      <c r="G6397" s="4" t="s">
        <v>71</v>
      </c>
      <c r="H6397" s="6" t="s">
        <v>23</v>
      </c>
      <c r="I6397" s="7">
        <v>55.000000000000007</v>
      </c>
      <c r="J6397" s="8">
        <v>675</v>
      </c>
      <c r="K6397" s="9">
        <v>371250.00000000006</v>
      </c>
      <c r="L6397" s="9">
        <v>92812.500000000015</v>
      </c>
      <c r="M6397" s="10">
        <v>0.25</v>
      </c>
      <c r="N6397" s="4" t="s">
        <v>18</v>
      </c>
      <c r="O6397" s="4" t="str">
        <f>TEXT(Table1[[#This Row],[Invoice Date]],"yyyy")</f>
        <v>2021</v>
      </c>
      <c r="P6397" s="4" t="str">
        <f>TEXT(Table1[[#This Row],[Invoice Date]],"mmm")</f>
        <v>Aug</v>
      </c>
      <c r="Q6397" s="27">
        <f>WEEKNUM(Table1[[#This Row],[Invoice Date]]) + IF(YEAR(Table1[[#This Row],[Invoice Date]])=2021, 52, 0)</f>
        <v>85</v>
      </c>
    </row>
    <row r="6398" spans="2:17" ht="14.25" customHeight="1" x14ac:dyDescent="0.3">
      <c r="B6398" s="4" t="s">
        <v>61</v>
      </c>
      <c r="C6398" s="33">
        <v>1185731</v>
      </c>
      <c r="D6398" s="5">
        <v>44419</v>
      </c>
      <c r="E6398" s="4" t="s">
        <v>15</v>
      </c>
      <c r="F6398" s="4" t="s">
        <v>131</v>
      </c>
      <c r="G6398" s="4" t="s">
        <v>132</v>
      </c>
      <c r="H6398" s="6" t="s">
        <v>17</v>
      </c>
      <c r="I6398" s="7">
        <v>60</v>
      </c>
      <c r="J6398" s="8">
        <v>650</v>
      </c>
      <c r="K6398" s="9">
        <v>390000</v>
      </c>
      <c r="L6398" s="9">
        <v>175500</v>
      </c>
      <c r="M6398" s="10">
        <v>0.45</v>
      </c>
      <c r="N6398" s="4" t="s">
        <v>18</v>
      </c>
      <c r="O6398" s="4" t="str">
        <f>TEXT(Table1[[#This Row],[Invoice Date]],"yyyy")</f>
        <v>2021</v>
      </c>
      <c r="P6398" s="4" t="str">
        <f>TEXT(Table1[[#This Row],[Invoice Date]],"mmm")</f>
        <v>Aug</v>
      </c>
      <c r="Q6398" s="27">
        <f>WEEKNUM(Table1[[#This Row],[Invoice Date]]) + IF(YEAR(Table1[[#This Row],[Invoice Date]])=2021, 52, 0)</f>
        <v>85</v>
      </c>
    </row>
    <row r="6399" spans="2:17" ht="14.25" customHeight="1" x14ac:dyDescent="0.3">
      <c r="B6399" s="4" t="s">
        <v>34</v>
      </c>
      <c r="C6399" s="33">
        <v>1189833</v>
      </c>
      <c r="D6399" s="5">
        <v>44419</v>
      </c>
      <c r="E6399" s="4" t="s">
        <v>31</v>
      </c>
      <c r="F6399" s="4" t="s">
        <v>70</v>
      </c>
      <c r="G6399" s="4" t="s">
        <v>71</v>
      </c>
      <c r="H6399" s="6" t="s">
        <v>17</v>
      </c>
      <c r="I6399" s="7">
        <v>50</v>
      </c>
      <c r="J6399" s="8">
        <v>850</v>
      </c>
      <c r="K6399" s="9">
        <v>425000</v>
      </c>
      <c r="L6399" s="9">
        <v>212500</v>
      </c>
      <c r="M6399" s="10">
        <v>0.5</v>
      </c>
      <c r="N6399" s="4" t="s">
        <v>18</v>
      </c>
      <c r="O6399" s="4" t="str">
        <f>TEXT(Table1[[#This Row],[Invoice Date]],"yyyy")</f>
        <v>2021</v>
      </c>
      <c r="P6399" s="4" t="str">
        <f>TEXT(Table1[[#This Row],[Invoice Date]],"mmm")</f>
        <v>Aug</v>
      </c>
      <c r="Q6399" s="27">
        <f>WEEKNUM(Table1[[#This Row],[Invoice Date]]) + IF(YEAR(Table1[[#This Row],[Invoice Date]])=2021, 52, 0)</f>
        <v>85</v>
      </c>
    </row>
    <row r="6400" spans="2:17" ht="14.25" customHeight="1" x14ac:dyDescent="0.3">
      <c r="B6400" s="4" t="s">
        <v>14</v>
      </c>
      <c r="C6400" s="33">
        <v>1185732</v>
      </c>
      <c r="D6400" s="5">
        <v>44420</v>
      </c>
      <c r="E6400" s="4" t="s">
        <v>36</v>
      </c>
      <c r="F6400" s="4" t="s">
        <v>108</v>
      </c>
      <c r="G6400" s="4" t="s">
        <v>109</v>
      </c>
      <c r="H6400" s="6" t="s">
        <v>22</v>
      </c>
      <c r="I6400" s="7">
        <v>47</v>
      </c>
      <c r="J6400" s="8">
        <v>46</v>
      </c>
      <c r="K6400" s="9">
        <v>2162</v>
      </c>
      <c r="L6400" s="9">
        <v>994.51999999999987</v>
      </c>
      <c r="M6400" s="10">
        <v>0.45999999999999996</v>
      </c>
      <c r="N6400" s="4" t="s">
        <v>83</v>
      </c>
      <c r="O6400" s="4" t="str">
        <f>TEXT(Table1[[#This Row],[Invoice Date]],"yyyy")</f>
        <v>2021</v>
      </c>
      <c r="P6400" s="4" t="str">
        <f>TEXT(Table1[[#This Row],[Invoice Date]],"mmm")</f>
        <v>Aug</v>
      </c>
      <c r="Q6400" s="27">
        <f>WEEKNUM(Table1[[#This Row],[Invoice Date]]) + IF(YEAR(Table1[[#This Row],[Invoice Date]])=2021, 52, 0)</f>
        <v>85</v>
      </c>
    </row>
    <row r="6401" spans="2:17" ht="14.25" customHeight="1" x14ac:dyDescent="0.3">
      <c r="B6401" s="4" t="s">
        <v>14</v>
      </c>
      <c r="C6401" s="33">
        <v>1185732</v>
      </c>
      <c r="D6401" s="5">
        <v>44420</v>
      </c>
      <c r="E6401" s="4" t="s">
        <v>36</v>
      </c>
      <c r="F6401" s="4" t="s">
        <v>108</v>
      </c>
      <c r="G6401" s="4" t="s">
        <v>109</v>
      </c>
      <c r="H6401" s="6" t="s">
        <v>21</v>
      </c>
      <c r="I6401" s="7">
        <v>38</v>
      </c>
      <c r="J6401" s="8">
        <v>58</v>
      </c>
      <c r="K6401" s="9">
        <v>2204</v>
      </c>
      <c r="L6401" s="9">
        <v>947.72</v>
      </c>
      <c r="M6401" s="10">
        <v>0.43</v>
      </c>
      <c r="N6401" s="4" t="s">
        <v>83</v>
      </c>
      <c r="O6401" s="4" t="str">
        <f>TEXT(Table1[[#This Row],[Invoice Date]],"yyyy")</f>
        <v>2021</v>
      </c>
      <c r="P6401" s="4" t="str">
        <f>TEXT(Table1[[#This Row],[Invoice Date]],"mmm")</f>
        <v>Aug</v>
      </c>
      <c r="Q6401" s="27">
        <f>WEEKNUM(Table1[[#This Row],[Invoice Date]]) + IF(YEAR(Table1[[#This Row],[Invoice Date]])=2021, 52, 0)</f>
        <v>85</v>
      </c>
    </row>
    <row r="6402" spans="2:17" ht="14.25" customHeight="1" x14ac:dyDescent="0.3">
      <c r="B6402" s="4" t="s">
        <v>14</v>
      </c>
      <c r="C6402" s="33">
        <v>1185732</v>
      </c>
      <c r="D6402" s="5">
        <v>44420</v>
      </c>
      <c r="E6402" s="4" t="s">
        <v>36</v>
      </c>
      <c r="F6402" s="4" t="s">
        <v>108</v>
      </c>
      <c r="G6402" s="4" t="s">
        <v>109</v>
      </c>
      <c r="H6402" s="6" t="s">
        <v>20</v>
      </c>
      <c r="I6402" s="7">
        <v>36</v>
      </c>
      <c r="J6402" s="8">
        <v>65</v>
      </c>
      <c r="K6402" s="9">
        <v>2340</v>
      </c>
      <c r="L6402" s="9">
        <v>936</v>
      </c>
      <c r="M6402" s="10">
        <v>0.4</v>
      </c>
      <c r="N6402" s="4" t="s">
        <v>83</v>
      </c>
      <c r="O6402" s="4" t="str">
        <f>TEXT(Table1[[#This Row],[Invoice Date]],"yyyy")</f>
        <v>2021</v>
      </c>
      <c r="P6402" s="4" t="str">
        <f>TEXT(Table1[[#This Row],[Invoice Date]],"mmm")</f>
        <v>Aug</v>
      </c>
      <c r="Q6402" s="27">
        <f>WEEKNUM(Table1[[#This Row],[Invoice Date]]) + IF(YEAR(Table1[[#This Row],[Invoice Date]])=2021, 52, 0)</f>
        <v>85</v>
      </c>
    </row>
    <row r="6403" spans="2:17" ht="14.25" customHeight="1" x14ac:dyDescent="0.3">
      <c r="B6403" s="4" t="s">
        <v>14</v>
      </c>
      <c r="C6403" s="33">
        <v>1185732</v>
      </c>
      <c r="D6403" s="5">
        <v>44420</v>
      </c>
      <c r="E6403" s="4" t="s">
        <v>36</v>
      </c>
      <c r="F6403" s="4" t="s">
        <v>108</v>
      </c>
      <c r="G6403" s="4" t="s">
        <v>109</v>
      </c>
      <c r="H6403" s="6" t="s">
        <v>19</v>
      </c>
      <c r="I6403" s="7">
        <v>42</v>
      </c>
      <c r="J6403" s="8">
        <v>78</v>
      </c>
      <c r="K6403" s="9">
        <v>3276</v>
      </c>
      <c r="L6403" s="9">
        <v>1474.1999999999998</v>
      </c>
      <c r="M6403" s="10">
        <v>0.44999999999999996</v>
      </c>
      <c r="N6403" s="4" t="s">
        <v>83</v>
      </c>
      <c r="O6403" s="4" t="str">
        <f>TEXT(Table1[[#This Row],[Invoice Date]],"yyyy")</f>
        <v>2021</v>
      </c>
      <c r="P6403" s="4" t="str">
        <f>TEXT(Table1[[#This Row],[Invoice Date]],"mmm")</f>
        <v>Aug</v>
      </c>
      <c r="Q6403" s="27">
        <f>WEEKNUM(Table1[[#This Row],[Invoice Date]]) + IF(YEAR(Table1[[#This Row],[Invoice Date]])=2021, 52, 0)</f>
        <v>85</v>
      </c>
    </row>
    <row r="6404" spans="2:17" ht="14.25" customHeight="1" x14ac:dyDescent="0.3">
      <c r="B6404" s="4" t="s">
        <v>26</v>
      </c>
      <c r="C6404" s="33">
        <v>1197831</v>
      </c>
      <c r="D6404" s="5">
        <v>44420</v>
      </c>
      <c r="E6404" s="4" t="s">
        <v>27</v>
      </c>
      <c r="F6404" s="4" t="s">
        <v>59</v>
      </c>
      <c r="G6404" s="4" t="s">
        <v>60</v>
      </c>
      <c r="H6404" s="6" t="s">
        <v>23</v>
      </c>
      <c r="I6404" s="7">
        <v>27</v>
      </c>
      <c r="J6404" s="8">
        <v>144</v>
      </c>
      <c r="K6404" s="9">
        <v>3888</v>
      </c>
      <c r="L6404" s="9">
        <v>2216.1600000000003</v>
      </c>
      <c r="M6404" s="10">
        <v>0.57000000000000006</v>
      </c>
      <c r="N6404" s="4" t="s">
        <v>24</v>
      </c>
      <c r="O6404" s="4" t="str">
        <f>TEXT(Table1[[#This Row],[Invoice Date]],"yyyy")</f>
        <v>2021</v>
      </c>
      <c r="P6404" s="4" t="str">
        <f>TEXT(Table1[[#This Row],[Invoice Date]],"mmm")</f>
        <v>Aug</v>
      </c>
      <c r="Q6404" s="27">
        <f>WEEKNUM(Table1[[#This Row],[Invoice Date]]) + IF(YEAR(Table1[[#This Row],[Invoice Date]])=2021, 52, 0)</f>
        <v>85</v>
      </c>
    </row>
    <row r="6405" spans="2:17" ht="14.25" customHeight="1" x14ac:dyDescent="0.3">
      <c r="B6405" s="4" t="s">
        <v>26</v>
      </c>
      <c r="C6405" s="33">
        <v>1197831</v>
      </c>
      <c r="D6405" s="5">
        <v>44420</v>
      </c>
      <c r="E6405" s="4" t="s">
        <v>27</v>
      </c>
      <c r="F6405" s="4" t="s">
        <v>59</v>
      </c>
      <c r="G6405" s="4" t="s">
        <v>60</v>
      </c>
      <c r="H6405" s="6" t="s">
        <v>23</v>
      </c>
      <c r="I6405" s="7">
        <v>33</v>
      </c>
      <c r="J6405" s="8">
        <v>126</v>
      </c>
      <c r="K6405" s="9">
        <v>4158</v>
      </c>
      <c r="L6405" s="9">
        <v>2785.86</v>
      </c>
      <c r="M6405" s="10">
        <v>0.67</v>
      </c>
      <c r="N6405" s="4" t="s">
        <v>83</v>
      </c>
      <c r="O6405" s="4" t="str">
        <f>TEXT(Table1[[#This Row],[Invoice Date]],"yyyy")</f>
        <v>2021</v>
      </c>
      <c r="P6405" s="4" t="str">
        <f>TEXT(Table1[[#This Row],[Invoice Date]],"mmm")</f>
        <v>Aug</v>
      </c>
      <c r="Q6405" s="27">
        <f>WEEKNUM(Table1[[#This Row],[Invoice Date]]) + IF(YEAR(Table1[[#This Row],[Invoice Date]])=2021, 52, 0)</f>
        <v>85</v>
      </c>
    </row>
    <row r="6406" spans="2:17" ht="14.25" customHeight="1" x14ac:dyDescent="0.3">
      <c r="B6406" s="4" t="s">
        <v>14</v>
      </c>
      <c r="C6406" s="33">
        <v>1185732</v>
      </c>
      <c r="D6406" s="5">
        <v>44420</v>
      </c>
      <c r="E6406" s="4" t="s">
        <v>36</v>
      </c>
      <c r="F6406" s="4" t="s">
        <v>108</v>
      </c>
      <c r="G6406" s="4" t="s">
        <v>109</v>
      </c>
      <c r="H6406" s="6" t="s">
        <v>23</v>
      </c>
      <c r="I6406" s="7">
        <v>53</v>
      </c>
      <c r="J6406" s="8">
        <v>88</v>
      </c>
      <c r="K6406" s="9">
        <v>4664</v>
      </c>
      <c r="L6406" s="9">
        <v>2332</v>
      </c>
      <c r="M6406" s="10">
        <v>0.5</v>
      </c>
      <c r="N6406" s="4" t="s">
        <v>83</v>
      </c>
      <c r="O6406" s="4" t="str">
        <f>TEXT(Table1[[#This Row],[Invoice Date]],"yyyy")</f>
        <v>2021</v>
      </c>
      <c r="P6406" s="4" t="str">
        <f>TEXT(Table1[[#This Row],[Invoice Date]],"mmm")</f>
        <v>Aug</v>
      </c>
      <c r="Q6406" s="27">
        <f>WEEKNUM(Table1[[#This Row],[Invoice Date]]) + IF(YEAR(Table1[[#This Row],[Invoice Date]])=2021, 52, 0)</f>
        <v>85</v>
      </c>
    </row>
    <row r="6407" spans="2:17" ht="14.25" customHeight="1" x14ac:dyDescent="0.3">
      <c r="B6407" s="4" t="s">
        <v>26</v>
      </c>
      <c r="C6407" s="33">
        <v>1197831</v>
      </c>
      <c r="D6407" s="5">
        <v>44420</v>
      </c>
      <c r="E6407" s="4" t="s">
        <v>36</v>
      </c>
      <c r="F6407" s="4" t="s">
        <v>37</v>
      </c>
      <c r="G6407" s="4" t="s">
        <v>38</v>
      </c>
      <c r="H6407" s="6" t="s">
        <v>19</v>
      </c>
      <c r="I6407" s="7">
        <v>28</v>
      </c>
      <c r="J6407" s="8">
        <v>196</v>
      </c>
      <c r="K6407" s="9">
        <v>5488</v>
      </c>
      <c r="L6407" s="9">
        <v>2195.2000000000003</v>
      </c>
      <c r="M6407" s="10">
        <v>0.4</v>
      </c>
      <c r="N6407" s="4" t="s">
        <v>83</v>
      </c>
      <c r="O6407" s="4" t="str">
        <f>TEXT(Table1[[#This Row],[Invoice Date]],"yyyy")</f>
        <v>2021</v>
      </c>
      <c r="P6407" s="4" t="str">
        <f>TEXT(Table1[[#This Row],[Invoice Date]],"mmm")</f>
        <v>Aug</v>
      </c>
      <c r="Q6407" s="27">
        <f>WEEKNUM(Table1[[#This Row],[Invoice Date]]) + IF(YEAR(Table1[[#This Row],[Invoice Date]])=2021, 52, 0)</f>
        <v>85</v>
      </c>
    </row>
    <row r="6408" spans="2:17" ht="14.25" customHeight="1" x14ac:dyDescent="0.3">
      <c r="B6408" s="4" t="s">
        <v>14</v>
      </c>
      <c r="C6408" s="33">
        <v>1185732</v>
      </c>
      <c r="D6408" s="5">
        <v>44420</v>
      </c>
      <c r="E6408" s="4" t="s">
        <v>36</v>
      </c>
      <c r="F6408" s="4" t="s">
        <v>108</v>
      </c>
      <c r="G6408" s="4" t="s">
        <v>109</v>
      </c>
      <c r="H6408" s="6" t="s">
        <v>17</v>
      </c>
      <c r="I6408" s="7">
        <v>49</v>
      </c>
      <c r="J6408" s="8">
        <v>131</v>
      </c>
      <c r="K6408" s="9">
        <v>6419</v>
      </c>
      <c r="L6408" s="9">
        <v>3081.12</v>
      </c>
      <c r="M6408" s="10">
        <v>0.48</v>
      </c>
      <c r="N6408" s="4" t="s">
        <v>83</v>
      </c>
      <c r="O6408" s="4" t="str">
        <f>TEXT(Table1[[#This Row],[Invoice Date]],"yyyy")</f>
        <v>2021</v>
      </c>
      <c r="P6408" s="4" t="str">
        <f>TEXT(Table1[[#This Row],[Invoice Date]],"mmm")</f>
        <v>Aug</v>
      </c>
      <c r="Q6408" s="27">
        <f>WEEKNUM(Table1[[#This Row],[Invoice Date]]) + IF(YEAR(Table1[[#This Row],[Invoice Date]])=2021, 52, 0)</f>
        <v>85</v>
      </c>
    </row>
    <row r="6409" spans="2:17" ht="14.25" customHeight="1" x14ac:dyDescent="0.3">
      <c r="B6409" s="4" t="s">
        <v>14</v>
      </c>
      <c r="C6409" s="33">
        <v>1185732</v>
      </c>
      <c r="D6409" s="5">
        <v>44420</v>
      </c>
      <c r="E6409" s="4" t="s">
        <v>36</v>
      </c>
      <c r="F6409" s="4" t="s">
        <v>108</v>
      </c>
      <c r="G6409" s="4" t="s">
        <v>109</v>
      </c>
      <c r="H6409" s="6" t="s">
        <v>21</v>
      </c>
      <c r="I6409" s="7">
        <v>40</v>
      </c>
      <c r="J6409" s="8">
        <v>200</v>
      </c>
      <c r="K6409" s="9">
        <v>80000</v>
      </c>
      <c r="L6409" s="9">
        <v>24000</v>
      </c>
      <c r="M6409" s="10">
        <v>0.3</v>
      </c>
      <c r="N6409" s="4" t="s">
        <v>83</v>
      </c>
      <c r="O6409" s="4" t="str">
        <f>TEXT(Table1[[#This Row],[Invoice Date]],"yyyy")</f>
        <v>2021</v>
      </c>
      <c r="P6409" s="4" t="str">
        <f>TEXT(Table1[[#This Row],[Invoice Date]],"mmm")</f>
        <v>Aug</v>
      </c>
      <c r="Q6409" s="27">
        <f>WEEKNUM(Table1[[#This Row],[Invoice Date]]) + IF(YEAR(Table1[[#This Row],[Invoice Date]])=2021, 52, 0)</f>
        <v>85</v>
      </c>
    </row>
    <row r="6410" spans="2:17" ht="14.25" customHeight="1" x14ac:dyDescent="0.3">
      <c r="B6410" s="4" t="s">
        <v>14</v>
      </c>
      <c r="C6410" s="33">
        <v>1185732</v>
      </c>
      <c r="D6410" s="5">
        <v>44420</v>
      </c>
      <c r="E6410" s="4" t="s">
        <v>36</v>
      </c>
      <c r="F6410" s="4" t="s">
        <v>108</v>
      </c>
      <c r="G6410" s="4" t="s">
        <v>109</v>
      </c>
      <c r="H6410" s="6" t="s">
        <v>22</v>
      </c>
      <c r="I6410" s="7">
        <v>50</v>
      </c>
      <c r="J6410" s="8">
        <v>175</v>
      </c>
      <c r="K6410" s="9">
        <v>87500</v>
      </c>
      <c r="L6410" s="9">
        <v>30624.999999999996</v>
      </c>
      <c r="M6410" s="10">
        <v>0.35</v>
      </c>
      <c r="N6410" s="4" t="s">
        <v>83</v>
      </c>
      <c r="O6410" s="4" t="str">
        <f>TEXT(Table1[[#This Row],[Invoice Date]],"yyyy")</f>
        <v>2021</v>
      </c>
      <c r="P6410" s="4" t="str">
        <f>TEXT(Table1[[#This Row],[Invoice Date]],"mmm")</f>
        <v>Aug</v>
      </c>
      <c r="Q6410" s="27">
        <f>WEEKNUM(Table1[[#This Row],[Invoice Date]]) + IF(YEAR(Table1[[#This Row],[Invoice Date]])=2021, 52, 0)</f>
        <v>85</v>
      </c>
    </row>
    <row r="6411" spans="2:17" ht="14.25" customHeight="1" x14ac:dyDescent="0.3">
      <c r="B6411" s="4" t="s">
        <v>14</v>
      </c>
      <c r="C6411" s="33">
        <v>1185732</v>
      </c>
      <c r="D6411" s="5">
        <v>44420</v>
      </c>
      <c r="E6411" s="4" t="s">
        <v>36</v>
      </c>
      <c r="F6411" s="4" t="s">
        <v>108</v>
      </c>
      <c r="G6411" s="4" t="s">
        <v>109</v>
      </c>
      <c r="H6411" s="6" t="s">
        <v>20</v>
      </c>
      <c r="I6411" s="7">
        <v>40</v>
      </c>
      <c r="J6411" s="8">
        <v>225</v>
      </c>
      <c r="K6411" s="9">
        <v>90000</v>
      </c>
      <c r="L6411" s="9">
        <v>27000</v>
      </c>
      <c r="M6411" s="10">
        <v>0.3</v>
      </c>
      <c r="N6411" s="4" t="s">
        <v>83</v>
      </c>
      <c r="O6411" s="4" t="str">
        <f>TEXT(Table1[[#This Row],[Invoice Date]],"yyyy")</f>
        <v>2021</v>
      </c>
      <c r="P6411" s="4" t="str">
        <f>TEXT(Table1[[#This Row],[Invoice Date]],"mmm")</f>
        <v>Aug</v>
      </c>
      <c r="Q6411" s="27">
        <f>WEEKNUM(Table1[[#This Row],[Invoice Date]]) + IF(YEAR(Table1[[#This Row],[Invoice Date]])=2021, 52, 0)</f>
        <v>85</v>
      </c>
    </row>
    <row r="6412" spans="2:17" ht="14.25" customHeight="1" x14ac:dyDescent="0.3">
      <c r="B6412" s="4" t="s">
        <v>14</v>
      </c>
      <c r="C6412" s="33">
        <v>1185732</v>
      </c>
      <c r="D6412" s="5">
        <v>44420</v>
      </c>
      <c r="E6412" s="4" t="s">
        <v>36</v>
      </c>
      <c r="F6412" s="4" t="s">
        <v>108</v>
      </c>
      <c r="G6412" s="4" t="s">
        <v>109</v>
      </c>
      <c r="H6412" s="6" t="s">
        <v>19</v>
      </c>
      <c r="I6412" s="7">
        <v>45.000000000000007</v>
      </c>
      <c r="J6412" s="8">
        <v>300</v>
      </c>
      <c r="K6412" s="9">
        <v>135000.00000000003</v>
      </c>
      <c r="L6412" s="9">
        <v>40500.000000000007</v>
      </c>
      <c r="M6412" s="10">
        <v>0.3</v>
      </c>
      <c r="N6412" s="4" t="s">
        <v>83</v>
      </c>
      <c r="O6412" s="4" t="str">
        <f>TEXT(Table1[[#This Row],[Invoice Date]],"yyyy")</f>
        <v>2021</v>
      </c>
      <c r="P6412" s="4" t="str">
        <f>TEXT(Table1[[#This Row],[Invoice Date]],"mmm")</f>
        <v>Aug</v>
      </c>
      <c r="Q6412" s="27">
        <f>WEEKNUM(Table1[[#This Row],[Invoice Date]]) + IF(YEAR(Table1[[#This Row],[Invoice Date]])=2021, 52, 0)</f>
        <v>85</v>
      </c>
    </row>
    <row r="6413" spans="2:17" ht="14.25" customHeight="1" x14ac:dyDescent="0.3">
      <c r="B6413" s="4" t="s">
        <v>26</v>
      </c>
      <c r="C6413" s="33">
        <v>1197831</v>
      </c>
      <c r="D6413" s="5">
        <v>44420</v>
      </c>
      <c r="E6413" s="4" t="s">
        <v>27</v>
      </c>
      <c r="F6413" s="4" t="s">
        <v>59</v>
      </c>
      <c r="G6413" s="4" t="s">
        <v>60</v>
      </c>
      <c r="H6413" s="6" t="s">
        <v>23</v>
      </c>
      <c r="I6413" s="7">
        <v>35</v>
      </c>
      <c r="J6413" s="8">
        <v>450</v>
      </c>
      <c r="K6413" s="9">
        <v>157500</v>
      </c>
      <c r="L6413" s="9">
        <v>86625</v>
      </c>
      <c r="M6413" s="10">
        <v>0.55000000000000004</v>
      </c>
      <c r="N6413" s="4" t="s">
        <v>24</v>
      </c>
      <c r="O6413" s="4" t="str">
        <f>TEXT(Table1[[#This Row],[Invoice Date]],"yyyy")</f>
        <v>2021</v>
      </c>
      <c r="P6413" s="4" t="str">
        <f>TEXT(Table1[[#This Row],[Invoice Date]],"mmm")</f>
        <v>Aug</v>
      </c>
      <c r="Q6413" s="27">
        <f>WEEKNUM(Table1[[#This Row],[Invoice Date]]) + IF(YEAR(Table1[[#This Row],[Invoice Date]])=2021, 52, 0)</f>
        <v>85</v>
      </c>
    </row>
    <row r="6414" spans="2:17" ht="14.25" customHeight="1" x14ac:dyDescent="0.3">
      <c r="B6414" s="4" t="s">
        <v>14</v>
      </c>
      <c r="C6414" s="33">
        <v>1185732</v>
      </c>
      <c r="D6414" s="5">
        <v>44420</v>
      </c>
      <c r="E6414" s="4" t="s">
        <v>36</v>
      </c>
      <c r="F6414" s="4" t="s">
        <v>108</v>
      </c>
      <c r="G6414" s="4" t="s">
        <v>109</v>
      </c>
      <c r="H6414" s="6" t="s">
        <v>23</v>
      </c>
      <c r="I6414" s="7">
        <v>55.000000000000007</v>
      </c>
      <c r="J6414" s="8">
        <v>350</v>
      </c>
      <c r="K6414" s="9">
        <v>192500.00000000003</v>
      </c>
      <c r="L6414" s="9">
        <v>77000.000000000015</v>
      </c>
      <c r="M6414" s="10">
        <v>0.4</v>
      </c>
      <c r="N6414" s="4" t="s">
        <v>83</v>
      </c>
      <c r="O6414" s="4" t="str">
        <f>TEXT(Table1[[#This Row],[Invoice Date]],"yyyy")</f>
        <v>2021</v>
      </c>
      <c r="P6414" s="4" t="str">
        <f>TEXT(Table1[[#This Row],[Invoice Date]],"mmm")</f>
        <v>Aug</v>
      </c>
      <c r="Q6414" s="27">
        <f>WEEKNUM(Table1[[#This Row],[Invoice Date]]) + IF(YEAR(Table1[[#This Row],[Invoice Date]])=2021, 52, 0)</f>
        <v>85</v>
      </c>
    </row>
    <row r="6415" spans="2:17" ht="14.25" customHeight="1" x14ac:dyDescent="0.3">
      <c r="B6415" s="4" t="s">
        <v>26</v>
      </c>
      <c r="C6415" s="33">
        <v>1197831</v>
      </c>
      <c r="D6415" s="5">
        <v>44420</v>
      </c>
      <c r="E6415" s="4" t="s">
        <v>36</v>
      </c>
      <c r="F6415" s="4" t="s">
        <v>37</v>
      </c>
      <c r="G6415" s="4" t="s">
        <v>38</v>
      </c>
      <c r="H6415" s="6" t="s">
        <v>19</v>
      </c>
      <c r="I6415" s="7">
        <v>30</v>
      </c>
      <c r="J6415" s="8">
        <v>725</v>
      </c>
      <c r="K6415" s="9">
        <v>217500</v>
      </c>
      <c r="L6415" s="9">
        <v>65250</v>
      </c>
      <c r="M6415" s="10">
        <v>0.3</v>
      </c>
      <c r="N6415" s="4" t="s">
        <v>24</v>
      </c>
      <c r="O6415" s="4" t="str">
        <f>TEXT(Table1[[#This Row],[Invoice Date]],"yyyy")</f>
        <v>2021</v>
      </c>
      <c r="P6415" s="4" t="str">
        <f>TEXT(Table1[[#This Row],[Invoice Date]],"mmm")</f>
        <v>Aug</v>
      </c>
      <c r="Q6415" s="27">
        <f>WEEKNUM(Table1[[#This Row],[Invoice Date]]) + IF(YEAR(Table1[[#This Row],[Invoice Date]])=2021, 52, 0)</f>
        <v>85</v>
      </c>
    </row>
    <row r="6416" spans="2:17" ht="14.25" customHeight="1" x14ac:dyDescent="0.3">
      <c r="B6416" s="4" t="s">
        <v>14</v>
      </c>
      <c r="C6416" s="33">
        <v>1185732</v>
      </c>
      <c r="D6416" s="5">
        <v>44420</v>
      </c>
      <c r="E6416" s="4" t="s">
        <v>36</v>
      </c>
      <c r="F6416" s="4" t="s">
        <v>108</v>
      </c>
      <c r="G6416" s="4" t="s">
        <v>109</v>
      </c>
      <c r="H6416" s="6" t="s">
        <v>17</v>
      </c>
      <c r="I6416" s="7">
        <v>50</v>
      </c>
      <c r="J6416" s="8">
        <v>525</v>
      </c>
      <c r="K6416" s="9">
        <v>262500</v>
      </c>
      <c r="L6416" s="9">
        <v>91875</v>
      </c>
      <c r="M6416" s="10">
        <v>0.35</v>
      </c>
      <c r="N6416" s="4" t="s">
        <v>83</v>
      </c>
      <c r="O6416" s="4" t="str">
        <f>TEXT(Table1[[#This Row],[Invoice Date]],"yyyy")</f>
        <v>2021</v>
      </c>
      <c r="P6416" s="4" t="str">
        <f>TEXT(Table1[[#This Row],[Invoice Date]],"mmm")</f>
        <v>Aug</v>
      </c>
      <c r="Q6416" s="27">
        <f>WEEKNUM(Table1[[#This Row],[Invoice Date]]) + IF(YEAR(Table1[[#This Row],[Invoice Date]])=2021, 52, 0)</f>
        <v>85</v>
      </c>
    </row>
    <row r="6417" spans="2:17" ht="14.25" customHeight="1" x14ac:dyDescent="0.3">
      <c r="B6417" s="4" t="s">
        <v>34</v>
      </c>
      <c r="C6417" s="33">
        <v>1189833</v>
      </c>
      <c r="D6417" s="5">
        <v>44421</v>
      </c>
      <c r="E6417" s="4" t="s">
        <v>36</v>
      </c>
      <c r="F6417" s="4" t="s">
        <v>106</v>
      </c>
      <c r="G6417" s="4" t="s">
        <v>107</v>
      </c>
      <c r="H6417" s="6" t="s">
        <v>22</v>
      </c>
      <c r="I6417" s="7">
        <v>47</v>
      </c>
      <c r="J6417" s="8">
        <v>69</v>
      </c>
      <c r="K6417" s="9">
        <v>3243</v>
      </c>
      <c r="L6417" s="9">
        <v>1621.5</v>
      </c>
      <c r="M6417" s="10">
        <v>0.5</v>
      </c>
      <c r="N6417" s="4" t="s">
        <v>83</v>
      </c>
      <c r="O6417" s="4" t="str">
        <f>TEXT(Table1[[#This Row],[Invoice Date]],"yyyy")</f>
        <v>2021</v>
      </c>
      <c r="P6417" s="4" t="str">
        <f>TEXT(Table1[[#This Row],[Invoice Date]],"mmm")</f>
        <v>Aug</v>
      </c>
      <c r="Q6417" s="27">
        <f>WEEKNUM(Table1[[#This Row],[Invoice Date]]) + IF(YEAR(Table1[[#This Row],[Invoice Date]])=2021, 52, 0)</f>
        <v>85</v>
      </c>
    </row>
    <row r="6418" spans="2:17" ht="14.25" customHeight="1" x14ac:dyDescent="0.3">
      <c r="B6418" s="4" t="s">
        <v>34</v>
      </c>
      <c r="C6418" s="33">
        <v>1189833</v>
      </c>
      <c r="D6418" s="5">
        <v>44421</v>
      </c>
      <c r="E6418" s="4" t="s">
        <v>36</v>
      </c>
      <c r="F6418" s="4" t="s">
        <v>106</v>
      </c>
      <c r="G6418" s="4" t="s">
        <v>107</v>
      </c>
      <c r="H6418" s="6" t="s">
        <v>21</v>
      </c>
      <c r="I6418" s="7">
        <v>37</v>
      </c>
      <c r="J6418" s="8">
        <v>90</v>
      </c>
      <c r="K6418" s="9">
        <v>3330</v>
      </c>
      <c r="L6418" s="9">
        <v>1631.7</v>
      </c>
      <c r="M6418" s="10">
        <v>0.49</v>
      </c>
      <c r="N6418" s="4" t="s">
        <v>83</v>
      </c>
      <c r="O6418" s="4" t="str">
        <f>TEXT(Table1[[#This Row],[Invoice Date]],"yyyy")</f>
        <v>2021</v>
      </c>
      <c r="P6418" s="4" t="str">
        <f>TEXT(Table1[[#This Row],[Invoice Date]],"mmm")</f>
        <v>Aug</v>
      </c>
      <c r="Q6418" s="27">
        <f>WEEKNUM(Table1[[#This Row],[Invoice Date]]) + IF(YEAR(Table1[[#This Row],[Invoice Date]])=2021, 52, 0)</f>
        <v>85</v>
      </c>
    </row>
    <row r="6419" spans="2:17" ht="14.25" customHeight="1" x14ac:dyDescent="0.3">
      <c r="B6419" s="4" t="s">
        <v>26</v>
      </c>
      <c r="C6419" s="33">
        <v>1197831</v>
      </c>
      <c r="D6419" s="5">
        <v>44421</v>
      </c>
      <c r="E6419" s="4" t="s">
        <v>36</v>
      </c>
      <c r="F6419" s="4" t="s">
        <v>37</v>
      </c>
      <c r="G6419" s="4" t="s">
        <v>38</v>
      </c>
      <c r="H6419" s="6" t="s">
        <v>20</v>
      </c>
      <c r="I6419" s="7">
        <v>27</v>
      </c>
      <c r="J6419" s="8">
        <v>158</v>
      </c>
      <c r="K6419" s="9">
        <v>4266</v>
      </c>
      <c r="L6419" s="9">
        <v>1749.06</v>
      </c>
      <c r="M6419" s="10">
        <v>0.41</v>
      </c>
      <c r="N6419" s="4" t="s">
        <v>83</v>
      </c>
      <c r="O6419" s="4" t="str">
        <f>TEXT(Table1[[#This Row],[Invoice Date]],"yyyy")</f>
        <v>2021</v>
      </c>
      <c r="P6419" s="4" t="str">
        <f>TEXT(Table1[[#This Row],[Invoice Date]],"mmm")</f>
        <v>Aug</v>
      </c>
      <c r="Q6419" s="27">
        <f>WEEKNUM(Table1[[#This Row],[Invoice Date]]) + IF(YEAR(Table1[[#This Row],[Invoice Date]])=2021, 52, 0)</f>
        <v>85</v>
      </c>
    </row>
    <row r="6420" spans="2:17" ht="14.25" customHeight="1" x14ac:dyDescent="0.3">
      <c r="B6420" s="4" t="s">
        <v>26</v>
      </c>
      <c r="C6420" s="33">
        <v>1197831</v>
      </c>
      <c r="D6420" s="5">
        <v>44421</v>
      </c>
      <c r="E6420" s="4" t="s">
        <v>27</v>
      </c>
      <c r="F6420" s="4" t="s">
        <v>59</v>
      </c>
      <c r="G6420" s="4" t="s">
        <v>60</v>
      </c>
      <c r="H6420" s="6" t="s">
        <v>17</v>
      </c>
      <c r="I6420" s="7">
        <v>23</v>
      </c>
      <c r="J6420" s="8">
        <v>194</v>
      </c>
      <c r="K6420" s="9">
        <v>4462</v>
      </c>
      <c r="L6420" s="9">
        <v>2186.3799999999997</v>
      </c>
      <c r="M6420" s="10">
        <v>0.48999999999999994</v>
      </c>
      <c r="N6420" s="4" t="s">
        <v>24</v>
      </c>
      <c r="O6420" s="4" t="str">
        <f>TEXT(Table1[[#This Row],[Invoice Date]],"yyyy")</f>
        <v>2021</v>
      </c>
      <c r="P6420" s="4" t="str">
        <f>TEXT(Table1[[#This Row],[Invoice Date]],"mmm")</f>
        <v>Aug</v>
      </c>
      <c r="Q6420" s="27">
        <f>WEEKNUM(Table1[[#This Row],[Invoice Date]]) + IF(YEAR(Table1[[#This Row],[Invoice Date]])=2021, 52, 0)</f>
        <v>85</v>
      </c>
    </row>
    <row r="6421" spans="2:17" ht="14.25" customHeight="1" x14ac:dyDescent="0.3">
      <c r="B6421" s="4" t="s">
        <v>26</v>
      </c>
      <c r="C6421" s="33">
        <v>1197831</v>
      </c>
      <c r="D6421" s="5">
        <v>44421</v>
      </c>
      <c r="E6421" s="4" t="s">
        <v>27</v>
      </c>
      <c r="F6421" s="4" t="s">
        <v>59</v>
      </c>
      <c r="G6421" s="4" t="s">
        <v>60</v>
      </c>
      <c r="H6421" s="6" t="s">
        <v>17</v>
      </c>
      <c r="I6421" s="7">
        <v>28</v>
      </c>
      <c r="J6421" s="8">
        <v>163</v>
      </c>
      <c r="K6421" s="9">
        <v>4564</v>
      </c>
      <c r="L6421" s="9">
        <v>2510.1999999999998</v>
      </c>
      <c r="M6421" s="10">
        <v>0.54999999999999993</v>
      </c>
      <c r="N6421" s="4" t="s">
        <v>83</v>
      </c>
      <c r="O6421" s="4" t="str">
        <f>TEXT(Table1[[#This Row],[Invoice Date]],"yyyy")</f>
        <v>2021</v>
      </c>
      <c r="P6421" s="4" t="str">
        <f>TEXT(Table1[[#This Row],[Invoice Date]],"mmm")</f>
        <v>Aug</v>
      </c>
      <c r="Q6421" s="27">
        <f>WEEKNUM(Table1[[#This Row],[Invoice Date]]) + IF(YEAR(Table1[[#This Row],[Invoice Date]])=2021, 52, 0)</f>
        <v>85</v>
      </c>
    </row>
    <row r="6422" spans="2:17" ht="14.25" customHeight="1" x14ac:dyDescent="0.3">
      <c r="B6422" s="4" t="s">
        <v>34</v>
      </c>
      <c r="C6422" s="33">
        <v>1189833</v>
      </c>
      <c r="D6422" s="5">
        <v>44421</v>
      </c>
      <c r="E6422" s="4" t="s">
        <v>36</v>
      </c>
      <c r="F6422" s="4" t="s">
        <v>106</v>
      </c>
      <c r="G6422" s="4" t="s">
        <v>107</v>
      </c>
      <c r="H6422" s="6" t="s">
        <v>20</v>
      </c>
      <c r="I6422" s="7">
        <v>47</v>
      </c>
      <c r="J6422" s="8">
        <v>102</v>
      </c>
      <c r="K6422" s="9">
        <v>4794</v>
      </c>
      <c r="L6422" s="9">
        <v>2397</v>
      </c>
      <c r="M6422" s="10">
        <v>0.5</v>
      </c>
      <c r="N6422" s="4" t="s">
        <v>83</v>
      </c>
      <c r="O6422" s="4" t="str">
        <f>TEXT(Table1[[#This Row],[Invoice Date]],"yyyy")</f>
        <v>2021</v>
      </c>
      <c r="P6422" s="4" t="str">
        <f>TEXT(Table1[[#This Row],[Invoice Date]],"mmm")</f>
        <v>Aug</v>
      </c>
      <c r="Q6422" s="27">
        <f>WEEKNUM(Table1[[#This Row],[Invoice Date]]) + IF(YEAR(Table1[[#This Row],[Invoice Date]])=2021, 52, 0)</f>
        <v>85</v>
      </c>
    </row>
    <row r="6423" spans="2:17" ht="14.25" customHeight="1" x14ac:dyDescent="0.3">
      <c r="B6423" s="4" t="s">
        <v>34</v>
      </c>
      <c r="C6423" s="33">
        <v>1189833</v>
      </c>
      <c r="D6423" s="5">
        <v>44421</v>
      </c>
      <c r="E6423" s="4" t="s">
        <v>36</v>
      </c>
      <c r="F6423" s="4" t="s">
        <v>106</v>
      </c>
      <c r="G6423" s="4" t="s">
        <v>107</v>
      </c>
      <c r="H6423" s="6" t="s">
        <v>19</v>
      </c>
      <c r="I6423" s="7">
        <v>51</v>
      </c>
      <c r="J6423" s="8">
        <v>111</v>
      </c>
      <c r="K6423" s="9">
        <v>5661</v>
      </c>
      <c r="L6423" s="9">
        <v>2547.4499999999998</v>
      </c>
      <c r="M6423" s="10">
        <v>0.44999999999999996</v>
      </c>
      <c r="N6423" s="4" t="s">
        <v>83</v>
      </c>
      <c r="O6423" s="4" t="str">
        <f>TEXT(Table1[[#This Row],[Invoice Date]],"yyyy")</f>
        <v>2021</v>
      </c>
      <c r="P6423" s="4" t="str">
        <f>TEXT(Table1[[#This Row],[Invoice Date]],"mmm")</f>
        <v>Aug</v>
      </c>
      <c r="Q6423" s="27">
        <f>WEEKNUM(Table1[[#This Row],[Invoice Date]]) + IF(YEAR(Table1[[#This Row],[Invoice Date]])=2021, 52, 0)</f>
        <v>85</v>
      </c>
    </row>
    <row r="6424" spans="2:17" ht="14.25" customHeight="1" x14ac:dyDescent="0.3">
      <c r="B6424" s="4" t="s">
        <v>34</v>
      </c>
      <c r="C6424" s="33">
        <v>1189833</v>
      </c>
      <c r="D6424" s="5">
        <v>44421</v>
      </c>
      <c r="E6424" s="4" t="s">
        <v>36</v>
      </c>
      <c r="F6424" s="4" t="s">
        <v>106</v>
      </c>
      <c r="G6424" s="4" t="s">
        <v>107</v>
      </c>
      <c r="H6424" s="6" t="s">
        <v>23</v>
      </c>
      <c r="I6424" s="7">
        <v>52</v>
      </c>
      <c r="J6424" s="8">
        <v>113</v>
      </c>
      <c r="K6424" s="9">
        <v>5876</v>
      </c>
      <c r="L6424" s="9">
        <v>2938</v>
      </c>
      <c r="M6424" s="10">
        <v>0.5</v>
      </c>
      <c r="N6424" s="4" t="s">
        <v>83</v>
      </c>
      <c r="O6424" s="4" t="str">
        <f>TEXT(Table1[[#This Row],[Invoice Date]],"yyyy")</f>
        <v>2021</v>
      </c>
      <c r="P6424" s="4" t="str">
        <f>TEXT(Table1[[#This Row],[Invoice Date]],"mmm")</f>
        <v>Aug</v>
      </c>
      <c r="Q6424" s="27">
        <f>WEEKNUM(Table1[[#This Row],[Invoice Date]]) + IF(YEAR(Table1[[#This Row],[Invoice Date]])=2021, 52, 0)</f>
        <v>85</v>
      </c>
    </row>
    <row r="6425" spans="2:17" ht="14.25" customHeight="1" x14ac:dyDescent="0.3">
      <c r="B6425" s="4" t="s">
        <v>26</v>
      </c>
      <c r="C6425" s="33">
        <v>1197831</v>
      </c>
      <c r="D6425" s="5">
        <v>44421</v>
      </c>
      <c r="E6425" s="4" t="s">
        <v>48</v>
      </c>
      <c r="F6425" s="4" t="s">
        <v>90</v>
      </c>
      <c r="G6425" s="4" t="s">
        <v>91</v>
      </c>
      <c r="H6425" s="6" t="s">
        <v>21</v>
      </c>
      <c r="I6425" s="7">
        <v>53</v>
      </c>
      <c r="J6425" s="8">
        <v>113</v>
      </c>
      <c r="K6425" s="9">
        <v>5989</v>
      </c>
      <c r="L6425" s="9">
        <v>3114.28</v>
      </c>
      <c r="M6425" s="10">
        <v>0.52</v>
      </c>
      <c r="N6425" s="4" t="s">
        <v>83</v>
      </c>
      <c r="O6425" s="4" t="str">
        <f>TEXT(Table1[[#This Row],[Invoice Date]],"yyyy")</f>
        <v>2021</v>
      </c>
      <c r="P6425" s="4" t="str">
        <f>TEXT(Table1[[#This Row],[Invoice Date]],"mmm")</f>
        <v>Aug</v>
      </c>
      <c r="Q6425" s="27">
        <f>WEEKNUM(Table1[[#This Row],[Invoice Date]]) + IF(YEAR(Table1[[#This Row],[Invoice Date]])=2021, 52, 0)</f>
        <v>85</v>
      </c>
    </row>
    <row r="6426" spans="2:17" ht="14.25" customHeight="1" x14ac:dyDescent="0.3">
      <c r="B6426" s="4" t="s">
        <v>26</v>
      </c>
      <c r="C6426" s="33">
        <v>1197831</v>
      </c>
      <c r="D6426" s="5">
        <v>44421</v>
      </c>
      <c r="E6426" s="4" t="s">
        <v>48</v>
      </c>
      <c r="F6426" s="4" t="s">
        <v>90</v>
      </c>
      <c r="G6426" s="4" t="s">
        <v>91</v>
      </c>
      <c r="H6426" s="6" t="s">
        <v>21</v>
      </c>
      <c r="I6426" s="7">
        <v>42</v>
      </c>
      <c r="J6426" s="8">
        <v>149</v>
      </c>
      <c r="K6426" s="9">
        <v>6258</v>
      </c>
      <c r="L6426" s="9">
        <v>2816.1</v>
      </c>
      <c r="M6426" s="10">
        <v>0.45</v>
      </c>
      <c r="N6426" s="4" t="s">
        <v>24</v>
      </c>
      <c r="O6426" s="4" t="str">
        <f>TEXT(Table1[[#This Row],[Invoice Date]],"yyyy")</f>
        <v>2021</v>
      </c>
      <c r="P6426" s="4" t="str">
        <f>TEXT(Table1[[#This Row],[Invoice Date]],"mmm")</f>
        <v>Aug</v>
      </c>
      <c r="Q6426" s="27">
        <f>WEEKNUM(Table1[[#This Row],[Invoice Date]]) + IF(YEAR(Table1[[#This Row],[Invoice Date]])=2021, 52, 0)</f>
        <v>85</v>
      </c>
    </row>
    <row r="6427" spans="2:17" ht="14.25" customHeight="1" x14ac:dyDescent="0.3">
      <c r="B6427" s="4" t="s">
        <v>26</v>
      </c>
      <c r="C6427" s="33">
        <v>1197831</v>
      </c>
      <c r="D6427" s="5">
        <v>44421</v>
      </c>
      <c r="E6427" s="4" t="s">
        <v>48</v>
      </c>
      <c r="F6427" s="4" t="s">
        <v>90</v>
      </c>
      <c r="G6427" s="4" t="s">
        <v>91</v>
      </c>
      <c r="H6427" s="6" t="s">
        <v>20</v>
      </c>
      <c r="I6427" s="7">
        <v>42</v>
      </c>
      <c r="J6427" s="8">
        <v>150</v>
      </c>
      <c r="K6427" s="9">
        <v>6300</v>
      </c>
      <c r="L6427" s="9">
        <v>2646</v>
      </c>
      <c r="M6427" s="10">
        <v>0.42</v>
      </c>
      <c r="N6427" s="4" t="s">
        <v>24</v>
      </c>
      <c r="O6427" s="4" t="str">
        <f>TEXT(Table1[[#This Row],[Invoice Date]],"yyyy")</f>
        <v>2021</v>
      </c>
      <c r="P6427" s="4" t="str">
        <f>TEXT(Table1[[#This Row],[Invoice Date]],"mmm")</f>
        <v>Aug</v>
      </c>
      <c r="Q6427" s="27">
        <f>WEEKNUM(Table1[[#This Row],[Invoice Date]]) + IF(YEAR(Table1[[#This Row],[Invoice Date]])=2021, 52, 0)</f>
        <v>85</v>
      </c>
    </row>
    <row r="6428" spans="2:17" ht="14.25" customHeight="1" x14ac:dyDescent="0.3">
      <c r="B6428" s="4" t="s">
        <v>26</v>
      </c>
      <c r="C6428" s="33">
        <v>1197831</v>
      </c>
      <c r="D6428" s="5">
        <v>44421</v>
      </c>
      <c r="E6428" s="4" t="s">
        <v>48</v>
      </c>
      <c r="F6428" s="4" t="s">
        <v>90</v>
      </c>
      <c r="G6428" s="4" t="s">
        <v>91</v>
      </c>
      <c r="H6428" s="6" t="s">
        <v>23</v>
      </c>
      <c r="I6428" s="7">
        <v>50</v>
      </c>
      <c r="J6428" s="8">
        <v>128</v>
      </c>
      <c r="K6428" s="9">
        <v>6400</v>
      </c>
      <c r="L6428" s="9">
        <v>1855.9999999999998</v>
      </c>
      <c r="M6428" s="10">
        <v>0.28999999999999998</v>
      </c>
      <c r="N6428" s="4" t="s">
        <v>24</v>
      </c>
      <c r="O6428" s="4" t="str">
        <f>TEXT(Table1[[#This Row],[Invoice Date]],"yyyy")</f>
        <v>2021</v>
      </c>
      <c r="P6428" s="4" t="str">
        <f>TEXT(Table1[[#This Row],[Invoice Date]],"mmm")</f>
        <v>Aug</v>
      </c>
      <c r="Q6428" s="27">
        <f>WEEKNUM(Table1[[#This Row],[Invoice Date]]) + IF(YEAR(Table1[[#This Row],[Invoice Date]])=2021, 52, 0)</f>
        <v>85</v>
      </c>
    </row>
    <row r="6429" spans="2:17" ht="14.25" customHeight="1" x14ac:dyDescent="0.3">
      <c r="B6429" s="4" t="s">
        <v>26</v>
      </c>
      <c r="C6429" s="33">
        <v>1197831</v>
      </c>
      <c r="D6429" s="5">
        <v>44421</v>
      </c>
      <c r="E6429" s="4" t="s">
        <v>48</v>
      </c>
      <c r="F6429" s="4" t="s">
        <v>90</v>
      </c>
      <c r="G6429" s="4" t="s">
        <v>91</v>
      </c>
      <c r="H6429" s="6" t="s">
        <v>22</v>
      </c>
      <c r="I6429" s="7">
        <v>51</v>
      </c>
      <c r="J6429" s="8">
        <v>140</v>
      </c>
      <c r="K6429" s="9">
        <v>7140</v>
      </c>
      <c r="L6429" s="9">
        <v>2784.6</v>
      </c>
      <c r="M6429" s="10">
        <v>0.38999999999999996</v>
      </c>
      <c r="N6429" s="4" t="s">
        <v>24</v>
      </c>
      <c r="O6429" s="4" t="str">
        <f>TEXT(Table1[[#This Row],[Invoice Date]],"yyyy")</f>
        <v>2021</v>
      </c>
      <c r="P6429" s="4" t="str">
        <f>TEXT(Table1[[#This Row],[Invoice Date]],"mmm")</f>
        <v>Aug</v>
      </c>
      <c r="Q6429" s="27">
        <f>WEEKNUM(Table1[[#This Row],[Invoice Date]]) + IF(YEAR(Table1[[#This Row],[Invoice Date]])=2021, 52, 0)</f>
        <v>85</v>
      </c>
    </row>
    <row r="6430" spans="2:17" ht="14.25" customHeight="1" x14ac:dyDescent="0.3">
      <c r="B6430" s="4" t="s">
        <v>26</v>
      </c>
      <c r="C6430" s="33">
        <v>1197831</v>
      </c>
      <c r="D6430" s="5">
        <v>44421</v>
      </c>
      <c r="E6430" s="4" t="s">
        <v>48</v>
      </c>
      <c r="F6430" s="4" t="s">
        <v>90</v>
      </c>
      <c r="G6430" s="4" t="s">
        <v>91</v>
      </c>
      <c r="H6430" s="6" t="s">
        <v>22</v>
      </c>
      <c r="I6430" s="7">
        <v>60</v>
      </c>
      <c r="J6430" s="8">
        <v>126</v>
      </c>
      <c r="K6430" s="9">
        <v>7560</v>
      </c>
      <c r="L6430" s="9">
        <v>3628.7999999999997</v>
      </c>
      <c r="M6430" s="10">
        <v>0.48</v>
      </c>
      <c r="N6430" s="4" t="s">
        <v>83</v>
      </c>
      <c r="O6430" s="4" t="str">
        <f>TEXT(Table1[[#This Row],[Invoice Date]],"yyyy")</f>
        <v>2021</v>
      </c>
      <c r="P6430" s="4" t="str">
        <f>TEXT(Table1[[#This Row],[Invoice Date]],"mmm")</f>
        <v>Aug</v>
      </c>
      <c r="Q6430" s="27">
        <f>WEEKNUM(Table1[[#This Row],[Invoice Date]]) + IF(YEAR(Table1[[#This Row],[Invoice Date]])=2021, 52, 0)</f>
        <v>85</v>
      </c>
    </row>
    <row r="6431" spans="2:17" ht="14.25" customHeight="1" x14ac:dyDescent="0.3">
      <c r="B6431" s="4" t="s">
        <v>26</v>
      </c>
      <c r="C6431" s="33">
        <v>1197831</v>
      </c>
      <c r="D6431" s="5">
        <v>44421</v>
      </c>
      <c r="E6431" s="4" t="s">
        <v>48</v>
      </c>
      <c r="F6431" s="4" t="s">
        <v>90</v>
      </c>
      <c r="G6431" s="4" t="s">
        <v>91</v>
      </c>
      <c r="H6431" s="6" t="s">
        <v>23</v>
      </c>
      <c r="I6431" s="7">
        <v>68</v>
      </c>
      <c r="J6431" s="8">
        <v>119</v>
      </c>
      <c r="K6431" s="9">
        <v>8092</v>
      </c>
      <c r="L6431" s="9">
        <v>2832.2</v>
      </c>
      <c r="M6431" s="10">
        <v>0.35</v>
      </c>
      <c r="N6431" s="4" t="s">
        <v>83</v>
      </c>
      <c r="O6431" s="4" t="str">
        <f>TEXT(Table1[[#This Row],[Invoice Date]],"yyyy")</f>
        <v>2021</v>
      </c>
      <c r="P6431" s="4" t="str">
        <f>TEXT(Table1[[#This Row],[Invoice Date]],"mmm")</f>
        <v>Aug</v>
      </c>
      <c r="Q6431" s="27">
        <f>WEEKNUM(Table1[[#This Row],[Invoice Date]]) + IF(YEAR(Table1[[#This Row],[Invoice Date]])=2021, 52, 0)</f>
        <v>85</v>
      </c>
    </row>
    <row r="6432" spans="2:17" ht="14.25" customHeight="1" x14ac:dyDescent="0.3">
      <c r="B6432" s="4" t="s">
        <v>26</v>
      </c>
      <c r="C6432" s="33">
        <v>1197831</v>
      </c>
      <c r="D6432" s="5">
        <v>44421</v>
      </c>
      <c r="E6432" s="4" t="s">
        <v>48</v>
      </c>
      <c r="F6432" s="4" t="s">
        <v>90</v>
      </c>
      <c r="G6432" s="4" t="s">
        <v>91</v>
      </c>
      <c r="H6432" s="6" t="s">
        <v>20</v>
      </c>
      <c r="I6432" s="7">
        <v>54</v>
      </c>
      <c r="J6432" s="8">
        <v>150</v>
      </c>
      <c r="K6432" s="9">
        <v>8100</v>
      </c>
      <c r="L6432" s="9">
        <v>3725.9999999999995</v>
      </c>
      <c r="M6432" s="10">
        <v>0.45999999999999996</v>
      </c>
      <c r="N6432" s="4" t="s">
        <v>83</v>
      </c>
      <c r="O6432" s="4" t="str">
        <f>TEXT(Table1[[#This Row],[Invoice Date]],"yyyy")</f>
        <v>2021</v>
      </c>
      <c r="P6432" s="4" t="str">
        <f>TEXT(Table1[[#This Row],[Invoice Date]],"mmm")</f>
        <v>Aug</v>
      </c>
      <c r="Q6432" s="27">
        <f>WEEKNUM(Table1[[#This Row],[Invoice Date]]) + IF(YEAR(Table1[[#This Row],[Invoice Date]])=2021, 52, 0)</f>
        <v>85</v>
      </c>
    </row>
    <row r="6433" spans="2:17" ht="14.25" customHeight="1" x14ac:dyDescent="0.3">
      <c r="B6433" s="4" t="s">
        <v>26</v>
      </c>
      <c r="C6433" s="33">
        <v>1197831</v>
      </c>
      <c r="D6433" s="5">
        <v>44421</v>
      </c>
      <c r="E6433" s="4" t="s">
        <v>48</v>
      </c>
      <c r="F6433" s="4" t="s">
        <v>90</v>
      </c>
      <c r="G6433" s="4" t="s">
        <v>91</v>
      </c>
      <c r="H6433" s="6" t="s">
        <v>17</v>
      </c>
      <c r="I6433" s="7">
        <v>39</v>
      </c>
      <c r="J6433" s="8">
        <v>209</v>
      </c>
      <c r="K6433" s="9">
        <v>8151</v>
      </c>
      <c r="L6433" s="9">
        <v>3749.46</v>
      </c>
      <c r="M6433" s="10">
        <v>0.46</v>
      </c>
      <c r="N6433" s="4" t="s">
        <v>24</v>
      </c>
      <c r="O6433" s="4" t="str">
        <f>TEXT(Table1[[#This Row],[Invoice Date]],"yyyy")</f>
        <v>2021</v>
      </c>
      <c r="P6433" s="4" t="str">
        <f>TEXT(Table1[[#This Row],[Invoice Date]],"mmm")</f>
        <v>Aug</v>
      </c>
      <c r="Q6433" s="27">
        <f>WEEKNUM(Table1[[#This Row],[Invoice Date]]) + IF(YEAR(Table1[[#This Row],[Invoice Date]])=2021, 52, 0)</f>
        <v>85</v>
      </c>
    </row>
    <row r="6434" spans="2:17" ht="14.25" customHeight="1" x14ac:dyDescent="0.3">
      <c r="B6434" s="4" t="s">
        <v>26</v>
      </c>
      <c r="C6434" s="33">
        <v>1197831</v>
      </c>
      <c r="D6434" s="5">
        <v>44421</v>
      </c>
      <c r="E6434" s="4" t="s">
        <v>48</v>
      </c>
      <c r="F6434" s="4" t="s">
        <v>90</v>
      </c>
      <c r="G6434" s="4" t="s">
        <v>91</v>
      </c>
      <c r="H6434" s="6" t="s">
        <v>19</v>
      </c>
      <c r="I6434" s="7">
        <v>44</v>
      </c>
      <c r="J6434" s="8">
        <v>200</v>
      </c>
      <c r="K6434" s="9">
        <v>8800</v>
      </c>
      <c r="L6434" s="9">
        <v>3696.0000000000005</v>
      </c>
      <c r="M6434" s="10">
        <v>0.42000000000000004</v>
      </c>
      <c r="N6434" s="4" t="s">
        <v>24</v>
      </c>
      <c r="O6434" s="4" t="str">
        <f>TEXT(Table1[[#This Row],[Invoice Date]],"yyyy")</f>
        <v>2021</v>
      </c>
      <c r="P6434" s="4" t="str">
        <f>TEXT(Table1[[#This Row],[Invoice Date]],"mmm")</f>
        <v>Aug</v>
      </c>
      <c r="Q6434" s="27">
        <f>WEEKNUM(Table1[[#This Row],[Invoice Date]]) + IF(YEAR(Table1[[#This Row],[Invoice Date]])=2021, 52, 0)</f>
        <v>85</v>
      </c>
    </row>
    <row r="6435" spans="2:17" ht="14.25" customHeight="1" x14ac:dyDescent="0.3">
      <c r="B6435" s="4" t="s">
        <v>26</v>
      </c>
      <c r="C6435" s="33">
        <v>1197831</v>
      </c>
      <c r="D6435" s="5">
        <v>44421</v>
      </c>
      <c r="E6435" s="4" t="s">
        <v>48</v>
      </c>
      <c r="F6435" s="4" t="s">
        <v>90</v>
      </c>
      <c r="G6435" s="4" t="s">
        <v>91</v>
      </c>
      <c r="H6435" s="6" t="s">
        <v>17</v>
      </c>
      <c r="I6435" s="7">
        <v>53</v>
      </c>
      <c r="J6435" s="8">
        <v>182</v>
      </c>
      <c r="K6435" s="9">
        <v>9646</v>
      </c>
      <c r="L6435" s="9">
        <v>4919.46</v>
      </c>
      <c r="M6435" s="10">
        <v>0.51</v>
      </c>
      <c r="N6435" s="4" t="s">
        <v>83</v>
      </c>
      <c r="O6435" s="4" t="str">
        <f>TEXT(Table1[[#This Row],[Invoice Date]],"yyyy")</f>
        <v>2021</v>
      </c>
      <c r="P6435" s="4" t="str">
        <f>TEXT(Table1[[#This Row],[Invoice Date]],"mmm")</f>
        <v>Aug</v>
      </c>
      <c r="Q6435" s="27">
        <f>WEEKNUM(Table1[[#This Row],[Invoice Date]]) + IF(YEAR(Table1[[#This Row],[Invoice Date]])=2021, 52, 0)</f>
        <v>85</v>
      </c>
    </row>
    <row r="6436" spans="2:17" ht="14.25" customHeight="1" x14ac:dyDescent="0.3">
      <c r="B6436" s="4" t="s">
        <v>26</v>
      </c>
      <c r="C6436" s="33">
        <v>1197831</v>
      </c>
      <c r="D6436" s="5">
        <v>44421</v>
      </c>
      <c r="E6436" s="4" t="s">
        <v>48</v>
      </c>
      <c r="F6436" s="4" t="s">
        <v>90</v>
      </c>
      <c r="G6436" s="4" t="s">
        <v>91</v>
      </c>
      <c r="H6436" s="6" t="s">
        <v>19</v>
      </c>
      <c r="I6436" s="7">
        <v>58</v>
      </c>
      <c r="J6436" s="8">
        <v>175</v>
      </c>
      <c r="K6436" s="9">
        <v>10150</v>
      </c>
      <c r="L6436" s="9">
        <v>5278</v>
      </c>
      <c r="M6436" s="10">
        <v>0.52</v>
      </c>
      <c r="N6436" s="4" t="s">
        <v>83</v>
      </c>
      <c r="O6436" s="4" t="str">
        <f>TEXT(Table1[[#This Row],[Invoice Date]],"yyyy")</f>
        <v>2021</v>
      </c>
      <c r="P6436" s="4" t="str">
        <f>TEXT(Table1[[#This Row],[Invoice Date]],"mmm")</f>
        <v>Aug</v>
      </c>
      <c r="Q6436" s="27">
        <f>WEEKNUM(Table1[[#This Row],[Invoice Date]]) + IF(YEAR(Table1[[#This Row],[Invoice Date]])=2021, 52, 0)</f>
        <v>85</v>
      </c>
    </row>
    <row r="6437" spans="2:17" ht="14.25" customHeight="1" x14ac:dyDescent="0.3">
      <c r="B6437" s="4" t="s">
        <v>34</v>
      </c>
      <c r="C6437" s="33">
        <v>1189833</v>
      </c>
      <c r="D6437" s="5">
        <v>44421</v>
      </c>
      <c r="E6437" s="4" t="s">
        <v>36</v>
      </c>
      <c r="F6437" s="4" t="s">
        <v>106</v>
      </c>
      <c r="G6437" s="4" t="s">
        <v>107</v>
      </c>
      <c r="H6437" s="6" t="s">
        <v>17</v>
      </c>
      <c r="I6437" s="7">
        <v>56</v>
      </c>
      <c r="J6437" s="8">
        <v>189</v>
      </c>
      <c r="K6437" s="9">
        <v>10584</v>
      </c>
      <c r="L6437" s="9">
        <v>5292</v>
      </c>
      <c r="M6437" s="10">
        <v>0.5</v>
      </c>
      <c r="N6437" s="4" t="s">
        <v>83</v>
      </c>
      <c r="O6437" s="4" t="str">
        <f>TEXT(Table1[[#This Row],[Invoice Date]],"yyyy")</f>
        <v>2021</v>
      </c>
      <c r="P6437" s="4" t="str">
        <f>TEXT(Table1[[#This Row],[Invoice Date]],"mmm")</f>
        <v>Aug</v>
      </c>
      <c r="Q6437" s="27">
        <f>WEEKNUM(Table1[[#This Row],[Invoice Date]]) + IF(YEAR(Table1[[#This Row],[Invoice Date]])=2021, 52, 0)</f>
        <v>85</v>
      </c>
    </row>
    <row r="6438" spans="2:17" ht="14.25" customHeight="1" x14ac:dyDescent="0.3">
      <c r="B6438" s="4" t="s">
        <v>34</v>
      </c>
      <c r="C6438" s="33">
        <v>1189833</v>
      </c>
      <c r="D6438" s="5">
        <v>44421</v>
      </c>
      <c r="E6438" s="4" t="s">
        <v>36</v>
      </c>
      <c r="F6438" s="4" t="s">
        <v>106</v>
      </c>
      <c r="G6438" s="4" t="s">
        <v>107</v>
      </c>
      <c r="H6438" s="6" t="s">
        <v>21</v>
      </c>
      <c r="I6438" s="7">
        <v>40</v>
      </c>
      <c r="J6438" s="8">
        <v>300</v>
      </c>
      <c r="K6438" s="9">
        <v>120000</v>
      </c>
      <c r="L6438" s="9">
        <v>42000</v>
      </c>
      <c r="M6438" s="10">
        <v>0.35</v>
      </c>
      <c r="N6438" s="4" t="s">
        <v>83</v>
      </c>
      <c r="O6438" s="4" t="str">
        <f>TEXT(Table1[[#This Row],[Invoice Date]],"yyyy")</f>
        <v>2021</v>
      </c>
      <c r="P6438" s="4" t="str">
        <f>TEXT(Table1[[#This Row],[Invoice Date]],"mmm")</f>
        <v>Aug</v>
      </c>
      <c r="Q6438" s="27">
        <f>WEEKNUM(Table1[[#This Row],[Invoice Date]]) + IF(YEAR(Table1[[#This Row],[Invoice Date]])=2021, 52, 0)</f>
        <v>85</v>
      </c>
    </row>
    <row r="6439" spans="2:17" ht="14.25" customHeight="1" x14ac:dyDescent="0.3">
      <c r="B6439" s="4" t="s">
        <v>34</v>
      </c>
      <c r="C6439" s="33">
        <v>1189833</v>
      </c>
      <c r="D6439" s="5">
        <v>44421</v>
      </c>
      <c r="E6439" s="4" t="s">
        <v>36</v>
      </c>
      <c r="F6439" s="4" t="s">
        <v>106</v>
      </c>
      <c r="G6439" s="4" t="s">
        <v>107</v>
      </c>
      <c r="H6439" s="6" t="s">
        <v>22</v>
      </c>
      <c r="I6439" s="7">
        <v>50</v>
      </c>
      <c r="J6439" s="8">
        <v>275</v>
      </c>
      <c r="K6439" s="9">
        <v>137500</v>
      </c>
      <c r="L6439" s="9">
        <v>48125</v>
      </c>
      <c r="M6439" s="10">
        <v>0.35</v>
      </c>
      <c r="N6439" s="4" t="s">
        <v>83</v>
      </c>
      <c r="O6439" s="4" t="str">
        <f>TEXT(Table1[[#This Row],[Invoice Date]],"yyyy")</f>
        <v>2021</v>
      </c>
      <c r="P6439" s="4" t="str">
        <f>TEXT(Table1[[#This Row],[Invoice Date]],"mmm")</f>
        <v>Aug</v>
      </c>
      <c r="Q6439" s="27">
        <f>WEEKNUM(Table1[[#This Row],[Invoice Date]]) + IF(YEAR(Table1[[#This Row],[Invoice Date]])=2021, 52, 0)</f>
        <v>85</v>
      </c>
    </row>
    <row r="6440" spans="2:17" ht="14.25" customHeight="1" x14ac:dyDescent="0.3">
      <c r="B6440" s="4" t="s">
        <v>26</v>
      </c>
      <c r="C6440" s="33">
        <v>1197831</v>
      </c>
      <c r="D6440" s="5">
        <v>44421</v>
      </c>
      <c r="E6440" s="4" t="s">
        <v>36</v>
      </c>
      <c r="F6440" s="4" t="s">
        <v>37</v>
      </c>
      <c r="G6440" s="4" t="s">
        <v>38</v>
      </c>
      <c r="H6440" s="6" t="s">
        <v>20</v>
      </c>
      <c r="I6440" s="7">
        <v>30</v>
      </c>
      <c r="J6440" s="8">
        <v>525</v>
      </c>
      <c r="K6440" s="9">
        <v>157500</v>
      </c>
      <c r="L6440" s="9">
        <v>47250</v>
      </c>
      <c r="M6440" s="10">
        <v>0.3</v>
      </c>
      <c r="N6440" s="4" t="s">
        <v>24</v>
      </c>
      <c r="O6440" s="4" t="str">
        <f>TEXT(Table1[[#This Row],[Invoice Date]],"yyyy")</f>
        <v>2021</v>
      </c>
      <c r="P6440" s="4" t="str">
        <f>TEXT(Table1[[#This Row],[Invoice Date]],"mmm")</f>
        <v>Aug</v>
      </c>
      <c r="Q6440" s="27">
        <f>WEEKNUM(Table1[[#This Row],[Invoice Date]]) + IF(YEAR(Table1[[#This Row],[Invoice Date]])=2021, 52, 0)</f>
        <v>85</v>
      </c>
    </row>
    <row r="6441" spans="2:17" ht="14.25" customHeight="1" x14ac:dyDescent="0.3">
      <c r="B6441" s="4" t="s">
        <v>34</v>
      </c>
      <c r="C6441" s="33">
        <v>1189833</v>
      </c>
      <c r="D6441" s="5">
        <v>44421</v>
      </c>
      <c r="E6441" s="4" t="s">
        <v>36</v>
      </c>
      <c r="F6441" s="4" t="s">
        <v>106</v>
      </c>
      <c r="G6441" s="4" t="s">
        <v>107</v>
      </c>
      <c r="H6441" s="6" t="s">
        <v>20</v>
      </c>
      <c r="I6441" s="7">
        <v>50</v>
      </c>
      <c r="J6441" s="8">
        <v>350</v>
      </c>
      <c r="K6441" s="9">
        <v>175000</v>
      </c>
      <c r="L6441" s="9">
        <v>61249.999999999993</v>
      </c>
      <c r="M6441" s="10">
        <v>0.35</v>
      </c>
      <c r="N6441" s="4" t="s">
        <v>83</v>
      </c>
      <c r="O6441" s="4" t="str">
        <f>TEXT(Table1[[#This Row],[Invoice Date]],"yyyy")</f>
        <v>2021</v>
      </c>
      <c r="P6441" s="4" t="str">
        <f>TEXT(Table1[[#This Row],[Invoice Date]],"mmm")</f>
        <v>Aug</v>
      </c>
      <c r="Q6441" s="27">
        <f>WEEKNUM(Table1[[#This Row],[Invoice Date]]) + IF(YEAR(Table1[[#This Row],[Invoice Date]])=2021, 52, 0)</f>
        <v>85</v>
      </c>
    </row>
    <row r="6442" spans="2:17" ht="14.25" customHeight="1" x14ac:dyDescent="0.3">
      <c r="B6442" s="4" t="s">
        <v>26</v>
      </c>
      <c r="C6442" s="33">
        <v>1197831</v>
      </c>
      <c r="D6442" s="5">
        <v>44421</v>
      </c>
      <c r="E6442" s="4" t="s">
        <v>27</v>
      </c>
      <c r="F6442" s="4" t="s">
        <v>59</v>
      </c>
      <c r="G6442" s="4" t="s">
        <v>60</v>
      </c>
      <c r="H6442" s="6" t="s">
        <v>17</v>
      </c>
      <c r="I6442" s="7">
        <v>30</v>
      </c>
      <c r="J6442" s="8">
        <v>625</v>
      </c>
      <c r="K6442" s="9">
        <v>187500</v>
      </c>
      <c r="L6442" s="9">
        <v>84374.999999999985</v>
      </c>
      <c r="M6442" s="10">
        <v>0.44999999999999996</v>
      </c>
      <c r="N6442" s="4" t="s">
        <v>24</v>
      </c>
      <c r="O6442" s="4" t="str">
        <f>TEXT(Table1[[#This Row],[Invoice Date]],"yyyy")</f>
        <v>2021</v>
      </c>
      <c r="P6442" s="4" t="str">
        <f>TEXT(Table1[[#This Row],[Invoice Date]],"mmm")</f>
        <v>Aug</v>
      </c>
      <c r="Q6442" s="27">
        <f>WEEKNUM(Table1[[#This Row],[Invoice Date]]) + IF(YEAR(Table1[[#This Row],[Invoice Date]])=2021, 52, 0)</f>
        <v>85</v>
      </c>
    </row>
    <row r="6443" spans="2:17" ht="14.25" customHeight="1" x14ac:dyDescent="0.3">
      <c r="B6443" s="4" t="s">
        <v>34</v>
      </c>
      <c r="C6443" s="33">
        <v>1189833</v>
      </c>
      <c r="D6443" s="5">
        <v>44421</v>
      </c>
      <c r="E6443" s="4" t="s">
        <v>36</v>
      </c>
      <c r="F6443" s="4" t="s">
        <v>106</v>
      </c>
      <c r="G6443" s="4" t="s">
        <v>107</v>
      </c>
      <c r="H6443" s="6" t="s">
        <v>19</v>
      </c>
      <c r="I6443" s="7">
        <v>55.000000000000007</v>
      </c>
      <c r="J6443" s="8">
        <v>425</v>
      </c>
      <c r="K6443" s="9">
        <v>233750.00000000003</v>
      </c>
      <c r="L6443" s="9">
        <v>81812.5</v>
      </c>
      <c r="M6443" s="10">
        <v>0.35</v>
      </c>
      <c r="N6443" s="4" t="s">
        <v>83</v>
      </c>
      <c r="O6443" s="4" t="str">
        <f>TEXT(Table1[[#This Row],[Invoice Date]],"yyyy")</f>
        <v>2021</v>
      </c>
      <c r="P6443" s="4" t="str">
        <f>TEXT(Table1[[#This Row],[Invoice Date]],"mmm")</f>
        <v>Aug</v>
      </c>
      <c r="Q6443" s="27">
        <f>WEEKNUM(Table1[[#This Row],[Invoice Date]]) + IF(YEAR(Table1[[#This Row],[Invoice Date]])=2021, 52, 0)</f>
        <v>85</v>
      </c>
    </row>
    <row r="6444" spans="2:17" ht="14.25" customHeight="1" x14ac:dyDescent="0.3">
      <c r="B6444" s="4" t="s">
        <v>26</v>
      </c>
      <c r="C6444" s="33">
        <v>1197831</v>
      </c>
      <c r="D6444" s="5">
        <v>44421</v>
      </c>
      <c r="E6444" s="4" t="s">
        <v>48</v>
      </c>
      <c r="F6444" s="4" t="s">
        <v>90</v>
      </c>
      <c r="G6444" s="4" t="s">
        <v>91</v>
      </c>
      <c r="H6444" s="6" t="s">
        <v>21</v>
      </c>
      <c r="I6444" s="7">
        <v>55.000000000000007</v>
      </c>
      <c r="J6444" s="8">
        <v>450</v>
      </c>
      <c r="K6444" s="9">
        <v>247500.00000000003</v>
      </c>
      <c r="L6444" s="9">
        <v>99000.000000000015</v>
      </c>
      <c r="M6444" s="10">
        <v>0.4</v>
      </c>
      <c r="N6444" s="4" t="s">
        <v>83</v>
      </c>
      <c r="O6444" s="4" t="str">
        <f>TEXT(Table1[[#This Row],[Invoice Date]],"yyyy")</f>
        <v>2021</v>
      </c>
      <c r="P6444" s="4" t="str">
        <f>TEXT(Table1[[#This Row],[Invoice Date]],"mmm")</f>
        <v>Aug</v>
      </c>
      <c r="Q6444" s="27">
        <f>WEEKNUM(Table1[[#This Row],[Invoice Date]]) + IF(YEAR(Table1[[#This Row],[Invoice Date]])=2021, 52, 0)</f>
        <v>85</v>
      </c>
    </row>
    <row r="6445" spans="2:17" ht="14.25" customHeight="1" x14ac:dyDescent="0.3">
      <c r="B6445" s="4" t="s">
        <v>34</v>
      </c>
      <c r="C6445" s="33">
        <v>1189833</v>
      </c>
      <c r="D6445" s="5">
        <v>44421</v>
      </c>
      <c r="E6445" s="4" t="s">
        <v>36</v>
      </c>
      <c r="F6445" s="4" t="s">
        <v>106</v>
      </c>
      <c r="G6445" s="4" t="s">
        <v>107</v>
      </c>
      <c r="H6445" s="6" t="s">
        <v>23</v>
      </c>
      <c r="I6445" s="7">
        <v>55.000000000000007</v>
      </c>
      <c r="J6445" s="8">
        <v>450</v>
      </c>
      <c r="K6445" s="9">
        <v>247500.00000000003</v>
      </c>
      <c r="L6445" s="9">
        <v>86625</v>
      </c>
      <c r="M6445" s="10">
        <v>0.35</v>
      </c>
      <c r="N6445" s="4" t="s">
        <v>83</v>
      </c>
      <c r="O6445" s="4" t="str">
        <f>TEXT(Table1[[#This Row],[Invoice Date]],"yyyy")</f>
        <v>2021</v>
      </c>
      <c r="P6445" s="4" t="str">
        <f>TEXT(Table1[[#This Row],[Invoice Date]],"mmm")</f>
        <v>Aug</v>
      </c>
      <c r="Q6445" s="27">
        <f>WEEKNUM(Table1[[#This Row],[Invoice Date]]) + IF(YEAR(Table1[[#This Row],[Invoice Date]])=2021, 52, 0)</f>
        <v>85</v>
      </c>
    </row>
    <row r="6446" spans="2:17" ht="14.25" customHeight="1" x14ac:dyDescent="0.3">
      <c r="B6446" s="4" t="s">
        <v>26</v>
      </c>
      <c r="C6446" s="33">
        <v>1197831</v>
      </c>
      <c r="D6446" s="5">
        <v>44421</v>
      </c>
      <c r="E6446" s="4" t="s">
        <v>48</v>
      </c>
      <c r="F6446" s="4" t="s">
        <v>90</v>
      </c>
      <c r="G6446" s="4" t="s">
        <v>91</v>
      </c>
      <c r="H6446" s="6" t="s">
        <v>20</v>
      </c>
      <c r="I6446" s="7">
        <v>55.000000000000007</v>
      </c>
      <c r="J6446" s="8">
        <v>500</v>
      </c>
      <c r="K6446" s="9">
        <v>275000.00000000006</v>
      </c>
      <c r="L6446" s="9">
        <v>96250.000000000015</v>
      </c>
      <c r="M6446" s="10">
        <v>0.35</v>
      </c>
      <c r="N6446" s="4" t="s">
        <v>83</v>
      </c>
      <c r="O6446" s="4" t="str">
        <f>TEXT(Table1[[#This Row],[Invoice Date]],"yyyy")</f>
        <v>2021</v>
      </c>
      <c r="P6446" s="4" t="str">
        <f>TEXT(Table1[[#This Row],[Invoice Date]],"mmm")</f>
        <v>Aug</v>
      </c>
      <c r="Q6446" s="27">
        <f>WEEKNUM(Table1[[#This Row],[Invoice Date]]) + IF(YEAR(Table1[[#This Row],[Invoice Date]])=2021, 52, 0)</f>
        <v>85</v>
      </c>
    </row>
    <row r="6447" spans="2:17" ht="14.25" customHeight="1" x14ac:dyDescent="0.3">
      <c r="B6447" s="4" t="s">
        <v>26</v>
      </c>
      <c r="C6447" s="33">
        <v>1197831</v>
      </c>
      <c r="D6447" s="5">
        <v>44421</v>
      </c>
      <c r="E6447" s="4" t="s">
        <v>48</v>
      </c>
      <c r="F6447" s="4" t="s">
        <v>90</v>
      </c>
      <c r="G6447" s="4" t="s">
        <v>91</v>
      </c>
      <c r="H6447" s="6" t="s">
        <v>22</v>
      </c>
      <c r="I6447" s="7">
        <v>65</v>
      </c>
      <c r="J6447" s="8">
        <v>450</v>
      </c>
      <c r="K6447" s="9">
        <v>292500</v>
      </c>
      <c r="L6447" s="9">
        <v>102375</v>
      </c>
      <c r="M6447" s="10">
        <v>0.35</v>
      </c>
      <c r="N6447" s="4" t="s">
        <v>83</v>
      </c>
      <c r="O6447" s="4" t="str">
        <f>TEXT(Table1[[#This Row],[Invoice Date]],"yyyy")</f>
        <v>2021</v>
      </c>
      <c r="P6447" s="4" t="str">
        <f>TEXT(Table1[[#This Row],[Invoice Date]],"mmm")</f>
        <v>Aug</v>
      </c>
      <c r="Q6447" s="27">
        <f>WEEKNUM(Table1[[#This Row],[Invoice Date]]) + IF(YEAR(Table1[[#This Row],[Invoice Date]])=2021, 52, 0)</f>
        <v>85</v>
      </c>
    </row>
    <row r="6448" spans="2:17" ht="14.25" customHeight="1" x14ac:dyDescent="0.3">
      <c r="B6448" s="4" t="s">
        <v>26</v>
      </c>
      <c r="C6448" s="33">
        <v>1197831</v>
      </c>
      <c r="D6448" s="5">
        <v>44421</v>
      </c>
      <c r="E6448" s="4" t="s">
        <v>48</v>
      </c>
      <c r="F6448" s="4" t="s">
        <v>90</v>
      </c>
      <c r="G6448" s="4" t="s">
        <v>91</v>
      </c>
      <c r="H6448" s="6" t="s">
        <v>23</v>
      </c>
      <c r="I6448" s="7">
        <v>70</v>
      </c>
      <c r="J6448" s="8">
        <v>425</v>
      </c>
      <c r="K6448" s="9">
        <v>297500</v>
      </c>
      <c r="L6448" s="9">
        <v>74375</v>
      </c>
      <c r="M6448" s="10">
        <v>0.25</v>
      </c>
      <c r="N6448" s="4" t="s">
        <v>83</v>
      </c>
      <c r="O6448" s="4" t="str">
        <f>TEXT(Table1[[#This Row],[Invoice Date]],"yyyy")</f>
        <v>2021</v>
      </c>
      <c r="P6448" s="4" t="str">
        <f>TEXT(Table1[[#This Row],[Invoice Date]],"mmm")</f>
        <v>Aug</v>
      </c>
      <c r="Q6448" s="27">
        <f>WEEKNUM(Table1[[#This Row],[Invoice Date]]) + IF(YEAR(Table1[[#This Row],[Invoice Date]])=2021, 52, 0)</f>
        <v>85</v>
      </c>
    </row>
    <row r="6449" spans="2:17" ht="14.25" customHeight="1" x14ac:dyDescent="0.3">
      <c r="B6449" s="4" t="s">
        <v>26</v>
      </c>
      <c r="C6449" s="33">
        <v>1197831</v>
      </c>
      <c r="D6449" s="5">
        <v>44421</v>
      </c>
      <c r="E6449" s="4" t="s">
        <v>48</v>
      </c>
      <c r="F6449" s="4" t="s">
        <v>90</v>
      </c>
      <c r="G6449" s="4" t="s">
        <v>91</v>
      </c>
      <c r="H6449" s="6" t="s">
        <v>17</v>
      </c>
      <c r="I6449" s="7">
        <v>55.000000000000007</v>
      </c>
      <c r="J6449" s="8">
        <v>675</v>
      </c>
      <c r="K6449" s="9">
        <v>371250.00000000006</v>
      </c>
      <c r="L6449" s="9">
        <v>148500.00000000003</v>
      </c>
      <c r="M6449" s="10">
        <v>0.4</v>
      </c>
      <c r="N6449" s="4" t="s">
        <v>83</v>
      </c>
      <c r="O6449" s="4" t="str">
        <f>TEXT(Table1[[#This Row],[Invoice Date]],"yyyy")</f>
        <v>2021</v>
      </c>
      <c r="P6449" s="4" t="str">
        <f>TEXT(Table1[[#This Row],[Invoice Date]],"mmm")</f>
        <v>Aug</v>
      </c>
      <c r="Q6449" s="27">
        <f>WEEKNUM(Table1[[#This Row],[Invoice Date]]) + IF(YEAR(Table1[[#This Row],[Invoice Date]])=2021, 52, 0)</f>
        <v>85</v>
      </c>
    </row>
    <row r="6450" spans="2:17" ht="14.25" customHeight="1" x14ac:dyDescent="0.3">
      <c r="B6450" s="4" t="s">
        <v>26</v>
      </c>
      <c r="C6450" s="33">
        <v>1197831</v>
      </c>
      <c r="D6450" s="5">
        <v>44421</v>
      </c>
      <c r="E6450" s="4" t="s">
        <v>48</v>
      </c>
      <c r="F6450" s="4" t="s">
        <v>90</v>
      </c>
      <c r="G6450" s="4" t="s">
        <v>91</v>
      </c>
      <c r="H6450" s="6" t="s">
        <v>19</v>
      </c>
      <c r="I6450" s="7">
        <v>60.000000000000007</v>
      </c>
      <c r="J6450" s="8">
        <v>625</v>
      </c>
      <c r="K6450" s="9">
        <v>375000.00000000006</v>
      </c>
      <c r="L6450" s="9">
        <v>150000.00000000003</v>
      </c>
      <c r="M6450" s="10">
        <v>0.4</v>
      </c>
      <c r="N6450" s="4" t="s">
        <v>83</v>
      </c>
      <c r="O6450" s="4" t="str">
        <f>TEXT(Table1[[#This Row],[Invoice Date]],"yyyy")</f>
        <v>2021</v>
      </c>
      <c r="P6450" s="4" t="str">
        <f>TEXT(Table1[[#This Row],[Invoice Date]],"mmm")</f>
        <v>Aug</v>
      </c>
      <c r="Q6450" s="27">
        <f>WEEKNUM(Table1[[#This Row],[Invoice Date]]) + IF(YEAR(Table1[[#This Row],[Invoice Date]])=2021, 52, 0)</f>
        <v>85</v>
      </c>
    </row>
    <row r="6451" spans="2:17" ht="14.25" customHeight="1" x14ac:dyDescent="0.3">
      <c r="B6451" s="4" t="s">
        <v>34</v>
      </c>
      <c r="C6451" s="33">
        <v>1189833</v>
      </c>
      <c r="D6451" s="5">
        <v>44421</v>
      </c>
      <c r="E6451" s="4" t="s">
        <v>36</v>
      </c>
      <c r="F6451" s="4" t="s">
        <v>106</v>
      </c>
      <c r="G6451" s="4" t="s">
        <v>107</v>
      </c>
      <c r="H6451" s="6" t="s">
        <v>17</v>
      </c>
      <c r="I6451" s="7">
        <v>60</v>
      </c>
      <c r="J6451" s="8">
        <v>650</v>
      </c>
      <c r="K6451" s="9">
        <v>390000</v>
      </c>
      <c r="L6451" s="9">
        <v>136500</v>
      </c>
      <c r="M6451" s="10">
        <v>0.35</v>
      </c>
      <c r="N6451" s="4" t="s">
        <v>83</v>
      </c>
      <c r="O6451" s="4" t="str">
        <f>TEXT(Table1[[#This Row],[Invoice Date]],"yyyy")</f>
        <v>2021</v>
      </c>
      <c r="P6451" s="4" t="str">
        <f>TEXT(Table1[[#This Row],[Invoice Date]],"mmm")</f>
        <v>Aug</v>
      </c>
      <c r="Q6451" s="27">
        <f>WEEKNUM(Table1[[#This Row],[Invoice Date]]) + IF(YEAR(Table1[[#This Row],[Invoice Date]])=2021, 52, 0)</f>
        <v>85</v>
      </c>
    </row>
    <row r="6452" spans="2:17" ht="14.25" customHeight="1" x14ac:dyDescent="0.3">
      <c r="B6452" s="4" t="s">
        <v>26</v>
      </c>
      <c r="C6452" s="33">
        <v>1197831</v>
      </c>
      <c r="D6452" s="5">
        <v>44422</v>
      </c>
      <c r="E6452" s="4" t="s">
        <v>15</v>
      </c>
      <c r="F6452" s="4" t="s">
        <v>129</v>
      </c>
      <c r="G6452" s="4" t="s">
        <v>130</v>
      </c>
      <c r="H6452" s="6" t="s">
        <v>21</v>
      </c>
      <c r="I6452" s="7">
        <v>31</v>
      </c>
      <c r="J6452" s="8">
        <v>58</v>
      </c>
      <c r="K6452" s="9">
        <v>1798</v>
      </c>
      <c r="L6452" s="9">
        <v>503.44000000000005</v>
      </c>
      <c r="M6452" s="10">
        <v>0.28000000000000003</v>
      </c>
      <c r="N6452" s="4" t="s">
        <v>24</v>
      </c>
      <c r="O6452" s="4" t="str">
        <f>TEXT(Table1[[#This Row],[Invoice Date]],"yyyy")</f>
        <v>2021</v>
      </c>
      <c r="P6452" s="4" t="str">
        <f>TEXT(Table1[[#This Row],[Invoice Date]],"mmm")</f>
        <v>Aug</v>
      </c>
      <c r="Q6452" s="27">
        <f>WEEKNUM(Table1[[#This Row],[Invoice Date]]) + IF(YEAR(Table1[[#This Row],[Invoice Date]])=2021, 52, 0)</f>
        <v>85</v>
      </c>
    </row>
    <row r="6453" spans="2:17" ht="14.25" customHeight="1" x14ac:dyDescent="0.3">
      <c r="B6453" s="4" t="s">
        <v>26</v>
      </c>
      <c r="C6453" s="33">
        <v>1197831</v>
      </c>
      <c r="D6453" s="5">
        <v>44422</v>
      </c>
      <c r="E6453" s="4" t="s">
        <v>15</v>
      </c>
      <c r="F6453" s="4" t="s">
        <v>129</v>
      </c>
      <c r="G6453" s="4" t="s">
        <v>130</v>
      </c>
      <c r="H6453" s="6" t="s">
        <v>22</v>
      </c>
      <c r="I6453" s="7">
        <v>40</v>
      </c>
      <c r="J6453" s="8">
        <v>51</v>
      </c>
      <c r="K6453" s="9">
        <v>2040</v>
      </c>
      <c r="L6453" s="9">
        <v>550.80000000000007</v>
      </c>
      <c r="M6453" s="10">
        <v>0.27</v>
      </c>
      <c r="N6453" s="4" t="s">
        <v>24</v>
      </c>
      <c r="O6453" s="4" t="str">
        <f>TEXT(Table1[[#This Row],[Invoice Date]],"yyyy")</f>
        <v>2021</v>
      </c>
      <c r="P6453" s="4" t="str">
        <f>TEXT(Table1[[#This Row],[Invoice Date]],"mmm")</f>
        <v>Aug</v>
      </c>
      <c r="Q6453" s="27">
        <f>WEEKNUM(Table1[[#This Row],[Invoice Date]]) + IF(YEAR(Table1[[#This Row],[Invoice Date]])=2021, 52, 0)</f>
        <v>85</v>
      </c>
    </row>
    <row r="6454" spans="2:17" ht="14.25" customHeight="1" x14ac:dyDescent="0.3">
      <c r="B6454" s="4" t="s">
        <v>26</v>
      </c>
      <c r="C6454" s="33">
        <v>1197831</v>
      </c>
      <c r="D6454" s="5">
        <v>44422</v>
      </c>
      <c r="E6454" s="4" t="s">
        <v>15</v>
      </c>
      <c r="F6454" s="4" t="s">
        <v>129</v>
      </c>
      <c r="G6454" s="4" t="s">
        <v>130</v>
      </c>
      <c r="H6454" s="6" t="s">
        <v>21</v>
      </c>
      <c r="I6454" s="7">
        <v>42</v>
      </c>
      <c r="J6454" s="8">
        <v>51</v>
      </c>
      <c r="K6454" s="9">
        <v>2142</v>
      </c>
      <c r="L6454" s="9">
        <v>771.12</v>
      </c>
      <c r="M6454" s="10">
        <v>0.36</v>
      </c>
      <c r="N6454" s="4" t="s">
        <v>83</v>
      </c>
      <c r="O6454" s="4" t="str">
        <f>TEXT(Table1[[#This Row],[Invoice Date]],"yyyy")</f>
        <v>2021</v>
      </c>
      <c r="P6454" s="4" t="str">
        <f>TEXT(Table1[[#This Row],[Invoice Date]],"mmm")</f>
        <v>Aug</v>
      </c>
      <c r="Q6454" s="27">
        <f>WEEKNUM(Table1[[#This Row],[Invoice Date]]) + IF(YEAR(Table1[[#This Row],[Invoice Date]])=2021, 52, 0)</f>
        <v>85</v>
      </c>
    </row>
    <row r="6455" spans="2:17" ht="14.25" customHeight="1" x14ac:dyDescent="0.3">
      <c r="B6455" s="4" t="s">
        <v>26</v>
      </c>
      <c r="C6455" s="33">
        <v>1197831</v>
      </c>
      <c r="D6455" s="5">
        <v>44422</v>
      </c>
      <c r="E6455" s="4" t="s">
        <v>15</v>
      </c>
      <c r="F6455" s="4" t="s">
        <v>129</v>
      </c>
      <c r="G6455" s="4" t="s">
        <v>130</v>
      </c>
      <c r="H6455" s="6" t="s">
        <v>22</v>
      </c>
      <c r="I6455" s="7">
        <v>50</v>
      </c>
      <c r="J6455" s="8">
        <v>44</v>
      </c>
      <c r="K6455" s="9">
        <v>2200</v>
      </c>
      <c r="L6455" s="9">
        <v>814</v>
      </c>
      <c r="M6455" s="10">
        <v>0.37</v>
      </c>
      <c r="N6455" s="4" t="s">
        <v>83</v>
      </c>
      <c r="O6455" s="4" t="str">
        <f>TEXT(Table1[[#This Row],[Invoice Date]],"yyyy")</f>
        <v>2021</v>
      </c>
      <c r="P6455" s="4" t="str">
        <f>TEXT(Table1[[#This Row],[Invoice Date]],"mmm")</f>
        <v>Aug</v>
      </c>
      <c r="Q6455" s="27">
        <f>WEEKNUM(Table1[[#This Row],[Invoice Date]]) + IF(YEAR(Table1[[#This Row],[Invoice Date]])=2021, 52, 0)</f>
        <v>85</v>
      </c>
    </row>
    <row r="6456" spans="2:17" ht="14.25" customHeight="1" x14ac:dyDescent="0.3">
      <c r="B6456" s="4" t="s">
        <v>26</v>
      </c>
      <c r="C6456" s="33">
        <v>1197831</v>
      </c>
      <c r="D6456" s="5">
        <v>44422</v>
      </c>
      <c r="E6456" s="4" t="s">
        <v>15</v>
      </c>
      <c r="F6456" s="4" t="s">
        <v>129</v>
      </c>
      <c r="G6456" s="4" t="s">
        <v>130</v>
      </c>
      <c r="H6456" s="6" t="s">
        <v>20</v>
      </c>
      <c r="I6456" s="7">
        <v>29</v>
      </c>
      <c r="J6456" s="8">
        <v>85</v>
      </c>
      <c r="K6456" s="9">
        <v>2465</v>
      </c>
      <c r="L6456" s="9">
        <v>764.15</v>
      </c>
      <c r="M6456" s="10">
        <v>0.31</v>
      </c>
      <c r="N6456" s="4" t="s">
        <v>24</v>
      </c>
      <c r="O6456" s="4" t="str">
        <f>TEXT(Table1[[#This Row],[Invoice Date]],"yyyy")</f>
        <v>2021</v>
      </c>
      <c r="P6456" s="4" t="str">
        <f>TEXT(Table1[[#This Row],[Invoice Date]],"mmm")</f>
        <v>Aug</v>
      </c>
      <c r="Q6456" s="27">
        <f>WEEKNUM(Table1[[#This Row],[Invoice Date]]) + IF(YEAR(Table1[[#This Row],[Invoice Date]])=2021, 52, 0)</f>
        <v>85</v>
      </c>
    </row>
    <row r="6457" spans="2:17" ht="14.25" customHeight="1" x14ac:dyDescent="0.3">
      <c r="B6457" s="4" t="s">
        <v>14</v>
      </c>
      <c r="C6457" s="33">
        <v>1185732</v>
      </c>
      <c r="D6457" s="5">
        <v>44422</v>
      </c>
      <c r="E6457" s="4" t="s">
        <v>15</v>
      </c>
      <c r="F6457" s="4" t="s">
        <v>121</v>
      </c>
      <c r="G6457" s="4" t="s">
        <v>122</v>
      </c>
      <c r="H6457" s="6" t="s">
        <v>21</v>
      </c>
      <c r="I6457" s="7">
        <v>41</v>
      </c>
      <c r="J6457" s="8">
        <v>63</v>
      </c>
      <c r="K6457" s="9">
        <v>2583</v>
      </c>
      <c r="L6457" s="9">
        <v>1291.5</v>
      </c>
      <c r="M6457" s="10">
        <v>0.5</v>
      </c>
      <c r="N6457" s="4" t="s">
        <v>83</v>
      </c>
      <c r="O6457" s="4" t="str">
        <f>TEXT(Table1[[#This Row],[Invoice Date]],"yyyy")</f>
        <v>2021</v>
      </c>
      <c r="P6457" s="4" t="str">
        <f>TEXT(Table1[[#This Row],[Invoice Date]],"mmm")</f>
        <v>Aug</v>
      </c>
      <c r="Q6457" s="27">
        <f>WEEKNUM(Table1[[#This Row],[Invoice Date]]) + IF(YEAR(Table1[[#This Row],[Invoice Date]])=2021, 52, 0)</f>
        <v>85</v>
      </c>
    </row>
    <row r="6458" spans="2:17" ht="14.25" customHeight="1" x14ac:dyDescent="0.3">
      <c r="B6458" s="4" t="s">
        <v>26</v>
      </c>
      <c r="C6458" s="33">
        <v>1197831</v>
      </c>
      <c r="D6458" s="5">
        <v>44422</v>
      </c>
      <c r="E6458" s="4" t="s">
        <v>15</v>
      </c>
      <c r="F6458" s="4" t="s">
        <v>129</v>
      </c>
      <c r="G6458" s="4" t="s">
        <v>130</v>
      </c>
      <c r="H6458" s="6" t="s">
        <v>20</v>
      </c>
      <c r="I6458" s="7">
        <v>42</v>
      </c>
      <c r="J6458" s="8">
        <v>69</v>
      </c>
      <c r="K6458" s="9">
        <v>2898</v>
      </c>
      <c r="L6458" s="9">
        <v>1014.3</v>
      </c>
      <c r="M6458" s="10">
        <v>0.35</v>
      </c>
      <c r="N6458" s="4" t="s">
        <v>83</v>
      </c>
      <c r="O6458" s="4" t="str">
        <f>TEXT(Table1[[#This Row],[Invoice Date]],"yyyy")</f>
        <v>2021</v>
      </c>
      <c r="P6458" s="4" t="str">
        <f>TEXT(Table1[[#This Row],[Invoice Date]],"mmm")</f>
        <v>Aug</v>
      </c>
      <c r="Q6458" s="27">
        <f>WEEKNUM(Table1[[#This Row],[Invoice Date]]) + IF(YEAR(Table1[[#This Row],[Invoice Date]])=2021, 52, 0)</f>
        <v>85</v>
      </c>
    </row>
    <row r="6459" spans="2:17" ht="14.25" customHeight="1" x14ac:dyDescent="0.3">
      <c r="B6459" s="4" t="s">
        <v>14</v>
      </c>
      <c r="C6459" s="33">
        <v>1185732</v>
      </c>
      <c r="D6459" s="5">
        <v>44422</v>
      </c>
      <c r="E6459" s="4" t="s">
        <v>15</v>
      </c>
      <c r="F6459" s="4" t="s">
        <v>121</v>
      </c>
      <c r="G6459" s="4" t="s">
        <v>122</v>
      </c>
      <c r="H6459" s="6" t="s">
        <v>22</v>
      </c>
      <c r="I6459" s="7">
        <v>50</v>
      </c>
      <c r="J6459" s="8">
        <v>63</v>
      </c>
      <c r="K6459" s="9">
        <v>3150</v>
      </c>
      <c r="L6459" s="9">
        <v>1417.4999999999998</v>
      </c>
      <c r="M6459" s="10">
        <v>0.44999999999999996</v>
      </c>
      <c r="N6459" s="4" t="s">
        <v>83</v>
      </c>
      <c r="O6459" s="4" t="str">
        <f>TEXT(Table1[[#This Row],[Invoice Date]],"yyyy")</f>
        <v>2021</v>
      </c>
      <c r="P6459" s="4" t="str">
        <f>TEXT(Table1[[#This Row],[Invoice Date]],"mmm")</f>
        <v>Aug</v>
      </c>
      <c r="Q6459" s="27">
        <f>WEEKNUM(Table1[[#This Row],[Invoice Date]]) + IF(YEAR(Table1[[#This Row],[Invoice Date]])=2021, 52, 0)</f>
        <v>85</v>
      </c>
    </row>
    <row r="6460" spans="2:17" ht="14.25" customHeight="1" x14ac:dyDescent="0.3">
      <c r="B6460" s="4" t="s">
        <v>26</v>
      </c>
      <c r="C6460" s="33">
        <v>1197831</v>
      </c>
      <c r="D6460" s="5">
        <v>44422</v>
      </c>
      <c r="E6460" s="4" t="s">
        <v>15</v>
      </c>
      <c r="F6460" s="4" t="s">
        <v>129</v>
      </c>
      <c r="G6460" s="4" t="s">
        <v>130</v>
      </c>
      <c r="H6460" s="6" t="s">
        <v>19</v>
      </c>
      <c r="I6460" s="7">
        <v>33</v>
      </c>
      <c r="J6460" s="8">
        <v>112</v>
      </c>
      <c r="K6460" s="9">
        <v>3696</v>
      </c>
      <c r="L6460" s="9">
        <v>1182.72</v>
      </c>
      <c r="M6460" s="10">
        <v>0.32</v>
      </c>
      <c r="N6460" s="4" t="s">
        <v>24</v>
      </c>
      <c r="O6460" s="4" t="str">
        <f>TEXT(Table1[[#This Row],[Invoice Date]],"yyyy")</f>
        <v>2021</v>
      </c>
      <c r="P6460" s="4" t="str">
        <f>TEXT(Table1[[#This Row],[Invoice Date]],"mmm")</f>
        <v>Aug</v>
      </c>
      <c r="Q6460" s="27">
        <f>WEEKNUM(Table1[[#This Row],[Invoice Date]]) + IF(YEAR(Table1[[#This Row],[Invoice Date]])=2021, 52, 0)</f>
        <v>85</v>
      </c>
    </row>
    <row r="6461" spans="2:17" ht="14.25" customHeight="1" x14ac:dyDescent="0.3">
      <c r="B6461" s="4" t="s">
        <v>26</v>
      </c>
      <c r="C6461" s="33">
        <v>1197831</v>
      </c>
      <c r="D6461" s="5">
        <v>44422</v>
      </c>
      <c r="E6461" s="4" t="s">
        <v>15</v>
      </c>
      <c r="F6461" s="4" t="s">
        <v>129</v>
      </c>
      <c r="G6461" s="4" t="s">
        <v>130</v>
      </c>
      <c r="H6461" s="6" t="s">
        <v>19</v>
      </c>
      <c r="I6461" s="7">
        <v>47</v>
      </c>
      <c r="J6461" s="8">
        <v>88</v>
      </c>
      <c r="K6461" s="9">
        <v>4136</v>
      </c>
      <c r="L6461" s="9">
        <v>1695.76</v>
      </c>
      <c r="M6461" s="10">
        <v>0.41</v>
      </c>
      <c r="N6461" s="4" t="s">
        <v>83</v>
      </c>
      <c r="O6461" s="4" t="str">
        <f>TEXT(Table1[[#This Row],[Invoice Date]],"yyyy")</f>
        <v>2021</v>
      </c>
      <c r="P6461" s="4" t="str">
        <f>TEXT(Table1[[#This Row],[Invoice Date]],"mmm")</f>
        <v>Aug</v>
      </c>
      <c r="Q6461" s="27">
        <f>WEEKNUM(Table1[[#This Row],[Invoice Date]]) + IF(YEAR(Table1[[#This Row],[Invoice Date]])=2021, 52, 0)</f>
        <v>85</v>
      </c>
    </row>
    <row r="6462" spans="2:17" ht="14.25" customHeight="1" x14ac:dyDescent="0.3">
      <c r="B6462" s="4" t="s">
        <v>14</v>
      </c>
      <c r="C6462" s="33">
        <v>1185732</v>
      </c>
      <c r="D6462" s="5">
        <v>44422</v>
      </c>
      <c r="E6462" s="4" t="s">
        <v>15</v>
      </c>
      <c r="F6462" s="4" t="s">
        <v>121</v>
      </c>
      <c r="G6462" s="4" t="s">
        <v>122</v>
      </c>
      <c r="H6462" s="6" t="s">
        <v>20</v>
      </c>
      <c r="I6462" s="7">
        <v>42</v>
      </c>
      <c r="J6462" s="8">
        <v>105</v>
      </c>
      <c r="K6462" s="9">
        <v>4410</v>
      </c>
      <c r="L6462" s="9">
        <v>2205</v>
      </c>
      <c r="M6462" s="10">
        <v>0.5</v>
      </c>
      <c r="N6462" s="4" t="s">
        <v>83</v>
      </c>
      <c r="O6462" s="4" t="str">
        <f>TEXT(Table1[[#This Row],[Invoice Date]],"yyyy")</f>
        <v>2021</v>
      </c>
      <c r="P6462" s="4" t="str">
        <f>TEXT(Table1[[#This Row],[Invoice Date]],"mmm")</f>
        <v>Aug</v>
      </c>
      <c r="Q6462" s="27">
        <f>WEEKNUM(Table1[[#This Row],[Invoice Date]]) + IF(YEAR(Table1[[#This Row],[Invoice Date]])=2021, 52, 0)</f>
        <v>85</v>
      </c>
    </row>
    <row r="6463" spans="2:17" ht="14.25" customHeight="1" x14ac:dyDescent="0.3">
      <c r="B6463" s="4" t="s">
        <v>26</v>
      </c>
      <c r="C6463" s="33">
        <v>1197831</v>
      </c>
      <c r="D6463" s="5">
        <v>44422</v>
      </c>
      <c r="E6463" s="4" t="s">
        <v>15</v>
      </c>
      <c r="F6463" s="4" t="s">
        <v>129</v>
      </c>
      <c r="G6463" s="4" t="s">
        <v>130</v>
      </c>
      <c r="H6463" s="6" t="s">
        <v>23</v>
      </c>
      <c r="I6463" s="7">
        <v>46</v>
      </c>
      <c r="J6463" s="8">
        <v>98</v>
      </c>
      <c r="K6463" s="9">
        <v>4508</v>
      </c>
      <c r="L6463" s="9">
        <v>1577.8</v>
      </c>
      <c r="M6463" s="10">
        <v>0.35</v>
      </c>
      <c r="N6463" s="4" t="s">
        <v>24</v>
      </c>
      <c r="O6463" s="4" t="str">
        <f>TEXT(Table1[[#This Row],[Invoice Date]],"yyyy")</f>
        <v>2021</v>
      </c>
      <c r="P6463" s="4" t="str">
        <f>TEXT(Table1[[#This Row],[Invoice Date]],"mmm")</f>
        <v>Aug</v>
      </c>
      <c r="Q6463" s="27">
        <f>WEEKNUM(Table1[[#This Row],[Invoice Date]]) + IF(YEAR(Table1[[#This Row],[Invoice Date]])=2021, 52, 0)</f>
        <v>85</v>
      </c>
    </row>
    <row r="6464" spans="2:17" ht="14.25" customHeight="1" x14ac:dyDescent="0.3">
      <c r="B6464" s="4" t="s">
        <v>26</v>
      </c>
      <c r="C6464" s="33">
        <v>1197831</v>
      </c>
      <c r="D6464" s="5">
        <v>44422</v>
      </c>
      <c r="E6464" s="4" t="s">
        <v>36</v>
      </c>
      <c r="F6464" s="4" t="s">
        <v>37</v>
      </c>
      <c r="G6464" s="4" t="s">
        <v>38</v>
      </c>
      <c r="H6464" s="6" t="s">
        <v>21</v>
      </c>
      <c r="I6464" s="7">
        <v>34</v>
      </c>
      <c r="J6464" s="8">
        <v>152</v>
      </c>
      <c r="K6464" s="9">
        <v>5168</v>
      </c>
      <c r="L6464" s="9">
        <v>2635.68</v>
      </c>
      <c r="M6464" s="10">
        <v>0.51</v>
      </c>
      <c r="N6464" s="4" t="s">
        <v>83</v>
      </c>
      <c r="O6464" s="4" t="str">
        <f>TEXT(Table1[[#This Row],[Invoice Date]],"yyyy")</f>
        <v>2021</v>
      </c>
      <c r="P6464" s="4" t="str">
        <f>TEXT(Table1[[#This Row],[Invoice Date]],"mmm")</f>
        <v>Aug</v>
      </c>
      <c r="Q6464" s="27">
        <f>WEEKNUM(Table1[[#This Row],[Invoice Date]]) + IF(YEAR(Table1[[#This Row],[Invoice Date]])=2021, 52, 0)</f>
        <v>85</v>
      </c>
    </row>
    <row r="6465" spans="2:17" ht="14.25" customHeight="1" x14ac:dyDescent="0.3">
      <c r="B6465" s="4" t="s">
        <v>26</v>
      </c>
      <c r="C6465" s="33">
        <v>1197831</v>
      </c>
      <c r="D6465" s="5">
        <v>44422</v>
      </c>
      <c r="E6465" s="4" t="s">
        <v>15</v>
      </c>
      <c r="F6465" s="4" t="s">
        <v>129</v>
      </c>
      <c r="G6465" s="4" t="s">
        <v>130</v>
      </c>
      <c r="H6465" s="6" t="s">
        <v>23</v>
      </c>
      <c r="I6465" s="7">
        <v>58</v>
      </c>
      <c r="J6465" s="8">
        <v>91</v>
      </c>
      <c r="K6465" s="9">
        <v>5278</v>
      </c>
      <c r="L6465" s="9">
        <v>2375.1</v>
      </c>
      <c r="M6465" s="10">
        <v>0.44999999999999996</v>
      </c>
      <c r="N6465" s="4" t="s">
        <v>83</v>
      </c>
      <c r="O6465" s="4" t="str">
        <f>TEXT(Table1[[#This Row],[Invoice Date]],"yyyy")</f>
        <v>2021</v>
      </c>
      <c r="P6465" s="4" t="str">
        <f>TEXT(Table1[[#This Row],[Invoice Date]],"mmm")</f>
        <v>Aug</v>
      </c>
      <c r="Q6465" s="27">
        <f>WEEKNUM(Table1[[#This Row],[Invoice Date]]) + IF(YEAR(Table1[[#This Row],[Invoice Date]])=2021, 52, 0)</f>
        <v>85</v>
      </c>
    </row>
    <row r="6466" spans="2:17" ht="14.25" customHeight="1" x14ac:dyDescent="0.3">
      <c r="B6466" s="4" t="s">
        <v>14</v>
      </c>
      <c r="C6466" s="33">
        <v>1185732</v>
      </c>
      <c r="D6466" s="5">
        <v>44422</v>
      </c>
      <c r="E6466" s="4" t="s">
        <v>15</v>
      </c>
      <c r="F6466" s="4" t="s">
        <v>121</v>
      </c>
      <c r="G6466" s="4" t="s">
        <v>122</v>
      </c>
      <c r="H6466" s="6" t="s">
        <v>19</v>
      </c>
      <c r="I6466" s="7">
        <v>47</v>
      </c>
      <c r="J6466" s="8">
        <v>128</v>
      </c>
      <c r="K6466" s="9">
        <v>6016</v>
      </c>
      <c r="L6466" s="9">
        <v>2767.3599999999997</v>
      </c>
      <c r="M6466" s="10">
        <v>0.45999999999999996</v>
      </c>
      <c r="N6466" s="4" t="s">
        <v>83</v>
      </c>
      <c r="O6466" s="4" t="str">
        <f>TEXT(Table1[[#This Row],[Invoice Date]],"yyyy")</f>
        <v>2021</v>
      </c>
      <c r="P6466" s="4" t="str">
        <f>TEXT(Table1[[#This Row],[Invoice Date]],"mmm")</f>
        <v>Aug</v>
      </c>
      <c r="Q6466" s="27">
        <f>WEEKNUM(Table1[[#This Row],[Invoice Date]]) + IF(YEAR(Table1[[#This Row],[Invoice Date]])=2021, 52, 0)</f>
        <v>85</v>
      </c>
    </row>
    <row r="6467" spans="2:17" ht="14.25" customHeight="1" x14ac:dyDescent="0.3">
      <c r="B6467" s="4" t="s">
        <v>26</v>
      </c>
      <c r="C6467" s="33">
        <v>1197831</v>
      </c>
      <c r="D6467" s="5">
        <v>44422</v>
      </c>
      <c r="E6467" s="4" t="s">
        <v>27</v>
      </c>
      <c r="F6467" s="4" t="s">
        <v>59</v>
      </c>
      <c r="G6467" s="4" t="s">
        <v>60</v>
      </c>
      <c r="H6467" s="6" t="s">
        <v>19</v>
      </c>
      <c r="I6467" s="7">
        <v>32</v>
      </c>
      <c r="J6467" s="8">
        <v>194</v>
      </c>
      <c r="K6467" s="9">
        <v>6208</v>
      </c>
      <c r="L6467" s="9">
        <v>2917.7599999999998</v>
      </c>
      <c r="M6467" s="10">
        <v>0.47</v>
      </c>
      <c r="N6467" s="4" t="s">
        <v>24</v>
      </c>
      <c r="O6467" s="4" t="str">
        <f>TEXT(Table1[[#This Row],[Invoice Date]],"yyyy")</f>
        <v>2021</v>
      </c>
      <c r="P6467" s="4" t="str">
        <f>TEXT(Table1[[#This Row],[Invoice Date]],"mmm")</f>
        <v>Aug</v>
      </c>
      <c r="Q6467" s="27">
        <f>WEEKNUM(Table1[[#This Row],[Invoice Date]]) + IF(YEAR(Table1[[#This Row],[Invoice Date]])=2021, 52, 0)</f>
        <v>85</v>
      </c>
    </row>
    <row r="6468" spans="2:17" ht="14.25" customHeight="1" x14ac:dyDescent="0.3">
      <c r="B6468" s="4" t="s">
        <v>26</v>
      </c>
      <c r="C6468" s="33">
        <v>1197831</v>
      </c>
      <c r="D6468" s="5">
        <v>44422</v>
      </c>
      <c r="E6468" s="4" t="s">
        <v>27</v>
      </c>
      <c r="F6468" s="4" t="s">
        <v>59</v>
      </c>
      <c r="G6468" s="4" t="s">
        <v>60</v>
      </c>
      <c r="H6468" s="6" t="s">
        <v>19</v>
      </c>
      <c r="I6468" s="7">
        <v>36</v>
      </c>
      <c r="J6468" s="8">
        <v>188</v>
      </c>
      <c r="K6468" s="9">
        <v>6768</v>
      </c>
      <c r="L6468" s="9">
        <v>3722.3999999999996</v>
      </c>
      <c r="M6468" s="10">
        <v>0.54999999999999993</v>
      </c>
      <c r="N6468" s="4" t="s">
        <v>83</v>
      </c>
      <c r="O6468" s="4" t="str">
        <f>TEXT(Table1[[#This Row],[Invoice Date]],"yyyy")</f>
        <v>2021</v>
      </c>
      <c r="P6468" s="4" t="str">
        <f>TEXT(Table1[[#This Row],[Invoice Date]],"mmm")</f>
        <v>Aug</v>
      </c>
      <c r="Q6468" s="27">
        <f>WEEKNUM(Table1[[#This Row],[Invoice Date]]) + IF(YEAR(Table1[[#This Row],[Invoice Date]])=2021, 52, 0)</f>
        <v>85</v>
      </c>
    </row>
    <row r="6469" spans="2:17" ht="14.25" customHeight="1" x14ac:dyDescent="0.3">
      <c r="B6469" s="4" t="s">
        <v>14</v>
      </c>
      <c r="C6469" s="33">
        <v>1185732</v>
      </c>
      <c r="D6469" s="5">
        <v>44422</v>
      </c>
      <c r="E6469" s="4" t="s">
        <v>15</v>
      </c>
      <c r="F6469" s="4" t="s">
        <v>121</v>
      </c>
      <c r="G6469" s="4" t="s">
        <v>122</v>
      </c>
      <c r="H6469" s="6" t="s">
        <v>23</v>
      </c>
      <c r="I6469" s="7">
        <v>59</v>
      </c>
      <c r="J6469" s="8">
        <v>120</v>
      </c>
      <c r="K6469" s="9">
        <v>7080</v>
      </c>
      <c r="L6469" s="9">
        <v>3681.6</v>
      </c>
      <c r="M6469" s="10">
        <v>0.52</v>
      </c>
      <c r="N6469" s="4" t="s">
        <v>83</v>
      </c>
      <c r="O6469" s="4" t="str">
        <f>TEXT(Table1[[#This Row],[Invoice Date]],"yyyy")</f>
        <v>2021</v>
      </c>
      <c r="P6469" s="4" t="str">
        <f>TEXT(Table1[[#This Row],[Invoice Date]],"mmm")</f>
        <v>Aug</v>
      </c>
      <c r="Q6469" s="27">
        <f>WEEKNUM(Table1[[#This Row],[Invoice Date]]) + IF(YEAR(Table1[[#This Row],[Invoice Date]])=2021, 52, 0)</f>
        <v>85</v>
      </c>
    </row>
    <row r="6470" spans="2:17" ht="14.25" customHeight="1" x14ac:dyDescent="0.3">
      <c r="B6470" s="4" t="s">
        <v>26</v>
      </c>
      <c r="C6470" s="33">
        <v>1197831</v>
      </c>
      <c r="D6470" s="5">
        <v>44422</v>
      </c>
      <c r="E6470" s="4" t="s">
        <v>15</v>
      </c>
      <c r="F6470" s="4" t="s">
        <v>129</v>
      </c>
      <c r="G6470" s="4" t="s">
        <v>130</v>
      </c>
      <c r="H6470" s="6" t="s">
        <v>17</v>
      </c>
      <c r="I6470" s="7">
        <v>40</v>
      </c>
      <c r="J6470" s="8">
        <v>196</v>
      </c>
      <c r="K6470" s="9">
        <v>7840</v>
      </c>
      <c r="L6470" s="9">
        <v>2587.1999999999998</v>
      </c>
      <c r="M6470" s="10">
        <v>0.32999999999999996</v>
      </c>
      <c r="N6470" s="4" t="s">
        <v>24</v>
      </c>
      <c r="O6470" s="4" t="str">
        <f>TEXT(Table1[[#This Row],[Invoice Date]],"yyyy")</f>
        <v>2021</v>
      </c>
      <c r="P6470" s="4" t="str">
        <f>TEXT(Table1[[#This Row],[Invoice Date]],"mmm")</f>
        <v>Aug</v>
      </c>
      <c r="Q6470" s="27">
        <f>WEEKNUM(Table1[[#This Row],[Invoice Date]]) + IF(YEAR(Table1[[#This Row],[Invoice Date]])=2021, 52, 0)</f>
        <v>85</v>
      </c>
    </row>
    <row r="6471" spans="2:17" ht="14.25" customHeight="1" x14ac:dyDescent="0.3">
      <c r="B6471" s="4" t="s">
        <v>26</v>
      </c>
      <c r="C6471" s="33">
        <v>1197831</v>
      </c>
      <c r="D6471" s="5">
        <v>44422</v>
      </c>
      <c r="E6471" s="4" t="s">
        <v>15</v>
      </c>
      <c r="F6471" s="4" t="s">
        <v>129</v>
      </c>
      <c r="G6471" s="4" t="s">
        <v>130</v>
      </c>
      <c r="H6471" s="6" t="s">
        <v>17</v>
      </c>
      <c r="I6471" s="7">
        <v>50</v>
      </c>
      <c r="J6471" s="8">
        <v>161</v>
      </c>
      <c r="K6471" s="9">
        <v>8050</v>
      </c>
      <c r="L6471" s="9">
        <v>3542</v>
      </c>
      <c r="M6471" s="10">
        <v>0.44</v>
      </c>
      <c r="N6471" s="4" t="s">
        <v>83</v>
      </c>
      <c r="O6471" s="4" t="str">
        <f>TEXT(Table1[[#This Row],[Invoice Date]],"yyyy")</f>
        <v>2021</v>
      </c>
      <c r="P6471" s="4" t="str">
        <f>TEXT(Table1[[#This Row],[Invoice Date]],"mmm")</f>
        <v>Aug</v>
      </c>
      <c r="Q6471" s="27">
        <f>WEEKNUM(Table1[[#This Row],[Invoice Date]]) + IF(YEAR(Table1[[#This Row],[Invoice Date]])=2021, 52, 0)</f>
        <v>85</v>
      </c>
    </row>
    <row r="6472" spans="2:17" ht="14.25" customHeight="1" x14ac:dyDescent="0.3">
      <c r="B6472" s="4" t="s">
        <v>14</v>
      </c>
      <c r="C6472" s="33">
        <v>1185732</v>
      </c>
      <c r="D6472" s="5">
        <v>44422</v>
      </c>
      <c r="E6472" s="4" t="s">
        <v>15</v>
      </c>
      <c r="F6472" s="4" t="s">
        <v>121</v>
      </c>
      <c r="G6472" s="4" t="s">
        <v>122</v>
      </c>
      <c r="H6472" s="6" t="s">
        <v>17</v>
      </c>
      <c r="I6472" s="7">
        <v>50</v>
      </c>
      <c r="J6472" s="8">
        <v>163</v>
      </c>
      <c r="K6472" s="9">
        <v>8150</v>
      </c>
      <c r="L6472" s="9">
        <v>3993.5</v>
      </c>
      <c r="M6472" s="10">
        <v>0.49</v>
      </c>
      <c r="N6472" s="4" t="s">
        <v>83</v>
      </c>
      <c r="O6472" s="4" t="str">
        <f>TEXT(Table1[[#This Row],[Invoice Date]],"yyyy")</f>
        <v>2021</v>
      </c>
      <c r="P6472" s="4" t="str">
        <f>TEXT(Table1[[#This Row],[Invoice Date]],"mmm")</f>
        <v>Aug</v>
      </c>
      <c r="Q6472" s="27">
        <f>WEEKNUM(Table1[[#This Row],[Invoice Date]]) + IF(YEAR(Table1[[#This Row],[Invoice Date]])=2021, 52, 0)</f>
        <v>85</v>
      </c>
    </row>
    <row r="6473" spans="2:17" ht="14.25" customHeight="1" x14ac:dyDescent="0.3">
      <c r="B6473" s="4" t="s">
        <v>26</v>
      </c>
      <c r="C6473" s="33">
        <v>1197831</v>
      </c>
      <c r="D6473" s="5">
        <v>44422</v>
      </c>
      <c r="E6473" s="4" t="s">
        <v>15</v>
      </c>
      <c r="F6473" s="4" t="s">
        <v>129</v>
      </c>
      <c r="G6473" s="4" t="s">
        <v>130</v>
      </c>
      <c r="H6473" s="6" t="s">
        <v>21</v>
      </c>
      <c r="I6473" s="7">
        <v>45</v>
      </c>
      <c r="J6473" s="8">
        <v>175</v>
      </c>
      <c r="K6473" s="9">
        <v>78750</v>
      </c>
      <c r="L6473" s="9">
        <v>19687.5</v>
      </c>
      <c r="M6473" s="10">
        <v>0.25</v>
      </c>
      <c r="N6473" s="4" t="s">
        <v>18</v>
      </c>
      <c r="O6473" s="4" t="str">
        <f>TEXT(Table1[[#This Row],[Invoice Date]],"yyyy")</f>
        <v>2021</v>
      </c>
      <c r="P6473" s="4" t="str">
        <f>TEXT(Table1[[#This Row],[Invoice Date]],"mmm")</f>
        <v>Aug</v>
      </c>
      <c r="Q6473" s="27">
        <f>WEEKNUM(Table1[[#This Row],[Invoice Date]]) + IF(YEAR(Table1[[#This Row],[Invoice Date]])=2021, 52, 0)</f>
        <v>85</v>
      </c>
    </row>
    <row r="6474" spans="2:17" ht="14.25" customHeight="1" x14ac:dyDescent="0.3">
      <c r="B6474" s="4" t="s">
        <v>26</v>
      </c>
      <c r="C6474" s="33">
        <v>1197831</v>
      </c>
      <c r="D6474" s="5">
        <v>44422</v>
      </c>
      <c r="E6474" s="4" t="s">
        <v>15</v>
      </c>
      <c r="F6474" s="4" t="s">
        <v>129</v>
      </c>
      <c r="G6474" s="4" t="s">
        <v>130</v>
      </c>
      <c r="H6474" s="6" t="s">
        <v>22</v>
      </c>
      <c r="I6474" s="7">
        <v>54.999999999999993</v>
      </c>
      <c r="J6474" s="8">
        <v>150</v>
      </c>
      <c r="K6474" s="9">
        <v>82499.999999999985</v>
      </c>
      <c r="L6474" s="9">
        <v>20624.999999999996</v>
      </c>
      <c r="M6474" s="10">
        <v>0.25</v>
      </c>
      <c r="N6474" s="4" t="s">
        <v>18</v>
      </c>
      <c r="O6474" s="4" t="str">
        <f>TEXT(Table1[[#This Row],[Invoice Date]],"yyyy")</f>
        <v>2021</v>
      </c>
      <c r="P6474" s="4" t="str">
        <f>TEXT(Table1[[#This Row],[Invoice Date]],"mmm")</f>
        <v>Aug</v>
      </c>
      <c r="Q6474" s="27">
        <f>WEEKNUM(Table1[[#This Row],[Invoice Date]]) + IF(YEAR(Table1[[#This Row],[Invoice Date]])=2021, 52, 0)</f>
        <v>85</v>
      </c>
    </row>
    <row r="6475" spans="2:17" ht="14.25" customHeight="1" x14ac:dyDescent="0.3">
      <c r="B6475" s="4" t="s">
        <v>14</v>
      </c>
      <c r="C6475" s="33">
        <v>1185732</v>
      </c>
      <c r="D6475" s="5">
        <v>44422</v>
      </c>
      <c r="E6475" s="4" t="s">
        <v>15</v>
      </c>
      <c r="F6475" s="4" t="s">
        <v>121</v>
      </c>
      <c r="G6475" s="4" t="s">
        <v>122</v>
      </c>
      <c r="H6475" s="6" t="s">
        <v>21</v>
      </c>
      <c r="I6475" s="7">
        <v>45</v>
      </c>
      <c r="J6475" s="8">
        <v>250</v>
      </c>
      <c r="K6475" s="9">
        <v>112500</v>
      </c>
      <c r="L6475" s="9">
        <v>45000</v>
      </c>
      <c r="M6475" s="10">
        <v>0.4</v>
      </c>
      <c r="N6475" s="4" t="s">
        <v>18</v>
      </c>
      <c r="O6475" s="4" t="str">
        <f>TEXT(Table1[[#This Row],[Invoice Date]],"yyyy")</f>
        <v>2021</v>
      </c>
      <c r="P6475" s="4" t="str">
        <f>TEXT(Table1[[#This Row],[Invoice Date]],"mmm")</f>
        <v>Aug</v>
      </c>
      <c r="Q6475" s="27">
        <f>WEEKNUM(Table1[[#This Row],[Invoice Date]]) + IF(YEAR(Table1[[#This Row],[Invoice Date]])=2021, 52, 0)</f>
        <v>85</v>
      </c>
    </row>
    <row r="6476" spans="2:17" ht="14.25" customHeight="1" x14ac:dyDescent="0.3">
      <c r="B6476" s="4" t="s">
        <v>14</v>
      </c>
      <c r="C6476" s="33">
        <v>1185732</v>
      </c>
      <c r="D6476" s="5">
        <v>44422</v>
      </c>
      <c r="E6476" s="4" t="s">
        <v>15</v>
      </c>
      <c r="F6476" s="4" t="s">
        <v>121</v>
      </c>
      <c r="G6476" s="4" t="s">
        <v>122</v>
      </c>
      <c r="H6476" s="6" t="s">
        <v>22</v>
      </c>
      <c r="I6476" s="7">
        <v>54.999999999999993</v>
      </c>
      <c r="J6476" s="8">
        <v>225</v>
      </c>
      <c r="K6476" s="9">
        <v>123749.99999999999</v>
      </c>
      <c r="L6476" s="9">
        <v>37124.999999999993</v>
      </c>
      <c r="M6476" s="10">
        <v>0.3</v>
      </c>
      <c r="N6476" s="4" t="s">
        <v>18</v>
      </c>
      <c r="O6476" s="4" t="str">
        <f>TEXT(Table1[[#This Row],[Invoice Date]],"yyyy")</f>
        <v>2021</v>
      </c>
      <c r="P6476" s="4" t="str">
        <f>TEXT(Table1[[#This Row],[Invoice Date]],"mmm")</f>
        <v>Aug</v>
      </c>
      <c r="Q6476" s="27">
        <f>WEEKNUM(Table1[[#This Row],[Invoice Date]]) + IF(YEAR(Table1[[#This Row],[Invoice Date]])=2021, 52, 0)</f>
        <v>85</v>
      </c>
    </row>
    <row r="6477" spans="2:17" ht="14.25" customHeight="1" x14ac:dyDescent="0.3">
      <c r="B6477" s="4" t="s">
        <v>26</v>
      </c>
      <c r="C6477" s="33">
        <v>1197831</v>
      </c>
      <c r="D6477" s="5">
        <v>44422</v>
      </c>
      <c r="E6477" s="4" t="s">
        <v>15</v>
      </c>
      <c r="F6477" s="4" t="s">
        <v>129</v>
      </c>
      <c r="G6477" s="4" t="s">
        <v>130</v>
      </c>
      <c r="H6477" s="6" t="s">
        <v>20</v>
      </c>
      <c r="I6477" s="7">
        <v>45</v>
      </c>
      <c r="J6477" s="8">
        <v>275</v>
      </c>
      <c r="K6477" s="9">
        <v>123750</v>
      </c>
      <c r="L6477" s="9">
        <v>30937.5</v>
      </c>
      <c r="M6477" s="10">
        <v>0.25</v>
      </c>
      <c r="N6477" s="4" t="s">
        <v>18</v>
      </c>
      <c r="O6477" s="4" t="str">
        <f>TEXT(Table1[[#This Row],[Invoice Date]],"yyyy")</f>
        <v>2021</v>
      </c>
      <c r="P6477" s="4" t="str">
        <f>TEXT(Table1[[#This Row],[Invoice Date]],"mmm")</f>
        <v>Aug</v>
      </c>
      <c r="Q6477" s="27">
        <f>WEEKNUM(Table1[[#This Row],[Invoice Date]]) + IF(YEAR(Table1[[#This Row],[Invoice Date]])=2021, 52, 0)</f>
        <v>85</v>
      </c>
    </row>
    <row r="6478" spans="2:17" ht="14.25" customHeight="1" x14ac:dyDescent="0.3">
      <c r="B6478" s="4" t="s">
        <v>14</v>
      </c>
      <c r="C6478" s="33">
        <v>1185732</v>
      </c>
      <c r="D6478" s="5">
        <v>44422</v>
      </c>
      <c r="E6478" s="4" t="s">
        <v>15</v>
      </c>
      <c r="F6478" s="4" t="s">
        <v>121</v>
      </c>
      <c r="G6478" s="4" t="s">
        <v>122</v>
      </c>
      <c r="H6478" s="6" t="s">
        <v>20</v>
      </c>
      <c r="I6478" s="7">
        <v>45</v>
      </c>
      <c r="J6478" s="8">
        <v>350</v>
      </c>
      <c r="K6478" s="9">
        <v>157500</v>
      </c>
      <c r="L6478" s="9">
        <v>63000</v>
      </c>
      <c r="M6478" s="10">
        <v>0.4</v>
      </c>
      <c r="N6478" s="4" t="s">
        <v>18</v>
      </c>
      <c r="O6478" s="4" t="str">
        <f>TEXT(Table1[[#This Row],[Invoice Date]],"yyyy")</f>
        <v>2021</v>
      </c>
      <c r="P6478" s="4" t="str">
        <f>TEXT(Table1[[#This Row],[Invoice Date]],"mmm")</f>
        <v>Aug</v>
      </c>
      <c r="Q6478" s="27">
        <f>WEEKNUM(Table1[[#This Row],[Invoice Date]]) + IF(YEAR(Table1[[#This Row],[Invoice Date]])=2021, 52, 0)</f>
        <v>85</v>
      </c>
    </row>
    <row r="6479" spans="2:17" ht="14.25" customHeight="1" x14ac:dyDescent="0.3">
      <c r="B6479" s="4" t="s">
        <v>26</v>
      </c>
      <c r="C6479" s="33">
        <v>1197831</v>
      </c>
      <c r="D6479" s="5">
        <v>44422</v>
      </c>
      <c r="E6479" s="4" t="s">
        <v>15</v>
      </c>
      <c r="F6479" s="4" t="s">
        <v>129</v>
      </c>
      <c r="G6479" s="4" t="s">
        <v>130</v>
      </c>
      <c r="H6479" s="6" t="s">
        <v>19</v>
      </c>
      <c r="I6479" s="7">
        <v>50</v>
      </c>
      <c r="J6479" s="8">
        <v>350</v>
      </c>
      <c r="K6479" s="9">
        <v>175000</v>
      </c>
      <c r="L6479" s="9">
        <v>52500</v>
      </c>
      <c r="M6479" s="10">
        <v>0.3</v>
      </c>
      <c r="N6479" s="4" t="s">
        <v>18</v>
      </c>
      <c r="O6479" s="4" t="str">
        <f>TEXT(Table1[[#This Row],[Invoice Date]],"yyyy")</f>
        <v>2021</v>
      </c>
      <c r="P6479" s="4" t="str">
        <f>TEXT(Table1[[#This Row],[Invoice Date]],"mmm")</f>
        <v>Aug</v>
      </c>
      <c r="Q6479" s="27">
        <f>WEEKNUM(Table1[[#This Row],[Invoice Date]]) + IF(YEAR(Table1[[#This Row],[Invoice Date]])=2021, 52, 0)</f>
        <v>85</v>
      </c>
    </row>
    <row r="6480" spans="2:17" ht="14.25" customHeight="1" x14ac:dyDescent="0.3">
      <c r="B6480" s="4" t="s">
        <v>26</v>
      </c>
      <c r="C6480" s="33">
        <v>1197831</v>
      </c>
      <c r="D6480" s="5">
        <v>44422</v>
      </c>
      <c r="E6480" s="4" t="s">
        <v>36</v>
      </c>
      <c r="F6480" s="4" t="s">
        <v>37</v>
      </c>
      <c r="G6480" s="4" t="s">
        <v>38</v>
      </c>
      <c r="H6480" s="6" t="s">
        <v>21</v>
      </c>
      <c r="I6480" s="7">
        <v>35</v>
      </c>
      <c r="J6480" s="8">
        <v>525</v>
      </c>
      <c r="K6480" s="9">
        <v>183750</v>
      </c>
      <c r="L6480" s="9">
        <v>73500</v>
      </c>
      <c r="M6480" s="10">
        <v>0.4</v>
      </c>
      <c r="N6480" s="4" t="s">
        <v>24</v>
      </c>
      <c r="O6480" s="4" t="str">
        <f>TEXT(Table1[[#This Row],[Invoice Date]],"yyyy")</f>
        <v>2021</v>
      </c>
      <c r="P6480" s="4" t="str">
        <f>TEXT(Table1[[#This Row],[Invoice Date]],"mmm")</f>
        <v>Aug</v>
      </c>
      <c r="Q6480" s="27">
        <f>WEEKNUM(Table1[[#This Row],[Invoice Date]]) + IF(YEAR(Table1[[#This Row],[Invoice Date]])=2021, 52, 0)</f>
        <v>85</v>
      </c>
    </row>
    <row r="6481" spans="2:17" ht="14.25" customHeight="1" x14ac:dyDescent="0.3">
      <c r="B6481" s="4" t="s">
        <v>26</v>
      </c>
      <c r="C6481" s="33">
        <v>1197831</v>
      </c>
      <c r="D6481" s="5">
        <v>44422</v>
      </c>
      <c r="E6481" s="4" t="s">
        <v>15</v>
      </c>
      <c r="F6481" s="4" t="s">
        <v>129</v>
      </c>
      <c r="G6481" s="4" t="s">
        <v>130</v>
      </c>
      <c r="H6481" s="6" t="s">
        <v>23</v>
      </c>
      <c r="I6481" s="7">
        <v>60</v>
      </c>
      <c r="J6481" s="8">
        <v>325</v>
      </c>
      <c r="K6481" s="9">
        <v>195000</v>
      </c>
      <c r="L6481" s="9">
        <v>58500</v>
      </c>
      <c r="M6481" s="10">
        <v>0.3</v>
      </c>
      <c r="N6481" s="4" t="s">
        <v>18</v>
      </c>
      <c r="O6481" s="4" t="str">
        <f>TEXT(Table1[[#This Row],[Invoice Date]],"yyyy")</f>
        <v>2021</v>
      </c>
      <c r="P6481" s="4" t="str">
        <f>TEXT(Table1[[#This Row],[Invoice Date]],"mmm")</f>
        <v>Aug</v>
      </c>
      <c r="Q6481" s="27">
        <f>WEEKNUM(Table1[[#This Row],[Invoice Date]]) + IF(YEAR(Table1[[#This Row],[Invoice Date]])=2021, 52, 0)</f>
        <v>85</v>
      </c>
    </row>
    <row r="6482" spans="2:17" ht="14.25" customHeight="1" x14ac:dyDescent="0.3">
      <c r="B6482" s="4" t="s">
        <v>14</v>
      </c>
      <c r="C6482" s="33">
        <v>1185732</v>
      </c>
      <c r="D6482" s="5">
        <v>44422</v>
      </c>
      <c r="E6482" s="4" t="s">
        <v>15</v>
      </c>
      <c r="F6482" s="4" t="s">
        <v>121</v>
      </c>
      <c r="G6482" s="4" t="s">
        <v>122</v>
      </c>
      <c r="H6482" s="6" t="s">
        <v>19</v>
      </c>
      <c r="I6482" s="7">
        <v>50</v>
      </c>
      <c r="J6482" s="8">
        <v>425</v>
      </c>
      <c r="K6482" s="9">
        <v>212500</v>
      </c>
      <c r="L6482" s="9">
        <v>74375</v>
      </c>
      <c r="M6482" s="10">
        <v>0.35</v>
      </c>
      <c r="N6482" s="4" t="s">
        <v>18</v>
      </c>
      <c r="O6482" s="4" t="str">
        <f>TEXT(Table1[[#This Row],[Invoice Date]],"yyyy")</f>
        <v>2021</v>
      </c>
      <c r="P6482" s="4" t="str">
        <f>TEXT(Table1[[#This Row],[Invoice Date]],"mmm")</f>
        <v>Aug</v>
      </c>
      <c r="Q6482" s="27">
        <f>WEEKNUM(Table1[[#This Row],[Invoice Date]]) + IF(YEAR(Table1[[#This Row],[Invoice Date]])=2021, 52, 0)</f>
        <v>85</v>
      </c>
    </row>
    <row r="6483" spans="2:17" ht="14.25" customHeight="1" x14ac:dyDescent="0.3">
      <c r="B6483" s="4" t="s">
        <v>14</v>
      </c>
      <c r="C6483" s="33">
        <v>1185732</v>
      </c>
      <c r="D6483" s="5">
        <v>44422</v>
      </c>
      <c r="E6483" s="4" t="s">
        <v>15</v>
      </c>
      <c r="F6483" s="4" t="s">
        <v>121</v>
      </c>
      <c r="G6483" s="4" t="s">
        <v>122</v>
      </c>
      <c r="H6483" s="6" t="s">
        <v>23</v>
      </c>
      <c r="I6483" s="7">
        <v>60</v>
      </c>
      <c r="J6483" s="8">
        <v>400</v>
      </c>
      <c r="K6483" s="9">
        <v>240000</v>
      </c>
      <c r="L6483" s="9">
        <v>96000</v>
      </c>
      <c r="M6483" s="10">
        <v>0.4</v>
      </c>
      <c r="N6483" s="4" t="s">
        <v>18</v>
      </c>
      <c r="O6483" s="4" t="str">
        <f>TEXT(Table1[[#This Row],[Invoice Date]],"yyyy")</f>
        <v>2021</v>
      </c>
      <c r="P6483" s="4" t="str">
        <f>TEXT(Table1[[#This Row],[Invoice Date]],"mmm")</f>
        <v>Aug</v>
      </c>
      <c r="Q6483" s="27">
        <f>WEEKNUM(Table1[[#This Row],[Invoice Date]]) + IF(YEAR(Table1[[#This Row],[Invoice Date]])=2021, 52, 0)</f>
        <v>85</v>
      </c>
    </row>
    <row r="6484" spans="2:17" ht="14.25" customHeight="1" x14ac:dyDescent="0.3">
      <c r="B6484" s="4" t="s">
        <v>26</v>
      </c>
      <c r="C6484" s="33">
        <v>1197831</v>
      </c>
      <c r="D6484" s="5">
        <v>44422</v>
      </c>
      <c r="E6484" s="4" t="s">
        <v>27</v>
      </c>
      <c r="F6484" s="4" t="s">
        <v>59</v>
      </c>
      <c r="G6484" s="4" t="s">
        <v>60</v>
      </c>
      <c r="H6484" s="6" t="s">
        <v>19</v>
      </c>
      <c r="I6484" s="7">
        <v>40</v>
      </c>
      <c r="J6484" s="8">
        <v>625</v>
      </c>
      <c r="K6484" s="9">
        <v>250000</v>
      </c>
      <c r="L6484" s="9">
        <v>112499.99999999999</v>
      </c>
      <c r="M6484" s="10">
        <v>0.44999999999999996</v>
      </c>
      <c r="N6484" s="4" t="s">
        <v>24</v>
      </c>
      <c r="O6484" s="4" t="str">
        <f>TEXT(Table1[[#This Row],[Invoice Date]],"yyyy")</f>
        <v>2021</v>
      </c>
      <c r="P6484" s="4" t="str">
        <f>TEXT(Table1[[#This Row],[Invoice Date]],"mmm")</f>
        <v>Aug</v>
      </c>
      <c r="Q6484" s="27">
        <f>WEEKNUM(Table1[[#This Row],[Invoice Date]]) + IF(YEAR(Table1[[#This Row],[Invoice Date]])=2021, 52, 0)</f>
        <v>85</v>
      </c>
    </row>
    <row r="6485" spans="2:17" ht="14.25" customHeight="1" x14ac:dyDescent="0.3">
      <c r="B6485" s="4" t="s">
        <v>26</v>
      </c>
      <c r="C6485" s="33">
        <v>1197831</v>
      </c>
      <c r="D6485" s="5">
        <v>44422</v>
      </c>
      <c r="E6485" s="4" t="s">
        <v>15</v>
      </c>
      <c r="F6485" s="4" t="s">
        <v>129</v>
      </c>
      <c r="G6485" s="4" t="s">
        <v>130</v>
      </c>
      <c r="H6485" s="6" t="s">
        <v>17</v>
      </c>
      <c r="I6485" s="7">
        <v>54.999999999999993</v>
      </c>
      <c r="J6485" s="8">
        <v>575</v>
      </c>
      <c r="K6485" s="9">
        <v>316249.99999999994</v>
      </c>
      <c r="L6485" s="9">
        <v>94874.999999999985</v>
      </c>
      <c r="M6485" s="10">
        <v>0.3</v>
      </c>
      <c r="N6485" s="4" t="s">
        <v>18</v>
      </c>
      <c r="O6485" s="4" t="str">
        <f>TEXT(Table1[[#This Row],[Invoice Date]],"yyyy")</f>
        <v>2021</v>
      </c>
      <c r="P6485" s="4" t="str">
        <f>TEXT(Table1[[#This Row],[Invoice Date]],"mmm")</f>
        <v>Aug</v>
      </c>
      <c r="Q6485" s="27">
        <f>WEEKNUM(Table1[[#This Row],[Invoice Date]]) + IF(YEAR(Table1[[#This Row],[Invoice Date]])=2021, 52, 0)</f>
        <v>85</v>
      </c>
    </row>
    <row r="6486" spans="2:17" ht="14.25" customHeight="1" x14ac:dyDescent="0.3">
      <c r="B6486" s="4" t="s">
        <v>14</v>
      </c>
      <c r="C6486" s="33">
        <v>1185732</v>
      </c>
      <c r="D6486" s="5">
        <v>44422</v>
      </c>
      <c r="E6486" s="4" t="s">
        <v>15</v>
      </c>
      <c r="F6486" s="4" t="s">
        <v>121</v>
      </c>
      <c r="G6486" s="4" t="s">
        <v>122</v>
      </c>
      <c r="H6486" s="6" t="s">
        <v>17</v>
      </c>
      <c r="I6486" s="7">
        <v>54.999999999999993</v>
      </c>
      <c r="J6486" s="8">
        <v>650</v>
      </c>
      <c r="K6486" s="9">
        <v>357499.99999999994</v>
      </c>
      <c r="L6486" s="9">
        <v>125124.99999999997</v>
      </c>
      <c r="M6486" s="10">
        <v>0.35</v>
      </c>
      <c r="N6486" s="4" t="s">
        <v>18</v>
      </c>
      <c r="O6486" s="4" t="str">
        <f>TEXT(Table1[[#This Row],[Invoice Date]],"yyyy")</f>
        <v>2021</v>
      </c>
      <c r="P6486" s="4" t="str">
        <f>TEXT(Table1[[#This Row],[Invoice Date]],"mmm")</f>
        <v>Aug</v>
      </c>
      <c r="Q6486" s="27">
        <f>WEEKNUM(Table1[[#This Row],[Invoice Date]]) + IF(YEAR(Table1[[#This Row],[Invoice Date]])=2021, 52, 0)</f>
        <v>85</v>
      </c>
    </row>
    <row r="6487" spans="2:17" ht="14.25" customHeight="1" x14ac:dyDescent="0.3">
      <c r="B6487" s="4" t="s">
        <v>26</v>
      </c>
      <c r="C6487" s="33">
        <v>1197831</v>
      </c>
      <c r="D6487" s="5">
        <v>44423</v>
      </c>
      <c r="E6487" s="4" t="s">
        <v>27</v>
      </c>
      <c r="F6487" s="4" t="s">
        <v>59</v>
      </c>
      <c r="G6487" s="4" t="s">
        <v>60</v>
      </c>
      <c r="H6487" s="6" t="s">
        <v>20</v>
      </c>
      <c r="I6487" s="7">
        <v>20</v>
      </c>
      <c r="J6487" s="8">
        <v>144</v>
      </c>
      <c r="K6487" s="9">
        <v>2880</v>
      </c>
      <c r="L6487" s="9">
        <v>1468.8</v>
      </c>
      <c r="M6487" s="10">
        <v>0.51</v>
      </c>
      <c r="N6487" s="4" t="s">
        <v>24</v>
      </c>
      <c r="O6487" s="4" t="str">
        <f>TEXT(Table1[[#This Row],[Invoice Date]],"yyyy")</f>
        <v>2021</v>
      </c>
      <c r="P6487" s="4" t="str">
        <f>TEXT(Table1[[#This Row],[Invoice Date]],"mmm")</f>
        <v>Aug</v>
      </c>
      <c r="Q6487" s="27">
        <f>WEEKNUM(Table1[[#This Row],[Invoice Date]]) + IF(YEAR(Table1[[#This Row],[Invoice Date]])=2021, 52, 0)</f>
        <v>86</v>
      </c>
    </row>
    <row r="6488" spans="2:17" ht="14.25" customHeight="1" x14ac:dyDescent="0.3">
      <c r="B6488" s="4" t="s">
        <v>26</v>
      </c>
      <c r="C6488" s="33">
        <v>1197831</v>
      </c>
      <c r="D6488" s="5">
        <v>44423</v>
      </c>
      <c r="E6488" s="4" t="s">
        <v>27</v>
      </c>
      <c r="F6488" s="4" t="s">
        <v>28</v>
      </c>
      <c r="G6488" s="4" t="s">
        <v>39</v>
      </c>
      <c r="H6488" s="6" t="s">
        <v>22</v>
      </c>
      <c r="I6488" s="7">
        <v>26</v>
      </c>
      <c r="J6488" s="8">
        <v>113</v>
      </c>
      <c r="K6488" s="9">
        <v>2938</v>
      </c>
      <c r="L6488" s="9">
        <v>793.2600000000001</v>
      </c>
      <c r="M6488" s="10">
        <v>0.27</v>
      </c>
      <c r="N6488" s="4" t="s">
        <v>24</v>
      </c>
      <c r="O6488" s="4" t="str">
        <f>TEXT(Table1[[#This Row],[Invoice Date]],"yyyy")</f>
        <v>2021</v>
      </c>
      <c r="P6488" s="4" t="str">
        <f>TEXT(Table1[[#This Row],[Invoice Date]],"mmm")</f>
        <v>Aug</v>
      </c>
      <c r="Q6488" s="27">
        <f>WEEKNUM(Table1[[#This Row],[Invoice Date]]) + IF(YEAR(Table1[[#This Row],[Invoice Date]])=2021, 52, 0)</f>
        <v>86</v>
      </c>
    </row>
    <row r="6489" spans="2:17" ht="14.25" customHeight="1" x14ac:dyDescent="0.3">
      <c r="B6489" s="4" t="s">
        <v>26</v>
      </c>
      <c r="C6489" s="33">
        <v>1197831</v>
      </c>
      <c r="D6489" s="5">
        <v>44423</v>
      </c>
      <c r="E6489" s="4" t="s">
        <v>27</v>
      </c>
      <c r="F6489" s="4" t="s">
        <v>59</v>
      </c>
      <c r="G6489" s="4" t="s">
        <v>60</v>
      </c>
      <c r="H6489" s="6" t="s">
        <v>20</v>
      </c>
      <c r="I6489" s="7">
        <v>27</v>
      </c>
      <c r="J6489" s="8">
        <v>117</v>
      </c>
      <c r="K6489" s="9">
        <v>3159</v>
      </c>
      <c r="L6489" s="9">
        <v>1832.2199999999998</v>
      </c>
      <c r="M6489" s="10">
        <v>0.57999999999999996</v>
      </c>
      <c r="N6489" s="4" t="s">
        <v>83</v>
      </c>
      <c r="O6489" s="4" t="str">
        <f>TEXT(Table1[[#This Row],[Invoice Date]],"yyyy")</f>
        <v>2021</v>
      </c>
      <c r="P6489" s="4" t="str">
        <f>TEXT(Table1[[#This Row],[Invoice Date]],"mmm")</f>
        <v>Aug</v>
      </c>
      <c r="Q6489" s="27">
        <f>WEEKNUM(Table1[[#This Row],[Invoice Date]]) + IF(YEAR(Table1[[#This Row],[Invoice Date]])=2021, 52, 0)</f>
        <v>86</v>
      </c>
    </row>
    <row r="6490" spans="2:17" ht="14.25" customHeight="1" x14ac:dyDescent="0.3">
      <c r="B6490" s="4" t="s">
        <v>26</v>
      </c>
      <c r="C6490" s="33">
        <v>1197831</v>
      </c>
      <c r="D6490" s="5">
        <v>44423</v>
      </c>
      <c r="E6490" s="4" t="s">
        <v>27</v>
      </c>
      <c r="F6490" s="4" t="s">
        <v>28</v>
      </c>
      <c r="G6490" s="4" t="s">
        <v>39</v>
      </c>
      <c r="H6490" s="6" t="s">
        <v>22</v>
      </c>
      <c r="I6490" s="7">
        <v>37</v>
      </c>
      <c r="J6490" s="8">
        <v>94</v>
      </c>
      <c r="K6490" s="9">
        <v>3478</v>
      </c>
      <c r="L6490" s="9">
        <v>1217.3</v>
      </c>
      <c r="M6490" s="10">
        <v>0.35</v>
      </c>
      <c r="N6490" s="4" t="s">
        <v>83</v>
      </c>
      <c r="O6490" s="4" t="str">
        <f>TEXT(Table1[[#This Row],[Invoice Date]],"yyyy")</f>
        <v>2021</v>
      </c>
      <c r="P6490" s="4" t="str">
        <f>TEXT(Table1[[#This Row],[Invoice Date]],"mmm")</f>
        <v>Aug</v>
      </c>
      <c r="Q6490" s="27">
        <f>WEEKNUM(Table1[[#This Row],[Invoice Date]]) + IF(YEAR(Table1[[#This Row],[Invoice Date]])=2021, 52, 0)</f>
        <v>86</v>
      </c>
    </row>
    <row r="6491" spans="2:17" ht="14.25" customHeight="1" x14ac:dyDescent="0.3">
      <c r="B6491" s="4" t="s">
        <v>26</v>
      </c>
      <c r="C6491" s="33">
        <v>1197831</v>
      </c>
      <c r="D6491" s="5">
        <v>44423</v>
      </c>
      <c r="E6491" s="4" t="s">
        <v>27</v>
      </c>
      <c r="F6491" s="4" t="s">
        <v>59</v>
      </c>
      <c r="G6491" s="4" t="s">
        <v>60</v>
      </c>
      <c r="H6491" s="6" t="s">
        <v>20</v>
      </c>
      <c r="I6491" s="7">
        <v>30</v>
      </c>
      <c r="J6491" s="8">
        <v>450</v>
      </c>
      <c r="K6491" s="9">
        <v>135000</v>
      </c>
      <c r="L6491" s="9">
        <v>60749.999999999993</v>
      </c>
      <c r="M6491" s="10">
        <v>0.44999999999999996</v>
      </c>
      <c r="N6491" s="4" t="s">
        <v>24</v>
      </c>
      <c r="O6491" s="4" t="str">
        <f>TEXT(Table1[[#This Row],[Invoice Date]],"yyyy")</f>
        <v>2021</v>
      </c>
      <c r="P6491" s="4" t="str">
        <f>TEXT(Table1[[#This Row],[Invoice Date]],"mmm")</f>
        <v>Aug</v>
      </c>
      <c r="Q6491" s="27">
        <f>WEEKNUM(Table1[[#This Row],[Invoice Date]]) + IF(YEAR(Table1[[#This Row],[Invoice Date]])=2021, 52, 0)</f>
        <v>86</v>
      </c>
    </row>
    <row r="6492" spans="2:17" ht="14.25" customHeight="1" x14ac:dyDescent="0.3">
      <c r="B6492" s="4" t="s">
        <v>26</v>
      </c>
      <c r="C6492" s="33">
        <v>1197831</v>
      </c>
      <c r="D6492" s="5">
        <v>44423</v>
      </c>
      <c r="E6492" s="4" t="s">
        <v>27</v>
      </c>
      <c r="F6492" s="4" t="s">
        <v>28</v>
      </c>
      <c r="G6492" s="4" t="s">
        <v>39</v>
      </c>
      <c r="H6492" s="6" t="s">
        <v>22</v>
      </c>
      <c r="I6492" s="7">
        <v>40</v>
      </c>
      <c r="J6492" s="8">
        <v>375</v>
      </c>
      <c r="K6492" s="9">
        <v>150000</v>
      </c>
      <c r="L6492" s="9">
        <v>37500</v>
      </c>
      <c r="M6492" s="10">
        <v>0.25</v>
      </c>
      <c r="N6492" s="4" t="s">
        <v>24</v>
      </c>
      <c r="O6492" s="4" t="str">
        <f>TEXT(Table1[[#This Row],[Invoice Date]],"yyyy")</f>
        <v>2021</v>
      </c>
      <c r="P6492" s="4" t="str">
        <f>TEXT(Table1[[#This Row],[Invoice Date]],"mmm")</f>
        <v>Aug</v>
      </c>
      <c r="Q6492" s="27">
        <f>WEEKNUM(Table1[[#This Row],[Invoice Date]]) + IF(YEAR(Table1[[#This Row],[Invoice Date]])=2021, 52, 0)</f>
        <v>86</v>
      </c>
    </row>
    <row r="6493" spans="2:17" ht="14.25" customHeight="1" x14ac:dyDescent="0.3">
      <c r="B6493" s="4" t="s">
        <v>26</v>
      </c>
      <c r="C6493" s="33">
        <v>1197831</v>
      </c>
      <c r="D6493" s="5">
        <v>44424</v>
      </c>
      <c r="E6493" s="4" t="s">
        <v>27</v>
      </c>
      <c r="F6493" s="4" t="s">
        <v>59</v>
      </c>
      <c r="G6493" s="4" t="s">
        <v>60</v>
      </c>
      <c r="H6493" s="6" t="s">
        <v>21</v>
      </c>
      <c r="I6493" s="7">
        <v>23</v>
      </c>
      <c r="J6493" s="8">
        <v>116</v>
      </c>
      <c r="K6493" s="9">
        <v>2668</v>
      </c>
      <c r="L6493" s="9">
        <v>1627.4800000000002</v>
      </c>
      <c r="M6493" s="10">
        <v>0.6100000000000001</v>
      </c>
      <c r="N6493" s="4" t="s">
        <v>24</v>
      </c>
      <c r="O6493" s="4" t="str">
        <f>TEXT(Table1[[#This Row],[Invoice Date]],"yyyy")</f>
        <v>2021</v>
      </c>
      <c r="P6493" s="4" t="str">
        <f>TEXT(Table1[[#This Row],[Invoice Date]],"mmm")</f>
        <v>Aug</v>
      </c>
      <c r="Q6493" s="27">
        <f>WEEKNUM(Table1[[#This Row],[Invoice Date]]) + IF(YEAR(Table1[[#This Row],[Invoice Date]])=2021, 52, 0)</f>
        <v>86</v>
      </c>
    </row>
    <row r="6494" spans="2:17" ht="14.25" customHeight="1" x14ac:dyDescent="0.3">
      <c r="B6494" s="4" t="s">
        <v>26</v>
      </c>
      <c r="C6494" s="33">
        <v>1197831</v>
      </c>
      <c r="D6494" s="5">
        <v>44424</v>
      </c>
      <c r="E6494" s="4" t="s">
        <v>27</v>
      </c>
      <c r="F6494" s="4" t="s">
        <v>59</v>
      </c>
      <c r="G6494" s="4" t="s">
        <v>60</v>
      </c>
      <c r="H6494" s="6" t="s">
        <v>21</v>
      </c>
      <c r="I6494" s="7">
        <v>33</v>
      </c>
      <c r="J6494" s="8">
        <v>105</v>
      </c>
      <c r="K6494" s="9">
        <v>3465</v>
      </c>
      <c r="L6494" s="9">
        <v>2356.2000000000003</v>
      </c>
      <c r="M6494" s="10">
        <v>0.68</v>
      </c>
      <c r="N6494" s="4" t="s">
        <v>83</v>
      </c>
      <c r="O6494" s="4" t="str">
        <f>TEXT(Table1[[#This Row],[Invoice Date]],"yyyy")</f>
        <v>2021</v>
      </c>
      <c r="P6494" s="4" t="str">
        <f>TEXT(Table1[[#This Row],[Invoice Date]],"mmm")</f>
        <v>Aug</v>
      </c>
      <c r="Q6494" s="27">
        <f>WEEKNUM(Table1[[#This Row],[Invoice Date]]) + IF(YEAR(Table1[[#This Row],[Invoice Date]])=2021, 52, 0)</f>
        <v>86</v>
      </c>
    </row>
    <row r="6495" spans="2:17" ht="14.25" customHeight="1" x14ac:dyDescent="0.3">
      <c r="B6495" s="4" t="s">
        <v>26</v>
      </c>
      <c r="C6495" s="33">
        <v>1197831</v>
      </c>
      <c r="D6495" s="5">
        <v>44424</v>
      </c>
      <c r="E6495" s="4" t="s">
        <v>27</v>
      </c>
      <c r="F6495" s="4" t="s">
        <v>28</v>
      </c>
      <c r="G6495" s="4" t="s">
        <v>39</v>
      </c>
      <c r="H6495" s="6" t="s">
        <v>23</v>
      </c>
      <c r="I6495" s="7">
        <v>24</v>
      </c>
      <c r="J6495" s="8">
        <v>163</v>
      </c>
      <c r="K6495" s="9">
        <v>3912</v>
      </c>
      <c r="L6495" s="9">
        <v>1877.76</v>
      </c>
      <c r="M6495" s="10">
        <v>0.48</v>
      </c>
      <c r="N6495" s="4" t="s">
        <v>24</v>
      </c>
      <c r="O6495" s="4" t="str">
        <f>TEXT(Table1[[#This Row],[Invoice Date]],"yyyy")</f>
        <v>2021</v>
      </c>
      <c r="P6495" s="4" t="str">
        <f>TEXT(Table1[[#This Row],[Invoice Date]],"mmm")</f>
        <v>Aug</v>
      </c>
      <c r="Q6495" s="27">
        <f>WEEKNUM(Table1[[#This Row],[Invoice Date]]) + IF(YEAR(Table1[[#This Row],[Invoice Date]])=2021, 52, 0)</f>
        <v>86</v>
      </c>
    </row>
    <row r="6496" spans="2:17" ht="14.25" customHeight="1" x14ac:dyDescent="0.3">
      <c r="B6496" s="4" t="s">
        <v>26</v>
      </c>
      <c r="C6496" s="33">
        <v>1197831</v>
      </c>
      <c r="D6496" s="5">
        <v>44424</v>
      </c>
      <c r="E6496" s="4" t="s">
        <v>36</v>
      </c>
      <c r="F6496" s="4" t="s">
        <v>74</v>
      </c>
      <c r="G6496" s="4" t="s">
        <v>75</v>
      </c>
      <c r="H6496" s="6" t="s">
        <v>21</v>
      </c>
      <c r="I6496" s="7">
        <v>34</v>
      </c>
      <c r="J6496" s="8">
        <v>142</v>
      </c>
      <c r="K6496" s="9">
        <v>4828</v>
      </c>
      <c r="L6496" s="9">
        <v>2172.6</v>
      </c>
      <c r="M6496" s="10">
        <v>0.44999999999999996</v>
      </c>
      <c r="N6496" s="4" t="s">
        <v>83</v>
      </c>
      <c r="O6496" s="4" t="str">
        <f>TEXT(Table1[[#This Row],[Invoice Date]],"yyyy")</f>
        <v>2021</v>
      </c>
      <c r="P6496" s="4" t="str">
        <f>TEXT(Table1[[#This Row],[Invoice Date]],"mmm")</f>
        <v>Aug</v>
      </c>
      <c r="Q6496" s="27">
        <f>WEEKNUM(Table1[[#This Row],[Invoice Date]]) + IF(YEAR(Table1[[#This Row],[Invoice Date]])=2021, 52, 0)</f>
        <v>86</v>
      </c>
    </row>
    <row r="6497" spans="2:17" ht="14.25" customHeight="1" x14ac:dyDescent="0.3">
      <c r="B6497" s="4" t="s">
        <v>26</v>
      </c>
      <c r="C6497" s="33">
        <v>1197831</v>
      </c>
      <c r="D6497" s="5">
        <v>44424</v>
      </c>
      <c r="E6497" s="4" t="s">
        <v>27</v>
      </c>
      <c r="F6497" s="4" t="s">
        <v>28</v>
      </c>
      <c r="G6497" s="4" t="s">
        <v>39</v>
      </c>
      <c r="H6497" s="6" t="s">
        <v>23</v>
      </c>
      <c r="I6497" s="7">
        <v>33</v>
      </c>
      <c r="J6497" s="8">
        <v>147</v>
      </c>
      <c r="K6497" s="9">
        <v>4851</v>
      </c>
      <c r="L6497" s="9">
        <v>2668.05</v>
      </c>
      <c r="M6497" s="10">
        <v>0.55000000000000004</v>
      </c>
      <c r="N6497" s="4" t="s">
        <v>83</v>
      </c>
      <c r="O6497" s="4" t="str">
        <f>TEXT(Table1[[#This Row],[Invoice Date]],"yyyy")</f>
        <v>2021</v>
      </c>
      <c r="P6497" s="4" t="str">
        <f>TEXT(Table1[[#This Row],[Invoice Date]],"mmm")</f>
        <v>Aug</v>
      </c>
      <c r="Q6497" s="27">
        <f>WEEKNUM(Table1[[#This Row],[Invoice Date]]) + IF(YEAR(Table1[[#This Row],[Invoice Date]])=2021, 52, 0)</f>
        <v>86</v>
      </c>
    </row>
    <row r="6498" spans="2:17" ht="14.25" customHeight="1" x14ac:dyDescent="0.3">
      <c r="B6498" s="4" t="s">
        <v>26</v>
      </c>
      <c r="C6498" s="33">
        <v>1197831</v>
      </c>
      <c r="D6498" s="5">
        <v>44424</v>
      </c>
      <c r="E6498" s="4" t="s">
        <v>36</v>
      </c>
      <c r="F6498" s="4" t="s">
        <v>74</v>
      </c>
      <c r="G6498" s="4" t="s">
        <v>75</v>
      </c>
      <c r="H6498" s="6" t="s">
        <v>22</v>
      </c>
      <c r="I6498" s="7">
        <v>42</v>
      </c>
      <c r="J6498" s="8">
        <v>135</v>
      </c>
      <c r="K6498" s="9">
        <v>5670</v>
      </c>
      <c r="L6498" s="9">
        <v>3005.1000000000004</v>
      </c>
      <c r="M6498" s="10">
        <v>0.53</v>
      </c>
      <c r="N6498" s="4" t="s">
        <v>83</v>
      </c>
      <c r="O6498" s="4" t="str">
        <f>TEXT(Table1[[#This Row],[Invoice Date]],"yyyy")</f>
        <v>2021</v>
      </c>
      <c r="P6498" s="4" t="str">
        <f>TEXT(Table1[[#This Row],[Invoice Date]],"mmm")</f>
        <v>Aug</v>
      </c>
      <c r="Q6498" s="27">
        <f>WEEKNUM(Table1[[#This Row],[Invoice Date]]) + IF(YEAR(Table1[[#This Row],[Invoice Date]])=2021, 52, 0)</f>
        <v>86</v>
      </c>
    </row>
    <row r="6499" spans="2:17" ht="14.25" customHeight="1" x14ac:dyDescent="0.3">
      <c r="B6499" s="4" t="s">
        <v>26</v>
      </c>
      <c r="C6499" s="33">
        <v>1197831</v>
      </c>
      <c r="D6499" s="5">
        <v>44424</v>
      </c>
      <c r="E6499" s="4" t="s">
        <v>36</v>
      </c>
      <c r="F6499" s="4" t="s">
        <v>74</v>
      </c>
      <c r="G6499" s="4" t="s">
        <v>75</v>
      </c>
      <c r="H6499" s="6" t="s">
        <v>20</v>
      </c>
      <c r="I6499" s="7">
        <v>42</v>
      </c>
      <c r="J6499" s="8">
        <v>144</v>
      </c>
      <c r="K6499" s="9">
        <v>6048</v>
      </c>
      <c r="L6499" s="9">
        <v>2540.16</v>
      </c>
      <c r="M6499" s="10">
        <v>0.42</v>
      </c>
      <c r="N6499" s="4" t="s">
        <v>83</v>
      </c>
      <c r="O6499" s="4" t="str">
        <f>TEXT(Table1[[#This Row],[Invoice Date]],"yyyy")</f>
        <v>2021</v>
      </c>
      <c r="P6499" s="4" t="str">
        <f>TEXT(Table1[[#This Row],[Invoice Date]],"mmm")</f>
        <v>Aug</v>
      </c>
      <c r="Q6499" s="27">
        <f>WEEKNUM(Table1[[#This Row],[Invoice Date]]) + IF(YEAR(Table1[[#This Row],[Invoice Date]])=2021, 52, 0)</f>
        <v>86</v>
      </c>
    </row>
    <row r="6500" spans="2:17" ht="14.25" customHeight="1" x14ac:dyDescent="0.3">
      <c r="B6500" s="4" t="s">
        <v>26</v>
      </c>
      <c r="C6500" s="33">
        <v>1197831</v>
      </c>
      <c r="D6500" s="5">
        <v>44424</v>
      </c>
      <c r="E6500" s="4" t="s">
        <v>36</v>
      </c>
      <c r="F6500" s="4" t="s">
        <v>74</v>
      </c>
      <c r="G6500" s="4" t="s">
        <v>75</v>
      </c>
      <c r="H6500" s="6" t="s">
        <v>23</v>
      </c>
      <c r="I6500" s="7">
        <v>45</v>
      </c>
      <c r="J6500" s="8">
        <v>176</v>
      </c>
      <c r="K6500" s="9">
        <v>7920</v>
      </c>
      <c r="L6500" s="9">
        <v>5385.6</v>
      </c>
      <c r="M6500" s="10">
        <v>0.68</v>
      </c>
      <c r="N6500" s="4" t="s">
        <v>83</v>
      </c>
      <c r="O6500" s="4" t="str">
        <f>TEXT(Table1[[#This Row],[Invoice Date]],"yyyy")</f>
        <v>2021</v>
      </c>
      <c r="P6500" s="4" t="str">
        <f>TEXT(Table1[[#This Row],[Invoice Date]],"mmm")</f>
        <v>Aug</v>
      </c>
      <c r="Q6500" s="27">
        <f>WEEKNUM(Table1[[#This Row],[Invoice Date]]) + IF(YEAR(Table1[[#This Row],[Invoice Date]])=2021, 52, 0)</f>
        <v>86</v>
      </c>
    </row>
    <row r="6501" spans="2:17" ht="14.25" customHeight="1" x14ac:dyDescent="0.3">
      <c r="B6501" s="4" t="s">
        <v>26</v>
      </c>
      <c r="C6501" s="33">
        <v>1197831</v>
      </c>
      <c r="D6501" s="5">
        <v>44424</v>
      </c>
      <c r="E6501" s="4" t="s">
        <v>36</v>
      </c>
      <c r="F6501" s="4" t="s">
        <v>74</v>
      </c>
      <c r="G6501" s="4" t="s">
        <v>75</v>
      </c>
      <c r="H6501" s="6" t="s">
        <v>19</v>
      </c>
      <c r="I6501" s="7">
        <v>50</v>
      </c>
      <c r="J6501" s="8">
        <v>195</v>
      </c>
      <c r="K6501" s="9">
        <v>9750</v>
      </c>
      <c r="L6501" s="9">
        <v>4875</v>
      </c>
      <c r="M6501" s="10">
        <v>0.5</v>
      </c>
      <c r="N6501" s="4" t="s">
        <v>83</v>
      </c>
      <c r="O6501" s="4" t="str">
        <f>TEXT(Table1[[#This Row],[Invoice Date]],"yyyy")</f>
        <v>2021</v>
      </c>
      <c r="P6501" s="4" t="str">
        <f>TEXT(Table1[[#This Row],[Invoice Date]],"mmm")</f>
        <v>Aug</v>
      </c>
      <c r="Q6501" s="27">
        <f>WEEKNUM(Table1[[#This Row],[Invoice Date]]) + IF(YEAR(Table1[[#This Row],[Invoice Date]])=2021, 52, 0)</f>
        <v>86</v>
      </c>
    </row>
    <row r="6502" spans="2:17" ht="14.25" customHeight="1" x14ac:dyDescent="0.3">
      <c r="B6502" s="4" t="s">
        <v>26</v>
      </c>
      <c r="C6502" s="33">
        <v>1197831</v>
      </c>
      <c r="D6502" s="5">
        <v>44424</v>
      </c>
      <c r="E6502" s="4" t="s">
        <v>36</v>
      </c>
      <c r="F6502" s="4" t="s">
        <v>74</v>
      </c>
      <c r="G6502" s="4" t="s">
        <v>75</v>
      </c>
      <c r="H6502" s="6" t="s">
        <v>17</v>
      </c>
      <c r="I6502" s="7">
        <v>55</v>
      </c>
      <c r="J6502" s="8">
        <v>263</v>
      </c>
      <c r="K6502" s="9">
        <v>14465</v>
      </c>
      <c r="L6502" s="9">
        <v>9257.6</v>
      </c>
      <c r="M6502" s="10">
        <v>0.64</v>
      </c>
      <c r="N6502" s="4" t="s">
        <v>83</v>
      </c>
      <c r="O6502" s="4" t="str">
        <f>TEXT(Table1[[#This Row],[Invoice Date]],"yyyy")</f>
        <v>2021</v>
      </c>
      <c r="P6502" s="4" t="str">
        <f>TEXT(Table1[[#This Row],[Invoice Date]],"mmm")</f>
        <v>Aug</v>
      </c>
      <c r="Q6502" s="27">
        <f>WEEKNUM(Table1[[#This Row],[Invoice Date]]) + IF(YEAR(Table1[[#This Row],[Invoice Date]])=2021, 52, 0)</f>
        <v>86</v>
      </c>
    </row>
    <row r="6503" spans="2:17" ht="14.25" customHeight="1" x14ac:dyDescent="0.3">
      <c r="B6503" s="4" t="s">
        <v>26</v>
      </c>
      <c r="C6503" s="33">
        <v>1197831</v>
      </c>
      <c r="D6503" s="5">
        <v>44424</v>
      </c>
      <c r="E6503" s="4" t="s">
        <v>27</v>
      </c>
      <c r="F6503" s="4" t="s">
        <v>59</v>
      </c>
      <c r="G6503" s="4" t="s">
        <v>60</v>
      </c>
      <c r="H6503" s="6" t="s">
        <v>21</v>
      </c>
      <c r="I6503" s="7">
        <v>35</v>
      </c>
      <c r="J6503" s="8">
        <v>350</v>
      </c>
      <c r="K6503" s="9">
        <v>122500</v>
      </c>
      <c r="L6503" s="9">
        <v>67375</v>
      </c>
      <c r="M6503" s="10">
        <v>0.55000000000000004</v>
      </c>
      <c r="N6503" s="4" t="s">
        <v>24</v>
      </c>
      <c r="O6503" s="4" t="str">
        <f>TEXT(Table1[[#This Row],[Invoice Date]],"yyyy")</f>
        <v>2021</v>
      </c>
      <c r="P6503" s="4" t="str">
        <f>TEXT(Table1[[#This Row],[Invoice Date]],"mmm")</f>
        <v>Aug</v>
      </c>
      <c r="Q6503" s="27">
        <f>WEEKNUM(Table1[[#This Row],[Invoice Date]]) + IF(YEAR(Table1[[#This Row],[Invoice Date]])=2021, 52, 0)</f>
        <v>86</v>
      </c>
    </row>
    <row r="6504" spans="2:17" ht="14.25" customHeight="1" x14ac:dyDescent="0.3">
      <c r="B6504" s="4" t="s">
        <v>26</v>
      </c>
      <c r="C6504" s="33">
        <v>1197831</v>
      </c>
      <c r="D6504" s="5">
        <v>44424</v>
      </c>
      <c r="E6504" s="4" t="s">
        <v>36</v>
      </c>
      <c r="F6504" s="4" t="s">
        <v>74</v>
      </c>
      <c r="G6504" s="4" t="s">
        <v>75</v>
      </c>
      <c r="H6504" s="6" t="s">
        <v>21</v>
      </c>
      <c r="I6504" s="7">
        <v>35</v>
      </c>
      <c r="J6504" s="8">
        <v>525</v>
      </c>
      <c r="K6504" s="9">
        <v>183750</v>
      </c>
      <c r="L6504" s="9">
        <v>64312.499999999993</v>
      </c>
      <c r="M6504" s="10">
        <v>0.35</v>
      </c>
      <c r="N6504" s="4" t="s">
        <v>18</v>
      </c>
      <c r="O6504" s="4" t="str">
        <f>TEXT(Table1[[#This Row],[Invoice Date]],"yyyy")</f>
        <v>2021</v>
      </c>
      <c r="P6504" s="4" t="str">
        <f>TEXT(Table1[[#This Row],[Invoice Date]],"mmm")</f>
        <v>Aug</v>
      </c>
      <c r="Q6504" s="27">
        <f>WEEKNUM(Table1[[#This Row],[Invoice Date]]) + IF(YEAR(Table1[[#This Row],[Invoice Date]])=2021, 52, 0)</f>
        <v>86</v>
      </c>
    </row>
    <row r="6505" spans="2:17" ht="14.25" customHeight="1" x14ac:dyDescent="0.3">
      <c r="B6505" s="4" t="s">
        <v>26</v>
      </c>
      <c r="C6505" s="33">
        <v>1197831</v>
      </c>
      <c r="D6505" s="5">
        <v>44424</v>
      </c>
      <c r="E6505" s="4" t="s">
        <v>27</v>
      </c>
      <c r="F6505" s="4" t="s">
        <v>28</v>
      </c>
      <c r="G6505" s="4" t="s">
        <v>39</v>
      </c>
      <c r="H6505" s="6" t="s">
        <v>23</v>
      </c>
      <c r="I6505" s="7">
        <v>35</v>
      </c>
      <c r="J6505" s="8">
        <v>525</v>
      </c>
      <c r="K6505" s="9">
        <v>183750</v>
      </c>
      <c r="L6505" s="9">
        <v>82687.5</v>
      </c>
      <c r="M6505" s="10">
        <v>0.45</v>
      </c>
      <c r="N6505" s="4" t="s">
        <v>24</v>
      </c>
      <c r="O6505" s="4" t="str">
        <f>TEXT(Table1[[#This Row],[Invoice Date]],"yyyy")</f>
        <v>2021</v>
      </c>
      <c r="P6505" s="4" t="str">
        <f>TEXT(Table1[[#This Row],[Invoice Date]],"mmm")</f>
        <v>Aug</v>
      </c>
      <c r="Q6505" s="27">
        <f>WEEKNUM(Table1[[#This Row],[Invoice Date]]) + IF(YEAR(Table1[[#This Row],[Invoice Date]])=2021, 52, 0)</f>
        <v>86</v>
      </c>
    </row>
    <row r="6506" spans="2:17" ht="14.25" customHeight="1" x14ac:dyDescent="0.3">
      <c r="B6506" s="4" t="s">
        <v>26</v>
      </c>
      <c r="C6506" s="33">
        <v>1197831</v>
      </c>
      <c r="D6506" s="5">
        <v>44424</v>
      </c>
      <c r="E6506" s="4" t="s">
        <v>36</v>
      </c>
      <c r="F6506" s="4" t="s">
        <v>74</v>
      </c>
      <c r="G6506" s="4" t="s">
        <v>75</v>
      </c>
      <c r="H6506" s="6" t="s">
        <v>22</v>
      </c>
      <c r="I6506" s="7">
        <v>45.000000000000007</v>
      </c>
      <c r="J6506" s="8">
        <v>500</v>
      </c>
      <c r="K6506" s="9">
        <v>225000.00000000003</v>
      </c>
      <c r="L6506" s="9">
        <v>90000</v>
      </c>
      <c r="M6506" s="10">
        <v>0.39999999999999997</v>
      </c>
      <c r="N6506" s="4" t="s">
        <v>18</v>
      </c>
      <c r="O6506" s="4" t="str">
        <f>TEXT(Table1[[#This Row],[Invoice Date]],"yyyy")</f>
        <v>2021</v>
      </c>
      <c r="P6506" s="4" t="str">
        <f>TEXT(Table1[[#This Row],[Invoice Date]],"mmm")</f>
        <v>Aug</v>
      </c>
      <c r="Q6506" s="27">
        <f>WEEKNUM(Table1[[#This Row],[Invoice Date]]) + IF(YEAR(Table1[[#This Row],[Invoice Date]])=2021, 52, 0)</f>
        <v>86</v>
      </c>
    </row>
    <row r="6507" spans="2:17" ht="14.25" customHeight="1" x14ac:dyDescent="0.3">
      <c r="B6507" s="4" t="s">
        <v>26</v>
      </c>
      <c r="C6507" s="33">
        <v>1197831</v>
      </c>
      <c r="D6507" s="5">
        <v>44424</v>
      </c>
      <c r="E6507" s="4" t="s">
        <v>36</v>
      </c>
      <c r="F6507" s="4" t="s">
        <v>74</v>
      </c>
      <c r="G6507" s="4" t="s">
        <v>75</v>
      </c>
      <c r="H6507" s="6" t="s">
        <v>20</v>
      </c>
      <c r="I6507" s="7">
        <v>45.000000000000007</v>
      </c>
      <c r="J6507" s="8">
        <v>575</v>
      </c>
      <c r="K6507" s="9">
        <v>258750.00000000003</v>
      </c>
      <c r="L6507" s="9">
        <v>77625</v>
      </c>
      <c r="M6507" s="10">
        <v>0.3</v>
      </c>
      <c r="N6507" s="4" t="s">
        <v>18</v>
      </c>
      <c r="O6507" s="4" t="str">
        <f>TEXT(Table1[[#This Row],[Invoice Date]],"yyyy")</f>
        <v>2021</v>
      </c>
      <c r="P6507" s="4" t="str">
        <f>TEXT(Table1[[#This Row],[Invoice Date]],"mmm")</f>
        <v>Aug</v>
      </c>
      <c r="Q6507" s="27">
        <f>WEEKNUM(Table1[[#This Row],[Invoice Date]]) + IF(YEAR(Table1[[#This Row],[Invoice Date]])=2021, 52, 0)</f>
        <v>86</v>
      </c>
    </row>
    <row r="6508" spans="2:17" ht="14.25" customHeight="1" x14ac:dyDescent="0.3">
      <c r="B6508" s="4" t="s">
        <v>26</v>
      </c>
      <c r="C6508" s="33">
        <v>1197831</v>
      </c>
      <c r="D6508" s="5">
        <v>44424</v>
      </c>
      <c r="E6508" s="4" t="s">
        <v>36</v>
      </c>
      <c r="F6508" s="4" t="s">
        <v>74</v>
      </c>
      <c r="G6508" s="4" t="s">
        <v>75</v>
      </c>
      <c r="H6508" s="6" t="s">
        <v>23</v>
      </c>
      <c r="I6508" s="7">
        <v>50.000000000000014</v>
      </c>
      <c r="J6508" s="8">
        <v>675</v>
      </c>
      <c r="K6508" s="9">
        <v>337500.00000000012</v>
      </c>
      <c r="L6508" s="9">
        <v>185625.00000000009</v>
      </c>
      <c r="M6508" s="10">
        <v>0.55000000000000004</v>
      </c>
      <c r="N6508" s="4" t="s">
        <v>18</v>
      </c>
      <c r="O6508" s="4" t="str">
        <f>TEXT(Table1[[#This Row],[Invoice Date]],"yyyy")</f>
        <v>2021</v>
      </c>
      <c r="P6508" s="4" t="str">
        <f>TEXT(Table1[[#This Row],[Invoice Date]],"mmm")</f>
        <v>Aug</v>
      </c>
      <c r="Q6508" s="27">
        <f>WEEKNUM(Table1[[#This Row],[Invoice Date]]) + IF(YEAR(Table1[[#This Row],[Invoice Date]])=2021, 52, 0)</f>
        <v>86</v>
      </c>
    </row>
    <row r="6509" spans="2:17" ht="14.25" customHeight="1" x14ac:dyDescent="0.3">
      <c r="B6509" s="4" t="s">
        <v>26</v>
      </c>
      <c r="C6509" s="33">
        <v>1197831</v>
      </c>
      <c r="D6509" s="5">
        <v>44424</v>
      </c>
      <c r="E6509" s="4" t="s">
        <v>36</v>
      </c>
      <c r="F6509" s="4" t="s">
        <v>74</v>
      </c>
      <c r="G6509" s="4" t="s">
        <v>75</v>
      </c>
      <c r="H6509" s="6" t="s">
        <v>19</v>
      </c>
      <c r="I6509" s="7">
        <v>55.000000000000007</v>
      </c>
      <c r="J6509" s="8">
        <v>650</v>
      </c>
      <c r="K6509" s="9">
        <v>357500.00000000006</v>
      </c>
      <c r="L6509" s="9">
        <v>143000</v>
      </c>
      <c r="M6509" s="10">
        <v>0.39999999999999997</v>
      </c>
      <c r="N6509" s="4" t="s">
        <v>18</v>
      </c>
      <c r="O6509" s="4" t="str">
        <f>TEXT(Table1[[#This Row],[Invoice Date]],"yyyy")</f>
        <v>2021</v>
      </c>
      <c r="P6509" s="4" t="str">
        <f>TEXT(Table1[[#This Row],[Invoice Date]],"mmm")</f>
        <v>Aug</v>
      </c>
      <c r="Q6509" s="27">
        <f>WEEKNUM(Table1[[#This Row],[Invoice Date]]) + IF(YEAR(Table1[[#This Row],[Invoice Date]])=2021, 52, 0)</f>
        <v>86</v>
      </c>
    </row>
    <row r="6510" spans="2:17" ht="14.25" customHeight="1" x14ac:dyDescent="0.3">
      <c r="B6510" s="4" t="s">
        <v>26</v>
      </c>
      <c r="C6510" s="33">
        <v>1197831</v>
      </c>
      <c r="D6510" s="5">
        <v>44424</v>
      </c>
      <c r="E6510" s="4" t="s">
        <v>36</v>
      </c>
      <c r="F6510" s="4" t="s">
        <v>74</v>
      </c>
      <c r="G6510" s="4" t="s">
        <v>75</v>
      </c>
      <c r="H6510" s="6" t="s">
        <v>17</v>
      </c>
      <c r="I6510" s="7">
        <v>60</v>
      </c>
      <c r="J6510" s="8">
        <v>875</v>
      </c>
      <c r="K6510" s="9">
        <v>525000</v>
      </c>
      <c r="L6510" s="9">
        <v>262500</v>
      </c>
      <c r="M6510" s="10">
        <v>0.5</v>
      </c>
      <c r="N6510" s="4" t="s">
        <v>18</v>
      </c>
      <c r="O6510" s="4" t="str">
        <f>TEXT(Table1[[#This Row],[Invoice Date]],"yyyy")</f>
        <v>2021</v>
      </c>
      <c r="P6510" s="4" t="str">
        <f>TEXT(Table1[[#This Row],[Invoice Date]],"mmm")</f>
        <v>Aug</v>
      </c>
      <c r="Q6510" s="27">
        <f>WEEKNUM(Table1[[#This Row],[Invoice Date]]) + IF(YEAR(Table1[[#This Row],[Invoice Date]])=2021, 52, 0)</f>
        <v>86</v>
      </c>
    </row>
    <row r="6511" spans="2:17" ht="14.25" customHeight="1" x14ac:dyDescent="0.3">
      <c r="B6511" s="4" t="s">
        <v>26</v>
      </c>
      <c r="C6511" s="33">
        <v>1197831</v>
      </c>
      <c r="D6511" s="5">
        <v>44425</v>
      </c>
      <c r="E6511" s="4" t="s">
        <v>27</v>
      </c>
      <c r="F6511" s="4" t="s">
        <v>59</v>
      </c>
      <c r="G6511" s="4" t="s">
        <v>60</v>
      </c>
      <c r="H6511" s="6" t="s">
        <v>22</v>
      </c>
      <c r="I6511" s="7">
        <v>28</v>
      </c>
      <c r="J6511" s="8">
        <v>88</v>
      </c>
      <c r="K6511" s="9">
        <v>2464</v>
      </c>
      <c r="L6511" s="9">
        <v>1133.4399999999998</v>
      </c>
      <c r="M6511" s="10">
        <v>0.45999999999999996</v>
      </c>
      <c r="N6511" s="4" t="s">
        <v>24</v>
      </c>
      <c r="O6511" s="4" t="str">
        <f>TEXT(Table1[[#This Row],[Invoice Date]],"yyyy")</f>
        <v>2021</v>
      </c>
      <c r="P6511" s="4" t="str">
        <f>TEXT(Table1[[#This Row],[Invoice Date]],"mmm")</f>
        <v>Aug</v>
      </c>
      <c r="Q6511" s="27">
        <f>WEEKNUM(Table1[[#This Row],[Invoice Date]]) + IF(YEAR(Table1[[#This Row],[Invoice Date]])=2021, 52, 0)</f>
        <v>86</v>
      </c>
    </row>
    <row r="6512" spans="2:17" ht="14.25" customHeight="1" x14ac:dyDescent="0.3">
      <c r="B6512" s="4" t="s">
        <v>30</v>
      </c>
      <c r="C6512" s="34">
        <v>1128299</v>
      </c>
      <c r="D6512" s="5">
        <v>44425</v>
      </c>
      <c r="E6512" s="4" t="s">
        <v>15</v>
      </c>
      <c r="F6512" s="4" t="s">
        <v>118</v>
      </c>
      <c r="G6512" s="4" t="s">
        <v>93</v>
      </c>
      <c r="H6512" s="6" t="s">
        <v>21</v>
      </c>
      <c r="I6512" s="7">
        <v>36</v>
      </c>
      <c r="J6512" s="8">
        <v>72</v>
      </c>
      <c r="K6512" s="9">
        <v>2592</v>
      </c>
      <c r="L6512" s="9">
        <v>1321.92</v>
      </c>
      <c r="M6512" s="10">
        <v>0.51</v>
      </c>
      <c r="N6512" s="4" t="s">
        <v>83</v>
      </c>
      <c r="O6512" s="4" t="str">
        <f>TEXT(Table1[[#This Row],[Invoice Date]],"yyyy")</f>
        <v>2021</v>
      </c>
      <c r="P6512" s="4" t="str">
        <f>TEXT(Table1[[#This Row],[Invoice Date]],"mmm")</f>
        <v>Aug</v>
      </c>
      <c r="Q6512" s="27">
        <f>WEEKNUM(Table1[[#This Row],[Invoice Date]]) + IF(YEAR(Table1[[#This Row],[Invoice Date]])=2021, 52, 0)</f>
        <v>86</v>
      </c>
    </row>
    <row r="6513" spans="2:17" ht="14.25" customHeight="1" x14ac:dyDescent="0.3">
      <c r="B6513" s="4" t="s">
        <v>26</v>
      </c>
      <c r="C6513" s="33">
        <v>1197831</v>
      </c>
      <c r="D6513" s="5">
        <v>44425</v>
      </c>
      <c r="E6513" s="4" t="s">
        <v>27</v>
      </c>
      <c r="F6513" s="4" t="s">
        <v>59</v>
      </c>
      <c r="G6513" s="4" t="s">
        <v>60</v>
      </c>
      <c r="H6513" s="6" t="s">
        <v>22</v>
      </c>
      <c r="I6513" s="7">
        <v>37</v>
      </c>
      <c r="J6513" s="8">
        <v>73</v>
      </c>
      <c r="K6513" s="9">
        <v>2701</v>
      </c>
      <c r="L6513" s="9">
        <v>1350.5</v>
      </c>
      <c r="M6513" s="10">
        <v>0.5</v>
      </c>
      <c r="N6513" s="4" t="s">
        <v>83</v>
      </c>
      <c r="O6513" s="4" t="str">
        <f>TEXT(Table1[[#This Row],[Invoice Date]],"yyyy")</f>
        <v>2021</v>
      </c>
      <c r="P6513" s="4" t="str">
        <f>TEXT(Table1[[#This Row],[Invoice Date]],"mmm")</f>
        <v>Aug</v>
      </c>
      <c r="Q6513" s="27">
        <f>WEEKNUM(Table1[[#This Row],[Invoice Date]]) + IF(YEAR(Table1[[#This Row],[Invoice Date]])=2021, 52, 0)</f>
        <v>86</v>
      </c>
    </row>
    <row r="6514" spans="2:17" ht="14.25" customHeight="1" x14ac:dyDescent="0.3">
      <c r="B6514" s="4" t="s">
        <v>30</v>
      </c>
      <c r="C6514" s="34">
        <v>1128299</v>
      </c>
      <c r="D6514" s="5">
        <v>44425</v>
      </c>
      <c r="E6514" s="4" t="s">
        <v>15</v>
      </c>
      <c r="F6514" s="4" t="s">
        <v>118</v>
      </c>
      <c r="G6514" s="4" t="s">
        <v>93</v>
      </c>
      <c r="H6514" s="6" t="s">
        <v>20</v>
      </c>
      <c r="I6514" s="7">
        <v>38</v>
      </c>
      <c r="J6514" s="8">
        <v>87</v>
      </c>
      <c r="K6514" s="9">
        <v>3306</v>
      </c>
      <c r="L6514" s="9">
        <v>1719.1200000000001</v>
      </c>
      <c r="M6514" s="10">
        <v>0.52</v>
      </c>
      <c r="N6514" s="4" t="s">
        <v>83</v>
      </c>
      <c r="O6514" s="4" t="str">
        <f>TEXT(Table1[[#This Row],[Invoice Date]],"yyyy")</f>
        <v>2021</v>
      </c>
      <c r="P6514" s="4" t="str">
        <f>TEXT(Table1[[#This Row],[Invoice Date]],"mmm")</f>
        <v>Aug</v>
      </c>
      <c r="Q6514" s="27">
        <f>WEEKNUM(Table1[[#This Row],[Invoice Date]]) + IF(YEAR(Table1[[#This Row],[Invoice Date]])=2021, 52, 0)</f>
        <v>86</v>
      </c>
    </row>
    <row r="6515" spans="2:17" ht="14.25" customHeight="1" x14ac:dyDescent="0.3">
      <c r="B6515" s="4" t="s">
        <v>30</v>
      </c>
      <c r="C6515" s="34">
        <v>1128299</v>
      </c>
      <c r="D6515" s="5">
        <v>44425</v>
      </c>
      <c r="E6515" s="4" t="s">
        <v>15</v>
      </c>
      <c r="F6515" s="4" t="s">
        <v>118</v>
      </c>
      <c r="G6515" s="4" t="s">
        <v>93</v>
      </c>
      <c r="H6515" s="6" t="s">
        <v>22</v>
      </c>
      <c r="I6515" s="7">
        <v>49</v>
      </c>
      <c r="J6515" s="8">
        <v>68</v>
      </c>
      <c r="K6515" s="9">
        <v>3332</v>
      </c>
      <c r="L6515" s="9">
        <v>1799.2800000000002</v>
      </c>
      <c r="M6515" s="10">
        <v>0.54</v>
      </c>
      <c r="N6515" s="4" t="s">
        <v>83</v>
      </c>
      <c r="O6515" s="4" t="str">
        <f>TEXT(Table1[[#This Row],[Invoice Date]],"yyyy")</f>
        <v>2021</v>
      </c>
      <c r="P6515" s="4" t="str">
        <f>TEXT(Table1[[#This Row],[Invoice Date]],"mmm")</f>
        <v>Aug</v>
      </c>
      <c r="Q6515" s="27">
        <f>WEEKNUM(Table1[[#This Row],[Invoice Date]]) + IF(YEAR(Table1[[#This Row],[Invoice Date]])=2021, 52, 0)</f>
        <v>86</v>
      </c>
    </row>
    <row r="6516" spans="2:17" ht="14.25" customHeight="1" x14ac:dyDescent="0.3">
      <c r="B6516" s="4" t="s">
        <v>30</v>
      </c>
      <c r="C6516" s="34">
        <v>1128299</v>
      </c>
      <c r="D6516" s="5">
        <v>44425</v>
      </c>
      <c r="E6516" s="4" t="s">
        <v>15</v>
      </c>
      <c r="F6516" s="4" t="s">
        <v>118</v>
      </c>
      <c r="G6516" s="4" t="s">
        <v>93</v>
      </c>
      <c r="H6516" s="6" t="s">
        <v>19</v>
      </c>
      <c r="I6516" s="7">
        <v>42</v>
      </c>
      <c r="J6516" s="8">
        <v>90</v>
      </c>
      <c r="K6516" s="9">
        <v>3780</v>
      </c>
      <c r="L6516" s="9">
        <v>2079</v>
      </c>
      <c r="M6516" s="10">
        <v>0.55000000000000004</v>
      </c>
      <c r="N6516" s="4" t="s">
        <v>83</v>
      </c>
      <c r="O6516" s="4" t="str">
        <f>TEXT(Table1[[#This Row],[Invoice Date]],"yyyy")</f>
        <v>2021</v>
      </c>
      <c r="P6516" s="4" t="str">
        <f>TEXT(Table1[[#This Row],[Invoice Date]],"mmm")</f>
        <v>Aug</v>
      </c>
      <c r="Q6516" s="27">
        <f>WEEKNUM(Table1[[#This Row],[Invoice Date]]) + IF(YEAR(Table1[[#This Row],[Invoice Date]])=2021, 52, 0)</f>
        <v>86</v>
      </c>
    </row>
    <row r="6517" spans="2:17" ht="14.25" customHeight="1" x14ac:dyDescent="0.3">
      <c r="B6517" s="4" t="s">
        <v>26</v>
      </c>
      <c r="C6517" s="33">
        <v>1197831</v>
      </c>
      <c r="D6517" s="5">
        <v>44425</v>
      </c>
      <c r="E6517" s="4" t="s">
        <v>27</v>
      </c>
      <c r="F6517" s="4" t="s">
        <v>28</v>
      </c>
      <c r="G6517" s="4" t="s">
        <v>39</v>
      </c>
      <c r="H6517" s="6" t="s">
        <v>17</v>
      </c>
      <c r="I6517" s="7">
        <v>23</v>
      </c>
      <c r="J6517" s="8">
        <v>176</v>
      </c>
      <c r="K6517" s="9">
        <v>4048</v>
      </c>
      <c r="L6517" s="9">
        <v>1740.6399999999999</v>
      </c>
      <c r="M6517" s="10">
        <v>0.43</v>
      </c>
      <c r="N6517" s="4" t="s">
        <v>83</v>
      </c>
      <c r="O6517" s="4" t="str">
        <f>TEXT(Table1[[#This Row],[Invoice Date]],"yyyy")</f>
        <v>2021</v>
      </c>
      <c r="P6517" s="4" t="str">
        <f>TEXT(Table1[[#This Row],[Invoice Date]],"mmm")</f>
        <v>Aug</v>
      </c>
      <c r="Q6517" s="27">
        <f>WEEKNUM(Table1[[#This Row],[Invoice Date]]) + IF(YEAR(Table1[[#This Row],[Invoice Date]])=2021, 52, 0)</f>
        <v>86</v>
      </c>
    </row>
    <row r="6518" spans="2:17" ht="14.25" customHeight="1" x14ac:dyDescent="0.3">
      <c r="B6518" s="4" t="s">
        <v>26</v>
      </c>
      <c r="C6518" s="33">
        <v>1197831</v>
      </c>
      <c r="D6518" s="5">
        <v>44425</v>
      </c>
      <c r="E6518" s="4" t="s">
        <v>27</v>
      </c>
      <c r="F6518" s="4" t="s">
        <v>28</v>
      </c>
      <c r="G6518" s="4" t="s">
        <v>39</v>
      </c>
      <c r="H6518" s="6" t="s">
        <v>17</v>
      </c>
      <c r="I6518" s="7">
        <v>19</v>
      </c>
      <c r="J6518" s="8">
        <v>230</v>
      </c>
      <c r="K6518" s="9">
        <v>4370</v>
      </c>
      <c r="L6518" s="9">
        <v>1398.4</v>
      </c>
      <c r="M6518" s="10">
        <v>0.32</v>
      </c>
      <c r="N6518" s="4" t="s">
        <v>24</v>
      </c>
      <c r="O6518" s="4" t="str">
        <f>TEXT(Table1[[#This Row],[Invoice Date]],"yyyy")</f>
        <v>2021</v>
      </c>
      <c r="P6518" s="4" t="str">
        <f>TEXT(Table1[[#This Row],[Invoice Date]],"mmm")</f>
        <v>Aug</v>
      </c>
      <c r="Q6518" s="27">
        <f>WEEKNUM(Table1[[#This Row],[Invoice Date]]) + IF(YEAR(Table1[[#This Row],[Invoice Date]])=2021, 52, 0)</f>
        <v>86</v>
      </c>
    </row>
    <row r="6519" spans="2:17" ht="14.25" customHeight="1" x14ac:dyDescent="0.3">
      <c r="B6519" s="4" t="s">
        <v>30</v>
      </c>
      <c r="C6519" s="34">
        <v>1128299</v>
      </c>
      <c r="D6519" s="5">
        <v>44425</v>
      </c>
      <c r="E6519" s="4" t="s">
        <v>27</v>
      </c>
      <c r="F6519" s="4" t="s">
        <v>81</v>
      </c>
      <c r="G6519" s="4" t="s">
        <v>82</v>
      </c>
      <c r="H6519" s="6" t="s">
        <v>23</v>
      </c>
      <c r="I6519" s="7">
        <v>46</v>
      </c>
      <c r="J6519" s="8">
        <v>102</v>
      </c>
      <c r="K6519" s="9">
        <v>4692</v>
      </c>
      <c r="L6519" s="9">
        <v>1782.96</v>
      </c>
      <c r="M6519" s="10">
        <v>0.38</v>
      </c>
      <c r="N6519" s="4" t="s">
        <v>24</v>
      </c>
      <c r="O6519" s="4" t="str">
        <f>TEXT(Table1[[#This Row],[Invoice Date]],"yyyy")</f>
        <v>2021</v>
      </c>
      <c r="P6519" s="4" t="str">
        <f>TEXT(Table1[[#This Row],[Invoice Date]],"mmm")</f>
        <v>Aug</v>
      </c>
      <c r="Q6519" s="27">
        <f>WEEKNUM(Table1[[#This Row],[Invoice Date]]) + IF(YEAR(Table1[[#This Row],[Invoice Date]])=2021, 52, 0)</f>
        <v>86</v>
      </c>
    </row>
    <row r="6520" spans="2:17" ht="14.25" customHeight="1" x14ac:dyDescent="0.3">
      <c r="B6520" s="4" t="s">
        <v>25</v>
      </c>
      <c r="C6520" s="33">
        <v>1185733</v>
      </c>
      <c r="D6520" s="5">
        <v>44425</v>
      </c>
      <c r="E6520" s="4" t="s">
        <v>27</v>
      </c>
      <c r="F6520" s="4" t="s">
        <v>100</v>
      </c>
      <c r="G6520" s="4" t="s">
        <v>101</v>
      </c>
      <c r="H6520" s="6" t="s">
        <v>21</v>
      </c>
      <c r="I6520" s="7">
        <v>32</v>
      </c>
      <c r="J6520" s="8">
        <v>147</v>
      </c>
      <c r="K6520" s="9">
        <v>4704</v>
      </c>
      <c r="L6520" s="9">
        <v>1975.6800000000003</v>
      </c>
      <c r="M6520" s="10">
        <v>0.42000000000000004</v>
      </c>
      <c r="N6520" s="4" t="s">
        <v>24</v>
      </c>
      <c r="O6520" s="4" t="str">
        <f>TEXT(Table1[[#This Row],[Invoice Date]],"yyyy")</f>
        <v>2021</v>
      </c>
      <c r="P6520" s="4" t="str">
        <f>TEXT(Table1[[#This Row],[Invoice Date]],"mmm")</f>
        <v>Aug</v>
      </c>
      <c r="Q6520" s="27">
        <f>WEEKNUM(Table1[[#This Row],[Invoice Date]]) + IF(YEAR(Table1[[#This Row],[Invoice Date]])=2021, 52, 0)</f>
        <v>86</v>
      </c>
    </row>
    <row r="6521" spans="2:17" ht="14.25" customHeight="1" x14ac:dyDescent="0.3">
      <c r="B6521" s="4" t="s">
        <v>25</v>
      </c>
      <c r="C6521" s="33">
        <v>1185733</v>
      </c>
      <c r="D6521" s="5">
        <v>44425</v>
      </c>
      <c r="E6521" s="4" t="s">
        <v>27</v>
      </c>
      <c r="F6521" s="4" t="s">
        <v>100</v>
      </c>
      <c r="G6521" s="4" t="s">
        <v>101</v>
      </c>
      <c r="H6521" s="6" t="s">
        <v>21</v>
      </c>
      <c r="I6521" s="7">
        <v>39</v>
      </c>
      <c r="J6521" s="8">
        <v>128</v>
      </c>
      <c r="K6521" s="9">
        <v>4992</v>
      </c>
      <c r="L6521" s="9">
        <v>2595.84</v>
      </c>
      <c r="M6521" s="10">
        <v>0.52</v>
      </c>
      <c r="N6521" s="4" t="s">
        <v>83</v>
      </c>
      <c r="O6521" s="4" t="str">
        <f>TEXT(Table1[[#This Row],[Invoice Date]],"yyyy")</f>
        <v>2021</v>
      </c>
      <c r="P6521" s="4" t="str">
        <f>TEXT(Table1[[#This Row],[Invoice Date]],"mmm")</f>
        <v>Aug</v>
      </c>
      <c r="Q6521" s="27">
        <f>WEEKNUM(Table1[[#This Row],[Invoice Date]]) + IF(YEAR(Table1[[#This Row],[Invoice Date]])=2021, 52, 0)</f>
        <v>86</v>
      </c>
    </row>
    <row r="6522" spans="2:17" ht="14.25" customHeight="1" x14ac:dyDescent="0.3">
      <c r="B6522" s="4" t="s">
        <v>25</v>
      </c>
      <c r="C6522" s="33">
        <v>1185733</v>
      </c>
      <c r="D6522" s="5">
        <v>44425</v>
      </c>
      <c r="E6522" s="4" t="s">
        <v>27</v>
      </c>
      <c r="F6522" s="4" t="s">
        <v>100</v>
      </c>
      <c r="G6522" s="4" t="s">
        <v>101</v>
      </c>
      <c r="H6522" s="6" t="s">
        <v>22</v>
      </c>
      <c r="I6522" s="7">
        <v>35</v>
      </c>
      <c r="J6522" s="8">
        <v>158</v>
      </c>
      <c r="K6522" s="9">
        <v>5530</v>
      </c>
      <c r="L6522" s="9">
        <v>2322.6</v>
      </c>
      <c r="M6522" s="10">
        <v>0.42</v>
      </c>
      <c r="N6522" s="4" t="s">
        <v>24</v>
      </c>
      <c r="O6522" s="4" t="str">
        <f>TEXT(Table1[[#This Row],[Invoice Date]],"yyyy")</f>
        <v>2021</v>
      </c>
      <c r="P6522" s="4" t="str">
        <f>TEXT(Table1[[#This Row],[Invoice Date]],"mmm")</f>
        <v>Aug</v>
      </c>
      <c r="Q6522" s="27">
        <f>WEEKNUM(Table1[[#This Row],[Invoice Date]]) + IF(YEAR(Table1[[#This Row],[Invoice Date]])=2021, 52, 0)</f>
        <v>86</v>
      </c>
    </row>
    <row r="6523" spans="2:17" ht="14.25" customHeight="1" x14ac:dyDescent="0.3">
      <c r="B6523" s="4" t="s">
        <v>25</v>
      </c>
      <c r="C6523" s="33">
        <v>1185733</v>
      </c>
      <c r="D6523" s="5">
        <v>44425</v>
      </c>
      <c r="E6523" s="4" t="s">
        <v>27</v>
      </c>
      <c r="F6523" s="4" t="s">
        <v>100</v>
      </c>
      <c r="G6523" s="4" t="s">
        <v>101</v>
      </c>
      <c r="H6523" s="6" t="s">
        <v>22</v>
      </c>
      <c r="I6523" s="7">
        <v>46</v>
      </c>
      <c r="J6523" s="8">
        <v>122</v>
      </c>
      <c r="K6523" s="9">
        <v>5612</v>
      </c>
      <c r="L6523" s="9">
        <v>2525.3999999999996</v>
      </c>
      <c r="M6523" s="10">
        <v>0.44999999999999996</v>
      </c>
      <c r="N6523" s="4" t="s">
        <v>83</v>
      </c>
      <c r="O6523" s="4" t="str">
        <f>TEXT(Table1[[#This Row],[Invoice Date]],"yyyy")</f>
        <v>2021</v>
      </c>
      <c r="P6523" s="4" t="str">
        <f>TEXT(Table1[[#This Row],[Invoice Date]],"mmm")</f>
        <v>Aug</v>
      </c>
      <c r="Q6523" s="27">
        <f>WEEKNUM(Table1[[#This Row],[Invoice Date]]) + IF(YEAR(Table1[[#This Row],[Invoice Date]])=2021, 52, 0)</f>
        <v>86</v>
      </c>
    </row>
    <row r="6524" spans="2:17" ht="14.25" customHeight="1" x14ac:dyDescent="0.3">
      <c r="B6524" s="4" t="s">
        <v>30</v>
      </c>
      <c r="C6524" s="34">
        <v>1128299</v>
      </c>
      <c r="D6524" s="5">
        <v>44425</v>
      </c>
      <c r="E6524" s="4" t="s">
        <v>27</v>
      </c>
      <c r="F6524" s="4" t="s">
        <v>81</v>
      </c>
      <c r="G6524" s="4" t="s">
        <v>82</v>
      </c>
      <c r="H6524" s="6" t="s">
        <v>23</v>
      </c>
      <c r="I6524" s="7">
        <v>63</v>
      </c>
      <c r="J6524" s="8">
        <v>90</v>
      </c>
      <c r="K6524" s="9">
        <v>5670</v>
      </c>
      <c r="L6524" s="9">
        <v>2778.2999999999997</v>
      </c>
      <c r="M6524" s="10">
        <v>0.49</v>
      </c>
      <c r="N6524" s="4" t="s">
        <v>83</v>
      </c>
      <c r="O6524" s="4" t="str">
        <f>TEXT(Table1[[#This Row],[Invoice Date]],"yyyy")</f>
        <v>2021</v>
      </c>
      <c r="P6524" s="4" t="str">
        <f>TEXT(Table1[[#This Row],[Invoice Date]],"mmm")</f>
        <v>Aug</v>
      </c>
      <c r="Q6524" s="27">
        <f>WEEKNUM(Table1[[#This Row],[Invoice Date]]) + IF(YEAR(Table1[[#This Row],[Invoice Date]])=2021, 52, 0)</f>
        <v>86</v>
      </c>
    </row>
    <row r="6525" spans="2:17" ht="14.25" customHeight="1" x14ac:dyDescent="0.3">
      <c r="B6525" s="4" t="s">
        <v>25</v>
      </c>
      <c r="C6525" s="33">
        <v>1185733</v>
      </c>
      <c r="D6525" s="5">
        <v>44425</v>
      </c>
      <c r="E6525" s="4" t="s">
        <v>48</v>
      </c>
      <c r="F6525" s="4" t="s">
        <v>49</v>
      </c>
      <c r="G6525" s="4" t="s">
        <v>68</v>
      </c>
      <c r="H6525" s="6" t="s">
        <v>23</v>
      </c>
      <c r="I6525" s="7">
        <v>60</v>
      </c>
      <c r="J6525" s="8">
        <v>96</v>
      </c>
      <c r="K6525" s="9">
        <v>5760</v>
      </c>
      <c r="L6525" s="9">
        <v>2822.4</v>
      </c>
      <c r="M6525" s="10">
        <v>0.49</v>
      </c>
      <c r="N6525" s="4" t="s">
        <v>24</v>
      </c>
      <c r="O6525" s="4" t="str">
        <f>TEXT(Table1[[#This Row],[Invoice Date]],"yyyy")</f>
        <v>2021</v>
      </c>
      <c r="P6525" s="4" t="str">
        <f>TEXT(Table1[[#This Row],[Invoice Date]],"mmm")</f>
        <v>Aug</v>
      </c>
      <c r="Q6525" s="27">
        <f>WEEKNUM(Table1[[#This Row],[Invoice Date]]) + IF(YEAR(Table1[[#This Row],[Invoice Date]])=2021, 52, 0)</f>
        <v>86</v>
      </c>
    </row>
    <row r="6526" spans="2:17" ht="14.25" customHeight="1" x14ac:dyDescent="0.3">
      <c r="B6526" s="4" t="s">
        <v>30</v>
      </c>
      <c r="C6526" s="34">
        <v>1128299</v>
      </c>
      <c r="D6526" s="5">
        <v>44425</v>
      </c>
      <c r="E6526" s="4" t="s">
        <v>15</v>
      </c>
      <c r="F6526" s="4" t="s">
        <v>118</v>
      </c>
      <c r="G6526" s="4" t="s">
        <v>93</v>
      </c>
      <c r="H6526" s="6" t="s">
        <v>17</v>
      </c>
      <c r="I6526" s="7">
        <v>46</v>
      </c>
      <c r="J6526" s="8">
        <v>131</v>
      </c>
      <c r="K6526" s="9">
        <v>6026</v>
      </c>
      <c r="L6526" s="9">
        <v>3133.52</v>
      </c>
      <c r="M6526" s="10">
        <v>0.52</v>
      </c>
      <c r="N6526" s="4" t="s">
        <v>83</v>
      </c>
      <c r="O6526" s="4" t="str">
        <f>TEXT(Table1[[#This Row],[Invoice Date]],"yyyy")</f>
        <v>2021</v>
      </c>
      <c r="P6526" s="4" t="str">
        <f>TEXT(Table1[[#This Row],[Invoice Date]],"mmm")</f>
        <v>Aug</v>
      </c>
      <c r="Q6526" s="27">
        <f>WEEKNUM(Table1[[#This Row],[Invoice Date]]) + IF(YEAR(Table1[[#This Row],[Invoice Date]])=2021, 52, 0)</f>
        <v>86</v>
      </c>
    </row>
    <row r="6527" spans="2:17" ht="14.25" customHeight="1" x14ac:dyDescent="0.3">
      <c r="B6527" s="4" t="s">
        <v>30</v>
      </c>
      <c r="C6527" s="34">
        <v>1128299</v>
      </c>
      <c r="D6527" s="5">
        <v>44425</v>
      </c>
      <c r="E6527" s="4" t="s">
        <v>15</v>
      </c>
      <c r="F6527" s="4" t="s">
        <v>118</v>
      </c>
      <c r="G6527" s="4" t="s">
        <v>93</v>
      </c>
      <c r="H6527" s="6" t="s">
        <v>23</v>
      </c>
      <c r="I6527" s="7">
        <v>54</v>
      </c>
      <c r="J6527" s="8">
        <v>115</v>
      </c>
      <c r="K6527" s="9">
        <v>6210</v>
      </c>
      <c r="L6527" s="9">
        <v>3353.4</v>
      </c>
      <c r="M6527" s="10">
        <v>0.54</v>
      </c>
      <c r="N6527" s="4" t="s">
        <v>83</v>
      </c>
      <c r="O6527" s="4" t="str">
        <f>TEXT(Table1[[#This Row],[Invoice Date]],"yyyy")</f>
        <v>2021</v>
      </c>
      <c r="P6527" s="4" t="str">
        <f>TEXT(Table1[[#This Row],[Invoice Date]],"mmm")</f>
        <v>Aug</v>
      </c>
      <c r="Q6527" s="27">
        <f>WEEKNUM(Table1[[#This Row],[Invoice Date]]) + IF(YEAR(Table1[[#This Row],[Invoice Date]])=2021, 52, 0)</f>
        <v>86</v>
      </c>
    </row>
    <row r="6528" spans="2:17" ht="14.25" customHeight="1" x14ac:dyDescent="0.3">
      <c r="B6528" s="4" t="s">
        <v>25</v>
      </c>
      <c r="C6528" s="33">
        <v>1185733</v>
      </c>
      <c r="D6528" s="5">
        <v>44425</v>
      </c>
      <c r="E6528" s="4" t="s">
        <v>27</v>
      </c>
      <c r="F6528" s="4" t="s">
        <v>100</v>
      </c>
      <c r="G6528" s="4" t="s">
        <v>101</v>
      </c>
      <c r="H6528" s="6" t="s">
        <v>20</v>
      </c>
      <c r="I6528" s="7">
        <v>37</v>
      </c>
      <c r="J6528" s="8">
        <v>179</v>
      </c>
      <c r="K6528" s="9">
        <v>6623</v>
      </c>
      <c r="L6528" s="9">
        <v>2914.12</v>
      </c>
      <c r="M6528" s="10">
        <v>0.44</v>
      </c>
      <c r="N6528" s="4" t="s">
        <v>24</v>
      </c>
      <c r="O6528" s="4" t="str">
        <f>TEXT(Table1[[#This Row],[Invoice Date]],"yyyy")</f>
        <v>2021</v>
      </c>
      <c r="P6528" s="4" t="str">
        <f>TEXT(Table1[[#This Row],[Invoice Date]],"mmm")</f>
        <v>Aug</v>
      </c>
      <c r="Q6528" s="27">
        <f>WEEKNUM(Table1[[#This Row],[Invoice Date]]) + IF(YEAR(Table1[[#This Row],[Invoice Date]])=2021, 52, 0)</f>
        <v>86</v>
      </c>
    </row>
    <row r="6529" spans="2:17" ht="14.25" customHeight="1" x14ac:dyDescent="0.3">
      <c r="B6529" s="4" t="s">
        <v>25</v>
      </c>
      <c r="C6529" s="33">
        <v>1185733</v>
      </c>
      <c r="D6529" s="5">
        <v>44425</v>
      </c>
      <c r="E6529" s="4" t="s">
        <v>48</v>
      </c>
      <c r="F6529" s="4" t="s">
        <v>49</v>
      </c>
      <c r="G6529" s="4" t="s">
        <v>68</v>
      </c>
      <c r="H6529" s="6" t="s">
        <v>23</v>
      </c>
      <c r="I6529" s="7">
        <v>81</v>
      </c>
      <c r="J6529" s="8">
        <v>87</v>
      </c>
      <c r="K6529" s="9">
        <v>7047</v>
      </c>
      <c r="L6529" s="9">
        <v>4087.2600000000007</v>
      </c>
      <c r="M6529" s="10">
        <v>0.58000000000000007</v>
      </c>
      <c r="N6529" s="4" t="s">
        <v>83</v>
      </c>
      <c r="O6529" s="4" t="str">
        <f>TEXT(Table1[[#This Row],[Invoice Date]],"yyyy")</f>
        <v>2021</v>
      </c>
      <c r="P6529" s="4" t="str">
        <f>TEXT(Table1[[#This Row],[Invoice Date]],"mmm")</f>
        <v>Aug</v>
      </c>
      <c r="Q6529" s="27">
        <f>WEEKNUM(Table1[[#This Row],[Invoice Date]]) + IF(YEAR(Table1[[#This Row],[Invoice Date]])=2021, 52, 0)</f>
        <v>86</v>
      </c>
    </row>
    <row r="6530" spans="2:17" ht="14.25" customHeight="1" x14ac:dyDescent="0.3">
      <c r="B6530" s="4" t="s">
        <v>25</v>
      </c>
      <c r="C6530" s="33">
        <v>1185733</v>
      </c>
      <c r="D6530" s="5">
        <v>44425</v>
      </c>
      <c r="E6530" s="4" t="s">
        <v>27</v>
      </c>
      <c r="F6530" s="4" t="s">
        <v>100</v>
      </c>
      <c r="G6530" s="4" t="s">
        <v>101</v>
      </c>
      <c r="H6530" s="6" t="s">
        <v>20</v>
      </c>
      <c r="I6530" s="7">
        <v>48</v>
      </c>
      <c r="J6530" s="8">
        <v>147</v>
      </c>
      <c r="K6530" s="9">
        <v>7056</v>
      </c>
      <c r="L6530" s="9">
        <v>3669.1200000000003</v>
      </c>
      <c r="M6530" s="10">
        <v>0.52</v>
      </c>
      <c r="N6530" s="4" t="s">
        <v>83</v>
      </c>
      <c r="O6530" s="4" t="str">
        <f>TEXT(Table1[[#This Row],[Invoice Date]],"yyyy")</f>
        <v>2021</v>
      </c>
      <c r="P6530" s="4" t="str">
        <f>TEXT(Table1[[#This Row],[Invoice Date]],"mmm")</f>
        <v>Aug</v>
      </c>
      <c r="Q6530" s="27">
        <f>WEEKNUM(Table1[[#This Row],[Invoice Date]]) + IF(YEAR(Table1[[#This Row],[Invoice Date]])=2021, 52, 0)</f>
        <v>86</v>
      </c>
    </row>
    <row r="6531" spans="2:17" ht="14.25" customHeight="1" x14ac:dyDescent="0.3">
      <c r="B6531" s="4" t="s">
        <v>30</v>
      </c>
      <c r="C6531" s="34">
        <v>1128299</v>
      </c>
      <c r="D6531" s="5">
        <v>44425</v>
      </c>
      <c r="E6531" s="4" t="s">
        <v>27</v>
      </c>
      <c r="F6531" s="4" t="s">
        <v>81</v>
      </c>
      <c r="G6531" s="4" t="s">
        <v>82</v>
      </c>
      <c r="H6531" s="6" t="s">
        <v>22</v>
      </c>
      <c r="I6531" s="7">
        <v>47</v>
      </c>
      <c r="J6531" s="8">
        <v>152</v>
      </c>
      <c r="K6531" s="9">
        <v>7144</v>
      </c>
      <c r="L6531" s="9">
        <v>3500.56</v>
      </c>
      <c r="M6531" s="10">
        <v>0.49</v>
      </c>
      <c r="N6531" s="4" t="s">
        <v>24</v>
      </c>
      <c r="O6531" s="4" t="str">
        <f>TEXT(Table1[[#This Row],[Invoice Date]],"yyyy")</f>
        <v>2021</v>
      </c>
      <c r="P6531" s="4" t="str">
        <f>TEXT(Table1[[#This Row],[Invoice Date]],"mmm")</f>
        <v>Aug</v>
      </c>
      <c r="Q6531" s="27">
        <f>WEEKNUM(Table1[[#This Row],[Invoice Date]]) + IF(YEAR(Table1[[#This Row],[Invoice Date]])=2021, 52, 0)</f>
        <v>86</v>
      </c>
    </row>
    <row r="6532" spans="2:17" ht="14.25" customHeight="1" x14ac:dyDescent="0.3">
      <c r="B6532" s="4" t="s">
        <v>30</v>
      </c>
      <c r="C6532" s="34">
        <v>1128299</v>
      </c>
      <c r="D6532" s="5">
        <v>44425</v>
      </c>
      <c r="E6532" s="4" t="s">
        <v>27</v>
      </c>
      <c r="F6532" s="4" t="s">
        <v>81</v>
      </c>
      <c r="G6532" s="4" t="s">
        <v>82</v>
      </c>
      <c r="H6532" s="6" t="s">
        <v>21</v>
      </c>
      <c r="I6532" s="7">
        <v>55</v>
      </c>
      <c r="J6532" s="8">
        <v>143</v>
      </c>
      <c r="K6532" s="9">
        <v>7865</v>
      </c>
      <c r="L6532" s="9">
        <v>3696.5499999999997</v>
      </c>
      <c r="M6532" s="10">
        <v>0.47</v>
      </c>
      <c r="N6532" s="4" t="s">
        <v>24</v>
      </c>
      <c r="O6532" s="4" t="str">
        <f>TEXT(Table1[[#This Row],[Invoice Date]],"yyyy")</f>
        <v>2021</v>
      </c>
      <c r="P6532" s="4" t="str">
        <f>TEXT(Table1[[#This Row],[Invoice Date]],"mmm")</f>
        <v>Aug</v>
      </c>
      <c r="Q6532" s="27">
        <f>WEEKNUM(Table1[[#This Row],[Invoice Date]]) + IF(YEAR(Table1[[#This Row],[Invoice Date]])=2021, 52, 0)</f>
        <v>86</v>
      </c>
    </row>
    <row r="6533" spans="2:17" ht="14.25" customHeight="1" x14ac:dyDescent="0.3">
      <c r="B6533" s="4" t="s">
        <v>25</v>
      </c>
      <c r="C6533" s="33">
        <v>1185733</v>
      </c>
      <c r="D6533" s="5">
        <v>44425</v>
      </c>
      <c r="E6533" s="4" t="s">
        <v>27</v>
      </c>
      <c r="F6533" s="4" t="s">
        <v>100</v>
      </c>
      <c r="G6533" s="4" t="s">
        <v>101</v>
      </c>
      <c r="H6533" s="6" t="s">
        <v>19</v>
      </c>
      <c r="I6533" s="7">
        <v>50</v>
      </c>
      <c r="J6533" s="8">
        <v>168</v>
      </c>
      <c r="K6533" s="9">
        <v>8400</v>
      </c>
      <c r="L6533" s="9">
        <v>4032</v>
      </c>
      <c r="M6533" s="10">
        <v>0.48</v>
      </c>
      <c r="N6533" s="4" t="s">
        <v>83</v>
      </c>
      <c r="O6533" s="4" t="str">
        <f>TEXT(Table1[[#This Row],[Invoice Date]],"yyyy")</f>
        <v>2021</v>
      </c>
      <c r="P6533" s="4" t="str">
        <f>TEXT(Table1[[#This Row],[Invoice Date]],"mmm")</f>
        <v>Aug</v>
      </c>
      <c r="Q6533" s="27">
        <f>WEEKNUM(Table1[[#This Row],[Invoice Date]]) + IF(YEAR(Table1[[#This Row],[Invoice Date]])=2021, 52, 0)</f>
        <v>86</v>
      </c>
    </row>
    <row r="6534" spans="2:17" ht="14.25" customHeight="1" x14ac:dyDescent="0.3">
      <c r="B6534" s="4" t="s">
        <v>25</v>
      </c>
      <c r="C6534" s="33">
        <v>1185733</v>
      </c>
      <c r="D6534" s="5">
        <v>44425</v>
      </c>
      <c r="E6534" s="4" t="s">
        <v>27</v>
      </c>
      <c r="F6534" s="4" t="s">
        <v>100</v>
      </c>
      <c r="G6534" s="4" t="s">
        <v>101</v>
      </c>
      <c r="H6534" s="6" t="s">
        <v>23</v>
      </c>
      <c r="I6534" s="7">
        <v>42</v>
      </c>
      <c r="J6534" s="8">
        <v>206</v>
      </c>
      <c r="K6534" s="9">
        <v>8652</v>
      </c>
      <c r="L6534" s="9">
        <v>4758.6000000000004</v>
      </c>
      <c r="M6534" s="10">
        <v>0.55000000000000004</v>
      </c>
      <c r="N6534" s="4" t="s">
        <v>24</v>
      </c>
      <c r="O6534" s="4" t="str">
        <f>TEXT(Table1[[#This Row],[Invoice Date]],"yyyy")</f>
        <v>2021</v>
      </c>
      <c r="P6534" s="4" t="str">
        <f>TEXT(Table1[[#This Row],[Invoice Date]],"mmm")</f>
        <v>Aug</v>
      </c>
      <c r="Q6534" s="27">
        <f>WEEKNUM(Table1[[#This Row],[Invoice Date]]) + IF(YEAR(Table1[[#This Row],[Invoice Date]])=2021, 52, 0)</f>
        <v>86</v>
      </c>
    </row>
    <row r="6535" spans="2:17" ht="14.25" customHeight="1" x14ac:dyDescent="0.3">
      <c r="B6535" s="4" t="s">
        <v>25</v>
      </c>
      <c r="C6535" s="33">
        <v>1185733</v>
      </c>
      <c r="D6535" s="5">
        <v>44425</v>
      </c>
      <c r="E6535" s="4" t="s">
        <v>27</v>
      </c>
      <c r="F6535" s="4" t="s">
        <v>100</v>
      </c>
      <c r="G6535" s="4" t="s">
        <v>101</v>
      </c>
      <c r="H6535" s="6" t="s">
        <v>19</v>
      </c>
      <c r="I6535" s="7">
        <v>44</v>
      </c>
      <c r="J6535" s="8">
        <v>198</v>
      </c>
      <c r="K6535" s="9">
        <v>8712</v>
      </c>
      <c r="L6535" s="9">
        <v>3571.9199999999996</v>
      </c>
      <c r="M6535" s="10">
        <v>0.41</v>
      </c>
      <c r="N6535" s="4" t="s">
        <v>24</v>
      </c>
      <c r="O6535" s="4" t="str">
        <f>TEXT(Table1[[#This Row],[Invoice Date]],"yyyy")</f>
        <v>2021</v>
      </c>
      <c r="P6535" s="4" t="str">
        <f>TEXT(Table1[[#This Row],[Invoice Date]],"mmm")</f>
        <v>Aug</v>
      </c>
      <c r="Q6535" s="27">
        <f>WEEKNUM(Table1[[#This Row],[Invoice Date]]) + IF(YEAR(Table1[[#This Row],[Invoice Date]])=2021, 52, 0)</f>
        <v>86</v>
      </c>
    </row>
    <row r="6536" spans="2:17" ht="14.25" customHeight="1" x14ac:dyDescent="0.3">
      <c r="B6536" s="4" t="s">
        <v>30</v>
      </c>
      <c r="C6536" s="34">
        <v>1128299</v>
      </c>
      <c r="D6536" s="5">
        <v>44425</v>
      </c>
      <c r="E6536" s="4" t="s">
        <v>27</v>
      </c>
      <c r="F6536" s="4" t="s">
        <v>81</v>
      </c>
      <c r="G6536" s="4" t="s">
        <v>82</v>
      </c>
      <c r="H6536" s="6" t="s">
        <v>22</v>
      </c>
      <c r="I6536" s="7">
        <v>64</v>
      </c>
      <c r="J6536" s="8">
        <v>138</v>
      </c>
      <c r="K6536" s="9">
        <v>8832</v>
      </c>
      <c r="L6536" s="9">
        <v>5210.880000000001</v>
      </c>
      <c r="M6536" s="10">
        <v>0.59000000000000008</v>
      </c>
      <c r="N6536" s="4" t="s">
        <v>83</v>
      </c>
      <c r="O6536" s="4" t="str">
        <f>TEXT(Table1[[#This Row],[Invoice Date]],"yyyy")</f>
        <v>2021</v>
      </c>
      <c r="P6536" s="4" t="str">
        <f>TEXT(Table1[[#This Row],[Invoice Date]],"mmm")</f>
        <v>Aug</v>
      </c>
      <c r="Q6536" s="27">
        <f>WEEKNUM(Table1[[#This Row],[Invoice Date]]) + IF(YEAR(Table1[[#This Row],[Invoice Date]])=2021, 52, 0)</f>
        <v>86</v>
      </c>
    </row>
    <row r="6537" spans="2:17" ht="14.25" customHeight="1" x14ac:dyDescent="0.3">
      <c r="B6537" s="4" t="s">
        <v>25</v>
      </c>
      <c r="C6537" s="33">
        <v>1185733</v>
      </c>
      <c r="D6537" s="5">
        <v>44425</v>
      </c>
      <c r="E6537" s="4" t="s">
        <v>27</v>
      </c>
      <c r="F6537" s="4" t="s">
        <v>100</v>
      </c>
      <c r="G6537" s="4" t="s">
        <v>101</v>
      </c>
      <c r="H6537" s="6" t="s">
        <v>23</v>
      </c>
      <c r="I6537" s="7">
        <v>53</v>
      </c>
      <c r="J6537" s="8">
        <v>169</v>
      </c>
      <c r="K6537" s="9">
        <v>8957</v>
      </c>
      <c r="L6537" s="9">
        <v>5822.05</v>
      </c>
      <c r="M6537" s="10">
        <v>0.65</v>
      </c>
      <c r="N6537" s="4" t="s">
        <v>83</v>
      </c>
      <c r="O6537" s="4" t="str">
        <f>TEXT(Table1[[#This Row],[Invoice Date]],"yyyy")</f>
        <v>2021</v>
      </c>
      <c r="P6537" s="4" t="str">
        <f>TEXT(Table1[[#This Row],[Invoice Date]],"mmm")</f>
        <v>Aug</v>
      </c>
      <c r="Q6537" s="27">
        <f>WEEKNUM(Table1[[#This Row],[Invoice Date]]) + IF(YEAR(Table1[[#This Row],[Invoice Date]])=2021, 52, 0)</f>
        <v>86</v>
      </c>
    </row>
    <row r="6538" spans="2:17" ht="14.25" customHeight="1" x14ac:dyDescent="0.3">
      <c r="B6538" s="4" t="s">
        <v>25</v>
      </c>
      <c r="C6538" s="33">
        <v>1185733</v>
      </c>
      <c r="D6538" s="5">
        <v>44425</v>
      </c>
      <c r="E6538" s="4" t="s">
        <v>48</v>
      </c>
      <c r="F6538" s="4" t="s">
        <v>49</v>
      </c>
      <c r="G6538" s="4" t="s">
        <v>68</v>
      </c>
      <c r="H6538" s="6" t="s">
        <v>21</v>
      </c>
      <c r="I6538" s="7">
        <v>64</v>
      </c>
      <c r="J6538" s="8">
        <v>147</v>
      </c>
      <c r="K6538" s="9">
        <v>9408</v>
      </c>
      <c r="L6538" s="9">
        <v>3104.6399999999994</v>
      </c>
      <c r="M6538" s="10">
        <v>0.32999999999999996</v>
      </c>
      <c r="N6538" s="4" t="s">
        <v>24</v>
      </c>
      <c r="O6538" s="4" t="str">
        <f>TEXT(Table1[[#This Row],[Invoice Date]],"yyyy")</f>
        <v>2021</v>
      </c>
      <c r="P6538" s="4" t="str">
        <f>TEXT(Table1[[#This Row],[Invoice Date]],"mmm")</f>
        <v>Aug</v>
      </c>
      <c r="Q6538" s="27">
        <f>WEEKNUM(Table1[[#This Row],[Invoice Date]]) + IF(YEAR(Table1[[#This Row],[Invoice Date]])=2021, 52, 0)</f>
        <v>86</v>
      </c>
    </row>
    <row r="6539" spans="2:17" ht="14.25" customHeight="1" x14ac:dyDescent="0.3">
      <c r="B6539" s="4" t="s">
        <v>30</v>
      </c>
      <c r="C6539" s="34">
        <v>1128299</v>
      </c>
      <c r="D6539" s="5">
        <v>44425</v>
      </c>
      <c r="E6539" s="4" t="s">
        <v>27</v>
      </c>
      <c r="F6539" s="4" t="s">
        <v>81</v>
      </c>
      <c r="G6539" s="4" t="s">
        <v>82</v>
      </c>
      <c r="H6539" s="6" t="s">
        <v>21</v>
      </c>
      <c r="I6539" s="7">
        <v>74</v>
      </c>
      <c r="J6539" s="8">
        <v>128</v>
      </c>
      <c r="K6539" s="9">
        <v>9472</v>
      </c>
      <c r="L6539" s="9">
        <v>5020.16</v>
      </c>
      <c r="M6539" s="10">
        <v>0.53</v>
      </c>
      <c r="N6539" s="4" t="s">
        <v>83</v>
      </c>
      <c r="O6539" s="4" t="str">
        <f>TEXT(Table1[[#This Row],[Invoice Date]],"yyyy")</f>
        <v>2021</v>
      </c>
      <c r="P6539" s="4" t="str">
        <f>TEXT(Table1[[#This Row],[Invoice Date]],"mmm")</f>
        <v>Aug</v>
      </c>
      <c r="Q6539" s="27">
        <f>WEEKNUM(Table1[[#This Row],[Invoice Date]]) + IF(YEAR(Table1[[#This Row],[Invoice Date]])=2021, 52, 0)</f>
        <v>86</v>
      </c>
    </row>
    <row r="6540" spans="2:17" ht="14.25" customHeight="1" x14ac:dyDescent="0.3">
      <c r="B6540" s="4" t="s">
        <v>25</v>
      </c>
      <c r="C6540" s="33">
        <v>1185733</v>
      </c>
      <c r="D6540" s="5">
        <v>44425</v>
      </c>
      <c r="E6540" s="4" t="s">
        <v>48</v>
      </c>
      <c r="F6540" s="4" t="s">
        <v>49</v>
      </c>
      <c r="G6540" s="4" t="s">
        <v>68</v>
      </c>
      <c r="H6540" s="6" t="s">
        <v>22</v>
      </c>
      <c r="I6540" s="7">
        <v>63</v>
      </c>
      <c r="J6540" s="8">
        <v>166</v>
      </c>
      <c r="K6540" s="9">
        <v>10458</v>
      </c>
      <c r="L6540" s="9">
        <v>2509.92</v>
      </c>
      <c r="M6540" s="10">
        <v>0.24000000000000002</v>
      </c>
      <c r="N6540" s="4" t="s">
        <v>24</v>
      </c>
      <c r="O6540" s="4" t="str">
        <f>TEXT(Table1[[#This Row],[Invoice Date]],"yyyy")</f>
        <v>2021</v>
      </c>
      <c r="P6540" s="4" t="str">
        <f>TEXT(Table1[[#This Row],[Invoice Date]],"mmm")</f>
        <v>Aug</v>
      </c>
      <c r="Q6540" s="27">
        <f>WEEKNUM(Table1[[#This Row],[Invoice Date]]) + IF(YEAR(Table1[[#This Row],[Invoice Date]])=2021, 52, 0)</f>
        <v>86</v>
      </c>
    </row>
    <row r="6541" spans="2:17" ht="14.25" customHeight="1" x14ac:dyDescent="0.3">
      <c r="B6541" s="4" t="s">
        <v>25</v>
      </c>
      <c r="C6541" s="33">
        <v>1185733</v>
      </c>
      <c r="D6541" s="5">
        <v>44425</v>
      </c>
      <c r="E6541" s="4" t="s">
        <v>27</v>
      </c>
      <c r="F6541" s="4" t="s">
        <v>100</v>
      </c>
      <c r="G6541" s="4" t="s">
        <v>101</v>
      </c>
      <c r="H6541" s="6" t="s">
        <v>17</v>
      </c>
      <c r="I6541" s="7">
        <v>41</v>
      </c>
      <c r="J6541" s="8">
        <v>256</v>
      </c>
      <c r="K6541" s="9">
        <v>10496</v>
      </c>
      <c r="L6541" s="9">
        <v>4723.2</v>
      </c>
      <c r="M6541" s="10">
        <v>0.45</v>
      </c>
      <c r="N6541" s="4" t="s">
        <v>24</v>
      </c>
      <c r="O6541" s="4" t="str">
        <f>TEXT(Table1[[#This Row],[Invoice Date]],"yyyy")</f>
        <v>2021</v>
      </c>
      <c r="P6541" s="4" t="str">
        <f>TEXT(Table1[[#This Row],[Invoice Date]],"mmm")</f>
        <v>Aug</v>
      </c>
      <c r="Q6541" s="27">
        <f>WEEKNUM(Table1[[#This Row],[Invoice Date]]) + IF(YEAR(Table1[[#This Row],[Invoice Date]])=2021, 52, 0)</f>
        <v>86</v>
      </c>
    </row>
    <row r="6542" spans="2:17" ht="14.25" customHeight="1" x14ac:dyDescent="0.3">
      <c r="B6542" s="4" t="s">
        <v>25</v>
      </c>
      <c r="C6542" s="33">
        <v>1185733</v>
      </c>
      <c r="D6542" s="5">
        <v>44425</v>
      </c>
      <c r="E6542" s="4" t="s">
        <v>48</v>
      </c>
      <c r="F6542" s="4" t="s">
        <v>49</v>
      </c>
      <c r="G6542" s="4" t="s">
        <v>68</v>
      </c>
      <c r="H6542" s="6" t="s">
        <v>22</v>
      </c>
      <c r="I6542" s="7">
        <v>74</v>
      </c>
      <c r="J6542" s="8">
        <v>143</v>
      </c>
      <c r="K6542" s="9">
        <v>10582</v>
      </c>
      <c r="L6542" s="9">
        <v>3280.42</v>
      </c>
      <c r="M6542" s="10">
        <v>0.31</v>
      </c>
      <c r="N6542" s="4" t="s">
        <v>83</v>
      </c>
      <c r="O6542" s="4" t="str">
        <f>TEXT(Table1[[#This Row],[Invoice Date]],"yyyy")</f>
        <v>2021</v>
      </c>
      <c r="P6542" s="4" t="str">
        <f>TEXT(Table1[[#This Row],[Invoice Date]],"mmm")</f>
        <v>Aug</v>
      </c>
      <c r="Q6542" s="27">
        <f>WEEKNUM(Table1[[#This Row],[Invoice Date]]) + IF(YEAR(Table1[[#This Row],[Invoice Date]])=2021, 52, 0)</f>
        <v>86</v>
      </c>
    </row>
    <row r="6543" spans="2:17" ht="14.25" customHeight="1" x14ac:dyDescent="0.3">
      <c r="B6543" s="4" t="s">
        <v>30</v>
      </c>
      <c r="C6543" s="34">
        <v>1128299</v>
      </c>
      <c r="D6543" s="5">
        <v>44425</v>
      </c>
      <c r="E6543" s="4" t="s">
        <v>27</v>
      </c>
      <c r="F6543" s="4" t="s">
        <v>81</v>
      </c>
      <c r="G6543" s="4" t="s">
        <v>82</v>
      </c>
      <c r="H6543" s="6" t="s">
        <v>20</v>
      </c>
      <c r="I6543" s="7">
        <v>50</v>
      </c>
      <c r="J6543" s="8">
        <v>217</v>
      </c>
      <c r="K6543" s="9">
        <v>10850</v>
      </c>
      <c r="L6543" s="9">
        <v>4557</v>
      </c>
      <c r="M6543" s="10">
        <v>0.42</v>
      </c>
      <c r="N6543" s="4" t="s">
        <v>24</v>
      </c>
      <c r="O6543" s="4" t="str">
        <f>TEXT(Table1[[#This Row],[Invoice Date]],"yyyy")</f>
        <v>2021</v>
      </c>
      <c r="P6543" s="4" t="str">
        <f>TEXT(Table1[[#This Row],[Invoice Date]],"mmm")</f>
        <v>Aug</v>
      </c>
      <c r="Q6543" s="27">
        <f>WEEKNUM(Table1[[#This Row],[Invoice Date]]) + IF(YEAR(Table1[[#This Row],[Invoice Date]])=2021, 52, 0)</f>
        <v>86</v>
      </c>
    </row>
    <row r="6544" spans="2:17" ht="14.25" customHeight="1" x14ac:dyDescent="0.3">
      <c r="B6544" s="4" t="s">
        <v>25</v>
      </c>
      <c r="C6544" s="33">
        <v>1185733</v>
      </c>
      <c r="D6544" s="5">
        <v>44425</v>
      </c>
      <c r="E6544" s="4" t="s">
        <v>48</v>
      </c>
      <c r="F6544" s="4" t="s">
        <v>49</v>
      </c>
      <c r="G6544" s="4" t="s">
        <v>68</v>
      </c>
      <c r="H6544" s="6" t="s">
        <v>21</v>
      </c>
      <c r="I6544" s="7">
        <v>77</v>
      </c>
      <c r="J6544" s="8">
        <v>143</v>
      </c>
      <c r="K6544" s="9">
        <v>11011</v>
      </c>
      <c r="L6544" s="9">
        <v>4624.62</v>
      </c>
      <c r="M6544" s="10">
        <v>0.42</v>
      </c>
      <c r="N6544" s="4" t="s">
        <v>83</v>
      </c>
      <c r="O6544" s="4" t="str">
        <f>TEXT(Table1[[#This Row],[Invoice Date]],"yyyy")</f>
        <v>2021</v>
      </c>
      <c r="P6544" s="4" t="str">
        <f>TEXT(Table1[[#This Row],[Invoice Date]],"mmm")</f>
        <v>Aug</v>
      </c>
      <c r="Q6544" s="27">
        <f>WEEKNUM(Table1[[#This Row],[Invoice Date]]) + IF(YEAR(Table1[[#This Row],[Invoice Date]])=2021, 52, 0)</f>
        <v>86</v>
      </c>
    </row>
    <row r="6545" spans="2:17" ht="14.25" customHeight="1" x14ac:dyDescent="0.3">
      <c r="B6545" s="4" t="s">
        <v>25</v>
      </c>
      <c r="C6545" s="33">
        <v>1185733</v>
      </c>
      <c r="D6545" s="5">
        <v>44425</v>
      </c>
      <c r="E6545" s="4" t="s">
        <v>27</v>
      </c>
      <c r="F6545" s="4" t="s">
        <v>100</v>
      </c>
      <c r="G6545" s="4" t="s">
        <v>101</v>
      </c>
      <c r="H6545" s="6" t="s">
        <v>17</v>
      </c>
      <c r="I6545" s="7">
        <v>56</v>
      </c>
      <c r="J6545" s="8">
        <v>215</v>
      </c>
      <c r="K6545" s="9">
        <v>12040</v>
      </c>
      <c r="L6545" s="9">
        <v>6501.6</v>
      </c>
      <c r="M6545" s="10">
        <v>0.54</v>
      </c>
      <c r="N6545" s="4" t="s">
        <v>83</v>
      </c>
      <c r="O6545" s="4" t="str">
        <f>TEXT(Table1[[#This Row],[Invoice Date]],"yyyy")</f>
        <v>2021</v>
      </c>
      <c r="P6545" s="4" t="str">
        <f>TEXT(Table1[[#This Row],[Invoice Date]],"mmm")</f>
        <v>Aug</v>
      </c>
      <c r="Q6545" s="27">
        <f>WEEKNUM(Table1[[#This Row],[Invoice Date]]) + IF(YEAR(Table1[[#This Row],[Invoice Date]])=2021, 52, 0)</f>
        <v>86</v>
      </c>
    </row>
    <row r="6546" spans="2:17" ht="14.25" customHeight="1" x14ac:dyDescent="0.3">
      <c r="B6546" s="4" t="s">
        <v>30</v>
      </c>
      <c r="C6546" s="34">
        <v>1128299</v>
      </c>
      <c r="D6546" s="5">
        <v>44425</v>
      </c>
      <c r="E6546" s="4" t="s">
        <v>27</v>
      </c>
      <c r="F6546" s="4" t="s">
        <v>81</v>
      </c>
      <c r="G6546" s="4" t="s">
        <v>82</v>
      </c>
      <c r="H6546" s="6" t="s">
        <v>20</v>
      </c>
      <c r="I6546" s="7">
        <v>70</v>
      </c>
      <c r="J6546" s="8">
        <v>189</v>
      </c>
      <c r="K6546" s="9">
        <v>13230</v>
      </c>
      <c r="L6546" s="9">
        <v>7276.4999999999991</v>
      </c>
      <c r="M6546" s="10">
        <v>0.54999999999999993</v>
      </c>
      <c r="N6546" s="4" t="s">
        <v>83</v>
      </c>
      <c r="O6546" s="4" t="str">
        <f>TEXT(Table1[[#This Row],[Invoice Date]],"yyyy")</f>
        <v>2021</v>
      </c>
      <c r="P6546" s="4" t="str">
        <f>TEXT(Table1[[#This Row],[Invoice Date]],"mmm")</f>
        <v>Aug</v>
      </c>
      <c r="Q6546" s="27">
        <f>WEEKNUM(Table1[[#This Row],[Invoice Date]]) + IF(YEAR(Table1[[#This Row],[Invoice Date]])=2021, 52, 0)</f>
        <v>86</v>
      </c>
    </row>
    <row r="6547" spans="2:17" ht="14.25" customHeight="1" x14ac:dyDescent="0.3">
      <c r="B6547" s="4" t="s">
        <v>25</v>
      </c>
      <c r="C6547" s="33">
        <v>1185733</v>
      </c>
      <c r="D6547" s="5">
        <v>44425</v>
      </c>
      <c r="E6547" s="4" t="s">
        <v>48</v>
      </c>
      <c r="F6547" s="4" t="s">
        <v>49</v>
      </c>
      <c r="G6547" s="4" t="s">
        <v>68</v>
      </c>
      <c r="H6547" s="6" t="s">
        <v>20</v>
      </c>
      <c r="I6547" s="7">
        <v>62</v>
      </c>
      <c r="J6547" s="8">
        <v>231</v>
      </c>
      <c r="K6547" s="9">
        <v>14322</v>
      </c>
      <c r="L6547" s="9">
        <v>4726.2599999999993</v>
      </c>
      <c r="M6547" s="10">
        <v>0.32999999999999996</v>
      </c>
      <c r="N6547" s="4" t="s">
        <v>24</v>
      </c>
      <c r="O6547" s="4" t="str">
        <f>TEXT(Table1[[#This Row],[Invoice Date]],"yyyy")</f>
        <v>2021</v>
      </c>
      <c r="P6547" s="4" t="str">
        <f>TEXT(Table1[[#This Row],[Invoice Date]],"mmm")</f>
        <v>Aug</v>
      </c>
      <c r="Q6547" s="27">
        <f>WEEKNUM(Table1[[#This Row],[Invoice Date]]) + IF(YEAR(Table1[[#This Row],[Invoice Date]])=2021, 52, 0)</f>
        <v>86</v>
      </c>
    </row>
    <row r="6548" spans="2:17" ht="14.25" customHeight="1" x14ac:dyDescent="0.3">
      <c r="B6548" s="4" t="s">
        <v>30</v>
      </c>
      <c r="C6548" s="34">
        <v>1128299</v>
      </c>
      <c r="D6548" s="5">
        <v>44425</v>
      </c>
      <c r="E6548" s="4" t="s">
        <v>27</v>
      </c>
      <c r="F6548" s="4" t="s">
        <v>81</v>
      </c>
      <c r="G6548" s="4" t="s">
        <v>82</v>
      </c>
      <c r="H6548" s="6" t="s">
        <v>19</v>
      </c>
      <c r="I6548" s="7">
        <v>57</v>
      </c>
      <c r="J6548" s="8">
        <v>256</v>
      </c>
      <c r="K6548" s="9">
        <v>14592</v>
      </c>
      <c r="L6548" s="9">
        <v>6420.48</v>
      </c>
      <c r="M6548" s="10">
        <v>0.43999999999999995</v>
      </c>
      <c r="N6548" s="4" t="s">
        <v>24</v>
      </c>
      <c r="O6548" s="4" t="str">
        <f>TEXT(Table1[[#This Row],[Invoice Date]],"yyyy")</f>
        <v>2021</v>
      </c>
      <c r="P6548" s="4" t="str">
        <f>TEXT(Table1[[#This Row],[Invoice Date]],"mmm")</f>
        <v>Aug</v>
      </c>
      <c r="Q6548" s="27">
        <f>WEEKNUM(Table1[[#This Row],[Invoice Date]]) + IF(YEAR(Table1[[#This Row],[Invoice Date]])=2021, 52, 0)</f>
        <v>86</v>
      </c>
    </row>
    <row r="6549" spans="2:17" ht="14.25" customHeight="1" x14ac:dyDescent="0.3">
      <c r="B6549" s="4" t="s">
        <v>25</v>
      </c>
      <c r="C6549" s="33">
        <v>1185733</v>
      </c>
      <c r="D6549" s="5">
        <v>44425</v>
      </c>
      <c r="E6549" s="4" t="s">
        <v>48</v>
      </c>
      <c r="F6549" s="4" t="s">
        <v>49</v>
      </c>
      <c r="G6549" s="4" t="s">
        <v>68</v>
      </c>
      <c r="H6549" s="6" t="s">
        <v>20</v>
      </c>
      <c r="I6549" s="7">
        <v>78</v>
      </c>
      <c r="J6549" s="8">
        <v>189</v>
      </c>
      <c r="K6549" s="9">
        <v>14742</v>
      </c>
      <c r="L6549" s="9">
        <v>6339.0599999999995</v>
      </c>
      <c r="M6549" s="10">
        <v>0.43</v>
      </c>
      <c r="N6549" s="4" t="s">
        <v>83</v>
      </c>
      <c r="O6549" s="4" t="str">
        <f>TEXT(Table1[[#This Row],[Invoice Date]],"yyyy")</f>
        <v>2021</v>
      </c>
      <c r="P6549" s="4" t="str">
        <f>TEXT(Table1[[#This Row],[Invoice Date]],"mmm")</f>
        <v>Aug</v>
      </c>
      <c r="Q6549" s="27">
        <f>WEEKNUM(Table1[[#This Row],[Invoice Date]]) + IF(YEAR(Table1[[#This Row],[Invoice Date]])=2021, 52, 0)</f>
        <v>86</v>
      </c>
    </row>
    <row r="6550" spans="2:17" ht="14.25" customHeight="1" x14ac:dyDescent="0.3">
      <c r="B6550" s="4" t="s">
        <v>25</v>
      </c>
      <c r="C6550" s="33">
        <v>1185733</v>
      </c>
      <c r="D6550" s="5">
        <v>44425</v>
      </c>
      <c r="E6550" s="4" t="s">
        <v>48</v>
      </c>
      <c r="F6550" s="4" t="s">
        <v>49</v>
      </c>
      <c r="G6550" s="4" t="s">
        <v>68</v>
      </c>
      <c r="H6550" s="6" t="s">
        <v>19</v>
      </c>
      <c r="I6550" s="7">
        <v>77</v>
      </c>
      <c r="J6550" s="8">
        <v>206</v>
      </c>
      <c r="K6550" s="9">
        <v>15862</v>
      </c>
      <c r="L6550" s="9">
        <v>5551.7</v>
      </c>
      <c r="M6550" s="10">
        <v>0.35</v>
      </c>
      <c r="N6550" s="4" t="s">
        <v>83</v>
      </c>
      <c r="O6550" s="4" t="str">
        <f>TEXT(Table1[[#This Row],[Invoice Date]],"yyyy")</f>
        <v>2021</v>
      </c>
      <c r="P6550" s="4" t="str">
        <f>TEXT(Table1[[#This Row],[Invoice Date]],"mmm")</f>
        <v>Aug</v>
      </c>
      <c r="Q6550" s="27">
        <f>WEEKNUM(Table1[[#This Row],[Invoice Date]]) + IF(YEAR(Table1[[#This Row],[Invoice Date]])=2021, 52, 0)</f>
        <v>86</v>
      </c>
    </row>
    <row r="6551" spans="2:17" ht="14.25" customHeight="1" x14ac:dyDescent="0.3">
      <c r="B6551" s="4" t="s">
        <v>25</v>
      </c>
      <c r="C6551" s="33">
        <v>1185733</v>
      </c>
      <c r="D6551" s="5">
        <v>44425</v>
      </c>
      <c r="E6551" s="4" t="s">
        <v>48</v>
      </c>
      <c r="F6551" s="4" t="s">
        <v>49</v>
      </c>
      <c r="G6551" s="4" t="s">
        <v>68</v>
      </c>
      <c r="H6551" s="6" t="s">
        <v>19</v>
      </c>
      <c r="I6551" s="7">
        <v>60</v>
      </c>
      <c r="J6551" s="8">
        <v>272</v>
      </c>
      <c r="K6551" s="9">
        <v>16320</v>
      </c>
      <c r="L6551" s="9">
        <v>4406.4000000000005</v>
      </c>
      <c r="M6551" s="10">
        <v>0.27</v>
      </c>
      <c r="N6551" s="4" t="s">
        <v>24</v>
      </c>
      <c r="O6551" s="4" t="str">
        <f>TEXT(Table1[[#This Row],[Invoice Date]],"yyyy")</f>
        <v>2021</v>
      </c>
      <c r="P6551" s="4" t="str">
        <f>TEXT(Table1[[#This Row],[Invoice Date]],"mmm")</f>
        <v>Aug</v>
      </c>
      <c r="Q6551" s="27">
        <f>WEEKNUM(Table1[[#This Row],[Invoice Date]]) + IF(YEAR(Table1[[#This Row],[Invoice Date]])=2021, 52, 0)</f>
        <v>86</v>
      </c>
    </row>
    <row r="6552" spans="2:17" ht="14.25" customHeight="1" x14ac:dyDescent="0.3">
      <c r="B6552" s="4" t="s">
        <v>25</v>
      </c>
      <c r="C6552" s="33">
        <v>1185733</v>
      </c>
      <c r="D6552" s="5">
        <v>44425</v>
      </c>
      <c r="E6552" s="4" t="s">
        <v>48</v>
      </c>
      <c r="F6552" s="4" t="s">
        <v>49</v>
      </c>
      <c r="G6552" s="4" t="s">
        <v>68</v>
      </c>
      <c r="H6552" s="6" t="s">
        <v>17</v>
      </c>
      <c r="I6552" s="7">
        <v>68</v>
      </c>
      <c r="J6552" s="8">
        <v>255</v>
      </c>
      <c r="K6552" s="9">
        <v>17340</v>
      </c>
      <c r="L6552" s="9">
        <v>6242.4</v>
      </c>
      <c r="M6552" s="10">
        <v>0.36</v>
      </c>
      <c r="N6552" s="4" t="s">
        <v>24</v>
      </c>
      <c r="O6552" s="4" t="str">
        <f>TEXT(Table1[[#This Row],[Invoice Date]],"yyyy")</f>
        <v>2021</v>
      </c>
      <c r="P6552" s="4" t="str">
        <f>TEXT(Table1[[#This Row],[Invoice Date]],"mmm")</f>
        <v>Aug</v>
      </c>
      <c r="Q6552" s="27">
        <f>WEEKNUM(Table1[[#This Row],[Invoice Date]]) + IF(YEAR(Table1[[#This Row],[Invoice Date]])=2021, 52, 0)</f>
        <v>86</v>
      </c>
    </row>
    <row r="6553" spans="2:17" ht="14.25" customHeight="1" x14ac:dyDescent="0.3">
      <c r="B6553" s="4" t="s">
        <v>30</v>
      </c>
      <c r="C6553" s="34">
        <v>1128299</v>
      </c>
      <c r="D6553" s="5">
        <v>44425</v>
      </c>
      <c r="E6553" s="4" t="s">
        <v>27</v>
      </c>
      <c r="F6553" s="4" t="s">
        <v>81</v>
      </c>
      <c r="G6553" s="4" t="s">
        <v>82</v>
      </c>
      <c r="H6553" s="6" t="s">
        <v>19</v>
      </c>
      <c r="I6553" s="7">
        <v>77</v>
      </c>
      <c r="J6553" s="8">
        <v>239</v>
      </c>
      <c r="K6553" s="9">
        <v>18403</v>
      </c>
      <c r="L6553" s="9">
        <v>9385.5300000000007</v>
      </c>
      <c r="M6553" s="10">
        <v>0.51</v>
      </c>
      <c r="N6553" s="4" t="s">
        <v>83</v>
      </c>
      <c r="O6553" s="4" t="str">
        <f>TEXT(Table1[[#This Row],[Invoice Date]],"yyyy")</f>
        <v>2021</v>
      </c>
      <c r="P6553" s="4" t="str">
        <f>TEXT(Table1[[#This Row],[Invoice Date]],"mmm")</f>
        <v>Aug</v>
      </c>
      <c r="Q6553" s="27">
        <f>WEEKNUM(Table1[[#This Row],[Invoice Date]]) + IF(YEAR(Table1[[#This Row],[Invoice Date]])=2021, 52, 0)</f>
        <v>86</v>
      </c>
    </row>
    <row r="6554" spans="2:17" ht="14.25" customHeight="1" x14ac:dyDescent="0.3">
      <c r="B6554" s="4" t="s">
        <v>25</v>
      </c>
      <c r="C6554" s="33">
        <v>1185733</v>
      </c>
      <c r="D6554" s="5">
        <v>44425</v>
      </c>
      <c r="E6554" s="4" t="s">
        <v>48</v>
      </c>
      <c r="F6554" s="4" t="s">
        <v>49</v>
      </c>
      <c r="G6554" s="4" t="s">
        <v>68</v>
      </c>
      <c r="H6554" s="6" t="s">
        <v>17</v>
      </c>
      <c r="I6554" s="7">
        <v>87</v>
      </c>
      <c r="J6554" s="8">
        <v>213</v>
      </c>
      <c r="K6554" s="9">
        <v>18531</v>
      </c>
      <c r="L6554" s="9">
        <v>7597.7099999999991</v>
      </c>
      <c r="M6554" s="10">
        <v>0.41</v>
      </c>
      <c r="N6554" s="4" t="s">
        <v>83</v>
      </c>
      <c r="O6554" s="4" t="str">
        <f>TEXT(Table1[[#This Row],[Invoice Date]],"yyyy")</f>
        <v>2021</v>
      </c>
      <c r="P6554" s="4" t="str">
        <f>TEXT(Table1[[#This Row],[Invoice Date]],"mmm")</f>
        <v>Aug</v>
      </c>
      <c r="Q6554" s="27">
        <f>WEEKNUM(Table1[[#This Row],[Invoice Date]]) + IF(YEAR(Table1[[#This Row],[Invoice Date]])=2021, 52, 0)</f>
        <v>86</v>
      </c>
    </row>
    <row r="6555" spans="2:17" ht="14.25" customHeight="1" x14ac:dyDescent="0.3">
      <c r="B6555" s="4" t="s">
        <v>30</v>
      </c>
      <c r="C6555" s="34">
        <v>1128299</v>
      </c>
      <c r="D6555" s="5">
        <v>44425</v>
      </c>
      <c r="E6555" s="4" t="s">
        <v>27</v>
      </c>
      <c r="F6555" s="4" t="s">
        <v>81</v>
      </c>
      <c r="G6555" s="4" t="s">
        <v>82</v>
      </c>
      <c r="H6555" s="6" t="s">
        <v>17</v>
      </c>
      <c r="I6555" s="7">
        <v>73</v>
      </c>
      <c r="J6555" s="8">
        <v>255</v>
      </c>
      <c r="K6555" s="9">
        <v>18615</v>
      </c>
      <c r="L6555" s="9">
        <v>8749.0499999999993</v>
      </c>
      <c r="M6555" s="10">
        <v>0.47</v>
      </c>
      <c r="N6555" s="4" t="s">
        <v>24</v>
      </c>
      <c r="O6555" s="4" t="str">
        <f>TEXT(Table1[[#This Row],[Invoice Date]],"yyyy")</f>
        <v>2021</v>
      </c>
      <c r="P6555" s="4" t="str">
        <f>TEXT(Table1[[#This Row],[Invoice Date]],"mmm")</f>
        <v>Aug</v>
      </c>
      <c r="Q6555" s="27">
        <f>WEEKNUM(Table1[[#This Row],[Invoice Date]]) + IF(YEAR(Table1[[#This Row],[Invoice Date]])=2021, 52, 0)</f>
        <v>86</v>
      </c>
    </row>
    <row r="6556" spans="2:17" ht="14.25" customHeight="1" x14ac:dyDescent="0.3">
      <c r="B6556" s="4" t="s">
        <v>30</v>
      </c>
      <c r="C6556" s="34">
        <v>1128299</v>
      </c>
      <c r="D6556" s="5">
        <v>44425</v>
      </c>
      <c r="E6556" s="4" t="s">
        <v>27</v>
      </c>
      <c r="F6556" s="4" t="s">
        <v>81</v>
      </c>
      <c r="G6556" s="4" t="s">
        <v>82</v>
      </c>
      <c r="H6556" s="6" t="s">
        <v>17</v>
      </c>
      <c r="I6556" s="7">
        <v>86</v>
      </c>
      <c r="J6556" s="8">
        <v>255</v>
      </c>
      <c r="K6556" s="9">
        <v>21930</v>
      </c>
      <c r="L6556" s="9">
        <v>11184.300000000001</v>
      </c>
      <c r="M6556" s="10">
        <v>0.51</v>
      </c>
      <c r="N6556" s="4" t="s">
        <v>83</v>
      </c>
      <c r="O6556" s="4" t="str">
        <f>TEXT(Table1[[#This Row],[Invoice Date]],"yyyy")</f>
        <v>2021</v>
      </c>
      <c r="P6556" s="4" t="str">
        <f>TEXT(Table1[[#This Row],[Invoice Date]],"mmm")</f>
        <v>Aug</v>
      </c>
      <c r="Q6556" s="27">
        <f>WEEKNUM(Table1[[#This Row],[Invoice Date]]) + IF(YEAR(Table1[[#This Row],[Invoice Date]])=2021, 52, 0)</f>
        <v>86</v>
      </c>
    </row>
    <row r="6557" spans="2:17" ht="14.25" customHeight="1" x14ac:dyDescent="0.3">
      <c r="B6557" s="4" t="s">
        <v>26</v>
      </c>
      <c r="C6557" s="33">
        <v>1197831</v>
      </c>
      <c r="D6557" s="5">
        <v>44425</v>
      </c>
      <c r="E6557" s="4" t="s">
        <v>27</v>
      </c>
      <c r="F6557" s="4" t="s">
        <v>59</v>
      </c>
      <c r="G6557" s="4" t="s">
        <v>60</v>
      </c>
      <c r="H6557" s="6" t="s">
        <v>22</v>
      </c>
      <c r="I6557" s="7">
        <v>40</v>
      </c>
      <c r="J6557" s="8">
        <v>250</v>
      </c>
      <c r="K6557" s="9">
        <v>100000</v>
      </c>
      <c r="L6557" s="9">
        <v>40000</v>
      </c>
      <c r="M6557" s="10">
        <v>0.39999999999999997</v>
      </c>
      <c r="N6557" s="4" t="s">
        <v>24</v>
      </c>
      <c r="O6557" s="4" t="str">
        <f>TEXT(Table1[[#This Row],[Invoice Date]],"yyyy")</f>
        <v>2021</v>
      </c>
      <c r="P6557" s="4" t="str">
        <f>TEXT(Table1[[#This Row],[Invoice Date]],"mmm")</f>
        <v>Aug</v>
      </c>
      <c r="Q6557" s="27">
        <f>WEEKNUM(Table1[[#This Row],[Invoice Date]]) + IF(YEAR(Table1[[#This Row],[Invoice Date]])=2021, 52, 0)</f>
        <v>86</v>
      </c>
    </row>
    <row r="6558" spans="2:17" ht="14.25" customHeight="1" x14ac:dyDescent="0.3">
      <c r="B6558" s="4" t="s">
        <v>30</v>
      </c>
      <c r="C6558" s="34">
        <v>1128299</v>
      </c>
      <c r="D6558" s="5">
        <v>44425</v>
      </c>
      <c r="E6558" s="4" t="s">
        <v>15</v>
      </c>
      <c r="F6558" s="4" t="s">
        <v>118</v>
      </c>
      <c r="G6558" s="4" t="s">
        <v>93</v>
      </c>
      <c r="H6558" s="6" t="s">
        <v>21</v>
      </c>
      <c r="I6558" s="7">
        <v>40</v>
      </c>
      <c r="J6558" s="8">
        <v>275</v>
      </c>
      <c r="K6558" s="9">
        <v>110000</v>
      </c>
      <c r="L6558" s="9">
        <v>44000</v>
      </c>
      <c r="M6558" s="10">
        <v>0.4</v>
      </c>
      <c r="N6558" s="4" t="s">
        <v>18</v>
      </c>
      <c r="O6558" s="4" t="str">
        <f>TEXT(Table1[[#This Row],[Invoice Date]],"yyyy")</f>
        <v>2021</v>
      </c>
      <c r="P6558" s="4" t="str">
        <f>TEXT(Table1[[#This Row],[Invoice Date]],"mmm")</f>
        <v>Aug</v>
      </c>
      <c r="Q6558" s="27">
        <f>WEEKNUM(Table1[[#This Row],[Invoice Date]]) + IF(YEAR(Table1[[#This Row],[Invoice Date]])=2021, 52, 0)</f>
        <v>86</v>
      </c>
    </row>
    <row r="6559" spans="2:17" ht="14.25" customHeight="1" x14ac:dyDescent="0.3">
      <c r="B6559" s="4" t="s">
        <v>30</v>
      </c>
      <c r="C6559" s="34">
        <v>1128299</v>
      </c>
      <c r="D6559" s="5">
        <v>44425</v>
      </c>
      <c r="E6559" s="4" t="s">
        <v>15</v>
      </c>
      <c r="F6559" s="4" t="s">
        <v>118</v>
      </c>
      <c r="G6559" s="4" t="s">
        <v>93</v>
      </c>
      <c r="H6559" s="6" t="s">
        <v>20</v>
      </c>
      <c r="I6559" s="7">
        <v>40</v>
      </c>
      <c r="J6559" s="8">
        <v>300</v>
      </c>
      <c r="K6559" s="9">
        <v>120000</v>
      </c>
      <c r="L6559" s="9">
        <v>48000</v>
      </c>
      <c r="M6559" s="10">
        <v>0.4</v>
      </c>
      <c r="N6559" s="4" t="s">
        <v>18</v>
      </c>
      <c r="O6559" s="4" t="str">
        <f>TEXT(Table1[[#This Row],[Invoice Date]],"yyyy")</f>
        <v>2021</v>
      </c>
      <c r="P6559" s="4" t="str">
        <f>TEXT(Table1[[#This Row],[Invoice Date]],"mmm")</f>
        <v>Aug</v>
      </c>
      <c r="Q6559" s="27">
        <f>WEEKNUM(Table1[[#This Row],[Invoice Date]]) + IF(YEAR(Table1[[#This Row],[Invoice Date]])=2021, 52, 0)</f>
        <v>86</v>
      </c>
    </row>
    <row r="6560" spans="2:17" ht="14.25" customHeight="1" x14ac:dyDescent="0.3">
      <c r="B6560" s="4" t="s">
        <v>30</v>
      </c>
      <c r="C6560" s="34">
        <v>1128299</v>
      </c>
      <c r="D6560" s="5">
        <v>44425</v>
      </c>
      <c r="E6560" s="4" t="s">
        <v>15</v>
      </c>
      <c r="F6560" s="4" t="s">
        <v>118</v>
      </c>
      <c r="G6560" s="4" t="s">
        <v>93</v>
      </c>
      <c r="H6560" s="6" t="s">
        <v>22</v>
      </c>
      <c r="I6560" s="7">
        <v>50</v>
      </c>
      <c r="J6560" s="8">
        <v>250</v>
      </c>
      <c r="K6560" s="9">
        <v>125000</v>
      </c>
      <c r="L6560" s="9">
        <v>50000</v>
      </c>
      <c r="M6560" s="10">
        <v>0.4</v>
      </c>
      <c r="N6560" s="4" t="s">
        <v>18</v>
      </c>
      <c r="O6560" s="4" t="str">
        <f>TEXT(Table1[[#This Row],[Invoice Date]],"yyyy")</f>
        <v>2021</v>
      </c>
      <c r="P6560" s="4" t="str">
        <f>TEXT(Table1[[#This Row],[Invoice Date]],"mmm")</f>
        <v>Aug</v>
      </c>
      <c r="Q6560" s="27">
        <f>WEEKNUM(Table1[[#This Row],[Invoice Date]]) + IF(YEAR(Table1[[#This Row],[Invoice Date]])=2021, 52, 0)</f>
        <v>86</v>
      </c>
    </row>
    <row r="6561" spans="2:17" ht="14.25" customHeight="1" x14ac:dyDescent="0.3">
      <c r="B6561" s="4" t="s">
        <v>30</v>
      </c>
      <c r="C6561" s="34">
        <v>1128299</v>
      </c>
      <c r="D6561" s="5">
        <v>44425</v>
      </c>
      <c r="E6561" s="4" t="s">
        <v>15</v>
      </c>
      <c r="F6561" s="4" t="s">
        <v>118</v>
      </c>
      <c r="G6561" s="4" t="s">
        <v>93</v>
      </c>
      <c r="H6561" s="6" t="s">
        <v>19</v>
      </c>
      <c r="I6561" s="7">
        <v>45.000000000000007</v>
      </c>
      <c r="J6561" s="8">
        <v>300</v>
      </c>
      <c r="K6561" s="9">
        <v>135000.00000000003</v>
      </c>
      <c r="L6561" s="9">
        <v>54000.000000000015</v>
      </c>
      <c r="M6561" s="10">
        <v>0.4</v>
      </c>
      <c r="N6561" s="4" t="s">
        <v>18</v>
      </c>
      <c r="O6561" s="4" t="str">
        <f>TEXT(Table1[[#This Row],[Invoice Date]],"yyyy")</f>
        <v>2021</v>
      </c>
      <c r="P6561" s="4" t="str">
        <f>TEXT(Table1[[#This Row],[Invoice Date]],"mmm")</f>
        <v>Aug</v>
      </c>
      <c r="Q6561" s="27">
        <f>WEEKNUM(Table1[[#This Row],[Invoice Date]]) + IF(YEAR(Table1[[#This Row],[Invoice Date]])=2021, 52, 0)</f>
        <v>86</v>
      </c>
    </row>
    <row r="6562" spans="2:17" ht="14.25" customHeight="1" x14ac:dyDescent="0.3">
      <c r="B6562" s="4" t="s">
        <v>26</v>
      </c>
      <c r="C6562" s="33">
        <v>1197831</v>
      </c>
      <c r="D6562" s="5">
        <v>44425</v>
      </c>
      <c r="E6562" s="4" t="s">
        <v>27</v>
      </c>
      <c r="F6562" s="4" t="s">
        <v>28</v>
      </c>
      <c r="G6562" s="4" t="s">
        <v>39</v>
      </c>
      <c r="H6562" s="6" t="s">
        <v>17</v>
      </c>
      <c r="I6562" s="7">
        <v>25</v>
      </c>
      <c r="J6562" s="8">
        <v>675</v>
      </c>
      <c r="K6562" s="9">
        <v>168750</v>
      </c>
      <c r="L6562" s="9">
        <v>50625</v>
      </c>
      <c r="M6562" s="10">
        <v>0.3</v>
      </c>
      <c r="N6562" s="4" t="s">
        <v>24</v>
      </c>
      <c r="O6562" s="4" t="str">
        <f>TEXT(Table1[[#This Row],[Invoice Date]],"yyyy")</f>
        <v>2021</v>
      </c>
      <c r="P6562" s="4" t="str">
        <f>TEXT(Table1[[#This Row],[Invoice Date]],"mmm")</f>
        <v>Aug</v>
      </c>
      <c r="Q6562" s="27">
        <f>WEEKNUM(Table1[[#This Row],[Invoice Date]]) + IF(YEAR(Table1[[#This Row],[Invoice Date]])=2021, 52, 0)</f>
        <v>86</v>
      </c>
    </row>
    <row r="6563" spans="2:17" ht="14.25" customHeight="1" x14ac:dyDescent="0.3">
      <c r="B6563" s="4" t="s">
        <v>25</v>
      </c>
      <c r="C6563" s="33">
        <v>1185733</v>
      </c>
      <c r="D6563" s="5">
        <v>44425</v>
      </c>
      <c r="E6563" s="4" t="s">
        <v>27</v>
      </c>
      <c r="F6563" s="4" t="s">
        <v>100</v>
      </c>
      <c r="G6563" s="4" t="s">
        <v>101</v>
      </c>
      <c r="H6563" s="6" t="s">
        <v>21</v>
      </c>
      <c r="I6563" s="7">
        <v>40</v>
      </c>
      <c r="J6563" s="8">
        <v>475</v>
      </c>
      <c r="K6563" s="9">
        <v>190000</v>
      </c>
      <c r="L6563" s="9">
        <v>76000</v>
      </c>
      <c r="M6563" s="10">
        <v>0.4</v>
      </c>
      <c r="N6563" s="4" t="s">
        <v>83</v>
      </c>
      <c r="O6563" s="4" t="str">
        <f>TEXT(Table1[[#This Row],[Invoice Date]],"yyyy")</f>
        <v>2021</v>
      </c>
      <c r="P6563" s="4" t="str">
        <f>TEXT(Table1[[#This Row],[Invoice Date]],"mmm")</f>
        <v>Aug</v>
      </c>
      <c r="Q6563" s="27">
        <f>WEEKNUM(Table1[[#This Row],[Invoice Date]]) + IF(YEAR(Table1[[#This Row],[Invoice Date]])=2021, 52, 0)</f>
        <v>86</v>
      </c>
    </row>
    <row r="6564" spans="2:17" ht="14.25" customHeight="1" x14ac:dyDescent="0.3">
      <c r="B6564" s="4" t="s">
        <v>30</v>
      </c>
      <c r="C6564" s="34">
        <v>1128299</v>
      </c>
      <c r="D6564" s="5">
        <v>44425</v>
      </c>
      <c r="E6564" s="4" t="s">
        <v>27</v>
      </c>
      <c r="F6564" s="4" t="s">
        <v>81</v>
      </c>
      <c r="G6564" s="4" t="s">
        <v>82</v>
      </c>
      <c r="H6564" s="6" t="s">
        <v>23</v>
      </c>
      <c r="I6564" s="7">
        <v>70</v>
      </c>
      <c r="J6564" s="8">
        <v>300</v>
      </c>
      <c r="K6564" s="9">
        <v>210000</v>
      </c>
      <c r="L6564" s="9">
        <v>73500</v>
      </c>
      <c r="M6564" s="10">
        <v>0.35</v>
      </c>
      <c r="N6564" s="4" t="s">
        <v>83</v>
      </c>
      <c r="O6564" s="4" t="str">
        <f>TEXT(Table1[[#This Row],[Invoice Date]],"yyyy")</f>
        <v>2021</v>
      </c>
      <c r="P6564" s="4" t="str">
        <f>TEXT(Table1[[#This Row],[Invoice Date]],"mmm")</f>
        <v>Aug</v>
      </c>
      <c r="Q6564" s="27">
        <f>WEEKNUM(Table1[[#This Row],[Invoice Date]]) + IF(YEAR(Table1[[#This Row],[Invoice Date]])=2021, 52, 0)</f>
        <v>86</v>
      </c>
    </row>
    <row r="6565" spans="2:17" ht="14.25" customHeight="1" x14ac:dyDescent="0.3">
      <c r="B6565" s="4" t="s">
        <v>25</v>
      </c>
      <c r="C6565" s="33">
        <v>1185733</v>
      </c>
      <c r="D6565" s="5">
        <v>44425</v>
      </c>
      <c r="E6565" s="4" t="s">
        <v>27</v>
      </c>
      <c r="F6565" s="4" t="s">
        <v>100</v>
      </c>
      <c r="G6565" s="4" t="s">
        <v>101</v>
      </c>
      <c r="H6565" s="6" t="s">
        <v>22</v>
      </c>
      <c r="I6565" s="7">
        <v>50</v>
      </c>
      <c r="J6565" s="8">
        <v>450</v>
      </c>
      <c r="K6565" s="9">
        <v>225000</v>
      </c>
      <c r="L6565" s="9">
        <v>78750</v>
      </c>
      <c r="M6565" s="10">
        <v>0.35</v>
      </c>
      <c r="N6565" s="4" t="s">
        <v>83</v>
      </c>
      <c r="O6565" s="4" t="str">
        <f>TEXT(Table1[[#This Row],[Invoice Date]],"yyyy")</f>
        <v>2021</v>
      </c>
      <c r="P6565" s="4" t="str">
        <f>TEXT(Table1[[#This Row],[Invoice Date]],"mmm")</f>
        <v>Aug</v>
      </c>
      <c r="Q6565" s="27">
        <f>WEEKNUM(Table1[[#This Row],[Invoice Date]]) + IF(YEAR(Table1[[#This Row],[Invoice Date]])=2021, 52, 0)</f>
        <v>86</v>
      </c>
    </row>
    <row r="6566" spans="2:17" ht="14.25" customHeight="1" x14ac:dyDescent="0.3">
      <c r="B6566" s="4" t="s">
        <v>30</v>
      </c>
      <c r="C6566" s="34">
        <v>1128299</v>
      </c>
      <c r="D6566" s="5">
        <v>44425</v>
      </c>
      <c r="E6566" s="4" t="s">
        <v>15</v>
      </c>
      <c r="F6566" s="4" t="s">
        <v>118</v>
      </c>
      <c r="G6566" s="4" t="s">
        <v>93</v>
      </c>
      <c r="H6566" s="6" t="s">
        <v>23</v>
      </c>
      <c r="I6566" s="7">
        <v>55.000000000000007</v>
      </c>
      <c r="J6566" s="8">
        <v>425</v>
      </c>
      <c r="K6566" s="9">
        <v>233750.00000000003</v>
      </c>
      <c r="L6566" s="9">
        <v>93500.000000000015</v>
      </c>
      <c r="M6566" s="10">
        <v>0.4</v>
      </c>
      <c r="N6566" s="4" t="s">
        <v>18</v>
      </c>
      <c r="O6566" s="4" t="str">
        <f>TEXT(Table1[[#This Row],[Invoice Date]],"yyyy")</f>
        <v>2021</v>
      </c>
      <c r="P6566" s="4" t="str">
        <f>TEXT(Table1[[#This Row],[Invoice Date]],"mmm")</f>
        <v>Aug</v>
      </c>
      <c r="Q6566" s="27">
        <f>WEEKNUM(Table1[[#This Row],[Invoice Date]]) + IF(YEAR(Table1[[#This Row],[Invoice Date]])=2021, 52, 0)</f>
        <v>86</v>
      </c>
    </row>
    <row r="6567" spans="2:17" ht="14.25" customHeight="1" x14ac:dyDescent="0.3">
      <c r="B6567" s="4" t="s">
        <v>25</v>
      </c>
      <c r="C6567" s="33">
        <v>1185733</v>
      </c>
      <c r="D6567" s="5">
        <v>44425</v>
      </c>
      <c r="E6567" s="4" t="s">
        <v>48</v>
      </c>
      <c r="F6567" s="4" t="s">
        <v>49</v>
      </c>
      <c r="G6567" s="4" t="s">
        <v>68</v>
      </c>
      <c r="H6567" s="6" t="s">
        <v>23</v>
      </c>
      <c r="I6567" s="7">
        <v>85</v>
      </c>
      <c r="J6567" s="8">
        <v>300</v>
      </c>
      <c r="K6567" s="9">
        <v>255000</v>
      </c>
      <c r="L6567" s="9">
        <v>114750</v>
      </c>
      <c r="M6567" s="10">
        <v>0.45</v>
      </c>
      <c r="N6567" s="4" t="s">
        <v>18</v>
      </c>
      <c r="O6567" s="4" t="str">
        <f>TEXT(Table1[[#This Row],[Invoice Date]],"yyyy")</f>
        <v>2021</v>
      </c>
      <c r="P6567" s="4" t="str">
        <f>TEXT(Table1[[#This Row],[Invoice Date]],"mmm")</f>
        <v>Aug</v>
      </c>
      <c r="Q6567" s="27">
        <f>WEEKNUM(Table1[[#This Row],[Invoice Date]]) + IF(YEAR(Table1[[#This Row],[Invoice Date]])=2021, 52, 0)</f>
        <v>86</v>
      </c>
    </row>
    <row r="6568" spans="2:17" ht="14.25" customHeight="1" x14ac:dyDescent="0.3">
      <c r="B6568" s="4" t="s">
        <v>25</v>
      </c>
      <c r="C6568" s="33">
        <v>1185733</v>
      </c>
      <c r="D6568" s="5">
        <v>44425</v>
      </c>
      <c r="E6568" s="4" t="s">
        <v>27</v>
      </c>
      <c r="F6568" s="4" t="s">
        <v>100</v>
      </c>
      <c r="G6568" s="4" t="s">
        <v>101</v>
      </c>
      <c r="H6568" s="6" t="s">
        <v>20</v>
      </c>
      <c r="I6568" s="7">
        <v>50</v>
      </c>
      <c r="J6568" s="8">
        <v>525</v>
      </c>
      <c r="K6568" s="9">
        <v>262500</v>
      </c>
      <c r="L6568" s="9">
        <v>105000</v>
      </c>
      <c r="M6568" s="10">
        <v>0.4</v>
      </c>
      <c r="N6568" s="4" t="s">
        <v>83</v>
      </c>
      <c r="O6568" s="4" t="str">
        <f>TEXT(Table1[[#This Row],[Invoice Date]],"yyyy")</f>
        <v>2021</v>
      </c>
      <c r="P6568" s="4" t="str">
        <f>TEXT(Table1[[#This Row],[Invoice Date]],"mmm")</f>
        <v>Aug</v>
      </c>
      <c r="Q6568" s="27">
        <f>WEEKNUM(Table1[[#This Row],[Invoice Date]]) + IF(YEAR(Table1[[#This Row],[Invoice Date]])=2021, 52, 0)</f>
        <v>86</v>
      </c>
    </row>
    <row r="6569" spans="2:17" ht="14.25" customHeight="1" x14ac:dyDescent="0.3">
      <c r="B6569" s="4" t="s">
        <v>30</v>
      </c>
      <c r="C6569" s="34">
        <v>1128299</v>
      </c>
      <c r="D6569" s="5">
        <v>44425</v>
      </c>
      <c r="E6569" s="4" t="s">
        <v>15</v>
      </c>
      <c r="F6569" s="4" t="s">
        <v>118</v>
      </c>
      <c r="G6569" s="4" t="s">
        <v>93</v>
      </c>
      <c r="H6569" s="6" t="s">
        <v>17</v>
      </c>
      <c r="I6569" s="7">
        <v>50</v>
      </c>
      <c r="J6569" s="8">
        <v>525</v>
      </c>
      <c r="K6569" s="9">
        <v>262500</v>
      </c>
      <c r="L6569" s="9">
        <v>105000</v>
      </c>
      <c r="M6569" s="10">
        <v>0.4</v>
      </c>
      <c r="N6569" s="4" t="s">
        <v>18</v>
      </c>
      <c r="O6569" s="4" t="str">
        <f>TEXT(Table1[[#This Row],[Invoice Date]],"yyyy")</f>
        <v>2021</v>
      </c>
      <c r="P6569" s="4" t="str">
        <f>TEXT(Table1[[#This Row],[Invoice Date]],"mmm")</f>
        <v>Aug</v>
      </c>
      <c r="Q6569" s="27">
        <f>WEEKNUM(Table1[[#This Row],[Invoice Date]]) + IF(YEAR(Table1[[#This Row],[Invoice Date]])=2021, 52, 0)</f>
        <v>86</v>
      </c>
    </row>
    <row r="6570" spans="2:17" ht="14.25" customHeight="1" x14ac:dyDescent="0.3">
      <c r="B6570" s="4" t="s">
        <v>30</v>
      </c>
      <c r="C6570" s="34">
        <v>1128299</v>
      </c>
      <c r="D6570" s="5">
        <v>44425</v>
      </c>
      <c r="E6570" s="4" t="s">
        <v>27</v>
      </c>
      <c r="F6570" s="4" t="s">
        <v>81</v>
      </c>
      <c r="G6570" s="4" t="s">
        <v>82</v>
      </c>
      <c r="H6570" s="6" t="s">
        <v>22</v>
      </c>
      <c r="I6570" s="7">
        <v>64.999999999999986</v>
      </c>
      <c r="J6570" s="8">
        <v>475</v>
      </c>
      <c r="K6570" s="9">
        <v>308749.99999999994</v>
      </c>
      <c r="L6570" s="9">
        <v>138937.49999999997</v>
      </c>
      <c r="M6570" s="10">
        <v>0.45</v>
      </c>
      <c r="N6570" s="4" t="s">
        <v>83</v>
      </c>
      <c r="O6570" s="4" t="str">
        <f>TEXT(Table1[[#This Row],[Invoice Date]],"yyyy")</f>
        <v>2021</v>
      </c>
      <c r="P6570" s="4" t="str">
        <f>TEXT(Table1[[#This Row],[Invoice Date]],"mmm")</f>
        <v>Aug</v>
      </c>
      <c r="Q6570" s="27">
        <f>WEEKNUM(Table1[[#This Row],[Invoice Date]]) + IF(YEAR(Table1[[#This Row],[Invoice Date]])=2021, 52, 0)</f>
        <v>86</v>
      </c>
    </row>
    <row r="6571" spans="2:17" ht="14.25" customHeight="1" x14ac:dyDescent="0.3">
      <c r="B6571" s="4" t="s">
        <v>25</v>
      </c>
      <c r="C6571" s="33">
        <v>1185733</v>
      </c>
      <c r="D6571" s="5">
        <v>44425</v>
      </c>
      <c r="E6571" s="4" t="s">
        <v>27</v>
      </c>
      <c r="F6571" s="4" t="s">
        <v>100</v>
      </c>
      <c r="G6571" s="4" t="s">
        <v>101</v>
      </c>
      <c r="H6571" s="6" t="s">
        <v>19</v>
      </c>
      <c r="I6571" s="7">
        <v>55.000000000000007</v>
      </c>
      <c r="J6571" s="8">
        <v>600</v>
      </c>
      <c r="K6571" s="9">
        <v>330000.00000000006</v>
      </c>
      <c r="L6571" s="9">
        <v>115500.00000000001</v>
      </c>
      <c r="M6571" s="10">
        <v>0.35</v>
      </c>
      <c r="N6571" s="4" t="s">
        <v>83</v>
      </c>
      <c r="O6571" s="4" t="str">
        <f>TEXT(Table1[[#This Row],[Invoice Date]],"yyyy")</f>
        <v>2021</v>
      </c>
      <c r="P6571" s="4" t="str">
        <f>TEXT(Table1[[#This Row],[Invoice Date]],"mmm")</f>
        <v>Aug</v>
      </c>
      <c r="Q6571" s="27">
        <f>WEEKNUM(Table1[[#This Row],[Invoice Date]]) + IF(YEAR(Table1[[#This Row],[Invoice Date]])=2021, 52, 0)</f>
        <v>86</v>
      </c>
    </row>
    <row r="6572" spans="2:17" ht="14.25" customHeight="1" x14ac:dyDescent="0.3">
      <c r="B6572" s="4" t="s">
        <v>25</v>
      </c>
      <c r="C6572" s="33">
        <v>1185733</v>
      </c>
      <c r="D6572" s="5">
        <v>44425</v>
      </c>
      <c r="E6572" s="4" t="s">
        <v>27</v>
      </c>
      <c r="F6572" s="4" t="s">
        <v>100</v>
      </c>
      <c r="G6572" s="4" t="s">
        <v>101</v>
      </c>
      <c r="H6572" s="6" t="s">
        <v>23</v>
      </c>
      <c r="I6572" s="7">
        <v>55.000000000000007</v>
      </c>
      <c r="J6572" s="8">
        <v>625</v>
      </c>
      <c r="K6572" s="9">
        <v>343750.00000000006</v>
      </c>
      <c r="L6572" s="9">
        <v>171875.00000000003</v>
      </c>
      <c r="M6572" s="10">
        <v>0.5</v>
      </c>
      <c r="N6572" s="4" t="s">
        <v>83</v>
      </c>
      <c r="O6572" s="4" t="str">
        <f>TEXT(Table1[[#This Row],[Invoice Date]],"yyyy")</f>
        <v>2021</v>
      </c>
      <c r="P6572" s="4" t="str">
        <f>TEXT(Table1[[#This Row],[Invoice Date]],"mmm")</f>
        <v>Aug</v>
      </c>
      <c r="Q6572" s="27">
        <f>WEEKNUM(Table1[[#This Row],[Invoice Date]]) + IF(YEAR(Table1[[#This Row],[Invoice Date]])=2021, 52, 0)</f>
        <v>86</v>
      </c>
    </row>
    <row r="6573" spans="2:17" ht="14.25" customHeight="1" x14ac:dyDescent="0.3">
      <c r="B6573" s="4" t="s">
        <v>30</v>
      </c>
      <c r="C6573" s="34">
        <v>1128299</v>
      </c>
      <c r="D6573" s="5">
        <v>44425</v>
      </c>
      <c r="E6573" s="4" t="s">
        <v>27</v>
      </c>
      <c r="F6573" s="4" t="s">
        <v>81</v>
      </c>
      <c r="G6573" s="4" t="s">
        <v>82</v>
      </c>
      <c r="H6573" s="6" t="s">
        <v>21</v>
      </c>
      <c r="I6573" s="7">
        <v>75.000000000000014</v>
      </c>
      <c r="J6573" s="8">
        <v>475</v>
      </c>
      <c r="K6573" s="9">
        <v>356250.00000000006</v>
      </c>
      <c r="L6573" s="9">
        <v>142500</v>
      </c>
      <c r="M6573" s="10">
        <v>0.39999999999999997</v>
      </c>
      <c r="N6573" s="4" t="s">
        <v>83</v>
      </c>
      <c r="O6573" s="4" t="str">
        <f>TEXT(Table1[[#This Row],[Invoice Date]],"yyyy")</f>
        <v>2021</v>
      </c>
      <c r="P6573" s="4" t="str">
        <f>TEXT(Table1[[#This Row],[Invoice Date]],"mmm")</f>
        <v>Aug</v>
      </c>
      <c r="Q6573" s="27">
        <f>WEEKNUM(Table1[[#This Row],[Invoice Date]]) + IF(YEAR(Table1[[#This Row],[Invoice Date]])=2021, 52, 0)</f>
        <v>86</v>
      </c>
    </row>
    <row r="6574" spans="2:17" ht="14.25" customHeight="1" x14ac:dyDescent="0.3">
      <c r="B6574" s="4" t="s">
        <v>25</v>
      </c>
      <c r="C6574" s="33">
        <v>1185733</v>
      </c>
      <c r="D6574" s="5">
        <v>44425</v>
      </c>
      <c r="E6574" s="4" t="s">
        <v>48</v>
      </c>
      <c r="F6574" s="4" t="s">
        <v>49</v>
      </c>
      <c r="G6574" s="4" t="s">
        <v>68</v>
      </c>
      <c r="H6574" s="6" t="s">
        <v>21</v>
      </c>
      <c r="I6574" s="7">
        <v>80</v>
      </c>
      <c r="J6574" s="8">
        <v>475</v>
      </c>
      <c r="K6574" s="9">
        <v>380000</v>
      </c>
      <c r="L6574" s="9">
        <v>114000</v>
      </c>
      <c r="M6574" s="10">
        <v>0.3</v>
      </c>
      <c r="N6574" s="4" t="s">
        <v>18</v>
      </c>
      <c r="O6574" s="4" t="str">
        <f>TEXT(Table1[[#This Row],[Invoice Date]],"yyyy")</f>
        <v>2021</v>
      </c>
      <c r="P6574" s="4" t="str">
        <f>TEXT(Table1[[#This Row],[Invoice Date]],"mmm")</f>
        <v>Aug</v>
      </c>
      <c r="Q6574" s="27">
        <f>WEEKNUM(Table1[[#This Row],[Invoice Date]]) + IF(YEAR(Table1[[#This Row],[Invoice Date]])=2021, 52, 0)</f>
        <v>86</v>
      </c>
    </row>
    <row r="6575" spans="2:17" ht="14.25" customHeight="1" x14ac:dyDescent="0.3">
      <c r="B6575" s="4" t="s">
        <v>25</v>
      </c>
      <c r="C6575" s="33">
        <v>1185733</v>
      </c>
      <c r="D6575" s="5">
        <v>44425</v>
      </c>
      <c r="E6575" s="4" t="s">
        <v>48</v>
      </c>
      <c r="F6575" s="4" t="s">
        <v>49</v>
      </c>
      <c r="G6575" s="4" t="s">
        <v>68</v>
      </c>
      <c r="H6575" s="6" t="s">
        <v>22</v>
      </c>
      <c r="I6575" s="7">
        <v>80</v>
      </c>
      <c r="J6575" s="8">
        <v>475</v>
      </c>
      <c r="K6575" s="9">
        <v>380000</v>
      </c>
      <c r="L6575" s="9">
        <v>76000</v>
      </c>
      <c r="M6575" s="10">
        <v>0.2</v>
      </c>
      <c r="N6575" s="4" t="s">
        <v>18</v>
      </c>
      <c r="O6575" s="4" t="str">
        <f>TEXT(Table1[[#This Row],[Invoice Date]],"yyyy")</f>
        <v>2021</v>
      </c>
      <c r="P6575" s="4" t="str">
        <f>TEXT(Table1[[#This Row],[Invoice Date]],"mmm")</f>
        <v>Aug</v>
      </c>
      <c r="Q6575" s="27">
        <f>WEEKNUM(Table1[[#This Row],[Invoice Date]]) + IF(YEAR(Table1[[#This Row],[Invoice Date]])=2021, 52, 0)</f>
        <v>86</v>
      </c>
    </row>
    <row r="6576" spans="2:17" ht="14.25" customHeight="1" x14ac:dyDescent="0.3">
      <c r="B6576" s="4" t="s">
        <v>25</v>
      </c>
      <c r="C6576" s="33">
        <v>1185733</v>
      </c>
      <c r="D6576" s="5">
        <v>44425</v>
      </c>
      <c r="E6576" s="4" t="s">
        <v>27</v>
      </c>
      <c r="F6576" s="4" t="s">
        <v>100</v>
      </c>
      <c r="G6576" s="4" t="s">
        <v>101</v>
      </c>
      <c r="H6576" s="6" t="s">
        <v>17</v>
      </c>
      <c r="I6576" s="7">
        <v>60</v>
      </c>
      <c r="J6576" s="8">
        <v>825</v>
      </c>
      <c r="K6576" s="9">
        <v>495000</v>
      </c>
      <c r="L6576" s="9">
        <v>198000</v>
      </c>
      <c r="M6576" s="10">
        <v>0.4</v>
      </c>
      <c r="N6576" s="4" t="s">
        <v>83</v>
      </c>
      <c r="O6576" s="4" t="str">
        <f>TEXT(Table1[[#This Row],[Invoice Date]],"yyyy")</f>
        <v>2021</v>
      </c>
      <c r="P6576" s="4" t="str">
        <f>TEXT(Table1[[#This Row],[Invoice Date]],"mmm")</f>
        <v>Aug</v>
      </c>
      <c r="Q6576" s="27">
        <f>WEEKNUM(Table1[[#This Row],[Invoice Date]]) + IF(YEAR(Table1[[#This Row],[Invoice Date]])=2021, 52, 0)</f>
        <v>86</v>
      </c>
    </row>
    <row r="6577" spans="2:17" ht="14.25" customHeight="1" x14ac:dyDescent="0.3">
      <c r="B6577" s="4" t="s">
        <v>30</v>
      </c>
      <c r="C6577" s="34">
        <v>1128299</v>
      </c>
      <c r="D6577" s="5">
        <v>44425</v>
      </c>
      <c r="E6577" s="4" t="s">
        <v>27</v>
      </c>
      <c r="F6577" s="4" t="s">
        <v>81</v>
      </c>
      <c r="G6577" s="4" t="s">
        <v>82</v>
      </c>
      <c r="H6577" s="6" t="s">
        <v>20</v>
      </c>
      <c r="I6577" s="7">
        <v>75.000000000000014</v>
      </c>
      <c r="J6577" s="8">
        <v>700</v>
      </c>
      <c r="K6577" s="9">
        <v>525000.00000000012</v>
      </c>
      <c r="L6577" s="9">
        <v>210000.00000000003</v>
      </c>
      <c r="M6577" s="10">
        <v>0.39999999999999997</v>
      </c>
      <c r="N6577" s="4" t="s">
        <v>83</v>
      </c>
      <c r="O6577" s="4" t="str">
        <f>TEXT(Table1[[#This Row],[Invoice Date]],"yyyy")</f>
        <v>2021</v>
      </c>
      <c r="P6577" s="4" t="str">
        <f>TEXT(Table1[[#This Row],[Invoice Date]],"mmm")</f>
        <v>Aug</v>
      </c>
      <c r="Q6577" s="27">
        <f>WEEKNUM(Table1[[#This Row],[Invoice Date]]) + IF(YEAR(Table1[[#This Row],[Invoice Date]])=2021, 52, 0)</f>
        <v>86</v>
      </c>
    </row>
    <row r="6578" spans="2:17" ht="14.25" customHeight="1" x14ac:dyDescent="0.3">
      <c r="B6578" s="4" t="s">
        <v>25</v>
      </c>
      <c r="C6578" s="33">
        <v>1185733</v>
      </c>
      <c r="D6578" s="5">
        <v>44425</v>
      </c>
      <c r="E6578" s="4" t="s">
        <v>48</v>
      </c>
      <c r="F6578" s="4" t="s">
        <v>49</v>
      </c>
      <c r="G6578" s="4" t="s">
        <v>68</v>
      </c>
      <c r="H6578" s="6" t="s">
        <v>20</v>
      </c>
      <c r="I6578" s="7">
        <v>80</v>
      </c>
      <c r="J6578" s="8">
        <v>700</v>
      </c>
      <c r="K6578" s="9">
        <v>560000</v>
      </c>
      <c r="L6578" s="9">
        <v>168000</v>
      </c>
      <c r="M6578" s="10">
        <v>0.3</v>
      </c>
      <c r="N6578" s="4" t="s">
        <v>18</v>
      </c>
      <c r="O6578" s="4" t="str">
        <f>TEXT(Table1[[#This Row],[Invoice Date]],"yyyy")</f>
        <v>2021</v>
      </c>
      <c r="P6578" s="4" t="str">
        <f>TEXT(Table1[[#This Row],[Invoice Date]],"mmm")</f>
        <v>Aug</v>
      </c>
      <c r="Q6578" s="27">
        <f>WEEKNUM(Table1[[#This Row],[Invoice Date]]) + IF(YEAR(Table1[[#This Row],[Invoice Date]])=2021, 52, 0)</f>
        <v>86</v>
      </c>
    </row>
    <row r="6579" spans="2:17" ht="14.25" customHeight="1" x14ac:dyDescent="0.3">
      <c r="B6579" s="4" t="s">
        <v>25</v>
      </c>
      <c r="C6579" s="33">
        <v>1185733</v>
      </c>
      <c r="D6579" s="5">
        <v>44425</v>
      </c>
      <c r="E6579" s="4" t="s">
        <v>48</v>
      </c>
      <c r="F6579" s="4" t="s">
        <v>49</v>
      </c>
      <c r="G6579" s="4" t="s">
        <v>68</v>
      </c>
      <c r="H6579" s="6" t="s">
        <v>19</v>
      </c>
      <c r="I6579" s="7">
        <v>85.000000000000014</v>
      </c>
      <c r="J6579" s="8">
        <v>825</v>
      </c>
      <c r="K6579" s="9">
        <v>701250.00000000012</v>
      </c>
      <c r="L6579" s="9">
        <v>175312.50000000003</v>
      </c>
      <c r="M6579" s="10">
        <v>0.25</v>
      </c>
      <c r="N6579" s="4" t="s">
        <v>18</v>
      </c>
      <c r="O6579" s="4" t="str">
        <f>TEXT(Table1[[#This Row],[Invoice Date]],"yyyy")</f>
        <v>2021</v>
      </c>
      <c r="P6579" s="4" t="str">
        <f>TEXT(Table1[[#This Row],[Invoice Date]],"mmm")</f>
        <v>Aug</v>
      </c>
      <c r="Q6579" s="27">
        <f>WEEKNUM(Table1[[#This Row],[Invoice Date]]) + IF(YEAR(Table1[[#This Row],[Invoice Date]])=2021, 52, 0)</f>
        <v>86</v>
      </c>
    </row>
    <row r="6580" spans="2:17" ht="14.25" customHeight="1" x14ac:dyDescent="0.3">
      <c r="B6580" s="4" t="s">
        <v>30</v>
      </c>
      <c r="C6580" s="34">
        <v>1128299</v>
      </c>
      <c r="D6580" s="5">
        <v>44425</v>
      </c>
      <c r="E6580" s="4" t="s">
        <v>27</v>
      </c>
      <c r="F6580" s="4" t="s">
        <v>81</v>
      </c>
      <c r="G6580" s="4" t="s">
        <v>82</v>
      </c>
      <c r="H6580" s="6" t="s">
        <v>19</v>
      </c>
      <c r="I6580" s="7">
        <v>85.000000000000014</v>
      </c>
      <c r="J6580" s="8">
        <v>825</v>
      </c>
      <c r="K6580" s="9">
        <v>701250.00000000012</v>
      </c>
      <c r="L6580" s="9">
        <v>280500</v>
      </c>
      <c r="M6580" s="10">
        <v>0.39999999999999997</v>
      </c>
      <c r="N6580" s="4" t="s">
        <v>83</v>
      </c>
      <c r="O6580" s="4" t="str">
        <f>TEXT(Table1[[#This Row],[Invoice Date]],"yyyy")</f>
        <v>2021</v>
      </c>
      <c r="P6580" s="4" t="str">
        <f>TEXT(Table1[[#This Row],[Invoice Date]],"mmm")</f>
        <v>Aug</v>
      </c>
      <c r="Q6580" s="27">
        <f>WEEKNUM(Table1[[#This Row],[Invoice Date]]) + IF(YEAR(Table1[[#This Row],[Invoice Date]])=2021, 52, 0)</f>
        <v>86</v>
      </c>
    </row>
    <row r="6581" spans="2:17" ht="14.25" customHeight="1" x14ac:dyDescent="0.3">
      <c r="B6581" s="4" t="s">
        <v>25</v>
      </c>
      <c r="C6581" s="33">
        <v>1185733</v>
      </c>
      <c r="D6581" s="5">
        <v>44425</v>
      </c>
      <c r="E6581" s="4" t="s">
        <v>48</v>
      </c>
      <c r="F6581" s="4" t="s">
        <v>49</v>
      </c>
      <c r="G6581" s="4" t="s">
        <v>68</v>
      </c>
      <c r="H6581" s="6" t="s">
        <v>17</v>
      </c>
      <c r="I6581" s="7">
        <v>95</v>
      </c>
      <c r="J6581" s="8">
        <v>850</v>
      </c>
      <c r="K6581" s="9">
        <v>807500</v>
      </c>
      <c r="L6581" s="9">
        <v>242250</v>
      </c>
      <c r="M6581" s="10">
        <v>0.3</v>
      </c>
      <c r="N6581" s="4" t="s">
        <v>18</v>
      </c>
      <c r="O6581" s="4" t="str">
        <f>TEXT(Table1[[#This Row],[Invoice Date]],"yyyy")</f>
        <v>2021</v>
      </c>
      <c r="P6581" s="4" t="str">
        <f>TEXT(Table1[[#This Row],[Invoice Date]],"mmm")</f>
        <v>Aug</v>
      </c>
      <c r="Q6581" s="27">
        <f>WEEKNUM(Table1[[#This Row],[Invoice Date]]) + IF(YEAR(Table1[[#This Row],[Invoice Date]])=2021, 52, 0)</f>
        <v>86</v>
      </c>
    </row>
    <row r="6582" spans="2:17" ht="14.25" customHeight="1" x14ac:dyDescent="0.3">
      <c r="B6582" s="4" t="s">
        <v>30</v>
      </c>
      <c r="C6582" s="34">
        <v>1128299</v>
      </c>
      <c r="D6582" s="5">
        <v>44425</v>
      </c>
      <c r="E6582" s="4" t="s">
        <v>27</v>
      </c>
      <c r="F6582" s="4" t="s">
        <v>81</v>
      </c>
      <c r="G6582" s="4" t="s">
        <v>82</v>
      </c>
      <c r="H6582" s="6" t="s">
        <v>17</v>
      </c>
      <c r="I6582" s="7">
        <v>95</v>
      </c>
      <c r="J6582" s="8">
        <v>850</v>
      </c>
      <c r="K6582" s="9">
        <v>807500</v>
      </c>
      <c r="L6582" s="9">
        <v>323000</v>
      </c>
      <c r="M6582" s="10">
        <v>0.39999999999999997</v>
      </c>
      <c r="N6582" s="4" t="s">
        <v>83</v>
      </c>
      <c r="O6582" s="4" t="str">
        <f>TEXT(Table1[[#This Row],[Invoice Date]],"yyyy")</f>
        <v>2021</v>
      </c>
      <c r="P6582" s="4" t="str">
        <f>TEXT(Table1[[#This Row],[Invoice Date]],"mmm")</f>
        <v>Aug</v>
      </c>
      <c r="Q6582" s="27">
        <f>WEEKNUM(Table1[[#This Row],[Invoice Date]]) + IF(YEAR(Table1[[#This Row],[Invoice Date]])=2021, 52, 0)</f>
        <v>86</v>
      </c>
    </row>
    <row r="6583" spans="2:17" ht="14.25" customHeight="1" x14ac:dyDescent="0.3">
      <c r="B6583" s="4" t="s">
        <v>14</v>
      </c>
      <c r="C6583" s="33">
        <v>1185732</v>
      </c>
      <c r="D6583" s="5">
        <v>44426</v>
      </c>
      <c r="E6583" s="4" t="s">
        <v>36</v>
      </c>
      <c r="F6583" s="4" t="s">
        <v>76</v>
      </c>
      <c r="G6583" s="4" t="s">
        <v>77</v>
      </c>
      <c r="H6583" s="6" t="s">
        <v>21</v>
      </c>
      <c r="I6583" s="7">
        <v>24</v>
      </c>
      <c r="J6583" s="8">
        <v>91</v>
      </c>
      <c r="K6583" s="9">
        <v>2184</v>
      </c>
      <c r="L6583" s="9">
        <v>1201.2</v>
      </c>
      <c r="M6583" s="10">
        <v>0.55000000000000004</v>
      </c>
      <c r="N6583" s="4" t="s">
        <v>83</v>
      </c>
      <c r="O6583" s="4" t="str">
        <f>TEXT(Table1[[#This Row],[Invoice Date]],"yyyy")</f>
        <v>2021</v>
      </c>
      <c r="P6583" s="4" t="str">
        <f>TEXT(Table1[[#This Row],[Invoice Date]],"mmm")</f>
        <v>Aug</v>
      </c>
      <c r="Q6583" s="27">
        <f>WEEKNUM(Table1[[#This Row],[Invoice Date]]) + IF(YEAR(Table1[[#This Row],[Invoice Date]])=2021, 52, 0)</f>
        <v>86</v>
      </c>
    </row>
    <row r="6584" spans="2:17" ht="14.25" customHeight="1" x14ac:dyDescent="0.3">
      <c r="B6584" s="4" t="s">
        <v>14</v>
      </c>
      <c r="C6584" s="33">
        <v>1185732</v>
      </c>
      <c r="D6584" s="5">
        <v>44426</v>
      </c>
      <c r="E6584" s="4" t="s">
        <v>36</v>
      </c>
      <c r="F6584" s="4" t="s">
        <v>76</v>
      </c>
      <c r="G6584" s="4" t="s">
        <v>77</v>
      </c>
      <c r="H6584" s="6" t="s">
        <v>22</v>
      </c>
      <c r="I6584" s="7">
        <v>34</v>
      </c>
      <c r="J6584" s="8">
        <v>81</v>
      </c>
      <c r="K6584" s="9">
        <v>2754</v>
      </c>
      <c r="L6584" s="9">
        <v>1294.3799999999999</v>
      </c>
      <c r="M6584" s="10">
        <v>0.47</v>
      </c>
      <c r="N6584" s="4" t="s">
        <v>83</v>
      </c>
      <c r="O6584" s="4" t="str">
        <f>TEXT(Table1[[#This Row],[Invoice Date]],"yyyy")</f>
        <v>2021</v>
      </c>
      <c r="P6584" s="4" t="str">
        <f>TEXT(Table1[[#This Row],[Invoice Date]],"mmm")</f>
        <v>Aug</v>
      </c>
      <c r="Q6584" s="27">
        <f>WEEKNUM(Table1[[#This Row],[Invoice Date]]) + IF(YEAR(Table1[[#This Row],[Invoice Date]])=2021, 52, 0)</f>
        <v>86</v>
      </c>
    </row>
    <row r="6585" spans="2:17" ht="14.25" customHeight="1" x14ac:dyDescent="0.3">
      <c r="B6585" s="4" t="s">
        <v>26</v>
      </c>
      <c r="C6585" s="33">
        <v>1197831</v>
      </c>
      <c r="D6585" s="5">
        <v>44426</v>
      </c>
      <c r="E6585" s="4" t="s">
        <v>27</v>
      </c>
      <c r="F6585" s="4" t="s">
        <v>59</v>
      </c>
      <c r="G6585" s="4" t="s">
        <v>60</v>
      </c>
      <c r="H6585" s="6" t="s">
        <v>23</v>
      </c>
      <c r="I6585" s="7">
        <v>26</v>
      </c>
      <c r="J6585" s="8">
        <v>120</v>
      </c>
      <c r="K6585" s="9">
        <v>3120</v>
      </c>
      <c r="L6585" s="9">
        <v>2059.2000000000003</v>
      </c>
      <c r="M6585" s="10">
        <v>0.66000000000000014</v>
      </c>
      <c r="N6585" s="4" t="s">
        <v>24</v>
      </c>
      <c r="O6585" s="4" t="str">
        <f>TEXT(Table1[[#This Row],[Invoice Date]],"yyyy")</f>
        <v>2021</v>
      </c>
      <c r="P6585" s="4" t="str">
        <f>TEXT(Table1[[#This Row],[Invoice Date]],"mmm")</f>
        <v>Aug</v>
      </c>
      <c r="Q6585" s="27">
        <f>WEEKNUM(Table1[[#This Row],[Invoice Date]]) + IF(YEAR(Table1[[#This Row],[Invoice Date]])=2021, 52, 0)</f>
        <v>86</v>
      </c>
    </row>
    <row r="6586" spans="2:17" ht="14.25" customHeight="1" x14ac:dyDescent="0.3">
      <c r="B6586" s="4" t="s">
        <v>26</v>
      </c>
      <c r="C6586" s="33">
        <v>1197831</v>
      </c>
      <c r="D6586" s="5">
        <v>44426</v>
      </c>
      <c r="E6586" s="4" t="s">
        <v>27</v>
      </c>
      <c r="F6586" s="4" t="s">
        <v>59</v>
      </c>
      <c r="G6586" s="4" t="s">
        <v>60</v>
      </c>
      <c r="H6586" s="6" t="s">
        <v>23</v>
      </c>
      <c r="I6586" s="7">
        <v>34</v>
      </c>
      <c r="J6586" s="8">
        <v>104</v>
      </c>
      <c r="K6586" s="9">
        <v>3536</v>
      </c>
      <c r="L6586" s="9">
        <v>2652.0000000000005</v>
      </c>
      <c r="M6586" s="10">
        <v>0.75000000000000011</v>
      </c>
      <c r="N6586" s="4" t="s">
        <v>83</v>
      </c>
      <c r="O6586" s="4" t="str">
        <f>TEXT(Table1[[#This Row],[Invoice Date]],"yyyy")</f>
        <v>2021</v>
      </c>
      <c r="P6586" s="4" t="str">
        <f>TEXT(Table1[[#This Row],[Invoice Date]],"mmm")</f>
        <v>Aug</v>
      </c>
      <c r="Q6586" s="27">
        <f>WEEKNUM(Table1[[#This Row],[Invoice Date]]) + IF(YEAR(Table1[[#This Row],[Invoice Date]])=2021, 52, 0)</f>
        <v>86</v>
      </c>
    </row>
    <row r="6587" spans="2:17" ht="14.25" customHeight="1" x14ac:dyDescent="0.3">
      <c r="B6587" s="4" t="s">
        <v>61</v>
      </c>
      <c r="C6587" s="33">
        <v>1185731</v>
      </c>
      <c r="D6587" s="5">
        <v>44426</v>
      </c>
      <c r="E6587" s="4" t="s">
        <v>15</v>
      </c>
      <c r="F6587" s="4" t="s">
        <v>133</v>
      </c>
      <c r="G6587" s="4" t="s">
        <v>134</v>
      </c>
      <c r="H6587" s="6" t="s">
        <v>22</v>
      </c>
      <c r="I6587" s="7">
        <v>45</v>
      </c>
      <c r="J6587" s="8">
        <v>80</v>
      </c>
      <c r="K6587" s="9">
        <v>3600</v>
      </c>
      <c r="L6587" s="9">
        <v>1187.9999999999998</v>
      </c>
      <c r="M6587" s="10">
        <v>0.32999999999999996</v>
      </c>
      <c r="N6587" s="4" t="s">
        <v>24</v>
      </c>
      <c r="O6587" s="4" t="str">
        <f>TEXT(Table1[[#This Row],[Invoice Date]],"yyyy")</f>
        <v>2021</v>
      </c>
      <c r="P6587" s="4" t="str">
        <f>TEXT(Table1[[#This Row],[Invoice Date]],"mmm")</f>
        <v>Aug</v>
      </c>
      <c r="Q6587" s="27">
        <f>WEEKNUM(Table1[[#This Row],[Invoice Date]]) + IF(YEAR(Table1[[#This Row],[Invoice Date]])=2021, 52, 0)</f>
        <v>86</v>
      </c>
    </row>
    <row r="6588" spans="2:17" ht="14.25" customHeight="1" x14ac:dyDescent="0.3">
      <c r="B6588" s="4" t="s">
        <v>61</v>
      </c>
      <c r="C6588" s="33">
        <v>1185731</v>
      </c>
      <c r="D6588" s="5">
        <v>44426</v>
      </c>
      <c r="E6588" s="4" t="s">
        <v>15</v>
      </c>
      <c r="F6588" s="4" t="s">
        <v>133</v>
      </c>
      <c r="G6588" s="4" t="s">
        <v>134</v>
      </c>
      <c r="H6588" s="6" t="s">
        <v>21</v>
      </c>
      <c r="I6588" s="7">
        <v>51</v>
      </c>
      <c r="J6588" s="8">
        <v>72</v>
      </c>
      <c r="K6588" s="9">
        <v>3672</v>
      </c>
      <c r="L6588" s="9">
        <v>1542.24</v>
      </c>
      <c r="M6588" s="10">
        <v>0.42</v>
      </c>
      <c r="N6588" s="4" t="s">
        <v>83</v>
      </c>
      <c r="O6588" s="4" t="str">
        <f>TEXT(Table1[[#This Row],[Invoice Date]],"yyyy")</f>
        <v>2021</v>
      </c>
      <c r="P6588" s="4" t="str">
        <f>TEXT(Table1[[#This Row],[Invoice Date]],"mmm")</f>
        <v>Aug</v>
      </c>
      <c r="Q6588" s="27">
        <f>WEEKNUM(Table1[[#This Row],[Invoice Date]]) + IF(YEAR(Table1[[#This Row],[Invoice Date]])=2021, 52, 0)</f>
        <v>86</v>
      </c>
    </row>
    <row r="6589" spans="2:17" ht="14.25" customHeight="1" x14ac:dyDescent="0.3">
      <c r="B6589" s="4" t="s">
        <v>61</v>
      </c>
      <c r="C6589" s="33">
        <v>1185731</v>
      </c>
      <c r="D6589" s="5">
        <v>44426</v>
      </c>
      <c r="E6589" s="4" t="s">
        <v>15</v>
      </c>
      <c r="F6589" s="4" t="s">
        <v>133</v>
      </c>
      <c r="G6589" s="4" t="s">
        <v>134</v>
      </c>
      <c r="H6589" s="6" t="s">
        <v>21</v>
      </c>
      <c r="I6589" s="7">
        <v>42</v>
      </c>
      <c r="J6589" s="8">
        <v>88</v>
      </c>
      <c r="K6589" s="9">
        <v>3696</v>
      </c>
      <c r="L6589" s="9">
        <v>1182.72</v>
      </c>
      <c r="M6589" s="10">
        <v>0.32</v>
      </c>
      <c r="N6589" s="4" t="s">
        <v>24</v>
      </c>
      <c r="O6589" s="4" t="str">
        <f>TEXT(Table1[[#This Row],[Invoice Date]],"yyyy")</f>
        <v>2021</v>
      </c>
      <c r="P6589" s="4" t="str">
        <f>TEXT(Table1[[#This Row],[Invoice Date]],"mmm")</f>
        <v>Aug</v>
      </c>
      <c r="Q6589" s="27">
        <f>WEEKNUM(Table1[[#This Row],[Invoice Date]]) + IF(YEAR(Table1[[#This Row],[Invoice Date]])=2021, 52, 0)</f>
        <v>86</v>
      </c>
    </row>
    <row r="6590" spans="2:17" ht="14.25" customHeight="1" x14ac:dyDescent="0.3">
      <c r="B6590" s="4" t="s">
        <v>14</v>
      </c>
      <c r="C6590" s="33">
        <v>1185732</v>
      </c>
      <c r="D6590" s="5">
        <v>44426</v>
      </c>
      <c r="E6590" s="4" t="s">
        <v>36</v>
      </c>
      <c r="F6590" s="4" t="s">
        <v>76</v>
      </c>
      <c r="G6590" s="4" t="s">
        <v>77</v>
      </c>
      <c r="H6590" s="6" t="s">
        <v>20</v>
      </c>
      <c r="I6590" s="7">
        <v>32</v>
      </c>
      <c r="J6590" s="8">
        <v>120</v>
      </c>
      <c r="K6590" s="9">
        <v>3840</v>
      </c>
      <c r="L6590" s="9">
        <v>1766.3999999999999</v>
      </c>
      <c r="M6590" s="10">
        <v>0.45999999999999996</v>
      </c>
      <c r="N6590" s="4" t="s">
        <v>83</v>
      </c>
      <c r="O6590" s="4" t="str">
        <f>TEXT(Table1[[#This Row],[Invoice Date]],"yyyy")</f>
        <v>2021</v>
      </c>
      <c r="P6590" s="4" t="str">
        <f>TEXT(Table1[[#This Row],[Invoice Date]],"mmm")</f>
        <v>Aug</v>
      </c>
      <c r="Q6590" s="27">
        <f>WEEKNUM(Table1[[#This Row],[Invoice Date]]) + IF(YEAR(Table1[[#This Row],[Invoice Date]])=2021, 52, 0)</f>
        <v>86</v>
      </c>
    </row>
    <row r="6591" spans="2:17" ht="14.25" customHeight="1" x14ac:dyDescent="0.3">
      <c r="B6591" s="4" t="s">
        <v>61</v>
      </c>
      <c r="C6591" s="33">
        <v>1185731</v>
      </c>
      <c r="D6591" s="5">
        <v>44426</v>
      </c>
      <c r="E6591" s="4" t="s">
        <v>15</v>
      </c>
      <c r="F6591" s="4" t="s">
        <v>133</v>
      </c>
      <c r="G6591" s="4" t="s">
        <v>134</v>
      </c>
      <c r="H6591" s="6" t="s">
        <v>22</v>
      </c>
      <c r="I6591" s="7">
        <v>59</v>
      </c>
      <c r="J6591" s="8">
        <v>73</v>
      </c>
      <c r="K6591" s="9">
        <v>4307</v>
      </c>
      <c r="L6591" s="9">
        <v>1938.1499999999999</v>
      </c>
      <c r="M6591" s="10">
        <v>0.44999999999999996</v>
      </c>
      <c r="N6591" s="4" t="s">
        <v>83</v>
      </c>
      <c r="O6591" s="4" t="str">
        <f>TEXT(Table1[[#This Row],[Invoice Date]],"yyyy")</f>
        <v>2021</v>
      </c>
      <c r="P6591" s="4" t="str">
        <f>TEXT(Table1[[#This Row],[Invoice Date]],"mmm")</f>
        <v>Aug</v>
      </c>
      <c r="Q6591" s="27">
        <f>WEEKNUM(Table1[[#This Row],[Invoice Date]]) + IF(YEAR(Table1[[#This Row],[Invoice Date]])=2021, 52, 0)</f>
        <v>86</v>
      </c>
    </row>
    <row r="6592" spans="2:17" ht="14.25" customHeight="1" x14ac:dyDescent="0.3">
      <c r="B6592" s="4" t="s">
        <v>61</v>
      </c>
      <c r="C6592" s="33">
        <v>1185731</v>
      </c>
      <c r="D6592" s="5">
        <v>44426</v>
      </c>
      <c r="E6592" s="4" t="s">
        <v>15</v>
      </c>
      <c r="F6592" s="4" t="s">
        <v>133</v>
      </c>
      <c r="G6592" s="4" t="s">
        <v>134</v>
      </c>
      <c r="H6592" s="6" t="s">
        <v>20</v>
      </c>
      <c r="I6592" s="7">
        <v>39</v>
      </c>
      <c r="J6592" s="8">
        <v>113</v>
      </c>
      <c r="K6592" s="9">
        <v>4407</v>
      </c>
      <c r="L6592" s="9">
        <v>1542.4499999999998</v>
      </c>
      <c r="M6592" s="10">
        <v>0.35</v>
      </c>
      <c r="N6592" s="4" t="s">
        <v>24</v>
      </c>
      <c r="O6592" s="4" t="str">
        <f>TEXT(Table1[[#This Row],[Invoice Date]],"yyyy")</f>
        <v>2021</v>
      </c>
      <c r="P6592" s="4" t="str">
        <f>TEXT(Table1[[#This Row],[Invoice Date]],"mmm")</f>
        <v>Aug</v>
      </c>
      <c r="Q6592" s="27">
        <f>WEEKNUM(Table1[[#This Row],[Invoice Date]]) + IF(YEAR(Table1[[#This Row],[Invoice Date]])=2021, 52, 0)</f>
        <v>86</v>
      </c>
    </row>
    <row r="6593" spans="2:17" ht="14.25" customHeight="1" x14ac:dyDescent="0.3">
      <c r="B6593" s="4" t="s">
        <v>14</v>
      </c>
      <c r="C6593" s="33">
        <v>1185732</v>
      </c>
      <c r="D6593" s="5">
        <v>44426</v>
      </c>
      <c r="E6593" s="4" t="s">
        <v>36</v>
      </c>
      <c r="F6593" s="4" t="s">
        <v>76</v>
      </c>
      <c r="G6593" s="4" t="s">
        <v>77</v>
      </c>
      <c r="H6593" s="6" t="s">
        <v>23</v>
      </c>
      <c r="I6593" s="7">
        <v>36</v>
      </c>
      <c r="J6593" s="8">
        <v>128</v>
      </c>
      <c r="K6593" s="9">
        <v>4608</v>
      </c>
      <c r="L6593" s="9">
        <v>2995.2000000000003</v>
      </c>
      <c r="M6593" s="10">
        <v>0.65</v>
      </c>
      <c r="N6593" s="4" t="s">
        <v>83</v>
      </c>
      <c r="O6593" s="4" t="str">
        <f>TEXT(Table1[[#This Row],[Invoice Date]],"yyyy")</f>
        <v>2021</v>
      </c>
      <c r="P6593" s="4" t="str">
        <f>TEXT(Table1[[#This Row],[Invoice Date]],"mmm")</f>
        <v>Aug</v>
      </c>
      <c r="Q6593" s="27">
        <f>WEEKNUM(Table1[[#This Row],[Invoice Date]]) + IF(YEAR(Table1[[#This Row],[Invoice Date]])=2021, 52, 0)</f>
        <v>86</v>
      </c>
    </row>
    <row r="6594" spans="2:17" ht="14.25" customHeight="1" x14ac:dyDescent="0.3">
      <c r="B6594" s="4" t="s">
        <v>26</v>
      </c>
      <c r="C6594" s="33">
        <v>1197831</v>
      </c>
      <c r="D6594" s="5">
        <v>44426</v>
      </c>
      <c r="E6594" s="4" t="s">
        <v>27</v>
      </c>
      <c r="F6594" s="4" t="s">
        <v>28</v>
      </c>
      <c r="G6594" s="4" t="s">
        <v>39</v>
      </c>
      <c r="H6594" s="6" t="s">
        <v>19</v>
      </c>
      <c r="I6594" s="7">
        <v>23</v>
      </c>
      <c r="J6594" s="8">
        <v>215</v>
      </c>
      <c r="K6594" s="9">
        <v>4945</v>
      </c>
      <c r="L6594" s="9">
        <v>1780.2</v>
      </c>
      <c r="M6594" s="10">
        <v>0.36</v>
      </c>
      <c r="N6594" s="4" t="s">
        <v>24</v>
      </c>
      <c r="O6594" s="4" t="str">
        <f>TEXT(Table1[[#This Row],[Invoice Date]],"yyyy")</f>
        <v>2021</v>
      </c>
      <c r="P6594" s="4" t="str">
        <f>TEXT(Table1[[#This Row],[Invoice Date]],"mmm")</f>
        <v>Aug</v>
      </c>
      <c r="Q6594" s="27">
        <f>WEEKNUM(Table1[[#This Row],[Invoice Date]]) + IF(YEAR(Table1[[#This Row],[Invoice Date]])=2021, 52, 0)</f>
        <v>86</v>
      </c>
    </row>
    <row r="6595" spans="2:17" ht="14.25" customHeight="1" x14ac:dyDescent="0.3">
      <c r="B6595" s="4" t="s">
        <v>26</v>
      </c>
      <c r="C6595" s="33">
        <v>1197831</v>
      </c>
      <c r="D6595" s="5">
        <v>44426</v>
      </c>
      <c r="E6595" s="4" t="s">
        <v>27</v>
      </c>
      <c r="F6595" s="4" t="s">
        <v>28</v>
      </c>
      <c r="G6595" s="4" t="s">
        <v>39</v>
      </c>
      <c r="H6595" s="6" t="s">
        <v>19</v>
      </c>
      <c r="I6595" s="7">
        <v>32</v>
      </c>
      <c r="J6595" s="8">
        <v>163</v>
      </c>
      <c r="K6595" s="9">
        <v>5216</v>
      </c>
      <c r="L6595" s="9">
        <v>2086.4</v>
      </c>
      <c r="M6595" s="10">
        <v>0.4</v>
      </c>
      <c r="N6595" s="4" t="s">
        <v>83</v>
      </c>
      <c r="O6595" s="4" t="str">
        <f>TEXT(Table1[[#This Row],[Invoice Date]],"yyyy")</f>
        <v>2021</v>
      </c>
      <c r="P6595" s="4" t="str">
        <f>TEXT(Table1[[#This Row],[Invoice Date]],"mmm")</f>
        <v>Aug</v>
      </c>
      <c r="Q6595" s="27">
        <f>WEEKNUM(Table1[[#This Row],[Invoice Date]]) + IF(YEAR(Table1[[#This Row],[Invoice Date]])=2021, 52, 0)</f>
        <v>86</v>
      </c>
    </row>
    <row r="6596" spans="2:17" ht="14.25" customHeight="1" x14ac:dyDescent="0.3">
      <c r="B6596" s="4" t="s">
        <v>61</v>
      </c>
      <c r="C6596" s="33">
        <v>1185731</v>
      </c>
      <c r="D6596" s="5">
        <v>44426</v>
      </c>
      <c r="E6596" s="4" t="s">
        <v>15</v>
      </c>
      <c r="F6596" s="4" t="s">
        <v>133</v>
      </c>
      <c r="G6596" s="4" t="s">
        <v>134</v>
      </c>
      <c r="H6596" s="6" t="s">
        <v>19</v>
      </c>
      <c r="I6596" s="7">
        <v>39</v>
      </c>
      <c r="J6596" s="8">
        <v>135</v>
      </c>
      <c r="K6596" s="9">
        <v>5265</v>
      </c>
      <c r="L6596" s="9">
        <v>2474.5500000000002</v>
      </c>
      <c r="M6596" s="10">
        <v>0.47000000000000003</v>
      </c>
      <c r="N6596" s="4" t="s">
        <v>24</v>
      </c>
      <c r="O6596" s="4" t="str">
        <f>TEXT(Table1[[#This Row],[Invoice Date]],"yyyy")</f>
        <v>2021</v>
      </c>
      <c r="P6596" s="4" t="str">
        <f>TEXT(Table1[[#This Row],[Invoice Date]],"mmm")</f>
        <v>Aug</v>
      </c>
      <c r="Q6596" s="27">
        <f>WEEKNUM(Table1[[#This Row],[Invoice Date]]) + IF(YEAR(Table1[[#This Row],[Invoice Date]])=2021, 52, 0)</f>
        <v>86</v>
      </c>
    </row>
    <row r="6597" spans="2:17" ht="14.25" customHeight="1" x14ac:dyDescent="0.3">
      <c r="B6597" s="4" t="s">
        <v>14</v>
      </c>
      <c r="C6597" s="33">
        <v>1185732</v>
      </c>
      <c r="D6597" s="5">
        <v>44426</v>
      </c>
      <c r="E6597" s="4" t="s">
        <v>36</v>
      </c>
      <c r="F6597" s="4" t="s">
        <v>76</v>
      </c>
      <c r="G6597" s="4" t="s">
        <v>77</v>
      </c>
      <c r="H6597" s="6" t="s">
        <v>19</v>
      </c>
      <c r="I6597" s="7">
        <v>38</v>
      </c>
      <c r="J6597" s="8">
        <v>143</v>
      </c>
      <c r="K6597" s="9">
        <v>5434</v>
      </c>
      <c r="L6597" s="9">
        <v>2499.64</v>
      </c>
      <c r="M6597" s="10">
        <v>0.45999999999999996</v>
      </c>
      <c r="N6597" s="4" t="s">
        <v>83</v>
      </c>
      <c r="O6597" s="4" t="str">
        <f>TEXT(Table1[[#This Row],[Invoice Date]],"yyyy")</f>
        <v>2021</v>
      </c>
      <c r="P6597" s="4" t="str">
        <f>TEXT(Table1[[#This Row],[Invoice Date]],"mmm")</f>
        <v>Aug</v>
      </c>
      <c r="Q6597" s="27">
        <f>WEEKNUM(Table1[[#This Row],[Invoice Date]]) + IF(YEAR(Table1[[#This Row],[Invoice Date]])=2021, 52, 0)</f>
        <v>86</v>
      </c>
    </row>
    <row r="6598" spans="2:17" ht="14.25" customHeight="1" x14ac:dyDescent="0.3">
      <c r="B6598" s="4" t="s">
        <v>61</v>
      </c>
      <c r="C6598" s="33">
        <v>1185731</v>
      </c>
      <c r="D6598" s="5">
        <v>44426</v>
      </c>
      <c r="E6598" s="4" t="s">
        <v>15</v>
      </c>
      <c r="F6598" s="4" t="s">
        <v>133</v>
      </c>
      <c r="G6598" s="4" t="s">
        <v>134</v>
      </c>
      <c r="H6598" s="6" t="s">
        <v>20</v>
      </c>
      <c r="I6598" s="7">
        <v>52</v>
      </c>
      <c r="J6598" s="8">
        <v>105</v>
      </c>
      <c r="K6598" s="9">
        <v>5460</v>
      </c>
      <c r="L6598" s="9">
        <v>2456.9999999999995</v>
      </c>
      <c r="M6598" s="10">
        <v>0.44999999999999996</v>
      </c>
      <c r="N6598" s="4" t="s">
        <v>83</v>
      </c>
      <c r="O6598" s="4" t="str">
        <f>TEXT(Table1[[#This Row],[Invoice Date]],"yyyy")</f>
        <v>2021</v>
      </c>
      <c r="P6598" s="4" t="str">
        <f>TEXT(Table1[[#This Row],[Invoice Date]],"mmm")</f>
        <v>Aug</v>
      </c>
      <c r="Q6598" s="27">
        <f>WEEKNUM(Table1[[#This Row],[Invoice Date]]) + IF(YEAR(Table1[[#This Row],[Invoice Date]])=2021, 52, 0)</f>
        <v>86</v>
      </c>
    </row>
    <row r="6599" spans="2:17" ht="14.25" customHeight="1" x14ac:dyDescent="0.3">
      <c r="B6599" s="4" t="s">
        <v>61</v>
      </c>
      <c r="C6599" s="33">
        <v>1185731</v>
      </c>
      <c r="D6599" s="5">
        <v>44426</v>
      </c>
      <c r="E6599" s="4" t="s">
        <v>15</v>
      </c>
      <c r="F6599" s="4" t="s">
        <v>133</v>
      </c>
      <c r="G6599" s="4" t="s">
        <v>134</v>
      </c>
      <c r="H6599" s="6" t="s">
        <v>23</v>
      </c>
      <c r="I6599" s="7">
        <v>46</v>
      </c>
      <c r="J6599" s="8">
        <v>145</v>
      </c>
      <c r="K6599" s="9">
        <v>6670</v>
      </c>
      <c r="L6599" s="9">
        <v>2467.9</v>
      </c>
      <c r="M6599" s="10">
        <v>0.37</v>
      </c>
      <c r="N6599" s="4" t="s">
        <v>24</v>
      </c>
      <c r="O6599" s="4" t="str">
        <f>TEXT(Table1[[#This Row],[Invoice Date]],"yyyy")</f>
        <v>2021</v>
      </c>
      <c r="P6599" s="4" t="str">
        <f>TEXT(Table1[[#This Row],[Invoice Date]],"mmm")</f>
        <v>Aug</v>
      </c>
      <c r="Q6599" s="27">
        <f>WEEKNUM(Table1[[#This Row],[Invoice Date]]) + IF(YEAR(Table1[[#This Row],[Invoice Date]])=2021, 52, 0)</f>
        <v>86</v>
      </c>
    </row>
    <row r="6600" spans="2:17" ht="14.25" customHeight="1" x14ac:dyDescent="0.3">
      <c r="B6600" s="4" t="s">
        <v>61</v>
      </c>
      <c r="C6600" s="33">
        <v>1185731</v>
      </c>
      <c r="D6600" s="5">
        <v>44426</v>
      </c>
      <c r="E6600" s="4" t="s">
        <v>15</v>
      </c>
      <c r="F6600" s="4" t="s">
        <v>133</v>
      </c>
      <c r="G6600" s="4" t="s">
        <v>134</v>
      </c>
      <c r="H6600" s="6" t="s">
        <v>23</v>
      </c>
      <c r="I6600" s="7">
        <v>64</v>
      </c>
      <c r="J6600" s="8">
        <v>106</v>
      </c>
      <c r="K6600" s="9">
        <v>6784</v>
      </c>
      <c r="L6600" s="9">
        <v>3188.48</v>
      </c>
      <c r="M6600" s="10">
        <v>0.47</v>
      </c>
      <c r="N6600" s="4" t="s">
        <v>83</v>
      </c>
      <c r="O6600" s="4" t="str">
        <f>TEXT(Table1[[#This Row],[Invoice Date]],"yyyy")</f>
        <v>2021</v>
      </c>
      <c r="P6600" s="4" t="str">
        <f>TEXT(Table1[[#This Row],[Invoice Date]],"mmm")</f>
        <v>Aug</v>
      </c>
      <c r="Q6600" s="27">
        <f>WEEKNUM(Table1[[#This Row],[Invoice Date]]) + IF(YEAR(Table1[[#This Row],[Invoice Date]])=2021, 52, 0)</f>
        <v>86</v>
      </c>
    </row>
    <row r="6601" spans="2:17" ht="14.25" customHeight="1" x14ac:dyDescent="0.3">
      <c r="B6601" s="4" t="s">
        <v>14</v>
      </c>
      <c r="C6601" s="33">
        <v>1185732</v>
      </c>
      <c r="D6601" s="5">
        <v>44426</v>
      </c>
      <c r="E6601" s="4" t="s">
        <v>36</v>
      </c>
      <c r="F6601" s="4" t="s">
        <v>76</v>
      </c>
      <c r="G6601" s="4" t="s">
        <v>77</v>
      </c>
      <c r="H6601" s="6" t="s">
        <v>17</v>
      </c>
      <c r="I6601" s="7">
        <v>38</v>
      </c>
      <c r="J6601" s="8">
        <v>203</v>
      </c>
      <c r="K6601" s="9">
        <v>7714</v>
      </c>
      <c r="L6601" s="9">
        <v>3857</v>
      </c>
      <c r="M6601" s="10">
        <v>0.5</v>
      </c>
      <c r="N6601" s="4" t="s">
        <v>83</v>
      </c>
      <c r="O6601" s="4" t="str">
        <f>TEXT(Table1[[#This Row],[Invoice Date]],"yyyy")</f>
        <v>2021</v>
      </c>
      <c r="P6601" s="4" t="str">
        <f>TEXT(Table1[[#This Row],[Invoice Date]],"mmm")</f>
        <v>Aug</v>
      </c>
      <c r="Q6601" s="27">
        <f>WEEKNUM(Table1[[#This Row],[Invoice Date]]) + IF(YEAR(Table1[[#This Row],[Invoice Date]])=2021, 52, 0)</f>
        <v>86</v>
      </c>
    </row>
    <row r="6602" spans="2:17" ht="14.25" customHeight="1" x14ac:dyDescent="0.3">
      <c r="B6602" s="4" t="s">
        <v>61</v>
      </c>
      <c r="C6602" s="33">
        <v>1185731</v>
      </c>
      <c r="D6602" s="5">
        <v>44426</v>
      </c>
      <c r="E6602" s="4" t="s">
        <v>15</v>
      </c>
      <c r="F6602" s="4" t="s">
        <v>133</v>
      </c>
      <c r="G6602" s="4" t="s">
        <v>134</v>
      </c>
      <c r="H6602" s="6" t="s">
        <v>19</v>
      </c>
      <c r="I6602" s="7">
        <v>58</v>
      </c>
      <c r="J6602" s="8">
        <v>135</v>
      </c>
      <c r="K6602" s="9">
        <v>7830</v>
      </c>
      <c r="L6602" s="9">
        <v>4228.2000000000007</v>
      </c>
      <c r="M6602" s="10">
        <v>0.54</v>
      </c>
      <c r="N6602" s="4" t="s">
        <v>83</v>
      </c>
      <c r="O6602" s="4" t="str">
        <f>TEXT(Table1[[#This Row],[Invoice Date]],"yyyy")</f>
        <v>2021</v>
      </c>
      <c r="P6602" s="4" t="str">
        <f>TEXT(Table1[[#This Row],[Invoice Date]],"mmm")</f>
        <v>Aug</v>
      </c>
      <c r="Q6602" s="27">
        <f>WEEKNUM(Table1[[#This Row],[Invoice Date]]) + IF(YEAR(Table1[[#This Row],[Invoice Date]])=2021, 52, 0)</f>
        <v>86</v>
      </c>
    </row>
    <row r="6603" spans="2:17" ht="14.25" customHeight="1" x14ac:dyDescent="0.3">
      <c r="B6603" s="4" t="s">
        <v>61</v>
      </c>
      <c r="C6603" s="33">
        <v>1185731</v>
      </c>
      <c r="D6603" s="5">
        <v>44426</v>
      </c>
      <c r="E6603" s="4" t="s">
        <v>15</v>
      </c>
      <c r="F6603" s="4" t="s">
        <v>133</v>
      </c>
      <c r="G6603" s="4" t="s">
        <v>134</v>
      </c>
      <c r="H6603" s="6" t="s">
        <v>17</v>
      </c>
      <c r="I6603" s="7">
        <v>48</v>
      </c>
      <c r="J6603" s="8">
        <v>203</v>
      </c>
      <c r="K6603" s="9">
        <v>9744</v>
      </c>
      <c r="L6603" s="9">
        <v>4482.24</v>
      </c>
      <c r="M6603" s="10">
        <v>0.46</v>
      </c>
      <c r="N6603" s="4" t="s">
        <v>24</v>
      </c>
      <c r="O6603" s="4" t="str">
        <f>TEXT(Table1[[#This Row],[Invoice Date]],"yyyy")</f>
        <v>2021</v>
      </c>
      <c r="P6603" s="4" t="str">
        <f>TEXT(Table1[[#This Row],[Invoice Date]],"mmm")</f>
        <v>Aug</v>
      </c>
      <c r="Q6603" s="27">
        <f>WEEKNUM(Table1[[#This Row],[Invoice Date]]) + IF(YEAR(Table1[[#This Row],[Invoice Date]])=2021, 52, 0)</f>
        <v>86</v>
      </c>
    </row>
    <row r="6604" spans="2:17" ht="14.25" customHeight="1" x14ac:dyDescent="0.3">
      <c r="B6604" s="4" t="s">
        <v>61</v>
      </c>
      <c r="C6604" s="33">
        <v>1185731</v>
      </c>
      <c r="D6604" s="5">
        <v>44426</v>
      </c>
      <c r="E6604" s="4" t="s">
        <v>15</v>
      </c>
      <c r="F6604" s="4" t="s">
        <v>133</v>
      </c>
      <c r="G6604" s="4" t="s">
        <v>134</v>
      </c>
      <c r="H6604" s="6" t="s">
        <v>17</v>
      </c>
      <c r="I6604" s="7">
        <v>60</v>
      </c>
      <c r="J6604" s="8">
        <v>196</v>
      </c>
      <c r="K6604" s="9">
        <v>11760</v>
      </c>
      <c r="L6604" s="9">
        <v>5997.6</v>
      </c>
      <c r="M6604" s="10">
        <v>0.51</v>
      </c>
      <c r="N6604" s="4" t="s">
        <v>83</v>
      </c>
      <c r="O6604" s="4" t="str">
        <f>TEXT(Table1[[#This Row],[Invoice Date]],"yyyy")</f>
        <v>2021</v>
      </c>
      <c r="P6604" s="4" t="str">
        <f>TEXT(Table1[[#This Row],[Invoice Date]],"mmm")</f>
        <v>Aug</v>
      </c>
      <c r="Q6604" s="27">
        <f>WEEKNUM(Table1[[#This Row],[Invoice Date]]) + IF(YEAR(Table1[[#This Row],[Invoice Date]])=2021, 52, 0)</f>
        <v>86</v>
      </c>
    </row>
    <row r="6605" spans="2:17" ht="14.25" customHeight="1" x14ac:dyDescent="0.3">
      <c r="B6605" s="4" t="s">
        <v>14</v>
      </c>
      <c r="C6605" s="33">
        <v>1185732</v>
      </c>
      <c r="D6605" s="5">
        <v>44426</v>
      </c>
      <c r="E6605" s="4" t="s">
        <v>36</v>
      </c>
      <c r="F6605" s="4" t="s">
        <v>76</v>
      </c>
      <c r="G6605" s="4" t="s">
        <v>77</v>
      </c>
      <c r="H6605" s="6" t="s">
        <v>21</v>
      </c>
      <c r="I6605" s="7">
        <v>25.000000000000007</v>
      </c>
      <c r="J6605" s="8">
        <v>325</v>
      </c>
      <c r="K6605" s="9">
        <v>81250.000000000029</v>
      </c>
      <c r="L6605" s="9">
        <v>32500.000000000015</v>
      </c>
      <c r="M6605" s="10">
        <v>0.4</v>
      </c>
      <c r="N6605" s="4" t="s">
        <v>18</v>
      </c>
      <c r="O6605" s="4" t="str">
        <f>TEXT(Table1[[#This Row],[Invoice Date]],"yyyy")</f>
        <v>2021</v>
      </c>
      <c r="P6605" s="4" t="str">
        <f>TEXT(Table1[[#This Row],[Invoice Date]],"mmm")</f>
        <v>Aug</v>
      </c>
      <c r="Q6605" s="27">
        <f>WEEKNUM(Table1[[#This Row],[Invoice Date]]) + IF(YEAR(Table1[[#This Row],[Invoice Date]])=2021, 52, 0)</f>
        <v>86</v>
      </c>
    </row>
    <row r="6606" spans="2:17" ht="14.25" customHeight="1" x14ac:dyDescent="0.3">
      <c r="B6606" s="4" t="s">
        <v>14</v>
      </c>
      <c r="C6606" s="33">
        <v>1185732</v>
      </c>
      <c r="D6606" s="5">
        <v>44426</v>
      </c>
      <c r="E6606" s="4" t="s">
        <v>36</v>
      </c>
      <c r="F6606" s="4" t="s">
        <v>76</v>
      </c>
      <c r="G6606" s="4" t="s">
        <v>77</v>
      </c>
      <c r="H6606" s="6" t="s">
        <v>22</v>
      </c>
      <c r="I6606" s="7">
        <v>35</v>
      </c>
      <c r="J6606" s="8">
        <v>300</v>
      </c>
      <c r="K6606" s="9">
        <v>105000</v>
      </c>
      <c r="L6606" s="9">
        <v>36750</v>
      </c>
      <c r="M6606" s="10">
        <v>0.35</v>
      </c>
      <c r="N6606" s="4" t="s">
        <v>18</v>
      </c>
      <c r="O6606" s="4" t="str">
        <f>TEXT(Table1[[#This Row],[Invoice Date]],"yyyy")</f>
        <v>2021</v>
      </c>
      <c r="P6606" s="4" t="str">
        <f>TEXT(Table1[[#This Row],[Invoice Date]],"mmm")</f>
        <v>Aug</v>
      </c>
      <c r="Q6606" s="27">
        <f>WEEKNUM(Table1[[#This Row],[Invoice Date]]) + IF(YEAR(Table1[[#This Row],[Invoice Date]])=2021, 52, 0)</f>
        <v>86</v>
      </c>
    </row>
    <row r="6607" spans="2:17" ht="14.25" customHeight="1" x14ac:dyDescent="0.3">
      <c r="B6607" s="4" t="s">
        <v>14</v>
      </c>
      <c r="C6607" s="33">
        <v>1185732</v>
      </c>
      <c r="D6607" s="5">
        <v>44426</v>
      </c>
      <c r="E6607" s="4" t="s">
        <v>36</v>
      </c>
      <c r="F6607" s="4" t="s">
        <v>76</v>
      </c>
      <c r="G6607" s="4" t="s">
        <v>77</v>
      </c>
      <c r="H6607" s="6" t="s">
        <v>20</v>
      </c>
      <c r="I6607" s="7">
        <v>35</v>
      </c>
      <c r="J6607" s="8">
        <v>400</v>
      </c>
      <c r="K6607" s="9">
        <v>140000</v>
      </c>
      <c r="L6607" s="9">
        <v>49000</v>
      </c>
      <c r="M6607" s="10">
        <v>0.35</v>
      </c>
      <c r="N6607" s="4" t="s">
        <v>18</v>
      </c>
      <c r="O6607" s="4" t="str">
        <f>TEXT(Table1[[#This Row],[Invoice Date]],"yyyy")</f>
        <v>2021</v>
      </c>
      <c r="P6607" s="4" t="str">
        <f>TEXT(Table1[[#This Row],[Invoice Date]],"mmm")</f>
        <v>Aug</v>
      </c>
      <c r="Q6607" s="27">
        <f>WEEKNUM(Table1[[#This Row],[Invoice Date]]) + IF(YEAR(Table1[[#This Row],[Invoice Date]])=2021, 52, 0)</f>
        <v>86</v>
      </c>
    </row>
    <row r="6608" spans="2:17" ht="14.25" customHeight="1" x14ac:dyDescent="0.3">
      <c r="B6608" s="4" t="s">
        <v>26</v>
      </c>
      <c r="C6608" s="33">
        <v>1197831</v>
      </c>
      <c r="D6608" s="5">
        <v>44426</v>
      </c>
      <c r="E6608" s="4" t="s">
        <v>27</v>
      </c>
      <c r="F6608" s="4" t="s">
        <v>59</v>
      </c>
      <c r="G6608" s="4" t="s">
        <v>60</v>
      </c>
      <c r="H6608" s="6" t="s">
        <v>23</v>
      </c>
      <c r="I6608" s="7">
        <v>35</v>
      </c>
      <c r="J6608" s="8">
        <v>400</v>
      </c>
      <c r="K6608" s="9">
        <v>140000</v>
      </c>
      <c r="L6608" s="9">
        <v>84000.000000000015</v>
      </c>
      <c r="M6608" s="10">
        <v>0.60000000000000009</v>
      </c>
      <c r="N6608" s="4" t="s">
        <v>24</v>
      </c>
      <c r="O6608" s="4" t="str">
        <f>TEXT(Table1[[#This Row],[Invoice Date]],"yyyy")</f>
        <v>2021</v>
      </c>
      <c r="P6608" s="4" t="str">
        <f>TEXT(Table1[[#This Row],[Invoice Date]],"mmm")</f>
        <v>Aug</v>
      </c>
      <c r="Q6608" s="27">
        <f>WEEKNUM(Table1[[#This Row],[Invoice Date]]) + IF(YEAR(Table1[[#This Row],[Invoice Date]])=2021, 52, 0)</f>
        <v>86</v>
      </c>
    </row>
    <row r="6609" spans="2:17" ht="14.25" customHeight="1" x14ac:dyDescent="0.3">
      <c r="B6609" s="4" t="s">
        <v>61</v>
      </c>
      <c r="C6609" s="33">
        <v>1185731</v>
      </c>
      <c r="D6609" s="5">
        <v>44426</v>
      </c>
      <c r="E6609" s="4" t="s">
        <v>15</v>
      </c>
      <c r="F6609" s="4" t="s">
        <v>133</v>
      </c>
      <c r="G6609" s="4" t="s">
        <v>134</v>
      </c>
      <c r="H6609" s="6" t="s">
        <v>21</v>
      </c>
      <c r="I6609" s="7">
        <v>55.000000000000007</v>
      </c>
      <c r="J6609" s="8">
        <v>275</v>
      </c>
      <c r="K6609" s="9">
        <v>151250.00000000003</v>
      </c>
      <c r="L6609" s="9">
        <v>45375.000000000007</v>
      </c>
      <c r="M6609" s="10">
        <v>0.3</v>
      </c>
      <c r="N6609" s="4" t="s">
        <v>24</v>
      </c>
      <c r="O6609" s="4" t="str">
        <f>TEXT(Table1[[#This Row],[Invoice Date]],"yyyy")</f>
        <v>2021</v>
      </c>
      <c r="P6609" s="4" t="str">
        <f>TEXT(Table1[[#This Row],[Invoice Date]],"mmm")</f>
        <v>Aug</v>
      </c>
      <c r="Q6609" s="27">
        <f>WEEKNUM(Table1[[#This Row],[Invoice Date]]) + IF(YEAR(Table1[[#This Row],[Invoice Date]])=2021, 52, 0)</f>
        <v>86</v>
      </c>
    </row>
    <row r="6610" spans="2:17" ht="14.25" customHeight="1" x14ac:dyDescent="0.3">
      <c r="B6610" s="4" t="s">
        <v>61</v>
      </c>
      <c r="C6610" s="33">
        <v>1185731</v>
      </c>
      <c r="D6610" s="5">
        <v>44426</v>
      </c>
      <c r="E6610" s="4" t="s">
        <v>15</v>
      </c>
      <c r="F6610" s="4" t="s">
        <v>133</v>
      </c>
      <c r="G6610" s="4" t="s">
        <v>134</v>
      </c>
      <c r="H6610" s="6" t="s">
        <v>22</v>
      </c>
      <c r="I6610" s="7">
        <v>65</v>
      </c>
      <c r="J6610" s="8">
        <v>250</v>
      </c>
      <c r="K6610" s="9">
        <v>162500</v>
      </c>
      <c r="L6610" s="9">
        <v>48750</v>
      </c>
      <c r="M6610" s="10">
        <v>0.3</v>
      </c>
      <c r="N6610" s="4" t="s">
        <v>24</v>
      </c>
      <c r="O6610" s="4" t="str">
        <f>TEXT(Table1[[#This Row],[Invoice Date]],"yyyy")</f>
        <v>2021</v>
      </c>
      <c r="P6610" s="4" t="str">
        <f>TEXT(Table1[[#This Row],[Invoice Date]],"mmm")</f>
        <v>Aug</v>
      </c>
      <c r="Q6610" s="27">
        <f>WEEKNUM(Table1[[#This Row],[Invoice Date]]) + IF(YEAR(Table1[[#This Row],[Invoice Date]])=2021, 52, 0)</f>
        <v>86</v>
      </c>
    </row>
    <row r="6611" spans="2:17" ht="14.25" customHeight="1" x14ac:dyDescent="0.3">
      <c r="B6611" s="4" t="s">
        <v>14</v>
      </c>
      <c r="C6611" s="33">
        <v>1185732</v>
      </c>
      <c r="D6611" s="5">
        <v>44426</v>
      </c>
      <c r="E6611" s="4" t="s">
        <v>36</v>
      </c>
      <c r="F6611" s="4" t="s">
        <v>76</v>
      </c>
      <c r="G6611" s="4" t="s">
        <v>77</v>
      </c>
      <c r="H6611" s="6" t="s">
        <v>23</v>
      </c>
      <c r="I6611" s="7">
        <v>40</v>
      </c>
      <c r="J6611" s="8">
        <v>475</v>
      </c>
      <c r="K6611" s="9">
        <v>190000</v>
      </c>
      <c r="L6611" s="9">
        <v>95000</v>
      </c>
      <c r="M6611" s="10">
        <v>0.5</v>
      </c>
      <c r="N6611" s="4" t="s">
        <v>18</v>
      </c>
      <c r="O6611" s="4" t="str">
        <f>TEXT(Table1[[#This Row],[Invoice Date]],"yyyy")</f>
        <v>2021</v>
      </c>
      <c r="P6611" s="4" t="str">
        <f>TEXT(Table1[[#This Row],[Invoice Date]],"mmm")</f>
        <v>Aug</v>
      </c>
      <c r="Q6611" s="27">
        <f>WEEKNUM(Table1[[#This Row],[Invoice Date]]) + IF(YEAR(Table1[[#This Row],[Invoice Date]])=2021, 52, 0)</f>
        <v>86</v>
      </c>
    </row>
    <row r="6612" spans="2:17" ht="14.25" customHeight="1" x14ac:dyDescent="0.3">
      <c r="B6612" s="4" t="s">
        <v>14</v>
      </c>
      <c r="C6612" s="33">
        <v>1185732</v>
      </c>
      <c r="D6612" s="5">
        <v>44426</v>
      </c>
      <c r="E6612" s="4" t="s">
        <v>36</v>
      </c>
      <c r="F6612" s="4" t="s">
        <v>76</v>
      </c>
      <c r="G6612" s="4" t="s">
        <v>77</v>
      </c>
      <c r="H6612" s="6" t="s">
        <v>19</v>
      </c>
      <c r="I6612" s="7">
        <v>40.000000000000007</v>
      </c>
      <c r="J6612" s="8">
        <v>475</v>
      </c>
      <c r="K6612" s="9">
        <v>190000.00000000003</v>
      </c>
      <c r="L6612" s="9">
        <v>66500</v>
      </c>
      <c r="M6612" s="10">
        <v>0.35</v>
      </c>
      <c r="N6612" s="4" t="s">
        <v>18</v>
      </c>
      <c r="O6612" s="4" t="str">
        <f>TEXT(Table1[[#This Row],[Invoice Date]],"yyyy")</f>
        <v>2021</v>
      </c>
      <c r="P6612" s="4" t="str">
        <f>TEXT(Table1[[#This Row],[Invoice Date]],"mmm")</f>
        <v>Aug</v>
      </c>
      <c r="Q6612" s="27">
        <f>WEEKNUM(Table1[[#This Row],[Invoice Date]]) + IF(YEAR(Table1[[#This Row],[Invoice Date]])=2021, 52, 0)</f>
        <v>86</v>
      </c>
    </row>
    <row r="6613" spans="2:17" ht="14.25" customHeight="1" x14ac:dyDescent="0.3">
      <c r="B6613" s="4" t="s">
        <v>61</v>
      </c>
      <c r="C6613" s="33">
        <v>1185731</v>
      </c>
      <c r="D6613" s="5">
        <v>44426</v>
      </c>
      <c r="E6613" s="4" t="s">
        <v>15</v>
      </c>
      <c r="F6613" s="4" t="s">
        <v>133</v>
      </c>
      <c r="G6613" s="4" t="s">
        <v>134</v>
      </c>
      <c r="H6613" s="6" t="s">
        <v>20</v>
      </c>
      <c r="I6613" s="7">
        <v>55.000000000000007</v>
      </c>
      <c r="J6613" s="8">
        <v>375</v>
      </c>
      <c r="K6613" s="9">
        <v>206250.00000000003</v>
      </c>
      <c r="L6613" s="9">
        <v>61875.000000000007</v>
      </c>
      <c r="M6613" s="10">
        <v>0.3</v>
      </c>
      <c r="N6613" s="4" t="s">
        <v>24</v>
      </c>
      <c r="O6613" s="4" t="str">
        <f>TEXT(Table1[[#This Row],[Invoice Date]],"yyyy")</f>
        <v>2021</v>
      </c>
      <c r="P6613" s="4" t="str">
        <f>TEXT(Table1[[#This Row],[Invoice Date]],"mmm")</f>
        <v>Aug</v>
      </c>
      <c r="Q6613" s="27">
        <f>WEEKNUM(Table1[[#This Row],[Invoice Date]]) + IF(YEAR(Table1[[#This Row],[Invoice Date]])=2021, 52, 0)</f>
        <v>86</v>
      </c>
    </row>
    <row r="6614" spans="2:17" ht="14.25" customHeight="1" x14ac:dyDescent="0.3">
      <c r="B6614" s="4" t="s">
        <v>26</v>
      </c>
      <c r="C6614" s="33">
        <v>1197831</v>
      </c>
      <c r="D6614" s="5">
        <v>44426</v>
      </c>
      <c r="E6614" s="4" t="s">
        <v>27</v>
      </c>
      <c r="F6614" s="4" t="s">
        <v>28</v>
      </c>
      <c r="G6614" s="4" t="s">
        <v>39</v>
      </c>
      <c r="H6614" s="6" t="s">
        <v>19</v>
      </c>
      <c r="I6614" s="7">
        <v>35</v>
      </c>
      <c r="J6614" s="8">
        <v>650</v>
      </c>
      <c r="K6614" s="9">
        <v>227500</v>
      </c>
      <c r="L6614" s="9">
        <v>68250</v>
      </c>
      <c r="M6614" s="10">
        <v>0.3</v>
      </c>
      <c r="N6614" s="4" t="s">
        <v>24</v>
      </c>
      <c r="O6614" s="4" t="str">
        <f>TEXT(Table1[[#This Row],[Invoice Date]],"yyyy")</f>
        <v>2021</v>
      </c>
      <c r="P6614" s="4" t="str">
        <f>TEXT(Table1[[#This Row],[Invoice Date]],"mmm")</f>
        <v>Aug</v>
      </c>
      <c r="Q6614" s="27">
        <f>WEEKNUM(Table1[[#This Row],[Invoice Date]]) + IF(YEAR(Table1[[#This Row],[Invoice Date]])=2021, 52, 0)</f>
        <v>86</v>
      </c>
    </row>
    <row r="6615" spans="2:17" ht="14.25" customHeight="1" x14ac:dyDescent="0.3">
      <c r="B6615" s="4" t="s">
        <v>61</v>
      </c>
      <c r="C6615" s="33">
        <v>1185731</v>
      </c>
      <c r="D6615" s="5">
        <v>44426</v>
      </c>
      <c r="E6615" s="4" t="s">
        <v>15</v>
      </c>
      <c r="F6615" s="4" t="s">
        <v>133</v>
      </c>
      <c r="G6615" s="4" t="s">
        <v>134</v>
      </c>
      <c r="H6615" s="6" t="s">
        <v>19</v>
      </c>
      <c r="I6615" s="7">
        <v>60.000000000000007</v>
      </c>
      <c r="J6615" s="8">
        <v>450</v>
      </c>
      <c r="K6615" s="9">
        <v>270000.00000000006</v>
      </c>
      <c r="L6615" s="9">
        <v>108000.00000000003</v>
      </c>
      <c r="M6615" s="10">
        <v>0.4</v>
      </c>
      <c r="N6615" s="4" t="s">
        <v>24</v>
      </c>
      <c r="O6615" s="4" t="str">
        <f>TEXT(Table1[[#This Row],[Invoice Date]],"yyyy")</f>
        <v>2021</v>
      </c>
      <c r="P6615" s="4" t="str">
        <f>TEXT(Table1[[#This Row],[Invoice Date]],"mmm")</f>
        <v>Aug</v>
      </c>
      <c r="Q6615" s="27">
        <f>WEEKNUM(Table1[[#This Row],[Invoice Date]]) + IF(YEAR(Table1[[#This Row],[Invoice Date]])=2021, 52, 0)</f>
        <v>86</v>
      </c>
    </row>
    <row r="6616" spans="2:17" ht="14.25" customHeight="1" x14ac:dyDescent="0.3">
      <c r="B6616" s="4" t="s">
        <v>14</v>
      </c>
      <c r="C6616" s="33">
        <v>1185732</v>
      </c>
      <c r="D6616" s="5">
        <v>44426</v>
      </c>
      <c r="E6616" s="4" t="s">
        <v>36</v>
      </c>
      <c r="F6616" s="4" t="s">
        <v>76</v>
      </c>
      <c r="G6616" s="4" t="s">
        <v>77</v>
      </c>
      <c r="H6616" s="6" t="s">
        <v>17</v>
      </c>
      <c r="I6616" s="7">
        <v>40</v>
      </c>
      <c r="J6616" s="8">
        <v>700</v>
      </c>
      <c r="K6616" s="9">
        <v>280000</v>
      </c>
      <c r="L6616" s="9">
        <v>112000</v>
      </c>
      <c r="M6616" s="10">
        <v>0.4</v>
      </c>
      <c r="N6616" s="4" t="s">
        <v>18</v>
      </c>
      <c r="O6616" s="4" t="str">
        <f>TEXT(Table1[[#This Row],[Invoice Date]],"yyyy")</f>
        <v>2021</v>
      </c>
      <c r="P6616" s="4" t="str">
        <f>TEXT(Table1[[#This Row],[Invoice Date]],"mmm")</f>
        <v>Aug</v>
      </c>
      <c r="Q6616" s="27">
        <f>WEEKNUM(Table1[[#This Row],[Invoice Date]]) + IF(YEAR(Table1[[#This Row],[Invoice Date]])=2021, 52, 0)</f>
        <v>86</v>
      </c>
    </row>
    <row r="6617" spans="2:17" ht="14.25" customHeight="1" x14ac:dyDescent="0.3">
      <c r="B6617" s="4" t="s">
        <v>61</v>
      </c>
      <c r="C6617" s="33">
        <v>1185731</v>
      </c>
      <c r="D6617" s="5">
        <v>44426</v>
      </c>
      <c r="E6617" s="4" t="s">
        <v>15</v>
      </c>
      <c r="F6617" s="4" t="s">
        <v>133</v>
      </c>
      <c r="G6617" s="4" t="s">
        <v>134</v>
      </c>
      <c r="H6617" s="6" t="s">
        <v>23</v>
      </c>
      <c r="I6617" s="7">
        <v>70</v>
      </c>
      <c r="J6617" s="8">
        <v>425</v>
      </c>
      <c r="K6617" s="9">
        <v>297500</v>
      </c>
      <c r="L6617" s="9">
        <v>104125</v>
      </c>
      <c r="M6617" s="10">
        <v>0.35</v>
      </c>
      <c r="N6617" s="4" t="s">
        <v>24</v>
      </c>
      <c r="O6617" s="4" t="str">
        <f>TEXT(Table1[[#This Row],[Invoice Date]],"yyyy")</f>
        <v>2021</v>
      </c>
      <c r="P6617" s="4" t="str">
        <f>TEXT(Table1[[#This Row],[Invoice Date]],"mmm")</f>
        <v>Aug</v>
      </c>
      <c r="Q6617" s="27">
        <f>WEEKNUM(Table1[[#This Row],[Invoice Date]]) + IF(YEAR(Table1[[#This Row],[Invoice Date]])=2021, 52, 0)</f>
        <v>86</v>
      </c>
    </row>
    <row r="6618" spans="2:17" ht="14.25" customHeight="1" x14ac:dyDescent="0.3">
      <c r="B6618" s="4" t="s">
        <v>61</v>
      </c>
      <c r="C6618" s="33">
        <v>1185731</v>
      </c>
      <c r="D6618" s="5">
        <v>44426</v>
      </c>
      <c r="E6618" s="4" t="s">
        <v>15</v>
      </c>
      <c r="F6618" s="4" t="s">
        <v>133</v>
      </c>
      <c r="G6618" s="4" t="s">
        <v>134</v>
      </c>
      <c r="H6618" s="6" t="s">
        <v>17</v>
      </c>
      <c r="I6618" s="7">
        <v>65</v>
      </c>
      <c r="J6618" s="8">
        <v>675</v>
      </c>
      <c r="K6618" s="9">
        <v>438750</v>
      </c>
      <c r="L6618" s="9">
        <v>175500</v>
      </c>
      <c r="M6618" s="10">
        <v>0.4</v>
      </c>
      <c r="N6618" s="4" t="s">
        <v>24</v>
      </c>
      <c r="O6618" s="4" t="str">
        <f>TEXT(Table1[[#This Row],[Invoice Date]],"yyyy")</f>
        <v>2021</v>
      </c>
      <c r="P6618" s="4" t="str">
        <f>TEXT(Table1[[#This Row],[Invoice Date]],"mmm")</f>
        <v>Aug</v>
      </c>
      <c r="Q6618" s="27">
        <f>WEEKNUM(Table1[[#This Row],[Invoice Date]]) + IF(YEAR(Table1[[#This Row],[Invoice Date]])=2021, 52, 0)</f>
        <v>86</v>
      </c>
    </row>
    <row r="6619" spans="2:17" ht="14.25" customHeight="1" x14ac:dyDescent="0.3">
      <c r="B6619" s="4" t="s">
        <v>26</v>
      </c>
      <c r="C6619" s="33">
        <v>1197831</v>
      </c>
      <c r="D6619" s="5">
        <v>44427</v>
      </c>
      <c r="E6619" s="4" t="s">
        <v>27</v>
      </c>
      <c r="F6619" s="4" t="s">
        <v>59</v>
      </c>
      <c r="G6619" s="4" t="s">
        <v>60</v>
      </c>
      <c r="H6619" s="6" t="s">
        <v>17</v>
      </c>
      <c r="I6619" s="7">
        <v>15</v>
      </c>
      <c r="J6619" s="8">
        <v>215</v>
      </c>
      <c r="K6619" s="9">
        <v>3225</v>
      </c>
      <c r="L6619" s="9">
        <v>1677</v>
      </c>
      <c r="M6619" s="10">
        <v>0.52</v>
      </c>
      <c r="N6619" s="4" t="s">
        <v>24</v>
      </c>
      <c r="O6619" s="4" t="str">
        <f>TEXT(Table1[[#This Row],[Invoice Date]],"yyyy")</f>
        <v>2021</v>
      </c>
      <c r="P6619" s="4" t="str">
        <f>TEXT(Table1[[#This Row],[Invoice Date]],"mmm")</f>
        <v>Aug</v>
      </c>
      <c r="Q6619" s="27">
        <f>WEEKNUM(Table1[[#This Row],[Invoice Date]]) + IF(YEAR(Table1[[#This Row],[Invoice Date]])=2021, 52, 0)</f>
        <v>86</v>
      </c>
    </row>
    <row r="6620" spans="2:17" ht="14.25" customHeight="1" x14ac:dyDescent="0.3">
      <c r="B6620" s="4" t="s">
        <v>26</v>
      </c>
      <c r="C6620" s="33">
        <v>1197831</v>
      </c>
      <c r="D6620" s="5">
        <v>44427</v>
      </c>
      <c r="E6620" s="4" t="s">
        <v>27</v>
      </c>
      <c r="F6620" s="4" t="s">
        <v>59</v>
      </c>
      <c r="G6620" s="4" t="s">
        <v>60</v>
      </c>
      <c r="H6620" s="6" t="s">
        <v>17</v>
      </c>
      <c r="I6620" s="7">
        <v>19</v>
      </c>
      <c r="J6620" s="8">
        <v>195</v>
      </c>
      <c r="K6620" s="9">
        <v>3705</v>
      </c>
      <c r="L6620" s="9">
        <v>2148.8999999999996</v>
      </c>
      <c r="M6620" s="10">
        <v>0.57999999999999996</v>
      </c>
      <c r="N6620" s="4" t="s">
        <v>83</v>
      </c>
      <c r="O6620" s="4" t="str">
        <f>TEXT(Table1[[#This Row],[Invoice Date]],"yyyy")</f>
        <v>2021</v>
      </c>
      <c r="P6620" s="4" t="str">
        <f>TEXT(Table1[[#This Row],[Invoice Date]],"mmm")</f>
        <v>Aug</v>
      </c>
      <c r="Q6620" s="27">
        <f>WEEKNUM(Table1[[#This Row],[Invoice Date]]) + IF(YEAR(Table1[[#This Row],[Invoice Date]])=2021, 52, 0)</f>
        <v>86</v>
      </c>
    </row>
    <row r="6621" spans="2:17" ht="14.25" customHeight="1" x14ac:dyDescent="0.3">
      <c r="B6621" s="4" t="s">
        <v>26</v>
      </c>
      <c r="C6621" s="33">
        <v>1197831</v>
      </c>
      <c r="D6621" s="5">
        <v>44427</v>
      </c>
      <c r="E6621" s="4" t="s">
        <v>27</v>
      </c>
      <c r="F6621" s="4" t="s">
        <v>28</v>
      </c>
      <c r="G6621" s="4" t="s">
        <v>39</v>
      </c>
      <c r="H6621" s="6" t="s">
        <v>20</v>
      </c>
      <c r="I6621" s="7">
        <v>27</v>
      </c>
      <c r="J6621" s="8">
        <v>143</v>
      </c>
      <c r="K6621" s="9">
        <v>3861</v>
      </c>
      <c r="L6621" s="9">
        <v>1351.35</v>
      </c>
      <c r="M6621" s="10">
        <v>0.35</v>
      </c>
      <c r="N6621" s="4" t="s">
        <v>24</v>
      </c>
      <c r="O6621" s="4" t="str">
        <f>TEXT(Table1[[#This Row],[Invoice Date]],"yyyy")</f>
        <v>2021</v>
      </c>
      <c r="P6621" s="4" t="str">
        <f>TEXT(Table1[[#This Row],[Invoice Date]],"mmm")</f>
        <v>Aug</v>
      </c>
      <c r="Q6621" s="27">
        <f>WEEKNUM(Table1[[#This Row],[Invoice Date]]) + IF(YEAR(Table1[[#This Row],[Invoice Date]])=2021, 52, 0)</f>
        <v>86</v>
      </c>
    </row>
    <row r="6622" spans="2:17" ht="14.25" customHeight="1" x14ac:dyDescent="0.3">
      <c r="B6622" s="4" t="s">
        <v>26</v>
      </c>
      <c r="C6622" s="33">
        <v>1197831</v>
      </c>
      <c r="D6622" s="5">
        <v>44427</v>
      </c>
      <c r="E6622" s="4" t="s">
        <v>27</v>
      </c>
      <c r="F6622" s="4" t="s">
        <v>28</v>
      </c>
      <c r="G6622" s="4" t="s">
        <v>39</v>
      </c>
      <c r="H6622" s="6" t="s">
        <v>20</v>
      </c>
      <c r="I6622" s="7">
        <v>34</v>
      </c>
      <c r="J6622" s="8">
        <v>119</v>
      </c>
      <c r="K6622" s="9">
        <v>4046</v>
      </c>
      <c r="L6622" s="9">
        <v>1739.78</v>
      </c>
      <c r="M6622" s="10">
        <v>0.43</v>
      </c>
      <c r="N6622" s="4" t="s">
        <v>83</v>
      </c>
      <c r="O6622" s="4" t="str">
        <f>TEXT(Table1[[#This Row],[Invoice Date]],"yyyy")</f>
        <v>2021</v>
      </c>
      <c r="P6622" s="4" t="str">
        <f>TEXT(Table1[[#This Row],[Invoice Date]],"mmm")</f>
        <v>Aug</v>
      </c>
      <c r="Q6622" s="27">
        <f>WEEKNUM(Table1[[#This Row],[Invoice Date]]) + IF(YEAR(Table1[[#This Row],[Invoice Date]])=2021, 52, 0)</f>
        <v>86</v>
      </c>
    </row>
    <row r="6623" spans="2:17" ht="14.25" customHeight="1" x14ac:dyDescent="0.3">
      <c r="B6623" s="4" t="s">
        <v>26</v>
      </c>
      <c r="C6623" s="33">
        <v>1197831</v>
      </c>
      <c r="D6623" s="5">
        <v>44427</v>
      </c>
      <c r="E6623" s="4" t="s">
        <v>27</v>
      </c>
      <c r="F6623" s="4" t="s">
        <v>59</v>
      </c>
      <c r="G6623" s="4" t="s">
        <v>60</v>
      </c>
      <c r="H6623" s="6" t="s">
        <v>17</v>
      </c>
      <c r="I6623" s="7">
        <v>20</v>
      </c>
      <c r="J6623" s="8">
        <v>650</v>
      </c>
      <c r="K6623" s="9">
        <v>130000</v>
      </c>
      <c r="L6623" s="9">
        <v>58499.999999999993</v>
      </c>
      <c r="M6623" s="10">
        <v>0.44999999999999996</v>
      </c>
      <c r="N6623" s="4" t="s">
        <v>24</v>
      </c>
      <c r="O6623" s="4" t="str">
        <f>TEXT(Table1[[#This Row],[Invoice Date]],"yyyy")</f>
        <v>2021</v>
      </c>
      <c r="P6623" s="4" t="str">
        <f>TEXT(Table1[[#This Row],[Invoice Date]],"mmm")</f>
        <v>Aug</v>
      </c>
      <c r="Q6623" s="27">
        <f>WEEKNUM(Table1[[#This Row],[Invoice Date]]) + IF(YEAR(Table1[[#This Row],[Invoice Date]])=2021, 52, 0)</f>
        <v>86</v>
      </c>
    </row>
    <row r="6624" spans="2:17" ht="14.25" customHeight="1" x14ac:dyDescent="0.3">
      <c r="B6624" s="4" t="s">
        <v>26</v>
      </c>
      <c r="C6624" s="33">
        <v>1197831</v>
      </c>
      <c r="D6624" s="5">
        <v>44427</v>
      </c>
      <c r="E6624" s="4" t="s">
        <v>27</v>
      </c>
      <c r="F6624" s="4" t="s">
        <v>28</v>
      </c>
      <c r="G6624" s="4" t="s">
        <v>39</v>
      </c>
      <c r="H6624" s="6" t="s">
        <v>20</v>
      </c>
      <c r="I6624" s="7">
        <v>35</v>
      </c>
      <c r="J6624" s="8">
        <v>475</v>
      </c>
      <c r="K6624" s="9">
        <v>166250</v>
      </c>
      <c r="L6624" s="9">
        <v>49875</v>
      </c>
      <c r="M6624" s="10">
        <v>0.3</v>
      </c>
      <c r="N6624" s="4" t="s">
        <v>24</v>
      </c>
      <c r="O6624" s="4" t="str">
        <f>TEXT(Table1[[#This Row],[Invoice Date]],"yyyy")</f>
        <v>2021</v>
      </c>
      <c r="P6624" s="4" t="str">
        <f>TEXT(Table1[[#This Row],[Invoice Date]],"mmm")</f>
        <v>Aug</v>
      </c>
      <c r="Q6624" s="27">
        <f>WEEKNUM(Table1[[#This Row],[Invoice Date]]) + IF(YEAR(Table1[[#This Row],[Invoice Date]])=2021, 52, 0)</f>
        <v>86</v>
      </c>
    </row>
    <row r="6625" spans="2:17" ht="14.25" customHeight="1" x14ac:dyDescent="0.3">
      <c r="B6625" s="4" t="s">
        <v>26</v>
      </c>
      <c r="C6625" s="33">
        <v>1197831</v>
      </c>
      <c r="D6625" s="5">
        <v>44428</v>
      </c>
      <c r="E6625" s="4" t="s">
        <v>27</v>
      </c>
      <c r="F6625" s="4" t="s">
        <v>59</v>
      </c>
      <c r="G6625" s="4" t="s">
        <v>60</v>
      </c>
      <c r="H6625" s="6" t="s">
        <v>19</v>
      </c>
      <c r="I6625" s="7">
        <v>16</v>
      </c>
      <c r="J6625" s="8">
        <v>202</v>
      </c>
      <c r="K6625" s="9">
        <v>3232</v>
      </c>
      <c r="L6625" s="9">
        <v>1519.04</v>
      </c>
      <c r="M6625" s="10">
        <v>0.47</v>
      </c>
      <c r="N6625" s="4" t="s">
        <v>24</v>
      </c>
      <c r="O6625" s="4" t="str">
        <f>TEXT(Table1[[#This Row],[Invoice Date]],"yyyy")</f>
        <v>2021</v>
      </c>
      <c r="P6625" s="4" t="str">
        <f>TEXT(Table1[[#This Row],[Invoice Date]],"mmm")</f>
        <v>Aug</v>
      </c>
      <c r="Q6625" s="27">
        <f>WEEKNUM(Table1[[#This Row],[Invoice Date]]) + IF(YEAR(Table1[[#This Row],[Invoice Date]])=2021, 52, 0)</f>
        <v>86</v>
      </c>
    </row>
    <row r="6626" spans="2:17" ht="14.25" customHeight="1" x14ac:dyDescent="0.3">
      <c r="B6626" s="4" t="s">
        <v>30</v>
      </c>
      <c r="C6626" s="34">
        <v>1128299</v>
      </c>
      <c r="D6626" s="5">
        <v>44428</v>
      </c>
      <c r="E6626" s="4" t="s">
        <v>27</v>
      </c>
      <c r="F6626" s="4" t="s">
        <v>104</v>
      </c>
      <c r="G6626" s="4" t="s">
        <v>105</v>
      </c>
      <c r="H6626" s="6" t="s">
        <v>21</v>
      </c>
      <c r="I6626" s="7">
        <v>37</v>
      </c>
      <c r="J6626" s="8">
        <v>88</v>
      </c>
      <c r="K6626" s="9">
        <v>3256</v>
      </c>
      <c r="L6626" s="9">
        <v>1693.1200000000001</v>
      </c>
      <c r="M6626" s="10">
        <v>0.52</v>
      </c>
      <c r="N6626" s="4" t="s">
        <v>83</v>
      </c>
      <c r="O6626" s="4" t="str">
        <f>TEXT(Table1[[#This Row],[Invoice Date]],"yyyy")</f>
        <v>2021</v>
      </c>
      <c r="P6626" s="4" t="str">
        <f>TEXT(Table1[[#This Row],[Invoice Date]],"mmm")</f>
        <v>Aug</v>
      </c>
      <c r="Q6626" s="27">
        <f>WEEKNUM(Table1[[#This Row],[Invoice Date]]) + IF(YEAR(Table1[[#This Row],[Invoice Date]])=2021, 52, 0)</f>
        <v>86</v>
      </c>
    </row>
    <row r="6627" spans="2:17" ht="14.25" customHeight="1" x14ac:dyDescent="0.3">
      <c r="B6627" s="4" t="s">
        <v>30</v>
      </c>
      <c r="C6627" s="34">
        <v>1128299</v>
      </c>
      <c r="D6627" s="5">
        <v>44428</v>
      </c>
      <c r="E6627" s="4" t="s">
        <v>27</v>
      </c>
      <c r="F6627" s="4" t="s">
        <v>104</v>
      </c>
      <c r="G6627" s="4" t="s">
        <v>105</v>
      </c>
      <c r="H6627" s="6" t="s">
        <v>21</v>
      </c>
      <c r="I6627" s="7">
        <v>32</v>
      </c>
      <c r="J6627" s="8">
        <v>111</v>
      </c>
      <c r="K6627" s="9">
        <v>3552</v>
      </c>
      <c r="L6627" s="9">
        <v>1491.8400000000001</v>
      </c>
      <c r="M6627" s="10">
        <v>0.42000000000000004</v>
      </c>
      <c r="N6627" s="4" t="s">
        <v>24</v>
      </c>
      <c r="O6627" s="4" t="str">
        <f>TEXT(Table1[[#This Row],[Invoice Date]],"yyyy")</f>
        <v>2021</v>
      </c>
      <c r="P6627" s="4" t="str">
        <f>TEXT(Table1[[#This Row],[Invoice Date]],"mmm")</f>
        <v>Aug</v>
      </c>
      <c r="Q6627" s="27">
        <f>WEEKNUM(Table1[[#This Row],[Invoice Date]]) + IF(YEAR(Table1[[#This Row],[Invoice Date]])=2021, 52, 0)</f>
        <v>86</v>
      </c>
    </row>
    <row r="6628" spans="2:17" ht="14.25" customHeight="1" x14ac:dyDescent="0.3">
      <c r="B6628" s="4" t="s">
        <v>26</v>
      </c>
      <c r="C6628" s="33">
        <v>1197831</v>
      </c>
      <c r="D6628" s="5">
        <v>44428</v>
      </c>
      <c r="E6628" s="4" t="s">
        <v>27</v>
      </c>
      <c r="F6628" s="4" t="s">
        <v>59</v>
      </c>
      <c r="G6628" s="4" t="s">
        <v>60</v>
      </c>
      <c r="H6628" s="6" t="s">
        <v>19</v>
      </c>
      <c r="I6628" s="7">
        <v>19</v>
      </c>
      <c r="J6628" s="8">
        <v>189</v>
      </c>
      <c r="K6628" s="9">
        <v>3591</v>
      </c>
      <c r="L6628" s="9">
        <v>2082.7799999999997</v>
      </c>
      <c r="M6628" s="10">
        <v>0.57999999999999996</v>
      </c>
      <c r="N6628" s="4" t="s">
        <v>83</v>
      </c>
      <c r="O6628" s="4" t="str">
        <f>TEXT(Table1[[#This Row],[Invoice Date]],"yyyy")</f>
        <v>2021</v>
      </c>
      <c r="P6628" s="4" t="str">
        <f>TEXT(Table1[[#This Row],[Invoice Date]],"mmm")</f>
        <v>Aug</v>
      </c>
      <c r="Q6628" s="27">
        <f>WEEKNUM(Table1[[#This Row],[Invoice Date]]) + IF(YEAR(Table1[[#This Row],[Invoice Date]])=2021, 52, 0)</f>
        <v>86</v>
      </c>
    </row>
    <row r="6629" spans="2:17" ht="14.25" customHeight="1" x14ac:dyDescent="0.3">
      <c r="B6629" s="4" t="s">
        <v>30</v>
      </c>
      <c r="C6629" s="34">
        <v>1128299</v>
      </c>
      <c r="D6629" s="5">
        <v>44428</v>
      </c>
      <c r="E6629" s="4" t="s">
        <v>27</v>
      </c>
      <c r="F6629" s="4" t="s">
        <v>104</v>
      </c>
      <c r="G6629" s="4" t="s">
        <v>105</v>
      </c>
      <c r="H6629" s="6" t="s">
        <v>22</v>
      </c>
      <c r="I6629" s="7">
        <v>47</v>
      </c>
      <c r="J6629" s="8">
        <v>81</v>
      </c>
      <c r="K6629" s="9">
        <v>3807</v>
      </c>
      <c r="L6629" s="9">
        <v>1713.1499999999999</v>
      </c>
      <c r="M6629" s="10">
        <v>0.44999999999999996</v>
      </c>
      <c r="N6629" s="4" t="s">
        <v>83</v>
      </c>
      <c r="O6629" s="4" t="str">
        <f>TEXT(Table1[[#This Row],[Invoice Date]],"yyyy")</f>
        <v>2021</v>
      </c>
      <c r="P6629" s="4" t="str">
        <f>TEXT(Table1[[#This Row],[Invoice Date]],"mmm")</f>
        <v>Aug</v>
      </c>
      <c r="Q6629" s="27">
        <f>WEEKNUM(Table1[[#This Row],[Invoice Date]]) + IF(YEAR(Table1[[#This Row],[Invoice Date]])=2021, 52, 0)</f>
        <v>86</v>
      </c>
    </row>
    <row r="6630" spans="2:17" ht="14.25" customHeight="1" x14ac:dyDescent="0.3">
      <c r="B6630" s="4" t="s">
        <v>26</v>
      </c>
      <c r="C6630" s="33">
        <v>1197831</v>
      </c>
      <c r="D6630" s="5">
        <v>44428</v>
      </c>
      <c r="E6630" s="4" t="s">
        <v>27</v>
      </c>
      <c r="F6630" s="4" t="s">
        <v>28</v>
      </c>
      <c r="G6630" s="4" t="s">
        <v>39</v>
      </c>
      <c r="H6630" s="6" t="s">
        <v>21</v>
      </c>
      <c r="I6630" s="7">
        <v>28</v>
      </c>
      <c r="J6630" s="8">
        <v>136</v>
      </c>
      <c r="K6630" s="9">
        <v>3808</v>
      </c>
      <c r="L6630" s="9">
        <v>1713.6000000000001</v>
      </c>
      <c r="M6630" s="10">
        <v>0.45</v>
      </c>
      <c r="N6630" s="4" t="s">
        <v>24</v>
      </c>
      <c r="O6630" s="4" t="str">
        <f>TEXT(Table1[[#This Row],[Invoice Date]],"yyyy")</f>
        <v>2021</v>
      </c>
      <c r="P6630" s="4" t="str">
        <f>TEXT(Table1[[#This Row],[Invoice Date]],"mmm")</f>
        <v>Aug</v>
      </c>
      <c r="Q6630" s="27">
        <f>WEEKNUM(Table1[[#This Row],[Invoice Date]]) + IF(YEAR(Table1[[#This Row],[Invoice Date]])=2021, 52, 0)</f>
        <v>86</v>
      </c>
    </row>
    <row r="6631" spans="2:17" ht="14.25" customHeight="1" x14ac:dyDescent="0.3">
      <c r="B6631" s="4" t="s">
        <v>25</v>
      </c>
      <c r="C6631" s="33">
        <v>1185733</v>
      </c>
      <c r="D6631" s="5">
        <v>44428</v>
      </c>
      <c r="E6631" s="4" t="s">
        <v>27</v>
      </c>
      <c r="F6631" s="4" t="s">
        <v>102</v>
      </c>
      <c r="G6631" s="4" t="s">
        <v>103</v>
      </c>
      <c r="H6631" s="6" t="s">
        <v>21</v>
      </c>
      <c r="I6631" s="7">
        <v>29</v>
      </c>
      <c r="J6631" s="8">
        <v>132</v>
      </c>
      <c r="K6631" s="9">
        <v>3828</v>
      </c>
      <c r="L6631" s="9">
        <v>1722.6000000000001</v>
      </c>
      <c r="M6631" s="10">
        <v>0.45</v>
      </c>
      <c r="N6631" s="4" t="s">
        <v>24</v>
      </c>
      <c r="O6631" s="4" t="str">
        <f>TEXT(Table1[[#This Row],[Invoice Date]],"yyyy")</f>
        <v>2021</v>
      </c>
      <c r="P6631" s="4" t="str">
        <f>TEXT(Table1[[#This Row],[Invoice Date]],"mmm")</f>
        <v>Aug</v>
      </c>
      <c r="Q6631" s="27">
        <f>WEEKNUM(Table1[[#This Row],[Invoice Date]]) + IF(YEAR(Table1[[#This Row],[Invoice Date]])=2021, 52, 0)</f>
        <v>86</v>
      </c>
    </row>
    <row r="6632" spans="2:17" ht="14.25" customHeight="1" x14ac:dyDescent="0.3">
      <c r="B6632" s="4" t="s">
        <v>25</v>
      </c>
      <c r="C6632" s="33">
        <v>1185733</v>
      </c>
      <c r="D6632" s="5">
        <v>44428</v>
      </c>
      <c r="E6632" s="4" t="s">
        <v>27</v>
      </c>
      <c r="F6632" s="4" t="s">
        <v>102</v>
      </c>
      <c r="G6632" s="4" t="s">
        <v>103</v>
      </c>
      <c r="H6632" s="6" t="s">
        <v>21</v>
      </c>
      <c r="I6632" s="7">
        <v>39</v>
      </c>
      <c r="J6632" s="8">
        <v>104</v>
      </c>
      <c r="K6632" s="9">
        <v>4056</v>
      </c>
      <c r="L6632" s="9">
        <v>2028</v>
      </c>
      <c r="M6632" s="10">
        <v>0.5</v>
      </c>
      <c r="N6632" s="4" t="s">
        <v>83</v>
      </c>
      <c r="O6632" s="4" t="str">
        <f>TEXT(Table1[[#This Row],[Invoice Date]],"yyyy")</f>
        <v>2021</v>
      </c>
      <c r="P6632" s="4" t="str">
        <f>TEXT(Table1[[#This Row],[Invoice Date]],"mmm")</f>
        <v>Aug</v>
      </c>
      <c r="Q6632" s="27">
        <f>WEEKNUM(Table1[[#This Row],[Invoice Date]]) + IF(YEAR(Table1[[#This Row],[Invoice Date]])=2021, 52, 0)</f>
        <v>86</v>
      </c>
    </row>
    <row r="6633" spans="2:17" ht="14.25" customHeight="1" x14ac:dyDescent="0.3">
      <c r="B6633" s="4" t="s">
        <v>26</v>
      </c>
      <c r="C6633" s="33">
        <v>1197831</v>
      </c>
      <c r="D6633" s="5">
        <v>44428</v>
      </c>
      <c r="E6633" s="4" t="s">
        <v>27</v>
      </c>
      <c r="F6633" s="4" t="s">
        <v>28</v>
      </c>
      <c r="G6633" s="4" t="s">
        <v>39</v>
      </c>
      <c r="H6633" s="6" t="s">
        <v>21</v>
      </c>
      <c r="I6633" s="7">
        <v>32</v>
      </c>
      <c r="J6633" s="8">
        <v>128</v>
      </c>
      <c r="K6633" s="9">
        <v>4096</v>
      </c>
      <c r="L6633" s="9">
        <v>2170.88</v>
      </c>
      <c r="M6633" s="10">
        <v>0.53</v>
      </c>
      <c r="N6633" s="4" t="s">
        <v>83</v>
      </c>
      <c r="O6633" s="4" t="str">
        <f>TEXT(Table1[[#This Row],[Invoice Date]],"yyyy")</f>
        <v>2021</v>
      </c>
      <c r="P6633" s="4" t="str">
        <f>TEXT(Table1[[#This Row],[Invoice Date]],"mmm")</f>
        <v>Aug</v>
      </c>
      <c r="Q6633" s="27">
        <f>WEEKNUM(Table1[[#This Row],[Invoice Date]]) + IF(YEAR(Table1[[#This Row],[Invoice Date]])=2021, 52, 0)</f>
        <v>86</v>
      </c>
    </row>
    <row r="6634" spans="2:17" ht="14.25" customHeight="1" x14ac:dyDescent="0.3">
      <c r="B6634" s="4" t="s">
        <v>30</v>
      </c>
      <c r="C6634" s="34">
        <v>1128299</v>
      </c>
      <c r="D6634" s="5">
        <v>44428</v>
      </c>
      <c r="E6634" s="4" t="s">
        <v>27</v>
      </c>
      <c r="F6634" s="4" t="s">
        <v>104</v>
      </c>
      <c r="G6634" s="4" t="s">
        <v>105</v>
      </c>
      <c r="H6634" s="6" t="s">
        <v>22</v>
      </c>
      <c r="I6634" s="7">
        <v>40</v>
      </c>
      <c r="J6634" s="8">
        <v>105</v>
      </c>
      <c r="K6634" s="9">
        <v>4200</v>
      </c>
      <c r="L6634" s="9">
        <v>1554</v>
      </c>
      <c r="M6634" s="10">
        <v>0.37</v>
      </c>
      <c r="N6634" s="4" t="s">
        <v>24</v>
      </c>
      <c r="O6634" s="4" t="str">
        <f>TEXT(Table1[[#This Row],[Invoice Date]],"yyyy")</f>
        <v>2021</v>
      </c>
      <c r="P6634" s="4" t="str">
        <f>TEXT(Table1[[#This Row],[Invoice Date]],"mmm")</f>
        <v>Aug</v>
      </c>
      <c r="Q6634" s="27">
        <f>WEEKNUM(Table1[[#This Row],[Invoice Date]]) + IF(YEAR(Table1[[#This Row],[Invoice Date]])=2021, 52, 0)</f>
        <v>86</v>
      </c>
    </row>
    <row r="6635" spans="2:17" ht="14.25" customHeight="1" x14ac:dyDescent="0.3">
      <c r="B6635" s="4" t="s">
        <v>30</v>
      </c>
      <c r="C6635" s="34">
        <v>1128299</v>
      </c>
      <c r="D6635" s="5">
        <v>44428</v>
      </c>
      <c r="E6635" s="4" t="s">
        <v>27</v>
      </c>
      <c r="F6635" s="4" t="s">
        <v>104</v>
      </c>
      <c r="G6635" s="4" t="s">
        <v>105</v>
      </c>
      <c r="H6635" s="6" t="s">
        <v>20</v>
      </c>
      <c r="I6635" s="7">
        <v>38</v>
      </c>
      <c r="J6635" s="8">
        <v>113</v>
      </c>
      <c r="K6635" s="9">
        <v>4294</v>
      </c>
      <c r="L6635" s="9">
        <v>2018.18</v>
      </c>
      <c r="M6635" s="10">
        <v>0.47000000000000003</v>
      </c>
      <c r="N6635" s="4" t="s">
        <v>24</v>
      </c>
      <c r="O6635" s="4" t="str">
        <f>TEXT(Table1[[#This Row],[Invoice Date]],"yyyy")</f>
        <v>2021</v>
      </c>
      <c r="P6635" s="4" t="str">
        <f>TEXT(Table1[[#This Row],[Invoice Date]],"mmm")</f>
        <v>Aug</v>
      </c>
      <c r="Q6635" s="27">
        <f>WEEKNUM(Table1[[#This Row],[Invoice Date]]) + IF(YEAR(Table1[[#This Row],[Invoice Date]])=2021, 52, 0)</f>
        <v>86</v>
      </c>
    </row>
    <row r="6636" spans="2:17" ht="14.25" customHeight="1" x14ac:dyDescent="0.3">
      <c r="B6636" s="4" t="s">
        <v>25</v>
      </c>
      <c r="C6636" s="33">
        <v>1185733</v>
      </c>
      <c r="D6636" s="5">
        <v>44428</v>
      </c>
      <c r="E6636" s="4" t="s">
        <v>27</v>
      </c>
      <c r="F6636" s="4" t="s">
        <v>102</v>
      </c>
      <c r="G6636" s="4" t="s">
        <v>103</v>
      </c>
      <c r="H6636" s="6" t="s">
        <v>22</v>
      </c>
      <c r="I6636" s="7">
        <v>40</v>
      </c>
      <c r="J6636" s="8">
        <v>113</v>
      </c>
      <c r="K6636" s="9">
        <v>4520</v>
      </c>
      <c r="L6636" s="9">
        <v>1672.4</v>
      </c>
      <c r="M6636" s="10">
        <v>0.37</v>
      </c>
      <c r="N6636" s="4" t="s">
        <v>24</v>
      </c>
      <c r="O6636" s="4" t="str">
        <f>TEXT(Table1[[#This Row],[Invoice Date]],"yyyy")</f>
        <v>2021</v>
      </c>
      <c r="P6636" s="4" t="str">
        <f>TEXT(Table1[[#This Row],[Invoice Date]],"mmm")</f>
        <v>Aug</v>
      </c>
      <c r="Q6636" s="27">
        <f>WEEKNUM(Table1[[#This Row],[Invoice Date]]) + IF(YEAR(Table1[[#This Row],[Invoice Date]])=2021, 52, 0)</f>
        <v>86</v>
      </c>
    </row>
    <row r="6637" spans="2:17" ht="14.25" customHeight="1" x14ac:dyDescent="0.3">
      <c r="B6637" s="4" t="s">
        <v>30</v>
      </c>
      <c r="C6637" s="34">
        <v>1128299</v>
      </c>
      <c r="D6637" s="5">
        <v>44428</v>
      </c>
      <c r="E6637" s="4" t="s">
        <v>27</v>
      </c>
      <c r="F6637" s="4" t="s">
        <v>104</v>
      </c>
      <c r="G6637" s="4" t="s">
        <v>105</v>
      </c>
      <c r="H6637" s="6" t="s">
        <v>19</v>
      </c>
      <c r="I6637" s="7">
        <v>37</v>
      </c>
      <c r="J6637" s="8">
        <v>140</v>
      </c>
      <c r="K6637" s="9">
        <v>5180</v>
      </c>
      <c r="L6637" s="9">
        <v>2175.6</v>
      </c>
      <c r="M6637" s="10">
        <v>0.42</v>
      </c>
      <c r="N6637" s="4" t="s">
        <v>24</v>
      </c>
      <c r="O6637" s="4" t="str">
        <f>TEXT(Table1[[#This Row],[Invoice Date]],"yyyy")</f>
        <v>2021</v>
      </c>
      <c r="P6637" s="4" t="str">
        <f>TEXT(Table1[[#This Row],[Invoice Date]],"mmm")</f>
        <v>Aug</v>
      </c>
      <c r="Q6637" s="27">
        <f>WEEKNUM(Table1[[#This Row],[Invoice Date]]) + IF(YEAR(Table1[[#This Row],[Invoice Date]])=2021, 52, 0)</f>
        <v>86</v>
      </c>
    </row>
    <row r="6638" spans="2:17" ht="14.25" customHeight="1" x14ac:dyDescent="0.3">
      <c r="B6638" s="4" t="s">
        <v>30</v>
      </c>
      <c r="C6638" s="34">
        <v>1128299</v>
      </c>
      <c r="D6638" s="5">
        <v>44428</v>
      </c>
      <c r="E6638" s="4" t="s">
        <v>27</v>
      </c>
      <c r="F6638" s="4" t="s">
        <v>104</v>
      </c>
      <c r="G6638" s="4" t="s">
        <v>105</v>
      </c>
      <c r="H6638" s="6" t="s">
        <v>20</v>
      </c>
      <c r="I6638" s="7">
        <v>47</v>
      </c>
      <c r="J6638" s="8">
        <v>113</v>
      </c>
      <c r="K6638" s="9">
        <v>5311</v>
      </c>
      <c r="L6638" s="9">
        <v>2814.83</v>
      </c>
      <c r="M6638" s="10">
        <v>0.53</v>
      </c>
      <c r="N6638" s="4" t="s">
        <v>83</v>
      </c>
      <c r="O6638" s="4" t="str">
        <f>TEXT(Table1[[#This Row],[Invoice Date]],"yyyy")</f>
        <v>2021</v>
      </c>
      <c r="P6638" s="4" t="str">
        <f>TEXT(Table1[[#This Row],[Invoice Date]],"mmm")</f>
        <v>Aug</v>
      </c>
      <c r="Q6638" s="27">
        <f>WEEKNUM(Table1[[#This Row],[Invoice Date]]) + IF(YEAR(Table1[[#This Row],[Invoice Date]])=2021, 52, 0)</f>
        <v>86</v>
      </c>
    </row>
    <row r="6639" spans="2:17" ht="14.25" customHeight="1" x14ac:dyDescent="0.3">
      <c r="B6639" s="4" t="s">
        <v>25</v>
      </c>
      <c r="C6639" s="33">
        <v>1185733</v>
      </c>
      <c r="D6639" s="5">
        <v>44428</v>
      </c>
      <c r="E6639" s="4" t="s">
        <v>27</v>
      </c>
      <c r="F6639" s="4" t="s">
        <v>102</v>
      </c>
      <c r="G6639" s="4" t="s">
        <v>103</v>
      </c>
      <c r="H6639" s="6" t="s">
        <v>20</v>
      </c>
      <c r="I6639" s="7">
        <v>40</v>
      </c>
      <c r="J6639" s="8">
        <v>135</v>
      </c>
      <c r="K6639" s="9">
        <v>5400</v>
      </c>
      <c r="L6639" s="9">
        <v>2376</v>
      </c>
      <c r="M6639" s="10">
        <v>0.44</v>
      </c>
      <c r="N6639" s="4" t="s">
        <v>24</v>
      </c>
      <c r="O6639" s="4" t="str">
        <f>TEXT(Table1[[#This Row],[Invoice Date]],"yyyy")</f>
        <v>2021</v>
      </c>
      <c r="P6639" s="4" t="str">
        <f>TEXT(Table1[[#This Row],[Invoice Date]],"mmm")</f>
        <v>Aug</v>
      </c>
      <c r="Q6639" s="27">
        <f>WEEKNUM(Table1[[#This Row],[Invoice Date]]) + IF(YEAR(Table1[[#This Row],[Invoice Date]])=2021, 52, 0)</f>
        <v>86</v>
      </c>
    </row>
    <row r="6640" spans="2:17" ht="14.25" customHeight="1" x14ac:dyDescent="0.3">
      <c r="B6640" s="4" t="s">
        <v>25</v>
      </c>
      <c r="C6640" s="33">
        <v>1185733</v>
      </c>
      <c r="D6640" s="5">
        <v>44428</v>
      </c>
      <c r="E6640" s="4" t="s">
        <v>27</v>
      </c>
      <c r="F6640" s="4" t="s">
        <v>102</v>
      </c>
      <c r="G6640" s="4" t="s">
        <v>103</v>
      </c>
      <c r="H6640" s="6" t="s">
        <v>22</v>
      </c>
      <c r="I6640" s="7">
        <v>48</v>
      </c>
      <c r="J6640" s="8">
        <v>113</v>
      </c>
      <c r="K6640" s="9">
        <v>5424</v>
      </c>
      <c r="L6640" s="9">
        <v>2657.7599999999998</v>
      </c>
      <c r="M6640" s="10">
        <v>0.49</v>
      </c>
      <c r="N6640" s="4" t="s">
        <v>83</v>
      </c>
      <c r="O6640" s="4" t="str">
        <f>TEXT(Table1[[#This Row],[Invoice Date]],"yyyy")</f>
        <v>2021</v>
      </c>
      <c r="P6640" s="4" t="str">
        <f>TEXT(Table1[[#This Row],[Invoice Date]],"mmm")</f>
        <v>Aug</v>
      </c>
      <c r="Q6640" s="27">
        <f>WEEKNUM(Table1[[#This Row],[Invoice Date]]) + IF(YEAR(Table1[[#This Row],[Invoice Date]])=2021, 52, 0)</f>
        <v>86</v>
      </c>
    </row>
    <row r="6641" spans="2:17" ht="14.25" customHeight="1" x14ac:dyDescent="0.3">
      <c r="B6641" s="4" t="s">
        <v>30</v>
      </c>
      <c r="C6641" s="34">
        <v>1128299</v>
      </c>
      <c r="D6641" s="5">
        <v>44428</v>
      </c>
      <c r="E6641" s="4" t="s">
        <v>27</v>
      </c>
      <c r="F6641" s="4" t="s">
        <v>104</v>
      </c>
      <c r="G6641" s="4" t="s">
        <v>105</v>
      </c>
      <c r="H6641" s="6" t="s">
        <v>19</v>
      </c>
      <c r="I6641" s="7">
        <v>51</v>
      </c>
      <c r="J6641" s="8">
        <v>113</v>
      </c>
      <c r="K6641" s="9">
        <v>5763</v>
      </c>
      <c r="L6641" s="9">
        <v>2708.6099999999997</v>
      </c>
      <c r="M6641" s="10">
        <v>0.47</v>
      </c>
      <c r="N6641" s="4" t="s">
        <v>83</v>
      </c>
      <c r="O6641" s="4" t="str">
        <f>TEXT(Table1[[#This Row],[Invoice Date]],"yyyy")</f>
        <v>2021</v>
      </c>
      <c r="P6641" s="4" t="str">
        <f>TEXT(Table1[[#This Row],[Invoice Date]],"mmm")</f>
        <v>Aug</v>
      </c>
      <c r="Q6641" s="27">
        <f>WEEKNUM(Table1[[#This Row],[Invoice Date]]) + IF(YEAR(Table1[[#This Row],[Invoice Date]])=2021, 52, 0)</f>
        <v>86</v>
      </c>
    </row>
    <row r="6642" spans="2:17" ht="14.25" customHeight="1" x14ac:dyDescent="0.3">
      <c r="B6642" s="4" t="s">
        <v>25</v>
      </c>
      <c r="C6642" s="33">
        <v>1185733</v>
      </c>
      <c r="D6642" s="5">
        <v>44428</v>
      </c>
      <c r="E6642" s="4" t="s">
        <v>27</v>
      </c>
      <c r="F6642" s="4" t="s">
        <v>102</v>
      </c>
      <c r="G6642" s="4" t="s">
        <v>103</v>
      </c>
      <c r="H6642" s="6" t="s">
        <v>20</v>
      </c>
      <c r="I6642" s="7">
        <v>47</v>
      </c>
      <c r="J6642" s="8">
        <v>126</v>
      </c>
      <c r="K6642" s="9">
        <v>5922</v>
      </c>
      <c r="L6642" s="9">
        <v>3079.44</v>
      </c>
      <c r="M6642" s="10">
        <v>0.52</v>
      </c>
      <c r="N6642" s="4" t="s">
        <v>83</v>
      </c>
      <c r="O6642" s="4" t="str">
        <f>TEXT(Table1[[#This Row],[Invoice Date]],"yyyy")</f>
        <v>2021</v>
      </c>
      <c r="P6642" s="4" t="str">
        <f>TEXT(Table1[[#This Row],[Invoice Date]],"mmm")</f>
        <v>Aug</v>
      </c>
      <c r="Q6642" s="27">
        <f>WEEKNUM(Table1[[#This Row],[Invoice Date]]) + IF(YEAR(Table1[[#This Row],[Invoice Date]])=2021, 52, 0)</f>
        <v>86</v>
      </c>
    </row>
    <row r="6643" spans="2:17" ht="14.25" customHeight="1" x14ac:dyDescent="0.3">
      <c r="B6643" s="4" t="s">
        <v>30</v>
      </c>
      <c r="C6643" s="34">
        <v>1128299</v>
      </c>
      <c r="D6643" s="5">
        <v>44428</v>
      </c>
      <c r="E6643" s="4" t="s">
        <v>27</v>
      </c>
      <c r="F6643" s="4" t="s">
        <v>104</v>
      </c>
      <c r="G6643" s="4" t="s">
        <v>105</v>
      </c>
      <c r="H6643" s="6" t="s">
        <v>23</v>
      </c>
      <c r="I6643" s="7">
        <v>50</v>
      </c>
      <c r="J6643" s="8">
        <v>124</v>
      </c>
      <c r="K6643" s="9">
        <v>6200</v>
      </c>
      <c r="L6643" s="9">
        <v>3224</v>
      </c>
      <c r="M6643" s="10">
        <v>0.52</v>
      </c>
      <c r="N6643" s="4" t="s">
        <v>83</v>
      </c>
      <c r="O6643" s="4" t="str">
        <f>TEXT(Table1[[#This Row],[Invoice Date]],"yyyy")</f>
        <v>2021</v>
      </c>
      <c r="P6643" s="4" t="str">
        <f>TEXT(Table1[[#This Row],[Invoice Date]],"mmm")</f>
        <v>Aug</v>
      </c>
      <c r="Q6643" s="27">
        <f>WEEKNUM(Table1[[#This Row],[Invoice Date]]) + IF(YEAR(Table1[[#This Row],[Invoice Date]])=2021, 52, 0)</f>
        <v>86</v>
      </c>
    </row>
    <row r="6644" spans="2:17" ht="14.25" customHeight="1" x14ac:dyDescent="0.3">
      <c r="B6644" s="4" t="s">
        <v>30</v>
      </c>
      <c r="C6644" s="34">
        <v>1128299</v>
      </c>
      <c r="D6644" s="5">
        <v>44428</v>
      </c>
      <c r="E6644" s="4" t="s">
        <v>27</v>
      </c>
      <c r="F6644" s="4" t="s">
        <v>104</v>
      </c>
      <c r="G6644" s="4" t="s">
        <v>105</v>
      </c>
      <c r="H6644" s="6" t="s">
        <v>23</v>
      </c>
      <c r="I6644" s="7">
        <v>40</v>
      </c>
      <c r="J6644" s="8">
        <v>166</v>
      </c>
      <c r="K6644" s="9">
        <v>6640</v>
      </c>
      <c r="L6644" s="9">
        <v>3120.8</v>
      </c>
      <c r="M6644" s="10">
        <v>0.47000000000000003</v>
      </c>
      <c r="N6644" s="4" t="s">
        <v>24</v>
      </c>
      <c r="O6644" s="4" t="str">
        <f>TEXT(Table1[[#This Row],[Invoice Date]],"yyyy")</f>
        <v>2021</v>
      </c>
      <c r="P6644" s="4" t="str">
        <f>TEXT(Table1[[#This Row],[Invoice Date]],"mmm")</f>
        <v>Aug</v>
      </c>
      <c r="Q6644" s="27">
        <f>WEEKNUM(Table1[[#This Row],[Invoice Date]]) + IF(YEAR(Table1[[#This Row],[Invoice Date]])=2021, 52, 0)</f>
        <v>86</v>
      </c>
    </row>
    <row r="6645" spans="2:17" ht="14.25" customHeight="1" x14ac:dyDescent="0.3">
      <c r="B6645" s="4" t="s">
        <v>25</v>
      </c>
      <c r="C6645" s="33">
        <v>1185733</v>
      </c>
      <c r="D6645" s="5">
        <v>44428</v>
      </c>
      <c r="E6645" s="4" t="s">
        <v>27</v>
      </c>
      <c r="F6645" s="4" t="s">
        <v>102</v>
      </c>
      <c r="G6645" s="4" t="s">
        <v>103</v>
      </c>
      <c r="H6645" s="6" t="s">
        <v>19</v>
      </c>
      <c r="I6645" s="7">
        <v>42</v>
      </c>
      <c r="J6645" s="8">
        <v>163</v>
      </c>
      <c r="K6645" s="9">
        <v>6846</v>
      </c>
      <c r="L6645" s="9">
        <v>2669.9399999999996</v>
      </c>
      <c r="M6645" s="10">
        <v>0.38999999999999996</v>
      </c>
      <c r="N6645" s="4" t="s">
        <v>24</v>
      </c>
      <c r="O6645" s="4" t="str">
        <f>TEXT(Table1[[#This Row],[Invoice Date]],"yyyy")</f>
        <v>2021</v>
      </c>
      <c r="P6645" s="4" t="str">
        <f>TEXT(Table1[[#This Row],[Invoice Date]],"mmm")</f>
        <v>Aug</v>
      </c>
      <c r="Q6645" s="27">
        <f>WEEKNUM(Table1[[#This Row],[Invoice Date]]) + IF(YEAR(Table1[[#This Row],[Invoice Date]])=2021, 52, 0)</f>
        <v>86</v>
      </c>
    </row>
    <row r="6646" spans="2:17" ht="14.25" customHeight="1" x14ac:dyDescent="0.3">
      <c r="B6646" s="4" t="s">
        <v>25</v>
      </c>
      <c r="C6646" s="33">
        <v>1185733</v>
      </c>
      <c r="D6646" s="5">
        <v>44428</v>
      </c>
      <c r="E6646" s="4" t="s">
        <v>27</v>
      </c>
      <c r="F6646" s="4" t="s">
        <v>102</v>
      </c>
      <c r="G6646" s="4" t="s">
        <v>103</v>
      </c>
      <c r="H6646" s="6" t="s">
        <v>23</v>
      </c>
      <c r="I6646" s="7">
        <v>50</v>
      </c>
      <c r="J6646" s="8">
        <v>143</v>
      </c>
      <c r="K6646" s="9">
        <v>7150</v>
      </c>
      <c r="L6646" s="9">
        <v>3718</v>
      </c>
      <c r="M6646" s="10">
        <v>0.52</v>
      </c>
      <c r="N6646" s="4" t="s">
        <v>83</v>
      </c>
      <c r="O6646" s="4" t="str">
        <f>TEXT(Table1[[#This Row],[Invoice Date]],"yyyy")</f>
        <v>2021</v>
      </c>
      <c r="P6646" s="4" t="str">
        <f>TEXT(Table1[[#This Row],[Invoice Date]],"mmm")</f>
        <v>Aug</v>
      </c>
      <c r="Q6646" s="27">
        <f>WEEKNUM(Table1[[#This Row],[Invoice Date]]) + IF(YEAR(Table1[[#This Row],[Invoice Date]])=2021, 52, 0)</f>
        <v>86</v>
      </c>
    </row>
    <row r="6647" spans="2:17" ht="14.25" customHeight="1" x14ac:dyDescent="0.3">
      <c r="B6647" s="4" t="s">
        <v>25</v>
      </c>
      <c r="C6647" s="33">
        <v>1185733</v>
      </c>
      <c r="D6647" s="5">
        <v>44428</v>
      </c>
      <c r="E6647" s="4" t="s">
        <v>27</v>
      </c>
      <c r="F6647" s="4" t="s">
        <v>102</v>
      </c>
      <c r="G6647" s="4" t="s">
        <v>103</v>
      </c>
      <c r="H6647" s="6" t="s">
        <v>19</v>
      </c>
      <c r="I6647" s="7">
        <v>50</v>
      </c>
      <c r="J6647" s="8">
        <v>152</v>
      </c>
      <c r="K6647" s="9">
        <v>7600</v>
      </c>
      <c r="L6647" s="9">
        <v>3648</v>
      </c>
      <c r="M6647" s="10">
        <v>0.48</v>
      </c>
      <c r="N6647" s="4" t="s">
        <v>83</v>
      </c>
      <c r="O6647" s="4" t="str">
        <f>TEXT(Table1[[#This Row],[Invoice Date]],"yyyy")</f>
        <v>2021</v>
      </c>
      <c r="P6647" s="4" t="str">
        <f>TEXT(Table1[[#This Row],[Invoice Date]],"mmm")</f>
        <v>Aug</v>
      </c>
      <c r="Q6647" s="27">
        <f>WEEKNUM(Table1[[#This Row],[Invoice Date]]) + IF(YEAR(Table1[[#This Row],[Invoice Date]])=2021, 52, 0)</f>
        <v>86</v>
      </c>
    </row>
    <row r="6648" spans="2:17" ht="14.25" customHeight="1" x14ac:dyDescent="0.3">
      <c r="B6648" s="4" t="s">
        <v>25</v>
      </c>
      <c r="C6648" s="33">
        <v>1185733</v>
      </c>
      <c r="D6648" s="5">
        <v>44428</v>
      </c>
      <c r="E6648" s="4" t="s">
        <v>27</v>
      </c>
      <c r="F6648" s="4" t="s">
        <v>102</v>
      </c>
      <c r="G6648" s="4" t="s">
        <v>103</v>
      </c>
      <c r="H6648" s="6" t="s">
        <v>23</v>
      </c>
      <c r="I6648" s="7">
        <v>40</v>
      </c>
      <c r="J6648" s="8">
        <v>193</v>
      </c>
      <c r="K6648" s="9">
        <v>7720</v>
      </c>
      <c r="L6648" s="9">
        <v>3628.4</v>
      </c>
      <c r="M6648" s="10">
        <v>0.47000000000000003</v>
      </c>
      <c r="N6648" s="4" t="s">
        <v>24</v>
      </c>
      <c r="O6648" s="4" t="str">
        <f>TEXT(Table1[[#This Row],[Invoice Date]],"yyyy")</f>
        <v>2021</v>
      </c>
      <c r="P6648" s="4" t="str">
        <f>TEXT(Table1[[#This Row],[Invoice Date]],"mmm")</f>
        <v>Aug</v>
      </c>
      <c r="Q6648" s="27">
        <f>WEEKNUM(Table1[[#This Row],[Invoice Date]]) + IF(YEAR(Table1[[#This Row],[Invoice Date]])=2021, 52, 0)</f>
        <v>86</v>
      </c>
    </row>
    <row r="6649" spans="2:17" ht="14.25" customHeight="1" x14ac:dyDescent="0.3">
      <c r="B6649" s="4" t="s">
        <v>30</v>
      </c>
      <c r="C6649" s="34">
        <v>1128299</v>
      </c>
      <c r="D6649" s="5">
        <v>44428</v>
      </c>
      <c r="E6649" s="4" t="s">
        <v>27</v>
      </c>
      <c r="F6649" s="4" t="s">
        <v>104</v>
      </c>
      <c r="G6649" s="4" t="s">
        <v>105</v>
      </c>
      <c r="H6649" s="6" t="s">
        <v>17</v>
      </c>
      <c r="I6649" s="7">
        <v>41</v>
      </c>
      <c r="J6649" s="8">
        <v>230</v>
      </c>
      <c r="K6649" s="9">
        <v>9430</v>
      </c>
      <c r="L6649" s="9">
        <v>3960.6000000000004</v>
      </c>
      <c r="M6649" s="10">
        <v>0.42000000000000004</v>
      </c>
      <c r="N6649" s="4" t="s">
        <v>24</v>
      </c>
      <c r="O6649" s="4" t="str">
        <f>TEXT(Table1[[#This Row],[Invoice Date]],"yyyy")</f>
        <v>2021</v>
      </c>
      <c r="P6649" s="4" t="str">
        <f>TEXT(Table1[[#This Row],[Invoice Date]],"mmm")</f>
        <v>Aug</v>
      </c>
      <c r="Q6649" s="27">
        <f>WEEKNUM(Table1[[#This Row],[Invoice Date]]) + IF(YEAR(Table1[[#This Row],[Invoice Date]])=2021, 52, 0)</f>
        <v>86</v>
      </c>
    </row>
    <row r="6650" spans="2:17" ht="14.25" customHeight="1" x14ac:dyDescent="0.3">
      <c r="B6650" s="4" t="s">
        <v>25</v>
      </c>
      <c r="C6650" s="33">
        <v>1185733</v>
      </c>
      <c r="D6650" s="5">
        <v>44428</v>
      </c>
      <c r="E6650" s="4" t="s">
        <v>27</v>
      </c>
      <c r="F6650" s="4" t="s">
        <v>102</v>
      </c>
      <c r="G6650" s="4" t="s">
        <v>103</v>
      </c>
      <c r="H6650" s="6" t="s">
        <v>17</v>
      </c>
      <c r="I6650" s="7">
        <v>43</v>
      </c>
      <c r="J6650" s="8">
        <v>233</v>
      </c>
      <c r="K6650" s="9">
        <v>10019</v>
      </c>
      <c r="L6650" s="9">
        <v>4508.55</v>
      </c>
      <c r="M6650" s="10">
        <v>0.45</v>
      </c>
      <c r="N6650" s="4" t="s">
        <v>24</v>
      </c>
      <c r="O6650" s="4" t="str">
        <f>TEXT(Table1[[#This Row],[Invoice Date]],"yyyy")</f>
        <v>2021</v>
      </c>
      <c r="P6650" s="4" t="str">
        <f>TEXT(Table1[[#This Row],[Invoice Date]],"mmm")</f>
        <v>Aug</v>
      </c>
      <c r="Q6650" s="27">
        <f>WEEKNUM(Table1[[#This Row],[Invoice Date]]) + IF(YEAR(Table1[[#This Row],[Invoice Date]])=2021, 52, 0)</f>
        <v>86</v>
      </c>
    </row>
    <row r="6651" spans="2:17" ht="14.25" customHeight="1" x14ac:dyDescent="0.3">
      <c r="B6651" s="4" t="s">
        <v>30</v>
      </c>
      <c r="C6651" s="34">
        <v>1128299</v>
      </c>
      <c r="D6651" s="5">
        <v>44428</v>
      </c>
      <c r="E6651" s="4" t="s">
        <v>27</v>
      </c>
      <c r="F6651" s="4" t="s">
        <v>104</v>
      </c>
      <c r="G6651" s="4" t="s">
        <v>105</v>
      </c>
      <c r="H6651" s="6" t="s">
        <v>17</v>
      </c>
      <c r="I6651" s="7">
        <v>56</v>
      </c>
      <c r="J6651" s="8">
        <v>189</v>
      </c>
      <c r="K6651" s="9">
        <v>10584</v>
      </c>
      <c r="L6651" s="9">
        <v>5397.84</v>
      </c>
      <c r="M6651" s="10">
        <v>0.51</v>
      </c>
      <c r="N6651" s="4" t="s">
        <v>83</v>
      </c>
      <c r="O6651" s="4" t="str">
        <f>TEXT(Table1[[#This Row],[Invoice Date]],"yyyy")</f>
        <v>2021</v>
      </c>
      <c r="P6651" s="4" t="str">
        <f>TEXT(Table1[[#This Row],[Invoice Date]],"mmm")</f>
        <v>Aug</v>
      </c>
      <c r="Q6651" s="27">
        <f>WEEKNUM(Table1[[#This Row],[Invoice Date]]) + IF(YEAR(Table1[[#This Row],[Invoice Date]])=2021, 52, 0)</f>
        <v>86</v>
      </c>
    </row>
    <row r="6652" spans="2:17" ht="14.25" customHeight="1" x14ac:dyDescent="0.3">
      <c r="B6652" s="4" t="s">
        <v>25</v>
      </c>
      <c r="C6652" s="33">
        <v>1185733</v>
      </c>
      <c r="D6652" s="5">
        <v>44428</v>
      </c>
      <c r="E6652" s="4" t="s">
        <v>27</v>
      </c>
      <c r="F6652" s="4" t="s">
        <v>102</v>
      </c>
      <c r="G6652" s="4" t="s">
        <v>103</v>
      </c>
      <c r="H6652" s="6" t="s">
        <v>17</v>
      </c>
      <c r="I6652" s="7">
        <v>55</v>
      </c>
      <c r="J6652" s="8">
        <v>210</v>
      </c>
      <c r="K6652" s="9">
        <v>11550</v>
      </c>
      <c r="L6652" s="9">
        <v>6237</v>
      </c>
      <c r="M6652" s="10">
        <v>0.54</v>
      </c>
      <c r="N6652" s="4" t="s">
        <v>83</v>
      </c>
      <c r="O6652" s="4" t="str">
        <f>TEXT(Table1[[#This Row],[Invoice Date]],"yyyy")</f>
        <v>2021</v>
      </c>
      <c r="P6652" s="4" t="str">
        <f>TEXT(Table1[[#This Row],[Invoice Date]],"mmm")</f>
        <v>Aug</v>
      </c>
      <c r="Q6652" s="27">
        <f>WEEKNUM(Table1[[#This Row],[Invoice Date]]) + IF(YEAR(Table1[[#This Row],[Invoice Date]])=2021, 52, 0)</f>
        <v>86</v>
      </c>
    </row>
    <row r="6653" spans="2:17" ht="14.25" customHeight="1" x14ac:dyDescent="0.3">
      <c r="B6653" s="4" t="s">
        <v>30</v>
      </c>
      <c r="C6653" s="34">
        <v>1128299</v>
      </c>
      <c r="D6653" s="5">
        <v>44428</v>
      </c>
      <c r="E6653" s="4" t="s">
        <v>27</v>
      </c>
      <c r="F6653" s="4" t="s">
        <v>104</v>
      </c>
      <c r="G6653" s="4" t="s">
        <v>105</v>
      </c>
      <c r="H6653" s="6" t="s">
        <v>21</v>
      </c>
      <c r="I6653" s="7">
        <v>40</v>
      </c>
      <c r="J6653" s="8">
        <v>325</v>
      </c>
      <c r="K6653" s="9">
        <v>130000</v>
      </c>
      <c r="L6653" s="9">
        <v>52000</v>
      </c>
      <c r="M6653" s="10">
        <v>0.4</v>
      </c>
      <c r="N6653" s="4" t="s">
        <v>83</v>
      </c>
      <c r="O6653" s="4" t="str">
        <f>TEXT(Table1[[#This Row],[Invoice Date]],"yyyy")</f>
        <v>2021</v>
      </c>
      <c r="P6653" s="4" t="str">
        <f>TEXT(Table1[[#This Row],[Invoice Date]],"mmm")</f>
        <v>Aug</v>
      </c>
      <c r="Q6653" s="27">
        <f>WEEKNUM(Table1[[#This Row],[Invoice Date]]) + IF(YEAR(Table1[[#This Row],[Invoice Date]])=2021, 52, 0)</f>
        <v>86</v>
      </c>
    </row>
    <row r="6654" spans="2:17" ht="14.25" customHeight="1" x14ac:dyDescent="0.3">
      <c r="B6654" s="4" t="s">
        <v>26</v>
      </c>
      <c r="C6654" s="33">
        <v>1197831</v>
      </c>
      <c r="D6654" s="5">
        <v>44428</v>
      </c>
      <c r="E6654" s="4" t="s">
        <v>27</v>
      </c>
      <c r="F6654" s="4" t="s">
        <v>59</v>
      </c>
      <c r="G6654" s="4" t="s">
        <v>60</v>
      </c>
      <c r="H6654" s="6" t="s">
        <v>19</v>
      </c>
      <c r="I6654" s="7">
        <v>20.000000000000007</v>
      </c>
      <c r="J6654" s="8">
        <v>650</v>
      </c>
      <c r="K6654" s="9">
        <v>130000.00000000004</v>
      </c>
      <c r="L6654" s="9">
        <v>58500.000000000015</v>
      </c>
      <c r="M6654" s="10">
        <v>0.44999999999999996</v>
      </c>
      <c r="N6654" s="4" t="s">
        <v>24</v>
      </c>
      <c r="O6654" s="4" t="str">
        <f>TEXT(Table1[[#This Row],[Invoice Date]],"yyyy")</f>
        <v>2021</v>
      </c>
      <c r="P6654" s="4" t="str">
        <f>TEXT(Table1[[#This Row],[Invoice Date]],"mmm")</f>
        <v>Aug</v>
      </c>
      <c r="Q6654" s="27">
        <f>WEEKNUM(Table1[[#This Row],[Invoice Date]]) + IF(YEAR(Table1[[#This Row],[Invoice Date]])=2021, 52, 0)</f>
        <v>86</v>
      </c>
    </row>
    <row r="6655" spans="2:17" ht="14.25" customHeight="1" x14ac:dyDescent="0.3">
      <c r="B6655" s="4" t="s">
        <v>26</v>
      </c>
      <c r="C6655" s="33">
        <v>1197831</v>
      </c>
      <c r="D6655" s="5">
        <v>44428</v>
      </c>
      <c r="E6655" s="4" t="s">
        <v>27</v>
      </c>
      <c r="F6655" s="4" t="s">
        <v>28</v>
      </c>
      <c r="G6655" s="4" t="s">
        <v>39</v>
      </c>
      <c r="H6655" s="6" t="s">
        <v>21</v>
      </c>
      <c r="I6655" s="7">
        <v>35</v>
      </c>
      <c r="J6655" s="8">
        <v>425</v>
      </c>
      <c r="K6655" s="9">
        <v>148750</v>
      </c>
      <c r="L6655" s="9">
        <v>59500</v>
      </c>
      <c r="M6655" s="10">
        <v>0.4</v>
      </c>
      <c r="N6655" s="4" t="s">
        <v>24</v>
      </c>
      <c r="O6655" s="4" t="str">
        <f>TEXT(Table1[[#This Row],[Invoice Date]],"yyyy")</f>
        <v>2021</v>
      </c>
      <c r="P6655" s="4" t="str">
        <f>TEXT(Table1[[#This Row],[Invoice Date]],"mmm")</f>
        <v>Aug</v>
      </c>
      <c r="Q6655" s="27">
        <f>WEEKNUM(Table1[[#This Row],[Invoice Date]]) + IF(YEAR(Table1[[#This Row],[Invoice Date]])=2021, 52, 0)</f>
        <v>86</v>
      </c>
    </row>
    <row r="6656" spans="2:17" ht="14.25" customHeight="1" x14ac:dyDescent="0.3">
      <c r="B6656" s="4" t="s">
        <v>30</v>
      </c>
      <c r="C6656" s="34">
        <v>1128299</v>
      </c>
      <c r="D6656" s="5">
        <v>44428</v>
      </c>
      <c r="E6656" s="4" t="s">
        <v>27</v>
      </c>
      <c r="F6656" s="4" t="s">
        <v>104</v>
      </c>
      <c r="G6656" s="4" t="s">
        <v>105</v>
      </c>
      <c r="H6656" s="6" t="s">
        <v>22</v>
      </c>
      <c r="I6656" s="7">
        <v>50</v>
      </c>
      <c r="J6656" s="8">
        <v>300</v>
      </c>
      <c r="K6656" s="9">
        <v>150000</v>
      </c>
      <c r="L6656" s="9">
        <v>52500</v>
      </c>
      <c r="M6656" s="10">
        <v>0.35</v>
      </c>
      <c r="N6656" s="4" t="s">
        <v>83</v>
      </c>
      <c r="O6656" s="4" t="str">
        <f>TEXT(Table1[[#This Row],[Invoice Date]],"yyyy")</f>
        <v>2021</v>
      </c>
      <c r="P6656" s="4" t="str">
        <f>TEXT(Table1[[#This Row],[Invoice Date]],"mmm")</f>
        <v>Aug</v>
      </c>
      <c r="Q6656" s="27">
        <f>WEEKNUM(Table1[[#This Row],[Invoice Date]]) + IF(YEAR(Table1[[#This Row],[Invoice Date]])=2021, 52, 0)</f>
        <v>86</v>
      </c>
    </row>
    <row r="6657" spans="2:17" ht="14.25" customHeight="1" x14ac:dyDescent="0.3">
      <c r="B6657" s="4" t="s">
        <v>25</v>
      </c>
      <c r="C6657" s="33">
        <v>1185733</v>
      </c>
      <c r="D6657" s="5">
        <v>44428</v>
      </c>
      <c r="E6657" s="4" t="s">
        <v>27</v>
      </c>
      <c r="F6657" s="4" t="s">
        <v>102</v>
      </c>
      <c r="G6657" s="4" t="s">
        <v>103</v>
      </c>
      <c r="H6657" s="6" t="s">
        <v>21</v>
      </c>
      <c r="I6657" s="7">
        <v>40</v>
      </c>
      <c r="J6657" s="8">
        <v>400</v>
      </c>
      <c r="K6657" s="9">
        <v>160000</v>
      </c>
      <c r="L6657" s="9">
        <v>64000</v>
      </c>
      <c r="M6657" s="10">
        <v>0.4</v>
      </c>
      <c r="N6657" s="4" t="s">
        <v>83</v>
      </c>
      <c r="O6657" s="4" t="str">
        <f>TEXT(Table1[[#This Row],[Invoice Date]],"yyyy")</f>
        <v>2021</v>
      </c>
      <c r="P6657" s="4" t="str">
        <f>TEXT(Table1[[#This Row],[Invoice Date]],"mmm")</f>
        <v>Aug</v>
      </c>
      <c r="Q6657" s="27">
        <f>WEEKNUM(Table1[[#This Row],[Invoice Date]]) + IF(YEAR(Table1[[#This Row],[Invoice Date]])=2021, 52, 0)</f>
        <v>86</v>
      </c>
    </row>
    <row r="6658" spans="2:17" ht="14.25" customHeight="1" x14ac:dyDescent="0.3">
      <c r="B6658" s="4" t="s">
        <v>25</v>
      </c>
      <c r="C6658" s="33">
        <v>1185733</v>
      </c>
      <c r="D6658" s="5">
        <v>44428</v>
      </c>
      <c r="E6658" s="4" t="s">
        <v>27</v>
      </c>
      <c r="F6658" s="4" t="s">
        <v>102</v>
      </c>
      <c r="G6658" s="4" t="s">
        <v>103</v>
      </c>
      <c r="H6658" s="6" t="s">
        <v>22</v>
      </c>
      <c r="I6658" s="7">
        <v>50</v>
      </c>
      <c r="J6658" s="8">
        <v>375</v>
      </c>
      <c r="K6658" s="9">
        <v>187500</v>
      </c>
      <c r="L6658" s="9">
        <v>65625</v>
      </c>
      <c r="M6658" s="10">
        <v>0.35</v>
      </c>
      <c r="N6658" s="4" t="s">
        <v>83</v>
      </c>
      <c r="O6658" s="4" t="str">
        <f>TEXT(Table1[[#This Row],[Invoice Date]],"yyyy")</f>
        <v>2021</v>
      </c>
      <c r="P6658" s="4" t="str">
        <f>TEXT(Table1[[#This Row],[Invoice Date]],"mmm")</f>
        <v>Aug</v>
      </c>
      <c r="Q6658" s="27">
        <f>WEEKNUM(Table1[[#This Row],[Invoice Date]]) + IF(YEAR(Table1[[#This Row],[Invoice Date]])=2021, 52, 0)</f>
        <v>86</v>
      </c>
    </row>
    <row r="6659" spans="2:17" ht="14.25" customHeight="1" x14ac:dyDescent="0.3">
      <c r="B6659" s="4" t="s">
        <v>30</v>
      </c>
      <c r="C6659" s="34">
        <v>1128299</v>
      </c>
      <c r="D6659" s="5">
        <v>44428</v>
      </c>
      <c r="E6659" s="4" t="s">
        <v>27</v>
      </c>
      <c r="F6659" s="4" t="s">
        <v>104</v>
      </c>
      <c r="G6659" s="4" t="s">
        <v>105</v>
      </c>
      <c r="H6659" s="6" t="s">
        <v>20</v>
      </c>
      <c r="I6659" s="7">
        <v>50</v>
      </c>
      <c r="J6659" s="8">
        <v>375</v>
      </c>
      <c r="K6659" s="9">
        <v>187500</v>
      </c>
      <c r="L6659" s="9">
        <v>75000</v>
      </c>
      <c r="M6659" s="10">
        <v>0.4</v>
      </c>
      <c r="N6659" s="4" t="s">
        <v>83</v>
      </c>
      <c r="O6659" s="4" t="str">
        <f>TEXT(Table1[[#This Row],[Invoice Date]],"yyyy")</f>
        <v>2021</v>
      </c>
      <c r="P6659" s="4" t="str">
        <f>TEXT(Table1[[#This Row],[Invoice Date]],"mmm")</f>
        <v>Aug</v>
      </c>
      <c r="Q6659" s="27">
        <f>WEEKNUM(Table1[[#This Row],[Invoice Date]]) + IF(YEAR(Table1[[#This Row],[Invoice Date]])=2021, 52, 0)</f>
        <v>86</v>
      </c>
    </row>
    <row r="6660" spans="2:17" ht="14.25" customHeight="1" x14ac:dyDescent="0.3">
      <c r="B6660" s="4" t="s">
        <v>25</v>
      </c>
      <c r="C6660" s="33">
        <v>1185733</v>
      </c>
      <c r="D6660" s="5">
        <v>44428</v>
      </c>
      <c r="E6660" s="4" t="s">
        <v>27</v>
      </c>
      <c r="F6660" s="4" t="s">
        <v>102</v>
      </c>
      <c r="G6660" s="4" t="s">
        <v>103</v>
      </c>
      <c r="H6660" s="6" t="s">
        <v>20</v>
      </c>
      <c r="I6660" s="7">
        <v>50</v>
      </c>
      <c r="J6660" s="8">
        <v>450</v>
      </c>
      <c r="K6660" s="9">
        <v>225000</v>
      </c>
      <c r="L6660" s="9">
        <v>90000</v>
      </c>
      <c r="M6660" s="10">
        <v>0.4</v>
      </c>
      <c r="N6660" s="4" t="s">
        <v>83</v>
      </c>
      <c r="O6660" s="4" t="str">
        <f>TEXT(Table1[[#This Row],[Invoice Date]],"yyyy")</f>
        <v>2021</v>
      </c>
      <c r="P6660" s="4" t="str">
        <f>TEXT(Table1[[#This Row],[Invoice Date]],"mmm")</f>
        <v>Aug</v>
      </c>
      <c r="Q6660" s="27">
        <f>WEEKNUM(Table1[[#This Row],[Invoice Date]]) + IF(YEAR(Table1[[#This Row],[Invoice Date]])=2021, 52, 0)</f>
        <v>86</v>
      </c>
    </row>
    <row r="6661" spans="2:17" ht="14.25" customHeight="1" x14ac:dyDescent="0.3">
      <c r="B6661" s="4" t="s">
        <v>30</v>
      </c>
      <c r="C6661" s="34">
        <v>1128299</v>
      </c>
      <c r="D6661" s="5">
        <v>44428</v>
      </c>
      <c r="E6661" s="4" t="s">
        <v>27</v>
      </c>
      <c r="F6661" s="4" t="s">
        <v>104</v>
      </c>
      <c r="G6661" s="4" t="s">
        <v>105</v>
      </c>
      <c r="H6661" s="6" t="s">
        <v>19</v>
      </c>
      <c r="I6661" s="7">
        <v>55.000000000000007</v>
      </c>
      <c r="J6661" s="8">
        <v>450</v>
      </c>
      <c r="K6661" s="9">
        <v>247500.00000000003</v>
      </c>
      <c r="L6661" s="9">
        <v>86625</v>
      </c>
      <c r="M6661" s="10">
        <v>0.35</v>
      </c>
      <c r="N6661" s="4" t="s">
        <v>83</v>
      </c>
      <c r="O6661" s="4" t="str">
        <f>TEXT(Table1[[#This Row],[Invoice Date]],"yyyy")</f>
        <v>2021</v>
      </c>
      <c r="P6661" s="4" t="str">
        <f>TEXT(Table1[[#This Row],[Invoice Date]],"mmm")</f>
        <v>Aug</v>
      </c>
      <c r="Q6661" s="27">
        <f>WEEKNUM(Table1[[#This Row],[Invoice Date]]) + IF(YEAR(Table1[[#This Row],[Invoice Date]])=2021, 52, 0)</f>
        <v>86</v>
      </c>
    </row>
    <row r="6662" spans="2:17" ht="14.25" customHeight="1" x14ac:dyDescent="0.3">
      <c r="B6662" s="4" t="s">
        <v>30</v>
      </c>
      <c r="C6662" s="34">
        <v>1128299</v>
      </c>
      <c r="D6662" s="5">
        <v>44428</v>
      </c>
      <c r="E6662" s="4" t="s">
        <v>27</v>
      </c>
      <c r="F6662" s="4" t="s">
        <v>104</v>
      </c>
      <c r="G6662" s="4" t="s">
        <v>105</v>
      </c>
      <c r="H6662" s="6" t="s">
        <v>23</v>
      </c>
      <c r="I6662" s="7">
        <v>55.000000000000007</v>
      </c>
      <c r="J6662" s="8">
        <v>475</v>
      </c>
      <c r="K6662" s="9">
        <v>261250.00000000003</v>
      </c>
      <c r="L6662" s="9">
        <v>104500.00000000001</v>
      </c>
      <c r="M6662" s="10">
        <v>0.4</v>
      </c>
      <c r="N6662" s="4" t="s">
        <v>83</v>
      </c>
      <c r="O6662" s="4" t="str">
        <f>TEXT(Table1[[#This Row],[Invoice Date]],"yyyy")</f>
        <v>2021</v>
      </c>
      <c r="P6662" s="4" t="str">
        <f>TEXT(Table1[[#This Row],[Invoice Date]],"mmm")</f>
        <v>Aug</v>
      </c>
      <c r="Q6662" s="27">
        <f>WEEKNUM(Table1[[#This Row],[Invoice Date]]) + IF(YEAR(Table1[[#This Row],[Invoice Date]])=2021, 52, 0)</f>
        <v>86</v>
      </c>
    </row>
    <row r="6663" spans="2:17" ht="14.25" customHeight="1" x14ac:dyDescent="0.3">
      <c r="B6663" s="4" t="s">
        <v>25</v>
      </c>
      <c r="C6663" s="33">
        <v>1185733</v>
      </c>
      <c r="D6663" s="5">
        <v>44428</v>
      </c>
      <c r="E6663" s="4" t="s">
        <v>27</v>
      </c>
      <c r="F6663" s="4" t="s">
        <v>102</v>
      </c>
      <c r="G6663" s="4" t="s">
        <v>103</v>
      </c>
      <c r="H6663" s="6" t="s">
        <v>19</v>
      </c>
      <c r="I6663" s="7">
        <v>55.000000000000007</v>
      </c>
      <c r="J6663" s="8">
        <v>525</v>
      </c>
      <c r="K6663" s="9">
        <v>288750.00000000006</v>
      </c>
      <c r="L6663" s="9">
        <v>101062.50000000001</v>
      </c>
      <c r="M6663" s="10">
        <v>0.35</v>
      </c>
      <c r="N6663" s="4" t="s">
        <v>83</v>
      </c>
      <c r="O6663" s="4" t="str">
        <f>TEXT(Table1[[#This Row],[Invoice Date]],"yyyy")</f>
        <v>2021</v>
      </c>
      <c r="P6663" s="4" t="str">
        <f>TEXT(Table1[[#This Row],[Invoice Date]],"mmm")</f>
        <v>Aug</v>
      </c>
      <c r="Q6663" s="27">
        <f>WEEKNUM(Table1[[#This Row],[Invoice Date]]) + IF(YEAR(Table1[[#This Row],[Invoice Date]])=2021, 52, 0)</f>
        <v>86</v>
      </c>
    </row>
    <row r="6664" spans="2:17" ht="14.25" customHeight="1" x14ac:dyDescent="0.3">
      <c r="B6664" s="4" t="s">
        <v>25</v>
      </c>
      <c r="C6664" s="33">
        <v>1185733</v>
      </c>
      <c r="D6664" s="5">
        <v>44428</v>
      </c>
      <c r="E6664" s="4" t="s">
        <v>27</v>
      </c>
      <c r="F6664" s="4" t="s">
        <v>102</v>
      </c>
      <c r="G6664" s="4" t="s">
        <v>103</v>
      </c>
      <c r="H6664" s="6" t="s">
        <v>23</v>
      </c>
      <c r="I6664" s="7">
        <v>55.000000000000007</v>
      </c>
      <c r="J6664" s="8">
        <v>550</v>
      </c>
      <c r="K6664" s="9">
        <v>302500.00000000006</v>
      </c>
      <c r="L6664" s="9">
        <v>121000.00000000003</v>
      </c>
      <c r="M6664" s="10">
        <v>0.4</v>
      </c>
      <c r="N6664" s="4" t="s">
        <v>83</v>
      </c>
      <c r="O6664" s="4" t="str">
        <f>TEXT(Table1[[#This Row],[Invoice Date]],"yyyy")</f>
        <v>2021</v>
      </c>
      <c r="P6664" s="4" t="str">
        <f>TEXT(Table1[[#This Row],[Invoice Date]],"mmm")</f>
        <v>Aug</v>
      </c>
      <c r="Q6664" s="27">
        <f>WEEKNUM(Table1[[#This Row],[Invoice Date]]) + IF(YEAR(Table1[[#This Row],[Invoice Date]])=2021, 52, 0)</f>
        <v>86</v>
      </c>
    </row>
    <row r="6665" spans="2:17" ht="14.25" customHeight="1" x14ac:dyDescent="0.3">
      <c r="B6665" s="4" t="s">
        <v>30</v>
      </c>
      <c r="C6665" s="34">
        <v>1128299</v>
      </c>
      <c r="D6665" s="5">
        <v>44428</v>
      </c>
      <c r="E6665" s="4" t="s">
        <v>27</v>
      </c>
      <c r="F6665" s="4" t="s">
        <v>104</v>
      </c>
      <c r="G6665" s="4" t="s">
        <v>105</v>
      </c>
      <c r="H6665" s="6" t="s">
        <v>17</v>
      </c>
      <c r="I6665" s="7">
        <v>60</v>
      </c>
      <c r="J6665" s="8">
        <v>675</v>
      </c>
      <c r="K6665" s="9">
        <v>405000</v>
      </c>
      <c r="L6665" s="9">
        <v>162000</v>
      </c>
      <c r="M6665" s="10">
        <v>0.4</v>
      </c>
      <c r="N6665" s="4" t="s">
        <v>83</v>
      </c>
      <c r="O6665" s="4" t="str">
        <f>TEXT(Table1[[#This Row],[Invoice Date]],"yyyy")</f>
        <v>2021</v>
      </c>
      <c r="P6665" s="4" t="str">
        <f>TEXT(Table1[[#This Row],[Invoice Date]],"mmm")</f>
        <v>Aug</v>
      </c>
      <c r="Q6665" s="27">
        <f>WEEKNUM(Table1[[#This Row],[Invoice Date]]) + IF(YEAR(Table1[[#This Row],[Invoice Date]])=2021, 52, 0)</f>
        <v>86</v>
      </c>
    </row>
    <row r="6666" spans="2:17" ht="14.25" customHeight="1" x14ac:dyDescent="0.3">
      <c r="B6666" s="4" t="s">
        <v>25</v>
      </c>
      <c r="C6666" s="33">
        <v>1185733</v>
      </c>
      <c r="D6666" s="5">
        <v>44428</v>
      </c>
      <c r="E6666" s="4" t="s">
        <v>27</v>
      </c>
      <c r="F6666" s="4" t="s">
        <v>102</v>
      </c>
      <c r="G6666" s="4" t="s">
        <v>103</v>
      </c>
      <c r="H6666" s="6" t="s">
        <v>17</v>
      </c>
      <c r="I6666" s="7">
        <v>60</v>
      </c>
      <c r="J6666" s="8">
        <v>750</v>
      </c>
      <c r="K6666" s="9">
        <v>450000</v>
      </c>
      <c r="L6666" s="9">
        <v>180000</v>
      </c>
      <c r="M6666" s="10">
        <v>0.4</v>
      </c>
      <c r="N6666" s="4" t="s">
        <v>83</v>
      </c>
      <c r="O6666" s="4" t="str">
        <f>TEXT(Table1[[#This Row],[Invoice Date]],"yyyy")</f>
        <v>2021</v>
      </c>
      <c r="P6666" s="4" t="str">
        <f>TEXT(Table1[[#This Row],[Invoice Date]],"mmm")</f>
        <v>Aug</v>
      </c>
      <c r="Q6666" s="27">
        <f>WEEKNUM(Table1[[#This Row],[Invoice Date]]) + IF(YEAR(Table1[[#This Row],[Invoice Date]])=2021, 52, 0)</f>
        <v>86</v>
      </c>
    </row>
    <row r="6667" spans="2:17" ht="14.25" customHeight="1" x14ac:dyDescent="0.3">
      <c r="B6667" s="4" t="s">
        <v>26</v>
      </c>
      <c r="C6667" s="33">
        <v>1197831</v>
      </c>
      <c r="D6667" s="5">
        <v>44429</v>
      </c>
      <c r="E6667" s="4" t="s">
        <v>15</v>
      </c>
      <c r="F6667" s="4" t="s">
        <v>119</v>
      </c>
      <c r="G6667" s="4" t="s">
        <v>120</v>
      </c>
      <c r="H6667" s="6" t="s">
        <v>21</v>
      </c>
      <c r="I6667" s="7">
        <v>37</v>
      </c>
      <c r="J6667" s="8">
        <v>44</v>
      </c>
      <c r="K6667" s="9">
        <v>1628</v>
      </c>
      <c r="L6667" s="9">
        <v>748.88</v>
      </c>
      <c r="M6667" s="10">
        <v>0.45999999999999996</v>
      </c>
      <c r="N6667" s="4" t="s">
        <v>83</v>
      </c>
      <c r="O6667" s="4" t="str">
        <f>TEXT(Table1[[#This Row],[Invoice Date]],"yyyy")</f>
        <v>2021</v>
      </c>
      <c r="P6667" s="4" t="str">
        <f>TEXT(Table1[[#This Row],[Invoice Date]],"mmm")</f>
        <v>Aug</v>
      </c>
      <c r="Q6667" s="27">
        <f>WEEKNUM(Table1[[#This Row],[Invoice Date]]) + IF(YEAR(Table1[[#This Row],[Invoice Date]])=2021, 52, 0)</f>
        <v>86</v>
      </c>
    </row>
    <row r="6668" spans="2:17" ht="14.25" customHeight="1" x14ac:dyDescent="0.3">
      <c r="B6668" s="4" t="s">
        <v>26</v>
      </c>
      <c r="C6668" s="33">
        <v>1197831</v>
      </c>
      <c r="D6668" s="5">
        <v>44429</v>
      </c>
      <c r="E6668" s="4" t="s">
        <v>27</v>
      </c>
      <c r="F6668" s="4" t="s">
        <v>59</v>
      </c>
      <c r="G6668" s="4" t="s">
        <v>60</v>
      </c>
      <c r="H6668" s="6" t="s">
        <v>20</v>
      </c>
      <c r="I6668" s="7">
        <v>14</v>
      </c>
      <c r="J6668" s="8">
        <v>119</v>
      </c>
      <c r="K6668" s="9">
        <v>1666</v>
      </c>
      <c r="L6668" s="9">
        <v>982.93999999999994</v>
      </c>
      <c r="M6668" s="10">
        <v>0.59</v>
      </c>
      <c r="N6668" s="4" t="s">
        <v>83</v>
      </c>
      <c r="O6668" s="4" t="str">
        <f>TEXT(Table1[[#This Row],[Invoice Date]],"yyyy")</f>
        <v>2021</v>
      </c>
      <c r="P6668" s="4" t="str">
        <f>TEXT(Table1[[#This Row],[Invoice Date]],"mmm")</f>
        <v>Aug</v>
      </c>
      <c r="Q6668" s="27">
        <f>WEEKNUM(Table1[[#This Row],[Invoice Date]]) + IF(YEAR(Table1[[#This Row],[Invoice Date]])=2021, 52, 0)</f>
        <v>86</v>
      </c>
    </row>
    <row r="6669" spans="2:17" ht="14.25" customHeight="1" x14ac:dyDescent="0.3">
      <c r="B6669" s="4" t="s">
        <v>26</v>
      </c>
      <c r="C6669" s="33">
        <v>1197831</v>
      </c>
      <c r="D6669" s="5">
        <v>44429</v>
      </c>
      <c r="E6669" s="4" t="s">
        <v>27</v>
      </c>
      <c r="F6669" s="4" t="s">
        <v>59</v>
      </c>
      <c r="G6669" s="4" t="s">
        <v>60</v>
      </c>
      <c r="H6669" s="6" t="s">
        <v>20</v>
      </c>
      <c r="I6669" s="7">
        <v>11</v>
      </c>
      <c r="J6669" s="8">
        <v>152</v>
      </c>
      <c r="K6669" s="9">
        <v>1672</v>
      </c>
      <c r="L6669" s="9">
        <v>785.83999999999992</v>
      </c>
      <c r="M6669" s="10">
        <v>0.47</v>
      </c>
      <c r="N6669" s="4" t="s">
        <v>24</v>
      </c>
      <c r="O6669" s="4" t="str">
        <f>TEXT(Table1[[#This Row],[Invoice Date]],"yyyy")</f>
        <v>2021</v>
      </c>
      <c r="P6669" s="4" t="str">
        <f>TEXT(Table1[[#This Row],[Invoice Date]],"mmm")</f>
        <v>Aug</v>
      </c>
      <c r="Q6669" s="27">
        <f>WEEKNUM(Table1[[#This Row],[Invoice Date]]) + IF(YEAR(Table1[[#This Row],[Invoice Date]])=2021, 52, 0)</f>
        <v>86</v>
      </c>
    </row>
    <row r="6670" spans="2:17" ht="14.25" customHeight="1" x14ac:dyDescent="0.3">
      <c r="B6670" s="4" t="s">
        <v>26</v>
      </c>
      <c r="C6670" s="33">
        <v>1197831</v>
      </c>
      <c r="D6670" s="5">
        <v>44429</v>
      </c>
      <c r="E6670" s="4" t="s">
        <v>15</v>
      </c>
      <c r="F6670" s="4" t="s">
        <v>119</v>
      </c>
      <c r="G6670" s="4" t="s">
        <v>120</v>
      </c>
      <c r="H6670" s="6" t="s">
        <v>22</v>
      </c>
      <c r="I6670" s="7">
        <v>47</v>
      </c>
      <c r="J6670" s="8">
        <v>38</v>
      </c>
      <c r="K6670" s="9">
        <v>1786</v>
      </c>
      <c r="L6670" s="9">
        <v>803.69999999999993</v>
      </c>
      <c r="M6670" s="10">
        <v>0.44999999999999996</v>
      </c>
      <c r="N6670" s="4" t="s">
        <v>83</v>
      </c>
      <c r="O6670" s="4" t="str">
        <f>TEXT(Table1[[#This Row],[Invoice Date]],"yyyy")</f>
        <v>2021</v>
      </c>
      <c r="P6670" s="4" t="str">
        <f>TEXT(Table1[[#This Row],[Invoice Date]],"mmm")</f>
        <v>Aug</v>
      </c>
      <c r="Q6670" s="27">
        <f>WEEKNUM(Table1[[#This Row],[Invoice Date]]) + IF(YEAR(Table1[[#This Row],[Invoice Date]])=2021, 52, 0)</f>
        <v>86</v>
      </c>
    </row>
    <row r="6671" spans="2:17" ht="14.25" customHeight="1" x14ac:dyDescent="0.3">
      <c r="B6671" s="4" t="s">
        <v>26</v>
      </c>
      <c r="C6671" s="33">
        <v>1197831</v>
      </c>
      <c r="D6671" s="5">
        <v>44429</v>
      </c>
      <c r="E6671" s="4" t="s">
        <v>15</v>
      </c>
      <c r="F6671" s="4" t="s">
        <v>119</v>
      </c>
      <c r="G6671" s="4" t="s">
        <v>120</v>
      </c>
      <c r="H6671" s="6" t="s">
        <v>20</v>
      </c>
      <c r="I6671" s="7">
        <v>39</v>
      </c>
      <c r="J6671" s="8">
        <v>60</v>
      </c>
      <c r="K6671" s="9">
        <v>2340</v>
      </c>
      <c r="L6671" s="9">
        <v>1170</v>
      </c>
      <c r="M6671" s="10">
        <v>0.5</v>
      </c>
      <c r="N6671" s="4" t="s">
        <v>83</v>
      </c>
      <c r="O6671" s="4" t="str">
        <f>TEXT(Table1[[#This Row],[Invoice Date]],"yyyy")</f>
        <v>2021</v>
      </c>
      <c r="P6671" s="4" t="str">
        <f>TEXT(Table1[[#This Row],[Invoice Date]],"mmm")</f>
        <v>Aug</v>
      </c>
      <c r="Q6671" s="27">
        <f>WEEKNUM(Table1[[#This Row],[Invoice Date]]) + IF(YEAR(Table1[[#This Row],[Invoice Date]])=2021, 52, 0)</f>
        <v>86</v>
      </c>
    </row>
    <row r="6672" spans="2:17" ht="14.25" customHeight="1" x14ac:dyDescent="0.3">
      <c r="B6672" s="4" t="s">
        <v>26</v>
      </c>
      <c r="C6672" s="33">
        <v>1197831</v>
      </c>
      <c r="D6672" s="5">
        <v>44429</v>
      </c>
      <c r="E6672" s="4" t="s">
        <v>27</v>
      </c>
      <c r="F6672" s="4" t="s">
        <v>28</v>
      </c>
      <c r="G6672" s="4" t="s">
        <v>39</v>
      </c>
      <c r="H6672" s="6" t="s">
        <v>22</v>
      </c>
      <c r="I6672" s="7">
        <v>26</v>
      </c>
      <c r="J6672" s="8">
        <v>93</v>
      </c>
      <c r="K6672" s="9">
        <v>2418</v>
      </c>
      <c r="L6672" s="9">
        <v>773.76</v>
      </c>
      <c r="M6672" s="10">
        <v>0.32</v>
      </c>
      <c r="N6672" s="4" t="s">
        <v>24</v>
      </c>
      <c r="O6672" s="4" t="str">
        <f>TEXT(Table1[[#This Row],[Invoice Date]],"yyyy")</f>
        <v>2021</v>
      </c>
      <c r="P6672" s="4" t="str">
        <f>TEXT(Table1[[#This Row],[Invoice Date]],"mmm")</f>
        <v>Aug</v>
      </c>
      <c r="Q6672" s="27">
        <f>WEEKNUM(Table1[[#This Row],[Invoice Date]]) + IF(YEAR(Table1[[#This Row],[Invoice Date]])=2021, 52, 0)</f>
        <v>86</v>
      </c>
    </row>
    <row r="6673" spans="2:17" ht="14.25" customHeight="1" x14ac:dyDescent="0.3">
      <c r="B6673" s="4" t="s">
        <v>26</v>
      </c>
      <c r="C6673" s="33">
        <v>1197831</v>
      </c>
      <c r="D6673" s="5">
        <v>44429</v>
      </c>
      <c r="E6673" s="4" t="s">
        <v>27</v>
      </c>
      <c r="F6673" s="4" t="s">
        <v>28</v>
      </c>
      <c r="G6673" s="4" t="s">
        <v>39</v>
      </c>
      <c r="H6673" s="6" t="s">
        <v>22</v>
      </c>
      <c r="I6673" s="7">
        <v>38</v>
      </c>
      <c r="J6673" s="8">
        <v>75</v>
      </c>
      <c r="K6673" s="9">
        <v>2850</v>
      </c>
      <c r="L6673" s="9">
        <v>997.49999999999989</v>
      </c>
      <c r="M6673" s="10">
        <v>0.35</v>
      </c>
      <c r="N6673" s="4" t="s">
        <v>83</v>
      </c>
      <c r="O6673" s="4" t="str">
        <f>TEXT(Table1[[#This Row],[Invoice Date]],"yyyy")</f>
        <v>2021</v>
      </c>
      <c r="P6673" s="4" t="str">
        <f>TEXT(Table1[[#This Row],[Invoice Date]],"mmm")</f>
        <v>Aug</v>
      </c>
      <c r="Q6673" s="27">
        <f>WEEKNUM(Table1[[#This Row],[Invoice Date]]) + IF(YEAR(Table1[[#This Row],[Invoice Date]])=2021, 52, 0)</f>
        <v>86</v>
      </c>
    </row>
    <row r="6674" spans="2:17" ht="14.25" customHeight="1" x14ac:dyDescent="0.3">
      <c r="B6674" s="4" t="s">
        <v>26</v>
      </c>
      <c r="C6674" s="33">
        <v>1197831</v>
      </c>
      <c r="D6674" s="5">
        <v>44429</v>
      </c>
      <c r="E6674" s="4" t="s">
        <v>15</v>
      </c>
      <c r="F6674" s="4" t="s">
        <v>119</v>
      </c>
      <c r="G6674" s="4" t="s">
        <v>120</v>
      </c>
      <c r="H6674" s="6" t="s">
        <v>19</v>
      </c>
      <c r="I6674" s="7">
        <v>41</v>
      </c>
      <c r="J6674" s="8">
        <v>83</v>
      </c>
      <c r="K6674" s="9">
        <v>3403</v>
      </c>
      <c r="L6674" s="9">
        <v>1701.5</v>
      </c>
      <c r="M6674" s="10">
        <v>0.5</v>
      </c>
      <c r="N6674" s="4" t="s">
        <v>83</v>
      </c>
      <c r="O6674" s="4" t="str">
        <f>TEXT(Table1[[#This Row],[Invoice Date]],"yyyy")</f>
        <v>2021</v>
      </c>
      <c r="P6674" s="4" t="str">
        <f>TEXT(Table1[[#This Row],[Invoice Date]],"mmm")</f>
        <v>Aug</v>
      </c>
      <c r="Q6674" s="27">
        <f>WEEKNUM(Table1[[#This Row],[Invoice Date]]) + IF(YEAR(Table1[[#This Row],[Invoice Date]])=2021, 52, 0)</f>
        <v>86</v>
      </c>
    </row>
    <row r="6675" spans="2:17" ht="14.25" customHeight="1" x14ac:dyDescent="0.3">
      <c r="B6675" s="4" t="s">
        <v>61</v>
      </c>
      <c r="C6675" s="33">
        <v>1185731</v>
      </c>
      <c r="D6675" s="5">
        <v>44429</v>
      </c>
      <c r="E6675" s="4" t="s">
        <v>31</v>
      </c>
      <c r="F6675" s="4" t="s">
        <v>64</v>
      </c>
      <c r="G6675" s="4" t="s">
        <v>65</v>
      </c>
      <c r="H6675" s="6" t="s">
        <v>21</v>
      </c>
      <c r="I6675" s="7">
        <v>53</v>
      </c>
      <c r="J6675" s="8">
        <v>68</v>
      </c>
      <c r="K6675" s="9">
        <v>3604</v>
      </c>
      <c r="L6675" s="9">
        <v>1441.6000000000001</v>
      </c>
      <c r="M6675" s="10">
        <v>0.4</v>
      </c>
      <c r="N6675" s="4" t="s">
        <v>83</v>
      </c>
      <c r="O6675" s="4" t="str">
        <f>TEXT(Table1[[#This Row],[Invoice Date]],"yyyy")</f>
        <v>2021</v>
      </c>
      <c r="P6675" s="4" t="str">
        <f>TEXT(Table1[[#This Row],[Invoice Date]],"mmm")</f>
        <v>Aug</v>
      </c>
      <c r="Q6675" s="27">
        <f>WEEKNUM(Table1[[#This Row],[Invoice Date]]) + IF(YEAR(Table1[[#This Row],[Invoice Date]])=2021, 52, 0)</f>
        <v>86</v>
      </c>
    </row>
    <row r="6676" spans="2:17" ht="14.25" customHeight="1" x14ac:dyDescent="0.3">
      <c r="B6676" s="4" t="s">
        <v>61</v>
      </c>
      <c r="C6676" s="33">
        <v>1185731</v>
      </c>
      <c r="D6676" s="5">
        <v>44429</v>
      </c>
      <c r="E6676" s="4" t="s">
        <v>31</v>
      </c>
      <c r="F6676" s="4" t="s">
        <v>64</v>
      </c>
      <c r="G6676" s="4" t="s">
        <v>65</v>
      </c>
      <c r="H6676" s="6" t="s">
        <v>22</v>
      </c>
      <c r="I6676" s="7">
        <v>62</v>
      </c>
      <c r="J6676" s="8">
        <v>65</v>
      </c>
      <c r="K6676" s="9">
        <v>4030</v>
      </c>
      <c r="L6676" s="9">
        <v>1531.4</v>
      </c>
      <c r="M6676" s="10">
        <v>0.38</v>
      </c>
      <c r="N6676" s="4" t="s">
        <v>83</v>
      </c>
      <c r="O6676" s="4" t="str">
        <f>TEXT(Table1[[#This Row],[Invoice Date]],"yyyy")</f>
        <v>2021</v>
      </c>
      <c r="P6676" s="4" t="str">
        <f>TEXT(Table1[[#This Row],[Invoice Date]],"mmm")</f>
        <v>Aug</v>
      </c>
      <c r="Q6676" s="27">
        <f>WEEKNUM(Table1[[#This Row],[Invoice Date]]) + IF(YEAR(Table1[[#This Row],[Invoice Date]])=2021, 52, 0)</f>
        <v>86</v>
      </c>
    </row>
    <row r="6677" spans="2:17" ht="14.25" customHeight="1" x14ac:dyDescent="0.3">
      <c r="B6677" s="4" t="s">
        <v>26</v>
      </c>
      <c r="C6677" s="33">
        <v>1197831</v>
      </c>
      <c r="D6677" s="5">
        <v>44429</v>
      </c>
      <c r="E6677" s="4" t="s">
        <v>15</v>
      </c>
      <c r="F6677" s="4" t="s">
        <v>119</v>
      </c>
      <c r="G6677" s="4" t="s">
        <v>120</v>
      </c>
      <c r="H6677" s="6" t="s">
        <v>23</v>
      </c>
      <c r="I6677" s="7">
        <v>53</v>
      </c>
      <c r="J6677" s="8">
        <v>81</v>
      </c>
      <c r="K6677" s="9">
        <v>4293</v>
      </c>
      <c r="L6677" s="9">
        <v>1845.99</v>
      </c>
      <c r="M6677" s="10">
        <v>0.43</v>
      </c>
      <c r="N6677" s="4" t="s">
        <v>83</v>
      </c>
      <c r="O6677" s="4" t="str">
        <f>TEXT(Table1[[#This Row],[Invoice Date]],"yyyy")</f>
        <v>2021</v>
      </c>
      <c r="P6677" s="4" t="str">
        <f>TEXT(Table1[[#This Row],[Invoice Date]],"mmm")</f>
        <v>Aug</v>
      </c>
      <c r="Q6677" s="27">
        <f>WEEKNUM(Table1[[#This Row],[Invoice Date]]) + IF(YEAR(Table1[[#This Row],[Invoice Date]])=2021, 52, 0)</f>
        <v>86</v>
      </c>
    </row>
    <row r="6678" spans="2:17" ht="14.25" customHeight="1" x14ac:dyDescent="0.3">
      <c r="B6678" s="4" t="s">
        <v>61</v>
      </c>
      <c r="C6678" s="33">
        <v>1185731</v>
      </c>
      <c r="D6678" s="5">
        <v>44429</v>
      </c>
      <c r="E6678" s="4" t="s">
        <v>31</v>
      </c>
      <c r="F6678" s="4" t="s">
        <v>64</v>
      </c>
      <c r="G6678" s="4" t="s">
        <v>65</v>
      </c>
      <c r="H6678" s="6" t="s">
        <v>20</v>
      </c>
      <c r="I6678" s="7">
        <v>54</v>
      </c>
      <c r="J6678" s="8">
        <v>102</v>
      </c>
      <c r="K6678" s="9">
        <v>5508</v>
      </c>
      <c r="L6678" s="9">
        <v>1982.8799999999999</v>
      </c>
      <c r="M6678" s="10">
        <v>0.36</v>
      </c>
      <c r="N6678" s="4" t="s">
        <v>83</v>
      </c>
      <c r="O6678" s="4" t="str">
        <f>TEXT(Table1[[#This Row],[Invoice Date]],"yyyy")</f>
        <v>2021</v>
      </c>
      <c r="P6678" s="4" t="str">
        <f>TEXT(Table1[[#This Row],[Invoice Date]],"mmm")</f>
        <v>Aug</v>
      </c>
      <c r="Q6678" s="27">
        <f>WEEKNUM(Table1[[#This Row],[Invoice Date]]) + IF(YEAR(Table1[[#This Row],[Invoice Date]])=2021, 52, 0)</f>
        <v>86</v>
      </c>
    </row>
    <row r="6679" spans="2:17" ht="14.25" customHeight="1" x14ac:dyDescent="0.3">
      <c r="B6679" s="4" t="s">
        <v>61</v>
      </c>
      <c r="C6679" s="33">
        <v>1185731</v>
      </c>
      <c r="D6679" s="5">
        <v>44429</v>
      </c>
      <c r="E6679" s="4" t="s">
        <v>31</v>
      </c>
      <c r="F6679" s="4" t="s">
        <v>64</v>
      </c>
      <c r="G6679" s="4" t="s">
        <v>65</v>
      </c>
      <c r="H6679" s="6" t="s">
        <v>19</v>
      </c>
      <c r="I6679" s="7">
        <v>56</v>
      </c>
      <c r="J6679" s="8">
        <v>106</v>
      </c>
      <c r="K6679" s="9">
        <v>5936</v>
      </c>
      <c r="L6679" s="9">
        <v>2671.2000000000003</v>
      </c>
      <c r="M6679" s="10">
        <v>0.45000000000000007</v>
      </c>
      <c r="N6679" s="4" t="s">
        <v>83</v>
      </c>
      <c r="O6679" s="4" t="str">
        <f>TEXT(Table1[[#This Row],[Invoice Date]],"yyyy")</f>
        <v>2021</v>
      </c>
      <c r="P6679" s="4" t="str">
        <f>TEXT(Table1[[#This Row],[Invoice Date]],"mmm")</f>
        <v>Aug</v>
      </c>
      <c r="Q6679" s="27">
        <f>WEEKNUM(Table1[[#This Row],[Invoice Date]]) + IF(YEAR(Table1[[#This Row],[Invoice Date]])=2021, 52, 0)</f>
        <v>86</v>
      </c>
    </row>
    <row r="6680" spans="2:17" ht="14.25" customHeight="1" x14ac:dyDescent="0.3">
      <c r="B6680" s="4" t="s">
        <v>26</v>
      </c>
      <c r="C6680" s="33">
        <v>1197831</v>
      </c>
      <c r="D6680" s="5">
        <v>44429</v>
      </c>
      <c r="E6680" s="4" t="s">
        <v>15</v>
      </c>
      <c r="F6680" s="4" t="s">
        <v>119</v>
      </c>
      <c r="G6680" s="4" t="s">
        <v>120</v>
      </c>
      <c r="H6680" s="6" t="s">
        <v>17</v>
      </c>
      <c r="I6680" s="7">
        <v>48</v>
      </c>
      <c r="J6680" s="8">
        <v>135</v>
      </c>
      <c r="K6680" s="9">
        <v>6480</v>
      </c>
      <c r="L6680" s="9">
        <v>3434.4</v>
      </c>
      <c r="M6680" s="10">
        <v>0.53</v>
      </c>
      <c r="N6680" s="4" t="s">
        <v>83</v>
      </c>
      <c r="O6680" s="4" t="str">
        <f>TEXT(Table1[[#This Row],[Invoice Date]],"yyyy")</f>
        <v>2021</v>
      </c>
      <c r="P6680" s="4" t="str">
        <f>TEXT(Table1[[#This Row],[Invoice Date]],"mmm")</f>
        <v>Aug</v>
      </c>
      <c r="Q6680" s="27">
        <f>WEEKNUM(Table1[[#This Row],[Invoice Date]]) + IF(YEAR(Table1[[#This Row],[Invoice Date]])=2021, 52, 0)</f>
        <v>86</v>
      </c>
    </row>
    <row r="6681" spans="2:17" ht="14.25" customHeight="1" x14ac:dyDescent="0.3">
      <c r="B6681" s="4" t="s">
        <v>61</v>
      </c>
      <c r="C6681" s="33">
        <v>1185731</v>
      </c>
      <c r="D6681" s="5">
        <v>44429</v>
      </c>
      <c r="E6681" s="4" t="s">
        <v>31</v>
      </c>
      <c r="F6681" s="4" t="s">
        <v>64</v>
      </c>
      <c r="G6681" s="4" t="s">
        <v>65</v>
      </c>
      <c r="H6681" s="6" t="s">
        <v>23</v>
      </c>
      <c r="I6681" s="7">
        <v>67</v>
      </c>
      <c r="J6681" s="8">
        <v>104</v>
      </c>
      <c r="K6681" s="9">
        <v>6968</v>
      </c>
      <c r="L6681" s="9">
        <v>2926.56</v>
      </c>
      <c r="M6681" s="10">
        <v>0.42</v>
      </c>
      <c r="N6681" s="4" t="s">
        <v>83</v>
      </c>
      <c r="O6681" s="4" t="str">
        <f>TEXT(Table1[[#This Row],[Invoice Date]],"yyyy")</f>
        <v>2021</v>
      </c>
      <c r="P6681" s="4" t="str">
        <f>TEXT(Table1[[#This Row],[Invoice Date]],"mmm")</f>
        <v>Aug</v>
      </c>
      <c r="Q6681" s="27">
        <f>WEEKNUM(Table1[[#This Row],[Invoice Date]]) + IF(YEAR(Table1[[#This Row],[Invoice Date]])=2021, 52, 0)</f>
        <v>86</v>
      </c>
    </row>
    <row r="6682" spans="2:17" ht="14.25" customHeight="1" x14ac:dyDescent="0.3">
      <c r="B6682" s="4" t="s">
        <v>61</v>
      </c>
      <c r="C6682" s="33">
        <v>1185731</v>
      </c>
      <c r="D6682" s="5">
        <v>44429</v>
      </c>
      <c r="E6682" s="4" t="s">
        <v>31</v>
      </c>
      <c r="F6682" s="4" t="s">
        <v>64</v>
      </c>
      <c r="G6682" s="4" t="s">
        <v>65</v>
      </c>
      <c r="H6682" s="6" t="s">
        <v>17</v>
      </c>
      <c r="I6682" s="7">
        <v>59</v>
      </c>
      <c r="J6682" s="8">
        <v>163</v>
      </c>
      <c r="K6682" s="9">
        <v>9617</v>
      </c>
      <c r="L6682" s="9">
        <v>4327.6500000000005</v>
      </c>
      <c r="M6682" s="10">
        <v>0.45000000000000007</v>
      </c>
      <c r="N6682" s="4" t="s">
        <v>83</v>
      </c>
      <c r="O6682" s="4" t="str">
        <f>TEXT(Table1[[#This Row],[Invoice Date]],"yyyy")</f>
        <v>2021</v>
      </c>
      <c r="P6682" s="4" t="str">
        <f>TEXT(Table1[[#This Row],[Invoice Date]],"mmm")</f>
        <v>Aug</v>
      </c>
      <c r="Q6682" s="27">
        <f>WEEKNUM(Table1[[#This Row],[Invoice Date]]) + IF(YEAR(Table1[[#This Row],[Invoice Date]])=2021, 52, 0)</f>
        <v>86</v>
      </c>
    </row>
    <row r="6683" spans="2:17" ht="14.25" customHeight="1" x14ac:dyDescent="0.3">
      <c r="B6683" s="4" t="s">
        <v>26</v>
      </c>
      <c r="C6683" s="33">
        <v>1197831</v>
      </c>
      <c r="D6683" s="5">
        <v>44429</v>
      </c>
      <c r="E6683" s="4" t="s">
        <v>15</v>
      </c>
      <c r="F6683" s="4" t="s">
        <v>119</v>
      </c>
      <c r="G6683" s="4" t="s">
        <v>120</v>
      </c>
      <c r="H6683" s="6" t="s">
        <v>21</v>
      </c>
      <c r="I6683" s="7">
        <v>40</v>
      </c>
      <c r="J6683" s="8">
        <v>150</v>
      </c>
      <c r="K6683" s="9">
        <v>60000</v>
      </c>
      <c r="L6683" s="9">
        <v>21000</v>
      </c>
      <c r="M6683" s="10">
        <v>0.35</v>
      </c>
      <c r="N6683" s="4" t="s">
        <v>18</v>
      </c>
      <c r="O6683" s="4" t="str">
        <f>TEXT(Table1[[#This Row],[Invoice Date]],"yyyy")</f>
        <v>2021</v>
      </c>
      <c r="P6683" s="4" t="str">
        <f>TEXT(Table1[[#This Row],[Invoice Date]],"mmm")</f>
        <v>Aug</v>
      </c>
      <c r="Q6683" s="27">
        <f>WEEKNUM(Table1[[#This Row],[Invoice Date]]) + IF(YEAR(Table1[[#This Row],[Invoice Date]])=2021, 52, 0)</f>
        <v>86</v>
      </c>
    </row>
    <row r="6684" spans="2:17" ht="14.25" customHeight="1" x14ac:dyDescent="0.3">
      <c r="B6684" s="4" t="s">
        <v>26</v>
      </c>
      <c r="C6684" s="33">
        <v>1197831</v>
      </c>
      <c r="D6684" s="5">
        <v>44429</v>
      </c>
      <c r="E6684" s="4" t="s">
        <v>15</v>
      </c>
      <c r="F6684" s="4" t="s">
        <v>119</v>
      </c>
      <c r="G6684" s="4" t="s">
        <v>120</v>
      </c>
      <c r="H6684" s="6" t="s">
        <v>22</v>
      </c>
      <c r="I6684" s="7">
        <v>49.999999999999993</v>
      </c>
      <c r="J6684" s="8">
        <v>125</v>
      </c>
      <c r="K6684" s="9">
        <v>62499.999999999993</v>
      </c>
      <c r="L6684" s="9">
        <v>18749.999999999996</v>
      </c>
      <c r="M6684" s="10">
        <v>0.3</v>
      </c>
      <c r="N6684" s="4" t="s">
        <v>18</v>
      </c>
      <c r="O6684" s="4" t="str">
        <f>TEXT(Table1[[#This Row],[Invoice Date]],"yyyy")</f>
        <v>2021</v>
      </c>
      <c r="P6684" s="4" t="str">
        <f>TEXT(Table1[[#This Row],[Invoice Date]],"mmm")</f>
        <v>Aug</v>
      </c>
      <c r="Q6684" s="27">
        <f>WEEKNUM(Table1[[#This Row],[Invoice Date]]) + IF(YEAR(Table1[[#This Row],[Invoice Date]])=2021, 52, 0)</f>
        <v>86</v>
      </c>
    </row>
    <row r="6685" spans="2:17" ht="14.25" customHeight="1" x14ac:dyDescent="0.3">
      <c r="B6685" s="4" t="s">
        <v>26</v>
      </c>
      <c r="C6685" s="33">
        <v>1197831</v>
      </c>
      <c r="D6685" s="5">
        <v>44429</v>
      </c>
      <c r="E6685" s="4" t="s">
        <v>27</v>
      </c>
      <c r="F6685" s="4" t="s">
        <v>59</v>
      </c>
      <c r="G6685" s="4" t="s">
        <v>60</v>
      </c>
      <c r="H6685" s="6" t="s">
        <v>20</v>
      </c>
      <c r="I6685" s="7">
        <v>14.999999999999996</v>
      </c>
      <c r="J6685" s="8">
        <v>475</v>
      </c>
      <c r="K6685" s="9">
        <v>71249.999999999985</v>
      </c>
      <c r="L6685" s="9">
        <v>32062.499999999989</v>
      </c>
      <c r="M6685" s="10">
        <v>0.44999999999999996</v>
      </c>
      <c r="N6685" s="4" t="s">
        <v>24</v>
      </c>
      <c r="O6685" s="4" t="str">
        <f>TEXT(Table1[[#This Row],[Invoice Date]],"yyyy")</f>
        <v>2021</v>
      </c>
      <c r="P6685" s="4" t="str">
        <f>TEXT(Table1[[#This Row],[Invoice Date]],"mmm")</f>
        <v>Aug</v>
      </c>
      <c r="Q6685" s="27">
        <f>WEEKNUM(Table1[[#This Row],[Invoice Date]]) + IF(YEAR(Table1[[#This Row],[Invoice Date]])=2021, 52, 0)</f>
        <v>86</v>
      </c>
    </row>
    <row r="6686" spans="2:17" ht="14.25" customHeight="1" x14ac:dyDescent="0.3">
      <c r="B6686" s="4" t="s">
        <v>26</v>
      </c>
      <c r="C6686" s="33">
        <v>1197831</v>
      </c>
      <c r="D6686" s="5">
        <v>44429</v>
      </c>
      <c r="E6686" s="4" t="s">
        <v>15</v>
      </c>
      <c r="F6686" s="4" t="s">
        <v>119</v>
      </c>
      <c r="G6686" s="4" t="s">
        <v>120</v>
      </c>
      <c r="H6686" s="6" t="s">
        <v>20</v>
      </c>
      <c r="I6686" s="7">
        <v>40</v>
      </c>
      <c r="J6686" s="8">
        <v>200</v>
      </c>
      <c r="K6686" s="9">
        <v>80000</v>
      </c>
      <c r="L6686" s="9">
        <v>28000</v>
      </c>
      <c r="M6686" s="10">
        <v>0.35</v>
      </c>
      <c r="N6686" s="4" t="s">
        <v>18</v>
      </c>
      <c r="O6686" s="4" t="str">
        <f>TEXT(Table1[[#This Row],[Invoice Date]],"yyyy")</f>
        <v>2021</v>
      </c>
      <c r="P6686" s="4" t="str">
        <f>TEXT(Table1[[#This Row],[Invoice Date]],"mmm")</f>
        <v>Aug</v>
      </c>
      <c r="Q6686" s="27">
        <f>WEEKNUM(Table1[[#This Row],[Invoice Date]]) + IF(YEAR(Table1[[#This Row],[Invoice Date]])=2021, 52, 0)</f>
        <v>86</v>
      </c>
    </row>
    <row r="6687" spans="2:17" ht="14.25" customHeight="1" x14ac:dyDescent="0.3">
      <c r="B6687" s="4" t="s">
        <v>26</v>
      </c>
      <c r="C6687" s="33">
        <v>1197831</v>
      </c>
      <c r="D6687" s="5">
        <v>44429</v>
      </c>
      <c r="E6687" s="4" t="s">
        <v>27</v>
      </c>
      <c r="F6687" s="4" t="s">
        <v>28</v>
      </c>
      <c r="G6687" s="4" t="s">
        <v>39</v>
      </c>
      <c r="H6687" s="6" t="s">
        <v>22</v>
      </c>
      <c r="I6687" s="7">
        <v>40</v>
      </c>
      <c r="J6687" s="8">
        <v>300</v>
      </c>
      <c r="K6687" s="9">
        <v>120000</v>
      </c>
      <c r="L6687" s="9">
        <v>30000</v>
      </c>
      <c r="M6687" s="10">
        <v>0.25</v>
      </c>
      <c r="N6687" s="4" t="s">
        <v>24</v>
      </c>
      <c r="O6687" s="4" t="str">
        <f>TEXT(Table1[[#This Row],[Invoice Date]],"yyyy")</f>
        <v>2021</v>
      </c>
      <c r="P6687" s="4" t="str">
        <f>TEXT(Table1[[#This Row],[Invoice Date]],"mmm")</f>
        <v>Aug</v>
      </c>
      <c r="Q6687" s="27">
        <f>WEEKNUM(Table1[[#This Row],[Invoice Date]]) + IF(YEAR(Table1[[#This Row],[Invoice Date]])=2021, 52, 0)</f>
        <v>86</v>
      </c>
    </row>
    <row r="6688" spans="2:17" ht="14.25" customHeight="1" x14ac:dyDescent="0.3">
      <c r="B6688" s="4" t="s">
        <v>26</v>
      </c>
      <c r="C6688" s="33">
        <v>1197831</v>
      </c>
      <c r="D6688" s="5">
        <v>44429</v>
      </c>
      <c r="E6688" s="4" t="s">
        <v>15</v>
      </c>
      <c r="F6688" s="4" t="s">
        <v>119</v>
      </c>
      <c r="G6688" s="4" t="s">
        <v>120</v>
      </c>
      <c r="H6688" s="6" t="s">
        <v>19</v>
      </c>
      <c r="I6688" s="7">
        <v>45</v>
      </c>
      <c r="J6688" s="8">
        <v>275</v>
      </c>
      <c r="K6688" s="9">
        <v>123750</v>
      </c>
      <c r="L6688" s="9">
        <v>43312.5</v>
      </c>
      <c r="M6688" s="10">
        <v>0.35</v>
      </c>
      <c r="N6688" s="4" t="s">
        <v>18</v>
      </c>
      <c r="O6688" s="4" t="str">
        <f>TEXT(Table1[[#This Row],[Invoice Date]],"yyyy")</f>
        <v>2021</v>
      </c>
      <c r="P6688" s="4" t="str">
        <f>TEXT(Table1[[#This Row],[Invoice Date]],"mmm")</f>
        <v>Aug</v>
      </c>
      <c r="Q6688" s="27">
        <f>WEEKNUM(Table1[[#This Row],[Invoice Date]]) + IF(YEAR(Table1[[#This Row],[Invoice Date]])=2021, 52, 0)</f>
        <v>86</v>
      </c>
    </row>
    <row r="6689" spans="2:17" ht="14.25" customHeight="1" x14ac:dyDescent="0.3">
      <c r="B6689" s="4" t="s">
        <v>61</v>
      </c>
      <c r="C6689" s="33">
        <v>1185731</v>
      </c>
      <c r="D6689" s="5">
        <v>44429</v>
      </c>
      <c r="E6689" s="4" t="s">
        <v>31</v>
      </c>
      <c r="F6689" s="4" t="s">
        <v>64</v>
      </c>
      <c r="G6689" s="4" t="s">
        <v>65</v>
      </c>
      <c r="H6689" s="6" t="s">
        <v>21</v>
      </c>
      <c r="I6689" s="7">
        <v>55.000000000000007</v>
      </c>
      <c r="J6689" s="8">
        <v>250</v>
      </c>
      <c r="K6689" s="9">
        <v>137500.00000000003</v>
      </c>
      <c r="L6689" s="9">
        <v>34375.000000000007</v>
      </c>
      <c r="M6689" s="10">
        <v>0.25</v>
      </c>
      <c r="N6689" s="4" t="s">
        <v>24</v>
      </c>
      <c r="O6689" s="4" t="str">
        <f>TEXT(Table1[[#This Row],[Invoice Date]],"yyyy")</f>
        <v>2021</v>
      </c>
      <c r="P6689" s="4" t="str">
        <f>TEXT(Table1[[#This Row],[Invoice Date]],"mmm")</f>
        <v>Aug</v>
      </c>
      <c r="Q6689" s="27">
        <f>WEEKNUM(Table1[[#This Row],[Invoice Date]]) + IF(YEAR(Table1[[#This Row],[Invoice Date]])=2021, 52, 0)</f>
        <v>86</v>
      </c>
    </row>
    <row r="6690" spans="2:17" ht="14.25" customHeight="1" x14ac:dyDescent="0.3">
      <c r="B6690" s="4" t="s">
        <v>61</v>
      </c>
      <c r="C6690" s="33">
        <v>1185731</v>
      </c>
      <c r="D6690" s="5">
        <v>44429</v>
      </c>
      <c r="E6690" s="4" t="s">
        <v>31</v>
      </c>
      <c r="F6690" s="4" t="s">
        <v>64</v>
      </c>
      <c r="G6690" s="4" t="s">
        <v>65</v>
      </c>
      <c r="H6690" s="6" t="s">
        <v>22</v>
      </c>
      <c r="I6690" s="7">
        <v>65</v>
      </c>
      <c r="J6690" s="8">
        <v>225</v>
      </c>
      <c r="K6690" s="9">
        <v>146250</v>
      </c>
      <c r="L6690" s="9">
        <v>36562.5</v>
      </c>
      <c r="M6690" s="10">
        <v>0.25</v>
      </c>
      <c r="N6690" s="4" t="s">
        <v>24</v>
      </c>
      <c r="O6690" s="4" t="str">
        <f>TEXT(Table1[[#This Row],[Invoice Date]],"yyyy")</f>
        <v>2021</v>
      </c>
      <c r="P6690" s="4" t="str">
        <f>TEXT(Table1[[#This Row],[Invoice Date]],"mmm")</f>
        <v>Aug</v>
      </c>
      <c r="Q6690" s="27">
        <f>WEEKNUM(Table1[[#This Row],[Invoice Date]]) + IF(YEAR(Table1[[#This Row],[Invoice Date]])=2021, 52, 0)</f>
        <v>86</v>
      </c>
    </row>
    <row r="6691" spans="2:17" ht="14.25" customHeight="1" x14ac:dyDescent="0.3">
      <c r="B6691" s="4" t="s">
        <v>26</v>
      </c>
      <c r="C6691" s="33">
        <v>1197831</v>
      </c>
      <c r="D6691" s="5">
        <v>44429</v>
      </c>
      <c r="E6691" s="4" t="s">
        <v>15</v>
      </c>
      <c r="F6691" s="4" t="s">
        <v>119</v>
      </c>
      <c r="G6691" s="4" t="s">
        <v>120</v>
      </c>
      <c r="H6691" s="6" t="s">
        <v>23</v>
      </c>
      <c r="I6691" s="7">
        <v>54.999999999999993</v>
      </c>
      <c r="J6691" s="8">
        <v>300</v>
      </c>
      <c r="K6691" s="9">
        <v>164999.99999999997</v>
      </c>
      <c r="L6691" s="9">
        <v>49499.999999999993</v>
      </c>
      <c r="M6691" s="10">
        <v>0.3</v>
      </c>
      <c r="N6691" s="4" t="s">
        <v>18</v>
      </c>
      <c r="O6691" s="4" t="str">
        <f>TEXT(Table1[[#This Row],[Invoice Date]],"yyyy")</f>
        <v>2021</v>
      </c>
      <c r="P6691" s="4" t="str">
        <f>TEXT(Table1[[#This Row],[Invoice Date]],"mmm")</f>
        <v>Aug</v>
      </c>
      <c r="Q6691" s="27">
        <f>WEEKNUM(Table1[[#This Row],[Invoice Date]]) + IF(YEAR(Table1[[#This Row],[Invoice Date]])=2021, 52, 0)</f>
        <v>86</v>
      </c>
    </row>
    <row r="6692" spans="2:17" ht="14.25" customHeight="1" x14ac:dyDescent="0.3">
      <c r="B6692" s="4" t="s">
        <v>61</v>
      </c>
      <c r="C6692" s="33">
        <v>1185731</v>
      </c>
      <c r="D6692" s="5">
        <v>44429</v>
      </c>
      <c r="E6692" s="4" t="s">
        <v>31</v>
      </c>
      <c r="F6692" s="4" t="s">
        <v>64</v>
      </c>
      <c r="G6692" s="4" t="s">
        <v>65</v>
      </c>
      <c r="H6692" s="6" t="s">
        <v>20</v>
      </c>
      <c r="I6692" s="7">
        <v>55.000000000000007</v>
      </c>
      <c r="J6692" s="8">
        <v>350</v>
      </c>
      <c r="K6692" s="9">
        <v>192500.00000000003</v>
      </c>
      <c r="L6692" s="9">
        <v>48125.000000000007</v>
      </c>
      <c r="M6692" s="10">
        <v>0.25</v>
      </c>
      <c r="N6692" s="4" t="s">
        <v>24</v>
      </c>
      <c r="O6692" s="4" t="str">
        <f>TEXT(Table1[[#This Row],[Invoice Date]],"yyyy")</f>
        <v>2021</v>
      </c>
      <c r="P6692" s="4" t="str">
        <f>TEXT(Table1[[#This Row],[Invoice Date]],"mmm")</f>
        <v>Aug</v>
      </c>
      <c r="Q6692" s="27">
        <f>WEEKNUM(Table1[[#This Row],[Invoice Date]]) + IF(YEAR(Table1[[#This Row],[Invoice Date]])=2021, 52, 0)</f>
        <v>86</v>
      </c>
    </row>
    <row r="6693" spans="2:17" ht="14.25" customHeight="1" x14ac:dyDescent="0.3">
      <c r="B6693" s="4" t="s">
        <v>26</v>
      </c>
      <c r="C6693" s="33">
        <v>1197831</v>
      </c>
      <c r="D6693" s="5">
        <v>44429</v>
      </c>
      <c r="E6693" s="4" t="s">
        <v>15</v>
      </c>
      <c r="F6693" s="4" t="s">
        <v>119</v>
      </c>
      <c r="G6693" s="4" t="s">
        <v>120</v>
      </c>
      <c r="H6693" s="6" t="s">
        <v>17</v>
      </c>
      <c r="I6693" s="7">
        <v>49.999999999999993</v>
      </c>
      <c r="J6693" s="8">
        <v>500</v>
      </c>
      <c r="K6693" s="9">
        <v>249999.99999999997</v>
      </c>
      <c r="L6693" s="9">
        <v>100000</v>
      </c>
      <c r="M6693" s="10">
        <v>0.4</v>
      </c>
      <c r="N6693" s="4" t="s">
        <v>18</v>
      </c>
      <c r="O6693" s="4" t="str">
        <f>TEXT(Table1[[#This Row],[Invoice Date]],"yyyy")</f>
        <v>2021</v>
      </c>
      <c r="P6693" s="4" t="str">
        <f>TEXT(Table1[[#This Row],[Invoice Date]],"mmm")</f>
        <v>Aug</v>
      </c>
      <c r="Q6693" s="27">
        <f>WEEKNUM(Table1[[#This Row],[Invoice Date]]) + IF(YEAR(Table1[[#This Row],[Invoice Date]])=2021, 52, 0)</f>
        <v>86</v>
      </c>
    </row>
    <row r="6694" spans="2:17" ht="14.25" customHeight="1" x14ac:dyDescent="0.3">
      <c r="B6694" s="4" t="s">
        <v>61</v>
      </c>
      <c r="C6694" s="33">
        <v>1185731</v>
      </c>
      <c r="D6694" s="5">
        <v>44429</v>
      </c>
      <c r="E6694" s="4" t="s">
        <v>31</v>
      </c>
      <c r="F6694" s="4" t="s">
        <v>64</v>
      </c>
      <c r="G6694" s="4" t="s">
        <v>65</v>
      </c>
      <c r="H6694" s="6" t="s">
        <v>19</v>
      </c>
      <c r="I6694" s="7">
        <v>60.000000000000007</v>
      </c>
      <c r="J6694" s="8">
        <v>425</v>
      </c>
      <c r="K6694" s="9">
        <v>255000.00000000003</v>
      </c>
      <c r="L6694" s="9">
        <v>89250.000000000015</v>
      </c>
      <c r="M6694" s="10">
        <v>0.35000000000000003</v>
      </c>
      <c r="N6694" s="4" t="s">
        <v>24</v>
      </c>
      <c r="O6694" s="4" t="str">
        <f>TEXT(Table1[[#This Row],[Invoice Date]],"yyyy")</f>
        <v>2021</v>
      </c>
      <c r="P6694" s="4" t="str">
        <f>TEXT(Table1[[#This Row],[Invoice Date]],"mmm")</f>
        <v>Aug</v>
      </c>
      <c r="Q6694" s="27">
        <f>WEEKNUM(Table1[[#This Row],[Invoice Date]]) + IF(YEAR(Table1[[#This Row],[Invoice Date]])=2021, 52, 0)</f>
        <v>86</v>
      </c>
    </row>
    <row r="6695" spans="2:17" ht="14.25" customHeight="1" x14ac:dyDescent="0.3">
      <c r="B6695" s="4" t="s">
        <v>61</v>
      </c>
      <c r="C6695" s="33">
        <v>1185731</v>
      </c>
      <c r="D6695" s="5">
        <v>44429</v>
      </c>
      <c r="E6695" s="4" t="s">
        <v>31</v>
      </c>
      <c r="F6695" s="4" t="s">
        <v>64</v>
      </c>
      <c r="G6695" s="4" t="s">
        <v>65</v>
      </c>
      <c r="H6695" s="6" t="s">
        <v>23</v>
      </c>
      <c r="I6695" s="7">
        <v>70</v>
      </c>
      <c r="J6695" s="8">
        <v>400</v>
      </c>
      <c r="K6695" s="9">
        <v>280000</v>
      </c>
      <c r="L6695" s="9">
        <v>84000</v>
      </c>
      <c r="M6695" s="10">
        <v>0.3</v>
      </c>
      <c r="N6695" s="4" t="s">
        <v>24</v>
      </c>
      <c r="O6695" s="4" t="str">
        <f>TEXT(Table1[[#This Row],[Invoice Date]],"yyyy")</f>
        <v>2021</v>
      </c>
      <c r="P6695" s="4" t="str">
        <f>TEXT(Table1[[#This Row],[Invoice Date]],"mmm")</f>
        <v>Aug</v>
      </c>
      <c r="Q6695" s="27">
        <f>WEEKNUM(Table1[[#This Row],[Invoice Date]]) + IF(YEAR(Table1[[#This Row],[Invoice Date]])=2021, 52, 0)</f>
        <v>86</v>
      </c>
    </row>
    <row r="6696" spans="2:17" ht="14.25" customHeight="1" x14ac:dyDescent="0.3">
      <c r="B6696" s="4" t="s">
        <v>61</v>
      </c>
      <c r="C6696" s="33">
        <v>1185731</v>
      </c>
      <c r="D6696" s="5">
        <v>44429</v>
      </c>
      <c r="E6696" s="4" t="s">
        <v>31</v>
      </c>
      <c r="F6696" s="4" t="s">
        <v>64</v>
      </c>
      <c r="G6696" s="4" t="s">
        <v>65</v>
      </c>
      <c r="H6696" s="6" t="s">
        <v>17</v>
      </c>
      <c r="I6696" s="7">
        <v>65</v>
      </c>
      <c r="J6696" s="8">
        <v>650</v>
      </c>
      <c r="K6696" s="9">
        <v>422500</v>
      </c>
      <c r="L6696" s="9">
        <v>147875</v>
      </c>
      <c r="M6696" s="10">
        <v>0.35000000000000003</v>
      </c>
      <c r="N6696" s="4" t="s">
        <v>24</v>
      </c>
      <c r="O6696" s="4" t="str">
        <f>TEXT(Table1[[#This Row],[Invoice Date]],"yyyy")</f>
        <v>2021</v>
      </c>
      <c r="P6696" s="4" t="str">
        <f>TEXT(Table1[[#This Row],[Invoice Date]],"mmm")</f>
        <v>Aug</v>
      </c>
      <c r="Q6696" s="27">
        <f>WEEKNUM(Table1[[#This Row],[Invoice Date]]) + IF(YEAR(Table1[[#This Row],[Invoice Date]])=2021, 52, 0)</f>
        <v>86</v>
      </c>
    </row>
    <row r="6697" spans="2:17" ht="14.25" customHeight="1" x14ac:dyDescent="0.3">
      <c r="B6697" s="4" t="s">
        <v>26</v>
      </c>
      <c r="C6697" s="33">
        <v>1197831</v>
      </c>
      <c r="D6697" s="5">
        <v>44430</v>
      </c>
      <c r="E6697" s="4" t="s">
        <v>27</v>
      </c>
      <c r="F6697" s="4" t="s">
        <v>59</v>
      </c>
      <c r="G6697" s="4" t="s">
        <v>60</v>
      </c>
      <c r="H6697" s="6" t="s">
        <v>21</v>
      </c>
      <c r="I6697" s="7">
        <v>15</v>
      </c>
      <c r="J6697" s="8">
        <v>116</v>
      </c>
      <c r="K6697" s="9">
        <v>1740</v>
      </c>
      <c r="L6697" s="9">
        <v>1044.0000000000002</v>
      </c>
      <c r="M6697" s="10">
        <v>0.60000000000000009</v>
      </c>
      <c r="N6697" s="4" t="s">
        <v>24</v>
      </c>
      <c r="O6697" s="4" t="str">
        <f>TEXT(Table1[[#This Row],[Invoice Date]],"yyyy")</f>
        <v>2021</v>
      </c>
      <c r="P6697" s="4" t="str">
        <f>TEXT(Table1[[#This Row],[Invoice Date]],"mmm")</f>
        <v>Aug</v>
      </c>
      <c r="Q6697" s="27">
        <f>WEEKNUM(Table1[[#This Row],[Invoice Date]]) + IF(YEAR(Table1[[#This Row],[Invoice Date]])=2021, 52, 0)</f>
        <v>87</v>
      </c>
    </row>
    <row r="6698" spans="2:17" ht="14.25" customHeight="1" x14ac:dyDescent="0.3">
      <c r="B6698" s="4" t="s">
        <v>26</v>
      </c>
      <c r="C6698" s="33">
        <v>1197831</v>
      </c>
      <c r="D6698" s="5">
        <v>44430</v>
      </c>
      <c r="E6698" s="4" t="s">
        <v>27</v>
      </c>
      <c r="F6698" s="4" t="s">
        <v>59</v>
      </c>
      <c r="G6698" s="4" t="s">
        <v>60</v>
      </c>
      <c r="H6698" s="6" t="s">
        <v>21</v>
      </c>
      <c r="I6698" s="7">
        <v>18</v>
      </c>
      <c r="J6698" s="8">
        <v>113</v>
      </c>
      <c r="K6698" s="9">
        <v>2034</v>
      </c>
      <c r="L6698" s="9">
        <v>1342.44</v>
      </c>
      <c r="M6698" s="10">
        <v>0.66</v>
      </c>
      <c r="N6698" s="4" t="s">
        <v>83</v>
      </c>
      <c r="O6698" s="4" t="str">
        <f>TEXT(Table1[[#This Row],[Invoice Date]],"yyyy")</f>
        <v>2021</v>
      </c>
      <c r="P6698" s="4" t="str">
        <f>TEXT(Table1[[#This Row],[Invoice Date]],"mmm")</f>
        <v>Aug</v>
      </c>
      <c r="Q6698" s="27">
        <f>WEEKNUM(Table1[[#This Row],[Invoice Date]]) + IF(YEAR(Table1[[#This Row],[Invoice Date]])=2021, 52, 0)</f>
        <v>87</v>
      </c>
    </row>
    <row r="6699" spans="2:17" ht="14.25" customHeight="1" x14ac:dyDescent="0.3">
      <c r="B6699" s="4" t="s">
        <v>61</v>
      </c>
      <c r="C6699" s="33">
        <v>1185731</v>
      </c>
      <c r="D6699" s="5">
        <v>44430</v>
      </c>
      <c r="E6699" s="4" t="s">
        <v>48</v>
      </c>
      <c r="F6699" s="4" t="s">
        <v>98</v>
      </c>
      <c r="G6699" s="4" t="s">
        <v>99</v>
      </c>
      <c r="H6699" s="6" t="s">
        <v>21</v>
      </c>
      <c r="I6699" s="7">
        <v>38</v>
      </c>
      <c r="J6699" s="8">
        <v>75</v>
      </c>
      <c r="K6699" s="9">
        <v>2850</v>
      </c>
      <c r="L6699" s="9">
        <v>1425</v>
      </c>
      <c r="M6699" s="10">
        <v>0.5</v>
      </c>
      <c r="N6699" s="4" t="s">
        <v>83</v>
      </c>
      <c r="O6699" s="4" t="str">
        <f>TEXT(Table1[[#This Row],[Invoice Date]],"yyyy")</f>
        <v>2021</v>
      </c>
      <c r="P6699" s="4" t="str">
        <f>TEXT(Table1[[#This Row],[Invoice Date]],"mmm")</f>
        <v>Aug</v>
      </c>
      <c r="Q6699" s="27">
        <f>WEEKNUM(Table1[[#This Row],[Invoice Date]]) + IF(YEAR(Table1[[#This Row],[Invoice Date]])=2021, 52, 0)</f>
        <v>87</v>
      </c>
    </row>
    <row r="6700" spans="2:17" ht="14.25" customHeight="1" x14ac:dyDescent="0.3">
      <c r="B6700" s="4" t="s">
        <v>61</v>
      </c>
      <c r="C6700" s="33">
        <v>1185731</v>
      </c>
      <c r="D6700" s="5">
        <v>44430</v>
      </c>
      <c r="E6700" s="4" t="s">
        <v>48</v>
      </c>
      <c r="F6700" s="4" t="s">
        <v>98</v>
      </c>
      <c r="G6700" s="4" t="s">
        <v>99</v>
      </c>
      <c r="H6700" s="6" t="s">
        <v>20</v>
      </c>
      <c r="I6700" s="7">
        <v>36</v>
      </c>
      <c r="J6700" s="8">
        <v>80</v>
      </c>
      <c r="K6700" s="9">
        <v>2880</v>
      </c>
      <c r="L6700" s="9">
        <v>1555.2</v>
      </c>
      <c r="M6700" s="10">
        <v>0.54</v>
      </c>
      <c r="N6700" s="4" t="s">
        <v>83</v>
      </c>
      <c r="O6700" s="4" t="str">
        <f>TEXT(Table1[[#This Row],[Invoice Date]],"yyyy")</f>
        <v>2021</v>
      </c>
      <c r="P6700" s="4" t="str">
        <f>TEXT(Table1[[#This Row],[Invoice Date]],"mmm")</f>
        <v>Aug</v>
      </c>
      <c r="Q6700" s="27">
        <f>WEEKNUM(Table1[[#This Row],[Invoice Date]]) + IF(YEAR(Table1[[#This Row],[Invoice Date]])=2021, 52, 0)</f>
        <v>87</v>
      </c>
    </row>
    <row r="6701" spans="2:17" ht="14.25" customHeight="1" x14ac:dyDescent="0.3">
      <c r="B6701" s="4" t="s">
        <v>61</v>
      </c>
      <c r="C6701" s="33">
        <v>1185731</v>
      </c>
      <c r="D6701" s="5">
        <v>44430</v>
      </c>
      <c r="E6701" s="4" t="s">
        <v>48</v>
      </c>
      <c r="F6701" s="4" t="s">
        <v>98</v>
      </c>
      <c r="G6701" s="4" t="s">
        <v>99</v>
      </c>
      <c r="H6701" s="6" t="s">
        <v>22</v>
      </c>
      <c r="I6701" s="7">
        <v>49</v>
      </c>
      <c r="J6701" s="8">
        <v>65</v>
      </c>
      <c r="K6701" s="9">
        <v>3185</v>
      </c>
      <c r="L6701" s="9">
        <v>1560.6499999999999</v>
      </c>
      <c r="M6701" s="10">
        <v>0.49</v>
      </c>
      <c r="N6701" s="4" t="s">
        <v>83</v>
      </c>
      <c r="O6701" s="4" t="str">
        <f>TEXT(Table1[[#This Row],[Invoice Date]],"yyyy")</f>
        <v>2021</v>
      </c>
      <c r="P6701" s="4" t="str">
        <f>TEXT(Table1[[#This Row],[Invoice Date]],"mmm")</f>
        <v>Aug</v>
      </c>
      <c r="Q6701" s="27">
        <f>WEEKNUM(Table1[[#This Row],[Invoice Date]]) + IF(YEAR(Table1[[#This Row],[Invoice Date]])=2021, 52, 0)</f>
        <v>87</v>
      </c>
    </row>
    <row r="6702" spans="2:17" ht="14.25" customHeight="1" x14ac:dyDescent="0.3">
      <c r="B6702" s="4" t="s">
        <v>61</v>
      </c>
      <c r="C6702" s="33">
        <v>1185731</v>
      </c>
      <c r="D6702" s="5">
        <v>44430</v>
      </c>
      <c r="E6702" s="4" t="s">
        <v>48</v>
      </c>
      <c r="F6702" s="4" t="s">
        <v>98</v>
      </c>
      <c r="G6702" s="4" t="s">
        <v>99</v>
      </c>
      <c r="H6702" s="6" t="s">
        <v>19</v>
      </c>
      <c r="I6702" s="7">
        <v>41</v>
      </c>
      <c r="J6702" s="8">
        <v>91</v>
      </c>
      <c r="K6702" s="9">
        <v>3731</v>
      </c>
      <c r="L6702" s="9">
        <v>1753.57</v>
      </c>
      <c r="M6702" s="10">
        <v>0.47</v>
      </c>
      <c r="N6702" s="4" t="s">
        <v>83</v>
      </c>
      <c r="O6702" s="4" t="str">
        <f>TEXT(Table1[[#This Row],[Invoice Date]],"yyyy")</f>
        <v>2021</v>
      </c>
      <c r="P6702" s="4" t="str">
        <f>TEXT(Table1[[#This Row],[Invoice Date]],"mmm")</f>
        <v>Aug</v>
      </c>
      <c r="Q6702" s="27">
        <f>WEEKNUM(Table1[[#This Row],[Invoice Date]]) + IF(YEAR(Table1[[#This Row],[Invoice Date]])=2021, 52, 0)</f>
        <v>87</v>
      </c>
    </row>
    <row r="6703" spans="2:17" ht="14.25" customHeight="1" x14ac:dyDescent="0.3">
      <c r="B6703" s="4" t="s">
        <v>26</v>
      </c>
      <c r="C6703" s="33">
        <v>1197831</v>
      </c>
      <c r="D6703" s="5">
        <v>44430</v>
      </c>
      <c r="E6703" s="4" t="s">
        <v>27</v>
      </c>
      <c r="F6703" s="4" t="s">
        <v>28</v>
      </c>
      <c r="G6703" s="4" t="s">
        <v>39</v>
      </c>
      <c r="H6703" s="6" t="s">
        <v>23</v>
      </c>
      <c r="I6703" s="7">
        <v>26</v>
      </c>
      <c r="J6703" s="8">
        <v>155</v>
      </c>
      <c r="K6703" s="9">
        <v>4030</v>
      </c>
      <c r="L6703" s="9">
        <v>2055.3000000000002</v>
      </c>
      <c r="M6703" s="10">
        <v>0.51</v>
      </c>
      <c r="N6703" s="4" t="s">
        <v>24</v>
      </c>
      <c r="O6703" s="4" t="str">
        <f>TEXT(Table1[[#This Row],[Invoice Date]],"yyyy")</f>
        <v>2021</v>
      </c>
      <c r="P6703" s="4" t="str">
        <f>TEXT(Table1[[#This Row],[Invoice Date]],"mmm")</f>
        <v>Aug</v>
      </c>
      <c r="Q6703" s="27">
        <f>WEEKNUM(Table1[[#This Row],[Invoice Date]]) + IF(YEAR(Table1[[#This Row],[Invoice Date]])=2021, 52, 0)</f>
        <v>87</v>
      </c>
    </row>
    <row r="6704" spans="2:17" ht="14.25" customHeight="1" x14ac:dyDescent="0.3">
      <c r="B6704" s="4" t="s">
        <v>26</v>
      </c>
      <c r="C6704" s="33">
        <v>1197831</v>
      </c>
      <c r="D6704" s="5">
        <v>44430</v>
      </c>
      <c r="E6704" s="4" t="s">
        <v>27</v>
      </c>
      <c r="F6704" s="4" t="s">
        <v>28</v>
      </c>
      <c r="G6704" s="4" t="s">
        <v>39</v>
      </c>
      <c r="H6704" s="6" t="s">
        <v>23</v>
      </c>
      <c r="I6704" s="7">
        <v>32</v>
      </c>
      <c r="J6704" s="8">
        <v>140</v>
      </c>
      <c r="K6704" s="9">
        <v>4480</v>
      </c>
      <c r="L6704" s="9">
        <v>2508.8000000000002</v>
      </c>
      <c r="M6704" s="10">
        <v>0.56000000000000005</v>
      </c>
      <c r="N6704" s="4" t="s">
        <v>83</v>
      </c>
      <c r="O6704" s="4" t="str">
        <f>TEXT(Table1[[#This Row],[Invoice Date]],"yyyy")</f>
        <v>2021</v>
      </c>
      <c r="P6704" s="4" t="str">
        <f>TEXT(Table1[[#This Row],[Invoice Date]],"mmm")</f>
        <v>Aug</v>
      </c>
      <c r="Q6704" s="27">
        <f>WEEKNUM(Table1[[#This Row],[Invoice Date]]) + IF(YEAR(Table1[[#This Row],[Invoice Date]])=2021, 52, 0)</f>
        <v>87</v>
      </c>
    </row>
    <row r="6705" spans="2:17" ht="14.25" customHeight="1" x14ac:dyDescent="0.3">
      <c r="B6705" s="4" t="s">
        <v>61</v>
      </c>
      <c r="C6705" s="33">
        <v>1185731</v>
      </c>
      <c r="D6705" s="5">
        <v>44430</v>
      </c>
      <c r="E6705" s="4" t="s">
        <v>48</v>
      </c>
      <c r="F6705" s="4" t="s">
        <v>98</v>
      </c>
      <c r="G6705" s="4" t="s">
        <v>99</v>
      </c>
      <c r="H6705" s="6" t="s">
        <v>23</v>
      </c>
      <c r="I6705" s="7">
        <v>51</v>
      </c>
      <c r="J6705" s="8">
        <v>120</v>
      </c>
      <c r="K6705" s="9">
        <v>6120</v>
      </c>
      <c r="L6705" s="9">
        <v>3304.8</v>
      </c>
      <c r="M6705" s="10">
        <v>0.54</v>
      </c>
      <c r="N6705" s="4" t="s">
        <v>83</v>
      </c>
      <c r="O6705" s="4" t="str">
        <f>TEXT(Table1[[#This Row],[Invoice Date]],"yyyy")</f>
        <v>2021</v>
      </c>
      <c r="P6705" s="4" t="str">
        <f>TEXT(Table1[[#This Row],[Invoice Date]],"mmm")</f>
        <v>Aug</v>
      </c>
      <c r="Q6705" s="27">
        <f>WEEKNUM(Table1[[#This Row],[Invoice Date]]) + IF(YEAR(Table1[[#This Row],[Invoice Date]])=2021, 52, 0)</f>
        <v>87</v>
      </c>
    </row>
    <row r="6706" spans="2:17" ht="14.25" customHeight="1" x14ac:dyDescent="0.3">
      <c r="B6706" s="4" t="s">
        <v>61</v>
      </c>
      <c r="C6706" s="33">
        <v>1185731</v>
      </c>
      <c r="D6706" s="5">
        <v>44430</v>
      </c>
      <c r="E6706" s="4" t="s">
        <v>48</v>
      </c>
      <c r="F6706" s="4" t="s">
        <v>98</v>
      </c>
      <c r="G6706" s="4" t="s">
        <v>99</v>
      </c>
      <c r="H6706" s="6" t="s">
        <v>17</v>
      </c>
      <c r="I6706" s="7">
        <v>46</v>
      </c>
      <c r="J6706" s="8">
        <v>167</v>
      </c>
      <c r="K6706" s="9">
        <v>7682</v>
      </c>
      <c r="L6706" s="9">
        <v>4148.2800000000007</v>
      </c>
      <c r="M6706" s="10">
        <v>0.54</v>
      </c>
      <c r="N6706" s="4" t="s">
        <v>83</v>
      </c>
      <c r="O6706" s="4" t="str">
        <f>TEXT(Table1[[#This Row],[Invoice Date]],"yyyy")</f>
        <v>2021</v>
      </c>
      <c r="P6706" s="4" t="str">
        <f>TEXT(Table1[[#This Row],[Invoice Date]],"mmm")</f>
        <v>Aug</v>
      </c>
      <c r="Q6706" s="27">
        <f>WEEKNUM(Table1[[#This Row],[Invoice Date]]) + IF(YEAR(Table1[[#This Row],[Invoice Date]])=2021, 52, 0)</f>
        <v>87</v>
      </c>
    </row>
    <row r="6707" spans="2:17" ht="14.25" customHeight="1" x14ac:dyDescent="0.3">
      <c r="B6707" s="4" t="s">
        <v>26</v>
      </c>
      <c r="C6707" s="33">
        <v>1197831</v>
      </c>
      <c r="D6707" s="5">
        <v>44430</v>
      </c>
      <c r="E6707" s="4" t="s">
        <v>27</v>
      </c>
      <c r="F6707" s="4" t="s">
        <v>59</v>
      </c>
      <c r="G6707" s="4" t="s">
        <v>60</v>
      </c>
      <c r="H6707" s="6" t="s">
        <v>21</v>
      </c>
      <c r="I6707" s="7">
        <v>20.000000000000007</v>
      </c>
      <c r="J6707" s="8">
        <v>375</v>
      </c>
      <c r="K6707" s="9">
        <v>75000.000000000029</v>
      </c>
      <c r="L6707" s="9">
        <v>41250.000000000022</v>
      </c>
      <c r="M6707" s="10">
        <v>0.55000000000000004</v>
      </c>
      <c r="N6707" s="4" t="s">
        <v>24</v>
      </c>
      <c r="O6707" s="4" t="str">
        <f>TEXT(Table1[[#This Row],[Invoice Date]],"yyyy")</f>
        <v>2021</v>
      </c>
      <c r="P6707" s="4" t="str">
        <f>TEXT(Table1[[#This Row],[Invoice Date]],"mmm")</f>
        <v>Aug</v>
      </c>
      <c r="Q6707" s="27">
        <f>WEEKNUM(Table1[[#This Row],[Invoice Date]]) + IF(YEAR(Table1[[#This Row],[Invoice Date]])=2021, 52, 0)</f>
        <v>87</v>
      </c>
    </row>
    <row r="6708" spans="2:17" ht="14.25" customHeight="1" x14ac:dyDescent="0.3">
      <c r="B6708" s="4" t="s">
        <v>61</v>
      </c>
      <c r="C6708" s="33">
        <v>1185731</v>
      </c>
      <c r="D6708" s="5">
        <v>44430</v>
      </c>
      <c r="E6708" s="4" t="s">
        <v>48</v>
      </c>
      <c r="F6708" s="4" t="s">
        <v>98</v>
      </c>
      <c r="G6708" s="4" t="s">
        <v>99</v>
      </c>
      <c r="H6708" s="6" t="s">
        <v>21</v>
      </c>
      <c r="I6708" s="7">
        <v>40</v>
      </c>
      <c r="J6708" s="8">
        <v>250</v>
      </c>
      <c r="K6708" s="9">
        <v>100000</v>
      </c>
      <c r="L6708" s="9">
        <v>40000</v>
      </c>
      <c r="M6708" s="10">
        <v>0.4</v>
      </c>
      <c r="N6708" s="4" t="s">
        <v>83</v>
      </c>
      <c r="O6708" s="4" t="str">
        <f>TEXT(Table1[[#This Row],[Invoice Date]],"yyyy")</f>
        <v>2021</v>
      </c>
      <c r="P6708" s="4" t="str">
        <f>TEXT(Table1[[#This Row],[Invoice Date]],"mmm")</f>
        <v>Aug</v>
      </c>
      <c r="Q6708" s="27">
        <f>WEEKNUM(Table1[[#This Row],[Invoice Date]]) + IF(YEAR(Table1[[#This Row],[Invoice Date]])=2021, 52, 0)</f>
        <v>87</v>
      </c>
    </row>
    <row r="6709" spans="2:17" ht="14.25" customHeight="1" x14ac:dyDescent="0.3">
      <c r="B6709" s="4" t="s">
        <v>61</v>
      </c>
      <c r="C6709" s="33">
        <v>1185731</v>
      </c>
      <c r="D6709" s="5">
        <v>44430</v>
      </c>
      <c r="E6709" s="4" t="s">
        <v>48</v>
      </c>
      <c r="F6709" s="4" t="s">
        <v>98</v>
      </c>
      <c r="G6709" s="4" t="s">
        <v>99</v>
      </c>
      <c r="H6709" s="6" t="s">
        <v>20</v>
      </c>
      <c r="I6709" s="7">
        <v>40</v>
      </c>
      <c r="J6709" s="8">
        <v>275</v>
      </c>
      <c r="K6709" s="9">
        <v>110000</v>
      </c>
      <c r="L6709" s="9">
        <v>44000</v>
      </c>
      <c r="M6709" s="10">
        <v>0.4</v>
      </c>
      <c r="N6709" s="4" t="s">
        <v>83</v>
      </c>
      <c r="O6709" s="4" t="str">
        <f>TEXT(Table1[[#This Row],[Invoice Date]],"yyyy")</f>
        <v>2021</v>
      </c>
      <c r="P6709" s="4" t="str">
        <f>TEXT(Table1[[#This Row],[Invoice Date]],"mmm")</f>
        <v>Aug</v>
      </c>
      <c r="Q6709" s="27">
        <f>WEEKNUM(Table1[[#This Row],[Invoice Date]]) + IF(YEAR(Table1[[#This Row],[Invoice Date]])=2021, 52, 0)</f>
        <v>87</v>
      </c>
    </row>
    <row r="6710" spans="2:17" ht="14.25" customHeight="1" x14ac:dyDescent="0.3">
      <c r="B6710" s="4" t="s">
        <v>61</v>
      </c>
      <c r="C6710" s="33">
        <v>1185731</v>
      </c>
      <c r="D6710" s="5">
        <v>44430</v>
      </c>
      <c r="E6710" s="4" t="s">
        <v>48</v>
      </c>
      <c r="F6710" s="4" t="s">
        <v>98</v>
      </c>
      <c r="G6710" s="4" t="s">
        <v>99</v>
      </c>
      <c r="H6710" s="6" t="s">
        <v>22</v>
      </c>
      <c r="I6710" s="7">
        <v>50</v>
      </c>
      <c r="J6710" s="8">
        <v>225</v>
      </c>
      <c r="K6710" s="9">
        <v>112500</v>
      </c>
      <c r="L6710" s="9">
        <v>39375</v>
      </c>
      <c r="M6710" s="10">
        <v>0.35</v>
      </c>
      <c r="N6710" s="4" t="s">
        <v>83</v>
      </c>
      <c r="O6710" s="4" t="str">
        <f>TEXT(Table1[[#This Row],[Invoice Date]],"yyyy")</f>
        <v>2021</v>
      </c>
      <c r="P6710" s="4" t="str">
        <f>TEXT(Table1[[#This Row],[Invoice Date]],"mmm")</f>
        <v>Aug</v>
      </c>
      <c r="Q6710" s="27">
        <f>WEEKNUM(Table1[[#This Row],[Invoice Date]]) + IF(YEAR(Table1[[#This Row],[Invoice Date]])=2021, 52, 0)</f>
        <v>87</v>
      </c>
    </row>
    <row r="6711" spans="2:17" ht="14.25" customHeight="1" x14ac:dyDescent="0.3">
      <c r="B6711" s="4" t="s">
        <v>61</v>
      </c>
      <c r="C6711" s="33">
        <v>1185731</v>
      </c>
      <c r="D6711" s="5">
        <v>44430</v>
      </c>
      <c r="E6711" s="4" t="s">
        <v>48</v>
      </c>
      <c r="F6711" s="4" t="s">
        <v>98</v>
      </c>
      <c r="G6711" s="4" t="s">
        <v>99</v>
      </c>
      <c r="H6711" s="6" t="s">
        <v>19</v>
      </c>
      <c r="I6711" s="7">
        <v>45.000000000000007</v>
      </c>
      <c r="J6711" s="8">
        <v>350</v>
      </c>
      <c r="K6711" s="9">
        <v>157500.00000000003</v>
      </c>
      <c r="L6711" s="9">
        <v>55125.000000000007</v>
      </c>
      <c r="M6711" s="10">
        <v>0.35</v>
      </c>
      <c r="N6711" s="4" t="s">
        <v>83</v>
      </c>
      <c r="O6711" s="4" t="str">
        <f>TEXT(Table1[[#This Row],[Invoice Date]],"yyyy")</f>
        <v>2021</v>
      </c>
      <c r="P6711" s="4" t="str">
        <f>TEXT(Table1[[#This Row],[Invoice Date]],"mmm")</f>
        <v>Aug</v>
      </c>
      <c r="Q6711" s="27">
        <f>WEEKNUM(Table1[[#This Row],[Invoice Date]]) + IF(YEAR(Table1[[#This Row],[Invoice Date]])=2021, 52, 0)</f>
        <v>87</v>
      </c>
    </row>
    <row r="6712" spans="2:17" ht="14.25" customHeight="1" x14ac:dyDescent="0.3">
      <c r="B6712" s="4" t="s">
        <v>26</v>
      </c>
      <c r="C6712" s="33">
        <v>1197831</v>
      </c>
      <c r="D6712" s="5">
        <v>44430</v>
      </c>
      <c r="E6712" s="4" t="s">
        <v>27</v>
      </c>
      <c r="F6712" s="4" t="s">
        <v>28</v>
      </c>
      <c r="G6712" s="4" t="s">
        <v>39</v>
      </c>
      <c r="H6712" s="6" t="s">
        <v>23</v>
      </c>
      <c r="I6712" s="7">
        <v>35</v>
      </c>
      <c r="J6712" s="8">
        <v>500</v>
      </c>
      <c r="K6712" s="9">
        <v>175000</v>
      </c>
      <c r="L6712" s="9">
        <v>78750</v>
      </c>
      <c r="M6712" s="10">
        <v>0.45</v>
      </c>
      <c r="N6712" s="4" t="s">
        <v>24</v>
      </c>
      <c r="O6712" s="4" t="str">
        <f>TEXT(Table1[[#This Row],[Invoice Date]],"yyyy")</f>
        <v>2021</v>
      </c>
      <c r="P6712" s="4" t="str">
        <f>TEXT(Table1[[#This Row],[Invoice Date]],"mmm")</f>
        <v>Aug</v>
      </c>
      <c r="Q6712" s="27">
        <f>WEEKNUM(Table1[[#This Row],[Invoice Date]]) + IF(YEAR(Table1[[#This Row],[Invoice Date]])=2021, 52, 0)</f>
        <v>87</v>
      </c>
    </row>
    <row r="6713" spans="2:17" ht="14.25" customHeight="1" x14ac:dyDescent="0.3">
      <c r="B6713" s="4" t="s">
        <v>61</v>
      </c>
      <c r="C6713" s="33">
        <v>1185731</v>
      </c>
      <c r="D6713" s="5">
        <v>44430</v>
      </c>
      <c r="E6713" s="4" t="s">
        <v>48</v>
      </c>
      <c r="F6713" s="4" t="s">
        <v>98</v>
      </c>
      <c r="G6713" s="4" t="s">
        <v>99</v>
      </c>
      <c r="H6713" s="6" t="s">
        <v>23</v>
      </c>
      <c r="I6713" s="7">
        <v>55.000000000000007</v>
      </c>
      <c r="J6713" s="8">
        <v>400</v>
      </c>
      <c r="K6713" s="9">
        <v>220000.00000000003</v>
      </c>
      <c r="L6713" s="9">
        <v>88000.000000000015</v>
      </c>
      <c r="M6713" s="10">
        <v>0.4</v>
      </c>
      <c r="N6713" s="4" t="s">
        <v>83</v>
      </c>
      <c r="O6713" s="4" t="str">
        <f>TEXT(Table1[[#This Row],[Invoice Date]],"yyyy")</f>
        <v>2021</v>
      </c>
      <c r="P6713" s="4" t="str">
        <f>TEXT(Table1[[#This Row],[Invoice Date]],"mmm")</f>
        <v>Aug</v>
      </c>
      <c r="Q6713" s="27">
        <f>WEEKNUM(Table1[[#This Row],[Invoice Date]]) + IF(YEAR(Table1[[#This Row],[Invoice Date]])=2021, 52, 0)</f>
        <v>87</v>
      </c>
    </row>
    <row r="6714" spans="2:17" ht="14.25" customHeight="1" x14ac:dyDescent="0.3">
      <c r="B6714" s="4" t="s">
        <v>61</v>
      </c>
      <c r="C6714" s="33">
        <v>1185731</v>
      </c>
      <c r="D6714" s="5">
        <v>44430</v>
      </c>
      <c r="E6714" s="4" t="s">
        <v>48</v>
      </c>
      <c r="F6714" s="4" t="s">
        <v>98</v>
      </c>
      <c r="G6714" s="4" t="s">
        <v>99</v>
      </c>
      <c r="H6714" s="6" t="s">
        <v>17</v>
      </c>
      <c r="I6714" s="7">
        <v>50</v>
      </c>
      <c r="J6714" s="8">
        <v>575</v>
      </c>
      <c r="K6714" s="9">
        <v>287500</v>
      </c>
      <c r="L6714" s="9">
        <v>115000</v>
      </c>
      <c r="M6714" s="10">
        <v>0.4</v>
      </c>
      <c r="N6714" s="4" t="s">
        <v>83</v>
      </c>
      <c r="O6714" s="4" t="str">
        <f>TEXT(Table1[[#This Row],[Invoice Date]],"yyyy")</f>
        <v>2021</v>
      </c>
      <c r="P6714" s="4" t="str">
        <f>TEXT(Table1[[#This Row],[Invoice Date]],"mmm")</f>
        <v>Aug</v>
      </c>
      <c r="Q6714" s="27">
        <f>WEEKNUM(Table1[[#This Row],[Invoice Date]]) + IF(YEAR(Table1[[#This Row],[Invoice Date]])=2021, 52, 0)</f>
        <v>87</v>
      </c>
    </row>
    <row r="6715" spans="2:17" ht="14.25" customHeight="1" x14ac:dyDescent="0.3">
      <c r="B6715" s="4" t="s">
        <v>26</v>
      </c>
      <c r="C6715" s="33">
        <v>1197831</v>
      </c>
      <c r="D6715" s="5">
        <v>44431</v>
      </c>
      <c r="E6715" s="4" t="s">
        <v>27</v>
      </c>
      <c r="F6715" s="4" t="s">
        <v>59</v>
      </c>
      <c r="G6715" s="4" t="s">
        <v>60</v>
      </c>
      <c r="H6715" s="6" t="s">
        <v>22</v>
      </c>
      <c r="I6715" s="7">
        <v>19</v>
      </c>
      <c r="J6715" s="8">
        <v>88</v>
      </c>
      <c r="K6715" s="9">
        <v>1672</v>
      </c>
      <c r="L6715" s="9">
        <v>702.24</v>
      </c>
      <c r="M6715" s="10">
        <v>0.42</v>
      </c>
      <c r="N6715" s="4" t="s">
        <v>24</v>
      </c>
      <c r="O6715" s="4" t="str">
        <f>TEXT(Table1[[#This Row],[Invoice Date]],"yyyy")</f>
        <v>2021</v>
      </c>
      <c r="P6715" s="4" t="str">
        <f>TEXT(Table1[[#This Row],[Invoice Date]],"mmm")</f>
        <v>Aug</v>
      </c>
      <c r="Q6715" s="27">
        <f>WEEKNUM(Table1[[#This Row],[Invoice Date]]) + IF(YEAR(Table1[[#This Row],[Invoice Date]])=2021, 52, 0)</f>
        <v>87</v>
      </c>
    </row>
    <row r="6716" spans="2:17" ht="14.25" customHeight="1" x14ac:dyDescent="0.3">
      <c r="B6716" s="4" t="s">
        <v>26</v>
      </c>
      <c r="C6716" s="33">
        <v>1197831</v>
      </c>
      <c r="D6716" s="5">
        <v>44431</v>
      </c>
      <c r="E6716" s="4" t="s">
        <v>27</v>
      </c>
      <c r="F6716" s="4" t="s">
        <v>59</v>
      </c>
      <c r="G6716" s="4" t="s">
        <v>60</v>
      </c>
      <c r="H6716" s="6" t="s">
        <v>22</v>
      </c>
      <c r="I6716" s="7">
        <v>23</v>
      </c>
      <c r="J6716" s="8">
        <v>74</v>
      </c>
      <c r="K6716" s="9">
        <v>1702</v>
      </c>
      <c r="L6716" s="9">
        <v>902.06000000000006</v>
      </c>
      <c r="M6716" s="10">
        <v>0.53</v>
      </c>
      <c r="N6716" s="4" t="s">
        <v>83</v>
      </c>
      <c r="O6716" s="4" t="str">
        <f>TEXT(Table1[[#This Row],[Invoice Date]],"yyyy")</f>
        <v>2021</v>
      </c>
      <c r="P6716" s="4" t="str">
        <f>TEXT(Table1[[#This Row],[Invoice Date]],"mmm")</f>
        <v>Aug</v>
      </c>
      <c r="Q6716" s="27">
        <f>WEEKNUM(Table1[[#This Row],[Invoice Date]]) + IF(YEAR(Table1[[#This Row],[Invoice Date]])=2021, 52, 0)</f>
        <v>87</v>
      </c>
    </row>
    <row r="6717" spans="2:17" ht="14.25" customHeight="1" x14ac:dyDescent="0.3">
      <c r="B6717" s="4" t="s">
        <v>26</v>
      </c>
      <c r="C6717" s="33">
        <v>1197831</v>
      </c>
      <c r="D6717" s="5">
        <v>44431</v>
      </c>
      <c r="E6717" s="4" t="s">
        <v>27</v>
      </c>
      <c r="F6717" s="4" t="s">
        <v>28</v>
      </c>
      <c r="G6717" s="4" t="s">
        <v>39</v>
      </c>
      <c r="H6717" s="6" t="s">
        <v>17</v>
      </c>
      <c r="I6717" s="7">
        <v>21</v>
      </c>
      <c r="J6717" s="8">
        <v>203</v>
      </c>
      <c r="K6717" s="9">
        <v>4263</v>
      </c>
      <c r="L6717" s="9">
        <v>1662.5699999999997</v>
      </c>
      <c r="M6717" s="10">
        <v>0.38999999999999996</v>
      </c>
      <c r="N6717" s="4" t="s">
        <v>24</v>
      </c>
      <c r="O6717" s="4" t="str">
        <f>TEXT(Table1[[#This Row],[Invoice Date]],"yyyy")</f>
        <v>2021</v>
      </c>
      <c r="P6717" s="4" t="str">
        <f>TEXT(Table1[[#This Row],[Invoice Date]],"mmm")</f>
        <v>Aug</v>
      </c>
      <c r="Q6717" s="27">
        <f>WEEKNUM(Table1[[#This Row],[Invoice Date]]) + IF(YEAR(Table1[[#This Row],[Invoice Date]])=2021, 52, 0)</f>
        <v>87</v>
      </c>
    </row>
    <row r="6718" spans="2:17" ht="14.25" customHeight="1" x14ac:dyDescent="0.3">
      <c r="B6718" s="4" t="s">
        <v>14</v>
      </c>
      <c r="C6718" s="33">
        <v>1185732</v>
      </c>
      <c r="D6718" s="5">
        <v>44431</v>
      </c>
      <c r="E6718" s="4" t="s">
        <v>31</v>
      </c>
      <c r="F6718" s="4" t="s">
        <v>86</v>
      </c>
      <c r="G6718" s="4" t="s">
        <v>87</v>
      </c>
      <c r="H6718" s="6" t="s">
        <v>21</v>
      </c>
      <c r="I6718" s="7">
        <v>43</v>
      </c>
      <c r="J6718" s="8">
        <v>120</v>
      </c>
      <c r="K6718" s="9">
        <v>5160</v>
      </c>
      <c r="L6718" s="9">
        <v>2167.1999999999998</v>
      </c>
      <c r="M6718" s="10">
        <v>0.42</v>
      </c>
      <c r="N6718" s="4" t="s">
        <v>24</v>
      </c>
      <c r="O6718" s="4" t="str">
        <f>TEXT(Table1[[#This Row],[Invoice Date]],"yyyy")</f>
        <v>2021</v>
      </c>
      <c r="P6718" s="4" t="str">
        <f>TEXT(Table1[[#This Row],[Invoice Date]],"mmm")</f>
        <v>Aug</v>
      </c>
      <c r="Q6718" s="27">
        <f>WEEKNUM(Table1[[#This Row],[Invoice Date]]) + IF(YEAR(Table1[[#This Row],[Invoice Date]])=2021, 52, 0)</f>
        <v>87</v>
      </c>
    </row>
    <row r="6719" spans="2:17" ht="14.25" customHeight="1" x14ac:dyDescent="0.3">
      <c r="B6719" s="4" t="s">
        <v>26</v>
      </c>
      <c r="C6719" s="33">
        <v>1197831</v>
      </c>
      <c r="D6719" s="5">
        <v>44431</v>
      </c>
      <c r="E6719" s="4" t="s">
        <v>27</v>
      </c>
      <c r="F6719" s="4" t="s">
        <v>28</v>
      </c>
      <c r="G6719" s="4" t="s">
        <v>39</v>
      </c>
      <c r="H6719" s="6" t="s">
        <v>17</v>
      </c>
      <c r="I6719" s="7">
        <v>29</v>
      </c>
      <c r="J6719" s="8">
        <v>182</v>
      </c>
      <c r="K6719" s="9">
        <v>5278</v>
      </c>
      <c r="L6719" s="9">
        <v>2639</v>
      </c>
      <c r="M6719" s="10">
        <v>0.5</v>
      </c>
      <c r="N6719" s="4" t="s">
        <v>83</v>
      </c>
      <c r="O6719" s="4" t="str">
        <f>TEXT(Table1[[#This Row],[Invoice Date]],"yyyy")</f>
        <v>2021</v>
      </c>
      <c r="P6719" s="4" t="str">
        <f>TEXT(Table1[[#This Row],[Invoice Date]],"mmm")</f>
        <v>Aug</v>
      </c>
      <c r="Q6719" s="27">
        <f>WEEKNUM(Table1[[#This Row],[Invoice Date]]) + IF(YEAR(Table1[[#This Row],[Invoice Date]])=2021, 52, 0)</f>
        <v>87</v>
      </c>
    </row>
    <row r="6720" spans="2:17" ht="14.25" customHeight="1" x14ac:dyDescent="0.3">
      <c r="B6720" s="4" t="s">
        <v>14</v>
      </c>
      <c r="C6720" s="33">
        <v>1185732</v>
      </c>
      <c r="D6720" s="5">
        <v>44431</v>
      </c>
      <c r="E6720" s="4" t="s">
        <v>31</v>
      </c>
      <c r="F6720" s="4" t="s">
        <v>86</v>
      </c>
      <c r="G6720" s="4" t="s">
        <v>87</v>
      </c>
      <c r="H6720" s="6" t="s">
        <v>20</v>
      </c>
      <c r="I6720" s="7">
        <v>37</v>
      </c>
      <c r="J6720" s="8">
        <v>153</v>
      </c>
      <c r="K6720" s="9">
        <v>5661</v>
      </c>
      <c r="L6720" s="9">
        <v>2321.0099999999998</v>
      </c>
      <c r="M6720" s="10">
        <v>0.41</v>
      </c>
      <c r="N6720" s="4" t="s">
        <v>24</v>
      </c>
      <c r="O6720" s="4" t="str">
        <f>TEXT(Table1[[#This Row],[Invoice Date]],"yyyy")</f>
        <v>2021</v>
      </c>
      <c r="P6720" s="4" t="str">
        <f>TEXT(Table1[[#This Row],[Invoice Date]],"mmm")</f>
        <v>Aug</v>
      </c>
      <c r="Q6720" s="27">
        <f>WEEKNUM(Table1[[#This Row],[Invoice Date]]) + IF(YEAR(Table1[[#This Row],[Invoice Date]])=2021, 52, 0)</f>
        <v>87</v>
      </c>
    </row>
    <row r="6721" spans="2:17" ht="14.25" customHeight="1" x14ac:dyDescent="0.3">
      <c r="B6721" s="4" t="s">
        <v>14</v>
      </c>
      <c r="C6721" s="33">
        <v>1185732</v>
      </c>
      <c r="D6721" s="5">
        <v>44431</v>
      </c>
      <c r="E6721" s="4" t="s">
        <v>31</v>
      </c>
      <c r="F6721" s="4" t="s">
        <v>86</v>
      </c>
      <c r="G6721" s="4" t="s">
        <v>87</v>
      </c>
      <c r="H6721" s="6" t="s">
        <v>21</v>
      </c>
      <c r="I6721" s="7">
        <v>52</v>
      </c>
      <c r="J6721" s="8">
        <v>112</v>
      </c>
      <c r="K6721" s="9">
        <v>5824</v>
      </c>
      <c r="L6721" s="9">
        <v>2853.7599999999998</v>
      </c>
      <c r="M6721" s="10">
        <v>0.49</v>
      </c>
      <c r="N6721" s="4" t="s">
        <v>83</v>
      </c>
      <c r="O6721" s="4" t="str">
        <f>TEXT(Table1[[#This Row],[Invoice Date]],"yyyy")</f>
        <v>2021</v>
      </c>
      <c r="P6721" s="4" t="str">
        <f>TEXT(Table1[[#This Row],[Invoice Date]],"mmm")</f>
        <v>Aug</v>
      </c>
      <c r="Q6721" s="27">
        <f>WEEKNUM(Table1[[#This Row],[Invoice Date]]) + IF(YEAR(Table1[[#This Row],[Invoice Date]])=2021, 52, 0)</f>
        <v>87</v>
      </c>
    </row>
    <row r="6722" spans="2:17" ht="14.25" customHeight="1" x14ac:dyDescent="0.3">
      <c r="B6722" s="4" t="s">
        <v>14</v>
      </c>
      <c r="C6722" s="33">
        <v>1185732</v>
      </c>
      <c r="D6722" s="5">
        <v>44431</v>
      </c>
      <c r="E6722" s="4" t="s">
        <v>31</v>
      </c>
      <c r="F6722" s="4" t="s">
        <v>86</v>
      </c>
      <c r="G6722" s="4" t="s">
        <v>87</v>
      </c>
      <c r="H6722" s="6" t="s">
        <v>20</v>
      </c>
      <c r="I6722" s="7">
        <v>54</v>
      </c>
      <c r="J6722" s="8">
        <v>113</v>
      </c>
      <c r="K6722" s="9">
        <v>6102</v>
      </c>
      <c r="L6722" s="9">
        <v>2989.98</v>
      </c>
      <c r="M6722" s="10">
        <v>0.49</v>
      </c>
      <c r="N6722" s="4" t="s">
        <v>83</v>
      </c>
      <c r="O6722" s="4" t="str">
        <f>TEXT(Table1[[#This Row],[Invoice Date]],"yyyy")</f>
        <v>2021</v>
      </c>
      <c r="P6722" s="4" t="str">
        <f>TEXT(Table1[[#This Row],[Invoice Date]],"mmm")</f>
        <v>Aug</v>
      </c>
      <c r="Q6722" s="27">
        <f>WEEKNUM(Table1[[#This Row],[Invoice Date]]) + IF(YEAR(Table1[[#This Row],[Invoice Date]])=2021, 52, 0)</f>
        <v>87</v>
      </c>
    </row>
    <row r="6723" spans="2:17" ht="14.25" customHeight="1" x14ac:dyDescent="0.3">
      <c r="B6723" s="4" t="s">
        <v>14</v>
      </c>
      <c r="C6723" s="33">
        <v>1185732</v>
      </c>
      <c r="D6723" s="5">
        <v>44431</v>
      </c>
      <c r="E6723" s="4" t="s">
        <v>31</v>
      </c>
      <c r="F6723" s="4" t="s">
        <v>86</v>
      </c>
      <c r="G6723" s="4" t="s">
        <v>87</v>
      </c>
      <c r="H6723" s="6" t="s">
        <v>23</v>
      </c>
      <c r="I6723" s="7">
        <v>65</v>
      </c>
      <c r="J6723" s="8">
        <v>94</v>
      </c>
      <c r="K6723" s="9">
        <v>6110</v>
      </c>
      <c r="L6723" s="9">
        <v>2444</v>
      </c>
      <c r="M6723" s="10">
        <v>0.4</v>
      </c>
      <c r="N6723" s="4" t="s">
        <v>83</v>
      </c>
      <c r="O6723" s="4" t="str">
        <f>TEXT(Table1[[#This Row],[Invoice Date]],"yyyy")</f>
        <v>2021</v>
      </c>
      <c r="P6723" s="4" t="str">
        <f>TEXT(Table1[[#This Row],[Invoice Date]],"mmm")</f>
        <v>Aug</v>
      </c>
      <c r="Q6723" s="27">
        <f>WEEKNUM(Table1[[#This Row],[Invoice Date]]) + IF(YEAR(Table1[[#This Row],[Invoice Date]])=2021, 52, 0)</f>
        <v>87</v>
      </c>
    </row>
    <row r="6724" spans="2:17" ht="14.25" customHeight="1" x14ac:dyDescent="0.3">
      <c r="B6724" s="4" t="s">
        <v>14</v>
      </c>
      <c r="C6724" s="33">
        <v>1185732</v>
      </c>
      <c r="D6724" s="5">
        <v>44431</v>
      </c>
      <c r="E6724" s="4" t="s">
        <v>31</v>
      </c>
      <c r="F6724" s="4" t="s">
        <v>86</v>
      </c>
      <c r="G6724" s="4" t="s">
        <v>87</v>
      </c>
      <c r="H6724" s="6" t="s">
        <v>22</v>
      </c>
      <c r="I6724" s="7">
        <v>45</v>
      </c>
      <c r="J6724" s="8">
        <v>136</v>
      </c>
      <c r="K6724" s="9">
        <v>6120</v>
      </c>
      <c r="L6724" s="9">
        <v>2264.4</v>
      </c>
      <c r="M6724" s="10">
        <v>0.37</v>
      </c>
      <c r="N6724" s="4" t="s">
        <v>24</v>
      </c>
      <c r="O6724" s="4" t="str">
        <f>TEXT(Table1[[#This Row],[Invoice Date]],"yyyy")</f>
        <v>2021</v>
      </c>
      <c r="P6724" s="4" t="str">
        <f>TEXT(Table1[[#This Row],[Invoice Date]],"mmm")</f>
        <v>Aug</v>
      </c>
      <c r="Q6724" s="27">
        <f>WEEKNUM(Table1[[#This Row],[Invoice Date]]) + IF(YEAR(Table1[[#This Row],[Invoice Date]])=2021, 52, 0)</f>
        <v>87</v>
      </c>
    </row>
    <row r="6725" spans="2:17" ht="14.25" customHeight="1" x14ac:dyDescent="0.3">
      <c r="B6725" s="4" t="s">
        <v>14</v>
      </c>
      <c r="C6725" s="33">
        <v>1185732</v>
      </c>
      <c r="D6725" s="5">
        <v>44431</v>
      </c>
      <c r="E6725" s="4" t="s">
        <v>31</v>
      </c>
      <c r="F6725" s="4" t="s">
        <v>86</v>
      </c>
      <c r="G6725" s="4" t="s">
        <v>87</v>
      </c>
      <c r="H6725" s="6" t="s">
        <v>23</v>
      </c>
      <c r="I6725" s="7">
        <v>48</v>
      </c>
      <c r="J6725" s="8">
        <v>131</v>
      </c>
      <c r="K6725" s="9">
        <v>6288</v>
      </c>
      <c r="L6725" s="9">
        <v>1760.64</v>
      </c>
      <c r="M6725" s="10">
        <v>0.28000000000000003</v>
      </c>
      <c r="N6725" s="4" t="s">
        <v>24</v>
      </c>
      <c r="O6725" s="4" t="str">
        <f>TEXT(Table1[[#This Row],[Invoice Date]],"yyyy")</f>
        <v>2021</v>
      </c>
      <c r="P6725" s="4" t="str">
        <f>TEXT(Table1[[#This Row],[Invoice Date]],"mmm")</f>
        <v>Aug</v>
      </c>
      <c r="Q6725" s="27">
        <f>WEEKNUM(Table1[[#This Row],[Invoice Date]]) + IF(YEAR(Table1[[#This Row],[Invoice Date]])=2021, 52, 0)</f>
        <v>87</v>
      </c>
    </row>
    <row r="6726" spans="2:17" ht="14.25" customHeight="1" x14ac:dyDescent="0.3">
      <c r="B6726" s="4" t="s">
        <v>14</v>
      </c>
      <c r="C6726" s="33">
        <v>1185732</v>
      </c>
      <c r="D6726" s="5">
        <v>44431</v>
      </c>
      <c r="E6726" s="4" t="s">
        <v>31</v>
      </c>
      <c r="F6726" s="4" t="s">
        <v>86</v>
      </c>
      <c r="G6726" s="4" t="s">
        <v>87</v>
      </c>
      <c r="H6726" s="6" t="s">
        <v>22</v>
      </c>
      <c r="I6726" s="7">
        <v>59</v>
      </c>
      <c r="J6726" s="8">
        <v>116</v>
      </c>
      <c r="K6726" s="9">
        <v>6844</v>
      </c>
      <c r="L6726" s="9">
        <v>2806.04</v>
      </c>
      <c r="M6726" s="10">
        <v>0.41</v>
      </c>
      <c r="N6726" s="4" t="s">
        <v>83</v>
      </c>
      <c r="O6726" s="4" t="str">
        <f>TEXT(Table1[[#This Row],[Invoice Date]],"yyyy")</f>
        <v>2021</v>
      </c>
      <c r="P6726" s="4" t="str">
        <f>TEXT(Table1[[#This Row],[Invoice Date]],"mmm")</f>
        <v>Aug</v>
      </c>
      <c r="Q6726" s="27">
        <f>WEEKNUM(Table1[[#This Row],[Invoice Date]]) + IF(YEAR(Table1[[#This Row],[Invoice Date]])=2021, 52, 0)</f>
        <v>87</v>
      </c>
    </row>
    <row r="6727" spans="2:17" ht="14.25" customHeight="1" x14ac:dyDescent="0.3">
      <c r="B6727" s="4" t="s">
        <v>14</v>
      </c>
      <c r="C6727" s="33">
        <v>1185732</v>
      </c>
      <c r="D6727" s="5">
        <v>44431</v>
      </c>
      <c r="E6727" s="4" t="s">
        <v>31</v>
      </c>
      <c r="F6727" s="4" t="s">
        <v>86</v>
      </c>
      <c r="G6727" s="4" t="s">
        <v>87</v>
      </c>
      <c r="H6727" s="6" t="s">
        <v>17</v>
      </c>
      <c r="I6727" s="7">
        <v>41</v>
      </c>
      <c r="J6727" s="8">
        <v>194</v>
      </c>
      <c r="K6727" s="9">
        <v>7954</v>
      </c>
      <c r="L6727" s="9">
        <v>3181.6</v>
      </c>
      <c r="M6727" s="10">
        <v>0.39999999999999997</v>
      </c>
      <c r="N6727" s="4" t="s">
        <v>24</v>
      </c>
      <c r="O6727" s="4" t="str">
        <f>TEXT(Table1[[#This Row],[Invoice Date]],"yyyy")</f>
        <v>2021</v>
      </c>
      <c r="P6727" s="4" t="str">
        <f>TEXT(Table1[[#This Row],[Invoice Date]],"mmm")</f>
        <v>Aug</v>
      </c>
      <c r="Q6727" s="27">
        <f>WEEKNUM(Table1[[#This Row],[Invoice Date]]) + IF(YEAR(Table1[[#This Row],[Invoice Date]])=2021, 52, 0)</f>
        <v>87</v>
      </c>
    </row>
    <row r="6728" spans="2:17" ht="14.25" customHeight="1" x14ac:dyDescent="0.3">
      <c r="B6728" s="4" t="s">
        <v>14</v>
      </c>
      <c r="C6728" s="33">
        <v>1185732</v>
      </c>
      <c r="D6728" s="5">
        <v>44431</v>
      </c>
      <c r="E6728" s="4" t="s">
        <v>31</v>
      </c>
      <c r="F6728" s="4" t="s">
        <v>86</v>
      </c>
      <c r="G6728" s="4" t="s">
        <v>87</v>
      </c>
      <c r="H6728" s="6" t="s">
        <v>17</v>
      </c>
      <c r="I6728" s="7">
        <v>50</v>
      </c>
      <c r="J6728" s="8">
        <v>163</v>
      </c>
      <c r="K6728" s="9">
        <v>8150</v>
      </c>
      <c r="L6728" s="9">
        <v>4075</v>
      </c>
      <c r="M6728" s="10">
        <v>0.5</v>
      </c>
      <c r="N6728" s="4" t="s">
        <v>83</v>
      </c>
      <c r="O6728" s="4" t="str">
        <f>TEXT(Table1[[#This Row],[Invoice Date]],"yyyy")</f>
        <v>2021</v>
      </c>
      <c r="P6728" s="4" t="str">
        <f>TEXT(Table1[[#This Row],[Invoice Date]],"mmm")</f>
        <v>Aug</v>
      </c>
      <c r="Q6728" s="27">
        <f>WEEKNUM(Table1[[#This Row],[Invoice Date]]) + IF(YEAR(Table1[[#This Row],[Invoice Date]])=2021, 52, 0)</f>
        <v>87</v>
      </c>
    </row>
    <row r="6729" spans="2:17" ht="14.25" customHeight="1" x14ac:dyDescent="0.3">
      <c r="B6729" s="4" t="s">
        <v>14</v>
      </c>
      <c r="C6729" s="33">
        <v>1185732</v>
      </c>
      <c r="D6729" s="5">
        <v>44431</v>
      </c>
      <c r="E6729" s="4" t="s">
        <v>31</v>
      </c>
      <c r="F6729" s="4" t="s">
        <v>86</v>
      </c>
      <c r="G6729" s="4" t="s">
        <v>87</v>
      </c>
      <c r="H6729" s="6" t="s">
        <v>19</v>
      </c>
      <c r="I6729" s="7">
        <v>46</v>
      </c>
      <c r="J6729" s="8">
        <v>190</v>
      </c>
      <c r="K6729" s="9">
        <v>8740</v>
      </c>
      <c r="L6729" s="9">
        <v>3670.8</v>
      </c>
      <c r="M6729" s="10">
        <v>0.42000000000000004</v>
      </c>
      <c r="N6729" s="4" t="s">
        <v>24</v>
      </c>
      <c r="O6729" s="4" t="str">
        <f>TEXT(Table1[[#This Row],[Invoice Date]],"yyyy")</f>
        <v>2021</v>
      </c>
      <c r="P6729" s="4" t="str">
        <f>TEXT(Table1[[#This Row],[Invoice Date]],"mmm")</f>
        <v>Aug</v>
      </c>
      <c r="Q6729" s="27">
        <f>WEEKNUM(Table1[[#This Row],[Invoice Date]]) + IF(YEAR(Table1[[#This Row],[Invoice Date]])=2021, 52, 0)</f>
        <v>87</v>
      </c>
    </row>
    <row r="6730" spans="2:17" ht="14.25" customHeight="1" x14ac:dyDescent="0.3">
      <c r="B6730" s="4" t="s">
        <v>14</v>
      </c>
      <c r="C6730" s="33">
        <v>1185732</v>
      </c>
      <c r="D6730" s="5">
        <v>44431</v>
      </c>
      <c r="E6730" s="4" t="s">
        <v>31</v>
      </c>
      <c r="F6730" s="4" t="s">
        <v>86</v>
      </c>
      <c r="G6730" s="4" t="s">
        <v>87</v>
      </c>
      <c r="H6730" s="6" t="s">
        <v>19</v>
      </c>
      <c r="I6730" s="7">
        <v>57</v>
      </c>
      <c r="J6730" s="8">
        <v>161</v>
      </c>
      <c r="K6730" s="9">
        <v>9177</v>
      </c>
      <c r="L6730" s="9">
        <v>4588.5</v>
      </c>
      <c r="M6730" s="10">
        <v>0.5</v>
      </c>
      <c r="N6730" s="4" t="s">
        <v>83</v>
      </c>
      <c r="O6730" s="4" t="str">
        <f>TEXT(Table1[[#This Row],[Invoice Date]],"yyyy")</f>
        <v>2021</v>
      </c>
      <c r="P6730" s="4" t="str">
        <f>TEXT(Table1[[#This Row],[Invoice Date]],"mmm")</f>
        <v>Aug</v>
      </c>
      <c r="Q6730" s="27">
        <f>WEEKNUM(Table1[[#This Row],[Invoice Date]]) + IF(YEAR(Table1[[#This Row],[Invoice Date]])=2021, 52, 0)</f>
        <v>87</v>
      </c>
    </row>
    <row r="6731" spans="2:17" ht="14.25" customHeight="1" x14ac:dyDescent="0.3">
      <c r="B6731" s="4" t="s">
        <v>26</v>
      </c>
      <c r="C6731" s="33">
        <v>1197831</v>
      </c>
      <c r="D6731" s="5">
        <v>44431</v>
      </c>
      <c r="E6731" s="4" t="s">
        <v>27</v>
      </c>
      <c r="F6731" s="4" t="s">
        <v>59</v>
      </c>
      <c r="G6731" s="4" t="s">
        <v>60</v>
      </c>
      <c r="H6731" s="6" t="s">
        <v>22</v>
      </c>
      <c r="I6731" s="7">
        <v>25</v>
      </c>
      <c r="J6731" s="8">
        <v>275</v>
      </c>
      <c r="K6731" s="9">
        <v>68750</v>
      </c>
      <c r="L6731" s="9">
        <v>27499.999999999996</v>
      </c>
      <c r="M6731" s="10">
        <v>0.39999999999999997</v>
      </c>
      <c r="N6731" s="4" t="s">
        <v>24</v>
      </c>
      <c r="O6731" s="4" t="str">
        <f>TEXT(Table1[[#This Row],[Invoice Date]],"yyyy")</f>
        <v>2021</v>
      </c>
      <c r="P6731" s="4" t="str">
        <f>TEXT(Table1[[#This Row],[Invoice Date]],"mmm")</f>
        <v>Aug</v>
      </c>
      <c r="Q6731" s="27">
        <f>WEEKNUM(Table1[[#This Row],[Invoice Date]]) + IF(YEAR(Table1[[#This Row],[Invoice Date]])=2021, 52, 0)</f>
        <v>87</v>
      </c>
    </row>
    <row r="6732" spans="2:17" ht="14.25" customHeight="1" x14ac:dyDescent="0.3">
      <c r="B6732" s="4" t="s">
        <v>26</v>
      </c>
      <c r="C6732" s="33">
        <v>1197831</v>
      </c>
      <c r="D6732" s="5">
        <v>44431</v>
      </c>
      <c r="E6732" s="4" t="s">
        <v>27</v>
      </c>
      <c r="F6732" s="4" t="s">
        <v>28</v>
      </c>
      <c r="G6732" s="4" t="s">
        <v>39</v>
      </c>
      <c r="H6732" s="6" t="s">
        <v>17</v>
      </c>
      <c r="I6732" s="7">
        <v>30</v>
      </c>
      <c r="J6732" s="8">
        <v>675</v>
      </c>
      <c r="K6732" s="9">
        <v>202500</v>
      </c>
      <c r="L6732" s="9">
        <v>70875</v>
      </c>
      <c r="M6732" s="10">
        <v>0.35</v>
      </c>
      <c r="N6732" s="4" t="s">
        <v>24</v>
      </c>
      <c r="O6732" s="4" t="str">
        <f>TEXT(Table1[[#This Row],[Invoice Date]],"yyyy")</f>
        <v>2021</v>
      </c>
      <c r="P6732" s="4" t="str">
        <f>TEXT(Table1[[#This Row],[Invoice Date]],"mmm")</f>
        <v>Aug</v>
      </c>
      <c r="Q6732" s="27">
        <f>WEEKNUM(Table1[[#This Row],[Invoice Date]]) + IF(YEAR(Table1[[#This Row],[Invoice Date]])=2021, 52, 0)</f>
        <v>87</v>
      </c>
    </row>
    <row r="6733" spans="2:17" ht="14.25" customHeight="1" x14ac:dyDescent="0.3">
      <c r="B6733" s="4" t="s">
        <v>14</v>
      </c>
      <c r="C6733" s="33">
        <v>1185732</v>
      </c>
      <c r="D6733" s="5">
        <v>44431</v>
      </c>
      <c r="E6733" s="4" t="s">
        <v>31</v>
      </c>
      <c r="F6733" s="4" t="s">
        <v>86</v>
      </c>
      <c r="G6733" s="4" t="s">
        <v>87</v>
      </c>
      <c r="H6733" s="6" t="s">
        <v>21</v>
      </c>
      <c r="I6733" s="7">
        <v>55.000000000000007</v>
      </c>
      <c r="J6733" s="8">
        <v>400</v>
      </c>
      <c r="K6733" s="9">
        <v>220000.00000000003</v>
      </c>
      <c r="L6733" s="9">
        <v>77000</v>
      </c>
      <c r="M6733" s="10">
        <v>0.35</v>
      </c>
      <c r="N6733" s="4" t="s">
        <v>83</v>
      </c>
      <c r="O6733" s="4" t="str">
        <f>TEXT(Table1[[#This Row],[Invoice Date]],"yyyy")</f>
        <v>2021</v>
      </c>
      <c r="P6733" s="4" t="str">
        <f>TEXT(Table1[[#This Row],[Invoice Date]],"mmm")</f>
        <v>Aug</v>
      </c>
      <c r="Q6733" s="27">
        <f>WEEKNUM(Table1[[#This Row],[Invoice Date]]) + IF(YEAR(Table1[[#This Row],[Invoice Date]])=2021, 52, 0)</f>
        <v>87</v>
      </c>
    </row>
    <row r="6734" spans="2:17" ht="14.25" customHeight="1" x14ac:dyDescent="0.3">
      <c r="B6734" s="4" t="s">
        <v>14</v>
      </c>
      <c r="C6734" s="33">
        <v>1185732</v>
      </c>
      <c r="D6734" s="5">
        <v>44431</v>
      </c>
      <c r="E6734" s="4" t="s">
        <v>31</v>
      </c>
      <c r="F6734" s="4" t="s">
        <v>86</v>
      </c>
      <c r="G6734" s="4" t="s">
        <v>87</v>
      </c>
      <c r="H6734" s="6" t="s">
        <v>20</v>
      </c>
      <c r="I6734" s="7">
        <v>55.000000000000007</v>
      </c>
      <c r="J6734" s="8">
        <v>450</v>
      </c>
      <c r="K6734" s="9">
        <v>247500.00000000003</v>
      </c>
      <c r="L6734" s="9">
        <v>86625</v>
      </c>
      <c r="M6734" s="10">
        <v>0.35</v>
      </c>
      <c r="N6734" s="4" t="s">
        <v>83</v>
      </c>
      <c r="O6734" s="4" t="str">
        <f>TEXT(Table1[[#This Row],[Invoice Date]],"yyyy")</f>
        <v>2021</v>
      </c>
      <c r="P6734" s="4" t="str">
        <f>TEXT(Table1[[#This Row],[Invoice Date]],"mmm")</f>
        <v>Aug</v>
      </c>
      <c r="Q6734" s="27">
        <f>WEEKNUM(Table1[[#This Row],[Invoice Date]]) + IF(YEAR(Table1[[#This Row],[Invoice Date]])=2021, 52, 0)</f>
        <v>87</v>
      </c>
    </row>
    <row r="6735" spans="2:17" ht="14.25" customHeight="1" x14ac:dyDescent="0.3">
      <c r="B6735" s="4" t="s">
        <v>14</v>
      </c>
      <c r="C6735" s="33">
        <v>1185732</v>
      </c>
      <c r="D6735" s="5">
        <v>44431</v>
      </c>
      <c r="E6735" s="4" t="s">
        <v>31</v>
      </c>
      <c r="F6735" s="4" t="s">
        <v>86</v>
      </c>
      <c r="G6735" s="4" t="s">
        <v>87</v>
      </c>
      <c r="H6735" s="6" t="s">
        <v>22</v>
      </c>
      <c r="I6735" s="7">
        <v>65</v>
      </c>
      <c r="J6735" s="8">
        <v>400</v>
      </c>
      <c r="K6735" s="9">
        <v>260000</v>
      </c>
      <c r="L6735" s="9">
        <v>78000</v>
      </c>
      <c r="M6735" s="10">
        <v>0.3</v>
      </c>
      <c r="N6735" s="4" t="s">
        <v>83</v>
      </c>
      <c r="O6735" s="4" t="str">
        <f>TEXT(Table1[[#This Row],[Invoice Date]],"yyyy")</f>
        <v>2021</v>
      </c>
      <c r="P6735" s="4" t="str">
        <f>TEXT(Table1[[#This Row],[Invoice Date]],"mmm")</f>
        <v>Aug</v>
      </c>
      <c r="Q6735" s="27">
        <f>WEEKNUM(Table1[[#This Row],[Invoice Date]]) + IF(YEAR(Table1[[#This Row],[Invoice Date]])=2021, 52, 0)</f>
        <v>87</v>
      </c>
    </row>
    <row r="6736" spans="2:17" ht="14.25" customHeight="1" x14ac:dyDescent="0.3">
      <c r="B6736" s="4" t="s">
        <v>14</v>
      </c>
      <c r="C6736" s="33">
        <v>1185732</v>
      </c>
      <c r="D6736" s="5">
        <v>44431</v>
      </c>
      <c r="E6736" s="4" t="s">
        <v>31</v>
      </c>
      <c r="F6736" s="4" t="s">
        <v>86</v>
      </c>
      <c r="G6736" s="4" t="s">
        <v>87</v>
      </c>
      <c r="H6736" s="6" t="s">
        <v>23</v>
      </c>
      <c r="I6736" s="7">
        <v>70</v>
      </c>
      <c r="J6736" s="8">
        <v>375</v>
      </c>
      <c r="K6736" s="9">
        <v>262500</v>
      </c>
      <c r="L6736" s="9">
        <v>65625</v>
      </c>
      <c r="M6736" s="10">
        <v>0.25</v>
      </c>
      <c r="N6736" s="4" t="s">
        <v>83</v>
      </c>
      <c r="O6736" s="4" t="str">
        <f>TEXT(Table1[[#This Row],[Invoice Date]],"yyyy")</f>
        <v>2021</v>
      </c>
      <c r="P6736" s="4" t="str">
        <f>TEXT(Table1[[#This Row],[Invoice Date]],"mmm")</f>
        <v>Aug</v>
      </c>
      <c r="Q6736" s="27">
        <f>WEEKNUM(Table1[[#This Row],[Invoice Date]]) + IF(YEAR(Table1[[#This Row],[Invoice Date]])=2021, 52, 0)</f>
        <v>87</v>
      </c>
    </row>
    <row r="6737" spans="2:17" ht="14.25" customHeight="1" x14ac:dyDescent="0.3">
      <c r="B6737" s="4" t="s">
        <v>14</v>
      </c>
      <c r="C6737" s="33">
        <v>1185732</v>
      </c>
      <c r="D6737" s="5">
        <v>44431</v>
      </c>
      <c r="E6737" s="4" t="s">
        <v>31</v>
      </c>
      <c r="F6737" s="4" t="s">
        <v>86</v>
      </c>
      <c r="G6737" s="4" t="s">
        <v>87</v>
      </c>
      <c r="H6737" s="6" t="s">
        <v>17</v>
      </c>
      <c r="I6737" s="7">
        <v>55.000000000000007</v>
      </c>
      <c r="J6737" s="8">
        <v>625</v>
      </c>
      <c r="K6737" s="9">
        <v>343750.00000000006</v>
      </c>
      <c r="L6737" s="9">
        <v>120312.50000000001</v>
      </c>
      <c r="M6737" s="10">
        <v>0.35</v>
      </c>
      <c r="N6737" s="4" t="s">
        <v>83</v>
      </c>
      <c r="O6737" s="4" t="str">
        <f>TEXT(Table1[[#This Row],[Invoice Date]],"yyyy")</f>
        <v>2021</v>
      </c>
      <c r="P6737" s="4" t="str">
        <f>TEXT(Table1[[#This Row],[Invoice Date]],"mmm")</f>
        <v>Aug</v>
      </c>
      <c r="Q6737" s="27">
        <f>WEEKNUM(Table1[[#This Row],[Invoice Date]]) + IF(YEAR(Table1[[#This Row],[Invoice Date]])=2021, 52, 0)</f>
        <v>87</v>
      </c>
    </row>
    <row r="6738" spans="2:17" ht="14.25" customHeight="1" x14ac:dyDescent="0.3">
      <c r="B6738" s="4" t="s">
        <v>14</v>
      </c>
      <c r="C6738" s="33">
        <v>1185732</v>
      </c>
      <c r="D6738" s="5">
        <v>44431</v>
      </c>
      <c r="E6738" s="4" t="s">
        <v>31</v>
      </c>
      <c r="F6738" s="4" t="s">
        <v>86</v>
      </c>
      <c r="G6738" s="4" t="s">
        <v>87</v>
      </c>
      <c r="H6738" s="6" t="s">
        <v>19</v>
      </c>
      <c r="I6738" s="7">
        <v>60.000000000000007</v>
      </c>
      <c r="J6738" s="8">
        <v>575</v>
      </c>
      <c r="K6738" s="9">
        <v>345000.00000000006</v>
      </c>
      <c r="L6738" s="9">
        <v>138000.00000000003</v>
      </c>
      <c r="M6738" s="10">
        <v>0.4</v>
      </c>
      <c r="N6738" s="4" t="s">
        <v>83</v>
      </c>
      <c r="O6738" s="4" t="str">
        <f>TEXT(Table1[[#This Row],[Invoice Date]],"yyyy")</f>
        <v>2021</v>
      </c>
      <c r="P6738" s="4" t="str">
        <f>TEXT(Table1[[#This Row],[Invoice Date]],"mmm")</f>
        <v>Aug</v>
      </c>
      <c r="Q6738" s="27">
        <f>WEEKNUM(Table1[[#This Row],[Invoice Date]]) + IF(YEAR(Table1[[#This Row],[Invoice Date]])=2021, 52, 0)</f>
        <v>87</v>
      </c>
    </row>
    <row r="6739" spans="2:17" ht="14.25" customHeight="1" x14ac:dyDescent="0.3">
      <c r="B6739" s="4" t="s">
        <v>26</v>
      </c>
      <c r="C6739" s="33">
        <v>1197831</v>
      </c>
      <c r="D6739" s="5">
        <v>44432</v>
      </c>
      <c r="E6739" s="4" t="s">
        <v>27</v>
      </c>
      <c r="F6739" s="4" t="s">
        <v>59</v>
      </c>
      <c r="G6739" s="4" t="s">
        <v>60</v>
      </c>
      <c r="H6739" s="6" t="s">
        <v>23</v>
      </c>
      <c r="I6739" s="7">
        <v>14</v>
      </c>
      <c r="J6739" s="8">
        <v>165</v>
      </c>
      <c r="K6739" s="9">
        <v>2310</v>
      </c>
      <c r="L6739" s="9">
        <v>1547.7000000000003</v>
      </c>
      <c r="M6739" s="10">
        <v>0.67000000000000015</v>
      </c>
      <c r="N6739" s="4" t="s">
        <v>24</v>
      </c>
      <c r="O6739" s="4" t="str">
        <f>TEXT(Table1[[#This Row],[Invoice Date]],"yyyy")</f>
        <v>2021</v>
      </c>
      <c r="P6739" s="4" t="str">
        <f>TEXT(Table1[[#This Row],[Invoice Date]],"mmm")</f>
        <v>Aug</v>
      </c>
      <c r="Q6739" s="27">
        <f>WEEKNUM(Table1[[#This Row],[Invoice Date]]) + IF(YEAR(Table1[[#This Row],[Invoice Date]])=2021, 52, 0)</f>
        <v>87</v>
      </c>
    </row>
    <row r="6740" spans="2:17" ht="14.25" customHeight="1" x14ac:dyDescent="0.3">
      <c r="B6740" s="4" t="s">
        <v>26</v>
      </c>
      <c r="C6740" s="33">
        <v>1197831</v>
      </c>
      <c r="D6740" s="5">
        <v>44432</v>
      </c>
      <c r="E6740" s="4" t="s">
        <v>27</v>
      </c>
      <c r="F6740" s="4" t="s">
        <v>59</v>
      </c>
      <c r="G6740" s="4" t="s">
        <v>60</v>
      </c>
      <c r="H6740" s="6" t="s">
        <v>23</v>
      </c>
      <c r="I6740" s="7">
        <v>20</v>
      </c>
      <c r="J6740" s="8">
        <v>149</v>
      </c>
      <c r="K6740" s="9">
        <v>2980</v>
      </c>
      <c r="L6740" s="9">
        <v>2235.0000000000005</v>
      </c>
      <c r="M6740" s="10">
        <v>0.75000000000000011</v>
      </c>
      <c r="N6740" s="4" t="s">
        <v>83</v>
      </c>
      <c r="O6740" s="4" t="str">
        <f>TEXT(Table1[[#This Row],[Invoice Date]],"yyyy")</f>
        <v>2021</v>
      </c>
      <c r="P6740" s="4" t="str">
        <f>TEXT(Table1[[#This Row],[Invoice Date]],"mmm")</f>
        <v>Aug</v>
      </c>
      <c r="Q6740" s="27">
        <f>WEEKNUM(Table1[[#This Row],[Invoice Date]]) + IF(YEAR(Table1[[#This Row],[Invoice Date]])=2021, 52, 0)</f>
        <v>87</v>
      </c>
    </row>
    <row r="6741" spans="2:17" ht="14.25" customHeight="1" x14ac:dyDescent="0.3">
      <c r="B6741" s="4" t="s">
        <v>14</v>
      </c>
      <c r="C6741" s="33">
        <v>1185732</v>
      </c>
      <c r="D6741" s="5">
        <v>44432</v>
      </c>
      <c r="E6741" s="4" t="s">
        <v>48</v>
      </c>
      <c r="F6741" s="4" t="s">
        <v>72</v>
      </c>
      <c r="G6741" s="4" t="s">
        <v>73</v>
      </c>
      <c r="H6741" s="6" t="s">
        <v>23</v>
      </c>
      <c r="I6741" s="7">
        <v>55</v>
      </c>
      <c r="J6741" s="8">
        <v>80</v>
      </c>
      <c r="K6741" s="9">
        <v>4400</v>
      </c>
      <c r="L6741" s="9">
        <v>1495.9999999999998</v>
      </c>
      <c r="M6741" s="10">
        <v>0.33999999999999997</v>
      </c>
      <c r="N6741" s="4" t="s">
        <v>24</v>
      </c>
      <c r="O6741" s="4" t="str">
        <f>TEXT(Table1[[#This Row],[Invoice Date]],"yyyy")</f>
        <v>2021</v>
      </c>
      <c r="P6741" s="4" t="str">
        <f>TEXT(Table1[[#This Row],[Invoice Date]],"mmm")</f>
        <v>Aug</v>
      </c>
      <c r="Q6741" s="27">
        <f>WEEKNUM(Table1[[#This Row],[Invoice Date]]) + IF(YEAR(Table1[[#This Row],[Invoice Date]])=2021, 52, 0)</f>
        <v>87</v>
      </c>
    </row>
    <row r="6742" spans="2:17" ht="14.25" customHeight="1" x14ac:dyDescent="0.3">
      <c r="B6742" s="4" t="s">
        <v>30</v>
      </c>
      <c r="C6742" s="34">
        <v>1128299</v>
      </c>
      <c r="D6742" s="5">
        <v>44432</v>
      </c>
      <c r="E6742" s="4" t="s">
        <v>31</v>
      </c>
      <c r="F6742" s="4" t="s">
        <v>80</v>
      </c>
      <c r="G6742" s="4" t="s">
        <v>63</v>
      </c>
      <c r="H6742" s="6" t="s">
        <v>23</v>
      </c>
      <c r="I6742" s="7">
        <v>53</v>
      </c>
      <c r="J6742" s="8">
        <v>88</v>
      </c>
      <c r="K6742" s="9">
        <v>4664</v>
      </c>
      <c r="L6742" s="9">
        <v>1725.68</v>
      </c>
      <c r="M6742" s="10">
        <v>0.37</v>
      </c>
      <c r="N6742" s="4" t="s">
        <v>24</v>
      </c>
      <c r="O6742" s="4" t="str">
        <f>TEXT(Table1[[#This Row],[Invoice Date]],"yyyy")</f>
        <v>2021</v>
      </c>
      <c r="P6742" s="4" t="str">
        <f>TEXT(Table1[[#This Row],[Invoice Date]],"mmm")</f>
        <v>Aug</v>
      </c>
      <c r="Q6742" s="27">
        <f>WEEKNUM(Table1[[#This Row],[Invoice Date]]) + IF(YEAR(Table1[[#This Row],[Invoice Date]])=2021, 52, 0)</f>
        <v>87</v>
      </c>
    </row>
    <row r="6743" spans="2:17" ht="14.25" customHeight="1" x14ac:dyDescent="0.3">
      <c r="B6743" s="4" t="s">
        <v>30</v>
      </c>
      <c r="C6743" s="34">
        <v>1128299</v>
      </c>
      <c r="D6743" s="5">
        <v>44432</v>
      </c>
      <c r="E6743" s="4" t="s">
        <v>31</v>
      </c>
      <c r="F6743" s="4" t="s">
        <v>80</v>
      </c>
      <c r="G6743" s="4" t="s">
        <v>63</v>
      </c>
      <c r="H6743" s="6" t="s">
        <v>23</v>
      </c>
      <c r="I6743" s="7">
        <v>69</v>
      </c>
      <c r="J6743" s="8">
        <v>73</v>
      </c>
      <c r="K6743" s="9">
        <v>5037</v>
      </c>
      <c r="L6743" s="9">
        <v>2216.2800000000002</v>
      </c>
      <c r="M6743" s="10">
        <v>0.44</v>
      </c>
      <c r="N6743" s="4" t="s">
        <v>83</v>
      </c>
      <c r="O6743" s="4" t="str">
        <f>TEXT(Table1[[#This Row],[Invoice Date]],"yyyy")</f>
        <v>2021</v>
      </c>
      <c r="P6743" s="4" t="str">
        <f>TEXT(Table1[[#This Row],[Invoice Date]],"mmm")</f>
        <v>Aug</v>
      </c>
      <c r="Q6743" s="27">
        <f>WEEKNUM(Table1[[#This Row],[Invoice Date]]) + IF(YEAR(Table1[[#This Row],[Invoice Date]])=2021, 52, 0)</f>
        <v>87</v>
      </c>
    </row>
    <row r="6744" spans="2:17" ht="14.25" customHeight="1" x14ac:dyDescent="0.3">
      <c r="B6744" s="4" t="s">
        <v>14</v>
      </c>
      <c r="C6744" s="33">
        <v>1185732</v>
      </c>
      <c r="D6744" s="5">
        <v>44432</v>
      </c>
      <c r="E6744" s="4" t="s">
        <v>48</v>
      </c>
      <c r="F6744" s="4" t="s">
        <v>72</v>
      </c>
      <c r="G6744" s="4" t="s">
        <v>73</v>
      </c>
      <c r="H6744" s="6" t="s">
        <v>23</v>
      </c>
      <c r="I6744" s="7">
        <v>73</v>
      </c>
      <c r="J6744" s="8">
        <v>75</v>
      </c>
      <c r="K6744" s="9">
        <v>5475</v>
      </c>
      <c r="L6744" s="9">
        <v>2299.5</v>
      </c>
      <c r="M6744" s="10">
        <v>0.42</v>
      </c>
      <c r="N6744" s="4" t="s">
        <v>83</v>
      </c>
      <c r="O6744" s="4" t="str">
        <f>TEXT(Table1[[#This Row],[Invoice Date]],"yyyy")</f>
        <v>2021</v>
      </c>
      <c r="P6744" s="4" t="str">
        <f>TEXT(Table1[[#This Row],[Invoice Date]],"mmm")</f>
        <v>Aug</v>
      </c>
      <c r="Q6744" s="27">
        <f>WEEKNUM(Table1[[#This Row],[Invoice Date]]) + IF(YEAR(Table1[[#This Row],[Invoice Date]])=2021, 52, 0)</f>
        <v>87</v>
      </c>
    </row>
    <row r="6745" spans="2:17" ht="14.25" customHeight="1" x14ac:dyDescent="0.3">
      <c r="B6745" s="4" t="s">
        <v>30</v>
      </c>
      <c r="C6745" s="34">
        <v>1128299</v>
      </c>
      <c r="D6745" s="5">
        <v>44432</v>
      </c>
      <c r="E6745" s="4" t="s">
        <v>31</v>
      </c>
      <c r="F6745" s="4" t="s">
        <v>80</v>
      </c>
      <c r="G6745" s="4" t="s">
        <v>63</v>
      </c>
      <c r="H6745" s="6" t="s">
        <v>21</v>
      </c>
      <c r="I6745" s="7">
        <v>50</v>
      </c>
      <c r="J6745" s="8">
        <v>128</v>
      </c>
      <c r="K6745" s="9">
        <v>6400</v>
      </c>
      <c r="L6745" s="9">
        <v>2432</v>
      </c>
      <c r="M6745" s="10">
        <v>0.38</v>
      </c>
      <c r="N6745" s="4" t="s">
        <v>24</v>
      </c>
      <c r="O6745" s="4" t="str">
        <f>TEXT(Table1[[#This Row],[Invoice Date]],"yyyy")</f>
        <v>2021</v>
      </c>
      <c r="P6745" s="4" t="str">
        <f>TEXT(Table1[[#This Row],[Invoice Date]],"mmm")</f>
        <v>Aug</v>
      </c>
      <c r="Q6745" s="27">
        <f>WEEKNUM(Table1[[#This Row],[Invoice Date]]) + IF(YEAR(Table1[[#This Row],[Invoice Date]])=2021, 52, 0)</f>
        <v>87</v>
      </c>
    </row>
    <row r="6746" spans="2:17" ht="14.25" customHeight="1" x14ac:dyDescent="0.3">
      <c r="B6746" s="4" t="s">
        <v>26</v>
      </c>
      <c r="C6746" s="33">
        <v>1197831</v>
      </c>
      <c r="D6746" s="5">
        <v>44432</v>
      </c>
      <c r="E6746" s="4" t="s">
        <v>27</v>
      </c>
      <c r="F6746" s="4" t="s">
        <v>28</v>
      </c>
      <c r="G6746" s="4" t="s">
        <v>39</v>
      </c>
      <c r="H6746" s="6" t="s">
        <v>19</v>
      </c>
      <c r="I6746" s="7">
        <v>39</v>
      </c>
      <c r="J6746" s="8">
        <v>169</v>
      </c>
      <c r="K6746" s="9">
        <v>6591</v>
      </c>
      <c r="L6746" s="9">
        <v>3295.5</v>
      </c>
      <c r="M6746" s="10">
        <v>0.5</v>
      </c>
      <c r="N6746" s="4" t="s">
        <v>83</v>
      </c>
      <c r="O6746" s="4" t="str">
        <f>TEXT(Table1[[#This Row],[Invoice Date]],"yyyy")</f>
        <v>2021</v>
      </c>
      <c r="P6746" s="4" t="str">
        <f>TEXT(Table1[[#This Row],[Invoice Date]],"mmm")</f>
        <v>Aug</v>
      </c>
      <c r="Q6746" s="27">
        <f>WEEKNUM(Table1[[#This Row],[Invoice Date]]) + IF(YEAR(Table1[[#This Row],[Invoice Date]])=2021, 52, 0)</f>
        <v>87</v>
      </c>
    </row>
    <row r="6747" spans="2:17" ht="14.25" customHeight="1" x14ac:dyDescent="0.3">
      <c r="B6747" s="4" t="s">
        <v>14</v>
      </c>
      <c r="C6747" s="33">
        <v>1185732</v>
      </c>
      <c r="D6747" s="5">
        <v>44432</v>
      </c>
      <c r="E6747" s="4" t="s">
        <v>48</v>
      </c>
      <c r="F6747" s="4" t="s">
        <v>72</v>
      </c>
      <c r="G6747" s="4" t="s">
        <v>73</v>
      </c>
      <c r="H6747" s="6" t="s">
        <v>22</v>
      </c>
      <c r="I6747" s="7">
        <v>51</v>
      </c>
      <c r="J6747" s="8">
        <v>132</v>
      </c>
      <c r="K6747" s="9">
        <v>6732</v>
      </c>
      <c r="L6747" s="9">
        <v>3029.4</v>
      </c>
      <c r="M6747" s="10">
        <v>0.45</v>
      </c>
      <c r="N6747" s="4" t="s">
        <v>24</v>
      </c>
      <c r="O6747" s="4" t="str">
        <f>TEXT(Table1[[#This Row],[Invoice Date]],"yyyy")</f>
        <v>2021</v>
      </c>
      <c r="P6747" s="4" t="str">
        <f>TEXT(Table1[[#This Row],[Invoice Date]],"mmm")</f>
        <v>Aug</v>
      </c>
      <c r="Q6747" s="27">
        <f>WEEKNUM(Table1[[#This Row],[Invoice Date]]) + IF(YEAR(Table1[[#This Row],[Invoice Date]])=2021, 52, 0)</f>
        <v>87</v>
      </c>
    </row>
    <row r="6748" spans="2:17" ht="14.25" customHeight="1" x14ac:dyDescent="0.3">
      <c r="B6748" s="4" t="s">
        <v>14</v>
      </c>
      <c r="C6748" s="33">
        <v>1185732</v>
      </c>
      <c r="D6748" s="5">
        <v>44432</v>
      </c>
      <c r="E6748" s="4" t="s">
        <v>48</v>
      </c>
      <c r="F6748" s="4" t="s">
        <v>72</v>
      </c>
      <c r="G6748" s="4" t="s">
        <v>73</v>
      </c>
      <c r="H6748" s="6" t="s">
        <v>22</v>
      </c>
      <c r="I6748" s="7">
        <v>64</v>
      </c>
      <c r="J6748" s="8">
        <v>106</v>
      </c>
      <c r="K6748" s="9">
        <v>6784</v>
      </c>
      <c r="L6748" s="9">
        <v>3459.84</v>
      </c>
      <c r="M6748" s="10">
        <v>0.51</v>
      </c>
      <c r="N6748" s="4" t="s">
        <v>83</v>
      </c>
      <c r="O6748" s="4" t="str">
        <f>TEXT(Table1[[#This Row],[Invoice Date]],"yyyy")</f>
        <v>2021</v>
      </c>
      <c r="P6748" s="4" t="str">
        <f>TEXT(Table1[[#This Row],[Invoice Date]],"mmm")</f>
        <v>Aug</v>
      </c>
      <c r="Q6748" s="27">
        <f>WEEKNUM(Table1[[#This Row],[Invoice Date]]) + IF(YEAR(Table1[[#This Row],[Invoice Date]])=2021, 52, 0)</f>
        <v>87</v>
      </c>
    </row>
    <row r="6749" spans="2:17" ht="14.25" customHeight="1" x14ac:dyDescent="0.3">
      <c r="B6749" s="4" t="s">
        <v>14</v>
      </c>
      <c r="C6749" s="33">
        <v>1185732</v>
      </c>
      <c r="D6749" s="5">
        <v>44432</v>
      </c>
      <c r="E6749" s="4" t="s">
        <v>48</v>
      </c>
      <c r="F6749" s="4" t="s">
        <v>72</v>
      </c>
      <c r="G6749" s="4" t="s">
        <v>73</v>
      </c>
      <c r="H6749" s="6" t="s">
        <v>21</v>
      </c>
      <c r="I6749" s="7">
        <v>52</v>
      </c>
      <c r="J6749" s="8">
        <v>136</v>
      </c>
      <c r="K6749" s="9">
        <v>7072</v>
      </c>
      <c r="L6749" s="9">
        <v>2758.08</v>
      </c>
      <c r="M6749" s="10">
        <v>0.38999999999999996</v>
      </c>
      <c r="N6749" s="4" t="s">
        <v>24</v>
      </c>
      <c r="O6749" s="4" t="str">
        <f>TEXT(Table1[[#This Row],[Invoice Date]],"yyyy")</f>
        <v>2021</v>
      </c>
      <c r="P6749" s="4" t="str">
        <f>TEXT(Table1[[#This Row],[Invoice Date]],"mmm")</f>
        <v>Aug</v>
      </c>
      <c r="Q6749" s="27">
        <f>WEEKNUM(Table1[[#This Row],[Invoice Date]]) + IF(YEAR(Table1[[#This Row],[Invoice Date]])=2021, 52, 0)</f>
        <v>87</v>
      </c>
    </row>
    <row r="6750" spans="2:17" ht="14.25" customHeight="1" x14ac:dyDescent="0.3">
      <c r="B6750" s="4" t="s">
        <v>30</v>
      </c>
      <c r="C6750" s="34">
        <v>1128299</v>
      </c>
      <c r="D6750" s="5">
        <v>44432</v>
      </c>
      <c r="E6750" s="4" t="s">
        <v>31</v>
      </c>
      <c r="F6750" s="4" t="s">
        <v>80</v>
      </c>
      <c r="G6750" s="4" t="s">
        <v>63</v>
      </c>
      <c r="H6750" s="6" t="s">
        <v>22</v>
      </c>
      <c r="I6750" s="7">
        <v>53</v>
      </c>
      <c r="J6750" s="8">
        <v>136</v>
      </c>
      <c r="K6750" s="9">
        <v>7208</v>
      </c>
      <c r="L6750" s="9">
        <v>3027.36</v>
      </c>
      <c r="M6750" s="10">
        <v>0.42000000000000004</v>
      </c>
      <c r="N6750" s="4" t="s">
        <v>24</v>
      </c>
      <c r="O6750" s="4" t="str">
        <f>TEXT(Table1[[#This Row],[Invoice Date]],"yyyy")</f>
        <v>2021</v>
      </c>
      <c r="P6750" s="4" t="str">
        <f>TEXT(Table1[[#This Row],[Invoice Date]],"mmm")</f>
        <v>Aug</v>
      </c>
      <c r="Q6750" s="27">
        <f>WEEKNUM(Table1[[#This Row],[Invoice Date]]) + IF(YEAR(Table1[[#This Row],[Invoice Date]])=2021, 52, 0)</f>
        <v>87</v>
      </c>
    </row>
    <row r="6751" spans="2:17" ht="14.25" customHeight="1" x14ac:dyDescent="0.3">
      <c r="B6751" s="4" t="s">
        <v>26</v>
      </c>
      <c r="C6751" s="33">
        <v>1197831</v>
      </c>
      <c r="D6751" s="5">
        <v>44432</v>
      </c>
      <c r="E6751" s="4" t="s">
        <v>27</v>
      </c>
      <c r="F6751" s="4" t="s">
        <v>28</v>
      </c>
      <c r="G6751" s="4" t="s">
        <v>39</v>
      </c>
      <c r="H6751" s="6" t="s">
        <v>19</v>
      </c>
      <c r="I6751" s="7">
        <v>31</v>
      </c>
      <c r="J6751" s="8">
        <v>236</v>
      </c>
      <c r="K6751" s="9">
        <v>7316</v>
      </c>
      <c r="L6751" s="9">
        <v>2926.3999999999996</v>
      </c>
      <c r="M6751" s="10">
        <v>0.39999999999999997</v>
      </c>
      <c r="N6751" s="4" t="s">
        <v>24</v>
      </c>
      <c r="O6751" s="4" t="str">
        <f>TEXT(Table1[[#This Row],[Invoice Date]],"yyyy")</f>
        <v>2021</v>
      </c>
      <c r="P6751" s="4" t="str">
        <f>TEXT(Table1[[#This Row],[Invoice Date]],"mmm")</f>
        <v>Aug</v>
      </c>
      <c r="Q6751" s="27">
        <f>WEEKNUM(Table1[[#This Row],[Invoice Date]]) + IF(YEAR(Table1[[#This Row],[Invoice Date]])=2021, 52, 0)</f>
        <v>87</v>
      </c>
    </row>
    <row r="6752" spans="2:17" ht="14.25" customHeight="1" x14ac:dyDescent="0.3">
      <c r="B6752" s="4" t="s">
        <v>14</v>
      </c>
      <c r="C6752" s="33">
        <v>1185732</v>
      </c>
      <c r="D6752" s="5">
        <v>44432</v>
      </c>
      <c r="E6752" s="4" t="s">
        <v>48</v>
      </c>
      <c r="F6752" s="4" t="s">
        <v>72</v>
      </c>
      <c r="G6752" s="4" t="s">
        <v>73</v>
      </c>
      <c r="H6752" s="6" t="s">
        <v>21</v>
      </c>
      <c r="I6752" s="7">
        <v>66</v>
      </c>
      <c r="J6752" s="8">
        <v>111</v>
      </c>
      <c r="K6752" s="9">
        <v>7326</v>
      </c>
      <c r="L6752" s="9">
        <v>3589.74</v>
      </c>
      <c r="M6752" s="10">
        <v>0.49</v>
      </c>
      <c r="N6752" s="4" t="s">
        <v>83</v>
      </c>
      <c r="O6752" s="4" t="str">
        <f>TEXT(Table1[[#This Row],[Invoice Date]],"yyyy")</f>
        <v>2021</v>
      </c>
      <c r="P6752" s="4" t="str">
        <f>TEXT(Table1[[#This Row],[Invoice Date]],"mmm")</f>
        <v>Aug</v>
      </c>
      <c r="Q6752" s="27">
        <f>WEEKNUM(Table1[[#This Row],[Invoice Date]]) + IF(YEAR(Table1[[#This Row],[Invoice Date]])=2021, 52, 0)</f>
        <v>87</v>
      </c>
    </row>
    <row r="6753" spans="2:17" ht="14.25" customHeight="1" x14ac:dyDescent="0.3">
      <c r="B6753" s="4" t="s">
        <v>30</v>
      </c>
      <c r="C6753" s="34">
        <v>1128299</v>
      </c>
      <c r="D6753" s="5">
        <v>44432</v>
      </c>
      <c r="E6753" s="4" t="s">
        <v>31</v>
      </c>
      <c r="F6753" s="4" t="s">
        <v>80</v>
      </c>
      <c r="G6753" s="4" t="s">
        <v>63</v>
      </c>
      <c r="H6753" s="6" t="s">
        <v>21</v>
      </c>
      <c r="I6753" s="7">
        <v>68</v>
      </c>
      <c r="J6753" s="8">
        <v>119</v>
      </c>
      <c r="K6753" s="9">
        <v>8092</v>
      </c>
      <c r="L6753" s="9">
        <v>3722.3199999999997</v>
      </c>
      <c r="M6753" s="10">
        <v>0.45999999999999996</v>
      </c>
      <c r="N6753" s="4" t="s">
        <v>83</v>
      </c>
      <c r="O6753" s="4" t="str">
        <f>TEXT(Table1[[#This Row],[Invoice Date]],"yyyy")</f>
        <v>2021</v>
      </c>
      <c r="P6753" s="4" t="str">
        <f>TEXT(Table1[[#This Row],[Invoice Date]],"mmm")</f>
        <v>Aug</v>
      </c>
      <c r="Q6753" s="27">
        <f>WEEKNUM(Table1[[#This Row],[Invoice Date]]) + IF(YEAR(Table1[[#This Row],[Invoice Date]])=2021, 52, 0)</f>
        <v>87</v>
      </c>
    </row>
    <row r="6754" spans="2:17" ht="14.25" customHeight="1" x14ac:dyDescent="0.3">
      <c r="B6754" s="4" t="s">
        <v>30</v>
      </c>
      <c r="C6754" s="34">
        <v>1128299</v>
      </c>
      <c r="D6754" s="5">
        <v>44432</v>
      </c>
      <c r="E6754" s="4" t="s">
        <v>31</v>
      </c>
      <c r="F6754" s="4" t="s">
        <v>80</v>
      </c>
      <c r="G6754" s="4" t="s">
        <v>63</v>
      </c>
      <c r="H6754" s="6" t="s">
        <v>22</v>
      </c>
      <c r="I6754" s="7">
        <v>65</v>
      </c>
      <c r="J6754" s="8">
        <v>128</v>
      </c>
      <c r="K6754" s="9">
        <v>8320</v>
      </c>
      <c r="L6754" s="9">
        <v>4409.6000000000004</v>
      </c>
      <c r="M6754" s="10">
        <v>0.53</v>
      </c>
      <c r="N6754" s="4" t="s">
        <v>83</v>
      </c>
      <c r="O6754" s="4" t="str">
        <f>TEXT(Table1[[#This Row],[Invoice Date]],"yyyy")</f>
        <v>2021</v>
      </c>
      <c r="P6754" s="4" t="str">
        <f>TEXT(Table1[[#This Row],[Invoice Date]],"mmm")</f>
        <v>Aug</v>
      </c>
      <c r="Q6754" s="27">
        <f>WEEKNUM(Table1[[#This Row],[Invoice Date]]) + IF(YEAR(Table1[[#This Row],[Invoice Date]])=2021, 52, 0)</f>
        <v>87</v>
      </c>
    </row>
    <row r="6755" spans="2:17" ht="14.25" customHeight="1" x14ac:dyDescent="0.3">
      <c r="B6755" s="4" t="s">
        <v>30</v>
      </c>
      <c r="C6755" s="34">
        <v>1128299</v>
      </c>
      <c r="D6755" s="5">
        <v>44432</v>
      </c>
      <c r="E6755" s="4" t="s">
        <v>31</v>
      </c>
      <c r="F6755" s="4" t="s">
        <v>80</v>
      </c>
      <c r="G6755" s="4" t="s">
        <v>63</v>
      </c>
      <c r="H6755" s="6" t="s">
        <v>20</v>
      </c>
      <c r="I6755" s="7">
        <v>50</v>
      </c>
      <c r="J6755" s="8">
        <v>215</v>
      </c>
      <c r="K6755" s="9">
        <v>10750</v>
      </c>
      <c r="L6755" s="9">
        <v>4300</v>
      </c>
      <c r="M6755" s="10">
        <v>0.39999999999999997</v>
      </c>
      <c r="N6755" s="4" t="s">
        <v>24</v>
      </c>
      <c r="O6755" s="4" t="str">
        <f>TEXT(Table1[[#This Row],[Invoice Date]],"yyyy")</f>
        <v>2021</v>
      </c>
      <c r="P6755" s="4" t="str">
        <f>TEXT(Table1[[#This Row],[Invoice Date]],"mmm")</f>
        <v>Aug</v>
      </c>
      <c r="Q6755" s="27">
        <f>WEEKNUM(Table1[[#This Row],[Invoice Date]]) + IF(YEAR(Table1[[#This Row],[Invoice Date]])=2021, 52, 0)</f>
        <v>87</v>
      </c>
    </row>
    <row r="6756" spans="2:17" ht="14.25" customHeight="1" x14ac:dyDescent="0.3">
      <c r="B6756" s="4" t="s">
        <v>14</v>
      </c>
      <c r="C6756" s="33">
        <v>1185732</v>
      </c>
      <c r="D6756" s="5">
        <v>44432</v>
      </c>
      <c r="E6756" s="4" t="s">
        <v>48</v>
      </c>
      <c r="F6756" s="4" t="s">
        <v>72</v>
      </c>
      <c r="G6756" s="4" t="s">
        <v>73</v>
      </c>
      <c r="H6756" s="6" t="s">
        <v>20</v>
      </c>
      <c r="I6756" s="7">
        <v>53</v>
      </c>
      <c r="J6756" s="8">
        <v>215</v>
      </c>
      <c r="K6756" s="9">
        <v>11395</v>
      </c>
      <c r="L6756" s="9">
        <v>4216.1499999999996</v>
      </c>
      <c r="M6756" s="10">
        <v>0.37</v>
      </c>
      <c r="N6756" s="4" t="s">
        <v>24</v>
      </c>
      <c r="O6756" s="4" t="str">
        <f>TEXT(Table1[[#This Row],[Invoice Date]],"yyyy")</f>
        <v>2021</v>
      </c>
      <c r="P6756" s="4" t="str">
        <f>TEXT(Table1[[#This Row],[Invoice Date]],"mmm")</f>
        <v>Aug</v>
      </c>
      <c r="Q6756" s="27">
        <f>WEEKNUM(Table1[[#This Row],[Invoice Date]]) + IF(YEAR(Table1[[#This Row],[Invoice Date]])=2021, 52, 0)</f>
        <v>87</v>
      </c>
    </row>
    <row r="6757" spans="2:17" ht="14.25" customHeight="1" x14ac:dyDescent="0.3">
      <c r="B6757" s="4" t="s">
        <v>14</v>
      </c>
      <c r="C6757" s="33">
        <v>1185732</v>
      </c>
      <c r="D6757" s="5">
        <v>44432</v>
      </c>
      <c r="E6757" s="4" t="s">
        <v>48</v>
      </c>
      <c r="F6757" s="4" t="s">
        <v>72</v>
      </c>
      <c r="G6757" s="4" t="s">
        <v>73</v>
      </c>
      <c r="H6757" s="6" t="s">
        <v>19</v>
      </c>
      <c r="I6757" s="7">
        <v>53</v>
      </c>
      <c r="J6757" s="8">
        <v>240</v>
      </c>
      <c r="K6757" s="9">
        <v>12720</v>
      </c>
      <c r="L6757" s="9">
        <v>5342.4</v>
      </c>
      <c r="M6757" s="10">
        <v>0.42</v>
      </c>
      <c r="N6757" s="4" t="s">
        <v>24</v>
      </c>
      <c r="O6757" s="4" t="str">
        <f>TEXT(Table1[[#This Row],[Invoice Date]],"yyyy")</f>
        <v>2021</v>
      </c>
      <c r="P6757" s="4" t="str">
        <f>TEXT(Table1[[#This Row],[Invoice Date]],"mmm")</f>
        <v>Aug</v>
      </c>
      <c r="Q6757" s="27">
        <f>WEEKNUM(Table1[[#This Row],[Invoice Date]]) + IF(YEAR(Table1[[#This Row],[Invoice Date]])=2021, 52, 0)</f>
        <v>87</v>
      </c>
    </row>
    <row r="6758" spans="2:17" ht="14.25" customHeight="1" x14ac:dyDescent="0.3">
      <c r="B6758" s="4" t="s">
        <v>14</v>
      </c>
      <c r="C6758" s="33">
        <v>1185732</v>
      </c>
      <c r="D6758" s="5">
        <v>44432</v>
      </c>
      <c r="E6758" s="4" t="s">
        <v>48</v>
      </c>
      <c r="F6758" s="4" t="s">
        <v>72</v>
      </c>
      <c r="G6758" s="4" t="s">
        <v>73</v>
      </c>
      <c r="H6758" s="6" t="s">
        <v>20</v>
      </c>
      <c r="I6758" s="7">
        <v>69</v>
      </c>
      <c r="J6758" s="8">
        <v>189</v>
      </c>
      <c r="K6758" s="9">
        <v>13041</v>
      </c>
      <c r="L6758" s="9">
        <v>6259.6799999999994</v>
      </c>
      <c r="M6758" s="10">
        <v>0.48</v>
      </c>
      <c r="N6758" s="4" t="s">
        <v>83</v>
      </c>
      <c r="O6758" s="4" t="str">
        <f>TEXT(Table1[[#This Row],[Invoice Date]],"yyyy")</f>
        <v>2021</v>
      </c>
      <c r="P6758" s="4" t="str">
        <f>TEXT(Table1[[#This Row],[Invoice Date]],"mmm")</f>
        <v>Aug</v>
      </c>
      <c r="Q6758" s="27">
        <f>WEEKNUM(Table1[[#This Row],[Invoice Date]]) + IF(YEAR(Table1[[#This Row],[Invoice Date]])=2021, 52, 0)</f>
        <v>87</v>
      </c>
    </row>
    <row r="6759" spans="2:17" ht="14.25" customHeight="1" x14ac:dyDescent="0.3">
      <c r="B6759" s="4" t="s">
        <v>30</v>
      </c>
      <c r="C6759" s="34">
        <v>1128299</v>
      </c>
      <c r="D6759" s="5">
        <v>44432</v>
      </c>
      <c r="E6759" s="4" t="s">
        <v>31</v>
      </c>
      <c r="F6759" s="4" t="s">
        <v>80</v>
      </c>
      <c r="G6759" s="4" t="s">
        <v>63</v>
      </c>
      <c r="H6759" s="6" t="s">
        <v>20</v>
      </c>
      <c r="I6759" s="7">
        <v>68</v>
      </c>
      <c r="J6759" s="8">
        <v>195</v>
      </c>
      <c r="K6759" s="9">
        <v>13260</v>
      </c>
      <c r="L6759" s="9">
        <v>6497.4</v>
      </c>
      <c r="M6759" s="10">
        <v>0.49</v>
      </c>
      <c r="N6759" s="4" t="s">
        <v>83</v>
      </c>
      <c r="O6759" s="4" t="str">
        <f>TEXT(Table1[[#This Row],[Invoice Date]],"yyyy")</f>
        <v>2021</v>
      </c>
      <c r="P6759" s="4" t="str">
        <f>TEXT(Table1[[#This Row],[Invoice Date]],"mmm")</f>
        <v>Aug</v>
      </c>
      <c r="Q6759" s="27">
        <f>WEEKNUM(Table1[[#This Row],[Invoice Date]]) + IF(YEAR(Table1[[#This Row],[Invoice Date]])=2021, 52, 0)</f>
        <v>87</v>
      </c>
    </row>
    <row r="6760" spans="2:17" ht="14.25" customHeight="1" x14ac:dyDescent="0.3">
      <c r="B6760" s="4" t="s">
        <v>14</v>
      </c>
      <c r="C6760" s="33">
        <v>1185732</v>
      </c>
      <c r="D6760" s="5">
        <v>44432</v>
      </c>
      <c r="E6760" s="4" t="s">
        <v>48</v>
      </c>
      <c r="F6760" s="4" t="s">
        <v>72</v>
      </c>
      <c r="G6760" s="4" t="s">
        <v>73</v>
      </c>
      <c r="H6760" s="6" t="s">
        <v>19</v>
      </c>
      <c r="I6760" s="7">
        <v>76</v>
      </c>
      <c r="J6760" s="8">
        <v>202</v>
      </c>
      <c r="K6760" s="9">
        <v>15352</v>
      </c>
      <c r="L6760" s="9">
        <v>7368.96</v>
      </c>
      <c r="M6760" s="10">
        <v>0.48</v>
      </c>
      <c r="N6760" s="4" t="s">
        <v>83</v>
      </c>
      <c r="O6760" s="4" t="str">
        <f>TEXT(Table1[[#This Row],[Invoice Date]],"yyyy")</f>
        <v>2021</v>
      </c>
      <c r="P6760" s="4" t="str">
        <f>TEXT(Table1[[#This Row],[Invoice Date]],"mmm")</f>
        <v>Aug</v>
      </c>
      <c r="Q6760" s="27">
        <f>WEEKNUM(Table1[[#This Row],[Invoice Date]]) + IF(YEAR(Table1[[#This Row],[Invoice Date]])=2021, 52, 0)</f>
        <v>87</v>
      </c>
    </row>
    <row r="6761" spans="2:17" ht="14.25" customHeight="1" x14ac:dyDescent="0.3">
      <c r="B6761" s="4" t="s">
        <v>30</v>
      </c>
      <c r="C6761" s="34">
        <v>1128299</v>
      </c>
      <c r="D6761" s="5">
        <v>44432</v>
      </c>
      <c r="E6761" s="4" t="s">
        <v>31</v>
      </c>
      <c r="F6761" s="4" t="s">
        <v>80</v>
      </c>
      <c r="G6761" s="4" t="s">
        <v>63</v>
      </c>
      <c r="H6761" s="6" t="s">
        <v>19</v>
      </c>
      <c r="I6761" s="7">
        <v>62</v>
      </c>
      <c r="J6761" s="8">
        <v>256</v>
      </c>
      <c r="K6761" s="9">
        <v>15872</v>
      </c>
      <c r="L6761" s="9">
        <v>6666.24</v>
      </c>
      <c r="M6761" s="10">
        <v>0.42</v>
      </c>
      <c r="N6761" s="4" t="s">
        <v>24</v>
      </c>
      <c r="O6761" s="4" t="str">
        <f>TEXT(Table1[[#This Row],[Invoice Date]],"yyyy")</f>
        <v>2021</v>
      </c>
      <c r="P6761" s="4" t="str">
        <f>TEXT(Table1[[#This Row],[Invoice Date]],"mmm")</f>
        <v>Aug</v>
      </c>
      <c r="Q6761" s="27">
        <f>WEEKNUM(Table1[[#This Row],[Invoice Date]]) + IF(YEAR(Table1[[#This Row],[Invoice Date]])=2021, 52, 0)</f>
        <v>87</v>
      </c>
    </row>
    <row r="6762" spans="2:17" ht="14.25" customHeight="1" x14ac:dyDescent="0.3">
      <c r="B6762" s="4" t="s">
        <v>30</v>
      </c>
      <c r="C6762" s="34">
        <v>1128299</v>
      </c>
      <c r="D6762" s="5">
        <v>44432</v>
      </c>
      <c r="E6762" s="4" t="s">
        <v>31</v>
      </c>
      <c r="F6762" s="4" t="s">
        <v>80</v>
      </c>
      <c r="G6762" s="4" t="s">
        <v>63</v>
      </c>
      <c r="H6762" s="6" t="s">
        <v>17</v>
      </c>
      <c r="I6762" s="7">
        <v>81</v>
      </c>
      <c r="J6762" s="8">
        <v>200</v>
      </c>
      <c r="K6762" s="9">
        <v>16200</v>
      </c>
      <c r="L6762" s="9">
        <v>7776</v>
      </c>
      <c r="M6762" s="10">
        <v>0.48</v>
      </c>
      <c r="N6762" s="4" t="s">
        <v>83</v>
      </c>
      <c r="O6762" s="4" t="str">
        <f>TEXT(Table1[[#This Row],[Invoice Date]],"yyyy")</f>
        <v>2021</v>
      </c>
      <c r="P6762" s="4" t="str">
        <f>TEXT(Table1[[#This Row],[Invoice Date]],"mmm")</f>
        <v>Aug</v>
      </c>
      <c r="Q6762" s="27">
        <f>WEEKNUM(Table1[[#This Row],[Invoice Date]]) + IF(YEAR(Table1[[#This Row],[Invoice Date]])=2021, 52, 0)</f>
        <v>87</v>
      </c>
    </row>
    <row r="6763" spans="2:17" ht="14.25" customHeight="1" x14ac:dyDescent="0.3">
      <c r="B6763" s="4" t="s">
        <v>30</v>
      </c>
      <c r="C6763" s="34">
        <v>1128299</v>
      </c>
      <c r="D6763" s="5">
        <v>44432</v>
      </c>
      <c r="E6763" s="4" t="s">
        <v>31</v>
      </c>
      <c r="F6763" s="4" t="s">
        <v>80</v>
      </c>
      <c r="G6763" s="4" t="s">
        <v>63</v>
      </c>
      <c r="H6763" s="6" t="s">
        <v>17</v>
      </c>
      <c r="I6763" s="7">
        <v>69</v>
      </c>
      <c r="J6763" s="8">
        <v>256</v>
      </c>
      <c r="K6763" s="9">
        <v>17664</v>
      </c>
      <c r="L6763" s="9">
        <v>6535.68</v>
      </c>
      <c r="M6763" s="10">
        <v>0.37</v>
      </c>
      <c r="N6763" s="4" t="s">
        <v>24</v>
      </c>
      <c r="O6763" s="4" t="str">
        <f>TEXT(Table1[[#This Row],[Invoice Date]],"yyyy")</f>
        <v>2021</v>
      </c>
      <c r="P6763" s="4" t="str">
        <f>TEXT(Table1[[#This Row],[Invoice Date]],"mmm")</f>
        <v>Aug</v>
      </c>
      <c r="Q6763" s="27">
        <f>WEEKNUM(Table1[[#This Row],[Invoice Date]]) + IF(YEAR(Table1[[#This Row],[Invoice Date]])=2021, 52, 0)</f>
        <v>87</v>
      </c>
    </row>
    <row r="6764" spans="2:17" ht="14.25" customHeight="1" x14ac:dyDescent="0.3">
      <c r="B6764" s="4" t="s">
        <v>30</v>
      </c>
      <c r="C6764" s="34">
        <v>1128299</v>
      </c>
      <c r="D6764" s="5">
        <v>44432</v>
      </c>
      <c r="E6764" s="4" t="s">
        <v>31</v>
      </c>
      <c r="F6764" s="4" t="s">
        <v>80</v>
      </c>
      <c r="G6764" s="4" t="s">
        <v>63</v>
      </c>
      <c r="H6764" s="6" t="s">
        <v>19</v>
      </c>
      <c r="I6764" s="7">
        <v>76</v>
      </c>
      <c r="J6764" s="8">
        <v>233</v>
      </c>
      <c r="K6764" s="9">
        <v>17708</v>
      </c>
      <c r="L6764" s="9">
        <v>8676.92</v>
      </c>
      <c r="M6764" s="10">
        <v>0.49</v>
      </c>
      <c r="N6764" s="4" t="s">
        <v>83</v>
      </c>
      <c r="O6764" s="4" t="str">
        <f>TEXT(Table1[[#This Row],[Invoice Date]],"yyyy")</f>
        <v>2021</v>
      </c>
      <c r="P6764" s="4" t="str">
        <f>TEXT(Table1[[#This Row],[Invoice Date]],"mmm")</f>
        <v>Aug</v>
      </c>
      <c r="Q6764" s="27">
        <f>WEEKNUM(Table1[[#This Row],[Invoice Date]]) + IF(YEAR(Table1[[#This Row],[Invoice Date]])=2021, 52, 0)</f>
        <v>87</v>
      </c>
    </row>
    <row r="6765" spans="2:17" ht="14.25" customHeight="1" x14ac:dyDescent="0.3">
      <c r="B6765" s="4" t="s">
        <v>14</v>
      </c>
      <c r="C6765" s="33">
        <v>1185732</v>
      </c>
      <c r="D6765" s="5">
        <v>44432</v>
      </c>
      <c r="E6765" s="4" t="s">
        <v>48</v>
      </c>
      <c r="F6765" s="4" t="s">
        <v>72</v>
      </c>
      <c r="G6765" s="4" t="s">
        <v>73</v>
      </c>
      <c r="H6765" s="6" t="s">
        <v>17</v>
      </c>
      <c r="I6765" s="7">
        <v>67</v>
      </c>
      <c r="J6765" s="8">
        <v>272</v>
      </c>
      <c r="K6765" s="9">
        <v>18224</v>
      </c>
      <c r="L6765" s="9">
        <v>7289.5999999999995</v>
      </c>
      <c r="M6765" s="10">
        <v>0.39999999999999997</v>
      </c>
      <c r="N6765" s="4" t="s">
        <v>24</v>
      </c>
      <c r="O6765" s="4" t="str">
        <f>TEXT(Table1[[#This Row],[Invoice Date]],"yyyy")</f>
        <v>2021</v>
      </c>
      <c r="P6765" s="4" t="str">
        <f>TEXT(Table1[[#This Row],[Invoice Date]],"mmm")</f>
        <v>Aug</v>
      </c>
      <c r="Q6765" s="27">
        <f>WEEKNUM(Table1[[#This Row],[Invoice Date]]) + IF(YEAR(Table1[[#This Row],[Invoice Date]])=2021, 52, 0)</f>
        <v>87</v>
      </c>
    </row>
    <row r="6766" spans="2:17" ht="14.25" customHeight="1" x14ac:dyDescent="0.3">
      <c r="B6766" s="4" t="s">
        <v>14</v>
      </c>
      <c r="C6766" s="33">
        <v>1185732</v>
      </c>
      <c r="D6766" s="5">
        <v>44432</v>
      </c>
      <c r="E6766" s="4" t="s">
        <v>48</v>
      </c>
      <c r="F6766" s="4" t="s">
        <v>72</v>
      </c>
      <c r="G6766" s="4" t="s">
        <v>73</v>
      </c>
      <c r="H6766" s="6" t="s">
        <v>17</v>
      </c>
      <c r="I6766" s="7">
        <v>83</v>
      </c>
      <c r="J6766" s="8">
        <v>240</v>
      </c>
      <c r="K6766" s="9">
        <v>19920</v>
      </c>
      <c r="L6766" s="9">
        <v>8964</v>
      </c>
      <c r="M6766" s="10">
        <v>0.44999999999999996</v>
      </c>
      <c r="N6766" s="4" t="s">
        <v>83</v>
      </c>
      <c r="O6766" s="4" t="str">
        <f>TEXT(Table1[[#This Row],[Invoice Date]],"yyyy")</f>
        <v>2021</v>
      </c>
      <c r="P6766" s="4" t="str">
        <f>TEXT(Table1[[#This Row],[Invoice Date]],"mmm")</f>
        <v>Aug</v>
      </c>
      <c r="Q6766" s="27">
        <f>WEEKNUM(Table1[[#This Row],[Invoice Date]]) + IF(YEAR(Table1[[#This Row],[Invoice Date]])=2021, 52, 0)</f>
        <v>87</v>
      </c>
    </row>
    <row r="6767" spans="2:17" ht="14.25" customHeight="1" x14ac:dyDescent="0.3">
      <c r="B6767" s="4" t="s">
        <v>26</v>
      </c>
      <c r="C6767" s="33">
        <v>1197831</v>
      </c>
      <c r="D6767" s="5">
        <v>44432</v>
      </c>
      <c r="E6767" s="4" t="s">
        <v>27</v>
      </c>
      <c r="F6767" s="4" t="s">
        <v>59</v>
      </c>
      <c r="G6767" s="4" t="s">
        <v>60</v>
      </c>
      <c r="H6767" s="6" t="s">
        <v>23</v>
      </c>
      <c r="I6767" s="7">
        <v>20.000000000000007</v>
      </c>
      <c r="J6767" s="8">
        <v>550</v>
      </c>
      <c r="K6767" s="9">
        <v>110000.00000000004</v>
      </c>
      <c r="L6767" s="9">
        <v>66000.000000000029</v>
      </c>
      <c r="M6767" s="10">
        <v>0.60000000000000009</v>
      </c>
      <c r="N6767" s="4" t="s">
        <v>24</v>
      </c>
      <c r="O6767" s="4" t="str">
        <f>TEXT(Table1[[#This Row],[Invoice Date]],"yyyy")</f>
        <v>2021</v>
      </c>
      <c r="P6767" s="4" t="str">
        <f>TEXT(Table1[[#This Row],[Invoice Date]],"mmm")</f>
        <v>Aug</v>
      </c>
      <c r="Q6767" s="27">
        <f>WEEKNUM(Table1[[#This Row],[Invoice Date]]) + IF(YEAR(Table1[[#This Row],[Invoice Date]])=2021, 52, 0)</f>
        <v>87</v>
      </c>
    </row>
    <row r="6768" spans="2:17" ht="14.25" customHeight="1" x14ac:dyDescent="0.3">
      <c r="B6768" s="4" t="s">
        <v>14</v>
      </c>
      <c r="C6768" s="33">
        <v>1185732</v>
      </c>
      <c r="D6768" s="5">
        <v>44432</v>
      </c>
      <c r="E6768" s="4" t="s">
        <v>48</v>
      </c>
      <c r="F6768" s="4" t="s">
        <v>72</v>
      </c>
      <c r="G6768" s="4" t="s">
        <v>73</v>
      </c>
      <c r="H6768" s="6" t="s">
        <v>23</v>
      </c>
      <c r="I6768" s="7">
        <v>75</v>
      </c>
      <c r="J6768" s="8">
        <v>250</v>
      </c>
      <c r="K6768" s="9">
        <v>187500</v>
      </c>
      <c r="L6768" s="9">
        <v>56250</v>
      </c>
      <c r="M6768" s="10">
        <v>0.3</v>
      </c>
      <c r="N6768" s="4" t="s">
        <v>18</v>
      </c>
      <c r="O6768" s="4" t="str">
        <f>TEXT(Table1[[#This Row],[Invoice Date]],"yyyy")</f>
        <v>2021</v>
      </c>
      <c r="P6768" s="4" t="str">
        <f>TEXT(Table1[[#This Row],[Invoice Date]],"mmm")</f>
        <v>Aug</v>
      </c>
      <c r="Q6768" s="27">
        <f>WEEKNUM(Table1[[#This Row],[Invoice Date]]) + IF(YEAR(Table1[[#This Row],[Invoice Date]])=2021, 52, 0)</f>
        <v>87</v>
      </c>
    </row>
    <row r="6769" spans="2:17" ht="14.25" customHeight="1" x14ac:dyDescent="0.3">
      <c r="B6769" s="4" t="s">
        <v>30</v>
      </c>
      <c r="C6769" s="34">
        <v>1128299</v>
      </c>
      <c r="D6769" s="5">
        <v>44432</v>
      </c>
      <c r="E6769" s="4" t="s">
        <v>31</v>
      </c>
      <c r="F6769" s="4" t="s">
        <v>80</v>
      </c>
      <c r="G6769" s="4" t="s">
        <v>63</v>
      </c>
      <c r="H6769" s="6" t="s">
        <v>23</v>
      </c>
      <c r="I6769" s="7">
        <v>75</v>
      </c>
      <c r="J6769" s="8">
        <v>250</v>
      </c>
      <c r="K6769" s="9">
        <v>187500</v>
      </c>
      <c r="L6769" s="9">
        <v>56250</v>
      </c>
      <c r="M6769" s="10">
        <v>0.3</v>
      </c>
      <c r="N6769" s="4" t="s">
        <v>18</v>
      </c>
      <c r="O6769" s="4" t="str">
        <f>TEXT(Table1[[#This Row],[Invoice Date]],"yyyy")</f>
        <v>2021</v>
      </c>
      <c r="P6769" s="4" t="str">
        <f>TEXT(Table1[[#This Row],[Invoice Date]],"mmm")</f>
        <v>Aug</v>
      </c>
      <c r="Q6769" s="27">
        <f>WEEKNUM(Table1[[#This Row],[Invoice Date]]) + IF(YEAR(Table1[[#This Row],[Invoice Date]])=2021, 52, 0)</f>
        <v>87</v>
      </c>
    </row>
    <row r="6770" spans="2:17" ht="14.25" customHeight="1" x14ac:dyDescent="0.3">
      <c r="B6770" s="4" t="s">
        <v>26</v>
      </c>
      <c r="C6770" s="33">
        <v>1197831</v>
      </c>
      <c r="D6770" s="5">
        <v>44432</v>
      </c>
      <c r="E6770" s="4" t="s">
        <v>27</v>
      </c>
      <c r="F6770" s="4" t="s">
        <v>28</v>
      </c>
      <c r="G6770" s="4" t="s">
        <v>39</v>
      </c>
      <c r="H6770" s="6" t="s">
        <v>19</v>
      </c>
      <c r="I6770" s="7">
        <v>40</v>
      </c>
      <c r="J6770" s="8">
        <v>675</v>
      </c>
      <c r="K6770" s="9">
        <v>270000</v>
      </c>
      <c r="L6770" s="9">
        <v>94500</v>
      </c>
      <c r="M6770" s="10">
        <v>0.35</v>
      </c>
      <c r="N6770" s="4" t="s">
        <v>24</v>
      </c>
      <c r="O6770" s="4" t="str">
        <f>TEXT(Table1[[#This Row],[Invoice Date]],"yyyy")</f>
        <v>2021</v>
      </c>
      <c r="P6770" s="4" t="str">
        <f>TEXT(Table1[[#This Row],[Invoice Date]],"mmm")</f>
        <v>Aug</v>
      </c>
      <c r="Q6770" s="27">
        <f>WEEKNUM(Table1[[#This Row],[Invoice Date]]) + IF(YEAR(Table1[[#This Row],[Invoice Date]])=2021, 52, 0)</f>
        <v>87</v>
      </c>
    </row>
    <row r="6771" spans="2:17" ht="14.25" customHeight="1" x14ac:dyDescent="0.3">
      <c r="B6771" s="4" t="s">
        <v>14</v>
      </c>
      <c r="C6771" s="33">
        <v>1185732</v>
      </c>
      <c r="D6771" s="5">
        <v>44432</v>
      </c>
      <c r="E6771" s="4" t="s">
        <v>48</v>
      </c>
      <c r="F6771" s="4" t="s">
        <v>72</v>
      </c>
      <c r="G6771" s="4" t="s">
        <v>73</v>
      </c>
      <c r="H6771" s="6" t="s">
        <v>21</v>
      </c>
      <c r="I6771" s="7">
        <v>70</v>
      </c>
      <c r="J6771" s="8">
        <v>425</v>
      </c>
      <c r="K6771" s="9">
        <v>297500</v>
      </c>
      <c r="L6771" s="9">
        <v>104125</v>
      </c>
      <c r="M6771" s="10">
        <v>0.35</v>
      </c>
      <c r="N6771" s="4" t="s">
        <v>18</v>
      </c>
      <c r="O6771" s="4" t="str">
        <f>TEXT(Table1[[#This Row],[Invoice Date]],"yyyy")</f>
        <v>2021</v>
      </c>
      <c r="P6771" s="4" t="str">
        <f>TEXT(Table1[[#This Row],[Invoice Date]],"mmm")</f>
        <v>Aug</v>
      </c>
      <c r="Q6771" s="27">
        <f>WEEKNUM(Table1[[#This Row],[Invoice Date]]) + IF(YEAR(Table1[[#This Row],[Invoice Date]])=2021, 52, 0)</f>
        <v>87</v>
      </c>
    </row>
    <row r="6772" spans="2:17" ht="14.25" customHeight="1" x14ac:dyDescent="0.3">
      <c r="B6772" s="4" t="s">
        <v>14</v>
      </c>
      <c r="C6772" s="33">
        <v>1185732</v>
      </c>
      <c r="D6772" s="5">
        <v>44432</v>
      </c>
      <c r="E6772" s="4" t="s">
        <v>48</v>
      </c>
      <c r="F6772" s="4" t="s">
        <v>72</v>
      </c>
      <c r="G6772" s="4" t="s">
        <v>73</v>
      </c>
      <c r="H6772" s="6" t="s">
        <v>22</v>
      </c>
      <c r="I6772" s="7">
        <v>70</v>
      </c>
      <c r="J6772" s="8">
        <v>425</v>
      </c>
      <c r="K6772" s="9">
        <v>297500</v>
      </c>
      <c r="L6772" s="9">
        <v>119000</v>
      </c>
      <c r="M6772" s="10">
        <v>0.4</v>
      </c>
      <c r="N6772" s="4" t="s">
        <v>18</v>
      </c>
      <c r="O6772" s="4" t="str">
        <f>TEXT(Table1[[#This Row],[Invoice Date]],"yyyy")</f>
        <v>2021</v>
      </c>
      <c r="P6772" s="4" t="str">
        <f>TEXT(Table1[[#This Row],[Invoice Date]],"mmm")</f>
        <v>Aug</v>
      </c>
      <c r="Q6772" s="27">
        <f>WEEKNUM(Table1[[#This Row],[Invoice Date]]) + IF(YEAR(Table1[[#This Row],[Invoice Date]])=2021, 52, 0)</f>
        <v>87</v>
      </c>
    </row>
    <row r="6773" spans="2:17" ht="14.25" customHeight="1" x14ac:dyDescent="0.3">
      <c r="B6773" s="4" t="s">
        <v>30</v>
      </c>
      <c r="C6773" s="34">
        <v>1128299</v>
      </c>
      <c r="D6773" s="5">
        <v>44432</v>
      </c>
      <c r="E6773" s="4" t="s">
        <v>31</v>
      </c>
      <c r="F6773" s="4" t="s">
        <v>80</v>
      </c>
      <c r="G6773" s="4" t="s">
        <v>63</v>
      </c>
      <c r="H6773" s="6" t="s">
        <v>21</v>
      </c>
      <c r="I6773" s="7">
        <v>70</v>
      </c>
      <c r="J6773" s="8">
        <v>425</v>
      </c>
      <c r="K6773" s="9">
        <v>297500</v>
      </c>
      <c r="L6773" s="9">
        <v>104125</v>
      </c>
      <c r="M6773" s="10">
        <v>0.35</v>
      </c>
      <c r="N6773" s="4" t="s">
        <v>18</v>
      </c>
      <c r="O6773" s="4" t="str">
        <f>TEXT(Table1[[#This Row],[Invoice Date]],"yyyy")</f>
        <v>2021</v>
      </c>
      <c r="P6773" s="4" t="str">
        <f>TEXT(Table1[[#This Row],[Invoice Date]],"mmm")</f>
        <v>Aug</v>
      </c>
      <c r="Q6773" s="27">
        <f>WEEKNUM(Table1[[#This Row],[Invoice Date]]) + IF(YEAR(Table1[[#This Row],[Invoice Date]])=2021, 52, 0)</f>
        <v>87</v>
      </c>
    </row>
    <row r="6774" spans="2:17" ht="14.25" customHeight="1" x14ac:dyDescent="0.3">
      <c r="B6774" s="4" t="s">
        <v>30</v>
      </c>
      <c r="C6774" s="34">
        <v>1128299</v>
      </c>
      <c r="D6774" s="5">
        <v>44432</v>
      </c>
      <c r="E6774" s="4" t="s">
        <v>31</v>
      </c>
      <c r="F6774" s="4" t="s">
        <v>80</v>
      </c>
      <c r="G6774" s="4" t="s">
        <v>63</v>
      </c>
      <c r="H6774" s="6" t="s">
        <v>22</v>
      </c>
      <c r="I6774" s="7">
        <v>70</v>
      </c>
      <c r="J6774" s="8">
        <v>425</v>
      </c>
      <c r="K6774" s="9">
        <v>297500</v>
      </c>
      <c r="L6774" s="9">
        <v>119000</v>
      </c>
      <c r="M6774" s="10">
        <v>0.4</v>
      </c>
      <c r="N6774" s="4" t="s">
        <v>18</v>
      </c>
      <c r="O6774" s="4" t="str">
        <f>TEXT(Table1[[#This Row],[Invoice Date]],"yyyy")</f>
        <v>2021</v>
      </c>
      <c r="P6774" s="4" t="str">
        <f>TEXT(Table1[[#This Row],[Invoice Date]],"mmm")</f>
        <v>Aug</v>
      </c>
      <c r="Q6774" s="27">
        <f>WEEKNUM(Table1[[#This Row],[Invoice Date]]) + IF(YEAR(Table1[[#This Row],[Invoice Date]])=2021, 52, 0)</f>
        <v>87</v>
      </c>
    </row>
    <row r="6775" spans="2:17" ht="14.25" customHeight="1" x14ac:dyDescent="0.3">
      <c r="B6775" s="4" t="s">
        <v>14</v>
      </c>
      <c r="C6775" s="33">
        <v>1185732</v>
      </c>
      <c r="D6775" s="5">
        <v>44432</v>
      </c>
      <c r="E6775" s="4" t="s">
        <v>48</v>
      </c>
      <c r="F6775" s="4" t="s">
        <v>72</v>
      </c>
      <c r="G6775" s="4" t="s">
        <v>73</v>
      </c>
      <c r="H6775" s="6" t="s">
        <v>20</v>
      </c>
      <c r="I6775" s="7">
        <v>70</v>
      </c>
      <c r="J6775" s="8">
        <v>650</v>
      </c>
      <c r="K6775" s="9">
        <v>455000</v>
      </c>
      <c r="L6775" s="9">
        <v>159250</v>
      </c>
      <c r="M6775" s="10">
        <v>0.35</v>
      </c>
      <c r="N6775" s="4" t="s">
        <v>18</v>
      </c>
      <c r="O6775" s="4" t="str">
        <f>TEXT(Table1[[#This Row],[Invoice Date]],"yyyy")</f>
        <v>2021</v>
      </c>
      <c r="P6775" s="4" t="str">
        <f>TEXT(Table1[[#This Row],[Invoice Date]],"mmm")</f>
        <v>Aug</v>
      </c>
      <c r="Q6775" s="27">
        <f>WEEKNUM(Table1[[#This Row],[Invoice Date]]) + IF(YEAR(Table1[[#This Row],[Invoice Date]])=2021, 52, 0)</f>
        <v>87</v>
      </c>
    </row>
    <row r="6776" spans="2:17" ht="14.25" customHeight="1" x14ac:dyDescent="0.3">
      <c r="B6776" s="4" t="s">
        <v>30</v>
      </c>
      <c r="C6776" s="34">
        <v>1128299</v>
      </c>
      <c r="D6776" s="5">
        <v>44432</v>
      </c>
      <c r="E6776" s="4" t="s">
        <v>31</v>
      </c>
      <c r="F6776" s="4" t="s">
        <v>80</v>
      </c>
      <c r="G6776" s="4" t="s">
        <v>63</v>
      </c>
      <c r="H6776" s="6" t="s">
        <v>20</v>
      </c>
      <c r="I6776" s="7">
        <v>70</v>
      </c>
      <c r="J6776" s="8">
        <v>650</v>
      </c>
      <c r="K6776" s="9">
        <v>455000</v>
      </c>
      <c r="L6776" s="9">
        <v>159250</v>
      </c>
      <c r="M6776" s="10">
        <v>0.35</v>
      </c>
      <c r="N6776" s="4" t="s">
        <v>18</v>
      </c>
      <c r="O6776" s="4" t="str">
        <f>TEXT(Table1[[#This Row],[Invoice Date]],"yyyy")</f>
        <v>2021</v>
      </c>
      <c r="P6776" s="4" t="str">
        <f>TEXT(Table1[[#This Row],[Invoice Date]],"mmm")</f>
        <v>Aug</v>
      </c>
      <c r="Q6776" s="27">
        <f>WEEKNUM(Table1[[#This Row],[Invoice Date]]) + IF(YEAR(Table1[[#This Row],[Invoice Date]])=2021, 52, 0)</f>
        <v>87</v>
      </c>
    </row>
    <row r="6777" spans="2:17" ht="14.25" customHeight="1" x14ac:dyDescent="0.3">
      <c r="B6777" s="4" t="s">
        <v>14</v>
      </c>
      <c r="C6777" s="33">
        <v>1185732</v>
      </c>
      <c r="D6777" s="5">
        <v>44432</v>
      </c>
      <c r="E6777" s="4" t="s">
        <v>48</v>
      </c>
      <c r="F6777" s="4" t="s">
        <v>72</v>
      </c>
      <c r="G6777" s="4" t="s">
        <v>73</v>
      </c>
      <c r="H6777" s="6" t="s">
        <v>19</v>
      </c>
      <c r="I6777" s="7">
        <v>80</v>
      </c>
      <c r="J6777" s="8">
        <v>775</v>
      </c>
      <c r="K6777" s="9">
        <v>620000</v>
      </c>
      <c r="L6777" s="9">
        <v>217000</v>
      </c>
      <c r="M6777" s="10">
        <v>0.35</v>
      </c>
      <c r="N6777" s="4" t="s">
        <v>18</v>
      </c>
      <c r="O6777" s="4" t="str">
        <f>TEXT(Table1[[#This Row],[Invoice Date]],"yyyy")</f>
        <v>2021</v>
      </c>
      <c r="P6777" s="4" t="str">
        <f>TEXT(Table1[[#This Row],[Invoice Date]],"mmm")</f>
        <v>Aug</v>
      </c>
      <c r="Q6777" s="27">
        <f>WEEKNUM(Table1[[#This Row],[Invoice Date]]) + IF(YEAR(Table1[[#This Row],[Invoice Date]])=2021, 52, 0)</f>
        <v>87</v>
      </c>
    </row>
    <row r="6778" spans="2:17" ht="14.25" customHeight="1" x14ac:dyDescent="0.3">
      <c r="B6778" s="4" t="s">
        <v>30</v>
      </c>
      <c r="C6778" s="34">
        <v>1128299</v>
      </c>
      <c r="D6778" s="5">
        <v>44432</v>
      </c>
      <c r="E6778" s="4" t="s">
        <v>31</v>
      </c>
      <c r="F6778" s="4" t="s">
        <v>80</v>
      </c>
      <c r="G6778" s="4" t="s">
        <v>63</v>
      </c>
      <c r="H6778" s="6" t="s">
        <v>19</v>
      </c>
      <c r="I6778" s="7">
        <v>80</v>
      </c>
      <c r="J6778" s="8">
        <v>775</v>
      </c>
      <c r="K6778" s="9">
        <v>620000</v>
      </c>
      <c r="L6778" s="9">
        <v>217000</v>
      </c>
      <c r="M6778" s="10">
        <v>0.35</v>
      </c>
      <c r="N6778" s="4" t="s">
        <v>18</v>
      </c>
      <c r="O6778" s="4" t="str">
        <f>TEXT(Table1[[#This Row],[Invoice Date]],"yyyy")</f>
        <v>2021</v>
      </c>
      <c r="P6778" s="4" t="str">
        <f>TEXT(Table1[[#This Row],[Invoice Date]],"mmm")</f>
        <v>Aug</v>
      </c>
      <c r="Q6778" s="27">
        <f>WEEKNUM(Table1[[#This Row],[Invoice Date]]) + IF(YEAR(Table1[[#This Row],[Invoice Date]])=2021, 52, 0)</f>
        <v>87</v>
      </c>
    </row>
    <row r="6779" spans="2:17" ht="14.25" customHeight="1" x14ac:dyDescent="0.3">
      <c r="B6779" s="4" t="s">
        <v>14</v>
      </c>
      <c r="C6779" s="33">
        <v>1185732</v>
      </c>
      <c r="D6779" s="5">
        <v>44432</v>
      </c>
      <c r="E6779" s="4" t="s">
        <v>48</v>
      </c>
      <c r="F6779" s="4" t="s">
        <v>72</v>
      </c>
      <c r="G6779" s="4" t="s">
        <v>73</v>
      </c>
      <c r="H6779" s="6" t="s">
        <v>17</v>
      </c>
      <c r="I6779" s="7">
        <v>90</v>
      </c>
      <c r="J6779" s="8">
        <v>800</v>
      </c>
      <c r="K6779" s="9">
        <v>720000</v>
      </c>
      <c r="L6779" s="9">
        <v>251999.99999999997</v>
      </c>
      <c r="M6779" s="10">
        <v>0.35</v>
      </c>
      <c r="N6779" s="4" t="s">
        <v>18</v>
      </c>
      <c r="O6779" s="4" t="str">
        <f>TEXT(Table1[[#This Row],[Invoice Date]],"yyyy")</f>
        <v>2021</v>
      </c>
      <c r="P6779" s="4" t="str">
        <f>TEXT(Table1[[#This Row],[Invoice Date]],"mmm")</f>
        <v>Aug</v>
      </c>
      <c r="Q6779" s="27">
        <f>WEEKNUM(Table1[[#This Row],[Invoice Date]]) + IF(YEAR(Table1[[#This Row],[Invoice Date]])=2021, 52, 0)</f>
        <v>87</v>
      </c>
    </row>
    <row r="6780" spans="2:17" ht="14.25" customHeight="1" x14ac:dyDescent="0.3">
      <c r="B6780" s="4" t="s">
        <v>30</v>
      </c>
      <c r="C6780" s="34">
        <v>1128299</v>
      </c>
      <c r="D6780" s="5">
        <v>44432</v>
      </c>
      <c r="E6780" s="4" t="s">
        <v>31</v>
      </c>
      <c r="F6780" s="4" t="s">
        <v>80</v>
      </c>
      <c r="G6780" s="4" t="s">
        <v>63</v>
      </c>
      <c r="H6780" s="6" t="s">
        <v>17</v>
      </c>
      <c r="I6780" s="7">
        <v>90</v>
      </c>
      <c r="J6780" s="8">
        <v>800</v>
      </c>
      <c r="K6780" s="9">
        <v>720000</v>
      </c>
      <c r="L6780" s="9">
        <v>251999.99999999997</v>
      </c>
      <c r="M6780" s="10">
        <v>0.35</v>
      </c>
      <c r="N6780" s="4" t="s">
        <v>18</v>
      </c>
      <c r="O6780" s="4" t="str">
        <f>TEXT(Table1[[#This Row],[Invoice Date]],"yyyy")</f>
        <v>2021</v>
      </c>
      <c r="P6780" s="4" t="str">
        <f>TEXT(Table1[[#This Row],[Invoice Date]],"mmm")</f>
        <v>Aug</v>
      </c>
      <c r="Q6780" s="27">
        <f>WEEKNUM(Table1[[#This Row],[Invoice Date]]) + IF(YEAR(Table1[[#This Row],[Invoice Date]])=2021, 52, 0)</f>
        <v>87</v>
      </c>
    </row>
    <row r="6781" spans="2:17" ht="14.25" customHeight="1" x14ac:dyDescent="0.3">
      <c r="B6781" s="4" t="s">
        <v>26</v>
      </c>
      <c r="C6781" s="33">
        <v>1197831</v>
      </c>
      <c r="D6781" s="5">
        <v>44433</v>
      </c>
      <c r="E6781" s="4" t="s">
        <v>27</v>
      </c>
      <c r="F6781" s="4" t="s">
        <v>59</v>
      </c>
      <c r="G6781" s="4" t="s">
        <v>60</v>
      </c>
      <c r="H6781" s="6" t="s">
        <v>17</v>
      </c>
      <c r="I6781" s="7">
        <v>7</v>
      </c>
      <c r="J6781" s="8">
        <v>224</v>
      </c>
      <c r="K6781" s="9">
        <v>1568</v>
      </c>
      <c r="L6781" s="9">
        <v>736.95999999999992</v>
      </c>
      <c r="M6781" s="10">
        <v>0.47</v>
      </c>
      <c r="N6781" s="4" t="s">
        <v>24</v>
      </c>
      <c r="O6781" s="4" t="str">
        <f>TEXT(Table1[[#This Row],[Invoice Date]],"yyyy")</f>
        <v>2021</v>
      </c>
      <c r="P6781" s="4" t="str">
        <f>TEXT(Table1[[#This Row],[Invoice Date]],"mmm")</f>
        <v>Aug</v>
      </c>
      <c r="Q6781" s="27">
        <f>WEEKNUM(Table1[[#This Row],[Invoice Date]]) + IF(YEAR(Table1[[#This Row],[Invoice Date]])=2021, 52, 0)</f>
        <v>87</v>
      </c>
    </row>
    <row r="6782" spans="2:17" ht="14.25" customHeight="1" x14ac:dyDescent="0.3">
      <c r="B6782" s="4" t="s">
        <v>26</v>
      </c>
      <c r="C6782" s="33">
        <v>1197831</v>
      </c>
      <c r="D6782" s="5">
        <v>44433</v>
      </c>
      <c r="E6782" s="4" t="s">
        <v>27</v>
      </c>
      <c r="F6782" s="4" t="s">
        <v>59</v>
      </c>
      <c r="G6782" s="4" t="s">
        <v>60</v>
      </c>
      <c r="H6782" s="6" t="s">
        <v>17</v>
      </c>
      <c r="I6782" s="7">
        <v>9</v>
      </c>
      <c r="J6782" s="8">
        <v>203</v>
      </c>
      <c r="K6782" s="9">
        <v>1827</v>
      </c>
      <c r="L6782" s="9">
        <v>1077.9299999999998</v>
      </c>
      <c r="M6782" s="10">
        <v>0.59</v>
      </c>
      <c r="N6782" s="4" t="s">
        <v>83</v>
      </c>
      <c r="O6782" s="4" t="str">
        <f>TEXT(Table1[[#This Row],[Invoice Date]],"yyyy")</f>
        <v>2021</v>
      </c>
      <c r="P6782" s="4" t="str">
        <f>TEXT(Table1[[#This Row],[Invoice Date]],"mmm")</f>
        <v>Aug</v>
      </c>
      <c r="Q6782" s="27">
        <f>WEEKNUM(Table1[[#This Row],[Invoice Date]]) + IF(YEAR(Table1[[#This Row],[Invoice Date]])=2021, 52, 0)</f>
        <v>87</v>
      </c>
    </row>
    <row r="6783" spans="2:17" ht="14.25" customHeight="1" x14ac:dyDescent="0.3">
      <c r="B6783" s="4" t="s">
        <v>26</v>
      </c>
      <c r="C6783" s="33">
        <v>1197831</v>
      </c>
      <c r="D6783" s="5">
        <v>44433</v>
      </c>
      <c r="E6783" s="4" t="s">
        <v>27</v>
      </c>
      <c r="F6783" s="4" t="s">
        <v>28</v>
      </c>
      <c r="G6783" s="4" t="s">
        <v>39</v>
      </c>
      <c r="H6783" s="6" t="s">
        <v>20</v>
      </c>
      <c r="I6783" s="7">
        <v>20</v>
      </c>
      <c r="J6783" s="8">
        <v>155</v>
      </c>
      <c r="K6783" s="9">
        <v>3100</v>
      </c>
      <c r="L6783" s="9">
        <v>1178</v>
      </c>
      <c r="M6783" s="10">
        <v>0.38</v>
      </c>
      <c r="N6783" s="4" t="s">
        <v>24</v>
      </c>
      <c r="O6783" s="4" t="str">
        <f>TEXT(Table1[[#This Row],[Invoice Date]],"yyyy")</f>
        <v>2021</v>
      </c>
      <c r="P6783" s="4" t="str">
        <f>TEXT(Table1[[#This Row],[Invoice Date]],"mmm")</f>
        <v>Aug</v>
      </c>
      <c r="Q6783" s="27">
        <f>WEEKNUM(Table1[[#This Row],[Invoice Date]]) + IF(YEAR(Table1[[#This Row],[Invoice Date]])=2021, 52, 0)</f>
        <v>87</v>
      </c>
    </row>
    <row r="6784" spans="2:17" ht="14.25" customHeight="1" x14ac:dyDescent="0.3">
      <c r="B6784" s="4" t="s">
        <v>26</v>
      </c>
      <c r="C6784" s="33">
        <v>1197831</v>
      </c>
      <c r="D6784" s="5">
        <v>44433</v>
      </c>
      <c r="E6784" s="4" t="s">
        <v>27</v>
      </c>
      <c r="F6784" s="4" t="s">
        <v>28</v>
      </c>
      <c r="G6784" s="4" t="s">
        <v>39</v>
      </c>
      <c r="H6784" s="6" t="s">
        <v>20</v>
      </c>
      <c r="I6784" s="7">
        <v>28</v>
      </c>
      <c r="J6784" s="8">
        <v>145</v>
      </c>
      <c r="K6784" s="9">
        <v>4060</v>
      </c>
      <c r="L6784" s="9">
        <v>1908.1999999999998</v>
      </c>
      <c r="M6784" s="10">
        <v>0.47</v>
      </c>
      <c r="N6784" s="4" t="s">
        <v>83</v>
      </c>
      <c r="O6784" s="4" t="str">
        <f>TEXT(Table1[[#This Row],[Invoice Date]],"yyyy")</f>
        <v>2021</v>
      </c>
      <c r="P6784" s="4" t="str">
        <f>TEXT(Table1[[#This Row],[Invoice Date]],"mmm")</f>
        <v>Aug</v>
      </c>
      <c r="Q6784" s="27">
        <f>WEEKNUM(Table1[[#This Row],[Invoice Date]]) + IF(YEAR(Table1[[#This Row],[Invoice Date]])=2021, 52, 0)</f>
        <v>87</v>
      </c>
    </row>
    <row r="6785" spans="2:17" ht="14.25" customHeight="1" x14ac:dyDescent="0.3">
      <c r="B6785" s="4" t="s">
        <v>26</v>
      </c>
      <c r="C6785" s="33">
        <v>1197831</v>
      </c>
      <c r="D6785" s="5">
        <v>44433</v>
      </c>
      <c r="E6785" s="4" t="s">
        <v>27</v>
      </c>
      <c r="F6785" s="4" t="s">
        <v>59</v>
      </c>
      <c r="G6785" s="4" t="s">
        <v>60</v>
      </c>
      <c r="H6785" s="6" t="s">
        <v>17</v>
      </c>
      <c r="I6785" s="7">
        <v>9.9999999999999964</v>
      </c>
      <c r="J6785" s="8">
        <v>700</v>
      </c>
      <c r="K6785" s="9">
        <v>69999.999999999971</v>
      </c>
      <c r="L6785" s="9">
        <v>31499.999999999985</v>
      </c>
      <c r="M6785" s="10">
        <v>0.44999999999999996</v>
      </c>
      <c r="N6785" s="4" t="s">
        <v>24</v>
      </c>
      <c r="O6785" s="4" t="str">
        <f>TEXT(Table1[[#This Row],[Invoice Date]],"yyyy")</f>
        <v>2021</v>
      </c>
      <c r="P6785" s="4" t="str">
        <f>TEXT(Table1[[#This Row],[Invoice Date]],"mmm")</f>
        <v>Aug</v>
      </c>
      <c r="Q6785" s="27">
        <f>WEEKNUM(Table1[[#This Row],[Invoice Date]]) + IF(YEAR(Table1[[#This Row],[Invoice Date]])=2021, 52, 0)</f>
        <v>87</v>
      </c>
    </row>
    <row r="6786" spans="2:17" ht="14.25" customHeight="1" x14ac:dyDescent="0.3">
      <c r="B6786" s="4" t="s">
        <v>26</v>
      </c>
      <c r="C6786" s="33">
        <v>1197831</v>
      </c>
      <c r="D6786" s="5">
        <v>44433</v>
      </c>
      <c r="E6786" s="4" t="s">
        <v>27</v>
      </c>
      <c r="F6786" s="4" t="s">
        <v>28</v>
      </c>
      <c r="G6786" s="4" t="s">
        <v>39</v>
      </c>
      <c r="H6786" s="6" t="s">
        <v>20</v>
      </c>
      <c r="I6786" s="7">
        <v>30</v>
      </c>
      <c r="J6786" s="8">
        <v>500</v>
      </c>
      <c r="K6786" s="9">
        <v>150000</v>
      </c>
      <c r="L6786" s="9">
        <v>52500</v>
      </c>
      <c r="M6786" s="10">
        <v>0.35</v>
      </c>
      <c r="N6786" s="4" t="s">
        <v>24</v>
      </c>
      <c r="O6786" s="4" t="str">
        <f>TEXT(Table1[[#This Row],[Invoice Date]],"yyyy")</f>
        <v>2021</v>
      </c>
      <c r="P6786" s="4" t="str">
        <f>TEXT(Table1[[#This Row],[Invoice Date]],"mmm")</f>
        <v>Aug</v>
      </c>
      <c r="Q6786" s="27">
        <f>WEEKNUM(Table1[[#This Row],[Invoice Date]]) + IF(YEAR(Table1[[#This Row],[Invoice Date]])=2021, 52, 0)</f>
        <v>87</v>
      </c>
    </row>
    <row r="6787" spans="2:17" ht="14.25" customHeight="1" x14ac:dyDescent="0.3">
      <c r="B6787" s="4" t="s">
        <v>26</v>
      </c>
      <c r="C6787" s="33">
        <v>1197831</v>
      </c>
      <c r="D6787" s="5">
        <v>44434</v>
      </c>
      <c r="E6787" s="4" t="s">
        <v>27</v>
      </c>
      <c r="F6787" s="4" t="s">
        <v>59</v>
      </c>
      <c r="G6787" s="4" t="s">
        <v>60</v>
      </c>
      <c r="H6787" s="6" t="s">
        <v>19</v>
      </c>
      <c r="I6787" s="7">
        <v>16</v>
      </c>
      <c r="J6787" s="8">
        <v>218</v>
      </c>
      <c r="K6787" s="9">
        <v>3488</v>
      </c>
      <c r="L6787" s="9">
        <v>1709.1199999999997</v>
      </c>
      <c r="M6787" s="10">
        <v>0.48999999999999994</v>
      </c>
      <c r="N6787" s="4" t="s">
        <v>24</v>
      </c>
      <c r="O6787" s="4" t="str">
        <f>TEXT(Table1[[#This Row],[Invoice Date]],"yyyy")</f>
        <v>2021</v>
      </c>
      <c r="P6787" s="4" t="str">
        <f>TEXT(Table1[[#This Row],[Invoice Date]],"mmm")</f>
        <v>Aug</v>
      </c>
      <c r="Q6787" s="27">
        <f>WEEKNUM(Table1[[#This Row],[Invoice Date]]) + IF(YEAR(Table1[[#This Row],[Invoice Date]])=2021, 52, 0)</f>
        <v>87</v>
      </c>
    </row>
    <row r="6788" spans="2:17" ht="14.25" customHeight="1" x14ac:dyDescent="0.3">
      <c r="B6788" s="4" t="s">
        <v>26</v>
      </c>
      <c r="C6788" s="33">
        <v>1197831</v>
      </c>
      <c r="D6788" s="5">
        <v>44434</v>
      </c>
      <c r="E6788" s="4" t="s">
        <v>27</v>
      </c>
      <c r="F6788" s="4" t="s">
        <v>59</v>
      </c>
      <c r="G6788" s="4" t="s">
        <v>60</v>
      </c>
      <c r="H6788" s="6" t="s">
        <v>19</v>
      </c>
      <c r="I6788" s="7">
        <v>19</v>
      </c>
      <c r="J6788" s="8">
        <v>189</v>
      </c>
      <c r="K6788" s="9">
        <v>3591</v>
      </c>
      <c r="L6788" s="9">
        <v>2118.69</v>
      </c>
      <c r="M6788" s="10">
        <v>0.59</v>
      </c>
      <c r="N6788" s="4" t="s">
        <v>83</v>
      </c>
      <c r="O6788" s="4" t="str">
        <f>TEXT(Table1[[#This Row],[Invoice Date]],"yyyy")</f>
        <v>2021</v>
      </c>
      <c r="P6788" s="4" t="str">
        <f>TEXT(Table1[[#This Row],[Invoice Date]],"mmm")</f>
        <v>Aug</v>
      </c>
      <c r="Q6788" s="27">
        <f>WEEKNUM(Table1[[#This Row],[Invoice Date]]) + IF(YEAR(Table1[[#This Row],[Invoice Date]])=2021, 52, 0)</f>
        <v>87</v>
      </c>
    </row>
    <row r="6789" spans="2:17" ht="14.25" customHeight="1" x14ac:dyDescent="0.3">
      <c r="B6789" s="4" t="s">
        <v>26</v>
      </c>
      <c r="C6789" s="33">
        <v>1197831</v>
      </c>
      <c r="D6789" s="5">
        <v>44434</v>
      </c>
      <c r="E6789" s="4" t="s">
        <v>27</v>
      </c>
      <c r="F6789" s="4" t="s">
        <v>28</v>
      </c>
      <c r="G6789" s="4" t="s">
        <v>39</v>
      </c>
      <c r="H6789" s="6" t="s">
        <v>21</v>
      </c>
      <c r="I6789" s="7">
        <v>26</v>
      </c>
      <c r="J6789" s="8">
        <v>140</v>
      </c>
      <c r="K6789" s="9">
        <v>3640</v>
      </c>
      <c r="L6789" s="9">
        <v>1710.8000000000002</v>
      </c>
      <c r="M6789" s="10">
        <v>0.47000000000000003</v>
      </c>
      <c r="N6789" s="4" t="s">
        <v>24</v>
      </c>
      <c r="O6789" s="4" t="str">
        <f>TEXT(Table1[[#This Row],[Invoice Date]],"yyyy")</f>
        <v>2021</v>
      </c>
      <c r="P6789" s="4" t="str">
        <f>TEXT(Table1[[#This Row],[Invoice Date]],"mmm")</f>
        <v>Aug</v>
      </c>
      <c r="Q6789" s="27">
        <f>WEEKNUM(Table1[[#This Row],[Invoice Date]]) + IF(YEAR(Table1[[#This Row],[Invoice Date]])=2021, 52, 0)</f>
        <v>87</v>
      </c>
    </row>
    <row r="6790" spans="2:17" ht="14.25" customHeight="1" x14ac:dyDescent="0.3">
      <c r="B6790" s="4" t="s">
        <v>26</v>
      </c>
      <c r="C6790" s="33">
        <v>1197831</v>
      </c>
      <c r="D6790" s="5">
        <v>44434</v>
      </c>
      <c r="E6790" s="4" t="s">
        <v>27</v>
      </c>
      <c r="F6790" s="4" t="s">
        <v>28</v>
      </c>
      <c r="G6790" s="4" t="s">
        <v>39</v>
      </c>
      <c r="H6790" s="6" t="s">
        <v>21</v>
      </c>
      <c r="I6790" s="7">
        <v>32</v>
      </c>
      <c r="J6790" s="8">
        <v>116</v>
      </c>
      <c r="K6790" s="9">
        <v>3712</v>
      </c>
      <c r="L6790" s="9">
        <v>2115.84</v>
      </c>
      <c r="M6790" s="10">
        <v>0.57000000000000006</v>
      </c>
      <c r="N6790" s="4" t="s">
        <v>83</v>
      </c>
      <c r="O6790" s="4" t="str">
        <f>TEXT(Table1[[#This Row],[Invoice Date]],"yyyy")</f>
        <v>2021</v>
      </c>
      <c r="P6790" s="4" t="str">
        <f>TEXT(Table1[[#This Row],[Invoice Date]],"mmm")</f>
        <v>Aug</v>
      </c>
      <c r="Q6790" s="27">
        <f>WEEKNUM(Table1[[#This Row],[Invoice Date]]) + IF(YEAR(Table1[[#This Row],[Invoice Date]])=2021, 52, 0)</f>
        <v>87</v>
      </c>
    </row>
    <row r="6791" spans="2:17" ht="14.25" customHeight="1" x14ac:dyDescent="0.3">
      <c r="B6791" s="4" t="s">
        <v>34</v>
      </c>
      <c r="C6791" s="33">
        <v>1189833</v>
      </c>
      <c r="D6791" s="5">
        <v>44434</v>
      </c>
      <c r="E6791" s="4" t="s">
        <v>31</v>
      </c>
      <c r="F6791" s="4" t="s">
        <v>88</v>
      </c>
      <c r="G6791" s="4" t="s">
        <v>89</v>
      </c>
      <c r="H6791" s="6" t="s">
        <v>21</v>
      </c>
      <c r="I6791" s="7">
        <v>46</v>
      </c>
      <c r="J6791" s="8">
        <v>152</v>
      </c>
      <c r="K6791" s="9">
        <v>6992</v>
      </c>
      <c r="L6791" s="9">
        <v>2587.04</v>
      </c>
      <c r="M6791" s="10">
        <v>0.37</v>
      </c>
      <c r="N6791" s="4" t="s">
        <v>24</v>
      </c>
      <c r="O6791" s="4" t="str">
        <f>TEXT(Table1[[#This Row],[Invoice Date]],"yyyy")</f>
        <v>2021</v>
      </c>
      <c r="P6791" s="4" t="str">
        <f>TEXT(Table1[[#This Row],[Invoice Date]],"mmm")</f>
        <v>Aug</v>
      </c>
      <c r="Q6791" s="27">
        <f>WEEKNUM(Table1[[#This Row],[Invoice Date]]) + IF(YEAR(Table1[[#This Row],[Invoice Date]])=2021, 52, 0)</f>
        <v>87</v>
      </c>
    </row>
    <row r="6792" spans="2:17" ht="14.25" customHeight="1" x14ac:dyDescent="0.3">
      <c r="B6792" s="4" t="s">
        <v>34</v>
      </c>
      <c r="C6792" s="33">
        <v>1189833</v>
      </c>
      <c r="D6792" s="5">
        <v>44434</v>
      </c>
      <c r="E6792" s="4" t="s">
        <v>31</v>
      </c>
      <c r="F6792" s="4" t="s">
        <v>88</v>
      </c>
      <c r="G6792" s="4" t="s">
        <v>89</v>
      </c>
      <c r="H6792" s="6" t="s">
        <v>20</v>
      </c>
      <c r="I6792" s="7">
        <v>46</v>
      </c>
      <c r="J6792" s="8">
        <v>163</v>
      </c>
      <c r="K6792" s="9">
        <v>7498</v>
      </c>
      <c r="L6792" s="9">
        <v>2999.2</v>
      </c>
      <c r="M6792" s="10">
        <v>0.39999999999999997</v>
      </c>
      <c r="N6792" s="4" t="s">
        <v>24</v>
      </c>
      <c r="O6792" s="4" t="str">
        <f>TEXT(Table1[[#This Row],[Invoice Date]],"yyyy")</f>
        <v>2021</v>
      </c>
      <c r="P6792" s="4" t="str">
        <f>TEXT(Table1[[#This Row],[Invoice Date]],"mmm")</f>
        <v>Aug</v>
      </c>
      <c r="Q6792" s="27">
        <f>WEEKNUM(Table1[[#This Row],[Invoice Date]]) + IF(YEAR(Table1[[#This Row],[Invoice Date]])=2021, 52, 0)</f>
        <v>87</v>
      </c>
    </row>
    <row r="6793" spans="2:17" ht="14.25" customHeight="1" x14ac:dyDescent="0.3">
      <c r="B6793" s="4" t="s">
        <v>34</v>
      </c>
      <c r="C6793" s="33">
        <v>1189833</v>
      </c>
      <c r="D6793" s="5">
        <v>44434</v>
      </c>
      <c r="E6793" s="4" t="s">
        <v>31</v>
      </c>
      <c r="F6793" s="4" t="s">
        <v>88</v>
      </c>
      <c r="G6793" s="4" t="s">
        <v>89</v>
      </c>
      <c r="H6793" s="6" t="s">
        <v>23</v>
      </c>
      <c r="I6793" s="7">
        <v>50</v>
      </c>
      <c r="J6793" s="8">
        <v>153</v>
      </c>
      <c r="K6793" s="9">
        <v>7650</v>
      </c>
      <c r="L6793" s="9">
        <v>2448</v>
      </c>
      <c r="M6793" s="10">
        <v>0.32</v>
      </c>
      <c r="N6793" s="4" t="s">
        <v>24</v>
      </c>
      <c r="O6793" s="4" t="str">
        <f>TEXT(Table1[[#This Row],[Invoice Date]],"yyyy")</f>
        <v>2021</v>
      </c>
      <c r="P6793" s="4" t="str">
        <f>TEXT(Table1[[#This Row],[Invoice Date]],"mmm")</f>
        <v>Aug</v>
      </c>
      <c r="Q6793" s="27">
        <f>WEEKNUM(Table1[[#This Row],[Invoice Date]]) + IF(YEAR(Table1[[#This Row],[Invoice Date]])=2021, 52, 0)</f>
        <v>87</v>
      </c>
    </row>
    <row r="6794" spans="2:17" ht="14.25" customHeight="1" x14ac:dyDescent="0.3">
      <c r="B6794" s="4" t="s">
        <v>34</v>
      </c>
      <c r="C6794" s="33">
        <v>1189833</v>
      </c>
      <c r="D6794" s="5">
        <v>44434</v>
      </c>
      <c r="E6794" s="4" t="s">
        <v>31</v>
      </c>
      <c r="F6794" s="4" t="s">
        <v>88</v>
      </c>
      <c r="G6794" s="4" t="s">
        <v>89</v>
      </c>
      <c r="H6794" s="6" t="s">
        <v>22</v>
      </c>
      <c r="I6794" s="7">
        <v>48</v>
      </c>
      <c r="J6794" s="8">
        <v>162</v>
      </c>
      <c r="K6794" s="9">
        <v>7776</v>
      </c>
      <c r="L6794" s="9">
        <v>2643.8399999999997</v>
      </c>
      <c r="M6794" s="10">
        <v>0.33999999999999997</v>
      </c>
      <c r="N6794" s="4" t="s">
        <v>24</v>
      </c>
      <c r="O6794" s="4" t="str">
        <f>TEXT(Table1[[#This Row],[Invoice Date]],"yyyy")</f>
        <v>2021</v>
      </c>
      <c r="P6794" s="4" t="str">
        <f>TEXT(Table1[[#This Row],[Invoice Date]],"mmm")</f>
        <v>Aug</v>
      </c>
      <c r="Q6794" s="27">
        <f>WEEKNUM(Table1[[#This Row],[Invoice Date]]) + IF(YEAR(Table1[[#This Row],[Invoice Date]])=2021, 52, 0)</f>
        <v>87</v>
      </c>
    </row>
    <row r="6795" spans="2:17" ht="14.25" customHeight="1" x14ac:dyDescent="0.3">
      <c r="B6795" s="4" t="s">
        <v>34</v>
      </c>
      <c r="C6795" s="33">
        <v>1189833</v>
      </c>
      <c r="D6795" s="5">
        <v>44434</v>
      </c>
      <c r="E6795" s="4" t="s">
        <v>31</v>
      </c>
      <c r="F6795" s="4" t="s">
        <v>88</v>
      </c>
      <c r="G6795" s="4" t="s">
        <v>89</v>
      </c>
      <c r="H6795" s="6" t="s">
        <v>21</v>
      </c>
      <c r="I6795" s="7">
        <v>55</v>
      </c>
      <c r="J6795" s="8">
        <v>143</v>
      </c>
      <c r="K6795" s="9">
        <v>7865</v>
      </c>
      <c r="L6795" s="9">
        <v>3696.5499999999997</v>
      </c>
      <c r="M6795" s="10">
        <v>0.47</v>
      </c>
      <c r="N6795" s="4" t="s">
        <v>83</v>
      </c>
      <c r="O6795" s="4" t="str">
        <f>TEXT(Table1[[#This Row],[Invoice Date]],"yyyy")</f>
        <v>2021</v>
      </c>
      <c r="P6795" s="4" t="str">
        <f>TEXT(Table1[[#This Row],[Invoice Date]],"mmm")</f>
        <v>Aug</v>
      </c>
      <c r="Q6795" s="27">
        <f>WEEKNUM(Table1[[#This Row],[Invoice Date]]) + IF(YEAR(Table1[[#This Row],[Invoice Date]])=2021, 52, 0)</f>
        <v>87</v>
      </c>
    </row>
    <row r="6796" spans="2:17" ht="14.25" customHeight="1" x14ac:dyDescent="0.3">
      <c r="B6796" s="4" t="s">
        <v>34</v>
      </c>
      <c r="C6796" s="33">
        <v>1189833</v>
      </c>
      <c r="D6796" s="5">
        <v>44434</v>
      </c>
      <c r="E6796" s="4" t="s">
        <v>31</v>
      </c>
      <c r="F6796" s="4" t="s">
        <v>88</v>
      </c>
      <c r="G6796" s="4" t="s">
        <v>89</v>
      </c>
      <c r="H6796" s="6" t="s">
        <v>20</v>
      </c>
      <c r="I6796" s="7">
        <v>58</v>
      </c>
      <c r="J6796" s="8">
        <v>142</v>
      </c>
      <c r="K6796" s="9">
        <v>8236</v>
      </c>
      <c r="L6796" s="9">
        <v>3788.5599999999995</v>
      </c>
      <c r="M6796" s="10">
        <v>0.45999999999999996</v>
      </c>
      <c r="N6796" s="4" t="s">
        <v>83</v>
      </c>
      <c r="O6796" s="4" t="str">
        <f>TEXT(Table1[[#This Row],[Invoice Date]],"yyyy")</f>
        <v>2021</v>
      </c>
      <c r="P6796" s="4" t="str">
        <f>TEXT(Table1[[#This Row],[Invoice Date]],"mmm")</f>
        <v>Aug</v>
      </c>
      <c r="Q6796" s="27">
        <f>WEEKNUM(Table1[[#This Row],[Invoice Date]]) + IF(YEAR(Table1[[#This Row],[Invoice Date]])=2021, 52, 0)</f>
        <v>87</v>
      </c>
    </row>
    <row r="6797" spans="2:17" ht="14.25" customHeight="1" x14ac:dyDescent="0.3">
      <c r="B6797" s="4" t="s">
        <v>34</v>
      </c>
      <c r="C6797" s="33">
        <v>1189833</v>
      </c>
      <c r="D6797" s="5">
        <v>44434</v>
      </c>
      <c r="E6797" s="4" t="s">
        <v>31</v>
      </c>
      <c r="F6797" s="4" t="s">
        <v>88</v>
      </c>
      <c r="G6797" s="4" t="s">
        <v>89</v>
      </c>
      <c r="H6797" s="6" t="s">
        <v>22</v>
      </c>
      <c r="I6797" s="7">
        <v>67</v>
      </c>
      <c r="J6797" s="8">
        <v>124</v>
      </c>
      <c r="K6797" s="9">
        <v>8308</v>
      </c>
      <c r="L6797" s="9">
        <v>3323.2000000000003</v>
      </c>
      <c r="M6797" s="10">
        <v>0.4</v>
      </c>
      <c r="N6797" s="4" t="s">
        <v>83</v>
      </c>
      <c r="O6797" s="4" t="str">
        <f>TEXT(Table1[[#This Row],[Invoice Date]],"yyyy")</f>
        <v>2021</v>
      </c>
      <c r="P6797" s="4" t="str">
        <f>TEXT(Table1[[#This Row],[Invoice Date]],"mmm")</f>
        <v>Aug</v>
      </c>
      <c r="Q6797" s="27">
        <f>WEEKNUM(Table1[[#This Row],[Invoice Date]]) + IF(YEAR(Table1[[#This Row],[Invoice Date]])=2021, 52, 0)</f>
        <v>87</v>
      </c>
    </row>
    <row r="6798" spans="2:17" ht="14.25" customHeight="1" x14ac:dyDescent="0.3">
      <c r="B6798" s="4" t="s">
        <v>34</v>
      </c>
      <c r="C6798" s="33">
        <v>1189833</v>
      </c>
      <c r="D6798" s="5">
        <v>44434</v>
      </c>
      <c r="E6798" s="4" t="s">
        <v>31</v>
      </c>
      <c r="F6798" s="4" t="s">
        <v>88</v>
      </c>
      <c r="G6798" s="4" t="s">
        <v>89</v>
      </c>
      <c r="H6798" s="6" t="s">
        <v>23</v>
      </c>
      <c r="I6798" s="7">
        <v>70</v>
      </c>
      <c r="J6798" s="8">
        <v>126</v>
      </c>
      <c r="K6798" s="9">
        <v>8820</v>
      </c>
      <c r="L6798" s="9">
        <v>3351.6</v>
      </c>
      <c r="M6798" s="10">
        <v>0.38</v>
      </c>
      <c r="N6798" s="4" t="s">
        <v>83</v>
      </c>
      <c r="O6798" s="4" t="str">
        <f>TEXT(Table1[[#This Row],[Invoice Date]],"yyyy")</f>
        <v>2021</v>
      </c>
      <c r="P6798" s="4" t="str">
        <f>TEXT(Table1[[#This Row],[Invoice Date]],"mmm")</f>
        <v>Aug</v>
      </c>
      <c r="Q6798" s="27">
        <f>WEEKNUM(Table1[[#This Row],[Invoice Date]]) + IF(YEAR(Table1[[#This Row],[Invoice Date]])=2021, 52, 0)</f>
        <v>87</v>
      </c>
    </row>
    <row r="6799" spans="2:17" ht="14.25" customHeight="1" x14ac:dyDescent="0.3">
      <c r="B6799" s="4" t="s">
        <v>34</v>
      </c>
      <c r="C6799" s="33">
        <v>1189833</v>
      </c>
      <c r="D6799" s="5">
        <v>44434</v>
      </c>
      <c r="E6799" s="4" t="s">
        <v>31</v>
      </c>
      <c r="F6799" s="4" t="s">
        <v>88</v>
      </c>
      <c r="G6799" s="4" t="s">
        <v>89</v>
      </c>
      <c r="H6799" s="6" t="s">
        <v>17</v>
      </c>
      <c r="I6799" s="7">
        <v>40</v>
      </c>
      <c r="J6799" s="8">
        <v>224</v>
      </c>
      <c r="K6799" s="9">
        <v>8960</v>
      </c>
      <c r="L6799" s="9">
        <v>3315.2</v>
      </c>
      <c r="M6799" s="10">
        <v>0.37</v>
      </c>
      <c r="N6799" s="4" t="s">
        <v>24</v>
      </c>
      <c r="O6799" s="4" t="str">
        <f>TEXT(Table1[[#This Row],[Invoice Date]],"yyyy")</f>
        <v>2021</v>
      </c>
      <c r="P6799" s="4" t="str">
        <f>TEXT(Table1[[#This Row],[Invoice Date]],"mmm")</f>
        <v>Aug</v>
      </c>
      <c r="Q6799" s="27">
        <f>WEEKNUM(Table1[[#This Row],[Invoice Date]]) + IF(YEAR(Table1[[#This Row],[Invoice Date]])=2021, 52, 0)</f>
        <v>87</v>
      </c>
    </row>
    <row r="6800" spans="2:17" ht="14.25" customHeight="1" x14ac:dyDescent="0.3">
      <c r="B6800" s="4" t="s">
        <v>34</v>
      </c>
      <c r="C6800" s="33">
        <v>1189833</v>
      </c>
      <c r="D6800" s="5">
        <v>44434</v>
      </c>
      <c r="E6800" s="4" t="s">
        <v>31</v>
      </c>
      <c r="F6800" s="4" t="s">
        <v>88</v>
      </c>
      <c r="G6800" s="4" t="s">
        <v>89</v>
      </c>
      <c r="H6800" s="6" t="s">
        <v>19</v>
      </c>
      <c r="I6800" s="7">
        <v>44</v>
      </c>
      <c r="J6800" s="8">
        <v>208</v>
      </c>
      <c r="K6800" s="9">
        <v>9152</v>
      </c>
      <c r="L6800" s="9">
        <v>4026.88</v>
      </c>
      <c r="M6800" s="10">
        <v>0.44</v>
      </c>
      <c r="N6800" s="4" t="s">
        <v>24</v>
      </c>
      <c r="O6800" s="4" t="str">
        <f>TEXT(Table1[[#This Row],[Invoice Date]],"yyyy")</f>
        <v>2021</v>
      </c>
      <c r="P6800" s="4" t="str">
        <f>TEXT(Table1[[#This Row],[Invoice Date]],"mmm")</f>
        <v>Aug</v>
      </c>
      <c r="Q6800" s="27">
        <f>WEEKNUM(Table1[[#This Row],[Invoice Date]]) + IF(YEAR(Table1[[#This Row],[Invoice Date]])=2021, 52, 0)</f>
        <v>87</v>
      </c>
    </row>
    <row r="6801" spans="2:17" ht="14.25" customHeight="1" x14ac:dyDescent="0.3">
      <c r="B6801" s="4" t="s">
        <v>34</v>
      </c>
      <c r="C6801" s="33">
        <v>1189833</v>
      </c>
      <c r="D6801" s="5">
        <v>44434</v>
      </c>
      <c r="E6801" s="4" t="s">
        <v>31</v>
      </c>
      <c r="F6801" s="4" t="s">
        <v>88</v>
      </c>
      <c r="G6801" s="4" t="s">
        <v>89</v>
      </c>
      <c r="H6801" s="6" t="s">
        <v>17</v>
      </c>
      <c r="I6801" s="7">
        <v>56</v>
      </c>
      <c r="J6801" s="8">
        <v>175</v>
      </c>
      <c r="K6801" s="9">
        <v>9800</v>
      </c>
      <c r="L6801" s="9">
        <v>4900</v>
      </c>
      <c r="M6801" s="10">
        <v>0.5</v>
      </c>
      <c r="N6801" s="4" t="s">
        <v>83</v>
      </c>
      <c r="O6801" s="4" t="str">
        <f>TEXT(Table1[[#This Row],[Invoice Date]],"yyyy")</f>
        <v>2021</v>
      </c>
      <c r="P6801" s="4" t="str">
        <f>TEXT(Table1[[#This Row],[Invoice Date]],"mmm")</f>
        <v>Aug</v>
      </c>
      <c r="Q6801" s="27">
        <f>WEEKNUM(Table1[[#This Row],[Invoice Date]]) + IF(YEAR(Table1[[#This Row],[Invoice Date]])=2021, 52, 0)</f>
        <v>87</v>
      </c>
    </row>
    <row r="6802" spans="2:17" ht="14.25" customHeight="1" x14ac:dyDescent="0.3">
      <c r="B6802" s="4" t="s">
        <v>34</v>
      </c>
      <c r="C6802" s="33">
        <v>1189833</v>
      </c>
      <c r="D6802" s="5">
        <v>44434</v>
      </c>
      <c r="E6802" s="4" t="s">
        <v>31</v>
      </c>
      <c r="F6802" s="4" t="s">
        <v>88</v>
      </c>
      <c r="G6802" s="4" t="s">
        <v>89</v>
      </c>
      <c r="H6802" s="6" t="s">
        <v>19</v>
      </c>
      <c r="I6802" s="7">
        <v>60</v>
      </c>
      <c r="J6802" s="8">
        <v>176</v>
      </c>
      <c r="K6802" s="9">
        <v>10560</v>
      </c>
      <c r="L6802" s="9">
        <v>5491.2</v>
      </c>
      <c r="M6802" s="10">
        <v>0.52</v>
      </c>
      <c r="N6802" s="4" t="s">
        <v>83</v>
      </c>
      <c r="O6802" s="4" t="str">
        <f>TEXT(Table1[[#This Row],[Invoice Date]],"yyyy")</f>
        <v>2021</v>
      </c>
      <c r="P6802" s="4" t="str">
        <f>TEXT(Table1[[#This Row],[Invoice Date]],"mmm")</f>
        <v>Aug</v>
      </c>
      <c r="Q6802" s="27">
        <f>WEEKNUM(Table1[[#This Row],[Invoice Date]]) + IF(YEAR(Table1[[#This Row],[Invoice Date]])=2021, 52, 0)</f>
        <v>87</v>
      </c>
    </row>
    <row r="6803" spans="2:17" ht="14.25" customHeight="1" x14ac:dyDescent="0.3">
      <c r="B6803" s="4" t="s">
        <v>26</v>
      </c>
      <c r="C6803" s="33">
        <v>1197831</v>
      </c>
      <c r="D6803" s="5">
        <v>44434</v>
      </c>
      <c r="E6803" s="4" t="s">
        <v>27</v>
      </c>
      <c r="F6803" s="4" t="s">
        <v>28</v>
      </c>
      <c r="G6803" s="4" t="s">
        <v>39</v>
      </c>
      <c r="H6803" s="6" t="s">
        <v>21</v>
      </c>
      <c r="I6803" s="7">
        <v>35</v>
      </c>
      <c r="J6803" s="8">
        <v>400</v>
      </c>
      <c r="K6803" s="9">
        <v>140000</v>
      </c>
      <c r="L6803" s="9">
        <v>63000</v>
      </c>
      <c r="M6803" s="10">
        <v>0.45</v>
      </c>
      <c r="N6803" s="4" t="s">
        <v>24</v>
      </c>
      <c r="O6803" s="4" t="str">
        <f>TEXT(Table1[[#This Row],[Invoice Date]],"yyyy")</f>
        <v>2021</v>
      </c>
      <c r="P6803" s="4" t="str">
        <f>TEXT(Table1[[#This Row],[Invoice Date]],"mmm")</f>
        <v>Aug</v>
      </c>
      <c r="Q6803" s="27">
        <f>WEEKNUM(Table1[[#This Row],[Invoice Date]]) + IF(YEAR(Table1[[#This Row],[Invoice Date]])=2021, 52, 0)</f>
        <v>87</v>
      </c>
    </row>
    <row r="6804" spans="2:17" ht="14.25" customHeight="1" x14ac:dyDescent="0.3">
      <c r="B6804" s="4" t="s">
        <v>26</v>
      </c>
      <c r="C6804" s="33">
        <v>1197831</v>
      </c>
      <c r="D6804" s="5">
        <v>44434</v>
      </c>
      <c r="E6804" s="4" t="s">
        <v>27</v>
      </c>
      <c r="F6804" s="4" t="s">
        <v>59</v>
      </c>
      <c r="G6804" s="4" t="s">
        <v>60</v>
      </c>
      <c r="H6804" s="6" t="s">
        <v>19</v>
      </c>
      <c r="I6804" s="7">
        <v>20.000000000000007</v>
      </c>
      <c r="J6804" s="8">
        <v>725</v>
      </c>
      <c r="K6804" s="9">
        <v>145000.00000000006</v>
      </c>
      <c r="L6804" s="9">
        <v>65250.000000000022</v>
      </c>
      <c r="M6804" s="10">
        <v>0.44999999999999996</v>
      </c>
      <c r="N6804" s="4" t="s">
        <v>24</v>
      </c>
      <c r="O6804" s="4" t="str">
        <f>TEXT(Table1[[#This Row],[Invoice Date]],"yyyy")</f>
        <v>2021</v>
      </c>
      <c r="P6804" s="4" t="str">
        <f>TEXT(Table1[[#This Row],[Invoice Date]],"mmm")</f>
        <v>Aug</v>
      </c>
      <c r="Q6804" s="27">
        <f>WEEKNUM(Table1[[#This Row],[Invoice Date]]) + IF(YEAR(Table1[[#This Row],[Invoice Date]])=2021, 52, 0)</f>
        <v>87</v>
      </c>
    </row>
    <row r="6805" spans="2:17" ht="14.25" customHeight="1" x14ac:dyDescent="0.3">
      <c r="B6805" s="4" t="s">
        <v>34</v>
      </c>
      <c r="C6805" s="33">
        <v>1189833</v>
      </c>
      <c r="D6805" s="5">
        <v>44434</v>
      </c>
      <c r="E6805" s="4" t="s">
        <v>31</v>
      </c>
      <c r="F6805" s="4" t="s">
        <v>88</v>
      </c>
      <c r="G6805" s="4" t="s">
        <v>89</v>
      </c>
      <c r="H6805" s="6" t="s">
        <v>21</v>
      </c>
      <c r="I6805" s="7">
        <v>60.000000000000007</v>
      </c>
      <c r="J6805" s="8">
        <v>475</v>
      </c>
      <c r="K6805" s="9">
        <v>285000.00000000006</v>
      </c>
      <c r="L6805" s="9">
        <v>99750.000000000015</v>
      </c>
      <c r="M6805" s="10">
        <v>0.35</v>
      </c>
      <c r="N6805" s="4" t="s">
        <v>83</v>
      </c>
      <c r="O6805" s="4" t="str">
        <f>TEXT(Table1[[#This Row],[Invoice Date]],"yyyy")</f>
        <v>2021</v>
      </c>
      <c r="P6805" s="4" t="str">
        <f>TEXT(Table1[[#This Row],[Invoice Date]],"mmm")</f>
        <v>Aug</v>
      </c>
      <c r="Q6805" s="27">
        <f>WEEKNUM(Table1[[#This Row],[Invoice Date]]) + IF(YEAR(Table1[[#This Row],[Invoice Date]])=2021, 52, 0)</f>
        <v>87</v>
      </c>
    </row>
    <row r="6806" spans="2:17" ht="14.25" customHeight="1" x14ac:dyDescent="0.3">
      <c r="B6806" s="4" t="s">
        <v>34</v>
      </c>
      <c r="C6806" s="33">
        <v>1189833</v>
      </c>
      <c r="D6806" s="5">
        <v>44434</v>
      </c>
      <c r="E6806" s="4" t="s">
        <v>31</v>
      </c>
      <c r="F6806" s="4" t="s">
        <v>88</v>
      </c>
      <c r="G6806" s="4" t="s">
        <v>89</v>
      </c>
      <c r="H6806" s="6" t="s">
        <v>20</v>
      </c>
      <c r="I6806" s="7">
        <v>60.000000000000007</v>
      </c>
      <c r="J6806" s="8">
        <v>525</v>
      </c>
      <c r="K6806" s="9">
        <v>315000.00000000006</v>
      </c>
      <c r="L6806" s="9">
        <v>110250.00000000001</v>
      </c>
      <c r="M6806" s="10">
        <v>0.35</v>
      </c>
      <c r="N6806" s="4" t="s">
        <v>83</v>
      </c>
      <c r="O6806" s="4" t="str">
        <f>TEXT(Table1[[#This Row],[Invoice Date]],"yyyy")</f>
        <v>2021</v>
      </c>
      <c r="P6806" s="4" t="str">
        <f>TEXT(Table1[[#This Row],[Invoice Date]],"mmm")</f>
        <v>Aug</v>
      </c>
      <c r="Q6806" s="27">
        <f>WEEKNUM(Table1[[#This Row],[Invoice Date]]) + IF(YEAR(Table1[[#This Row],[Invoice Date]])=2021, 52, 0)</f>
        <v>87</v>
      </c>
    </row>
    <row r="6807" spans="2:17" ht="14.25" customHeight="1" x14ac:dyDescent="0.3">
      <c r="B6807" s="4" t="s">
        <v>34</v>
      </c>
      <c r="C6807" s="33">
        <v>1189833</v>
      </c>
      <c r="D6807" s="5">
        <v>44434</v>
      </c>
      <c r="E6807" s="4" t="s">
        <v>31</v>
      </c>
      <c r="F6807" s="4" t="s">
        <v>88</v>
      </c>
      <c r="G6807" s="4" t="s">
        <v>89</v>
      </c>
      <c r="H6807" s="6" t="s">
        <v>22</v>
      </c>
      <c r="I6807" s="7">
        <v>70</v>
      </c>
      <c r="J6807" s="8">
        <v>475</v>
      </c>
      <c r="K6807" s="9">
        <v>332500</v>
      </c>
      <c r="L6807" s="9">
        <v>99750</v>
      </c>
      <c r="M6807" s="10">
        <v>0.3</v>
      </c>
      <c r="N6807" s="4" t="s">
        <v>83</v>
      </c>
      <c r="O6807" s="4" t="str">
        <f>TEXT(Table1[[#This Row],[Invoice Date]],"yyyy")</f>
        <v>2021</v>
      </c>
      <c r="P6807" s="4" t="str">
        <f>TEXT(Table1[[#This Row],[Invoice Date]],"mmm")</f>
        <v>Aug</v>
      </c>
      <c r="Q6807" s="27">
        <f>WEEKNUM(Table1[[#This Row],[Invoice Date]]) + IF(YEAR(Table1[[#This Row],[Invoice Date]])=2021, 52, 0)</f>
        <v>87</v>
      </c>
    </row>
    <row r="6808" spans="2:17" ht="14.25" customHeight="1" x14ac:dyDescent="0.3">
      <c r="B6808" s="4" t="s">
        <v>34</v>
      </c>
      <c r="C6808" s="33">
        <v>1189833</v>
      </c>
      <c r="D6808" s="5">
        <v>44434</v>
      </c>
      <c r="E6808" s="4" t="s">
        <v>31</v>
      </c>
      <c r="F6808" s="4" t="s">
        <v>88</v>
      </c>
      <c r="G6808" s="4" t="s">
        <v>89</v>
      </c>
      <c r="H6808" s="6" t="s">
        <v>23</v>
      </c>
      <c r="I6808" s="7">
        <v>75.000000000000014</v>
      </c>
      <c r="J6808" s="8">
        <v>450</v>
      </c>
      <c r="K6808" s="9">
        <v>337500.00000000006</v>
      </c>
      <c r="L6808" s="9">
        <v>84375.000000000015</v>
      </c>
      <c r="M6808" s="10">
        <v>0.25</v>
      </c>
      <c r="N6808" s="4" t="s">
        <v>83</v>
      </c>
      <c r="O6808" s="4" t="str">
        <f>TEXT(Table1[[#This Row],[Invoice Date]],"yyyy")</f>
        <v>2021</v>
      </c>
      <c r="P6808" s="4" t="str">
        <f>TEXT(Table1[[#This Row],[Invoice Date]],"mmm")</f>
        <v>Aug</v>
      </c>
      <c r="Q6808" s="27">
        <f>WEEKNUM(Table1[[#This Row],[Invoice Date]]) + IF(YEAR(Table1[[#This Row],[Invoice Date]])=2021, 52, 0)</f>
        <v>87</v>
      </c>
    </row>
    <row r="6809" spans="2:17" ht="14.25" customHeight="1" x14ac:dyDescent="0.3">
      <c r="B6809" s="4" t="s">
        <v>34</v>
      </c>
      <c r="C6809" s="33">
        <v>1189833</v>
      </c>
      <c r="D6809" s="5">
        <v>44434</v>
      </c>
      <c r="E6809" s="4" t="s">
        <v>31</v>
      </c>
      <c r="F6809" s="4" t="s">
        <v>88</v>
      </c>
      <c r="G6809" s="4" t="s">
        <v>89</v>
      </c>
      <c r="H6809" s="6" t="s">
        <v>17</v>
      </c>
      <c r="I6809" s="7">
        <v>60.000000000000007</v>
      </c>
      <c r="J6809" s="8">
        <v>700</v>
      </c>
      <c r="K6809" s="9">
        <v>420000.00000000006</v>
      </c>
      <c r="L6809" s="9">
        <v>147000</v>
      </c>
      <c r="M6809" s="10">
        <v>0.35</v>
      </c>
      <c r="N6809" s="4" t="s">
        <v>83</v>
      </c>
      <c r="O6809" s="4" t="str">
        <f>TEXT(Table1[[#This Row],[Invoice Date]],"yyyy")</f>
        <v>2021</v>
      </c>
      <c r="P6809" s="4" t="str">
        <f>TEXT(Table1[[#This Row],[Invoice Date]],"mmm")</f>
        <v>Aug</v>
      </c>
      <c r="Q6809" s="27">
        <f>WEEKNUM(Table1[[#This Row],[Invoice Date]]) + IF(YEAR(Table1[[#This Row],[Invoice Date]])=2021, 52, 0)</f>
        <v>87</v>
      </c>
    </row>
    <row r="6810" spans="2:17" ht="14.25" customHeight="1" x14ac:dyDescent="0.3">
      <c r="B6810" s="4" t="s">
        <v>34</v>
      </c>
      <c r="C6810" s="33">
        <v>1189833</v>
      </c>
      <c r="D6810" s="5">
        <v>44434</v>
      </c>
      <c r="E6810" s="4" t="s">
        <v>31</v>
      </c>
      <c r="F6810" s="4" t="s">
        <v>88</v>
      </c>
      <c r="G6810" s="4" t="s">
        <v>89</v>
      </c>
      <c r="H6810" s="6" t="s">
        <v>19</v>
      </c>
      <c r="I6810" s="7">
        <v>65.000000000000014</v>
      </c>
      <c r="J6810" s="8">
        <v>650</v>
      </c>
      <c r="K6810" s="9">
        <v>422500.00000000012</v>
      </c>
      <c r="L6810" s="9">
        <v>169000.00000000006</v>
      </c>
      <c r="M6810" s="10">
        <v>0.4</v>
      </c>
      <c r="N6810" s="4" t="s">
        <v>83</v>
      </c>
      <c r="O6810" s="4" t="str">
        <f>TEXT(Table1[[#This Row],[Invoice Date]],"yyyy")</f>
        <v>2021</v>
      </c>
      <c r="P6810" s="4" t="str">
        <f>TEXT(Table1[[#This Row],[Invoice Date]],"mmm")</f>
        <v>Aug</v>
      </c>
      <c r="Q6810" s="27">
        <f>WEEKNUM(Table1[[#This Row],[Invoice Date]]) + IF(YEAR(Table1[[#This Row],[Invoice Date]])=2021, 52, 0)</f>
        <v>87</v>
      </c>
    </row>
    <row r="6811" spans="2:17" ht="14.25" customHeight="1" x14ac:dyDescent="0.3">
      <c r="B6811" s="4" t="s">
        <v>26</v>
      </c>
      <c r="C6811" s="33">
        <v>1197831</v>
      </c>
      <c r="D6811" s="5">
        <v>44435</v>
      </c>
      <c r="E6811" s="4" t="s">
        <v>27</v>
      </c>
      <c r="F6811" s="4" t="s">
        <v>59</v>
      </c>
      <c r="G6811" s="4" t="s">
        <v>60</v>
      </c>
      <c r="H6811" s="6" t="s">
        <v>20</v>
      </c>
      <c r="I6811" s="7">
        <v>11</v>
      </c>
      <c r="J6811" s="8">
        <v>190</v>
      </c>
      <c r="K6811" s="9">
        <v>2090</v>
      </c>
      <c r="L6811" s="9">
        <v>1086.8</v>
      </c>
      <c r="M6811" s="10">
        <v>0.52</v>
      </c>
      <c r="N6811" s="4" t="s">
        <v>24</v>
      </c>
      <c r="O6811" s="4" t="str">
        <f>TEXT(Table1[[#This Row],[Invoice Date]],"yyyy")</f>
        <v>2021</v>
      </c>
      <c r="P6811" s="4" t="str">
        <f>TEXT(Table1[[#This Row],[Invoice Date]],"mmm")</f>
        <v>Aug</v>
      </c>
      <c r="Q6811" s="27">
        <f>WEEKNUM(Table1[[#This Row],[Invoice Date]]) + IF(YEAR(Table1[[#This Row],[Invoice Date]])=2021, 52, 0)</f>
        <v>87</v>
      </c>
    </row>
    <row r="6812" spans="2:17" ht="14.25" customHeight="1" x14ac:dyDescent="0.3">
      <c r="B6812" s="4" t="s">
        <v>26</v>
      </c>
      <c r="C6812" s="33">
        <v>1197831</v>
      </c>
      <c r="D6812" s="5">
        <v>44435</v>
      </c>
      <c r="E6812" s="4" t="s">
        <v>27</v>
      </c>
      <c r="F6812" s="4" t="s">
        <v>59</v>
      </c>
      <c r="G6812" s="4" t="s">
        <v>60</v>
      </c>
      <c r="H6812" s="6" t="s">
        <v>20</v>
      </c>
      <c r="I6812" s="7">
        <v>15</v>
      </c>
      <c r="J6812" s="8">
        <v>173</v>
      </c>
      <c r="K6812" s="9">
        <v>2595</v>
      </c>
      <c r="L6812" s="9">
        <v>1453.1999999999998</v>
      </c>
      <c r="M6812" s="10">
        <v>0.55999999999999994</v>
      </c>
      <c r="N6812" s="4" t="s">
        <v>83</v>
      </c>
      <c r="O6812" s="4" t="str">
        <f>TEXT(Table1[[#This Row],[Invoice Date]],"yyyy")</f>
        <v>2021</v>
      </c>
      <c r="P6812" s="4" t="str">
        <f>TEXT(Table1[[#This Row],[Invoice Date]],"mmm")</f>
        <v>Aug</v>
      </c>
      <c r="Q6812" s="27">
        <f>WEEKNUM(Table1[[#This Row],[Invoice Date]]) + IF(YEAR(Table1[[#This Row],[Invoice Date]])=2021, 52, 0)</f>
        <v>87</v>
      </c>
    </row>
    <row r="6813" spans="2:17" ht="14.25" customHeight="1" x14ac:dyDescent="0.3">
      <c r="B6813" s="4" t="s">
        <v>26</v>
      </c>
      <c r="C6813" s="33">
        <v>1197831</v>
      </c>
      <c r="D6813" s="5">
        <v>44435</v>
      </c>
      <c r="E6813" s="4" t="s">
        <v>27</v>
      </c>
      <c r="F6813" s="4" t="s">
        <v>28</v>
      </c>
      <c r="G6813" s="4" t="s">
        <v>39</v>
      </c>
      <c r="H6813" s="6" t="s">
        <v>22</v>
      </c>
      <c r="I6813" s="7">
        <v>29</v>
      </c>
      <c r="J6813" s="8">
        <v>96</v>
      </c>
      <c r="K6813" s="9">
        <v>2784</v>
      </c>
      <c r="L6813" s="9">
        <v>1030.08</v>
      </c>
      <c r="M6813" s="10">
        <v>0.37</v>
      </c>
      <c r="N6813" s="4" t="s">
        <v>24</v>
      </c>
      <c r="O6813" s="4" t="str">
        <f>TEXT(Table1[[#This Row],[Invoice Date]],"yyyy")</f>
        <v>2021</v>
      </c>
      <c r="P6813" s="4" t="str">
        <f>TEXT(Table1[[#This Row],[Invoice Date]],"mmm")</f>
        <v>Aug</v>
      </c>
      <c r="Q6813" s="27">
        <f>WEEKNUM(Table1[[#This Row],[Invoice Date]]) + IF(YEAR(Table1[[#This Row],[Invoice Date]])=2021, 52, 0)</f>
        <v>87</v>
      </c>
    </row>
    <row r="6814" spans="2:17" ht="14.25" customHeight="1" x14ac:dyDescent="0.3">
      <c r="B6814" s="4" t="s">
        <v>26</v>
      </c>
      <c r="C6814" s="33">
        <v>1197831</v>
      </c>
      <c r="D6814" s="5">
        <v>44435</v>
      </c>
      <c r="E6814" s="4" t="s">
        <v>27</v>
      </c>
      <c r="F6814" s="4" t="s">
        <v>28</v>
      </c>
      <c r="G6814" s="4" t="s">
        <v>39</v>
      </c>
      <c r="H6814" s="6" t="s">
        <v>22</v>
      </c>
      <c r="I6814" s="7">
        <v>38</v>
      </c>
      <c r="J6814" s="8">
        <v>81</v>
      </c>
      <c r="K6814" s="9">
        <v>3078</v>
      </c>
      <c r="L6814" s="9">
        <v>1385.1</v>
      </c>
      <c r="M6814" s="10">
        <v>0.44999999999999996</v>
      </c>
      <c r="N6814" s="4" t="s">
        <v>83</v>
      </c>
      <c r="O6814" s="4" t="str">
        <f>TEXT(Table1[[#This Row],[Invoice Date]],"yyyy")</f>
        <v>2021</v>
      </c>
      <c r="P6814" s="4" t="str">
        <f>TEXT(Table1[[#This Row],[Invoice Date]],"mmm")</f>
        <v>Aug</v>
      </c>
      <c r="Q6814" s="27">
        <f>WEEKNUM(Table1[[#This Row],[Invoice Date]]) + IF(YEAR(Table1[[#This Row],[Invoice Date]])=2021, 52, 0)</f>
        <v>87</v>
      </c>
    </row>
    <row r="6815" spans="2:17" ht="14.25" customHeight="1" x14ac:dyDescent="0.3">
      <c r="B6815" s="4" t="s">
        <v>26</v>
      </c>
      <c r="C6815" s="33">
        <v>1197831</v>
      </c>
      <c r="D6815" s="5">
        <v>44435</v>
      </c>
      <c r="E6815" s="4" t="s">
        <v>27</v>
      </c>
      <c r="F6815" s="4" t="s">
        <v>59</v>
      </c>
      <c r="G6815" s="4" t="s">
        <v>60</v>
      </c>
      <c r="H6815" s="6" t="s">
        <v>20</v>
      </c>
      <c r="I6815" s="7">
        <v>14.999999999999996</v>
      </c>
      <c r="J6815" s="8">
        <v>575</v>
      </c>
      <c r="K6815" s="9">
        <v>86249.999999999985</v>
      </c>
      <c r="L6815" s="9">
        <v>38812.499999999993</v>
      </c>
      <c r="M6815" s="10">
        <v>0.44999999999999996</v>
      </c>
      <c r="N6815" s="4" t="s">
        <v>24</v>
      </c>
      <c r="O6815" s="4" t="str">
        <f>TEXT(Table1[[#This Row],[Invoice Date]],"yyyy")</f>
        <v>2021</v>
      </c>
      <c r="P6815" s="4" t="str">
        <f>TEXT(Table1[[#This Row],[Invoice Date]],"mmm")</f>
        <v>Aug</v>
      </c>
      <c r="Q6815" s="27">
        <f>WEEKNUM(Table1[[#This Row],[Invoice Date]]) + IF(YEAR(Table1[[#This Row],[Invoice Date]])=2021, 52, 0)</f>
        <v>87</v>
      </c>
    </row>
    <row r="6816" spans="2:17" ht="14.25" customHeight="1" x14ac:dyDescent="0.3">
      <c r="B6816" s="4" t="s">
        <v>26</v>
      </c>
      <c r="C6816" s="33">
        <v>1197831</v>
      </c>
      <c r="D6816" s="5">
        <v>44435</v>
      </c>
      <c r="E6816" s="4" t="s">
        <v>27</v>
      </c>
      <c r="F6816" s="4" t="s">
        <v>28</v>
      </c>
      <c r="G6816" s="4" t="s">
        <v>39</v>
      </c>
      <c r="H6816" s="6" t="s">
        <v>22</v>
      </c>
      <c r="I6816" s="7">
        <v>40</v>
      </c>
      <c r="J6816" s="8">
        <v>300</v>
      </c>
      <c r="K6816" s="9">
        <v>120000</v>
      </c>
      <c r="L6816" s="9">
        <v>36000</v>
      </c>
      <c r="M6816" s="10">
        <v>0.3</v>
      </c>
      <c r="N6816" s="4" t="s">
        <v>24</v>
      </c>
      <c r="O6816" s="4" t="str">
        <f>TEXT(Table1[[#This Row],[Invoice Date]],"yyyy")</f>
        <v>2021</v>
      </c>
      <c r="P6816" s="4" t="str">
        <f>TEXT(Table1[[#This Row],[Invoice Date]],"mmm")</f>
        <v>Aug</v>
      </c>
      <c r="Q6816" s="27">
        <f>WEEKNUM(Table1[[#This Row],[Invoice Date]]) + IF(YEAR(Table1[[#This Row],[Invoice Date]])=2021, 52, 0)</f>
        <v>87</v>
      </c>
    </row>
    <row r="6817" spans="2:17" ht="14.25" customHeight="1" x14ac:dyDescent="0.3">
      <c r="B6817" s="4" t="s">
        <v>26</v>
      </c>
      <c r="C6817" s="33">
        <v>1197831</v>
      </c>
      <c r="D6817" s="5">
        <v>44436</v>
      </c>
      <c r="E6817" s="4" t="s">
        <v>27</v>
      </c>
      <c r="F6817" s="4" t="s">
        <v>28</v>
      </c>
      <c r="G6817" s="4" t="s">
        <v>39</v>
      </c>
      <c r="H6817" s="6" t="s">
        <v>23</v>
      </c>
      <c r="I6817" s="7">
        <v>27</v>
      </c>
      <c r="J6817" s="8">
        <v>153</v>
      </c>
      <c r="K6817" s="9">
        <v>4131</v>
      </c>
      <c r="L6817" s="9">
        <v>2230.7400000000002</v>
      </c>
      <c r="M6817" s="10">
        <v>0.54</v>
      </c>
      <c r="N6817" s="4" t="s">
        <v>24</v>
      </c>
      <c r="O6817" s="4" t="str">
        <f>TEXT(Table1[[#This Row],[Invoice Date]],"yyyy")</f>
        <v>2021</v>
      </c>
      <c r="P6817" s="4" t="str">
        <f>TEXT(Table1[[#This Row],[Invoice Date]],"mmm")</f>
        <v>Aug</v>
      </c>
      <c r="Q6817" s="27">
        <f>WEEKNUM(Table1[[#This Row],[Invoice Date]]) + IF(YEAR(Table1[[#This Row],[Invoice Date]])=2021, 52, 0)</f>
        <v>87</v>
      </c>
    </row>
    <row r="6818" spans="2:17" ht="14.25" customHeight="1" x14ac:dyDescent="0.3">
      <c r="B6818" s="4" t="s">
        <v>26</v>
      </c>
      <c r="C6818" s="33">
        <v>1197831</v>
      </c>
      <c r="D6818" s="5">
        <v>44436</v>
      </c>
      <c r="E6818" s="4" t="s">
        <v>27</v>
      </c>
      <c r="F6818" s="4" t="s">
        <v>59</v>
      </c>
      <c r="G6818" s="4" t="s">
        <v>60</v>
      </c>
      <c r="H6818" s="6" t="s">
        <v>21</v>
      </c>
      <c r="I6818" s="7">
        <v>26</v>
      </c>
      <c r="J6818" s="8">
        <v>165</v>
      </c>
      <c r="K6818" s="9">
        <v>4290</v>
      </c>
      <c r="L6818" s="9">
        <v>2616.9000000000005</v>
      </c>
      <c r="M6818" s="10">
        <v>0.6100000000000001</v>
      </c>
      <c r="N6818" s="4" t="s">
        <v>24</v>
      </c>
      <c r="O6818" s="4" t="str">
        <f>TEXT(Table1[[#This Row],[Invoice Date]],"yyyy")</f>
        <v>2021</v>
      </c>
      <c r="P6818" s="4" t="str">
        <f>TEXT(Table1[[#This Row],[Invoice Date]],"mmm")</f>
        <v>Aug</v>
      </c>
      <c r="Q6818" s="27">
        <f>WEEKNUM(Table1[[#This Row],[Invoice Date]]) + IF(YEAR(Table1[[#This Row],[Invoice Date]])=2021, 52, 0)</f>
        <v>87</v>
      </c>
    </row>
    <row r="6819" spans="2:17" ht="14.25" customHeight="1" x14ac:dyDescent="0.3">
      <c r="B6819" s="4" t="s">
        <v>26</v>
      </c>
      <c r="C6819" s="33">
        <v>1197831</v>
      </c>
      <c r="D6819" s="5">
        <v>44436</v>
      </c>
      <c r="E6819" s="4" t="s">
        <v>27</v>
      </c>
      <c r="F6819" s="4" t="s">
        <v>28</v>
      </c>
      <c r="G6819" s="4" t="s">
        <v>39</v>
      </c>
      <c r="H6819" s="6" t="s">
        <v>23</v>
      </c>
      <c r="I6819" s="7">
        <v>32</v>
      </c>
      <c r="J6819" s="8">
        <v>135</v>
      </c>
      <c r="K6819" s="9">
        <v>4320</v>
      </c>
      <c r="L6819" s="9">
        <v>2721.6</v>
      </c>
      <c r="M6819" s="10">
        <v>0.63</v>
      </c>
      <c r="N6819" s="4" t="s">
        <v>83</v>
      </c>
      <c r="O6819" s="4" t="str">
        <f>TEXT(Table1[[#This Row],[Invoice Date]],"yyyy")</f>
        <v>2021</v>
      </c>
      <c r="P6819" s="4" t="str">
        <f>TEXT(Table1[[#This Row],[Invoice Date]],"mmm")</f>
        <v>Aug</v>
      </c>
      <c r="Q6819" s="27">
        <f>WEEKNUM(Table1[[#This Row],[Invoice Date]]) + IF(YEAR(Table1[[#This Row],[Invoice Date]])=2021, 52, 0)</f>
        <v>87</v>
      </c>
    </row>
    <row r="6820" spans="2:17" ht="14.25" customHeight="1" x14ac:dyDescent="0.3">
      <c r="B6820" s="4" t="s">
        <v>26</v>
      </c>
      <c r="C6820" s="33">
        <v>1197831</v>
      </c>
      <c r="D6820" s="5">
        <v>44436</v>
      </c>
      <c r="E6820" s="4" t="s">
        <v>27</v>
      </c>
      <c r="F6820" s="4" t="s">
        <v>59</v>
      </c>
      <c r="G6820" s="4" t="s">
        <v>60</v>
      </c>
      <c r="H6820" s="6" t="s">
        <v>21</v>
      </c>
      <c r="I6820" s="7">
        <v>34</v>
      </c>
      <c r="J6820" s="8">
        <v>135</v>
      </c>
      <c r="K6820" s="9">
        <v>4590</v>
      </c>
      <c r="L6820" s="9">
        <v>3121.2000000000003</v>
      </c>
      <c r="M6820" s="10">
        <v>0.68</v>
      </c>
      <c r="N6820" s="4" t="s">
        <v>83</v>
      </c>
      <c r="O6820" s="4" t="str">
        <f>TEXT(Table1[[#This Row],[Invoice Date]],"yyyy")</f>
        <v>2021</v>
      </c>
      <c r="P6820" s="4" t="str">
        <f>TEXT(Table1[[#This Row],[Invoice Date]],"mmm")</f>
        <v>Aug</v>
      </c>
      <c r="Q6820" s="27">
        <f>WEEKNUM(Table1[[#This Row],[Invoice Date]]) + IF(YEAR(Table1[[#This Row],[Invoice Date]])=2021, 52, 0)</f>
        <v>87</v>
      </c>
    </row>
    <row r="6821" spans="2:17" ht="14.25" customHeight="1" x14ac:dyDescent="0.3">
      <c r="B6821" s="4" t="s">
        <v>26</v>
      </c>
      <c r="C6821" s="33">
        <v>1197831</v>
      </c>
      <c r="D6821" s="5">
        <v>44436</v>
      </c>
      <c r="E6821" s="4" t="s">
        <v>27</v>
      </c>
      <c r="F6821" s="4" t="s">
        <v>28</v>
      </c>
      <c r="G6821" s="4" t="s">
        <v>39</v>
      </c>
      <c r="H6821" s="6" t="s">
        <v>23</v>
      </c>
      <c r="I6821" s="7">
        <v>35</v>
      </c>
      <c r="J6821" s="8">
        <v>450</v>
      </c>
      <c r="K6821" s="9">
        <v>157500</v>
      </c>
      <c r="L6821" s="9">
        <v>78750</v>
      </c>
      <c r="M6821" s="10">
        <v>0.5</v>
      </c>
      <c r="N6821" s="4" t="s">
        <v>24</v>
      </c>
      <c r="O6821" s="4" t="str">
        <f>TEXT(Table1[[#This Row],[Invoice Date]],"yyyy")</f>
        <v>2021</v>
      </c>
      <c r="P6821" s="4" t="str">
        <f>TEXT(Table1[[#This Row],[Invoice Date]],"mmm")</f>
        <v>Aug</v>
      </c>
      <c r="Q6821" s="27">
        <f>WEEKNUM(Table1[[#This Row],[Invoice Date]]) + IF(YEAR(Table1[[#This Row],[Invoice Date]])=2021, 52, 0)</f>
        <v>87</v>
      </c>
    </row>
    <row r="6822" spans="2:17" ht="14.25" customHeight="1" x14ac:dyDescent="0.3">
      <c r="B6822" s="4" t="s">
        <v>26</v>
      </c>
      <c r="C6822" s="33">
        <v>1197831</v>
      </c>
      <c r="D6822" s="5">
        <v>44436</v>
      </c>
      <c r="E6822" s="4" t="s">
        <v>27</v>
      </c>
      <c r="F6822" s="4" t="s">
        <v>59</v>
      </c>
      <c r="G6822" s="4" t="s">
        <v>60</v>
      </c>
      <c r="H6822" s="6" t="s">
        <v>21</v>
      </c>
      <c r="I6822" s="7">
        <v>35</v>
      </c>
      <c r="J6822" s="8">
        <v>500</v>
      </c>
      <c r="K6822" s="9">
        <v>175000</v>
      </c>
      <c r="L6822" s="9">
        <v>96250.000000000015</v>
      </c>
      <c r="M6822" s="10">
        <v>0.55000000000000004</v>
      </c>
      <c r="N6822" s="4" t="s">
        <v>24</v>
      </c>
      <c r="O6822" s="4" t="str">
        <f>TEXT(Table1[[#This Row],[Invoice Date]],"yyyy")</f>
        <v>2021</v>
      </c>
      <c r="P6822" s="4" t="str">
        <f>TEXT(Table1[[#This Row],[Invoice Date]],"mmm")</f>
        <v>Aug</v>
      </c>
      <c r="Q6822" s="27">
        <f>WEEKNUM(Table1[[#This Row],[Invoice Date]]) + IF(YEAR(Table1[[#This Row],[Invoice Date]])=2021, 52, 0)</f>
        <v>87</v>
      </c>
    </row>
    <row r="6823" spans="2:17" ht="14.25" customHeight="1" x14ac:dyDescent="0.3">
      <c r="B6823" s="4" t="s">
        <v>26</v>
      </c>
      <c r="C6823" s="33">
        <v>1197831</v>
      </c>
      <c r="D6823" s="5">
        <v>44437</v>
      </c>
      <c r="E6823" s="4" t="s">
        <v>27</v>
      </c>
      <c r="F6823" s="4" t="s">
        <v>28</v>
      </c>
      <c r="G6823" s="4" t="s">
        <v>39</v>
      </c>
      <c r="H6823" s="6" t="s">
        <v>17</v>
      </c>
      <c r="I6823" s="7">
        <v>13</v>
      </c>
      <c r="J6823" s="8">
        <v>231</v>
      </c>
      <c r="K6823" s="9">
        <v>3003</v>
      </c>
      <c r="L6823" s="9">
        <v>1201.1999999999998</v>
      </c>
      <c r="M6823" s="10">
        <v>0.39999999999999997</v>
      </c>
      <c r="N6823" s="4" t="s">
        <v>24</v>
      </c>
      <c r="O6823" s="4" t="str">
        <f>TEXT(Table1[[#This Row],[Invoice Date]],"yyyy")</f>
        <v>2021</v>
      </c>
      <c r="P6823" s="4" t="str">
        <f>TEXT(Table1[[#This Row],[Invoice Date]],"mmm")</f>
        <v>Aug</v>
      </c>
      <c r="Q6823" s="27">
        <f>WEEKNUM(Table1[[#This Row],[Invoice Date]]) + IF(YEAR(Table1[[#This Row],[Invoice Date]])=2021, 52, 0)</f>
        <v>88</v>
      </c>
    </row>
    <row r="6824" spans="2:17" ht="14.25" customHeight="1" x14ac:dyDescent="0.3">
      <c r="B6824" s="4" t="s">
        <v>26</v>
      </c>
      <c r="C6824" s="33">
        <v>1197831</v>
      </c>
      <c r="D6824" s="5">
        <v>44437</v>
      </c>
      <c r="E6824" s="4" t="s">
        <v>27</v>
      </c>
      <c r="F6824" s="4" t="s">
        <v>28</v>
      </c>
      <c r="G6824" s="4" t="s">
        <v>39</v>
      </c>
      <c r="H6824" s="6" t="s">
        <v>17</v>
      </c>
      <c r="I6824" s="7">
        <v>18</v>
      </c>
      <c r="J6824" s="8">
        <v>182</v>
      </c>
      <c r="K6824" s="9">
        <v>3276</v>
      </c>
      <c r="L6824" s="9">
        <v>1474.1999999999998</v>
      </c>
      <c r="M6824" s="10">
        <v>0.44999999999999996</v>
      </c>
      <c r="N6824" s="4" t="s">
        <v>83</v>
      </c>
      <c r="O6824" s="4" t="str">
        <f>TEXT(Table1[[#This Row],[Invoice Date]],"yyyy")</f>
        <v>2021</v>
      </c>
      <c r="P6824" s="4" t="str">
        <f>TEXT(Table1[[#This Row],[Invoice Date]],"mmm")</f>
        <v>Aug</v>
      </c>
      <c r="Q6824" s="27">
        <f>WEEKNUM(Table1[[#This Row],[Invoice Date]]) + IF(YEAR(Table1[[#This Row],[Invoice Date]])=2021, 52, 0)</f>
        <v>88</v>
      </c>
    </row>
    <row r="6825" spans="2:17" ht="14.25" customHeight="1" x14ac:dyDescent="0.3">
      <c r="B6825" s="4" t="s">
        <v>26</v>
      </c>
      <c r="C6825" s="33">
        <v>1197831</v>
      </c>
      <c r="D6825" s="5">
        <v>44437</v>
      </c>
      <c r="E6825" s="4" t="s">
        <v>27</v>
      </c>
      <c r="F6825" s="4" t="s">
        <v>59</v>
      </c>
      <c r="G6825" s="4" t="s">
        <v>60</v>
      </c>
      <c r="H6825" s="6" t="s">
        <v>22</v>
      </c>
      <c r="I6825" s="7">
        <v>39</v>
      </c>
      <c r="J6825" s="8">
        <v>132</v>
      </c>
      <c r="K6825" s="9">
        <v>5148</v>
      </c>
      <c r="L6825" s="9">
        <v>2162.16</v>
      </c>
      <c r="M6825" s="10">
        <v>0.42</v>
      </c>
      <c r="N6825" s="4" t="s">
        <v>24</v>
      </c>
      <c r="O6825" s="4" t="str">
        <f>TEXT(Table1[[#This Row],[Invoice Date]],"yyyy")</f>
        <v>2021</v>
      </c>
      <c r="P6825" s="4" t="str">
        <f>TEXT(Table1[[#This Row],[Invoice Date]],"mmm")</f>
        <v>Aug</v>
      </c>
      <c r="Q6825" s="27">
        <f>WEEKNUM(Table1[[#This Row],[Invoice Date]]) + IF(YEAR(Table1[[#This Row],[Invoice Date]])=2021, 52, 0)</f>
        <v>88</v>
      </c>
    </row>
    <row r="6826" spans="2:17" ht="14.25" customHeight="1" x14ac:dyDescent="0.3">
      <c r="B6826" s="4" t="s">
        <v>26</v>
      </c>
      <c r="C6826" s="33">
        <v>1197831</v>
      </c>
      <c r="D6826" s="5">
        <v>44437</v>
      </c>
      <c r="E6826" s="4" t="s">
        <v>27</v>
      </c>
      <c r="F6826" s="4" t="s">
        <v>59</v>
      </c>
      <c r="G6826" s="4" t="s">
        <v>60</v>
      </c>
      <c r="H6826" s="6" t="s">
        <v>22</v>
      </c>
      <c r="I6826" s="7">
        <v>49</v>
      </c>
      <c r="J6826" s="8">
        <v>120</v>
      </c>
      <c r="K6826" s="9">
        <v>5880</v>
      </c>
      <c r="L6826" s="9">
        <v>3175.2000000000003</v>
      </c>
      <c r="M6826" s="10">
        <v>0.54</v>
      </c>
      <c r="N6826" s="4" t="s">
        <v>83</v>
      </c>
      <c r="O6826" s="4" t="str">
        <f>TEXT(Table1[[#This Row],[Invoice Date]],"yyyy")</f>
        <v>2021</v>
      </c>
      <c r="P6826" s="4" t="str">
        <f>TEXT(Table1[[#This Row],[Invoice Date]],"mmm")</f>
        <v>Aug</v>
      </c>
      <c r="Q6826" s="27">
        <f>WEEKNUM(Table1[[#This Row],[Invoice Date]]) + IF(YEAR(Table1[[#This Row],[Invoice Date]])=2021, 52, 0)</f>
        <v>88</v>
      </c>
    </row>
    <row r="6827" spans="2:17" ht="14.25" customHeight="1" x14ac:dyDescent="0.3">
      <c r="B6827" s="4" t="s">
        <v>26</v>
      </c>
      <c r="C6827" s="33">
        <v>1197831</v>
      </c>
      <c r="D6827" s="5">
        <v>44437</v>
      </c>
      <c r="E6827" s="4" t="s">
        <v>27</v>
      </c>
      <c r="F6827" s="4" t="s">
        <v>28</v>
      </c>
      <c r="G6827" s="4" t="s">
        <v>39</v>
      </c>
      <c r="H6827" s="6" t="s">
        <v>17</v>
      </c>
      <c r="I6827" s="7">
        <v>20</v>
      </c>
      <c r="J6827" s="8">
        <v>700</v>
      </c>
      <c r="K6827" s="9">
        <v>140000</v>
      </c>
      <c r="L6827" s="9">
        <v>49000</v>
      </c>
      <c r="M6827" s="10">
        <v>0.35</v>
      </c>
      <c r="N6827" s="4" t="s">
        <v>24</v>
      </c>
      <c r="O6827" s="4" t="str">
        <f>TEXT(Table1[[#This Row],[Invoice Date]],"yyyy")</f>
        <v>2021</v>
      </c>
      <c r="P6827" s="4" t="str">
        <f>TEXT(Table1[[#This Row],[Invoice Date]],"mmm")</f>
        <v>Aug</v>
      </c>
      <c r="Q6827" s="27">
        <f>WEEKNUM(Table1[[#This Row],[Invoice Date]]) + IF(YEAR(Table1[[#This Row],[Invoice Date]])=2021, 52, 0)</f>
        <v>88</v>
      </c>
    </row>
    <row r="6828" spans="2:17" ht="14.25" customHeight="1" x14ac:dyDescent="0.3">
      <c r="B6828" s="4" t="s">
        <v>26</v>
      </c>
      <c r="C6828" s="33">
        <v>1197831</v>
      </c>
      <c r="D6828" s="5">
        <v>44437</v>
      </c>
      <c r="E6828" s="4" t="s">
        <v>27</v>
      </c>
      <c r="F6828" s="4" t="s">
        <v>59</v>
      </c>
      <c r="G6828" s="4" t="s">
        <v>60</v>
      </c>
      <c r="H6828" s="6" t="s">
        <v>22</v>
      </c>
      <c r="I6828" s="7">
        <v>50</v>
      </c>
      <c r="J6828" s="8">
        <v>400</v>
      </c>
      <c r="K6828" s="9">
        <v>200000</v>
      </c>
      <c r="L6828" s="9">
        <v>80000</v>
      </c>
      <c r="M6828" s="10">
        <v>0.39999999999999997</v>
      </c>
      <c r="N6828" s="4" t="s">
        <v>24</v>
      </c>
      <c r="O6828" s="4" t="str">
        <f>TEXT(Table1[[#This Row],[Invoice Date]],"yyyy")</f>
        <v>2021</v>
      </c>
      <c r="P6828" s="4" t="str">
        <f>TEXT(Table1[[#This Row],[Invoice Date]],"mmm")</f>
        <v>Aug</v>
      </c>
      <c r="Q6828" s="27">
        <f>WEEKNUM(Table1[[#This Row],[Invoice Date]]) + IF(YEAR(Table1[[#This Row],[Invoice Date]])=2021, 52, 0)</f>
        <v>88</v>
      </c>
    </row>
    <row r="6829" spans="2:17" ht="14.25" customHeight="1" x14ac:dyDescent="0.3">
      <c r="B6829" s="4" t="s">
        <v>26</v>
      </c>
      <c r="C6829" s="33">
        <v>1197831</v>
      </c>
      <c r="D6829" s="5">
        <v>44438</v>
      </c>
      <c r="E6829" s="4" t="s">
        <v>27</v>
      </c>
      <c r="F6829" s="4" t="s">
        <v>28</v>
      </c>
      <c r="G6829" s="4" t="s">
        <v>39</v>
      </c>
      <c r="H6829" s="6" t="s">
        <v>19</v>
      </c>
      <c r="I6829" s="7">
        <v>21</v>
      </c>
      <c r="J6829" s="8">
        <v>210</v>
      </c>
      <c r="K6829" s="9">
        <v>4410</v>
      </c>
      <c r="L6829" s="9">
        <v>1763.9999999999998</v>
      </c>
      <c r="M6829" s="10">
        <v>0.39999999999999997</v>
      </c>
      <c r="N6829" s="4" t="s">
        <v>24</v>
      </c>
      <c r="O6829" s="4" t="str">
        <f>TEXT(Table1[[#This Row],[Invoice Date]],"yyyy")</f>
        <v>2021</v>
      </c>
      <c r="P6829" s="4" t="str">
        <f>TEXT(Table1[[#This Row],[Invoice Date]],"mmm")</f>
        <v>Aug</v>
      </c>
      <c r="Q6829" s="27">
        <f>WEEKNUM(Table1[[#This Row],[Invoice Date]]) + IF(YEAR(Table1[[#This Row],[Invoice Date]])=2021, 52, 0)</f>
        <v>88</v>
      </c>
    </row>
    <row r="6830" spans="2:17" ht="14.25" customHeight="1" x14ac:dyDescent="0.3">
      <c r="B6830" s="4" t="s">
        <v>26</v>
      </c>
      <c r="C6830" s="33">
        <v>1197831</v>
      </c>
      <c r="D6830" s="5">
        <v>44438</v>
      </c>
      <c r="E6830" s="4" t="s">
        <v>27</v>
      </c>
      <c r="F6830" s="4" t="s">
        <v>28</v>
      </c>
      <c r="G6830" s="4" t="s">
        <v>39</v>
      </c>
      <c r="H6830" s="6" t="s">
        <v>19</v>
      </c>
      <c r="I6830" s="7">
        <v>28</v>
      </c>
      <c r="J6830" s="8">
        <v>175</v>
      </c>
      <c r="K6830" s="9">
        <v>4900</v>
      </c>
      <c r="L6830" s="9">
        <v>2352</v>
      </c>
      <c r="M6830" s="10">
        <v>0.48</v>
      </c>
      <c r="N6830" s="4" t="s">
        <v>83</v>
      </c>
      <c r="O6830" s="4" t="str">
        <f>TEXT(Table1[[#This Row],[Invoice Date]],"yyyy")</f>
        <v>2021</v>
      </c>
      <c r="P6830" s="4" t="str">
        <f>TEXT(Table1[[#This Row],[Invoice Date]],"mmm")</f>
        <v>Aug</v>
      </c>
      <c r="Q6830" s="27">
        <f>WEEKNUM(Table1[[#This Row],[Invoice Date]]) + IF(YEAR(Table1[[#This Row],[Invoice Date]])=2021, 52, 0)</f>
        <v>88</v>
      </c>
    </row>
    <row r="6831" spans="2:17" ht="14.25" customHeight="1" x14ac:dyDescent="0.3">
      <c r="B6831" s="4" t="s">
        <v>26</v>
      </c>
      <c r="C6831" s="33">
        <v>1197831</v>
      </c>
      <c r="D6831" s="5">
        <v>44438</v>
      </c>
      <c r="E6831" s="4" t="s">
        <v>27</v>
      </c>
      <c r="F6831" s="4" t="s">
        <v>59</v>
      </c>
      <c r="G6831" s="4" t="s">
        <v>60</v>
      </c>
      <c r="H6831" s="6" t="s">
        <v>23</v>
      </c>
      <c r="I6831" s="7">
        <v>43</v>
      </c>
      <c r="J6831" s="8">
        <v>203</v>
      </c>
      <c r="K6831" s="9">
        <v>8729</v>
      </c>
      <c r="L6831" s="9">
        <v>6284.880000000001</v>
      </c>
      <c r="M6831" s="10">
        <v>0.72000000000000008</v>
      </c>
      <c r="N6831" s="4" t="s">
        <v>83</v>
      </c>
      <c r="O6831" s="4" t="str">
        <f>TEXT(Table1[[#This Row],[Invoice Date]],"yyyy")</f>
        <v>2021</v>
      </c>
      <c r="P6831" s="4" t="str">
        <f>TEXT(Table1[[#This Row],[Invoice Date]],"mmm")</f>
        <v>Aug</v>
      </c>
      <c r="Q6831" s="27">
        <f>WEEKNUM(Table1[[#This Row],[Invoice Date]]) + IF(YEAR(Table1[[#This Row],[Invoice Date]])=2021, 52, 0)</f>
        <v>88</v>
      </c>
    </row>
    <row r="6832" spans="2:17" ht="14.25" customHeight="1" x14ac:dyDescent="0.3">
      <c r="B6832" s="4" t="s">
        <v>26</v>
      </c>
      <c r="C6832" s="33">
        <v>1197831</v>
      </c>
      <c r="D6832" s="5">
        <v>44438</v>
      </c>
      <c r="E6832" s="4" t="s">
        <v>27</v>
      </c>
      <c r="F6832" s="4" t="s">
        <v>59</v>
      </c>
      <c r="G6832" s="4" t="s">
        <v>60</v>
      </c>
      <c r="H6832" s="6" t="s">
        <v>23</v>
      </c>
      <c r="I6832" s="7">
        <v>36</v>
      </c>
      <c r="J6832" s="8">
        <v>263</v>
      </c>
      <c r="K6832" s="9">
        <v>9468</v>
      </c>
      <c r="L6832" s="9">
        <v>6248.880000000001</v>
      </c>
      <c r="M6832" s="10">
        <v>0.66000000000000014</v>
      </c>
      <c r="N6832" s="4" t="s">
        <v>24</v>
      </c>
      <c r="O6832" s="4" t="str">
        <f>TEXT(Table1[[#This Row],[Invoice Date]],"yyyy")</f>
        <v>2021</v>
      </c>
      <c r="P6832" s="4" t="str">
        <f>TEXT(Table1[[#This Row],[Invoice Date]],"mmm")</f>
        <v>Aug</v>
      </c>
      <c r="Q6832" s="27">
        <f>WEEKNUM(Table1[[#This Row],[Invoice Date]]) + IF(YEAR(Table1[[#This Row],[Invoice Date]])=2021, 52, 0)</f>
        <v>88</v>
      </c>
    </row>
    <row r="6833" spans="2:17" ht="14.25" customHeight="1" x14ac:dyDescent="0.3">
      <c r="B6833" s="4" t="s">
        <v>26</v>
      </c>
      <c r="C6833" s="33">
        <v>1197831</v>
      </c>
      <c r="D6833" s="5">
        <v>44438</v>
      </c>
      <c r="E6833" s="4" t="s">
        <v>27</v>
      </c>
      <c r="F6833" s="4" t="s">
        <v>28</v>
      </c>
      <c r="G6833" s="4" t="s">
        <v>39</v>
      </c>
      <c r="H6833" s="6" t="s">
        <v>19</v>
      </c>
      <c r="I6833" s="7">
        <v>30.000000000000004</v>
      </c>
      <c r="J6833" s="8">
        <v>700</v>
      </c>
      <c r="K6833" s="9">
        <v>210000.00000000003</v>
      </c>
      <c r="L6833" s="9">
        <v>73500</v>
      </c>
      <c r="M6833" s="10">
        <v>0.35</v>
      </c>
      <c r="N6833" s="4" t="s">
        <v>24</v>
      </c>
      <c r="O6833" s="4" t="str">
        <f>TEXT(Table1[[#This Row],[Invoice Date]],"yyyy")</f>
        <v>2021</v>
      </c>
      <c r="P6833" s="4" t="str">
        <f>TEXT(Table1[[#This Row],[Invoice Date]],"mmm")</f>
        <v>Aug</v>
      </c>
      <c r="Q6833" s="27">
        <f>WEEKNUM(Table1[[#This Row],[Invoice Date]]) + IF(YEAR(Table1[[#This Row],[Invoice Date]])=2021, 52, 0)</f>
        <v>88</v>
      </c>
    </row>
    <row r="6834" spans="2:17" ht="14.25" customHeight="1" x14ac:dyDescent="0.3">
      <c r="B6834" s="4" t="s">
        <v>26</v>
      </c>
      <c r="C6834" s="33">
        <v>1197831</v>
      </c>
      <c r="D6834" s="5">
        <v>44438</v>
      </c>
      <c r="E6834" s="4" t="s">
        <v>27</v>
      </c>
      <c r="F6834" s="4" t="s">
        <v>59</v>
      </c>
      <c r="G6834" s="4" t="s">
        <v>60</v>
      </c>
      <c r="H6834" s="6" t="s">
        <v>23</v>
      </c>
      <c r="I6834" s="7">
        <v>45</v>
      </c>
      <c r="J6834" s="8">
        <v>750</v>
      </c>
      <c r="K6834" s="9">
        <v>337500</v>
      </c>
      <c r="L6834" s="9">
        <v>202500.00000000003</v>
      </c>
      <c r="M6834" s="10">
        <v>0.60000000000000009</v>
      </c>
      <c r="N6834" s="4" t="s">
        <v>24</v>
      </c>
      <c r="O6834" s="4" t="str">
        <f>TEXT(Table1[[#This Row],[Invoice Date]],"yyyy")</f>
        <v>2021</v>
      </c>
      <c r="P6834" s="4" t="str">
        <f>TEXT(Table1[[#This Row],[Invoice Date]],"mmm")</f>
        <v>Aug</v>
      </c>
      <c r="Q6834" s="27">
        <f>WEEKNUM(Table1[[#This Row],[Invoice Date]]) + IF(YEAR(Table1[[#This Row],[Invoice Date]])=2021, 52, 0)</f>
        <v>88</v>
      </c>
    </row>
    <row r="6835" spans="2:17" ht="14.25" customHeight="1" x14ac:dyDescent="0.3">
      <c r="B6835" s="4" t="s">
        <v>26</v>
      </c>
      <c r="C6835" s="33">
        <v>1197831</v>
      </c>
      <c r="D6835" s="5">
        <v>44439</v>
      </c>
      <c r="E6835" s="4" t="s">
        <v>27</v>
      </c>
      <c r="F6835" s="4" t="s">
        <v>28</v>
      </c>
      <c r="G6835" s="4" t="s">
        <v>39</v>
      </c>
      <c r="H6835" s="6" t="s">
        <v>20</v>
      </c>
      <c r="I6835" s="7">
        <v>20</v>
      </c>
      <c r="J6835" s="8">
        <v>179</v>
      </c>
      <c r="K6835" s="9">
        <v>3580</v>
      </c>
      <c r="L6835" s="9">
        <v>1396.1999999999998</v>
      </c>
      <c r="M6835" s="10">
        <v>0.38999999999999996</v>
      </c>
      <c r="N6835" s="4" t="s">
        <v>24</v>
      </c>
      <c r="O6835" s="4" t="str">
        <f>TEXT(Table1[[#This Row],[Invoice Date]],"yyyy")</f>
        <v>2021</v>
      </c>
      <c r="P6835" s="4" t="str">
        <f>TEXT(Table1[[#This Row],[Invoice Date]],"mmm")</f>
        <v>Aug</v>
      </c>
      <c r="Q6835" s="27">
        <f>WEEKNUM(Table1[[#This Row],[Invoice Date]]) + IF(YEAR(Table1[[#This Row],[Invoice Date]])=2021, 52, 0)</f>
        <v>88</v>
      </c>
    </row>
    <row r="6836" spans="2:17" ht="14.25" customHeight="1" x14ac:dyDescent="0.3">
      <c r="B6836" s="4" t="s">
        <v>26</v>
      </c>
      <c r="C6836" s="33">
        <v>1197831</v>
      </c>
      <c r="D6836" s="5">
        <v>44439</v>
      </c>
      <c r="E6836" s="4" t="s">
        <v>27</v>
      </c>
      <c r="F6836" s="4" t="s">
        <v>28</v>
      </c>
      <c r="G6836" s="4" t="s">
        <v>39</v>
      </c>
      <c r="H6836" s="6" t="s">
        <v>20</v>
      </c>
      <c r="I6836" s="7">
        <v>25</v>
      </c>
      <c r="J6836" s="8">
        <v>152</v>
      </c>
      <c r="K6836" s="9">
        <v>3800</v>
      </c>
      <c r="L6836" s="9">
        <v>1862</v>
      </c>
      <c r="M6836" s="10">
        <v>0.49</v>
      </c>
      <c r="N6836" s="4" t="s">
        <v>83</v>
      </c>
      <c r="O6836" s="4" t="str">
        <f>TEXT(Table1[[#This Row],[Invoice Date]],"yyyy")</f>
        <v>2021</v>
      </c>
      <c r="P6836" s="4" t="str">
        <f>TEXT(Table1[[#This Row],[Invoice Date]],"mmm")</f>
        <v>Aug</v>
      </c>
      <c r="Q6836" s="27">
        <f>WEEKNUM(Table1[[#This Row],[Invoice Date]]) + IF(YEAR(Table1[[#This Row],[Invoice Date]])=2021, 52, 0)</f>
        <v>88</v>
      </c>
    </row>
    <row r="6837" spans="2:17" ht="14.25" customHeight="1" x14ac:dyDescent="0.3">
      <c r="B6837" s="4" t="s">
        <v>26</v>
      </c>
      <c r="C6837" s="33">
        <v>1197831</v>
      </c>
      <c r="D6837" s="5">
        <v>44439</v>
      </c>
      <c r="E6837" s="4" t="s">
        <v>27</v>
      </c>
      <c r="F6837" s="4" t="s">
        <v>59</v>
      </c>
      <c r="G6837" s="4" t="s">
        <v>60</v>
      </c>
      <c r="H6837" s="6" t="s">
        <v>17</v>
      </c>
      <c r="I6837" s="7">
        <v>30</v>
      </c>
      <c r="J6837" s="8">
        <v>225</v>
      </c>
      <c r="K6837" s="9">
        <v>6750</v>
      </c>
      <c r="L6837" s="9">
        <v>3240</v>
      </c>
      <c r="M6837" s="10">
        <v>0.48</v>
      </c>
      <c r="N6837" s="4" t="s">
        <v>24</v>
      </c>
      <c r="O6837" s="4" t="str">
        <f>TEXT(Table1[[#This Row],[Invoice Date]],"yyyy")</f>
        <v>2021</v>
      </c>
      <c r="P6837" s="4" t="str">
        <f>TEXT(Table1[[#This Row],[Invoice Date]],"mmm")</f>
        <v>Aug</v>
      </c>
      <c r="Q6837" s="27">
        <f>WEEKNUM(Table1[[#This Row],[Invoice Date]]) + IF(YEAR(Table1[[#This Row],[Invoice Date]])=2021, 52, 0)</f>
        <v>88</v>
      </c>
    </row>
    <row r="6838" spans="2:17" ht="14.25" customHeight="1" x14ac:dyDescent="0.3">
      <c r="B6838" s="4" t="s">
        <v>26</v>
      </c>
      <c r="C6838" s="33">
        <v>1197831</v>
      </c>
      <c r="D6838" s="5">
        <v>44439</v>
      </c>
      <c r="E6838" s="4" t="s">
        <v>27</v>
      </c>
      <c r="F6838" s="4" t="s">
        <v>59</v>
      </c>
      <c r="G6838" s="4" t="s">
        <v>60</v>
      </c>
      <c r="H6838" s="6" t="s">
        <v>17</v>
      </c>
      <c r="I6838" s="7">
        <v>43</v>
      </c>
      <c r="J6838" s="8">
        <v>203</v>
      </c>
      <c r="K6838" s="9">
        <v>8729</v>
      </c>
      <c r="L6838" s="9">
        <v>4800.95</v>
      </c>
      <c r="M6838" s="10">
        <v>0.54999999999999993</v>
      </c>
      <c r="N6838" s="4" t="s">
        <v>83</v>
      </c>
      <c r="O6838" s="4" t="str">
        <f>TEXT(Table1[[#This Row],[Invoice Date]],"yyyy")</f>
        <v>2021</v>
      </c>
      <c r="P6838" s="4" t="str">
        <f>TEXT(Table1[[#This Row],[Invoice Date]],"mmm")</f>
        <v>Aug</v>
      </c>
      <c r="Q6838" s="27">
        <f>WEEKNUM(Table1[[#This Row],[Invoice Date]]) + IF(YEAR(Table1[[#This Row],[Invoice Date]])=2021, 52, 0)</f>
        <v>88</v>
      </c>
    </row>
    <row r="6839" spans="2:17" ht="14.25" customHeight="1" x14ac:dyDescent="0.3">
      <c r="B6839" s="4" t="s">
        <v>26</v>
      </c>
      <c r="C6839" s="33">
        <v>1197831</v>
      </c>
      <c r="D6839" s="5">
        <v>44439</v>
      </c>
      <c r="E6839" s="4" t="s">
        <v>27</v>
      </c>
      <c r="F6839" s="4" t="s">
        <v>28</v>
      </c>
      <c r="G6839" s="4" t="s">
        <v>39</v>
      </c>
      <c r="H6839" s="6" t="s">
        <v>20</v>
      </c>
      <c r="I6839" s="7">
        <v>24.999999999999996</v>
      </c>
      <c r="J6839" s="8">
        <v>525</v>
      </c>
      <c r="K6839" s="9">
        <v>131249.99999999997</v>
      </c>
      <c r="L6839" s="9">
        <v>45937.499999999985</v>
      </c>
      <c r="M6839" s="10">
        <v>0.35</v>
      </c>
      <c r="N6839" s="4" t="s">
        <v>24</v>
      </c>
      <c r="O6839" s="4" t="str">
        <f>TEXT(Table1[[#This Row],[Invoice Date]],"yyyy")</f>
        <v>2021</v>
      </c>
      <c r="P6839" s="4" t="str">
        <f>TEXT(Table1[[#This Row],[Invoice Date]],"mmm")</f>
        <v>Aug</v>
      </c>
      <c r="Q6839" s="27">
        <f>WEEKNUM(Table1[[#This Row],[Invoice Date]]) + IF(YEAR(Table1[[#This Row],[Invoice Date]])=2021, 52, 0)</f>
        <v>88</v>
      </c>
    </row>
    <row r="6840" spans="2:17" ht="14.25" customHeight="1" x14ac:dyDescent="0.3">
      <c r="B6840" s="4" t="s">
        <v>26</v>
      </c>
      <c r="C6840" s="33">
        <v>1197831</v>
      </c>
      <c r="D6840" s="5">
        <v>44439</v>
      </c>
      <c r="E6840" s="4" t="s">
        <v>27</v>
      </c>
      <c r="F6840" s="4" t="s">
        <v>59</v>
      </c>
      <c r="G6840" s="4" t="s">
        <v>60</v>
      </c>
      <c r="H6840" s="6" t="s">
        <v>17</v>
      </c>
      <c r="I6840" s="7">
        <v>45</v>
      </c>
      <c r="J6840" s="8">
        <v>750</v>
      </c>
      <c r="K6840" s="9">
        <v>337500</v>
      </c>
      <c r="L6840" s="9">
        <v>151874.99999999997</v>
      </c>
      <c r="M6840" s="10">
        <v>0.44999999999999996</v>
      </c>
      <c r="N6840" s="4" t="s">
        <v>24</v>
      </c>
      <c r="O6840" s="4" t="str">
        <f>TEXT(Table1[[#This Row],[Invoice Date]],"yyyy")</f>
        <v>2021</v>
      </c>
      <c r="P6840" s="4" t="str">
        <f>TEXT(Table1[[#This Row],[Invoice Date]],"mmm")</f>
        <v>Aug</v>
      </c>
      <c r="Q6840" s="27">
        <f>WEEKNUM(Table1[[#This Row],[Invoice Date]]) + IF(YEAR(Table1[[#This Row],[Invoice Date]])=2021, 52, 0)</f>
        <v>88</v>
      </c>
    </row>
    <row r="6841" spans="2:17" ht="14.25" customHeight="1" x14ac:dyDescent="0.3">
      <c r="B6841" s="4" t="s">
        <v>26</v>
      </c>
      <c r="C6841" s="33">
        <v>1197831</v>
      </c>
      <c r="D6841" s="5">
        <v>44440</v>
      </c>
      <c r="E6841" s="4" t="s">
        <v>27</v>
      </c>
      <c r="F6841" s="4" t="s">
        <v>28</v>
      </c>
      <c r="G6841" s="4" t="s">
        <v>39</v>
      </c>
      <c r="H6841" s="6" t="s">
        <v>21</v>
      </c>
      <c r="I6841" s="7">
        <v>20</v>
      </c>
      <c r="J6841" s="8">
        <v>149</v>
      </c>
      <c r="K6841" s="9">
        <v>2980</v>
      </c>
      <c r="L6841" s="9">
        <v>1460.2</v>
      </c>
      <c r="M6841" s="10">
        <v>0.49</v>
      </c>
      <c r="N6841" s="4" t="s">
        <v>24</v>
      </c>
      <c r="O6841" s="4" t="str">
        <f>TEXT(Table1[[#This Row],[Invoice Date]],"yyyy")</f>
        <v>2021</v>
      </c>
      <c r="P6841" s="4" t="str">
        <f>TEXT(Table1[[#This Row],[Invoice Date]],"mmm")</f>
        <v>Sep</v>
      </c>
      <c r="Q6841" s="27">
        <f>WEEKNUM(Table1[[#This Row],[Invoice Date]]) + IF(YEAR(Table1[[#This Row],[Invoice Date]])=2021, 52, 0)</f>
        <v>88</v>
      </c>
    </row>
    <row r="6842" spans="2:17" ht="14.25" customHeight="1" x14ac:dyDescent="0.3">
      <c r="B6842" s="4" t="s">
        <v>26</v>
      </c>
      <c r="C6842" s="33">
        <v>1197831</v>
      </c>
      <c r="D6842" s="5">
        <v>44440</v>
      </c>
      <c r="E6842" s="4" t="s">
        <v>27</v>
      </c>
      <c r="F6842" s="4" t="s">
        <v>28</v>
      </c>
      <c r="G6842" s="4" t="s">
        <v>39</v>
      </c>
      <c r="H6842" s="6" t="s">
        <v>21</v>
      </c>
      <c r="I6842" s="7">
        <v>29</v>
      </c>
      <c r="J6842" s="8">
        <v>128</v>
      </c>
      <c r="K6842" s="9">
        <v>3712</v>
      </c>
      <c r="L6842" s="9">
        <v>2190.0800000000004</v>
      </c>
      <c r="M6842" s="10">
        <v>0.59000000000000008</v>
      </c>
      <c r="N6842" s="4" t="s">
        <v>83</v>
      </c>
      <c r="O6842" s="4" t="str">
        <f>TEXT(Table1[[#This Row],[Invoice Date]],"yyyy")</f>
        <v>2021</v>
      </c>
      <c r="P6842" s="4" t="str">
        <f>TEXT(Table1[[#This Row],[Invoice Date]],"mmm")</f>
        <v>Sep</v>
      </c>
      <c r="Q6842" s="27">
        <f>WEEKNUM(Table1[[#This Row],[Invoice Date]]) + IF(YEAR(Table1[[#This Row],[Invoice Date]])=2021, 52, 0)</f>
        <v>88</v>
      </c>
    </row>
    <row r="6843" spans="2:17" ht="14.25" customHeight="1" x14ac:dyDescent="0.3">
      <c r="B6843" s="4" t="s">
        <v>26</v>
      </c>
      <c r="C6843" s="33">
        <v>1197831</v>
      </c>
      <c r="D6843" s="5">
        <v>44440</v>
      </c>
      <c r="E6843" s="4" t="s">
        <v>27</v>
      </c>
      <c r="F6843" s="4" t="s">
        <v>59</v>
      </c>
      <c r="G6843" s="4" t="s">
        <v>60</v>
      </c>
      <c r="H6843" s="6" t="s">
        <v>19</v>
      </c>
      <c r="I6843" s="7">
        <v>35</v>
      </c>
      <c r="J6843" s="8">
        <v>233</v>
      </c>
      <c r="K6843" s="9">
        <v>8155</v>
      </c>
      <c r="L6843" s="9">
        <v>3832.85</v>
      </c>
      <c r="M6843" s="10">
        <v>0.47</v>
      </c>
      <c r="N6843" s="4" t="s">
        <v>24</v>
      </c>
      <c r="O6843" s="4" t="str">
        <f>TEXT(Table1[[#This Row],[Invoice Date]],"yyyy")</f>
        <v>2021</v>
      </c>
      <c r="P6843" s="4" t="str">
        <f>TEXT(Table1[[#This Row],[Invoice Date]],"mmm")</f>
        <v>Sep</v>
      </c>
      <c r="Q6843" s="27">
        <f>WEEKNUM(Table1[[#This Row],[Invoice Date]]) + IF(YEAR(Table1[[#This Row],[Invoice Date]])=2021, 52, 0)</f>
        <v>88</v>
      </c>
    </row>
    <row r="6844" spans="2:17" ht="14.25" customHeight="1" x14ac:dyDescent="0.3">
      <c r="B6844" s="4" t="s">
        <v>26</v>
      </c>
      <c r="C6844" s="33">
        <v>1197831</v>
      </c>
      <c r="D6844" s="5">
        <v>44440</v>
      </c>
      <c r="E6844" s="4" t="s">
        <v>27</v>
      </c>
      <c r="F6844" s="4" t="s">
        <v>59</v>
      </c>
      <c r="G6844" s="4" t="s">
        <v>60</v>
      </c>
      <c r="H6844" s="6" t="s">
        <v>19</v>
      </c>
      <c r="I6844" s="7">
        <v>49</v>
      </c>
      <c r="J6844" s="8">
        <v>203</v>
      </c>
      <c r="K6844" s="9">
        <v>9947</v>
      </c>
      <c r="L6844" s="9">
        <v>5570.32</v>
      </c>
      <c r="M6844" s="10">
        <v>0.55999999999999994</v>
      </c>
      <c r="N6844" s="4" t="s">
        <v>83</v>
      </c>
      <c r="O6844" s="4" t="str">
        <f>TEXT(Table1[[#This Row],[Invoice Date]],"yyyy")</f>
        <v>2021</v>
      </c>
      <c r="P6844" s="4" t="str">
        <f>TEXT(Table1[[#This Row],[Invoice Date]],"mmm")</f>
        <v>Sep</v>
      </c>
      <c r="Q6844" s="27">
        <f>WEEKNUM(Table1[[#This Row],[Invoice Date]]) + IF(YEAR(Table1[[#This Row],[Invoice Date]])=2021, 52, 0)</f>
        <v>88</v>
      </c>
    </row>
    <row r="6845" spans="2:17" ht="14.25" customHeight="1" x14ac:dyDescent="0.3">
      <c r="B6845" s="4" t="s">
        <v>26</v>
      </c>
      <c r="C6845" s="33">
        <v>1197831</v>
      </c>
      <c r="D6845" s="5">
        <v>44440</v>
      </c>
      <c r="E6845" s="4" t="s">
        <v>27</v>
      </c>
      <c r="F6845" s="4" t="s">
        <v>28</v>
      </c>
      <c r="G6845" s="4" t="s">
        <v>39</v>
      </c>
      <c r="H6845" s="6" t="s">
        <v>21</v>
      </c>
      <c r="I6845" s="7">
        <v>30.000000000000004</v>
      </c>
      <c r="J6845" s="8">
        <v>425</v>
      </c>
      <c r="K6845" s="9">
        <v>127500.00000000001</v>
      </c>
      <c r="L6845" s="9">
        <v>57375.000000000007</v>
      </c>
      <c r="M6845" s="10">
        <v>0.45</v>
      </c>
      <c r="N6845" s="4" t="s">
        <v>24</v>
      </c>
      <c r="O6845" s="4" t="str">
        <f>TEXT(Table1[[#This Row],[Invoice Date]],"yyyy")</f>
        <v>2021</v>
      </c>
      <c r="P6845" s="4" t="str">
        <f>TEXT(Table1[[#This Row],[Invoice Date]],"mmm")</f>
        <v>Sep</v>
      </c>
      <c r="Q6845" s="27">
        <f>WEEKNUM(Table1[[#This Row],[Invoice Date]]) + IF(YEAR(Table1[[#This Row],[Invoice Date]])=2021, 52, 0)</f>
        <v>88</v>
      </c>
    </row>
    <row r="6846" spans="2:17" ht="14.25" customHeight="1" x14ac:dyDescent="0.3">
      <c r="B6846" s="4" t="s">
        <v>26</v>
      </c>
      <c r="C6846" s="33">
        <v>1197831</v>
      </c>
      <c r="D6846" s="5">
        <v>44440</v>
      </c>
      <c r="E6846" s="4" t="s">
        <v>27</v>
      </c>
      <c r="F6846" s="4" t="s">
        <v>59</v>
      </c>
      <c r="G6846" s="4" t="s">
        <v>60</v>
      </c>
      <c r="H6846" s="6" t="s">
        <v>19</v>
      </c>
      <c r="I6846" s="7">
        <v>50</v>
      </c>
      <c r="J6846" s="8">
        <v>750</v>
      </c>
      <c r="K6846" s="9">
        <v>375000</v>
      </c>
      <c r="L6846" s="9">
        <v>168749.99999999997</v>
      </c>
      <c r="M6846" s="10">
        <v>0.44999999999999996</v>
      </c>
      <c r="N6846" s="4" t="s">
        <v>24</v>
      </c>
      <c r="O6846" s="4" t="str">
        <f>TEXT(Table1[[#This Row],[Invoice Date]],"yyyy")</f>
        <v>2021</v>
      </c>
      <c r="P6846" s="4" t="str">
        <f>TEXT(Table1[[#This Row],[Invoice Date]],"mmm")</f>
        <v>Sep</v>
      </c>
      <c r="Q6846" s="27">
        <f>WEEKNUM(Table1[[#This Row],[Invoice Date]]) + IF(YEAR(Table1[[#This Row],[Invoice Date]])=2021, 52, 0)</f>
        <v>88</v>
      </c>
    </row>
    <row r="6847" spans="2:17" ht="14.25" customHeight="1" x14ac:dyDescent="0.3">
      <c r="B6847" s="4" t="s">
        <v>26</v>
      </c>
      <c r="C6847" s="33">
        <v>1197831</v>
      </c>
      <c r="D6847" s="5">
        <v>44441</v>
      </c>
      <c r="E6847" s="4" t="s">
        <v>27</v>
      </c>
      <c r="F6847" s="4" t="s">
        <v>28</v>
      </c>
      <c r="G6847" s="4" t="s">
        <v>39</v>
      </c>
      <c r="H6847" s="6" t="s">
        <v>22</v>
      </c>
      <c r="I6847" s="7">
        <v>26</v>
      </c>
      <c r="J6847" s="8">
        <v>107</v>
      </c>
      <c r="K6847" s="9">
        <v>2782</v>
      </c>
      <c r="L6847" s="9">
        <v>1001.52</v>
      </c>
      <c r="M6847" s="10">
        <v>0.36</v>
      </c>
      <c r="N6847" s="4" t="s">
        <v>24</v>
      </c>
      <c r="O6847" s="4" t="str">
        <f>TEXT(Table1[[#This Row],[Invoice Date]],"yyyy")</f>
        <v>2021</v>
      </c>
      <c r="P6847" s="4" t="str">
        <f>TEXT(Table1[[#This Row],[Invoice Date]],"mmm")</f>
        <v>Sep</v>
      </c>
      <c r="Q6847" s="27">
        <f>WEEKNUM(Table1[[#This Row],[Invoice Date]]) + IF(YEAR(Table1[[#This Row],[Invoice Date]])=2021, 52, 0)</f>
        <v>88</v>
      </c>
    </row>
    <row r="6848" spans="2:17" ht="14.25" customHeight="1" x14ac:dyDescent="0.3">
      <c r="B6848" s="4" t="s">
        <v>26</v>
      </c>
      <c r="C6848" s="33">
        <v>1197831</v>
      </c>
      <c r="D6848" s="5">
        <v>44441</v>
      </c>
      <c r="E6848" s="4" t="s">
        <v>27</v>
      </c>
      <c r="F6848" s="4" t="s">
        <v>28</v>
      </c>
      <c r="G6848" s="4" t="s">
        <v>39</v>
      </c>
      <c r="H6848" s="6" t="s">
        <v>22</v>
      </c>
      <c r="I6848" s="7">
        <v>34</v>
      </c>
      <c r="J6848" s="8">
        <v>85</v>
      </c>
      <c r="K6848" s="9">
        <v>2890</v>
      </c>
      <c r="L6848" s="9">
        <v>1156</v>
      </c>
      <c r="M6848" s="10">
        <v>0.4</v>
      </c>
      <c r="N6848" s="4" t="s">
        <v>83</v>
      </c>
      <c r="O6848" s="4" t="str">
        <f>TEXT(Table1[[#This Row],[Invoice Date]],"yyyy")</f>
        <v>2021</v>
      </c>
      <c r="P6848" s="4" t="str">
        <f>TEXT(Table1[[#This Row],[Invoice Date]],"mmm")</f>
        <v>Sep</v>
      </c>
      <c r="Q6848" s="27">
        <f>WEEKNUM(Table1[[#This Row],[Invoice Date]]) + IF(YEAR(Table1[[#This Row],[Invoice Date]])=2021, 52, 0)</f>
        <v>88</v>
      </c>
    </row>
    <row r="6849" spans="2:17" ht="14.25" customHeight="1" x14ac:dyDescent="0.3">
      <c r="B6849" s="4" t="s">
        <v>26</v>
      </c>
      <c r="C6849" s="33">
        <v>1197831</v>
      </c>
      <c r="D6849" s="5">
        <v>44441</v>
      </c>
      <c r="E6849" s="4" t="s">
        <v>48</v>
      </c>
      <c r="F6849" s="4" t="s">
        <v>94</v>
      </c>
      <c r="G6849" s="4" t="s">
        <v>95</v>
      </c>
      <c r="H6849" s="6" t="s">
        <v>21</v>
      </c>
      <c r="I6849" s="7">
        <v>28</v>
      </c>
      <c r="J6849" s="8">
        <v>150</v>
      </c>
      <c r="K6849" s="9">
        <v>4200</v>
      </c>
      <c r="L6849" s="9">
        <v>2100</v>
      </c>
      <c r="M6849" s="10">
        <v>0.5</v>
      </c>
      <c r="N6849" s="4" t="s">
        <v>83</v>
      </c>
      <c r="O6849" s="4" t="str">
        <f>TEXT(Table1[[#This Row],[Invoice Date]],"yyyy")</f>
        <v>2021</v>
      </c>
      <c r="P6849" s="4" t="str">
        <f>TEXT(Table1[[#This Row],[Invoice Date]],"mmm")</f>
        <v>Sep</v>
      </c>
      <c r="Q6849" s="27">
        <f>WEEKNUM(Table1[[#This Row],[Invoice Date]]) + IF(YEAR(Table1[[#This Row],[Invoice Date]])=2021, 52, 0)</f>
        <v>88</v>
      </c>
    </row>
    <row r="6850" spans="2:17" ht="14.25" customHeight="1" x14ac:dyDescent="0.3">
      <c r="B6850" s="4" t="s">
        <v>26</v>
      </c>
      <c r="C6850" s="33">
        <v>1197831</v>
      </c>
      <c r="D6850" s="5">
        <v>44441</v>
      </c>
      <c r="E6850" s="4" t="s">
        <v>48</v>
      </c>
      <c r="F6850" s="4" t="s">
        <v>94</v>
      </c>
      <c r="G6850" s="4" t="s">
        <v>95</v>
      </c>
      <c r="H6850" s="6" t="s">
        <v>20</v>
      </c>
      <c r="I6850" s="7">
        <v>28</v>
      </c>
      <c r="J6850" s="8">
        <v>175</v>
      </c>
      <c r="K6850" s="9">
        <v>4900</v>
      </c>
      <c r="L6850" s="9">
        <v>2499</v>
      </c>
      <c r="M6850" s="10">
        <v>0.51</v>
      </c>
      <c r="N6850" s="4" t="s">
        <v>83</v>
      </c>
      <c r="O6850" s="4" t="str">
        <f>TEXT(Table1[[#This Row],[Invoice Date]],"yyyy")</f>
        <v>2021</v>
      </c>
      <c r="P6850" s="4" t="str">
        <f>TEXT(Table1[[#This Row],[Invoice Date]],"mmm")</f>
        <v>Sep</v>
      </c>
      <c r="Q6850" s="27">
        <f>WEEKNUM(Table1[[#This Row],[Invoice Date]]) + IF(YEAR(Table1[[#This Row],[Invoice Date]])=2021, 52, 0)</f>
        <v>88</v>
      </c>
    </row>
    <row r="6851" spans="2:17" ht="14.25" customHeight="1" x14ac:dyDescent="0.3">
      <c r="B6851" s="4" t="s">
        <v>26</v>
      </c>
      <c r="C6851" s="33">
        <v>1197831</v>
      </c>
      <c r="D6851" s="5">
        <v>44441</v>
      </c>
      <c r="E6851" s="4" t="s">
        <v>48</v>
      </c>
      <c r="F6851" s="4" t="s">
        <v>94</v>
      </c>
      <c r="G6851" s="4" t="s">
        <v>95</v>
      </c>
      <c r="H6851" s="6" t="s">
        <v>22</v>
      </c>
      <c r="I6851" s="7">
        <v>38</v>
      </c>
      <c r="J6851" s="8">
        <v>156</v>
      </c>
      <c r="K6851" s="9">
        <v>5928</v>
      </c>
      <c r="L6851" s="9">
        <v>2726.8799999999997</v>
      </c>
      <c r="M6851" s="10">
        <v>0.45999999999999996</v>
      </c>
      <c r="N6851" s="4" t="s">
        <v>83</v>
      </c>
      <c r="O6851" s="4" t="str">
        <f>TEXT(Table1[[#This Row],[Invoice Date]],"yyyy")</f>
        <v>2021</v>
      </c>
      <c r="P6851" s="4" t="str">
        <f>TEXT(Table1[[#This Row],[Invoice Date]],"mmm")</f>
        <v>Sep</v>
      </c>
      <c r="Q6851" s="27">
        <f>WEEKNUM(Table1[[#This Row],[Invoice Date]]) + IF(YEAR(Table1[[#This Row],[Invoice Date]])=2021, 52, 0)</f>
        <v>88</v>
      </c>
    </row>
    <row r="6852" spans="2:17" ht="14.25" customHeight="1" x14ac:dyDescent="0.3">
      <c r="B6852" s="4" t="s">
        <v>26</v>
      </c>
      <c r="C6852" s="33">
        <v>1197831</v>
      </c>
      <c r="D6852" s="5">
        <v>44441</v>
      </c>
      <c r="E6852" s="4" t="s">
        <v>27</v>
      </c>
      <c r="F6852" s="4" t="s">
        <v>59</v>
      </c>
      <c r="G6852" s="4" t="s">
        <v>60</v>
      </c>
      <c r="H6852" s="6" t="s">
        <v>20</v>
      </c>
      <c r="I6852" s="7">
        <v>35</v>
      </c>
      <c r="J6852" s="8">
        <v>228</v>
      </c>
      <c r="K6852" s="9">
        <v>7980</v>
      </c>
      <c r="L6852" s="9">
        <v>4069.8</v>
      </c>
      <c r="M6852" s="10">
        <v>0.51</v>
      </c>
      <c r="N6852" s="4" t="s">
        <v>24</v>
      </c>
      <c r="O6852" s="4" t="str">
        <f>TEXT(Table1[[#This Row],[Invoice Date]],"yyyy")</f>
        <v>2021</v>
      </c>
      <c r="P6852" s="4" t="str">
        <f>TEXT(Table1[[#This Row],[Invoice Date]],"mmm")</f>
        <v>Sep</v>
      </c>
      <c r="Q6852" s="27">
        <f>WEEKNUM(Table1[[#This Row],[Invoice Date]]) + IF(YEAR(Table1[[#This Row],[Invoice Date]])=2021, 52, 0)</f>
        <v>88</v>
      </c>
    </row>
    <row r="6853" spans="2:17" ht="14.25" customHeight="1" x14ac:dyDescent="0.3">
      <c r="B6853" s="4" t="s">
        <v>26</v>
      </c>
      <c r="C6853" s="33">
        <v>1197831</v>
      </c>
      <c r="D6853" s="5">
        <v>44441</v>
      </c>
      <c r="E6853" s="4" t="s">
        <v>27</v>
      </c>
      <c r="F6853" s="4" t="s">
        <v>59</v>
      </c>
      <c r="G6853" s="4" t="s">
        <v>60</v>
      </c>
      <c r="H6853" s="6" t="s">
        <v>20</v>
      </c>
      <c r="I6853" s="7">
        <v>44</v>
      </c>
      <c r="J6853" s="8">
        <v>189</v>
      </c>
      <c r="K6853" s="9">
        <v>8316</v>
      </c>
      <c r="L6853" s="9">
        <v>4906.4399999999996</v>
      </c>
      <c r="M6853" s="10">
        <v>0.59</v>
      </c>
      <c r="N6853" s="4" t="s">
        <v>83</v>
      </c>
      <c r="O6853" s="4" t="str">
        <f>TEXT(Table1[[#This Row],[Invoice Date]],"yyyy")</f>
        <v>2021</v>
      </c>
      <c r="P6853" s="4" t="str">
        <f>TEXT(Table1[[#This Row],[Invoice Date]],"mmm")</f>
        <v>Sep</v>
      </c>
      <c r="Q6853" s="27">
        <f>WEEKNUM(Table1[[#This Row],[Invoice Date]]) + IF(YEAR(Table1[[#This Row],[Invoice Date]])=2021, 52, 0)</f>
        <v>88</v>
      </c>
    </row>
    <row r="6854" spans="2:17" ht="14.25" customHeight="1" x14ac:dyDescent="0.3">
      <c r="B6854" s="4" t="s">
        <v>26</v>
      </c>
      <c r="C6854" s="33">
        <v>1197831</v>
      </c>
      <c r="D6854" s="5">
        <v>44441</v>
      </c>
      <c r="E6854" s="4" t="s">
        <v>48</v>
      </c>
      <c r="F6854" s="4" t="s">
        <v>94</v>
      </c>
      <c r="G6854" s="4" t="s">
        <v>95</v>
      </c>
      <c r="H6854" s="6" t="s">
        <v>23</v>
      </c>
      <c r="I6854" s="7">
        <v>41</v>
      </c>
      <c r="J6854" s="8">
        <v>203</v>
      </c>
      <c r="K6854" s="9">
        <v>8323</v>
      </c>
      <c r="L6854" s="9">
        <v>5077.03</v>
      </c>
      <c r="M6854" s="10">
        <v>0.61</v>
      </c>
      <c r="N6854" s="4" t="s">
        <v>83</v>
      </c>
      <c r="O6854" s="4" t="str">
        <f>TEXT(Table1[[#This Row],[Invoice Date]],"yyyy")</f>
        <v>2021</v>
      </c>
      <c r="P6854" s="4" t="str">
        <f>TEXT(Table1[[#This Row],[Invoice Date]],"mmm")</f>
        <v>Sep</v>
      </c>
      <c r="Q6854" s="27">
        <f>WEEKNUM(Table1[[#This Row],[Invoice Date]]) + IF(YEAR(Table1[[#This Row],[Invoice Date]])=2021, 52, 0)</f>
        <v>88</v>
      </c>
    </row>
    <row r="6855" spans="2:17" ht="14.25" customHeight="1" x14ac:dyDescent="0.3">
      <c r="B6855" s="4" t="s">
        <v>26</v>
      </c>
      <c r="C6855" s="33">
        <v>1197831</v>
      </c>
      <c r="D6855" s="5">
        <v>44441</v>
      </c>
      <c r="E6855" s="4" t="s">
        <v>48</v>
      </c>
      <c r="F6855" s="4" t="s">
        <v>94</v>
      </c>
      <c r="G6855" s="4" t="s">
        <v>95</v>
      </c>
      <c r="H6855" s="6" t="s">
        <v>19</v>
      </c>
      <c r="I6855" s="7">
        <v>49</v>
      </c>
      <c r="J6855" s="8">
        <v>181</v>
      </c>
      <c r="K6855" s="9">
        <v>8869</v>
      </c>
      <c r="L6855" s="9">
        <v>4434.5</v>
      </c>
      <c r="M6855" s="10">
        <v>0.5</v>
      </c>
      <c r="N6855" s="4" t="s">
        <v>83</v>
      </c>
      <c r="O6855" s="4" t="str">
        <f>TEXT(Table1[[#This Row],[Invoice Date]],"yyyy")</f>
        <v>2021</v>
      </c>
      <c r="P6855" s="4" t="str">
        <f>TEXT(Table1[[#This Row],[Invoice Date]],"mmm")</f>
        <v>Sep</v>
      </c>
      <c r="Q6855" s="27">
        <f>WEEKNUM(Table1[[#This Row],[Invoice Date]]) + IF(YEAR(Table1[[#This Row],[Invoice Date]])=2021, 52, 0)</f>
        <v>88</v>
      </c>
    </row>
    <row r="6856" spans="2:17" ht="14.25" customHeight="1" x14ac:dyDescent="0.3">
      <c r="B6856" s="4" t="s">
        <v>26</v>
      </c>
      <c r="C6856" s="33">
        <v>1197831</v>
      </c>
      <c r="D6856" s="5">
        <v>44441</v>
      </c>
      <c r="E6856" s="4" t="s">
        <v>48</v>
      </c>
      <c r="F6856" s="4" t="s">
        <v>94</v>
      </c>
      <c r="G6856" s="4" t="s">
        <v>95</v>
      </c>
      <c r="H6856" s="6" t="s">
        <v>17</v>
      </c>
      <c r="I6856" s="7">
        <v>53</v>
      </c>
      <c r="J6856" s="8">
        <v>250</v>
      </c>
      <c r="K6856" s="9">
        <v>13250</v>
      </c>
      <c r="L6856" s="9">
        <v>6890</v>
      </c>
      <c r="M6856" s="10">
        <v>0.52</v>
      </c>
      <c r="N6856" s="4" t="s">
        <v>83</v>
      </c>
      <c r="O6856" s="4" t="str">
        <f>TEXT(Table1[[#This Row],[Invoice Date]],"yyyy")</f>
        <v>2021</v>
      </c>
      <c r="P6856" s="4" t="str">
        <f>TEXT(Table1[[#This Row],[Invoice Date]],"mmm")</f>
        <v>Sep</v>
      </c>
      <c r="Q6856" s="27">
        <f>WEEKNUM(Table1[[#This Row],[Invoice Date]]) + IF(YEAR(Table1[[#This Row],[Invoice Date]])=2021, 52, 0)</f>
        <v>88</v>
      </c>
    </row>
    <row r="6857" spans="2:17" ht="14.25" customHeight="1" x14ac:dyDescent="0.3">
      <c r="B6857" s="4" t="s">
        <v>26</v>
      </c>
      <c r="C6857" s="33">
        <v>1197831</v>
      </c>
      <c r="D6857" s="5">
        <v>44441</v>
      </c>
      <c r="E6857" s="4" t="s">
        <v>27</v>
      </c>
      <c r="F6857" s="4" t="s">
        <v>28</v>
      </c>
      <c r="G6857" s="4" t="s">
        <v>39</v>
      </c>
      <c r="H6857" s="6" t="s">
        <v>22</v>
      </c>
      <c r="I6857" s="7">
        <v>35</v>
      </c>
      <c r="J6857" s="8">
        <v>325</v>
      </c>
      <c r="K6857" s="9">
        <v>113750</v>
      </c>
      <c r="L6857" s="9">
        <v>34125</v>
      </c>
      <c r="M6857" s="10">
        <v>0.3</v>
      </c>
      <c r="N6857" s="4" t="s">
        <v>24</v>
      </c>
      <c r="O6857" s="4" t="str">
        <f>TEXT(Table1[[#This Row],[Invoice Date]],"yyyy")</f>
        <v>2021</v>
      </c>
      <c r="P6857" s="4" t="str">
        <f>TEXT(Table1[[#This Row],[Invoice Date]],"mmm")</f>
        <v>Sep</v>
      </c>
      <c r="Q6857" s="27">
        <f>WEEKNUM(Table1[[#This Row],[Invoice Date]]) + IF(YEAR(Table1[[#This Row],[Invoice Date]])=2021, 52, 0)</f>
        <v>88</v>
      </c>
    </row>
    <row r="6858" spans="2:17" ht="14.25" customHeight="1" x14ac:dyDescent="0.3">
      <c r="B6858" s="4" t="s">
        <v>26</v>
      </c>
      <c r="C6858" s="33">
        <v>1197831</v>
      </c>
      <c r="D6858" s="5">
        <v>44441</v>
      </c>
      <c r="E6858" s="4" t="s">
        <v>48</v>
      </c>
      <c r="F6858" s="4" t="s">
        <v>94</v>
      </c>
      <c r="G6858" s="4" t="s">
        <v>95</v>
      </c>
      <c r="H6858" s="6" t="s">
        <v>21</v>
      </c>
      <c r="I6858" s="7">
        <v>30.000000000000004</v>
      </c>
      <c r="J6858" s="8">
        <v>600</v>
      </c>
      <c r="K6858" s="9">
        <v>180000.00000000003</v>
      </c>
      <c r="L6858" s="9">
        <v>72000.000000000015</v>
      </c>
      <c r="M6858" s="10">
        <v>0.4</v>
      </c>
      <c r="N6858" s="4" t="s">
        <v>83</v>
      </c>
      <c r="O6858" s="4" t="str">
        <f>TEXT(Table1[[#This Row],[Invoice Date]],"yyyy")</f>
        <v>2021</v>
      </c>
      <c r="P6858" s="4" t="str">
        <f>TEXT(Table1[[#This Row],[Invoice Date]],"mmm")</f>
        <v>Sep</v>
      </c>
      <c r="Q6858" s="27">
        <f>WEEKNUM(Table1[[#This Row],[Invoice Date]]) + IF(YEAR(Table1[[#This Row],[Invoice Date]])=2021, 52, 0)</f>
        <v>88</v>
      </c>
    </row>
    <row r="6859" spans="2:17" ht="14.25" customHeight="1" x14ac:dyDescent="0.3">
      <c r="B6859" s="4" t="s">
        <v>26</v>
      </c>
      <c r="C6859" s="33">
        <v>1197831</v>
      </c>
      <c r="D6859" s="5">
        <v>44441</v>
      </c>
      <c r="E6859" s="4" t="s">
        <v>48</v>
      </c>
      <c r="F6859" s="4" t="s">
        <v>94</v>
      </c>
      <c r="G6859" s="4" t="s">
        <v>95</v>
      </c>
      <c r="H6859" s="6" t="s">
        <v>20</v>
      </c>
      <c r="I6859" s="7">
        <v>30.000000000000004</v>
      </c>
      <c r="J6859" s="8">
        <v>625</v>
      </c>
      <c r="K6859" s="9">
        <v>187500.00000000003</v>
      </c>
      <c r="L6859" s="9">
        <v>75000.000000000015</v>
      </c>
      <c r="M6859" s="10">
        <v>0.4</v>
      </c>
      <c r="N6859" s="4" t="s">
        <v>83</v>
      </c>
      <c r="O6859" s="4" t="str">
        <f>TEXT(Table1[[#This Row],[Invoice Date]],"yyyy")</f>
        <v>2021</v>
      </c>
      <c r="P6859" s="4" t="str">
        <f>TEXT(Table1[[#This Row],[Invoice Date]],"mmm")</f>
        <v>Sep</v>
      </c>
      <c r="Q6859" s="27">
        <f>WEEKNUM(Table1[[#This Row],[Invoice Date]]) + IF(YEAR(Table1[[#This Row],[Invoice Date]])=2021, 52, 0)</f>
        <v>88</v>
      </c>
    </row>
    <row r="6860" spans="2:17" ht="14.25" customHeight="1" x14ac:dyDescent="0.3">
      <c r="B6860" s="4" t="s">
        <v>26</v>
      </c>
      <c r="C6860" s="33">
        <v>1197831</v>
      </c>
      <c r="D6860" s="5">
        <v>44441</v>
      </c>
      <c r="E6860" s="4" t="s">
        <v>48</v>
      </c>
      <c r="F6860" s="4" t="s">
        <v>94</v>
      </c>
      <c r="G6860" s="4" t="s">
        <v>95</v>
      </c>
      <c r="H6860" s="6" t="s">
        <v>22</v>
      </c>
      <c r="I6860" s="7">
        <v>40</v>
      </c>
      <c r="J6860" s="8">
        <v>600</v>
      </c>
      <c r="K6860" s="9">
        <v>240000</v>
      </c>
      <c r="L6860" s="9">
        <v>84000</v>
      </c>
      <c r="M6860" s="10">
        <v>0.35</v>
      </c>
      <c r="N6860" s="4" t="s">
        <v>83</v>
      </c>
      <c r="O6860" s="4" t="str">
        <f>TEXT(Table1[[#This Row],[Invoice Date]],"yyyy")</f>
        <v>2021</v>
      </c>
      <c r="P6860" s="4" t="str">
        <f>TEXT(Table1[[#This Row],[Invoice Date]],"mmm")</f>
        <v>Sep</v>
      </c>
      <c r="Q6860" s="27">
        <f>WEEKNUM(Table1[[#This Row],[Invoice Date]]) + IF(YEAR(Table1[[#This Row],[Invoice Date]])=2021, 52, 0)</f>
        <v>88</v>
      </c>
    </row>
    <row r="6861" spans="2:17" ht="14.25" customHeight="1" x14ac:dyDescent="0.3">
      <c r="B6861" s="4" t="s">
        <v>26</v>
      </c>
      <c r="C6861" s="33">
        <v>1197831</v>
      </c>
      <c r="D6861" s="5">
        <v>44441</v>
      </c>
      <c r="E6861" s="4" t="s">
        <v>27</v>
      </c>
      <c r="F6861" s="4" t="s">
        <v>59</v>
      </c>
      <c r="G6861" s="4" t="s">
        <v>60</v>
      </c>
      <c r="H6861" s="6" t="s">
        <v>20</v>
      </c>
      <c r="I6861" s="7">
        <v>45</v>
      </c>
      <c r="J6861" s="8">
        <v>650</v>
      </c>
      <c r="K6861" s="9">
        <v>292500</v>
      </c>
      <c r="L6861" s="9">
        <v>131625</v>
      </c>
      <c r="M6861" s="10">
        <v>0.44999999999999996</v>
      </c>
      <c r="N6861" s="4" t="s">
        <v>24</v>
      </c>
      <c r="O6861" s="4" t="str">
        <f>TEXT(Table1[[#This Row],[Invoice Date]],"yyyy")</f>
        <v>2021</v>
      </c>
      <c r="P6861" s="4" t="str">
        <f>TEXT(Table1[[#This Row],[Invoice Date]],"mmm")</f>
        <v>Sep</v>
      </c>
      <c r="Q6861" s="27">
        <f>WEEKNUM(Table1[[#This Row],[Invoice Date]]) + IF(YEAR(Table1[[#This Row],[Invoice Date]])=2021, 52, 0)</f>
        <v>88</v>
      </c>
    </row>
    <row r="6862" spans="2:17" ht="14.25" customHeight="1" x14ac:dyDescent="0.3">
      <c r="B6862" s="4" t="s">
        <v>26</v>
      </c>
      <c r="C6862" s="33">
        <v>1197831</v>
      </c>
      <c r="D6862" s="5">
        <v>44441</v>
      </c>
      <c r="E6862" s="4" t="s">
        <v>48</v>
      </c>
      <c r="F6862" s="4" t="s">
        <v>94</v>
      </c>
      <c r="G6862" s="4" t="s">
        <v>95</v>
      </c>
      <c r="H6862" s="6" t="s">
        <v>23</v>
      </c>
      <c r="I6862" s="7">
        <v>45.000000000000007</v>
      </c>
      <c r="J6862" s="8">
        <v>700</v>
      </c>
      <c r="K6862" s="9">
        <v>315000.00000000006</v>
      </c>
      <c r="L6862" s="9">
        <v>157500.00000000003</v>
      </c>
      <c r="M6862" s="10">
        <v>0.5</v>
      </c>
      <c r="N6862" s="4" t="s">
        <v>83</v>
      </c>
      <c r="O6862" s="4" t="str">
        <f>TEXT(Table1[[#This Row],[Invoice Date]],"yyyy")</f>
        <v>2021</v>
      </c>
      <c r="P6862" s="4" t="str">
        <f>TEXT(Table1[[#This Row],[Invoice Date]],"mmm")</f>
        <v>Sep</v>
      </c>
      <c r="Q6862" s="27">
        <f>WEEKNUM(Table1[[#This Row],[Invoice Date]]) + IF(YEAR(Table1[[#This Row],[Invoice Date]])=2021, 52, 0)</f>
        <v>88</v>
      </c>
    </row>
    <row r="6863" spans="2:17" ht="14.25" customHeight="1" x14ac:dyDescent="0.3">
      <c r="B6863" s="4" t="s">
        <v>26</v>
      </c>
      <c r="C6863" s="33">
        <v>1197831</v>
      </c>
      <c r="D6863" s="5">
        <v>44441</v>
      </c>
      <c r="E6863" s="4" t="s">
        <v>48</v>
      </c>
      <c r="F6863" s="4" t="s">
        <v>94</v>
      </c>
      <c r="G6863" s="4" t="s">
        <v>95</v>
      </c>
      <c r="H6863" s="6" t="s">
        <v>19</v>
      </c>
      <c r="I6863" s="7">
        <v>50.000000000000014</v>
      </c>
      <c r="J6863" s="8">
        <v>725</v>
      </c>
      <c r="K6863" s="9">
        <v>362500.00000000012</v>
      </c>
      <c r="L6863" s="9">
        <v>126875.00000000003</v>
      </c>
      <c r="M6863" s="10">
        <v>0.35</v>
      </c>
      <c r="N6863" s="4" t="s">
        <v>83</v>
      </c>
      <c r="O6863" s="4" t="str">
        <f>TEXT(Table1[[#This Row],[Invoice Date]],"yyyy")</f>
        <v>2021</v>
      </c>
      <c r="P6863" s="4" t="str">
        <f>TEXT(Table1[[#This Row],[Invoice Date]],"mmm")</f>
        <v>Sep</v>
      </c>
      <c r="Q6863" s="27">
        <f>WEEKNUM(Table1[[#This Row],[Invoice Date]]) + IF(YEAR(Table1[[#This Row],[Invoice Date]])=2021, 52, 0)</f>
        <v>88</v>
      </c>
    </row>
    <row r="6864" spans="2:17" ht="14.25" customHeight="1" x14ac:dyDescent="0.3">
      <c r="B6864" s="4" t="s">
        <v>26</v>
      </c>
      <c r="C6864" s="33">
        <v>1197831</v>
      </c>
      <c r="D6864" s="5">
        <v>44441</v>
      </c>
      <c r="E6864" s="4" t="s">
        <v>48</v>
      </c>
      <c r="F6864" s="4" t="s">
        <v>94</v>
      </c>
      <c r="G6864" s="4" t="s">
        <v>95</v>
      </c>
      <c r="H6864" s="6" t="s">
        <v>17</v>
      </c>
      <c r="I6864" s="7">
        <v>55.000000000000007</v>
      </c>
      <c r="J6864" s="8">
        <v>925</v>
      </c>
      <c r="K6864" s="9">
        <v>508750.00000000006</v>
      </c>
      <c r="L6864" s="9">
        <v>203500.00000000003</v>
      </c>
      <c r="M6864" s="10">
        <v>0.4</v>
      </c>
      <c r="N6864" s="4" t="s">
        <v>83</v>
      </c>
      <c r="O6864" s="4" t="str">
        <f>TEXT(Table1[[#This Row],[Invoice Date]],"yyyy")</f>
        <v>2021</v>
      </c>
      <c r="P6864" s="4" t="str">
        <f>TEXT(Table1[[#This Row],[Invoice Date]],"mmm")</f>
        <v>Sep</v>
      </c>
      <c r="Q6864" s="27">
        <f>WEEKNUM(Table1[[#This Row],[Invoice Date]]) + IF(YEAR(Table1[[#This Row],[Invoice Date]])=2021, 52, 0)</f>
        <v>88</v>
      </c>
    </row>
    <row r="6865" spans="2:17" ht="14.25" customHeight="1" x14ac:dyDescent="0.3">
      <c r="B6865" s="4" t="s">
        <v>26</v>
      </c>
      <c r="C6865" s="33">
        <v>1197831</v>
      </c>
      <c r="D6865" s="5">
        <v>44442</v>
      </c>
      <c r="E6865" s="4" t="s">
        <v>15</v>
      </c>
      <c r="F6865" s="4" t="s">
        <v>125</v>
      </c>
      <c r="G6865" s="4" t="s">
        <v>126</v>
      </c>
      <c r="H6865" s="6" t="s">
        <v>21</v>
      </c>
      <c r="I6865" s="7">
        <v>30</v>
      </c>
      <c r="J6865" s="8">
        <v>58</v>
      </c>
      <c r="K6865" s="9">
        <v>1740</v>
      </c>
      <c r="L6865" s="9">
        <v>591.59999999999991</v>
      </c>
      <c r="M6865" s="10">
        <v>0.33999999999999997</v>
      </c>
      <c r="N6865" s="4" t="s">
        <v>24</v>
      </c>
      <c r="O6865" s="4" t="str">
        <f>TEXT(Table1[[#This Row],[Invoice Date]],"yyyy")</f>
        <v>2021</v>
      </c>
      <c r="P6865" s="4" t="str">
        <f>TEXT(Table1[[#This Row],[Invoice Date]],"mmm")</f>
        <v>Sep</v>
      </c>
      <c r="Q6865" s="27">
        <f>WEEKNUM(Table1[[#This Row],[Invoice Date]]) + IF(YEAR(Table1[[#This Row],[Invoice Date]])=2021, 52, 0)</f>
        <v>88</v>
      </c>
    </row>
    <row r="6866" spans="2:17" ht="14.25" customHeight="1" x14ac:dyDescent="0.3">
      <c r="B6866" s="4" t="s">
        <v>26</v>
      </c>
      <c r="C6866" s="33">
        <v>1197831</v>
      </c>
      <c r="D6866" s="5">
        <v>44442</v>
      </c>
      <c r="E6866" s="4" t="s">
        <v>15</v>
      </c>
      <c r="F6866" s="4" t="s">
        <v>125</v>
      </c>
      <c r="G6866" s="4" t="s">
        <v>126</v>
      </c>
      <c r="H6866" s="6" t="s">
        <v>21</v>
      </c>
      <c r="I6866" s="7">
        <v>41</v>
      </c>
      <c r="J6866" s="8">
        <v>46</v>
      </c>
      <c r="K6866" s="9">
        <v>1886</v>
      </c>
      <c r="L6866" s="9">
        <v>848.69999999999993</v>
      </c>
      <c r="M6866" s="10">
        <v>0.44999999999999996</v>
      </c>
      <c r="N6866" s="4" t="s">
        <v>83</v>
      </c>
      <c r="O6866" s="4" t="str">
        <f>TEXT(Table1[[#This Row],[Invoice Date]],"yyyy")</f>
        <v>2021</v>
      </c>
      <c r="P6866" s="4" t="str">
        <f>TEXT(Table1[[#This Row],[Invoice Date]],"mmm")</f>
        <v>Sep</v>
      </c>
      <c r="Q6866" s="27">
        <f>WEEKNUM(Table1[[#This Row],[Invoice Date]]) + IF(YEAR(Table1[[#This Row],[Invoice Date]])=2021, 52, 0)</f>
        <v>88</v>
      </c>
    </row>
    <row r="6867" spans="2:17" ht="14.25" customHeight="1" x14ac:dyDescent="0.3">
      <c r="B6867" s="4" t="s">
        <v>26</v>
      </c>
      <c r="C6867" s="33">
        <v>1197831</v>
      </c>
      <c r="D6867" s="5">
        <v>44442</v>
      </c>
      <c r="E6867" s="4" t="s">
        <v>15</v>
      </c>
      <c r="F6867" s="4" t="s">
        <v>125</v>
      </c>
      <c r="G6867" s="4" t="s">
        <v>126</v>
      </c>
      <c r="H6867" s="6" t="s">
        <v>20</v>
      </c>
      <c r="I6867" s="7">
        <v>33</v>
      </c>
      <c r="J6867" s="8">
        <v>64</v>
      </c>
      <c r="K6867" s="9">
        <v>2112</v>
      </c>
      <c r="L6867" s="9">
        <v>675.84</v>
      </c>
      <c r="M6867" s="10">
        <v>0.32</v>
      </c>
      <c r="N6867" s="4" t="s">
        <v>24</v>
      </c>
      <c r="O6867" s="4" t="str">
        <f>TEXT(Table1[[#This Row],[Invoice Date]],"yyyy")</f>
        <v>2021</v>
      </c>
      <c r="P6867" s="4" t="str">
        <f>TEXT(Table1[[#This Row],[Invoice Date]],"mmm")</f>
        <v>Sep</v>
      </c>
      <c r="Q6867" s="27">
        <f>WEEKNUM(Table1[[#This Row],[Invoice Date]]) + IF(YEAR(Table1[[#This Row],[Invoice Date]])=2021, 52, 0)</f>
        <v>88</v>
      </c>
    </row>
    <row r="6868" spans="2:17" ht="14.25" customHeight="1" x14ac:dyDescent="0.3">
      <c r="B6868" s="4" t="s">
        <v>26</v>
      </c>
      <c r="C6868" s="33">
        <v>1197831</v>
      </c>
      <c r="D6868" s="5">
        <v>44442</v>
      </c>
      <c r="E6868" s="4" t="s">
        <v>15</v>
      </c>
      <c r="F6868" s="4" t="s">
        <v>125</v>
      </c>
      <c r="G6868" s="4" t="s">
        <v>126</v>
      </c>
      <c r="H6868" s="6" t="s">
        <v>22</v>
      </c>
      <c r="I6868" s="7">
        <v>41</v>
      </c>
      <c r="J6868" s="8">
        <v>58</v>
      </c>
      <c r="K6868" s="9">
        <v>2378</v>
      </c>
      <c r="L6868" s="9">
        <v>856.07999999999993</v>
      </c>
      <c r="M6868" s="10">
        <v>0.36</v>
      </c>
      <c r="N6868" s="4" t="s">
        <v>24</v>
      </c>
      <c r="O6868" s="4" t="str">
        <f>TEXT(Table1[[#This Row],[Invoice Date]],"yyyy")</f>
        <v>2021</v>
      </c>
      <c r="P6868" s="4" t="str">
        <f>TEXT(Table1[[#This Row],[Invoice Date]],"mmm")</f>
        <v>Sep</v>
      </c>
      <c r="Q6868" s="27">
        <f>WEEKNUM(Table1[[#This Row],[Invoice Date]]) + IF(YEAR(Table1[[#This Row],[Invoice Date]])=2021, 52, 0)</f>
        <v>88</v>
      </c>
    </row>
    <row r="6869" spans="2:17" ht="14.25" customHeight="1" x14ac:dyDescent="0.3">
      <c r="B6869" s="4" t="s">
        <v>26</v>
      </c>
      <c r="C6869" s="33">
        <v>1197831</v>
      </c>
      <c r="D6869" s="5">
        <v>44442</v>
      </c>
      <c r="E6869" s="4" t="s">
        <v>15</v>
      </c>
      <c r="F6869" s="4" t="s">
        <v>125</v>
      </c>
      <c r="G6869" s="4" t="s">
        <v>126</v>
      </c>
      <c r="H6869" s="6" t="s">
        <v>20</v>
      </c>
      <c r="I6869" s="7">
        <v>41</v>
      </c>
      <c r="J6869" s="8">
        <v>60</v>
      </c>
      <c r="K6869" s="9">
        <v>2460</v>
      </c>
      <c r="L6869" s="9">
        <v>1082.4000000000001</v>
      </c>
      <c r="M6869" s="10">
        <v>0.44</v>
      </c>
      <c r="N6869" s="4" t="s">
        <v>83</v>
      </c>
      <c r="O6869" s="4" t="str">
        <f>TEXT(Table1[[#This Row],[Invoice Date]],"yyyy")</f>
        <v>2021</v>
      </c>
      <c r="P6869" s="4" t="str">
        <f>TEXT(Table1[[#This Row],[Invoice Date]],"mmm")</f>
        <v>Sep</v>
      </c>
      <c r="Q6869" s="27">
        <f>WEEKNUM(Table1[[#This Row],[Invoice Date]]) + IF(YEAR(Table1[[#This Row],[Invoice Date]])=2021, 52, 0)</f>
        <v>88</v>
      </c>
    </row>
    <row r="6870" spans="2:17" ht="14.25" customHeight="1" x14ac:dyDescent="0.3">
      <c r="B6870" s="4" t="s">
        <v>26</v>
      </c>
      <c r="C6870" s="33">
        <v>1197831</v>
      </c>
      <c r="D6870" s="5">
        <v>44442</v>
      </c>
      <c r="E6870" s="4" t="s">
        <v>15</v>
      </c>
      <c r="F6870" s="4" t="s">
        <v>125</v>
      </c>
      <c r="G6870" s="4" t="s">
        <v>126</v>
      </c>
      <c r="H6870" s="6" t="s">
        <v>22</v>
      </c>
      <c r="I6870" s="7">
        <v>50</v>
      </c>
      <c r="J6870" s="8">
        <v>51</v>
      </c>
      <c r="K6870" s="9">
        <v>2550</v>
      </c>
      <c r="L6870" s="9">
        <v>1071</v>
      </c>
      <c r="M6870" s="10">
        <v>0.42</v>
      </c>
      <c r="N6870" s="4" t="s">
        <v>83</v>
      </c>
      <c r="O6870" s="4" t="str">
        <f>TEXT(Table1[[#This Row],[Invoice Date]],"yyyy")</f>
        <v>2021</v>
      </c>
      <c r="P6870" s="4" t="str">
        <f>TEXT(Table1[[#This Row],[Invoice Date]],"mmm")</f>
        <v>Sep</v>
      </c>
      <c r="Q6870" s="27">
        <f>WEEKNUM(Table1[[#This Row],[Invoice Date]]) + IF(YEAR(Table1[[#This Row],[Invoice Date]])=2021, 52, 0)</f>
        <v>88</v>
      </c>
    </row>
    <row r="6871" spans="2:17" ht="14.25" customHeight="1" x14ac:dyDescent="0.3">
      <c r="B6871" s="4" t="s">
        <v>26</v>
      </c>
      <c r="C6871" s="33">
        <v>1197831</v>
      </c>
      <c r="D6871" s="5">
        <v>44442</v>
      </c>
      <c r="E6871" s="4" t="s">
        <v>15</v>
      </c>
      <c r="F6871" s="4" t="s">
        <v>125</v>
      </c>
      <c r="G6871" s="4" t="s">
        <v>126</v>
      </c>
      <c r="H6871" s="6" t="s">
        <v>19</v>
      </c>
      <c r="I6871" s="7">
        <v>47</v>
      </c>
      <c r="J6871" s="8">
        <v>75</v>
      </c>
      <c r="K6871" s="9">
        <v>3525</v>
      </c>
      <c r="L6871" s="9">
        <v>1833</v>
      </c>
      <c r="M6871" s="10">
        <v>0.52</v>
      </c>
      <c r="N6871" s="4" t="s">
        <v>83</v>
      </c>
      <c r="O6871" s="4" t="str">
        <f>TEXT(Table1[[#This Row],[Invoice Date]],"yyyy")</f>
        <v>2021</v>
      </c>
      <c r="P6871" s="4" t="str">
        <f>TEXT(Table1[[#This Row],[Invoice Date]],"mmm")</f>
        <v>Sep</v>
      </c>
      <c r="Q6871" s="27">
        <f>WEEKNUM(Table1[[#This Row],[Invoice Date]]) + IF(YEAR(Table1[[#This Row],[Invoice Date]])=2021, 52, 0)</f>
        <v>88</v>
      </c>
    </row>
    <row r="6872" spans="2:17" ht="14.25" customHeight="1" x14ac:dyDescent="0.3">
      <c r="B6872" s="4" t="s">
        <v>26</v>
      </c>
      <c r="C6872" s="33">
        <v>1197831</v>
      </c>
      <c r="D6872" s="5">
        <v>44442</v>
      </c>
      <c r="E6872" s="4" t="s">
        <v>15</v>
      </c>
      <c r="F6872" s="4" t="s">
        <v>125</v>
      </c>
      <c r="G6872" s="4" t="s">
        <v>126</v>
      </c>
      <c r="H6872" s="6" t="s">
        <v>19</v>
      </c>
      <c r="I6872" s="7">
        <v>40</v>
      </c>
      <c r="J6872" s="8">
        <v>93</v>
      </c>
      <c r="K6872" s="9">
        <v>3720</v>
      </c>
      <c r="L6872" s="9">
        <v>1748.4</v>
      </c>
      <c r="M6872" s="10">
        <v>0.47000000000000003</v>
      </c>
      <c r="N6872" s="4" t="s">
        <v>24</v>
      </c>
      <c r="O6872" s="4" t="str">
        <f>TEXT(Table1[[#This Row],[Invoice Date]],"yyyy")</f>
        <v>2021</v>
      </c>
      <c r="P6872" s="4" t="str">
        <f>TEXT(Table1[[#This Row],[Invoice Date]],"mmm")</f>
        <v>Sep</v>
      </c>
      <c r="Q6872" s="27">
        <f>WEEKNUM(Table1[[#This Row],[Invoice Date]]) + IF(YEAR(Table1[[#This Row],[Invoice Date]])=2021, 52, 0)</f>
        <v>88</v>
      </c>
    </row>
    <row r="6873" spans="2:17" ht="14.25" customHeight="1" x14ac:dyDescent="0.3">
      <c r="B6873" s="4" t="s">
        <v>26</v>
      </c>
      <c r="C6873" s="33">
        <v>1197831</v>
      </c>
      <c r="D6873" s="5">
        <v>44442</v>
      </c>
      <c r="E6873" s="4" t="s">
        <v>15</v>
      </c>
      <c r="F6873" s="4" t="s">
        <v>125</v>
      </c>
      <c r="G6873" s="4" t="s">
        <v>126</v>
      </c>
      <c r="H6873" s="6" t="s">
        <v>23</v>
      </c>
      <c r="I6873" s="7">
        <v>45</v>
      </c>
      <c r="J6873" s="8">
        <v>83</v>
      </c>
      <c r="K6873" s="9">
        <v>3735</v>
      </c>
      <c r="L6873" s="9">
        <v>1568.7</v>
      </c>
      <c r="M6873" s="10">
        <v>0.42</v>
      </c>
      <c r="N6873" s="4" t="s">
        <v>24</v>
      </c>
      <c r="O6873" s="4" t="str">
        <f>TEXT(Table1[[#This Row],[Invoice Date]],"yyyy")</f>
        <v>2021</v>
      </c>
      <c r="P6873" s="4" t="str">
        <f>TEXT(Table1[[#This Row],[Invoice Date]],"mmm")</f>
        <v>Sep</v>
      </c>
      <c r="Q6873" s="27">
        <f>WEEKNUM(Table1[[#This Row],[Invoice Date]]) + IF(YEAR(Table1[[#This Row],[Invoice Date]])=2021, 52, 0)</f>
        <v>88</v>
      </c>
    </row>
    <row r="6874" spans="2:17" ht="14.25" customHeight="1" x14ac:dyDescent="0.3">
      <c r="B6874" s="4" t="s">
        <v>26</v>
      </c>
      <c r="C6874" s="33">
        <v>1197831</v>
      </c>
      <c r="D6874" s="5">
        <v>44442</v>
      </c>
      <c r="E6874" s="4" t="s">
        <v>15</v>
      </c>
      <c r="F6874" s="4" t="s">
        <v>125</v>
      </c>
      <c r="G6874" s="4" t="s">
        <v>126</v>
      </c>
      <c r="H6874" s="6" t="s">
        <v>23</v>
      </c>
      <c r="I6874" s="7">
        <v>54</v>
      </c>
      <c r="J6874" s="8">
        <v>83</v>
      </c>
      <c r="K6874" s="9">
        <v>4482</v>
      </c>
      <c r="L6874" s="9">
        <v>2196.1799999999998</v>
      </c>
      <c r="M6874" s="10">
        <v>0.49</v>
      </c>
      <c r="N6874" s="4" t="s">
        <v>83</v>
      </c>
      <c r="O6874" s="4" t="str">
        <f>TEXT(Table1[[#This Row],[Invoice Date]],"yyyy")</f>
        <v>2021</v>
      </c>
      <c r="P6874" s="4" t="str">
        <f>TEXT(Table1[[#This Row],[Invoice Date]],"mmm")</f>
        <v>Sep</v>
      </c>
      <c r="Q6874" s="27">
        <f>WEEKNUM(Table1[[#This Row],[Invoice Date]]) + IF(YEAR(Table1[[#This Row],[Invoice Date]])=2021, 52, 0)</f>
        <v>88</v>
      </c>
    </row>
    <row r="6875" spans="2:17" ht="14.25" customHeight="1" x14ac:dyDescent="0.3">
      <c r="B6875" s="4" t="s">
        <v>26</v>
      </c>
      <c r="C6875" s="33">
        <v>1197831</v>
      </c>
      <c r="D6875" s="5">
        <v>44442</v>
      </c>
      <c r="E6875" s="4" t="s">
        <v>27</v>
      </c>
      <c r="F6875" s="4" t="s">
        <v>28</v>
      </c>
      <c r="G6875" s="4" t="s">
        <v>39</v>
      </c>
      <c r="H6875" s="6" t="s">
        <v>23</v>
      </c>
      <c r="I6875" s="7">
        <v>29</v>
      </c>
      <c r="J6875" s="8">
        <v>156</v>
      </c>
      <c r="K6875" s="9">
        <v>4524</v>
      </c>
      <c r="L6875" s="9">
        <v>2804.88</v>
      </c>
      <c r="M6875" s="10">
        <v>0.62</v>
      </c>
      <c r="N6875" s="4" t="s">
        <v>83</v>
      </c>
      <c r="O6875" s="4" t="str">
        <f>TEXT(Table1[[#This Row],[Invoice Date]],"yyyy")</f>
        <v>2021</v>
      </c>
      <c r="P6875" s="4" t="str">
        <f>TEXT(Table1[[#This Row],[Invoice Date]],"mmm")</f>
        <v>Sep</v>
      </c>
      <c r="Q6875" s="27">
        <f>WEEKNUM(Table1[[#This Row],[Invoice Date]]) + IF(YEAR(Table1[[#This Row],[Invoice Date]])=2021, 52, 0)</f>
        <v>88</v>
      </c>
    </row>
    <row r="6876" spans="2:17" ht="14.25" customHeight="1" x14ac:dyDescent="0.3">
      <c r="B6876" s="4" t="s">
        <v>26</v>
      </c>
      <c r="C6876" s="33">
        <v>1197831</v>
      </c>
      <c r="D6876" s="5">
        <v>44442</v>
      </c>
      <c r="E6876" s="4" t="s">
        <v>27</v>
      </c>
      <c r="F6876" s="4" t="s">
        <v>28</v>
      </c>
      <c r="G6876" s="4" t="s">
        <v>39</v>
      </c>
      <c r="H6876" s="6" t="s">
        <v>23</v>
      </c>
      <c r="I6876" s="7">
        <v>22</v>
      </c>
      <c r="J6876" s="8">
        <v>210</v>
      </c>
      <c r="K6876" s="9">
        <v>4620</v>
      </c>
      <c r="L6876" s="9">
        <v>2633.4</v>
      </c>
      <c r="M6876" s="10">
        <v>0.57000000000000006</v>
      </c>
      <c r="N6876" s="4" t="s">
        <v>24</v>
      </c>
      <c r="O6876" s="4" t="str">
        <f>TEXT(Table1[[#This Row],[Invoice Date]],"yyyy")</f>
        <v>2021</v>
      </c>
      <c r="P6876" s="4" t="str">
        <f>TEXT(Table1[[#This Row],[Invoice Date]],"mmm")</f>
        <v>Sep</v>
      </c>
      <c r="Q6876" s="27">
        <f>WEEKNUM(Table1[[#This Row],[Invoice Date]]) + IF(YEAR(Table1[[#This Row],[Invoice Date]])=2021, 52, 0)</f>
        <v>88</v>
      </c>
    </row>
    <row r="6877" spans="2:17" ht="14.25" customHeight="1" x14ac:dyDescent="0.3">
      <c r="B6877" s="4" t="s">
        <v>26</v>
      </c>
      <c r="C6877" s="33">
        <v>1197831</v>
      </c>
      <c r="D6877" s="5">
        <v>44442</v>
      </c>
      <c r="E6877" s="4" t="s">
        <v>15</v>
      </c>
      <c r="F6877" s="4" t="s">
        <v>125</v>
      </c>
      <c r="G6877" s="4" t="s">
        <v>126</v>
      </c>
      <c r="H6877" s="6" t="s">
        <v>17</v>
      </c>
      <c r="I6877" s="7">
        <v>52</v>
      </c>
      <c r="J6877" s="8">
        <v>125</v>
      </c>
      <c r="K6877" s="9">
        <v>6500</v>
      </c>
      <c r="L6877" s="9">
        <v>3510.0000000000005</v>
      </c>
      <c r="M6877" s="10">
        <v>0.54</v>
      </c>
      <c r="N6877" s="4" t="s">
        <v>83</v>
      </c>
      <c r="O6877" s="4" t="str">
        <f>TEXT(Table1[[#This Row],[Invoice Date]],"yyyy")</f>
        <v>2021</v>
      </c>
      <c r="P6877" s="4" t="str">
        <f>TEXT(Table1[[#This Row],[Invoice Date]],"mmm")</f>
        <v>Sep</v>
      </c>
      <c r="Q6877" s="27">
        <f>WEEKNUM(Table1[[#This Row],[Invoice Date]]) + IF(YEAR(Table1[[#This Row],[Invoice Date]])=2021, 52, 0)</f>
        <v>88</v>
      </c>
    </row>
    <row r="6878" spans="2:17" ht="14.25" customHeight="1" x14ac:dyDescent="0.3">
      <c r="B6878" s="4" t="s">
        <v>26</v>
      </c>
      <c r="C6878" s="33">
        <v>1197831</v>
      </c>
      <c r="D6878" s="5">
        <v>44442</v>
      </c>
      <c r="E6878" s="4" t="s">
        <v>27</v>
      </c>
      <c r="F6878" s="4" t="s">
        <v>59</v>
      </c>
      <c r="G6878" s="4" t="s">
        <v>60</v>
      </c>
      <c r="H6878" s="6" t="s">
        <v>21</v>
      </c>
      <c r="I6878" s="7">
        <v>31</v>
      </c>
      <c r="J6878" s="8">
        <v>210</v>
      </c>
      <c r="K6878" s="9">
        <v>6510</v>
      </c>
      <c r="L6878" s="9">
        <v>3906.0000000000005</v>
      </c>
      <c r="M6878" s="10">
        <v>0.60000000000000009</v>
      </c>
      <c r="N6878" s="4" t="s">
        <v>24</v>
      </c>
      <c r="O6878" s="4" t="str">
        <f>TEXT(Table1[[#This Row],[Invoice Date]],"yyyy")</f>
        <v>2021</v>
      </c>
      <c r="P6878" s="4" t="str">
        <f>TEXT(Table1[[#This Row],[Invoice Date]],"mmm")</f>
        <v>Sep</v>
      </c>
      <c r="Q6878" s="27">
        <f>WEEKNUM(Table1[[#This Row],[Invoice Date]]) + IF(YEAR(Table1[[#This Row],[Invoice Date]])=2021, 52, 0)</f>
        <v>88</v>
      </c>
    </row>
    <row r="6879" spans="2:17" ht="14.25" customHeight="1" x14ac:dyDescent="0.3">
      <c r="B6879" s="4" t="s">
        <v>26</v>
      </c>
      <c r="C6879" s="33">
        <v>1197831</v>
      </c>
      <c r="D6879" s="5">
        <v>44442</v>
      </c>
      <c r="E6879" s="4" t="s">
        <v>15</v>
      </c>
      <c r="F6879" s="4" t="s">
        <v>125</v>
      </c>
      <c r="G6879" s="4" t="s">
        <v>126</v>
      </c>
      <c r="H6879" s="6" t="s">
        <v>17</v>
      </c>
      <c r="I6879" s="7">
        <v>43</v>
      </c>
      <c r="J6879" s="8">
        <v>170</v>
      </c>
      <c r="K6879" s="9">
        <v>7310</v>
      </c>
      <c r="L6879" s="9">
        <v>3435.7000000000003</v>
      </c>
      <c r="M6879" s="10">
        <v>0.47000000000000003</v>
      </c>
      <c r="N6879" s="4" t="s">
        <v>24</v>
      </c>
      <c r="O6879" s="4" t="str">
        <f>TEXT(Table1[[#This Row],[Invoice Date]],"yyyy")</f>
        <v>2021</v>
      </c>
      <c r="P6879" s="4" t="str">
        <f>TEXT(Table1[[#This Row],[Invoice Date]],"mmm")</f>
        <v>Sep</v>
      </c>
      <c r="Q6879" s="27">
        <f>WEEKNUM(Table1[[#This Row],[Invoice Date]]) + IF(YEAR(Table1[[#This Row],[Invoice Date]])=2021, 52, 0)</f>
        <v>88</v>
      </c>
    </row>
    <row r="6880" spans="2:17" ht="14.25" customHeight="1" x14ac:dyDescent="0.3">
      <c r="B6880" s="4" t="s">
        <v>26</v>
      </c>
      <c r="C6880" s="33">
        <v>1197831</v>
      </c>
      <c r="D6880" s="5">
        <v>44442</v>
      </c>
      <c r="E6880" s="4" t="s">
        <v>27</v>
      </c>
      <c r="F6880" s="4" t="s">
        <v>59</v>
      </c>
      <c r="G6880" s="4" t="s">
        <v>60</v>
      </c>
      <c r="H6880" s="6" t="s">
        <v>21</v>
      </c>
      <c r="I6880" s="7">
        <v>41</v>
      </c>
      <c r="J6880" s="8">
        <v>180</v>
      </c>
      <c r="K6880" s="9">
        <v>7380</v>
      </c>
      <c r="L6880" s="9">
        <v>5092.2000000000007</v>
      </c>
      <c r="M6880" s="10">
        <v>0.69000000000000006</v>
      </c>
      <c r="N6880" s="4" t="s">
        <v>83</v>
      </c>
      <c r="O6880" s="4" t="str">
        <f>TEXT(Table1[[#This Row],[Invoice Date]],"yyyy")</f>
        <v>2021</v>
      </c>
      <c r="P6880" s="4" t="str">
        <f>TEXT(Table1[[#This Row],[Invoice Date]],"mmm")</f>
        <v>Sep</v>
      </c>
      <c r="Q6880" s="27">
        <f>WEEKNUM(Table1[[#This Row],[Invoice Date]]) + IF(YEAR(Table1[[#This Row],[Invoice Date]])=2021, 52, 0)</f>
        <v>88</v>
      </c>
    </row>
    <row r="6881" spans="2:17" ht="14.25" customHeight="1" x14ac:dyDescent="0.3">
      <c r="B6881" s="4" t="s">
        <v>26</v>
      </c>
      <c r="C6881" s="33">
        <v>1197831</v>
      </c>
      <c r="D6881" s="5">
        <v>44442</v>
      </c>
      <c r="E6881" s="4" t="s">
        <v>15</v>
      </c>
      <c r="F6881" s="4" t="s">
        <v>125</v>
      </c>
      <c r="G6881" s="4" t="s">
        <v>126</v>
      </c>
      <c r="H6881" s="6" t="s">
        <v>21</v>
      </c>
      <c r="I6881" s="7">
        <v>45</v>
      </c>
      <c r="J6881" s="8">
        <v>175</v>
      </c>
      <c r="K6881" s="9">
        <v>78750</v>
      </c>
      <c r="L6881" s="9">
        <v>23625</v>
      </c>
      <c r="M6881" s="10">
        <v>0.3</v>
      </c>
      <c r="N6881" s="4" t="s">
        <v>18</v>
      </c>
      <c r="O6881" s="4" t="str">
        <f>TEXT(Table1[[#This Row],[Invoice Date]],"yyyy")</f>
        <v>2021</v>
      </c>
      <c r="P6881" s="4" t="str">
        <f>TEXT(Table1[[#This Row],[Invoice Date]],"mmm")</f>
        <v>Sep</v>
      </c>
      <c r="Q6881" s="27">
        <f>WEEKNUM(Table1[[#This Row],[Invoice Date]]) + IF(YEAR(Table1[[#This Row],[Invoice Date]])=2021, 52, 0)</f>
        <v>88</v>
      </c>
    </row>
    <row r="6882" spans="2:17" ht="14.25" customHeight="1" x14ac:dyDescent="0.3">
      <c r="B6882" s="4" t="s">
        <v>26</v>
      </c>
      <c r="C6882" s="33">
        <v>1197831</v>
      </c>
      <c r="D6882" s="5">
        <v>44442</v>
      </c>
      <c r="E6882" s="4" t="s">
        <v>15</v>
      </c>
      <c r="F6882" s="4" t="s">
        <v>125</v>
      </c>
      <c r="G6882" s="4" t="s">
        <v>126</v>
      </c>
      <c r="H6882" s="6" t="s">
        <v>20</v>
      </c>
      <c r="I6882" s="7">
        <v>45</v>
      </c>
      <c r="J6882" s="8">
        <v>200</v>
      </c>
      <c r="K6882" s="9">
        <v>90000</v>
      </c>
      <c r="L6882" s="9">
        <v>27000</v>
      </c>
      <c r="M6882" s="10">
        <v>0.3</v>
      </c>
      <c r="N6882" s="4" t="s">
        <v>18</v>
      </c>
      <c r="O6882" s="4" t="str">
        <f>TEXT(Table1[[#This Row],[Invoice Date]],"yyyy")</f>
        <v>2021</v>
      </c>
      <c r="P6882" s="4" t="str">
        <f>TEXT(Table1[[#This Row],[Invoice Date]],"mmm")</f>
        <v>Sep</v>
      </c>
      <c r="Q6882" s="27">
        <f>WEEKNUM(Table1[[#This Row],[Invoice Date]]) + IF(YEAR(Table1[[#This Row],[Invoice Date]])=2021, 52, 0)</f>
        <v>88</v>
      </c>
    </row>
    <row r="6883" spans="2:17" ht="14.25" customHeight="1" x14ac:dyDescent="0.3">
      <c r="B6883" s="4" t="s">
        <v>26</v>
      </c>
      <c r="C6883" s="33">
        <v>1197831</v>
      </c>
      <c r="D6883" s="5">
        <v>44442</v>
      </c>
      <c r="E6883" s="4" t="s">
        <v>15</v>
      </c>
      <c r="F6883" s="4" t="s">
        <v>125</v>
      </c>
      <c r="G6883" s="4" t="s">
        <v>126</v>
      </c>
      <c r="H6883" s="6" t="s">
        <v>22</v>
      </c>
      <c r="I6883" s="7">
        <v>54.999999999999993</v>
      </c>
      <c r="J6883" s="8">
        <v>175</v>
      </c>
      <c r="K6883" s="9">
        <v>96249.999999999985</v>
      </c>
      <c r="L6883" s="9">
        <v>28874.999999999996</v>
      </c>
      <c r="M6883" s="10">
        <v>0.3</v>
      </c>
      <c r="N6883" s="4" t="s">
        <v>18</v>
      </c>
      <c r="O6883" s="4" t="str">
        <f>TEXT(Table1[[#This Row],[Invoice Date]],"yyyy")</f>
        <v>2021</v>
      </c>
      <c r="P6883" s="4" t="str">
        <f>TEXT(Table1[[#This Row],[Invoice Date]],"mmm")</f>
        <v>Sep</v>
      </c>
      <c r="Q6883" s="27">
        <f>WEEKNUM(Table1[[#This Row],[Invoice Date]]) + IF(YEAR(Table1[[#This Row],[Invoice Date]])=2021, 52, 0)</f>
        <v>88</v>
      </c>
    </row>
    <row r="6884" spans="2:17" ht="14.25" customHeight="1" x14ac:dyDescent="0.3">
      <c r="B6884" s="4" t="s">
        <v>26</v>
      </c>
      <c r="C6884" s="33">
        <v>1197831</v>
      </c>
      <c r="D6884" s="5">
        <v>44442</v>
      </c>
      <c r="E6884" s="4" t="s">
        <v>15</v>
      </c>
      <c r="F6884" s="4" t="s">
        <v>125</v>
      </c>
      <c r="G6884" s="4" t="s">
        <v>126</v>
      </c>
      <c r="H6884" s="6" t="s">
        <v>19</v>
      </c>
      <c r="I6884" s="7">
        <v>50</v>
      </c>
      <c r="J6884" s="8">
        <v>300</v>
      </c>
      <c r="K6884" s="9">
        <v>150000</v>
      </c>
      <c r="L6884" s="9">
        <v>60000</v>
      </c>
      <c r="M6884" s="10">
        <v>0.4</v>
      </c>
      <c r="N6884" s="4" t="s">
        <v>18</v>
      </c>
      <c r="O6884" s="4" t="str">
        <f>TEXT(Table1[[#This Row],[Invoice Date]],"yyyy")</f>
        <v>2021</v>
      </c>
      <c r="P6884" s="4" t="str">
        <f>TEXT(Table1[[#This Row],[Invoice Date]],"mmm")</f>
        <v>Sep</v>
      </c>
      <c r="Q6884" s="27">
        <f>WEEKNUM(Table1[[#This Row],[Invoice Date]]) + IF(YEAR(Table1[[#This Row],[Invoice Date]])=2021, 52, 0)</f>
        <v>88</v>
      </c>
    </row>
    <row r="6885" spans="2:17" ht="14.25" customHeight="1" x14ac:dyDescent="0.3">
      <c r="B6885" s="4" t="s">
        <v>26</v>
      </c>
      <c r="C6885" s="33">
        <v>1197831</v>
      </c>
      <c r="D6885" s="5">
        <v>44442</v>
      </c>
      <c r="E6885" s="4" t="s">
        <v>15</v>
      </c>
      <c r="F6885" s="4" t="s">
        <v>125</v>
      </c>
      <c r="G6885" s="4" t="s">
        <v>126</v>
      </c>
      <c r="H6885" s="6" t="s">
        <v>23</v>
      </c>
      <c r="I6885" s="7">
        <v>60</v>
      </c>
      <c r="J6885" s="8">
        <v>275</v>
      </c>
      <c r="K6885" s="9">
        <v>165000</v>
      </c>
      <c r="L6885" s="9">
        <v>57749.999999999993</v>
      </c>
      <c r="M6885" s="10">
        <v>0.35</v>
      </c>
      <c r="N6885" s="4" t="s">
        <v>18</v>
      </c>
      <c r="O6885" s="4" t="str">
        <f>TEXT(Table1[[#This Row],[Invoice Date]],"yyyy")</f>
        <v>2021</v>
      </c>
      <c r="P6885" s="4" t="str">
        <f>TEXT(Table1[[#This Row],[Invoice Date]],"mmm")</f>
        <v>Sep</v>
      </c>
      <c r="Q6885" s="27">
        <f>WEEKNUM(Table1[[#This Row],[Invoice Date]]) + IF(YEAR(Table1[[#This Row],[Invoice Date]])=2021, 52, 0)</f>
        <v>88</v>
      </c>
    </row>
    <row r="6886" spans="2:17" ht="14.25" customHeight="1" x14ac:dyDescent="0.3">
      <c r="B6886" s="4" t="s">
        <v>26</v>
      </c>
      <c r="C6886" s="33">
        <v>1197831</v>
      </c>
      <c r="D6886" s="5">
        <v>44442</v>
      </c>
      <c r="E6886" s="4" t="s">
        <v>27</v>
      </c>
      <c r="F6886" s="4" t="s">
        <v>28</v>
      </c>
      <c r="G6886" s="4" t="s">
        <v>39</v>
      </c>
      <c r="H6886" s="6" t="s">
        <v>23</v>
      </c>
      <c r="I6886" s="7">
        <v>30.000000000000004</v>
      </c>
      <c r="J6886" s="8">
        <v>600</v>
      </c>
      <c r="K6886" s="9">
        <v>180000.00000000003</v>
      </c>
      <c r="L6886" s="9">
        <v>90000.000000000015</v>
      </c>
      <c r="M6886" s="10">
        <v>0.5</v>
      </c>
      <c r="N6886" s="4" t="s">
        <v>24</v>
      </c>
      <c r="O6886" s="4" t="str">
        <f>TEXT(Table1[[#This Row],[Invoice Date]],"yyyy")</f>
        <v>2021</v>
      </c>
      <c r="P6886" s="4" t="str">
        <f>TEXT(Table1[[#This Row],[Invoice Date]],"mmm")</f>
        <v>Sep</v>
      </c>
      <c r="Q6886" s="27">
        <f>WEEKNUM(Table1[[#This Row],[Invoice Date]]) + IF(YEAR(Table1[[#This Row],[Invoice Date]])=2021, 52, 0)</f>
        <v>88</v>
      </c>
    </row>
    <row r="6887" spans="2:17" ht="14.25" customHeight="1" x14ac:dyDescent="0.3">
      <c r="B6887" s="4" t="s">
        <v>26</v>
      </c>
      <c r="C6887" s="33">
        <v>1197831</v>
      </c>
      <c r="D6887" s="5">
        <v>44442</v>
      </c>
      <c r="E6887" s="4" t="s">
        <v>27</v>
      </c>
      <c r="F6887" s="4" t="s">
        <v>59</v>
      </c>
      <c r="G6887" s="4" t="s">
        <v>60</v>
      </c>
      <c r="H6887" s="6" t="s">
        <v>21</v>
      </c>
      <c r="I6887" s="7">
        <v>45</v>
      </c>
      <c r="J6887" s="8">
        <v>600</v>
      </c>
      <c r="K6887" s="9">
        <v>270000</v>
      </c>
      <c r="L6887" s="9">
        <v>148500</v>
      </c>
      <c r="M6887" s="10">
        <v>0.55000000000000004</v>
      </c>
      <c r="N6887" s="4" t="s">
        <v>24</v>
      </c>
      <c r="O6887" s="4" t="str">
        <f>TEXT(Table1[[#This Row],[Invoice Date]],"yyyy")</f>
        <v>2021</v>
      </c>
      <c r="P6887" s="4" t="str">
        <f>TEXT(Table1[[#This Row],[Invoice Date]],"mmm")</f>
        <v>Sep</v>
      </c>
      <c r="Q6887" s="27">
        <f>WEEKNUM(Table1[[#This Row],[Invoice Date]]) + IF(YEAR(Table1[[#This Row],[Invoice Date]])=2021, 52, 0)</f>
        <v>88</v>
      </c>
    </row>
    <row r="6888" spans="2:17" ht="14.25" customHeight="1" x14ac:dyDescent="0.3">
      <c r="B6888" s="4" t="s">
        <v>26</v>
      </c>
      <c r="C6888" s="33">
        <v>1197831</v>
      </c>
      <c r="D6888" s="5">
        <v>44442</v>
      </c>
      <c r="E6888" s="4" t="s">
        <v>15</v>
      </c>
      <c r="F6888" s="4" t="s">
        <v>125</v>
      </c>
      <c r="G6888" s="4" t="s">
        <v>126</v>
      </c>
      <c r="H6888" s="6" t="s">
        <v>17</v>
      </c>
      <c r="I6888" s="7">
        <v>54.999999999999993</v>
      </c>
      <c r="J6888" s="8">
        <v>500</v>
      </c>
      <c r="K6888" s="9">
        <v>274999.99999999994</v>
      </c>
      <c r="L6888" s="9">
        <v>109999.99999999999</v>
      </c>
      <c r="M6888" s="10">
        <v>0.4</v>
      </c>
      <c r="N6888" s="4" t="s">
        <v>18</v>
      </c>
      <c r="O6888" s="4" t="str">
        <f>TEXT(Table1[[#This Row],[Invoice Date]],"yyyy")</f>
        <v>2021</v>
      </c>
      <c r="P6888" s="4" t="str">
        <f>TEXT(Table1[[#This Row],[Invoice Date]],"mmm")</f>
        <v>Sep</v>
      </c>
      <c r="Q6888" s="27">
        <f>WEEKNUM(Table1[[#This Row],[Invoice Date]]) + IF(YEAR(Table1[[#This Row],[Invoice Date]])=2021, 52, 0)</f>
        <v>88</v>
      </c>
    </row>
    <row r="6889" spans="2:17" ht="14.25" customHeight="1" x14ac:dyDescent="0.3">
      <c r="B6889" s="4" t="s">
        <v>30</v>
      </c>
      <c r="C6889" s="34">
        <v>1128299</v>
      </c>
      <c r="D6889" s="5">
        <v>44443</v>
      </c>
      <c r="E6889" s="4" t="s">
        <v>36</v>
      </c>
      <c r="F6889" s="4" t="s">
        <v>114</v>
      </c>
      <c r="G6889" s="4" t="s">
        <v>115</v>
      </c>
      <c r="H6889" s="6" t="s">
        <v>21</v>
      </c>
      <c r="I6889" s="7">
        <v>23</v>
      </c>
      <c r="J6889" s="8">
        <v>34</v>
      </c>
      <c r="K6889" s="9">
        <v>782</v>
      </c>
      <c r="L6889" s="9">
        <v>351.9</v>
      </c>
      <c r="M6889" s="10">
        <v>0.44999999999999996</v>
      </c>
      <c r="N6889" s="4" t="s">
        <v>83</v>
      </c>
      <c r="O6889" s="4" t="str">
        <f>TEXT(Table1[[#This Row],[Invoice Date]],"yyyy")</f>
        <v>2021</v>
      </c>
      <c r="P6889" s="4" t="str">
        <f>TEXT(Table1[[#This Row],[Invoice Date]],"mmm")</f>
        <v>Sep</v>
      </c>
      <c r="Q6889" s="27">
        <f>WEEKNUM(Table1[[#This Row],[Invoice Date]]) + IF(YEAR(Table1[[#This Row],[Invoice Date]])=2021, 52, 0)</f>
        <v>88</v>
      </c>
    </row>
    <row r="6890" spans="2:17" ht="14.25" customHeight="1" x14ac:dyDescent="0.3">
      <c r="B6890" s="4" t="s">
        <v>30</v>
      </c>
      <c r="C6890" s="34">
        <v>1128299</v>
      </c>
      <c r="D6890" s="5">
        <v>44443</v>
      </c>
      <c r="E6890" s="4" t="s">
        <v>36</v>
      </c>
      <c r="F6890" s="4" t="s">
        <v>114</v>
      </c>
      <c r="G6890" s="4" t="s">
        <v>115</v>
      </c>
      <c r="H6890" s="6" t="s">
        <v>20</v>
      </c>
      <c r="I6890" s="7">
        <v>24</v>
      </c>
      <c r="J6890" s="8">
        <v>44</v>
      </c>
      <c r="K6890" s="9">
        <v>1056</v>
      </c>
      <c r="L6890" s="9">
        <v>475.19999999999993</v>
      </c>
      <c r="M6890" s="10">
        <v>0.44999999999999996</v>
      </c>
      <c r="N6890" s="4" t="s">
        <v>83</v>
      </c>
      <c r="O6890" s="4" t="str">
        <f>TEXT(Table1[[#This Row],[Invoice Date]],"yyyy")</f>
        <v>2021</v>
      </c>
      <c r="P6890" s="4" t="str">
        <f>TEXT(Table1[[#This Row],[Invoice Date]],"mmm")</f>
        <v>Sep</v>
      </c>
      <c r="Q6890" s="27">
        <f>WEEKNUM(Table1[[#This Row],[Invoice Date]]) + IF(YEAR(Table1[[#This Row],[Invoice Date]])=2021, 52, 0)</f>
        <v>88</v>
      </c>
    </row>
    <row r="6891" spans="2:17" ht="14.25" customHeight="1" x14ac:dyDescent="0.3">
      <c r="B6891" s="4" t="s">
        <v>30</v>
      </c>
      <c r="C6891" s="34">
        <v>1128299</v>
      </c>
      <c r="D6891" s="5">
        <v>44443</v>
      </c>
      <c r="E6891" s="4" t="s">
        <v>36</v>
      </c>
      <c r="F6891" s="4" t="s">
        <v>114</v>
      </c>
      <c r="G6891" s="4" t="s">
        <v>115</v>
      </c>
      <c r="H6891" s="6" t="s">
        <v>22</v>
      </c>
      <c r="I6891" s="7">
        <v>33</v>
      </c>
      <c r="J6891" s="8">
        <v>33</v>
      </c>
      <c r="K6891" s="9">
        <v>1089</v>
      </c>
      <c r="L6891" s="9">
        <v>707.85</v>
      </c>
      <c r="M6891" s="10">
        <v>0.65</v>
      </c>
      <c r="N6891" s="4" t="s">
        <v>83</v>
      </c>
      <c r="O6891" s="4" t="str">
        <f>TEXT(Table1[[#This Row],[Invoice Date]],"yyyy")</f>
        <v>2021</v>
      </c>
      <c r="P6891" s="4" t="str">
        <f>TEXT(Table1[[#This Row],[Invoice Date]],"mmm")</f>
        <v>Sep</v>
      </c>
      <c r="Q6891" s="27">
        <f>WEEKNUM(Table1[[#This Row],[Invoice Date]]) + IF(YEAR(Table1[[#This Row],[Invoice Date]])=2021, 52, 0)</f>
        <v>88</v>
      </c>
    </row>
    <row r="6892" spans="2:17" ht="14.25" customHeight="1" x14ac:dyDescent="0.3">
      <c r="B6892" s="4" t="s">
        <v>30</v>
      </c>
      <c r="C6892" s="34">
        <v>1128299</v>
      </c>
      <c r="D6892" s="5">
        <v>44443</v>
      </c>
      <c r="E6892" s="4" t="s">
        <v>36</v>
      </c>
      <c r="F6892" s="4" t="s">
        <v>114</v>
      </c>
      <c r="G6892" s="4" t="s">
        <v>115</v>
      </c>
      <c r="H6892" s="6" t="s">
        <v>19</v>
      </c>
      <c r="I6892" s="7">
        <v>29</v>
      </c>
      <c r="J6892" s="8">
        <v>65</v>
      </c>
      <c r="K6892" s="9">
        <v>1885</v>
      </c>
      <c r="L6892" s="9">
        <v>848.24999999999989</v>
      </c>
      <c r="M6892" s="10">
        <v>0.44999999999999996</v>
      </c>
      <c r="N6892" s="4" t="s">
        <v>83</v>
      </c>
      <c r="O6892" s="4" t="str">
        <f>TEXT(Table1[[#This Row],[Invoice Date]],"yyyy")</f>
        <v>2021</v>
      </c>
      <c r="P6892" s="4" t="str">
        <f>TEXT(Table1[[#This Row],[Invoice Date]],"mmm")</f>
        <v>Sep</v>
      </c>
      <c r="Q6892" s="27">
        <f>WEEKNUM(Table1[[#This Row],[Invoice Date]]) + IF(YEAR(Table1[[#This Row],[Invoice Date]])=2021, 52, 0)</f>
        <v>88</v>
      </c>
    </row>
    <row r="6893" spans="2:17" ht="14.25" customHeight="1" x14ac:dyDescent="0.3">
      <c r="B6893" s="4" t="s">
        <v>30</v>
      </c>
      <c r="C6893" s="34">
        <v>1128299</v>
      </c>
      <c r="D6893" s="5">
        <v>44443</v>
      </c>
      <c r="E6893" s="4" t="s">
        <v>36</v>
      </c>
      <c r="F6893" s="4" t="s">
        <v>114</v>
      </c>
      <c r="G6893" s="4" t="s">
        <v>115</v>
      </c>
      <c r="H6893" s="6" t="s">
        <v>23</v>
      </c>
      <c r="I6893" s="7">
        <v>38</v>
      </c>
      <c r="J6893" s="8">
        <v>52</v>
      </c>
      <c r="K6893" s="9">
        <v>1976</v>
      </c>
      <c r="L6893" s="9">
        <v>988</v>
      </c>
      <c r="M6893" s="10">
        <v>0.5</v>
      </c>
      <c r="N6893" s="4" t="s">
        <v>83</v>
      </c>
      <c r="O6893" s="4" t="str">
        <f>TEXT(Table1[[#This Row],[Invoice Date]],"yyyy")</f>
        <v>2021</v>
      </c>
      <c r="P6893" s="4" t="str">
        <f>TEXT(Table1[[#This Row],[Invoice Date]],"mmm")</f>
        <v>Sep</v>
      </c>
      <c r="Q6893" s="27">
        <f>WEEKNUM(Table1[[#This Row],[Invoice Date]]) + IF(YEAR(Table1[[#This Row],[Invoice Date]])=2021, 52, 0)</f>
        <v>88</v>
      </c>
    </row>
    <row r="6894" spans="2:17" ht="14.25" customHeight="1" x14ac:dyDescent="0.3">
      <c r="B6894" s="4" t="s">
        <v>26</v>
      </c>
      <c r="C6894" s="33">
        <v>1197831</v>
      </c>
      <c r="D6894" s="5">
        <v>44443</v>
      </c>
      <c r="E6894" s="4" t="s">
        <v>27</v>
      </c>
      <c r="F6894" s="4" t="s">
        <v>28</v>
      </c>
      <c r="G6894" s="4" t="s">
        <v>39</v>
      </c>
      <c r="H6894" s="6" t="s">
        <v>17</v>
      </c>
      <c r="I6894" s="7">
        <v>13</v>
      </c>
      <c r="J6894" s="8">
        <v>233</v>
      </c>
      <c r="K6894" s="9">
        <v>3029</v>
      </c>
      <c r="L6894" s="9">
        <v>1151.02</v>
      </c>
      <c r="M6894" s="10">
        <v>0.38</v>
      </c>
      <c r="N6894" s="4" t="s">
        <v>24</v>
      </c>
      <c r="O6894" s="4" t="str">
        <f>TEXT(Table1[[#This Row],[Invoice Date]],"yyyy")</f>
        <v>2021</v>
      </c>
      <c r="P6894" s="4" t="str">
        <f>TEXT(Table1[[#This Row],[Invoice Date]],"mmm")</f>
        <v>Sep</v>
      </c>
      <c r="Q6894" s="27">
        <f>WEEKNUM(Table1[[#This Row],[Invoice Date]]) + IF(YEAR(Table1[[#This Row],[Invoice Date]])=2021, 52, 0)</f>
        <v>88</v>
      </c>
    </row>
    <row r="6895" spans="2:17" ht="14.25" customHeight="1" x14ac:dyDescent="0.3">
      <c r="B6895" s="4" t="s">
        <v>26</v>
      </c>
      <c r="C6895" s="33">
        <v>1197831</v>
      </c>
      <c r="D6895" s="5">
        <v>44443</v>
      </c>
      <c r="E6895" s="4" t="s">
        <v>27</v>
      </c>
      <c r="F6895" s="4" t="s">
        <v>28</v>
      </c>
      <c r="G6895" s="4" t="s">
        <v>39</v>
      </c>
      <c r="H6895" s="6" t="s">
        <v>17</v>
      </c>
      <c r="I6895" s="7">
        <v>19</v>
      </c>
      <c r="J6895" s="8">
        <v>195</v>
      </c>
      <c r="K6895" s="9">
        <v>3705</v>
      </c>
      <c r="L6895" s="9">
        <v>1852.5</v>
      </c>
      <c r="M6895" s="10">
        <v>0.5</v>
      </c>
      <c r="N6895" s="4" t="s">
        <v>83</v>
      </c>
      <c r="O6895" s="4" t="str">
        <f>TEXT(Table1[[#This Row],[Invoice Date]],"yyyy")</f>
        <v>2021</v>
      </c>
      <c r="P6895" s="4" t="str">
        <f>TEXT(Table1[[#This Row],[Invoice Date]],"mmm")</f>
        <v>Sep</v>
      </c>
      <c r="Q6895" s="27">
        <f>WEEKNUM(Table1[[#This Row],[Invoice Date]]) + IF(YEAR(Table1[[#This Row],[Invoice Date]])=2021, 52, 0)</f>
        <v>88</v>
      </c>
    </row>
    <row r="6896" spans="2:17" ht="14.25" customHeight="1" x14ac:dyDescent="0.3">
      <c r="B6896" s="4" t="s">
        <v>30</v>
      </c>
      <c r="C6896" s="34">
        <v>1128299</v>
      </c>
      <c r="D6896" s="5">
        <v>44443</v>
      </c>
      <c r="E6896" s="4" t="s">
        <v>36</v>
      </c>
      <c r="F6896" s="4" t="s">
        <v>114</v>
      </c>
      <c r="G6896" s="4" t="s">
        <v>115</v>
      </c>
      <c r="H6896" s="6" t="s">
        <v>17</v>
      </c>
      <c r="I6896" s="7">
        <v>33</v>
      </c>
      <c r="J6896" s="8">
        <v>143</v>
      </c>
      <c r="K6896" s="9">
        <v>4719</v>
      </c>
      <c r="L6896" s="9">
        <v>1934.79</v>
      </c>
      <c r="M6896" s="10">
        <v>0.41</v>
      </c>
      <c r="N6896" s="4" t="s">
        <v>83</v>
      </c>
      <c r="O6896" s="4" t="str">
        <f>TEXT(Table1[[#This Row],[Invoice Date]],"yyyy")</f>
        <v>2021</v>
      </c>
      <c r="P6896" s="4" t="str">
        <f>TEXT(Table1[[#This Row],[Invoice Date]],"mmm")</f>
        <v>Sep</v>
      </c>
      <c r="Q6896" s="27">
        <f>WEEKNUM(Table1[[#This Row],[Invoice Date]]) + IF(YEAR(Table1[[#This Row],[Invoice Date]])=2021, 52, 0)</f>
        <v>88</v>
      </c>
    </row>
    <row r="6897" spans="2:17" ht="14.25" customHeight="1" x14ac:dyDescent="0.3">
      <c r="B6897" s="4" t="s">
        <v>26</v>
      </c>
      <c r="C6897" s="33">
        <v>1197831</v>
      </c>
      <c r="D6897" s="5">
        <v>44443</v>
      </c>
      <c r="E6897" s="4" t="s">
        <v>27</v>
      </c>
      <c r="F6897" s="4" t="s">
        <v>59</v>
      </c>
      <c r="G6897" s="4" t="s">
        <v>60</v>
      </c>
      <c r="H6897" s="6" t="s">
        <v>22</v>
      </c>
      <c r="I6897" s="7">
        <v>38</v>
      </c>
      <c r="J6897" s="8">
        <v>165</v>
      </c>
      <c r="K6897" s="9">
        <v>6270</v>
      </c>
      <c r="L6897" s="9">
        <v>2946.8999999999996</v>
      </c>
      <c r="M6897" s="10">
        <v>0.47</v>
      </c>
      <c r="N6897" s="4" t="s">
        <v>24</v>
      </c>
      <c r="O6897" s="4" t="str">
        <f>TEXT(Table1[[#This Row],[Invoice Date]],"yyyy")</f>
        <v>2021</v>
      </c>
      <c r="P6897" s="4" t="str">
        <f>TEXT(Table1[[#This Row],[Invoice Date]],"mmm")</f>
        <v>Sep</v>
      </c>
      <c r="Q6897" s="27">
        <f>WEEKNUM(Table1[[#This Row],[Invoice Date]]) + IF(YEAR(Table1[[#This Row],[Invoice Date]])=2021, 52, 0)</f>
        <v>88</v>
      </c>
    </row>
    <row r="6898" spans="2:17" ht="14.25" customHeight="1" x14ac:dyDescent="0.3">
      <c r="B6898" s="4" t="s">
        <v>26</v>
      </c>
      <c r="C6898" s="33">
        <v>1197831</v>
      </c>
      <c r="D6898" s="5">
        <v>44443</v>
      </c>
      <c r="E6898" s="4" t="s">
        <v>27</v>
      </c>
      <c r="F6898" s="4" t="s">
        <v>59</v>
      </c>
      <c r="G6898" s="4" t="s">
        <v>60</v>
      </c>
      <c r="H6898" s="6" t="s">
        <v>22</v>
      </c>
      <c r="I6898" s="7">
        <v>49</v>
      </c>
      <c r="J6898" s="8">
        <v>145</v>
      </c>
      <c r="K6898" s="9">
        <v>7105</v>
      </c>
      <c r="L6898" s="9">
        <v>3907.7499999999995</v>
      </c>
      <c r="M6898" s="10">
        <v>0.54999999999999993</v>
      </c>
      <c r="N6898" s="4" t="s">
        <v>83</v>
      </c>
      <c r="O6898" s="4" t="str">
        <f>TEXT(Table1[[#This Row],[Invoice Date]],"yyyy")</f>
        <v>2021</v>
      </c>
      <c r="P6898" s="4" t="str">
        <f>TEXT(Table1[[#This Row],[Invoice Date]],"mmm")</f>
        <v>Sep</v>
      </c>
      <c r="Q6898" s="27">
        <f>WEEKNUM(Table1[[#This Row],[Invoice Date]]) + IF(YEAR(Table1[[#This Row],[Invoice Date]])=2021, 52, 0)</f>
        <v>88</v>
      </c>
    </row>
    <row r="6899" spans="2:17" ht="14.25" customHeight="1" x14ac:dyDescent="0.3">
      <c r="B6899" s="4" t="s">
        <v>30</v>
      </c>
      <c r="C6899" s="34">
        <v>1128299</v>
      </c>
      <c r="D6899" s="5">
        <v>44443</v>
      </c>
      <c r="E6899" s="4" t="s">
        <v>36</v>
      </c>
      <c r="F6899" s="4" t="s">
        <v>114</v>
      </c>
      <c r="G6899" s="4" t="s">
        <v>115</v>
      </c>
      <c r="H6899" s="6" t="s">
        <v>21</v>
      </c>
      <c r="I6899" s="7">
        <v>25.000000000000007</v>
      </c>
      <c r="J6899" s="8">
        <v>125</v>
      </c>
      <c r="K6899" s="9">
        <v>31250.000000000007</v>
      </c>
      <c r="L6899" s="9">
        <v>9375.0000000000018</v>
      </c>
      <c r="M6899" s="10">
        <v>0.3</v>
      </c>
      <c r="N6899" s="4" t="s">
        <v>18</v>
      </c>
      <c r="O6899" s="4" t="str">
        <f>TEXT(Table1[[#This Row],[Invoice Date]],"yyyy")</f>
        <v>2021</v>
      </c>
      <c r="P6899" s="4" t="str">
        <f>TEXT(Table1[[#This Row],[Invoice Date]],"mmm")</f>
        <v>Sep</v>
      </c>
      <c r="Q6899" s="27">
        <f>WEEKNUM(Table1[[#This Row],[Invoice Date]]) + IF(YEAR(Table1[[#This Row],[Invoice Date]])=2021, 52, 0)</f>
        <v>88</v>
      </c>
    </row>
    <row r="6900" spans="2:17" ht="14.25" customHeight="1" x14ac:dyDescent="0.3">
      <c r="B6900" s="4" t="s">
        <v>30</v>
      </c>
      <c r="C6900" s="34">
        <v>1128299</v>
      </c>
      <c r="D6900" s="5">
        <v>44443</v>
      </c>
      <c r="E6900" s="4" t="s">
        <v>36</v>
      </c>
      <c r="F6900" s="4" t="s">
        <v>114</v>
      </c>
      <c r="G6900" s="4" t="s">
        <v>115</v>
      </c>
      <c r="H6900" s="6" t="s">
        <v>20</v>
      </c>
      <c r="I6900" s="7">
        <v>25.000000000000007</v>
      </c>
      <c r="J6900" s="8">
        <v>150</v>
      </c>
      <c r="K6900" s="9">
        <v>37500.000000000007</v>
      </c>
      <c r="L6900" s="9">
        <v>11250.000000000002</v>
      </c>
      <c r="M6900" s="10">
        <v>0.3</v>
      </c>
      <c r="N6900" s="4" t="s">
        <v>18</v>
      </c>
      <c r="O6900" s="4" t="str">
        <f>TEXT(Table1[[#This Row],[Invoice Date]],"yyyy")</f>
        <v>2021</v>
      </c>
      <c r="P6900" s="4" t="str">
        <f>TEXT(Table1[[#This Row],[Invoice Date]],"mmm")</f>
        <v>Sep</v>
      </c>
      <c r="Q6900" s="27">
        <f>WEEKNUM(Table1[[#This Row],[Invoice Date]]) + IF(YEAR(Table1[[#This Row],[Invoice Date]])=2021, 52, 0)</f>
        <v>88</v>
      </c>
    </row>
    <row r="6901" spans="2:17" ht="14.25" customHeight="1" x14ac:dyDescent="0.3">
      <c r="B6901" s="4" t="s">
        <v>30</v>
      </c>
      <c r="C6901" s="34">
        <v>1128299</v>
      </c>
      <c r="D6901" s="5">
        <v>44443</v>
      </c>
      <c r="E6901" s="4" t="s">
        <v>36</v>
      </c>
      <c r="F6901" s="4" t="s">
        <v>114</v>
      </c>
      <c r="G6901" s="4" t="s">
        <v>115</v>
      </c>
      <c r="H6901" s="6" t="s">
        <v>22</v>
      </c>
      <c r="I6901" s="7">
        <v>35</v>
      </c>
      <c r="J6901" s="8">
        <v>125</v>
      </c>
      <c r="K6901" s="9">
        <v>43750</v>
      </c>
      <c r="L6901" s="9">
        <v>21875</v>
      </c>
      <c r="M6901" s="10">
        <v>0.5</v>
      </c>
      <c r="N6901" s="4" t="s">
        <v>18</v>
      </c>
      <c r="O6901" s="4" t="str">
        <f>TEXT(Table1[[#This Row],[Invoice Date]],"yyyy")</f>
        <v>2021</v>
      </c>
      <c r="P6901" s="4" t="str">
        <f>TEXT(Table1[[#This Row],[Invoice Date]],"mmm")</f>
        <v>Sep</v>
      </c>
      <c r="Q6901" s="27">
        <f>WEEKNUM(Table1[[#This Row],[Invoice Date]]) + IF(YEAR(Table1[[#This Row],[Invoice Date]])=2021, 52, 0)</f>
        <v>88</v>
      </c>
    </row>
    <row r="6902" spans="2:17" ht="14.25" customHeight="1" x14ac:dyDescent="0.3">
      <c r="B6902" s="4" t="s">
        <v>30</v>
      </c>
      <c r="C6902" s="34">
        <v>1128299</v>
      </c>
      <c r="D6902" s="5">
        <v>44443</v>
      </c>
      <c r="E6902" s="4" t="s">
        <v>36</v>
      </c>
      <c r="F6902" s="4" t="s">
        <v>114</v>
      </c>
      <c r="G6902" s="4" t="s">
        <v>115</v>
      </c>
      <c r="H6902" s="6" t="s">
        <v>19</v>
      </c>
      <c r="I6902" s="7">
        <v>30.000000000000011</v>
      </c>
      <c r="J6902" s="8">
        <v>250</v>
      </c>
      <c r="K6902" s="9">
        <v>75000.000000000029</v>
      </c>
      <c r="L6902" s="9">
        <v>26250.000000000007</v>
      </c>
      <c r="M6902" s="10">
        <v>0.35</v>
      </c>
      <c r="N6902" s="4" t="s">
        <v>18</v>
      </c>
      <c r="O6902" s="4" t="str">
        <f>TEXT(Table1[[#This Row],[Invoice Date]],"yyyy")</f>
        <v>2021</v>
      </c>
      <c r="P6902" s="4" t="str">
        <f>TEXT(Table1[[#This Row],[Invoice Date]],"mmm")</f>
        <v>Sep</v>
      </c>
      <c r="Q6902" s="27">
        <f>WEEKNUM(Table1[[#This Row],[Invoice Date]]) + IF(YEAR(Table1[[#This Row],[Invoice Date]])=2021, 52, 0)</f>
        <v>88</v>
      </c>
    </row>
    <row r="6903" spans="2:17" ht="14.25" customHeight="1" x14ac:dyDescent="0.3">
      <c r="B6903" s="4" t="s">
        <v>30</v>
      </c>
      <c r="C6903" s="34">
        <v>1128299</v>
      </c>
      <c r="D6903" s="5">
        <v>44443</v>
      </c>
      <c r="E6903" s="4" t="s">
        <v>36</v>
      </c>
      <c r="F6903" s="4" t="s">
        <v>114</v>
      </c>
      <c r="G6903" s="4" t="s">
        <v>115</v>
      </c>
      <c r="H6903" s="6" t="s">
        <v>23</v>
      </c>
      <c r="I6903" s="7">
        <v>40</v>
      </c>
      <c r="J6903" s="8">
        <v>200</v>
      </c>
      <c r="K6903" s="9">
        <v>80000</v>
      </c>
      <c r="L6903" s="9">
        <v>32000</v>
      </c>
      <c r="M6903" s="10">
        <v>0.4</v>
      </c>
      <c r="N6903" s="4" t="s">
        <v>18</v>
      </c>
      <c r="O6903" s="4" t="str">
        <f>TEXT(Table1[[#This Row],[Invoice Date]],"yyyy")</f>
        <v>2021</v>
      </c>
      <c r="P6903" s="4" t="str">
        <f>TEXT(Table1[[#This Row],[Invoice Date]],"mmm")</f>
        <v>Sep</v>
      </c>
      <c r="Q6903" s="27">
        <f>WEEKNUM(Table1[[#This Row],[Invoice Date]]) + IF(YEAR(Table1[[#This Row],[Invoice Date]])=2021, 52, 0)</f>
        <v>88</v>
      </c>
    </row>
    <row r="6904" spans="2:17" ht="14.25" customHeight="1" x14ac:dyDescent="0.3">
      <c r="B6904" s="4" t="s">
        <v>26</v>
      </c>
      <c r="C6904" s="33">
        <v>1197831</v>
      </c>
      <c r="D6904" s="5">
        <v>44443</v>
      </c>
      <c r="E6904" s="4" t="s">
        <v>27</v>
      </c>
      <c r="F6904" s="4" t="s">
        <v>28</v>
      </c>
      <c r="G6904" s="4" t="s">
        <v>39</v>
      </c>
      <c r="H6904" s="6" t="s">
        <v>17</v>
      </c>
      <c r="I6904" s="7">
        <v>20</v>
      </c>
      <c r="J6904" s="8">
        <v>750</v>
      </c>
      <c r="K6904" s="9">
        <v>150000</v>
      </c>
      <c r="L6904" s="9">
        <v>52500</v>
      </c>
      <c r="M6904" s="10">
        <v>0.35</v>
      </c>
      <c r="N6904" s="4" t="s">
        <v>24</v>
      </c>
      <c r="O6904" s="4" t="str">
        <f>TEXT(Table1[[#This Row],[Invoice Date]],"yyyy")</f>
        <v>2021</v>
      </c>
      <c r="P6904" s="4" t="str">
        <f>TEXT(Table1[[#This Row],[Invoice Date]],"mmm")</f>
        <v>Sep</v>
      </c>
      <c r="Q6904" s="27">
        <f>WEEKNUM(Table1[[#This Row],[Invoice Date]]) + IF(YEAR(Table1[[#This Row],[Invoice Date]])=2021, 52, 0)</f>
        <v>88</v>
      </c>
    </row>
    <row r="6905" spans="2:17" ht="14.25" customHeight="1" x14ac:dyDescent="0.3">
      <c r="B6905" s="4" t="s">
        <v>30</v>
      </c>
      <c r="C6905" s="34">
        <v>1128299</v>
      </c>
      <c r="D6905" s="5">
        <v>44443</v>
      </c>
      <c r="E6905" s="4" t="s">
        <v>36</v>
      </c>
      <c r="F6905" s="4" t="s">
        <v>114</v>
      </c>
      <c r="G6905" s="4" t="s">
        <v>115</v>
      </c>
      <c r="H6905" s="6" t="s">
        <v>17</v>
      </c>
      <c r="I6905" s="7">
        <v>35</v>
      </c>
      <c r="J6905" s="8">
        <v>475</v>
      </c>
      <c r="K6905" s="9">
        <v>166250</v>
      </c>
      <c r="L6905" s="9">
        <v>49875</v>
      </c>
      <c r="M6905" s="10">
        <v>0.3</v>
      </c>
      <c r="N6905" s="4" t="s">
        <v>18</v>
      </c>
      <c r="O6905" s="4" t="str">
        <f>TEXT(Table1[[#This Row],[Invoice Date]],"yyyy")</f>
        <v>2021</v>
      </c>
      <c r="P6905" s="4" t="str">
        <f>TEXT(Table1[[#This Row],[Invoice Date]],"mmm")</f>
        <v>Sep</v>
      </c>
      <c r="Q6905" s="27">
        <f>WEEKNUM(Table1[[#This Row],[Invoice Date]]) + IF(YEAR(Table1[[#This Row],[Invoice Date]])=2021, 52, 0)</f>
        <v>88</v>
      </c>
    </row>
    <row r="6906" spans="2:17" ht="14.25" customHeight="1" x14ac:dyDescent="0.3">
      <c r="B6906" s="4" t="s">
        <v>26</v>
      </c>
      <c r="C6906" s="33">
        <v>1197831</v>
      </c>
      <c r="D6906" s="5">
        <v>44443</v>
      </c>
      <c r="E6906" s="4" t="s">
        <v>27</v>
      </c>
      <c r="F6906" s="4" t="s">
        <v>59</v>
      </c>
      <c r="G6906" s="4" t="s">
        <v>60</v>
      </c>
      <c r="H6906" s="6" t="s">
        <v>22</v>
      </c>
      <c r="I6906" s="7">
        <v>50</v>
      </c>
      <c r="J6906" s="8">
        <v>500</v>
      </c>
      <c r="K6906" s="9">
        <v>250000</v>
      </c>
      <c r="L6906" s="9">
        <v>99999.999999999985</v>
      </c>
      <c r="M6906" s="10">
        <v>0.39999999999999997</v>
      </c>
      <c r="N6906" s="4" t="s">
        <v>24</v>
      </c>
      <c r="O6906" s="4" t="str">
        <f>TEXT(Table1[[#This Row],[Invoice Date]],"yyyy")</f>
        <v>2021</v>
      </c>
      <c r="P6906" s="4" t="str">
        <f>TEXT(Table1[[#This Row],[Invoice Date]],"mmm")</f>
        <v>Sep</v>
      </c>
      <c r="Q6906" s="27">
        <f>WEEKNUM(Table1[[#This Row],[Invoice Date]]) + IF(YEAR(Table1[[#This Row],[Invoice Date]])=2021, 52, 0)</f>
        <v>88</v>
      </c>
    </row>
    <row r="6907" spans="2:17" ht="14.25" customHeight="1" x14ac:dyDescent="0.3">
      <c r="B6907" s="4" t="s">
        <v>26</v>
      </c>
      <c r="C6907" s="33">
        <v>1197831</v>
      </c>
      <c r="D6907" s="5">
        <v>44444</v>
      </c>
      <c r="E6907" s="4" t="s">
        <v>31</v>
      </c>
      <c r="F6907" s="4" t="s">
        <v>84</v>
      </c>
      <c r="G6907" s="4" t="s">
        <v>85</v>
      </c>
      <c r="H6907" s="6" t="s">
        <v>22</v>
      </c>
      <c r="I6907" s="7">
        <v>50</v>
      </c>
      <c r="J6907" s="8">
        <v>104</v>
      </c>
      <c r="K6907" s="9">
        <v>5200</v>
      </c>
      <c r="L6907" s="9">
        <v>2392</v>
      </c>
      <c r="M6907" s="10">
        <v>0.45999999999999996</v>
      </c>
      <c r="N6907" s="4" t="s">
        <v>83</v>
      </c>
      <c r="O6907" s="4" t="str">
        <f>TEXT(Table1[[#This Row],[Invoice Date]],"yyyy")</f>
        <v>2021</v>
      </c>
      <c r="P6907" s="4" t="str">
        <f>TEXT(Table1[[#This Row],[Invoice Date]],"mmm")</f>
        <v>Sep</v>
      </c>
      <c r="Q6907" s="27">
        <f>WEEKNUM(Table1[[#This Row],[Invoice Date]]) + IF(YEAR(Table1[[#This Row],[Invoice Date]])=2021, 52, 0)</f>
        <v>89</v>
      </c>
    </row>
    <row r="6908" spans="2:17" ht="14.25" customHeight="1" x14ac:dyDescent="0.3">
      <c r="B6908" s="4" t="s">
        <v>26</v>
      </c>
      <c r="C6908" s="33">
        <v>1197831</v>
      </c>
      <c r="D6908" s="5">
        <v>44444</v>
      </c>
      <c r="E6908" s="4" t="s">
        <v>31</v>
      </c>
      <c r="F6908" s="4" t="s">
        <v>84</v>
      </c>
      <c r="G6908" s="4" t="s">
        <v>85</v>
      </c>
      <c r="H6908" s="6" t="s">
        <v>21</v>
      </c>
      <c r="I6908" s="7">
        <v>40</v>
      </c>
      <c r="J6908" s="8">
        <v>136</v>
      </c>
      <c r="K6908" s="9">
        <v>5440</v>
      </c>
      <c r="L6908" s="9">
        <v>2992.0000000000005</v>
      </c>
      <c r="M6908" s="10">
        <v>0.55000000000000004</v>
      </c>
      <c r="N6908" s="4" t="s">
        <v>24</v>
      </c>
      <c r="O6908" s="4" t="str">
        <f>TEXT(Table1[[#This Row],[Invoice Date]],"yyyy")</f>
        <v>2021</v>
      </c>
      <c r="P6908" s="4" t="str">
        <f>TEXT(Table1[[#This Row],[Invoice Date]],"mmm")</f>
        <v>Sep</v>
      </c>
      <c r="Q6908" s="27">
        <f>WEEKNUM(Table1[[#This Row],[Invoice Date]]) + IF(YEAR(Table1[[#This Row],[Invoice Date]])=2021, 52, 0)</f>
        <v>89</v>
      </c>
    </row>
    <row r="6909" spans="2:17" ht="14.25" customHeight="1" x14ac:dyDescent="0.3">
      <c r="B6909" s="4" t="s">
        <v>26</v>
      </c>
      <c r="C6909" s="33">
        <v>1197831</v>
      </c>
      <c r="D6909" s="5">
        <v>44444</v>
      </c>
      <c r="E6909" s="4" t="s">
        <v>27</v>
      </c>
      <c r="F6909" s="4" t="s">
        <v>28</v>
      </c>
      <c r="G6909" s="4" t="s">
        <v>39</v>
      </c>
      <c r="H6909" s="6" t="s">
        <v>19</v>
      </c>
      <c r="I6909" s="7">
        <v>22</v>
      </c>
      <c r="J6909" s="8">
        <v>248</v>
      </c>
      <c r="K6909" s="9">
        <v>5456</v>
      </c>
      <c r="L6909" s="9">
        <v>2291.52</v>
      </c>
      <c r="M6909" s="10">
        <v>0.42</v>
      </c>
      <c r="N6909" s="4" t="s">
        <v>24</v>
      </c>
      <c r="O6909" s="4" t="str">
        <f>TEXT(Table1[[#This Row],[Invoice Date]],"yyyy")</f>
        <v>2021</v>
      </c>
      <c r="P6909" s="4" t="str">
        <f>TEXT(Table1[[#This Row],[Invoice Date]],"mmm")</f>
        <v>Sep</v>
      </c>
      <c r="Q6909" s="27">
        <f>WEEKNUM(Table1[[#This Row],[Invoice Date]]) + IF(YEAR(Table1[[#This Row],[Invoice Date]])=2021, 52, 0)</f>
        <v>89</v>
      </c>
    </row>
    <row r="6910" spans="2:17" ht="14.25" customHeight="1" x14ac:dyDescent="0.3">
      <c r="B6910" s="4" t="s">
        <v>26</v>
      </c>
      <c r="C6910" s="33">
        <v>1197831</v>
      </c>
      <c r="D6910" s="5">
        <v>44444</v>
      </c>
      <c r="E6910" s="4" t="s">
        <v>27</v>
      </c>
      <c r="F6910" s="4" t="s">
        <v>28</v>
      </c>
      <c r="G6910" s="4" t="s">
        <v>39</v>
      </c>
      <c r="H6910" s="6" t="s">
        <v>19</v>
      </c>
      <c r="I6910" s="7">
        <v>29</v>
      </c>
      <c r="J6910" s="8">
        <v>194</v>
      </c>
      <c r="K6910" s="9">
        <v>5626</v>
      </c>
      <c r="L6910" s="9">
        <v>2756.74</v>
      </c>
      <c r="M6910" s="10">
        <v>0.49</v>
      </c>
      <c r="N6910" s="4" t="s">
        <v>83</v>
      </c>
      <c r="O6910" s="4" t="str">
        <f>TEXT(Table1[[#This Row],[Invoice Date]],"yyyy")</f>
        <v>2021</v>
      </c>
      <c r="P6910" s="4" t="str">
        <f>TEXT(Table1[[#This Row],[Invoice Date]],"mmm")</f>
        <v>Sep</v>
      </c>
      <c r="Q6910" s="27">
        <f>WEEKNUM(Table1[[#This Row],[Invoice Date]]) + IF(YEAR(Table1[[#This Row],[Invoice Date]])=2021, 52, 0)</f>
        <v>89</v>
      </c>
    </row>
    <row r="6911" spans="2:17" ht="14.25" customHeight="1" x14ac:dyDescent="0.3">
      <c r="B6911" s="4" t="s">
        <v>26</v>
      </c>
      <c r="C6911" s="33">
        <v>1197831</v>
      </c>
      <c r="D6911" s="5">
        <v>44444</v>
      </c>
      <c r="E6911" s="4" t="s">
        <v>31</v>
      </c>
      <c r="F6911" s="4" t="s">
        <v>84</v>
      </c>
      <c r="G6911" s="4" t="s">
        <v>85</v>
      </c>
      <c r="H6911" s="6" t="s">
        <v>22</v>
      </c>
      <c r="I6911" s="7">
        <v>42</v>
      </c>
      <c r="J6911" s="8">
        <v>140</v>
      </c>
      <c r="K6911" s="9">
        <v>5880</v>
      </c>
      <c r="L6911" s="9">
        <v>2410.7999999999997</v>
      </c>
      <c r="M6911" s="10">
        <v>0.41</v>
      </c>
      <c r="N6911" s="4" t="s">
        <v>24</v>
      </c>
      <c r="O6911" s="4" t="str">
        <f>TEXT(Table1[[#This Row],[Invoice Date]],"yyyy")</f>
        <v>2021</v>
      </c>
      <c r="P6911" s="4" t="str">
        <f>TEXT(Table1[[#This Row],[Invoice Date]],"mmm")</f>
        <v>Sep</v>
      </c>
      <c r="Q6911" s="27">
        <f>WEEKNUM(Table1[[#This Row],[Invoice Date]]) + IF(YEAR(Table1[[#This Row],[Invoice Date]])=2021, 52, 0)</f>
        <v>89</v>
      </c>
    </row>
    <row r="6912" spans="2:17" ht="14.25" customHeight="1" x14ac:dyDescent="0.3">
      <c r="B6912" s="4" t="s">
        <v>26</v>
      </c>
      <c r="C6912" s="33">
        <v>1197831</v>
      </c>
      <c r="D6912" s="5">
        <v>44444</v>
      </c>
      <c r="E6912" s="4" t="s">
        <v>31</v>
      </c>
      <c r="F6912" s="4" t="s">
        <v>84</v>
      </c>
      <c r="G6912" s="4" t="s">
        <v>85</v>
      </c>
      <c r="H6912" s="6" t="s">
        <v>21</v>
      </c>
      <c r="I6912" s="7">
        <v>55</v>
      </c>
      <c r="J6912" s="8">
        <v>116</v>
      </c>
      <c r="K6912" s="9">
        <v>6380</v>
      </c>
      <c r="L6912" s="9">
        <v>4019.4</v>
      </c>
      <c r="M6912" s="10">
        <v>0.63</v>
      </c>
      <c r="N6912" s="4" t="s">
        <v>83</v>
      </c>
      <c r="O6912" s="4" t="str">
        <f>TEXT(Table1[[#This Row],[Invoice Date]],"yyyy")</f>
        <v>2021</v>
      </c>
      <c r="P6912" s="4" t="str">
        <f>TEXT(Table1[[#This Row],[Invoice Date]],"mmm")</f>
        <v>Sep</v>
      </c>
      <c r="Q6912" s="27">
        <f>WEEKNUM(Table1[[#This Row],[Invoice Date]]) + IF(YEAR(Table1[[#This Row],[Invoice Date]])=2021, 52, 0)</f>
        <v>89</v>
      </c>
    </row>
    <row r="6913" spans="2:17" ht="14.25" customHeight="1" x14ac:dyDescent="0.3">
      <c r="B6913" s="4" t="s">
        <v>26</v>
      </c>
      <c r="C6913" s="33">
        <v>1197831</v>
      </c>
      <c r="D6913" s="5">
        <v>44444</v>
      </c>
      <c r="E6913" s="4" t="s">
        <v>31</v>
      </c>
      <c r="F6913" s="4" t="s">
        <v>84</v>
      </c>
      <c r="G6913" s="4" t="s">
        <v>85</v>
      </c>
      <c r="H6913" s="6" t="s">
        <v>23</v>
      </c>
      <c r="I6913" s="7">
        <v>36</v>
      </c>
      <c r="J6913" s="8">
        <v>200</v>
      </c>
      <c r="K6913" s="9">
        <v>7200</v>
      </c>
      <c r="L6913" s="9">
        <v>4176.0000000000009</v>
      </c>
      <c r="M6913" s="10">
        <v>0.58000000000000007</v>
      </c>
      <c r="N6913" s="4" t="s">
        <v>24</v>
      </c>
      <c r="O6913" s="4" t="str">
        <f>TEXT(Table1[[#This Row],[Invoice Date]],"yyyy")</f>
        <v>2021</v>
      </c>
      <c r="P6913" s="4" t="str">
        <f>TEXT(Table1[[#This Row],[Invoice Date]],"mmm")</f>
        <v>Sep</v>
      </c>
      <c r="Q6913" s="27">
        <f>WEEKNUM(Table1[[#This Row],[Invoice Date]]) + IF(YEAR(Table1[[#This Row],[Invoice Date]])=2021, 52, 0)</f>
        <v>89</v>
      </c>
    </row>
    <row r="6914" spans="2:17" ht="14.25" customHeight="1" x14ac:dyDescent="0.3">
      <c r="B6914" s="4" t="s">
        <v>14</v>
      </c>
      <c r="C6914" s="33">
        <v>1185732</v>
      </c>
      <c r="D6914" s="5">
        <v>44444</v>
      </c>
      <c r="E6914" s="4" t="s">
        <v>48</v>
      </c>
      <c r="F6914" s="4" t="s">
        <v>92</v>
      </c>
      <c r="G6914" s="4" t="s">
        <v>93</v>
      </c>
      <c r="H6914" s="6" t="s">
        <v>20</v>
      </c>
      <c r="I6914" s="7">
        <v>38</v>
      </c>
      <c r="J6914" s="8">
        <v>196</v>
      </c>
      <c r="K6914" s="9">
        <v>7448</v>
      </c>
      <c r="L6914" s="9">
        <v>2904.7200000000003</v>
      </c>
      <c r="M6914" s="10">
        <v>0.39</v>
      </c>
      <c r="N6914" s="4" t="s">
        <v>83</v>
      </c>
      <c r="O6914" s="4" t="str">
        <f>TEXT(Table1[[#This Row],[Invoice Date]],"yyyy")</f>
        <v>2021</v>
      </c>
      <c r="P6914" s="4" t="str">
        <f>TEXT(Table1[[#This Row],[Invoice Date]],"mmm")</f>
        <v>Sep</v>
      </c>
      <c r="Q6914" s="27">
        <f>WEEKNUM(Table1[[#This Row],[Invoice Date]]) + IF(YEAR(Table1[[#This Row],[Invoice Date]])=2021, 52, 0)</f>
        <v>89</v>
      </c>
    </row>
    <row r="6915" spans="2:17" ht="14.25" customHeight="1" x14ac:dyDescent="0.3">
      <c r="B6915" s="4" t="s">
        <v>14</v>
      </c>
      <c r="C6915" s="33">
        <v>1185732</v>
      </c>
      <c r="D6915" s="5">
        <v>44444</v>
      </c>
      <c r="E6915" s="4" t="s">
        <v>48</v>
      </c>
      <c r="F6915" s="4" t="s">
        <v>92</v>
      </c>
      <c r="G6915" s="4" t="s">
        <v>93</v>
      </c>
      <c r="H6915" s="6" t="s">
        <v>21</v>
      </c>
      <c r="I6915" s="7">
        <v>39</v>
      </c>
      <c r="J6915" s="8">
        <v>210</v>
      </c>
      <c r="K6915" s="9">
        <v>8190</v>
      </c>
      <c r="L6915" s="9">
        <v>3276</v>
      </c>
      <c r="M6915" s="10">
        <v>0.4</v>
      </c>
      <c r="N6915" s="4" t="s">
        <v>83</v>
      </c>
      <c r="O6915" s="4" t="str">
        <f>TEXT(Table1[[#This Row],[Invoice Date]],"yyyy")</f>
        <v>2021</v>
      </c>
      <c r="P6915" s="4" t="str">
        <f>TEXT(Table1[[#This Row],[Invoice Date]],"mmm")</f>
        <v>Sep</v>
      </c>
      <c r="Q6915" s="27">
        <f>WEEKNUM(Table1[[#This Row],[Invoice Date]]) + IF(YEAR(Table1[[#This Row],[Invoice Date]])=2021, 52, 0)</f>
        <v>89</v>
      </c>
    </row>
    <row r="6916" spans="2:17" ht="14.25" customHeight="1" x14ac:dyDescent="0.3">
      <c r="B6916" s="4" t="s">
        <v>26</v>
      </c>
      <c r="C6916" s="33">
        <v>1197831</v>
      </c>
      <c r="D6916" s="5">
        <v>44444</v>
      </c>
      <c r="E6916" s="4" t="s">
        <v>31</v>
      </c>
      <c r="F6916" s="4" t="s">
        <v>84</v>
      </c>
      <c r="G6916" s="4" t="s">
        <v>85</v>
      </c>
      <c r="H6916" s="6" t="s">
        <v>19</v>
      </c>
      <c r="I6916" s="7">
        <v>38</v>
      </c>
      <c r="J6916" s="8">
        <v>219</v>
      </c>
      <c r="K6916" s="9">
        <v>8322</v>
      </c>
      <c r="L6916" s="9">
        <v>3578.4599999999996</v>
      </c>
      <c r="M6916" s="10">
        <v>0.42999999999999994</v>
      </c>
      <c r="N6916" s="4" t="s">
        <v>24</v>
      </c>
      <c r="O6916" s="4" t="str">
        <f>TEXT(Table1[[#This Row],[Invoice Date]],"yyyy")</f>
        <v>2021</v>
      </c>
      <c r="P6916" s="4" t="str">
        <f>TEXT(Table1[[#This Row],[Invoice Date]],"mmm")</f>
        <v>Sep</v>
      </c>
      <c r="Q6916" s="27">
        <f>WEEKNUM(Table1[[#This Row],[Invoice Date]]) + IF(YEAR(Table1[[#This Row],[Invoice Date]])=2021, 52, 0)</f>
        <v>89</v>
      </c>
    </row>
    <row r="6917" spans="2:17" ht="14.25" customHeight="1" x14ac:dyDescent="0.3">
      <c r="B6917" s="4" t="s">
        <v>14</v>
      </c>
      <c r="C6917" s="33">
        <v>1185732</v>
      </c>
      <c r="D6917" s="5">
        <v>44444</v>
      </c>
      <c r="E6917" s="4" t="s">
        <v>48</v>
      </c>
      <c r="F6917" s="4" t="s">
        <v>92</v>
      </c>
      <c r="G6917" s="4" t="s">
        <v>93</v>
      </c>
      <c r="H6917" s="6" t="s">
        <v>22</v>
      </c>
      <c r="I6917" s="7">
        <v>48</v>
      </c>
      <c r="J6917" s="8">
        <v>175</v>
      </c>
      <c r="K6917" s="9">
        <v>8400</v>
      </c>
      <c r="L6917" s="9">
        <v>3863.9999999999995</v>
      </c>
      <c r="M6917" s="10">
        <v>0.45999999999999996</v>
      </c>
      <c r="N6917" s="4" t="s">
        <v>83</v>
      </c>
      <c r="O6917" s="4" t="str">
        <f>TEXT(Table1[[#This Row],[Invoice Date]],"yyyy")</f>
        <v>2021</v>
      </c>
      <c r="P6917" s="4" t="str">
        <f>TEXT(Table1[[#This Row],[Invoice Date]],"mmm")</f>
        <v>Sep</v>
      </c>
      <c r="Q6917" s="27">
        <f>WEEKNUM(Table1[[#This Row],[Invoice Date]]) + IF(YEAR(Table1[[#This Row],[Invoice Date]])=2021, 52, 0)</f>
        <v>89</v>
      </c>
    </row>
    <row r="6918" spans="2:17" ht="14.25" customHeight="1" x14ac:dyDescent="0.3">
      <c r="B6918" s="4" t="s">
        <v>26</v>
      </c>
      <c r="C6918" s="33">
        <v>1197831</v>
      </c>
      <c r="D6918" s="5">
        <v>44444</v>
      </c>
      <c r="E6918" s="4" t="s">
        <v>31</v>
      </c>
      <c r="F6918" s="4" t="s">
        <v>84</v>
      </c>
      <c r="G6918" s="4" t="s">
        <v>85</v>
      </c>
      <c r="H6918" s="6" t="s">
        <v>20</v>
      </c>
      <c r="I6918" s="7">
        <v>43</v>
      </c>
      <c r="J6918" s="8">
        <v>203</v>
      </c>
      <c r="K6918" s="9">
        <v>8729</v>
      </c>
      <c r="L6918" s="9">
        <v>3928.0499999999997</v>
      </c>
      <c r="M6918" s="10">
        <v>0.44999999999999996</v>
      </c>
      <c r="N6918" s="4" t="s">
        <v>24</v>
      </c>
      <c r="O6918" s="4" t="str">
        <f>TEXT(Table1[[#This Row],[Invoice Date]],"yyyy")</f>
        <v>2021</v>
      </c>
      <c r="P6918" s="4" t="str">
        <f>TEXT(Table1[[#This Row],[Invoice Date]],"mmm")</f>
        <v>Sep</v>
      </c>
      <c r="Q6918" s="27">
        <f>WEEKNUM(Table1[[#This Row],[Invoice Date]]) + IF(YEAR(Table1[[#This Row],[Invoice Date]])=2021, 52, 0)</f>
        <v>89</v>
      </c>
    </row>
    <row r="6919" spans="2:17" ht="14.25" customHeight="1" x14ac:dyDescent="0.3">
      <c r="B6919" s="4" t="s">
        <v>26</v>
      </c>
      <c r="C6919" s="33">
        <v>1197831</v>
      </c>
      <c r="D6919" s="5">
        <v>44444</v>
      </c>
      <c r="E6919" s="4" t="s">
        <v>31</v>
      </c>
      <c r="F6919" s="4" t="s">
        <v>84</v>
      </c>
      <c r="G6919" s="4" t="s">
        <v>85</v>
      </c>
      <c r="H6919" s="6" t="s">
        <v>17</v>
      </c>
      <c r="I6919" s="7">
        <v>50</v>
      </c>
      <c r="J6919" s="8">
        <v>176</v>
      </c>
      <c r="K6919" s="9">
        <v>8800</v>
      </c>
      <c r="L6919" s="9">
        <v>4400</v>
      </c>
      <c r="M6919" s="10">
        <v>0.5</v>
      </c>
      <c r="N6919" s="4" t="s">
        <v>83</v>
      </c>
      <c r="O6919" s="4" t="str">
        <f>TEXT(Table1[[#This Row],[Invoice Date]],"yyyy")</f>
        <v>2021</v>
      </c>
      <c r="P6919" s="4" t="str">
        <f>TEXT(Table1[[#This Row],[Invoice Date]],"mmm")</f>
        <v>Sep</v>
      </c>
      <c r="Q6919" s="27">
        <f>WEEKNUM(Table1[[#This Row],[Invoice Date]]) + IF(YEAR(Table1[[#This Row],[Invoice Date]])=2021, 52, 0)</f>
        <v>89</v>
      </c>
    </row>
    <row r="6920" spans="2:17" ht="14.25" customHeight="1" x14ac:dyDescent="0.3">
      <c r="B6920" s="4" t="s">
        <v>26</v>
      </c>
      <c r="C6920" s="33">
        <v>1197831</v>
      </c>
      <c r="D6920" s="5">
        <v>44444</v>
      </c>
      <c r="E6920" s="4" t="s">
        <v>31</v>
      </c>
      <c r="F6920" s="4" t="s">
        <v>84</v>
      </c>
      <c r="G6920" s="4" t="s">
        <v>85</v>
      </c>
      <c r="H6920" s="6" t="s">
        <v>23</v>
      </c>
      <c r="I6920" s="7">
        <v>49</v>
      </c>
      <c r="J6920" s="8">
        <v>181</v>
      </c>
      <c r="K6920" s="9">
        <v>8869</v>
      </c>
      <c r="L6920" s="9">
        <v>5942.2300000000005</v>
      </c>
      <c r="M6920" s="10">
        <v>0.67</v>
      </c>
      <c r="N6920" s="4" t="s">
        <v>83</v>
      </c>
      <c r="O6920" s="4" t="str">
        <f>TEXT(Table1[[#This Row],[Invoice Date]],"yyyy")</f>
        <v>2021</v>
      </c>
      <c r="P6920" s="4" t="str">
        <f>TEXT(Table1[[#This Row],[Invoice Date]],"mmm")</f>
        <v>Sep</v>
      </c>
      <c r="Q6920" s="27">
        <f>WEEKNUM(Table1[[#This Row],[Invoice Date]]) + IF(YEAR(Table1[[#This Row],[Invoice Date]])=2021, 52, 0)</f>
        <v>89</v>
      </c>
    </row>
    <row r="6921" spans="2:17" ht="14.25" customHeight="1" x14ac:dyDescent="0.3">
      <c r="B6921" s="4" t="s">
        <v>26</v>
      </c>
      <c r="C6921" s="33">
        <v>1197831</v>
      </c>
      <c r="D6921" s="5">
        <v>44444</v>
      </c>
      <c r="E6921" s="4" t="s">
        <v>31</v>
      </c>
      <c r="F6921" s="4" t="s">
        <v>84</v>
      </c>
      <c r="G6921" s="4" t="s">
        <v>85</v>
      </c>
      <c r="H6921" s="6" t="s">
        <v>19</v>
      </c>
      <c r="I6921" s="7">
        <v>50</v>
      </c>
      <c r="J6921" s="8">
        <v>188</v>
      </c>
      <c r="K6921" s="9">
        <v>9400</v>
      </c>
      <c r="L6921" s="9">
        <v>4888</v>
      </c>
      <c r="M6921" s="10">
        <v>0.52</v>
      </c>
      <c r="N6921" s="4" t="s">
        <v>83</v>
      </c>
      <c r="O6921" s="4" t="str">
        <f>TEXT(Table1[[#This Row],[Invoice Date]],"yyyy")</f>
        <v>2021</v>
      </c>
      <c r="P6921" s="4" t="str">
        <f>TEXT(Table1[[#This Row],[Invoice Date]],"mmm")</f>
        <v>Sep</v>
      </c>
      <c r="Q6921" s="27">
        <f>WEEKNUM(Table1[[#This Row],[Invoice Date]]) + IF(YEAR(Table1[[#This Row],[Invoice Date]])=2021, 52, 0)</f>
        <v>89</v>
      </c>
    </row>
    <row r="6922" spans="2:17" ht="14.25" customHeight="1" x14ac:dyDescent="0.3">
      <c r="B6922" s="4" t="s">
        <v>26</v>
      </c>
      <c r="C6922" s="33">
        <v>1197831</v>
      </c>
      <c r="D6922" s="5">
        <v>44444</v>
      </c>
      <c r="E6922" s="4" t="s">
        <v>31</v>
      </c>
      <c r="F6922" s="4" t="s">
        <v>84</v>
      </c>
      <c r="G6922" s="4" t="s">
        <v>85</v>
      </c>
      <c r="H6922" s="6" t="s">
        <v>17</v>
      </c>
      <c r="I6922" s="7">
        <v>41</v>
      </c>
      <c r="J6922" s="8">
        <v>230</v>
      </c>
      <c r="K6922" s="9">
        <v>9430</v>
      </c>
      <c r="L6922" s="9">
        <v>4337.7999999999993</v>
      </c>
      <c r="M6922" s="10">
        <v>0.45999999999999996</v>
      </c>
      <c r="N6922" s="4" t="s">
        <v>24</v>
      </c>
      <c r="O6922" s="4" t="str">
        <f>TEXT(Table1[[#This Row],[Invoice Date]],"yyyy")</f>
        <v>2021</v>
      </c>
      <c r="P6922" s="4" t="str">
        <f>TEXT(Table1[[#This Row],[Invoice Date]],"mmm")</f>
        <v>Sep</v>
      </c>
      <c r="Q6922" s="27">
        <f>WEEKNUM(Table1[[#This Row],[Invoice Date]]) + IF(YEAR(Table1[[#This Row],[Invoice Date]])=2021, 52, 0)</f>
        <v>89</v>
      </c>
    </row>
    <row r="6923" spans="2:17" ht="14.25" customHeight="1" x14ac:dyDescent="0.3">
      <c r="B6923" s="4" t="s">
        <v>26</v>
      </c>
      <c r="C6923" s="33">
        <v>1197831</v>
      </c>
      <c r="D6923" s="5">
        <v>44444</v>
      </c>
      <c r="E6923" s="4" t="s">
        <v>27</v>
      </c>
      <c r="F6923" s="4" t="s">
        <v>59</v>
      </c>
      <c r="G6923" s="4" t="s">
        <v>60</v>
      </c>
      <c r="H6923" s="6" t="s">
        <v>23</v>
      </c>
      <c r="I6923" s="7">
        <v>36</v>
      </c>
      <c r="J6923" s="8">
        <v>280</v>
      </c>
      <c r="K6923" s="9">
        <v>10080</v>
      </c>
      <c r="L6923" s="9">
        <v>6451.2000000000016</v>
      </c>
      <c r="M6923" s="10">
        <v>0.64000000000000012</v>
      </c>
      <c r="N6923" s="4" t="s">
        <v>24</v>
      </c>
      <c r="O6923" s="4" t="str">
        <f>TEXT(Table1[[#This Row],[Invoice Date]],"yyyy")</f>
        <v>2021</v>
      </c>
      <c r="P6923" s="4" t="str">
        <f>TEXT(Table1[[#This Row],[Invoice Date]],"mmm")</f>
        <v>Sep</v>
      </c>
      <c r="Q6923" s="27">
        <f>WEEKNUM(Table1[[#This Row],[Invoice Date]]) + IF(YEAR(Table1[[#This Row],[Invoice Date]])=2021, 52, 0)</f>
        <v>89</v>
      </c>
    </row>
    <row r="6924" spans="2:17" ht="14.25" customHeight="1" x14ac:dyDescent="0.3">
      <c r="B6924" s="4" t="s">
        <v>26</v>
      </c>
      <c r="C6924" s="33">
        <v>1197831</v>
      </c>
      <c r="D6924" s="5">
        <v>44444</v>
      </c>
      <c r="E6924" s="4" t="s">
        <v>31</v>
      </c>
      <c r="F6924" s="4" t="s">
        <v>84</v>
      </c>
      <c r="G6924" s="4" t="s">
        <v>85</v>
      </c>
      <c r="H6924" s="6" t="s">
        <v>20</v>
      </c>
      <c r="I6924" s="7">
        <v>56</v>
      </c>
      <c r="J6924" s="8">
        <v>182</v>
      </c>
      <c r="K6924" s="9">
        <v>10192</v>
      </c>
      <c r="L6924" s="9">
        <v>5299.84</v>
      </c>
      <c r="M6924" s="10">
        <v>0.52</v>
      </c>
      <c r="N6924" s="4" t="s">
        <v>83</v>
      </c>
      <c r="O6924" s="4" t="str">
        <f>TEXT(Table1[[#This Row],[Invoice Date]],"yyyy")</f>
        <v>2021</v>
      </c>
      <c r="P6924" s="4" t="str">
        <f>TEXT(Table1[[#This Row],[Invoice Date]],"mmm")</f>
        <v>Sep</v>
      </c>
      <c r="Q6924" s="27">
        <f>WEEKNUM(Table1[[#This Row],[Invoice Date]]) + IF(YEAR(Table1[[#This Row],[Invoice Date]])=2021, 52, 0)</f>
        <v>89</v>
      </c>
    </row>
    <row r="6925" spans="2:17" ht="14.25" customHeight="1" x14ac:dyDescent="0.3">
      <c r="B6925" s="4" t="s">
        <v>14</v>
      </c>
      <c r="C6925" s="33">
        <v>1185732</v>
      </c>
      <c r="D6925" s="5">
        <v>44444</v>
      </c>
      <c r="E6925" s="4" t="s">
        <v>48</v>
      </c>
      <c r="F6925" s="4" t="s">
        <v>92</v>
      </c>
      <c r="G6925" s="4" t="s">
        <v>93</v>
      </c>
      <c r="H6925" s="6" t="s">
        <v>19</v>
      </c>
      <c r="I6925" s="7">
        <v>48</v>
      </c>
      <c r="J6925" s="8">
        <v>223</v>
      </c>
      <c r="K6925" s="9">
        <v>10704</v>
      </c>
      <c r="L6925" s="9">
        <v>5137.92</v>
      </c>
      <c r="M6925" s="10">
        <v>0.48</v>
      </c>
      <c r="N6925" s="4" t="s">
        <v>83</v>
      </c>
      <c r="O6925" s="4" t="str">
        <f>TEXT(Table1[[#This Row],[Invoice Date]],"yyyy")</f>
        <v>2021</v>
      </c>
      <c r="P6925" s="4" t="str">
        <f>TEXT(Table1[[#This Row],[Invoice Date]],"mmm")</f>
        <v>Sep</v>
      </c>
      <c r="Q6925" s="27">
        <f>WEEKNUM(Table1[[#This Row],[Invoice Date]]) + IF(YEAR(Table1[[#This Row],[Invoice Date]])=2021, 52, 0)</f>
        <v>89</v>
      </c>
    </row>
    <row r="6926" spans="2:17" ht="14.25" customHeight="1" x14ac:dyDescent="0.3">
      <c r="B6926" s="4" t="s">
        <v>14</v>
      </c>
      <c r="C6926" s="33">
        <v>1185732</v>
      </c>
      <c r="D6926" s="5">
        <v>44444</v>
      </c>
      <c r="E6926" s="4" t="s">
        <v>48</v>
      </c>
      <c r="F6926" s="4" t="s">
        <v>92</v>
      </c>
      <c r="G6926" s="4" t="s">
        <v>93</v>
      </c>
      <c r="H6926" s="6" t="s">
        <v>23</v>
      </c>
      <c r="I6926" s="7">
        <v>52</v>
      </c>
      <c r="J6926" s="8">
        <v>232</v>
      </c>
      <c r="K6926" s="9">
        <v>12064</v>
      </c>
      <c r="L6926" s="9">
        <v>7238.4</v>
      </c>
      <c r="M6926" s="10">
        <v>0.6</v>
      </c>
      <c r="N6926" s="4" t="s">
        <v>83</v>
      </c>
      <c r="O6926" s="4" t="str">
        <f>TEXT(Table1[[#This Row],[Invoice Date]],"yyyy")</f>
        <v>2021</v>
      </c>
      <c r="P6926" s="4" t="str">
        <f>TEXT(Table1[[#This Row],[Invoice Date]],"mmm")</f>
        <v>Sep</v>
      </c>
      <c r="Q6926" s="27">
        <f>WEEKNUM(Table1[[#This Row],[Invoice Date]]) + IF(YEAR(Table1[[#This Row],[Invoice Date]])=2021, 52, 0)</f>
        <v>89</v>
      </c>
    </row>
    <row r="6927" spans="2:17" ht="14.25" customHeight="1" x14ac:dyDescent="0.3">
      <c r="B6927" s="4" t="s">
        <v>26</v>
      </c>
      <c r="C6927" s="33">
        <v>1197831</v>
      </c>
      <c r="D6927" s="5">
        <v>44444</v>
      </c>
      <c r="E6927" s="4" t="s">
        <v>27</v>
      </c>
      <c r="F6927" s="4" t="s">
        <v>59</v>
      </c>
      <c r="G6927" s="4" t="s">
        <v>60</v>
      </c>
      <c r="H6927" s="6" t="s">
        <v>23</v>
      </c>
      <c r="I6927" s="7">
        <v>50</v>
      </c>
      <c r="J6927" s="8">
        <v>245</v>
      </c>
      <c r="K6927" s="9">
        <v>12250</v>
      </c>
      <c r="L6927" s="9">
        <v>8820.0000000000018</v>
      </c>
      <c r="M6927" s="10">
        <v>0.72000000000000008</v>
      </c>
      <c r="N6927" s="4" t="s">
        <v>83</v>
      </c>
      <c r="O6927" s="4" t="str">
        <f>TEXT(Table1[[#This Row],[Invoice Date]],"yyyy")</f>
        <v>2021</v>
      </c>
      <c r="P6927" s="4" t="str">
        <f>TEXT(Table1[[#This Row],[Invoice Date]],"mmm")</f>
        <v>Sep</v>
      </c>
      <c r="Q6927" s="27">
        <f>WEEKNUM(Table1[[#This Row],[Invoice Date]]) + IF(YEAR(Table1[[#This Row],[Invoice Date]])=2021, 52, 0)</f>
        <v>89</v>
      </c>
    </row>
    <row r="6928" spans="2:17" ht="14.25" customHeight="1" x14ac:dyDescent="0.3">
      <c r="B6928" s="4" t="s">
        <v>14</v>
      </c>
      <c r="C6928" s="33">
        <v>1185732</v>
      </c>
      <c r="D6928" s="5">
        <v>44444</v>
      </c>
      <c r="E6928" s="4" t="s">
        <v>48</v>
      </c>
      <c r="F6928" s="4" t="s">
        <v>92</v>
      </c>
      <c r="G6928" s="4" t="s">
        <v>93</v>
      </c>
      <c r="H6928" s="6" t="s">
        <v>17</v>
      </c>
      <c r="I6928" s="7">
        <v>51</v>
      </c>
      <c r="J6928" s="8">
        <v>287</v>
      </c>
      <c r="K6928" s="9">
        <v>14637</v>
      </c>
      <c r="L6928" s="9">
        <v>8489.4600000000009</v>
      </c>
      <c r="M6928" s="10">
        <v>0.58000000000000007</v>
      </c>
      <c r="N6928" s="4" t="s">
        <v>83</v>
      </c>
      <c r="O6928" s="4" t="str">
        <f>TEXT(Table1[[#This Row],[Invoice Date]],"yyyy")</f>
        <v>2021</v>
      </c>
      <c r="P6928" s="4" t="str">
        <f>TEXT(Table1[[#This Row],[Invoice Date]],"mmm")</f>
        <v>Sep</v>
      </c>
      <c r="Q6928" s="27">
        <f>WEEKNUM(Table1[[#This Row],[Invoice Date]]) + IF(YEAR(Table1[[#This Row],[Invoice Date]])=2021, 52, 0)</f>
        <v>89</v>
      </c>
    </row>
    <row r="6929" spans="2:17" ht="14.25" customHeight="1" x14ac:dyDescent="0.3">
      <c r="B6929" s="4" t="s">
        <v>26</v>
      </c>
      <c r="C6929" s="33">
        <v>1197831</v>
      </c>
      <c r="D6929" s="5">
        <v>44444</v>
      </c>
      <c r="E6929" s="4" t="s">
        <v>31</v>
      </c>
      <c r="F6929" s="4" t="s">
        <v>84</v>
      </c>
      <c r="G6929" s="4" t="s">
        <v>85</v>
      </c>
      <c r="H6929" s="6" t="s">
        <v>22</v>
      </c>
      <c r="I6929" s="7">
        <v>55.000000000000007</v>
      </c>
      <c r="J6929" s="8">
        <v>400</v>
      </c>
      <c r="K6929" s="9">
        <v>220000.00000000003</v>
      </c>
      <c r="L6929" s="9">
        <v>77000</v>
      </c>
      <c r="M6929" s="10">
        <v>0.35</v>
      </c>
      <c r="N6929" s="4" t="s">
        <v>83</v>
      </c>
      <c r="O6929" s="4" t="str">
        <f>TEXT(Table1[[#This Row],[Invoice Date]],"yyyy")</f>
        <v>2021</v>
      </c>
      <c r="P6929" s="4" t="str">
        <f>TEXT(Table1[[#This Row],[Invoice Date]],"mmm")</f>
        <v>Sep</v>
      </c>
      <c r="Q6929" s="27">
        <f>WEEKNUM(Table1[[#This Row],[Invoice Date]]) + IF(YEAR(Table1[[#This Row],[Invoice Date]])=2021, 52, 0)</f>
        <v>89</v>
      </c>
    </row>
    <row r="6930" spans="2:17" ht="14.25" customHeight="1" x14ac:dyDescent="0.3">
      <c r="B6930" s="4" t="s">
        <v>26</v>
      </c>
      <c r="C6930" s="33">
        <v>1197831</v>
      </c>
      <c r="D6930" s="5">
        <v>44444</v>
      </c>
      <c r="E6930" s="4" t="s">
        <v>27</v>
      </c>
      <c r="F6930" s="4" t="s">
        <v>28</v>
      </c>
      <c r="G6930" s="4" t="s">
        <v>39</v>
      </c>
      <c r="H6930" s="6" t="s">
        <v>19</v>
      </c>
      <c r="I6930" s="7">
        <v>30.000000000000004</v>
      </c>
      <c r="J6930" s="8">
        <v>775</v>
      </c>
      <c r="K6930" s="9">
        <v>232500.00000000003</v>
      </c>
      <c r="L6930" s="9">
        <v>81375</v>
      </c>
      <c r="M6930" s="10">
        <v>0.35</v>
      </c>
      <c r="N6930" s="4" t="s">
        <v>24</v>
      </c>
      <c r="O6930" s="4" t="str">
        <f>TEXT(Table1[[#This Row],[Invoice Date]],"yyyy")</f>
        <v>2021</v>
      </c>
      <c r="P6930" s="4" t="str">
        <f>TEXT(Table1[[#This Row],[Invoice Date]],"mmm")</f>
        <v>Sep</v>
      </c>
      <c r="Q6930" s="27">
        <f>WEEKNUM(Table1[[#This Row],[Invoice Date]]) + IF(YEAR(Table1[[#This Row],[Invoice Date]])=2021, 52, 0)</f>
        <v>89</v>
      </c>
    </row>
    <row r="6931" spans="2:17" ht="14.25" customHeight="1" x14ac:dyDescent="0.3">
      <c r="B6931" s="4" t="s">
        <v>26</v>
      </c>
      <c r="C6931" s="33">
        <v>1197831</v>
      </c>
      <c r="D6931" s="5">
        <v>44444</v>
      </c>
      <c r="E6931" s="4" t="s">
        <v>31</v>
      </c>
      <c r="F6931" s="4" t="s">
        <v>84</v>
      </c>
      <c r="G6931" s="4" t="s">
        <v>85</v>
      </c>
      <c r="H6931" s="6" t="s">
        <v>21</v>
      </c>
      <c r="I6931" s="7">
        <v>60</v>
      </c>
      <c r="J6931" s="8">
        <v>400</v>
      </c>
      <c r="K6931" s="9">
        <v>240000</v>
      </c>
      <c r="L6931" s="9">
        <v>120000</v>
      </c>
      <c r="M6931" s="10">
        <v>0.5</v>
      </c>
      <c r="N6931" s="4" t="s">
        <v>83</v>
      </c>
      <c r="O6931" s="4" t="str">
        <f>TEXT(Table1[[#This Row],[Invoice Date]],"yyyy")</f>
        <v>2021</v>
      </c>
      <c r="P6931" s="4" t="str">
        <f>TEXT(Table1[[#This Row],[Invoice Date]],"mmm")</f>
        <v>Sep</v>
      </c>
      <c r="Q6931" s="27">
        <f>WEEKNUM(Table1[[#This Row],[Invoice Date]]) + IF(YEAR(Table1[[#This Row],[Invoice Date]])=2021, 52, 0)</f>
        <v>89</v>
      </c>
    </row>
    <row r="6932" spans="2:17" ht="14.25" customHeight="1" x14ac:dyDescent="0.3">
      <c r="B6932" s="4" t="s">
        <v>14</v>
      </c>
      <c r="C6932" s="33">
        <v>1185732</v>
      </c>
      <c r="D6932" s="5">
        <v>44444</v>
      </c>
      <c r="E6932" s="4" t="s">
        <v>48</v>
      </c>
      <c r="F6932" s="4" t="s">
        <v>92</v>
      </c>
      <c r="G6932" s="4" t="s">
        <v>93</v>
      </c>
      <c r="H6932" s="6" t="s">
        <v>21</v>
      </c>
      <c r="I6932" s="7">
        <v>40</v>
      </c>
      <c r="J6932" s="8">
        <v>700</v>
      </c>
      <c r="K6932" s="9">
        <v>280000</v>
      </c>
      <c r="L6932" s="9">
        <v>84000</v>
      </c>
      <c r="M6932" s="10">
        <v>0.3</v>
      </c>
      <c r="N6932" s="4" t="s">
        <v>83</v>
      </c>
      <c r="O6932" s="4" t="str">
        <f>TEXT(Table1[[#This Row],[Invoice Date]],"yyyy")</f>
        <v>2021</v>
      </c>
      <c r="P6932" s="4" t="str">
        <f>TEXT(Table1[[#This Row],[Invoice Date]],"mmm")</f>
        <v>Sep</v>
      </c>
      <c r="Q6932" s="27">
        <f>WEEKNUM(Table1[[#This Row],[Invoice Date]]) + IF(YEAR(Table1[[#This Row],[Invoice Date]])=2021, 52, 0)</f>
        <v>89</v>
      </c>
    </row>
    <row r="6933" spans="2:17" ht="14.25" customHeight="1" x14ac:dyDescent="0.3">
      <c r="B6933" s="4" t="s">
        <v>14</v>
      </c>
      <c r="C6933" s="33">
        <v>1185732</v>
      </c>
      <c r="D6933" s="5">
        <v>44444</v>
      </c>
      <c r="E6933" s="4" t="s">
        <v>48</v>
      </c>
      <c r="F6933" s="4" t="s">
        <v>92</v>
      </c>
      <c r="G6933" s="4" t="s">
        <v>93</v>
      </c>
      <c r="H6933" s="6" t="s">
        <v>20</v>
      </c>
      <c r="I6933" s="7">
        <v>40</v>
      </c>
      <c r="J6933" s="8">
        <v>725</v>
      </c>
      <c r="K6933" s="9">
        <v>290000</v>
      </c>
      <c r="L6933" s="9">
        <v>72500</v>
      </c>
      <c r="M6933" s="10">
        <v>0.25</v>
      </c>
      <c r="N6933" s="4" t="s">
        <v>83</v>
      </c>
      <c r="O6933" s="4" t="str">
        <f>TEXT(Table1[[#This Row],[Invoice Date]],"yyyy")</f>
        <v>2021</v>
      </c>
      <c r="P6933" s="4" t="str">
        <f>TEXT(Table1[[#This Row],[Invoice Date]],"mmm")</f>
        <v>Sep</v>
      </c>
      <c r="Q6933" s="27">
        <f>WEEKNUM(Table1[[#This Row],[Invoice Date]]) + IF(YEAR(Table1[[#This Row],[Invoice Date]])=2021, 52, 0)</f>
        <v>89</v>
      </c>
    </row>
    <row r="6934" spans="2:17" ht="14.25" customHeight="1" x14ac:dyDescent="0.3">
      <c r="B6934" s="4" t="s">
        <v>26</v>
      </c>
      <c r="C6934" s="33">
        <v>1197831</v>
      </c>
      <c r="D6934" s="5">
        <v>44444</v>
      </c>
      <c r="E6934" s="4" t="s">
        <v>31</v>
      </c>
      <c r="F6934" s="4" t="s">
        <v>84</v>
      </c>
      <c r="G6934" s="4" t="s">
        <v>85</v>
      </c>
      <c r="H6934" s="6" t="s">
        <v>23</v>
      </c>
      <c r="I6934" s="7">
        <v>50</v>
      </c>
      <c r="J6934" s="8">
        <v>625</v>
      </c>
      <c r="K6934" s="9">
        <v>312500</v>
      </c>
      <c r="L6934" s="9">
        <v>171875</v>
      </c>
      <c r="M6934" s="10">
        <v>0.55000000000000004</v>
      </c>
      <c r="N6934" s="4" t="s">
        <v>83</v>
      </c>
      <c r="O6934" s="4" t="str">
        <f>TEXT(Table1[[#This Row],[Invoice Date]],"yyyy")</f>
        <v>2021</v>
      </c>
      <c r="P6934" s="4" t="str">
        <f>TEXT(Table1[[#This Row],[Invoice Date]],"mmm")</f>
        <v>Sep</v>
      </c>
      <c r="Q6934" s="27">
        <f>WEEKNUM(Table1[[#This Row],[Invoice Date]]) + IF(YEAR(Table1[[#This Row],[Invoice Date]])=2021, 52, 0)</f>
        <v>89</v>
      </c>
    </row>
    <row r="6935" spans="2:17" ht="14.25" customHeight="1" x14ac:dyDescent="0.3">
      <c r="B6935" s="4" t="s">
        <v>26</v>
      </c>
      <c r="C6935" s="33">
        <v>1197831</v>
      </c>
      <c r="D6935" s="5">
        <v>44444</v>
      </c>
      <c r="E6935" s="4" t="s">
        <v>31</v>
      </c>
      <c r="F6935" s="4" t="s">
        <v>84</v>
      </c>
      <c r="G6935" s="4" t="s">
        <v>85</v>
      </c>
      <c r="H6935" s="6" t="s">
        <v>19</v>
      </c>
      <c r="I6935" s="7">
        <v>55.000000000000007</v>
      </c>
      <c r="J6935" s="8">
        <v>625</v>
      </c>
      <c r="K6935" s="9">
        <v>343750.00000000006</v>
      </c>
      <c r="L6935" s="9">
        <v>137500</v>
      </c>
      <c r="M6935" s="10">
        <v>0.39999999999999997</v>
      </c>
      <c r="N6935" s="4" t="s">
        <v>83</v>
      </c>
      <c r="O6935" s="4" t="str">
        <f>TEXT(Table1[[#This Row],[Invoice Date]],"yyyy")</f>
        <v>2021</v>
      </c>
      <c r="P6935" s="4" t="str">
        <f>TEXT(Table1[[#This Row],[Invoice Date]],"mmm")</f>
        <v>Sep</v>
      </c>
      <c r="Q6935" s="27">
        <f>WEEKNUM(Table1[[#This Row],[Invoice Date]]) + IF(YEAR(Table1[[#This Row],[Invoice Date]])=2021, 52, 0)</f>
        <v>89</v>
      </c>
    </row>
    <row r="6936" spans="2:17" ht="14.25" customHeight="1" x14ac:dyDescent="0.3">
      <c r="B6936" s="4" t="s">
        <v>14</v>
      </c>
      <c r="C6936" s="33">
        <v>1185732</v>
      </c>
      <c r="D6936" s="5">
        <v>44444</v>
      </c>
      <c r="E6936" s="4" t="s">
        <v>48</v>
      </c>
      <c r="F6936" s="4" t="s">
        <v>92</v>
      </c>
      <c r="G6936" s="4" t="s">
        <v>93</v>
      </c>
      <c r="H6936" s="6" t="s">
        <v>22</v>
      </c>
      <c r="I6936" s="7">
        <v>50</v>
      </c>
      <c r="J6936" s="8">
        <v>700</v>
      </c>
      <c r="K6936" s="9">
        <v>350000</v>
      </c>
      <c r="L6936" s="9">
        <v>122499.99999999999</v>
      </c>
      <c r="M6936" s="10">
        <v>0.35</v>
      </c>
      <c r="N6936" s="4" t="s">
        <v>83</v>
      </c>
      <c r="O6936" s="4" t="str">
        <f>TEXT(Table1[[#This Row],[Invoice Date]],"yyyy")</f>
        <v>2021</v>
      </c>
      <c r="P6936" s="4" t="str">
        <f>TEXT(Table1[[#This Row],[Invoice Date]],"mmm")</f>
        <v>Sep</v>
      </c>
      <c r="Q6936" s="27">
        <f>WEEKNUM(Table1[[#This Row],[Invoice Date]]) + IF(YEAR(Table1[[#This Row],[Invoice Date]])=2021, 52, 0)</f>
        <v>89</v>
      </c>
    </row>
    <row r="6937" spans="2:17" ht="14.25" customHeight="1" x14ac:dyDescent="0.3">
      <c r="B6937" s="4" t="s">
        <v>26</v>
      </c>
      <c r="C6937" s="33">
        <v>1197831</v>
      </c>
      <c r="D6937" s="5">
        <v>44444</v>
      </c>
      <c r="E6937" s="4" t="s">
        <v>31</v>
      </c>
      <c r="F6937" s="4" t="s">
        <v>84</v>
      </c>
      <c r="G6937" s="4" t="s">
        <v>85</v>
      </c>
      <c r="H6937" s="6" t="s">
        <v>17</v>
      </c>
      <c r="I6937" s="7">
        <v>55.000000000000007</v>
      </c>
      <c r="J6937" s="8">
        <v>675</v>
      </c>
      <c r="K6937" s="9">
        <v>371250.00000000006</v>
      </c>
      <c r="L6937" s="9">
        <v>148500</v>
      </c>
      <c r="M6937" s="10">
        <v>0.39999999999999997</v>
      </c>
      <c r="N6937" s="4" t="s">
        <v>83</v>
      </c>
      <c r="O6937" s="4" t="str">
        <f>TEXT(Table1[[#This Row],[Invoice Date]],"yyyy")</f>
        <v>2021</v>
      </c>
      <c r="P6937" s="4" t="str">
        <f>TEXT(Table1[[#This Row],[Invoice Date]],"mmm")</f>
        <v>Sep</v>
      </c>
      <c r="Q6937" s="27">
        <f>WEEKNUM(Table1[[#This Row],[Invoice Date]]) + IF(YEAR(Table1[[#This Row],[Invoice Date]])=2021, 52, 0)</f>
        <v>89</v>
      </c>
    </row>
    <row r="6938" spans="2:17" ht="14.25" customHeight="1" x14ac:dyDescent="0.3">
      <c r="B6938" s="4" t="s">
        <v>26</v>
      </c>
      <c r="C6938" s="33">
        <v>1197831</v>
      </c>
      <c r="D6938" s="5">
        <v>44444</v>
      </c>
      <c r="E6938" s="4" t="s">
        <v>31</v>
      </c>
      <c r="F6938" s="4" t="s">
        <v>84</v>
      </c>
      <c r="G6938" s="4" t="s">
        <v>85</v>
      </c>
      <c r="H6938" s="6" t="s">
        <v>20</v>
      </c>
      <c r="I6938" s="7">
        <v>60</v>
      </c>
      <c r="J6938" s="8">
        <v>675</v>
      </c>
      <c r="K6938" s="9">
        <v>405000</v>
      </c>
      <c r="L6938" s="9">
        <v>162000</v>
      </c>
      <c r="M6938" s="10">
        <v>0.39999999999999997</v>
      </c>
      <c r="N6938" s="4" t="s">
        <v>83</v>
      </c>
      <c r="O6938" s="4" t="str">
        <f>TEXT(Table1[[#This Row],[Invoice Date]],"yyyy")</f>
        <v>2021</v>
      </c>
      <c r="P6938" s="4" t="str">
        <f>TEXT(Table1[[#This Row],[Invoice Date]],"mmm")</f>
        <v>Sep</v>
      </c>
      <c r="Q6938" s="27">
        <f>WEEKNUM(Table1[[#This Row],[Invoice Date]]) + IF(YEAR(Table1[[#This Row],[Invoice Date]])=2021, 52, 0)</f>
        <v>89</v>
      </c>
    </row>
    <row r="6939" spans="2:17" ht="14.25" customHeight="1" x14ac:dyDescent="0.3">
      <c r="B6939" s="4" t="s">
        <v>14</v>
      </c>
      <c r="C6939" s="33">
        <v>1185732</v>
      </c>
      <c r="D6939" s="5">
        <v>44444</v>
      </c>
      <c r="E6939" s="4" t="s">
        <v>48</v>
      </c>
      <c r="F6939" s="4" t="s">
        <v>92</v>
      </c>
      <c r="G6939" s="4" t="s">
        <v>93</v>
      </c>
      <c r="H6939" s="6" t="s">
        <v>19</v>
      </c>
      <c r="I6939" s="7">
        <v>50.000000000000014</v>
      </c>
      <c r="J6939" s="8">
        <v>825</v>
      </c>
      <c r="K6939" s="9">
        <v>412500.00000000012</v>
      </c>
      <c r="L6939" s="9">
        <v>144375.00000000003</v>
      </c>
      <c r="M6939" s="10">
        <v>0.35</v>
      </c>
      <c r="N6939" s="4" t="s">
        <v>83</v>
      </c>
      <c r="O6939" s="4" t="str">
        <f>TEXT(Table1[[#This Row],[Invoice Date]],"yyyy")</f>
        <v>2021</v>
      </c>
      <c r="P6939" s="4" t="str">
        <f>TEXT(Table1[[#This Row],[Invoice Date]],"mmm")</f>
        <v>Sep</v>
      </c>
      <c r="Q6939" s="27">
        <f>WEEKNUM(Table1[[#This Row],[Invoice Date]]) + IF(YEAR(Table1[[#This Row],[Invoice Date]])=2021, 52, 0)</f>
        <v>89</v>
      </c>
    </row>
    <row r="6940" spans="2:17" ht="14.25" customHeight="1" x14ac:dyDescent="0.3">
      <c r="B6940" s="4" t="s">
        <v>14</v>
      </c>
      <c r="C6940" s="33">
        <v>1185732</v>
      </c>
      <c r="D6940" s="5">
        <v>44444</v>
      </c>
      <c r="E6940" s="4" t="s">
        <v>48</v>
      </c>
      <c r="F6940" s="4" t="s">
        <v>92</v>
      </c>
      <c r="G6940" s="4" t="s">
        <v>93</v>
      </c>
      <c r="H6940" s="6" t="s">
        <v>23</v>
      </c>
      <c r="I6940" s="7">
        <v>55.000000000000007</v>
      </c>
      <c r="J6940" s="8">
        <v>800</v>
      </c>
      <c r="K6940" s="9">
        <v>440000.00000000006</v>
      </c>
      <c r="L6940" s="9">
        <v>220000.00000000003</v>
      </c>
      <c r="M6940" s="10">
        <v>0.5</v>
      </c>
      <c r="N6940" s="4" t="s">
        <v>83</v>
      </c>
      <c r="O6940" s="4" t="str">
        <f>TEXT(Table1[[#This Row],[Invoice Date]],"yyyy")</f>
        <v>2021</v>
      </c>
      <c r="P6940" s="4" t="str">
        <f>TEXT(Table1[[#This Row],[Invoice Date]],"mmm")</f>
        <v>Sep</v>
      </c>
      <c r="Q6940" s="27">
        <f>WEEKNUM(Table1[[#This Row],[Invoice Date]]) + IF(YEAR(Table1[[#This Row],[Invoice Date]])=2021, 52, 0)</f>
        <v>89</v>
      </c>
    </row>
    <row r="6941" spans="2:17" ht="14.25" customHeight="1" x14ac:dyDescent="0.3">
      <c r="B6941" s="4" t="s">
        <v>26</v>
      </c>
      <c r="C6941" s="33">
        <v>1197831</v>
      </c>
      <c r="D6941" s="5">
        <v>44444</v>
      </c>
      <c r="E6941" s="4" t="s">
        <v>27</v>
      </c>
      <c r="F6941" s="4" t="s">
        <v>59</v>
      </c>
      <c r="G6941" s="4" t="s">
        <v>60</v>
      </c>
      <c r="H6941" s="6" t="s">
        <v>23</v>
      </c>
      <c r="I6941" s="7">
        <v>55.000000000000007</v>
      </c>
      <c r="J6941" s="8">
        <v>875</v>
      </c>
      <c r="K6941" s="9">
        <v>481250.00000000006</v>
      </c>
      <c r="L6941" s="9">
        <v>288750.00000000006</v>
      </c>
      <c r="M6941" s="10">
        <v>0.60000000000000009</v>
      </c>
      <c r="N6941" s="4" t="s">
        <v>24</v>
      </c>
      <c r="O6941" s="4" t="str">
        <f>TEXT(Table1[[#This Row],[Invoice Date]],"yyyy")</f>
        <v>2021</v>
      </c>
      <c r="P6941" s="4" t="str">
        <f>TEXT(Table1[[#This Row],[Invoice Date]],"mmm")</f>
        <v>Sep</v>
      </c>
      <c r="Q6941" s="27">
        <f>WEEKNUM(Table1[[#This Row],[Invoice Date]]) + IF(YEAR(Table1[[#This Row],[Invoice Date]])=2021, 52, 0)</f>
        <v>89</v>
      </c>
    </row>
    <row r="6942" spans="2:17" ht="14.25" customHeight="1" x14ac:dyDescent="0.3">
      <c r="B6942" s="4" t="s">
        <v>14</v>
      </c>
      <c r="C6942" s="33">
        <v>1185732</v>
      </c>
      <c r="D6942" s="5">
        <v>44444</v>
      </c>
      <c r="E6942" s="4" t="s">
        <v>48</v>
      </c>
      <c r="F6942" s="4" t="s">
        <v>92</v>
      </c>
      <c r="G6942" s="4" t="s">
        <v>93</v>
      </c>
      <c r="H6942" s="6" t="s">
        <v>17</v>
      </c>
      <c r="I6942" s="7">
        <v>55.000000000000007</v>
      </c>
      <c r="J6942" s="8">
        <v>1025</v>
      </c>
      <c r="K6942" s="9">
        <v>563750.00000000012</v>
      </c>
      <c r="L6942" s="9">
        <v>253687.50000000006</v>
      </c>
      <c r="M6942" s="10">
        <v>0.45</v>
      </c>
      <c r="N6942" s="4" t="s">
        <v>83</v>
      </c>
      <c r="O6942" s="4" t="str">
        <f>TEXT(Table1[[#This Row],[Invoice Date]],"yyyy")</f>
        <v>2021</v>
      </c>
      <c r="P6942" s="4" t="str">
        <f>TEXT(Table1[[#This Row],[Invoice Date]],"mmm")</f>
        <v>Sep</v>
      </c>
      <c r="Q6942" s="27">
        <f>WEEKNUM(Table1[[#This Row],[Invoice Date]]) + IF(YEAR(Table1[[#This Row],[Invoice Date]])=2021, 52, 0)</f>
        <v>89</v>
      </c>
    </row>
    <row r="6943" spans="2:17" ht="14.25" customHeight="1" x14ac:dyDescent="0.3">
      <c r="B6943" s="4" t="s">
        <v>14</v>
      </c>
      <c r="C6943" s="33">
        <v>1185732</v>
      </c>
      <c r="D6943" s="5">
        <v>44445</v>
      </c>
      <c r="E6943" s="4" t="s">
        <v>15</v>
      </c>
      <c r="F6943" s="4" t="s">
        <v>127</v>
      </c>
      <c r="G6943" s="4" t="s">
        <v>128</v>
      </c>
      <c r="H6943" s="6" t="s">
        <v>21</v>
      </c>
      <c r="I6943" s="7">
        <v>30</v>
      </c>
      <c r="J6943" s="8">
        <v>32</v>
      </c>
      <c r="K6943" s="9">
        <v>960</v>
      </c>
      <c r="L6943" s="9">
        <v>441.6</v>
      </c>
      <c r="M6943" s="10">
        <v>0.46</v>
      </c>
      <c r="N6943" s="4" t="s">
        <v>24</v>
      </c>
      <c r="O6943" s="4" t="str">
        <f>TEXT(Table1[[#This Row],[Invoice Date]],"yyyy")</f>
        <v>2021</v>
      </c>
      <c r="P6943" s="4" t="str">
        <f>TEXT(Table1[[#This Row],[Invoice Date]],"mmm")</f>
        <v>Sep</v>
      </c>
      <c r="Q6943" s="27">
        <f>WEEKNUM(Table1[[#This Row],[Invoice Date]]) + IF(YEAR(Table1[[#This Row],[Invoice Date]])=2021, 52, 0)</f>
        <v>89</v>
      </c>
    </row>
    <row r="6944" spans="2:17" ht="14.25" customHeight="1" x14ac:dyDescent="0.3">
      <c r="B6944" s="4" t="s">
        <v>14</v>
      </c>
      <c r="C6944" s="33">
        <v>1185732</v>
      </c>
      <c r="D6944" s="5">
        <v>44445</v>
      </c>
      <c r="E6944" s="4" t="s">
        <v>15</v>
      </c>
      <c r="F6944" s="4" t="s">
        <v>127</v>
      </c>
      <c r="G6944" s="4" t="s">
        <v>128</v>
      </c>
      <c r="H6944" s="6" t="s">
        <v>21</v>
      </c>
      <c r="I6944" s="7">
        <v>39</v>
      </c>
      <c r="J6944" s="8">
        <v>27</v>
      </c>
      <c r="K6944" s="9">
        <v>1053</v>
      </c>
      <c r="L6944" s="9">
        <v>568.62</v>
      </c>
      <c r="M6944" s="10">
        <v>0.54</v>
      </c>
      <c r="N6944" s="4" t="s">
        <v>83</v>
      </c>
      <c r="O6944" s="4" t="str">
        <f>TEXT(Table1[[#This Row],[Invoice Date]],"yyyy")</f>
        <v>2021</v>
      </c>
      <c r="P6944" s="4" t="str">
        <f>TEXT(Table1[[#This Row],[Invoice Date]],"mmm")</f>
        <v>Sep</v>
      </c>
      <c r="Q6944" s="27">
        <f>WEEKNUM(Table1[[#This Row],[Invoice Date]]) + IF(YEAR(Table1[[#This Row],[Invoice Date]])=2021, 52, 0)</f>
        <v>89</v>
      </c>
    </row>
    <row r="6945" spans="2:17" ht="14.25" customHeight="1" x14ac:dyDescent="0.3">
      <c r="B6945" s="4" t="s">
        <v>14</v>
      </c>
      <c r="C6945" s="33">
        <v>1185732</v>
      </c>
      <c r="D6945" s="5">
        <v>44445</v>
      </c>
      <c r="E6945" s="4" t="s">
        <v>15</v>
      </c>
      <c r="F6945" s="4" t="s">
        <v>127</v>
      </c>
      <c r="G6945" s="4" t="s">
        <v>128</v>
      </c>
      <c r="H6945" s="6" t="s">
        <v>22</v>
      </c>
      <c r="I6945" s="7">
        <v>34</v>
      </c>
      <c r="J6945" s="8">
        <v>33</v>
      </c>
      <c r="K6945" s="9">
        <v>1122</v>
      </c>
      <c r="L6945" s="9">
        <v>403.91999999999996</v>
      </c>
      <c r="M6945" s="10">
        <v>0.36</v>
      </c>
      <c r="N6945" s="4" t="s">
        <v>24</v>
      </c>
      <c r="O6945" s="4" t="str">
        <f>TEXT(Table1[[#This Row],[Invoice Date]],"yyyy")</f>
        <v>2021</v>
      </c>
      <c r="P6945" s="4" t="str">
        <f>TEXT(Table1[[#This Row],[Invoice Date]],"mmm")</f>
        <v>Sep</v>
      </c>
      <c r="Q6945" s="27">
        <f>WEEKNUM(Table1[[#This Row],[Invoice Date]]) + IF(YEAR(Table1[[#This Row],[Invoice Date]])=2021, 52, 0)</f>
        <v>89</v>
      </c>
    </row>
    <row r="6946" spans="2:17" ht="14.25" customHeight="1" x14ac:dyDescent="0.3">
      <c r="B6946" s="4" t="s">
        <v>14</v>
      </c>
      <c r="C6946" s="33">
        <v>1185732</v>
      </c>
      <c r="D6946" s="5">
        <v>44445</v>
      </c>
      <c r="E6946" s="4" t="s">
        <v>15</v>
      </c>
      <c r="F6946" s="4" t="s">
        <v>127</v>
      </c>
      <c r="G6946" s="4" t="s">
        <v>128</v>
      </c>
      <c r="H6946" s="6" t="s">
        <v>20</v>
      </c>
      <c r="I6946" s="7">
        <v>29</v>
      </c>
      <c r="J6946" s="8">
        <v>39</v>
      </c>
      <c r="K6946" s="9">
        <v>1131</v>
      </c>
      <c r="L6946" s="9">
        <v>486.33000000000004</v>
      </c>
      <c r="M6946" s="10">
        <v>0.43000000000000005</v>
      </c>
      <c r="N6946" s="4" t="s">
        <v>24</v>
      </c>
      <c r="O6946" s="4" t="str">
        <f>TEXT(Table1[[#This Row],[Invoice Date]],"yyyy")</f>
        <v>2021</v>
      </c>
      <c r="P6946" s="4" t="str">
        <f>TEXT(Table1[[#This Row],[Invoice Date]],"mmm")</f>
        <v>Sep</v>
      </c>
      <c r="Q6946" s="27">
        <f>WEEKNUM(Table1[[#This Row],[Invoice Date]]) + IF(YEAR(Table1[[#This Row],[Invoice Date]])=2021, 52, 0)</f>
        <v>89</v>
      </c>
    </row>
    <row r="6947" spans="2:17" ht="14.25" customHeight="1" x14ac:dyDescent="0.3">
      <c r="B6947" s="4" t="s">
        <v>14</v>
      </c>
      <c r="C6947" s="33">
        <v>1185732</v>
      </c>
      <c r="D6947" s="5">
        <v>44445</v>
      </c>
      <c r="E6947" s="4" t="s">
        <v>15</v>
      </c>
      <c r="F6947" s="4" t="s">
        <v>127</v>
      </c>
      <c r="G6947" s="4" t="s">
        <v>128</v>
      </c>
      <c r="H6947" s="6" t="s">
        <v>22</v>
      </c>
      <c r="I6947" s="7">
        <v>47</v>
      </c>
      <c r="J6947" s="8">
        <v>27</v>
      </c>
      <c r="K6947" s="9">
        <v>1269</v>
      </c>
      <c r="L6947" s="9">
        <v>520.29</v>
      </c>
      <c r="M6947" s="10">
        <v>0.41</v>
      </c>
      <c r="N6947" s="4" t="s">
        <v>83</v>
      </c>
      <c r="O6947" s="4" t="str">
        <f>TEXT(Table1[[#This Row],[Invoice Date]],"yyyy")</f>
        <v>2021</v>
      </c>
      <c r="P6947" s="4" t="str">
        <f>TEXT(Table1[[#This Row],[Invoice Date]],"mmm")</f>
        <v>Sep</v>
      </c>
      <c r="Q6947" s="27">
        <f>WEEKNUM(Table1[[#This Row],[Invoice Date]]) + IF(YEAR(Table1[[#This Row],[Invoice Date]])=2021, 52, 0)</f>
        <v>89</v>
      </c>
    </row>
    <row r="6948" spans="2:17" ht="14.25" customHeight="1" x14ac:dyDescent="0.3">
      <c r="B6948" s="4" t="s">
        <v>14</v>
      </c>
      <c r="C6948" s="33">
        <v>1185732</v>
      </c>
      <c r="D6948" s="5">
        <v>44445</v>
      </c>
      <c r="E6948" s="4" t="s">
        <v>15</v>
      </c>
      <c r="F6948" s="4" t="s">
        <v>127</v>
      </c>
      <c r="G6948" s="4" t="s">
        <v>128</v>
      </c>
      <c r="H6948" s="6" t="s">
        <v>20</v>
      </c>
      <c r="I6948" s="7">
        <v>36</v>
      </c>
      <c r="J6948" s="8">
        <v>38</v>
      </c>
      <c r="K6948" s="9">
        <v>1368</v>
      </c>
      <c r="L6948" s="9">
        <v>697.68000000000006</v>
      </c>
      <c r="M6948" s="10">
        <v>0.51</v>
      </c>
      <c r="N6948" s="4" t="s">
        <v>83</v>
      </c>
      <c r="O6948" s="4" t="str">
        <f>TEXT(Table1[[#This Row],[Invoice Date]],"yyyy")</f>
        <v>2021</v>
      </c>
      <c r="P6948" s="4" t="str">
        <f>TEXT(Table1[[#This Row],[Invoice Date]],"mmm")</f>
        <v>Sep</v>
      </c>
      <c r="Q6948" s="27">
        <f>WEEKNUM(Table1[[#This Row],[Invoice Date]]) + IF(YEAR(Table1[[#This Row],[Invoice Date]])=2021, 52, 0)</f>
        <v>89</v>
      </c>
    </row>
    <row r="6949" spans="2:17" ht="14.25" customHeight="1" x14ac:dyDescent="0.3">
      <c r="B6949" s="4" t="s">
        <v>34</v>
      </c>
      <c r="C6949" s="33">
        <v>1189833</v>
      </c>
      <c r="D6949" s="5">
        <v>44445</v>
      </c>
      <c r="E6949" s="4" t="s">
        <v>15</v>
      </c>
      <c r="F6949" s="4" t="s">
        <v>123</v>
      </c>
      <c r="G6949" s="4" t="s">
        <v>124</v>
      </c>
      <c r="H6949" s="6" t="s">
        <v>21</v>
      </c>
      <c r="I6949" s="7">
        <v>37</v>
      </c>
      <c r="J6949" s="8">
        <v>38</v>
      </c>
      <c r="K6949" s="9">
        <v>1406</v>
      </c>
      <c r="L6949" s="9">
        <v>745.18000000000006</v>
      </c>
      <c r="M6949" s="10">
        <v>0.53</v>
      </c>
      <c r="N6949" s="4" t="s">
        <v>83</v>
      </c>
      <c r="O6949" s="4" t="str">
        <f>TEXT(Table1[[#This Row],[Invoice Date]],"yyyy")</f>
        <v>2021</v>
      </c>
      <c r="P6949" s="4" t="str">
        <f>TEXT(Table1[[#This Row],[Invoice Date]],"mmm")</f>
        <v>Sep</v>
      </c>
      <c r="Q6949" s="27">
        <f>WEEKNUM(Table1[[#This Row],[Invoice Date]]) + IF(YEAR(Table1[[#This Row],[Invoice Date]])=2021, 52, 0)</f>
        <v>89</v>
      </c>
    </row>
    <row r="6950" spans="2:17" ht="14.25" customHeight="1" x14ac:dyDescent="0.3">
      <c r="B6950" s="4" t="s">
        <v>34</v>
      </c>
      <c r="C6950" s="33">
        <v>1189833</v>
      </c>
      <c r="D6950" s="5">
        <v>44445</v>
      </c>
      <c r="E6950" s="4" t="s">
        <v>15</v>
      </c>
      <c r="F6950" s="4" t="s">
        <v>123</v>
      </c>
      <c r="G6950" s="4" t="s">
        <v>124</v>
      </c>
      <c r="H6950" s="6" t="s">
        <v>22</v>
      </c>
      <c r="I6950" s="7">
        <v>47</v>
      </c>
      <c r="J6950" s="8">
        <v>41</v>
      </c>
      <c r="K6950" s="9">
        <v>1927</v>
      </c>
      <c r="L6950" s="9">
        <v>790.06999999999994</v>
      </c>
      <c r="M6950" s="10">
        <v>0.41</v>
      </c>
      <c r="N6950" s="4" t="s">
        <v>83</v>
      </c>
      <c r="O6950" s="4" t="str">
        <f>TEXT(Table1[[#This Row],[Invoice Date]],"yyyy")</f>
        <v>2021</v>
      </c>
      <c r="P6950" s="4" t="str">
        <f>TEXT(Table1[[#This Row],[Invoice Date]],"mmm")</f>
        <v>Sep</v>
      </c>
      <c r="Q6950" s="27">
        <f>WEEKNUM(Table1[[#This Row],[Invoice Date]]) + IF(YEAR(Table1[[#This Row],[Invoice Date]])=2021, 52, 0)</f>
        <v>89</v>
      </c>
    </row>
    <row r="6951" spans="2:17" ht="14.25" customHeight="1" x14ac:dyDescent="0.3">
      <c r="B6951" s="4" t="s">
        <v>34</v>
      </c>
      <c r="C6951" s="33">
        <v>1189833</v>
      </c>
      <c r="D6951" s="5">
        <v>44445</v>
      </c>
      <c r="E6951" s="4" t="s">
        <v>15</v>
      </c>
      <c r="F6951" s="4" t="s">
        <v>123</v>
      </c>
      <c r="G6951" s="4" t="s">
        <v>124</v>
      </c>
      <c r="H6951" s="6" t="s">
        <v>20</v>
      </c>
      <c r="I6951" s="7">
        <v>39</v>
      </c>
      <c r="J6951" s="8">
        <v>51</v>
      </c>
      <c r="K6951" s="9">
        <v>1989</v>
      </c>
      <c r="L6951" s="9">
        <v>1054.17</v>
      </c>
      <c r="M6951" s="10">
        <v>0.53</v>
      </c>
      <c r="N6951" s="4" t="s">
        <v>83</v>
      </c>
      <c r="O6951" s="4" t="str">
        <f>TEXT(Table1[[#This Row],[Invoice Date]],"yyyy")</f>
        <v>2021</v>
      </c>
      <c r="P6951" s="4" t="str">
        <f>TEXT(Table1[[#This Row],[Invoice Date]],"mmm")</f>
        <v>Sep</v>
      </c>
      <c r="Q6951" s="27">
        <f>WEEKNUM(Table1[[#This Row],[Invoice Date]]) + IF(YEAR(Table1[[#This Row],[Invoice Date]])=2021, 52, 0)</f>
        <v>89</v>
      </c>
    </row>
    <row r="6952" spans="2:17" ht="14.25" customHeight="1" x14ac:dyDescent="0.3">
      <c r="B6952" s="4" t="s">
        <v>14</v>
      </c>
      <c r="C6952" s="33">
        <v>1185732</v>
      </c>
      <c r="D6952" s="5">
        <v>44445</v>
      </c>
      <c r="E6952" s="4" t="s">
        <v>15</v>
      </c>
      <c r="F6952" s="4" t="s">
        <v>127</v>
      </c>
      <c r="G6952" s="4" t="s">
        <v>128</v>
      </c>
      <c r="H6952" s="6" t="s">
        <v>19</v>
      </c>
      <c r="I6952" s="7">
        <v>30</v>
      </c>
      <c r="J6952" s="8">
        <v>79</v>
      </c>
      <c r="K6952" s="9">
        <v>2370</v>
      </c>
      <c r="L6952" s="9">
        <v>876.9</v>
      </c>
      <c r="M6952" s="10">
        <v>0.37</v>
      </c>
      <c r="N6952" s="4" t="s">
        <v>24</v>
      </c>
      <c r="O6952" s="4" t="str">
        <f>TEXT(Table1[[#This Row],[Invoice Date]],"yyyy")</f>
        <v>2021</v>
      </c>
      <c r="P6952" s="4" t="str">
        <f>TEXT(Table1[[#This Row],[Invoice Date]],"mmm")</f>
        <v>Sep</v>
      </c>
      <c r="Q6952" s="27">
        <f>WEEKNUM(Table1[[#This Row],[Invoice Date]]) + IF(YEAR(Table1[[#This Row],[Invoice Date]])=2021, 52, 0)</f>
        <v>89</v>
      </c>
    </row>
    <row r="6953" spans="2:17" ht="14.25" customHeight="1" x14ac:dyDescent="0.3">
      <c r="B6953" s="4" t="s">
        <v>14</v>
      </c>
      <c r="C6953" s="33">
        <v>1185732</v>
      </c>
      <c r="D6953" s="5">
        <v>44445</v>
      </c>
      <c r="E6953" s="4" t="s">
        <v>15</v>
      </c>
      <c r="F6953" s="4" t="s">
        <v>127</v>
      </c>
      <c r="G6953" s="4" t="s">
        <v>128</v>
      </c>
      <c r="H6953" s="6" t="s">
        <v>19</v>
      </c>
      <c r="I6953" s="7">
        <v>43</v>
      </c>
      <c r="J6953" s="8">
        <v>56</v>
      </c>
      <c r="K6953" s="9">
        <v>2408</v>
      </c>
      <c r="L6953" s="9">
        <v>1155.8399999999999</v>
      </c>
      <c r="M6953" s="10">
        <v>0.48</v>
      </c>
      <c r="N6953" s="4" t="s">
        <v>83</v>
      </c>
      <c r="O6953" s="4" t="str">
        <f>TEXT(Table1[[#This Row],[Invoice Date]],"yyyy")</f>
        <v>2021</v>
      </c>
      <c r="P6953" s="4" t="str">
        <f>TEXT(Table1[[#This Row],[Invoice Date]],"mmm")</f>
        <v>Sep</v>
      </c>
      <c r="Q6953" s="27">
        <f>WEEKNUM(Table1[[#This Row],[Invoice Date]]) + IF(YEAR(Table1[[#This Row],[Invoice Date]])=2021, 52, 0)</f>
        <v>89</v>
      </c>
    </row>
    <row r="6954" spans="2:17" ht="14.25" customHeight="1" x14ac:dyDescent="0.3">
      <c r="B6954" s="4" t="s">
        <v>14</v>
      </c>
      <c r="C6954" s="33">
        <v>1185732</v>
      </c>
      <c r="D6954" s="5">
        <v>44445</v>
      </c>
      <c r="E6954" s="4" t="s">
        <v>15</v>
      </c>
      <c r="F6954" s="4" t="s">
        <v>127</v>
      </c>
      <c r="G6954" s="4" t="s">
        <v>128</v>
      </c>
      <c r="H6954" s="6" t="s">
        <v>23</v>
      </c>
      <c r="I6954" s="7">
        <v>41</v>
      </c>
      <c r="J6954" s="8">
        <v>64</v>
      </c>
      <c r="K6954" s="9">
        <v>2624</v>
      </c>
      <c r="L6954" s="9">
        <v>1180.8</v>
      </c>
      <c r="M6954" s="10">
        <v>0.45</v>
      </c>
      <c r="N6954" s="4" t="s">
        <v>24</v>
      </c>
      <c r="O6954" s="4" t="str">
        <f>TEXT(Table1[[#This Row],[Invoice Date]],"yyyy")</f>
        <v>2021</v>
      </c>
      <c r="P6954" s="4" t="str">
        <f>TEXT(Table1[[#This Row],[Invoice Date]],"mmm")</f>
        <v>Sep</v>
      </c>
      <c r="Q6954" s="27">
        <f>WEEKNUM(Table1[[#This Row],[Invoice Date]]) + IF(YEAR(Table1[[#This Row],[Invoice Date]])=2021, 52, 0)</f>
        <v>89</v>
      </c>
    </row>
    <row r="6955" spans="2:17" ht="14.25" customHeight="1" x14ac:dyDescent="0.3">
      <c r="B6955" s="4" t="s">
        <v>34</v>
      </c>
      <c r="C6955" s="33">
        <v>1189833</v>
      </c>
      <c r="D6955" s="5">
        <v>44445</v>
      </c>
      <c r="E6955" s="4" t="s">
        <v>15</v>
      </c>
      <c r="F6955" s="4" t="s">
        <v>123</v>
      </c>
      <c r="G6955" s="4" t="s">
        <v>124</v>
      </c>
      <c r="H6955" s="6" t="s">
        <v>19</v>
      </c>
      <c r="I6955" s="7">
        <v>41</v>
      </c>
      <c r="J6955" s="8">
        <v>72</v>
      </c>
      <c r="K6955" s="9">
        <v>2952</v>
      </c>
      <c r="L6955" s="9">
        <v>1476</v>
      </c>
      <c r="M6955" s="10">
        <v>0.5</v>
      </c>
      <c r="N6955" s="4" t="s">
        <v>83</v>
      </c>
      <c r="O6955" s="4" t="str">
        <f>TEXT(Table1[[#This Row],[Invoice Date]],"yyyy")</f>
        <v>2021</v>
      </c>
      <c r="P6955" s="4" t="str">
        <f>TEXT(Table1[[#This Row],[Invoice Date]],"mmm")</f>
        <v>Sep</v>
      </c>
      <c r="Q6955" s="27">
        <f>WEEKNUM(Table1[[#This Row],[Invoice Date]]) + IF(YEAR(Table1[[#This Row],[Invoice Date]])=2021, 52, 0)</f>
        <v>89</v>
      </c>
    </row>
    <row r="6956" spans="2:17" ht="14.25" customHeight="1" x14ac:dyDescent="0.3">
      <c r="B6956" s="4" t="s">
        <v>14</v>
      </c>
      <c r="C6956" s="33">
        <v>1185732</v>
      </c>
      <c r="D6956" s="5">
        <v>44445</v>
      </c>
      <c r="E6956" s="4" t="s">
        <v>15</v>
      </c>
      <c r="F6956" s="4" t="s">
        <v>127</v>
      </c>
      <c r="G6956" s="4" t="s">
        <v>128</v>
      </c>
      <c r="H6956" s="6" t="s">
        <v>23</v>
      </c>
      <c r="I6956" s="7">
        <v>52</v>
      </c>
      <c r="J6956" s="8">
        <v>58</v>
      </c>
      <c r="K6956" s="9">
        <v>3016</v>
      </c>
      <c r="L6956" s="9">
        <v>1538.16</v>
      </c>
      <c r="M6956" s="10">
        <v>0.51</v>
      </c>
      <c r="N6956" s="4" t="s">
        <v>83</v>
      </c>
      <c r="O6956" s="4" t="str">
        <f>TEXT(Table1[[#This Row],[Invoice Date]],"yyyy")</f>
        <v>2021</v>
      </c>
      <c r="P6956" s="4" t="str">
        <f>TEXT(Table1[[#This Row],[Invoice Date]],"mmm")</f>
        <v>Sep</v>
      </c>
      <c r="Q6956" s="27">
        <f>WEEKNUM(Table1[[#This Row],[Invoice Date]]) + IF(YEAR(Table1[[#This Row],[Invoice Date]])=2021, 52, 0)</f>
        <v>89</v>
      </c>
    </row>
    <row r="6957" spans="2:17" ht="14.25" customHeight="1" x14ac:dyDescent="0.3">
      <c r="B6957" s="4" t="s">
        <v>34</v>
      </c>
      <c r="C6957" s="33">
        <v>1189833</v>
      </c>
      <c r="D6957" s="5">
        <v>44445</v>
      </c>
      <c r="E6957" s="4" t="s">
        <v>15</v>
      </c>
      <c r="F6957" s="4" t="s">
        <v>123</v>
      </c>
      <c r="G6957" s="4" t="s">
        <v>124</v>
      </c>
      <c r="H6957" s="6" t="s">
        <v>23</v>
      </c>
      <c r="I6957" s="7">
        <v>50</v>
      </c>
      <c r="J6957" s="8">
        <v>73</v>
      </c>
      <c r="K6957" s="9">
        <v>3650</v>
      </c>
      <c r="L6957" s="9">
        <v>1934.5</v>
      </c>
      <c r="M6957" s="10">
        <v>0.53</v>
      </c>
      <c r="N6957" s="4" t="s">
        <v>83</v>
      </c>
      <c r="O6957" s="4" t="str">
        <f>TEXT(Table1[[#This Row],[Invoice Date]],"yyyy")</f>
        <v>2021</v>
      </c>
      <c r="P6957" s="4" t="str">
        <f>TEXT(Table1[[#This Row],[Invoice Date]],"mmm")</f>
        <v>Sep</v>
      </c>
      <c r="Q6957" s="27">
        <f>WEEKNUM(Table1[[#This Row],[Invoice Date]]) + IF(YEAR(Table1[[#This Row],[Invoice Date]])=2021, 52, 0)</f>
        <v>89</v>
      </c>
    </row>
    <row r="6958" spans="2:17" ht="14.25" customHeight="1" x14ac:dyDescent="0.3">
      <c r="B6958" s="4" t="s">
        <v>26</v>
      </c>
      <c r="C6958" s="33">
        <v>1197831</v>
      </c>
      <c r="D6958" s="5">
        <v>44445</v>
      </c>
      <c r="E6958" s="4" t="s">
        <v>27</v>
      </c>
      <c r="F6958" s="4" t="s">
        <v>28</v>
      </c>
      <c r="G6958" s="4" t="s">
        <v>39</v>
      </c>
      <c r="H6958" s="6" t="s">
        <v>20</v>
      </c>
      <c r="I6958" s="7">
        <v>19</v>
      </c>
      <c r="J6958" s="8">
        <v>200</v>
      </c>
      <c r="K6958" s="9">
        <v>3800</v>
      </c>
      <c r="L6958" s="9">
        <v>1519.9999999999998</v>
      </c>
      <c r="M6958" s="10">
        <v>0.39999999999999997</v>
      </c>
      <c r="N6958" s="4" t="s">
        <v>24</v>
      </c>
      <c r="O6958" s="4" t="str">
        <f>TEXT(Table1[[#This Row],[Invoice Date]],"yyyy")</f>
        <v>2021</v>
      </c>
      <c r="P6958" s="4" t="str">
        <f>TEXT(Table1[[#This Row],[Invoice Date]],"mmm")</f>
        <v>Sep</v>
      </c>
      <c r="Q6958" s="27">
        <f>WEEKNUM(Table1[[#This Row],[Invoice Date]]) + IF(YEAR(Table1[[#This Row],[Invoice Date]])=2021, 52, 0)</f>
        <v>89</v>
      </c>
    </row>
    <row r="6959" spans="2:17" ht="14.25" customHeight="1" x14ac:dyDescent="0.3">
      <c r="B6959" s="4" t="s">
        <v>26</v>
      </c>
      <c r="C6959" s="33">
        <v>1197831</v>
      </c>
      <c r="D6959" s="5">
        <v>44445</v>
      </c>
      <c r="E6959" s="4" t="s">
        <v>27</v>
      </c>
      <c r="F6959" s="4" t="s">
        <v>28</v>
      </c>
      <c r="G6959" s="4" t="s">
        <v>39</v>
      </c>
      <c r="H6959" s="6" t="s">
        <v>20</v>
      </c>
      <c r="I6959" s="7">
        <v>24</v>
      </c>
      <c r="J6959" s="8">
        <v>175</v>
      </c>
      <c r="K6959" s="9">
        <v>4200</v>
      </c>
      <c r="L6959" s="9">
        <v>1974</v>
      </c>
      <c r="M6959" s="10">
        <v>0.47</v>
      </c>
      <c r="N6959" s="4" t="s">
        <v>83</v>
      </c>
      <c r="O6959" s="4" t="str">
        <f>TEXT(Table1[[#This Row],[Invoice Date]],"yyyy")</f>
        <v>2021</v>
      </c>
      <c r="P6959" s="4" t="str">
        <f>TEXT(Table1[[#This Row],[Invoice Date]],"mmm")</f>
        <v>Sep</v>
      </c>
      <c r="Q6959" s="27">
        <f>WEEKNUM(Table1[[#This Row],[Invoice Date]]) + IF(YEAR(Table1[[#This Row],[Invoice Date]])=2021, 52, 0)</f>
        <v>89</v>
      </c>
    </row>
    <row r="6960" spans="2:17" ht="14.25" customHeight="1" x14ac:dyDescent="0.3">
      <c r="B6960" s="4" t="s">
        <v>14</v>
      </c>
      <c r="C6960" s="33">
        <v>1185732</v>
      </c>
      <c r="D6960" s="5">
        <v>44445</v>
      </c>
      <c r="E6960" s="4" t="s">
        <v>15</v>
      </c>
      <c r="F6960" s="4" t="s">
        <v>127</v>
      </c>
      <c r="G6960" s="4" t="s">
        <v>128</v>
      </c>
      <c r="H6960" s="6" t="s">
        <v>17</v>
      </c>
      <c r="I6960" s="7">
        <v>39</v>
      </c>
      <c r="J6960" s="8">
        <v>128</v>
      </c>
      <c r="K6960" s="9">
        <v>4992</v>
      </c>
      <c r="L6960" s="9">
        <v>2096.64</v>
      </c>
      <c r="M6960" s="10">
        <v>0.42</v>
      </c>
      <c r="N6960" s="4" t="s">
        <v>24</v>
      </c>
      <c r="O6960" s="4" t="str">
        <f>TEXT(Table1[[#This Row],[Invoice Date]],"yyyy")</f>
        <v>2021</v>
      </c>
      <c r="P6960" s="4" t="str">
        <f>TEXT(Table1[[#This Row],[Invoice Date]],"mmm")</f>
        <v>Sep</v>
      </c>
      <c r="Q6960" s="27">
        <f>WEEKNUM(Table1[[#This Row],[Invoice Date]]) + IF(YEAR(Table1[[#This Row],[Invoice Date]])=2021, 52, 0)</f>
        <v>89</v>
      </c>
    </row>
    <row r="6961" spans="2:17" ht="14.25" customHeight="1" x14ac:dyDescent="0.3">
      <c r="B6961" s="4" t="s">
        <v>14</v>
      </c>
      <c r="C6961" s="33">
        <v>1185732</v>
      </c>
      <c r="D6961" s="5">
        <v>44445</v>
      </c>
      <c r="E6961" s="4" t="s">
        <v>15</v>
      </c>
      <c r="F6961" s="4" t="s">
        <v>127</v>
      </c>
      <c r="G6961" s="4" t="s">
        <v>128</v>
      </c>
      <c r="H6961" s="6" t="s">
        <v>17</v>
      </c>
      <c r="I6961" s="7">
        <v>45</v>
      </c>
      <c r="J6961" s="8">
        <v>111</v>
      </c>
      <c r="K6961" s="9">
        <v>4995</v>
      </c>
      <c r="L6961" s="9">
        <v>2247.75</v>
      </c>
      <c r="M6961" s="10">
        <v>0.44999999999999996</v>
      </c>
      <c r="N6961" s="4" t="s">
        <v>83</v>
      </c>
      <c r="O6961" s="4" t="str">
        <f>TEXT(Table1[[#This Row],[Invoice Date]],"yyyy")</f>
        <v>2021</v>
      </c>
      <c r="P6961" s="4" t="str">
        <f>TEXT(Table1[[#This Row],[Invoice Date]],"mmm")</f>
        <v>Sep</v>
      </c>
      <c r="Q6961" s="27">
        <f>WEEKNUM(Table1[[#This Row],[Invoice Date]]) + IF(YEAR(Table1[[#This Row],[Invoice Date]])=2021, 52, 0)</f>
        <v>89</v>
      </c>
    </row>
    <row r="6962" spans="2:17" ht="14.25" customHeight="1" x14ac:dyDescent="0.3">
      <c r="B6962" s="4" t="s">
        <v>34</v>
      </c>
      <c r="C6962" s="33">
        <v>1189833</v>
      </c>
      <c r="D6962" s="5">
        <v>44445</v>
      </c>
      <c r="E6962" s="4" t="s">
        <v>15</v>
      </c>
      <c r="F6962" s="4" t="s">
        <v>123</v>
      </c>
      <c r="G6962" s="4" t="s">
        <v>124</v>
      </c>
      <c r="H6962" s="6" t="s">
        <v>17</v>
      </c>
      <c r="I6962" s="7">
        <v>46</v>
      </c>
      <c r="J6962" s="8">
        <v>124</v>
      </c>
      <c r="K6962" s="9">
        <v>5704</v>
      </c>
      <c r="L6962" s="9">
        <v>2794.96</v>
      </c>
      <c r="M6962" s="10">
        <v>0.49</v>
      </c>
      <c r="N6962" s="4" t="s">
        <v>83</v>
      </c>
      <c r="O6962" s="4" t="str">
        <f>TEXT(Table1[[#This Row],[Invoice Date]],"yyyy")</f>
        <v>2021</v>
      </c>
      <c r="P6962" s="4" t="str">
        <f>TEXT(Table1[[#This Row],[Invoice Date]],"mmm")</f>
        <v>Sep</v>
      </c>
      <c r="Q6962" s="27">
        <f>WEEKNUM(Table1[[#This Row],[Invoice Date]]) + IF(YEAR(Table1[[#This Row],[Invoice Date]])=2021, 52, 0)</f>
        <v>89</v>
      </c>
    </row>
    <row r="6963" spans="2:17" ht="14.25" customHeight="1" x14ac:dyDescent="0.3">
      <c r="B6963" s="4" t="s">
        <v>26</v>
      </c>
      <c r="C6963" s="33">
        <v>1197831</v>
      </c>
      <c r="D6963" s="5">
        <v>44445</v>
      </c>
      <c r="E6963" s="4" t="s">
        <v>27</v>
      </c>
      <c r="F6963" s="4" t="s">
        <v>59</v>
      </c>
      <c r="G6963" s="4" t="s">
        <v>60</v>
      </c>
      <c r="H6963" s="6" t="s">
        <v>17</v>
      </c>
      <c r="I6963" s="7">
        <v>31</v>
      </c>
      <c r="J6963" s="8">
        <v>256</v>
      </c>
      <c r="K6963" s="9">
        <v>7936</v>
      </c>
      <c r="L6963" s="9">
        <v>4206.079999999999</v>
      </c>
      <c r="M6963" s="10">
        <v>0.52999999999999992</v>
      </c>
      <c r="N6963" s="4" t="s">
        <v>24</v>
      </c>
      <c r="O6963" s="4" t="str">
        <f>TEXT(Table1[[#This Row],[Invoice Date]],"yyyy")</f>
        <v>2021</v>
      </c>
      <c r="P6963" s="4" t="str">
        <f>TEXT(Table1[[#This Row],[Invoice Date]],"mmm")</f>
        <v>Sep</v>
      </c>
      <c r="Q6963" s="27">
        <f>WEEKNUM(Table1[[#This Row],[Invoice Date]]) + IF(YEAR(Table1[[#This Row],[Invoice Date]])=2021, 52, 0)</f>
        <v>89</v>
      </c>
    </row>
    <row r="6964" spans="2:17" ht="14.25" customHeight="1" x14ac:dyDescent="0.3">
      <c r="B6964" s="4" t="s">
        <v>26</v>
      </c>
      <c r="C6964" s="33">
        <v>1197831</v>
      </c>
      <c r="D6964" s="5">
        <v>44445</v>
      </c>
      <c r="E6964" s="4" t="s">
        <v>27</v>
      </c>
      <c r="F6964" s="4" t="s">
        <v>59</v>
      </c>
      <c r="G6964" s="4" t="s">
        <v>60</v>
      </c>
      <c r="H6964" s="6" t="s">
        <v>17</v>
      </c>
      <c r="I6964" s="7">
        <v>44</v>
      </c>
      <c r="J6964" s="8">
        <v>206</v>
      </c>
      <c r="K6964" s="9">
        <v>9064</v>
      </c>
      <c r="L6964" s="9">
        <v>5800.9599999999991</v>
      </c>
      <c r="M6964" s="10">
        <v>0.6399999999999999</v>
      </c>
      <c r="N6964" s="4" t="s">
        <v>83</v>
      </c>
      <c r="O6964" s="4" t="str">
        <f>TEXT(Table1[[#This Row],[Invoice Date]],"yyyy")</f>
        <v>2021</v>
      </c>
      <c r="P6964" s="4" t="str">
        <f>TEXT(Table1[[#This Row],[Invoice Date]],"mmm")</f>
        <v>Sep</v>
      </c>
      <c r="Q6964" s="27">
        <f>WEEKNUM(Table1[[#This Row],[Invoice Date]]) + IF(YEAR(Table1[[#This Row],[Invoice Date]])=2021, 52, 0)</f>
        <v>89</v>
      </c>
    </row>
    <row r="6965" spans="2:17" ht="14.25" customHeight="1" x14ac:dyDescent="0.3">
      <c r="B6965" s="4" t="s">
        <v>14</v>
      </c>
      <c r="C6965" s="33">
        <v>1185732</v>
      </c>
      <c r="D6965" s="5">
        <v>44445</v>
      </c>
      <c r="E6965" s="4" t="s">
        <v>15</v>
      </c>
      <c r="F6965" s="4" t="s">
        <v>127</v>
      </c>
      <c r="G6965" s="4" t="s">
        <v>128</v>
      </c>
      <c r="H6965" s="6" t="s">
        <v>21</v>
      </c>
      <c r="I6965" s="7">
        <v>40</v>
      </c>
      <c r="J6965" s="8">
        <v>100</v>
      </c>
      <c r="K6965" s="9">
        <v>40000</v>
      </c>
      <c r="L6965" s="9">
        <v>16000</v>
      </c>
      <c r="M6965" s="10">
        <v>0.4</v>
      </c>
      <c r="N6965" s="4" t="s">
        <v>18</v>
      </c>
      <c r="O6965" s="4" t="str">
        <f>TEXT(Table1[[#This Row],[Invoice Date]],"yyyy")</f>
        <v>2021</v>
      </c>
      <c r="P6965" s="4" t="str">
        <f>TEXT(Table1[[#This Row],[Invoice Date]],"mmm")</f>
        <v>Sep</v>
      </c>
      <c r="Q6965" s="27">
        <f>WEEKNUM(Table1[[#This Row],[Invoice Date]]) + IF(YEAR(Table1[[#This Row],[Invoice Date]])=2021, 52, 0)</f>
        <v>89</v>
      </c>
    </row>
    <row r="6966" spans="2:17" ht="14.25" customHeight="1" x14ac:dyDescent="0.3">
      <c r="B6966" s="4" t="s">
        <v>14</v>
      </c>
      <c r="C6966" s="33">
        <v>1185732</v>
      </c>
      <c r="D6966" s="5">
        <v>44445</v>
      </c>
      <c r="E6966" s="4" t="s">
        <v>15</v>
      </c>
      <c r="F6966" s="4" t="s">
        <v>127</v>
      </c>
      <c r="G6966" s="4" t="s">
        <v>128</v>
      </c>
      <c r="H6966" s="6" t="s">
        <v>22</v>
      </c>
      <c r="I6966" s="7">
        <v>49.999999999999993</v>
      </c>
      <c r="J6966" s="8">
        <v>100</v>
      </c>
      <c r="K6966" s="9">
        <v>49999.999999999993</v>
      </c>
      <c r="L6966" s="9">
        <v>14999.999999999996</v>
      </c>
      <c r="M6966" s="10">
        <v>0.3</v>
      </c>
      <c r="N6966" s="4" t="s">
        <v>18</v>
      </c>
      <c r="O6966" s="4" t="str">
        <f>TEXT(Table1[[#This Row],[Invoice Date]],"yyyy")</f>
        <v>2021</v>
      </c>
      <c r="P6966" s="4" t="str">
        <f>TEXT(Table1[[#This Row],[Invoice Date]],"mmm")</f>
        <v>Sep</v>
      </c>
      <c r="Q6966" s="27">
        <f>WEEKNUM(Table1[[#This Row],[Invoice Date]]) + IF(YEAR(Table1[[#This Row],[Invoice Date]])=2021, 52, 0)</f>
        <v>89</v>
      </c>
    </row>
    <row r="6967" spans="2:17" ht="14.25" customHeight="1" x14ac:dyDescent="0.3">
      <c r="B6967" s="4" t="s">
        <v>14</v>
      </c>
      <c r="C6967" s="33">
        <v>1185732</v>
      </c>
      <c r="D6967" s="5">
        <v>44445</v>
      </c>
      <c r="E6967" s="4" t="s">
        <v>15</v>
      </c>
      <c r="F6967" s="4" t="s">
        <v>127</v>
      </c>
      <c r="G6967" s="4" t="s">
        <v>128</v>
      </c>
      <c r="H6967" s="6" t="s">
        <v>20</v>
      </c>
      <c r="I6967" s="7">
        <v>40</v>
      </c>
      <c r="J6967" s="8">
        <v>125</v>
      </c>
      <c r="K6967" s="9">
        <v>50000</v>
      </c>
      <c r="L6967" s="9">
        <v>20000</v>
      </c>
      <c r="M6967" s="10">
        <v>0.4</v>
      </c>
      <c r="N6967" s="4" t="s">
        <v>18</v>
      </c>
      <c r="O6967" s="4" t="str">
        <f>TEXT(Table1[[#This Row],[Invoice Date]],"yyyy")</f>
        <v>2021</v>
      </c>
      <c r="P6967" s="4" t="str">
        <f>TEXT(Table1[[#This Row],[Invoice Date]],"mmm")</f>
        <v>Sep</v>
      </c>
      <c r="Q6967" s="27">
        <f>WEEKNUM(Table1[[#This Row],[Invoice Date]]) + IF(YEAR(Table1[[#This Row],[Invoice Date]])=2021, 52, 0)</f>
        <v>89</v>
      </c>
    </row>
    <row r="6968" spans="2:17" ht="14.25" customHeight="1" x14ac:dyDescent="0.3">
      <c r="B6968" s="4" t="s">
        <v>34</v>
      </c>
      <c r="C6968" s="33">
        <v>1189833</v>
      </c>
      <c r="D6968" s="5">
        <v>44445</v>
      </c>
      <c r="E6968" s="4" t="s">
        <v>15</v>
      </c>
      <c r="F6968" s="4" t="s">
        <v>123</v>
      </c>
      <c r="G6968" s="4" t="s">
        <v>124</v>
      </c>
      <c r="H6968" s="6" t="s">
        <v>21</v>
      </c>
      <c r="I6968" s="7">
        <v>40</v>
      </c>
      <c r="J6968" s="8">
        <v>150</v>
      </c>
      <c r="K6968" s="9">
        <v>60000</v>
      </c>
      <c r="L6968" s="9">
        <v>24000</v>
      </c>
      <c r="M6968" s="10">
        <v>0.4</v>
      </c>
      <c r="N6968" s="4" t="s">
        <v>18</v>
      </c>
      <c r="O6968" s="4" t="str">
        <f>TEXT(Table1[[#This Row],[Invoice Date]],"yyyy")</f>
        <v>2021</v>
      </c>
      <c r="P6968" s="4" t="str">
        <f>TEXT(Table1[[#This Row],[Invoice Date]],"mmm")</f>
        <v>Sep</v>
      </c>
      <c r="Q6968" s="27">
        <f>WEEKNUM(Table1[[#This Row],[Invoice Date]]) + IF(YEAR(Table1[[#This Row],[Invoice Date]])=2021, 52, 0)</f>
        <v>89</v>
      </c>
    </row>
    <row r="6969" spans="2:17" ht="14.25" customHeight="1" x14ac:dyDescent="0.3">
      <c r="B6969" s="4" t="s">
        <v>34</v>
      </c>
      <c r="C6969" s="33">
        <v>1189833</v>
      </c>
      <c r="D6969" s="5">
        <v>44445</v>
      </c>
      <c r="E6969" s="4" t="s">
        <v>15</v>
      </c>
      <c r="F6969" s="4" t="s">
        <v>123</v>
      </c>
      <c r="G6969" s="4" t="s">
        <v>124</v>
      </c>
      <c r="H6969" s="6" t="s">
        <v>20</v>
      </c>
      <c r="I6969" s="7">
        <v>40</v>
      </c>
      <c r="J6969" s="8">
        <v>175</v>
      </c>
      <c r="K6969" s="9">
        <v>70000</v>
      </c>
      <c r="L6969" s="9">
        <v>28000</v>
      </c>
      <c r="M6969" s="10">
        <v>0.4</v>
      </c>
      <c r="N6969" s="4" t="s">
        <v>18</v>
      </c>
      <c r="O6969" s="4" t="str">
        <f>TEXT(Table1[[#This Row],[Invoice Date]],"yyyy")</f>
        <v>2021</v>
      </c>
      <c r="P6969" s="4" t="str">
        <f>TEXT(Table1[[#This Row],[Invoice Date]],"mmm")</f>
        <v>Sep</v>
      </c>
      <c r="Q6969" s="27">
        <f>WEEKNUM(Table1[[#This Row],[Invoice Date]]) + IF(YEAR(Table1[[#This Row],[Invoice Date]])=2021, 52, 0)</f>
        <v>89</v>
      </c>
    </row>
    <row r="6970" spans="2:17" ht="14.25" customHeight="1" x14ac:dyDescent="0.3">
      <c r="B6970" s="4" t="s">
        <v>34</v>
      </c>
      <c r="C6970" s="33">
        <v>1189833</v>
      </c>
      <c r="D6970" s="5">
        <v>44445</v>
      </c>
      <c r="E6970" s="4" t="s">
        <v>15</v>
      </c>
      <c r="F6970" s="4" t="s">
        <v>123</v>
      </c>
      <c r="G6970" s="4" t="s">
        <v>124</v>
      </c>
      <c r="H6970" s="6" t="s">
        <v>22</v>
      </c>
      <c r="I6970" s="7">
        <v>49.999999999999993</v>
      </c>
      <c r="J6970" s="8">
        <v>150</v>
      </c>
      <c r="K6970" s="9">
        <v>74999.999999999985</v>
      </c>
      <c r="L6970" s="9">
        <v>22499.999999999996</v>
      </c>
      <c r="M6970" s="10">
        <v>0.3</v>
      </c>
      <c r="N6970" s="4" t="s">
        <v>18</v>
      </c>
      <c r="O6970" s="4" t="str">
        <f>TEXT(Table1[[#This Row],[Invoice Date]],"yyyy")</f>
        <v>2021</v>
      </c>
      <c r="P6970" s="4" t="str">
        <f>TEXT(Table1[[#This Row],[Invoice Date]],"mmm")</f>
        <v>Sep</v>
      </c>
      <c r="Q6970" s="27">
        <f>WEEKNUM(Table1[[#This Row],[Invoice Date]]) + IF(YEAR(Table1[[#This Row],[Invoice Date]])=2021, 52, 0)</f>
        <v>89</v>
      </c>
    </row>
    <row r="6971" spans="2:17" ht="14.25" customHeight="1" x14ac:dyDescent="0.3">
      <c r="B6971" s="4" t="s">
        <v>14</v>
      </c>
      <c r="C6971" s="33">
        <v>1185732</v>
      </c>
      <c r="D6971" s="5">
        <v>44445</v>
      </c>
      <c r="E6971" s="4" t="s">
        <v>15</v>
      </c>
      <c r="F6971" s="4" t="s">
        <v>127</v>
      </c>
      <c r="G6971" s="4" t="s">
        <v>128</v>
      </c>
      <c r="H6971" s="6" t="s">
        <v>19</v>
      </c>
      <c r="I6971" s="7">
        <v>45</v>
      </c>
      <c r="J6971" s="8">
        <v>225</v>
      </c>
      <c r="K6971" s="9">
        <v>101250</v>
      </c>
      <c r="L6971" s="9">
        <v>35437.5</v>
      </c>
      <c r="M6971" s="10">
        <v>0.35</v>
      </c>
      <c r="N6971" s="4" t="s">
        <v>18</v>
      </c>
      <c r="O6971" s="4" t="str">
        <f>TEXT(Table1[[#This Row],[Invoice Date]],"yyyy")</f>
        <v>2021</v>
      </c>
      <c r="P6971" s="4" t="str">
        <f>TEXT(Table1[[#This Row],[Invoice Date]],"mmm")</f>
        <v>Sep</v>
      </c>
      <c r="Q6971" s="27">
        <f>WEEKNUM(Table1[[#This Row],[Invoice Date]]) + IF(YEAR(Table1[[#This Row],[Invoice Date]])=2021, 52, 0)</f>
        <v>89</v>
      </c>
    </row>
    <row r="6972" spans="2:17" ht="14.25" customHeight="1" x14ac:dyDescent="0.3">
      <c r="B6972" s="4" t="s">
        <v>14</v>
      </c>
      <c r="C6972" s="33">
        <v>1185732</v>
      </c>
      <c r="D6972" s="5">
        <v>44445</v>
      </c>
      <c r="E6972" s="4" t="s">
        <v>15</v>
      </c>
      <c r="F6972" s="4" t="s">
        <v>127</v>
      </c>
      <c r="G6972" s="4" t="s">
        <v>128</v>
      </c>
      <c r="H6972" s="6" t="s">
        <v>23</v>
      </c>
      <c r="I6972" s="7">
        <v>54.999999999999993</v>
      </c>
      <c r="J6972" s="8">
        <v>200</v>
      </c>
      <c r="K6972" s="9">
        <v>109999.99999999999</v>
      </c>
      <c r="L6972" s="9">
        <v>44000</v>
      </c>
      <c r="M6972" s="10">
        <v>0.4</v>
      </c>
      <c r="N6972" s="4" t="s">
        <v>18</v>
      </c>
      <c r="O6972" s="4" t="str">
        <f>TEXT(Table1[[#This Row],[Invoice Date]],"yyyy")</f>
        <v>2021</v>
      </c>
      <c r="P6972" s="4" t="str">
        <f>TEXT(Table1[[#This Row],[Invoice Date]],"mmm")</f>
        <v>Sep</v>
      </c>
      <c r="Q6972" s="27">
        <f>WEEKNUM(Table1[[#This Row],[Invoice Date]]) + IF(YEAR(Table1[[#This Row],[Invoice Date]])=2021, 52, 0)</f>
        <v>89</v>
      </c>
    </row>
    <row r="6973" spans="2:17" ht="14.25" customHeight="1" x14ac:dyDescent="0.3">
      <c r="B6973" s="4" t="s">
        <v>34</v>
      </c>
      <c r="C6973" s="33">
        <v>1189833</v>
      </c>
      <c r="D6973" s="5">
        <v>44445</v>
      </c>
      <c r="E6973" s="4" t="s">
        <v>15</v>
      </c>
      <c r="F6973" s="4" t="s">
        <v>123</v>
      </c>
      <c r="G6973" s="4" t="s">
        <v>124</v>
      </c>
      <c r="H6973" s="6" t="s">
        <v>19</v>
      </c>
      <c r="I6973" s="7">
        <v>45</v>
      </c>
      <c r="J6973" s="8">
        <v>275</v>
      </c>
      <c r="K6973" s="9">
        <v>123750</v>
      </c>
      <c r="L6973" s="9">
        <v>43312.5</v>
      </c>
      <c r="M6973" s="10">
        <v>0.35</v>
      </c>
      <c r="N6973" s="4" t="s">
        <v>18</v>
      </c>
      <c r="O6973" s="4" t="str">
        <f>TEXT(Table1[[#This Row],[Invoice Date]],"yyyy")</f>
        <v>2021</v>
      </c>
      <c r="P6973" s="4" t="str">
        <f>TEXT(Table1[[#This Row],[Invoice Date]],"mmm")</f>
        <v>Sep</v>
      </c>
      <c r="Q6973" s="27">
        <f>WEEKNUM(Table1[[#This Row],[Invoice Date]]) + IF(YEAR(Table1[[#This Row],[Invoice Date]])=2021, 52, 0)</f>
        <v>89</v>
      </c>
    </row>
    <row r="6974" spans="2:17" ht="14.25" customHeight="1" x14ac:dyDescent="0.3">
      <c r="B6974" s="4" t="s">
        <v>34</v>
      </c>
      <c r="C6974" s="33">
        <v>1189833</v>
      </c>
      <c r="D6974" s="5">
        <v>44445</v>
      </c>
      <c r="E6974" s="4" t="s">
        <v>15</v>
      </c>
      <c r="F6974" s="4" t="s">
        <v>123</v>
      </c>
      <c r="G6974" s="4" t="s">
        <v>124</v>
      </c>
      <c r="H6974" s="6" t="s">
        <v>23</v>
      </c>
      <c r="I6974" s="7">
        <v>54.999999999999993</v>
      </c>
      <c r="J6974" s="8">
        <v>250</v>
      </c>
      <c r="K6974" s="9">
        <v>137499.99999999997</v>
      </c>
      <c r="L6974" s="9">
        <v>54999.999999999993</v>
      </c>
      <c r="M6974" s="10">
        <v>0.4</v>
      </c>
      <c r="N6974" s="4" t="s">
        <v>18</v>
      </c>
      <c r="O6974" s="4" t="str">
        <f>TEXT(Table1[[#This Row],[Invoice Date]],"yyyy")</f>
        <v>2021</v>
      </c>
      <c r="P6974" s="4" t="str">
        <f>TEXT(Table1[[#This Row],[Invoice Date]],"mmm")</f>
        <v>Sep</v>
      </c>
      <c r="Q6974" s="27">
        <f>WEEKNUM(Table1[[#This Row],[Invoice Date]]) + IF(YEAR(Table1[[#This Row],[Invoice Date]])=2021, 52, 0)</f>
        <v>89</v>
      </c>
    </row>
    <row r="6975" spans="2:17" ht="14.25" customHeight="1" x14ac:dyDescent="0.3">
      <c r="B6975" s="4" t="s">
        <v>26</v>
      </c>
      <c r="C6975" s="33">
        <v>1197831</v>
      </c>
      <c r="D6975" s="5">
        <v>44445</v>
      </c>
      <c r="E6975" s="4" t="s">
        <v>27</v>
      </c>
      <c r="F6975" s="4" t="s">
        <v>28</v>
      </c>
      <c r="G6975" s="4" t="s">
        <v>39</v>
      </c>
      <c r="H6975" s="6" t="s">
        <v>20</v>
      </c>
      <c r="I6975" s="7">
        <v>24.999999999999996</v>
      </c>
      <c r="J6975" s="8">
        <v>625</v>
      </c>
      <c r="K6975" s="9">
        <v>156249.99999999997</v>
      </c>
      <c r="L6975" s="9">
        <v>54687.499999999985</v>
      </c>
      <c r="M6975" s="10">
        <v>0.35</v>
      </c>
      <c r="N6975" s="4" t="s">
        <v>24</v>
      </c>
      <c r="O6975" s="4" t="str">
        <f>TEXT(Table1[[#This Row],[Invoice Date]],"yyyy")</f>
        <v>2021</v>
      </c>
      <c r="P6975" s="4" t="str">
        <f>TEXT(Table1[[#This Row],[Invoice Date]],"mmm")</f>
        <v>Sep</v>
      </c>
      <c r="Q6975" s="27">
        <f>WEEKNUM(Table1[[#This Row],[Invoice Date]]) + IF(YEAR(Table1[[#This Row],[Invoice Date]])=2021, 52, 0)</f>
        <v>89</v>
      </c>
    </row>
    <row r="6976" spans="2:17" ht="14.25" customHeight="1" x14ac:dyDescent="0.3">
      <c r="B6976" s="4" t="s">
        <v>14</v>
      </c>
      <c r="C6976" s="33">
        <v>1185732</v>
      </c>
      <c r="D6976" s="5">
        <v>44445</v>
      </c>
      <c r="E6976" s="4" t="s">
        <v>15</v>
      </c>
      <c r="F6976" s="4" t="s">
        <v>127</v>
      </c>
      <c r="G6976" s="4" t="s">
        <v>128</v>
      </c>
      <c r="H6976" s="6" t="s">
        <v>17</v>
      </c>
      <c r="I6976" s="7">
        <v>49.999999999999993</v>
      </c>
      <c r="J6976" s="8">
        <v>425</v>
      </c>
      <c r="K6976" s="9">
        <v>212499.99999999997</v>
      </c>
      <c r="L6976" s="9">
        <v>74374.999999999985</v>
      </c>
      <c r="M6976" s="10">
        <v>0.35</v>
      </c>
      <c r="N6976" s="4" t="s">
        <v>18</v>
      </c>
      <c r="O6976" s="4" t="str">
        <f>TEXT(Table1[[#This Row],[Invoice Date]],"yyyy")</f>
        <v>2021</v>
      </c>
      <c r="P6976" s="4" t="str">
        <f>TEXT(Table1[[#This Row],[Invoice Date]],"mmm")</f>
        <v>Sep</v>
      </c>
      <c r="Q6976" s="27">
        <f>WEEKNUM(Table1[[#This Row],[Invoice Date]]) + IF(YEAR(Table1[[#This Row],[Invoice Date]])=2021, 52, 0)</f>
        <v>89</v>
      </c>
    </row>
    <row r="6977" spans="2:17" ht="14.25" customHeight="1" x14ac:dyDescent="0.3">
      <c r="B6977" s="4" t="s">
        <v>34</v>
      </c>
      <c r="C6977" s="33">
        <v>1189833</v>
      </c>
      <c r="D6977" s="5">
        <v>44445</v>
      </c>
      <c r="E6977" s="4" t="s">
        <v>15</v>
      </c>
      <c r="F6977" s="4" t="s">
        <v>123</v>
      </c>
      <c r="G6977" s="4" t="s">
        <v>124</v>
      </c>
      <c r="H6977" s="6" t="s">
        <v>17</v>
      </c>
      <c r="I6977" s="7">
        <v>49.999999999999993</v>
      </c>
      <c r="J6977" s="8">
        <v>475</v>
      </c>
      <c r="K6977" s="9">
        <v>237499.99999999997</v>
      </c>
      <c r="L6977" s="9">
        <v>83124.999999999985</v>
      </c>
      <c r="M6977" s="10">
        <v>0.35</v>
      </c>
      <c r="N6977" s="4" t="s">
        <v>18</v>
      </c>
      <c r="O6977" s="4" t="str">
        <f>TEXT(Table1[[#This Row],[Invoice Date]],"yyyy")</f>
        <v>2021</v>
      </c>
      <c r="P6977" s="4" t="str">
        <f>TEXT(Table1[[#This Row],[Invoice Date]],"mmm")</f>
        <v>Sep</v>
      </c>
      <c r="Q6977" s="27">
        <f>WEEKNUM(Table1[[#This Row],[Invoice Date]]) + IF(YEAR(Table1[[#This Row],[Invoice Date]])=2021, 52, 0)</f>
        <v>89</v>
      </c>
    </row>
    <row r="6978" spans="2:17" ht="14.25" customHeight="1" x14ac:dyDescent="0.3">
      <c r="B6978" s="4" t="s">
        <v>26</v>
      </c>
      <c r="C6978" s="33">
        <v>1197831</v>
      </c>
      <c r="D6978" s="5">
        <v>44445</v>
      </c>
      <c r="E6978" s="4" t="s">
        <v>27</v>
      </c>
      <c r="F6978" s="4" t="s">
        <v>59</v>
      </c>
      <c r="G6978" s="4" t="s">
        <v>60</v>
      </c>
      <c r="H6978" s="6" t="s">
        <v>17</v>
      </c>
      <c r="I6978" s="7">
        <v>45</v>
      </c>
      <c r="J6978" s="8">
        <v>825</v>
      </c>
      <c r="K6978" s="9">
        <v>371250</v>
      </c>
      <c r="L6978" s="9">
        <v>185624.99999999997</v>
      </c>
      <c r="M6978" s="10">
        <v>0.49999999999999994</v>
      </c>
      <c r="N6978" s="4" t="s">
        <v>24</v>
      </c>
      <c r="O6978" s="4" t="str">
        <f>TEXT(Table1[[#This Row],[Invoice Date]],"yyyy")</f>
        <v>2021</v>
      </c>
      <c r="P6978" s="4" t="str">
        <f>TEXT(Table1[[#This Row],[Invoice Date]],"mmm")</f>
        <v>Sep</v>
      </c>
      <c r="Q6978" s="27">
        <f>WEEKNUM(Table1[[#This Row],[Invoice Date]]) + IF(YEAR(Table1[[#This Row],[Invoice Date]])=2021, 52, 0)</f>
        <v>89</v>
      </c>
    </row>
    <row r="6979" spans="2:17" ht="14.25" customHeight="1" x14ac:dyDescent="0.3">
      <c r="B6979" s="4" t="s">
        <v>14</v>
      </c>
      <c r="C6979" s="33">
        <v>1185732</v>
      </c>
      <c r="D6979" s="5">
        <v>44446</v>
      </c>
      <c r="E6979" s="4" t="s">
        <v>36</v>
      </c>
      <c r="F6979" s="4" t="s">
        <v>112</v>
      </c>
      <c r="G6979" s="4" t="s">
        <v>113</v>
      </c>
      <c r="H6979" s="6" t="s">
        <v>21</v>
      </c>
      <c r="I6979" s="7">
        <v>23</v>
      </c>
      <c r="J6979" s="8">
        <v>38</v>
      </c>
      <c r="K6979" s="9">
        <v>874</v>
      </c>
      <c r="L6979" s="9">
        <v>393.29999999999995</v>
      </c>
      <c r="M6979" s="10">
        <v>0.44999999999999996</v>
      </c>
      <c r="N6979" s="4" t="s">
        <v>83</v>
      </c>
      <c r="O6979" s="4" t="str">
        <f>TEXT(Table1[[#This Row],[Invoice Date]],"yyyy")</f>
        <v>2021</v>
      </c>
      <c r="P6979" s="4" t="str">
        <f>TEXT(Table1[[#This Row],[Invoice Date]],"mmm")</f>
        <v>Sep</v>
      </c>
      <c r="Q6979" s="27">
        <f>WEEKNUM(Table1[[#This Row],[Invoice Date]]) + IF(YEAR(Table1[[#This Row],[Invoice Date]])=2021, 52, 0)</f>
        <v>89</v>
      </c>
    </row>
    <row r="6980" spans="2:17" ht="14.25" customHeight="1" x14ac:dyDescent="0.3">
      <c r="B6980" s="4" t="s">
        <v>14</v>
      </c>
      <c r="C6980" s="33">
        <v>1185732</v>
      </c>
      <c r="D6980" s="5">
        <v>44446</v>
      </c>
      <c r="E6980" s="4" t="s">
        <v>36</v>
      </c>
      <c r="F6980" s="4" t="s">
        <v>112</v>
      </c>
      <c r="G6980" s="4" t="s">
        <v>113</v>
      </c>
      <c r="H6980" s="6" t="s">
        <v>20</v>
      </c>
      <c r="I6980" s="7">
        <v>24</v>
      </c>
      <c r="J6980" s="8">
        <v>49</v>
      </c>
      <c r="K6980" s="9">
        <v>1176</v>
      </c>
      <c r="L6980" s="9">
        <v>470.40000000000003</v>
      </c>
      <c r="M6980" s="10">
        <v>0.4</v>
      </c>
      <c r="N6980" s="4" t="s">
        <v>83</v>
      </c>
      <c r="O6980" s="4" t="str">
        <f>TEXT(Table1[[#This Row],[Invoice Date]],"yyyy")</f>
        <v>2021</v>
      </c>
      <c r="P6980" s="4" t="str">
        <f>TEXT(Table1[[#This Row],[Invoice Date]],"mmm")</f>
        <v>Sep</v>
      </c>
      <c r="Q6980" s="27">
        <f>WEEKNUM(Table1[[#This Row],[Invoice Date]]) + IF(YEAR(Table1[[#This Row],[Invoice Date]])=2021, 52, 0)</f>
        <v>89</v>
      </c>
    </row>
    <row r="6981" spans="2:17" ht="14.25" customHeight="1" x14ac:dyDescent="0.3">
      <c r="B6981" s="4" t="s">
        <v>14</v>
      </c>
      <c r="C6981" s="33">
        <v>1185732</v>
      </c>
      <c r="D6981" s="5">
        <v>44446</v>
      </c>
      <c r="E6981" s="4" t="s">
        <v>36</v>
      </c>
      <c r="F6981" s="4" t="s">
        <v>112</v>
      </c>
      <c r="G6981" s="4" t="s">
        <v>113</v>
      </c>
      <c r="H6981" s="6" t="s">
        <v>22</v>
      </c>
      <c r="I6981" s="7">
        <v>34</v>
      </c>
      <c r="J6981" s="8">
        <v>45</v>
      </c>
      <c r="K6981" s="9">
        <v>1530</v>
      </c>
      <c r="L6981" s="9">
        <v>933.3</v>
      </c>
      <c r="M6981" s="10">
        <v>0.61</v>
      </c>
      <c r="N6981" s="4" t="s">
        <v>83</v>
      </c>
      <c r="O6981" s="4" t="str">
        <f>TEXT(Table1[[#This Row],[Invoice Date]],"yyyy")</f>
        <v>2021</v>
      </c>
      <c r="P6981" s="4" t="str">
        <f>TEXT(Table1[[#This Row],[Invoice Date]],"mmm")</f>
        <v>Sep</v>
      </c>
      <c r="Q6981" s="27">
        <f>WEEKNUM(Table1[[#This Row],[Invoice Date]]) + IF(YEAR(Table1[[#This Row],[Invoice Date]])=2021, 52, 0)</f>
        <v>89</v>
      </c>
    </row>
    <row r="6982" spans="2:17" ht="14.25" customHeight="1" x14ac:dyDescent="0.3">
      <c r="B6982" s="4" t="s">
        <v>14</v>
      </c>
      <c r="C6982" s="33">
        <v>1185732</v>
      </c>
      <c r="D6982" s="5">
        <v>44446</v>
      </c>
      <c r="E6982" s="4" t="s">
        <v>36</v>
      </c>
      <c r="F6982" s="4" t="s">
        <v>112</v>
      </c>
      <c r="G6982" s="4" t="s">
        <v>113</v>
      </c>
      <c r="H6982" s="6" t="s">
        <v>19</v>
      </c>
      <c r="I6982" s="7">
        <v>27</v>
      </c>
      <c r="J6982" s="8">
        <v>77</v>
      </c>
      <c r="K6982" s="9">
        <v>2079</v>
      </c>
      <c r="L6982" s="9">
        <v>977.13</v>
      </c>
      <c r="M6982" s="10">
        <v>0.47</v>
      </c>
      <c r="N6982" s="4" t="s">
        <v>83</v>
      </c>
      <c r="O6982" s="4" t="str">
        <f>TEXT(Table1[[#This Row],[Invoice Date]],"yyyy")</f>
        <v>2021</v>
      </c>
      <c r="P6982" s="4" t="str">
        <f>TEXT(Table1[[#This Row],[Invoice Date]],"mmm")</f>
        <v>Sep</v>
      </c>
      <c r="Q6982" s="27">
        <f>WEEKNUM(Table1[[#This Row],[Invoice Date]]) + IF(YEAR(Table1[[#This Row],[Invoice Date]])=2021, 52, 0)</f>
        <v>89</v>
      </c>
    </row>
    <row r="6983" spans="2:17" ht="14.25" customHeight="1" x14ac:dyDescent="0.3">
      <c r="B6983" s="4" t="s">
        <v>14</v>
      </c>
      <c r="C6983" s="33">
        <v>1185732</v>
      </c>
      <c r="D6983" s="5">
        <v>44446</v>
      </c>
      <c r="E6983" s="4" t="s">
        <v>36</v>
      </c>
      <c r="F6983" s="4" t="s">
        <v>112</v>
      </c>
      <c r="G6983" s="4" t="s">
        <v>113</v>
      </c>
      <c r="H6983" s="6" t="s">
        <v>23</v>
      </c>
      <c r="I6983" s="7">
        <v>36</v>
      </c>
      <c r="J6983" s="8">
        <v>61</v>
      </c>
      <c r="K6983" s="9">
        <v>2196</v>
      </c>
      <c r="L6983" s="9">
        <v>1098</v>
      </c>
      <c r="M6983" s="10">
        <v>0.5</v>
      </c>
      <c r="N6983" s="4" t="s">
        <v>83</v>
      </c>
      <c r="O6983" s="4" t="str">
        <f>TEXT(Table1[[#This Row],[Invoice Date]],"yyyy")</f>
        <v>2021</v>
      </c>
      <c r="P6983" s="4" t="str">
        <f>TEXT(Table1[[#This Row],[Invoice Date]],"mmm")</f>
        <v>Sep</v>
      </c>
      <c r="Q6983" s="27">
        <f>WEEKNUM(Table1[[#This Row],[Invoice Date]]) + IF(YEAR(Table1[[#This Row],[Invoice Date]])=2021, 52, 0)</f>
        <v>89</v>
      </c>
    </row>
    <row r="6984" spans="2:17" ht="14.25" customHeight="1" x14ac:dyDescent="0.3">
      <c r="B6984" s="4" t="s">
        <v>14</v>
      </c>
      <c r="C6984" s="33">
        <v>1185732</v>
      </c>
      <c r="D6984" s="5">
        <v>44446</v>
      </c>
      <c r="E6984" s="4" t="s">
        <v>36</v>
      </c>
      <c r="F6984" s="4" t="s">
        <v>112</v>
      </c>
      <c r="G6984" s="4" t="s">
        <v>113</v>
      </c>
      <c r="H6984" s="6" t="s">
        <v>17</v>
      </c>
      <c r="I6984" s="7">
        <v>34</v>
      </c>
      <c r="J6984" s="8">
        <v>133</v>
      </c>
      <c r="K6984" s="9">
        <v>4522</v>
      </c>
      <c r="L6984" s="9">
        <v>1808.8000000000002</v>
      </c>
      <c r="M6984" s="10">
        <v>0.4</v>
      </c>
      <c r="N6984" s="4" t="s">
        <v>83</v>
      </c>
      <c r="O6984" s="4" t="str">
        <f>TEXT(Table1[[#This Row],[Invoice Date]],"yyyy")</f>
        <v>2021</v>
      </c>
      <c r="P6984" s="4" t="str">
        <f>TEXT(Table1[[#This Row],[Invoice Date]],"mmm")</f>
        <v>Sep</v>
      </c>
      <c r="Q6984" s="27">
        <f>WEEKNUM(Table1[[#This Row],[Invoice Date]]) + IF(YEAR(Table1[[#This Row],[Invoice Date]])=2021, 52, 0)</f>
        <v>89</v>
      </c>
    </row>
    <row r="6985" spans="2:17" ht="14.25" customHeight="1" x14ac:dyDescent="0.3">
      <c r="B6985" s="4" t="s">
        <v>26</v>
      </c>
      <c r="C6985" s="33">
        <v>1197831</v>
      </c>
      <c r="D6985" s="5">
        <v>44446</v>
      </c>
      <c r="E6985" s="4" t="s">
        <v>27</v>
      </c>
      <c r="F6985" s="4" t="s">
        <v>28</v>
      </c>
      <c r="G6985" s="4" t="s">
        <v>39</v>
      </c>
      <c r="H6985" s="6" t="s">
        <v>21</v>
      </c>
      <c r="I6985" s="7">
        <v>27</v>
      </c>
      <c r="J6985" s="8">
        <v>182</v>
      </c>
      <c r="K6985" s="9">
        <v>4914</v>
      </c>
      <c r="L6985" s="9">
        <v>2407.86</v>
      </c>
      <c r="M6985" s="10">
        <v>0.49</v>
      </c>
      <c r="N6985" s="4" t="s">
        <v>24</v>
      </c>
      <c r="O6985" s="4" t="str">
        <f>TEXT(Table1[[#This Row],[Invoice Date]],"yyyy")</f>
        <v>2021</v>
      </c>
      <c r="P6985" s="4" t="str">
        <f>TEXT(Table1[[#This Row],[Invoice Date]],"mmm")</f>
        <v>Sep</v>
      </c>
      <c r="Q6985" s="27">
        <f>WEEKNUM(Table1[[#This Row],[Invoice Date]]) + IF(YEAR(Table1[[#This Row],[Invoice Date]])=2021, 52, 0)</f>
        <v>89</v>
      </c>
    </row>
    <row r="6986" spans="2:17" ht="14.25" customHeight="1" x14ac:dyDescent="0.3">
      <c r="B6986" s="4" t="s">
        <v>26</v>
      </c>
      <c r="C6986" s="33">
        <v>1197831</v>
      </c>
      <c r="D6986" s="5">
        <v>44446</v>
      </c>
      <c r="E6986" s="4" t="s">
        <v>27</v>
      </c>
      <c r="F6986" s="4" t="s">
        <v>28</v>
      </c>
      <c r="G6986" s="4" t="s">
        <v>39</v>
      </c>
      <c r="H6986" s="6" t="s">
        <v>21</v>
      </c>
      <c r="I6986" s="7">
        <v>34</v>
      </c>
      <c r="J6986" s="8">
        <v>154</v>
      </c>
      <c r="K6986" s="9">
        <v>5236</v>
      </c>
      <c r="L6986" s="9">
        <v>3141.6</v>
      </c>
      <c r="M6986" s="10">
        <v>0.6</v>
      </c>
      <c r="N6986" s="4" t="s">
        <v>83</v>
      </c>
      <c r="O6986" s="4" t="str">
        <f>TEXT(Table1[[#This Row],[Invoice Date]],"yyyy")</f>
        <v>2021</v>
      </c>
      <c r="P6986" s="4" t="str">
        <f>TEXT(Table1[[#This Row],[Invoice Date]],"mmm")</f>
        <v>Sep</v>
      </c>
      <c r="Q6986" s="27">
        <f>WEEKNUM(Table1[[#This Row],[Invoice Date]]) + IF(YEAR(Table1[[#This Row],[Invoice Date]])=2021, 52, 0)</f>
        <v>89</v>
      </c>
    </row>
    <row r="6987" spans="2:17" ht="14.25" customHeight="1" x14ac:dyDescent="0.3">
      <c r="B6987" s="4" t="s">
        <v>26</v>
      </c>
      <c r="C6987" s="33">
        <v>1197831</v>
      </c>
      <c r="D6987" s="5">
        <v>44446</v>
      </c>
      <c r="E6987" s="4" t="s">
        <v>27</v>
      </c>
      <c r="F6987" s="4" t="s">
        <v>59</v>
      </c>
      <c r="G6987" s="4" t="s">
        <v>60</v>
      </c>
      <c r="H6987" s="6" t="s">
        <v>19</v>
      </c>
      <c r="I6987" s="7">
        <v>37</v>
      </c>
      <c r="J6987" s="8">
        <v>264</v>
      </c>
      <c r="K6987" s="9">
        <v>9768</v>
      </c>
      <c r="L6987" s="9">
        <v>5372.4</v>
      </c>
      <c r="M6987" s="10">
        <v>0.54999999999999993</v>
      </c>
      <c r="N6987" s="4" t="s">
        <v>24</v>
      </c>
      <c r="O6987" s="4" t="str">
        <f>TEXT(Table1[[#This Row],[Invoice Date]],"yyyy")</f>
        <v>2021</v>
      </c>
      <c r="P6987" s="4" t="str">
        <f>TEXT(Table1[[#This Row],[Invoice Date]],"mmm")</f>
        <v>Sep</v>
      </c>
      <c r="Q6987" s="27">
        <f>WEEKNUM(Table1[[#This Row],[Invoice Date]]) + IF(YEAR(Table1[[#This Row],[Invoice Date]])=2021, 52, 0)</f>
        <v>89</v>
      </c>
    </row>
    <row r="6988" spans="2:17" ht="14.25" customHeight="1" x14ac:dyDescent="0.3">
      <c r="B6988" s="4" t="s">
        <v>26</v>
      </c>
      <c r="C6988" s="33">
        <v>1197831</v>
      </c>
      <c r="D6988" s="5">
        <v>44446</v>
      </c>
      <c r="E6988" s="4" t="s">
        <v>27</v>
      </c>
      <c r="F6988" s="4" t="s">
        <v>59</v>
      </c>
      <c r="G6988" s="4" t="s">
        <v>60</v>
      </c>
      <c r="H6988" s="6" t="s">
        <v>19</v>
      </c>
      <c r="I6988" s="7">
        <v>49</v>
      </c>
      <c r="J6988" s="8">
        <v>215</v>
      </c>
      <c r="K6988" s="9">
        <v>10535</v>
      </c>
      <c r="L6988" s="9">
        <v>6742.3999999999987</v>
      </c>
      <c r="M6988" s="10">
        <v>0.6399999999999999</v>
      </c>
      <c r="N6988" s="4" t="s">
        <v>83</v>
      </c>
      <c r="O6988" s="4" t="str">
        <f>TEXT(Table1[[#This Row],[Invoice Date]],"yyyy")</f>
        <v>2021</v>
      </c>
      <c r="P6988" s="4" t="str">
        <f>TEXT(Table1[[#This Row],[Invoice Date]],"mmm")</f>
        <v>Sep</v>
      </c>
      <c r="Q6988" s="27">
        <f>WEEKNUM(Table1[[#This Row],[Invoice Date]]) + IF(YEAR(Table1[[#This Row],[Invoice Date]])=2021, 52, 0)</f>
        <v>89</v>
      </c>
    </row>
    <row r="6989" spans="2:17" ht="14.25" customHeight="1" x14ac:dyDescent="0.3">
      <c r="B6989" s="4" t="s">
        <v>14</v>
      </c>
      <c r="C6989" s="33">
        <v>1185732</v>
      </c>
      <c r="D6989" s="5">
        <v>44446</v>
      </c>
      <c r="E6989" s="4" t="s">
        <v>36</v>
      </c>
      <c r="F6989" s="4" t="s">
        <v>112</v>
      </c>
      <c r="G6989" s="4" t="s">
        <v>113</v>
      </c>
      <c r="H6989" s="6" t="s">
        <v>21</v>
      </c>
      <c r="I6989" s="7">
        <v>25.000000000000007</v>
      </c>
      <c r="J6989" s="8">
        <v>150</v>
      </c>
      <c r="K6989" s="9">
        <v>37500.000000000007</v>
      </c>
      <c r="L6989" s="9">
        <v>11250.000000000002</v>
      </c>
      <c r="M6989" s="10">
        <v>0.3</v>
      </c>
      <c r="N6989" s="4" t="s">
        <v>18</v>
      </c>
      <c r="O6989" s="4" t="str">
        <f>TEXT(Table1[[#This Row],[Invoice Date]],"yyyy")</f>
        <v>2021</v>
      </c>
      <c r="P6989" s="4" t="str">
        <f>TEXT(Table1[[#This Row],[Invoice Date]],"mmm")</f>
        <v>Sep</v>
      </c>
      <c r="Q6989" s="27">
        <f>WEEKNUM(Table1[[#This Row],[Invoice Date]]) + IF(YEAR(Table1[[#This Row],[Invoice Date]])=2021, 52, 0)</f>
        <v>89</v>
      </c>
    </row>
    <row r="6990" spans="2:17" ht="14.25" customHeight="1" x14ac:dyDescent="0.3">
      <c r="B6990" s="4" t="s">
        <v>14</v>
      </c>
      <c r="C6990" s="33">
        <v>1185732</v>
      </c>
      <c r="D6990" s="5">
        <v>44446</v>
      </c>
      <c r="E6990" s="4" t="s">
        <v>36</v>
      </c>
      <c r="F6990" s="4" t="s">
        <v>112</v>
      </c>
      <c r="G6990" s="4" t="s">
        <v>113</v>
      </c>
      <c r="H6990" s="6" t="s">
        <v>20</v>
      </c>
      <c r="I6990" s="7">
        <v>25.000000000000007</v>
      </c>
      <c r="J6990" s="8">
        <v>175</v>
      </c>
      <c r="K6990" s="9">
        <v>43750.000000000015</v>
      </c>
      <c r="L6990" s="9">
        <v>13125.000000000004</v>
      </c>
      <c r="M6990" s="10">
        <v>0.3</v>
      </c>
      <c r="N6990" s="4" t="s">
        <v>18</v>
      </c>
      <c r="O6990" s="4" t="str">
        <f>TEXT(Table1[[#This Row],[Invoice Date]],"yyyy")</f>
        <v>2021</v>
      </c>
      <c r="P6990" s="4" t="str">
        <f>TEXT(Table1[[#This Row],[Invoice Date]],"mmm")</f>
        <v>Sep</v>
      </c>
      <c r="Q6990" s="27">
        <f>WEEKNUM(Table1[[#This Row],[Invoice Date]]) + IF(YEAR(Table1[[#This Row],[Invoice Date]])=2021, 52, 0)</f>
        <v>89</v>
      </c>
    </row>
    <row r="6991" spans="2:17" ht="14.25" customHeight="1" x14ac:dyDescent="0.3">
      <c r="B6991" s="4" t="s">
        <v>14</v>
      </c>
      <c r="C6991" s="33">
        <v>1185732</v>
      </c>
      <c r="D6991" s="5">
        <v>44446</v>
      </c>
      <c r="E6991" s="4" t="s">
        <v>36</v>
      </c>
      <c r="F6991" s="4" t="s">
        <v>112</v>
      </c>
      <c r="G6991" s="4" t="s">
        <v>113</v>
      </c>
      <c r="H6991" s="6" t="s">
        <v>22</v>
      </c>
      <c r="I6991" s="7">
        <v>35</v>
      </c>
      <c r="J6991" s="8">
        <v>150</v>
      </c>
      <c r="K6991" s="9">
        <v>52500</v>
      </c>
      <c r="L6991" s="9">
        <v>26250</v>
      </c>
      <c r="M6991" s="10">
        <v>0.5</v>
      </c>
      <c r="N6991" s="4" t="s">
        <v>18</v>
      </c>
      <c r="O6991" s="4" t="str">
        <f>TEXT(Table1[[#This Row],[Invoice Date]],"yyyy")</f>
        <v>2021</v>
      </c>
      <c r="P6991" s="4" t="str">
        <f>TEXT(Table1[[#This Row],[Invoice Date]],"mmm")</f>
        <v>Sep</v>
      </c>
      <c r="Q6991" s="27">
        <f>WEEKNUM(Table1[[#This Row],[Invoice Date]]) + IF(YEAR(Table1[[#This Row],[Invoice Date]])=2021, 52, 0)</f>
        <v>89</v>
      </c>
    </row>
    <row r="6992" spans="2:17" ht="14.25" customHeight="1" x14ac:dyDescent="0.3">
      <c r="B6992" s="4" t="s">
        <v>14</v>
      </c>
      <c r="C6992" s="33">
        <v>1185732</v>
      </c>
      <c r="D6992" s="5">
        <v>44446</v>
      </c>
      <c r="E6992" s="4" t="s">
        <v>36</v>
      </c>
      <c r="F6992" s="4" t="s">
        <v>112</v>
      </c>
      <c r="G6992" s="4" t="s">
        <v>113</v>
      </c>
      <c r="H6992" s="6" t="s">
        <v>19</v>
      </c>
      <c r="I6992" s="7">
        <v>30.000000000000011</v>
      </c>
      <c r="J6992" s="8">
        <v>275</v>
      </c>
      <c r="K6992" s="9">
        <v>82500.000000000029</v>
      </c>
      <c r="L6992" s="9">
        <v>28875.000000000007</v>
      </c>
      <c r="M6992" s="10">
        <v>0.35</v>
      </c>
      <c r="N6992" s="4" t="s">
        <v>18</v>
      </c>
      <c r="O6992" s="4" t="str">
        <f>TEXT(Table1[[#This Row],[Invoice Date]],"yyyy")</f>
        <v>2021</v>
      </c>
      <c r="P6992" s="4" t="str">
        <f>TEXT(Table1[[#This Row],[Invoice Date]],"mmm")</f>
        <v>Sep</v>
      </c>
      <c r="Q6992" s="27">
        <f>WEEKNUM(Table1[[#This Row],[Invoice Date]]) + IF(YEAR(Table1[[#This Row],[Invoice Date]])=2021, 52, 0)</f>
        <v>89</v>
      </c>
    </row>
    <row r="6993" spans="2:17" ht="14.25" customHeight="1" x14ac:dyDescent="0.3">
      <c r="B6993" s="4" t="s">
        <v>14</v>
      </c>
      <c r="C6993" s="33">
        <v>1185732</v>
      </c>
      <c r="D6993" s="5">
        <v>44446</v>
      </c>
      <c r="E6993" s="4" t="s">
        <v>36</v>
      </c>
      <c r="F6993" s="4" t="s">
        <v>112</v>
      </c>
      <c r="G6993" s="4" t="s">
        <v>113</v>
      </c>
      <c r="H6993" s="6" t="s">
        <v>23</v>
      </c>
      <c r="I6993" s="7">
        <v>40</v>
      </c>
      <c r="J6993" s="8">
        <v>225</v>
      </c>
      <c r="K6993" s="9">
        <v>90000</v>
      </c>
      <c r="L6993" s="9">
        <v>36000</v>
      </c>
      <c r="M6993" s="10">
        <v>0.4</v>
      </c>
      <c r="N6993" s="4" t="s">
        <v>18</v>
      </c>
      <c r="O6993" s="4" t="str">
        <f>TEXT(Table1[[#This Row],[Invoice Date]],"yyyy")</f>
        <v>2021</v>
      </c>
      <c r="P6993" s="4" t="str">
        <f>TEXT(Table1[[#This Row],[Invoice Date]],"mmm")</f>
        <v>Sep</v>
      </c>
      <c r="Q6993" s="27">
        <f>WEEKNUM(Table1[[#This Row],[Invoice Date]]) + IF(YEAR(Table1[[#This Row],[Invoice Date]])=2021, 52, 0)</f>
        <v>89</v>
      </c>
    </row>
    <row r="6994" spans="2:17" ht="14.25" customHeight="1" x14ac:dyDescent="0.3">
      <c r="B6994" s="4" t="s">
        <v>14</v>
      </c>
      <c r="C6994" s="33">
        <v>1185732</v>
      </c>
      <c r="D6994" s="5">
        <v>44446</v>
      </c>
      <c r="E6994" s="4" t="s">
        <v>36</v>
      </c>
      <c r="F6994" s="4" t="s">
        <v>112</v>
      </c>
      <c r="G6994" s="4" t="s">
        <v>113</v>
      </c>
      <c r="H6994" s="6" t="s">
        <v>17</v>
      </c>
      <c r="I6994" s="7">
        <v>35</v>
      </c>
      <c r="J6994" s="8">
        <v>475</v>
      </c>
      <c r="K6994" s="9">
        <v>166250</v>
      </c>
      <c r="L6994" s="9">
        <v>49875</v>
      </c>
      <c r="M6994" s="10">
        <v>0.3</v>
      </c>
      <c r="N6994" s="4" t="s">
        <v>18</v>
      </c>
      <c r="O6994" s="4" t="str">
        <f>TEXT(Table1[[#This Row],[Invoice Date]],"yyyy")</f>
        <v>2021</v>
      </c>
      <c r="P6994" s="4" t="str">
        <f>TEXT(Table1[[#This Row],[Invoice Date]],"mmm")</f>
        <v>Sep</v>
      </c>
      <c r="Q6994" s="27">
        <f>WEEKNUM(Table1[[#This Row],[Invoice Date]]) + IF(YEAR(Table1[[#This Row],[Invoice Date]])=2021, 52, 0)</f>
        <v>89</v>
      </c>
    </row>
    <row r="6995" spans="2:17" ht="14.25" customHeight="1" x14ac:dyDescent="0.3">
      <c r="B6995" s="4" t="s">
        <v>26</v>
      </c>
      <c r="C6995" s="33">
        <v>1197831</v>
      </c>
      <c r="D6995" s="5">
        <v>44446</v>
      </c>
      <c r="E6995" s="4" t="s">
        <v>27</v>
      </c>
      <c r="F6995" s="4" t="s">
        <v>28</v>
      </c>
      <c r="G6995" s="4" t="s">
        <v>39</v>
      </c>
      <c r="H6995" s="6" t="s">
        <v>21</v>
      </c>
      <c r="I6995" s="7">
        <v>35</v>
      </c>
      <c r="J6995" s="8">
        <v>550</v>
      </c>
      <c r="K6995" s="9">
        <v>192500</v>
      </c>
      <c r="L6995" s="9">
        <v>86625</v>
      </c>
      <c r="M6995" s="10">
        <v>0.45</v>
      </c>
      <c r="N6995" s="4" t="s">
        <v>24</v>
      </c>
      <c r="O6995" s="4" t="str">
        <f>TEXT(Table1[[#This Row],[Invoice Date]],"yyyy")</f>
        <v>2021</v>
      </c>
      <c r="P6995" s="4" t="str">
        <f>TEXT(Table1[[#This Row],[Invoice Date]],"mmm")</f>
        <v>Sep</v>
      </c>
      <c r="Q6995" s="27">
        <f>WEEKNUM(Table1[[#This Row],[Invoice Date]]) + IF(YEAR(Table1[[#This Row],[Invoice Date]])=2021, 52, 0)</f>
        <v>89</v>
      </c>
    </row>
    <row r="6996" spans="2:17" ht="14.25" customHeight="1" x14ac:dyDescent="0.3">
      <c r="B6996" s="4" t="s">
        <v>26</v>
      </c>
      <c r="C6996" s="33">
        <v>1197831</v>
      </c>
      <c r="D6996" s="5">
        <v>44446</v>
      </c>
      <c r="E6996" s="4" t="s">
        <v>27</v>
      </c>
      <c r="F6996" s="4" t="s">
        <v>59</v>
      </c>
      <c r="G6996" s="4" t="s">
        <v>60</v>
      </c>
      <c r="H6996" s="6" t="s">
        <v>19</v>
      </c>
      <c r="I6996" s="7">
        <v>50</v>
      </c>
      <c r="J6996" s="8">
        <v>825</v>
      </c>
      <c r="K6996" s="9">
        <v>412500</v>
      </c>
      <c r="L6996" s="9">
        <v>206249.99999999997</v>
      </c>
      <c r="M6996" s="10">
        <v>0.49999999999999994</v>
      </c>
      <c r="N6996" s="4" t="s">
        <v>24</v>
      </c>
      <c r="O6996" s="4" t="str">
        <f>TEXT(Table1[[#This Row],[Invoice Date]],"yyyy")</f>
        <v>2021</v>
      </c>
      <c r="P6996" s="4" t="str">
        <f>TEXT(Table1[[#This Row],[Invoice Date]],"mmm")</f>
        <v>Sep</v>
      </c>
      <c r="Q6996" s="27">
        <f>WEEKNUM(Table1[[#This Row],[Invoice Date]]) + IF(YEAR(Table1[[#This Row],[Invoice Date]])=2021, 52, 0)</f>
        <v>89</v>
      </c>
    </row>
    <row r="6997" spans="2:17" ht="14.25" customHeight="1" x14ac:dyDescent="0.3">
      <c r="B6997" s="4" t="s">
        <v>30</v>
      </c>
      <c r="C6997" s="34">
        <v>1128299</v>
      </c>
      <c r="D6997" s="5">
        <v>44447</v>
      </c>
      <c r="E6997" s="4" t="s">
        <v>15</v>
      </c>
      <c r="F6997" s="4" t="s">
        <v>16</v>
      </c>
      <c r="G6997" s="4" t="s">
        <v>69</v>
      </c>
      <c r="H6997" s="6" t="s">
        <v>20</v>
      </c>
      <c r="I6997" s="7">
        <v>41</v>
      </c>
      <c r="J6997" s="8">
        <v>138</v>
      </c>
      <c r="K6997" s="9">
        <v>5658</v>
      </c>
      <c r="L6997" s="9">
        <v>1980.3</v>
      </c>
      <c r="M6997" s="10">
        <v>0.35</v>
      </c>
      <c r="N6997" s="4" t="s">
        <v>83</v>
      </c>
      <c r="O6997" s="4" t="str">
        <f>TEXT(Table1[[#This Row],[Invoice Date]],"yyyy")</f>
        <v>2021</v>
      </c>
      <c r="P6997" s="4" t="str">
        <f>TEXT(Table1[[#This Row],[Invoice Date]],"mmm")</f>
        <v>Sep</v>
      </c>
      <c r="Q6997" s="27">
        <f>WEEKNUM(Table1[[#This Row],[Invoice Date]]) + IF(YEAR(Table1[[#This Row],[Invoice Date]])=2021, 52, 0)</f>
        <v>89</v>
      </c>
    </row>
    <row r="6998" spans="2:17" ht="14.25" customHeight="1" x14ac:dyDescent="0.3">
      <c r="B6998" s="4" t="s">
        <v>26</v>
      </c>
      <c r="C6998" s="33">
        <v>1197831</v>
      </c>
      <c r="D6998" s="5">
        <v>44447</v>
      </c>
      <c r="E6998" s="4" t="s">
        <v>27</v>
      </c>
      <c r="F6998" s="4" t="s">
        <v>28</v>
      </c>
      <c r="G6998" s="4" t="s">
        <v>39</v>
      </c>
      <c r="H6998" s="6" t="s">
        <v>22</v>
      </c>
      <c r="I6998" s="7">
        <v>38</v>
      </c>
      <c r="J6998" s="8">
        <v>153</v>
      </c>
      <c r="K6998" s="9">
        <v>5814</v>
      </c>
      <c r="L6998" s="9">
        <v>2093.04</v>
      </c>
      <c r="M6998" s="10">
        <v>0.36</v>
      </c>
      <c r="N6998" s="4" t="s">
        <v>24</v>
      </c>
      <c r="O6998" s="4" t="str">
        <f>TEXT(Table1[[#This Row],[Invoice Date]],"yyyy")</f>
        <v>2021</v>
      </c>
      <c r="P6998" s="4" t="str">
        <f>TEXT(Table1[[#This Row],[Invoice Date]],"mmm")</f>
        <v>Sep</v>
      </c>
      <c r="Q6998" s="27">
        <f>WEEKNUM(Table1[[#This Row],[Invoice Date]]) + IF(YEAR(Table1[[#This Row],[Invoice Date]])=2021, 52, 0)</f>
        <v>89</v>
      </c>
    </row>
    <row r="6999" spans="2:17" ht="14.25" customHeight="1" x14ac:dyDescent="0.3">
      <c r="B6999" s="4" t="s">
        <v>30</v>
      </c>
      <c r="C6999" s="34">
        <v>1128299</v>
      </c>
      <c r="D6999" s="5">
        <v>44447</v>
      </c>
      <c r="E6999" s="4" t="s">
        <v>15</v>
      </c>
      <c r="F6999" s="4" t="s">
        <v>16</v>
      </c>
      <c r="G6999" s="4" t="s">
        <v>69</v>
      </c>
      <c r="H6999" s="6" t="s">
        <v>21</v>
      </c>
      <c r="I6999" s="7">
        <v>44</v>
      </c>
      <c r="J6999" s="8">
        <v>137</v>
      </c>
      <c r="K6999" s="9">
        <v>6028</v>
      </c>
      <c r="L6999" s="9">
        <v>2471.48</v>
      </c>
      <c r="M6999" s="10">
        <v>0.41</v>
      </c>
      <c r="N6999" s="4" t="s">
        <v>83</v>
      </c>
      <c r="O6999" s="4" t="str">
        <f>TEXT(Table1[[#This Row],[Invoice Date]],"yyyy")</f>
        <v>2021</v>
      </c>
      <c r="P6999" s="4" t="str">
        <f>TEXT(Table1[[#This Row],[Invoice Date]],"mmm")</f>
        <v>Sep</v>
      </c>
      <c r="Q6999" s="27">
        <f>WEEKNUM(Table1[[#This Row],[Invoice Date]]) + IF(YEAR(Table1[[#This Row],[Invoice Date]])=2021, 52, 0)</f>
        <v>89</v>
      </c>
    </row>
    <row r="7000" spans="2:17" ht="14.25" customHeight="1" x14ac:dyDescent="0.3">
      <c r="B7000" s="4" t="s">
        <v>26</v>
      </c>
      <c r="C7000" s="33">
        <v>1197831</v>
      </c>
      <c r="D7000" s="5">
        <v>44447</v>
      </c>
      <c r="E7000" s="4" t="s">
        <v>27</v>
      </c>
      <c r="F7000" s="4" t="s">
        <v>28</v>
      </c>
      <c r="G7000" s="4" t="s">
        <v>39</v>
      </c>
      <c r="H7000" s="6" t="s">
        <v>22</v>
      </c>
      <c r="I7000" s="7">
        <v>49</v>
      </c>
      <c r="J7000" s="8">
        <v>131</v>
      </c>
      <c r="K7000" s="9">
        <v>6419</v>
      </c>
      <c r="L7000" s="9">
        <v>2888.5499999999997</v>
      </c>
      <c r="M7000" s="10">
        <v>0.44999999999999996</v>
      </c>
      <c r="N7000" s="4" t="s">
        <v>83</v>
      </c>
      <c r="O7000" s="4" t="str">
        <f>TEXT(Table1[[#This Row],[Invoice Date]],"yyyy")</f>
        <v>2021</v>
      </c>
      <c r="P7000" s="4" t="str">
        <f>TEXT(Table1[[#This Row],[Invoice Date]],"mmm")</f>
        <v>Sep</v>
      </c>
      <c r="Q7000" s="27">
        <f>WEEKNUM(Table1[[#This Row],[Invoice Date]]) + IF(YEAR(Table1[[#This Row],[Invoice Date]])=2021, 52, 0)</f>
        <v>89</v>
      </c>
    </row>
    <row r="7001" spans="2:17" ht="14.25" customHeight="1" x14ac:dyDescent="0.3">
      <c r="B7001" s="4" t="s">
        <v>30</v>
      </c>
      <c r="C7001" s="34">
        <v>1128299</v>
      </c>
      <c r="D7001" s="5">
        <v>44447</v>
      </c>
      <c r="E7001" s="4" t="s">
        <v>15</v>
      </c>
      <c r="F7001" s="4" t="s">
        <v>16</v>
      </c>
      <c r="G7001" s="4" t="s">
        <v>69</v>
      </c>
      <c r="H7001" s="6" t="s">
        <v>22</v>
      </c>
      <c r="I7001" s="7">
        <v>51</v>
      </c>
      <c r="J7001" s="8">
        <v>131</v>
      </c>
      <c r="K7001" s="9">
        <v>6681</v>
      </c>
      <c r="L7001" s="9">
        <v>3206.8799999999997</v>
      </c>
      <c r="M7001" s="10">
        <v>0.48</v>
      </c>
      <c r="N7001" s="4" t="s">
        <v>83</v>
      </c>
      <c r="O7001" s="4" t="str">
        <f>TEXT(Table1[[#This Row],[Invoice Date]],"yyyy")</f>
        <v>2021</v>
      </c>
      <c r="P7001" s="4" t="str">
        <f>TEXT(Table1[[#This Row],[Invoice Date]],"mmm")</f>
        <v>Sep</v>
      </c>
      <c r="Q7001" s="27">
        <f>WEEKNUM(Table1[[#This Row],[Invoice Date]]) + IF(YEAR(Table1[[#This Row],[Invoice Date]])=2021, 52, 0)</f>
        <v>89</v>
      </c>
    </row>
    <row r="7002" spans="2:17" ht="14.25" customHeight="1" x14ac:dyDescent="0.3">
      <c r="B7002" s="4" t="s">
        <v>30</v>
      </c>
      <c r="C7002" s="34">
        <v>1128299</v>
      </c>
      <c r="D7002" s="5">
        <v>44447</v>
      </c>
      <c r="E7002" s="4" t="s">
        <v>15</v>
      </c>
      <c r="F7002" s="4" t="s">
        <v>16</v>
      </c>
      <c r="G7002" s="4" t="s">
        <v>69</v>
      </c>
      <c r="H7002" s="6" t="s">
        <v>19</v>
      </c>
      <c r="I7002" s="7">
        <v>48</v>
      </c>
      <c r="J7002" s="8">
        <v>163</v>
      </c>
      <c r="K7002" s="9">
        <v>7824</v>
      </c>
      <c r="L7002" s="9">
        <v>3520.7999999999997</v>
      </c>
      <c r="M7002" s="10">
        <v>0.44999999999999996</v>
      </c>
      <c r="N7002" s="4" t="s">
        <v>83</v>
      </c>
      <c r="O7002" s="4" t="str">
        <f>TEXT(Table1[[#This Row],[Invoice Date]],"yyyy")</f>
        <v>2021</v>
      </c>
      <c r="P7002" s="4" t="str">
        <f>TEXT(Table1[[#This Row],[Invoice Date]],"mmm")</f>
        <v>Sep</v>
      </c>
      <c r="Q7002" s="27">
        <f>WEEKNUM(Table1[[#This Row],[Invoice Date]]) + IF(YEAR(Table1[[#This Row],[Invoice Date]])=2021, 52, 0)</f>
        <v>89</v>
      </c>
    </row>
    <row r="7003" spans="2:17" ht="14.25" customHeight="1" x14ac:dyDescent="0.3">
      <c r="B7003" s="4" t="s">
        <v>30</v>
      </c>
      <c r="C7003" s="34">
        <v>1128299</v>
      </c>
      <c r="D7003" s="5">
        <v>44447</v>
      </c>
      <c r="E7003" s="4" t="s">
        <v>15</v>
      </c>
      <c r="F7003" s="4" t="s">
        <v>16</v>
      </c>
      <c r="G7003" s="4" t="s">
        <v>69</v>
      </c>
      <c r="H7003" s="6" t="s">
        <v>23</v>
      </c>
      <c r="I7003" s="7">
        <v>59</v>
      </c>
      <c r="J7003" s="8">
        <v>156</v>
      </c>
      <c r="K7003" s="9">
        <v>9204</v>
      </c>
      <c r="L7003" s="9">
        <v>5522.4</v>
      </c>
      <c r="M7003" s="10">
        <v>0.6</v>
      </c>
      <c r="N7003" s="4" t="s">
        <v>83</v>
      </c>
      <c r="O7003" s="4" t="str">
        <f>TEXT(Table1[[#This Row],[Invoice Date]],"yyyy")</f>
        <v>2021</v>
      </c>
      <c r="P7003" s="4" t="str">
        <f>TEXT(Table1[[#This Row],[Invoice Date]],"mmm")</f>
        <v>Sep</v>
      </c>
      <c r="Q7003" s="27">
        <f>WEEKNUM(Table1[[#This Row],[Invoice Date]]) + IF(YEAR(Table1[[#This Row],[Invoice Date]])=2021, 52, 0)</f>
        <v>89</v>
      </c>
    </row>
    <row r="7004" spans="2:17" ht="14.25" customHeight="1" x14ac:dyDescent="0.3">
      <c r="B7004" s="4" t="s">
        <v>26</v>
      </c>
      <c r="C7004" s="33">
        <v>1197831</v>
      </c>
      <c r="D7004" s="5">
        <v>44447</v>
      </c>
      <c r="E7004" s="4" t="s">
        <v>27</v>
      </c>
      <c r="F7004" s="4" t="s">
        <v>59</v>
      </c>
      <c r="G7004" s="4" t="s">
        <v>60</v>
      </c>
      <c r="H7004" s="6" t="s">
        <v>20</v>
      </c>
      <c r="I7004" s="7">
        <v>31</v>
      </c>
      <c r="J7004" s="8">
        <v>322</v>
      </c>
      <c r="K7004" s="9">
        <v>9982</v>
      </c>
      <c r="L7004" s="9">
        <v>5589.9199999999992</v>
      </c>
      <c r="M7004" s="10">
        <v>0.55999999999999994</v>
      </c>
      <c r="N7004" s="4" t="s">
        <v>24</v>
      </c>
      <c r="O7004" s="4" t="str">
        <f>TEXT(Table1[[#This Row],[Invoice Date]],"yyyy")</f>
        <v>2021</v>
      </c>
      <c r="P7004" s="4" t="str">
        <f>TEXT(Table1[[#This Row],[Invoice Date]],"mmm")</f>
        <v>Sep</v>
      </c>
      <c r="Q7004" s="27">
        <f>WEEKNUM(Table1[[#This Row],[Invoice Date]]) + IF(YEAR(Table1[[#This Row],[Invoice Date]])=2021, 52, 0)</f>
        <v>89</v>
      </c>
    </row>
    <row r="7005" spans="2:17" ht="14.25" customHeight="1" x14ac:dyDescent="0.3">
      <c r="B7005" s="4" t="s">
        <v>26</v>
      </c>
      <c r="C7005" s="33">
        <v>1197831</v>
      </c>
      <c r="D7005" s="5">
        <v>44447</v>
      </c>
      <c r="E7005" s="4" t="s">
        <v>27</v>
      </c>
      <c r="F7005" s="4" t="s">
        <v>59</v>
      </c>
      <c r="G7005" s="4" t="s">
        <v>60</v>
      </c>
      <c r="H7005" s="6" t="s">
        <v>20</v>
      </c>
      <c r="I7005" s="7">
        <v>41</v>
      </c>
      <c r="J7005" s="8">
        <v>254</v>
      </c>
      <c r="K7005" s="9">
        <v>10414</v>
      </c>
      <c r="L7005" s="9">
        <v>6560.8199999999988</v>
      </c>
      <c r="M7005" s="10">
        <v>0.62999999999999989</v>
      </c>
      <c r="N7005" s="4" t="s">
        <v>83</v>
      </c>
      <c r="O7005" s="4" t="str">
        <f>TEXT(Table1[[#This Row],[Invoice Date]],"yyyy")</f>
        <v>2021</v>
      </c>
      <c r="P7005" s="4" t="str">
        <f>TEXT(Table1[[#This Row],[Invoice Date]],"mmm")</f>
        <v>Sep</v>
      </c>
      <c r="Q7005" s="27">
        <f>WEEKNUM(Table1[[#This Row],[Invoice Date]]) + IF(YEAR(Table1[[#This Row],[Invoice Date]])=2021, 52, 0)</f>
        <v>89</v>
      </c>
    </row>
    <row r="7006" spans="2:17" ht="14.25" customHeight="1" x14ac:dyDescent="0.3">
      <c r="B7006" s="4" t="s">
        <v>30</v>
      </c>
      <c r="C7006" s="34">
        <v>1128299</v>
      </c>
      <c r="D7006" s="5">
        <v>44447</v>
      </c>
      <c r="E7006" s="4" t="s">
        <v>15</v>
      </c>
      <c r="F7006" s="4" t="s">
        <v>16</v>
      </c>
      <c r="G7006" s="4" t="s">
        <v>69</v>
      </c>
      <c r="H7006" s="6" t="s">
        <v>17</v>
      </c>
      <c r="I7006" s="7">
        <v>50</v>
      </c>
      <c r="J7006" s="8">
        <v>238</v>
      </c>
      <c r="K7006" s="9">
        <v>11900</v>
      </c>
      <c r="L7006" s="9">
        <v>7021.0000000000009</v>
      </c>
      <c r="M7006" s="10">
        <v>0.59000000000000008</v>
      </c>
      <c r="N7006" s="4" t="s">
        <v>83</v>
      </c>
      <c r="O7006" s="4" t="str">
        <f>TEXT(Table1[[#This Row],[Invoice Date]],"yyyy")</f>
        <v>2021</v>
      </c>
      <c r="P7006" s="4" t="str">
        <f>TEXT(Table1[[#This Row],[Invoice Date]],"mmm")</f>
        <v>Sep</v>
      </c>
      <c r="Q7006" s="27">
        <f>WEEKNUM(Table1[[#This Row],[Invoice Date]]) + IF(YEAR(Table1[[#This Row],[Invoice Date]])=2021, 52, 0)</f>
        <v>89</v>
      </c>
    </row>
    <row r="7007" spans="2:17" ht="14.25" customHeight="1" x14ac:dyDescent="0.3">
      <c r="B7007" s="4" t="s">
        <v>26</v>
      </c>
      <c r="C7007" s="33">
        <v>1197831</v>
      </c>
      <c r="D7007" s="5">
        <v>44447</v>
      </c>
      <c r="E7007" s="4" t="s">
        <v>27</v>
      </c>
      <c r="F7007" s="4" t="s">
        <v>28</v>
      </c>
      <c r="G7007" s="4" t="s">
        <v>39</v>
      </c>
      <c r="H7007" s="6" t="s">
        <v>22</v>
      </c>
      <c r="I7007" s="7">
        <v>50</v>
      </c>
      <c r="J7007" s="8">
        <v>450</v>
      </c>
      <c r="K7007" s="9">
        <v>225000</v>
      </c>
      <c r="L7007" s="9">
        <v>67500</v>
      </c>
      <c r="M7007" s="10">
        <v>0.3</v>
      </c>
      <c r="N7007" s="4" t="s">
        <v>24</v>
      </c>
      <c r="O7007" s="4" t="str">
        <f>TEXT(Table1[[#This Row],[Invoice Date]],"yyyy")</f>
        <v>2021</v>
      </c>
      <c r="P7007" s="4" t="str">
        <f>TEXT(Table1[[#This Row],[Invoice Date]],"mmm")</f>
        <v>Sep</v>
      </c>
      <c r="Q7007" s="27">
        <f>WEEKNUM(Table1[[#This Row],[Invoice Date]]) + IF(YEAR(Table1[[#This Row],[Invoice Date]])=2021, 52, 0)</f>
        <v>89</v>
      </c>
    </row>
    <row r="7008" spans="2:17" ht="14.25" customHeight="1" x14ac:dyDescent="0.3">
      <c r="B7008" s="4" t="s">
        <v>30</v>
      </c>
      <c r="C7008" s="34">
        <v>1128299</v>
      </c>
      <c r="D7008" s="5">
        <v>44447</v>
      </c>
      <c r="E7008" s="4" t="s">
        <v>15</v>
      </c>
      <c r="F7008" s="4" t="s">
        <v>16</v>
      </c>
      <c r="G7008" s="4" t="s">
        <v>69</v>
      </c>
      <c r="H7008" s="6" t="s">
        <v>21</v>
      </c>
      <c r="I7008" s="7">
        <v>45</v>
      </c>
      <c r="J7008" s="8">
        <v>525</v>
      </c>
      <c r="K7008" s="9">
        <v>236250</v>
      </c>
      <c r="L7008" s="9">
        <v>70875</v>
      </c>
      <c r="M7008" s="10">
        <v>0.3</v>
      </c>
      <c r="N7008" s="4" t="s">
        <v>18</v>
      </c>
      <c r="O7008" s="4" t="str">
        <f>TEXT(Table1[[#This Row],[Invoice Date]],"yyyy")</f>
        <v>2021</v>
      </c>
      <c r="P7008" s="4" t="str">
        <f>TEXT(Table1[[#This Row],[Invoice Date]],"mmm")</f>
        <v>Sep</v>
      </c>
      <c r="Q7008" s="27">
        <f>WEEKNUM(Table1[[#This Row],[Invoice Date]]) + IF(YEAR(Table1[[#This Row],[Invoice Date]])=2021, 52, 0)</f>
        <v>89</v>
      </c>
    </row>
    <row r="7009" spans="2:17" ht="14.25" customHeight="1" x14ac:dyDescent="0.3">
      <c r="B7009" s="4" t="s">
        <v>30</v>
      </c>
      <c r="C7009" s="34">
        <v>1128299</v>
      </c>
      <c r="D7009" s="5">
        <v>44447</v>
      </c>
      <c r="E7009" s="4" t="s">
        <v>15</v>
      </c>
      <c r="F7009" s="4" t="s">
        <v>16</v>
      </c>
      <c r="G7009" s="4" t="s">
        <v>69</v>
      </c>
      <c r="H7009" s="6" t="s">
        <v>20</v>
      </c>
      <c r="I7009" s="7">
        <v>45</v>
      </c>
      <c r="J7009" s="8">
        <v>550</v>
      </c>
      <c r="K7009" s="9">
        <v>247500</v>
      </c>
      <c r="L7009" s="9">
        <v>61875</v>
      </c>
      <c r="M7009" s="10">
        <v>0.25</v>
      </c>
      <c r="N7009" s="4" t="s">
        <v>18</v>
      </c>
      <c r="O7009" s="4" t="str">
        <f>TEXT(Table1[[#This Row],[Invoice Date]],"yyyy")</f>
        <v>2021</v>
      </c>
      <c r="P7009" s="4" t="str">
        <f>TEXT(Table1[[#This Row],[Invoice Date]],"mmm")</f>
        <v>Sep</v>
      </c>
      <c r="Q7009" s="27">
        <f>WEEKNUM(Table1[[#This Row],[Invoice Date]]) + IF(YEAR(Table1[[#This Row],[Invoice Date]])=2021, 52, 0)</f>
        <v>89</v>
      </c>
    </row>
    <row r="7010" spans="2:17" ht="14.25" customHeight="1" x14ac:dyDescent="0.3">
      <c r="B7010" s="4" t="s">
        <v>30</v>
      </c>
      <c r="C7010" s="34">
        <v>1128299</v>
      </c>
      <c r="D7010" s="5">
        <v>44447</v>
      </c>
      <c r="E7010" s="4" t="s">
        <v>15</v>
      </c>
      <c r="F7010" s="4" t="s">
        <v>16</v>
      </c>
      <c r="G7010" s="4" t="s">
        <v>69</v>
      </c>
      <c r="H7010" s="6" t="s">
        <v>22</v>
      </c>
      <c r="I7010" s="7">
        <v>55.000000000000007</v>
      </c>
      <c r="J7010" s="8">
        <v>525</v>
      </c>
      <c r="K7010" s="9">
        <v>288750.00000000006</v>
      </c>
      <c r="L7010" s="9">
        <v>101062.50000000001</v>
      </c>
      <c r="M7010" s="10">
        <v>0.35</v>
      </c>
      <c r="N7010" s="4" t="s">
        <v>18</v>
      </c>
      <c r="O7010" s="4" t="str">
        <f>TEXT(Table1[[#This Row],[Invoice Date]],"yyyy")</f>
        <v>2021</v>
      </c>
      <c r="P7010" s="4" t="str">
        <f>TEXT(Table1[[#This Row],[Invoice Date]],"mmm")</f>
        <v>Sep</v>
      </c>
      <c r="Q7010" s="27">
        <f>WEEKNUM(Table1[[#This Row],[Invoice Date]]) + IF(YEAR(Table1[[#This Row],[Invoice Date]])=2021, 52, 0)</f>
        <v>89</v>
      </c>
    </row>
    <row r="7011" spans="2:17" ht="14.25" customHeight="1" x14ac:dyDescent="0.3">
      <c r="B7011" s="4" t="s">
        <v>30</v>
      </c>
      <c r="C7011" s="34">
        <v>1128299</v>
      </c>
      <c r="D7011" s="5">
        <v>44447</v>
      </c>
      <c r="E7011" s="4" t="s">
        <v>15</v>
      </c>
      <c r="F7011" s="4" t="s">
        <v>16</v>
      </c>
      <c r="G7011" s="4" t="s">
        <v>69</v>
      </c>
      <c r="H7011" s="6" t="s">
        <v>19</v>
      </c>
      <c r="I7011" s="7">
        <v>50.000000000000014</v>
      </c>
      <c r="J7011" s="8">
        <v>650</v>
      </c>
      <c r="K7011" s="9">
        <v>325000.00000000012</v>
      </c>
      <c r="L7011" s="9">
        <v>113750.00000000003</v>
      </c>
      <c r="M7011" s="10">
        <v>0.35</v>
      </c>
      <c r="N7011" s="4" t="s">
        <v>18</v>
      </c>
      <c r="O7011" s="4" t="str">
        <f>TEXT(Table1[[#This Row],[Invoice Date]],"yyyy")</f>
        <v>2021</v>
      </c>
      <c r="P7011" s="4" t="str">
        <f>TEXT(Table1[[#This Row],[Invoice Date]],"mmm")</f>
        <v>Sep</v>
      </c>
      <c r="Q7011" s="27">
        <f>WEEKNUM(Table1[[#This Row],[Invoice Date]]) + IF(YEAR(Table1[[#This Row],[Invoice Date]])=2021, 52, 0)</f>
        <v>89</v>
      </c>
    </row>
    <row r="7012" spans="2:17" ht="14.25" customHeight="1" x14ac:dyDescent="0.3">
      <c r="B7012" s="4" t="s">
        <v>30</v>
      </c>
      <c r="C7012" s="34">
        <v>1128299</v>
      </c>
      <c r="D7012" s="5">
        <v>44447</v>
      </c>
      <c r="E7012" s="4" t="s">
        <v>15</v>
      </c>
      <c r="F7012" s="4" t="s">
        <v>16</v>
      </c>
      <c r="G7012" s="4" t="s">
        <v>69</v>
      </c>
      <c r="H7012" s="6" t="s">
        <v>23</v>
      </c>
      <c r="I7012" s="7">
        <v>60.000000000000007</v>
      </c>
      <c r="J7012" s="8">
        <v>625</v>
      </c>
      <c r="K7012" s="9">
        <v>375000.00000000006</v>
      </c>
      <c r="L7012" s="9">
        <v>187500.00000000003</v>
      </c>
      <c r="M7012" s="10">
        <v>0.5</v>
      </c>
      <c r="N7012" s="4" t="s">
        <v>18</v>
      </c>
      <c r="O7012" s="4" t="str">
        <f>TEXT(Table1[[#This Row],[Invoice Date]],"yyyy")</f>
        <v>2021</v>
      </c>
      <c r="P7012" s="4" t="str">
        <f>TEXT(Table1[[#This Row],[Invoice Date]],"mmm")</f>
        <v>Sep</v>
      </c>
      <c r="Q7012" s="27">
        <f>WEEKNUM(Table1[[#This Row],[Invoice Date]]) + IF(YEAR(Table1[[#This Row],[Invoice Date]])=2021, 52, 0)</f>
        <v>89</v>
      </c>
    </row>
    <row r="7013" spans="2:17" ht="14.25" customHeight="1" x14ac:dyDescent="0.3">
      <c r="B7013" s="4" t="s">
        <v>26</v>
      </c>
      <c r="C7013" s="33">
        <v>1197831</v>
      </c>
      <c r="D7013" s="5">
        <v>44447</v>
      </c>
      <c r="E7013" s="4" t="s">
        <v>27</v>
      </c>
      <c r="F7013" s="4" t="s">
        <v>59</v>
      </c>
      <c r="G7013" s="4" t="s">
        <v>60</v>
      </c>
      <c r="H7013" s="6" t="s">
        <v>20</v>
      </c>
      <c r="I7013" s="7">
        <v>45</v>
      </c>
      <c r="J7013" s="8">
        <v>975</v>
      </c>
      <c r="K7013" s="9">
        <v>438750</v>
      </c>
      <c r="L7013" s="9">
        <v>219374.99999999997</v>
      </c>
      <c r="M7013" s="10">
        <v>0.49999999999999994</v>
      </c>
      <c r="N7013" s="4" t="s">
        <v>24</v>
      </c>
      <c r="O7013" s="4" t="str">
        <f>TEXT(Table1[[#This Row],[Invoice Date]],"yyyy")</f>
        <v>2021</v>
      </c>
      <c r="P7013" s="4" t="str">
        <f>TEXT(Table1[[#This Row],[Invoice Date]],"mmm")</f>
        <v>Sep</v>
      </c>
      <c r="Q7013" s="27">
        <f>WEEKNUM(Table1[[#This Row],[Invoice Date]]) + IF(YEAR(Table1[[#This Row],[Invoice Date]])=2021, 52, 0)</f>
        <v>89</v>
      </c>
    </row>
    <row r="7014" spans="2:17" ht="14.25" customHeight="1" x14ac:dyDescent="0.3">
      <c r="B7014" s="4" t="s">
        <v>30</v>
      </c>
      <c r="C7014" s="34">
        <v>1128299</v>
      </c>
      <c r="D7014" s="5">
        <v>44447</v>
      </c>
      <c r="E7014" s="4" t="s">
        <v>15</v>
      </c>
      <c r="F7014" s="4" t="s">
        <v>16</v>
      </c>
      <c r="G7014" s="4" t="s">
        <v>69</v>
      </c>
      <c r="H7014" s="6" t="s">
        <v>17</v>
      </c>
      <c r="I7014" s="7">
        <v>55.000000000000007</v>
      </c>
      <c r="J7014" s="8">
        <v>850</v>
      </c>
      <c r="K7014" s="9">
        <v>467500.00000000006</v>
      </c>
      <c r="L7014" s="9">
        <v>210375.00000000003</v>
      </c>
      <c r="M7014" s="10">
        <v>0.45</v>
      </c>
      <c r="N7014" s="4" t="s">
        <v>18</v>
      </c>
      <c r="O7014" s="4" t="str">
        <f>TEXT(Table1[[#This Row],[Invoice Date]],"yyyy")</f>
        <v>2021</v>
      </c>
      <c r="P7014" s="4" t="str">
        <f>TEXT(Table1[[#This Row],[Invoice Date]],"mmm")</f>
        <v>Sep</v>
      </c>
      <c r="Q7014" s="27">
        <f>WEEKNUM(Table1[[#This Row],[Invoice Date]]) + IF(YEAR(Table1[[#This Row],[Invoice Date]])=2021, 52, 0)</f>
        <v>89</v>
      </c>
    </row>
    <row r="7015" spans="2:17" ht="14.25" customHeight="1" x14ac:dyDescent="0.3">
      <c r="B7015" s="4" t="s">
        <v>61</v>
      </c>
      <c r="C7015" s="33">
        <v>1185731</v>
      </c>
      <c r="D7015" s="5">
        <v>44448</v>
      </c>
      <c r="E7015" s="4" t="s">
        <v>36</v>
      </c>
      <c r="F7015" s="4" t="s">
        <v>96</v>
      </c>
      <c r="G7015" s="4" t="s">
        <v>97</v>
      </c>
      <c r="H7015" s="6" t="s">
        <v>21</v>
      </c>
      <c r="I7015" s="7">
        <v>24</v>
      </c>
      <c r="J7015" s="8">
        <v>113</v>
      </c>
      <c r="K7015" s="9">
        <v>2712</v>
      </c>
      <c r="L7015" s="9">
        <v>1383.1200000000001</v>
      </c>
      <c r="M7015" s="10">
        <v>0.51</v>
      </c>
      <c r="N7015" s="4" t="s">
        <v>83</v>
      </c>
      <c r="O7015" s="4" t="str">
        <f>TEXT(Table1[[#This Row],[Invoice Date]],"yyyy")</f>
        <v>2021</v>
      </c>
      <c r="P7015" s="4" t="str">
        <f>TEXT(Table1[[#This Row],[Invoice Date]],"mmm")</f>
        <v>Sep</v>
      </c>
      <c r="Q7015" s="27">
        <f>WEEKNUM(Table1[[#This Row],[Invoice Date]]) + IF(YEAR(Table1[[#This Row],[Invoice Date]])=2021, 52, 0)</f>
        <v>89</v>
      </c>
    </row>
    <row r="7016" spans="2:17" ht="14.25" customHeight="1" x14ac:dyDescent="0.3">
      <c r="B7016" s="4" t="s">
        <v>61</v>
      </c>
      <c r="C7016" s="33">
        <v>1185731</v>
      </c>
      <c r="D7016" s="5">
        <v>44448</v>
      </c>
      <c r="E7016" s="4" t="s">
        <v>36</v>
      </c>
      <c r="F7016" s="4" t="s">
        <v>96</v>
      </c>
      <c r="G7016" s="4" t="s">
        <v>97</v>
      </c>
      <c r="H7016" s="6" t="s">
        <v>20</v>
      </c>
      <c r="I7016" s="7">
        <v>23</v>
      </c>
      <c r="J7016" s="8">
        <v>138</v>
      </c>
      <c r="K7016" s="9">
        <v>3174</v>
      </c>
      <c r="L7016" s="9">
        <v>1745.7</v>
      </c>
      <c r="M7016" s="10">
        <v>0.55000000000000004</v>
      </c>
      <c r="N7016" s="4" t="s">
        <v>83</v>
      </c>
      <c r="O7016" s="4" t="str">
        <f>TEXT(Table1[[#This Row],[Invoice Date]],"yyyy")</f>
        <v>2021</v>
      </c>
      <c r="P7016" s="4" t="str">
        <f>TEXT(Table1[[#This Row],[Invoice Date]],"mmm")</f>
        <v>Sep</v>
      </c>
      <c r="Q7016" s="27">
        <f>WEEKNUM(Table1[[#This Row],[Invoice Date]]) + IF(YEAR(Table1[[#This Row],[Invoice Date]])=2021, 52, 0)</f>
        <v>89</v>
      </c>
    </row>
    <row r="7017" spans="2:17" ht="14.25" customHeight="1" x14ac:dyDescent="0.3">
      <c r="B7017" s="4" t="s">
        <v>61</v>
      </c>
      <c r="C7017" s="33">
        <v>1185731</v>
      </c>
      <c r="D7017" s="5">
        <v>44448</v>
      </c>
      <c r="E7017" s="4" t="s">
        <v>36</v>
      </c>
      <c r="F7017" s="4" t="s">
        <v>96</v>
      </c>
      <c r="G7017" s="4" t="s">
        <v>97</v>
      </c>
      <c r="H7017" s="6" t="s">
        <v>22</v>
      </c>
      <c r="I7017" s="7">
        <v>32</v>
      </c>
      <c r="J7017" s="8">
        <v>122</v>
      </c>
      <c r="K7017" s="9">
        <v>3904</v>
      </c>
      <c r="L7017" s="9">
        <v>1873.9199999999998</v>
      </c>
      <c r="M7017" s="10">
        <v>0.48</v>
      </c>
      <c r="N7017" s="4" t="s">
        <v>83</v>
      </c>
      <c r="O7017" s="4" t="str">
        <f>TEXT(Table1[[#This Row],[Invoice Date]],"yyyy")</f>
        <v>2021</v>
      </c>
      <c r="P7017" s="4" t="str">
        <f>TEXT(Table1[[#This Row],[Invoice Date]],"mmm")</f>
        <v>Sep</v>
      </c>
      <c r="Q7017" s="27">
        <f>WEEKNUM(Table1[[#This Row],[Invoice Date]]) + IF(YEAR(Table1[[#This Row],[Invoice Date]])=2021, 52, 0)</f>
        <v>89</v>
      </c>
    </row>
    <row r="7018" spans="2:17" ht="14.25" customHeight="1" x14ac:dyDescent="0.3">
      <c r="B7018" s="4" t="s">
        <v>61</v>
      </c>
      <c r="C7018" s="33">
        <v>1185731</v>
      </c>
      <c r="D7018" s="5">
        <v>44448</v>
      </c>
      <c r="E7018" s="4" t="s">
        <v>36</v>
      </c>
      <c r="F7018" s="4" t="s">
        <v>96</v>
      </c>
      <c r="G7018" s="4" t="s">
        <v>97</v>
      </c>
      <c r="H7018" s="6" t="s">
        <v>23</v>
      </c>
      <c r="I7018" s="7">
        <v>37</v>
      </c>
      <c r="J7018" s="8">
        <v>138</v>
      </c>
      <c r="K7018" s="9">
        <v>5106</v>
      </c>
      <c r="L7018" s="9">
        <v>3165.72</v>
      </c>
      <c r="M7018" s="10">
        <v>0.62</v>
      </c>
      <c r="N7018" s="4" t="s">
        <v>83</v>
      </c>
      <c r="O7018" s="4" t="str">
        <f>TEXT(Table1[[#This Row],[Invoice Date]],"yyyy")</f>
        <v>2021</v>
      </c>
      <c r="P7018" s="4" t="str">
        <f>TEXT(Table1[[#This Row],[Invoice Date]],"mmm")</f>
        <v>Sep</v>
      </c>
      <c r="Q7018" s="27">
        <f>WEEKNUM(Table1[[#This Row],[Invoice Date]]) + IF(YEAR(Table1[[#This Row],[Invoice Date]])=2021, 52, 0)</f>
        <v>89</v>
      </c>
    </row>
    <row r="7019" spans="2:17" ht="14.25" customHeight="1" x14ac:dyDescent="0.3">
      <c r="B7019" s="4" t="s">
        <v>26</v>
      </c>
      <c r="C7019" s="33">
        <v>1197831</v>
      </c>
      <c r="D7019" s="5">
        <v>44448</v>
      </c>
      <c r="E7019" s="4" t="s">
        <v>27</v>
      </c>
      <c r="F7019" s="4" t="s">
        <v>59</v>
      </c>
      <c r="G7019" s="4" t="s">
        <v>60</v>
      </c>
      <c r="H7019" s="6" t="s">
        <v>21</v>
      </c>
      <c r="I7019" s="7">
        <v>36</v>
      </c>
      <c r="J7019" s="8">
        <v>196</v>
      </c>
      <c r="K7019" s="9">
        <v>7056</v>
      </c>
      <c r="L7019" s="9">
        <v>4727.5200000000013</v>
      </c>
      <c r="M7019" s="10">
        <v>0.67000000000000015</v>
      </c>
      <c r="N7019" s="4" t="s">
        <v>24</v>
      </c>
      <c r="O7019" s="4" t="str">
        <f>TEXT(Table1[[#This Row],[Invoice Date]],"yyyy")</f>
        <v>2021</v>
      </c>
      <c r="P7019" s="4" t="str">
        <f>TEXT(Table1[[#This Row],[Invoice Date]],"mmm")</f>
        <v>Sep</v>
      </c>
      <c r="Q7019" s="27">
        <f>WEEKNUM(Table1[[#This Row],[Invoice Date]]) + IF(YEAR(Table1[[#This Row],[Invoice Date]])=2021, 52, 0)</f>
        <v>89</v>
      </c>
    </row>
    <row r="7020" spans="2:17" ht="14.25" customHeight="1" x14ac:dyDescent="0.3">
      <c r="B7020" s="4" t="s">
        <v>26</v>
      </c>
      <c r="C7020" s="33">
        <v>1197831</v>
      </c>
      <c r="D7020" s="5">
        <v>44448</v>
      </c>
      <c r="E7020" s="4" t="s">
        <v>27</v>
      </c>
      <c r="F7020" s="4" t="s">
        <v>59</v>
      </c>
      <c r="G7020" s="4" t="s">
        <v>60</v>
      </c>
      <c r="H7020" s="6" t="s">
        <v>21</v>
      </c>
      <c r="I7020" s="7">
        <v>44</v>
      </c>
      <c r="J7020" s="8">
        <v>173</v>
      </c>
      <c r="K7020" s="9">
        <v>7612</v>
      </c>
      <c r="L7020" s="9">
        <v>5632.880000000001</v>
      </c>
      <c r="M7020" s="10">
        <v>0.7400000000000001</v>
      </c>
      <c r="N7020" s="4" t="s">
        <v>83</v>
      </c>
      <c r="O7020" s="4" t="str">
        <f>TEXT(Table1[[#This Row],[Invoice Date]],"yyyy")</f>
        <v>2021</v>
      </c>
      <c r="P7020" s="4" t="str">
        <f>TEXT(Table1[[#This Row],[Invoice Date]],"mmm")</f>
        <v>Sep</v>
      </c>
      <c r="Q7020" s="27">
        <f>WEEKNUM(Table1[[#This Row],[Invoice Date]]) + IF(YEAR(Table1[[#This Row],[Invoice Date]])=2021, 52, 0)</f>
        <v>89</v>
      </c>
    </row>
    <row r="7021" spans="2:17" ht="14.25" customHeight="1" x14ac:dyDescent="0.3">
      <c r="B7021" s="4" t="s">
        <v>61</v>
      </c>
      <c r="C7021" s="33">
        <v>1185731</v>
      </c>
      <c r="D7021" s="5">
        <v>44448</v>
      </c>
      <c r="E7021" s="4" t="s">
        <v>36</v>
      </c>
      <c r="F7021" s="4" t="s">
        <v>96</v>
      </c>
      <c r="G7021" s="4" t="s">
        <v>97</v>
      </c>
      <c r="H7021" s="6" t="s">
        <v>19</v>
      </c>
      <c r="I7021" s="7">
        <v>47</v>
      </c>
      <c r="J7021" s="8">
        <v>173</v>
      </c>
      <c r="K7021" s="9">
        <v>8131</v>
      </c>
      <c r="L7021" s="9">
        <v>3821.5699999999997</v>
      </c>
      <c r="M7021" s="10">
        <v>0.47</v>
      </c>
      <c r="N7021" s="4" t="s">
        <v>83</v>
      </c>
      <c r="O7021" s="4" t="str">
        <f>TEXT(Table1[[#This Row],[Invoice Date]],"yyyy")</f>
        <v>2021</v>
      </c>
      <c r="P7021" s="4" t="str">
        <f>TEXT(Table1[[#This Row],[Invoice Date]],"mmm")</f>
        <v>Sep</v>
      </c>
      <c r="Q7021" s="27">
        <f>WEEKNUM(Table1[[#This Row],[Invoice Date]]) + IF(YEAR(Table1[[#This Row],[Invoice Date]])=2021, 52, 0)</f>
        <v>89</v>
      </c>
    </row>
    <row r="7022" spans="2:17" ht="14.25" customHeight="1" x14ac:dyDescent="0.3">
      <c r="B7022" s="4" t="s">
        <v>26</v>
      </c>
      <c r="C7022" s="33">
        <v>1197831</v>
      </c>
      <c r="D7022" s="5">
        <v>44448</v>
      </c>
      <c r="E7022" s="4" t="s">
        <v>27</v>
      </c>
      <c r="F7022" s="4" t="s">
        <v>28</v>
      </c>
      <c r="G7022" s="4" t="s">
        <v>39</v>
      </c>
      <c r="H7022" s="6" t="s">
        <v>23</v>
      </c>
      <c r="I7022" s="7">
        <v>34</v>
      </c>
      <c r="J7022" s="8">
        <v>264</v>
      </c>
      <c r="K7022" s="9">
        <v>8976</v>
      </c>
      <c r="L7022" s="9">
        <v>4667.5200000000004</v>
      </c>
      <c r="M7022" s="10">
        <v>0.52</v>
      </c>
      <c r="N7022" s="4" t="s">
        <v>24</v>
      </c>
      <c r="O7022" s="4" t="str">
        <f>TEXT(Table1[[#This Row],[Invoice Date]],"yyyy")</f>
        <v>2021</v>
      </c>
      <c r="P7022" s="4" t="str">
        <f>TEXT(Table1[[#This Row],[Invoice Date]],"mmm")</f>
        <v>Sep</v>
      </c>
      <c r="Q7022" s="27">
        <f>WEEKNUM(Table1[[#This Row],[Invoice Date]]) + IF(YEAR(Table1[[#This Row],[Invoice Date]])=2021, 52, 0)</f>
        <v>89</v>
      </c>
    </row>
    <row r="7023" spans="2:17" ht="14.25" customHeight="1" x14ac:dyDescent="0.3">
      <c r="B7023" s="4" t="s">
        <v>26</v>
      </c>
      <c r="C7023" s="33">
        <v>1197831</v>
      </c>
      <c r="D7023" s="5">
        <v>44448</v>
      </c>
      <c r="E7023" s="4" t="s">
        <v>27</v>
      </c>
      <c r="F7023" s="4" t="s">
        <v>28</v>
      </c>
      <c r="G7023" s="4" t="s">
        <v>39</v>
      </c>
      <c r="H7023" s="6" t="s">
        <v>23</v>
      </c>
      <c r="I7023" s="7">
        <v>43</v>
      </c>
      <c r="J7023" s="8">
        <v>224</v>
      </c>
      <c r="K7023" s="9">
        <v>9632</v>
      </c>
      <c r="L7023" s="9">
        <v>6260.8</v>
      </c>
      <c r="M7023" s="10">
        <v>0.65</v>
      </c>
      <c r="N7023" s="4" t="s">
        <v>83</v>
      </c>
      <c r="O7023" s="4" t="str">
        <f>TEXT(Table1[[#This Row],[Invoice Date]],"yyyy")</f>
        <v>2021</v>
      </c>
      <c r="P7023" s="4" t="str">
        <f>TEXT(Table1[[#This Row],[Invoice Date]],"mmm")</f>
        <v>Sep</v>
      </c>
      <c r="Q7023" s="27">
        <f>WEEKNUM(Table1[[#This Row],[Invoice Date]]) + IF(YEAR(Table1[[#This Row],[Invoice Date]])=2021, 52, 0)</f>
        <v>89</v>
      </c>
    </row>
    <row r="7024" spans="2:17" ht="14.25" customHeight="1" x14ac:dyDescent="0.3">
      <c r="B7024" s="4" t="s">
        <v>61</v>
      </c>
      <c r="C7024" s="33">
        <v>1185731</v>
      </c>
      <c r="D7024" s="5">
        <v>44448</v>
      </c>
      <c r="E7024" s="4" t="s">
        <v>36</v>
      </c>
      <c r="F7024" s="4" t="s">
        <v>96</v>
      </c>
      <c r="G7024" s="4" t="s">
        <v>97</v>
      </c>
      <c r="H7024" s="6" t="s">
        <v>17</v>
      </c>
      <c r="I7024" s="7">
        <v>50</v>
      </c>
      <c r="J7024" s="8">
        <v>225</v>
      </c>
      <c r="K7024" s="9">
        <v>11250</v>
      </c>
      <c r="L7024" s="9">
        <v>6075</v>
      </c>
      <c r="M7024" s="10">
        <v>0.54</v>
      </c>
      <c r="N7024" s="4" t="s">
        <v>83</v>
      </c>
      <c r="O7024" s="4" t="str">
        <f>TEXT(Table1[[#This Row],[Invoice Date]],"yyyy")</f>
        <v>2021</v>
      </c>
      <c r="P7024" s="4" t="str">
        <f>TEXT(Table1[[#This Row],[Invoice Date]],"mmm")</f>
        <v>Sep</v>
      </c>
      <c r="Q7024" s="27">
        <f>WEEKNUM(Table1[[#This Row],[Invoice Date]]) + IF(YEAR(Table1[[#This Row],[Invoice Date]])=2021, 52, 0)</f>
        <v>89</v>
      </c>
    </row>
    <row r="7025" spans="2:17" ht="14.25" customHeight="1" x14ac:dyDescent="0.3">
      <c r="B7025" s="4" t="s">
        <v>61</v>
      </c>
      <c r="C7025" s="33">
        <v>1185731</v>
      </c>
      <c r="D7025" s="5">
        <v>44448</v>
      </c>
      <c r="E7025" s="4" t="s">
        <v>36</v>
      </c>
      <c r="F7025" s="4" t="s">
        <v>96</v>
      </c>
      <c r="G7025" s="4" t="s">
        <v>97</v>
      </c>
      <c r="H7025" s="6" t="s">
        <v>21</v>
      </c>
      <c r="I7025" s="7">
        <v>25.000000000000007</v>
      </c>
      <c r="J7025" s="8">
        <v>450</v>
      </c>
      <c r="K7025" s="9">
        <v>112500.00000000003</v>
      </c>
      <c r="L7025" s="9">
        <v>45000.000000000015</v>
      </c>
      <c r="M7025" s="10">
        <v>0.4</v>
      </c>
      <c r="N7025" s="4" t="s">
        <v>83</v>
      </c>
      <c r="O7025" s="4" t="str">
        <f>TEXT(Table1[[#This Row],[Invoice Date]],"yyyy")</f>
        <v>2021</v>
      </c>
      <c r="P7025" s="4" t="str">
        <f>TEXT(Table1[[#This Row],[Invoice Date]],"mmm")</f>
        <v>Sep</v>
      </c>
      <c r="Q7025" s="27">
        <f>WEEKNUM(Table1[[#This Row],[Invoice Date]]) + IF(YEAR(Table1[[#This Row],[Invoice Date]])=2021, 52, 0)</f>
        <v>89</v>
      </c>
    </row>
    <row r="7026" spans="2:17" ht="14.25" customHeight="1" x14ac:dyDescent="0.3">
      <c r="B7026" s="4" t="s">
        <v>61</v>
      </c>
      <c r="C7026" s="33">
        <v>1185731</v>
      </c>
      <c r="D7026" s="5">
        <v>44448</v>
      </c>
      <c r="E7026" s="4" t="s">
        <v>36</v>
      </c>
      <c r="F7026" s="4" t="s">
        <v>96</v>
      </c>
      <c r="G7026" s="4" t="s">
        <v>97</v>
      </c>
      <c r="H7026" s="6" t="s">
        <v>20</v>
      </c>
      <c r="I7026" s="7">
        <v>25.000000000000007</v>
      </c>
      <c r="J7026" s="8">
        <v>475</v>
      </c>
      <c r="K7026" s="9">
        <v>118750.00000000003</v>
      </c>
      <c r="L7026" s="9">
        <v>47500.000000000015</v>
      </c>
      <c r="M7026" s="10">
        <v>0.4</v>
      </c>
      <c r="N7026" s="4" t="s">
        <v>83</v>
      </c>
      <c r="O7026" s="4" t="str">
        <f>TEXT(Table1[[#This Row],[Invoice Date]],"yyyy")</f>
        <v>2021</v>
      </c>
      <c r="P7026" s="4" t="str">
        <f>TEXT(Table1[[#This Row],[Invoice Date]],"mmm")</f>
        <v>Sep</v>
      </c>
      <c r="Q7026" s="27">
        <f>WEEKNUM(Table1[[#This Row],[Invoice Date]]) + IF(YEAR(Table1[[#This Row],[Invoice Date]])=2021, 52, 0)</f>
        <v>89</v>
      </c>
    </row>
    <row r="7027" spans="2:17" ht="14.25" customHeight="1" x14ac:dyDescent="0.3">
      <c r="B7027" s="4" t="s">
        <v>61</v>
      </c>
      <c r="C7027" s="33">
        <v>1185731</v>
      </c>
      <c r="D7027" s="5">
        <v>44448</v>
      </c>
      <c r="E7027" s="4" t="s">
        <v>36</v>
      </c>
      <c r="F7027" s="4" t="s">
        <v>96</v>
      </c>
      <c r="G7027" s="4" t="s">
        <v>97</v>
      </c>
      <c r="H7027" s="6" t="s">
        <v>22</v>
      </c>
      <c r="I7027" s="7">
        <v>35</v>
      </c>
      <c r="J7027" s="8">
        <v>450</v>
      </c>
      <c r="K7027" s="9">
        <v>157500</v>
      </c>
      <c r="L7027" s="9">
        <v>55125</v>
      </c>
      <c r="M7027" s="10">
        <v>0.35</v>
      </c>
      <c r="N7027" s="4" t="s">
        <v>83</v>
      </c>
      <c r="O7027" s="4" t="str">
        <f>TEXT(Table1[[#This Row],[Invoice Date]],"yyyy")</f>
        <v>2021</v>
      </c>
      <c r="P7027" s="4" t="str">
        <f>TEXT(Table1[[#This Row],[Invoice Date]],"mmm")</f>
        <v>Sep</v>
      </c>
      <c r="Q7027" s="27">
        <f>WEEKNUM(Table1[[#This Row],[Invoice Date]]) + IF(YEAR(Table1[[#This Row],[Invoice Date]])=2021, 52, 0)</f>
        <v>89</v>
      </c>
    </row>
    <row r="7028" spans="2:17" ht="14.25" customHeight="1" x14ac:dyDescent="0.3">
      <c r="B7028" s="4" t="s">
        <v>61</v>
      </c>
      <c r="C7028" s="33">
        <v>1185731</v>
      </c>
      <c r="D7028" s="5">
        <v>44448</v>
      </c>
      <c r="E7028" s="4" t="s">
        <v>36</v>
      </c>
      <c r="F7028" s="4" t="s">
        <v>96</v>
      </c>
      <c r="G7028" s="4" t="s">
        <v>97</v>
      </c>
      <c r="H7028" s="6" t="s">
        <v>23</v>
      </c>
      <c r="I7028" s="7">
        <v>40.000000000000007</v>
      </c>
      <c r="J7028" s="8">
        <v>550</v>
      </c>
      <c r="K7028" s="9">
        <v>220000.00000000003</v>
      </c>
      <c r="L7028" s="9">
        <v>110000.00000000001</v>
      </c>
      <c r="M7028" s="10">
        <v>0.5</v>
      </c>
      <c r="N7028" s="4" t="s">
        <v>83</v>
      </c>
      <c r="O7028" s="4" t="str">
        <f>TEXT(Table1[[#This Row],[Invoice Date]],"yyyy")</f>
        <v>2021</v>
      </c>
      <c r="P7028" s="4" t="str">
        <f>TEXT(Table1[[#This Row],[Invoice Date]],"mmm")</f>
        <v>Sep</v>
      </c>
      <c r="Q7028" s="27">
        <f>WEEKNUM(Table1[[#This Row],[Invoice Date]]) + IF(YEAR(Table1[[#This Row],[Invoice Date]])=2021, 52, 0)</f>
        <v>89</v>
      </c>
    </row>
    <row r="7029" spans="2:17" ht="14.25" customHeight="1" x14ac:dyDescent="0.3">
      <c r="B7029" s="4" t="s">
        <v>26</v>
      </c>
      <c r="C7029" s="33">
        <v>1197831</v>
      </c>
      <c r="D7029" s="5">
        <v>44448</v>
      </c>
      <c r="E7029" s="4" t="s">
        <v>27</v>
      </c>
      <c r="F7029" s="4" t="s">
        <v>59</v>
      </c>
      <c r="G7029" s="4" t="s">
        <v>60</v>
      </c>
      <c r="H7029" s="6" t="s">
        <v>21</v>
      </c>
      <c r="I7029" s="7">
        <v>45</v>
      </c>
      <c r="J7029" s="8">
        <v>575</v>
      </c>
      <c r="K7029" s="9">
        <v>258750</v>
      </c>
      <c r="L7029" s="9">
        <v>155250.00000000003</v>
      </c>
      <c r="M7029" s="10">
        <v>0.60000000000000009</v>
      </c>
      <c r="N7029" s="4" t="s">
        <v>24</v>
      </c>
      <c r="O7029" s="4" t="str">
        <f>TEXT(Table1[[#This Row],[Invoice Date]],"yyyy")</f>
        <v>2021</v>
      </c>
      <c r="P7029" s="4" t="str">
        <f>TEXT(Table1[[#This Row],[Invoice Date]],"mmm")</f>
        <v>Sep</v>
      </c>
      <c r="Q7029" s="27">
        <f>WEEKNUM(Table1[[#This Row],[Invoice Date]]) + IF(YEAR(Table1[[#This Row],[Invoice Date]])=2021, 52, 0)</f>
        <v>89</v>
      </c>
    </row>
    <row r="7030" spans="2:17" ht="14.25" customHeight="1" x14ac:dyDescent="0.3">
      <c r="B7030" s="4" t="s">
        <v>61</v>
      </c>
      <c r="C7030" s="33">
        <v>1185731</v>
      </c>
      <c r="D7030" s="5">
        <v>44448</v>
      </c>
      <c r="E7030" s="4" t="s">
        <v>36</v>
      </c>
      <c r="F7030" s="4" t="s">
        <v>96</v>
      </c>
      <c r="G7030" s="4" t="s">
        <v>97</v>
      </c>
      <c r="H7030" s="6" t="s">
        <v>19</v>
      </c>
      <c r="I7030" s="7">
        <v>50.000000000000014</v>
      </c>
      <c r="J7030" s="8">
        <v>575</v>
      </c>
      <c r="K7030" s="9">
        <v>287500.00000000006</v>
      </c>
      <c r="L7030" s="9">
        <v>100625.00000000001</v>
      </c>
      <c r="M7030" s="10">
        <v>0.35</v>
      </c>
      <c r="N7030" s="4" t="s">
        <v>83</v>
      </c>
      <c r="O7030" s="4" t="str">
        <f>TEXT(Table1[[#This Row],[Invoice Date]],"yyyy")</f>
        <v>2021</v>
      </c>
      <c r="P7030" s="4" t="str">
        <f>TEXT(Table1[[#This Row],[Invoice Date]],"mmm")</f>
        <v>Sep</v>
      </c>
      <c r="Q7030" s="27">
        <f>WEEKNUM(Table1[[#This Row],[Invoice Date]]) + IF(YEAR(Table1[[#This Row],[Invoice Date]])=2021, 52, 0)</f>
        <v>89</v>
      </c>
    </row>
    <row r="7031" spans="2:17" ht="14.25" customHeight="1" x14ac:dyDescent="0.3">
      <c r="B7031" s="4" t="s">
        <v>26</v>
      </c>
      <c r="C7031" s="33">
        <v>1197831</v>
      </c>
      <c r="D7031" s="5">
        <v>44448</v>
      </c>
      <c r="E7031" s="4" t="s">
        <v>27</v>
      </c>
      <c r="F7031" s="4" t="s">
        <v>28</v>
      </c>
      <c r="G7031" s="4" t="s">
        <v>39</v>
      </c>
      <c r="H7031" s="6" t="s">
        <v>23</v>
      </c>
      <c r="I7031" s="7">
        <v>45</v>
      </c>
      <c r="J7031" s="8">
        <v>800</v>
      </c>
      <c r="K7031" s="9">
        <v>360000</v>
      </c>
      <c r="L7031" s="9">
        <v>180000</v>
      </c>
      <c r="M7031" s="10">
        <v>0.5</v>
      </c>
      <c r="N7031" s="4" t="s">
        <v>24</v>
      </c>
      <c r="O7031" s="4" t="str">
        <f>TEXT(Table1[[#This Row],[Invoice Date]],"yyyy")</f>
        <v>2021</v>
      </c>
      <c r="P7031" s="4" t="str">
        <f>TEXT(Table1[[#This Row],[Invoice Date]],"mmm")</f>
        <v>Sep</v>
      </c>
      <c r="Q7031" s="27">
        <f>WEEKNUM(Table1[[#This Row],[Invoice Date]]) + IF(YEAR(Table1[[#This Row],[Invoice Date]])=2021, 52, 0)</f>
        <v>89</v>
      </c>
    </row>
    <row r="7032" spans="2:17" ht="14.25" customHeight="1" x14ac:dyDescent="0.3">
      <c r="B7032" s="4" t="s">
        <v>61</v>
      </c>
      <c r="C7032" s="33">
        <v>1185731</v>
      </c>
      <c r="D7032" s="5">
        <v>44448</v>
      </c>
      <c r="E7032" s="4" t="s">
        <v>36</v>
      </c>
      <c r="F7032" s="4" t="s">
        <v>96</v>
      </c>
      <c r="G7032" s="4" t="s">
        <v>97</v>
      </c>
      <c r="H7032" s="6" t="s">
        <v>17</v>
      </c>
      <c r="I7032" s="7">
        <v>55.000000000000007</v>
      </c>
      <c r="J7032" s="8">
        <v>775</v>
      </c>
      <c r="K7032" s="9">
        <v>426250.00000000006</v>
      </c>
      <c r="L7032" s="9">
        <v>170500.00000000003</v>
      </c>
      <c r="M7032" s="10">
        <v>0.4</v>
      </c>
      <c r="N7032" s="4" t="s">
        <v>83</v>
      </c>
      <c r="O7032" s="4" t="str">
        <f>TEXT(Table1[[#This Row],[Invoice Date]],"yyyy")</f>
        <v>2021</v>
      </c>
      <c r="P7032" s="4" t="str">
        <f>TEXT(Table1[[#This Row],[Invoice Date]],"mmm")</f>
        <v>Sep</v>
      </c>
      <c r="Q7032" s="27">
        <f>WEEKNUM(Table1[[#This Row],[Invoice Date]]) + IF(YEAR(Table1[[#This Row],[Invoice Date]])=2021, 52, 0)</f>
        <v>89</v>
      </c>
    </row>
    <row r="7033" spans="2:17" ht="14.25" customHeight="1" x14ac:dyDescent="0.3">
      <c r="B7033" s="4" t="s">
        <v>26</v>
      </c>
      <c r="C7033" s="33">
        <v>1197831</v>
      </c>
      <c r="D7033" s="5">
        <v>44449</v>
      </c>
      <c r="E7033" s="4" t="s">
        <v>36</v>
      </c>
      <c r="F7033" s="4" t="s">
        <v>110</v>
      </c>
      <c r="G7033" s="4" t="s">
        <v>111</v>
      </c>
      <c r="H7033" s="6" t="s">
        <v>21</v>
      </c>
      <c r="I7033" s="7">
        <v>28</v>
      </c>
      <c r="J7033" s="8">
        <v>44</v>
      </c>
      <c r="K7033" s="9">
        <v>1232</v>
      </c>
      <c r="L7033" s="9">
        <v>505.11999999999995</v>
      </c>
      <c r="M7033" s="10">
        <v>0.41</v>
      </c>
      <c r="N7033" s="4" t="s">
        <v>83</v>
      </c>
      <c r="O7033" s="4" t="str">
        <f>TEXT(Table1[[#This Row],[Invoice Date]],"yyyy")</f>
        <v>2021</v>
      </c>
      <c r="P7033" s="4" t="str">
        <f>TEXT(Table1[[#This Row],[Invoice Date]],"mmm")</f>
        <v>Sep</v>
      </c>
      <c r="Q7033" s="27">
        <f>WEEKNUM(Table1[[#This Row],[Invoice Date]]) + IF(YEAR(Table1[[#This Row],[Invoice Date]])=2021, 52, 0)</f>
        <v>89</v>
      </c>
    </row>
    <row r="7034" spans="2:17" ht="14.25" customHeight="1" x14ac:dyDescent="0.3">
      <c r="B7034" s="4" t="s">
        <v>26</v>
      </c>
      <c r="C7034" s="33">
        <v>1197831</v>
      </c>
      <c r="D7034" s="5">
        <v>44449</v>
      </c>
      <c r="E7034" s="4" t="s">
        <v>36</v>
      </c>
      <c r="F7034" s="4" t="s">
        <v>110</v>
      </c>
      <c r="G7034" s="4" t="s">
        <v>111</v>
      </c>
      <c r="H7034" s="6" t="s">
        <v>20</v>
      </c>
      <c r="I7034" s="7">
        <v>27</v>
      </c>
      <c r="J7034" s="8">
        <v>51</v>
      </c>
      <c r="K7034" s="9">
        <v>1377</v>
      </c>
      <c r="L7034" s="9">
        <v>605.88</v>
      </c>
      <c r="M7034" s="10">
        <v>0.44</v>
      </c>
      <c r="N7034" s="4" t="s">
        <v>83</v>
      </c>
      <c r="O7034" s="4" t="str">
        <f>TEXT(Table1[[#This Row],[Invoice Date]],"yyyy")</f>
        <v>2021</v>
      </c>
      <c r="P7034" s="4" t="str">
        <f>TEXT(Table1[[#This Row],[Invoice Date]],"mmm")</f>
        <v>Sep</v>
      </c>
      <c r="Q7034" s="27">
        <f>WEEKNUM(Table1[[#This Row],[Invoice Date]]) + IF(YEAR(Table1[[#This Row],[Invoice Date]])=2021, 52, 0)</f>
        <v>89</v>
      </c>
    </row>
    <row r="7035" spans="2:17" ht="14.25" customHeight="1" x14ac:dyDescent="0.3">
      <c r="B7035" s="4" t="s">
        <v>26</v>
      </c>
      <c r="C7035" s="33">
        <v>1197831</v>
      </c>
      <c r="D7035" s="5">
        <v>44449</v>
      </c>
      <c r="E7035" s="4" t="s">
        <v>36</v>
      </c>
      <c r="F7035" s="4" t="s">
        <v>110</v>
      </c>
      <c r="G7035" s="4" t="s">
        <v>111</v>
      </c>
      <c r="H7035" s="6" t="s">
        <v>22</v>
      </c>
      <c r="I7035" s="7">
        <v>36</v>
      </c>
      <c r="J7035" s="8">
        <v>42</v>
      </c>
      <c r="K7035" s="9">
        <v>1512</v>
      </c>
      <c r="L7035" s="9">
        <v>740.88</v>
      </c>
      <c r="M7035" s="10">
        <v>0.49</v>
      </c>
      <c r="N7035" s="4" t="s">
        <v>83</v>
      </c>
      <c r="O7035" s="4" t="str">
        <f>TEXT(Table1[[#This Row],[Invoice Date]],"yyyy")</f>
        <v>2021</v>
      </c>
      <c r="P7035" s="4" t="str">
        <f>TEXT(Table1[[#This Row],[Invoice Date]],"mmm")</f>
        <v>Sep</v>
      </c>
      <c r="Q7035" s="27">
        <f>WEEKNUM(Table1[[#This Row],[Invoice Date]]) + IF(YEAR(Table1[[#This Row],[Invoice Date]])=2021, 52, 0)</f>
        <v>89</v>
      </c>
    </row>
    <row r="7036" spans="2:17" ht="14.25" customHeight="1" x14ac:dyDescent="0.3">
      <c r="B7036" s="4" t="s">
        <v>61</v>
      </c>
      <c r="C7036" s="33">
        <v>1185731</v>
      </c>
      <c r="D7036" s="5">
        <v>44449</v>
      </c>
      <c r="E7036" s="4" t="s">
        <v>15</v>
      </c>
      <c r="F7036" s="4" t="s">
        <v>131</v>
      </c>
      <c r="G7036" s="4" t="s">
        <v>132</v>
      </c>
      <c r="H7036" s="6" t="s">
        <v>21</v>
      </c>
      <c r="I7036" s="7">
        <v>35</v>
      </c>
      <c r="J7036" s="8">
        <v>66</v>
      </c>
      <c r="K7036" s="9">
        <v>2310</v>
      </c>
      <c r="L7036" s="9">
        <v>923.99999999999989</v>
      </c>
      <c r="M7036" s="10">
        <v>0.39999999999999997</v>
      </c>
      <c r="N7036" s="4" t="s">
        <v>24</v>
      </c>
      <c r="O7036" s="4" t="str">
        <f>TEXT(Table1[[#This Row],[Invoice Date]],"yyyy")</f>
        <v>2021</v>
      </c>
      <c r="P7036" s="4" t="str">
        <f>TEXT(Table1[[#This Row],[Invoice Date]],"mmm")</f>
        <v>Sep</v>
      </c>
      <c r="Q7036" s="27">
        <f>WEEKNUM(Table1[[#This Row],[Invoice Date]]) + IF(YEAR(Table1[[#This Row],[Invoice Date]])=2021, 52, 0)</f>
        <v>89</v>
      </c>
    </row>
    <row r="7037" spans="2:17" ht="14.25" customHeight="1" x14ac:dyDescent="0.3">
      <c r="B7037" s="4" t="s">
        <v>61</v>
      </c>
      <c r="C7037" s="33">
        <v>1185731</v>
      </c>
      <c r="D7037" s="5">
        <v>44449</v>
      </c>
      <c r="E7037" s="4" t="s">
        <v>15</v>
      </c>
      <c r="F7037" s="4" t="s">
        <v>131</v>
      </c>
      <c r="G7037" s="4" t="s">
        <v>132</v>
      </c>
      <c r="H7037" s="6" t="s">
        <v>21</v>
      </c>
      <c r="I7037" s="7">
        <v>45</v>
      </c>
      <c r="J7037" s="8">
        <v>52</v>
      </c>
      <c r="K7037" s="9">
        <v>2340</v>
      </c>
      <c r="L7037" s="9">
        <v>1146.5999999999999</v>
      </c>
      <c r="M7037" s="10">
        <v>0.49</v>
      </c>
      <c r="N7037" s="4" t="s">
        <v>83</v>
      </c>
      <c r="O7037" s="4" t="str">
        <f>TEXT(Table1[[#This Row],[Invoice Date]],"yyyy")</f>
        <v>2021</v>
      </c>
      <c r="P7037" s="4" t="str">
        <f>TEXT(Table1[[#This Row],[Invoice Date]],"mmm")</f>
        <v>Sep</v>
      </c>
      <c r="Q7037" s="27">
        <f>WEEKNUM(Table1[[#This Row],[Invoice Date]]) + IF(YEAR(Table1[[#This Row],[Invoice Date]])=2021, 52, 0)</f>
        <v>89</v>
      </c>
    </row>
    <row r="7038" spans="2:17" ht="14.25" customHeight="1" x14ac:dyDescent="0.3">
      <c r="B7038" s="4" t="s">
        <v>26</v>
      </c>
      <c r="C7038" s="33">
        <v>1197831</v>
      </c>
      <c r="D7038" s="5">
        <v>44449</v>
      </c>
      <c r="E7038" s="4" t="s">
        <v>36</v>
      </c>
      <c r="F7038" s="4" t="s">
        <v>110</v>
      </c>
      <c r="G7038" s="4" t="s">
        <v>111</v>
      </c>
      <c r="H7038" s="6" t="s">
        <v>19</v>
      </c>
      <c r="I7038" s="7">
        <v>34</v>
      </c>
      <c r="J7038" s="8">
        <v>72</v>
      </c>
      <c r="K7038" s="9">
        <v>2448</v>
      </c>
      <c r="L7038" s="9">
        <v>1052.6399999999999</v>
      </c>
      <c r="M7038" s="10">
        <v>0.43</v>
      </c>
      <c r="N7038" s="4" t="s">
        <v>83</v>
      </c>
      <c r="O7038" s="4" t="str">
        <f>TEXT(Table1[[#This Row],[Invoice Date]],"yyyy")</f>
        <v>2021</v>
      </c>
      <c r="P7038" s="4" t="str">
        <f>TEXT(Table1[[#This Row],[Invoice Date]],"mmm")</f>
        <v>Sep</v>
      </c>
      <c r="Q7038" s="27">
        <f>WEEKNUM(Table1[[#This Row],[Invoice Date]]) + IF(YEAR(Table1[[#This Row],[Invoice Date]])=2021, 52, 0)</f>
        <v>89</v>
      </c>
    </row>
    <row r="7039" spans="2:17" ht="14.25" customHeight="1" x14ac:dyDescent="0.3">
      <c r="B7039" s="4" t="s">
        <v>61</v>
      </c>
      <c r="C7039" s="33">
        <v>1185731</v>
      </c>
      <c r="D7039" s="5">
        <v>44449</v>
      </c>
      <c r="E7039" s="4" t="s">
        <v>15</v>
      </c>
      <c r="F7039" s="4" t="s">
        <v>131</v>
      </c>
      <c r="G7039" s="4" t="s">
        <v>132</v>
      </c>
      <c r="H7039" s="6" t="s">
        <v>20</v>
      </c>
      <c r="I7039" s="7">
        <v>46</v>
      </c>
      <c r="J7039" s="8">
        <v>56</v>
      </c>
      <c r="K7039" s="9">
        <v>2576</v>
      </c>
      <c r="L7039" s="9">
        <v>1288</v>
      </c>
      <c r="M7039" s="10">
        <v>0.5</v>
      </c>
      <c r="N7039" s="4" t="s">
        <v>83</v>
      </c>
      <c r="O7039" s="4" t="str">
        <f>TEXT(Table1[[#This Row],[Invoice Date]],"yyyy")</f>
        <v>2021</v>
      </c>
      <c r="P7039" s="4" t="str">
        <f>TEXT(Table1[[#This Row],[Invoice Date]],"mmm")</f>
        <v>Sep</v>
      </c>
      <c r="Q7039" s="27">
        <f>WEEKNUM(Table1[[#This Row],[Invoice Date]]) + IF(YEAR(Table1[[#This Row],[Invoice Date]])=2021, 52, 0)</f>
        <v>89</v>
      </c>
    </row>
    <row r="7040" spans="2:17" ht="14.25" customHeight="1" x14ac:dyDescent="0.3">
      <c r="B7040" s="4" t="s">
        <v>26</v>
      </c>
      <c r="C7040" s="33">
        <v>1197831</v>
      </c>
      <c r="D7040" s="5">
        <v>44449</v>
      </c>
      <c r="E7040" s="4" t="s">
        <v>36</v>
      </c>
      <c r="F7040" s="4" t="s">
        <v>110</v>
      </c>
      <c r="G7040" s="4" t="s">
        <v>111</v>
      </c>
      <c r="H7040" s="6" t="s">
        <v>23</v>
      </c>
      <c r="I7040" s="7">
        <v>44</v>
      </c>
      <c r="J7040" s="8">
        <v>63</v>
      </c>
      <c r="K7040" s="9">
        <v>2772</v>
      </c>
      <c r="L7040" s="9">
        <v>1524.6000000000001</v>
      </c>
      <c r="M7040" s="10">
        <v>0.55000000000000004</v>
      </c>
      <c r="N7040" s="4" t="s">
        <v>83</v>
      </c>
      <c r="O7040" s="4" t="str">
        <f>TEXT(Table1[[#This Row],[Invoice Date]],"yyyy")</f>
        <v>2021</v>
      </c>
      <c r="P7040" s="4" t="str">
        <f>TEXT(Table1[[#This Row],[Invoice Date]],"mmm")</f>
        <v>Sep</v>
      </c>
      <c r="Q7040" s="27">
        <f>WEEKNUM(Table1[[#This Row],[Invoice Date]]) + IF(YEAR(Table1[[#This Row],[Invoice Date]])=2021, 52, 0)</f>
        <v>89</v>
      </c>
    </row>
    <row r="7041" spans="2:17" ht="14.25" customHeight="1" x14ac:dyDescent="0.3">
      <c r="B7041" s="4" t="s">
        <v>61</v>
      </c>
      <c r="C7041" s="33">
        <v>1185731</v>
      </c>
      <c r="D7041" s="5">
        <v>44449</v>
      </c>
      <c r="E7041" s="4" t="s">
        <v>15</v>
      </c>
      <c r="F7041" s="4" t="s">
        <v>131</v>
      </c>
      <c r="G7041" s="4" t="s">
        <v>132</v>
      </c>
      <c r="H7041" s="6" t="s">
        <v>20</v>
      </c>
      <c r="I7041" s="7">
        <v>40</v>
      </c>
      <c r="J7041" s="8">
        <v>72</v>
      </c>
      <c r="K7041" s="9">
        <v>2880</v>
      </c>
      <c r="L7041" s="9">
        <v>1209.5999999999999</v>
      </c>
      <c r="M7041" s="10">
        <v>0.42</v>
      </c>
      <c r="N7041" s="4" t="s">
        <v>24</v>
      </c>
      <c r="O7041" s="4" t="str">
        <f>TEXT(Table1[[#This Row],[Invoice Date]],"yyyy")</f>
        <v>2021</v>
      </c>
      <c r="P7041" s="4" t="str">
        <f>TEXT(Table1[[#This Row],[Invoice Date]],"mmm")</f>
        <v>Sep</v>
      </c>
      <c r="Q7041" s="27">
        <f>WEEKNUM(Table1[[#This Row],[Invoice Date]]) + IF(YEAR(Table1[[#This Row],[Invoice Date]])=2021, 52, 0)</f>
        <v>89</v>
      </c>
    </row>
    <row r="7042" spans="2:17" ht="14.25" customHeight="1" x14ac:dyDescent="0.3">
      <c r="B7042" s="4" t="s">
        <v>61</v>
      </c>
      <c r="C7042" s="33">
        <v>1185731</v>
      </c>
      <c r="D7042" s="5">
        <v>44449</v>
      </c>
      <c r="E7042" s="4" t="s">
        <v>15</v>
      </c>
      <c r="F7042" s="4" t="s">
        <v>131</v>
      </c>
      <c r="G7042" s="4" t="s">
        <v>132</v>
      </c>
      <c r="H7042" s="6" t="s">
        <v>22</v>
      </c>
      <c r="I7042" s="7">
        <v>58</v>
      </c>
      <c r="J7042" s="8">
        <v>50</v>
      </c>
      <c r="K7042" s="9">
        <v>2900</v>
      </c>
      <c r="L7042" s="9">
        <v>1363</v>
      </c>
      <c r="M7042" s="10">
        <v>0.47</v>
      </c>
      <c r="N7042" s="4" t="s">
        <v>83</v>
      </c>
      <c r="O7042" s="4" t="str">
        <f>TEXT(Table1[[#This Row],[Invoice Date]],"yyyy")</f>
        <v>2021</v>
      </c>
      <c r="P7042" s="4" t="str">
        <f>TEXT(Table1[[#This Row],[Invoice Date]],"mmm")</f>
        <v>Sep</v>
      </c>
      <c r="Q7042" s="27">
        <f>WEEKNUM(Table1[[#This Row],[Invoice Date]]) + IF(YEAR(Table1[[#This Row],[Invoice Date]])=2021, 52, 0)</f>
        <v>89</v>
      </c>
    </row>
    <row r="7043" spans="2:17" ht="14.25" customHeight="1" x14ac:dyDescent="0.3">
      <c r="B7043" s="4" t="s">
        <v>61</v>
      </c>
      <c r="C7043" s="33">
        <v>1185731</v>
      </c>
      <c r="D7043" s="5">
        <v>44449</v>
      </c>
      <c r="E7043" s="4" t="s">
        <v>15</v>
      </c>
      <c r="F7043" s="4" t="s">
        <v>131</v>
      </c>
      <c r="G7043" s="4" t="s">
        <v>132</v>
      </c>
      <c r="H7043" s="6" t="s">
        <v>22</v>
      </c>
      <c r="I7043" s="7">
        <v>48</v>
      </c>
      <c r="J7043" s="8">
        <v>68</v>
      </c>
      <c r="K7043" s="9">
        <v>3264</v>
      </c>
      <c r="L7043" s="9">
        <v>1207.68</v>
      </c>
      <c r="M7043" s="10">
        <v>0.37</v>
      </c>
      <c r="N7043" s="4" t="s">
        <v>24</v>
      </c>
      <c r="O7043" s="4" t="str">
        <f>TEXT(Table1[[#This Row],[Invoice Date]],"yyyy")</f>
        <v>2021</v>
      </c>
      <c r="P7043" s="4" t="str">
        <f>TEXT(Table1[[#This Row],[Invoice Date]],"mmm")</f>
        <v>Sep</v>
      </c>
      <c r="Q7043" s="27">
        <f>WEEKNUM(Table1[[#This Row],[Invoice Date]]) + IF(YEAR(Table1[[#This Row],[Invoice Date]])=2021, 52, 0)</f>
        <v>89</v>
      </c>
    </row>
    <row r="7044" spans="2:17" ht="14.25" customHeight="1" x14ac:dyDescent="0.3">
      <c r="B7044" s="4" t="s">
        <v>61</v>
      </c>
      <c r="C7044" s="33">
        <v>1185731</v>
      </c>
      <c r="D7044" s="5">
        <v>44449</v>
      </c>
      <c r="E7044" s="4" t="s">
        <v>15</v>
      </c>
      <c r="F7044" s="4" t="s">
        <v>131</v>
      </c>
      <c r="G7044" s="4" t="s">
        <v>132</v>
      </c>
      <c r="H7044" s="6" t="s">
        <v>23</v>
      </c>
      <c r="I7044" s="7">
        <v>45</v>
      </c>
      <c r="J7044" s="8">
        <v>93</v>
      </c>
      <c r="K7044" s="9">
        <v>4185</v>
      </c>
      <c r="L7044" s="9">
        <v>1925.1</v>
      </c>
      <c r="M7044" s="10">
        <v>0.45999999999999996</v>
      </c>
      <c r="N7044" s="4" t="s">
        <v>24</v>
      </c>
      <c r="O7044" s="4" t="str">
        <f>TEXT(Table1[[#This Row],[Invoice Date]],"yyyy")</f>
        <v>2021</v>
      </c>
      <c r="P7044" s="4" t="str">
        <f>TEXT(Table1[[#This Row],[Invoice Date]],"mmm")</f>
        <v>Sep</v>
      </c>
      <c r="Q7044" s="27">
        <f>WEEKNUM(Table1[[#This Row],[Invoice Date]]) + IF(YEAR(Table1[[#This Row],[Invoice Date]])=2021, 52, 0)</f>
        <v>89</v>
      </c>
    </row>
    <row r="7045" spans="2:17" ht="14.25" customHeight="1" x14ac:dyDescent="0.3">
      <c r="B7045" s="4" t="s">
        <v>61</v>
      </c>
      <c r="C7045" s="33">
        <v>1185731</v>
      </c>
      <c r="D7045" s="5">
        <v>44449</v>
      </c>
      <c r="E7045" s="4" t="s">
        <v>15</v>
      </c>
      <c r="F7045" s="4" t="s">
        <v>131</v>
      </c>
      <c r="G7045" s="4" t="s">
        <v>132</v>
      </c>
      <c r="H7045" s="6" t="s">
        <v>19</v>
      </c>
      <c r="I7045" s="7">
        <v>50</v>
      </c>
      <c r="J7045" s="8">
        <v>85</v>
      </c>
      <c r="K7045" s="9">
        <v>4250</v>
      </c>
      <c r="L7045" s="9">
        <v>2550</v>
      </c>
      <c r="M7045" s="10">
        <v>0.6</v>
      </c>
      <c r="N7045" s="4" t="s">
        <v>83</v>
      </c>
      <c r="O7045" s="4" t="str">
        <f>TEXT(Table1[[#This Row],[Invoice Date]],"yyyy")</f>
        <v>2021</v>
      </c>
      <c r="P7045" s="4" t="str">
        <f>TEXT(Table1[[#This Row],[Invoice Date]],"mmm")</f>
        <v>Sep</v>
      </c>
      <c r="Q7045" s="27">
        <f>WEEKNUM(Table1[[#This Row],[Invoice Date]]) + IF(YEAR(Table1[[#This Row],[Invoice Date]])=2021, 52, 0)</f>
        <v>89</v>
      </c>
    </row>
    <row r="7046" spans="2:17" ht="14.25" customHeight="1" x14ac:dyDescent="0.3">
      <c r="B7046" s="4" t="s">
        <v>61</v>
      </c>
      <c r="C7046" s="33">
        <v>1185731</v>
      </c>
      <c r="D7046" s="5">
        <v>44449</v>
      </c>
      <c r="E7046" s="4" t="s">
        <v>15</v>
      </c>
      <c r="F7046" s="4" t="s">
        <v>131</v>
      </c>
      <c r="G7046" s="4" t="s">
        <v>132</v>
      </c>
      <c r="H7046" s="6" t="s">
        <v>23</v>
      </c>
      <c r="I7046" s="7">
        <v>59</v>
      </c>
      <c r="J7046" s="8">
        <v>78</v>
      </c>
      <c r="K7046" s="9">
        <v>4602</v>
      </c>
      <c r="L7046" s="9">
        <v>2531.1</v>
      </c>
      <c r="M7046" s="10">
        <v>0.54999999999999993</v>
      </c>
      <c r="N7046" s="4" t="s">
        <v>83</v>
      </c>
      <c r="O7046" s="4" t="str">
        <f>TEXT(Table1[[#This Row],[Invoice Date]],"yyyy")</f>
        <v>2021</v>
      </c>
      <c r="P7046" s="4" t="str">
        <f>TEXT(Table1[[#This Row],[Invoice Date]],"mmm")</f>
        <v>Sep</v>
      </c>
      <c r="Q7046" s="27">
        <f>WEEKNUM(Table1[[#This Row],[Invoice Date]]) + IF(YEAR(Table1[[#This Row],[Invoice Date]])=2021, 52, 0)</f>
        <v>89</v>
      </c>
    </row>
    <row r="7047" spans="2:17" ht="14.25" customHeight="1" x14ac:dyDescent="0.3">
      <c r="B7047" s="4" t="s">
        <v>61</v>
      </c>
      <c r="C7047" s="33">
        <v>1185731</v>
      </c>
      <c r="D7047" s="5">
        <v>44449</v>
      </c>
      <c r="E7047" s="4" t="s">
        <v>15</v>
      </c>
      <c r="F7047" s="4" t="s">
        <v>131</v>
      </c>
      <c r="G7047" s="4" t="s">
        <v>132</v>
      </c>
      <c r="H7047" s="6" t="s">
        <v>19</v>
      </c>
      <c r="I7047" s="7">
        <v>42</v>
      </c>
      <c r="J7047" s="8">
        <v>111</v>
      </c>
      <c r="K7047" s="9">
        <v>4662</v>
      </c>
      <c r="L7047" s="9">
        <v>2377.62</v>
      </c>
      <c r="M7047" s="10">
        <v>0.51</v>
      </c>
      <c r="N7047" s="4" t="s">
        <v>24</v>
      </c>
      <c r="O7047" s="4" t="str">
        <f>TEXT(Table1[[#This Row],[Invoice Date]],"yyyy")</f>
        <v>2021</v>
      </c>
      <c r="P7047" s="4" t="str">
        <f>TEXT(Table1[[#This Row],[Invoice Date]],"mmm")</f>
        <v>Sep</v>
      </c>
      <c r="Q7047" s="27">
        <f>WEEKNUM(Table1[[#This Row],[Invoice Date]]) + IF(YEAR(Table1[[#This Row],[Invoice Date]])=2021, 52, 0)</f>
        <v>89</v>
      </c>
    </row>
    <row r="7048" spans="2:17" ht="14.25" customHeight="1" x14ac:dyDescent="0.3">
      <c r="B7048" s="4" t="s">
        <v>26</v>
      </c>
      <c r="C7048" s="33">
        <v>1197831</v>
      </c>
      <c r="D7048" s="5">
        <v>44449</v>
      </c>
      <c r="E7048" s="4" t="s">
        <v>36</v>
      </c>
      <c r="F7048" s="4" t="s">
        <v>110</v>
      </c>
      <c r="G7048" s="4" t="s">
        <v>111</v>
      </c>
      <c r="H7048" s="6" t="s">
        <v>17</v>
      </c>
      <c r="I7048" s="7">
        <v>36</v>
      </c>
      <c r="J7048" s="8">
        <v>133</v>
      </c>
      <c r="K7048" s="9">
        <v>4788</v>
      </c>
      <c r="L7048" s="9">
        <v>2394</v>
      </c>
      <c r="M7048" s="10">
        <v>0.5</v>
      </c>
      <c r="N7048" s="4" t="s">
        <v>83</v>
      </c>
      <c r="O7048" s="4" t="str">
        <f>TEXT(Table1[[#This Row],[Invoice Date]],"yyyy")</f>
        <v>2021</v>
      </c>
      <c r="P7048" s="4" t="str">
        <f>TEXT(Table1[[#This Row],[Invoice Date]],"mmm")</f>
        <v>Sep</v>
      </c>
      <c r="Q7048" s="27">
        <f>WEEKNUM(Table1[[#This Row],[Invoice Date]]) + IF(YEAR(Table1[[#This Row],[Invoice Date]])=2021, 52, 0)</f>
        <v>89</v>
      </c>
    </row>
    <row r="7049" spans="2:17" ht="14.25" customHeight="1" x14ac:dyDescent="0.3">
      <c r="B7049" s="4" t="s">
        <v>34</v>
      </c>
      <c r="C7049" s="33">
        <v>1189833</v>
      </c>
      <c r="D7049" s="5">
        <v>44449</v>
      </c>
      <c r="E7049" s="4" t="s">
        <v>31</v>
      </c>
      <c r="F7049" s="4" t="s">
        <v>70</v>
      </c>
      <c r="G7049" s="4" t="s">
        <v>71</v>
      </c>
      <c r="H7049" s="6" t="s">
        <v>21</v>
      </c>
      <c r="I7049" s="7">
        <v>38</v>
      </c>
      <c r="J7049" s="8">
        <v>135</v>
      </c>
      <c r="K7049" s="9">
        <v>5130</v>
      </c>
      <c r="L7049" s="9">
        <v>2513.6999999999998</v>
      </c>
      <c r="M7049" s="10">
        <v>0.49</v>
      </c>
      <c r="N7049" s="4" t="s">
        <v>83</v>
      </c>
      <c r="O7049" s="4" t="str">
        <f>TEXT(Table1[[#This Row],[Invoice Date]],"yyyy")</f>
        <v>2021</v>
      </c>
      <c r="P7049" s="4" t="str">
        <f>TEXT(Table1[[#This Row],[Invoice Date]],"mmm")</f>
        <v>Sep</v>
      </c>
      <c r="Q7049" s="27">
        <f>WEEKNUM(Table1[[#This Row],[Invoice Date]]) + IF(YEAR(Table1[[#This Row],[Invoice Date]])=2021, 52, 0)</f>
        <v>89</v>
      </c>
    </row>
    <row r="7050" spans="2:17" ht="14.25" customHeight="1" x14ac:dyDescent="0.3">
      <c r="B7050" s="4" t="s">
        <v>34</v>
      </c>
      <c r="C7050" s="33">
        <v>1189833</v>
      </c>
      <c r="D7050" s="5">
        <v>44449</v>
      </c>
      <c r="E7050" s="4" t="s">
        <v>31</v>
      </c>
      <c r="F7050" s="4" t="s">
        <v>70</v>
      </c>
      <c r="G7050" s="4" t="s">
        <v>71</v>
      </c>
      <c r="H7050" s="6" t="s">
        <v>20</v>
      </c>
      <c r="I7050" s="7">
        <v>38</v>
      </c>
      <c r="J7050" s="8">
        <v>137</v>
      </c>
      <c r="K7050" s="9">
        <v>5206</v>
      </c>
      <c r="L7050" s="9">
        <v>2394.7599999999998</v>
      </c>
      <c r="M7050" s="10">
        <v>0.45999999999999996</v>
      </c>
      <c r="N7050" s="4" t="s">
        <v>83</v>
      </c>
      <c r="O7050" s="4" t="str">
        <f>TEXT(Table1[[#This Row],[Invoice Date]],"yyyy")</f>
        <v>2021</v>
      </c>
      <c r="P7050" s="4" t="str">
        <f>TEXT(Table1[[#This Row],[Invoice Date]],"mmm")</f>
        <v>Sep</v>
      </c>
      <c r="Q7050" s="27">
        <f>WEEKNUM(Table1[[#This Row],[Invoice Date]]) + IF(YEAR(Table1[[#This Row],[Invoice Date]])=2021, 52, 0)</f>
        <v>89</v>
      </c>
    </row>
    <row r="7051" spans="2:17" ht="14.25" customHeight="1" x14ac:dyDescent="0.3">
      <c r="B7051" s="4" t="s">
        <v>26</v>
      </c>
      <c r="C7051" s="33">
        <v>1197831</v>
      </c>
      <c r="D7051" s="5">
        <v>44449</v>
      </c>
      <c r="E7051" s="4" t="s">
        <v>27</v>
      </c>
      <c r="F7051" s="4" t="s">
        <v>59</v>
      </c>
      <c r="G7051" s="4" t="s">
        <v>60</v>
      </c>
      <c r="H7051" s="6" t="s">
        <v>22</v>
      </c>
      <c r="I7051" s="7">
        <v>45</v>
      </c>
      <c r="J7051" s="8">
        <v>131</v>
      </c>
      <c r="K7051" s="9">
        <v>5895</v>
      </c>
      <c r="L7051" s="9">
        <v>3419.1</v>
      </c>
      <c r="M7051" s="10">
        <v>0.57999999999999996</v>
      </c>
      <c r="N7051" s="4" t="s">
        <v>83</v>
      </c>
      <c r="O7051" s="4" t="str">
        <f>TEXT(Table1[[#This Row],[Invoice Date]],"yyyy")</f>
        <v>2021</v>
      </c>
      <c r="P7051" s="4" t="str">
        <f>TEXT(Table1[[#This Row],[Invoice Date]],"mmm")</f>
        <v>Sep</v>
      </c>
      <c r="Q7051" s="27">
        <f>WEEKNUM(Table1[[#This Row],[Invoice Date]]) + IF(YEAR(Table1[[#This Row],[Invoice Date]])=2021, 52, 0)</f>
        <v>89</v>
      </c>
    </row>
    <row r="7052" spans="2:17" ht="14.25" customHeight="1" x14ac:dyDescent="0.3">
      <c r="B7052" s="4" t="s">
        <v>34</v>
      </c>
      <c r="C7052" s="33">
        <v>1189833</v>
      </c>
      <c r="D7052" s="5">
        <v>44449</v>
      </c>
      <c r="E7052" s="4" t="s">
        <v>31</v>
      </c>
      <c r="F7052" s="4" t="s">
        <v>70</v>
      </c>
      <c r="G7052" s="4" t="s">
        <v>71</v>
      </c>
      <c r="H7052" s="6" t="s">
        <v>22</v>
      </c>
      <c r="I7052" s="7">
        <v>48</v>
      </c>
      <c r="J7052" s="8">
        <v>125</v>
      </c>
      <c r="K7052" s="9">
        <v>6000</v>
      </c>
      <c r="L7052" s="9">
        <v>2580</v>
      </c>
      <c r="M7052" s="10">
        <v>0.43</v>
      </c>
      <c r="N7052" s="4" t="s">
        <v>83</v>
      </c>
      <c r="O7052" s="4" t="str">
        <f>TEXT(Table1[[#This Row],[Invoice Date]],"yyyy")</f>
        <v>2021</v>
      </c>
      <c r="P7052" s="4" t="str">
        <f>TEXT(Table1[[#This Row],[Invoice Date]],"mmm")</f>
        <v>Sep</v>
      </c>
      <c r="Q7052" s="27">
        <f>WEEKNUM(Table1[[#This Row],[Invoice Date]]) + IF(YEAR(Table1[[#This Row],[Invoice Date]])=2021, 52, 0)</f>
        <v>89</v>
      </c>
    </row>
    <row r="7053" spans="2:17" ht="14.25" customHeight="1" x14ac:dyDescent="0.3">
      <c r="B7053" s="4" t="s">
        <v>26</v>
      </c>
      <c r="C7053" s="33">
        <v>1197831</v>
      </c>
      <c r="D7053" s="5">
        <v>44449</v>
      </c>
      <c r="E7053" s="4" t="s">
        <v>27</v>
      </c>
      <c r="F7053" s="4" t="s">
        <v>59</v>
      </c>
      <c r="G7053" s="4" t="s">
        <v>60</v>
      </c>
      <c r="H7053" s="6" t="s">
        <v>22</v>
      </c>
      <c r="I7053" s="7">
        <v>35</v>
      </c>
      <c r="J7053" s="8">
        <v>179</v>
      </c>
      <c r="K7053" s="9">
        <v>6265</v>
      </c>
      <c r="L7053" s="9">
        <v>3257.8</v>
      </c>
      <c r="M7053" s="10">
        <v>0.52</v>
      </c>
      <c r="N7053" s="4" t="s">
        <v>24</v>
      </c>
      <c r="O7053" s="4" t="str">
        <f>TEXT(Table1[[#This Row],[Invoice Date]],"yyyy")</f>
        <v>2021</v>
      </c>
      <c r="P7053" s="4" t="str">
        <f>TEXT(Table1[[#This Row],[Invoice Date]],"mmm")</f>
        <v>Sep</v>
      </c>
      <c r="Q7053" s="27">
        <f>WEEKNUM(Table1[[#This Row],[Invoice Date]]) + IF(YEAR(Table1[[#This Row],[Invoice Date]])=2021, 52, 0)</f>
        <v>89</v>
      </c>
    </row>
    <row r="7054" spans="2:17" ht="14.25" customHeight="1" x14ac:dyDescent="0.3">
      <c r="B7054" s="4" t="s">
        <v>34</v>
      </c>
      <c r="C7054" s="33">
        <v>1189833</v>
      </c>
      <c r="D7054" s="5">
        <v>44449</v>
      </c>
      <c r="E7054" s="4" t="s">
        <v>31</v>
      </c>
      <c r="F7054" s="4" t="s">
        <v>70</v>
      </c>
      <c r="G7054" s="4" t="s">
        <v>71</v>
      </c>
      <c r="H7054" s="6" t="s">
        <v>19</v>
      </c>
      <c r="I7054" s="7">
        <v>44</v>
      </c>
      <c r="J7054" s="8">
        <v>150</v>
      </c>
      <c r="K7054" s="9">
        <v>6600</v>
      </c>
      <c r="L7054" s="9">
        <v>2838</v>
      </c>
      <c r="M7054" s="10">
        <v>0.43</v>
      </c>
      <c r="N7054" s="4" t="s">
        <v>83</v>
      </c>
      <c r="O7054" s="4" t="str">
        <f>TEXT(Table1[[#This Row],[Invoice Date]],"yyyy")</f>
        <v>2021</v>
      </c>
      <c r="P7054" s="4" t="str">
        <f>TEXT(Table1[[#This Row],[Invoice Date]],"mmm")</f>
        <v>Sep</v>
      </c>
      <c r="Q7054" s="27">
        <f>WEEKNUM(Table1[[#This Row],[Invoice Date]]) + IF(YEAR(Table1[[#This Row],[Invoice Date]])=2021, 52, 0)</f>
        <v>89</v>
      </c>
    </row>
    <row r="7055" spans="2:17" ht="14.25" customHeight="1" x14ac:dyDescent="0.3">
      <c r="B7055" s="4" t="s">
        <v>61</v>
      </c>
      <c r="C7055" s="33">
        <v>1185731</v>
      </c>
      <c r="D7055" s="5">
        <v>44449</v>
      </c>
      <c r="E7055" s="4" t="s">
        <v>15</v>
      </c>
      <c r="F7055" s="4" t="s">
        <v>131</v>
      </c>
      <c r="G7055" s="4" t="s">
        <v>132</v>
      </c>
      <c r="H7055" s="6" t="s">
        <v>17</v>
      </c>
      <c r="I7055" s="7">
        <v>56</v>
      </c>
      <c r="J7055" s="8">
        <v>137</v>
      </c>
      <c r="K7055" s="9">
        <v>7672</v>
      </c>
      <c r="L7055" s="9">
        <v>4373.0400000000009</v>
      </c>
      <c r="M7055" s="10">
        <v>0.57000000000000006</v>
      </c>
      <c r="N7055" s="4" t="s">
        <v>83</v>
      </c>
      <c r="O7055" s="4" t="str">
        <f>TEXT(Table1[[#This Row],[Invoice Date]],"yyyy")</f>
        <v>2021</v>
      </c>
      <c r="P7055" s="4" t="str">
        <f>TEXT(Table1[[#This Row],[Invoice Date]],"mmm")</f>
        <v>Sep</v>
      </c>
      <c r="Q7055" s="27">
        <f>WEEKNUM(Table1[[#This Row],[Invoice Date]]) + IF(YEAR(Table1[[#This Row],[Invoice Date]])=2021, 52, 0)</f>
        <v>89</v>
      </c>
    </row>
    <row r="7056" spans="2:17" ht="14.25" customHeight="1" x14ac:dyDescent="0.3">
      <c r="B7056" s="4" t="s">
        <v>26</v>
      </c>
      <c r="C7056" s="33">
        <v>1197831</v>
      </c>
      <c r="D7056" s="5">
        <v>44449</v>
      </c>
      <c r="E7056" s="4" t="s">
        <v>27</v>
      </c>
      <c r="F7056" s="4" t="s">
        <v>28</v>
      </c>
      <c r="G7056" s="4" t="s">
        <v>39</v>
      </c>
      <c r="H7056" s="6" t="s">
        <v>17</v>
      </c>
      <c r="I7056" s="7">
        <v>30</v>
      </c>
      <c r="J7056" s="8">
        <v>256</v>
      </c>
      <c r="K7056" s="9">
        <v>7680</v>
      </c>
      <c r="L7056" s="9">
        <v>2841.6</v>
      </c>
      <c r="M7056" s="10">
        <v>0.37</v>
      </c>
      <c r="N7056" s="4" t="s">
        <v>24</v>
      </c>
      <c r="O7056" s="4" t="str">
        <f>TEXT(Table1[[#This Row],[Invoice Date]],"yyyy")</f>
        <v>2021</v>
      </c>
      <c r="P7056" s="4" t="str">
        <f>TEXT(Table1[[#This Row],[Invoice Date]],"mmm")</f>
        <v>Sep</v>
      </c>
      <c r="Q7056" s="27">
        <f>WEEKNUM(Table1[[#This Row],[Invoice Date]]) + IF(YEAR(Table1[[#This Row],[Invoice Date]])=2021, 52, 0)</f>
        <v>89</v>
      </c>
    </row>
    <row r="7057" spans="2:17" ht="14.25" customHeight="1" x14ac:dyDescent="0.3">
      <c r="B7057" s="4" t="s">
        <v>61</v>
      </c>
      <c r="C7057" s="33">
        <v>1185731</v>
      </c>
      <c r="D7057" s="5">
        <v>44449</v>
      </c>
      <c r="E7057" s="4" t="s">
        <v>15</v>
      </c>
      <c r="F7057" s="4" t="s">
        <v>131</v>
      </c>
      <c r="G7057" s="4" t="s">
        <v>132</v>
      </c>
      <c r="H7057" s="6" t="s">
        <v>17</v>
      </c>
      <c r="I7057" s="7">
        <v>44</v>
      </c>
      <c r="J7057" s="8">
        <v>179</v>
      </c>
      <c r="K7057" s="9">
        <v>7876</v>
      </c>
      <c r="L7057" s="9">
        <v>3859.24</v>
      </c>
      <c r="M7057" s="10">
        <v>0.49</v>
      </c>
      <c r="N7057" s="4" t="s">
        <v>24</v>
      </c>
      <c r="O7057" s="4" t="str">
        <f>TEXT(Table1[[#This Row],[Invoice Date]],"yyyy")</f>
        <v>2021</v>
      </c>
      <c r="P7057" s="4" t="str">
        <f>TEXT(Table1[[#This Row],[Invoice Date]],"mmm")</f>
        <v>Sep</v>
      </c>
      <c r="Q7057" s="27">
        <f>WEEKNUM(Table1[[#This Row],[Invoice Date]]) + IF(YEAR(Table1[[#This Row],[Invoice Date]])=2021, 52, 0)</f>
        <v>89</v>
      </c>
    </row>
    <row r="7058" spans="2:17" ht="14.25" customHeight="1" x14ac:dyDescent="0.3">
      <c r="B7058" s="4" t="s">
        <v>34</v>
      </c>
      <c r="C7058" s="33">
        <v>1189833</v>
      </c>
      <c r="D7058" s="5">
        <v>44449</v>
      </c>
      <c r="E7058" s="4" t="s">
        <v>31</v>
      </c>
      <c r="F7058" s="4" t="s">
        <v>70</v>
      </c>
      <c r="G7058" s="4" t="s">
        <v>71</v>
      </c>
      <c r="H7058" s="6" t="s">
        <v>23</v>
      </c>
      <c r="I7058" s="7">
        <v>52</v>
      </c>
      <c r="J7058" s="8">
        <v>174</v>
      </c>
      <c r="K7058" s="9">
        <v>9048</v>
      </c>
      <c r="L7058" s="9">
        <v>3619.2000000000003</v>
      </c>
      <c r="M7058" s="10">
        <v>0.4</v>
      </c>
      <c r="N7058" s="4" t="s">
        <v>83</v>
      </c>
      <c r="O7058" s="4" t="str">
        <f>TEXT(Table1[[#This Row],[Invoice Date]],"yyyy")</f>
        <v>2021</v>
      </c>
      <c r="P7058" s="4" t="str">
        <f>TEXT(Table1[[#This Row],[Invoice Date]],"mmm")</f>
        <v>Sep</v>
      </c>
      <c r="Q7058" s="27">
        <f>WEEKNUM(Table1[[#This Row],[Invoice Date]]) + IF(YEAR(Table1[[#This Row],[Invoice Date]])=2021, 52, 0)</f>
        <v>89</v>
      </c>
    </row>
    <row r="7059" spans="2:17" ht="14.25" customHeight="1" x14ac:dyDescent="0.3">
      <c r="B7059" s="4" t="s">
        <v>26</v>
      </c>
      <c r="C7059" s="33">
        <v>1197831</v>
      </c>
      <c r="D7059" s="5">
        <v>44449</v>
      </c>
      <c r="E7059" s="4" t="s">
        <v>27</v>
      </c>
      <c r="F7059" s="4" t="s">
        <v>28</v>
      </c>
      <c r="G7059" s="4" t="s">
        <v>39</v>
      </c>
      <c r="H7059" s="6" t="s">
        <v>17</v>
      </c>
      <c r="I7059" s="7">
        <v>41</v>
      </c>
      <c r="J7059" s="8">
        <v>224</v>
      </c>
      <c r="K7059" s="9">
        <v>9184</v>
      </c>
      <c r="L7059" s="9">
        <v>4132.7999999999993</v>
      </c>
      <c r="M7059" s="10">
        <v>0.44999999999999996</v>
      </c>
      <c r="N7059" s="4" t="s">
        <v>83</v>
      </c>
      <c r="O7059" s="4" t="str">
        <f>TEXT(Table1[[#This Row],[Invoice Date]],"yyyy")</f>
        <v>2021</v>
      </c>
      <c r="P7059" s="4" t="str">
        <f>TEXT(Table1[[#This Row],[Invoice Date]],"mmm")</f>
        <v>Sep</v>
      </c>
      <c r="Q7059" s="27">
        <f>WEEKNUM(Table1[[#This Row],[Invoice Date]]) + IF(YEAR(Table1[[#This Row],[Invoice Date]])=2021, 52, 0)</f>
        <v>89</v>
      </c>
    </row>
    <row r="7060" spans="2:17" ht="14.25" customHeight="1" x14ac:dyDescent="0.3">
      <c r="B7060" s="4" t="s">
        <v>34</v>
      </c>
      <c r="C7060" s="33">
        <v>1189833</v>
      </c>
      <c r="D7060" s="5">
        <v>44449</v>
      </c>
      <c r="E7060" s="4" t="s">
        <v>31</v>
      </c>
      <c r="F7060" s="4" t="s">
        <v>70</v>
      </c>
      <c r="G7060" s="4" t="s">
        <v>71</v>
      </c>
      <c r="H7060" s="6" t="s">
        <v>17</v>
      </c>
      <c r="I7060" s="7">
        <v>48</v>
      </c>
      <c r="J7060" s="8">
        <v>208</v>
      </c>
      <c r="K7060" s="9">
        <v>9984</v>
      </c>
      <c r="L7060" s="9">
        <v>6389.76</v>
      </c>
      <c r="M7060" s="10">
        <v>0.64</v>
      </c>
      <c r="N7060" s="4" t="s">
        <v>83</v>
      </c>
      <c r="O7060" s="4" t="str">
        <f>TEXT(Table1[[#This Row],[Invoice Date]],"yyyy")</f>
        <v>2021</v>
      </c>
      <c r="P7060" s="4" t="str">
        <f>TEXT(Table1[[#This Row],[Invoice Date]],"mmm")</f>
        <v>Sep</v>
      </c>
      <c r="Q7060" s="27">
        <f>WEEKNUM(Table1[[#This Row],[Invoice Date]]) + IF(YEAR(Table1[[#This Row],[Invoice Date]])=2021, 52, 0)</f>
        <v>89</v>
      </c>
    </row>
    <row r="7061" spans="2:17" ht="14.25" customHeight="1" x14ac:dyDescent="0.3">
      <c r="B7061" s="4" t="s">
        <v>26</v>
      </c>
      <c r="C7061" s="33">
        <v>1197831</v>
      </c>
      <c r="D7061" s="5">
        <v>44449</v>
      </c>
      <c r="E7061" s="4" t="s">
        <v>36</v>
      </c>
      <c r="F7061" s="4" t="s">
        <v>110</v>
      </c>
      <c r="G7061" s="4" t="s">
        <v>111</v>
      </c>
      <c r="H7061" s="6" t="s">
        <v>21</v>
      </c>
      <c r="I7061" s="7">
        <v>30.000000000000004</v>
      </c>
      <c r="J7061" s="8">
        <v>150</v>
      </c>
      <c r="K7061" s="9">
        <v>45000.000000000007</v>
      </c>
      <c r="L7061" s="9">
        <v>13500.000000000002</v>
      </c>
      <c r="M7061" s="10">
        <v>0.3</v>
      </c>
      <c r="N7061" s="4" t="s">
        <v>18</v>
      </c>
      <c r="O7061" s="4" t="str">
        <f>TEXT(Table1[[#This Row],[Invoice Date]],"yyyy")</f>
        <v>2021</v>
      </c>
      <c r="P7061" s="4" t="str">
        <f>TEXT(Table1[[#This Row],[Invoice Date]],"mmm")</f>
        <v>Sep</v>
      </c>
      <c r="Q7061" s="27">
        <f>WEEKNUM(Table1[[#This Row],[Invoice Date]]) + IF(YEAR(Table1[[#This Row],[Invoice Date]])=2021, 52, 0)</f>
        <v>89</v>
      </c>
    </row>
    <row r="7062" spans="2:17" ht="14.25" customHeight="1" x14ac:dyDescent="0.3">
      <c r="B7062" s="4" t="s">
        <v>26</v>
      </c>
      <c r="C7062" s="33">
        <v>1197831</v>
      </c>
      <c r="D7062" s="5">
        <v>44449</v>
      </c>
      <c r="E7062" s="4" t="s">
        <v>36</v>
      </c>
      <c r="F7062" s="4" t="s">
        <v>110</v>
      </c>
      <c r="G7062" s="4" t="s">
        <v>111</v>
      </c>
      <c r="H7062" s="6" t="s">
        <v>20</v>
      </c>
      <c r="I7062" s="7">
        <v>30.000000000000004</v>
      </c>
      <c r="J7062" s="8">
        <v>175</v>
      </c>
      <c r="K7062" s="9">
        <v>52500.000000000007</v>
      </c>
      <c r="L7062" s="9">
        <v>15750.000000000002</v>
      </c>
      <c r="M7062" s="10">
        <v>0.3</v>
      </c>
      <c r="N7062" s="4" t="s">
        <v>18</v>
      </c>
      <c r="O7062" s="4" t="str">
        <f>TEXT(Table1[[#This Row],[Invoice Date]],"yyyy")</f>
        <v>2021</v>
      </c>
      <c r="P7062" s="4" t="str">
        <f>TEXT(Table1[[#This Row],[Invoice Date]],"mmm")</f>
        <v>Sep</v>
      </c>
      <c r="Q7062" s="27">
        <f>WEEKNUM(Table1[[#This Row],[Invoice Date]]) + IF(YEAR(Table1[[#This Row],[Invoice Date]])=2021, 52, 0)</f>
        <v>89</v>
      </c>
    </row>
    <row r="7063" spans="2:17" ht="14.25" customHeight="1" x14ac:dyDescent="0.3">
      <c r="B7063" s="4" t="s">
        <v>26</v>
      </c>
      <c r="C7063" s="33">
        <v>1197831</v>
      </c>
      <c r="D7063" s="5">
        <v>44449</v>
      </c>
      <c r="E7063" s="4" t="s">
        <v>36</v>
      </c>
      <c r="F7063" s="4" t="s">
        <v>110</v>
      </c>
      <c r="G7063" s="4" t="s">
        <v>111</v>
      </c>
      <c r="H7063" s="6" t="s">
        <v>22</v>
      </c>
      <c r="I7063" s="7">
        <v>40</v>
      </c>
      <c r="J7063" s="8">
        <v>150</v>
      </c>
      <c r="K7063" s="9">
        <v>60000</v>
      </c>
      <c r="L7063" s="9">
        <v>21000</v>
      </c>
      <c r="M7063" s="10">
        <v>0.35</v>
      </c>
      <c r="N7063" s="4" t="s">
        <v>18</v>
      </c>
      <c r="O7063" s="4" t="str">
        <f>TEXT(Table1[[#This Row],[Invoice Date]],"yyyy")</f>
        <v>2021</v>
      </c>
      <c r="P7063" s="4" t="str">
        <f>TEXT(Table1[[#This Row],[Invoice Date]],"mmm")</f>
        <v>Sep</v>
      </c>
      <c r="Q7063" s="27">
        <f>WEEKNUM(Table1[[#This Row],[Invoice Date]]) + IF(YEAR(Table1[[#This Row],[Invoice Date]])=2021, 52, 0)</f>
        <v>89</v>
      </c>
    </row>
    <row r="7064" spans="2:17" ht="14.25" customHeight="1" x14ac:dyDescent="0.3">
      <c r="B7064" s="4" t="s">
        <v>26</v>
      </c>
      <c r="C7064" s="33">
        <v>1197831</v>
      </c>
      <c r="D7064" s="5">
        <v>44449</v>
      </c>
      <c r="E7064" s="4" t="s">
        <v>36</v>
      </c>
      <c r="F7064" s="4" t="s">
        <v>110</v>
      </c>
      <c r="G7064" s="4" t="s">
        <v>111</v>
      </c>
      <c r="H7064" s="6" t="s">
        <v>19</v>
      </c>
      <c r="I7064" s="7">
        <v>35.000000000000007</v>
      </c>
      <c r="J7064" s="8">
        <v>275</v>
      </c>
      <c r="K7064" s="9">
        <v>96250.000000000015</v>
      </c>
      <c r="L7064" s="9">
        <v>28875.000000000004</v>
      </c>
      <c r="M7064" s="10">
        <v>0.3</v>
      </c>
      <c r="N7064" s="4" t="s">
        <v>18</v>
      </c>
      <c r="O7064" s="4" t="str">
        <f>TEXT(Table1[[#This Row],[Invoice Date]],"yyyy")</f>
        <v>2021</v>
      </c>
      <c r="P7064" s="4" t="str">
        <f>TEXT(Table1[[#This Row],[Invoice Date]],"mmm")</f>
        <v>Sep</v>
      </c>
      <c r="Q7064" s="27">
        <f>WEEKNUM(Table1[[#This Row],[Invoice Date]]) + IF(YEAR(Table1[[#This Row],[Invoice Date]])=2021, 52, 0)</f>
        <v>89</v>
      </c>
    </row>
    <row r="7065" spans="2:17" ht="14.25" customHeight="1" x14ac:dyDescent="0.3">
      <c r="B7065" s="4" t="s">
        <v>61</v>
      </c>
      <c r="C7065" s="33">
        <v>1185731</v>
      </c>
      <c r="D7065" s="5">
        <v>44449</v>
      </c>
      <c r="E7065" s="4" t="s">
        <v>15</v>
      </c>
      <c r="F7065" s="4" t="s">
        <v>131</v>
      </c>
      <c r="G7065" s="4" t="s">
        <v>132</v>
      </c>
      <c r="H7065" s="6" t="s">
        <v>21</v>
      </c>
      <c r="I7065" s="7">
        <v>50</v>
      </c>
      <c r="J7065" s="8">
        <v>200</v>
      </c>
      <c r="K7065" s="9">
        <v>100000</v>
      </c>
      <c r="L7065" s="9">
        <v>35000</v>
      </c>
      <c r="M7065" s="10">
        <v>0.35</v>
      </c>
      <c r="N7065" s="4" t="s">
        <v>18</v>
      </c>
      <c r="O7065" s="4" t="str">
        <f>TEXT(Table1[[#This Row],[Invoice Date]],"yyyy")</f>
        <v>2021</v>
      </c>
      <c r="P7065" s="4" t="str">
        <f>TEXT(Table1[[#This Row],[Invoice Date]],"mmm")</f>
        <v>Sep</v>
      </c>
      <c r="Q7065" s="27">
        <f>WEEKNUM(Table1[[#This Row],[Invoice Date]]) + IF(YEAR(Table1[[#This Row],[Invoice Date]])=2021, 52, 0)</f>
        <v>89</v>
      </c>
    </row>
    <row r="7066" spans="2:17" ht="14.25" customHeight="1" x14ac:dyDescent="0.3">
      <c r="B7066" s="4" t="s">
        <v>26</v>
      </c>
      <c r="C7066" s="33">
        <v>1197831</v>
      </c>
      <c r="D7066" s="5">
        <v>44449</v>
      </c>
      <c r="E7066" s="4" t="s">
        <v>36</v>
      </c>
      <c r="F7066" s="4" t="s">
        <v>110</v>
      </c>
      <c r="G7066" s="4" t="s">
        <v>111</v>
      </c>
      <c r="H7066" s="6" t="s">
        <v>23</v>
      </c>
      <c r="I7066" s="7">
        <v>45</v>
      </c>
      <c r="J7066" s="8">
        <v>225</v>
      </c>
      <c r="K7066" s="9">
        <v>101250</v>
      </c>
      <c r="L7066" s="9">
        <v>40500</v>
      </c>
      <c r="M7066" s="10">
        <v>0.4</v>
      </c>
      <c r="N7066" s="4" t="s">
        <v>18</v>
      </c>
      <c r="O7066" s="4" t="str">
        <f>TEXT(Table1[[#This Row],[Invoice Date]],"yyyy")</f>
        <v>2021</v>
      </c>
      <c r="P7066" s="4" t="str">
        <f>TEXT(Table1[[#This Row],[Invoice Date]],"mmm")</f>
        <v>Sep</v>
      </c>
      <c r="Q7066" s="27">
        <f>WEEKNUM(Table1[[#This Row],[Invoice Date]]) + IF(YEAR(Table1[[#This Row],[Invoice Date]])=2021, 52, 0)</f>
        <v>89</v>
      </c>
    </row>
    <row r="7067" spans="2:17" ht="14.25" customHeight="1" x14ac:dyDescent="0.3">
      <c r="B7067" s="4" t="s">
        <v>61</v>
      </c>
      <c r="C7067" s="33">
        <v>1185731</v>
      </c>
      <c r="D7067" s="5">
        <v>44449</v>
      </c>
      <c r="E7067" s="4" t="s">
        <v>15</v>
      </c>
      <c r="F7067" s="4" t="s">
        <v>131</v>
      </c>
      <c r="G7067" s="4" t="s">
        <v>132</v>
      </c>
      <c r="H7067" s="6" t="s">
        <v>20</v>
      </c>
      <c r="I7067" s="7">
        <v>50</v>
      </c>
      <c r="J7067" s="8">
        <v>225</v>
      </c>
      <c r="K7067" s="9">
        <v>112500</v>
      </c>
      <c r="L7067" s="9">
        <v>39375</v>
      </c>
      <c r="M7067" s="10">
        <v>0.35</v>
      </c>
      <c r="N7067" s="4" t="s">
        <v>18</v>
      </c>
      <c r="O7067" s="4" t="str">
        <f>TEXT(Table1[[#This Row],[Invoice Date]],"yyyy")</f>
        <v>2021</v>
      </c>
      <c r="P7067" s="4" t="str">
        <f>TEXT(Table1[[#This Row],[Invoice Date]],"mmm")</f>
        <v>Sep</v>
      </c>
      <c r="Q7067" s="27">
        <f>WEEKNUM(Table1[[#This Row],[Invoice Date]]) + IF(YEAR(Table1[[#This Row],[Invoice Date]])=2021, 52, 0)</f>
        <v>89</v>
      </c>
    </row>
    <row r="7068" spans="2:17" ht="14.25" customHeight="1" x14ac:dyDescent="0.3">
      <c r="B7068" s="4" t="s">
        <v>61</v>
      </c>
      <c r="C7068" s="33">
        <v>1185731</v>
      </c>
      <c r="D7068" s="5">
        <v>44449</v>
      </c>
      <c r="E7068" s="4" t="s">
        <v>15</v>
      </c>
      <c r="F7068" s="4" t="s">
        <v>131</v>
      </c>
      <c r="G7068" s="4" t="s">
        <v>132</v>
      </c>
      <c r="H7068" s="6" t="s">
        <v>22</v>
      </c>
      <c r="I7068" s="7">
        <v>60</v>
      </c>
      <c r="J7068" s="8">
        <v>200</v>
      </c>
      <c r="K7068" s="9">
        <v>120000</v>
      </c>
      <c r="L7068" s="9">
        <v>42000</v>
      </c>
      <c r="M7068" s="10">
        <v>0.35</v>
      </c>
      <c r="N7068" s="4" t="s">
        <v>18</v>
      </c>
      <c r="O7068" s="4" t="str">
        <f>TEXT(Table1[[#This Row],[Invoice Date]],"yyyy")</f>
        <v>2021</v>
      </c>
      <c r="P7068" s="4" t="str">
        <f>TEXT(Table1[[#This Row],[Invoice Date]],"mmm")</f>
        <v>Sep</v>
      </c>
      <c r="Q7068" s="27">
        <f>WEEKNUM(Table1[[#This Row],[Invoice Date]]) + IF(YEAR(Table1[[#This Row],[Invoice Date]])=2021, 52, 0)</f>
        <v>89</v>
      </c>
    </row>
    <row r="7069" spans="2:17" ht="14.25" customHeight="1" x14ac:dyDescent="0.3">
      <c r="B7069" s="4" t="s">
        <v>61</v>
      </c>
      <c r="C7069" s="33">
        <v>1185731</v>
      </c>
      <c r="D7069" s="5">
        <v>44449</v>
      </c>
      <c r="E7069" s="4" t="s">
        <v>15</v>
      </c>
      <c r="F7069" s="4" t="s">
        <v>131</v>
      </c>
      <c r="G7069" s="4" t="s">
        <v>132</v>
      </c>
      <c r="H7069" s="6" t="s">
        <v>19</v>
      </c>
      <c r="I7069" s="7">
        <v>55.000000000000007</v>
      </c>
      <c r="J7069" s="8">
        <v>325</v>
      </c>
      <c r="K7069" s="9">
        <v>178750.00000000003</v>
      </c>
      <c r="L7069" s="9">
        <v>80437.500000000015</v>
      </c>
      <c r="M7069" s="10">
        <v>0.45</v>
      </c>
      <c r="N7069" s="4" t="s">
        <v>18</v>
      </c>
      <c r="O7069" s="4" t="str">
        <f>TEXT(Table1[[#This Row],[Invoice Date]],"yyyy")</f>
        <v>2021</v>
      </c>
      <c r="P7069" s="4" t="str">
        <f>TEXT(Table1[[#This Row],[Invoice Date]],"mmm")</f>
        <v>Sep</v>
      </c>
      <c r="Q7069" s="27">
        <f>WEEKNUM(Table1[[#This Row],[Invoice Date]]) + IF(YEAR(Table1[[#This Row],[Invoice Date]])=2021, 52, 0)</f>
        <v>89</v>
      </c>
    </row>
    <row r="7070" spans="2:17" ht="14.25" customHeight="1" x14ac:dyDescent="0.3">
      <c r="B7070" s="4" t="s">
        <v>26</v>
      </c>
      <c r="C7070" s="33">
        <v>1197831</v>
      </c>
      <c r="D7070" s="5">
        <v>44449</v>
      </c>
      <c r="E7070" s="4" t="s">
        <v>36</v>
      </c>
      <c r="F7070" s="4" t="s">
        <v>110</v>
      </c>
      <c r="G7070" s="4" t="s">
        <v>111</v>
      </c>
      <c r="H7070" s="6" t="s">
        <v>17</v>
      </c>
      <c r="I7070" s="7">
        <v>40</v>
      </c>
      <c r="J7070" s="8">
        <v>475</v>
      </c>
      <c r="K7070" s="9">
        <v>190000</v>
      </c>
      <c r="L7070" s="9">
        <v>66500</v>
      </c>
      <c r="M7070" s="10">
        <v>0.35</v>
      </c>
      <c r="N7070" s="4" t="s">
        <v>18</v>
      </c>
      <c r="O7070" s="4" t="str">
        <f>TEXT(Table1[[#This Row],[Invoice Date]],"yyyy")</f>
        <v>2021</v>
      </c>
      <c r="P7070" s="4" t="str">
        <f>TEXT(Table1[[#This Row],[Invoice Date]],"mmm")</f>
        <v>Sep</v>
      </c>
      <c r="Q7070" s="27">
        <f>WEEKNUM(Table1[[#This Row],[Invoice Date]]) + IF(YEAR(Table1[[#This Row],[Invoice Date]])=2021, 52, 0)</f>
        <v>89</v>
      </c>
    </row>
    <row r="7071" spans="2:17" ht="14.25" customHeight="1" x14ac:dyDescent="0.3">
      <c r="B7071" s="4" t="s">
        <v>61</v>
      </c>
      <c r="C7071" s="33">
        <v>1185731</v>
      </c>
      <c r="D7071" s="5">
        <v>44449</v>
      </c>
      <c r="E7071" s="4" t="s">
        <v>15</v>
      </c>
      <c r="F7071" s="4" t="s">
        <v>131</v>
      </c>
      <c r="G7071" s="4" t="s">
        <v>132</v>
      </c>
      <c r="H7071" s="6" t="s">
        <v>23</v>
      </c>
      <c r="I7071" s="7">
        <v>65</v>
      </c>
      <c r="J7071" s="8">
        <v>300</v>
      </c>
      <c r="K7071" s="9">
        <v>195000</v>
      </c>
      <c r="L7071" s="9">
        <v>78000</v>
      </c>
      <c r="M7071" s="10">
        <v>0.39999999999999997</v>
      </c>
      <c r="N7071" s="4" t="s">
        <v>18</v>
      </c>
      <c r="O7071" s="4" t="str">
        <f>TEXT(Table1[[#This Row],[Invoice Date]],"yyyy")</f>
        <v>2021</v>
      </c>
      <c r="P7071" s="4" t="str">
        <f>TEXT(Table1[[#This Row],[Invoice Date]],"mmm")</f>
        <v>Sep</v>
      </c>
      <c r="Q7071" s="27">
        <f>WEEKNUM(Table1[[#This Row],[Invoice Date]]) + IF(YEAR(Table1[[#This Row],[Invoice Date]])=2021, 52, 0)</f>
        <v>89</v>
      </c>
    </row>
    <row r="7072" spans="2:17" ht="14.25" customHeight="1" x14ac:dyDescent="0.3">
      <c r="B7072" s="4" t="s">
        <v>34</v>
      </c>
      <c r="C7072" s="33">
        <v>1189833</v>
      </c>
      <c r="D7072" s="5">
        <v>44449</v>
      </c>
      <c r="E7072" s="4" t="s">
        <v>31</v>
      </c>
      <c r="F7072" s="4" t="s">
        <v>70</v>
      </c>
      <c r="G7072" s="4" t="s">
        <v>71</v>
      </c>
      <c r="H7072" s="6" t="s">
        <v>21</v>
      </c>
      <c r="I7072" s="7">
        <v>40</v>
      </c>
      <c r="J7072" s="8">
        <v>500</v>
      </c>
      <c r="K7072" s="9">
        <v>200000</v>
      </c>
      <c r="L7072" s="9">
        <v>70000</v>
      </c>
      <c r="M7072" s="10">
        <v>0.35</v>
      </c>
      <c r="N7072" s="4" t="s">
        <v>18</v>
      </c>
      <c r="O7072" s="4" t="str">
        <f>TEXT(Table1[[#This Row],[Invoice Date]],"yyyy")</f>
        <v>2021</v>
      </c>
      <c r="P7072" s="4" t="str">
        <f>TEXT(Table1[[#This Row],[Invoice Date]],"mmm")</f>
        <v>Sep</v>
      </c>
      <c r="Q7072" s="27">
        <f>WEEKNUM(Table1[[#This Row],[Invoice Date]]) + IF(YEAR(Table1[[#This Row],[Invoice Date]])=2021, 52, 0)</f>
        <v>89</v>
      </c>
    </row>
    <row r="7073" spans="2:17" ht="14.25" customHeight="1" x14ac:dyDescent="0.3">
      <c r="B7073" s="4" t="s">
        <v>34</v>
      </c>
      <c r="C7073" s="33">
        <v>1189833</v>
      </c>
      <c r="D7073" s="5">
        <v>44449</v>
      </c>
      <c r="E7073" s="4" t="s">
        <v>31</v>
      </c>
      <c r="F7073" s="4" t="s">
        <v>70</v>
      </c>
      <c r="G7073" s="4" t="s">
        <v>71</v>
      </c>
      <c r="H7073" s="6" t="s">
        <v>20</v>
      </c>
      <c r="I7073" s="7">
        <v>40</v>
      </c>
      <c r="J7073" s="8">
        <v>525</v>
      </c>
      <c r="K7073" s="9">
        <v>210000</v>
      </c>
      <c r="L7073" s="9">
        <v>73500</v>
      </c>
      <c r="M7073" s="10">
        <v>0.35</v>
      </c>
      <c r="N7073" s="4" t="s">
        <v>18</v>
      </c>
      <c r="O7073" s="4" t="str">
        <f>TEXT(Table1[[#This Row],[Invoice Date]],"yyyy")</f>
        <v>2021</v>
      </c>
      <c r="P7073" s="4" t="str">
        <f>TEXT(Table1[[#This Row],[Invoice Date]],"mmm")</f>
        <v>Sep</v>
      </c>
      <c r="Q7073" s="27">
        <f>WEEKNUM(Table1[[#This Row],[Invoice Date]]) + IF(YEAR(Table1[[#This Row],[Invoice Date]])=2021, 52, 0)</f>
        <v>89</v>
      </c>
    </row>
    <row r="7074" spans="2:17" ht="14.25" customHeight="1" x14ac:dyDescent="0.3">
      <c r="B7074" s="4" t="s">
        <v>34</v>
      </c>
      <c r="C7074" s="33">
        <v>1189833</v>
      </c>
      <c r="D7074" s="5">
        <v>44449</v>
      </c>
      <c r="E7074" s="4" t="s">
        <v>31</v>
      </c>
      <c r="F7074" s="4" t="s">
        <v>70</v>
      </c>
      <c r="G7074" s="4" t="s">
        <v>71</v>
      </c>
      <c r="H7074" s="6" t="s">
        <v>22</v>
      </c>
      <c r="I7074" s="7">
        <v>50</v>
      </c>
      <c r="J7074" s="8">
        <v>500</v>
      </c>
      <c r="K7074" s="9">
        <v>250000</v>
      </c>
      <c r="L7074" s="9">
        <v>75000</v>
      </c>
      <c r="M7074" s="10">
        <v>0.3</v>
      </c>
      <c r="N7074" s="4" t="s">
        <v>18</v>
      </c>
      <c r="O7074" s="4" t="str">
        <f>TEXT(Table1[[#This Row],[Invoice Date]],"yyyy")</f>
        <v>2021</v>
      </c>
      <c r="P7074" s="4" t="str">
        <f>TEXT(Table1[[#This Row],[Invoice Date]],"mmm")</f>
        <v>Sep</v>
      </c>
      <c r="Q7074" s="27">
        <f>WEEKNUM(Table1[[#This Row],[Invoice Date]]) + IF(YEAR(Table1[[#This Row],[Invoice Date]])=2021, 52, 0)</f>
        <v>89</v>
      </c>
    </row>
    <row r="7075" spans="2:17" ht="14.25" customHeight="1" x14ac:dyDescent="0.3">
      <c r="B7075" s="4" t="s">
        <v>26</v>
      </c>
      <c r="C7075" s="33">
        <v>1197831</v>
      </c>
      <c r="D7075" s="5">
        <v>44449</v>
      </c>
      <c r="E7075" s="4" t="s">
        <v>27</v>
      </c>
      <c r="F7075" s="4" t="s">
        <v>59</v>
      </c>
      <c r="G7075" s="4" t="s">
        <v>60</v>
      </c>
      <c r="H7075" s="6" t="s">
        <v>22</v>
      </c>
      <c r="I7075" s="7">
        <v>50</v>
      </c>
      <c r="J7075" s="8">
        <v>525</v>
      </c>
      <c r="K7075" s="9">
        <v>262500</v>
      </c>
      <c r="L7075" s="9">
        <v>118124.99999999999</v>
      </c>
      <c r="M7075" s="10">
        <v>0.44999999999999996</v>
      </c>
      <c r="N7075" s="4" t="s">
        <v>24</v>
      </c>
      <c r="O7075" s="4" t="str">
        <f>TEXT(Table1[[#This Row],[Invoice Date]],"yyyy")</f>
        <v>2021</v>
      </c>
      <c r="P7075" s="4" t="str">
        <f>TEXT(Table1[[#This Row],[Invoice Date]],"mmm")</f>
        <v>Sep</v>
      </c>
      <c r="Q7075" s="27">
        <f>WEEKNUM(Table1[[#This Row],[Invoice Date]]) + IF(YEAR(Table1[[#This Row],[Invoice Date]])=2021, 52, 0)</f>
        <v>89</v>
      </c>
    </row>
    <row r="7076" spans="2:17" ht="14.25" customHeight="1" x14ac:dyDescent="0.3">
      <c r="B7076" s="4" t="s">
        <v>34</v>
      </c>
      <c r="C7076" s="33">
        <v>1189833</v>
      </c>
      <c r="D7076" s="5">
        <v>44449</v>
      </c>
      <c r="E7076" s="4" t="s">
        <v>31</v>
      </c>
      <c r="F7076" s="4" t="s">
        <v>70</v>
      </c>
      <c r="G7076" s="4" t="s">
        <v>71</v>
      </c>
      <c r="H7076" s="6" t="s">
        <v>19</v>
      </c>
      <c r="I7076" s="7">
        <v>45.000000000000007</v>
      </c>
      <c r="J7076" s="8">
        <v>600</v>
      </c>
      <c r="K7076" s="9">
        <v>270000.00000000006</v>
      </c>
      <c r="L7076" s="9">
        <v>81000.000000000015</v>
      </c>
      <c r="M7076" s="10">
        <v>0.3</v>
      </c>
      <c r="N7076" s="4" t="s">
        <v>18</v>
      </c>
      <c r="O7076" s="4" t="str">
        <f>TEXT(Table1[[#This Row],[Invoice Date]],"yyyy")</f>
        <v>2021</v>
      </c>
      <c r="P7076" s="4" t="str">
        <f>TEXT(Table1[[#This Row],[Invoice Date]],"mmm")</f>
        <v>Sep</v>
      </c>
      <c r="Q7076" s="27">
        <f>WEEKNUM(Table1[[#This Row],[Invoice Date]]) + IF(YEAR(Table1[[#This Row],[Invoice Date]])=2021, 52, 0)</f>
        <v>89</v>
      </c>
    </row>
    <row r="7077" spans="2:17" ht="14.25" customHeight="1" x14ac:dyDescent="0.3">
      <c r="B7077" s="4" t="s">
        <v>61</v>
      </c>
      <c r="C7077" s="33">
        <v>1185731</v>
      </c>
      <c r="D7077" s="5">
        <v>44449</v>
      </c>
      <c r="E7077" s="4" t="s">
        <v>15</v>
      </c>
      <c r="F7077" s="4" t="s">
        <v>131</v>
      </c>
      <c r="G7077" s="4" t="s">
        <v>132</v>
      </c>
      <c r="H7077" s="6" t="s">
        <v>17</v>
      </c>
      <c r="I7077" s="7">
        <v>60</v>
      </c>
      <c r="J7077" s="8">
        <v>525</v>
      </c>
      <c r="K7077" s="9">
        <v>315000</v>
      </c>
      <c r="L7077" s="9">
        <v>141750</v>
      </c>
      <c r="M7077" s="10">
        <v>0.45</v>
      </c>
      <c r="N7077" s="4" t="s">
        <v>18</v>
      </c>
      <c r="O7077" s="4" t="str">
        <f>TEXT(Table1[[#This Row],[Invoice Date]],"yyyy")</f>
        <v>2021</v>
      </c>
      <c r="P7077" s="4" t="str">
        <f>TEXT(Table1[[#This Row],[Invoice Date]],"mmm")</f>
        <v>Sep</v>
      </c>
      <c r="Q7077" s="27">
        <f>WEEKNUM(Table1[[#This Row],[Invoice Date]]) + IF(YEAR(Table1[[#This Row],[Invoice Date]])=2021, 52, 0)</f>
        <v>89</v>
      </c>
    </row>
    <row r="7078" spans="2:17" ht="14.25" customHeight="1" x14ac:dyDescent="0.3">
      <c r="B7078" s="4" t="s">
        <v>34</v>
      </c>
      <c r="C7078" s="33">
        <v>1189833</v>
      </c>
      <c r="D7078" s="5">
        <v>44449</v>
      </c>
      <c r="E7078" s="4" t="s">
        <v>31</v>
      </c>
      <c r="F7078" s="4" t="s">
        <v>70</v>
      </c>
      <c r="G7078" s="4" t="s">
        <v>71</v>
      </c>
      <c r="H7078" s="6" t="s">
        <v>23</v>
      </c>
      <c r="I7078" s="7">
        <v>55.000000000000007</v>
      </c>
      <c r="J7078" s="8">
        <v>600</v>
      </c>
      <c r="K7078" s="9">
        <v>330000.00000000006</v>
      </c>
      <c r="L7078" s="9">
        <v>82500.000000000015</v>
      </c>
      <c r="M7078" s="10">
        <v>0.25</v>
      </c>
      <c r="N7078" s="4" t="s">
        <v>18</v>
      </c>
      <c r="O7078" s="4" t="str">
        <f>TEXT(Table1[[#This Row],[Invoice Date]],"yyyy")</f>
        <v>2021</v>
      </c>
      <c r="P7078" s="4" t="str">
        <f>TEXT(Table1[[#This Row],[Invoice Date]],"mmm")</f>
        <v>Sep</v>
      </c>
      <c r="Q7078" s="27">
        <f>WEEKNUM(Table1[[#This Row],[Invoice Date]]) + IF(YEAR(Table1[[#This Row],[Invoice Date]])=2021, 52, 0)</f>
        <v>89</v>
      </c>
    </row>
    <row r="7079" spans="2:17" ht="14.25" customHeight="1" x14ac:dyDescent="0.3">
      <c r="B7079" s="4" t="s">
        <v>26</v>
      </c>
      <c r="C7079" s="33">
        <v>1197831</v>
      </c>
      <c r="D7079" s="5">
        <v>44449</v>
      </c>
      <c r="E7079" s="4" t="s">
        <v>27</v>
      </c>
      <c r="F7079" s="4" t="s">
        <v>28</v>
      </c>
      <c r="G7079" s="4" t="s">
        <v>39</v>
      </c>
      <c r="H7079" s="6" t="s">
        <v>17</v>
      </c>
      <c r="I7079" s="7">
        <v>45</v>
      </c>
      <c r="J7079" s="8">
        <v>800</v>
      </c>
      <c r="K7079" s="9">
        <v>360000</v>
      </c>
      <c r="L7079" s="9">
        <v>125999.99999999999</v>
      </c>
      <c r="M7079" s="10">
        <v>0.35</v>
      </c>
      <c r="N7079" s="4" t="s">
        <v>24</v>
      </c>
      <c r="O7079" s="4" t="str">
        <f>TEXT(Table1[[#This Row],[Invoice Date]],"yyyy")</f>
        <v>2021</v>
      </c>
      <c r="P7079" s="4" t="str">
        <f>TEXT(Table1[[#This Row],[Invoice Date]],"mmm")</f>
        <v>Sep</v>
      </c>
      <c r="Q7079" s="27">
        <f>WEEKNUM(Table1[[#This Row],[Invoice Date]]) + IF(YEAR(Table1[[#This Row],[Invoice Date]])=2021, 52, 0)</f>
        <v>89</v>
      </c>
    </row>
    <row r="7080" spans="2:17" ht="14.25" customHeight="1" x14ac:dyDescent="0.3">
      <c r="B7080" s="4" t="s">
        <v>34</v>
      </c>
      <c r="C7080" s="33">
        <v>1189833</v>
      </c>
      <c r="D7080" s="5">
        <v>44449</v>
      </c>
      <c r="E7080" s="4" t="s">
        <v>31</v>
      </c>
      <c r="F7080" s="4" t="s">
        <v>70</v>
      </c>
      <c r="G7080" s="4" t="s">
        <v>71</v>
      </c>
      <c r="H7080" s="6" t="s">
        <v>17</v>
      </c>
      <c r="I7080" s="7">
        <v>50</v>
      </c>
      <c r="J7080" s="8">
        <v>800</v>
      </c>
      <c r="K7080" s="9">
        <v>400000</v>
      </c>
      <c r="L7080" s="9">
        <v>200000</v>
      </c>
      <c r="M7080" s="10">
        <v>0.5</v>
      </c>
      <c r="N7080" s="4" t="s">
        <v>18</v>
      </c>
      <c r="O7080" s="4" t="str">
        <f>TEXT(Table1[[#This Row],[Invoice Date]],"yyyy")</f>
        <v>2021</v>
      </c>
      <c r="P7080" s="4" t="str">
        <f>TEXT(Table1[[#This Row],[Invoice Date]],"mmm")</f>
        <v>Sep</v>
      </c>
      <c r="Q7080" s="27">
        <f>WEEKNUM(Table1[[#This Row],[Invoice Date]]) + IF(YEAR(Table1[[#This Row],[Invoice Date]])=2021, 52, 0)</f>
        <v>89</v>
      </c>
    </row>
    <row r="7081" spans="2:17" ht="14.25" customHeight="1" x14ac:dyDescent="0.3">
      <c r="B7081" s="4" t="s">
        <v>30</v>
      </c>
      <c r="C7081" s="34">
        <v>1128299</v>
      </c>
      <c r="D7081" s="5">
        <v>44450</v>
      </c>
      <c r="E7081" s="4" t="s">
        <v>36</v>
      </c>
      <c r="F7081" s="4" t="s">
        <v>116</v>
      </c>
      <c r="G7081" s="4" t="s">
        <v>117</v>
      </c>
      <c r="H7081" s="6" t="s">
        <v>21</v>
      </c>
      <c r="I7081" s="7">
        <v>24</v>
      </c>
      <c r="J7081" s="8">
        <v>41</v>
      </c>
      <c r="K7081" s="9">
        <v>984</v>
      </c>
      <c r="L7081" s="9">
        <v>462.47999999999996</v>
      </c>
      <c r="M7081" s="10">
        <v>0.47</v>
      </c>
      <c r="N7081" s="4" t="s">
        <v>83</v>
      </c>
      <c r="O7081" s="4" t="str">
        <f>TEXT(Table1[[#This Row],[Invoice Date]],"yyyy")</f>
        <v>2021</v>
      </c>
      <c r="P7081" s="4" t="str">
        <f>TEXT(Table1[[#This Row],[Invoice Date]],"mmm")</f>
        <v>Sep</v>
      </c>
      <c r="Q7081" s="27">
        <f>WEEKNUM(Table1[[#This Row],[Invoice Date]]) + IF(YEAR(Table1[[#This Row],[Invoice Date]])=2021, 52, 0)</f>
        <v>89</v>
      </c>
    </row>
    <row r="7082" spans="2:17" ht="14.25" customHeight="1" x14ac:dyDescent="0.3">
      <c r="B7082" s="4" t="s">
        <v>30</v>
      </c>
      <c r="C7082" s="34">
        <v>1128299</v>
      </c>
      <c r="D7082" s="5">
        <v>44450</v>
      </c>
      <c r="E7082" s="4" t="s">
        <v>36</v>
      </c>
      <c r="F7082" s="4" t="s">
        <v>116</v>
      </c>
      <c r="G7082" s="4" t="s">
        <v>117</v>
      </c>
      <c r="H7082" s="6" t="s">
        <v>20</v>
      </c>
      <c r="I7082" s="7">
        <v>23</v>
      </c>
      <c r="J7082" s="8">
        <v>49</v>
      </c>
      <c r="K7082" s="9">
        <v>1127</v>
      </c>
      <c r="L7082" s="9">
        <v>529.68999999999994</v>
      </c>
      <c r="M7082" s="10">
        <v>0.47</v>
      </c>
      <c r="N7082" s="4" t="s">
        <v>83</v>
      </c>
      <c r="O7082" s="4" t="str">
        <f>TEXT(Table1[[#This Row],[Invoice Date]],"yyyy")</f>
        <v>2021</v>
      </c>
      <c r="P7082" s="4" t="str">
        <f>TEXT(Table1[[#This Row],[Invoice Date]],"mmm")</f>
        <v>Sep</v>
      </c>
      <c r="Q7082" s="27">
        <f>WEEKNUM(Table1[[#This Row],[Invoice Date]]) + IF(YEAR(Table1[[#This Row],[Invoice Date]])=2021, 52, 0)</f>
        <v>89</v>
      </c>
    </row>
    <row r="7083" spans="2:17" ht="14.25" customHeight="1" x14ac:dyDescent="0.3">
      <c r="B7083" s="4" t="s">
        <v>30</v>
      </c>
      <c r="C7083" s="34">
        <v>1128299</v>
      </c>
      <c r="D7083" s="5">
        <v>44450</v>
      </c>
      <c r="E7083" s="4" t="s">
        <v>36</v>
      </c>
      <c r="F7083" s="4" t="s">
        <v>116</v>
      </c>
      <c r="G7083" s="4" t="s">
        <v>117</v>
      </c>
      <c r="H7083" s="6" t="s">
        <v>22</v>
      </c>
      <c r="I7083" s="7">
        <v>33</v>
      </c>
      <c r="J7083" s="8">
        <v>42</v>
      </c>
      <c r="K7083" s="9">
        <v>1386</v>
      </c>
      <c r="L7083" s="9">
        <v>554.4</v>
      </c>
      <c r="M7083" s="10">
        <v>0.4</v>
      </c>
      <c r="N7083" s="4" t="s">
        <v>83</v>
      </c>
      <c r="O7083" s="4" t="str">
        <f>TEXT(Table1[[#This Row],[Invoice Date]],"yyyy")</f>
        <v>2021</v>
      </c>
      <c r="P7083" s="4" t="str">
        <f>TEXT(Table1[[#This Row],[Invoice Date]],"mmm")</f>
        <v>Sep</v>
      </c>
      <c r="Q7083" s="27">
        <f>WEEKNUM(Table1[[#This Row],[Invoice Date]]) + IF(YEAR(Table1[[#This Row],[Invoice Date]])=2021, 52, 0)</f>
        <v>89</v>
      </c>
    </row>
    <row r="7084" spans="2:17" ht="14.25" customHeight="1" x14ac:dyDescent="0.3">
      <c r="B7084" s="4" t="s">
        <v>30</v>
      </c>
      <c r="C7084" s="34">
        <v>1128299</v>
      </c>
      <c r="D7084" s="5">
        <v>44450</v>
      </c>
      <c r="E7084" s="4" t="s">
        <v>36</v>
      </c>
      <c r="F7084" s="4" t="s">
        <v>116</v>
      </c>
      <c r="G7084" s="4" t="s">
        <v>117</v>
      </c>
      <c r="H7084" s="6" t="s">
        <v>19</v>
      </c>
      <c r="I7084" s="7">
        <v>29</v>
      </c>
      <c r="J7084" s="8">
        <v>74</v>
      </c>
      <c r="K7084" s="9">
        <v>2146</v>
      </c>
      <c r="L7084" s="9">
        <v>1073</v>
      </c>
      <c r="M7084" s="10">
        <v>0.5</v>
      </c>
      <c r="N7084" s="4" t="s">
        <v>83</v>
      </c>
      <c r="O7084" s="4" t="str">
        <f>TEXT(Table1[[#This Row],[Invoice Date]],"yyyy")</f>
        <v>2021</v>
      </c>
      <c r="P7084" s="4" t="str">
        <f>TEXT(Table1[[#This Row],[Invoice Date]],"mmm")</f>
        <v>Sep</v>
      </c>
      <c r="Q7084" s="27">
        <f>WEEKNUM(Table1[[#This Row],[Invoice Date]]) + IF(YEAR(Table1[[#This Row],[Invoice Date]])=2021, 52, 0)</f>
        <v>89</v>
      </c>
    </row>
    <row r="7085" spans="2:17" ht="14.25" customHeight="1" x14ac:dyDescent="0.3">
      <c r="B7085" s="4" t="s">
        <v>30</v>
      </c>
      <c r="C7085" s="34">
        <v>1128299</v>
      </c>
      <c r="D7085" s="5">
        <v>44450</v>
      </c>
      <c r="E7085" s="4" t="s">
        <v>36</v>
      </c>
      <c r="F7085" s="4" t="s">
        <v>116</v>
      </c>
      <c r="G7085" s="4" t="s">
        <v>117</v>
      </c>
      <c r="H7085" s="6" t="s">
        <v>23</v>
      </c>
      <c r="I7085" s="7">
        <v>36</v>
      </c>
      <c r="J7085" s="8">
        <v>68</v>
      </c>
      <c r="K7085" s="9">
        <v>2448</v>
      </c>
      <c r="L7085" s="9">
        <v>1272.96</v>
      </c>
      <c r="M7085" s="10">
        <v>0.52</v>
      </c>
      <c r="N7085" s="4" t="s">
        <v>83</v>
      </c>
      <c r="O7085" s="4" t="str">
        <f>TEXT(Table1[[#This Row],[Invoice Date]],"yyyy")</f>
        <v>2021</v>
      </c>
      <c r="P7085" s="4" t="str">
        <f>TEXT(Table1[[#This Row],[Invoice Date]],"mmm")</f>
        <v>Sep</v>
      </c>
      <c r="Q7085" s="27">
        <f>WEEKNUM(Table1[[#This Row],[Invoice Date]]) + IF(YEAR(Table1[[#This Row],[Invoice Date]])=2021, 52, 0)</f>
        <v>89</v>
      </c>
    </row>
    <row r="7086" spans="2:17" ht="14.25" customHeight="1" x14ac:dyDescent="0.3">
      <c r="B7086" s="4" t="s">
        <v>30</v>
      </c>
      <c r="C7086" s="34">
        <v>1128299</v>
      </c>
      <c r="D7086" s="5">
        <v>44450</v>
      </c>
      <c r="E7086" s="4" t="s">
        <v>36</v>
      </c>
      <c r="F7086" s="4" t="s">
        <v>116</v>
      </c>
      <c r="G7086" s="4" t="s">
        <v>117</v>
      </c>
      <c r="H7086" s="6" t="s">
        <v>17</v>
      </c>
      <c r="I7086" s="7">
        <v>33</v>
      </c>
      <c r="J7086" s="8">
        <v>133</v>
      </c>
      <c r="K7086" s="9">
        <v>4389</v>
      </c>
      <c r="L7086" s="9">
        <v>2370.06</v>
      </c>
      <c r="M7086" s="10">
        <v>0.54</v>
      </c>
      <c r="N7086" s="4" t="s">
        <v>83</v>
      </c>
      <c r="O7086" s="4" t="str">
        <f>TEXT(Table1[[#This Row],[Invoice Date]],"yyyy")</f>
        <v>2021</v>
      </c>
      <c r="P7086" s="4" t="str">
        <f>TEXT(Table1[[#This Row],[Invoice Date]],"mmm")</f>
        <v>Sep</v>
      </c>
      <c r="Q7086" s="27">
        <f>WEEKNUM(Table1[[#This Row],[Invoice Date]]) + IF(YEAR(Table1[[#This Row],[Invoice Date]])=2021, 52, 0)</f>
        <v>89</v>
      </c>
    </row>
    <row r="7087" spans="2:17" ht="14.25" customHeight="1" x14ac:dyDescent="0.3">
      <c r="B7087" s="4" t="s">
        <v>25</v>
      </c>
      <c r="C7087" s="33">
        <v>1185733</v>
      </c>
      <c r="D7087" s="5">
        <v>44450</v>
      </c>
      <c r="E7087" s="4" t="s">
        <v>31</v>
      </c>
      <c r="F7087" s="4" t="s">
        <v>66</v>
      </c>
      <c r="G7087" s="4" t="s">
        <v>67</v>
      </c>
      <c r="H7087" s="6" t="s">
        <v>21</v>
      </c>
      <c r="I7087" s="7">
        <v>62</v>
      </c>
      <c r="J7087" s="8">
        <v>85</v>
      </c>
      <c r="K7087" s="9">
        <v>5270</v>
      </c>
      <c r="L7087" s="9">
        <v>2108</v>
      </c>
      <c r="M7087" s="10">
        <v>0.4</v>
      </c>
      <c r="N7087" s="4" t="s">
        <v>83</v>
      </c>
      <c r="O7087" s="4" t="str">
        <f>TEXT(Table1[[#This Row],[Invoice Date]],"yyyy")</f>
        <v>2021</v>
      </c>
      <c r="P7087" s="4" t="str">
        <f>TEXT(Table1[[#This Row],[Invoice Date]],"mmm")</f>
        <v>Sep</v>
      </c>
      <c r="Q7087" s="27">
        <f>WEEKNUM(Table1[[#This Row],[Invoice Date]]) + IF(YEAR(Table1[[#This Row],[Invoice Date]])=2021, 52, 0)</f>
        <v>89</v>
      </c>
    </row>
    <row r="7088" spans="2:17" ht="14.25" customHeight="1" x14ac:dyDescent="0.3">
      <c r="B7088" s="4" t="s">
        <v>25</v>
      </c>
      <c r="C7088" s="33">
        <v>1185733</v>
      </c>
      <c r="D7088" s="5">
        <v>44450</v>
      </c>
      <c r="E7088" s="4" t="s">
        <v>31</v>
      </c>
      <c r="F7088" s="4" t="s">
        <v>66</v>
      </c>
      <c r="G7088" s="4" t="s">
        <v>67</v>
      </c>
      <c r="H7088" s="6" t="s">
        <v>23</v>
      </c>
      <c r="I7088" s="7">
        <v>56</v>
      </c>
      <c r="J7088" s="8">
        <v>105</v>
      </c>
      <c r="K7088" s="9">
        <v>5880</v>
      </c>
      <c r="L7088" s="9">
        <v>3116.4</v>
      </c>
      <c r="M7088" s="10">
        <v>0.53</v>
      </c>
      <c r="N7088" s="4" t="s">
        <v>83</v>
      </c>
      <c r="O7088" s="4" t="str">
        <f>TEXT(Table1[[#This Row],[Invoice Date]],"yyyy")</f>
        <v>2021</v>
      </c>
      <c r="P7088" s="4" t="str">
        <f>TEXT(Table1[[#This Row],[Invoice Date]],"mmm")</f>
        <v>Sep</v>
      </c>
      <c r="Q7088" s="27">
        <f>WEEKNUM(Table1[[#This Row],[Invoice Date]]) + IF(YEAR(Table1[[#This Row],[Invoice Date]])=2021, 52, 0)</f>
        <v>89</v>
      </c>
    </row>
    <row r="7089" spans="2:17" ht="14.25" customHeight="1" x14ac:dyDescent="0.3">
      <c r="B7089" s="4" t="s">
        <v>25</v>
      </c>
      <c r="C7089" s="33">
        <v>1185733</v>
      </c>
      <c r="D7089" s="5">
        <v>44450</v>
      </c>
      <c r="E7089" s="4" t="s">
        <v>31</v>
      </c>
      <c r="F7089" s="4" t="s">
        <v>66</v>
      </c>
      <c r="G7089" s="4" t="s">
        <v>67</v>
      </c>
      <c r="H7089" s="6" t="s">
        <v>22</v>
      </c>
      <c r="I7089" s="7">
        <v>71</v>
      </c>
      <c r="J7089" s="8">
        <v>91</v>
      </c>
      <c r="K7089" s="9">
        <v>6461</v>
      </c>
      <c r="L7089" s="9">
        <v>1938.3</v>
      </c>
      <c r="M7089" s="10">
        <v>0.3</v>
      </c>
      <c r="N7089" s="4" t="s">
        <v>83</v>
      </c>
      <c r="O7089" s="4" t="str">
        <f>TEXT(Table1[[#This Row],[Invoice Date]],"yyyy")</f>
        <v>2021</v>
      </c>
      <c r="P7089" s="4" t="str">
        <f>TEXT(Table1[[#This Row],[Invoice Date]],"mmm")</f>
        <v>Sep</v>
      </c>
      <c r="Q7089" s="27">
        <f>WEEKNUM(Table1[[#This Row],[Invoice Date]]) + IF(YEAR(Table1[[#This Row],[Invoice Date]])=2021, 52, 0)</f>
        <v>89</v>
      </c>
    </row>
    <row r="7090" spans="2:17" ht="14.25" customHeight="1" x14ac:dyDescent="0.3">
      <c r="B7090" s="4" t="s">
        <v>25</v>
      </c>
      <c r="C7090" s="33">
        <v>1185733</v>
      </c>
      <c r="D7090" s="5">
        <v>44450</v>
      </c>
      <c r="E7090" s="4" t="s">
        <v>31</v>
      </c>
      <c r="F7090" s="4" t="s">
        <v>66</v>
      </c>
      <c r="G7090" s="4" t="s">
        <v>67</v>
      </c>
      <c r="H7090" s="6" t="s">
        <v>20</v>
      </c>
      <c r="I7090" s="7">
        <v>64</v>
      </c>
      <c r="J7090" s="8">
        <v>105</v>
      </c>
      <c r="K7090" s="9">
        <v>6720</v>
      </c>
      <c r="L7090" s="9">
        <v>2620.8000000000002</v>
      </c>
      <c r="M7090" s="10">
        <v>0.39</v>
      </c>
      <c r="N7090" s="4" t="s">
        <v>83</v>
      </c>
      <c r="O7090" s="4" t="str">
        <f>TEXT(Table1[[#This Row],[Invoice Date]],"yyyy")</f>
        <v>2021</v>
      </c>
      <c r="P7090" s="4" t="str">
        <f>TEXT(Table1[[#This Row],[Invoice Date]],"mmm")</f>
        <v>Sep</v>
      </c>
      <c r="Q7090" s="27">
        <f>WEEKNUM(Table1[[#This Row],[Invoice Date]]) + IF(YEAR(Table1[[#This Row],[Invoice Date]])=2021, 52, 0)</f>
        <v>89</v>
      </c>
    </row>
    <row r="7091" spans="2:17" ht="14.25" customHeight="1" x14ac:dyDescent="0.3">
      <c r="B7091" s="4" t="s">
        <v>25</v>
      </c>
      <c r="C7091" s="33">
        <v>1185733</v>
      </c>
      <c r="D7091" s="5">
        <v>44450</v>
      </c>
      <c r="E7091" s="4" t="s">
        <v>31</v>
      </c>
      <c r="F7091" s="4" t="s">
        <v>66</v>
      </c>
      <c r="G7091" s="4" t="s">
        <v>67</v>
      </c>
      <c r="H7091" s="6" t="s">
        <v>17</v>
      </c>
      <c r="I7091" s="7">
        <v>62</v>
      </c>
      <c r="J7091" s="8">
        <v>149</v>
      </c>
      <c r="K7091" s="9">
        <v>9238</v>
      </c>
      <c r="L7091" s="9">
        <v>3325.68</v>
      </c>
      <c r="M7091" s="10">
        <v>0.36</v>
      </c>
      <c r="N7091" s="4" t="s">
        <v>83</v>
      </c>
      <c r="O7091" s="4" t="str">
        <f>TEXT(Table1[[#This Row],[Invoice Date]],"yyyy")</f>
        <v>2021</v>
      </c>
      <c r="P7091" s="4" t="str">
        <f>TEXT(Table1[[#This Row],[Invoice Date]],"mmm")</f>
        <v>Sep</v>
      </c>
      <c r="Q7091" s="27">
        <f>WEEKNUM(Table1[[#This Row],[Invoice Date]]) + IF(YEAR(Table1[[#This Row],[Invoice Date]])=2021, 52, 0)</f>
        <v>89</v>
      </c>
    </row>
    <row r="7092" spans="2:17" ht="14.25" customHeight="1" x14ac:dyDescent="0.3">
      <c r="B7092" s="4" t="s">
        <v>26</v>
      </c>
      <c r="C7092" s="33">
        <v>1197831</v>
      </c>
      <c r="D7092" s="5">
        <v>44450</v>
      </c>
      <c r="E7092" s="4" t="s">
        <v>27</v>
      </c>
      <c r="F7092" s="4" t="s">
        <v>28</v>
      </c>
      <c r="G7092" s="4" t="s">
        <v>39</v>
      </c>
      <c r="H7092" s="6" t="s">
        <v>19</v>
      </c>
      <c r="I7092" s="7">
        <v>49</v>
      </c>
      <c r="J7092" s="8">
        <v>200</v>
      </c>
      <c r="K7092" s="9">
        <v>9800</v>
      </c>
      <c r="L7092" s="9">
        <v>4704</v>
      </c>
      <c r="M7092" s="10">
        <v>0.48</v>
      </c>
      <c r="N7092" s="4" t="s">
        <v>83</v>
      </c>
      <c r="O7092" s="4" t="str">
        <f>TEXT(Table1[[#This Row],[Invoice Date]],"yyyy")</f>
        <v>2021</v>
      </c>
      <c r="P7092" s="4" t="str">
        <f>TEXT(Table1[[#This Row],[Invoice Date]],"mmm")</f>
        <v>Sep</v>
      </c>
      <c r="Q7092" s="27">
        <f>WEEKNUM(Table1[[#This Row],[Invoice Date]]) + IF(YEAR(Table1[[#This Row],[Invoice Date]])=2021, 52, 0)</f>
        <v>89</v>
      </c>
    </row>
    <row r="7093" spans="2:17" ht="14.25" customHeight="1" x14ac:dyDescent="0.3">
      <c r="B7093" s="4" t="s">
        <v>25</v>
      </c>
      <c r="C7093" s="33">
        <v>1185733</v>
      </c>
      <c r="D7093" s="5">
        <v>44450</v>
      </c>
      <c r="E7093" s="4" t="s">
        <v>31</v>
      </c>
      <c r="F7093" s="4" t="s">
        <v>66</v>
      </c>
      <c r="G7093" s="4" t="s">
        <v>67</v>
      </c>
      <c r="H7093" s="6" t="s">
        <v>19</v>
      </c>
      <c r="I7093" s="7">
        <v>69</v>
      </c>
      <c r="J7093" s="8">
        <v>149</v>
      </c>
      <c r="K7093" s="9">
        <v>10281</v>
      </c>
      <c r="L7093" s="9">
        <v>3392.73</v>
      </c>
      <c r="M7093" s="10">
        <v>0.33</v>
      </c>
      <c r="N7093" s="4" t="s">
        <v>83</v>
      </c>
      <c r="O7093" s="4" t="str">
        <f>TEXT(Table1[[#This Row],[Invoice Date]],"yyyy")</f>
        <v>2021</v>
      </c>
      <c r="P7093" s="4" t="str">
        <f>TEXT(Table1[[#This Row],[Invoice Date]],"mmm")</f>
        <v>Sep</v>
      </c>
      <c r="Q7093" s="27">
        <f>WEEKNUM(Table1[[#This Row],[Invoice Date]]) + IF(YEAR(Table1[[#This Row],[Invoice Date]])=2021, 52, 0)</f>
        <v>89</v>
      </c>
    </row>
    <row r="7094" spans="2:17" ht="14.25" customHeight="1" x14ac:dyDescent="0.3">
      <c r="B7094" s="4" t="s">
        <v>26</v>
      </c>
      <c r="C7094" s="33">
        <v>1197831</v>
      </c>
      <c r="D7094" s="5">
        <v>44450</v>
      </c>
      <c r="E7094" s="4" t="s">
        <v>27</v>
      </c>
      <c r="F7094" s="4" t="s">
        <v>28</v>
      </c>
      <c r="G7094" s="4" t="s">
        <v>39</v>
      </c>
      <c r="H7094" s="6" t="s">
        <v>19</v>
      </c>
      <c r="I7094" s="7">
        <v>40</v>
      </c>
      <c r="J7094" s="8">
        <v>280</v>
      </c>
      <c r="K7094" s="9">
        <v>11200</v>
      </c>
      <c r="L7094" s="9">
        <v>4592</v>
      </c>
      <c r="M7094" s="10">
        <v>0.41</v>
      </c>
      <c r="N7094" s="4" t="s">
        <v>24</v>
      </c>
      <c r="O7094" s="4" t="str">
        <f>TEXT(Table1[[#This Row],[Invoice Date]],"yyyy")</f>
        <v>2021</v>
      </c>
      <c r="P7094" s="4" t="str">
        <f>TEXT(Table1[[#This Row],[Invoice Date]],"mmm")</f>
        <v>Sep</v>
      </c>
      <c r="Q7094" s="27">
        <f>WEEKNUM(Table1[[#This Row],[Invoice Date]]) + IF(YEAR(Table1[[#This Row],[Invoice Date]])=2021, 52, 0)</f>
        <v>89</v>
      </c>
    </row>
    <row r="7095" spans="2:17" ht="14.25" customHeight="1" x14ac:dyDescent="0.3">
      <c r="B7095" s="4" t="s">
        <v>26</v>
      </c>
      <c r="C7095" s="33">
        <v>1197831</v>
      </c>
      <c r="D7095" s="5">
        <v>44450</v>
      </c>
      <c r="E7095" s="4" t="s">
        <v>27</v>
      </c>
      <c r="F7095" s="4" t="s">
        <v>59</v>
      </c>
      <c r="G7095" s="4" t="s">
        <v>60</v>
      </c>
      <c r="H7095" s="6" t="s">
        <v>23</v>
      </c>
      <c r="I7095" s="7">
        <v>47</v>
      </c>
      <c r="J7095" s="8">
        <v>280</v>
      </c>
      <c r="K7095" s="9">
        <v>13160</v>
      </c>
      <c r="L7095" s="9">
        <v>9212.0000000000018</v>
      </c>
      <c r="M7095" s="10">
        <v>0.70000000000000018</v>
      </c>
      <c r="N7095" s="4" t="s">
        <v>24</v>
      </c>
      <c r="O7095" s="4" t="str">
        <f>TEXT(Table1[[#This Row],[Invoice Date]],"yyyy")</f>
        <v>2021</v>
      </c>
      <c r="P7095" s="4" t="str">
        <f>TEXT(Table1[[#This Row],[Invoice Date]],"mmm")</f>
        <v>Sep</v>
      </c>
      <c r="Q7095" s="27">
        <f>WEEKNUM(Table1[[#This Row],[Invoice Date]]) + IF(YEAR(Table1[[#This Row],[Invoice Date]])=2021, 52, 0)</f>
        <v>89</v>
      </c>
    </row>
    <row r="7096" spans="2:17" ht="14.25" customHeight="1" x14ac:dyDescent="0.3">
      <c r="B7096" s="4" t="s">
        <v>26</v>
      </c>
      <c r="C7096" s="33">
        <v>1197831</v>
      </c>
      <c r="D7096" s="5">
        <v>44450</v>
      </c>
      <c r="E7096" s="4" t="s">
        <v>27</v>
      </c>
      <c r="F7096" s="4" t="s">
        <v>59</v>
      </c>
      <c r="G7096" s="4" t="s">
        <v>60</v>
      </c>
      <c r="H7096" s="6" t="s">
        <v>23</v>
      </c>
      <c r="I7096" s="7">
        <v>56</v>
      </c>
      <c r="J7096" s="8">
        <v>240</v>
      </c>
      <c r="K7096" s="9">
        <v>13440</v>
      </c>
      <c r="L7096" s="9">
        <v>10752.000000000002</v>
      </c>
      <c r="M7096" s="10">
        <v>0.80000000000000016</v>
      </c>
      <c r="N7096" s="4" t="s">
        <v>83</v>
      </c>
      <c r="O7096" s="4" t="str">
        <f>TEXT(Table1[[#This Row],[Invoice Date]],"yyyy")</f>
        <v>2021</v>
      </c>
      <c r="P7096" s="4" t="str">
        <f>TEXT(Table1[[#This Row],[Invoice Date]],"mmm")</f>
        <v>Sep</v>
      </c>
      <c r="Q7096" s="27">
        <f>WEEKNUM(Table1[[#This Row],[Invoice Date]]) + IF(YEAR(Table1[[#This Row],[Invoice Date]])=2021, 52, 0)</f>
        <v>89</v>
      </c>
    </row>
    <row r="7097" spans="2:17" ht="14.25" customHeight="1" x14ac:dyDescent="0.3">
      <c r="B7097" s="4" t="s">
        <v>30</v>
      </c>
      <c r="C7097" s="34">
        <v>1128299</v>
      </c>
      <c r="D7097" s="5">
        <v>44450</v>
      </c>
      <c r="E7097" s="4" t="s">
        <v>36</v>
      </c>
      <c r="F7097" s="4" t="s">
        <v>116</v>
      </c>
      <c r="G7097" s="4" t="s">
        <v>117</v>
      </c>
      <c r="H7097" s="6" t="s">
        <v>21</v>
      </c>
      <c r="I7097" s="7">
        <v>25.000000000000007</v>
      </c>
      <c r="J7097" s="8">
        <v>150</v>
      </c>
      <c r="K7097" s="9">
        <v>37500.000000000007</v>
      </c>
      <c r="L7097" s="9">
        <v>13125.000000000002</v>
      </c>
      <c r="M7097" s="10">
        <v>0.35</v>
      </c>
      <c r="N7097" s="4" t="s">
        <v>18</v>
      </c>
      <c r="O7097" s="4" t="str">
        <f>TEXT(Table1[[#This Row],[Invoice Date]],"yyyy")</f>
        <v>2021</v>
      </c>
      <c r="P7097" s="4" t="str">
        <f>TEXT(Table1[[#This Row],[Invoice Date]],"mmm")</f>
        <v>Sep</v>
      </c>
      <c r="Q7097" s="27">
        <f>WEEKNUM(Table1[[#This Row],[Invoice Date]]) + IF(YEAR(Table1[[#This Row],[Invoice Date]])=2021, 52, 0)</f>
        <v>89</v>
      </c>
    </row>
    <row r="7098" spans="2:17" ht="14.25" customHeight="1" x14ac:dyDescent="0.3">
      <c r="B7098" s="4" t="s">
        <v>30</v>
      </c>
      <c r="C7098" s="34">
        <v>1128299</v>
      </c>
      <c r="D7098" s="5">
        <v>44450</v>
      </c>
      <c r="E7098" s="4" t="s">
        <v>36</v>
      </c>
      <c r="F7098" s="4" t="s">
        <v>116</v>
      </c>
      <c r="G7098" s="4" t="s">
        <v>117</v>
      </c>
      <c r="H7098" s="6" t="s">
        <v>20</v>
      </c>
      <c r="I7098" s="7">
        <v>25.000000000000007</v>
      </c>
      <c r="J7098" s="8">
        <v>175</v>
      </c>
      <c r="K7098" s="9">
        <v>43750.000000000015</v>
      </c>
      <c r="L7098" s="9">
        <v>15312.500000000004</v>
      </c>
      <c r="M7098" s="10">
        <v>0.35</v>
      </c>
      <c r="N7098" s="4" t="s">
        <v>18</v>
      </c>
      <c r="O7098" s="4" t="str">
        <f>TEXT(Table1[[#This Row],[Invoice Date]],"yyyy")</f>
        <v>2021</v>
      </c>
      <c r="P7098" s="4" t="str">
        <f>TEXT(Table1[[#This Row],[Invoice Date]],"mmm")</f>
        <v>Sep</v>
      </c>
      <c r="Q7098" s="27">
        <f>WEEKNUM(Table1[[#This Row],[Invoice Date]]) + IF(YEAR(Table1[[#This Row],[Invoice Date]])=2021, 52, 0)</f>
        <v>89</v>
      </c>
    </row>
    <row r="7099" spans="2:17" ht="14.25" customHeight="1" x14ac:dyDescent="0.3">
      <c r="B7099" s="4" t="s">
        <v>30</v>
      </c>
      <c r="C7099" s="34">
        <v>1128299</v>
      </c>
      <c r="D7099" s="5">
        <v>44450</v>
      </c>
      <c r="E7099" s="4" t="s">
        <v>36</v>
      </c>
      <c r="F7099" s="4" t="s">
        <v>116</v>
      </c>
      <c r="G7099" s="4" t="s">
        <v>117</v>
      </c>
      <c r="H7099" s="6" t="s">
        <v>22</v>
      </c>
      <c r="I7099" s="7">
        <v>35</v>
      </c>
      <c r="J7099" s="8">
        <v>150</v>
      </c>
      <c r="K7099" s="9">
        <v>52500</v>
      </c>
      <c r="L7099" s="9">
        <v>15750</v>
      </c>
      <c r="M7099" s="10">
        <v>0.3</v>
      </c>
      <c r="N7099" s="4" t="s">
        <v>18</v>
      </c>
      <c r="O7099" s="4" t="str">
        <f>TEXT(Table1[[#This Row],[Invoice Date]],"yyyy")</f>
        <v>2021</v>
      </c>
      <c r="P7099" s="4" t="str">
        <f>TEXT(Table1[[#This Row],[Invoice Date]],"mmm")</f>
        <v>Sep</v>
      </c>
      <c r="Q7099" s="27">
        <f>WEEKNUM(Table1[[#This Row],[Invoice Date]]) + IF(YEAR(Table1[[#This Row],[Invoice Date]])=2021, 52, 0)</f>
        <v>89</v>
      </c>
    </row>
    <row r="7100" spans="2:17" ht="14.25" customHeight="1" x14ac:dyDescent="0.3">
      <c r="B7100" s="4" t="s">
        <v>30</v>
      </c>
      <c r="C7100" s="34">
        <v>1128299</v>
      </c>
      <c r="D7100" s="5">
        <v>44450</v>
      </c>
      <c r="E7100" s="4" t="s">
        <v>36</v>
      </c>
      <c r="F7100" s="4" t="s">
        <v>116</v>
      </c>
      <c r="G7100" s="4" t="s">
        <v>117</v>
      </c>
      <c r="H7100" s="6" t="s">
        <v>19</v>
      </c>
      <c r="I7100" s="7">
        <v>30.000000000000011</v>
      </c>
      <c r="J7100" s="8">
        <v>275</v>
      </c>
      <c r="K7100" s="9">
        <v>82500.000000000029</v>
      </c>
      <c r="L7100" s="9">
        <v>33000.000000000015</v>
      </c>
      <c r="M7100" s="10">
        <v>0.4</v>
      </c>
      <c r="N7100" s="4" t="s">
        <v>18</v>
      </c>
      <c r="O7100" s="4" t="str">
        <f>TEXT(Table1[[#This Row],[Invoice Date]],"yyyy")</f>
        <v>2021</v>
      </c>
      <c r="P7100" s="4" t="str">
        <f>TEXT(Table1[[#This Row],[Invoice Date]],"mmm")</f>
        <v>Sep</v>
      </c>
      <c r="Q7100" s="27">
        <f>WEEKNUM(Table1[[#This Row],[Invoice Date]]) + IF(YEAR(Table1[[#This Row],[Invoice Date]])=2021, 52, 0)</f>
        <v>89</v>
      </c>
    </row>
    <row r="7101" spans="2:17" ht="14.25" customHeight="1" x14ac:dyDescent="0.3">
      <c r="B7101" s="4" t="s">
        <v>30</v>
      </c>
      <c r="C7101" s="34">
        <v>1128299</v>
      </c>
      <c r="D7101" s="5">
        <v>44450</v>
      </c>
      <c r="E7101" s="4" t="s">
        <v>36</v>
      </c>
      <c r="F7101" s="4" t="s">
        <v>116</v>
      </c>
      <c r="G7101" s="4" t="s">
        <v>117</v>
      </c>
      <c r="H7101" s="6" t="s">
        <v>23</v>
      </c>
      <c r="I7101" s="7">
        <v>40</v>
      </c>
      <c r="J7101" s="8">
        <v>225</v>
      </c>
      <c r="K7101" s="9">
        <v>90000</v>
      </c>
      <c r="L7101" s="9">
        <v>36000</v>
      </c>
      <c r="M7101" s="10">
        <v>0.4</v>
      </c>
      <c r="N7101" s="4" t="s">
        <v>18</v>
      </c>
      <c r="O7101" s="4" t="str">
        <f>TEXT(Table1[[#This Row],[Invoice Date]],"yyyy")</f>
        <v>2021</v>
      </c>
      <c r="P7101" s="4" t="str">
        <f>TEXT(Table1[[#This Row],[Invoice Date]],"mmm")</f>
        <v>Sep</v>
      </c>
      <c r="Q7101" s="27">
        <f>WEEKNUM(Table1[[#This Row],[Invoice Date]]) + IF(YEAR(Table1[[#This Row],[Invoice Date]])=2021, 52, 0)</f>
        <v>89</v>
      </c>
    </row>
    <row r="7102" spans="2:17" ht="14.25" customHeight="1" x14ac:dyDescent="0.3">
      <c r="B7102" s="4" t="s">
        <v>30</v>
      </c>
      <c r="C7102" s="34">
        <v>1128299</v>
      </c>
      <c r="D7102" s="5">
        <v>44450</v>
      </c>
      <c r="E7102" s="4" t="s">
        <v>36</v>
      </c>
      <c r="F7102" s="4" t="s">
        <v>116</v>
      </c>
      <c r="G7102" s="4" t="s">
        <v>117</v>
      </c>
      <c r="H7102" s="6" t="s">
        <v>17</v>
      </c>
      <c r="I7102" s="7">
        <v>35</v>
      </c>
      <c r="J7102" s="8">
        <v>475</v>
      </c>
      <c r="K7102" s="9">
        <v>166250</v>
      </c>
      <c r="L7102" s="9">
        <v>66500</v>
      </c>
      <c r="M7102" s="10">
        <v>0.4</v>
      </c>
      <c r="N7102" s="4" t="s">
        <v>18</v>
      </c>
      <c r="O7102" s="4" t="str">
        <f>TEXT(Table1[[#This Row],[Invoice Date]],"yyyy")</f>
        <v>2021</v>
      </c>
      <c r="P7102" s="4" t="str">
        <f>TEXT(Table1[[#This Row],[Invoice Date]],"mmm")</f>
        <v>Sep</v>
      </c>
      <c r="Q7102" s="27">
        <f>WEEKNUM(Table1[[#This Row],[Invoice Date]]) + IF(YEAR(Table1[[#This Row],[Invoice Date]])=2021, 52, 0)</f>
        <v>89</v>
      </c>
    </row>
    <row r="7103" spans="2:17" ht="14.25" customHeight="1" x14ac:dyDescent="0.3">
      <c r="B7103" s="4" t="s">
        <v>25</v>
      </c>
      <c r="C7103" s="33">
        <v>1185733</v>
      </c>
      <c r="D7103" s="5">
        <v>44450</v>
      </c>
      <c r="E7103" s="4" t="s">
        <v>31</v>
      </c>
      <c r="F7103" s="4" t="s">
        <v>66</v>
      </c>
      <c r="G7103" s="4" t="s">
        <v>67</v>
      </c>
      <c r="H7103" s="6" t="s">
        <v>21</v>
      </c>
      <c r="I7103" s="7">
        <v>65.000000000000014</v>
      </c>
      <c r="J7103" s="8">
        <v>325</v>
      </c>
      <c r="K7103" s="9">
        <v>211250.00000000006</v>
      </c>
      <c r="L7103" s="9">
        <v>52812.500000000015</v>
      </c>
      <c r="M7103" s="10">
        <v>0.25</v>
      </c>
      <c r="N7103" s="4" t="s">
        <v>24</v>
      </c>
      <c r="O7103" s="4" t="str">
        <f>TEXT(Table1[[#This Row],[Invoice Date]],"yyyy")</f>
        <v>2021</v>
      </c>
      <c r="P7103" s="4" t="str">
        <f>TEXT(Table1[[#This Row],[Invoice Date]],"mmm")</f>
        <v>Sep</v>
      </c>
      <c r="Q7103" s="27">
        <f>WEEKNUM(Table1[[#This Row],[Invoice Date]]) + IF(YEAR(Table1[[#This Row],[Invoice Date]])=2021, 52, 0)</f>
        <v>89</v>
      </c>
    </row>
    <row r="7104" spans="2:17" ht="14.25" customHeight="1" x14ac:dyDescent="0.3">
      <c r="B7104" s="4" t="s">
        <v>25</v>
      </c>
      <c r="C7104" s="33">
        <v>1185733</v>
      </c>
      <c r="D7104" s="5">
        <v>44450</v>
      </c>
      <c r="E7104" s="4" t="s">
        <v>31</v>
      </c>
      <c r="F7104" s="4" t="s">
        <v>66</v>
      </c>
      <c r="G7104" s="4" t="s">
        <v>67</v>
      </c>
      <c r="H7104" s="6" t="s">
        <v>23</v>
      </c>
      <c r="I7104" s="7">
        <v>60</v>
      </c>
      <c r="J7104" s="8">
        <v>375</v>
      </c>
      <c r="K7104" s="9">
        <v>225000</v>
      </c>
      <c r="L7104" s="9">
        <v>90000</v>
      </c>
      <c r="M7104" s="10">
        <v>0.4</v>
      </c>
      <c r="N7104" s="4" t="s">
        <v>24</v>
      </c>
      <c r="O7104" s="4" t="str">
        <f>TEXT(Table1[[#This Row],[Invoice Date]],"yyyy")</f>
        <v>2021</v>
      </c>
      <c r="P7104" s="4" t="str">
        <f>TEXT(Table1[[#This Row],[Invoice Date]],"mmm")</f>
        <v>Sep</v>
      </c>
      <c r="Q7104" s="27">
        <f>WEEKNUM(Table1[[#This Row],[Invoice Date]]) + IF(YEAR(Table1[[#This Row],[Invoice Date]])=2021, 52, 0)</f>
        <v>89</v>
      </c>
    </row>
    <row r="7105" spans="2:17" ht="14.25" customHeight="1" x14ac:dyDescent="0.3">
      <c r="B7105" s="4" t="s">
        <v>25</v>
      </c>
      <c r="C7105" s="33">
        <v>1185733</v>
      </c>
      <c r="D7105" s="5">
        <v>44450</v>
      </c>
      <c r="E7105" s="4" t="s">
        <v>31</v>
      </c>
      <c r="F7105" s="4" t="s">
        <v>66</v>
      </c>
      <c r="G7105" s="4" t="s">
        <v>67</v>
      </c>
      <c r="H7105" s="6" t="s">
        <v>20</v>
      </c>
      <c r="I7105" s="7">
        <v>65.000000000000014</v>
      </c>
      <c r="J7105" s="8">
        <v>375</v>
      </c>
      <c r="K7105" s="9">
        <v>243750.00000000006</v>
      </c>
      <c r="L7105" s="9">
        <v>60937.500000000015</v>
      </c>
      <c r="M7105" s="10">
        <v>0.25</v>
      </c>
      <c r="N7105" s="4" t="s">
        <v>24</v>
      </c>
      <c r="O7105" s="4" t="str">
        <f>TEXT(Table1[[#This Row],[Invoice Date]],"yyyy")</f>
        <v>2021</v>
      </c>
      <c r="P7105" s="4" t="str">
        <f>TEXT(Table1[[#This Row],[Invoice Date]],"mmm")</f>
        <v>Sep</v>
      </c>
      <c r="Q7105" s="27">
        <f>WEEKNUM(Table1[[#This Row],[Invoice Date]]) + IF(YEAR(Table1[[#This Row],[Invoice Date]])=2021, 52, 0)</f>
        <v>89</v>
      </c>
    </row>
    <row r="7106" spans="2:17" ht="14.25" customHeight="1" x14ac:dyDescent="0.3">
      <c r="B7106" s="4" t="s">
        <v>25</v>
      </c>
      <c r="C7106" s="33">
        <v>1185733</v>
      </c>
      <c r="D7106" s="5">
        <v>44450</v>
      </c>
      <c r="E7106" s="4" t="s">
        <v>31</v>
      </c>
      <c r="F7106" s="4" t="s">
        <v>66</v>
      </c>
      <c r="G7106" s="4" t="s">
        <v>67</v>
      </c>
      <c r="H7106" s="6" t="s">
        <v>22</v>
      </c>
      <c r="I7106" s="7">
        <v>75.000000000000014</v>
      </c>
      <c r="J7106" s="8">
        <v>350</v>
      </c>
      <c r="K7106" s="9">
        <v>262500.00000000006</v>
      </c>
      <c r="L7106" s="9">
        <v>39375.000000000007</v>
      </c>
      <c r="M7106" s="10">
        <v>0.15</v>
      </c>
      <c r="N7106" s="4" t="s">
        <v>24</v>
      </c>
      <c r="O7106" s="4" t="str">
        <f>TEXT(Table1[[#This Row],[Invoice Date]],"yyyy")</f>
        <v>2021</v>
      </c>
      <c r="P7106" s="4" t="str">
        <f>TEXT(Table1[[#This Row],[Invoice Date]],"mmm")</f>
        <v>Sep</v>
      </c>
      <c r="Q7106" s="27">
        <f>WEEKNUM(Table1[[#This Row],[Invoice Date]]) + IF(YEAR(Table1[[#This Row],[Invoice Date]])=2021, 52, 0)</f>
        <v>89</v>
      </c>
    </row>
    <row r="7107" spans="2:17" ht="14.25" customHeight="1" x14ac:dyDescent="0.3">
      <c r="B7107" s="4" t="s">
        <v>25</v>
      </c>
      <c r="C7107" s="33">
        <v>1185733</v>
      </c>
      <c r="D7107" s="5">
        <v>44450</v>
      </c>
      <c r="E7107" s="4" t="s">
        <v>31</v>
      </c>
      <c r="F7107" s="4" t="s">
        <v>66</v>
      </c>
      <c r="G7107" s="4" t="s">
        <v>67</v>
      </c>
      <c r="H7107" s="6" t="s">
        <v>17</v>
      </c>
      <c r="I7107" s="7">
        <v>65.000000000000014</v>
      </c>
      <c r="J7107" s="8">
        <v>550</v>
      </c>
      <c r="K7107" s="9">
        <v>357500.00000000006</v>
      </c>
      <c r="L7107" s="9">
        <v>89375.000000000015</v>
      </c>
      <c r="M7107" s="10">
        <v>0.25</v>
      </c>
      <c r="N7107" s="4" t="s">
        <v>24</v>
      </c>
      <c r="O7107" s="4" t="str">
        <f>TEXT(Table1[[#This Row],[Invoice Date]],"yyyy")</f>
        <v>2021</v>
      </c>
      <c r="P7107" s="4" t="str">
        <f>TEXT(Table1[[#This Row],[Invoice Date]],"mmm")</f>
        <v>Sep</v>
      </c>
      <c r="Q7107" s="27">
        <f>WEEKNUM(Table1[[#This Row],[Invoice Date]]) + IF(YEAR(Table1[[#This Row],[Invoice Date]])=2021, 52, 0)</f>
        <v>89</v>
      </c>
    </row>
    <row r="7108" spans="2:17" ht="14.25" customHeight="1" x14ac:dyDescent="0.3">
      <c r="B7108" s="4" t="s">
        <v>25</v>
      </c>
      <c r="C7108" s="33">
        <v>1185733</v>
      </c>
      <c r="D7108" s="5">
        <v>44450</v>
      </c>
      <c r="E7108" s="4" t="s">
        <v>31</v>
      </c>
      <c r="F7108" s="4" t="s">
        <v>66</v>
      </c>
      <c r="G7108" s="4" t="s">
        <v>67</v>
      </c>
      <c r="H7108" s="6" t="s">
        <v>19</v>
      </c>
      <c r="I7108" s="7">
        <v>70.000000000000014</v>
      </c>
      <c r="J7108" s="8">
        <v>550</v>
      </c>
      <c r="K7108" s="9">
        <v>385000.00000000006</v>
      </c>
      <c r="L7108" s="9">
        <v>77000.000000000015</v>
      </c>
      <c r="M7108" s="10">
        <v>0.2</v>
      </c>
      <c r="N7108" s="4" t="s">
        <v>24</v>
      </c>
      <c r="O7108" s="4" t="str">
        <f>TEXT(Table1[[#This Row],[Invoice Date]],"yyyy")</f>
        <v>2021</v>
      </c>
      <c r="P7108" s="4" t="str">
        <f>TEXT(Table1[[#This Row],[Invoice Date]],"mmm")</f>
        <v>Sep</v>
      </c>
      <c r="Q7108" s="27">
        <f>WEEKNUM(Table1[[#This Row],[Invoice Date]]) + IF(YEAR(Table1[[#This Row],[Invoice Date]])=2021, 52, 0)</f>
        <v>89</v>
      </c>
    </row>
    <row r="7109" spans="2:17" ht="14.25" customHeight="1" x14ac:dyDescent="0.3">
      <c r="B7109" s="4" t="s">
        <v>26</v>
      </c>
      <c r="C7109" s="33">
        <v>1197831</v>
      </c>
      <c r="D7109" s="5">
        <v>44450</v>
      </c>
      <c r="E7109" s="4" t="s">
        <v>27</v>
      </c>
      <c r="F7109" s="4" t="s">
        <v>28</v>
      </c>
      <c r="G7109" s="4" t="s">
        <v>39</v>
      </c>
      <c r="H7109" s="6" t="s">
        <v>19</v>
      </c>
      <c r="I7109" s="7">
        <v>50</v>
      </c>
      <c r="J7109" s="8">
        <v>800</v>
      </c>
      <c r="K7109" s="9">
        <v>400000</v>
      </c>
      <c r="L7109" s="9">
        <v>140000</v>
      </c>
      <c r="M7109" s="10">
        <v>0.35</v>
      </c>
      <c r="N7109" s="4" t="s">
        <v>24</v>
      </c>
      <c r="O7109" s="4" t="str">
        <f>TEXT(Table1[[#This Row],[Invoice Date]],"yyyy")</f>
        <v>2021</v>
      </c>
      <c r="P7109" s="4" t="str">
        <f>TEXT(Table1[[#This Row],[Invoice Date]],"mmm")</f>
        <v>Sep</v>
      </c>
      <c r="Q7109" s="27">
        <f>WEEKNUM(Table1[[#This Row],[Invoice Date]]) + IF(YEAR(Table1[[#This Row],[Invoice Date]])=2021, 52, 0)</f>
        <v>89</v>
      </c>
    </row>
    <row r="7110" spans="2:17" ht="14.25" customHeight="1" x14ac:dyDescent="0.3">
      <c r="B7110" s="4" t="s">
        <v>26</v>
      </c>
      <c r="C7110" s="33">
        <v>1197831</v>
      </c>
      <c r="D7110" s="5">
        <v>44450</v>
      </c>
      <c r="E7110" s="4" t="s">
        <v>27</v>
      </c>
      <c r="F7110" s="4" t="s">
        <v>59</v>
      </c>
      <c r="G7110" s="4" t="s">
        <v>60</v>
      </c>
      <c r="H7110" s="6" t="s">
        <v>23</v>
      </c>
      <c r="I7110" s="7">
        <v>60</v>
      </c>
      <c r="J7110" s="8">
        <v>800</v>
      </c>
      <c r="K7110" s="9">
        <v>480000</v>
      </c>
      <c r="L7110" s="9">
        <v>312000.00000000006</v>
      </c>
      <c r="M7110" s="10">
        <v>0.65000000000000013</v>
      </c>
      <c r="N7110" s="4" t="s">
        <v>24</v>
      </c>
      <c r="O7110" s="4" t="str">
        <f>TEXT(Table1[[#This Row],[Invoice Date]],"yyyy")</f>
        <v>2021</v>
      </c>
      <c r="P7110" s="4" t="str">
        <f>TEXT(Table1[[#This Row],[Invoice Date]],"mmm")</f>
        <v>Sep</v>
      </c>
      <c r="Q7110" s="27">
        <f>WEEKNUM(Table1[[#This Row],[Invoice Date]]) + IF(YEAR(Table1[[#This Row],[Invoice Date]])=2021, 52, 0)</f>
        <v>89</v>
      </c>
    </row>
    <row r="7111" spans="2:17" ht="14.25" customHeight="1" x14ac:dyDescent="0.3">
      <c r="B7111" s="4" t="s">
        <v>30</v>
      </c>
      <c r="C7111" s="34">
        <v>1128299</v>
      </c>
      <c r="D7111" s="5">
        <v>44451</v>
      </c>
      <c r="E7111" s="4" t="s">
        <v>31</v>
      </c>
      <c r="F7111" s="4" t="s">
        <v>78</v>
      </c>
      <c r="G7111" s="4" t="s">
        <v>79</v>
      </c>
      <c r="H7111" s="6" t="s">
        <v>20</v>
      </c>
      <c r="I7111" s="7">
        <v>7</v>
      </c>
      <c r="J7111" s="8">
        <v>105</v>
      </c>
      <c r="K7111" s="9">
        <v>735</v>
      </c>
      <c r="L7111" s="9">
        <v>308.7</v>
      </c>
      <c r="M7111" s="10">
        <v>0.42</v>
      </c>
      <c r="N7111" s="4" t="s">
        <v>24</v>
      </c>
      <c r="O7111" s="4" t="str">
        <f>TEXT(Table1[[#This Row],[Invoice Date]],"yyyy")</f>
        <v>2021</v>
      </c>
      <c r="P7111" s="4" t="str">
        <f>TEXT(Table1[[#This Row],[Invoice Date]],"mmm")</f>
        <v>Sep</v>
      </c>
      <c r="Q7111" s="27">
        <f>WEEKNUM(Table1[[#This Row],[Invoice Date]]) + IF(YEAR(Table1[[#This Row],[Invoice Date]])=2021, 52, 0)</f>
        <v>90</v>
      </c>
    </row>
    <row r="7112" spans="2:17" ht="14.25" customHeight="1" x14ac:dyDescent="0.3">
      <c r="B7112" s="4" t="s">
        <v>30</v>
      </c>
      <c r="C7112" s="34">
        <v>1128299</v>
      </c>
      <c r="D7112" s="5">
        <v>44451</v>
      </c>
      <c r="E7112" s="4" t="s">
        <v>31</v>
      </c>
      <c r="F7112" s="4" t="s">
        <v>78</v>
      </c>
      <c r="G7112" s="4" t="s">
        <v>79</v>
      </c>
      <c r="H7112" s="6" t="s">
        <v>21</v>
      </c>
      <c r="I7112" s="7">
        <v>7</v>
      </c>
      <c r="J7112" s="8">
        <v>111</v>
      </c>
      <c r="K7112" s="9">
        <v>777</v>
      </c>
      <c r="L7112" s="9">
        <v>357.42</v>
      </c>
      <c r="M7112" s="10">
        <v>0.46</v>
      </c>
      <c r="N7112" s="4" t="s">
        <v>24</v>
      </c>
      <c r="O7112" s="4" t="str">
        <f>TEXT(Table1[[#This Row],[Invoice Date]],"yyyy")</f>
        <v>2021</v>
      </c>
      <c r="P7112" s="4" t="str">
        <f>TEXT(Table1[[#This Row],[Invoice Date]],"mmm")</f>
        <v>Sep</v>
      </c>
      <c r="Q7112" s="27">
        <f>WEEKNUM(Table1[[#This Row],[Invoice Date]]) + IF(YEAR(Table1[[#This Row],[Invoice Date]])=2021, 52, 0)</f>
        <v>90</v>
      </c>
    </row>
    <row r="7113" spans="2:17" ht="14.25" customHeight="1" x14ac:dyDescent="0.3">
      <c r="B7113" s="4" t="s">
        <v>30</v>
      </c>
      <c r="C7113" s="34">
        <v>1128299</v>
      </c>
      <c r="D7113" s="5">
        <v>44451</v>
      </c>
      <c r="E7113" s="4" t="s">
        <v>31</v>
      </c>
      <c r="F7113" s="4" t="s">
        <v>78</v>
      </c>
      <c r="G7113" s="4" t="s">
        <v>79</v>
      </c>
      <c r="H7113" s="6" t="s">
        <v>20</v>
      </c>
      <c r="I7113" s="7">
        <v>9</v>
      </c>
      <c r="J7113" s="8">
        <v>91</v>
      </c>
      <c r="K7113" s="9">
        <v>819</v>
      </c>
      <c r="L7113" s="9">
        <v>409.5</v>
      </c>
      <c r="M7113" s="10">
        <v>0.5</v>
      </c>
      <c r="N7113" s="4" t="s">
        <v>83</v>
      </c>
      <c r="O7113" s="4" t="str">
        <f>TEXT(Table1[[#This Row],[Invoice Date]],"yyyy")</f>
        <v>2021</v>
      </c>
      <c r="P7113" s="4" t="str">
        <f>TEXT(Table1[[#This Row],[Invoice Date]],"mmm")</f>
        <v>Sep</v>
      </c>
      <c r="Q7113" s="27">
        <f>WEEKNUM(Table1[[#This Row],[Invoice Date]]) + IF(YEAR(Table1[[#This Row],[Invoice Date]])=2021, 52, 0)</f>
        <v>90</v>
      </c>
    </row>
    <row r="7114" spans="2:17" ht="14.25" customHeight="1" x14ac:dyDescent="0.3">
      <c r="B7114" s="4" t="s">
        <v>30</v>
      </c>
      <c r="C7114" s="34">
        <v>1128299</v>
      </c>
      <c r="D7114" s="5">
        <v>44451</v>
      </c>
      <c r="E7114" s="4" t="s">
        <v>31</v>
      </c>
      <c r="F7114" s="4" t="s">
        <v>78</v>
      </c>
      <c r="G7114" s="4" t="s">
        <v>79</v>
      </c>
      <c r="H7114" s="6" t="s">
        <v>21</v>
      </c>
      <c r="I7114" s="7">
        <v>10</v>
      </c>
      <c r="J7114" s="8">
        <v>88</v>
      </c>
      <c r="K7114" s="9">
        <v>880</v>
      </c>
      <c r="L7114" s="9">
        <v>448.8</v>
      </c>
      <c r="M7114" s="10">
        <v>0.51</v>
      </c>
      <c r="N7114" s="4" t="s">
        <v>83</v>
      </c>
      <c r="O7114" s="4" t="str">
        <f>TEXT(Table1[[#This Row],[Invoice Date]],"yyyy")</f>
        <v>2021</v>
      </c>
      <c r="P7114" s="4" t="str">
        <f>TEXT(Table1[[#This Row],[Invoice Date]],"mmm")</f>
        <v>Sep</v>
      </c>
      <c r="Q7114" s="27">
        <f>WEEKNUM(Table1[[#This Row],[Invoice Date]]) + IF(YEAR(Table1[[#This Row],[Invoice Date]])=2021, 52, 0)</f>
        <v>90</v>
      </c>
    </row>
    <row r="7115" spans="2:17" ht="14.25" customHeight="1" x14ac:dyDescent="0.3">
      <c r="B7115" s="4" t="s">
        <v>34</v>
      </c>
      <c r="C7115" s="33">
        <v>1189833</v>
      </c>
      <c r="D7115" s="5">
        <v>44451</v>
      </c>
      <c r="E7115" s="4" t="s">
        <v>36</v>
      </c>
      <c r="F7115" s="4" t="s">
        <v>106</v>
      </c>
      <c r="G7115" s="4" t="s">
        <v>107</v>
      </c>
      <c r="H7115" s="6" t="s">
        <v>21</v>
      </c>
      <c r="I7115" s="7">
        <v>14</v>
      </c>
      <c r="J7115" s="8">
        <v>65</v>
      </c>
      <c r="K7115" s="9">
        <v>910</v>
      </c>
      <c r="L7115" s="9">
        <v>427.7</v>
      </c>
      <c r="M7115" s="10">
        <v>0.47</v>
      </c>
      <c r="N7115" s="4" t="s">
        <v>83</v>
      </c>
      <c r="O7115" s="4" t="str">
        <f>TEXT(Table1[[#This Row],[Invoice Date]],"yyyy")</f>
        <v>2021</v>
      </c>
      <c r="P7115" s="4" t="str">
        <f>TEXT(Table1[[#This Row],[Invoice Date]],"mmm")</f>
        <v>Sep</v>
      </c>
      <c r="Q7115" s="27">
        <f>WEEKNUM(Table1[[#This Row],[Invoice Date]]) + IF(YEAR(Table1[[#This Row],[Invoice Date]])=2021, 52, 0)</f>
        <v>90</v>
      </c>
    </row>
    <row r="7116" spans="2:17" ht="14.25" customHeight="1" x14ac:dyDescent="0.3">
      <c r="B7116" s="4" t="s">
        <v>34</v>
      </c>
      <c r="C7116" s="33">
        <v>1189833</v>
      </c>
      <c r="D7116" s="5">
        <v>44451</v>
      </c>
      <c r="E7116" s="4" t="s">
        <v>36</v>
      </c>
      <c r="F7116" s="4" t="s">
        <v>106</v>
      </c>
      <c r="G7116" s="4" t="s">
        <v>107</v>
      </c>
      <c r="H7116" s="6" t="s">
        <v>20</v>
      </c>
      <c r="I7116" s="7">
        <v>15</v>
      </c>
      <c r="J7116" s="8">
        <v>75</v>
      </c>
      <c r="K7116" s="9">
        <v>1125</v>
      </c>
      <c r="L7116" s="9">
        <v>528.75</v>
      </c>
      <c r="M7116" s="10">
        <v>0.47</v>
      </c>
      <c r="N7116" s="4" t="s">
        <v>83</v>
      </c>
      <c r="O7116" s="4" t="str">
        <f>TEXT(Table1[[#This Row],[Invoice Date]],"yyyy")</f>
        <v>2021</v>
      </c>
      <c r="P7116" s="4" t="str">
        <f>TEXT(Table1[[#This Row],[Invoice Date]],"mmm")</f>
        <v>Sep</v>
      </c>
      <c r="Q7116" s="27">
        <f>WEEKNUM(Table1[[#This Row],[Invoice Date]]) + IF(YEAR(Table1[[#This Row],[Invoice Date]])=2021, 52, 0)</f>
        <v>90</v>
      </c>
    </row>
    <row r="7117" spans="2:17" ht="14.25" customHeight="1" x14ac:dyDescent="0.3">
      <c r="B7117" s="4" t="s">
        <v>34</v>
      </c>
      <c r="C7117" s="33">
        <v>1189833</v>
      </c>
      <c r="D7117" s="5">
        <v>44451</v>
      </c>
      <c r="E7117" s="4" t="s">
        <v>36</v>
      </c>
      <c r="F7117" s="4" t="s">
        <v>106</v>
      </c>
      <c r="G7117" s="4" t="s">
        <v>107</v>
      </c>
      <c r="H7117" s="6" t="s">
        <v>22</v>
      </c>
      <c r="I7117" s="7">
        <v>24</v>
      </c>
      <c r="J7117" s="8">
        <v>61</v>
      </c>
      <c r="K7117" s="9">
        <v>1464</v>
      </c>
      <c r="L7117" s="9">
        <v>717.36</v>
      </c>
      <c r="M7117" s="10">
        <v>0.49</v>
      </c>
      <c r="N7117" s="4" t="s">
        <v>83</v>
      </c>
      <c r="O7117" s="4" t="str">
        <f>TEXT(Table1[[#This Row],[Invoice Date]],"yyyy")</f>
        <v>2021</v>
      </c>
      <c r="P7117" s="4" t="str">
        <f>TEXT(Table1[[#This Row],[Invoice Date]],"mmm")</f>
        <v>Sep</v>
      </c>
      <c r="Q7117" s="27">
        <f>WEEKNUM(Table1[[#This Row],[Invoice Date]]) + IF(YEAR(Table1[[#This Row],[Invoice Date]])=2021, 52, 0)</f>
        <v>90</v>
      </c>
    </row>
    <row r="7118" spans="2:17" ht="14.25" customHeight="1" x14ac:dyDescent="0.3">
      <c r="B7118" s="4" t="s">
        <v>30</v>
      </c>
      <c r="C7118" s="34">
        <v>1128299</v>
      </c>
      <c r="D7118" s="5">
        <v>44451</v>
      </c>
      <c r="E7118" s="4" t="s">
        <v>31</v>
      </c>
      <c r="F7118" s="4" t="s">
        <v>78</v>
      </c>
      <c r="G7118" s="4" t="s">
        <v>79</v>
      </c>
      <c r="H7118" s="6" t="s">
        <v>22</v>
      </c>
      <c r="I7118" s="7">
        <v>19</v>
      </c>
      <c r="J7118" s="8">
        <v>88</v>
      </c>
      <c r="K7118" s="9">
        <v>1672</v>
      </c>
      <c r="L7118" s="9">
        <v>836</v>
      </c>
      <c r="M7118" s="10">
        <v>0.5</v>
      </c>
      <c r="N7118" s="4" t="s">
        <v>83</v>
      </c>
      <c r="O7118" s="4" t="str">
        <f>TEXT(Table1[[#This Row],[Invoice Date]],"yyyy")</f>
        <v>2021</v>
      </c>
      <c r="P7118" s="4" t="str">
        <f>TEXT(Table1[[#This Row],[Invoice Date]],"mmm")</f>
        <v>Sep</v>
      </c>
      <c r="Q7118" s="27">
        <f>WEEKNUM(Table1[[#This Row],[Invoice Date]]) + IF(YEAR(Table1[[#This Row],[Invoice Date]])=2021, 52, 0)</f>
        <v>90</v>
      </c>
    </row>
    <row r="7119" spans="2:17" ht="14.25" customHeight="1" x14ac:dyDescent="0.3">
      <c r="B7119" s="4" t="s">
        <v>30</v>
      </c>
      <c r="C7119" s="34">
        <v>1128299</v>
      </c>
      <c r="D7119" s="5">
        <v>44451</v>
      </c>
      <c r="E7119" s="4" t="s">
        <v>31</v>
      </c>
      <c r="F7119" s="4" t="s">
        <v>78</v>
      </c>
      <c r="G7119" s="4" t="s">
        <v>79</v>
      </c>
      <c r="H7119" s="6" t="s">
        <v>22</v>
      </c>
      <c r="I7119" s="7">
        <v>16</v>
      </c>
      <c r="J7119" s="8">
        <v>114</v>
      </c>
      <c r="K7119" s="9">
        <v>1824</v>
      </c>
      <c r="L7119" s="9">
        <v>747.83999999999992</v>
      </c>
      <c r="M7119" s="10">
        <v>0.41</v>
      </c>
      <c r="N7119" s="4" t="s">
        <v>24</v>
      </c>
      <c r="O7119" s="4" t="str">
        <f>TEXT(Table1[[#This Row],[Invoice Date]],"yyyy")</f>
        <v>2021</v>
      </c>
      <c r="P7119" s="4" t="str">
        <f>TEXT(Table1[[#This Row],[Invoice Date]],"mmm")</f>
        <v>Sep</v>
      </c>
      <c r="Q7119" s="27">
        <f>WEEKNUM(Table1[[#This Row],[Invoice Date]]) + IF(YEAR(Table1[[#This Row],[Invoice Date]])=2021, 52, 0)</f>
        <v>90</v>
      </c>
    </row>
    <row r="7120" spans="2:17" ht="14.25" customHeight="1" x14ac:dyDescent="0.3">
      <c r="B7120" s="4" t="s">
        <v>30</v>
      </c>
      <c r="C7120" s="34">
        <v>1128299</v>
      </c>
      <c r="D7120" s="5">
        <v>44451</v>
      </c>
      <c r="E7120" s="4" t="s">
        <v>31</v>
      </c>
      <c r="F7120" s="4" t="s">
        <v>78</v>
      </c>
      <c r="G7120" s="4" t="s">
        <v>79</v>
      </c>
      <c r="H7120" s="6" t="s">
        <v>23</v>
      </c>
      <c r="I7120" s="7">
        <v>18</v>
      </c>
      <c r="J7120" s="8">
        <v>132</v>
      </c>
      <c r="K7120" s="9">
        <v>2376</v>
      </c>
      <c r="L7120" s="9">
        <v>1354.3200000000002</v>
      </c>
      <c r="M7120" s="10">
        <v>0.57000000000000006</v>
      </c>
      <c r="N7120" s="4" t="s">
        <v>24</v>
      </c>
      <c r="O7120" s="4" t="str">
        <f>TEXT(Table1[[#This Row],[Invoice Date]],"yyyy")</f>
        <v>2021</v>
      </c>
      <c r="P7120" s="4" t="str">
        <f>TEXT(Table1[[#This Row],[Invoice Date]],"mmm")</f>
        <v>Sep</v>
      </c>
      <c r="Q7120" s="27">
        <f>WEEKNUM(Table1[[#This Row],[Invoice Date]]) + IF(YEAR(Table1[[#This Row],[Invoice Date]])=2021, 52, 0)</f>
        <v>90</v>
      </c>
    </row>
    <row r="7121" spans="2:17" ht="14.25" customHeight="1" x14ac:dyDescent="0.3">
      <c r="B7121" s="4" t="s">
        <v>34</v>
      </c>
      <c r="C7121" s="33">
        <v>1189833</v>
      </c>
      <c r="D7121" s="5">
        <v>44451</v>
      </c>
      <c r="E7121" s="4" t="s">
        <v>36</v>
      </c>
      <c r="F7121" s="4" t="s">
        <v>106</v>
      </c>
      <c r="G7121" s="4" t="s">
        <v>107</v>
      </c>
      <c r="H7121" s="6" t="s">
        <v>23</v>
      </c>
      <c r="I7121" s="7">
        <v>29</v>
      </c>
      <c r="J7121" s="8">
        <v>94</v>
      </c>
      <c r="K7121" s="9">
        <v>2726</v>
      </c>
      <c r="L7121" s="9">
        <v>1335.74</v>
      </c>
      <c r="M7121" s="10">
        <v>0.49</v>
      </c>
      <c r="N7121" s="4" t="s">
        <v>83</v>
      </c>
      <c r="O7121" s="4" t="str">
        <f>TEXT(Table1[[#This Row],[Invoice Date]],"yyyy")</f>
        <v>2021</v>
      </c>
      <c r="P7121" s="4" t="str">
        <f>TEXT(Table1[[#This Row],[Invoice Date]],"mmm")</f>
        <v>Sep</v>
      </c>
      <c r="Q7121" s="27">
        <f>WEEKNUM(Table1[[#This Row],[Invoice Date]]) + IF(YEAR(Table1[[#This Row],[Invoice Date]])=2021, 52, 0)</f>
        <v>90</v>
      </c>
    </row>
    <row r="7122" spans="2:17" ht="14.25" customHeight="1" x14ac:dyDescent="0.3">
      <c r="B7122" s="4" t="s">
        <v>30</v>
      </c>
      <c r="C7122" s="34">
        <v>1128299</v>
      </c>
      <c r="D7122" s="5">
        <v>44451</v>
      </c>
      <c r="E7122" s="4" t="s">
        <v>31</v>
      </c>
      <c r="F7122" s="4" t="s">
        <v>78</v>
      </c>
      <c r="G7122" s="4" t="s">
        <v>79</v>
      </c>
      <c r="H7122" s="6" t="s">
        <v>19</v>
      </c>
      <c r="I7122" s="7">
        <v>23</v>
      </c>
      <c r="J7122" s="8">
        <v>122</v>
      </c>
      <c r="K7122" s="9">
        <v>2806</v>
      </c>
      <c r="L7122" s="9">
        <v>1262.6999999999998</v>
      </c>
      <c r="M7122" s="10">
        <v>0.44999999999999996</v>
      </c>
      <c r="N7122" s="4" t="s">
        <v>83</v>
      </c>
      <c r="O7122" s="4" t="str">
        <f>TEXT(Table1[[#This Row],[Invoice Date]],"yyyy")</f>
        <v>2021</v>
      </c>
      <c r="P7122" s="4" t="str">
        <f>TEXT(Table1[[#This Row],[Invoice Date]],"mmm")</f>
        <v>Sep</v>
      </c>
      <c r="Q7122" s="27">
        <f>WEEKNUM(Table1[[#This Row],[Invoice Date]]) + IF(YEAR(Table1[[#This Row],[Invoice Date]])=2021, 52, 0)</f>
        <v>90</v>
      </c>
    </row>
    <row r="7123" spans="2:17" ht="14.25" customHeight="1" x14ac:dyDescent="0.3">
      <c r="B7123" s="4" t="s">
        <v>30</v>
      </c>
      <c r="C7123" s="34">
        <v>1128299</v>
      </c>
      <c r="D7123" s="5">
        <v>44451</v>
      </c>
      <c r="E7123" s="4" t="s">
        <v>31</v>
      </c>
      <c r="F7123" s="4" t="s">
        <v>78</v>
      </c>
      <c r="G7123" s="4" t="s">
        <v>79</v>
      </c>
      <c r="H7123" s="6" t="s">
        <v>23</v>
      </c>
      <c r="I7123" s="7">
        <v>24</v>
      </c>
      <c r="J7123" s="8">
        <v>120</v>
      </c>
      <c r="K7123" s="9">
        <v>2880</v>
      </c>
      <c r="L7123" s="9">
        <v>1843.2</v>
      </c>
      <c r="M7123" s="10">
        <v>0.64</v>
      </c>
      <c r="N7123" s="4" t="s">
        <v>83</v>
      </c>
      <c r="O7123" s="4" t="str">
        <f>TEXT(Table1[[#This Row],[Invoice Date]],"yyyy")</f>
        <v>2021</v>
      </c>
      <c r="P7123" s="4" t="str">
        <f>TEXT(Table1[[#This Row],[Invoice Date]],"mmm")</f>
        <v>Sep</v>
      </c>
      <c r="Q7123" s="27">
        <f>WEEKNUM(Table1[[#This Row],[Invoice Date]]) + IF(YEAR(Table1[[#This Row],[Invoice Date]])=2021, 52, 0)</f>
        <v>90</v>
      </c>
    </row>
    <row r="7124" spans="2:17" ht="14.25" customHeight="1" x14ac:dyDescent="0.3">
      <c r="B7124" s="4" t="s">
        <v>30</v>
      </c>
      <c r="C7124" s="34">
        <v>1128299</v>
      </c>
      <c r="D7124" s="5">
        <v>44451</v>
      </c>
      <c r="E7124" s="4" t="s">
        <v>31</v>
      </c>
      <c r="F7124" s="4" t="s">
        <v>78</v>
      </c>
      <c r="G7124" s="4" t="s">
        <v>79</v>
      </c>
      <c r="H7124" s="6" t="s">
        <v>19</v>
      </c>
      <c r="I7124" s="7">
        <v>19</v>
      </c>
      <c r="J7124" s="8">
        <v>158</v>
      </c>
      <c r="K7124" s="9">
        <v>3002</v>
      </c>
      <c r="L7124" s="9">
        <v>1140.76</v>
      </c>
      <c r="M7124" s="10">
        <v>0.38</v>
      </c>
      <c r="N7124" s="4" t="s">
        <v>24</v>
      </c>
      <c r="O7124" s="4" t="str">
        <f>TEXT(Table1[[#This Row],[Invoice Date]],"yyyy")</f>
        <v>2021</v>
      </c>
      <c r="P7124" s="4" t="str">
        <f>TEXT(Table1[[#This Row],[Invoice Date]],"mmm")</f>
        <v>Sep</v>
      </c>
      <c r="Q7124" s="27">
        <f>WEEKNUM(Table1[[#This Row],[Invoice Date]]) + IF(YEAR(Table1[[#This Row],[Invoice Date]])=2021, 52, 0)</f>
        <v>90</v>
      </c>
    </row>
    <row r="7125" spans="2:17" ht="14.25" customHeight="1" x14ac:dyDescent="0.3">
      <c r="B7125" s="4" t="s">
        <v>34</v>
      </c>
      <c r="C7125" s="33">
        <v>1189833</v>
      </c>
      <c r="D7125" s="5">
        <v>44451</v>
      </c>
      <c r="E7125" s="4" t="s">
        <v>36</v>
      </c>
      <c r="F7125" s="4" t="s">
        <v>106</v>
      </c>
      <c r="G7125" s="4" t="s">
        <v>107</v>
      </c>
      <c r="H7125" s="6" t="s">
        <v>19</v>
      </c>
      <c r="I7125" s="7">
        <v>38</v>
      </c>
      <c r="J7125" s="8">
        <v>91</v>
      </c>
      <c r="K7125" s="9">
        <v>3458</v>
      </c>
      <c r="L7125" s="9">
        <v>1556.1</v>
      </c>
      <c r="M7125" s="10">
        <v>0.44999999999999996</v>
      </c>
      <c r="N7125" s="4" t="s">
        <v>83</v>
      </c>
      <c r="O7125" s="4" t="str">
        <f>TEXT(Table1[[#This Row],[Invoice Date]],"yyyy")</f>
        <v>2021</v>
      </c>
      <c r="P7125" s="4" t="str">
        <f>TEXT(Table1[[#This Row],[Invoice Date]],"mmm")</f>
        <v>Sep</v>
      </c>
      <c r="Q7125" s="27">
        <f>WEEKNUM(Table1[[#This Row],[Invoice Date]]) + IF(YEAR(Table1[[#This Row],[Invoice Date]])=2021, 52, 0)</f>
        <v>90</v>
      </c>
    </row>
    <row r="7126" spans="2:17" ht="14.25" customHeight="1" x14ac:dyDescent="0.3">
      <c r="B7126" s="4" t="s">
        <v>30</v>
      </c>
      <c r="C7126" s="34">
        <v>1128299</v>
      </c>
      <c r="D7126" s="5">
        <v>44451</v>
      </c>
      <c r="E7126" s="4" t="s">
        <v>31</v>
      </c>
      <c r="F7126" s="4" t="s">
        <v>78</v>
      </c>
      <c r="G7126" s="4" t="s">
        <v>79</v>
      </c>
      <c r="H7126" s="6" t="s">
        <v>17</v>
      </c>
      <c r="I7126" s="7">
        <v>29</v>
      </c>
      <c r="J7126" s="8">
        <v>169</v>
      </c>
      <c r="K7126" s="9">
        <v>4901</v>
      </c>
      <c r="L7126" s="9">
        <v>2548.52</v>
      </c>
      <c r="M7126" s="10">
        <v>0.52</v>
      </c>
      <c r="N7126" s="4" t="s">
        <v>83</v>
      </c>
      <c r="O7126" s="4" t="str">
        <f>TEXT(Table1[[#This Row],[Invoice Date]],"yyyy")</f>
        <v>2021</v>
      </c>
      <c r="P7126" s="4" t="str">
        <f>TEXT(Table1[[#This Row],[Invoice Date]],"mmm")</f>
        <v>Sep</v>
      </c>
      <c r="Q7126" s="27">
        <f>WEEKNUM(Table1[[#This Row],[Invoice Date]]) + IF(YEAR(Table1[[#This Row],[Invoice Date]])=2021, 52, 0)</f>
        <v>90</v>
      </c>
    </row>
    <row r="7127" spans="2:17" ht="14.25" customHeight="1" x14ac:dyDescent="0.3">
      <c r="B7127" s="4" t="s">
        <v>30</v>
      </c>
      <c r="C7127" s="34">
        <v>1128299</v>
      </c>
      <c r="D7127" s="5">
        <v>44451</v>
      </c>
      <c r="E7127" s="4" t="s">
        <v>31</v>
      </c>
      <c r="F7127" s="4" t="s">
        <v>78</v>
      </c>
      <c r="G7127" s="4" t="s">
        <v>79</v>
      </c>
      <c r="H7127" s="6" t="s">
        <v>17</v>
      </c>
      <c r="I7127" s="7">
        <v>23</v>
      </c>
      <c r="J7127" s="8">
        <v>228</v>
      </c>
      <c r="K7127" s="9">
        <v>5244</v>
      </c>
      <c r="L7127" s="9">
        <v>2359.8000000000002</v>
      </c>
      <c r="M7127" s="10">
        <v>0.45</v>
      </c>
      <c r="N7127" s="4" t="s">
        <v>24</v>
      </c>
      <c r="O7127" s="4" t="str">
        <f>TEXT(Table1[[#This Row],[Invoice Date]],"yyyy")</f>
        <v>2021</v>
      </c>
      <c r="P7127" s="4" t="str">
        <f>TEXT(Table1[[#This Row],[Invoice Date]],"mmm")</f>
        <v>Sep</v>
      </c>
      <c r="Q7127" s="27">
        <f>WEEKNUM(Table1[[#This Row],[Invoice Date]]) + IF(YEAR(Table1[[#This Row],[Invoice Date]])=2021, 52, 0)</f>
        <v>90</v>
      </c>
    </row>
    <row r="7128" spans="2:17" ht="14.25" customHeight="1" x14ac:dyDescent="0.3">
      <c r="B7128" s="4" t="s">
        <v>26</v>
      </c>
      <c r="C7128" s="33">
        <v>1197831</v>
      </c>
      <c r="D7128" s="5">
        <v>44451</v>
      </c>
      <c r="E7128" s="4" t="s">
        <v>27</v>
      </c>
      <c r="F7128" s="4" t="s">
        <v>59</v>
      </c>
      <c r="G7128" s="4" t="s">
        <v>60</v>
      </c>
      <c r="H7128" s="6" t="s">
        <v>17</v>
      </c>
      <c r="I7128" s="7">
        <v>27</v>
      </c>
      <c r="J7128" s="8">
        <v>233</v>
      </c>
      <c r="K7128" s="9">
        <v>6291</v>
      </c>
      <c r="L7128" s="9">
        <v>3460.0499999999997</v>
      </c>
      <c r="M7128" s="10">
        <v>0.54999999999999993</v>
      </c>
      <c r="N7128" s="4" t="s">
        <v>24</v>
      </c>
      <c r="O7128" s="4" t="str">
        <f>TEXT(Table1[[#This Row],[Invoice Date]],"yyyy")</f>
        <v>2021</v>
      </c>
      <c r="P7128" s="4" t="str">
        <f>TEXT(Table1[[#This Row],[Invoice Date]],"mmm")</f>
        <v>Sep</v>
      </c>
      <c r="Q7128" s="27">
        <f>WEEKNUM(Table1[[#This Row],[Invoice Date]]) + IF(YEAR(Table1[[#This Row],[Invoice Date]])=2021, 52, 0)</f>
        <v>90</v>
      </c>
    </row>
    <row r="7129" spans="2:17" ht="14.25" customHeight="1" x14ac:dyDescent="0.3">
      <c r="B7129" s="4" t="s">
        <v>26</v>
      </c>
      <c r="C7129" s="33">
        <v>1197831</v>
      </c>
      <c r="D7129" s="5">
        <v>44451</v>
      </c>
      <c r="E7129" s="4" t="s">
        <v>27</v>
      </c>
      <c r="F7129" s="4" t="s">
        <v>28</v>
      </c>
      <c r="G7129" s="4" t="s">
        <v>39</v>
      </c>
      <c r="H7129" s="6" t="s">
        <v>20</v>
      </c>
      <c r="I7129" s="7">
        <v>30</v>
      </c>
      <c r="J7129" s="8">
        <v>215</v>
      </c>
      <c r="K7129" s="9">
        <v>6450</v>
      </c>
      <c r="L7129" s="9">
        <v>2515.4999999999995</v>
      </c>
      <c r="M7129" s="10">
        <v>0.38999999999999996</v>
      </c>
      <c r="N7129" s="4" t="s">
        <v>24</v>
      </c>
      <c r="O7129" s="4" t="str">
        <f>TEXT(Table1[[#This Row],[Invoice Date]],"yyyy")</f>
        <v>2021</v>
      </c>
      <c r="P7129" s="4" t="str">
        <f>TEXT(Table1[[#This Row],[Invoice Date]],"mmm")</f>
        <v>Sep</v>
      </c>
      <c r="Q7129" s="27">
        <f>WEEKNUM(Table1[[#This Row],[Invoice Date]]) + IF(YEAR(Table1[[#This Row],[Invoice Date]])=2021, 52, 0)</f>
        <v>90</v>
      </c>
    </row>
    <row r="7130" spans="2:17" ht="14.25" customHeight="1" x14ac:dyDescent="0.3">
      <c r="B7130" s="4" t="s">
        <v>26</v>
      </c>
      <c r="C7130" s="33">
        <v>1197831</v>
      </c>
      <c r="D7130" s="5">
        <v>44451</v>
      </c>
      <c r="E7130" s="4" t="s">
        <v>27</v>
      </c>
      <c r="F7130" s="4" t="s">
        <v>28</v>
      </c>
      <c r="G7130" s="4" t="s">
        <v>39</v>
      </c>
      <c r="H7130" s="6" t="s">
        <v>20</v>
      </c>
      <c r="I7130" s="7">
        <v>44</v>
      </c>
      <c r="J7130" s="8">
        <v>176</v>
      </c>
      <c r="K7130" s="9">
        <v>7744</v>
      </c>
      <c r="L7130" s="9">
        <v>3639.68</v>
      </c>
      <c r="M7130" s="10">
        <v>0.47</v>
      </c>
      <c r="N7130" s="4" t="s">
        <v>83</v>
      </c>
      <c r="O7130" s="4" t="str">
        <f>TEXT(Table1[[#This Row],[Invoice Date]],"yyyy")</f>
        <v>2021</v>
      </c>
      <c r="P7130" s="4" t="str">
        <f>TEXT(Table1[[#This Row],[Invoice Date]],"mmm")</f>
        <v>Sep</v>
      </c>
      <c r="Q7130" s="27">
        <f>WEEKNUM(Table1[[#This Row],[Invoice Date]]) + IF(YEAR(Table1[[#This Row],[Invoice Date]])=2021, 52, 0)</f>
        <v>90</v>
      </c>
    </row>
    <row r="7131" spans="2:17" ht="14.25" customHeight="1" x14ac:dyDescent="0.3">
      <c r="B7131" s="4" t="s">
        <v>34</v>
      </c>
      <c r="C7131" s="33">
        <v>1189833</v>
      </c>
      <c r="D7131" s="5">
        <v>44451</v>
      </c>
      <c r="E7131" s="4" t="s">
        <v>36</v>
      </c>
      <c r="F7131" s="4" t="s">
        <v>106</v>
      </c>
      <c r="G7131" s="4" t="s">
        <v>107</v>
      </c>
      <c r="H7131" s="6" t="s">
        <v>17</v>
      </c>
      <c r="I7131" s="7">
        <v>47</v>
      </c>
      <c r="J7131" s="8">
        <v>165</v>
      </c>
      <c r="K7131" s="9">
        <v>7755</v>
      </c>
      <c r="L7131" s="9">
        <v>3877.5</v>
      </c>
      <c r="M7131" s="10">
        <v>0.5</v>
      </c>
      <c r="N7131" s="4" t="s">
        <v>83</v>
      </c>
      <c r="O7131" s="4" t="str">
        <f>TEXT(Table1[[#This Row],[Invoice Date]],"yyyy")</f>
        <v>2021</v>
      </c>
      <c r="P7131" s="4" t="str">
        <f>TEXT(Table1[[#This Row],[Invoice Date]],"mmm")</f>
        <v>Sep</v>
      </c>
      <c r="Q7131" s="27">
        <f>WEEKNUM(Table1[[#This Row],[Invoice Date]]) + IF(YEAR(Table1[[#This Row],[Invoice Date]])=2021, 52, 0)</f>
        <v>90</v>
      </c>
    </row>
    <row r="7132" spans="2:17" ht="14.25" customHeight="1" x14ac:dyDescent="0.3">
      <c r="B7132" s="4" t="s">
        <v>26</v>
      </c>
      <c r="C7132" s="33">
        <v>1197831</v>
      </c>
      <c r="D7132" s="5">
        <v>44451</v>
      </c>
      <c r="E7132" s="4" t="s">
        <v>27</v>
      </c>
      <c r="F7132" s="4" t="s">
        <v>59</v>
      </c>
      <c r="G7132" s="4" t="s">
        <v>60</v>
      </c>
      <c r="H7132" s="6" t="s">
        <v>17</v>
      </c>
      <c r="I7132" s="7">
        <v>38</v>
      </c>
      <c r="J7132" s="8">
        <v>225</v>
      </c>
      <c r="K7132" s="9">
        <v>8550</v>
      </c>
      <c r="L7132" s="9">
        <v>5215.5</v>
      </c>
      <c r="M7132" s="10">
        <v>0.61</v>
      </c>
      <c r="N7132" s="4" t="s">
        <v>83</v>
      </c>
      <c r="O7132" s="4" t="str">
        <f>TEXT(Table1[[#This Row],[Invoice Date]],"yyyy")</f>
        <v>2021</v>
      </c>
      <c r="P7132" s="4" t="str">
        <f>TEXT(Table1[[#This Row],[Invoice Date]],"mmm")</f>
        <v>Sep</v>
      </c>
      <c r="Q7132" s="27">
        <f>WEEKNUM(Table1[[#This Row],[Invoice Date]]) + IF(YEAR(Table1[[#This Row],[Invoice Date]])=2021, 52, 0)</f>
        <v>90</v>
      </c>
    </row>
    <row r="7133" spans="2:17" ht="14.25" customHeight="1" x14ac:dyDescent="0.3">
      <c r="B7133" s="4" t="s">
        <v>30</v>
      </c>
      <c r="C7133" s="34">
        <v>1128299</v>
      </c>
      <c r="D7133" s="5">
        <v>44451</v>
      </c>
      <c r="E7133" s="4" t="s">
        <v>31</v>
      </c>
      <c r="F7133" s="4" t="s">
        <v>78</v>
      </c>
      <c r="G7133" s="4" t="s">
        <v>79</v>
      </c>
      <c r="H7133" s="6" t="s">
        <v>21</v>
      </c>
      <c r="I7133" s="7">
        <v>10.000000000000002</v>
      </c>
      <c r="J7133" s="8">
        <v>325</v>
      </c>
      <c r="K7133" s="9">
        <v>32500.000000000007</v>
      </c>
      <c r="L7133" s="9">
        <v>13000.000000000004</v>
      </c>
      <c r="M7133" s="10">
        <v>0.4</v>
      </c>
      <c r="N7133" s="4" t="s">
        <v>18</v>
      </c>
      <c r="O7133" s="4" t="str">
        <f>TEXT(Table1[[#This Row],[Invoice Date]],"yyyy")</f>
        <v>2021</v>
      </c>
      <c r="P7133" s="4" t="str">
        <f>TEXT(Table1[[#This Row],[Invoice Date]],"mmm")</f>
        <v>Sep</v>
      </c>
      <c r="Q7133" s="27">
        <f>WEEKNUM(Table1[[#This Row],[Invoice Date]]) + IF(YEAR(Table1[[#This Row],[Invoice Date]])=2021, 52, 0)</f>
        <v>90</v>
      </c>
    </row>
    <row r="7134" spans="2:17" ht="14.25" customHeight="1" x14ac:dyDescent="0.3">
      <c r="B7134" s="4" t="s">
        <v>34</v>
      </c>
      <c r="C7134" s="33">
        <v>1189833</v>
      </c>
      <c r="D7134" s="5">
        <v>44451</v>
      </c>
      <c r="E7134" s="4" t="s">
        <v>36</v>
      </c>
      <c r="F7134" s="4" t="s">
        <v>106</v>
      </c>
      <c r="G7134" s="4" t="s">
        <v>107</v>
      </c>
      <c r="H7134" s="6" t="s">
        <v>21</v>
      </c>
      <c r="I7134" s="7">
        <v>15.000000000000007</v>
      </c>
      <c r="J7134" s="8">
        <v>225</v>
      </c>
      <c r="K7134" s="9">
        <v>33750.000000000015</v>
      </c>
      <c r="L7134" s="9">
        <v>11812.500000000004</v>
      </c>
      <c r="M7134" s="10">
        <v>0.35</v>
      </c>
      <c r="N7134" s="4" t="s">
        <v>83</v>
      </c>
      <c r="O7134" s="4" t="str">
        <f>TEXT(Table1[[#This Row],[Invoice Date]],"yyyy")</f>
        <v>2021</v>
      </c>
      <c r="P7134" s="4" t="str">
        <f>TEXT(Table1[[#This Row],[Invoice Date]],"mmm")</f>
        <v>Sep</v>
      </c>
      <c r="Q7134" s="27">
        <f>WEEKNUM(Table1[[#This Row],[Invoice Date]]) + IF(YEAR(Table1[[#This Row],[Invoice Date]])=2021, 52, 0)</f>
        <v>90</v>
      </c>
    </row>
    <row r="7135" spans="2:17" ht="14.25" customHeight="1" x14ac:dyDescent="0.3">
      <c r="B7135" s="4" t="s">
        <v>30</v>
      </c>
      <c r="C7135" s="34">
        <v>1128299</v>
      </c>
      <c r="D7135" s="5">
        <v>44451</v>
      </c>
      <c r="E7135" s="4" t="s">
        <v>31</v>
      </c>
      <c r="F7135" s="4" t="s">
        <v>78</v>
      </c>
      <c r="G7135" s="4" t="s">
        <v>79</v>
      </c>
      <c r="H7135" s="6" t="s">
        <v>20</v>
      </c>
      <c r="I7135" s="7">
        <v>10.000000000000002</v>
      </c>
      <c r="J7135" s="8">
        <v>350</v>
      </c>
      <c r="K7135" s="9">
        <v>35000.000000000007</v>
      </c>
      <c r="L7135" s="9">
        <v>12250.000000000002</v>
      </c>
      <c r="M7135" s="10">
        <v>0.35</v>
      </c>
      <c r="N7135" s="4" t="s">
        <v>18</v>
      </c>
      <c r="O7135" s="4" t="str">
        <f>TEXT(Table1[[#This Row],[Invoice Date]],"yyyy")</f>
        <v>2021</v>
      </c>
      <c r="P7135" s="4" t="str">
        <f>TEXT(Table1[[#This Row],[Invoice Date]],"mmm")</f>
        <v>Sep</v>
      </c>
      <c r="Q7135" s="27">
        <f>WEEKNUM(Table1[[#This Row],[Invoice Date]]) + IF(YEAR(Table1[[#This Row],[Invoice Date]])=2021, 52, 0)</f>
        <v>90</v>
      </c>
    </row>
    <row r="7136" spans="2:17" ht="14.25" customHeight="1" x14ac:dyDescent="0.3">
      <c r="B7136" s="4" t="s">
        <v>34</v>
      </c>
      <c r="C7136" s="33">
        <v>1189833</v>
      </c>
      <c r="D7136" s="5">
        <v>44451</v>
      </c>
      <c r="E7136" s="4" t="s">
        <v>36</v>
      </c>
      <c r="F7136" s="4" t="s">
        <v>106</v>
      </c>
      <c r="G7136" s="4" t="s">
        <v>107</v>
      </c>
      <c r="H7136" s="6" t="s">
        <v>20</v>
      </c>
      <c r="I7136" s="7">
        <v>15.000000000000007</v>
      </c>
      <c r="J7136" s="8">
        <v>250</v>
      </c>
      <c r="K7136" s="9">
        <v>37500.000000000015</v>
      </c>
      <c r="L7136" s="9">
        <v>13125.000000000004</v>
      </c>
      <c r="M7136" s="10">
        <v>0.35</v>
      </c>
      <c r="N7136" s="4" t="s">
        <v>83</v>
      </c>
      <c r="O7136" s="4" t="str">
        <f>TEXT(Table1[[#This Row],[Invoice Date]],"yyyy")</f>
        <v>2021</v>
      </c>
      <c r="P7136" s="4" t="str">
        <f>TEXT(Table1[[#This Row],[Invoice Date]],"mmm")</f>
        <v>Sep</v>
      </c>
      <c r="Q7136" s="27">
        <f>WEEKNUM(Table1[[#This Row],[Invoice Date]]) + IF(YEAR(Table1[[#This Row],[Invoice Date]])=2021, 52, 0)</f>
        <v>90</v>
      </c>
    </row>
    <row r="7137" spans="2:17" ht="14.25" customHeight="1" x14ac:dyDescent="0.3">
      <c r="B7137" s="4" t="s">
        <v>34</v>
      </c>
      <c r="C7137" s="33">
        <v>1189833</v>
      </c>
      <c r="D7137" s="5">
        <v>44451</v>
      </c>
      <c r="E7137" s="4" t="s">
        <v>36</v>
      </c>
      <c r="F7137" s="4" t="s">
        <v>106</v>
      </c>
      <c r="G7137" s="4" t="s">
        <v>107</v>
      </c>
      <c r="H7137" s="6" t="s">
        <v>22</v>
      </c>
      <c r="I7137" s="7">
        <v>25.000000000000007</v>
      </c>
      <c r="J7137" s="8">
        <v>225</v>
      </c>
      <c r="K7137" s="9">
        <v>56250.000000000015</v>
      </c>
      <c r="L7137" s="9">
        <v>19687.500000000004</v>
      </c>
      <c r="M7137" s="10">
        <v>0.35</v>
      </c>
      <c r="N7137" s="4" t="s">
        <v>83</v>
      </c>
      <c r="O7137" s="4" t="str">
        <f>TEXT(Table1[[#This Row],[Invoice Date]],"yyyy")</f>
        <v>2021</v>
      </c>
      <c r="P7137" s="4" t="str">
        <f>TEXT(Table1[[#This Row],[Invoice Date]],"mmm")</f>
        <v>Sep</v>
      </c>
      <c r="Q7137" s="27">
        <f>WEEKNUM(Table1[[#This Row],[Invoice Date]]) + IF(YEAR(Table1[[#This Row],[Invoice Date]])=2021, 52, 0)</f>
        <v>90</v>
      </c>
    </row>
    <row r="7138" spans="2:17" ht="14.25" customHeight="1" x14ac:dyDescent="0.3">
      <c r="B7138" s="4" t="s">
        <v>30</v>
      </c>
      <c r="C7138" s="34">
        <v>1128299</v>
      </c>
      <c r="D7138" s="5">
        <v>44451</v>
      </c>
      <c r="E7138" s="4" t="s">
        <v>31</v>
      </c>
      <c r="F7138" s="4" t="s">
        <v>78</v>
      </c>
      <c r="G7138" s="4" t="s">
        <v>79</v>
      </c>
      <c r="H7138" s="6" t="s">
        <v>22</v>
      </c>
      <c r="I7138" s="7">
        <v>20</v>
      </c>
      <c r="J7138" s="8">
        <v>325</v>
      </c>
      <c r="K7138" s="9">
        <v>65000</v>
      </c>
      <c r="L7138" s="9">
        <v>22750</v>
      </c>
      <c r="M7138" s="10">
        <v>0.35</v>
      </c>
      <c r="N7138" s="4" t="s">
        <v>18</v>
      </c>
      <c r="O7138" s="4" t="str">
        <f>TEXT(Table1[[#This Row],[Invoice Date]],"yyyy")</f>
        <v>2021</v>
      </c>
      <c r="P7138" s="4" t="str">
        <f>TEXT(Table1[[#This Row],[Invoice Date]],"mmm")</f>
        <v>Sep</v>
      </c>
      <c r="Q7138" s="27">
        <f>WEEKNUM(Table1[[#This Row],[Invoice Date]]) + IF(YEAR(Table1[[#This Row],[Invoice Date]])=2021, 52, 0)</f>
        <v>90</v>
      </c>
    </row>
    <row r="7139" spans="2:17" ht="14.25" customHeight="1" x14ac:dyDescent="0.3">
      <c r="B7139" s="4" t="s">
        <v>34</v>
      </c>
      <c r="C7139" s="33">
        <v>1189833</v>
      </c>
      <c r="D7139" s="5">
        <v>44451</v>
      </c>
      <c r="E7139" s="4" t="s">
        <v>36</v>
      </c>
      <c r="F7139" s="4" t="s">
        <v>106</v>
      </c>
      <c r="G7139" s="4" t="s">
        <v>107</v>
      </c>
      <c r="H7139" s="6" t="s">
        <v>23</v>
      </c>
      <c r="I7139" s="7">
        <v>30.000000000000011</v>
      </c>
      <c r="J7139" s="8">
        <v>325</v>
      </c>
      <c r="K7139" s="9">
        <v>97500.000000000029</v>
      </c>
      <c r="L7139" s="9">
        <v>34125.000000000007</v>
      </c>
      <c r="M7139" s="10">
        <v>0.35</v>
      </c>
      <c r="N7139" s="4" t="s">
        <v>83</v>
      </c>
      <c r="O7139" s="4" t="str">
        <f>TEXT(Table1[[#This Row],[Invoice Date]],"yyyy")</f>
        <v>2021</v>
      </c>
      <c r="P7139" s="4" t="str">
        <f>TEXT(Table1[[#This Row],[Invoice Date]],"mmm")</f>
        <v>Sep</v>
      </c>
      <c r="Q7139" s="27">
        <f>WEEKNUM(Table1[[#This Row],[Invoice Date]]) + IF(YEAR(Table1[[#This Row],[Invoice Date]])=2021, 52, 0)</f>
        <v>90</v>
      </c>
    </row>
    <row r="7140" spans="2:17" ht="14.25" customHeight="1" x14ac:dyDescent="0.3">
      <c r="B7140" s="4" t="s">
        <v>30</v>
      </c>
      <c r="C7140" s="34">
        <v>1128299</v>
      </c>
      <c r="D7140" s="5">
        <v>44451</v>
      </c>
      <c r="E7140" s="4" t="s">
        <v>31</v>
      </c>
      <c r="F7140" s="4" t="s">
        <v>78</v>
      </c>
      <c r="G7140" s="4" t="s">
        <v>79</v>
      </c>
      <c r="H7140" s="6" t="s">
        <v>23</v>
      </c>
      <c r="I7140" s="7">
        <v>25.000000000000007</v>
      </c>
      <c r="J7140" s="8">
        <v>400</v>
      </c>
      <c r="K7140" s="9">
        <v>100000.00000000003</v>
      </c>
      <c r="L7140" s="9">
        <v>50000.000000000015</v>
      </c>
      <c r="M7140" s="10">
        <v>0.5</v>
      </c>
      <c r="N7140" s="4" t="s">
        <v>18</v>
      </c>
      <c r="O7140" s="4" t="str">
        <f>TEXT(Table1[[#This Row],[Invoice Date]],"yyyy")</f>
        <v>2021</v>
      </c>
      <c r="P7140" s="4" t="str">
        <f>TEXT(Table1[[#This Row],[Invoice Date]],"mmm")</f>
        <v>Sep</v>
      </c>
      <c r="Q7140" s="27">
        <f>WEEKNUM(Table1[[#This Row],[Invoice Date]]) + IF(YEAR(Table1[[#This Row],[Invoice Date]])=2021, 52, 0)</f>
        <v>90</v>
      </c>
    </row>
    <row r="7141" spans="2:17" ht="14.25" customHeight="1" x14ac:dyDescent="0.3">
      <c r="B7141" s="4" t="s">
        <v>30</v>
      </c>
      <c r="C7141" s="34">
        <v>1128299</v>
      </c>
      <c r="D7141" s="5">
        <v>44451</v>
      </c>
      <c r="E7141" s="4" t="s">
        <v>31</v>
      </c>
      <c r="F7141" s="4" t="s">
        <v>78</v>
      </c>
      <c r="G7141" s="4" t="s">
        <v>79</v>
      </c>
      <c r="H7141" s="6" t="s">
        <v>19</v>
      </c>
      <c r="I7141" s="7">
        <v>25.000000000000011</v>
      </c>
      <c r="J7141" s="8">
        <v>450</v>
      </c>
      <c r="K7141" s="9">
        <v>112500.00000000004</v>
      </c>
      <c r="L7141" s="9">
        <v>39375.000000000015</v>
      </c>
      <c r="M7141" s="10">
        <v>0.35</v>
      </c>
      <c r="N7141" s="4" t="s">
        <v>18</v>
      </c>
      <c r="O7141" s="4" t="str">
        <f>TEXT(Table1[[#This Row],[Invoice Date]],"yyyy")</f>
        <v>2021</v>
      </c>
      <c r="P7141" s="4" t="str">
        <f>TEXT(Table1[[#This Row],[Invoice Date]],"mmm")</f>
        <v>Sep</v>
      </c>
      <c r="Q7141" s="27">
        <f>WEEKNUM(Table1[[#This Row],[Invoice Date]]) + IF(YEAR(Table1[[#This Row],[Invoice Date]])=2021, 52, 0)</f>
        <v>90</v>
      </c>
    </row>
    <row r="7142" spans="2:17" ht="14.25" customHeight="1" x14ac:dyDescent="0.3">
      <c r="B7142" s="4" t="s">
        <v>34</v>
      </c>
      <c r="C7142" s="33">
        <v>1189833</v>
      </c>
      <c r="D7142" s="5">
        <v>44451</v>
      </c>
      <c r="E7142" s="4" t="s">
        <v>36</v>
      </c>
      <c r="F7142" s="4" t="s">
        <v>106</v>
      </c>
      <c r="G7142" s="4" t="s">
        <v>107</v>
      </c>
      <c r="H7142" s="6" t="s">
        <v>19</v>
      </c>
      <c r="I7142" s="7">
        <v>40.000000000000014</v>
      </c>
      <c r="J7142" s="8">
        <v>350</v>
      </c>
      <c r="K7142" s="9">
        <v>140000.00000000006</v>
      </c>
      <c r="L7142" s="9">
        <v>49000.000000000015</v>
      </c>
      <c r="M7142" s="10">
        <v>0.35</v>
      </c>
      <c r="N7142" s="4" t="s">
        <v>83</v>
      </c>
      <c r="O7142" s="4" t="str">
        <f>TEXT(Table1[[#This Row],[Invoice Date]],"yyyy")</f>
        <v>2021</v>
      </c>
      <c r="P7142" s="4" t="str">
        <f>TEXT(Table1[[#This Row],[Invoice Date]],"mmm")</f>
        <v>Sep</v>
      </c>
      <c r="Q7142" s="27">
        <f>WEEKNUM(Table1[[#This Row],[Invoice Date]]) + IF(YEAR(Table1[[#This Row],[Invoice Date]])=2021, 52, 0)</f>
        <v>90</v>
      </c>
    </row>
    <row r="7143" spans="2:17" ht="14.25" customHeight="1" x14ac:dyDescent="0.3">
      <c r="B7143" s="4" t="s">
        <v>30</v>
      </c>
      <c r="C7143" s="34">
        <v>1128299</v>
      </c>
      <c r="D7143" s="5">
        <v>44451</v>
      </c>
      <c r="E7143" s="4" t="s">
        <v>31</v>
      </c>
      <c r="F7143" s="4" t="s">
        <v>78</v>
      </c>
      <c r="G7143" s="4" t="s">
        <v>79</v>
      </c>
      <c r="H7143" s="6" t="s">
        <v>17</v>
      </c>
      <c r="I7143" s="7">
        <v>30.000000000000004</v>
      </c>
      <c r="J7143" s="8">
        <v>650</v>
      </c>
      <c r="K7143" s="9">
        <v>195000.00000000003</v>
      </c>
      <c r="L7143" s="9">
        <v>78000.000000000015</v>
      </c>
      <c r="M7143" s="10">
        <v>0.4</v>
      </c>
      <c r="N7143" s="4" t="s">
        <v>18</v>
      </c>
      <c r="O7143" s="4" t="str">
        <f>TEXT(Table1[[#This Row],[Invoice Date]],"yyyy")</f>
        <v>2021</v>
      </c>
      <c r="P7143" s="4" t="str">
        <f>TEXT(Table1[[#This Row],[Invoice Date]],"mmm")</f>
        <v>Sep</v>
      </c>
      <c r="Q7143" s="27">
        <f>WEEKNUM(Table1[[#This Row],[Invoice Date]]) + IF(YEAR(Table1[[#This Row],[Invoice Date]])=2021, 52, 0)</f>
        <v>90</v>
      </c>
    </row>
    <row r="7144" spans="2:17" ht="14.25" customHeight="1" x14ac:dyDescent="0.3">
      <c r="B7144" s="4" t="s">
        <v>34</v>
      </c>
      <c r="C7144" s="33">
        <v>1189833</v>
      </c>
      <c r="D7144" s="5">
        <v>44451</v>
      </c>
      <c r="E7144" s="4" t="s">
        <v>36</v>
      </c>
      <c r="F7144" s="4" t="s">
        <v>106</v>
      </c>
      <c r="G7144" s="4" t="s">
        <v>107</v>
      </c>
      <c r="H7144" s="6" t="s">
        <v>17</v>
      </c>
      <c r="I7144" s="7">
        <v>50</v>
      </c>
      <c r="J7144" s="8">
        <v>550</v>
      </c>
      <c r="K7144" s="9">
        <v>275000</v>
      </c>
      <c r="L7144" s="9">
        <v>96250</v>
      </c>
      <c r="M7144" s="10">
        <v>0.35</v>
      </c>
      <c r="N7144" s="4" t="s">
        <v>83</v>
      </c>
      <c r="O7144" s="4" t="str">
        <f>TEXT(Table1[[#This Row],[Invoice Date]],"yyyy")</f>
        <v>2021</v>
      </c>
      <c r="P7144" s="4" t="str">
        <f>TEXT(Table1[[#This Row],[Invoice Date]],"mmm")</f>
        <v>Sep</v>
      </c>
      <c r="Q7144" s="27">
        <f>WEEKNUM(Table1[[#This Row],[Invoice Date]]) + IF(YEAR(Table1[[#This Row],[Invoice Date]])=2021, 52, 0)</f>
        <v>90</v>
      </c>
    </row>
    <row r="7145" spans="2:17" ht="14.25" customHeight="1" x14ac:dyDescent="0.3">
      <c r="B7145" s="4" t="s">
        <v>26</v>
      </c>
      <c r="C7145" s="33">
        <v>1197831</v>
      </c>
      <c r="D7145" s="5">
        <v>44451</v>
      </c>
      <c r="E7145" s="4" t="s">
        <v>27</v>
      </c>
      <c r="F7145" s="4" t="s">
        <v>28</v>
      </c>
      <c r="G7145" s="4" t="s">
        <v>39</v>
      </c>
      <c r="H7145" s="6" t="s">
        <v>20</v>
      </c>
      <c r="I7145" s="7">
        <v>45</v>
      </c>
      <c r="J7145" s="8">
        <v>650</v>
      </c>
      <c r="K7145" s="9">
        <v>292500</v>
      </c>
      <c r="L7145" s="9">
        <v>102375</v>
      </c>
      <c r="M7145" s="10">
        <v>0.35</v>
      </c>
      <c r="N7145" s="4" t="s">
        <v>24</v>
      </c>
      <c r="O7145" s="4" t="str">
        <f>TEXT(Table1[[#This Row],[Invoice Date]],"yyyy")</f>
        <v>2021</v>
      </c>
      <c r="P7145" s="4" t="str">
        <f>TEXT(Table1[[#This Row],[Invoice Date]],"mmm")</f>
        <v>Sep</v>
      </c>
      <c r="Q7145" s="27">
        <f>WEEKNUM(Table1[[#This Row],[Invoice Date]]) + IF(YEAR(Table1[[#This Row],[Invoice Date]])=2021, 52, 0)</f>
        <v>90</v>
      </c>
    </row>
    <row r="7146" spans="2:17" ht="14.25" customHeight="1" x14ac:dyDescent="0.3">
      <c r="B7146" s="4" t="s">
        <v>26</v>
      </c>
      <c r="C7146" s="33">
        <v>1197831</v>
      </c>
      <c r="D7146" s="5">
        <v>44451</v>
      </c>
      <c r="E7146" s="4" t="s">
        <v>27</v>
      </c>
      <c r="F7146" s="4" t="s">
        <v>59</v>
      </c>
      <c r="G7146" s="4" t="s">
        <v>60</v>
      </c>
      <c r="H7146" s="6" t="s">
        <v>17</v>
      </c>
      <c r="I7146" s="7">
        <v>40</v>
      </c>
      <c r="J7146" s="8">
        <v>750</v>
      </c>
      <c r="K7146" s="9">
        <v>300000</v>
      </c>
      <c r="L7146" s="9">
        <v>149999.99999999997</v>
      </c>
      <c r="M7146" s="10">
        <v>0.49999999999999994</v>
      </c>
      <c r="N7146" s="4" t="s">
        <v>24</v>
      </c>
      <c r="O7146" s="4" t="str">
        <f>TEXT(Table1[[#This Row],[Invoice Date]],"yyyy")</f>
        <v>2021</v>
      </c>
      <c r="P7146" s="4" t="str">
        <f>TEXT(Table1[[#This Row],[Invoice Date]],"mmm")</f>
        <v>Sep</v>
      </c>
      <c r="Q7146" s="27">
        <f>WEEKNUM(Table1[[#This Row],[Invoice Date]]) + IF(YEAR(Table1[[#This Row],[Invoice Date]])=2021, 52, 0)</f>
        <v>90</v>
      </c>
    </row>
    <row r="7147" spans="2:17" ht="14.25" customHeight="1" x14ac:dyDescent="0.3">
      <c r="B7147" s="4" t="s">
        <v>14</v>
      </c>
      <c r="C7147" s="33">
        <v>1185732</v>
      </c>
      <c r="D7147" s="5">
        <v>44452</v>
      </c>
      <c r="E7147" s="4" t="s">
        <v>36</v>
      </c>
      <c r="F7147" s="4" t="s">
        <v>108</v>
      </c>
      <c r="G7147" s="4" t="s">
        <v>109</v>
      </c>
      <c r="H7147" s="6" t="s">
        <v>21</v>
      </c>
      <c r="I7147" s="7">
        <v>34</v>
      </c>
      <c r="J7147" s="8">
        <v>39</v>
      </c>
      <c r="K7147" s="9">
        <v>1326</v>
      </c>
      <c r="L7147" s="9">
        <v>530.4</v>
      </c>
      <c r="M7147" s="10">
        <v>0.4</v>
      </c>
      <c r="N7147" s="4" t="s">
        <v>83</v>
      </c>
      <c r="O7147" s="4" t="str">
        <f>TEXT(Table1[[#This Row],[Invoice Date]],"yyyy")</f>
        <v>2021</v>
      </c>
      <c r="P7147" s="4" t="str">
        <f>TEXT(Table1[[#This Row],[Invoice Date]],"mmm")</f>
        <v>Sep</v>
      </c>
      <c r="Q7147" s="27">
        <f>WEEKNUM(Table1[[#This Row],[Invoice Date]]) + IF(YEAR(Table1[[#This Row],[Invoice Date]])=2021, 52, 0)</f>
        <v>90</v>
      </c>
    </row>
    <row r="7148" spans="2:17" ht="14.25" customHeight="1" x14ac:dyDescent="0.3">
      <c r="B7148" s="4" t="s">
        <v>26</v>
      </c>
      <c r="C7148" s="33">
        <v>1197831</v>
      </c>
      <c r="D7148" s="5">
        <v>44452</v>
      </c>
      <c r="E7148" s="4" t="s">
        <v>15</v>
      </c>
      <c r="F7148" s="4" t="s">
        <v>129</v>
      </c>
      <c r="G7148" s="4" t="s">
        <v>130</v>
      </c>
      <c r="H7148" s="6" t="s">
        <v>21</v>
      </c>
      <c r="I7148" s="7">
        <v>34</v>
      </c>
      <c r="J7148" s="8">
        <v>39</v>
      </c>
      <c r="K7148" s="9">
        <v>1326</v>
      </c>
      <c r="L7148" s="9">
        <v>358.02000000000004</v>
      </c>
      <c r="M7148" s="10">
        <v>0.27</v>
      </c>
      <c r="N7148" s="4" t="s">
        <v>24</v>
      </c>
      <c r="O7148" s="4" t="str">
        <f>TEXT(Table1[[#This Row],[Invoice Date]],"yyyy")</f>
        <v>2021</v>
      </c>
      <c r="P7148" s="4" t="str">
        <f>TEXT(Table1[[#This Row],[Invoice Date]],"mmm")</f>
        <v>Sep</v>
      </c>
      <c r="Q7148" s="27">
        <f>WEEKNUM(Table1[[#This Row],[Invoice Date]]) + IF(YEAR(Table1[[#This Row],[Invoice Date]])=2021, 52, 0)</f>
        <v>90</v>
      </c>
    </row>
    <row r="7149" spans="2:17" ht="14.25" customHeight="1" x14ac:dyDescent="0.3">
      <c r="B7149" s="4" t="s">
        <v>26</v>
      </c>
      <c r="C7149" s="33">
        <v>1197831</v>
      </c>
      <c r="D7149" s="5">
        <v>44452</v>
      </c>
      <c r="E7149" s="4" t="s">
        <v>15</v>
      </c>
      <c r="F7149" s="4" t="s">
        <v>129</v>
      </c>
      <c r="G7149" s="4" t="s">
        <v>130</v>
      </c>
      <c r="H7149" s="6" t="s">
        <v>20</v>
      </c>
      <c r="I7149" s="7">
        <v>30</v>
      </c>
      <c r="J7149" s="8">
        <v>47</v>
      </c>
      <c r="K7149" s="9">
        <v>1410</v>
      </c>
      <c r="L7149" s="9">
        <v>423</v>
      </c>
      <c r="M7149" s="10">
        <v>0.3</v>
      </c>
      <c r="N7149" s="4" t="s">
        <v>24</v>
      </c>
      <c r="O7149" s="4" t="str">
        <f>TEXT(Table1[[#This Row],[Invoice Date]],"yyyy")</f>
        <v>2021</v>
      </c>
      <c r="P7149" s="4" t="str">
        <f>TEXT(Table1[[#This Row],[Invoice Date]],"mmm")</f>
        <v>Sep</v>
      </c>
      <c r="Q7149" s="27">
        <f>WEEKNUM(Table1[[#This Row],[Invoice Date]]) + IF(YEAR(Table1[[#This Row],[Invoice Date]])=2021, 52, 0)</f>
        <v>90</v>
      </c>
    </row>
    <row r="7150" spans="2:17" ht="14.25" customHeight="1" x14ac:dyDescent="0.3">
      <c r="B7150" s="4" t="s">
        <v>26</v>
      </c>
      <c r="C7150" s="33">
        <v>1197831</v>
      </c>
      <c r="D7150" s="5">
        <v>44452</v>
      </c>
      <c r="E7150" s="4" t="s">
        <v>15</v>
      </c>
      <c r="F7150" s="4" t="s">
        <v>129</v>
      </c>
      <c r="G7150" s="4" t="s">
        <v>130</v>
      </c>
      <c r="H7150" s="6" t="s">
        <v>21</v>
      </c>
      <c r="I7150" s="7">
        <v>42</v>
      </c>
      <c r="J7150" s="8">
        <v>36</v>
      </c>
      <c r="K7150" s="9">
        <v>1512</v>
      </c>
      <c r="L7150" s="9">
        <v>604.80000000000007</v>
      </c>
      <c r="M7150" s="10">
        <v>0.4</v>
      </c>
      <c r="N7150" s="4" t="s">
        <v>83</v>
      </c>
      <c r="O7150" s="4" t="str">
        <f>TEXT(Table1[[#This Row],[Invoice Date]],"yyyy")</f>
        <v>2021</v>
      </c>
      <c r="P7150" s="4" t="str">
        <f>TEXT(Table1[[#This Row],[Invoice Date]],"mmm")</f>
        <v>Sep</v>
      </c>
      <c r="Q7150" s="27">
        <f>WEEKNUM(Table1[[#This Row],[Invoice Date]]) + IF(YEAR(Table1[[#This Row],[Invoice Date]])=2021, 52, 0)</f>
        <v>90</v>
      </c>
    </row>
    <row r="7151" spans="2:17" ht="14.25" customHeight="1" x14ac:dyDescent="0.3">
      <c r="B7151" s="4" t="s">
        <v>26</v>
      </c>
      <c r="C7151" s="33">
        <v>1197831</v>
      </c>
      <c r="D7151" s="5">
        <v>44452</v>
      </c>
      <c r="E7151" s="4" t="s">
        <v>15</v>
      </c>
      <c r="F7151" s="4" t="s">
        <v>129</v>
      </c>
      <c r="G7151" s="4" t="s">
        <v>130</v>
      </c>
      <c r="H7151" s="6" t="s">
        <v>20</v>
      </c>
      <c r="I7151" s="7">
        <v>41</v>
      </c>
      <c r="J7151" s="8">
        <v>39</v>
      </c>
      <c r="K7151" s="9">
        <v>1599</v>
      </c>
      <c r="L7151" s="9">
        <v>591.63</v>
      </c>
      <c r="M7151" s="10">
        <v>0.37</v>
      </c>
      <c r="N7151" s="4" t="s">
        <v>83</v>
      </c>
      <c r="O7151" s="4" t="str">
        <f>TEXT(Table1[[#This Row],[Invoice Date]],"yyyy")</f>
        <v>2021</v>
      </c>
      <c r="P7151" s="4" t="str">
        <f>TEXT(Table1[[#This Row],[Invoice Date]],"mmm")</f>
        <v>Sep</v>
      </c>
      <c r="Q7151" s="27">
        <f>WEEKNUM(Table1[[#This Row],[Invoice Date]]) + IF(YEAR(Table1[[#This Row],[Invoice Date]])=2021, 52, 0)</f>
        <v>90</v>
      </c>
    </row>
    <row r="7152" spans="2:17" ht="14.25" customHeight="1" x14ac:dyDescent="0.3">
      <c r="B7152" s="4" t="s">
        <v>26</v>
      </c>
      <c r="C7152" s="33">
        <v>1197831</v>
      </c>
      <c r="D7152" s="5">
        <v>44452</v>
      </c>
      <c r="E7152" s="4" t="s">
        <v>15</v>
      </c>
      <c r="F7152" s="4" t="s">
        <v>129</v>
      </c>
      <c r="G7152" s="4" t="s">
        <v>130</v>
      </c>
      <c r="H7152" s="6" t="s">
        <v>22</v>
      </c>
      <c r="I7152" s="7">
        <v>39</v>
      </c>
      <c r="J7152" s="8">
        <v>41</v>
      </c>
      <c r="K7152" s="9">
        <v>1599</v>
      </c>
      <c r="L7152" s="9">
        <v>495.69</v>
      </c>
      <c r="M7152" s="10">
        <v>0.31</v>
      </c>
      <c r="N7152" s="4" t="s">
        <v>24</v>
      </c>
      <c r="O7152" s="4" t="str">
        <f>TEXT(Table1[[#This Row],[Invoice Date]],"yyyy")</f>
        <v>2021</v>
      </c>
      <c r="P7152" s="4" t="str">
        <f>TEXT(Table1[[#This Row],[Invoice Date]],"mmm")</f>
        <v>Sep</v>
      </c>
      <c r="Q7152" s="27">
        <f>WEEKNUM(Table1[[#This Row],[Invoice Date]]) + IF(YEAR(Table1[[#This Row],[Invoice Date]])=2021, 52, 0)</f>
        <v>90</v>
      </c>
    </row>
    <row r="7153" spans="2:17" ht="14.25" customHeight="1" x14ac:dyDescent="0.3">
      <c r="B7153" s="4" t="s">
        <v>14</v>
      </c>
      <c r="C7153" s="33">
        <v>1185732</v>
      </c>
      <c r="D7153" s="5">
        <v>44452</v>
      </c>
      <c r="E7153" s="4" t="s">
        <v>36</v>
      </c>
      <c r="F7153" s="4" t="s">
        <v>108</v>
      </c>
      <c r="G7153" s="4" t="s">
        <v>109</v>
      </c>
      <c r="H7153" s="6" t="s">
        <v>20</v>
      </c>
      <c r="I7153" s="7">
        <v>32</v>
      </c>
      <c r="J7153" s="8">
        <v>53</v>
      </c>
      <c r="K7153" s="9">
        <v>1696</v>
      </c>
      <c r="L7153" s="9">
        <v>678.40000000000009</v>
      </c>
      <c r="M7153" s="10">
        <v>0.4</v>
      </c>
      <c r="N7153" s="4" t="s">
        <v>83</v>
      </c>
      <c r="O7153" s="4" t="str">
        <f>TEXT(Table1[[#This Row],[Invoice Date]],"yyyy")</f>
        <v>2021</v>
      </c>
      <c r="P7153" s="4" t="str">
        <f>TEXT(Table1[[#This Row],[Invoice Date]],"mmm")</f>
        <v>Sep</v>
      </c>
      <c r="Q7153" s="27">
        <f>WEEKNUM(Table1[[#This Row],[Invoice Date]]) + IF(YEAR(Table1[[#This Row],[Invoice Date]])=2021, 52, 0)</f>
        <v>90</v>
      </c>
    </row>
    <row r="7154" spans="2:17" ht="14.25" customHeight="1" x14ac:dyDescent="0.3">
      <c r="B7154" s="4" t="s">
        <v>14</v>
      </c>
      <c r="C7154" s="33">
        <v>1185732</v>
      </c>
      <c r="D7154" s="5">
        <v>44452</v>
      </c>
      <c r="E7154" s="4" t="s">
        <v>36</v>
      </c>
      <c r="F7154" s="4" t="s">
        <v>108</v>
      </c>
      <c r="G7154" s="4" t="s">
        <v>109</v>
      </c>
      <c r="H7154" s="6" t="s">
        <v>22</v>
      </c>
      <c r="I7154" s="7">
        <v>41</v>
      </c>
      <c r="J7154" s="8">
        <v>42</v>
      </c>
      <c r="K7154" s="9">
        <v>1722</v>
      </c>
      <c r="L7154" s="9">
        <v>861</v>
      </c>
      <c r="M7154" s="10">
        <v>0.5</v>
      </c>
      <c r="N7154" s="4" t="s">
        <v>83</v>
      </c>
      <c r="O7154" s="4" t="str">
        <f>TEXT(Table1[[#This Row],[Invoice Date]],"yyyy")</f>
        <v>2021</v>
      </c>
      <c r="P7154" s="4" t="str">
        <f>TEXT(Table1[[#This Row],[Invoice Date]],"mmm")</f>
        <v>Sep</v>
      </c>
      <c r="Q7154" s="27">
        <f>WEEKNUM(Table1[[#This Row],[Invoice Date]]) + IF(YEAR(Table1[[#This Row],[Invoice Date]])=2021, 52, 0)</f>
        <v>90</v>
      </c>
    </row>
    <row r="7155" spans="2:17" ht="14.25" customHeight="1" x14ac:dyDescent="0.3">
      <c r="B7155" s="4" t="s">
        <v>26</v>
      </c>
      <c r="C7155" s="33">
        <v>1197831</v>
      </c>
      <c r="D7155" s="5">
        <v>44452</v>
      </c>
      <c r="E7155" s="4" t="s">
        <v>15</v>
      </c>
      <c r="F7155" s="4" t="s">
        <v>129</v>
      </c>
      <c r="G7155" s="4" t="s">
        <v>130</v>
      </c>
      <c r="H7155" s="6" t="s">
        <v>22</v>
      </c>
      <c r="I7155" s="7">
        <v>52</v>
      </c>
      <c r="J7155" s="8">
        <v>34</v>
      </c>
      <c r="K7155" s="9">
        <v>1768</v>
      </c>
      <c r="L7155" s="9">
        <v>636.48</v>
      </c>
      <c r="M7155" s="10">
        <v>0.36</v>
      </c>
      <c r="N7155" s="4" t="s">
        <v>83</v>
      </c>
      <c r="O7155" s="4" t="str">
        <f>TEXT(Table1[[#This Row],[Invoice Date]],"yyyy")</f>
        <v>2021</v>
      </c>
      <c r="P7155" s="4" t="str">
        <f>TEXT(Table1[[#This Row],[Invoice Date]],"mmm")</f>
        <v>Sep</v>
      </c>
      <c r="Q7155" s="27">
        <f>WEEKNUM(Table1[[#This Row],[Invoice Date]]) + IF(YEAR(Table1[[#This Row],[Invoice Date]])=2021, 52, 0)</f>
        <v>90</v>
      </c>
    </row>
    <row r="7156" spans="2:17" ht="14.25" customHeight="1" x14ac:dyDescent="0.3">
      <c r="B7156" s="4" t="s">
        <v>14</v>
      </c>
      <c r="C7156" s="33">
        <v>1185732</v>
      </c>
      <c r="D7156" s="5">
        <v>44452</v>
      </c>
      <c r="E7156" s="4" t="s">
        <v>15</v>
      </c>
      <c r="F7156" s="4" t="s">
        <v>121</v>
      </c>
      <c r="G7156" s="4" t="s">
        <v>122</v>
      </c>
      <c r="H7156" s="6" t="s">
        <v>21</v>
      </c>
      <c r="I7156" s="7">
        <v>41</v>
      </c>
      <c r="J7156" s="8">
        <v>60</v>
      </c>
      <c r="K7156" s="9">
        <v>2460</v>
      </c>
      <c r="L7156" s="9">
        <v>1254.5999999999999</v>
      </c>
      <c r="M7156" s="10">
        <v>0.51</v>
      </c>
      <c r="N7156" s="4" t="s">
        <v>83</v>
      </c>
      <c r="O7156" s="4" t="str">
        <f>TEXT(Table1[[#This Row],[Invoice Date]],"yyyy")</f>
        <v>2021</v>
      </c>
      <c r="P7156" s="4" t="str">
        <f>TEXT(Table1[[#This Row],[Invoice Date]],"mmm")</f>
        <v>Sep</v>
      </c>
      <c r="Q7156" s="27">
        <f>WEEKNUM(Table1[[#This Row],[Invoice Date]]) + IF(YEAR(Table1[[#This Row],[Invoice Date]])=2021, 52, 0)</f>
        <v>90</v>
      </c>
    </row>
    <row r="7157" spans="2:17" ht="14.25" customHeight="1" x14ac:dyDescent="0.3">
      <c r="B7157" s="4" t="s">
        <v>14</v>
      </c>
      <c r="C7157" s="33">
        <v>1185732</v>
      </c>
      <c r="D7157" s="5">
        <v>44452</v>
      </c>
      <c r="E7157" s="4" t="s">
        <v>15</v>
      </c>
      <c r="F7157" s="4" t="s">
        <v>121</v>
      </c>
      <c r="G7157" s="4" t="s">
        <v>122</v>
      </c>
      <c r="H7157" s="6" t="s">
        <v>20</v>
      </c>
      <c r="I7157" s="7">
        <v>43</v>
      </c>
      <c r="J7157" s="8">
        <v>61</v>
      </c>
      <c r="K7157" s="9">
        <v>2623</v>
      </c>
      <c r="L7157" s="9">
        <v>1337.73</v>
      </c>
      <c r="M7157" s="10">
        <v>0.51</v>
      </c>
      <c r="N7157" s="4" t="s">
        <v>83</v>
      </c>
      <c r="O7157" s="4" t="str">
        <f>TEXT(Table1[[#This Row],[Invoice Date]],"yyyy")</f>
        <v>2021</v>
      </c>
      <c r="P7157" s="4" t="str">
        <f>TEXT(Table1[[#This Row],[Invoice Date]],"mmm")</f>
        <v>Sep</v>
      </c>
      <c r="Q7157" s="27">
        <f>WEEKNUM(Table1[[#This Row],[Invoice Date]]) + IF(YEAR(Table1[[#This Row],[Invoice Date]])=2021, 52, 0)</f>
        <v>90</v>
      </c>
    </row>
    <row r="7158" spans="2:17" ht="14.25" customHeight="1" x14ac:dyDescent="0.3">
      <c r="B7158" s="4" t="s">
        <v>14</v>
      </c>
      <c r="C7158" s="33">
        <v>1185732</v>
      </c>
      <c r="D7158" s="5">
        <v>44452</v>
      </c>
      <c r="E7158" s="4" t="s">
        <v>36</v>
      </c>
      <c r="F7158" s="4" t="s">
        <v>108</v>
      </c>
      <c r="G7158" s="4" t="s">
        <v>109</v>
      </c>
      <c r="H7158" s="6" t="s">
        <v>23</v>
      </c>
      <c r="I7158" s="7">
        <v>46</v>
      </c>
      <c r="J7158" s="8">
        <v>65</v>
      </c>
      <c r="K7158" s="9">
        <v>2990</v>
      </c>
      <c r="L7158" s="9">
        <v>1495</v>
      </c>
      <c r="M7158" s="10">
        <v>0.5</v>
      </c>
      <c r="N7158" s="4" t="s">
        <v>83</v>
      </c>
      <c r="O7158" s="4" t="str">
        <f>TEXT(Table1[[#This Row],[Invoice Date]],"yyyy")</f>
        <v>2021</v>
      </c>
      <c r="P7158" s="4" t="str">
        <f>TEXT(Table1[[#This Row],[Invoice Date]],"mmm")</f>
        <v>Sep</v>
      </c>
      <c r="Q7158" s="27">
        <f>WEEKNUM(Table1[[#This Row],[Invoice Date]]) + IF(YEAR(Table1[[#This Row],[Invoice Date]])=2021, 52, 0)</f>
        <v>90</v>
      </c>
    </row>
    <row r="7159" spans="2:17" ht="14.25" customHeight="1" x14ac:dyDescent="0.3">
      <c r="B7159" s="4" t="s">
        <v>14</v>
      </c>
      <c r="C7159" s="33">
        <v>1185732</v>
      </c>
      <c r="D7159" s="5">
        <v>44452</v>
      </c>
      <c r="E7159" s="4" t="s">
        <v>15</v>
      </c>
      <c r="F7159" s="4" t="s">
        <v>121</v>
      </c>
      <c r="G7159" s="4" t="s">
        <v>122</v>
      </c>
      <c r="H7159" s="6" t="s">
        <v>22</v>
      </c>
      <c r="I7159" s="7">
        <v>50</v>
      </c>
      <c r="J7159" s="8">
        <v>60</v>
      </c>
      <c r="K7159" s="9">
        <v>3000</v>
      </c>
      <c r="L7159" s="9">
        <v>1320</v>
      </c>
      <c r="M7159" s="10">
        <v>0.44</v>
      </c>
      <c r="N7159" s="4" t="s">
        <v>83</v>
      </c>
      <c r="O7159" s="4" t="str">
        <f>TEXT(Table1[[#This Row],[Invoice Date]],"yyyy")</f>
        <v>2021</v>
      </c>
      <c r="P7159" s="4" t="str">
        <f>TEXT(Table1[[#This Row],[Invoice Date]],"mmm")</f>
        <v>Sep</v>
      </c>
      <c r="Q7159" s="27">
        <f>WEEKNUM(Table1[[#This Row],[Invoice Date]]) + IF(YEAR(Table1[[#This Row],[Invoice Date]])=2021, 52, 0)</f>
        <v>90</v>
      </c>
    </row>
    <row r="7160" spans="2:17" ht="14.25" customHeight="1" x14ac:dyDescent="0.3">
      <c r="B7160" s="4" t="s">
        <v>26</v>
      </c>
      <c r="C7160" s="33">
        <v>1197831</v>
      </c>
      <c r="D7160" s="5">
        <v>44452</v>
      </c>
      <c r="E7160" s="4" t="s">
        <v>15</v>
      </c>
      <c r="F7160" s="4" t="s">
        <v>129</v>
      </c>
      <c r="G7160" s="4" t="s">
        <v>130</v>
      </c>
      <c r="H7160" s="6" t="s">
        <v>19</v>
      </c>
      <c r="I7160" s="7">
        <v>35</v>
      </c>
      <c r="J7160" s="8">
        <v>88</v>
      </c>
      <c r="K7160" s="9">
        <v>3080</v>
      </c>
      <c r="L7160" s="9">
        <v>1139.5999999999999</v>
      </c>
      <c r="M7160" s="10">
        <v>0.37</v>
      </c>
      <c r="N7160" s="4" t="s">
        <v>24</v>
      </c>
      <c r="O7160" s="4" t="str">
        <f>TEXT(Table1[[#This Row],[Invoice Date]],"yyyy")</f>
        <v>2021</v>
      </c>
      <c r="P7160" s="4" t="str">
        <f>TEXT(Table1[[#This Row],[Invoice Date]],"mmm")</f>
        <v>Sep</v>
      </c>
      <c r="Q7160" s="27">
        <f>WEEKNUM(Table1[[#This Row],[Invoice Date]]) + IF(YEAR(Table1[[#This Row],[Invoice Date]])=2021, 52, 0)</f>
        <v>90</v>
      </c>
    </row>
    <row r="7161" spans="2:17" ht="14.25" customHeight="1" x14ac:dyDescent="0.3">
      <c r="B7161" s="4" t="s">
        <v>26</v>
      </c>
      <c r="C7161" s="33">
        <v>1197831</v>
      </c>
      <c r="D7161" s="5">
        <v>44452</v>
      </c>
      <c r="E7161" s="4" t="s">
        <v>15</v>
      </c>
      <c r="F7161" s="4" t="s">
        <v>129</v>
      </c>
      <c r="G7161" s="4" t="s">
        <v>130</v>
      </c>
      <c r="H7161" s="6" t="s">
        <v>19</v>
      </c>
      <c r="I7161" s="7">
        <v>49</v>
      </c>
      <c r="J7161" s="8">
        <v>63</v>
      </c>
      <c r="K7161" s="9">
        <v>3087</v>
      </c>
      <c r="L7161" s="9">
        <v>1234.8000000000002</v>
      </c>
      <c r="M7161" s="10">
        <v>0.4</v>
      </c>
      <c r="N7161" s="4" t="s">
        <v>83</v>
      </c>
      <c r="O7161" s="4" t="str">
        <f>TEXT(Table1[[#This Row],[Invoice Date]],"yyyy")</f>
        <v>2021</v>
      </c>
      <c r="P7161" s="4" t="str">
        <f>TEXT(Table1[[#This Row],[Invoice Date]],"mmm")</f>
        <v>Sep</v>
      </c>
      <c r="Q7161" s="27">
        <f>WEEKNUM(Table1[[#This Row],[Invoice Date]]) + IF(YEAR(Table1[[#This Row],[Invoice Date]])=2021, 52, 0)</f>
        <v>90</v>
      </c>
    </row>
    <row r="7162" spans="2:17" ht="14.25" customHeight="1" x14ac:dyDescent="0.3">
      <c r="B7162" s="4" t="s">
        <v>14</v>
      </c>
      <c r="C7162" s="33">
        <v>1185732</v>
      </c>
      <c r="D7162" s="5">
        <v>44452</v>
      </c>
      <c r="E7162" s="4" t="s">
        <v>36</v>
      </c>
      <c r="F7162" s="4" t="s">
        <v>108</v>
      </c>
      <c r="G7162" s="4" t="s">
        <v>109</v>
      </c>
      <c r="H7162" s="6" t="s">
        <v>19</v>
      </c>
      <c r="I7162" s="7">
        <v>39</v>
      </c>
      <c r="J7162" s="8">
        <v>80</v>
      </c>
      <c r="K7162" s="9">
        <v>3120</v>
      </c>
      <c r="L7162" s="9">
        <v>1248</v>
      </c>
      <c r="M7162" s="10">
        <v>0.4</v>
      </c>
      <c r="N7162" s="4" t="s">
        <v>83</v>
      </c>
      <c r="O7162" s="4" t="str">
        <f>TEXT(Table1[[#This Row],[Invoice Date]],"yyyy")</f>
        <v>2021</v>
      </c>
      <c r="P7162" s="4" t="str">
        <f>TEXT(Table1[[#This Row],[Invoice Date]],"mmm")</f>
        <v>Sep</v>
      </c>
      <c r="Q7162" s="27">
        <f>WEEKNUM(Table1[[#This Row],[Invoice Date]]) + IF(YEAR(Table1[[#This Row],[Invoice Date]])=2021, 52, 0)</f>
        <v>90</v>
      </c>
    </row>
    <row r="7163" spans="2:17" ht="14.25" customHeight="1" x14ac:dyDescent="0.3">
      <c r="B7163" s="4" t="s">
        <v>26</v>
      </c>
      <c r="C7163" s="33">
        <v>1197831</v>
      </c>
      <c r="D7163" s="5">
        <v>44452</v>
      </c>
      <c r="E7163" s="4" t="s">
        <v>15</v>
      </c>
      <c r="F7163" s="4" t="s">
        <v>129</v>
      </c>
      <c r="G7163" s="4" t="s">
        <v>130</v>
      </c>
      <c r="H7163" s="6" t="s">
        <v>23</v>
      </c>
      <c r="I7163" s="7">
        <v>41</v>
      </c>
      <c r="J7163" s="8">
        <v>77</v>
      </c>
      <c r="K7163" s="9">
        <v>3157</v>
      </c>
      <c r="L7163" s="9">
        <v>1041.81</v>
      </c>
      <c r="M7163" s="10">
        <v>0.32999999999999996</v>
      </c>
      <c r="N7163" s="4" t="s">
        <v>24</v>
      </c>
      <c r="O7163" s="4" t="str">
        <f>TEXT(Table1[[#This Row],[Invoice Date]],"yyyy")</f>
        <v>2021</v>
      </c>
      <c r="P7163" s="4" t="str">
        <f>TEXT(Table1[[#This Row],[Invoice Date]],"mmm")</f>
        <v>Sep</v>
      </c>
      <c r="Q7163" s="27">
        <f>WEEKNUM(Table1[[#This Row],[Invoice Date]]) + IF(YEAR(Table1[[#This Row],[Invoice Date]])=2021, 52, 0)</f>
        <v>90</v>
      </c>
    </row>
    <row r="7164" spans="2:17" ht="14.25" customHeight="1" x14ac:dyDescent="0.3">
      <c r="B7164" s="4" t="s">
        <v>26</v>
      </c>
      <c r="C7164" s="33">
        <v>1197831</v>
      </c>
      <c r="D7164" s="5">
        <v>44452</v>
      </c>
      <c r="E7164" s="4" t="s">
        <v>15</v>
      </c>
      <c r="F7164" s="4" t="s">
        <v>129</v>
      </c>
      <c r="G7164" s="4" t="s">
        <v>130</v>
      </c>
      <c r="H7164" s="6" t="s">
        <v>23</v>
      </c>
      <c r="I7164" s="7">
        <v>57</v>
      </c>
      <c r="J7164" s="8">
        <v>63</v>
      </c>
      <c r="K7164" s="9">
        <v>3591</v>
      </c>
      <c r="L7164" s="9">
        <v>1615.9499999999998</v>
      </c>
      <c r="M7164" s="10">
        <v>0.44999999999999996</v>
      </c>
      <c r="N7164" s="4" t="s">
        <v>83</v>
      </c>
      <c r="O7164" s="4" t="str">
        <f>TEXT(Table1[[#This Row],[Invoice Date]],"yyyy")</f>
        <v>2021</v>
      </c>
      <c r="P7164" s="4" t="str">
        <f>TEXT(Table1[[#This Row],[Invoice Date]],"mmm")</f>
        <v>Sep</v>
      </c>
      <c r="Q7164" s="27">
        <f>WEEKNUM(Table1[[#This Row],[Invoice Date]]) + IF(YEAR(Table1[[#This Row],[Invoice Date]])=2021, 52, 0)</f>
        <v>90</v>
      </c>
    </row>
    <row r="7165" spans="2:17" ht="14.25" customHeight="1" x14ac:dyDescent="0.3">
      <c r="B7165" s="4" t="s">
        <v>14</v>
      </c>
      <c r="C7165" s="33">
        <v>1185732</v>
      </c>
      <c r="D7165" s="5">
        <v>44452</v>
      </c>
      <c r="E7165" s="4" t="s">
        <v>15</v>
      </c>
      <c r="F7165" s="4" t="s">
        <v>121</v>
      </c>
      <c r="G7165" s="4" t="s">
        <v>122</v>
      </c>
      <c r="H7165" s="6" t="s">
        <v>19</v>
      </c>
      <c r="I7165" s="7">
        <v>47</v>
      </c>
      <c r="J7165" s="8">
        <v>85</v>
      </c>
      <c r="K7165" s="9">
        <v>3995</v>
      </c>
      <c r="L7165" s="9">
        <v>1797.7499999999998</v>
      </c>
      <c r="M7165" s="10">
        <v>0.44999999999999996</v>
      </c>
      <c r="N7165" s="4" t="s">
        <v>83</v>
      </c>
      <c r="O7165" s="4" t="str">
        <f>TEXT(Table1[[#This Row],[Invoice Date]],"yyyy")</f>
        <v>2021</v>
      </c>
      <c r="P7165" s="4" t="str">
        <f>TEXT(Table1[[#This Row],[Invoice Date]],"mmm")</f>
        <v>Sep</v>
      </c>
      <c r="Q7165" s="27">
        <f>WEEKNUM(Table1[[#This Row],[Invoice Date]]) + IF(YEAR(Table1[[#This Row],[Invoice Date]])=2021, 52, 0)</f>
        <v>90</v>
      </c>
    </row>
    <row r="7166" spans="2:17" ht="14.25" customHeight="1" x14ac:dyDescent="0.3">
      <c r="B7166" s="4" t="s">
        <v>14</v>
      </c>
      <c r="C7166" s="33">
        <v>1185732</v>
      </c>
      <c r="D7166" s="5">
        <v>44452</v>
      </c>
      <c r="E7166" s="4" t="s">
        <v>15</v>
      </c>
      <c r="F7166" s="4" t="s">
        <v>121</v>
      </c>
      <c r="G7166" s="4" t="s">
        <v>122</v>
      </c>
      <c r="H7166" s="6" t="s">
        <v>23</v>
      </c>
      <c r="I7166" s="7">
        <v>58</v>
      </c>
      <c r="J7166" s="8">
        <v>84</v>
      </c>
      <c r="K7166" s="9">
        <v>4872</v>
      </c>
      <c r="L7166" s="9">
        <v>2630.88</v>
      </c>
      <c r="M7166" s="10">
        <v>0.54</v>
      </c>
      <c r="N7166" s="4" t="s">
        <v>83</v>
      </c>
      <c r="O7166" s="4" t="str">
        <f>TEXT(Table1[[#This Row],[Invoice Date]],"yyyy")</f>
        <v>2021</v>
      </c>
      <c r="P7166" s="4" t="str">
        <f>TEXT(Table1[[#This Row],[Invoice Date]],"mmm")</f>
        <v>Sep</v>
      </c>
      <c r="Q7166" s="27">
        <f>WEEKNUM(Table1[[#This Row],[Invoice Date]]) + IF(YEAR(Table1[[#This Row],[Invoice Date]])=2021, 52, 0)</f>
        <v>90</v>
      </c>
    </row>
    <row r="7167" spans="2:17" ht="14.25" customHeight="1" x14ac:dyDescent="0.3">
      <c r="B7167" s="4" t="s">
        <v>26</v>
      </c>
      <c r="C7167" s="33">
        <v>1197831</v>
      </c>
      <c r="D7167" s="5">
        <v>44452</v>
      </c>
      <c r="E7167" s="4" t="s">
        <v>15</v>
      </c>
      <c r="F7167" s="4" t="s">
        <v>129</v>
      </c>
      <c r="G7167" s="4" t="s">
        <v>130</v>
      </c>
      <c r="H7167" s="6" t="s">
        <v>17</v>
      </c>
      <c r="I7167" s="7">
        <v>36</v>
      </c>
      <c r="J7167" s="8">
        <v>153</v>
      </c>
      <c r="K7167" s="9">
        <v>5508</v>
      </c>
      <c r="L7167" s="9">
        <v>1872.7199999999998</v>
      </c>
      <c r="M7167" s="10">
        <v>0.33999999999999997</v>
      </c>
      <c r="N7167" s="4" t="s">
        <v>24</v>
      </c>
      <c r="O7167" s="4" t="str">
        <f>TEXT(Table1[[#This Row],[Invoice Date]],"yyyy")</f>
        <v>2021</v>
      </c>
      <c r="P7167" s="4" t="str">
        <f>TEXT(Table1[[#This Row],[Invoice Date]],"mmm")</f>
        <v>Sep</v>
      </c>
      <c r="Q7167" s="27">
        <f>WEEKNUM(Table1[[#This Row],[Invoice Date]]) + IF(YEAR(Table1[[#This Row],[Invoice Date]])=2021, 52, 0)</f>
        <v>90</v>
      </c>
    </row>
    <row r="7168" spans="2:17" ht="14.25" customHeight="1" x14ac:dyDescent="0.3">
      <c r="B7168" s="4" t="s">
        <v>26</v>
      </c>
      <c r="C7168" s="33">
        <v>1197831</v>
      </c>
      <c r="D7168" s="5">
        <v>44452</v>
      </c>
      <c r="E7168" s="4" t="s">
        <v>27</v>
      </c>
      <c r="F7168" s="4" t="s">
        <v>28</v>
      </c>
      <c r="G7168" s="4" t="s">
        <v>39</v>
      </c>
      <c r="H7168" s="6" t="s">
        <v>21</v>
      </c>
      <c r="I7168" s="7">
        <v>29</v>
      </c>
      <c r="J7168" s="8">
        <v>192</v>
      </c>
      <c r="K7168" s="9">
        <v>5568</v>
      </c>
      <c r="L7168" s="9">
        <v>2728.32</v>
      </c>
      <c r="M7168" s="10">
        <v>0.49</v>
      </c>
      <c r="N7168" s="4" t="s">
        <v>24</v>
      </c>
      <c r="O7168" s="4" t="str">
        <f>TEXT(Table1[[#This Row],[Invoice Date]],"yyyy")</f>
        <v>2021</v>
      </c>
      <c r="P7168" s="4" t="str">
        <f>TEXT(Table1[[#This Row],[Invoice Date]],"mmm")</f>
        <v>Sep</v>
      </c>
      <c r="Q7168" s="27">
        <f>WEEKNUM(Table1[[#This Row],[Invoice Date]]) + IF(YEAR(Table1[[#This Row],[Invoice Date]])=2021, 52, 0)</f>
        <v>90</v>
      </c>
    </row>
    <row r="7169" spans="2:17" ht="14.25" customHeight="1" x14ac:dyDescent="0.3">
      <c r="B7169" s="4" t="s">
        <v>14</v>
      </c>
      <c r="C7169" s="33">
        <v>1185732</v>
      </c>
      <c r="D7169" s="5">
        <v>44452</v>
      </c>
      <c r="E7169" s="4" t="s">
        <v>36</v>
      </c>
      <c r="F7169" s="4" t="s">
        <v>108</v>
      </c>
      <c r="G7169" s="4" t="s">
        <v>109</v>
      </c>
      <c r="H7169" s="6" t="s">
        <v>17</v>
      </c>
      <c r="I7169" s="7">
        <v>42</v>
      </c>
      <c r="J7169" s="8">
        <v>138</v>
      </c>
      <c r="K7169" s="9">
        <v>5796</v>
      </c>
      <c r="L7169" s="9">
        <v>2608.1999999999998</v>
      </c>
      <c r="M7169" s="10">
        <v>0.44999999999999996</v>
      </c>
      <c r="N7169" s="4" t="s">
        <v>83</v>
      </c>
      <c r="O7169" s="4" t="str">
        <f>TEXT(Table1[[#This Row],[Invoice Date]],"yyyy")</f>
        <v>2021</v>
      </c>
      <c r="P7169" s="4" t="str">
        <f>TEXT(Table1[[#This Row],[Invoice Date]],"mmm")</f>
        <v>Sep</v>
      </c>
      <c r="Q7169" s="27">
        <f>WEEKNUM(Table1[[#This Row],[Invoice Date]]) + IF(YEAR(Table1[[#This Row],[Invoice Date]])=2021, 52, 0)</f>
        <v>90</v>
      </c>
    </row>
    <row r="7170" spans="2:17" ht="14.25" customHeight="1" x14ac:dyDescent="0.3">
      <c r="B7170" s="4" t="s">
        <v>14</v>
      </c>
      <c r="C7170" s="33">
        <v>1185732</v>
      </c>
      <c r="D7170" s="5">
        <v>44452</v>
      </c>
      <c r="E7170" s="4" t="s">
        <v>15</v>
      </c>
      <c r="F7170" s="4" t="s">
        <v>121</v>
      </c>
      <c r="G7170" s="4" t="s">
        <v>122</v>
      </c>
      <c r="H7170" s="6" t="s">
        <v>17</v>
      </c>
      <c r="I7170" s="7">
        <v>50</v>
      </c>
      <c r="J7170" s="8">
        <v>142</v>
      </c>
      <c r="K7170" s="9">
        <v>7100</v>
      </c>
      <c r="L7170" s="9">
        <v>3479</v>
      </c>
      <c r="M7170" s="10">
        <v>0.49</v>
      </c>
      <c r="N7170" s="4" t="s">
        <v>83</v>
      </c>
      <c r="O7170" s="4" t="str">
        <f>TEXT(Table1[[#This Row],[Invoice Date]],"yyyy")</f>
        <v>2021</v>
      </c>
      <c r="P7170" s="4" t="str">
        <f>TEXT(Table1[[#This Row],[Invoice Date]],"mmm")</f>
        <v>Sep</v>
      </c>
      <c r="Q7170" s="27">
        <f>WEEKNUM(Table1[[#This Row],[Invoice Date]]) + IF(YEAR(Table1[[#This Row],[Invoice Date]])=2021, 52, 0)</f>
        <v>90</v>
      </c>
    </row>
    <row r="7171" spans="2:17" ht="14.25" customHeight="1" x14ac:dyDescent="0.3">
      <c r="B7171" s="4" t="s">
        <v>26</v>
      </c>
      <c r="C7171" s="33">
        <v>1197831</v>
      </c>
      <c r="D7171" s="5">
        <v>44452</v>
      </c>
      <c r="E7171" s="4" t="s">
        <v>15</v>
      </c>
      <c r="F7171" s="4" t="s">
        <v>129</v>
      </c>
      <c r="G7171" s="4" t="s">
        <v>130</v>
      </c>
      <c r="H7171" s="6" t="s">
        <v>17</v>
      </c>
      <c r="I7171" s="7">
        <v>53</v>
      </c>
      <c r="J7171" s="8">
        <v>135</v>
      </c>
      <c r="K7171" s="9">
        <v>7155</v>
      </c>
      <c r="L7171" s="9">
        <v>3005.1</v>
      </c>
      <c r="M7171" s="10">
        <v>0.42</v>
      </c>
      <c r="N7171" s="4" t="s">
        <v>83</v>
      </c>
      <c r="O7171" s="4" t="str">
        <f>TEXT(Table1[[#This Row],[Invoice Date]],"yyyy")</f>
        <v>2021</v>
      </c>
      <c r="P7171" s="4" t="str">
        <f>TEXT(Table1[[#This Row],[Invoice Date]],"mmm")</f>
        <v>Sep</v>
      </c>
      <c r="Q7171" s="27">
        <f>WEEKNUM(Table1[[#This Row],[Invoice Date]]) + IF(YEAR(Table1[[#This Row],[Invoice Date]])=2021, 52, 0)</f>
        <v>90</v>
      </c>
    </row>
    <row r="7172" spans="2:17" ht="14.25" customHeight="1" x14ac:dyDescent="0.3">
      <c r="B7172" s="4" t="s">
        <v>26</v>
      </c>
      <c r="C7172" s="33">
        <v>1197831</v>
      </c>
      <c r="D7172" s="5">
        <v>44452</v>
      </c>
      <c r="E7172" s="4" t="s">
        <v>27</v>
      </c>
      <c r="F7172" s="4" t="s">
        <v>28</v>
      </c>
      <c r="G7172" s="4" t="s">
        <v>39</v>
      </c>
      <c r="H7172" s="6" t="s">
        <v>21</v>
      </c>
      <c r="I7172" s="7">
        <v>43</v>
      </c>
      <c r="J7172" s="8">
        <v>174</v>
      </c>
      <c r="K7172" s="9">
        <v>7482</v>
      </c>
      <c r="L7172" s="9">
        <v>4115.1000000000004</v>
      </c>
      <c r="M7172" s="10">
        <v>0.55000000000000004</v>
      </c>
      <c r="N7172" s="4" t="s">
        <v>83</v>
      </c>
      <c r="O7172" s="4" t="str">
        <f>TEXT(Table1[[#This Row],[Invoice Date]],"yyyy")</f>
        <v>2021</v>
      </c>
      <c r="P7172" s="4" t="str">
        <f>TEXT(Table1[[#This Row],[Invoice Date]],"mmm")</f>
        <v>Sep</v>
      </c>
      <c r="Q7172" s="27">
        <f>WEEKNUM(Table1[[#This Row],[Invoice Date]]) + IF(YEAR(Table1[[#This Row],[Invoice Date]])=2021, 52, 0)</f>
        <v>90</v>
      </c>
    </row>
    <row r="7173" spans="2:17" ht="14.25" customHeight="1" x14ac:dyDescent="0.3">
      <c r="B7173" s="4" t="s">
        <v>26</v>
      </c>
      <c r="C7173" s="33">
        <v>1197831</v>
      </c>
      <c r="D7173" s="5">
        <v>44452</v>
      </c>
      <c r="E7173" s="4" t="s">
        <v>27</v>
      </c>
      <c r="F7173" s="4" t="s">
        <v>59</v>
      </c>
      <c r="G7173" s="4" t="s">
        <v>60</v>
      </c>
      <c r="H7173" s="6" t="s">
        <v>19</v>
      </c>
      <c r="I7173" s="7">
        <v>39</v>
      </c>
      <c r="J7173" s="8">
        <v>233</v>
      </c>
      <c r="K7173" s="9">
        <v>9087</v>
      </c>
      <c r="L7173" s="9">
        <v>4906.9799999999996</v>
      </c>
      <c r="M7173" s="10">
        <v>0.53999999999999992</v>
      </c>
      <c r="N7173" s="4" t="s">
        <v>24</v>
      </c>
      <c r="O7173" s="4" t="str">
        <f>TEXT(Table1[[#This Row],[Invoice Date]],"yyyy")</f>
        <v>2021</v>
      </c>
      <c r="P7173" s="4" t="str">
        <f>TEXT(Table1[[#This Row],[Invoice Date]],"mmm")</f>
        <v>Sep</v>
      </c>
      <c r="Q7173" s="27">
        <f>WEEKNUM(Table1[[#This Row],[Invoice Date]]) + IF(YEAR(Table1[[#This Row],[Invoice Date]])=2021, 52, 0)</f>
        <v>90</v>
      </c>
    </row>
    <row r="7174" spans="2:17" ht="14.25" customHeight="1" x14ac:dyDescent="0.3">
      <c r="B7174" s="4" t="s">
        <v>26</v>
      </c>
      <c r="C7174" s="33">
        <v>1197831</v>
      </c>
      <c r="D7174" s="5">
        <v>44452</v>
      </c>
      <c r="E7174" s="4" t="s">
        <v>27</v>
      </c>
      <c r="F7174" s="4" t="s">
        <v>59</v>
      </c>
      <c r="G7174" s="4" t="s">
        <v>60</v>
      </c>
      <c r="H7174" s="6" t="s">
        <v>19</v>
      </c>
      <c r="I7174" s="7">
        <v>52</v>
      </c>
      <c r="J7174" s="8">
        <v>210</v>
      </c>
      <c r="K7174" s="9">
        <v>10920</v>
      </c>
      <c r="L7174" s="9">
        <v>7097.9999999999991</v>
      </c>
      <c r="M7174" s="10">
        <v>0.64999999999999991</v>
      </c>
      <c r="N7174" s="4" t="s">
        <v>83</v>
      </c>
      <c r="O7174" s="4" t="str">
        <f>TEXT(Table1[[#This Row],[Invoice Date]],"yyyy")</f>
        <v>2021</v>
      </c>
      <c r="P7174" s="4" t="str">
        <f>TEXT(Table1[[#This Row],[Invoice Date]],"mmm")</f>
        <v>Sep</v>
      </c>
      <c r="Q7174" s="27">
        <f>WEEKNUM(Table1[[#This Row],[Invoice Date]]) + IF(YEAR(Table1[[#This Row],[Invoice Date]])=2021, 52, 0)</f>
        <v>90</v>
      </c>
    </row>
    <row r="7175" spans="2:17" ht="14.25" customHeight="1" x14ac:dyDescent="0.3">
      <c r="B7175" s="4" t="s">
        <v>14</v>
      </c>
      <c r="C7175" s="33">
        <v>1185732</v>
      </c>
      <c r="D7175" s="5">
        <v>44452</v>
      </c>
      <c r="E7175" s="4" t="s">
        <v>36</v>
      </c>
      <c r="F7175" s="4" t="s">
        <v>108</v>
      </c>
      <c r="G7175" s="4" t="s">
        <v>109</v>
      </c>
      <c r="H7175" s="6" t="s">
        <v>21</v>
      </c>
      <c r="I7175" s="7">
        <v>35</v>
      </c>
      <c r="J7175" s="8">
        <v>150</v>
      </c>
      <c r="K7175" s="9">
        <v>52500</v>
      </c>
      <c r="L7175" s="9">
        <v>15750</v>
      </c>
      <c r="M7175" s="10">
        <v>0.3</v>
      </c>
      <c r="N7175" s="4" t="s">
        <v>83</v>
      </c>
      <c r="O7175" s="4" t="str">
        <f>TEXT(Table1[[#This Row],[Invoice Date]],"yyyy")</f>
        <v>2021</v>
      </c>
      <c r="P7175" s="4" t="str">
        <f>TEXT(Table1[[#This Row],[Invoice Date]],"mmm")</f>
        <v>Sep</v>
      </c>
      <c r="Q7175" s="27">
        <f>WEEKNUM(Table1[[#This Row],[Invoice Date]]) + IF(YEAR(Table1[[#This Row],[Invoice Date]])=2021, 52, 0)</f>
        <v>90</v>
      </c>
    </row>
    <row r="7176" spans="2:17" ht="14.25" customHeight="1" x14ac:dyDescent="0.3">
      <c r="B7176" s="4" t="s">
        <v>26</v>
      </c>
      <c r="C7176" s="33">
        <v>1197831</v>
      </c>
      <c r="D7176" s="5">
        <v>44452</v>
      </c>
      <c r="E7176" s="4" t="s">
        <v>15</v>
      </c>
      <c r="F7176" s="4" t="s">
        <v>129</v>
      </c>
      <c r="G7176" s="4" t="s">
        <v>130</v>
      </c>
      <c r="H7176" s="6" t="s">
        <v>21</v>
      </c>
      <c r="I7176" s="7">
        <v>45</v>
      </c>
      <c r="J7176" s="8">
        <v>125</v>
      </c>
      <c r="K7176" s="9">
        <v>56250</v>
      </c>
      <c r="L7176" s="9">
        <v>14062.5</v>
      </c>
      <c r="M7176" s="10">
        <v>0.25</v>
      </c>
      <c r="N7176" s="4" t="s">
        <v>18</v>
      </c>
      <c r="O7176" s="4" t="str">
        <f>TEXT(Table1[[#This Row],[Invoice Date]],"yyyy")</f>
        <v>2021</v>
      </c>
      <c r="P7176" s="4" t="str">
        <f>TEXT(Table1[[#This Row],[Invoice Date]],"mmm")</f>
        <v>Sep</v>
      </c>
      <c r="Q7176" s="27">
        <f>WEEKNUM(Table1[[#This Row],[Invoice Date]]) + IF(YEAR(Table1[[#This Row],[Invoice Date]])=2021, 52, 0)</f>
        <v>90</v>
      </c>
    </row>
    <row r="7177" spans="2:17" ht="14.25" customHeight="1" x14ac:dyDescent="0.3">
      <c r="B7177" s="4" t="s">
        <v>14</v>
      </c>
      <c r="C7177" s="33">
        <v>1185732</v>
      </c>
      <c r="D7177" s="5">
        <v>44452</v>
      </c>
      <c r="E7177" s="4" t="s">
        <v>36</v>
      </c>
      <c r="F7177" s="4" t="s">
        <v>108</v>
      </c>
      <c r="G7177" s="4" t="s">
        <v>109</v>
      </c>
      <c r="H7177" s="6" t="s">
        <v>20</v>
      </c>
      <c r="I7177" s="7">
        <v>35</v>
      </c>
      <c r="J7177" s="8">
        <v>175</v>
      </c>
      <c r="K7177" s="9">
        <v>61250</v>
      </c>
      <c r="L7177" s="9">
        <v>18375</v>
      </c>
      <c r="M7177" s="10">
        <v>0.3</v>
      </c>
      <c r="N7177" s="4" t="s">
        <v>83</v>
      </c>
      <c r="O7177" s="4" t="str">
        <f>TEXT(Table1[[#This Row],[Invoice Date]],"yyyy")</f>
        <v>2021</v>
      </c>
      <c r="P7177" s="4" t="str">
        <f>TEXT(Table1[[#This Row],[Invoice Date]],"mmm")</f>
        <v>Sep</v>
      </c>
      <c r="Q7177" s="27">
        <f>WEEKNUM(Table1[[#This Row],[Invoice Date]]) + IF(YEAR(Table1[[#This Row],[Invoice Date]])=2021, 52, 0)</f>
        <v>90</v>
      </c>
    </row>
    <row r="7178" spans="2:17" ht="14.25" customHeight="1" x14ac:dyDescent="0.3">
      <c r="B7178" s="4" t="s">
        <v>14</v>
      </c>
      <c r="C7178" s="33">
        <v>1185732</v>
      </c>
      <c r="D7178" s="5">
        <v>44452</v>
      </c>
      <c r="E7178" s="4" t="s">
        <v>36</v>
      </c>
      <c r="F7178" s="4" t="s">
        <v>108</v>
      </c>
      <c r="G7178" s="4" t="s">
        <v>109</v>
      </c>
      <c r="H7178" s="6" t="s">
        <v>22</v>
      </c>
      <c r="I7178" s="7">
        <v>45</v>
      </c>
      <c r="J7178" s="8">
        <v>150</v>
      </c>
      <c r="K7178" s="9">
        <v>67500</v>
      </c>
      <c r="L7178" s="9">
        <v>23625</v>
      </c>
      <c r="M7178" s="10">
        <v>0.35</v>
      </c>
      <c r="N7178" s="4" t="s">
        <v>83</v>
      </c>
      <c r="O7178" s="4" t="str">
        <f>TEXT(Table1[[#This Row],[Invoice Date]],"yyyy")</f>
        <v>2021</v>
      </c>
      <c r="P7178" s="4" t="str">
        <f>TEXT(Table1[[#This Row],[Invoice Date]],"mmm")</f>
        <v>Sep</v>
      </c>
      <c r="Q7178" s="27">
        <f>WEEKNUM(Table1[[#This Row],[Invoice Date]]) + IF(YEAR(Table1[[#This Row],[Invoice Date]])=2021, 52, 0)</f>
        <v>90</v>
      </c>
    </row>
    <row r="7179" spans="2:17" ht="14.25" customHeight="1" x14ac:dyDescent="0.3">
      <c r="B7179" s="4" t="s">
        <v>26</v>
      </c>
      <c r="C7179" s="33">
        <v>1197831</v>
      </c>
      <c r="D7179" s="5">
        <v>44452</v>
      </c>
      <c r="E7179" s="4" t="s">
        <v>15</v>
      </c>
      <c r="F7179" s="4" t="s">
        <v>129</v>
      </c>
      <c r="G7179" s="4" t="s">
        <v>130</v>
      </c>
      <c r="H7179" s="6" t="s">
        <v>20</v>
      </c>
      <c r="I7179" s="7">
        <v>45</v>
      </c>
      <c r="J7179" s="8">
        <v>150</v>
      </c>
      <c r="K7179" s="9">
        <v>67500</v>
      </c>
      <c r="L7179" s="9">
        <v>16875</v>
      </c>
      <c r="M7179" s="10">
        <v>0.25</v>
      </c>
      <c r="N7179" s="4" t="s">
        <v>18</v>
      </c>
      <c r="O7179" s="4" t="str">
        <f>TEXT(Table1[[#This Row],[Invoice Date]],"yyyy")</f>
        <v>2021</v>
      </c>
      <c r="P7179" s="4" t="str">
        <f>TEXT(Table1[[#This Row],[Invoice Date]],"mmm")</f>
        <v>Sep</v>
      </c>
      <c r="Q7179" s="27">
        <f>WEEKNUM(Table1[[#This Row],[Invoice Date]]) + IF(YEAR(Table1[[#This Row],[Invoice Date]])=2021, 52, 0)</f>
        <v>90</v>
      </c>
    </row>
    <row r="7180" spans="2:17" ht="14.25" customHeight="1" x14ac:dyDescent="0.3">
      <c r="B7180" s="4" t="s">
        <v>26</v>
      </c>
      <c r="C7180" s="33">
        <v>1197831</v>
      </c>
      <c r="D7180" s="5">
        <v>44452</v>
      </c>
      <c r="E7180" s="4" t="s">
        <v>15</v>
      </c>
      <c r="F7180" s="4" t="s">
        <v>129</v>
      </c>
      <c r="G7180" s="4" t="s">
        <v>130</v>
      </c>
      <c r="H7180" s="6" t="s">
        <v>22</v>
      </c>
      <c r="I7180" s="7">
        <v>54.999999999999993</v>
      </c>
      <c r="J7180" s="8">
        <v>125</v>
      </c>
      <c r="K7180" s="9">
        <v>68749.999999999985</v>
      </c>
      <c r="L7180" s="9">
        <v>17187.499999999996</v>
      </c>
      <c r="M7180" s="10">
        <v>0.25</v>
      </c>
      <c r="N7180" s="4" t="s">
        <v>18</v>
      </c>
      <c r="O7180" s="4" t="str">
        <f>TEXT(Table1[[#This Row],[Invoice Date]],"yyyy")</f>
        <v>2021</v>
      </c>
      <c r="P7180" s="4" t="str">
        <f>TEXT(Table1[[#This Row],[Invoice Date]],"mmm")</f>
        <v>Sep</v>
      </c>
      <c r="Q7180" s="27">
        <f>WEEKNUM(Table1[[#This Row],[Invoice Date]]) + IF(YEAR(Table1[[#This Row],[Invoice Date]])=2021, 52, 0)</f>
        <v>90</v>
      </c>
    </row>
    <row r="7181" spans="2:17" ht="14.25" customHeight="1" x14ac:dyDescent="0.3">
      <c r="B7181" s="4" t="s">
        <v>14</v>
      </c>
      <c r="C7181" s="33">
        <v>1185732</v>
      </c>
      <c r="D7181" s="5">
        <v>44452</v>
      </c>
      <c r="E7181" s="4" t="s">
        <v>15</v>
      </c>
      <c r="F7181" s="4" t="s">
        <v>121</v>
      </c>
      <c r="G7181" s="4" t="s">
        <v>122</v>
      </c>
      <c r="H7181" s="6" t="s">
        <v>21</v>
      </c>
      <c r="I7181" s="7">
        <v>45</v>
      </c>
      <c r="J7181" s="8">
        <v>200</v>
      </c>
      <c r="K7181" s="9">
        <v>90000</v>
      </c>
      <c r="L7181" s="9">
        <v>36000</v>
      </c>
      <c r="M7181" s="10">
        <v>0.4</v>
      </c>
      <c r="N7181" s="4" t="s">
        <v>18</v>
      </c>
      <c r="O7181" s="4" t="str">
        <f>TEXT(Table1[[#This Row],[Invoice Date]],"yyyy")</f>
        <v>2021</v>
      </c>
      <c r="P7181" s="4" t="str">
        <f>TEXT(Table1[[#This Row],[Invoice Date]],"mmm")</f>
        <v>Sep</v>
      </c>
      <c r="Q7181" s="27">
        <f>WEEKNUM(Table1[[#This Row],[Invoice Date]]) + IF(YEAR(Table1[[#This Row],[Invoice Date]])=2021, 52, 0)</f>
        <v>90</v>
      </c>
    </row>
    <row r="7182" spans="2:17" ht="14.25" customHeight="1" x14ac:dyDescent="0.3">
      <c r="B7182" s="4" t="s">
        <v>14</v>
      </c>
      <c r="C7182" s="33">
        <v>1185732</v>
      </c>
      <c r="D7182" s="5">
        <v>44452</v>
      </c>
      <c r="E7182" s="4" t="s">
        <v>15</v>
      </c>
      <c r="F7182" s="4" t="s">
        <v>121</v>
      </c>
      <c r="G7182" s="4" t="s">
        <v>122</v>
      </c>
      <c r="H7182" s="6" t="s">
        <v>20</v>
      </c>
      <c r="I7182" s="7">
        <v>45</v>
      </c>
      <c r="J7182" s="8">
        <v>225</v>
      </c>
      <c r="K7182" s="9">
        <v>101250</v>
      </c>
      <c r="L7182" s="9">
        <v>40500</v>
      </c>
      <c r="M7182" s="10">
        <v>0.4</v>
      </c>
      <c r="N7182" s="4" t="s">
        <v>18</v>
      </c>
      <c r="O7182" s="4" t="str">
        <f>TEXT(Table1[[#This Row],[Invoice Date]],"yyyy")</f>
        <v>2021</v>
      </c>
      <c r="P7182" s="4" t="str">
        <f>TEXT(Table1[[#This Row],[Invoice Date]],"mmm")</f>
        <v>Sep</v>
      </c>
      <c r="Q7182" s="27">
        <f>WEEKNUM(Table1[[#This Row],[Invoice Date]]) + IF(YEAR(Table1[[#This Row],[Invoice Date]])=2021, 52, 0)</f>
        <v>90</v>
      </c>
    </row>
    <row r="7183" spans="2:17" ht="14.25" customHeight="1" x14ac:dyDescent="0.3">
      <c r="B7183" s="4" t="s">
        <v>14</v>
      </c>
      <c r="C7183" s="33">
        <v>1185732</v>
      </c>
      <c r="D7183" s="5">
        <v>44452</v>
      </c>
      <c r="E7183" s="4" t="s">
        <v>15</v>
      </c>
      <c r="F7183" s="4" t="s">
        <v>121</v>
      </c>
      <c r="G7183" s="4" t="s">
        <v>122</v>
      </c>
      <c r="H7183" s="6" t="s">
        <v>22</v>
      </c>
      <c r="I7183" s="7">
        <v>54.999999999999993</v>
      </c>
      <c r="J7183" s="8">
        <v>200</v>
      </c>
      <c r="K7183" s="9">
        <v>109999.99999999999</v>
      </c>
      <c r="L7183" s="9">
        <v>32999.999999999993</v>
      </c>
      <c r="M7183" s="10">
        <v>0.3</v>
      </c>
      <c r="N7183" s="4" t="s">
        <v>18</v>
      </c>
      <c r="O7183" s="4" t="str">
        <f>TEXT(Table1[[#This Row],[Invoice Date]],"yyyy")</f>
        <v>2021</v>
      </c>
      <c r="P7183" s="4" t="str">
        <f>TEXT(Table1[[#This Row],[Invoice Date]],"mmm")</f>
        <v>Sep</v>
      </c>
      <c r="Q7183" s="27">
        <f>WEEKNUM(Table1[[#This Row],[Invoice Date]]) + IF(YEAR(Table1[[#This Row],[Invoice Date]])=2021, 52, 0)</f>
        <v>90</v>
      </c>
    </row>
    <row r="7184" spans="2:17" ht="14.25" customHeight="1" x14ac:dyDescent="0.3">
      <c r="B7184" s="4" t="s">
        <v>14</v>
      </c>
      <c r="C7184" s="33">
        <v>1185732</v>
      </c>
      <c r="D7184" s="5">
        <v>44452</v>
      </c>
      <c r="E7184" s="4" t="s">
        <v>36</v>
      </c>
      <c r="F7184" s="4" t="s">
        <v>108</v>
      </c>
      <c r="G7184" s="4" t="s">
        <v>109</v>
      </c>
      <c r="H7184" s="6" t="s">
        <v>19</v>
      </c>
      <c r="I7184" s="7">
        <v>40.000000000000007</v>
      </c>
      <c r="J7184" s="8">
        <v>275</v>
      </c>
      <c r="K7184" s="9">
        <v>110000.00000000001</v>
      </c>
      <c r="L7184" s="9">
        <v>33000</v>
      </c>
      <c r="M7184" s="10">
        <v>0.3</v>
      </c>
      <c r="N7184" s="4" t="s">
        <v>83</v>
      </c>
      <c r="O7184" s="4" t="str">
        <f>TEXT(Table1[[#This Row],[Invoice Date]],"yyyy")</f>
        <v>2021</v>
      </c>
      <c r="P7184" s="4" t="str">
        <f>TEXT(Table1[[#This Row],[Invoice Date]],"mmm")</f>
        <v>Sep</v>
      </c>
      <c r="Q7184" s="27">
        <f>WEEKNUM(Table1[[#This Row],[Invoice Date]]) + IF(YEAR(Table1[[#This Row],[Invoice Date]])=2021, 52, 0)</f>
        <v>90</v>
      </c>
    </row>
    <row r="7185" spans="2:17" ht="14.25" customHeight="1" x14ac:dyDescent="0.3">
      <c r="B7185" s="4" t="s">
        <v>14</v>
      </c>
      <c r="C7185" s="33">
        <v>1185732</v>
      </c>
      <c r="D7185" s="5">
        <v>44452</v>
      </c>
      <c r="E7185" s="4" t="s">
        <v>36</v>
      </c>
      <c r="F7185" s="4" t="s">
        <v>108</v>
      </c>
      <c r="G7185" s="4" t="s">
        <v>109</v>
      </c>
      <c r="H7185" s="6" t="s">
        <v>23</v>
      </c>
      <c r="I7185" s="7">
        <v>50</v>
      </c>
      <c r="J7185" s="8">
        <v>225</v>
      </c>
      <c r="K7185" s="9">
        <v>112500</v>
      </c>
      <c r="L7185" s="9">
        <v>45000</v>
      </c>
      <c r="M7185" s="10">
        <v>0.4</v>
      </c>
      <c r="N7185" s="4" t="s">
        <v>83</v>
      </c>
      <c r="O7185" s="4" t="str">
        <f>TEXT(Table1[[#This Row],[Invoice Date]],"yyyy")</f>
        <v>2021</v>
      </c>
      <c r="P7185" s="4" t="str">
        <f>TEXT(Table1[[#This Row],[Invoice Date]],"mmm")</f>
        <v>Sep</v>
      </c>
      <c r="Q7185" s="27">
        <f>WEEKNUM(Table1[[#This Row],[Invoice Date]]) + IF(YEAR(Table1[[#This Row],[Invoice Date]])=2021, 52, 0)</f>
        <v>90</v>
      </c>
    </row>
    <row r="7186" spans="2:17" ht="14.25" customHeight="1" x14ac:dyDescent="0.3">
      <c r="B7186" s="4" t="s">
        <v>26</v>
      </c>
      <c r="C7186" s="33">
        <v>1197831</v>
      </c>
      <c r="D7186" s="5">
        <v>44452</v>
      </c>
      <c r="E7186" s="4" t="s">
        <v>15</v>
      </c>
      <c r="F7186" s="4" t="s">
        <v>129</v>
      </c>
      <c r="G7186" s="4" t="s">
        <v>130</v>
      </c>
      <c r="H7186" s="6" t="s">
        <v>19</v>
      </c>
      <c r="I7186" s="7">
        <v>50</v>
      </c>
      <c r="J7186" s="8">
        <v>250</v>
      </c>
      <c r="K7186" s="9">
        <v>125000</v>
      </c>
      <c r="L7186" s="9">
        <v>37500</v>
      </c>
      <c r="M7186" s="10">
        <v>0.3</v>
      </c>
      <c r="N7186" s="4" t="s">
        <v>18</v>
      </c>
      <c r="O7186" s="4" t="str">
        <f>TEXT(Table1[[#This Row],[Invoice Date]],"yyyy")</f>
        <v>2021</v>
      </c>
      <c r="P7186" s="4" t="str">
        <f>TEXT(Table1[[#This Row],[Invoice Date]],"mmm")</f>
        <v>Sep</v>
      </c>
      <c r="Q7186" s="27">
        <f>WEEKNUM(Table1[[#This Row],[Invoice Date]]) + IF(YEAR(Table1[[#This Row],[Invoice Date]])=2021, 52, 0)</f>
        <v>90</v>
      </c>
    </row>
    <row r="7187" spans="2:17" ht="14.25" customHeight="1" x14ac:dyDescent="0.3">
      <c r="B7187" s="4" t="s">
        <v>26</v>
      </c>
      <c r="C7187" s="33">
        <v>1197831</v>
      </c>
      <c r="D7187" s="5">
        <v>44452</v>
      </c>
      <c r="E7187" s="4" t="s">
        <v>15</v>
      </c>
      <c r="F7187" s="4" t="s">
        <v>129</v>
      </c>
      <c r="G7187" s="4" t="s">
        <v>130</v>
      </c>
      <c r="H7187" s="6" t="s">
        <v>23</v>
      </c>
      <c r="I7187" s="7">
        <v>60</v>
      </c>
      <c r="J7187" s="8">
        <v>225</v>
      </c>
      <c r="K7187" s="9">
        <v>135000</v>
      </c>
      <c r="L7187" s="9">
        <v>40500</v>
      </c>
      <c r="M7187" s="10">
        <v>0.3</v>
      </c>
      <c r="N7187" s="4" t="s">
        <v>18</v>
      </c>
      <c r="O7187" s="4" t="str">
        <f>TEXT(Table1[[#This Row],[Invoice Date]],"yyyy")</f>
        <v>2021</v>
      </c>
      <c r="P7187" s="4" t="str">
        <f>TEXT(Table1[[#This Row],[Invoice Date]],"mmm")</f>
        <v>Sep</v>
      </c>
      <c r="Q7187" s="27">
        <f>WEEKNUM(Table1[[#This Row],[Invoice Date]]) + IF(YEAR(Table1[[#This Row],[Invoice Date]])=2021, 52, 0)</f>
        <v>90</v>
      </c>
    </row>
    <row r="7188" spans="2:17" ht="14.25" customHeight="1" x14ac:dyDescent="0.3">
      <c r="B7188" s="4" t="s">
        <v>14</v>
      </c>
      <c r="C7188" s="33">
        <v>1185732</v>
      </c>
      <c r="D7188" s="5">
        <v>44452</v>
      </c>
      <c r="E7188" s="4" t="s">
        <v>15</v>
      </c>
      <c r="F7188" s="4" t="s">
        <v>121</v>
      </c>
      <c r="G7188" s="4" t="s">
        <v>122</v>
      </c>
      <c r="H7188" s="6" t="s">
        <v>19</v>
      </c>
      <c r="I7188" s="7">
        <v>50</v>
      </c>
      <c r="J7188" s="8">
        <v>325</v>
      </c>
      <c r="K7188" s="9">
        <v>162500</v>
      </c>
      <c r="L7188" s="9">
        <v>56875</v>
      </c>
      <c r="M7188" s="10">
        <v>0.35</v>
      </c>
      <c r="N7188" s="4" t="s">
        <v>18</v>
      </c>
      <c r="O7188" s="4" t="str">
        <f>TEXT(Table1[[#This Row],[Invoice Date]],"yyyy")</f>
        <v>2021</v>
      </c>
      <c r="P7188" s="4" t="str">
        <f>TEXT(Table1[[#This Row],[Invoice Date]],"mmm")</f>
        <v>Sep</v>
      </c>
      <c r="Q7188" s="27">
        <f>WEEKNUM(Table1[[#This Row],[Invoice Date]]) + IF(YEAR(Table1[[#This Row],[Invoice Date]])=2021, 52, 0)</f>
        <v>90</v>
      </c>
    </row>
    <row r="7189" spans="2:17" ht="14.25" customHeight="1" x14ac:dyDescent="0.3">
      <c r="B7189" s="4" t="s">
        <v>14</v>
      </c>
      <c r="C7189" s="33">
        <v>1185732</v>
      </c>
      <c r="D7189" s="5">
        <v>44452</v>
      </c>
      <c r="E7189" s="4" t="s">
        <v>15</v>
      </c>
      <c r="F7189" s="4" t="s">
        <v>121</v>
      </c>
      <c r="G7189" s="4" t="s">
        <v>122</v>
      </c>
      <c r="H7189" s="6" t="s">
        <v>23</v>
      </c>
      <c r="I7189" s="7">
        <v>60</v>
      </c>
      <c r="J7189" s="8">
        <v>300</v>
      </c>
      <c r="K7189" s="9">
        <v>180000</v>
      </c>
      <c r="L7189" s="9">
        <v>72000</v>
      </c>
      <c r="M7189" s="10">
        <v>0.4</v>
      </c>
      <c r="N7189" s="4" t="s">
        <v>18</v>
      </c>
      <c r="O7189" s="4" t="str">
        <f>TEXT(Table1[[#This Row],[Invoice Date]],"yyyy")</f>
        <v>2021</v>
      </c>
      <c r="P7189" s="4" t="str">
        <f>TEXT(Table1[[#This Row],[Invoice Date]],"mmm")</f>
        <v>Sep</v>
      </c>
      <c r="Q7189" s="27">
        <f>WEEKNUM(Table1[[#This Row],[Invoice Date]]) + IF(YEAR(Table1[[#This Row],[Invoice Date]])=2021, 52, 0)</f>
        <v>90</v>
      </c>
    </row>
    <row r="7190" spans="2:17" ht="14.25" customHeight="1" x14ac:dyDescent="0.3">
      <c r="B7190" s="4" t="s">
        <v>14</v>
      </c>
      <c r="C7190" s="33">
        <v>1185732</v>
      </c>
      <c r="D7190" s="5">
        <v>44452</v>
      </c>
      <c r="E7190" s="4" t="s">
        <v>36</v>
      </c>
      <c r="F7190" s="4" t="s">
        <v>108</v>
      </c>
      <c r="G7190" s="4" t="s">
        <v>109</v>
      </c>
      <c r="H7190" s="6" t="s">
        <v>17</v>
      </c>
      <c r="I7190" s="7">
        <v>45</v>
      </c>
      <c r="J7190" s="8">
        <v>475</v>
      </c>
      <c r="K7190" s="9">
        <v>213750</v>
      </c>
      <c r="L7190" s="9">
        <v>74812.5</v>
      </c>
      <c r="M7190" s="10">
        <v>0.35</v>
      </c>
      <c r="N7190" s="4" t="s">
        <v>83</v>
      </c>
      <c r="O7190" s="4" t="str">
        <f>TEXT(Table1[[#This Row],[Invoice Date]],"yyyy")</f>
        <v>2021</v>
      </c>
      <c r="P7190" s="4" t="str">
        <f>TEXT(Table1[[#This Row],[Invoice Date]],"mmm")</f>
        <v>Sep</v>
      </c>
      <c r="Q7190" s="27">
        <f>WEEKNUM(Table1[[#This Row],[Invoice Date]]) + IF(YEAR(Table1[[#This Row],[Invoice Date]])=2021, 52, 0)</f>
        <v>90</v>
      </c>
    </row>
    <row r="7191" spans="2:17" ht="14.25" customHeight="1" x14ac:dyDescent="0.3">
      <c r="B7191" s="4" t="s">
        <v>26</v>
      </c>
      <c r="C7191" s="33">
        <v>1197831</v>
      </c>
      <c r="D7191" s="5">
        <v>44452</v>
      </c>
      <c r="E7191" s="4" t="s">
        <v>15</v>
      </c>
      <c r="F7191" s="4" t="s">
        <v>129</v>
      </c>
      <c r="G7191" s="4" t="s">
        <v>130</v>
      </c>
      <c r="H7191" s="6" t="s">
        <v>17</v>
      </c>
      <c r="I7191" s="7">
        <v>54.999999999999993</v>
      </c>
      <c r="J7191" s="8">
        <v>450</v>
      </c>
      <c r="K7191" s="9">
        <v>247499.99999999997</v>
      </c>
      <c r="L7191" s="9">
        <v>74249.999999999985</v>
      </c>
      <c r="M7191" s="10">
        <v>0.3</v>
      </c>
      <c r="N7191" s="4" t="s">
        <v>18</v>
      </c>
      <c r="O7191" s="4" t="str">
        <f>TEXT(Table1[[#This Row],[Invoice Date]],"yyyy")</f>
        <v>2021</v>
      </c>
      <c r="P7191" s="4" t="str">
        <f>TEXT(Table1[[#This Row],[Invoice Date]],"mmm")</f>
        <v>Sep</v>
      </c>
      <c r="Q7191" s="27">
        <f>WEEKNUM(Table1[[#This Row],[Invoice Date]]) + IF(YEAR(Table1[[#This Row],[Invoice Date]])=2021, 52, 0)</f>
        <v>90</v>
      </c>
    </row>
    <row r="7192" spans="2:17" ht="14.25" customHeight="1" x14ac:dyDescent="0.3">
      <c r="B7192" s="4" t="s">
        <v>26</v>
      </c>
      <c r="C7192" s="33">
        <v>1197831</v>
      </c>
      <c r="D7192" s="5">
        <v>44452</v>
      </c>
      <c r="E7192" s="4" t="s">
        <v>27</v>
      </c>
      <c r="F7192" s="4" t="s">
        <v>28</v>
      </c>
      <c r="G7192" s="4" t="s">
        <v>39</v>
      </c>
      <c r="H7192" s="6" t="s">
        <v>21</v>
      </c>
      <c r="I7192" s="7">
        <v>45</v>
      </c>
      <c r="J7192" s="8">
        <v>600</v>
      </c>
      <c r="K7192" s="9">
        <v>270000</v>
      </c>
      <c r="L7192" s="9">
        <v>121500</v>
      </c>
      <c r="M7192" s="10">
        <v>0.45</v>
      </c>
      <c r="N7192" s="4" t="s">
        <v>24</v>
      </c>
      <c r="O7192" s="4" t="str">
        <f>TEXT(Table1[[#This Row],[Invoice Date]],"yyyy")</f>
        <v>2021</v>
      </c>
      <c r="P7192" s="4" t="str">
        <f>TEXT(Table1[[#This Row],[Invoice Date]],"mmm")</f>
        <v>Sep</v>
      </c>
      <c r="Q7192" s="27">
        <f>WEEKNUM(Table1[[#This Row],[Invoice Date]]) + IF(YEAR(Table1[[#This Row],[Invoice Date]])=2021, 52, 0)</f>
        <v>90</v>
      </c>
    </row>
    <row r="7193" spans="2:17" ht="14.25" customHeight="1" x14ac:dyDescent="0.3">
      <c r="B7193" s="4" t="s">
        <v>14</v>
      </c>
      <c r="C7193" s="33">
        <v>1185732</v>
      </c>
      <c r="D7193" s="5">
        <v>44452</v>
      </c>
      <c r="E7193" s="4" t="s">
        <v>15</v>
      </c>
      <c r="F7193" s="4" t="s">
        <v>121</v>
      </c>
      <c r="G7193" s="4" t="s">
        <v>122</v>
      </c>
      <c r="H7193" s="6" t="s">
        <v>17</v>
      </c>
      <c r="I7193" s="7">
        <v>54.999999999999993</v>
      </c>
      <c r="J7193" s="8">
        <v>525</v>
      </c>
      <c r="K7193" s="9">
        <v>288749.99999999994</v>
      </c>
      <c r="L7193" s="9">
        <v>101062.49999999997</v>
      </c>
      <c r="M7193" s="10">
        <v>0.35</v>
      </c>
      <c r="N7193" s="4" t="s">
        <v>18</v>
      </c>
      <c r="O7193" s="4" t="str">
        <f>TEXT(Table1[[#This Row],[Invoice Date]],"yyyy")</f>
        <v>2021</v>
      </c>
      <c r="P7193" s="4" t="str">
        <f>TEXT(Table1[[#This Row],[Invoice Date]],"mmm")</f>
        <v>Sep</v>
      </c>
      <c r="Q7193" s="27">
        <f>WEEKNUM(Table1[[#This Row],[Invoice Date]]) + IF(YEAR(Table1[[#This Row],[Invoice Date]])=2021, 52, 0)</f>
        <v>90</v>
      </c>
    </row>
    <row r="7194" spans="2:17" ht="14.25" customHeight="1" x14ac:dyDescent="0.3">
      <c r="B7194" s="4" t="s">
        <v>26</v>
      </c>
      <c r="C7194" s="33">
        <v>1197831</v>
      </c>
      <c r="D7194" s="5">
        <v>44452</v>
      </c>
      <c r="E7194" s="4" t="s">
        <v>27</v>
      </c>
      <c r="F7194" s="4" t="s">
        <v>59</v>
      </c>
      <c r="G7194" s="4" t="s">
        <v>60</v>
      </c>
      <c r="H7194" s="6" t="s">
        <v>19</v>
      </c>
      <c r="I7194" s="7">
        <v>55.000000000000007</v>
      </c>
      <c r="J7194" s="8">
        <v>750</v>
      </c>
      <c r="K7194" s="9">
        <v>412500.00000000006</v>
      </c>
      <c r="L7194" s="9">
        <v>206250</v>
      </c>
      <c r="M7194" s="10">
        <v>0.49999999999999994</v>
      </c>
      <c r="N7194" s="4" t="s">
        <v>24</v>
      </c>
      <c r="O7194" s="4" t="str">
        <f>TEXT(Table1[[#This Row],[Invoice Date]],"yyyy")</f>
        <v>2021</v>
      </c>
      <c r="P7194" s="4" t="str">
        <f>TEXT(Table1[[#This Row],[Invoice Date]],"mmm")</f>
        <v>Sep</v>
      </c>
      <c r="Q7194" s="27">
        <f>WEEKNUM(Table1[[#This Row],[Invoice Date]]) + IF(YEAR(Table1[[#This Row],[Invoice Date]])=2021, 52, 0)</f>
        <v>90</v>
      </c>
    </row>
    <row r="7195" spans="2:17" ht="14.25" customHeight="1" x14ac:dyDescent="0.3">
      <c r="B7195" s="4" t="s">
        <v>26</v>
      </c>
      <c r="C7195" s="33">
        <v>1197831</v>
      </c>
      <c r="D7195" s="5">
        <v>44453</v>
      </c>
      <c r="E7195" s="4" t="s">
        <v>48</v>
      </c>
      <c r="F7195" s="4" t="s">
        <v>90</v>
      </c>
      <c r="G7195" s="4" t="s">
        <v>91</v>
      </c>
      <c r="H7195" s="6" t="s">
        <v>21</v>
      </c>
      <c r="I7195" s="7">
        <v>35</v>
      </c>
      <c r="J7195" s="8">
        <v>120</v>
      </c>
      <c r="K7195" s="9">
        <v>4200</v>
      </c>
      <c r="L7195" s="9">
        <v>1932</v>
      </c>
      <c r="M7195" s="10">
        <v>0.46</v>
      </c>
      <c r="N7195" s="4" t="s">
        <v>24</v>
      </c>
      <c r="O7195" s="4" t="str">
        <f>TEXT(Table1[[#This Row],[Invoice Date]],"yyyy")</f>
        <v>2021</v>
      </c>
      <c r="P7195" s="4" t="str">
        <f>TEXT(Table1[[#This Row],[Invoice Date]],"mmm")</f>
        <v>Sep</v>
      </c>
      <c r="Q7195" s="27">
        <f>WEEKNUM(Table1[[#This Row],[Invoice Date]]) + IF(YEAR(Table1[[#This Row],[Invoice Date]])=2021, 52, 0)</f>
        <v>90</v>
      </c>
    </row>
    <row r="7196" spans="2:17" ht="14.25" customHeight="1" x14ac:dyDescent="0.3">
      <c r="B7196" s="4" t="s">
        <v>26</v>
      </c>
      <c r="C7196" s="33">
        <v>1197831</v>
      </c>
      <c r="D7196" s="5">
        <v>44453</v>
      </c>
      <c r="E7196" s="4" t="s">
        <v>48</v>
      </c>
      <c r="F7196" s="4" t="s">
        <v>90</v>
      </c>
      <c r="G7196" s="4" t="s">
        <v>91</v>
      </c>
      <c r="H7196" s="6" t="s">
        <v>20</v>
      </c>
      <c r="I7196" s="7">
        <v>32</v>
      </c>
      <c r="J7196" s="8">
        <v>135</v>
      </c>
      <c r="K7196" s="9">
        <v>4320</v>
      </c>
      <c r="L7196" s="9">
        <v>1598.4</v>
      </c>
      <c r="M7196" s="10">
        <v>0.37</v>
      </c>
      <c r="N7196" s="4" t="s">
        <v>24</v>
      </c>
      <c r="O7196" s="4" t="str">
        <f>TEXT(Table1[[#This Row],[Invoice Date]],"yyyy")</f>
        <v>2021</v>
      </c>
      <c r="P7196" s="4" t="str">
        <f>TEXT(Table1[[#This Row],[Invoice Date]],"mmm")</f>
        <v>Sep</v>
      </c>
      <c r="Q7196" s="27">
        <f>WEEKNUM(Table1[[#This Row],[Invoice Date]]) + IF(YEAR(Table1[[#This Row],[Invoice Date]])=2021, 52, 0)</f>
        <v>90</v>
      </c>
    </row>
    <row r="7197" spans="2:17" ht="14.25" customHeight="1" x14ac:dyDescent="0.3">
      <c r="B7197" s="4" t="s">
        <v>26</v>
      </c>
      <c r="C7197" s="33">
        <v>1197831</v>
      </c>
      <c r="D7197" s="5">
        <v>44453</v>
      </c>
      <c r="E7197" s="4" t="s">
        <v>48</v>
      </c>
      <c r="F7197" s="4" t="s">
        <v>90</v>
      </c>
      <c r="G7197" s="4" t="s">
        <v>91</v>
      </c>
      <c r="H7197" s="6" t="s">
        <v>22</v>
      </c>
      <c r="I7197" s="7">
        <v>36</v>
      </c>
      <c r="J7197" s="8">
        <v>132</v>
      </c>
      <c r="K7197" s="9">
        <v>4752</v>
      </c>
      <c r="L7197" s="9">
        <v>1758.24</v>
      </c>
      <c r="M7197" s="10">
        <v>0.37</v>
      </c>
      <c r="N7197" s="4" t="s">
        <v>24</v>
      </c>
      <c r="O7197" s="4" t="str">
        <f>TEXT(Table1[[#This Row],[Invoice Date]],"yyyy")</f>
        <v>2021</v>
      </c>
      <c r="P7197" s="4" t="str">
        <f>TEXT(Table1[[#This Row],[Invoice Date]],"mmm")</f>
        <v>Sep</v>
      </c>
      <c r="Q7197" s="27">
        <f>WEEKNUM(Table1[[#This Row],[Invoice Date]]) + IF(YEAR(Table1[[#This Row],[Invoice Date]])=2021, 52, 0)</f>
        <v>90</v>
      </c>
    </row>
    <row r="7198" spans="2:17" ht="14.25" customHeight="1" x14ac:dyDescent="0.3">
      <c r="B7198" s="4" t="s">
        <v>26</v>
      </c>
      <c r="C7198" s="33">
        <v>1197831</v>
      </c>
      <c r="D7198" s="5">
        <v>44453</v>
      </c>
      <c r="E7198" s="4" t="s">
        <v>48</v>
      </c>
      <c r="F7198" s="4" t="s">
        <v>90</v>
      </c>
      <c r="G7198" s="4" t="s">
        <v>91</v>
      </c>
      <c r="H7198" s="6" t="s">
        <v>21</v>
      </c>
      <c r="I7198" s="7">
        <v>43</v>
      </c>
      <c r="J7198" s="8">
        <v>120</v>
      </c>
      <c r="K7198" s="9">
        <v>5160</v>
      </c>
      <c r="L7198" s="9">
        <v>2786.4</v>
      </c>
      <c r="M7198" s="10">
        <v>0.54</v>
      </c>
      <c r="N7198" s="4" t="s">
        <v>83</v>
      </c>
      <c r="O7198" s="4" t="str">
        <f>TEXT(Table1[[#This Row],[Invoice Date]],"yyyy")</f>
        <v>2021</v>
      </c>
      <c r="P7198" s="4" t="str">
        <f>TEXT(Table1[[#This Row],[Invoice Date]],"mmm")</f>
        <v>Sep</v>
      </c>
      <c r="Q7198" s="27">
        <f>WEEKNUM(Table1[[#This Row],[Invoice Date]]) + IF(YEAR(Table1[[#This Row],[Invoice Date]])=2021, 52, 0)</f>
        <v>90</v>
      </c>
    </row>
    <row r="7199" spans="2:17" ht="14.25" customHeight="1" x14ac:dyDescent="0.3">
      <c r="B7199" s="4" t="s">
        <v>26</v>
      </c>
      <c r="C7199" s="33">
        <v>1197831</v>
      </c>
      <c r="D7199" s="5">
        <v>44453</v>
      </c>
      <c r="E7199" s="4" t="s">
        <v>48</v>
      </c>
      <c r="F7199" s="4" t="s">
        <v>90</v>
      </c>
      <c r="G7199" s="4" t="s">
        <v>91</v>
      </c>
      <c r="H7199" s="6" t="s">
        <v>22</v>
      </c>
      <c r="I7199" s="7">
        <v>54</v>
      </c>
      <c r="J7199" s="8">
        <v>100</v>
      </c>
      <c r="K7199" s="9">
        <v>5400</v>
      </c>
      <c r="L7199" s="9">
        <v>2592</v>
      </c>
      <c r="M7199" s="10">
        <v>0.48</v>
      </c>
      <c r="N7199" s="4" t="s">
        <v>83</v>
      </c>
      <c r="O7199" s="4" t="str">
        <f>TEXT(Table1[[#This Row],[Invoice Date]],"yyyy")</f>
        <v>2021</v>
      </c>
      <c r="P7199" s="4" t="str">
        <f>TEXT(Table1[[#This Row],[Invoice Date]],"mmm")</f>
        <v>Sep</v>
      </c>
      <c r="Q7199" s="27">
        <f>WEEKNUM(Table1[[#This Row],[Invoice Date]]) + IF(YEAR(Table1[[#This Row],[Invoice Date]])=2021, 52, 0)</f>
        <v>90</v>
      </c>
    </row>
    <row r="7200" spans="2:17" ht="14.25" customHeight="1" x14ac:dyDescent="0.3">
      <c r="B7200" s="4" t="s">
        <v>26</v>
      </c>
      <c r="C7200" s="33">
        <v>1197831</v>
      </c>
      <c r="D7200" s="5">
        <v>44453</v>
      </c>
      <c r="E7200" s="4" t="s">
        <v>48</v>
      </c>
      <c r="F7200" s="4" t="s">
        <v>90</v>
      </c>
      <c r="G7200" s="4" t="s">
        <v>91</v>
      </c>
      <c r="H7200" s="6" t="s">
        <v>20</v>
      </c>
      <c r="I7200" s="7">
        <v>42</v>
      </c>
      <c r="J7200" s="8">
        <v>135</v>
      </c>
      <c r="K7200" s="9">
        <v>5670</v>
      </c>
      <c r="L7200" s="9">
        <v>2664.8999999999996</v>
      </c>
      <c r="M7200" s="10">
        <v>0.47</v>
      </c>
      <c r="N7200" s="4" t="s">
        <v>83</v>
      </c>
      <c r="O7200" s="4" t="str">
        <f>TEXT(Table1[[#This Row],[Invoice Date]],"yyyy")</f>
        <v>2021</v>
      </c>
      <c r="P7200" s="4" t="str">
        <f>TEXT(Table1[[#This Row],[Invoice Date]],"mmm")</f>
        <v>Sep</v>
      </c>
      <c r="Q7200" s="27">
        <f>WEEKNUM(Table1[[#This Row],[Invoice Date]]) + IF(YEAR(Table1[[#This Row],[Invoice Date]])=2021, 52, 0)</f>
        <v>90</v>
      </c>
    </row>
    <row r="7201" spans="2:17" ht="14.25" customHeight="1" x14ac:dyDescent="0.3">
      <c r="B7201" s="4" t="s">
        <v>26</v>
      </c>
      <c r="C7201" s="33">
        <v>1197831</v>
      </c>
      <c r="D7201" s="5">
        <v>44453</v>
      </c>
      <c r="E7201" s="4" t="s">
        <v>27</v>
      </c>
      <c r="F7201" s="4" t="s">
        <v>28</v>
      </c>
      <c r="G7201" s="4" t="s">
        <v>39</v>
      </c>
      <c r="H7201" s="6" t="s">
        <v>22</v>
      </c>
      <c r="I7201" s="7">
        <v>40</v>
      </c>
      <c r="J7201" s="8">
        <v>150</v>
      </c>
      <c r="K7201" s="9">
        <v>6000</v>
      </c>
      <c r="L7201" s="9">
        <v>2220</v>
      </c>
      <c r="M7201" s="10">
        <v>0.37</v>
      </c>
      <c r="N7201" s="4" t="s">
        <v>24</v>
      </c>
      <c r="O7201" s="4" t="str">
        <f>TEXT(Table1[[#This Row],[Invoice Date]],"yyyy")</f>
        <v>2021</v>
      </c>
      <c r="P7201" s="4" t="str">
        <f>TEXT(Table1[[#This Row],[Invoice Date]],"mmm")</f>
        <v>Sep</v>
      </c>
      <c r="Q7201" s="27">
        <f>WEEKNUM(Table1[[#This Row],[Invoice Date]]) + IF(YEAR(Table1[[#This Row],[Invoice Date]])=2021, 52, 0)</f>
        <v>90</v>
      </c>
    </row>
    <row r="7202" spans="2:17" ht="14.25" customHeight="1" x14ac:dyDescent="0.3">
      <c r="B7202" s="4" t="s">
        <v>26</v>
      </c>
      <c r="C7202" s="33">
        <v>1197831</v>
      </c>
      <c r="D7202" s="5">
        <v>44453</v>
      </c>
      <c r="E7202" s="4" t="s">
        <v>48</v>
      </c>
      <c r="F7202" s="4" t="s">
        <v>90</v>
      </c>
      <c r="G7202" s="4" t="s">
        <v>91</v>
      </c>
      <c r="H7202" s="6" t="s">
        <v>23</v>
      </c>
      <c r="I7202" s="7">
        <v>46</v>
      </c>
      <c r="J7202" s="8">
        <v>135</v>
      </c>
      <c r="K7202" s="9">
        <v>6210</v>
      </c>
      <c r="L7202" s="9">
        <v>1863</v>
      </c>
      <c r="M7202" s="10">
        <v>0.3</v>
      </c>
      <c r="N7202" s="4" t="s">
        <v>24</v>
      </c>
      <c r="O7202" s="4" t="str">
        <f>TEXT(Table1[[#This Row],[Invoice Date]],"yyyy")</f>
        <v>2021</v>
      </c>
      <c r="P7202" s="4" t="str">
        <f>TEXT(Table1[[#This Row],[Invoice Date]],"mmm")</f>
        <v>Sep</v>
      </c>
      <c r="Q7202" s="27">
        <f>WEEKNUM(Table1[[#This Row],[Invoice Date]]) + IF(YEAR(Table1[[#This Row],[Invoice Date]])=2021, 52, 0)</f>
        <v>90</v>
      </c>
    </row>
    <row r="7203" spans="2:17" ht="14.25" customHeight="1" x14ac:dyDescent="0.3">
      <c r="B7203" s="4" t="s">
        <v>26</v>
      </c>
      <c r="C7203" s="33">
        <v>1197831</v>
      </c>
      <c r="D7203" s="5">
        <v>44453</v>
      </c>
      <c r="E7203" s="4" t="s">
        <v>48</v>
      </c>
      <c r="F7203" s="4" t="s">
        <v>90</v>
      </c>
      <c r="G7203" s="4" t="s">
        <v>91</v>
      </c>
      <c r="H7203" s="6" t="s">
        <v>17</v>
      </c>
      <c r="I7203" s="7">
        <v>31</v>
      </c>
      <c r="J7203" s="8">
        <v>204</v>
      </c>
      <c r="K7203" s="9">
        <v>6324</v>
      </c>
      <c r="L7203" s="9">
        <v>2909.04</v>
      </c>
      <c r="M7203" s="10">
        <v>0.46</v>
      </c>
      <c r="N7203" s="4" t="s">
        <v>24</v>
      </c>
      <c r="O7203" s="4" t="str">
        <f>TEXT(Table1[[#This Row],[Invoice Date]],"yyyy")</f>
        <v>2021</v>
      </c>
      <c r="P7203" s="4" t="str">
        <f>TEXT(Table1[[#This Row],[Invoice Date]],"mmm")</f>
        <v>Sep</v>
      </c>
      <c r="Q7203" s="27">
        <f>WEEKNUM(Table1[[#This Row],[Invoice Date]]) + IF(YEAR(Table1[[#This Row],[Invoice Date]])=2021, 52, 0)</f>
        <v>90</v>
      </c>
    </row>
    <row r="7204" spans="2:17" ht="14.25" customHeight="1" x14ac:dyDescent="0.3">
      <c r="B7204" s="4" t="s">
        <v>26</v>
      </c>
      <c r="C7204" s="33">
        <v>1197831</v>
      </c>
      <c r="D7204" s="5">
        <v>44453</v>
      </c>
      <c r="E7204" s="4" t="s">
        <v>27</v>
      </c>
      <c r="F7204" s="4" t="s">
        <v>28</v>
      </c>
      <c r="G7204" s="4" t="s">
        <v>39</v>
      </c>
      <c r="H7204" s="6" t="s">
        <v>22</v>
      </c>
      <c r="I7204" s="7">
        <v>45</v>
      </c>
      <c r="J7204" s="8">
        <v>145</v>
      </c>
      <c r="K7204" s="9">
        <v>6525</v>
      </c>
      <c r="L7204" s="9">
        <v>2805.75</v>
      </c>
      <c r="M7204" s="10">
        <v>0.43</v>
      </c>
      <c r="N7204" s="4" t="s">
        <v>83</v>
      </c>
      <c r="O7204" s="4" t="str">
        <f>TEXT(Table1[[#This Row],[Invoice Date]],"yyyy")</f>
        <v>2021</v>
      </c>
      <c r="P7204" s="4" t="str">
        <f>TEXT(Table1[[#This Row],[Invoice Date]],"mmm")</f>
        <v>Sep</v>
      </c>
      <c r="Q7204" s="27">
        <f>WEEKNUM(Table1[[#This Row],[Invoice Date]]) + IF(YEAR(Table1[[#This Row],[Invoice Date]])=2021, 52, 0)</f>
        <v>90</v>
      </c>
    </row>
    <row r="7205" spans="2:17" ht="14.25" customHeight="1" x14ac:dyDescent="0.3">
      <c r="B7205" s="4" t="s">
        <v>26</v>
      </c>
      <c r="C7205" s="33">
        <v>1197831</v>
      </c>
      <c r="D7205" s="5">
        <v>44453</v>
      </c>
      <c r="E7205" s="4" t="s">
        <v>48</v>
      </c>
      <c r="F7205" s="4" t="s">
        <v>90</v>
      </c>
      <c r="G7205" s="4" t="s">
        <v>91</v>
      </c>
      <c r="H7205" s="6" t="s">
        <v>19</v>
      </c>
      <c r="I7205" s="7">
        <v>47</v>
      </c>
      <c r="J7205" s="8">
        <v>156</v>
      </c>
      <c r="K7205" s="9">
        <v>7332</v>
      </c>
      <c r="L7205" s="9">
        <v>4032.6000000000004</v>
      </c>
      <c r="M7205" s="10">
        <v>0.55000000000000004</v>
      </c>
      <c r="N7205" s="4" t="s">
        <v>83</v>
      </c>
      <c r="O7205" s="4" t="str">
        <f>TEXT(Table1[[#This Row],[Invoice Date]],"yyyy")</f>
        <v>2021</v>
      </c>
      <c r="P7205" s="4" t="str">
        <f>TEXT(Table1[[#This Row],[Invoice Date]],"mmm")</f>
        <v>Sep</v>
      </c>
      <c r="Q7205" s="27">
        <f>WEEKNUM(Table1[[#This Row],[Invoice Date]]) + IF(YEAR(Table1[[#This Row],[Invoice Date]])=2021, 52, 0)</f>
        <v>90</v>
      </c>
    </row>
    <row r="7206" spans="2:17" ht="14.25" customHeight="1" x14ac:dyDescent="0.3">
      <c r="B7206" s="4" t="s">
        <v>26</v>
      </c>
      <c r="C7206" s="33">
        <v>1197831</v>
      </c>
      <c r="D7206" s="5">
        <v>44453</v>
      </c>
      <c r="E7206" s="4" t="s">
        <v>48</v>
      </c>
      <c r="F7206" s="4" t="s">
        <v>90</v>
      </c>
      <c r="G7206" s="4" t="s">
        <v>91</v>
      </c>
      <c r="H7206" s="6" t="s">
        <v>19</v>
      </c>
      <c r="I7206" s="7">
        <v>38</v>
      </c>
      <c r="J7206" s="8">
        <v>198</v>
      </c>
      <c r="K7206" s="9">
        <v>7524</v>
      </c>
      <c r="L7206" s="9">
        <v>3310.56</v>
      </c>
      <c r="M7206" s="10">
        <v>0.44</v>
      </c>
      <c r="N7206" s="4" t="s">
        <v>24</v>
      </c>
      <c r="O7206" s="4" t="str">
        <f>TEXT(Table1[[#This Row],[Invoice Date]],"yyyy")</f>
        <v>2021</v>
      </c>
      <c r="P7206" s="4" t="str">
        <f>TEXT(Table1[[#This Row],[Invoice Date]],"mmm")</f>
        <v>Sep</v>
      </c>
      <c r="Q7206" s="27">
        <f>WEEKNUM(Table1[[#This Row],[Invoice Date]]) + IF(YEAR(Table1[[#This Row],[Invoice Date]])=2021, 52, 0)</f>
        <v>90</v>
      </c>
    </row>
    <row r="7207" spans="2:17" ht="14.25" customHeight="1" x14ac:dyDescent="0.3">
      <c r="B7207" s="4" t="s">
        <v>26</v>
      </c>
      <c r="C7207" s="33">
        <v>1197831</v>
      </c>
      <c r="D7207" s="5">
        <v>44453</v>
      </c>
      <c r="E7207" s="4" t="s">
        <v>48</v>
      </c>
      <c r="F7207" s="4" t="s">
        <v>90</v>
      </c>
      <c r="G7207" s="4" t="s">
        <v>91</v>
      </c>
      <c r="H7207" s="6" t="s">
        <v>23</v>
      </c>
      <c r="I7207" s="7">
        <v>59</v>
      </c>
      <c r="J7207" s="8">
        <v>131</v>
      </c>
      <c r="K7207" s="9">
        <v>7729</v>
      </c>
      <c r="L7207" s="9">
        <v>3091.6000000000004</v>
      </c>
      <c r="M7207" s="10">
        <v>0.4</v>
      </c>
      <c r="N7207" s="4" t="s">
        <v>83</v>
      </c>
      <c r="O7207" s="4" t="str">
        <f>TEXT(Table1[[#This Row],[Invoice Date]],"yyyy")</f>
        <v>2021</v>
      </c>
      <c r="P7207" s="4" t="str">
        <f>TEXT(Table1[[#This Row],[Invoice Date]],"mmm")</f>
        <v>Sep</v>
      </c>
      <c r="Q7207" s="27">
        <f>WEEKNUM(Table1[[#This Row],[Invoice Date]]) + IF(YEAR(Table1[[#This Row],[Invoice Date]])=2021, 52, 0)</f>
        <v>90</v>
      </c>
    </row>
    <row r="7208" spans="2:17" ht="14.25" customHeight="1" x14ac:dyDescent="0.3">
      <c r="B7208" s="4" t="s">
        <v>26</v>
      </c>
      <c r="C7208" s="33">
        <v>1197831</v>
      </c>
      <c r="D7208" s="5">
        <v>44453</v>
      </c>
      <c r="E7208" s="4" t="s">
        <v>48</v>
      </c>
      <c r="F7208" s="4" t="s">
        <v>90</v>
      </c>
      <c r="G7208" s="4" t="s">
        <v>91</v>
      </c>
      <c r="H7208" s="6" t="s">
        <v>17</v>
      </c>
      <c r="I7208" s="7">
        <v>43</v>
      </c>
      <c r="J7208" s="8">
        <v>180</v>
      </c>
      <c r="K7208" s="9">
        <v>7740</v>
      </c>
      <c r="L7208" s="9">
        <v>4179.6000000000004</v>
      </c>
      <c r="M7208" s="10">
        <v>0.54</v>
      </c>
      <c r="N7208" s="4" t="s">
        <v>83</v>
      </c>
      <c r="O7208" s="4" t="str">
        <f>TEXT(Table1[[#This Row],[Invoice Date]],"yyyy")</f>
        <v>2021</v>
      </c>
      <c r="P7208" s="4" t="str">
        <f>TEXT(Table1[[#This Row],[Invoice Date]],"mmm")</f>
        <v>Sep</v>
      </c>
      <c r="Q7208" s="27">
        <f>WEEKNUM(Table1[[#This Row],[Invoice Date]]) + IF(YEAR(Table1[[#This Row],[Invoice Date]])=2021, 52, 0)</f>
        <v>90</v>
      </c>
    </row>
    <row r="7209" spans="2:17" ht="14.25" customHeight="1" x14ac:dyDescent="0.3">
      <c r="B7209" s="4" t="s">
        <v>26</v>
      </c>
      <c r="C7209" s="33">
        <v>1197831</v>
      </c>
      <c r="D7209" s="5">
        <v>44453</v>
      </c>
      <c r="E7209" s="4" t="s">
        <v>27</v>
      </c>
      <c r="F7209" s="4" t="s">
        <v>59</v>
      </c>
      <c r="G7209" s="4" t="s">
        <v>60</v>
      </c>
      <c r="H7209" s="6" t="s">
        <v>20</v>
      </c>
      <c r="I7209" s="7">
        <v>36</v>
      </c>
      <c r="J7209" s="8">
        <v>278</v>
      </c>
      <c r="K7209" s="9">
        <v>10008</v>
      </c>
      <c r="L7209" s="9">
        <v>5304.2399999999989</v>
      </c>
      <c r="M7209" s="10">
        <v>0.52999999999999992</v>
      </c>
      <c r="N7209" s="4" t="s">
        <v>24</v>
      </c>
      <c r="O7209" s="4" t="str">
        <f>TEXT(Table1[[#This Row],[Invoice Date]],"yyyy")</f>
        <v>2021</v>
      </c>
      <c r="P7209" s="4" t="str">
        <f>TEXT(Table1[[#This Row],[Invoice Date]],"mmm")</f>
        <v>Sep</v>
      </c>
      <c r="Q7209" s="27">
        <f>WEEKNUM(Table1[[#This Row],[Invoice Date]]) + IF(YEAR(Table1[[#This Row],[Invoice Date]])=2021, 52, 0)</f>
        <v>90</v>
      </c>
    </row>
    <row r="7210" spans="2:17" ht="14.25" customHeight="1" x14ac:dyDescent="0.3">
      <c r="B7210" s="4" t="s">
        <v>26</v>
      </c>
      <c r="C7210" s="33">
        <v>1197831</v>
      </c>
      <c r="D7210" s="5">
        <v>44453</v>
      </c>
      <c r="E7210" s="4" t="s">
        <v>27</v>
      </c>
      <c r="F7210" s="4" t="s">
        <v>59</v>
      </c>
      <c r="G7210" s="4" t="s">
        <v>60</v>
      </c>
      <c r="H7210" s="6" t="s">
        <v>20</v>
      </c>
      <c r="I7210" s="7">
        <v>51</v>
      </c>
      <c r="J7210" s="8">
        <v>268</v>
      </c>
      <c r="K7210" s="9">
        <v>13668</v>
      </c>
      <c r="L7210" s="9">
        <v>8200.7999999999993</v>
      </c>
      <c r="M7210" s="10">
        <v>0.6</v>
      </c>
      <c r="N7210" s="4" t="s">
        <v>83</v>
      </c>
      <c r="O7210" s="4" t="str">
        <f>TEXT(Table1[[#This Row],[Invoice Date]],"yyyy")</f>
        <v>2021</v>
      </c>
      <c r="P7210" s="4" t="str">
        <f>TEXT(Table1[[#This Row],[Invoice Date]],"mmm")</f>
        <v>Sep</v>
      </c>
      <c r="Q7210" s="27">
        <f>WEEKNUM(Table1[[#This Row],[Invoice Date]]) + IF(YEAR(Table1[[#This Row],[Invoice Date]])=2021, 52, 0)</f>
        <v>90</v>
      </c>
    </row>
    <row r="7211" spans="2:17" ht="14.25" customHeight="1" x14ac:dyDescent="0.3">
      <c r="B7211" s="4" t="s">
        <v>26</v>
      </c>
      <c r="C7211" s="33">
        <v>1197831</v>
      </c>
      <c r="D7211" s="5">
        <v>44453</v>
      </c>
      <c r="E7211" s="4" t="s">
        <v>48</v>
      </c>
      <c r="F7211" s="4" t="s">
        <v>90</v>
      </c>
      <c r="G7211" s="4" t="s">
        <v>91</v>
      </c>
      <c r="H7211" s="6" t="s">
        <v>21</v>
      </c>
      <c r="I7211" s="7">
        <v>45.000000000000014</v>
      </c>
      <c r="J7211" s="8">
        <v>400</v>
      </c>
      <c r="K7211" s="9">
        <v>180000.00000000006</v>
      </c>
      <c r="L7211" s="9">
        <v>72000.000000000029</v>
      </c>
      <c r="M7211" s="10">
        <v>0.4</v>
      </c>
      <c r="N7211" s="4" t="s">
        <v>83</v>
      </c>
      <c r="O7211" s="4" t="str">
        <f>TEXT(Table1[[#This Row],[Invoice Date]],"yyyy")</f>
        <v>2021</v>
      </c>
      <c r="P7211" s="4" t="str">
        <f>TEXT(Table1[[#This Row],[Invoice Date]],"mmm")</f>
        <v>Sep</v>
      </c>
      <c r="Q7211" s="27">
        <f>WEEKNUM(Table1[[#This Row],[Invoice Date]]) + IF(YEAR(Table1[[#This Row],[Invoice Date]])=2021, 52, 0)</f>
        <v>90</v>
      </c>
    </row>
    <row r="7212" spans="2:17" ht="14.25" customHeight="1" x14ac:dyDescent="0.3">
      <c r="B7212" s="4" t="s">
        <v>26</v>
      </c>
      <c r="C7212" s="33">
        <v>1197831</v>
      </c>
      <c r="D7212" s="5">
        <v>44453</v>
      </c>
      <c r="E7212" s="4" t="s">
        <v>48</v>
      </c>
      <c r="F7212" s="4" t="s">
        <v>90</v>
      </c>
      <c r="G7212" s="4" t="s">
        <v>91</v>
      </c>
      <c r="H7212" s="6" t="s">
        <v>20</v>
      </c>
      <c r="I7212" s="7">
        <v>45.000000000000014</v>
      </c>
      <c r="J7212" s="8">
        <v>450</v>
      </c>
      <c r="K7212" s="9">
        <v>202500.00000000006</v>
      </c>
      <c r="L7212" s="9">
        <v>70875.000000000015</v>
      </c>
      <c r="M7212" s="10">
        <v>0.35</v>
      </c>
      <c r="N7212" s="4" t="s">
        <v>83</v>
      </c>
      <c r="O7212" s="4" t="str">
        <f>TEXT(Table1[[#This Row],[Invoice Date]],"yyyy")</f>
        <v>2021</v>
      </c>
      <c r="P7212" s="4" t="str">
        <f>TEXT(Table1[[#This Row],[Invoice Date]],"mmm")</f>
        <v>Sep</v>
      </c>
      <c r="Q7212" s="27">
        <f>WEEKNUM(Table1[[#This Row],[Invoice Date]]) + IF(YEAR(Table1[[#This Row],[Invoice Date]])=2021, 52, 0)</f>
        <v>90</v>
      </c>
    </row>
    <row r="7213" spans="2:17" ht="14.25" customHeight="1" x14ac:dyDescent="0.3">
      <c r="B7213" s="4" t="s">
        <v>26</v>
      </c>
      <c r="C7213" s="33">
        <v>1197831</v>
      </c>
      <c r="D7213" s="5">
        <v>44453</v>
      </c>
      <c r="E7213" s="4" t="s">
        <v>48</v>
      </c>
      <c r="F7213" s="4" t="s">
        <v>90</v>
      </c>
      <c r="G7213" s="4" t="s">
        <v>91</v>
      </c>
      <c r="H7213" s="6" t="s">
        <v>22</v>
      </c>
      <c r="I7213" s="7">
        <v>55.000000000000007</v>
      </c>
      <c r="J7213" s="8">
        <v>400</v>
      </c>
      <c r="K7213" s="9">
        <v>220000.00000000003</v>
      </c>
      <c r="L7213" s="9">
        <v>77000</v>
      </c>
      <c r="M7213" s="10">
        <v>0.35</v>
      </c>
      <c r="N7213" s="4" t="s">
        <v>83</v>
      </c>
      <c r="O7213" s="4" t="str">
        <f>TEXT(Table1[[#This Row],[Invoice Date]],"yyyy")</f>
        <v>2021</v>
      </c>
      <c r="P7213" s="4" t="str">
        <f>TEXT(Table1[[#This Row],[Invoice Date]],"mmm")</f>
        <v>Sep</v>
      </c>
      <c r="Q7213" s="27">
        <f>WEEKNUM(Table1[[#This Row],[Invoice Date]]) + IF(YEAR(Table1[[#This Row],[Invoice Date]])=2021, 52, 0)</f>
        <v>90</v>
      </c>
    </row>
    <row r="7214" spans="2:17" ht="14.25" customHeight="1" x14ac:dyDescent="0.3">
      <c r="B7214" s="4" t="s">
        <v>26</v>
      </c>
      <c r="C7214" s="33">
        <v>1197831</v>
      </c>
      <c r="D7214" s="5">
        <v>44453</v>
      </c>
      <c r="E7214" s="4" t="s">
        <v>27</v>
      </c>
      <c r="F7214" s="4" t="s">
        <v>28</v>
      </c>
      <c r="G7214" s="4" t="s">
        <v>39</v>
      </c>
      <c r="H7214" s="6" t="s">
        <v>22</v>
      </c>
      <c r="I7214" s="7">
        <v>50</v>
      </c>
      <c r="J7214" s="8">
        <v>500</v>
      </c>
      <c r="K7214" s="9">
        <v>250000</v>
      </c>
      <c r="L7214" s="9">
        <v>75000</v>
      </c>
      <c r="M7214" s="10">
        <v>0.3</v>
      </c>
      <c r="N7214" s="4" t="s">
        <v>24</v>
      </c>
      <c r="O7214" s="4" t="str">
        <f>TEXT(Table1[[#This Row],[Invoice Date]],"yyyy")</f>
        <v>2021</v>
      </c>
      <c r="P7214" s="4" t="str">
        <f>TEXT(Table1[[#This Row],[Invoice Date]],"mmm")</f>
        <v>Sep</v>
      </c>
      <c r="Q7214" s="27">
        <f>WEEKNUM(Table1[[#This Row],[Invoice Date]]) + IF(YEAR(Table1[[#This Row],[Invoice Date]])=2021, 52, 0)</f>
        <v>90</v>
      </c>
    </row>
    <row r="7215" spans="2:17" ht="14.25" customHeight="1" x14ac:dyDescent="0.3">
      <c r="B7215" s="4" t="s">
        <v>26</v>
      </c>
      <c r="C7215" s="33">
        <v>1197831</v>
      </c>
      <c r="D7215" s="5">
        <v>44453</v>
      </c>
      <c r="E7215" s="4" t="s">
        <v>48</v>
      </c>
      <c r="F7215" s="4" t="s">
        <v>90</v>
      </c>
      <c r="G7215" s="4" t="s">
        <v>91</v>
      </c>
      <c r="H7215" s="6" t="s">
        <v>23</v>
      </c>
      <c r="I7215" s="7">
        <v>60.000000000000007</v>
      </c>
      <c r="J7215" s="8">
        <v>450</v>
      </c>
      <c r="K7215" s="9">
        <v>270000.00000000006</v>
      </c>
      <c r="L7215" s="9">
        <v>67500.000000000015</v>
      </c>
      <c r="M7215" s="10">
        <v>0.25</v>
      </c>
      <c r="N7215" s="4" t="s">
        <v>83</v>
      </c>
      <c r="O7215" s="4" t="str">
        <f>TEXT(Table1[[#This Row],[Invoice Date]],"yyyy")</f>
        <v>2021</v>
      </c>
      <c r="P7215" s="4" t="str">
        <f>TEXT(Table1[[#This Row],[Invoice Date]],"mmm")</f>
        <v>Sep</v>
      </c>
      <c r="Q7215" s="27">
        <f>WEEKNUM(Table1[[#This Row],[Invoice Date]]) + IF(YEAR(Table1[[#This Row],[Invoice Date]])=2021, 52, 0)</f>
        <v>90</v>
      </c>
    </row>
    <row r="7216" spans="2:17" ht="14.25" customHeight="1" x14ac:dyDescent="0.3">
      <c r="B7216" s="4" t="s">
        <v>26</v>
      </c>
      <c r="C7216" s="33">
        <v>1197831</v>
      </c>
      <c r="D7216" s="5">
        <v>44453</v>
      </c>
      <c r="E7216" s="4" t="s">
        <v>48</v>
      </c>
      <c r="F7216" s="4" t="s">
        <v>90</v>
      </c>
      <c r="G7216" s="4" t="s">
        <v>91</v>
      </c>
      <c r="H7216" s="6" t="s">
        <v>17</v>
      </c>
      <c r="I7216" s="7">
        <v>45.000000000000014</v>
      </c>
      <c r="J7216" s="8">
        <v>600</v>
      </c>
      <c r="K7216" s="9">
        <v>270000.00000000006</v>
      </c>
      <c r="L7216" s="9">
        <v>108000.00000000003</v>
      </c>
      <c r="M7216" s="10">
        <v>0.4</v>
      </c>
      <c r="N7216" s="4" t="s">
        <v>83</v>
      </c>
      <c r="O7216" s="4" t="str">
        <f>TEXT(Table1[[#This Row],[Invoice Date]],"yyyy")</f>
        <v>2021</v>
      </c>
      <c r="P7216" s="4" t="str">
        <f>TEXT(Table1[[#This Row],[Invoice Date]],"mmm")</f>
        <v>Sep</v>
      </c>
      <c r="Q7216" s="27">
        <f>WEEKNUM(Table1[[#This Row],[Invoice Date]]) + IF(YEAR(Table1[[#This Row],[Invoice Date]])=2021, 52, 0)</f>
        <v>90</v>
      </c>
    </row>
    <row r="7217" spans="2:17" ht="14.25" customHeight="1" x14ac:dyDescent="0.3">
      <c r="B7217" s="4" t="s">
        <v>26</v>
      </c>
      <c r="C7217" s="33">
        <v>1197831</v>
      </c>
      <c r="D7217" s="5">
        <v>44453</v>
      </c>
      <c r="E7217" s="4" t="s">
        <v>48</v>
      </c>
      <c r="F7217" s="4" t="s">
        <v>90</v>
      </c>
      <c r="G7217" s="4" t="s">
        <v>91</v>
      </c>
      <c r="H7217" s="6" t="s">
        <v>19</v>
      </c>
      <c r="I7217" s="7">
        <v>50.000000000000014</v>
      </c>
      <c r="J7217" s="8">
        <v>600</v>
      </c>
      <c r="K7217" s="9">
        <v>300000.00000000006</v>
      </c>
      <c r="L7217" s="9">
        <v>120000.00000000003</v>
      </c>
      <c r="M7217" s="10">
        <v>0.4</v>
      </c>
      <c r="N7217" s="4" t="s">
        <v>83</v>
      </c>
      <c r="O7217" s="4" t="str">
        <f>TEXT(Table1[[#This Row],[Invoice Date]],"yyyy")</f>
        <v>2021</v>
      </c>
      <c r="P7217" s="4" t="str">
        <f>TEXT(Table1[[#This Row],[Invoice Date]],"mmm")</f>
        <v>Sep</v>
      </c>
      <c r="Q7217" s="27">
        <f>WEEKNUM(Table1[[#This Row],[Invoice Date]]) + IF(YEAR(Table1[[#This Row],[Invoice Date]])=2021, 52, 0)</f>
        <v>90</v>
      </c>
    </row>
    <row r="7218" spans="2:17" ht="14.25" customHeight="1" x14ac:dyDescent="0.3">
      <c r="B7218" s="4" t="s">
        <v>26</v>
      </c>
      <c r="C7218" s="33">
        <v>1197831</v>
      </c>
      <c r="D7218" s="5">
        <v>44453</v>
      </c>
      <c r="E7218" s="4" t="s">
        <v>27</v>
      </c>
      <c r="F7218" s="4" t="s">
        <v>59</v>
      </c>
      <c r="G7218" s="4" t="s">
        <v>60</v>
      </c>
      <c r="H7218" s="6" t="s">
        <v>20</v>
      </c>
      <c r="I7218" s="7">
        <v>55.000000000000007</v>
      </c>
      <c r="J7218" s="8">
        <v>925</v>
      </c>
      <c r="K7218" s="9">
        <v>508750.00000000006</v>
      </c>
      <c r="L7218" s="9">
        <v>254375</v>
      </c>
      <c r="M7218" s="10">
        <v>0.49999999999999994</v>
      </c>
      <c r="N7218" s="4" t="s">
        <v>24</v>
      </c>
      <c r="O7218" s="4" t="str">
        <f>TEXT(Table1[[#This Row],[Invoice Date]],"yyyy")</f>
        <v>2021</v>
      </c>
      <c r="P7218" s="4" t="str">
        <f>TEXT(Table1[[#This Row],[Invoice Date]],"mmm")</f>
        <v>Sep</v>
      </c>
      <c r="Q7218" s="27">
        <f>WEEKNUM(Table1[[#This Row],[Invoice Date]]) + IF(YEAR(Table1[[#This Row],[Invoice Date]])=2021, 52, 0)</f>
        <v>90</v>
      </c>
    </row>
    <row r="7219" spans="2:17" ht="14.25" customHeight="1" x14ac:dyDescent="0.3">
      <c r="B7219" s="4" t="s">
        <v>26</v>
      </c>
      <c r="C7219" s="33">
        <v>1197831</v>
      </c>
      <c r="D7219" s="5">
        <v>44454</v>
      </c>
      <c r="E7219" s="4" t="s">
        <v>36</v>
      </c>
      <c r="F7219" s="4" t="s">
        <v>74</v>
      </c>
      <c r="G7219" s="4" t="s">
        <v>75</v>
      </c>
      <c r="H7219" s="6" t="s">
        <v>21</v>
      </c>
      <c r="I7219" s="7">
        <v>34</v>
      </c>
      <c r="J7219" s="8">
        <v>119</v>
      </c>
      <c r="K7219" s="9">
        <v>4046</v>
      </c>
      <c r="L7219" s="9">
        <v>1820.6999999999998</v>
      </c>
      <c r="M7219" s="10">
        <v>0.44999999999999996</v>
      </c>
      <c r="N7219" s="4" t="s">
        <v>83</v>
      </c>
      <c r="O7219" s="4" t="str">
        <f>TEXT(Table1[[#This Row],[Invoice Date]],"yyyy")</f>
        <v>2021</v>
      </c>
      <c r="P7219" s="4" t="str">
        <f>TEXT(Table1[[#This Row],[Invoice Date]],"mmm")</f>
        <v>Sep</v>
      </c>
      <c r="Q7219" s="27">
        <f>WEEKNUM(Table1[[#This Row],[Invoice Date]]) + IF(YEAR(Table1[[#This Row],[Invoice Date]])=2021, 52, 0)</f>
        <v>90</v>
      </c>
    </row>
    <row r="7220" spans="2:17" ht="14.25" customHeight="1" x14ac:dyDescent="0.3">
      <c r="B7220" s="4" t="s">
        <v>26</v>
      </c>
      <c r="C7220" s="33">
        <v>1197831</v>
      </c>
      <c r="D7220" s="5">
        <v>44454</v>
      </c>
      <c r="E7220" s="4" t="s">
        <v>36</v>
      </c>
      <c r="F7220" s="4" t="s">
        <v>74</v>
      </c>
      <c r="G7220" s="4" t="s">
        <v>75</v>
      </c>
      <c r="H7220" s="6" t="s">
        <v>20</v>
      </c>
      <c r="I7220" s="7">
        <v>34</v>
      </c>
      <c r="J7220" s="8">
        <v>145</v>
      </c>
      <c r="K7220" s="9">
        <v>4930</v>
      </c>
      <c r="L7220" s="9">
        <v>2070.6</v>
      </c>
      <c r="M7220" s="10">
        <v>0.42</v>
      </c>
      <c r="N7220" s="4" t="s">
        <v>83</v>
      </c>
      <c r="O7220" s="4" t="str">
        <f>TEXT(Table1[[#This Row],[Invoice Date]],"yyyy")</f>
        <v>2021</v>
      </c>
      <c r="P7220" s="4" t="str">
        <f>TEXT(Table1[[#This Row],[Invoice Date]],"mmm")</f>
        <v>Sep</v>
      </c>
      <c r="Q7220" s="27">
        <f>WEEKNUM(Table1[[#This Row],[Invoice Date]]) + IF(YEAR(Table1[[#This Row],[Invoice Date]])=2021, 52, 0)</f>
        <v>90</v>
      </c>
    </row>
    <row r="7221" spans="2:17" ht="14.25" customHeight="1" x14ac:dyDescent="0.3">
      <c r="B7221" s="4" t="s">
        <v>26</v>
      </c>
      <c r="C7221" s="33">
        <v>1197831</v>
      </c>
      <c r="D7221" s="5">
        <v>44454</v>
      </c>
      <c r="E7221" s="4" t="s">
        <v>27</v>
      </c>
      <c r="F7221" s="4" t="s">
        <v>59</v>
      </c>
      <c r="G7221" s="4" t="s">
        <v>60</v>
      </c>
      <c r="H7221" s="6" t="s">
        <v>21</v>
      </c>
      <c r="I7221" s="7">
        <v>37</v>
      </c>
      <c r="J7221" s="8">
        <v>140</v>
      </c>
      <c r="K7221" s="9">
        <v>5180</v>
      </c>
      <c r="L7221" s="9">
        <v>3315.2000000000007</v>
      </c>
      <c r="M7221" s="10">
        <v>0.64000000000000012</v>
      </c>
      <c r="N7221" s="4" t="s">
        <v>24</v>
      </c>
      <c r="O7221" s="4" t="str">
        <f>TEXT(Table1[[#This Row],[Invoice Date]],"yyyy")</f>
        <v>2021</v>
      </c>
      <c r="P7221" s="4" t="str">
        <f>TEXT(Table1[[#This Row],[Invoice Date]],"mmm")</f>
        <v>Sep</v>
      </c>
      <c r="Q7221" s="27">
        <f>WEEKNUM(Table1[[#This Row],[Invoice Date]]) + IF(YEAR(Table1[[#This Row],[Invoice Date]])=2021, 52, 0)</f>
        <v>90</v>
      </c>
    </row>
    <row r="7222" spans="2:17" ht="14.25" customHeight="1" x14ac:dyDescent="0.3">
      <c r="B7222" s="4" t="s">
        <v>26</v>
      </c>
      <c r="C7222" s="33">
        <v>1197831</v>
      </c>
      <c r="D7222" s="5">
        <v>44454</v>
      </c>
      <c r="E7222" s="4" t="s">
        <v>36</v>
      </c>
      <c r="F7222" s="4" t="s">
        <v>74</v>
      </c>
      <c r="G7222" s="4" t="s">
        <v>75</v>
      </c>
      <c r="H7222" s="6" t="s">
        <v>22</v>
      </c>
      <c r="I7222" s="7">
        <v>41</v>
      </c>
      <c r="J7222" s="8">
        <v>128</v>
      </c>
      <c r="K7222" s="9">
        <v>5248</v>
      </c>
      <c r="L7222" s="9">
        <v>2624</v>
      </c>
      <c r="M7222" s="10">
        <v>0.5</v>
      </c>
      <c r="N7222" s="4" t="s">
        <v>83</v>
      </c>
      <c r="O7222" s="4" t="str">
        <f>TEXT(Table1[[#This Row],[Invoice Date]],"yyyy")</f>
        <v>2021</v>
      </c>
      <c r="P7222" s="4" t="str">
        <f>TEXT(Table1[[#This Row],[Invoice Date]],"mmm")</f>
        <v>Sep</v>
      </c>
      <c r="Q7222" s="27">
        <f>WEEKNUM(Table1[[#This Row],[Invoice Date]]) + IF(YEAR(Table1[[#This Row],[Invoice Date]])=2021, 52, 0)</f>
        <v>90</v>
      </c>
    </row>
    <row r="7223" spans="2:17" ht="14.25" customHeight="1" x14ac:dyDescent="0.3">
      <c r="B7223" s="4" t="s">
        <v>26</v>
      </c>
      <c r="C7223" s="33">
        <v>1197831</v>
      </c>
      <c r="D7223" s="5">
        <v>44454</v>
      </c>
      <c r="E7223" s="4" t="s">
        <v>27</v>
      </c>
      <c r="F7223" s="4" t="s">
        <v>59</v>
      </c>
      <c r="G7223" s="4" t="s">
        <v>60</v>
      </c>
      <c r="H7223" s="6" t="s">
        <v>21</v>
      </c>
      <c r="I7223" s="7">
        <v>46</v>
      </c>
      <c r="J7223" s="8">
        <v>119</v>
      </c>
      <c r="K7223" s="9">
        <v>5474</v>
      </c>
      <c r="L7223" s="9">
        <v>3886.5400000000004</v>
      </c>
      <c r="M7223" s="10">
        <v>0.71000000000000008</v>
      </c>
      <c r="N7223" s="4" t="s">
        <v>83</v>
      </c>
      <c r="O7223" s="4" t="str">
        <f>TEXT(Table1[[#This Row],[Invoice Date]],"yyyy")</f>
        <v>2021</v>
      </c>
      <c r="P7223" s="4" t="str">
        <f>TEXT(Table1[[#This Row],[Invoice Date]],"mmm")</f>
        <v>Sep</v>
      </c>
      <c r="Q7223" s="27">
        <f>WEEKNUM(Table1[[#This Row],[Invoice Date]]) + IF(YEAR(Table1[[#This Row],[Invoice Date]])=2021, 52, 0)</f>
        <v>90</v>
      </c>
    </row>
    <row r="7224" spans="2:17" ht="14.25" customHeight="1" x14ac:dyDescent="0.3">
      <c r="B7224" s="4" t="s">
        <v>26</v>
      </c>
      <c r="C7224" s="33">
        <v>1197831</v>
      </c>
      <c r="D7224" s="5">
        <v>44454</v>
      </c>
      <c r="E7224" s="4" t="s">
        <v>36</v>
      </c>
      <c r="F7224" s="4" t="s">
        <v>74</v>
      </c>
      <c r="G7224" s="4" t="s">
        <v>75</v>
      </c>
      <c r="H7224" s="6" t="s">
        <v>19</v>
      </c>
      <c r="I7224" s="7">
        <v>37</v>
      </c>
      <c r="J7224" s="8">
        <v>174</v>
      </c>
      <c r="K7224" s="9">
        <v>6438</v>
      </c>
      <c r="L7224" s="9">
        <v>3283.38</v>
      </c>
      <c r="M7224" s="10">
        <v>0.51</v>
      </c>
      <c r="N7224" s="4" t="s">
        <v>83</v>
      </c>
      <c r="O7224" s="4" t="str">
        <f>TEXT(Table1[[#This Row],[Invoice Date]],"yyyy")</f>
        <v>2021</v>
      </c>
      <c r="P7224" s="4" t="str">
        <f>TEXT(Table1[[#This Row],[Invoice Date]],"mmm")</f>
        <v>Sep</v>
      </c>
      <c r="Q7224" s="27">
        <f>WEEKNUM(Table1[[#This Row],[Invoice Date]]) + IF(YEAR(Table1[[#This Row],[Invoice Date]])=2021, 52, 0)</f>
        <v>90</v>
      </c>
    </row>
    <row r="7225" spans="2:17" ht="14.25" customHeight="1" x14ac:dyDescent="0.3">
      <c r="B7225" s="4" t="s">
        <v>26</v>
      </c>
      <c r="C7225" s="33">
        <v>1197831</v>
      </c>
      <c r="D7225" s="5">
        <v>44454</v>
      </c>
      <c r="E7225" s="4" t="s">
        <v>36</v>
      </c>
      <c r="F7225" s="4" t="s">
        <v>74</v>
      </c>
      <c r="G7225" s="4" t="s">
        <v>75</v>
      </c>
      <c r="H7225" s="6" t="s">
        <v>23</v>
      </c>
      <c r="I7225" s="7">
        <v>48</v>
      </c>
      <c r="J7225" s="8">
        <v>173</v>
      </c>
      <c r="K7225" s="9">
        <v>8304</v>
      </c>
      <c r="L7225" s="9">
        <v>5397.6</v>
      </c>
      <c r="M7225" s="10">
        <v>0.65</v>
      </c>
      <c r="N7225" s="4" t="s">
        <v>83</v>
      </c>
      <c r="O7225" s="4" t="str">
        <f>TEXT(Table1[[#This Row],[Invoice Date]],"yyyy")</f>
        <v>2021</v>
      </c>
      <c r="P7225" s="4" t="str">
        <f>TEXT(Table1[[#This Row],[Invoice Date]],"mmm")</f>
        <v>Sep</v>
      </c>
      <c r="Q7225" s="27">
        <f>WEEKNUM(Table1[[#This Row],[Invoice Date]]) + IF(YEAR(Table1[[#This Row],[Invoice Date]])=2021, 52, 0)</f>
        <v>90</v>
      </c>
    </row>
    <row r="7226" spans="2:17" ht="14.25" customHeight="1" x14ac:dyDescent="0.3">
      <c r="B7226" s="4" t="s">
        <v>26</v>
      </c>
      <c r="C7226" s="33">
        <v>1197831</v>
      </c>
      <c r="D7226" s="5">
        <v>44454</v>
      </c>
      <c r="E7226" s="4" t="s">
        <v>36</v>
      </c>
      <c r="F7226" s="4" t="s">
        <v>74</v>
      </c>
      <c r="G7226" s="4" t="s">
        <v>75</v>
      </c>
      <c r="H7226" s="6" t="s">
        <v>17</v>
      </c>
      <c r="I7226" s="7">
        <v>42</v>
      </c>
      <c r="J7226" s="8">
        <v>232</v>
      </c>
      <c r="K7226" s="9">
        <v>9744</v>
      </c>
      <c r="L7226" s="9">
        <v>6138.72</v>
      </c>
      <c r="M7226" s="10">
        <v>0.63</v>
      </c>
      <c r="N7226" s="4" t="s">
        <v>83</v>
      </c>
      <c r="O7226" s="4" t="str">
        <f>TEXT(Table1[[#This Row],[Invoice Date]],"yyyy")</f>
        <v>2021</v>
      </c>
      <c r="P7226" s="4" t="str">
        <f>TEXT(Table1[[#This Row],[Invoice Date]],"mmm")</f>
        <v>Sep</v>
      </c>
      <c r="Q7226" s="27">
        <f>WEEKNUM(Table1[[#This Row],[Invoice Date]]) + IF(YEAR(Table1[[#This Row],[Invoice Date]])=2021, 52, 0)</f>
        <v>90</v>
      </c>
    </row>
    <row r="7227" spans="2:17" ht="14.25" customHeight="1" x14ac:dyDescent="0.3">
      <c r="B7227" s="4" t="s">
        <v>26</v>
      </c>
      <c r="C7227" s="33">
        <v>1197831</v>
      </c>
      <c r="D7227" s="5">
        <v>44454</v>
      </c>
      <c r="E7227" s="4" t="s">
        <v>27</v>
      </c>
      <c r="F7227" s="4" t="s">
        <v>28</v>
      </c>
      <c r="G7227" s="4" t="s">
        <v>39</v>
      </c>
      <c r="H7227" s="6" t="s">
        <v>23</v>
      </c>
      <c r="I7227" s="7">
        <v>42</v>
      </c>
      <c r="J7227" s="8">
        <v>280</v>
      </c>
      <c r="K7227" s="9">
        <v>11760</v>
      </c>
      <c r="L7227" s="9">
        <v>6468.0000000000009</v>
      </c>
      <c r="M7227" s="10">
        <v>0.55000000000000004</v>
      </c>
      <c r="N7227" s="4" t="s">
        <v>24</v>
      </c>
      <c r="O7227" s="4" t="str">
        <f>TEXT(Table1[[#This Row],[Invoice Date]],"yyyy")</f>
        <v>2021</v>
      </c>
      <c r="P7227" s="4" t="str">
        <f>TEXT(Table1[[#This Row],[Invoice Date]],"mmm")</f>
        <v>Sep</v>
      </c>
      <c r="Q7227" s="27">
        <f>WEEKNUM(Table1[[#This Row],[Invoice Date]]) + IF(YEAR(Table1[[#This Row],[Invoice Date]])=2021, 52, 0)</f>
        <v>90</v>
      </c>
    </row>
    <row r="7228" spans="2:17" ht="14.25" customHeight="1" x14ac:dyDescent="0.3">
      <c r="B7228" s="4" t="s">
        <v>26</v>
      </c>
      <c r="C7228" s="33">
        <v>1197831</v>
      </c>
      <c r="D7228" s="5">
        <v>44454</v>
      </c>
      <c r="E7228" s="4" t="s">
        <v>27</v>
      </c>
      <c r="F7228" s="4" t="s">
        <v>28</v>
      </c>
      <c r="G7228" s="4" t="s">
        <v>39</v>
      </c>
      <c r="H7228" s="6" t="s">
        <v>23</v>
      </c>
      <c r="I7228" s="7">
        <v>53</v>
      </c>
      <c r="J7228" s="8">
        <v>263</v>
      </c>
      <c r="K7228" s="9">
        <v>13939</v>
      </c>
      <c r="L7228" s="9">
        <v>8781.57</v>
      </c>
      <c r="M7228" s="10">
        <v>0.63</v>
      </c>
      <c r="N7228" s="4" t="s">
        <v>83</v>
      </c>
      <c r="O7228" s="4" t="str">
        <f>TEXT(Table1[[#This Row],[Invoice Date]],"yyyy")</f>
        <v>2021</v>
      </c>
      <c r="P7228" s="4" t="str">
        <f>TEXT(Table1[[#This Row],[Invoice Date]],"mmm")</f>
        <v>Sep</v>
      </c>
      <c r="Q7228" s="27">
        <f>WEEKNUM(Table1[[#This Row],[Invoice Date]]) + IF(YEAR(Table1[[#This Row],[Invoice Date]])=2021, 52, 0)</f>
        <v>90</v>
      </c>
    </row>
    <row r="7229" spans="2:17" ht="14.25" customHeight="1" x14ac:dyDescent="0.3">
      <c r="B7229" s="4" t="s">
        <v>26</v>
      </c>
      <c r="C7229" s="33">
        <v>1197831</v>
      </c>
      <c r="D7229" s="5">
        <v>44454</v>
      </c>
      <c r="E7229" s="4" t="s">
        <v>36</v>
      </c>
      <c r="F7229" s="4" t="s">
        <v>74</v>
      </c>
      <c r="G7229" s="4" t="s">
        <v>75</v>
      </c>
      <c r="H7229" s="6" t="s">
        <v>21</v>
      </c>
      <c r="I7229" s="7">
        <v>35</v>
      </c>
      <c r="J7229" s="8">
        <v>475</v>
      </c>
      <c r="K7229" s="9">
        <v>166250</v>
      </c>
      <c r="L7229" s="9">
        <v>58187.499999999993</v>
      </c>
      <c r="M7229" s="10">
        <v>0.35</v>
      </c>
      <c r="N7229" s="4" t="s">
        <v>18</v>
      </c>
      <c r="O7229" s="4" t="str">
        <f>TEXT(Table1[[#This Row],[Invoice Date]],"yyyy")</f>
        <v>2021</v>
      </c>
      <c r="P7229" s="4" t="str">
        <f>TEXT(Table1[[#This Row],[Invoice Date]],"mmm")</f>
        <v>Sep</v>
      </c>
      <c r="Q7229" s="27">
        <f>WEEKNUM(Table1[[#This Row],[Invoice Date]]) + IF(YEAR(Table1[[#This Row],[Invoice Date]])=2021, 52, 0)</f>
        <v>90</v>
      </c>
    </row>
    <row r="7230" spans="2:17" ht="14.25" customHeight="1" x14ac:dyDescent="0.3">
      <c r="B7230" s="4" t="s">
        <v>26</v>
      </c>
      <c r="C7230" s="33">
        <v>1197831</v>
      </c>
      <c r="D7230" s="5">
        <v>44454</v>
      </c>
      <c r="E7230" s="4" t="s">
        <v>36</v>
      </c>
      <c r="F7230" s="4" t="s">
        <v>74</v>
      </c>
      <c r="G7230" s="4" t="s">
        <v>75</v>
      </c>
      <c r="H7230" s="6" t="s">
        <v>20</v>
      </c>
      <c r="I7230" s="7">
        <v>35</v>
      </c>
      <c r="J7230" s="8">
        <v>500</v>
      </c>
      <c r="K7230" s="9">
        <v>175000</v>
      </c>
      <c r="L7230" s="9">
        <v>52500</v>
      </c>
      <c r="M7230" s="10">
        <v>0.3</v>
      </c>
      <c r="N7230" s="4" t="s">
        <v>18</v>
      </c>
      <c r="O7230" s="4" t="str">
        <f>TEXT(Table1[[#This Row],[Invoice Date]],"yyyy")</f>
        <v>2021</v>
      </c>
      <c r="P7230" s="4" t="str">
        <f>TEXT(Table1[[#This Row],[Invoice Date]],"mmm")</f>
        <v>Sep</v>
      </c>
      <c r="Q7230" s="27">
        <f>WEEKNUM(Table1[[#This Row],[Invoice Date]]) + IF(YEAR(Table1[[#This Row],[Invoice Date]])=2021, 52, 0)</f>
        <v>90</v>
      </c>
    </row>
    <row r="7231" spans="2:17" ht="14.25" customHeight="1" x14ac:dyDescent="0.3">
      <c r="B7231" s="4" t="s">
        <v>26</v>
      </c>
      <c r="C7231" s="33">
        <v>1197831</v>
      </c>
      <c r="D7231" s="5">
        <v>44454</v>
      </c>
      <c r="E7231" s="4" t="s">
        <v>27</v>
      </c>
      <c r="F7231" s="4" t="s">
        <v>59</v>
      </c>
      <c r="G7231" s="4" t="s">
        <v>60</v>
      </c>
      <c r="H7231" s="6" t="s">
        <v>21</v>
      </c>
      <c r="I7231" s="7">
        <v>50</v>
      </c>
      <c r="J7231" s="8">
        <v>425</v>
      </c>
      <c r="K7231" s="9">
        <v>212500</v>
      </c>
      <c r="L7231" s="9">
        <v>127500.00000000001</v>
      </c>
      <c r="M7231" s="10">
        <v>0.60000000000000009</v>
      </c>
      <c r="N7231" s="4" t="s">
        <v>24</v>
      </c>
      <c r="O7231" s="4" t="str">
        <f>TEXT(Table1[[#This Row],[Invoice Date]],"yyyy")</f>
        <v>2021</v>
      </c>
      <c r="P7231" s="4" t="str">
        <f>TEXT(Table1[[#This Row],[Invoice Date]],"mmm")</f>
        <v>Sep</v>
      </c>
      <c r="Q7231" s="27">
        <f>WEEKNUM(Table1[[#This Row],[Invoice Date]]) + IF(YEAR(Table1[[#This Row],[Invoice Date]])=2021, 52, 0)</f>
        <v>90</v>
      </c>
    </row>
    <row r="7232" spans="2:17" ht="14.25" customHeight="1" x14ac:dyDescent="0.3">
      <c r="B7232" s="4" t="s">
        <v>26</v>
      </c>
      <c r="C7232" s="33">
        <v>1197831</v>
      </c>
      <c r="D7232" s="5">
        <v>44454</v>
      </c>
      <c r="E7232" s="4" t="s">
        <v>36</v>
      </c>
      <c r="F7232" s="4" t="s">
        <v>74</v>
      </c>
      <c r="G7232" s="4" t="s">
        <v>75</v>
      </c>
      <c r="H7232" s="6" t="s">
        <v>22</v>
      </c>
      <c r="I7232" s="7">
        <v>45.000000000000007</v>
      </c>
      <c r="J7232" s="8">
        <v>475</v>
      </c>
      <c r="K7232" s="9">
        <v>213750.00000000003</v>
      </c>
      <c r="L7232" s="9">
        <v>85500</v>
      </c>
      <c r="M7232" s="10">
        <v>0.39999999999999997</v>
      </c>
      <c r="N7232" s="4" t="s">
        <v>18</v>
      </c>
      <c r="O7232" s="4" t="str">
        <f>TEXT(Table1[[#This Row],[Invoice Date]],"yyyy")</f>
        <v>2021</v>
      </c>
      <c r="P7232" s="4" t="str">
        <f>TEXT(Table1[[#This Row],[Invoice Date]],"mmm")</f>
        <v>Sep</v>
      </c>
      <c r="Q7232" s="27">
        <f>WEEKNUM(Table1[[#This Row],[Invoice Date]]) + IF(YEAR(Table1[[#This Row],[Invoice Date]])=2021, 52, 0)</f>
        <v>90</v>
      </c>
    </row>
    <row r="7233" spans="2:17" ht="14.25" customHeight="1" x14ac:dyDescent="0.3">
      <c r="B7233" s="4" t="s">
        <v>26</v>
      </c>
      <c r="C7233" s="33">
        <v>1197831</v>
      </c>
      <c r="D7233" s="5">
        <v>44454</v>
      </c>
      <c r="E7233" s="4" t="s">
        <v>36</v>
      </c>
      <c r="F7233" s="4" t="s">
        <v>74</v>
      </c>
      <c r="G7233" s="4" t="s">
        <v>75</v>
      </c>
      <c r="H7233" s="6" t="s">
        <v>19</v>
      </c>
      <c r="I7233" s="7">
        <v>40.000000000000014</v>
      </c>
      <c r="J7233" s="8">
        <v>600</v>
      </c>
      <c r="K7233" s="9">
        <v>240000.00000000009</v>
      </c>
      <c r="L7233" s="9">
        <v>96000.000000000029</v>
      </c>
      <c r="M7233" s="10">
        <v>0.39999999999999997</v>
      </c>
      <c r="N7233" s="4" t="s">
        <v>18</v>
      </c>
      <c r="O7233" s="4" t="str">
        <f>TEXT(Table1[[#This Row],[Invoice Date]],"yyyy")</f>
        <v>2021</v>
      </c>
      <c r="P7233" s="4" t="str">
        <f>TEXT(Table1[[#This Row],[Invoice Date]],"mmm")</f>
        <v>Sep</v>
      </c>
      <c r="Q7233" s="27">
        <f>WEEKNUM(Table1[[#This Row],[Invoice Date]]) + IF(YEAR(Table1[[#This Row],[Invoice Date]])=2021, 52, 0)</f>
        <v>90</v>
      </c>
    </row>
    <row r="7234" spans="2:17" ht="14.25" customHeight="1" x14ac:dyDescent="0.3">
      <c r="B7234" s="4" t="s">
        <v>26</v>
      </c>
      <c r="C7234" s="33">
        <v>1197831</v>
      </c>
      <c r="D7234" s="5">
        <v>44454</v>
      </c>
      <c r="E7234" s="4" t="s">
        <v>36</v>
      </c>
      <c r="F7234" s="4" t="s">
        <v>74</v>
      </c>
      <c r="G7234" s="4" t="s">
        <v>75</v>
      </c>
      <c r="H7234" s="6" t="s">
        <v>23</v>
      </c>
      <c r="I7234" s="7">
        <v>50.000000000000014</v>
      </c>
      <c r="J7234" s="8">
        <v>575</v>
      </c>
      <c r="K7234" s="9">
        <v>287500.00000000006</v>
      </c>
      <c r="L7234" s="9">
        <v>158125.00000000006</v>
      </c>
      <c r="M7234" s="10">
        <v>0.55000000000000004</v>
      </c>
      <c r="N7234" s="4" t="s">
        <v>18</v>
      </c>
      <c r="O7234" s="4" t="str">
        <f>TEXT(Table1[[#This Row],[Invoice Date]],"yyyy")</f>
        <v>2021</v>
      </c>
      <c r="P7234" s="4" t="str">
        <f>TEXT(Table1[[#This Row],[Invoice Date]],"mmm")</f>
        <v>Sep</v>
      </c>
      <c r="Q7234" s="27">
        <f>WEEKNUM(Table1[[#This Row],[Invoice Date]]) + IF(YEAR(Table1[[#This Row],[Invoice Date]])=2021, 52, 0)</f>
        <v>90</v>
      </c>
    </row>
    <row r="7235" spans="2:17" ht="14.25" customHeight="1" x14ac:dyDescent="0.3">
      <c r="B7235" s="4" t="s">
        <v>26</v>
      </c>
      <c r="C7235" s="33">
        <v>1197831</v>
      </c>
      <c r="D7235" s="5">
        <v>44454</v>
      </c>
      <c r="E7235" s="4" t="s">
        <v>36</v>
      </c>
      <c r="F7235" s="4" t="s">
        <v>74</v>
      </c>
      <c r="G7235" s="4" t="s">
        <v>75</v>
      </c>
      <c r="H7235" s="6" t="s">
        <v>17</v>
      </c>
      <c r="I7235" s="7">
        <v>45.000000000000007</v>
      </c>
      <c r="J7235" s="8">
        <v>800</v>
      </c>
      <c r="K7235" s="9">
        <v>360000.00000000006</v>
      </c>
      <c r="L7235" s="9">
        <v>180000.00000000003</v>
      </c>
      <c r="M7235" s="10">
        <v>0.5</v>
      </c>
      <c r="N7235" s="4" t="s">
        <v>18</v>
      </c>
      <c r="O7235" s="4" t="str">
        <f>TEXT(Table1[[#This Row],[Invoice Date]],"yyyy")</f>
        <v>2021</v>
      </c>
      <c r="P7235" s="4" t="str">
        <f>TEXT(Table1[[#This Row],[Invoice Date]],"mmm")</f>
        <v>Sep</v>
      </c>
      <c r="Q7235" s="27">
        <f>WEEKNUM(Table1[[#This Row],[Invoice Date]]) + IF(YEAR(Table1[[#This Row],[Invoice Date]])=2021, 52, 0)</f>
        <v>90</v>
      </c>
    </row>
    <row r="7236" spans="2:17" ht="14.25" customHeight="1" x14ac:dyDescent="0.3">
      <c r="B7236" s="4" t="s">
        <v>26</v>
      </c>
      <c r="C7236" s="33">
        <v>1197831</v>
      </c>
      <c r="D7236" s="5">
        <v>44454</v>
      </c>
      <c r="E7236" s="4" t="s">
        <v>27</v>
      </c>
      <c r="F7236" s="4" t="s">
        <v>28</v>
      </c>
      <c r="G7236" s="4" t="s">
        <v>39</v>
      </c>
      <c r="H7236" s="6" t="s">
        <v>23</v>
      </c>
      <c r="I7236" s="7">
        <v>55.000000000000007</v>
      </c>
      <c r="J7236" s="8">
        <v>875</v>
      </c>
      <c r="K7236" s="9">
        <v>481250.00000000006</v>
      </c>
      <c r="L7236" s="9">
        <v>240625.00000000003</v>
      </c>
      <c r="M7236" s="10">
        <v>0.5</v>
      </c>
      <c r="N7236" s="4" t="s">
        <v>24</v>
      </c>
      <c r="O7236" s="4" t="str">
        <f>TEXT(Table1[[#This Row],[Invoice Date]],"yyyy")</f>
        <v>2021</v>
      </c>
      <c r="P7236" s="4" t="str">
        <f>TEXT(Table1[[#This Row],[Invoice Date]],"mmm")</f>
        <v>Sep</v>
      </c>
      <c r="Q7236" s="27">
        <f>WEEKNUM(Table1[[#This Row],[Invoice Date]]) + IF(YEAR(Table1[[#This Row],[Invoice Date]])=2021, 52, 0)</f>
        <v>90</v>
      </c>
    </row>
    <row r="7237" spans="2:17" ht="14.25" customHeight="1" x14ac:dyDescent="0.3">
      <c r="B7237" s="4" t="s">
        <v>25</v>
      </c>
      <c r="C7237" s="33">
        <v>1185733</v>
      </c>
      <c r="D7237" s="5">
        <v>44455</v>
      </c>
      <c r="E7237" s="4" t="s">
        <v>27</v>
      </c>
      <c r="F7237" s="4" t="s">
        <v>100</v>
      </c>
      <c r="G7237" s="4" t="s">
        <v>101</v>
      </c>
      <c r="H7237" s="6" t="s">
        <v>21</v>
      </c>
      <c r="I7237" s="7">
        <v>19</v>
      </c>
      <c r="J7237" s="8">
        <v>100</v>
      </c>
      <c r="K7237" s="9">
        <v>1900</v>
      </c>
      <c r="L7237" s="9">
        <v>1045</v>
      </c>
      <c r="M7237" s="10">
        <v>0.55000000000000004</v>
      </c>
      <c r="N7237" s="4" t="s">
        <v>83</v>
      </c>
      <c r="O7237" s="4" t="str">
        <f>TEXT(Table1[[#This Row],[Invoice Date]],"yyyy")</f>
        <v>2021</v>
      </c>
      <c r="P7237" s="4" t="str">
        <f>TEXT(Table1[[#This Row],[Invoice Date]],"mmm")</f>
        <v>Sep</v>
      </c>
      <c r="Q7237" s="27">
        <f>WEEKNUM(Table1[[#This Row],[Invoice Date]]) + IF(YEAR(Table1[[#This Row],[Invoice Date]])=2021, 52, 0)</f>
        <v>90</v>
      </c>
    </row>
    <row r="7238" spans="2:17" ht="14.25" customHeight="1" x14ac:dyDescent="0.3">
      <c r="B7238" s="4" t="s">
        <v>25</v>
      </c>
      <c r="C7238" s="33">
        <v>1185733</v>
      </c>
      <c r="D7238" s="5">
        <v>44455</v>
      </c>
      <c r="E7238" s="4" t="s">
        <v>27</v>
      </c>
      <c r="F7238" s="4" t="s">
        <v>100</v>
      </c>
      <c r="G7238" s="4" t="s">
        <v>101</v>
      </c>
      <c r="H7238" s="6" t="s">
        <v>21</v>
      </c>
      <c r="I7238" s="7">
        <v>16</v>
      </c>
      <c r="J7238" s="8">
        <v>120</v>
      </c>
      <c r="K7238" s="9">
        <v>1920</v>
      </c>
      <c r="L7238" s="9">
        <v>864</v>
      </c>
      <c r="M7238" s="10">
        <v>0.45</v>
      </c>
      <c r="N7238" s="4" t="s">
        <v>24</v>
      </c>
      <c r="O7238" s="4" t="str">
        <f>TEXT(Table1[[#This Row],[Invoice Date]],"yyyy")</f>
        <v>2021</v>
      </c>
      <c r="P7238" s="4" t="str">
        <f>TEXT(Table1[[#This Row],[Invoice Date]],"mmm")</f>
        <v>Sep</v>
      </c>
      <c r="Q7238" s="27">
        <f>WEEKNUM(Table1[[#This Row],[Invoice Date]]) + IF(YEAR(Table1[[#This Row],[Invoice Date]])=2021, 52, 0)</f>
        <v>90</v>
      </c>
    </row>
    <row r="7239" spans="2:17" ht="14.25" customHeight="1" x14ac:dyDescent="0.3">
      <c r="B7239" s="4" t="s">
        <v>25</v>
      </c>
      <c r="C7239" s="33">
        <v>1185733</v>
      </c>
      <c r="D7239" s="5">
        <v>44455</v>
      </c>
      <c r="E7239" s="4" t="s">
        <v>27</v>
      </c>
      <c r="F7239" s="4" t="s">
        <v>100</v>
      </c>
      <c r="G7239" s="4" t="s">
        <v>101</v>
      </c>
      <c r="H7239" s="6" t="s">
        <v>20</v>
      </c>
      <c r="I7239" s="7">
        <v>15</v>
      </c>
      <c r="J7239" s="8">
        <v>145</v>
      </c>
      <c r="K7239" s="9">
        <v>2175</v>
      </c>
      <c r="L7239" s="9">
        <v>1022.2500000000001</v>
      </c>
      <c r="M7239" s="10">
        <v>0.47000000000000003</v>
      </c>
      <c r="N7239" s="4" t="s">
        <v>24</v>
      </c>
      <c r="O7239" s="4" t="str">
        <f>TEXT(Table1[[#This Row],[Invoice Date]],"yyyy")</f>
        <v>2021</v>
      </c>
      <c r="P7239" s="4" t="str">
        <f>TEXT(Table1[[#This Row],[Invoice Date]],"mmm")</f>
        <v>Sep</v>
      </c>
      <c r="Q7239" s="27">
        <f>WEEKNUM(Table1[[#This Row],[Invoice Date]]) + IF(YEAR(Table1[[#This Row],[Invoice Date]])=2021, 52, 0)</f>
        <v>90</v>
      </c>
    </row>
    <row r="7240" spans="2:17" ht="14.25" customHeight="1" x14ac:dyDescent="0.3">
      <c r="B7240" s="4" t="s">
        <v>25</v>
      </c>
      <c r="C7240" s="33">
        <v>1185733</v>
      </c>
      <c r="D7240" s="5">
        <v>44455</v>
      </c>
      <c r="E7240" s="4" t="s">
        <v>27</v>
      </c>
      <c r="F7240" s="4" t="s">
        <v>100</v>
      </c>
      <c r="G7240" s="4" t="s">
        <v>101</v>
      </c>
      <c r="H7240" s="6" t="s">
        <v>20</v>
      </c>
      <c r="I7240" s="7">
        <v>19</v>
      </c>
      <c r="J7240" s="8">
        <v>123</v>
      </c>
      <c r="K7240" s="9">
        <v>2337</v>
      </c>
      <c r="L7240" s="9">
        <v>1168.5</v>
      </c>
      <c r="M7240" s="10">
        <v>0.5</v>
      </c>
      <c r="N7240" s="4" t="s">
        <v>83</v>
      </c>
      <c r="O7240" s="4" t="str">
        <f>TEXT(Table1[[#This Row],[Invoice Date]],"yyyy")</f>
        <v>2021</v>
      </c>
      <c r="P7240" s="4" t="str">
        <f>TEXT(Table1[[#This Row],[Invoice Date]],"mmm")</f>
        <v>Sep</v>
      </c>
      <c r="Q7240" s="27">
        <f>WEEKNUM(Table1[[#This Row],[Invoice Date]]) + IF(YEAR(Table1[[#This Row],[Invoice Date]])=2021, 52, 0)</f>
        <v>90</v>
      </c>
    </row>
    <row r="7241" spans="2:17" ht="14.25" customHeight="1" x14ac:dyDescent="0.3">
      <c r="B7241" s="4" t="s">
        <v>25</v>
      </c>
      <c r="C7241" s="33">
        <v>1185733</v>
      </c>
      <c r="D7241" s="5">
        <v>44455</v>
      </c>
      <c r="E7241" s="4" t="s">
        <v>27</v>
      </c>
      <c r="F7241" s="4" t="s">
        <v>100</v>
      </c>
      <c r="G7241" s="4" t="s">
        <v>101</v>
      </c>
      <c r="H7241" s="6" t="s">
        <v>22</v>
      </c>
      <c r="I7241" s="7">
        <v>22</v>
      </c>
      <c r="J7241" s="8">
        <v>132</v>
      </c>
      <c r="K7241" s="9">
        <v>2904</v>
      </c>
      <c r="L7241" s="9">
        <v>1103.52</v>
      </c>
      <c r="M7241" s="10">
        <v>0.38</v>
      </c>
      <c r="N7241" s="4" t="s">
        <v>24</v>
      </c>
      <c r="O7241" s="4" t="str">
        <f>TEXT(Table1[[#This Row],[Invoice Date]],"yyyy")</f>
        <v>2021</v>
      </c>
      <c r="P7241" s="4" t="str">
        <f>TEXT(Table1[[#This Row],[Invoice Date]],"mmm")</f>
        <v>Sep</v>
      </c>
      <c r="Q7241" s="27">
        <f>WEEKNUM(Table1[[#This Row],[Invoice Date]]) + IF(YEAR(Table1[[#This Row],[Invoice Date]])=2021, 52, 0)</f>
        <v>90</v>
      </c>
    </row>
    <row r="7242" spans="2:17" ht="14.25" customHeight="1" x14ac:dyDescent="0.3">
      <c r="B7242" s="4" t="s">
        <v>25</v>
      </c>
      <c r="C7242" s="33">
        <v>1185733</v>
      </c>
      <c r="D7242" s="5">
        <v>44455</v>
      </c>
      <c r="E7242" s="4" t="s">
        <v>27</v>
      </c>
      <c r="F7242" s="4" t="s">
        <v>100</v>
      </c>
      <c r="G7242" s="4" t="s">
        <v>101</v>
      </c>
      <c r="H7242" s="6" t="s">
        <v>22</v>
      </c>
      <c r="I7242" s="7">
        <v>29</v>
      </c>
      <c r="J7242" s="8">
        <v>108</v>
      </c>
      <c r="K7242" s="9">
        <v>3132</v>
      </c>
      <c r="L7242" s="9">
        <v>1503.36</v>
      </c>
      <c r="M7242" s="10">
        <v>0.48</v>
      </c>
      <c r="N7242" s="4" t="s">
        <v>83</v>
      </c>
      <c r="O7242" s="4" t="str">
        <f>TEXT(Table1[[#This Row],[Invoice Date]],"yyyy")</f>
        <v>2021</v>
      </c>
      <c r="P7242" s="4" t="str">
        <f>TEXT(Table1[[#This Row],[Invoice Date]],"mmm")</f>
        <v>Sep</v>
      </c>
      <c r="Q7242" s="27">
        <f>WEEKNUM(Table1[[#This Row],[Invoice Date]]) + IF(YEAR(Table1[[#This Row],[Invoice Date]])=2021, 52, 0)</f>
        <v>90</v>
      </c>
    </row>
    <row r="7243" spans="2:17" ht="14.25" customHeight="1" x14ac:dyDescent="0.3">
      <c r="B7243" s="4" t="s">
        <v>25</v>
      </c>
      <c r="C7243" s="33">
        <v>1185733</v>
      </c>
      <c r="D7243" s="5">
        <v>44455</v>
      </c>
      <c r="E7243" s="4" t="s">
        <v>27</v>
      </c>
      <c r="F7243" s="4" t="s">
        <v>100</v>
      </c>
      <c r="G7243" s="4" t="s">
        <v>101</v>
      </c>
      <c r="H7243" s="6" t="s">
        <v>23</v>
      </c>
      <c r="I7243" s="7">
        <v>32</v>
      </c>
      <c r="J7243" s="8">
        <v>130</v>
      </c>
      <c r="K7243" s="9">
        <v>4160</v>
      </c>
      <c r="L7243" s="9">
        <v>2579.1999999999998</v>
      </c>
      <c r="M7243" s="10">
        <v>0.62</v>
      </c>
      <c r="N7243" s="4" t="s">
        <v>83</v>
      </c>
      <c r="O7243" s="4" t="str">
        <f>TEXT(Table1[[#This Row],[Invoice Date]],"yyyy")</f>
        <v>2021</v>
      </c>
      <c r="P7243" s="4" t="str">
        <f>TEXT(Table1[[#This Row],[Invoice Date]],"mmm")</f>
        <v>Sep</v>
      </c>
      <c r="Q7243" s="27">
        <f>WEEKNUM(Table1[[#This Row],[Invoice Date]]) + IF(YEAR(Table1[[#This Row],[Invoice Date]])=2021, 52, 0)</f>
        <v>90</v>
      </c>
    </row>
    <row r="7244" spans="2:17" ht="14.25" customHeight="1" x14ac:dyDescent="0.3">
      <c r="B7244" s="4" t="s">
        <v>25</v>
      </c>
      <c r="C7244" s="33">
        <v>1185733</v>
      </c>
      <c r="D7244" s="5">
        <v>44455</v>
      </c>
      <c r="E7244" s="4" t="s">
        <v>27</v>
      </c>
      <c r="F7244" s="4" t="s">
        <v>100</v>
      </c>
      <c r="G7244" s="4" t="s">
        <v>101</v>
      </c>
      <c r="H7244" s="6" t="s">
        <v>23</v>
      </c>
      <c r="I7244" s="7">
        <v>26</v>
      </c>
      <c r="J7244" s="8">
        <v>160</v>
      </c>
      <c r="K7244" s="9">
        <v>4160</v>
      </c>
      <c r="L7244" s="9">
        <v>2329.6000000000004</v>
      </c>
      <c r="M7244" s="10">
        <v>0.56000000000000005</v>
      </c>
      <c r="N7244" s="4" t="s">
        <v>24</v>
      </c>
      <c r="O7244" s="4" t="str">
        <f>TEXT(Table1[[#This Row],[Invoice Date]],"yyyy")</f>
        <v>2021</v>
      </c>
      <c r="P7244" s="4" t="str">
        <f>TEXT(Table1[[#This Row],[Invoice Date]],"mmm")</f>
        <v>Sep</v>
      </c>
      <c r="Q7244" s="27">
        <f>WEEKNUM(Table1[[#This Row],[Invoice Date]]) + IF(YEAR(Table1[[#This Row],[Invoice Date]])=2021, 52, 0)</f>
        <v>90</v>
      </c>
    </row>
    <row r="7245" spans="2:17" ht="14.25" customHeight="1" x14ac:dyDescent="0.3">
      <c r="B7245" s="4" t="s">
        <v>25</v>
      </c>
      <c r="C7245" s="33">
        <v>1185733</v>
      </c>
      <c r="D7245" s="5">
        <v>44455</v>
      </c>
      <c r="E7245" s="4" t="s">
        <v>27</v>
      </c>
      <c r="F7245" s="4" t="s">
        <v>100</v>
      </c>
      <c r="G7245" s="4" t="s">
        <v>101</v>
      </c>
      <c r="H7245" s="6" t="s">
        <v>19</v>
      </c>
      <c r="I7245" s="7">
        <v>33</v>
      </c>
      <c r="J7245" s="8">
        <v>158</v>
      </c>
      <c r="K7245" s="9">
        <v>5214</v>
      </c>
      <c r="L7245" s="9">
        <v>2137.7399999999998</v>
      </c>
      <c r="M7245" s="10">
        <v>0.41</v>
      </c>
      <c r="N7245" s="4" t="s">
        <v>24</v>
      </c>
      <c r="O7245" s="4" t="str">
        <f>TEXT(Table1[[#This Row],[Invoice Date]],"yyyy")</f>
        <v>2021</v>
      </c>
      <c r="P7245" s="4" t="str">
        <f>TEXT(Table1[[#This Row],[Invoice Date]],"mmm")</f>
        <v>Sep</v>
      </c>
      <c r="Q7245" s="27">
        <f>WEEKNUM(Table1[[#This Row],[Invoice Date]]) + IF(YEAR(Table1[[#This Row],[Invoice Date]])=2021, 52, 0)</f>
        <v>90</v>
      </c>
    </row>
    <row r="7246" spans="2:17" ht="14.25" customHeight="1" x14ac:dyDescent="0.3">
      <c r="B7246" s="4" t="s">
        <v>26</v>
      </c>
      <c r="C7246" s="33">
        <v>1197831</v>
      </c>
      <c r="D7246" s="5">
        <v>44455</v>
      </c>
      <c r="E7246" s="4" t="s">
        <v>27</v>
      </c>
      <c r="F7246" s="4" t="s">
        <v>59</v>
      </c>
      <c r="G7246" s="4" t="s">
        <v>60</v>
      </c>
      <c r="H7246" s="6" t="s">
        <v>22</v>
      </c>
      <c r="I7246" s="7">
        <v>42</v>
      </c>
      <c r="J7246" s="8">
        <v>140</v>
      </c>
      <c r="K7246" s="9">
        <v>5880</v>
      </c>
      <c r="L7246" s="9">
        <v>2939.9999999999995</v>
      </c>
      <c r="M7246" s="10">
        <v>0.49999999999999994</v>
      </c>
      <c r="N7246" s="4" t="s">
        <v>24</v>
      </c>
      <c r="O7246" s="4" t="str">
        <f>TEXT(Table1[[#This Row],[Invoice Date]],"yyyy")</f>
        <v>2021</v>
      </c>
      <c r="P7246" s="4" t="str">
        <f>TEXT(Table1[[#This Row],[Invoice Date]],"mmm")</f>
        <v>Sep</v>
      </c>
      <c r="Q7246" s="27">
        <f>WEEKNUM(Table1[[#This Row],[Invoice Date]]) + IF(YEAR(Table1[[#This Row],[Invoice Date]])=2021, 52, 0)</f>
        <v>90</v>
      </c>
    </row>
    <row r="7247" spans="2:17" ht="14.25" customHeight="1" x14ac:dyDescent="0.3">
      <c r="B7247" s="4" t="s">
        <v>26</v>
      </c>
      <c r="C7247" s="33">
        <v>1197831</v>
      </c>
      <c r="D7247" s="5">
        <v>44455</v>
      </c>
      <c r="E7247" s="4" t="s">
        <v>27</v>
      </c>
      <c r="F7247" s="4" t="s">
        <v>59</v>
      </c>
      <c r="G7247" s="4" t="s">
        <v>60</v>
      </c>
      <c r="H7247" s="6" t="s">
        <v>22</v>
      </c>
      <c r="I7247" s="7">
        <v>50</v>
      </c>
      <c r="J7247" s="8">
        <v>123</v>
      </c>
      <c r="K7247" s="9">
        <v>6150</v>
      </c>
      <c r="L7247" s="9">
        <v>3628.5</v>
      </c>
      <c r="M7247" s="10">
        <v>0.59</v>
      </c>
      <c r="N7247" s="4" t="s">
        <v>83</v>
      </c>
      <c r="O7247" s="4" t="str">
        <f>TEXT(Table1[[#This Row],[Invoice Date]],"yyyy")</f>
        <v>2021</v>
      </c>
      <c r="P7247" s="4" t="str">
        <f>TEXT(Table1[[#This Row],[Invoice Date]],"mmm")</f>
        <v>Sep</v>
      </c>
      <c r="Q7247" s="27">
        <f>WEEKNUM(Table1[[#This Row],[Invoice Date]]) + IF(YEAR(Table1[[#This Row],[Invoice Date]])=2021, 52, 0)</f>
        <v>90</v>
      </c>
    </row>
    <row r="7248" spans="2:17" ht="14.25" customHeight="1" x14ac:dyDescent="0.3">
      <c r="B7248" s="4" t="s">
        <v>25</v>
      </c>
      <c r="C7248" s="33">
        <v>1185733</v>
      </c>
      <c r="D7248" s="5">
        <v>44455</v>
      </c>
      <c r="E7248" s="4" t="s">
        <v>27</v>
      </c>
      <c r="F7248" s="4" t="s">
        <v>100</v>
      </c>
      <c r="G7248" s="4" t="s">
        <v>101</v>
      </c>
      <c r="H7248" s="6" t="s">
        <v>19</v>
      </c>
      <c r="I7248" s="7">
        <v>42</v>
      </c>
      <c r="J7248" s="8">
        <v>147</v>
      </c>
      <c r="K7248" s="9">
        <v>6174</v>
      </c>
      <c r="L7248" s="9">
        <v>2778.2999999999997</v>
      </c>
      <c r="M7248" s="10">
        <v>0.44999999999999996</v>
      </c>
      <c r="N7248" s="4" t="s">
        <v>83</v>
      </c>
      <c r="O7248" s="4" t="str">
        <f>TEXT(Table1[[#This Row],[Invoice Date]],"yyyy")</f>
        <v>2021</v>
      </c>
      <c r="P7248" s="4" t="str">
        <f>TEXT(Table1[[#This Row],[Invoice Date]],"mmm")</f>
        <v>Sep</v>
      </c>
      <c r="Q7248" s="27">
        <f>WEEKNUM(Table1[[#This Row],[Invoice Date]]) + IF(YEAR(Table1[[#This Row],[Invoice Date]])=2021, 52, 0)</f>
        <v>90</v>
      </c>
    </row>
    <row r="7249" spans="2:17" ht="14.25" customHeight="1" x14ac:dyDescent="0.3">
      <c r="B7249" s="4" t="s">
        <v>26</v>
      </c>
      <c r="C7249" s="33">
        <v>1197831</v>
      </c>
      <c r="D7249" s="5">
        <v>44455</v>
      </c>
      <c r="E7249" s="4" t="s">
        <v>27</v>
      </c>
      <c r="F7249" s="4" t="s">
        <v>28</v>
      </c>
      <c r="G7249" s="4" t="s">
        <v>39</v>
      </c>
      <c r="H7249" s="6" t="s">
        <v>17</v>
      </c>
      <c r="I7249" s="7">
        <v>34</v>
      </c>
      <c r="J7249" s="8">
        <v>256</v>
      </c>
      <c r="K7249" s="9">
        <v>8704</v>
      </c>
      <c r="L7249" s="9">
        <v>3655.68</v>
      </c>
      <c r="M7249" s="10">
        <v>0.42</v>
      </c>
      <c r="N7249" s="4" t="s">
        <v>24</v>
      </c>
      <c r="O7249" s="4" t="str">
        <f>TEXT(Table1[[#This Row],[Invoice Date]],"yyyy")</f>
        <v>2021</v>
      </c>
      <c r="P7249" s="4" t="str">
        <f>TEXT(Table1[[#This Row],[Invoice Date]],"mmm")</f>
        <v>Sep</v>
      </c>
      <c r="Q7249" s="27">
        <f>WEEKNUM(Table1[[#This Row],[Invoice Date]]) + IF(YEAR(Table1[[#This Row],[Invoice Date]])=2021, 52, 0)</f>
        <v>90</v>
      </c>
    </row>
    <row r="7250" spans="2:17" ht="14.25" customHeight="1" x14ac:dyDescent="0.3">
      <c r="B7250" s="4" t="s">
        <v>25</v>
      </c>
      <c r="C7250" s="33">
        <v>1185733</v>
      </c>
      <c r="D7250" s="5">
        <v>44455</v>
      </c>
      <c r="E7250" s="4" t="s">
        <v>27</v>
      </c>
      <c r="F7250" s="4" t="s">
        <v>100</v>
      </c>
      <c r="G7250" s="4" t="s">
        <v>101</v>
      </c>
      <c r="H7250" s="6" t="s">
        <v>17</v>
      </c>
      <c r="I7250" s="7">
        <v>40</v>
      </c>
      <c r="J7250" s="8">
        <v>232</v>
      </c>
      <c r="K7250" s="9">
        <v>9280</v>
      </c>
      <c r="L7250" s="9">
        <v>4083.2</v>
      </c>
      <c r="M7250" s="10">
        <v>0.44</v>
      </c>
      <c r="N7250" s="4" t="s">
        <v>24</v>
      </c>
      <c r="O7250" s="4" t="str">
        <f>TEXT(Table1[[#This Row],[Invoice Date]],"yyyy")</f>
        <v>2021</v>
      </c>
      <c r="P7250" s="4" t="str">
        <f>TEXT(Table1[[#This Row],[Invoice Date]],"mmm")</f>
        <v>Sep</v>
      </c>
      <c r="Q7250" s="27">
        <f>WEEKNUM(Table1[[#This Row],[Invoice Date]]) + IF(YEAR(Table1[[#This Row],[Invoice Date]])=2021, 52, 0)</f>
        <v>90</v>
      </c>
    </row>
    <row r="7251" spans="2:17" ht="14.25" customHeight="1" x14ac:dyDescent="0.3">
      <c r="B7251" s="4" t="s">
        <v>26</v>
      </c>
      <c r="C7251" s="33">
        <v>1197831</v>
      </c>
      <c r="D7251" s="5">
        <v>44455</v>
      </c>
      <c r="E7251" s="4" t="s">
        <v>27</v>
      </c>
      <c r="F7251" s="4" t="s">
        <v>28</v>
      </c>
      <c r="G7251" s="4" t="s">
        <v>39</v>
      </c>
      <c r="H7251" s="6" t="s">
        <v>17</v>
      </c>
      <c r="I7251" s="7">
        <v>41</v>
      </c>
      <c r="J7251" s="8">
        <v>231</v>
      </c>
      <c r="K7251" s="9">
        <v>9471</v>
      </c>
      <c r="L7251" s="9">
        <v>4924.92</v>
      </c>
      <c r="M7251" s="10">
        <v>0.52</v>
      </c>
      <c r="N7251" s="4" t="s">
        <v>83</v>
      </c>
      <c r="O7251" s="4" t="str">
        <f>TEXT(Table1[[#This Row],[Invoice Date]],"yyyy")</f>
        <v>2021</v>
      </c>
      <c r="P7251" s="4" t="str">
        <f>TEXT(Table1[[#This Row],[Invoice Date]],"mmm")</f>
        <v>Sep</v>
      </c>
      <c r="Q7251" s="27">
        <f>WEEKNUM(Table1[[#This Row],[Invoice Date]]) + IF(YEAR(Table1[[#This Row],[Invoice Date]])=2021, 52, 0)</f>
        <v>90</v>
      </c>
    </row>
    <row r="7252" spans="2:17" ht="14.25" customHeight="1" x14ac:dyDescent="0.3">
      <c r="B7252" s="4" t="s">
        <v>25</v>
      </c>
      <c r="C7252" s="33">
        <v>1185733</v>
      </c>
      <c r="D7252" s="5">
        <v>44455</v>
      </c>
      <c r="E7252" s="4" t="s">
        <v>27</v>
      </c>
      <c r="F7252" s="4" t="s">
        <v>100</v>
      </c>
      <c r="G7252" s="4" t="s">
        <v>101</v>
      </c>
      <c r="H7252" s="6" t="s">
        <v>17</v>
      </c>
      <c r="I7252" s="7">
        <v>47</v>
      </c>
      <c r="J7252" s="8">
        <v>203</v>
      </c>
      <c r="K7252" s="9">
        <v>9541</v>
      </c>
      <c r="L7252" s="9">
        <v>5152.1400000000003</v>
      </c>
      <c r="M7252" s="10">
        <v>0.54</v>
      </c>
      <c r="N7252" s="4" t="s">
        <v>83</v>
      </c>
      <c r="O7252" s="4" t="str">
        <f>TEXT(Table1[[#This Row],[Invoice Date]],"yyyy")</f>
        <v>2021</v>
      </c>
      <c r="P7252" s="4" t="str">
        <f>TEXT(Table1[[#This Row],[Invoice Date]],"mmm")</f>
        <v>Sep</v>
      </c>
      <c r="Q7252" s="27">
        <f>WEEKNUM(Table1[[#This Row],[Invoice Date]]) + IF(YEAR(Table1[[#This Row],[Invoice Date]])=2021, 52, 0)</f>
        <v>90</v>
      </c>
    </row>
    <row r="7253" spans="2:17" ht="14.25" customHeight="1" x14ac:dyDescent="0.3">
      <c r="B7253" s="4" t="s">
        <v>25</v>
      </c>
      <c r="C7253" s="33">
        <v>1185733</v>
      </c>
      <c r="D7253" s="5">
        <v>44455</v>
      </c>
      <c r="E7253" s="4" t="s">
        <v>27</v>
      </c>
      <c r="F7253" s="4" t="s">
        <v>100</v>
      </c>
      <c r="G7253" s="4" t="s">
        <v>101</v>
      </c>
      <c r="H7253" s="6" t="s">
        <v>21</v>
      </c>
      <c r="I7253" s="7">
        <v>20.000000000000007</v>
      </c>
      <c r="J7253" s="8">
        <v>400</v>
      </c>
      <c r="K7253" s="9">
        <v>80000.000000000029</v>
      </c>
      <c r="L7253" s="9">
        <v>32000.000000000015</v>
      </c>
      <c r="M7253" s="10">
        <v>0.4</v>
      </c>
      <c r="N7253" s="4" t="s">
        <v>83</v>
      </c>
      <c r="O7253" s="4" t="str">
        <f>TEXT(Table1[[#This Row],[Invoice Date]],"yyyy")</f>
        <v>2021</v>
      </c>
      <c r="P7253" s="4" t="str">
        <f>TEXT(Table1[[#This Row],[Invoice Date]],"mmm")</f>
        <v>Sep</v>
      </c>
      <c r="Q7253" s="27">
        <f>WEEKNUM(Table1[[#This Row],[Invoice Date]]) + IF(YEAR(Table1[[#This Row],[Invoice Date]])=2021, 52, 0)</f>
        <v>90</v>
      </c>
    </row>
    <row r="7254" spans="2:17" ht="14.25" customHeight="1" x14ac:dyDescent="0.3">
      <c r="B7254" s="4" t="s">
        <v>25</v>
      </c>
      <c r="C7254" s="33">
        <v>1185733</v>
      </c>
      <c r="D7254" s="5">
        <v>44455</v>
      </c>
      <c r="E7254" s="4" t="s">
        <v>27</v>
      </c>
      <c r="F7254" s="4" t="s">
        <v>100</v>
      </c>
      <c r="G7254" s="4" t="s">
        <v>101</v>
      </c>
      <c r="H7254" s="6" t="s">
        <v>20</v>
      </c>
      <c r="I7254" s="7">
        <v>20.000000000000007</v>
      </c>
      <c r="J7254" s="8">
        <v>425</v>
      </c>
      <c r="K7254" s="9">
        <v>85000.000000000029</v>
      </c>
      <c r="L7254" s="9">
        <v>34000.000000000015</v>
      </c>
      <c r="M7254" s="10">
        <v>0.4</v>
      </c>
      <c r="N7254" s="4" t="s">
        <v>83</v>
      </c>
      <c r="O7254" s="4" t="str">
        <f>TEXT(Table1[[#This Row],[Invoice Date]],"yyyy")</f>
        <v>2021</v>
      </c>
      <c r="P7254" s="4" t="str">
        <f>TEXT(Table1[[#This Row],[Invoice Date]],"mmm")</f>
        <v>Sep</v>
      </c>
      <c r="Q7254" s="27">
        <f>WEEKNUM(Table1[[#This Row],[Invoice Date]]) + IF(YEAR(Table1[[#This Row],[Invoice Date]])=2021, 52, 0)</f>
        <v>90</v>
      </c>
    </row>
    <row r="7255" spans="2:17" ht="14.25" customHeight="1" x14ac:dyDescent="0.3">
      <c r="B7255" s="4" t="s">
        <v>25</v>
      </c>
      <c r="C7255" s="33">
        <v>1185733</v>
      </c>
      <c r="D7255" s="5">
        <v>44455</v>
      </c>
      <c r="E7255" s="4" t="s">
        <v>27</v>
      </c>
      <c r="F7255" s="4" t="s">
        <v>100</v>
      </c>
      <c r="G7255" s="4" t="s">
        <v>101</v>
      </c>
      <c r="H7255" s="6" t="s">
        <v>22</v>
      </c>
      <c r="I7255" s="7">
        <v>30.000000000000004</v>
      </c>
      <c r="J7255" s="8">
        <v>400</v>
      </c>
      <c r="K7255" s="9">
        <v>120000.00000000001</v>
      </c>
      <c r="L7255" s="9">
        <v>42000</v>
      </c>
      <c r="M7255" s="10">
        <v>0.35</v>
      </c>
      <c r="N7255" s="4" t="s">
        <v>83</v>
      </c>
      <c r="O7255" s="4" t="str">
        <f>TEXT(Table1[[#This Row],[Invoice Date]],"yyyy")</f>
        <v>2021</v>
      </c>
      <c r="P7255" s="4" t="str">
        <f>TEXT(Table1[[#This Row],[Invoice Date]],"mmm")</f>
        <v>Sep</v>
      </c>
      <c r="Q7255" s="27">
        <f>WEEKNUM(Table1[[#This Row],[Invoice Date]]) + IF(YEAR(Table1[[#This Row],[Invoice Date]])=2021, 52, 0)</f>
        <v>90</v>
      </c>
    </row>
    <row r="7256" spans="2:17" ht="14.25" customHeight="1" x14ac:dyDescent="0.3">
      <c r="B7256" s="4" t="s">
        <v>25</v>
      </c>
      <c r="C7256" s="33">
        <v>1185733</v>
      </c>
      <c r="D7256" s="5">
        <v>44455</v>
      </c>
      <c r="E7256" s="4" t="s">
        <v>27</v>
      </c>
      <c r="F7256" s="4" t="s">
        <v>100</v>
      </c>
      <c r="G7256" s="4" t="s">
        <v>101</v>
      </c>
      <c r="H7256" s="6" t="s">
        <v>23</v>
      </c>
      <c r="I7256" s="7">
        <v>35.000000000000007</v>
      </c>
      <c r="J7256" s="8">
        <v>500</v>
      </c>
      <c r="K7256" s="9">
        <v>175000.00000000003</v>
      </c>
      <c r="L7256" s="9">
        <v>87500.000000000015</v>
      </c>
      <c r="M7256" s="10">
        <v>0.5</v>
      </c>
      <c r="N7256" s="4" t="s">
        <v>83</v>
      </c>
      <c r="O7256" s="4" t="str">
        <f>TEXT(Table1[[#This Row],[Invoice Date]],"yyyy")</f>
        <v>2021</v>
      </c>
      <c r="P7256" s="4" t="str">
        <f>TEXT(Table1[[#This Row],[Invoice Date]],"mmm")</f>
        <v>Sep</v>
      </c>
      <c r="Q7256" s="27">
        <f>WEEKNUM(Table1[[#This Row],[Invoice Date]]) + IF(YEAR(Table1[[#This Row],[Invoice Date]])=2021, 52, 0)</f>
        <v>90</v>
      </c>
    </row>
    <row r="7257" spans="2:17" ht="14.25" customHeight="1" x14ac:dyDescent="0.3">
      <c r="B7257" s="4" t="s">
        <v>26</v>
      </c>
      <c r="C7257" s="33">
        <v>1197831</v>
      </c>
      <c r="D7257" s="5">
        <v>44455</v>
      </c>
      <c r="E7257" s="4" t="s">
        <v>27</v>
      </c>
      <c r="F7257" s="4" t="s">
        <v>59</v>
      </c>
      <c r="G7257" s="4" t="s">
        <v>60</v>
      </c>
      <c r="H7257" s="6" t="s">
        <v>22</v>
      </c>
      <c r="I7257" s="7">
        <v>55.000000000000007</v>
      </c>
      <c r="J7257" s="8">
        <v>425</v>
      </c>
      <c r="K7257" s="9">
        <v>233750.00000000003</v>
      </c>
      <c r="L7257" s="9">
        <v>105187.5</v>
      </c>
      <c r="M7257" s="10">
        <v>0.44999999999999996</v>
      </c>
      <c r="N7257" s="4" t="s">
        <v>24</v>
      </c>
      <c r="O7257" s="4" t="str">
        <f>TEXT(Table1[[#This Row],[Invoice Date]],"yyyy")</f>
        <v>2021</v>
      </c>
      <c r="P7257" s="4" t="str">
        <f>TEXT(Table1[[#This Row],[Invoice Date]],"mmm")</f>
        <v>Sep</v>
      </c>
      <c r="Q7257" s="27">
        <f>WEEKNUM(Table1[[#This Row],[Invoice Date]]) + IF(YEAR(Table1[[#This Row],[Invoice Date]])=2021, 52, 0)</f>
        <v>90</v>
      </c>
    </row>
    <row r="7258" spans="2:17" ht="14.25" customHeight="1" x14ac:dyDescent="0.3">
      <c r="B7258" s="4" t="s">
        <v>25</v>
      </c>
      <c r="C7258" s="33">
        <v>1185733</v>
      </c>
      <c r="D7258" s="5">
        <v>44455</v>
      </c>
      <c r="E7258" s="4" t="s">
        <v>27</v>
      </c>
      <c r="F7258" s="4" t="s">
        <v>100</v>
      </c>
      <c r="G7258" s="4" t="s">
        <v>101</v>
      </c>
      <c r="H7258" s="6" t="s">
        <v>19</v>
      </c>
      <c r="I7258" s="7">
        <v>45.000000000000014</v>
      </c>
      <c r="J7258" s="8">
        <v>525</v>
      </c>
      <c r="K7258" s="9">
        <v>236250.00000000009</v>
      </c>
      <c r="L7258" s="9">
        <v>82687.500000000029</v>
      </c>
      <c r="M7258" s="10">
        <v>0.35</v>
      </c>
      <c r="N7258" s="4" t="s">
        <v>83</v>
      </c>
      <c r="O7258" s="4" t="str">
        <f>TEXT(Table1[[#This Row],[Invoice Date]],"yyyy")</f>
        <v>2021</v>
      </c>
      <c r="P7258" s="4" t="str">
        <f>TEXT(Table1[[#This Row],[Invoice Date]],"mmm")</f>
        <v>Sep</v>
      </c>
      <c r="Q7258" s="27">
        <f>WEEKNUM(Table1[[#This Row],[Invoice Date]]) + IF(YEAR(Table1[[#This Row],[Invoice Date]])=2021, 52, 0)</f>
        <v>90</v>
      </c>
    </row>
    <row r="7259" spans="2:17" ht="14.25" customHeight="1" x14ac:dyDescent="0.3">
      <c r="B7259" s="4" t="s">
        <v>25</v>
      </c>
      <c r="C7259" s="33">
        <v>1185733</v>
      </c>
      <c r="D7259" s="5">
        <v>44455</v>
      </c>
      <c r="E7259" s="4" t="s">
        <v>27</v>
      </c>
      <c r="F7259" s="4" t="s">
        <v>100</v>
      </c>
      <c r="G7259" s="4" t="s">
        <v>101</v>
      </c>
      <c r="H7259" s="6" t="s">
        <v>17</v>
      </c>
      <c r="I7259" s="7">
        <v>50</v>
      </c>
      <c r="J7259" s="8">
        <v>725</v>
      </c>
      <c r="K7259" s="9">
        <v>362500</v>
      </c>
      <c r="L7259" s="9">
        <v>145000</v>
      </c>
      <c r="M7259" s="10">
        <v>0.4</v>
      </c>
      <c r="N7259" s="4" t="s">
        <v>83</v>
      </c>
      <c r="O7259" s="4" t="str">
        <f>TEXT(Table1[[#This Row],[Invoice Date]],"yyyy")</f>
        <v>2021</v>
      </c>
      <c r="P7259" s="4" t="str">
        <f>TEXT(Table1[[#This Row],[Invoice Date]],"mmm")</f>
        <v>Sep</v>
      </c>
      <c r="Q7259" s="27">
        <f>WEEKNUM(Table1[[#This Row],[Invoice Date]]) + IF(YEAR(Table1[[#This Row],[Invoice Date]])=2021, 52, 0)</f>
        <v>90</v>
      </c>
    </row>
    <row r="7260" spans="2:17" ht="14.25" customHeight="1" x14ac:dyDescent="0.3">
      <c r="B7260" s="4" t="s">
        <v>26</v>
      </c>
      <c r="C7260" s="33">
        <v>1197831</v>
      </c>
      <c r="D7260" s="5">
        <v>44455</v>
      </c>
      <c r="E7260" s="4" t="s">
        <v>27</v>
      </c>
      <c r="F7260" s="4" t="s">
        <v>28</v>
      </c>
      <c r="G7260" s="4" t="s">
        <v>39</v>
      </c>
      <c r="H7260" s="6" t="s">
        <v>17</v>
      </c>
      <c r="I7260" s="7">
        <v>45</v>
      </c>
      <c r="J7260" s="8">
        <v>825</v>
      </c>
      <c r="K7260" s="9">
        <v>371250</v>
      </c>
      <c r="L7260" s="9">
        <v>148500</v>
      </c>
      <c r="M7260" s="10">
        <v>0.39999999999999997</v>
      </c>
      <c r="N7260" s="4" t="s">
        <v>24</v>
      </c>
      <c r="O7260" s="4" t="str">
        <f>TEXT(Table1[[#This Row],[Invoice Date]],"yyyy")</f>
        <v>2021</v>
      </c>
      <c r="P7260" s="4" t="str">
        <f>TEXT(Table1[[#This Row],[Invoice Date]],"mmm")</f>
        <v>Sep</v>
      </c>
      <c r="Q7260" s="27">
        <f>WEEKNUM(Table1[[#This Row],[Invoice Date]]) + IF(YEAR(Table1[[#This Row],[Invoice Date]])=2021, 52, 0)</f>
        <v>90</v>
      </c>
    </row>
    <row r="7261" spans="2:17" ht="14.25" customHeight="1" x14ac:dyDescent="0.3">
      <c r="B7261" s="4" t="s">
        <v>61</v>
      </c>
      <c r="C7261" s="33">
        <v>1185731</v>
      </c>
      <c r="D7261" s="5">
        <v>44456</v>
      </c>
      <c r="E7261" s="4" t="s">
        <v>15</v>
      </c>
      <c r="F7261" s="4" t="s">
        <v>133</v>
      </c>
      <c r="G7261" s="4" t="s">
        <v>134</v>
      </c>
      <c r="H7261" s="6" t="s">
        <v>21</v>
      </c>
      <c r="I7261" s="7">
        <v>53</v>
      </c>
      <c r="J7261" s="8">
        <v>56</v>
      </c>
      <c r="K7261" s="9">
        <v>2968</v>
      </c>
      <c r="L7261" s="9">
        <v>1246.56</v>
      </c>
      <c r="M7261" s="10">
        <v>0.42</v>
      </c>
      <c r="N7261" s="4" t="s">
        <v>83</v>
      </c>
      <c r="O7261" s="4" t="str">
        <f>TEXT(Table1[[#This Row],[Invoice Date]],"yyyy")</f>
        <v>2021</v>
      </c>
      <c r="P7261" s="4" t="str">
        <f>TEXT(Table1[[#This Row],[Invoice Date]],"mmm")</f>
        <v>Sep</v>
      </c>
      <c r="Q7261" s="27">
        <f>WEEKNUM(Table1[[#This Row],[Invoice Date]]) + IF(YEAR(Table1[[#This Row],[Invoice Date]])=2021, 52, 0)</f>
        <v>90</v>
      </c>
    </row>
    <row r="7262" spans="2:17" ht="14.25" customHeight="1" x14ac:dyDescent="0.3">
      <c r="B7262" s="4" t="s">
        <v>61</v>
      </c>
      <c r="C7262" s="33">
        <v>1185731</v>
      </c>
      <c r="D7262" s="5">
        <v>44456</v>
      </c>
      <c r="E7262" s="4" t="s">
        <v>15</v>
      </c>
      <c r="F7262" s="4" t="s">
        <v>133</v>
      </c>
      <c r="G7262" s="4" t="s">
        <v>134</v>
      </c>
      <c r="H7262" s="6" t="s">
        <v>21</v>
      </c>
      <c r="I7262" s="7">
        <v>41</v>
      </c>
      <c r="J7262" s="8">
        <v>74</v>
      </c>
      <c r="K7262" s="9">
        <v>3034</v>
      </c>
      <c r="L7262" s="9">
        <v>1122.58</v>
      </c>
      <c r="M7262" s="10">
        <v>0.37</v>
      </c>
      <c r="N7262" s="4" t="s">
        <v>24</v>
      </c>
      <c r="O7262" s="4" t="str">
        <f>TEXT(Table1[[#This Row],[Invoice Date]],"yyyy")</f>
        <v>2021</v>
      </c>
      <c r="P7262" s="4" t="str">
        <f>TEXT(Table1[[#This Row],[Invoice Date]],"mmm")</f>
        <v>Sep</v>
      </c>
      <c r="Q7262" s="27">
        <f>WEEKNUM(Table1[[#This Row],[Invoice Date]]) + IF(YEAR(Table1[[#This Row],[Invoice Date]])=2021, 52, 0)</f>
        <v>90</v>
      </c>
    </row>
    <row r="7263" spans="2:17" ht="14.25" customHeight="1" x14ac:dyDescent="0.3">
      <c r="B7263" s="4" t="s">
        <v>61</v>
      </c>
      <c r="C7263" s="33">
        <v>1185731</v>
      </c>
      <c r="D7263" s="5">
        <v>44456</v>
      </c>
      <c r="E7263" s="4" t="s">
        <v>15</v>
      </c>
      <c r="F7263" s="4" t="s">
        <v>133</v>
      </c>
      <c r="G7263" s="4" t="s">
        <v>134</v>
      </c>
      <c r="H7263" s="6" t="s">
        <v>20</v>
      </c>
      <c r="I7263" s="7">
        <v>43</v>
      </c>
      <c r="J7263" s="8">
        <v>78</v>
      </c>
      <c r="K7263" s="9">
        <v>3354</v>
      </c>
      <c r="L7263" s="9">
        <v>1106.82</v>
      </c>
      <c r="M7263" s="10">
        <v>0.32999999999999996</v>
      </c>
      <c r="N7263" s="4" t="s">
        <v>24</v>
      </c>
      <c r="O7263" s="4" t="str">
        <f>TEXT(Table1[[#This Row],[Invoice Date]],"yyyy")</f>
        <v>2021</v>
      </c>
      <c r="P7263" s="4" t="str">
        <f>TEXT(Table1[[#This Row],[Invoice Date]],"mmm")</f>
        <v>Sep</v>
      </c>
      <c r="Q7263" s="27">
        <f>WEEKNUM(Table1[[#This Row],[Invoice Date]]) + IF(YEAR(Table1[[#This Row],[Invoice Date]])=2021, 52, 0)</f>
        <v>90</v>
      </c>
    </row>
    <row r="7264" spans="2:17" ht="14.25" customHeight="1" x14ac:dyDescent="0.3">
      <c r="B7264" s="4" t="s">
        <v>61</v>
      </c>
      <c r="C7264" s="33">
        <v>1185731</v>
      </c>
      <c r="D7264" s="5">
        <v>44456</v>
      </c>
      <c r="E7264" s="4" t="s">
        <v>15</v>
      </c>
      <c r="F7264" s="4" t="s">
        <v>133</v>
      </c>
      <c r="G7264" s="4" t="s">
        <v>134</v>
      </c>
      <c r="H7264" s="6" t="s">
        <v>22</v>
      </c>
      <c r="I7264" s="7">
        <v>48</v>
      </c>
      <c r="J7264" s="8">
        <v>70</v>
      </c>
      <c r="K7264" s="9">
        <v>3360</v>
      </c>
      <c r="L7264" s="9">
        <v>1209.5999999999999</v>
      </c>
      <c r="M7264" s="10">
        <v>0.36</v>
      </c>
      <c r="N7264" s="4" t="s">
        <v>24</v>
      </c>
      <c r="O7264" s="4" t="str">
        <f>TEXT(Table1[[#This Row],[Invoice Date]],"yyyy")</f>
        <v>2021</v>
      </c>
      <c r="P7264" s="4" t="str">
        <f>TEXT(Table1[[#This Row],[Invoice Date]],"mmm")</f>
        <v>Sep</v>
      </c>
      <c r="Q7264" s="27">
        <f>WEEKNUM(Table1[[#This Row],[Invoice Date]]) + IF(YEAR(Table1[[#This Row],[Invoice Date]])=2021, 52, 0)</f>
        <v>90</v>
      </c>
    </row>
    <row r="7265" spans="2:17" ht="14.25" customHeight="1" x14ac:dyDescent="0.3">
      <c r="B7265" s="4" t="s">
        <v>61</v>
      </c>
      <c r="C7265" s="33">
        <v>1185731</v>
      </c>
      <c r="D7265" s="5">
        <v>44456</v>
      </c>
      <c r="E7265" s="4" t="s">
        <v>15</v>
      </c>
      <c r="F7265" s="4" t="s">
        <v>62</v>
      </c>
      <c r="G7265" s="4" t="s">
        <v>63</v>
      </c>
      <c r="H7265" s="6" t="s">
        <v>23</v>
      </c>
      <c r="I7265" s="7">
        <v>57</v>
      </c>
      <c r="J7265" s="8">
        <v>59</v>
      </c>
      <c r="K7265" s="9">
        <v>3363</v>
      </c>
      <c r="L7265" s="9">
        <v>1748.76</v>
      </c>
      <c r="M7265" s="10">
        <v>0.52</v>
      </c>
      <c r="N7265" s="4" t="s">
        <v>83</v>
      </c>
      <c r="O7265" s="4" t="str">
        <f>TEXT(Table1[[#This Row],[Invoice Date]],"yyyy")</f>
        <v>2021</v>
      </c>
      <c r="P7265" s="4" t="str">
        <f>TEXT(Table1[[#This Row],[Invoice Date]],"mmm")</f>
        <v>Sep</v>
      </c>
      <c r="Q7265" s="27">
        <f>WEEKNUM(Table1[[#This Row],[Invoice Date]]) + IF(YEAR(Table1[[#This Row],[Invoice Date]])=2021, 52, 0)</f>
        <v>90</v>
      </c>
    </row>
    <row r="7266" spans="2:17" ht="14.25" customHeight="1" x14ac:dyDescent="0.3">
      <c r="B7266" s="4" t="s">
        <v>61</v>
      </c>
      <c r="C7266" s="33">
        <v>1185731</v>
      </c>
      <c r="D7266" s="5">
        <v>44456</v>
      </c>
      <c r="E7266" s="4" t="s">
        <v>15</v>
      </c>
      <c r="F7266" s="4" t="s">
        <v>133</v>
      </c>
      <c r="G7266" s="4" t="s">
        <v>134</v>
      </c>
      <c r="H7266" s="6" t="s">
        <v>20</v>
      </c>
      <c r="I7266" s="7">
        <v>52</v>
      </c>
      <c r="J7266" s="8">
        <v>75</v>
      </c>
      <c r="K7266" s="9">
        <v>3900</v>
      </c>
      <c r="L7266" s="9">
        <v>1677</v>
      </c>
      <c r="M7266" s="10">
        <v>0.43</v>
      </c>
      <c r="N7266" s="4" t="s">
        <v>83</v>
      </c>
      <c r="O7266" s="4" t="str">
        <f>TEXT(Table1[[#This Row],[Invoice Date]],"yyyy")</f>
        <v>2021</v>
      </c>
      <c r="P7266" s="4" t="str">
        <f>TEXT(Table1[[#This Row],[Invoice Date]],"mmm")</f>
        <v>Sep</v>
      </c>
      <c r="Q7266" s="27">
        <f>WEEKNUM(Table1[[#This Row],[Invoice Date]]) + IF(YEAR(Table1[[#This Row],[Invoice Date]])=2021, 52, 0)</f>
        <v>90</v>
      </c>
    </row>
    <row r="7267" spans="2:17" ht="14.25" customHeight="1" x14ac:dyDescent="0.3">
      <c r="B7267" s="4" t="s">
        <v>61</v>
      </c>
      <c r="C7267" s="33">
        <v>1185731</v>
      </c>
      <c r="D7267" s="5">
        <v>44456</v>
      </c>
      <c r="E7267" s="4" t="s">
        <v>15</v>
      </c>
      <c r="F7267" s="4" t="s">
        <v>133</v>
      </c>
      <c r="G7267" s="4" t="s">
        <v>134</v>
      </c>
      <c r="H7267" s="6" t="s">
        <v>22</v>
      </c>
      <c r="I7267" s="7">
        <v>64</v>
      </c>
      <c r="J7267" s="8">
        <v>63</v>
      </c>
      <c r="K7267" s="9">
        <v>4032</v>
      </c>
      <c r="L7267" s="9">
        <v>1733.76</v>
      </c>
      <c r="M7267" s="10">
        <v>0.43</v>
      </c>
      <c r="N7267" s="4" t="s">
        <v>83</v>
      </c>
      <c r="O7267" s="4" t="str">
        <f>TEXT(Table1[[#This Row],[Invoice Date]],"yyyy")</f>
        <v>2021</v>
      </c>
      <c r="P7267" s="4" t="str">
        <f>TEXT(Table1[[#This Row],[Invoice Date]],"mmm")</f>
        <v>Sep</v>
      </c>
      <c r="Q7267" s="27">
        <f>WEEKNUM(Table1[[#This Row],[Invoice Date]]) + IF(YEAR(Table1[[#This Row],[Invoice Date]])=2021, 52, 0)</f>
        <v>90</v>
      </c>
    </row>
    <row r="7268" spans="2:17" ht="14.25" customHeight="1" x14ac:dyDescent="0.3">
      <c r="B7268" s="4" t="s">
        <v>61</v>
      </c>
      <c r="C7268" s="33">
        <v>1185731</v>
      </c>
      <c r="D7268" s="5">
        <v>44456</v>
      </c>
      <c r="E7268" s="4" t="s">
        <v>15</v>
      </c>
      <c r="F7268" s="4" t="s">
        <v>133</v>
      </c>
      <c r="G7268" s="4" t="s">
        <v>134</v>
      </c>
      <c r="H7268" s="6" t="s">
        <v>19</v>
      </c>
      <c r="I7268" s="7">
        <v>43</v>
      </c>
      <c r="J7268" s="8">
        <v>116</v>
      </c>
      <c r="K7268" s="9">
        <v>4988</v>
      </c>
      <c r="L7268" s="9">
        <v>2094.96</v>
      </c>
      <c r="M7268" s="10">
        <v>0.42000000000000004</v>
      </c>
      <c r="N7268" s="4" t="s">
        <v>24</v>
      </c>
      <c r="O7268" s="4" t="str">
        <f>TEXT(Table1[[#This Row],[Invoice Date]],"yyyy")</f>
        <v>2021</v>
      </c>
      <c r="P7268" s="4" t="str">
        <f>TEXT(Table1[[#This Row],[Invoice Date]],"mmm")</f>
        <v>Sep</v>
      </c>
      <c r="Q7268" s="27">
        <f>WEEKNUM(Table1[[#This Row],[Invoice Date]]) + IF(YEAR(Table1[[#This Row],[Invoice Date]])=2021, 52, 0)</f>
        <v>90</v>
      </c>
    </row>
    <row r="7269" spans="2:17" ht="14.25" customHeight="1" x14ac:dyDescent="0.3">
      <c r="B7269" s="4" t="s">
        <v>61</v>
      </c>
      <c r="C7269" s="33">
        <v>1185731</v>
      </c>
      <c r="D7269" s="5">
        <v>44456</v>
      </c>
      <c r="E7269" s="4" t="s">
        <v>15</v>
      </c>
      <c r="F7269" s="4" t="s">
        <v>133</v>
      </c>
      <c r="G7269" s="4" t="s">
        <v>134</v>
      </c>
      <c r="H7269" s="6" t="s">
        <v>19</v>
      </c>
      <c r="I7269" s="7">
        <v>54</v>
      </c>
      <c r="J7269" s="8">
        <v>95</v>
      </c>
      <c r="K7269" s="9">
        <v>5130</v>
      </c>
      <c r="L7269" s="9">
        <v>2667.6</v>
      </c>
      <c r="M7269" s="10">
        <v>0.52</v>
      </c>
      <c r="N7269" s="4" t="s">
        <v>83</v>
      </c>
      <c r="O7269" s="4" t="str">
        <f>TEXT(Table1[[#This Row],[Invoice Date]],"yyyy")</f>
        <v>2021</v>
      </c>
      <c r="P7269" s="4" t="str">
        <f>TEXT(Table1[[#This Row],[Invoice Date]],"mmm")</f>
        <v>Sep</v>
      </c>
      <c r="Q7269" s="27">
        <f>WEEKNUM(Table1[[#This Row],[Invoice Date]]) + IF(YEAR(Table1[[#This Row],[Invoice Date]])=2021, 52, 0)</f>
        <v>90</v>
      </c>
    </row>
    <row r="7270" spans="2:17" ht="14.25" customHeight="1" x14ac:dyDescent="0.3">
      <c r="B7270" s="4" t="s">
        <v>61</v>
      </c>
      <c r="C7270" s="33">
        <v>1185731</v>
      </c>
      <c r="D7270" s="5">
        <v>44456</v>
      </c>
      <c r="E7270" s="4" t="s">
        <v>15</v>
      </c>
      <c r="F7270" s="4" t="s">
        <v>133</v>
      </c>
      <c r="G7270" s="4" t="s">
        <v>134</v>
      </c>
      <c r="H7270" s="6" t="s">
        <v>23</v>
      </c>
      <c r="I7270" s="7">
        <v>53</v>
      </c>
      <c r="J7270" s="8">
        <v>104</v>
      </c>
      <c r="K7270" s="9">
        <v>5512</v>
      </c>
      <c r="L7270" s="9">
        <v>2039.44</v>
      </c>
      <c r="M7270" s="10">
        <v>0.37</v>
      </c>
      <c r="N7270" s="4" t="s">
        <v>24</v>
      </c>
      <c r="O7270" s="4" t="str">
        <f>TEXT(Table1[[#This Row],[Invoice Date]],"yyyy")</f>
        <v>2021</v>
      </c>
      <c r="P7270" s="4" t="str">
        <f>TEXT(Table1[[#This Row],[Invoice Date]],"mmm")</f>
        <v>Sep</v>
      </c>
      <c r="Q7270" s="27">
        <f>WEEKNUM(Table1[[#This Row],[Invoice Date]]) + IF(YEAR(Table1[[#This Row],[Invoice Date]])=2021, 52, 0)</f>
        <v>90</v>
      </c>
    </row>
    <row r="7271" spans="2:17" ht="14.25" customHeight="1" x14ac:dyDescent="0.3">
      <c r="B7271" s="4" t="s">
        <v>61</v>
      </c>
      <c r="C7271" s="33">
        <v>1185731</v>
      </c>
      <c r="D7271" s="5">
        <v>44456</v>
      </c>
      <c r="E7271" s="4" t="s">
        <v>15</v>
      </c>
      <c r="F7271" s="4" t="s">
        <v>133</v>
      </c>
      <c r="G7271" s="4" t="s">
        <v>134</v>
      </c>
      <c r="H7271" s="6" t="s">
        <v>23</v>
      </c>
      <c r="I7271" s="7">
        <v>68</v>
      </c>
      <c r="J7271" s="8">
        <v>98</v>
      </c>
      <c r="K7271" s="9">
        <v>6664</v>
      </c>
      <c r="L7271" s="9">
        <v>3065.4399999999996</v>
      </c>
      <c r="M7271" s="10">
        <v>0.45999999999999996</v>
      </c>
      <c r="N7271" s="4" t="s">
        <v>83</v>
      </c>
      <c r="O7271" s="4" t="str">
        <f>TEXT(Table1[[#This Row],[Invoice Date]],"yyyy")</f>
        <v>2021</v>
      </c>
      <c r="P7271" s="4" t="str">
        <f>TEXT(Table1[[#This Row],[Invoice Date]],"mmm")</f>
        <v>Sep</v>
      </c>
      <c r="Q7271" s="27">
        <f>WEEKNUM(Table1[[#This Row],[Invoice Date]]) + IF(YEAR(Table1[[#This Row],[Invoice Date]])=2021, 52, 0)</f>
        <v>90</v>
      </c>
    </row>
    <row r="7272" spans="2:17" ht="14.25" customHeight="1" x14ac:dyDescent="0.3">
      <c r="B7272" s="4" t="s">
        <v>26</v>
      </c>
      <c r="C7272" s="33">
        <v>1197831</v>
      </c>
      <c r="D7272" s="5">
        <v>44456</v>
      </c>
      <c r="E7272" s="4" t="s">
        <v>27</v>
      </c>
      <c r="F7272" s="4" t="s">
        <v>59</v>
      </c>
      <c r="G7272" s="4" t="s">
        <v>60</v>
      </c>
      <c r="H7272" s="6" t="s">
        <v>23</v>
      </c>
      <c r="I7272" s="7">
        <v>39</v>
      </c>
      <c r="J7272" s="8">
        <v>203</v>
      </c>
      <c r="K7272" s="9">
        <v>7917</v>
      </c>
      <c r="L7272" s="9">
        <v>5621.0700000000015</v>
      </c>
      <c r="M7272" s="10">
        <v>0.71000000000000019</v>
      </c>
      <c r="N7272" s="4" t="s">
        <v>24</v>
      </c>
      <c r="O7272" s="4" t="str">
        <f>TEXT(Table1[[#This Row],[Invoice Date]],"yyyy")</f>
        <v>2021</v>
      </c>
      <c r="P7272" s="4" t="str">
        <f>TEXT(Table1[[#This Row],[Invoice Date]],"mmm")</f>
        <v>Sep</v>
      </c>
      <c r="Q7272" s="27">
        <f>WEEKNUM(Table1[[#This Row],[Invoice Date]]) + IF(YEAR(Table1[[#This Row],[Invoice Date]])=2021, 52, 0)</f>
        <v>90</v>
      </c>
    </row>
    <row r="7273" spans="2:17" ht="14.25" customHeight="1" x14ac:dyDescent="0.3">
      <c r="B7273" s="4" t="s">
        <v>26</v>
      </c>
      <c r="C7273" s="33">
        <v>1197831</v>
      </c>
      <c r="D7273" s="5">
        <v>44456</v>
      </c>
      <c r="E7273" s="4" t="s">
        <v>27</v>
      </c>
      <c r="F7273" s="4" t="s">
        <v>28</v>
      </c>
      <c r="G7273" s="4" t="s">
        <v>39</v>
      </c>
      <c r="H7273" s="6" t="s">
        <v>19</v>
      </c>
      <c r="I7273" s="7">
        <v>34</v>
      </c>
      <c r="J7273" s="8">
        <v>264</v>
      </c>
      <c r="K7273" s="9">
        <v>8976</v>
      </c>
      <c r="L7273" s="9">
        <v>3769.92</v>
      </c>
      <c r="M7273" s="10">
        <v>0.42</v>
      </c>
      <c r="N7273" s="4" t="s">
        <v>24</v>
      </c>
      <c r="O7273" s="4" t="str">
        <f>TEXT(Table1[[#This Row],[Invoice Date]],"yyyy")</f>
        <v>2021</v>
      </c>
      <c r="P7273" s="4" t="str">
        <f>TEXT(Table1[[#This Row],[Invoice Date]],"mmm")</f>
        <v>Sep</v>
      </c>
      <c r="Q7273" s="27">
        <f>WEEKNUM(Table1[[#This Row],[Invoice Date]]) + IF(YEAR(Table1[[#This Row],[Invoice Date]])=2021, 52, 0)</f>
        <v>90</v>
      </c>
    </row>
    <row r="7274" spans="2:17" ht="14.25" customHeight="1" x14ac:dyDescent="0.3">
      <c r="B7274" s="4" t="s">
        <v>61</v>
      </c>
      <c r="C7274" s="33">
        <v>1185731</v>
      </c>
      <c r="D7274" s="5">
        <v>44456</v>
      </c>
      <c r="E7274" s="4" t="s">
        <v>15</v>
      </c>
      <c r="F7274" s="4" t="s">
        <v>133</v>
      </c>
      <c r="G7274" s="4" t="s">
        <v>134</v>
      </c>
      <c r="H7274" s="6" t="s">
        <v>17</v>
      </c>
      <c r="I7274" s="7">
        <v>59</v>
      </c>
      <c r="J7274" s="8">
        <v>154</v>
      </c>
      <c r="K7274" s="9">
        <v>9086</v>
      </c>
      <c r="L7274" s="9">
        <v>4724.72</v>
      </c>
      <c r="M7274" s="10">
        <v>0.52</v>
      </c>
      <c r="N7274" s="4" t="s">
        <v>83</v>
      </c>
      <c r="O7274" s="4" t="str">
        <f>TEXT(Table1[[#This Row],[Invoice Date]],"yyyy")</f>
        <v>2021</v>
      </c>
      <c r="P7274" s="4" t="str">
        <f>TEXT(Table1[[#This Row],[Invoice Date]],"mmm")</f>
        <v>Sep</v>
      </c>
      <c r="Q7274" s="27">
        <f>WEEKNUM(Table1[[#This Row],[Invoice Date]]) + IF(YEAR(Table1[[#This Row],[Invoice Date]])=2021, 52, 0)</f>
        <v>90</v>
      </c>
    </row>
    <row r="7275" spans="2:17" ht="14.25" customHeight="1" x14ac:dyDescent="0.3">
      <c r="B7275" s="4" t="s">
        <v>61</v>
      </c>
      <c r="C7275" s="33">
        <v>1185731</v>
      </c>
      <c r="D7275" s="5">
        <v>44456</v>
      </c>
      <c r="E7275" s="4" t="s">
        <v>15</v>
      </c>
      <c r="F7275" s="4" t="s">
        <v>133</v>
      </c>
      <c r="G7275" s="4" t="s">
        <v>134</v>
      </c>
      <c r="H7275" s="6" t="s">
        <v>17</v>
      </c>
      <c r="I7275" s="7">
        <v>51</v>
      </c>
      <c r="J7275" s="8">
        <v>193</v>
      </c>
      <c r="K7275" s="9">
        <v>9843</v>
      </c>
      <c r="L7275" s="9">
        <v>4330.92</v>
      </c>
      <c r="M7275" s="10">
        <v>0.44</v>
      </c>
      <c r="N7275" s="4" t="s">
        <v>24</v>
      </c>
      <c r="O7275" s="4" t="str">
        <f>TEXT(Table1[[#This Row],[Invoice Date]],"yyyy")</f>
        <v>2021</v>
      </c>
      <c r="P7275" s="4" t="str">
        <f>TEXT(Table1[[#This Row],[Invoice Date]],"mmm")</f>
        <v>Sep</v>
      </c>
      <c r="Q7275" s="27">
        <f>WEEKNUM(Table1[[#This Row],[Invoice Date]]) + IF(YEAR(Table1[[#This Row],[Invoice Date]])=2021, 52, 0)</f>
        <v>90</v>
      </c>
    </row>
    <row r="7276" spans="2:17" ht="14.25" customHeight="1" x14ac:dyDescent="0.3">
      <c r="B7276" s="4" t="s">
        <v>26</v>
      </c>
      <c r="C7276" s="33">
        <v>1197831</v>
      </c>
      <c r="D7276" s="5">
        <v>44456</v>
      </c>
      <c r="E7276" s="4" t="s">
        <v>27</v>
      </c>
      <c r="F7276" s="4" t="s">
        <v>28</v>
      </c>
      <c r="G7276" s="4" t="s">
        <v>39</v>
      </c>
      <c r="H7276" s="6" t="s">
        <v>19</v>
      </c>
      <c r="I7276" s="7">
        <v>48</v>
      </c>
      <c r="J7276" s="8">
        <v>215</v>
      </c>
      <c r="K7276" s="9">
        <v>10320</v>
      </c>
      <c r="L7276" s="9">
        <v>5572.8</v>
      </c>
      <c r="M7276" s="10">
        <v>0.54</v>
      </c>
      <c r="N7276" s="4" t="s">
        <v>83</v>
      </c>
      <c r="O7276" s="4" t="str">
        <f>TEXT(Table1[[#This Row],[Invoice Date]],"yyyy")</f>
        <v>2021</v>
      </c>
      <c r="P7276" s="4" t="str">
        <f>TEXT(Table1[[#This Row],[Invoice Date]],"mmm")</f>
        <v>Sep</v>
      </c>
      <c r="Q7276" s="27">
        <f>WEEKNUM(Table1[[#This Row],[Invoice Date]]) + IF(YEAR(Table1[[#This Row],[Invoice Date]])=2021, 52, 0)</f>
        <v>90</v>
      </c>
    </row>
    <row r="7277" spans="2:17" ht="14.25" customHeight="1" x14ac:dyDescent="0.3">
      <c r="B7277" s="4" t="s">
        <v>26</v>
      </c>
      <c r="C7277" s="33">
        <v>1197831</v>
      </c>
      <c r="D7277" s="5">
        <v>44456</v>
      </c>
      <c r="E7277" s="4" t="s">
        <v>27</v>
      </c>
      <c r="F7277" s="4" t="s">
        <v>59</v>
      </c>
      <c r="G7277" s="4" t="s">
        <v>60</v>
      </c>
      <c r="H7277" s="6" t="s">
        <v>23</v>
      </c>
      <c r="I7277" s="7">
        <v>59</v>
      </c>
      <c r="J7277" s="8">
        <v>182</v>
      </c>
      <c r="K7277" s="9">
        <v>10738</v>
      </c>
      <c r="L7277" s="9">
        <v>8268.260000000002</v>
      </c>
      <c r="M7277" s="10">
        <v>0.77000000000000013</v>
      </c>
      <c r="N7277" s="4" t="s">
        <v>83</v>
      </c>
      <c r="O7277" s="4" t="str">
        <f>TEXT(Table1[[#This Row],[Invoice Date]],"yyyy")</f>
        <v>2021</v>
      </c>
      <c r="P7277" s="4" t="str">
        <f>TEXT(Table1[[#This Row],[Invoice Date]],"mmm")</f>
        <v>Sep</v>
      </c>
      <c r="Q7277" s="27">
        <f>WEEKNUM(Table1[[#This Row],[Invoice Date]]) + IF(YEAR(Table1[[#This Row],[Invoice Date]])=2021, 52, 0)</f>
        <v>90</v>
      </c>
    </row>
    <row r="7278" spans="2:17" ht="14.25" customHeight="1" x14ac:dyDescent="0.3">
      <c r="B7278" s="4" t="s">
        <v>61</v>
      </c>
      <c r="C7278" s="33">
        <v>1185731</v>
      </c>
      <c r="D7278" s="5">
        <v>44456</v>
      </c>
      <c r="E7278" s="4" t="s">
        <v>15</v>
      </c>
      <c r="F7278" s="4" t="s">
        <v>133</v>
      </c>
      <c r="G7278" s="4" t="s">
        <v>134</v>
      </c>
      <c r="H7278" s="6" t="s">
        <v>21</v>
      </c>
      <c r="I7278" s="7">
        <v>55.000000000000007</v>
      </c>
      <c r="J7278" s="8">
        <v>225</v>
      </c>
      <c r="K7278" s="9">
        <v>123750.00000000001</v>
      </c>
      <c r="L7278" s="9">
        <v>37125</v>
      </c>
      <c r="M7278" s="10">
        <v>0.3</v>
      </c>
      <c r="N7278" s="4" t="s">
        <v>24</v>
      </c>
      <c r="O7278" s="4" t="str">
        <f>TEXT(Table1[[#This Row],[Invoice Date]],"yyyy")</f>
        <v>2021</v>
      </c>
      <c r="P7278" s="4" t="str">
        <f>TEXT(Table1[[#This Row],[Invoice Date]],"mmm")</f>
        <v>Sep</v>
      </c>
      <c r="Q7278" s="27">
        <f>WEEKNUM(Table1[[#This Row],[Invoice Date]]) + IF(YEAR(Table1[[#This Row],[Invoice Date]])=2021, 52, 0)</f>
        <v>90</v>
      </c>
    </row>
    <row r="7279" spans="2:17" ht="14.25" customHeight="1" x14ac:dyDescent="0.3">
      <c r="B7279" s="4" t="s">
        <v>61</v>
      </c>
      <c r="C7279" s="33">
        <v>1185731</v>
      </c>
      <c r="D7279" s="5">
        <v>44456</v>
      </c>
      <c r="E7279" s="4" t="s">
        <v>15</v>
      </c>
      <c r="F7279" s="4" t="s">
        <v>62</v>
      </c>
      <c r="G7279" s="4" t="s">
        <v>63</v>
      </c>
      <c r="H7279" s="6" t="s">
        <v>23</v>
      </c>
      <c r="I7279" s="7">
        <v>60</v>
      </c>
      <c r="J7279" s="8">
        <v>225</v>
      </c>
      <c r="K7279" s="9">
        <v>135000</v>
      </c>
      <c r="L7279" s="9">
        <v>54000</v>
      </c>
      <c r="M7279" s="10">
        <v>0.4</v>
      </c>
      <c r="N7279" s="4" t="s">
        <v>24</v>
      </c>
      <c r="O7279" s="4" t="str">
        <f>TEXT(Table1[[#This Row],[Invoice Date]],"yyyy")</f>
        <v>2021</v>
      </c>
      <c r="P7279" s="4" t="str">
        <f>TEXT(Table1[[#This Row],[Invoice Date]],"mmm")</f>
        <v>Sep</v>
      </c>
      <c r="Q7279" s="27">
        <f>WEEKNUM(Table1[[#This Row],[Invoice Date]]) + IF(YEAR(Table1[[#This Row],[Invoice Date]])=2021, 52, 0)</f>
        <v>90</v>
      </c>
    </row>
    <row r="7280" spans="2:17" ht="14.25" customHeight="1" x14ac:dyDescent="0.3">
      <c r="B7280" s="4" t="s">
        <v>61</v>
      </c>
      <c r="C7280" s="33">
        <v>1185731</v>
      </c>
      <c r="D7280" s="5">
        <v>44456</v>
      </c>
      <c r="E7280" s="4" t="s">
        <v>15</v>
      </c>
      <c r="F7280" s="4" t="s">
        <v>133</v>
      </c>
      <c r="G7280" s="4" t="s">
        <v>134</v>
      </c>
      <c r="H7280" s="6" t="s">
        <v>20</v>
      </c>
      <c r="I7280" s="7">
        <v>55.000000000000007</v>
      </c>
      <c r="J7280" s="8">
        <v>250</v>
      </c>
      <c r="K7280" s="9">
        <v>137500.00000000003</v>
      </c>
      <c r="L7280" s="9">
        <v>41250.000000000007</v>
      </c>
      <c r="M7280" s="10">
        <v>0.3</v>
      </c>
      <c r="N7280" s="4" t="s">
        <v>24</v>
      </c>
      <c r="O7280" s="4" t="str">
        <f>TEXT(Table1[[#This Row],[Invoice Date]],"yyyy")</f>
        <v>2021</v>
      </c>
      <c r="P7280" s="4" t="str">
        <f>TEXT(Table1[[#This Row],[Invoice Date]],"mmm")</f>
        <v>Sep</v>
      </c>
      <c r="Q7280" s="27">
        <f>WEEKNUM(Table1[[#This Row],[Invoice Date]]) + IF(YEAR(Table1[[#This Row],[Invoice Date]])=2021, 52, 0)</f>
        <v>90</v>
      </c>
    </row>
    <row r="7281" spans="2:17" ht="14.25" customHeight="1" x14ac:dyDescent="0.3">
      <c r="B7281" s="4" t="s">
        <v>61</v>
      </c>
      <c r="C7281" s="33">
        <v>1185731</v>
      </c>
      <c r="D7281" s="5">
        <v>44456</v>
      </c>
      <c r="E7281" s="4" t="s">
        <v>15</v>
      </c>
      <c r="F7281" s="4" t="s">
        <v>133</v>
      </c>
      <c r="G7281" s="4" t="s">
        <v>134</v>
      </c>
      <c r="H7281" s="6" t="s">
        <v>22</v>
      </c>
      <c r="I7281" s="7">
        <v>65</v>
      </c>
      <c r="J7281" s="8">
        <v>225</v>
      </c>
      <c r="K7281" s="9">
        <v>146250</v>
      </c>
      <c r="L7281" s="9">
        <v>43875</v>
      </c>
      <c r="M7281" s="10">
        <v>0.3</v>
      </c>
      <c r="N7281" s="4" t="s">
        <v>24</v>
      </c>
      <c r="O7281" s="4" t="str">
        <f>TEXT(Table1[[#This Row],[Invoice Date]],"yyyy")</f>
        <v>2021</v>
      </c>
      <c r="P7281" s="4" t="str">
        <f>TEXT(Table1[[#This Row],[Invoice Date]],"mmm")</f>
        <v>Sep</v>
      </c>
      <c r="Q7281" s="27">
        <f>WEEKNUM(Table1[[#This Row],[Invoice Date]]) + IF(YEAR(Table1[[#This Row],[Invoice Date]])=2021, 52, 0)</f>
        <v>90</v>
      </c>
    </row>
    <row r="7282" spans="2:17" ht="14.25" customHeight="1" x14ac:dyDescent="0.3">
      <c r="B7282" s="4" t="s">
        <v>61</v>
      </c>
      <c r="C7282" s="33">
        <v>1185731</v>
      </c>
      <c r="D7282" s="5">
        <v>44456</v>
      </c>
      <c r="E7282" s="4" t="s">
        <v>15</v>
      </c>
      <c r="F7282" s="4" t="s">
        <v>133</v>
      </c>
      <c r="G7282" s="4" t="s">
        <v>134</v>
      </c>
      <c r="H7282" s="6" t="s">
        <v>19</v>
      </c>
      <c r="I7282" s="7">
        <v>60.000000000000007</v>
      </c>
      <c r="J7282" s="8">
        <v>350</v>
      </c>
      <c r="K7282" s="9">
        <v>210000.00000000003</v>
      </c>
      <c r="L7282" s="9">
        <v>84000.000000000015</v>
      </c>
      <c r="M7282" s="10">
        <v>0.4</v>
      </c>
      <c r="N7282" s="4" t="s">
        <v>24</v>
      </c>
      <c r="O7282" s="4" t="str">
        <f>TEXT(Table1[[#This Row],[Invoice Date]],"yyyy")</f>
        <v>2021</v>
      </c>
      <c r="P7282" s="4" t="str">
        <f>TEXT(Table1[[#This Row],[Invoice Date]],"mmm")</f>
        <v>Sep</v>
      </c>
      <c r="Q7282" s="27">
        <f>WEEKNUM(Table1[[#This Row],[Invoice Date]]) + IF(YEAR(Table1[[#This Row],[Invoice Date]])=2021, 52, 0)</f>
        <v>90</v>
      </c>
    </row>
    <row r="7283" spans="2:17" ht="14.25" customHeight="1" x14ac:dyDescent="0.3">
      <c r="B7283" s="4" t="s">
        <v>61</v>
      </c>
      <c r="C7283" s="33">
        <v>1185731</v>
      </c>
      <c r="D7283" s="5">
        <v>44456</v>
      </c>
      <c r="E7283" s="4" t="s">
        <v>15</v>
      </c>
      <c r="F7283" s="4" t="s">
        <v>133</v>
      </c>
      <c r="G7283" s="4" t="s">
        <v>134</v>
      </c>
      <c r="H7283" s="6" t="s">
        <v>23</v>
      </c>
      <c r="I7283" s="7">
        <v>70</v>
      </c>
      <c r="J7283" s="8">
        <v>325</v>
      </c>
      <c r="K7283" s="9">
        <v>227500</v>
      </c>
      <c r="L7283" s="9">
        <v>79625</v>
      </c>
      <c r="M7283" s="10">
        <v>0.35</v>
      </c>
      <c r="N7283" s="4" t="s">
        <v>24</v>
      </c>
      <c r="O7283" s="4" t="str">
        <f>TEXT(Table1[[#This Row],[Invoice Date]],"yyyy")</f>
        <v>2021</v>
      </c>
      <c r="P7283" s="4" t="str">
        <f>TEXT(Table1[[#This Row],[Invoice Date]],"mmm")</f>
        <v>Sep</v>
      </c>
      <c r="Q7283" s="27">
        <f>WEEKNUM(Table1[[#This Row],[Invoice Date]]) + IF(YEAR(Table1[[#This Row],[Invoice Date]])=2021, 52, 0)</f>
        <v>90</v>
      </c>
    </row>
    <row r="7284" spans="2:17" ht="14.25" customHeight="1" x14ac:dyDescent="0.3">
      <c r="B7284" s="4" t="s">
        <v>61</v>
      </c>
      <c r="C7284" s="33">
        <v>1185731</v>
      </c>
      <c r="D7284" s="5">
        <v>44456</v>
      </c>
      <c r="E7284" s="4" t="s">
        <v>15</v>
      </c>
      <c r="F7284" s="4" t="s">
        <v>133</v>
      </c>
      <c r="G7284" s="4" t="s">
        <v>134</v>
      </c>
      <c r="H7284" s="6" t="s">
        <v>17</v>
      </c>
      <c r="I7284" s="7">
        <v>65</v>
      </c>
      <c r="J7284" s="8">
        <v>550</v>
      </c>
      <c r="K7284" s="9">
        <v>357500</v>
      </c>
      <c r="L7284" s="9">
        <v>143000</v>
      </c>
      <c r="M7284" s="10">
        <v>0.4</v>
      </c>
      <c r="N7284" s="4" t="s">
        <v>24</v>
      </c>
      <c r="O7284" s="4" t="str">
        <f>TEXT(Table1[[#This Row],[Invoice Date]],"yyyy")</f>
        <v>2021</v>
      </c>
      <c r="P7284" s="4" t="str">
        <f>TEXT(Table1[[#This Row],[Invoice Date]],"mmm")</f>
        <v>Sep</v>
      </c>
      <c r="Q7284" s="27">
        <f>WEEKNUM(Table1[[#This Row],[Invoice Date]]) + IF(YEAR(Table1[[#This Row],[Invoice Date]])=2021, 52, 0)</f>
        <v>90</v>
      </c>
    </row>
    <row r="7285" spans="2:17" ht="14.25" customHeight="1" x14ac:dyDescent="0.3">
      <c r="B7285" s="4" t="s">
        <v>26</v>
      </c>
      <c r="C7285" s="33">
        <v>1197831</v>
      </c>
      <c r="D7285" s="5">
        <v>44456</v>
      </c>
      <c r="E7285" s="4" t="s">
        <v>27</v>
      </c>
      <c r="F7285" s="4" t="s">
        <v>59</v>
      </c>
      <c r="G7285" s="4" t="s">
        <v>60</v>
      </c>
      <c r="H7285" s="6" t="s">
        <v>23</v>
      </c>
      <c r="I7285" s="7">
        <v>60</v>
      </c>
      <c r="J7285" s="8">
        <v>675</v>
      </c>
      <c r="K7285" s="9">
        <v>405000</v>
      </c>
      <c r="L7285" s="9">
        <v>263250.00000000006</v>
      </c>
      <c r="M7285" s="10">
        <v>0.65000000000000013</v>
      </c>
      <c r="N7285" s="4" t="s">
        <v>24</v>
      </c>
      <c r="O7285" s="4" t="str">
        <f>TEXT(Table1[[#This Row],[Invoice Date]],"yyyy")</f>
        <v>2021</v>
      </c>
      <c r="P7285" s="4" t="str">
        <f>TEXT(Table1[[#This Row],[Invoice Date]],"mmm")</f>
        <v>Sep</v>
      </c>
      <c r="Q7285" s="27">
        <f>WEEKNUM(Table1[[#This Row],[Invoice Date]]) + IF(YEAR(Table1[[#This Row],[Invoice Date]])=2021, 52, 0)</f>
        <v>90</v>
      </c>
    </row>
    <row r="7286" spans="2:17" ht="14.25" customHeight="1" x14ac:dyDescent="0.3">
      <c r="B7286" s="4" t="s">
        <v>26</v>
      </c>
      <c r="C7286" s="33">
        <v>1197831</v>
      </c>
      <c r="D7286" s="5">
        <v>44456</v>
      </c>
      <c r="E7286" s="4" t="s">
        <v>27</v>
      </c>
      <c r="F7286" s="4" t="s">
        <v>28</v>
      </c>
      <c r="G7286" s="4" t="s">
        <v>39</v>
      </c>
      <c r="H7286" s="6" t="s">
        <v>19</v>
      </c>
      <c r="I7286" s="7">
        <v>50</v>
      </c>
      <c r="J7286" s="8">
        <v>825</v>
      </c>
      <c r="K7286" s="9">
        <v>412500</v>
      </c>
      <c r="L7286" s="9">
        <v>165000</v>
      </c>
      <c r="M7286" s="10">
        <v>0.39999999999999997</v>
      </c>
      <c r="N7286" s="4" t="s">
        <v>24</v>
      </c>
      <c r="O7286" s="4" t="str">
        <f>TEXT(Table1[[#This Row],[Invoice Date]],"yyyy")</f>
        <v>2021</v>
      </c>
      <c r="P7286" s="4" t="str">
        <f>TEXT(Table1[[#This Row],[Invoice Date]],"mmm")</f>
        <v>Sep</v>
      </c>
      <c r="Q7286" s="27">
        <f>WEEKNUM(Table1[[#This Row],[Invoice Date]]) + IF(YEAR(Table1[[#This Row],[Invoice Date]])=2021, 52, 0)</f>
        <v>90</v>
      </c>
    </row>
    <row r="7287" spans="2:17" ht="14.25" customHeight="1" x14ac:dyDescent="0.3">
      <c r="B7287" s="4" t="s">
        <v>30</v>
      </c>
      <c r="C7287" s="34">
        <v>1128299</v>
      </c>
      <c r="D7287" s="5">
        <v>44457</v>
      </c>
      <c r="E7287" s="4" t="s">
        <v>15</v>
      </c>
      <c r="F7287" s="4" t="s">
        <v>118</v>
      </c>
      <c r="G7287" s="4" t="s">
        <v>93</v>
      </c>
      <c r="H7287" s="6" t="s">
        <v>21</v>
      </c>
      <c r="I7287" s="7">
        <v>23</v>
      </c>
      <c r="J7287" s="8">
        <v>59</v>
      </c>
      <c r="K7287" s="9">
        <v>1357</v>
      </c>
      <c r="L7287" s="9">
        <v>678.5</v>
      </c>
      <c r="M7287" s="10">
        <v>0.5</v>
      </c>
      <c r="N7287" s="4" t="s">
        <v>83</v>
      </c>
      <c r="O7287" s="4" t="str">
        <f>TEXT(Table1[[#This Row],[Invoice Date]],"yyyy")</f>
        <v>2021</v>
      </c>
      <c r="P7287" s="4" t="str">
        <f>TEXT(Table1[[#This Row],[Invoice Date]],"mmm")</f>
        <v>Sep</v>
      </c>
      <c r="Q7287" s="27">
        <f>WEEKNUM(Table1[[#This Row],[Invoice Date]]) + IF(YEAR(Table1[[#This Row],[Invoice Date]])=2021, 52, 0)</f>
        <v>90</v>
      </c>
    </row>
    <row r="7288" spans="2:17" ht="14.25" customHeight="1" x14ac:dyDescent="0.3">
      <c r="B7288" s="4" t="s">
        <v>30</v>
      </c>
      <c r="C7288" s="34">
        <v>1128299</v>
      </c>
      <c r="D7288" s="5">
        <v>44457</v>
      </c>
      <c r="E7288" s="4" t="s">
        <v>15</v>
      </c>
      <c r="F7288" s="4" t="s">
        <v>118</v>
      </c>
      <c r="G7288" s="4" t="s">
        <v>93</v>
      </c>
      <c r="H7288" s="6" t="s">
        <v>20</v>
      </c>
      <c r="I7288" s="7">
        <v>24</v>
      </c>
      <c r="J7288" s="8">
        <v>68</v>
      </c>
      <c r="K7288" s="9">
        <v>1632</v>
      </c>
      <c r="L7288" s="9">
        <v>881.28000000000009</v>
      </c>
      <c r="M7288" s="10">
        <v>0.54</v>
      </c>
      <c r="N7288" s="4" t="s">
        <v>83</v>
      </c>
      <c r="O7288" s="4" t="str">
        <f>TEXT(Table1[[#This Row],[Invoice Date]],"yyyy")</f>
        <v>2021</v>
      </c>
      <c r="P7288" s="4" t="str">
        <f>TEXT(Table1[[#This Row],[Invoice Date]],"mmm")</f>
        <v>Sep</v>
      </c>
      <c r="Q7288" s="27">
        <f>WEEKNUM(Table1[[#This Row],[Invoice Date]]) + IF(YEAR(Table1[[#This Row],[Invoice Date]])=2021, 52, 0)</f>
        <v>90</v>
      </c>
    </row>
    <row r="7289" spans="2:17" ht="14.25" customHeight="1" x14ac:dyDescent="0.3">
      <c r="B7289" s="4" t="s">
        <v>30</v>
      </c>
      <c r="C7289" s="34">
        <v>1128299</v>
      </c>
      <c r="D7289" s="5">
        <v>44457</v>
      </c>
      <c r="E7289" s="4" t="s">
        <v>15</v>
      </c>
      <c r="F7289" s="4" t="s">
        <v>118</v>
      </c>
      <c r="G7289" s="4" t="s">
        <v>93</v>
      </c>
      <c r="H7289" s="6" t="s">
        <v>22</v>
      </c>
      <c r="I7289" s="7">
        <v>32</v>
      </c>
      <c r="J7289" s="8">
        <v>61</v>
      </c>
      <c r="K7289" s="9">
        <v>1952</v>
      </c>
      <c r="L7289" s="9">
        <v>1015.0400000000001</v>
      </c>
      <c r="M7289" s="10">
        <v>0.52</v>
      </c>
      <c r="N7289" s="4" t="s">
        <v>83</v>
      </c>
      <c r="O7289" s="4" t="str">
        <f>TEXT(Table1[[#This Row],[Invoice Date]],"yyyy")</f>
        <v>2021</v>
      </c>
      <c r="P7289" s="4" t="str">
        <f>TEXT(Table1[[#This Row],[Invoice Date]],"mmm")</f>
        <v>Sep</v>
      </c>
      <c r="Q7289" s="27">
        <f>WEEKNUM(Table1[[#This Row],[Invoice Date]]) + IF(YEAR(Table1[[#This Row],[Invoice Date]])=2021, 52, 0)</f>
        <v>90</v>
      </c>
    </row>
    <row r="7290" spans="2:17" ht="14.25" customHeight="1" x14ac:dyDescent="0.3">
      <c r="B7290" s="4" t="s">
        <v>30</v>
      </c>
      <c r="C7290" s="34">
        <v>1128299</v>
      </c>
      <c r="D7290" s="5">
        <v>44457</v>
      </c>
      <c r="E7290" s="4" t="s">
        <v>27</v>
      </c>
      <c r="F7290" s="4" t="s">
        <v>81</v>
      </c>
      <c r="G7290" s="4" t="s">
        <v>82</v>
      </c>
      <c r="H7290" s="6" t="s">
        <v>21</v>
      </c>
      <c r="I7290" s="7">
        <v>41</v>
      </c>
      <c r="J7290" s="8">
        <v>63</v>
      </c>
      <c r="K7290" s="9">
        <v>2583</v>
      </c>
      <c r="L7290" s="9">
        <v>1317.33</v>
      </c>
      <c r="M7290" s="10">
        <v>0.51</v>
      </c>
      <c r="N7290" s="4" t="s">
        <v>83</v>
      </c>
      <c r="O7290" s="4" t="str">
        <f>TEXT(Table1[[#This Row],[Invoice Date]],"yyyy")</f>
        <v>2021</v>
      </c>
      <c r="P7290" s="4" t="str">
        <f>TEXT(Table1[[#This Row],[Invoice Date]],"mmm")</f>
        <v>Sep</v>
      </c>
      <c r="Q7290" s="27">
        <f>WEEKNUM(Table1[[#This Row],[Invoice Date]]) + IF(YEAR(Table1[[#This Row],[Invoice Date]])=2021, 52, 0)</f>
        <v>90</v>
      </c>
    </row>
    <row r="7291" spans="2:17" ht="14.25" customHeight="1" x14ac:dyDescent="0.3">
      <c r="B7291" s="4" t="s">
        <v>30</v>
      </c>
      <c r="C7291" s="34">
        <v>1128299</v>
      </c>
      <c r="D7291" s="5">
        <v>44457</v>
      </c>
      <c r="E7291" s="4" t="s">
        <v>15</v>
      </c>
      <c r="F7291" s="4" t="s">
        <v>118</v>
      </c>
      <c r="G7291" s="4" t="s">
        <v>93</v>
      </c>
      <c r="H7291" s="6" t="s">
        <v>19</v>
      </c>
      <c r="I7291" s="7">
        <v>29</v>
      </c>
      <c r="J7291" s="8">
        <v>91</v>
      </c>
      <c r="K7291" s="9">
        <v>2639</v>
      </c>
      <c r="L7291" s="9">
        <v>1398.67</v>
      </c>
      <c r="M7291" s="10">
        <v>0.53</v>
      </c>
      <c r="N7291" s="4" t="s">
        <v>83</v>
      </c>
      <c r="O7291" s="4" t="str">
        <f>TEXT(Table1[[#This Row],[Invoice Date]],"yyyy")</f>
        <v>2021</v>
      </c>
      <c r="P7291" s="4" t="str">
        <f>TEXT(Table1[[#This Row],[Invoice Date]],"mmm")</f>
        <v>Sep</v>
      </c>
      <c r="Q7291" s="27">
        <f>WEEKNUM(Table1[[#This Row],[Invoice Date]]) + IF(YEAR(Table1[[#This Row],[Invoice Date]])=2021, 52, 0)</f>
        <v>90</v>
      </c>
    </row>
    <row r="7292" spans="2:17" ht="14.25" customHeight="1" x14ac:dyDescent="0.3">
      <c r="B7292" s="4" t="s">
        <v>30</v>
      </c>
      <c r="C7292" s="34">
        <v>1128299</v>
      </c>
      <c r="D7292" s="5">
        <v>44457</v>
      </c>
      <c r="E7292" s="4" t="s">
        <v>15</v>
      </c>
      <c r="F7292" s="4" t="s">
        <v>118</v>
      </c>
      <c r="G7292" s="4" t="s">
        <v>93</v>
      </c>
      <c r="H7292" s="6" t="s">
        <v>23</v>
      </c>
      <c r="I7292" s="7">
        <v>36</v>
      </c>
      <c r="J7292" s="8">
        <v>75</v>
      </c>
      <c r="K7292" s="9">
        <v>2700</v>
      </c>
      <c r="L7292" s="9">
        <v>1377</v>
      </c>
      <c r="M7292" s="10">
        <v>0.51</v>
      </c>
      <c r="N7292" s="4" t="s">
        <v>83</v>
      </c>
      <c r="O7292" s="4" t="str">
        <f>TEXT(Table1[[#This Row],[Invoice Date]],"yyyy")</f>
        <v>2021</v>
      </c>
      <c r="P7292" s="4" t="str">
        <f>TEXT(Table1[[#This Row],[Invoice Date]],"mmm")</f>
        <v>Sep</v>
      </c>
      <c r="Q7292" s="27">
        <f>WEEKNUM(Table1[[#This Row],[Invoice Date]]) + IF(YEAR(Table1[[#This Row],[Invoice Date]])=2021, 52, 0)</f>
        <v>90</v>
      </c>
    </row>
    <row r="7293" spans="2:17" ht="14.25" customHeight="1" x14ac:dyDescent="0.3">
      <c r="B7293" s="4" t="s">
        <v>30</v>
      </c>
      <c r="C7293" s="34">
        <v>1128299</v>
      </c>
      <c r="D7293" s="5">
        <v>44457</v>
      </c>
      <c r="E7293" s="4" t="s">
        <v>27</v>
      </c>
      <c r="F7293" s="4" t="s">
        <v>81</v>
      </c>
      <c r="G7293" s="4" t="s">
        <v>82</v>
      </c>
      <c r="H7293" s="6" t="s">
        <v>23</v>
      </c>
      <c r="I7293" s="7">
        <v>30</v>
      </c>
      <c r="J7293" s="8">
        <v>90</v>
      </c>
      <c r="K7293" s="9">
        <v>2700</v>
      </c>
      <c r="L7293" s="9">
        <v>1080</v>
      </c>
      <c r="M7293" s="10">
        <v>0.39999999999999997</v>
      </c>
      <c r="N7293" s="4" t="s">
        <v>24</v>
      </c>
      <c r="O7293" s="4" t="str">
        <f>TEXT(Table1[[#This Row],[Invoice Date]],"yyyy")</f>
        <v>2021</v>
      </c>
      <c r="P7293" s="4" t="str">
        <f>TEXT(Table1[[#This Row],[Invoice Date]],"mmm")</f>
        <v>Sep</v>
      </c>
      <c r="Q7293" s="27">
        <f>WEEKNUM(Table1[[#This Row],[Invoice Date]]) + IF(YEAR(Table1[[#This Row],[Invoice Date]])=2021, 52, 0)</f>
        <v>90</v>
      </c>
    </row>
    <row r="7294" spans="2:17" ht="14.25" customHeight="1" x14ac:dyDescent="0.3">
      <c r="B7294" s="4" t="s">
        <v>30</v>
      </c>
      <c r="C7294" s="34">
        <v>1128299</v>
      </c>
      <c r="D7294" s="5">
        <v>44457</v>
      </c>
      <c r="E7294" s="4" t="s">
        <v>27</v>
      </c>
      <c r="F7294" s="4" t="s">
        <v>81</v>
      </c>
      <c r="G7294" s="4" t="s">
        <v>82</v>
      </c>
      <c r="H7294" s="6" t="s">
        <v>21</v>
      </c>
      <c r="I7294" s="7">
        <v>34</v>
      </c>
      <c r="J7294" s="8">
        <v>80</v>
      </c>
      <c r="K7294" s="9">
        <v>2720</v>
      </c>
      <c r="L7294" s="9">
        <v>1142.3999999999999</v>
      </c>
      <c r="M7294" s="10">
        <v>0.42</v>
      </c>
      <c r="N7294" s="4" t="s">
        <v>24</v>
      </c>
      <c r="O7294" s="4" t="str">
        <f>TEXT(Table1[[#This Row],[Invoice Date]],"yyyy")</f>
        <v>2021</v>
      </c>
      <c r="P7294" s="4" t="str">
        <f>TEXT(Table1[[#This Row],[Invoice Date]],"mmm")</f>
        <v>Sep</v>
      </c>
      <c r="Q7294" s="27">
        <f>WEEKNUM(Table1[[#This Row],[Invoice Date]]) + IF(YEAR(Table1[[#This Row],[Invoice Date]])=2021, 52, 0)</f>
        <v>90</v>
      </c>
    </row>
    <row r="7295" spans="2:17" ht="14.25" customHeight="1" x14ac:dyDescent="0.3">
      <c r="B7295" s="4" t="s">
        <v>30</v>
      </c>
      <c r="C7295" s="34">
        <v>1128299</v>
      </c>
      <c r="D7295" s="5">
        <v>44457</v>
      </c>
      <c r="E7295" s="4" t="s">
        <v>27</v>
      </c>
      <c r="F7295" s="4" t="s">
        <v>81</v>
      </c>
      <c r="G7295" s="4" t="s">
        <v>82</v>
      </c>
      <c r="H7295" s="6" t="s">
        <v>20</v>
      </c>
      <c r="I7295" s="7">
        <v>30</v>
      </c>
      <c r="J7295" s="8">
        <v>96</v>
      </c>
      <c r="K7295" s="9">
        <v>2880</v>
      </c>
      <c r="L7295" s="9">
        <v>1324.8</v>
      </c>
      <c r="M7295" s="10">
        <v>0.45999999999999996</v>
      </c>
      <c r="N7295" s="4" t="s">
        <v>24</v>
      </c>
      <c r="O7295" s="4" t="str">
        <f>TEXT(Table1[[#This Row],[Invoice Date]],"yyyy")</f>
        <v>2021</v>
      </c>
      <c r="P7295" s="4" t="str">
        <f>TEXT(Table1[[#This Row],[Invoice Date]],"mmm")</f>
        <v>Sep</v>
      </c>
      <c r="Q7295" s="27">
        <f>WEEKNUM(Table1[[#This Row],[Invoice Date]]) + IF(YEAR(Table1[[#This Row],[Invoice Date]])=2021, 52, 0)</f>
        <v>90</v>
      </c>
    </row>
    <row r="7296" spans="2:17" ht="14.25" customHeight="1" x14ac:dyDescent="0.3">
      <c r="B7296" s="4" t="s">
        <v>30</v>
      </c>
      <c r="C7296" s="34">
        <v>1128299</v>
      </c>
      <c r="D7296" s="5">
        <v>44457</v>
      </c>
      <c r="E7296" s="4" t="s">
        <v>27</v>
      </c>
      <c r="F7296" s="4" t="s">
        <v>81</v>
      </c>
      <c r="G7296" s="4" t="s">
        <v>82</v>
      </c>
      <c r="H7296" s="6" t="s">
        <v>23</v>
      </c>
      <c r="I7296" s="7">
        <v>39</v>
      </c>
      <c r="J7296" s="8">
        <v>75</v>
      </c>
      <c r="K7296" s="9">
        <v>2925</v>
      </c>
      <c r="L7296" s="9">
        <v>1462.5</v>
      </c>
      <c r="M7296" s="10">
        <v>0.5</v>
      </c>
      <c r="N7296" s="4" t="s">
        <v>83</v>
      </c>
      <c r="O7296" s="4" t="str">
        <f>TEXT(Table1[[#This Row],[Invoice Date]],"yyyy")</f>
        <v>2021</v>
      </c>
      <c r="P7296" s="4" t="str">
        <f>TEXT(Table1[[#This Row],[Invoice Date]],"mmm")</f>
        <v>Sep</v>
      </c>
      <c r="Q7296" s="27">
        <f>WEEKNUM(Table1[[#This Row],[Invoice Date]]) + IF(YEAR(Table1[[#This Row],[Invoice Date]])=2021, 52, 0)</f>
        <v>90</v>
      </c>
    </row>
    <row r="7297" spans="2:17" ht="14.25" customHeight="1" x14ac:dyDescent="0.3">
      <c r="B7297" s="4" t="s">
        <v>30</v>
      </c>
      <c r="C7297" s="34">
        <v>1128299</v>
      </c>
      <c r="D7297" s="5">
        <v>44457</v>
      </c>
      <c r="E7297" s="4" t="s">
        <v>27</v>
      </c>
      <c r="F7297" s="4" t="s">
        <v>81</v>
      </c>
      <c r="G7297" s="4" t="s">
        <v>82</v>
      </c>
      <c r="H7297" s="6" t="s">
        <v>20</v>
      </c>
      <c r="I7297" s="7">
        <v>43</v>
      </c>
      <c r="J7297" s="8">
        <v>78</v>
      </c>
      <c r="K7297" s="9">
        <v>3354</v>
      </c>
      <c r="L7297" s="9">
        <v>1744.0800000000002</v>
      </c>
      <c r="M7297" s="10">
        <v>0.52</v>
      </c>
      <c r="N7297" s="4" t="s">
        <v>83</v>
      </c>
      <c r="O7297" s="4" t="str">
        <f>TEXT(Table1[[#This Row],[Invoice Date]],"yyyy")</f>
        <v>2021</v>
      </c>
      <c r="P7297" s="4" t="str">
        <f>TEXT(Table1[[#This Row],[Invoice Date]],"mmm")</f>
        <v>Sep</v>
      </c>
      <c r="Q7297" s="27">
        <f>WEEKNUM(Table1[[#This Row],[Invoice Date]]) + IF(YEAR(Table1[[#This Row],[Invoice Date]])=2021, 52, 0)</f>
        <v>90</v>
      </c>
    </row>
    <row r="7298" spans="2:17" ht="14.25" customHeight="1" x14ac:dyDescent="0.3">
      <c r="B7298" s="4" t="s">
        <v>30</v>
      </c>
      <c r="C7298" s="34">
        <v>1128299</v>
      </c>
      <c r="D7298" s="5">
        <v>44457</v>
      </c>
      <c r="E7298" s="4" t="s">
        <v>27</v>
      </c>
      <c r="F7298" s="4" t="s">
        <v>81</v>
      </c>
      <c r="G7298" s="4" t="s">
        <v>82</v>
      </c>
      <c r="H7298" s="6" t="s">
        <v>22</v>
      </c>
      <c r="I7298" s="7">
        <v>41</v>
      </c>
      <c r="J7298" s="8">
        <v>83</v>
      </c>
      <c r="K7298" s="9">
        <v>3403</v>
      </c>
      <c r="L7298" s="9">
        <v>1633.4399999999998</v>
      </c>
      <c r="M7298" s="10">
        <v>0.48</v>
      </c>
      <c r="N7298" s="4" t="s">
        <v>24</v>
      </c>
      <c r="O7298" s="4" t="str">
        <f>TEXT(Table1[[#This Row],[Invoice Date]],"yyyy")</f>
        <v>2021</v>
      </c>
      <c r="P7298" s="4" t="str">
        <f>TEXT(Table1[[#This Row],[Invoice Date]],"mmm")</f>
        <v>Sep</v>
      </c>
      <c r="Q7298" s="27">
        <f>WEEKNUM(Table1[[#This Row],[Invoice Date]]) + IF(YEAR(Table1[[#This Row],[Invoice Date]])=2021, 52, 0)</f>
        <v>90</v>
      </c>
    </row>
    <row r="7299" spans="2:17" ht="14.25" customHeight="1" x14ac:dyDescent="0.3">
      <c r="B7299" s="4" t="s">
        <v>25</v>
      </c>
      <c r="C7299" s="33">
        <v>1185733</v>
      </c>
      <c r="D7299" s="5">
        <v>44457</v>
      </c>
      <c r="E7299" s="4" t="s">
        <v>48</v>
      </c>
      <c r="F7299" s="4" t="s">
        <v>49</v>
      </c>
      <c r="G7299" s="4" t="s">
        <v>68</v>
      </c>
      <c r="H7299" s="6" t="s">
        <v>21</v>
      </c>
      <c r="I7299" s="7">
        <v>44</v>
      </c>
      <c r="J7299" s="8">
        <v>78</v>
      </c>
      <c r="K7299" s="9">
        <v>3432</v>
      </c>
      <c r="L7299" s="9">
        <v>1269.8399999999999</v>
      </c>
      <c r="M7299" s="10">
        <v>0.37</v>
      </c>
      <c r="N7299" s="4" t="s">
        <v>24</v>
      </c>
      <c r="O7299" s="4" t="str">
        <f>TEXT(Table1[[#This Row],[Invoice Date]],"yyyy")</f>
        <v>2021</v>
      </c>
      <c r="P7299" s="4" t="str">
        <f>TEXT(Table1[[#This Row],[Invoice Date]],"mmm")</f>
        <v>Sep</v>
      </c>
      <c r="Q7299" s="27">
        <f>WEEKNUM(Table1[[#This Row],[Invoice Date]]) + IF(YEAR(Table1[[#This Row],[Invoice Date]])=2021, 52, 0)</f>
        <v>90</v>
      </c>
    </row>
    <row r="7300" spans="2:17" ht="14.25" customHeight="1" x14ac:dyDescent="0.3">
      <c r="B7300" s="4" t="s">
        <v>25</v>
      </c>
      <c r="C7300" s="33">
        <v>1185733</v>
      </c>
      <c r="D7300" s="5">
        <v>44457</v>
      </c>
      <c r="E7300" s="4" t="s">
        <v>48</v>
      </c>
      <c r="F7300" s="4" t="s">
        <v>49</v>
      </c>
      <c r="G7300" s="4" t="s">
        <v>68</v>
      </c>
      <c r="H7300" s="6" t="s">
        <v>21</v>
      </c>
      <c r="I7300" s="7">
        <v>54</v>
      </c>
      <c r="J7300" s="8">
        <v>65</v>
      </c>
      <c r="K7300" s="9">
        <v>3510</v>
      </c>
      <c r="L7300" s="9">
        <v>1544.4</v>
      </c>
      <c r="M7300" s="10">
        <v>0.44</v>
      </c>
      <c r="N7300" s="4" t="s">
        <v>83</v>
      </c>
      <c r="O7300" s="4" t="str">
        <f>TEXT(Table1[[#This Row],[Invoice Date]],"yyyy")</f>
        <v>2021</v>
      </c>
      <c r="P7300" s="4" t="str">
        <f>TEXT(Table1[[#This Row],[Invoice Date]],"mmm")</f>
        <v>Sep</v>
      </c>
      <c r="Q7300" s="27">
        <f>WEEKNUM(Table1[[#This Row],[Invoice Date]]) + IF(YEAR(Table1[[#This Row],[Invoice Date]])=2021, 52, 0)</f>
        <v>90</v>
      </c>
    </row>
    <row r="7301" spans="2:17" ht="14.25" customHeight="1" x14ac:dyDescent="0.3">
      <c r="B7301" s="4" t="s">
        <v>25</v>
      </c>
      <c r="C7301" s="33">
        <v>1185733</v>
      </c>
      <c r="D7301" s="5">
        <v>44457</v>
      </c>
      <c r="E7301" s="4" t="s">
        <v>48</v>
      </c>
      <c r="F7301" s="4" t="s">
        <v>49</v>
      </c>
      <c r="G7301" s="4" t="s">
        <v>68</v>
      </c>
      <c r="H7301" s="6" t="s">
        <v>20</v>
      </c>
      <c r="I7301" s="7">
        <v>39</v>
      </c>
      <c r="J7301" s="8">
        <v>96</v>
      </c>
      <c r="K7301" s="9">
        <v>3744</v>
      </c>
      <c r="L7301" s="9">
        <v>1235.5199999999998</v>
      </c>
      <c r="M7301" s="10">
        <v>0.32999999999999996</v>
      </c>
      <c r="N7301" s="4" t="s">
        <v>24</v>
      </c>
      <c r="O7301" s="4" t="str">
        <f>TEXT(Table1[[#This Row],[Invoice Date]],"yyyy")</f>
        <v>2021</v>
      </c>
      <c r="P7301" s="4" t="str">
        <f>TEXT(Table1[[#This Row],[Invoice Date]],"mmm")</f>
        <v>Sep</v>
      </c>
      <c r="Q7301" s="27">
        <f>WEEKNUM(Table1[[#This Row],[Invoice Date]]) + IF(YEAR(Table1[[#This Row],[Invoice Date]])=2021, 52, 0)</f>
        <v>90</v>
      </c>
    </row>
    <row r="7302" spans="2:17" ht="14.25" customHeight="1" x14ac:dyDescent="0.3">
      <c r="B7302" s="4" t="s">
        <v>25</v>
      </c>
      <c r="C7302" s="33">
        <v>1185733</v>
      </c>
      <c r="D7302" s="5">
        <v>44457</v>
      </c>
      <c r="E7302" s="4" t="s">
        <v>48</v>
      </c>
      <c r="F7302" s="4" t="s">
        <v>49</v>
      </c>
      <c r="G7302" s="4" t="s">
        <v>68</v>
      </c>
      <c r="H7302" s="6" t="s">
        <v>23</v>
      </c>
      <c r="I7302" s="7">
        <v>51</v>
      </c>
      <c r="J7302" s="8">
        <v>75</v>
      </c>
      <c r="K7302" s="9">
        <v>3825</v>
      </c>
      <c r="L7302" s="9">
        <v>2103.75</v>
      </c>
      <c r="M7302" s="10">
        <v>0.55000000000000004</v>
      </c>
      <c r="N7302" s="4" t="s">
        <v>83</v>
      </c>
      <c r="O7302" s="4" t="str">
        <f>TEXT(Table1[[#This Row],[Invoice Date]],"yyyy")</f>
        <v>2021</v>
      </c>
      <c r="P7302" s="4" t="str">
        <f>TEXT(Table1[[#This Row],[Invoice Date]],"mmm")</f>
        <v>Sep</v>
      </c>
      <c r="Q7302" s="27">
        <f>WEEKNUM(Table1[[#This Row],[Invoice Date]]) + IF(YEAR(Table1[[#This Row],[Invoice Date]])=2021, 52, 0)</f>
        <v>90</v>
      </c>
    </row>
    <row r="7303" spans="2:17" ht="14.25" customHeight="1" x14ac:dyDescent="0.3">
      <c r="B7303" s="4" t="s">
        <v>30</v>
      </c>
      <c r="C7303" s="34">
        <v>1128299</v>
      </c>
      <c r="D7303" s="5">
        <v>44457</v>
      </c>
      <c r="E7303" s="4" t="s">
        <v>27</v>
      </c>
      <c r="F7303" s="4" t="s">
        <v>81</v>
      </c>
      <c r="G7303" s="4" t="s">
        <v>82</v>
      </c>
      <c r="H7303" s="6" t="s">
        <v>22</v>
      </c>
      <c r="I7303" s="7">
        <v>51</v>
      </c>
      <c r="J7303" s="8">
        <v>77</v>
      </c>
      <c r="K7303" s="9">
        <v>3927</v>
      </c>
      <c r="L7303" s="9">
        <v>2159.8500000000004</v>
      </c>
      <c r="M7303" s="10">
        <v>0.55000000000000004</v>
      </c>
      <c r="N7303" s="4" t="s">
        <v>83</v>
      </c>
      <c r="O7303" s="4" t="str">
        <f>TEXT(Table1[[#This Row],[Invoice Date]],"yyyy")</f>
        <v>2021</v>
      </c>
      <c r="P7303" s="4" t="str">
        <f>TEXT(Table1[[#This Row],[Invoice Date]],"mmm")</f>
        <v>Sep</v>
      </c>
      <c r="Q7303" s="27">
        <f>WEEKNUM(Table1[[#This Row],[Invoice Date]]) + IF(YEAR(Table1[[#This Row],[Invoice Date]])=2021, 52, 0)</f>
        <v>90</v>
      </c>
    </row>
    <row r="7304" spans="2:17" ht="14.25" customHeight="1" x14ac:dyDescent="0.3">
      <c r="B7304" s="4" t="s">
        <v>25</v>
      </c>
      <c r="C7304" s="33">
        <v>1185733</v>
      </c>
      <c r="D7304" s="5">
        <v>44457</v>
      </c>
      <c r="E7304" s="4" t="s">
        <v>48</v>
      </c>
      <c r="F7304" s="4" t="s">
        <v>49</v>
      </c>
      <c r="G7304" s="4" t="s">
        <v>68</v>
      </c>
      <c r="H7304" s="6" t="s">
        <v>20</v>
      </c>
      <c r="I7304" s="7">
        <v>54</v>
      </c>
      <c r="J7304" s="8">
        <v>75</v>
      </c>
      <c r="K7304" s="9">
        <v>4050</v>
      </c>
      <c r="L7304" s="9">
        <v>1822.4999999999998</v>
      </c>
      <c r="M7304" s="10">
        <v>0.44999999999999996</v>
      </c>
      <c r="N7304" s="4" t="s">
        <v>83</v>
      </c>
      <c r="O7304" s="4" t="str">
        <f>TEXT(Table1[[#This Row],[Invoice Date]],"yyyy")</f>
        <v>2021</v>
      </c>
      <c r="P7304" s="4" t="str">
        <f>TEXT(Table1[[#This Row],[Invoice Date]],"mmm")</f>
        <v>Sep</v>
      </c>
      <c r="Q7304" s="27">
        <f>WEEKNUM(Table1[[#This Row],[Invoice Date]]) + IF(YEAR(Table1[[#This Row],[Invoice Date]])=2021, 52, 0)</f>
        <v>90</v>
      </c>
    </row>
    <row r="7305" spans="2:17" ht="14.25" customHeight="1" x14ac:dyDescent="0.3">
      <c r="B7305" s="4" t="s">
        <v>25</v>
      </c>
      <c r="C7305" s="33">
        <v>1185733</v>
      </c>
      <c r="D7305" s="5">
        <v>44457</v>
      </c>
      <c r="E7305" s="4" t="s">
        <v>48</v>
      </c>
      <c r="F7305" s="4" t="s">
        <v>49</v>
      </c>
      <c r="G7305" s="4" t="s">
        <v>68</v>
      </c>
      <c r="H7305" s="6" t="s">
        <v>23</v>
      </c>
      <c r="I7305" s="7">
        <v>42</v>
      </c>
      <c r="J7305" s="8">
        <v>99</v>
      </c>
      <c r="K7305" s="9">
        <v>4158</v>
      </c>
      <c r="L7305" s="9">
        <v>2037.42</v>
      </c>
      <c r="M7305" s="10">
        <v>0.49</v>
      </c>
      <c r="N7305" s="4" t="s">
        <v>24</v>
      </c>
      <c r="O7305" s="4" t="str">
        <f>TEXT(Table1[[#This Row],[Invoice Date]],"yyyy")</f>
        <v>2021</v>
      </c>
      <c r="P7305" s="4" t="str">
        <f>TEXT(Table1[[#This Row],[Invoice Date]],"mmm")</f>
        <v>Sep</v>
      </c>
      <c r="Q7305" s="27">
        <f>WEEKNUM(Table1[[#This Row],[Invoice Date]]) + IF(YEAR(Table1[[#This Row],[Invoice Date]])=2021, 52, 0)</f>
        <v>90</v>
      </c>
    </row>
    <row r="7306" spans="2:17" ht="14.25" customHeight="1" x14ac:dyDescent="0.3">
      <c r="B7306" s="4" t="s">
        <v>25</v>
      </c>
      <c r="C7306" s="33">
        <v>1185733</v>
      </c>
      <c r="D7306" s="5">
        <v>44457</v>
      </c>
      <c r="E7306" s="4" t="s">
        <v>48</v>
      </c>
      <c r="F7306" s="4" t="s">
        <v>49</v>
      </c>
      <c r="G7306" s="4" t="s">
        <v>68</v>
      </c>
      <c r="H7306" s="6" t="s">
        <v>22</v>
      </c>
      <c r="I7306" s="7">
        <v>64</v>
      </c>
      <c r="J7306" s="8">
        <v>74</v>
      </c>
      <c r="K7306" s="9">
        <v>4736</v>
      </c>
      <c r="L7306" s="9">
        <v>1468.16</v>
      </c>
      <c r="M7306" s="10">
        <v>0.31</v>
      </c>
      <c r="N7306" s="4" t="s">
        <v>83</v>
      </c>
      <c r="O7306" s="4" t="str">
        <f>TEXT(Table1[[#This Row],[Invoice Date]],"yyyy")</f>
        <v>2021</v>
      </c>
      <c r="P7306" s="4" t="str">
        <f>TEXT(Table1[[#This Row],[Invoice Date]],"mmm")</f>
        <v>Sep</v>
      </c>
      <c r="Q7306" s="27">
        <f>WEEKNUM(Table1[[#This Row],[Invoice Date]]) + IF(YEAR(Table1[[#This Row],[Invoice Date]])=2021, 52, 0)</f>
        <v>90</v>
      </c>
    </row>
    <row r="7307" spans="2:17" ht="14.25" customHeight="1" x14ac:dyDescent="0.3">
      <c r="B7307" s="4" t="s">
        <v>25</v>
      </c>
      <c r="C7307" s="33">
        <v>1185733</v>
      </c>
      <c r="D7307" s="5">
        <v>44457</v>
      </c>
      <c r="E7307" s="4" t="s">
        <v>48</v>
      </c>
      <c r="F7307" s="4" t="s">
        <v>49</v>
      </c>
      <c r="G7307" s="4" t="s">
        <v>68</v>
      </c>
      <c r="H7307" s="6" t="s">
        <v>22</v>
      </c>
      <c r="I7307" s="7">
        <v>54</v>
      </c>
      <c r="J7307" s="8">
        <v>94</v>
      </c>
      <c r="K7307" s="9">
        <v>5076</v>
      </c>
      <c r="L7307" s="9">
        <v>1167.48</v>
      </c>
      <c r="M7307" s="10">
        <v>0.23</v>
      </c>
      <c r="N7307" s="4" t="s">
        <v>24</v>
      </c>
      <c r="O7307" s="4" t="str">
        <f>TEXT(Table1[[#This Row],[Invoice Date]],"yyyy")</f>
        <v>2021</v>
      </c>
      <c r="P7307" s="4" t="str">
        <f>TEXT(Table1[[#This Row],[Invoice Date]],"mmm")</f>
        <v>Sep</v>
      </c>
      <c r="Q7307" s="27">
        <f>WEEKNUM(Table1[[#This Row],[Invoice Date]]) + IF(YEAR(Table1[[#This Row],[Invoice Date]])=2021, 52, 0)</f>
        <v>90</v>
      </c>
    </row>
    <row r="7308" spans="2:17" ht="14.25" customHeight="1" x14ac:dyDescent="0.3">
      <c r="B7308" s="4" t="s">
        <v>30</v>
      </c>
      <c r="C7308" s="34">
        <v>1128299</v>
      </c>
      <c r="D7308" s="5">
        <v>44457</v>
      </c>
      <c r="E7308" s="4" t="s">
        <v>15</v>
      </c>
      <c r="F7308" s="4" t="s">
        <v>118</v>
      </c>
      <c r="G7308" s="4" t="s">
        <v>93</v>
      </c>
      <c r="H7308" s="6" t="s">
        <v>17</v>
      </c>
      <c r="I7308" s="7">
        <v>34</v>
      </c>
      <c r="J7308" s="8">
        <v>154</v>
      </c>
      <c r="K7308" s="9">
        <v>5236</v>
      </c>
      <c r="L7308" s="9">
        <v>2670.36</v>
      </c>
      <c r="M7308" s="10">
        <v>0.51</v>
      </c>
      <c r="N7308" s="4" t="s">
        <v>83</v>
      </c>
      <c r="O7308" s="4" t="str">
        <f>TEXT(Table1[[#This Row],[Invoice Date]],"yyyy")</f>
        <v>2021</v>
      </c>
      <c r="P7308" s="4" t="str">
        <f>TEXT(Table1[[#This Row],[Invoice Date]],"mmm")</f>
        <v>Sep</v>
      </c>
      <c r="Q7308" s="27">
        <f>WEEKNUM(Table1[[#This Row],[Invoice Date]]) + IF(YEAR(Table1[[#This Row],[Invoice Date]])=2021, 52, 0)</f>
        <v>90</v>
      </c>
    </row>
    <row r="7309" spans="2:17" ht="14.25" customHeight="1" x14ac:dyDescent="0.3">
      <c r="B7309" s="4" t="s">
        <v>30</v>
      </c>
      <c r="C7309" s="34">
        <v>1128299</v>
      </c>
      <c r="D7309" s="5">
        <v>44457</v>
      </c>
      <c r="E7309" s="4" t="s">
        <v>27</v>
      </c>
      <c r="F7309" s="4" t="s">
        <v>81</v>
      </c>
      <c r="G7309" s="4" t="s">
        <v>82</v>
      </c>
      <c r="H7309" s="6" t="s">
        <v>19</v>
      </c>
      <c r="I7309" s="7">
        <v>46</v>
      </c>
      <c r="J7309" s="8">
        <v>125</v>
      </c>
      <c r="K7309" s="9">
        <v>5750</v>
      </c>
      <c r="L7309" s="9">
        <v>2932.5</v>
      </c>
      <c r="M7309" s="10">
        <v>0.51</v>
      </c>
      <c r="N7309" s="4" t="s">
        <v>83</v>
      </c>
      <c r="O7309" s="4" t="str">
        <f>TEXT(Table1[[#This Row],[Invoice Date]],"yyyy")</f>
        <v>2021</v>
      </c>
      <c r="P7309" s="4" t="str">
        <f>TEXT(Table1[[#This Row],[Invoice Date]],"mmm")</f>
        <v>Sep</v>
      </c>
      <c r="Q7309" s="27">
        <f>WEEKNUM(Table1[[#This Row],[Invoice Date]]) + IF(YEAR(Table1[[#This Row],[Invoice Date]])=2021, 52, 0)</f>
        <v>90</v>
      </c>
    </row>
    <row r="7310" spans="2:17" ht="14.25" customHeight="1" x14ac:dyDescent="0.3">
      <c r="B7310" s="4" t="s">
        <v>30</v>
      </c>
      <c r="C7310" s="34">
        <v>1128299</v>
      </c>
      <c r="D7310" s="5">
        <v>44457</v>
      </c>
      <c r="E7310" s="4" t="s">
        <v>27</v>
      </c>
      <c r="F7310" s="4" t="s">
        <v>81</v>
      </c>
      <c r="G7310" s="4" t="s">
        <v>82</v>
      </c>
      <c r="H7310" s="6" t="s">
        <v>17</v>
      </c>
      <c r="I7310" s="7">
        <v>33</v>
      </c>
      <c r="J7310" s="8">
        <v>175</v>
      </c>
      <c r="K7310" s="9">
        <v>5775</v>
      </c>
      <c r="L7310" s="9">
        <v>2425.5</v>
      </c>
      <c r="M7310" s="10">
        <v>0.42</v>
      </c>
      <c r="N7310" s="4" t="s">
        <v>24</v>
      </c>
      <c r="O7310" s="4" t="str">
        <f>TEXT(Table1[[#This Row],[Invoice Date]],"yyyy")</f>
        <v>2021</v>
      </c>
      <c r="P7310" s="4" t="str">
        <f>TEXT(Table1[[#This Row],[Invoice Date]],"mmm")</f>
        <v>Sep</v>
      </c>
      <c r="Q7310" s="27">
        <f>WEEKNUM(Table1[[#This Row],[Invoice Date]]) + IF(YEAR(Table1[[#This Row],[Invoice Date]])=2021, 52, 0)</f>
        <v>90</v>
      </c>
    </row>
    <row r="7311" spans="2:17" ht="14.25" customHeight="1" x14ac:dyDescent="0.3">
      <c r="B7311" s="4" t="s">
        <v>30</v>
      </c>
      <c r="C7311" s="34">
        <v>1128299</v>
      </c>
      <c r="D7311" s="5">
        <v>44457</v>
      </c>
      <c r="E7311" s="4" t="s">
        <v>27</v>
      </c>
      <c r="F7311" s="4" t="s">
        <v>81</v>
      </c>
      <c r="G7311" s="4" t="s">
        <v>82</v>
      </c>
      <c r="H7311" s="6" t="s">
        <v>17</v>
      </c>
      <c r="I7311" s="7">
        <v>43</v>
      </c>
      <c r="J7311" s="8">
        <v>145</v>
      </c>
      <c r="K7311" s="9">
        <v>6235</v>
      </c>
      <c r="L7311" s="9">
        <v>3429.2499999999995</v>
      </c>
      <c r="M7311" s="10">
        <v>0.54999999999999993</v>
      </c>
      <c r="N7311" s="4" t="s">
        <v>83</v>
      </c>
      <c r="O7311" s="4" t="str">
        <f>TEXT(Table1[[#This Row],[Invoice Date]],"yyyy")</f>
        <v>2021</v>
      </c>
      <c r="P7311" s="4" t="str">
        <f>TEXT(Table1[[#This Row],[Invoice Date]],"mmm")</f>
        <v>Sep</v>
      </c>
      <c r="Q7311" s="27">
        <f>WEEKNUM(Table1[[#This Row],[Invoice Date]]) + IF(YEAR(Table1[[#This Row],[Invoice Date]])=2021, 52, 0)</f>
        <v>90</v>
      </c>
    </row>
    <row r="7312" spans="2:17" ht="14.25" customHeight="1" x14ac:dyDescent="0.3">
      <c r="B7312" s="4" t="s">
        <v>25</v>
      </c>
      <c r="C7312" s="33">
        <v>1185733</v>
      </c>
      <c r="D7312" s="5">
        <v>44457</v>
      </c>
      <c r="E7312" s="4" t="s">
        <v>48</v>
      </c>
      <c r="F7312" s="4" t="s">
        <v>49</v>
      </c>
      <c r="G7312" s="4" t="s">
        <v>68</v>
      </c>
      <c r="H7312" s="6" t="s">
        <v>19</v>
      </c>
      <c r="I7312" s="7">
        <v>45</v>
      </c>
      <c r="J7312" s="8">
        <v>150</v>
      </c>
      <c r="K7312" s="9">
        <v>6750</v>
      </c>
      <c r="L7312" s="9">
        <v>2092.5</v>
      </c>
      <c r="M7312" s="10">
        <v>0.31</v>
      </c>
      <c r="N7312" s="4" t="s">
        <v>24</v>
      </c>
      <c r="O7312" s="4" t="str">
        <f>TEXT(Table1[[#This Row],[Invoice Date]],"yyyy")</f>
        <v>2021</v>
      </c>
      <c r="P7312" s="4" t="str">
        <f>TEXT(Table1[[#This Row],[Invoice Date]],"mmm")</f>
        <v>Sep</v>
      </c>
      <c r="Q7312" s="27">
        <f>WEEKNUM(Table1[[#This Row],[Invoice Date]]) + IF(YEAR(Table1[[#This Row],[Invoice Date]])=2021, 52, 0)</f>
        <v>90</v>
      </c>
    </row>
    <row r="7313" spans="2:17" ht="14.25" customHeight="1" x14ac:dyDescent="0.3">
      <c r="B7313" s="4" t="s">
        <v>25</v>
      </c>
      <c r="C7313" s="33">
        <v>1185733</v>
      </c>
      <c r="D7313" s="5">
        <v>44457</v>
      </c>
      <c r="E7313" s="4" t="s">
        <v>48</v>
      </c>
      <c r="F7313" s="4" t="s">
        <v>49</v>
      </c>
      <c r="G7313" s="4" t="s">
        <v>68</v>
      </c>
      <c r="H7313" s="6" t="s">
        <v>17</v>
      </c>
      <c r="I7313" s="7">
        <v>44</v>
      </c>
      <c r="J7313" s="8">
        <v>155</v>
      </c>
      <c r="K7313" s="9">
        <v>6820</v>
      </c>
      <c r="L7313" s="9">
        <v>2523.4</v>
      </c>
      <c r="M7313" s="10">
        <v>0.37</v>
      </c>
      <c r="N7313" s="4" t="s">
        <v>24</v>
      </c>
      <c r="O7313" s="4" t="str">
        <f>TEXT(Table1[[#This Row],[Invoice Date]],"yyyy")</f>
        <v>2021</v>
      </c>
      <c r="P7313" s="4" t="str">
        <f>TEXT(Table1[[#This Row],[Invoice Date]],"mmm")</f>
        <v>Sep</v>
      </c>
      <c r="Q7313" s="27">
        <f>WEEKNUM(Table1[[#This Row],[Invoice Date]]) + IF(YEAR(Table1[[#This Row],[Invoice Date]])=2021, 52, 0)</f>
        <v>90</v>
      </c>
    </row>
    <row r="7314" spans="2:17" ht="14.25" customHeight="1" x14ac:dyDescent="0.3">
      <c r="B7314" s="4" t="s">
        <v>30</v>
      </c>
      <c r="C7314" s="34">
        <v>1128299</v>
      </c>
      <c r="D7314" s="5">
        <v>44457</v>
      </c>
      <c r="E7314" s="4" t="s">
        <v>27</v>
      </c>
      <c r="F7314" s="4" t="s">
        <v>81</v>
      </c>
      <c r="G7314" s="4" t="s">
        <v>82</v>
      </c>
      <c r="H7314" s="6" t="s">
        <v>19</v>
      </c>
      <c r="I7314" s="7">
        <v>40</v>
      </c>
      <c r="J7314" s="8">
        <v>175</v>
      </c>
      <c r="K7314" s="9">
        <v>7000</v>
      </c>
      <c r="L7314" s="9">
        <v>3009.9999999999995</v>
      </c>
      <c r="M7314" s="10">
        <v>0.42999999999999994</v>
      </c>
      <c r="N7314" s="4" t="s">
        <v>24</v>
      </c>
      <c r="O7314" s="4" t="str">
        <f>TEXT(Table1[[#This Row],[Invoice Date]],"yyyy")</f>
        <v>2021</v>
      </c>
      <c r="P7314" s="4" t="str">
        <f>TEXT(Table1[[#This Row],[Invoice Date]],"mmm")</f>
        <v>Sep</v>
      </c>
      <c r="Q7314" s="27">
        <f>WEEKNUM(Table1[[#This Row],[Invoice Date]]) + IF(YEAR(Table1[[#This Row],[Invoice Date]])=2021, 52, 0)</f>
        <v>90</v>
      </c>
    </row>
    <row r="7315" spans="2:17" ht="14.25" customHeight="1" x14ac:dyDescent="0.3">
      <c r="B7315" s="4" t="s">
        <v>26</v>
      </c>
      <c r="C7315" s="33">
        <v>1197831</v>
      </c>
      <c r="D7315" s="5">
        <v>44457</v>
      </c>
      <c r="E7315" s="4" t="s">
        <v>27</v>
      </c>
      <c r="F7315" s="4" t="s">
        <v>59</v>
      </c>
      <c r="G7315" s="4" t="s">
        <v>60</v>
      </c>
      <c r="H7315" s="6" t="s">
        <v>17</v>
      </c>
      <c r="I7315" s="7">
        <v>38</v>
      </c>
      <c r="J7315" s="8">
        <v>206</v>
      </c>
      <c r="K7315" s="9">
        <v>7828</v>
      </c>
      <c r="L7315" s="9">
        <v>4305.3999999999996</v>
      </c>
      <c r="M7315" s="10">
        <v>0.54999999999999993</v>
      </c>
      <c r="N7315" s="4" t="s">
        <v>24</v>
      </c>
      <c r="O7315" s="4" t="str">
        <f>TEXT(Table1[[#This Row],[Invoice Date]],"yyyy")</f>
        <v>2021</v>
      </c>
      <c r="P7315" s="4" t="str">
        <f>TEXT(Table1[[#This Row],[Invoice Date]],"mmm")</f>
        <v>Sep</v>
      </c>
      <c r="Q7315" s="27">
        <f>WEEKNUM(Table1[[#This Row],[Invoice Date]]) + IF(YEAR(Table1[[#This Row],[Invoice Date]])=2021, 52, 0)</f>
        <v>90</v>
      </c>
    </row>
    <row r="7316" spans="2:17" ht="14.25" customHeight="1" x14ac:dyDescent="0.3">
      <c r="B7316" s="4" t="s">
        <v>25</v>
      </c>
      <c r="C7316" s="33">
        <v>1185733</v>
      </c>
      <c r="D7316" s="5">
        <v>44457</v>
      </c>
      <c r="E7316" s="4" t="s">
        <v>48</v>
      </c>
      <c r="F7316" s="4" t="s">
        <v>49</v>
      </c>
      <c r="G7316" s="4" t="s">
        <v>68</v>
      </c>
      <c r="H7316" s="6" t="s">
        <v>19</v>
      </c>
      <c r="I7316" s="7">
        <v>60</v>
      </c>
      <c r="J7316" s="8">
        <v>135</v>
      </c>
      <c r="K7316" s="9">
        <v>8100</v>
      </c>
      <c r="L7316" s="9">
        <v>2997</v>
      </c>
      <c r="M7316" s="10">
        <v>0.37</v>
      </c>
      <c r="N7316" s="4" t="s">
        <v>83</v>
      </c>
      <c r="O7316" s="4" t="str">
        <f>TEXT(Table1[[#This Row],[Invoice Date]],"yyyy")</f>
        <v>2021</v>
      </c>
      <c r="P7316" s="4" t="str">
        <f>TEXT(Table1[[#This Row],[Invoice Date]],"mmm")</f>
        <v>Sep</v>
      </c>
      <c r="Q7316" s="27">
        <f>WEEKNUM(Table1[[#This Row],[Invoice Date]]) + IF(YEAR(Table1[[#This Row],[Invoice Date]])=2021, 52, 0)</f>
        <v>90</v>
      </c>
    </row>
    <row r="7317" spans="2:17" ht="14.25" customHeight="1" x14ac:dyDescent="0.3">
      <c r="B7317" s="4" t="s">
        <v>25</v>
      </c>
      <c r="C7317" s="33">
        <v>1185733</v>
      </c>
      <c r="D7317" s="5">
        <v>44457</v>
      </c>
      <c r="E7317" s="4" t="s">
        <v>48</v>
      </c>
      <c r="F7317" s="4" t="s">
        <v>49</v>
      </c>
      <c r="G7317" s="4" t="s">
        <v>68</v>
      </c>
      <c r="H7317" s="6" t="s">
        <v>17</v>
      </c>
      <c r="I7317" s="7">
        <v>58</v>
      </c>
      <c r="J7317" s="8">
        <v>140</v>
      </c>
      <c r="K7317" s="9">
        <v>8120</v>
      </c>
      <c r="L7317" s="9">
        <v>3248</v>
      </c>
      <c r="M7317" s="10">
        <v>0.4</v>
      </c>
      <c r="N7317" s="4" t="s">
        <v>83</v>
      </c>
      <c r="O7317" s="4" t="str">
        <f>TEXT(Table1[[#This Row],[Invoice Date]],"yyyy")</f>
        <v>2021</v>
      </c>
      <c r="P7317" s="4" t="str">
        <f>TEXT(Table1[[#This Row],[Invoice Date]],"mmm")</f>
        <v>Sep</v>
      </c>
      <c r="Q7317" s="27">
        <f>WEEKNUM(Table1[[#This Row],[Invoice Date]]) + IF(YEAR(Table1[[#This Row],[Invoice Date]])=2021, 52, 0)</f>
        <v>90</v>
      </c>
    </row>
    <row r="7318" spans="2:17" ht="14.25" customHeight="1" x14ac:dyDescent="0.3">
      <c r="B7318" s="4" t="s">
        <v>26</v>
      </c>
      <c r="C7318" s="33">
        <v>1197831</v>
      </c>
      <c r="D7318" s="5">
        <v>44457</v>
      </c>
      <c r="E7318" s="4" t="s">
        <v>27</v>
      </c>
      <c r="F7318" s="4" t="s">
        <v>59</v>
      </c>
      <c r="G7318" s="4" t="s">
        <v>60</v>
      </c>
      <c r="H7318" s="6" t="s">
        <v>17</v>
      </c>
      <c r="I7318" s="7">
        <v>51</v>
      </c>
      <c r="J7318" s="8">
        <v>175</v>
      </c>
      <c r="K7318" s="9">
        <v>8925</v>
      </c>
      <c r="L7318" s="9">
        <v>5355</v>
      </c>
      <c r="M7318" s="10">
        <v>0.6</v>
      </c>
      <c r="N7318" s="4" t="s">
        <v>83</v>
      </c>
      <c r="O7318" s="4" t="str">
        <f>TEXT(Table1[[#This Row],[Invoice Date]],"yyyy")</f>
        <v>2021</v>
      </c>
      <c r="P7318" s="4" t="str">
        <f>TEXT(Table1[[#This Row],[Invoice Date]],"mmm")</f>
        <v>Sep</v>
      </c>
      <c r="Q7318" s="27">
        <f>WEEKNUM(Table1[[#This Row],[Invoice Date]]) + IF(YEAR(Table1[[#This Row],[Invoice Date]])=2021, 52, 0)</f>
        <v>90</v>
      </c>
    </row>
    <row r="7319" spans="2:17" ht="14.25" customHeight="1" x14ac:dyDescent="0.3">
      <c r="B7319" s="4" t="s">
        <v>26</v>
      </c>
      <c r="C7319" s="33">
        <v>1197831</v>
      </c>
      <c r="D7319" s="5">
        <v>44457</v>
      </c>
      <c r="E7319" s="4" t="s">
        <v>27</v>
      </c>
      <c r="F7319" s="4" t="s">
        <v>28</v>
      </c>
      <c r="G7319" s="4" t="s">
        <v>39</v>
      </c>
      <c r="H7319" s="6" t="s">
        <v>20</v>
      </c>
      <c r="I7319" s="7">
        <v>33</v>
      </c>
      <c r="J7319" s="8">
        <v>322</v>
      </c>
      <c r="K7319" s="9">
        <v>10626</v>
      </c>
      <c r="L7319" s="9">
        <v>4462.92</v>
      </c>
      <c r="M7319" s="10">
        <v>0.42</v>
      </c>
      <c r="N7319" s="4" t="s">
        <v>24</v>
      </c>
      <c r="O7319" s="4" t="str">
        <f>TEXT(Table1[[#This Row],[Invoice Date]],"yyyy")</f>
        <v>2021</v>
      </c>
      <c r="P7319" s="4" t="str">
        <f>TEXT(Table1[[#This Row],[Invoice Date]],"mmm")</f>
        <v>Sep</v>
      </c>
      <c r="Q7319" s="27">
        <f>WEEKNUM(Table1[[#This Row],[Invoice Date]]) + IF(YEAR(Table1[[#This Row],[Invoice Date]])=2021, 52, 0)</f>
        <v>90</v>
      </c>
    </row>
    <row r="7320" spans="2:17" ht="14.25" customHeight="1" x14ac:dyDescent="0.3">
      <c r="B7320" s="4" t="s">
        <v>26</v>
      </c>
      <c r="C7320" s="33">
        <v>1197831</v>
      </c>
      <c r="D7320" s="5">
        <v>44457</v>
      </c>
      <c r="E7320" s="4" t="s">
        <v>27</v>
      </c>
      <c r="F7320" s="4" t="s">
        <v>28</v>
      </c>
      <c r="G7320" s="4" t="s">
        <v>39</v>
      </c>
      <c r="H7320" s="6" t="s">
        <v>20</v>
      </c>
      <c r="I7320" s="7">
        <v>44</v>
      </c>
      <c r="J7320" s="8">
        <v>254</v>
      </c>
      <c r="K7320" s="9">
        <v>11176</v>
      </c>
      <c r="L7320" s="9">
        <v>6146.7999999999993</v>
      </c>
      <c r="M7320" s="10">
        <v>0.54999999999999993</v>
      </c>
      <c r="N7320" s="4" t="s">
        <v>83</v>
      </c>
      <c r="O7320" s="4" t="str">
        <f>TEXT(Table1[[#This Row],[Invoice Date]],"yyyy")</f>
        <v>2021</v>
      </c>
      <c r="P7320" s="4" t="str">
        <f>TEXT(Table1[[#This Row],[Invoice Date]],"mmm")</f>
        <v>Sep</v>
      </c>
      <c r="Q7320" s="27">
        <f>WEEKNUM(Table1[[#This Row],[Invoice Date]]) + IF(YEAR(Table1[[#This Row],[Invoice Date]])=2021, 52, 0)</f>
        <v>90</v>
      </c>
    </row>
    <row r="7321" spans="2:17" ht="14.25" customHeight="1" x14ac:dyDescent="0.3">
      <c r="B7321" s="4" t="s">
        <v>30</v>
      </c>
      <c r="C7321" s="34">
        <v>1128299</v>
      </c>
      <c r="D7321" s="5">
        <v>44457</v>
      </c>
      <c r="E7321" s="4" t="s">
        <v>15</v>
      </c>
      <c r="F7321" s="4" t="s">
        <v>118</v>
      </c>
      <c r="G7321" s="4" t="s">
        <v>93</v>
      </c>
      <c r="H7321" s="6" t="s">
        <v>21</v>
      </c>
      <c r="I7321" s="7">
        <v>25.000000000000007</v>
      </c>
      <c r="J7321" s="8">
        <v>225</v>
      </c>
      <c r="K7321" s="9">
        <v>56250.000000000015</v>
      </c>
      <c r="L7321" s="9">
        <v>22500.000000000007</v>
      </c>
      <c r="M7321" s="10">
        <v>0.4</v>
      </c>
      <c r="N7321" s="4" t="s">
        <v>18</v>
      </c>
      <c r="O7321" s="4" t="str">
        <f>TEXT(Table1[[#This Row],[Invoice Date]],"yyyy")</f>
        <v>2021</v>
      </c>
      <c r="P7321" s="4" t="str">
        <f>TEXT(Table1[[#This Row],[Invoice Date]],"mmm")</f>
        <v>Sep</v>
      </c>
      <c r="Q7321" s="27">
        <f>WEEKNUM(Table1[[#This Row],[Invoice Date]]) + IF(YEAR(Table1[[#This Row],[Invoice Date]])=2021, 52, 0)</f>
        <v>90</v>
      </c>
    </row>
    <row r="7322" spans="2:17" ht="14.25" customHeight="1" x14ac:dyDescent="0.3">
      <c r="B7322" s="4" t="s">
        <v>30</v>
      </c>
      <c r="C7322" s="34">
        <v>1128299</v>
      </c>
      <c r="D7322" s="5">
        <v>44457</v>
      </c>
      <c r="E7322" s="4" t="s">
        <v>15</v>
      </c>
      <c r="F7322" s="4" t="s">
        <v>118</v>
      </c>
      <c r="G7322" s="4" t="s">
        <v>93</v>
      </c>
      <c r="H7322" s="6" t="s">
        <v>20</v>
      </c>
      <c r="I7322" s="7">
        <v>25.000000000000007</v>
      </c>
      <c r="J7322" s="8">
        <v>250</v>
      </c>
      <c r="K7322" s="9">
        <v>62500.000000000015</v>
      </c>
      <c r="L7322" s="9">
        <v>25000.000000000007</v>
      </c>
      <c r="M7322" s="10">
        <v>0.4</v>
      </c>
      <c r="N7322" s="4" t="s">
        <v>18</v>
      </c>
      <c r="O7322" s="4" t="str">
        <f>TEXT(Table1[[#This Row],[Invoice Date]],"yyyy")</f>
        <v>2021</v>
      </c>
      <c r="P7322" s="4" t="str">
        <f>TEXT(Table1[[#This Row],[Invoice Date]],"mmm")</f>
        <v>Sep</v>
      </c>
      <c r="Q7322" s="27">
        <f>WEEKNUM(Table1[[#This Row],[Invoice Date]]) + IF(YEAR(Table1[[#This Row],[Invoice Date]])=2021, 52, 0)</f>
        <v>90</v>
      </c>
    </row>
    <row r="7323" spans="2:17" ht="14.25" customHeight="1" x14ac:dyDescent="0.3">
      <c r="B7323" s="4" t="s">
        <v>30</v>
      </c>
      <c r="C7323" s="34">
        <v>1128299</v>
      </c>
      <c r="D7323" s="5">
        <v>44457</v>
      </c>
      <c r="E7323" s="4" t="s">
        <v>15</v>
      </c>
      <c r="F7323" s="4" t="s">
        <v>118</v>
      </c>
      <c r="G7323" s="4" t="s">
        <v>93</v>
      </c>
      <c r="H7323" s="6" t="s">
        <v>22</v>
      </c>
      <c r="I7323" s="7">
        <v>35</v>
      </c>
      <c r="J7323" s="8">
        <v>225</v>
      </c>
      <c r="K7323" s="9">
        <v>78750</v>
      </c>
      <c r="L7323" s="9">
        <v>31500</v>
      </c>
      <c r="M7323" s="10">
        <v>0.4</v>
      </c>
      <c r="N7323" s="4" t="s">
        <v>18</v>
      </c>
      <c r="O7323" s="4" t="str">
        <f>TEXT(Table1[[#This Row],[Invoice Date]],"yyyy")</f>
        <v>2021</v>
      </c>
      <c r="P7323" s="4" t="str">
        <f>TEXT(Table1[[#This Row],[Invoice Date]],"mmm")</f>
        <v>Sep</v>
      </c>
      <c r="Q7323" s="27">
        <f>WEEKNUM(Table1[[#This Row],[Invoice Date]]) + IF(YEAR(Table1[[#This Row],[Invoice Date]])=2021, 52, 0)</f>
        <v>90</v>
      </c>
    </row>
    <row r="7324" spans="2:17" ht="14.25" customHeight="1" x14ac:dyDescent="0.3">
      <c r="B7324" s="4" t="s">
        <v>30</v>
      </c>
      <c r="C7324" s="34">
        <v>1128299</v>
      </c>
      <c r="D7324" s="5">
        <v>44457</v>
      </c>
      <c r="E7324" s="4" t="s">
        <v>15</v>
      </c>
      <c r="F7324" s="4" t="s">
        <v>118</v>
      </c>
      <c r="G7324" s="4" t="s">
        <v>93</v>
      </c>
      <c r="H7324" s="6" t="s">
        <v>19</v>
      </c>
      <c r="I7324" s="7">
        <v>30.000000000000011</v>
      </c>
      <c r="J7324" s="8">
        <v>350</v>
      </c>
      <c r="K7324" s="9">
        <v>105000.00000000004</v>
      </c>
      <c r="L7324" s="9">
        <v>42000.000000000022</v>
      </c>
      <c r="M7324" s="10">
        <v>0.4</v>
      </c>
      <c r="N7324" s="4" t="s">
        <v>18</v>
      </c>
      <c r="O7324" s="4" t="str">
        <f>TEXT(Table1[[#This Row],[Invoice Date]],"yyyy")</f>
        <v>2021</v>
      </c>
      <c r="P7324" s="4" t="str">
        <f>TEXT(Table1[[#This Row],[Invoice Date]],"mmm")</f>
        <v>Sep</v>
      </c>
      <c r="Q7324" s="27">
        <f>WEEKNUM(Table1[[#This Row],[Invoice Date]]) + IF(YEAR(Table1[[#This Row],[Invoice Date]])=2021, 52, 0)</f>
        <v>90</v>
      </c>
    </row>
    <row r="7325" spans="2:17" ht="14.25" customHeight="1" x14ac:dyDescent="0.3">
      <c r="B7325" s="4" t="s">
        <v>30</v>
      </c>
      <c r="C7325" s="34">
        <v>1128299</v>
      </c>
      <c r="D7325" s="5">
        <v>44457</v>
      </c>
      <c r="E7325" s="4" t="s">
        <v>27</v>
      </c>
      <c r="F7325" s="4" t="s">
        <v>81</v>
      </c>
      <c r="G7325" s="4" t="s">
        <v>82</v>
      </c>
      <c r="H7325" s="6" t="s">
        <v>21</v>
      </c>
      <c r="I7325" s="7">
        <v>45.000000000000014</v>
      </c>
      <c r="J7325" s="8">
        <v>250</v>
      </c>
      <c r="K7325" s="9">
        <v>112500.00000000003</v>
      </c>
      <c r="L7325" s="9">
        <v>45000.000000000007</v>
      </c>
      <c r="M7325" s="10">
        <v>0.39999999999999997</v>
      </c>
      <c r="N7325" s="4" t="s">
        <v>83</v>
      </c>
      <c r="O7325" s="4" t="str">
        <f>TEXT(Table1[[#This Row],[Invoice Date]],"yyyy")</f>
        <v>2021</v>
      </c>
      <c r="P7325" s="4" t="str">
        <f>TEXT(Table1[[#This Row],[Invoice Date]],"mmm")</f>
        <v>Sep</v>
      </c>
      <c r="Q7325" s="27">
        <f>WEEKNUM(Table1[[#This Row],[Invoice Date]]) + IF(YEAR(Table1[[#This Row],[Invoice Date]])=2021, 52, 0)</f>
        <v>90</v>
      </c>
    </row>
    <row r="7326" spans="2:17" ht="14.25" customHeight="1" x14ac:dyDescent="0.3">
      <c r="B7326" s="4" t="s">
        <v>30</v>
      </c>
      <c r="C7326" s="34">
        <v>1128299</v>
      </c>
      <c r="D7326" s="5">
        <v>44457</v>
      </c>
      <c r="E7326" s="4" t="s">
        <v>27</v>
      </c>
      <c r="F7326" s="4" t="s">
        <v>81</v>
      </c>
      <c r="G7326" s="4" t="s">
        <v>82</v>
      </c>
      <c r="H7326" s="6" t="s">
        <v>23</v>
      </c>
      <c r="I7326" s="7">
        <v>40</v>
      </c>
      <c r="J7326" s="8">
        <v>300</v>
      </c>
      <c r="K7326" s="9">
        <v>120000</v>
      </c>
      <c r="L7326" s="9">
        <v>42000</v>
      </c>
      <c r="M7326" s="10">
        <v>0.35</v>
      </c>
      <c r="N7326" s="4" t="s">
        <v>83</v>
      </c>
      <c r="O7326" s="4" t="str">
        <f>TEXT(Table1[[#This Row],[Invoice Date]],"yyyy")</f>
        <v>2021</v>
      </c>
      <c r="P7326" s="4" t="str">
        <f>TEXT(Table1[[#This Row],[Invoice Date]],"mmm")</f>
        <v>Sep</v>
      </c>
      <c r="Q7326" s="27">
        <f>WEEKNUM(Table1[[#This Row],[Invoice Date]]) + IF(YEAR(Table1[[#This Row],[Invoice Date]])=2021, 52, 0)</f>
        <v>90</v>
      </c>
    </row>
    <row r="7327" spans="2:17" ht="14.25" customHeight="1" x14ac:dyDescent="0.3">
      <c r="B7327" s="4" t="s">
        <v>30</v>
      </c>
      <c r="C7327" s="34">
        <v>1128299</v>
      </c>
      <c r="D7327" s="5">
        <v>44457</v>
      </c>
      <c r="E7327" s="4" t="s">
        <v>15</v>
      </c>
      <c r="F7327" s="4" t="s">
        <v>118</v>
      </c>
      <c r="G7327" s="4" t="s">
        <v>93</v>
      </c>
      <c r="H7327" s="6" t="s">
        <v>23</v>
      </c>
      <c r="I7327" s="7">
        <v>40</v>
      </c>
      <c r="J7327" s="8">
        <v>300</v>
      </c>
      <c r="K7327" s="9">
        <v>120000</v>
      </c>
      <c r="L7327" s="9">
        <v>48000</v>
      </c>
      <c r="M7327" s="10">
        <v>0.4</v>
      </c>
      <c r="N7327" s="4" t="s">
        <v>18</v>
      </c>
      <c r="O7327" s="4" t="str">
        <f>TEXT(Table1[[#This Row],[Invoice Date]],"yyyy")</f>
        <v>2021</v>
      </c>
      <c r="P7327" s="4" t="str">
        <f>TEXT(Table1[[#This Row],[Invoice Date]],"mmm")</f>
        <v>Sep</v>
      </c>
      <c r="Q7327" s="27">
        <f>WEEKNUM(Table1[[#This Row],[Invoice Date]]) + IF(YEAR(Table1[[#This Row],[Invoice Date]])=2021, 52, 0)</f>
        <v>90</v>
      </c>
    </row>
    <row r="7328" spans="2:17" ht="14.25" customHeight="1" x14ac:dyDescent="0.3">
      <c r="B7328" s="4" t="s">
        <v>30</v>
      </c>
      <c r="C7328" s="34">
        <v>1128299</v>
      </c>
      <c r="D7328" s="5">
        <v>44457</v>
      </c>
      <c r="E7328" s="4" t="s">
        <v>27</v>
      </c>
      <c r="F7328" s="4" t="s">
        <v>81</v>
      </c>
      <c r="G7328" s="4" t="s">
        <v>82</v>
      </c>
      <c r="H7328" s="6" t="s">
        <v>20</v>
      </c>
      <c r="I7328" s="7">
        <v>45.000000000000014</v>
      </c>
      <c r="J7328" s="8">
        <v>300</v>
      </c>
      <c r="K7328" s="9">
        <v>135000.00000000003</v>
      </c>
      <c r="L7328" s="9">
        <v>54000.000000000007</v>
      </c>
      <c r="M7328" s="10">
        <v>0.39999999999999997</v>
      </c>
      <c r="N7328" s="4" t="s">
        <v>83</v>
      </c>
      <c r="O7328" s="4" t="str">
        <f>TEXT(Table1[[#This Row],[Invoice Date]],"yyyy")</f>
        <v>2021</v>
      </c>
      <c r="P7328" s="4" t="str">
        <f>TEXT(Table1[[#This Row],[Invoice Date]],"mmm")</f>
        <v>Sep</v>
      </c>
      <c r="Q7328" s="27">
        <f>WEEKNUM(Table1[[#This Row],[Invoice Date]]) + IF(YEAR(Table1[[#This Row],[Invoice Date]])=2021, 52, 0)</f>
        <v>90</v>
      </c>
    </row>
    <row r="7329" spans="2:17" ht="14.25" customHeight="1" x14ac:dyDescent="0.3">
      <c r="B7329" s="4" t="s">
        <v>25</v>
      </c>
      <c r="C7329" s="33">
        <v>1185733</v>
      </c>
      <c r="D7329" s="5">
        <v>44457</v>
      </c>
      <c r="E7329" s="4" t="s">
        <v>48</v>
      </c>
      <c r="F7329" s="4" t="s">
        <v>49</v>
      </c>
      <c r="G7329" s="4" t="s">
        <v>68</v>
      </c>
      <c r="H7329" s="6" t="s">
        <v>21</v>
      </c>
      <c r="I7329" s="7">
        <v>60.000000000000007</v>
      </c>
      <c r="J7329" s="8">
        <v>250</v>
      </c>
      <c r="K7329" s="9">
        <v>150000.00000000003</v>
      </c>
      <c r="L7329" s="9">
        <v>45000.000000000007</v>
      </c>
      <c r="M7329" s="10">
        <v>0.3</v>
      </c>
      <c r="N7329" s="4" t="s">
        <v>18</v>
      </c>
      <c r="O7329" s="4" t="str">
        <f>TEXT(Table1[[#This Row],[Invoice Date]],"yyyy")</f>
        <v>2021</v>
      </c>
      <c r="P7329" s="4" t="str">
        <f>TEXT(Table1[[#This Row],[Invoice Date]],"mmm")</f>
        <v>Sep</v>
      </c>
      <c r="Q7329" s="27">
        <f>WEEKNUM(Table1[[#This Row],[Invoice Date]]) + IF(YEAR(Table1[[#This Row],[Invoice Date]])=2021, 52, 0)</f>
        <v>90</v>
      </c>
    </row>
    <row r="7330" spans="2:17" ht="14.25" customHeight="1" x14ac:dyDescent="0.3">
      <c r="B7330" s="4" t="s">
        <v>30</v>
      </c>
      <c r="C7330" s="34">
        <v>1128299</v>
      </c>
      <c r="D7330" s="5">
        <v>44457</v>
      </c>
      <c r="E7330" s="4" t="s">
        <v>27</v>
      </c>
      <c r="F7330" s="4" t="s">
        <v>81</v>
      </c>
      <c r="G7330" s="4" t="s">
        <v>82</v>
      </c>
      <c r="H7330" s="6" t="s">
        <v>22</v>
      </c>
      <c r="I7330" s="7">
        <v>55.000000000000007</v>
      </c>
      <c r="J7330" s="8">
        <v>275</v>
      </c>
      <c r="K7330" s="9">
        <v>151250.00000000003</v>
      </c>
      <c r="L7330" s="9">
        <v>68062.500000000015</v>
      </c>
      <c r="M7330" s="10">
        <v>0.45</v>
      </c>
      <c r="N7330" s="4" t="s">
        <v>83</v>
      </c>
      <c r="O7330" s="4" t="str">
        <f>TEXT(Table1[[#This Row],[Invoice Date]],"yyyy")</f>
        <v>2021</v>
      </c>
      <c r="P7330" s="4" t="str">
        <f>TEXT(Table1[[#This Row],[Invoice Date]],"mmm")</f>
        <v>Sep</v>
      </c>
      <c r="Q7330" s="27">
        <f>WEEKNUM(Table1[[#This Row],[Invoice Date]]) + IF(YEAR(Table1[[#This Row],[Invoice Date]])=2021, 52, 0)</f>
        <v>90</v>
      </c>
    </row>
    <row r="7331" spans="2:17" ht="14.25" customHeight="1" x14ac:dyDescent="0.3">
      <c r="B7331" s="4" t="s">
        <v>25</v>
      </c>
      <c r="C7331" s="33">
        <v>1185733</v>
      </c>
      <c r="D7331" s="5">
        <v>44457</v>
      </c>
      <c r="E7331" s="4" t="s">
        <v>48</v>
      </c>
      <c r="F7331" s="4" t="s">
        <v>49</v>
      </c>
      <c r="G7331" s="4" t="s">
        <v>68</v>
      </c>
      <c r="H7331" s="6" t="s">
        <v>23</v>
      </c>
      <c r="I7331" s="7">
        <v>54.999999999999993</v>
      </c>
      <c r="J7331" s="8">
        <v>300</v>
      </c>
      <c r="K7331" s="9">
        <v>164999.99999999997</v>
      </c>
      <c r="L7331" s="9">
        <v>74249.999999999985</v>
      </c>
      <c r="M7331" s="10">
        <v>0.45</v>
      </c>
      <c r="N7331" s="4" t="s">
        <v>18</v>
      </c>
      <c r="O7331" s="4" t="str">
        <f>TEXT(Table1[[#This Row],[Invoice Date]],"yyyy")</f>
        <v>2021</v>
      </c>
      <c r="P7331" s="4" t="str">
        <f>TEXT(Table1[[#This Row],[Invoice Date]],"mmm")</f>
        <v>Sep</v>
      </c>
      <c r="Q7331" s="27">
        <f>WEEKNUM(Table1[[#This Row],[Invoice Date]]) + IF(YEAR(Table1[[#This Row],[Invoice Date]])=2021, 52, 0)</f>
        <v>90</v>
      </c>
    </row>
    <row r="7332" spans="2:17" ht="14.25" customHeight="1" x14ac:dyDescent="0.3">
      <c r="B7332" s="4" t="s">
        <v>25</v>
      </c>
      <c r="C7332" s="33">
        <v>1185733</v>
      </c>
      <c r="D7332" s="5">
        <v>44457</v>
      </c>
      <c r="E7332" s="4" t="s">
        <v>48</v>
      </c>
      <c r="F7332" s="4" t="s">
        <v>49</v>
      </c>
      <c r="G7332" s="4" t="s">
        <v>68</v>
      </c>
      <c r="H7332" s="6" t="s">
        <v>20</v>
      </c>
      <c r="I7332" s="7">
        <v>60.000000000000007</v>
      </c>
      <c r="J7332" s="8">
        <v>300</v>
      </c>
      <c r="K7332" s="9">
        <v>180000.00000000003</v>
      </c>
      <c r="L7332" s="9">
        <v>54000.000000000007</v>
      </c>
      <c r="M7332" s="10">
        <v>0.3</v>
      </c>
      <c r="N7332" s="4" t="s">
        <v>18</v>
      </c>
      <c r="O7332" s="4" t="str">
        <f>TEXT(Table1[[#This Row],[Invoice Date]],"yyyy")</f>
        <v>2021</v>
      </c>
      <c r="P7332" s="4" t="str">
        <f>TEXT(Table1[[#This Row],[Invoice Date]],"mmm")</f>
        <v>Sep</v>
      </c>
      <c r="Q7332" s="27">
        <f>WEEKNUM(Table1[[#This Row],[Invoice Date]]) + IF(YEAR(Table1[[#This Row],[Invoice Date]])=2021, 52, 0)</f>
        <v>90</v>
      </c>
    </row>
    <row r="7333" spans="2:17" ht="14.25" customHeight="1" x14ac:dyDescent="0.3">
      <c r="B7333" s="4" t="s">
        <v>25</v>
      </c>
      <c r="C7333" s="33">
        <v>1185733</v>
      </c>
      <c r="D7333" s="5">
        <v>44457</v>
      </c>
      <c r="E7333" s="4" t="s">
        <v>48</v>
      </c>
      <c r="F7333" s="4" t="s">
        <v>49</v>
      </c>
      <c r="G7333" s="4" t="s">
        <v>68</v>
      </c>
      <c r="H7333" s="6" t="s">
        <v>22</v>
      </c>
      <c r="I7333" s="7">
        <v>70</v>
      </c>
      <c r="J7333" s="8">
        <v>275</v>
      </c>
      <c r="K7333" s="9">
        <v>192500</v>
      </c>
      <c r="L7333" s="9">
        <v>38500</v>
      </c>
      <c r="M7333" s="10">
        <v>0.2</v>
      </c>
      <c r="N7333" s="4" t="s">
        <v>18</v>
      </c>
      <c r="O7333" s="4" t="str">
        <f>TEXT(Table1[[#This Row],[Invoice Date]],"yyyy")</f>
        <v>2021</v>
      </c>
      <c r="P7333" s="4" t="str">
        <f>TEXT(Table1[[#This Row],[Invoice Date]],"mmm")</f>
        <v>Sep</v>
      </c>
      <c r="Q7333" s="27">
        <f>WEEKNUM(Table1[[#This Row],[Invoice Date]]) + IF(YEAR(Table1[[#This Row],[Invoice Date]])=2021, 52, 0)</f>
        <v>90</v>
      </c>
    </row>
    <row r="7334" spans="2:17" ht="14.25" customHeight="1" x14ac:dyDescent="0.3">
      <c r="B7334" s="4" t="s">
        <v>30</v>
      </c>
      <c r="C7334" s="34">
        <v>1128299</v>
      </c>
      <c r="D7334" s="5">
        <v>44457</v>
      </c>
      <c r="E7334" s="4" t="s">
        <v>15</v>
      </c>
      <c r="F7334" s="4" t="s">
        <v>118</v>
      </c>
      <c r="G7334" s="4" t="s">
        <v>93</v>
      </c>
      <c r="H7334" s="6" t="s">
        <v>17</v>
      </c>
      <c r="I7334" s="7">
        <v>35</v>
      </c>
      <c r="J7334" s="8">
        <v>550</v>
      </c>
      <c r="K7334" s="9">
        <v>192500</v>
      </c>
      <c r="L7334" s="9">
        <v>77000</v>
      </c>
      <c r="M7334" s="10">
        <v>0.4</v>
      </c>
      <c r="N7334" s="4" t="s">
        <v>18</v>
      </c>
      <c r="O7334" s="4" t="str">
        <f>TEXT(Table1[[#This Row],[Invoice Date]],"yyyy")</f>
        <v>2021</v>
      </c>
      <c r="P7334" s="4" t="str">
        <f>TEXT(Table1[[#This Row],[Invoice Date]],"mmm")</f>
        <v>Sep</v>
      </c>
      <c r="Q7334" s="27">
        <f>WEEKNUM(Table1[[#This Row],[Invoice Date]]) + IF(YEAR(Table1[[#This Row],[Invoice Date]])=2021, 52, 0)</f>
        <v>90</v>
      </c>
    </row>
    <row r="7335" spans="2:17" ht="14.25" customHeight="1" x14ac:dyDescent="0.3">
      <c r="B7335" s="4" t="s">
        <v>30</v>
      </c>
      <c r="C7335" s="34">
        <v>1128299</v>
      </c>
      <c r="D7335" s="5">
        <v>44457</v>
      </c>
      <c r="E7335" s="4" t="s">
        <v>27</v>
      </c>
      <c r="F7335" s="4" t="s">
        <v>81</v>
      </c>
      <c r="G7335" s="4" t="s">
        <v>82</v>
      </c>
      <c r="H7335" s="6" t="s">
        <v>17</v>
      </c>
      <c r="I7335" s="7">
        <v>45.000000000000014</v>
      </c>
      <c r="J7335" s="8">
        <v>500</v>
      </c>
      <c r="K7335" s="9">
        <v>225000.00000000006</v>
      </c>
      <c r="L7335" s="9">
        <v>90000.000000000015</v>
      </c>
      <c r="M7335" s="10">
        <v>0.39999999999999997</v>
      </c>
      <c r="N7335" s="4" t="s">
        <v>83</v>
      </c>
      <c r="O7335" s="4" t="str">
        <f>TEXT(Table1[[#This Row],[Invoice Date]],"yyyy")</f>
        <v>2021</v>
      </c>
      <c r="P7335" s="4" t="str">
        <f>TEXT(Table1[[#This Row],[Invoice Date]],"mmm")</f>
        <v>Sep</v>
      </c>
      <c r="Q7335" s="27">
        <f>WEEKNUM(Table1[[#This Row],[Invoice Date]]) + IF(YEAR(Table1[[#This Row],[Invoice Date]])=2021, 52, 0)</f>
        <v>90</v>
      </c>
    </row>
    <row r="7336" spans="2:17" ht="14.25" customHeight="1" x14ac:dyDescent="0.3">
      <c r="B7336" s="4" t="s">
        <v>30</v>
      </c>
      <c r="C7336" s="34">
        <v>1128299</v>
      </c>
      <c r="D7336" s="5">
        <v>44457</v>
      </c>
      <c r="E7336" s="4" t="s">
        <v>27</v>
      </c>
      <c r="F7336" s="4" t="s">
        <v>81</v>
      </c>
      <c r="G7336" s="4" t="s">
        <v>82</v>
      </c>
      <c r="H7336" s="6" t="s">
        <v>19</v>
      </c>
      <c r="I7336" s="7">
        <v>50.000000000000014</v>
      </c>
      <c r="J7336" s="8">
        <v>500</v>
      </c>
      <c r="K7336" s="9">
        <v>250000.00000000006</v>
      </c>
      <c r="L7336" s="9">
        <v>100000.00000000001</v>
      </c>
      <c r="M7336" s="10">
        <v>0.39999999999999997</v>
      </c>
      <c r="N7336" s="4" t="s">
        <v>83</v>
      </c>
      <c r="O7336" s="4" t="str">
        <f>TEXT(Table1[[#This Row],[Invoice Date]],"yyyy")</f>
        <v>2021</v>
      </c>
      <c r="P7336" s="4" t="str">
        <f>TEXT(Table1[[#This Row],[Invoice Date]],"mmm")</f>
        <v>Sep</v>
      </c>
      <c r="Q7336" s="27">
        <f>WEEKNUM(Table1[[#This Row],[Invoice Date]]) + IF(YEAR(Table1[[#This Row],[Invoice Date]])=2021, 52, 0)</f>
        <v>90</v>
      </c>
    </row>
    <row r="7337" spans="2:17" ht="14.25" customHeight="1" x14ac:dyDescent="0.3">
      <c r="B7337" s="4" t="s">
        <v>25</v>
      </c>
      <c r="C7337" s="33">
        <v>1185733</v>
      </c>
      <c r="D7337" s="5">
        <v>44457</v>
      </c>
      <c r="E7337" s="4" t="s">
        <v>48</v>
      </c>
      <c r="F7337" s="4" t="s">
        <v>49</v>
      </c>
      <c r="G7337" s="4" t="s">
        <v>68</v>
      </c>
      <c r="H7337" s="6" t="s">
        <v>17</v>
      </c>
      <c r="I7337" s="7">
        <v>60.000000000000007</v>
      </c>
      <c r="J7337" s="8">
        <v>500</v>
      </c>
      <c r="K7337" s="9">
        <v>300000.00000000006</v>
      </c>
      <c r="L7337" s="9">
        <v>90000.000000000015</v>
      </c>
      <c r="M7337" s="10">
        <v>0.3</v>
      </c>
      <c r="N7337" s="4" t="s">
        <v>18</v>
      </c>
      <c r="O7337" s="4" t="str">
        <f>TEXT(Table1[[#This Row],[Invoice Date]],"yyyy")</f>
        <v>2021</v>
      </c>
      <c r="P7337" s="4" t="str">
        <f>TEXT(Table1[[#This Row],[Invoice Date]],"mmm")</f>
        <v>Sep</v>
      </c>
      <c r="Q7337" s="27">
        <f>WEEKNUM(Table1[[#This Row],[Invoice Date]]) + IF(YEAR(Table1[[#This Row],[Invoice Date]])=2021, 52, 0)</f>
        <v>90</v>
      </c>
    </row>
    <row r="7338" spans="2:17" ht="14.25" customHeight="1" x14ac:dyDescent="0.3">
      <c r="B7338" s="4" t="s">
        <v>25</v>
      </c>
      <c r="C7338" s="33">
        <v>1185733</v>
      </c>
      <c r="D7338" s="5">
        <v>44457</v>
      </c>
      <c r="E7338" s="4" t="s">
        <v>48</v>
      </c>
      <c r="F7338" s="4" t="s">
        <v>49</v>
      </c>
      <c r="G7338" s="4" t="s">
        <v>68</v>
      </c>
      <c r="H7338" s="6" t="s">
        <v>19</v>
      </c>
      <c r="I7338" s="7">
        <v>65.000000000000014</v>
      </c>
      <c r="J7338" s="8">
        <v>500</v>
      </c>
      <c r="K7338" s="9">
        <v>325000.00000000006</v>
      </c>
      <c r="L7338" s="9">
        <v>81250.000000000015</v>
      </c>
      <c r="M7338" s="10">
        <v>0.25</v>
      </c>
      <c r="N7338" s="4" t="s">
        <v>18</v>
      </c>
      <c r="O7338" s="4" t="str">
        <f>TEXT(Table1[[#This Row],[Invoice Date]],"yyyy")</f>
        <v>2021</v>
      </c>
      <c r="P7338" s="4" t="str">
        <f>TEXT(Table1[[#This Row],[Invoice Date]],"mmm")</f>
        <v>Sep</v>
      </c>
      <c r="Q7338" s="27">
        <f>WEEKNUM(Table1[[#This Row],[Invoice Date]]) + IF(YEAR(Table1[[#This Row],[Invoice Date]])=2021, 52, 0)</f>
        <v>90</v>
      </c>
    </row>
    <row r="7339" spans="2:17" ht="14.25" customHeight="1" x14ac:dyDescent="0.3">
      <c r="B7339" s="4" t="s">
        <v>26</v>
      </c>
      <c r="C7339" s="33">
        <v>1197831</v>
      </c>
      <c r="D7339" s="5">
        <v>44457</v>
      </c>
      <c r="E7339" s="4" t="s">
        <v>27</v>
      </c>
      <c r="F7339" s="4" t="s">
        <v>59</v>
      </c>
      <c r="G7339" s="4" t="s">
        <v>60</v>
      </c>
      <c r="H7339" s="6" t="s">
        <v>17</v>
      </c>
      <c r="I7339" s="7">
        <v>55.000000000000007</v>
      </c>
      <c r="J7339" s="8">
        <v>625</v>
      </c>
      <c r="K7339" s="9">
        <v>343750.00000000006</v>
      </c>
      <c r="L7339" s="9">
        <v>171875</v>
      </c>
      <c r="M7339" s="10">
        <v>0.49999999999999994</v>
      </c>
      <c r="N7339" s="4" t="s">
        <v>24</v>
      </c>
      <c r="O7339" s="4" t="str">
        <f>TEXT(Table1[[#This Row],[Invoice Date]],"yyyy")</f>
        <v>2021</v>
      </c>
      <c r="P7339" s="4" t="str">
        <f>TEXT(Table1[[#This Row],[Invoice Date]],"mmm")</f>
        <v>Sep</v>
      </c>
      <c r="Q7339" s="27">
        <f>WEEKNUM(Table1[[#This Row],[Invoice Date]]) + IF(YEAR(Table1[[#This Row],[Invoice Date]])=2021, 52, 0)</f>
        <v>90</v>
      </c>
    </row>
    <row r="7340" spans="2:17" ht="14.25" customHeight="1" x14ac:dyDescent="0.3">
      <c r="B7340" s="4" t="s">
        <v>26</v>
      </c>
      <c r="C7340" s="33">
        <v>1197831</v>
      </c>
      <c r="D7340" s="5">
        <v>44457</v>
      </c>
      <c r="E7340" s="4" t="s">
        <v>27</v>
      </c>
      <c r="F7340" s="4" t="s">
        <v>28</v>
      </c>
      <c r="G7340" s="4" t="s">
        <v>39</v>
      </c>
      <c r="H7340" s="6" t="s">
        <v>20</v>
      </c>
      <c r="I7340" s="7">
        <v>45</v>
      </c>
      <c r="J7340" s="8">
        <v>975</v>
      </c>
      <c r="K7340" s="9">
        <v>438750</v>
      </c>
      <c r="L7340" s="9">
        <v>175499.99999999997</v>
      </c>
      <c r="M7340" s="10">
        <v>0.39999999999999997</v>
      </c>
      <c r="N7340" s="4" t="s">
        <v>24</v>
      </c>
      <c r="O7340" s="4" t="str">
        <f>TEXT(Table1[[#This Row],[Invoice Date]],"yyyy")</f>
        <v>2021</v>
      </c>
      <c r="P7340" s="4" t="str">
        <f>TEXT(Table1[[#This Row],[Invoice Date]],"mmm")</f>
        <v>Sep</v>
      </c>
      <c r="Q7340" s="27">
        <f>WEEKNUM(Table1[[#This Row],[Invoice Date]]) + IF(YEAR(Table1[[#This Row],[Invoice Date]])=2021, 52, 0)</f>
        <v>90</v>
      </c>
    </row>
    <row r="7341" spans="2:17" ht="14.25" customHeight="1" x14ac:dyDescent="0.3">
      <c r="B7341" s="4" t="s">
        <v>30</v>
      </c>
      <c r="C7341" s="34">
        <v>1128299</v>
      </c>
      <c r="D7341" s="5">
        <v>44458</v>
      </c>
      <c r="E7341" s="4" t="s">
        <v>27</v>
      </c>
      <c r="F7341" s="4" t="s">
        <v>104</v>
      </c>
      <c r="G7341" s="4" t="s">
        <v>105</v>
      </c>
      <c r="H7341" s="6" t="s">
        <v>21</v>
      </c>
      <c r="I7341" s="7">
        <v>14</v>
      </c>
      <c r="J7341" s="8">
        <v>63</v>
      </c>
      <c r="K7341" s="9">
        <v>882</v>
      </c>
      <c r="L7341" s="9">
        <v>449.82</v>
      </c>
      <c r="M7341" s="10">
        <v>0.51</v>
      </c>
      <c r="N7341" s="4" t="s">
        <v>83</v>
      </c>
      <c r="O7341" s="4" t="str">
        <f>TEXT(Table1[[#This Row],[Invoice Date]],"yyyy")</f>
        <v>2021</v>
      </c>
      <c r="P7341" s="4" t="str">
        <f>TEXT(Table1[[#This Row],[Invoice Date]],"mmm")</f>
        <v>Sep</v>
      </c>
      <c r="Q7341" s="27">
        <f>WEEKNUM(Table1[[#This Row],[Invoice Date]]) + IF(YEAR(Table1[[#This Row],[Invoice Date]])=2021, 52, 0)</f>
        <v>91</v>
      </c>
    </row>
    <row r="7342" spans="2:17" ht="14.25" customHeight="1" x14ac:dyDescent="0.3">
      <c r="B7342" s="4" t="s">
        <v>30</v>
      </c>
      <c r="C7342" s="34">
        <v>1128299</v>
      </c>
      <c r="D7342" s="5">
        <v>44458</v>
      </c>
      <c r="E7342" s="4" t="s">
        <v>27</v>
      </c>
      <c r="F7342" s="4" t="s">
        <v>104</v>
      </c>
      <c r="G7342" s="4" t="s">
        <v>105</v>
      </c>
      <c r="H7342" s="6" t="s">
        <v>20</v>
      </c>
      <c r="I7342" s="7">
        <v>14</v>
      </c>
      <c r="J7342" s="8">
        <v>69</v>
      </c>
      <c r="K7342" s="9">
        <v>966</v>
      </c>
      <c r="L7342" s="9">
        <v>492.66</v>
      </c>
      <c r="M7342" s="10">
        <v>0.51</v>
      </c>
      <c r="N7342" s="4" t="s">
        <v>83</v>
      </c>
      <c r="O7342" s="4" t="str">
        <f>TEXT(Table1[[#This Row],[Invoice Date]],"yyyy")</f>
        <v>2021</v>
      </c>
      <c r="P7342" s="4" t="str">
        <f>TEXT(Table1[[#This Row],[Invoice Date]],"mmm")</f>
        <v>Sep</v>
      </c>
      <c r="Q7342" s="27">
        <f>WEEKNUM(Table1[[#This Row],[Invoice Date]]) + IF(YEAR(Table1[[#This Row],[Invoice Date]])=2021, 52, 0)</f>
        <v>91</v>
      </c>
    </row>
    <row r="7343" spans="2:17" ht="14.25" customHeight="1" x14ac:dyDescent="0.3">
      <c r="B7343" s="4" t="s">
        <v>30</v>
      </c>
      <c r="C7343" s="34">
        <v>1128299</v>
      </c>
      <c r="D7343" s="5">
        <v>44458</v>
      </c>
      <c r="E7343" s="4" t="s">
        <v>27</v>
      </c>
      <c r="F7343" s="4" t="s">
        <v>104</v>
      </c>
      <c r="G7343" s="4" t="s">
        <v>105</v>
      </c>
      <c r="H7343" s="6" t="s">
        <v>21</v>
      </c>
      <c r="I7343" s="7">
        <v>12</v>
      </c>
      <c r="J7343" s="8">
        <v>83</v>
      </c>
      <c r="K7343" s="9">
        <v>996</v>
      </c>
      <c r="L7343" s="9">
        <v>418.32000000000005</v>
      </c>
      <c r="M7343" s="10">
        <v>0.42000000000000004</v>
      </c>
      <c r="N7343" s="4" t="s">
        <v>24</v>
      </c>
      <c r="O7343" s="4" t="str">
        <f>TEXT(Table1[[#This Row],[Invoice Date]],"yyyy")</f>
        <v>2021</v>
      </c>
      <c r="P7343" s="4" t="str">
        <f>TEXT(Table1[[#This Row],[Invoice Date]],"mmm")</f>
        <v>Sep</v>
      </c>
      <c r="Q7343" s="27">
        <f>WEEKNUM(Table1[[#This Row],[Invoice Date]]) + IF(YEAR(Table1[[#This Row],[Invoice Date]])=2021, 52, 0)</f>
        <v>91</v>
      </c>
    </row>
    <row r="7344" spans="2:17" ht="14.25" customHeight="1" x14ac:dyDescent="0.3">
      <c r="B7344" s="4" t="s">
        <v>14</v>
      </c>
      <c r="C7344" s="33">
        <v>1185732</v>
      </c>
      <c r="D7344" s="5">
        <v>44458</v>
      </c>
      <c r="E7344" s="4" t="s">
        <v>36</v>
      </c>
      <c r="F7344" s="4" t="s">
        <v>76</v>
      </c>
      <c r="G7344" s="4" t="s">
        <v>77</v>
      </c>
      <c r="H7344" s="6" t="s">
        <v>20</v>
      </c>
      <c r="I7344" s="7">
        <v>14</v>
      </c>
      <c r="J7344" s="8">
        <v>75</v>
      </c>
      <c r="K7344" s="9">
        <v>1050</v>
      </c>
      <c r="L7344" s="9">
        <v>514.5</v>
      </c>
      <c r="M7344" s="10">
        <v>0.49</v>
      </c>
      <c r="N7344" s="4" t="s">
        <v>83</v>
      </c>
      <c r="O7344" s="4" t="str">
        <f>TEXT(Table1[[#This Row],[Invoice Date]],"yyyy")</f>
        <v>2021</v>
      </c>
      <c r="P7344" s="4" t="str">
        <f>TEXT(Table1[[#This Row],[Invoice Date]],"mmm")</f>
        <v>Sep</v>
      </c>
      <c r="Q7344" s="27">
        <f>WEEKNUM(Table1[[#This Row],[Invoice Date]]) + IF(YEAR(Table1[[#This Row],[Invoice Date]])=2021, 52, 0)</f>
        <v>91</v>
      </c>
    </row>
    <row r="7345" spans="2:17" ht="14.25" customHeight="1" x14ac:dyDescent="0.3">
      <c r="B7345" s="4" t="s">
        <v>30</v>
      </c>
      <c r="C7345" s="34">
        <v>1128299</v>
      </c>
      <c r="D7345" s="5">
        <v>44458</v>
      </c>
      <c r="E7345" s="4" t="s">
        <v>27</v>
      </c>
      <c r="F7345" s="4" t="s">
        <v>104</v>
      </c>
      <c r="G7345" s="4" t="s">
        <v>105</v>
      </c>
      <c r="H7345" s="6" t="s">
        <v>20</v>
      </c>
      <c r="I7345" s="7">
        <v>12</v>
      </c>
      <c r="J7345" s="8">
        <v>91</v>
      </c>
      <c r="K7345" s="9">
        <v>1092</v>
      </c>
      <c r="L7345" s="9">
        <v>458.64000000000004</v>
      </c>
      <c r="M7345" s="10">
        <v>0.42000000000000004</v>
      </c>
      <c r="N7345" s="4" t="s">
        <v>24</v>
      </c>
      <c r="O7345" s="4" t="str">
        <f>TEXT(Table1[[#This Row],[Invoice Date]],"yyyy")</f>
        <v>2021</v>
      </c>
      <c r="P7345" s="4" t="str">
        <f>TEXT(Table1[[#This Row],[Invoice Date]],"mmm")</f>
        <v>Sep</v>
      </c>
      <c r="Q7345" s="27">
        <f>WEEKNUM(Table1[[#This Row],[Invoice Date]]) + IF(YEAR(Table1[[#This Row],[Invoice Date]])=2021, 52, 0)</f>
        <v>91</v>
      </c>
    </row>
    <row r="7346" spans="2:17" ht="14.25" customHeight="1" x14ac:dyDescent="0.3">
      <c r="B7346" s="4" t="s">
        <v>14</v>
      </c>
      <c r="C7346" s="33">
        <v>1185732</v>
      </c>
      <c r="D7346" s="5">
        <v>44458</v>
      </c>
      <c r="E7346" s="4" t="s">
        <v>36</v>
      </c>
      <c r="F7346" s="4" t="s">
        <v>76</v>
      </c>
      <c r="G7346" s="4" t="s">
        <v>77</v>
      </c>
      <c r="H7346" s="6" t="s">
        <v>21</v>
      </c>
      <c r="I7346" s="7">
        <v>14</v>
      </c>
      <c r="J7346" s="8">
        <v>83</v>
      </c>
      <c r="K7346" s="9">
        <v>1162</v>
      </c>
      <c r="L7346" s="9">
        <v>615.86</v>
      </c>
      <c r="M7346" s="10">
        <v>0.53</v>
      </c>
      <c r="N7346" s="4" t="s">
        <v>83</v>
      </c>
      <c r="O7346" s="4" t="str">
        <f>TEXT(Table1[[#This Row],[Invoice Date]],"yyyy")</f>
        <v>2021</v>
      </c>
      <c r="P7346" s="4" t="str">
        <f>TEXT(Table1[[#This Row],[Invoice Date]],"mmm")</f>
        <v>Sep</v>
      </c>
      <c r="Q7346" s="27">
        <f>WEEKNUM(Table1[[#This Row],[Invoice Date]]) + IF(YEAR(Table1[[#This Row],[Invoice Date]])=2021, 52, 0)</f>
        <v>91</v>
      </c>
    </row>
    <row r="7347" spans="2:17" ht="14.25" customHeight="1" x14ac:dyDescent="0.3">
      <c r="B7347" s="4" t="s">
        <v>25</v>
      </c>
      <c r="C7347" s="33">
        <v>1185733</v>
      </c>
      <c r="D7347" s="5">
        <v>44458</v>
      </c>
      <c r="E7347" s="4" t="s">
        <v>27</v>
      </c>
      <c r="F7347" s="4" t="s">
        <v>102</v>
      </c>
      <c r="G7347" s="4" t="s">
        <v>103</v>
      </c>
      <c r="H7347" s="6" t="s">
        <v>20</v>
      </c>
      <c r="I7347" s="7">
        <v>14</v>
      </c>
      <c r="J7347" s="8">
        <v>88</v>
      </c>
      <c r="K7347" s="9">
        <v>1232</v>
      </c>
      <c r="L7347" s="9">
        <v>640.64</v>
      </c>
      <c r="M7347" s="10">
        <v>0.52</v>
      </c>
      <c r="N7347" s="4" t="s">
        <v>83</v>
      </c>
      <c r="O7347" s="4" t="str">
        <f>TEXT(Table1[[#This Row],[Invoice Date]],"yyyy")</f>
        <v>2021</v>
      </c>
      <c r="P7347" s="4" t="str">
        <f>TEXT(Table1[[#This Row],[Invoice Date]],"mmm")</f>
        <v>Sep</v>
      </c>
      <c r="Q7347" s="27">
        <f>WEEKNUM(Table1[[#This Row],[Invoice Date]]) + IF(YEAR(Table1[[#This Row],[Invoice Date]])=2021, 52, 0)</f>
        <v>91</v>
      </c>
    </row>
    <row r="7348" spans="2:17" ht="14.25" customHeight="1" x14ac:dyDescent="0.3">
      <c r="B7348" s="4" t="s">
        <v>25</v>
      </c>
      <c r="C7348" s="33">
        <v>1185733</v>
      </c>
      <c r="D7348" s="5">
        <v>44458</v>
      </c>
      <c r="E7348" s="4" t="s">
        <v>27</v>
      </c>
      <c r="F7348" s="4" t="s">
        <v>102</v>
      </c>
      <c r="G7348" s="4" t="s">
        <v>103</v>
      </c>
      <c r="H7348" s="6" t="s">
        <v>21</v>
      </c>
      <c r="I7348" s="7">
        <v>14</v>
      </c>
      <c r="J7348" s="8">
        <v>88</v>
      </c>
      <c r="K7348" s="9">
        <v>1232</v>
      </c>
      <c r="L7348" s="9">
        <v>640.64</v>
      </c>
      <c r="M7348" s="10">
        <v>0.52</v>
      </c>
      <c r="N7348" s="4" t="s">
        <v>83</v>
      </c>
      <c r="O7348" s="4" t="str">
        <f>TEXT(Table1[[#This Row],[Invoice Date]],"yyyy")</f>
        <v>2021</v>
      </c>
      <c r="P7348" s="4" t="str">
        <f>TEXT(Table1[[#This Row],[Invoice Date]],"mmm")</f>
        <v>Sep</v>
      </c>
      <c r="Q7348" s="27">
        <f>WEEKNUM(Table1[[#This Row],[Invoice Date]]) + IF(YEAR(Table1[[#This Row],[Invoice Date]])=2021, 52, 0)</f>
        <v>91</v>
      </c>
    </row>
    <row r="7349" spans="2:17" ht="14.25" customHeight="1" x14ac:dyDescent="0.3">
      <c r="B7349" s="4" t="s">
        <v>25</v>
      </c>
      <c r="C7349" s="33">
        <v>1185733</v>
      </c>
      <c r="D7349" s="5">
        <v>44458</v>
      </c>
      <c r="E7349" s="4" t="s">
        <v>27</v>
      </c>
      <c r="F7349" s="4" t="s">
        <v>102</v>
      </c>
      <c r="G7349" s="4" t="s">
        <v>103</v>
      </c>
      <c r="H7349" s="6" t="s">
        <v>21</v>
      </c>
      <c r="I7349" s="7">
        <v>12</v>
      </c>
      <c r="J7349" s="8">
        <v>104</v>
      </c>
      <c r="K7349" s="9">
        <v>1248</v>
      </c>
      <c r="L7349" s="9">
        <v>524.16000000000008</v>
      </c>
      <c r="M7349" s="10">
        <v>0.42000000000000004</v>
      </c>
      <c r="N7349" s="4" t="s">
        <v>24</v>
      </c>
      <c r="O7349" s="4" t="str">
        <f>TEXT(Table1[[#This Row],[Invoice Date]],"yyyy")</f>
        <v>2021</v>
      </c>
      <c r="P7349" s="4" t="str">
        <f>TEXT(Table1[[#This Row],[Invoice Date]],"mmm")</f>
        <v>Sep</v>
      </c>
      <c r="Q7349" s="27">
        <f>WEEKNUM(Table1[[#This Row],[Invoice Date]]) + IF(YEAR(Table1[[#This Row],[Invoice Date]])=2021, 52, 0)</f>
        <v>91</v>
      </c>
    </row>
    <row r="7350" spans="2:17" ht="14.25" customHeight="1" x14ac:dyDescent="0.3">
      <c r="B7350" s="4" t="s">
        <v>25</v>
      </c>
      <c r="C7350" s="33">
        <v>1185733</v>
      </c>
      <c r="D7350" s="5">
        <v>44458</v>
      </c>
      <c r="E7350" s="4" t="s">
        <v>27</v>
      </c>
      <c r="F7350" s="4" t="s">
        <v>102</v>
      </c>
      <c r="G7350" s="4" t="s">
        <v>103</v>
      </c>
      <c r="H7350" s="6" t="s">
        <v>20</v>
      </c>
      <c r="I7350" s="7">
        <v>11</v>
      </c>
      <c r="J7350" s="8">
        <v>123</v>
      </c>
      <c r="K7350" s="9">
        <v>1353</v>
      </c>
      <c r="L7350" s="9">
        <v>635.91000000000008</v>
      </c>
      <c r="M7350" s="10">
        <v>0.47000000000000003</v>
      </c>
      <c r="N7350" s="4" t="s">
        <v>24</v>
      </c>
      <c r="O7350" s="4" t="str">
        <f>TEXT(Table1[[#This Row],[Invoice Date]],"yyyy")</f>
        <v>2021</v>
      </c>
      <c r="P7350" s="4" t="str">
        <f>TEXT(Table1[[#This Row],[Invoice Date]],"mmm")</f>
        <v>Sep</v>
      </c>
      <c r="Q7350" s="27">
        <f>WEEKNUM(Table1[[#This Row],[Invoice Date]]) + IF(YEAR(Table1[[#This Row],[Invoice Date]])=2021, 52, 0)</f>
        <v>91</v>
      </c>
    </row>
    <row r="7351" spans="2:17" ht="14.25" customHeight="1" x14ac:dyDescent="0.3">
      <c r="B7351" s="4" t="s">
        <v>30</v>
      </c>
      <c r="C7351" s="34">
        <v>1128299</v>
      </c>
      <c r="D7351" s="5">
        <v>44458</v>
      </c>
      <c r="E7351" s="4" t="s">
        <v>27</v>
      </c>
      <c r="F7351" s="4" t="s">
        <v>104</v>
      </c>
      <c r="G7351" s="4" t="s">
        <v>105</v>
      </c>
      <c r="H7351" s="6" t="s">
        <v>22</v>
      </c>
      <c r="I7351" s="7">
        <v>20</v>
      </c>
      <c r="J7351" s="8">
        <v>78</v>
      </c>
      <c r="K7351" s="9">
        <v>1560</v>
      </c>
      <c r="L7351" s="9">
        <v>592.79999999999995</v>
      </c>
      <c r="M7351" s="10">
        <v>0.38</v>
      </c>
      <c r="N7351" s="4" t="s">
        <v>24</v>
      </c>
      <c r="O7351" s="4" t="str">
        <f>TEXT(Table1[[#This Row],[Invoice Date]],"yyyy")</f>
        <v>2021</v>
      </c>
      <c r="P7351" s="4" t="str">
        <f>TEXT(Table1[[#This Row],[Invoice Date]],"mmm")</f>
        <v>Sep</v>
      </c>
      <c r="Q7351" s="27">
        <f>WEEKNUM(Table1[[#This Row],[Invoice Date]]) + IF(YEAR(Table1[[#This Row],[Invoice Date]])=2021, 52, 0)</f>
        <v>91</v>
      </c>
    </row>
    <row r="7352" spans="2:17" ht="14.25" customHeight="1" x14ac:dyDescent="0.3">
      <c r="B7352" s="4" t="s">
        <v>30</v>
      </c>
      <c r="C7352" s="34">
        <v>1128299</v>
      </c>
      <c r="D7352" s="5">
        <v>44458</v>
      </c>
      <c r="E7352" s="4" t="s">
        <v>27</v>
      </c>
      <c r="F7352" s="4" t="s">
        <v>104</v>
      </c>
      <c r="G7352" s="4" t="s">
        <v>105</v>
      </c>
      <c r="H7352" s="6" t="s">
        <v>22</v>
      </c>
      <c r="I7352" s="7">
        <v>23</v>
      </c>
      <c r="J7352" s="8">
        <v>68</v>
      </c>
      <c r="K7352" s="9">
        <v>1564</v>
      </c>
      <c r="L7352" s="9">
        <v>703.8</v>
      </c>
      <c r="M7352" s="10">
        <v>0.44999999999999996</v>
      </c>
      <c r="N7352" s="4" t="s">
        <v>83</v>
      </c>
      <c r="O7352" s="4" t="str">
        <f>TEXT(Table1[[#This Row],[Invoice Date]],"yyyy")</f>
        <v>2021</v>
      </c>
      <c r="P7352" s="4" t="str">
        <f>TEXT(Table1[[#This Row],[Invoice Date]],"mmm")</f>
        <v>Sep</v>
      </c>
      <c r="Q7352" s="27">
        <f>WEEKNUM(Table1[[#This Row],[Invoice Date]]) + IF(YEAR(Table1[[#This Row],[Invoice Date]])=2021, 52, 0)</f>
        <v>91</v>
      </c>
    </row>
    <row r="7353" spans="2:17" ht="14.25" customHeight="1" x14ac:dyDescent="0.3">
      <c r="B7353" s="4" t="s">
        <v>14</v>
      </c>
      <c r="C7353" s="33">
        <v>1185732</v>
      </c>
      <c r="D7353" s="5">
        <v>44458</v>
      </c>
      <c r="E7353" s="4" t="s">
        <v>36</v>
      </c>
      <c r="F7353" s="4" t="s">
        <v>76</v>
      </c>
      <c r="G7353" s="4" t="s">
        <v>77</v>
      </c>
      <c r="H7353" s="6" t="s">
        <v>22</v>
      </c>
      <c r="I7353" s="7">
        <v>23</v>
      </c>
      <c r="J7353" s="8">
        <v>77</v>
      </c>
      <c r="K7353" s="9">
        <v>1771</v>
      </c>
      <c r="L7353" s="9">
        <v>832.37</v>
      </c>
      <c r="M7353" s="10">
        <v>0.47</v>
      </c>
      <c r="N7353" s="4" t="s">
        <v>83</v>
      </c>
      <c r="O7353" s="4" t="str">
        <f>TEXT(Table1[[#This Row],[Invoice Date]],"yyyy")</f>
        <v>2021</v>
      </c>
      <c r="P7353" s="4" t="str">
        <f>TEXT(Table1[[#This Row],[Invoice Date]],"mmm")</f>
        <v>Sep</v>
      </c>
      <c r="Q7353" s="27">
        <f>WEEKNUM(Table1[[#This Row],[Invoice Date]]) + IF(YEAR(Table1[[#This Row],[Invoice Date]])=2021, 52, 0)</f>
        <v>91</v>
      </c>
    </row>
    <row r="7354" spans="2:17" ht="14.25" customHeight="1" x14ac:dyDescent="0.3">
      <c r="B7354" s="4" t="s">
        <v>25</v>
      </c>
      <c r="C7354" s="33">
        <v>1185733</v>
      </c>
      <c r="D7354" s="5">
        <v>44458</v>
      </c>
      <c r="E7354" s="4" t="s">
        <v>27</v>
      </c>
      <c r="F7354" s="4" t="s">
        <v>102</v>
      </c>
      <c r="G7354" s="4" t="s">
        <v>103</v>
      </c>
      <c r="H7354" s="6" t="s">
        <v>22</v>
      </c>
      <c r="I7354" s="7">
        <v>18</v>
      </c>
      <c r="J7354" s="8">
        <v>111</v>
      </c>
      <c r="K7354" s="9">
        <v>1998</v>
      </c>
      <c r="L7354" s="9">
        <v>779.21999999999991</v>
      </c>
      <c r="M7354" s="10">
        <v>0.38999999999999996</v>
      </c>
      <c r="N7354" s="4" t="s">
        <v>24</v>
      </c>
      <c r="O7354" s="4" t="str">
        <f>TEXT(Table1[[#This Row],[Invoice Date]],"yyyy")</f>
        <v>2021</v>
      </c>
      <c r="P7354" s="4" t="str">
        <f>TEXT(Table1[[#This Row],[Invoice Date]],"mmm")</f>
        <v>Sep</v>
      </c>
      <c r="Q7354" s="27">
        <f>WEEKNUM(Table1[[#This Row],[Invoice Date]]) + IF(YEAR(Table1[[#This Row],[Invoice Date]])=2021, 52, 0)</f>
        <v>91</v>
      </c>
    </row>
    <row r="7355" spans="2:17" ht="14.25" customHeight="1" x14ac:dyDescent="0.3">
      <c r="B7355" s="4" t="s">
        <v>25</v>
      </c>
      <c r="C7355" s="33">
        <v>1185733</v>
      </c>
      <c r="D7355" s="5">
        <v>44458</v>
      </c>
      <c r="E7355" s="4" t="s">
        <v>27</v>
      </c>
      <c r="F7355" s="4" t="s">
        <v>102</v>
      </c>
      <c r="G7355" s="4" t="s">
        <v>103</v>
      </c>
      <c r="H7355" s="6" t="s">
        <v>22</v>
      </c>
      <c r="I7355" s="7">
        <v>23</v>
      </c>
      <c r="J7355" s="8">
        <v>94</v>
      </c>
      <c r="K7355" s="9">
        <v>2162</v>
      </c>
      <c r="L7355" s="9">
        <v>1081</v>
      </c>
      <c r="M7355" s="10">
        <v>0.5</v>
      </c>
      <c r="N7355" s="4" t="s">
        <v>83</v>
      </c>
      <c r="O7355" s="4" t="str">
        <f>TEXT(Table1[[#This Row],[Invoice Date]],"yyyy")</f>
        <v>2021</v>
      </c>
      <c r="P7355" s="4" t="str">
        <f>TEXT(Table1[[#This Row],[Invoice Date]],"mmm")</f>
        <v>Sep</v>
      </c>
      <c r="Q7355" s="27">
        <f>WEEKNUM(Table1[[#This Row],[Invoice Date]]) + IF(YEAR(Table1[[#This Row],[Invoice Date]])=2021, 52, 0)</f>
        <v>91</v>
      </c>
    </row>
    <row r="7356" spans="2:17" ht="14.25" customHeight="1" x14ac:dyDescent="0.3">
      <c r="B7356" s="4" t="s">
        <v>30</v>
      </c>
      <c r="C7356" s="34">
        <v>1128299</v>
      </c>
      <c r="D7356" s="5">
        <v>44458</v>
      </c>
      <c r="E7356" s="4" t="s">
        <v>27</v>
      </c>
      <c r="F7356" s="4" t="s">
        <v>104</v>
      </c>
      <c r="G7356" s="4" t="s">
        <v>105</v>
      </c>
      <c r="H7356" s="6" t="s">
        <v>23</v>
      </c>
      <c r="I7356" s="7">
        <v>28</v>
      </c>
      <c r="J7356" s="8">
        <v>91</v>
      </c>
      <c r="K7356" s="9">
        <v>2548</v>
      </c>
      <c r="L7356" s="9">
        <v>1324.96</v>
      </c>
      <c r="M7356" s="10">
        <v>0.52</v>
      </c>
      <c r="N7356" s="4" t="s">
        <v>83</v>
      </c>
      <c r="O7356" s="4" t="str">
        <f>TEXT(Table1[[#This Row],[Invoice Date]],"yyyy")</f>
        <v>2021</v>
      </c>
      <c r="P7356" s="4" t="str">
        <f>TEXT(Table1[[#This Row],[Invoice Date]],"mmm")</f>
        <v>Sep</v>
      </c>
      <c r="Q7356" s="27">
        <f>WEEKNUM(Table1[[#This Row],[Invoice Date]]) + IF(YEAR(Table1[[#This Row],[Invoice Date]])=2021, 52, 0)</f>
        <v>91</v>
      </c>
    </row>
    <row r="7357" spans="2:17" ht="14.25" customHeight="1" x14ac:dyDescent="0.3">
      <c r="B7357" s="4" t="s">
        <v>14</v>
      </c>
      <c r="C7357" s="33">
        <v>1185732</v>
      </c>
      <c r="D7357" s="5">
        <v>44458</v>
      </c>
      <c r="E7357" s="4" t="s">
        <v>36</v>
      </c>
      <c r="F7357" s="4" t="s">
        <v>76</v>
      </c>
      <c r="G7357" s="4" t="s">
        <v>77</v>
      </c>
      <c r="H7357" s="6" t="s">
        <v>23</v>
      </c>
      <c r="I7357" s="7">
        <v>28</v>
      </c>
      <c r="J7357" s="8">
        <v>95</v>
      </c>
      <c r="K7357" s="9">
        <v>2660</v>
      </c>
      <c r="L7357" s="9">
        <v>1702.4</v>
      </c>
      <c r="M7357" s="10">
        <v>0.64</v>
      </c>
      <c r="N7357" s="4" t="s">
        <v>83</v>
      </c>
      <c r="O7357" s="4" t="str">
        <f>TEXT(Table1[[#This Row],[Invoice Date]],"yyyy")</f>
        <v>2021</v>
      </c>
      <c r="P7357" s="4" t="str">
        <f>TEXT(Table1[[#This Row],[Invoice Date]],"mmm")</f>
        <v>Sep</v>
      </c>
      <c r="Q7357" s="27">
        <f>WEEKNUM(Table1[[#This Row],[Invoice Date]]) + IF(YEAR(Table1[[#This Row],[Invoice Date]])=2021, 52, 0)</f>
        <v>91</v>
      </c>
    </row>
    <row r="7358" spans="2:17" ht="14.25" customHeight="1" x14ac:dyDescent="0.3">
      <c r="B7358" s="4" t="s">
        <v>30</v>
      </c>
      <c r="C7358" s="34">
        <v>1128299</v>
      </c>
      <c r="D7358" s="5">
        <v>44458</v>
      </c>
      <c r="E7358" s="4" t="s">
        <v>27</v>
      </c>
      <c r="F7358" s="4" t="s">
        <v>104</v>
      </c>
      <c r="G7358" s="4" t="s">
        <v>105</v>
      </c>
      <c r="H7358" s="6" t="s">
        <v>23</v>
      </c>
      <c r="I7358" s="7">
        <v>23</v>
      </c>
      <c r="J7358" s="8">
        <v>119</v>
      </c>
      <c r="K7358" s="9">
        <v>2737</v>
      </c>
      <c r="L7358" s="9">
        <v>1286.3900000000001</v>
      </c>
      <c r="M7358" s="10">
        <v>0.47000000000000003</v>
      </c>
      <c r="N7358" s="4" t="s">
        <v>24</v>
      </c>
      <c r="O7358" s="4" t="str">
        <f>TEXT(Table1[[#This Row],[Invoice Date]],"yyyy")</f>
        <v>2021</v>
      </c>
      <c r="P7358" s="4" t="str">
        <f>TEXT(Table1[[#This Row],[Invoice Date]],"mmm")</f>
        <v>Sep</v>
      </c>
      <c r="Q7358" s="27">
        <f>WEEKNUM(Table1[[#This Row],[Invoice Date]]) + IF(YEAR(Table1[[#This Row],[Invoice Date]])=2021, 52, 0)</f>
        <v>91</v>
      </c>
    </row>
    <row r="7359" spans="2:17" ht="14.25" customHeight="1" x14ac:dyDescent="0.3">
      <c r="B7359" s="4" t="s">
        <v>14</v>
      </c>
      <c r="C7359" s="33">
        <v>1185732</v>
      </c>
      <c r="D7359" s="5">
        <v>44458</v>
      </c>
      <c r="E7359" s="4" t="s">
        <v>36</v>
      </c>
      <c r="F7359" s="4" t="s">
        <v>76</v>
      </c>
      <c r="G7359" s="4" t="s">
        <v>77</v>
      </c>
      <c r="H7359" s="6" t="s">
        <v>19</v>
      </c>
      <c r="I7359" s="7">
        <v>28</v>
      </c>
      <c r="J7359" s="8">
        <v>100</v>
      </c>
      <c r="K7359" s="9">
        <v>2800</v>
      </c>
      <c r="L7359" s="9">
        <v>1316</v>
      </c>
      <c r="M7359" s="10">
        <v>0.47</v>
      </c>
      <c r="N7359" s="4" t="s">
        <v>83</v>
      </c>
      <c r="O7359" s="4" t="str">
        <f>TEXT(Table1[[#This Row],[Invoice Date]],"yyyy")</f>
        <v>2021</v>
      </c>
      <c r="P7359" s="4" t="str">
        <f>TEXT(Table1[[#This Row],[Invoice Date]],"mmm")</f>
        <v>Sep</v>
      </c>
      <c r="Q7359" s="27">
        <f>WEEKNUM(Table1[[#This Row],[Invoice Date]]) + IF(YEAR(Table1[[#This Row],[Invoice Date]])=2021, 52, 0)</f>
        <v>91</v>
      </c>
    </row>
    <row r="7360" spans="2:17" ht="14.25" customHeight="1" x14ac:dyDescent="0.3">
      <c r="B7360" s="4" t="s">
        <v>25</v>
      </c>
      <c r="C7360" s="33">
        <v>1185733</v>
      </c>
      <c r="D7360" s="5">
        <v>44458</v>
      </c>
      <c r="E7360" s="4" t="s">
        <v>27</v>
      </c>
      <c r="F7360" s="4" t="s">
        <v>102</v>
      </c>
      <c r="G7360" s="4" t="s">
        <v>103</v>
      </c>
      <c r="H7360" s="6" t="s">
        <v>23</v>
      </c>
      <c r="I7360" s="7">
        <v>22</v>
      </c>
      <c r="J7360" s="8">
        <v>140</v>
      </c>
      <c r="K7360" s="9">
        <v>3080</v>
      </c>
      <c r="L7360" s="9">
        <v>1293.6000000000001</v>
      </c>
      <c r="M7360" s="10">
        <v>0.42000000000000004</v>
      </c>
      <c r="N7360" s="4" t="s">
        <v>24</v>
      </c>
      <c r="O7360" s="4" t="str">
        <f>TEXT(Table1[[#This Row],[Invoice Date]],"yyyy")</f>
        <v>2021</v>
      </c>
      <c r="P7360" s="4" t="str">
        <f>TEXT(Table1[[#This Row],[Invoice Date]],"mmm")</f>
        <v>Sep</v>
      </c>
      <c r="Q7360" s="27">
        <f>WEEKNUM(Table1[[#This Row],[Invoice Date]]) + IF(YEAR(Table1[[#This Row],[Invoice Date]])=2021, 52, 0)</f>
        <v>91</v>
      </c>
    </row>
    <row r="7361" spans="2:17" ht="14.25" customHeight="1" x14ac:dyDescent="0.3">
      <c r="B7361" s="4" t="s">
        <v>25</v>
      </c>
      <c r="C7361" s="33">
        <v>1185733</v>
      </c>
      <c r="D7361" s="5">
        <v>44458</v>
      </c>
      <c r="E7361" s="4" t="s">
        <v>27</v>
      </c>
      <c r="F7361" s="4" t="s">
        <v>102</v>
      </c>
      <c r="G7361" s="4" t="s">
        <v>103</v>
      </c>
      <c r="H7361" s="6" t="s">
        <v>23</v>
      </c>
      <c r="I7361" s="7">
        <v>29</v>
      </c>
      <c r="J7361" s="8">
        <v>119</v>
      </c>
      <c r="K7361" s="9">
        <v>3451</v>
      </c>
      <c r="L7361" s="9">
        <v>1863.5400000000002</v>
      </c>
      <c r="M7361" s="10">
        <v>0.54</v>
      </c>
      <c r="N7361" s="4" t="s">
        <v>83</v>
      </c>
      <c r="O7361" s="4" t="str">
        <f>TEXT(Table1[[#This Row],[Invoice Date]],"yyyy")</f>
        <v>2021</v>
      </c>
      <c r="P7361" s="4" t="str">
        <f>TEXT(Table1[[#This Row],[Invoice Date]],"mmm")</f>
        <v>Sep</v>
      </c>
      <c r="Q7361" s="27">
        <f>WEEKNUM(Table1[[#This Row],[Invoice Date]]) + IF(YEAR(Table1[[#This Row],[Invoice Date]])=2021, 52, 0)</f>
        <v>91</v>
      </c>
    </row>
    <row r="7362" spans="2:17" ht="14.25" customHeight="1" x14ac:dyDescent="0.3">
      <c r="B7362" s="4" t="s">
        <v>25</v>
      </c>
      <c r="C7362" s="33">
        <v>1185733</v>
      </c>
      <c r="D7362" s="5">
        <v>44458</v>
      </c>
      <c r="E7362" s="4" t="s">
        <v>27</v>
      </c>
      <c r="F7362" s="4" t="s">
        <v>102</v>
      </c>
      <c r="G7362" s="4" t="s">
        <v>103</v>
      </c>
      <c r="H7362" s="6" t="s">
        <v>19</v>
      </c>
      <c r="I7362" s="7">
        <v>26</v>
      </c>
      <c r="J7362" s="8">
        <v>135</v>
      </c>
      <c r="K7362" s="9">
        <v>3510</v>
      </c>
      <c r="L7362" s="9">
        <v>1439.1</v>
      </c>
      <c r="M7362" s="10">
        <v>0.41</v>
      </c>
      <c r="N7362" s="4" t="s">
        <v>24</v>
      </c>
      <c r="O7362" s="4" t="str">
        <f>TEXT(Table1[[#This Row],[Invoice Date]],"yyyy")</f>
        <v>2021</v>
      </c>
      <c r="P7362" s="4" t="str">
        <f>TEXT(Table1[[#This Row],[Invoice Date]],"mmm")</f>
        <v>Sep</v>
      </c>
      <c r="Q7362" s="27">
        <f>WEEKNUM(Table1[[#This Row],[Invoice Date]]) + IF(YEAR(Table1[[#This Row],[Invoice Date]])=2021, 52, 0)</f>
        <v>91</v>
      </c>
    </row>
    <row r="7363" spans="2:17" ht="14.25" customHeight="1" x14ac:dyDescent="0.3">
      <c r="B7363" s="4" t="s">
        <v>30</v>
      </c>
      <c r="C7363" s="34">
        <v>1128299</v>
      </c>
      <c r="D7363" s="5">
        <v>44458</v>
      </c>
      <c r="E7363" s="4" t="s">
        <v>27</v>
      </c>
      <c r="F7363" s="4" t="s">
        <v>104</v>
      </c>
      <c r="G7363" s="4" t="s">
        <v>105</v>
      </c>
      <c r="H7363" s="6" t="s">
        <v>19</v>
      </c>
      <c r="I7363" s="7">
        <v>28</v>
      </c>
      <c r="J7363" s="8">
        <v>128</v>
      </c>
      <c r="K7363" s="9">
        <v>3584</v>
      </c>
      <c r="L7363" s="9">
        <v>1469.4399999999998</v>
      </c>
      <c r="M7363" s="10">
        <v>0.41</v>
      </c>
      <c r="N7363" s="4" t="s">
        <v>24</v>
      </c>
      <c r="O7363" s="4" t="str">
        <f>TEXT(Table1[[#This Row],[Invoice Date]],"yyyy")</f>
        <v>2021</v>
      </c>
      <c r="P7363" s="4" t="str">
        <f>TEXT(Table1[[#This Row],[Invoice Date]],"mmm")</f>
        <v>Sep</v>
      </c>
      <c r="Q7363" s="27">
        <f>WEEKNUM(Table1[[#This Row],[Invoice Date]]) + IF(YEAR(Table1[[#This Row],[Invoice Date]])=2021, 52, 0)</f>
        <v>91</v>
      </c>
    </row>
    <row r="7364" spans="2:17" ht="14.25" customHeight="1" x14ac:dyDescent="0.3">
      <c r="B7364" s="4" t="s">
        <v>30</v>
      </c>
      <c r="C7364" s="34">
        <v>1128299</v>
      </c>
      <c r="D7364" s="5">
        <v>44458</v>
      </c>
      <c r="E7364" s="4" t="s">
        <v>27</v>
      </c>
      <c r="F7364" s="4" t="s">
        <v>104</v>
      </c>
      <c r="G7364" s="4" t="s">
        <v>105</v>
      </c>
      <c r="H7364" s="6" t="s">
        <v>19</v>
      </c>
      <c r="I7364" s="7">
        <v>38</v>
      </c>
      <c r="J7364" s="8">
        <v>98</v>
      </c>
      <c r="K7364" s="9">
        <v>3724</v>
      </c>
      <c r="L7364" s="9">
        <v>1675.7999999999997</v>
      </c>
      <c r="M7364" s="10">
        <v>0.44999999999999996</v>
      </c>
      <c r="N7364" s="4" t="s">
        <v>83</v>
      </c>
      <c r="O7364" s="4" t="str">
        <f>TEXT(Table1[[#This Row],[Invoice Date]],"yyyy")</f>
        <v>2021</v>
      </c>
      <c r="P7364" s="4" t="str">
        <f>TEXT(Table1[[#This Row],[Invoice Date]],"mmm")</f>
        <v>Sep</v>
      </c>
      <c r="Q7364" s="27">
        <f>WEEKNUM(Table1[[#This Row],[Invoice Date]]) + IF(YEAR(Table1[[#This Row],[Invoice Date]])=2021, 52, 0)</f>
        <v>91</v>
      </c>
    </row>
    <row r="7365" spans="2:17" ht="14.25" customHeight="1" x14ac:dyDescent="0.3">
      <c r="B7365" s="4" t="s">
        <v>25</v>
      </c>
      <c r="C7365" s="33">
        <v>1185733</v>
      </c>
      <c r="D7365" s="5">
        <v>44458</v>
      </c>
      <c r="E7365" s="4" t="s">
        <v>27</v>
      </c>
      <c r="F7365" s="4" t="s">
        <v>102</v>
      </c>
      <c r="G7365" s="4" t="s">
        <v>103</v>
      </c>
      <c r="H7365" s="6" t="s">
        <v>19</v>
      </c>
      <c r="I7365" s="7">
        <v>39</v>
      </c>
      <c r="J7365" s="8">
        <v>126</v>
      </c>
      <c r="K7365" s="9">
        <v>4914</v>
      </c>
      <c r="L7365" s="9">
        <v>2358.7199999999998</v>
      </c>
      <c r="M7365" s="10">
        <v>0.48</v>
      </c>
      <c r="N7365" s="4" t="s">
        <v>83</v>
      </c>
      <c r="O7365" s="4" t="str">
        <f>TEXT(Table1[[#This Row],[Invoice Date]],"yyyy")</f>
        <v>2021</v>
      </c>
      <c r="P7365" s="4" t="str">
        <f>TEXT(Table1[[#This Row],[Invoice Date]],"mmm")</f>
        <v>Sep</v>
      </c>
      <c r="Q7365" s="27">
        <f>WEEKNUM(Table1[[#This Row],[Invoice Date]]) + IF(YEAR(Table1[[#This Row],[Invoice Date]])=2021, 52, 0)</f>
        <v>91</v>
      </c>
    </row>
    <row r="7366" spans="2:17" ht="14.25" customHeight="1" x14ac:dyDescent="0.3">
      <c r="B7366" s="4" t="s">
        <v>14</v>
      </c>
      <c r="C7366" s="33">
        <v>1185732</v>
      </c>
      <c r="D7366" s="5">
        <v>44458</v>
      </c>
      <c r="E7366" s="4" t="s">
        <v>36</v>
      </c>
      <c r="F7366" s="4" t="s">
        <v>76</v>
      </c>
      <c r="G7366" s="4" t="s">
        <v>77</v>
      </c>
      <c r="H7366" s="6" t="s">
        <v>17</v>
      </c>
      <c r="I7366" s="7">
        <v>32</v>
      </c>
      <c r="J7366" s="8">
        <v>174</v>
      </c>
      <c r="K7366" s="9">
        <v>5568</v>
      </c>
      <c r="L7366" s="9">
        <v>2784</v>
      </c>
      <c r="M7366" s="10">
        <v>0.5</v>
      </c>
      <c r="N7366" s="4" t="s">
        <v>83</v>
      </c>
      <c r="O7366" s="4" t="str">
        <f>TEXT(Table1[[#This Row],[Invoice Date]],"yyyy")</f>
        <v>2021</v>
      </c>
      <c r="P7366" s="4" t="str">
        <f>TEXT(Table1[[#This Row],[Invoice Date]],"mmm")</f>
        <v>Sep</v>
      </c>
      <c r="Q7366" s="27">
        <f>WEEKNUM(Table1[[#This Row],[Invoice Date]]) + IF(YEAR(Table1[[#This Row],[Invoice Date]])=2021, 52, 0)</f>
        <v>91</v>
      </c>
    </row>
    <row r="7367" spans="2:17" ht="14.25" customHeight="1" x14ac:dyDescent="0.3">
      <c r="B7367" s="4" t="s">
        <v>26</v>
      </c>
      <c r="C7367" s="33">
        <v>1197831</v>
      </c>
      <c r="D7367" s="5">
        <v>44458</v>
      </c>
      <c r="E7367" s="4" t="s">
        <v>27</v>
      </c>
      <c r="F7367" s="4" t="s">
        <v>59</v>
      </c>
      <c r="G7367" s="4" t="s">
        <v>60</v>
      </c>
      <c r="H7367" s="6" t="s">
        <v>19</v>
      </c>
      <c r="I7367" s="7">
        <v>36</v>
      </c>
      <c r="J7367" s="8">
        <v>173</v>
      </c>
      <c r="K7367" s="9">
        <v>6228</v>
      </c>
      <c r="L7367" s="9">
        <v>3425.3999999999996</v>
      </c>
      <c r="M7367" s="10">
        <v>0.54999999999999993</v>
      </c>
      <c r="N7367" s="4" t="s">
        <v>24</v>
      </c>
      <c r="O7367" s="4" t="str">
        <f>TEXT(Table1[[#This Row],[Invoice Date]],"yyyy")</f>
        <v>2021</v>
      </c>
      <c r="P7367" s="4" t="str">
        <f>TEXT(Table1[[#This Row],[Invoice Date]],"mmm")</f>
        <v>Sep</v>
      </c>
      <c r="Q7367" s="27">
        <f>WEEKNUM(Table1[[#This Row],[Invoice Date]]) + IF(YEAR(Table1[[#This Row],[Invoice Date]])=2021, 52, 0)</f>
        <v>91</v>
      </c>
    </row>
    <row r="7368" spans="2:17" ht="14.25" customHeight="1" x14ac:dyDescent="0.3">
      <c r="B7368" s="4" t="s">
        <v>26</v>
      </c>
      <c r="C7368" s="33">
        <v>1197831</v>
      </c>
      <c r="D7368" s="5">
        <v>44458</v>
      </c>
      <c r="E7368" s="4" t="s">
        <v>27</v>
      </c>
      <c r="F7368" s="4" t="s">
        <v>28</v>
      </c>
      <c r="G7368" s="4" t="s">
        <v>39</v>
      </c>
      <c r="H7368" s="6" t="s">
        <v>21</v>
      </c>
      <c r="I7368" s="7">
        <v>32</v>
      </c>
      <c r="J7368" s="8">
        <v>201</v>
      </c>
      <c r="K7368" s="9">
        <v>6432</v>
      </c>
      <c r="L7368" s="9">
        <v>3537.6000000000004</v>
      </c>
      <c r="M7368" s="10">
        <v>0.55000000000000004</v>
      </c>
      <c r="N7368" s="4" t="s">
        <v>24</v>
      </c>
      <c r="O7368" s="4" t="str">
        <f>TEXT(Table1[[#This Row],[Invoice Date]],"yyyy")</f>
        <v>2021</v>
      </c>
      <c r="P7368" s="4" t="str">
        <f>TEXT(Table1[[#This Row],[Invoice Date]],"mmm")</f>
        <v>Sep</v>
      </c>
      <c r="Q7368" s="27">
        <f>WEEKNUM(Table1[[#This Row],[Invoice Date]]) + IF(YEAR(Table1[[#This Row],[Invoice Date]])=2021, 52, 0)</f>
        <v>91</v>
      </c>
    </row>
    <row r="7369" spans="2:17" ht="14.25" customHeight="1" x14ac:dyDescent="0.3">
      <c r="B7369" s="4" t="s">
        <v>26</v>
      </c>
      <c r="C7369" s="33">
        <v>1197831</v>
      </c>
      <c r="D7369" s="5">
        <v>44458</v>
      </c>
      <c r="E7369" s="4" t="s">
        <v>27</v>
      </c>
      <c r="F7369" s="4" t="s">
        <v>28</v>
      </c>
      <c r="G7369" s="4" t="s">
        <v>39</v>
      </c>
      <c r="H7369" s="6" t="s">
        <v>21</v>
      </c>
      <c r="I7369" s="7">
        <v>43</v>
      </c>
      <c r="J7369" s="8">
        <v>150</v>
      </c>
      <c r="K7369" s="9">
        <v>6450</v>
      </c>
      <c r="L7369" s="9">
        <v>3934.5</v>
      </c>
      <c r="M7369" s="10">
        <v>0.61</v>
      </c>
      <c r="N7369" s="4" t="s">
        <v>83</v>
      </c>
      <c r="O7369" s="4" t="str">
        <f>TEXT(Table1[[#This Row],[Invoice Date]],"yyyy")</f>
        <v>2021</v>
      </c>
      <c r="P7369" s="4" t="str">
        <f>TEXT(Table1[[#This Row],[Invoice Date]],"mmm")</f>
        <v>Sep</v>
      </c>
      <c r="Q7369" s="27">
        <f>WEEKNUM(Table1[[#This Row],[Invoice Date]]) + IF(YEAR(Table1[[#This Row],[Invoice Date]])=2021, 52, 0)</f>
        <v>91</v>
      </c>
    </row>
    <row r="7370" spans="2:17" ht="14.25" customHeight="1" x14ac:dyDescent="0.3">
      <c r="B7370" s="4" t="s">
        <v>30</v>
      </c>
      <c r="C7370" s="34">
        <v>1128299</v>
      </c>
      <c r="D7370" s="5">
        <v>44458</v>
      </c>
      <c r="E7370" s="4" t="s">
        <v>27</v>
      </c>
      <c r="F7370" s="4" t="s">
        <v>104</v>
      </c>
      <c r="G7370" s="4" t="s">
        <v>105</v>
      </c>
      <c r="H7370" s="6" t="s">
        <v>17</v>
      </c>
      <c r="I7370" s="7">
        <v>35</v>
      </c>
      <c r="J7370" s="8">
        <v>196</v>
      </c>
      <c r="K7370" s="9">
        <v>6860</v>
      </c>
      <c r="L7370" s="9">
        <v>3155.6000000000004</v>
      </c>
      <c r="M7370" s="10">
        <v>0.46</v>
      </c>
      <c r="N7370" s="4" t="s">
        <v>24</v>
      </c>
      <c r="O7370" s="4" t="str">
        <f>TEXT(Table1[[#This Row],[Invoice Date]],"yyyy")</f>
        <v>2021</v>
      </c>
      <c r="P7370" s="4" t="str">
        <f>TEXT(Table1[[#This Row],[Invoice Date]],"mmm")</f>
        <v>Sep</v>
      </c>
      <c r="Q7370" s="27">
        <f>WEEKNUM(Table1[[#This Row],[Invoice Date]]) + IF(YEAR(Table1[[#This Row],[Invoice Date]])=2021, 52, 0)</f>
        <v>91</v>
      </c>
    </row>
    <row r="7371" spans="2:17" ht="14.25" customHeight="1" x14ac:dyDescent="0.3">
      <c r="B7371" s="4" t="s">
        <v>26</v>
      </c>
      <c r="C7371" s="33">
        <v>1197831</v>
      </c>
      <c r="D7371" s="5">
        <v>44458</v>
      </c>
      <c r="E7371" s="4" t="s">
        <v>27</v>
      </c>
      <c r="F7371" s="4" t="s">
        <v>59</v>
      </c>
      <c r="G7371" s="4" t="s">
        <v>60</v>
      </c>
      <c r="H7371" s="6" t="s">
        <v>19</v>
      </c>
      <c r="I7371" s="7">
        <v>50</v>
      </c>
      <c r="J7371" s="8">
        <v>144</v>
      </c>
      <c r="K7371" s="9">
        <v>7200</v>
      </c>
      <c r="L7371" s="9">
        <v>4535.9999999999991</v>
      </c>
      <c r="M7371" s="10">
        <v>0.62999999999999989</v>
      </c>
      <c r="N7371" s="4" t="s">
        <v>83</v>
      </c>
      <c r="O7371" s="4" t="str">
        <f>TEXT(Table1[[#This Row],[Invoice Date]],"yyyy")</f>
        <v>2021</v>
      </c>
      <c r="P7371" s="4" t="str">
        <f>TEXT(Table1[[#This Row],[Invoice Date]],"mmm")</f>
        <v>Sep</v>
      </c>
      <c r="Q7371" s="27">
        <f>WEEKNUM(Table1[[#This Row],[Invoice Date]]) + IF(YEAR(Table1[[#This Row],[Invoice Date]])=2021, 52, 0)</f>
        <v>91</v>
      </c>
    </row>
    <row r="7372" spans="2:17" ht="14.25" customHeight="1" x14ac:dyDescent="0.3">
      <c r="B7372" s="4" t="s">
        <v>30</v>
      </c>
      <c r="C7372" s="34">
        <v>1128299</v>
      </c>
      <c r="D7372" s="5">
        <v>44458</v>
      </c>
      <c r="E7372" s="4" t="s">
        <v>27</v>
      </c>
      <c r="F7372" s="4" t="s">
        <v>104</v>
      </c>
      <c r="G7372" s="4" t="s">
        <v>105</v>
      </c>
      <c r="H7372" s="6" t="s">
        <v>17</v>
      </c>
      <c r="I7372" s="7">
        <v>49</v>
      </c>
      <c r="J7372" s="8">
        <v>150</v>
      </c>
      <c r="K7372" s="9">
        <v>7350</v>
      </c>
      <c r="L7372" s="9">
        <v>3969.0000000000005</v>
      </c>
      <c r="M7372" s="10">
        <v>0.54</v>
      </c>
      <c r="N7372" s="4" t="s">
        <v>83</v>
      </c>
      <c r="O7372" s="4" t="str">
        <f>TEXT(Table1[[#This Row],[Invoice Date]],"yyyy")</f>
        <v>2021</v>
      </c>
      <c r="P7372" s="4" t="str">
        <f>TEXT(Table1[[#This Row],[Invoice Date]],"mmm")</f>
        <v>Sep</v>
      </c>
      <c r="Q7372" s="27">
        <f>WEEKNUM(Table1[[#This Row],[Invoice Date]]) + IF(YEAR(Table1[[#This Row],[Invoice Date]])=2021, 52, 0)</f>
        <v>91</v>
      </c>
    </row>
    <row r="7373" spans="2:17" ht="14.25" customHeight="1" x14ac:dyDescent="0.3">
      <c r="B7373" s="4" t="s">
        <v>25</v>
      </c>
      <c r="C7373" s="33">
        <v>1185733</v>
      </c>
      <c r="D7373" s="5">
        <v>44458</v>
      </c>
      <c r="E7373" s="4" t="s">
        <v>27</v>
      </c>
      <c r="F7373" s="4" t="s">
        <v>102</v>
      </c>
      <c r="G7373" s="4" t="s">
        <v>103</v>
      </c>
      <c r="H7373" s="6" t="s">
        <v>17</v>
      </c>
      <c r="I7373" s="7">
        <v>35</v>
      </c>
      <c r="J7373" s="8">
        <v>221</v>
      </c>
      <c r="K7373" s="9">
        <v>7735</v>
      </c>
      <c r="L7373" s="9">
        <v>3326.05</v>
      </c>
      <c r="M7373" s="10">
        <v>0.43000000000000005</v>
      </c>
      <c r="N7373" s="4" t="s">
        <v>24</v>
      </c>
      <c r="O7373" s="4" t="str">
        <f>TEXT(Table1[[#This Row],[Invoice Date]],"yyyy")</f>
        <v>2021</v>
      </c>
      <c r="P7373" s="4" t="str">
        <f>TEXT(Table1[[#This Row],[Invoice Date]],"mmm")</f>
        <v>Sep</v>
      </c>
      <c r="Q7373" s="27">
        <f>WEEKNUM(Table1[[#This Row],[Invoice Date]]) + IF(YEAR(Table1[[#This Row],[Invoice Date]])=2021, 52, 0)</f>
        <v>91</v>
      </c>
    </row>
    <row r="7374" spans="2:17" ht="14.25" customHeight="1" x14ac:dyDescent="0.3">
      <c r="B7374" s="4" t="s">
        <v>25</v>
      </c>
      <c r="C7374" s="33">
        <v>1185733</v>
      </c>
      <c r="D7374" s="5">
        <v>44458</v>
      </c>
      <c r="E7374" s="4" t="s">
        <v>27</v>
      </c>
      <c r="F7374" s="4" t="s">
        <v>102</v>
      </c>
      <c r="G7374" s="4" t="s">
        <v>103</v>
      </c>
      <c r="H7374" s="6" t="s">
        <v>17</v>
      </c>
      <c r="I7374" s="7">
        <v>48</v>
      </c>
      <c r="J7374" s="8">
        <v>182</v>
      </c>
      <c r="K7374" s="9">
        <v>8736</v>
      </c>
      <c r="L7374" s="9">
        <v>4542.72</v>
      </c>
      <c r="M7374" s="10">
        <v>0.52</v>
      </c>
      <c r="N7374" s="4" t="s">
        <v>83</v>
      </c>
      <c r="O7374" s="4" t="str">
        <f>TEXT(Table1[[#This Row],[Invoice Date]],"yyyy")</f>
        <v>2021</v>
      </c>
      <c r="P7374" s="4" t="str">
        <f>TEXT(Table1[[#This Row],[Invoice Date]],"mmm")</f>
        <v>Sep</v>
      </c>
      <c r="Q7374" s="27">
        <f>WEEKNUM(Table1[[#This Row],[Invoice Date]]) + IF(YEAR(Table1[[#This Row],[Invoice Date]])=2021, 52, 0)</f>
        <v>91</v>
      </c>
    </row>
    <row r="7375" spans="2:17" ht="14.25" customHeight="1" x14ac:dyDescent="0.3">
      <c r="B7375" s="4" t="s">
        <v>30</v>
      </c>
      <c r="C7375" s="34">
        <v>1128299</v>
      </c>
      <c r="D7375" s="5">
        <v>44458</v>
      </c>
      <c r="E7375" s="4" t="s">
        <v>27</v>
      </c>
      <c r="F7375" s="4" t="s">
        <v>104</v>
      </c>
      <c r="G7375" s="4" t="s">
        <v>105</v>
      </c>
      <c r="H7375" s="6" t="s">
        <v>21</v>
      </c>
      <c r="I7375" s="7">
        <v>15.000000000000007</v>
      </c>
      <c r="J7375" s="8">
        <v>250</v>
      </c>
      <c r="K7375" s="9">
        <v>37500.000000000015</v>
      </c>
      <c r="L7375" s="9">
        <v>15000.000000000007</v>
      </c>
      <c r="M7375" s="10">
        <v>0.4</v>
      </c>
      <c r="N7375" s="4" t="s">
        <v>83</v>
      </c>
      <c r="O7375" s="4" t="str">
        <f>TEXT(Table1[[#This Row],[Invoice Date]],"yyyy")</f>
        <v>2021</v>
      </c>
      <c r="P7375" s="4" t="str">
        <f>TEXT(Table1[[#This Row],[Invoice Date]],"mmm")</f>
        <v>Sep</v>
      </c>
      <c r="Q7375" s="27">
        <f>WEEKNUM(Table1[[#This Row],[Invoice Date]]) + IF(YEAR(Table1[[#This Row],[Invoice Date]])=2021, 52, 0)</f>
        <v>91</v>
      </c>
    </row>
    <row r="7376" spans="2:17" ht="14.25" customHeight="1" x14ac:dyDescent="0.3">
      <c r="B7376" s="4" t="s">
        <v>14</v>
      </c>
      <c r="C7376" s="33">
        <v>1185732</v>
      </c>
      <c r="D7376" s="5">
        <v>44458</v>
      </c>
      <c r="E7376" s="4" t="s">
        <v>36</v>
      </c>
      <c r="F7376" s="4" t="s">
        <v>76</v>
      </c>
      <c r="G7376" s="4" t="s">
        <v>77</v>
      </c>
      <c r="H7376" s="6" t="s">
        <v>21</v>
      </c>
      <c r="I7376" s="7">
        <v>15.000000000000002</v>
      </c>
      <c r="J7376" s="8">
        <v>275</v>
      </c>
      <c r="K7376" s="9">
        <v>41250.000000000007</v>
      </c>
      <c r="L7376" s="9">
        <v>16500.000000000004</v>
      </c>
      <c r="M7376" s="10">
        <v>0.4</v>
      </c>
      <c r="N7376" s="4" t="s">
        <v>18</v>
      </c>
      <c r="O7376" s="4" t="str">
        <f>TEXT(Table1[[#This Row],[Invoice Date]],"yyyy")</f>
        <v>2021</v>
      </c>
      <c r="P7376" s="4" t="str">
        <f>TEXT(Table1[[#This Row],[Invoice Date]],"mmm")</f>
        <v>Sep</v>
      </c>
      <c r="Q7376" s="27">
        <f>WEEKNUM(Table1[[#This Row],[Invoice Date]]) + IF(YEAR(Table1[[#This Row],[Invoice Date]])=2021, 52, 0)</f>
        <v>91</v>
      </c>
    </row>
    <row r="7377" spans="2:17" ht="14.25" customHeight="1" x14ac:dyDescent="0.3">
      <c r="B7377" s="4" t="s">
        <v>30</v>
      </c>
      <c r="C7377" s="34">
        <v>1128299</v>
      </c>
      <c r="D7377" s="5">
        <v>44458</v>
      </c>
      <c r="E7377" s="4" t="s">
        <v>27</v>
      </c>
      <c r="F7377" s="4" t="s">
        <v>104</v>
      </c>
      <c r="G7377" s="4" t="s">
        <v>105</v>
      </c>
      <c r="H7377" s="6" t="s">
        <v>20</v>
      </c>
      <c r="I7377" s="7">
        <v>15.000000000000007</v>
      </c>
      <c r="J7377" s="8">
        <v>275</v>
      </c>
      <c r="K7377" s="9">
        <v>41250.000000000022</v>
      </c>
      <c r="L7377" s="9">
        <v>16500.000000000011</v>
      </c>
      <c r="M7377" s="10">
        <v>0.4</v>
      </c>
      <c r="N7377" s="4" t="s">
        <v>83</v>
      </c>
      <c r="O7377" s="4" t="str">
        <f>TEXT(Table1[[#This Row],[Invoice Date]],"yyyy")</f>
        <v>2021</v>
      </c>
      <c r="P7377" s="4" t="str">
        <f>TEXT(Table1[[#This Row],[Invoice Date]],"mmm")</f>
        <v>Sep</v>
      </c>
      <c r="Q7377" s="27">
        <f>WEEKNUM(Table1[[#This Row],[Invoice Date]]) + IF(YEAR(Table1[[#This Row],[Invoice Date]])=2021, 52, 0)</f>
        <v>91</v>
      </c>
    </row>
    <row r="7378" spans="2:17" ht="14.25" customHeight="1" x14ac:dyDescent="0.3">
      <c r="B7378" s="4" t="s">
        <v>14</v>
      </c>
      <c r="C7378" s="33">
        <v>1185732</v>
      </c>
      <c r="D7378" s="5">
        <v>44458</v>
      </c>
      <c r="E7378" s="4" t="s">
        <v>36</v>
      </c>
      <c r="F7378" s="4" t="s">
        <v>76</v>
      </c>
      <c r="G7378" s="4" t="s">
        <v>77</v>
      </c>
      <c r="H7378" s="6" t="s">
        <v>20</v>
      </c>
      <c r="I7378" s="7">
        <v>15.000000000000002</v>
      </c>
      <c r="J7378" s="8">
        <v>300</v>
      </c>
      <c r="K7378" s="9">
        <v>45000.000000000007</v>
      </c>
      <c r="L7378" s="9">
        <v>15750.000000000002</v>
      </c>
      <c r="M7378" s="10">
        <v>0.35</v>
      </c>
      <c r="N7378" s="4" t="s">
        <v>18</v>
      </c>
      <c r="O7378" s="4" t="str">
        <f>TEXT(Table1[[#This Row],[Invoice Date]],"yyyy")</f>
        <v>2021</v>
      </c>
      <c r="P7378" s="4" t="str">
        <f>TEXT(Table1[[#This Row],[Invoice Date]],"mmm")</f>
        <v>Sep</v>
      </c>
      <c r="Q7378" s="27">
        <f>WEEKNUM(Table1[[#This Row],[Invoice Date]]) + IF(YEAR(Table1[[#This Row],[Invoice Date]])=2021, 52, 0)</f>
        <v>91</v>
      </c>
    </row>
    <row r="7379" spans="2:17" ht="14.25" customHeight="1" x14ac:dyDescent="0.3">
      <c r="B7379" s="4" t="s">
        <v>25</v>
      </c>
      <c r="C7379" s="33">
        <v>1185733</v>
      </c>
      <c r="D7379" s="5">
        <v>44458</v>
      </c>
      <c r="E7379" s="4" t="s">
        <v>27</v>
      </c>
      <c r="F7379" s="4" t="s">
        <v>102</v>
      </c>
      <c r="G7379" s="4" t="s">
        <v>103</v>
      </c>
      <c r="H7379" s="6" t="s">
        <v>21</v>
      </c>
      <c r="I7379" s="7">
        <v>15.000000000000007</v>
      </c>
      <c r="J7379" s="8">
        <v>325</v>
      </c>
      <c r="K7379" s="9">
        <v>48750.000000000022</v>
      </c>
      <c r="L7379" s="9">
        <v>19500.000000000011</v>
      </c>
      <c r="M7379" s="10">
        <v>0.4</v>
      </c>
      <c r="N7379" s="4" t="s">
        <v>83</v>
      </c>
      <c r="O7379" s="4" t="str">
        <f>TEXT(Table1[[#This Row],[Invoice Date]],"yyyy")</f>
        <v>2021</v>
      </c>
      <c r="P7379" s="4" t="str">
        <f>TEXT(Table1[[#This Row],[Invoice Date]],"mmm")</f>
        <v>Sep</v>
      </c>
      <c r="Q7379" s="27">
        <f>WEEKNUM(Table1[[#This Row],[Invoice Date]]) + IF(YEAR(Table1[[#This Row],[Invoice Date]])=2021, 52, 0)</f>
        <v>91</v>
      </c>
    </row>
    <row r="7380" spans="2:17" ht="14.25" customHeight="1" x14ac:dyDescent="0.3">
      <c r="B7380" s="4" t="s">
        <v>25</v>
      </c>
      <c r="C7380" s="33">
        <v>1185733</v>
      </c>
      <c r="D7380" s="5">
        <v>44458</v>
      </c>
      <c r="E7380" s="4" t="s">
        <v>27</v>
      </c>
      <c r="F7380" s="4" t="s">
        <v>102</v>
      </c>
      <c r="G7380" s="4" t="s">
        <v>103</v>
      </c>
      <c r="H7380" s="6" t="s">
        <v>20</v>
      </c>
      <c r="I7380" s="7">
        <v>15.000000000000007</v>
      </c>
      <c r="J7380" s="8">
        <v>350</v>
      </c>
      <c r="K7380" s="9">
        <v>52500.000000000022</v>
      </c>
      <c r="L7380" s="9">
        <v>21000.000000000011</v>
      </c>
      <c r="M7380" s="10">
        <v>0.4</v>
      </c>
      <c r="N7380" s="4" t="s">
        <v>83</v>
      </c>
      <c r="O7380" s="4" t="str">
        <f>TEXT(Table1[[#This Row],[Invoice Date]],"yyyy")</f>
        <v>2021</v>
      </c>
      <c r="P7380" s="4" t="str">
        <f>TEXT(Table1[[#This Row],[Invoice Date]],"mmm")</f>
        <v>Sep</v>
      </c>
      <c r="Q7380" s="27">
        <f>WEEKNUM(Table1[[#This Row],[Invoice Date]]) + IF(YEAR(Table1[[#This Row],[Invoice Date]])=2021, 52, 0)</f>
        <v>91</v>
      </c>
    </row>
    <row r="7381" spans="2:17" ht="14.25" customHeight="1" x14ac:dyDescent="0.3">
      <c r="B7381" s="4" t="s">
        <v>30</v>
      </c>
      <c r="C7381" s="34">
        <v>1128299</v>
      </c>
      <c r="D7381" s="5">
        <v>44458</v>
      </c>
      <c r="E7381" s="4" t="s">
        <v>27</v>
      </c>
      <c r="F7381" s="4" t="s">
        <v>104</v>
      </c>
      <c r="G7381" s="4" t="s">
        <v>105</v>
      </c>
      <c r="H7381" s="6" t="s">
        <v>22</v>
      </c>
      <c r="I7381" s="7">
        <v>25.000000000000007</v>
      </c>
      <c r="J7381" s="8">
        <v>250</v>
      </c>
      <c r="K7381" s="9">
        <v>62500.000000000015</v>
      </c>
      <c r="L7381" s="9">
        <v>21875.000000000004</v>
      </c>
      <c r="M7381" s="10">
        <v>0.35</v>
      </c>
      <c r="N7381" s="4" t="s">
        <v>83</v>
      </c>
      <c r="O7381" s="4" t="str">
        <f>TEXT(Table1[[#This Row],[Invoice Date]],"yyyy")</f>
        <v>2021</v>
      </c>
      <c r="P7381" s="4" t="str">
        <f>TEXT(Table1[[#This Row],[Invoice Date]],"mmm")</f>
        <v>Sep</v>
      </c>
      <c r="Q7381" s="27">
        <f>WEEKNUM(Table1[[#This Row],[Invoice Date]]) + IF(YEAR(Table1[[#This Row],[Invoice Date]])=2021, 52, 0)</f>
        <v>91</v>
      </c>
    </row>
    <row r="7382" spans="2:17" ht="14.25" customHeight="1" x14ac:dyDescent="0.3">
      <c r="B7382" s="4" t="s">
        <v>14</v>
      </c>
      <c r="C7382" s="33">
        <v>1185732</v>
      </c>
      <c r="D7382" s="5">
        <v>44458</v>
      </c>
      <c r="E7382" s="4" t="s">
        <v>36</v>
      </c>
      <c r="F7382" s="4" t="s">
        <v>76</v>
      </c>
      <c r="G7382" s="4" t="s">
        <v>77</v>
      </c>
      <c r="H7382" s="6" t="s">
        <v>22</v>
      </c>
      <c r="I7382" s="7">
        <v>25</v>
      </c>
      <c r="J7382" s="8">
        <v>275</v>
      </c>
      <c r="K7382" s="9">
        <v>68750</v>
      </c>
      <c r="L7382" s="9">
        <v>24062.5</v>
      </c>
      <c r="M7382" s="10">
        <v>0.35</v>
      </c>
      <c r="N7382" s="4" t="s">
        <v>18</v>
      </c>
      <c r="O7382" s="4" t="str">
        <f>TEXT(Table1[[#This Row],[Invoice Date]],"yyyy")</f>
        <v>2021</v>
      </c>
      <c r="P7382" s="4" t="str">
        <f>TEXT(Table1[[#This Row],[Invoice Date]],"mmm")</f>
        <v>Sep</v>
      </c>
      <c r="Q7382" s="27">
        <f>WEEKNUM(Table1[[#This Row],[Invoice Date]]) + IF(YEAR(Table1[[#This Row],[Invoice Date]])=2021, 52, 0)</f>
        <v>91</v>
      </c>
    </row>
    <row r="7383" spans="2:17" ht="14.25" customHeight="1" x14ac:dyDescent="0.3">
      <c r="B7383" s="4" t="s">
        <v>25</v>
      </c>
      <c r="C7383" s="33">
        <v>1185733</v>
      </c>
      <c r="D7383" s="5">
        <v>44458</v>
      </c>
      <c r="E7383" s="4" t="s">
        <v>27</v>
      </c>
      <c r="F7383" s="4" t="s">
        <v>102</v>
      </c>
      <c r="G7383" s="4" t="s">
        <v>103</v>
      </c>
      <c r="H7383" s="6" t="s">
        <v>22</v>
      </c>
      <c r="I7383" s="7">
        <v>25.000000000000007</v>
      </c>
      <c r="J7383" s="8">
        <v>325</v>
      </c>
      <c r="K7383" s="9">
        <v>81250.000000000029</v>
      </c>
      <c r="L7383" s="9">
        <v>28437.500000000007</v>
      </c>
      <c r="M7383" s="10">
        <v>0.35</v>
      </c>
      <c r="N7383" s="4" t="s">
        <v>83</v>
      </c>
      <c r="O7383" s="4" t="str">
        <f>TEXT(Table1[[#This Row],[Invoice Date]],"yyyy")</f>
        <v>2021</v>
      </c>
      <c r="P7383" s="4" t="str">
        <f>TEXT(Table1[[#This Row],[Invoice Date]],"mmm")</f>
        <v>Sep</v>
      </c>
      <c r="Q7383" s="27">
        <f>WEEKNUM(Table1[[#This Row],[Invoice Date]]) + IF(YEAR(Table1[[#This Row],[Invoice Date]])=2021, 52, 0)</f>
        <v>91</v>
      </c>
    </row>
    <row r="7384" spans="2:17" ht="14.25" customHeight="1" x14ac:dyDescent="0.3">
      <c r="B7384" s="4" t="s">
        <v>14</v>
      </c>
      <c r="C7384" s="33">
        <v>1185732</v>
      </c>
      <c r="D7384" s="5">
        <v>44458</v>
      </c>
      <c r="E7384" s="4" t="s">
        <v>36</v>
      </c>
      <c r="F7384" s="4" t="s">
        <v>76</v>
      </c>
      <c r="G7384" s="4" t="s">
        <v>77</v>
      </c>
      <c r="H7384" s="6" t="s">
        <v>23</v>
      </c>
      <c r="I7384" s="7">
        <v>30.000000000000004</v>
      </c>
      <c r="J7384" s="8">
        <v>350</v>
      </c>
      <c r="K7384" s="9">
        <v>105000.00000000001</v>
      </c>
      <c r="L7384" s="9">
        <v>52500.000000000007</v>
      </c>
      <c r="M7384" s="10">
        <v>0.5</v>
      </c>
      <c r="N7384" s="4" t="s">
        <v>18</v>
      </c>
      <c r="O7384" s="4" t="str">
        <f>TEXT(Table1[[#This Row],[Invoice Date]],"yyyy")</f>
        <v>2021</v>
      </c>
      <c r="P7384" s="4" t="str">
        <f>TEXT(Table1[[#This Row],[Invoice Date]],"mmm")</f>
        <v>Sep</v>
      </c>
      <c r="Q7384" s="27">
        <f>WEEKNUM(Table1[[#This Row],[Invoice Date]]) + IF(YEAR(Table1[[#This Row],[Invoice Date]])=2021, 52, 0)</f>
        <v>91</v>
      </c>
    </row>
    <row r="7385" spans="2:17" ht="14.25" customHeight="1" x14ac:dyDescent="0.3">
      <c r="B7385" s="4" t="s">
        <v>30</v>
      </c>
      <c r="C7385" s="34">
        <v>1128299</v>
      </c>
      <c r="D7385" s="5">
        <v>44458</v>
      </c>
      <c r="E7385" s="4" t="s">
        <v>27</v>
      </c>
      <c r="F7385" s="4" t="s">
        <v>104</v>
      </c>
      <c r="G7385" s="4" t="s">
        <v>105</v>
      </c>
      <c r="H7385" s="6" t="s">
        <v>23</v>
      </c>
      <c r="I7385" s="7">
        <v>30.000000000000011</v>
      </c>
      <c r="J7385" s="8">
        <v>350</v>
      </c>
      <c r="K7385" s="9">
        <v>105000.00000000004</v>
      </c>
      <c r="L7385" s="9">
        <v>42000.000000000022</v>
      </c>
      <c r="M7385" s="10">
        <v>0.4</v>
      </c>
      <c r="N7385" s="4" t="s">
        <v>83</v>
      </c>
      <c r="O7385" s="4" t="str">
        <f>TEXT(Table1[[#This Row],[Invoice Date]],"yyyy")</f>
        <v>2021</v>
      </c>
      <c r="P7385" s="4" t="str">
        <f>TEXT(Table1[[#This Row],[Invoice Date]],"mmm")</f>
        <v>Sep</v>
      </c>
      <c r="Q7385" s="27">
        <f>WEEKNUM(Table1[[#This Row],[Invoice Date]]) + IF(YEAR(Table1[[#This Row],[Invoice Date]])=2021, 52, 0)</f>
        <v>91</v>
      </c>
    </row>
    <row r="7386" spans="2:17" ht="14.25" customHeight="1" x14ac:dyDescent="0.3">
      <c r="B7386" s="4" t="s">
        <v>14</v>
      </c>
      <c r="C7386" s="33">
        <v>1185732</v>
      </c>
      <c r="D7386" s="5">
        <v>44458</v>
      </c>
      <c r="E7386" s="4" t="s">
        <v>36</v>
      </c>
      <c r="F7386" s="4" t="s">
        <v>76</v>
      </c>
      <c r="G7386" s="4" t="s">
        <v>77</v>
      </c>
      <c r="H7386" s="6" t="s">
        <v>19</v>
      </c>
      <c r="I7386" s="7">
        <v>30.000000000000011</v>
      </c>
      <c r="J7386" s="8">
        <v>400</v>
      </c>
      <c r="K7386" s="9">
        <v>120000.00000000004</v>
      </c>
      <c r="L7386" s="9">
        <v>42000.000000000015</v>
      </c>
      <c r="M7386" s="10">
        <v>0.35</v>
      </c>
      <c r="N7386" s="4" t="s">
        <v>18</v>
      </c>
      <c r="O7386" s="4" t="str">
        <f>TEXT(Table1[[#This Row],[Invoice Date]],"yyyy")</f>
        <v>2021</v>
      </c>
      <c r="P7386" s="4" t="str">
        <f>TEXT(Table1[[#This Row],[Invoice Date]],"mmm")</f>
        <v>Sep</v>
      </c>
      <c r="Q7386" s="27">
        <f>WEEKNUM(Table1[[#This Row],[Invoice Date]]) + IF(YEAR(Table1[[#This Row],[Invoice Date]])=2021, 52, 0)</f>
        <v>91</v>
      </c>
    </row>
    <row r="7387" spans="2:17" ht="14.25" customHeight="1" x14ac:dyDescent="0.3">
      <c r="B7387" s="4" t="s">
        <v>25</v>
      </c>
      <c r="C7387" s="33">
        <v>1185733</v>
      </c>
      <c r="D7387" s="5">
        <v>44458</v>
      </c>
      <c r="E7387" s="4" t="s">
        <v>27</v>
      </c>
      <c r="F7387" s="4" t="s">
        <v>102</v>
      </c>
      <c r="G7387" s="4" t="s">
        <v>103</v>
      </c>
      <c r="H7387" s="6" t="s">
        <v>23</v>
      </c>
      <c r="I7387" s="7">
        <v>30.000000000000011</v>
      </c>
      <c r="J7387" s="8">
        <v>425</v>
      </c>
      <c r="K7387" s="9">
        <v>127500.00000000004</v>
      </c>
      <c r="L7387" s="9">
        <v>51000.000000000022</v>
      </c>
      <c r="M7387" s="10">
        <v>0.4</v>
      </c>
      <c r="N7387" s="4" t="s">
        <v>83</v>
      </c>
      <c r="O7387" s="4" t="str">
        <f>TEXT(Table1[[#This Row],[Invoice Date]],"yyyy")</f>
        <v>2021</v>
      </c>
      <c r="P7387" s="4" t="str">
        <f>TEXT(Table1[[#This Row],[Invoice Date]],"mmm")</f>
        <v>Sep</v>
      </c>
      <c r="Q7387" s="27">
        <f>WEEKNUM(Table1[[#This Row],[Invoice Date]]) + IF(YEAR(Table1[[#This Row],[Invoice Date]])=2021, 52, 0)</f>
        <v>91</v>
      </c>
    </row>
    <row r="7388" spans="2:17" ht="14.25" customHeight="1" x14ac:dyDescent="0.3">
      <c r="B7388" s="4" t="s">
        <v>30</v>
      </c>
      <c r="C7388" s="34">
        <v>1128299</v>
      </c>
      <c r="D7388" s="5">
        <v>44458</v>
      </c>
      <c r="E7388" s="4" t="s">
        <v>27</v>
      </c>
      <c r="F7388" s="4" t="s">
        <v>104</v>
      </c>
      <c r="G7388" s="4" t="s">
        <v>105</v>
      </c>
      <c r="H7388" s="6" t="s">
        <v>19</v>
      </c>
      <c r="I7388" s="7">
        <v>40.000000000000014</v>
      </c>
      <c r="J7388" s="8">
        <v>375</v>
      </c>
      <c r="K7388" s="9">
        <v>150000.00000000006</v>
      </c>
      <c r="L7388" s="9">
        <v>52500.000000000015</v>
      </c>
      <c r="M7388" s="10">
        <v>0.35</v>
      </c>
      <c r="N7388" s="4" t="s">
        <v>83</v>
      </c>
      <c r="O7388" s="4" t="str">
        <f>TEXT(Table1[[#This Row],[Invoice Date]],"yyyy")</f>
        <v>2021</v>
      </c>
      <c r="P7388" s="4" t="str">
        <f>TEXT(Table1[[#This Row],[Invoice Date]],"mmm")</f>
        <v>Sep</v>
      </c>
      <c r="Q7388" s="27">
        <f>WEEKNUM(Table1[[#This Row],[Invoice Date]]) + IF(YEAR(Table1[[#This Row],[Invoice Date]])=2021, 52, 0)</f>
        <v>91</v>
      </c>
    </row>
    <row r="7389" spans="2:17" ht="14.25" customHeight="1" x14ac:dyDescent="0.3">
      <c r="B7389" s="4" t="s">
        <v>25</v>
      </c>
      <c r="C7389" s="33">
        <v>1185733</v>
      </c>
      <c r="D7389" s="5">
        <v>44458</v>
      </c>
      <c r="E7389" s="4" t="s">
        <v>27</v>
      </c>
      <c r="F7389" s="4" t="s">
        <v>102</v>
      </c>
      <c r="G7389" s="4" t="s">
        <v>103</v>
      </c>
      <c r="H7389" s="6" t="s">
        <v>19</v>
      </c>
      <c r="I7389" s="7">
        <v>40.000000000000014</v>
      </c>
      <c r="J7389" s="8">
        <v>450</v>
      </c>
      <c r="K7389" s="9">
        <v>180000.00000000006</v>
      </c>
      <c r="L7389" s="9">
        <v>63000.000000000015</v>
      </c>
      <c r="M7389" s="10">
        <v>0.35</v>
      </c>
      <c r="N7389" s="4" t="s">
        <v>83</v>
      </c>
      <c r="O7389" s="4" t="str">
        <f>TEXT(Table1[[#This Row],[Invoice Date]],"yyyy")</f>
        <v>2021</v>
      </c>
      <c r="P7389" s="4" t="str">
        <f>TEXT(Table1[[#This Row],[Invoice Date]],"mmm")</f>
        <v>Sep</v>
      </c>
      <c r="Q7389" s="27">
        <f>WEEKNUM(Table1[[#This Row],[Invoice Date]]) + IF(YEAR(Table1[[#This Row],[Invoice Date]])=2021, 52, 0)</f>
        <v>91</v>
      </c>
    </row>
    <row r="7390" spans="2:17" ht="14.25" customHeight="1" x14ac:dyDescent="0.3">
      <c r="B7390" s="4" t="s">
        <v>14</v>
      </c>
      <c r="C7390" s="33">
        <v>1185732</v>
      </c>
      <c r="D7390" s="5">
        <v>44458</v>
      </c>
      <c r="E7390" s="4" t="s">
        <v>36</v>
      </c>
      <c r="F7390" s="4" t="s">
        <v>76</v>
      </c>
      <c r="G7390" s="4" t="s">
        <v>77</v>
      </c>
      <c r="H7390" s="6" t="s">
        <v>17</v>
      </c>
      <c r="I7390" s="7">
        <v>35</v>
      </c>
      <c r="J7390" s="8">
        <v>600</v>
      </c>
      <c r="K7390" s="9">
        <v>210000</v>
      </c>
      <c r="L7390" s="9">
        <v>84000</v>
      </c>
      <c r="M7390" s="10">
        <v>0.4</v>
      </c>
      <c r="N7390" s="4" t="s">
        <v>18</v>
      </c>
      <c r="O7390" s="4" t="str">
        <f>TEXT(Table1[[#This Row],[Invoice Date]],"yyyy")</f>
        <v>2021</v>
      </c>
      <c r="P7390" s="4" t="str">
        <f>TEXT(Table1[[#This Row],[Invoice Date]],"mmm")</f>
        <v>Sep</v>
      </c>
      <c r="Q7390" s="27">
        <f>WEEKNUM(Table1[[#This Row],[Invoice Date]]) + IF(YEAR(Table1[[#This Row],[Invoice Date]])=2021, 52, 0)</f>
        <v>91</v>
      </c>
    </row>
    <row r="7391" spans="2:17" ht="14.25" customHeight="1" x14ac:dyDescent="0.3">
      <c r="B7391" s="4" t="s">
        <v>26</v>
      </c>
      <c r="C7391" s="33">
        <v>1197831</v>
      </c>
      <c r="D7391" s="5">
        <v>44458</v>
      </c>
      <c r="E7391" s="4" t="s">
        <v>27</v>
      </c>
      <c r="F7391" s="4" t="s">
        <v>28</v>
      </c>
      <c r="G7391" s="4" t="s">
        <v>39</v>
      </c>
      <c r="H7391" s="6" t="s">
        <v>21</v>
      </c>
      <c r="I7391" s="7">
        <v>45</v>
      </c>
      <c r="J7391" s="8">
        <v>575</v>
      </c>
      <c r="K7391" s="9">
        <v>258750</v>
      </c>
      <c r="L7391" s="9">
        <v>129375</v>
      </c>
      <c r="M7391" s="10">
        <v>0.5</v>
      </c>
      <c r="N7391" s="4" t="s">
        <v>24</v>
      </c>
      <c r="O7391" s="4" t="str">
        <f>TEXT(Table1[[#This Row],[Invoice Date]],"yyyy")</f>
        <v>2021</v>
      </c>
      <c r="P7391" s="4" t="str">
        <f>TEXT(Table1[[#This Row],[Invoice Date]],"mmm")</f>
        <v>Sep</v>
      </c>
      <c r="Q7391" s="27">
        <f>WEEKNUM(Table1[[#This Row],[Invoice Date]]) + IF(YEAR(Table1[[#This Row],[Invoice Date]])=2021, 52, 0)</f>
        <v>91</v>
      </c>
    </row>
    <row r="7392" spans="2:17" ht="14.25" customHeight="1" x14ac:dyDescent="0.3">
      <c r="B7392" s="4" t="s">
        <v>30</v>
      </c>
      <c r="C7392" s="34">
        <v>1128299</v>
      </c>
      <c r="D7392" s="5">
        <v>44458</v>
      </c>
      <c r="E7392" s="4" t="s">
        <v>27</v>
      </c>
      <c r="F7392" s="4" t="s">
        <v>104</v>
      </c>
      <c r="G7392" s="4" t="s">
        <v>105</v>
      </c>
      <c r="H7392" s="6" t="s">
        <v>17</v>
      </c>
      <c r="I7392" s="7">
        <v>50</v>
      </c>
      <c r="J7392" s="8">
        <v>575</v>
      </c>
      <c r="K7392" s="9">
        <v>287500</v>
      </c>
      <c r="L7392" s="9">
        <v>115000</v>
      </c>
      <c r="M7392" s="10">
        <v>0.4</v>
      </c>
      <c r="N7392" s="4" t="s">
        <v>83</v>
      </c>
      <c r="O7392" s="4" t="str">
        <f>TEXT(Table1[[#This Row],[Invoice Date]],"yyyy")</f>
        <v>2021</v>
      </c>
      <c r="P7392" s="4" t="str">
        <f>TEXT(Table1[[#This Row],[Invoice Date]],"mmm")</f>
        <v>Sep</v>
      </c>
      <c r="Q7392" s="27">
        <f>WEEKNUM(Table1[[#This Row],[Invoice Date]]) + IF(YEAR(Table1[[#This Row],[Invoice Date]])=2021, 52, 0)</f>
        <v>91</v>
      </c>
    </row>
    <row r="7393" spans="2:17" ht="14.25" customHeight="1" x14ac:dyDescent="0.3">
      <c r="B7393" s="4" t="s">
        <v>26</v>
      </c>
      <c r="C7393" s="33">
        <v>1197831</v>
      </c>
      <c r="D7393" s="5">
        <v>44458</v>
      </c>
      <c r="E7393" s="4" t="s">
        <v>27</v>
      </c>
      <c r="F7393" s="4" t="s">
        <v>59</v>
      </c>
      <c r="G7393" s="4" t="s">
        <v>60</v>
      </c>
      <c r="H7393" s="6" t="s">
        <v>19</v>
      </c>
      <c r="I7393" s="7">
        <v>55.000000000000007</v>
      </c>
      <c r="J7393" s="8">
        <v>575</v>
      </c>
      <c r="K7393" s="9">
        <v>316250.00000000006</v>
      </c>
      <c r="L7393" s="9">
        <v>158125</v>
      </c>
      <c r="M7393" s="10">
        <v>0.49999999999999994</v>
      </c>
      <c r="N7393" s="4" t="s">
        <v>24</v>
      </c>
      <c r="O7393" s="4" t="str">
        <f>TEXT(Table1[[#This Row],[Invoice Date]],"yyyy")</f>
        <v>2021</v>
      </c>
      <c r="P7393" s="4" t="str">
        <f>TEXT(Table1[[#This Row],[Invoice Date]],"mmm")</f>
        <v>Sep</v>
      </c>
      <c r="Q7393" s="27">
        <f>WEEKNUM(Table1[[#This Row],[Invoice Date]]) + IF(YEAR(Table1[[#This Row],[Invoice Date]])=2021, 52, 0)</f>
        <v>91</v>
      </c>
    </row>
    <row r="7394" spans="2:17" ht="14.25" customHeight="1" x14ac:dyDescent="0.3">
      <c r="B7394" s="4" t="s">
        <v>25</v>
      </c>
      <c r="C7394" s="33">
        <v>1185733</v>
      </c>
      <c r="D7394" s="5">
        <v>44458</v>
      </c>
      <c r="E7394" s="4" t="s">
        <v>27</v>
      </c>
      <c r="F7394" s="4" t="s">
        <v>102</v>
      </c>
      <c r="G7394" s="4" t="s">
        <v>103</v>
      </c>
      <c r="H7394" s="6" t="s">
        <v>17</v>
      </c>
      <c r="I7394" s="7">
        <v>50</v>
      </c>
      <c r="J7394" s="8">
        <v>650</v>
      </c>
      <c r="K7394" s="9">
        <v>325000</v>
      </c>
      <c r="L7394" s="9">
        <v>130000</v>
      </c>
      <c r="M7394" s="10">
        <v>0.4</v>
      </c>
      <c r="N7394" s="4" t="s">
        <v>83</v>
      </c>
      <c r="O7394" s="4" t="str">
        <f>TEXT(Table1[[#This Row],[Invoice Date]],"yyyy")</f>
        <v>2021</v>
      </c>
      <c r="P7394" s="4" t="str">
        <f>TEXT(Table1[[#This Row],[Invoice Date]],"mmm")</f>
        <v>Sep</v>
      </c>
      <c r="Q7394" s="27">
        <f>WEEKNUM(Table1[[#This Row],[Invoice Date]]) + IF(YEAR(Table1[[#This Row],[Invoice Date]])=2021, 52, 0)</f>
        <v>91</v>
      </c>
    </row>
    <row r="7395" spans="2:17" ht="14.25" customHeight="1" x14ac:dyDescent="0.3">
      <c r="B7395" s="4" t="s">
        <v>26</v>
      </c>
      <c r="C7395" s="33">
        <v>1197831</v>
      </c>
      <c r="D7395" s="5">
        <v>44459</v>
      </c>
      <c r="E7395" s="4" t="s">
        <v>15</v>
      </c>
      <c r="F7395" s="4" t="s">
        <v>119</v>
      </c>
      <c r="G7395" s="4" t="s">
        <v>120</v>
      </c>
      <c r="H7395" s="6" t="s">
        <v>21</v>
      </c>
      <c r="I7395" s="7">
        <v>36</v>
      </c>
      <c r="J7395" s="8">
        <v>25</v>
      </c>
      <c r="K7395" s="9">
        <v>900</v>
      </c>
      <c r="L7395" s="9">
        <v>404.99999999999994</v>
      </c>
      <c r="M7395" s="10">
        <v>0.44999999999999996</v>
      </c>
      <c r="N7395" s="4" t="s">
        <v>83</v>
      </c>
      <c r="O7395" s="4" t="str">
        <f>TEXT(Table1[[#This Row],[Invoice Date]],"yyyy")</f>
        <v>2021</v>
      </c>
      <c r="P7395" s="4" t="str">
        <f>TEXT(Table1[[#This Row],[Invoice Date]],"mmm")</f>
        <v>Sep</v>
      </c>
      <c r="Q7395" s="27">
        <f>WEEKNUM(Table1[[#This Row],[Invoice Date]]) + IF(YEAR(Table1[[#This Row],[Invoice Date]])=2021, 52, 0)</f>
        <v>91</v>
      </c>
    </row>
    <row r="7396" spans="2:17" ht="14.25" customHeight="1" x14ac:dyDescent="0.3">
      <c r="B7396" s="4" t="s">
        <v>26</v>
      </c>
      <c r="C7396" s="33">
        <v>1197831</v>
      </c>
      <c r="D7396" s="5">
        <v>44459</v>
      </c>
      <c r="E7396" s="4" t="s">
        <v>15</v>
      </c>
      <c r="F7396" s="4" t="s">
        <v>119</v>
      </c>
      <c r="G7396" s="4" t="s">
        <v>120</v>
      </c>
      <c r="H7396" s="6" t="s">
        <v>20</v>
      </c>
      <c r="I7396" s="7">
        <v>38</v>
      </c>
      <c r="J7396" s="8">
        <v>36</v>
      </c>
      <c r="K7396" s="9">
        <v>1368</v>
      </c>
      <c r="L7396" s="9">
        <v>684</v>
      </c>
      <c r="M7396" s="10">
        <v>0.5</v>
      </c>
      <c r="N7396" s="4" t="s">
        <v>83</v>
      </c>
      <c r="O7396" s="4" t="str">
        <f>TEXT(Table1[[#This Row],[Invoice Date]],"yyyy")</f>
        <v>2021</v>
      </c>
      <c r="P7396" s="4" t="str">
        <f>TEXT(Table1[[#This Row],[Invoice Date]],"mmm")</f>
        <v>Sep</v>
      </c>
      <c r="Q7396" s="27">
        <f>WEEKNUM(Table1[[#This Row],[Invoice Date]]) + IF(YEAR(Table1[[#This Row],[Invoice Date]])=2021, 52, 0)</f>
        <v>91</v>
      </c>
    </row>
    <row r="7397" spans="2:17" ht="14.25" customHeight="1" x14ac:dyDescent="0.3">
      <c r="B7397" s="4" t="s">
        <v>26</v>
      </c>
      <c r="C7397" s="33">
        <v>1197831</v>
      </c>
      <c r="D7397" s="5">
        <v>44459</v>
      </c>
      <c r="E7397" s="4" t="s">
        <v>15</v>
      </c>
      <c r="F7397" s="4" t="s">
        <v>119</v>
      </c>
      <c r="G7397" s="4" t="s">
        <v>120</v>
      </c>
      <c r="H7397" s="6" t="s">
        <v>22</v>
      </c>
      <c r="I7397" s="7">
        <v>48</v>
      </c>
      <c r="J7397" s="8">
        <v>30</v>
      </c>
      <c r="K7397" s="9">
        <v>1440</v>
      </c>
      <c r="L7397" s="9">
        <v>619.20000000000005</v>
      </c>
      <c r="M7397" s="10">
        <v>0.43</v>
      </c>
      <c r="N7397" s="4" t="s">
        <v>83</v>
      </c>
      <c r="O7397" s="4" t="str">
        <f>TEXT(Table1[[#This Row],[Invoice Date]],"yyyy")</f>
        <v>2021</v>
      </c>
      <c r="P7397" s="4" t="str">
        <f>TEXT(Table1[[#This Row],[Invoice Date]],"mmm")</f>
        <v>Sep</v>
      </c>
      <c r="Q7397" s="27">
        <f>WEEKNUM(Table1[[#This Row],[Invoice Date]]) + IF(YEAR(Table1[[#This Row],[Invoice Date]])=2021, 52, 0)</f>
        <v>91</v>
      </c>
    </row>
    <row r="7398" spans="2:17" ht="14.25" customHeight="1" x14ac:dyDescent="0.3">
      <c r="B7398" s="4" t="s">
        <v>26</v>
      </c>
      <c r="C7398" s="33">
        <v>1197831</v>
      </c>
      <c r="D7398" s="5">
        <v>44459</v>
      </c>
      <c r="E7398" s="4" t="s">
        <v>15</v>
      </c>
      <c r="F7398" s="4" t="s">
        <v>119</v>
      </c>
      <c r="G7398" s="4" t="s">
        <v>120</v>
      </c>
      <c r="H7398" s="6" t="s">
        <v>23</v>
      </c>
      <c r="I7398" s="7">
        <v>54</v>
      </c>
      <c r="J7398" s="8">
        <v>50</v>
      </c>
      <c r="K7398" s="9">
        <v>2700</v>
      </c>
      <c r="L7398" s="9">
        <v>1080</v>
      </c>
      <c r="M7398" s="10">
        <v>0.4</v>
      </c>
      <c r="N7398" s="4" t="s">
        <v>83</v>
      </c>
      <c r="O7398" s="4" t="str">
        <f>TEXT(Table1[[#This Row],[Invoice Date]],"yyyy")</f>
        <v>2021</v>
      </c>
      <c r="P7398" s="4" t="str">
        <f>TEXT(Table1[[#This Row],[Invoice Date]],"mmm")</f>
        <v>Sep</v>
      </c>
      <c r="Q7398" s="27">
        <f>WEEKNUM(Table1[[#This Row],[Invoice Date]]) + IF(YEAR(Table1[[#This Row],[Invoice Date]])=2021, 52, 0)</f>
        <v>91</v>
      </c>
    </row>
    <row r="7399" spans="2:17" ht="14.25" customHeight="1" x14ac:dyDescent="0.3">
      <c r="B7399" s="4" t="s">
        <v>26</v>
      </c>
      <c r="C7399" s="33">
        <v>1197831</v>
      </c>
      <c r="D7399" s="5">
        <v>44459</v>
      </c>
      <c r="E7399" s="4" t="s">
        <v>15</v>
      </c>
      <c r="F7399" s="4" t="s">
        <v>119</v>
      </c>
      <c r="G7399" s="4" t="s">
        <v>120</v>
      </c>
      <c r="H7399" s="6" t="s">
        <v>19</v>
      </c>
      <c r="I7399" s="7">
        <v>44</v>
      </c>
      <c r="J7399" s="8">
        <v>63</v>
      </c>
      <c r="K7399" s="9">
        <v>2772</v>
      </c>
      <c r="L7399" s="9">
        <v>1247.3999999999999</v>
      </c>
      <c r="M7399" s="10">
        <v>0.44999999999999996</v>
      </c>
      <c r="N7399" s="4" t="s">
        <v>83</v>
      </c>
      <c r="O7399" s="4" t="str">
        <f>TEXT(Table1[[#This Row],[Invoice Date]],"yyyy")</f>
        <v>2021</v>
      </c>
      <c r="P7399" s="4" t="str">
        <f>TEXT(Table1[[#This Row],[Invoice Date]],"mmm")</f>
        <v>Sep</v>
      </c>
      <c r="Q7399" s="27">
        <f>WEEKNUM(Table1[[#This Row],[Invoice Date]]) + IF(YEAR(Table1[[#This Row],[Invoice Date]])=2021, 52, 0)</f>
        <v>91</v>
      </c>
    </row>
    <row r="7400" spans="2:17" ht="14.25" customHeight="1" x14ac:dyDescent="0.3">
      <c r="B7400" s="4" t="s">
        <v>61</v>
      </c>
      <c r="C7400" s="33">
        <v>1185731</v>
      </c>
      <c r="D7400" s="5">
        <v>44459</v>
      </c>
      <c r="E7400" s="4" t="s">
        <v>31</v>
      </c>
      <c r="F7400" s="4" t="s">
        <v>64</v>
      </c>
      <c r="G7400" s="4" t="s">
        <v>65</v>
      </c>
      <c r="H7400" s="6" t="s">
        <v>21</v>
      </c>
      <c r="I7400" s="7">
        <v>50</v>
      </c>
      <c r="J7400" s="8">
        <v>56</v>
      </c>
      <c r="K7400" s="9">
        <v>2800</v>
      </c>
      <c r="L7400" s="9">
        <v>1092</v>
      </c>
      <c r="M7400" s="10">
        <v>0.39</v>
      </c>
      <c r="N7400" s="4" t="s">
        <v>83</v>
      </c>
      <c r="O7400" s="4" t="str">
        <f>TEXT(Table1[[#This Row],[Invoice Date]],"yyyy")</f>
        <v>2021</v>
      </c>
      <c r="P7400" s="4" t="str">
        <f>TEXT(Table1[[#This Row],[Invoice Date]],"mmm")</f>
        <v>Sep</v>
      </c>
      <c r="Q7400" s="27">
        <f>WEEKNUM(Table1[[#This Row],[Invoice Date]]) + IF(YEAR(Table1[[#This Row],[Invoice Date]])=2021, 52, 0)</f>
        <v>91</v>
      </c>
    </row>
    <row r="7401" spans="2:17" ht="14.25" customHeight="1" x14ac:dyDescent="0.3">
      <c r="B7401" s="4" t="s">
        <v>61</v>
      </c>
      <c r="C7401" s="33">
        <v>1185731</v>
      </c>
      <c r="D7401" s="5">
        <v>44459</v>
      </c>
      <c r="E7401" s="4" t="s">
        <v>31</v>
      </c>
      <c r="F7401" s="4" t="s">
        <v>64</v>
      </c>
      <c r="G7401" s="4" t="s">
        <v>65</v>
      </c>
      <c r="H7401" s="6" t="s">
        <v>20</v>
      </c>
      <c r="I7401" s="7">
        <v>50</v>
      </c>
      <c r="J7401" s="8">
        <v>59</v>
      </c>
      <c r="K7401" s="9">
        <v>2950</v>
      </c>
      <c r="L7401" s="9">
        <v>1121</v>
      </c>
      <c r="M7401" s="10">
        <v>0.38</v>
      </c>
      <c r="N7401" s="4" t="s">
        <v>83</v>
      </c>
      <c r="O7401" s="4" t="str">
        <f>TEXT(Table1[[#This Row],[Invoice Date]],"yyyy")</f>
        <v>2021</v>
      </c>
      <c r="P7401" s="4" t="str">
        <f>TEXT(Table1[[#This Row],[Invoice Date]],"mmm")</f>
        <v>Sep</v>
      </c>
      <c r="Q7401" s="27">
        <f>WEEKNUM(Table1[[#This Row],[Invoice Date]]) + IF(YEAR(Table1[[#This Row],[Invoice Date]])=2021, 52, 0)</f>
        <v>91</v>
      </c>
    </row>
    <row r="7402" spans="2:17" ht="14.25" customHeight="1" x14ac:dyDescent="0.3">
      <c r="B7402" s="4" t="s">
        <v>61</v>
      </c>
      <c r="C7402" s="33">
        <v>1185731</v>
      </c>
      <c r="D7402" s="5">
        <v>44459</v>
      </c>
      <c r="E7402" s="4" t="s">
        <v>31</v>
      </c>
      <c r="F7402" s="4" t="s">
        <v>64</v>
      </c>
      <c r="G7402" s="4" t="s">
        <v>65</v>
      </c>
      <c r="H7402" s="6" t="s">
        <v>22</v>
      </c>
      <c r="I7402" s="7">
        <v>62</v>
      </c>
      <c r="J7402" s="8">
        <v>60</v>
      </c>
      <c r="K7402" s="9">
        <v>3720</v>
      </c>
      <c r="L7402" s="9">
        <v>1488</v>
      </c>
      <c r="M7402" s="10">
        <v>0.4</v>
      </c>
      <c r="N7402" s="4" t="s">
        <v>83</v>
      </c>
      <c r="O7402" s="4" t="str">
        <f>TEXT(Table1[[#This Row],[Invoice Date]],"yyyy")</f>
        <v>2021</v>
      </c>
      <c r="P7402" s="4" t="str">
        <f>TEXT(Table1[[#This Row],[Invoice Date]],"mmm")</f>
        <v>Sep</v>
      </c>
      <c r="Q7402" s="27">
        <f>WEEKNUM(Table1[[#This Row],[Invoice Date]]) + IF(YEAR(Table1[[#This Row],[Invoice Date]])=2021, 52, 0)</f>
        <v>91</v>
      </c>
    </row>
    <row r="7403" spans="2:17" ht="14.25" customHeight="1" x14ac:dyDescent="0.3">
      <c r="B7403" s="4" t="s">
        <v>61</v>
      </c>
      <c r="C7403" s="33">
        <v>1185731</v>
      </c>
      <c r="D7403" s="5">
        <v>44459</v>
      </c>
      <c r="E7403" s="4" t="s">
        <v>31</v>
      </c>
      <c r="F7403" s="4" t="s">
        <v>64</v>
      </c>
      <c r="G7403" s="4" t="s">
        <v>65</v>
      </c>
      <c r="H7403" s="6" t="s">
        <v>19</v>
      </c>
      <c r="I7403" s="7">
        <v>55</v>
      </c>
      <c r="J7403" s="8">
        <v>91</v>
      </c>
      <c r="K7403" s="9">
        <v>5005</v>
      </c>
      <c r="L7403" s="9">
        <v>2402.4</v>
      </c>
      <c r="M7403" s="10">
        <v>0.48000000000000004</v>
      </c>
      <c r="N7403" s="4" t="s">
        <v>83</v>
      </c>
      <c r="O7403" s="4" t="str">
        <f>TEXT(Table1[[#This Row],[Invoice Date]],"yyyy")</f>
        <v>2021</v>
      </c>
      <c r="P7403" s="4" t="str">
        <f>TEXT(Table1[[#This Row],[Invoice Date]],"mmm")</f>
        <v>Sep</v>
      </c>
      <c r="Q7403" s="27">
        <f>WEEKNUM(Table1[[#This Row],[Invoice Date]]) + IF(YEAR(Table1[[#This Row],[Invoice Date]])=2021, 52, 0)</f>
        <v>91</v>
      </c>
    </row>
    <row r="7404" spans="2:17" ht="14.25" customHeight="1" x14ac:dyDescent="0.3">
      <c r="B7404" s="4" t="s">
        <v>61</v>
      </c>
      <c r="C7404" s="33">
        <v>1185731</v>
      </c>
      <c r="D7404" s="5">
        <v>44459</v>
      </c>
      <c r="E7404" s="4" t="s">
        <v>31</v>
      </c>
      <c r="F7404" s="4" t="s">
        <v>64</v>
      </c>
      <c r="G7404" s="4" t="s">
        <v>65</v>
      </c>
      <c r="H7404" s="6" t="s">
        <v>23</v>
      </c>
      <c r="I7404" s="7">
        <v>64</v>
      </c>
      <c r="J7404" s="8">
        <v>84</v>
      </c>
      <c r="K7404" s="9">
        <v>5376</v>
      </c>
      <c r="L7404" s="9">
        <v>2204.16</v>
      </c>
      <c r="M7404" s="10">
        <v>0.41</v>
      </c>
      <c r="N7404" s="4" t="s">
        <v>83</v>
      </c>
      <c r="O7404" s="4" t="str">
        <f>TEXT(Table1[[#This Row],[Invoice Date]],"yyyy")</f>
        <v>2021</v>
      </c>
      <c r="P7404" s="4" t="str">
        <f>TEXT(Table1[[#This Row],[Invoice Date]],"mmm")</f>
        <v>Sep</v>
      </c>
      <c r="Q7404" s="27">
        <f>WEEKNUM(Table1[[#This Row],[Invoice Date]]) + IF(YEAR(Table1[[#This Row],[Invoice Date]])=2021, 52, 0)</f>
        <v>91</v>
      </c>
    </row>
    <row r="7405" spans="2:17" ht="14.25" customHeight="1" x14ac:dyDescent="0.3">
      <c r="B7405" s="4" t="s">
        <v>26</v>
      </c>
      <c r="C7405" s="33">
        <v>1197831</v>
      </c>
      <c r="D7405" s="5">
        <v>44459</v>
      </c>
      <c r="E7405" s="4" t="s">
        <v>15</v>
      </c>
      <c r="F7405" s="4" t="s">
        <v>119</v>
      </c>
      <c r="G7405" s="4" t="s">
        <v>120</v>
      </c>
      <c r="H7405" s="6" t="s">
        <v>17</v>
      </c>
      <c r="I7405" s="7">
        <v>49</v>
      </c>
      <c r="J7405" s="8">
        <v>128</v>
      </c>
      <c r="K7405" s="9">
        <v>6272</v>
      </c>
      <c r="L7405" s="9">
        <v>3198.7200000000003</v>
      </c>
      <c r="M7405" s="10">
        <v>0.51</v>
      </c>
      <c r="N7405" s="4" t="s">
        <v>83</v>
      </c>
      <c r="O7405" s="4" t="str">
        <f>TEXT(Table1[[#This Row],[Invoice Date]],"yyyy")</f>
        <v>2021</v>
      </c>
      <c r="P7405" s="4" t="str">
        <f>TEXT(Table1[[#This Row],[Invoice Date]],"mmm")</f>
        <v>Sep</v>
      </c>
      <c r="Q7405" s="27">
        <f>WEEKNUM(Table1[[#This Row],[Invoice Date]]) + IF(YEAR(Table1[[#This Row],[Invoice Date]])=2021, 52, 0)</f>
        <v>91</v>
      </c>
    </row>
    <row r="7406" spans="2:17" ht="14.25" customHeight="1" x14ac:dyDescent="0.3">
      <c r="B7406" s="4" t="s">
        <v>26</v>
      </c>
      <c r="C7406" s="33">
        <v>1197831</v>
      </c>
      <c r="D7406" s="5">
        <v>44459</v>
      </c>
      <c r="E7406" s="4" t="s">
        <v>27</v>
      </c>
      <c r="F7406" s="4" t="s">
        <v>28</v>
      </c>
      <c r="G7406" s="4" t="s">
        <v>39</v>
      </c>
      <c r="H7406" s="6" t="s">
        <v>22</v>
      </c>
      <c r="I7406" s="7">
        <v>39</v>
      </c>
      <c r="J7406" s="8">
        <v>184</v>
      </c>
      <c r="K7406" s="9">
        <v>7176</v>
      </c>
      <c r="L7406" s="9">
        <v>2726.88</v>
      </c>
      <c r="M7406" s="10">
        <v>0.38</v>
      </c>
      <c r="N7406" s="4" t="s">
        <v>24</v>
      </c>
      <c r="O7406" s="4" t="str">
        <f>TEXT(Table1[[#This Row],[Invoice Date]],"yyyy")</f>
        <v>2021</v>
      </c>
      <c r="P7406" s="4" t="str">
        <f>TEXT(Table1[[#This Row],[Invoice Date]],"mmm")</f>
        <v>Sep</v>
      </c>
      <c r="Q7406" s="27">
        <f>WEEKNUM(Table1[[#This Row],[Invoice Date]]) + IF(YEAR(Table1[[#This Row],[Invoice Date]])=2021, 52, 0)</f>
        <v>91</v>
      </c>
    </row>
    <row r="7407" spans="2:17" ht="14.25" customHeight="1" x14ac:dyDescent="0.3">
      <c r="B7407" s="4" t="s">
        <v>26</v>
      </c>
      <c r="C7407" s="33">
        <v>1197831</v>
      </c>
      <c r="D7407" s="5">
        <v>44459</v>
      </c>
      <c r="E7407" s="4" t="s">
        <v>27</v>
      </c>
      <c r="F7407" s="4" t="s">
        <v>28</v>
      </c>
      <c r="G7407" s="4" t="s">
        <v>39</v>
      </c>
      <c r="H7407" s="6" t="s">
        <v>22</v>
      </c>
      <c r="I7407" s="7">
        <v>47</v>
      </c>
      <c r="J7407" s="8">
        <v>167</v>
      </c>
      <c r="K7407" s="9">
        <v>7849</v>
      </c>
      <c r="L7407" s="9">
        <v>3610.5399999999995</v>
      </c>
      <c r="M7407" s="10">
        <v>0.45999999999999996</v>
      </c>
      <c r="N7407" s="4" t="s">
        <v>83</v>
      </c>
      <c r="O7407" s="4" t="str">
        <f>TEXT(Table1[[#This Row],[Invoice Date]],"yyyy")</f>
        <v>2021</v>
      </c>
      <c r="P7407" s="4" t="str">
        <f>TEXT(Table1[[#This Row],[Invoice Date]],"mmm")</f>
        <v>Sep</v>
      </c>
      <c r="Q7407" s="27">
        <f>WEEKNUM(Table1[[#This Row],[Invoice Date]]) + IF(YEAR(Table1[[#This Row],[Invoice Date]])=2021, 52, 0)</f>
        <v>91</v>
      </c>
    </row>
    <row r="7408" spans="2:17" ht="14.25" customHeight="1" x14ac:dyDescent="0.3">
      <c r="B7408" s="4" t="s">
        <v>61</v>
      </c>
      <c r="C7408" s="33">
        <v>1185731</v>
      </c>
      <c r="D7408" s="5">
        <v>44459</v>
      </c>
      <c r="E7408" s="4" t="s">
        <v>31</v>
      </c>
      <c r="F7408" s="4" t="s">
        <v>64</v>
      </c>
      <c r="G7408" s="4" t="s">
        <v>65</v>
      </c>
      <c r="H7408" s="6" t="s">
        <v>17</v>
      </c>
      <c r="I7408" s="7">
        <v>64</v>
      </c>
      <c r="J7408" s="8">
        <v>131</v>
      </c>
      <c r="K7408" s="9">
        <v>8384</v>
      </c>
      <c r="L7408" s="9">
        <v>4024.32</v>
      </c>
      <c r="M7408" s="10">
        <v>0.48000000000000004</v>
      </c>
      <c r="N7408" s="4" t="s">
        <v>83</v>
      </c>
      <c r="O7408" s="4" t="str">
        <f>TEXT(Table1[[#This Row],[Invoice Date]],"yyyy")</f>
        <v>2021</v>
      </c>
      <c r="P7408" s="4" t="str">
        <f>TEXT(Table1[[#This Row],[Invoice Date]],"mmm")</f>
        <v>Sep</v>
      </c>
      <c r="Q7408" s="27">
        <f>WEEKNUM(Table1[[#This Row],[Invoice Date]]) + IF(YEAR(Table1[[#This Row],[Invoice Date]])=2021, 52, 0)</f>
        <v>91</v>
      </c>
    </row>
    <row r="7409" spans="2:17" ht="14.25" customHeight="1" x14ac:dyDescent="0.3">
      <c r="B7409" s="4" t="s">
        <v>26</v>
      </c>
      <c r="C7409" s="33">
        <v>1197831</v>
      </c>
      <c r="D7409" s="5">
        <v>44459</v>
      </c>
      <c r="E7409" s="4" t="s">
        <v>27</v>
      </c>
      <c r="F7409" s="4" t="s">
        <v>59</v>
      </c>
      <c r="G7409" s="4" t="s">
        <v>60</v>
      </c>
      <c r="H7409" s="6" t="s">
        <v>20</v>
      </c>
      <c r="I7409" s="7">
        <v>47</v>
      </c>
      <c r="J7409" s="8">
        <v>213</v>
      </c>
      <c r="K7409" s="9">
        <v>10011</v>
      </c>
      <c r="L7409" s="9">
        <v>5606.16</v>
      </c>
      <c r="M7409" s="10">
        <v>0.55999999999999994</v>
      </c>
      <c r="N7409" s="4" t="s">
        <v>24</v>
      </c>
      <c r="O7409" s="4" t="str">
        <f>TEXT(Table1[[#This Row],[Invoice Date]],"yyyy")</f>
        <v>2021</v>
      </c>
      <c r="P7409" s="4" t="str">
        <f>TEXT(Table1[[#This Row],[Invoice Date]],"mmm")</f>
        <v>Sep</v>
      </c>
      <c r="Q7409" s="27">
        <f>WEEKNUM(Table1[[#This Row],[Invoice Date]]) + IF(YEAR(Table1[[#This Row],[Invoice Date]])=2021, 52, 0)</f>
        <v>91</v>
      </c>
    </row>
    <row r="7410" spans="2:17" ht="14.25" customHeight="1" x14ac:dyDescent="0.3">
      <c r="B7410" s="4" t="s">
        <v>26</v>
      </c>
      <c r="C7410" s="33">
        <v>1197831</v>
      </c>
      <c r="D7410" s="5">
        <v>44459</v>
      </c>
      <c r="E7410" s="4" t="s">
        <v>27</v>
      </c>
      <c r="F7410" s="4" t="s">
        <v>59</v>
      </c>
      <c r="G7410" s="4" t="s">
        <v>60</v>
      </c>
      <c r="H7410" s="6" t="s">
        <v>20</v>
      </c>
      <c r="I7410" s="7">
        <v>59</v>
      </c>
      <c r="J7410" s="8">
        <v>188</v>
      </c>
      <c r="K7410" s="9">
        <v>11092</v>
      </c>
      <c r="L7410" s="9">
        <v>6987.9599999999991</v>
      </c>
      <c r="M7410" s="10">
        <v>0.62999999999999989</v>
      </c>
      <c r="N7410" s="4" t="s">
        <v>83</v>
      </c>
      <c r="O7410" s="4" t="str">
        <f>TEXT(Table1[[#This Row],[Invoice Date]],"yyyy")</f>
        <v>2021</v>
      </c>
      <c r="P7410" s="4" t="str">
        <f>TEXT(Table1[[#This Row],[Invoice Date]],"mmm")</f>
        <v>Sep</v>
      </c>
      <c r="Q7410" s="27">
        <f>WEEKNUM(Table1[[#This Row],[Invoice Date]]) + IF(YEAR(Table1[[#This Row],[Invoice Date]])=2021, 52, 0)</f>
        <v>91</v>
      </c>
    </row>
    <row r="7411" spans="2:17" ht="14.25" customHeight="1" x14ac:dyDescent="0.3">
      <c r="B7411" s="4" t="s">
        <v>26</v>
      </c>
      <c r="C7411" s="33">
        <v>1197831</v>
      </c>
      <c r="D7411" s="5">
        <v>44459</v>
      </c>
      <c r="E7411" s="4" t="s">
        <v>15</v>
      </c>
      <c r="F7411" s="4" t="s">
        <v>119</v>
      </c>
      <c r="G7411" s="4" t="s">
        <v>120</v>
      </c>
      <c r="H7411" s="6" t="s">
        <v>21</v>
      </c>
      <c r="I7411" s="7">
        <v>40</v>
      </c>
      <c r="J7411" s="8">
        <v>100</v>
      </c>
      <c r="K7411" s="9">
        <v>40000</v>
      </c>
      <c r="L7411" s="9">
        <v>14000</v>
      </c>
      <c r="M7411" s="10">
        <v>0.35</v>
      </c>
      <c r="N7411" s="4" t="s">
        <v>18</v>
      </c>
      <c r="O7411" s="4" t="str">
        <f>TEXT(Table1[[#This Row],[Invoice Date]],"yyyy")</f>
        <v>2021</v>
      </c>
      <c r="P7411" s="4" t="str">
        <f>TEXT(Table1[[#This Row],[Invoice Date]],"mmm")</f>
        <v>Sep</v>
      </c>
      <c r="Q7411" s="27">
        <f>WEEKNUM(Table1[[#This Row],[Invoice Date]]) + IF(YEAR(Table1[[#This Row],[Invoice Date]])=2021, 52, 0)</f>
        <v>91</v>
      </c>
    </row>
    <row r="7412" spans="2:17" ht="14.25" customHeight="1" x14ac:dyDescent="0.3">
      <c r="B7412" s="4" t="s">
        <v>26</v>
      </c>
      <c r="C7412" s="33">
        <v>1197831</v>
      </c>
      <c r="D7412" s="5">
        <v>44459</v>
      </c>
      <c r="E7412" s="4" t="s">
        <v>15</v>
      </c>
      <c r="F7412" s="4" t="s">
        <v>119</v>
      </c>
      <c r="G7412" s="4" t="s">
        <v>120</v>
      </c>
      <c r="H7412" s="6" t="s">
        <v>22</v>
      </c>
      <c r="I7412" s="7">
        <v>49.999999999999993</v>
      </c>
      <c r="J7412" s="8">
        <v>100</v>
      </c>
      <c r="K7412" s="9">
        <v>49999.999999999993</v>
      </c>
      <c r="L7412" s="9">
        <v>14999.999999999996</v>
      </c>
      <c r="M7412" s="10">
        <v>0.3</v>
      </c>
      <c r="N7412" s="4" t="s">
        <v>18</v>
      </c>
      <c r="O7412" s="4" t="str">
        <f>TEXT(Table1[[#This Row],[Invoice Date]],"yyyy")</f>
        <v>2021</v>
      </c>
      <c r="P7412" s="4" t="str">
        <f>TEXT(Table1[[#This Row],[Invoice Date]],"mmm")</f>
        <v>Sep</v>
      </c>
      <c r="Q7412" s="27">
        <f>WEEKNUM(Table1[[#This Row],[Invoice Date]]) + IF(YEAR(Table1[[#This Row],[Invoice Date]])=2021, 52, 0)</f>
        <v>91</v>
      </c>
    </row>
    <row r="7413" spans="2:17" ht="14.25" customHeight="1" x14ac:dyDescent="0.3">
      <c r="B7413" s="4" t="s">
        <v>26</v>
      </c>
      <c r="C7413" s="33">
        <v>1197831</v>
      </c>
      <c r="D7413" s="5">
        <v>44459</v>
      </c>
      <c r="E7413" s="4" t="s">
        <v>15</v>
      </c>
      <c r="F7413" s="4" t="s">
        <v>119</v>
      </c>
      <c r="G7413" s="4" t="s">
        <v>120</v>
      </c>
      <c r="H7413" s="6" t="s">
        <v>20</v>
      </c>
      <c r="I7413" s="7">
        <v>40</v>
      </c>
      <c r="J7413" s="8">
        <v>125</v>
      </c>
      <c r="K7413" s="9">
        <v>50000</v>
      </c>
      <c r="L7413" s="9">
        <v>17500</v>
      </c>
      <c r="M7413" s="10">
        <v>0.35</v>
      </c>
      <c r="N7413" s="4" t="s">
        <v>18</v>
      </c>
      <c r="O7413" s="4" t="str">
        <f>TEXT(Table1[[#This Row],[Invoice Date]],"yyyy")</f>
        <v>2021</v>
      </c>
      <c r="P7413" s="4" t="str">
        <f>TEXT(Table1[[#This Row],[Invoice Date]],"mmm")</f>
        <v>Sep</v>
      </c>
      <c r="Q7413" s="27">
        <f>WEEKNUM(Table1[[#This Row],[Invoice Date]]) + IF(YEAR(Table1[[#This Row],[Invoice Date]])=2021, 52, 0)</f>
        <v>91</v>
      </c>
    </row>
    <row r="7414" spans="2:17" ht="14.25" customHeight="1" x14ac:dyDescent="0.3">
      <c r="B7414" s="4" t="s">
        <v>26</v>
      </c>
      <c r="C7414" s="33">
        <v>1197831</v>
      </c>
      <c r="D7414" s="5">
        <v>44459</v>
      </c>
      <c r="E7414" s="4" t="s">
        <v>15</v>
      </c>
      <c r="F7414" s="4" t="s">
        <v>119</v>
      </c>
      <c r="G7414" s="4" t="s">
        <v>120</v>
      </c>
      <c r="H7414" s="6" t="s">
        <v>19</v>
      </c>
      <c r="I7414" s="7">
        <v>45</v>
      </c>
      <c r="J7414" s="8">
        <v>225</v>
      </c>
      <c r="K7414" s="9">
        <v>101250</v>
      </c>
      <c r="L7414" s="9">
        <v>35437.5</v>
      </c>
      <c r="M7414" s="10">
        <v>0.35</v>
      </c>
      <c r="N7414" s="4" t="s">
        <v>18</v>
      </c>
      <c r="O7414" s="4" t="str">
        <f>TEXT(Table1[[#This Row],[Invoice Date]],"yyyy")</f>
        <v>2021</v>
      </c>
      <c r="P7414" s="4" t="str">
        <f>TEXT(Table1[[#This Row],[Invoice Date]],"mmm")</f>
        <v>Sep</v>
      </c>
      <c r="Q7414" s="27">
        <f>WEEKNUM(Table1[[#This Row],[Invoice Date]]) + IF(YEAR(Table1[[#This Row],[Invoice Date]])=2021, 52, 0)</f>
        <v>91</v>
      </c>
    </row>
    <row r="7415" spans="2:17" ht="14.25" customHeight="1" x14ac:dyDescent="0.3">
      <c r="B7415" s="4" t="s">
        <v>26</v>
      </c>
      <c r="C7415" s="33">
        <v>1197831</v>
      </c>
      <c r="D7415" s="5">
        <v>44459</v>
      </c>
      <c r="E7415" s="4" t="s">
        <v>15</v>
      </c>
      <c r="F7415" s="4" t="s">
        <v>119</v>
      </c>
      <c r="G7415" s="4" t="s">
        <v>120</v>
      </c>
      <c r="H7415" s="6" t="s">
        <v>23</v>
      </c>
      <c r="I7415" s="7">
        <v>54.999999999999993</v>
      </c>
      <c r="J7415" s="8">
        <v>200</v>
      </c>
      <c r="K7415" s="9">
        <v>109999.99999999999</v>
      </c>
      <c r="L7415" s="9">
        <v>32999.999999999993</v>
      </c>
      <c r="M7415" s="10">
        <v>0.3</v>
      </c>
      <c r="N7415" s="4" t="s">
        <v>18</v>
      </c>
      <c r="O7415" s="4" t="str">
        <f>TEXT(Table1[[#This Row],[Invoice Date]],"yyyy")</f>
        <v>2021</v>
      </c>
      <c r="P7415" s="4" t="str">
        <f>TEXT(Table1[[#This Row],[Invoice Date]],"mmm")</f>
        <v>Sep</v>
      </c>
      <c r="Q7415" s="27">
        <f>WEEKNUM(Table1[[#This Row],[Invoice Date]]) + IF(YEAR(Table1[[#This Row],[Invoice Date]])=2021, 52, 0)</f>
        <v>91</v>
      </c>
    </row>
    <row r="7416" spans="2:17" ht="14.25" customHeight="1" x14ac:dyDescent="0.3">
      <c r="B7416" s="4" t="s">
        <v>61</v>
      </c>
      <c r="C7416" s="33">
        <v>1185731</v>
      </c>
      <c r="D7416" s="5">
        <v>44459</v>
      </c>
      <c r="E7416" s="4" t="s">
        <v>31</v>
      </c>
      <c r="F7416" s="4" t="s">
        <v>64</v>
      </c>
      <c r="G7416" s="4" t="s">
        <v>65</v>
      </c>
      <c r="H7416" s="6" t="s">
        <v>21</v>
      </c>
      <c r="I7416" s="7">
        <v>55.000000000000007</v>
      </c>
      <c r="J7416" s="8">
        <v>200</v>
      </c>
      <c r="K7416" s="9">
        <v>110000.00000000001</v>
      </c>
      <c r="L7416" s="9">
        <v>27500.000000000004</v>
      </c>
      <c r="M7416" s="10">
        <v>0.25</v>
      </c>
      <c r="N7416" s="4" t="s">
        <v>24</v>
      </c>
      <c r="O7416" s="4" t="str">
        <f>TEXT(Table1[[#This Row],[Invoice Date]],"yyyy")</f>
        <v>2021</v>
      </c>
      <c r="P7416" s="4" t="str">
        <f>TEXT(Table1[[#This Row],[Invoice Date]],"mmm")</f>
        <v>Sep</v>
      </c>
      <c r="Q7416" s="27">
        <f>WEEKNUM(Table1[[#This Row],[Invoice Date]]) + IF(YEAR(Table1[[#This Row],[Invoice Date]])=2021, 52, 0)</f>
        <v>91</v>
      </c>
    </row>
    <row r="7417" spans="2:17" ht="14.25" customHeight="1" x14ac:dyDescent="0.3">
      <c r="B7417" s="4" t="s">
        <v>61</v>
      </c>
      <c r="C7417" s="33">
        <v>1185731</v>
      </c>
      <c r="D7417" s="5">
        <v>44459</v>
      </c>
      <c r="E7417" s="4" t="s">
        <v>31</v>
      </c>
      <c r="F7417" s="4" t="s">
        <v>64</v>
      </c>
      <c r="G7417" s="4" t="s">
        <v>65</v>
      </c>
      <c r="H7417" s="6" t="s">
        <v>20</v>
      </c>
      <c r="I7417" s="7">
        <v>55.000000000000007</v>
      </c>
      <c r="J7417" s="8">
        <v>225</v>
      </c>
      <c r="K7417" s="9">
        <v>123750.00000000001</v>
      </c>
      <c r="L7417" s="9">
        <v>30937.500000000004</v>
      </c>
      <c r="M7417" s="10">
        <v>0.25</v>
      </c>
      <c r="N7417" s="4" t="s">
        <v>24</v>
      </c>
      <c r="O7417" s="4" t="str">
        <f>TEXT(Table1[[#This Row],[Invoice Date]],"yyyy")</f>
        <v>2021</v>
      </c>
      <c r="P7417" s="4" t="str">
        <f>TEXT(Table1[[#This Row],[Invoice Date]],"mmm")</f>
        <v>Sep</v>
      </c>
      <c r="Q7417" s="27">
        <f>WEEKNUM(Table1[[#This Row],[Invoice Date]]) + IF(YEAR(Table1[[#This Row],[Invoice Date]])=2021, 52, 0)</f>
        <v>91</v>
      </c>
    </row>
    <row r="7418" spans="2:17" ht="14.25" customHeight="1" x14ac:dyDescent="0.3">
      <c r="B7418" s="4" t="s">
        <v>61</v>
      </c>
      <c r="C7418" s="33">
        <v>1185731</v>
      </c>
      <c r="D7418" s="5">
        <v>44459</v>
      </c>
      <c r="E7418" s="4" t="s">
        <v>31</v>
      </c>
      <c r="F7418" s="4" t="s">
        <v>64</v>
      </c>
      <c r="G7418" s="4" t="s">
        <v>65</v>
      </c>
      <c r="H7418" s="6" t="s">
        <v>22</v>
      </c>
      <c r="I7418" s="7">
        <v>65</v>
      </c>
      <c r="J7418" s="8">
        <v>200</v>
      </c>
      <c r="K7418" s="9">
        <v>130000</v>
      </c>
      <c r="L7418" s="9">
        <v>32500</v>
      </c>
      <c r="M7418" s="10">
        <v>0.25</v>
      </c>
      <c r="N7418" s="4" t="s">
        <v>24</v>
      </c>
      <c r="O7418" s="4" t="str">
        <f>TEXT(Table1[[#This Row],[Invoice Date]],"yyyy")</f>
        <v>2021</v>
      </c>
      <c r="P7418" s="4" t="str">
        <f>TEXT(Table1[[#This Row],[Invoice Date]],"mmm")</f>
        <v>Sep</v>
      </c>
      <c r="Q7418" s="27">
        <f>WEEKNUM(Table1[[#This Row],[Invoice Date]]) + IF(YEAR(Table1[[#This Row],[Invoice Date]])=2021, 52, 0)</f>
        <v>91</v>
      </c>
    </row>
    <row r="7419" spans="2:17" ht="14.25" customHeight="1" x14ac:dyDescent="0.3">
      <c r="B7419" s="4" t="s">
        <v>61</v>
      </c>
      <c r="C7419" s="33">
        <v>1185731</v>
      </c>
      <c r="D7419" s="5">
        <v>44459</v>
      </c>
      <c r="E7419" s="4" t="s">
        <v>31</v>
      </c>
      <c r="F7419" s="4" t="s">
        <v>64</v>
      </c>
      <c r="G7419" s="4" t="s">
        <v>65</v>
      </c>
      <c r="H7419" s="6" t="s">
        <v>19</v>
      </c>
      <c r="I7419" s="7">
        <v>60.000000000000007</v>
      </c>
      <c r="J7419" s="8">
        <v>325</v>
      </c>
      <c r="K7419" s="9">
        <v>195000.00000000003</v>
      </c>
      <c r="L7419" s="9">
        <v>68250.000000000015</v>
      </c>
      <c r="M7419" s="10">
        <v>0.35000000000000003</v>
      </c>
      <c r="N7419" s="4" t="s">
        <v>24</v>
      </c>
      <c r="O7419" s="4" t="str">
        <f>TEXT(Table1[[#This Row],[Invoice Date]],"yyyy")</f>
        <v>2021</v>
      </c>
      <c r="P7419" s="4" t="str">
        <f>TEXT(Table1[[#This Row],[Invoice Date]],"mmm")</f>
        <v>Sep</v>
      </c>
      <c r="Q7419" s="27">
        <f>WEEKNUM(Table1[[#This Row],[Invoice Date]]) + IF(YEAR(Table1[[#This Row],[Invoice Date]])=2021, 52, 0)</f>
        <v>91</v>
      </c>
    </row>
    <row r="7420" spans="2:17" ht="14.25" customHeight="1" x14ac:dyDescent="0.3">
      <c r="B7420" s="4" t="s">
        <v>61</v>
      </c>
      <c r="C7420" s="33">
        <v>1185731</v>
      </c>
      <c r="D7420" s="5">
        <v>44459</v>
      </c>
      <c r="E7420" s="4" t="s">
        <v>31</v>
      </c>
      <c r="F7420" s="4" t="s">
        <v>64</v>
      </c>
      <c r="G7420" s="4" t="s">
        <v>65</v>
      </c>
      <c r="H7420" s="6" t="s">
        <v>23</v>
      </c>
      <c r="I7420" s="7">
        <v>70</v>
      </c>
      <c r="J7420" s="8">
        <v>300</v>
      </c>
      <c r="K7420" s="9">
        <v>210000</v>
      </c>
      <c r="L7420" s="9">
        <v>63000</v>
      </c>
      <c r="M7420" s="10">
        <v>0.3</v>
      </c>
      <c r="N7420" s="4" t="s">
        <v>24</v>
      </c>
      <c r="O7420" s="4" t="str">
        <f>TEXT(Table1[[#This Row],[Invoice Date]],"yyyy")</f>
        <v>2021</v>
      </c>
      <c r="P7420" s="4" t="str">
        <f>TEXT(Table1[[#This Row],[Invoice Date]],"mmm")</f>
        <v>Sep</v>
      </c>
      <c r="Q7420" s="27">
        <f>WEEKNUM(Table1[[#This Row],[Invoice Date]]) + IF(YEAR(Table1[[#This Row],[Invoice Date]])=2021, 52, 0)</f>
        <v>91</v>
      </c>
    </row>
    <row r="7421" spans="2:17" ht="14.25" customHeight="1" x14ac:dyDescent="0.3">
      <c r="B7421" s="4" t="s">
        <v>26</v>
      </c>
      <c r="C7421" s="33">
        <v>1197831</v>
      </c>
      <c r="D7421" s="5">
        <v>44459</v>
      </c>
      <c r="E7421" s="4" t="s">
        <v>15</v>
      </c>
      <c r="F7421" s="4" t="s">
        <v>119</v>
      </c>
      <c r="G7421" s="4" t="s">
        <v>120</v>
      </c>
      <c r="H7421" s="6" t="s">
        <v>17</v>
      </c>
      <c r="I7421" s="7">
        <v>49.999999999999993</v>
      </c>
      <c r="J7421" s="8">
        <v>425</v>
      </c>
      <c r="K7421" s="9">
        <v>212499.99999999997</v>
      </c>
      <c r="L7421" s="9">
        <v>85000</v>
      </c>
      <c r="M7421" s="10">
        <v>0.4</v>
      </c>
      <c r="N7421" s="4" t="s">
        <v>18</v>
      </c>
      <c r="O7421" s="4" t="str">
        <f>TEXT(Table1[[#This Row],[Invoice Date]],"yyyy")</f>
        <v>2021</v>
      </c>
      <c r="P7421" s="4" t="str">
        <f>TEXT(Table1[[#This Row],[Invoice Date]],"mmm")</f>
        <v>Sep</v>
      </c>
      <c r="Q7421" s="27">
        <f>WEEKNUM(Table1[[#This Row],[Invoice Date]]) + IF(YEAR(Table1[[#This Row],[Invoice Date]])=2021, 52, 0)</f>
        <v>91</v>
      </c>
    </row>
    <row r="7422" spans="2:17" ht="14.25" customHeight="1" x14ac:dyDescent="0.3">
      <c r="B7422" s="4" t="s">
        <v>26</v>
      </c>
      <c r="C7422" s="33">
        <v>1197831</v>
      </c>
      <c r="D7422" s="5">
        <v>44459</v>
      </c>
      <c r="E7422" s="4" t="s">
        <v>27</v>
      </c>
      <c r="F7422" s="4" t="s">
        <v>28</v>
      </c>
      <c r="G7422" s="4" t="s">
        <v>39</v>
      </c>
      <c r="H7422" s="6" t="s">
        <v>22</v>
      </c>
      <c r="I7422" s="7">
        <v>50</v>
      </c>
      <c r="J7422" s="8">
        <v>575</v>
      </c>
      <c r="K7422" s="9">
        <v>287500</v>
      </c>
      <c r="L7422" s="9">
        <v>100625</v>
      </c>
      <c r="M7422" s="10">
        <v>0.35</v>
      </c>
      <c r="N7422" s="4" t="s">
        <v>24</v>
      </c>
      <c r="O7422" s="4" t="str">
        <f>TEXT(Table1[[#This Row],[Invoice Date]],"yyyy")</f>
        <v>2021</v>
      </c>
      <c r="P7422" s="4" t="str">
        <f>TEXT(Table1[[#This Row],[Invoice Date]],"mmm")</f>
        <v>Sep</v>
      </c>
      <c r="Q7422" s="27">
        <f>WEEKNUM(Table1[[#This Row],[Invoice Date]]) + IF(YEAR(Table1[[#This Row],[Invoice Date]])=2021, 52, 0)</f>
        <v>91</v>
      </c>
    </row>
    <row r="7423" spans="2:17" ht="14.25" customHeight="1" x14ac:dyDescent="0.3">
      <c r="B7423" s="4" t="s">
        <v>61</v>
      </c>
      <c r="C7423" s="33">
        <v>1185731</v>
      </c>
      <c r="D7423" s="5">
        <v>44459</v>
      </c>
      <c r="E7423" s="4" t="s">
        <v>31</v>
      </c>
      <c r="F7423" s="4" t="s">
        <v>64</v>
      </c>
      <c r="G7423" s="4" t="s">
        <v>65</v>
      </c>
      <c r="H7423" s="6" t="s">
        <v>17</v>
      </c>
      <c r="I7423" s="7">
        <v>65</v>
      </c>
      <c r="J7423" s="8">
        <v>525</v>
      </c>
      <c r="K7423" s="9">
        <v>341250</v>
      </c>
      <c r="L7423" s="9">
        <v>119437.50000000001</v>
      </c>
      <c r="M7423" s="10">
        <v>0.35000000000000003</v>
      </c>
      <c r="N7423" s="4" t="s">
        <v>24</v>
      </c>
      <c r="O7423" s="4" t="str">
        <f>TEXT(Table1[[#This Row],[Invoice Date]],"yyyy")</f>
        <v>2021</v>
      </c>
      <c r="P7423" s="4" t="str">
        <f>TEXT(Table1[[#This Row],[Invoice Date]],"mmm")</f>
        <v>Sep</v>
      </c>
      <c r="Q7423" s="27">
        <f>WEEKNUM(Table1[[#This Row],[Invoice Date]]) + IF(YEAR(Table1[[#This Row],[Invoice Date]])=2021, 52, 0)</f>
        <v>91</v>
      </c>
    </row>
    <row r="7424" spans="2:17" ht="14.25" customHeight="1" x14ac:dyDescent="0.3">
      <c r="B7424" s="4" t="s">
        <v>26</v>
      </c>
      <c r="C7424" s="33">
        <v>1197831</v>
      </c>
      <c r="D7424" s="5">
        <v>44459</v>
      </c>
      <c r="E7424" s="4" t="s">
        <v>27</v>
      </c>
      <c r="F7424" s="4" t="s">
        <v>59</v>
      </c>
      <c r="G7424" s="4" t="s">
        <v>60</v>
      </c>
      <c r="H7424" s="6" t="s">
        <v>20</v>
      </c>
      <c r="I7424" s="7">
        <v>60</v>
      </c>
      <c r="J7424" s="8">
        <v>625</v>
      </c>
      <c r="K7424" s="9">
        <v>375000</v>
      </c>
      <c r="L7424" s="9">
        <v>187499.99999999997</v>
      </c>
      <c r="M7424" s="10">
        <v>0.49999999999999994</v>
      </c>
      <c r="N7424" s="4" t="s">
        <v>24</v>
      </c>
      <c r="O7424" s="4" t="str">
        <f>TEXT(Table1[[#This Row],[Invoice Date]],"yyyy")</f>
        <v>2021</v>
      </c>
      <c r="P7424" s="4" t="str">
        <f>TEXT(Table1[[#This Row],[Invoice Date]],"mmm")</f>
        <v>Sep</v>
      </c>
      <c r="Q7424" s="27">
        <f>WEEKNUM(Table1[[#This Row],[Invoice Date]]) + IF(YEAR(Table1[[#This Row],[Invoice Date]])=2021, 52, 0)</f>
        <v>91</v>
      </c>
    </row>
    <row r="7425" spans="2:17" ht="14.25" customHeight="1" x14ac:dyDescent="0.3">
      <c r="B7425" s="4" t="s">
        <v>26</v>
      </c>
      <c r="C7425" s="33">
        <v>1197831</v>
      </c>
      <c r="D7425" s="5">
        <v>44460</v>
      </c>
      <c r="E7425" s="4" t="s">
        <v>27</v>
      </c>
      <c r="F7425" s="4" t="s">
        <v>59</v>
      </c>
      <c r="G7425" s="4" t="s">
        <v>60</v>
      </c>
      <c r="H7425" s="6" t="s">
        <v>21</v>
      </c>
      <c r="I7425" s="7">
        <v>44</v>
      </c>
      <c r="J7425" s="8">
        <v>105</v>
      </c>
      <c r="K7425" s="9">
        <v>4620</v>
      </c>
      <c r="L7425" s="9">
        <v>3049.2000000000007</v>
      </c>
      <c r="M7425" s="10">
        <v>0.66000000000000014</v>
      </c>
      <c r="N7425" s="4" t="s">
        <v>24</v>
      </c>
      <c r="O7425" s="4" t="str">
        <f>TEXT(Table1[[#This Row],[Invoice Date]],"yyyy")</f>
        <v>2021</v>
      </c>
      <c r="P7425" s="4" t="str">
        <f>TEXT(Table1[[#This Row],[Invoice Date]],"mmm")</f>
        <v>Sep</v>
      </c>
      <c r="Q7425" s="27">
        <f>WEEKNUM(Table1[[#This Row],[Invoice Date]]) + IF(YEAR(Table1[[#This Row],[Invoice Date]])=2021, 52, 0)</f>
        <v>91</v>
      </c>
    </row>
    <row r="7426" spans="2:17" ht="14.25" customHeight="1" x14ac:dyDescent="0.3">
      <c r="B7426" s="4" t="s">
        <v>26</v>
      </c>
      <c r="C7426" s="33">
        <v>1197831</v>
      </c>
      <c r="D7426" s="5">
        <v>44460</v>
      </c>
      <c r="E7426" s="4" t="s">
        <v>27</v>
      </c>
      <c r="F7426" s="4" t="s">
        <v>59</v>
      </c>
      <c r="G7426" s="4" t="s">
        <v>60</v>
      </c>
      <c r="H7426" s="6" t="s">
        <v>21</v>
      </c>
      <c r="I7426" s="7">
        <v>58</v>
      </c>
      <c r="J7426" s="8">
        <v>95</v>
      </c>
      <c r="K7426" s="9">
        <v>5510</v>
      </c>
      <c r="L7426" s="9">
        <v>3912.1000000000004</v>
      </c>
      <c r="M7426" s="10">
        <v>0.71000000000000008</v>
      </c>
      <c r="N7426" s="4" t="s">
        <v>83</v>
      </c>
      <c r="O7426" s="4" t="str">
        <f>TEXT(Table1[[#This Row],[Invoice Date]],"yyyy")</f>
        <v>2021</v>
      </c>
      <c r="P7426" s="4" t="str">
        <f>TEXT(Table1[[#This Row],[Invoice Date]],"mmm")</f>
        <v>Sep</v>
      </c>
      <c r="Q7426" s="27">
        <f>WEEKNUM(Table1[[#This Row],[Invoice Date]]) + IF(YEAR(Table1[[#This Row],[Invoice Date]])=2021, 52, 0)</f>
        <v>91</v>
      </c>
    </row>
    <row r="7427" spans="2:17" ht="14.25" customHeight="1" x14ac:dyDescent="0.3">
      <c r="B7427" s="4" t="s">
        <v>26</v>
      </c>
      <c r="C7427" s="33">
        <v>1197831</v>
      </c>
      <c r="D7427" s="5">
        <v>44460</v>
      </c>
      <c r="E7427" s="4" t="s">
        <v>27</v>
      </c>
      <c r="F7427" s="4" t="s">
        <v>28</v>
      </c>
      <c r="G7427" s="4" t="s">
        <v>39</v>
      </c>
      <c r="H7427" s="6" t="s">
        <v>23</v>
      </c>
      <c r="I7427" s="7">
        <v>47</v>
      </c>
      <c r="J7427" s="8">
        <v>272</v>
      </c>
      <c r="K7427" s="9">
        <v>12784</v>
      </c>
      <c r="L7427" s="9">
        <v>7286.880000000001</v>
      </c>
      <c r="M7427" s="10">
        <v>0.57000000000000006</v>
      </c>
      <c r="N7427" s="4" t="s">
        <v>24</v>
      </c>
      <c r="O7427" s="4" t="str">
        <f>TEXT(Table1[[#This Row],[Invoice Date]],"yyyy")</f>
        <v>2021</v>
      </c>
      <c r="P7427" s="4" t="str">
        <f>TEXT(Table1[[#This Row],[Invoice Date]],"mmm")</f>
        <v>Sep</v>
      </c>
      <c r="Q7427" s="27">
        <f>WEEKNUM(Table1[[#This Row],[Invoice Date]]) + IF(YEAR(Table1[[#This Row],[Invoice Date]])=2021, 52, 0)</f>
        <v>91</v>
      </c>
    </row>
    <row r="7428" spans="2:17" ht="14.25" customHeight="1" x14ac:dyDescent="0.3">
      <c r="B7428" s="4" t="s">
        <v>26</v>
      </c>
      <c r="C7428" s="33">
        <v>1197831</v>
      </c>
      <c r="D7428" s="5">
        <v>44460</v>
      </c>
      <c r="E7428" s="4" t="s">
        <v>27</v>
      </c>
      <c r="F7428" s="4" t="s">
        <v>28</v>
      </c>
      <c r="G7428" s="4" t="s">
        <v>39</v>
      </c>
      <c r="H7428" s="6" t="s">
        <v>23</v>
      </c>
      <c r="I7428" s="7">
        <v>54</v>
      </c>
      <c r="J7428" s="8">
        <v>255</v>
      </c>
      <c r="K7428" s="9">
        <v>13770</v>
      </c>
      <c r="L7428" s="9">
        <v>9225.9000000000015</v>
      </c>
      <c r="M7428" s="10">
        <v>0.67</v>
      </c>
      <c r="N7428" s="4" t="s">
        <v>83</v>
      </c>
      <c r="O7428" s="4" t="str">
        <f>TEXT(Table1[[#This Row],[Invoice Date]],"yyyy")</f>
        <v>2021</v>
      </c>
      <c r="P7428" s="4" t="str">
        <f>TEXT(Table1[[#This Row],[Invoice Date]],"mmm")</f>
        <v>Sep</v>
      </c>
      <c r="Q7428" s="27">
        <f>WEEKNUM(Table1[[#This Row],[Invoice Date]]) + IF(YEAR(Table1[[#This Row],[Invoice Date]])=2021, 52, 0)</f>
        <v>91</v>
      </c>
    </row>
    <row r="7429" spans="2:17" ht="14.25" customHeight="1" x14ac:dyDescent="0.3">
      <c r="B7429" s="4" t="s">
        <v>26</v>
      </c>
      <c r="C7429" s="33">
        <v>1197831</v>
      </c>
      <c r="D7429" s="5">
        <v>44460</v>
      </c>
      <c r="E7429" s="4" t="s">
        <v>27</v>
      </c>
      <c r="F7429" s="4" t="s">
        <v>59</v>
      </c>
      <c r="G7429" s="4" t="s">
        <v>60</v>
      </c>
      <c r="H7429" s="6" t="s">
        <v>21</v>
      </c>
      <c r="I7429" s="7">
        <v>60</v>
      </c>
      <c r="J7429" s="8">
        <v>350</v>
      </c>
      <c r="K7429" s="9">
        <v>210000</v>
      </c>
      <c r="L7429" s="9">
        <v>126000.00000000001</v>
      </c>
      <c r="M7429" s="10">
        <v>0.60000000000000009</v>
      </c>
      <c r="N7429" s="4" t="s">
        <v>24</v>
      </c>
      <c r="O7429" s="4" t="str">
        <f>TEXT(Table1[[#This Row],[Invoice Date]],"yyyy")</f>
        <v>2021</v>
      </c>
      <c r="P7429" s="4" t="str">
        <f>TEXT(Table1[[#This Row],[Invoice Date]],"mmm")</f>
        <v>Sep</v>
      </c>
      <c r="Q7429" s="27">
        <f>WEEKNUM(Table1[[#This Row],[Invoice Date]]) + IF(YEAR(Table1[[#This Row],[Invoice Date]])=2021, 52, 0)</f>
        <v>91</v>
      </c>
    </row>
    <row r="7430" spans="2:17" ht="14.25" customHeight="1" x14ac:dyDescent="0.3">
      <c r="B7430" s="4" t="s">
        <v>26</v>
      </c>
      <c r="C7430" s="33">
        <v>1197831</v>
      </c>
      <c r="D7430" s="5">
        <v>44460</v>
      </c>
      <c r="E7430" s="4" t="s">
        <v>27</v>
      </c>
      <c r="F7430" s="4" t="s">
        <v>28</v>
      </c>
      <c r="G7430" s="4" t="s">
        <v>39</v>
      </c>
      <c r="H7430" s="6" t="s">
        <v>23</v>
      </c>
      <c r="I7430" s="7">
        <v>60</v>
      </c>
      <c r="J7430" s="8">
        <v>850</v>
      </c>
      <c r="K7430" s="9">
        <v>510000</v>
      </c>
      <c r="L7430" s="9">
        <v>280500</v>
      </c>
      <c r="M7430" s="10">
        <v>0.55000000000000004</v>
      </c>
      <c r="N7430" s="4" t="s">
        <v>24</v>
      </c>
      <c r="O7430" s="4" t="str">
        <f>TEXT(Table1[[#This Row],[Invoice Date]],"yyyy")</f>
        <v>2021</v>
      </c>
      <c r="P7430" s="4" t="str">
        <f>TEXT(Table1[[#This Row],[Invoice Date]],"mmm")</f>
        <v>Sep</v>
      </c>
      <c r="Q7430" s="27">
        <f>WEEKNUM(Table1[[#This Row],[Invoice Date]]) + IF(YEAR(Table1[[#This Row],[Invoice Date]])=2021, 52, 0)</f>
        <v>91</v>
      </c>
    </row>
    <row r="7431" spans="2:17" ht="14.25" customHeight="1" x14ac:dyDescent="0.3">
      <c r="B7431" s="4" t="s">
        <v>26</v>
      </c>
      <c r="C7431" s="33">
        <v>1197831</v>
      </c>
      <c r="D7431" s="5">
        <v>44461</v>
      </c>
      <c r="E7431" s="4" t="s">
        <v>27</v>
      </c>
      <c r="F7431" s="4" t="s">
        <v>59</v>
      </c>
      <c r="G7431" s="4" t="s">
        <v>60</v>
      </c>
      <c r="H7431" s="6" t="s">
        <v>22</v>
      </c>
      <c r="I7431" s="7">
        <v>41</v>
      </c>
      <c r="J7431" s="8">
        <v>88</v>
      </c>
      <c r="K7431" s="9">
        <v>3608</v>
      </c>
      <c r="L7431" s="9">
        <v>2056.56</v>
      </c>
      <c r="M7431" s="10">
        <v>0.56999999999999995</v>
      </c>
      <c r="N7431" s="4" t="s">
        <v>83</v>
      </c>
      <c r="O7431" s="4" t="str">
        <f>TEXT(Table1[[#This Row],[Invoice Date]],"yyyy")</f>
        <v>2021</v>
      </c>
      <c r="P7431" s="4" t="str">
        <f>TEXT(Table1[[#This Row],[Invoice Date]],"mmm")</f>
        <v>Sep</v>
      </c>
      <c r="Q7431" s="27">
        <f>WEEKNUM(Table1[[#This Row],[Invoice Date]]) + IF(YEAR(Table1[[#This Row],[Invoice Date]])=2021, 52, 0)</f>
        <v>91</v>
      </c>
    </row>
    <row r="7432" spans="2:17" ht="14.25" customHeight="1" x14ac:dyDescent="0.3">
      <c r="B7432" s="4" t="s">
        <v>26</v>
      </c>
      <c r="C7432" s="33">
        <v>1197831</v>
      </c>
      <c r="D7432" s="5">
        <v>44461</v>
      </c>
      <c r="E7432" s="4" t="s">
        <v>27</v>
      </c>
      <c r="F7432" s="4" t="s">
        <v>59</v>
      </c>
      <c r="G7432" s="4" t="s">
        <v>60</v>
      </c>
      <c r="H7432" s="6" t="s">
        <v>22</v>
      </c>
      <c r="I7432" s="7">
        <v>35</v>
      </c>
      <c r="J7432" s="8">
        <v>116</v>
      </c>
      <c r="K7432" s="9">
        <v>4060</v>
      </c>
      <c r="L7432" s="9">
        <v>1948.8</v>
      </c>
      <c r="M7432" s="10">
        <v>0.48</v>
      </c>
      <c r="N7432" s="4" t="s">
        <v>24</v>
      </c>
      <c r="O7432" s="4" t="str">
        <f>TEXT(Table1[[#This Row],[Invoice Date]],"yyyy")</f>
        <v>2021</v>
      </c>
      <c r="P7432" s="4" t="str">
        <f>TEXT(Table1[[#This Row],[Invoice Date]],"mmm")</f>
        <v>Sep</v>
      </c>
      <c r="Q7432" s="27">
        <f>WEEKNUM(Table1[[#This Row],[Invoice Date]]) + IF(YEAR(Table1[[#This Row],[Invoice Date]])=2021, 52, 0)</f>
        <v>91</v>
      </c>
    </row>
    <row r="7433" spans="2:17" ht="14.25" customHeight="1" x14ac:dyDescent="0.3">
      <c r="B7433" s="4" t="s">
        <v>26</v>
      </c>
      <c r="C7433" s="33">
        <v>1197831</v>
      </c>
      <c r="D7433" s="5">
        <v>44461</v>
      </c>
      <c r="E7433" s="4" t="s">
        <v>27</v>
      </c>
      <c r="F7433" s="4" t="s">
        <v>28</v>
      </c>
      <c r="G7433" s="4" t="s">
        <v>39</v>
      </c>
      <c r="H7433" s="6" t="s">
        <v>17</v>
      </c>
      <c r="I7433" s="7">
        <v>34</v>
      </c>
      <c r="J7433" s="8">
        <v>248</v>
      </c>
      <c r="K7433" s="9">
        <v>8432</v>
      </c>
      <c r="L7433" s="9">
        <v>3625.7599999999993</v>
      </c>
      <c r="M7433" s="10">
        <v>0.42999999999999994</v>
      </c>
      <c r="N7433" s="4" t="s">
        <v>24</v>
      </c>
      <c r="O7433" s="4" t="str">
        <f>TEXT(Table1[[#This Row],[Invoice Date]],"yyyy")</f>
        <v>2021</v>
      </c>
      <c r="P7433" s="4" t="str">
        <f>TEXT(Table1[[#This Row],[Invoice Date]],"mmm")</f>
        <v>Sep</v>
      </c>
      <c r="Q7433" s="27">
        <f>WEEKNUM(Table1[[#This Row],[Invoice Date]]) + IF(YEAR(Table1[[#This Row],[Invoice Date]])=2021, 52, 0)</f>
        <v>91</v>
      </c>
    </row>
    <row r="7434" spans="2:17" ht="14.25" customHeight="1" x14ac:dyDescent="0.3">
      <c r="B7434" s="4" t="s">
        <v>26</v>
      </c>
      <c r="C7434" s="33">
        <v>1197831</v>
      </c>
      <c r="D7434" s="5">
        <v>44461</v>
      </c>
      <c r="E7434" s="4" t="s">
        <v>27</v>
      </c>
      <c r="F7434" s="4" t="s">
        <v>28</v>
      </c>
      <c r="G7434" s="4" t="s">
        <v>39</v>
      </c>
      <c r="H7434" s="6" t="s">
        <v>17</v>
      </c>
      <c r="I7434" s="7">
        <v>49</v>
      </c>
      <c r="J7434" s="8">
        <v>208</v>
      </c>
      <c r="K7434" s="9">
        <v>10192</v>
      </c>
      <c r="L7434" s="9">
        <v>5197.92</v>
      </c>
      <c r="M7434" s="10">
        <v>0.51</v>
      </c>
      <c r="N7434" s="4" t="s">
        <v>83</v>
      </c>
      <c r="O7434" s="4" t="str">
        <f>TEXT(Table1[[#This Row],[Invoice Date]],"yyyy")</f>
        <v>2021</v>
      </c>
      <c r="P7434" s="4" t="str">
        <f>TEXT(Table1[[#This Row],[Invoice Date]],"mmm")</f>
        <v>Sep</v>
      </c>
      <c r="Q7434" s="27">
        <f>WEEKNUM(Table1[[#This Row],[Invoice Date]]) + IF(YEAR(Table1[[#This Row],[Invoice Date]])=2021, 52, 0)</f>
        <v>91</v>
      </c>
    </row>
    <row r="7435" spans="2:17" ht="14.25" customHeight="1" x14ac:dyDescent="0.3">
      <c r="B7435" s="4" t="s">
        <v>26</v>
      </c>
      <c r="C7435" s="33">
        <v>1197831</v>
      </c>
      <c r="D7435" s="5">
        <v>44461</v>
      </c>
      <c r="E7435" s="4" t="s">
        <v>27</v>
      </c>
      <c r="F7435" s="4" t="s">
        <v>59</v>
      </c>
      <c r="G7435" s="4" t="s">
        <v>60</v>
      </c>
      <c r="H7435" s="6" t="s">
        <v>22</v>
      </c>
      <c r="I7435" s="7">
        <v>45</v>
      </c>
      <c r="J7435" s="8">
        <v>350</v>
      </c>
      <c r="K7435" s="9">
        <v>157500</v>
      </c>
      <c r="L7435" s="9">
        <v>70875</v>
      </c>
      <c r="M7435" s="10">
        <v>0.44999999999999996</v>
      </c>
      <c r="N7435" s="4" t="s">
        <v>24</v>
      </c>
      <c r="O7435" s="4" t="str">
        <f>TEXT(Table1[[#This Row],[Invoice Date]],"yyyy")</f>
        <v>2021</v>
      </c>
      <c r="P7435" s="4" t="str">
        <f>TEXT(Table1[[#This Row],[Invoice Date]],"mmm")</f>
        <v>Sep</v>
      </c>
      <c r="Q7435" s="27">
        <f>WEEKNUM(Table1[[#This Row],[Invoice Date]]) + IF(YEAR(Table1[[#This Row],[Invoice Date]])=2021, 52, 0)</f>
        <v>91</v>
      </c>
    </row>
    <row r="7436" spans="2:17" ht="14.25" customHeight="1" x14ac:dyDescent="0.3">
      <c r="B7436" s="4" t="s">
        <v>26</v>
      </c>
      <c r="C7436" s="33">
        <v>1197831</v>
      </c>
      <c r="D7436" s="5">
        <v>44461</v>
      </c>
      <c r="E7436" s="4" t="s">
        <v>27</v>
      </c>
      <c r="F7436" s="4" t="s">
        <v>28</v>
      </c>
      <c r="G7436" s="4" t="s">
        <v>39</v>
      </c>
      <c r="H7436" s="6" t="s">
        <v>17</v>
      </c>
      <c r="I7436" s="7">
        <v>50</v>
      </c>
      <c r="J7436" s="8">
        <v>800</v>
      </c>
      <c r="K7436" s="9">
        <v>400000</v>
      </c>
      <c r="L7436" s="9">
        <v>160000</v>
      </c>
      <c r="M7436" s="10">
        <v>0.39999999999999997</v>
      </c>
      <c r="N7436" s="4" t="s">
        <v>24</v>
      </c>
      <c r="O7436" s="4" t="str">
        <f>TEXT(Table1[[#This Row],[Invoice Date]],"yyyy")</f>
        <v>2021</v>
      </c>
      <c r="P7436" s="4" t="str">
        <f>TEXT(Table1[[#This Row],[Invoice Date]],"mmm")</f>
        <v>Sep</v>
      </c>
      <c r="Q7436" s="27">
        <f>WEEKNUM(Table1[[#This Row],[Invoice Date]]) + IF(YEAR(Table1[[#This Row],[Invoice Date]])=2021, 52, 0)</f>
        <v>91</v>
      </c>
    </row>
    <row r="7437" spans="2:17" ht="14.25" customHeight="1" x14ac:dyDescent="0.3">
      <c r="B7437" s="4" t="s">
        <v>61</v>
      </c>
      <c r="C7437" s="33">
        <v>1185731</v>
      </c>
      <c r="D7437" s="5">
        <v>44462</v>
      </c>
      <c r="E7437" s="4" t="s">
        <v>48</v>
      </c>
      <c r="F7437" s="4" t="s">
        <v>98</v>
      </c>
      <c r="G7437" s="4" t="s">
        <v>99</v>
      </c>
      <c r="H7437" s="6" t="s">
        <v>21</v>
      </c>
      <c r="I7437" s="7">
        <v>32</v>
      </c>
      <c r="J7437" s="8">
        <v>54</v>
      </c>
      <c r="K7437" s="9">
        <v>1728</v>
      </c>
      <c r="L7437" s="9">
        <v>881.28</v>
      </c>
      <c r="M7437" s="10">
        <v>0.51</v>
      </c>
      <c r="N7437" s="4" t="s">
        <v>83</v>
      </c>
      <c r="O7437" s="4" t="str">
        <f>TEXT(Table1[[#This Row],[Invoice Date]],"yyyy")</f>
        <v>2021</v>
      </c>
      <c r="P7437" s="4" t="str">
        <f>TEXT(Table1[[#This Row],[Invoice Date]],"mmm")</f>
        <v>Sep</v>
      </c>
      <c r="Q7437" s="27">
        <f>WEEKNUM(Table1[[#This Row],[Invoice Date]]) + IF(YEAR(Table1[[#This Row],[Invoice Date]])=2021, 52, 0)</f>
        <v>91</v>
      </c>
    </row>
    <row r="7438" spans="2:17" ht="14.25" customHeight="1" x14ac:dyDescent="0.3">
      <c r="B7438" s="4" t="s">
        <v>61</v>
      </c>
      <c r="C7438" s="33">
        <v>1185731</v>
      </c>
      <c r="D7438" s="5">
        <v>44462</v>
      </c>
      <c r="E7438" s="4" t="s">
        <v>48</v>
      </c>
      <c r="F7438" s="4" t="s">
        <v>98</v>
      </c>
      <c r="G7438" s="4" t="s">
        <v>99</v>
      </c>
      <c r="H7438" s="6" t="s">
        <v>20</v>
      </c>
      <c r="I7438" s="7">
        <v>33</v>
      </c>
      <c r="J7438" s="8">
        <v>65</v>
      </c>
      <c r="K7438" s="9">
        <v>2145</v>
      </c>
      <c r="L7438" s="9">
        <v>1136.8500000000001</v>
      </c>
      <c r="M7438" s="10">
        <v>0.53</v>
      </c>
      <c r="N7438" s="4" t="s">
        <v>83</v>
      </c>
      <c r="O7438" s="4" t="str">
        <f>TEXT(Table1[[#This Row],[Invoice Date]],"yyyy")</f>
        <v>2021</v>
      </c>
      <c r="P7438" s="4" t="str">
        <f>TEXT(Table1[[#This Row],[Invoice Date]],"mmm")</f>
        <v>Sep</v>
      </c>
      <c r="Q7438" s="27">
        <f>WEEKNUM(Table1[[#This Row],[Invoice Date]]) + IF(YEAR(Table1[[#This Row],[Invoice Date]])=2021, 52, 0)</f>
        <v>91</v>
      </c>
    </row>
    <row r="7439" spans="2:17" ht="14.25" customHeight="1" x14ac:dyDescent="0.3">
      <c r="B7439" s="4" t="s">
        <v>61</v>
      </c>
      <c r="C7439" s="33">
        <v>1185731</v>
      </c>
      <c r="D7439" s="5">
        <v>44462</v>
      </c>
      <c r="E7439" s="4" t="s">
        <v>48</v>
      </c>
      <c r="F7439" s="4" t="s">
        <v>98</v>
      </c>
      <c r="G7439" s="4" t="s">
        <v>99</v>
      </c>
      <c r="H7439" s="6" t="s">
        <v>22</v>
      </c>
      <c r="I7439" s="7">
        <v>43</v>
      </c>
      <c r="J7439" s="8">
        <v>58</v>
      </c>
      <c r="K7439" s="9">
        <v>2494</v>
      </c>
      <c r="L7439" s="9">
        <v>1172.1799999999998</v>
      </c>
      <c r="M7439" s="10">
        <v>0.47</v>
      </c>
      <c r="N7439" s="4" t="s">
        <v>83</v>
      </c>
      <c r="O7439" s="4" t="str">
        <f>TEXT(Table1[[#This Row],[Invoice Date]],"yyyy")</f>
        <v>2021</v>
      </c>
      <c r="P7439" s="4" t="str">
        <f>TEXT(Table1[[#This Row],[Invoice Date]],"mmm")</f>
        <v>Sep</v>
      </c>
      <c r="Q7439" s="27">
        <f>WEEKNUM(Table1[[#This Row],[Invoice Date]]) + IF(YEAR(Table1[[#This Row],[Invoice Date]])=2021, 52, 0)</f>
        <v>91</v>
      </c>
    </row>
    <row r="7440" spans="2:17" ht="14.25" customHeight="1" x14ac:dyDescent="0.3">
      <c r="B7440" s="4" t="s">
        <v>61</v>
      </c>
      <c r="C7440" s="33">
        <v>1185731</v>
      </c>
      <c r="D7440" s="5">
        <v>44462</v>
      </c>
      <c r="E7440" s="4" t="s">
        <v>48</v>
      </c>
      <c r="F7440" s="4" t="s">
        <v>98</v>
      </c>
      <c r="G7440" s="4" t="s">
        <v>99</v>
      </c>
      <c r="H7440" s="6" t="s">
        <v>23</v>
      </c>
      <c r="I7440" s="7">
        <v>49</v>
      </c>
      <c r="J7440" s="8">
        <v>74</v>
      </c>
      <c r="K7440" s="9">
        <v>3626</v>
      </c>
      <c r="L7440" s="9">
        <v>1885.52</v>
      </c>
      <c r="M7440" s="10">
        <v>0.52</v>
      </c>
      <c r="N7440" s="4" t="s">
        <v>83</v>
      </c>
      <c r="O7440" s="4" t="str">
        <f>TEXT(Table1[[#This Row],[Invoice Date]],"yyyy")</f>
        <v>2021</v>
      </c>
      <c r="P7440" s="4" t="str">
        <f>TEXT(Table1[[#This Row],[Invoice Date]],"mmm")</f>
        <v>Sep</v>
      </c>
      <c r="Q7440" s="27">
        <f>WEEKNUM(Table1[[#This Row],[Invoice Date]]) + IF(YEAR(Table1[[#This Row],[Invoice Date]])=2021, 52, 0)</f>
        <v>91</v>
      </c>
    </row>
    <row r="7441" spans="2:17" ht="14.25" customHeight="1" x14ac:dyDescent="0.3">
      <c r="B7441" s="4" t="s">
        <v>61</v>
      </c>
      <c r="C7441" s="33">
        <v>1185731</v>
      </c>
      <c r="D7441" s="5">
        <v>44462</v>
      </c>
      <c r="E7441" s="4" t="s">
        <v>48</v>
      </c>
      <c r="F7441" s="4" t="s">
        <v>98</v>
      </c>
      <c r="G7441" s="4" t="s">
        <v>99</v>
      </c>
      <c r="H7441" s="6" t="s">
        <v>19</v>
      </c>
      <c r="I7441" s="7">
        <v>44</v>
      </c>
      <c r="J7441" s="8">
        <v>94</v>
      </c>
      <c r="K7441" s="9">
        <v>4136</v>
      </c>
      <c r="L7441" s="9">
        <v>2026.6399999999999</v>
      </c>
      <c r="M7441" s="10">
        <v>0.49</v>
      </c>
      <c r="N7441" s="4" t="s">
        <v>83</v>
      </c>
      <c r="O7441" s="4" t="str">
        <f>TEXT(Table1[[#This Row],[Invoice Date]],"yyyy")</f>
        <v>2021</v>
      </c>
      <c r="P7441" s="4" t="str">
        <f>TEXT(Table1[[#This Row],[Invoice Date]],"mmm")</f>
        <v>Sep</v>
      </c>
      <c r="Q7441" s="27">
        <f>WEEKNUM(Table1[[#This Row],[Invoice Date]]) + IF(YEAR(Table1[[#This Row],[Invoice Date]])=2021, 52, 0)</f>
        <v>91</v>
      </c>
    </row>
    <row r="7442" spans="2:17" ht="14.25" customHeight="1" x14ac:dyDescent="0.3">
      <c r="B7442" s="4" t="s">
        <v>26</v>
      </c>
      <c r="C7442" s="33">
        <v>1197831</v>
      </c>
      <c r="D7442" s="5">
        <v>44462</v>
      </c>
      <c r="E7442" s="4" t="s">
        <v>27</v>
      </c>
      <c r="F7442" s="4" t="s">
        <v>59</v>
      </c>
      <c r="G7442" s="4" t="s">
        <v>60</v>
      </c>
      <c r="H7442" s="6" t="s">
        <v>23</v>
      </c>
      <c r="I7442" s="7">
        <v>26</v>
      </c>
      <c r="J7442" s="8">
        <v>190</v>
      </c>
      <c r="K7442" s="9">
        <v>4940</v>
      </c>
      <c r="L7442" s="9">
        <v>3556.8000000000011</v>
      </c>
      <c r="M7442" s="10">
        <v>0.7200000000000002</v>
      </c>
      <c r="N7442" s="4" t="s">
        <v>24</v>
      </c>
      <c r="O7442" s="4" t="str">
        <f>TEXT(Table1[[#This Row],[Invoice Date]],"yyyy")</f>
        <v>2021</v>
      </c>
      <c r="P7442" s="4" t="str">
        <f>TEXT(Table1[[#This Row],[Invoice Date]],"mmm")</f>
        <v>Sep</v>
      </c>
      <c r="Q7442" s="27">
        <f>WEEKNUM(Table1[[#This Row],[Invoice Date]]) + IF(YEAR(Table1[[#This Row],[Invoice Date]])=2021, 52, 0)</f>
        <v>91</v>
      </c>
    </row>
    <row r="7443" spans="2:17" ht="14.25" customHeight="1" x14ac:dyDescent="0.3">
      <c r="B7443" s="4" t="s">
        <v>26</v>
      </c>
      <c r="C7443" s="33">
        <v>1197831</v>
      </c>
      <c r="D7443" s="5">
        <v>44462</v>
      </c>
      <c r="E7443" s="4" t="s">
        <v>27</v>
      </c>
      <c r="F7443" s="4" t="s">
        <v>59</v>
      </c>
      <c r="G7443" s="4" t="s">
        <v>60</v>
      </c>
      <c r="H7443" s="6" t="s">
        <v>23</v>
      </c>
      <c r="I7443" s="7">
        <v>37</v>
      </c>
      <c r="J7443" s="8">
        <v>150</v>
      </c>
      <c r="K7443" s="9">
        <v>5550</v>
      </c>
      <c r="L7443" s="9">
        <v>4273.5000000000009</v>
      </c>
      <c r="M7443" s="10">
        <v>0.77000000000000013</v>
      </c>
      <c r="N7443" s="4" t="s">
        <v>83</v>
      </c>
      <c r="O7443" s="4" t="str">
        <f>TEXT(Table1[[#This Row],[Invoice Date]],"yyyy")</f>
        <v>2021</v>
      </c>
      <c r="P7443" s="4" t="str">
        <f>TEXT(Table1[[#This Row],[Invoice Date]],"mmm")</f>
        <v>Sep</v>
      </c>
      <c r="Q7443" s="27">
        <f>WEEKNUM(Table1[[#This Row],[Invoice Date]]) + IF(YEAR(Table1[[#This Row],[Invoice Date]])=2021, 52, 0)</f>
        <v>91</v>
      </c>
    </row>
    <row r="7444" spans="2:17" ht="14.25" customHeight="1" x14ac:dyDescent="0.3">
      <c r="B7444" s="4" t="s">
        <v>61</v>
      </c>
      <c r="C7444" s="33">
        <v>1185731</v>
      </c>
      <c r="D7444" s="5">
        <v>44462</v>
      </c>
      <c r="E7444" s="4" t="s">
        <v>48</v>
      </c>
      <c r="F7444" s="4" t="s">
        <v>98</v>
      </c>
      <c r="G7444" s="4" t="s">
        <v>99</v>
      </c>
      <c r="H7444" s="6" t="s">
        <v>17</v>
      </c>
      <c r="I7444" s="7">
        <v>48</v>
      </c>
      <c r="J7444" s="8">
        <v>137</v>
      </c>
      <c r="K7444" s="9">
        <v>6576</v>
      </c>
      <c r="L7444" s="9">
        <v>3485.28</v>
      </c>
      <c r="M7444" s="10">
        <v>0.53</v>
      </c>
      <c r="N7444" s="4" t="s">
        <v>83</v>
      </c>
      <c r="O7444" s="4" t="str">
        <f>TEXT(Table1[[#This Row],[Invoice Date]],"yyyy")</f>
        <v>2021</v>
      </c>
      <c r="P7444" s="4" t="str">
        <f>TEXT(Table1[[#This Row],[Invoice Date]],"mmm")</f>
        <v>Sep</v>
      </c>
      <c r="Q7444" s="27">
        <f>WEEKNUM(Table1[[#This Row],[Invoice Date]]) + IF(YEAR(Table1[[#This Row],[Invoice Date]])=2021, 52, 0)</f>
        <v>91</v>
      </c>
    </row>
    <row r="7445" spans="2:17" ht="14.25" customHeight="1" x14ac:dyDescent="0.3">
      <c r="B7445" s="4" t="s">
        <v>26</v>
      </c>
      <c r="C7445" s="33">
        <v>1197831</v>
      </c>
      <c r="D7445" s="5">
        <v>44462</v>
      </c>
      <c r="E7445" s="4" t="s">
        <v>27</v>
      </c>
      <c r="F7445" s="4" t="s">
        <v>28</v>
      </c>
      <c r="G7445" s="4" t="s">
        <v>39</v>
      </c>
      <c r="H7445" s="6" t="s">
        <v>19</v>
      </c>
      <c r="I7445" s="7">
        <v>43</v>
      </c>
      <c r="J7445" s="8">
        <v>256</v>
      </c>
      <c r="K7445" s="9">
        <v>11008</v>
      </c>
      <c r="L7445" s="9">
        <v>5063.6799999999994</v>
      </c>
      <c r="M7445" s="10">
        <v>0.45999999999999996</v>
      </c>
      <c r="N7445" s="4" t="s">
        <v>24</v>
      </c>
      <c r="O7445" s="4" t="str">
        <f>TEXT(Table1[[#This Row],[Invoice Date]],"yyyy")</f>
        <v>2021</v>
      </c>
      <c r="P7445" s="4" t="str">
        <f>TEXT(Table1[[#This Row],[Invoice Date]],"mmm")</f>
        <v>Sep</v>
      </c>
      <c r="Q7445" s="27">
        <f>WEEKNUM(Table1[[#This Row],[Invoice Date]]) + IF(YEAR(Table1[[#This Row],[Invoice Date]])=2021, 52, 0)</f>
        <v>91</v>
      </c>
    </row>
    <row r="7446" spans="2:17" ht="14.25" customHeight="1" x14ac:dyDescent="0.3">
      <c r="B7446" s="4" t="s">
        <v>26</v>
      </c>
      <c r="C7446" s="33">
        <v>1197831</v>
      </c>
      <c r="D7446" s="5">
        <v>44462</v>
      </c>
      <c r="E7446" s="4" t="s">
        <v>27</v>
      </c>
      <c r="F7446" s="4" t="s">
        <v>28</v>
      </c>
      <c r="G7446" s="4" t="s">
        <v>39</v>
      </c>
      <c r="H7446" s="6" t="s">
        <v>19</v>
      </c>
      <c r="I7446" s="7">
        <v>53</v>
      </c>
      <c r="J7446" s="8">
        <v>208</v>
      </c>
      <c r="K7446" s="9">
        <v>11024</v>
      </c>
      <c r="L7446" s="9">
        <v>5512</v>
      </c>
      <c r="M7446" s="10">
        <v>0.5</v>
      </c>
      <c r="N7446" s="4" t="s">
        <v>83</v>
      </c>
      <c r="O7446" s="4" t="str">
        <f>TEXT(Table1[[#This Row],[Invoice Date]],"yyyy")</f>
        <v>2021</v>
      </c>
      <c r="P7446" s="4" t="str">
        <f>TEXT(Table1[[#This Row],[Invoice Date]],"mmm")</f>
        <v>Sep</v>
      </c>
      <c r="Q7446" s="27">
        <f>WEEKNUM(Table1[[#This Row],[Invoice Date]]) + IF(YEAR(Table1[[#This Row],[Invoice Date]])=2021, 52, 0)</f>
        <v>91</v>
      </c>
    </row>
    <row r="7447" spans="2:17" ht="14.25" customHeight="1" x14ac:dyDescent="0.3">
      <c r="B7447" s="4" t="s">
        <v>61</v>
      </c>
      <c r="C7447" s="33">
        <v>1185731</v>
      </c>
      <c r="D7447" s="5">
        <v>44462</v>
      </c>
      <c r="E7447" s="4" t="s">
        <v>48</v>
      </c>
      <c r="F7447" s="4" t="s">
        <v>98</v>
      </c>
      <c r="G7447" s="4" t="s">
        <v>99</v>
      </c>
      <c r="H7447" s="6" t="s">
        <v>21</v>
      </c>
      <c r="I7447" s="7">
        <v>35</v>
      </c>
      <c r="J7447" s="8">
        <v>200</v>
      </c>
      <c r="K7447" s="9">
        <v>70000</v>
      </c>
      <c r="L7447" s="9">
        <v>28000</v>
      </c>
      <c r="M7447" s="10">
        <v>0.4</v>
      </c>
      <c r="N7447" s="4" t="s">
        <v>83</v>
      </c>
      <c r="O7447" s="4" t="str">
        <f>TEXT(Table1[[#This Row],[Invoice Date]],"yyyy")</f>
        <v>2021</v>
      </c>
      <c r="P7447" s="4" t="str">
        <f>TEXT(Table1[[#This Row],[Invoice Date]],"mmm")</f>
        <v>Sep</v>
      </c>
      <c r="Q7447" s="27">
        <f>WEEKNUM(Table1[[#This Row],[Invoice Date]]) + IF(YEAR(Table1[[#This Row],[Invoice Date]])=2021, 52, 0)</f>
        <v>91</v>
      </c>
    </row>
    <row r="7448" spans="2:17" ht="14.25" customHeight="1" x14ac:dyDescent="0.3">
      <c r="B7448" s="4" t="s">
        <v>61</v>
      </c>
      <c r="C7448" s="33">
        <v>1185731</v>
      </c>
      <c r="D7448" s="5">
        <v>44462</v>
      </c>
      <c r="E7448" s="4" t="s">
        <v>48</v>
      </c>
      <c r="F7448" s="4" t="s">
        <v>98</v>
      </c>
      <c r="G7448" s="4" t="s">
        <v>99</v>
      </c>
      <c r="H7448" s="6" t="s">
        <v>20</v>
      </c>
      <c r="I7448" s="7">
        <v>35</v>
      </c>
      <c r="J7448" s="8">
        <v>225</v>
      </c>
      <c r="K7448" s="9">
        <v>78750</v>
      </c>
      <c r="L7448" s="9">
        <v>31500</v>
      </c>
      <c r="M7448" s="10">
        <v>0.4</v>
      </c>
      <c r="N7448" s="4" t="s">
        <v>83</v>
      </c>
      <c r="O7448" s="4" t="str">
        <f>TEXT(Table1[[#This Row],[Invoice Date]],"yyyy")</f>
        <v>2021</v>
      </c>
      <c r="P7448" s="4" t="str">
        <f>TEXT(Table1[[#This Row],[Invoice Date]],"mmm")</f>
        <v>Sep</v>
      </c>
      <c r="Q7448" s="27">
        <f>WEEKNUM(Table1[[#This Row],[Invoice Date]]) + IF(YEAR(Table1[[#This Row],[Invoice Date]])=2021, 52, 0)</f>
        <v>91</v>
      </c>
    </row>
    <row r="7449" spans="2:17" ht="14.25" customHeight="1" x14ac:dyDescent="0.3">
      <c r="B7449" s="4" t="s">
        <v>61</v>
      </c>
      <c r="C7449" s="33">
        <v>1185731</v>
      </c>
      <c r="D7449" s="5">
        <v>44462</v>
      </c>
      <c r="E7449" s="4" t="s">
        <v>48</v>
      </c>
      <c r="F7449" s="4" t="s">
        <v>98</v>
      </c>
      <c r="G7449" s="4" t="s">
        <v>99</v>
      </c>
      <c r="H7449" s="6" t="s">
        <v>22</v>
      </c>
      <c r="I7449" s="7">
        <v>45</v>
      </c>
      <c r="J7449" s="8">
        <v>200</v>
      </c>
      <c r="K7449" s="9">
        <v>90000</v>
      </c>
      <c r="L7449" s="9">
        <v>31499.999999999996</v>
      </c>
      <c r="M7449" s="10">
        <v>0.35</v>
      </c>
      <c r="N7449" s="4" t="s">
        <v>83</v>
      </c>
      <c r="O7449" s="4" t="str">
        <f>TEXT(Table1[[#This Row],[Invoice Date]],"yyyy")</f>
        <v>2021</v>
      </c>
      <c r="P7449" s="4" t="str">
        <f>TEXT(Table1[[#This Row],[Invoice Date]],"mmm")</f>
        <v>Sep</v>
      </c>
      <c r="Q7449" s="27">
        <f>WEEKNUM(Table1[[#This Row],[Invoice Date]]) + IF(YEAR(Table1[[#This Row],[Invoice Date]])=2021, 52, 0)</f>
        <v>91</v>
      </c>
    </row>
    <row r="7450" spans="2:17" ht="14.25" customHeight="1" x14ac:dyDescent="0.3">
      <c r="B7450" s="4" t="s">
        <v>61</v>
      </c>
      <c r="C7450" s="33">
        <v>1185731</v>
      </c>
      <c r="D7450" s="5">
        <v>44462</v>
      </c>
      <c r="E7450" s="4" t="s">
        <v>48</v>
      </c>
      <c r="F7450" s="4" t="s">
        <v>98</v>
      </c>
      <c r="G7450" s="4" t="s">
        <v>99</v>
      </c>
      <c r="H7450" s="6" t="s">
        <v>23</v>
      </c>
      <c r="I7450" s="7">
        <v>50</v>
      </c>
      <c r="J7450" s="8">
        <v>275</v>
      </c>
      <c r="K7450" s="9">
        <v>137500</v>
      </c>
      <c r="L7450" s="9">
        <v>55000</v>
      </c>
      <c r="M7450" s="10">
        <v>0.4</v>
      </c>
      <c r="N7450" s="4" t="s">
        <v>83</v>
      </c>
      <c r="O7450" s="4" t="str">
        <f>TEXT(Table1[[#This Row],[Invoice Date]],"yyyy")</f>
        <v>2021</v>
      </c>
      <c r="P7450" s="4" t="str">
        <f>TEXT(Table1[[#This Row],[Invoice Date]],"mmm")</f>
        <v>Sep</v>
      </c>
      <c r="Q7450" s="27">
        <f>WEEKNUM(Table1[[#This Row],[Invoice Date]]) + IF(YEAR(Table1[[#This Row],[Invoice Date]])=2021, 52, 0)</f>
        <v>91</v>
      </c>
    </row>
    <row r="7451" spans="2:17" ht="14.25" customHeight="1" x14ac:dyDescent="0.3">
      <c r="B7451" s="4" t="s">
        <v>61</v>
      </c>
      <c r="C7451" s="33">
        <v>1185731</v>
      </c>
      <c r="D7451" s="5">
        <v>44462</v>
      </c>
      <c r="E7451" s="4" t="s">
        <v>48</v>
      </c>
      <c r="F7451" s="4" t="s">
        <v>98</v>
      </c>
      <c r="G7451" s="4" t="s">
        <v>99</v>
      </c>
      <c r="H7451" s="6" t="s">
        <v>19</v>
      </c>
      <c r="I7451" s="7">
        <v>45.000000000000007</v>
      </c>
      <c r="J7451" s="8">
        <v>325</v>
      </c>
      <c r="K7451" s="9">
        <v>146250.00000000003</v>
      </c>
      <c r="L7451" s="9">
        <v>51187.500000000007</v>
      </c>
      <c r="M7451" s="10">
        <v>0.35</v>
      </c>
      <c r="N7451" s="4" t="s">
        <v>83</v>
      </c>
      <c r="O7451" s="4" t="str">
        <f>TEXT(Table1[[#This Row],[Invoice Date]],"yyyy")</f>
        <v>2021</v>
      </c>
      <c r="P7451" s="4" t="str">
        <f>TEXT(Table1[[#This Row],[Invoice Date]],"mmm")</f>
        <v>Sep</v>
      </c>
      <c r="Q7451" s="27">
        <f>WEEKNUM(Table1[[#This Row],[Invoice Date]]) + IF(YEAR(Table1[[#This Row],[Invoice Date]])=2021, 52, 0)</f>
        <v>91</v>
      </c>
    </row>
    <row r="7452" spans="2:17" ht="14.25" customHeight="1" x14ac:dyDescent="0.3">
      <c r="B7452" s="4" t="s">
        <v>26</v>
      </c>
      <c r="C7452" s="33">
        <v>1197831</v>
      </c>
      <c r="D7452" s="5">
        <v>44462</v>
      </c>
      <c r="E7452" s="4" t="s">
        <v>27</v>
      </c>
      <c r="F7452" s="4" t="s">
        <v>59</v>
      </c>
      <c r="G7452" s="4" t="s">
        <v>60</v>
      </c>
      <c r="H7452" s="6" t="s">
        <v>23</v>
      </c>
      <c r="I7452" s="7">
        <v>40</v>
      </c>
      <c r="J7452" s="8">
        <v>575</v>
      </c>
      <c r="K7452" s="9">
        <v>230000</v>
      </c>
      <c r="L7452" s="9">
        <v>149500.00000000003</v>
      </c>
      <c r="M7452" s="10">
        <v>0.65000000000000013</v>
      </c>
      <c r="N7452" s="4" t="s">
        <v>24</v>
      </c>
      <c r="O7452" s="4" t="str">
        <f>TEXT(Table1[[#This Row],[Invoice Date]],"yyyy")</f>
        <v>2021</v>
      </c>
      <c r="P7452" s="4" t="str">
        <f>TEXT(Table1[[#This Row],[Invoice Date]],"mmm")</f>
        <v>Sep</v>
      </c>
      <c r="Q7452" s="27">
        <f>WEEKNUM(Table1[[#This Row],[Invoice Date]]) + IF(YEAR(Table1[[#This Row],[Invoice Date]])=2021, 52, 0)</f>
        <v>91</v>
      </c>
    </row>
    <row r="7453" spans="2:17" ht="14.25" customHeight="1" x14ac:dyDescent="0.3">
      <c r="B7453" s="4" t="s">
        <v>61</v>
      </c>
      <c r="C7453" s="33">
        <v>1185731</v>
      </c>
      <c r="D7453" s="5">
        <v>44462</v>
      </c>
      <c r="E7453" s="4" t="s">
        <v>48</v>
      </c>
      <c r="F7453" s="4" t="s">
        <v>98</v>
      </c>
      <c r="G7453" s="4" t="s">
        <v>99</v>
      </c>
      <c r="H7453" s="6" t="s">
        <v>17</v>
      </c>
      <c r="I7453" s="7">
        <v>50</v>
      </c>
      <c r="J7453" s="8">
        <v>525</v>
      </c>
      <c r="K7453" s="9">
        <v>262500</v>
      </c>
      <c r="L7453" s="9">
        <v>105000</v>
      </c>
      <c r="M7453" s="10">
        <v>0.4</v>
      </c>
      <c r="N7453" s="4" t="s">
        <v>83</v>
      </c>
      <c r="O7453" s="4" t="str">
        <f>TEXT(Table1[[#This Row],[Invoice Date]],"yyyy")</f>
        <v>2021</v>
      </c>
      <c r="P7453" s="4" t="str">
        <f>TEXT(Table1[[#This Row],[Invoice Date]],"mmm")</f>
        <v>Sep</v>
      </c>
      <c r="Q7453" s="27">
        <f>WEEKNUM(Table1[[#This Row],[Invoice Date]]) + IF(YEAR(Table1[[#This Row],[Invoice Date]])=2021, 52, 0)</f>
        <v>91</v>
      </c>
    </row>
    <row r="7454" spans="2:17" ht="14.25" customHeight="1" x14ac:dyDescent="0.3">
      <c r="B7454" s="4" t="s">
        <v>26</v>
      </c>
      <c r="C7454" s="33">
        <v>1197831</v>
      </c>
      <c r="D7454" s="5">
        <v>44462</v>
      </c>
      <c r="E7454" s="4" t="s">
        <v>27</v>
      </c>
      <c r="F7454" s="4" t="s">
        <v>28</v>
      </c>
      <c r="G7454" s="4" t="s">
        <v>39</v>
      </c>
      <c r="H7454" s="6" t="s">
        <v>19</v>
      </c>
      <c r="I7454" s="7">
        <v>55.000000000000007</v>
      </c>
      <c r="J7454" s="8">
        <v>800</v>
      </c>
      <c r="K7454" s="9">
        <v>440000.00000000006</v>
      </c>
      <c r="L7454" s="9">
        <v>176000</v>
      </c>
      <c r="M7454" s="10">
        <v>0.39999999999999997</v>
      </c>
      <c r="N7454" s="4" t="s">
        <v>24</v>
      </c>
      <c r="O7454" s="4" t="str">
        <f>TEXT(Table1[[#This Row],[Invoice Date]],"yyyy")</f>
        <v>2021</v>
      </c>
      <c r="P7454" s="4" t="str">
        <f>TEXT(Table1[[#This Row],[Invoice Date]],"mmm")</f>
        <v>Sep</v>
      </c>
      <c r="Q7454" s="27">
        <f>WEEKNUM(Table1[[#This Row],[Invoice Date]]) + IF(YEAR(Table1[[#This Row],[Invoice Date]])=2021, 52, 0)</f>
        <v>91</v>
      </c>
    </row>
    <row r="7455" spans="2:17" ht="14.25" customHeight="1" x14ac:dyDescent="0.3">
      <c r="B7455" s="4" t="s">
        <v>26</v>
      </c>
      <c r="C7455" s="33">
        <v>1197831</v>
      </c>
      <c r="D7455" s="5">
        <v>44463</v>
      </c>
      <c r="E7455" s="4" t="s">
        <v>27</v>
      </c>
      <c r="F7455" s="4" t="s">
        <v>59</v>
      </c>
      <c r="G7455" s="4" t="s">
        <v>60</v>
      </c>
      <c r="H7455" s="6" t="s">
        <v>17</v>
      </c>
      <c r="I7455" s="7">
        <v>20</v>
      </c>
      <c r="J7455" s="8">
        <v>184</v>
      </c>
      <c r="K7455" s="9">
        <v>3680</v>
      </c>
      <c r="L7455" s="9">
        <v>1913.5999999999997</v>
      </c>
      <c r="M7455" s="10">
        <v>0.51999999999999991</v>
      </c>
      <c r="N7455" s="4" t="s">
        <v>24</v>
      </c>
      <c r="O7455" s="4" t="str">
        <f>TEXT(Table1[[#This Row],[Invoice Date]],"yyyy")</f>
        <v>2021</v>
      </c>
      <c r="P7455" s="4" t="str">
        <f>TEXT(Table1[[#This Row],[Invoice Date]],"mmm")</f>
        <v>Sep</v>
      </c>
      <c r="Q7455" s="27">
        <f>WEEKNUM(Table1[[#This Row],[Invoice Date]]) + IF(YEAR(Table1[[#This Row],[Invoice Date]])=2021, 52, 0)</f>
        <v>91</v>
      </c>
    </row>
    <row r="7456" spans="2:17" ht="14.25" customHeight="1" x14ac:dyDescent="0.3">
      <c r="B7456" s="4" t="s">
        <v>26</v>
      </c>
      <c r="C7456" s="33">
        <v>1197831</v>
      </c>
      <c r="D7456" s="5">
        <v>44463</v>
      </c>
      <c r="E7456" s="4" t="s">
        <v>27</v>
      </c>
      <c r="F7456" s="4" t="s">
        <v>59</v>
      </c>
      <c r="G7456" s="4" t="s">
        <v>60</v>
      </c>
      <c r="H7456" s="6" t="s">
        <v>17</v>
      </c>
      <c r="I7456" s="7">
        <v>29</v>
      </c>
      <c r="J7456" s="8">
        <v>131</v>
      </c>
      <c r="K7456" s="9">
        <v>3799</v>
      </c>
      <c r="L7456" s="9">
        <v>2279.4</v>
      </c>
      <c r="M7456" s="10">
        <v>0.6</v>
      </c>
      <c r="N7456" s="4" t="s">
        <v>83</v>
      </c>
      <c r="O7456" s="4" t="str">
        <f>TEXT(Table1[[#This Row],[Invoice Date]],"yyyy")</f>
        <v>2021</v>
      </c>
      <c r="P7456" s="4" t="str">
        <f>TEXT(Table1[[#This Row],[Invoice Date]],"mmm")</f>
        <v>Sep</v>
      </c>
      <c r="Q7456" s="27">
        <f>WEEKNUM(Table1[[#This Row],[Invoice Date]]) + IF(YEAR(Table1[[#This Row],[Invoice Date]])=2021, 52, 0)</f>
        <v>91</v>
      </c>
    </row>
    <row r="7457" spans="2:17" ht="14.25" customHeight="1" x14ac:dyDescent="0.3">
      <c r="B7457" s="4" t="s">
        <v>14</v>
      </c>
      <c r="C7457" s="33">
        <v>1185732</v>
      </c>
      <c r="D7457" s="5">
        <v>44463</v>
      </c>
      <c r="E7457" s="4" t="s">
        <v>31</v>
      </c>
      <c r="F7457" s="4" t="s">
        <v>86</v>
      </c>
      <c r="G7457" s="4" t="s">
        <v>87</v>
      </c>
      <c r="H7457" s="6" t="s">
        <v>21</v>
      </c>
      <c r="I7457" s="7">
        <v>33</v>
      </c>
      <c r="J7457" s="8">
        <v>124</v>
      </c>
      <c r="K7457" s="9">
        <v>4092</v>
      </c>
      <c r="L7457" s="9">
        <v>1514.04</v>
      </c>
      <c r="M7457" s="10">
        <v>0.37</v>
      </c>
      <c r="N7457" s="4" t="s">
        <v>24</v>
      </c>
      <c r="O7457" s="4" t="str">
        <f>TEXT(Table1[[#This Row],[Invoice Date]],"yyyy")</f>
        <v>2021</v>
      </c>
      <c r="P7457" s="4" t="str">
        <f>TEXT(Table1[[#This Row],[Invoice Date]],"mmm")</f>
        <v>Sep</v>
      </c>
      <c r="Q7457" s="27">
        <f>WEEKNUM(Table1[[#This Row],[Invoice Date]]) + IF(YEAR(Table1[[#This Row],[Invoice Date]])=2021, 52, 0)</f>
        <v>91</v>
      </c>
    </row>
    <row r="7458" spans="2:17" ht="14.25" customHeight="1" x14ac:dyDescent="0.3">
      <c r="B7458" s="4" t="s">
        <v>14</v>
      </c>
      <c r="C7458" s="33">
        <v>1185732</v>
      </c>
      <c r="D7458" s="5">
        <v>44463</v>
      </c>
      <c r="E7458" s="4" t="s">
        <v>31</v>
      </c>
      <c r="F7458" s="4" t="s">
        <v>86</v>
      </c>
      <c r="G7458" s="4" t="s">
        <v>87</v>
      </c>
      <c r="H7458" s="6" t="s">
        <v>21</v>
      </c>
      <c r="I7458" s="7">
        <v>41</v>
      </c>
      <c r="J7458" s="8">
        <v>113</v>
      </c>
      <c r="K7458" s="9">
        <v>4633</v>
      </c>
      <c r="L7458" s="9">
        <v>2177.5099999999998</v>
      </c>
      <c r="M7458" s="10">
        <v>0.47</v>
      </c>
      <c r="N7458" s="4" t="s">
        <v>83</v>
      </c>
      <c r="O7458" s="4" t="str">
        <f>TEXT(Table1[[#This Row],[Invoice Date]],"yyyy")</f>
        <v>2021</v>
      </c>
      <c r="P7458" s="4" t="str">
        <f>TEXT(Table1[[#This Row],[Invoice Date]],"mmm")</f>
        <v>Sep</v>
      </c>
      <c r="Q7458" s="27">
        <f>WEEKNUM(Table1[[#This Row],[Invoice Date]]) + IF(YEAR(Table1[[#This Row],[Invoice Date]])=2021, 52, 0)</f>
        <v>91</v>
      </c>
    </row>
    <row r="7459" spans="2:17" ht="14.25" customHeight="1" x14ac:dyDescent="0.3">
      <c r="B7459" s="4" t="s">
        <v>14</v>
      </c>
      <c r="C7459" s="33">
        <v>1185732</v>
      </c>
      <c r="D7459" s="5">
        <v>44463</v>
      </c>
      <c r="E7459" s="4" t="s">
        <v>31</v>
      </c>
      <c r="F7459" s="4" t="s">
        <v>86</v>
      </c>
      <c r="G7459" s="4" t="s">
        <v>87</v>
      </c>
      <c r="H7459" s="6" t="s">
        <v>20</v>
      </c>
      <c r="I7459" s="7">
        <v>34</v>
      </c>
      <c r="J7459" s="8">
        <v>145</v>
      </c>
      <c r="K7459" s="9">
        <v>4930</v>
      </c>
      <c r="L7459" s="9">
        <v>1824.1</v>
      </c>
      <c r="M7459" s="10">
        <v>0.37</v>
      </c>
      <c r="N7459" s="4" t="s">
        <v>24</v>
      </c>
      <c r="O7459" s="4" t="str">
        <f>TEXT(Table1[[#This Row],[Invoice Date]],"yyyy")</f>
        <v>2021</v>
      </c>
      <c r="P7459" s="4" t="str">
        <f>TEXT(Table1[[#This Row],[Invoice Date]],"mmm")</f>
        <v>Sep</v>
      </c>
      <c r="Q7459" s="27">
        <f>WEEKNUM(Table1[[#This Row],[Invoice Date]]) + IF(YEAR(Table1[[#This Row],[Invoice Date]])=2021, 52, 0)</f>
        <v>91</v>
      </c>
    </row>
    <row r="7460" spans="2:17" ht="14.25" customHeight="1" x14ac:dyDescent="0.3">
      <c r="B7460" s="4" t="s">
        <v>14</v>
      </c>
      <c r="C7460" s="33">
        <v>1185732</v>
      </c>
      <c r="D7460" s="5">
        <v>44463</v>
      </c>
      <c r="E7460" s="4" t="s">
        <v>31</v>
      </c>
      <c r="F7460" s="4" t="s">
        <v>86</v>
      </c>
      <c r="G7460" s="4" t="s">
        <v>87</v>
      </c>
      <c r="H7460" s="6" t="s">
        <v>22</v>
      </c>
      <c r="I7460" s="7">
        <v>41</v>
      </c>
      <c r="J7460" s="8">
        <v>128</v>
      </c>
      <c r="K7460" s="9">
        <v>5248</v>
      </c>
      <c r="L7460" s="9">
        <v>1731.8399999999997</v>
      </c>
      <c r="M7460" s="10">
        <v>0.32999999999999996</v>
      </c>
      <c r="N7460" s="4" t="s">
        <v>24</v>
      </c>
      <c r="O7460" s="4" t="str">
        <f>TEXT(Table1[[#This Row],[Invoice Date]],"yyyy")</f>
        <v>2021</v>
      </c>
      <c r="P7460" s="4" t="str">
        <f>TEXT(Table1[[#This Row],[Invoice Date]],"mmm")</f>
        <v>Sep</v>
      </c>
      <c r="Q7460" s="27">
        <f>WEEKNUM(Table1[[#This Row],[Invoice Date]]) + IF(YEAR(Table1[[#This Row],[Invoice Date]])=2021, 52, 0)</f>
        <v>91</v>
      </c>
    </row>
    <row r="7461" spans="2:17" ht="14.25" customHeight="1" x14ac:dyDescent="0.3">
      <c r="B7461" s="4" t="s">
        <v>14</v>
      </c>
      <c r="C7461" s="33">
        <v>1185732</v>
      </c>
      <c r="D7461" s="5">
        <v>44463</v>
      </c>
      <c r="E7461" s="4" t="s">
        <v>31</v>
      </c>
      <c r="F7461" s="4" t="s">
        <v>86</v>
      </c>
      <c r="G7461" s="4" t="s">
        <v>87</v>
      </c>
      <c r="H7461" s="6" t="s">
        <v>20</v>
      </c>
      <c r="I7461" s="7">
        <v>43</v>
      </c>
      <c r="J7461" s="8">
        <v>128</v>
      </c>
      <c r="K7461" s="9">
        <v>5504</v>
      </c>
      <c r="L7461" s="9">
        <v>2476.7999999999997</v>
      </c>
      <c r="M7461" s="10">
        <v>0.44999999999999996</v>
      </c>
      <c r="N7461" s="4" t="s">
        <v>83</v>
      </c>
      <c r="O7461" s="4" t="str">
        <f>TEXT(Table1[[#This Row],[Invoice Date]],"yyyy")</f>
        <v>2021</v>
      </c>
      <c r="P7461" s="4" t="str">
        <f>TEXT(Table1[[#This Row],[Invoice Date]],"mmm")</f>
        <v>Sep</v>
      </c>
      <c r="Q7461" s="27">
        <f>WEEKNUM(Table1[[#This Row],[Invoice Date]]) + IF(YEAR(Table1[[#This Row],[Invoice Date]])=2021, 52, 0)</f>
        <v>91</v>
      </c>
    </row>
    <row r="7462" spans="2:17" ht="14.25" customHeight="1" x14ac:dyDescent="0.3">
      <c r="B7462" s="4" t="s">
        <v>14</v>
      </c>
      <c r="C7462" s="33">
        <v>1185732</v>
      </c>
      <c r="D7462" s="5">
        <v>44463</v>
      </c>
      <c r="E7462" s="4" t="s">
        <v>31</v>
      </c>
      <c r="F7462" s="4" t="s">
        <v>86</v>
      </c>
      <c r="G7462" s="4" t="s">
        <v>87</v>
      </c>
      <c r="H7462" s="6" t="s">
        <v>22</v>
      </c>
      <c r="I7462" s="7">
        <v>54</v>
      </c>
      <c r="J7462" s="8">
        <v>105</v>
      </c>
      <c r="K7462" s="9">
        <v>5670</v>
      </c>
      <c r="L7462" s="9">
        <v>2494.8000000000002</v>
      </c>
      <c r="M7462" s="10">
        <v>0.44</v>
      </c>
      <c r="N7462" s="4" t="s">
        <v>83</v>
      </c>
      <c r="O7462" s="4" t="str">
        <f>TEXT(Table1[[#This Row],[Invoice Date]],"yyyy")</f>
        <v>2021</v>
      </c>
      <c r="P7462" s="4" t="str">
        <f>TEXT(Table1[[#This Row],[Invoice Date]],"mmm")</f>
        <v>Sep</v>
      </c>
      <c r="Q7462" s="27">
        <f>WEEKNUM(Table1[[#This Row],[Invoice Date]]) + IF(YEAR(Table1[[#This Row],[Invoice Date]])=2021, 52, 0)</f>
        <v>91</v>
      </c>
    </row>
    <row r="7463" spans="2:17" ht="14.25" customHeight="1" x14ac:dyDescent="0.3">
      <c r="B7463" s="4" t="s">
        <v>14</v>
      </c>
      <c r="C7463" s="33">
        <v>1185732</v>
      </c>
      <c r="D7463" s="5">
        <v>44463</v>
      </c>
      <c r="E7463" s="4" t="s">
        <v>31</v>
      </c>
      <c r="F7463" s="4" t="s">
        <v>86</v>
      </c>
      <c r="G7463" s="4" t="s">
        <v>87</v>
      </c>
      <c r="H7463" s="6" t="s">
        <v>23</v>
      </c>
      <c r="I7463" s="7">
        <v>43</v>
      </c>
      <c r="J7463" s="8">
        <v>132</v>
      </c>
      <c r="K7463" s="9">
        <v>5676</v>
      </c>
      <c r="L7463" s="9">
        <v>1816.32</v>
      </c>
      <c r="M7463" s="10">
        <v>0.32</v>
      </c>
      <c r="N7463" s="4" t="s">
        <v>24</v>
      </c>
      <c r="O7463" s="4" t="str">
        <f>TEXT(Table1[[#This Row],[Invoice Date]],"yyyy")</f>
        <v>2021</v>
      </c>
      <c r="P7463" s="4" t="str">
        <f>TEXT(Table1[[#This Row],[Invoice Date]],"mmm")</f>
        <v>Sep</v>
      </c>
      <c r="Q7463" s="27">
        <f>WEEKNUM(Table1[[#This Row],[Invoice Date]]) + IF(YEAR(Table1[[#This Row],[Invoice Date]])=2021, 52, 0)</f>
        <v>91</v>
      </c>
    </row>
    <row r="7464" spans="2:17" ht="14.25" customHeight="1" x14ac:dyDescent="0.3">
      <c r="B7464" s="4" t="s">
        <v>14</v>
      </c>
      <c r="C7464" s="33">
        <v>1185732</v>
      </c>
      <c r="D7464" s="5">
        <v>44463</v>
      </c>
      <c r="E7464" s="4" t="s">
        <v>31</v>
      </c>
      <c r="F7464" s="4" t="s">
        <v>86</v>
      </c>
      <c r="G7464" s="4" t="s">
        <v>87</v>
      </c>
      <c r="H7464" s="6" t="s">
        <v>17</v>
      </c>
      <c r="I7464" s="7">
        <v>35</v>
      </c>
      <c r="J7464" s="8">
        <v>184</v>
      </c>
      <c r="K7464" s="9">
        <v>6440</v>
      </c>
      <c r="L7464" s="9">
        <v>2704.7999999999997</v>
      </c>
      <c r="M7464" s="10">
        <v>0.42</v>
      </c>
      <c r="N7464" s="4" t="s">
        <v>24</v>
      </c>
      <c r="O7464" s="4" t="str">
        <f>TEXT(Table1[[#This Row],[Invoice Date]],"yyyy")</f>
        <v>2021</v>
      </c>
      <c r="P7464" s="4" t="str">
        <f>TEXT(Table1[[#This Row],[Invoice Date]],"mmm")</f>
        <v>Sep</v>
      </c>
      <c r="Q7464" s="27">
        <f>WEEKNUM(Table1[[#This Row],[Invoice Date]]) + IF(YEAR(Table1[[#This Row],[Invoice Date]])=2021, 52, 0)</f>
        <v>91</v>
      </c>
    </row>
    <row r="7465" spans="2:17" ht="14.25" customHeight="1" x14ac:dyDescent="0.3">
      <c r="B7465" s="4" t="s">
        <v>14</v>
      </c>
      <c r="C7465" s="33">
        <v>1185732</v>
      </c>
      <c r="D7465" s="5">
        <v>44463</v>
      </c>
      <c r="E7465" s="4" t="s">
        <v>31</v>
      </c>
      <c r="F7465" s="4" t="s">
        <v>86</v>
      </c>
      <c r="G7465" s="4" t="s">
        <v>87</v>
      </c>
      <c r="H7465" s="6" t="s">
        <v>23</v>
      </c>
      <c r="I7465" s="7">
        <v>56</v>
      </c>
      <c r="J7465" s="8">
        <v>119</v>
      </c>
      <c r="K7465" s="9">
        <v>6664</v>
      </c>
      <c r="L7465" s="9">
        <v>2465.6799999999998</v>
      </c>
      <c r="M7465" s="10">
        <v>0.37</v>
      </c>
      <c r="N7465" s="4" t="s">
        <v>83</v>
      </c>
      <c r="O7465" s="4" t="str">
        <f>TEXT(Table1[[#This Row],[Invoice Date]],"yyyy")</f>
        <v>2021</v>
      </c>
      <c r="P7465" s="4" t="str">
        <f>TEXT(Table1[[#This Row],[Invoice Date]],"mmm")</f>
        <v>Sep</v>
      </c>
      <c r="Q7465" s="27">
        <f>WEEKNUM(Table1[[#This Row],[Invoice Date]]) + IF(YEAR(Table1[[#This Row],[Invoice Date]])=2021, 52, 0)</f>
        <v>91</v>
      </c>
    </row>
    <row r="7466" spans="2:17" ht="14.25" customHeight="1" x14ac:dyDescent="0.3">
      <c r="B7466" s="4" t="s">
        <v>14</v>
      </c>
      <c r="C7466" s="33">
        <v>1185732</v>
      </c>
      <c r="D7466" s="5">
        <v>44463</v>
      </c>
      <c r="E7466" s="4" t="s">
        <v>31</v>
      </c>
      <c r="F7466" s="4" t="s">
        <v>86</v>
      </c>
      <c r="G7466" s="4" t="s">
        <v>87</v>
      </c>
      <c r="H7466" s="6" t="s">
        <v>19</v>
      </c>
      <c r="I7466" s="7">
        <v>34</v>
      </c>
      <c r="J7466" s="8">
        <v>201</v>
      </c>
      <c r="K7466" s="9">
        <v>6834</v>
      </c>
      <c r="L7466" s="9">
        <v>3211.98</v>
      </c>
      <c r="M7466" s="10">
        <v>0.47000000000000003</v>
      </c>
      <c r="N7466" s="4" t="s">
        <v>24</v>
      </c>
      <c r="O7466" s="4" t="str">
        <f>TEXT(Table1[[#This Row],[Invoice Date]],"yyyy")</f>
        <v>2021</v>
      </c>
      <c r="P7466" s="4" t="str">
        <f>TEXT(Table1[[#This Row],[Invoice Date]],"mmm")</f>
        <v>Sep</v>
      </c>
      <c r="Q7466" s="27">
        <f>WEEKNUM(Table1[[#This Row],[Invoice Date]]) + IF(YEAR(Table1[[#This Row],[Invoice Date]])=2021, 52, 0)</f>
        <v>91</v>
      </c>
    </row>
    <row r="7467" spans="2:17" ht="14.25" customHeight="1" x14ac:dyDescent="0.3">
      <c r="B7467" s="4" t="s">
        <v>14</v>
      </c>
      <c r="C7467" s="33">
        <v>1185732</v>
      </c>
      <c r="D7467" s="5">
        <v>44463</v>
      </c>
      <c r="E7467" s="4" t="s">
        <v>31</v>
      </c>
      <c r="F7467" s="4" t="s">
        <v>86</v>
      </c>
      <c r="G7467" s="4" t="s">
        <v>87</v>
      </c>
      <c r="H7467" s="6" t="s">
        <v>17</v>
      </c>
      <c r="I7467" s="7">
        <v>41</v>
      </c>
      <c r="J7467" s="8">
        <v>167</v>
      </c>
      <c r="K7467" s="9">
        <v>6847</v>
      </c>
      <c r="L7467" s="9">
        <v>3355.0299999999997</v>
      </c>
      <c r="M7467" s="10">
        <v>0.49</v>
      </c>
      <c r="N7467" s="4" t="s">
        <v>83</v>
      </c>
      <c r="O7467" s="4" t="str">
        <f>TEXT(Table1[[#This Row],[Invoice Date]],"yyyy")</f>
        <v>2021</v>
      </c>
      <c r="P7467" s="4" t="str">
        <f>TEXT(Table1[[#This Row],[Invoice Date]],"mmm")</f>
        <v>Sep</v>
      </c>
      <c r="Q7467" s="27">
        <f>WEEKNUM(Table1[[#This Row],[Invoice Date]]) + IF(YEAR(Table1[[#This Row],[Invoice Date]])=2021, 52, 0)</f>
        <v>91</v>
      </c>
    </row>
    <row r="7468" spans="2:17" ht="14.25" customHeight="1" x14ac:dyDescent="0.3">
      <c r="B7468" s="4" t="s">
        <v>14</v>
      </c>
      <c r="C7468" s="33">
        <v>1185732</v>
      </c>
      <c r="D7468" s="5">
        <v>44463</v>
      </c>
      <c r="E7468" s="4" t="s">
        <v>31</v>
      </c>
      <c r="F7468" s="4" t="s">
        <v>86</v>
      </c>
      <c r="G7468" s="4" t="s">
        <v>87</v>
      </c>
      <c r="H7468" s="6" t="s">
        <v>19</v>
      </c>
      <c r="I7468" s="7">
        <v>45</v>
      </c>
      <c r="J7468" s="8">
        <v>161</v>
      </c>
      <c r="K7468" s="9">
        <v>7245</v>
      </c>
      <c r="L7468" s="9">
        <v>3839.8500000000004</v>
      </c>
      <c r="M7468" s="10">
        <v>0.53</v>
      </c>
      <c r="N7468" s="4" t="s">
        <v>83</v>
      </c>
      <c r="O7468" s="4" t="str">
        <f>TEXT(Table1[[#This Row],[Invoice Date]],"yyyy")</f>
        <v>2021</v>
      </c>
      <c r="P7468" s="4" t="str">
        <f>TEXT(Table1[[#This Row],[Invoice Date]],"mmm")</f>
        <v>Sep</v>
      </c>
      <c r="Q7468" s="27">
        <f>WEEKNUM(Table1[[#This Row],[Invoice Date]]) + IF(YEAR(Table1[[#This Row],[Invoice Date]])=2021, 52, 0)</f>
        <v>91</v>
      </c>
    </row>
    <row r="7469" spans="2:17" ht="14.25" customHeight="1" x14ac:dyDescent="0.3">
      <c r="B7469" s="4" t="s">
        <v>26</v>
      </c>
      <c r="C7469" s="33">
        <v>1197831</v>
      </c>
      <c r="D7469" s="5">
        <v>44463</v>
      </c>
      <c r="E7469" s="4" t="s">
        <v>27</v>
      </c>
      <c r="F7469" s="4" t="s">
        <v>28</v>
      </c>
      <c r="G7469" s="4" t="s">
        <v>39</v>
      </c>
      <c r="H7469" s="6" t="s">
        <v>20</v>
      </c>
      <c r="I7469" s="7">
        <v>35</v>
      </c>
      <c r="J7469" s="8">
        <v>332</v>
      </c>
      <c r="K7469" s="9">
        <v>11620</v>
      </c>
      <c r="L7469" s="9">
        <v>5461.4</v>
      </c>
      <c r="M7469" s="10">
        <v>0.47</v>
      </c>
      <c r="N7469" s="4" t="s">
        <v>24</v>
      </c>
      <c r="O7469" s="4" t="str">
        <f>TEXT(Table1[[#This Row],[Invoice Date]],"yyyy")</f>
        <v>2021</v>
      </c>
      <c r="P7469" s="4" t="str">
        <f>TEXT(Table1[[#This Row],[Invoice Date]],"mmm")</f>
        <v>Sep</v>
      </c>
      <c r="Q7469" s="27">
        <f>WEEKNUM(Table1[[#This Row],[Invoice Date]]) + IF(YEAR(Table1[[#This Row],[Invoice Date]])=2021, 52, 0)</f>
        <v>91</v>
      </c>
    </row>
    <row r="7470" spans="2:17" ht="14.25" customHeight="1" x14ac:dyDescent="0.3">
      <c r="B7470" s="4" t="s">
        <v>26</v>
      </c>
      <c r="C7470" s="33">
        <v>1197831</v>
      </c>
      <c r="D7470" s="5">
        <v>44463</v>
      </c>
      <c r="E7470" s="4" t="s">
        <v>27</v>
      </c>
      <c r="F7470" s="4" t="s">
        <v>28</v>
      </c>
      <c r="G7470" s="4" t="s">
        <v>39</v>
      </c>
      <c r="H7470" s="6" t="s">
        <v>20</v>
      </c>
      <c r="I7470" s="7">
        <v>46</v>
      </c>
      <c r="J7470" s="8">
        <v>273</v>
      </c>
      <c r="K7470" s="9">
        <v>12558</v>
      </c>
      <c r="L7470" s="9">
        <v>6906.8999999999987</v>
      </c>
      <c r="M7470" s="10">
        <v>0.54999999999999993</v>
      </c>
      <c r="N7470" s="4" t="s">
        <v>83</v>
      </c>
      <c r="O7470" s="4" t="str">
        <f>TEXT(Table1[[#This Row],[Invoice Date]],"yyyy")</f>
        <v>2021</v>
      </c>
      <c r="P7470" s="4" t="str">
        <f>TEXT(Table1[[#This Row],[Invoice Date]],"mmm")</f>
        <v>Sep</v>
      </c>
      <c r="Q7470" s="27">
        <f>WEEKNUM(Table1[[#This Row],[Invoice Date]]) + IF(YEAR(Table1[[#This Row],[Invoice Date]])=2021, 52, 0)</f>
        <v>91</v>
      </c>
    </row>
    <row r="7471" spans="2:17" ht="14.25" customHeight="1" x14ac:dyDescent="0.3">
      <c r="B7471" s="4" t="s">
        <v>26</v>
      </c>
      <c r="C7471" s="33">
        <v>1197831</v>
      </c>
      <c r="D7471" s="5">
        <v>44463</v>
      </c>
      <c r="E7471" s="4" t="s">
        <v>27</v>
      </c>
      <c r="F7471" s="4" t="s">
        <v>59</v>
      </c>
      <c r="G7471" s="4" t="s">
        <v>60</v>
      </c>
      <c r="H7471" s="6" t="s">
        <v>17</v>
      </c>
      <c r="I7471" s="7">
        <v>30.000000000000004</v>
      </c>
      <c r="J7471" s="8">
        <v>525</v>
      </c>
      <c r="K7471" s="9">
        <v>157500.00000000003</v>
      </c>
      <c r="L7471" s="9">
        <v>78750</v>
      </c>
      <c r="M7471" s="10">
        <v>0.49999999999999994</v>
      </c>
      <c r="N7471" s="4" t="s">
        <v>24</v>
      </c>
      <c r="O7471" s="4" t="str">
        <f>TEXT(Table1[[#This Row],[Invoice Date]],"yyyy")</f>
        <v>2021</v>
      </c>
      <c r="P7471" s="4" t="str">
        <f>TEXT(Table1[[#This Row],[Invoice Date]],"mmm")</f>
        <v>Sep</v>
      </c>
      <c r="Q7471" s="27">
        <f>WEEKNUM(Table1[[#This Row],[Invoice Date]]) + IF(YEAR(Table1[[#This Row],[Invoice Date]])=2021, 52, 0)</f>
        <v>91</v>
      </c>
    </row>
    <row r="7472" spans="2:17" ht="14.25" customHeight="1" x14ac:dyDescent="0.3">
      <c r="B7472" s="4" t="s">
        <v>14</v>
      </c>
      <c r="C7472" s="33">
        <v>1185732</v>
      </c>
      <c r="D7472" s="5">
        <v>44463</v>
      </c>
      <c r="E7472" s="4" t="s">
        <v>31</v>
      </c>
      <c r="F7472" s="4" t="s">
        <v>86</v>
      </c>
      <c r="G7472" s="4" t="s">
        <v>87</v>
      </c>
      <c r="H7472" s="6" t="s">
        <v>21</v>
      </c>
      <c r="I7472" s="7">
        <v>45.000000000000007</v>
      </c>
      <c r="J7472" s="8">
        <v>375</v>
      </c>
      <c r="K7472" s="9">
        <v>168750.00000000003</v>
      </c>
      <c r="L7472" s="9">
        <v>59062.500000000007</v>
      </c>
      <c r="M7472" s="10">
        <v>0.35</v>
      </c>
      <c r="N7472" s="4" t="s">
        <v>83</v>
      </c>
      <c r="O7472" s="4" t="str">
        <f>TEXT(Table1[[#This Row],[Invoice Date]],"yyyy")</f>
        <v>2021</v>
      </c>
      <c r="P7472" s="4" t="str">
        <f>TEXT(Table1[[#This Row],[Invoice Date]],"mmm")</f>
        <v>Sep</v>
      </c>
      <c r="Q7472" s="27">
        <f>WEEKNUM(Table1[[#This Row],[Invoice Date]]) + IF(YEAR(Table1[[#This Row],[Invoice Date]])=2021, 52, 0)</f>
        <v>91</v>
      </c>
    </row>
    <row r="7473" spans="2:17" ht="14.25" customHeight="1" x14ac:dyDescent="0.3">
      <c r="B7473" s="4" t="s">
        <v>14</v>
      </c>
      <c r="C7473" s="33">
        <v>1185732</v>
      </c>
      <c r="D7473" s="5">
        <v>44463</v>
      </c>
      <c r="E7473" s="4" t="s">
        <v>31</v>
      </c>
      <c r="F7473" s="4" t="s">
        <v>86</v>
      </c>
      <c r="G7473" s="4" t="s">
        <v>87</v>
      </c>
      <c r="H7473" s="6" t="s">
        <v>20</v>
      </c>
      <c r="I7473" s="7">
        <v>45.000000000000007</v>
      </c>
      <c r="J7473" s="8">
        <v>425</v>
      </c>
      <c r="K7473" s="9">
        <v>191250.00000000003</v>
      </c>
      <c r="L7473" s="9">
        <v>66937.5</v>
      </c>
      <c r="M7473" s="10">
        <v>0.35</v>
      </c>
      <c r="N7473" s="4" t="s">
        <v>83</v>
      </c>
      <c r="O7473" s="4" t="str">
        <f>TEXT(Table1[[#This Row],[Invoice Date]],"yyyy")</f>
        <v>2021</v>
      </c>
      <c r="P7473" s="4" t="str">
        <f>TEXT(Table1[[#This Row],[Invoice Date]],"mmm")</f>
        <v>Sep</v>
      </c>
      <c r="Q7473" s="27">
        <f>WEEKNUM(Table1[[#This Row],[Invoice Date]]) + IF(YEAR(Table1[[#This Row],[Invoice Date]])=2021, 52, 0)</f>
        <v>91</v>
      </c>
    </row>
    <row r="7474" spans="2:17" ht="14.25" customHeight="1" x14ac:dyDescent="0.3">
      <c r="B7474" s="4" t="s">
        <v>14</v>
      </c>
      <c r="C7474" s="33">
        <v>1185732</v>
      </c>
      <c r="D7474" s="5">
        <v>44463</v>
      </c>
      <c r="E7474" s="4" t="s">
        <v>31</v>
      </c>
      <c r="F7474" s="4" t="s">
        <v>86</v>
      </c>
      <c r="G7474" s="4" t="s">
        <v>87</v>
      </c>
      <c r="H7474" s="6" t="s">
        <v>22</v>
      </c>
      <c r="I7474" s="7">
        <v>55.000000000000007</v>
      </c>
      <c r="J7474" s="8">
        <v>375</v>
      </c>
      <c r="K7474" s="9">
        <v>206250.00000000003</v>
      </c>
      <c r="L7474" s="9">
        <v>61875.000000000007</v>
      </c>
      <c r="M7474" s="10">
        <v>0.3</v>
      </c>
      <c r="N7474" s="4" t="s">
        <v>83</v>
      </c>
      <c r="O7474" s="4" t="str">
        <f>TEXT(Table1[[#This Row],[Invoice Date]],"yyyy")</f>
        <v>2021</v>
      </c>
      <c r="P7474" s="4" t="str">
        <f>TEXT(Table1[[#This Row],[Invoice Date]],"mmm")</f>
        <v>Sep</v>
      </c>
      <c r="Q7474" s="27">
        <f>WEEKNUM(Table1[[#This Row],[Invoice Date]]) + IF(YEAR(Table1[[#This Row],[Invoice Date]])=2021, 52, 0)</f>
        <v>91</v>
      </c>
    </row>
    <row r="7475" spans="2:17" ht="14.25" customHeight="1" x14ac:dyDescent="0.3">
      <c r="B7475" s="4" t="s">
        <v>14</v>
      </c>
      <c r="C7475" s="33">
        <v>1185732</v>
      </c>
      <c r="D7475" s="5">
        <v>44463</v>
      </c>
      <c r="E7475" s="4" t="s">
        <v>31</v>
      </c>
      <c r="F7475" s="4" t="s">
        <v>86</v>
      </c>
      <c r="G7475" s="4" t="s">
        <v>87</v>
      </c>
      <c r="H7475" s="6" t="s">
        <v>23</v>
      </c>
      <c r="I7475" s="7">
        <v>60.000000000000007</v>
      </c>
      <c r="J7475" s="8">
        <v>425</v>
      </c>
      <c r="K7475" s="9">
        <v>255000.00000000003</v>
      </c>
      <c r="L7475" s="9">
        <v>63750.000000000007</v>
      </c>
      <c r="M7475" s="10">
        <v>0.25</v>
      </c>
      <c r="N7475" s="4" t="s">
        <v>83</v>
      </c>
      <c r="O7475" s="4" t="str">
        <f>TEXT(Table1[[#This Row],[Invoice Date]],"yyyy")</f>
        <v>2021</v>
      </c>
      <c r="P7475" s="4" t="str">
        <f>TEXT(Table1[[#This Row],[Invoice Date]],"mmm")</f>
        <v>Sep</v>
      </c>
      <c r="Q7475" s="27">
        <f>WEEKNUM(Table1[[#This Row],[Invoice Date]]) + IF(YEAR(Table1[[#This Row],[Invoice Date]])=2021, 52, 0)</f>
        <v>91</v>
      </c>
    </row>
    <row r="7476" spans="2:17" ht="14.25" customHeight="1" x14ac:dyDescent="0.3">
      <c r="B7476" s="4" t="s">
        <v>14</v>
      </c>
      <c r="C7476" s="33">
        <v>1185732</v>
      </c>
      <c r="D7476" s="5">
        <v>44463</v>
      </c>
      <c r="E7476" s="4" t="s">
        <v>31</v>
      </c>
      <c r="F7476" s="4" t="s">
        <v>86</v>
      </c>
      <c r="G7476" s="4" t="s">
        <v>87</v>
      </c>
      <c r="H7476" s="6" t="s">
        <v>17</v>
      </c>
      <c r="I7476" s="7">
        <v>45.000000000000007</v>
      </c>
      <c r="J7476" s="8">
        <v>575</v>
      </c>
      <c r="K7476" s="9">
        <v>258750.00000000003</v>
      </c>
      <c r="L7476" s="9">
        <v>90562.5</v>
      </c>
      <c r="M7476" s="10">
        <v>0.35</v>
      </c>
      <c r="N7476" s="4" t="s">
        <v>83</v>
      </c>
      <c r="O7476" s="4" t="str">
        <f>TEXT(Table1[[#This Row],[Invoice Date]],"yyyy")</f>
        <v>2021</v>
      </c>
      <c r="P7476" s="4" t="str">
        <f>TEXT(Table1[[#This Row],[Invoice Date]],"mmm")</f>
        <v>Sep</v>
      </c>
      <c r="Q7476" s="27">
        <f>WEEKNUM(Table1[[#This Row],[Invoice Date]]) + IF(YEAR(Table1[[#This Row],[Invoice Date]])=2021, 52, 0)</f>
        <v>91</v>
      </c>
    </row>
    <row r="7477" spans="2:17" ht="14.25" customHeight="1" x14ac:dyDescent="0.3">
      <c r="B7477" s="4" t="s">
        <v>14</v>
      </c>
      <c r="C7477" s="33">
        <v>1185732</v>
      </c>
      <c r="D7477" s="5">
        <v>44463</v>
      </c>
      <c r="E7477" s="4" t="s">
        <v>31</v>
      </c>
      <c r="F7477" s="4" t="s">
        <v>86</v>
      </c>
      <c r="G7477" s="4" t="s">
        <v>87</v>
      </c>
      <c r="H7477" s="6" t="s">
        <v>19</v>
      </c>
      <c r="I7477" s="7">
        <v>50.000000000000014</v>
      </c>
      <c r="J7477" s="8">
        <v>575</v>
      </c>
      <c r="K7477" s="9">
        <v>287500.00000000006</v>
      </c>
      <c r="L7477" s="9">
        <v>115000.00000000003</v>
      </c>
      <c r="M7477" s="10">
        <v>0.4</v>
      </c>
      <c r="N7477" s="4" t="s">
        <v>83</v>
      </c>
      <c r="O7477" s="4" t="str">
        <f>TEXT(Table1[[#This Row],[Invoice Date]],"yyyy")</f>
        <v>2021</v>
      </c>
      <c r="P7477" s="4" t="str">
        <f>TEXT(Table1[[#This Row],[Invoice Date]],"mmm")</f>
        <v>Sep</v>
      </c>
      <c r="Q7477" s="27">
        <f>WEEKNUM(Table1[[#This Row],[Invoice Date]]) + IF(YEAR(Table1[[#This Row],[Invoice Date]])=2021, 52, 0)</f>
        <v>91</v>
      </c>
    </row>
    <row r="7478" spans="2:17" ht="14.25" customHeight="1" x14ac:dyDescent="0.3">
      <c r="B7478" s="4" t="s">
        <v>26</v>
      </c>
      <c r="C7478" s="33">
        <v>1197831</v>
      </c>
      <c r="D7478" s="5">
        <v>44463</v>
      </c>
      <c r="E7478" s="4" t="s">
        <v>27</v>
      </c>
      <c r="F7478" s="4" t="s">
        <v>28</v>
      </c>
      <c r="G7478" s="4" t="s">
        <v>39</v>
      </c>
      <c r="H7478" s="6" t="s">
        <v>20</v>
      </c>
      <c r="I7478" s="7">
        <v>50</v>
      </c>
      <c r="J7478" s="8">
        <v>975</v>
      </c>
      <c r="K7478" s="9">
        <v>487500</v>
      </c>
      <c r="L7478" s="9">
        <v>194999.99999999997</v>
      </c>
      <c r="M7478" s="10">
        <v>0.39999999999999997</v>
      </c>
      <c r="N7478" s="4" t="s">
        <v>24</v>
      </c>
      <c r="O7478" s="4" t="str">
        <f>TEXT(Table1[[#This Row],[Invoice Date]],"yyyy")</f>
        <v>2021</v>
      </c>
      <c r="P7478" s="4" t="str">
        <f>TEXT(Table1[[#This Row],[Invoice Date]],"mmm")</f>
        <v>Sep</v>
      </c>
      <c r="Q7478" s="27">
        <f>WEEKNUM(Table1[[#This Row],[Invoice Date]]) + IF(YEAR(Table1[[#This Row],[Invoice Date]])=2021, 52, 0)</f>
        <v>91</v>
      </c>
    </row>
    <row r="7479" spans="2:17" ht="14.25" customHeight="1" x14ac:dyDescent="0.3">
      <c r="B7479" s="4" t="s">
        <v>30</v>
      </c>
      <c r="C7479" s="34">
        <v>1128299</v>
      </c>
      <c r="D7479" s="5">
        <v>44464</v>
      </c>
      <c r="E7479" s="4" t="s">
        <v>31</v>
      </c>
      <c r="F7479" s="4" t="s">
        <v>80</v>
      </c>
      <c r="G7479" s="4" t="s">
        <v>63</v>
      </c>
      <c r="H7479" s="6" t="s">
        <v>21</v>
      </c>
      <c r="I7479" s="7">
        <v>38</v>
      </c>
      <c r="J7479" s="8">
        <v>62</v>
      </c>
      <c r="K7479" s="9">
        <v>2356</v>
      </c>
      <c r="L7479" s="9">
        <v>989.52</v>
      </c>
      <c r="M7479" s="10">
        <v>0.42</v>
      </c>
      <c r="N7479" s="4" t="s">
        <v>24</v>
      </c>
      <c r="O7479" s="4" t="str">
        <f>TEXT(Table1[[#This Row],[Invoice Date]],"yyyy")</f>
        <v>2021</v>
      </c>
      <c r="P7479" s="4" t="str">
        <f>TEXT(Table1[[#This Row],[Invoice Date]],"mmm")</f>
        <v>Sep</v>
      </c>
      <c r="Q7479" s="27">
        <f>WEEKNUM(Table1[[#This Row],[Invoice Date]]) + IF(YEAR(Table1[[#This Row],[Invoice Date]])=2021, 52, 0)</f>
        <v>91</v>
      </c>
    </row>
    <row r="7480" spans="2:17" ht="14.25" customHeight="1" x14ac:dyDescent="0.3">
      <c r="B7480" s="4" t="s">
        <v>14</v>
      </c>
      <c r="C7480" s="33">
        <v>1185732</v>
      </c>
      <c r="D7480" s="5">
        <v>44464</v>
      </c>
      <c r="E7480" s="4" t="s">
        <v>48</v>
      </c>
      <c r="F7480" s="4" t="s">
        <v>72</v>
      </c>
      <c r="G7480" s="4" t="s">
        <v>73</v>
      </c>
      <c r="H7480" s="6" t="s">
        <v>21</v>
      </c>
      <c r="I7480" s="7">
        <v>45</v>
      </c>
      <c r="J7480" s="8">
        <v>54</v>
      </c>
      <c r="K7480" s="9">
        <v>2430</v>
      </c>
      <c r="L7480" s="9">
        <v>1190.7</v>
      </c>
      <c r="M7480" s="10">
        <v>0.49</v>
      </c>
      <c r="N7480" s="4" t="s">
        <v>83</v>
      </c>
      <c r="O7480" s="4" t="str">
        <f>TEXT(Table1[[#This Row],[Invoice Date]],"yyyy")</f>
        <v>2021</v>
      </c>
      <c r="P7480" s="4" t="str">
        <f>TEXT(Table1[[#This Row],[Invoice Date]],"mmm")</f>
        <v>Sep</v>
      </c>
      <c r="Q7480" s="27">
        <f>WEEKNUM(Table1[[#This Row],[Invoice Date]]) + IF(YEAR(Table1[[#This Row],[Invoice Date]])=2021, 52, 0)</f>
        <v>91</v>
      </c>
    </row>
    <row r="7481" spans="2:17" ht="14.25" customHeight="1" x14ac:dyDescent="0.3">
      <c r="B7481" s="4" t="s">
        <v>30</v>
      </c>
      <c r="C7481" s="34">
        <v>1128299</v>
      </c>
      <c r="D7481" s="5">
        <v>44464</v>
      </c>
      <c r="E7481" s="4" t="s">
        <v>31</v>
      </c>
      <c r="F7481" s="4" t="s">
        <v>80</v>
      </c>
      <c r="G7481" s="4" t="s">
        <v>63</v>
      </c>
      <c r="H7481" s="6" t="s">
        <v>21</v>
      </c>
      <c r="I7481" s="7">
        <v>49</v>
      </c>
      <c r="J7481" s="8">
        <v>52</v>
      </c>
      <c r="K7481" s="9">
        <v>2548</v>
      </c>
      <c r="L7481" s="9">
        <v>1172.08</v>
      </c>
      <c r="M7481" s="10">
        <v>0.45999999999999996</v>
      </c>
      <c r="N7481" s="4" t="s">
        <v>83</v>
      </c>
      <c r="O7481" s="4" t="str">
        <f>TEXT(Table1[[#This Row],[Invoice Date]],"yyyy")</f>
        <v>2021</v>
      </c>
      <c r="P7481" s="4" t="str">
        <f>TEXT(Table1[[#This Row],[Invoice Date]],"mmm")</f>
        <v>Sep</v>
      </c>
      <c r="Q7481" s="27">
        <f>WEEKNUM(Table1[[#This Row],[Invoice Date]]) + IF(YEAR(Table1[[#This Row],[Invoice Date]])=2021, 52, 0)</f>
        <v>91</v>
      </c>
    </row>
    <row r="7482" spans="2:17" ht="14.25" customHeight="1" x14ac:dyDescent="0.3">
      <c r="B7482" s="4" t="s">
        <v>14</v>
      </c>
      <c r="C7482" s="33">
        <v>1185732</v>
      </c>
      <c r="D7482" s="5">
        <v>44464</v>
      </c>
      <c r="E7482" s="4" t="s">
        <v>48</v>
      </c>
      <c r="F7482" s="4" t="s">
        <v>72</v>
      </c>
      <c r="G7482" s="4" t="s">
        <v>73</v>
      </c>
      <c r="H7482" s="6" t="s">
        <v>21</v>
      </c>
      <c r="I7482" s="7">
        <v>37</v>
      </c>
      <c r="J7482" s="8">
        <v>70</v>
      </c>
      <c r="K7482" s="9">
        <v>2590</v>
      </c>
      <c r="L7482" s="9">
        <v>1036</v>
      </c>
      <c r="M7482" s="10">
        <v>0.39999999999999997</v>
      </c>
      <c r="N7482" s="4" t="s">
        <v>24</v>
      </c>
      <c r="O7482" s="4" t="str">
        <f>TEXT(Table1[[#This Row],[Invoice Date]],"yyyy")</f>
        <v>2021</v>
      </c>
      <c r="P7482" s="4" t="str">
        <f>TEXT(Table1[[#This Row],[Invoice Date]],"mmm")</f>
        <v>Sep</v>
      </c>
      <c r="Q7482" s="27">
        <f>WEEKNUM(Table1[[#This Row],[Invoice Date]]) + IF(YEAR(Table1[[#This Row],[Invoice Date]])=2021, 52, 0)</f>
        <v>91</v>
      </c>
    </row>
    <row r="7483" spans="2:17" ht="14.25" customHeight="1" x14ac:dyDescent="0.3">
      <c r="B7483" s="4" t="s">
        <v>14</v>
      </c>
      <c r="C7483" s="33">
        <v>1185732</v>
      </c>
      <c r="D7483" s="5">
        <v>44464</v>
      </c>
      <c r="E7483" s="4" t="s">
        <v>48</v>
      </c>
      <c r="F7483" s="4" t="s">
        <v>72</v>
      </c>
      <c r="G7483" s="4" t="s">
        <v>73</v>
      </c>
      <c r="H7483" s="6" t="s">
        <v>20</v>
      </c>
      <c r="I7483" s="7">
        <v>34</v>
      </c>
      <c r="J7483" s="8">
        <v>78</v>
      </c>
      <c r="K7483" s="9">
        <v>2652</v>
      </c>
      <c r="L7483" s="9">
        <v>1060.8</v>
      </c>
      <c r="M7483" s="10">
        <v>0.39999999999999997</v>
      </c>
      <c r="N7483" s="4" t="s">
        <v>24</v>
      </c>
      <c r="O7483" s="4" t="str">
        <f>TEXT(Table1[[#This Row],[Invoice Date]],"yyyy")</f>
        <v>2021</v>
      </c>
      <c r="P7483" s="4" t="str">
        <f>TEXT(Table1[[#This Row],[Invoice Date]],"mmm")</f>
        <v>Sep</v>
      </c>
      <c r="Q7483" s="27">
        <f>WEEKNUM(Table1[[#This Row],[Invoice Date]]) + IF(YEAR(Table1[[#This Row],[Invoice Date]])=2021, 52, 0)</f>
        <v>91</v>
      </c>
    </row>
    <row r="7484" spans="2:17" ht="14.25" customHeight="1" x14ac:dyDescent="0.3">
      <c r="B7484" s="4" t="s">
        <v>14</v>
      </c>
      <c r="C7484" s="33">
        <v>1185732</v>
      </c>
      <c r="D7484" s="5">
        <v>44464</v>
      </c>
      <c r="E7484" s="4" t="s">
        <v>48</v>
      </c>
      <c r="F7484" s="4" t="s">
        <v>72</v>
      </c>
      <c r="G7484" s="4" t="s">
        <v>73</v>
      </c>
      <c r="H7484" s="6" t="s">
        <v>23</v>
      </c>
      <c r="I7484" s="7">
        <v>33</v>
      </c>
      <c r="J7484" s="8">
        <v>83</v>
      </c>
      <c r="K7484" s="9">
        <v>2739</v>
      </c>
      <c r="L7484" s="9">
        <v>986.04</v>
      </c>
      <c r="M7484" s="10">
        <v>0.36</v>
      </c>
      <c r="N7484" s="4" t="s">
        <v>24</v>
      </c>
      <c r="O7484" s="4" t="str">
        <f>TEXT(Table1[[#This Row],[Invoice Date]],"yyyy")</f>
        <v>2021</v>
      </c>
      <c r="P7484" s="4" t="str">
        <f>TEXT(Table1[[#This Row],[Invoice Date]],"mmm")</f>
        <v>Sep</v>
      </c>
      <c r="Q7484" s="27">
        <f>WEEKNUM(Table1[[#This Row],[Invoice Date]]) + IF(YEAR(Table1[[#This Row],[Invoice Date]])=2021, 52, 0)</f>
        <v>91</v>
      </c>
    </row>
    <row r="7485" spans="2:17" ht="14.25" customHeight="1" x14ac:dyDescent="0.3">
      <c r="B7485" s="4" t="s">
        <v>14</v>
      </c>
      <c r="C7485" s="33">
        <v>1185732</v>
      </c>
      <c r="D7485" s="5">
        <v>44464</v>
      </c>
      <c r="E7485" s="4" t="s">
        <v>48</v>
      </c>
      <c r="F7485" s="4" t="s">
        <v>72</v>
      </c>
      <c r="G7485" s="4" t="s">
        <v>73</v>
      </c>
      <c r="H7485" s="6" t="s">
        <v>22</v>
      </c>
      <c r="I7485" s="7">
        <v>39</v>
      </c>
      <c r="J7485" s="8">
        <v>74</v>
      </c>
      <c r="K7485" s="9">
        <v>2886</v>
      </c>
      <c r="L7485" s="9">
        <v>1356.42</v>
      </c>
      <c r="M7485" s="10">
        <v>0.47000000000000003</v>
      </c>
      <c r="N7485" s="4" t="s">
        <v>24</v>
      </c>
      <c r="O7485" s="4" t="str">
        <f>TEXT(Table1[[#This Row],[Invoice Date]],"yyyy")</f>
        <v>2021</v>
      </c>
      <c r="P7485" s="4" t="str">
        <f>TEXT(Table1[[#This Row],[Invoice Date]],"mmm")</f>
        <v>Sep</v>
      </c>
      <c r="Q7485" s="27">
        <f>WEEKNUM(Table1[[#This Row],[Invoice Date]]) + IF(YEAR(Table1[[#This Row],[Invoice Date]])=2021, 52, 0)</f>
        <v>91</v>
      </c>
    </row>
    <row r="7486" spans="2:17" ht="14.25" customHeight="1" x14ac:dyDescent="0.3">
      <c r="B7486" s="4" t="s">
        <v>14</v>
      </c>
      <c r="C7486" s="33">
        <v>1185732</v>
      </c>
      <c r="D7486" s="5">
        <v>44464</v>
      </c>
      <c r="E7486" s="4" t="s">
        <v>48</v>
      </c>
      <c r="F7486" s="4" t="s">
        <v>72</v>
      </c>
      <c r="G7486" s="4" t="s">
        <v>73</v>
      </c>
      <c r="H7486" s="6" t="s">
        <v>23</v>
      </c>
      <c r="I7486" s="7">
        <v>42</v>
      </c>
      <c r="J7486" s="8">
        <v>70</v>
      </c>
      <c r="K7486" s="9">
        <v>2940</v>
      </c>
      <c r="L7486" s="9">
        <v>1264.2</v>
      </c>
      <c r="M7486" s="10">
        <v>0.43</v>
      </c>
      <c r="N7486" s="4" t="s">
        <v>83</v>
      </c>
      <c r="O7486" s="4" t="str">
        <f>TEXT(Table1[[#This Row],[Invoice Date]],"yyyy")</f>
        <v>2021</v>
      </c>
      <c r="P7486" s="4" t="str">
        <f>TEXT(Table1[[#This Row],[Invoice Date]],"mmm")</f>
        <v>Sep</v>
      </c>
      <c r="Q7486" s="27">
        <f>WEEKNUM(Table1[[#This Row],[Invoice Date]]) + IF(YEAR(Table1[[#This Row],[Invoice Date]])=2021, 52, 0)</f>
        <v>91</v>
      </c>
    </row>
    <row r="7487" spans="2:17" ht="14.25" customHeight="1" x14ac:dyDescent="0.3">
      <c r="B7487" s="4" t="s">
        <v>30</v>
      </c>
      <c r="C7487" s="34">
        <v>1128299</v>
      </c>
      <c r="D7487" s="5">
        <v>44464</v>
      </c>
      <c r="E7487" s="4" t="s">
        <v>31</v>
      </c>
      <c r="F7487" s="4" t="s">
        <v>80</v>
      </c>
      <c r="G7487" s="4" t="s">
        <v>63</v>
      </c>
      <c r="H7487" s="6" t="s">
        <v>23</v>
      </c>
      <c r="I7487" s="7">
        <v>41</v>
      </c>
      <c r="J7487" s="8">
        <v>73</v>
      </c>
      <c r="K7487" s="9">
        <v>2993</v>
      </c>
      <c r="L7487" s="9">
        <v>1257.06</v>
      </c>
      <c r="M7487" s="10">
        <v>0.42</v>
      </c>
      <c r="N7487" s="4" t="s">
        <v>83</v>
      </c>
      <c r="O7487" s="4" t="str">
        <f>TEXT(Table1[[#This Row],[Invoice Date]],"yyyy")</f>
        <v>2021</v>
      </c>
      <c r="P7487" s="4" t="str">
        <f>TEXT(Table1[[#This Row],[Invoice Date]],"mmm")</f>
        <v>Sep</v>
      </c>
      <c r="Q7487" s="27">
        <f>WEEKNUM(Table1[[#This Row],[Invoice Date]]) + IF(YEAR(Table1[[#This Row],[Invoice Date]])=2021, 52, 0)</f>
        <v>91</v>
      </c>
    </row>
    <row r="7488" spans="2:17" ht="14.25" customHeight="1" x14ac:dyDescent="0.3">
      <c r="B7488" s="4" t="s">
        <v>14</v>
      </c>
      <c r="C7488" s="33">
        <v>1185732</v>
      </c>
      <c r="D7488" s="5">
        <v>44464</v>
      </c>
      <c r="E7488" s="4" t="s">
        <v>48</v>
      </c>
      <c r="F7488" s="4" t="s">
        <v>72</v>
      </c>
      <c r="G7488" s="4" t="s">
        <v>73</v>
      </c>
      <c r="H7488" s="6" t="s">
        <v>20</v>
      </c>
      <c r="I7488" s="7">
        <v>47</v>
      </c>
      <c r="J7488" s="8">
        <v>65</v>
      </c>
      <c r="K7488" s="9">
        <v>3055</v>
      </c>
      <c r="L7488" s="9">
        <v>1435.85</v>
      </c>
      <c r="M7488" s="10">
        <v>0.47</v>
      </c>
      <c r="N7488" s="4" t="s">
        <v>83</v>
      </c>
      <c r="O7488" s="4" t="str">
        <f>TEXT(Table1[[#This Row],[Invoice Date]],"yyyy")</f>
        <v>2021</v>
      </c>
      <c r="P7488" s="4" t="str">
        <f>TEXT(Table1[[#This Row],[Invoice Date]],"mmm")</f>
        <v>Sep</v>
      </c>
      <c r="Q7488" s="27">
        <f>WEEKNUM(Table1[[#This Row],[Invoice Date]]) + IF(YEAR(Table1[[#This Row],[Invoice Date]])=2021, 52, 0)</f>
        <v>91</v>
      </c>
    </row>
    <row r="7489" spans="2:17" ht="14.25" customHeight="1" x14ac:dyDescent="0.3">
      <c r="B7489" s="4" t="s">
        <v>30</v>
      </c>
      <c r="C7489" s="34">
        <v>1128299</v>
      </c>
      <c r="D7489" s="5">
        <v>44464</v>
      </c>
      <c r="E7489" s="4" t="s">
        <v>31</v>
      </c>
      <c r="F7489" s="4" t="s">
        <v>80</v>
      </c>
      <c r="G7489" s="4" t="s">
        <v>63</v>
      </c>
      <c r="H7489" s="6" t="s">
        <v>23</v>
      </c>
      <c r="I7489" s="7">
        <v>36</v>
      </c>
      <c r="J7489" s="8">
        <v>85</v>
      </c>
      <c r="K7489" s="9">
        <v>3060</v>
      </c>
      <c r="L7489" s="9">
        <v>979.2</v>
      </c>
      <c r="M7489" s="10">
        <v>0.32</v>
      </c>
      <c r="N7489" s="4" t="s">
        <v>24</v>
      </c>
      <c r="O7489" s="4" t="str">
        <f>TEXT(Table1[[#This Row],[Invoice Date]],"yyyy")</f>
        <v>2021</v>
      </c>
      <c r="P7489" s="4" t="str">
        <f>TEXT(Table1[[#This Row],[Invoice Date]],"mmm")</f>
        <v>Sep</v>
      </c>
      <c r="Q7489" s="27">
        <f>WEEKNUM(Table1[[#This Row],[Invoice Date]]) + IF(YEAR(Table1[[#This Row],[Invoice Date]])=2021, 52, 0)</f>
        <v>91</v>
      </c>
    </row>
    <row r="7490" spans="2:17" ht="14.25" customHeight="1" x14ac:dyDescent="0.3">
      <c r="B7490" s="4" t="s">
        <v>30</v>
      </c>
      <c r="C7490" s="34">
        <v>1128299</v>
      </c>
      <c r="D7490" s="5">
        <v>44464</v>
      </c>
      <c r="E7490" s="4" t="s">
        <v>31</v>
      </c>
      <c r="F7490" s="4" t="s">
        <v>80</v>
      </c>
      <c r="G7490" s="4" t="s">
        <v>63</v>
      </c>
      <c r="H7490" s="6" t="s">
        <v>20</v>
      </c>
      <c r="I7490" s="7">
        <v>39</v>
      </c>
      <c r="J7490" s="8">
        <v>83</v>
      </c>
      <c r="K7490" s="9">
        <v>3237</v>
      </c>
      <c r="L7490" s="9">
        <v>1359.54</v>
      </c>
      <c r="M7490" s="10">
        <v>0.42</v>
      </c>
      <c r="N7490" s="4" t="s">
        <v>24</v>
      </c>
      <c r="O7490" s="4" t="str">
        <f>TEXT(Table1[[#This Row],[Invoice Date]],"yyyy")</f>
        <v>2021</v>
      </c>
      <c r="P7490" s="4" t="str">
        <f>TEXT(Table1[[#This Row],[Invoice Date]],"mmm")</f>
        <v>Sep</v>
      </c>
      <c r="Q7490" s="27">
        <f>WEEKNUM(Table1[[#This Row],[Invoice Date]]) + IF(YEAR(Table1[[#This Row],[Invoice Date]])=2021, 52, 0)</f>
        <v>91</v>
      </c>
    </row>
    <row r="7491" spans="2:17" ht="14.25" customHeight="1" x14ac:dyDescent="0.3">
      <c r="B7491" s="4" t="s">
        <v>14</v>
      </c>
      <c r="C7491" s="33">
        <v>1185732</v>
      </c>
      <c r="D7491" s="5">
        <v>44464</v>
      </c>
      <c r="E7491" s="4" t="s">
        <v>48</v>
      </c>
      <c r="F7491" s="4" t="s">
        <v>72</v>
      </c>
      <c r="G7491" s="4" t="s">
        <v>73</v>
      </c>
      <c r="H7491" s="6" t="s">
        <v>22</v>
      </c>
      <c r="I7491" s="7">
        <v>58</v>
      </c>
      <c r="J7491" s="8">
        <v>56</v>
      </c>
      <c r="K7491" s="9">
        <v>3248</v>
      </c>
      <c r="L7491" s="9">
        <v>1624</v>
      </c>
      <c r="M7491" s="10">
        <v>0.5</v>
      </c>
      <c r="N7491" s="4" t="s">
        <v>83</v>
      </c>
      <c r="O7491" s="4" t="str">
        <f>TEXT(Table1[[#This Row],[Invoice Date]],"yyyy")</f>
        <v>2021</v>
      </c>
      <c r="P7491" s="4" t="str">
        <f>TEXT(Table1[[#This Row],[Invoice Date]],"mmm")</f>
        <v>Sep</v>
      </c>
      <c r="Q7491" s="27">
        <f>WEEKNUM(Table1[[#This Row],[Invoice Date]]) + IF(YEAR(Table1[[#This Row],[Invoice Date]])=2021, 52, 0)</f>
        <v>91</v>
      </c>
    </row>
    <row r="7492" spans="2:17" ht="14.25" customHeight="1" x14ac:dyDescent="0.3">
      <c r="B7492" s="4" t="s">
        <v>30</v>
      </c>
      <c r="C7492" s="34">
        <v>1128299</v>
      </c>
      <c r="D7492" s="5">
        <v>44464</v>
      </c>
      <c r="E7492" s="4" t="s">
        <v>31</v>
      </c>
      <c r="F7492" s="4" t="s">
        <v>80</v>
      </c>
      <c r="G7492" s="4" t="s">
        <v>63</v>
      </c>
      <c r="H7492" s="6" t="s">
        <v>22</v>
      </c>
      <c r="I7492" s="7">
        <v>58</v>
      </c>
      <c r="J7492" s="8">
        <v>59</v>
      </c>
      <c r="K7492" s="9">
        <v>3422</v>
      </c>
      <c r="L7492" s="9">
        <v>1813.66</v>
      </c>
      <c r="M7492" s="10">
        <v>0.53</v>
      </c>
      <c r="N7492" s="4" t="s">
        <v>83</v>
      </c>
      <c r="O7492" s="4" t="str">
        <f>TEXT(Table1[[#This Row],[Invoice Date]],"yyyy")</f>
        <v>2021</v>
      </c>
      <c r="P7492" s="4" t="str">
        <f>TEXT(Table1[[#This Row],[Invoice Date]],"mmm")</f>
        <v>Sep</v>
      </c>
      <c r="Q7492" s="27">
        <f>WEEKNUM(Table1[[#This Row],[Invoice Date]]) + IF(YEAR(Table1[[#This Row],[Invoice Date]])=2021, 52, 0)</f>
        <v>91</v>
      </c>
    </row>
    <row r="7493" spans="2:17" ht="14.25" customHeight="1" x14ac:dyDescent="0.3">
      <c r="B7493" s="4" t="s">
        <v>30</v>
      </c>
      <c r="C7493" s="34">
        <v>1128299</v>
      </c>
      <c r="D7493" s="5">
        <v>44464</v>
      </c>
      <c r="E7493" s="4" t="s">
        <v>31</v>
      </c>
      <c r="F7493" s="4" t="s">
        <v>80</v>
      </c>
      <c r="G7493" s="4" t="s">
        <v>63</v>
      </c>
      <c r="H7493" s="6" t="s">
        <v>20</v>
      </c>
      <c r="I7493" s="7">
        <v>49</v>
      </c>
      <c r="J7493" s="8">
        <v>75</v>
      </c>
      <c r="K7493" s="9">
        <v>3675</v>
      </c>
      <c r="L7493" s="9">
        <v>1653.7499999999998</v>
      </c>
      <c r="M7493" s="10">
        <v>0.44999999999999996</v>
      </c>
      <c r="N7493" s="4" t="s">
        <v>83</v>
      </c>
      <c r="O7493" s="4" t="str">
        <f>TEXT(Table1[[#This Row],[Invoice Date]],"yyyy")</f>
        <v>2021</v>
      </c>
      <c r="P7493" s="4" t="str">
        <f>TEXT(Table1[[#This Row],[Invoice Date]],"mmm")</f>
        <v>Sep</v>
      </c>
      <c r="Q7493" s="27">
        <f>WEEKNUM(Table1[[#This Row],[Invoice Date]]) + IF(YEAR(Table1[[#This Row],[Invoice Date]])=2021, 52, 0)</f>
        <v>91</v>
      </c>
    </row>
    <row r="7494" spans="2:17" ht="14.25" customHeight="1" x14ac:dyDescent="0.3">
      <c r="B7494" s="4" t="s">
        <v>30</v>
      </c>
      <c r="C7494" s="34">
        <v>1128299</v>
      </c>
      <c r="D7494" s="5">
        <v>44464</v>
      </c>
      <c r="E7494" s="4" t="s">
        <v>31</v>
      </c>
      <c r="F7494" s="4" t="s">
        <v>80</v>
      </c>
      <c r="G7494" s="4" t="s">
        <v>63</v>
      </c>
      <c r="H7494" s="6" t="s">
        <v>22</v>
      </c>
      <c r="I7494" s="7">
        <v>48</v>
      </c>
      <c r="J7494" s="8">
        <v>77</v>
      </c>
      <c r="K7494" s="9">
        <v>3696</v>
      </c>
      <c r="L7494" s="9">
        <v>1552.3200000000002</v>
      </c>
      <c r="M7494" s="10">
        <v>0.42000000000000004</v>
      </c>
      <c r="N7494" s="4" t="s">
        <v>24</v>
      </c>
      <c r="O7494" s="4" t="str">
        <f>TEXT(Table1[[#This Row],[Invoice Date]],"yyyy")</f>
        <v>2021</v>
      </c>
      <c r="P7494" s="4" t="str">
        <f>TEXT(Table1[[#This Row],[Invoice Date]],"mmm")</f>
        <v>Sep</v>
      </c>
      <c r="Q7494" s="27">
        <f>WEEKNUM(Table1[[#This Row],[Invoice Date]]) + IF(YEAR(Table1[[#This Row],[Invoice Date]])=2021, 52, 0)</f>
        <v>91</v>
      </c>
    </row>
    <row r="7495" spans="2:17" ht="14.25" customHeight="1" x14ac:dyDescent="0.3">
      <c r="B7495" s="4" t="s">
        <v>26</v>
      </c>
      <c r="C7495" s="33">
        <v>1197831</v>
      </c>
      <c r="D7495" s="5">
        <v>44464</v>
      </c>
      <c r="E7495" s="4" t="s">
        <v>27</v>
      </c>
      <c r="F7495" s="4" t="s">
        <v>59</v>
      </c>
      <c r="G7495" s="4" t="s">
        <v>60</v>
      </c>
      <c r="H7495" s="6" t="s">
        <v>19</v>
      </c>
      <c r="I7495" s="7">
        <v>23</v>
      </c>
      <c r="J7495" s="8">
        <v>173</v>
      </c>
      <c r="K7495" s="9">
        <v>3979</v>
      </c>
      <c r="L7495" s="9">
        <v>2188.4499999999998</v>
      </c>
      <c r="M7495" s="10">
        <v>0.54999999999999993</v>
      </c>
      <c r="N7495" s="4" t="s">
        <v>24</v>
      </c>
      <c r="O7495" s="4" t="str">
        <f>TEXT(Table1[[#This Row],[Invoice Date]],"yyyy")</f>
        <v>2021</v>
      </c>
      <c r="P7495" s="4" t="str">
        <f>TEXT(Table1[[#This Row],[Invoice Date]],"mmm")</f>
        <v>Sep</v>
      </c>
      <c r="Q7495" s="27">
        <f>WEEKNUM(Table1[[#This Row],[Invoice Date]]) + IF(YEAR(Table1[[#This Row],[Invoice Date]])=2021, 52, 0)</f>
        <v>91</v>
      </c>
    </row>
    <row r="7496" spans="2:17" ht="14.25" customHeight="1" x14ac:dyDescent="0.3">
      <c r="B7496" s="4" t="s">
        <v>26</v>
      </c>
      <c r="C7496" s="33">
        <v>1197831</v>
      </c>
      <c r="D7496" s="5">
        <v>44464</v>
      </c>
      <c r="E7496" s="4" t="s">
        <v>27</v>
      </c>
      <c r="F7496" s="4" t="s">
        <v>59</v>
      </c>
      <c r="G7496" s="4" t="s">
        <v>60</v>
      </c>
      <c r="H7496" s="6" t="s">
        <v>19</v>
      </c>
      <c r="I7496" s="7">
        <v>29</v>
      </c>
      <c r="J7496" s="8">
        <v>158</v>
      </c>
      <c r="K7496" s="9">
        <v>4582</v>
      </c>
      <c r="L7496" s="9">
        <v>2886.6599999999994</v>
      </c>
      <c r="M7496" s="10">
        <v>0.62999999999999989</v>
      </c>
      <c r="N7496" s="4" t="s">
        <v>83</v>
      </c>
      <c r="O7496" s="4" t="str">
        <f>TEXT(Table1[[#This Row],[Invoice Date]],"yyyy")</f>
        <v>2021</v>
      </c>
      <c r="P7496" s="4" t="str">
        <f>TEXT(Table1[[#This Row],[Invoice Date]],"mmm")</f>
        <v>Sep</v>
      </c>
      <c r="Q7496" s="27">
        <f>WEEKNUM(Table1[[#This Row],[Invoice Date]]) + IF(YEAR(Table1[[#This Row],[Invoice Date]])=2021, 52, 0)</f>
        <v>91</v>
      </c>
    </row>
    <row r="7497" spans="2:17" ht="14.25" customHeight="1" x14ac:dyDescent="0.3">
      <c r="B7497" s="4" t="s">
        <v>30</v>
      </c>
      <c r="C7497" s="34">
        <v>1128299</v>
      </c>
      <c r="D7497" s="5">
        <v>44464</v>
      </c>
      <c r="E7497" s="4" t="s">
        <v>31</v>
      </c>
      <c r="F7497" s="4" t="s">
        <v>80</v>
      </c>
      <c r="G7497" s="4" t="s">
        <v>63</v>
      </c>
      <c r="H7497" s="6" t="s">
        <v>17</v>
      </c>
      <c r="I7497" s="7">
        <v>34</v>
      </c>
      <c r="J7497" s="8">
        <v>149</v>
      </c>
      <c r="K7497" s="9">
        <v>5066</v>
      </c>
      <c r="L7497" s="9">
        <v>1874.42</v>
      </c>
      <c r="M7497" s="10">
        <v>0.37</v>
      </c>
      <c r="N7497" s="4" t="s">
        <v>24</v>
      </c>
      <c r="O7497" s="4" t="str">
        <f>TEXT(Table1[[#This Row],[Invoice Date]],"yyyy")</f>
        <v>2021</v>
      </c>
      <c r="P7497" s="4" t="str">
        <f>TEXT(Table1[[#This Row],[Invoice Date]],"mmm")</f>
        <v>Sep</v>
      </c>
      <c r="Q7497" s="27">
        <f>WEEKNUM(Table1[[#This Row],[Invoice Date]]) + IF(YEAR(Table1[[#This Row],[Invoice Date]])=2021, 52, 0)</f>
        <v>91</v>
      </c>
    </row>
    <row r="7498" spans="2:17" ht="14.25" customHeight="1" x14ac:dyDescent="0.3">
      <c r="B7498" s="4" t="s">
        <v>14</v>
      </c>
      <c r="C7498" s="33">
        <v>1185732</v>
      </c>
      <c r="D7498" s="5">
        <v>44464</v>
      </c>
      <c r="E7498" s="4" t="s">
        <v>48</v>
      </c>
      <c r="F7498" s="4" t="s">
        <v>72</v>
      </c>
      <c r="G7498" s="4" t="s">
        <v>73</v>
      </c>
      <c r="H7498" s="6" t="s">
        <v>17</v>
      </c>
      <c r="I7498" s="7">
        <v>46</v>
      </c>
      <c r="J7498" s="8">
        <v>113</v>
      </c>
      <c r="K7498" s="9">
        <v>5198</v>
      </c>
      <c r="L7498" s="9">
        <v>2599</v>
      </c>
      <c r="M7498" s="10">
        <v>0.5</v>
      </c>
      <c r="N7498" s="4" t="s">
        <v>83</v>
      </c>
      <c r="O7498" s="4" t="str">
        <f>TEXT(Table1[[#This Row],[Invoice Date]],"yyyy")</f>
        <v>2021</v>
      </c>
      <c r="P7498" s="4" t="str">
        <f>TEXT(Table1[[#This Row],[Invoice Date]],"mmm")</f>
        <v>Sep</v>
      </c>
      <c r="Q7498" s="27">
        <f>WEEKNUM(Table1[[#This Row],[Invoice Date]]) + IF(YEAR(Table1[[#This Row],[Invoice Date]])=2021, 52, 0)</f>
        <v>91</v>
      </c>
    </row>
    <row r="7499" spans="2:17" ht="14.25" customHeight="1" x14ac:dyDescent="0.3">
      <c r="B7499" s="4" t="s">
        <v>14</v>
      </c>
      <c r="C7499" s="33">
        <v>1185732</v>
      </c>
      <c r="D7499" s="5">
        <v>44464</v>
      </c>
      <c r="E7499" s="4" t="s">
        <v>48</v>
      </c>
      <c r="F7499" s="4" t="s">
        <v>72</v>
      </c>
      <c r="G7499" s="4" t="s">
        <v>73</v>
      </c>
      <c r="H7499" s="6" t="s">
        <v>17</v>
      </c>
      <c r="I7499" s="7">
        <v>35</v>
      </c>
      <c r="J7499" s="8">
        <v>149</v>
      </c>
      <c r="K7499" s="9">
        <v>5215</v>
      </c>
      <c r="L7499" s="9">
        <v>2190.2999999999997</v>
      </c>
      <c r="M7499" s="10">
        <v>0.42</v>
      </c>
      <c r="N7499" s="4" t="s">
        <v>24</v>
      </c>
      <c r="O7499" s="4" t="str">
        <f>TEXT(Table1[[#This Row],[Invoice Date]],"yyyy")</f>
        <v>2021</v>
      </c>
      <c r="P7499" s="4" t="str">
        <f>TEXT(Table1[[#This Row],[Invoice Date]],"mmm")</f>
        <v>Sep</v>
      </c>
      <c r="Q7499" s="27">
        <f>WEEKNUM(Table1[[#This Row],[Invoice Date]]) + IF(YEAR(Table1[[#This Row],[Invoice Date]])=2021, 52, 0)</f>
        <v>91</v>
      </c>
    </row>
    <row r="7500" spans="2:17" ht="14.25" customHeight="1" x14ac:dyDescent="0.3">
      <c r="B7500" s="4" t="s">
        <v>30</v>
      </c>
      <c r="C7500" s="34">
        <v>1128299</v>
      </c>
      <c r="D7500" s="5">
        <v>44464</v>
      </c>
      <c r="E7500" s="4" t="s">
        <v>31</v>
      </c>
      <c r="F7500" s="4" t="s">
        <v>80</v>
      </c>
      <c r="G7500" s="4" t="s">
        <v>63</v>
      </c>
      <c r="H7500" s="6" t="s">
        <v>17</v>
      </c>
      <c r="I7500" s="7">
        <v>46</v>
      </c>
      <c r="J7500" s="8">
        <v>122</v>
      </c>
      <c r="K7500" s="9">
        <v>5612</v>
      </c>
      <c r="L7500" s="9">
        <v>2525.3999999999996</v>
      </c>
      <c r="M7500" s="10">
        <v>0.44999999999999996</v>
      </c>
      <c r="N7500" s="4" t="s">
        <v>83</v>
      </c>
      <c r="O7500" s="4" t="str">
        <f>TEXT(Table1[[#This Row],[Invoice Date]],"yyyy")</f>
        <v>2021</v>
      </c>
      <c r="P7500" s="4" t="str">
        <f>TEXT(Table1[[#This Row],[Invoice Date]],"mmm")</f>
        <v>Sep</v>
      </c>
      <c r="Q7500" s="27">
        <f>WEEKNUM(Table1[[#This Row],[Invoice Date]]) + IF(YEAR(Table1[[#This Row],[Invoice Date]])=2021, 52, 0)</f>
        <v>91</v>
      </c>
    </row>
    <row r="7501" spans="2:17" ht="14.25" customHeight="1" x14ac:dyDescent="0.3">
      <c r="B7501" s="4" t="s">
        <v>14</v>
      </c>
      <c r="C7501" s="33">
        <v>1185732</v>
      </c>
      <c r="D7501" s="5">
        <v>44464</v>
      </c>
      <c r="E7501" s="4" t="s">
        <v>48</v>
      </c>
      <c r="F7501" s="4" t="s">
        <v>72</v>
      </c>
      <c r="G7501" s="4" t="s">
        <v>73</v>
      </c>
      <c r="H7501" s="6" t="s">
        <v>19</v>
      </c>
      <c r="I7501" s="7">
        <v>52</v>
      </c>
      <c r="J7501" s="8">
        <v>113</v>
      </c>
      <c r="K7501" s="9">
        <v>5876</v>
      </c>
      <c r="L7501" s="9">
        <v>2702.9599999999996</v>
      </c>
      <c r="M7501" s="10">
        <v>0.45999999999999996</v>
      </c>
      <c r="N7501" s="4" t="s">
        <v>83</v>
      </c>
      <c r="O7501" s="4" t="str">
        <f>TEXT(Table1[[#This Row],[Invoice Date]],"yyyy")</f>
        <v>2021</v>
      </c>
      <c r="P7501" s="4" t="str">
        <f>TEXT(Table1[[#This Row],[Invoice Date]],"mmm")</f>
        <v>Sep</v>
      </c>
      <c r="Q7501" s="27">
        <f>WEEKNUM(Table1[[#This Row],[Invoice Date]]) + IF(YEAR(Table1[[#This Row],[Invoice Date]])=2021, 52, 0)</f>
        <v>91</v>
      </c>
    </row>
    <row r="7502" spans="2:17" ht="14.25" customHeight="1" x14ac:dyDescent="0.3">
      <c r="B7502" s="4" t="s">
        <v>26</v>
      </c>
      <c r="C7502" s="33">
        <v>1197831</v>
      </c>
      <c r="D7502" s="5">
        <v>44464</v>
      </c>
      <c r="E7502" s="4" t="s">
        <v>27</v>
      </c>
      <c r="F7502" s="4" t="s">
        <v>28</v>
      </c>
      <c r="G7502" s="4" t="s">
        <v>39</v>
      </c>
      <c r="H7502" s="6" t="s">
        <v>21</v>
      </c>
      <c r="I7502" s="7">
        <v>38</v>
      </c>
      <c r="J7502" s="8">
        <v>158</v>
      </c>
      <c r="K7502" s="9">
        <v>6004</v>
      </c>
      <c r="L7502" s="9">
        <v>3242.1600000000003</v>
      </c>
      <c r="M7502" s="10">
        <v>0.54</v>
      </c>
      <c r="N7502" s="4" t="s">
        <v>24</v>
      </c>
      <c r="O7502" s="4" t="str">
        <f>TEXT(Table1[[#This Row],[Invoice Date]],"yyyy")</f>
        <v>2021</v>
      </c>
      <c r="P7502" s="4" t="str">
        <f>TEXT(Table1[[#This Row],[Invoice Date]],"mmm")</f>
        <v>Sep</v>
      </c>
      <c r="Q7502" s="27">
        <f>WEEKNUM(Table1[[#This Row],[Invoice Date]]) + IF(YEAR(Table1[[#This Row],[Invoice Date]])=2021, 52, 0)</f>
        <v>91</v>
      </c>
    </row>
    <row r="7503" spans="2:17" ht="14.25" customHeight="1" x14ac:dyDescent="0.3">
      <c r="B7503" s="4" t="s">
        <v>30</v>
      </c>
      <c r="C7503" s="34">
        <v>1128299</v>
      </c>
      <c r="D7503" s="5">
        <v>44464</v>
      </c>
      <c r="E7503" s="4" t="s">
        <v>31</v>
      </c>
      <c r="F7503" s="4" t="s">
        <v>80</v>
      </c>
      <c r="G7503" s="4" t="s">
        <v>63</v>
      </c>
      <c r="H7503" s="6" t="s">
        <v>19</v>
      </c>
      <c r="I7503" s="7">
        <v>51</v>
      </c>
      <c r="J7503" s="8">
        <v>122</v>
      </c>
      <c r="K7503" s="9">
        <v>6222</v>
      </c>
      <c r="L7503" s="9">
        <v>2862.12</v>
      </c>
      <c r="M7503" s="10">
        <v>0.45999999999999996</v>
      </c>
      <c r="N7503" s="4" t="s">
        <v>83</v>
      </c>
      <c r="O7503" s="4" t="str">
        <f>TEXT(Table1[[#This Row],[Invoice Date]],"yyyy")</f>
        <v>2021</v>
      </c>
      <c r="P7503" s="4" t="str">
        <f>TEXT(Table1[[#This Row],[Invoice Date]],"mmm")</f>
        <v>Sep</v>
      </c>
      <c r="Q7503" s="27">
        <f>WEEKNUM(Table1[[#This Row],[Invoice Date]]) + IF(YEAR(Table1[[#This Row],[Invoice Date]])=2021, 52, 0)</f>
        <v>91</v>
      </c>
    </row>
    <row r="7504" spans="2:17" ht="14.25" customHeight="1" x14ac:dyDescent="0.3">
      <c r="B7504" s="4" t="s">
        <v>14</v>
      </c>
      <c r="C7504" s="33">
        <v>1185732</v>
      </c>
      <c r="D7504" s="5">
        <v>44464</v>
      </c>
      <c r="E7504" s="4" t="s">
        <v>48</v>
      </c>
      <c r="F7504" s="4" t="s">
        <v>72</v>
      </c>
      <c r="G7504" s="4" t="s">
        <v>73</v>
      </c>
      <c r="H7504" s="6" t="s">
        <v>19</v>
      </c>
      <c r="I7504" s="7">
        <v>43</v>
      </c>
      <c r="J7504" s="8">
        <v>153</v>
      </c>
      <c r="K7504" s="9">
        <v>6579</v>
      </c>
      <c r="L7504" s="9">
        <v>2565.81</v>
      </c>
      <c r="M7504" s="10">
        <v>0.38999999999999996</v>
      </c>
      <c r="N7504" s="4" t="s">
        <v>24</v>
      </c>
      <c r="O7504" s="4" t="str">
        <f>TEXT(Table1[[#This Row],[Invoice Date]],"yyyy")</f>
        <v>2021</v>
      </c>
      <c r="P7504" s="4" t="str">
        <f>TEXT(Table1[[#This Row],[Invoice Date]],"mmm")</f>
        <v>Sep</v>
      </c>
      <c r="Q7504" s="27">
        <f>WEEKNUM(Table1[[#This Row],[Invoice Date]]) + IF(YEAR(Table1[[#This Row],[Invoice Date]])=2021, 52, 0)</f>
        <v>91</v>
      </c>
    </row>
    <row r="7505" spans="2:17" ht="14.25" customHeight="1" x14ac:dyDescent="0.3">
      <c r="B7505" s="4" t="s">
        <v>30</v>
      </c>
      <c r="C7505" s="34">
        <v>1128299</v>
      </c>
      <c r="D7505" s="5">
        <v>44464</v>
      </c>
      <c r="E7505" s="4" t="s">
        <v>31</v>
      </c>
      <c r="F7505" s="4" t="s">
        <v>80</v>
      </c>
      <c r="G7505" s="4" t="s">
        <v>63</v>
      </c>
      <c r="H7505" s="6" t="s">
        <v>19</v>
      </c>
      <c r="I7505" s="7">
        <v>43</v>
      </c>
      <c r="J7505" s="8">
        <v>158</v>
      </c>
      <c r="K7505" s="9">
        <v>6794</v>
      </c>
      <c r="L7505" s="9">
        <v>2581.7200000000003</v>
      </c>
      <c r="M7505" s="10">
        <v>0.38</v>
      </c>
      <c r="N7505" s="4" t="s">
        <v>24</v>
      </c>
      <c r="O7505" s="4" t="str">
        <f>TEXT(Table1[[#This Row],[Invoice Date]],"yyyy")</f>
        <v>2021</v>
      </c>
      <c r="P7505" s="4" t="str">
        <f>TEXT(Table1[[#This Row],[Invoice Date]],"mmm")</f>
        <v>Sep</v>
      </c>
      <c r="Q7505" s="27">
        <f>WEEKNUM(Table1[[#This Row],[Invoice Date]]) + IF(YEAR(Table1[[#This Row],[Invoice Date]])=2021, 52, 0)</f>
        <v>91</v>
      </c>
    </row>
    <row r="7506" spans="2:17" ht="14.25" customHeight="1" x14ac:dyDescent="0.3">
      <c r="B7506" s="4" t="s">
        <v>26</v>
      </c>
      <c r="C7506" s="33">
        <v>1197831</v>
      </c>
      <c r="D7506" s="5">
        <v>44464</v>
      </c>
      <c r="E7506" s="4" t="s">
        <v>27</v>
      </c>
      <c r="F7506" s="4" t="s">
        <v>28</v>
      </c>
      <c r="G7506" s="4" t="s">
        <v>39</v>
      </c>
      <c r="H7506" s="6" t="s">
        <v>21</v>
      </c>
      <c r="I7506" s="7">
        <v>47</v>
      </c>
      <c r="J7506" s="8">
        <v>147</v>
      </c>
      <c r="K7506" s="9">
        <v>6909</v>
      </c>
      <c r="L7506" s="9">
        <v>4490.8500000000004</v>
      </c>
      <c r="M7506" s="10">
        <v>0.65</v>
      </c>
      <c r="N7506" s="4" t="s">
        <v>83</v>
      </c>
      <c r="O7506" s="4" t="str">
        <f>TEXT(Table1[[#This Row],[Invoice Date]],"yyyy")</f>
        <v>2021</v>
      </c>
      <c r="P7506" s="4" t="str">
        <f>TEXT(Table1[[#This Row],[Invoice Date]],"mmm")</f>
        <v>Sep</v>
      </c>
      <c r="Q7506" s="27">
        <f>WEEKNUM(Table1[[#This Row],[Invoice Date]]) + IF(YEAR(Table1[[#This Row],[Invoice Date]])=2021, 52, 0)</f>
        <v>91</v>
      </c>
    </row>
    <row r="7507" spans="2:17" ht="14.25" customHeight="1" x14ac:dyDescent="0.3">
      <c r="B7507" s="4" t="s">
        <v>14</v>
      </c>
      <c r="C7507" s="33">
        <v>1185732</v>
      </c>
      <c r="D7507" s="5">
        <v>44464</v>
      </c>
      <c r="E7507" s="4" t="s">
        <v>48</v>
      </c>
      <c r="F7507" s="4" t="s">
        <v>72</v>
      </c>
      <c r="G7507" s="4" t="s">
        <v>73</v>
      </c>
      <c r="H7507" s="6" t="s">
        <v>21</v>
      </c>
      <c r="I7507" s="7">
        <v>50.000000000000014</v>
      </c>
      <c r="J7507" s="8">
        <v>200</v>
      </c>
      <c r="K7507" s="9">
        <v>100000.00000000003</v>
      </c>
      <c r="L7507" s="9">
        <v>35000.000000000007</v>
      </c>
      <c r="M7507" s="10">
        <v>0.35</v>
      </c>
      <c r="N7507" s="4" t="s">
        <v>18</v>
      </c>
      <c r="O7507" s="4" t="str">
        <f>TEXT(Table1[[#This Row],[Invoice Date]],"yyyy")</f>
        <v>2021</v>
      </c>
      <c r="P7507" s="4" t="str">
        <f>TEXT(Table1[[#This Row],[Invoice Date]],"mmm")</f>
        <v>Sep</v>
      </c>
      <c r="Q7507" s="27">
        <f>WEEKNUM(Table1[[#This Row],[Invoice Date]]) + IF(YEAR(Table1[[#This Row],[Invoice Date]])=2021, 52, 0)</f>
        <v>91</v>
      </c>
    </row>
    <row r="7508" spans="2:17" ht="14.25" customHeight="1" x14ac:dyDescent="0.3">
      <c r="B7508" s="4" t="s">
        <v>30</v>
      </c>
      <c r="C7508" s="34">
        <v>1128299</v>
      </c>
      <c r="D7508" s="5">
        <v>44464</v>
      </c>
      <c r="E7508" s="4" t="s">
        <v>31</v>
      </c>
      <c r="F7508" s="4" t="s">
        <v>80</v>
      </c>
      <c r="G7508" s="4" t="s">
        <v>63</v>
      </c>
      <c r="H7508" s="6" t="s">
        <v>21</v>
      </c>
      <c r="I7508" s="7">
        <v>50.000000000000014</v>
      </c>
      <c r="J7508" s="8">
        <v>200</v>
      </c>
      <c r="K7508" s="9">
        <v>100000.00000000003</v>
      </c>
      <c r="L7508" s="9">
        <v>35000.000000000007</v>
      </c>
      <c r="M7508" s="10">
        <v>0.35</v>
      </c>
      <c r="N7508" s="4" t="s">
        <v>18</v>
      </c>
      <c r="O7508" s="4" t="str">
        <f>TEXT(Table1[[#This Row],[Invoice Date]],"yyyy")</f>
        <v>2021</v>
      </c>
      <c r="P7508" s="4" t="str">
        <f>TEXT(Table1[[#This Row],[Invoice Date]],"mmm")</f>
        <v>Sep</v>
      </c>
      <c r="Q7508" s="27">
        <f>WEEKNUM(Table1[[#This Row],[Invoice Date]]) + IF(YEAR(Table1[[#This Row],[Invoice Date]])=2021, 52, 0)</f>
        <v>91</v>
      </c>
    </row>
    <row r="7509" spans="2:17" ht="14.25" customHeight="1" x14ac:dyDescent="0.3">
      <c r="B7509" s="4" t="s">
        <v>14</v>
      </c>
      <c r="C7509" s="33">
        <v>1185732</v>
      </c>
      <c r="D7509" s="5">
        <v>44464</v>
      </c>
      <c r="E7509" s="4" t="s">
        <v>48</v>
      </c>
      <c r="F7509" s="4" t="s">
        <v>72</v>
      </c>
      <c r="G7509" s="4" t="s">
        <v>73</v>
      </c>
      <c r="H7509" s="6" t="s">
        <v>23</v>
      </c>
      <c r="I7509" s="7">
        <v>44.999999999999993</v>
      </c>
      <c r="J7509" s="8">
        <v>250</v>
      </c>
      <c r="K7509" s="9">
        <v>112499.99999999999</v>
      </c>
      <c r="L7509" s="9">
        <v>33749.999999999993</v>
      </c>
      <c r="M7509" s="10">
        <v>0.3</v>
      </c>
      <c r="N7509" s="4" t="s">
        <v>18</v>
      </c>
      <c r="O7509" s="4" t="str">
        <f>TEXT(Table1[[#This Row],[Invoice Date]],"yyyy")</f>
        <v>2021</v>
      </c>
      <c r="P7509" s="4" t="str">
        <f>TEXT(Table1[[#This Row],[Invoice Date]],"mmm")</f>
        <v>Sep</v>
      </c>
      <c r="Q7509" s="27">
        <f>WEEKNUM(Table1[[#This Row],[Invoice Date]]) + IF(YEAR(Table1[[#This Row],[Invoice Date]])=2021, 52, 0)</f>
        <v>91</v>
      </c>
    </row>
    <row r="7510" spans="2:17" ht="14.25" customHeight="1" x14ac:dyDescent="0.3">
      <c r="B7510" s="4" t="s">
        <v>30</v>
      </c>
      <c r="C7510" s="34">
        <v>1128299</v>
      </c>
      <c r="D7510" s="5">
        <v>44464</v>
      </c>
      <c r="E7510" s="4" t="s">
        <v>31</v>
      </c>
      <c r="F7510" s="4" t="s">
        <v>80</v>
      </c>
      <c r="G7510" s="4" t="s">
        <v>63</v>
      </c>
      <c r="H7510" s="6" t="s">
        <v>23</v>
      </c>
      <c r="I7510" s="7">
        <v>44.999999999999993</v>
      </c>
      <c r="J7510" s="8">
        <v>250</v>
      </c>
      <c r="K7510" s="9">
        <v>112499.99999999999</v>
      </c>
      <c r="L7510" s="9">
        <v>33749.999999999993</v>
      </c>
      <c r="M7510" s="10">
        <v>0.3</v>
      </c>
      <c r="N7510" s="4" t="s">
        <v>18</v>
      </c>
      <c r="O7510" s="4" t="str">
        <f>TEXT(Table1[[#This Row],[Invoice Date]],"yyyy")</f>
        <v>2021</v>
      </c>
      <c r="P7510" s="4" t="str">
        <f>TEXT(Table1[[#This Row],[Invoice Date]],"mmm")</f>
        <v>Sep</v>
      </c>
      <c r="Q7510" s="27">
        <f>WEEKNUM(Table1[[#This Row],[Invoice Date]]) + IF(YEAR(Table1[[#This Row],[Invoice Date]])=2021, 52, 0)</f>
        <v>91</v>
      </c>
    </row>
    <row r="7511" spans="2:17" ht="14.25" customHeight="1" x14ac:dyDescent="0.3">
      <c r="B7511" s="4" t="s">
        <v>14</v>
      </c>
      <c r="C7511" s="33">
        <v>1185732</v>
      </c>
      <c r="D7511" s="5">
        <v>44464</v>
      </c>
      <c r="E7511" s="4" t="s">
        <v>48</v>
      </c>
      <c r="F7511" s="4" t="s">
        <v>72</v>
      </c>
      <c r="G7511" s="4" t="s">
        <v>73</v>
      </c>
      <c r="H7511" s="6" t="s">
        <v>20</v>
      </c>
      <c r="I7511" s="7">
        <v>50.000000000000014</v>
      </c>
      <c r="J7511" s="8">
        <v>250</v>
      </c>
      <c r="K7511" s="9">
        <v>125000.00000000003</v>
      </c>
      <c r="L7511" s="9">
        <v>43750.000000000007</v>
      </c>
      <c r="M7511" s="10">
        <v>0.35</v>
      </c>
      <c r="N7511" s="4" t="s">
        <v>18</v>
      </c>
      <c r="O7511" s="4" t="str">
        <f>TEXT(Table1[[#This Row],[Invoice Date]],"yyyy")</f>
        <v>2021</v>
      </c>
      <c r="P7511" s="4" t="str">
        <f>TEXT(Table1[[#This Row],[Invoice Date]],"mmm")</f>
        <v>Sep</v>
      </c>
      <c r="Q7511" s="27">
        <f>WEEKNUM(Table1[[#This Row],[Invoice Date]]) + IF(YEAR(Table1[[#This Row],[Invoice Date]])=2021, 52, 0)</f>
        <v>91</v>
      </c>
    </row>
    <row r="7512" spans="2:17" ht="14.25" customHeight="1" x14ac:dyDescent="0.3">
      <c r="B7512" s="4" t="s">
        <v>30</v>
      </c>
      <c r="C7512" s="34">
        <v>1128299</v>
      </c>
      <c r="D7512" s="5">
        <v>44464</v>
      </c>
      <c r="E7512" s="4" t="s">
        <v>31</v>
      </c>
      <c r="F7512" s="4" t="s">
        <v>80</v>
      </c>
      <c r="G7512" s="4" t="s">
        <v>63</v>
      </c>
      <c r="H7512" s="6" t="s">
        <v>20</v>
      </c>
      <c r="I7512" s="7">
        <v>50.000000000000014</v>
      </c>
      <c r="J7512" s="8">
        <v>250</v>
      </c>
      <c r="K7512" s="9">
        <v>125000.00000000003</v>
      </c>
      <c r="L7512" s="9">
        <v>43750.000000000007</v>
      </c>
      <c r="M7512" s="10">
        <v>0.35</v>
      </c>
      <c r="N7512" s="4" t="s">
        <v>18</v>
      </c>
      <c r="O7512" s="4" t="str">
        <f>TEXT(Table1[[#This Row],[Invoice Date]],"yyyy")</f>
        <v>2021</v>
      </c>
      <c r="P7512" s="4" t="str">
        <f>TEXT(Table1[[#This Row],[Invoice Date]],"mmm")</f>
        <v>Sep</v>
      </c>
      <c r="Q7512" s="27">
        <f>WEEKNUM(Table1[[#This Row],[Invoice Date]]) + IF(YEAR(Table1[[#This Row],[Invoice Date]])=2021, 52, 0)</f>
        <v>91</v>
      </c>
    </row>
    <row r="7513" spans="2:17" ht="14.25" customHeight="1" x14ac:dyDescent="0.3">
      <c r="B7513" s="4" t="s">
        <v>14</v>
      </c>
      <c r="C7513" s="33">
        <v>1185732</v>
      </c>
      <c r="D7513" s="5">
        <v>44464</v>
      </c>
      <c r="E7513" s="4" t="s">
        <v>48</v>
      </c>
      <c r="F7513" s="4" t="s">
        <v>72</v>
      </c>
      <c r="G7513" s="4" t="s">
        <v>73</v>
      </c>
      <c r="H7513" s="6" t="s">
        <v>22</v>
      </c>
      <c r="I7513" s="7">
        <v>60.000000000000007</v>
      </c>
      <c r="J7513" s="8">
        <v>225</v>
      </c>
      <c r="K7513" s="9">
        <v>135000.00000000003</v>
      </c>
      <c r="L7513" s="9">
        <v>54000.000000000015</v>
      </c>
      <c r="M7513" s="10">
        <v>0.4</v>
      </c>
      <c r="N7513" s="4" t="s">
        <v>18</v>
      </c>
      <c r="O7513" s="4" t="str">
        <f>TEXT(Table1[[#This Row],[Invoice Date]],"yyyy")</f>
        <v>2021</v>
      </c>
      <c r="P7513" s="4" t="str">
        <f>TEXT(Table1[[#This Row],[Invoice Date]],"mmm")</f>
        <v>Sep</v>
      </c>
      <c r="Q7513" s="27">
        <f>WEEKNUM(Table1[[#This Row],[Invoice Date]]) + IF(YEAR(Table1[[#This Row],[Invoice Date]])=2021, 52, 0)</f>
        <v>91</v>
      </c>
    </row>
    <row r="7514" spans="2:17" ht="14.25" customHeight="1" x14ac:dyDescent="0.3">
      <c r="B7514" s="4" t="s">
        <v>30</v>
      </c>
      <c r="C7514" s="34">
        <v>1128299</v>
      </c>
      <c r="D7514" s="5">
        <v>44464</v>
      </c>
      <c r="E7514" s="4" t="s">
        <v>31</v>
      </c>
      <c r="F7514" s="4" t="s">
        <v>80</v>
      </c>
      <c r="G7514" s="4" t="s">
        <v>63</v>
      </c>
      <c r="H7514" s="6" t="s">
        <v>22</v>
      </c>
      <c r="I7514" s="7">
        <v>60.000000000000007</v>
      </c>
      <c r="J7514" s="8">
        <v>225</v>
      </c>
      <c r="K7514" s="9">
        <v>135000.00000000003</v>
      </c>
      <c r="L7514" s="9">
        <v>54000.000000000015</v>
      </c>
      <c r="M7514" s="10">
        <v>0.4</v>
      </c>
      <c r="N7514" s="4" t="s">
        <v>18</v>
      </c>
      <c r="O7514" s="4" t="str">
        <f>TEXT(Table1[[#This Row],[Invoice Date]],"yyyy")</f>
        <v>2021</v>
      </c>
      <c r="P7514" s="4" t="str">
        <f>TEXT(Table1[[#This Row],[Invoice Date]],"mmm")</f>
        <v>Sep</v>
      </c>
      <c r="Q7514" s="27">
        <f>WEEKNUM(Table1[[#This Row],[Invoice Date]]) + IF(YEAR(Table1[[#This Row],[Invoice Date]])=2021, 52, 0)</f>
        <v>91</v>
      </c>
    </row>
    <row r="7515" spans="2:17" ht="14.25" customHeight="1" x14ac:dyDescent="0.3">
      <c r="B7515" s="4" t="s">
        <v>26</v>
      </c>
      <c r="C7515" s="33">
        <v>1197831</v>
      </c>
      <c r="D7515" s="5">
        <v>44464</v>
      </c>
      <c r="E7515" s="4" t="s">
        <v>27</v>
      </c>
      <c r="F7515" s="4" t="s">
        <v>59</v>
      </c>
      <c r="G7515" s="4" t="s">
        <v>60</v>
      </c>
      <c r="H7515" s="6" t="s">
        <v>19</v>
      </c>
      <c r="I7515" s="7">
        <v>30.000000000000004</v>
      </c>
      <c r="J7515" s="8">
        <v>525</v>
      </c>
      <c r="K7515" s="9">
        <v>157500.00000000003</v>
      </c>
      <c r="L7515" s="9">
        <v>78750</v>
      </c>
      <c r="M7515" s="10">
        <v>0.49999999999999994</v>
      </c>
      <c r="N7515" s="4" t="s">
        <v>24</v>
      </c>
      <c r="O7515" s="4" t="str">
        <f>TEXT(Table1[[#This Row],[Invoice Date]],"yyyy")</f>
        <v>2021</v>
      </c>
      <c r="P7515" s="4" t="str">
        <f>TEXT(Table1[[#This Row],[Invoice Date]],"mmm")</f>
        <v>Sep</v>
      </c>
      <c r="Q7515" s="27">
        <f>WEEKNUM(Table1[[#This Row],[Invoice Date]]) + IF(YEAR(Table1[[#This Row],[Invoice Date]])=2021, 52, 0)</f>
        <v>91</v>
      </c>
    </row>
    <row r="7516" spans="2:17" ht="14.25" customHeight="1" x14ac:dyDescent="0.3">
      <c r="B7516" s="4" t="s">
        <v>14</v>
      </c>
      <c r="C7516" s="33">
        <v>1185732</v>
      </c>
      <c r="D7516" s="5">
        <v>44464</v>
      </c>
      <c r="E7516" s="4" t="s">
        <v>48</v>
      </c>
      <c r="F7516" s="4" t="s">
        <v>72</v>
      </c>
      <c r="G7516" s="4" t="s">
        <v>73</v>
      </c>
      <c r="H7516" s="6" t="s">
        <v>17</v>
      </c>
      <c r="I7516" s="7">
        <v>50.000000000000014</v>
      </c>
      <c r="J7516" s="8">
        <v>450</v>
      </c>
      <c r="K7516" s="9">
        <v>225000.00000000006</v>
      </c>
      <c r="L7516" s="9">
        <v>78750.000000000015</v>
      </c>
      <c r="M7516" s="10">
        <v>0.35</v>
      </c>
      <c r="N7516" s="4" t="s">
        <v>18</v>
      </c>
      <c r="O7516" s="4" t="str">
        <f>TEXT(Table1[[#This Row],[Invoice Date]],"yyyy")</f>
        <v>2021</v>
      </c>
      <c r="P7516" s="4" t="str">
        <f>TEXT(Table1[[#This Row],[Invoice Date]],"mmm")</f>
        <v>Sep</v>
      </c>
      <c r="Q7516" s="27">
        <f>WEEKNUM(Table1[[#This Row],[Invoice Date]]) + IF(YEAR(Table1[[#This Row],[Invoice Date]])=2021, 52, 0)</f>
        <v>91</v>
      </c>
    </row>
    <row r="7517" spans="2:17" ht="14.25" customHeight="1" x14ac:dyDescent="0.3">
      <c r="B7517" s="4" t="s">
        <v>30</v>
      </c>
      <c r="C7517" s="34">
        <v>1128299</v>
      </c>
      <c r="D7517" s="5">
        <v>44464</v>
      </c>
      <c r="E7517" s="4" t="s">
        <v>31</v>
      </c>
      <c r="F7517" s="4" t="s">
        <v>80</v>
      </c>
      <c r="G7517" s="4" t="s">
        <v>63</v>
      </c>
      <c r="H7517" s="6" t="s">
        <v>17</v>
      </c>
      <c r="I7517" s="7">
        <v>50.000000000000014</v>
      </c>
      <c r="J7517" s="8">
        <v>450</v>
      </c>
      <c r="K7517" s="9">
        <v>225000.00000000006</v>
      </c>
      <c r="L7517" s="9">
        <v>78750.000000000015</v>
      </c>
      <c r="M7517" s="10">
        <v>0.35</v>
      </c>
      <c r="N7517" s="4" t="s">
        <v>18</v>
      </c>
      <c r="O7517" s="4" t="str">
        <f>TEXT(Table1[[#This Row],[Invoice Date]],"yyyy")</f>
        <v>2021</v>
      </c>
      <c r="P7517" s="4" t="str">
        <f>TEXT(Table1[[#This Row],[Invoice Date]],"mmm")</f>
        <v>Sep</v>
      </c>
      <c r="Q7517" s="27">
        <f>WEEKNUM(Table1[[#This Row],[Invoice Date]]) + IF(YEAR(Table1[[#This Row],[Invoice Date]])=2021, 52, 0)</f>
        <v>91</v>
      </c>
    </row>
    <row r="7518" spans="2:17" ht="14.25" customHeight="1" x14ac:dyDescent="0.3">
      <c r="B7518" s="4" t="s">
        <v>14</v>
      </c>
      <c r="C7518" s="33">
        <v>1185732</v>
      </c>
      <c r="D7518" s="5">
        <v>44464</v>
      </c>
      <c r="E7518" s="4" t="s">
        <v>48</v>
      </c>
      <c r="F7518" s="4" t="s">
        <v>72</v>
      </c>
      <c r="G7518" s="4" t="s">
        <v>73</v>
      </c>
      <c r="H7518" s="6" t="s">
        <v>19</v>
      </c>
      <c r="I7518" s="7">
        <v>55.000000000000014</v>
      </c>
      <c r="J7518" s="8">
        <v>450</v>
      </c>
      <c r="K7518" s="9">
        <v>247500.00000000006</v>
      </c>
      <c r="L7518" s="9">
        <v>86625.000000000015</v>
      </c>
      <c r="M7518" s="10">
        <v>0.35</v>
      </c>
      <c r="N7518" s="4" t="s">
        <v>18</v>
      </c>
      <c r="O7518" s="4" t="str">
        <f>TEXT(Table1[[#This Row],[Invoice Date]],"yyyy")</f>
        <v>2021</v>
      </c>
      <c r="P7518" s="4" t="str">
        <f>TEXT(Table1[[#This Row],[Invoice Date]],"mmm")</f>
        <v>Sep</v>
      </c>
      <c r="Q7518" s="27">
        <f>WEEKNUM(Table1[[#This Row],[Invoice Date]]) + IF(YEAR(Table1[[#This Row],[Invoice Date]])=2021, 52, 0)</f>
        <v>91</v>
      </c>
    </row>
    <row r="7519" spans="2:17" ht="14.25" customHeight="1" x14ac:dyDescent="0.3">
      <c r="B7519" s="4" t="s">
        <v>30</v>
      </c>
      <c r="C7519" s="34">
        <v>1128299</v>
      </c>
      <c r="D7519" s="5">
        <v>44464</v>
      </c>
      <c r="E7519" s="4" t="s">
        <v>31</v>
      </c>
      <c r="F7519" s="4" t="s">
        <v>80</v>
      </c>
      <c r="G7519" s="4" t="s">
        <v>63</v>
      </c>
      <c r="H7519" s="6" t="s">
        <v>19</v>
      </c>
      <c r="I7519" s="7">
        <v>55.000000000000014</v>
      </c>
      <c r="J7519" s="8">
        <v>450</v>
      </c>
      <c r="K7519" s="9">
        <v>247500.00000000006</v>
      </c>
      <c r="L7519" s="9">
        <v>86625.000000000015</v>
      </c>
      <c r="M7519" s="10">
        <v>0.35</v>
      </c>
      <c r="N7519" s="4" t="s">
        <v>18</v>
      </c>
      <c r="O7519" s="4" t="str">
        <f>TEXT(Table1[[#This Row],[Invoice Date]],"yyyy")</f>
        <v>2021</v>
      </c>
      <c r="P7519" s="4" t="str">
        <f>TEXT(Table1[[#This Row],[Invoice Date]],"mmm")</f>
        <v>Sep</v>
      </c>
      <c r="Q7519" s="27">
        <f>WEEKNUM(Table1[[#This Row],[Invoice Date]]) + IF(YEAR(Table1[[#This Row],[Invoice Date]])=2021, 52, 0)</f>
        <v>91</v>
      </c>
    </row>
    <row r="7520" spans="2:17" ht="14.25" customHeight="1" x14ac:dyDescent="0.3">
      <c r="B7520" s="4" t="s">
        <v>26</v>
      </c>
      <c r="C7520" s="33">
        <v>1197831</v>
      </c>
      <c r="D7520" s="5">
        <v>44464</v>
      </c>
      <c r="E7520" s="4" t="s">
        <v>27</v>
      </c>
      <c r="F7520" s="4" t="s">
        <v>28</v>
      </c>
      <c r="G7520" s="4" t="s">
        <v>39</v>
      </c>
      <c r="H7520" s="6" t="s">
        <v>21</v>
      </c>
      <c r="I7520" s="7">
        <v>50</v>
      </c>
      <c r="J7520" s="8">
        <v>525</v>
      </c>
      <c r="K7520" s="9">
        <v>262500</v>
      </c>
      <c r="L7520" s="9">
        <v>131250</v>
      </c>
      <c r="M7520" s="10">
        <v>0.5</v>
      </c>
      <c r="N7520" s="4" t="s">
        <v>24</v>
      </c>
      <c r="O7520" s="4" t="str">
        <f>TEXT(Table1[[#This Row],[Invoice Date]],"yyyy")</f>
        <v>2021</v>
      </c>
      <c r="P7520" s="4" t="str">
        <f>TEXT(Table1[[#This Row],[Invoice Date]],"mmm")</f>
        <v>Sep</v>
      </c>
      <c r="Q7520" s="27">
        <f>WEEKNUM(Table1[[#This Row],[Invoice Date]]) + IF(YEAR(Table1[[#This Row],[Invoice Date]])=2021, 52, 0)</f>
        <v>91</v>
      </c>
    </row>
    <row r="7521" spans="2:17" ht="14.25" customHeight="1" x14ac:dyDescent="0.3">
      <c r="B7521" s="4" t="s">
        <v>26</v>
      </c>
      <c r="C7521" s="33">
        <v>1197831</v>
      </c>
      <c r="D7521" s="5">
        <v>44465</v>
      </c>
      <c r="E7521" s="4" t="s">
        <v>27</v>
      </c>
      <c r="F7521" s="4" t="s">
        <v>59</v>
      </c>
      <c r="G7521" s="4" t="s">
        <v>60</v>
      </c>
      <c r="H7521" s="6" t="s">
        <v>20</v>
      </c>
      <c r="I7521" s="7">
        <v>32</v>
      </c>
      <c r="J7521" s="8">
        <v>124</v>
      </c>
      <c r="K7521" s="9">
        <v>3968</v>
      </c>
      <c r="L7521" s="9">
        <v>2380.7999999999997</v>
      </c>
      <c r="M7521" s="10">
        <v>0.6</v>
      </c>
      <c r="N7521" s="4" t="s">
        <v>83</v>
      </c>
      <c r="O7521" s="4" t="str">
        <f>TEXT(Table1[[#This Row],[Invoice Date]],"yyyy")</f>
        <v>2021</v>
      </c>
      <c r="P7521" s="4" t="str">
        <f>TEXT(Table1[[#This Row],[Invoice Date]],"mmm")</f>
        <v>Sep</v>
      </c>
      <c r="Q7521" s="27">
        <f>WEEKNUM(Table1[[#This Row],[Invoice Date]]) + IF(YEAR(Table1[[#This Row],[Invoice Date]])=2021, 52, 0)</f>
        <v>92</v>
      </c>
    </row>
    <row r="7522" spans="2:17" ht="14.25" customHeight="1" x14ac:dyDescent="0.3">
      <c r="B7522" s="4" t="s">
        <v>26</v>
      </c>
      <c r="C7522" s="33">
        <v>1197831</v>
      </c>
      <c r="D7522" s="5">
        <v>44465</v>
      </c>
      <c r="E7522" s="4" t="s">
        <v>27</v>
      </c>
      <c r="F7522" s="4" t="s">
        <v>59</v>
      </c>
      <c r="G7522" s="4" t="s">
        <v>60</v>
      </c>
      <c r="H7522" s="6" t="s">
        <v>20</v>
      </c>
      <c r="I7522" s="7">
        <v>24</v>
      </c>
      <c r="J7522" s="8">
        <v>166</v>
      </c>
      <c r="K7522" s="9">
        <v>3984</v>
      </c>
      <c r="L7522" s="9">
        <v>2151.3599999999997</v>
      </c>
      <c r="M7522" s="10">
        <v>0.53999999999999992</v>
      </c>
      <c r="N7522" s="4" t="s">
        <v>24</v>
      </c>
      <c r="O7522" s="4" t="str">
        <f>TEXT(Table1[[#This Row],[Invoice Date]],"yyyy")</f>
        <v>2021</v>
      </c>
      <c r="P7522" s="4" t="str">
        <f>TEXT(Table1[[#This Row],[Invoice Date]],"mmm")</f>
        <v>Sep</v>
      </c>
      <c r="Q7522" s="27">
        <f>WEEKNUM(Table1[[#This Row],[Invoice Date]]) + IF(YEAR(Table1[[#This Row],[Invoice Date]])=2021, 52, 0)</f>
        <v>92</v>
      </c>
    </row>
    <row r="7523" spans="2:17" ht="14.25" customHeight="1" x14ac:dyDescent="0.3">
      <c r="B7523" s="4" t="s">
        <v>26</v>
      </c>
      <c r="C7523" s="33">
        <v>1197831</v>
      </c>
      <c r="D7523" s="5">
        <v>44465</v>
      </c>
      <c r="E7523" s="4" t="s">
        <v>27</v>
      </c>
      <c r="F7523" s="4" t="s">
        <v>28</v>
      </c>
      <c r="G7523" s="4" t="s">
        <v>39</v>
      </c>
      <c r="H7523" s="6" t="s">
        <v>22</v>
      </c>
      <c r="I7523" s="7">
        <v>43</v>
      </c>
      <c r="J7523" s="8">
        <v>158</v>
      </c>
      <c r="K7523" s="9">
        <v>6794</v>
      </c>
      <c r="L7523" s="9">
        <v>2785.54</v>
      </c>
      <c r="M7523" s="10">
        <v>0.41</v>
      </c>
      <c r="N7523" s="4" t="s">
        <v>24</v>
      </c>
      <c r="O7523" s="4" t="str">
        <f>TEXT(Table1[[#This Row],[Invoice Date]],"yyyy")</f>
        <v>2021</v>
      </c>
      <c r="P7523" s="4" t="str">
        <f>TEXT(Table1[[#This Row],[Invoice Date]],"mmm")</f>
        <v>Sep</v>
      </c>
      <c r="Q7523" s="27">
        <f>WEEKNUM(Table1[[#This Row],[Invoice Date]]) + IF(YEAR(Table1[[#This Row],[Invoice Date]])=2021, 52, 0)</f>
        <v>92</v>
      </c>
    </row>
    <row r="7524" spans="2:17" ht="14.25" customHeight="1" x14ac:dyDescent="0.3">
      <c r="B7524" s="4" t="s">
        <v>26</v>
      </c>
      <c r="C7524" s="33">
        <v>1197831</v>
      </c>
      <c r="D7524" s="5">
        <v>44465</v>
      </c>
      <c r="E7524" s="4" t="s">
        <v>27</v>
      </c>
      <c r="F7524" s="4" t="s">
        <v>28</v>
      </c>
      <c r="G7524" s="4" t="s">
        <v>39</v>
      </c>
      <c r="H7524" s="6" t="s">
        <v>22</v>
      </c>
      <c r="I7524" s="7">
        <v>53</v>
      </c>
      <c r="J7524" s="8">
        <v>142</v>
      </c>
      <c r="K7524" s="9">
        <v>7526</v>
      </c>
      <c r="L7524" s="9">
        <v>3612.48</v>
      </c>
      <c r="M7524" s="10">
        <v>0.48</v>
      </c>
      <c r="N7524" s="4" t="s">
        <v>83</v>
      </c>
      <c r="O7524" s="4" t="str">
        <f>TEXT(Table1[[#This Row],[Invoice Date]],"yyyy")</f>
        <v>2021</v>
      </c>
      <c r="P7524" s="4" t="str">
        <f>TEXT(Table1[[#This Row],[Invoice Date]],"mmm")</f>
        <v>Sep</v>
      </c>
      <c r="Q7524" s="27">
        <f>WEEKNUM(Table1[[#This Row],[Invoice Date]]) + IF(YEAR(Table1[[#This Row],[Invoice Date]])=2021, 52, 0)</f>
        <v>92</v>
      </c>
    </row>
    <row r="7525" spans="2:17" ht="14.25" customHeight="1" x14ac:dyDescent="0.3">
      <c r="B7525" s="4" t="s">
        <v>26</v>
      </c>
      <c r="C7525" s="33">
        <v>1197831</v>
      </c>
      <c r="D7525" s="5">
        <v>44465</v>
      </c>
      <c r="E7525" s="4" t="s">
        <v>27</v>
      </c>
      <c r="F7525" s="4" t="s">
        <v>59</v>
      </c>
      <c r="G7525" s="4" t="s">
        <v>60</v>
      </c>
      <c r="H7525" s="6" t="s">
        <v>20</v>
      </c>
      <c r="I7525" s="7">
        <v>35</v>
      </c>
      <c r="J7525" s="8">
        <v>475</v>
      </c>
      <c r="K7525" s="9">
        <v>166250</v>
      </c>
      <c r="L7525" s="9">
        <v>83124.999999999985</v>
      </c>
      <c r="M7525" s="10">
        <v>0.49999999999999994</v>
      </c>
      <c r="N7525" s="4" t="s">
        <v>24</v>
      </c>
      <c r="O7525" s="4" t="str">
        <f>TEXT(Table1[[#This Row],[Invoice Date]],"yyyy")</f>
        <v>2021</v>
      </c>
      <c r="P7525" s="4" t="str">
        <f>TEXT(Table1[[#This Row],[Invoice Date]],"mmm")</f>
        <v>Sep</v>
      </c>
      <c r="Q7525" s="27">
        <f>WEEKNUM(Table1[[#This Row],[Invoice Date]]) + IF(YEAR(Table1[[#This Row],[Invoice Date]])=2021, 52, 0)</f>
        <v>92</v>
      </c>
    </row>
    <row r="7526" spans="2:17" ht="14.25" customHeight="1" x14ac:dyDescent="0.3">
      <c r="B7526" s="4" t="s">
        <v>26</v>
      </c>
      <c r="C7526" s="33">
        <v>1197831</v>
      </c>
      <c r="D7526" s="5">
        <v>44465</v>
      </c>
      <c r="E7526" s="4" t="s">
        <v>27</v>
      </c>
      <c r="F7526" s="4" t="s">
        <v>28</v>
      </c>
      <c r="G7526" s="4" t="s">
        <v>39</v>
      </c>
      <c r="H7526" s="6" t="s">
        <v>22</v>
      </c>
      <c r="I7526" s="7">
        <v>55.000000000000007</v>
      </c>
      <c r="J7526" s="8">
        <v>525</v>
      </c>
      <c r="K7526" s="9">
        <v>288750.00000000006</v>
      </c>
      <c r="L7526" s="9">
        <v>101062.50000000001</v>
      </c>
      <c r="M7526" s="10">
        <v>0.35</v>
      </c>
      <c r="N7526" s="4" t="s">
        <v>24</v>
      </c>
      <c r="O7526" s="4" t="str">
        <f>TEXT(Table1[[#This Row],[Invoice Date]],"yyyy")</f>
        <v>2021</v>
      </c>
      <c r="P7526" s="4" t="str">
        <f>TEXT(Table1[[#This Row],[Invoice Date]],"mmm")</f>
        <v>Sep</v>
      </c>
      <c r="Q7526" s="27">
        <f>WEEKNUM(Table1[[#This Row],[Invoice Date]]) + IF(YEAR(Table1[[#This Row],[Invoice Date]])=2021, 52, 0)</f>
        <v>92</v>
      </c>
    </row>
    <row r="7527" spans="2:17" ht="14.25" customHeight="1" x14ac:dyDescent="0.3">
      <c r="B7527" s="4" t="s">
        <v>26</v>
      </c>
      <c r="C7527" s="33">
        <v>1197831</v>
      </c>
      <c r="D7527" s="5">
        <v>44466</v>
      </c>
      <c r="E7527" s="4" t="s">
        <v>27</v>
      </c>
      <c r="F7527" s="4" t="s">
        <v>59</v>
      </c>
      <c r="G7527" s="4" t="s">
        <v>60</v>
      </c>
      <c r="H7527" s="6" t="s">
        <v>21</v>
      </c>
      <c r="I7527" s="7">
        <v>26</v>
      </c>
      <c r="J7527" s="8">
        <v>98</v>
      </c>
      <c r="K7527" s="9">
        <v>2548</v>
      </c>
      <c r="L7527" s="9">
        <v>1707.1600000000003</v>
      </c>
      <c r="M7527" s="10">
        <v>0.67000000000000015</v>
      </c>
      <c r="N7527" s="4" t="s">
        <v>24</v>
      </c>
      <c r="O7527" s="4" t="str">
        <f>TEXT(Table1[[#This Row],[Invoice Date]],"yyyy")</f>
        <v>2021</v>
      </c>
      <c r="P7527" s="4" t="str">
        <f>TEXT(Table1[[#This Row],[Invoice Date]],"mmm")</f>
        <v>Sep</v>
      </c>
      <c r="Q7527" s="27">
        <f>WEEKNUM(Table1[[#This Row],[Invoice Date]]) + IF(YEAR(Table1[[#This Row],[Invoice Date]])=2021, 52, 0)</f>
        <v>92</v>
      </c>
    </row>
    <row r="7528" spans="2:17" ht="14.25" customHeight="1" x14ac:dyDescent="0.3">
      <c r="B7528" s="4" t="s">
        <v>26</v>
      </c>
      <c r="C7528" s="33">
        <v>1197831</v>
      </c>
      <c r="D7528" s="5">
        <v>44466</v>
      </c>
      <c r="E7528" s="4" t="s">
        <v>27</v>
      </c>
      <c r="F7528" s="4" t="s">
        <v>59</v>
      </c>
      <c r="G7528" s="4" t="s">
        <v>60</v>
      </c>
      <c r="H7528" s="6" t="s">
        <v>21</v>
      </c>
      <c r="I7528" s="7">
        <v>32</v>
      </c>
      <c r="J7528" s="8">
        <v>91</v>
      </c>
      <c r="K7528" s="9">
        <v>2912</v>
      </c>
      <c r="L7528" s="9">
        <v>2125.7600000000002</v>
      </c>
      <c r="M7528" s="10">
        <v>0.73000000000000009</v>
      </c>
      <c r="N7528" s="4" t="s">
        <v>83</v>
      </c>
      <c r="O7528" s="4" t="str">
        <f>TEXT(Table1[[#This Row],[Invoice Date]],"yyyy")</f>
        <v>2021</v>
      </c>
      <c r="P7528" s="4" t="str">
        <f>TEXT(Table1[[#This Row],[Invoice Date]],"mmm")</f>
        <v>Sep</v>
      </c>
      <c r="Q7528" s="27">
        <f>WEEKNUM(Table1[[#This Row],[Invoice Date]]) + IF(YEAR(Table1[[#This Row],[Invoice Date]])=2021, 52, 0)</f>
        <v>92</v>
      </c>
    </row>
    <row r="7529" spans="2:17" ht="14.25" customHeight="1" x14ac:dyDescent="0.3">
      <c r="B7529" s="4" t="s">
        <v>34</v>
      </c>
      <c r="C7529" s="33">
        <v>1189833</v>
      </c>
      <c r="D7529" s="5">
        <v>44466</v>
      </c>
      <c r="E7529" s="4" t="s">
        <v>31</v>
      </c>
      <c r="F7529" s="4" t="s">
        <v>88</v>
      </c>
      <c r="G7529" s="4" t="s">
        <v>89</v>
      </c>
      <c r="H7529" s="6" t="s">
        <v>21</v>
      </c>
      <c r="I7529" s="7">
        <v>37</v>
      </c>
      <c r="J7529" s="8">
        <v>145</v>
      </c>
      <c r="K7529" s="9">
        <v>5365</v>
      </c>
      <c r="L7529" s="9">
        <v>2199.65</v>
      </c>
      <c r="M7529" s="10">
        <v>0.41</v>
      </c>
      <c r="N7529" s="4" t="s">
        <v>24</v>
      </c>
      <c r="O7529" s="4" t="str">
        <f>TEXT(Table1[[#This Row],[Invoice Date]],"yyyy")</f>
        <v>2021</v>
      </c>
      <c r="P7529" s="4" t="str">
        <f>TEXT(Table1[[#This Row],[Invoice Date]],"mmm")</f>
        <v>Sep</v>
      </c>
      <c r="Q7529" s="27">
        <f>WEEKNUM(Table1[[#This Row],[Invoice Date]]) + IF(YEAR(Table1[[#This Row],[Invoice Date]])=2021, 52, 0)</f>
        <v>92</v>
      </c>
    </row>
    <row r="7530" spans="2:17" ht="14.25" customHeight="1" x14ac:dyDescent="0.3">
      <c r="B7530" s="4" t="s">
        <v>34</v>
      </c>
      <c r="C7530" s="33">
        <v>1189833</v>
      </c>
      <c r="D7530" s="5">
        <v>44466</v>
      </c>
      <c r="E7530" s="4" t="s">
        <v>31</v>
      </c>
      <c r="F7530" s="4" t="s">
        <v>88</v>
      </c>
      <c r="G7530" s="4" t="s">
        <v>89</v>
      </c>
      <c r="H7530" s="6" t="s">
        <v>20</v>
      </c>
      <c r="I7530" s="7">
        <v>39</v>
      </c>
      <c r="J7530" s="8">
        <v>147</v>
      </c>
      <c r="K7530" s="9">
        <v>5733</v>
      </c>
      <c r="L7530" s="9">
        <v>2407.86</v>
      </c>
      <c r="M7530" s="10">
        <v>0.42</v>
      </c>
      <c r="N7530" s="4" t="s">
        <v>24</v>
      </c>
      <c r="O7530" s="4" t="str">
        <f>TEXT(Table1[[#This Row],[Invoice Date]],"yyyy")</f>
        <v>2021</v>
      </c>
      <c r="P7530" s="4" t="str">
        <f>TEXT(Table1[[#This Row],[Invoice Date]],"mmm")</f>
        <v>Sep</v>
      </c>
      <c r="Q7530" s="27">
        <f>WEEKNUM(Table1[[#This Row],[Invoice Date]]) + IF(YEAR(Table1[[#This Row],[Invoice Date]])=2021, 52, 0)</f>
        <v>92</v>
      </c>
    </row>
    <row r="7531" spans="2:17" ht="14.25" customHeight="1" x14ac:dyDescent="0.3">
      <c r="B7531" s="4" t="s">
        <v>34</v>
      </c>
      <c r="C7531" s="33">
        <v>1189833</v>
      </c>
      <c r="D7531" s="5">
        <v>44466</v>
      </c>
      <c r="E7531" s="4" t="s">
        <v>31</v>
      </c>
      <c r="F7531" s="4" t="s">
        <v>88</v>
      </c>
      <c r="G7531" s="4" t="s">
        <v>89</v>
      </c>
      <c r="H7531" s="6" t="s">
        <v>22</v>
      </c>
      <c r="I7531" s="7">
        <v>40</v>
      </c>
      <c r="J7531" s="8">
        <v>145</v>
      </c>
      <c r="K7531" s="9">
        <v>5800</v>
      </c>
      <c r="L7531" s="9">
        <v>2029.9999999999998</v>
      </c>
      <c r="M7531" s="10">
        <v>0.35</v>
      </c>
      <c r="N7531" s="4" t="s">
        <v>24</v>
      </c>
      <c r="O7531" s="4" t="str">
        <f>TEXT(Table1[[#This Row],[Invoice Date]],"yyyy")</f>
        <v>2021</v>
      </c>
      <c r="P7531" s="4" t="str">
        <f>TEXT(Table1[[#This Row],[Invoice Date]],"mmm")</f>
        <v>Sep</v>
      </c>
      <c r="Q7531" s="27">
        <f>WEEKNUM(Table1[[#This Row],[Invoice Date]]) + IF(YEAR(Table1[[#This Row],[Invoice Date]])=2021, 52, 0)</f>
        <v>92</v>
      </c>
    </row>
    <row r="7532" spans="2:17" ht="14.25" customHeight="1" x14ac:dyDescent="0.3">
      <c r="B7532" s="4" t="s">
        <v>34</v>
      </c>
      <c r="C7532" s="33">
        <v>1189833</v>
      </c>
      <c r="D7532" s="5">
        <v>44466</v>
      </c>
      <c r="E7532" s="4" t="s">
        <v>31</v>
      </c>
      <c r="F7532" s="4" t="s">
        <v>88</v>
      </c>
      <c r="G7532" s="4" t="s">
        <v>89</v>
      </c>
      <c r="H7532" s="6" t="s">
        <v>22</v>
      </c>
      <c r="I7532" s="7">
        <v>54</v>
      </c>
      <c r="J7532" s="8">
        <v>111</v>
      </c>
      <c r="K7532" s="9">
        <v>5994</v>
      </c>
      <c r="L7532" s="9">
        <v>2397.6</v>
      </c>
      <c r="M7532" s="10">
        <v>0.4</v>
      </c>
      <c r="N7532" s="4" t="s">
        <v>83</v>
      </c>
      <c r="O7532" s="4" t="str">
        <f>TEXT(Table1[[#This Row],[Invoice Date]],"yyyy")</f>
        <v>2021</v>
      </c>
      <c r="P7532" s="4" t="str">
        <f>TEXT(Table1[[#This Row],[Invoice Date]],"mmm")</f>
        <v>Sep</v>
      </c>
      <c r="Q7532" s="27">
        <f>WEEKNUM(Table1[[#This Row],[Invoice Date]]) + IF(YEAR(Table1[[#This Row],[Invoice Date]])=2021, 52, 0)</f>
        <v>92</v>
      </c>
    </row>
    <row r="7533" spans="2:17" ht="14.25" customHeight="1" x14ac:dyDescent="0.3">
      <c r="B7533" s="4" t="s">
        <v>34</v>
      </c>
      <c r="C7533" s="33">
        <v>1189833</v>
      </c>
      <c r="D7533" s="5">
        <v>44466</v>
      </c>
      <c r="E7533" s="4" t="s">
        <v>31</v>
      </c>
      <c r="F7533" s="4" t="s">
        <v>88</v>
      </c>
      <c r="G7533" s="4" t="s">
        <v>89</v>
      </c>
      <c r="H7533" s="6" t="s">
        <v>21</v>
      </c>
      <c r="I7533" s="7">
        <v>49</v>
      </c>
      <c r="J7533" s="8">
        <v>123</v>
      </c>
      <c r="K7533" s="9">
        <v>6027</v>
      </c>
      <c r="L7533" s="9">
        <v>2832.69</v>
      </c>
      <c r="M7533" s="10">
        <v>0.47</v>
      </c>
      <c r="N7533" s="4" t="s">
        <v>83</v>
      </c>
      <c r="O7533" s="4" t="str">
        <f>TEXT(Table1[[#This Row],[Invoice Date]],"yyyy")</f>
        <v>2021</v>
      </c>
      <c r="P7533" s="4" t="str">
        <f>TEXT(Table1[[#This Row],[Invoice Date]],"mmm")</f>
        <v>Sep</v>
      </c>
      <c r="Q7533" s="27">
        <f>WEEKNUM(Table1[[#This Row],[Invoice Date]]) + IF(YEAR(Table1[[#This Row],[Invoice Date]])=2021, 52, 0)</f>
        <v>92</v>
      </c>
    </row>
    <row r="7534" spans="2:17" ht="14.25" customHeight="1" x14ac:dyDescent="0.3">
      <c r="B7534" s="4" t="s">
        <v>34</v>
      </c>
      <c r="C7534" s="33">
        <v>1189833</v>
      </c>
      <c r="D7534" s="5">
        <v>44466</v>
      </c>
      <c r="E7534" s="4" t="s">
        <v>31</v>
      </c>
      <c r="F7534" s="4" t="s">
        <v>88</v>
      </c>
      <c r="G7534" s="4" t="s">
        <v>89</v>
      </c>
      <c r="H7534" s="6" t="s">
        <v>20</v>
      </c>
      <c r="I7534" s="7">
        <v>46</v>
      </c>
      <c r="J7534" s="8">
        <v>143</v>
      </c>
      <c r="K7534" s="9">
        <v>6578</v>
      </c>
      <c r="L7534" s="9">
        <v>3091.66</v>
      </c>
      <c r="M7534" s="10">
        <v>0.47</v>
      </c>
      <c r="N7534" s="4" t="s">
        <v>83</v>
      </c>
      <c r="O7534" s="4" t="str">
        <f>TEXT(Table1[[#This Row],[Invoice Date]],"yyyy")</f>
        <v>2021</v>
      </c>
      <c r="P7534" s="4" t="str">
        <f>TEXT(Table1[[#This Row],[Invoice Date]],"mmm")</f>
        <v>Sep</v>
      </c>
      <c r="Q7534" s="27">
        <f>WEEKNUM(Table1[[#This Row],[Invoice Date]]) + IF(YEAR(Table1[[#This Row],[Invoice Date]])=2021, 52, 0)</f>
        <v>92</v>
      </c>
    </row>
    <row r="7535" spans="2:17" ht="14.25" customHeight="1" x14ac:dyDescent="0.3">
      <c r="B7535" s="4" t="s">
        <v>34</v>
      </c>
      <c r="C7535" s="33">
        <v>1189833</v>
      </c>
      <c r="D7535" s="5">
        <v>44466</v>
      </c>
      <c r="E7535" s="4" t="s">
        <v>31</v>
      </c>
      <c r="F7535" s="4" t="s">
        <v>88</v>
      </c>
      <c r="G7535" s="4" t="s">
        <v>89</v>
      </c>
      <c r="H7535" s="6" t="s">
        <v>19</v>
      </c>
      <c r="I7535" s="7">
        <v>39</v>
      </c>
      <c r="J7535" s="8">
        <v>188</v>
      </c>
      <c r="K7535" s="9">
        <v>7332</v>
      </c>
      <c r="L7535" s="9">
        <v>3372.7200000000003</v>
      </c>
      <c r="M7535" s="10">
        <v>0.46</v>
      </c>
      <c r="N7535" s="4" t="s">
        <v>24</v>
      </c>
      <c r="O7535" s="4" t="str">
        <f>TEXT(Table1[[#This Row],[Invoice Date]],"yyyy")</f>
        <v>2021</v>
      </c>
      <c r="P7535" s="4" t="str">
        <f>TEXT(Table1[[#This Row],[Invoice Date]],"mmm")</f>
        <v>Sep</v>
      </c>
      <c r="Q7535" s="27">
        <f>WEEKNUM(Table1[[#This Row],[Invoice Date]]) + IF(YEAR(Table1[[#This Row],[Invoice Date]])=2021, 52, 0)</f>
        <v>92</v>
      </c>
    </row>
    <row r="7536" spans="2:17" ht="14.25" customHeight="1" x14ac:dyDescent="0.3">
      <c r="B7536" s="4" t="s">
        <v>34</v>
      </c>
      <c r="C7536" s="33">
        <v>1189833</v>
      </c>
      <c r="D7536" s="5">
        <v>44466</v>
      </c>
      <c r="E7536" s="4" t="s">
        <v>31</v>
      </c>
      <c r="F7536" s="4" t="s">
        <v>88</v>
      </c>
      <c r="G7536" s="4" t="s">
        <v>89</v>
      </c>
      <c r="H7536" s="6" t="s">
        <v>23</v>
      </c>
      <c r="I7536" s="7">
        <v>48</v>
      </c>
      <c r="J7536" s="8">
        <v>157</v>
      </c>
      <c r="K7536" s="9">
        <v>7536</v>
      </c>
      <c r="L7536" s="9">
        <v>2260.7999999999997</v>
      </c>
      <c r="M7536" s="10">
        <v>0.3</v>
      </c>
      <c r="N7536" s="4" t="s">
        <v>24</v>
      </c>
      <c r="O7536" s="4" t="str">
        <f>TEXT(Table1[[#This Row],[Invoice Date]],"yyyy")</f>
        <v>2021</v>
      </c>
      <c r="P7536" s="4" t="str">
        <f>TEXT(Table1[[#This Row],[Invoice Date]],"mmm")</f>
        <v>Sep</v>
      </c>
      <c r="Q7536" s="27">
        <f>WEEKNUM(Table1[[#This Row],[Invoice Date]]) + IF(YEAR(Table1[[#This Row],[Invoice Date]])=2021, 52, 0)</f>
        <v>92</v>
      </c>
    </row>
    <row r="7537" spans="2:17" ht="14.25" customHeight="1" x14ac:dyDescent="0.3">
      <c r="B7537" s="4" t="s">
        <v>34</v>
      </c>
      <c r="C7537" s="33">
        <v>1189833</v>
      </c>
      <c r="D7537" s="5">
        <v>44466</v>
      </c>
      <c r="E7537" s="4" t="s">
        <v>31</v>
      </c>
      <c r="F7537" s="4" t="s">
        <v>88</v>
      </c>
      <c r="G7537" s="4" t="s">
        <v>89</v>
      </c>
      <c r="H7537" s="6" t="s">
        <v>17</v>
      </c>
      <c r="I7537" s="7">
        <v>37</v>
      </c>
      <c r="J7537" s="8">
        <v>206</v>
      </c>
      <c r="K7537" s="9">
        <v>7622</v>
      </c>
      <c r="L7537" s="9">
        <v>3201.24</v>
      </c>
      <c r="M7537" s="10">
        <v>0.42</v>
      </c>
      <c r="N7537" s="4" t="s">
        <v>24</v>
      </c>
      <c r="O7537" s="4" t="str">
        <f>TEXT(Table1[[#This Row],[Invoice Date]],"yyyy")</f>
        <v>2021</v>
      </c>
      <c r="P7537" s="4" t="str">
        <f>TEXT(Table1[[#This Row],[Invoice Date]],"mmm")</f>
        <v>Sep</v>
      </c>
      <c r="Q7537" s="27">
        <f>WEEKNUM(Table1[[#This Row],[Invoice Date]]) + IF(YEAR(Table1[[#This Row],[Invoice Date]])=2021, 52, 0)</f>
        <v>92</v>
      </c>
    </row>
    <row r="7538" spans="2:17" ht="14.25" customHeight="1" x14ac:dyDescent="0.3">
      <c r="B7538" s="4" t="s">
        <v>34</v>
      </c>
      <c r="C7538" s="33">
        <v>1189833</v>
      </c>
      <c r="D7538" s="5">
        <v>44466</v>
      </c>
      <c r="E7538" s="4" t="s">
        <v>31</v>
      </c>
      <c r="F7538" s="4" t="s">
        <v>88</v>
      </c>
      <c r="G7538" s="4" t="s">
        <v>89</v>
      </c>
      <c r="H7538" s="6" t="s">
        <v>23</v>
      </c>
      <c r="I7538" s="7">
        <v>59</v>
      </c>
      <c r="J7538" s="8">
        <v>133</v>
      </c>
      <c r="K7538" s="9">
        <v>7847</v>
      </c>
      <c r="L7538" s="9">
        <v>2824.92</v>
      </c>
      <c r="M7538" s="10">
        <v>0.36</v>
      </c>
      <c r="N7538" s="4" t="s">
        <v>83</v>
      </c>
      <c r="O7538" s="4" t="str">
        <f>TEXT(Table1[[#This Row],[Invoice Date]],"yyyy")</f>
        <v>2021</v>
      </c>
      <c r="P7538" s="4" t="str">
        <f>TEXT(Table1[[#This Row],[Invoice Date]],"mmm")</f>
        <v>Sep</v>
      </c>
      <c r="Q7538" s="27">
        <f>WEEKNUM(Table1[[#This Row],[Invoice Date]]) + IF(YEAR(Table1[[#This Row],[Invoice Date]])=2021, 52, 0)</f>
        <v>92</v>
      </c>
    </row>
    <row r="7539" spans="2:17" ht="14.25" customHeight="1" x14ac:dyDescent="0.3">
      <c r="B7539" s="4" t="s">
        <v>34</v>
      </c>
      <c r="C7539" s="33">
        <v>1189833</v>
      </c>
      <c r="D7539" s="5">
        <v>44466</v>
      </c>
      <c r="E7539" s="4" t="s">
        <v>31</v>
      </c>
      <c r="F7539" s="4" t="s">
        <v>88</v>
      </c>
      <c r="G7539" s="4" t="s">
        <v>89</v>
      </c>
      <c r="H7539" s="6" t="s">
        <v>19</v>
      </c>
      <c r="I7539" s="7">
        <v>51</v>
      </c>
      <c r="J7539" s="8">
        <v>156</v>
      </c>
      <c r="K7539" s="9">
        <v>7956</v>
      </c>
      <c r="L7539" s="9">
        <v>4057.56</v>
      </c>
      <c r="M7539" s="10">
        <v>0.51</v>
      </c>
      <c r="N7539" s="4" t="s">
        <v>83</v>
      </c>
      <c r="O7539" s="4" t="str">
        <f>TEXT(Table1[[#This Row],[Invoice Date]],"yyyy")</f>
        <v>2021</v>
      </c>
      <c r="P7539" s="4" t="str">
        <f>TEXT(Table1[[#This Row],[Invoice Date]],"mmm")</f>
        <v>Sep</v>
      </c>
      <c r="Q7539" s="27">
        <f>WEEKNUM(Table1[[#This Row],[Invoice Date]]) + IF(YEAR(Table1[[#This Row],[Invoice Date]])=2021, 52, 0)</f>
        <v>92</v>
      </c>
    </row>
    <row r="7540" spans="2:17" ht="14.25" customHeight="1" x14ac:dyDescent="0.3">
      <c r="B7540" s="4" t="s">
        <v>34</v>
      </c>
      <c r="C7540" s="33">
        <v>1189833</v>
      </c>
      <c r="D7540" s="5">
        <v>44466</v>
      </c>
      <c r="E7540" s="4" t="s">
        <v>31</v>
      </c>
      <c r="F7540" s="4" t="s">
        <v>88</v>
      </c>
      <c r="G7540" s="4" t="s">
        <v>89</v>
      </c>
      <c r="H7540" s="6" t="s">
        <v>17</v>
      </c>
      <c r="I7540" s="7">
        <v>49</v>
      </c>
      <c r="J7540" s="8">
        <v>163</v>
      </c>
      <c r="K7540" s="9">
        <v>7987</v>
      </c>
      <c r="L7540" s="9">
        <v>3594.1499999999996</v>
      </c>
      <c r="M7540" s="10">
        <v>0.44999999999999996</v>
      </c>
      <c r="N7540" s="4" t="s">
        <v>83</v>
      </c>
      <c r="O7540" s="4" t="str">
        <f>TEXT(Table1[[#This Row],[Invoice Date]],"yyyy")</f>
        <v>2021</v>
      </c>
      <c r="P7540" s="4" t="str">
        <f>TEXT(Table1[[#This Row],[Invoice Date]],"mmm")</f>
        <v>Sep</v>
      </c>
      <c r="Q7540" s="27">
        <f>WEEKNUM(Table1[[#This Row],[Invoice Date]]) + IF(YEAR(Table1[[#This Row],[Invoice Date]])=2021, 52, 0)</f>
        <v>92</v>
      </c>
    </row>
    <row r="7541" spans="2:17" ht="14.25" customHeight="1" x14ac:dyDescent="0.3">
      <c r="B7541" s="4" t="s">
        <v>26</v>
      </c>
      <c r="C7541" s="33">
        <v>1197831</v>
      </c>
      <c r="D7541" s="5">
        <v>44466</v>
      </c>
      <c r="E7541" s="4" t="s">
        <v>27</v>
      </c>
      <c r="F7541" s="4" t="s">
        <v>28</v>
      </c>
      <c r="G7541" s="4" t="s">
        <v>39</v>
      </c>
      <c r="H7541" s="6" t="s">
        <v>23</v>
      </c>
      <c r="I7541" s="7">
        <v>43</v>
      </c>
      <c r="J7541" s="8">
        <v>240</v>
      </c>
      <c r="K7541" s="9">
        <v>10320</v>
      </c>
      <c r="L7541" s="9">
        <v>6192.0000000000009</v>
      </c>
      <c r="M7541" s="10">
        <v>0.60000000000000009</v>
      </c>
      <c r="N7541" s="4" t="s">
        <v>24</v>
      </c>
      <c r="O7541" s="4" t="str">
        <f>TEXT(Table1[[#This Row],[Invoice Date]],"yyyy")</f>
        <v>2021</v>
      </c>
      <c r="P7541" s="4" t="str">
        <f>TEXT(Table1[[#This Row],[Invoice Date]],"mmm")</f>
        <v>Sep</v>
      </c>
      <c r="Q7541" s="27">
        <f>WEEKNUM(Table1[[#This Row],[Invoice Date]]) + IF(YEAR(Table1[[#This Row],[Invoice Date]])=2021, 52, 0)</f>
        <v>92</v>
      </c>
    </row>
    <row r="7542" spans="2:17" ht="14.25" customHeight="1" x14ac:dyDescent="0.3">
      <c r="B7542" s="4" t="s">
        <v>26</v>
      </c>
      <c r="C7542" s="33">
        <v>1197831</v>
      </c>
      <c r="D7542" s="5">
        <v>44466</v>
      </c>
      <c r="E7542" s="4" t="s">
        <v>27</v>
      </c>
      <c r="F7542" s="4" t="s">
        <v>28</v>
      </c>
      <c r="G7542" s="4" t="s">
        <v>39</v>
      </c>
      <c r="H7542" s="6" t="s">
        <v>23</v>
      </c>
      <c r="I7542" s="7">
        <v>56</v>
      </c>
      <c r="J7542" s="8">
        <v>233</v>
      </c>
      <c r="K7542" s="9">
        <v>13048</v>
      </c>
      <c r="L7542" s="9">
        <v>9133.6</v>
      </c>
      <c r="M7542" s="10">
        <v>0.70000000000000007</v>
      </c>
      <c r="N7542" s="4" t="s">
        <v>83</v>
      </c>
      <c r="O7542" s="4" t="str">
        <f>TEXT(Table1[[#This Row],[Invoice Date]],"yyyy")</f>
        <v>2021</v>
      </c>
      <c r="P7542" s="4" t="str">
        <f>TEXT(Table1[[#This Row],[Invoice Date]],"mmm")</f>
        <v>Sep</v>
      </c>
      <c r="Q7542" s="27">
        <f>WEEKNUM(Table1[[#This Row],[Invoice Date]]) + IF(YEAR(Table1[[#This Row],[Invoice Date]])=2021, 52, 0)</f>
        <v>92</v>
      </c>
    </row>
    <row r="7543" spans="2:17" ht="14.25" customHeight="1" x14ac:dyDescent="0.3">
      <c r="B7543" s="4" t="s">
        <v>26</v>
      </c>
      <c r="C7543" s="33">
        <v>1197831</v>
      </c>
      <c r="D7543" s="5">
        <v>44466</v>
      </c>
      <c r="E7543" s="4" t="s">
        <v>27</v>
      </c>
      <c r="F7543" s="4" t="s">
        <v>59</v>
      </c>
      <c r="G7543" s="4" t="s">
        <v>60</v>
      </c>
      <c r="H7543" s="6" t="s">
        <v>21</v>
      </c>
      <c r="I7543" s="7">
        <v>35</v>
      </c>
      <c r="J7543" s="8">
        <v>325</v>
      </c>
      <c r="K7543" s="9">
        <v>113750</v>
      </c>
      <c r="L7543" s="9">
        <v>68250.000000000015</v>
      </c>
      <c r="M7543" s="10">
        <v>0.60000000000000009</v>
      </c>
      <c r="N7543" s="4" t="s">
        <v>24</v>
      </c>
      <c r="O7543" s="4" t="str">
        <f>TEXT(Table1[[#This Row],[Invoice Date]],"yyyy")</f>
        <v>2021</v>
      </c>
      <c r="P7543" s="4" t="str">
        <f>TEXT(Table1[[#This Row],[Invoice Date]],"mmm")</f>
        <v>Sep</v>
      </c>
      <c r="Q7543" s="27">
        <f>WEEKNUM(Table1[[#This Row],[Invoice Date]]) + IF(YEAR(Table1[[#This Row],[Invoice Date]])=2021, 52, 0)</f>
        <v>92</v>
      </c>
    </row>
    <row r="7544" spans="2:17" ht="14.25" customHeight="1" x14ac:dyDescent="0.3">
      <c r="B7544" s="4" t="s">
        <v>34</v>
      </c>
      <c r="C7544" s="33">
        <v>1189833</v>
      </c>
      <c r="D7544" s="5">
        <v>44466</v>
      </c>
      <c r="E7544" s="4" t="s">
        <v>31</v>
      </c>
      <c r="F7544" s="4" t="s">
        <v>88</v>
      </c>
      <c r="G7544" s="4" t="s">
        <v>89</v>
      </c>
      <c r="H7544" s="6" t="s">
        <v>21</v>
      </c>
      <c r="I7544" s="7">
        <v>50.000000000000014</v>
      </c>
      <c r="J7544" s="8">
        <v>425</v>
      </c>
      <c r="K7544" s="9">
        <v>212500.00000000006</v>
      </c>
      <c r="L7544" s="9">
        <v>74375.000000000015</v>
      </c>
      <c r="M7544" s="10">
        <v>0.35</v>
      </c>
      <c r="N7544" s="4" t="s">
        <v>83</v>
      </c>
      <c r="O7544" s="4" t="str">
        <f>TEXT(Table1[[#This Row],[Invoice Date]],"yyyy")</f>
        <v>2021</v>
      </c>
      <c r="P7544" s="4" t="str">
        <f>TEXT(Table1[[#This Row],[Invoice Date]],"mmm")</f>
        <v>Sep</v>
      </c>
      <c r="Q7544" s="27">
        <f>WEEKNUM(Table1[[#This Row],[Invoice Date]]) + IF(YEAR(Table1[[#This Row],[Invoice Date]])=2021, 52, 0)</f>
        <v>92</v>
      </c>
    </row>
    <row r="7545" spans="2:17" ht="14.25" customHeight="1" x14ac:dyDescent="0.3">
      <c r="B7545" s="4" t="s">
        <v>34</v>
      </c>
      <c r="C7545" s="33">
        <v>1189833</v>
      </c>
      <c r="D7545" s="5">
        <v>44466</v>
      </c>
      <c r="E7545" s="4" t="s">
        <v>31</v>
      </c>
      <c r="F7545" s="4" t="s">
        <v>88</v>
      </c>
      <c r="G7545" s="4" t="s">
        <v>89</v>
      </c>
      <c r="H7545" s="6" t="s">
        <v>20</v>
      </c>
      <c r="I7545" s="7">
        <v>50.000000000000014</v>
      </c>
      <c r="J7545" s="8">
        <v>475</v>
      </c>
      <c r="K7545" s="9">
        <v>237500.00000000006</v>
      </c>
      <c r="L7545" s="9">
        <v>83125.000000000015</v>
      </c>
      <c r="M7545" s="10">
        <v>0.35</v>
      </c>
      <c r="N7545" s="4" t="s">
        <v>83</v>
      </c>
      <c r="O7545" s="4" t="str">
        <f>TEXT(Table1[[#This Row],[Invoice Date]],"yyyy")</f>
        <v>2021</v>
      </c>
      <c r="P7545" s="4" t="str">
        <f>TEXT(Table1[[#This Row],[Invoice Date]],"mmm")</f>
        <v>Sep</v>
      </c>
      <c r="Q7545" s="27">
        <f>WEEKNUM(Table1[[#This Row],[Invoice Date]]) + IF(YEAR(Table1[[#This Row],[Invoice Date]])=2021, 52, 0)</f>
        <v>92</v>
      </c>
    </row>
    <row r="7546" spans="2:17" ht="14.25" customHeight="1" x14ac:dyDescent="0.3">
      <c r="B7546" s="4" t="s">
        <v>34</v>
      </c>
      <c r="C7546" s="33">
        <v>1189833</v>
      </c>
      <c r="D7546" s="5">
        <v>44466</v>
      </c>
      <c r="E7546" s="4" t="s">
        <v>31</v>
      </c>
      <c r="F7546" s="4" t="s">
        <v>88</v>
      </c>
      <c r="G7546" s="4" t="s">
        <v>89</v>
      </c>
      <c r="H7546" s="6" t="s">
        <v>22</v>
      </c>
      <c r="I7546" s="7">
        <v>60.000000000000007</v>
      </c>
      <c r="J7546" s="8">
        <v>425</v>
      </c>
      <c r="K7546" s="9">
        <v>255000.00000000003</v>
      </c>
      <c r="L7546" s="9">
        <v>76500</v>
      </c>
      <c r="M7546" s="10">
        <v>0.3</v>
      </c>
      <c r="N7546" s="4" t="s">
        <v>83</v>
      </c>
      <c r="O7546" s="4" t="str">
        <f>TEXT(Table1[[#This Row],[Invoice Date]],"yyyy")</f>
        <v>2021</v>
      </c>
      <c r="P7546" s="4" t="str">
        <f>TEXT(Table1[[#This Row],[Invoice Date]],"mmm")</f>
        <v>Sep</v>
      </c>
      <c r="Q7546" s="27">
        <f>WEEKNUM(Table1[[#This Row],[Invoice Date]]) + IF(YEAR(Table1[[#This Row],[Invoice Date]])=2021, 52, 0)</f>
        <v>92</v>
      </c>
    </row>
    <row r="7547" spans="2:17" ht="14.25" customHeight="1" x14ac:dyDescent="0.3">
      <c r="B7547" s="4" t="s">
        <v>34</v>
      </c>
      <c r="C7547" s="33">
        <v>1189833</v>
      </c>
      <c r="D7547" s="5">
        <v>44466</v>
      </c>
      <c r="E7547" s="4" t="s">
        <v>31</v>
      </c>
      <c r="F7547" s="4" t="s">
        <v>88</v>
      </c>
      <c r="G7547" s="4" t="s">
        <v>89</v>
      </c>
      <c r="H7547" s="6" t="s">
        <v>23</v>
      </c>
      <c r="I7547" s="7">
        <v>65.000000000000014</v>
      </c>
      <c r="J7547" s="8">
        <v>475</v>
      </c>
      <c r="K7547" s="9">
        <v>308750.00000000006</v>
      </c>
      <c r="L7547" s="9">
        <v>77187.500000000015</v>
      </c>
      <c r="M7547" s="10">
        <v>0.25</v>
      </c>
      <c r="N7547" s="4" t="s">
        <v>83</v>
      </c>
      <c r="O7547" s="4" t="str">
        <f>TEXT(Table1[[#This Row],[Invoice Date]],"yyyy")</f>
        <v>2021</v>
      </c>
      <c r="P7547" s="4" t="str">
        <f>TEXT(Table1[[#This Row],[Invoice Date]],"mmm")</f>
        <v>Sep</v>
      </c>
      <c r="Q7547" s="27">
        <f>WEEKNUM(Table1[[#This Row],[Invoice Date]]) + IF(YEAR(Table1[[#This Row],[Invoice Date]])=2021, 52, 0)</f>
        <v>92</v>
      </c>
    </row>
    <row r="7548" spans="2:17" ht="14.25" customHeight="1" x14ac:dyDescent="0.3">
      <c r="B7548" s="4" t="s">
        <v>34</v>
      </c>
      <c r="C7548" s="33">
        <v>1189833</v>
      </c>
      <c r="D7548" s="5">
        <v>44466</v>
      </c>
      <c r="E7548" s="4" t="s">
        <v>31</v>
      </c>
      <c r="F7548" s="4" t="s">
        <v>88</v>
      </c>
      <c r="G7548" s="4" t="s">
        <v>89</v>
      </c>
      <c r="H7548" s="6" t="s">
        <v>17</v>
      </c>
      <c r="I7548" s="7">
        <v>50.000000000000014</v>
      </c>
      <c r="J7548" s="8">
        <v>625</v>
      </c>
      <c r="K7548" s="9">
        <v>312500.00000000012</v>
      </c>
      <c r="L7548" s="9">
        <v>109375.00000000003</v>
      </c>
      <c r="M7548" s="10">
        <v>0.35</v>
      </c>
      <c r="N7548" s="4" t="s">
        <v>83</v>
      </c>
      <c r="O7548" s="4" t="str">
        <f>TEXT(Table1[[#This Row],[Invoice Date]],"yyyy")</f>
        <v>2021</v>
      </c>
      <c r="P7548" s="4" t="str">
        <f>TEXT(Table1[[#This Row],[Invoice Date]],"mmm")</f>
        <v>Sep</v>
      </c>
      <c r="Q7548" s="27">
        <f>WEEKNUM(Table1[[#This Row],[Invoice Date]]) + IF(YEAR(Table1[[#This Row],[Invoice Date]])=2021, 52, 0)</f>
        <v>92</v>
      </c>
    </row>
    <row r="7549" spans="2:17" ht="14.25" customHeight="1" x14ac:dyDescent="0.3">
      <c r="B7549" s="4" t="s">
        <v>34</v>
      </c>
      <c r="C7549" s="33">
        <v>1189833</v>
      </c>
      <c r="D7549" s="5">
        <v>44466</v>
      </c>
      <c r="E7549" s="4" t="s">
        <v>31</v>
      </c>
      <c r="F7549" s="4" t="s">
        <v>88</v>
      </c>
      <c r="G7549" s="4" t="s">
        <v>89</v>
      </c>
      <c r="H7549" s="6" t="s">
        <v>19</v>
      </c>
      <c r="I7549" s="7">
        <v>55.000000000000014</v>
      </c>
      <c r="J7549" s="8">
        <v>625</v>
      </c>
      <c r="K7549" s="9">
        <v>343750.00000000012</v>
      </c>
      <c r="L7549" s="9">
        <v>137500.00000000006</v>
      </c>
      <c r="M7549" s="10">
        <v>0.4</v>
      </c>
      <c r="N7549" s="4" t="s">
        <v>83</v>
      </c>
      <c r="O7549" s="4" t="str">
        <f>TEXT(Table1[[#This Row],[Invoice Date]],"yyyy")</f>
        <v>2021</v>
      </c>
      <c r="P7549" s="4" t="str">
        <f>TEXT(Table1[[#This Row],[Invoice Date]],"mmm")</f>
        <v>Sep</v>
      </c>
      <c r="Q7549" s="27">
        <f>WEEKNUM(Table1[[#This Row],[Invoice Date]]) + IF(YEAR(Table1[[#This Row],[Invoice Date]])=2021, 52, 0)</f>
        <v>92</v>
      </c>
    </row>
    <row r="7550" spans="2:17" ht="14.25" customHeight="1" x14ac:dyDescent="0.3">
      <c r="B7550" s="4" t="s">
        <v>26</v>
      </c>
      <c r="C7550" s="33">
        <v>1197831</v>
      </c>
      <c r="D7550" s="5">
        <v>44466</v>
      </c>
      <c r="E7550" s="4" t="s">
        <v>27</v>
      </c>
      <c r="F7550" s="4" t="s">
        <v>28</v>
      </c>
      <c r="G7550" s="4" t="s">
        <v>39</v>
      </c>
      <c r="H7550" s="6" t="s">
        <v>23</v>
      </c>
      <c r="I7550" s="7">
        <v>60</v>
      </c>
      <c r="J7550" s="8">
        <v>775</v>
      </c>
      <c r="K7550" s="9">
        <v>465000</v>
      </c>
      <c r="L7550" s="9">
        <v>255750.00000000003</v>
      </c>
      <c r="M7550" s="10">
        <v>0.55000000000000004</v>
      </c>
      <c r="N7550" s="4" t="s">
        <v>24</v>
      </c>
      <c r="O7550" s="4" t="str">
        <f>TEXT(Table1[[#This Row],[Invoice Date]],"yyyy")</f>
        <v>2021</v>
      </c>
      <c r="P7550" s="4" t="str">
        <f>TEXT(Table1[[#This Row],[Invoice Date]],"mmm")</f>
        <v>Sep</v>
      </c>
      <c r="Q7550" s="27">
        <f>WEEKNUM(Table1[[#This Row],[Invoice Date]]) + IF(YEAR(Table1[[#This Row],[Invoice Date]])=2021, 52, 0)</f>
        <v>92</v>
      </c>
    </row>
    <row r="7551" spans="2:17" ht="14.25" customHeight="1" x14ac:dyDescent="0.3">
      <c r="B7551" s="4" t="s">
        <v>26</v>
      </c>
      <c r="C7551" s="33">
        <v>1197831</v>
      </c>
      <c r="D7551" s="5">
        <v>44467</v>
      </c>
      <c r="E7551" s="4" t="s">
        <v>27</v>
      </c>
      <c r="F7551" s="4" t="s">
        <v>59</v>
      </c>
      <c r="G7551" s="4" t="s">
        <v>60</v>
      </c>
      <c r="H7551" s="6" t="s">
        <v>22</v>
      </c>
      <c r="I7551" s="7">
        <v>29</v>
      </c>
      <c r="J7551" s="8">
        <v>78</v>
      </c>
      <c r="K7551" s="9">
        <v>2262</v>
      </c>
      <c r="L7551" s="9">
        <v>1357.2</v>
      </c>
      <c r="M7551" s="10">
        <v>0.6</v>
      </c>
      <c r="N7551" s="4" t="s">
        <v>83</v>
      </c>
      <c r="O7551" s="4" t="str">
        <f>TEXT(Table1[[#This Row],[Invoice Date]],"yyyy")</f>
        <v>2021</v>
      </c>
      <c r="P7551" s="4" t="str">
        <f>TEXT(Table1[[#This Row],[Invoice Date]],"mmm")</f>
        <v>Sep</v>
      </c>
      <c r="Q7551" s="27">
        <f>WEEKNUM(Table1[[#This Row],[Invoice Date]]) + IF(YEAR(Table1[[#This Row],[Invoice Date]])=2021, 52, 0)</f>
        <v>92</v>
      </c>
    </row>
    <row r="7552" spans="2:17" ht="14.25" customHeight="1" x14ac:dyDescent="0.3">
      <c r="B7552" s="4" t="s">
        <v>26</v>
      </c>
      <c r="C7552" s="33">
        <v>1197831</v>
      </c>
      <c r="D7552" s="5">
        <v>44467</v>
      </c>
      <c r="E7552" s="4" t="s">
        <v>27</v>
      </c>
      <c r="F7552" s="4" t="s">
        <v>59</v>
      </c>
      <c r="G7552" s="4" t="s">
        <v>60</v>
      </c>
      <c r="H7552" s="6" t="s">
        <v>22</v>
      </c>
      <c r="I7552" s="7">
        <v>22</v>
      </c>
      <c r="J7552" s="8">
        <v>105</v>
      </c>
      <c r="K7552" s="9">
        <v>2310</v>
      </c>
      <c r="L7552" s="9">
        <v>1131.8999999999999</v>
      </c>
      <c r="M7552" s="10">
        <v>0.48999999999999994</v>
      </c>
      <c r="N7552" s="4" t="s">
        <v>24</v>
      </c>
      <c r="O7552" s="4" t="str">
        <f>TEXT(Table1[[#This Row],[Invoice Date]],"yyyy")</f>
        <v>2021</v>
      </c>
      <c r="P7552" s="4" t="str">
        <f>TEXT(Table1[[#This Row],[Invoice Date]],"mmm")</f>
        <v>Sep</v>
      </c>
      <c r="Q7552" s="27">
        <f>WEEKNUM(Table1[[#This Row],[Invoice Date]]) + IF(YEAR(Table1[[#This Row],[Invoice Date]])=2021, 52, 0)</f>
        <v>92</v>
      </c>
    </row>
    <row r="7553" spans="2:17" ht="14.25" customHeight="1" x14ac:dyDescent="0.3">
      <c r="B7553" s="4" t="s">
        <v>26</v>
      </c>
      <c r="C7553" s="33">
        <v>1197831</v>
      </c>
      <c r="D7553" s="5">
        <v>44467</v>
      </c>
      <c r="E7553" s="4" t="s">
        <v>27</v>
      </c>
      <c r="F7553" s="4" t="s">
        <v>28</v>
      </c>
      <c r="G7553" s="4" t="s">
        <v>39</v>
      </c>
      <c r="H7553" s="6" t="s">
        <v>17</v>
      </c>
      <c r="I7553" s="7">
        <v>38</v>
      </c>
      <c r="J7553" s="8">
        <v>232</v>
      </c>
      <c r="K7553" s="9">
        <v>8816</v>
      </c>
      <c r="L7553" s="9">
        <v>4055.3599999999997</v>
      </c>
      <c r="M7553" s="10">
        <v>0.45999999999999996</v>
      </c>
      <c r="N7553" s="4" t="s">
        <v>24</v>
      </c>
      <c r="O7553" s="4" t="str">
        <f>TEXT(Table1[[#This Row],[Invoice Date]],"yyyy")</f>
        <v>2021</v>
      </c>
      <c r="P7553" s="4" t="str">
        <f>TEXT(Table1[[#This Row],[Invoice Date]],"mmm")</f>
        <v>Sep</v>
      </c>
      <c r="Q7553" s="27">
        <f>WEEKNUM(Table1[[#This Row],[Invoice Date]]) + IF(YEAR(Table1[[#This Row],[Invoice Date]])=2021, 52, 0)</f>
        <v>92</v>
      </c>
    </row>
    <row r="7554" spans="2:17" ht="14.25" customHeight="1" x14ac:dyDescent="0.3">
      <c r="B7554" s="4" t="s">
        <v>26</v>
      </c>
      <c r="C7554" s="33">
        <v>1197831</v>
      </c>
      <c r="D7554" s="5">
        <v>44467</v>
      </c>
      <c r="E7554" s="4" t="s">
        <v>27</v>
      </c>
      <c r="F7554" s="4" t="s">
        <v>28</v>
      </c>
      <c r="G7554" s="4" t="s">
        <v>39</v>
      </c>
      <c r="H7554" s="6" t="s">
        <v>17</v>
      </c>
      <c r="I7554" s="7">
        <v>53</v>
      </c>
      <c r="J7554" s="8">
        <v>181</v>
      </c>
      <c r="K7554" s="9">
        <v>9593</v>
      </c>
      <c r="L7554" s="9">
        <v>5276.15</v>
      </c>
      <c r="M7554" s="10">
        <v>0.54999999999999993</v>
      </c>
      <c r="N7554" s="4" t="s">
        <v>83</v>
      </c>
      <c r="O7554" s="4" t="str">
        <f>TEXT(Table1[[#This Row],[Invoice Date]],"yyyy")</f>
        <v>2021</v>
      </c>
      <c r="P7554" s="4" t="str">
        <f>TEXT(Table1[[#This Row],[Invoice Date]],"mmm")</f>
        <v>Sep</v>
      </c>
      <c r="Q7554" s="27">
        <f>WEEKNUM(Table1[[#This Row],[Invoice Date]]) + IF(YEAR(Table1[[#This Row],[Invoice Date]])=2021, 52, 0)</f>
        <v>92</v>
      </c>
    </row>
    <row r="7555" spans="2:17" ht="14.25" customHeight="1" x14ac:dyDescent="0.3">
      <c r="B7555" s="4" t="s">
        <v>26</v>
      </c>
      <c r="C7555" s="33">
        <v>1197831</v>
      </c>
      <c r="D7555" s="5">
        <v>44467</v>
      </c>
      <c r="E7555" s="4" t="s">
        <v>27</v>
      </c>
      <c r="F7555" s="4" t="s">
        <v>59</v>
      </c>
      <c r="G7555" s="4" t="s">
        <v>60</v>
      </c>
      <c r="H7555" s="6" t="s">
        <v>22</v>
      </c>
      <c r="I7555" s="7">
        <v>30.000000000000004</v>
      </c>
      <c r="J7555" s="8">
        <v>300</v>
      </c>
      <c r="K7555" s="9">
        <v>90000.000000000015</v>
      </c>
      <c r="L7555" s="9">
        <v>40500</v>
      </c>
      <c r="M7555" s="10">
        <v>0.44999999999999996</v>
      </c>
      <c r="N7555" s="4" t="s">
        <v>24</v>
      </c>
      <c r="O7555" s="4" t="str">
        <f>TEXT(Table1[[#This Row],[Invoice Date]],"yyyy")</f>
        <v>2021</v>
      </c>
      <c r="P7555" s="4" t="str">
        <f>TEXT(Table1[[#This Row],[Invoice Date]],"mmm")</f>
        <v>Sep</v>
      </c>
      <c r="Q7555" s="27">
        <f>WEEKNUM(Table1[[#This Row],[Invoice Date]]) + IF(YEAR(Table1[[#This Row],[Invoice Date]])=2021, 52, 0)</f>
        <v>92</v>
      </c>
    </row>
    <row r="7556" spans="2:17" ht="14.25" customHeight="1" x14ac:dyDescent="0.3">
      <c r="B7556" s="4" t="s">
        <v>26</v>
      </c>
      <c r="C7556" s="33">
        <v>1197831</v>
      </c>
      <c r="D7556" s="5">
        <v>44467</v>
      </c>
      <c r="E7556" s="4" t="s">
        <v>27</v>
      </c>
      <c r="F7556" s="4" t="s">
        <v>28</v>
      </c>
      <c r="G7556" s="4" t="s">
        <v>39</v>
      </c>
      <c r="H7556" s="6" t="s">
        <v>17</v>
      </c>
      <c r="I7556" s="7">
        <v>55.000000000000007</v>
      </c>
      <c r="J7556" s="8">
        <v>725</v>
      </c>
      <c r="K7556" s="9">
        <v>398750.00000000006</v>
      </c>
      <c r="L7556" s="9">
        <v>159500</v>
      </c>
      <c r="M7556" s="10">
        <v>0.39999999999999997</v>
      </c>
      <c r="N7556" s="4" t="s">
        <v>24</v>
      </c>
      <c r="O7556" s="4" t="str">
        <f>TEXT(Table1[[#This Row],[Invoice Date]],"yyyy")</f>
        <v>2021</v>
      </c>
      <c r="P7556" s="4" t="str">
        <f>TEXT(Table1[[#This Row],[Invoice Date]],"mmm")</f>
        <v>Sep</v>
      </c>
      <c r="Q7556" s="27">
        <f>WEEKNUM(Table1[[#This Row],[Invoice Date]]) + IF(YEAR(Table1[[#This Row],[Invoice Date]])=2021, 52, 0)</f>
        <v>92</v>
      </c>
    </row>
    <row r="7557" spans="2:17" ht="14.25" customHeight="1" x14ac:dyDescent="0.3">
      <c r="B7557" s="4" t="s">
        <v>26</v>
      </c>
      <c r="C7557" s="33">
        <v>1197831</v>
      </c>
      <c r="D7557" s="5">
        <v>44468</v>
      </c>
      <c r="E7557" s="4" t="s">
        <v>27</v>
      </c>
      <c r="F7557" s="4" t="s">
        <v>59</v>
      </c>
      <c r="G7557" s="4" t="s">
        <v>60</v>
      </c>
      <c r="H7557" s="6" t="s">
        <v>23</v>
      </c>
      <c r="I7557" s="7">
        <v>26</v>
      </c>
      <c r="J7557" s="8">
        <v>147</v>
      </c>
      <c r="K7557" s="9">
        <v>3822</v>
      </c>
      <c r="L7557" s="9">
        <v>2751.8400000000006</v>
      </c>
      <c r="M7557" s="10">
        <v>0.7200000000000002</v>
      </c>
      <c r="N7557" s="4" t="s">
        <v>24</v>
      </c>
      <c r="O7557" s="4" t="str">
        <f>TEXT(Table1[[#This Row],[Invoice Date]],"yyyy")</f>
        <v>2021</v>
      </c>
      <c r="P7557" s="4" t="str">
        <f>TEXT(Table1[[#This Row],[Invoice Date]],"mmm")</f>
        <v>Sep</v>
      </c>
      <c r="Q7557" s="27">
        <f>WEEKNUM(Table1[[#This Row],[Invoice Date]]) + IF(YEAR(Table1[[#This Row],[Invoice Date]])=2021, 52, 0)</f>
        <v>92</v>
      </c>
    </row>
    <row r="7558" spans="2:17" ht="14.25" customHeight="1" x14ac:dyDescent="0.3">
      <c r="B7558" s="4" t="s">
        <v>26</v>
      </c>
      <c r="C7558" s="33">
        <v>1197831</v>
      </c>
      <c r="D7558" s="5">
        <v>44468</v>
      </c>
      <c r="E7558" s="4" t="s">
        <v>27</v>
      </c>
      <c r="F7558" s="4" t="s">
        <v>59</v>
      </c>
      <c r="G7558" s="4" t="s">
        <v>60</v>
      </c>
      <c r="H7558" s="6" t="s">
        <v>23</v>
      </c>
      <c r="I7558" s="7">
        <v>36</v>
      </c>
      <c r="J7558" s="8">
        <v>143</v>
      </c>
      <c r="K7558" s="9">
        <v>5148</v>
      </c>
      <c r="L7558" s="9">
        <v>3861.0000000000005</v>
      </c>
      <c r="M7558" s="10">
        <v>0.75000000000000011</v>
      </c>
      <c r="N7558" s="4" t="s">
        <v>83</v>
      </c>
      <c r="O7558" s="4" t="str">
        <f>TEXT(Table1[[#This Row],[Invoice Date]],"yyyy")</f>
        <v>2021</v>
      </c>
      <c r="P7558" s="4" t="str">
        <f>TEXT(Table1[[#This Row],[Invoice Date]],"mmm")</f>
        <v>Sep</v>
      </c>
      <c r="Q7558" s="27">
        <f>WEEKNUM(Table1[[#This Row],[Invoice Date]]) + IF(YEAR(Table1[[#This Row],[Invoice Date]])=2021, 52, 0)</f>
        <v>92</v>
      </c>
    </row>
    <row r="7559" spans="2:17" ht="14.25" customHeight="1" x14ac:dyDescent="0.3">
      <c r="B7559" s="4" t="s">
        <v>26</v>
      </c>
      <c r="C7559" s="33">
        <v>1197831</v>
      </c>
      <c r="D7559" s="5">
        <v>44468</v>
      </c>
      <c r="E7559" s="4" t="s">
        <v>27</v>
      </c>
      <c r="F7559" s="4" t="s">
        <v>28</v>
      </c>
      <c r="G7559" s="4" t="s">
        <v>39</v>
      </c>
      <c r="H7559" s="6" t="s">
        <v>19</v>
      </c>
      <c r="I7559" s="7">
        <v>38</v>
      </c>
      <c r="J7559" s="8">
        <v>203</v>
      </c>
      <c r="K7559" s="9">
        <v>7714</v>
      </c>
      <c r="L7559" s="9">
        <v>3625.58</v>
      </c>
      <c r="M7559" s="10">
        <v>0.47</v>
      </c>
      <c r="N7559" s="4" t="s">
        <v>24</v>
      </c>
      <c r="O7559" s="4" t="str">
        <f>TEXT(Table1[[#This Row],[Invoice Date]],"yyyy")</f>
        <v>2021</v>
      </c>
      <c r="P7559" s="4" t="str">
        <f>TEXT(Table1[[#This Row],[Invoice Date]],"mmm")</f>
        <v>Sep</v>
      </c>
      <c r="Q7559" s="27">
        <f>WEEKNUM(Table1[[#This Row],[Invoice Date]]) + IF(YEAR(Table1[[#This Row],[Invoice Date]])=2021, 52, 0)</f>
        <v>92</v>
      </c>
    </row>
    <row r="7560" spans="2:17" ht="14.25" customHeight="1" x14ac:dyDescent="0.3">
      <c r="B7560" s="4" t="s">
        <v>26</v>
      </c>
      <c r="C7560" s="33">
        <v>1197831</v>
      </c>
      <c r="D7560" s="5">
        <v>44468</v>
      </c>
      <c r="E7560" s="4" t="s">
        <v>27</v>
      </c>
      <c r="F7560" s="4" t="s">
        <v>28</v>
      </c>
      <c r="G7560" s="4" t="s">
        <v>39</v>
      </c>
      <c r="H7560" s="6" t="s">
        <v>19</v>
      </c>
      <c r="I7560" s="7">
        <v>54</v>
      </c>
      <c r="J7560" s="8">
        <v>176</v>
      </c>
      <c r="K7560" s="9">
        <v>9504</v>
      </c>
      <c r="L7560" s="9">
        <v>4847.04</v>
      </c>
      <c r="M7560" s="10">
        <v>0.51</v>
      </c>
      <c r="N7560" s="4" t="s">
        <v>83</v>
      </c>
      <c r="O7560" s="4" t="str">
        <f>TEXT(Table1[[#This Row],[Invoice Date]],"yyyy")</f>
        <v>2021</v>
      </c>
      <c r="P7560" s="4" t="str">
        <f>TEXT(Table1[[#This Row],[Invoice Date]],"mmm")</f>
        <v>Sep</v>
      </c>
      <c r="Q7560" s="27">
        <f>WEEKNUM(Table1[[#This Row],[Invoice Date]]) + IF(YEAR(Table1[[#This Row],[Invoice Date]])=2021, 52, 0)</f>
        <v>92</v>
      </c>
    </row>
    <row r="7561" spans="2:17" ht="14.25" customHeight="1" x14ac:dyDescent="0.3">
      <c r="B7561" s="4" t="s">
        <v>26</v>
      </c>
      <c r="C7561" s="33">
        <v>1197831</v>
      </c>
      <c r="D7561" s="5">
        <v>44468</v>
      </c>
      <c r="E7561" s="4" t="s">
        <v>27</v>
      </c>
      <c r="F7561" s="4" t="s">
        <v>59</v>
      </c>
      <c r="G7561" s="4" t="s">
        <v>60</v>
      </c>
      <c r="H7561" s="6" t="s">
        <v>23</v>
      </c>
      <c r="I7561" s="7">
        <v>40</v>
      </c>
      <c r="J7561" s="8">
        <v>475</v>
      </c>
      <c r="K7561" s="9">
        <v>190000</v>
      </c>
      <c r="L7561" s="9">
        <v>123500.00000000003</v>
      </c>
      <c r="M7561" s="10">
        <v>0.65000000000000013</v>
      </c>
      <c r="N7561" s="4" t="s">
        <v>24</v>
      </c>
      <c r="O7561" s="4" t="str">
        <f>TEXT(Table1[[#This Row],[Invoice Date]],"yyyy")</f>
        <v>2021</v>
      </c>
      <c r="P7561" s="4" t="str">
        <f>TEXT(Table1[[#This Row],[Invoice Date]],"mmm")</f>
        <v>Sep</v>
      </c>
      <c r="Q7561" s="27">
        <f>WEEKNUM(Table1[[#This Row],[Invoice Date]]) + IF(YEAR(Table1[[#This Row],[Invoice Date]])=2021, 52, 0)</f>
        <v>92</v>
      </c>
    </row>
    <row r="7562" spans="2:17" ht="14.25" customHeight="1" x14ac:dyDescent="0.3">
      <c r="B7562" s="4" t="s">
        <v>26</v>
      </c>
      <c r="C7562" s="33">
        <v>1197831</v>
      </c>
      <c r="D7562" s="5">
        <v>44468</v>
      </c>
      <c r="E7562" s="4" t="s">
        <v>27</v>
      </c>
      <c r="F7562" s="4" t="s">
        <v>28</v>
      </c>
      <c r="G7562" s="4" t="s">
        <v>39</v>
      </c>
      <c r="H7562" s="6" t="s">
        <v>19</v>
      </c>
      <c r="I7562" s="7">
        <v>55.000000000000007</v>
      </c>
      <c r="J7562" s="8">
        <v>675</v>
      </c>
      <c r="K7562" s="9">
        <v>371250.00000000006</v>
      </c>
      <c r="L7562" s="9">
        <v>148500</v>
      </c>
      <c r="M7562" s="10">
        <v>0.39999999999999997</v>
      </c>
      <c r="N7562" s="4" t="s">
        <v>24</v>
      </c>
      <c r="O7562" s="4" t="str">
        <f>TEXT(Table1[[#This Row],[Invoice Date]],"yyyy")</f>
        <v>2021</v>
      </c>
      <c r="P7562" s="4" t="str">
        <f>TEXT(Table1[[#This Row],[Invoice Date]],"mmm")</f>
        <v>Sep</v>
      </c>
      <c r="Q7562" s="27">
        <f>WEEKNUM(Table1[[#This Row],[Invoice Date]]) + IF(YEAR(Table1[[#This Row],[Invoice Date]])=2021, 52, 0)</f>
        <v>92</v>
      </c>
    </row>
    <row r="7563" spans="2:17" ht="14.25" customHeight="1" x14ac:dyDescent="0.3">
      <c r="B7563" s="4" t="s">
        <v>26</v>
      </c>
      <c r="C7563" s="33">
        <v>1197831</v>
      </c>
      <c r="D7563" s="5">
        <v>44469</v>
      </c>
      <c r="E7563" s="4" t="s">
        <v>27</v>
      </c>
      <c r="F7563" s="4" t="s">
        <v>59</v>
      </c>
      <c r="G7563" s="4" t="s">
        <v>60</v>
      </c>
      <c r="H7563" s="6" t="s">
        <v>17</v>
      </c>
      <c r="I7563" s="7">
        <v>14</v>
      </c>
      <c r="J7563" s="8">
        <v>188</v>
      </c>
      <c r="K7563" s="9">
        <v>2632</v>
      </c>
      <c r="L7563" s="9">
        <v>1500.2399999999998</v>
      </c>
      <c r="M7563" s="10">
        <v>0.56999999999999995</v>
      </c>
      <c r="N7563" s="4" t="s">
        <v>24</v>
      </c>
      <c r="O7563" s="4" t="str">
        <f>TEXT(Table1[[#This Row],[Invoice Date]],"yyyy")</f>
        <v>2021</v>
      </c>
      <c r="P7563" s="4" t="str">
        <f>TEXT(Table1[[#This Row],[Invoice Date]],"mmm")</f>
        <v>Sep</v>
      </c>
      <c r="Q7563" s="27">
        <f>WEEKNUM(Table1[[#This Row],[Invoice Date]]) + IF(YEAR(Table1[[#This Row],[Invoice Date]])=2021, 52, 0)</f>
        <v>92</v>
      </c>
    </row>
    <row r="7564" spans="2:17" ht="14.25" customHeight="1" x14ac:dyDescent="0.3">
      <c r="B7564" s="4" t="s">
        <v>26</v>
      </c>
      <c r="C7564" s="33">
        <v>1197831</v>
      </c>
      <c r="D7564" s="5">
        <v>44469</v>
      </c>
      <c r="E7564" s="4" t="s">
        <v>27</v>
      </c>
      <c r="F7564" s="4" t="s">
        <v>59</v>
      </c>
      <c r="G7564" s="4" t="s">
        <v>60</v>
      </c>
      <c r="H7564" s="6" t="s">
        <v>17</v>
      </c>
      <c r="I7564" s="7">
        <v>18</v>
      </c>
      <c r="J7564" s="8">
        <v>169</v>
      </c>
      <c r="K7564" s="9">
        <v>3042</v>
      </c>
      <c r="L7564" s="9">
        <v>1946.8799999999997</v>
      </c>
      <c r="M7564" s="10">
        <v>0.6399999999999999</v>
      </c>
      <c r="N7564" s="4" t="s">
        <v>83</v>
      </c>
      <c r="O7564" s="4" t="str">
        <f>TEXT(Table1[[#This Row],[Invoice Date]],"yyyy")</f>
        <v>2021</v>
      </c>
      <c r="P7564" s="4" t="str">
        <f>TEXT(Table1[[#This Row],[Invoice Date]],"mmm")</f>
        <v>Sep</v>
      </c>
      <c r="Q7564" s="27">
        <f>WEEKNUM(Table1[[#This Row],[Invoice Date]]) + IF(YEAR(Table1[[#This Row],[Invoice Date]])=2021, 52, 0)</f>
        <v>92</v>
      </c>
    </row>
    <row r="7565" spans="2:17" ht="14.25" customHeight="1" x14ac:dyDescent="0.3">
      <c r="B7565" s="4" t="s">
        <v>26</v>
      </c>
      <c r="C7565" s="33">
        <v>1197831</v>
      </c>
      <c r="D7565" s="5">
        <v>44469</v>
      </c>
      <c r="E7565" s="4" t="s">
        <v>27</v>
      </c>
      <c r="F7565" s="4" t="s">
        <v>28</v>
      </c>
      <c r="G7565" s="4" t="s">
        <v>39</v>
      </c>
      <c r="H7565" s="6" t="s">
        <v>20</v>
      </c>
      <c r="I7565" s="7">
        <v>47</v>
      </c>
      <c r="J7565" s="8">
        <v>254</v>
      </c>
      <c r="K7565" s="9">
        <v>11938</v>
      </c>
      <c r="L7565" s="9">
        <v>5372.0999999999995</v>
      </c>
      <c r="M7565" s="10">
        <v>0.44999999999999996</v>
      </c>
      <c r="N7565" s="4" t="s">
        <v>24</v>
      </c>
      <c r="O7565" s="4" t="str">
        <f>TEXT(Table1[[#This Row],[Invoice Date]],"yyyy")</f>
        <v>2021</v>
      </c>
      <c r="P7565" s="4" t="str">
        <f>TEXT(Table1[[#This Row],[Invoice Date]],"mmm")</f>
        <v>Sep</v>
      </c>
      <c r="Q7565" s="27">
        <f>WEEKNUM(Table1[[#This Row],[Invoice Date]]) + IF(YEAR(Table1[[#This Row],[Invoice Date]])=2021, 52, 0)</f>
        <v>92</v>
      </c>
    </row>
    <row r="7566" spans="2:17" ht="14.25" customHeight="1" x14ac:dyDescent="0.3">
      <c r="B7566" s="4" t="s">
        <v>26</v>
      </c>
      <c r="C7566" s="33">
        <v>1197831</v>
      </c>
      <c r="D7566" s="5">
        <v>44469</v>
      </c>
      <c r="E7566" s="4" t="s">
        <v>27</v>
      </c>
      <c r="F7566" s="4" t="s">
        <v>28</v>
      </c>
      <c r="G7566" s="4" t="s">
        <v>39</v>
      </c>
      <c r="H7566" s="6" t="s">
        <v>20</v>
      </c>
      <c r="I7566" s="7">
        <v>59</v>
      </c>
      <c r="J7566" s="8">
        <v>203</v>
      </c>
      <c r="K7566" s="9">
        <v>11977</v>
      </c>
      <c r="L7566" s="9">
        <v>6347.81</v>
      </c>
      <c r="M7566" s="10">
        <v>0.53</v>
      </c>
      <c r="N7566" s="4" t="s">
        <v>83</v>
      </c>
      <c r="O7566" s="4" t="str">
        <f>TEXT(Table1[[#This Row],[Invoice Date]],"yyyy")</f>
        <v>2021</v>
      </c>
      <c r="P7566" s="4" t="str">
        <f>TEXT(Table1[[#This Row],[Invoice Date]],"mmm")</f>
        <v>Sep</v>
      </c>
      <c r="Q7566" s="27">
        <f>WEEKNUM(Table1[[#This Row],[Invoice Date]]) + IF(YEAR(Table1[[#This Row],[Invoice Date]])=2021, 52, 0)</f>
        <v>92</v>
      </c>
    </row>
    <row r="7567" spans="2:17" ht="14.25" customHeight="1" x14ac:dyDescent="0.3">
      <c r="B7567" s="4" t="s">
        <v>26</v>
      </c>
      <c r="C7567" s="33">
        <v>1197831</v>
      </c>
      <c r="D7567" s="5">
        <v>44469</v>
      </c>
      <c r="E7567" s="4" t="s">
        <v>27</v>
      </c>
      <c r="F7567" s="4" t="s">
        <v>59</v>
      </c>
      <c r="G7567" s="4" t="s">
        <v>60</v>
      </c>
      <c r="H7567" s="6" t="s">
        <v>17</v>
      </c>
      <c r="I7567" s="7">
        <v>20.000000000000004</v>
      </c>
      <c r="J7567" s="8">
        <v>625</v>
      </c>
      <c r="K7567" s="9">
        <v>125000.00000000003</v>
      </c>
      <c r="L7567" s="9">
        <v>62500.000000000007</v>
      </c>
      <c r="M7567" s="10">
        <v>0.49999999999999994</v>
      </c>
      <c r="N7567" s="4" t="s">
        <v>24</v>
      </c>
      <c r="O7567" s="4" t="str">
        <f>TEXT(Table1[[#This Row],[Invoice Date]],"yyyy")</f>
        <v>2021</v>
      </c>
      <c r="P7567" s="4" t="str">
        <f>TEXT(Table1[[#This Row],[Invoice Date]],"mmm")</f>
        <v>Sep</v>
      </c>
      <c r="Q7567" s="27">
        <f>WEEKNUM(Table1[[#This Row],[Invoice Date]]) + IF(YEAR(Table1[[#This Row],[Invoice Date]])=2021, 52, 0)</f>
        <v>92</v>
      </c>
    </row>
    <row r="7568" spans="2:17" ht="14.25" customHeight="1" x14ac:dyDescent="0.3">
      <c r="B7568" s="4" t="s">
        <v>26</v>
      </c>
      <c r="C7568" s="33">
        <v>1197831</v>
      </c>
      <c r="D7568" s="5">
        <v>44469</v>
      </c>
      <c r="E7568" s="4" t="s">
        <v>27</v>
      </c>
      <c r="F7568" s="4" t="s">
        <v>28</v>
      </c>
      <c r="G7568" s="4" t="s">
        <v>39</v>
      </c>
      <c r="H7568" s="6" t="s">
        <v>20</v>
      </c>
      <c r="I7568" s="7">
        <v>60</v>
      </c>
      <c r="J7568" s="8">
        <v>725</v>
      </c>
      <c r="K7568" s="9">
        <v>435000</v>
      </c>
      <c r="L7568" s="9">
        <v>174000</v>
      </c>
      <c r="M7568" s="10">
        <v>0.39999999999999997</v>
      </c>
      <c r="N7568" s="4" t="s">
        <v>24</v>
      </c>
      <c r="O7568" s="4" t="str">
        <f>TEXT(Table1[[#This Row],[Invoice Date]],"yyyy")</f>
        <v>2021</v>
      </c>
      <c r="P7568" s="4" t="str">
        <f>TEXT(Table1[[#This Row],[Invoice Date]],"mmm")</f>
        <v>Sep</v>
      </c>
      <c r="Q7568" s="27">
        <f>WEEKNUM(Table1[[#This Row],[Invoice Date]]) + IF(YEAR(Table1[[#This Row],[Invoice Date]])=2021, 52, 0)</f>
        <v>92</v>
      </c>
    </row>
    <row r="7569" spans="2:17" ht="14.25" customHeight="1" x14ac:dyDescent="0.3">
      <c r="B7569" s="4" t="s">
        <v>26</v>
      </c>
      <c r="C7569" s="33">
        <v>1197831</v>
      </c>
      <c r="D7569" s="5">
        <v>44470</v>
      </c>
      <c r="E7569" s="4" t="s">
        <v>27</v>
      </c>
      <c r="F7569" s="4" t="s">
        <v>59</v>
      </c>
      <c r="G7569" s="4" t="s">
        <v>60</v>
      </c>
      <c r="H7569" s="6" t="s">
        <v>19</v>
      </c>
      <c r="I7569" s="7">
        <v>14</v>
      </c>
      <c r="J7569" s="8">
        <v>200</v>
      </c>
      <c r="K7569" s="9">
        <v>2800</v>
      </c>
      <c r="L7569" s="9">
        <v>1455.9999999999998</v>
      </c>
      <c r="M7569" s="10">
        <v>0.51999999999999991</v>
      </c>
      <c r="N7569" s="4" t="s">
        <v>24</v>
      </c>
      <c r="O7569" s="4" t="str">
        <f>TEXT(Table1[[#This Row],[Invoice Date]],"yyyy")</f>
        <v>2021</v>
      </c>
      <c r="P7569" s="4" t="str">
        <f>TEXT(Table1[[#This Row],[Invoice Date]],"mmm")</f>
        <v>Oct</v>
      </c>
      <c r="Q7569" s="27">
        <f>WEEKNUM(Table1[[#This Row],[Invoice Date]]) + IF(YEAR(Table1[[#This Row],[Invoice Date]])=2021, 52, 0)</f>
        <v>92</v>
      </c>
    </row>
    <row r="7570" spans="2:17" ht="14.25" customHeight="1" x14ac:dyDescent="0.3">
      <c r="B7570" s="4" t="s">
        <v>26</v>
      </c>
      <c r="C7570" s="33">
        <v>1197831</v>
      </c>
      <c r="D7570" s="5">
        <v>44470</v>
      </c>
      <c r="E7570" s="4" t="s">
        <v>27</v>
      </c>
      <c r="F7570" s="4" t="s">
        <v>59</v>
      </c>
      <c r="G7570" s="4" t="s">
        <v>60</v>
      </c>
      <c r="H7570" s="6" t="s">
        <v>19</v>
      </c>
      <c r="I7570" s="7">
        <v>19</v>
      </c>
      <c r="J7570" s="8">
        <v>169</v>
      </c>
      <c r="K7570" s="9">
        <v>3211</v>
      </c>
      <c r="L7570" s="9">
        <v>1958.71</v>
      </c>
      <c r="M7570" s="10">
        <v>0.61</v>
      </c>
      <c r="N7570" s="4" t="s">
        <v>83</v>
      </c>
      <c r="O7570" s="4" t="str">
        <f>TEXT(Table1[[#This Row],[Invoice Date]],"yyyy")</f>
        <v>2021</v>
      </c>
      <c r="P7570" s="4" t="str">
        <f>TEXT(Table1[[#This Row],[Invoice Date]],"mmm")</f>
        <v>Oct</v>
      </c>
      <c r="Q7570" s="27">
        <f>WEEKNUM(Table1[[#This Row],[Invoice Date]]) + IF(YEAR(Table1[[#This Row],[Invoice Date]])=2021, 52, 0)</f>
        <v>92</v>
      </c>
    </row>
    <row r="7571" spans="2:17" ht="14.25" customHeight="1" x14ac:dyDescent="0.3">
      <c r="B7571" s="4" t="s">
        <v>26</v>
      </c>
      <c r="C7571" s="33">
        <v>1197831</v>
      </c>
      <c r="D7571" s="5">
        <v>44470</v>
      </c>
      <c r="E7571" s="4" t="s">
        <v>27</v>
      </c>
      <c r="F7571" s="4" t="s">
        <v>28</v>
      </c>
      <c r="G7571" s="4" t="s">
        <v>39</v>
      </c>
      <c r="H7571" s="6" t="s">
        <v>21</v>
      </c>
      <c r="I7571" s="7">
        <v>41</v>
      </c>
      <c r="J7571" s="8">
        <v>135</v>
      </c>
      <c r="K7571" s="9">
        <v>5535</v>
      </c>
      <c r="L7571" s="9">
        <v>3044.2500000000005</v>
      </c>
      <c r="M7571" s="10">
        <v>0.55000000000000004</v>
      </c>
      <c r="N7571" s="4" t="s">
        <v>24</v>
      </c>
      <c r="O7571" s="4" t="str">
        <f>TEXT(Table1[[#This Row],[Invoice Date]],"yyyy")</f>
        <v>2021</v>
      </c>
      <c r="P7571" s="4" t="str">
        <f>TEXT(Table1[[#This Row],[Invoice Date]],"mmm")</f>
        <v>Oct</v>
      </c>
      <c r="Q7571" s="27">
        <f>WEEKNUM(Table1[[#This Row],[Invoice Date]]) + IF(YEAR(Table1[[#This Row],[Invoice Date]])=2021, 52, 0)</f>
        <v>92</v>
      </c>
    </row>
    <row r="7572" spans="2:17" ht="14.25" customHeight="1" x14ac:dyDescent="0.3">
      <c r="B7572" s="4" t="s">
        <v>26</v>
      </c>
      <c r="C7572" s="33">
        <v>1197831</v>
      </c>
      <c r="D7572" s="5">
        <v>44470</v>
      </c>
      <c r="E7572" s="4" t="s">
        <v>27</v>
      </c>
      <c r="F7572" s="4" t="s">
        <v>28</v>
      </c>
      <c r="G7572" s="4" t="s">
        <v>39</v>
      </c>
      <c r="H7572" s="6" t="s">
        <v>21</v>
      </c>
      <c r="I7572" s="7">
        <v>56</v>
      </c>
      <c r="J7572" s="8">
        <v>126</v>
      </c>
      <c r="K7572" s="9">
        <v>7056</v>
      </c>
      <c r="L7572" s="9">
        <v>4586.4000000000005</v>
      </c>
      <c r="M7572" s="10">
        <v>0.65</v>
      </c>
      <c r="N7572" s="4" t="s">
        <v>83</v>
      </c>
      <c r="O7572" s="4" t="str">
        <f>TEXT(Table1[[#This Row],[Invoice Date]],"yyyy")</f>
        <v>2021</v>
      </c>
      <c r="P7572" s="4" t="str">
        <f>TEXT(Table1[[#This Row],[Invoice Date]],"mmm")</f>
        <v>Oct</v>
      </c>
      <c r="Q7572" s="27">
        <f>WEEKNUM(Table1[[#This Row],[Invoice Date]]) + IF(YEAR(Table1[[#This Row],[Invoice Date]])=2021, 52, 0)</f>
        <v>92</v>
      </c>
    </row>
    <row r="7573" spans="2:17" ht="14.25" customHeight="1" x14ac:dyDescent="0.3">
      <c r="B7573" s="4" t="s">
        <v>26</v>
      </c>
      <c r="C7573" s="33">
        <v>1197831</v>
      </c>
      <c r="D7573" s="5">
        <v>44470</v>
      </c>
      <c r="E7573" s="4" t="s">
        <v>27</v>
      </c>
      <c r="F7573" s="4" t="s">
        <v>59</v>
      </c>
      <c r="G7573" s="4" t="s">
        <v>60</v>
      </c>
      <c r="H7573" s="6" t="s">
        <v>19</v>
      </c>
      <c r="I7573" s="7">
        <v>20.000000000000004</v>
      </c>
      <c r="J7573" s="8">
        <v>625</v>
      </c>
      <c r="K7573" s="9">
        <v>125000.00000000003</v>
      </c>
      <c r="L7573" s="9">
        <v>62500.000000000007</v>
      </c>
      <c r="M7573" s="10">
        <v>0.49999999999999994</v>
      </c>
      <c r="N7573" s="4" t="s">
        <v>24</v>
      </c>
      <c r="O7573" s="4" t="str">
        <f>TEXT(Table1[[#This Row],[Invoice Date]],"yyyy")</f>
        <v>2021</v>
      </c>
      <c r="P7573" s="4" t="str">
        <f>TEXT(Table1[[#This Row],[Invoice Date]],"mmm")</f>
        <v>Oct</v>
      </c>
      <c r="Q7573" s="27">
        <f>WEEKNUM(Table1[[#This Row],[Invoice Date]]) + IF(YEAR(Table1[[#This Row],[Invoice Date]])=2021, 52, 0)</f>
        <v>92</v>
      </c>
    </row>
    <row r="7574" spans="2:17" ht="14.25" customHeight="1" x14ac:dyDescent="0.3">
      <c r="B7574" s="4" t="s">
        <v>26</v>
      </c>
      <c r="C7574" s="33">
        <v>1197831</v>
      </c>
      <c r="D7574" s="5">
        <v>44470</v>
      </c>
      <c r="E7574" s="4" t="s">
        <v>27</v>
      </c>
      <c r="F7574" s="4" t="s">
        <v>28</v>
      </c>
      <c r="G7574" s="4" t="s">
        <v>39</v>
      </c>
      <c r="H7574" s="6" t="s">
        <v>21</v>
      </c>
      <c r="I7574" s="7">
        <v>60</v>
      </c>
      <c r="J7574" s="8">
        <v>450</v>
      </c>
      <c r="K7574" s="9">
        <v>270000</v>
      </c>
      <c r="L7574" s="9">
        <v>135000</v>
      </c>
      <c r="M7574" s="10">
        <v>0.5</v>
      </c>
      <c r="N7574" s="4" t="s">
        <v>24</v>
      </c>
      <c r="O7574" s="4" t="str">
        <f>TEXT(Table1[[#This Row],[Invoice Date]],"yyyy")</f>
        <v>2021</v>
      </c>
      <c r="P7574" s="4" t="str">
        <f>TEXT(Table1[[#This Row],[Invoice Date]],"mmm")</f>
        <v>Oct</v>
      </c>
      <c r="Q7574" s="27">
        <f>WEEKNUM(Table1[[#This Row],[Invoice Date]]) + IF(YEAR(Table1[[#This Row],[Invoice Date]])=2021, 52, 0)</f>
        <v>92</v>
      </c>
    </row>
    <row r="7575" spans="2:17" ht="14.25" customHeight="1" x14ac:dyDescent="0.3">
      <c r="B7575" s="4" t="s">
        <v>26</v>
      </c>
      <c r="C7575" s="33">
        <v>1197831</v>
      </c>
      <c r="D7575" s="5">
        <v>44471</v>
      </c>
      <c r="E7575" s="4" t="s">
        <v>27</v>
      </c>
      <c r="F7575" s="4" t="s">
        <v>28</v>
      </c>
      <c r="G7575" s="4" t="s">
        <v>39</v>
      </c>
      <c r="H7575" s="6" t="s">
        <v>22</v>
      </c>
      <c r="I7575" s="7">
        <v>37</v>
      </c>
      <c r="J7575" s="8">
        <v>149</v>
      </c>
      <c r="K7575" s="9">
        <v>5513</v>
      </c>
      <c r="L7575" s="9">
        <v>2205.1999999999998</v>
      </c>
      <c r="M7575" s="10">
        <v>0.39999999999999997</v>
      </c>
      <c r="N7575" s="4" t="s">
        <v>24</v>
      </c>
      <c r="O7575" s="4" t="str">
        <f>TEXT(Table1[[#This Row],[Invoice Date]],"yyyy")</f>
        <v>2021</v>
      </c>
      <c r="P7575" s="4" t="str">
        <f>TEXT(Table1[[#This Row],[Invoice Date]],"mmm")</f>
        <v>Oct</v>
      </c>
      <c r="Q7575" s="27">
        <f>WEEKNUM(Table1[[#This Row],[Invoice Date]]) + IF(YEAR(Table1[[#This Row],[Invoice Date]])=2021, 52, 0)</f>
        <v>92</v>
      </c>
    </row>
    <row r="7576" spans="2:17" ht="14.25" customHeight="1" x14ac:dyDescent="0.3">
      <c r="B7576" s="4" t="s">
        <v>26</v>
      </c>
      <c r="C7576" s="33">
        <v>1197831</v>
      </c>
      <c r="D7576" s="5">
        <v>44471</v>
      </c>
      <c r="E7576" s="4" t="s">
        <v>27</v>
      </c>
      <c r="F7576" s="4" t="s">
        <v>59</v>
      </c>
      <c r="G7576" s="4" t="s">
        <v>60</v>
      </c>
      <c r="H7576" s="6" t="s">
        <v>20</v>
      </c>
      <c r="I7576" s="7">
        <v>43</v>
      </c>
      <c r="J7576" s="8">
        <v>144</v>
      </c>
      <c r="K7576" s="9">
        <v>6192</v>
      </c>
      <c r="L7576" s="9">
        <v>3962.8799999999992</v>
      </c>
      <c r="M7576" s="10">
        <v>0.6399999999999999</v>
      </c>
      <c r="N7576" s="4" t="s">
        <v>83</v>
      </c>
      <c r="O7576" s="4" t="str">
        <f>TEXT(Table1[[#This Row],[Invoice Date]],"yyyy")</f>
        <v>2021</v>
      </c>
      <c r="P7576" s="4" t="str">
        <f>TEXT(Table1[[#This Row],[Invoice Date]],"mmm")</f>
        <v>Oct</v>
      </c>
      <c r="Q7576" s="27">
        <f>WEEKNUM(Table1[[#This Row],[Invoice Date]]) + IF(YEAR(Table1[[#This Row],[Invoice Date]])=2021, 52, 0)</f>
        <v>92</v>
      </c>
    </row>
    <row r="7577" spans="2:17" ht="14.25" customHeight="1" x14ac:dyDescent="0.3">
      <c r="B7577" s="4" t="s">
        <v>26</v>
      </c>
      <c r="C7577" s="33">
        <v>1197831</v>
      </c>
      <c r="D7577" s="5">
        <v>44471</v>
      </c>
      <c r="E7577" s="4" t="s">
        <v>27</v>
      </c>
      <c r="F7577" s="4" t="s">
        <v>59</v>
      </c>
      <c r="G7577" s="4" t="s">
        <v>60</v>
      </c>
      <c r="H7577" s="6" t="s">
        <v>20</v>
      </c>
      <c r="I7577" s="7">
        <v>33</v>
      </c>
      <c r="J7577" s="8">
        <v>196</v>
      </c>
      <c r="K7577" s="9">
        <v>6468</v>
      </c>
      <c r="L7577" s="9">
        <v>3557.3999999999996</v>
      </c>
      <c r="M7577" s="10">
        <v>0.54999999999999993</v>
      </c>
      <c r="N7577" s="4" t="s">
        <v>24</v>
      </c>
      <c r="O7577" s="4" t="str">
        <f>TEXT(Table1[[#This Row],[Invoice Date]],"yyyy")</f>
        <v>2021</v>
      </c>
      <c r="P7577" s="4" t="str">
        <f>TEXT(Table1[[#This Row],[Invoice Date]],"mmm")</f>
        <v>Oct</v>
      </c>
      <c r="Q7577" s="27">
        <f>WEEKNUM(Table1[[#This Row],[Invoice Date]]) + IF(YEAR(Table1[[#This Row],[Invoice Date]])=2021, 52, 0)</f>
        <v>92</v>
      </c>
    </row>
    <row r="7578" spans="2:17" ht="14.25" customHeight="1" x14ac:dyDescent="0.3">
      <c r="B7578" s="4" t="s">
        <v>26</v>
      </c>
      <c r="C7578" s="33">
        <v>1197831</v>
      </c>
      <c r="D7578" s="5">
        <v>44471</v>
      </c>
      <c r="E7578" s="4" t="s">
        <v>27</v>
      </c>
      <c r="F7578" s="4" t="s">
        <v>28</v>
      </c>
      <c r="G7578" s="4" t="s">
        <v>39</v>
      </c>
      <c r="H7578" s="6" t="s">
        <v>22</v>
      </c>
      <c r="I7578" s="7">
        <v>53</v>
      </c>
      <c r="J7578" s="8">
        <v>135</v>
      </c>
      <c r="K7578" s="9">
        <v>7155</v>
      </c>
      <c r="L7578" s="9">
        <v>3505.95</v>
      </c>
      <c r="M7578" s="10">
        <v>0.49</v>
      </c>
      <c r="N7578" s="4" t="s">
        <v>83</v>
      </c>
      <c r="O7578" s="4" t="str">
        <f>TEXT(Table1[[#This Row],[Invoice Date]],"yyyy")</f>
        <v>2021</v>
      </c>
      <c r="P7578" s="4" t="str">
        <f>TEXT(Table1[[#This Row],[Invoice Date]],"mmm")</f>
        <v>Oct</v>
      </c>
      <c r="Q7578" s="27">
        <f>WEEKNUM(Table1[[#This Row],[Invoice Date]]) + IF(YEAR(Table1[[#This Row],[Invoice Date]])=2021, 52, 0)</f>
        <v>92</v>
      </c>
    </row>
    <row r="7579" spans="2:17" ht="14.25" customHeight="1" x14ac:dyDescent="0.3">
      <c r="B7579" s="4" t="s">
        <v>26</v>
      </c>
      <c r="C7579" s="33">
        <v>1197831</v>
      </c>
      <c r="D7579" s="5">
        <v>44471</v>
      </c>
      <c r="E7579" s="4" t="s">
        <v>27</v>
      </c>
      <c r="F7579" s="4" t="s">
        <v>28</v>
      </c>
      <c r="G7579" s="4" t="s">
        <v>39</v>
      </c>
      <c r="H7579" s="6" t="s">
        <v>22</v>
      </c>
      <c r="I7579" s="7">
        <v>55.000000000000007</v>
      </c>
      <c r="J7579" s="8">
        <v>450</v>
      </c>
      <c r="K7579" s="9">
        <v>247500.00000000003</v>
      </c>
      <c r="L7579" s="9">
        <v>86625</v>
      </c>
      <c r="M7579" s="10">
        <v>0.35</v>
      </c>
      <c r="N7579" s="4" t="s">
        <v>24</v>
      </c>
      <c r="O7579" s="4" t="str">
        <f>TEXT(Table1[[#This Row],[Invoice Date]],"yyyy")</f>
        <v>2021</v>
      </c>
      <c r="P7579" s="4" t="str">
        <f>TEXT(Table1[[#This Row],[Invoice Date]],"mmm")</f>
        <v>Oct</v>
      </c>
      <c r="Q7579" s="27">
        <f>WEEKNUM(Table1[[#This Row],[Invoice Date]]) + IF(YEAR(Table1[[#This Row],[Invoice Date]])=2021, 52, 0)</f>
        <v>92</v>
      </c>
    </row>
    <row r="7580" spans="2:17" ht="14.25" customHeight="1" x14ac:dyDescent="0.3">
      <c r="B7580" s="4" t="s">
        <v>26</v>
      </c>
      <c r="C7580" s="33">
        <v>1197831</v>
      </c>
      <c r="D7580" s="5">
        <v>44471</v>
      </c>
      <c r="E7580" s="4" t="s">
        <v>27</v>
      </c>
      <c r="F7580" s="4" t="s">
        <v>59</v>
      </c>
      <c r="G7580" s="4" t="s">
        <v>60</v>
      </c>
      <c r="H7580" s="6" t="s">
        <v>20</v>
      </c>
      <c r="I7580" s="7">
        <v>45.000000000000007</v>
      </c>
      <c r="J7580" s="8">
        <v>575</v>
      </c>
      <c r="K7580" s="9">
        <v>258750.00000000003</v>
      </c>
      <c r="L7580" s="9">
        <v>129375</v>
      </c>
      <c r="M7580" s="10">
        <v>0.49999999999999994</v>
      </c>
      <c r="N7580" s="4" t="s">
        <v>24</v>
      </c>
      <c r="O7580" s="4" t="str">
        <f>TEXT(Table1[[#This Row],[Invoice Date]],"yyyy")</f>
        <v>2021</v>
      </c>
      <c r="P7580" s="4" t="str">
        <f>TEXT(Table1[[#This Row],[Invoice Date]],"mmm")</f>
        <v>Oct</v>
      </c>
      <c r="Q7580" s="27">
        <f>WEEKNUM(Table1[[#This Row],[Invoice Date]]) + IF(YEAR(Table1[[#This Row],[Invoice Date]])=2021, 52, 0)</f>
        <v>92</v>
      </c>
    </row>
    <row r="7581" spans="2:17" ht="14.25" customHeight="1" x14ac:dyDescent="0.3">
      <c r="B7581" s="4" t="s">
        <v>30</v>
      </c>
      <c r="C7581" s="34">
        <v>1128299</v>
      </c>
      <c r="D7581" s="5">
        <v>44472</v>
      </c>
      <c r="E7581" s="4" t="s">
        <v>36</v>
      </c>
      <c r="F7581" s="4" t="s">
        <v>114</v>
      </c>
      <c r="G7581" s="4" t="s">
        <v>115</v>
      </c>
      <c r="H7581" s="6" t="s">
        <v>21</v>
      </c>
      <c r="I7581" s="7">
        <v>32</v>
      </c>
      <c r="J7581" s="8">
        <v>33</v>
      </c>
      <c r="K7581" s="9">
        <v>1056</v>
      </c>
      <c r="L7581" s="9">
        <v>432.96</v>
      </c>
      <c r="M7581" s="10">
        <v>0.41</v>
      </c>
      <c r="N7581" s="4" t="s">
        <v>83</v>
      </c>
      <c r="O7581" s="4" t="str">
        <f>TEXT(Table1[[#This Row],[Invoice Date]],"yyyy")</f>
        <v>2021</v>
      </c>
      <c r="P7581" s="4" t="str">
        <f>TEXT(Table1[[#This Row],[Invoice Date]],"mmm")</f>
        <v>Oct</v>
      </c>
      <c r="Q7581" s="27">
        <f>WEEKNUM(Table1[[#This Row],[Invoice Date]]) + IF(YEAR(Table1[[#This Row],[Invoice Date]])=2021, 52, 0)</f>
        <v>93</v>
      </c>
    </row>
    <row r="7582" spans="2:17" ht="14.25" customHeight="1" x14ac:dyDescent="0.3">
      <c r="B7582" s="4" t="s">
        <v>30</v>
      </c>
      <c r="C7582" s="34">
        <v>1128299</v>
      </c>
      <c r="D7582" s="5">
        <v>44472</v>
      </c>
      <c r="E7582" s="4" t="s">
        <v>36</v>
      </c>
      <c r="F7582" s="4" t="s">
        <v>114</v>
      </c>
      <c r="G7582" s="4" t="s">
        <v>115</v>
      </c>
      <c r="H7582" s="6" t="s">
        <v>20</v>
      </c>
      <c r="I7582" s="7">
        <v>34</v>
      </c>
      <c r="J7582" s="8">
        <v>33</v>
      </c>
      <c r="K7582" s="9">
        <v>1122</v>
      </c>
      <c r="L7582" s="9">
        <v>482.46</v>
      </c>
      <c r="M7582" s="10">
        <v>0.43</v>
      </c>
      <c r="N7582" s="4" t="s">
        <v>83</v>
      </c>
      <c r="O7582" s="4" t="str">
        <f>TEXT(Table1[[#This Row],[Invoice Date]],"yyyy")</f>
        <v>2021</v>
      </c>
      <c r="P7582" s="4" t="str">
        <f>TEXT(Table1[[#This Row],[Invoice Date]],"mmm")</f>
        <v>Oct</v>
      </c>
      <c r="Q7582" s="27">
        <f>WEEKNUM(Table1[[#This Row],[Invoice Date]]) + IF(YEAR(Table1[[#This Row],[Invoice Date]])=2021, 52, 0)</f>
        <v>93</v>
      </c>
    </row>
    <row r="7583" spans="2:17" ht="14.25" customHeight="1" x14ac:dyDescent="0.3">
      <c r="B7583" s="4" t="s">
        <v>30</v>
      </c>
      <c r="C7583" s="34">
        <v>1128299</v>
      </c>
      <c r="D7583" s="5">
        <v>44472</v>
      </c>
      <c r="E7583" s="4" t="s">
        <v>36</v>
      </c>
      <c r="F7583" s="4" t="s">
        <v>114</v>
      </c>
      <c r="G7583" s="4" t="s">
        <v>115</v>
      </c>
      <c r="H7583" s="6" t="s">
        <v>22</v>
      </c>
      <c r="I7583" s="7">
        <v>44</v>
      </c>
      <c r="J7583" s="8">
        <v>33</v>
      </c>
      <c r="K7583" s="9">
        <v>1452</v>
      </c>
      <c r="L7583" s="9">
        <v>914.76</v>
      </c>
      <c r="M7583" s="10">
        <v>0.63</v>
      </c>
      <c r="N7583" s="4" t="s">
        <v>83</v>
      </c>
      <c r="O7583" s="4" t="str">
        <f>TEXT(Table1[[#This Row],[Invoice Date]],"yyyy")</f>
        <v>2021</v>
      </c>
      <c r="P7583" s="4" t="str">
        <f>TEXT(Table1[[#This Row],[Invoice Date]],"mmm")</f>
        <v>Oct</v>
      </c>
      <c r="Q7583" s="27">
        <f>WEEKNUM(Table1[[#This Row],[Invoice Date]]) + IF(YEAR(Table1[[#This Row],[Invoice Date]])=2021, 52, 0)</f>
        <v>93</v>
      </c>
    </row>
    <row r="7584" spans="2:17" ht="14.25" customHeight="1" x14ac:dyDescent="0.3">
      <c r="B7584" s="4" t="s">
        <v>30</v>
      </c>
      <c r="C7584" s="34">
        <v>1128299</v>
      </c>
      <c r="D7584" s="5">
        <v>44472</v>
      </c>
      <c r="E7584" s="4" t="s">
        <v>36</v>
      </c>
      <c r="F7584" s="4" t="s">
        <v>114</v>
      </c>
      <c r="G7584" s="4" t="s">
        <v>115</v>
      </c>
      <c r="H7584" s="6" t="s">
        <v>19</v>
      </c>
      <c r="I7584" s="7">
        <v>33</v>
      </c>
      <c r="J7584" s="8">
        <v>68</v>
      </c>
      <c r="K7584" s="9">
        <v>2244</v>
      </c>
      <c r="L7584" s="9">
        <v>1077.1199999999999</v>
      </c>
      <c r="M7584" s="10">
        <v>0.48</v>
      </c>
      <c r="N7584" s="4" t="s">
        <v>83</v>
      </c>
      <c r="O7584" s="4" t="str">
        <f>TEXT(Table1[[#This Row],[Invoice Date]],"yyyy")</f>
        <v>2021</v>
      </c>
      <c r="P7584" s="4" t="str">
        <f>TEXT(Table1[[#This Row],[Invoice Date]],"mmm")</f>
        <v>Oct</v>
      </c>
      <c r="Q7584" s="27">
        <f>WEEKNUM(Table1[[#This Row],[Invoice Date]]) + IF(YEAR(Table1[[#This Row],[Invoice Date]])=2021, 52, 0)</f>
        <v>93</v>
      </c>
    </row>
    <row r="7585" spans="2:17" ht="14.25" customHeight="1" x14ac:dyDescent="0.3">
      <c r="B7585" s="4" t="s">
        <v>30</v>
      </c>
      <c r="C7585" s="34">
        <v>1128299</v>
      </c>
      <c r="D7585" s="5">
        <v>44472</v>
      </c>
      <c r="E7585" s="4" t="s">
        <v>36</v>
      </c>
      <c r="F7585" s="4" t="s">
        <v>114</v>
      </c>
      <c r="G7585" s="4" t="s">
        <v>115</v>
      </c>
      <c r="H7585" s="6" t="s">
        <v>23</v>
      </c>
      <c r="I7585" s="7">
        <v>46</v>
      </c>
      <c r="J7585" s="8">
        <v>65</v>
      </c>
      <c r="K7585" s="9">
        <v>2990</v>
      </c>
      <c r="L7585" s="9">
        <v>1524.9</v>
      </c>
      <c r="M7585" s="10">
        <v>0.51</v>
      </c>
      <c r="N7585" s="4" t="s">
        <v>83</v>
      </c>
      <c r="O7585" s="4" t="str">
        <f>TEXT(Table1[[#This Row],[Invoice Date]],"yyyy")</f>
        <v>2021</v>
      </c>
      <c r="P7585" s="4" t="str">
        <f>TEXT(Table1[[#This Row],[Invoice Date]],"mmm")</f>
        <v>Oct</v>
      </c>
      <c r="Q7585" s="27">
        <f>WEEKNUM(Table1[[#This Row],[Invoice Date]]) + IF(YEAR(Table1[[#This Row],[Invoice Date]])=2021, 52, 0)</f>
        <v>93</v>
      </c>
    </row>
    <row r="7586" spans="2:17" ht="14.25" customHeight="1" x14ac:dyDescent="0.3">
      <c r="B7586" s="4" t="s">
        <v>30</v>
      </c>
      <c r="C7586" s="34">
        <v>1128299</v>
      </c>
      <c r="D7586" s="5">
        <v>44472</v>
      </c>
      <c r="E7586" s="4" t="s">
        <v>36</v>
      </c>
      <c r="F7586" s="4" t="s">
        <v>114</v>
      </c>
      <c r="G7586" s="4" t="s">
        <v>115</v>
      </c>
      <c r="H7586" s="6" t="s">
        <v>17</v>
      </c>
      <c r="I7586" s="7">
        <v>43</v>
      </c>
      <c r="J7586" s="8">
        <v>113</v>
      </c>
      <c r="K7586" s="9">
        <v>4859</v>
      </c>
      <c r="L7586" s="9">
        <v>2040.78</v>
      </c>
      <c r="M7586" s="10">
        <v>0.42</v>
      </c>
      <c r="N7586" s="4" t="s">
        <v>83</v>
      </c>
      <c r="O7586" s="4" t="str">
        <f>TEXT(Table1[[#This Row],[Invoice Date]],"yyyy")</f>
        <v>2021</v>
      </c>
      <c r="P7586" s="4" t="str">
        <f>TEXT(Table1[[#This Row],[Invoice Date]],"mmm")</f>
        <v>Oct</v>
      </c>
      <c r="Q7586" s="27">
        <f>WEEKNUM(Table1[[#This Row],[Invoice Date]]) + IF(YEAR(Table1[[#This Row],[Invoice Date]])=2021, 52, 0)</f>
        <v>93</v>
      </c>
    </row>
    <row r="7587" spans="2:17" ht="14.25" customHeight="1" x14ac:dyDescent="0.3">
      <c r="B7587" s="4" t="s">
        <v>26</v>
      </c>
      <c r="C7587" s="33">
        <v>1197831</v>
      </c>
      <c r="D7587" s="5">
        <v>44472</v>
      </c>
      <c r="E7587" s="4" t="s">
        <v>27</v>
      </c>
      <c r="F7587" s="4" t="s">
        <v>59</v>
      </c>
      <c r="G7587" s="4" t="s">
        <v>60</v>
      </c>
      <c r="H7587" s="6" t="s">
        <v>21</v>
      </c>
      <c r="I7587" s="7">
        <v>36</v>
      </c>
      <c r="J7587" s="8">
        <v>135</v>
      </c>
      <c r="K7587" s="9">
        <v>4860</v>
      </c>
      <c r="L7587" s="9">
        <v>3256.2000000000007</v>
      </c>
      <c r="M7587" s="10">
        <v>0.67000000000000015</v>
      </c>
      <c r="N7587" s="4" t="s">
        <v>24</v>
      </c>
      <c r="O7587" s="4" t="str">
        <f>TEXT(Table1[[#This Row],[Invoice Date]],"yyyy")</f>
        <v>2021</v>
      </c>
      <c r="P7587" s="4" t="str">
        <f>TEXT(Table1[[#This Row],[Invoice Date]],"mmm")</f>
        <v>Oct</v>
      </c>
      <c r="Q7587" s="27">
        <f>WEEKNUM(Table1[[#This Row],[Invoice Date]]) + IF(YEAR(Table1[[#This Row],[Invoice Date]])=2021, 52, 0)</f>
        <v>93</v>
      </c>
    </row>
    <row r="7588" spans="2:17" ht="14.25" customHeight="1" x14ac:dyDescent="0.3">
      <c r="B7588" s="4" t="s">
        <v>26</v>
      </c>
      <c r="C7588" s="33">
        <v>1197831</v>
      </c>
      <c r="D7588" s="5">
        <v>44472</v>
      </c>
      <c r="E7588" s="4" t="s">
        <v>27</v>
      </c>
      <c r="F7588" s="4" t="s">
        <v>59</v>
      </c>
      <c r="G7588" s="4" t="s">
        <v>60</v>
      </c>
      <c r="H7588" s="6" t="s">
        <v>21</v>
      </c>
      <c r="I7588" s="7">
        <v>44</v>
      </c>
      <c r="J7588" s="8">
        <v>131</v>
      </c>
      <c r="K7588" s="9">
        <v>5764</v>
      </c>
      <c r="L7588" s="9">
        <v>4207.72</v>
      </c>
      <c r="M7588" s="10">
        <v>0.73000000000000009</v>
      </c>
      <c r="N7588" s="4" t="s">
        <v>83</v>
      </c>
      <c r="O7588" s="4" t="str">
        <f>TEXT(Table1[[#This Row],[Invoice Date]],"yyyy")</f>
        <v>2021</v>
      </c>
      <c r="P7588" s="4" t="str">
        <f>TEXT(Table1[[#This Row],[Invoice Date]],"mmm")</f>
        <v>Oct</v>
      </c>
      <c r="Q7588" s="27">
        <f>WEEKNUM(Table1[[#This Row],[Invoice Date]]) + IF(YEAR(Table1[[#This Row],[Invoice Date]])=2021, 52, 0)</f>
        <v>93</v>
      </c>
    </row>
    <row r="7589" spans="2:17" ht="14.25" customHeight="1" x14ac:dyDescent="0.3">
      <c r="B7589" s="4" t="s">
        <v>26</v>
      </c>
      <c r="C7589" s="33">
        <v>1197831</v>
      </c>
      <c r="D7589" s="5">
        <v>44472</v>
      </c>
      <c r="E7589" s="4" t="s">
        <v>27</v>
      </c>
      <c r="F7589" s="4" t="s">
        <v>28</v>
      </c>
      <c r="G7589" s="4" t="s">
        <v>39</v>
      </c>
      <c r="H7589" s="6" t="s">
        <v>23</v>
      </c>
      <c r="I7589" s="7">
        <v>33</v>
      </c>
      <c r="J7589" s="8">
        <v>236</v>
      </c>
      <c r="K7589" s="9">
        <v>7788</v>
      </c>
      <c r="L7589" s="9">
        <v>4594.920000000001</v>
      </c>
      <c r="M7589" s="10">
        <v>0.59000000000000008</v>
      </c>
      <c r="N7589" s="4" t="s">
        <v>24</v>
      </c>
      <c r="O7589" s="4" t="str">
        <f>TEXT(Table1[[#This Row],[Invoice Date]],"yyyy")</f>
        <v>2021</v>
      </c>
      <c r="P7589" s="4" t="str">
        <f>TEXT(Table1[[#This Row],[Invoice Date]],"mmm")</f>
        <v>Oct</v>
      </c>
      <c r="Q7589" s="27">
        <f>WEEKNUM(Table1[[#This Row],[Invoice Date]]) + IF(YEAR(Table1[[#This Row],[Invoice Date]])=2021, 52, 0)</f>
        <v>93</v>
      </c>
    </row>
    <row r="7590" spans="2:17" ht="14.25" customHeight="1" x14ac:dyDescent="0.3">
      <c r="B7590" s="4" t="s">
        <v>26</v>
      </c>
      <c r="C7590" s="33">
        <v>1197831</v>
      </c>
      <c r="D7590" s="5">
        <v>44472</v>
      </c>
      <c r="E7590" s="4" t="s">
        <v>27</v>
      </c>
      <c r="F7590" s="4" t="s">
        <v>28</v>
      </c>
      <c r="G7590" s="4" t="s">
        <v>39</v>
      </c>
      <c r="H7590" s="6" t="s">
        <v>23</v>
      </c>
      <c r="I7590" s="7">
        <v>48</v>
      </c>
      <c r="J7590" s="8">
        <v>203</v>
      </c>
      <c r="K7590" s="9">
        <v>9744</v>
      </c>
      <c r="L7590" s="9">
        <v>6820.8000000000011</v>
      </c>
      <c r="M7590" s="10">
        <v>0.70000000000000007</v>
      </c>
      <c r="N7590" s="4" t="s">
        <v>83</v>
      </c>
      <c r="O7590" s="4" t="str">
        <f>TEXT(Table1[[#This Row],[Invoice Date]],"yyyy")</f>
        <v>2021</v>
      </c>
      <c r="P7590" s="4" t="str">
        <f>TEXT(Table1[[#This Row],[Invoice Date]],"mmm")</f>
        <v>Oct</v>
      </c>
      <c r="Q7590" s="27">
        <f>WEEKNUM(Table1[[#This Row],[Invoice Date]]) + IF(YEAR(Table1[[#This Row],[Invoice Date]])=2021, 52, 0)</f>
        <v>93</v>
      </c>
    </row>
    <row r="7591" spans="2:17" ht="14.25" customHeight="1" x14ac:dyDescent="0.3">
      <c r="B7591" s="4" t="s">
        <v>30</v>
      </c>
      <c r="C7591" s="34">
        <v>1128299</v>
      </c>
      <c r="D7591" s="5">
        <v>44472</v>
      </c>
      <c r="E7591" s="4" t="s">
        <v>36</v>
      </c>
      <c r="F7591" s="4" t="s">
        <v>114</v>
      </c>
      <c r="G7591" s="4" t="s">
        <v>115</v>
      </c>
      <c r="H7591" s="6" t="s">
        <v>20</v>
      </c>
      <c r="I7591" s="7">
        <v>35</v>
      </c>
      <c r="J7591" s="8">
        <v>125</v>
      </c>
      <c r="K7591" s="9">
        <v>43750</v>
      </c>
      <c r="L7591" s="9">
        <v>13125</v>
      </c>
      <c r="M7591" s="10">
        <v>0.3</v>
      </c>
      <c r="N7591" s="4" t="s">
        <v>18</v>
      </c>
      <c r="O7591" s="4" t="str">
        <f>TEXT(Table1[[#This Row],[Invoice Date]],"yyyy")</f>
        <v>2021</v>
      </c>
      <c r="P7591" s="4" t="str">
        <f>TEXT(Table1[[#This Row],[Invoice Date]],"mmm")</f>
        <v>Oct</v>
      </c>
      <c r="Q7591" s="27">
        <f>WEEKNUM(Table1[[#This Row],[Invoice Date]]) + IF(YEAR(Table1[[#This Row],[Invoice Date]])=2021, 52, 0)</f>
        <v>93</v>
      </c>
    </row>
    <row r="7592" spans="2:17" ht="14.25" customHeight="1" x14ac:dyDescent="0.3">
      <c r="B7592" s="4" t="s">
        <v>30</v>
      </c>
      <c r="C7592" s="34">
        <v>1128299</v>
      </c>
      <c r="D7592" s="5">
        <v>44472</v>
      </c>
      <c r="E7592" s="4" t="s">
        <v>36</v>
      </c>
      <c r="F7592" s="4" t="s">
        <v>114</v>
      </c>
      <c r="G7592" s="4" t="s">
        <v>115</v>
      </c>
      <c r="H7592" s="6" t="s">
        <v>21</v>
      </c>
      <c r="I7592" s="7">
        <v>35</v>
      </c>
      <c r="J7592" s="8">
        <v>125</v>
      </c>
      <c r="K7592" s="9">
        <v>43750</v>
      </c>
      <c r="L7592" s="9">
        <v>13125</v>
      </c>
      <c r="M7592" s="10">
        <v>0.3</v>
      </c>
      <c r="N7592" s="4" t="s">
        <v>18</v>
      </c>
      <c r="O7592" s="4" t="str">
        <f>TEXT(Table1[[#This Row],[Invoice Date]],"yyyy")</f>
        <v>2021</v>
      </c>
      <c r="P7592" s="4" t="str">
        <f>TEXT(Table1[[#This Row],[Invoice Date]],"mmm")</f>
        <v>Oct</v>
      </c>
      <c r="Q7592" s="27">
        <f>WEEKNUM(Table1[[#This Row],[Invoice Date]]) + IF(YEAR(Table1[[#This Row],[Invoice Date]])=2021, 52, 0)</f>
        <v>93</v>
      </c>
    </row>
    <row r="7593" spans="2:17" ht="14.25" customHeight="1" x14ac:dyDescent="0.3">
      <c r="B7593" s="4" t="s">
        <v>30</v>
      </c>
      <c r="C7593" s="34">
        <v>1128299</v>
      </c>
      <c r="D7593" s="5">
        <v>44472</v>
      </c>
      <c r="E7593" s="4" t="s">
        <v>36</v>
      </c>
      <c r="F7593" s="4" t="s">
        <v>114</v>
      </c>
      <c r="G7593" s="4" t="s">
        <v>115</v>
      </c>
      <c r="H7593" s="6" t="s">
        <v>22</v>
      </c>
      <c r="I7593" s="7">
        <v>44.999999999999993</v>
      </c>
      <c r="J7593" s="8">
        <v>125</v>
      </c>
      <c r="K7593" s="9">
        <v>56249.999999999993</v>
      </c>
      <c r="L7593" s="9">
        <v>28124.999999999996</v>
      </c>
      <c r="M7593" s="10">
        <v>0.5</v>
      </c>
      <c r="N7593" s="4" t="s">
        <v>18</v>
      </c>
      <c r="O7593" s="4" t="str">
        <f>TEXT(Table1[[#This Row],[Invoice Date]],"yyyy")</f>
        <v>2021</v>
      </c>
      <c r="P7593" s="4" t="str">
        <f>TEXT(Table1[[#This Row],[Invoice Date]],"mmm")</f>
        <v>Oct</v>
      </c>
      <c r="Q7593" s="27">
        <f>WEEKNUM(Table1[[#This Row],[Invoice Date]]) + IF(YEAR(Table1[[#This Row],[Invoice Date]])=2021, 52, 0)</f>
        <v>93</v>
      </c>
    </row>
    <row r="7594" spans="2:17" ht="14.25" customHeight="1" x14ac:dyDescent="0.3">
      <c r="B7594" s="4" t="s">
        <v>30</v>
      </c>
      <c r="C7594" s="34">
        <v>1128299</v>
      </c>
      <c r="D7594" s="5">
        <v>44472</v>
      </c>
      <c r="E7594" s="4" t="s">
        <v>36</v>
      </c>
      <c r="F7594" s="4" t="s">
        <v>114</v>
      </c>
      <c r="G7594" s="4" t="s">
        <v>115</v>
      </c>
      <c r="H7594" s="6" t="s">
        <v>19</v>
      </c>
      <c r="I7594" s="7">
        <v>35</v>
      </c>
      <c r="J7594" s="8">
        <v>225</v>
      </c>
      <c r="K7594" s="9">
        <v>78750</v>
      </c>
      <c r="L7594" s="9">
        <v>27562.5</v>
      </c>
      <c r="M7594" s="10">
        <v>0.35</v>
      </c>
      <c r="N7594" s="4" t="s">
        <v>18</v>
      </c>
      <c r="O7594" s="4" t="str">
        <f>TEXT(Table1[[#This Row],[Invoice Date]],"yyyy")</f>
        <v>2021</v>
      </c>
      <c r="P7594" s="4" t="str">
        <f>TEXT(Table1[[#This Row],[Invoice Date]],"mmm")</f>
        <v>Oct</v>
      </c>
      <c r="Q7594" s="27">
        <f>WEEKNUM(Table1[[#This Row],[Invoice Date]]) + IF(YEAR(Table1[[#This Row],[Invoice Date]])=2021, 52, 0)</f>
        <v>93</v>
      </c>
    </row>
    <row r="7595" spans="2:17" ht="14.25" customHeight="1" x14ac:dyDescent="0.3">
      <c r="B7595" s="4" t="s">
        <v>30</v>
      </c>
      <c r="C7595" s="34">
        <v>1128299</v>
      </c>
      <c r="D7595" s="5">
        <v>44472</v>
      </c>
      <c r="E7595" s="4" t="s">
        <v>36</v>
      </c>
      <c r="F7595" s="4" t="s">
        <v>114</v>
      </c>
      <c r="G7595" s="4" t="s">
        <v>115</v>
      </c>
      <c r="H7595" s="6" t="s">
        <v>23</v>
      </c>
      <c r="I7595" s="7">
        <v>49.999999999999986</v>
      </c>
      <c r="J7595" s="8">
        <v>250</v>
      </c>
      <c r="K7595" s="9">
        <v>124999.99999999997</v>
      </c>
      <c r="L7595" s="9">
        <v>49999.999999999993</v>
      </c>
      <c r="M7595" s="10">
        <v>0.4</v>
      </c>
      <c r="N7595" s="4" t="s">
        <v>18</v>
      </c>
      <c r="O7595" s="4" t="str">
        <f>TEXT(Table1[[#This Row],[Invoice Date]],"yyyy")</f>
        <v>2021</v>
      </c>
      <c r="P7595" s="4" t="str">
        <f>TEXT(Table1[[#This Row],[Invoice Date]],"mmm")</f>
        <v>Oct</v>
      </c>
      <c r="Q7595" s="27">
        <f>WEEKNUM(Table1[[#This Row],[Invoice Date]]) + IF(YEAR(Table1[[#This Row],[Invoice Date]])=2021, 52, 0)</f>
        <v>93</v>
      </c>
    </row>
    <row r="7596" spans="2:17" ht="14.25" customHeight="1" x14ac:dyDescent="0.3">
      <c r="B7596" s="4" t="s">
        <v>30</v>
      </c>
      <c r="C7596" s="34">
        <v>1128299</v>
      </c>
      <c r="D7596" s="5">
        <v>44472</v>
      </c>
      <c r="E7596" s="4" t="s">
        <v>36</v>
      </c>
      <c r="F7596" s="4" t="s">
        <v>114</v>
      </c>
      <c r="G7596" s="4" t="s">
        <v>115</v>
      </c>
      <c r="H7596" s="6" t="s">
        <v>17</v>
      </c>
      <c r="I7596" s="7">
        <v>44.999999999999993</v>
      </c>
      <c r="J7596" s="8">
        <v>375</v>
      </c>
      <c r="K7596" s="9">
        <v>168749.99999999997</v>
      </c>
      <c r="L7596" s="9">
        <v>50624.999999999993</v>
      </c>
      <c r="M7596" s="10">
        <v>0.3</v>
      </c>
      <c r="N7596" s="4" t="s">
        <v>18</v>
      </c>
      <c r="O7596" s="4" t="str">
        <f>TEXT(Table1[[#This Row],[Invoice Date]],"yyyy")</f>
        <v>2021</v>
      </c>
      <c r="P7596" s="4" t="str">
        <f>TEXT(Table1[[#This Row],[Invoice Date]],"mmm")</f>
        <v>Oct</v>
      </c>
      <c r="Q7596" s="27">
        <f>WEEKNUM(Table1[[#This Row],[Invoice Date]]) + IF(YEAR(Table1[[#This Row],[Invoice Date]])=2021, 52, 0)</f>
        <v>93</v>
      </c>
    </row>
    <row r="7597" spans="2:17" ht="14.25" customHeight="1" x14ac:dyDescent="0.3">
      <c r="B7597" s="4" t="s">
        <v>26</v>
      </c>
      <c r="C7597" s="33">
        <v>1197831</v>
      </c>
      <c r="D7597" s="5">
        <v>44472</v>
      </c>
      <c r="E7597" s="4" t="s">
        <v>27</v>
      </c>
      <c r="F7597" s="4" t="s">
        <v>59</v>
      </c>
      <c r="G7597" s="4" t="s">
        <v>60</v>
      </c>
      <c r="H7597" s="6" t="s">
        <v>21</v>
      </c>
      <c r="I7597" s="7">
        <v>45.000000000000007</v>
      </c>
      <c r="J7597" s="8">
        <v>450</v>
      </c>
      <c r="K7597" s="9">
        <v>202500.00000000003</v>
      </c>
      <c r="L7597" s="9">
        <v>121500.00000000003</v>
      </c>
      <c r="M7597" s="10">
        <v>0.60000000000000009</v>
      </c>
      <c r="N7597" s="4" t="s">
        <v>24</v>
      </c>
      <c r="O7597" s="4" t="str">
        <f>TEXT(Table1[[#This Row],[Invoice Date]],"yyyy")</f>
        <v>2021</v>
      </c>
      <c r="P7597" s="4" t="str">
        <f>TEXT(Table1[[#This Row],[Invoice Date]],"mmm")</f>
        <v>Oct</v>
      </c>
      <c r="Q7597" s="27">
        <f>WEEKNUM(Table1[[#This Row],[Invoice Date]]) + IF(YEAR(Table1[[#This Row],[Invoice Date]])=2021, 52, 0)</f>
        <v>93</v>
      </c>
    </row>
    <row r="7598" spans="2:17" ht="14.25" customHeight="1" x14ac:dyDescent="0.3">
      <c r="B7598" s="4" t="s">
        <v>26</v>
      </c>
      <c r="C7598" s="33">
        <v>1197831</v>
      </c>
      <c r="D7598" s="5">
        <v>44472</v>
      </c>
      <c r="E7598" s="4" t="s">
        <v>27</v>
      </c>
      <c r="F7598" s="4" t="s">
        <v>28</v>
      </c>
      <c r="G7598" s="4" t="s">
        <v>39</v>
      </c>
      <c r="H7598" s="6" t="s">
        <v>23</v>
      </c>
      <c r="I7598" s="7">
        <v>50</v>
      </c>
      <c r="J7598" s="8">
        <v>675</v>
      </c>
      <c r="K7598" s="9">
        <v>337500</v>
      </c>
      <c r="L7598" s="9">
        <v>185625.00000000003</v>
      </c>
      <c r="M7598" s="10">
        <v>0.55000000000000004</v>
      </c>
      <c r="N7598" s="4" t="s">
        <v>24</v>
      </c>
      <c r="O7598" s="4" t="str">
        <f>TEXT(Table1[[#This Row],[Invoice Date]],"yyyy")</f>
        <v>2021</v>
      </c>
      <c r="P7598" s="4" t="str">
        <f>TEXT(Table1[[#This Row],[Invoice Date]],"mmm")</f>
        <v>Oct</v>
      </c>
      <c r="Q7598" s="27">
        <f>WEEKNUM(Table1[[#This Row],[Invoice Date]]) + IF(YEAR(Table1[[#This Row],[Invoice Date]])=2021, 52, 0)</f>
        <v>93</v>
      </c>
    </row>
    <row r="7599" spans="2:17" ht="14.25" customHeight="1" x14ac:dyDescent="0.3">
      <c r="B7599" s="4" t="s">
        <v>26</v>
      </c>
      <c r="C7599" s="33">
        <v>1197831</v>
      </c>
      <c r="D7599" s="5">
        <v>44473</v>
      </c>
      <c r="E7599" s="4" t="s">
        <v>31</v>
      </c>
      <c r="F7599" s="4" t="s">
        <v>84</v>
      </c>
      <c r="G7599" s="4" t="s">
        <v>85</v>
      </c>
      <c r="H7599" s="6" t="s">
        <v>22</v>
      </c>
      <c r="I7599" s="7">
        <v>32</v>
      </c>
      <c r="J7599" s="8">
        <v>91</v>
      </c>
      <c r="K7599" s="9">
        <v>2912</v>
      </c>
      <c r="L7599" s="9">
        <v>1397.76</v>
      </c>
      <c r="M7599" s="10">
        <v>0.48</v>
      </c>
      <c r="N7599" s="4" t="s">
        <v>83</v>
      </c>
      <c r="O7599" s="4" t="str">
        <f>TEXT(Table1[[#This Row],[Invoice Date]],"yyyy")</f>
        <v>2021</v>
      </c>
      <c r="P7599" s="4" t="str">
        <f>TEXT(Table1[[#This Row],[Invoice Date]],"mmm")</f>
        <v>Oct</v>
      </c>
      <c r="Q7599" s="27">
        <f>WEEKNUM(Table1[[#This Row],[Invoice Date]]) + IF(YEAR(Table1[[#This Row],[Invoice Date]])=2021, 52, 0)</f>
        <v>93</v>
      </c>
    </row>
    <row r="7600" spans="2:17" ht="14.25" customHeight="1" x14ac:dyDescent="0.3">
      <c r="B7600" s="4" t="s">
        <v>26</v>
      </c>
      <c r="C7600" s="33">
        <v>1197831</v>
      </c>
      <c r="D7600" s="5">
        <v>44473</v>
      </c>
      <c r="E7600" s="4" t="s">
        <v>31</v>
      </c>
      <c r="F7600" s="4" t="s">
        <v>84</v>
      </c>
      <c r="G7600" s="4" t="s">
        <v>85</v>
      </c>
      <c r="H7600" s="6" t="s">
        <v>22</v>
      </c>
      <c r="I7600" s="7">
        <v>25</v>
      </c>
      <c r="J7600" s="8">
        <v>123</v>
      </c>
      <c r="K7600" s="9">
        <v>3075</v>
      </c>
      <c r="L7600" s="9">
        <v>1199.2499999999998</v>
      </c>
      <c r="M7600" s="10">
        <v>0.38999999999999996</v>
      </c>
      <c r="N7600" s="4" t="s">
        <v>24</v>
      </c>
      <c r="O7600" s="4" t="str">
        <f>TEXT(Table1[[#This Row],[Invoice Date]],"yyyy")</f>
        <v>2021</v>
      </c>
      <c r="P7600" s="4" t="str">
        <f>TEXT(Table1[[#This Row],[Invoice Date]],"mmm")</f>
        <v>Oct</v>
      </c>
      <c r="Q7600" s="27">
        <f>WEEKNUM(Table1[[#This Row],[Invoice Date]]) + IF(YEAR(Table1[[#This Row],[Invoice Date]])=2021, 52, 0)</f>
        <v>93</v>
      </c>
    </row>
    <row r="7601" spans="2:17" ht="14.25" customHeight="1" x14ac:dyDescent="0.3">
      <c r="B7601" s="4" t="s">
        <v>26</v>
      </c>
      <c r="C7601" s="33">
        <v>1197831</v>
      </c>
      <c r="D7601" s="5">
        <v>44473</v>
      </c>
      <c r="E7601" s="4" t="s">
        <v>31</v>
      </c>
      <c r="F7601" s="4" t="s">
        <v>84</v>
      </c>
      <c r="G7601" s="4" t="s">
        <v>85</v>
      </c>
      <c r="H7601" s="6" t="s">
        <v>21</v>
      </c>
      <c r="I7601" s="7">
        <v>35</v>
      </c>
      <c r="J7601" s="8">
        <v>116</v>
      </c>
      <c r="K7601" s="9">
        <v>4060</v>
      </c>
      <c r="L7601" s="9">
        <v>2151.8000000000002</v>
      </c>
      <c r="M7601" s="10">
        <v>0.53</v>
      </c>
      <c r="N7601" s="4" t="s">
        <v>24</v>
      </c>
      <c r="O7601" s="4" t="str">
        <f>TEXT(Table1[[#This Row],[Invoice Date]],"yyyy")</f>
        <v>2021</v>
      </c>
      <c r="P7601" s="4" t="str">
        <f>TEXT(Table1[[#This Row],[Invoice Date]],"mmm")</f>
        <v>Oct</v>
      </c>
      <c r="Q7601" s="27">
        <f>WEEKNUM(Table1[[#This Row],[Invoice Date]]) + IF(YEAR(Table1[[#This Row],[Invoice Date]])=2021, 52, 0)</f>
        <v>93</v>
      </c>
    </row>
    <row r="7602" spans="2:17" ht="14.25" customHeight="1" x14ac:dyDescent="0.3">
      <c r="B7602" s="4" t="s">
        <v>26</v>
      </c>
      <c r="C7602" s="33">
        <v>1197831</v>
      </c>
      <c r="D7602" s="5">
        <v>44473</v>
      </c>
      <c r="E7602" s="4" t="s">
        <v>31</v>
      </c>
      <c r="F7602" s="4" t="s">
        <v>84</v>
      </c>
      <c r="G7602" s="4" t="s">
        <v>85</v>
      </c>
      <c r="H7602" s="6" t="s">
        <v>21</v>
      </c>
      <c r="I7602" s="7">
        <v>44</v>
      </c>
      <c r="J7602" s="8">
        <v>101</v>
      </c>
      <c r="K7602" s="9">
        <v>4444</v>
      </c>
      <c r="L7602" s="9">
        <v>2888.6</v>
      </c>
      <c r="M7602" s="10">
        <v>0.65</v>
      </c>
      <c r="N7602" s="4" t="s">
        <v>83</v>
      </c>
      <c r="O7602" s="4" t="str">
        <f>TEXT(Table1[[#This Row],[Invoice Date]],"yyyy")</f>
        <v>2021</v>
      </c>
      <c r="P7602" s="4" t="str">
        <f>TEXT(Table1[[#This Row],[Invoice Date]],"mmm")</f>
        <v>Oct</v>
      </c>
      <c r="Q7602" s="27">
        <f>WEEKNUM(Table1[[#This Row],[Invoice Date]]) + IF(YEAR(Table1[[#This Row],[Invoice Date]])=2021, 52, 0)</f>
        <v>93</v>
      </c>
    </row>
    <row r="7603" spans="2:17" ht="14.25" customHeight="1" x14ac:dyDescent="0.3">
      <c r="B7603" s="4" t="s">
        <v>26</v>
      </c>
      <c r="C7603" s="33">
        <v>1197831</v>
      </c>
      <c r="D7603" s="5">
        <v>44473</v>
      </c>
      <c r="E7603" s="4" t="s">
        <v>48</v>
      </c>
      <c r="F7603" s="4" t="s">
        <v>94</v>
      </c>
      <c r="G7603" s="4" t="s">
        <v>95</v>
      </c>
      <c r="H7603" s="6" t="s">
        <v>20</v>
      </c>
      <c r="I7603" s="7">
        <v>34</v>
      </c>
      <c r="J7603" s="8">
        <v>150</v>
      </c>
      <c r="K7603" s="9">
        <v>5100</v>
      </c>
      <c r="L7603" s="9">
        <v>2601</v>
      </c>
      <c r="M7603" s="10">
        <v>0.51</v>
      </c>
      <c r="N7603" s="4" t="s">
        <v>83</v>
      </c>
      <c r="O7603" s="4" t="str">
        <f>TEXT(Table1[[#This Row],[Invoice Date]],"yyyy")</f>
        <v>2021</v>
      </c>
      <c r="P7603" s="4" t="str">
        <f>TEXT(Table1[[#This Row],[Invoice Date]],"mmm")</f>
        <v>Oct</v>
      </c>
      <c r="Q7603" s="27">
        <f>WEEKNUM(Table1[[#This Row],[Invoice Date]]) + IF(YEAR(Table1[[#This Row],[Invoice Date]])=2021, 52, 0)</f>
        <v>93</v>
      </c>
    </row>
    <row r="7604" spans="2:17" ht="14.25" customHeight="1" x14ac:dyDescent="0.3">
      <c r="B7604" s="4" t="s">
        <v>26</v>
      </c>
      <c r="C7604" s="33">
        <v>1197831</v>
      </c>
      <c r="D7604" s="5">
        <v>44473</v>
      </c>
      <c r="E7604" s="4" t="s">
        <v>31</v>
      </c>
      <c r="F7604" s="4" t="s">
        <v>84</v>
      </c>
      <c r="G7604" s="4" t="s">
        <v>85</v>
      </c>
      <c r="H7604" s="6" t="s">
        <v>19</v>
      </c>
      <c r="I7604" s="7">
        <v>27</v>
      </c>
      <c r="J7604" s="8">
        <v>190</v>
      </c>
      <c r="K7604" s="9">
        <v>5130</v>
      </c>
      <c r="L7604" s="9">
        <v>2205.8999999999996</v>
      </c>
      <c r="M7604" s="10">
        <v>0.42999999999999994</v>
      </c>
      <c r="N7604" s="4" t="s">
        <v>24</v>
      </c>
      <c r="O7604" s="4" t="str">
        <f>TEXT(Table1[[#This Row],[Invoice Date]],"yyyy")</f>
        <v>2021</v>
      </c>
      <c r="P7604" s="4" t="str">
        <f>TEXT(Table1[[#This Row],[Invoice Date]],"mmm")</f>
        <v>Oct</v>
      </c>
      <c r="Q7604" s="27">
        <f>WEEKNUM(Table1[[#This Row],[Invoice Date]]) + IF(YEAR(Table1[[#This Row],[Invoice Date]])=2021, 52, 0)</f>
        <v>93</v>
      </c>
    </row>
    <row r="7605" spans="2:17" ht="14.25" customHeight="1" x14ac:dyDescent="0.3">
      <c r="B7605" s="4" t="s">
        <v>26</v>
      </c>
      <c r="C7605" s="33">
        <v>1197831</v>
      </c>
      <c r="D7605" s="5">
        <v>44473</v>
      </c>
      <c r="E7605" s="4" t="s">
        <v>27</v>
      </c>
      <c r="F7605" s="4" t="s">
        <v>59</v>
      </c>
      <c r="G7605" s="4" t="s">
        <v>60</v>
      </c>
      <c r="H7605" s="6" t="s">
        <v>22</v>
      </c>
      <c r="I7605" s="7">
        <v>48</v>
      </c>
      <c r="J7605" s="8">
        <v>111</v>
      </c>
      <c r="K7605" s="9">
        <v>5328</v>
      </c>
      <c r="L7605" s="9">
        <v>3143.52</v>
      </c>
      <c r="M7605" s="10">
        <v>0.59</v>
      </c>
      <c r="N7605" s="4" t="s">
        <v>83</v>
      </c>
      <c r="O7605" s="4" t="str">
        <f>TEXT(Table1[[#This Row],[Invoice Date]],"yyyy")</f>
        <v>2021</v>
      </c>
      <c r="P7605" s="4" t="str">
        <f>TEXT(Table1[[#This Row],[Invoice Date]],"mmm")</f>
        <v>Oct</v>
      </c>
      <c r="Q7605" s="27">
        <f>WEEKNUM(Table1[[#This Row],[Invoice Date]]) + IF(YEAR(Table1[[#This Row],[Invoice Date]])=2021, 52, 0)</f>
        <v>93</v>
      </c>
    </row>
    <row r="7606" spans="2:17" ht="14.25" customHeight="1" x14ac:dyDescent="0.3">
      <c r="B7606" s="4" t="s">
        <v>26</v>
      </c>
      <c r="C7606" s="33">
        <v>1197831</v>
      </c>
      <c r="D7606" s="5">
        <v>44473</v>
      </c>
      <c r="E7606" s="4" t="s">
        <v>31</v>
      </c>
      <c r="F7606" s="4" t="s">
        <v>84</v>
      </c>
      <c r="G7606" s="4" t="s">
        <v>85</v>
      </c>
      <c r="H7606" s="6" t="s">
        <v>20</v>
      </c>
      <c r="I7606" s="7">
        <v>41</v>
      </c>
      <c r="J7606" s="8">
        <v>131</v>
      </c>
      <c r="K7606" s="9">
        <v>5371</v>
      </c>
      <c r="L7606" s="9">
        <v>2739.21</v>
      </c>
      <c r="M7606" s="10">
        <v>0.51</v>
      </c>
      <c r="N7606" s="4" t="s">
        <v>83</v>
      </c>
      <c r="O7606" s="4" t="str">
        <f>TEXT(Table1[[#This Row],[Invoice Date]],"yyyy")</f>
        <v>2021</v>
      </c>
      <c r="P7606" s="4" t="str">
        <f>TEXT(Table1[[#This Row],[Invoice Date]],"mmm")</f>
        <v>Oct</v>
      </c>
      <c r="Q7606" s="27">
        <f>WEEKNUM(Table1[[#This Row],[Invoice Date]]) + IF(YEAR(Table1[[#This Row],[Invoice Date]])=2021, 52, 0)</f>
        <v>93</v>
      </c>
    </row>
    <row r="7607" spans="2:17" ht="14.25" customHeight="1" x14ac:dyDescent="0.3">
      <c r="B7607" s="4" t="s">
        <v>26</v>
      </c>
      <c r="C7607" s="33">
        <v>1197831</v>
      </c>
      <c r="D7607" s="5">
        <v>44473</v>
      </c>
      <c r="E7607" s="4" t="s">
        <v>48</v>
      </c>
      <c r="F7607" s="4" t="s">
        <v>94</v>
      </c>
      <c r="G7607" s="4" t="s">
        <v>95</v>
      </c>
      <c r="H7607" s="6" t="s">
        <v>21</v>
      </c>
      <c r="I7607" s="7">
        <v>34</v>
      </c>
      <c r="J7607" s="8">
        <v>160</v>
      </c>
      <c r="K7607" s="9">
        <v>5440</v>
      </c>
      <c r="L7607" s="9">
        <v>2937.6000000000004</v>
      </c>
      <c r="M7607" s="10">
        <v>0.54</v>
      </c>
      <c r="N7607" s="4" t="s">
        <v>83</v>
      </c>
      <c r="O7607" s="4" t="str">
        <f>TEXT(Table1[[#This Row],[Invoice Date]],"yyyy")</f>
        <v>2021</v>
      </c>
      <c r="P7607" s="4" t="str">
        <f>TEXT(Table1[[#This Row],[Invoice Date]],"mmm")</f>
        <v>Oct</v>
      </c>
      <c r="Q7607" s="27">
        <f>WEEKNUM(Table1[[#This Row],[Invoice Date]]) + IF(YEAR(Table1[[#This Row],[Invoice Date]])=2021, 52, 0)</f>
        <v>93</v>
      </c>
    </row>
    <row r="7608" spans="2:17" ht="14.25" customHeight="1" x14ac:dyDescent="0.3">
      <c r="B7608" s="4" t="s">
        <v>26</v>
      </c>
      <c r="C7608" s="33">
        <v>1197831</v>
      </c>
      <c r="D7608" s="5">
        <v>44473</v>
      </c>
      <c r="E7608" s="4" t="s">
        <v>27</v>
      </c>
      <c r="F7608" s="4" t="s">
        <v>59</v>
      </c>
      <c r="G7608" s="4" t="s">
        <v>60</v>
      </c>
      <c r="H7608" s="6" t="s">
        <v>22</v>
      </c>
      <c r="I7608" s="7">
        <v>37</v>
      </c>
      <c r="J7608" s="8">
        <v>149</v>
      </c>
      <c r="K7608" s="9">
        <v>5513</v>
      </c>
      <c r="L7608" s="9">
        <v>2646.24</v>
      </c>
      <c r="M7608" s="10">
        <v>0.48</v>
      </c>
      <c r="N7608" s="4" t="s">
        <v>24</v>
      </c>
      <c r="O7608" s="4" t="str">
        <f>TEXT(Table1[[#This Row],[Invoice Date]],"yyyy")</f>
        <v>2021</v>
      </c>
      <c r="P7608" s="4" t="str">
        <f>TEXT(Table1[[#This Row],[Invoice Date]],"mmm")</f>
        <v>Oct</v>
      </c>
      <c r="Q7608" s="27">
        <f>WEEKNUM(Table1[[#This Row],[Invoice Date]]) + IF(YEAR(Table1[[#This Row],[Invoice Date]])=2021, 52, 0)</f>
        <v>93</v>
      </c>
    </row>
    <row r="7609" spans="2:17" ht="14.25" customHeight="1" x14ac:dyDescent="0.3">
      <c r="B7609" s="4" t="s">
        <v>26</v>
      </c>
      <c r="C7609" s="33">
        <v>1197831</v>
      </c>
      <c r="D7609" s="5">
        <v>44473</v>
      </c>
      <c r="E7609" s="4" t="s">
        <v>31</v>
      </c>
      <c r="F7609" s="4" t="s">
        <v>84</v>
      </c>
      <c r="G7609" s="4" t="s">
        <v>85</v>
      </c>
      <c r="H7609" s="6" t="s">
        <v>20</v>
      </c>
      <c r="I7609" s="7">
        <v>31</v>
      </c>
      <c r="J7609" s="8">
        <v>179</v>
      </c>
      <c r="K7609" s="9">
        <v>5549</v>
      </c>
      <c r="L7609" s="9">
        <v>2330.58</v>
      </c>
      <c r="M7609" s="10">
        <v>0.42</v>
      </c>
      <c r="N7609" s="4" t="s">
        <v>24</v>
      </c>
      <c r="O7609" s="4" t="str">
        <f>TEXT(Table1[[#This Row],[Invoice Date]],"yyyy")</f>
        <v>2021</v>
      </c>
      <c r="P7609" s="4" t="str">
        <f>TEXT(Table1[[#This Row],[Invoice Date]],"mmm")</f>
        <v>Oct</v>
      </c>
      <c r="Q7609" s="27">
        <f>WEEKNUM(Table1[[#This Row],[Invoice Date]]) + IF(YEAR(Table1[[#This Row],[Invoice Date]])=2021, 52, 0)</f>
        <v>93</v>
      </c>
    </row>
    <row r="7610" spans="2:17" ht="14.25" customHeight="1" x14ac:dyDescent="0.3">
      <c r="B7610" s="4" t="s">
        <v>26</v>
      </c>
      <c r="C7610" s="33">
        <v>1197831</v>
      </c>
      <c r="D7610" s="5">
        <v>44473</v>
      </c>
      <c r="E7610" s="4" t="s">
        <v>31</v>
      </c>
      <c r="F7610" s="4" t="s">
        <v>84</v>
      </c>
      <c r="G7610" s="4" t="s">
        <v>85</v>
      </c>
      <c r="H7610" s="6" t="s">
        <v>23</v>
      </c>
      <c r="I7610" s="7">
        <v>42</v>
      </c>
      <c r="J7610" s="8">
        <v>142</v>
      </c>
      <c r="K7610" s="9">
        <v>5964</v>
      </c>
      <c r="L7610" s="9">
        <v>3936.2400000000002</v>
      </c>
      <c r="M7610" s="10">
        <v>0.66</v>
      </c>
      <c r="N7610" s="4" t="s">
        <v>83</v>
      </c>
      <c r="O7610" s="4" t="str">
        <f>TEXT(Table1[[#This Row],[Invoice Date]],"yyyy")</f>
        <v>2021</v>
      </c>
      <c r="P7610" s="4" t="str">
        <f>TEXT(Table1[[#This Row],[Invoice Date]],"mmm")</f>
        <v>Oct</v>
      </c>
      <c r="Q7610" s="27">
        <f>WEEKNUM(Table1[[#This Row],[Invoice Date]]) + IF(YEAR(Table1[[#This Row],[Invoice Date]])=2021, 52, 0)</f>
        <v>93</v>
      </c>
    </row>
    <row r="7611" spans="2:17" ht="14.25" customHeight="1" x14ac:dyDescent="0.3">
      <c r="B7611" s="4" t="s">
        <v>26</v>
      </c>
      <c r="C7611" s="33">
        <v>1197831</v>
      </c>
      <c r="D7611" s="5">
        <v>44473</v>
      </c>
      <c r="E7611" s="4" t="s">
        <v>31</v>
      </c>
      <c r="F7611" s="4" t="s">
        <v>84</v>
      </c>
      <c r="G7611" s="4" t="s">
        <v>85</v>
      </c>
      <c r="H7611" s="6" t="s">
        <v>17</v>
      </c>
      <c r="I7611" s="7">
        <v>36</v>
      </c>
      <c r="J7611" s="8">
        <v>167</v>
      </c>
      <c r="K7611" s="9">
        <v>6012</v>
      </c>
      <c r="L7611" s="9">
        <v>3066.12</v>
      </c>
      <c r="M7611" s="10">
        <v>0.51</v>
      </c>
      <c r="N7611" s="4" t="s">
        <v>83</v>
      </c>
      <c r="O7611" s="4" t="str">
        <f>TEXT(Table1[[#This Row],[Invoice Date]],"yyyy")</f>
        <v>2021</v>
      </c>
      <c r="P7611" s="4" t="str">
        <f>TEXT(Table1[[#This Row],[Invoice Date]],"mmm")</f>
        <v>Oct</v>
      </c>
      <c r="Q7611" s="27">
        <f>WEEKNUM(Table1[[#This Row],[Invoice Date]]) + IF(YEAR(Table1[[#This Row],[Invoice Date]])=2021, 52, 0)</f>
        <v>93</v>
      </c>
    </row>
    <row r="7612" spans="2:17" ht="14.25" customHeight="1" x14ac:dyDescent="0.3">
      <c r="B7612" s="4" t="s">
        <v>26</v>
      </c>
      <c r="C7612" s="33">
        <v>1197831</v>
      </c>
      <c r="D7612" s="5">
        <v>44473</v>
      </c>
      <c r="E7612" s="4" t="s">
        <v>31</v>
      </c>
      <c r="F7612" s="4" t="s">
        <v>84</v>
      </c>
      <c r="G7612" s="4" t="s">
        <v>85</v>
      </c>
      <c r="H7612" s="6" t="s">
        <v>17</v>
      </c>
      <c r="I7612" s="7">
        <v>30</v>
      </c>
      <c r="J7612" s="8">
        <v>201</v>
      </c>
      <c r="K7612" s="9">
        <v>6030</v>
      </c>
      <c r="L7612" s="9">
        <v>2773.7999999999997</v>
      </c>
      <c r="M7612" s="10">
        <v>0.45999999999999996</v>
      </c>
      <c r="N7612" s="4" t="s">
        <v>24</v>
      </c>
      <c r="O7612" s="4" t="str">
        <f>TEXT(Table1[[#This Row],[Invoice Date]],"yyyy")</f>
        <v>2021</v>
      </c>
      <c r="P7612" s="4" t="str">
        <f>TEXT(Table1[[#This Row],[Invoice Date]],"mmm")</f>
        <v>Oct</v>
      </c>
      <c r="Q7612" s="27">
        <f>WEEKNUM(Table1[[#This Row],[Invoice Date]]) + IF(YEAR(Table1[[#This Row],[Invoice Date]])=2021, 52, 0)</f>
        <v>93</v>
      </c>
    </row>
    <row r="7613" spans="2:17" ht="14.25" customHeight="1" x14ac:dyDescent="0.3">
      <c r="B7613" s="4" t="s">
        <v>26</v>
      </c>
      <c r="C7613" s="33">
        <v>1197831</v>
      </c>
      <c r="D7613" s="5">
        <v>44473</v>
      </c>
      <c r="E7613" s="4" t="s">
        <v>27</v>
      </c>
      <c r="F7613" s="4" t="s">
        <v>28</v>
      </c>
      <c r="G7613" s="4" t="s">
        <v>39</v>
      </c>
      <c r="H7613" s="6" t="s">
        <v>17</v>
      </c>
      <c r="I7613" s="7">
        <v>39</v>
      </c>
      <c r="J7613" s="8">
        <v>156</v>
      </c>
      <c r="K7613" s="9">
        <v>6084</v>
      </c>
      <c r="L7613" s="9">
        <v>3042</v>
      </c>
      <c r="M7613" s="10">
        <v>0.5</v>
      </c>
      <c r="N7613" s="4" t="s">
        <v>83</v>
      </c>
      <c r="O7613" s="4" t="str">
        <f>TEXT(Table1[[#This Row],[Invoice Date]],"yyyy")</f>
        <v>2021</v>
      </c>
      <c r="P7613" s="4" t="str">
        <f>TEXT(Table1[[#This Row],[Invoice Date]],"mmm")</f>
        <v>Oct</v>
      </c>
      <c r="Q7613" s="27">
        <f>WEEKNUM(Table1[[#This Row],[Invoice Date]]) + IF(YEAR(Table1[[#This Row],[Invoice Date]])=2021, 52, 0)</f>
        <v>93</v>
      </c>
    </row>
    <row r="7614" spans="2:17" ht="14.25" customHeight="1" x14ac:dyDescent="0.3">
      <c r="B7614" s="4" t="s">
        <v>26</v>
      </c>
      <c r="C7614" s="33">
        <v>1197831</v>
      </c>
      <c r="D7614" s="5">
        <v>44473</v>
      </c>
      <c r="E7614" s="4" t="s">
        <v>31</v>
      </c>
      <c r="F7614" s="4" t="s">
        <v>84</v>
      </c>
      <c r="G7614" s="4" t="s">
        <v>85</v>
      </c>
      <c r="H7614" s="6" t="s">
        <v>23</v>
      </c>
      <c r="I7614" s="7">
        <v>34</v>
      </c>
      <c r="J7614" s="8">
        <v>179</v>
      </c>
      <c r="K7614" s="9">
        <v>6086</v>
      </c>
      <c r="L7614" s="9">
        <v>3590.7400000000007</v>
      </c>
      <c r="M7614" s="10">
        <v>0.59000000000000008</v>
      </c>
      <c r="N7614" s="4" t="s">
        <v>24</v>
      </c>
      <c r="O7614" s="4" t="str">
        <f>TEXT(Table1[[#This Row],[Invoice Date]],"yyyy")</f>
        <v>2021</v>
      </c>
      <c r="P7614" s="4" t="str">
        <f>TEXT(Table1[[#This Row],[Invoice Date]],"mmm")</f>
        <v>Oct</v>
      </c>
      <c r="Q7614" s="27">
        <f>WEEKNUM(Table1[[#This Row],[Invoice Date]]) + IF(YEAR(Table1[[#This Row],[Invoice Date]])=2021, 52, 0)</f>
        <v>93</v>
      </c>
    </row>
    <row r="7615" spans="2:17" ht="14.25" customHeight="1" x14ac:dyDescent="0.3">
      <c r="B7615" s="4" t="s">
        <v>26</v>
      </c>
      <c r="C7615" s="33">
        <v>1197831</v>
      </c>
      <c r="D7615" s="5">
        <v>44473</v>
      </c>
      <c r="E7615" s="4" t="s">
        <v>48</v>
      </c>
      <c r="F7615" s="4" t="s">
        <v>94</v>
      </c>
      <c r="G7615" s="4" t="s">
        <v>95</v>
      </c>
      <c r="H7615" s="6" t="s">
        <v>22</v>
      </c>
      <c r="I7615" s="7">
        <v>42</v>
      </c>
      <c r="J7615" s="8">
        <v>149</v>
      </c>
      <c r="K7615" s="9">
        <v>6258</v>
      </c>
      <c r="L7615" s="9">
        <v>2941.2599999999998</v>
      </c>
      <c r="M7615" s="10">
        <v>0.47</v>
      </c>
      <c r="N7615" s="4" t="s">
        <v>83</v>
      </c>
      <c r="O7615" s="4" t="str">
        <f>TEXT(Table1[[#This Row],[Invoice Date]],"yyyy")</f>
        <v>2021</v>
      </c>
      <c r="P7615" s="4" t="str">
        <f>TEXT(Table1[[#This Row],[Invoice Date]],"mmm")</f>
        <v>Oct</v>
      </c>
      <c r="Q7615" s="27">
        <f>WEEKNUM(Table1[[#This Row],[Invoice Date]]) + IF(YEAR(Table1[[#This Row],[Invoice Date]])=2021, 52, 0)</f>
        <v>93</v>
      </c>
    </row>
    <row r="7616" spans="2:17" ht="14.25" customHeight="1" x14ac:dyDescent="0.3">
      <c r="B7616" s="4" t="s">
        <v>26</v>
      </c>
      <c r="C7616" s="33">
        <v>1197831</v>
      </c>
      <c r="D7616" s="5">
        <v>44473</v>
      </c>
      <c r="E7616" s="4" t="s">
        <v>27</v>
      </c>
      <c r="F7616" s="4" t="s">
        <v>28</v>
      </c>
      <c r="G7616" s="4" t="s">
        <v>39</v>
      </c>
      <c r="H7616" s="6" t="s">
        <v>17</v>
      </c>
      <c r="I7616" s="7">
        <v>30</v>
      </c>
      <c r="J7616" s="8">
        <v>213</v>
      </c>
      <c r="K7616" s="9">
        <v>6390</v>
      </c>
      <c r="L7616" s="9">
        <v>2811.5999999999995</v>
      </c>
      <c r="M7616" s="10">
        <v>0.43999999999999995</v>
      </c>
      <c r="N7616" s="4" t="s">
        <v>24</v>
      </c>
      <c r="O7616" s="4" t="str">
        <f>TEXT(Table1[[#This Row],[Invoice Date]],"yyyy")</f>
        <v>2021</v>
      </c>
      <c r="P7616" s="4" t="str">
        <f>TEXT(Table1[[#This Row],[Invoice Date]],"mmm")</f>
        <v>Oct</v>
      </c>
      <c r="Q7616" s="27">
        <f>WEEKNUM(Table1[[#This Row],[Invoice Date]]) + IF(YEAR(Table1[[#This Row],[Invoice Date]])=2021, 52, 0)</f>
        <v>93</v>
      </c>
    </row>
    <row r="7617" spans="2:17" ht="14.25" customHeight="1" x14ac:dyDescent="0.3">
      <c r="B7617" s="4" t="s">
        <v>26</v>
      </c>
      <c r="C7617" s="33">
        <v>1197831</v>
      </c>
      <c r="D7617" s="5">
        <v>44473</v>
      </c>
      <c r="E7617" s="4" t="s">
        <v>31</v>
      </c>
      <c r="F7617" s="4" t="s">
        <v>84</v>
      </c>
      <c r="G7617" s="4" t="s">
        <v>85</v>
      </c>
      <c r="H7617" s="6" t="s">
        <v>19</v>
      </c>
      <c r="I7617" s="7">
        <v>37</v>
      </c>
      <c r="J7617" s="8">
        <v>173</v>
      </c>
      <c r="K7617" s="9">
        <v>6401</v>
      </c>
      <c r="L7617" s="9">
        <v>3456.5400000000004</v>
      </c>
      <c r="M7617" s="10">
        <v>0.54</v>
      </c>
      <c r="N7617" s="4" t="s">
        <v>83</v>
      </c>
      <c r="O7617" s="4" t="str">
        <f>TEXT(Table1[[#This Row],[Invoice Date]],"yyyy")</f>
        <v>2021</v>
      </c>
      <c r="P7617" s="4" t="str">
        <f>TEXT(Table1[[#This Row],[Invoice Date]],"mmm")</f>
        <v>Oct</v>
      </c>
      <c r="Q7617" s="27">
        <f>WEEKNUM(Table1[[#This Row],[Invoice Date]]) + IF(YEAR(Table1[[#This Row],[Invoice Date]])=2021, 52, 0)</f>
        <v>93</v>
      </c>
    </row>
    <row r="7618" spans="2:17" ht="14.25" customHeight="1" x14ac:dyDescent="0.3">
      <c r="B7618" s="4" t="s">
        <v>26</v>
      </c>
      <c r="C7618" s="33">
        <v>1197831</v>
      </c>
      <c r="D7618" s="5">
        <v>44473</v>
      </c>
      <c r="E7618" s="4" t="s">
        <v>48</v>
      </c>
      <c r="F7618" s="4" t="s">
        <v>94</v>
      </c>
      <c r="G7618" s="4" t="s">
        <v>95</v>
      </c>
      <c r="H7618" s="6" t="s">
        <v>19</v>
      </c>
      <c r="I7618" s="7">
        <v>33</v>
      </c>
      <c r="J7618" s="8">
        <v>196</v>
      </c>
      <c r="K7618" s="9">
        <v>6468</v>
      </c>
      <c r="L7618" s="9">
        <v>2975.2799999999997</v>
      </c>
      <c r="M7618" s="10">
        <v>0.45999999999999996</v>
      </c>
      <c r="N7618" s="4" t="s">
        <v>83</v>
      </c>
      <c r="O7618" s="4" t="str">
        <f>TEXT(Table1[[#This Row],[Invoice Date]],"yyyy")</f>
        <v>2021</v>
      </c>
      <c r="P7618" s="4" t="str">
        <f>TEXT(Table1[[#This Row],[Invoice Date]],"mmm")</f>
        <v>Oct</v>
      </c>
      <c r="Q7618" s="27">
        <f>WEEKNUM(Table1[[#This Row],[Invoice Date]]) + IF(YEAR(Table1[[#This Row],[Invoice Date]])=2021, 52, 0)</f>
        <v>93</v>
      </c>
    </row>
    <row r="7619" spans="2:17" ht="14.25" customHeight="1" x14ac:dyDescent="0.3">
      <c r="B7619" s="4" t="s">
        <v>26</v>
      </c>
      <c r="C7619" s="33">
        <v>1197831</v>
      </c>
      <c r="D7619" s="5">
        <v>44473</v>
      </c>
      <c r="E7619" s="4" t="s">
        <v>48</v>
      </c>
      <c r="F7619" s="4" t="s">
        <v>94</v>
      </c>
      <c r="G7619" s="4" t="s">
        <v>95</v>
      </c>
      <c r="H7619" s="6" t="s">
        <v>23</v>
      </c>
      <c r="I7619" s="7">
        <v>48</v>
      </c>
      <c r="J7619" s="8">
        <v>176</v>
      </c>
      <c r="K7619" s="9">
        <v>8448</v>
      </c>
      <c r="L7619" s="9">
        <v>5322.24</v>
      </c>
      <c r="M7619" s="10">
        <v>0.63</v>
      </c>
      <c r="N7619" s="4" t="s">
        <v>83</v>
      </c>
      <c r="O7619" s="4" t="str">
        <f>TEXT(Table1[[#This Row],[Invoice Date]],"yyyy")</f>
        <v>2021</v>
      </c>
      <c r="P7619" s="4" t="str">
        <f>TEXT(Table1[[#This Row],[Invoice Date]],"mmm")</f>
        <v>Oct</v>
      </c>
      <c r="Q7619" s="27">
        <f>WEEKNUM(Table1[[#This Row],[Invoice Date]]) + IF(YEAR(Table1[[#This Row],[Invoice Date]])=2021, 52, 0)</f>
        <v>93</v>
      </c>
    </row>
    <row r="7620" spans="2:17" ht="14.25" customHeight="1" x14ac:dyDescent="0.3">
      <c r="B7620" s="4" t="s">
        <v>26</v>
      </c>
      <c r="C7620" s="33">
        <v>1197831</v>
      </c>
      <c r="D7620" s="5">
        <v>44473</v>
      </c>
      <c r="E7620" s="4" t="s">
        <v>48</v>
      </c>
      <c r="F7620" s="4" t="s">
        <v>94</v>
      </c>
      <c r="G7620" s="4" t="s">
        <v>95</v>
      </c>
      <c r="H7620" s="6" t="s">
        <v>17</v>
      </c>
      <c r="I7620" s="7">
        <v>42</v>
      </c>
      <c r="J7620" s="8">
        <v>245</v>
      </c>
      <c r="K7620" s="9">
        <v>10290</v>
      </c>
      <c r="L7620" s="9">
        <v>5556.6</v>
      </c>
      <c r="M7620" s="10">
        <v>0.54</v>
      </c>
      <c r="N7620" s="4" t="s">
        <v>83</v>
      </c>
      <c r="O7620" s="4" t="str">
        <f>TEXT(Table1[[#This Row],[Invoice Date]],"yyyy")</f>
        <v>2021</v>
      </c>
      <c r="P7620" s="4" t="str">
        <f>TEXT(Table1[[#This Row],[Invoice Date]],"mmm")</f>
        <v>Oct</v>
      </c>
      <c r="Q7620" s="27">
        <f>WEEKNUM(Table1[[#This Row],[Invoice Date]]) + IF(YEAR(Table1[[#This Row],[Invoice Date]])=2021, 52, 0)</f>
        <v>93</v>
      </c>
    </row>
    <row r="7621" spans="2:17" ht="14.25" customHeight="1" x14ac:dyDescent="0.3">
      <c r="B7621" s="4" t="s">
        <v>26</v>
      </c>
      <c r="C7621" s="33">
        <v>1197831</v>
      </c>
      <c r="D7621" s="5">
        <v>44473</v>
      </c>
      <c r="E7621" s="4" t="s">
        <v>31</v>
      </c>
      <c r="F7621" s="4" t="s">
        <v>84</v>
      </c>
      <c r="G7621" s="4" t="s">
        <v>85</v>
      </c>
      <c r="H7621" s="6" t="s">
        <v>22</v>
      </c>
      <c r="I7621" s="7">
        <v>35</v>
      </c>
      <c r="J7621" s="8">
        <v>350</v>
      </c>
      <c r="K7621" s="9">
        <v>122500</v>
      </c>
      <c r="L7621" s="9">
        <v>42875</v>
      </c>
      <c r="M7621" s="10">
        <v>0.35</v>
      </c>
      <c r="N7621" s="4" t="s">
        <v>83</v>
      </c>
      <c r="O7621" s="4" t="str">
        <f>TEXT(Table1[[#This Row],[Invoice Date]],"yyyy")</f>
        <v>2021</v>
      </c>
      <c r="P7621" s="4" t="str">
        <f>TEXT(Table1[[#This Row],[Invoice Date]],"mmm")</f>
        <v>Oct</v>
      </c>
      <c r="Q7621" s="27">
        <f>WEEKNUM(Table1[[#This Row],[Invoice Date]]) + IF(YEAR(Table1[[#This Row],[Invoice Date]])=2021, 52, 0)</f>
        <v>93</v>
      </c>
    </row>
    <row r="7622" spans="2:17" ht="14.25" customHeight="1" x14ac:dyDescent="0.3">
      <c r="B7622" s="4" t="s">
        <v>26</v>
      </c>
      <c r="C7622" s="33">
        <v>1197831</v>
      </c>
      <c r="D7622" s="5">
        <v>44473</v>
      </c>
      <c r="E7622" s="4" t="s">
        <v>31</v>
      </c>
      <c r="F7622" s="4" t="s">
        <v>84</v>
      </c>
      <c r="G7622" s="4" t="s">
        <v>85</v>
      </c>
      <c r="H7622" s="6" t="s">
        <v>21</v>
      </c>
      <c r="I7622" s="7">
        <v>45</v>
      </c>
      <c r="J7622" s="8">
        <v>375</v>
      </c>
      <c r="K7622" s="9">
        <v>168750</v>
      </c>
      <c r="L7622" s="9">
        <v>84375</v>
      </c>
      <c r="M7622" s="10">
        <v>0.5</v>
      </c>
      <c r="N7622" s="4" t="s">
        <v>83</v>
      </c>
      <c r="O7622" s="4" t="str">
        <f>TEXT(Table1[[#This Row],[Invoice Date]],"yyyy")</f>
        <v>2021</v>
      </c>
      <c r="P7622" s="4" t="str">
        <f>TEXT(Table1[[#This Row],[Invoice Date]],"mmm")</f>
        <v>Oct</v>
      </c>
      <c r="Q7622" s="27">
        <f>WEEKNUM(Table1[[#This Row],[Invoice Date]]) + IF(YEAR(Table1[[#This Row],[Invoice Date]])=2021, 52, 0)</f>
        <v>93</v>
      </c>
    </row>
    <row r="7623" spans="2:17" ht="14.25" customHeight="1" x14ac:dyDescent="0.3">
      <c r="B7623" s="4" t="s">
        <v>26</v>
      </c>
      <c r="C7623" s="33">
        <v>1197831</v>
      </c>
      <c r="D7623" s="5">
        <v>44473</v>
      </c>
      <c r="E7623" s="4" t="s">
        <v>48</v>
      </c>
      <c r="F7623" s="4" t="s">
        <v>94</v>
      </c>
      <c r="G7623" s="4" t="s">
        <v>95</v>
      </c>
      <c r="H7623" s="6" t="s">
        <v>21</v>
      </c>
      <c r="I7623" s="7">
        <v>35.000000000000007</v>
      </c>
      <c r="J7623" s="8">
        <v>550</v>
      </c>
      <c r="K7623" s="9">
        <v>192500.00000000003</v>
      </c>
      <c r="L7623" s="9">
        <v>77000.000000000015</v>
      </c>
      <c r="M7623" s="10">
        <v>0.4</v>
      </c>
      <c r="N7623" s="4" t="s">
        <v>83</v>
      </c>
      <c r="O7623" s="4" t="str">
        <f>TEXT(Table1[[#This Row],[Invoice Date]],"yyyy")</f>
        <v>2021</v>
      </c>
      <c r="P7623" s="4" t="str">
        <f>TEXT(Table1[[#This Row],[Invoice Date]],"mmm")</f>
        <v>Oct</v>
      </c>
      <c r="Q7623" s="27">
        <f>WEEKNUM(Table1[[#This Row],[Invoice Date]]) + IF(YEAR(Table1[[#This Row],[Invoice Date]])=2021, 52, 0)</f>
        <v>93</v>
      </c>
    </row>
    <row r="7624" spans="2:17" ht="14.25" customHeight="1" x14ac:dyDescent="0.3">
      <c r="B7624" s="4" t="s">
        <v>26</v>
      </c>
      <c r="C7624" s="33">
        <v>1197831</v>
      </c>
      <c r="D7624" s="5">
        <v>44473</v>
      </c>
      <c r="E7624" s="4" t="s">
        <v>48</v>
      </c>
      <c r="F7624" s="4" t="s">
        <v>94</v>
      </c>
      <c r="G7624" s="4" t="s">
        <v>95</v>
      </c>
      <c r="H7624" s="6" t="s">
        <v>20</v>
      </c>
      <c r="I7624" s="7">
        <v>35.000000000000007</v>
      </c>
      <c r="J7624" s="8">
        <v>575</v>
      </c>
      <c r="K7624" s="9">
        <v>201250.00000000003</v>
      </c>
      <c r="L7624" s="9">
        <v>80500.000000000015</v>
      </c>
      <c r="M7624" s="10">
        <v>0.4</v>
      </c>
      <c r="N7624" s="4" t="s">
        <v>83</v>
      </c>
      <c r="O7624" s="4" t="str">
        <f>TEXT(Table1[[#This Row],[Invoice Date]],"yyyy")</f>
        <v>2021</v>
      </c>
      <c r="P7624" s="4" t="str">
        <f>TEXT(Table1[[#This Row],[Invoice Date]],"mmm")</f>
        <v>Oct</v>
      </c>
      <c r="Q7624" s="27">
        <f>WEEKNUM(Table1[[#This Row],[Invoice Date]]) + IF(YEAR(Table1[[#This Row],[Invoice Date]])=2021, 52, 0)</f>
        <v>93</v>
      </c>
    </row>
    <row r="7625" spans="2:17" ht="14.25" customHeight="1" x14ac:dyDescent="0.3">
      <c r="B7625" s="4" t="s">
        <v>26</v>
      </c>
      <c r="C7625" s="33">
        <v>1197831</v>
      </c>
      <c r="D7625" s="5">
        <v>44473</v>
      </c>
      <c r="E7625" s="4" t="s">
        <v>27</v>
      </c>
      <c r="F7625" s="4" t="s">
        <v>59</v>
      </c>
      <c r="G7625" s="4" t="s">
        <v>60</v>
      </c>
      <c r="H7625" s="6" t="s">
        <v>22</v>
      </c>
      <c r="I7625" s="7">
        <v>49.999999999999993</v>
      </c>
      <c r="J7625" s="8">
        <v>425</v>
      </c>
      <c r="K7625" s="9">
        <v>212499.99999999997</v>
      </c>
      <c r="L7625" s="9">
        <v>95624.999999999971</v>
      </c>
      <c r="M7625" s="10">
        <v>0.44999999999999996</v>
      </c>
      <c r="N7625" s="4" t="s">
        <v>24</v>
      </c>
      <c r="O7625" s="4" t="str">
        <f>TEXT(Table1[[#This Row],[Invoice Date]],"yyyy")</f>
        <v>2021</v>
      </c>
      <c r="P7625" s="4" t="str">
        <f>TEXT(Table1[[#This Row],[Invoice Date]],"mmm")</f>
        <v>Oct</v>
      </c>
      <c r="Q7625" s="27">
        <f>WEEKNUM(Table1[[#This Row],[Invoice Date]]) + IF(YEAR(Table1[[#This Row],[Invoice Date]])=2021, 52, 0)</f>
        <v>93</v>
      </c>
    </row>
    <row r="7626" spans="2:17" ht="14.25" customHeight="1" x14ac:dyDescent="0.3">
      <c r="B7626" s="4" t="s">
        <v>26</v>
      </c>
      <c r="C7626" s="33">
        <v>1197831</v>
      </c>
      <c r="D7626" s="5">
        <v>44473</v>
      </c>
      <c r="E7626" s="4" t="s">
        <v>31</v>
      </c>
      <c r="F7626" s="4" t="s">
        <v>84</v>
      </c>
      <c r="G7626" s="4" t="s">
        <v>85</v>
      </c>
      <c r="H7626" s="6" t="s">
        <v>17</v>
      </c>
      <c r="I7626" s="7">
        <v>40</v>
      </c>
      <c r="J7626" s="8">
        <v>575</v>
      </c>
      <c r="K7626" s="9">
        <v>230000</v>
      </c>
      <c r="L7626" s="9">
        <v>91999.999999999985</v>
      </c>
      <c r="M7626" s="10">
        <v>0.39999999999999997</v>
      </c>
      <c r="N7626" s="4" t="s">
        <v>83</v>
      </c>
      <c r="O7626" s="4" t="str">
        <f>TEXT(Table1[[#This Row],[Invoice Date]],"yyyy")</f>
        <v>2021</v>
      </c>
      <c r="P7626" s="4" t="str">
        <f>TEXT(Table1[[#This Row],[Invoice Date]],"mmm")</f>
        <v>Oct</v>
      </c>
      <c r="Q7626" s="27">
        <f>WEEKNUM(Table1[[#This Row],[Invoice Date]]) + IF(YEAR(Table1[[#This Row],[Invoice Date]])=2021, 52, 0)</f>
        <v>93</v>
      </c>
    </row>
    <row r="7627" spans="2:17" ht="14.25" customHeight="1" x14ac:dyDescent="0.3">
      <c r="B7627" s="4" t="s">
        <v>26</v>
      </c>
      <c r="C7627" s="33">
        <v>1197831</v>
      </c>
      <c r="D7627" s="5">
        <v>44473</v>
      </c>
      <c r="E7627" s="4" t="s">
        <v>31</v>
      </c>
      <c r="F7627" s="4" t="s">
        <v>84</v>
      </c>
      <c r="G7627" s="4" t="s">
        <v>85</v>
      </c>
      <c r="H7627" s="6" t="s">
        <v>19</v>
      </c>
      <c r="I7627" s="7">
        <v>40</v>
      </c>
      <c r="J7627" s="8">
        <v>575</v>
      </c>
      <c r="K7627" s="9">
        <v>230000</v>
      </c>
      <c r="L7627" s="9">
        <v>91999.999999999985</v>
      </c>
      <c r="M7627" s="10">
        <v>0.39999999999999997</v>
      </c>
      <c r="N7627" s="4" t="s">
        <v>83</v>
      </c>
      <c r="O7627" s="4" t="str">
        <f>TEXT(Table1[[#This Row],[Invoice Date]],"yyyy")</f>
        <v>2021</v>
      </c>
      <c r="P7627" s="4" t="str">
        <f>TEXT(Table1[[#This Row],[Invoice Date]],"mmm")</f>
        <v>Oct</v>
      </c>
      <c r="Q7627" s="27">
        <f>WEEKNUM(Table1[[#This Row],[Invoice Date]]) + IF(YEAR(Table1[[#This Row],[Invoice Date]])=2021, 52, 0)</f>
        <v>93</v>
      </c>
    </row>
    <row r="7628" spans="2:17" ht="14.25" customHeight="1" x14ac:dyDescent="0.3">
      <c r="B7628" s="4" t="s">
        <v>26</v>
      </c>
      <c r="C7628" s="33">
        <v>1197831</v>
      </c>
      <c r="D7628" s="5">
        <v>44473</v>
      </c>
      <c r="E7628" s="4" t="s">
        <v>31</v>
      </c>
      <c r="F7628" s="4" t="s">
        <v>84</v>
      </c>
      <c r="G7628" s="4" t="s">
        <v>85</v>
      </c>
      <c r="H7628" s="6" t="s">
        <v>20</v>
      </c>
      <c r="I7628" s="7">
        <v>45</v>
      </c>
      <c r="J7628" s="8">
        <v>525</v>
      </c>
      <c r="K7628" s="9">
        <v>236250</v>
      </c>
      <c r="L7628" s="9">
        <v>94499.999999999985</v>
      </c>
      <c r="M7628" s="10">
        <v>0.39999999999999997</v>
      </c>
      <c r="N7628" s="4" t="s">
        <v>83</v>
      </c>
      <c r="O7628" s="4" t="str">
        <f>TEXT(Table1[[#This Row],[Invoice Date]],"yyyy")</f>
        <v>2021</v>
      </c>
      <c r="P7628" s="4" t="str">
        <f>TEXT(Table1[[#This Row],[Invoice Date]],"mmm")</f>
        <v>Oct</v>
      </c>
      <c r="Q7628" s="27">
        <f>WEEKNUM(Table1[[#This Row],[Invoice Date]]) + IF(YEAR(Table1[[#This Row],[Invoice Date]])=2021, 52, 0)</f>
        <v>93</v>
      </c>
    </row>
    <row r="7629" spans="2:17" ht="14.25" customHeight="1" x14ac:dyDescent="0.3">
      <c r="B7629" s="4" t="s">
        <v>26</v>
      </c>
      <c r="C7629" s="33">
        <v>1197831</v>
      </c>
      <c r="D7629" s="5">
        <v>44473</v>
      </c>
      <c r="E7629" s="4" t="s">
        <v>31</v>
      </c>
      <c r="F7629" s="4" t="s">
        <v>84</v>
      </c>
      <c r="G7629" s="4" t="s">
        <v>85</v>
      </c>
      <c r="H7629" s="6" t="s">
        <v>23</v>
      </c>
      <c r="I7629" s="7">
        <v>45</v>
      </c>
      <c r="J7629" s="8">
        <v>525</v>
      </c>
      <c r="K7629" s="9">
        <v>236250</v>
      </c>
      <c r="L7629" s="9">
        <v>129937.50000000001</v>
      </c>
      <c r="M7629" s="10">
        <v>0.55000000000000004</v>
      </c>
      <c r="N7629" s="4" t="s">
        <v>83</v>
      </c>
      <c r="O7629" s="4" t="str">
        <f>TEXT(Table1[[#This Row],[Invoice Date]],"yyyy")</f>
        <v>2021</v>
      </c>
      <c r="P7629" s="4" t="str">
        <f>TEXT(Table1[[#This Row],[Invoice Date]],"mmm")</f>
        <v>Oct</v>
      </c>
      <c r="Q7629" s="27">
        <f>WEEKNUM(Table1[[#This Row],[Invoice Date]]) + IF(YEAR(Table1[[#This Row],[Invoice Date]])=2021, 52, 0)</f>
        <v>93</v>
      </c>
    </row>
    <row r="7630" spans="2:17" ht="14.25" customHeight="1" x14ac:dyDescent="0.3">
      <c r="B7630" s="4" t="s">
        <v>26</v>
      </c>
      <c r="C7630" s="33">
        <v>1197831</v>
      </c>
      <c r="D7630" s="5">
        <v>44473</v>
      </c>
      <c r="E7630" s="4" t="s">
        <v>48</v>
      </c>
      <c r="F7630" s="4" t="s">
        <v>94</v>
      </c>
      <c r="G7630" s="4" t="s">
        <v>95</v>
      </c>
      <c r="H7630" s="6" t="s">
        <v>19</v>
      </c>
      <c r="I7630" s="7">
        <v>35.000000000000007</v>
      </c>
      <c r="J7630" s="8">
        <v>700</v>
      </c>
      <c r="K7630" s="9">
        <v>245000.00000000006</v>
      </c>
      <c r="L7630" s="9">
        <v>85750.000000000015</v>
      </c>
      <c r="M7630" s="10">
        <v>0.35</v>
      </c>
      <c r="N7630" s="4" t="s">
        <v>83</v>
      </c>
      <c r="O7630" s="4" t="str">
        <f>TEXT(Table1[[#This Row],[Invoice Date]],"yyyy")</f>
        <v>2021</v>
      </c>
      <c r="P7630" s="4" t="str">
        <f>TEXT(Table1[[#This Row],[Invoice Date]],"mmm")</f>
        <v>Oct</v>
      </c>
      <c r="Q7630" s="27">
        <f>WEEKNUM(Table1[[#This Row],[Invoice Date]]) + IF(YEAR(Table1[[#This Row],[Invoice Date]])=2021, 52, 0)</f>
        <v>93</v>
      </c>
    </row>
    <row r="7631" spans="2:17" ht="14.25" customHeight="1" x14ac:dyDescent="0.3">
      <c r="B7631" s="4" t="s">
        <v>26</v>
      </c>
      <c r="C7631" s="33">
        <v>1197831</v>
      </c>
      <c r="D7631" s="5">
        <v>44473</v>
      </c>
      <c r="E7631" s="4" t="s">
        <v>48</v>
      </c>
      <c r="F7631" s="4" t="s">
        <v>94</v>
      </c>
      <c r="G7631" s="4" t="s">
        <v>95</v>
      </c>
      <c r="H7631" s="6" t="s">
        <v>22</v>
      </c>
      <c r="I7631" s="7">
        <v>45.000000000000007</v>
      </c>
      <c r="J7631" s="8">
        <v>550</v>
      </c>
      <c r="K7631" s="9">
        <v>247500.00000000003</v>
      </c>
      <c r="L7631" s="9">
        <v>86625</v>
      </c>
      <c r="M7631" s="10">
        <v>0.35</v>
      </c>
      <c r="N7631" s="4" t="s">
        <v>83</v>
      </c>
      <c r="O7631" s="4" t="str">
        <f>TEXT(Table1[[#This Row],[Invoice Date]],"yyyy")</f>
        <v>2021</v>
      </c>
      <c r="P7631" s="4" t="str">
        <f>TEXT(Table1[[#This Row],[Invoice Date]],"mmm")</f>
        <v>Oct</v>
      </c>
      <c r="Q7631" s="27">
        <f>WEEKNUM(Table1[[#This Row],[Invoice Date]]) + IF(YEAR(Table1[[#This Row],[Invoice Date]])=2021, 52, 0)</f>
        <v>93</v>
      </c>
    </row>
    <row r="7632" spans="2:17" ht="14.25" customHeight="1" x14ac:dyDescent="0.3">
      <c r="B7632" s="4" t="s">
        <v>26</v>
      </c>
      <c r="C7632" s="33">
        <v>1197831</v>
      </c>
      <c r="D7632" s="5">
        <v>44473</v>
      </c>
      <c r="E7632" s="4" t="s">
        <v>27</v>
      </c>
      <c r="F7632" s="4" t="s">
        <v>28</v>
      </c>
      <c r="G7632" s="4" t="s">
        <v>39</v>
      </c>
      <c r="H7632" s="6" t="s">
        <v>17</v>
      </c>
      <c r="I7632" s="7">
        <v>40</v>
      </c>
      <c r="J7632" s="8">
        <v>625</v>
      </c>
      <c r="K7632" s="9">
        <v>250000</v>
      </c>
      <c r="L7632" s="9">
        <v>99999.999999999985</v>
      </c>
      <c r="M7632" s="10">
        <v>0.39999999999999997</v>
      </c>
      <c r="N7632" s="4" t="s">
        <v>24</v>
      </c>
      <c r="O7632" s="4" t="str">
        <f>TEXT(Table1[[#This Row],[Invoice Date]],"yyyy")</f>
        <v>2021</v>
      </c>
      <c r="P7632" s="4" t="str">
        <f>TEXT(Table1[[#This Row],[Invoice Date]],"mmm")</f>
        <v>Oct</v>
      </c>
      <c r="Q7632" s="27">
        <f>WEEKNUM(Table1[[#This Row],[Invoice Date]]) + IF(YEAR(Table1[[#This Row],[Invoice Date]])=2021, 52, 0)</f>
        <v>93</v>
      </c>
    </row>
    <row r="7633" spans="2:17" ht="14.25" customHeight="1" x14ac:dyDescent="0.3">
      <c r="B7633" s="4" t="s">
        <v>26</v>
      </c>
      <c r="C7633" s="33">
        <v>1197831</v>
      </c>
      <c r="D7633" s="5">
        <v>44473</v>
      </c>
      <c r="E7633" s="4" t="s">
        <v>48</v>
      </c>
      <c r="F7633" s="4" t="s">
        <v>94</v>
      </c>
      <c r="G7633" s="4" t="s">
        <v>95</v>
      </c>
      <c r="H7633" s="6" t="s">
        <v>23</v>
      </c>
      <c r="I7633" s="7">
        <v>50</v>
      </c>
      <c r="J7633" s="8">
        <v>675</v>
      </c>
      <c r="K7633" s="9">
        <v>337500</v>
      </c>
      <c r="L7633" s="9">
        <v>168750</v>
      </c>
      <c r="M7633" s="10">
        <v>0.5</v>
      </c>
      <c r="N7633" s="4" t="s">
        <v>83</v>
      </c>
      <c r="O7633" s="4" t="str">
        <f>TEXT(Table1[[#This Row],[Invoice Date]],"yyyy")</f>
        <v>2021</v>
      </c>
      <c r="P7633" s="4" t="str">
        <f>TEXT(Table1[[#This Row],[Invoice Date]],"mmm")</f>
        <v>Oct</v>
      </c>
      <c r="Q7633" s="27">
        <f>WEEKNUM(Table1[[#This Row],[Invoice Date]]) + IF(YEAR(Table1[[#This Row],[Invoice Date]])=2021, 52, 0)</f>
        <v>93</v>
      </c>
    </row>
    <row r="7634" spans="2:17" ht="14.25" customHeight="1" x14ac:dyDescent="0.3">
      <c r="B7634" s="4" t="s">
        <v>26</v>
      </c>
      <c r="C7634" s="33">
        <v>1197831</v>
      </c>
      <c r="D7634" s="5">
        <v>44473</v>
      </c>
      <c r="E7634" s="4" t="s">
        <v>48</v>
      </c>
      <c r="F7634" s="4" t="s">
        <v>94</v>
      </c>
      <c r="G7634" s="4" t="s">
        <v>95</v>
      </c>
      <c r="H7634" s="6" t="s">
        <v>17</v>
      </c>
      <c r="I7634" s="7">
        <v>45.000000000000007</v>
      </c>
      <c r="J7634" s="8">
        <v>875</v>
      </c>
      <c r="K7634" s="9">
        <v>393750.00000000006</v>
      </c>
      <c r="L7634" s="9">
        <v>157500.00000000003</v>
      </c>
      <c r="M7634" s="10">
        <v>0.4</v>
      </c>
      <c r="N7634" s="4" t="s">
        <v>83</v>
      </c>
      <c r="O7634" s="4" t="str">
        <f>TEXT(Table1[[#This Row],[Invoice Date]],"yyyy")</f>
        <v>2021</v>
      </c>
      <c r="P7634" s="4" t="str">
        <f>TEXT(Table1[[#This Row],[Invoice Date]],"mmm")</f>
        <v>Oct</v>
      </c>
      <c r="Q7634" s="27">
        <f>WEEKNUM(Table1[[#This Row],[Invoice Date]]) + IF(YEAR(Table1[[#This Row],[Invoice Date]])=2021, 52, 0)</f>
        <v>93</v>
      </c>
    </row>
    <row r="7635" spans="2:17" ht="14.25" customHeight="1" x14ac:dyDescent="0.3">
      <c r="B7635" s="4" t="s">
        <v>26</v>
      </c>
      <c r="C7635" s="33">
        <v>1197831</v>
      </c>
      <c r="D7635" s="5">
        <v>44474</v>
      </c>
      <c r="E7635" s="4" t="s">
        <v>15</v>
      </c>
      <c r="F7635" s="4" t="s">
        <v>125</v>
      </c>
      <c r="G7635" s="4" t="s">
        <v>126</v>
      </c>
      <c r="H7635" s="6" t="s">
        <v>21</v>
      </c>
      <c r="I7635" s="7">
        <v>50</v>
      </c>
      <c r="J7635" s="8">
        <v>38</v>
      </c>
      <c r="K7635" s="9">
        <v>1900</v>
      </c>
      <c r="L7635" s="9">
        <v>760</v>
      </c>
      <c r="M7635" s="10">
        <v>0.4</v>
      </c>
      <c r="N7635" s="4" t="s">
        <v>83</v>
      </c>
      <c r="O7635" s="4" t="str">
        <f>TEXT(Table1[[#This Row],[Invoice Date]],"yyyy")</f>
        <v>2021</v>
      </c>
      <c r="P7635" s="4" t="str">
        <f>TEXT(Table1[[#This Row],[Invoice Date]],"mmm")</f>
        <v>Oct</v>
      </c>
      <c r="Q7635" s="27">
        <f>WEEKNUM(Table1[[#This Row],[Invoice Date]]) + IF(YEAR(Table1[[#This Row],[Invoice Date]])=2021, 52, 0)</f>
        <v>93</v>
      </c>
    </row>
    <row r="7636" spans="2:17" ht="14.25" customHeight="1" x14ac:dyDescent="0.3">
      <c r="B7636" s="4" t="s">
        <v>26</v>
      </c>
      <c r="C7636" s="33">
        <v>1197831</v>
      </c>
      <c r="D7636" s="5">
        <v>44474</v>
      </c>
      <c r="E7636" s="4" t="s">
        <v>15</v>
      </c>
      <c r="F7636" s="4" t="s">
        <v>125</v>
      </c>
      <c r="G7636" s="4" t="s">
        <v>126</v>
      </c>
      <c r="H7636" s="6" t="s">
        <v>21</v>
      </c>
      <c r="I7636" s="7">
        <v>43</v>
      </c>
      <c r="J7636" s="8">
        <v>45</v>
      </c>
      <c r="K7636" s="9">
        <v>1935</v>
      </c>
      <c r="L7636" s="9">
        <v>696.6</v>
      </c>
      <c r="M7636" s="10">
        <v>0.36</v>
      </c>
      <c r="N7636" s="4" t="s">
        <v>24</v>
      </c>
      <c r="O7636" s="4" t="str">
        <f>TEXT(Table1[[#This Row],[Invoice Date]],"yyyy")</f>
        <v>2021</v>
      </c>
      <c r="P7636" s="4" t="str">
        <f>TEXT(Table1[[#This Row],[Invoice Date]],"mmm")</f>
        <v>Oct</v>
      </c>
      <c r="Q7636" s="27">
        <f>WEEKNUM(Table1[[#This Row],[Invoice Date]]) + IF(YEAR(Table1[[#This Row],[Invoice Date]])=2021, 52, 0)</f>
        <v>93</v>
      </c>
    </row>
    <row r="7637" spans="2:17" ht="14.25" customHeight="1" x14ac:dyDescent="0.3">
      <c r="B7637" s="4" t="s">
        <v>26</v>
      </c>
      <c r="C7637" s="33">
        <v>1197831</v>
      </c>
      <c r="D7637" s="5">
        <v>44474</v>
      </c>
      <c r="E7637" s="4" t="s">
        <v>15</v>
      </c>
      <c r="F7637" s="4" t="s">
        <v>125</v>
      </c>
      <c r="G7637" s="4" t="s">
        <v>126</v>
      </c>
      <c r="H7637" s="6" t="s">
        <v>20</v>
      </c>
      <c r="I7637" s="7">
        <v>36</v>
      </c>
      <c r="J7637" s="8">
        <v>61</v>
      </c>
      <c r="K7637" s="9">
        <v>2196</v>
      </c>
      <c r="L7637" s="9">
        <v>812.52</v>
      </c>
      <c r="M7637" s="10">
        <v>0.37</v>
      </c>
      <c r="N7637" s="4" t="s">
        <v>24</v>
      </c>
      <c r="O7637" s="4" t="str">
        <f>TEXT(Table1[[#This Row],[Invoice Date]],"yyyy")</f>
        <v>2021</v>
      </c>
      <c r="P7637" s="4" t="str">
        <f>TEXT(Table1[[#This Row],[Invoice Date]],"mmm")</f>
        <v>Oct</v>
      </c>
      <c r="Q7637" s="27">
        <f>WEEKNUM(Table1[[#This Row],[Invoice Date]]) + IF(YEAR(Table1[[#This Row],[Invoice Date]])=2021, 52, 0)</f>
        <v>93</v>
      </c>
    </row>
    <row r="7638" spans="2:17" ht="14.25" customHeight="1" x14ac:dyDescent="0.3">
      <c r="B7638" s="4" t="s">
        <v>26</v>
      </c>
      <c r="C7638" s="33">
        <v>1197831</v>
      </c>
      <c r="D7638" s="5">
        <v>44474</v>
      </c>
      <c r="E7638" s="4" t="s">
        <v>15</v>
      </c>
      <c r="F7638" s="4" t="s">
        <v>125</v>
      </c>
      <c r="G7638" s="4" t="s">
        <v>126</v>
      </c>
      <c r="H7638" s="6" t="s">
        <v>22</v>
      </c>
      <c r="I7638" s="7">
        <v>50</v>
      </c>
      <c r="J7638" s="8">
        <v>45</v>
      </c>
      <c r="K7638" s="9">
        <v>2250</v>
      </c>
      <c r="L7638" s="9">
        <v>742.49999999999989</v>
      </c>
      <c r="M7638" s="10">
        <v>0.32999999999999996</v>
      </c>
      <c r="N7638" s="4" t="s">
        <v>24</v>
      </c>
      <c r="O7638" s="4" t="str">
        <f>TEXT(Table1[[#This Row],[Invoice Date]],"yyyy")</f>
        <v>2021</v>
      </c>
      <c r="P7638" s="4" t="str">
        <f>TEXT(Table1[[#This Row],[Invoice Date]],"mmm")</f>
        <v>Oct</v>
      </c>
      <c r="Q7638" s="27">
        <f>WEEKNUM(Table1[[#This Row],[Invoice Date]]) + IF(YEAR(Table1[[#This Row],[Invoice Date]])=2021, 52, 0)</f>
        <v>93</v>
      </c>
    </row>
    <row r="7639" spans="2:17" ht="14.25" customHeight="1" x14ac:dyDescent="0.3">
      <c r="B7639" s="4" t="s">
        <v>26</v>
      </c>
      <c r="C7639" s="33">
        <v>1197831</v>
      </c>
      <c r="D7639" s="5">
        <v>44474</v>
      </c>
      <c r="E7639" s="4" t="s">
        <v>15</v>
      </c>
      <c r="F7639" s="4" t="s">
        <v>125</v>
      </c>
      <c r="G7639" s="4" t="s">
        <v>126</v>
      </c>
      <c r="H7639" s="6" t="s">
        <v>20</v>
      </c>
      <c r="I7639" s="7">
        <v>53</v>
      </c>
      <c r="J7639" s="8">
        <v>49</v>
      </c>
      <c r="K7639" s="9">
        <v>2597</v>
      </c>
      <c r="L7639" s="9">
        <v>1116.71</v>
      </c>
      <c r="M7639" s="10">
        <v>0.43</v>
      </c>
      <c r="N7639" s="4" t="s">
        <v>83</v>
      </c>
      <c r="O7639" s="4" t="str">
        <f>TEXT(Table1[[#This Row],[Invoice Date]],"yyyy")</f>
        <v>2021</v>
      </c>
      <c r="P7639" s="4" t="str">
        <f>TEXT(Table1[[#This Row],[Invoice Date]],"mmm")</f>
        <v>Oct</v>
      </c>
      <c r="Q7639" s="27">
        <f>WEEKNUM(Table1[[#This Row],[Invoice Date]]) + IF(YEAR(Table1[[#This Row],[Invoice Date]])=2021, 52, 0)</f>
        <v>93</v>
      </c>
    </row>
    <row r="7640" spans="2:17" ht="14.25" customHeight="1" x14ac:dyDescent="0.3">
      <c r="B7640" s="4" t="s">
        <v>26</v>
      </c>
      <c r="C7640" s="33">
        <v>1197831</v>
      </c>
      <c r="D7640" s="5">
        <v>44474</v>
      </c>
      <c r="E7640" s="4" t="s">
        <v>15</v>
      </c>
      <c r="F7640" s="4" t="s">
        <v>125</v>
      </c>
      <c r="G7640" s="4" t="s">
        <v>126</v>
      </c>
      <c r="H7640" s="6" t="s">
        <v>22</v>
      </c>
      <c r="I7640" s="7">
        <v>64</v>
      </c>
      <c r="J7640" s="8">
        <v>42</v>
      </c>
      <c r="K7640" s="9">
        <v>2688</v>
      </c>
      <c r="L7640" s="9">
        <v>1128.96</v>
      </c>
      <c r="M7640" s="10">
        <v>0.42</v>
      </c>
      <c r="N7640" s="4" t="s">
        <v>83</v>
      </c>
      <c r="O7640" s="4" t="str">
        <f>TEXT(Table1[[#This Row],[Invoice Date]],"yyyy")</f>
        <v>2021</v>
      </c>
      <c r="P7640" s="4" t="str">
        <f>TEXT(Table1[[#This Row],[Invoice Date]],"mmm")</f>
        <v>Oct</v>
      </c>
      <c r="Q7640" s="27">
        <f>WEEKNUM(Table1[[#This Row],[Invoice Date]]) + IF(YEAR(Table1[[#This Row],[Invoice Date]])=2021, 52, 0)</f>
        <v>93</v>
      </c>
    </row>
    <row r="7641" spans="2:17" ht="14.25" customHeight="1" x14ac:dyDescent="0.3">
      <c r="B7641" s="4" t="s">
        <v>26</v>
      </c>
      <c r="C7641" s="33">
        <v>1197831</v>
      </c>
      <c r="D7641" s="5">
        <v>44474</v>
      </c>
      <c r="E7641" s="4" t="s">
        <v>15</v>
      </c>
      <c r="F7641" s="4" t="s">
        <v>125</v>
      </c>
      <c r="G7641" s="4" t="s">
        <v>126</v>
      </c>
      <c r="H7641" s="6" t="s">
        <v>19</v>
      </c>
      <c r="I7641" s="7">
        <v>39</v>
      </c>
      <c r="J7641" s="8">
        <v>94</v>
      </c>
      <c r="K7641" s="9">
        <v>3666</v>
      </c>
      <c r="L7641" s="9">
        <v>1613.04</v>
      </c>
      <c r="M7641" s="10">
        <v>0.44</v>
      </c>
      <c r="N7641" s="4" t="s">
        <v>24</v>
      </c>
      <c r="O7641" s="4" t="str">
        <f>TEXT(Table1[[#This Row],[Invoice Date]],"yyyy")</f>
        <v>2021</v>
      </c>
      <c r="P7641" s="4" t="str">
        <f>TEXT(Table1[[#This Row],[Invoice Date]],"mmm")</f>
        <v>Oct</v>
      </c>
      <c r="Q7641" s="27">
        <f>WEEKNUM(Table1[[#This Row],[Invoice Date]]) + IF(YEAR(Table1[[#This Row],[Invoice Date]])=2021, 52, 0)</f>
        <v>93</v>
      </c>
    </row>
    <row r="7642" spans="2:17" ht="14.25" customHeight="1" x14ac:dyDescent="0.3">
      <c r="B7642" s="4" t="s">
        <v>26</v>
      </c>
      <c r="C7642" s="33">
        <v>1197831</v>
      </c>
      <c r="D7642" s="5">
        <v>44474</v>
      </c>
      <c r="E7642" s="4" t="s">
        <v>15</v>
      </c>
      <c r="F7642" s="4" t="s">
        <v>125</v>
      </c>
      <c r="G7642" s="4" t="s">
        <v>126</v>
      </c>
      <c r="H7642" s="6" t="s">
        <v>19</v>
      </c>
      <c r="I7642" s="7">
        <v>52</v>
      </c>
      <c r="J7642" s="8">
        <v>72</v>
      </c>
      <c r="K7642" s="9">
        <v>3744</v>
      </c>
      <c r="L7642" s="9">
        <v>1872</v>
      </c>
      <c r="M7642" s="10">
        <v>0.5</v>
      </c>
      <c r="N7642" s="4" t="s">
        <v>83</v>
      </c>
      <c r="O7642" s="4" t="str">
        <f>TEXT(Table1[[#This Row],[Invoice Date]],"yyyy")</f>
        <v>2021</v>
      </c>
      <c r="P7642" s="4" t="str">
        <f>TEXT(Table1[[#This Row],[Invoice Date]],"mmm")</f>
        <v>Oct</v>
      </c>
      <c r="Q7642" s="27">
        <f>WEEKNUM(Table1[[#This Row],[Invoice Date]]) + IF(YEAR(Table1[[#This Row],[Invoice Date]])=2021, 52, 0)</f>
        <v>93</v>
      </c>
    </row>
    <row r="7643" spans="2:17" ht="14.25" customHeight="1" x14ac:dyDescent="0.3">
      <c r="B7643" s="4" t="s">
        <v>14</v>
      </c>
      <c r="C7643" s="33">
        <v>1185732</v>
      </c>
      <c r="D7643" s="5">
        <v>44474</v>
      </c>
      <c r="E7643" s="4" t="s">
        <v>15</v>
      </c>
      <c r="F7643" s="4" t="s">
        <v>125</v>
      </c>
      <c r="G7643" s="4" t="s">
        <v>126</v>
      </c>
      <c r="H7643" s="6" t="s">
        <v>23</v>
      </c>
      <c r="I7643" s="7">
        <v>46</v>
      </c>
      <c r="J7643" s="8">
        <v>94</v>
      </c>
      <c r="K7643" s="9">
        <v>4324</v>
      </c>
      <c r="L7643" s="9">
        <v>1816.08</v>
      </c>
      <c r="M7643" s="10">
        <v>0.42</v>
      </c>
      <c r="N7643" s="4" t="s">
        <v>24</v>
      </c>
      <c r="O7643" s="4" t="str">
        <f>TEXT(Table1[[#This Row],[Invoice Date]],"yyyy")</f>
        <v>2021</v>
      </c>
      <c r="P7643" s="4" t="str">
        <f>TEXT(Table1[[#This Row],[Invoice Date]],"mmm")</f>
        <v>Oct</v>
      </c>
      <c r="Q7643" s="27">
        <f>WEEKNUM(Table1[[#This Row],[Invoice Date]]) + IF(YEAR(Table1[[#This Row],[Invoice Date]])=2021, 52, 0)</f>
        <v>93</v>
      </c>
    </row>
    <row r="7644" spans="2:17" ht="14.25" customHeight="1" x14ac:dyDescent="0.3">
      <c r="B7644" s="4" t="s">
        <v>14</v>
      </c>
      <c r="C7644" s="33">
        <v>1185732</v>
      </c>
      <c r="D7644" s="5">
        <v>44474</v>
      </c>
      <c r="E7644" s="4" t="s">
        <v>15</v>
      </c>
      <c r="F7644" s="4" t="s">
        <v>125</v>
      </c>
      <c r="G7644" s="4" t="s">
        <v>126</v>
      </c>
      <c r="H7644" s="6" t="s">
        <v>23</v>
      </c>
      <c r="I7644" s="7">
        <v>63</v>
      </c>
      <c r="J7644" s="8">
        <v>74</v>
      </c>
      <c r="K7644" s="9">
        <v>4662</v>
      </c>
      <c r="L7644" s="9">
        <v>2331</v>
      </c>
      <c r="M7644" s="10">
        <v>0.5</v>
      </c>
      <c r="N7644" s="4" t="s">
        <v>83</v>
      </c>
      <c r="O7644" s="4" t="str">
        <f>TEXT(Table1[[#This Row],[Invoice Date]],"yyyy")</f>
        <v>2021</v>
      </c>
      <c r="P7644" s="4" t="str">
        <f>TEXT(Table1[[#This Row],[Invoice Date]],"mmm")</f>
        <v>Oct</v>
      </c>
      <c r="Q7644" s="27">
        <f>WEEKNUM(Table1[[#This Row],[Invoice Date]]) + IF(YEAR(Table1[[#This Row],[Invoice Date]])=2021, 52, 0)</f>
        <v>93</v>
      </c>
    </row>
    <row r="7645" spans="2:17" ht="14.25" customHeight="1" x14ac:dyDescent="0.3">
      <c r="B7645" s="4" t="s">
        <v>26</v>
      </c>
      <c r="C7645" s="33">
        <v>1197831</v>
      </c>
      <c r="D7645" s="5">
        <v>44474</v>
      </c>
      <c r="E7645" s="4" t="s">
        <v>27</v>
      </c>
      <c r="F7645" s="4" t="s">
        <v>28</v>
      </c>
      <c r="G7645" s="4" t="s">
        <v>39</v>
      </c>
      <c r="H7645" s="6" t="s">
        <v>19</v>
      </c>
      <c r="I7645" s="7">
        <v>29</v>
      </c>
      <c r="J7645" s="8">
        <v>219</v>
      </c>
      <c r="K7645" s="9">
        <v>6351</v>
      </c>
      <c r="L7645" s="9">
        <v>2984.97</v>
      </c>
      <c r="M7645" s="10">
        <v>0.47</v>
      </c>
      <c r="N7645" s="4" t="s">
        <v>24</v>
      </c>
      <c r="O7645" s="4" t="str">
        <f>TEXT(Table1[[#This Row],[Invoice Date]],"yyyy")</f>
        <v>2021</v>
      </c>
      <c r="P7645" s="4" t="str">
        <f>TEXT(Table1[[#This Row],[Invoice Date]],"mmm")</f>
        <v>Oct</v>
      </c>
      <c r="Q7645" s="27">
        <f>WEEKNUM(Table1[[#This Row],[Invoice Date]]) + IF(YEAR(Table1[[#This Row],[Invoice Date]])=2021, 52, 0)</f>
        <v>93</v>
      </c>
    </row>
    <row r="7646" spans="2:17" ht="14.25" customHeight="1" x14ac:dyDescent="0.3">
      <c r="B7646" s="4" t="s">
        <v>26</v>
      </c>
      <c r="C7646" s="33">
        <v>1197831</v>
      </c>
      <c r="D7646" s="5">
        <v>44474</v>
      </c>
      <c r="E7646" s="4" t="s">
        <v>27</v>
      </c>
      <c r="F7646" s="4" t="s">
        <v>28</v>
      </c>
      <c r="G7646" s="4" t="s">
        <v>39</v>
      </c>
      <c r="H7646" s="6" t="s">
        <v>19</v>
      </c>
      <c r="I7646" s="7">
        <v>38</v>
      </c>
      <c r="J7646" s="8">
        <v>169</v>
      </c>
      <c r="K7646" s="9">
        <v>6422</v>
      </c>
      <c r="L7646" s="9">
        <v>3275.2200000000003</v>
      </c>
      <c r="M7646" s="10">
        <v>0.51</v>
      </c>
      <c r="N7646" s="4" t="s">
        <v>83</v>
      </c>
      <c r="O7646" s="4" t="str">
        <f>TEXT(Table1[[#This Row],[Invoice Date]],"yyyy")</f>
        <v>2021</v>
      </c>
      <c r="P7646" s="4" t="str">
        <f>TEXT(Table1[[#This Row],[Invoice Date]],"mmm")</f>
        <v>Oct</v>
      </c>
      <c r="Q7646" s="27">
        <f>WEEKNUM(Table1[[#This Row],[Invoice Date]]) + IF(YEAR(Table1[[#This Row],[Invoice Date]])=2021, 52, 0)</f>
        <v>93</v>
      </c>
    </row>
    <row r="7647" spans="2:17" ht="14.25" customHeight="1" x14ac:dyDescent="0.3">
      <c r="B7647" s="4" t="s">
        <v>26</v>
      </c>
      <c r="C7647" s="33">
        <v>1197831</v>
      </c>
      <c r="D7647" s="5">
        <v>44474</v>
      </c>
      <c r="E7647" s="4" t="s">
        <v>15</v>
      </c>
      <c r="F7647" s="4" t="s">
        <v>125</v>
      </c>
      <c r="G7647" s="4" t="s">
        <v>126</v>
      </c>
      <c r="H7647" s="6" t="s">
        <v>17</v>
      </c>
      <c r="I7647" s="7">
        <v>59</v>
      </c>
      <c r="J7647" s="8">
        <v>113</v>
      </c>
      <c r="K7647" s="9">
        <v>6667</v>
      </c>
      <c r="L7647" s="9">
        <v>3666.8500000000004</v>
      </c>
      <c r="M7647" s="10">
        <v>0.55000000000000004</v>
      </c>
      <c r="N7647" s="4" t="s">
        <v>83</v>
      </c>
      <c r="O7647" s="4" t="str">
        <f>TEXT(Table1[[#This Row],[Invoice Date]],"yyyy")</f>
        <v>2021</v>
      </c>
      <c r="P7647" s="4" t="str">
        <f>TEXT(Table1[[#This Row],[Invoice Date]],"mmm")</f>
        <v>Oct</v>
      </c>
      <c r="Q7647" s="27">
        <f>WEEKNUM(Table1[[#This Row],[Invoice Date]]) + IF(YEAR(Table1[[#This Row],[Invoice Date]])=2021, 52, 0)</f>
        <v>93</v>
      </c>
    </row>
    <row r="7648" spans="2:17" ht="14.25" customHeight="1" x14ac:dyDescent="0.3">
      <c r="B7648" s="4" t="s">
        <v>26</v>
      </c>
      <c r="C7648" s="33">
        <v>1197831</v>
      </c>
      <c r="D7648" s="5">
        <v>44474</v>
      </c>
      <c r="E7648" s="4" t="s">
        <v>15</v>
      </c>
      <c r="F7648" s="4" t="s">
        <v>125</v>
      </c>
      <c r="G7648" s="4" t="s">
        <v>126</v>
      </c>
      <c r="H7648" s="6" t="s">
        <v>17</v>
      </c>
      <c r="I7648" s="7">
        <v>46</v>
      </c>
      <c r="J7648" s="8">
        <v>153</v>
      </c>
      <c r="K7648" s="9">
        <v>7038</v>
      </c>
      <c r="L7648" s="9">
        <v>2955.9600000000005</v>
      </c>
      <c r="M7648" s="10">
        <v>0.42000000000000004</v>
      </c>
      <c r="N7648" s="4" t="s">
        <v>24</v>
      </c>
      <c r="O7648" s="4" t="str">
        <f>TEXT(Table1[[#This Row],[Invoice Date]],"yyyy")</f>
        <v>2021</v>
      </c>
      <c r="P7648" s="4" t="str">
        <f>TEXT(Table1[[#This Row],[Invoice Date]],"mmm")</f>
        <v>Oct</v>
      </c>
      <c r="Q7648" s="27">
        <f>WEEKNUM(Table1[[#This Row],[Invoice Date]]) + IF(YEAR(Table1[[#This Row],[Invoice Date]])=2021, 52, 0)</f>
        <v>93</v>
      </c>
    </row>
    <row r="7649" spans="2:17" ht="14.25" customHeight="1" x14ac:dyDescent="0.3">
      <c r="B7649" s="4" t="s">
        <v>26</v>
      </c>
      <c r="C7649" s="33">
        <v>1197831</v>
      </c>
      <c r="D7649" s="5">
        <v>44474</v>
      </c>
      <c r="E7649" s="4" t="s">
        <v>27</v>
      </c>
      <c r="F7649" s="4" t="s">
        <v>59</v>
      </c>
      <c r="G7649" s="4" t="s">
        <v>60</v>
      </c>
      <c r="H7649" s="6" t="s">
        <v>23</v>
      </c>
      <c r="I7649" s="7">
        <v>45</v>
      </c>
      <c r="J7649" s="8">
        <v>188</v>
      </c>
      <c r="K7649" s="9">
        <v>8460</v>
      </c>
      <c r="L7649" s="9">
        <v>5837.4000000000015</v>
      </c>
      <c r="M7649" s="10">
        <v>0.69000000000000017</v>
      </c>
      <c r="N7649" s="4" t="s">
        <v>24</v>
      </c>
      <c r="O7649" s="4" t="str">
        <f>TEXT(Table1[[#This Row],[Invoice Date]],"yyyy")</f>
        <v>2021</v>
      </c>
      <c r="P7649" s="4" t="str">
        <f>TEXT(Table1[[#This Row],[Invoice Date]],"mmm")</f>
        <v>Oct</v>
      </c>
      <c r="Q7649" s="27">
        <f>WEEKNUM(Table1[[#This Row],[Invoice Date]]) + IF(YEAR(Table1[[#This Row],[Invoice Date]])=2021, 52, 0)</f>
        <v>93</v>
      </c>
    </row>
    <row r="7650" spans="2:17" ht="14.25" customHeight="1" x14ac:dyDescent="0.3">
      <c r="B7650" s="4" t="s">
        <v>26</v>
      </c>
      <c r="C7650" s="33">
        <v>1197831</v>
      </c>
      <c r="D7650" s="5">
        <v>44474</v>
      </c>
      <c r="E7650" s="4" t="s">
        <v>27</v>
      </c>
      <c r="F7650" s="4" t="s">
        <v>59</v>
      </c>
      <c r="G7650" s="4" t="s">
        <v>60</v>
      </c>
      <c r="H7650" s="6" t="s">
        <v>23</v>
      </c>
      <c r="I7650" s="7">
        <v>56</v>
      </c>
      <c r="J7650" s="8">
        <v>188</v>
      </c>
      <c r="K7650" s="9">
        <v>10528</v>
      </c>
      <c r="L7650" s="9">
        <v>8317.1200000000008</v>
      </c>
      <c r="M7650" s="10">
        <v>0.79000000000000015</v>
      </c>
      <c r="N7650" s="4" t="s">
        <v>83</v>
      </c>
      <c r="O7650" s="4" t="str">
        <f>TEXT(Table1[[#This Row],[Invoice Date]],"yyyy")</f>
        <v>2021</v>
      </c>
      <c r="P7650" s="4" t="str">
        <f>TEXT(Table1[[#This Row],[Invoice Date]],"mmm")</f>
        <v>Oct</v>
      </c>
      <c r="Q7650" s="27">
        <f>WEEKNUM(Table1[[#This Row],[Invoice Date]]) + IF(YEAR(Table1[[#This Row],[Invoice Date]])=2021, 52, 0)</f>
        <v>93</v>
      </c>
    </row>
    <row r="7651" spans="2:17" ht="14.25" customHeight="1" x14ac:dyDescent="0.3">
      <c r="B7651" s="4" t="s">
        <v>26</v>
      </c>
      <c r="C7651" s="33">
        <v>1197831</v>
      </c>
      <c r="D7651" s="5">
        <v>44474</v>
      </c>
      <c r="E7651" s="4" t="s">
        <v>15</v>
      </c>
      <c r="F7651" s="4" t="s">
        <v>125</v>
      </c>
      <c r="G7651" s="4" t="s">
        <v>126</v>
      </c>
      <c r="H7651" s="6" t="s">
        <v>21</v>
      </c>
      <c r="I7651" s="7">
        <v>55.000000000000007</v>
      </c>
      <c r="J7651" s="8">
        <v>150</v>
      </c>
      <c r="K7651" s="9">
        <v>82500.000000000015</v>
      </c>
      <c r="L7651" s="9">
        <v>24750.000000000004</v>
      </c>
      <c r="M7651" s="10">
        <v>0.3</v>
      </c>
      <c r="N7651" s="4" t="s">
        <v>18</v>
      </c>
      <c r="O7651" s="4" t="str">
        <f>TEXT(Table1[[#This Row],[Invoice Date]],"yyyy")</f>
        <v>2021</v>
      </c>
      <c r="P7651" s="4" t="str">
        <f>TEXT(Table1[[#This Row],[Invoice Date]],"mmm")</f>
        <v>Oct</v>
      </c>
      <c r="Q7651" s="27">
        <f>WEEKNUM(Table1[[#This Row],[Invoice Date]]) + IF(YEAR(Table1[[#This Row],[Invoice Date]])=2021, 52, 0)</f>
        <v>93</v>
      </c>
    </row>
    <row r="7652" spans="2:17" ht="14.25" customHeight="1" x14ac:dyDescent="0.3">
      <c r="B7652" s="4" t="s">
        <v>26</v>
      </c>
      <c r="C7652" s="33">
        <v>1197831</v>
      </c>
      <c r="D7652" s="5">
        <v>44474</v>
      </c>
      <c r="E7652" s="4" t="s">
        <v>15</v>
      </c>
      <c r="F7652" s="4" t="s">
        <v>125</v>
      </c>
      <c r="G7652" s="4" t="s">
        <v>126</v>
      </c>
      <c r="H7652" s="6" t="s">
        <v>20</v>
      </c>
      <c r="I7652" s="7">
        <v>55.000000000000007</v>
      </c>
      <c r="J7652" s="8">
        <v>175</v>
      </c>
      <c r="K7652" s="9">
        <v>96250.000000000015</v>
      </c>
      <c r="L7652" s="9">
        <v>28875.000000000004</v>
      </c>
      <c r="M7652" s="10">
        <v>0.3</v>
      </c>
      <c r="N7652" s="4" t="s">
        <v>18</v>
      </c>
      <c r="O7652" s="4" t="str">
        <f>TEXT(Table1[[#This Row],[Invoice Date]],"yyyy")</f>
        <v>2021</v>
      </c>
      <c r="P7652" s="4" t="str">
        <f>TEXT(Table1[[#This Row],[Invoice Date]],"mmm")</f>
        <v>Oct</v>
      </c>
      <c r="Q7652" s="27">
        <f>WEEKNUM(Table1[[#This Row],[Invoice Date]]) + IF(YEAR(Table1[[#This Row],[Invoice Date]])=2021, 52, 0)</f>
        <v>93</v>
      </c>
    </row>
    <row r="7653" spans="2:17" ht="14.25" customHeight="1" x14ac:dyDescent="0.3">
      <c r="B7653" s="4" t="s">
        <v>26</v>
      </c>
      <c r="C7653" s="33">
        <v>1197831</v>
      </c>
      <c r="D7653" s="5">
        <v>44474</v>
      </c>
      <c r="E7653" s="4" t="s">
        <v>15</v>
      </c>
      <c r="F7653" s="4" t="s">
        <v>125</v>
      </c>
      <c r="G7653" s="4" t="s">
        <v>126</v>
      </c>
      <c r="H7653" s="6" t="s">
        <v>22</v>
      </c>
      <c r="I7653" s="7">
        <v>65</v>
      </c>
      <c r="J7653" s="8">
        <v>150</v>
      </c>
      <c r="K7653" s="9">
        <v>97500</v>
      </c>
      <c r="L7653" s="9">
        <v>29250</v>
      </c>
      <c r="M7653" s="10">
        <v>0.3</v>
      </c>
      <c r="N7653" s="4" t="s">
        <v>18</v>
      </c>
      <c r="O7653" s="4" t="str">
        <f>TEXT(Table1[[#This Row],[Invoice Date]],"yyyy")</f>
        <v>2021</v>
      </c>
      <c r="P7653" s="4" t="str">
        <f>TEXT(Table1[[#This Row],[Invoice Date]],"mmm")</f>
        <v>Oct</v>
      </c>
      <c r="Q7653" s="27">
        <f>WEEKNUM(Table1[[#This Row],[Invoice Date]]) + IF(YEAR(Table1[[#This Row],[Invoice Date]])=2021, 52, 0)</f>
        <v>93</v>
      </c>
    </row>
    <row r="7654" spans="2:17" ht="14.25" customHeight="1" x14ac:dyDescent="0.3">
      <c r="B7654" s="4" t="s">
        <v>26</v>
      </c>
      <c r="C7654" s="33">
        <v>1197831</v>
      </c>
      <c r="D7654" s="5">
        <v>44474</v>
      </c>
      <c r="E7654" s="4" t="s">
        <v>15</v>
      </c>
      <c r="F7654" s="4" t="s">
        <v>125</v>
      </c>
      <c r="G7654" s="4" t="s">
        <v>126</v>
      </c>
      <c r="H7654" s="6" t="s">
        <v>19</v>
      </c>
      <c r="I7654" s="7">
        <v>55.000000000000007</v>
      </c>
      <c r="J7654" s="8">
        <v>275</v>
      </c>
      <c r="K7654" s="9">
        <v>151250.00000000003</v>
      </c>
      <c r="L7654" s="9">
        <v>60500.000000000015</v>
      </c>
      <c r="M7654" s="10">
        <v>0.4</v>
      </c>
      <c r="N7654" s="4" t="s">
        <v>18</v>
      </c>
      <c r="O7654" s="4" t="str">
        <f>TEXT(Table1[[#This Row],[Invoice Date]],"yyyy")</f>
        <v>2021</v>
      </c>
      <c r="P7654" s="4" t="str">
        <f>TEXT(Table1[[#This Row],[Invoice Date]],"mmm")</f>
        <v>Oct</v>
      </c>
      <c r="Q7654" s="27">
        <f>WEEKNUM(Table1[[#This Row],[Invoice Date]]) + IF(YEAR(Table1[[#This Row],[Invoice Date]])=2021, 52, 0)</f>
        <v>93</v>
      </c>
    </row>
    <row r="7655" spans="2:17" ht="14.25" customHeight="1" x14ac:dyDescent="0.3">
      <c r="B7655" s="4" t="s">
        <v>14</v>
      </c>
      <c r="C7655" s="33">
        <v>1185732</v>
      </c>
      <c r="D7655" s="5">
        <v>44474</v>
      </c>
      <c r="E7655" s="4" t="s">
        <v>15</v>
      </c>
      <c r="F7655" s="4" t="s">
        <v>125</v>
      </c>
      <c r="G7655" s="4" t="s">
        <v>126</v>
      </c>
      <c r="H7655" s="6" t="s">
        <v>23</v>
      </c>
      <c r="I7655" s="7">
        <v>70</v>
      </c>
      <c r="J7655" s="8">
        <v>275</v>
      </c>
      <c r="K7655" s="9">
        <v>192500</v>
      </c>
      <c r="L7655" s="9">
        <v>67375</v>
      </c>
      <c r="M7655" s="10">
        <v>0.35</v>
      </c>
      <c r="N7655" s="4" t="s">
        <v>18</v>
      </c>
      <c r="O7655" s="4" t="str">
        <f>TEXT(Table1[[#This Row],[Invoice Date]],"yyyy")</f>
        <v>2021</v>
      </c>
      <c r="P7655" s="4" t="str">
        <f>TEXT(Table1[[#This Row],[Invoice Date]],"mmm")</f>
        <v>Oct</v>
      </c>
      <c r="Q7655" s="27">
        <f>WEEKNUM(Table1[[#This Row],[Invoice Date]]) + IF(YEAR(Table1[[#This Row],[Invoice Date]])=2021, 52, 0)</f>
        <v>93</v>
      </c>
    </row>
    <row r="7656" spans="2:17" ht="14.25" customHeight="1" x14ac:dyDescent="0.3">
      <c r="B7656" s="4" t="s">
        <v>26</v>
      </c>
      <c r="C7656" s="33">
        <v>1197831</v>
      </c>
      <c r="D7656" s="5">
        <v>44474</v>
      </c>
      <c r="E7656" s="4" t="s">
        <v>27</v>
      </c>
      <c r="F7656" s="4" t="s">
        <v>28</v>
      </c>
      <c r="G7656" s="4" t="s">
        <v>39</v>
      </c>
      <c r="H7656" s="6" t="s">
        <v>19</v>
      </c>
      <c r="I7656" s="7">
        <v>40</v>
      </c>
      <c r="J7656" s="8">
        <v>625</v>
      </c>
      <c r="K7656" s="9">
        <v>250000</v>
      </c>
      <c r="L7656" s="9">
        <v>99999.999999999985</v>
      </c>
      <c r="M7656" s="10">
        <v>0.39999999999999997</v>
      </c>
      <c r="N7656" s="4" t="s">
        <v>24</v>
      </c>
      <c r="O7656" s="4" t="str">
        <f>TEXT(Table1[[#This Row],[Invoice Date]],"yyyy")</f>
        <v>2021</v>
      </c>
      <c r="P7656" s="4" t="str">
        <f>TEXT(Table1[[#This Row],[Invoice Date]],"mmm")</f>
        <v>Oct</v>
      </c>
      <c r="Q7656" s="27">
        <f>WEEKNUM(Table1[[#This Row],[Invoice Date]]) + IF(YEAR(Table1[[#This Row],[Invoice Date]])=2021, 52, 0)</f>
        <v>93</v>
      </c>
    </row>
    <row r="7657" spans="2:17" ht="14.25" customHeight="1" x14ac:dyDescent="0.3">
      <c r="B7657" s="4" t="s">
        <v>26</v>
      </c>
      <c r="C7657" s="33">
        <v>1197831</v>
      </c>
      <c r="D7657" s="5">
        <v>44474</v>
      </c>
      <c r="E7657" s="4" t="s">
        <v>15</v>
      </c>
      <c r="F7657" s="4" t="s">
        <v>125</v>
      </c>
      <c r="G7657" s="4" t="s">
        <v>126</v>
      </c>
      <c r="H7657" s="6" t="s">
        <v>17</v>
      </c>
      <c r="I7657" s="7">
        <v>60</v>
      </c>
      <c r="J7657" s="8">
        <v>450</v>
      </c>
      <c r="K7657" s="9">
        <v>270000</v>
      </c>
      <c r="L7657" s="9">
        <v>108000</v>
      </c>
      <c r="M7657" s="10">
        <v>0.4</v>
      </c>
      <c r="N7657" s="4" t="s">
        <v>18</v>
      </c>
      <c r="O7657" s="4" t="str">
        <f>TEXT(Table1[[#This Row],[Invoice Date]],"yyyy")</f>
        <v>2021</v>
      </c>
      <c r="P7657" s="4" t="str">
        <f>TEXT(Table1[[#This Row],[Invoice Date]],"mmm")</f>
        <v>Oct</v>
      </c>
      <c r="Q7657" s="27">
        <f>WEEKNUM(Table1[[#This Row],[Invoice Date]]) + IF(YEAR(Table1[[#This Row],[Invoice Date]])=2021, 52, 0)</f>
        <v>93</v>
      </c>
    </row>
    <row r="7658" spans="2:17" ht="14.25" customHeight="1" x14ac:dyDescent="0.3">
      <c r="B7658" s="4" t="s">
        <v>26</v>
      </c>
      <c r="C7658" s="33">
        <v>1197831</v>
      </c>
      <c r="D7658" s="5">
        <v>44474</v>
      </c>
      <c r="E7658" s="4" t="s">
        <v>27</v>
      </c>
      <c r="F7658" s="4" t="s">
        <v>59</v>
      </c>
      <c r="G7658" s="4" t="s">
        <v>60</v>
      </c>
      <c r="H7658" s="6" t="s">
        <v>23</v>
      </c>
      <c r="I7658" s="7">
        <v>60</v>
      </c>
      <c r="J7658" s="8">
        <v>625</v>
      </c>
      <c r="K7658" s="9">
        <v>375000</v>
      </c>
      <c r="L7658" s="9">
        <v>243750.00000000006</v>
      </c>
      <c r="M7658" s="10">
        <v>0.65000000000000013</v>
      </c>
      <c r="N7658" s="4" t="s">
        <v>24</v>
      </c>
      <c r="O7658" s="4" t="str">
        <f>TEXT(Table1[[#This Row],[Invoice Date]],"yyyy")</f>
        <v>2021</v>
      </c>
      <c r="P7658" s="4" t="str">
        <f>TEXT(Table1[[#This Row],[Invoice Date]],"mmm")</f>
        <v>Oct</v>
      </c>
      <c r="Q7658" s="27">
        <f>WEEKNUM(Table1[[#This Row],[Invoice Date]]) + IF(YEAR(Table1[[#This Row],[Invoice Date]])=2021, 52, 0)</f>
        <v>93</v>
      </c>
    </row>
    <row r="7659" spans="2:17" ht="14.25" customHeight="1" x14ac:dyDescent="0.3">
      <c r="B7659" s="4" t="s">
        <v>14</v>
      </c>
      <c r="C7659" s="33">
        <v>1185732</v>
      </c>
      <c r="D7659" s="5">
        <v>44475</v>
      </c>
      <c r="E7659" s="4" t="s">
        <v>36</v>
      </c>
      <c r="F7659" s="4" t="s">
        <v>112</v>
      </c>
      <c r="G7659" s="4" t="s">
        <v>113</v>
      </c>
      <c r="H7659" s="6" t="s">
        <v>21</v>
      </c>
      <c r="I7659" s="7">
        <v>34</v>
      </c>
      <c r="J7659" s="8">
        <v>31</v>
      </c>
      <c r="K7659" s="9">
        <v>1054</v>
      </c>
      <c r="L7659" s="9">
        <v>442.68</v>
      </c>
      <c r="M7659" s="10">
        <v>0.42</v>
      </c>
      <c r="N7659" s="4" t="s">
        <v>83</v>
      </c>
      <c r="O7659" s="4" t="str">
        <f>TEXT(Table1[[#This Row],[Invoice Date]],"yyyy")</f>
        <v>2021</v>
      </c>
      <c r="P7659" s="4" t="str">
        <f>TEXT(Table1[[#This Row],[Invoice Date]],"mmm")</f>
        <v>Oct</v>
      </c>
      <c r="Q7659" s="27">
        <f>WEEKNUM(Table1[[#This Row],[Invoice Date]]) + IF(YEAR(Table1[[#This Row],[Invoice Date]])=2021, 52, 0)</f>
        <v>93</v>
      </c>
    </row>
    <row r="7660" spans="2:17" ht="14.25" customHeight="1" x14ac:dyDescent="0.3">
      <c r="B7660" s="4" t="s">
        <v>14</v>
      </c>
      <c r="C7660" s="33">
        <v>1185732</v>
      </c>
      <c r="D7660" s="5">
        <v>44475</v>
      </c>
      <c r="E7660" s="4" t="s">
        <v>36</v>
      </c>
      <c r="F7660" s="4" t="s">
        <v>112</v>
      </c>
      <c r="G7660" s="4" t="s">
        <v>113</v>
      </c>
      <c r="H7660" s="6" t="s">
        <v>20</v>
      </c>
      <c r="I7660" s="7">
        <v>34</v>
      </c>
      <c r="J7660" s="8">
        <v>39</v>
      </c>
      <c r="K7660" s="9">
        <v>1326</v>
      </c>
      <c r="L7660" s="9">
        <v>543.66</v>
      </c>
      <c r="M7660" s="10">
        <v>0.41</v>
      </c>
      <c r="N7660" s="4" t="s">
        <v>83</v>
      </c>
      <c r="O7660" s="4" t="str">
        <f>TEXT(Table1[[#This Row],[Invoice Date]],"yyyy")</f>
        <v>2021</v>
      </c>
      <c r="P7660" s="4" t="str">
        <f>TEXT(Table1[[#This Row],[Invoice Date]],"mmm")</f>
        <v>Oct</v>
      </c>
      <c r="Q7660" s="27">
        <f>WEEKNUM(Table1[[#This Row],[Invoice Date]]) + IF(YEAR(Table1[[#This Row],[Invoice Date]])=2021, 52, 0)</f>
        <v>93</v>
      </c>
    </row>
    <row r="7661" spans="2:17" ht="14.25" customHeight="1" x14ac:dyDescent="0.3">
      <c r="B7661" s="4" t="s">
        <v>14</v>
      </c>
      <c r="C7661" s="33">
        <v>1185732</v>
      </c>
      <c r="D7661" s="5">
        <v>44475</v>
      </c>
      <c r="E7661" s="4" t="s">
        <v>36</v>
      </c>
      <c r="F7661" s="4" t="s">
        <v>112</v>
      </c>
      <c r="G7661" s="4" t="s">
        <v>113</v>
      </c>
      <c r="H7661" s="6" t="s">
        <v>22</v>
      </c>
      <c r="I7661" s="7">
        <v>42</v>
      </c>
      <c r="J7661" s="8">
        <v>38</v>
      </c>
      <c r="K7661" s="9">
        <v>1596</v>
      </c>
      <c r="L7661" s="9">
        <v>1021.44</v>
      </c>
      <c r="M7661" s="10">
        <v>0.64</v>
      </c>
      <c r="N7661" s="4" t="s">
        <v>83</v>
      </c>
      <c r="O7661" s="4" t="str">
        <f>TEXT(Table1[[#This Row],[Invoice Date]],"yyyy")</f>
        <v>2021</v>
      </c>
      <c r="P7661" s="4" t="str">
        <f>TEXT(Table1[[#This Row],[Invoice Date]],"mmm")</f>
        <v>Oct</v>
      </c>
      <c r="Q7661" s="27">
        <f>WEEKNUM(Table1[[#This Row],[Invoice Date]]) + IF(YEAR(Table1[[#This Row],[Invoice Date]])=2021, 52, 0)</f>
        <v>93</v>
      </c>
    </row>
    <row r="7662" spans="2:17" ht="14.25" customHeight="1" x14ac:dyDescent="0.3">
      <c r="B7662" s="4" t="s">
        <v>14</v>
      </c>
      <c r="C7662" s="33">
        <v>1185732</v>
      </c>
      <c r="D7662" s="5">
        <v>44475</v>
      </c>
      <c r="E7662" s="4" t="s">
        <v>36</v>
      </c>
      <c r="F7662" s="4" t="s">
        <v>112</v>
      </c>
      <c r="G7662" s="4" t="s">
        <v>113</v>
      </c>
      <c r="H7662" s="6" t="s">
        <v>19</v>
      </c>
      <c r="I7662" s="7">
        <v>32</v>
      </c>
      <c r="J7662" s="8">
        <v>75</v>
      </c>
      <c r="K7662" s="9">
        <v>2400</v>
      </c>
      <c r="L7662" s="9">
        <v>1104</v>
      </c>
      <c r="M7662" s="10">
        <v>0.45999999999999996</v>
      </c>
      <c r="N7662" s="4" t="s">
        <v>83</v>
      </c>
      <c r="O7662" s="4" t="str">
        <f>TEXT(Table1[[#This Row],[Invoice Date]],"yyyy")</f>
        <v>2021</v>
      </c>
      <c r="P7662" s="4" t="str">
        <f>TEXT(Table1[[#This Row],[Invoice Date]],"mmm")</f>
        <v>Oct</v>
      </c>
      <c r="Q7662" s="27">
        <f>WEEKNUM(Table1[[#This Row],[Invoice Date]]) + IF(YEAR(Table1[[#This Row],[Invoice Date]])=2021, 52, 0)</f>
        <v>93</v>
      </c>
    </row>
    <row r="7663" spans="2:17" ht="14.25" customHeight="1" x14ac:dyDescent="0.3">
      <c r="B7663" s="4" t="s">
        <v>30</v>
      </c>
      <c r="C7663" s="34">
        <v>1128299</v>
      </c>
      <c r="D7663" s="5">
        <v>44475</v>
      </c>
      <c r="E7663" s="4" t="s">
        <v>36</v>
      </c>
      <c r="F7663" s="4" t="s">
        <v>112</v>
      </c>
      <c r="G7663" s="4" t="s">
        <v>113</v>
      </c>
      <c r="H7663" s="6" t="s">
        <v>23</v>
      </c>
      <c r="I7663" s="7">
        <v>49</v>
      </c>
      <c r="J7663" s="8">
        <v>73</v>
      </c>
      <c r="K7663" s="9">
        <v>3577</v>
      </c>
      <c r="L7663" s="9">
        <v>1895.8100000000002</v>
      </c>
      <c r="M7663" s="10">
        <v>0.53</v>
      </c>
      <c r="N7663" s="4" t="s">
        <v>83</v>
      </c>
      <c r="O7663" s="4" t="str">
        <f>TEXT(Table1[[#This Row],[Invoice Date]],"yyyy")</f>
        <v>2021</v>
      </c>
      <c r="P7663" s="4" t="str">
        <f>TEXT(Table1[[#This Row],[Invoice Date]],"mmm")</f>
        <v>Oct</v>
      </c>
      <c r="Q7663" s="27">
        <f>WEEKNUM(Table1[[#This Row],[Invoice Date]]) + IF(YEAR(Table1[[#This Row],[Invoice Date]])=2021, 52, 0)</f>
        <v>93</v>
      </c>
    </row>
    <row r="7664" spans="2:17" ht="14.25" customHeight="1" x14ac:dyDescent="0.3">
      <c r="B7664" s="4" t="s">
        <v>14</v>
      </c>
      <c r="C7664" s="33">
        <v>1185732</v>
      </c>
      <c r="D7664" s="5">
        <v>44475</v>
      </c>
      <c r="E7664" s="4" t="s">
        <v>36</v>
      </c>
      <c r="F7664" s="4" t="s">
        <v>112</v>
      </c>
      <c r="G7664" s="4" t="s">
        <v>113</v>
      </c>
      <c r="H7664" s="6" t="s">
        <v>17</v>
      </c>
      <c r="I7664" s="7">
        <v>43</v>
      </c>
      <c r="J7664" s="8">
        <v>112</v>
      </c>
      <c r="K7664" s="9">
        <v>4816</v>
      </c>
      <c r="L7664" s="9">
        <v>1974.56</v>
      </c>
      <c r="M7664" s="10">
        <v>0.41</v>
      </c>
      <c r="N7664" s="4" t="s">
        <v>83</v>
      </c>
      <c r="O7664" s="4" t="str">
        <f>TEXT(Table1[[#This Row],[Invoice Date]],"yyyy")</f>
        <v>2021</v>
      </c>
      <c r="P7664" s="4" t="str">
        <f>TEXT(Table1[[#This Row],[Invoice Date]],"mmm")</f>
        <v>Oct</v>
      </c>
      <c r="Q7664" s="27">
        <f>WEEKNUM(Table1[[#This Row],[Invoice Date]]) + IF(YEAR(Table1[[#This Row],[Invoice Date]])=2021, 52, 0)</f>
        <v>93</v>
      </c>
    </row>
    <row r="7665" spans="2:17" ht="14.25" customHeight="1" x14ac:dyDescent="0.3">
      <c r="B7665" s="4" t="s">
        <v>26</v>
      </c>
      <c r="C7665" s="33">
        <v>1197831</v>
      </c>
      <c r="D7665" s="5">
        <v>44475</v>
      </c>
      <c r="E7665" s="4" t="s">
        <v>27</v>
      </c>
      <c r="F7665" s="4" t="s">
        <v>28</v>
      </c>
      <c r="G7665" s="4" t="s">
        <v>39</v>
      </c>
      <c r="H7665" s="6" t="s">
        <v>20</v>
      </c>
      <c r="I7665" s="7">
        <v>41</v>
      </c>
      <c r="J7665" s="8">
        <v>144</v>
      </c>
      <c r="K7665" s="9">
        <v>5904</v>
      </c>
      <c r="L7665" s="9">
        <v>3070.08</v>
      </c>
      <c r="M7665" s="10">
        <v>0.52</v>
      </c>
      <c r="N7665" s="4" t="s">
        <v>83</v>
      </c>
      <c r="O7665" s="4" t="str">
        <f>TEXT(Table1[[#This Row],[Invoice Date]],"yyyy")</f>
        <v>2021</v>
      </c>
      <c r="P7665" s="4" t="str">
        <f>TEXT(Table1[[#This Row],[Invoice Date]],"mmm")</f>
        <v>Oct</v>
      </c>
      <c r="Q7665" s="27">
        <f>WEEKNUM(Table1[[#This Row],[Invoice Date]]) + IF(YEAR(Table1[[#This Row],[Invoice Date]])=2021, 52, 0)</f>
        <v>93</v>
      </c>
    </row>
    <row r="7666" spans="2:17" ht="14.25" customHeight="1" x14ac:dyDescent="0.3">
      <c r="B7666" s="4" t="s">
        <v>26</v>
      </c>
      <c r="C7666" s="33">
        <v>1197831</v>
      </c>
      <c r="D7666" s="5">
        <v>44475</v>
      </c>
      <c r="E7666" s="4" t="s">
        <v>27</v>
      </c>
      <c r="F7666" s="4" t="s">
        <v>28</v>
      </c>
      <c r="G7666" s="4" t="s">
        <v>39</v>
      </c>
      <c r="H7666" s="6" t="s">
        <v>20</v>
      </c>
      <c r="I7666" s="7">
        <v>32</v>
      </c>
      <c r="J7666" s="8">
        <v>190</v>
      </c>
      <c r="K7666" s="9">
        <v>6080</v>
      </c>
      <c r="L7666" s="9">
        <v>2675.2</v>
      </c>
      <c r="M7666" s="10">
        <v>0.43999999999999995</v>
      </c>
      <c r="N7666" s="4" t="s">
        <v>24</v>
      </c>
      <c r="O7666" s="4" t="str">
        <f>TEXT(Table1[[#This Row],[Invoice Date]],"yyyy")</f>
        <v>2021</v>
      </c>
      <c r="P7666" s="4" t="str">
        <f>TEXT(Table1[[#This Row],[Invoice Date]],"mmm")</f>
        <v>Oct</v>
      </c>
      <c r="Q7666" s="27">
        <f>WEEKNUM(Table1[[#This Row],[Invoice Date]]) + IF(YEAR(Table1[[#This Row],[Invoice Date]])=2021, 52, 0)</f>
        <v>93</v>
      </c>
    </row>
    <row r="7667" spans="2:17" ht="14.25" customHeight="1" x14ac:dyDescent="0.3">
      <c r="B7667" s="4" t="s">
        <v>26</v>
      </c>
      <c r="C7667" s="33">
        <v>1197831</v>
      </c>
      <c r="D7667" s="5">
        <v>44475</v>
      </c>
      <c r="E7667" s="4" t="s">
        <v>27</v>
      </c>
      <c r="F7667" s="4" t="s">
        <v>59</v>
      </c>
      <c r="G7667" s="4" t="s">
        <v>60</v>
      </c>
      <c r="H7667" s="6" t="s">
        <v>17</v>
      </c>
      <c r="I7667" s="7">
        <v>46</v>
      </c>
      <c r="J7667" s="8">
        <v>240</v>
      </c>
      <c r="K7667" s="9">
        <v>11040</v>
      </c>
      <c r="L7667" s="9">
        <v>6182.4</v>
      </c>
      <c r="M7667" s="10">
        <v>0.55999999999999994</v>
      </c>
      <c r="N7667" s="4" t="s">
        <v>24</v>
      </c>
      <c r="O7667" s="4" t="str">
        <f>TEXT(Table1[[#This Row],[Invoice Date]],"yyyy")</f>
        <v>2021</v>
      </c>
      <c r="P7667" s="4" t="str">
        <f>TEXT(Table1[[#This Row],[Invoice Date]],"mmm")</f>
        <v>Oct</v>
      </c>
      <c r="Q7667" s="27">
        <f>WEEKNUM(Table1[[#This Row],[Invoice Date]]) + IF(YEAR(Table1[[#This Row],[Invoice Date]])=2021, 52, 0)</f>
        <v>93</v>
      </c>
    </row>
    <row r="7668" spans="2:17" ht="14.25" customHeight="1" x14ac:dyDescent="0.3">
      <c r="B7668" s="4" t="s">
        <v>26</v>
      </c>
      <c r="C7668" s="33">
        <v>1197831</v>
      </c>
      <c r="D7668" s="5">
        <v>44475</v>
      </c>
      <c r="E7668" s="4" t="s">
        <v>27</v>
      </c>
      <c r="F7668" s="4" t="s">
        <v>59</v>
      </c>
      <c r="G7668" s="4" t="s">
        <v>60</v>
      </c>
      <c r="H7668" s="6" t="s">
        <v>17</v>
      </c>
      <c r="I7668" s="7">
        <v>56</v>
      </c>
      <c r="J7668" s="8">
        <v>233</v>
      </c>
      <c r="K7668" s="9">
        <v>13048</v>
      </c>
      <c r="L7668" s="9">
        <v>8220.239999999998</v>
      </c>
      <c r="M7668" s="10">
        <v>0.62999999999999989</v>
      </c>
      <c r="N7668" s="4" t="s">
        <v>83</v>
      </c>
      <c r="O7668" s="4" t="str">
        <f>TEXT(Table1[[#This Row],[Invoice Date]],"yyyy")</f>
        <v>2021</v>
      </c>
      <c r="P7668" s="4" t="str">
        <f>TEXT(Table1[[#This Row],[Invoice Date]],"mmm")</f>
        <v>Oct</v>
      </c>
      <c r="Q7668" s="27">
        <f>WEEKNUM(Table1[[#This Row],[Invoice Date]]) + IF(YEAR(Table1[[#This Row],[Invoice Date]])=2021, 52, 0)</f>
        <v>93</v>
      </c>
    </row>
    <row r="7669" spans="2:17" ht="14.25" customHeight="1" x14ac:dyDescent="0.3">
      <c r="B7669" s="4" t="s">
        <v>14</v>
      </c>
      <c r="C7669" s="33">
        <v>1185732</v>
      </c>
      <c r="D7669" s="5">
        <v>44475</v>
      </c>
      <c r="E7669" s="4" t="s">
        <v>36</v>
      </c>
      <c r="F7669" s="4" t="s">
        <v>112</v>
      </c>
      <c r="G7669" s="4" t="s">
        <v>113</v>
      </c>
      <c r="H7669" s="6" t="s">
        <v>21</v>
      </c>
      <c r="I7669" s="7">
        <v>35</v>
      </c>
      <c r="J7669" s="8">
        <v>125</v>
      </c>
      <c r="K7669" s="9">
        <v>43750</v>
      </c>
      <c r="L7669" s="9">
        <v>13125</v>
      </c>
      <c r="M7669" s="10">
        <v>0.3</v>
      </c>
      <c r="N7669" s="4" t="s">
        <v>18</v>
      </c>
      <c r="O7669" s="4" t="str">
        <f>TEXT(Table1[[#This Row],[Invoice Date]],"yyyy")</f>
        <v>2021</v>
      </c>
      <c r="P7669" s="4" t="str">
        <f>TEXT(Table1[[#This Row],[Invoice Date]],"mmm")</f>
        <v>Oct</v>
      </c>
      <c r="Q7669" s="27">
        <f>WEEKNUM(Table1[[#This Row],[Invoice Date]]) + IF(YEAR(Table1[[#This Row],[Invoice Date]])=2021, 52, 0)</f>
        <v>93</v>
      </c>
    </row>
    <row r="7670" spans="2:17" ht="14.25" customHeight="1" x14ac:dyDescent="0.3">
      <c r="B7670" s="4" t="s">
        <v>14</v>
      </c>
      <c r="C7670" s="33">
        <v>1185732</v>
      </c>
      <c r="D7670" s="5">
        <v>44475</v>
      </c>
      <c r="E7670" s="4" t="s">
        <v>36</v>
      </c>
      <c r="F7670" s="4" t="s">
        <v>112</v>
      </c>
      <c r="G7670" s="4" t="s">
        <v>113</v>
      </c>
      <c r="H7670" s="6" t="s">
        <v>20</v>
      </c>
      <c r="I7670" s="7">
        <v>35</v>
      </c>
      <c r="J7670" s="8">
        <v>150</v>
      </c>
      <c r="K7670" s="9">
        <v>52500</v>
      </c>
      <c r="L7670" s="9">
        <v>15750</v>
      </c>
      <c r="M7670" s="10">
        <v>0.3</v>
      </c>
      <c r="N7670" s="4" t="s">
        <v>18</v>
      </c>
      <c r="O7670" s="4" t="str">
        <f>TEXT(Table1[[#This Row],[Invoice Date]],"yyyy")</f>
        <v>2021</v>
      </c>
      <c r="P7670" s="4" t="str">
        <f>TEXT(Table1[[#This Row],[Invoice Date]],"mmm")</f>
        <v>Oct</v>
      </c>
      <c r="Q7670" s="27">
        <f>WEEKNUM(Table1[[#This Row],[Invoice Date]]) + IF(YEAR(Table1[[#This Row],[Invoice Date]])=2021, 52, 0)</f>
        <v>93</v>
      </c>
    </row>
    <row r="7671" spans="2:17" ht="14.25" customHeight="1" x14ac:dyDescent="0.3">
      <c r="B7671" s="4" t="s">
        <v>14</v>
      </c>
      <c r="C7671" s="33">
        <v>1185732</v>
      </c>
      <c r="D7671" s="5">
        <v>44475</v>
      </c>
      <c r="E7671" s="4" t="s">
        <v>36</v>
      </c>
      <c r="F7671" s="4" t="s">
        <v>112</v>
      </c>
      <c r="G7671" s="4" t="s">
        <v>113</v>
      </c>
      <c r="H7671" s="6" t="s">
        <v>22</v>
      </c>
      <c r="I7671" s="7">
        <v>44.999999999999993</v>
      </c>
      <c r="J7671" s="8">
        <v>125</v>
      </c>
      <c r="K7671" s="9">
        <v>56249.999999999993</v>
      </c>
      <c r="L7671" s="9">
        <v>28124.999999999996</v>
      </c>
      <c r="M7671" s="10">
        <v>0.5</v>
      </c>
      <c r="N7671" s="4" t="s">
        <v>18</v>
      </c>
      <c r="O7671" s="4" t="str">
        <f>TEXT(Table1[[#This Row],[Invoice Date]],"yyyy")</f>
        <v>2021</v>
      </c>
      <c r="P7671" s="4" t="str">
        <f>TEXT(Table1[[#This Row],[Invoice Date]],"mmm")</f>
        <v>Oct</v>
      </c>
      <c r="Q7671" s="27">
        <f>WEEKNUM(Table1[[#This Row],[Invoice Date]]) + IF(YEAR(Table1[[#This Row],[Invoice Date]])=2021, 52, 0)</f>
        <v>93</v>
      </c>
    </row>
    <row r="7672" spans="2:17" ht="14.25" customHeight="1" x14ac:dyDescent="0.3">
      <c r="B7672" s="4" t="s">
        <v>14</v>
      </c>
      <c r="C7672" s="33">
        <v>1185732</v>
      </c>
      <c r="D7672" s="5">
        <v>44475</v>
      </c>
      <c r="E7672" s="4" t="s">
        <v>36</v>
      </c>
      <c r="F7672" s="4" t="s">
        <v>112</v>
      </c>
      <c r="G7672" s="4" t="s">
        <v>113</v>
      </c>
      <c r="H7672" s="6" t="s">
        <v>19</v>
      </c>
      <c r="I7672" s="7">
        <v>35</v>
      </c>
      <c r="J7672" s="8">
        <v>250</v>
      </c>
      <c r="K7672" s="9">
        <v>87500</v>
      </c>
      <c r="L7672" s="9">
        <v>30624.999999999996</v>
      </c>
      <c r="M7672" s="10">
        <v>0.35</v>
      </c>
      <c r="N7672" s="4" t="s">
        <v>18</v>
      </c>
      <c r="O7672" s="4" t="str">
        <f>TEXT(Table1[[#This Row],[Invoice Date]],"yyyy")</f>
        <v>2021</v>
      </c>
      <c r="P7672" s="4" t="str">
        <f>TEXT(Table1[[#This Row],[Invoice Date]],"mmm")</f>
        <v>Oct</v>
      </c>
      <c r="Q7672" s="27">
        <f>WEEKNUM(Table1[[#This Row],[Invoice Date]]) + IF(YEAR(Table1[[#This Row],[Invoice Date]])=2021, 52, 0)</f>
        <v>93</v>
      </c>
    </row>
    <row r="7673" spans="2:17" ht="14.25" customHeight="1" x14ac:dyDescent="0.3">
      <c r="B7673" s="4" t="s">
        <v>30</v>
      </c>
      <c r="C7673" s="34">
        <v>1128299</v>
      </c>
      <c r="D7673" s="5">
        <v>44475</v>
      </c>
      <c r="E7673" s="4" t="s">
        <v>36</v>
      </c>
      <c r="F7673" s="4" t="s">
        <v>112</v>
      </c>
      <c r="G7673" s="4" t="s">
        <v>113</v>
      </c>
      <c r="H7673" s="6" t="s">
        <v>23</v>
      </c>
      <c r="I7673" s="7">
        <v>49.999999999999986</v>
      </c>
      <c r="J7673" s="8">
        <v>250</v>
      </c>
      <c r="K7673" s="9">
        <v>124999.99999999997</v>
      </c>
      <c r="L7673" s="9">
        <v>49999.999999999993</v>
      </c>
      <c r="M7673" s="10">
        <v>0.4</v>
      </c>
      <c r="N7673" s="4" t="s">
        <v>18</v>
      </c>
      <c r="O7673" s="4" t="str">
        <f>TEXT(Table1[[#This Row],[Invoice Date]],"yyyy")</f>
        <v>2021</v>
      </c>
      <c r="P7673" s="4" t="str">
        <f>TEXT(Table1[[#This Row],[Invoice Date]],"mmm")</f>
        <v>Oct</v>
      </c>
      <c r="Q7673" s="27">
        <f>WEEKNUM(Table1[[#This Row],[Invoice Date]]) + IF(YEAR(Table1[[#This Row],[Invoice Date]])=2021, 52, 0)</f>
        <v>93</v>
      </c>
    </row>
    <row r="7674" spans="2:17" ht="14.25" customHeight="1" x14ac:dyDescent="0.3">
      <c r="B7674" s="4" t="s">
        <v>14</v>
      </c>
      <c r="C7674" s="33">
        <v>1185732</v>
      </c>
      <c r="D7674" s="5">
        <v>44475</v>
      </c>
      <c r="E7674" s="4" t="s">
        <v>36</v>
      </c>
      <c r="F7674" s="4" t="s">
        <v>112</v>
      </c>
      <c r="G7674" s="4" t="s">
        <v>113</v>
      </c>
      <c r="H7674" s="6" t="s">
        <v>17</v>
      </c>
      <c r="I7674" s="7">
        <v>44.999999999999993</v>
      </c>
      <c r="J7674" s="8">
        <v>400</v>
      </c>
      <c r="K7674" s="9">
        <v>179999.99999999997</v>
      </c>
      <c r="L7674" s="9">
        <v>53999.999999999993</v>
      </c>
      <c r="M7674" s="10">
        <v>0.3</v>
      </c>
      <c r="N7674" s="4" t="s">
        <v>18</v>
      </c>
      <c r="O7674" s="4" t="str">
        <f>TEXT(Table1[[#This Row],[Invoice Date]],"yyyy")</f>
        <v>2021</v>
      </c>
      <c r="P7674" s="4" t="str">
        <f>TEXT(Table1[[#This Row],[Invoice Date]],"mmm")</f>
        <v>Oct</v>
      </c>
      <c r="Q7674" s="27">
        <f>WEEKNUM(Table1[[#This Row],[Invoice Date]]) + IF(YEAR(Table1[[#This Row],[Invoice Date]])=2021, 52, 0)</f>
        <v>93</v>
      </c>
    </row>
    <row r="7675" spans="2:17" ht="14.25" customHeight="1" x14ac:dyDescent="0.3">
      <c r="B7675" s="4" t="s">
        <v>26</v>
      </c>
      <c r="C7675" s="33">
        <v>1197831</v>
      </c>
      <c r="D7675" s="5">
        <v>44475</v>
      </c>
      <c r="E7675" s="4" t="s">
        <v>27</v>
      </c>
      <c r="F7675" s="4" t="s">
        <v>28</v>
      </c>
      <c r="G7675" s="4" t="s">
        <v>39</v>
      </c>
      <c r="H7675" s="6" t="s">
        <v>20</v>
      </c>
      <c r="I7675" s="7">
        <v>45</v>
      </c>
      <c r="J7675" s="8">
        <v>575</v>
      </c>
      <c r="K7675" s="9">
        <v>258750</v>
      </c>
      <c r="L7675" s="9">
        <v>103499.99999999999</v>
      </c>
      <c r="M7675" s="10">
        <v>0.39999999999999997</v>
      </c>
      <c r="N7675" s="4" t="s">
        <v>24</v>
      </c>
      <c r="O7675" s="4" t="str">
        <f>TEXT(Table1[[#This Row],[Invoice Date]],"yyyy")</f>
        <v>2021</v>
      </c>
      <c r="P7675" s="4" t="str">
        <f>TEXT(Table1[[#This Row],[Invoice Date]],"mmm")</f>
        <v>Oct</v>
      </c>
      <c r="Q7675" s="27">
        <f>WEEKNUM(Table1[[#This Row],[Invoice Date]]) + IF(YEAR(Table1[[#This Row],[Invoice Date]])=2021, 52, 0)</f>
        <v>93</v>
      </c>
    </row>
    <row r="7676" spans="2:17" ht="14.25" customHeight="1" x14ac:dyDescent="0.3">
      <c r="B7676" s="4" t="s">
        <v>26</v>
      </c>
      <c r="C7676" s="33">
        <v>1197831</v>
      </c>
      <c r="D7676" s="5">
        <v>44475</v>
      </c>
      <c r="E7676" s="4" t="s">
        <v>27</v>
      </c>
      <c r="F7676" s="4" t="s">
        <v>59</v>
      </c>
      <c r="G7676" s="4" t="s">
        <v>60</v>
      </c>
      <c r="H7676" s="6" t="s">
        <v>17</v>
      </c>
      <c r="I7676" s="7">
        <v>60</v>
      </c>
      <c r="J7676" s="8">
        <v>775</v>
      </c>
      <c r="K7676" s="9">
        <v>465000</v>
      </c>
      <c r="L7676" s="9">
        <v>232499.99999999997</v>
      </c>
      <c r="M7676" s="10">
        <v>0.49999999999999994</v>
      </c>
      <c r="N7676" s="4" t="s">
        <v>24</v>
      </c>
      <c r="O7676" s="4" t="str">
        <f>TEXT(Table1[[#This Row],[Invoice Date]],"yyyy")</f>
        <v>2021</v>
      </c>
      <c r="P7676" s="4" t="str">
        <f>TEXT(Table1[[#This Row],[Invoice Date]],"mmm")</f>
        <v>Oct</v>
      </c>
      <c r="Q7676" s="27">
        <f>WEEKNUM(Table1[[#This Row],[Invoice Date]]) + IF(YEAR(Table1[[#This Row],[Invoice Date]])=2021, 52, 0)</f>
        <v>93</v>
      </c>
    </row>
    <row r="7677" spans="2:17" ht="14.25" customHeight="1" x14ac:dyDescent="0.3">
      <c r="B7677" s="4" t="s">
        <v>26</v>
      </c>
      <c r="C7677" s="33">
        <v>1197831</v>
      </c>
      <c r="D7677" s="5">
        <v>44476</v>
      </c>
      <c r="E7677" s="4" t="s">
        <v>27</v>
      </c>
      <c r="F7677" s="4" t="s">
        <v>28</v>
      </c>
      <c r="G7677" s="4" t="s">
        <v>39</v>
      </c>
      <c r="H7677" s="6" t="s">
        <v>21</v>
      </c>
      <c r="I7677" s="7">
        <v>30</v>
      </c>
      <c r="J7677" s="8">
        <v>145</v>
      </c>
      <c r="K7677" s="9">
        <v>4350</v>
      </c>
      <c r="L7677" s="9">
        <v>2349</v>
      </c>
      <c r="M7677" s="10">
        <v>0.54</v>
      </c>
      <c r="N7677" s="4" t="s">
        <v>24</v>
      </c>
      <c r="O7677" s="4" t="str">
        <f>TEXT(Table1[[#This Row],[Invoice Date]],"yyyy")</f>
        <v>2021</v>
      </c>
      <c r="P7677" s="4" t="str">
        <f>TEXT(Table1[[#This Row],[Invoice Date]],"mmm")</f>
        <v>Oct</v>
      </c>
      <c r="Q7677" s="27">
        <f>WEEKNUM(Table1[[#This Row],[Invoice Date]]) + IF(YEAR(Table1[[#This Row],[Invoice Date]])=2021, 52, 0)</f>
        <v>93</v>
      </c>
    </row>
    <row r="7678" spans="2:17" ht="14.25" customHeight="1" x14ac:dyDescent="0.3">
      <c r="B7678" s="4" t="s">
        <v>26</v>
      </c>
      <c r="C7678" s="33">
        <v>1197831</v>
      </c>
      <c r="D7678" s="5">
        <v>44476</v>
      </c>
      <c r="E7678" s="4" t="s">
        <v>27</v>
      </c>
      <c r="F7678" s="4" t="s">
        <v>28</v>
      </c>
      <c r="G7678" s="4" t="s">
        <v>39</v>
      </c>
      <c r="H7678" s="6" t="s">
        <v>21</v>
      </c>
      <c r="I7678" s="7">
        <v>41</v>
      </c>
      <c r="J7678" s="8">
        <v>111</v>
      </c>
      <c r="K7678" s="9">
        <v>4551</v>
      </c>
      <c r="L7678" s="9">
        <v>2730.6</v>
      </c>
      <c r="M7678" s="10">
        <v>0.6</v>
      </c>
      <c r="N7678" s="4" t="s">
        <v>83</v>
      </c>
      <c r="O7678" s="4" t="str">
        <f>TEXT(Table1[[#This Row],[Invoice Date]],"yyyy")</f>
        <v>2021</v>
      </c>
      <c r="P7678" s="4" t="str">
        <f>TEXT(Table1[[#This Row],[Invoice Date]],"mmm")</f>
        <v>Oct</v>
      </c>
      <c r="Q7678" s="27">
        <f>WEEKNUM(Table1[[#This Row],[Invoice Date]]) + IF(YEAR(Table1[[#This Row],[Invoice Date]])=2021, 52, 0)</f>
        <v>93</v>
      </c>
    </row>
    <row r="7679" spans="2:17" ht="14.25" customHeight="1" x14ac:dyDescent="0.3">
      <c r="B7679" s="4" t="s">
        <v>14</v>
      </c>
      <c r="C7679" s="33">
        <v>1185732</v>
      </c>
      <c r="D7679" s="5">
        <v>44476</v>
      </c>
      <c r="E7679" s="4" t="s">
        <v>48</v>
      </c>
      <c r="F7679" s="4" t="s">
        <v>92</v>
      </c>
      <c r="G7679" s="4" t="s">
        <v>93</v>
      </c>
      <c r="H7679" s="6" t="s">
        <v>20</v>
      </c>
      <c r="I7679" s="7">
        <v>41</v>
      </c>
      <c r="J7679" s="8">
        <v>176</v>
      </c>
      <c r="K7679" s="9">
        <v>7216</v>
      </c>
      <c r="L7679" s="9">
        <v>2814.2400000000002</v>
      </c>
      <c r="M7679" s="10">
        <v>0.39</v>
      </c>
      <c r="N7679" s="4" t="s">
        <v>83</v>
      </c>
      <c r="O7679" s="4" t="str">
        <f>TEXT(Table1[[#This Row],[Invoice Date]],"yyyy")</f>
        <v>2021</v>
      </c>
      <c r="P7679" s="4" t="str">
        <f>TEXT(Table1[[#This Row],[Invoice Date]],"mmm")</f>
        <v>Oct</v>
      </c>
      <c r="Q7679" s="27">
        <f>WEEKNUM(Table1[[#This Row],[Invoice Date]]) + IF(YEAR(Table1[[#This Row],[Invoice Date]])=2021, 52, 0)</f>
        <v>93</v>
      </c>
    </row>
    <row r="7680" spans="2:17" ht="14.25" customHeight="1" x14ac:dyDescent="0.3">
      <c r="B7680" s="4" t="s">
        <v>14</v>
      </c>
      <c r="C7680" s="33">
        <v>1185732</v>
      </c>
      <c r="D7680" s="5">
        <v>44476</v>
      </c>
      <c r="E7680" s="4" t="s">
        <v>48</v>
      </c>
      <c r="F7680" s="4" t="s">
        <v>92</v>
      </c>
      <c r="G7680" s="4" t="s">
        <v>93</v>
      </c>
      <c r="H7680" s="6" t="s">
        <v>21</v>
      </c>
      <c r="I7680" s="7">
        <v>41</v>
      </c>
      <c r="J7680" s="8">
        <v>176</v>
      </c>
      <c r="K7680" s="9">
        <v>7216</v>
      </c>
      <c r="L7680" s="9">
        <v>2886.4</v>
      </c>
      <c r="M7680" s="10">
        <v>0.4</v>
      </c>
      <c r="N7680" s="4" t="s">
        <v>83</v>
      </c>
      <c r="O7680" s="4" t="str">
        <f>TEXT(Table1[[#This Row],[Invoice Date]],"yyyy")</f>
        <v>2021</v>
      </c>
      <c r="P7680" s="4" t="str">
        <f>TEXT(Table1[[#This Row],[Invoice Date]],"mmm")</f>
        <v>Oct</v>
      </c>
      <c r="Q7680" s="27">
        <f>WEEKNUM(Table1[[#This Row],[Invoice Date]]) + IF(YEAR(Table1[[#This Row],[Invoice Date]])=2021, 52, 0)</f>
        <v>93</v>
      </c>
    </row>
    <row r="7681" spans="2:17" ht="14.25" customHeight="1" x14ac:dyDescent="0.3">
      <c r="B7681" s="4" t="s">
        <v>14</v>
      </c>
      <c r="C7681" s="33">
        <v>1185732</v>
      </c>
      <c r="D7681" s="5">
        <v>44476</v>
      </c>
      <c r="E7681" s="4" t="s">
        <v>48</v>
      </c>
      <c r="F7681" s="4" t="s">
        <v>92</v>
      </c>
      <c r="G7681" s="4" t="s">
        <v>93</v>
      </c>
      <c r="H7681" s="6" t="s">
        <v>19</v>
      </c>
      <c r="I7681" s="7">
        <v>42</v>
      </c>
      <c r="J7681" s="8">
        <v>208</v>
      </c>
      <c r="K7681" s="9">
        <v>8736</v>
      </c>
      <c r="L7681" s="9">
        <v>4368</v>
      </c>
      <c r="M7681" s="10">
        <v>0.5</v>
      </c>
      <c r="N7681" s="4" t="s">
        <v>83</v>
      </c>
      <c r="O7681" s="4" t="str">
        <f>TEXT(Table1[[#This Row],[Invoice Date]],"yyyy")</f>
        <v>2021</v>
      </c>
      <c r="P7681" s="4" t="str">
        <f>TEXT(Table1[[#This Row],[Invoice Date]],"mmm")</f>
        <v>Oct</v>
      </c>
      <c r="Q7681" s="27">
        <f>WEEKNUM(Table1[[#This Row],[Invoice Date]]) + IF(YEAR(Table1[[#This Row],[Invoice Date]])=2021, 52, 0)</f>
        <v>93</v>
      </c>
    </row>
    <row r="7682" spans="2:17" ht="14.25" customHeight="1" x14ac:dyDescent="0.3">
      <c r="B7682" s="4" t="s">
        <v>14</v>
      </c>
      <c r="C7682" s="33">
        <v>1185732</v>
      </c>
      <c r="D7682" s="5">
        <v>44476</v>
      </c>
      <c r="E7682" s="4" t="s">
        <v>48</v>
      </c>
      <c r="F7682" s="4" t="s">
        <v>92</v>
      </c>
      <c r="G7682" s="4" t="s">
        <v>93</v>
      </c>
      <c r="H7682" s="6" t="s">
        <v>22</v>
      </c>
      <c r="I7682" s="7">
        <v>52</v>
      </c>
      <c r="J7682" s="8">
        <v>189</v>
      </c>
      <c r="K7682" s="9">
        <v>9828</v>
      </c>
      <c r="L7682" s="9">
        <v>4717.4399999999996</v>
      </c>
      <c r="M7682" s="10">
        <v>0.48</v>
      </c>
      <c r="N7682" s="4" t="s">
        <v>83</v>
      </c>
      <c r="O7682" s="4" t="str">
        <f>TEXT(Table1[[#This Row],[Invoice Date]],"yyyy")</f>
        <v>2021</v>
      </c>
      <c r="P7682" s="4" t="str">
        <f>TEXT(Table1[[#This Row],[Invoice Date]],"mmm")</f>
        <v>Oct</v>
      </c>
      <c r="Q7682" s="27">
        <f>WEEKNUM(Table1[[#This Row],[Invoice Date]]) + IF(YEAR(Table1[[#This Row],[Invoice Date]])=2021, 52, 0)</f>
        <v>93</v>
      </c>
    </row>
    <row r="7683" spans="2:17" ht="14.25" customHeight="1" x14ac:dyDescent="0.3">
      <c r="B7683" s="4" t="s">
        <v>26</v>
      </c>
      <c r="C7683" s="33">
        <v>1197831</v>
      </c>
      <c r="D7683" s="5">
        <v>44476</v>
      </c>
      <c r="E7683" s="4" t="s">
        <v>27</v>
      </c>
      <c r="F7683" s="4" t="s">
        <v>59</v>
      </c>
      <c r="G7683" s="4" t="s">
        <v>60</v>
      </c>
      <c r="H7683" s="6" t="s">
        <v>19</v>
      </c>
      <c r="I7683" s="7">
        <v>40</v>
      </c>
      <c r="J7683" s="8">
        <v>248</v>
      </c>
      <c r="K7683" s="9">
        <v>9920</v>
      </c>
      <c r="L7683" s="9">
        <v>5257.5999999999995</v>
      </c>
      <c r="M7683" s="10">
        <v>0.52999999999999992</v>
      </c>
      <c r="N7683" s="4" t="s">
        <v>24</v>
      </c>
      <c r="O7683" s="4" t="str">
        <f>TEXT(Table1[[#This Row],[Invoice Date]],"yyyy")</f>
        <v>2021</v>
      </c>
      <c r="P7683" s="4" t="str">
        <f>TEXT(Table1[[#This Row],[Invoice Date]],"mmm")</f>
        <v>Oct</v>
      </c>
      <c r="Q7683" s="27">
        <f>WEEKNUM(Table1[[#This Row],[Invoice Date]]) + IF(YEAR(Table1[[#This Row],[Invoice Date]])=2021, 52, 0)</f>
        <v>93</v>
      </c>
    </row>
    <row r="7684" spans="2:17" ht="14.25" customHeight="1" x14ac:dyDescent="0.3">
      <c r="B7684" s="4" t="s">
        <v>14</v>
      </c>
      <c r="C7684" s="33">
        <v>1185732</v>
      </c>
      <c r="D7684" s="5">
        <v>44476</v>
      </c>
      <c r="E7684" s="4" t="s">
        <v>48</v>
      </c>
      <c r="F7684" s="4" t="s">
        <v>92</v>
      </c>
      <c r="G7684" s="4" t="s">
        <v>93</v>
      </c>
      <c r="H7684" s="6" t="s">
        <v>17</v>
      </c>
      <c r="I7684" s="7">
        <v>50</v>
      </c>
      <c r="J7684" s="8">
        <v>244</v>
      </c>
      <c r="K7684" s="9">
        <v>12200</v>
      </c>
      <c r="L7684" s="9">
        <v>7320</v>
      </c>
      <c r="M7684" s="10">
        <v>0.6</v>
      </c>
      <c r="N7684" s="4" t="s">
        <v>83</v>
      </c>
      <c r="O7684" s="4" t="str">
        <f>TEXT(Table1[[#This Row],[Invoice Date]],"yyyy")</f>
        <v>2021</v>
      </c>
      <c r="P7684" s="4" t="str">
        <f>TEXT(Table1[[#This Row],[Invoice Date]],"mmm")</f>
        <v>Oct</v>
      </c>
      <c r="Q7684" s="27">
        <f>WEEKNUM(Table1[[#This Row],[Invoice Date]]) + IF(YEAR(Table1[[#This Row],[Invoice Date]])=2021, 52, 0)</f>
        <v>93</v>
      </c>
    </row>
    <row r="7685" spans="2:17" ht="14.25" customHeight="1" x14ac:dyDescent="0.3">
      <c r="B7685" s="4" t="s">
        <v>14</v>
      </c>
      <c r="C7685" s="33">
        <v>1185732</v>
      </c>
      <c r="D7685" s="5">
        <v>44476</v>
      </c>
      <c r="E7685" s="4" t="s">
        <v>48</v>
      </c>
      <c r="F7685" s="4" t="s">
        <v>92</v>
      </c>
      <c r="G7685" s="4" t="s">
        <v>93</v>
      </c>
      <c r="H7685" s="6" t="s">
        <v>23</v>
      </c>
      <c r="I7685" s="7">
        <v>56</v>
      </c>
      <c r="J7685" s="8">
        <v>225</v>
      </c>
      <c r="K7685" s="9">
        <v>12600</v>
      </c>
      <c r="L7685" s="9">
        <v>8190</v>
      </c>
      <c r="M7685" s="10">
        <v>0.65</v>
      </c>
      <c r="N7685" s="4" t="s">
        <v>83</v>
      </c>
      <c r="O7685" s="4" t="str">
        <f>TEXT(Table1[[#This Row],[Invoice Date]],"yyyy")</f>
        <v>2021</v>
      </c>
      <c r="P7685" s="4" t="str">
        <f>TEXT(Table1[[#This Row],[Invoice Date]],"mmm")</f>
        <v>Oct</v>
      </c>
      <c r="Q7685" s="27">
        <f>WEEKNUM(Table1[[#This Row],[Invoice Date]]) + IF(YEAR(Table1[[#This Row],[Invoice Date]])=2021, 52, 0)</f>
        <v>93</v>
      </c>
    </row>
    <row r="7686" spans="2:17" ht="14.25" customHeight="1" x14ac:dyDescent="0.3">
      <c r="B7686" s="4" t="s">
        <v>26</v>
      </c>
      <c r="C7686" s="33">
        <v>1197831</v>
      </c>
      <c r="D7686" s="5">
        <v>44476</v>
      </c>
      <c r="E7686" s="4" t="s">
        <v>27</v>
      </c>
      <c r="F7686" s="4" t="s">
        <v>59</v>
      </c>
      <c r="G7686" s="4" t="s">
        <v>60</v>
      </c>
      <c r="H7686" s="6" t="s">
        <v>19</v>
      </c>
      <c r="I7686" s="7">
        <v>58</v>
      </c>
      <c r="J7686" s="8">
        <v>225</v>
      </c>
      <c r="K7686" s="9">
        <v>13050</v>
      </c>
      <c r="L7686" s="9">
        <v>8351.9999999999982</v>
      </c>
      <c r="M7686" s="10">
        <v>0.6399999999999999</v>
      </c>
      <c r="N7686" s="4" t="s">
        <v>83</v>
      </c>
      <c r="O7686" s="4" t="str">
        <f>TEXT(Table1[[#This Row],[Invoice Date]],"yyyy")</f>
        <v>2021</v>
      </c>
      <c r="P7686" s="4" t="str">
        <f>TEXT(Table1[[#This Row],[Invoice Date]],"mmm")</f>
        <v>Oct</v>
      </c>
      <c r="Q7686" s="27">
        <f>WEEKNUM(Table1[[#This Row],[Invoice Date]]) + IF(YEAR(Table1[[#This Row],[Invoice Date]])=2021, 52, 0)</f>
        <v>93</v>
      </c>
    </row>
    <row r="7687" spans="2:17" ht="14.25" customHeight="1" x14ac:dyDescent="0.3">
      <c r="B7687" s="4" t="s">
        <v>26</v>
      </c>
      <c r="C7687" s="33">
        <v>1197831</v>
      </c>
      <c r="D7687" s="5">
        <v>44476</v>
      </c>
      <c r="E7687" s="4" t="s">
        <v>27</v>
      </c>
      <c r="F7687" s="4" t="s">
        <v>28</v>
      </c>
      <c r="G7687" s="4" t="s">
        <v>39</v>
      </c>
      <c r="H7687" s="6" t="s">
        <v>21</v>
      </c>
      <c r="I7687" s="7">
        <v>45</v>
      </c>
      <c r="J7687" s="8">
        <v>425</v>
      </c>
      <c r="K7687" s="9">
        <v>191250</v>
      </c>
      <c r="L7687" s="9">
        <v>95625</v>
      </c>
      <c r="M7687" s="10">
        <v>0.5</v>
      </c>
      <c r="N7687" s="4" t="s">
        <v>24</v>
      </c>
      <c r="O7687" s="4" t="str">
        <f>TEXT(Table1[[#This Row],[Invoice Date]],"yyyy")</f>
        <v>2021</v>
      </c>
      <c r="P7687" s="4" t="str">
        <f>TEXT(Table1[[#This Row],[Invoice Date]],"mmm")</f>
        <v>Oct</v>
      </c>
      <c r="Q7687" s="27">
        <f>WEEKNUM(Table1[[#This Row],[Invoice Date]]) + IF(YEAR(Table1[[#This Row],[Invoice Date]])=2021, 52, 0)</f>
        <v>93</v>
      </c>
    </row>
    <row r="7688" spans="2:17" ht="14.25" customHeight="1" x14ac:dyDescent="0.3">
      <c r="B7688" s="4" t="s">
        <v>14</v>
      </c>
      <c r="C7688" s="33">
        <v>1185732</v>
      </c>
      <c r="D7688" s="5">
        <v>44476</v>
      </c>
      <c r="E7688" s="4" t="s">
        <v>48</v>
      </c>
      <c r="F7688" s="4" t="s">
        <v>92</v>
      </c>
      <c r="G7688" s="4" t="s">
        <v>93</v>
      </c>
      <c r="H7688" s="6" t="s">
        <v>21</v>
      </c>
      <c r="I7688" s="7">
        <v>45.000000000000014</v>
      </c>
      <c r="J7688" s="8">
        <v>650</v>
      </c>
      <c r="K7688" s="9">
        <v>292500.00000000012</v>
      </c>
      <c r="L7688" s="9">
        <v>87750.000000000029</v>
      </c>
      <c r="M7688" s="10">
        <v>0.3</v>
      </c>
      <c r="N7688" s="4" t="s">
        <v>83</v>
      </c>
      <c r="O7688" s="4" t="str">
        <f>TEXT(Table1[[#This Row],[Invoice Date]],"yyyy")</f>
        <v>2021</v>
      </c>
      <c r="P7688" s="4" t="str">
        <f>TEXT(Table1[[#This Row],[Invoice Date]],"mmm")</f>
        <v>Oct</v>
      </c>
      <c r="Q7688" s="27">
        <f>WEEKNUM(Table1[[#This Row],[Invoice Date]]) + IF(YEAR(Table1[[#This Row],[Invoice Date]])=2021, 52, 0)</f>
        <v>93</v>
      </c>
    </row>
    <row r="7689" spans="2:17" ht="14.25" customHeight="1" x14ac:dyDescent="0.3">
      <c r="B7689" s="4" t="s">
        <v>14</v>
      </c>
      <c r="C7689" s="33">
        <v>1185732</v>
      </c>
      <c r="D7689" s="5">
        <v>44476</v>
      </c>
      <c r="E7689" s="4" t="s">
        <v>48</v>
      </c>
      <c r="F7689" s="4" t="s">
        <v>92</v>
      </c>
      <c r="G7689" s="4" t="s">
        <v>93</v>
      </c>
      <c r="H7689" s="6" t="s">
        <v>20</v>
      </c>
      <c r="I7689" s="7">
        <v>45.000000000000014</v>
      </c>
      <c r="J7689" s="8">
        <v>675</v>
      </c>
      <c r="K7689" s="9">
        <v>303750.00000000012</v>
      </c>
      <c r="L7689" s="9">
        <v>75937.500000000029</v>
      </c>
      <c r="M7689" s="10">
        <v>0.25</v>
      </c>
      <c r="N7689" s="4" t="s">
        <v>83</v>
      </c>
      <c r="O7689" s="4" t="str">
        <f>TEXT(Table1[[#This Row],[Invoice Date]],"yyyy")</f>
        <v>2021</v>
      </c>
      <c r="P7689" s="4" t="str">
        <f>TEXT(Table1[[#This Row],[Invoice Date]],"mmm")</f>
        <v>Oct</v>
      </c>
      <c r="Q7689" s="27">
        <f>WEEKNUM(Table1[[#This Row],[Invoice Date]]) + IF(YEAR(Table1[[#This Row],[Invoice Date]])=2021, 52, 0)</f>
        <v>93</v>
      </c>
    </row>
    <row r="7690" spans="2:17" ht="14.25" customHeight="1" x14ac:dyDescent="0.3">
      <c r="B7690" s="4" t="s">
        <v>14</v>
      </c>
      <c r="C7690" s="33">
        <v>1185732</v>
      </c>
      <c r="D7690" s="5">
        <v>44476</v>
      </c>
      <c r="E7690" s="4" t="s">
        <v>48</v>
      </c>
      <c r="F7690" s="4" t="s">
        <v>92</v>
      </c>
      <c r="G7690" s="4" t="s">
        <v>93</v>
      </c>
      <c r="H7690" s="6" t="s">
        <v>22</v>
      </c>
      <c r="I7690" s="7">
        <v>55.000000000000007</v>
      </c>
      <c r="J7690" s="8">
        <v>650</v>
      </c>
      <c r="K7690" s="9">
        <v>357500.00000000006</v>
      </c>
      <c r="L7690" s="9">
        <v>125125.00000000001</v>
      </c>
      <c r="M7690" s="10">
        <v>0.35</v>
      </c>
      <c r="N7690" s="4" t="s">
        <v>83</v>
      </c>
      <c r="O7690" s="4" t="str">
        <f>TEXT(Table1[[#This Row],[Invoice Date]],"yyyy")</f>
        <v>2021</v>
      </c>
      <c r="P7690" s="4" t="str">
        <f>TEXT(Table1[[#This Row],[Invoice Date]],"mmm")</f>
        <v>Oct</v>
      </c>
      <c r="Q7690" s="27">
        <f>WEEKNUM(Table1[[#This Row],[Invoice Date]]) + IF(YEAR(Table1[[#This Row],[Invoice Date]])=2021, 52, 0)</f>
        <v>93</v>
      </c>
    </row>
    <row r="7691" spans="2:17" ht="14.25" customHeight="1" x14ac:dyDescent="0.3">
      <c r="B7691" s="4" t="s">
        <v>14</v>
      </c>
      <c r="C7691" s="33">
        <v>1185732</v>
      </c>
      <c r="D7691" s="5">
        <v>44476</v>
      </c>
      <c r="E7691" s="4" t="s">
        <v>48</v>
      </c>
      <c r="F7691" s="4" t="s">
        <v>92</v>
      </c>
      <c r="G7691" s="4" t="s">
        <v>93</v>
      </c>
      <c r="H7691" s="6" t="s">
        <v>19</v>
      </c>
      <c r="I7691" s="7">
        <v>45.000000000000014</v>
      </c>
      <c r="J7691" s="8">
        <v>800</v>
      </c>
      <c r="K7691" s="9">
        <v>360000.00000000012</v>
      </c>
      <c r="L7691" s="9">
        <v>126000.00000000003</v>
      </c>
      <c r="M7691" s="10">
        <v>0.35</v>
      </c>
      <c r="N7691" s="4" t="s">
        <v>83</v>
      </c>
      <c r="O7691" s="4" t="str">
        <f>TEXT(Table1[[#This Row],[Invoice Date]],"yyyy")</f>
        <v>2021</v>
      </c>
      <c r="P7691" s="4" t="str">
        <f>TEXT(Table1[[#This Row],[Invoice Date]],"mmm")</f>
        <v>Oct</v>
      </c>
      <c r="Q7691" s="27">
        <f>WEEKNUM(Table1[[#This Row],[Invoice Date]]) + IF(YEAR(Table1[[#This Row],[Invoice Date]])=2021, 52, 0)</f>
        <v>93</v>
      </c>
    </row>
    <row r="7692" spans="2:17" ht="14.25" customHeight="1" x14ac:dyDescent="0.3">
      <c r="B7692" s="4" t="s">
        <v>14</v>
      </c>
      <c r="C7692" s="33">
        <v>1185732</v>
      </c>
      <c r="D7692" s="5">
        <v>44476</v>
      </c>
      <c r="E7692" s="4" t="s">
        <v>48</v>
      </c>
      <c r="F7692" s="4" t="s">
        <v>92</v>
      </c>
      <c r="G7692" s="4" t="s">
        <v>93</v>
      </c>
      <c r="H7692" s="6" t="s">
        <v>23</v>
      </c>
      <c r="I7692" s="7">
        <v>60</v>
      </c>
      <c r="J7692" s="8">
        <v>775</v>
      </c>
      <c r="K7692" s="9">
        <v>465000</v>
      </c>
      <c r="L7692" s="9">
        <v>232500</v>
      </c>
      <c r="M7692" s="10">
        <v>0.5</v>
      </c>
      <c r="N7692" s="4" t="s">
        <v>83</v>
      </c>
      <c r="O7692" s="4" t="str">
        <f>TEXT(Table1[[#This Row],[Invoice Date]],"yyyy")</f>
        <v>2021</v>
      </c>
      <c r="P7692" s="4" t="str">
        <f>TEXT(Table1[[#This Row],[Invoice Date]],"mmm")</f>
        <v>Oct</v>
      </c>
      <c r="Q7692" s="27">
        <f>WEEKNUM(Table1[[#This Row],[Invoice Date]]) + IF(YEAR(Table1[[#This Row],[Invoice Date]])=2021, 52, 0)</f>
        <v>93</v>
      </c>
    </row>
    <row r="7693" spans="2:17" ht="14.25" customHeight="1" x14ac:dyDescent="0.3">
      <c r="B7693" s="4" t="s">
        <v>26</v>
      </c>
      <c r="C7693" s="33">
        <v>1197831</v>
      </c>
      <c r="D7693" s="5">
        <v>44476</v>
      </c>
      <c r="E7693" s="4" t="s">
        <v>27</v>
      </c>
      <c r="F7693" s="4" t="s">
        <v>59</v>
      </c>
      <c r="G7693" s="4" t="s">
        <v>60</v>
      </c>
      <c r="H7693" s="6" t="s">
        <v>19</v>
      </c>
      <c r="I7693" s="7">
        <v>60</v>
      </c>
      <c r="J7693" s="8">
        <v>775</v>
      </c>
      <c r="K7693" s="9">
        <v>465000</v>
      </c>
      <c r="L7693" s="9">
        <v>232499.99999999997</v>
      </c>
      <c r="M7693" s="10">
        <v>0.49999999999999994</v>
      </c>
      <c r="N7693" s="4" t="s">
        <v>24</v>
      </c>
      <c r="O7693" s="4" t="str">
        <f>TEXT(Table1[[#This Row],[Invoice Date]],"yyyy")</f>
        <v>2021</v>
      </c>
      <c r="P7693" s="4" t="str">
        <f>TEXT(Table1[[#This Row],[Invoice Date]],"mmm")</f>
        <v>Oct</v>
      </c>
      <c r="Q7693" s="27">
        <f>WEEKNUM(Table1[[#This Row],[Invoice Date]]) + IF(YEAR(Table1[[#This Row],[Invoice Date]])=2021, 52, 0)</f>
        <v>93</v>
      </c>
    </row>
    <row r="7694" spans="2:17" ht="14.25" customHeight="1" x14ac:dyDescent="0.3">
      <c r="B7694" s="4" t="s">
        <v>14</v>
      </c>
      <c r="C7694" s="33">
        <v>1185732</v>
      </c>
      <c r="D7694" s="5">
        <v>44476</v>
      </c>
      <c r="E7694" s="4" t="s">
        <v>48</v>
      </c>
      <c r="F7694" s="4" t="s">
        <v>92</v>
      </c>
      <c r="G7694" s="4" t="s">
        <v>93</v>
      </c>
      <c r="H7694" s="6" t="s">
        <v>17</v>
      </c>
      <c r="I7694" s="7">
        <v>55.000000000000007</v>
      </c>
      <c r="J7694" s="8">
        <v>975</v>
      </c>
      <c r="K7694" s="9">
        <v>536250.00000000012</v>
      </c>
      <c r="L7694" s="9">
        <v>241312.50000000006</v>
      </c>
      <c r="M7694" s="10">
        <v>0.45</v>
      </c>
      <c r="N7694" s="4" t="s">
        <v>83</v>
      </c>
      <c r="O7694" s="4" t="str">
        <f>TEXT(Table1[[#This Row],[Invoice Date]],"yyyy")</f>
        <v>2021</v>
      </c>
      <c r="P7694" s="4" t="str">
        <f>TEXT(Table1[[#This Row],[Invoice Date]],"mmm")</f>
        <v>Oct</v>
      </c>
      <c r="Q7694" s="27">
        <f>WEEKNUM(Table1[[#This Row],[Invoice Date]]) + IF(YEAR(Table1[[#This Row],[Invoice Date]])=2021, 52, 0)</f>
        <v>93</v>
      </c>
    </row>
    <row r="7695" spans="2:17" ht="14.25" customHeight="1" x14ac:dyDescent="0.3">
      <c r="B7695" s="4" t="s">
        <v>14</v>
      </c>
      <c r="C7695" s="33">
        <v>1185732</v>
      </c>
      <c r="D7695" s="5">
        <v>44477</v>
      </c>
      <c r="E7695" s="4" t="s">
        <v>15</v>
      </c>
      <c r="F7695" s="4" t="s">
        <v>127</v>
      </c>
      <c r="G7695" s="4" t="s">
        <v>128</v>
      </c>
      <c r="H7695" s="6" t="s">
        <v>21</v>
      </c>
      <c r="I7695" s="7">
        <v>39</v>
      </c>
      <c r="J7695" s="8">
        <v>23</v>
      </c>
      <c r="K7695" s="9">
        <v>897</v>
      </c>
      <c r="L7695" s="9">
        <v>403.65000000000003</v>
      </c>
      <c r="M7695" s="10">
        <v>0.45</v>
      </c>
      <c r="N7695" s="4" t="s">
        <v>24</v>
      </c>
      <c r="O7695" s="4" t="str">
        <f>TEXT(Table1[[#This Row],[Invoice Date]],"yyyy")</f>
        <v>2021</v>
      </c>
      <c r="P7695" s="4" t="str">
        <f>TEXT(Table1[[#This Row],[Invoice Date]],"mmm")</f>
        <v>Oct</v>
      </c>
      <c r="Q7695" s="27">
        <f>WEEKNUM(Table1[[#This Row],[Invoice Date]]) + IF(YEAR(Table1[[#This Row],[Invoice Date]])=2021, 52, 0)</f>
        <v>93</v>
      </c>
    </row>
    <row r="7696" spans="2:17" ht="14.25" customHeight="1" x14ac:dyDescent="0.3">
      <c r="B7696" s="4" t="s">
        <v>14</v>
      </c>
      <c r="C7696" s="33">
        <v>1185732</v>
      </c>
      <c r="D7696" s="5">
        <v>44477</v>
      </c>
      <c r="E7696" s="4" t="s">
        <v>15</v>
      </c>
      <c r="F7696" s="4" t="s">
        <v>127</v>
      </c>
      <c r="G7696" s="4" t="s">
        <v>128</v>
      </c>
      <c r="H7696" s="6" t="s">
        <v>22</v>
      </c>
      <c r="I7696" s="7">
        <v>40</v>
      </c>
      <c r="J7696" s="8">
        <v>23</v>
      </c>
      <c r="K7696" s="9">
        <v>920</v>
      </c>
      <c r="L7696" s="9">
        <v>303.59999999999997</v>
      </c>
      <c r="M7696" s="10">
        <v>0.32999999999999996</v>
      </c>
      <c r="N7696" s="4" t="s">
        <v>24</v>
      </c>
      <c r="O7696" s="4" t="str">
        <f>TEXT(Table1[[#This Row],[Invoice Date]],"yyyy")</f>
        <v>2021</v>
      </c>
      <c r="P7696" s="4" t="str">
        <f>TEXT(Table1[[#This Row],[Invoice Date]],"mmm")</f>
        <v>Oct</v>
      </c>
      <c r="Q7696" s="27">
        <f>WEEKNUM(Table1[[#This Row],[Invoice Date]]) + IF(YEAR(Table1[[#This Row],[Invoice Date]])=2021, 52, 0)</f>
        <v>93</v>
      </c>
    </row>
    <row r="7697" spans="2:17" ht="14.25" customHeight="1" x14ac:dyDescent="0.3">
      <c r="B7697" s="4" t="s">
        <v>14</v>
      </c>
      <c r="C7697" s="33">
        <v>1185732</v>
      </c>
      <c r="D7697" s="5">
        <v>44477</v>
      </c>
      <c r="E7697" s="4" t="s">
        <v>15</v>
      </c>
      <c r="F7697" s="4" t="s">
        <v>127</v>
      </c>
      <c r="G7697" s="4" t="s">
        <v>128</v>
      </c>
      <c r="H7697" s="6" t="s">
        <v>22</v>
      </c>
      <c r="I7697" s="7">
        <v>55</v>
      </c>
      <c r="J7697" s="8">
        <v>19</v>
      </c>
      <c r="K7697" s="9">
        <v>1045</v>
      </c>
      <c r="L7697" s="9">
        <v>418</v>
      </c>
      <c r="M7697" s="10">
        <v>0.4</v>
      </c>
      <c r="N7697" s="4" t="s">
        <v>83</v>
      </c>
      <c r="O7697" s="4" t="str">
        <f>TEXT(Table1[[#This Row],[Invoice Date]],"yyyy")</f>
        <v>2021</v>
      </c>
      <c r="P7697" s="4" t="str">
        <f>TEXT(Table1[[#This Row],[Invoice Date]],"mmm")</f>
        <v>Oct</v>
      </c>
      <c r="Q7697" s="27">
        <f>WEEKNUM(Table1[[#This Row],[Invoice Date]]) + IF(YEAR(Table1[[#This Row],[Invoice Date]])=2021, 52, 0)</f>
        <v>93</v>
      </c>
    </row>
    <row r="7698" spans="2:17" ht="14.25" customHeight="1" x14ac:dyDescent="0.3">
      <c r="B7698" s="4" t="s">
        <v>14</v>
      </c>
      <c r="C7698" s="33">
        <v>1185732</v>
      </c>
      <c r="D7698" s="5">
        <v>44477</v>
      </c>
      <c r="E7698" s="4" t="s">
        <v>15</v>
      </c>
      <c r="F7698" s="4" t="s">
        <v>127</v>
      </c>
      <c r="G7698" s="4" t="s">
        <v>128</v>
      </c>
      <c r="H7698" s="6" t="s">
        <v>21</v>
      </c>
      <c r="I7698" s="7">
        <v>47</v>
      </c>
      <c r="J7698" s="8">
        <v>23</v>
      </c>
      <c r="K7698" s="9">
        <v>1081</v>
      </c>
      <c r="L7698" s="9">
        <v>540.5</v>
      </c>
      <c r="M7698" s="10">
        <v>0.5</v>
      </c>
      <c r="N7698" s="4" t="s">
        <v>83</v>
      </c>
      <c r="O7698" s="4" t="str">
        <f>TEXT(Table1[[#This Row],[Invoice Date]],"yyyy")</f>
        <v>2021</v>
      </c>
      <c r="P7698" s="4" t="str">
        <f>TEXT(Table1[[#This Row],[Invoice Date]],"mmm")</f>
        <v>Oct</v>
      </c>
      <c r="Q7698" s="27">
        <f>WEEKNUM(Table1[[#This Row],[Invoice Date]]) + IF(YEAR(Table1[[#This Row],[Invoice Date]])=2021, 52, 0)</f>
        <v>93</v>
      </c>
    </row>
    <row r="7699" spans="2:17" ht="14.25" customHeight="1" x14ac:dyDescent="0.3">
      <c r="B7699" s="4" t="s">
        <v>14</v>
      </c>
      <c r="C7699" s="33">
        <v>1185732</v>
      </c>
      <c r="D7699" s="5">
        <v>44477</v>
      </c>
      <c r="E7699" s="4" t="s">
        <v>15</v>
      </c>
      <c r="F7699" s="4" t="s">
        <v>127</v>
      </c>
      <c r="G7699" s="4" t="s">
        <v>128</v>
      </c>
      <c r="H7699" s="6" t="s">
        <v>20</v>
      </c>
      <c r="I7699" s="7">
        <v>40</v>
      </c>
      <c r="J7699" s="8">
        <v>30</v>
      </c>
      <c r="K7699" s="9">
        <v>1200</v>
      </c>
      <c r="L7699" s="9">
        <v>528</v>
      </c>
      <c r="M7699" s="10">
        <v>0.44</v>
      </c>
      <c r="N7699" s="4" t="s">
        <v>24</v>
      </c>
      <c r="O7699" s="4" t="str">
        <f>TEXT(Table1[[#This Row],[Invoice Date]],"yyyy")</f>
        <v>2021</v>
      </c>
      <c r="P7699" s="4" t="str">
        <f>TEXT(Table1[[#This Row],[Invoice Date]],"mmm")</f>
        <v>Oct</v>
      </c>
      <c r="Q7699" s="27">
        <f>WEEKNUM(Table1[[#This Row],[Invoice Date]]) + IF(YEAR(Table1[[#This Row],[Invoice Date]])=2021, 52, 0)</f>
        <v>93</v>
      </c>
    </row>
    <row r="7700" spans="2:17" ht="14.25" customHeight="1" x14ac:dyDescent="0.3">
      <c r="B7700" s="4" t="s">
        <v>14</v>
      </c>
      <c r="C7700" s="33">
        <v>1185732</v>
      </c>
      <c r="D7700" s="5">
        <v>44477</v>
      </c>
      <c r="E7700" s="4" t="s">
        <v>15</v>
      </c>
      <c r="F7700" s="4" t="s">
        <v>127</v>
      </c>
      <c r="G7700" s="4" t="s">
        <v>128</v>
      </c>
      <c r="H7700" s="6" t="s">
        <v>20</v>
      </c>
      <c r="I7700" s="7">
        <v>45</v>
      </c>
      <c r="J7700" s="8">
        <v>29</v>
      </c>
      <c r="K7700" s="9">
        <v>1305</v>
      </c>
      <c r="L7700" s="9">
        <v>678.6</v>
      </c>
      <c r="M7700" s="10">
        <v>0.52</v>
      </c>
      <c r="N7700" s="4" t="s">
        <v>83</v>
      </c>
      <c r="O7700" s="4" t="str">
        <f>TEXT(Table1[[#This Row],[Invoice Date]],"yyyy")</f>
        <v>2021</v>
      </c>
      <c r="P7700" s="4" t="str">
        <f>TEXT(Table1[[#This Row],[Invoice Date]],"mmm")</f>
        <v>Oct</v>
      </c>
      <c r="Q7700" s="27">
        <f>WEEKNUM(Table1[[#This Row],[Invoice Date]]) + IF(YEAR(Table1[[#This Row],[Invoice Date]])=2021, 52, 0)</f>
        <v>93</v>
      </c>
    </row>
    <row r="7701" spans="2:17" ht="14.25" customHeight="1" x14ac:dyDescent="0.3">
      <c r="B7701" s="4" t="s">
        <v>34</v>
      </c>
      <c r="C7701" s="33">
        <v>1189833</v>
      </c>
      <c r="D7701" s="5">
        <v>44477</v>
      </c>
      <c r="E7701" s="4" t="s">
        <v>15</v>
      </c>
      <c r="F7701" s="4" t="s">
        <v>123</v>
      </c>
      <c r="G7701" s="4" t="s">
        <v>124</v>
      </c>
      <c r="H7701" s="6" t="s">
        <v>21</v>
      </c>
      <c r="I7701" s="7">
        <v>48</v>
      </c>
      <c r="J7701" s="8">
        <v>31</v>
      </c>
      <c r="K7701" s="9">
        <v>1488</v>
      </c>
      <c r="L7701" s="9">
        <v>773.76</v>
      </c>
      <c r="M7701" s="10">
        <v>0.52</v>
      </c>
      <c r="N7701" s="4" t="s">
        <v>83</v>
      </c>
      <c r="O7701" s="4" t="str">
        <f>TEXT(Table1[[#This Row],[Invoice Date]],"yyyy")</f>
        <v>2021</v>
      </c>
      <c r="P7701" s="4" t="str">
        <f>TEXT(Table1[[#This Row],[Invoice Date]],"mmm")</f>
        <v>Oct</v>
      </c>
      <c r="Q7701" s="27">
        <f>WEEKNUM(Table1[[#This Row],[Invoice Date]]) + IF(YEAR(Table1[[#This Row],[Invoice Date]])=2021, 52, 0)</f>
        <v>93</v>
      </c>
    </row>
    <row r="7702" spans="2:17" ht="14.25" customHeight="1" x14ac:dyDescent="0.3">
      <c r="B7702" s="4" t="s">
        <v>34</v>
      </c>
      <c r="C7702" s="33">
        <v>1189833</v>
      </c>
      <c r="D7702" s="5">
        <v>44477</v>
      </c>
      <c r="E7702" s="4" t="s">
        <v>15</v>
      </c>
      <c r="F7702" s="4" t="s">
        <v>123</v>
      </c>
      <c r="G7702" s="4" t="s">
        <v>124</v>
      </c>
      <c r="H7702" s="6" t="s">
        <v>20</v>
      </c>
      <c r="I7702" s="7">
        <v>46</v>
      </c>
      <c r="J7702" s="8">
        <v>42</v>
      </c>
      <c r="K7702" s="9">
        <v>1932</v>
      </c>
      <c r="L7702" s="9">
        <v>966</v>
      </c>
      <c r="M7702" s="10">
        <v>0.5</v>
      </c>
      <c r="N7702" s="4" t="s">
        <v>83</v>
      </c>
      <c r="O7702" s="4" t="str">
        <f>TEXT(Table1[[#This Row],[Invoice Date]],"yyyy")</f>
        <v>2021</v>
      </c>
      <c r="P7702" s="4" t="str">
        <f>TEXT(Table1[[#This Row],[Invoice Date]],"mmm")</f>
        <v>Oct</v>
      </c>
      <c r="Q7702" s="27">
        <f>WEEKNUM(Table1[[#This Row],[Invoice Date]]) + IF(YEAR(Table1[[#This Row],[Invoice Date]])=2021, 52, 0)</f>
        <v>93</v>
      </c>
    </row>
    <row r="7703" spans="2:17" ht="14.25" customHeight="1" x14ac:dyDescent="0.3">
      <c r="B7703" s="4" t="s">
        <v>34</v>
      </c>
      <c r="C7703" s="33">
        <v>1189833</v>
      </c>
      <c r="D7703" s="5">
        <v>44477</v>
      </c>
      <c r="E7703" s="4" t="s">
        <v>15</v>
      </c>
      <c r="F7703" s="4" t="s">
        <v>123</v>
      </c>
      <c r="G7703" s="4" t="s">
        <v>124</v>
      </c>
      <c r="H7703" s="6" t="s">
        <v>22</v>
      </c>
      <c r="I7703" s="7">
        <v>58</v>
      </c>
      <c r="J7703" s="8">
        <v>38</v>
      </c>
      <c r="K7703" s="9">
        <v>2204</v>
      </c>
      <c r="L7703" s="9">
        <v>903.64</v>
      </c>
      <c r="M7703" s="10">
        <v>0.41</v>
      </c>
      <c r="N7703" s="4" t="s">
        <v>83</v>
      </c>
      <c r="O7703" s="4" t="str">
        <f>TEXT(Table1[[#This Row],[Invoice Date]],"yyyy")</f>
        <v>2021</v>
      </c>
      <c r="P7703" s="4" t="str">
        <f>TEXT(Table1[[#This Row],[Invoice Date]],"mmm")</f>
        <v>Oct</v>
      </c>
      <c r="Q7703" s="27">
        <f>WEEKNUM(Table1[[#This Row],[Invoice Date]]) + IF(YEAR(Table1[[#This Row],[Invoice Date]])=2021, 52, 0)</f>
        <v>93</v>
      </c>
    </row>
    <row r="7704" spans="2:17" ht="14.25" customHeight="1" x14ac:dyDescent="0.3">
      <c r="B7704" s="4" t="s">
        <v>14</v>
      </c>
      <c r="C7704" s="33">
        <v>1185732</v>
      </c>
      <c r="D7704" s="5">
        <v>44477</v>
      </c>
      <c r="E7704" s="4" t="s">
        <v>15</v>
      </c>
      <c r="F7704" s="4" t="s">
        <v>127</v>
      </c>
      <c r="G7704" s="4" t="s">
        <v>128</v>
      </c>
      <c r="H7704" s="6" t="s">
        <v>19</v>
      </c>
      <c r="I7704" s="7">
        <v>46</v>
      </c>
      <c r="J7704" s="8">
        <v>56</v>
      </c>
      <c r="K7704" s="9">
        <v>2576</v>
      </c>
      <c r="L7704" s="9">
        <v>1262.24</v>
      </c>
      <c r="M7704" s="10">
        <v>0.49</v>
      </c>
      <c r="N7704" s="4" t="s">
        <v>83</v>
      </c>
      <c r="O7704" s="4" t="str">
        <f>TEXT(Table1[[#This Row],[Invoice Date]],"yyyy")</f>
        <v>2021</v>
      </c>
      <c r="P7704" s="4" t="str">
        <f>TEXT(Table1[[#This Row],[Invoice Date]],"mmm")</f>
        <v>Oct</v>
      </c>
      <c r="Q7704" s="27">
        <f>WEEKNUM(Table1[[#This Row],[Invoice Date]]) + IF(YEAR(Table1[[#This Row],[Invoice Date]])=2021, 52, 0)</f>
        <v>93</v>
      </c>
    </row>
    <row r="7705" spans="2:17" ht="14.25" customHeight="1" x14ac:dyDescent="0.3">
      <c r="B7705" s="4" t="s">
        <v>14</v>
      </c>
      <c r="C7705" s="33">
        <v>1185732</v>
      </c>
      <c r="D7705" s="5">
        <v>44477</v>
      </c>
      <c r="E7705" s="4" t="s">
        <v>15</v>
      </c>
      <c r="F7705" s="4" t="s">
        <v>127</v>
      </c>
      <c r="G7705" s="4" t="s">
        <v>128</v>
      </c>
      <c r="H7705" s="6" t="s">
        <v>19</v>
      </c>
      <c r="I7705" s="7">
        <v>38</v>
      </c>
      <c r="J7705" s="8">
        <v>68</v>
      </c>
      <c r="K7705" s="9">
        <v>2584</v>
      </c>
      <c r="L7705" s="9">
        <v>981.92</v>
      </c>
      <c r="M7705" s="10">
        <v>0.38</v>
      </c>
      <c r="N7705" s="4" t="s">
        <v>24</v>
      </c>
      <c r="O7705" s="4" t="str">
        <f>TEXT(Table1[[#This Row],[Invoice Date]],"yyyy")</f>
        <v>2021</v>
      </c>
      <c r="P7705" s="4" t="str">
        <f>TEXT(Table1[[#This Row],[Invoice Date]],"mmm")</f>
        <v>Oct</v>
      </c>
      <c r="Q7705" s="27">
        <f>WEEKNUM(Table1[[#This Row],[Invoice Date]]) + IF(YEAR(Table1[[#This Row],[Invoice Date]])=2021, 52, 0)</f>
        <v>93</v>
      </c>
    </row>
    <row r="7706" spans="2:17" ht="14.25" customHeight="1" x14ac:dyDescent="0.3">
      <c r="B7706" s="4" t="s">
        <v>34</v>
      </c>
      <c r="C7706" s="33">
        <v>1189833</v>
      </c>
      <c r="D7706" s="5">
        <v>44477</v>
      </c>
      <c r="E7706" s="4" t="s">
        <v>15</v>
      </c>
      <c r="F7706" s="4" t="s">
        <v>123</v>
      </c>
      <c r="G7706" s="4" t="s">
        <v>124</v>
      </c>
      <c r="H7706" s="6" t="s">
        <v>19</v>
      </c>
      <c r="I7706" s="7">
        <v>48</v>
      </c>
      <c r="J7706" s="8">
        <v>63</v>
      </c>
      <c r="K7706" s="9">
        <v>3024</v>
      </c>
      <c r="L7706" s="9">
        <v>1512</v>
      </c>
      <c r="M7706" s="10">
        <v>0.5</v>
      </c>
      <c r="N7706" s="4" t="s">
        <v>83</v>
      </c>
      <c r="O7706" s="4" t="str">
        <f>TEXT(Table1[[#This Row],[Invoice Date]],"yyyy")</f>
        <v>2021</v>
      </c>
      <c r="P7706" s="4" t="str">
        <f>TEXT(Table1[[#This Row],[Invoice Date]],"mmm")</f>
        <v>Oct</v>
      </c>
      <c r="Q7706" s="27">
        <f>WEEKNUM(Table1[[#This Row],[Invoice Date]]) + IF(YEAR(Table1[[#This Row],[Invoice Date]])=2021, 52, 0)</f>
        <v>93</v>
      </c>
    </row>
    <row r="7707" spans="2:17" ht="14.25" customHeight="1" x14ac:dyDescent="0.3">
      <c r="B7707" s="4" t="s">
        <v>26</v>
      </c>
      <c r="C7707" s="33">
        <v>1197831</v>
      </c>
      <c r="D7707" s="5">
        <v>44477</v>
      </c>
      <c r="E7707" s="4" t="s">
        <v>15</v>
      </c>
      <c r="F7707" s="4" t="s">
        <v>127</v>
      </c>
      <c r="G7707" s="4" t="s">
        <v>128</v>
      </c>
      <c r="H7707" s="6" t="s">
        <v>23</v>
      </c>
      <c r="I7707" s="7">
        <v>47</v>
      </c>
      <c r="J7707" s="8">
        <v>66</v>
      </c>
      <c r="K7707" s="9">
        <v>3102</v>
      </c>
      <c r="L7707" s="9">
        <v>1364.88</v>
      </c>
      <c r="M7707" s="10">
        <v>0.44</v>
      </c>
      <c r="N7707" s="4" t="s">
        <v>24</v>
      </c>
      <c r="O7707" s="4" t="str">
        <f>TEXT(Table1[[#This Row],[Invoice Date]],"yyyy")</f>
        <v>2021</v>
      </c>
      <c r="P7707" s="4" t="str">
        <f>TEXT(Table1[[#This Row],[Invoice Date]],"mmm")</f>
        <v>Oct</v>
      </c>
      <c r="Q7707" s="27">
        <f>WEEKNUM(Table1[[#This Row],[Invoice Date]]) + IF(YEAR(Table1[[#This Row],[Invoice Date]])=2021, 52, 0)</f>
        <v>93</v>
      </c>
    </row>
    <row r="7708" spans="2:17" ht="14.25" customHeight="1" x14ac:dyDescent="0.3">
      <c r="B7708" s="4" t="s">
        <v>26</v>
      </c>
      <c r="C7708" s="33">
        <v>1197831</v>
      </c>
      <c r="D7708" s="5">
        <v>44477</v>
      </c>
      <c r="E7708" s="4" t="s">
        <v>27</v>
      </c>
      <c r="F7708" s="4" t="s">
        <v>28</v>
      </c>
      <c r="G7708" s="4" t="s">
        <v>39</v>
      </c>
      <c r="H7708" s="6" t="s">
        <v>22</v>
      </c>
      <c r="I7708" s="7">
        <v>36</v>
      </c>
      <c r="J7708" s="8">
        <v>100</v>
      </c>
      <c r="K7708" s="9">
        <v>3600</v>
      </c>
      <c r="L7708" s="9">
        <v>1619.9999999999998</v>
      </c>
      <c r="M7708" s="10">
        <v>0.44999999999999996</v>
      </c>
      <c r="N7708" s="4" t="s">
        <v>83</v>
      </c>
      <c r="O7708" s="4" t="str">
        <f>TEXT(Table1[[#This Row],[Invoice Date]],"yyyy")</f>
        <v>2021</v>
      </c>
      <c r="P7708" s="4" t="str">
        <f>TEXT(Table1[[#This Row],[Invoice Date]],"mmm")</f>
        <v>Oct</v>
      </c>
      <c r="Q7708" s="27">
        <f>WEEKNUM(Table1[[#This Row],[Invoice Date]]) + IF(YEAR(Table1[[#This Row],[Invoice Date]])=2021, 52, 0)</f>
        <v>93</v>
      </c>
    </row>
    <row r="7709" spans="2:17" ht="14.25" customHeight="1" x14ac:dyDescent="0.3">
      <c r="B7709" s="4" t="s">
        <v>26</v>
      </c>
      <c r="C7709" s="33">
        <v>1197831</v>
      </c>
      <c r="D7709" s="5">
        <v>44477</v>
      </c>
      <c r="E7709" s="4" t="s">
        <v>15</v>
      </c>
      <c r="F7709" s="4" t="s">
        <v>127</v>
      </c>
      <c r="G7709" s="4" t="s">
        <v>128</v>
      </c>
      <c r="H7709" s="6" t="s">
        <v>23</v>
      </c>
      <c r="I7709" s="7">
        <v>64</v>
      </c>
      <c r="J7709" s="8">
        <v>58</v>
      </c>
      <c r="K7709" s="9">
        <v>3712</v>
      </c>
      <c r="L7709" s="9">
        <v>1893.1200000000001</v>
      </c>
      <c r="M7709" s="10">
        <v>0.51</v>
      </c>
      <c r="N7709" s="4" t="s">
        <v>83</v>
      </c>
      <c r="O7709" s="4" t="str">
        <f>TEXT(Table1[[#This Row],[Invoice Date]],"yyyy")</f>
        <v>2021</v>
      </c>
      <c r="P7709" s="4" t="str">
        <f>TEXT(Table1[[#This Row],[Invoice Date]],"mmm")</f>
        <v>Oct</v>
      </c>
      <c r="Q7709" s="27">
        <f>WEEKNUM(Table1[[#This Row],[Invoice Date]]) + IF(YEAR(Table1[[#This Row],[Invoice Date]])=2021, 52, 0)</f>
        <v>93</v>
      </c>
    </row>
    <row r="7710" spans="2:17" ht="14.25" customHeight="1" x14ac:dyDescent="0.3">
      <c r="B7710" s="4" t="s">
        <v>26</v>
      </c>
      <c r="C7710" s="33">
        <v>1197831</v>
      </c>
      <c r="D7710" s="5">
        <v>44477</v>
      </c>
      <c r="E7710" s="4" t="s">
        <v>27</v>
      </c>
      <c r="F7710" s="4" t="s">
        <v>28</v>
      </c>
      <c r="G7710" s="4" t="s">
        <v>39</v>
      </c>
      <c r="H7710" s="6" t="s">
        <v>22</v>
      </c>
      <c r="I7710" s="7">
        <v>30</v>
      </c>
      <c r="J7710" s="8">
        <v>128</v>
      </c>
      <c r="K7710" s="9">
        <v>3840</v>
      </c>
      <c r="L7710" s="9">
        <v>1535.9999999999998</v>
      </c>
      <c r="M7710" s="10">
        <v>0.39999999999999997</v>
      </c>
      <c r="N7710" s="4" t="s">
        <v>24</v>
      </c>
      <c r="O7710" s="4" t="str">
        <f>TEXT(Table1[[#This Row],[Invoice Date]],"yyyy")</f>
        <v>2021</v>
      </c>
      <c r="P7710" s="4" t="str">
        <f>TEXT(Table1[[#This Row],[Invoice Date]],"mmm")</f>
        <v>Oct</v>
      </c>
      <c r="Q7710" s="27">
        <f>WEEKNUM(Table1[[#This Row],[Invoice Date]]) + IF(YEAR(Table1[[#This Row],[Invoice Date]])=2021, 52, 0)</f>
        <v>93</v>
      </c>
    </row>
    <row r="7711" spans="2:17" ht="14.25" customHeight="1" x14ac:dyDescent="0.3">
      <c r="B7711" s="4" t="s">
        <v>14</v>
      </c>
      <c r="C7711" s="33">
        <v>1185732</v>
      </c>
      <c r="D7711" s="5">
        <v>44477</v>
      </c>
      <c r="E7711" s="4" t="s">
        <v>15</v>
      </c>
      <c r="F7711" s="4" t="s">
        <v>127</v>
      </c>
      <c r="G7711" s="4" t="s">
        <v>128</v>
      </c>
      <c r="H7711" s="6" t="s">
        <v>17</v>
      </c>
      <c r="I7711" s="7">
        <v>37</v>
      </c>
      <c r="J7711" s="8">
        <v>113</v>
      </c>
      <c r="K7711" s="9">
        <v>4181</v>
      </c>
      <c r="L7711" s="9">
        <v>1714.2099999999998</v>
      </c>
      <c r="M7711" s="10">
        <v>0.41</v>
      </c>
      <c r="N7711" s="4" t="s">
        <v>24</v>
      </c>
      <c r="O7711" s="4" t="str">
        <f>TEXT(Table1[[#This Row],[Invoice Date]],"yyyy")</f>
        <v>2021</v>
      </c>
      <c r="P7711" s="4" t="str">
        <f>TEXT(Table1[[#This Row],[Invoice Date]],"mmm")</f>
        <v>Oct</v>
      </c>
      <c r="Q7711" s="27">
        <f>WEEKNUM(Table1[[#This Row],[Invoice Date]]) + IF(YEAR(Table1[[#This Row],[Invoice Date]])=2021, 52, 0)</f>
        <v>93</v>
      </c>
    </row>
    <row r="7712" spans="2:17" ht="14.25" customHeight="1" x14ac:dyDescent="0.3">
      <c r="B7712" s="4" t="s">
        <v>26</v>
      </c>
      <c r="C7712" s="33">
        <v>1197831</v>
      </c>
      <c r="D7712" s="5">
        <v>44477</v>
      </c>
      <c r="E7712" s="4" t="s">
        <v>15</v>
      </c>
      <c r="F7712" s="4" t="s">
        <v>123</v>
      </c>
      <c r="G7712" s="4" t="s">
        <v>124</v>
      </c>
      <c r="H7712" s="6" t="s">
        <v>23</v>
      </c>
      <c r="I7712" s="7">
        <v>62</v>
      </c>
      <c r="J7712" s="8">
        <v>68</v>
      </c>
      <c r="K7712" s="9">
        <v>4216</v>
      </c>
      <c r="L7712" s="9">
        <v>2234.48</v>
      </c>
      <c r="M7712" s="10">
        <v>0.53</v>
      </c>
      <c r="N7712" s="4" t="s">
        <v>83</v>
      </c>
      <c r="O7712" s="4" t="str">
        <f>TEXT(Table1[[#This Row],[Invoice Date]],"yyyy")</f>
        <v>2021</v>
      </c>
      <c r="P7712" s="4" t="str">
        <f>TEXT(Table1[[#This Row],[Invoice Date]],"mmm")</f>
        <v>Oct</v>
      </c>
      <c r="Q7712" s="27">
        <f>WEEKNUM(Table1[[#This Row],[Invoice Date]]) + IF(YEAR(Table1[[#This Row],[Invoice Date]])=2021, 52, 0)</f>
        <v>93</v>
      </c>
    </row>
    <row r="7713" spans="2:17" ht="14.25" customHeight="1" x14ac:dyDescent="0.3">
      <c r="B7713" s="4" t="s">
        <v>14</v>
      </c>
      <c r="C7713" s="33">
        <v>1185732</v>
      </c>
      <c r="D7713" s="5">
        <v>44477</v>
      </c>
      <c r="E7713" s="4" t="s">
        <v>15</v>
      </c>
      <c r="F7713" s="4" t="s">
        <v>127</v>
      </c>
      <c r="G7713" s="4" t="s">
        <v>128</v>
      </c>
      <c r="H7713" s="6" t="s">
        <v>17</v>
      </c>
      <c r="I7713" s="7">
        <v>53</v>
      </c>
      <c r="J7713" s="8">
        <v>94</v>
      </c>
      <c r="K7713" s="9">
        <v>4982</v>
      </c>
      <c r="L7713" s="9">
        <v>2491</v>
      </c>
      <c r="M7713" s="10">
        <v>0.5</v>
      </c>
      <c r="N7713" s="4" t="s">
        <v>83</v>
      </c>
      <c r="O7713" s="4" t="str">
        <f>TEXT(Table1[[#This Row],[Invoice Date]],"yyyy")</f>
        <v>2021</v>
      </c>
      <c r="P7713" s="4" t="str">
        <f>TEXT(Table1[[#This Row],[Invoice Date]],"mmm")</f>
        <v>Oct</v>
      </c>
      <c r="Q7713" s="27">
        <f>WEEKNUM(Table1[[#This Row],[Invoice Date]]) + IF(YEAR(Table1[[#This Row],[Invoice Date]])=2021, 52, 0)</f>
        <v>93</v>
      </c>
    </row>
    <row r="7714" spans="2:17" ht="14.25" customHeight="1" x14ac:dyDescent="0.3">
      <c r="B7714" s="4" t="s">
        <v>34</v>
      </c>
      <c r="C7714" s="33">
        <v>1189833</v>
      </c>
      <c r="D7714" s="5">
        <v>44477</v>
      </c>
      <c r="E7714" s="4" t="s">
        <v>15</v>
      </c>
      <c r="F7714" s="4" t="s">
        <v>123</v>
      </c>
      <c r="G7714" s="4" t="s">
        <v>124</v>
      </c>
      <c r="H7714" s="6" t="s">
        <v>17</v>
      </c>
      <c r="I7714" s="7">
        <v>53</v>
      </c>
      <c r="J7714" s="8">
        <v>119</v>
      </c>
      <c r="K7714" s="9">
        <v>6307</v>
      </c>
      <c r="L7714" s="9">
        <v>2901.22</v>
      </c>
      <c r="M7714" s="10">
        <v>0.45999999999999996</v>
      </c>
      <c r="N7714" s="4" t="s">
        <v>83</v>
      </c>
      <c r="O7714" s="4" t="str">
        <f>TEXT(Table1[[#This Row],[Invoice Date]],"yyyy")</f>
        <v>2021</v>
      </c>
      <c r="P7714" s="4" t="str">
        <f>TEXT(Table1[[#This Row],[Invoice Date]],"mmm")</f>
        <v>Oct</v>
      </c>
      <c r="Q7714" s="27">
        <f>WEEKNUM(Table1[[#This Row],[Invoice Date]]) + IF(YEAR(Table1[[#This Row],[Invoice Date]])=2021, 52, 0)</f>
        <v>93</v>
      </c>
    </row>
    <row r="7715" spans="2:17" ht="14.25" customHeight="1" x14ac:dyDescent="0.3">
      <c r="B7715" s="4" t="s">
        <v>26</v>
      </c>
      <c r="C7715" s="33">
        <v>1197831</v>
      </c>
      <c r="D7715" s="5">
        <v>44477</v>
      </c>
      <c r="E7715" s="4" t="s">
        <v>27</v>
      </c>
      <c r="F7715" s="4" t="s">
        <v>59</v>
      </c>
      <c r="G7715" s="4" t="s">
        <v>60</v>
      </c>
      <c r="H7715" s="6" t="s">
        <v>20</v>
      </c>
      <c r="I7715" s="7">
        <v>47</v>
      </c>
      <c r="J7715" s="8">
        <v>217</v>
      </c>
      <c r="K7715" s="9">
        <v>10199</v>
      </c>
      <c r="L7715" s="9">
        <v>5507.4599999999991</v>
      </c>
      <c r="M7715" s="10">
        <v>0.53999999999999992</v>
      </c>
      <c r="N7715" s="4" t="s">
        <v>24</v>
      </c>
      <c r="O7715" s="4" t="str">
        <f>TEXT(Table1[[#This Row],[Invoice Date]],"yyyy")</f>
        <v>2021</v>
      </c>
      <c r="P7715" s="4" t="str">
        <f>TEXT(Table1[[#This Row],[Invoice Date]],"mmm")</f>
        <v>Oct</v>
      </c>
      <c r="Q7715" s="27">
        <f>WEEKNUM(Table1[[#This Row],[Invoice Date]]) + IF(YEAR(Table1[[#This Row],[Invoice Date]])=2021, 52, 0)</f>
        <v>93</v>
      </c>
    </row>
    <row r="7716" spans="2:17" ht="14.25" customHeight="1" x14ac:dyDescent="0.3">
      <c r="B7716" s="4" t="s">
        <v>26</v>
      </c>
      <c r="C7716" s="33">
        <v>1197831</v>
      </c>
      <c r="D7716" s="5">
        <v>44477</v>
      </c>
      <c r="E7716" s="4" t="s">
        <v>27</v>
      </c>
      <c r="F7716" s="4" t="s">
        <v>59</v>
      </c>
      <c r="G7716" s="4" t="s">
        <v>60</v>
      </c>
      <c r="H7716" s="6" t="s">
        <v>20</v>
      </c>
      <c r="I7716" s="7">
        <v>64</v>
      </c>
      <c r="J7716" s="8">
        <v>175</v>
      </c>
      <c r="K7716" s="9">
        <v>11200</v>
      </c>
      <c r="L7716" s="9">
        <v>6943.9999999999991</v>
      </c>
      <c r="M7716" s="10">
        <v>0.61999999999999988</v>
      </c>
      <c r="N7716" s="4" t="s">
        <v>83</v>
      </c>
      <c r="O7716" s="4" t="str">
        <f>TEXT(Table1[[#This Row],[Invoice Date]],"yyyy")</f>
        <v>2021</v>
      </c>
      <c r="P7716" s="4" t="str">
        <f>TEXT(Table1[[#This Row],[Invoice Date]],"mmm")</f>
        <v>Oct</v>
      </c>
      <c r="Q7716" s="27">
        <f>WEEKNUM(Table1[[#This Row],[Invoice Date]]) + IF(YEAR(Table1[[#This Row],[Invoice Date]])=2021, 52, 0)</f>
        <v>93</v>
      </c>
    </row>
    <row r="7717" spans="2:17" ht="14.25" customHeight="1" x14ac:dyDescent="0.3">
      <c r="B7717" s="4" t="s">
        <v>14</v>
      </c>
      <c r="C7717" s="33">
        <v>1185732</v>
      </c>
      <c r="D7717" s="5">
        <v>44477</v>
      </c>
      <c r="E7717" s="4" t="s">
        <v>15</v>
      </c>
      <c r="F7717" s="4" t="s">
        <v>127</v>
      </c>
      <c r="G7717" s="4" t="s">
        <v>128</v>
      </c>
      <c r="H7717" s="6" t="s">
        <v>21</v>
      </c>
      <c r="I7717" s="7">
        <v>50</v>
      </c>
      <c r="J7717" s="8">
        <v>75</v>
      </c>
      <c r="K7717" s="9">
        <v>37500</v>
      </c>
      <c r="L7717" s="9">
        <v>15000</v>
      </c>
      <c r="M7717" s="10">
        <v>0.4</v>
      </c>
      <c r="N7717" s="4" t="s">
        <v>18</v>
      </c>
      <c r="O7717" s="4" t="str">
        <f>TEXT(Table1[[#This Row],[Invoice Date]],"yyyy")</f>
        <v>2021</v>
      </c>
      <c r="P7717" s="4" t="str">
        <f>TEXT(Table1[[#This Row],[Invoice Date]],"mmm")</f>
        <v>Oct</v>
      </c>
      <c r="Q7717" s="27">
        <f>WEEKNUM(Table1[[#This Row],[Invoice Date]]) + IF(YEAR(Table1[[#This Row],[Invoice Date]])=2021, 52, 0)</f>
        <v>93</v>
      </c>
    </row>
    <row r="7718" spans="2:17" ht="14.25" customHeight="1" x14ac:dyDescent="0.3">
      <c r="B7718" s="4" t="s">
        <v>14</v>
      </c>
      <c r="C7718" s="33">
        <v>1185732</v>
      </c>
      <c r="D7718" s="5">
        <v>44477</v>
      </c>
      <c r="E7718" s="4" t="s">
        <v>15</v>
      </c>
      <c r="F7718" s="4" t="s">
        <v>127</v>
      </c>
      <c r="G7718" s="4" t="s">
        <v>128</v>
      </c>
      <c r="H7718" s="6" t="s">
        <v>22</v>
      </c>
      <c r="I7718" s="7">
        <v>60</v>
      </c>
      <c r="J7718" s="8">
        <v>75</v>
      </c>
      <c r="K7718" s="9">
        <v>45000</v>
      </c>
      <c r="L7718" s="9">
        <v>13500</v>
      </c>
      <c r="M7718" s="10">
        <v>0.3</v>
      </c>
      <c r="N7718" s="4" t="s">
        <v>18</v>
      </c>
      <c r="O7718" s="4" t="str">
        <f>TEXT(Table1[[#This Row],[Invoice Date]],"yyyy")</f>
        <v>2021</v>
      </c>
      <c r="P7718" s="4" t="str">
        <f>TEXT(Table1[[#This Row],[Invoice Date]],"mmm")</f>
        <v>Oct</v>
      </c>
      <c r="Q7718" s="27">
        <f>WEEKNUM(Table1[[#This Row],[Invoice Date]]) + IF(YEAR(Table1[[#This Row],[Invoice Date]])=2021, 52, 0)</f>
        <v>93</v>
      </c>
    </row>
    <row r="7719" spans="2:17" ht="14.25" customHeight="1" x14ac:dyDescent="0.3">
      <c r="B7719" s="4" t="s">
        <v>14</v>
      </c>
      <c r="C7719" s="33">
        <v>1185732</v>
      </c>
      <c r="D7719" s="5">
        <v>44477</v>
      </c>
      <c r="E7719" s="4" t="s">
        <v>15</v>
      </c>
      <c r="F7719" s="4" t="s">
        <v>127</v>
      </c>
      <c r="G7719" s="4" t="s">
        <v>128</v>
      </c>
      <c r="H7719" s="6" t="s">
        <v>20</v>
      </c>
      <c r="I7719" s="7">
        <v>50</v>
      </c>
      <c r="J7719" s="8">
        <v>100</v>
      </c>
      <c r="K7719" s="9">
        <v>50000</v>
      </c>
      <c r="L7719" s="9">
        <v>20000</v>
      </c>
      <c r="M7719" s="10">
        <v>0.4</v>
      </c>
      <c r="N7719" s="4" t="s">
        <v>18</v>
      </c>
      <c r="O7719" s="4" t="str">
        <f>TEXT(Table1[[#This Row],[Invoice Date]],"yyyy")</f>
        <v>2021</v>
      </c>
      <c r="P7719" s="4" t="str">
        <f>TEXT(Table1[[#This Row],[Invoice Date]],"mmm")</f>
        <v>Oct</v>
      </c>
      <c r="Q7719" s="27">
        <f>WEEKNUM(Table1[[#This Row],[Invoice Date]]) + IF(YEAR(Table1[[#This Row],[Invoice Date]])=2021, 52, 0)</f>
        <v>93</v>
      </c>
    </row>
    <row r="7720" spans="2:17" ht="14.25" customHeight="1" x14ac:dyDescent="0.3">
      <c r="B7720" s="4" t="s">
        <v>34</v>
      </c>
      <c r="C7720" s="33">
        <v>1189833</v>
      </c>
      <c r="D7720" s="5">
        <v>44477</v>
      </c>
      <c r="E7720" s="4" t="s">
        <v>15</v>
      </c>
      <c r="F7720" s="4" t="s">
        <v>123</v>
      </c>
      <c r="G7720" s="4" t="s">
        <v>124</v>
      </c>
      <c r="H7720" s="6" t="s">
        <v>21</v>
      </c>
      <c r="I7720" s="7">
        <v>50</v>
      </c>
      <c r="J7720" s="8">
        <v>125</v>
      </c>
      <c r="K7720" s="9">
        <v>62500</v>
      </c>
      <c r="L7720" s="9">
        <v>25000</v>
      </c>
      <c r="M7720" s="10">
        <v>0.4</v>
      </c>
      <c r="N7720" s="4" t="s">
        <v>18</v>
      </c>
      <c r="O7720" s="4" t="str">
        <f>TEXT(Table1[[#This Row],[Invoice Date]],"yyyy")</f>
        <v>2021</v>
      </c>
      <c r="P7720" s="4" t="str">
        <f>TEXT(Table1[[#This Row],[Invoice Date]],"mmm")</f>
        <v>Oct</v>
      </c>
      <c r="Q7720" s="27">
        <f>WEEKNUM(Table1[[#This Row],[Invoice Date]]) + IF(YEAR(Table1[[#This Row],[Invoice Date]])=2021, 52, 0)</f>
        <v>93</v>
      </c>
    </row>
    <row r="7721" spans="2:17" ht="14.25" customHeight="1" x14ac:dyDescent="0.3">
      <c r="B7721" s="4" t="s">
        <v>34</v>
      </c>
      <c r="C7721" s="33">
        <v>1189833</v>
      </c>
      <c r="D7721" s="5">
        <v>44477</v>
      </c>
      <c r="E7721" s="4" t="s">
        <v>15</v>
      </c>
      <c r="F7721" s="4" t="s">
        <v>123</v>
      </c>
      <c r="G7721" s="4" t="s">
        <v>124</v>
      </c>
      <c r="H7721" s="6" t="s">
        <v>22</v>
      </c>
      <c r="I7721" s="7">
        <v>60</v>
      </c>
      <c r="J7721" s="8">
        <v>125</v>
      </c>
      <c r="K7721" s="9">
        <v>75000</v>
      </c>
      <c r="L7721" s="9">
        <v>22500</v>
      </c>
      <c r="M7721" s="10">
        <v>0.3</v>
      </c>
      <c r="N7721" s="4" t="s">
        <v>18</v>
      </c>
      <c r="O7721" s="4" t="str">
        <f>TEXT(Table1[[#This Row],[Invoice Date]],"yyyy")</f>
        <v>2021</v>
      </c>
      <c r="P7721" s="4" t="str">
        <f>TEXT(Table1[[#This Row],[Invoice Date]],"mmm")</f>
        <v>Oct</v>
      </c>
      <c r="Q7721" s="27">
        <f>WEEKNUM(Table1[[#This Row],[Invoice Date]]) + IF(YEAR(Table1[[#This Row],[Invoice Date]])=2021, 52, 0)</f>
        <v>93</v>
      </c>
    </row>
    <row r="7722" spans="2:17" ht="14.25" customHeight="1" x14ac:dyDescent="0.3">
      <c r="B7722" s="4" t="s">
        <v>34</v>
      </c>
      <c r="C7722" s="33">
        <v>1189833</v>
      </c>
      <c r="D7722" s="5">
        <v>44477</v>
      </c>
      <c r="E7722" s="4" t="s">
        <v>15</v>
      </c>
      <c r="F7722" s="4" t="s">
        <v>123</v>
      </c>
      <c r="G7722" s="4" t="s">
        <v>124</v>
      </c>
      <c r="H7722" s="6" t="s">
        <v>20</v>
      </c>
      <c r="I7722" s="7">
        <v>50</v>
      </c>
      <c r="J7722" s="8">
        <v>150</v>
      </c>
      <c r="K7722" s="9">
        <v>75000</v>
      </c>
      <c r="L7722" s="9">
        <v>30000</v>
      </c>
      <c r="M7722" s="10">
        <v>0.4</v>
      </c>
      <c r="N7722" s="4" t="s">
        <v>18</v>
      </c>
      <c r="O7722" s="4" t="str">
        <f>TEXT(Table1[[#This Row],[Invoice Date]],"yyyy")</f>
        <v>2021</v>
      </c>
      <c r="P7722" s="4" t="str">
        <f>TEXT(Table1[[#This Row],[Invoice Date]],"mmm")</f>
        <v>Oct</v>
      </c>
      <c r="Q7722" s="27">
        <f>WEEKNUM(Table1[[#This Row],[Invoice Date]]) + IF(YEAR(Table1[[#This Row],[Invoice Date]])=2021, 52, 0)</f>
        <v>93</v>
      </c>
    </row>
    <row r="7723" spans="2:17" ht="14.25" customHeight="1" x14ac:dyDescent="0.3">
      <c r="B7723" s="4" t="s">
        <v>14</v>
      </c>
      <c r="C7723" s="33">
        <v>1185732</v>
      </c>
      <c r="D7723" s="5">
        <v>44477</v>
      </c>
      <c r="E7723" s="4" t="s">
        <v>15</v>
      </c>
      <c r="F7723" s="4" t="s">
        <v>127</v>
      </c>
      <c r="G7723" s="4" t="s">
        <v>128</v>
      </c>
      <c r="H7723" s="6" t="s">
        <v>19</v>
      </c>
      <c r="I7723" s="7">
        <v>50</v>
      </c>
      <c r="J7723" s="8">
        <v>200</v>
      </c>
      <c r="K7723" s="9">
        <v>100000</v>
      </c>
      <c r="L7723" s="9">
        <v>35000</v>
      </c>
      <c r="M7723" s="10">
        <v>0.35</v>
      </c>
      <c r="N7723" s="4" t="s">
        <v>18</v>
      </c>
      <c r="O7723" s="4" t="str">
        <f>TEXT(Table1[[#This Row],[Invoice Date]],"yyyy")</f>
        <v>2021</v>
      </c>
      <c r="P7723" s="4" t="str">
        <f>TEXT(Table1[[#This Row],[Invoice Date]],"mmm")</f>
        <v>Oct</v>
      </c>
      <c r="Q7723" s="27">
        <f>WEEKNUM(Table1[[#This Row],[Invoice Date]]) + IF(YEAR(Table1[[#This Row],[Invoice Date]])=2021, 52, 0)</f>
        <v>93</v>
      </c>
    </row>
    <row r="7724" spans="2:17" ht="14.25" customHeight="1" x14ac:dyDescent="0.3">
      <c r="B7724" s="4" t="s">
        <v>34</v>
      </c>
      <c r="C7724" s="33">
        <v>1189833</v>
      </c>
      <c r="D7724" s="5">
        <v>44477</v>
      </c>
      <c r="E7724" s="4" t="s">
        <v>15</v>
      </c>
      <c r="F7724" s="4" t="s">
        <v>123</v>
      </c>
      <c r="G7724" s="4" t="s">
        <v>124</v>
      </c>
      <c r="H7724" s="6" t="s">
        <v>19</v>
      </c>
      <c r="I7724" s="7">
        <v>50</v>
      </c>
      <c r="J7724" s="8">
        <v>250</v>
      </c>
      <c r="K7724" s="9">
        <v>125000</v>
      </c>
      <c r="L7724" s="9">
        <v>43750</v>
      </c>
      <c r="M7724" s="10">
        <v>0.35</v>
      </c>
      <c r="N7724" s="4" t="s">
        <v>18</v>
      </c>
      <c r="O7724" s="4" t="str">
        <f>TEXT(Table1[[#This Row],[Invoice Date]],"yyyy")</f>
        <v>2021</v>
      </c>
      <c r="P7724" s="4" t="str">
        <f>TEXT(Table1[[#This Row],[Invoice Date]],"mmm")</f>
        <v>Oct</v>
      </c>
      <c r="Q7724" s="27">
        <f>WEEKNUM(Table1[[#This Row],[Invoice Date]]) + IF(YEAR(Table1[[#This Row],[Invoice Date]])=2021, 52, 0)</f>
        <v>93</v>
      </c>
    </row>
    <row r="7725" spans="2:17" ht="14.25" customHeight="1" x14ac:dyDescent="0.3">
      <c r="B7725" s="4" t="s">
        <v>26</v>
      </c>
      <c r="C7725" s="33">
        <v>1197831</v>
      </c>
      <c r="D7725" s="5">
        <v>44477</v>
      </c>
      <c r="E7725" s="4" t="s">
        <v>15</v>
      </c>
      <c r="F7725" s="4" t="s">
        <v>127</v>
      </c>
      <c r="G7725" s="4" t="s">
        <v>128</v>
      </c>
      <c r="H7725" s="6" t="s">
        <v>23</v>
      </c>
      <c r="I7725" s="7">
        <v>64.999999999999986</v>
      </c>
      <c r="J7725" s="8">
        <v>200</v>
      </c>
      <c r="K7725" s="9">
        <v>129999.99999999997</v>
      </c>
      <c r="L7725" s="9">
        <v>51999.999999999993</v>
      </c>
      <c r="M7725" s="10">
        <v>0.4</v>
      </c>
      <c r="N7725" s="4" t="s">
        <v>18</v>
      </c>
      <c r="O7725" s="4" t="str">
        <f>TEXT(Table1[[#This Row],[Invoice Date]],"yyyy")</f>
        <v>2021</v>
      </c>
      <c r="P7725" s="4" t="str">
        <f>TEXT(Table1[[#This Row],[Invoice Date]],"mmm")</f>
        <v>Oct</v>
      </c>
      <c r="Q7725" s="27">
        <f>WEEKNUM(Table1[[#This Row],[Invoice Date]]) + IF(YEAR(Table1[[#This Row],[Invoice Date]])=2021, 52, 0)</f>
        <v>93</v>
      </c>
    </row>
    <row r="7726" spans="2:17" ht="14.25" customHeight="1" x14ac:dyDescent="0.3">
      <c r="B7726" s="4" t="s">
        <v>26</v>
      </c>
      <c r="C7726" s="33">
        <v>1197831</v>
      </c>
      <c r="D7726" s="5">
        <v>44477</v>
      </c>
      <c r="E7726" s="4" t="s">
        <v>27</v>
      </c>
      <c r="F7726" s="4" t="s">
        <v>28</v>
      </c>
      <c r="G7726" s="4" t="s">
        <v>39</v>
      </c>
      <c r="H7726" s="6" t="s">
        <v>22</v>
      </c>
      <c r="I7726" s="7">
        <v>40</v>
      </c>
      <c r="J7726" s="8">
        <v>400</v>
      </c>
      <c r="K7726" s="9">
        <v>160000</v>
      </c>
      <c r="L7726" s="9">
        <v>56000</v>
      </c>
      <c r="M7726" s="10">
        <v>0.35</v>
      </c>
      <c r="N7726" s="4" t="s">
        <v>24</v>
      </c>
      <c r="O7726" s="4" t="str">
        <f>TEXT(Table1[[#This Row],[Invoice Date]],"yyyy")</f>
        <v>2021</v>
      </c>
      <c r="P7726" s="4" t="str">
        <f>TEXT(Table1[[#This Row],[Invoice Date]],"mmm")</f>
        <v>Oct</v>
      </c>
      <c r="Q7726" s="27">
        <f>WEEKNUM(Table1[[#This Row],[Invoice Date]]) + IF(YEAR(Table1[[#This Row],[Invoice Date]])=2021, 52, 0)</f>
        <v>93</v>
      </c>
    </row>
    <row r="7727" spans="2:17" ht="14.25" customHeight="1" x14ac:dyDescent="0.3">
      <c r="B7727" s="4" t="s">
        <v>26</v>
      </c>
      <c r="C7727" s="33">
        <v>1197831</v>
      </c>
      <c r="D7727" s="5">
        <v>44477</v>
      </c>
      <c r="E7727" s="4" t="s">
        <v>15</v>
      </c>
      <c r="F7727" s="4" t="s">
        <v>123</v>
      </c>
      <c r="G7727" s="4" t="s">
        <v>124</v>
      </c>
      <c r="H7727" s="6" t="s">
        <v>23</v>
      </c>
      <c r="I7727" s="7">
        <v>64.999999999999986</v>
      </c>
      <c r="J7727" s="8">
        <v>250</v>
      </c>
      <c r="K7727" s="9">
        <v>162499.99999999997</v>
      </c>
      <c r="L7727" s="9">
        <v>64999.999999999993</v>
      </c>
      <c r="M7727" s="10">
        <v>0.4</v>
      </c>
      <c r="N7727" s="4" t="s">
        <v>18</v>
      </c>
      <c r="O7727" s="4" t="str">
        <f>TEXT(Table1[[#This Row],[Invoice Date]],"yyyy")</f>
        <v>2021</v>
      </c>
      <c r="P7727" s="4" t="str">
        <f>TEXT(Table1[[#This Row],[Invoice Date]],"mmm")</f>
        <v>Oct</v>
      </c>
      <c r="Q7727" s="27">
        <f>WEEKNUM(Table1[[#This Row],[Invoice Date]]) + IF(YEAR(Table1[[#This Row],[Invoice Date]])=2021, 52, 0)</f>
        <v>93</v>
      </c>
    </row>
    <row r="7728" spans="2:17" ht="14.25" customHeight="1" x14ac:dyDescent="0.3">
      <c r="B7728" s="4" t="s">
        <v>14</v>
      </c>
      <c r="C7728" s="33">
        <v>1185732</v>
      </c>
      <c r="D7728" s="5">
        <v>44477</v>
      </c>
      <c r="E7728" s="4" t="s">
        <v>15</v>
      </c>
      <c r="F7728" s="4" t="s">
        <v>127</v>
      </c>
      <c r="G7728" s="4" t="s">
        <v>128</v>
      </c>
      <c r="H7728" s="6" t="s">
        <v>17</v>
      </c>
      <c r="I7728" s="7">
        <v>54.999999999999993</v>
      </c>
      <c r="J7728" s="8">
        <v>375</v>
      </c>
      <c r="K7728" s="9">
        <v>206249.99999999997</v>
      </c>
      <c r="L7728" s="9">
        <v>72187.499999999985</v>
      </c>
      <c r="M7728" s="10">
        <v>0.35</v>
      </c>
      <c r="N7728" s="4" t="s">
        <v>18</v>
      </c>
      <c r="O7728" s="4" t="str">
        <f>TEXT(Table1[[#This Row],[Invoice Date]],"yyyy")</f>
        <v>2021</v>
      </c>
      <c r="P7728" s="4" t="str">
        <f>TEXT(Table1[[#This Row],[Invoice Date]],"mmm")</f>
        <v>Oct</v>
      </c>
      <c r="Q7728" s="27">
        <f>WEEKNUM(Table1[[#This Row],[Invoice Date]]) + IF(YEAR(Table1[[#This Row],[Invoice Date]])=2021, 52, 0)</f>
        <v>93</v>
      </c>
    </row>
    <row r="7729" spans="2:17" ht="14.25" customHeight="1" x14ac:dyDescent="0.3">
      <c r="B7729" s="4" t="s">
        <v>34</v>
      </c>
      <c r="C7729" s="33">
        <v>1189833</v>
      </c>
      <c r="D7729" s="5">
        <v>44477</v>
      </c>
      <c r="E7729" s="4" t="s">
        <v>15</v>
      </c>
      <c r="F7729" s="4" t="s">
        <v>123</v>
      </c>
      <c r="G7729" s="4" t="s">
        <v>124</v>
      </c>
      <c r="H7729" s="6" t="s">
        <v>17</v>
      </c>
      <c r="I7729" s="7">
        <v>54.999999999999993</v>
      </c>
      <c r="J7729" s="8">
        <v>425</v>
      </c>
      <c r="K7729" s="9">
        <v>233749.99999999997</v>
      </c>
      <c r="L7729" s="9">
        <v>81812.499999999985</v>
      </c>
      <c r="M7729" s="10">
        <v>0.35</v>
      </c>
      <c r="N7729" s="4" t="s">
        <v>18</v>
      </c>
      <c r="O7729" s="4" t="str">
        <f>TEXT(Table1[[#This Row],[Invoice Date]],"yyyy")</f>
        <v>2021</v>
      </c>
      <c r="P7729" s="4" t="str">
        <f>TEXT(Table1[[#This Row],[Invoice Date]],"mmm")</f>
        <v>Oct</v>
      </c>
      <c r="Q7729" s="27">
        <f>WEEKNUM(Table1[[#This Row],[Invoice Date]]) + IF(YEAR(Table1[[#This Row],[Invoice Date]])=2021, 52, 0)</f>
        <v>93</v>
      </c>
    </row>
    <row r="7730" spans="2:17" ht="14.25" customHeight="1" x14ac:dyDescent="0.3">
      <c r="B7730" s="4" t="s">
        <v>26</v>
      </c>
      <c r="C7730" s="33">
        <v>1197831</v>
      </c>
      <c r="D7730" s="5">
        <v>44477</v>
      </c>
      <c r="E7730" s="4" t="s">
        <v>27</v>
      </c>
      <c r="F7730" s="4" t="s">
        <v>59</v>
      </c>
      <c r="G7730" s="4" t="s">
        <v>60</v>
      </c>
      <c r="H7730" s="6" t="s">
        <v>20</v>
      </c>
      <c r="I7730" s="7">
        <v>65</v>
      </c>
      <c r="J7730" s="8">
        <v>700</v>
      </c>
      <c r="K7730" s="9">
        <v>455000</v>
      </c>
      <c r="L7730" s="9">
        <v>227499.99999999997</v>
      </c>
      <c r="M7730" s="10">
        <v>0.49999999999999994</v>
      </c>
      <c r="N7730" s="4" t="s">
        <v>24</v>
      </c>
      <c r="O7730" s="4" t="str">
        <f>TEXT(Table1[[#This Row],[Invoice Date]],"yyyy")</f>
        <v>2021</v>
      </c>
      <c r="P7730" s="4" t="str">
        <f>TEXT(Table1[[#This Row],[Invoice Date]],"mmm")</f>
        <v>Oct</v>
      </c>
      <c r="Q7730" s="27">
        <f>WEEKNUM(Table1[[#This Row],[Invoice Date]]) + IF(YEAR(Table1[[#This Row],[Invoice Date]])=2021, 52, 0)</f>
        <v>93</v>
      </c>
    </row>
    <row r="7731" spans="2:17" ht="14.25" customHeight="1" x14ac:dyDescent="0.3">
      <c r="B7731" s="4" t="s">
        <v>26</v>
      </c>
      <c r="C7731" s="33">
        <v>1197831</v>
      </c>
      <c r="D7731" s="5">
        <v>44478</v>
      </c>
      <c r="E7731" s="4" t="s">
        <v>36</v>
      </c>
      <c r="F7731" s="4" t="s">
        <v>110</v>
      </c>
      <c r="G7731" s="4" t="s">
        <v>111</v>
      </c>
      <c r="H7731" s="6" t="s">
        <v>21</v>
      </c>
      <c r="I7731" s="7">
        <v>38</v>
      </c>
      <c r="J7731" s="8">
        <v>33</v>
      </c>
      <c r="K7731" s="9">
        <v>1254</v>
      </c>
      <c r="L7731" s="9">
        <v>501.6</v>
      </c>
      <c r="M7731" s="10">
        <v>0.4</v>
      </c>
      <c r="N7731" s="4" t="s">
        <v>83</v>
      </c>
      <c r="O7731" s="4" t="str">
        <f>TEXT(Table1[[#This Row],[Invoice Date]],"yyyy")</f>
        <v>2021</v>
      </c>
      <c r="P7731" s="4" t="str">
        <f>TEXT(Table1[[#This Row],[Invoice Date]],"mmm")</f>
        <v>Oct</v>
      </c>
      <c r="Q7731" s="27">
        <f>WEEKNUM(Table1[[#This Row],[Invoice Date]]) + IF(YEAR(Table1[[#This Row],[Invoice Date]])=2021, 52, 0)</f>
        <v>93</v>
      </c>
    </row>
    <row r="7732" spans="2:17" ht="14.25" customHeight="1" x14ac:dyDescent="0.3">
      <c r="B7732" s="4" t="s">
        <v>26</v>
      </c>
      <c r="C7732" s="33">
        <v>1197831</v>
      </c>
      <c r="D7732" s="5">
        <v>44478</v>
      </c>
      <c r="E7732" s="4" t="s">
        <v>36</v>
      </c>
      <c r="F7732" s="4" t="s">
        <v>110</v>
      </c>
      <c r="G7732" s="4" t="s">
        <v>111</v>
      </c>
      <c r="H7732" s="6" t="s">
        <v>20</v>
      </c>
      <c r="I7732" s="7">
        <v>39</v>
      </c>
      <c r="J7732" s="8">
        <v>39</v>
      </c>
      <c r="K7732" s="9">
        <v>1521</v>
      </c>
      <c r="L7732" s="9">
        <v>669.24</v>
      </c>
      <c r="M7732" s="10">
        <v>0.44</v>
      </c>
      <c r="N7732" s="4" t="s">
        <v>83</v>
      </c>
      <c r="O7732" s="4" t="str">
        <f>TEXT(Table1[[#This Row],[Invoice Date]],"yyyy")</f>
        <v>2021</v>
      </c>
      <c r="P7732" s="4" t="str">
        <f>TEXT(Table1[[#This Row],[Invoice Date]],"mmm")</f>
        <v>Oct</v>
      </c>
      <c r="Q7732" s="27">
        <f>WEEKNUM(Table1[[#This Row],[Invoice Date]]) + IF(YEAR(Table1[[#This Row],[Invoice Date]])=2021, 52, 0)</f>
        <v>93</v>
      </c>
    </row>
    <row r="7733" spans="2:17" ht="14.25" customHeight="1" x14ac:dyDescent="0.3">
      <c r="B7733" s="4" t="s">
        <v>26</v>
      </c>
      <c r="C7733" s="33">
        <v>1197831</v>
      </c>
      <c r="D7733" s="5">
        <v>44478</v>
      </c>
      <c r="E7733" s="4" t="s">
        <v>36</v>
      </c>
      <c r="F7733" s="4" t="s">
        <v>110</v>
      </c>
      <c r="G7733" s="4" t="s">
        <v>111</v>
      </c>
      <c r="H7733" s="6" t="s">
        <v>22</v>
      </c>
      <c r="I7733" s="7">
        <v>45</v>
      </c>
      <c r="J7733" s="8">
        <v>34</v>
      </c>
      <c r="K7733" s="9">
        <v>1530</v>
      </c>
      <c r="L7733" s="9">
        <v>719.09999999999991</v>
      </c>
      <c r="M7733" s="10">
        <v>0.47</v>
      </c>
      <c r="N7733" s="4" t="s">
        <v>83</v>
      </c>
      <c r="O7733" s="4" t="str">
        <f>TEXT(Table1[[#This Row],[Invoice Date]],"yyyy")</f>
        <v>2021</v>
      </c>
      <c r="P7733" s="4" t="str">
        <f>TEXT(Table1[[#This Row],[Invoice Date]],"mmm")</f>
        <v>Oct</v>
      </c>
      <c r="Q7733" s="27">
        <f>WEEKNUM(Table1[[#This Row],[Invoice Date]]) + IF(YEAR(Table1[[#This Row],[Invoice Date]])=2021, 52, 0)</f>
        <v>93</v>
      </c>
    </row>
    <row r="7734" spans="2:17" ht="14.25" customHeight="1" x14ac:dyDescent="0.3">
      <c r="B7734" s="4" t="s">
        <v>26</v>
      </c>
      <c r="C7734" s="33">
        <v>1197831</v>
      </c>
      <c r="D7734" s="5">
        <v>44478</v>
      </c>
      <c r="E7734" s="4" t="s">
        <v>36</v>
      </c>
      <c r="F7734" s="4" t="s">
        <v>110</v>
      </c>
      <c r="G7734" s="4" t="s">
        <v>111</v>
      </c>
      <c r="H7734" s="6" t="s">
        <v>19</v>
      </c>
      <c r="I7734" s="7">
        <v>36</v>
      </c>
      <c r="J7734" s="8">
        <v>73</v>
      </c>
      <c r="K7734" s="9">
        <v>2628</v>
      </c>
      <c r="L7734" s="9">
        <v>1077.48</v>
      </c>
      <c r="M7734" s="10">
        <v>0.41</v>
      </c>
      <c r="N7734" s="4" t="s">
        <v>83</v>
      </c>
      <c r="O7734" s="4" t="str">
        <f>TEXT(Table1[[#This Row],[Invoice Date]],"yyyy")</f>
        <v>2021</v>
      </c>
      <c r="P7734" s="4" t="str">
        <f>TEXT(Table1[[#This Row],[Invoice Date]],"mmm")</f>
        <v>Oct</v>
      </c>
      <c r="Q7734" s="27">
        <f>WEEKNUM(Table1[[#This Row],[Invoice Date]]) + IF(YEAR(Table1[[#This Row],[Invoice Date]])=2021, 52, 0)</f>
        <v>93</v>
      </c>
    </row>
    <row r="7735" spans="2:17" ht="14.25" customHeight="1" x14ac:dyDescent="0.3">
      <c r="B7735" s="4" t="s">
        <v>14</v>
      </c>
      <c r="C7735" s="33">
        <v>1185732</v>
      </c>
      <c r="D7735" s="5">
        <v>44478</v>
      </c>
      <c r="E7735" s="4" t="s">
        <v>36</v>
      </c>
      <c r="F7735" s="4" t="s">
        <v>110</v>
      </c>
      <c r="G7735" s="4" t="s">
        <v>111</v>
      </c>
      <c r="H7735" s="6" t="s">
        <v>23</v>
      </c>
      <c r="I7735" s="7">
        <v>53</v>
      </c>
      <c r="J7735" s="8">
        <v>73</v>
      </c>
      <c r="K7735" s="9">
        <v>3869</v>
      </c>
      <c r="L7735" s="9">
        <v>2050.5700000000002</v>
      </c>
      <c r="M7735" s="10">
        <v>0.53</v>
      </c>
      <c r="N7735" s="4" t="s">
        <v>83</v>
      </c>
      <c r="O7735" s="4" t="str">
        <f>TEXT(Table1[[#This Row],[Invoice Date]],"yyyy")</f>
        <v>2021</v>
      </c>
      <c r="P7735" s="4" t="str">
        <f>TEXT(Table1[[#This Row],[Invoice Date]],"mmm")</f>
        <v>Oct</v>
      </c>
      <c r="Q7735" s="27">
        <f>WEEKNUM(Table1[[#This Row],[Invoice Date]]) + IF(YEAR(Table1[[#This Row],[Invoice Date]])=2021, 52, 0)</f>
        <v>93</v>
      </c>
    </row>
    <row r="7736" spans="2:17" ht="14.25" customHeight="1" x14ac:dyDescent="0.3">
      <c r="B7736" s="4" t="s">
        <v>26</v>
      </c>
      <c r="C7736" s="33">
        <v>1197831</v>
      </c>
      <c r="D7736" s="5">
        <v>44478</v>
      </c>
      <c r="E7736" s="4" t="s">
        <v>36</v>
      </c>
      <c r="F7736" s="4" t="s">
        <v>110</v>
      </c>
      <c r="G7736" s="4" t="s">
        <v>111</v>
      </c>
      <c r="H7736" s="6" t="s">
        <v>17</v>
      </c>
      <c r="I7736" s="7">
        <v>49</v>
      </c>
      <c r="J7736" s="8">
        <v>116</v>
      </c>
      <c r="K7736" s="9">
        <v>5684</v>
      </c>
      <c r="L7736" s="9">
        <v>2671.48</v>
      </c>
      <c r="M7736" s="10">
        <v>0.47</v>
      </c>
      <c r="N7736" s="4" t="s">
        <v>83</v>
      </c>
      <c r="O7736" s="4" t="str">
        <f>TEXT(Table1[[#This Row],[Invoice Date]],"yyyy")</f>
        <v>2021</v>
      </c>
      <c r="P7736" s="4" t="str">
        <f>TEXT(Table1[[#This Row],[Invoice Date]],"mmm")</f>
        <v>Oct</v>
      </c>
      <c r="Q7736" s="27">
        <f>WEEKNUM(Table1[[#This Row],[Invoice Date]]) + IF(YEAR(Table1[[#This Row],[Invoice Date]])=2021, 52, 0)</f>
        <v>93</v>
      </c>
    </row>
    <row r="7737" spans="2:17" ht="14.25" customHeight="1" x14ac:dyDescent="0.3">
      <c r="B7737" s="4" t="s">
        <v>26</v>
      </c>
      <c r="C7737" s="33">
        <v>1197831</v>
      </c>
      <c r="D7737" s="5">
        <v>44478</v>
      </c>
      <c r="E7737" s="4" t="s">
        <v>27</v>
      </c>
      <c r="F7737" s="4" t="s">
        <v>28</v>
      </c>
      <c r="G7737" s="4" t="s">
        <v>39</v>
      </c>
      <c r="H7737" s="6" t="s">
        <v>23</v>
      </c>
      <c r="I7737" s="7">
        <v>45</v>
      </c>
      <c r="J7737" s="8">
        <v>161</v>
      </c>
      <c r="K7737" s="9">
        <v>7245</v>
      </c>
      <c r="L7737" s="9">
        <v>5071.5000000000009</v>
      </c>
      <c r="M7737" s="10">
        <v>0.70000000000000007</v>
      </c>
      <c r="N7737" s="4" t="s">
        <v>83</v>
      </c>
      <c r="O7737" s="4" t="str">
        <f>TEXT(Table1[[#This Row],[Invoice Date]],"yyyy")</f>
        <v>2021</v>
      </c>
      <c r="P7737" s="4" t="str">
        <f>TEXT(Table1[[#This Row],[Invoice Date]],"mmm")</f>
        <v>Oct</v>
      </c>
      <c r="Q7737" s="27">
        <f>WEEKNUM(Table1[[#This Row],[Invoice Date]]) + IF(YEAR(Table1[[#This Row],[Invoice Date]])=2021, 52, 0)</f>
        <v>93</v>
      </c>
    </row>
    <row r="7738" spans="2:17" ht="14.25" customHeight="1" x14ac:dyDescent="0.3">
      <c r="B7738" s="4" t="s">
        <v>26</v>
      </c>
      <c r="C7738" s="33">
        <v>1197831</v>
      </c>
      <c r="D7738" s="5">
        <v>44478</v>
      </c>
      <c r="E7738" s="4" t="s">
        <v>27</v>
      </c>
      <c r="F7738" s="4" t="s">
        <v>28</v>
      </c>
      <c r="G7738" s="4" t="s">
        <v>39</v>
      </c>
      <c r="H7738" s="6" t="s">
        <v>23</v>
      </c>
      <c r="I7738" s="7">
        <v>39</v>
      </c>
      <c r="J7738" s="8">
        <v>190</v>
      </c>
      <c r="K7738" s="9">
        <v>7410</v>
      </c>
      <c r="L7738" s="9">
        <v>4297.8</v>
      </c>
      <c r="M7738" s="10">
        <v>0.58000000000000007</v>
      </c>
      <c r="N7738" s="4" t="s">
        <v>24</v>
      </c>
      <c r="O7738" s="4" t="str">
        <f>TEXT(Table1[[#This Row],[Invoice Date]],"yyyy")</f>
        <v>2021</v>
      </c>
      <c r="P7738" s="4" t="str">
        <f>TEXT(Table1[[#This Row],[Invoice Date]],"mmm")</f>
        <v>Oct</v>
      </c>
      <c r="Q7738" s="27">
        <f>WEEKNUM(Table1[[#This Row],[Invoice Date]]) + IF(YEAR(Table1[[#This Row],[Invoice Date]])=2021, 52, 0)</f>
        <v>93</v>
      </c>
    </row>
    <row r="7739" spans="2:17" ht="14.25" customHeight="1" x14ac:dyDescent="0.3">
      <c r="B7739" s="4" t="s">
        <v>26</v>
      </c>
      <c r="C7739" s="33">
        <v>1197831</v>
      </c>
      <c r="D7739" s="5">
        <v>44478</v>
      </c>
      <c r="E7739" s="4" t="s">
        <v>27</v>
      </c>
      <c r="F7739" s="4" t="s">
        <v>59</v>
      </c>
      <c r="G7739" s="4" t="s">
        <v>60</v>
      </c>
      <c r="H7739" s="6" t="s">
        <v>21</v>
      </c>
      <c r="I7739" s="7">
        <v>63</v>
      </c>
      <c r="J7739" s="8">
        <v>143</v>
      </c>
      <c r="K7739" s="9">
        <v>9009</v>
      </c>
      <c r="L7739" s="9">
        <v>6756.7500000000009</v>
      </c>
      <c r="M7739" s="10">
        <v>0.75000000000000011</v>
      </c>
      <c r="N7739" s="4" t="s">
        <v>83</v>
      </c>
      <c r="O7739" s="4" t="str">
        <f>TEXT(Table1[[#This Row],[Invoice Date]],"yyyy")</f>
        <v>2021</v>
      </c>
      <c r="P7739" s="4" t="str">
        <f>TEXT(Table1[[#This Row],[Invoice Date]],"mmm")</f>
        <v>Oct</v>
      </c>
      <c r="Q7739" s="27">
        <f>WEEKNUM(Table1[[#This Row],[Invoice Date]]) + IF(YEAR(Table1[[#This Row],[Invoice Date]])=2021, 52, 0)</f>
        <v>93</v>
      </c>
    </row>
    <row r="7740" spans="2:17" ht="14.25" customHeight="1" x14ac:dyDescent="0.3">
      <c r="B7740" s="4" t="s">
        <v>26</v>
      </c>
      <c r="C7740" s="33">
        <v>1197831</v>
      </c>
      <c r="D7740" s="5">
        <v>44478</v>
      </c>
      <c r="E7740" s="4" t="s">
        <v>27</v>
      </c>
      <c r="F7740" s="4" t="s">
        <v>59</v>
      </c>
      <c r="G7740" s="4" t="s">
        <v>60</v>
      </c>
      <c r="H7740" s="6" t="s">
        <v>21</v>
      </c>
      <c r="I7740" s="7">
        <v>52</v>
      </c>
      <c r="J7740" s="8">
        <v>193</v>
      </c>
      <c r="K7740" s="9">
        <v>10036</v>
      </c>
      <c r="L7740" s="9">
        <v>6322.6800000000012</v>
      </c>
      <c r="M7740" s="10">
        <v>0.63000000000000012</v>
      </c>
      <c r="N7740" s="4" t="s">
        <v>24</v>
      </c>
      <c r="O7740" s="4" t="str">
        <f>TEXT(Table1[[#This Row],[Invoice Date]],"yyyy")</f>
        <v>2021</v>
      </c>
      <c r="P7740" s="4" t="str">
        <f>TEXT(Table1[[#This Row],[Invoice Date]],"mmm")</f>
        <v>Oct</v>
      </c>
      <c r="Q7740" s="27">
        <f>WEEKNUM(Table1[[#This Row],[Invoice Date]]) + IF(YEAR(Table1[[#This Row],[Invoice Date]])=2021, 52, 0)</f>
        <v>93</v>
      </c>
    </row>
    <row r="7741" spans="2:17" ht="14.25" customHeight="1" x14ac:dyDescent="0.3">
      <c r="B7741" s="4" t="s">
        <v>26</v>
      </c>
      <c r="C7741" s="33">
        <v>1197831</v>
      </c>
      <c r="D7741" s="5">
        <v>44478</v>
      </c>
      <c r="E7741" s="4" t="s">
        <v>36</v>
      </c>
      <c r="F7741" s="4" t="s">
        <v>110</v>
      </c>
      <c r="G7741" s="4" t="s">
        <v>111</v>
      </c>
      <c r="H7741" s="6" t="s">
        <v>21</v>
      </c>
      <c r="I7741" s="7">
        <v>40</v>
      </c>
      <c r="J7741" s="8">
        <v>125</v>
      </c>
      <c r="K7741" s="9">
        <v>50000</v>
      </c>
      <c r="L7741" s="9">
        <v>15000</v>
      </c>
      <c r="M7741" s="10">
        <v>0.3</v>
      </c>
      <c r="N7741" s="4" t="s">
        <v>18</v>
      </c>
      <c r="O7741" s="4" t="str">
        <f>TEXT(Table1[[#This Row],[Invoice Date]],"yyyy")</f>
        <v>2021</v>
      </c>
      <c r="P7741" s="4" t="str">
        <f>TEXT(Table1[[#This Row],[Invoice Date]],"mmm")</f>
        <v>Oct</v>
      </c>
      <c r="Q7741" s="27">
        <f>WEEKNUM(Table1[[#This Row],[Invoice Date]]) + IF(YEAR(Table1[[#This Row],[Invoice Date]])=2021, 52, 0)</f>
        <v>93</v>
      </c>
    </row>
    <row r="7742" spans="2:17" ht="14.25" customHeight="1" x14ac:dyDescent="0.3">
      <c r="B7742" s="4" t="s">
        <v>26</v>
      </c>
      <c r="C7742" s="33">
        <v>1197831</v>
      </c>
      <c r="D7742" s="5">
        <v>44478</v>
      </c>
      <c r="E7742" s="4" t="s">
        <v>36</v>
      </c>
      <c r="F7742" s="4" t="s">
        <v>110</v>
      </c>
      <c r="G7742" s="4" t="s">
        <v>111</v>
      </c>
      <c r="H7742" s="6" t="s">
        <v>20</v>
      </c>
      <c r="I7742" s="7">
        <v>40</v>
      </c>
      <c r="J7742" s="8">
        <v>150</v>
      </c>
      <c r="K7742" s="9">
        <v>60000</v>
      </c>
      <c r="L7742" s="9">
        <v>18000</v>
      </c>
      <c r="M7742" s="10">
        <v>0.3</v>
      </c>
      <c r="N7742" s="4" t="s">
        <v>18</v>
      </c>
      <c r="O7742" s="4" t="str">
        <f>TEXT(Table1[[#This Row],[Invoice Date]],"yyyy")</f>
        <v>2021</v>
      </c>
      <c r="P7742" s="4" t="str">
        <f>TEXT(Table1[[#This Row],[Invoice Date]],"mmm")</f>
        <v>Oct</v>
      </c>
      <c r="Q7742" s="27">
        <f>WEEKNUM(Table1[[#This Row],[Invoice Date]]) + IF(YEAR(Table1[[#This Row],[Invoice Date]])=2021, 52, 0)</f>
        <v>93</v>
      </c>
    </row>
    <row r="7743" spans="2:17" ht="14.25" customHeight="1" x14ac:dyDescent="0.3">
      <c r="B7743" s="4" t="s">
        <v>26</v>
      </c>
      <c r="C7743" s="33">
        <v>1197831</v>
      </c>
      <c r="D7743" s="5">
        <v>44478</v>
      </c>
      <c r="E7743" s="4" t="s">
        <v>36</v>
      </c>
      <c r="F7743" s="4" t="s">
        <v>110</v>
      </c>
      <c r="G7743" s="4" t="s">
        <v>111</v>
      </c>
      <c r="H7743" s="6" t="s">
        <v>22</v>
      </c>
      <c r="I7743" s="7">
        <v>49.999999999999993</v>
      </c>
      <c r="J7743" s="8">
        <v>125</v>
      </c>
      <c r="K7743" s="9">
        <v>62499.999999999993</v>
      </c>
      <c r="L7743" s="9">
        <v>21874.999999999996</v>
      </c>
      <c r="M7743" s="10">
        <v>0.35</v>
      </c>
      <c r="N7743" s="4" t="s">
        <v>18</v>
      </c>
      <c r="O7743" s="4" t="str">
        <f>TEXT(Table1[[#This Row],[Invoice Date]],"yyyy")</f>
        <v>2021</v>
      </c>
      <c r="P7743" s="4" t="str">
        <f>TEXT(Table1[[#This Row],[Invoice Date]],"mmm")</f>
        <v>Oct</v>
      </c>
      <c r="Q7743" s="27">
        <f>WEEKNUM(Table1[[#This Row],[Invoice Date]]) + IF(YEAR(Table1[[#This Row],[Invoice Date]])=2021, 52, 0)</f>
        <v>93</v>
      </c>
    </row>
    <row r="7744" spans="2:17" ht="14.25" customHeight="1" x14ac:dyDescent="0.3">
      <c r="B7744" s="4" t="s">
        <v>26</v>
      </c>
      <c r="C7744" s="33">
        <v>1197831</v>
      </c>
      <c r="D7744" s="5">
        <v>44478</v>
      </c>
      <c r="E7744" s="4" t="s">
        <v>36</v>
      </c>
      <c r="F7744" s="4" t="s">
        <v>110</v>
      </c>
      <c r="G7744" s="4" t="s">
        <v>111</v>
      </c>
      <c r="H7744" s="6" t="s">
        <v>19</v>
      </c>
      <c r="I7744" s="7">
        <v>40</v>
      </c>
      <c r="J7744" s="8">
        <v>250</v>
      </c>
      <c r="K7744" s="9">
        <v>100000</v>
      </c>
      <c r="L7744" s="9">
        <v>30000</v>
      </c>
      <c r="M7744" s="10">
        <v>0.3</v>
      </c>
      <c r="N7744" s="4" t="s">
        <v>18</v>
      </c>
      <c r="O7744" s="4" t="str">
        <f>TEXT(Table1[[#This Row],[Invoice Date]],"yyyy")</f>
        <v>2021</v>
      </c>
      <c r="P7744" s="4" t="str">
        <f>TEXT(Table1[[#This Row],[Invoice Date]],"mmm")</f>
        <v>Oct</v>
      </c>
      <c r="Q7744" s="27">
        <f>WEEKNUM(Table1[[#This Row],[Invoice Date]]) + IF(YEAR(Table1[[#This Row],[Invoice Date]])=2021, 52, 0)</f>
        <v>93</v>
      </c>
    </row>
    <row r="7745" spans="2:17" ht="14.25" customHeight="1" x14ac:dyDescent="0.3">
      <c r="B7745" s="4" t="s">
        <v>14</v>
      </c>
      <c r="C7745" s="33">
        <v>1185732</v>
      </c>
      <c r="D7745" s="5">
        <v>44478</v>
      </c>
      <c r="E7745" s="4" t="s">
        <v>36</v>
      </c>
      <c r="F7745" s="4" t="s">
        <v>110</v>
      </c>
      <c r="G7745" s="4" t="s">
        <v>111</v>
      </c>
      <c r="H7745" s="6" t="s">
        <v>23</v>
      </c>
      <c r="I7745" s="7">
        <v>54.999999999999986</v>
      </c>
      <c r="J7745" s="8">
        <v>250</v>
      </c>
      <c r="K7745" s="9">
        <v>137499.99999999997</v>
      </c>
      <c r="L7745" s="9">
        <v>54999.999999999993</v>
      </c>
      <c r="M7745" s="10">
        <v>0.4</v>
      </c>
      <c r="N7745" s="4" t="s">
        <v>18</v>
      </c>
      <c r="O7745" s="4" t="str">
        <f>TEXT(Table1[[#This Row],[Invoice Date]],"yyyy")</f>
        <v>2021</v>
      </c>
      <c r="P7745" s="4" t="str">
        <f>TEXT(Table1[[#This Row],[Invoice Date]],"mmm")</f>
        <v>Oct</v>
      </c>
      <c r="Q7745" s="27">
        <f>WEEKNUM(Table1[[#This Row],[Invoice Date]]) + IF(YEAR(Table1[[#This Row],[Invoice Date]])=2021, 52, 0)</f>
        <v>93</v>
      </c>
    </row>
    <row r="7746" spans="2:17" ht="14.25" customHeight="1" x14ac:dyDescent="0.3">
      <c r="B7746" s="4" t="s">
        <v>26</v>
      </c>
      <c r="C7746" s="33">
        <v>1197831</v>
      </c>
      <c r="D7746" s="5">
        <v>44478</v>
      </c>
      <c r="E7746" s="4" t="s">
        <v>36</v>
      </c>
      <c r="F7746" s="4" t="s">
        <v>110</v>
      </c>
      <c r="G7746" s="4" t="s">
        <v>111</v>
      </c>
      <c r="H7746" s="6" t="s">
        <v>17</v>
      </c>
      <c r="I7746" s="7">
        <v>49.999999999999993</v>
      </c>
      <c r="J7746" s="8">
        <v>400</v>
      </c>
      <c r="K7746" s="9">
        <v>199999.99999999997</v>
      </c>
      <c r="L7746" s="9">
        <v>69999.999999999985</v>
      </c>
      <c r="M7746" s="10">
        <v>0.35</v>
      </c>
      <c r="N7746" s="4" t="s">
        <v>18</v>
      </c>
      <c r="O7746" s="4" t="str">
        <f>TEXT(Table1[[#This Row],[Invoice Date]],"yyyy")</f>
        <v>2021</v>
      </c>
      <c r="P7746" s="4" t="str">
        <f>TEXT(Table1[[#This Row],[Invoice Date]],"mmm")</f>
        <v>Oct</v>
      </c>
      <c r="Q7746" s="27">
        <f>WEEKNUM(Table1[[#This Row],[Invoice Date]]) + IF(YEAR(Table1[[#This Row],[Invoice Date]])=2021, 52, 0)</f>
        <v>93</v>
      </c>
    </row>
    <row r="7747" spans="2:17" ht="14.25" customHeight="1" x14ac:dyDescent="0.3">
      <c r="B7747" s="4" t="s">
        <v>26</v>
      </c>
      <c r="C7747" s="33">
        <v>1197831</v>
      </c>
      <c r="D7747" s="5">
        <v>44478</v>
      </c>
      <c r="E7747" s="4" t="s">
        <v>27</v>
      </c>
      <c r="F7747" s="4" t="s">
        <v>28</v>
      </c>
      <c r="G7747" s="4" t="s">
        <v>39</v>
      </c>
      <c r="H7747" s="6" t="s">
        <v>23</v>
      </c>
      <c r="I7747" s="7">
        <v>50</v>
      </c>
      <c r="J7747" s="8">
        <v>575</v>
      </c>
      <c r="K7747" s="9">
        <v>287500</v>
      </c>
      <c r="L7747" s="9">
        <v>158125</v>
      </c>
      <c r="M7747" s="10">
        <v>0.55000000000000004</v>
      </c>
      <c r="N7747" s="4" t="s">
        <v>24</v>
      </c>
      <c r="O7747" s="4" t="str">
        <f>TEXT(Table1[[#This Row],[Invoice Date]],"yyyy")</f>
        <v>2021</v>
      </c>
      <c r="P7747" s="4" t="str">
        <f>TEXT(Table1[[#This Row],[Invoice Date]],"mmm")</f>
        <v>Oct</v>
      </c>
      <c r="Q7747" s="27">
        <f>WEEKNUM(Table1[[#This Row],[Invoice Date]]) + IF(YEAR(Table1[[#This Row],[Invoice Date]])=2021, 52, 0)</f>
        <v>93</v>
      </c>
    </row>
    <row r="7748" spans="2:17" ht="14.25" customHeight="1" x14ac:dyDescent="0.3">
      <c r="B7748" s="4" t="s">
        <v>26</v>
      </c>
      <c r="C7748" s="33">
        <v>1197831</v>
      </c>
      <c r="D7748" s="5">
        <v>44478</v>
      </c>
      <c r="E7748" s="4" t="s">
        <v>27</v>
      </c>
      <c r="F7748" s="4" t="s">
        <v>59</v>
      </c>
      <c r="G7748" s="4" t="s">
        <v>60</v>
      </c>
      <c r="H7748" s="6" t="s">
        <v>21</v>
      </c>
      <c r="I7748" s="7">
        <v>65</v>
      </c>
      <c r="J7748" s="8">
        <v>550</v>
      </c>
      <c r="K7748" s="9">
        <v>357500</v>
      </c>
      <c r="L7748" s="9">
        <v>214500.00000000003</v>
      </c>
      <c r="M7748" s="10">
        <v>0.60000000000000009</v>
      </c>
      <c r="N7748" s="4" t="s">
        <v>24</v>
      </c>
      <c r="O7748" s="4" t="str">
        <f>TEXT(Table1[[#This Row],[Invoice Date]],"yyyy")</f>
        <v>2021</v>
      </c>
      <c r="P7748" s="4" t="str">
        <f>TEXT(Table1[[#This Row],[Invoice Date]],"mmm")</f>
        <v>Oct</v>
      </c>
      <c r="Q7748" s="27">
        <f>WEEKNUM(Table1[[#This Row],[Invoice Date]]) + IF(YEAR(Table1[[#This Row],[Invoice Date]])=2021, 52, 0)</f>
        <v>93</v>
      </c>
    </row>
    <row r="7749" spans="2:17" ht="14.25" customHeight="1" x14ac:dyDescent="0.3">
      <c r="B7749" s="4" t="s">
        <v>30</v>
      </c>
      <c r="C7749" s="34">
        <v>1128299</v>
      </c>
      <c r="D7749" s="5">
        <v>44479</v>
      </c>
      <c r="E7749" s="4" t="s">
        <v>36</v>
      </c>
      <c r="F7749" s="4" t="s">
        <v>116</v>
      </c>
      <c r="G7749" s="4" t="s">
        <v>117</v>
      </c>
      <c r="H7749" s="6" t="s">
        <v>20</v>
      </c>
      <c r="I7749" s="7">
        <v>32</v>
      </c>
      <c r="J7749" s="8">
        <v>38</v>
      </c>
      <c r="K7749" s="9">
        <v>1216</v>
      </c>
      <c r="L7749" s="9">
        <v>571.52</v>
      </c>
      <c r="M7749" s="10">
        <v>0.47</v>
      </c>
      <c r="N7749" s="4" t="s">
        <v>83</v>
      </c>
      <c r="O7749" s="4" t="str">
        <f>TEXT(Table1[[#This Row],[Invoice Date]],"yyyy")</f>
        <v>2021</v>
      </c>
      <c r="P7749" s="4" t="str">
        <f>TEXT(Table1[[#This Row],[Invoice Date]],"mmm")</f>
        <v>Oct</v>
      </c>
      <c r="Q7749" s="27">
        <f>WEEKNUM(Table1[[#This Row],[Invoice Date]]) + IF(YEAR(Table1[[#This Row],[Invoice Date]])=2021, 52, 0)</f>
        <v>94</v>
      </c>
    </row>
    <row r="7750" spans="2:17" ht="14.25" customHeight="1" x14ac:dyDescent="0.3">
      <c r="B7750" s="4" t="s">
        <v>30</v>
      </c>
      <c r="C7750" s="34">
        <v>1128299</v>
      </c>
      <c r="D7750" s="5">
        <v>44479</v>
      </c>
      <c r="E7750" s="4" t="s">
        <v>36</v>
      </c>
      <c r="F7750" s="4" t="s">
        <v>116</v>
      </c>
      <c r="G7750" s="4" t="s">
        <v>117</v>
      </c>
      <c r="H7750" s="6" t="s">
        <v>21</v>
      </c>
      <c r="I7750" s="7">
        <v>33</v>
      </c>
      <c r="J7750" s="8">
        <v>44</v>
      </c>
      <c r="K7750" s="9">
        <v>1452</v>
      </c>
      <c r="L7750" s="9">
        <v>667.92</v>
      </c>
      <c r="M7750" s="10">
        <v>0.45999999999999996</v>
      </c>
      <c r="N7750" s="4" t="s">
        <v>83</v>
      </c>
      <c r="O7750" s="4" t="str">
        <f>TEXT(Table1[[#This Row],[Invoice Date]],"yyyy")</f>
        <v>2021</v>
      </c>
      <c r="P7750" s="4" t="str">
        <f>TEXT(Table1[[#This Row],[Invoice Date]],"mmm")</f>
        <v>Oct</v>
      </c>
      <c r="Q7750" s="27">
        <f>WEEKNUM(Table1[[#This Row],[Invoice Date]]) + IF(YEAR(Table1[[#This Row],[Invoice Date]])=2021, 52, 0)</f>
        <v>94</v>
      </c>
    </row>
    <row r="7751" spans="2:17" ht="14.25" customHeight="1" x14ac:dyDescent="0.3">
      <c r="B7751" s="4" t="s">
        <v>30</v>
      </c>
      <c r="C7751" s="34">
        <v>1128299</v>
      </c>
      <c r="D7751" s="5">
        <v>44479</v>
      </c>
      <c r="E7751" s="4" t="s">
        <v>36</v>
      </c>
      <c r="F7751" s="4" t="s">
        <v>116</v>
      </c>
      <c r="G7751" s="4" t="s">
        <v>117</v>
      </c>
      <c r="H7751" s="6" t="s">
        <v>22</v>
      </c>
      <c r="I7751" s="7">
        <v>41</v>
      </c>
      <c r="J7751" s="8">
        <v>38</v>
      </c>
      <c r="K7751" s="9">
        <v>1558</v>
      </c>
      <c r="L7751" s="9">
        <v>685.52</v>
      </c>
      <c r="M7751" s="10">
        <v>0.44</v>
      </c>
      <c r="N7751" s="4" t="s">
        <v>83</v>
      </c>
      <c r="O7751" s="4" t="str">
        <f>TEXT(Table1[[#This Row],[Invoice Date]],"yyyy")</f>
        <v>2021</v>
      </c>
      <c r="P7751" s="4" t="str">
        <f>TEXT(Table1[[#This Row],[Invoice Date]],"mmm")</f>
        <v>Oct</v>
      </c>
      <c r="Q7751" s="27">
        <f>WEEKNUM(Table1[[#This Row],[Invoice Date]]) + IF(YEAR(Table1[[#This Row],[Invoice Date]])=2021, 52, 0)</f>
        <v>94</v>
      </c>
    </row>
    <row r="7752" spans="2:17" ht="14.25" customHeight="1" x14ac:dyDescent="0.3">
      <c r="B7752" s="4" t="s">
        <v>30</v>
      </c>
      <c r="C7752" s="34">
        <v>1128299</v>
      </c>
      <c r="D7752" s="5">
        <v>44479</v>
      </c>
      <c r="E7752" s="4" t="s">
        <v>36</v>
      </c>
      <c r="F7752" s="4" t="s">
        <v>116</v>
      </c>
      <c r="G7752" s="4" t="s">
        <v>117</v>
      </c>
      <c r="H7752" s="6" t="s">
        <v>19</v>
      </c>
      <c r="I7752" s="7">
        <v>32</v>
      </c>
      <c r="J7752" s="8">
        <v>65</v>
      </c>
      <c r="K7752" s="9">
        <v>2080</v>
      </c>
      <c r="L7752" s="9">
        <v>1144</v>
      </c>
      <c r="M7752" s="10">
        <v>0.55000000000000004</v>
      </c>
      <c r="N7752" s="4" t="s">
        <v>83</v>
      </c>
      <c r="O7752" s="4" t="str">
        <f>TEXT(Table1[[#This Row],[Invoice Date]],"yyyy")</f>
        <v>2021</v>
      </c>
      <c r="P7752" s="4" t="str">
        <f>TEXT(Table1[[#This Row],[Invoice Date]],"mmm")</f>
        <v>Oct</v>
      </c>
      <c r="Q7752" s="27">
        <f>WEEKNUM(Table1[[#This Row],[Invoice Date]]) + IF(YEAR(Table1[[#This Row],[Invoice Date]])=2021, 52, 0)</f>
        <v>94</v>
      </c>
    </row>
    <row r="7753" spans="2:17" ht="14.25" customHeight="1" x14ac:dyDescent="0.3">
      <c r="B7753" s="4" t="s">
        <v>30</v>
      </c>
      <c r="C7753" s="34">
        <v>1128299</v>
      </c>
      <c r="D7753" s="5">
        <v>44479</v>
      </c>
      <c r="E7753" s="4" t="s">
        <v>36</v>
      </c>
      <c r="F7753" s="4" t="s">
        <v>116</v>
      </c>
      <c r="G7753" s="4" t="s">
        <v>117</v>
      </c>
      <c r="H7753" s="6" t="s">
        <v>23</v>
      </c>
      <c r="I7753" s="7">
        <v>48</v>
      </c>
      <c r="J7753" s="8">
        <v>83</v>
      </c>
      <c r="K7753" s="9">
        <v>3984</v>
      </c>
      <c r="L7753" s="9">
        <v>2111.52</v>
      </c>
      <c r="M7753" s="10">
        <v>0.53</v>
      </c>
      <c r="N7753" s="4" t="s">
        <v>83</v>
      </c>
      <c r="O7753" s="4" t="str">
        <f>TEXT(Table1[[#This Row],[Invoice Date]],"yyyy")</f>
        <v>2021</v>
      </c>
      <c r="P7753" s="4" t="str">
        <f>TEXT(Table1[[#This Row],[Invoice Date]],"mmm")</f>
        <v>Oct</v>
      </c>
      <c r="Q7753" s="27">
        <f>WEEKNUM(Table1[[#This Row],[Invoice Date]]) + IF(YEAR(Table1[[#This Row],[Invoice Date]])=2021, 52, 0)</f>
        <v>94</v>
      </c>
    </row>
    <row r="7754" spans="2:17" ht="14.25" customHeight="1" x14ac:dyDescent="0.3">
      <c r="B7754" s="4" t="s">
        <v>25</v>
      </c>
      <c r="C7754" s="33">
        <v>1185733</v>
      </c>
      <c r="D7754" s="5">
        <v>44479</v>
      </c>
      <c r="E7754" s="4" t="s">
        <v>31</v>
      </c>
      <c r="F7754" s="4" t="s">
        <v>66</v>
      </c>
      <c r="G7754" s="4" t="s">
        <v>67</v>
      </c>
      <c r="H7754" s="6" t="s">
        <v>21</v>
      </c>
      <c r="I7754" s="7">
        <v>50</v>
      </c>
      <c r="J7754" s="8">
        <v>83</v>
      </c>
      <c r="K7754" s="9">
        <v>4150</v>
      </c>
      <c r="L7754" s="9">
        <v>1535.5</v>
      </c>
      <c r="M7754" s="10">
        <v>0.37</v>
      </c>
      <c r="N7754" s="4" t="s">
        <v>83</v>
      </c>
      <c r="O7754" s="4" t="str">
        <f>TEXT(Table1[[#This Row],[Invoice Date]],"yyyy")</f>
        <v>2021</v>
      </c>
      <c r="P7754" s="4" t="str">
        <f>TEXT(Table1[[#This Row],[Invoice Date]],"mmm")</f>
        <v>Oct</v>
      </c>
      <c r="Q7754" s="27">
        <f>WEEKNUM(Table1[[#This Row],[Invoice Date]]) + IF(YEAR(Table1[[#This Row],[Invoice Date]])=2021, 52, 0)</f>
        <v>94</v>
      </c>
    </row>
    <row r="7755" spans="2:17" ht="14.25" customHeight="1" x14ac:dyDescent="0.3">
      <c r="B7755" s="4" t="s">
        <v>25</v>
      </c>
      <c r="C7755" s="33">
        <v>1185733</v>
      </c>
      <c r="D7755" s="5">
        <v>44479</v>
      </c>
      <c r="E7755" s="4" t="s">
        <v>31</v>
      </c>
      <c r="F7755" s="4" t="s">
        <v>66</v>
      </c>
      <c r="G7755" s="4" t="s">
        <v>67</v>
      </c>
      <c r="H7755" s="6" t="s">
        <v>22</v>
      </c>
      <c r="I7755" s="7">
        <v>63</v>
      </c>
      <c r="J7755" s="8">
        <v>70</v>
      </c>
      <c r="K7755" s="9">
        <v>4410</v>
      </c>
      <c r="L7755" s="9">
        <v>1234.8000000000002</v>
      </c>
      <c r="M7755" s="10">
        <v>0.28000000000000003</v>
      </c>
      <c r="N7755" s="4" t="s">
        <v>83</v>
      </c>
      <c r="O7755" s="4" t="str">
        <f>TEXT(Table1[[#This Row],[Invoice Date]],"yyyy")</f>
        <v>2021</v>
      </c>
      <c r="P7755" s="4" t="str">
        <f>TEXT(Table1[[#This Row],[Invoice Date]],"mmm")</f>
        <v>Oct</v>
      </c>
      <c r="Q7755" s="27">
        <f>WEEKNUM(Table1[[#This Row],[Invoice Date]]) + IF(YEAR(Table1[[#This Row],[Invoice Date]])=2021, 52, 0)</f>
        <v>94</v>
      </c>
    </row>
    <row r="7756" spans="2:17" ht="14.25" customHeight="1" x14ac:dyDescent="0.3">
      <c r="B7756" s="4" t="s">
        <v>30</v>
      </c>
      <c r="C7756" s="34">
        <v>1128299</v>
      </c>
      <c r="D7756" s="5">
        <v>44479</v>
      </c>
      <c r="E7756" s="4" t="s">
        <v>36</v>
      </c>
      <c r="F7756" s="4" t="s">
        <v>116</v>
      </c>
      <c r="G7756" s="4" t="s">
        <v>117</v>
      </c>
      <c r="H7756" s="6" t="s">
        <v>17</v>
      </c>
      <c r="I7756" s="7">
        <v>41</v>
      </c>
      <c r="J7756" s="8">
        <v>116</v>
      </c>
      <c r="K7756" s="9">
        <v>4756</v>
      </c>
      <c r="L7756" s="9">
        <v>2520.6800000000003</v>
      </c>
      <c r="M7756" s="10">
        <v>0.53</v>
      </c>
      <c r="N7756" s="4" t="s">
        <v>83</v>
      </c>
      <c r="O7756" s="4" t="str">
        <f>TEXT(Table1[[#This Row],[Invoice Date]],"yyyy")</f>
        <v>2021</v>
      </c>
      <c r="P7756" s="4" t="str">
        <f>TEXT(Table1[[#This Row],[Invoice Date]],"mmm")</f>
        <v>Oct</v>
      </c>
      <c r="Q7756" s="27">
        <f>WEEKNUM(Table1[[#This Row],[Invoice Date]]) + IF(YEAR(Table1[[#This Row],[Invoice Date]])=2021, 52, 0)</f>
        <v>94</v>
      </c>
    </row>
    <row r="7757" spans="2:17" ht="14.25" customHeight="1" x14ac:dyDescent="0.3">
      <c r="B7757" s="4" t="s">
        <v>25</v>
      </c>
      <c r="C7757" s="33">
        <v>1185733</v>
      </c>
      <c r="D7757" s="5">
        <v>44479</v>
      </c>
      <c r="E7757" s="4" t="s">
        <v>31</v>
      </c>
      <c r="F7757" s="4" t="s">
        <v>66</v>
      </c>
      <c r="G7757" s="4" t="s">
        <v>67</v>
      </c>
      <c r="H7757" s="6" t="s">
        <v>23</v>
      </c>
      <c r="I7757" s="7">
        <v>64</v>
      </c>
      <c r="J7757" s="8">
        <v>75</v>
      </c>
      <c r="K7757" s="9">
        <v>4800</v>
      </c>
      <c r="L7757" s="9">
        <v>2448</v>
      </c>
      <c r="M7757" s="10">
        <v>0.51</v>
      </c>
      <c r="N7757" s="4" t="s">
        <v>83</v>
      </c>
      <c r="O7757" s="4" t="str">
        <f>TEXT(Table1[[#This Row],[Invoice Date]],"yyyy")</f>
        <v>2021</v>
      </c>
      <c r="P7757" s="4" t="str">
        <f>TEXT(Table1[[#This Row],[Invoice Date]],"mmm")</f>
        <v>Oct</v>
      </c>
      <c r="Q7757" s="27">
        <f>WEEKNUM(Table1[[#This Row],[Invoice Date]]) + IF(YEAR(Table1[[#This Row],[Invoice Date]])=2021, 52, 0)</f>
        <v>94</v>
      </c>
    </row>
    <row r="7758" spans="2:17" ht="14.25" customHeight="1" x14ac:dyDescent="0.3">
      <c r="B7758" s="4" t="s">
        <v>25</v>
      </c>
      <c r="C7758" s="33">
        <v>1185733</v>
      </c>
      <c r="D7758" s="5">
        <v>44479</v>
      </c>
      <c r="E7758" s="4" t="s">
        <v>31</v>
      </c>
      <c r="F7758" s="4" t="s">
        <v>66</v>
      </c>
      <c r="G7758" s="4" t="s">
        <v>67</v>
      </c>
      <c r="H7758" s="6" t="s">
        <v>20</v>
      </c>
      <c r="I7758" s="7">
        <v>56</v>
      </c>
      <c r="J7758" s="8">
        <v>87</v>
      </c>
      <c r="K7758" s="9">
        <v>4872</v>
      </c>
      <c r="L7758" s="9">
        <v>1705.1999999999998</v>
      </c>
      <c r="M7758" s="10">
        <v>0.35</v>
      </c>
      <c r="N7758" s="4" t="s">
        <v>83</v>
      </c>
      <c r="O7758" s="4" t="str">
        <f>TEXT(Table1[[#This Row],[Invoice Date]],"yyyy")</f>
        <v>2021</v>
      </c>
      <c r="P7758" s="4" t="str">
        <f>TEXT(Table1[[#This Row],[Invoice Date]],"mmm")</f>
        <v>Oct</v>
      </c>
      <c r="Q7758" s="27">
        <f>WEEKNUM(Table1[[#This Row],[Invoice Date]]) + IF(YEAR(Table1[[#This Row],[Invoice Date]])=2021, 52, 0)</f>
        <v>94</v>
      </c>
    </row>
    <row r="7759" spans="2:17" ht="14.25" customHeight="1" x14ac:dyDescent="0.3">
      <c r="B7759" s="4" t="s">
        <v>30</v>
      </c>
      <c r="C7759" s="34">
        <v>1128299</v>
      </c>
      <c r="D7759" s="5">
        <v>44479</v>
      </c>
      <c r="E7759" s="4" t="s">
        <v>15</v>
      </c>
      <c r="F7759" s="4" t="s">
        <v>16</v>
      </c>
      <c r="G7759" s="4" t="s">
        <v>69</v>
      </c>
      <c r="H7759" s="6" t="s">
        <v>21</v>
      </c>
      <c r="I7759" s="7">
        <v>45</v>
      </c>
      <c r="J7759" s="8">
        <v>135</v>
      </c>
      <c r="K7759" s="9">
        <v>6075</v>
      </c>
      <c r="L7759" s="9">
        <v>2490.75</v>
      </c>
      <c r="M7759" s="10">
        <v>0.41</v>
      </c>
      <c r="N7759" s="4" t="s">
        <v>83</v>
      </c>
      <c r="O7759" s="4" t="str">
        <f>TEXT(Table1[[#This Row],[Invoice Date]],"yyyy")</f>
        <v>2021</v>
      </c>
      <c r="P7759" s="4" t="str">
        <f>TEXT(Table1[[#This Row],[Invoice Date]],"mmm")</f>
        <v>Oct</v>
      </c>
      <c r="Q7759" s="27">
        <f>WEEKNUM(Table1[[#This Row],[Invoice Date]]) + IF(YEAR(Table1[[#This Row],[Invoice Date]])=2021, 52, 0)</f>
        <v>94</v>
      </c>
    </row>
    <row r="7760" spans="2:17" ht="14.25" customHeight="1" x14ac:dyDescent="0.3">
      <c r="B7760" s="4" t="s">
        <v>26</v>
      </c>
      <c r="C7760" s="33">
        <v>1197831</v>
      </c>
      <c r="D7760" s="5">
        <v>44479</v>
      </c>
      <c r="E7760" s="4" t="s">
        <v>27</v>
      </c>
      <c r="F7760" s="4" t="s">
        <v>59</v>
      </c>
      <c r="G7760" s="4" t="s">
        <v>60</v>
      </c>
      <c r="H7760" s="6" t="s">
        <v>22</v>
      </c>
      <c r="I7760" s="7">
        <v>40</v>
      </c>
      <c r="J7760" s="8">
        <v>155</v>
      </c>
      <c r="K7760" s="9">
        <v>6200</v>
      </c>
      <c r="L7760" s="9">
        <v>2914</v>
      </c>
      <c r="M7760" s="10">
        <v>0.47</v>
      </c>
      <c r="N7760" s="4" t="s">
        <v>24</v>
      </c>
      <c r="O7760" s="4" t="str">
        <f>TEXT(Table1[[#This Row],[Invoice Date]],"yyyy")</f>
        <v>2021</v>
      </c>
      <c r="P7760" s="4" t="str">
        <f>TEXT(Table1[[#This Row],[Invoice Date]],"mmm")</f>
        <v>Oct</v>
      </c>
      <c r="Q7760" s="27">
        <f>WEEKNUM(Table1[[#This Row],[Invoice Date]]) + IF(YEAR(Table1[[#This Row],[Invoice Date]])=2021, 52, 0)</f>
        <v>94</v>
      </c>
    </row>
    <row r="7761" spans="2:17" ht="14.25" customHeight="1" x14ac:dyDescent="0.3">
      <c r="B7761" s="4" t="s">
        <v>30</v>
      </c>
      <c r="C7761" s="34">
        <v>1128299</v>
      </c>
      <c r="D7761" s="5">
        <v>44479</v>
      </c>
      <c r="E7761" s="4" t="s">
        <v>15</v>
      </c>
      <c r="F7761" s="4" t="s">
        <v>16</v>
      </c>
      <c r="G7761" s="4" t="s">
        <v>69</v>
      </c>
      <c r="H7761" s="6" t="s">
        <v>20</v>
      </c>
      <c r="I7761" s="7">
        <v>46</v>
      </c>
      <c r="J7761" s="8">
        <v>137</v>
      </c>
      <c r="K7761" s="9">
        <v>6302</v>
      </c>
      <c r="L7761" s="9">
        <v>2520.8000000000002</v>
      </c>
      <c r="M7761" s="10">
        <v>0.4</v>
      </c>
      <c r="N7761" s="4" t="s">
        <v>83</v>
      </c>
      <c r="O7761" s="4" t="str">
        <f>TEXT(Table1[[#This Row],[Invoice Date]],"yyyy")</f>
        <v>2021</v>
      </c>
      <c r="P7761" s="4" t="str">
        <f>TEXT(Table1[[#This Row],[Invoice Date]],"mmm")</f>
        <v>Oct</v>
      </c>
      <c r="Q7761" s="27">
        <f>WEEKNUM(Table1[[#This Row],[Invoice Date]]) + IF(YEAR(Table1[[#This Row],[Invoice Date]])=2021, 52, 0)</f>
        <v>94</v>
      </c>
    </row>
    <row r="7762" spans="2:17" ht="14.25" customHeight="1" x14ac:dyDescent="0.3">
      <c r="B7762" s="4" t="s">
        <v>25</v>
      </c>
      <c r="C7762" s="33">
        <v>1185733</v>
      </c>
      <c r="D7762" s="5">
        <v>44479</v>
      </c>
      <c r="E7762" s="4" t="s">
        <v>31</v>
      </c>
      <c r="F7762" s="4" t="s">
        <v>66</v>
      </c>
      <c r="G7762" s="4" t="s">
        <v>67</v>
      </c>
      <c r="H7762" s="6" t="s">
        <v>17</v>
      </c>
      <c r="I7762" s="7">
        <v>52</v>
      </c>
      <c r="J7762" s="8">
        <v>124</v>
      </c>
      <c r="K7762" s="9">
        <v>6448</v>
      </c>
      <c r="L7762" s="9">
        <v>2579.2000000000003</v>
      </c>
      <c r="M7762" s="10">
        <v>0.4</v>
      </c>
      <c r="N7762" s="4" t="s">
        <v>83</v>
      </c>
      <c r="O7762" s="4" t="str">
        <f>TEXT(Table1[[#This Row],[Invoice Date]],"yyyy")</f>
        <v>2021</v>
      </c>
      <c r="P7762" s="4" t="str">
        <f>TEXT(Table1[[#This Row],[Invoice Date]],"mmm")</f>
        <v>Oct</v>
      </c>
      <c r="Q7762" s="27">
        <f>WEEKNUM(Table1[[#This Row],[Invoice Date]]) + IF(YEAR(Table1[[#This Row],[Invoice Date]])=2021, 52, 0)</f>
        <v>94</v>
      </c>
    </row>
    <row r="7763" spans="2:17" ht="14.25" customHeight="1" x14ac:dyDescent="0.3">
      <c r="B7763" s="4" t="s">
        <v>26</v>
      </c>
      <c r="C7763" s="33">
        <v>1197831</v>
      </c>
      <c r="D7763" s="5">
        <v>44479</v>
      </c>
      <c r="E7763" s="4" t="s">
        <v>27</v>
      </c>
      <c r="F7763" s="4" t="s">
        <v>28</v>
      </c>
      <c r="G7763" s="4" t="s">
        <v>39</v>
      </c>
      <c r="H7763" s="6" t="s">
        <v>17</v>
      </c>
      <c r="I7763" s="7">
        <v>38</v>
      </c>
      <c r="J7763" s="8">
        <v>181</v>
      </c>
      <c r="K7763" s="9">
        <v>6878</v>
      </c>
      <c r="L7763" s="9">
        <v>3782.8999999999996</v>
      </c>
      <c r="M7763" s="10">
        <v>0.54999999999999993</v>
      </c>
      <c r="N7763" s="4" t="s">
        <v>83</v>
      </c>
      <c r="O7763" s="4" t="str">
        <f>TEXT(Table1[[#This Row],[Invoice Date]],"yyyy")</f>
        <v>2021</v>
      </c>
      <c r="P7763" s="4" t="str">
        <f>TEXT(Table1[[#This Row],[Invoice Date]],"mmm")</f>
        <v>Oct</v>
      </c>
      <c r="Q7763" s="27">
        <f>WEEKNUM(Table1[[#This Row],[Invoice Date]]) + IF(YEAR(Table1[[#This Row],[Invoice Date]])=2021, 52, 0)</f>
        <v>94</v>
      </c>
    </row>
    <row r="7764" spans="2:17" ht="14.25" customHeight="1" x14ac:dyDescent="0.3">
      <c r="B7764" s="4" t="s">
        <v>26</v>
      </c>
      <c r="C7764" s="33">
        <v>1197831</v>
      </c>
      <c r="D7764" s="5">
        <v>44479</v>
      </c>
      <c r="E7764" s="4" t="s">
        <v>27</v>
      </c>
      <c r="F7764" s="4" t="s">
        <v>28</v>
      </c>
      <c r="G7764" s="4" t="s">
        <v>39</v>
      </c>
      <c r="H7764" s="6" t="s">
        <v>17</v>
      </c>
      <c r="I7764" s="7">
        <v>31</v>
      </c>
      <c r="J7764" s="8">
        <v>225</v>
      </c>
      <c r="K7764" s="9">
        <v>6975</v>
      </c>
      <c r="L7764" s="9">
        <v>2999.2499999999995</v>
      </c>
      <c r="M7764" s="10">
        <v>0.42999999999999994</v>
      </c>
      <c r="N7764" s="4" t="s">
        <v>24</v>
      </c>
      <c r="O7764" s="4" t="str">
        <f>TEXT(Table1[[#This Row],[Invoice Date]],"yyyy")</f>
        <v>2021</v>
      </c>
      <c r="P7764" s="4" t="str">
        <f>TEXT(Table1[[#This Row],[Invoice Date]],"mmm")</f>
        <v>Oct</v>
      </c>
      <c r="Q7764" s="27">
        <f>WEEKNUM(Table1[[#This Row],[Invoice Date]]) + IF(YEAR(Table1[[#This Row],[Invoice Date]])=2021, 52, 0)</f>
        <v>94</v>
      </c>
    </row>
    <row r="7765" spans="2:17" ht="14.25" customHeight="1" x14ac:dyDescent="0.3">
      <c r="B7765" s="4" t="s">
        <v>30</v>
      </c>
      <c r="C7765" s="34">
        <v>1128299</v>
      </c>
      <c r="D7765" s="5">
        <v>44479</v>
      </c>
      <c r="E7765" s="4" t="s">
        <v>15</v>
      </c>
      <c r="F7765" s="4" t="s">
        <v>16</v>
      </c>
      <c r="G7765" s="4" t="s">
        <v>69</v>
      </c>
      <c r="H7765" s="6" t="s">
        <v>19</v>
      </c>
      <c r="I7765" s="7">
        <v>46</v>
      </c>
      <c r="J7765" s="8">
        <v>156</v>
      </c>
      <c r="K7765" s="9">
        <v>7176</v>
      </c>
      <c r="L7765" s="9">
        <v>3300.9599999999996</v>
      </c>
      <c r="M7765" s="10">
        <v>0.45999999999999996</v>
      </c>
      <c r="N7765" s="4" t="s">
        <v>83</v>
      </c>
      <c r="O7765" s="4" t="str">
        <f>TEXT(Table1[[#This Row],[Invoice Date]],"yyyy")</f>
        <v>2021</v>
      </c>
      <c r="P7765" s="4" t="str">
        <f>TEXT(Table1[[#This Row],[Invoice Date]],"mmm")</f>
        <v>Oct</v>
      </c>
      <c r="Q7765" s="27">
        <f>WEEKNUM(Table1[[#This Row],[Invoice Date]]) + IF(YEAR(Table1[[#This Row],[Invoice Date]])=2021, 52, 0)</f>
        <v>94</v>
      </c>
    </row>
    <row r="7766" spans="2:17" ht="14.25" customHeight="1" x14ac:dyDescent="0.3">
      <c r="B7766" s="4" t="s">
        <v>26</v>
      </c>
      <c r="C7766" s="33">
        <v>1197831</v>
      </c>
      <c r="D7766" s="5">
        <v>44479</v>
      </c>
      <c r="E7766" s="4" t="s">
        <v>27</v>
      </c>
      <c r="F7766" s="4" t="s">
        <v>59</v>
      </c>
      <c r="G7766" s="4" t="s">
        <v>60</v>
      </c>
      <c r="H7766" s="6" t="s">
        <v>22</v>
      </c>
      <c r="I7766" s="7">
        <v>58</v>
      </c>
      <c r="J7766" s="8">
        <v>145</v>
      </c>
      <c r="K7766" s="9">
        <v>8410</v>
      </c>
      <c r="L7766" s="9">
        <v>4709.5999999999995</v>
      </c>
      <c r="M7766" s="10">
        <v>0.55999999999999994</v>
      </c>
      <c r="N7766" s="4" t="s">
        <v>83</v>
      </c>
      <c r="O7766" s="4" t="str">
        <f>TEXT(Table1[[#This Row],[Invoice Date]],"yyyy")</f>
        <v>2021</v>
      </c>
      <c r="P7766" s="4" t="str">
        <f>TEXT(Table1[[#This Row],[Invoice Date]],"mmm")</f>
        <v>Oct</v>
      </c>
      <c r="Q7766" s="27">
        <f>WEEKNUM(Table1[[#This Row],[Invoice Date]]) + IF(YEAR(Table1[[#This Row],[Invoice Date]])=2021, 52, 0)</f>
        <v>94</v>
      </c>
    </row>
    <row r="7767" spans="2:17" ht="14.25" customHeight="1" x14ac:dyDescent="0.3">
      <c r="B7767" s="4" t="s">
        <v>25</v>
      </c>
      <c r="C7767" s="33">
        <v>1185733</v>
      </c>
      <c r="D7767" s="5">
        <v>44479</v>
      </c>
      <c r="E7767" s="4" t="s">
        <v>31</v>
      </c>
      <c r="F7767" s="4" t="s">
        <v>66</v>
      </c>
      <c r="G7767" s="4" t="s">
        <v>67</v>
      </c>
      <c r="H7767" s="6" t="s">
        <v>19</v>
      </c>
      <c r="I7767" s="7">
        <v>61</v>
      </c>
      <c r="J7767" s="8">
        <v>138</v>
      </c>
      <c r="K7767" s="9">
        <v>8418</v>
      </c>
      <c r="L7767" s="9">
        <v>2525.4000000000005</v>
      </c>
      <c r="M7767" s="10">
        <v>0.30000000000000004</v>
      </c>
      <c r="N7767" s="4" t="s">
        <v>83</v>
      </c>
      <c r="O7767" s="4" t="str">
        <f>TEXT(Table1[[#This Row],[Invoice Date]],"yyyy")</f>
        <v>2021</v>
      </c>
      <c r="P7767" s="4" t="str">
        <f>TEXT(Table1[[#This Row],[Invoice Date]],"mmm")</f>
        <v>Oct</v>
      </c>
      <c r="Q7767" s="27">
        <f>WEEKNUM(Table1[[#This Row],[Invoice Date]]) + IF(YEAR(Table1[[#This Row],[Invoice Date]])=2021, 52, 0)</f>
        <v>94</v>
      </c>
    </row>
    <row r="7768" spans="2:17" ht="14.25" customHeight="1" x14ac:dyDescent="0.3">
      <c r="B7768" s="4" t="s">
        <v>30</v>
      </c>
      <c r="C7768" s="34">
        <v>1128299</v>
      </c>
      <c r="D7768" s="5">
        <v>44479</v>
      </c>
      <c r="E7768" s="4" t="s">
        <v>15</v>
      </c>
      <c r="F7768" s="4" t="s">
        <v>16</v>
      </c>
      <c r="G7768" s="4" t="s">
        <v>69</v>
      </c>
      <c r="H7768" s="6" t="s">
        <v>22</v>
      </c>
      <c r="I7768" s="7">
        <v>59</v>
      </c>
      <c r="J7768" s="8">
        <v>150</v>
      </c>
      <c r="K7768" s="9">
        <v>8850</v>
      </c>
      <c r="L7768" s="9">
        <v>4159.5</v>
      </c>
      <c r="M7768" s="10">
        <v>0.47</v>
      </c>
      <c r="N7768" s="4" t="s">
        <v>83</v>
      </c>
      <c r="O7768" s="4" t="str">
        <f>TEXT(Table1[[#This Row],[Invoice Date]],"yyyy")</f>
        <v>2021</v>
      </c>
      <c r="P7768" s="4" t="str">
        <f>TEXT(Table1[[#This Row],[Invoice Date]],"mmm")</f>
        <v>Oct</v>
      </c>
      <c r="Q7768" s="27">
        <f>WEEKNUM(Table1[[#This Row],[Invoice Date]]) + IF(YEAR(Table1[[#This Row],[Invoice Date]])=2021, 52, 0)</f>
        <v>94</v>
      </c>
    </row>
    <row r="7769" spans="2:17" ht="14.25" customHeight="1" x14ac:dyDescent="0.3">
      <c r="B7769" s="4" t="s">
        <v>30</v>
      </c>
      <c r="C7769" s="34">
        <v>1128299</v>
      </c>
      <c r="D7769" s="5">
        <v>44479</v>
      </c>
      <c r="E7769" s="4" t="s">
        <v>15</v>
      </c>
      <c r="F7769" s="4" t="s">
        <v>16</v>
      </c>
      <c r="G7769" s="4" t="s">
        <v>69</v>
      </c>
      <c r="H7769" s="6" t="s">
        <v>23</v>
      </c>
      <c r="I7769" s="7">
        <v>64</v>
      </c>
      <c r="J7769" s="8">
        <v>156</v>
      </c>
      <c r="K7769" s="9">
        <v>9984</v>
      </c>
      <c r="L7769" s="9">
        <v>6190.08</v>
      </c>
      <c r="M7769" s="10">
        <v>0.62</v>
      </c>
      <c r="N7769" s="4" t="s">
        <v>83</v>
      </c>
      <c r="O7769" s="4" t="str">
        <f>TEXT(Table1[[#This Row],[Invoice Date]],"yyyy")</f>
        <v>2021</v>
      </c>
      <c r="P7769" s="4" t="str">
        <f>TEXT(Table1[[#This Row],[Invoice Date]],"mmm")</f>
        <v>Oct</v>
      </c>
      <c r="Q7769" s="27">
        <f>WEEKNUM(Table1[[#This Row],[Invoice Date]]) + IF(YEAR(Table1[[#This Row],[Invoice Date]])=2021, 52, 0)</f>
        <v>94</v>
      </c>
    </row>
    <row r="7770" spans="2:17" ht="14.25" customHeight="1" x14ac:dyDescent="0.3">
      <c r="B7770" s="4" t="s">
        <v>30</v>
      </c>
      <c r="C7770" s="34">
        <v>1128299</v>
      </c>
      <c r="D7770" s="5">
        <v>44479</v>
      </c>
      <c r="E7770" s="4" t="s">
        <v>15</v>
      </c>
      <c r="F7770" s="4" t="s">
        <v>16</v>
      </c>
      <c r="G7770" s="4" t="s">
        <v>69</v>
      </c>
      <c r="H7770" s="6" t="s">
        <v>17</v>
      </c>
      <c r="I7770" s="7">
        <v>57</v>
      </c>
      <c r="J7770" s="8">
        <v>208</v>
      </c>
      <c r="K7770" s="9">
        <v>11856</v>
      </c>
      <c r="L7770" s="9">
        <v>6757.920000000001</v>
      </c>
      <c r="M7770" s="10">
        <v>0.57000000000000006</v>
      </c>
      <c r="N7770" s="4" t="s">
        <v>83</v>
      </c>
      <c r="O7770" s="4" t="str">
        <f>TEXT(Table1[[#This Row],[Invoice Date]],"yyyy")</f>
        <v>2021</v>
      </c>
      <c r="P7770" s="4" t="str">
        <f>TEXT(Table1[[#This Row],[Invoice Date]],"mmm")</f>
        <v>Oct</v>
      </c>
      <c r="Q7770" s="27">
        <f>WEEKNUM(Table1[[#This Row],[Invoice Date]]) + IF(YEAR(Table1[[#This Row],[Invoice Date]])=2021, 52, 0)</f>
        <v>94</v>
      </c>
    </row>
    <row r="7771" spans="2:17" ht="14.25" customHeight="1" x14ac:dyDescent="0.3">
      <c r="B7771" s="4" t="s">
        <v>30</v>
      </c>
      <c r="C7771" s="34">
        <v>1128299</v>
      </c>
      <c r="D7771" s="5">
        <v>44479</v>
      </c>
      <c r="E7771" s="4" t="s">
        <v>36</v>
      </c>
      <c r="F7771" s="4" t="s">
        <v>116</v>
      </c>
      <c r="G7771" s="4" t="s">
        <v>117</v>
      </c>
      <c r="H7771" s="6" t="s">
        <v>20</v>
      </c>
      <c r="I7771" s="7">
        <v>35</v>
      </c>
      <c r="J7771" s="8">
        <v>150</v>
      </c>
      <c r="K7771" s="9">
        <v>52500</v>
      </c>
      <c r="L7771" s="9">
        <v>18375</v>
      </c>
      <c r="M7771" s="10">
        <v>0.35</v>
      </c>
      <c r="N7771" s="4" t="s">
        <v>18</v>
      </c>
      <c r="O7771" s="4" t="str">
        <f>TEXT(Table1[[#This Row],[Invoice Date]],"yyyy")</f>
        <v>2021</v>
      </c>
      <c r="P7771" s="4" t="str">
        <f>TEXT(Table1[[#This Row],[Invoice Date]],"mmm")</f>
        <v>Oct</v>
      </c>
      <c r="Q7771" s="27">
        <f>WEEKNUM(Table1[[#This Row],[Invoice Date]]) + IF(YEAR(Table1[[#This Row],[Invoice Date]])=2021, 52, 0)</f>
        <v>94</v>
      </c>
    </row>
    <row r="7772" spans="2:17" ht="14.25" customHeight="1" x14ac:dyDescent="0.3">
      <c r="B7772" s="4" t="s">
        <v>30</v>
      </c>
      <c r="C7772" s="34">
        <v>1128299</v>
      </c>
      <c r="D7772" s="5">
        <v>44479</v>
      </c>
      <c r="E7772" s="4" t="s">
        <v>36</v>
      </c>
      <c r="F7772" s="4" t="s">
        <v>116</v>
      </c>
      <c r="G7772" s="4" t="s">
        <v>117</v>
      </c>
      <c r="H7772" s="6" t="s">
        <v>21</v>
      </c>
      <c r="I7772" s="7">
        <v>35</v>
      </c>
      <c r="J7772" s="8">
        <v>150</v>
      </c>
      <c r="K7772" s="9">
        <v>52500</v>
      </c>
      <c r="L7772" s="9">
        <v>18375</v>
      </c>
      <c r="M7772" s="10">
        <v>0.35</v>
      </c>
      <c r="N7772" s="4" t="s">
        <v>18</v>
      </c>
      <c r="O7772" s="4" t="str">
        <f>TEXT(Table1[[#This Row],[Invoice Date]],"yyyy")</f>
        <v>2021</v>
      </c>
      <c r="P7772" s="4" t="str">
        <f>TEXT(Table1[[#This Row],[Invoice Date]],"mmm")</f>
        <v>Oct</v>
      </c>
      <c r="Q7772" s="27">
        <f>WEEKNUM(Table1[[#This Row],[Invoice Date]]) + IF(YEAR(Table1[[#This Row],[Invoice Date]])=2021, 52, 0)</f>
        <v>94</v>
      </c>
    </row>
    <row r="7773" spans="2:17" ht="14.25" customHeight="1" x14ac:dyDescent="0.3">
      <c r="B7773" s="4" t="s">
        <v>30</v>
      </c>
      <c r="C7773" s="34">
        <v>1128299</v>
      </c>
      <c r="D7773" s="5">
        <v>44479</v>
      </c>
      <c r="E7773" s="4" t="s">
        <v>36</v>
      </c>
      <c r="F7773" s="4" t="s">
        <v>116</v>
      </c>
      <c r="G7773" s="4" t="s">
        <v>117</v>
      </c>
      <c r="H7773" s="6" t="s">
        <v>22</v>
      </c>
      <c r="I7773" s="7">
        <v>44.999999999999993</v>
      </c>
      <c r="J7773" s="8">
        <v>150</v>
      </c>
      <c r="K7773" s="9">
        <v>67499.999999999985</v>
      </c>
      <c r="L7773" s="9">
        <v>20249.999999999996</v>
      </c>
      <c r="M7773" s="10">
        <v>0.3</v>
      </c>
      <c r="N7773" s="4" t="s">
        <v>18</v>
      </c>
      <c r="O7773" s="4" t="str">
        <f>TEXT(Table1[[#This Row],[Invoice Date]],"yyyy")</f>
        <v>2021</v>
      </c>
      <c r="P7773" s="4" t="str">
        <f>TEXT(Table1[[#This Row],[Invoice Date]],"mmm")</f>
        <v>Oct</v>
      </c>
      <c r="Q7773" s="27">
        <f>WEEKNUM(Table1[[#This Row],[Invoice Date]]) + IF(YEAR(Table1[[#This Row],[Invoice Date]])=2021, 52, 0)</f>
        <v>94</v>
      </c>
    </row>
    <row r="7774" spans="2:17" ht="14.25" customHeight="1" x14ac:dyDescent="0.3">
      <c r="B7774" s="4" t="s">
        <v>30</v>
      </c>
      <c r="C7774" s="34">
        <v>1128299</v>
      </c>
      <c r="D7774" s="5">
        <v>44479</v>
      </c>
      <c r="E7774" s="4" t="s">
        <v>36</v>
      </c>
      <c r="F7774" s="4" t="s">
        <v>116</v>
      </c>
      <c r="G7774" s="4" t="s">
        <v>117</v>
      </c>
      <c r="H7774" s="6" t="s">
        <v>19</v>
      </c>
      <c r="I7774" s="7">
        <v>35</v>
      </c>
      <c r="J7774" s="8">
        <v>250</v>
      </c>
      <c r="K7774" s="9">
        <v>87500</v>
      </c>
      <c r="L7774" s="9">
        <v>35000</v>
      </c>
      <c r="M7774" s="10">
        <v>0.4</v>
      </c>
      <c r="N7774" s="4" t="s">
        <v>18</v>
      </c>
      <c r="O7774" s="4" t="str">
        <f>TEXT(Table1[[#This Row],[Invoice Date]],"yyyy")</f>
        <v>2021</v>
      </c>
      <c r="P7774" s="4" t="str">
        <f>TEXT(Table1[[#This Row],[Invoice Date]],"mmm")</f>
        <v>Oct</v>
      </c>
      <c r="Q7774" s="27">
        <f>WEEKNUM(Table1[[#This Row],[Invoice Date]]) + IF(YEAR(Table1[[#This Row],[Invoice Date]])=2021, 52, 0)</f>
        <v>94</v>
      </c>
    </row>
    <row r="7775" spans="2:17" ht="14.25" customHeight="1" x14ac:dyDescent="0.3">
      <c r="B7775" s="4" t="s">
        <v>30</v>
      </c>
      <c r="C7775" s="34">
        <v>1128299</v>
      </c>
      <c r="D7775" s="5">
        <v>44479</v>
      </c>
      <c r="E7775" s="4" t="s">
        <v>36</v>
      </c>
      <c r="F7775" s="4" t="s">
        <v>116</v>
      </c>
      <c r="G7775" s="4" t="s">
        <v>117</v>
      </c>
      <c r="H7775" s="6" t="s">
        <v>23</v>
      </c>
      <c r="I7775" s="7">
        <v>49.999999999999986</v>
      </c>
      <c r="J7775" s="8">
        <v>275</v>
      </c>
      <c r="K7775" s="9">
        <v>137499.99999999997</v>
      </c>
      <c r="L7775" s="9">
        <v>54999.999999999993</v>
      </c>
      <c r="M7775" s="10">
        <v>0.4</v>
      </c>
      <c r="N7775" s="4" t="s">
        <v>18</v>
      </c>
      <c r="O7775" s="4" t="str">
        <f>TEXT(Table1[[#This Row],[Invoice Date]],"yyyy")</f>
        <v>2021</v>
      </c>
      <c r="P7775" s="4" t="str">
        <f>TEXT(Table1[[#This Row],[Invoice Date]],"mmm")</f>
        <v>Oct</v>
      </c>
      <c r="Q7775" s="27">
        <f>WEEKNUM(Table1[[#This Row],[Invoice Date]]) + IF(YEAR(Table1[[#This Row],[Invoice Date]])=2021, 52, 0)</f>
        <v>94</v>
      </c>
    </row>
    <row r="7776" spans="2:17" ht="14.25" customHeight="1" x14ac:dyDescent="0.3">
      <c r="B7776" s="4" t="s">
        <v>25</v>
      </c>
      <c r="C7776" s="33">
        <v>1185733</v>
      </c>
      <c r="D7776" s="5">
        <v>44479</v>
      </c>
      <c r="E7776" s="4" t="s">
        <v>31</v>
      </c>
      <c r="F7776" s="4" t="s">
        <v>66</v>
      </c>
      <c r="G7776" s="4" t="s">
        <v>67</v>
      </c>
      <c r="H7776" s="6" t="s">
        <v>21</v>
      </c>
      <c r="I7776" s="7">
        <v>55.000000000000007</v>
      </c>
      <c r="J7776" s="8">
        <v>275</v>
      </c>
      <c r="K7776" s="9">
        <v>151250.00000000003</v>
      </c>
      <c r="L7776" s="9">
        <v>37812.500000000007</v>
      </c>
      <c r="M7776" s="10">
        <v>0.25</v>
      </c>
      <c r="N7776" s="4" t="s">
        <v>24</v>
      </c>
      <c r="O7776" s="4" t="str">
        <f>TEXT(Table1[[#This Row],[Invoice Date]],"yyyy")</f>
        <v>2021</v>
      </c>
      <c r="P7776" s="4" t="str">
        <f>TEXT(Table1[[#This Row],[Invoice Date]],"mmm")</f>
        <v>Oct</v>
      </c>
      <c r="Q7776" s="27">
        <f>WEEKNUM(Table1[[#This Row],[Invoice Date]]) + IF(YEAR(Table1[[#This Row],[Invoice Date]])=2021, 52, 0)</f>
        <v>94</v>
      </c>
    </row>
    <row r="7777" spans="2:17" ht="14.25" customHeight="1" x14ac:dyDescent="0.3">
      <c r="B7777" s="4" t="s">
        <v>25</v>
      </c>
      <c r="C7777" s="33">
        <v>1185733</v>
      </c>
      <c r="D7777" s="5">
        <v>44479</v>
      </c>
      <c r="E7777" s="4" t="s">
        <v>31</v>
      </c>
      <c r="F7777" s="4" t="s">
        <v>66</v>
      </c>
      <c r="G7777" s="4" t="s">
        <v>67</v>
      </c>
      <c r="H7777" s="6" t="s">
        <v>22</v>
      </c>
      <c r="I7777" s="7">
        <v>65</v>
      </c>
      <c r="J7777" s="8">
        <v>250</v>
      </c>
      <c r="K7777" s="9">
        <v>162500</v>
      </c>
      <c r="L7777" s="9">
        <v>24375</v>
      </c>
      <c r="M7777" s="10">
        <v>0.15</v>
      </c>
      <c r="N7777" s="4" t="s">
        <v>24</v>
      </c>
      <c r="O7777" s="4" t="str">
        <f>TEXT(Table1[[#This Row],[Invoice Date]],"yyyy")</f>
        <v>2021</v>
      </c>
      <c r="P7777" s="4" t="str">
        <f>TEXT(Table1[[#This Row],[Invoice Date]],"mmm")</f>
        <v>Oct</v>
      </c>
      <c r="Q7777" s="27">
        <f>WEEKNUM(Table1[[#This Row],[Invoice Date]]) + IF(YEAR(Table1[[#This Row],[Invoice Date]])=2021, 52, 0)</f>
        <v>94</v>
      </c>
    </row>
    <row r="7778" spans="2:17" ht="14.25" customHeight="1" x14ac:dyDescent="0.3">
      <c r="B7778" s="4" t="s">
        <v>30</v>
      </c>
      <c r="C7778" s="34">
        <v>1128299</v>
      </c>
      <c r="D7778" s="5">
        <v>44479</v>
      </c>
      <c r="E7778" s="4" t="s">
        <v>36</v>
      </c>
      <c r="F7778" s="4" t="s">
        <v>116</v>
      </c>
      <c r="G7778" s="4" t="s">
        <v>117</v>
      </c>
      <c r="H7778" s="6" t="s">
        <v>17</v>
      </c>
      <c r="I7778" s="7">
        <v>44.999999999999993</v>
      </c>
      <c r="J7778" s="8">
        <v>400</v>
      </c>
      <c r="K7778" s="9">
        <v>179999.99999999997</v>
      </c>
      <c r="L7778" s="9">
        <v>71999.999999999985</v>
      </c>
      <c r="M7778" s="10">
        <v>0.4</v>
      </c>
      <c r="N7778" s="4" t="s">
        <v>18</v>
      </c>
      <c r="O7778" s="4" t="str">
        <f>TEXT(Table1[[#This Row],[Invoice Date]],"yyyy")</f>
        <v>2021</v>
      </c>
      <c r="P7778" s="4" t="str">
        <f>TEXT(Table1[[#This Row],[Invoice Date]],"mmm")</f>
        <v>Oct</v>
      </c>
      <c r="Q7778" s="27">
        <f>WEEKNUM(Table1[[#This Row],[Invoice Date]]) + IF(YEAR(Table1[[#This Row],[Invoice Date]])=2021, 52, 0)</f>
        <v>94</v>
      </c>
    </row>
    <row r="7779" spans="2:17" ht="14.25" customHeight="1" x14ac:dyDescent="0.3">
      <c r="B7779" s="4" t="s">
        <v>25</v>
      </c>
      <c r="C7779" s="33">
        <v>1185733</v>
      </c>
      <c r="D7779" s="5">
        <v>44479</v>
      </c>
      <c r="E7779" s="4" t="s">
        <v>31</v>
      </c>
      <c r="F7779" s="4" t="s">
        <v>66</v>
      </c>
      <c r="G7779" s="4" t="s">
        <v>67</v>
      </c>
      <c r="H7779" s="6" t="s">
        <v>20</v>
      </c>
      <c r="I7779" s="7">
        <v>60.000000000000007</v>
      </c>
      <c r="J7779" s="8">
        <v>300</v>
      </c>
      <c r="K7779" s="9">
        <v>180000.00000000003</v>
      </c>
      <c r="L7779" s="9">
        <v>45000.000000000007</v>
      </c>
      <c r="M7779" s="10">
        <v>0.25</v>
      </c>
      <c r="N7779" s="4" t="s">
        <v>24</v>
      </c>
      <c r="O7779" s="4" t="str">
        <f>TEXT(Table1[[#This Row],[Invoice Date]],"yyyy")</f>
        <v>2021</v>
      </c>
      <c r="P7779" s="4" t="str">
        <f>TEXT(Table1[[#This Row],[Invoice Date]],"mmm")</f>
        <v>Oct</v>
      </c>
      <c r="Q7779" s="27">
        <f>WEEKNUM(Table1[[#This Row],[Invoice Date]]) + IF(YEAR(Table1[[#This Row],[Invoice Date]])=2021, 52, 0)</f>
        <v>94</v>
      </c>
    </row>
    <row r="7780" spans="2:17" ht="14.25" customHeight="1" x14ac:dyDescent="0.3">
      <c r="B7780" s="4" t="s">
        <v>25</v>
      </c>
      <c r="C7780" s="33">
        <v>1185733</v>
      </c>
      <c r="D7780" s="5">
        <v>44479</v>
      </c>
      <c r="E7780" s="4" t="s">
        <v>31</v>
      </c>
      <c r="F7780" s="4" t="s">
        <v>66</v>
      </c>
      <c r="G7780" s="4" t="s">
        <v>67</v>
      </c>
      <c r="H7780" s="6" t="s">
        <v>23</v>
      </c>
      <c r="I7780" s="7">
        <v>70</v>
      </c>
      <c r="J7780" s="8">
        <v>300</v>
      </c>
      <c r="K7780" s="9">
        <v>210000</v>
      </c>
      <c r="L7780" s="9">
        <v>84000</v>
      </c>
      <c r="M7780" s="10">
        <v>0.4</v>
      </c>
      <c r="N7780" s="4" t="s">
        <v>24</v>
      </c>
      <c r="O7780" s="4" t="str">
        <f>TEXT(Table1[[#This Row],[Invoice Date]],"yyyy")</f>
        <v>2021</v>
      </c>
      <c r="P7780" s="4" t="str">
        <f>TEXT(Table1[[#This Row],[Invoice Date]],"mmm")</f>
        <v>Oct</v>
      </c>
      <c r="Q7780" s="27">
        <f>WEEKNUM(Table1[[#This Row],[Invoice Date]]) + IF(YEAR(Table1[[#This Row],[Invoice Date]])=2021, 52, 0)</f>
        <v>94</v>
      </c>
    </row>
    <row r="7781" spans="2:17" ht="14.25" customHeight="1" x14ac:dyDescent="0.3">
      <c r="B7781" s="4" t="s">
        <v>30</v>
      </c>
      <c r="C7781" s="34">
        <v>1128299</v>
      </c>
      <c r="D7781" s="5">
        <v>44479</v>
      </c>
      <c r="E7781" s="4" t="s">
        <v>15</v>
      </c>
      <c r="F7781" s="4" t="s">
        <v>16</v>
      </c>
      <c r="G7781" s="4" t="s">
        <v>69</v>
      </c>
      <c r="H7781" s="6" t="s">
        <v>21</v>
      </c>
      <c r="I7781" s="7">
        <v>50.000000000000014</v>
      </c>
      <c r="J7781" s="8">
        <v>500</v>
      </c>
      <c r="K7781" s="9">
        <v>250000.00000000006</v>
      </c>
      <c r="L7781" s="9">
        <v>75000.000000000015</v>
      </c>
      <c r="M7781" s="10">
        <v>0.3</v>
      </c>
      <c r="N7781" s="4" t="s">
        <v>18</v>
      </c>
      <c r="O7781" s="4" t="str">
        <f>TEXT(Table1[[#This Row],[Invoice Date]],"yyyy")</f>
        <v>2021</v>
      </c>
      <c r="P7781" s="4" t="str">
        <f>TEXT(Table1[[#This Row],[Invoice Date]],"mmm")</f>
        <v>Oct</v>
      </c>
      <c r="Q7781" s="27">
        <f>WEEKNUM(Table1[[#This Row],[Invoice Date]]) + IF(YEAR(Table1[[#This Row],[Invoice Date]])=2021, 52, 0)</f>
        <v>94</v>
      </c>
    </row>
    <row r="7782" spans="2:17" ht="14.25" customHeight="1" x14ac:dyDescent="0.3">
      <c r="B7782" s="4" t="s">
        <v>25</v>
      </c>
      <c r="C7782" s="33">
        <v>1185733</v>
      </c>
      <c r="D7782" s="5">
        <v>44479</v>
      </c>
      <c r="E7782" s="4" t="s">
        <v>31</v>
      </c>
      <c r="F7782" s="4" t="s">
        <v>66</v>
      </c>
      <c r="G7782" s="4" t="s">
        <v>67</v>
      </c>
      <c r="H7782" s="6" t="s">
        <v>17</v>
      </c>
      <c r="I7782" s="7">
        <v>55.000000000000007</v>
      </c>
      <c r="J7782" s="8">
        <v>475</v>
      </c>
      <c r="K7782" s="9">
        <v>261250.00000000003</v>
      </c>
      <c r="L7782" s="9">
        <v>65312.500000000007</v>
      </c>
      <c r="M7782" s="10">
        <v>0.25</v>
      </c>
      <c r="N7782" s="4" t="s">
        <v>24</v>
      </c>
      <c r="O7782" s="4" t="str">
        <f>TEXT(Table1[[#This Row],[Invoice Date]],"yyyy")</f>
        <v>2021</v>
      </c>
      <c r="P7782" s="4" t="str">
        <f>TEXT(Table1[[#This Row],[Invoice Date]],"mmm")</f>
        <v>Oct</v>
      </c>
      <c r="Q7782" s="27">
        <f>WEEKNUM(Table1[[#This Row],[Invoice Date]]) + IF(YEAR(Table1[[#This Row],[Invoice Date]])=2021, 52, 0)</f>
        <v>94</v>
      </c>
    </row>
    <row r="7783" spans="2:17" ht="14.25" customHeight="1" x14ac:dyDescent="0.3">
      <c r="B7783" s="4" t="s">
        <v>30</v>
      </c>
      <c r="C7783" s="34">
        <v>1128299</v>
      </c>
      <c r="D7783" s="5">
        <v>44479</v>
      </c>
      <c r="E7783" s="4" t="s">
        <v>15</v>
      </c>
      <c r="F7783" s="4" t="s">
        <v>16</v>
      </c>
      <c r="G7783" s="4" t="s">
        <v>69</v>
      </c>
      <c r="H7783" s="6" t="s">
        <v>20</v>
      </c>
      <c r="I7783" s="7">
        <v>50.000000000000014</v>
      </c>
      <c r="J7783" s="8">
        <v>525</v>
      </c>
      <c r="K7783" s="9">
        <v>262500.00000000006</v>
      </c>
      <c r="L7783" s="9">
        <v>65625.000000000015</v>
      </c>
      <c r="M7783" s="10">
        <v>0.25</v>
      </c>
      <c r="N7783" s="4" t="s">
        <v>18</v>
      </c>
      <c r="O7783" s="4" t="str">
        <f>TEXT(Table1[[#This Row],[Invoice Date]],"yyyy")</f>
        <v>2021</v>
      </c>
      <c r="P7783" s="4" t="str">
        <f>TEXT(Table1[[#This Row],[Invoice Date]],"mmm")</f>
        <v>Oct</v>
      </c>
      <c r="Q7783" s="27">
        <f>WEEKNUM(Table1[[#This Row],[Invoice Date]]) + IF(YEAR(Table1[[#This Row],[Invoice Date]])=2021, 52, 0)</f>
        <v>94</v>
      </c>
    </row>
    <row r="7784" spans="2:17" ht="14.25" customHeight="1" x14ac:dyDescent="0.3">
      <c r="B7784" s="4" t="s">
        <v>26</v>
      </c>
      <c r="C7784" s="33">
        <v>1197831</v>
      </c>
      <c r="D7784" s="5">
        <v>44479</v>
      </c>
      <c r="E7784" s="4" t="s">
        <v>27</v>
      </c>
      <c r="F7784" s="4" t="s">
        <v>28</v>
      </c>
      <c r="G7784" s="4" t="s">
        <v>39</v>
      </c>
      <c r="H7784" s="6" t="s">
        <v>17</v>
      </c>
      <c r="I7784" s="7">
        <v>40</v>
      </c>
      <c r="J7784" s="8">
        <v>725</v>
      </c>
      <c r="K7784" s="9">
        <v>290000</v>
      </c>
      <c r="L7784" s="9">
        <v>115999.99999999999</v>
      </c>
      <c r="M7784" s="10">
        <v>0.39999999999999997</v>
      </c>
      <c r="N7784" s="4" t="s">
        <v>24</v>
      </c>
      <c r="O7784" s="4" t="str">
        <f>TEXT(Table1[[#This Row],[Invoice Date]],"yyyy")</f>
        <v>2021</v>
      </c>
      <c r="P7784" s="4" t="str">
        <f>TEXT(Table1[[#This Row],[Invoice Date]],"mmm")</f>
        <v>Oct</v>
      </c>
      <c r="Q7784" s="27">
        <f>WEEKNUM(Table1[[#This Row],[Invoice Date]]) + IF(YEAR(Table1[[#This Row],[Invoice Date]])=2021, 52, 0)</f>
        <v>94</v>
      </c>
    </row>
    <row r="7785" spans="2:17" ht="14.25" customHeight="1" x14ac:dyDescent="0.3">
      <c r="B7785" s="4" t="s">
        <v>26</v>
      </c>
      <c r="C7785" s="33">
        <v>1197831</v>
      </c>
      <c r="D7785" s="5">
        <v>44479</v>
      </c>
      <c r="E7785" s="4" t="s">
        <v>27</v>
      </c>
      <c r="F7785" s="4" t="s">
        <v>59</v>
      </c>
      <c r="G7785" s="4" t="s">
        <v>60</v>
      </c>
      <c r="H7785" s="6" t="s">
        <v>22</v>
      </c>
      <c r="I7785" s="7">
        <v>60</v>
      </c>
      <c r="J7785" s="8">
        <v>500</v>
      </c>
      <c r="K7785" s="9">
        <v>300000</v>
      </c>
      <c r="L7785" s="9">
        <v>135000</v>
      </c>
      <c r="M7785" s="10">
        <v>0.44999999999999996</v>
      </c>
      <c r="N7785" s="4" t="s">
        <v>24</v>
      </c>
      <c r="O7785" s="4" t="str">
        <f>TEXT(Table1[[#This Row],[Invoice Date]],"yyyy")</f>
        <v>2021</v>
      </c>
      <c r="P7785" s="4" t="str">
        <f>TEXT(Table1[[#This Row],[Invoice Date]],"mmm")</f>
        <v>Oct</v>
      </c>
      <c r="Q7785" s="27">
        <f>WEEKNUM(Table1[[#This Row],[Invoice Date]]) + IF(YEAR(Table1[[#This Row],[Invoice Date]])=2021, 52, 0)</f>
        <v>94</v>
      </c>
    </row>
    <row r="7786" spans="2:17" ht="14.25" customHeight="1" x14ac:dyDescent="0.3">
      <c r="B7786" s="4" t="s">
        <v>30</v>
      </c>
      <c r="C7786" s="34">
        <v>1128299</v>
      </c>
      <c r="D7786" s="5">
        <v>44479</v>
      </c>
      <c r="E7786" s="4" t="s">
        <v>15</v>
      </c>
      <c r="F7786" s="4" t="s">
        <v>16</v>
      </c>
      <c r="G7786" s="4" t="s">
        <v>69</v>
      </c>
      <c r="H7786" s="6" t="s">
        <v>22</v>
      </c>
      <c r="I7786" s="7">
        <v>60.000000000000007</v>
      </c>
      <c r="J7786" s="8">
        <v>500</v>
      </c>
      <c r="K7786" s="9">
        <v>300000.00000000006</v>
      </c>
      <c r="L7786" s="9">
        <v>105000.00000000001</v>
      </c>
      <c r="M7786" s="10">
        <v>0.35</v>
      </c>
      <c r="N7786" s="4" t="s">
        <v>18</v>
      </c>
      <c r="O7786" s="4" t="str">
        <f>TEXT(Table1[[#This Row],[Invoice Date]],"yyyy")</f>
        <v>2021</v>
      </c>
      <c r="P7786" s="4" t="str">
        <f>TEXT(Table1[[#This Row],[Invoice Date]],"mmm")</f>
        <v>Oct</v>
      </c>
      <c r="Q7786" s="27">
        <f>WEEKNUM(Table1[[#This Row],[Invoice Date]]) + IF(YEAR(Table1[[#This Row],[Invoice Date]])=2021, 52, 0)</f>
        <v>94</v>
      </c>
    </row>
    <row r="7787" spans="2:17" ht="14.25" customHeight="1" x14ac:dyDescent="0.3">
      <c r="B7787" s="4" t="s">
        <v>25</v>
      </c>
      <c r="C7787" s="33">
        <v>1185733</v>
      </c>
      <c r="D7787" s="5">
        <v>44479</v>
      </c>
      <c r="E7787" s="4" t="s">
        <v>31</v>
      </c>
      <c r="F7787" s="4" t="s">
        <v>66</v>
      </c>
      <c r="G7787" s="4" t="s">
        <v>67</v>
      </c>
      <c r="H7787" s="6" t="s">
        <v>19</v>
      </c>
      <c r="I7787" s="7">
        <v>65.000000000000014</v>
      </c>
      <c r="J7787" s="8">
        <v>475</v>
      </c>
      <c r="K7787" s="9">
        <v>308750.00000000006</v>
      </c>
      <c r="L7787" s="9">
        <v>61750.000000000015</v>
      </c>
      <c r="M7787" s="10">
        <v>0.2</v>
      </c>
      <c r="N7787" s="4" t="s">
        <v>24</v>
      </c>
      <c r="O7787" s="4" t="str">
        <f>TEXT(Table1[[#This Row],[Invoice Date]],"yyyy")</f>
        <v>2021</v>
      </c>
      <c r="P7787" s="4" t="str">
        <f>TEXT(Table1[[#This Row],[Invoice Date]],"mmm")</f>
        <v>Oct</v>
      </c>
      <c r="Q7787" s="27">
        <f>WEEKNUM(Table1[[#This Row],[Invoice Date]]) + IF(YEAR(Table1[[#This Row],[Invoice Date]])=2021, 52, 0)</f>
        <v>94</v>
      </c>
    </row>
    <row r="7788" spans="2:17" ht="14.25" customHeight="1" x14ac:dyDescent="0.3">
      <c r="B7788" s="4" t="s">
        <v>30</v>
      </c>
      <c r="C7788" s="34">
        <v>1128299</v>
      </c>
      <c r="D7788" s="5">
        <v>44479</v>
      </c>
      <c r="E7788" s="4" t="s">
        <v>15</v>
      </c>
      <c r="F7788" s="4" t="s">
        <v>16</v>
      </c>
      <c r="G7788" s="4" t="s">
        <v>69</v>
      </c>
      <c r="H7788" s="6" t="s">
        <v>19</v>
      </c>
      <c r="I7788" s="7">
        <v>50.000000000000014</v>
      </c>
      <c r="J7788" s="8">
        <v>625</v>
      </c>
      <c r="K7788" s="9">
        <v>312500.00000000012</v>
      </c>
      <c r="L7788" s="9">
        <v>109375.00000000003</v>
      </c>
      <c r="M7788" s="10">
        <v>0.35</v>
      </c>
      <c r="N7788" s="4" t="s">
        <v>18</v>
      </c>
      <c r="O7788" s="4" t="str">
        <f>TEXT(Table1[[#This Row],[Invoice Date]],"yyyy")</f>
        <v>2021</v>
      </c>
      <c r="P7788" s="4" t="str">
        <f>TEXT(Table1[[#This Row],[Invoice Date]],"mmm")</f>
        <v>Oct</v>
      </c>
      <c r="Q7788" s="27">
        <f>WEEKNUM(Table1[[#This Row],[Invoice Date]]) + IF(YEAR(Table1[[#This Row],[Invoice Date]])=2021, 52, 0)</f>
        <v>94</v>
      </c>
    </row>
    <row r="7789" spans="2:17" ht="14.25" customHeight="1" x14ac:dyDescent="0.3">
      <c r="B7789" s="4" t="s">
        <v>30</v>
      </c>
      <c r="C7789" s="34">
        <v>1128299</v>
      </c>
      <c r="D7789" s="5">
        <v>44479</v>
      </c>
      <c r="E7789" s="4" t="s">
        <v>15</v>
      </c>
      <c r="F7789" s="4" t="s">
        <v>16</v>
      </c>
      <c r="G7789" s="4" t="s">
        <v>69</v>
      </c>
      <c r="H7789" s="6" t="s">
        <v>23</v>
      </c>
      <c r="I7789" s="7">
        <v>65</v>
      </c>
      <c r="J7789" s="8">
        <v>625</v>
      </c>
      <c r="K7789" s="9">
        <v>406250</v>
      </c>
      <c r="L7789" s="9">
        <v>203125</v>
      </c>
      <c r="M7789" s="10">
        <v>0.5</v>
      </c>
      <c r="N7789" s="4" t="s">
        <v>18</v>
      </c>
      <c r="O7789" s="4" t="str">
        <f>TEXT(Table1[[#This Row],[Invoice Date]],"yyyy")</f>
        <v>2021</v>
      </c>
      <c r="P7789" s="4" t="str">
        <f>TEXT(Table1[[#This Row],[Invoice Date]],"mmm")</f>
        <v>Oct</v>
      </c>
      <c r="Q7789" s="27">
        <f>WEEKNUM(Table1[[#This Row],[Invoice Date]]) + IF(YEAR(Table1[[#This Row],[Invoice Date]])=2021, 52, 0)</f>
        <v>94</v>
      </c>
    </row>
    <row r="7790" spans="2:17" ht="14.25" customHeight="1" x14ac:dyDescent="0.3">
      <c r="B7790" s="4" t="s">
        <v>30</v>
      </c>
      <c r="C7790" s="34">
        <v>1128299</v>
      </c>
      <c r="D7790" s="5">
        <v>44479</v>
      </c>
      <c r="E7790" s="4" t="s">
        <v>15</v>
      </c>
      <c r="F7790" s="4" t="s">
        <v>16</v>
      </c>
      <c r="G7790" s="4" t="s">
        <v>69</v>
      </c>
      <c r="H7790" s="6" t="s">
        <v>17</v>
      </c>
      <c r="I7790" s="7">
        <v>60.000000000000007</v>
      </c>
      <c r="J7790" s="8">
        <v>800</v>
      </c>
      <c r="K7790" s="9">
        <v>480000.00000000006</v>
      </c>
      <c r="L7790" s="9">
        <v>216000.00000000003</v>
      </c>
      <c r="M7790" s="10">
        <v>0.45</v>
      </c>
      <c r="N7790" s="4" t="s">
        <v>18</v>
      </c>
      <c r="O7790" s="4" t="str">
        <f>TEXT(Table1[[#This Row],[Invoice Date]],"yyyy")</f>
        <v>2021</v>
      </c>
      <c r="P7790" s="4" t="str">
        <f>TEXT(Table1[[#This Row],[Invoice Date]],"mmm")</f>
        <v>Oct</v>
      </c>
      <c r="Q7790" s="27">
        <f>WEEKNUM(Table1[[#This Row],[Invoice Date]]) + IF(YEAR(Table1[[#This Row],[Invoice Date]])=2021, 52, 0)</f>
        <v>94</v>
      </c>
    </row>
    <row r="7791" spans="2:17" ht="14.25" customHeight="1" x14ac:dyDescent="0.3">
      <c r="B7791" s="4" t="s">
        <v>30</v>
      </c>
      <c r="C7791" s="34">
        <v>1128299</v>
      </c>
      <c r="D7791" s="5">
        <v>44480</v>
      </c>
      <c r="E7791" s="4" t="s">
        <v>31</v>
      </c>
      <c r="F7791" s="4" t="s">
        <v>78</v>
      </c>
      <c r="G7791" s="4" t="s">
        <v>79</v>
      </c>
      <c r="H7791" s="6" t="s">
        <v>20</v>
      </c>
      <c r="I7791" s="7">
        <v>13</v>
      </c>
      <c r="J7791" s="8">
        <v>90</v>
      </c>
      <c r="K7791" s="9">
        <v>1170</v>
      </c>
      <c r="L7791" s="9">
        <v>479.7</v>
      </c>
      <c r="M7791" s="10">
        <v>0.41</v>
      </c>
      <c r="N7791" s="4" t="s">
        <v>24</v>
      </c>
      <c r="O7791" s="4" t="str">
        <f>TEXT(Table1[[#This Row],[Invoice Date]],"yyyy")</f>
        <v>2021</v>
      </c>
      <c r="P7791" s="4" t="str">
        <f>TEXT(Table1[[#This Row],[Invoice Date]],"mmm")</f>
        <v>Oct</v>
      </c>
      <c r="Q7791" s="27">
        <f>WEEKNUM(Table1[[#This Row],[Invoice Date]]) + IF(YEAR(Table1[[#This Row],[Invoice Date]])=2021, 52, 0)</f>
        <v>94</v>
      </c>
    </row>
    <row r="7792" spans="2:17" ht="14.25" customHeight="1" x14ac:dyDescent="0.3">
      <c r="B7792" s="4" t="s">
        <v>30</v>
      </c>
      <c r="C7792" s="34">
        <v>1128299</v>
      </c>
      <c r="D7792" s="5">
        <v>44480</v>
      </c>
      <c r="E7792" s="4" t="s">
        <v>31</v>
      </c>
      <c r="F7792" s="4" t="s">
        <v>78</v>
      </c>
      <c r="G7792" s="4" t="s">
        <v>79</v>
      </c>
      <c r="H7792" s="6" t="s">
        <v>21</v>
      </c>
      <c r="I7792" s="7">
        <v>13</v>
      </c>
      <c r="J7792" s="8">
        <v>94</v>
      </c>
      <c r="K7792" s="9">
        <v>1222</v>
      </c>
      <c r="L7792" s="9">
        <v>562.12</v>
      </c>
      <c r="M7792" s="10">
        <v>0.46</v>
      </c>
      <c r="N7792" s="4" t="s">
        <v>24</v>
      </c>
      <c r="O7792" s="4" t="str">
        <f>TEXT(Table1[[#This Row],[Invoice Date]],"yyyy")</f>
        <v>2021</v>
      </c>
      <c r="P7792" s="4" t="str">
        <f>TEXT(Table1[[#This Row],[Invoice Date]],"mmm")</f>
        <v>Oct</v>
      </c>
      <c r="Q7792" s="27">
        <f>WEEKNUM(Table1[[#This Row],[Invoice Date]]) + IF(YEAR(Table1[[#This Row],[Invoice Date]])=2021, 52, 0)</f>
        <v>94</v>
      </c>
    </row>
    <row r="7793" spans="2:17" ht="14.25" customHeight="1" x14ac:dyDescent="0.3">
      <c r="B7793" s="4" t="s">
        <v>30</v>
      </c>
      <c r="C7793" s="34">
        <v>1128299</v>
      </c>
      <c r="D7793" s="5">
        <v>44480</v>
      </c>
      <c r="E7793" s="4" t="s">
        <v>31</v>
      </c>
      <c r="F7793" s="4" t="s">
        <v>78</v>
      </c>
      <c r="G7793" s="4" t="s">
        <v>79</v>
      </c>
      <c r="H7793" s="6" t="s">
        <v>21</v>
      </c>
      <c r="I7793" s="7">
        <v>19</v>
      </c>
      <c r="J7793" s="8">
        <v>72</v>
      </c>
      <c r="K7793" s="9">
        <v>1368</v>
      </c>
      <c r="L7793" s="9">
        <v>752.40000000000009</v>
      </c>
      <c r="M7793" s="10">
        <v>0.55000000000000004</v>
      </c>
      <c r="N7793" s="4" t="s">
        <v>83</v>
      </c>
      <c r="O7793" s="4" t="str">
        <f>TEXT(Table1[[#This Row],[Invoice Date]],"yyyy")</f>
        <v>2021</v>
      </c>
      <c r="P7793" s="4" t="str">
        <f>TEXT(Table1[[#This Row],[Invoice Date]],"mmm")</f>
        <v>Oct</v>
      </c>
      <c r="Q7793" s="27">
        <f>WEEKNUM(Table1[[#This Row],[Invoice Date]]) + IF(YEAR(Table1[[#This Row],[Invoice Date]])=2021, 52, 0)</f>
        <v>94</v>
      </c>
    </row>
    <row r="7794" spans="2:17" ht="14.25" customHeight="1" x14ac:dyDescent="0.3">
      <c r="B7794" s="4" t="s">
        <v>30</v>
      </c>
      <c r="C7794" s="34">
        <v>1128299</v>
      </c>
      <c r="D7794" s="5">
        <v>44480</v>
      </c>
      <c r="E7794" s="4" t="s">
        <v>31</v>
      </c>
      <c r="F7794" s="4" t="s">
        <v>78</v>
      </c>
      <c r="G7794" s="4" t="s">
        <v>79</v>
      </c>
      <c r="H7794" s="6" t="s">
        <v>20</v>
      </c>
      <c r="I7794" s="7">
        <v>19</v>
      </c>
      <c r="J7794" s="8">
        <v>87</v>
      </c>
      <c r="K7794" s="9">
        <v>1653</v>
      </c>
      <c r="L7794" s="9">
        <v>809.97</v>
      </c>
      <c r="M7794" s="10">
        <v>0.49</v>
      </c>
      <c r="N7794" s="4" t="s">
        <v>83</v>
      </c>
      <c r="O7794" s="4" t="str">
        <f>TEXT(Table1[[#This Row],[Invoice Date]],"yyyy")</f>
        <v>2021</v>
      </c>
      <c r="P7794" s="4" t="str">
        <f>TEXT(Table1[[#This Row],[Invoice Date]],"mmm")</f>
        <v>Oct</v>
      </c>
      <c r="Q7794" s="27">
        <f>WEEKNUM(Table1[[#This Row],[Invoice Date]]) + IF(YEAR(Table1[[#This Row],[Invoice Date]])=2021, 52, 0)</f>
        <v>94</v>
      </c>
    </row>
    <row r="7795" spans="2:17" ht="14.25" customHeight="1" x14ac:dyDescent="0.3">
      <c r="B7795" s="4" t="s">
        <v>30</v>
      </c>
      <c r="C7795" s="34">
        <v>1128299</v>
      </c>
      <c r="D7795" s="5">
        <v>44480</v>
      </c>
      <c r="E7795" s="4" t="s">
        <v>31</v>
      </c>
      <c r="F7795" s="4" t="s">
        <v>78</v>
      </c>
      <c r="G7795" s="4" t="s">
        <v>79</v>
      </c>
      <c r="H7795" s="6" t="s">
        <v>22</v>
      </c>
      <c r="I7795" s="7">
        <v>20</v>
      </c>
      <c r="J7795" s="8">
        <v>85</v>
      </c>
      <c r="K7795" s="9">
        <v>1700</v>
      </c>
      <c r="L7795" s="9">
        <v>662.99999999999989</v>
      </c>
      <c r="M7795" s="10">
        <v>0.38999999999999996</v>
      </c>
      <c r="N7795" s="4" t="s">
        <v>24</v>
      </c>
      <c r="O7795" s="4" t="str">
        <f>TEXT(Table1[[#This Row],[Invoice Date]],"yyyy")</f>
        <v>2021</v>
      </c>
      <c r="P7795" s="4" t="str">
        <f>TEXT(Table1[[#This Row],[Invoice Date]],"mmm")</f>
        <v>Oct</v>
      </c>
      <c r="Q7795" s="27">
        <f>WEEKNUM(Table1[[#This Row],[Invoice Date]]) + IF(YEAR(Table1[[#This Row],[Invoice Date]])=2021, 52, 0)</f>
        <v>94</v>
      </c>
    </row>
    <row r="7796" spans="2:17" ht="14.25" customHeight="1" x14ac:dyDescent="0.3">
      <c r="B7796" s="4" t="s">
        <v>30</v>
      </c>
      <c r="C7796" s="34">
        <v>1128299</v>
      </c>
      <c r="D7796" s="5">
        <v>44480</v>
      </c>
      <c r="E7796" s="4" t="s">
        <v>31</v>
      </c>
      <c r="F7796" s="4" t="s">
        <v>78</v>
      </c>
      <c r="G7796" s="4" t="s">
        <v>79</v>
      </c>
      <c r="H7796" s="6" t="s">
        <v>19</v>
      </c>
      <c r="I7796" s="7">
        <v>14</v>
      </c>
      <c r="J7796" s="8">
        <v>132</v>
      </c>
      <c r="K7796" s="9">
        <v>1848</v>
      </c>
      <c r="L7796" s="9">
        <v>739.19999999999993</v>
      </c>
      <c r="M7796" s="10">
        <v>0.39999999999999997</v>
      </c>
      <c r="N7796" s="4" t="s">
        <v>24</v>
      </c>
      <c r="O7796" s="4" t="str">
        <f>TEXT(Table1[[#This Row],[Invoice Date]],"yyyy")</f>
        <v>2021</v>
      </c>
      <c r="P7796" s="4" t="str">
        <f>TEXT(Table1[[#This Row],[Invoice Date]],"mmm")</f>
        <v>Oct</v>
      </c>
      <c r="Q7796" s="27">
        <f>WEEKNUM(Table1[[#This Row],[Invoice Date]]) + IF(YEAR(Table1[[#This Row],[Invoice Date]])=2021, 52, 0)</f>
        <v>94</v>
      </c>
    </row>
    <row r="7797" spans="2:17" ht="14.25" customHeight="1" x14ac:dyDescent="0.3">
      <c r="B7797" s="4" t="s">
        <v>30</v>
      </c>
      <c r="C7797" s="34">
        <v>1128299</v>
      </c>
      <c r="D7797" s="5">
        <v>44480</v>
      </c>
      <c r="E7797" s="4" t="s">
        <v>31</v>
      </c>
      <c r="F7797" s="4" t="s">
        <v>78</v>
      </c>
      <c r="G7797" s="4" t="s">
        <v>79</v>
      </c>
      <c r="H7797" s="6" t="s">
        <v>19</v>
      </c>
      <c r="I7797" s="7">
        <v>19</v>
      </c>
      <c r="J7797" s="8">
        <v>100</v>
      </c>
      <c r="K7797" s="9">
        <v>1900</v>
      </c>
      <c r="L7797" s="9">
        <v>950</v>
      </c>
      <c r="M7797" s="10">
        <v>0.5</v>
      </c>
      <c r="N7797" s="4" t="s">
        <v>83</v>
      </c>
      <c r="O7797" s="4" t="str">
        <f>TEXT(Table1[[#This Row],[Invoice Date]],"yyyy")</f>
        <v>2021</v>
      </c>
      <c r="P7797" s="4" t="str">
        <f>TEXT(Table1[[#This Row],[Invoice Date]],"mmm")</f>
        <v>Oct</v>
      </c>
      <c r="Q7797" s="27">
        <f>WEEKNUM(Table1[[#This Row],[Invoice Date]]) + IF(YEAR(Table1[[#This Row],[Invoice Date]])=2021, 52, 0)</f>
        <v>94</v>
      </c>
    </row>
    <row r="7798" spans="2:17" ht="14.25" customHeight="1" x14ac:dyDescent="0.3">
      <c r="B7798" s="4" t="s">
        <v>30</v>
      </c>
      <c r="C7798" s="34">
        <v>1128299</v>
      </c>
      <c r="D7798" s="5">
        <v>44480</v>
      </c>
      <c r="E7798" s="4" t="s">
        <v>31</v>
      </c>
      <c r="F7798" s="4" t="s">
        <v>78</v>
      </c>
      <c r="G7798" s="4" t="s">
        <v>79</v>
      </c>
      <c r="H7798" s="6" t="s">
        <v>22</v>
      </c>
      <c r="I7798" s="7">
        <v>29</v>
      </c>
      <c r="J7798" s="8">
        <v>83</v>
      </c>
      <c r="K7798" s="9">
        <v>2407</v>
      </c>
      <c r="L7798" s="9">
        <v>1203.5</v>
      </c>
      <c r="M7798" s="10">
        <v>0.5</v>
      </c>
      <c r="N7798" s="4" t="s">
        <v>83</v>
      </c>
      <c r="O7798" s="4" t="str">
        <f>TEXT(Table1[[#This Row],[Invoice Date]],"yyyy")</f>
        <v>2021</v>
      </c>
      <c r="P7798" s="4" t="str">
        <f>TEXT(Table1[[#This Row],[Invoice Date]],"mmm")</f>
        <v>Oct</v>
      </c>
      <c r="Q7798" s="27">
        <f>WEEKNUM(Table1[[#This Row],[Invoice Date]]) + IF(YEAR(Table1[[#This Row],[Invoice Date]])=2021, 52, 0)</f>
        <v>94</v>
      </c>
    </row>
    <row r="7799" spans="2:17" ht="14.25" customHeight="1" x14ac:dyDescent="0.3">
      <c r="B7799" s="4" t="s">
        <v>61</v>
      </c>
      <c r="C7799" s="33">
        <v>1185731</v>
      </c>
      <c r="D7799" s="5">
        <v>44480</v>
      </c>
      <c r="E7799" s="4" t="s">
        <v>36</v>
      </c>
      <c r="F7799" s="4" t="s">
        <v>96</v>
      </c>
      <c r="G7799" s="4" t="s">
        <v>97</v>
      </c>
      <c r="H7799" s="6" t="s">
        <v>20</v>
      </c>
      <c r="I7799" s="7">
        <v>27</v>
      </c>
      <c r="J7799" s="8">
        <v>106</v>
      </c>
      <c r="K7799" s="9">
        <v>2862</v>
      </c>
      <c r="L7799" s="9">
        <v>1516.8600000000001</v>
      </c>
      <c r="M7799" s="10">
        <v>0.53</v>
      </c>
      <c r="N7799" s="4" t="s">
        <v>83</v>
      </c>
      <c r="O7799" s="4" t="str">
        <f>TEXT(Table1[[#This Row],[Invoice Date]],"yyyy")</f>
        <v>2021</v>
      </c>
      <c r="P7799" s="4" t="str">
        <f>TEXT(Table1[[#This Row],[Invoice Date]],"mmm")</f>
        <v>Oct</v>
      </c>
      <c r="Q7799" s="27">
        <f>WEEKNUM(Table1[[#This Row],[Invoice Date]]) + IF(YEAR(Table1[[#This Row],[Invoice Date]])=2021, 52, 0)</f>
        <v>94</v>
      </c>
    </row>
    <row r="7800" spans="2:17" ht="14.25" customHeight="1" x14ac:dyDescent="0.3">
      <c r="B7800" s="4" t="s">
        <v>61</v>
      </c>
      <c r="C7800" s="33">
        <v>1185731</v>
      </c>
      <c r="D7800" s="5">
        <v>44480</v>
      </c>
      <c r="E7800" s="4" t="s">
        <v>36</v>
      </c>
      <c r="F7800" s="4" t="s">
        <v>96</v>
      </c>
      <c r="G7800" s="4" t="s">
        <v>97</v>
      </c>
      <c r="H7800" s="6" t="s">
        <v>21</v>
      </c>
      <c r="I7800" s="7">
        <v>29</v>
      </c>
      <c r="J7800" s="8">
        <v>112</v>
      </c>
      <c r="K7800" s="9">
        <v>3248</v>
      </c>
      <c r="L7800" s="9">
        <v>1656.48</v>
      </c>
      <c r="M7800" s="10">
        <v>0.51</v>
      </c>
      <c r="N7800" s="4" t="s">
        <v>83</v>
      </c>
      <c r="O7800" s="4" t="str">
        <f>TEXT(Table1[[#This Row],[Invoice Date]],"yyyy")</f>
        <v>2021</v>
      </c>
      <c r="P7800" s="4" t="str">
        <f>TEXT(Table1[[#This Row],[Invoice Date]],"mmm")</f>
        <v>Oct</v>
      </c>
      <c r="Q7800" s="27">
        <f>WEEKNUM(Table1[[#This Row],[Invoice Date]]) + IF(YEAR(Table1[[#This Row],[Invoice Date]])=2021, 52, 0)</f>
        <v>94</v>
      </c>
    </row>
    <row r="7801" spans="2:17" ht="14.25" customHeight="1" x14ac:dyDescent="0.3">
      <c r="B7801" s="4" t="s">
        <v>30</v>
      </c>
      <c r="C7801" s="34">
        <v>1128299</v>
      </c>
      <c r="D7801" s="5">
        <v>44480</v>
      </c>
      <c r="E7801" s="4" t="s">
        <v>31</v>
      </c>
      <c r="F7801" s="4" t="s">
        <v>78</v>
      </c>
      <c r="G7801" s="4" t="s">
        <v>79</v>
      </c>
      <c r="H7801" s="6" t="s">
        <v>23</v>
      </c>
      <c r="I7801" s="7">
        <v>32</v>
      </c>
      <c r="J7801" s="8">
        <v>104</v>
      </c>
      <c r="K7801" s="9">
        <v>3328</v>
      </c>
      <c r="L7801" s="9">
        <v>2063.36</v>
      </c>
      <c r="M7801" s="10">
        <v>0.62</v>
      </c>
      <c r="N7801" s="4" t="s">
        <v>83</v>
      </c>
      <c r="O7801" s="4" t="str">
        <f>TEXT(Table1[[#This Row],[Invoice Date]],"yyyy")</f>
        <v>2021</v>
      </c>
      <c r="P7801" s="4" t="str">
        <f>TEXT(Table1[[#This Row],[Invoice Date]],"mmm")</f>
        <v>Oct</v>
      </c>
      <c r="Q7801" s="27">
        <f>WEEKNUM(Table1[[#This Row],[Invoice Date]]) + IF(YEAR(Table1[[#This Row],[Invoice Date]])=2021, 52, 0)</f>
        <v>94</v>
      </c>
    </row>
    <row r="7802" spans="2:17" ht="14.25" customHeight="1" x14ac:dyDescent="0.3">
      <c r="B7802" s="4" t="s">
        <v>30</v>
      </c>
      <c r="C7802" s="34">
        <v>1128299</v>
      </c>
      <c r="D7802" s="5">
        <v>44480</v>
      </c>
      <c r="E7802" s="4" t="s">
        <v>31</v>
      </c>
      <c r="F7802" s="4" t="s">
        <v>78</v>
      </c>
      <c r="G7802" s="4" t="s">
        <v>79</v>
      </c>
      <c r="H7802" s="6" t="s">
        <v>23</v>
      </c>
      <c r="I7802" s="7">
        <v>25</v>
      </c>
      <c r="J7802" s="8">
        <v>140</v>
      </c>
      <c r="K7802" s="9">
        <v>3500</v>
      </c>
      <c r="L7802" s="9">
        <v>1890.0000000000002</v>
      </c>
      <c r="M7802" s="10">
        <v>0.54</v>
      </c>
      <c r="N7802" s="4" t="s">
        <v>24</v>
      </c>
      <c r="O7802" s="4" t="str">
        <f>TEXT(Table1[[#This Row],[Invoice Date]],"yyyy")</f>
        <v>2021</v>
      </c>
      <c r="P7802" s="4" t="str">
        <f>TEXT(Table1[[#This Row],[Invoice Date]],"mmm")</f>
        <v>Oct</v>
      </c>
      <c r="Q7802" s="27">
        <f>WEEKNUM(Table1[[#This Row],[Invoice Date]]) + IF(YEAR(Table1[[#This Row],[Invoice Date]])=2021, 52, 0)</f>
        <v>94</v>
      </c>
    </row>
    <row r="7803" spans="2:17" ht="14.25" customHeight="1" x14ac:dyDescent="0.3">
      <c r="B7803" s="4" t="s">
        <v>61</v>
      </c>
      <c r="C7803" s="33">
        <v>1185731</v>
      </c>
      <c r="D7803" s="5">
        <v>44480</v>
      </c>
      <c r="E7803" s="4" t="s">
        <v>36</v>
      </c>
      <c r="F7803" s="4" t="s">
        <v>96</v>
      </c>
      <c r="G7803" s="4" t="s">
        <v>97</v>
      </c>
      <c r="H7803" s="6" t="s">
        <v>19</v>
      </c>
      <c r="I7803" s="7">
        <v>29</v>
      </c>
      <c r="J7803" s="8">
        <v>138</v>
      </c>
      <c r="K7803" s="9">
        <v>4002</v>
      </c>
      <c r="L7803" s="9">
        <v>1880.9399999999998</v>
      </c>
      <c r="M7803" s="10">
        <v>0.47</v>
      </c>
      <c r="N7803" s="4" t="s">
        <v>83</v>
      </c>
      <c r="O7803" s="4" t="str">
        <f>TEXT(Table1[[#This Row],[Invoice Date]],"yyyy")</f>
        <v>2021</v>
      </c>
      <c r="P7803" s="4" t="str">
        <f>TEXT(Table1[[#This Row],[Invoice Date]],"mmm")</f>
        <v>Oct</v>
      </c>
      <c r="Q7803" s="27">
        <f>WEEKNUM(Table1[[#This Row],[Invoice Date]]) + IF(YEAR(Table1[[#This Row],[Invoice Date]])=2021, 52, 0)</f>
        <v>94</v>
      </c>
    </row>
    <row r="7804" spans="2:17" ht="14.25" customHeight="1" x14ac:dyDescent="0.3">
      <c r="B7804" s="4" t="s">
        <v>61</v>
      </c>
      <c r="C7804" s="33">
        <v>1185731</v>
      </c>
      <c r="D7804" s="5">
        <v>44480</v>
      </c>
      <c r="E7804" s="4" t="s">
        <v>36</v>
      </c>
      <c r="F7804" s="4" t="s">
        <v>96</v>
      </c>
      <c r="G7804" s="4" t="s">
        <v>97</v>
      </c>
      <c r="H7804" s="6" t="s">
        <v>22</v>
      </c>
      <c r="I7804" s="7">
        <v>37</v>
      </c>
      <c r="J7804" s="8">
        <v>116</v>
      </c>
      <c r="K7804" s="9">
        <v>4292</v>
      </c>
      <c r="L7804" s="9">
        <v>1974.32</v>
      </c>
      <c r="M7804" s="10">
        <v>0.45999999999999996</v>
      </c>
      <c r="N7804" s="4" t="s">
        <v>83</v>
      </c>
      <c r="O7804" s="4" t="str">
        <f>TEXT(Table1[[#This Row],[Invoice Date]],"yyyy")</f>
        <v>2021</v>
      </c>
      <c r="P7804" s="4" t="str">
        <f>TEXT(Table1[[#This Row],[Invoice Date]],"mmm")</f>
        <v>Oct</v>
      </c>
      <c r="Q7804" s="27">
        <f>WEEKNUM(Table1[[#This Row],[Invoice Date]]) + IF(YEAR(Table1[[#This Row],[Invoice Date]])=2021, 52, 0)</f>
        <v>94</v>
      </c>
    </row>
    <row r="7805" spans="2:17" ht="14.25" customHeight="1" x14ac:dyDescent="0.3">
      <c r="B7805" s="4" t="s">
        <v>30</v>
      </c>
      <c r="C7805" s="34">
        <v>1128299</v>
      </c>
      <c r="D7805" s="5">
        <v>44480</v>
      </c>
      <c r="E7805" s="4" t="s">
        <v>31</v>
      </c>
      <c r="F7805" s="4" t="s">
        <v>78</v>
      </c>
      <c r="G7805" s="4" t="s">
        <v>79</v>
      </c>
      <c r="H7805" s="6" t="s">
        <v>17</v>
      </c>
      <c r="I7805" s="7">
        <v>24</v>
      </c>
      <c r="J7805" s="8">
        <v>201</v>
      </c>
      <c r="K7805" s="9">
        <v>4824</v>
      </c>
      <c r="L7805" s="9">
        <v>2267.2800000000002</v>
      </c>
      <c r="M7805" s="10">
        <v>0.47000000000000003</v>
      </c>
      <c r="N7805" s="4" t="s">
        <v>24</v>
      </c>
      <c r="O7805" s="4" t="str">
        <f>TEXT(Table1[[#This Row],[Invoice Date]],"yyyy")</f>
        <v>2021</v>
      </c>
      <c r="P7805" s="4" t="str">
        <f>TEXT(Table1[[#This Row],[Invoice Date]],"mmm")</f>
        <v>Oct</v>
      </c>
      <c r="Q7805" s="27">
        <f>WEEKNUM(Table1[[#This Row],[Invoice Date]]) + IF(YEAR(Table1[[#This Row],[Invoice Date]])=2021, 52, 0)</f>
        <v>94</v>
      </c>
    </row>
    <row r="7806" spans="2:17" ht="14.25" customHeight="1" x14ac:dyDescent="0.3">
      <c r="B7806" s="4" t="s">
        <v>30</v>
      </c>
      <c r="C7806" s="34">
        <v>1128299</v>
      </c>
      <c r="D7806" s="5">
        <v>44480</v>
      </c>
      <c r="E7806" s="4" t="s">
        <v>31</v>
      </c>
      <c r="F7806" s="4" t="s">
        <v>78</v>
      </c>
      <c r="G7806" s="4" t="s">
        <v>79</v>
      </c>
      <c r="H7806" s="6" t="s">
        <v>17</v>
      </c>
      <c r="I7806" s="7">
        <v>28</v>
      </c>
      <c r="J7806" s="8">
        <v>173</v>
      </c>
      <c r="K7806" s="9">
        <v>4844</v>
      </c>
      <c r="L7806" s="9">
        <v>2470.44</v>
      </c>
      <c r="M7806" s="10">
        <v>0.51</v>
      </c>
      <c r="N7806" s="4" t="s">
        <v>83</v>
      </c>
      <c r="O7806" s="4" t="str">
        <f>TEXT(Table1[[#This Row],[Invoice Date]],"yyyy")</f>
        <v>2021</v>
      </c>
      <c r="P7806" s="4" t="str">
        <f>TEXT(Table1[[#This Row],[Invoice Date]],"mmm")</f>
        <v>Oct</v>
      </c>
      <c r="Q7806" s="27">
        <f>WEEKNUM(Table1[[#This Row],[Invoice Date]]) + IF(YEAR(Table1[[#This Row],[Invoice Date]])=2021, 52, 0)</f>
        <v>94</v>
      </c>
    </row>
    <row r="7807" spans="2:17" ht="14.25" customHeight="1" x14ac:dyDescent="0.3">
      <c r="B7807" s="4" t="s">
        <v>61</v>
      </c>
      <c r="C7807" s="33">
        <v>1185731</v>
      </c>
      <c r="D7807" s="5">
        <v>44480</v>
      </c>
      <c r="E7807" s="4" t="s">
        <v>36</v>
      </c>
      <c r="F7807" s="4" t="s">
        <v>96</v>
      </c>
      <c r="G7807" s="4" t="s">
        <v>97</v>
      </c>
      <c r="H7807" s="6" t="s">
        <v>23</v>
      </c>
      <c r="I7807" s="7">
        <v>38</v>
      </c>
      <c r="J7807" s="8">
        <v>147</v>
      </c>
      <c r="K7807" s="9">
        <v>5586</v>
      </c>
      <c r="L7807" s="9">
        <v>3519.18</v>
      </c>
      <c r="M7807" s="10">
        <v>0.63</v>
      </c>
      <c r="N7807" s="4" t="s">
        <v>83</v>
      </c>
      <c r="O7807" s="4" t="str">
        <f>TEXT(Table1[[#This Row],[Invoice Date]],"yyyy")</f>
        <v>2021</v>
      </c>
      <c r="P7807" s="4" t="str">
        <f>TEXT(Table1[[#This Row],[Invoice Date]],"mmm")</f>
        <v>Oct</v>
      </c>
      <c r="Q7807" s="27">
        <f>WEEKNUM(Table1[[#This Row],[Invoice Date]]) + IF(YEAR(Table1[[#This Row],[Invoice Date]])=2021, 52, 0)</f>
        <v>94</v>
      </c>
    </row>
    <row r="7808" spans="2:17" ht="14.25" customHeight="1" x14ac:dyDescent="0.3">
      <c r="B7808" s="4" t="s">
        <v>26</v>
      </c>
      <c r="C7808" s="33">
        <v>1197831</v>
      </c>
      <c r="D7808" s="5">
        <v>44480</v>
      </c>
      <c r="E7808" s="4" t="s">
        <v>27</v>
      </c>
      <c r="F7808" s="4" t="s">
        <v>28</v>
      </c>
      <c r="G7808" s="4" t="s">
        <v>39</v>
      </c>
      <c r="H7808" s="6" t="s">
        <v>19</v>
      </c>
      <c r="I7808" s="7">
        <v>27</v>
      </c>
      <c r="J7808" s="8">
        <v>218</v>
      </c>
      <c r="K7808" s="9">
        <v>5886</v>
      </c>
      <c r="L7808" s="9">
        <v>2648.7</v>
      </c>
      <c r="M7808" s="10">
        <v>0.44999999999999996</v>
      </c>
      <c r="N7808" s="4" t="s">
        <v>24</v>
      </c>
      <c r="O7808" s="4" t="str">
        <f>TEXT(Table1[[#This Row],[Invoice Date]],"yyyy")</f>
        <v>2021</v>
      </c>
      <c r="P7808" s="4" t="str">
        <f>TEXT(Table1[[#This Row],[Invoice Date]],"mmm")</f>
        <v>Oct</v>
      </c>
      <c r="Q7808" s="27">
        <f>WEEKNUM(Table1[[#This Row],[Invoice Date]]) + IF(YEAR(Table1[[#This Row],[Invoice Date]])=2021, 52, 0)</f>
        <v>94</v>
      </c>
    </row>
    <row r="7809" spans="2:17" ht="14.25" customHeight="1" x14ac:dyDescent="0.3">
      <c r="B7809" s="4" t="s">
        <v>61</v>
      </c>
      <c r="C7809" s="33">
        <v>1185731</v>
      </c>
      <c r="D7809" s="5">
        <v>44480</v>
      </c>
      <c r="E7809" s="4" t="s">
        <v>36</v>
      </c>
      <c r="F7809" s="4" t="s">
        <v>96</v>
      </c>
      <c r="G7809" s="4" t="s">
        <v>97</v>
      </c>
      <c r="H7809" s="6" t="s">
        <v>17</v>
      </c>
      <c r="I7809" s="7">
        <v>36</v>
      </c>
      <c r="J7809" s="8">
        <v>210</v>
      </c>
      <c r="K7809" s="9">
        <v>7560</v>
      </c>
      <c r="L7809" s="9">
        <v>3931.2000000000003</v>
      </c>
      <c r="M7809" s="10">
        <v>0.52</v>
      </c>
      <c r="N7809" s="4" t="s">
        <v>83</v>
      </c>
      <c r="O7809" s="4" t="str">
        <f>TEXT(Table1[[#This Row],[Invoice Date]],"yyyy")</f>
        <v>2021</v>
      </c>
      <c r="P7809" s="4" t="str">
        <f>TEXT(Table1[[#This Row],[Invoice Date]],"mmm")</f>
        <v>Oct</v>
      </c>
      <c r="Q7809" s="27">
        <f>WEEKNUM(Table1[[#This Row],[Invoice Date]]) + IF(YEAR(Table1[[#This Row],[Invoice Date]])=2021, 52, 0)</f>
        <v>94</v>
      </c>
    </row>
    <row r="7810" spans="2:17" ht="14.25" customHeight="1" x14ac:dyDescent="0.3">
      <c r="B7810" s="4" t="s">
        <v>26</v>
      </c>
      <c r="C7810" s="33">
        <v>1197831</v>
      </c>
      <c r="D7810" s="5">
        <v>44480</v>
      </c>
      <c r="E7810" s="4" t="s">
        <v>27</v>
      </c>
      <c r="F7810" s="4" t="s">
        <v>28</v>
      </c>
      <c r="G7810" s="4" t="s">
        <v>39</v>
      </c>
      <c r="H7810" s="6" t="s">
        <v>19</v>
      </c>
      <c r="I7810" s="7">
        <v>37</v>
      </c>
      <c r="J7810" s="8">
        <v>218</v>
      </c>
      <c r="K7810" s="9">
        <v>8066</v>
      </c>
      <c r="L7810" s="9">
        <v>4033</v>
      </c>
      <c r="M7810" s="10">
        <v>0.5</v>
      </c>
      <c r="N7810" s="4" t="s">
        <v>83</v>
      </c>
      <c r="O7810" s="4" t="str">
        <f>TEXT(Table1[[#This Row],[Invoice Date]],"yyyy")</f>
        <v>2021</v>
      </c>
      <c r="P7810" s="4" t="str">
        <f>TEXT(Table1[[#This Row],[Invoice Date]],"mmm")</f>
        <v>Oct</v>
      </c>
      <c r="Q7810" s="27">
        <f>WEEKNUM(Table1[[#This Row],[Invoice Date]]) + IF(YEAR(Table1[[#This Row],[Invoice Date]])=2021, 52, 0)</f>
        <v>94</v>
      </c>
    </row>
    <row r="7811" spans="2:17" ht="14.25" customHeight="1" x14ac:dyDescent="0.3">
      <c r="B7811" s="4" t="s">
        <v>26</v>
      </c>
      <c r="C7811" s="33">
        <v>1197831</v>
      </c>
      <c r="D7811" s="5">
        <v>44480</v>
      </c>
      <c r="E7811" s="4" t="s">
        <v>27</v>
      </c>
      <c r="F7811" s="4" t="s">
        <v>59</v>
      </c>
      <c r="G7811" s="4" t="s">
        <v>60</v>
      </c>
      <c r="H7811" s="6" t="s">
        <v>23</v>
      </c>
      <c r="I7811" s="7">
        <v>56</v>
      </c>
      <c r="J7811" s="8">
        <v>225</v>
      </c>
      <c r="K7811" s="9">
        <v>12600</v>
      </c>
      <c r="L7811" s="9">
        <v>9072.0000000000018</v>
      </c>
      <c r="M7811" s="10">
        <v>0.7200000000000002</v>
      </c>
      <c r="N7811" s="4" t="s">
        <v>24</v>
      </c>
      <c r="O7811" s="4" t="str">
        <f>TEXT(Table1[[#This Row],[Invoice Date]],"yyyy")</f>
        <v>2021</v>
      </c>
      <c r="P7811" s="4" t="str">
        <f>TEXT(Table1[[#This Row],[Invoice Date]],"mmm")</f>
        <v>Oct</v>
      </c>
      <c r="Q7811" s="27">
        <f>WEEKNUM(Table1[[#This Row],[Invoice Date]]) + IF(YEAR(Table1[[#This Row],[Invoice Date]])=2021, 52, 0)</f>
        <v>94</v>
      </c>
    </row>
    <row r="7812" spans="2:17" ht="14.25" customHeight="1" x14ac:dyDescent="0.3">
      <c r="B7812" s="4" t="s">
        <v>26</v>
      </c>
      <c r="C7812" s="33">
        <v>1197831</v>
      </c>
      <c r="D7812" s="5">
        <v>44480</v>
      </c>
      <c r="E7812" s="4" t="s">
        <v>27</v>
      </c>
      <c r="F7812" s="4" t="s">
        <v>59</v>
      </c>
      <c r="G7812" s="4" t="s">
        <v>60</v>
      </c>
      <c r="H7812" s="6" t="s">
        <v>23</v>
      </c>
      <c r="I7812" s="7">
        <v>68</v>
      </c>
      <c r="J7812" s="8">
        <v>203</v>
      </c>
      <c r="K7812" s="9">
        <v>13804</v>
      </c>
      <c r="L7812" s="9">
        <v>11043.200000000003</v>
      </c>
      <c r="M7812" s="10">
        <v>0.80000000000000016</v>
      </c>
      <c r="N7812" s="4" t="s">
        <v>83</v>
      </c>
      <c r="O7812" s="4" t="str">
        <f>TEXT(Table1[[#This Row],[Invoice Date]],"yyyy")</f>
        <v>2021</v>
      </c>
      <c r="P7812" s="4" t="str">
        <f>TEXT(Table1[[#This Row],[Invoice Date]],"mmm")</f>
        <v>Oct</v>
      </c>
      <c r="Q7812" s="27">
        <f>WEEKNUM(Table1[[#This Row],[Invoice Date]]) + IF(YEAR(Table1[[#This Row],[Invoice Date]])=2021, 52, 0)</f>
        <v>94</v>
      </c>
    </row>
    <row r="7813" spans="2:17" ht="14.25" customHeight="1" x14ac:dyDescent="0.3">
      <c r="B7813" s="4" t="s">
        <v>30</v>
      </c>
      <c r="C7813" s="34">
        <v>1128299</v>
      </c>
      <c r="D7813" s="5">
        <v>44480</v>
      </c>
      <c r="E7813" s="4" t="s">
        <v>31</v>
      </c>
      <c r="F7813" s="4" t="s">
        <v>78</v>
      </c>
      <c r="G7813" s="4" t="s">
        <v>79</v>
      </c>
      <c r="H7813" s="6" t="s">
        <v>21</v>
      </c>
      <c r="I7813" s="7">
        <v>20</v>
      </c>
      <c r="J7813" s="8">
        <v>275</v>
      </c>
      <c r="K7813" s="9">
        <v>55000</v>
      </c>
      <c r="L7813" s="9">
        <v>22000</v>
      </c>
      <c r="M7813" s="10">
        <v>0.4</v>
      </c>
      <c r="N7813" s="4" t="s">
        <v>18</v>
      </c>
      <c r="O7813" s="4" t="str">
        <f>TEXT(Table1[[#This Row],[Invoice Date]],"yyyy")</f>
        <v>2021</v>
      </c>
      <c r="P7813" s="4" t="str">
        <f>TEXT(Table1[[#This Row],[Invoice Date]],"mmm")</f>
        <v>Oct</v>
      </c>
      <c r="Q7813" s="27">
        <f>WEEKNUM(Table1[[#This Row],[Invoice Date]]) + IF(YEAR(Table1[[#This Row],[Invoice Date]])=2021, 52, 0)</f>
        <v>94</v>
      </c>
    </row>
    <row r="7814" spans="2:17" ht="14.25" customHeight="1" x14ac:dyDescent="0.3">
      <c r="B7814" s="4" t="s">
        <v>30</v>
      </c>
      <c r="C7814" s="34">
        <v>1128299</v>
      </c>
      <c r="D7814" s="5">
        <v>44480</v>
      </c>
      <c r="E7814" s="4" t="s">
        <v>31</v>
      </c>
      <c r="F7814" s="4" t="s">
        <v>78</v>
      </c>
      <c r="G7814" s="4" t="s">
        <v>79</v>
      </c>
      <c r="H7814" s="6" t="s">
        <v>20</v>
      </c>
      <c r="I7814" s="7">
        <v>20</v>
      </c>
      <c r="J7814" s="8">
        <v>300</v>
      </c>
      <c r="K7814" s="9">
        <v>60000</v>
      </c>
      <c r="L7814" s="9">
        <v>21000</v>
      </c>
      <c r="M7814" s="10">
        <v>0.35</v>
      </c>
      <c r="N7814" s="4" t="s">
        <v>18</v>
      </c>
      <c r="O7814" s="4" t="str">
        <f>TEXT(Table1[[#This Row],[Invoice Date]],"yyyy")</f>
        <v>2021</v>
      </c>
      <c r="P7814" s="4" t="str">
        <f>TEXT(Table1[[#This Row],[Invoice Date]],"mmm")</f>
        <v>Oct</v>
      </c>
      <c r="Q7814" s="27">
        <f>WEEKNUM(Table1[[#This Row],[Invoice Date]]) + IF(YEAR(Table1[[#This Row],[Invoice Date]])=2021, 52, 0)</f>
        <v>94</v>
      </c>
    </row>
    <row r="7815" spans="2:17" ht="14.25" customHeight="1" x14ac:dyDescent="0.3">
      <c r="B7815" s="4" t="s">
        <v>30</v>
      </c>
      <c r="C7815" s="34">
        <v>1128299</v>
      </c>
      <c r="D7815" s="5">
        <v>44480</v>
      </c>
      <c r="E7815" s="4" t="s">
        <v>31</v>
      </c>
      <c r="F7815" s="4" t="s">
        <v>78</v>
      </c>
      <c r="G7815" s="4" t="s">
        <v>79</v>
      </c>
      <c r="H7815" s="6" t="s">
        <v>19</v>
      </c>
      <c r="I7815" s="7">
        <v>20</v>
      </c>
      <c r="J7815" s="8">
        <v>400</v>
      </c>
      <c r="K7815" s="9">
        <v>80000</v>
      </c>
      <c r="L7815" s="9">
        <v>28000</v>
      </c>
      <c r="M7815" s="10">
        <v>0.35</v>
      </c>
      <c r="N7815" s="4" t="s">
        <v>18</v>
      </c>
      <c r="O7815" s="4" t="str">
        <f>TEXT(Table1[[#This Row],[Invoice Date]],"yyyy")</f>
        <v>2021</v>
      </c>
      <c r="P7815" s="4" t="str">
        <f>TEXT(Table1[[#This Row],[Invoice Date]],"mmm")</f>
        <v>Oct</v>
      </c>
      <c r="Q7815" s="27">
        <f>WEEKNUM(Table1[[#This Row],[Invoice Date]]) + IF(YEAR(Table1[[#This Row],[Invoice Date]])=2021, 52, 0)</f>
        <v>94</v>
      </c>
    </row>
    <row r="7816" spans="2:17" ht="14.25" customHeight="1" x14ac:dyDescent="0.3">
      <c r="B7816" s="4" t="s">
        <v>30</v>
      </c>
      <c r="C7816" s="34">
        <v>1128299</v>
      </c>
      <c r="D7816" s="5">
        <v>44480</v>
      </c>
      <c r="E7816" s="4" t="s">
        <v>31</v>
      </c>
      <c r="F7816" s="4" t="s">
        <v>78</v>
      </c>
      <c r="G7816" s="4" t="s">
        <v>79</v>
      </c>
      <c r="H7816" s="6" t="s">
        <v>22</v>
      </c>
      <c r="I7816" s="7">
        <v>30</v>
      </c>
      <c r="J7816" s="8">
        <v>275</v>
      </c>
      <c r="K7816" s="9">
        <v>82500</v>
      </c>
      <c r="L7816" s="9">
        <v>28874.999999999996</v>
      </c>
      <c r="M7816" s="10">
        <v>0.35</v>
      </c>
      <c r="N7816" s="4" t="s">
        <v>18</v>
      </c>
      <c r="O7816" s="4" t="str">
        <f>TEXT(Table1[[#This Row],[Invoice Date]],"yyyy")</f>
        <v>2021</v>
      </c>
      <c r="P7816" s="4" t="str">
        <f>TEXT(Table1[[#This Row],[Invoice Date]],"mmm")</f>
        <v>Oct</v>
      </c>
      <c r="Q7816" s="27">
        <f>WEEKNUM(Table1[[#This Row],[Invoice Date]]) + IF(YEAR(Table1[[#This Row],[Invoice Date]])=2021, 52, 0)</f>
        <v>94</v>
      </c>
    </row>
    <row r="7817" spans="2:17" ht="14.25" customHeight="1" x14ac:dyDescent="0.3">
      <c r="B7817" s="4" t="s">
        <v>61</v>
      </c>
      <c r="C7817" s="33">
        <v>1185731</v>
      </c>
      <c r="D7817" s="5">
        <v>44480</v>
      </c>
      <c r="E7817" s="4" t="s">
        <v>36</v>
      </c>
      <c r="F7817" s="4" t="s">
        <v>96</v>
      </c>
      <c r="G7817" s="4" t="s">
        <v>97</v>
      </c>
      <c r="H7817" s="6" t="s">
        <v>21</v>
      </c>
      <c r="I7817" s="7">
        <v>30.000000000000011</v>
      </c>
      <c r="J7817" s="8">
        <v>400</v>
      </c>
      <c r="K7817" s="9">
        <v>120000.00000000004</v>
      </c>
      <c r="L7817" s="9">
        <v>48000.000000000022</v>
      </c>
      <c r="M7817" s="10">
        <v>0.4</v>
      </c>
      <c r="N7817" s="4" t="s">
        <v>83</v>
      </c>
      <c r="O7817" s="4" t="str">
        <f>TEXT(Table1[[#This Row],[Invoice Date]],"yyyy")</f>
        <v>2021</v>
      </c>
      <c r="P7817" s="4" t="str">
        <f>TEXT(Table1[[#This Row],[Invoice Date]],"mmm")</f>
        <v>Oct</v>
      </c>
      <c r="Q7817" s="27">
        <f>WEEKNUM(Table1[[#This Row],[Invoice Date]]) + IF(YEAR(Table1[[#This Row],[Invoice Date]])=2021, 52, 0)</f>
        <v>94</v>
      </c>
    </row>
    <row r="7818" spans="2:17" ht="14.25" customHeight="1" x14ac:dyDescent="0.3">
      <c r="B7818" s="4" t="s">
        <v>61</v>
      </c>
      <c r="C7818" s="33">
        <v>1185731</v>
      </c>
      <c r="D7818" s="5">
        <v>44480</v>
      </c>
      <c r="E7818" s="4" t="s">
        <v>36</v>
      </c>
      <c r="F7818" s="4" t="s">
        <v>96</v>
      </c>
      <c r="G7818" s="4" t="s">
        <v>97</v>
      </c>
      <c r="H7818" s="6" t="s">
        <v>20</v>
      </c>
      <c r="I7818" s="7">
        <v>30.000000000000011</v>
      </c>
      <c r="J7818" s="8">
        <v>425</v>
      </c>
      <c r="K7818" s="9">
        <v>127500.00000000004</v>
      </c>
      <c r="L7818" s="9">
        <v>51000.000000000022</v>
      </c>
      <c r="M7818" s="10">
        <v>0.4</v>
      </c>
      <c r="N7818" s="4" t="s">
        <v>83</v>
      </c>
      <c r="O7818" s="4" t="str">
        <f>TEXT(Table1[[#This Row],[Invoice Date]],"yyyy")</f>
        <v>2021</v>
      </c>
      <c r="P7818" s="4" t="str">
        <f>TEXT(Table1[[#This Row],[Invoice Date]],"mmm")</f>
        <v>Oct</v>
      </c>
      <c r="Q7818" s="27">
        <f>WEEKNUM(Table1[[#This Row],[Invoice Date]]) + IF(YEAR(Table1[[#This Row],[Invoice Date]])=2021, 52, 0)</f>
        <v>94</v>
      </c>
    </row>
    <row r="7819" spans="2:17" ht="14.25" customHeight="1" x14ac:dyDescent="0.3">
      <c r="B7819" s="4" t="s">
        <v>30</v>
      </c>
      <c r="C7819" s="34">
        <v>1128299</v>
      </c>
      <c r="D7819" s="5">
        <v>44480</v>
      </c>
      <c r="E7819" s="4" t="s">
        <v>31</v>
      </c>
      <c r="F7819" s="4" t="s">
        <v>78</v>
      </c>
      <c r="G7819" s="4" t="s">
        <v>79</v>
      </c>
      <c r="H7819" s="6" t="s">
        <v>23</v>
      </c>
      <c r="I7819" s="7">
        <v>34.999999999999993</v>
      </c>
      <c r="J7819" s="8">
        <v>400</v>
      </c>
      <c r="K7819" s="9">
        <v>139999.99999999997</v>
      </c>
      <c r="L7819" s="9">
        <v>69999.999999999985</v>
      </c>
      <c r="M7819" s="10">
        <v>0.5</v>
      </c>
      <c r="N7819" s="4" t="s">
        <v>18</v>
      </c>
      <c r="O7819" s="4" t="str">
        <f>TEXT(Table1[[#This Row],[Invoice Date]],"yyyy")</f>
        <v>2021</v>
      </c>
      <c r="P7819" s="4" t="str">
        <f>TEXT(Table1[[#This Row],[Invoice Date]],"mmm")</f>
        <v>Oct</v>
      </c>
      <c r="Q7819" s="27">
        <f>WEEKNUM(Table1[[#This Row],[Invoice Date]]) + IF(YEAR(Table1[[#This Row],[Invoice Date]])=2021, 52, 0)</f>
        <v>94</v>
      </c>
    </row>
    <row r="7820" spans="2:17" ht="14.25" customHeight="1" x14ac:dyDescent="0.3">
      <c r="B7820" s="4" t="s">
        <v>61</v>
      </c>
      <c r="C7820" s="33">
        <v>1185731</v>
      </c>
      <c r="D7820" s="5">
        <v>44480</v>
      </c>
      <c r="E7820" s="4" t="s">
        <v>36</v>
      </c>
      <c r="F7820" s="4" t="s">
        <v>96</v>
      </c>
      <c r="G7820" s="4" t="s">
        <v>97</v>
      </c>
      <c r="H7820" s="6" t="s">
        <v>22</v>
      </c>
      <c r="I7820" s="7">
        <v>40.000000000000007</v>
      </c>
      <c r="J7820" s="8">
        <v>400</v>
      </c>
      <c r="K7820" s="9">
        <v>160000.00000000003</v>
      </c>
      <c r="L7820" s="9">
        <v>56000.000000000007</v>
      </c>
      <c r="M7820" s="10">
        <v>0.35</v>
      </c>
      <c r="N7820" s="4" t="s">
        <v>83</v>
      </c>
      <c r="O7820" s="4" t="str">
        <f>TEXT(Table1[[#This Row],[Invoice Date]],"yyyy")</f>
        <v>2021</v>
      </c>
      <c r="P7820" s="4" t="str">
        <f>TEXT(Table1[[#This Row],[Invoice Date]],"mmm")</f>
        <v>Oct</v>
      </c>
      <c r="Q7820" s="27">
        <f>WEEKNUM(Table1[[#This Row],[Invoice Date]]) + IF(YEAR(Table1[[#This Row],[Invoice Date]])=2021, 52, 0)</f>
        <v>94</v>
      </c>
    </row>
    <row r="7821" spans="2:17" ht="14.25" customHeight="1" x14ac:dyDescent="0.3">
      <c r="B7821" s="4" t="s">
        <v>61</v>
      </c>
      <c r="C7821" s="33">
        <v>1185731</v>
      </c>
      <c r="D7821" s="5">
        <v>44480</v>
      </c>
      <c r="E7821" s="4" t="s">
        <v>36</v>
      </c>
      <c r="F7821" s="4" t="s">
        <v>96</v>
      </c>
      <c r="G7821" s="4" t="s">
        <v>97</v>
      </c>
      <c r="H7821" s="6" t="s">
        <v>19</v>
      </c>
      <c r="I7821" s="7">
        <v>30.000000000000011</v>
      </c>
      <c r="J7821" s="8">
        <v>550</v>
      </c>
      <c r="K7821" s="9">
        <v>165000.00000000006</v>
      </c>
      <c r="L7821" s="9">
        <v>57750.000000000015</v>
      </c>
      <c r="M7821" s="10">
        <v>0.35</v>
      </c>
      <c r="N7821" s="4" t="s">
        <v>83</v>
      </c>
      <c r="O7821" s="4" t="str">
        <f>TEXT(Table1[[#This Row],[Invoice Date]],"yyyy")</f>
        <v>2021</v>
      </c>
      <c r="P7821" s="4" t="str">
        <f>TEXT(Table1[[#This Row],[Invoice Date]],"mmm")</f>
        <v>Oct</v>
      </c>
      <c r="Q7821" s="27">
        <f>WEEKNUM(Table1[[#This Row],[Invoice Date]]) + IF(YEAR(Table1[[#This Row],[Invoice Date]])=2021, 52, 0)</f>
        <v>94</v>
      </c>
    </row>
    <row r="7822" spans="2:17" ht="14.25" customHeight="1" x14ac:dyDescent="0.3">
      <c r="B7822" s="4" t="s">
        <v>30</v>
      </c>
      <c r="C7822" s="34">
        <v>1128299</v>
      </c>
      <c r="D7822" s="5">
        <v>44480</v>
      </c>
      <c r="E7822" s="4" t="s">
        <v>31</v>
      </c>
      <c r="F7822" s="4" t="s">
        <v>78</v>
      </c>
      <c r="G7822" s="4" t="s">
        <v>79</v>
      </c>
      <c r="H7822" s="6" t="s">
        <v>17</v>
      </c>
      <c r="I7822" s="7">
        <v>30</v>
      </c>
      <c r="J7822" s="8">
        <v>575</v>
      </c>
      <c r="K7822" s="9">
        <v>172500</v>
      </c>
      <c r="L7822" s="9">
        <v>69000</v>
      </c>
      <c r="M7822" s="10">
        <v>0.4</v>
      </c>
      <c r="N7822" s="4" t="s">
        <v>18</v>
      </c>
      <c r="O7822" s="4" t="str">
        <f>TEXT(Table1[[#This Row],[Invoice Date]],"yyyy")</f>
        <v>2021</v>
      </c>
      <c r="P7822" s="4" t="str">
        <f>TEXT(Table1[[#This Row],[Invoice Date]],"mmm")</f>
        <v>Oct</v>
      </c>
      <c r="Q7822" s="27">
        <f>WEEKNUM(Table1[[#This Row],[Invoice Date]]) + IF(YEAR(Table1[[#This Row],[Invoice Date]])=2021, 52, 0)</f>
        <v>94</v>
      </c>
    </row>
    <row r="7823" spans="2:17" ht="14.25" customHeight="1" x14ac:dyDescent="0.3">
      <c r="B7823" s="4" t="s">
        <v>61</v>
      </c>
      <c r="C7823" s="33">
        <v>1185731</v>
      </c>
      <c r="D7823" s="5">
        <v>44480</v>
      </c>
      <c r="E7823" s="4" t="s">
        <v>36</v>
      </c>
      <c r="F7823" s="4" t="s">
        <v>96</v>
      </c>
      <c r="G7823" s="4" t="s">
        <v>97</v>
      </c>
      <c r="H7823" s="6" t="s">
        <v>23</v>
      </c>
      <c r="I7823" s="7">
        <v>40</v>
      </c>
      <c r="J7823" s="8">
        <v>525</v>
      </c>
      <c r="K7823" s="9">
        <v>210000</v>
      </c>
      <c r="L7823" s="9">
        <v>105000</v>
      </c>
      <c r="M7823" s="10">
        <v>0.5</v>
      </c>
      <c r="N7823" s="4" t="s">
        <v>83</v>
      </c>
      <c r="O7823" s="4" t="str">
        <f>TEXT(Table1[[#This Row],[Invoice Date]],"yyyy")</f>
        <v>2021</v>
      </c>
      <c r="P7823" s="4" t="str">
        <f>TEXT(Table1[[#This Row],[Invoice Date]],"mmm")</f>
        <v>Oct</v>
      </c>
      <c r="Q7823" s="27">
        <f>WEEKNUM(Table1[[#This Row],[Invoice Date]]) + IF(YEAR(Table1[[#This Row],[Invoice Date]])=2021, 52, 0)</f>
        <v>94</v>
      </c>
    </row>
    <row r="7824" spans="2:17" ht="14.25" customHeight="1" x14ac:dyDescent="0.3">
      <c r="B7824" s="4" t="s">
        <v>26</v>
      </c>
      <c r="C7824" s="33">
        <v>1197831</v>
      </c>
      <c r="D7824" s="5">
        <v>44480</v>
      </c>
      <c r="E7824" s="4" t="s">
        <v>27</v>
      </c>
      <c r="F7824" s="4" t="s">
        <v>28</v>
      </c>
      <c r="G7824" s="4" t="s">
        <v>39</v>
      </c>
      <c r="H7824" s="6" t="s">
        <v>19</v>
      </c>
      <c r="I7824" s="7">
        <v>40</v>
      </c>
      <c r="J7824" s="8">
        <v>725</v>
      </c>
      <c r="K7824" s="9">
        <v>290000</v>
      </c>
      <c r="L7824" s="9">
        <v>115999.99999999999</v>
      </c>
      <c r="M7824" s="10">
        <v>0.39999999999999997</v>
      </c>
      <c r="N7824" s="4" t="s">
        <v>24</v>
      </c>
      <c r="O7824" s="4" t="str">
        <f>TEXT(Table1[[#This Row],[Invoice Date]],"yyyy")</f>
        <v>2021</v>
      </c>
      <c r="P7824" s="4" t="str">
        <f>TEXT(Table1[[#This Row],[Invoice Date]],"mmm")</f>
        <v>Oct</v>
      </c>
      <c r="Q7824" s="27">
        <f>WEEKNUM(Table1[[#This Row],[Invoice Date]]) + IF(YEAR(Table1[[#This Row],[Invoice Date]])=2021, 52, 0)</f>
        <v>94</v>
      </c>
    </row>
    <row r="7825" spans="2:17" ht="14.25" customHeight="1" x14ac:dyDescent="0.3">
      <c r="B7825" s="4" t="s">
        <v>61</v>
      </c>
      <c r="C7825" s="33">
        <v>1185731</v>
      </c>
      <c r="D7825" s="5">
        <v>44480</v>
      </c>
      <c r="E7825" s="4" t="s">
        <v>36</v>
      </c>
      <c r="F7825" s="4" t="s">
        <v>96</v>
      </c>
      <c r="G7825" s="4" t="s">
        <v>97</v>
      </c>
      <c r="H7825" s="6" t="s">
        <v>17</v>
      </c>
      <c r="I7825" s="7">
        <v>40.000000000000007</v>
      </c>
      <c r="J7825" s="8">
        <v>725</v>
      </c>
      <c r="K7825" s="9">
        <v>290000.00000000006</v>
      </c>
      <c r="L7825" s="9">
        <v>116000.00000000003</v>
      </c>
      <c r="M7825" s="10">
        <v>0.4</v>
      </c>
      <c r="N7825" s="4" t="s">
        <v>83</v>
      </c>
      <c r="O7825" s="4" t="str">
        <f>TEXT(Table1[[#This Row],[Invoice Date]],"yyyy")</f>
        <v>2021</v>
      </c>
      <c r="P7825" s="4" t="str">
        <f>TEXT(Table1[[#This Row],[Invoice Date]],"mmm")</f>
        <v>Oct</v>
      </c>
      <c r="Q7825" s="27">
        <f>WEEKNUM(Table1[[#This Row],[Invoice Date]]) + IF(YEAR(Table1[[#This Row],[Invoice Date]])=2021, 52, 0)</f>
        <v>94</v>
      </c>
    </row>
    <row r="7826" spans="2:17" ht="14.25" customHeight="1" x14ac:dyDescent="0.3">
      <c r="B7826" s="4" t="s">
        <v>26</v>
      </c>
      <c r="C7826" s="33">
        <v>1197831</v>
      </c>
      <c r="D7826" s="5">
        <v>44480</v>
      </c>
      <c r="E7826" s="4" t="s">
        <v>27</v>
      </c>
      <c r="F7826" s="4" t="s">
        <v>59</v>
      </c>
      <c r="G7826" s="4" t="s">
        <v>60</v>
      </c>
      <c r="H7826" s="6" t="s">
        <v>23</v>
      </c>
      <c r="I7826" s="7">
        <v>70</v>
      </c>
      <c r="J7826" s="8">
        <v>750</v>
      </c>
      <c r="K7826" s="9">
        <v>525000</v>
      </c>
      <c r="L7826" s="9">
        <v>341250.00000000006</v>
      </c>
      <c r="M7826" s="10">
        <v>0.65000000000000013</v>
      </c>
      <c r="N7826" s="4" t="s">
        <v>24</v>
      </c>
      <c r="O7826" s="4" t="str">
        <f>TEXT(Table1[[#This Row],[Invoice Date]],"yyyy")</f>
        <v>2021</v>
      </c>
      <c r="P7826" s="4" t="str">
        <f>TEXT(Table1[[#This Row],[Invoice Date]],"mmm")</f>
        <v>Oct</v>
      </c>
      <c r="Q7826" s="27">
        <f>WEEKNUM(Table1[[#This Row],[Invoice Date]]) + IF(YEAR(Table1[[#This Row],[Invoice Date]])=2021, 52, 0)</f>
        <v>94</v>
      </c>
    </row>
    <row r="7827" spans="2:17" ht="14.25" customHeight="1" x14ac:dyDescent="0.3">
      <c r="B7827" s="4" t="s">
        <v>14</v>
      </c>
      <c r="C7827" s="33">
        <v>1185732</v>
      </c>
      <c r="D7827" s="5">
        <v>44481</v>
      </c>
      <c r="E7827" s="4" t="s">
        <v>36</v>
      </c>
      <c r="F7827" s="4" t="s">
        <v>108</v>
      </c>
      <c r="G7827" s="4" t="s">
        <v>109</v>
      </c>
      <c r="H7827" s="6" t="s">
        <v>21</v>
      </c>
      <c r="I7827" s="7">
        <v>43</v>
      </c>
      <c r="J7827" s="8">
        <v>36</v>
      </c>
      <c r="K7827" s="9">
        <v>1548</v>
      </c>
      <c r="L7827" s="9">
        <v>696.59999999999991</v>
      </c>
      <c r="M7827" s="10">
        <v>0.44999999999999996</v>
      </c>
      <c r="N7827" s="4" t="s">
        <v>83</v>
      </c>
      <c r="O7827" s="4" t="str">
        <f>TEXT(Table1[[#This Row],[Invoice Date]],"yyyy")</f>
        <v>2021</v>
      </c>
      <c r="P7827" s="4" t="str">
        <f>TEXT(Table1[[#This Row],[Invoice Date]],"mmm")</f>
        <v>Oct</v>
      </c>
      <c r="Q7827" s="27">
        <f>WEEKNUM(Table1[[#This Row],[Invoice Date]]) + IF(YEAR(Table1[[#This Row],[Invoice Date]])=2021, 52, 0)</f>
        <v>94</v>
      </c>
    </row>
    <row r="7828" spans="2:17" ht="14.25" customHeight="1" x14ac:dyDescent="0.3">
      <c r="B7828" s="4" t="s">
        <v>14</v>
      </c>
      <c r="C7828" s="33">
        <v>1185732</v>
      </c>
      <c r="D7828" s="5">
        <v>44481</v>
      </c>
      <c r="E7828" s="4" t="s">
        <v>36</v>
      </c>
      <c r="F7828" s="4" t="s">
        <v>108</v>
      </c>
      <c r="G7828" s="4" t="s">
        <v>109</v>
      </c>
      <c r="H7828" s="6" t="s">
        <v>20</v>
      </c>
      <c r="I7828" s="7">
        <v>43</v>
      </c>
      <c r="J7828" s="8">
        <v>42</v>
      </c>
      <c r="K7828" s="9">
        <v>1806</v>
      </c>
      <c r="L7828" s="9">
        <v>722.40000000000009</v>
      </c>
      <c r="M7828" s="10">
        <v>0.4</v>
      </c>
      <c r="N7828" s="4" t="s">
        <v>83</v>
      </c>
      <c r="O7828" s="4" t="str">
        <f>TEXT(Table1[[#This Row],[Invoice Date]],"yyyy")</f>
        <v>2021</v>
      </c>
      <c r="P7828" s="4" t="str">
        <f>TEXT(Table1[[#This Row],[Invoice Date]],"mmm")</f>
        <v>Oct</v>
      </c>
      <c r="Q7828" s="27">
        <f>WEEKNUM(Table1[[#This Row],[Invoice Date]]) + IF(YEAR(Table1[[#This Row],[Invoice Date]])=2021, 52, 0)</f>
        <v>94</v>
      </c>
    </row>
    <row r="7829" spans="2:17" ht="14.25" customHeight="1" x14ac:dyDescent="0.3">
      <c r="B7829" s="4" t="s">
        <v>14</v>
      </c>
      <c r="C7829" s="33">
        <v>1185732</v>
      </c>
      <c r="D7829" s="5">
        <v>44481</v>
      </c>
      <c r="E7829" s="4" t="s">
        <v>36</v>
      </c>
      <c r="F7829" s="4" t="s">
        <v>108</v>
      </c>
      <c r="G7829" s="4" t="s">
        <v>109</v>
      </c>
      <c r="H7829" s="6" t="s">
        <v>22</v>
      </c>
      <c r="I7829" s="7">
        <v>54</v>
      </c>
      <c r="J7829" s="8">
        <v>38</v>
      </c>
      <c r="K7829" s="9">
        <v>2052</v>
      </c>
      <c r="L7829" s="9">
        <v>964.43999999999994</v>
      </c>
      <c r="M7829" s="10">
        <v>0.47</v>
      </c>
      <c r="N7829" s="4" t="s">
        <v>83</v>
      </c>
      <c r="O7829" s="4" t="str">
        <f>TEXT(Table1[[#This Row],[Invoice Date]],"yyyy")</f>
        <v>2021</v>
      </c>
      <c r="P7829" s="4" t="str">
        <f>TEXT(Table1[[#This Row],[Invoice Date]],"mmm")</f>
        <v>Oct</v>
      </c>
      <c r="Q7829" s="27">
        <f>WEEKNUM(Table1[[#This Row],[Invoice Date]]) + IF(YEAR(Table1[[#This Row],[Invoice Date]])=2021, 52, 0)</f>
        <v>94</v>
      </c>
    </row>
    <row r="7830" spans="2:17" ht="14.25" customHeight="1" x14ac:dyDescent="0.3">
      <c r="B7830" s="4" t="s">
        <v>61</v>
      </c>
      <c r="C7830" s="33">
        <v>1185731</v>
      </c>
      <c r="D7830" s="5">
        <v>44481</v>
      </c>
      <c r="E7830" s="4" t="s">
        <v>15</v>
      </c>
      <c r="F7830" s="4" t="s">
        <v>131</v>
      </c>
      <c r="G7830" s="4" t="s">
        <v>132</v>
      </c>
      <c r="H7830" s="6" t="s">
        <v>21</v>
      </c>
      <c r="I7830" s="7">
        <v>55</v>
      </c>
      <c r="J7830" s="8">
        <v>46</v>
      </c>
      <c r="K7830" s="9">
        <v>2530</v>
      </c>
      <c r="L7830" s="9">
        <v>1214.3999999999999</v>
      </c>
      <c r="M7830" s="10">
        <v>0.48</v>
      </c>
      <c r="N7830" s="4" t="s">
        <v>83</v>
      </c>
      <c r="O7830" s="4" t="str">
        <f>TEXT(Table1[[#This Row],[Invoice Date]],"yyyy")</f>
        <v>2021</v>
      </c>
      <c r="P7830" s="4" t="str">
        <f>TEXT(Table1[[#This Row],[Invoice Date]],"mmm")</f>
        <v>Oct</v>
      </c>
      <c r="Q7830" s="27">
        <f>WEEKNUM(Table1[[#This Row],[Invoice Date]]) + IF(YEAR(Table1[[#This Row],[Invoice Date]])=2021, 52, 0)</f>
        <v>94</v>
      </c>
    </row>
    <row r="7831" spans="2:17" ht="14.25" customHeight="1" x14ac:dyDescent="0.3">
      <c r="B7831" s="4" t="s">
        <v>61</v>
      </c>
      <c r="C7831" s="33">
        <v>1185731</v>
      </c>
      <c r="D7831" s="5">
        <v>44481</v>
      </c>
      <c r="E7831" s="4" t="s">
        <v>15</v>
      </c>
      <c r="F7831" s="4" t="s">
        <v>131</v>
      </c>
      <c r="G7831" s="4" t="s">
        <v>132</v>
      </c>
      <c r="H7831" s="6" t="s">
        <v>20</v>
      </c>
      <c r="I7831" s="7">
        <v>40</v>
      </c>
      <c r="J7831" s="8">
        <v>66</v>
      </c>
      <c r="K7831" s="9">
        <v>2640</v>
      </c>
      <c r="L7831" s="9">
        <v>976.8</v>
      </c>
      <c r="M7831" s="10">
        <v>0.37</v>
      </c>
      <c r="N7831" s="4" t="s">
        <v>24</v>
      </c>
      <c r="O7831" s="4" t="str">
        <f>TEXT(Table1[[#This Row],[Invoice Date]],"yyyy")</f>
        <v>2021</v>
      </c>
      <c r="P7831" s="4" t="str">
        <f>TEXT(Table1[[#This Row],[Invoice Date]],"mmm")</f>
        <v>Oct</v>
      </c>
      <c r="Q7831" s="27">
        <f>WEEKNUM(Table1[[#This Row],[Invoice Date]]) + IF(YEAR(Table1[[#This Row],[Invoice Date]])=2021, 52, 0)</f>
        <v>94</v>
      </c>
    </row>
    <row r="7832" spans="2:17" ht="14.25" customHeight="1" x14ac:dyDescent="0.3">
      <c r="B7832" s="4" t="s">
        <v>61</v>
      </c>
      <c r="C7832" s="33">
        <v>1185731</v>
      </c>
      <c r="D7832" s="5">
        <v>44481</v>
      </c>
      <c r="E7832" s="4" t="s">
        <v>15</v>
      </c>
      <c r="F7832" s="4" t="s">
        <v>131</v>
      </c>
      <c r="G7832" s="4" t="s">
        <v>132</v>
      </c>
      <c r="H7832" s="6" t="s">
        <v>21</v>
      </c>
      <c r="I7832" s="7">
        <v>46</v>
      </c>
      <c r="J7832" s="8">
        <v>61</v>
      </c>
      <c r="K7832" s="9">
        <v>2806</v>
      </c>
      <c r="L7832" s="9">
        <v>1038.22</v>
      </c>
      <c r="M7832" s="10">
        <v>0.37</v>
      </c>
      <c r="N7832" s="4" t="s">
        <v>24</v>
      </c>
      <c r="O7832" s="4" t="str">
        <f>TEXT(Table1[[#This Row],[Invoice Date]],"yyyy")</f>
        <v>2021</v>
      </c>
      <c r="P7832" s="4" t="str">
        <f>TEXT(Table1[[#This Row],[Invoice Date]],"mmm")</f>
        <v>Oct</v>
      </c>
      <c r="Q7832" s="27">
        <f>WEEKNUM(Table1[[#This Row],[Invoice Date]]) + IF(YEAR(Table1[[#This Row],[Invoice Date]])=2021, 52, 0)</f>
        <v>94</v>
      </c>
    </row>
    <row r="7833" spans="2:17" ht="14.25" customHeight="1" x14ac:dyDescent="0.3">
      <c r="B7833" s="4" t="s">
        <v>14</v>
      </c>
      <c r="C7833" s="33">
        <v>1185732</v>
      </c>
      <c r="D7833" s="5">
        <v>44481</v>
      </c>
      <c r="E7833" s="4" t="s">
        <v>36</v>
      </c>
      <c r="F7833" s="4" t="s">
        <v>108</v>
      </c>
      <c r="G7833" s="4" t="s">
        <v>109</v>
      </c>
      <c r="H7833" s="6" t="s">
        <v>19</v>
      </c>
      <c r="I7833" s="7">
        <v>41</v>
      </c>
      <c r="J7833" s="8">
        <v>75</v>
      </c>
      <c r="K7833" s="9">
        <v>3075</v>
      </c>
      <c r="L7833" s="9">
        <v>1291.5</v>
      </c>
      <c r="M7833" s="10">
        <v>0.42</v>
      </c>
      <c r="N7833" s="4" t="s">
        <v>83</v>
      </c>
      <c r="O7833" s="4" t="str">
        <f>TEXT(Table1[[#This Row],[Invoice Date]],"yyyy")</f>
        <v>2021</v>
      </c>
      <c r="P7833" s="4" t="str">
        <f>TEXT(Table1[[#This Row],[Invoice Date]],"mmm")</f>
        <v>Oct</v>
      </c>
      <c r="Q7833" s="27">
        <f>WEEKNUM(Table1[[#This Row],[Invoice Date]]) + IF(YEAR(Table1[[#This Row],[Invoice Date]])=2021, 52, 0)</f>
        <v>94</v>
      </c>
    </row>
    <row r="7834" spans="2:17" ht="14.25" customHeight="1" x14ac:dyDescent="0.3">
      <c r="B7834" s="4" t="s">
        <v>61</v>
      </c>
      <c r="C7834" s="33">
        <v>1185731</v>
      </c>
      <c r="D7834" s="5">
        <v>44481</v>
      </c>
      <c r="E7834" s="4" t="s">
        <v>15</v>
      </c>
      <c r="F7834" s="4" t="s">
        <v>131</v>
      </c>
      <c r="G7834" s="4" t="s">
        <v>132</v>
      </c>
      <c r="H7834" s="6" t="s">
        <v>20</v>
      </c>
      <c r="I7834" s="7">
        <v>59</v>
      </c>
      <c r="J7834" s="8">
        <v>54</v>
      </c>
      <c r="K7834" s="9">
        <v>3186</v>
      </c>
      <c r="L7834" s="9">
        <v>1593</v>
      </c>
      <c r="M7834" s="10">
        <v>0.5</v>
      </c>
      <c r="N7834" s="4" t="s">
        <v>83</v>
      </c>
      <c r="O7834" s="4" t="str">
        <f>TEXT(Table1[[#This Row],[Invoice Date]],"yyyy")</f>
        <v>2021</v>
      </c>
      <c r="P7834" s="4" t="str">
        <f>TEXT(Table1[[#This Row],[Invoice Date]],"mmm")</f>
        <v>Oct</v>
      </c>
      <c r="Q7834" s="27">
        <f>WEEKNUM(Table1[[#This Row],[Invoice Date]]) + IF(YEAR(Table1[[#This Row],[Invoice Date]])=2021, 52, 0)</f>
        <v>94</v>
      </c>
    </row>
    <row r="7835" spans="2:17" ht="14.25" customHeight="1" x14ac:dyDescent="0.3">
      <c r="B7835" s="4" t="s">
        <v>61</v>
      </c>
      <c r="C7835" s="33">
        <v>1185731</v>
      </c>
      <c r="D7835" s="5">
        <v>44481</v>
      </c>
      <c r="E7835" s="4" t="s">
        <v>15</v>
      </c>
      <c r="F7835" s="4" t="s">
        <v>131</v>
      </c>
      <c r="G7835" s="4" t="s">
        <v>132</v>
      </c>
      <c r="H7835" s="6" t="s">
        <v>22</v>
      </c>
      <c r="I7835" s="7">
        <v>55</v>
      </c>
      <c r="J7835" s="8">
        <v>58</v>
      </c>
      <c r="K7835" s="9">
        <v>3190</v>
      </c>
      <c r="L7835" s="9">
        <v>1180.3</v>
      </c>
      <c r="M7835" s="10">
        <v>0.37</v>
      </c>
      <c r="N7835" s="4" t="s">
        <v>24</v>
      </c>
      <c r="O7835" s="4" t="str">
        <f>TEXT(Table1[[#This Row],[Invoice Date]],"yyyy")</f>
        <v>2021</v>
      </c>
      <c r="P7835" s="4" t="str">
        <f>TEXT(Table1[[#This Row],[Invoice Date]],"mmm")</f>
        <v>Oct</v>
      </c>
      <c r="Q7835" s="27">
        <f>WEEKNUM(Table1[[#This Row],[Invoice Date]]) + IF(YEAR(Table1[[#This Row],[Invoice Date]])=2021, 52, 0)</f>
        <v>94</v>
      </c>
    </row>
    <row r="7836" spans="2:17" ht="14.25" customHeight="1" x14ac:dyDescent="0.3">
      <c r="B7836" s="4" t="s">
        <v>61</v>
      </c>
      <c r="C7836" s="33">
        <v>1185731</v>
      </c>
      <c r="D7836" s="5">
        <v>44481</v>
      </c>
      <c r="E7836" s="4" t="s">
        <v>15</v>
      </c>
      <c r="F7836" s="4" t="s">
        <v>131</v>
      </c>
      <c r="G7836" s="4" t="s">
        <v>132</v>
      </c>
      <c r="H7836" s="6" t="s">
        <v>22</v>
      </c>
      <c r="I7836" s="7">
        <v>66</v>
      </c>
      <c r="J7836" s="8">
        <v>51</v>
      </c>
      <c r="K7836" s="9">
        <v>3366</v>
      </c>
      <c r="L7836" s="9">
        <v>1615.6799999999998</v>
      </c>
      <c r="M7836" s="10">
        <v>0.48</v>
      </c>
      <c r="N7836" s="4" t="s">
        <v>83</v>
      </c>
      <c r="O7836" s="4" t="str">
        <f>TEXT(Table1[[#This Row],[Invoice Date]],"yyyy")</f>
        <v>2021</v>
      </c>
      <c r="P7836" s="4" t="str">
        <f>TEXT(Table1[[#This Row],[Invoice Date]],"mmm")</f>
        <v>Oct</v>
      </c>
      <c r="Q7836" s="27">
        <f>WEEKNUM(Table1[[#This Row],[Invoice Date]]) + IF(YEAR(Table1[[#This Row],[Invoice Date]])=2021, 52, 0)</f>
        <v>94</v>
      </c>
    </row>
    <row r="7837" spans="2:17" ht="14.25" customHeight="1" x14ac:dyDescent="0.3">
      <c r="B7837" s="4" t="s">
        <v>61</v>
      </c>
      <c r="C7837" s="33">
        <v>1185731</v>
      </c>
      <c r="D7837" s="5">
        <v>44481</v>
      </c>
      <c r="E7837" s="4" t="s">
        <v>27</v>
      </c>
      <c r="F7837" s="4" t="s">
        <v>59</v>
      </c>
      <c r="G7837" s="4" t="s">
        <v>60</v>
      </c>
      <c r="H7837" s="6" t="s">
        <v>17</v>
      </c>
      <c r="I7837" s="7">
        <v>27</v>
      </c>
      <c r="J7837" s="8">
        <v>140</v>
      </c>
      <c r="K7837" s="9">
        <v>3780</v>
      </c>
      <c r="L7837" s="9">
        <v>1474.1999999999998</v>
      </c>
      <c r="M7837" s="10">
        <v>0.38999999999999996</v>
      </c>
      <c r="N7837" s="4" t="s">
        <v>24</v>
      </c>
      <c r="O7837" s="4" t="str">
        <f>TEXT(Table1[[#This Row],[Invoice Date]],"yyyy")</f>
        <v>2021</v>
      </c>
      <c r="P7837" s="4" t="str">
        <f>TEXT(Table1[[#This Row],[Invoice Date]],"mmm")</f>
        <v>Oct</v>
      </c>
      <c r="Q7837" s="27">
        <f>WEEKNUM(Table1[[#This Row],[Invoice Date]]) + IF(YEAR(Table1[[#This Row],[Invoice Date]])=2021, 52, 0)</f>
        <v>94</v>
      </c>
    </row>
    <row r="7838" spans="2:17" ht="14.25" customHeight="1" x14ac:dyDescent="0.3">
      <c r="B7838" s="4" t="s">
        <v>26</v>
      </c>
      <c r="C7838" s="33">
        <v>1197831</v>
      </c>
      <c r="D7838" s="5">
        <v>44481</v>
      </c>
      <c r="E7838" s="4" t="s">
        <v>36</v>
      </c>
      <c r="F7838" s="4" t="s">
        <v>108</v>
      </c>
      <c r="G7838" s="4" t="s">
        <v>109</v>
      </c>
      <c r="H7838" s="6" t="s">
        <v>23</v>
      </c>
      <c r="I7838" s="7">
        <v>55</v>
      </c>
      <c r="J7838" s="8">
        <v>70</v>
      </c>
      <c r="K7838" s="9">
        <v>3850</v>
      </c>
      <c r="L7838" s="9">
        <v>2117.5</v>
      </c>
      <c r="M7838" s="10">
        <v>0.55000000000000004</v>
      </c>
      <c r="N7838" s="4" t="s">
        <v>83</v>
      </c>
      <c r="O7838" s="4" t="str">
        <f>TEXT(Table1[[#This Row],[Invoice Date]],"yyyy")</f>
        <v>2021</v>
      </c>
      <c r="P7838" s="4" t="str">
        <f>TEXT(Table1[[#This Row],[Invoice Date]],"mmm")</f>
        <v>Oct</v>
      </c>
      <c r="Q7838" s="27">
        <f>WEEKNUM(Table1[[#This Row],[Invoice Date]]) + IF(YEAR(Table1[[#This Row],[Invoice Date]])=2021, 52, 0)</f>
        <v>94</v>
      </c>
    </row>
    <row r="7839" spans="2:17" ht="14.25" customHeight="1" x14ac:dyDescent="0.3">
      <c r="B7839" s="4" t="s">
        <v>61</v>
      </c>
      <c r="C7839" s="33">
        <v>1185731</v>
      </c>
      <c r="D7839" s="5">
        <v>44481</v>
      </c>
      <c r="E7839" s="4" t="s">
        <v>15</v>
      </c>
      <c r="F7839" s="4" t="s">
        <v>131</v>
      </c>
      <c r="G7839" s="4" t="s">
        <v>132</v>
      </c>
      <c r="H7839" s="6" t="s">
        <v>19</v>
      </c>
      <c r="I7839" s="7">
        <v>54</v>
      </c>
      <c r="J7839" s="8">
        <v>75</v>
      </c>
      <c r="K7839" s="9">
        <v>4050</v>
      </c>
      <c r="L7839" s="9">
        <v>2389.5000000000005</v>
      </c>
      <c r="M7839" s="10">
        <v>0.59000000000000008</v>
      </c>
      <c r="N7839" s="4" t="s">
        <v>83</v>
      </c>
      <c r="O7839" s="4" t="str">
        <f>TEXT(Table1[[#This Row],[Invoice Date]],"yyyy")</f>
        <v>2021</v>
      </c>
      <c r="P7839" s="4" t="str">
        <f>TEXT(Table1[[#This Row],[Invoice Date]],"mmm")</f>
        <v>Oct</v>
      </c>
      <c r="Q7839" s="27">
        <f>WEEKNUM(Table1[[#This Row],[Invoice Date]]) + IF(YEAR(Table1[[#This Row],[Invoice Date]])=2021, 52, 0)</f>
        <v>94</v>
      </c>
    </row>
    <row r="7840" spans="2:17" ht="14.25" customHeight="1" x14ac:dyDescent="0.3">
      <c r="B7840" s="4" t="s">
        <v>61</v>
      </c>
      <c r="C7840" s="33">
        <v>1185731</v>
      </c>
      <c r="D7840" s="5">
        <v>44481</v>
      </c>
      <c r="E7840" s="4" t="s">
        <v>15</v>
      </c>
      <c r="F7840" s="4" t="s">
        <v>131</v>
      </c>
      <c r="G7840" s="4" t="s">
        <v>132</v>
      </c>
      <c r="H7840" s="6" t="s">
        <v>19</v>
      </c>
      <c r="I7840" s="7">
        <v>44</v>
      </c>
      <c r="J7840" s="8">
        <v>99</v>
      </c>
      <c r="K7840" s="9">
        <v>4356</v>
      </c>
      <c r="L7840" s="9">
        <v>2134.44</v>
      </c>
      <c r="M7840" s="10">
        <v>0.49</v>
      </c>
      <c r="N7840" s="4" t="s">
        <v>24</v>
      </c>
      <c r="O7840" s="4" t="str">
        <f>TEXT(Table1[[#This Row],[Invoice Date]],"yyyy")</f>
        <v>2021</v>
      </c>
      <c r="P7840" s="4" t="str">
        <f>TEXT(Table1[[#This Row],[Invoice Date]],"mmm")</f>
        <v>Oct</v>
      </c>
      <c r="Q7840" s="27">
        <f>WEEKNUM(Table1[[#This Row],[Invoice Date]]) + IF(YEAR(Table1[[#This Row],[Invoice Date]])=2021, 52, 0)</f>
        <v>94</v>
      </c>
    </row>
    <row r="7841" spans="2:17" ht="14.25" customHeight="1" x14ac:dyDescent="0.3">
      <c r="B7841" s="4" t="s">
        <v>61</v>
      </c>
      <c r="C7841" s="33">
        <v>1185731</v>
      </c>
      <c r="D7841" s="5">
        <v>44481</v>
      </c>
      <c r="E7841" s="4" t="s">
        <v>27</v>
      </c>
      <c r="F7841" s="4" t="s">
        <v>59</v>
      </c>
      <c r="G7841" s="4" t="s">
        <v>60</v>
      </c>
      <c r="H7841" s="6" t="s">
        <v>17</v>
      </c>
      <c r="I7841" s="7">
        <v>38</v>
      </c>
      <c r="J7841" s="8">
        <v>117</v>
      </c>
      <c r="K7841" s="9">
        <v>4446</v>
      </c>
      <c r="L7841" s="9">
        <v>2223</v>
      </c>
      <c r="M7841" s="10">
        <v>0.5</v>
      </c>
      <c r="N7841" s="4" t="s">
        <v>83</v>
      </c>
      <c r="O7841" s="4" t="str">
        <f>TEXT(Table1[[#This Row],[Invoice Date]],"yyyy")</f>
        <v>2021</v>
      </c>
      <c r="P7841" s="4" t="str">
        <f>TEXT(Table1[[#This Row],[Invoice Date]],"mmm")</f>
        <v>Oct</v>
      </c>
      <c r="Q7841" s="27">
        <f>WEEKNUM(Table1[[#This Row],[Invoice Date]]) + IF(YEAR(Table1[[#This Row],[Invoice Date]])=2021, 52, 0)</f>
        <v>94</v>
      </c>
    </row>
    <row r="7842" spans="2:17" ht="14.25" customHeight="1" x14ac:dyDescent="0.3">
      <c r="B7842" s="4" t="s">
        <v>30</v>
      </c>
      <c r="C7842" s="34">
        <v>1128299</v>
      </c>
      <c r="D7842" s="5">
        <v>44481</v>
      </c>
      <c r="E7842" s="4" t="s">
        <v>15</v>
      </c>
      <c r="F7842" s="4" t="s">
        <v>131</v>
      </c>
      <c r="G7842" s="4" t="s">
        <v>132</v>
      </c>
      <c r="H7842" s="6" t="s">
        <v>23</v>
      </c>
      <c r="I7842" s="7">
        <v>54</v>
      </c>
      <c r="J7842" s="8">
        <v>90</v>
      </c>
      <c r="K7842" s="9">
        <v>4860</v>
      </c>
      <c r="L7842" s="9">
        <v>2235.6</v>
      </c>
      <c r="M7842" s="10">
        <v>0.45999999999999996</v>
      </c>
      <c r="N7842" s="4" t="s">
        <v>24</v>
      </c>
      <c r="O7842" s="4" t="str">
        <f>TEXT(Table1[[#This Row],[Invoice Date]],"yyyy")</f>
        <v>2021</v>
      </c>
      <c r="P7842" s="4" t="str">
        <f>TEXT(Table1[[#This Row],[Invoice Date]],"mmm")</f>
        <v>Oct</v>
      </c>
      <c r="Q7842" s="27">
        <f>WEEKNUM(Table1[[#This Row],[Invoice Date]]) + IF(YEAR(Table1[[#This Row],[Invoice Date]])=2021, 52, 0)</f>
        <v>94</v>
      </c>
    </row>
    <row r="7843" spans="2:17" ht="14.25" customHeight="1" x14ac:dyDescent="0.3">
      <c r="B7843" s="4" t="s">
        <v>34</v>
      </c>
      <c r="C7843" s="33">
        <v>1189833</v>
      </c>
      <c r="D7843" s="5">
        <v>44481</v>
      </c>
      <c r="E7843" s="4" t="s">
        <v>31</v>
      </c>
      <c r="F7843" s="4" t="s">
        <v>70</v>
      </c>
      <c r="G7843" s="4" t="s">
        <v>71</v>
      </c>
      <c r="H7843" s="6" t="s">
        <v>21</v>
      </c>
      <c r="I7843" s="7">
        <v>41</v>
      </c>
      <c r="J7843" s="8">
        <v>119</v>
      </c>
      <c r="K7843" s="9">
        <v>4879</v>
      </c>
      <c r="L7843" s="9">
        <v>2244.3399999999997</v>
      </c>
      <c r="M7843" s="10">
        <v>0.45999999999999996</v>
      </c>
      <c r="N7843" s="4" t="s">
        <v>83</v>
      </c>
      <c r="O7843" s="4" t="str">
        <f>TEXT(Table1[[#This Row],[Invoice Date]],"yyyy")</f>
        <v>2021</v>
      </c>
      <c r="P7843" s="4" t="str">
        <f>TEXT(Table1[[#This Row],[Invoice Date]],"mmm")</f>
        <v>Oct</v>
      </c>
      <c r="Q7843" s="27">
        <f>WEEKNUM(Table1[[#This Row],[Invoice Date]]) + IF(YEAR(Table1[[#This Row],[Invoice Date]])=2021, 52, 0)</f>
        <v>94</v>
      </c>
    </row>
    <row r="7844" spans="2:17" ht="14.25" customHeight="1" x14ac:dyDescent="0.3">
      <c r="B7844" s="4" t="s">
        <v>34</v>
      </c>
      <c r="C7844" s="33">
        <v>1189833</v>
      </c>
      <c r="D7844" s="5">
        <v>44481</v>
      </c>
      <c r="E7844" s="4" t="s">
        <v>31</v>
      </c>
      <c r="F7844" s="4" t="s">
        <v>70</v>
      </c>
      <c r="G7844" s="4" t="s">
        <v>71</v>
      </c>
      <c r="H7844" s="6" t="s">
        <v>20</v>
      </c>
      <c r="I7844" s="7">
        <v>42</v>
      </c>
      <c r="J7844" s="8">
        <v>125</v>
      </c>
      <c r="K7844" s="9">
        <v>5250</v>
      </c>
      <c r="L7844" s="9">
        <v>2415</v>
      </c>
      <c r="M7844" s="10">
        <v>0.45999999999999996</v>
      </c>
      <c r="N7844" s="4" t="s">
        <v>83</v>
      </c>
      <c r="O7844" s="4" t="str">
        <f>TEXT(Table1[[#This Row],[Invoice Date]],"yyyy")</f>
        <v>2021</v>
      </c>
      <c r="P7844" s="4" t="str">
        <f>TEXT(Table1[[#This Row],[Invoice Date]],"mmm")</f>
        <v>Oct</v>
      </c>
      <c r="Q7844" s="27">
        <f>WEEKNUM(Table1[[#This Row],[Invoice Date]]) + IF(YEAR(Table1[[#This Row],[Invoice Date]])=2021, 52, 0)</f>
        <v>94</v>
      </c>
    </row>
    <row r="7845" spans="2:17" ht="14.25" customHeight="1" x14ac:dyDescent="0.3">
      <c r="B7845" s="4" t="s">
        <v>14</v>
      </c>
      <c r="C7845" s="33">
        <v>1185732</v>
      </c>
      <c r="D7845" s="5">
        <v>44481</v>
      </c>
      <c r="E7845" s="4" t="s">
        <v>36</v>
      </c>
      <c r="F7845" s="4" t="s">
        <v>108</v>
      </c>
      <c r="G7845" s="4" t="s">
        <v>109</v>
      </c>
      <c r="H7845" s="6" t="s">
        <v>17</v>
      </c>
      <c r="I7845" s="7">
        <v>54</v>
      </c>
      <c r="J7845" s="8">
        <v>104</v>
      </c>
      <c r="K7845" s="9">
        <v>5616</v>
      </c>
      <c r="L7845" s="9">
        <v>2583.3599999999997</v>
      </c>
      <c r="M7845" s="10">
        <v>0.45999999999999996</v>
      </c>
      <c r="N7845" s="4" t="s">
        <v>83</v>
      </c>
      <c r="O7845" s="4" t="str">
        <f>TEXT(Table1[[#This Row],[Invoice Date]],"yyyy")</f>
        <v>2021</v>
      </c>
      <c r="P7845" s="4" t="str">
        <f>TEXT(Table1[[#This Row],[Invoice Date]],"mmm")</f>
        <v>Oct</v>
      </c>
      <c r="Q7845" s="27">
        <f>WEEKNUM(Table1[[#This Row],[Invoice Date]]) + IF(YEAR(Table1[[#This Row],[Invoice Date]])=2021, 52, 0)</f>
        <v>94</v>
      </c>
    </row>
    <row r="7846" spans="2:17" ht="14.25" customHeight="1" x14ac:dyDescent="0.3">
      <c r="B7846" s="4" t="s">
        <v>30</v>
      </c>
      <c r="C7846" s="34">
        <v>1128299</v>
      </c>
      <c r="D7846" s="5">
        <v>44481</v>
      </c>
      <c r="E7846" s="4" t="s">
        <v>15</v>
      </c>
      <c r="F7846" s="4" t="s">
        <v>131</v>
      </c>
      <c r="G7846" s="4" t="s">
        <v>132</v>
      </c>
      <c r="H7846" s="6" t="s">
        <v>23</v>
      </c>
      <c r="I7846" s="7">
        <v>71</v>
      </c>
      <c r="J7846" s="8">
        <v>81</v>
      </c>
      <c r="K7846" s="9">
        <v>5751</v>
      </c>
      <c r="L7846" s="9">
        <v>3048.03</v>
      </c>
      <c r="M7846" s="10">
        <v>0.53</v>
      </c>
      <c r="N7846" s="4" t="s">
        <v>83</v>
      </c>
      <c r="O7846" s="4" t="str">
        <f>TEXT(Table1[[#This Row],[Invoice Date]],"yyyy")</f>
        <v>2021</v>
      </c>
      <c r="P7846" s="4" t="str">
        <f>TEXT(Table1[[#This Row],[Invoice Date]],"mmm")</f>
        <v>Oct</v>
      </c>
      <c r="Q7846" s="27">
        <f>WEEKNUM(Table1[[#This Row],[Invoice Date]]) + IF(YEAR(Table1[[#This Row],[Invoice Date]])=2021, 52, 0)</f>
        <v>94</v>
      </c>
    </row>
    <row r="7847" spans="2:17" ht="14.25" customHeight="1" x14ac:dyDescent="0.3">
      <c r="B7847" s="4" t="s">
        <v>61</v>
      </c>
      <c r="C7847" s="33">
        <v>1185731</v>
      </c>
      <c r="D7847" s="5">
        <v>44481</v>
      </c>
      <c r="E7847" s="4" t="s">
        <v>15</v>
      </c>
      <c r="F7847" s="4" t="s">
        <v>131</v>
      </c>
      <c r="G7847" s="4" t="s">
        <v>132</v>
      </c>
      <c r="H7847" s="6" t="s">
        <v>17</v>
      </c>
      <c r="I7847" s="7">
        <v>44</v>
      </c>
      <c r="J7847" s="8">
        <v>157</v>
      </c>
      <c r="K7847" s="9">
        <v>6908</v>
      </c>
      <c r="L7847" s="9">
        <v>3246.76</v>
      </c>
      <c r="M7847" s="10">
        <v>0.47000000000000003</v>
      </c>
      <c r="N7847" s="4" t="s">
        <v>24</v>
      </c>
      <c r="O7847" s="4" t="str">
        <f>TEXT(Table1[[#This Row],[Invoice Date]],"yyyy")</f>
        <v>2021</v>
      </c>
      <c r="P7847" s="4" t="str">
        <f>TEXT(Table1[[#This Row],[Invoice Date]],"mmm")</f>
        <v>Oct</v>
      </c>
      <c r="Q7847" s="27">
        <f>WEEKNUM(Table1[[#This Row],[Invoice Date]]) + IF(YEAR(Table1[[#This Row],[Invoice Date]])=2021, 52, 0)</f>
        <v>94</v>
      </c>
    </row>
    <row r="7848" spans="2:17" ht="14.25" customHeight="1" x14ac:dyDescent="0.3">
      <c r="B7848" s="4" t="s">
        <v>34</v>
      </c>
      <c r="C7848" s="33">
        <v>1189833</v>
      </c>
      <c r="D7848" s="5">
        <v>44481</v>
      </c>
      <c r="E7848" s="4" t="s">
        <v>31</v>
      </c>
      <c r="F7848" s="4" t="s">
        <v>70</v>
      </c>
      <c r="G7848" s="4" t="s">
        <v>71</v>
      </c>
      <c r="H7848" s="6" t="s">
        <v>22</v>
      </c>
      <c r="I7848" s="7">
        <v>54</v>
      </c>
      <c r="J7848" s="8">
        <v>128</v>
      </c>
      <c r="K7848" s="9">
        <v>6912</v>
      </c>
      <c r="L7848" s="9">
        <v>3041.28</v>
      </c>
      <c r="M7848" s="10">
        <v>0.44</v>
      </c>
      <c r="N7848" s="4" t="s">
        <v>83</v>
      </c>
      <c r="O7848" s="4" t="str">
        <f>TEXT(Table1[[#This Row],[Invoice Date]],"yyyy")</f>
        <v>2021</v>
      </c>
      <c r="P7848" s="4" t="str">
        <f>TEXT(Table1[[#This Row],[Invoice Date]],"mmm")</f>
        <v>Oct</v>
      </c>
      <c r="Q7848" s="27">
        <f>WEEKNUM(Table1[[#This Row],[Invoice Date]]) + IF(YEAR(Table1[[#This Row],[Invoice Date]])=2021, 52, 0)</f>
        <v>94</v>
      </c>
    </row>
    <row r="7849" spans="2:17" ht="14.25" customHeight="1" x14ac:dyDescent="0.3">
      <c r="B7849" s="4" t="s">
        <v>34</v>
      </c>
      <c r="C7849" s="33">
        <v>1189833</v>
      </c>
      <c r="D7849" s="5">
        <v>44481</v>
      </c>
      <c r="E7849" s="4" t="s">
        <v>31</v>
      </c>
      <c r="F7849" s="4" t="s">
        <v>70</v>
      </c>
      <c r="G7849" s="4" t="s">
        <v>71</v>
      </c>
      <c r="H7849" s="6" t="s">
        <v>19</v>
      </c>
      <c r="I7849" s="7">
        <v>44</v>
      </c>
      <c r="J7849" s="8">
        <v>174</v>
      </c>
      <c r="K7849" s="9">
        <v>7656</v>
      </c>
      <c r="L7849" s="9">
        <v>3062.4</v>
      </c>
      <c r="M7849" s="10">
        <v>0.4</v>
      </c>
      <c r="N7849" s="4" t="s">
        <v>83</v>
      </c>
      <c r="O7849" s="4" t="str">
        <f>TEXT(Table1[[#This Row],[Invoice Date]],"yyyy")</f>
        <v>2021</v>
      </c>
      <c r="P7849" s="4" t="str">
        <f>TEXT(Table1[[#This Row],[Invoice Date]],"mmm")</f>
        <v>Oct</v>
      </c>
      <c r="Q7849" s="27">
        <f>WEEKNUM(Table1[[#This Row],[Invoice Date]]) + IF(YEAR(Table1[[#This Row],[Invoice Date]])=2021, 52, 0)</f>
        <v>94</v>
      </c>
    </row>
    <row r="7850" spans="2:17" ht="14.25" customHeight="1" x14ac:dyDescent="0.3">
      <c r="B7850" s="4" t="s">
        <v>61</v>
      </c>
      <c r="C7850" s="33">
        <v>1185731</v>
      </c>
      <c r="D7850" s="5">
        <v>44481</v>
      </c>
      <c r="E7850" s="4" t="s">
        <v>15</v>
      </c>
      <c r="F7850" s="4" t="s">
        <v>131</v>
      </c>
      <c r="G7850" s="4" t="s">
        <v>132</v>
      </c>
      <c r="H7850" s="6" t="s">
        <v>17</v>
      </c>
      <c r="I7850" s="7">
        <v>62</v>
      </c>
      <c r="J7850" s="8">
        <v>133</v>
      </c>
      <c r="K7850" s="9">
        <v>8246</v>
      </c>
      <c r="L7850" s="9">
        <v>4947.5999999999995</v>
      </c>
      <c r="M7850" s="10">
        <v>0.6</v>
      </c>
      <c r="N7850" s="4" t="s">
        <v>83</v>
      </c>
      <c r="O7850" s="4" t="str">
        <f>TEXT(Table1[[#This Row],[Invoice Date]],"yyyy")</f>
        <v>2021</v>
      </c>
      <c r="P7850" s="4" t="str">
        <f>TEXT(Table1[[#This Row],[Invoice Date]],"mmm")</f>
        <v>Oct</v>
      </c>
      <c r="Q7850" s="27">
        <f>WEEKNUM(Table1[[#This Row],[Invoice Date]]) + IF(YEAR(Table1[[#This Row],[Invoice Date]])=2021, 52, 0)</f>
        <v>94</v>
      </c>
    </row>
    <row r="7851" spans="2:17" ht="14.25" customHeight="1" x14ac:dyDescent="0.3">
      <c r="B7851" s="4" t="s">
        <v>34</v>
      </c>
      <c r="C7851" s="33">
        <v>1189833</v>
      </c>
      <c r="D7851" s="5">
        <v>44481</v>
      </c>
      <c r="E7851" s="4" t="s">
        <v>31</v>
      </c>
      <c r="F7851" s="4" t="s">
        <v>70</v>
      </c>
      <c r="G7851" s="4" t="s">
        <v>71</v>
      </c>
      <c r="H7851" s="6" t="s">
        <v>23</v>
      </c>
      <c r="I7851" s="7">
        <v>55</v>
      </c>
      <c r="J7851" s="8">
        <v>150</v>
      </c>
      <c r="K7851" s="9">
        <v>8250</v>
      </c>
      <c r="L7851" s="9">
        <v>3052.5</v>
      </c>
      <c r="M7851" s="10">
        <v>0.37</v>
      </c>
      <c r="N7851" s="4" t="s">
        <v>83</v>
      </c>
      <c r="O7851" s="4" t="str">
        <f>TEXT(Table1[[#This Row],[Invoice Date]],"yyyy")</f>
        <v>2021</v>
      </c>
      <c r="P7851" s="4" t="str">
        <f>TEXT(Table1[[#This Row],[Invoice Date]],"mmm")</f>
        <v>Oct</v>
      </c>
      <c r="Q7851" s="27">
        <f>WEEKNUM(Table1[[#This Row],[Invoice Date]]) + IF(YEAR(Table1[[#This Row],[Invoice Date]])=2021, 52, 0)</f>
        <v>94</v>
      </c>
    </row>
    <row r="7852" spans="2:17" ht="14.25" customHeight="1" x14ac:dyDescent="0.3">
      <c r="B7852" s="4" t="s">
        <v>34</v>
      </c>
      <c r="C7852" s="33">
        <v>1189833</v>
      </c>
      <c r="D7852" s="5">
        <v>44481</v>
      </c>
      <c r="E7852" s="4" t="s">
        <v>31</v>
      </c>
      <c r="F7852" s="4" t="s">
        <v>70</v>
      </c>
      <c r="G7852" s="4" t="s">
        <v>71</v>
      </c>
      <c r="H7852" s="6" t="s">
        <v>17</v>
      </c>
      <c r="I7852" s="7">
        <v>50</v>
      </c>
      <c r="J7852" s="8">
        <v>202</v>
      </c>
      <c r="K7852" s="9">
        <v>10100</v>
      </c>
      <c r="L7852" s="9">
        <v>6464</v>
      </c>
      <c r="M7852" s="10">
        <v>0.64</v>
      </c>
      <c r="N7852" s="4" t="s">
        <v>83</v>
      </c>
      <c r="O7852" s="4" t="str">
        <f>TEXT(Table1[[#This Row],[Invoice Date]],"yyyy")</f>
        <v>2021</v>
      </c>
      <c r="P7852" s="4" t="str">
        <f>TEXT(Table1[[#This Row],[Invoice Date]],"mmm")</f>
        <v>Oct</v>
      </c>
      <c r="Q7852" s="27">
        <f>WEEKNUM(Table1[[#This Row],[Invoice Date]]) + IF(YEAR(Table1[[#This Row],[Invoice Date]])=2021, 52, 0)</f>
        <v>94</v>
      </c>
    </row>
    <row r="7853" spans="2:17" ht="14.25" customHeight="1" x14ac:dyDescent="0.3">
      <c r="B7853" s="4" t="s">
        <v>26</v>
      </c>
      <c r="C7853" s="33">
        <v>1197831</v>
      </c>
      <c r="D7853" s="5">
        <v>44481</v>
      </c>
      <c r="E7853" s="4" t="s">
        <v>27</v>
      </c>
      <c r="F7853" s="4" t="s">
        <v>28</v>
      </c>
      <c r="G7853" s="4" t="s">
        <v>39</v>
      </c>
      <c r="H7853" s="6" t="s">
        <v>20</v>
      </c>
      <c r="I7853" s="7">
        <v>63</v>
      </c>
      <c r="J7853" s="8">
        <v>176</v>
      </c>
      <c r="K7853" s="9">
        <v>11088</v>
      </c>
      <c r="L7853" s="9">
        <v>6098.4</v>
      </c>
      <c r="M7853" s="10">
        <v>0.54999999999999993</v>
      </c>
      <c r="N7853" s="4" t="s">
        <v>83</v>
      </c>
      <c r="O7853" s="4" t="str">
        <f>TEXT(Table1[[#This Row],[Invoice Date]],"yyyy")</f>
        <v>2021</v>
      </c>
      <c r="P7853" s="4" t="str">
        <f>TEXT(Table1[[#This Row],[Invoice Date]],"mmm")</f>
        <v>Oct</v>
      </c>
      <c r="Q7853" s="27">
        <f>WEEKNUM(Table1[[#This Row],[Invoice Date]]) + IF(YEAR(Table1[[#This Row],[Invoice Date]])=2021, 52, 0)</f>
        <v>94</v>
      </c>
    </row>
    <row r="7854" spans="2:17" ht="14.25" customHeight="1" x14ac:dyDescent="0.3">
      <c r="B7854" s="4" t="s">
        <v>26</v>
      </c>
      <c r="C7854" s="33">
        <v>1197831</v>
      </c>
      <c r="D7854" s="5">
        <v>44481</v>
      </c>
      <c r="E7854" s="4" t="s">
        <v>27</v>
      </c>
      <c r="F7854" s="4" t="s">
        <v>28</v>
      </c>
      <c r="G7854" s="4" t="s">
        <v>39</v>
      </c>
      <c r="H7854" s="6" t="s">
        <v>20</v>
      </c>
      <c r="I7854" s="7">
        <v>51</v>
      </c>
      <c r="J7854" s="8">
        <v>228</v>
      </c>
      <c r="K7854" s="9">
        <v>11628</v>
      </c>
      <c r="L7854" s="9">
        <v>5116.32</v>
      </c>
      <c r="M7854" s="10">
        <v>0.43999999999999995</v>
      </c>
      <c r="N7854" s="4" t="s">
        <v>24</v>
      </c>
      <c r="O7854" s="4" t="str">
        <f>TEXT(Table1[[#This Row],[Invoice Date]],"yyyy")</f>
        <v>2021</v>
      </c>
      <c r="P7854" s="4" t="str">
        <f>TEXT(Table1[[#This Row],[Invoice Date]],"mmm")</f>
        <v>Oct</v>
      </c>
      <c r="Q7854" s="27">
        <f>WEEKNUM(Table1[[#This Row],[Invoice Date]]) + IF(YEAR(Table1[[#This Row],[Invoice Date]])=2021, 52, 0)</f>
        <v>94</v>
      </c>
    </row>
    <row r="7855" spans="2:17" ht="14.25" customHeight="1" x14ac:dyDescent="0.3">
      <c r="B7855" s="4" t="s">
        <v>14</v>
      </c>
      <c r="C7855" s="33">
        <v>1185732</v>
      </c>
      <c r="D7855" s="5">
        <v>44481</v>
      </c>
      <c r="E7855" s="4" t="s">
        <v>36</v>
      </c>
      <c r="F7855" s="4" t="s">
        <v>108</v>
      </c>
      <c r="G7855" s="4" t="s">
        <v>109</v>
      </c>
      <c r="H7855" s="6" t="s">
        <v>21</v>
      </c>
      <c r="I7855" s="7">
        <v>45</v>
      </c>
      <c r="J7855" s="8">
        <v>125</v>
      </c>
      <c r="K7855" s="9">
        <v>56250</v>
      </c>
      <c r="L7855" s="9">
        <v>16875</v>
      </c>
      <c r="M7855" s="10">
        <v>0.3</v>
      </c>
      <c r="N7855" s="4" t="s">
        <v>83</v>
      </c>
      <c r="O7855" s="4" t="str">
        <f>TEXT(Table1[[#This Row],[Invoice Date]],"yyyy")</f>
        <v>2021</v>
      </c>
      <c r="P7855" s="4" t="str">
        <f>TEXT(Table1[[#This Row],[Invoice Date]],"mmm")</f>
        <v>Oct</v>
      </c>
      <c r="Q7855" s="27">
        <f>WEEKNUM(Table1[[#This Row],[Invoice Date]]) + IF(YEAR(Table1[[#This Row],[Invoice Date]])=2021, 52, 0)</f>
        <v>94</v>
      </c>
    </row>
    <row r="7856" spans="2:17" ht="14.25" customHeight="1" x14ac:dyDescent="0.3">
      <c r="B7856" s="4" t="s">
        <v>14</v>
      </c>
      <c r="C7856" s="33">
        <v>1185732</v>
      </c>
      <c r="D7856" s="5">
        <v>44481</v>
      </c>
      <c r="E7856" s="4" t="s">
        <v>36</v>
      </c>
      <c r="F7856" s="4" t="s">
        <v>108</v>
      </c>
      <c r="G7856" s="4" t="s">
        <v>109</v>
      </c>
      <c r="H7856" s="6" t="s">
        <v>20</v>
      </c>
      <c r="I7856" s="7">
        <v>45</v>
      </c>
      <c r="J7856" s="8">
        <v>150</v>
      </c>
      <c r="K7856" s="9">
        <v>67500</v>
      </c>
      <c r="L7856" s="9">
        <v>20250</v>
      </c>
      <c r="M7856" s="10">
        <v>0.3</v>
      </c>
      <c r="N7856" s="4" t="s">
        <v>83</v>
      </c>
      <c r="O7856" s="4" t="str">
        <f>TEXT(Table1[[#This Row],[Invoice Date]],"yyyy")</f>
        <v>2021</v>
      </c>
      <c r="P7856" s="4" t="str">
        <f>TEXT(Table1[[#This Row],[Invoice Date]],"mmm")</f>
        <v>Oct</v>
      </c>
      <c r="Q7856" s="27">
        <f>WEEKNUM(Table1[[#This Row],[Invoice Date]]) + IF(YEAR(Table1[[#This Row],[Invoice Date]])=2021, 52, 0)</f>
        <v>94</v>
      </c>
    </row>
    <row r="7857" spans="2:17" ht="14.25" customHeight="1" x14ac:dyDescent="0.3">
      <c r="B7857" s="4" t="s">
        <v>14</v>
      </c>
      <c r="C7857" s="33">
        <v>1185732</v>
      </c>
      <c r="D7857" s="5">
        <v>44481</v>
      </c>
      <c r="E7857" s="4" t="s">
        <v>36</v>
      </c>
      <c r="F7857" s="4" t="s">
        <v>108</v>
      </c>
      <c r="G7857" s="4" t="s">
        <v>109</v>
      </c>
      <c r="H7857" s="6" t="s">
        <v>22</v>
      </c>
      <c r="I7857" s="7">
        <v>54.999999999999993</v>
      </c>
      <c r="J7857" s="8">
        <v>125</v>
      </c>
      <c r="K7857" s="9">
        <v>68749.999999999985</v>
      </c>
      <c r="L7857" s="9">
        <v>24062.499999999993</v>
      </c>
      <c r="M7857" s="10">
        <v>0.35</v>
      </c>
      <c r="N7857" s="4" t="s">
        <v>83</v>
      </c>
      <c r="O7857" s="4" t="str">
        <f>TEXT(Table1[[#This Row],[Invoice Date]],"yyyy")</f>
        <v>2021</v>
      </c>
      <c r="P7857" s="4" t="str">
        <f>TEXT(Table1[[#This Row],[Invoice Date]],"mmm")</f>
        <v>Oct</v>
      </c>
      <c r="Q7857" s="27">
        <f>WEEKNUM(Table1[[#This Row],[Invoice Date]]) + IF(YEAR(Table1[[#This Row],[Invoice Date]])=2021, 52, 0)</f>
        <v>94</v>
      </c>
    </row>
    <row r="7858" spans="2:17" ht="14.25" customHeight="1" x14ac:dyDescent="0.3">
      <c r="B7858" s="4" t="s">
        <v>61</v>
      </c>
      <c r="C7858" s="33">
        <v>1185731</v>
      </c>
      <c r="D7858" s="5">
        <v>44481</v>
      </c>
      <c r="E7858" s="4" t="s">
        <v>15</v>
      </c>
      <c r="F7858" s="4" t="s">
        <v>131</v>
      </c>
      <c r="G7858" s="4" t="s">
        <v>132</v>
      </c>
      <c r="H7858" s="6" t="s">
        <v>21</v>
      </c>
      <c r="I7858" s="7">
        <v>60.000000000000007</v>
      </c>
      <c r="J7858" s="8">
        <v>175</v>
      </c>
      <c r="K7858" s="9">
        <v>105000.00000000001</v>
      </c>
      <c r="L7858" s="9">
        <v>36750</v>
      </c>
      <c r="M7858" s="10">
        <v>0.35</v>
      </c>
      <c r="N7858" s="4" t="s">
        <v>18</v>
      </c>
      <c r="O7858" s="4" t="str">
        <f>TEXT(Table1[[#This Row],[Invoice Date]],"yyyy")</f>
        <v>2021</v>
      </c>
      <c r="P7858" s="4" t="str">
        <f>TEXT(Table1[[#This Row],[Invoice Date]],"mmm")</f>
        <v>Oct</v>
      </c>
      <c r="Q7858" s="27">
        <f>WEEKNUM(Table1[[#This Row],[Invoice Date]]) + IF(YEAR(Table1[[#This Row],[Invoice Date]])=2021, 52, 0)</f>
        <v>94</v>
      </c>
    </row>
    <row r="7859" spans="2:17" ht="14.25" customHeight="1" x14ac:dyDescent="0.3">
      <c r="B7859" s="4" t="s">
        <v>14</v>
      </c>
      <c r="C7859" s="33">
        <v>1185732</v>
      </c>
      <c r="D7859" s="5">
        <v>44481</v>
      </c>
      <c r="E7859" s="4" t="s">
        <v>36</v>
      </c>
      <c r="F7859" s="4" t="s">
        <v>108</v>
      </c>
      <c r="G7859" s="4" t="s">
        <v>109</v>
      </c>
      <c r="H7859" s="6" t="s">
        <v>19</v>
      </c>
      <c r="I7859" s="7">
        <v>45</v>
      </c>
      <c r="J7859" s="8">
        <v>250</v>
      </c>
      <c r="K7859" s="9">
        <v>112500</v>
      </c>
      <c r="L7859" s="9">
        <v>33750</v>
      </c>
      <c r="M7859" s="10">
        <v>0.3</v>
      </c>
      <c r="N7859" s="4" t="s">
        <v>83</v>
      </c>
      <c r="O7859" s="4" t="str">
        <f>TEXT(Table1[[#This Row],[Invoice Date]],"yyyy")</f>
        <v>2021</v>
      </c>
      <c r="P7859" s="4" t="str">
        <f>TEXT(Table1[[#This Row],[Invoice Date]],"mmm")</f>
        <v>Oct</v>
      </c>
      <c r="Q7859" s="27">
        <f>WEEKNUM(Table1[[#This Row],[Invoice Date]]) + IF(YEAR(Table1[[#This Row],[Invoice Date]])=2021, 52, 0)</f>
        <v>94</v>
      </c>
    </row>
    <row r="7860" spans="2:17" ht="14.25" customHeight="1" x14ac:dyDescent="0.3">
      <c r="B7860" s="4" t="s">
        <v>61</v>
      </c>
      <c r="C7860" s="33">
        <v>1185731</v>
      </c>
      <c r="D7860" s="5">
        <v>44481</v>
      </c>
      <c r="E7860" s="4" t="s">
        <v>15</v>
      </c>
      <c r="F7860" s="4" t="s">
        <v>131</v>
      </c>
      <c r="G7860" s="4" t="s">
        <v>132</v>
      </c>
      <c r="H7860" s="6" t="s">
        <v>20</v>
      </c>
      <c r="I7860" s="7">
        <v>60.000000000000007</v>
      </c>
      <c r="J7860" s="8">
        <v>200</v>
      </c>
      <c r="K7860" s="9">
        <v>120000.00000000001</v>
      </c>
      <c r="L7860" s="9">
        <v>42000</v>
      </c>
      <c r="M7860" s="10">
        <v>0.35</v>
      </c>
      <c r="N7860" s="4" t="s">
        <v>18</v>
      </c>
      <c r="O7860" s="4" t="str">
        <f>TEXT(Table1[[#This Row],[Invoice Date]],"yyyy")</f>
        <v>2021</v>
      </c>
      <c r="P7860" s="4" t="str">
        <f>TEXT(Table1[[#This Row],[Invoice Date]],"mmm")</f>
        <v>Oct</v>
      </c>
      <c r="Q7860" s="27">
        <f>WEEKNUM(Table1[[#This Row],[Invoice Date]]) + IF(YEAR(Table1[[#This Row],[Invoice Date]])=2021, 52, 0)</f>
        <v>94</v>
      </c>
    </row>
    <row r="7861" spans="2:17" ht="14.25" customHeight="1" x14ac:dyDescent="0.3">
      <c r="B7861" s="4" t="s">
        <v>61</v>
      </c>
      <c r="C7861" s="33">
        <v>1185731</v>
      </c>
      <c r="D7861" s="5">
        <v>44481</v>
      </c>
      <c r="E7861" s="4" t="s">
        <v>15</v>
      </c>
      <c r="F7861" s="4" t="s">
        <v>131</v>
      </c>
      <c r="G7861" s="4" t="s">
        <v>132</v>
      </c>
      <c r="H7861" s="6" t="s">
        <v>22</v>
      </c>
      <c r="I7861" s="7">
        <v>70</v>
      </c>
      <c r="J7861" s="8">
        <v>175</v>
      </c>
      <c r="K7861" s="9">
        <v>122500</v>
      </c>
      <c r="L7861" s="9">
        <v>42875</v>
      </c>
      <c r="M7861" s="10">
        <v>0.35</v>
      </c>
      <c r="N7861" s="4" t="s">
        <v>18</v>
      </c>
      <c r="O7861" s="4" t="str">
        <f>TEXT(Table1[[#This Row],[Invoice Date]],"yyyy")</f>
        <v>2021</v>
      </c>
      <c r="P7861" s="4" t="str">
        <f>TEXT(Table1[[#This Row],[Invoice Date]],"mmm")</f>
        <v>Oct</v>
      </c>
      <c r="Q7861" s="27">
        <f>WEEKNUM(Table1[[#This Row],[Invoice Date]]) + IF(YEAR(Table1[[#This Row],[Invoice Date]])=2021, 52, 0)</f>
        <v>94</v>
      </c>
    </row>
    <row r="7862" spans="2:17" ht="14.25" customHeight="1" x14ac:dyDescent="0.3">
      <c r="B7862" s="4" t="s">
        <v>26</v>
      </c>
      <c r="C7862" s="33">
        <v>1197831</v>
      </c>
      <c r="D7862" s="5">
        <v>44481</v>
      </c>
      <c r="E7862" s="4" t="s">
        <v>36</v>
      </c>
      <c r="F7862" s="4" t="s">
        <v>108</v>
      </c>
      <c r="G7862" s="4" t="s">
        <v>109</v>
      </c>
      <c r="H7862" s="6" t="s">
        <v>23</v>
      </c>
      <c r="I7862" s="7">
        <v>59.999999999999986</v>
      </c>
      <c r="J7862" s="8">
        <v>250</v>
      </c>
      <c r="K7862" s="9">
        <v>149999.99999999997</v>
      </c>
      <c r="L7862" s="9">
        <v>59999.999999999993</v>
      </c>
      <c r="M7862" s="10">
        <v>0.4</v>
      </c>
      <c r="N7862" s="4" t="s">
        <v>83</v>
      </c>
      <c r="O7862" s="4" t="str">
        <f>TEXT(Table1[[#This Row],[Invoice Date]],"yyyy")</f>
        <v>2021</v>
      </c>
      <c r="P7862" s="4" t="str">
        <f>TEXT(Table1[[#This Row],[Invoice Date]],"mmm")</f>
        <v>Oct</v>
      </c>
      <c r="Q7862" s="27">
        <f>WEEKNUM(Table1[[#This Row],[Invoice Date]]) + IF(YEAR(Table1[[#This Row],[Invoice Date]])=2021, 52, 0)</f>
        <v>94</v>
      </c>
    </row>
    <row r="7863" spans="2:17" ht="14.25" customHeight="1" x14ac:dyDescent="0.3">
      <c r="B7863" s="4" t="s">
        <v>61</v>
      </c>
      <c r="C7863" s="33">
        <v>1185731</v>
      </c>
      <c r="D7863" s="5">
        <v>44481</v>
      </c>
      <c r="E7863" s="4" t="s">
        <v>27</v>
      </c>
      <c r="F7863" s="4" t="s">
        <v>59</v>
      </c>
      <c r="G7863" s="4" t="s">
        <v>60</v>
      </c>
      <c r="H7863" s="6" t="s">
        <v>17</v>
      </c>
      <c r="I7863" s="7">
        <v>40</v>
      </c>
      <c r="J7863" s="8">
        <v>450</v>
      </c>
      <c r="K7863" s="9">
        <v>180000</v>
      </c>
      <c r="L7863" s="9">
        <v>62999.999999999993</v>
      </c>
      <c r="M7863" s="10">
        <v>0.35</v>
      </c>
      <c r="N7863" s="4" t="s">
        <v>24</v>
      </c>
      <c r="O7863" s="4" t="str">
        <f>TEXT(Table1[[#This Row],[Invoice Date]],"yyyy")</f>
        <v>2021</v>
      </c>
      <c r="P7863" s="4" t="str">
        <f>TEXT(Table1[[#This Row],[Invoice Date]],"mmm")</f>
        <v>Oct</v>
      </c>
      <c r="Q7863" s="27">
        <f>WEEKNUM(Table1[[#This Row],[Invoice Date]]) + IF(YEAR(Table1[[#This Row],[Invoice Date]])=2021, 52, 0)</f>
        <v>94</v>
      </c>
    </row>
    <row r="7864" spans="2:17" ht="14.25" customHeight="1" x14ac:dyDescent="0.3">
      <c r="B7864" s="4" t="s">
        <v>61</v>
      </c>
      <c r="C7864" s="33">
        <v>1185731</v>
      </c>
      <c r="D7864" s="5">
        <v>44481</v>
      </c>
      <c r="E7864" s="4" t="s">
        <v>15</v>
      </c>
      <c r="F7864" s="4" t="s">
        <v>131</v>
      </c>
      <c r="G7864" s="4" t="s">
        <v>132</v>
      </c>
      <c r="H7864" s="6" t="s">
        <v>19</v>
      </c>
      <c r="I7864" s="7">
        <v>60.000000000000007</v>
      </c>
      <c r="J7864" s="8">
        <v>300</v>
      </c>
      <c r="K7864" s="9">
        <v>180000.00000000003</v>
      </c>
      <c r="L7864" s="9">
        <v>81000.000000000015</v>
      </c>
      <c r="M7864" s="10">
        <v>0.45</v>
      </c>
      <c r="N7864" s="4" t="s">
        <v>18</v>
      </c>
      <c r="O7864" s="4" t="str">
        <f>TEXT(Table1[[#This Row],[Invoice Date]],"yyyy")</f>
        <v>2021</v>
      </c>
      <c r="P7864" s="4" t="str">
        <f>TEXT(Table1[[#This Row],[Invoice Date]],"mmm")</f>
        <v>Oct</v>
      </c>
      <c r="Q7864" s="27">
        <f>WEEKNUM(Table1[[#This Row],[Invoice Date]]) + IF(YEAR(Table1[[#This Row],[Invoice Date]])=2021, 52, 0)</f>
        <v>94</v>
      </c>
    </row>
    <row r="7865" spans="2:17" ht="14.25" customHeight="1" x14ac:dyDescent="0.3">
      <c r="B7865" s="4" t="s">
        <v>34</v>
      </c>
      <c r="C7865" s="33">
        <v>1189833</v>
      </c>
      <c r="D7865" s="5">
        <v>44481</v>
      </c>
      <c r="E7865" s="4" t="s">
        <v>31</v>
      </c>
      <c r="F7865" s="4" t="s">
        <v>70</v>
      </c>
      <c r="G7865" s="4" t="s">
        <v>71</v>
      </c>
      <c r="H7865" s="6" t="s">
        <v>21</v>
      </c>
      <c r="I7865" s="7">
        <v>45.000000000000007</v>
      </c>
      <c r="J7865" s="8">
        <v>475</v>
      </c>
      <c r="K7865" s="9">
        <v>213750.00000000003</v>
      </c>
      <c r="L7865" s="9">
        <v>74812.5</v>
      </c>
      <c r="M7865" s="10">
        <v>0.35</v>
      </c>
      <c r="N7865" s="4" t="s">
        <v>18</v>
      </c>
      <c r="O7865" s="4" t="str">
        <f>TEXT(Table1[[#This Row],[Invoice Date]],"yyyy")</f>
        <v>2021</v>
      </c>
      <c r="P7865" s="4" t="str">
        <f>TEXT(Table1[[#This Row],[Invoice Date]],"mmm")</f>
        <v>Oct</v>
      </c>
      <c r="Q7865" s="27">
        <f>WEEKNUM(Table1[[#This Row],[Invoice Date]]) + IF(YEAR(Table1[[#This Row],[Invoice Date]])=2021, 52, 0)</f>
        <v>94</v>
      </c>
    </row>
    <row r="7866" spans="2:17" ht="14.25" customHeight="1" x14ac:dyDescent="0.3">
      <c r="B7866" s="4" t="s">
        <v>14</v>
      </c>
      <c r="C7866" s="33">
        <v>1185732</v>
      </c>
      <c r="D7866" s="5">
        <v>44481</v>
      </c>
      <c r="E7866" s="4" t="s">
        <v>36</v>
      </c>
      <c r="F7866" s="4" t="s">
        <v>108</v>
      </c>
      <c r="G7866" s="4" t="s">
        <v>109</v>
      </c>
      <c r="H7866" s="6" t="s">
        <v>17</v>
      </c>
      <c r="I7866" s="7">
        <v>54.999999999999993</v>
      </c>
      <c r="J7866" s="8">
        <v>400</v>
      </c>
      <c r="K7866" s="9">
        <v>219999.99999999997</v>
      </c>
      <c r="L7866" s="9">
        <v>76999.999999999985</v>
      </c>
      <c r="M7866" s="10">
        <v>0.35</v>
      </c>
      <c r="N7866" s="4" t="s">
        <v>83</v>
      </c>
      <c r="O7866" s="4" t="str">
        <f>TEXT(Table1[[#This Row],[Invoice Date]],"yyyy")</f>
        <v>2021</v>
      </c>
      <c r="P7866" s="4" t="str">
        <f>TEXT(Table1[[#This Row],[Invoice Date]],"mmm")</f>
        <v>Oct</v>
      </c>
      <c r="Q7866" s="27">
        <f>WEEKNUM(Table1[[#This Row],[Invoice Date]]) + IF(YEAR(Table1[[#This Row],[Invoice Date]])=2021, 52, 0)</f>
        <v>94</v>
      </c>
    </row>
    <row r="7867" spans="2:17" ht="14.25" customHeight="1" x14ac:dyDescent="0.3">
      <c r="B7867" s="4" t="s">
        <v>30</v>
      </c>
      <c r="C7867" s="34">
        <v>1128299</v>
      </c>
      <c r="D7867" s="5">
        <v>44481</v>
      </c>
      <c r="E7867" s="4" t="s">
        <v>15</v>
      </c>
      <c r="F7867" s="4" t="s">
        <v>131</v>
      </c>
      <c r="G7867" s="4" t="s">
        <v>132</v>
      </c>
      <c r="H7867" s="6" t="s">
        <v>23</v>
      </c>
      <c r="I7867" s="7">
        <v>75</v>
      </c>
      <c r="J7867" s="8">
        <v>300</v>
      </c>
      <c r="K7867" s="9">
        <v>225000</v>
      </c>
      <c r="L7867" s="9">
        <v>89999.999999999985</v>
      </c>
      <c r="M7867" s="10">
        <v>0.39999999999999997</v>
      </c>
      <c r="N7867" s="4" t="s">
        <v>18</v>
      </c>
      <c r="O7867" s="4" t="str">
        <f>TEXT(Table1[[#This Row],[Invoice Date]],"yyyy")</f>
        <v>2021</v>
      </c>
      <c r="P7867" s="4" t="str">
        <f>TEXT(Table1[[#This Row],[Invoice Date]],"mmm")</f>
        <v>Oct</v>
      </c>
      <c r="Q7867" s="27">
        <f>WEEKNUM(Table1[[#This Row],[Invoice Date]]) + IF(YEAR(Table1[[#This Row],[Invoice Date]])=2021, 52, 0)</f>
        <v>94</v>
      </c>
    </row>
    <row r="7868" spans="2:17" ht="14.25" customHeight="1" x14ac:dyDescent="0.3">
      <c r="B7868" s="4" t="s">
        <v>34</v>
      </c>
      <c r="C7868" s="33">
        <v>1189833</v>
      </c>
      <c r="D7868" s="5">
        <v>44481</v>
      </c>
      <c r="E7868" s="4" t="s">
        <v>31</v>
      </c>
      <c r="F7868" s="4" t="s">
        <v>70</v>
      </c>
      <c r="G7868" s="4" t="s">
        <v>71</v>
      </c>
      <c r="H7868" s="6" t="s">
        <v>20</v>
      </c>
      <c r="I7868" s="7">
        <v>45.000000000000007</v>
      </c>
      <c r="J7868" s="8">
        <v>500</v>
      </c>
      <c r="K7868" s="9">
        <v>225000.00000000003</v>
      </c>
      <c r="L7868" s="9">
        <v>78750</v>
      </c>
      <c r="M7868" s="10">
        <v>0.35</v>
      </c>
      <c r="N7868" s="4" t="s">
        <v>18</v>
      </c>
      <c r="O7868" s="4" t="str">
        <f>TEXT(Table1[[#This Row],[Invoice Date]],"yyyy")</f>
        <v>2021</v>
      </c>
      <c r="P7868" s="4" t="str">
        <f>TEXT(Table1[[#This Row],[Invoice Date]],"mmm")</f>
        <v>Oct</v>
      </c>
      <c r="Q7868" s="27">
        <f>WEEKNUM(Table1[[#This Row],[Invoice Date]]) + IF(YEAR(Table1[[#This Row],[Invoice Date]])=2021, 52, 0)</f>
        <v>94</v>
      </c>
    </row>
    <row r="7869" spans="2:17" ht="14.25" customHeight="1" x14ac:dyDescent="0.3">
      <c r="B7869" s="4" t="s">
        <v>34</v>
      </c>
      <c r="C7869" s="33">
        <v>1189833</v>
      </c>
      <c r="D7869" s="5">
        <v>44481</v>
      </c>
      <c r="E7869" s="4" t="s">
        <v>31</v>
      </c>
      <c r="F7869" s="4" t="s">
        <v>70</v>
      </c>
      <c r="G7869" s="4" t="s">
        <v>71</v>
      </c>
      <c r="H7869" s="6" t="s">
        <v>22</v>
      </c>
      <c r="I7869" s="7">
        <v>55.000000000000007</v>
      </c>
      <c r="J7869" s="8">
        <v>475</v>
      </c>
      <c r="K7869" s="9">
        <v>261250.00000000003</v>
      </c>
      <c r="L7869" s="9">
        <v>78375</v>
      </c>
      <c r="M7869" s="10">
        <v>0.3</v>
      </c>
      <c r="N7869" s="4" t="s">
        <v>18</v>
      </c>
      <c r="O7869" s="4" t="str">
        <f>TEXT(Table1[[#This Row],[Invoice Date]],"yyyy")</f>
        <v>2021</v>
      </c>
      <c r="P7869" s="4" t="str">
        <f>TEXT(Table1[[#This Row],[Invoice Date]],"mmm")</f>
        <v>Oct</v>
      </c>
      <c r="Q7869" s="27">
        <f>WEEKNUM(Table1[[#This Row],[Invoice Date]]) + IF(YEAR(Table1[[#This Row],[Invoice Date]])=2021, 52, 0)</f>
        <v>94</v>
      </c>
    </row>
    <row r="7870" spans="2:17" ht="14.25" customHeight="1" x14ac:dyDescent="0.3">
      <c r="B7870" s="4" t="s">
        <v>34</v>
      </c>
      <c r="C7870" s="33">
        <v>1189833</v>
      </c>
      <c r="D7870" s="5">
        <v>44481</v>
      </c>
      <c r="E7870" s="4" t="s">
        <v>31</v>
      </c>
      <c r="F7870" s="4" t="s">
        <v>70</v>
      </c>
      <c r="G7870" s="4" t="s">
        <v>71</v>
      </c>
      <c r="H7870" s="6" t="s">
        <v>19</v>
      </c>
      <c r="I7870" s="7">
        <v>45.000000000000007</v>
      </c>
      <c r="J7870" s="8">
        <v>600</v>
      </c>
      <c r="K7870" s="9">
        <v>270000.00000000006</v>
      </c>
      <c r="L7870" s="9">
        <v>81000.000000000015</v>
      </c>
      <c r="M7870" s="10">
        <v>0.3</v>
      </c>
      <c r="N7870" s="4" t="s">
        <v>18</v>
      </c>
      <c r="O7870" s="4" t="str">
        <f>TEXT(Table1[[#This Row],[Invoice Date]],"yyyy")</f>
        <v>2021</v>
      </c>
      <c r="P7870" s="4" t="str">
        <f>TEXT(Table1[[#This Row],[Invoice Date]],"mmm")</f>
        <v>Oct</v>
      </c>
      <c r="Q7870" s="27">
        <f>WEEKNUM(Table1[[#This Row],[Invoice Date]]) + IF(YEAR(Table1[[#This Row],[Invoice Date]])=2021, 52, 0)</f>
        <v>94</v>
      </c>
    </row>
    <row r="7871" spans="2:17" ht="14.25" customHeight="1" x14ac:dyDescent="0.3">
      <c r="B7871" s="4" t="s">
        <v>61</v>
      </c>
      <c r="C7871" s="33">
        <v>1185731</v>
      </c>
      <c r="D7871" s="5">
        <v>44481</v>
      </c>
      <c r="E7871" s="4" t="s">
        <v>15</v>
      </c>
      <c r="F7871" s="4" t="s">
        <v>131</v>
      </c>
      <c r="G7871" s="4" t="s">
        <v>132</v>
      </c>
      <c r="H7871" s="6" t="s">
        <v>17</v>
      </c>
      <c r="I7871" s="7">
        <v>65</v>
      </c>
      <c r="J7871" s="8">
        <v>475</v>
      </c>
      <c r="K7871" s="9">
        <v>308750</v>
      </c>
      <c r="L7871" s="9">
        <v>138937.5</v>
      </c>
      <c r="M7871" s="10">
        <v>0.45</v>
      </c>
      <c r="N7871" s="4" t="s">
        <v>18</v>
      </c>
      <c r="O7871" s="4" t="str">
        <f>TEXT(Table1[[#This Row],[Invoice Date]],"yyyy")</f>
        <v>2021</v>
      </c>
      <c r="P7871" s="4" t="str">
        <f>TEXT(Table1[[#This Row],[Invoice Date]],"mmm")</f>
        <v>Oct</v>
      </c>
      <c r="Q7871" s="27">
        <f>WEEKNUM(Table1[[#This Row],[Invoice Date]]) + IF(YEAR(Table1[[#This Row],[Invoice Date]])=2021, 52, 0)</f>
        <v>94</v>
      </c>
    </row>
    <row r="7872" spans="2:17" ht="14.25" customHeight="1" x14ac:dyDescent="0.3">
      <c r="B7872" s="4" t="s">
        <v>34</v>
      </c>
      <c r="C7872" s="33">
        <v>1189833</v>
      </c>
      <c r="D7872" s="5">
        <v>44481</v>
      </c>
      <c r="E7872" s="4" t="s">
        <v>31</v>
      </c>
      <c r="F7872" s="4" t="s">
        <v>70</v>
      </c>
      <c r="G7872" s="4" t="s">
        <v>71</v>
      </c>
      <c r="H7872" s="6" t="s">
        <v>23</v>
      </c>
      <c r="I7872" s="7">
        <v>60</v>
      </c>
      <c r="J7872" s="8">
        <v>600</v>
      </c>
      <c r="K7872" s="9">
        <v>360000</v>
      </c>
      <c r="L7872" s="9">
        <v>90000</v>
      </c>
      <c r="M7872" s="10">
        <v>0.25</v>
      </c>
      <c r="N7872" s="4" t="s">
        <v>18</v>
      </c>
      <c r="O7872" s="4" t="str">
        <f>TEXT(Table1[[#This Row],[Invoice Date]],"yyyy")</f>
        <v>2021</v>
      </c>
      <c r="P7872" s="4" t="str">
        <f>TEXT(Table1[[#This Row],[Invoice Date]],"mmm")</f>
        <v>Oct</v>
      </c>
      <c r="Q7872" s="27">
        <f>WEEKNUM(Table1[[#This Row],[Invoice Date]]) + IF(YEAR(Table1[[#This Row],[Invoice Date]])=2021, 52, 0)</f>
        <v>94</v>
      </c>
    </row>
    <row r="7873" spans="2:17" ht="14.25" customHeight="1" x14ac:dyDescent="0.3">
      <c r="B7873" s="4" t="s">
        <v>26</v>
      </c>
      <c r="C7873" s="33">
        <v>1197831</v>
      </c>
      <c r="D7873" s="5">
        <v>44481</v>
      </c>
      <c r="E7873" s="4" t="s">
        <v>27</v>
      </c>
      <c r="F7873" s="4" t="s">
        <v>28</v>
      </c>
      <c r="G7873" s="4" t="s">
        <v>39</v>
      </c>
      <c r="H7873" s="6" t="s">
        <v>20</v>
      </c>
      <c r="I7873" s="7">
        <v>65</v>
      </c>
      <c r="J7873" s="8">
        <v>650</v>
      </c>
      <c r="K7873" s="9">
        <v>422500</v>
      </c>
      <c r="L7873" s="9">
        <v>169000</v>
      </c>
      <c r="M7873" s="10">
        <v>0.39999999999999997</v>
      </c>
      <c r="N7873" s="4" t="s">
        <v>24</v>
      </c>
      <c r="O7873" s="4" t="str">
        <f>TEXT(Table1[[#This Row],[Invoice Date]],"yyyy")</f>
        <v>2021</v>
      </c>
      <c r="P7873" s="4" t="str">
        <f>TEXT(Table1[[#This Row],[Invoice Date]],"mmm")</f>
        <v>Oct</v>
      </c>
      <c r="Q7873" s="27">
        <f>WEEKNUM(Table1[[#This Row],[Invoice Date]]) + IF(YEAR(Table1[[#This Row],[Invoice Date]])=2021, 52, 0)</f>
        <v>94</v>
      </c>
    </row>
    <row r="7874" spans="2:17" ht="14.25" customHeight="1" x14ac:dyDescent="0.3">
      <c r="B7874" s="4" t="s">
        <v>34</v>
      </c>
      <c r="C7874" s="33">
        <v>1189833</v>
      </c>
      <c r="D7874" s="5">
        <v>44481</v>
      </c>
      <c r="E7874" s="4" t="s">
        <v>31</v>
      </c>
      <c r="F7874" s="4" t="s">
        <v>70</v>
      </c>
      <c r="G7874" s="4" t="s">
        <v>71</v>
      </c>
      <c r="H7874" s="6" t="s">
        <v>17</v>
      </c>
      <c r="I7874" s="7">
        <v>55.000000000000007</v>
      </c>
      <c r="J7874" s="8">
        <v>775</v>
      </c>
      <c r="K7874" s="9">
        <v>426250.00000000006</v>
      </c>
      <c r="L7874" s="9">
        <v>213125.00000000003</v>
      </c>
      <c r="M7874" s="10">
        <v>0.5</v>
      </c>
      <c r="N7874" s="4" t="s">
        <v>18</v>
      </c>
      <c r="O7874" s="4" t="str">
        <f>TEXT(Table1[[#This Row],[Invoice Date]],"yyyy")</f>
        <v>2021</v>
      </c>
      <c r="P7874" s="4" t="str">
        <f>TEXT(Table1[[#This Row],[Invoice Date]],"mmm")</f>
        <v>Oct</v>
      </c>
      <c r="Q7874" s="27">
        <f>WEEKNUM(Table1[[#This Row],[Invoice Date]]) + IF(YEAR(Table1[[#This Row],[Invoice Date]])=2021, 52, 0)</f>
        <v>94</v>
      </c>
    </row>
    <row r="7875" spans="2:17" ht="14.25" customHeight="1" x14ac:dyDescent="0.3">
      <c r="B7875" s="4" t="s">
        <v>61</v>
      </c>
      <c r="C7875" s="33">
        <v>1185731</v>
      </c>
      <c r="D7875" s="5">
        <v>44482</v>
      </c>
      <c r="E7875" s="4" t="s">
        <v>27</v>
      </c>
      <c r="F7875" s="4" t="s">
        <v>59</v>
      </c>
      <c r="G7875" s="4" t="s">
        <v>60</v>
      </c>
      <c r="H7875" s="6" t="s">
        <v>19</v>
      </c>
      <c r="I7875" s="7">
        <v>30</v>
      </c>
      <c r="J7875" s="8">
        <v>88</v>
      </c>
      <c r="K7875" s="9">
        <v>2640</v>
      </c>
      <c r="L7875" s="9">
        <v>1082.3999999999999</v>
      </c>
      <c r="M7875" s="10">
        <v>0.41</v>
      </c>
      <c r="N7875" s="4" t="s">
        <v>24</v>
      </c>
      <c r="O7875" s="4" t="str">
        <f>TEXT(Table1[[#This Row],[Invoice Date]],"yyyy")</f>
        <v>2021</v>
      </c>
      <c r="P7875" s="4" t="str">
        <f>TEXT(Table1[[#This Row],[Invoice Date]],"mmm")</f>
        <v>Oct</v>
      </c>
      <c r="Q7875" s="27">
        <f>WEEKNUM(Table1[[#This Row],[Invoice Date]]) + IF(YEAR(Table1[[#This Row],[Invoice Date]])=2021, 52, 0)</f>
        <v>94</v>
      </c>
    </row>
    <row r="7876" spans="2:17" ht="14.25" customHeight="1" x14ac:dyDescent="0.3">
      <c r="B7876" s="4" t="s">
        <v>61</v>
      </c>
      <c r="C7876" s="33">
        <v>1185731</v>
      </c>
      <c r="D7876" s="5">
        <v>44482</v>
      </c>
      <c r="E7876" s="4" t="s">
        <v>27</v>
      </c>
      <c r="F7876" s="4" t="s">
        <v>59</v>
      </c>
      <c r="G7876" s="4" t="s">
        <v>60</v>
      </c>
      <c r="H7876" s="6" t="s">
        <v>19</v>
      </c>
      <c r="I7876" s="7">
        <v>38</v>
      </c>
      <c r="J7876" s="8">
        <v>75</v>
      </c>
      <c r="K7876" s="9">
        <v>2850</v>
      </c>
      <c r="L7876" s="9">
        <v>1311</v>
      </c>
      <c r="M7876" s="10">
        <v>0.45999999999999996</v>
      </c>
      <c r="N7876" s="4" t="s">
        <v>83</v>
      </c>
      <c r="O7876" s="4" t="str">
        <f>TEXT(Table1[[#This Row],[Invoice Date]],"yyyy")</f>
        <v>2021</v>
      </c>
      <c r="P7876" s="4" t="str">
        <f>TEXT(Table1[[#This Row],[Invoice Date]],"mmm")</f>
        <v>Oct</v>
      </c>
      <c r="Q7876" s="27">
        <f>WEEKNUM(Table1[[#This Row],[Invoice Date]]) + IF(YEAR(Table1[[#This Row],[Invoice Date]])=2021, 52, 0)</f>
        <v>94</v>
      </c>
    </row>
    <row r="7877" spans="2:17" ht="14.25" customHeight="1" x14ac:dyDescent="0.3">
      <c r="B7877" s="4" t="s">
        <v>26</v>
      </c>
      <c r="C7877" s="33">
        <v>1197831</v>
      </c>
      <c r="D7877" s="5">
        <v>44482</v>
      </c>
      <c r="E7877" s="4" t="s">
        <v>48</v>
      </c>
      <c r="F7877" s="4" t="s">
        <v>90</v>
      </c>
      <c r="G7877" s="4" t="s">
        <v>91</v>
      </c>
      <c r="H7877" s="6" t="s">
        <v>21</v>
      </c>
      <c r="I7877" s="7">
        <v>32</v>
      </c>
      <c r="J7877" s="8">
        <v>114</v>
      </c>
      <c r="K7877" s="9">
        <v>3648</v>
      </c>
      <c r="L7877" s="9">
        <v>1605.1200000000001</v>
      </c>
      <c r="M7877" s="10">
        <v>0.44</v>
      </c>
      <c r="N7877" s="4" t="s">
        <v>24</v>
      </c>
      <c r="O7877" s="4" t="str">
        <f>TEXT(Table1[[#This Row],[Invoice Date]],"yyyy")</f>
        <v>2021</v>
      </c>
      <c r="P7877" s="4" t="str">
        <f>TEXT(Table1[[#This Row],[Invoice Date]],"mmm")</f>
        <v>Oct</v>
      </c>
      <c r="Q7877" s="27">
        <f>WEEKNUM(Table1[[#This Row],[Invoice Date]]) + IF(YEAR(Table1[[#This Row],[Invoice Date]])=2021, 52, 0)</f>
        <v>94</v>
      </c>
    </row>
    <row r="7878" spans="2:17" ht="14.25" customHeight="1" x14ac:dyDescent="0.3">
      <c r="B7878" s="4" t="s">
        <v>26</v>
      </c>
      <c r="C7878" s="33">
        <v>1197831</v>
      </c>
      <c r="D7878" s="5">
        <v>44482</v>
      </c>
      <c r="E7878" s="4" t="s">
        <v>48</v>
      </c>
      <c r="F7878" s="4" t="s">
        <v>90</v>
      </c>
      <c r="G7878" s="4" t="s">
        <v>91</v>
      </c>
      <c r="H7878" s="6" t="s">
        <v>21</v>
      </c>
      <c r="I7878" s="7">
        <v>44</v>
      </c>
      <c r="J7878" s="8">
        <v>88</v>
      </c>
      <c r="K7878" s="9">
        <v>3872</v>
      </c>
      <c r="L7878" s="9">
        <v>1936</v>
      </c>
      <c r="M7878" s="10">
        <v>0.5</v>
      </c>
      <c r="N7878" s="4" t="s">
        <v>83</v>
      </c>
      <c r="O7878" s="4" t="str">
        <f>TEXT(Table1[[#This Row],[Invoice Date]],"yyyy")</f>
        <v>2021</v>
      </c>
      <c r="P7878" s="4" t="str">
        <f>TEXT(Table1[[#This Row],[Invoice Date]],"mmm")</f>
        <v>Oct</v>
      </c>
      <c r="Q7878" s="27">
        <f>WEEKNUM(Table1[[#This Row],[Invoice Date]]) + IF(YEAR(Table1[[#This Row],[Invoice Date]])=2021, 52, 0)</f>
        <v>94</v>
      </c>
    </row>
    <row r="7879" spans="2:17" ht="14.25" customHeight="1" x14ac:dyDescent="0.3">
      <c r="B7879" s="4" t="s">
        <v>26</v>
      </c>
      <c r="C7879" s="33">
        <v>1197831</v>
      </c>
      <c r="D7879" s="5">
        <v>44482</v>
      </c>
      <c r="E7879" s="4" t="s">
        <v>48</v>
      </c>
      <c r="F7879" s="4" t="s">
        <v>90</v>
      </c>
      <c r="G7879" s="4" t="s">
        <v>91</v>
      </c>
      <c r="H7879" s="6" t="s">
        <v>20</v>
      </c>
      <c r="I7879" s="7">
        <v>32</v>
      </c>
      <c r="J7879" s="8">
        <v>123</v>
      </c>
      <c r="K7879" s="9">
        <v>3936</v>
      </c>
      <c r="L7879" s="9">
        <v>1495.68</v>
      </c>
      <c r="M7879" s="10">
        <v>0.38</v>
      </c>
      <c r="N7879" s="4" t="s">
        <v>24</v>
      </c>
      <c r="O7879" s="4" t="str">
        <f>TEXT(Table1[[#This Row],[Invoice Date]],"yyyy")</f>
        <v>2021</v>
      </c>
      <c r="P7879" s="4" t="str">
        <f>TEXT(Table1[[#This Row],[Invoice Date]],"mmm")</f>
        <v>Oct</v>
      </c>
      <c r="Q7879" s="27">
        <f>WEEKNUM(Table1[[#This Row],[Invoice Date]]) + IF(YEAR(Table1[[#This Row],[Invoice Date]])=2021, 52, 0)</f>
        <v>94</v>
      </c>
    </row>
    <row r="7880" spans="2:17" ht="14.25" customHeight="1" x14ac:dyDescent="0.3">
      <c r="B7880" s="4" t="s">
        <v>26</v>
      </c>
      <c r="C7880" s="33">
        <v>1197831</v>
      </c>
      <c r="D7880" s="5">
        <v>44482</v>
      </c>
      <c r="E7880" s="4" t="s">
        <v>48</v>
      </c>
      <c r="F7880" s="4" t="s">
        <v>90</v>
      </c>
      <c r="G7880" s="4" t="s">
        <v>91</v>
      </c>
      <c r="H7880" s="6" t="s">
        <v>22</v>
      </c>
      <c r="I7880" s="7">
        <v>41</v>
      </c>
      <c r="J7880" s="8">
        <v>102</v>
      </c>
      <c r="K7880" s="9">
        <v>4182</v>
      </c>
      <c r="L7880" s="9">
        <v>1672.8</v>
      </c>
      <c r="M7880" s="10">
        <v>0.39999999999999997</v>
      </c>
      <c r="N7880" s="4" t="s">
        <v>24</v>
      </c>
      <c r="O7880" s="4" t="str">
        <f>TEXT(Table1[[#This Row],[Invoice Date]],"yyyy")</f>
        <v>2021</v>
      </c>
      <c r="P7880" s="4" t="str">
        <f>TEXT(Table1[[#This Row],[Invoice Date]],"mmm")</f>
        <v>Oct</v>
      </c>
      <c r="Q7880" s="27">
        <f>WEEKNUM(Table1[[#This Row],[Invoice Date]]) + IF(YEAR(Table1[[#This Row],[Invoice Date]])=2021, 52, 0)</f>
        <v>94</v>
      </c>
    </row>
    <row r="7881" spans="2:17" ht="14.25" customHeight="1" x14ac:dyDescent="0.3">
      <c r="B7881" s="4" t="s">
        <v>26</v>
      </c>
      <c r="C7881" s="33">
        <v>1197831</v>
      </c>
      <c r="D7881" s="5">
        <v>44482</v>
      </c>
      <c r="E7881" s="4" t="s">
        <v>48</v>
      </c>
      <c r="F7881" s="4" t="s">
        <v>90</v>
      </c>
      <c r="G7881" s="4" t="s">
        <v>91</v>
      </c>
      <c r="H7881" s="6" t="s">
        <v>20</v>
      </c>
      <c r="I7881" s="7">
        <v>42</v>
      </c>
      <c r="J7881" s="8">
        <v>105</v>
      </c>
      <c r="K7881" s="9">
        <v>4410</v>
      </c>
      <c r="L7881" s="9">
        <v>2072.6999999999998</v>
      </c>
      <c r="M7881" s="10">
        <v>0.47</v>
      </c>
      <c r="N7881" s="4" t="s">
        <v>83</v>
      </c>
      <c r="O7881" s="4" t="str">
        <f>TEXT(Table1[[#This Row],[Invoice Date]],"yyyy")</f>
        <v>2021</v>
      </c>
      <c r="P7881" s="4" t="str">
        <f>TEXT(Table1[[#This Row],[Invoice Date]],"mmm")</f>
        <v>Oct</v>
      </c>
      <c r="Q7881" s="27">
        <f>WEEKNUM(Table1[[#This Row],[Invoice Date]]) + IF(YEAR(Table1[[#This Row],[Invoice Date]])=2021, 52, 0)</f>
        <v>94</v>
      </c>
    </row>
    <row r="7882" spans="2:17" ht="14.25" customHeight="1" x14ac:dyDescent="0.3">
      <c r="B7882" s="4" t="s">
        <v>26</v>
      </c>
      <c r="C7882" s="33">
        <v>1197831</v>
      </c>
      <c r="D7882" s="5">
        <v>44482</v>
      </c>
      <c r="E7882" s="4" t="s">
        <v>48</v>
      </c>
      <c r="F7882" s="4" t="s">
        <v>90</v>
      </c>
      <c r="G7882" s="4" t="s">
        <v>91</v>
      </c>
      <c r="H7882" s="6" t="s">
        <v>22</v>
      </c>
      <c r="I7882" s="7">
        <v>50</v>
      </c>
      <c r="J7882" s="8">
        <v>90</v>
      </c>
      <c r="K7882" s="9">
        <v>4500</v>
      </c>
      <c r="L7882" s="9">
        <v>2070</v>
      </c>
      <c r="M7882" s="10">
        <v>0.45999999999999996</v>
      </c>
      <c r="N7882" s="4" t="s">
        <v>83</v>
      </c>
      <c r="O7882" s="4" t="str">
        <f>TEXT(Table1[[#This Row],[Invoice Date]],"yyyy")</f>
        <v>2021</v>
      </c>
      <c r="P7882" s="4" t="str">
        <f>TEXT(Table1[[#This Row],[Invoice Date]],"mmm")</f>
        <v>Oct</v>
      </c>
      <c r="Q7882" s="27">
        <f>WEEKNUM(Table1[[#This Row],[Invoice Date]]) + IF(YEAR(Table1[[#This Row],[Invoice Date]])=2021, 52, 0)</f>
        <v>94</v>
      </c>
    </row>
    <row r="7883" spans="2:17" ht="14.25" customHeight="1" x14ac:dyDescent="0.3">
      <c r="B7883" s="4" t="s">
        <v>26</v>
      </c>
      <c r="C7883" s="33">
        <v>1197831</v>
      </c>
      <c r="D7883" s="5">
        <v>44482</v>
      </c>
      <c r="E7883" s="4" t="s">
        <v>48</v>
      </c>
      <c r="F7883" s="4" t="s">
        <v>90</v>
      </c>
      <c r="G7883" s="4" t="s">
        <v>91</v>
      </c>
      <c r="H7883" s="6" t="s">
        <v>23</v>
      </c>
      <c r="I7883" s="7">
        <v>46</v>
      </c>
      <c r="J7883" s="8">
        <v>109</v>
      </c>
      <c r="K7883" s="9">
        <v>5014</v>
      </c>
      <c r="L7883" s="9">
        <v>1554.34</v>
      </c>
      <c r="M7883" s="10">
        <v>0.31</v>
      </c>
      <c r="N7883" s="4" t="s">
        <v>24</v>
      </c>
      <c r="O7883" s="4" t="str">
        <f>TEXT(Table1[[#This Row],[Invoice Date]],"yyyy")</f>
        <v>2021</v>
      </c>
      <c r="P7883" s="4" t="str">
        <f>TEXT(Table1[[#This Row],[Invoice Date]],"mmm")</f>
        <v>Oct</v>
      </c>
      <c r="Q7883" s="27">
        <f>WEEKNUM(Table1[[#This Row],[Invoice Date]]) + IF(YEAR(Table1[[#This Row],[Invoice Date]])=2021, 52, 0)</f>
        <v>94</v>
      </c>
    </row>
    <row r="7884" spans="2:17" ht="14.25" customHeight="1" x14ac:dyDescent="0.3">
      <c r="B7884" s="4" t="s">
        <v>26</v>
      </c>
      <c r="C7884" s="33">
        <v>1197831</v>
      </c>
      <c r="D7884" s="5">
        <v>44482</v>
      </c>
      <c r="E7884" s="4" t="s">
        <v>48</v>
      </c>
      <c r="F7884" s="4" t="s">
        <v>90</v>
      </c>
      <c r="G7884" s="4" t="s">
        <v>91</v>
      </c>
      <c r="H7884" s="6" t="s">
        <v>17</v>
      </c>
      <c r="I7884" s="7">
        <v>42</v>
      </c>
      <c r="J7884" s="8">
        <v>131</v>
      </c>
      <c r="K7884" s="9">
        <v>5502</v>
      </c>
      <c r="L7884" s="9">
        <v>2806.02</v>
      </c>
      <c r="M7884" s="10">
        <v>0.51</v>
      </c>
      <c r="N7884" s="4" t="s">
        <v>83</v>
      </c>
      <c r="O7884" s="4" t="str">
        <f>TEXT(Table1[[#This Row],[Invoice Date]],"yyyy")</f>
        <v>2021</v>
      </c>
      <c r="P7884" s="4" t="str">
        <f>TEXT(Table1[[#This Row],[Invoice Date]],"mmm")</f>
        <v>Oct</v>
      </c>
      <c r="Q7884" s="27">
        <f>WEEKNUM(Table1[[#This Row],[Invoice Date]]) + IF(YEAR(Table1[[#This Row],[Invoice Date]])=2021, 52, 0)</f>
        <v>94</v>
      </c>
    </row>
    <row r="7885" spans="2:17" ht="14.25" customHeight="1" x14ac:dyDescent="0.3">
      <c r="B7885" s="4" t="s">
        <v>26</v>
      </c>
      <c r="C7885" s="33">
        <v>1197831</v>
      </c>
      <c r="D7885" s="5">
        <v>44482</v>
      </c>
      <c r="E7885" s="4" t="s">
        <v>48</v>
      </c>
      <c r="F7885" s="4" t="s">
        <v>90</v>
      </c>
      <c r="G7885" s="4" t="s">
        <v>91</v>
      </c>
      <c r="H7885" s="6" t="s">
        <v>17</v>
      </c>
      <c r="I7885" s="7">
        <v>34</v>
      </c>
      <c r="J7885" s="8">
        <v>173</v>
      </c>
      <c r="K7885" s="9">
        <v>5882</v>
      </c>
      <c r="L7885" s="9">
        <v>2705.7200000000003</v>
      </c>
      <c r="M7885" s="10">
        <v>0.46</v>
      </c>
      <c r="N7885" s="4" t="s">
        <v>24</v>
      </c>
      <c r="O7885" s="4" t="str">
        <f>TEXT(Table1[[#This Row],[Invoice Date]],"yyyy")</f>
        <v>2021</v>
      </c>
      <c r="P7885" s="4" t="str">
        <f>TEXT(Table1[[#This Row],[Invoice Date]],"mmm")</f>
        <v>Oct</v>
      </c>
      <c r="Q7885" s="27">
        <f>WEEKNUM(Table1[[#This Row],[Invoice Date]]) + IF(YEAR(Table1[[#This Row],[Invoice Date]])=2021, 52, 0)</f>
        <v>94</v>
      </c>
    </row>
    <row r="7886" spans="2:17" ht="14.25" customHeight="1" x14ac:dyDescent="0.3">
      <c r="B7886" s="4" t="s">
        <v>26</v>
      </c>
      <c r="C7886" s="33">
        <v>1197831</v>
      </c>
      <c r="D7886" s="5">
        <v>44482</v>
      </c>
      <c r="E7886" s="4" t="s">
        <v>48</v>
      </c>
      <c r="F7886" s="4" t="s">
        <v>90</v>
      </c>
      <c r="G7886" s="4" t="s">
        <v>91</v>
      </c>
      <c r="H7886" s="6" t="s">
        <v>19</v>
      </c>
      <c r="I7886" s="7">
        <v>34</v>
      </c>
      <c r="J7886" s="8">
        <v>173</v>
      </c>
      <c r="K7886" s="9">
        <v>5882</v>
      </c>
      <c r="L7886" s="9">
        <v>2470.44</v>
      </c>
      <c r="M7886" s="10">
        <v>0.42000000000000004</v>
      </c>
      <c r="N7886" s="4" t="s">
        <v>24</v>
      </c>
      <c r="O7886" s="4" t="str">
        <f>TEXT(Table1[[#This Row],[Invoice Date]],"yyyy")</f>
        <v>2021</v>
      </c>
      <c r="P7886" s="4" t="str">
        <f>TEXT(Table1[[#This Row],[Invoice Date]],"mmm")</f>
        <v>Oct</v>
      </c>
      <c r="Q7886" s="27">
        <f>WEEKNUM(Table1[[#This Row],[Invoice Date]]) + IF(YEAR(Table1[[#This Row],[Invoice Date]])=2021, 52, 0)</f>
        <v>94</v>
      </c>
    </row>
    <row r="7887" spans="2:17" ht="14.25" customHeight="1" x14ac:dyDescent="0.3">
      <c r="B7887" s="4" t="s">
        <v>26</v>
      </c>
      <c r="C7887" s="33">
        <v>1197831</v>
      </c>
      <c r="D7887" s="5">
        <v>44482</v>
      </c>
      <c r="E7887" s="4" t="s">
        <v>48</v>
      </c>
      <c r="F7887" s="4" t="s">
        <v>90</v>
      </c>
      <c r="G7887" s="4" t="s">
        <v>91</v>
      </c>
      <c r="H7887" s="6" t="s">
        <v>23</v>
      </c>
      <c r="I7887" s="7">
        <v>64</v>
      </c>
      <c r="J7887" s="8">
        <v>102</v>
      </c>
      <c r="K7887" s="9">
        <v>6528</v>
      </c>
      <c r="L7887" s="9">
        <v>2545.92</v>
      </c>
      <c r="M7887" s="10">
        <v>0.39</v>
      </c>
      <c r="N7887" s="4" t="s">
        <v>83</v>
      </c>
      <c r="O7887" s="4" t="str">
        <f>TEXT(Table1[[#This Row],[Invoice Date]],"yyyy")</f>
        <v>2021</v>
      </c>
      <c r="P7887" s="4" t="str">
        <f>TEXT(Table1[[#This Row],[Invoice Date]],"mmm")</f>
        <v>Oct</v>
      </c>
      <c r="Q7887" s="27">
        <f>WEEKNUM(Table1[[#This Row],[Invoice Date]]) + IF(YEAR(Table1[[#This Row],[Invoice Date]])=2021, 52, 0)</f>
        <v>94</v>
      </c>
    </row>
    <row r="7888" spans="2:17" ht="14.25" customHeight="1" x14ac:dyDescent="0.3">
      <c r="B7888" s="4" t="s">
        <v>26</v>
      </c>
      <c r="C7888" s="33">
        <v>1197831</v>
      </c>
      <c r="D7888" s="5">
        <v>44482</v>
      </c>
      <c r="E7888" s="4" t="s">
        <v>48</v>
      </c>
      <c r="F7888" s="4" t="s">
        <v>90</v>
      </c>
      <c r="G7888" s="4" t="s">
        <v>91</v>
      </c>
      <c r="H7888" s="6" t="s">
        <v>19</v>
      </c>
      <c r="I7888" s="7">
        <v>47</v>
      </c>
      <c r="J7888" s="8">
        <v>142</v>
      </c>
      <c r="K7888" s="9">
        <v>6674</v>
      </c>
      <c r="L7888" s="9">
        <v>3470.48</v>
      </c>
      <c r="M7888" s="10">
        <v>0.52</v>
      </c>
      <c r="N7888" s="4" t="s">
        <v>83</v>
      </c>
      <c r="O7888" s="4" t="str">
        <f>TEXT(Table1[[#This Row],[Invoice Date]],"yyyy")</f>
        <v>2021</v>
      </c>
      <c r="P7888" s="4" t="str">
        <f>TEXT(Table1[[#This Row],[Invoice Date]],"mmm")</f>
        <v>Oct</v>
      </c>
      <c r="Q7888" s="27">
        <f>WEEKNUM(Table1[[#This Row],[Invoice Date]]) + IF(YEAR(Table1[[#This Row],[Invoice Date]])=2021, 52, 0)</f>
        <v>94</v>
      </c>
    </row>
    <row r="7889" spans="2:17" ht="14.25" customHeight="1" x14ac:dyDescent="0.3">
      <c r="B7889" s="4" t="s">
        <v>26</v>
      </c>
      <c r="C7889" s="33">
        <v>1197831</v>
      </c>
      <c r="D7889" s="5">
        <v>44482</v>
      </c>
      <c r="E7889" s="4" t="s">
        <v>27</v>
      </c>
      <c r="F7889" s="4" t="s">
        <v>28</v>
      </c>
      <c r="G7889" s="4" t="s">
        <v>39</v>
      </c>
      <c r="H7889" s="6" t="s">
        <v>21</v>
      </c>
      <c r="I7889" s="7">
        <v>50</v>
      </c>
      <c r="J7889" s="8">
        <v>160</v>
      </c>
      <c r="K7889" s="9">
        <v>8000</v>
      </c>
      <c r="L7889" s="9">
        <v>4160</v>
      </c>
      <c r="M7889" s="10">
        <v>0.52</v>
      </c>
      <c r="N7889" s="4" t="s">
        <v>24</v>
      </c>
      <c r="O7889" s="4" t="str">
        <f>TEXT(Table1[[#This Row],[Invoice Date]],"yyyy")</f>
        <v>2021</v>
      </c>
      <c r="P7889" s="4" t="str">
        <f>TEXT(Table1[[#This Row],[Invoice Date]],"mmm")</f>
        <v>Oct</v>
      </c>
      <c r="Q7889" s="27">
        <f>WEEKNUM(Table1[[#This Row],[Invoice Date]]) + IF(YEAR(Table1[[#This Row],[Invoice Date]])=2021, 52, 0)</f>
        <v>94</v>
      </c>
    </row>
    <row r="7890" spans="2:17" ht="14.25" customHeight="1" x14ac:dyDescent="0.3">
      <c r="B7890" s="4" t="s">
        <v>26</v>
      </c>
      <c r="C7890" s="33">
        <v>1197831</v>
      </c>
      <c r="D7890" s="5">
        <v>44482</v>
      </c>
      <c r="E7890" s="4" t="s">
        <v>27</v>
      </c>
      <c r="F7890" s="4" t="s">
        <v>28</v>
      </c>
      <c r="G7890" s="4" t="s">
        <v>39</v>
      </c>
      <c r="H7890" s="6" t="s">
        <v>21</v>
      </c>
      <c r="I7890" s="7">
        <v>59</v>
      </c>
      <c r="J7890" s="8">
        <v>145</v>
      </c>
      <c r="K7890" s="9">
        <v>8555</v>
      </c>
      <c r="L7890" s="9">
        <v>5304.1</v>
      </c>
      <c r="M7890" s="10">
        <v>0.62</v>
      </c>
      <c r="N7890" s="4" t="s">
        <v>83</v>
      </c>
      <c r="O7890" s="4" t="str">
        <f>TEXT(Table1[[#This Row],[Invoice Date]],"yyyy")</f>
        <v>2021</v>
      </c>
      <c r="P7890" s="4" t="str">
        <f>TEXT(Table1[[#This Row],[Invoice Date]],"mmm")</f>
        <v>Oct</v>
      </c>
      <c r="Q7890" s="27">
        <f>WEEKNUM(Table1[[#This Row],[Invoice Date]]) + IF(YEAR(Table1[[#This Row],[Invoice Date]])=2021, 52, 0)</f>
        <v>94</v>
      </c>
    </row>
    <row r="7891" spans="2:17" ht="14.25" customHeight="1" x14ac:dyDescent="0.3">
      <c r="B7891" s="4" t="s">
        <v>61</v>
      </c>
      <c r="C7891" s="33">
        <v>1185731</v>
      </c>
      <c r="D7891" s="5">
        <v>44482</v>
      </c>
      <c r="E7891" s="4" t="s">
        <v>27</v>
      </c>
      <c r="F7891" s="4" t="s">
        <v>59</v>
      </c>
      <c r="G7891" s="4" t="s">
        <v>60</v>
      </c>
      <c r="H7891" s="6" t="s">
        <v>19</v>
      </c>
      <c r="I7891" s="7">
        <v>40</v>
      </c>
      <c r="J7891" s="8">
        <v>250</v>
      </c>
      <c r="K7891" s="9">
        <v>100000</v>
      </c>
      <c r="L7891" s="9">
        <v>35000</v>
      </c>
      <c r="M7891" s="10">
        <v>0.35</v>
      </c>
      <c r="N7891" s="4" t="s">
        <v>24</v>
      </c>
      <c r="O7891" s="4" t="str">
        <f>TEXT(Table1[[#This Row],[Invoice Date]],"yyyy")</f>
        <v>2021</v>
      </c>
      <c r="P7891" s="4" t="str">
        <f>TEXT(Table1[[#This Row],[Invoice Date]],"mmm")</f>
        <v>Oct</v>
      </c>
      <c r="Q7891" s="27">
        <f>WEEKNUM(Table1[[#This Row],[Invoice Date]]) + IF(YEAR(Table1[[#This Row],[Invoice Date]])=2021, 52, 0)</f>
        <v>94</v>
      </c>
    </row>
    <row r="7892" spans="2:17" ht="14.25" customHeight="1" x14ac:dyDescent="0.3">
      <c r="B7892" s="4" t="s">
        <v>26</v>
      </c>
      <c r="C7892" s="33">
        <v>1197831</v>
      </c>
      <c r="D7892" s="5">
        <v>44482</v>
      </c>
      <c r="E7892" s="4" t="s">
        <v>48</v>
      </c>
      <c r="F7892" s="4" t="s">
        <v>90</v>
      </c>
      <c r="G7892" s="4" t="s">
        <v>91</v>
      </c>
      <c r="H7892" s="6" t="s">
        <v>21</v>
      </c>
      <c r="I7892" s="7">
        <v>45.000000000000014</v>
      </c>
      <c r="J7892" s="8">
        <v>325</v>
      </c>
      <c r="K7892" s="9">
        <v>146250.00000000006</v>
      </c>
      <c r="L7892" s="9">
        <v>58500.000000000029</v>
      </c>
      <c r="M7892" s="10">
        <v>0.4</v>
      </c>
      <c r="N7892" s="4" t="s">
        <v>83</v>
      </c>
      <c r="O7892" s="4" t="str">
        <f>TEXT(Table1[[#This Row],[Invoice Date]],"yyyy")</f>
        <v>2021</v>
      </c>
      <c r="P7892" s="4" t="str">
        <f>TEXT(Table1[[#This Row],[Invoice Date]],"mmm")</f>
        <v>Oct</v>
      </c>
      <c r="Q7892" s="27">
        <f>WEEKNUM(Table1[[#This Row],[Invoice Date]]) + IF(YEAR(Table1[[#This Row],[Invoice Date]])=2021, 52, 0)</f>
        <v>94</v>
      </c>
    </row>
    <row r="7893" spans="2:17" ht="14.25" customHeight="1" x14ac:dyDescent="0.3">
      <c r="B7893" s="4" t="s">
        <v>26</v>
      </c>
      <c r="C7893" s="33">
        <v>1197831</v>
      </c>
      <c r="D7893" s="5">
        <v>44482</v>
      </c>
      <c r="E7893" s="4" t="s">
        <v>48</v>
      </c>
      <c r="F7893" s="4" t="s">
        <v>90</v>
      </c>
      <c r="G7893" s="4" t="s">
        <v>91</v>
      </c>
      <c r="H7893" s="6" t="s">
        <v>20</v>
      </c>
      <c r="I7893" s="7">
        <v>45.000000000000014</v>
      </c>
      <c r="J7893" s="8">
        <v>350</v>
      </c>
      <c r="K7893" s="9">
        <v>157500.00000000006</v>
      </c>
      <c r="L7893" s="9">
        <v>55125.000000000015</v>
      </c>
      <c r="M7893" s="10">
        <v>0.35</v>
      </c>
      <c r="N7893" s="4" t="s">
        <v>83</v>
      </c>
      <c r="O7893" s="4" t="str">
        <f>TEXT(Table1[[#This Row],[Invoice Date]],"yyyy")</f>
        <v>2021</v>
      </c>
      <c r="P7893" s="4" t="str">
        <f>TEXT(Table1[[#This Row],[Invoice Date]],"mmm")</f>
        <v>Oct</v>
      </c>
      <c r="Q7893" s="27">
        <f>WEEKNUM(Table1[[#This Row],[Invoice Date]]) + IF(YEAR(Table1[[#This Row],[Invoice Date]])=2021, 52, 0)</f>
        <v>94</v>
      </c>
    </row>
    <row r="7894" spans="2:17" ht="14.25" customHeight="1" x14ac:dyDescent="0.3">
      <c r="B7894" s="4" t="s">
        <v>26</v>
      </c>
      <c r="C7894" s="33">
        <v>1197831</v>
      </c>
      <c r="D7894" s="5">
        <v>44482</v>
      </c>
      <c r="E7894" s="4" t="s">
        <v>48</v>
      </c>
      <c r="F7894" s="4" t="s">
        <v>90</v>
      </c>
      <c r="G7894" s="4" t="s">
        <v>91</v>
      </c>
      <c r="H7894" s="6" t="s">
        <v>22</v>
      </c>
      <c r="I7894" s="7">
        <v>55.000000000000007</v>
      </c>
      <c r="J7894" s="8">
        <v>300</v>
      </c>
      <c r="K7894" s="9">
        <v>165000.00000000003</v>
      </c>
      <c r="L7894" s="9">
        <v>57750.000000000007</v>
      </c>
      <c r="M7894" s="10">
        <v>0.35</v>
      </c>
      <c r="N7894" s="4" t="s">
        <v>83</v>
      </c>
      <c r="O7894" s="4" t="str">
        <f>TEXT(Table1[[#This Row],[Invoice Date]],"yyyy")</f>
        <v>2021</v>
      </c>
      <c r="P7894" s="4" t="str">
        <f>TEXT(Table1[[#This Row],[Invoice Date]],"mmm")</f>
        <v>Oct</v>
      </c>
      <c r="Q7894" s="27">
        <f>WEEKNUM(Table1[[#This Row],[Invoice Date]]) + IF(YEAR(Table1[[#This Row],[Invoice Date]])=2021, 52, 0)</f>
        <v>94</v>
      </c>
    </row>
    <row r="7895" spans="2:17" ht="14.25" customHeight="1" x14ac:dyDescent="0.3">
      <c r="B7895" s="4" t="s">
        <v>26</v>
      </c>
      <c r="C7895" s="33">
        <v>1197831</v>
      </c>
      <c r="D7895" s="5">
        <v>44482</v>
      </c>
      <c r="E7895" s="4" t="s">
        <v>48</v>
      </c>
      <c r="F7895" s="4" t="s">
        <v>90</v>
      </c>
      <c r="G7895" s="4" t="s">
        <v>91</v>
      </c>
      <c r="H7895" s="6" t="s">
        <v>17</v>
      </c>
      <c r="I7895" s="7">
        <v>45.000000000000014</v>
      </c>
      <c r="J7895" s="8">
        <v>525</v>
      </c>
      <c r="K7895" s="9">
        <v>236250.00000000009</v>
      </c>
      <c r="L7895" s="9">
        <v>94500.000000000044</v>
      </c>
      <c r="M7895" s="10">
        <v>0.4</v>
      </c>
      <c r="N7895" s="4" t="s">
        <v>83</v>
      </c>
      <c r="O7895" s="4" t="str">
        <f>TEXT(Table1[[#This Row],[Invoice Date]],"yyyy")</f>
        <v>2021</v>
      </c>
      <c r="P7895" s="4" t="str">
        <f>TEXT(Table1[[#This Row],[Invoice Date]],"mmm")</f>
        <v>Oct</v>
      </c>
      <c r="Q7895" s="27">
        <f>WEEKNUM(Table1[[#This Row],[Invoice Date]]) + IF(YEAR(Table1[[#This Row],[Invoice Date]])=2021, 52, 0)</f>
        <v>94</v>
      </c>
    </row>
    <row r="7896" spans="2:17" ht="14.25" customHeight="1" x14ac:dyDescent="0.3">
      <c r="B7896" s="4" t="s">
        <v>26</v>
      </c>
      <c r="C7896" s="33">
        <v>1197831</v>
      </c>
      <c r="D7896" s="5">
        <v>44482</v>
      </c>
      <c r="E7896" s="4" t="s">
        <v>48</v>
      </c>
      <c r="F7896" s="4" t="s">
        <v>90</v>
      </c>
      <c r="G7896" s="4" t="s">
        <v>91</v>
      </c>
      <c r="H7896" s="6" t="s">
        <v>23</v>
      </c>
      <c r="I7896" s="7">
        <v>70</v>
      </c>
      <c r="J7896" s="8">
        <v>350</v>
      </c>
      <c r="K7896" s="9">
        <v>245000</v>
      </c>
      <c r="L7896" s="9">
        <v>61250</v>
      </c>
      <c r="M7896" s="10">
        <v>0.25</v>
      </c>
      <c r="N7896" s="4" t="s">
        <v>83</v>
      </c>
      <c r="O7896" s="4" t="str">
        <f>TEXT(Table1[[#This Row],[Invoice Date]],"yyyy")</f>
        <v>2021</v>
      </c>
      <c r="P7896" s="4" t="str">
        <f>TEXT(Table1[[#This Row],[Invoice Date]],"mmm")</f>
        <v>Oct</v>
      </c>
      <c r="Q7896" s="27">
        <f>WEEKNUM(Table1[[#This Row],[Invoice Date]]) + IF(YEAR(Table1[[#This Row],[Invoice Date]])=2021, 52, 0)</f>
        <v>94</v>
      </c>
    </row>
    <row r="7897" spans="2:17" ht="14.25" customHeight="1" x14ac:dyDescent="0.3">
      <c r="B7897" s="4" t="s">
        <v>26</v>
      </c>
      <c r="C7897" s="33">
        <v>1197831</v>
      </c>
      <c r="D7897" s="5">
        <v>44482</v>
      </c>
      <c r="E7897" s="4" t="s">
        <v>48</v>
      </c>
      <c r="F7897" s="4" t="s">
        <v>90</v>
      </c>
      <c r="G7897" s="4" t="s">
        <v>91</v>
      </c>
      <c r="H7897" s="6" t="s">
        <v>19</v>
      </c>
      <c r="I7897" s="7">
        <v>50.000000000000014</v>
      </c>
      <c r="J7897" s="8">
        <v>525</v>
      </c>
      <c r="K7897" s="9">
        <v>262500.00000000006</v>
      </c>
      <c r="L7897" s="9">
        <v>105000.00000000003</v>
      </c>
      <c r="M7897" s="10">
        <v>0.4</v>
      </c>
      <c r="N7897" s="4" t="s">
        <v>83</v>
      </c>
      <c r="O7897" s="4" t="str">
        <f>TEXT(Table1[[#This Row],[Invoice Date]],"yyyy")</f>
        <v>2021</v>
      </c>
      <c r="P7897" s="4" t="str">
        <f>TEXT(Table1[[#This Row],[Invoice Date]],"mmm")</f>
        <v>Oct</v>
      </c>
      <c r="Q7897" s="27">
        <f>WEEKNUM(Table1[[#This Row],[Invoice Date]]) + IF(YEAR(Table1[[#This Row],[Invoice Date]])=2021, 52, 0)</f>
        <v>94</v>
      </c>
    </row>
    <row r="7898" spans="2:17" ht="14.25" customHeight="1" x14ac:dyDescent="0.3">
      <c r="B7898" s="4" t="s">
        <v>26</v>
      </c>
      <c r="C7898" s="33">
        <v>1197831</v>
      </c>
      <c r="D7898" s="5">
        <v>44482</v>
      </c>
      <c r="E7898" s="4" t="s">
        <v>27</v>
      </c>
      <c r="F7898" s="4" t="s">
        <v>28</v>
      </c>
      <c r="G7898" s="4" t="s">
        <v>39</v>
      </c>
      <c r="H7898" s="6" t="s">
        <v>21</v>
      </c>
      <c r="I7898" s="7">
        <v>65</v>
      </c>
      <c r="J7898" s="8">
        <v>500</v>
      </c>
      <c r="K7898" s="9">
        <v>325000</v>
      </c>
      <c r="L7898" s="9">
        <v>162500</v>
      </c>
      <c r="M7898" s="10">
        <v>0.5</v>
      </c>
      <c r="N7898" s="4" t="s">
        <v>24</v>
      </c>
      <c r="O7898" s="4" t="str">
        <f>TEXT(Table1[[#This Row],[Invoice Date]],"yyyy")</f>
        <v>2021</v>
      </c>
      <c r="P7898" s="4" t="str">
        <f>TEXT(Table1[[#This Row],[Invoice Date]],"mmm")</f>
        <v>Oct</v>
      </c>
      <c r="Q7898" s="27">
        <f>WEEKNUM(Table1[[#This Row],[Invoice Date]]) + IF(YEAR(Table1[[#This Row],[Invoice Date]])=2021, 52, 0)</f>
        <v>94</v>
      </c>
    </row>
    <row r="7899" spans="2:17" ht="14.25" customHeight="1" x14ac:dyDescent="0.3">
      <c r="B7899" s="4" t="s">
        <v>34</v>
      </c>
      <c r="C7899" s="33">
        <v>1189833</v>
      </c>
      <c r="D7899" s="5">
        <v>44483</v>
      </c>
      <c r="E7899" s="4" t="s">
        <v>36</v>
      </c>
      <c r="F7899" s="4" t="s">
        <v>106</v>
      </c>
      <c r="G7899" s="4" t="s">
        <v>107</v>
      </c>
      <c r="H7899" s="6" t="s">
        <v>21</v>
      </c>
      <c r="I7899" s="7">
        <v>19</v>
      </c>
      <c r="J7899" s="8">
        <v>47</v>
      </c>
      <c r="K7899" s="9">
        <v>893</v>
      </c>
      <c r="L7899" s="9">
        <v>428.64</v>
      </c>
      <c r="M7899" s="10">
        <v>0.48</v>
      </c>
      <c r="N7899" s="4" t="s">
        <v>83</v>
      </c>
      <c r="O7899" s="4" t="str">
        <f>TEXT(Table1[[#This Row],[Invoice Date]],"yyyy")</f>
        <v>2021</v>
      </c>
      <c r="P7899" s="4" t="str">
        <f>TEXT(Table1[[#This Row],[Invoice Date]],"mmm")</f>
        <v>Oct</v>
      </c>
      <c r="Q7899" s="27">
        <f>WEEKNUM(Table1[[#This Row],[Invoice Date]]) + IF(YEAR(Table1[[#This Row],[Invoice Date]])=2021, 52, 0)</f>
        <v>94</v>
      </c>
    </row>
    <row r="7900" spans="2:17" ht="14.25" customHeight="1" x14ac:dyDescent="0.3">
      <c r="B7900" s="4" t="s">
        <v>34</v>
      </c>
      <c r="C7900" s="33">
        <v>1189833</v>
      </c>
      <c r="D7900" s="5">
        <v>44483</v>
      </c>
      <c r="E7900" s="4" t="s">
        <v>36</v>
      </c>
      <c r="F7900" s="4" t="s">
        <v>106</v>
      </c>
      <c r="G7900" s="4" t="s">
        <v>107</v>
      </c>
      <c r="H7900" s="6" t="s">
        <v>20</v>
      </c>
      <c r="I7900" s="7">
        <v>19</v>
      </c>
      <c r="J7900" s="8">
        <v>60</v>
      </c>
      <c r="K7900" s="9">
        <v>1140</v>
      </c>
      <c r="L7900" s="9">
        <v>535.79999999999995</v>
      </c>
      <c r="M7900" s="10">
        <v>0.47</v>
      </c>
      <c r="N7900" s="4" t="s">
        <v>83</v>
      </c>
      <c r="O7900" s="4" t="str">
        <f>TEXT(Table1[[#This Row],[Invoice Date]],"yyyy")</f>
        <v>2021</v>
      </c>
      <c r="P7900" s="4" t="str">
        <f>TEXT(Table1[[#This Row],[Invoice Date]],"mmm")</f>
        <v>Oct</v>
      </c>
      <c r="Q7900" s="27">
        <f>WEEKNUM(Table1[[#This Row],[Invoice Date]]) + IF(YEAR(Table1[[#This Row],[Invoice Date]])=2021, 52, 0)</f>
        <v>94</v>
      </c>
    </row>
    <row r="7901" spans="2:17" ht="14.25" customHeight="1" x14ac:dyDescent="0.3">
      <c r="B7901" s="4" t="s">
        <v>34</v>
      </c>
      <c r="C7901" s="33">
        <v>1189833</v>
      </c>
      <c r="D7901" s="5">
        <v>44483</v>
      </c>
      <c r="E7901" s="4" t="s">
        <v>36</v>
      </c>
      <c r="F7901" s="4" t="s">
        <v>106</v>
      </c>
      <c r="G7901" s="4" t="s">
        <v>107</v>
      </c>
      <c r="H7901" s="6" t="s">
        <v>22</v>
      </c>
      <c r="I7901" s="7">
        <v>29</v>
      </c>
      <c r="J7901" s="8">
        <v>46</v>
      </c>
      <c r="K7901" s="9">
        <v>1334</v>
      </c>
      <c r="L7901" s="9">
        <v>653.66</v>
      </c>
      <c r="M7901" s="10">
        <v>0.49</v>
      </c>
      <c r="N7901" s="4" t="s">
        <v>83</v>
      </c>
      <c r="O7901" s="4" t="str">
        <f>TEXT(Table1[[#This Row],[Invoice Date]],"yyyy")</f>
        <v>2021</v>
      </c>
      <c r="P7901" s="4" t="str">
        <f>TEXT(Table1[[#This Row],[Invoice Date]],"mmm")</f>
        <v>Oct</v>
      </c>
      <c r="Q7901" s="27">
        <f>WEEKNUM(Table1[[#This Row],[Invoice Date]]) + IF(YEAR(Table1[[#This Row],[Invoice Date]])=2021, 52, 0)</f>
        <v>94</v>
      </c>
    </row>
    <row r="7902" spans="2:17" ht="14.25" customHeight="1" x14ac:dyDescent="0.3">
      <c r="B7902" s="4" t="s">
        <v>34</v>
      </c>
      <c r="C7902" s="33">
        <v>1189833</v>
      </c>
      <c r="D7902" s="5">
        <v>44483</v>
      </c>
      <c r="E7902" s="4" t="s">
        <v>36</v>
      </c>
      <c r="F7902" s="4" t="s">
        <v>106</v>
      </c>
      <c r="G7902" s="4" t="s">
        <v>107</v>
      </c>
      <c r="H7902" s="6" t="s">
        <v>19</v>
      </c>
      <c r="I7902" s="7">
        <v>19</v>
      </c>
      <c r="J7902" s="8">
        <v>85</v>
      </c>
      <c r="K7902" s="9">
        <v>1615</v>
      </c>
      <c r="L7902" s="9">
        <v>742.9</v>
      </c>
      <c r="M7902" s="10">
        <v>0.45999999999999996</v>
      </c>
      <c r="N7902" s="4" t="s">
        <v>83</v>
      </c>
      <c r="O7902" s="4" t="str">
        <f>TEXT(Table1[[#This Row],[Invoice Date]],"yyyy")</f>
        <v>2021</v>
      </c>
      <c r="P7902" s="4" t="str">
        <f>TEXT(Table1[[#This Row],[Invoice Date]],"mmm")</f>
        <v>Oct</v>
      </c>
      <c r="Q7902" s="27">
        <f>WEEKNUM(Table1[[#This Row],[Invoice Date]]) + IF(YEAR(Table1[[#This Row],[Invoice Date]])=2021, 52, 0)</f>
        <v>94</v>
      </c>
    </row>
    <row r="7903" spans="2:17" ht="14.25" customHeight="1" x14ac:dyDescent="0.3">
      <c r="B7903" s="4" t="s">
        <v>61</v>
      </c>
      <c r="C7903" s="33">
        <v>1185731</v>
      </c>
      <c r="D7903" s="5">
        <v>44483</v>
      </c>
      <c r="E7903" s="4" t="s">
        <v>27</v>
      </c>
      <c r="F7903" s="4" t="s">
        <v>59</v>
      </c>
      <c r="G7903" s="4" t="s">
        <v>60</v>
      </c>
      <c r="H7903" s="6" t="s">
        <v>20</v>
      </c>
      <c r="I7903" s="7">
        <v>28</v>
      </c>
      <c r="J7903" s="8">
        <v>63</v>
      </c>
      <c r="K7903" s="9">
        <v>1764</v>
      </c>
      <c r="L7903" s="9">
        <v>917.28000000000009</v>
      </c>
      <c r="M7903" s="10">
        <v>0.52</v>
      </c>
      <c r="N7903" s="4" t="s">
        <v>83</v>
      </c>
      <c r="O7903" s="4" t="str">
        <f>TEXT(Table1[[#This Row],[Invoice Date]],"yyyy")</f>
        <v>2021</v>
      </c>
      <c r="P7903" s="4" t="str">
        <f>TEXT(Table1[[#This Row],[Invoice Date]],"mmm")</f>
        <v>Oct</v>
      </c>
      <c r="Q7903" s="27">
        <f>WEEKNUM(Table1[[#This Row],[Invoice Date]]) + IF(YEAR(Table1[[#This Row],[Invoice Date]])=2021, 52, 0)</f>
        <v>94</v>
      </c>
    </row>
    <row r="7904" spans="2:17" ht="14.25" customHeight="1" x14ac:dyDescent="0.3">
      <c r="B7904" s="4" t="s">
        <v>61</v>
      </c>
      <c r="C7904" s="33">
        <v>1185731</v>
      </c>
      <c r="D7904" s="5">
        <v>44483</v>
      </c>
      <c r="E7904" s="4" t="s">
        <v>27</v>
      </c>
      <c r="F7904" s="4" t="s">
        <v>59</v>
      </c>
      <c r="G7904" s="4" t="s">
        <v>60</v>
      </c>
      <c r="H7904" s="6" t="s">
        <v>20</v>
      </c>
      <c r="I7904" s="7">
        <v>23</v>
      </c>
      <c r="J7904" s="8">
        <v>83</v>
      </c>
      <c r="K7904" s="9">
        <v>1909</v>
      </c>
      <c r="L7904" s="9">
        <v>801.78</v>
      </c>
      <c r="M7904" s="10">
        <v>0.42</v>
      </c>
      <c r="N7904" s="4" t="s">
        <v>24</v>
      </c>
      <c r="O7904" s="4" t="str">
        <f>TEXT(Table1[[#This Row],[Invoice Date]],"yyyy")</f>
        <v>2021</v>
      </c>
      <c r="P7904" s="4" t="str">
        <f>TEXT(Table1[[#This Row],[Invoice Date]],"mmm")</f>
        <v>Oct</v>
      </c>
      <c r="Q7904" s="27">
        <f>WEEKNUM(Table1[[#This Row],[Invoice Date]]) + IF(YEAR(Table1[[#This Row],[Invoice Date]])=2021, 52, 0)</f>
        <v>94</v>
      </c>
    </row>
    <row r="7905" spans="2:17" ht="14.25" customHeight="1" x14ac:dyDescent="0.3">
      <c r="B7905" s="4" t="s">
        <v>14</v>
      </c>
      <c r="C7905" s="33">
        <v>1185732</v>
      </c>
      <c r="D7905" s="5">
        <v>44483</v>
      </c>
      <c r="E7905" s="4" t="s">
        <v>36</v>
      </c>
      <c r="F7905" s="4" t="s">
        <v>106</v>
      </c>
      <c r="G7905" s="4" t="s">
        <v>107</v>
      </c>
      <c r="H7905" s="6" t="s">
        <v>23</v>
      </c>
      <c r="I7905" s="7">
        <v>28</v>
      </c>
      <c r="J7905" s="8">
        <v>90</v>
      </c>
      <c r="K7905" s="9">
        <v>2520</v>
      </c>
      <c r="L7905" s="9">
        <v>1209.5999999999999</v>
      </c>
      <c r="M7905" s="10">
        <v>0.48</v>
      </c>
      <c r="N7905" s="4" t="s">
        <v>83</v>
      </c>
      <c r="O7905" s="4" t="str">
        <f>TEXT(Table1[[#This Row],[Invoice Date]],"yyyy")</f>
        <v>2021</v>
      </c>
      <c r="P7905" s="4" t="str">
        <f>TEXT(Table1[[#This Row],[Invoice Date]],"mmm")</f>
        <v>Oct</v>
      </c>
      <c r="Q7905" s="27">
        <f>WEEKNUM(Table1[[#This Row],[Invoice Date]]) + IF(YEAR(Table1[[#This Row],[Invoice Date]])=2021, 52, 0)</f>
        <v>94</v>
      </c>
    </row>
    <row r="7906" spans="2:17" ht="14.25" customHeight="1" x14ac:dyDescent="0.3">
      <c r="B7906" s="4" t="s">
        <v>34</v>
      </c>
      <c r="C7906" s="33">
        <v>1189833</v>
      </c>
      <c r="D7906" s="5">
        <v>44483</v>
      </c>
      <c r="E7906" s="4" t="s">
        <v>36</v>
      </c>
      <c r="F7906" s="4" t="s">
        <v>106</v>
      </c>
      <c r="G7906" s="4" t="s">
        <v>107</v>
      </c>
      <c r="H7906" s="6" t="s">
        <v>17</v>
      </c>
      <c r="I7906" s="7">
        <v>29</v>
      </c>
      <c r="J7906" s="8">
        <v>145</v>
      </c>
      <c r="K7906" s="9">
        <v>4205</v>
      </c>
      <c r="L7906" s="9">
        <v>1934.3</v>
      </c>
      <c r="M7906" s="10">
        <v>0.45999999999999996</v>
      </c>
      <c r="N7906" s="4" t="s">
        <v>83</v>
      </c>
      <c r="O7906" s="4" t="str">
        <f>TEXT(Table1[[#This Row],[Invoice Date]],"yyyy")</f>
        <v>2021</v>
      </c>
      <c r="P7906" s="4" t="str">
        <f>TEXT(Table1[[#This Row],[Invoice Date]],"mmm")</f>
        <v>Oct</v>
      </c>
      <c r="Q7906" s="27">
        <f>WEEKNUM(Table1[[#This Row],[Invoice Date]]) + IF(YEAR(Table1[[#This Row],[Invoice Date]])=2021, 52, 0)</f>
        <v>94</v>
      </c>
    </row>
    <row r="7907" spans="2:17" ht="14.25" customHeight="1" x14ac:dyDescent="0.3">
      <c r="B7907" s="4" t="s">
        <v>26</v>
      </c>
      <c r="C7907" s="33">
        <v>1197831</v>
      </c>
      <c r="D7907" s="5">
        <v>44483</v>
      </c>
      <c r="E7907" s="4" t="s">
        <v>27</v>
      </c>
      <c r="F7907" s="4" t="s">
        <v>28</v>
      </c>
      <c r="G7907" s="4" t="s">
        <v>39</v>
      </c>
      <c r="H7907" s="6" t="s">
        <v>22</v>
      </c>
      <c r="I7907" s="7">
        <v>46</v>
      </c>
      <c r="J7907" s="8">
        <v>162</v>
      </c>
      <c r="K7907" s="9">
        <v>7452</v>
      </c>
      <c r="L7907" s="9">
        <v>2906.2799999999997</v>
      </c>
      <c r="M7907" s="10">
        <v>0.38999999999999996</v>
      </c>
      <c r="N7907" s="4" t="s">
        <v>24</v>
      </c>
      <c r="O7907" s="4" t="str">
        <f>TEXT(Table1[[#This Row],[Invoice Date]],"yyyy")</f>
        <v>2021</v>
      </c>
      <c r="P7907" s="4" t="str">
        <f>TEXT(Table1[[#This Row],[Invoice Date]],"mmm")</f>
        <v>Oct</v>
      </c>
      <c r="Q7907" s="27">
        <f>WEEKNUM(Table1[[#This Row],[Invoice Date]]) + IF(YEAR(Table1[[#This Row],[Invoice Date]])=2021, 52, 0)</f>
        <v>94</v>
      </c>
    </row>
    <row r="7908" spans="2:17" ht="14.25" customHeight="1" x14ac:dyDescent="0.3">
      <c r="B7908" s="4" t="s">
        <v>26</v>
      </c>
      <c r="C7908" s="33">
        <v>1197831</v>
      </c>
      <c r="D7908" s="5">
        <v>44483</v>
      </c>
      <c r="E7908" s="4" t="s">
        <v>27</v>
      </c>
      <c r="F7908" s="4" t="s">
        <v>28</v>
      </c>
      <c r="G7908" s="4" t="s">
        <v>39</v>
      </c>
      <c r="H7908" s="6" t="s">
        <v>22</v>
      </c>
      <c r="I7908" s="7">
        <v>56</v>
      </c>
      <c r="J7908" s="8">
        <v>138</v>
      </c>
      <c r="K7908" s="9">
        <v>7728</v>
      </c>
      <c r="L7908" s="9">
        <v>3709.44</v>
      </c>
      <c r="M7908" s="10">
        <v>0.48</v>
      </c>
      <c r="N7908" s="4" t="s">
        <v>83</v>
      </c>
      <c r="O7908" s="4" t="str">
        <f>TEXT(Table1[[#This Row],[Invoice Date]],"yyyy")</f>
        <v>2021</v>
      </c>
      <c r="P7908" s="4" t="str">
        <f>TEXT(Table1[[#This Row],[Invoice Date]],"mmm")</f>
        <v>Oct</v>
      </c>
      <c r="Q7908" s="27">
        <f>WEEKNUM(Table1[[#This Row],[Invoice Date]]) + IF(YEAR(Table1[[#This Row],[Invoice Date]])=2021, 52, 0)</f>
        <v>94</v>
      </c>
    </row>
    <row r="7909" spans="2:17" ht="14.25" customHeight="1" x14ac:dyDescent="0.3">
      <c r="B7909" s="4" t="s">
        <v>34</v>
      </c>
      <c r="C7909" s="33">
        <v>1189833</v>
      </c>
      <c r="D7909" s="5">
        <v>44483</v>
      </c>
      <c r="E7909" s="4" t="s">
        <v>36</v>
      </c>
      <c r="F7909" s="4" t="s">
        <v>106</v>
      </c>
      <c r="G7909" s="4" t="s">
        <v>107</v>
      </c>
      <c r="H7909" s="6" t="s">
        <v>21</v>
      </c>
      <c r="I7909" s="7">
        <v>20.000000000000011</v>
      </c>
      <c r="J7909" s="8">
        <v>175</v>
      </c>
      <c r="K7909" s="9">
        <v>35000.000000000022</v>
      </c>
      <c r="L7909" s="9">
        <v>12250.000000000007</v>
      </c>
      <c r="M7909" s="10">
        <v>0.35</v>
      </c>
      <c r="N7909" s="4" t="s">
        <v>83</v>
      </c>
      <c r="O7909" s="4" t="str">
        <f>TEXT(Table1[[#This Row],[Invoice Date]],"yyyy")</f>
        <v>2021</v>
      </c>
      <c r="P7909" s="4" t="str">
        <f>TEXT(Table1[[#This Row],[Invoice Date]],"mmm")</f>
        <v>Oct</v>
      </c>
      <c r="Q7909" s="27">
        <f>WEEKNUM(Table1[[#This Row],[Invoice Date]]) + IF(YEAR(Table1[[#This Row],[Invoice Date]])=2021, 52, 0)</f>
        <v>94</v>
      </c>
    </row>
    <row r="7910" spans="2:17" ht="14.25" customHeight="1" x14ac:dyDescent="0.3">
      <c r="B7910" s="4" t="s">
        <v>34</v>
      </c>
      <c r="C7910" s="33">
        <v>1189833</v>
      </c>
      <c r="D7910" s="5">
        <v>44483</v>
      </c>
      <c r="E7910" s="4" t="s">
        <v>36</v>
      </c>
      <c r="F7910" s="4" t="s">
        <v>106</v>
      </c>
      <c r="G7910" s="4" t="s">
        <v>107</v>
      </c>
      <c r="H7910" s="6" t="s">
        <v>20</v>
      </c>
      <c r="I7910" s="7">
        <v>20.000000000000011</v>
      </c>
      <c r="J7910" s="8">
        <v>200</v>
      </c>
      <c r="K7910" s="9">
        <v>40000.000000000022</v>
      </c>
      <c r="L7910" s="9">
        <v>14000.000000000007</v>
      </c>
      <c r="M7910" s="10">
        <v>0.35</v>
      </c>
      <c r="N7910" s="4" t="s">
        <v>83</v>
      </c>
      <c r="O7910" s="4" t="str">
        <f>TEXT(Table1[[#This Row],[Invoice Date]],"yyyy")</f>
        <v>2021</v>
      </c>
      <c r="P7910" s="4" t="str">
        <f>TEXT(Table1[[#This Row],[Invoice Date]],"mmm")</f>
        <v>Oct</v>
      </c>
      <c r="Q7910" s="27">
        <f>WEEKNUM(Table1[[#This Row],[Invoice Date]]) + IF(YEAR(Table1[[#This Row],[Invoice Date]])=2021, 52, 0)</f>
        <v>94</v>
      </c>
    </row>
    <row r="7911" spans="2:17" ht="14.25" customHeight="1" x14ac:dyDescent="0.3">
      <c r="B7911" s="4" t="s">
        <v>34</v>
      </c>
      <c r="C7911" s="33">
        <v>1189833</v>
      </c>
      <c r="D7911" s="5">
        <v>44483</v>
      </c>
      <c r="E7911" s="4" t="s">
        <v>36</v>
      </c>
      <c r="F7911" s="4" t="s">
        <v>106</v>
      </c>
      <c r="G7911" s="4" t="s">
        <v>107</v>
      </c>
      <c r="H7911" s="6" t="s">
        <v>22</v>
      </c>
      <c r="I7911" s="7">
        <v>30.000000000000011</v>
      </c>
      <c r="J7911" s="8">
        <v>175</v>
      </c>
      <c r="K7911" s="9">
        <v>52500.000000000022</v>
      </c>
      <c r="L7911" s="9">
        <v>18375.000000000007</v>
      </c>
      <c r="M7911" s="10">
        <v>0.35</v>
      </c>
      <c r="N7911" s="4" t="s">
        <v>83</v>
      </c>
      <c r="O7911" s="4" t="str">
        <f>TEXT(Table1[[#This Row],[Invoice Date]],"yyyy")</f>
        <v>2021</v>
      </c>
      <c r="P7911" s="4" t="str">
        <f>TEXT(Table1[[#This Row],[Invoice Date]],"mmm")</f>
        <v>Oct</v>
      </c>
      <c r="Q7911" s="27">
        <f>WEEKNUM(Table1[[#This Row],[Invoice Date]]) + IF(YEAR(Table1[[#This Row],[Invoice Date]])=2021, 52, 0)</f>
        <v>94</v>
      </c>
    </row>
    <row r="7912" spans="2:17" ht="14.25" customHeight="1" x14ac:dyDescent="0.3">
      <c r="B7912" s="4" t="s">
        <v>34</v>
      </c>
      <c r="C7912" s="33">
        <v>1189833</v>
      </c>
      <c r="D7912" s="5">
        <v>44483</v>
      </c>
      <c r="E7912" s="4" t="s">
        <v>36</v>
      </c>
      <c r="F7912" s="4" t="s">
        <v>106</v>
      </c>
      <c r="G7912" s="4" t="s">
        <v>107</v>
      </c>
      <c r="H7912" s="6" t="s">
        <v>19</v>
      </c>
      <c r="I7912" s="7">
        <v>20.000000000000011</v>
      </c>
      <c r="J7912" s="8">
        <v>325</v>
      </c>
      <c r="K7912" s="9">
        <v>65000.000000000036</v>
      </c>
      <c r="L7912" s="9">
        <v>22750.000000000011</v>
      </c>
      <c r="M7912" s="10">
        <v>0.35</v>
      </c>
      <c r="N7912" s="4" t="s">
        <v>83</v>
      </c>
      <c r="O7912" s="4" t="str">
        <f>TEXT(Table1[[#This Row],[Invoice Date]],"yyyy")</f>
        <v>2021</v>
      </c>
      <c r="P7912" s="4" t="str">
        <f>TEXT(Table1[[#This Row],[Invoice Date]],"mmm")</f>
        <v>Oct</v>
      </c>
      <c r="Q7912" s="27">
        <f>WEEKNUM(Table1[[#This Row],[Invoice Date]]) + IF(YEAR(Table1[[#This Row],[Invoice Date]])=2021, 52, 0)</f>
        <v>94</v>
      </c>
    </row>
    <row r="7913" spans="2:17" ht="14.25" customHeight="1" x14ac:dyDescent="0.3">
      <c r="B7913" s="4" t="s">
        <v>61</v>
      </c>
      <c r="C7913" s="33">
        <v>1185731</v>
      </c>
      <c r="D7913" s="5">
        <v>44483</v>
      </c>
      <c r="E7913" s="4" t="s">
        <v>27</v>
      </c>
      <c r="F7913" s="4" t="s">
        <v>59</v>
      </c>
      <c r="G7913" s="4" t="s">
        <v>60</v>
      </c>
      <c r="H7913" s="6" t="s">
        <v>20</v>
      </c>
      <c r="I7913" s="7">
        <v>30.000000000000004</v>
      </c>
      <c r="J7913" s="8">
        <v>250</v>
      </c>
      <c r="K7913" s="9">
        <v>75000.000000000015</v>
      </c>
      <c r="L7913" s="9">
        <v>30000.000000000004</v>
      </c>
      <c r="M7913" s="10">
        <v>0.39999999999999997</v>
      </c>
      <c r="N7913" s="4" t="s">
        <v>24</v>
      </c>
      <c r="O7913" s="4" t="str">
        <f>TEXT(Table1[[#This Row],[Invoice Date]],"yyyy")</f>
        <v>2021</v>
      </c>
      <c r="P7913" s="4" t="str">
        <f>TEXT(Table1[[#This Row],[Invoice Date]],"mmm")</f>
        <v>Oct</v>
      </c>
      <c r="Q7913" s="27">
        <f>WEEKNUM(Table1[[#This Row],[Invoice Date]]) + IF(YEAR(Table1[[#This Row],[Invoice Date]])=2021, 52, 0)</f>
        <v>94</v>
      </c>
    </row>
    <row r="7914" spans="2:17" ht="14.25" customHeight="1" x14ac:dyDescent="0.3">
      <c r="B7914" s="4" t="s">
        <v>14</v>
      </c>
      <c r="C7914" s="33">
        <v>1185732</v>
      </c>
      <c r="D7914" s="5">
        <v>44483</v>
      </c>
      <c r="E7914" s="4" t="s">
        <v>36</v>
      </c>
      <c r="F7914" s="4" t="s">
        <v>106</v>
      </c>
      <c r="G7914" s="4" t="s">
        <v>107</v>
      </c>
      <c r="H7914" s="6" t="s">
        <v>23</v>
      </c>
      <c r="I7914" s="7">
        <v>30.000000000000004</v>
      </c>
      <c r="J7914" s="8">
        <v>300</v>
      </c>
      <c r="K7914" s="9">
        <v>90000.000000000015</v>
      </c>
      <c r="L7914" s="9">
        <v>31500.000000000004</v>
      </c>
      <c r="M7914" s="10">
        <v>0.35</v>
      </c>
      <c r="N7914" s="4" t="s">
        <v>83</v>
      </c>
      <c r="O7914" s="4" t="str">
        <f>TEXT(Table1[[#This Row],[Invoice Date]],"yyyy")</f>
        <v>2021</v>
      </c>
      <c r="P7914" s="4" t="str">
        <f>TEXT(Table1[[#This Row],[Invoice Date]],"mmm")</f>
        <v>Oct</v>
      </c>
      <c r="Q7914" s="27">
        <f>WEEKNUM(Table1[[#This Row],[Invoice Date]]) + IF(YEAR(Table1[[#This Row],[Invoice Date]])=2021, 52, 0)</f>
        <v>94</v>
      </c>
    </row>
    <row r="7915" spans="2:17" ht="14.25" customHeight="1" x14ac:dyDescent="0.3">
      <c r="B7915" s="4" t="s">
        <v>34</v>
      </c>
      <c r="C7915" s="33">
        <v>1189833</v>
      </c>
      <c r="D7915" s="5">
        <v>44483</v>
      </c>
      <c r="E7915" s="4" t="s">
        <v>36</v>
      </c>
      <c r="F7915" s="4" t="s">
        <v>106</v>
      </c>
      <c r="G7915" s="4" t="s">
        <v>107</v>
      </c>
      <c r="H7915" s="6" t="s">
        <v>17</v>
      </c>
      <c r="I7915" s="7">
        <v>30.000000000000011</v>
      </c>
      <c r="J7915" s="8">
        <v>500</v>
      </c>
      <c r="K7915" s="9">
        <v>150000.00000000006</v>
      </c>
      <c r="L7915" s="9">
        <v>52500.000000000015</v>
      </c>
      <c r="M7915" s="10">
        <v>0.35</v>
      </c>
      <c r="N7915" s="4" t="s">
        <v>83</v>
      </c>
      <c r="O7915" s="4" t="str">
        <f>TEXT(Table1[[#This Row],[Invoice Date]],"yyyy")</f>
        <v>2021</v>
      </c>
      <c r="P7915" s="4" t="str">
        <f>TEXT(Table1[[#This Row],[Invoice Date]],"mmm")</f>
        <v>Oct</v>
      </c>
      <c r="Q7915" s="27">
        <f>WEEKNUM(Table1[[#This Row],[Invoice Date]]) + IF(YEAR(Table1[[#This Row],[Invoice Date]])=2021, 52, 0)</f>
        <v>94</v>
      </c>
    </row>
    <row r="7916" spans="2:17" ht="14.25" customHeight="1" x14ac:dyDescent="0.3">
      <c r="B7916" s="4" t="s">
        <v>26</v>
      </c>
      <c r="C7916" s="33">
        <v>1197831</v>
      </c>
      <c r="D7916" s="5">
        <v>44483</v>
      </c>
      <c r="E7916" s="4" t="s">
        <v>27</v>
      </c>
      <c r="F7916" s="4" t="s">
        <v>28</v>
      </c>
      <c r="G7916" s="4" t="s">
        <v>39</v>
      </c>
      <c r="H7916" s="6" t="s">
        <v>22</v>
      </c>
      <c r="I7916" s="7">
        <v>60</v>
      </c>
      <c r="J7916" s="8">
        <v>475</v>
      </c>
      <c r="K7916" s="9">
        <v>285000</v>
      </c>
      <c r="L7916" s="9">
        <v>99750</v>
      </c>
      <c r="M7916" s="10">
        <v>0.35</v>
      </c>
      <c r="N7916" s="4" t="s">
        <v>24</v>
      </c>
      <c r="O7916" s="4" t="str">
        <f>TEXT(Table1[[#This Row],[Invoice Date]],"yyyy")</f>
        <v>2021</v>
      </c>
      <c r="P7916" s="4" t="str">
        <f>TEXT(Table1[[#This Row],[Invoice Date]],"mmm")</f>
        <v>Oct</v>
      </c>
      <c r="Q7916" s="27">
        <f>WEEKNUM(Table1[[#This Row],[Invoice Date]]) + IF(YEAR(Table1[[#This Row],[Invoice Date]])=2021, 52, 0)</f>
        <v>94</v>
      </c>
    </row>
    <row r="7917" spans="2:17" ht="14.25" customHeight="1" x14ac:dyDescent="0.3">
      <c r="B7917" s="4" t="s">
        <v>61</v>
      </c>
      <c r="C7917" s="33">
        <v>1185731</v>
      </c>
      <c r="D7917" s="5">
        <v>44484</v>
      </c>
      <c r="E7917" s="4" t="s">
        <v>27</v>
      </c>
      <c r="F7917" s="4" t="s">
        <v>59</v>
      </c>
      <c r="G7917" s="4" t="s">
        <v>60</v>
      </c>
      <c r="H7917" s="6" t="s">
        <v>21</v>
      </c>
      <c r="I7917" s="7">
        <v>25</v>
      </c>
      <c r="J7917" s="8">
        <v>30</v>
      </c>
      <c r="K7917" s="9">
        <v>750</v>
      </c>
      <c r="L7917" s="9">
        <v>247.49999999999997</v>
      </c>
      <c r="M7917" s="10">
        <v>0.32999999999999996</v>
      </c>
      <c r="N7917" s="4" t="s">
        <v>24</v>
      </c>
      <c r="O7917" s="4" t="str">
        <f>TEXT(Table1[[#This Row],[Invoice Date]],"yyyy")</f>
        <v>2021</v>
      </c>
      <c r="P7917" s="4" t="str">
        <f>TEXT(Table1[[#This Row],[Invoice Date]],"mmm")</f>
        <v>Oct</v>
      </c>
      <c r="Q7917" s="27">
        <f>WEEKNUM(Table1[[#This Row],[Invoice Date]]) + IF(YEAR(Table1[[#This Row],[Invoice Date]])=2021, 52, 0)</f>
        <v>94</v>
      </c>
    </row>
    <row r="7918" spans="2:17" ht="14.25" customHeight="1" x14ac:dyDescent="0.3">
      <c r="B7918" s="4" t="s">
        <v>61</v>
      </c>
      <c r="C7918" s="33">
        <v>1185731</v>
      </c>
      <c r="D7918" s="5">
        <v>44484</v>
      </c>
      <c r="E7918" s="4" t="s">
        <v>27</v>
      </c>
      <c r="F7918" s="4" t="s">
        <v>59</v>
      </c>
      <c r="G7918" s="4" t="s">
        <v>60</v>
      </c>
      <c r="H7918" s="6" t="s">
        <v>21</v>
      </c>
      <c r="I7918" s="7">
        <v>34</v>
      </c>
      <c r="J7918" s="8">
        <v>28</v>
      </c>
      <c r="K7918" s="9">
        <v>952</v>
      </c>
      <c r="L7918" s="9">
        <v>390.32</v>
      </c>
      <c r="M7918" s="10">
        <v>0.41</v>
      </c>
      <c r="N7918" s="4" t="s">
        <v>83</v>
      </c>
      <c r="O7918" s="4" t="str">
        <f>TEXT(Table1[[#This Row],[Invoice Date]],"yyyy")</f>
        <v>2021</v>
      </c>
      <c r="P7918" s="4" t="str">
        <f>TEXT(Table1[[#This Row],[Invoice Date]],"mmm")</f>
        <v>Oct</v>
      </c>
      <c r="Q7918" s="27">
        <f>WEEKNUM(Table1[[#This Row],[Invoice Date]]) + IF(YEAR(Table1[[#This Row],[Invoice Date]])=2021, 52, 0)</f>
        <v>94</v>
      </c>
    </row>
    <row r="7919" spans="2:17" ht="14.25" customHeight="1" x14ac:dyDescent="0.3">
      <c r="B7919" s="4" t="s">
        <v>26</v>
      </c>
      <c r="C7919" s="33">
        <v>1197831</v>
      </c>
      <c r="D7919" s="5">
        <v>44484</v>
      </c>
      <c r="E7919" s="4" t="s">
        <v>15</v>
      </c>
      <c r="F7919" s="4" t="s">
        <v>129</v>
      </c>
      <c r="G7919" s="4" t="s">
        <v>130</v>
      </c>
      <c r="H7919" s="6" t="s">
        <v>21</v>
      </c>
      <c r="I7919" s="7">
        <v>38</v>
      </c>
      <c r="J7919" s="8">
        <v>32</v>
      </c>
      <c r="K7919" s="9">
        <v>1216</v>
      </c>
      <c r="L7919" s="9">
        <v>328.32000000000005</v>
      </c>
      <c r="M7919" s="10">
        <v>0.27</v>
      </c>
      <c r="N7919" s="4" t="s">
        <v>24</v>
      </c>
      <c r="O7919" s="4" t="str">
        <f>TEXT(Table1[[#This Row],[Invoice Date]],"yyyy")</f>
        <v>2021</v>
      </c>
      <c r="P7919" s="4" t="str">
        <f>TEXT(Table1[[#This Row],[Invoice Date]],"mmm")</f>
        <v>Oct</v>
      </c>
      <c r="Q7919" s="27">
        <f>WEEKNUM(Table1[[#This Row],[Invoice Date]]) + IF(YEAR(Table1[[#This Row],[Invoice Date]])=2021, 52, 0)</f>
        <v>94</v>
      </c>
    </row>
    <row r="7920" spans="2:17" ht="14.25" customHeight="1" x14ac:dyDescent="0.3">
      <c r="B7920" s="4" t="s">
        <v>26</v>
      </c>
      <c r="C7920" s="33">
        <v>1197831</v>
      </c>
      <c r="D7920" s="5">
        <v>44484</v>
      </c>
      <c r="E7920" s="4" t="s">
        <v>15</v>
      </c>
      <c r="F7920" s="4" t="s">
        <v>129</v>
      </c>
      <c r="G7920" s="4" t="s">
        <v>130</v>
      </c>
      <c r="H7920" s="6" t="s">
        <v>21</v>
      </c>
      <c r="I7920" s="7">
        <v>54</v>
      </c>
      <c r="J7920" s="8">
        <v>27</v>
      </c>
      <c r="K7920" s="9">
        <v>1458</v>
      </c>
      <c r="L7920" s="9">
        <v>554.04</v>
      </c>
      <c r="M7920" s="10">
        <v>0.38</v>
      </c>
      <c r="N7920" s="4" t="s">
        <v>83</v>
      </c>
      <c r="O7920" s="4" t="str">
        <f>TEXT(Table1[[#This Row],[Invoice Date]],"yyyy")</f>
        <v>2021</v>
      </c>
      <c r="P7920" s="4" t="str">
        <f>TEXT(Table1[[#This Row],[Invoice Date]],"mmm")</f>
        <v>Oct</v>
      </c>
      <c r="Q7920" s="27">
        <f>WEEKNUM(Table1[[#This Row],[Invoice Date]]) + IF(YEAR(Table1[[#This Row],[Invoice Date]])=2021, 52, 0)</f>
        <v>94</v>
      </c>
    </row>
    <row r="7921" spans="2:17" ht="14.25" customHeight="1" x14ac:dyDescent="0.3">
      <c r="B7921" s="4" t="s">
        <v>26</v>
      </c>
      <c r="C7921" s="33">
        <v>1197831</v>
      </c>
      <c r="D7921" s="5">
        <v>44484</v>
      </c>
      <c r="E7921" s="4" t="s">
        <v>15</v>
      </c>
      <c r="F7921" s="4" t="s">
        <v>129</v>
      </c>
      <c r="G7921" s="4" t="s">
        <v>130</v>
      </c>
      <c r="H7921" s="6" t="s">
        <v>20</v>
      </c>
      <c r="I7921" s="7">
        <v>41</v>
      </c>
      <c r="J7921" s="8">
        <v>38</v>
      </c>
      <c r="K7921" s="9">
        <v>1558</v>
      </c>
      <c r="L7921" s="9">
        <v>467.4</v>
      </c>
      <c r="M7921" s="10">
        <v>0.3</v>
      </c>
      <c r="N7921" s="4" t="s">
        <v>24</v>
      </c>
      <c r="O7921" s="4" t="str">
        <f>TEXT(Table1[[#This Row],[Invoice Date]],"yyyy")</f>
        <v>2021</v>
      </c>
      <c r="P7921" s="4" t="str">
        <f>TEXT(Table1[[#This Row],[Invoice Date]],"mmm")</f>
        <v>Oct</v>
      </c>
      <c r="Q7921" s="27">
        <f>WEEKNUM(Table1[[#This Row],[Invoice Date]]) + IF(YEAR(Table1[[#This Row],[Invoice Date]])=2021, 52, 0)</f>
        <v>94</v>
      </c>
    </row>
    <row r="7922" spans="2:17" ht="14.25" customHeight="1" x14ac:dyDescent="0.3">
      <c r="B7922" s="4" t="s">
        <v>26</v>
      </c>
      <c r="C7922" s="33">
        <v>1197831</v>
      </c>
      <c r="D7922" s="5">
        <v>44484</v>
      </c>
      <c r="E7922" s="4" t="s">
        <v>15</v>
      </c>
      <c r="F7922" s="4" t="s">
        <v>129</v>
      </c>
      <c r="G7922" s="4" t="s">
        <v>130</v>
      </c>
      <c r="H7922" s="6" t="s">
        <v>22</v>
      </c>
      <c r="I7922" s="7">
        <v>62</v>
      </c>
      <c r="J7922" s="8">
        <v>27</v>
      </c>
      <c r="K7922" s="9">
        <v>1674</v>
      </c>
      <c r="L7922" s="9">
        <v>585.9</v>
      </c>
      <c r="M7922" s="10">
        <v>0.35</v>
      </c>
      <c r="N7922" s="4" t="s">
        <v>83</v>
      </c>
      <c r="O7922" s="4" t="str">
        <f>TEXT(Table1[[#This Row],[Invoice Date]],"yyyy")</f>
        <v>2021</v>
      </c>
      <c r="P7922" s="4" t="str">
        <f>TEXT(Table1[[#This Row],[Invoice Date]],"mmm")</f>
        <v>Oct</v>
      </c>
      <c r="Q7922" s="27">
        <f>WEEKNUM(Table1[[#This Row],[Invoice Date]]) + IF(YEAR(Table1[[#This Row],[Invoice Date]])=2021, 52, 0)</f>
        <v>94</v>
      </c>
    </row>
    <row r="7923" spans="2:17" ht="14.25" customHeight="1" x14ac:dyDescent="0.3">
      <c r="B7923" s="4" t="s">
        <v>26</v>
      </c>
      <c r="C7923" s="33">
        <v>1197831</v>
      </c>
      <c r="D7923" s="5">
        <v>44484</v>
      </c>
      <c r="E7923" s="4" t="s">
        <v>15</v>
      </c>
      <c r="F7923" s="4" t="s">
        <v>129</v>
      </c>
      <c r="G7923" s="4" t="s">
        <v>130</v>
      </c>
      <c r="H7923" s="6" t="s">
        <v>22</v>
      </c>
      <c r="I7923" s="7">
        <v>51</v>
      </c>
      <c r="J7923" s="8">
        <v>34</v>
      </c>
      <c r="K7923" s="9">
        <v>1734</v>
      </c>
      <c r="L7923" s="9">
        <v>485.52000000000004</v>
      </c>
      <c r="M7923" s="10">
        <v>0.28000000000000003</v>
      </c>
      <c r="N7923" s="4" t="s">
        <v>24</v>
      </c>
      <c r="O7923" s="4" t="str">
        <f>TEXT(Table1[[#This Row],[Invoice Date]],"yyyy")</f>
        <v>2021</v>
      </c>
      <c r="P7923" s="4" t="str">
        <f>TEXT(Table1[[#This Row],[Invoice Date]],"mmm")</f>
        <v>Oct</v>
      </c>
      <c r="Q7923" s="27">
        <f>WEEKNUM(Table1[[#This Row],[Invoice Date]]) + IF(YEAR(Table1[[#This Row],[Invoice Date]])=2021, 52, 0)</f>
        <v>94</v>
      </c>
    </row>
    <row r="7924" spans="2:17" ht="14.25" customHeight="1" x14ac:dyDescent="0.3">
      <c r="B7924" s="4" t="s">
        <v>26</v>
      </c>
      <c r="C7924" s="33">
        <v>1197831</v>
      </c>
      <c r="D7924" s="5">
        <v>44484</v>
      </c>
      <c r="E7924" s="4" t="s">
        <v>15</v>
      </c>
      <c r="F7924" s="4" t="s">
        <v>129</v>
      </c>
      <c r="G7924" s="4" t="s">
        <v>130</v>
      </c>
      <c r="H7924" s="6" t="s">
        <v>20</v>
      </c>
      <c r="I7924" s="7">
        <v>53</v>
      </c>
      <c r="J7924" s="8">
        <v>34</v>
      </c>
      <c r="K7924" s="9">
        <v>1802</v>
      </c>
      <c r="L7924" s="9">
        <v>630.69999999999993</v>
      </c>
      <c r="M7924" s="10">
        <v>0.35</v>
      </c>
      <c r="N7924" s="4" t="s">
        <v>83</v>
      </c>
      <c r="O7924" s="4" t="str">
        <f>TEXT(Table1[[#This Row],[Invoice Date]],"yyyy")</f>
        <v>2021</v>
      </c>
      <c r="P7924" s="4" t="str">
        <f>TEXT(Table1[[#This Row],[Invoice Date]],"mmm")</f>
        <v>Oct</v>
      </c>
      <c r="Q7924" s="27">
        <f>WEEKNUM(Table1[[#This Row],[Invoice Date]]) + IF(YEAR(Table1[[#This Row],[Invoice Date]])=2021, 52, 0)</f>
        <v>94</v>
      </c>
    </row>
    <row r="7925" spans="2:17" ht="14.25" customHeight="1" x14ac:dyDescent="0.3">
      <c r="B7925" s="4" t="s">
        <v>14</v>
      </c>
      <c r="C7925" s="33">
        <v>1185732</v>
      </c>
      <c r="D7925" s="5">
        <v>44484</v>
      </c>
      <c r="E7925" s="4" t="s">
        <v>15</v>
      </c>
      <c r="F7925" s="4" t="s">
        <v>121</v>
      </c>
      <c r="G7925" s="4" t="s">
        <v>122</v>
      </c>
      <c r="H7925" s="6" t="s">
        <v>21</v>
      </c>
      <c r="I7925" s="7">
        <v>52</v>
      </c>
      <c r="J7925" s="8">
        <v>44</v>
      </c>
      <c r="K7925" s="9">
        <v>2288</v>
      </c>
      <c r="L7925" s="9">
        <v>1144</v>
      </c>
      <c r="M7925" s="10">
        <v>0.5</v>
      </c>
      <c r="N7925" s="4" t="s">
        <v>83</v>
      </c>
      <c r="O7925" s="4" t="str">
        <f>TEXT(Table1[[#This Row],[Invoice Date]],"yyyy")</f>
        <v>2021</v>
      </c>
      <c r="P7925" s="4" t="str">
        <f>TEXT(Table1[[#This Row],[Invoice Date]],"mmm")</f>
        <v>Oct</v>
      </c>
      <c r="Q7925" s="27">
        <f>WEEKNUM(Table1[[#This Row],[Invoice Date]]) + IF(YEAR(Table1[[#This Row],[Invoice Date]])=2021, 52, 0)</f>
        <v>94</v>
      </c>
    </row>
    <row r="7926" spans="2:17" ht="14.25" customHeight="1" x14ac:dyDescent="0.3">
      <c r="B7926" s="4" t="s">
        <v>26</v>
      </c>
      <c r="C7926" s="33">
        <v>1197831</v>
      </c>
      <c r="D7926" s="5">
        <v>44484</v>
      </c>
      <c r="E7926" s="4" t="s">
        <v>15</v>
      </c>
      <c r="F7926" s="4" t="s">
        <v>129</v>
      </c>
      <c r="G7926" s="4" t="s">
        <v>130</v>
      </c>
      <c r="H7926" s="6" t="s">
        <v>19</v>
      </c>
      <c r="I7926" s="7">
        <v>37</v>
      </c>
      <c r="J7926" s="8">
        <v>68</v>
      </c>
      <c r="K7926" s="9">
        <v>2516</v>
      </c>
      <c r="L7926" s="9">
        <v>880.59999999999991</v>
      </c>
      <c r="M7926" s="10">
        <v>0.35</v>
      </c>
      <c r="N7926" s="4" t="s">
        <v>24</v>
      </c>
      <c r="O7926" s="4" t="str">
        <f>TEXT(Table1[[#This Row],[Invoice Date]],"yyyy")</f>
        <v>2021</v>
      </c>
      <c r="P7926" s="4" t="str">
        <f>TEXT(Table1[[#This Row],[Invoice Date]],"mmm")</f>
        <v>Oct</v>
      </c>
      <c r="Q7926" s="27">
        <f>WEEKNUM(Table1[[#This Row],[Invoice Date]]) + IF(YEAR(Table1[[#This Row],[Invoice Date]])=2021, 52, 0)</f>
        <v>94</v>
      </c>
    </row>
    <row r="7927" spans="2:17" ht="14.25" customHeight="1" x14ac:dyDescent="0.3">
      <c r="B7927" s="4" t="s">
        <v>14</v>
      </c>
      <c r="C7927" s="33">
        <v>1185732</v>
      </c>
      <c r="D7927" s="5">
        <v>44484</v>
      </c>
      <c r="E7927" s="4" t="s">
        <v>15</v>
      </c>
      <c r="F7927" s="4" t="s">
        <v>121</v>
      </c>
      <c r="G7927" s="4" t="s">
        <v>122</v>
      </c>
      <c r="H7927" s="6" t="s">
        <v>20</v>
      </c>
      <c r="I7927" s="7">
        <v>50</v>
      </c>
      <c r="J7927" s="8">
        <v>52</v>
      </c>
      <c r="K7927" s="9">
        <v>2600</v>
      </c>
      <c r="L7927" s="9">
        <v>1430.0000000000002</v>
      </c>
      <c r="M7927" s="10">
        <v>0.55000000000000004</v>
      </c>
      <c r="N7927" s="4" t="s">
        <v>83</v>
      </c>
      <c r="O7927" s="4" t="str">
        <f>TEXT(Table1[[#This Row],[Invoice Date]],"yyyy")</f>
        <v>2021</v>
      </c>
      <c r="P7927" s="4" t="str">
        <f>TEXT(Table1[[#This Row],[Invoice Date]],"mmm")</f>
        <v>Oct</v>
      </c>
      <c r="Q7927" s="27">
        <f>WEEKNUM(Table1[[#This Row],[Invoice Date]]) + IF(YEAR(Table1[[#This Row],[Invoice Date]])=2021, 52, 0)</f>
        <v>94</v>
      </c>
    </row>
    <row r="7928" spans="2:17" ht="14.25" customHeight="1" x14ac:dyDescent="0.3">
      <c r="B7928" s="4" t="s">
        <v>26</v>
      </c>
      <c r="C7928" s="33">
        <v>1197831</v>
      </c>
      <c r="D7928" s="5">
        <v>44484</v>
      </c>
      <c r="E7928" s="4" t="s">
        <v>15</v>
      </c>
      <c r="F7928" s="4" t="s">
        <v>129</v>
      </c>
      <c r="G7928" s="4" t="s">
        <v>130</v>
      </c>
      <c r="H7928" s="6" t="s">
        <v>19</v>
      </c>
      <c r="I7928" s="7">
        <v>53</v>
      </c>
      <c r="J7928" s="8">
        <v>56</v>
      </c>
      <c r="K7928" s="9">
        <v>2968</v>
      </c>
      <c r="L7928" s="9">
        <v>1335.6</v>
      </c>
      <c r="M7928" s="10">
        <v>0.44999999999999996</v>
      </c>
      <c r="N7928" s="4" t="s">
        <v>83</v>
      </c>
      <c r="O7928" s="4" t="str">
        <f>TEXT(Table1[[#This Row],[Invoice Date]],"yyyy")</f>
        <v>2021</v>
      </c>
      <c r="P7928" s="4" t="str">
        <f>TEXT(Table1[[#This Row],[Invoice Date]],"mmm")</f>
        <v>Oct</v>
      </c>
      <c r="Q7928" s="27">
        <f>WEEKNUM(Table1[[#This Row],[Invoice Date]]) + IF(YEAR(Table1[[#This Row],[Invoice Date]])=2021, 52, 0)</f>
        <v>94</v>
      </c>
    </row>
    <row r="7929" spans="2:17" ht="14.25" customHeight="1" x14ac:dyDescent="0.3">
      <c r="B7929" s="4" t="s">
        <v>14</v>
      </c>
      <c r="C7929" s="33">
        <v>1185732</v>
      </c>
      <c r="D7929" s="5">
        <v>44484</v>
      </c>
      <c r="E7929" s="4" t="s">
        <v>15</v>
      </c>
      <c r="F7929" s="4" t="s">
        <v>121</v>
      </c>
      <c r="G7929" s="4" t="s">
        <v>122</v>
      </c>
      <c r="H7929" s="6" t="s">
        <v>22</v>
      </c>
      <c r="I7929" s="7">
        <v>62</v>
      </c>
      <c r="J7929" s="8">
        <v>49</v>
      </c>
      <c r="K7929" s="9">
        <v>3038</v>
      </c>
      <c r="L7929" s="9">
        <v>1215.2</v>
      </c>
      <c r="M7929" s="10">
        <v>0.4</v>
      </c>
      <c r="N7929" s="4" t="s">
        <v>83</v>
      </c>
      <c r="O7929" s="4" t="str">
        <f>TEXT(Table1[[#This Row],[Invoice Date]],"yyyy")</f>
        <v>2021</v>
      </c>
      <c r="P7929" s="4" t="str">
        <f>TEXT(Table1[[#This Row],[Invoice Date]],"mmm")</f>
        <v>Oct</v>
      </c>
      <c r="Q7929" s="27">
        <f>WEEKNUM(Table1[[#This Row],[Invoice Date]]) + IF(YEAR(Table1[[#This Row],[Invoice Date]])=2021, 52, 0)</f>
        <v>94</v>
      </c>
    </row>
    <row r="7930" spans="2:17" ht="14.25" customHeight="1" x14ac:dyDescent="0.3">
      <c r="B7930" s="4" t="s">
        <v>61</v>
      </c>
      <c r="C7930" s="33">
        <v>1185731</v>
      </c>
      <c r="D7930" s="5">
        <v>44484</v>
      </c>
      <c r="E7930" s="4" t="s">
        <v>15</v>
      </c>
      <c r="F7930" s="4" t="s">
        <v>129</v>
      </c>
      <c r="G7930" s="4" t="s">
        <v>130</v>
      </c>
      <c r="H7930" s="6" t="s">
        <v>23</v>
      </c>
      <c r="I7930" s="7">
        <v>51</v>
      </c>
      <c r="J7930" s="8">
        <v>68</v>
      </c>
      <c r="K7930" s="9">
        <v>3468</v>
      </c>
      <c r="L7930" s="9">
        <v>1213.8</v>
      </c>
      <c r="M7930" s="10">
        <v>0.35</v>
      </c>
      <c r="N7930" s="4" t="s">
        <v>24</v>
      </c>
      <c r="O7930" s="4" t="str">
        <f>TEXT(Table1[[#This Row],[Invoice Date]],"yyyy")</f>
        <v>2021</v>
      </c>
      <c r="P7930" s="4" t="str">
        <f>TEXT(Table1[[#This Row],[Invoice Date]],"mmm")</f>
        <v>Oct</v>
      </c>
      <c r="Q7930" s="27">
        <f>WEEKNUM(Table1[[#This Row],[Invoice Date]]) + IF(YEAR(Table1[[#This Row],[Invoice Date]])=2021, 52, 0)</f>
        <v>94</v>
      </c>
    </row>
    <row r="7931" spans="2:17" ht="14.25" customHeight="1" x14ac:dyDescent="0.3">
      <c r="B7931" s="4" t="s">
        <v>61</v>
      </c>
      <c r="C7931" s="33">
        <v>1185731</v>
      </c>
      <c r="D7931" s="5">
        <v>44484</v>
      </c>
      <c r="E7931" s="4" t="s">
        <v>15</v>
      </c>
      <c r="F7931" s="4" t="s">
        <v>129</v>
      </c>
      <c r="G7931" s="4" t="s">
        <v>130</v>
      </c>
      <c r="H7931" s="6" t="s">
        <v>23</v>
      </c>
      <c r="I7931" s="7">
        <v>66</v>
      </c>
      <c r="J7931" s="8">
        <v>65</v>
      </c>
      <c r="K7931" s="9">
        <v>4290</v>
      </c>
      <c r="L7931" s="9">
        <v>1887.6</v>
      </c>
      <c r="M7931" s="10">
        <v>0.44</v>
      </c>
      <c r="N7931" s="4" t="s">
        <v>83</v>
      </c>
      <c r="O7931" s="4" t="str">
        <f>TEXT(Table1[[#This Row],[Invoice Date]],"yyyy")</f>
        <v>2021</v>
      </c>
      <c r="P7931" s="4" t="str">
        <f>TEXT(Table1[[#This Row],[Invoice Date]],"mmm")</f>
        <v>Oct</v>
      </c>
      <c r="Q7931" s="27">
        <f>WEEKNUM(Table1[[#This Row],[Invoice Date]]) + IF(YEAR(Table1[[#This Row],[Invoice Date]])=2021, 52, 0)</f>
        <v>94</v>
      </c>
    </row>
    <row r="7932" spans="2:17" ht="14.25" customHeight="1" x14ac:dyDescent="0.3">
      <c r="B7932" s="4" t="s">
        <v>14</v>
      </c>
      <c r="C7932" s="33">
        <v>1185732</v>
      </c>
      <c r="D7932" s="5">
        <v>44484</v>
      </c>
      <c r="E7932" s="4" t="s">
        <v>15</v>
      </c>
      <c r="F7932" s="4" t="s">
        <v>121</v>
      </c>
      <c r="G7932" s="4" t="s">
        <v>122</v>
      </c>
      <c r="H7932" s="6" t="s">
        <v>19</v>
      </c>
      <c r="I7932" s="7">
        <v>51</v>
      </c>
      <c r="J7932" s="8">
        <v>90</v>
      </c>
      <c r="K7932" s="9">
        <v>4590</v>
      </c>
      <c r="L7932" s="9">
        <v>2111.3999999999996</v>
      </c>
      <c r="M7932" s="10">
        <v>0.45999999999999996</v>
      </c>
      <c r="N7932" s="4" t="s">
        <v>83</v>
      </c>
      <c r="O7932" s="4" t="str">
        <f>TEXT(Table1[[#This Row],[Invoice Date]],"yyyy")</f>
        <v>2021</v>
      </c>
      <c r="P7932" s="4" t="str">
        <f>TEXT(Table1[[#This Row],[Invoice Date]],"mmm")</f>
        <v>Oct</v>
      </c>
      <c r="Q7932" s="27">
        <f>WEEKNUM(Table1[[#This Row],[Invoice Date]]) + IF(YEAR(Table1[[#This Row],[Invoice Date]])=2021, 52, 0)</f>
        <v>94</v>
      </c>
    </row>
    <row r="7933" spans="2:17" ht="14.25" customHeight="1" x14ac:dyDescent="0.3">
      <c r="B7933" s="4" t="s">
        <v>34</v>
      </c>
      <c r="C7933" s="33">
        <v>1189833</v>
      </c>
      <c r="D7933" s="5">
        <v>44484</v>
      </c>
      <c r="E7933" s="4" t="s">
        <v>15</v>
      </c>
      <c r="F7933" s="4" t="s">
        <v>121</v>
      </c>
      <c r="G7933" s="4" t="s">
        <v>122</v>
      </c>
      <c r="H7933" s="6" t="s">
        <v>23</v>
      </c>
      <c r="I7933" s="7">
        <v>63</v>
      </c>
      <c r="J7933" s="8">
        <v>78</v>
      </c>
      <c r="K7933" s="9">
        <v>4914</v>
      </c>
      <c r="L7933" s="9">
        <v>2702.7000000000003</v>
      </c>
      <c r="M7933" s="10">
        <v>0.55000000000000004</v>
      </c>
      <c r="N7933" s="4" t="s">
        <v>83</v>
      </c>
      <c r="O7933" s="4" t="str">
        <f>TEXT(Table1[[#This Row],[Invoice Date]],"yyyy")</f>
        <v>2021</v>
      </c>
      <c r="P7933" s="4" t="str">
        <f>TEXT(Table1[[#This Row],[Invoice Date]],"mmm")</f>
        <v>Oct</v>
      </c>
      <c r="Q7933" s="27">
        <f>WEEKNUM(Table1[[#This Row],[Invoice Date]]) + IF(YEAR(Table1[[#This Row],[Invoice Date]])=2021, 52, 0)</f>
        <v>94</v>
      </c>
    </row>
    <row r="7934" spans="2:17" ht="14.25" customHeight="1" x14ac:dyDescent="0.3">
      <c r="B7934" s="4" t="s">
        <v>26</v>
      </c>
      <c r="C7934" s="33">
        <v>1197831</v>
      </c>
      <c r="D7934" s="5">
        <v>44484</v>
      </c>
      <c r="E7934" s="4" t="s">
        <v>15</v>
      </c>
      <c r="F7934" s="4" t="s">
        <v>129</v>
      </c>
      <c r="G7934" s="4" t="s">
        <v>130</v>
      </c>
      <c r="H7934" s="6" t="s">
        <v>17</v>
      </c>
      <c r="I7934" s="7">
        <v>40</v>
      </c>
      <c r="J7934" s="8">
        <v>132</v>
      </c>
      <c r="K7934" s="9">
        <v>5280</v>
      </c>
      <c r="L7934" s="9">
        <v>1742.3999999999999</v>
      </c>
      <c r="M7934" s="10">
        <v>0.32999999999999996</v>
      </c>
      <c r="N7934" s="4" t="s">
        <v>24</v>
      </c>
      <c r="O7934" s="4" t="str">
        <f>TEXT(Table1[[#This Row],[Invoice Date]],"yyyy")</f>
        <v>2021</v>
      </c>
      <c r="P7934" s="4" t="str">
        <f>TEXT(Table1[[#This Row],[Invoice Date]],"mmm")</f>
        <v>Oct</v>
      </c>
      <c r="Q7934" s="27">
        <f>WEEKNUM(Table1[[#This Row],[Invoice Date]]) + IF(YEAR(Table1[[#This Row],[Invoice Date]])=2021, 52, 0)</f>
        <v>94</v>
      </c>
    </row>
    <row r="7935" spans="2:17" ht="14.25" customHeight="1" x14ac:dyDescent="0.3">
      <c r="B7935" s="4" t="s">
        <v>26</v>
      </c>
      <c r="C7935" s="33">
        <v>1197831</v>
      </c>
      <c r="D7935" s="5">
        <v>44484</v>
      </c>
      <c r="E7935" s="4" t="s">
        <v>15</v>
      </c>
      <c r="F7935" s="4" t="s">
        <v>129</v>
      </c>
      <c r="G7935" s="4" t="s">
        <v>130</v>
      </c>
      <c r="H7935" s="6" t="s">
        <v>17</v>
      </c>
      <c r="I7935" s="7">
        <v>57</v>
      </c>
      <c r="J7935" s="8">
        <v>120</v>
      </c>
      <c r="K7935" s="9">
        <v>6840</v>
      </c>
      <c r="L7935" s="9">
        <v>3077.9999999999995</v>
      </c>
      <c r="M7935" s="10">
        <v>0.44999999999999996</v>
      </c>
      <c r="N7935" s="4" t="s">
        <v>83</v>
      </c>
      <c r="O7935" s="4" t="str">
        <f>TEXT(Table1[[#This Row],[Invoice Date]],"yyyy")</f>
        <v>2021</v>
      </c>
      <c r="P7935" s="4" t="str">
        <f>TEXT(Table1[[#This Row],[Invoice Date]],"mmm")</f>
        <v>Oct</v>
      </c>
      <c r="Q7935" s="27">
        <f>WEEKNUM(Table1[[#This Row],[Invoice Date]]) + IF(YEAR(Table1[[#This Row],[Invoice Date]])=2021, 52, 0)</f>
        <v>94</v>
      </c>
    </row>
    <row r="7936" spans="2:17" ht="14.25" customHeight="1" x14ac:dyDescent="0.3">
      <c r="B7936" s="4" t="s">
        <v>14</v>
      </c>
      <c r="C7936" s="33">
        <v>1185732</v>
      </c>
      <c r="D7936" s="5">
        <v>44484</v>
      </c>
      <c r="E7936" s="4" t="s">
        <v>15</v>
      </c>
      <c r="F7936" s="4" t="s">
        <v>121</v>
      </c>
      <c r="G7936" s="4" t="s">
        <v>122</v>
      </c>
      <c r="H7936" s="6" t="s">
        <v>17</v>
      </c>
      <c r="I7936" s="7">
        <v>56</v>
      </c>
      <c r="J7936" s="8">
        <v>128</v>
      </c>
      <c r="K7936" s="9">
        <v>7168</v>
      </c>
      <c r="L7936" s="9">
        <v>3225.5999999999995</v>
      </c>
      <c r="M7936" s="10">
        <v>0.44999999999999996</v>
      </c>
      <c r="N7936" s="4" t="s">
        <v>83</v>
      </c>
      <c r="O7936" s="4" t="str">
        <f>TEXT(Table1[[#This Row],[Invoice Date]],"yyyy")</f>
        <v>2021</v>
      </c>
      <c r="P7936" s="4" t="str">
        <f>TEXT(Table1[[#This Row],[Invoice Date]],"mmm")</f>
        <v>Oct</v>
      </c>
      <c r="Q7936" s="27">
        <f>WEEKNUM(Table1[[#This Row],[Invoice Date]]) + IF(YEAR(Table1[[#This Row],[Invoice Date]])=2021, 52, 0)</f>
        <v>94</v>
      </c>
    </row>
    <row r="7937" spans="2:17" ht="14.25" customHeight="1" x14ac:dyDescent="0.3">
      <c r="B7937" s="4" t="s">
        <v>26</v>
      </c>
      <c r="C7937" s="33">
        <v>1197831</v>
      </c>
      <c r="D7937" s="5">
        <v>44484</v>
      </c>
      <c r="E7937" s="4" t="s">
        <v>27</v>
      </c>
      <c r="F7937" s="4" t="s">
        <v>28</v>
      </c>
      <c r="G7937" s="4" t="s">
        <v>39</v>
      </c>
      <c r="H7937" s="6" t="s">
        <v>23</v>
      </c>
      <c r="I7937" s="7">
        <v>67</v>
      </c>
      <c r="J7937" s="8">
        <v>176</v>
      </c>
      <c r="K7937" s="9">
        <v>11792</v>
      </c>
      <c r="L7937" s="9">
        <v>7664.8</v>
      </c>
      <c r="M7937" s="10">
        <v>0.65</v>
      </c>
      <c r="N7937" s="4" t="s">
        <v>83</v>
      </c>
      <c r="O7937" s="4" t="str">
        <f>TEXT(Table1[[#This Row],[Invoice Date]],"yyyy")</f>
        <v>2021</v>
      </c>
      <c r="P7937" s="4" t="str">
        <f>TEXT(Table1[[#This Row],[Invoice Date]],"mmm")</f>
        <v>Oct</v>
      </c>
      <c r="Q7937" s="27">
        <f>WEEKNUM(Table1[[#This Row],[Invoice Date]]) + IF(YEAR(Table1[[#This Row],[Invoice Date]])=2021, 52, 0)</f>
        <v>94</v>
      </c>
    </row>
    <row r="7938" spans="2:17" ht="14.25" customHeight="1" x14ac:dyDescent="0.3">
      <c r="B7938" s="4" t="s">
        <v>26</v>
      </c>
      <c r="C7938" s="33">
        <v>1197831</v>
      </c>
      <c r="D7938" s="5">
        <v>44484</v>
      </c>
      <c r="E7938" s="4" t="s">
        <v>27</v>
      </c>
      <c r="F7938" s="4" t="s">
        <v>28</v>
      </c>
      <c r="G7938" s="4" t="s">
        <v>39</v>
      </c>
      <c r="H7938" s="6" t="s">
        <v>23</v>
      </c>
      <c r="I7938" s="7">
        <v>51</v>
      </c>
      <c r="J7938" s="8">
        <v>236</v>
      </c>
      <c r="K7938" s="9">
        <v>12036</v>
      </c>
      <c r="L7938" s="9">
        <v>7341.9600000000009</v>
      </c>
      <c r="M7938" s="10">
        <v>0.6100000000000001</v>
      </c>
      <c r="N7938" s="4" t="s">
        <v>24</v>
      </c>
      <c r="O7938" s="4" t="str">
        <f>TEXT(Table1[[#This Row],[Invoice Date]],"yyyy")</f>
        <v>2021</v>
      </c>
      <c r="P7938" s="4" t="str">
        <f>TEXT(Table1[[#This Row],[Invoice Date]],"mmm")</f>
        <v>Oct</v>
      </c>
      <c r="Q7938" s="27">
        <f>WEEKNUM(Table1[[#This Row],[Invoice Date]]) + IF(YEAR(Table1[[#This Row],[Invoice Date]])=2021, 52, 0)</f>
        <v>94</v>
      </c>
    </row>
    <row r="7939" spans="2:17" ht="14.25" customHeight="1" x14ac:dyDescent="0.3">
      <c r="B7939" s="4" t="s">
        <v>61</v>
      </c>
      <c r="C7939" s="33">
        <v>1185731</v>
      </c>
      <c r="D7939" s="5">
        <v>44484</v>
      </c>
      <c r="E7939" s="4" t="s">
        <v>27</v>
      </c>
      <c r="F7939" s="4" t="s">
        <v>59</v>
      </c>
      <c r="G7939" s="4" t="s">
        <v>60</v>
      </c>
      <c r="H7939" s="6" t="s">
        <v>21</v>
      </c>
      <c r="I7939" s="7">
        <v>35</v>
      </c>
      <c r="J7939" s="8">
        <v>100</v>
      </c>
      <c r="K7939" s="9">
        <v>35000</v>
      </c>
      <c r="L7939" s="9">
        <v>10500</v>
      </c>
      <c r="M7939" s="10">
        <v>0.3</v>
      </c>
      <c r="N7939" s="4" t="s">
        <v>24</v>
      </c>
      <c r="O7939" s="4" t="str">
        <f>TEXT(Table1[[#This Row],[Invoice Date]],"yyyy")</f>
        <v>2021</v>
      </c>
      <c r="P7939" s="4" t="str">
        <f>TEXT(Table1[[#This Row],[Invoice Date]],"mmm")</f>
        <v>Oct</v>
      </c>
      <c r="Q7939" s="27">
        <f>WEEKNUM(Table1[[#This Row],[Invoice Date]]) + IF(YEAR(Table1[[#This Row],[Invoice Date]])=2021, 52, 0)</f>
        <v>94</v>
      </c>
    </row>
    <row r="7940" spans="2:17" ht="14.25" customHeight="1" x14ac:dyDescent="0.3">
      <c r="B7940" s="4" t="s">
        <v>26</v>
      </c>
      <c r="C7940" s="33">
        <v>1197831</v>
      </c>
      <c r="D7940" s="5">
        <v>44484</v>
      </c>
      <c r="E7940" s="4" t="s">
        <v>15</v>
      </c>
      <c r="F7940" s="4" t="s">
        <v>129</v>
      </c>
      <c r="G7940" s="4" t="s">
        <v>130</v>
      </c>
      <c r="H7940" s="6" t="s">
        <v>21</v>
      </c>
      <c r="I7940" s="7">
        <v>55.000000000000007</v>
      </c>
      <c r="J7940" s="8">
        <v>100</v>
      </c>
      <c r="K7940" s="9">
        <v>55000.000000000007</v>
      </c>
      <c r="L7940" s="9">
        <v>13750.000000000002</v>
      </c>
      <c r="M7940" s="10">
        <v>0.25</v>
      </c>
      <c r="N7940" s="4" t="s">
        <v>18</v>
      </c>
      <c r="O7940" s="4" t="str">
        <f>TEXT(Table1[[#This Row],[Invoice Date]],"yyyy")</f>
        <v>2021</v>
      </c>
      <c r="P7940" s="4" t="str">
        <f>TEXT(Table1[[#This Row],[Invoice Date]],"mmm")</f>
        <v>Oct</v>
      </c>
      <c r="Q7940" s="27">
        <f>WEEKNUM(Table1[[#This Row],[Invoice Date]]) + IF(YEAR(Table1[[#This Row],[Invoice Date]])=2021, 52, 0)</f>
        <v>94</v>
      </c>
    </row>
    <row r="7941" spans="2:17" ht="14.25" customHeight="1" x14ac:dyDescent="0.3">
      <c r="B7941" s="4" t="s">
        <v>26</v>
      </c>
      <c r="C7941" s="33">
        <v>1197831</v>
      </c>
      <c r="D7941" s="5">
        <v>44484</v>
      </c>
      <c r="E7941" s="4" t="s">
        <v>15</v>
      </c>
      <c r="F7941" s="4" t="s">
        <v>129</v>
      </c>
      <c r="G7941" s="4" t="s">
        <v>130</v>
      </c>
      <c r="H7941" s="6" t="s">
        <v>22</v>
      </c>
      <c r="I7941" s="7">
        <v>65</v>
      </c>
      <c r="J7941" s="8">
        <v>100</v>
      </c>
      <c r="K7941" s="9">
        <v>65000</v>
      </c>
      <c r="L7941" s="9">
        <v>16250</v>
      </c>
      <c r="M7941" s="10">
        <v>0.25</v>
      </c>
      <c r="N7941" s="4" t="s">
        <v>18</v>
      </c>
      <c r="O7941" s="4" t="str">
        <f>TEXT(Table1[[#This Row],[Invoice Date]],"yyyy")</f>
        <v>2021</v>
      </c>
      <c r="P7941" s="4" t="str">
        <f>TEXT(Table1[[#This Row],[Invoice Date]],"mmm")</f>
        <v>Oct</v>
      </c>
      <c r="Q7941" s="27">
        <f>WEEKNUM(Table1[[#This Row],[Invoice Date]]) + IF(YEAR(Table1[[#This Row],[Invoice Date]])=2021, 52, 0)</f>
        <v>94</v>
      </c>
    </row>
    <row r="7942" spans="2:17" ht="14.25" customHeight="1" x14ac:dyDescent="0.3">
      <c r="B7942" s="4" t="s">
        <v>26</v>
      </c>
      <c r="C7942" s="33">
        <v>1197831</v>
      </c>
      <c r="D7942" s="5">
        <v>44484</v>
      </c>
      <c r="E7942" s="4" t="s">
        <v>15</v>
      </c>
      <c r="F7942" s="4" t="s">
        <v>129</v>
      </c>
      <c r="G7942" s="4" t="s">
        <v>130</v>
      </c>
      <c r="H7942" s="6" t="s">
        <v>20</v>
      </c>
      <c r="I7942" s="7">
        <v>55.000000000000007</v>
      </c>
      <c r="J7942" s="8">
        <v>125</v>
      </c>
      <c r="K7942" s="9">
        <v>68750.000000000015</v>
      </c>
      <c r="L7942" s="9">
        <v>17187.500000000004</v>
      </c>
      <c r="M7942" s="10">
        <v>0.25</v>
      </c>
      <c r="N7942" s="4" t="s">
        <v>18</v>
      </c>
      <c r="O7942" s="4" t="str">
        <f>TEXT(Table1[[#This Row],[Invoice Date]],"yyyy")</f>
        <v>2021</v>
      </c>
      <c r="P7942" s="4" t="str">
        <f>TEXT(Table1[[#This Row],[Invoice Date]],"mmm")</f>
        <v>Oct</v>
      </c>
      <c r="Q7942" s="27">
        <f>WEEKNUM(Table1[[#This Row],[Invoice Date]]) + IF(YEAR(Table1[[#This Row],[Invoice Date]])=2021, 52, 0)</f>
        <v>94</v>
      </c>
    </row>
    <row r="7943" spans="2:17" ht="14.25" customHeight="1" x14ac:dyDescent="0.3">
      <c r="B7943" s="4" t="s">
        <v>14</v>
      </c>
      <c r="C7943" s="33">
        <v>1185732</v>
      </c>
      <c r="D7943" s="5">
        <v>44484</v>
      </c>
      <c r="E7943" s="4" t="s">
        <v>15</v>
      </c>
      <c r="F7943" s="4" t="s">
        <v>121</v>
      </c>
      <c r="G7943" s="4" t="s">
        <v>122</v>
      </c>
      <c r="H7943" s="6" t="s">
        <v>21</v>
      </c>
      <c r="I7943" s="7">
        <v>55.000000000000007</v>
      </c>
      <c r="J7943" s="8">
        <v>175</v>
      </c>
      <c r="K7943" s="9">
        <v>96250.000000000015</v>
      </c>
      <c r="L7943" s="9">
        <v>38500.000000000007</v>
      </c>
      <c r="M7943" s="10">
        <v>0.4</v>
      </c>
      <c r="N7943" s="4" t="s">
        <v>18</v>
      </c>
      <c r="O7943" s="4" t="str">
        <f>TEXT(Table1[[#This Row],[Invoice Date]],"yyyy")</f>
        <v>2021</v>
      </c>
      <c r="P7943" s="4" t="str">
        <f>TEXT(Table1[[#This Row],[Invoice Date]],"mmm")</f>
        <v>Oct</v>
      </c>
      <c r="Q7943" s="27">
        <f>WEEKNUM(Table1[[#This Row],[Invoice Date]]) + IF(YEAR(Table1[[#This Row],[Invoice Date]])=2021, 52, 0)</f>
        <v>94</v>
      </c>
    </row>
    <row r="7944" spans="2:17" ht="14.25" customHeight="1" x14ac:dyDescent="0.3">
      <c r="B7944" s="4" t="s">
        <v>14</v>
      </c>
      <c r="C7944" s="33">
        <v>1185732</v>
      </c>
      <c r="D7944" s="5">
        <v>44484</v>
      </c>
      <c r="E7944" s="4" t="s">
        <v>15</v>
      </c>
      <c r="F7944" s="4" t="s">
        <v>121</v>
      </c>
      <c r="G7944" s="4" t="s">
        <v>122</v>
      </c>
      <c r="H7944" s="6" t="s">
        <v>20</v>
      </c>
      <c r="I7944" s="7">
        <v>55.000000000000007</v>
      </c>
      <c r="J7944" s="8">
        <v>200</v>
      </c>
      <c r="K7944" s="9">
        <v>110000.00000000001</v>
      </c>
      <c r="L7944" s="9">
        <v>44000.000000000007</v>
      </c>
      <c r="M7944" s="10">
        <v>0.4</v>
      </c>
      <c r="N7944" s="4" t="s">
        <v>18</v>
      </c>
      <c r="O7944" s="4" t="str">
        <f>TEXT(Table1[[#This Row],[Invoice Date]],"yyyy")</f>
        <v>2021</v>
      </c>
      <c r="P7944" s="4" t="str">
        <f>TEXT(Table1[[#This Row],[Invoice Date]],"mmm")</f>
        <v>Oct</v>
      </c>
      <c r="Q7944" s="27">
        <f>WEEKNUM(Table1[[#This Row],[Invoice Date]]) + IF(YEAR(Table1[[#This Row],[Invoice Date]])=2021, 52, 0)</f>
        <v>94</v>
      </c>
    </row>
    <row r="7945" spans="2:17" ht="14.25" customHeight="1" x14ac:dyDescent="0.3">
      <c r="B7945" s="4" t="s">
        <v>14</v>
      </c>
      <c r="C7945" s="33">
        <v>1185732</v>
      </c>
      <c r="D7945" s="5">
        <v>44484</v>
      </c>
      <c r="E7945" s="4" t="s">
        <v>15</v>
      </c>
      <c r="F7945" s="4" t="s">
        <v>121</v>
      </c>
      <c r="G7945" s="4" t="s">
        <v>122</v>
      </c>
      <c r="H7945" s="6" t="s">
        <v>22</v>
      </c>
      <c r="I7945" s="7">
        <v>65</v>
      </c>
      <c r="J7945" s="8">
        <v>175</v>
      </c>
      <c r="K7945" s="9">
        <v>113750</v>
      </c>
      <c r="L7945" s="9">
        <v>34125</v>
      </c>
      <c r="M7945" s="10">
        <v>0.3</v>
      </c>
      <c r="N7945" s="4" t="s">
        <v>18</v>
      </c>
      <c r="O7945" s="4" t="str">
        <f>TEXT(Table1[[#This Row],[Invoice Date]],"yyyy")</f>
        <v>2021</v>
      </c>
      <c r="P7945" s="4" t="str">
        <f>TEXT(Table1[[#This Row],[Invoice Date]],"mmm")</f>
        <v>Oct</v>
      </c>
      <c r="Q7945" s="27">
        <f>WEEKNUM(Table1[[#This Row],[Invoice Date]]) + IF(YEAR(Table1[[#This Row],[Invoice Date]])=2021, 52, 0)</f>
        <v>94</v>
      </c>
    </row>
    <row r="7946" spans="2:17" ht="14.25" customHeight="1" x14ac:dyDescent="0.3">
      <c r="B7946" s="4" t="s">
        <v>26</v>
      </c>
      <c r="C7946" s="33">
        <v>1197831</v>
      </c>
      <c r="D7946" s="5">
        <v>44484</v>
      </c>
      <c r="E7946" s="4" t="s">
        <v>15</v>
      </c>
      <c r="F7946" s="4" t="s">
        <v>129</v>
      </c>
      <c r="G7946" s="4" t="s">
        <v>130</v>
      </c>
      <c r="H7946" s="6" t="s">
        <v>19</v>
      </c>
      <c r="I7946" s="7">
        <v>55.000000000000007</v>
      </c>
      <c r="J7946" s="8">
        <v>225</v>
      </c>
      <c r="K7946" s="9">
        <v>123750.00000000001</v>
      </c>
      <c r="L7946" s="9">
        <v>37125</v>
      </c>
      <c r="M7946" s="10">
        <v>0.3</v>
      </c>
      <c r="N7946" s="4" t="s">
        <v>18</v>
      </c>
      <c r="O7946" s="4" t="str">
        <f>TEXT(Table1[[#This Row],[Invoice Date]],"yyyy")</f>
        <v>2021</v>
      </c>
      <c r="P7946" s="4" t="str">
        <f>TEXT(Table1[[#This Row],[Invoice Date]],"mmm")</f>
        <v>Oct</v>
      </c>
      <c r="Q7946" s="27">
        <f>WEEKNUM(Table1[[#This Row],[Invoice Date]]) + IF(YEAR(Table1[[#This Row],[Invoice Date]])=2021, 52, 0)</f>
        <v>94</v>
      </c>
    </row>
    <row r="7947" spans="2:17" ht="14.25" customHeight="1" x14ac:dyDescent="0.3">
      <c r="B7947" s="4" t="s">
        <v>61</v>
      </c>
      <c r="C7947" s="33">
        <v>1185731</v>
      </c>
      <c r="D7947" s="5">
        <v>44484</v>
      </c>
      <c r="E7947" s="4" t="s">
        <v>15</v>
      </c>
      <c r="F7947" s="4" t="s">
        <v>129</v>
      </c>
      <c r="G7947" s="4" t="s">
        <v>130</v>
      </c>
      <c r="H7947" s="6" t="s">
        <v>23</v>
      </c>
      <c r="I7947" s="7">
        <v>70</v>
      </c>
      <c r="J7947" s="8">
        <v>225</v>
      </c>
      <c r="K7947" s="9">
        <v>157500</v>
      </c>
      <c r="L7947" s="9">
        <v>47250</v>
      </c>
      <c r="M7947" s="10">
        <v>0.3</v>
      </c>
      <c r="N7947" s="4" t="s">
        <v>18</v>
      </c>
      <c r="O7947" s="4" t="str">
        <f>TEXT(Table1[[#This Row],[Invoice Date]],"yyyy")</f>
        <v>2021</v>
      </c>
      <c r="P7947" s="4" t="str">
        <f>TEXT(Table1[[#This Row],[Invoice Date]],"mmm")</f>
        <v>Oct</v>
      </c>
      <c r="Q7947" s="27">
        <f>WEEKNUM(Table1[[#This Row],[Invoice Date]]) + IF(YEAR(Table1[[#This Row],[Invoice Date]])=2021, 52, 0)</f>
        <v>94</v>
      </c>
    </row>
    <row r="7948" spans="2:17" ht="14.25" customHeight="1" x14ac:dyDescent="0.3">
      <c r="B7948" s="4" t="s">
        <v>14</v>
      </c>
      <c r="C7948" s="33">
        <v>1185732</v>
      </c>
      <c r="D7948" s="5">
        <v>44484</v>
      </c>
      <c r="E7948" s="4" t="s">
        <v>15</v>
      </c>
      <c r="F7948" s="4" t="s">
        <v>121</v>
      </c>
      <c r="G7948" s="4" t="s">
        <v>122</v>
      </c>
      <c r="H7948" s="6" t="s">
        <v>19</v>
      </c>
      <c r="I7948" s="7">
        <v>55.000000000000007</v>
      </c>
      <c r="J7948" s="8">
        <v>300</v>
      </c>
      <c r="K7948" s="9">
        <v>165000.00000000003</v>
      </c>
      <c r="L7948" s="9">
        <v>57750.000000000007</v>
      </c>
      <c r="M7948" s="10">
        <v>0.35</v>
      </c>
      <c r="N7948" s="4" t="s">
        <v>18</v>
      </c>
      <c r="O7948" s="4" t="str">
        <f>TEXT(Table1[[#This Row],[Invoice Date]],"yyyy")</f>
        <v>2021</v>
      </c>
      <c r="P7948" s="4" t="str">
        <f>TEXT(Table1[[#This Row],[Invoice Date]],"mmm")</f>
        <v>Oct</v>
      </c>
      <c r="Q7948" s="27">
        <f>WEEKNUM(Table1[[#This Row],[Invoice Date]]) + IF(YEAR(Table1[[#This Row],[Invoice Date]])=2021, 52, 0)</f>
        <v>94</v>
      </c>
    </row>
    <row r="7949" spans="2:17" ht="14.25" customHeight="1" x14ac:dyDescent="0.3">
      <c r="B7949" s="4" t="s">
        <v>34</v>
      </c>
      <c r="C7949" s="33">
        <v>1189833</v>
      </c>
      <c r="D7949" s="5">
        <v>44484</v>
      </c>
      <c r="E7949" s="4" t="s">
        <v>15</v>
      </c>
      <c r="F7949" s="4" t="s">
        <v>121</v>
      </c>
      <c r="G7949" s="4" t="s">
        <v>122</v>
      </c>
      <c r="H7949" s="6" t="s">
        <v>23</v>
      </c>
      <c r="I7949" s="7">
        <v>70</v>
      </c>
      <c r="J7949" s="8">
        <v>300</v>
      </c>
      <c r="K7949" s="9">
        <v>210000</v>
      </c>
      <c r="L7949" s="9">
        <v>84000</v>
      </c>
      <c r="M7949" s="10">
        <v>0.4</v>
      </c>
      <c r="N7949" s="4" t="s">
        <v>18</v>
      </c>
      <c r="O7949" s="4" t="str">
        <f>TEXT(Table1[[#This Row],[Invoice Date]],"yyyy")</f>
        <v>2021</v>
      </c>
      <c r="P7949" s="4" t="str">
        <f>TEXT(Table1[[#This Row],[Invoice Date]],"mmm")</f>
        <v>Oct</v>
      </c>
      <c r="Q7949" s="27">
        <f>WEEKNUM(Table1[[#This Row],[Invoice Date]]) + IF(YEAR(Table1[[#This Row],[Invoice Date]])=2021, 52, 0)</f>
        <v>94</v>
      </c>
    </row>
    <row r="7950" spans="2:17" ht="14.25" customHeight="1" x14ac:dyDescent="0.3">
      <c r="B7950" s="4" t="s">
        <v>26</v>
      </c>
      <c r="C7950" s="33">
        <v>1197831</v>
      </c>
      <c r="D7950" s="5">
        <v>44484</v>
      </c>
      <c r="E7950" s="4" t="s">
        <v>15</v>
      </c>
      <c r="F7950" s="4" t="s">
        <v>129</v>
      </c>
      <c r="G7950" s="4" t="s">
        <v>130</v>
      </c>
      <c r="H7950" s="6" t="s">
        <v>17</v>
      </c>
      <c r="I7950" s="7">
        <v>60</v>
      </c>
      <c r="J7950" s="8">
        <v>400</v>
      </c>
      <c r="K7950" s="9">
        <v>240000</v>
      </c>
      <c r="L7950" s="9">
        <v>72000</v>
      </c>
      <c r="M7950" s="10">
        <v>0.3</v>
      </c>
      <c r="N7950" s="4" t="s">
        <v>18</v>
      </c>
      <c r="O7950" s="4" t="str">
        <f>TEXT(Table1[[#This Row],[Invoice Date]],"yyyy")</f>
        <v>2021</v>
      </c>
      <c r="P7950" s="4" t="str">
        <f>TEXT(Table1[[#This Row],[Invoice Date]],"mmm")</f>
        <v>Oct</v>
      </c>
      <c r="Q7950" s="27">
        <f>WEEKNUM(Table1[[#This Row],[Invoice Date]]) + IF(YEAR(Table1[[#This Row],[Invoice Date]])=2021, 52, 0)</f>
        <v>94</v>
      </c>
    </row>
    <row r="7951" spans="2:17" ht="14.25" customHeight="1" x14ac:dyDescent="0.3">
      <c r="B7951" s="4" t="s">
        <v>14</v>
      </c>
      <c r="C7951" s="33">
        <v>1185732</v>
      </c>
      <c r="D7951" s="5">
        <v>44484</v>
      </c>
      <c r="E7951" s="4" t="s">
        <v>15</v>
      </c>
      <c r="F7951" s="4" t="s">
        <v>121</v>
      </c>
      <c r="G7951" s="4" t="s">
        <v>122</v>
      </c>
      <c r="H7951" s="6" t="s">
        <v>17</v>
      </c>
      <c r="I7951" s="7">
        <v>60</v>
      </c>
      <c r="J7951" s="8">
        <v>475</v>
      </c>
      <c r="K7951" s="9">
        <v>285000</v>
      </c>
      <c r="L7951" s="9">
        <v>99750</v>
      </c>
      <c r="M7951" s="10">
        <v>0.35</v>
      </c>
      <c r="N7951" s="4" t="s">
        <v>18</v>
      </c>
      <c r="O7951" s="4" t="str">
        <f>TEXT(Table1[[#This Row],[Invoice Date]],"yyyy")</f>
        <v>2021</v>
      </c>
      <c r="P7951" s="4" t="str">
        <f>TEXT(Table1[[#This Row],[Invoice Date]],"mmm")</f>
        <v>Oct</v>
      </c>
      <c r="Q7951" s="27">
        <f>WEEKNUM(Table1[[#This Row],[Invoice Date]]) + IF(YEAR(Table1[[#This Row],[Invoice Date]])=2021, 52, 0)</f>
        <v>94</v>
      </c>
    </row>
    <row r="7952" spans="2:17" ht="14.25" customHeight="1" x14ac:dyDescent="0.3">
      <c r="B7952" s="4" t="s">
        <v>26</v>
      </c>
      <c r="C7952" s="33">
        <v>1197831</v>
      </c>
      <c r="D7952" s="5">
        <v>44484</v>
      </c>
      <c r="E7952" s="4" t="s">
        <v>27</v>
      </c>
      <c r="F7952" s="4" t="s">
        <v>28</v>
      </c>
      <c r="G7952" s="4" t="s">
        <v>39</v>
      </c>
      <c r="H7952" s="6" t="s">
        <v>23</v>
      </c>
      <c r="I7952" s="7">
        <v>70</v>
      </c>
      <c r="J7952" s="8">
        <v>675</v>
      </c>
      <c r="K7952" s="9">
        <v>472500</v>
      </c>
      <c r="L7952" s="9">
        <v>259875.00000000003</v>
      </c>
      <c r="M7952" s="10">
        <v>0.55000000000000004</v>
      </c>
      <c r="N7952" s="4" t="s">
        <v>24</v>
      </c>
      <c r="O7952" s="4" t="str">
        <f>TEXT(Table1[[#This Row],[Invoice Date]],"yyyy")</f>
        <v>2021</v>
      </c>
      <c r="P7952" s="4" t="str">
        <f>TEXT(Table1[[#This Row],[Invoice Date]],"mmm")</f>
        <v>Oct</v>
      </c>
      <c r="Q7952" s="27">
        <f>WEEKNUM(Table1[[#This Row],[Invoice Date]]) + IF(YEAR(Table1[[#This Row],[Invoice Date]])=2021, 52, 0)</f>
        <v>94</v>
      </c>
    </row>
    <row r="7953" spans="2:17" ht="14.25" customHeight="1" x14ac:dyDescent="0.3">
      <c r="B7953" s="4" t="s">
        <v>61</v>
      </c>
      <c r="C7953" s="33">
        <v>1185731</v>
      </c>
      <c r="D7953" s="5">
        <v>44485</v>
      </c>
      <c r="E7953" s="4" t="s">
        <v>15</v>
      </c>
      <c r="F7953" s="4" t="s">
        <v>62</v>
      </c>
      <c r="G7953" s="4" t="s">
        <v>63</v>
      </c>
      <c r="H7953" s="6" t="s">
        <v>22</v>
      </c>
      <c r="I7953" s="7">
        <v>47</v>
      </c>
      <c r="J7953" s="8">
        <v>42</v>
      </c>
      <c r="K7953" s="9">
        <v>1974</v>
      </c>
      <c r="L7953" s="9">
        <v>769.86</v>
      </c>
      <c r="M7953" s="10">
        <v>0.39</v>
      </c>
      <c r="N7953" s="4" t="s">
        <v>83</v>
      </c>
      <c r="O7953" s="4" t="str">
        <f>TEXT(Table1[[#This Row],[Invoice Date]],"yyyy")</f>
        <v>2021</v>
      </c>
      <c r="P7953" s="4" t="str">
        <f>TEXT(Table1[[#This Row],[Invoice Date]],"mmm")</f>
        <v>Oct</v>
      </c>
      <c r="Q7953" s="27">
        <f>WEEKNUM(Table1[[#This Row],[Invoice Date]]) + IF(YEAR(Table1[[#This Row],[Invoice Date]])=2021, 52, 0)</f>
        <v>94</v>
      </c>
    </row>
    <row r="7954" spans="2:17" ht="14.25" customHeight="1" x14ac:dyDescent="0.3">
      <c r="B7954" s="4" t="s">
        <v>26</v>
      </c>
      <c r="C7954" s="33">
        <v>1197831</v>
      </c>
      <c r="D7954" s="5">
        <v>44485</v>
      </c>
      <c r="E7954" s="4" t="s">
        <v>27</v>
      </c>
      <c r="F7954" s="4" t="s">
        <v>28</v>
      </c>
      <c r="G7954" s="4" t="s">
        <v>39</v>
      </c>
      <c r="H7954" s="6" t="s">
        <v>17</v>
      </c>
      <c r="I7954" s="7">
        <v>46</v>
      </c>
      <c r="J7954" s="8">
        <v>281</v>
      </c>
      <c r="K7954" s="9">
        <v>12926</v>
      </c>
      <c r="L7954" s="9">
        <v>6075.2199999999993</v>
      </c>
      <c r="M7954" s="10">
        <v>0.47</v>
      </c>
      <c r="N7954" s="4" t="s">
        <v>24</v>
      </c>
      <c r="O7954" s="4" t="str">
        <f>TEXT(Table1[[#This Row],[Invoice Date]],"yyyy")</f>
        <v>2021</v>
      </c>
      <c r="P7954" s="4" t="str">
        <f>TEXT(Table1[[#This Row],[Invoice Date]],"mmm")</f>
        <v>Oct</v>
      </c>
      <c r="Q7954" s="27">
        <f>WEEKNUM(Table1[[#This Row],[Invoice Date]]) + IF(YEAR(Table1[[#This Row],[Invoice Date]])=2021, 52, 0)</f>
        <v>94</v>
      </c>
    </row>
    <row r="7955" spans="2:17" ht="14.25" customHeight="1" x14ac:dyDescent="0.3">
      <c r="B7955" s="4" t="s">
        <v>26</v>
      </c>
      <c r="C7955" s="33">
        <v>1197831</v>
      </c>
      <c r="D7955" s="5">
        <v>44485</v>
      </c>
      <c r="E7955" s="4" t="s">
        <v>27</v>
      </c>
      <c r="F7955" s="4" t="s">
        <v>28</v>
      </c>
      <c r="G7955" s="4" t="s">
        <v>39</v>
      </c>
      <c r="H7955" s="6" t="s">
        <v>17</v>
      </c>
      <c r="I7955" s="7">
        <v>59</v>
      </c>
      <c r="J7955" s="8">
        <v>223</v>
      </c>
      <c r="K7955" s="9">
        <v>13157</v>
      </c>
      <c r="L7955" s="9">
        <v>7104.7800000000007</v>
      </c>
      <c r="M7955" s="10">
        <v>0.54</v>
      </c>
      <c r="N7955" s="4" t="s">
        <v>83</v>
      </c>
      <c r="O7955" s="4" t="str">
        <f>TEXT(Table1[[#This Row],[Invoice Date]],"yyyy")</f>
        <v>2021</v>
      </c>
      <c r="P7955" s="4" t="str">
        <f>TEXT(Table1[[#This Row],[Invoice Date]],"mmm")</f>
        <v>Oct</v>
      </c>
      <c r="Q7955" s="27">
        <f>WEEKNUM(Table1[[#This Row],[Invoice Date]]) + IF(YEAR(Table1[[#This Row],[Invoice Date]])=2021, 52, 0)</f>
        <v>94</v>
      </c>
    </row>
    <row r="7956" spans="2:17" ht="14.25" customHeight="1" x14ac:dyDescent="0.3">
      <c r="B7956" s="4" t="s">
        <v>61</v>
      </c>
      <c r="C7956" s="33">
        <v>1185731</v>
      </c>
      <c r="D7956" s="5">
        <v>44485</v>
      </c>
      <c r="E7956" s="4" t="s">
        <v>15</v>
      </c>
      <c r="F7956" s="4" t="s">
        <v>62</v>
      </c>
      <c r="G7956" s="4" t="s">
        <v>63</v>
      </c>
      <c r="H7956" s="6" t="s">
        <v>22</v>
      </c>
      <c r="I7956" s="7">
        <v>50</v>
      </c>
      <c r="J7956" s="8">
        <v>150</v>
      </c>
      <c r="K7956" s="9">
        <v>75000</v>
      </c>
      <c r="L7956" s="9">
        <v>18750</v>
      </c>
      <c r="M7956" s="10">
        <v>0.25</v>
      </c>
      <c r="N7956" s="4" t="s">
        <v>24</v>
      </c>
      <c r="O7956" s="4" t="str">
        <f>TEXT(Table1[[#This Row],[Invoice Date]],"yyyy")</f>
        <v>2021</v>
      </c>
      <c r="P7956" s="4" t="str">
        <f>TEXT(Table1[[#This Row],[Invoice Date]],"mmm")</f>
        <v>Oct</v>
      </c>
      <c r="Q7956" s="27">
        <f>WEEKNUM(Table1[[#This Row],[Invoice Date]]) + IF(YEAR(Table1[[#This Row],[Invoice Date]])=2021, 52, 0)</f>
        <v>94</v>
      </c>
    </row>
    <row r="7957" spans="2:17" ht="14.25" customHeight="1" x14ac:dyDescent="0.3">
      <c r="B7957" s="4" t="s">
        <v>26</v>
      </c>
      <c r="C7957" s="33">
        <v>1197831</v>
      </c>
      <c r="D7957" s="5">
        <v>44485</v>
      </c>
      <c r="E7957" s="4" t="s">
        <v>27</v>
      </c>
      <c r="F7957" s="4" t="s">
        <v>28</v>
      </c>
      <c r="G7957" s="4" t="s">
        <v>39</v>
      </c>
      <c r="H7957" s="6" t="s">
        <v>17</v>
      </c>
      <c r="I7957" s="7">
        <v>60</v>
      </c>
      <c r="J7957" s="8">
        <v>825</v>
      </c>
      <c r="K7957" s="9">
        <v>495000</v>
      </c>
      <c r="L7957" s="9">
        <v>197999.99999999997</v>
      </c>
      <c r="M7957" s="10">
        <v>0.39999999999999997</v>
      </c>
      <c r="N7957" s="4" t="s">
        <v>24</v>
      </c>
      <c r="O7957" s="4" t="str">
        <f>TEXT(Table1[[#This Row],[Invoice Date]],"yyyy")</f>
        <v>2021</v>
      </c>
      <c r="P7957" s="4" t="str">
        <f>TEXT(Table1[[#This Row],[Invoice Date]],"mmm")</f>
        <v>Oct</v>
      </c>
      <c r="Q7957" s="27">
        <f>WEEKNUM(Table1[[#This Row],[Invoice Date]]) + IF(YEAR(Table1[[#This Row],[Invoice Date]])=2021, 52, 0)</f>
        <v>94</v>
      </c>
    </row>
    <row r="7958" spans="2:17" ht="14.25" customHeight="1" x14ac:dyDescent="0.3">
      <c r="B7958" s="4" t="s">
        <v>30</v>
      </c>
      <c r="C7958" s="34">
        <v>1128299</v>
      </c>
      <c r="D7958" s="5">
        <v>44486</v>
      </c>
      <c r="E7958" s="4" t="s">
        <v>15</v>
      </c>
      <c r="F7958" s="4" t="s">
        <v>118</v>
      </c>
      <c r="G7958" s="4" t="s">
        <v>93</v>
      </c>
      <c r="H7958" s="6" t="s">
        <v>20</v>
      </c>
      <c r="I7958" s="7">
        <v>33</v>
      </c>
      <c r="J7958" s="8">
        <v>44</v>
      </c>
      <c r="K7958" s="9">
        <v>1452</v>
      </c>
      <c r="L7958" s="9">
        <v>769.56000000000006</v>
      </c>
      <c r="M7958" s="10">
        <v>0.53</v>
      </c>
      <c r="N7958" s="4" t="s">
        <v>83</v>
      </c>
      <c r="O7958" s="4" t="str">
        <f>TEXT(Table1[[#This Row],[Invoice Date]],"yyyy")</f>
        <v>2021</v>
      </c>
      <c r="P7958" s="4" t="str">
        <f>TEXT(Table1[[#This Row],[Invoice Date]],"mmm")</f>
        <v>Oct</v>
      </c>
      <c r="Q7958" s="27">
        <f>WEEKNUM(Table1[[#This Row],[Invoice Date]]) + IF(YEAR(Table1[[#This Row],[Invoice Date]])=2021, 52, 0)</f>
        <v>95</v>
      </c>
    </row>
    <row r="7959" spans="2:17" ht="14.25" customHeight="1" x14ac:dyDescent="0.3">
      <c r="B7959" s="4" t="s">
        <v>30</v>
      </c>
      <c r="C7959" s="34">
        <v>1128299</v>
      </c>
      <c r="D7959" s="5">
        <v>44486</v>
      </c>
      <c r="E7959" s="4" t="s">
        <v>15</v>
      </c>
      <c r="F7959" s="4" t="s">
        <v>118</v>
      </c>
      <c r="G7959" s="4" t="s">
        <v>93</v>
      </c>
      <c r="H7959" s="6" t="s">
        <v>21</v>
      </c>
      <c r="I7959" s="7">
        <v>32</v>
      </c>
      <c r="J7959" s="8">
        <v>47</v>
      </c>
      <c r="K7959" s="9">
        <v>1504</v>
      </c>
      <c r="L7959" s="9">
        <v>797.12</v>
      </c>
      <c r="M7959" s="10">
        <v>0.53</v>
      </c>
      <c r="N7959" s="4" t="s">
        <v>83</v>
      </c>
      <c r="O7959" s="4" t="str">
        <f>TEXT(Table1[[#This Row],[Invoice Date]],"yyyy")</f>
        <v>2021</v>
      </c>
      <c r="P7959" s="4" t="str">
        <f>TEXT(Table1[[#This Row],[Invoice Date]],"mmm")</f>
        <v>Oct</v>
      </c>
      <c r="Q7959" s="27">
        <f>WEEKNUM(Table1[[#This Row],[Invoice Date]]) + IF(YEAR(Table1[[#This Row],[Invoice Date]])=2021, 52, 0)</f>
        <v>95</v>
      </c>
    </row>
    <row r="7960" spans="2:17" ht="14.25" customHeight="1" x14ac:dyDescent="0.3">
      <c r="B7960" s="4" t="s">
        <v>30</v>
      </c>
      <c r="C7960" s="34">
        <v>1128299</v>
      </c>
      <c r="D7960" s="5">
        <v>44486</v>
      </c>
      <c r="E7960" s="4" t="s">
        <v>15</v>
      </c>
      <c r="F7960" s="4" t="s">
        <v>118</v>
      </c>
      <c r="G7960" s="4" t="s">
        <v>93</v>
      </c>
      <c r="H7960" s="6" t="s">
        <v>22</v>
      </c>
      <c r="I7960" s="7">
        <v>41</v>
      </c>
      <c r="J7960" s="8">
        <v>53</v>
      </c>
      <c r="K7960" s="9">
        <v>2173</v>
      </c>
      <c r="L7960" s="9">
        <v>1195.1500000000001</v>
      </c>
      <c r="M7960" s="10">
        <v>0.55000000000000004</v>
      </c>
      <c r="N7960" s="4" t="s">
        <v>83</v>
      </c>
      <c r="O7960" s="4" t="str">
        <f>TEXT(Table1[[#This Row],[Invoice Date]],"yyyy")</f>
        <v>2021</v>
      </c>
      <c r="P7960" s="4" t="str">
        <f>TEXT(Table1[[#This Row],[Invoice Date]],"mmm")</f>
        <v>Oct</v>
      </c>
      <c r="Q7960" s="27">
        <f>WEEKNUM(Table1[[#This Row],[Invoice Date]]) + IF(YEAR(Table1[[#This Row],[Invoice Date]])=2021, 52, 0)</f>
        <v>95</v>
      </c>
    </row>
    <row r="7961" spans="2:17" ht="14.25" customHeight="1" x14ac:dyDescent="0.3">
      <c r="B7961" s="4" t="s">
        <v>30</v>
      </c>
      <c r="C7961" s="34">
        <v>1128299</v>
      </c>
      <c r="D7961" s="5">
        <v>44486</v>
      </c>
      <c r="E7961" s="4" t="s">
        <v>15</v>
      </c>
      <c r="F7961" s="4" t="s">
        <v>118</v>
      </c>
      <c r="G7961" s="4" t="s">
        <v>93</v>
      </c>
      <c r="H7961" s="6" t="s">
        <v>19</v>
      </c>
      <c r="I7961" s="7">
        <v>32</v>
      </c>
      <c r="J7961" s="8">
        <v>80</v>
      </c>
      <c r="K7961" s="9">
        <v>2560</v>
      </c>
      <c r="L7961" s="9">
        <v>1331.2</v>
      </c>
      <c r="M7961" s="10">
        <v>0.52</v>
      </c>
      <c r="N7961" s="4" t="s">
        <v>83</v>
      </c>
      <c r="O7961" s="4" t="str">
        <f>TEXT(Table1[[#This Row],[Invoice Date]],"yyyy")</f>
        <v>2021</v>
      </c>
      <c r="P7961" s="4" t="str">
        <f>TEXT(Table1[[#This Row],[Invoice Date]],"mmm")</f>
        <v>Oct</v>
      </c>
      <c r="Q7961" s="27">
        <f>WEEKNUM(Table1[[#This Row],[Invoice Date]]) + IF(YEAR(Table1[[#This Row],[Invoice Date]])=2021, 52, 0)</f>
        <v>95</v>
      </c>
    </row>
    <row r="7962" spans="2:17" ht="14.25" customHeight="1" x14ac:dyDescent="0.3">
      <c r="B7962" s="4" t="s">
        <v>61</v>
      </c>
      <c r="C7962" s="33">
        <v>1185731</v>
      </c>
      <c r="D7962" s="5">
        <v>44486</v>
      </c>
      <c r="E7962" s="4" t="s">
        <v>15</v>
      </c>
      <c r="F7962" s="4" t="s">
        <v>62</v>
      </c>
      <c r="G7962" s="4" t="s">
        <v>63</v>
      </c>
      <c r="H7962" s="6" t="s">
        <v>23</v>
      </c>
      <c r="I7962" s="7">
        <v>38</v>
      </c>
      <c r="J7962" s="8">
        <v>68</v>
      </c>
      <c r="K7962" s="9">
        <v>2584</v>
      </c>
      <c r="L7962" s="9">
        <v>1343.68</v>
      </c>
      <c r="M7962" s="10">
        <v>0.52</v>
      </c>
      <c r="N7962" s="4" t="s">
        <v>83</v>
      </c>
      <c r="O7962" s="4" t="str">
        <f>TEXT(Table1[[#This Row],[Invoice Date]],"yyyy")</f>
        <v>2021</v>
      </c>
      <c r="P7962" s="4" t="str">
        <f>TEXT(Table1[[#This Row],[Invoice Date]],"mmm")</f>
        <v>Oct</v>
      </c>
      <c r="Q7962" s="27">
        <f>WEEKNUM(Table1[[#This Row],[Invoice Date]]) + IF(YEAR(Table1[[#This Row],[Invoice Date]])=2021, 52, 0)</f>
        <v>95</v>
      </c>
    </row>
    <row r="7963" spans="2:17" ht="14.25" customHeight="1" x14ac:dyDescent="0.3">
      <c r="B7963" s="4" t="s">
        <v>30</v>
      </c>
      <c r="C7963" s="34">
        <v>1128299</v>
      </c>
      <c r="D7963" s="5">
        <v>44486</v>
      </c>
      <c r="E7963" s="4" t="s">
        <v>27</v>
      </c>
      <c r="F7963" s="4" t="s">
        <v>81</v>
      </c>
      <c r="G7963" s="4" t="s">
        <v>82</v>
      </c>
      <c r="H7963" s="6" t="s">
        <v>17</v>
      </c>
      <c r="I7963" s="7">
        <v>25</v>
      </c>
      <c r="J7963" s="8">
        <v>124</v>
      </c>
      <c r="K7963" s="9">
        <v>3100</v>
      </c>
      <c r="L7963" s="9">
        <v>1332.9999999999998</v>
      </c>
      <c r="M7963" s="10">
        <v>0.42999999999999994</v>
      </c>
      <c r="N7963" s="4" t="s">
        <v>24</v>
      </c>
      <c r="O7963" s="4" t="str">
        <f>TEXT(Table1[[#This Row],[Invoice Date]],"yyyy")</f>
        <v>2021</v>
      </c>
      <c r="P7963" s="4" t="str">
        <f>TEXT(Table1[[#This Row],[Invoice Date]],"mmm")</f>
        <v>Oct</v>
      </c>
      <c r="Q7963" s="27">
        <f>WEEKNUM(Table1[[#This Row],[Invoice Date]]) + IF(YEAR(Table1[[#This Row],[Invoice Date]])=2021, 52, 0)</f>
        <v>95</v>
      </c>
    </row>
    <row r="7964" spans="2:17" ht="14.25" customHeight="1" x14ac:dyDescent="0.3">
      <c r="B7964" s="4" t="s">
        <v>30</v>
      </c>
      <c r="C7964" s="34">
        <v>1128299</v>
      </c>
      <c r="D7964" s="5">
        <v>44486</v>
      </c>
      <c r="E7964" s="4" t="s">
        <v>27</v>
      </c>
      <c r="F7964" s="4" t="s">
        <v>81</v>
      </c>
      <c r="G7964" s="4" t="s">
        <v>82</v>
      </c>
      <c r="H7964" s="6" t="s">
        <v>21</v>
      </c>
      <c r="I7964" s="7">
        <v>31</v>
      </c>
      <c r="J7964" s="8">
        <v>120</v>
      </c>
      <c r="K7964" s="9">
        <v>3720</v>
      </c>
      <c r="L7964" s="9">
        <v>1599.5999999999997</v>
      </c>
      <c r="M7964" s="10">
        <v>0.42999999999999994</v>
      </c>
      <c r="N7964" s="4" t="s">
        <v>24</v>
      </c>
      <c r="O7964" s="4" t="str">
        <f>TEXT(Table1[[#This Row],[Invoice Date]],"yyyy")</f>
        <v>2021</v>
      </c>
      <c r="P7964" s="4" t="str">
        <f>TEXT(Table1[[#This Row],[Invoice Date]],"mmm")</f>
        <v>Oct</v>
      </c>
      <c r="Q7964" s="27">
        <f>WEEKNUM(Table1[[#This Row],[Invoice Date]]) + IF(YEAR(Table1[[#This Row],[Invoice Date]])=2021, 52, 0)</f>
        <v>95</v>
      </c>
    </row>
    <row r="7965" spans="2:17" ht="14.25" customHeight="1" x14ac:dyDescent="0.3">
      <c r="B7965" s="4" t="s">
        <v>30</v>
      </c>
      <c r="C7965" s="34">
        <v>1128299</v>
      </c>
      <c r="D7965" s="5">
        <v>44486</v>
      </c>
      <c r="E7965" s="4" t="s">
        <v>27</v>
      </c>
      <c r="F7965" s="4" t="s">
        <v>81</v>
      </c>
      <c r="G7965" s="4" t="s">
        <v>82</v>
      </c>
      <c r="H7965" s="6" t="s">
        <v>21</v>
      </c>
      <c r="I7965" s="7">
        <v>36</v>
      </c>
      <c r="J7965" s="8">
        <v>105</v>
      </c>
      <c r="K7965" s="9">
        <v>3780</v>
      </c>
      <c r="L7965" s="9">
        <v>1890</v>
      </c>
      <c r="M7965" s="10">
        <v>0.5</v>
      </c>
      <c r="N7965" s="4" t="s">
        <v>83</v>
      </c>
      <c r="O7965" s="4" t="str">
        <f>TEXT(Table1[[#This Row],[Invoice Date]],"yyyy")</f>
        <v>2021</v>
      </c>
      <c r="P7965" s="4" t="str">
        <f>TEXT(Table1[[#This Row],[Invoice Date]],"mmm")</f>
        <v>Oct</v>
      </c>
      <c r="Q7965" s="27">
        <f>WEEKNUM(Table1[[#This Row],[Invoice Date]]) + IF(YEAR(Table1[[#This Row],[Invoice Date]])=2021, 52, 0)</f>
        <v>95</v>
      </c>
    </row>
    <row r="7966" spans="2:17" ht="14.25" customHeight="1" x14ac:dyDescent="0.3">
      <c r="B7966" s="4" t="s">
        <v>30</v>
      </c>
      <c r="C7966" s="34">
        <v>1128299</v>
      </c>
      <c r="D7966" s="5">
        <v>44486</v>
      </c>
      <c r="E7966" s="4" t="s">
        <v>27</v>
      </c>
      <c r="F7966" s="4" t="s">
        <v>81</v>
      </c>
      <c r="G7966" s="4" t="s">
        <v>82</v>
      </c>
      <c r="H7966" s="6" t="s">
        <v>17</v>
      </c>
      <c r="I7966" s="7">
        <v>34</v>
      </c>
      <c r="J7966" s="8">
        <v>112</v>
      </c>
      <c r="K7966" s="9">
        <v>3808</v>
      </c>
      <c r="L7966" s="9">
        <v>2056.3200000000002</v>
      </c>
      <c r="M7966" s="10">
        <v>0.54</v>
      </c>
      <c r="N7966" s="4" t="s">
        <v>83</v>
      </c>
      <c r="O7966" s="4" t="str">
        <f>TEXT(Table1[[#This Row],[Invoice Date]],"yyyy")</f>
        <v>2021</v>
      </c>
      <c r="P7966" s="4" t="str">
        <f>TEXT(Table1[[#This Row],[Invoice Date]],"mmm")</f>
        <v>Oct</v>
      </c>
      <c r="Q7966" s="27">
        <f>WEEKNUM(Table1[[#This Row],[Invoice Date]]) + IF(YEAR(Table1[[#This Row],[Invoice Date]])=2021, 52, 0)</f>
        <v>95</v>
      </c>
    </row>
    <row r="7967" spans="2:17" ht="14.25" customHeight="1" x14ac:dyDescent="0.3">
      <c r="B7967" s="4" t="s">
        <v>14</v>
      </c>
      <c r="C7967" s="33">
        <v>1185732</v>
      </c>
      <c r="D7967" s="5">
        <v>44486</v>
      </c>
      <c r="E7967" s="4" t="s">
        <v>15</v>
      </c>
      <c r="F7967" s="4" t="s">
        <v>118</v>
      </c>
      <c r="G7967" s="4" t="s">
        <v>93</v>
      </c>
      <c r="H7967" s="6" t="s">
        <v>23</v>
      </c>
      <c r="I7967" s="7">
        <v>47</v>
      </c>
      <c r="J7967" s="8">
        <v>84</v>
      </c>
      <c r="K7967" s="9">
        <v>3948</v>
      </c>
      <c r="L7967" s="9">
        <v>1974</v>
      </c>
      <c r="M7967" s="10">
        <v>0.5</v>
      </c>
      <c r="N7967" s="4" t="s">
        <v>83</v>
      </c>
      <c r="O7967" s="4" t="str">
        <f>TEXT(Table1[[#This Row],[Invoice Date]],"yyyy")</f>
        <v>2021</v>
      </c>
      <c r="P7967" s="4" t="str">
        <f>TEXT(Table1[[#This Row],[Invoice Date]],"mmm")</f>
        <v>Oct</v>
      </c>
      <c r="Q7967" s="27">
        <f>WEEKNUM(Table1[[#This Row],[Invoice Date]]) + IF(YEAR(Table1[[#This Row],[Invoice Date]])=2021, 52, 0)</f>
        <v>95</v>
      </c>
    </row>
    <row r="7968" spans="2:17" ht="14.25" customHeight="1" x14ac:dyDescent="0.3">
      <c r="B7968" s="4" t="s">
        <v>30</v>
      </c>
      <c r="C7968" s="34">
        <v>1128299</v>
      </c>
      <c r="D7968" s="5">
        <v>44486</v>
      </c>
      <c r="E7968" s="4" t="s">
        <v>27</v>
      </c>
      <c r="F7968" s="4" t="s">
        <v>81</v>
      </c>
      <c r="G7968" s="4" t="s">
        <v>82</v>
      </c>
      <c r="H7968" s="6" t="s">
        <v>20</v>
      </c>
      <c r="I7968" s="7">
        <v>42</v>
      </c>
      <c r="J7968" s="8">
        <v>100</v>
      </c>
      <c r="K7968" s="9">
        <v>4200</v>
      </c>
      <c r="L7968" s="9">
        <v>2100</v>
      </c>
      <c r="M7968" s="10">
        <v>0.5</v>
      </c>
      <c r="N7968" s="4" t="s">
        <v>83</v>
      </c>
      <c r="O7968" s="4" t="str">
        <f>TEXT(Table1[[#This Row],[Invoice Date]],"yyyy")</f>
        <v>2021</v>
      </c>
      <c r="P7968" s="4" t="str">
        <f>TEXT(Table1[[#This Row],[Invoice Date]],"mmm")</f>
        <v>Oct</v>
      </c>
      <c r="Q7968" s="27">
        <f>WEEKNUM(Table1[[#This Row],[Invoice Date]]) + IF(YEAR(Table1[[#This Row],[Invoice Date]])=2021, 52, 0)</f>
        <v>95</v>
      </c>
    </row>
    <row r="7969" spans="2:17" ht="14.25" customHeight="1" x14ac:dyDescent="0.3">
      <c r="B7969" s="4" t="s">
        <v>30</v>
      </c>
      <c r="C7969" s="34">
        <v>1128299</v>
      </c>
      <c r="D7969" s="5">
        <v>44486</v>
      </c>
      <c r="E7969" s="4" t="s">
        <v>27</v>
      </c>
      <c r="F7969" s="4" t="s">
        <v>81</v>
      </c>
      <c r="G7969" s="4" t="s">
        <v>82</v>
      </c>
      <c r="H7969" s="6" t="s">
        <v>20</v>
      </c>
      <c r="I7969" s="7">
        <v>33</v>
      </c>
      <c r="J7969" s="8">
        <v>128</v>
      </c>
      <c r="K7969" s="9">
        <v>4224</v>
      </c>
      <c r="L7969" s="9">
        <v>1900.7999999999997</v>
      </c>
      <c r="M7969" s="10">
        <v>0.44999999999999996</v>
      </c>
      <c r="N7969" s="4" t="s">
        <v>24</v>
      </c>
      <c r="O7969" s="4" t="str">
        <f>TEXT(Table1[[#This Row],[Invoice Date]],"yyyy")</f>
        <v>2021</v>
      </c>
      <c r="P7969" s="4" t="str">
        <f>TEXT(Table1[[#This Row],[Invoice Date]],"mmm")</f>
        <v>Oct</v>
      </c>
      <c r="Q7969" s="27">
        <f>WEEKNUM(Table1[[#This Row],[Invoice Date]]) + IF(YEAR(Table1[[#This Row],[Invoice Date]])=2021, 52, 0)</f>
        <v>95</v>
      </c>
    </row>
    <row r="7970" spans="2:17" ht="14.25" customHeight="1" x14ac:dyDescent="0.3">
      <c r="B7970" s="4" t="s">
        <v>30</v>
      </c>
      <c r="C7970" s="34">
        <v>1128299</v>
      </c>
      <c r="D7970" s="5">
        <v>44486</v>
      </c>
      <c r="E7970" s="4" t="s">
        <v>27</v>
      </c>
      <c r="F7970" s="4" t="s">
        <v>81</v>
      </c>
      <c r="G7970" s="4" t="s">
        <v>82</v>
      </c>
      <c r="H7970" s="6" t="s">
        <v>22</v>
      </c>
      <c r="I7970" s="7">
        <v>39</v>
      </c>
      <c r="J7970" s="8">
        <v>112</v>
      </c>
      <c r="K7970" s="9">
        <v>4368</v>
      </c>
      <c r="L7970" s="9">
        <v>2096.64</v>
      </c>
      <c r="M7970" s="10">
        <v>0.48</v>
      </c>
      <c r="N7970" s="4" t="s">
        <v>24</v>
      </c>
      <c r="O7970" s="4" t="str">
        <f>TEXT(Table1[[#This Row],[Invoice Date]],"yyyy")</f>
        <v>2021</v>
      </c>
      <c r="P7970" s="4" t="str">
        <f>TEXT(Table1[[#This Row],[Invoice Date]],"mmm")</f>
        <v>Oct</v>
      </c>
      <c r="Q7970" s="27">
        <f>WEEKNUM(Table1[[#This Row],[Invoice Date]]) + IF(YEAR(Table1[[#This Row],[Invoice Date]])=2021, 52, 0)</f>
        <v>95</v>
      </c>
    </row>
    <row r="7971" spans="2:17" ht="14.25" customHeight="1" x14ac:dyDescent="0.3">
      <c r="B7971" s="4" t="s">
        <v>26</v>
      </c>
      <c r="C7971" s="33">
        <v>1197831</v>
      </c>
      <c r="D7971" s="5">
        <v>44486</v>
      </c>
      <c r="E7971" s="4" t="s">
        <v>36</v>
      </c>
      <c r="F7971" s="4" t="s">
        <v>74</v>
      </c>
      <c r="G7971" s="4" t="s">
        <v>75</v>
      </c>
      <c r="H7971" s="6" t="s">
        <v>21</v>
      </c>
      <c r="I7971" s="7">
        <v>38</v>
      </c>
      <c r="J7971" s="8">
        <v>116</v>
      </c>
      <c r="K7971" s="9">
        <v>4408</v>
      </c>
      <c r="L7971" s="9">
        <v>2204</v>
      </c>
      <c r="M7971" s="10">
        <v>0.5</v>
      </c>
      <c r="N7971" s="4" t="s">
        <v>83</v>
      </c>
      <c r="O7971" s="4" t="str">
        <f>TEXT(Table1[[#This Row],[Invoice Date]],"yyyy")</f>
        <v>2021</v>
      </c>
      <c r="P7971" s="4" t="str">
        <f>TEXT(Table1[[#This Row],[Invoice Date]],"mmm")</f>
        <v>Oct</v>
      </c>
      <c r="Q7971" s="27">
        <f>WEEKNUM(Table1[[#This Row],[Invoice Date]]) + IF(YEAR(Table1[[#This Row],[Invoice Date]])=2021, 52, 0)</f>
        <v>95</v>
      </c>
    </row>
    <row r="7972" spans="2:17" ht="14.25" customHeight="1" x14ac:dyDescent="0.3">
      <c r="B7972" s="4" t="s">
        <v>30</v>
      </c>
      <c r="C7972" s="34">
        <v>1128299</v>
      </c>
      <c r="D7972" s="5">
        <v>44486</v>
      </c>
      <c r="E7972" s="4" t="s">
        <v>27</v>
      </c>
      <c r="F7972" s="4" t="s">
        <v>81</v>
      </c>
      <c r="G7972" s="4" t="s">
        <v>82</v>
      </c>
      <c r="H7972" s="6" t="s">
        <v>22</v>
      </c>
      <c r="I7972" s="7">
        <v>47</v>
      </c>
      <c r="J7972" s="8">
        <v>95</v>
      </c>
      <c r="K7972" s="9">
        <v>4465</v>
      </c>
      <c r="L7972" s="9">
        <v>2634.3500000000004</v>
      </c>
      <c r="M7972" s="10">
        <v>0.59000000000000008</v>
      </c>
      <c r="N7972" s="4" t="s">
        <v>83</v>
      </c>
      <c r="O7972" s="4" t="str">
        <f>TEXT(Table1[[#This Row],[Invoice Date]],"yyyy")</f>
        <v>2021</v>
      </c>
      <c r="P7972" s="4" t="str">
        <f>TEXT(Table1[[#This Row],[Invoice Date]],"mmm")</f>
        <v>Oct</v>
      </c>
      <c r="Q7972" s="27">
        <f>WEEKNUM(Table1[[#This Row],[Invoice Date]]) + IF(YEAR(Table1[[#This Row],[Invoice Date]])=2021, 52, 0)</f>
        <v>95</v>
      </c>
    </row>
    <row r="7973" spans="2:17" ht="14.25" customHeight="1" x14ac:dyDescent="0.3">
      <c r="B7973" s="4" t="s">
        <v>26</v>
      </c>
      <c r="C7973" s="33">
        <v>1197831</v>
      </c>
      <c r="D7973" s="5">
        <v>44486</v>
      </c>
      <c r="E7973" s="4" t="s">
        <v>36</v>
      </c>
      <c r="F7973" s="4" t="s">
        <v>74</v>
      </c>
      <c r="G7973" s="4" t="s">
        <v>75</v>
      </c>
      <c r="H7973" s="6" t="s">
        <v>20</v>
      </c>
      <c r="I7973" s="7">
        <v>37</v>
      </c>
      <c r="J7973" s="8">
        <v>123</v>
      </c>
      <c r="K7973" s="9">
        <v>4551</v>
      </c>
      <c r="L7973" s="9">
        <v>2047.9499999999998</v>
      </c>
      <c r="M7973" s="10">
        <v>0.44999999999999996</v>
      </c>
      <c r="N7973" s="4" t="s">
        <v>83</v>
      </c>
      <c r="O7973" s="4" t="str">
        <f>TEXT(Table1[[#This Row],[Invoice Date]],"yyyy")</f>
        <v>2021</v>
      </c>
      <c r="P7973" s="4" t="str">
        <f>TEXT(Table1[[#This Row],[Invoice Date]],"mmm")</f>
        <v>Oct</v>
      </c>
      <c r="Q7973" s="27">
        <f>WEEKNUM(Table1[[#This Row],[Invoice Date]]) + IF(YEAR(Table1[[#This Row],[Invoice Date]])=2021, 52, 0)</f>
        <v>95</v>
      </c>
    </row>
    <row r="7974" spans="2:17" ht="14.25" customHeight="1" x14ac:dyDescent="0.3">
      <c r="B7974" s="4" t="s">
        <v>25</v>
      </c>
      <c r="C7974" s="33">
        <v>1185733</v>
      </c>
      <c r="D7974" s="5">
        <v>44486</v>
      </c>
      <c r="E7974" s="4" t="s">
        <v>48</v>
      </c>
      <c r="F7974" s="4" t="s">
        <v>49</v>
      </c>
      <c r="G7974" s="4" t="s">
        <v>68</v>
      </c>
      <c r="H7974" s="6" t="s">
        <v>17</v>
      </c>
      <c r="I7974" s="7">
        <v>47</v>
      </c>
      <c r="J7974" s="8">
        <v>100</v>
      </c>
      <c r="K7974" s="9">
        <v>4700</v>
      </c>
      <c r="L7974" s="9">
        <v>2068</v>
      </c>
      <c r="M7974" s="10">
        <v>0.44</v>
      </c>
      <c r="N7974" s="4" t="s">
        <v>83</v>
      </c>
      <c r="O7974" s="4" t="str">
        <f>TEXT(Table1[[#This Row],[Invoice Date]],"yyyy")</f>
        <v>2021</v>
      </c>
      <c r="P7974" s="4" t="str">
        <f>TEXT(Table1[[#This Row],[Invoice Date]],"mmm")</f>
        <v>Oct</v>
      </c>
      <c r="Q7974" s="27">
        <f>WEEKNUM(Table1[[#This Row],[Invoice Date]]) + IF(YEAR(Table1[[#This Row],[Invoice Date]])=2021, 52, 0)</f>
        <v>95</v>
      </c>
    </row>
    <row r="7975" spans="2:17" ht="14.25" customHeight="1" x14ac:dyDescent="0.3">
      <c r="B7975" s="4" t="s">
        <v>30</v>
      </c>
      <c r="C7975" s="34">
        <v>1128299</v>
      </c>
      <c r="D7975" s="5">
        <v>44486</v>
      </c>
      <c r="E7975" s="4" t="s">
        <v>15</v>
      </c>
      <c r="F7975" s="4" t="s">
        <v>118</v>
      </c>
      <c r="G7975" s="4" t="s">
        <v>93</v>
      </c>
      <c r="H7975" s="6" t="s">
        <v>17</v>
      </c>
      <c r="I7975" s="7">
        <v>41</v>
      </c>
      <c r="J7975" s="8">
        <v>115</v>
      </c>
      <c r="K7975" s="9">
        <v>4715</v>
      </c>
      <c r="L7975" s="9">
        <v>2546.1000000000004</v>
      </c>
      <c r="M7975" s="10">
        <v>0.54</v>
      </c>
      <c r="N7975" s="4" t="s">
        <v>83</v>
      </c>
      <c r="O7975" s="4" t="str">
        <f>TEXT(Table1[[#This Row],[Invoice Date]],"yyyy")</f>
        <v>2021</v>
      </c>
      <c r="P7975" s="4" t="str">
        <f>TEXT(Table1[[#This Row],[Invoice Date]],"mmm")</f>
        <v>Oct</v>
      </c>
      <c r="Q7975" s="27">
        <f>WEEKNUM(Table1[[#This Row],[Invoice Date]]) + IF(YEAR(Table1[[#This Row],[Invoice Date]])=2021, 52, 0)</f>
        <v>95</v>
      </c>
    </row>
    <row r="7976" spans="2:17" ht="14.25" customHeight="1" x14ac:dyDescent="0.3">
      <c r="B7976" s="4" t="s">
        <v>25</v>
      </c>
      <c r="C7976" s="33">
        <v>1185733</v>
      </c>
      <c r="D7976" s="5">
        <v>44486</v>
      </c>
      <c r="E7976" s="4" t="s">
        <v>48</v>
      </c>
      <c r="F7976" s="4" t="s">
        <v>49</v>
      </c>
      <c r="G7976" s="4" t="s">
        <v>68</v>
      </c>
      <c r="H7976" s="6" t="s">
        <v>21</v>
      </c>
      <c r="I7976" s="7">
        <v>40</v>
      </c>
      <c r="J7976" s="8">
        <v>120</v>
      </c>
      <c r="K7976" s="9">
        <v>4800</v>
      </c>
      <c r="L7976" s="9">
        <v>1680</v>
      </c>
      <c r="M7976" s="10">
        <v>0.35</v>
      </c>
      <c r="N7976" s="4" t="s">
        <v>24</v>
      </c>
      <c r="O7976" s="4" t="str">
        <f>TEXT(Table1[[#This Row],[Invoice Date]],"yyyy")</f>
        <v>2021</v>
      </c>
      <c r="P7976" s="4" t="str">
        <f>TEXT(Table1[[#This Row],[Invoice Date]],"mmm")</f>
        <v>Oct</v>
      </c>
      <c r="Q7976" s="27">
        <f>WEEKNUM(Table1[[#This Row],[Invoice Date]]) + IF(YEAR(Table1[[#This Row],[Invoice Date]])=2021, 52, 0)</f>
        <v>95</v>
      </c>
    </row>
    <row r="7977" spans="2:17" ht="14.25" customHeight="1" x14ac:dyDescent="0.3">
      <c r="B7977" s="4" t="s">
        <v>26</v>
      </c>
      <c r="C7977" s="33">
        <v>1197831</v>
      </c>
      <c r="D7977" s="5">
        <v>44486</v>
      </c>
      <c r="E7977" s="4" t="s">
        <v>36</v>
      </c>
      <c r="F7977" s="4" t="s">
        <v>74</v>
      </c>
      <c r="G7977" s="4" t="s">
        <v>75</v>
      </c>
      <c r="H7977" s="6" t="s">
        <v>22</v>
      </c>
      <c r="I7977" s="7">
        <v>48</v>
      </c>
      <c r="J7977" s="8">
        <v>112</v>
      </c>
      <c r="K7977" s="9">
        <v>5376</v>
      </c>
      <c r="L7977" s="9">
        <v>2956.7999999999997</v>
      </c>
      <c r="M7977" s="10">
        <v>0.54999999999999993</v>
      </c>
      <c r="N7977" s="4" t="s">
        <v>83</v>
      </c>
      <c r="O7977" s="4" t="str">
        <f>TEXT(Table1[[#This Row],[Invoice Date]],"yyyy")</f>
        <v>2021</v>
      </c>
      <c r="P7977" s="4" t="str">
        <f>TEXT(Table1[[#This Row],[Invoice Date]],"mmm")</f>
        <v>Oct</v>
      </c>
      <c r="Q7977" s="27">
        <f>WEEKNUM(Table1[[#This Row],[Invoice Date]]) + IF(YEAR(Table1[[#This Row],[Invoice Date]])=2021, 52, 0)</f>
        <v>95</v>
      </c>
    </row>
    <row r="7978" spans="2:17" ht="14.25" customHeight="1" x14ac:dyDescent="0.3">
      <c r="B7978" s="4" t="s">
        <v>30</v>
      </c>
      <c r="C7978" s="34">
        <v>1128299</v>
      </c>
      <c r="D7978" s="5">
        <v>44486</v>
      </c>
      <c r="E7978" s="4" t="s">
        <v>27</v>
      </c>
      <c r="F7978" s="4" t="s">
        <v>81</v>
      </c>
      <c r="G7978" s="4" t="s">
        <v>82</v>
      </c>
      <c r="H7978" s="6" t="s">
        <v>23</v>
      </c>
      <c r="I7978" s="7">
        <v>50</v>
      </c>
      <c r="J7978" s="8">
        <v>108</v>
      </c>
      <c r="K7978" s="9">
        <v>5400</v>
      </c>
      <c r="L7978" s="9">
        <v>2538</v>
      </c>
      <c r="M7978" s="10">
        <v>0.47</v>
      </c>
      <c r="N7978" s="4" t="s">
        <v>83</v>
      </c>
      <c r="O7978" s="4" t="str">
        <f>TEXT(Table1[[#This Row],[Invoice Date]],"yyyy")</f>
        <v>2021</v>
      </c>
      <c r="P7978" s="4" t="str">
        <f>TEXT(Table1[[#This Row],[Invoice Date]],"mmm")</f>
        <v>Oct</v>
      </c>
      <c r="Q7978" s="27">
        <f>WEEKNUM(Table1[[#This Row],[Invoice Date]]) + IF(YEAR(Table1[[#This Row],[Invoice Date]])=2021, 52, 0)</f>
        <v>95</v>
      </c>
    </row>
    <row r="7979" spans="2:17" ht="14.25" customHeight="1" x14ac:dyDescent="0.3">
      <c r="B7979" s="4" t="s">
        <v>25</v>
      </c>
      <c r="C7979" s="33">
        <v>1185733</v>
      </c>
      <c r="D7979" s="5">
        <v>44486</v>
      </c>
      <c r="E7979" s="4" t="s">
        <v>48</v>
      </c>
      <c r="F7979" s="4" t="s">
        <v>49</v>
      </c>
      <c r="G7979" s="4" t="s">
        <v>68</v>
      </c>
      <c r="H7979" s="6" t="s">
        <v>22</v>
      </c>
      <c r="I7979" s="7">
        <v>47</v>
      </c>
      <c r="J7979" s="8">
        <v>116</v>
      </c>
      <c r="K7979" s="9">
        <v>5452</v>
      </c>
      <c r="L7979" s="9">
        <v>1199.44</v>
      </c>
      <c r="M7979" s="10">
        <v>0.22</v>
      </c>
      <c r="N7979" s="4" t="s">
        <v>24</v>
      </c>
      <c r="O7979" s="4" t="str">
        <f>TEXT(Table1[[#This Row],[Invoice Date]],"yyyy")</f>
        <v>2021</v>
      </c>
      <c r="P7979" s="4" t="str">
        <f>TEXT(Table1[[#This Row],[Invoice Date]],"mmm")</f>
        <v>Oct</v>
      </c>
      <c r="Q7979" s="27">
        <f>WEEKNUM(Table1[[#This Row],[Invoice Date]]) + IF(YEAR(Table1[[#This Row],[Invoice Date]])=2021, 52, 0)</f>
        <v>95</v>
      </c>
    </row>
    <row r="7980" spans="2:17" ht="14.25" customHeight="1" x14ac:dyDescent="0.3">
      <c r="B7980" s="4" t="s">
        <v>25</v>
      </c>
      <c r="C7980" s="33">
        <v>1185733</v>
      </c>
      <c r="D7980" s="5">
        <v>44486</v>
      </c>
      <c r="E7980" s="4" t="s">
        <v>48</v>
      </c>
      <c r="F7980" s="4" t="s">
        <v>49</v>
      </c>
      <c r="G7980" s="4" t="s">
        <v>68</v>
      </c>
      <c r="H7980" s="6" t="s">
        <v>17</v>
      </c>
      <c r="I7980" s="7">
        <v>39</v>
      </c>
      <c r="J7980" s="8">
        <v>140</v>
      </c>
      <c r="K7980" s="9">
        <v>5460</v>
      </c>
      <c r="L7980" s="9">
        <v>2020.2</v>
      </c>
      <c r="M7980" s="10">
        <v>0.37</v>
      </c>
      <c r="N7980" s="4" t="s">
        <v>24</v>
      </c>
      <c r="O7980" s="4" t="str">
        <f>TEXT(Table1[[#This Row],[Invoice Date]],"yyyy")</f>
        <v>2021</v>
      </c>
      <c r="P7980" s="4" t="str">
        <f>TEXT(Table1[[#This Row],[Invoice Date]],"mmm")</f>
        <v>Oct</v>
      </c>
      <c r="Q7980" s="27">
        <f>WEEKNUM(Table1[[#This Row],[Invoice Date]]) + IF(YEAR(Table1[[#This Row],[Invoice Date]])=2021, 52, 0)</f>
        <v>95</v>
      </c>
    </row>
    <row r="7981" spans="2:17" ht="14.25" customHeight="1" x14ac:dyDescent="0.3">
      <c r="B7981" s="4" t="s">
        <v>25</v>
      </c>
      <c r="C7981" s="33">
        <v>1185733</v>
      </c>
      <c r="D7981" s="5">
        <v>44486</v>
      </c>
      <c r="E7981" s="4" t="s">
        <v>48</v>
      </c>
      <c r="F7981" s="4" t="s">
        <v>49</v>
      </c>
      <c r="G7981" s="4" t="s">
        <v>68</v>
      </c>
      <c r="H7981" s="6" t="s">
        <v>20</v>
      </c>
      <c r="I7981" s="7">
        <v>43</v>
      </c>
      <c r="J7981" s="8">
        <v>128</v>
      </c>
      <c r="K7981" s="9">
        <v>5504</v>
      </c>
      <c r="L7981" s="9">
        <v>1871.36</v>
      </c>
      <c r="M7981" s="10">
        <v>0.33999999999999997</v>
      </c>
      <c r="N7981" s="4" t="s">
        <v>24</v>
      </c>
      <c r="O7981" s="4" t="str">
        <f>TEXT(Table1[[#This Row],[Invoice Date]],"yyyy")</f>
        <v>2021</v>
      </c>
      <c r="P7981" s="4" t="str">
        <f>TEXT(Table1[[#This Row],[Invoice Date]],"mmm")</f>
        <v>Oct</v>
      </c>
      <c r="Q7981" s="27">
        <f>WEEKNUM(Table1[[#This Row],[Invoice Date]]) + IF(YEAR(Table1[[#This Row],[Invoice Date]])=2021, 52, 0)</f>
        <v>95</v>
      </c>
    </row>
    <row r="7982" spans="2:17" ht="14.25" customHeight="1" x14ac:dyDescent="0.3">
      <c r="B7982" s="4" t="s">
        <v>25</v>
      </c>
      <c r="C7982" s="33">
        <v>1185733</v>
      </c>
      <c r="D7982" s="5">
        <v>44486</v>
      </c>
      <c r="E7982" s="4" t="s">
        <v>48</v>
      </c>
      <c r="F7982" s="4" t="s">
        <v>49</v>
      </c>
      <c r="G7982" s="4" t="s">
        <v>68</v>
      </c>
      <c r="H7982" s="6" t="s">
        <v>21</v>
      </c>
      <c r="I7982" s="7">
        <v>51</v>
      </c>
      <c r="J7982" s="8">
        <v>113</v>
      </c>
      <c r="K7982" s="9">
        <v>5763</v>
      </c>
      <c r="L7982" s="9">
        <v>2362.83</v>
      </c>
      <c r="M7982" s="10">
        <v>0.41</v>
      </c>
      <c r="N7982" s="4" t="s">
        <v>83</v>
      </c>
      <c r="O7982" s="4" t="str">
        <f>TEXT(Table1[[#This Row],[Invoice Date]],"yyyy")</f>
        <v>2021</v>
      </c>
      <c r="P7982" s="4" t="str">
        <f>TEXT(Table1[[#This Row],[Invoice Date]],"mmm")</f>
        <v>Oct</v>
      </c>
      <c r="Q7982" s="27">
        <f>WEEKNUM(Table1[[#This Row],[Invoice Date]]) + IF(YEAR(Table1[[#This Row],[Invoice Date]])=2021, 52, 0)</f>
        <v>95</v>
      </c>
    </row>
    <row r="7983" spans="2:17" ht="14.25" customHeight="1" x14ac:dyDescent="0.3">
      <c r="B7983" s="4" t="s">
        <v>25</v>
      </c>
      <c r="C7983" s="33">
        <v>1185733</v>
      </c>
      <c r="D7983" s="5">
        <v>44486</v>
      </c>
      <c r="E7983" s="4" t="s">
        <v>48</v>
      </c>
      <c r="F7983" s="4" t="s">
        <v>49</v>
      </c>
      <c r="G7983" s="4" t="s">
        <v>68</v>
      </c>
      <c r="H7983" s="6" t="s">
        <v>22</v>
      </c>
      <c r="I7983" s="7">
        <v>59</v>
      </c>
      <c r="J7983" s="8">
        <v>98</v>
      </c>
      <c r="K7983" s="9">
        <v>5782</v>
      </c>
      <c r="L7983" s="9">
        <v>1792.42</v>
      </c>
      <c r="M7983" s="10">
        <v>0.31</v>
      </c>
      <c r="N7983" s="4" t="s">
        <v>83</v>
      </c>
      <c r="O7983" s="4" t="str">
        <f>TEXT(Table1[[#This Row],[Invoice Date]],"yyyy")</f>
        <v>2021</v>
      </c>
      <c r="P7983" s="4" t="str">
        <f>TEXT(Table1[[#This Row],[Invoice Date]],"mmm")</f>
        <v>Oct</v>
      </c>
      <c r="Q7983" s="27">
        <f>WEEKNUM(Table1[[#This Row],[Invoice Date]]) + IF(YEAR(Table1[[#This Row],[Invoice Date]])=2021, 52, 0)</f>
        <v>95</v>
      </c>
    </row>
    <row r="7984" spans="2:17" ht="14.25" customHeight="1" x14ac:dyDescent="0.3">
      <c r="B7984" s="4" t="s">
        <v>25</v>
      </c>
      <c r="C7984" s="33">
        <v>1185733</v>
      </c>
      <c r="D7984" s="5">
        <v>44486</v>
      </c>
      <c r="E7984" s="4" t="s">
        <v>48</v>
      </c>
      <c r="F7984" s="4" t="s">
        <v>49</v>
      </c>
      <c r="G7984" s="4" t="s">
        <v>68</v>
      </c>
      <c r="H7984" s="6" t="s">
        <v>20</v>
      </c>
      <c r="I7984" s="7">
        <v>55</v>
      </c>
      <c r="J7984" s="8">
        <v>112</v>
      </c>
      <c r="K7984" s="9">
        <v>6160</v>
      </c>
      <c r="L7984" s="9">
        <v>2525.6</v>
      </c>
      <c r="M7984" s="10">
        <v>0.41</v>
      </c>
      <c r="N7984" s="4" t="s">
        <v>83</v>
      </c>
      <c r="O7984" s="4" t="str">
        <f>TEXT(Table1[[#This Row],[Invoice Date]],"yyyy")</f>
        <v>2021</v>
      </c>
      <c r="P7984" s="4" t="str">
        <f>TEXT(Table1[[#This Row],[Invoice Date]],"mmm")</f>
        <v>Oct</v>
      </c>
      <c r="Q7984" s="27">
        <f>WEEKNUM(Table1[[#This Row],[Invoice Date]]) + IF(YEAR(Table1[[#This Row],[Invoice Date]])=2021, 52, 0)</f>
        <v>95</v>
      </c>
    </row>
    <row r="7985" spans="2:17" ht="14.25" customHeight="1" x14ac:dyDescent="0.3">
      <c r="B7985" s="4" t="s">
        <v>30</v>
      </c>
      <c r="C7985" s="34">
        <v>1128299</v>
      </c>
      <c r="D7985" s="5">
        <v>44486</v>
      </c>
      <c r="E7985" s="4" t="s">
        <v>27</v>
      </c>
      <c r="F7985" s="4" t="s">
        <v>81</v>
      </c>
      <c r="G7985" s="4" t="s">
        <v>82</v>
      </c>
      <c r="H7985" s="6" t="s">
        <v>23</v>
      </c>
      <c r="I7985" s="7">
        <v>44</v>
      </c>
      <c r="J7985" s="8">
        <v>140</v>
      </c>
      <c r="K7985" s="9">
        <v>6160</v>
      </c>
      <c r="L7985" s="9">
        <v>2464</v>
      </c>
      <c r="M7985" s="10">
        <v>0.39999999999999997</v>
      </c>
      <c r="N7985" s="4" t="s">
        <v>24</v>
      </c>
      <c r="O7985" s="4" t="str">
        <f>TEXT(Table1[[#This Row],[Invoice Date]],"yyyy")</f>
        <v>2021</v>
      </c>
      <c r="P7985" s="4" t="str">
        <f>TEXT(Table1[[#This Row],[Invoice Date]],"mmm")</f>
        <v>Oct</v>
      </c>
      <c r="Q7985" s="27">
        <f>WEEKNUM(Table1[[#This Row],[Invoice Date]]) + IF(YEAR(Table1[[#This Row],[Invoice Date]])=2021, 52, 0)</f>
        <v>95</v>
      </c>
    </row>
    <row r="7986" spans="2:17" ht="14.25" customHeight="1" x14ac:dyDescent="0.3">
      <c r="B7986" s="4" t="s">
        <v>26</v>
      </c>
      <c r="C7986" s="33">
        <v>1197831</v>
      </c>
      <c r="D7986" s="5">
        <v>44486</v>
      </c>
      <c r="E7986" s="4" t="s">
        <v>36</v>
      </c>
      <c r="F7986" s="4" t="s">
        <v>74</v>
      </c>
      <c r="G7986" s="4" t="s">
        <v>75</v>
      </c>
      <c r="H7986" s="6" t="s">
        <v>19</v>
      </c>
      <c r="I7986" s="7">
        <v>37</v>
      </c>
      <c r="J7986" s="8">
        <v>167</v>
      </c>
      <c r="K7986" s="9">
        <v>6179</v>
      </c>
      <c r="L7986" s="9">
        <v>3151.29</v>
      </c>
      <c r="M7986" s="10">
        <v>0.51</v>
      </c>
      <c r="N7986" s="4" t="s">
        <v>83</v>
      </c>
      <c r="O7986" s="4" t="str">
        <f>TEXT(Table1[[#This Row],[Invoice Date]],"yyyy")</f>
        <v>2021</v>
      </c>
      <c r="P7986" s="4" t="str">
        <f>TEXT(Table1[[#This Row],[Invoice Date]],"mmm")</f>
        <v>Oct</v>
      </c>
      <c r="Q7986" s="27">
        <f>WEEKNUM(Table1[[#This Row],[Invoice Date]]) + IF(YEAR(Table1[[#This Row],[Invoice Date]])=2021, 52, 0)</f>
        <v>95</v>
      </c>
    </row>
    <row r="7987" spans="2:17" ht="14.25" customHeight="1" x14ac:dyDescent="0.3">
      <c r="B7987" s="4" t="s">
        <v>30</v>
      </c>
      <c r="C7987" s="34">
        <v>1128299</v>
      </c>
      <c r="D7987" s="5">
        <v>44486</v>
      </c>
      <c r="E7987" s="4" t="s">
        <v>27</v>
      </c>
      <c r="F7987" s="4" t="s">
        <v>81</v>
      </c>
      <c r="G7987" s="4" t="s">
        <v>82</v>
      </c>
      <c r="H7987" s="6" t="s">
        <v>19</v>
      </c>
      <c r="I7987" s="7">
        <v>34</v>
      </c>
      <c r="J7987" s="8">
        <v>184</v>
      </c>
      <c r="K7987" s="9">
        <v>6256</v>
      </c>
      <c r="L7987" s="9">
        <v>2815.2</v>
      </c>
      <c r="M7987" s="10">
        <v>0.44999999999999996</v>
      </c>
      <c r="N7987" s="4" t="s">
        <v>24</v>
      </c>
      <c r="O7987" s="4" t="str">
        <f>TEXT(Table1[[#This Row],[Invoice Date]],"yyyy")</f>
        <v>2021</v>
      </c>
      <c r="P7987" s="4" t="str">
        <f>TEXT(Table1[[#This Row],[Invoice Date]],"mmm")</f>
        <v>Oct</v>
      </c>
      <c r="Q7987" s="27">
        <f>WEEKNUM(Table1[[#This Row],[Invoice Date]]) + IF(YEAR(Table1[[#This Row],[Invoice Date]])=2021, 52, 0)</f>
        <v>95</v>
      </c>
    </row>
    <row r="7988" spans="2:17" ht="14.25" customHeight="1" x14ac:dyDescent="0.3">
      <c r="B7988" s="4" t="s">
        <v>25</v>
      </c>
      <c r="C7988" s="33">
        <v>1185733</v>
      </c>
      <c r="D7988" s="5">
        <v>44486</v>
      </c>
      <c r="E7988" s="4" t="s">
        <v>48</v>
      </c>
      <c r="F7988" s="4" t="s">
        <v>49</v>
      </c>
      <c r="G7988" s="4" t="s">
        <v>68</v>
      </c>
      <c r="H7988" s="6" t="s">
        <v>23</v>
      </c>
      <c r="I7988" s="7">
        <v>65</v>
      </c>
      <c r="J7988" s="8">
        <v>104</v>
      </c>
      <c r="K7988" s="9">
        <v>6760</v>
      </c>
      <c r="L7988" s="9">
        <v>3920.8000000000006</v>
      </c>
      <c r="M7988" s="10">
        <v>0.58000000000000007</v>
      </c>
      <c r="N7988" s="4" t="s">
        <v>83</v>
      </c>
      <c r="O7988" s="4" t="str">
        <f>TEXT(Table1[[#This Row],[Invoice Date]],"yyyy")</f>
        <v>2021</v>
      </c>
      <c r="P7988" s="4" t="str">
        <f>TEXT(Table1[[#This Row],[Invoice Date]],"mmm")</f>
        <v>Oct</v>
      </c>
      <c r="Q7988" s="27">
        <f>WEEKNUM(Table1[[#This Row],[Invoice Date]]) + IF(YEAR(Table1[[#This Row],[Invoice Date]])=2021, 52, 0)</f>
        <v>95</v>
      </c>
    </row>
    <row r="7989" spans="2:17" ht="14.25" customHeight="1" x14ac:dyDescent="0.3">
      <c r="B7989" s="4" t="s">
        <v>30</v>
      </c>
      <c r="C7989" s="34">
        <v>1128299</v>
      </c>
      <c r="D7989" s="5">
        <v>44486</v>
      </c>
      <c r="E7989" s="4" t="s">
        <v>27</v>
      </c>
      <c r="F7989" s="4" t="s">
        <v>81</v>
      </c>
      <c r="G7989" s="4" t="s">
        <v>82</v>
      </c>
      <c r="H7989" s="6" t="s">
        <v>19</v>
      </c>
      <c r="I7989" s="7">
        <v>45</v>
      </c>
      <c r="J7989" s="8">
        <v>155</v>
      </c>
      <c r="K7989" s="9">
        <v>6975</v>
      </c>
      <c r="L7989" s="9">
        <v>3836.2499999999995</v>
      </c>
      <c r="M7989" s="10">
        <v>0.54999999999999993</v>
      </c>
      <c r="N7989" s="4" t="s">
        <v>83</v>
      </c>
      <c r="O7989" s="4" t="str">
        <f>TEXT(Table1[[#This Row],[Invoice Date]],"yyyy")</f>
        <v>2021</v>
      </c>
      <c r="P7989" s="4" t="str">
        <f>TEXT(Table1[[#This Row],[Invoice Date]],"mmm")</f>
        <v>Oct</v>
      </c>
      <c r="Q7989" s="27">
        <f>WEEKNUM(Table1[[#This Row],[Invoice Date]]) + IF(YEAR(Table1[[#This Row],[Invoice Date]])=2021, 52, 0)</f>
        <v>95</v>
      </c>
    </row>
    <row r="7990" spans="2:17" ht="14.25" customHeight="1" x14ac:dyDescent="0.3">
      <c r="B7990" s="4" t="s">
        <v>26</v>
      </c>
      <c r="C7990" s="33">
        <v>1197831</v>
      </c>
      <c r="D7990" s="5">
        <v>44486</v>
      </c>
      <c r="E7990" s="4" t="s">
        <v>36</v>
      </c>
      <c r="F7990" s="4" t="s">
        <v>74</v>
      </c>
      <c r="G7990" s="4" t="s">
        <v>75</v>
      </c>
      <c r="H7990" s="6" t="s">
        <v>23</v>
      </c>
      <c r="I7990" s="7">
        <v>52</v>
      </c>
      <c r="J7990" s="8">
        <v>137</v>
      </c>
      <c r="K7990" s="9">
        <v>7124</v>
      </c>
      <c r="L7990" s="9">
        <v>4986.8</v>
      </c>
      <c r="M7990" s="10">
        <v>0.70000000000000007</v>
      </c>
      <c r="N7990" s="4" t="s">
        <v>83</v>
      </c>
      <c r="O7990" s="4" t="str">
        <f>TEXT(Table1[[#This Row],[Invoice Date]],"yyyy")</f>
        <v>2021</v>
      </c>
      <c r="P7990" s="4" t="str">
        <f>TEXT(Table1[[#This Row],[Invoice Date]],"mmm")</f>
        <v>Oct</v>
      </c>
      <c r="Q7990" s="27">
        <f>WEEKNUM(Table1[[#This Row],[Invoice Date]]) + IF(YEAR(Table1[[#This Row],[Invoice Date]])=2021, 52, 0)</f>
        <v>95</v>
      </c>
    </row>
    <row r="7991" spans="2:17" ht="14.25" customHeight="1" x14ac:dyDescent="0.3">
      <c r="B7991" s="4" t="s">
        <v>25</v>
      </c>
      <c r="C7991" s="33">
        <v>1185733</v>
      </c>
      <c r="D7991" s="5">
        <v>44486</v>
      </c>
      <c r="E7991" s="4" t="s">
        <v>48</v>
      </c>
      <c r="F7991" s="4" t="s">
        <v>49</v>
      </c>
      <c r="G7991" s="4" t="s">
        <v>68</v>
      </c>
      <c r="H7991" s="6" t="s">
        <v>23</v>
      </c>
      <c r="I7991" s="7">
        <v>53</v>
      </c>
      <c r="J7991" s="8">
        <v>140</v>
      </c>
      <c r="K7991" s="9">
        <v>7420</v>
      </c>
      <c r="L7991" s="9">
        <v>3858.4</v>
      </c>
      <c r="M7991" s="10">
        <v>0.52</v>
      </c>
      <c r="N7991" s="4" t="s">
        <v>24</v>
      </c>
      <c r="O7991" s="4" t="str">
        <f>TEXT(Table1[[#This Row],[Invoice Date]],"yyyy")</f>
        <v>2021</v>
      </c>
      <c r="P7991" s="4" t="str">
        <f>TEXT(Table1[[#This Row],[Invoice Date]],"mmm")</f>
        <v>Oct</v>
      </c>
      <c r="Q7991" s="27">
        <f>WEEKNUM(Table1[[#This Row],[Invoice Date]]) + IF(YEAR(Table1[[#This Row],[Invoice Date]])=2021, 52, 0)</f>
        <v>95</v>
      </c>
    </row>
    <row r="7992" spans="2:17" ht="14.25" customHeight="1" x14ac:dyDescent="0.3">
      <c r="B7992" s="4" t="s">
        <v>25</v>
      </c>
      <c r="C7992" s="33">
        <v>1185733</v>
      </c>
      <c r="D7992" s="5">
        <v>44486</v>
      </c>
      <c r="E7992" s="4" t="s">
        <v>48</v>
      </c>
      <c r="F7992" s="4" t="s">
        <v>49</v>
      </c>
      <c r="G7992" s="4" t="s">
        <v>68</v>
      </c>
      <c r="H7992" s="6" t="s">
        <v>19</v>
      </c>
      <c r="I7992" s="7">
        <v>43</v>
      </c>
      <c r="J7992" s="8">
        <v>190</v>
      </c>
      <c r="K7992" s="9">
        <v>8170</v>
      </c>
      <c r="L7992" s="9">
        <v>2369.2999999999997</v>
      </c>
      <c r="M7992" s="10">
        <v>0.28999999999999998</v>
      </c>
      <c r="N7992" s="4" t="s">
        <v>24</v>
      </c>
      <c r="O7992" s="4" t="str">
        <f>TEXT(Table1[[#This Row],[Invoice Date]],"yyyy")</f>
        <v>2021</v>
      </c>
      <c r="P7992" s="4" t="str">
        <f>TEXT(Table1[[#This Row],[Invoice Date]],"mmm")</f>
        <v>Oct</v>
      </c>
      <c r="Q7992" s="27">
        <f>WEEKNUM(Table1[[#This Row],[Invoice Date]]) + IF(YEAR(Table1[[#This Row],[Invoice Date]])=2021, 52, 0)</f>
        <v>95</v>
      </c>
    </row>
    <row r="7993" spans="2:17" ht="14.25" customHeight="1" x14ac:dyDescent="0.3">
      <c r="B7993" s="4" t="s">
        <v>25</v>
      </c>
      <c r="C7993" s="33">
        <v>1185733</v>
      </c>
      <c r="D7993" s="5">
        <v>44486</v>
      </c>
      <c r="E7993" s="4" t="s">
        <v>48</v>
      </c>
      <c r="F7993" s="4" t="s">
        <v>49</v>
      </c>
      <c r="G7993" s="4" t="s">
        <v>68</v>
      </c>
      <c r="H7993" s="6" t="s">
        <v>19</v>
      </c>
      <c r="I7993" s="7">
        <v>59</v>
      </c>
      <c r="J7993" s="8">
        <v>144</v>
      </c>
      <c r="K7993" s="9">
        <v>8496</v>
      </c>
      <c r="L7993" s="9">
        <v>3228.48</v>
      </c>
      <c r="M7993" s="10">
        <v>0.38</v>
      </c>
      <c r="N7993" s="4" t="s">
        <v>83</v>
      </c>
      <c r="O7993" s="4" t="str">
        <f>TEXT(Table1[[#This Row],[Invoice Date]],"yyyy")</f>
        <v>2021</v>
      </c>
      <c r="P7993" s="4" t="str">
        <f>TEXT(Table1[[#This Row],[Invoice Date]],"mmm")</f>
        <v>Oct</v>
      </c>
      <c r="Q7993" s="27">
        <f>WEEKNUM(Table1[[#This Row],[Invoice Date]]) + IF(YEAR(Table1[[#This Row],[Invoice Date]])=2021, 52, 0)</f>
        <v>95</v>
      </c>
    </row>
    <row r="7994" spans="2:17" ht="14.25" customHeight="1" x14ac:dyDescent="0.3">
      <c r="B7994" s="4" t="s">
        <v>26</v>
      </c>
      <c r="C7994" s="33">
        <v>1197831</v>
      </c>
      <c r="D7994" s="5">
        <v>44486</v>
      </c>
      <c r="E7994" s="4" t="s">
        <v>27</v>
      </c>
      <c r="F7994" s="4" t="s">
        <v>28</v>
      </c>
      <c r="G7994" s="4" t="s">
        <v>39</v>
      </c>
      <c r="H7994" s="6" t="s">
        <v>19</v>
      </c>
      <c r="I7994" s="7">
        <v>39</v>
      </c>
      <c r="J7994" s="8">
        <v>248</v>
      </c>
      <c r="K7994" s="9">
        <v>9672</v>
      </c>
      <c r="L7994" s="9">
        <v>4062.24</v>
      </c>
      <c r="M7994" s="10">
        <v>0.42</v>
      </c>
      <c r="N7994" s="4" t="s">
        <v>24</v>
      </c>
      <c r="O7994" s="4" t="str">
        <f>TEXT(Table1[[#This Row],[Invoice Date]],"yyyy")</f>
        <v>2021</v>
      </c>
      <c r="P7994" s="4" t="str">
        <f>TEXT(Table1[[#This Row],[Invoice Date]],"mmm")</f>
        <v>Oct</v>
      </c>
      <c r="Q7994" s="27">
        <f>WEEKNUM(Table1[[#This Row],[Invoice Date]]) + IF(YEAR(Table1[[#This Row],[Invoice Date]])=2021, 52, 0)</f>
        <v>95</v>
      </c>
    </row>
    <row r="7995" spans="2:17" ht="14.25" customHeight="1" x14ac:dyDescent="0.3">
      <c r="B7995" s="4" t="s">
        <v>26</v>
      </c>
      <c r="C7995" s="33">
        <v>1197831</v>
      </c>
      <c r="D7995" s="5">
        <v>44486</v>
      </c>
      <c r="E7995" s="4" t="s">
        <v>36</v>
      </c>
      <c r="F7995" s="4" t="s">
        <v>74</v>
      </c>
      <c r="G7995" s="4" t="s">
        <v>75</v>
      </c>
      <c r="H7995" s="6" t="s">
        <v>17</v>
      </c>
      <c r="I7995" s="7">
        <v>49</v>
      </c>
      <c r="J7995" s="8">
        <v>225</v>
      </c>
      <c r="K7995" s="9">
        <v>11025</v>
      </c>
      <c r="L7995" s="9">
        <v>6725.25</v>
      </c>
      <c r="M7995" s="10">
        <v>0.61</v>
      </c>
      <c r="N7995" s="4" t="s">
        <v>83</v>
      </c>
      <c r="O7995" s="4" t="str">
        <f>TEXT(Table1[[#This Row],[Invoice Date]],"yyyy")</f>
        <v>2021</v>
      </c>
      <c r="P7995" s="4" t="str">
        <f>TEXT(Table1[[#This Row],[Invoice Date]],"mmm")</f>
        <v>Oct</v>
      </c>
      <c r="Q7995" s="27">
        <f>WEEKNUM(Table1[[#This Row],[Invoice Date]]) + IF(YEAR(Table1[[#This Row],[Invoice Date]])=2021, 52, 0)</f>
        <v>95</v>
      </c>
    </row>
    <row r="7996" spans="2:17" ht="14.25" customHeight="1" x14ac:dyDescent="0.3">
      <c r="B7996" s="4" t="s">
        <v>26</v>
      </c>
      <c r="C7996" s="33">
        <v>1197831</v>
      </c>
      <c r="D7996" s="5">
        <v>44486</v>
      </c>
      <c r="E7996" s="4" t="s">
        <v>27</v>
      </c>
      <c r="F7996" s="4" t="s">
        <v>28</v>
      </c>
      <c r="G7996" s="4" t="s">
        <v>39</v>
      </c>
      <c r="H7996" s="6" t="s">
        <v>19</v>
      </c>
      <c r="I7996" s="7">
        <v>56</v>
      </c>
      <c r="J7996" s="8">
        <v>231</v>
      </c>
      <c r="K7996" s="9">
        <v>12936</v>
      </c>
      <c r="L7996" s="9">
        <v>6726.72</v>
      </c>
      <c r="M7996" s="10">
        <v>0.52</v>
      </c>
      <c r="N7996" s="4" t="s">
        <v>83</v>
      </c>
      <c r="O7996" s="4" t="str">
        <f>TEXT(Table1[[#This Row],[Invoice Date]],"yyyy")</f>
        <v>2021</v>
      </c>
      <c r="P7996" s="4" t="str">
        <f>TEXT(Table1[[#This Row],[Invoice Date]],"mmm")</f>
        <v>Oct</v>
      </c>
      <c r="Q7996" s="27">
        <f>WEEKNUM(Table1[[#This Row],[Invoice Date]]) + IF(YEAR(Table1[[#This Row],[Invoice Date]])=2021, 52, 0)</f>
        <v>95</v>
      </c>
    </row>
    <row r="7997" spans="2:17" ht="14.25" customHeight="1" x14ac:dyDescent="0.3">
      <c r="B7997" s="4" t="s">
        <v>30</v>
      </c>
      <c r="C7997" s="34">
        <v>1128299</v>
      </c>
      <c r="D7997" s="5">
        <v>44486</v>
      </c>
      <c r="E7997" s="4" t="s">
        <v>15</v>
      </c>
      <c r="F7997" s="4" t="s">
        <v>118</v>
      </c>
      <c r="G7997" s="4" t="s">
        <v>93</v>
      </c>
      <c r="H7997" s="6" t="s">
        <v>20</v>
      </c>
      <c r="I7997" s="7">
        <v>35</v>
      </c>
      <c r="J7997" s="8">
        <v>175</v>
      </c>
      <c r="K7997" s="9">
        <v>61250</v>
      </c>
      <c r="L7997" s="9">
        <v>24500</v>
      </c>
      <c r="M7997" s="10">
        <v>0.4</v>
      </c>
      <c r="N7997" s="4" t="s">
        <v>18</v>
      </c>
      <c r="O7997" s="4" t="str">
        <f>TEXT(Table1[[#This Row],[Invoice Date]],"yyyy")</f>
        <v>2021</v>
      </c>
      <c r="P7997" s="4" t="str">
        <f>TEXT(Table1[[#This Row],[Invoice Date]],"mmm")</f>
        <v>Oct</v>
      </c>
      <c r="Q7997" s="27">
        <f>WEEKNUM(Table1[[#This Row],[Invoice Date]]) + IF(YEAR(Table1[[#This Row],[Invoice Date]])=2021, 52, 0)</f>
        <v>95</v>
      </c>
    </row>
    <row r="7998" spans="2:17" ht="14.25" customHeight="1" x14ac:dyDescent="0.3">
      <c r="B7998" s="4" t="s">
        <v>30</v>
      </c>
      <c r="C7998" s="34">
        <v>1128299</v>
      </c>
      <c r="D7998" s="5">
        <v>44486</v>
      </c>
      <c r="E7998" s="4" t="s">
        <v>15</v>
      </c>
      <c r="F7998" s="4" t="s">
        <v>118</v>
      </c>
      <c r="G7998" s="4" t="s">
        <v>93</v>
      </c>
      <c r="H7998" s="6" t="s">
        <v>21</v>
      </c>
      <c r="I7998" s="7">
        <v>35</v>
      </c>
      <c r="J7998" s="8">
        <v>175</v>
      </c>
      <c r="K7998" s="9">
        <v>61250</v>
      </c>
      <c r="L7998" s="9">
        <v>24500</v>
      </c>
      <c r="M7998" s="10">
        <v>0.4</v>
      </c>
      <c r="N7998" s="4" t="s">
        <v>18</v>
      </c>
      <c r="O7998" s="4" t="str">
        <f>TEXT(Table1[[#This Row],[Invoice Date]],"yyyy")</f>
        <v>2021</v>
      </c>
      <c r="P7998" s="4" t="str">
        <f>TEXT(Table1[[#This Row],[Invoice Date]],"mmm")</f>
        <v>Oct</v>
      </c>
      <c r="Q7998" s="27">
        <f>WEEKNUM(Table1[[#This Row],[Invoice Date]]) + IF(YEAR(Table1[[#This Row],[Invoice Date]])=2021, 52, 0)</f>
        <v>95</v>
      </c>
    </row>
    <row r="7999" spans="2:17" ht="14.25" customHeight="1" x14ac:dyDescent="0.3">
      <c r="B7999" s="4" t="s">
        <v>30</v>
      </c>
      <c r="C7999" s="34">
        <v>1128299</v>
      </c>
      <c r="D7999" s="5">
        <v>44486</v>
      </c>
      <c r="E7999" s="4" t="s">
        <v>15</v>
      </c>
      <c r="F7999" s="4" t="s">
        <v>118</v>
      </c>
      <c r="G7999" s="4" t="s">
        <v>93</v>
      </c>
      <c r="H7999" s="6" t="s">
        <v>22</v>
      </c>
      <c r="I7999" s="7">
        <v>44.999999999999993</v>
      </c>
      <c r="J7999" s="8">
        <v>175</v>
      </c>
      <c r="K7999" s="9">
        <v>78749.999999999985</v>
      </c>
      <c r="L7999" s="9">
        <v>31499.999999999996</v>
      </c>
      <c r="M7999" s="10">
        <v>0.4</v>
      </c>
      <c r="N7999" s="4" t="s">
        <v>18</v>
      </c>
      <c r="O7999" s="4" t="str">
        <f>TEXT(Table1[[#This Row],[Invoice Date]],"yyyy")</f>
        <v>2021</v>
      </c>
      <c r="P7999" s="4" t="str">
        <f>TEXT(Table1[[#This Row],[Invoice Date]],"mmm")</f>
        <v>Oct</v>
      </c>
      <c r="Q7999" s="27">
        <f>WEEKNUM(Table1[[#This Row],[Invoice Date]]) + IF(YEAR(Table1[[#This Row],[Invoice Date]])=2021, 52, 0)</f>
        <v>95</v>
      </c>
    </row>
    <row r="8000" spans="2:17" ht="14.25" customHeight="1" x14ac:dyDescent="0.3">
      <c r="B8000" s="4" t="s">
        <v>30</v>
      </c>
      <c r="C8000" s="34">
        <v>1128299</v>
      </c>
      <c r="D8000" s="5">
        <v>44486</v>
      </c>
      <c r="E8000" s="4" t="s">
        <v>15</v>
      </c>
      <c r="F8000" s="4" t="s">
        <v>118</v>
      </c>
      <c r="G8000" s="4" t="s">
        <v>93</v>
      </c>
      <c r="H8000" s="6" t="s">
        <v>19</v>
      </c>
      <c r="I8000" s="7">
        <v>35</v>
      </c>
      <c r="J8000" s="8">
        <v>275</v>
      </c>
      <c r="K8000" s="9">
        <v>96250</v>
      </c>
      <c r="L8000" s="9">
        <v>38500</v>
      </c>
      <c r="M8000" s="10">
        <v>0.4</v>
      </c>
      <c r="N8000" s="4" t="s">
        <v>18</v>
      </c>
      <c r="O8000" s="4" t="str">
        <f>TEXT(Table1[[#This Row],[Invoice Date]],"yyyy")</f>
        <v>2021</v>
      </c>
      <c r="P8000" s="4" t="str">
        <f>TEXT(Table1[[#This Row],[Invoice Date]],"mmm")</f>
        <v>Oct</v>
      </c>
      <c r="Q8000" s="27">
        <f>WEEKNUM(Table1[[#This Row],[Invoice Date]]) + IF(YEAR(Table1[[#This Row],[Invoice Date]])=2021, 52, 0)</f>
        <v>95</v>
      </c>
    </row>
    <row r="8001" spans="2:17" ht="14.25" customHeight="1" x14ac:dyDescent="0.3">
      <c r="B8001" s="4" t="s">
        <v>61</v>
      </c>
      <c r="C8001" s="33">
        <v>1185731</v>
      </c>
      <c r="D8001" s="5">
        <v>44486</v>
      </c>
      <c r="E8001" s="4" t="s">
        <v>15</v>
      </c>
      <c r="F8001" s="4" t="s">
        <v>62</v>
      </c>
      <c r="G8001" s="4" t="s">
        <v>63</v>
      </c>
      <c r="H8001" s="6" t="s">
        <v>23</v>
      </c>
      <c r="I8001" s="7">
        <v>40</v>
      </c>
      <c r="J8001" s="8">
        <v>250</v>
      </c>
      <c r="K8001" s="9">
        <v>100000</v>
      </c>
      <c r="L8001" s="9">
        <v>40000</v>
      </c>
      <c r="M8001" s="10">
        <v>0.4</v>
      </c>
      <c r="N8001" s="4" t="s">
        <v>24</v>
      </c>
      <c r="O8001" s="4" t="str">
        <f>TEXT(Table1[[#This Row],[Invoice Date]],"yyyy")</f>
        <v>2021</v>
      </c>
      <c r="P8001" s="4" t="str">
        <f>TEXT(Table1[[#This Row],[Invoice Date]],"mmm")</f>
        <v>Oct</v>
      </c>
      <c r="Q8001" s="27">
        <f>WEEKNUM(Table1[[#This Row],[Invoice Date]]) + IF(YEAR(Table1[[#This Row],[Invoice Date]])=2021, 52, 0)</f>
        <v>95</v>
      </c>
    </row>
    <row r="8002" spans="2:17" ht="14.25" customHeight="1" x14ac:dyDescent="0.3">
      <c r="B8002" s="4" t="s">
        <v>30</v>
      </c>
      <c r="C8002" s="34">
        <v>1128299</v>
      </c>
      <c r="D8002" s="5">
        <v>44486</v>
      </c>
      <c r="E8002" s="4" t="s">
        <v>27</v>
      </c>
      <c r="F8002" s="4" t="s">
        <v>81</v>
      </c>
      <c r="G8002" s="4" t="s">
        <v>82</v>
      </c>
      <c r="H8002" s="6" t="s">
        <v>17</v>
      </c>
      <c r="I8002" s="7">
        <v>35</v>
      </c>
      <c r="J8002" s="8">
        <v>400</v>
      </c>
      <c r="K8002" s="9">
        <v>140000</v>
      </c>
      <c r="L8002" s="9">
        <v>55999.999999999993</v>
      </c>
      <c r="M8002" s="10">
        <v>0.39999999999999997</v>
      </c>
      <c r="N8002" s="4" t="s">
        <v>83</v>
      </c>
      <c r="O8002" s="4" t="str">
        <f>TEXT(Table1[[#This Row],[Invoice Date]],"yyyy")</f>
        <v>2021</v>
      </c>
      <c r="P8002" s="4" t="str">
        <f>TEXT(Table1[[#This Row],[Invoice Date]],"mmm")</f>
        <v>Oct</v>
      </c>
      <c r="Q8002" s="27">
        <f>WEEKNUM(Table1[[#This Row],[Invoice Date]]) + IF(YEAR(Table1[[#This Row],[Invoice Date]])=2021, 52, 0)</f>
        <v>95</v>
      </c>
    </row>
    <row r="8003" spans="2:17" ht="14.25" customHeight="1" x14ac:dyDescent="0.3">
      <c r="B8003" s="4" t="s">
        <v>14</v>
      </c>
      <c r="C8003" s="33">
        <v>1185732</v>
      </c>
      <c r="D8003" s="5">
        <v>44486</v>
      </c>
      <c r="E8003" s="4" t="s">
        <v>15</v>
      </c>
      <c r="F8003" s="4" t="s">
        <v>118</v>
      </c>
      <c r="G8003" s="4" t="s">
        <v>93</v>
      </c>
      <c r="H8003" s="6" t="s">
        <v>23</v>
      </c>
      <c r="I8003" s="7">
        <v>49.999999999999986</v>
      </c>
      <c r="J8003" s="8">
        <v>300</v>
      </c>
      <c r="K8003" s="9">
        <v>149999.99999999997</v>
      </c>
      <c r="L8003" s="9">
        <v>59999.999999999993</v>
      </c>
      <c r="M8003" s="10">
        <v>0.4</v>
      </c>
      <c r="N8003" s="4" t="s">
        <v>18</v>
      </c>
      <c r="O8003" s="4" t="str">
        <f>TEXT(Table1[[#This Row],[Invoice Date]],"yyyy")</f>
        <v>2021</v>
      </c>
      <c r="P8003" s="4" t="str">
        <f>TEXT(Table1[[#This Row],[Invoice Date]],"mmm")</f>
        <v>Oct</v>
      </c>
      <c r="Q8003" s="27">
        <f>WEEKNUM(Table1[[#This Row],[Invoice Date]]) + IF(YEAR(Table1[[#This Row],[Invoice Date]])=2021, 52, 0)</f>
        <v>95</v>
      </c>
    </row>
    <row r="8004" spans="2:17" ht="14.25" customHeight="1" x14ac:dyDescent="0.3">
      <c r="B8004" s="4" t="s">
        <v>30</v>
      </c>
      <c r="C8004" s="34">
        <v>1128299</v>
      </c>
      <c r="D8004" s="5">
        <v>44486</v>
      </c>
      <c r="E8004" s="4" t="s">
        <v>27</v>
      </c>
      <c r="F8004" s="4" t="s">
        <v>81</v>
      </c>
      <c r="G8004" s="4" t="s">
        <v>82</v>
      </c>
      <c r="H8004" s="6" t="s">
        <v>21</v>
      </c>
      <c r="I8004" s="7">
        <v>40.000000000000007</v>
      </c>
      <c r="J8004" s="8">
        <v>375</v>
      </c>
      <c r="K8004" s="9">
        <v>150000.00000000003</v>
      </c>
      <c r="L8004" s="9">
        <v>60000.000000000007</v>
      </c>
      <c r="M8004" s="10">
        <v>0.39999999999999997</v>
      </c>
      <c r="N8004" s="4" t="s">
        <v>83</v>
      </c>
      <c r="O8004" s="4" t="str">
        <f>TEXT(Table1[[#This Row],[Invoice Date]],"yyyy")</f>
        <v>2021</v>
      </c>
      <c r="P8004" s="4" t="str">
        <f>TEXT(Table1[[#This Row],[Invoice Date]],"mmm")</f>
        <v>Oct</v>
      </c>
      <c r="Q8004" s="27">
        <f>WEEKNUM(Table1[[#This Row],[Invoice Date]]) + IF(YEAR(Table1[[#This Row],[Invoice Date]])=2021, 52, 0)</f>
        <v>95</v>
      </c>
    </row>
    <row r="8005" spans="2:17" ht="14.25" customHeight="1" x14ac:dyDescent="0.3">
      <c r="B8005" s="4" t="s">
        <v>26</v>
      </c>
      <c r="C8005" s="33">
        <v>1197831</v>
      </c>
      <c r="D8005" s="5">
        <v>44486</v>
      </c>
      <c r="E8005" s="4" t="s">
        <v>36</v>
      </c>
      <c r="F8005" s="4" t="s">
        <v>74</v>
      </c>
      <c r="G8005" s="4" t="s">
        <v>75</v>
      </c>
      <c r="H8005" s="6" t="s">
        <v>21</v>
      </c>
      <c r="I8005" s="7">
        <v>40.000000000000014</v>
      </c>
      <c r="J8005" s="8">
        <v>400</v>
      </c>
      <c r="K8005" s="9">
        <v>160000.00000000006</v>
      </c>
      <c r="L8005" s="9">
        <v>56000.000000000015</v>
      </c>
      <c r="M8005" s="10">
        <v>0.35</v>
      </c>
      <c r="N8005" s="4" t="s">
        <v>18</v>
      </c>
      <c r="O8005" s="4" t="str">
        <f>TEXT(Table1[[#This Row],[Invoice Date]],"yyyy")</f>
        <v>2021</v>
      </c>
      <c r="P8005" s="4" t="str">
        <f>TEXT(Table1[[#This Row],[Invoice Date]],"mmm")</f>
        <v>Oct</v>
      </c>
      <c r="Q8005" s="27">
        <f>WEEKNUM(Table1[[#This Row],[Invoice Date]]) + IF(YEAR(Table1[[#This Row],[Invoice Date]])=2021, 52, 0)</f>
        <v>95</v>
      </c>
    </row>
    <row r="8006" spans="2:17" ht="14.25" customHeight="1" x14ac:dyDescent="0.3">
      <c r="B8006" s="4" t="s">
        <v>26</v>
      </c>
      <c r="C8006" s="33">
        <v>1197831</v>
      </c>
      <c r="D8006" s="5">
        <v>44486</v>
      </c>
      <c r="E8006" s="4" t="s">
        <v>36</v>
      </c>
      <c r="F8006" s="4" t="s">
        <v>74</v>
      </c>
      <c r="G8006" s="4" t="s">
        <v>75</v>
      </c>
      <c r="H8006" s="6" t="s">
        <v>20</v>
      </c>
      <c r="I8006" s="7">
        <v>40.000000000000014</v>
      </c>
      <c r="J8006" s="8">
        <v>425</v>
      </c>
      <c r="K8006" s="9">
        <v>170000.00000000006</v>
      </c>
      <c r="L8006" s="9">
        <v>51000.000000000015</v>
      </c>
      <c r="M8006" s="10">
        <v>0.3</v>
      </c>
      <c r="N8006" s="4" t="s">
        <v>18</v>
      </c>
      <c r="O8006" s="4" t="str">
        <f>TEXT(Table1[[#This Row],[Invoice Date]],"yyyy")</f>
        <v>2021</v>
      </c>
      <c r="P8006" s="4" t="str">
        <f>TEXT(Table1[[#This Row],[Invoice Date]],"mmm")</f>
        <v>Oct</v>
      </c>
      <c r="Q8006" s="27">
        <f>WEEKNUM(Table1[[#This Row],[Invoice Date]]) + IF(YEAR(Table1[[#This Row],[Invoice Date]])=2021, 52, 0)</f>
        <v>95</v>
      </c>
    </row>
    <row r="8007" spans="2:17" ht="14.25" customHeight="1" x14ac:dyDescent="0.3">
      <c r="B8007" s="4" t="s">
        <v>30</v>
      </c>
      <c r="C8007" s="34">
        <v>1128299</v>
      </c>
      <c r="D8007" s="5">
        <v>44486</v>
      </c>
      <c r="E8007" s="4" t="s">
        <v>27</v>
      </c>
      <c r="F8007" s="4" t="s">
        <v>81</v>
      </c>
      <c r="G8007" s="4" t="s">
        <v>82</v>
      </c>
      <c r="H8007" s="6" t="s">
        <v>22</v>
      </c>
      <c r="I8007" s="7">
        <v>50</v>
      </c>
      <c r="J8007" s="8">
        <v>350</v>
      </c>
      <c r="K8007" s="9">
        <v>175000</v>
      </c>
      <c r="L8007" s="9">
        <v>78750</v>
      </c>
      <c r="M8007" s="10">
        <v>0.45</v>
      </c>
      <c r="N8007" s="4" t="s">
        <v>83</v>
      </c>
      <c r="O8007" s="4" t="str">
        <f>TEXT(Table1[[#This Row],[Invoice Date]],"yyyy")</f>
        <v>2021</v>
      </c>
      <c r="P8007" s="4" t="str">
        <f>TEXT(Table1[[#This Row],[Invoice Date]],"mmm")</f>
        <v>Oct</v>
      </c>
      <c r="Q8007" s="27">
        <f>WEEKNUM(Table1[[#This Row],[Invoice Date]]) + IF(YEAR(Table1[[#This Row],[Invoice Date]])=2021, 52, 0)</f>
        <v>95</v>
      </c>
    </row>
    <row r="8008" spans="2:17" ht="14.25" customHeight="1" x14ac:dyDescent="0.3">
      <c r="B8008" s="4" t="s">
        <v>30</v>
      </c>
      <c r="C8008" s="34">
        <v>1128299</v>
      </c>
      <c r="D8008" s="5">
        <v>44486</v>
      </c>
      <c r="E8008" s="4" t="s">
        <v>27</v>
      </c>
      <c r="F8008" s="4" t="s">
        <v>81</v>
      </c>
      <c r="G8008" s="4" t="s">
        <v>82</v>
      </c>
      <c r="H8008" s="6" t="s">
        <v>20</v>
      </c>
      <c r="I8008" s="7">
        <v>45.000000000000014</v>
      </c>
      <c r="J8008" s="8">
        <v>400</v>
      </c>
      <c r="K8008" s="9">
        <v>180000.00000000006</v>
      </c>
      <c r="L8008" s="9">
        <v>72000.000000000015</v>
      </c>
      <c r="M8008" s="10">
        <v>0.39999999999999997</v>
      </c>
      <c r="N8008" s="4" t="s">
        <v>83</v>
      </c>
      <c r="O8008" s="4" t="str">
        <f>TEXT(Table1[[#This Row],[Invoice Date]],"yyyy")</f>
        <v>2021</v>
      </c>
      <c r="P8008" s="4" t="str">
        <f>TEXT(Table1[[#This Row],[Invoice Date]],"mmm")</f>
        <v>Oct</v>
      </c>
      <c r="Q8008" s="27">
        <f>WEEKNUM(Table1[[#This Row],[Invoice Date]]) + IF(YEAR(Table1[[#This Row],[Invoice Date]])=2021, 52, 0)</f>
        <v>95</v>
      </c>
    </row>
    <row r="8009" spans="2:17" ht="14.25" customHeight="1" x14ac:dyDescent="0.3">
      <c r="B8009" s="4" t="s">
        <v>30</v>
      </c>
      <c r="C8009" s="34">
        <v>1128299</v>
      </c>
      <c r="D8009" s="5">
        <v>44486</v>
      </c>
      <c r="E8009" s="4" t="s">
        <v>15</v>
      </c>
      <c r="F8009" s="4" t="s">
        <v>118</v>
      </c>
      <c r="G8009" s="4" t="s">
        <v>93</v>
      </c>
      <c r="H8009" s="6" t="s">
        <v>17</v>
      </c>
      <c r="I8009" s="7">
        <v>44.999999999999993</v>
      </c>
      <c r="J8009" s="8">
        <v>425</v>
      </c>
      <c r="K8009" s="9">
        <v>191249.99999999997</v>
      </c>
      <c r="L8009" s="9">
        <v>76499.999999999985</v>
      </c>
      <c r="M8009" s="10">
        <v>0.4</v>
      </c>
      <c r="N8009" s="4" t="s">
        <v>18</v>
      </c>
      <c r="O8009" s="4" t="str">
        <f>TEXT(Table1[[#This Row],[Invoice Date]],"yyyy")</f>
        <v>2021</v>
      </c>
      <c r="P8009" s="4" t="str">
        <f>TEXT(Table1[[#This Row],[Invoice Date]],"mmm")</f>
        <v>Oct</v>
      </c>
      <c r="Q8009" s="27">
        <f>WEEKNUM(Table1[[#This Row],[Invoice Date]]) + IF(YEAR(Table1[[#This Row],[Invoice Date]])=2021, 52, 0)</f>
        <v>95</v>
      </c>
    </row>
    <row r="8010" spans="2:17" ht="14.25" customHeight="1" x14ac:dyDescent="0.3">
      <c r="B8010" s="4" t="s">
        <v>25</v>
      </c>
      <c r="C8010" s="33">
        <v>1185733</v>
      </c>
      <c r="D8010" s="5">
        <v>44486</v>
      </c>
      <c r="E8010" s="4" t="s">
        <v>48</v>
      </c>
      <c r="F8010" s="4" t="s">
        <v>49</v>
      </c>
      <c r="G8010" s="4" t="s">
        <v>68</v>
      </c>
      <c r="H8010" s="6" t="s">
        <v>17</v>
      </c>
      <c r="I8010" s="7">
        <v>50</v>
      </c>
      <c r="J8010" s="8">
        <v>400</v>
      </c>
      <c r="K8010" s="9">
        <v>200000</v>
      </c>
      <c r="L8010" s="9">
        <v>60000</v>
      </c>
      <c r="M8010" s="10">
        <v>0.3</v>
      </c>
      <c r="N8010" s="4" t="s">
        <v>18</v>
      </c>
      <c r="O8010" s="4" t="str">
        <f>TEXT(Table1[[#This Row],[Invoice Date]],"yyyy")</f>
        <v>2021</v>
      </c>
      <c r="P8010" s="4" t="str">
        <f>TEXT(Table1[[#This Row],[Invoice Date]],"mmm")</f>
        <v>Oct</v>
      </c>
      <c r="Q8010" s="27">
        <f>WEEKNUM(Table1[[#This Row],[Invoice Date]]) + IF(YEAR(Table1[[#This Row],[Invoice Date]])=2021, 52, 0)</f>
        <v>95</v>
      </c>
    </row>
    <row r="8011" spans="2:17" ht="14.25" customHeight="1" x14ac:dyDescent="0.3">
      <c r="B8011" s="4" t="s">
        <v>26</v>
      </c>
      <c r="C8011" s="33">
        <v>1197831</v>
      </c>
      <c r="D8011" s="5">
        <v>44486</v>
      </c>
      <c r="E8011" s="4" t="s">
        <v>36</v>
      </c>
      <c r="F8011" s="4" t="s">
        <v>74</v>
      </c>
      <c r="G8011" s="4" t="s">
        <v>75</v>
      </c>
      <c r="H8011" s="6" t="s">
        <v>22</v>
      </c>
      <c r="I8011" s="7">
        <v>50.000000000000014</v>
      </c>
      <c r="J8011" s="8">
        <v>400</v>
      </c>
      <c r="K8011" s="9">
        <v>200000.00000000006</v>
      </c>
      <c r="L8011" s="9">
        <v>80000.000000000015</v>
      </c>
      <c r="M8011" s="10">
        <v>0.39999999999999997</v>
      </c>
      <c r="N8011" s="4" t="s">
        <v>18</v>
      </c>
      <c r="O8011" s="4" t="str">
        <f>TEXT(Table1[[#This Row],[Invoice Date]],"yyyy")</f>
        <v>2021</v>
      </c>
      <c r="P8011" s="4" t="str">
        <f>TEXT(Table1[[#This Row],[Invoice Date]],"mmm")</f>
        <v>Oct</v>
      </c>
      <c r="Q8011" s="27">
        <f>WEEKNUM(Table1[[#This Row],[Invoice Date]]) + IF(YEAR(Table1[[#This Row],[Invoice Date]])=2021, 52, 0)</f>
        <v>95</v>
      </c>
    </row>
    <row r="8012" spans="2:17" ht="14.25" customHeight="1" x14ac:dyDescent="0.3">
      <c r="B8012" s="4" t="s">
        <v>25</v>
      </c>
      <c r="C8012" s="33">
        <v>1185733</v>
      </c>
      <c r="D8012" s="5">
        <v>44486</v>
      </c>
      <c r="E8012" s="4" t="s">
        <v>48</v>
      </c>
      <c r="F8012" s="4" t="s">
        <v>49</v>
      </c>
      <c r="G8012" s="4" t="s">
        <v>68</v>
      </c>
      <c r="H8012" s="6" t="s">
        <v>21</v>
      </c>
      <c r="I8012" s="7">
        <v>55.000000000000007</v>
      </c>
      <c r="J8012" s="8">
        <v>375</v>
      </c>
      <c r="K8012" s="9">
        <v>206250.00000000003</v>
      </c>
      <c r="L8012" s="9">
        <v>61875.000000000007</v>
      </c>
      <c r="M8012" s="10">
        <v>0.3</v>
      </c>
      <c r="N8012" s="4" t="s">
        <v>18</v>
      </c>
      <c r="O8012" s="4" t="str">
        <f>TEXT(Table1[[#This Row],[Invoice Date]],"yyyy")</f>
        <v>2021</v>
      </c>
      <c r="P8012" s="4" t="str">
        <f>TEXT(Table1[[#This Row],[Invoice Date]],"mmm")</f>
        <v>Oct</v>
      </c>
      <c r="Q8012" s="27">
        <f>WEEKNUM(Table1[[#This Row],[Invoice Date]]) + IF(YEAR(Table1[[#This Row],[Invoice Date]])=2021, 52, 0)</f>
        <v>95</v>
      </c>
    </row>
    <row r="8013" spans="2:17" ht="14.25" customHeight="1" x14ac:dyDescent="0.3">
      <c r="B8013" s="4" t="s">
        <v>30</v>
      </c>
      <c r="C8013" s="34">
        <v>1128299</v>
      </c>
      <c r="D8013" s="5">
        <v>44486</v>
      </c>
      <c r="E8013" s="4" t="s">
        <v>27</v>
      </c>
      <c r="F8013" s="4" t="s">
        <v>81</v>
      </c>
      <c r="G8013" s="4" t="s">
        <v>82</v>
      </c>
      <c r="H8013" s="6" t="s">
        <v>23</v>
      </c>
      <c r="I8013" s="7">
        <v>55.000000000000007</v>
      </c>
      <c r="J8013" s="8">
        <v>400</v>
      </c>
      <c r="K8013" s="9">
        <v>220000.00000000003</v>
      </c>
      <c r="L8013" s="9">
        <v>77000</v>
      </c>
      <c r="M8013" s="10">
        <v>0.35</v>
      </c>
      <c r="N8013" s="4" t="s">
        <v>83</v>
      </c>
      <c r="O8013" s="4" t="str">
        <f>TEXT(Table1[[#This Row],[Invoice Date]],"yyyy")</f>
        <v>2021</v>
      </c>
      <c r="P8013" s="4" t="str">
        <f>TEXT(Table1[[#This Row],[Invoice Date]],"mmm")</f>
        <v>Oct</v>
      </c>
      <c r="Q8013" s="27">
        <f>WEEKNUM(Table1[[#This Row],[Invoice Date]]) + IF(YEAR(Table1[[#This Row],[Invoice Date]])=2021, 52, 0)</f>
        <v>95</v>
      </c>
    </row>
    <row r="8014" spans="2:17" ht="14.25" customHeight="1" x14ac:dyDescent="0.3">
      <c r="B8014" s="4" t="s">
        <v>25</v>
      </c>
      <c r="C8014" s="33">
        <v>1185733</v>
      </c>
      <c r="D8014" s="5">
        <v>44486</v>
      </c>
      <c r="E8014" s="4" t="s">
        <v>48</v>
      </c>
      <c r="F8014" s="4" t="s">
        <v>49</v>
      </c>
      <c r="G8014" s="4" t="s">
        <v>68</v>
      </c>
      <c r="H8014" s="6" t="s">
        <v>22</v>
      </c>
      <c r="I8014" s="7">
        <v>65</v>
      </c>
      <c r="J8014" s="8">
        <v>350</v>
      </c>
      <c r="K8014" s="9">
        <v>227500</v>
      </c>
      <c r="L8014" s="9">
        <v>45500</v>
      </c>
      <c r="M8014" s="10">
        <v>0.2</v>
      </c>
      <c r="N8014" s="4" t="s">
        <v>18</v>
      </c>
      <c r="O8014" s="4" t="str">
        <f>TEXT(Table1[[#This Row],[Invoice Date]],"yyyy")</f>
        <v>2021</v>
      </c>
      <c r="P8014" s="4" t="str">
        <f>TEXT(Table1[[#This Row],[Invoice Date]],"mmm")</f>
        <v>Oct</v>
      </c>
      <c r="Q8014" s="27">
        <f>WEEKNUM(Table1[[#This Row],[Invoice Date]]) + IF(YEAR(Table1[[#This Row],[Invoice Date]])=2021, 52, 0)</f>
        <v>95</v>
      </c>
    </row>
    <row r="8015" spans="2:17" ht="14.25" customHeight="1" x14ac:dyDescent="0.3">
      <c r="B8015" s="4" t="s">
        <v>26</v>
      </c>
      <c r="C8015" s="33">
        <v>1197831</v>
      </c>
      <c r="D8015" s="5">
        <v>44486</v>
      </c>
      <c r="E8015" s="4" t="s">
        <v>36</v>
      </c>
      <c r="F8015" s="4" t="s">
        <v>74</v>
      </c>
      <c r="G8015" s="4" t="s">
        <v>75</v>
      </c>
      <c r="H8015" s="6" t="s">
        <v>19</v>
      </c>
      <c r="I8015" s="7">
        <v>40.000000000000014</v>
      </c>
      <c r="J8015" s="8">
        <v>575</v>
      </c>
      <c r="K8015" s="9">
        <v>230000.00000000009</v>
      </c>
      <c r="L8015" s="9">
        <v>92000.000000000029</v>
      </c>
      <c r="M8015" s="10">
        <v>0.39999999999999997</v>
      </c>
      <c r="N8015" s="4" t="s">
        <v>18</v>
      </c>
      <c r="O8015" s="4" t="str">
        <f>TEXT(Table1[[#This Row],[Invoice Date]],"yyyy")</f>
        <v>2021</v>
      </c>
      <c r="P8015" s="4" t="str">
        <f>TEXT(Table1[[#This Row],[Invoice Date]],"mmm")</f>
        <v>Oct</v>
      </c>
      <c r="Q8015" s="27">
        <f>WEEKNUM(Table1[[#This Row],[Invoice Date]]) + IF(YEAR(Table1[[#This Row],[Invoice Date]])=2021, 52, 0)</f>
        <v>95</v>
      </c>
    </row>
    <row r="8016" spans="2:17" ht="14.25" customHeight="1" x14ac:dyDescent="0.3">
      <c r="B8016" s="4" t="s">
        <v>25</v>
      </c>
      <c r="C8016" s="33">
        <v>1185733</v>
      </c>
      <c r="D8016" s="5">
        <v>44486</v>
      </c>
      <c r="E8016" s="4" t="s">
        <v>48</v>
      </c>
      <c r="F8016" s="4" t="s">
        <v>49</v>
      </c>
      <c r="G8016" s="4" t="s">
        <v>68</v>
      </c>
      <c r="H8016" s="6" t="s">
        <v>20</v>
      </c>
      <c r="I8016" s="7">
        <v>60.000000000000007</v>
      </c>
      <c r="J8016" s="8">
        <v>400</v>
      </c>
      <c r="K8016" s="9">
        <v>240000.00000000003</v>
      </c>
      <c r="L8016" s="9">
        <v>72000</v>
      </c>
      <c r="M8016" s="10">
        <v>0.3</v>
      </c>
      <c r="N8016" s="4" t="s">
        <v>18</v>
      </c>
      <c r="O8016" s="4" t="str">
        <f>TEXT(Table1[[#This Row],[Invoice Date]],"yyyy")</f>
        <v>2021</v>
      </c>
      <c r="P8016" s="4" t="str">
        <f>TEXT(Table1[[#This Row],[Invoice Date]],"mmm")</f>
        <v>Oct</v>
      </c>
      <c r="Q8016" s="27">
        <f>WEEKNUM(Table1[[#This Row],[Invoice Date]]) + IF(YEAR(Table1[[#This Row],[Invoice Date]])=2021, 52, 0)</f>
        <v>95</v>
      </c>
    </row>
    <row r="8017" spans="2:17" ht="14.25" customHeight="1" x14ac:dyDescent="0.3">
      <c r="B8017" s="4" t="s">
        <v>25</v>
      </c>
      <c r="C8017" s="33">
        <v>1185733</v>
      </c>
      <c r="D8017" s="5">
        <v>44486</v>
      </c>
      <c r="E8017" s="4" t="s">
        <v>48</v>
      </c>
      <c r="F8017" s="4" t="s">
        <v>49</v>
      </c>
      <c r="G8017" s="4" t="s">
        <v>68</v>
      </c>
      <c r="H8017" s="6" t="s">
        <v>23</v>
      </c>
      <c r="I8017" s="7">
        <v>70</v>
      </c>
      <c r="J8017" s="8">
        <v>400</v>
      </c>
      <c r="K8017" s="9">
        <v>280000</v>
      </c>
      <c r="L8017" s="9">
        <v>126000</v>
      </c>
      <c r="M8017" s="10">
        <v>0.45</v>
      </c>
      <c r="N8017" s="4" t="s">
        <v>18</v>
      </c>
      <c r="O8017" s="4" t="str">
        <f>TEXT(Table1[[#This Row],[Invoice Date]],"yyyy")</f>
        <v>2021</v>
      </c>
      <c r="P8017" s="4" t="str">
        <f>TEXT(Table1[[#This Row],[Invoice Date]],"mmm")</f>
        <v>Oct</v>
      </c>
      <c r="Q8017" s="27">
        <f>WEEKNUM(Table1[[#This Row],[Invoice Date]]) + IF(YEAR(Table1[[#This Row],[Invoice Date]])=2021, 52, 0)</f>
        <v>95</v>
      </c>
    </row>
    <row r="8018" spans="2:17" ht="14.25" customHeight="1" x14ac:dyDescent="0.3">
      <c r="B8018" s="4" t="s">
        <v>30</v>
      </c>
      <c r="C8018" s="34">
        <v>1128299</v>
      </c>
      <c r="D8018" s="5">
        <v>44486</v>
      </c>
      <c r="E8018" s="4" t="s">
        <v>27</v>
      </c>
      <c r="F8018" s="4" t="s">
        <v>81</v>
      </c>
      <c r="G8018" s="4" t="s">
        <v>82</v>
      </c>
      <c r="H8018" s="6" t="s">
        <v>19</v>
      </c>
      <c r="I8018" s="7">
        <v>50.000000000000014</v>
      </c>
      <c r="J8018" s="8">
        <v>575</v>
      </c>
      <c r="K8018" s="9">
        <v>287500.00000000006</v>
      </c>
      <c r="L8018" s="9">
        <v>115000.00000000001</v>
      </c>
      <c r="M8018" s="10">
        <v>0.39999999999999997</v>
      </c>
      <c r="N8018" s="4" t="s">
        <v>83</v>
      </c>
      <c r="O8018" s="4" t="str">
        <f>TEXT(Table1[[#This Row],[Invoice Date]],"yyyy")</f>
        <v>2021</v>
      </c>
      <c r="P8018" s="4" t="str">
        <f>TEXT(Table1[[#This Row],[Invoice Date]],"mmm")</f>
        <v>Oct</v>
      </c>
      <c r="Q8018" s="27">
        <f>WEEKNUM(Table1[[#This Row],[Invoice Date]]) + IF(YEAR(Table1[[#This Row],[Invoice Date]])=2021, 52, 0)</f>
        <v>95</v>
      </c>
    </row>
    <row r="8019" spans="2:17" ht="14.25" customHeight="1" x14ac:dyDescent="0.3">
      <c r="B8019" s="4" t="s">
        <v>26</v>
      </c>
      <c r="C8019" s="33">
        <v>1197831</v>
      </c>
      <c r="D8019" s="5">
        <v>44486</v>
      </c>
      <c r="E8019" s="4" t="s">
        <v>36</v>
      </c>
      <c r="F8019" s="4" t="s">
        <v>74</v>
      </c>
      <c r="G8019" s="4" t="s">
        <v>75</v>
      </c>
      <c r="H8019" s="6" t="s">
        <v>23</v>
      </c>
      <c r="I8019" s="7">
        <v>55.000000000000007</v>
      </c>
      <c r="J8019" s="8">
        <v>525</v>
      </c>
      <c r="K8019" s="9">
        <v>288750.00000000006</v>
      </c>
      <c r="L8019" s="9">
        <v>158812.50000000006</v>
      </c>
      <c r="M8019" s="10">
        <v>0.55000000000000004</v>
      </c>
      <c r="N8019" s="4" t="s">
        <v>18</v>
      </c>
      <c r="O8019" s="4" t="str">
        <f>TEXT(Table1[[#This Row],[Invoice Date]],"yyyy")</f>
        <v>2021</v>
      </c>
      <c r="P8019" s="4" t="str">
        <f>TEXT(Table1[[#This Row],[Invoice Date]],"mmm")</f>
        <v>Oct</v>
      </c>
      <c r="Q8019" s="27">
        <f>WEEKNUM(Table1[[#This Row],[Invoice Date]]) + IF(YEAR(Table1[[#This Row],[Invoice Date]])=2021, 52, 0)</f>
        <v>95</v>
      </c>
    </row>
    <row r="8020" spans="2:17" ht="14.25" customHeight="1" x14ac:dyDescent="0.3">
      <c r="B8020" s="4" t="s">
        <v>25</v>
      </c>
      <c r="C8020" s="33">
        <v>1185733</v>
      </c>
      <c r="D8020" s="5">
        <v>44486</v>
      </c>
      <c r="E8020" s="4" t="s">
        <v>48</v>
      </c>
      <c r="F8020" s="4" t="s">
        <v>49</v>
      </c>
      <c r="G8020" s="4" t="s">
        <v>68</v>
      </c>
      <c r="H8020" s="6" t="s">
        <v>19</v>
      </c>
      <c r="I8020" s="7">
        <v>65.000000000000014</v>
      </c>
      <c r="J8020" s="8">
        <v>575</v>
      </c>
      <c r="K8020" s="9">
        <v>373750.00000000006</v>
      </c>
      <c r="L8020" s="9">
        <v>93437.500000000015</v>
      </c>
      <c r="M8020" s="10">
        <v>0.25</v>
      </c>
      <c r="N8020" s="4" t="s">
        <v>18</v>
      </c>
      <c r="O8020" s="4" t="str">
        <f>TEXT(Table1[[#This Row],[Invoice Date]],"yyyy")</f>
        <v>2021</v>
      </c>
      <c r="P8020" s="4" t="str">
        <f>TEXT(Table1[[#This Row],[Invoice Date]],"mmm")</f>
        <v>Oct</v>
      </c>
      <c r="Q8020" s="27">
        <f>WEEKNUM(Table1[[#This Row],[Invoice Date]]) + IF(YEAR(Table1[[#This Row],[Invoice Date]])=2021, 52, 0)</f>
        <v>95</v>
      </c>
    </row>
    <row r="8021" spans="2:17" ht="14.25" customHeight="1" x14ac:dyDescent="0.3">
      <c r="B8021" s="4" t="s">
        <v>26</v>
      </c>
      <c r="C8021" s="33">
        <v>1197831</v>
      </c>
      <c r="D8021" s="5">
        <v>44486</v>
      </c>
      <c r="E8021" s="4" t="s">
        <v>36</v>
      </c>
      <c r="F8021" s="4" t="s">
        <v>74</v>
      </c>
      <c r="G8021" s="4" t="s">
        <v>75</v>
      </c>
      <c r="H8021" s="6" t="s">
        <v>17</v>
      </c>
      <c r="I8021" s="7">
        <v>50.000000000000014</v>
      </c>
      <c r="J8021" s="8">
        <v>750</v>
      </c>
      <c r="K8021" s="9">
        <v>375000.00000000012</v>
      </c>
      <c r="L8021" s="9">
        <v>187500.00000000006</v>
      </c>
      <c r="M8021" s="10">
        <v>0.5</v>
      </c>
      <c r="N8021" s="4" t="s">
        <v>18</v>
      </c>
      <c r="O8021" s="4" t="str">
        <f>TEXT(Table1[[#This Row],[Invoice Date]],"yyyy")</f>
        <v>2021</v>
      </c>
      <c r="P8021" s="4" t="str">
        <f>TEXT(Table1[[#This Row],[Invoice Date]],"mmm")</f>
        <v>Oct</v>
      </c>
      <c r="Q8021" s="27">
        <f>WEEKNUM(Table1[[#This Row],[Invoice Date]]) + IF(YEAR(Table1[[#This Row],[Invoice Date]])=2021, 52, 0)</f>
        <v>95</v>
      </c>
    </row>
    <row r="8022" spans="2:17" ht="14.25" customHeight="1" x14ac:dyDescent="0.3">
      <c r="B8022" s="4" t="s">
        <v>26</v>
      </c>
      <c r="C8022" s="33">
        <v>1197831</v>
      </c>
      <c r="D8022" s="5">
        <v>44486</v>
      </c>
      <c r="E8022" s="4" t="s">
        <v>27</v>
      </c>
      <c r="F8022" s="4" t="s">
        <v>28</v>
      </c>
      <c r="G8022" s="4" t="s">
        <v>39</v>
      </c>
      <c r="H8022" s="6" t="s">
        <v>19</v>
      </c>
      <c r="I8022" s="7">
        <v>60</v>
      </c>
      <c r="J8022" s="8">
        <v>825</v>
      </c>
      <c r="K8022" s="9">
        <v>495000</v>
      </c>
      <c r="L8022" s="9">
        <v>197999.99999999997</v>
      </c>
      <c r="M8022" s="10">
        <v>0.39999999999999997</v>
      </c>
      <c r="N8022" s="4" t="s">
        <v>24</v>
      </c>
      <c r="O8022" s="4" t="str">
        <f>TEXT(Table1[[#This Row],[Invoice Date]],"yyyy")</f>
        <v>2021</v>
      </c>
      <c r="P8022" s="4" t="str">
        <f>TEXT(Table1[[#This Row],[Invoice Date]],"mmm")</f>
        <v>Oct</v>
      </c>
      <c r="Q8022" s="27">
        <f>WEEKNUM(Table1[[#This Row],[Invoice Date]]) + IF(YEAR(Table1[[#This Row],[Invoice Date]])=2021, 52, 0)</f>
        <v>95</v>
      </c>
    </row>
    <row r="8023" spans="2:17" ht="14.25" customHeight="1" x14ac:dyDescent="0.3">
      <c r="B8023" s="4" t="s">
        <v>14</v>
      </c>
      <c r="C8023" s="33">
        <v>1185732</v>
      </c>
      <c r="D8023" s="5">
        <v>44487</v>
      </c>
      <c r="E8023" s="4" t="s">
        <v>36</v>
      </c>
      <c r="F8023" s="4" t="s">
        <v>76</v>
      </c>
      <c r="G8023" s="4" t="s">
        <v>77</v>
      </c>
      <c r="H8023" s="6" t="s">
        <v>21</v>
      </c>
      <c r="I8023" s="7">
        <v>23</v>
      </c>
      <c r="J8023" s="8">
        <v>59</v>
      </c>
      <c r="K8023" s="9">
        <v>1357</v>
      </c>
      <c r="L8023" s="9">
        <v>678.5</v>
      </c>
      <c r="M8023" s="10">
        <v>0.5</v>
      </c>
      <c r="N8023" s="4" t="s">
        <v>83</v>
      </c>
      <c r="O8023" s="4" t="str">
        <f>TEXT(Table1[[#This Row],[Invoice Date]],"yyyy")</f>
        <v>2021</v>
      </c>
      <c r="P8023" s="4" t="str">
        <f>TEXT(Table1[[#This Row],[Invoice Date]],"mmm")</f>
        <v>Oct</v>
      </c>
      <c r="Q8023" s="27">
        <f>WEEKNUM(Table1[[#This Row],[Invoice Date]]) + IF(YEAR(Table1[[#This Row],[Invoice Date]])=2021, 52, 0)</f>
        <v>95</v>
      </c>
    </row>
    <row r="8024" spans="2:17" ht="14.25" customHeight="1" x14ac:dyDescent="0.3">
      <c r="B8024" s="4" t="s">
        <v>14</v>
      </c>
      <c r="C8024" s="33">
        <v>1185732</v>
      </c>
      <c r="D8024" s="5">
        <v>44487</v>
      </c>
      <c r="E8024" s="4" t="s">
        <v>36</v>
      </c>
      <c r="F8024" s="4" t="s">
        <v>76</v>
      </c>
      <c r="G8024" s="4" t="s">
        <v>77</v>
      </c>
      <c r="H8024" s="6" t="s">
        <v>20</v>
      </c>
      <c r="I8024" s="7">
        <v>23</v>
      </c>
      <c r="J8024" s="8">
        <v>73</v>
      </c>
      <c r="K8024" s="9">
        <v>1679</v>
      </c>
      <c r="L8024" s="9">
        <v>805.92</v>
      </c>
      <c r="M8024" s="10">
        <v>0.48</v>
      </c>
      <c r="N8024" s="4" t="s">
        <v>83</v>
      </c>
      <c r="O8024" s="4" t="str">
        <f>TEXT(Table1[[#This Row],[Invoice Date]],"yyyy")</f>
        <v>2021</v>
      </c>
      <c r="P8024" s="4" t="str">
        <f>TEXT(Table1[[#This Row],[Invoice Date]],"mmm")</f>
        <v>Oct</v>
      </c>
      <c r="Q8024" s="27">
        <f>WEEKNUM(Table1[[#This Row],[Invoice Date]]) + IF(YEAR(Table1[[#This Row],[Invoice Date]])=2021, 52, 0)</f>
        <v>95</v>
      </c>
    </row>
    <row r="8025" spans="2:17" ht="14.25" customHeight="1" x14ac:dyDescent="0.3">
      <c r="B8025" s="4" t="s">
        <v>14</v>
      </c>
      <c r="C8025" s="33">
        <v>1185732</v>
      </c>
      <c r="D8025" s="5">
        <v>44487</v>
      </c>
      <c r="E8025" s="4" t="s">
        <v>36</v>
      </c>
      <c r="F8025" s="4" t="s">
        <v>76</v>
      </c>
      <c r="G8025" s="4" t="s">
        <v>77</v>
      </c>
      <c r="H8025" s="6" t="s">
        <v>22</v>
      </c>
      <c r="I8025" s="7">
        <v>32</v>
      </c>
      <c r="J8025" s="8">
        <v>68</v>
      </c>
      <c r="K8025" s="9">
        <v>2176</v>
      </c>
      <c r="L8025" s="9">
        <v>1022.7199999999999</v>
      </c>
      <c r="M8025" s="10">
        <v>0.47</v>
      </c>
      <c r="N8025" s="4" t="s">
        <v>83</v>
      </c>
      <c r="O8025" s="4" t="str">
        <f>TEXT(Table1[[#This Row],[Invoice Date]],"yyyy")</f>
        <v>2021</v>
      </c>
      <c r="P8025" s="4" t="str">
        <f>TEXT(Table1[[#This Row],[Invoice Date]],"mmm")</f>
        <v>Oct</v>
      </c>
      <c r="Q8025" s="27">
        <f>WEEKNUM(Table1[[#This Row],[Invoice Date]]) + IF(YEAR(Table1[[#This Row],[Invoice Date]])=2021, 52, 0)</f>
        <v>95</v>
      </c>
    </row>
    <row r="8026" spans="2:17" ht="14.25" customHeight="1" x14ac:dyDescent="0.3">
      <c r="B8026" s="4" t="s">
        <v>25</v>
      </c>
      <c r="C8026" s="33">
        <v>1185733</v>
      </c>
      <c r="D8026" s="5">
        <v>44487</v>
      </c>
      <c r="E8026" s="4" t="s">
        <v>27</v>
      </c>
      <c r="F8026" s="4" t="s">
        <v>100</v>
      </c>
      <c r="G8026" s="4" t="s">
        <v>101</v>
      </c>
      <c r="H8026" s="6" t="s">
        <v>21</v>
      </c>
      <c r="I8026" s="7">
        <v>20</v>
      </c>
      <c r="J8026" s="8">
        <v>109</v>
      </c>
      <c r="K8026" s="9">
        <v>2180</v>
      </c>
      <c r="L8026" s="9">
        <v>981</v>
      </c>
      <c r="M8026" s="10">
        <v>0.45</v>
      </c>
      <c r="N8026" s="4" t="s">
        <v>24</v>
      </c>
      <c r="O8026" s="4" t="str">
        <f>TEXT(Table1[[#This Row],[Invoice Date]],"yyyy")</f>
        <v>2021</v>
      </c>
      <c r="P8026" s="4" t="str">
        <f>TEXT(Table1[[#This Row],[Invoice Date]],"mmm")</f>
        <v>Oct</v>
      </c>
      <c r="Q8026" s="27">
        <f>WEEKNUM(Table1[[#This Row],[Invoice Date]]) + IF(YEAR(Table1[[#This Row],[Invoice Date]])=2021, 52, 0)</f>
        <v>95</v>
      </c>
    </row>
    <row r="8027" spans="2:17" ht="14.25" customHeight="1" x14ac:dyDescent="0.3">
      <c r="B8027" s="4" t="s">
        <v>14</v>
      </c>
      <c r="C8027" s="33">
        <v>1185732</v>
      </c>
      <c r="D8027" s="5">
        <v>44487</v>
      </c>
      <c r="E8027" s="4" t="s">
        <v>36</v>
      </c>
      <c r="F8027" s="4" t="s">
        <v>76</v>
      </c>
      <c r="G8027" s="4" t="s">
        <v>77</v>
      </c>
      <c r="H8027" s="6" t="s">
        <v>19</v>
      </c>
      <c r="I8027" s="7">
        <v>24</v>
      </c>
      <c r="J8027" s="8">
        <v>91</v>
      </c>
      <c r="K8027" s="9">
        <v>2184</v>
      </c>
      <c r="L8027" s="9">
        <v>1092</v>
      </c>
      <c r="M8027" s="10">
        <v>0.5</v>
      </c>
      <c r="N8027" s="4" t="s">
        <v>83</v>
      </c>
      <c r="O8027" s="4" t="str">
        <f>TEXT(Table1[[#This Row],[Invoice Date]],"yyyy")</f>
        <v>2021</v>
      </c>
      <c r="P8027" s="4" t="str">
        <f>TEXT(Table1[[#This Row],[Invoice Date]],"mmm")</f>
        <v>Oct</v>
      </c>
      <c r="Q8027" s="27">
        <f>WEEKNUM(Table1[[#This Row],[Invoice Date]]) + IF(YEAR(Table1[[#This Row],[Invoice Date]])=2021, 52, 0)</f>
        <v>95</v>
      </c>
    </row>
    <row r="8028" spans="2:17" ht="14.25" customHeight="1" x14ac:dyDescent="0.3">
      <c r="B8028" s="4" t="s">
        <v>25</v>
      </c>
      <c r="C8028" s="33">
        <v>1185733</v>
      </c>
      <c r="D8028" s="5">
        <v>44487</v>
      </c>
      <c r="E8028" s="4" t="s">
        <v>27</v>
      </c>
      <c r="F8028" s="4" t="s">
        <v>100</v>
      </c>
      <c r="G8028" s="4" t="s">
        <v>101</v>
      </c>
      <c r="H8028" s="6" t="s">
        <v>20</v>
      </c>
      <c r="I8028" s="7">
        <v>19</v>
      </c>
      <c r="J8028" s="8">
        <v>120</v>
      </c>
      <c r="K8028" s="9">
        <v>2280</v>
      </c>
      <c r="L8028" s="9">
        <v>1071.6000000000001</v>
      </c>
      <c r="M8028" s="10">
        <v>0.47000000000000003</v>
      </c>
      <c r="N8028" s="4" t="s">
        <v>24</v>
      </c>
      <c r="O8028" s="4" t="str">
        <f>TEXT(Table1[[#This Row],[Invoice Date]],"yyyy")</f>
        <v>2021</v>
      </c>
      <c r="P8028" s="4" t="str">
        <f>TEXT(Table1[[#This Row],[Invoice Date]],"mmm")</f>
        <v>Oct</v>
      </c>
      <c r="Q8028" s="27">
        <f>WEEKNUM(Table1[[#This Row],[Invoice Date]]) + IF(YEAR(Table1[[#This Row],[Invoice Date]])=2021, 52, 0)</f>
        <v>95</v>
      </c>
    </row>
    <row r="8029" spans="2:17" ht="14.25" customHeight="1" x14ac:dyDescent="0.3">
      <c r="B8029" s="4" t="s">
        <v>25</v>
      </c>
      <c r="C8029" s="33">
        <v>1185733</v>
      </c>
      <c r="D8029" s="5">
        <v>44487</v>
      </c>
      <c r="E8029" s="4" t="s">
        <v>27</v>
      </c>
      <c r="F8029" s="4" t="s">
        <v>100</v>
      </c>
      <c r="G8029" s="4" t="s">
        <v>101</v>
      </c>
      <c r="H8029" s="6" t="s">
        <v>20</v>
      </c>
      <c r="I8029" s="7">
        <v>24</v>
      </c>
      <c r="J8029" s="8">
        <v>98</v>
      </c>
      <c r="K8029" s="9">
        <v>2352</v>
      </c>
      <c r="L8029" s="9">
        <v>1270.0800000000002</v>
      </c>
      <c r="M8029" s="10">
        <v>0.54</v>
      </c>
      <c r="N8029" s="4" t="s">
        <v>83</v>
      </c>
      <c r="O8029" s="4" t="str">
        <f>TEXT(Table1[[#This Row],[Invoice Date]],"yyyy")</f>
        <v>2021</v>
      </c>
      <c r="P8029" s="4" t="str">
        <f>TEXT(Table1[[#This Row],[Invoice Date]],"mmm")</f>
        <v>Oct</v>
      </c>
      <c r="Q8029" s="27">
        <f>WEEKNUM(Table1[[#This Row],[Invoice Date]]) + IF(YEAR(Table1[[#This Row],[Invoice Date]])=2021, 52, 0)</f>
        <v>95</v>
      </c>
    </row>
    <row r="8030" spans="2:17" ht="14.25" customHeight="1" x14ac:dyDescent="0.3">
      <c r="B8030" s="4" t="s">
        <v>25</v>
      </c>
      <c r="C8030" s="33">
        <v>1185733</v>
      </c>
      <c r="D8030" s="5">
        <v>44487</v>
      </c>
      <c r="E8030" s="4" t="s">
        <v>27</v>
      </c>
      <c r="F8030" s="4" t="s">
        <v>100</v>
      </c>
      <c r="G8030" s="4" t="s">
        <v>101</v>
      </c>
      <c r="H8030" s="6" t="s">
        <v>21</v>
      </c>
      <c r="I8030" s="7">
        <v>23</v>
      </c>
      <c r="J8030" s="8">
        <v>105</v>
      </c>
      <c r="K8030" s="9">
        <v>2415</v>
      </c>
      <c r="L8030" s="9">
        <v>1207.5</v>
      </c>
      <c r="M8030" s="10">
        <v>0.5</v>
      </c>
      <c r="N8030" s="4" t="s">
        <v>83</v>
      </c>
      <c r="O8030" s="4" t="str">
        <f>TEXT(Table1[[#This Row],[Invoice Date]],"yyyy")</f>
        <v>2021</v>
      </c>
      <c r="P8030" s="4" t="str">
        <f>TEXT(Table1[[#This Row],[Invoice Date]],"mmm")</f>
        <v>Oct</v>
      </c>
      <c r="Q8030" s="27">
        <f>WEEKNUM(Table1[[#This Row],[Invoice Date]]) + IF(YEAR(Table1[[#This Row],[Invoice Date]])=2021, 52, 0)</f>
        <v>95</v>
      </c>
    </row>
    <row r="8031" spans="2:17" ht="14.25" customHeight="1" x14ac:dyDescent="0.3">
      <c r="B8031" s="4" t="s">
        <v>25</v>
      </c>
      <c r="C8031" s="33">
        <v>1185733</v>
      </c>
      <c r="D8031" s="5">
        <v>44487</v>
      </c>
      <c r="E8031" s="4" t="s">
        <v>27</v>
      </c>
      <c r="F8031" s="4" t="s">
        <v>100</v>
      </c>
      <c r="G8031" s="4" t="s">
        <v>101</v>
      </c>
      <c r="H8031" s="6" t="s">
        <v>22</v>
      </c>
      <c r="I8031" s="7">
        <v>25</v>
      </c>
      <c r="J8031" s="8">
        <v>105</v>
      </c>
      <c r="K8031" s="9">
        <v>2625</v>
      </c>
      <c r="L8031" s="9">
        <v>1102.5</v>
      </c>
      <c r="M8031" s="10">
        <v>0.42</v>
      </c>
      <c r="N8031" s="4" t="s">
        <v>24</v>
      </c>
      <c r="O8031" s="4" t="str">
        <f>TEXT(Table1[[#This Row],[Invoice Date]],"yyyy")</f>
        <v>2021</v>
      </c>
      <c r="P8031" s="4" t="str">
        <f>TEXT(Table1[[#This Row],[Invoice Date]],"mmm")</f>
        <v>Oct</v>
      </c>
      <c r="Q8031" s="27">
        <f>WEEKNUM(Table1[[#This Row],[Invoice Date]]) + IF(YEAR(Table1[[#This Row],[Invoice Date]])=2021, 52, 0)</f>
        <v>95</v>
      </c>
    </row>
    <row r="8032" spans="2:17" ht="14.25" customHeight="1" x14ac:dyDescent="0.3">
      <c r="B8032" s="4" t="s">
        <v>25</v>
      </c>
      <c r="C8032" s="33">
        <v>1185733</v>
      </c>
      <c r="D8032" s="5">
        <v>44487</v>
      </c>
      <c r="E8032" s="4" t="s">
        <v>27</v>
      </c>
      <c r="F8032" s="4" t="s">
        <v>100</v>
      </c>
      <c r="G8032" s="4" t="s">
        <v>101</v>
      </c>
      <c r="H8032" s="6" t="s">
        <v>19</v>
      </c>
      <c r="I8032" s="7">
        <v>17</v>
      </c>
      <c r="J8032" s="8">
        <v>165</v>
      </c>
      <c r="K8032" s="9">
        <v>2805</v>
      </c>
      <c r="L8032" s="9">
        <v>1037.8499999999999</v>
      </c>
      <c r="M8032" s="10">
        <v>0.37</v>
      </c>
      <c r="N8032" s="4" t="s">
        <v>24</v>
      </c>
      <c r="O8032" s="4" t="str">
        <f>TEXT(Table1[[#This Row],[Invoice Date]],"yyyy")</f>
        <v>2021</v>
      </c>
      <c r="P8032" s="4" t="str">
        <f>TEXT(Table1[[#This Row],[Invoice Date]],"mmm")</f>
        <v>Oct</v>
      </c>
      <c r="Q8032" s="27">
        <f>WEEKNUM(Table1[[#This Row],[Invoice Date]]) + IF(YEAR(Table1[[#This Row],[Invoice Date]])=2021, 52, 0)</f>
        <v>95</v>
      </c>
    </row>
    <row r="8033" spans="2:17" ht="14.25" customHeight="1" x14ac:dyDescent="0.3">
      <c r="B8033" s="4" t="s">
        <v>25</v>
      </c>
      <c r="C8033" s="33">
        <v>1185733</v>
      </c>
      <c r="D8033" s="5">
        <v>44487</v>
      </c>
      <c r="E8033" s="4" t="s">
        <v>27</v>
      </c>
      <c r="F8033" s="4" t="s">
        <v>100</v>
      </c>
      <c r="G8033" s="4" t="s">
        <v>101</v>
      </c>
      <c r="H8033" s="6" t="s">
        <v>22</v>
      </c>
      <c r="I8033" s="7">
        <v>32</v>
      </c>
      <c r="J8033" s="8">
        <v>98</v>
      </c>
      <c r="K8033" s="9">
        <v>3136</v>
      </c>
      <c r="L8033" s="9">
        <v>1568</v>
      </c>
      <c r="M8033" s="10">
        <v>0.5</v>
      </c>
      <c r="N8033" s="4" t="s">
        <v>83</v>
      </c>
      <c r="O8033" s="4" t="str">
        <f>TEXT(Table1[[#This Row],[Invoice Date]],"yyyy")</f>
        <v>2021</v>
      </c>
      <c r="P8033" s="4" t="str">
        <f>TEXT(Table1[[#This Row],[Invoice Date]],"mmm")</f>
        <v>Oct</v>
      </c>
      <c r="Q8033" s="27">
        <f>WEEKNUM(Table1[[#This Row],[Invoice Date]]) + IF(YEAR(Table1[[#This Row],[Invoice Date]])=2021, 52, 0)</f>
        <v>95</v>
      </c>
    </row>
    <row r="8034" spans="2:17" ht="14.25" customHeight="1" x14ac:dyDescent="0.3">
      <c r="B8034" s="4" t="s">
        <v>14</v>
      </c>
      <c r="C8034" s="33">
        <v>1185732</v>
      </c>
      <c r="D8034" s="5">
        <v>44487</v>
      </c>
      <c r="E8034" s="4" t="s">
        <v>36</v>
      </c>
      <c r="F8034" s="4" t="s">
        <v>76</v>
      </c>
      <c r="G8034" s="4" t="s">
        <v>77</v>
      </c>
      <c r="H8034" s="6" t="s">
        <v>23</v>
      </c>
      <c r="I8034" s="7">
        <v>38</v>
      </c>
      <c r="J8034" s="8">
        <v>88</v>
      </c>
      <c r="K8034" s="9">
        <v>3344</v>
      </c>
      <c r="L8034" s="9">
        <v>2140.16</v>
      </c>
      <c r="M8034" s="10">
        <v>0.64</v>
      </c>
      <c r="N8034" s="4" t="s">
        <v>83</v>
      </c>
      <c r="O8034" s="4" t="str">
        <f>TEXT(Table1[[#This Row],[Invoice Date]],"yyyy")</f>
        <v>2021</v>
      </c>
      <c r="P8034" s="4" t="str">
        <f>TEXT(Table1[[#This Row],[Invoice Date]],"mmm")</f>
        <v>Oct</v>
      </c>
      <c r="Q8034" s="27">
        <f>WEEKNUM(Table1[[#This Row],[Invoice Date]]) + IF(YEAR(Table1[[#This Row],[Invoice Date]])=2021, 52, 0)</f>
        <v>95</v>
      </c>
    </row>
    <row r="8035" spans="2:17" ht="14.25" customHeight="1" x14ac:dyDescent="0.3">
      <c r="B8035" s="4" t="s">
        <v>25</v>
      </c>
      <c r="C8035" s="33">
        <v>1185733</v>
      </c>
      <c r="D8035" s="5">
        <v>44487</v>
      </c>
      <c r="E8035" s="4" t="s">
        <v>27</v>
      </c>
      <c r="F8035" s="4" t="s">
        <v>100</v>
      </c>
      <c r="G8035" s="4" t="s">
        <v>101</v>
      </c>
      <c r="H8035" s="6" t="s">
        <v>19</v>
      </c>
      <c r="I8035" s="7">
        <v>25</v>
      </c>
      <c r="J8035" s="8">
        <v>145</v>
      </c>
      <c r="K8035" s="9">
        <v>3625</v>
      </c>
      <c r="L8035" s="9">
        <v>1631.2499999999998</v>
      </c>
      <c r="M8035" s="10">
        <v>0.44999999999999996</v>
      </c>
      <c r="N8035" s="4" t="s">
        <v>83</v>
      </c>
      <c r="O8035" s="4" t="str">
        <f>TEXT(Table1[[#This Row],[Invoice Date]],"yyyy")</f>
        <v>2021</v>
      </c>
      <c r="P8035" s="4" t="str">
        <f>TEXT(Table1[[#This Row],[Invoice Date]],"mmm")</f>
        <v>Oct</v>
      </c>
      <c r="Q8035" s="27">
        <f>WEEKNUM(Table1[[#This Row],[Invoice Date]]) + IF(YEAR(Table1[[#This Row],[Invoice Date]])=2021, 52, 0)</f>
        <v>95</v>
      </c>
    </row>
    <row r="8036" spans="2:17" ht="14.25" customHeight="1" x14ac:dyDescent="0.3">
      <c r="B8036" s="4" t="s">
        <v>26</v>
      </c>
      <c r="C8036" s="33">
        <v>1197831</v>
      </c>
      <c r="D8036" s="5">
        <v>44487</v>
      </c>
      <c r="E8036" s="4" t="s">
        <v>27</v>
      </c>
      <c r="F8036" s="4" t="s">
        <v>100</v>
      </c>
      <c r="G8036" s="4" t="s">
        <v>101</v>
      </c>
      <c r="H8036" s="6" t="s">
        <v>23</v>
      </c>
      <c r="I8036" s="7">
        <v>33</v>
      </c>
      <c r="J8036" s="8">
        <v>124</v>
      </c>
      <c r="K8036" s="9">
        <v>4092</v>
      </c>
      <c r="L8036" s="9">
        <v>2618.88</v>
      </c>
      <c r="M8036" s="10">
        <v>0.64</v>
      </c>
      <c r="N8036" s="4" t="s">
        <v>83</v>
      </c>
      <c r="O8036" s="4" t="str">
        <f>TEXT(Table1[[#This Row],[Invoice Date]],"yyyy")</f>
        <v>2021</v>
      </c>
      <c r="P8036" s="4" t="str">
        <f>TEXT(Table1[[#This Row],[Invoice Date]],"mmm")</f>
        <v>Oct</v>
      </c>
      <c r="Q8036" s="27">
        <f>WEEKNUM(Table1[[#This Row],[Invoice Date]]) + IF(YEAR(Table1[[#This Row],[Invoice Date]])=2021, 52, 0)</f>
        <v>95</v>
      </c>
    </row>
    <row r="8037" spans="2:17" ht="14.25" customHeight="1" x14ac:dyDescent="0.3">
      <c r="B8037" s="4" t="s">
        <v>26</v>
      </c>
      <c r="C8037" s="33">
        <v>1197831</v>
      </c>
      <c r="D8037" s="5">
        <v>44487</v>
      </c>
      <c r="E8037" s="4" t="s">
        <v>27</v>
      </c>
      <c r="F8037" s="4" t="s">
        <v>100</v>
      </c>
      <c r="G8037" s="4" t="s">
        <v>101</v>
      </c>
      <c r="H8037" s="6" t="s">
        <v>23</v>
      </c>
      <c r="I8037" s="7">
        <v>27</v>
      </c>
      <c r="J8037" s="8">
        <v>162</v>
      </c>
      <c r="K8037" s="9">
        <v>4374</v>
      </c>
      <c r="L8037" s="9">
        <v>2361.96</v>
      </c>
      <c r="M8037" s="10">
        <v>0.54</v>
      </c>
      <c r="N8037" s="4" t="s">
        <v>24</v>
      </c>
      <c r="O8037" s="4" t="str">
        <f>TEXT(Table1[[#This Row],[Invoice Date]],"yyyy")</f>
        <v>2021</v>
      </c>
      <c r="P8037" s="4" t="str">
        <f>TEXT(Table1[[#This Row],[Invoice Date]],"mmm")</f>
        <v>Oct</v>
      </c>
      <c r="Q8037" s="27">
        <f>WEEKNUM(Table1[[#This Row],[Invoice Date]]) + IF(YEAR(Table1[[#This Row],[Invoice Date]])=2021, 52, 0)</f>
        <v>95</v>
      </c>
    </row>
    <row r="8038" spans="2:17" ht="14.25" customHeight="1" x14ac:dyDescent="0.3">
      <c r="B8038" s="4" t="s">
        <v>14</v>
      </c>
      <c r="C8038" s="33">
        <v>1185732</v>
      </c>
      <c r="D8038" s="5">
        <v>44487</v>
      </c>
      <c r="E8038" s="4" t="s">
        <v>36</v>
      </c>
      <c r="F8038" s="4" t="s">
        <v>76</v>
      </c>
      <c r="G8038" s="4" t="s">
        <v>77</v>
      </c>
      <c r="H8038" s="6" t="s">
        <v>17</v>
      </c>
      <c r="I8038" s="7">
        <v>34</v>
      </c>
      <c r="J8038" s="8">
        <v>131</v>
      </c>
      <c r="K8038" s="9">
        <v>4454</v>
      </c>
      <c r="L8038" s="9">
        <v>2271.54</v>
      </c>
      <c r="M8038" s="10">
        <v>0.51</v>
      </c>
      <c r="N8038" s="4" t="s">
        <v>83</v>
      </c>
      <c r="O8038" s="4" t="str">
        <f>TEXT(Table1[[#This Row],[Invoice Date]],"yyyy")</f>
        <v>2021</v>
      </c>
      <c r="P8038" s="4" t="str">
        <f>TEXT(Table1[[#This Row],[Invoice Date]],"mmm")</f>
        <v>Oct</v>
      </c>
      <c r="Q8038" s="27">
        <f>WEEKNUM(Table1[[#This Row],[Invoice Date]]) + IF(YEAR(Table1[[#This Row],[Invoice Date]])=2021, 52, 0)</f>
        <v>95</v>
      </c>
    </row>
    <row r="8039" spans="2:17" ht="14.25" customHeight="1" x14ac:dyDescent="0.3">
      <c r="B8039" s="4" t="s">
        <v>25</v>
      </c>
      <c r="C8039" s="33">
        <v>1185733</v>
      </c>
      <c r="D8039" s="5">
        <v>44487</v>
      </c>
      <c r="E8039" s="4" t="s">
        <v>27</v>
      </c>
      <c r="F8039" s="4" t="s">
        <v>100</v>
      </c>
      <c r="G8039" s="4" t="s">
        <v>101</v>
      </c>
      <c r="H8039" s="6" t="s">
        <v>17</v>
      </c>
      <c r="I8039" s="7">
        <v>24</v>
      </c>
      <c r="J8039" s="8">
        <v>216</v>
      </c>
      <c r="K8039" s="9">
        <v>5184</v>
      </c>
      <c r="L8039" s="9">
        <v>2384.6400000000003</v>
      </c>
      <c r="M8039" s="10">
        <v>0.46</v>
      </c>
      <c r="N8039" s="4" t="s">
        <v>24</v>
      </c>
      <c r="O8039" s="4" t="str">
        <f>TEXT(Table1[[#This Row],[Invoice Date]],"yyyy")</f>
        <v>2021</v>
      </c>
      <c r="P8039" s="4" t="str">
        <f>TEXT(Table1[[#This Row],[Invoice Date]],"mmm")</f>
        <v>Oct</v>
      </c>
      <c r="Q8039" s="27">
        <f>WEEKNUM(Table1[[#This Row],[Invoice Date]]) + IF(YEAR(Table1[[#This Row],[Invoice Date]])=2021, 52, 0)</f>
        <v>95</v>
      </c>
    </row>
    <row r="8040" spans="2:17" ht="14.25" customHeight="1" x14ac:dyDescent="0.3">
      <c r="B8040" s="4" t="s">
        <v>61</v>
      </c>
      <c r="C8040" s="33">
        <v>1185731</v>
      </c>
      <c r="D8040" s="5">
        <v>44487</v>
      </c>
      <c r="E8040" s="4" t="s">
        <v>15</v>
      </c>
      <c r="F8040" s="4" t="s">
        <v>62</v>
      </c>
      <c r="G8040" s="4" t="s">
        <v>63</v>
      </c>
      <c r="H8040" s="6" t="s">
        <v>17</v>
      </c>
      <c r="I8040" s="7">
        <v>38</v>
      </c>
      <c r="J8040" s="8">
        <v>140</v>
      </c>
      <c r="K8040" s="9">
        <v>5320</v>
      </c>
      <c r="L8040" s="9">
        <v>2606.7999999999997</v>
      </c>
      <c r="M8040" s="10">
        <v>0.49</v>
      </c>
      <c r="N8040" s="4" t="s">
        <v>83</v>
      </c>
      <c r="O8040" s="4" t="str">
        <f>TEXT(Table1[[#This Row],[Invoice Date]],"yyyy")</f>
        <v>2021</v>
      </c>
      <c r="P8040" s="4" t="str">
        <f>TEXT(Table1[[#This Row],[Invoice Date]],"mmm")</f>
        <v>Oct</v>
      </c>
      <c r="Q8040" s="27">
        <f>WEEKNUM(Table1[[#This Row],[Invoice Date]]) + IF(YEAR(Table1[[#This Row],[Invoice Date]])=2021, 52, 0)</f>
        <v>95</v>
      </c>
    </row>
    <row r="8041" spans="2:17" ht="14.25" customHeight="1" x14ac:dyDescent="0.3">
      <c r="B8041" s="4" t="s">
        <v>25</v>
      </c>
      <c r="C8041" s="33">
        <v>1185733</v>
      </c>
      <c r="D8041" s="5">
        <v>44487</v>
      </c>
      <c r="E8041" s="4" t="s">
        <v>27</v>
      </c>
      <c r="F8041" s="4" t="s">
        <v>100</v>
      </c>
      <c r="G8041" s="4" t="s">
        <v>101</v>
      </c>
      <c r="H8041" s="6" t="s">
        <v>17</v>
      </c>
      <c r="I8041" s="7">
        <v>32</v>
      </c>
      <c r="J8041" s="8">
        <v>176</v>
      </c>
      <c r="K8041" s="9">
        <v>5632</v>
      </c>
      <c r="L8041" s="9">
        <v>3041.28</v>
      </c>
      <c r="M8041" s="10">
        <v>0.54</v>
      </c>
      <c r="N8041" s="4" t="s">
        <v>83</v>
      </c>
      <c r="O8041" s="4" t="str">
        <f>TEXT(Table1[[#This Row],[Invoice Date]],"yyyy")</f>
        <v>2021</v>
      </c>
      <c r="P8041" s="4" t="str">
        <f>TEXT(Table1[[#This Row],[Invoice Date]],"mmm")</f>
        <v>Oct</v>
      </c>
      <c r="Q8041" s="27">
        <f>WEEKNUM(Table1[[#This Row],[Invoice Date]]) + IF(YEAR(Table1[[#This Row],[Invoice Date]])=2021, 52, 0)</f>
        <v>95</v>
      </c>
    </row>
    <row r="8042" spans="2:17" ht="14.25" customHeight="1" x14ac:dyDescent="0.3">
      <c r="B8042" s="4" t="s">
        <v>26</v>
      </c>
      <c r="C8042" s="33">
        <v>1197831</v>
      </c>
      <c r="D8042" s="5">
        <v>44487</v>
      </c>
      <c r="E8042" s="4" t="s">
        <v>27</v>
      </c>
      <c r="F8042" s="4" t="s">
        <v>28</v>
      </c>
      <c r="G8042" s="4" t="s">
        <v>39</v>
      </c>
      <c r="H8042" s="6" t="s">
        <v>20</v>
      </c>
      <c r="I8042" s="7">
        <v>46</v>
      </c>
      <c r="J8042" s="8">
        <v>239</v>
      </c>
      <c r="K8042" s="9">
        <v>10994</v>
      </c>
      <c r="L8042" s="9">
        <v>4837.3599999999997</v>
      </c>
      <c r="M8042" s="10">
        <v>0.43999999999999995</v>
      </c>
      <c r="N8042" s="4" t="s">
        <v>24</v>
      </c>
      <c r="O8042" s="4" t="str">
        <f>TEXT(Table1[[#This Row],[Invoice Date]],"yyyy")</f>
        <v>2021</v>
      </c>
      <c r="P8042" s="4" t="str">
        <f>TEXT(Table1[[#This Row],[Invoice Date]],"mmm")</f>
        <v>Oct</v>
      </c>
      <c r="Q8042" s="27">
        <f>WEEKNUM(Table1[[#This Row],[Invoice Date]]) + IF(YEAR(Table1[[#This Row],[Invoice Date]])=2021, 52, 0)</f>
        <v>95</v>
      </c>
    </row>
    <row r="8043" spans="2:17" ht="14.25" customHeight="1" x14ac:dyDescent="0.3">
      <c r="B8043" s="4" t="s">
        <v>26</v>
      </c>
      <c r="C8043" s="33">
        <v>1197831</v>
      </c>
      <c r="D8043" s="5">
        <v>44487</v>
      </c>
      <c r="E8043" s="4" t="s">
        <v>27</v>
      </c>
      <c r="F8043" s="4" t="s">
        <v>28</v>
      </c>
      <c r="G8043" s="4" t="s">
        <v>39</v>
      </c>
      <c r="H8043" s="6" t="s">
        <v>20</v>
      </c>
      <c r="I8043" s="7">
        <v>62</v>
      </c>
      <c r="J8043" s="8">
        <v>189</v>
      </c>
      <c r="K8043" s="9">
        <v>11718</v>
      </c>
      <c r="L8043" s="9">
        <v>6327.72</v>
      </c>
      <c r="M8043" s="10">
        <v>0.54</v>
      </c>
      <c r="N8043" s="4" t="s">
        <v>83</v>
      </c>
      <c r="O8043" s="4" t="str">
        <f>TEXT(Table1[[#This Row],[Invoice Date]],"yyyy")</f>
        <v>2021</v>
      </c>
      <c r="P8043" s="4" t="str">
        <f>TEXT(Table1[[#This Row],[Invoice Date]],"mmm")</f>
        <v>Oct</v>
      </c>
      <c r="Q8043" s="27">
        <f>WEEKNUM(Table1[[#This Row],[Invoice Date]]) + IF(YEAR(Table1[[#This Row],[Invoice Date]])=2021, 52, 0)</f>
        <v>95</v>
      </c>
    </row>
    <row r="8044" spans="2:17" ht="14.25" customHeight="1" x14ac:dyDescent="0.3">
      <c r="B8044" s="4" t="s">
        <v>14</v>
      </c>
      <c r="C8044" s="33">
        <v>1185732</v>
      </c>
      <c r="D8044" s="5">
        <v>44487</v>
      </c>
      <c r="E8044" s="4" t="s">
        <v>36</v>
      </c>
      <c r="F8044" s="4" t="s">
        <v>76</v>
      </c>
      <c r="G8044" s="4" t="s">
        <v>77</v>
      </c>
      <c r="H8044" s="6" t="s">
        <v>21</v>
      </c>
      <c r="I8044" s="7">
        <v>25</v>
      </c>
      <c r="J8044" s="8">
        <v>225</v>
      </c>
      <c r="K8044" s="9">
        <v>56250</v>
      </c>
      <c r="L8044" s="9">
        <v>22500</v>
      </c>
      <c r="M8044" s="10">
        <v>0.4</v>
      </c>
      <c r="N8044" s="4" t="s">
        <v>18</v>
      </c>
      <c r="O8044" s="4" t="str">
        <f>TEXT(Table1[[#This Row],[Invoice Date]],"yyyy")</f>
        <v>2021</v>
      </c>
      <c r="P8044" s="4" t="str">
        <f>TEXT(Table1[[#This Row],[Invoice Date]],"mmm")</f>
        <v>Oct</v>
      </c>
      <c r="Q8044" s="27">
        <f>WEEKNUM(Table1[[#This Row],[Invoice Date]]) + IF(YEAR(Table1[[#This Row],[Invoice Date]])=2021, 52, 0)</f>
        <v>95</v>
      </c>
    </row>
    <row r="8045" spans="2:17" ht="14.25" customHeight="1" x14ac:dyDescent="0.3">
      <c r="B8045" s="4" t="s">
        <v>14</v>
      </c>
      <c r="C8045" s="33">
        <v>1185732</v>
      </c>
      <c r="D8045" s="5">
        <v>44487</v>
      </c>
      <c r="E8045" s="4" t="s">
        <v>36</v>
      </c>
      <c r="F8045" s="4" t="s">
        <v>76</v>
      </c>
      <c r="G8045" s="4" t="s">
        <v>77</v>
      </c>
      <c r="H8045" s="6" t="s">
        <v>20</v>
      </c>
      <c r="I8045" s="7">
        <v>25</v>
      </c>
      <c r="J8045" s="8">
        <v>250</v>
      </c>
      <c r="K8045" s="9">
        <v>62500</v>
      </c>
      <c r="L8045" s="9">
        <v>21875</v>
      </c>
      <c r="M8045" s="10">
        <v>0.35</v>
      </c>
      <c r="N8045" s="4" t="s">
        <v>18</v>
      </c>
      <c r="O8045" s="4" t="str">
        <f>TEXT(Table1[[#This Row],[Invoice Date]],"yyyy")</f>
        <v>2021</v>
      </c>
      <c r="P8045" s="4" t="str">
        <f>TEXT(Table1[[#This Row],[Invoice Date]],"mmm")</f>
        <v>Oct</v>
      </c>
      <c r="Q8045" s="27">
        <f>WEEKNUM(Table1[[#This Row],[Invoice Date]]) + IF(YEAR(Table1[[#This Row],[Invoice Date]])=2021, 52, 0)</f>
        <v>95</v>
      </c>
    </row>
    <row r="8046" spans="2:17" ht="14.25" customHeight="1" x14ac:dyDescent="0.3">
      <c r="B8046" s="4" t="s">
        <v>14</v>
      </c>
      <c r="C8046" s="33">
        <v>1185732</v>
      </c>
      <c r="D8046" s="5">
        <v>44487</v>
      </c>
      <c r="E8046" s="4" t="s">
        <v>36</v>
      </c>
      <c r="F8046" s="4" t="s">
        <v>76</v>
      </c>
      <c r="G8046" s="4" t="s">
        <v>77</v>
      </c>
      <c r="H8046" s="6" t="s">
        <v>22</v>
      </c>
      <c r="I8046" s="7">
        <v>35</v>
      </c>
      <c r="J8046" s="8">
        <v>225</v>
      </c>
      <c r="K8046" s="9">
        <v>78750</v>
      </c>
      <c r="L8046" s="9">
        <v>27562.5</v>
      </c>
      <c r="M8046" s="10">
        <v>0.35</v>
      </c>
      <c r="N8046" s="4" t="s">
        <v>18</v>
      </c>
      <c r="O8046" s="4" t="str">
        <f>TEXT(Table1[[#This Row],[Invoice Date]],"yyyy")</f>
        <v>2021</v>
      </c>
      <c r="P8046" s="4" t="str">
        <f>TEXT(Table1[[#This Row],[Invoice Date]],"mmm")</f>
        <v>Oct</v>
      </c>
      <c r="Q8046" s="27">
        <f>WEEKNUM(Table1[[#This Row],[Invoice Date]]) + IF(YEAR(Table1[[#This Row],[Invoice Date]])=2021, 52, 0)</f>
        <v>95</v>
      </c>
    </row>
    <row r="8047" spans="2:17" ht="14.25" customHeight="1" x14ac:dyDescent="0.3">
      <c r="B8047" s="4" t="s">
        <v>14</v>
      </c>
      <c r="C8047" s="33">
        <v>1185732</v>
      </c>
      <c r="D8047" s="5">
        <v>44487</v>
      </c>
      <c r="E8047" s="4" t="s">
        <v>36</v>
      </c>
      <c r="F8047" s="4" t="s">
        <v>76</v>
      </c>
      <c r="G8047" s="4" t="s">
        <v>77</v>
      </c>
      <c r="H8047" s="6" t="s">
        <v>19</v>
      </c>
      <c r="I8047" s="7">
        <v>25</v>
      </c>
      <c r="J8047" s="8">
        <v>350</v>
      </c>
      <c r="K8047" s="9">
        <v>87500</v>
      </c>
      <c r="L8047" s="9">
        <v>30624.999999999996</v>
      </c>
      <c r="M8047" s="10">
        <v>0.35</v>
      </c>
      <c r="N8047" s="4" t="s">
        <v>18</v>
      </c>
      <c r="O8047" s="4" t="str">
        <f>TEXT(Table1[[#This Row],[Invoice Date]],"yyyy")</f>
        <v>2021</v>
      </c>
      <c r="P8047" s="4" t="str">
        <f>TEXT(Table1[[#This Row],[Invoice Date]],"mmm")</f>
        <v>Oct</v>
      </c>
      <c r="Q8047" s="27">
        <f>WEEKNUM(Table1[[#This Row],[Invoice Date]]) + IF(YEAR(Table1[[#This Row],[Invoice Date]])=2021, 52, 0)</f>
        <v>95</v>
      </c>
    </row>
    <row r="8048" spans="2:17" ht="14.25" customHeight="1" x14ac:dyDescent="0.3">
      <c r="B8048" s="4" t="s">
        <v>25</v>
      </c>
      <c r="C8048" s="33">
        <v>1185733</v>
      </c>
      <c r="D8048" s="5">
        <v>44487</v>
      </c>
      <c r="E8048" s="4" t="s">
        <v>27</v>
      </c>
      <c r="F8048" s="4" t="s">
        <v>100</v>
      </c>
      <c r="G8048" s="4" t="s">
        <v>101</v>
      </c>
      <c r="H8048" s="6" t="s">
        <v>21</v>
      </c>
      <c r="I8048" s="7">
        <v>25.000000000000011</v>
      </c>
      <c r="J8048" s="8">
        <v>350</v>
      </c>
      <c r="K8048" s="9">
        <v>87500.000000000044</v>
      </c>
      <c r="L8048" s="9">
        <v>35000.000000000022</v>
      </c>
      <c r="M8048" s="10">
        <v>0.4</v>
      </c>
      <c r="N8048" s="4" t="s">
        <v>83</v>
      </c>
      <c r="O8048" s="4" t="str">
        <f>TEXT(Table1[[#This Row],[Invoice Date]],"yyyy")</f>
        <v>2021</v>
      </c>
      <c r="P8048" s="4" t="str">
        <f>TEXT(Table1[[#This Row],[Invoice Date]],"mmm")</f>
        <v>Oct</v>
      </c>
      <c r="Q8048" s="27">
        <f>WEEKNUM(Table1[[#This Row],[Invoice Date]]) + IF(YEAR(Table1[[#This Row],[Invoice Date]])=2021, 52, 0)</f>
        <v>95</v>
      </c>
    </row>
    <row r="8049" spans="2:17" ht="14.25" customHeight="1" x14ac:dyDescent="0.3">
      <c r="B8049" s="4" t="s">
        <v>25</v>
      </c>
      <c r="C8049" s="33">
        <v>1185733</v>
      </c>
      <c r="D8049" s="5">
        <v>44487</v>
      </c>
      <c r="E8049" s="4" t="s">
        <v>27</v>
      </c>
      <c r="F8049" s="4" t="s">
        <v>100</v>
      </c>
      <c r="G8049" s="4" t="s">
        <v>101</v>
      </c>
      <c r="H8049" s="6" t="s">
        <v>20</v>
      </c>
      <c r="I8049" s="7">
        <v>25.000000000000011</v>
      </c>
      <c r="J8049" s="8">
        <v>375</v>
      </c>
      <c r="K8049" s="9">
        <v>93750.000000000044</v>
      </c>
      <c r="L8049" s="9">
        <v>37500.000000000022</v>
      </c>
      <c r="M8049" s="10">
        <v>0.4</v>
      </c>
      <c r="N8049" s="4" t="s">
        <v>83</v>
      </c>
      <c r="O8049" s="4" t="str">
        <f>TEXT(Table1[[#This Row],[Invoice Date]],"yyyy")</f>
        <v>2021</v>
      </c>
      <c r="P8049" s="4" t="str">
        <f>TEXT(Table1[[#This Row],[Invoice Date]],"mmm")</f>
        <v>Oct</v>
      </c>
      <c r="Q8049" s="27">
        <f>WEEKNUM(Table1[[#This Row],[Invoice Date]]) + IF(YEAR(Table1[[#This Row],[Invoice Date]])=2021, 52, 0)</f>
        <v>95</v>
      </c>
    </row>
    <row r="8050" spans="2:17" ht="14.25" customHeight="1" x14ac:dyDescent="0.3">
      <c r="B8050" s="4" t="s">
        <v>25</v>
      </c>
      <c r="C8050" s="33">
        <v>1185733</v>
      </c>
      <c r="D8050" s="5">
        <v>44487</v>
      </c>
      <c r="E8050" s="4" t="s">
        <v>27</v>
      </c>
      <c r="F8050" s="4" t="s">
        <v>100</v>
      </c>
      <c r="G8050" s="4" t="s">
        <v>101</v>
      </c>
      <c r="H8050" s="6" t="s">
        <v>22</v>
      </c>
      <c r="I8050" s="7">
        <v>35.000000000000007</v>
      </c>
      <c r="J8050" s="8">
        <v>350</v>
      </c>
      <c r="K8050" s="9">
        <v>122500.00000000003</v>
      </c>
      <c r="L8050" s="9">
        <v>42875.000000000007</v>
      </c>
      <c r="M8050" s="10">
        <v>0.35</v>
      </c>
      <c r="N8050" s="4" t="s">
        <v>83</v>
      </c>
      <c r="O8050" s="4" t="str">
        <f>TEXT(Table1[[#This Row],[Invoice Date]],"yyyy")</f>
        <v>2021</v>
      </c>
      <c r="P8050" s="4" t="str">
        <f>TEXT(Table1[[#This Row],[Invoice Date]],"mmm")</f>
        <v>Oct</v>
      </c>
      <c r="Q8050" s="27">
        <f>WEEKNUM(Table1[[#This Row],[Invoice Date]]) + IF(YEAR(Table1[[#This Row],[Invoice Date]])=2021, 52, 0)</f>
        <v>95</v>
      </c>
    </row>
    <row r="8051" spans="2:17" ht="14.25" customHeight="1" x14ac:dyDescent="0.3">
      <c r="B8051" s="4" t="s">
        <v>25</v>
      </c>
      <c r="C8051" s="33">
        <v>1185733</v>
      </c>
      <c r="D8051" s="5">
        <v>44487</v>
      </c>
      <c r="E8051" s="4" t="s">
        <v>27</v>
      </c>
      <c r="F8051" s="4" t="s">
        <v>100</v>
      </c>
      <c r="G8051" s="4" t="s">
        <v>101</v>
      </c>
      <c r="H8051" s="6" t="s">
        <v>19</v>
      </c>
      <c r="I8051" s="7">
        <v>25.000000000000011</v>
      </c>
      <c r="J8051" s="8">
        <v>500</v>
      </c>
      <c r="K8051" s="9">
        <v>125000.00000000006</v>
      </c>
      <c r="L8051" s="9">
        <v>43750.000000000015</v>
      </c>
      <c r="M8051" s="10">
        <v>0.35</v>
      </c>
      <c r="N8051" s="4" t="s">
        <v>83</v>
      </c>
      <c r="O8051" s="4" t="str">
        <f>TEXT(Table1[[#This Row],[Invoice Date]],"yyyy")</f>
        <v>2021</v>
      </c>
      <c r="P8051" s="4" t="str">
        <f>TEXT(Table1[[#This Row],[Invoice Date]],"mmm")</f>
        <v>Oct</v>
      </c>
      <c r="Q8051" s="27">
        <f>WEEKNUM(Table1[[#This Row],[Invoice Date]]) + IF(YEAR(Table1[[#This Row],[Invoice Date]])=2021, 52, 0)</f>
        <v>95</v>
      </c>
    </row>
    <row r="8052" spans="2:17" ht="14.25" customHeight="1" x14ac:dyDescent="0.3">
      <c r="B8052" s="4" t="s">
        <v>14</v>
      </c>
      <c r="C8052" s="33">
        <v>1185732</v>
      </c>
      <c r="D8052" s="5">
        <v>44487</v>
      </c>
      <c r="E8052" s="4" t="s">
        <v>36</v>
      </c>
      <c r="F8052" s="4" t="s">
        <v>76</v>
      </c>
      <c r="G8052" s="4" t="s">
        <v>77</v>
      </c>
      <c r="H8052" s="6" t="s">
        <v>23</v>
      </c>
      <c r="I8052" s="7">
        <v>39.999999999999993</v>
      </c>
      <c r="J8052" s="8">
        <v>350</v>
      </c>
      <c r="K8052" s="9">
        <v>139999.99999999997</v>
      </c>
      <c r="L8052" s="9">
        <v>69999.999999999985</v>
      </c>
      <c r="M8052" s="10">
        <v>0.5</v>
      </c>
      <c r="N8052" s="4" t="s">
        <v>18</v>
      </c>
      <c r="O8052" s="4" t="str">
        <f>TEXT(Table1[[#This Row],[Invoice Date]],"yyyy")</f>
        <v>2021</v>
      </c>
      <c r="P8052" s="4" t="str">
        <f>TEXT(Table1[[#This Row],[Invoice Date]],"mmm")</f>
        <v>Oct</v>
      </c>
      <c r="Q8052" s="27">
        <f>WEEKNUM(Table1[[#This Row],[Invoice Date]]) + IF(YEAR(Table1[[#This Row],[Invoice Date]])=2021, 52, 0)</f>
        <v>95</v>
      </c>
    </row>
    <row r="8053" spans="2:17" ht="14.25" customHeight="1" x14ac:dyDescent="0.3">
      <c r="B8053" s="4" t="s">
        <v>26</v>
      </c>
      <c r="C8053" s="33">
        <v>1197831</v>
      </c>
      <c r="D8053" s="5">
        <v>44487</v>
      </c>
      <c r="E8053" s="4" t="s">
        <v>27</v>
      </c>
      <c r="F8053" s="4" t="s">
        <v>100</v>
      </c>
      <c r="G8053" s="4" t="s">
        <v>101</v>
      </c>
      <c r="H8053" s="6" t="s">
        <v>23</v>
      </c>
      <c r="I8053" s="7">
        <v>35</v>
      </c>
      <c r="J8053" s="8">
        <v>475</v>
      </c>
      <c r="K8053" s="9">
        <v>166250</v>
      </c>
      <c r="L8053" s="9">
        <v>83125</v>
      </c>
      <c r="M8053" s="10">
        <v>0.5</v>
      </c>
      <c r="N8053" s="4" t="s">
        <v>83</v>
      </c>
      <c r="O8053" s="4" t="str">
        <f>TEXT(Table1[[#This Row],[Invoice Date]],"yyyy")</f>
        <v>2021</v>
      </c>
      <c r="P8053" s="4" t="str">
        <f>TEXT(Table1[[#This Row],[Invoice Date]],"mmm")</f>
        <v>Oct</v>
      </c>
      <c r="Q8053" s="27">
        <f>WEEKNUM(Table1[[#This Row],[Invoice Date]]) + IF(YEAR(Table1[[#This Row],[Invoice Date]])=2021, 52, 0)</f>
        <v>95</v>
      </c>
    </row>
    <row r="8054" spans="2:17" ht="14.25" customHeight="1" x14ac:dyDescent="0.3">
      <c r="B8054" s="4" t="s">
        <v>14</v>
      </c>
      <c r="C8054" s="33">
        <v>1185732</v>
      </c>
      <c r="D8054" s="5">
        <v>44487</v>
      </c>
      <c r="E8054" s="4" t="s">
        <v>36</v>
      </c>
      <c r="F8054" s="4" t="s">
        <v>76</v>
      </c>
      <c r="G8054" s="4" t="s">
        <v>77</v>
      </c>
      <c r="H8054" s="6" t="s">
        <v>17</v>
      </c>
      <c r="I8054" s="7">
        <v>35</v>
      </c>
      <c r="J8054" s="8">
        <v>525</v>
      </c>
      <c r="K8054" s="9">
        <v>183750</v>
      </c>
      <c r="L8054" s="9">
        <v>73500</v>
      </c>
      <c r="M8054" s="10">
        <v>0.4</v>
      </c>
      <c r="N8054" s="4" t="s">
        <v>18</v>
      </c>
      <c r="O8054" s="4" t="str">
        <f>TEXT(Table1[[#This Row],[Invoice Date]],"yyyy")</f>
        <v>2021</v>
      </c>
      <c r="P8054" s="4" t="str">
        <f>TEXT(Table1[[#This Row],[Invoice Date]],"mmm")</f>
        <v>Oct</v>
      </c>
      <c r="Q8054" s="27">
        <f>WEEKNUM(Table1[[#This Row],[Invoice Date]]) + IF(YEAR(Table1[[#This Row],[Invoice Date]])=2021, 52, 0)</f>
        <v>95</v>
      </c>
    </row>
    <row r="8055" spans="2:17" ht="14.25" customHeight="1" x14ac:dyDescent="0.3">
      <c r="B8055" s="4" t="s">
        <v>61</v>
      </c>
      <c r="C8055" s="33">
        <v>1185731</v>
      </c>
      <c r="D8055" s="5">
        <v>44487</v>
      </c>
      <c r="E8055" s="4" t="s">
        <v>15</v>
      </c>
      <c r="F8055" s="4" t="s">
        <v>62</v>
      </c>
      <c r="G8055" s="4" t="s">
        <v>63</v>
      </c>
      <c r="H8055" s="6" t="s">
        <v>17</v>
      </c>
      <c r="I8055" s="7">
        <v>40</v>
      </c>
      <c r="J8055" s="8">
        <v>500</v>
      </c>
      <c r="K8055" s="9">
        <v>200000</v>
      </c>
      <c r="L8055" s="9">
        <v>70000</v>
      </c>
      <c r="M8055" s="10">
        <v>0.35</v>
      </c>
      <c r="N8055" s="4" t="s">
        <v>24</v>
      </c>
      <c r="O8055" s="4" t="str">
        <f>TEXT(Table1[[#This Row],[Invoice Date]],"yyyy")</f>
        <v>2021</v>
      </c>
      <c r="P8055" s="4" t="str">
        <f>TEXT(Table1[[#This Row],[Invoice Date]],"mmm")</f>
        <v>Oct</v>
      </c>
      <c r="Q8055" s="27">
        <f>WEEKNUM(Table1[[#This Row],[Invoice Date]]) + IF(YEAR(Table1[[#This Row],[Invoice Date]])=2021, 52, 0)</f>
        <v>95</v>
      </c>
    </row>
    <row r="8056" spans="2:17" ht="14.25" customHeight="1" x14ac:dyDescent="0.3">
      <c r="B8056" s="4" t="s">
        <v>25</v>
      </c>
      <c r="C8056" s="33">
        <v>1185733</v>
      </c>
      <c r="D8056" s="5">
        <v>44487</v>
      </c>
      <c r="E8056" s="4" t="s">
        <v>27</v>
      </c>
      <c r="F8056" s="4" t="s">
        <v>100</v>
      </c>
      <c r="G8056" s="4" t="s">
        <v>101</v>
      </c>
      <c r="H8056" s="6" t="s">
        <v>17</v>
      </c>
      <c r="I8056" s="7">
        <v>35.000000000000007</v>
      </c>
      <c r="J8056" s="8">
        <v>675</v>
      </c>
      <c r="K8056" s="9">
        <v>236250.00000000006</v>
      </c>
      <c r="L8056" s="9">
        <v>94500.000000000029</v>
      </c>
      <c r="M8056" s="10">
        <v>0.4</v>
      </c>
      <c r="N8056" s="4" t="s">
        <v>83</v>
      </c>
      <c r="O8056" s="4" t="str">
        <f>TEXT(Table1[[#This Row],[Invoice Date]],"yyyy")</f>
        <v>2021</v>
      </c>
      <c r="P8056" s="4" t="str">
        <f>TEXT(Table1[[#This Row],[Invoice Date]],"mmm")</f>
        <v>Oct</v>
      </c>
      <c r="Q8056" s="27">
        <f>WEEKNUM(Table1[[#This Row],[Invoice Date]]) + IF(YEAR(Table1[[#This Row],[Invoice Date]])=2021, 52, 0)</f>
        <v>95</v>
      </c>
    </row>
    <row r="8057" spans="2:17" ht="14.25" customHeight="1" x14ac:dyDescent="0.3">
      <c r="B8057" s="4" t="s">
        <v>26</v>
      </c>
      <c r="C8057" s="33">
        <v>1197831</v>
      </c>
      <c r="D8057" s="5">
        <v>44487</v>
      </c>
      <c r="E8057" s="4" t="s">
        <v>27</v>
      </c>
      <c r="F8057" s="4" t="s">
        <v>28</v>
      </c>
      <c r="G8057" s="4" t="s">
        <v>39</v>
      </c>
      <c r="H8057" s="6" t="s">
        <v>20</v>
      </c>
      <c r="I8057" s="7">
        <v>65</v>
      </c>
      <c r="J8057" s="8">
        <v>725</v>
      </c>
      <c r="K8057" s="9">
        <v>471250</v>
      </c>
      <c r="L8057" s="9">
        <v>188499.99999999997</v>
      </c>
      <c r="M8057" s="10">
        <v>0.39999999999999997</v>
      </c>
      <c r="N8057" s="4" t="s">
        <v>24</v>
      </c>
      <c r="O8057" s="4" t="str">
        <f>TEXT(Table1[[#This Row],[Invoice Date]],"yyyy")</f>
        <v>2021</v>
      </c>
      <c r="P8057" s="4" t="str">
        <f>TEXT(Table1[[#This Row],[Invoice Date]],"mmm")</f>
        <v>Oct</v>
      </c>
      <c r="Q8057" s="27">
        <f>WEEKNUM(Table1[[#This Row],[Invoice Date]]) + IF(YEAR(Table1[[#This Row],[Invoice Date]])=2021, 52, 0)</f>
        <v>95</v>
      </c>
    </row>
    <row r="8058" spans="2:17" ht="14.25" customHeight="1" x14ac:dyDescent="0.3">
      <c r="B8058" s="4" t="s">
        <v>61</v>
      </c>
      <c r="C8058" s="33">
        <v>1185731</v>
      </c>
      <c r="D8058" s="5">
        <v>44488</v>
      </c>
      <c r="E8058" s="4" t="s">
        <v>15</v>
      </c>
      <c r="F8058" s="4" t="s">
        <v>62</v>
      </c>
      <c r="G8058" s="4" t="s">
        <v>63</v>
      </c>
      <c r="H8058" s="6" t="s">
        <v>21</v>
      </c>
      <c r="I8058" s="7">
        <v>50</v>
      </c>
      <c r="J8058" s="8">
        <v>26</v>
      </c>
      <c r="K8058" s="9">
        <v>1300</v>
      </c>
      <c r="L8058" s="9">
        <v>520</v>
      </c>
      <c r="M8058" s="10">
        <v>0.4</v>
      </c>
      <c r="N8058" s="4" t="s">
        <v>83</v>
      </c>
      <c r="O8058" s="4" t="str">
        <f>TEXT(Table1[[#This Row],[Invoice Date]],"yyyy")</f>
        <v>2021</v>
      </c>
      <c r="P8058" s="4" t="str">
        <f>TEXT(Table1[[#This Row],[Invoice Date]],"mmm")</f>
        <v>Oct</v>
      </c>
      <c r="Q8058" s="27">
        <f>WEEKNUM(Table1[[#This Row],[Invoice Date]]) + IF(YEAR(Table1[[#This Row],[Invoice Date]])=2021, 52, 0)</f>
        <v>95</v>
      </c>
    </row>
    <row r="8059" spans="2:17" ht="14.25" customHeight="1" x14ac:dyDescent="0.3">
      <c r="B8059" s="4" t="s">
        <v>61</v>
      </c>
      <c r="C8059" s="33">
        <v>1185731</v>
      </c>
      <c r="D8059" s="5">
        <v>44488</v>
      </c>
      <c r="E8059" s="4" t="s">
        <v>15</v>
      </c>
      <c r="F8059" s="4" t="s">
        <v>62</v>
      </c>
      <c r="G8059" s="4" t="s">
        <v>63</v>
      </c>
      <c r="H8059" s="6" t="s">
        <v>20</v>
      </c>
      <c r="I8059" s="7">
        <v>52</v>
      </c>
      <c r="J8059" s="8">
        <v>31</v>
      </c>
      <c r="K8059" s="9">
        <v>1612</v>
      </c>
      <c r="L8059" s="9">
        <v>886.59999999999991</v>
      </c>
      <c r="M8059" s="10">
        <v>0.54999999999999993</v>
      </c>
      <c r="N8059" s="4" t="s">
        <v>83</v>
      </c>
      <c r="O8059" s="4" t="str">
        <f>TEXT(Table1[[#This Row],[Invoice Date]],"yyyy")</f>
        <v>2021</v>
      </c>
      <c r="P8059" s="4" t="str">
        <f>TEXT(Table1[[#This Row],[Invoice Date]],"mmm")</f>
        <v>Oct</v>
      </c>
      <c r="Q8059" s="27">
        <f>WEEKNUM(Table1[[#This Row],[Invoice Date]]) + IF(YEAR(Table1[[#This Row],[Invoice Date]])=2021, 52, 0)</f>
        <v>95</v>
      </c>
    </row>
    <row r="8060" spans="2:17" ht="14.25" customHeight="1" x14ac:dyDescent="0.3">
      <c r="B8060" s="4" t="s">
        <v>61</v>
      </c>
      <c r="C8060" s="33">
        <v>1185731</v>
      </c>
      <c r="D8060" s="5">
        <v>44488</v>
      </c>
      <c r="E8060" s="4" t="s">
        <v>15</v>
      </c>
      <c r="F8060" s="4" t="s">
        <v>62</v>
      </c>
      <c r="G8060" s="4" t="s">
        <v>63</v>
      </c>
      <c r="H8060" s="6" t="s">
        <v>22</v>
      </c>
      <c r="I8060" s="7">
        <v>61</v>
      </c>
      <c r="J8060" s="8">
        <v>27</v>
      </c>
      <c r="K8060" s="9">
        <v>1647</v>
      </c>
      <c r="L8060" s="9">
        <v>625.86</v>
      </c>
      <c r="M8060" s="10">
        <v>0.38</v>
      </c>
      <c r="N8060" s="4" t="s">
        <v>83</v>
      </c>
      <c r="O8060" s="4" t="str">
        <f>TEXT(Table1[[#This Row],[Invoice Date]],"yyyy")</f>
        <v>2021</v>
      </c>
      <c r="P8060" s="4" t="str">
        <f>TEXT(Table1[[#This Row],[Invoice Date]],"mmm")</f>
        <v>Oct</v>
      </c>
      <c r="Q8060" s="27">
        <f>WEEKNUM(Table1[[#This Row],[Invoice Date]]) + IF(YEAR(Table1[[#This Row],[Invoice Date]])=2021, 52, 0)</f>
        <v>95</v>
      </c>
    </row>
    <row r="8061" spans="2:17" ht="14.25" customHeight="1" x14ac:dyDescent="0.3">
      <c r="B8061" s="4" t="s">
        <v>61</v>
      </c>
      <c r="C8061" s="33">
        <v>1185731</v>
      </c>
      <c r="D8061" s="5">
        <v>44488</v>
      </c>
      <c r="E8061" s="4" t="s">
        <v>15</v>
      </c>
      <c r="F8061" s="4" t="s">
        <v>62</v>
      </c>
      <c r="G8061" s="4" t="s">
        <v>63</v>
      </c>
      <c r="H8061" s="6" t="s">
        <v>19</v>
      </c>
      <c r="I8061" s="7">
        <v>38</v>
      </c>
      <c r="J8061" s="8">
        <v>45</v>
      </c>
      <c r="K8061" s="9">
        <v>1710</v>
      </c>
      <c r="L8061" s="9">
        <v>803.69999999999993</v>
      </c>
      <c r="M8061" s="10">
        <v>0.47</v>
      </c>
      <c r="N8061" s="4" t="s">
        <v>83</v>
      </c>
      <c r="O8061" s="4" t="str">
        <f>TEXT(Table1[[#This Row],[Invoice Date]],"yyyy")</f>
        <v>2021</v>
      </c>
      <c r="P8061" s="4" t="str">
        <f>TEXT(Table1[[#This Row],[Invoice Date]],"mmm")</f>
        <v>Oct</v>
      </c>
      <c r="Q8061" s="27">
        <f>WEEKNUM(Table1[[#This Row],[Invoice Date]]) + IF(YEAR(Table1[[#This Row],[Invoice Date]])=2021, 52, 0)</f>
        <v>95</v>
      </c>
    </row>
    <row r="8062" spans="2:17" ht="14.25" customHeight="1" x14ac:dyDescent="0.3">
      <c r="B8062" s="4" t="s">
        <v>14</v>
      </c>
      <c r="C8062" s="33">
        <v>1185732</v>
      </c>
      <c r="D8062" s="5">
        <v>44488</v>
      </c>
      <c r="E8062" s="4" t="s">
        <v>15</v>
      </c>
      <c r="F8062" s="4" t="s">
        <v>133</v>
      </c>
      <c r="G8062" s="4" t="s">
        <v>134</v>
      </c>
      <c r="H8062" s="6" t="s">
        <v>21</v>
      </c>
      <c r="I8062" s="7">
        <v>44</v>
      </c>
      <c r="J8062" s="8">
        <v>61</v>
      </c>
      <c r="K8062" s="9">
        <v>2684</v>
      </c>
      <c r="L8062" s="9">
        <v>858.88</v>
      </c>
      <c r="M8062" s="10">
        <v>0.32</v>
      </c>
      <c r="N8062" s="4" t="s">
        <v>24</v>
      </c>
      <c r="O8062" s="4" t="str">
        <f>TEXT(Table1[[#This Row],[Invoice Date]],"yyyy")</f>
        <v>2021</v>
      </c>
      <c r="P8062" s="4" t="str">
        <f>TEXT(Table1[[#This Row],[Invoice Date]],"mmm")</f>
        <v>Oct</v>
      </c>
      <c r="Q8062" s="27">
        <f>WEEKNUM(Table1[[#This Row],[Invoice Date]]) + IF(YEAR(Table1[[#This Row],[Invoice Date]])=2021, 52, 0)</f>
        <v>95</v>
      </c>
    </row>
    <row r="8063" spans="2:17" ht="14.25" customHeight="1" x14ac:dyDescent="0.3">
      <c r="B8063" s="4" t="s">
        <v>14</v>
      </c>
      <c r="C8063" s="33">
        <v>1185732</v>
      </c>
      <c r="D8063" s="5">
        <v>44488</v>
      </c>
      <c r="E8063" s="4" t="s">
        <v>15</v>
      </c>
      <c r="F8063" s="4" t="s">
        <v>133</v>
      </c>
      <c r="G8063" s="4" t="s">
        <v>134</v>
      </c>
      <c r="H8063" s="6" t="s">
        <v>22</v>
      </c>
      <c r="I8063" s="7">
        <v>50</v>
      </c>
      <c r="J8063" s="8">
        <v>58</v>
      </c>
      <c r="K8063" s="9">
        <v>2900</v>
      </c>
      <c r="L8063" s="9">
        <v>928</v>
      </c>
      <c r="M8063" s="10">
        <v>0.32</v>
      </c>
      <c r="N8063" s="4" t="s">
        <v>24</v>
      </c>
      <c r="O8063" s="4" t="str">
        <f>TEXT(Table1[[#This Row],[Invoice Date]],"yyyy")</f>
        <v>2021</v>
      </c>
      <c r="P8063" s="4" t="str">
        <f>TEXT(Table1[[#This Row],[Invoice Date]],"mmm")</f>
        <v>Oct</v>
      </c>
      <c r="Q8063" s="27">
        <f>WEEKNUM(Table1[[#This Row],[Invoice Date]]) + IF(YEAR(Table1[[#This Row],[Invoice Date]])=2021, 52, 0)</f>
        <v>95</v>
      </c>
    </row>
    <row r="8064" spans="2:17" ht="14.25" customHeight="1" x14ac:dyDescent="0.3">
      <c r="B8064" s="4" t="s">
        <v>14</v>
      </c>
      <c r="C8064" s="33">
        <v>1185732</v>
      </c>
      <c r="D8064" s="5">
        <v>44488</v>
      </c>
      <c r="E8064" s="4" t="s">
        <v>15</v>
      </c>
      <c r="F8064" s="4" t="s">
        <v>133</v>
      </c>
      <c r="G8064" s="4" t="s">
        <v>134</v>
      </c>
      <c r="H8064" s="6" t="s">
        <v>21</v>
      </c>
      <c r="I8064" s="7">
        <v>62</v>
      </c>
      <c r="J8064" s="8">
        <v>47</v>
      </c>
      <c r="K8064" s="9">
        <v>2914</v>
      </c>
      <c r="L8064" s="9">
        <v>1253.02</v>
      </c>
      <c r="M8064" s="10">
        <v>0.43</v>
      </c>
      <c r="N8064" s="4" t="s">
        <v>83</v>
      </c>
      <c r="O8064" s="4" t="str">
        <f>TEXT(Table1[[#This Row],[Invoice Date]],"yyyy")</f>
        <v>2021</v>
      </c>
      <c r="P8064" s="4" t="str">
        <f>TEXT(Table1[[#This Row],[Invoice Date]],"mmm")</f>
        <v>Oct</v>
      </c>
      <c r="Q8064" s="27">
        <f>WEEKNUM(Table1[[#This Row],[Invoice Date]]) + IF(YEAR(Table1[[#This Row],[Invoice Date]])=2021, 52, 0)</f>
        <v>95</v>
      </c>
    </row>
    <row r="8065" spans="2:17" ht="14.25" customHeight="1" x14ac:dyDescent="0.3">
      <c r="B8065" s="4" t="s">
        <v>14</v>
      </c>
      <c r="C8065" s="33">
        <v>1185732</v>
      </c>
      <c r="D8065" s="5">
        <v>44488</v>
      </c>
      <c r="E8065" s="4" t="s">
        <v>15</v>
      </c>
      <c r="F8065" s="4" t="s">
        <v>133</v>
      </c>
      <c r="G8065" s="4" t="s">
        <v>134</v>
      </c>
      <c r="H8065" s="6" t="s">
        <v>20</v>
      </c>
      <c r="I8065" s="7">
        <v>52</v>
      </c>
      <c r="J8065" s="8">
        <v>60</v>
      </c>
      <c r="K8065" s="9">
        <v>3120</v>
      </c>
      <c r="L8065" s="9">
        <v>1029.5999999999999</v>
      </c>
      <c r="M8065" s="10">
        <v>0.32999999999999996</v>
      </c>
      <c r="N8065" s="4" t="s">
        <v>24</v>
      </c>
      <c r="O8065" s="4" t="str">
        <f>TEXT(Table1[[#This Row],[Invoice Date]],"yyyy")</f>
        <v>2021</v>
      </c>
      <c r="P8065" s="4" t="str">
        <f>TEXT(Table1[[#This Row],[Invoice Date]],"mmm")</f>
        <v>Oct</v>
      </c>
      <c r="Q8065" s="27">
        <f>WEEKNUM(Table1[[#This Row],[Invoice Date]]) + IF(YEAR(Table1[[#This Row],[Invoice Date]])=2021, 52, 0)</f>
        <v>95</v>
      </c>
    </row>
    <row r="8066" spans="2:17" ht="14.25" customHeight="1" x14ac:dyDescent="0.3">
      <c r="B8066" s="4" t="s">
        <v>14</v>
      </c>
      <c r="C8066" s="33">
        <v>1185732</v>
      </c>
      <c r="D8066" s="5">
        <v>44488</v>
      </c>
      <c r="E8066" s="4" t="s">
        <v>15</v>
      </c>
      <c r="F8066" s="4" t="s">
        <v>133</v>
      </c>
      <c r="G8066" s="4" t="s">
        <v>134</v>
      </c>
      <c r="H8066" s="6" t="s">
        <v>20</v>
      </c>
      <c r="I8066" s="7">
        <v>59</v>
      </c>
      <c r="J8066" s="8">
        <v>54</v>
      </c>
      <c r="K8066" s="9">
        <v>3186</v>
      </c>
      <c r="L8066" s="9">
        <v>1401.84</v>
      </c>
      <c r="M8066" s="10">
        <v>0.44</v>
      </c>
      <c r="N8066" s="4" t="s">
        <v>83</v>
      </c>
      <c r="O8066" s="4" t="str">
        <f>TEXT(Table1[[#This Row],[Invoice Date]],"yyyy")</f>
        <v>2021</v>
      </c>
      <c r="P8066" s="4" t="str">
        <f>TEXT(Table1[[#This Row],[Invoice Date]],"mmm")</f>
        <v>Oct</v>
      </c>
      <c r="Q8066" s="27">
        <f>WEEKNUM(Table1[[#This Row],[Invoice Date]]) + IF(YEAR(Table1[[#This Row],[Invoice Date]])=2021, 52, 0)</f>
        <v>95</v>
      </c>
    </row>
    <row r="8067" spans="2:17" ht="14.25" customHeight="1" x14ac:dyDescent="0.3">
      <c r="B8067" s="4" t="s">
        <v>61</v>
      </c>
      <c r="C8067" s="33">
        <v>1185731</v>
      </c>
      <c r="D8067" s="5">
        <v>44488</v>
      </c>
      <c r="E8067" s="4" t="s">
        <v>15</v>
      </c>
      <c r="F8067" s="4" t="s">
        <v>62</v>
      </c>
      <c r="G8067" s="4" t="s">
        <v>63</v>
      </c>
      <c r="H8067" s="6" t="s">
        <v>19</v>
      </c>
      <c r="I8067" s="7">
        <v>54</v>
      </c>
      <c r="J8067" s="8">
        <v>59</v>
      </c>
      <c r="K8067" s="9">
        <v>3186</v>
      </c>
      <c r="L8067" s="9">
        <v>1561.1399999999999</v>
      </c>
      <c r="M8067" s="10">
        <v>0.49</v>
      </c>
      <c r="N8067" s="4" t="s">
        <v>83</v>
      </c>
      <c r="O8067" s="4" t="str">
        <f>TEXT(Table1[[#This Row],[Invoice Date]],"yyyy")</f>
        <v>2021</v>
      </c>
      <c r="P8067" s="4" t="str">
        <f>TEXT(Table1[[#This Row],[Invoice Date]],"mmm")</f>
        <v>Oct</v>
      </c>
      <c r="Q8067" s="27">
        <f>WEEKNUM(Table1[[#This Row],[Invoice Date]]) + IF(YEAR(Table1[[#This Row],[Invoice Date]])=2021, 52, 0)</f>
        <v>95</v>
      </c>
    </row>
    <row r="8068" spans="2:17" ht="14.25" customHeight="1" x14ac:dyDescent="0.3">
      <c r="B8068" s="4" t="s">
        <v>14</v>
      </c>
      <c r="C8068" s="33">
        <v>1185732</v>
      </c>
      <c r="D8068" s="5">
        <v>44488</v>
      </c>
      <c r="E8068" s="4" t="s">
        <v>15</v>
      </c>
      <c r="F8068" s="4" t="s">
        <v>133</v>
      </c>
      <c r="G8068" s="4" t="s">
        <v>134</v>
      </c>
      <c r="H8068" s="6" t="s">
        <v>22</v>
      </c>
      <c r="I8068" s="7">
        <v>71</v>
      </c>
      <c r="J8068" s="8">
        <v>46</v>
      </c>
      <c r="K8068" s="9">
        <v>3266</v>
      </c>
      <c r="L8068" s="9">
        <v>1404.3799999999999</v>
      </c>
      <c r="M8068" s="10">
        <v>0.43</v>
      </c>
      <c r="N8068" s="4" t="s">
        <v>83</v>
      </c>
      <c r="O8068" s="4" t="str">
        <f>TEXT(Table1[[#This Row],[Invoice Date]],"yyyy")</f>
        <v>2021</v>
      </c>
      <c r="P8068" s="4" t="str">
        <f>TEXT(Table1[[#This Row],[Invoice Date]],"mmm")</f>
        <v>Oct</v>
      </c>
      <c r="Q8068" s="27">
        <f>WEEKNUM(Table1[[#This Row],[Invoice Date]]) + IF(YEAR(Table1[[#This Row],[Invoice Date]])=2021, 52, 0)</f>
        <v>95</v>
      </c>
    </row>
    <row r="8069" spans="2:17" ht="14.25" customHeight="1" x14ac:dyDescent="0.3">
      <c r="B8069" s="4" t="s">
        <v>61</v>
      </c>
      <c r="C8069" s="33">
        <v>1185731</v>
      </c>
      <c r="D8069" s="5">
        <v>44488</v>
      </c>
      <c r="E8069" s="4" t="s">
        <v>15</v>
      </c>
      <c r="F8069" s="4" t="s">
        <v>62</v>
      </c>
      <c r="G8069" s="4" t="s">
        <v>63</v>
      </c>
      <c r="H8069" s="6" t="s">
        <v>23</v>
      </c>
      <c r="I8069" s="7">
        <v>68</v>
      </c>
      <c r="J8069" s="8">
        <v>56</v>
      </c>
      <c r="K8069" s="9">
        <v>3808</v>
      </c>
      <c r="L8069" s="9">
        <v>2018.24</v>
      </c>
      <c r="M8069" s="10">
        <v>0.53</v>
      </c>
      <c r="N8069" s="4" t="s">
        <v>83</v>
      </c>
      <c r="O8069" s="4" t="str">
        <f>TEXT(Table1[[#This Row],[Invoice Date]],"yyyy")</f>
        <v>2021</v>
      </c>
      <c r="P8069" s="4" t="str">
        <f>TEXT(Table1[[#This Row],[Invoice Date]],"mmm")</f>
        <v>Oct</v>
      </c>
      <c r="Q8069" s="27">
        <f>WEEKNUM(Table1[[#This Row],[Invoice Date]]) + IF(YEAR(Table1[[#This Row],[Invoice Date]])=2021, 52, 0)</f>
        <v>95</v>
      </c>
    </row>
    <row r="8070" spans="2:17" ht="14.25" customHeight="1" x14ac:dyDescent="0.3">
      <c r="B8070" s="4" t="s">
        <v>14</v>
      </c>
      <c r="C8070" s="33">
        <v>1185732</v>
      </c>
      <c r="D8070" s="5">
        <v>44488</v>
      </c>
      <c r="E8070" s="4" t="s">
        <v>15</v>
      </c>
      <c r="F8070" s="4" t="s">
        <v>133</v>
      </c>
      <c r="G8070" s="4" t="s">
        <v>134</v>
      </c>
      <c r="H8070" s="6" t="s">
        <v>19</v>
      </c>
      <c r="I8070" s="7">
        <v>44</v>
      </c>
      <c r="J8070" s="8">
        <v>99</v>
      </c>
      <c r="K8070" s="9">
        <v>4356</v>
      </c>
      <c r="L8070" s="9">
        <v>1916.64</v>
      </c>
      <c r="M8070" s="10">
        <v>0.44</v>
      </c>
      <c r="N8070" s="4" t="s">
        <v>24</v>
      </c>
      <c r="O8070" s="4" t="str">
        <f>TEXT(Table1[[#This Row],[Invoice Date]],"yyyy")</f>
        <v>2021</v>
      </c>
      <c r="P8070" s="4" t="str">
        <f>TEXT(Table1[[#This Row],[Invoice Date]],"mmm")</f>
        <v>Oct</v>
      </c>
      <c r="Q8070" s="27">
        <f>WEEKNUM(Table1[[#This Row],[Invoice Date]]) + IF(YEAR(Table1[[#This Row],[Invoice Date]])=2021, 52, 0)</f>
        <v>95</v>
      </c>
    </row>
    <row r="8071" spans="2:17" ht="14.25" customHeight="1" x14ac:dyDescent="0.3">
      <c r="B8071" s="4" t="s">
        <v>14</v>
      </c>
      <c r="C8071" s="33">
        <v>1185732</v>
      </c>
      <c r="D8071" s="5">
        <v>44488</v>
      </c>
      <c r="E8071" s="4" t="s">
        <v>15</v>
      </c>
      <c r="F8071" s="4" t="s">
        <v>133</v>
      </c>
      <c r="G8071" s="4" t="s">
        <v>134</v>
      </c>
      <c r="H8071" s="6" t="s">
        <v>19</v>
      </c>
      <c r="I8071" s="7">
        <v>62</v>
      </c>
      <c r="J8071" s="8">
        <v>84</v>
      </c>
      <c r="K8071" s="9">
        <v>5208</v>
      </c>
      <c r="L8071" s="9">
        <v>2760.2400000000002</v>
      </c>
      <c r="M8071" s="10">
        <v>0.53</v>
      </c>
      <c r="N8071" s="4" t="s">
        <v>83</v>
      </c>
      <c r="O8071" s="4" t="str">
        <f>TEXT(Table1[[#This Row],[Invoice Date]],"yyyy")</f>
        <v>2021</v>
      </c>
      <c r="P8071" s="4" t="str">
        <f>TEXT(Table1[[#This Row],[Invoice Date]],"mmm")</f>
        <v>Oct</v>
      </c>
      <c r="Q8071" s="27">
        <f>WEEKNUM(Table1[[#This Row],[Invoice Date]]) + IF(YEAR(Table1[[#This Row],[Invoice Date]])=2021, 52, 0)</f>
        <v>95</v>
      </c>
    </row>
    <row r="8072" spans="2:17" ht="14.25" customHeight="1" x14ac:dyDescent="0.3">
      <c r="B8072" s="4" t="s">
        <v>14</v>
      </c>
      <c r="C8072" s="33">
        <v>1185732</v>
      </c>
      <c r="D8072" s="5">
        <v>44488</v>
      </c>
      <c r="E8072" s="4" t="s">
        <v>15</v>
      </c>
      <c r="F8072" s="4" t="s">
        <v>133</v>
      </c>
      <c r="G8072" s="4" t="s">
        <v>134</v>
      </c>
      <c r="H8072" s="6" t="s">
        <v>23</v>
      </c>
      <c r="I8072" s="7">
        <v>64</v>
      </c>
      <c r="J8072" s="8">
        <v>90</v>
      </c>
      <c r="K8072" s="9">
        <v>5760</v>
      </c>
      <c r="L8072" s="9">
        <v>2246.3999999999996</v>
      </c>
      <c r="M8072" s="10">
        <v>0.38999999999999996</v>
      </c>
      <c r="N8072" s="4" t="s">
        <v>24</v>
      </c>
      <c r="O8072" s="4" t="str">
        <f>TEXT(Table1[[#This Row],[Invoice Date]],"yyyy")</f>
        <v>2021</v>
      </c>
      <c r="P8072" s="4" t="str">
        <f>TEXT(Table1[[#This Row],[Invoice Date]],"mmm")</f>
        <v>Oct</v>
      </c>
      <c r="Q8072" s="27">
        <f>WEEKNUM(Table1[[#This Row],[Invoice Date]]) + IF(YEAR(Table1[[#This Row],[Invoice Date]])=2021, 52, 0)</f>
        <v>95</v>
      </c>
    </row>
    <row r="8073" spans="2:17" ht="14.25" customHeight="1" x14ac:dyDescent="0.3">
      <c r="B8073" s="4" t="s">
        <v>14</v>
      </c>
      <c r="C8073" s="33">
        <v>1185732</v>
      </c>
      <c r="D8073" s="5">
        <v>44488</v>
      </c>
      <c r="E8073" s="4" t="s">
        <v>15</v>
      </c>
      <c r="F8073" s="4" t="s">
        <v>133</v>
      </c>
      <c r="G8073" s="4" t="s">
        <v>134</v>
      </c>
      <c r="H8073" s="6" t="s">
        <v>23</v>
      </c>
      <c r="I8073" s="7">
        <v>72</v>
      </c>
      <c r="J8073" s="8">
        <v>81</v>
      </c>
      <c r="K8073" s="9">
        <v>5832</v>
      </c>
      <c r="L8073" s="9">
        <v>2799.3599999999997</v>
      </c>
      <c r="M8073" s="10">
        <v>0.48</v>
      </c>
      <c r="N8073" s="4" t="s">
        <v>83</v>
      </c>
      <c r="O8073" s="4" t="str">
        <f>TEXT(Table1[[#This Row],[Invoice Date]],"yyyy")</f>
        <v>2021</v>
      </c>
      <c r="P8073" s="4" t="str">
        <f>TEXT(Table1[[#This Row],[Invoice Date]],"mmm")</f>
        <v>Oct</v>
      </c>
      <c r="Q8073" s="27">
        <f>WEEKNUM(Table1[[#This Row],[Invoice Date]]) + IF(YEAR(Table1[[#This Row],[Invoice Date]])=2021, 52, 0)</f>
        <v>95</v>
      </c>
    </row>
    <row r="8074" spans="2:17" ht="14.25" customHeight="1" x14ac:dyDescent="0.3">
      <c r="B8074" s="4" t="s">
        <v>61</v>
      </c>
      <c r="C8074" s="33">
        <v>1185731</v>
      </c>
      <c r="D8074" s="5">
        <v>44488</v>
      </c>
      <c r="E8074" s="4" t="s">
        <v>15</v>
      </c>
      <c r="F8074" s="4" t="s">
        <v>62</v>
      </c>
      <c r="G8074" s="4" t="s">
        <v>63</v>
      </c>
      <c r="H8074" s="6" t="s">
        <v>17</v>
      </c>
      <c r="I8074" s="7">
        <v>55</v>
      </c>
      <c r="J8074" s="8">
        <v>120</v>
      </c>
      <c r="K8074" s="9">
        <v>6600</v>
      </c>
      <c r="L8074" s="9">
        <v>3300</v>
      </c>
      <c r="M8074" s="10">
        <v>0.5</v>
      </c>
      <c r="N8074" s="4" t="s">
        <v>83</v>
      </c>
      <c r="O8074" s="4" t="str">
        <f>TEXT(Table1[[#This Row],[Invoice Date]],"yyyy")</f>
        <v>2021</v>
      </c>
      <c r="P8074" s="4" t="str">
        <f>TEXT(Table1[[#This Row],[Invoice Date]],"mmm")</f>
        <v>Oct</v>
      </c>
      <c r="Q8074" s="27">
        <f>WEEKNUM(Table1[[#This Row],[Invoice Date]]) + IF(YEAR(Table1[[#This Row],[Invoice Date]])=2021, 52, 0)</f>
        <v>95</v>
      </c>
    </row>
    <row r="8075" spans="2:17" ht="14.25" customHeight="1" x14ac:dyDescent="0.3">
      <c r="B8075" s="4" t="s">
        <v>14</v>
      </c>
      <c r="C8075" s="33">
        <v>1185732</v>
      </c>
      <c r="D8075" s="5">
        <v>44488</v>
      </c>
      <c r="E8075" s="4" t="s">
        <v>15</v>
      </c>
      <c r="F8075" s="4" t="s">
        <v>133</v>
      </c>
      <c r="G8075" s="4" t="s">
        <v>134</v>
      </c>
      <c r="H8075" s="6" t="s">
        <v>17</v>
      </c>
      <c r="I8075" s="7">
        <v>64</v>
      </c>
      <c r="J8075" s="8">
        <v>119</v>
      </c>
      <c r="K8075" s="9">
        <v>7616</v>
      </c>
      <c r="L8075" s="9">
        <v>4036.48</v>
      </c>
      <c r="M8075" s="10">
        <v>0.53</v>
      </c>
      <c r="N8075" s="4" t="s">
        <v>83</v>
      </c>
      <c r="O8075" s="4" t="str">
        <f>TEXT(Table1[[#This Row],[Invoice Date]],"yyyy")</f>
        <v>2021</v>
      </c>
      <c r="P8075" s="4" t="str">
        <f>TEXT(Table1[[#This Row],[Invoice Date]],"mmm")</f>
        <v>Oct</v>
      </c>
      <c r="Q8075" s="27">
        <f>WEEKNUM(Table1[[#This Row],[Invoice Date]]) + IF(YEAR(Table1[[#This Row],[Invoice Date]])=2021, 52, 0)</f>
        <v>95</v>
      </c>
    </row>
    <row r="8076" spans="2:17" ht="14.25" customHeight="1" x14ac:dyDescent="0.3">
      <c r="B8076" s="4" t="s">
        <v>26</v>
      </c>
      <c r="C8076" s="33">
        <v>1197831</v>
      </c>
      <c r="D8076" s="5">
        <v>44488</v>
      </c>
      <c r="E8076" s="4" t="s">
        <v>27</v>
      </c>
      <c r="F8076" s="4" t="s">
        <v>28</v>
      </c>
      <c r="G8076" s="4" t="s">
        <v>39</v>
      </c>
      <c r="H8076" s="6" t="s">
        <v>21</v>
      </c>
      <c r="I8076" s="7">
        <v>44</v>
      </c>
      <c r="J8076" s="8">
        <v>190</v>
      </c>
      <c r="K8076" s="9">
        <v>8360</v>
      </c>
      <c r="L8076" s="9">
        <v>4681.6000000000004</v>
      </c>
      <c r="M8076" s="10">
        <v>0.56000000000000005</v>
      </c>
      <c r="N8076" s="4" t="s">
        <v>24</v>
      </c>
      <c r="O8076" s="4" t="str">
        <f>TEXT(Table1[[#This Row],[Invoice Date]],"yyyy")</f>
        <v>2021</v>
      </c>
      <c r="P8076" s="4" t="str">
        <f>TEXT(Table1[[#This Row],[Invoice Date]],"mmm")</f>
        <v>Oct</v>
      </c>
      <c r="Q8076" s="27">
        <f>WEEKNUM(Table1[[#This Row],[Invoice Date]]) + IF(YEAR(Table1[[#This Row],[Invoice Date]])=2021, 52, 0)</f>
        <v>95</v>
      </c>
    </row>
    <row r="8077" spans="2:17" ht="14.25" customHeight="1" x14ac:dyDescent="0.3">
      <c r="B8077" s="4" t="s">
        <v>14</v>
      </c>
      <c r="C8077" s="33">
        <v>1185732</v>
      </c>
      <c r="D8077" s="5">
        <v>44488</v>
      </c>
      <c r="E8077" s="4" t="s">
        <v>15</v>
      </c>
      <c r="F8077" s="4" t="s">
        <v>133</v>
      </c>
      <c r="G8077" s="4" t="s">
        <v>134</v>
      </c>
      <c r="H8077" s="6" t="s">
        <v>17</v>
      </c>
      <c r="I8077" s="7">
        <v>52</v>
      </c>
      <c r="J8077" s="8">
        <v>162</v>
      </c>
      <c r="K8077" s="9">
        <v>8424</v>
      </c>
      <c r="L8077" s="9">
        <v>3538.0800000000004</v>
      </c>
      <c r="M8077" s="10">
        <v>0.42000000000000004</v>
      </c>
      <c r="N8077" s="4" t="s">
        <v>24</v>
      </c>
      <c r="O8077" s="4" t="str">
        <f>TEXT(Table1[[#This Row],[Invoice Date]],"yyyy")</f>
        <v>2021</v>
      </c>
      <c r="P8077" s="4" t="str">
        <f>TEXT(Table1[[#This Row],[Invoice Date]],"mmm")</f>
        <v>Oct</v>
      </c>
      <c r="Q8077" s="27">
        <f>WEEKNUM(Table1[[#This Row],[Invoice Date]]) + IF(YEAR(Table1[[#This Row],[Invoice Date]])=2021, 52, 0)</f>
        <v>95</v>
      </c>
    </row>
    <row r="8078" spans="2:17" ht="14.25" customHeight="1" x14ac:dyDescent="0.3">
      <c r="B8078" s="4" t="s">
        <v>26</v>
      </c>
      <c r="C8078" s="33">
        <v>1197831</v>
      </c>
      <c r="D8078" s="5">
        <v>44488</v>
      </c>
      <c r="E8078" s="4" t="s">
        <v>27</v>
      </c>
      <c r="F8078" s="4" t="s">
        <v>28</v>
      </c>
      <c r="G8078" s="4" t="s">
        <v>39</v>
      </c>
      <c r="H8078" s="6" t="s">
        <v>21</v>
      </c>
      <c r="I8078" s="7">
        <v>59</v>
      </c>
      <c r="J8078" s="8">
        <v>173</v>
      </c>
      <c r="K8078" s="9">
        <v>10207</v>
      </c>
      <c r="L8078" s="9">
        <v>6328.34</v>
      </c>
      <c r="M8078" s="10">
        <v>0.62</v>
      </c>
      <c r="N8078" s="4" t="s">
        <v>83</v>
      </c>
      <c r="O8078" s="4" t="str">
        <f>TEXT(Table1[[#This Row],[Invoice Date]],"yyyy")</f>
        <v>2021</v>
      </c>
      <c r="P8078" s="4" t="str">
        <f>TEXT(Table1[[#This Row],[Invoice Date]],"mmm")</f>
        <v>Oct</v>
      </c>
      <c r="Q8078" s="27">
        <f>WEEKNUM(Table1[[#This Row],[Invoice Date]]) + IF(YEAR(Table1[[#This Row],[Invoice Date]])=2021, 52, 0)</f>
        <v>95</v>
      </c>
    </row>
    <row r="8079" spans="2:17" ht="14.25" customHeight="1" x14ac:dyDescent="0.3">
      <c r="B8079" s="4" t="s">
        <v>61</v>
      </c>
      <c r="C8079" s="33">
        <v>1185731</v>
      </c>
      <c r="D8079" s="5">
        <v>44488</v>
      </c>
      <c r="E8079" s="4" t="s">
        <v>15</v>
      </c>
      <c r="F8079" s="4" t="s">
        <v>62</v>
      </c>
      <c r="G8079" s="4" t="s">
        <v>63</v>
      </c>
      <c r="H8079" s="6" t="s">
        <v>21</v>
      </c>
      <c r="I8079" s="7">
        <v>55.000000000000007</v>
      </c>
      <c r="J8079" s="8">
        <v>100</v>
      </c>
      <c r="K8079" s="9">
        <v>55000.000000000007</v>
      </c>
      <c r="L8079" s="9">
        <v>16500</v>
      </c>
      <c r="M8079" s="10">
        <v>0.3</v>
      </c>
      <c r="N8079" s="4" t="s">
        <v>24</v>
      </c>
      <c r="O8079" s="4" t="str">
        <f>TEXT(Table1[[#This Row],[Invoice Date]],"yyyy")</f>
        <v>2021</v>
      </c>
      <c r="P8079" s="4" t="str">
        <f>TEXT(Table1[[#This Row],[Invoice Date]],"mmm")</f>
        <v>Oct</v>
      </c>
      <c r="Q8079" s="27">
        <f>WEEKNUM(Table1[[#This Row],[Invoice Date]]) + IF(YEAR(Table1[[#This Row],[Invoice Date]])=2021, 52, 0)</f>
        <v>95</v>
      </c>
    </row>
    <row r="8080" spans="2:17" ht="14.25" customHeight="1" x14ac:dyDescent="0.3">
      <c r="B8080" s="4" t="s">
        <v>61</v>
      </c>
      <c r="C8080" s="33">
        <v>1185731</v>
      </c>
      <c r="D8080" s="5">
        <v>44488</v>
      </c>
      <c r="E8080" s="4" t="s">
        <v>15</v>
      </c>
      <c r="F8080" s="4" t="s">
        <v>62</v>
      </c>
      <c r="G8080" s="4" t="s">
        <v>63</v>
      </c>
      <c r="H8080" s="6" t="s">
        <v>19</v>
      </c>
      <c r="I8080" s="7">
        <v>40</v>
      </c>
      <c r="J8080" s="8">
        <v>150</v>
      </c>
      <c r="K8080" s="9">
        <v>60000</v>
      </c>
      <c r="L8080" s="9">
        <v>21000</v>
      </c>
      <c r="M8080" s="10">
        <v>0.35</v>
      </c>
      <c r="N8080" s="4" t="s">
        <v>24</v>
      </c>
      <c r="O8080" s="4" t="str">
        <f>TEXT(Table1[[#This Row],[Invoice Date]],"yyyy")</f>
        <v>2021</v>
      </c>
      <c r="P8080" s="4" t="str">
        <f>TEXT(Table1[[#This Row],[Invoice Date]],"mmm")</f>
        <v>Oct</v>
      </c>
      <c r="Q8080" s="27">
        <f>WEEKNUM(Table1[[#This Row],[Invoice Date]]) + IF(YEAR(Table1[[#This Row],[Invoice Date]])=2021, 52, 0)</f>
        <v>95</v>
      </c>
    </row>
    <row r="8081" spans="2:17" ht="14.25" customHeight="1" x14ac:dyDescent="0.3">
      <c r="B8081" s="4" t="s">
        <v>61</v>
      </c>
      <c r="C8081" s="33">
        <v>1185731</v>
      </c>
      <c r="D8081" s="5">
        <v>44488</v>
      </c>
      <c r="E8081" s="4" t="s">
        <v>15</v>
      </c>
      <c r="F8081" s="4" t="s">
        <v>62</v>
      </c>
      <c r="G8081" s="4" t="s">
        <v>63</v>
      </c>
      <c r="H8081" s="6" t="s">
        <v>22</v>
      </c>
      <c r="I8081" s="7">
        <v>65</v>
      </c>
      <c r="J8081" s="8">
        <v>100</v>
      </c>
      <c r="K8081" s="9">
        <v>65000</v>
      </c>
      <c r="L8081" s="9">
        <v>16250</v>
      </c>
      <c r="M8081" s="10">
        <v>0.25</v>
      </c>
      <c r="N8081" s="4" t="s">
        <v>24</v>
      </c>
      <c r="O8081" s="4" t="str">
        <f>TEXT(Table1[[#This Row],[Invoice Date]],"yyyy")</f>
        <v>2021</v>
      </c>
      <c r="P8081" s="4" t="str">
        <f>TEXT(Table1[[#This Row],[Invoice Date]],"mmm")</f>
        <v>Oct</v>
      </c>
      <c r="Q8081" s="27">
        <f>WEEKNUM(Table1[[#This Row],[Invoice Date]]) + IF(YEAR(Table1[[#This Row],[Invoice Date]])=2021, 52, 0)</f>
        <v>95</v>
      </c>
    </row>
    <row r="8082" spans="2:17" ht="14.25" customHeight="1" x14ac:dyDescent="0.3">
      <c r="B8082" s="4" t="s">
        <v>61</v>
      </c>
      <c r="C8082" s="33">
        <v>1185731</v>
      </c>
      <c r="D8082" s="5">
        <v>44488</v>
      </c>
      <c r="E8082" s="4" t="s">
        <v>15</v>
      </c>
      <c r="F8082" s="4" t="s">
        <v>62</v>
      </c>
      <c r="G8082" s="4" t="s">
        <v>63</v>
      </c>
      <c r="H8082" s="6" t="s">
        <v>20</v>
      </c>
      <c r="I8082" s="7">
        <v>55.000000000000007</v>
      </c>
      <c r="J8082" s="8">
        <v>125</v>
      </c>
      <c r="K8082" s="9">
        <v>68750.000000000015</v>
      </c>
      <c r="L8082" s="9">
        <v>27500.000000000004</v>
      </c>
      <c r="M8082" s="10">
        <v>0.39999999999999997</v>
      </c>
      <c r="N8082" s="4" t="s">
        <v>24</v>
      </c>
      <c r="O8082" s="4" t="str">
        <f>TEXT(Table1[[#This Row],[Invoice Date]],"yyyy")</f>
        <v>2021</v>
      </c>
      <c r="P8082" s="4" t="str">
        <f>TEXT(Table1[[#This Row],[Invoice Date]],"mmm")</f>
        <v>Oct</v>
      </c>
      <c r="Q8082" s="27">
        <f>WEEKNUM(Table1[[#This Row],[Invoice Date]]) + IF(YEAR(Table1[[#This Row],[Invoice Date]])=2021, 52, 0)</f>
        <v>95</v>
      </c>
    </row>
    <row r="8083" spans="2:17" ht="14.25" customHeight="1" x14ac:dyDescent="0.3">
      <c r="B8083" s="4" t="s">
        <v>14</v>
      </c>
      <c r="C8083" s="33">
        <v>1185732</v>
      </c>
      <c r="D8083" s="5">
        <v>44488</v>
      </c>
      <c r="E8083" s="4" t="s">
        <v>15</v>
      </c>
      <c r="F8083" s="4" t="s">
        <v>133</v>
      </c>
      <c r="G8083" s="4" t="s">
        <v>134</v>
      </c>
      <c r="H8083" s="6" t="s">
        <v>21</v>
      </c>
      <c r="I8083" s="7">
        <v>65.000000000000014</v>
      </c>
      <c r="J8083" s="8">
        <v>175</v>
      </c>
      <c r="K8083" s="9">
        <v>113750.00000000003</v>
      </c>
      <c r="L8083" s="9">
        <v>34125.000000000007</v>
      </c>
      <c r="M8083" s="10">
        <v>0.3</v>
      </c>
      <c r="N8083" s="4" t="s">
        <v>24</v>
      </c>
      <c r="O8083" s="4" t="str">
        <f>TEXT(Table1[[#This Row],[Invoice Date]],"yyyy")</f>
        <v>2021</v>
      </c>
      <c r="P8083" s="4" t="str">
        <f>TEXT(Table1[[#This Row],[Invoice Date]],"mmm")</f>
        <v>Oct</v>
      </c>
      <c r="Q8083" s="27">
        <f>WEEKNUM(Table1[[#This Row],[Invoice Date]]) + IF(YEAR(Table1[[#This Row],[Invoice Date]])=2021, 52, 0)</f>
        <v>95</v>
      </c>
    </row>
    <row r="8084" spans="2:17" ht="14.25" customHeight="1" x14ac:dyDescent="0.3">
      <c r="B8084" s="4" t="s">
        <v>61</v>
      </c>
      <c r="C8084" s="33">
        <v>1185731</v>
      </c>
      <c r="D8084" s="5">
        <v>44488</v>
      </c>
      <c r="E8084" s="4" t="s">
        <v>15</v>
      </c>
      <c r="F8084" s="4" t="s">
        <v>62</v>
      </c>
      <c r="G8084" s="4" t="s">
        <v>63</v>
      </c>
      <c r="H8084" s="6" t="s">
        <v>19</v>
      </c>
      <c r="I8084" s="7">
        <v>55.000000000000007</v>
      </c>
      <c r="J8084" s="8">
        <v>225</v>
      </c>
      <c r="K8084" s="9">
        <v>123750.00000000001</v>
      </c>
      <c r="L8084" s="9">
        <v>43312.5</v>
      </c>
      <c r="M8084" s="10">
        <v>0.35</v>
      </c>
      <c r="N8084" s="4" t="s">
        <v>24</v>
      </c>
      <c r="O8084" s="4" t="str">
        <f>TEXT(Table1[[#This Row],[Invoice Date]],"yyyy")</f>
        <v>2021</v>
      </c>
      <c r="P8084" s="4" t="str">
        <f>TEXT(Table1[[#This Row],[Invoice Date]],"mmm")</f>
        <v>Oct</v>
      </c>
      <c r="Q8084" s="27">
        <f>WEEKNUM(Table1[[#This Row],[Invoice Date]]) + IF(YEAR(Table1[[#This Row],[Invoice Date]])=2021, 52, 0)</f>
        <v>95</v>
      </c>
    </row>
    <row r="8085" spans="2:17" ht="14.25" customHeight="1" x14ac:dyDescent="0.3">
      <c r="B8085" s="4" t="s">
        <v>14</v>
      </c>
      <c r="C8085" s="33">
        <v>1185732</v>
      </c>
      <c r="D8085" s="5">
        <v>44488</v>
      </c>
      <c r="E8085" s="4" t="s">
        <v>15</v>
      </c>
      <c r="F8085" s="4" t="s">
        <v>133</v>
      </c>
      <c r="G8085" s="4" t="s">
        <v>134</v>
      </c>
      <c r="H8085" s="6" t="s">
        <v>20</v>
      </c>
      <c r="I8085" s="7">
        <v>65.000000000000014</v>
      </c>
      <c r="J8085" s="8">
        <v>200</v>
      </c>
      <c r="K8085" s="9">
        <v>130000.00000000003</v>
      </c>
      <c r="L8085" s="9">
        <v>39000.000000000007</v>
      </c>
      <c r="M8085" s="10">
        <v>0.3</v>
      </c>
      <c r="N8085" s="4" t="s">
        <v>24</v>
      </c>
      <c r="O8085" s="4" t="str">
        <f>TEXT(Table1[[#This Row],[Invoice Date]],"yyyy")</f>
        <v>2021</v>
      </c>
      <c r="P8085" s="4" t="str">
        <f>TEXT(Table1[[#This Row],[Invoice Date]],"mmm")</f>
        <v>Oct</v>
      </c>
      <c r="Q8085" s="27">
        <f>WEEKNUM(Table1[[#This Row],[Invoice Date]]) + IF(YEAR(Table1[[#This Row],[Invoice Date]])=2021, 52, 0)</f>
        <v>95</v>
      </c>
    </row>
    <row r="8086" spans="2:17" ht="14.25" customHeight="1" x14ac:dyDescent="0.3">
      <c r="B8086" s="4" t="s">
        <v>14</v>
      </c>
      <c r="C8086" s="33">
        <v>1185732</v>
      </c>
      <c r="D8086" s="5">
        <v>44488</v>
      </c>
      <c r="E8086" s="4" t="s">
        <v>15</v>
      </c>
      <c r="F8086" s="4" t="s">
        <v>133</v>
      </c>
      <c r="G8086" s="4" t="s">
        <v>134</v>
      </c>
      <c r="H8086" s="6" t="s">
        <v>22</v>
      </c>
      <c r="I8086" s="7">
        <v>75.000000000000014</v>
      </c>
      <c r="J8086" s="8">
        <v>175</v>
      </c>
      <c r="K8086" s="9">
        <v>131250.00000000003</v>
      </c>
      <c r="L8086" s="9">
        <v>39375.000000000007</v>
      </c>
      <c r="M8086" s="10">
        <v>0.3</v>
      </c>
      <c r="N8086" s="4" t="s">
        <v>24</v>
      </c>
      <c r="O8086" s="4" t="str">
        <f>TEXT(Table1[[#This Row],[Invoice Date]],"yyyy")</f>
        <v>2021</v>
      </c>
      <c r="P8086" s="4" t="str">
        <f>TEXT(Table1[[#This Row],[Invoice Date]],"mmm")</f>
        <v>Oct</v>
      </c>
      <c r="Q8086" s="27">
        <f>WEEKNUM(Table1[[#This Row],[Invoice Date]]) + IF(YEAR(Table1[[#This Row],[Invoice Date]])=2021, 52, 0)</f>
        <v>95</v>
      </c>
    </row>
    <row r="8087" spans="2:17" ht="14.25" customHeight="1" x14ac:dyDescent="0.3">
      <c r="B8087" s="4" t="s">
        <v>61</v>
      </c>
      <c r="C8087" s="33">
        <v>1185731</v>
      </c>
      <c r="D8087" s="5">
        <v>44488</v>
      </c>
      <c r="E8087" s="4" t="s">
        <v>15</v>
      </c>
      <c r="F8087" s="4" t="s">
        <v>62</v>
      </c>
      <c r="G8087" s="4" t="s">
        <v>63</v>
      </c>
      <c r="H8087" s="6" t="s">
        <v>23</v>
      </c>
      <c r="I8087" s="7">
        <v>70</v>
      </c>
      <c r="J8087" s="8">
        <v>225</v>
      </c>
      <c r="K8087" s="9">
        <v>157500</v>
      </c>
      <c r="L8087" s="9">
        <v>63000</v>
      </c>
      <c r="M8087" s="10">
        <v>0.4</v>
      </c>
      <c r="N8087" s="4" t="s">
        <v>24</v>
      </c>
      <c r="O8087" s="4" t="str">
        <f>TEXT(Table1[[#This Row],[Invoice Date]],"yyyy")</f>
        <v>2021</v>
      </c>
      <c r="P8087" s="4" t="str">
        <f>TEXT(Table1[[#This Row],[Invoice Date]],"mmm")</f>
        <v>Oct</v>
      </c>
      <c r="Q8087" s="27">
        <f>WEEKNUM(Table1[[#This Row],[Invoice Date]]) + IF(YEAR(Table1[[#This Row],[Invoice Date]])=2021, 52, 0)</f>
        <v>95</v>
      </c>
    </row>
    <row r="8088" spans="2:17" ht="14.25" customHeight="1" x14ac:dyDescent="0.3">
      <c r="B8088" s="4" t="s">
        <v>14</v>
      </c>
      <c r="C8088" s="33">
        <v>1185732</v>
      </c>
      <c r="D8088" s="5">
        <v>44488</v>
      </c>
      <c r="E8088" s="4" t="s">
        <v>15</v>
      </c>
      <c r="F8088" s="4" t="s">
        <v>133</v>
      </c>
      <c r="G8088" s="4" t="s">
        <v>134</v>
      </c>
      <c r="H8088" s="6" t="s">
        <v>19</v>
      </c>
      <c r="I8088" s="7">
        <v>65.000000000000014</v>
      </c>
      <c r="J8088" s="8">
        <v>300</v>
      </c>
      <c r="K8088" s="9">
        <v>195000.00000000003</v>
      </c>
      <c r="L8088" s="9">
        <v>78000.000000000015</v>
      </c>
      <c r="M8088" s="10">
        <v>0.4</v>
      </c>
      <c r="N8088" s="4" t="s">
        <v>24</v>
      </c>
      <c r="O8088" s="4" t="str">
        <f>TEXT(Table1[[#This Row],[Invoice Date]],"yyyy")</f>
        <v>2021</v>
      </c>
      <c r="P8088" s="4" t="str">
        <f>TEXT(Table1[[#This Row],[Invoice Date]],"mmm")</f>
        <v>Oct</v>
      </c>
      <c r="Q8088" s="27">
        <f>WEEKNUM(Table1[[#This Row],[Invoice Date]]) + IF(YEAR(Table1[[#This Row],[Invoice Date]])=2021, 52, 0)</f>
        <v>95</v>
      </c>
    </row>
    <row r="8089" spans="2:17" ht="14.25" customHeight="1" x14ac:dyDescent="0.3">
      <c r="B8089" s="4" t="s">
        <v>14</v>
      </c>
      <c r="C8089" s="33">
        <v>1185732</v>
      </c>
      <c r="D8089" s="5">
        <v>44488</v>
      </c>
      <c r="E8089" s="4" t="s">
        <v>15</v>
      </c>
      <c r="F8089" s="4" t="s">
        <v>133</v>
      </c>
      <c r="G8089" s="4" t="s">
        <v>134</v>
      </c>
      <c r="H8089" s="6" t="s">
        <v>23</v>
      </c>
      <c r="I8089" s="7">
        <v>80</v>
      </c>
      <c r="J8089" s="8">
        <v>300</v>
      </c>
      <c r="K8089" s="9">
        <v>240000</v>
      </c>
      <c r="L8089" s="9">
        <v>84000</v>
      </c>
      <c r="M8089" s="10">
        <v>0.35</v>
      </c>
      <c r="N8089" s="4" t="s">
        <v>24</v>
      </c>
      <c r="O8089" s="4" t="str">
        <f>TEXT(Table1[[#This Row],[Invoice Date]],"yyyy")</f>
        <v>2021</v>
      </c>
      <c r="P8089" s="4" t="str">
        <f>TEXT(Table1[[#This Row],[Invoice Date]],"mmm")</f>
        <v>Oct</v>
      </c>
      <c r="Q8089" s="27">
        <f>WEEKNUM(Table1[[#This Row],[Invoice Date]]) + IF(YEAR(Table1[[#This Row],[Invoice Date]])=2021, 52, 0)</f>
        <v>95</v>
      </c>
    </row>
    <row r="8090" spans="2:17" ht="14.25" customHeight="1" x14ac:dyDescent="0.3">
      <c r="B8090" s="4" t="s">
        <v>61</v>
      </c>
      <c r="C8090" s="33">
        <v>1185731</v>
      </c>
      <c r="D8090" s="5">
        <v>44488</v>
      </c>
      <c r="E8090" s="4" t="s">
        <v>15</v>
      </c>
      <c r="F8090" s="4" t="s">
        <v>62</v>
      </c>
      <c r="G8090" s="4" t="s">
        <v>63</v>
      </c>
      <c r="H8090" s="6" t="s">
        <v>17</v>
      </c>
      <c r="I8090" s="7">
        <v>60</v>
      </c>
      <c r="J8090" s="8">
        <v>400</v>
      </c>
      <c r="K8090" s="9">
        <v>240000</v>
      </c>
      <c r="L8090" s="9">
        <v>84000</v>
      </c>
      <c r="M8090" s="10">
        <v>0.35</v>
      </c>
      <c r="N8090" s="4" t="s">
        <v>24</v>
      </c>
      <c r="O8090" s="4" t="str">
        <f>TEXT(Table1[[#This Row],[Invoice Date]],"yyyy")</f>
        <v>2021</v>
      </c>
      <c r="P8090" s="4" t="str">
        <f>TEXT(Table1[[#This Row],[Invoice Date]],"mmm")</f>
        <v>Oct</v>
      </c>
      <c r="Q8090" s="27">
        <f>WEEKNUM(Table1[[#This Row],[Invoice Date]]) + IF(YEAR(Table1[[#This Row],[Invoice Date]])=2021, 52, 0)</f>
        <v>95</v>
      </c>
    </row>
    <row r="8091" spans="2:17" ht="14.25" customHeight="1" x14ac:dyDescent="0.3">
      <c r="B8091" s="4" t="s">
        <v>14</v>
      </c>
      <c r="C8091" s="33">
        <v>1185732</v>
      </c>
      <c r="D8091" s="5">
        <v>44488</v>
      </c>
      <c r="E8091" s="4" t="s">
        <v>15</v>
      </c>
      <c r="F8091" s="4" t="s">
        <v>133</v>
      </c>
      <c r="G8091" s="4" t="s">
        <v>134</v>
      </c>
      <c r="H8091" s="6" t="s">
        <v>17</v>
      </c>
      <c r="I8091" s="7">
        <v>70</v>
      </c>
      <c r="J8091" s="8">
        <v>475</v>
      </c>
      <c r="K8091" s="9">
        <v>332500</v>
      </c>
      <c r="L8091" s="9">
        <v>133000</v>
      </c>
      <c r="M8091" s="10">
        <v>0.4</v>
      </c>
      <c r="N8091" s="4" t="s">
        <v>24</v>
      </c>
      <c r="O8091" s="4" t="str">
        <f>TEXT(Table1[[#This Row],[Invoice Date]],"yyyy")</f>
        <v>2021</v>
      </c>
      <c r="P8091" s="4" t="str">
        <f>TEXT(Table1[[#This Row],[Invoice Date]],"mmm")</f>
        <v>Oct</v>
      </c>
      <c r="Q8091" s="27">
        <f>WEEKNUM(Table1[[#This Row],[Invoice Date]]) + IF(YEAR(Table1[[#This Row],[Invoice Date]])=2021, 52, 0)</f>
        <v>95</v>
      </c>
    </row>
    <row r="8092" spans="2:17" ht="14.25" customHeight="1" x14ac:dyDescent="0.3">
      <c r="B8092" s="4" t="s">
        <v>26</v>
      </c>
      <c r="C8092" s="33">
        <v>1197831</v>
      </c>
      <c r="D8092" s="5">
        <v>44488</v>
      </c>
      <c r="E8092" s="4" t="s">
        <v>27</v>
      </c>
      <c r="F8092" s="4" t="s">
        <v>28</v>
      </c>
      <c r="G8092" s="4" t="s">
        <v>39</v>
      </c>
      <c r="H8092" s="6" t="s">
        <v>21</v>
      </c>
      <c r="I8092" s="7">
        <v>65</v>
      </c>
      <c r="J8092" s="8">
        <v>575</v>
      </c>
      <c r="K8092" s="9">
        <v>373750</v>
      </c>
      <c r="L8092" s="9">
        <v>186875</v>
      </c>
      <c r="M8092" s="10">
        <v>0.5</v>
      </c>
      <c r="N8092" s="4" t="s">
        <v>24</v>
      </c>
      <c r="O8092" s="4" t="str">
        <f>TEXT(Table1[[#This Row],[Invoice Date]],"yyyy")</f>
        <v>2021</v>
      </c>
      <c r="P8092" s="4" t="str">
        <f>TEXT(Table1[[#This Row],[Invoice Date]],"mmm")</f>
        <v>Oct</v>
      </c>
      <c r="Q8092" s="27">
        <f>WEEKNUM(Table1[[#This Row],[Invoice Date]]) + IF(YEAR(Table1[[#This Row],[Invoice Date]])=2021, 52, 0)</f>
        <v>95</v>
      </c>
    </row>
    <row r="8093" spans="2:17" ht="14.25" customHeight="1" x14ac:dyDescent="0.3">
      <c r="B8093" s="4" t="s">
        <v>61</v>
      </c>
      <c r="C8093" s="33">
        <v>1185731</v>
      </c>
      <c r="D8093" s="5">
        <v>44489</v>
      </c>
      <c r="E8093" s="4" t="s">
        <v>15</v>
      </c>
      <c r="F8093" s="4" t="s">
        <v>62</v>
      </c>
      <c r="G8093" s="4" t="s">
        <v>63</v>
      </c>
      <c r="H8093" s="6" t="s">
        <v>20</v>
      </c>
      <c r="I8093" s="7">
        <v>29</v>
      </c>
      <c r="J8093" s="8">
        <v>60</v>
      </c>
      <c r="K8093" s="9">
        <v>1740</v>
      </c>
      <c r="L8093" s="9">
        <v>922.2</v>
      </c>
      <c r="M8093" s="10">
        <v>0.53</v>
      </c>
      <c r="N8093" s="4" t="s">
        <v>83</v>
      </c>
      <c r="O8093" s="4" t="str">
        <f>TEXT(Table1[[#This Row],[Invoice Date]],"yyyy")</f>
        <v>2021</v>
      </c>
      <c r="P8093" s="4" t="str">
        <f>TEXT(Table1[[#This Row],[Invoice Date]],"mmm")</f>
        <v>Oct</v>
      </c>
      <c r="Q8093" s="27">
        <f>WEEKNUM(Table1[[#This Row],[Invoice Date]]) + IF(YEAR(Table1[[#This Row],[Invoice Date]])=2021, 52, 0)</f>
        <v>95</v>
      </c>
    </row>
    <row r="8094" spans="2:17" ht="14.25" customHeight="1" x14ac:dyDescent="0.3">
      <c r="B8094" s="4" t="s">
        <v>26</v>
      </c>
      <c r="C8094" s="33">
        <v>1197831</v>
      </c>
      <c r="D8094" s="5">
        <v>44489</v>
      </c>
      <c r="E8094" s="4" t="s">
        <v>27</v>
      </c>
      <c r="F8094" s="4" t="s">
        <v>28</v>
      </c>
      <c r="G8094" s="4" t="s">
        <v>39</v>
      </c>
      <c r="H8094" s="6" t="s">
        <v>22</v>
      </c>
      <c r="I8094" s="7">
        <v>47</v>
      </c>
      <c r="J8094" s="8">
        <v>168</v>
      </c>
      <c r="K8094" s="9">
        <v>7896</v>
      </c>
      <c r="L8094" s="9">
        <v>2921.52</v>
      </c>
      <c r="M8094" s="10">
        <v>0.37</v>
      </c>
      <c r="N8094" s="4" t="s">
        <v>24</v>
      </c>
      <c r="O8094" s="4" t="str">
        <f>TEXT(Table1[[#This Row],[Invoice Date]],"yyyy")</f>
        <v>2021</v>
      </c>
      <c r="P8094" s="4" t="str">
        <f>TEXT(Table1[[#This Row],[Invoice Date]],"mmm")</f>
        <v>Oct</v>
      </c>
      <c r="Q8094" s="27">
        <f>WEEKNUM(Table1[[#This Row],[Invoice Date]]) + IF(YEAR(Table1[[#This Row],[Invoice Date]])=2021, 52, 0)</f>
        <v>95</v>
      </c>
    </row>
    <row r="8095" spans="2:17" ht="14.25" customHeight="1" x14ac:dyDescent="0.3">
      <c r="B8095" s="4" t="s">
        <v>26</v>
      </c>
      <c r="C8095" s="33">
        <v>1197831</v>
      </c>
      <c r="D8095" s="5">
        <v>44489</v>
      </c>
      <c r="E8095" s="4" t="s">
        <v>27</v>
      </c>
      <c r="F8095" s="4" t="s">
        <v>28</v>
      </c>
      <c r="G8095" s="4" t="s">
        <v>39</v>
      </c>
      <c r="H8095" s="6" t="s">
        <v>22</v>
      </c>
      <c r="I8095" s="7">
        <v>58</v>
      </c>
      <c r="J8095" s="8">
        <v>158</v>
      </c>
      <c r="K8095" s="9">
        <v>9164</v>
      </c>
      <c r="L8095" s="9">
        <v>4582</v>
      </c>
      <c r="M8095" s="10">
        <v>0.5</v>
      </c>
      <c r="N8095" s="4" t="s">
        <v>83</v>
      </c>
      <c r="O8095" s="4" t="str">
        <f>TEXT(Table1[[#This Row],[Invoice Date]],"yyyy")</f>
        <v>2021</v>
      </c>
      <c r="P8095" s="4" t="str">
        <f>TEXT(Table1[[#This Row],[Invoice Date]],"mmm")</f>
        <v>Oct</v>
      </c>
      <c r="Q8095" s="27">
        <f>WEEKNUM(Table1[[#This Row],[Invoice Date]]) + IF(YEAR(Table1[[#This Row],[Invoice Date]])=2021, 52, 0)</f>
        <v>95</v>
      </c>
    </row>
    <row r="8096" spans="2:17" ht="14.25" customHeight="1" x14ac:dyDescent="0.3">
      <c r="B8096" s="4" t="s">
        <v>61</v>
      </c>
      <c r="C8096" s="33">
        <v>1185731</v>
      </c>
      <c r="D8096" s="5">
        <v>44489</v>
      </c>
      <c r="E8096" s="4" t="s">
        <v>15</v>
      </c>
      <c r="F8096" s="4" t="s">
        <v>62</v>
      </c>
      <c r="G8096" s="4" t="s">
        <v>63</v>
      </c>
      <c r="H8096" s="6" t="s">
        <v>20</v>
      </c>
      <c r="I8096" s="7">
        <v>30.000000000000004</v>
      </c>
      <c r="J8096" s="8">
        <v>200</v>
      </c>
      <c r="K8096" s="9">
        <v>60000.000000000007</v>
      </c>
      <c r="L8096" s="9">
        <v>24000</v>
      </c>
      <c r="M8096" s="10">
        <v>0.39999999999999997</v>
      </c>
      <c r="N8096" s="4" t="s">
        <v>24</v>
      </c>
      <c r="O8096" s="4" t="str">
        <f>TEXT(Table1[[#This Row],[Invoice Date]],"yyyy")</f>
        <v>2021</v>
      </c>
      <c r="P8096" s="4" t="str">
        <f>TEXT(Table1[[#This Row],[Invoice Date]],"mmm")</f>
        <v>Oct</v>
      </c>
      <c r="Q8096" s="27">
        <f>WEEKNUM(Table1[[#This Row],[Invoice Date]]) + IF(YEAR(Table1[[#This Row],[Invoice Date]])=2021, 52, 0)</f>
        <v>95</v>
      </c>
    </row>
    <row r="8097" spans="2:17" ht="14.25" customHeight="1" x14ac:dyDescent="0.3">
      <c r="B8097" s="4" t="s">
        <v>26</v>
      </c>
      <c r="C8097" s="33">
        <v>1197831</v>
      </c>
      <c r="D8097" s="5">
        <v>44489</v>
      </c>
      <c r="E8097" s="4" t="s">
        <v>27</v>
      </c>
      <c r="F8097" s="4" t="s">
        <v>28</v>
      </c>
      <c r="G8097" s="4" t="s">
        <v>39</v>
      </c>
      <c r="H8097" s="6" t="s">
        <v>22</v>
      </c>
      <c r="I8097" s="7">
        <v>60</v>
      </c>
      <c r="J8097" s="8">
        <v>525</v>
      </c>
      <c r="K8097" s="9">
        <v>315000</v>
      </c>
      <c r="L8097" s="9">
        <v>110250</v>
      </c>
      <c r="M8097" s="10">
        <v>0.35</v>
      </c>
      <c r="N8097" s="4" t="s">
        <v>24</v>
      </c>
      <c r="O8097" s="4" t="str">
        <f>TEXT(Table1[[#This Row],[Invoice Date]],"yyyy")</f>
        <v>2021</v>
      </c>
      <c r="P8097" s="4" t="str">
        <f>TEXT(Table1[[#This Row],[Invoice Date]],"mmm")</f>
        <v>Oct</v>
      </c>
      <c r="Q8097" s="27">
        <f>WEEKNUM(Table1[[#This Row],[Invoice Date]]) + IF(YEAR(Table1[[#This Row],[Invoice Date]])=2021, 52, 0)</f>
        <v>95</v>
      </c>
    </row>
    <row r="8098" spans="2:17" ht="14.25" customHeight="1" x14ac:dyDescent="0.3">
      <c r="B8098" s="4" t="s">
        <v>61</v>
      </c>
      <c r="C8098" s="33">
        <v>1185731</v>
      </c>
      <c r="D8098" s="5">
        <v>44490</v>
      </c>
      <c r="E8098" s="4" t="s">
        <v>15</v>
      </c>
      <c r="F8098" s="4" t="s">
        <v>62</v>
      </c>
      <c r="G8098" s="4" t="s">
        <v>63</v>
      </c>
      <c r="H8098" s="6" t="s">
        <v>21</v>
      </c>
      <c r="I8098" s="7">
        <v>34</v>
      </c>
      <c r="J8098" s="8">
        <v>19</v>
      </c>
      <c r="K8098" s="9">
        <v>646</v>
      </c>
      <c r="L8098" s="9">
        <v>271.32</v>
      </c>
      <c r="M8098" s="10">
        <v>0.42</v>
      </c>
      <c r="N8098" s="4" t="s">
        <v>83</v>
      </c>
      <c r="O8098" s="4" t="str">
        <f>TEXT(Table1[[#This Row],[Invoice Date]],"yyyy")</f>
        <v>2021</v>
      </c>
      <c r="P8098" s="4" t="str">
        <f>TEXT(Table1[[#This Row],[Invoice Date]],"mmm")</f>
        <v>Oct</v>
      </c>
      <c r="Q8098" s="27">
        <f>WEEKNUM(Table1[[#This Row],[Invoice Date]]) + IF(YEAR(Table1[[#This Row],[Invoice Date]])=2021, 52, 0)</f>
        <v>95</v>
      </c>
    </row>
    <row r="8099" spans="2:17" ht="14.25" customHeight="1" x14ac:dyDescent="0.3">
      <c r="B8099" s="4" t="s">
        <v>30</v>
      </c>
      <c r="C8099" s="34">
        <v>1128299</v>
      </c>
      <c r="D8099" s="5">
        <v>44490</v>
      </c>
      <c r="E8099" s="4" t="s">
        <v>27</v>
      </c>
      <c r="F8099" s="4" t="s">
        <v>104</v>
      </c>
      <c r="G8099" s="4" t="s">
        <v>105</v>
      </c>
      <c r="H8099" s="6" t="s">
        <v>21</v>
      </c>
      <c r="I8099" s="7">
        <v>15</v>
      </c>
      <c r="J8099" s="8">
        <v>62</v>
      </c>
      <c r="K8099" s="9">
        <v>930</v>
      </c>
      <c r="L8099" s="9">
        <v>390.6</v>
      </c>
      <c r="M8099" s="10">
        <v>0.42000000000000004</v>
      </c>
      <c r="N8099" s="4" t="s">
        <v>24</v>
      </c>
      <c r="O8099" s="4" t="str">
        <f>TEXT(Table1[[#This Row],[Invoice Date]],"yyyy")</f>
        <v>2021</v>
      </c>
      <c r="P8099" s="4" t="str">
        <f>TEXT(Table1[[#This Row],[Invoice Date]],"mmm")</f>
        <v>Oct</v>
      </c>
      <c r="Q8099" s="27">
        <f>WEEKNUM(Table1[[#This Row],[Invoice Date]]) + IF(YEAR(Table1[[#This Row],[Invoice Date]])=2021, 52, 0)</f>
        <v>95</v>
      </c>
    </row>
    <row r="8100" spans="2:17" ht="14.25" customHeight="1" x14ac:dyDescent="0.3">
      <c r="B8100" s="4" t="s">
        <v>30</v>
      </c>
      <c r="C8100" s="34">
        <v>1128299</v>
      </c>
      <c r="D8100" s="5">
        <v>44490</v>
      </c>
      <c r="E8100" s="4" t="s">
        <v>27</v>
      </c>
      <c r="F8100" s="4" t="s">
        <v>104</v>
      </c>
      <c r="G8100" s="4" t="s">
        <v>105</v>
      </c>
      <c r="H8100" s="6" t="s">
        <v>21</v>
      </c>
      <c r="I8100" s="7">
        <v>18</v>
      </c>
      <c r="J8100" s="8">
        <v>52</v>
      </c>
      <c r="K8100" s="9">
        <v>936</v>
      </c>
      <c r="L8100" s="9">
        <v>486.72</v>
      </c>
      <c r="M8100" s="10">
        <v>0.52</v>
      </c>
      <c r="N8100" s="4" t="s">
        <v>83</v>
      </c>
      <c r="O8100" s="4" t="str">
        <f>TEXT(Table1[[#This Row],[Invoice Date]],"yyyy")</f>
        <v>2021</v>
      </c>
      <c r="P8100" s="4" t="str">
        <f>TEXT(Table1[[#This Row],[Invoice Date]],"mmm")</f>
        <v>Oct</v>
      </c>
      <c r="Q8100" s="27">
        <f>WEEKNUM(Table1[[#This Row],[Invoice Date]]) + IF(YEAR(Table1[[#This Row],[Invoice Date]])=2021, 52, 0)</f>
        <v>95</v>
      </c>
    </row>
    <row r="8101" spans="2:17" ht="14.25" customHeight="1" x14ac:dyDescent="0.3">
      <c r="B8101" s="4" t="s">
        <v>30</v>
      </c>
      <c r="C8101" s="34">
        <v>1128299</v>
      </c>
      <c r="D8101" s="5">
        <v>44490</v>
      </c>
      <c r="E8101" s="4" t="s">
        <v>27</v>
      </c>
      <c r="F8101" s="4" t="s">
        <v>104</v>
      </c>
      <c r="G8101" s="4" t="s">
        <v>105</v>
      </c>
      <c r="H8101" s="6" t="s">
        <v>20</v>
      </c>
      <c r="I8101" s="7">
        <v>14</v>
      </c>
      <c r="J8101" s="8">
        <v>74</v>
      </c>
      <c r="K8101" s="9">
        <v>1036</v>
      </c>
      <c r="L8101" s="9">
        <v>435.12000000000006</v>
      </c>
      <c r="M8101" s="10">
        <v>0.42000000000000004</v>
      </c>
      <c r="N8101" s="4" t="s">
        <v>24</v>
      </c>
      <c r="O8101" s="4" t="str">
        <f>TEXT(Table1[[#This Row],[Invoice Date]],"yyyy")</f>
        <v>2021</v>
      </c>
      <c r="P8101" s="4" t="str">
        <f>TEXT(Table1[[#This Row],[Invoice Date]],"mmm")</f>
        <v>Oct</v>
      </c>
      <c r="Q8101" s="27">
        <f>WEEKNUM(Table1[[#This Row],[Invoice Date]]) + IF(YEAR(Table1[[#This Row],[Invoice Date]])=2021, 52, 0)</f>
        <v>95</v>
      </c>
    </row>
    <row r="8102" spans="2:17" ht="14.25" customHeight="1" x14ac:dyDescent="0.3">
      <c r="B8102" s="4" t="s">
        <v>30</v>
      </c>
      <c r="C8102" s="34">
        <v>1128299</v>
      </c>
      <c r="D8102" s="5">
        <v>44490</v>
      </c>
      <c r="E8102" s="4" t="s">
        <v>27</v>
      </c>
      <c r="F8102" s="4" t="s">
        <v>104</v>
      </c>
      <c r="G8102" s="4" t="s">
        <v>105</v>
      </c>
      <c r="H8102" s="6" t="s">
        <v>20</v>
      </c>
      <c r="I8102" s="7">
        <v>20</v>
      </c>
      <c r="J8102" s="8">
        <v>56</v>
      </c>
      <c r="K8102" s="9">
        <v>1120</v>
      </c>
      <c r="L8102" s="9">
        <v>571.20000000000005</v>
      </c>
      <c r="M8102" s="10">
        <v>0.51</v>
      </c>
      <c r="N8102" s="4" t="s">
        <v>83</v>
      </c>
      <c r="O8102" s="4" t="str">
        <f>TEXT(Table1[[#This Row],[Invoice Date]],"yyyy")</f>
        <v>2021</v>
      </c>
      <c r="P8102" s="4" t="str">
        <f>TEXT(Table1[[#This Row],[Invoice Date]],"mmm")</f>
        <v>Oct</v>
      </c>
      <c r="Q8102" s="27">
        <f>WEEKNUM(Table1[[#This Row],[Invoice Date]]) + IF(YEAR(Table1[[#This Row],[Invoice Date]])=2021, 52, 0)</f>
        <v>95</v>
      </c>
    </row>
    <row r="8103" spans="2:17" ht="14.25" customHeight="1" x14ac:dyDescent="0.3">
      <c r="B8103" s="4" t="s">
        <v>25</v>
      </c>
      <c r="C8103" s="33">
        <v>1185733</v>
      </c>
      <c r="D8103" s="5">
        <v>44490</v>
      </c>
      <c r="E8103" s="4" t="s">
        <v>27</v>
      </c>
      <c r="F8103" s="4" t="s">
        <v>102</v>
      </c>
      <c r="G8103" s="4" t="s">
        <v>103</v>
      </c>
      <c r="H8103" s="6" t="s">
        <v>21</v>
      </c>
      <c r="I8103" s="7">
        <v>19</v>
      </c>
      <c r="J8103" s="8">
        <v>72</v>
      </c>
      <c r="K8103" s="9">
        <v>1368</v>
      </c>
      <c r="L8103" s="9">
        <v>725.04000000000008</v>
      </c>
      <c r="M8103" s="10">
        <v>0.53</v>
      </c>
      <c r="N8103" s="4" t="s">
        <v>83</v>
      </c>
      <c r="O8103" s="4" t="str">
        <f>TEXT(Table1[[#This Row],[Invoice Date]],"yyyy")</f>
        <v>2021</v>
      </c>
      <c r="P8103" s="4" t="str">
        <f>TEXT(Table1[[#This Row],[Invoice Date]],"mmm")</f>
        <v>Oct</v>
      </c>
      <c r="Q8103" s="27">
        <f>WEEKNUM(Table1[[#This Row],[Invoice Date]]) + IF(YEAR(Table1[[#This Row],[Invoice Date]])=2021, 52, 0)</f>
        <v>95</v>
      </c>
    </row>
    <row r="8104" spans="2:17" ht="14.25" customHeight="1" x14ac:dyDescent="0.3">
      <c r="B8104" s="4" t="s">
        <v>25</v>
      </c>
      <c r="C8104" s="33">
        <v>1185733</v>
      </c>
      <c r="D8104" s="5">
        <v>44490</v>
      </c>
      <c r="E8104" s="4" t="s">
        <v>27</v>
      </c>
      <c r="F8104" s="4" t="s">
        <v>102</v>
      </c>
      <c r="G8104" s="4" t="s">
        <v>103</v>
      </c>
      <c r="H8104" s="6" t="s">
        <v>21</v>
      </c>
      <c r="I8104" s="7">
        <v>15</v>
      </c>
      <c r="J8104" s="8">
        <v>94</v>
      </c>
      <c r="K8104" s="9">
        <v>1410</v>
      </c>
      <c r="L8104" s="9">
        <v>634.5</v>
      </c>
      <c r="M8104" s="10">
        <v>0.45</v>
      </c>
      <c r="N8104" s="4" t="s">
        <v>24</v>
      </c>
      <c r="O8104" s="4" t="str">
        <f>TEXT(Table1[[#This Row],[Invoice Date]],"yyyy")</f>
        <v>2021</v>
      </c>
      <c r="P8104" s="4" t="str">
        <f>TEXT(Table1[[#This Row],[Invoice Date]],"mmm")</f>
        <v>Oct</v>
      </c>
      <c r="Q8104" s="27">
        <f>WEEKNUM(Table1[[#This Row],[Invoice Date]]) + IF(YEAR(Table1[[#This Row],[Invoice Date]])=2021, 52, 0)</f>
        <v>95</v>
      </c>
    </row>
    <row r="8105" spans="2:17" ht="14.25" customHeight="1" x14ac:dyDescent="0.3">
      <c r="B8105" s="4" t="s">
        <v>30</v>
      </c>
      <c r="C8105" s="34">
        <v>1128299</v>
      </c>
      <c r="D8105" s="5">
        <v>44490</v>
      </c>
      <c r="E8105" s="4" t="s">
        <v>27</v>
      </c>
      <c r="F8105" s="4" t="s">
        <v>104</v>
      </c>
      <c r="G8105" s="4" t="s">
        <v>105</v>
      </c>
      <c r="H8105" s="6" t="s">
        <v>22</v>
      </c>
      <c r="I8105" s="7">
        <v>29</v>
      </c>
      <c r="J8105" s="8">
        <v>50</v>
      </c>
      <c r="K8105" s="9">
        <v>1450</v>
      </c>
      <c r="L8105" s="9">
        <v>696</v>
      </c>
      <c r="M8105" s="10">
        <v>0.48</v>
      </c>
      <c r="N8105" s="4" t="s">
        <v>83</v>
      </c>
      <c r="O8105" s="4" t="str">
        <f>TEXT(Table1[[#This Row],[Invoice Date]],"yyyy")</f>
        <v>2021</v>
      </c>
      <c r="P8105" s="4" t="str">
        <f>TEXT(Table1[[#This Row],[Invoice Date]],"mmm")</f>
        <v>Oct</v>
      </c>
      <c r="Q8105" s="27">
        <f>WEEKNUM(Table1[[#This Row],[Invoice Date]]) + IF(YEAR(Table1[[#This Row],[Invoice Date]])=2021, 52, 0)</f>
        <v>95</v>
      </c>
    </row>
    <row r="8106" spans="2:17" ht="14.25" customHeight="1" x14ac:dyDescent="0.3">
      <c r="B8106" s="4" t="s">
        <v>25</v>
      </c>
      <c r="C8106" s="33">
        <v>1185733</v>
      </c>
      <c r="D8106" s="5">
        <v>44490</v>
      </c>
      <c r="E8106" s="4" t="s">
        <v>27</v>
      </c>
      <c r="F8106" s="4" t="s">
        <v>102</v>
      </c>
      <c r="G8106" s="4" t="s">
        <v>103</v>
      </c>
      <c r="H8106" s="6" t="s">
        <v>20</v>
      </c>
      <c r="I8106" s="7">
        <v>19</v>
      </c>
      <c r="J8106" s="8">
        <v>78</v>
      </c>
      <c r="K8106" s="9">
        <v>1482</v>
      </c>
      <c r="L8106" s="9">
        <v>741</v>
      </c>
      <c r="M8106" s="10">
        <v>0.5</v>
      </c>
      <c r="N8106" s="4" t="s">
        <v>83</v>
      </c>
      <c r="O8106" s="4" t="str">
        <f>TEXT(Table1[[#This Row],[Invoice Date]],"yyyy")</f>
        <v>2021</v>
      </c>
      <c r="P8106" s="4" t="str">
        <f>TEXT(Table1[[#This Row],[Invoice Date]],"mmm")</f>
        <v>Oct</v>
      </c>
      <c r="Q8106" s="27">
        <f>WEEKNUM(Table1[[#This Row],[Invoice Date]]) + IF(YEAR(Table1[[#This Row],[Invoice Date]])=2021, 52, 0)</f>
        <v>95</v>
      </c>
    </row>
    <row r="8107" spans="2:17" ht="14.25" customHeight="1" x14ac:dyDescent="0.3">
      <c r="B8107" s="4" t="s">
        <v>30</v>
      </c>
      <c r="C8107" s="34">
        <v>1128299</v>
      </c>
      <c r="D8107" s="5">
        <v>44490</v>
      </c>
      <c r="E8107" s="4" t="s">
        <v>27</v>
      </c>
      <c r="F8107" s="4" t="s">
        <v>104</v>
      </c>
      <c r="G8107" s="4" t="s">
        <v>105</v>
      </c>
      <c r="H8107" s="6" t="s">
        <v>22</v>
      </c>
      <c r="I8107" s="7">
        <v>22</v>
      </c>
      <c r="J8107" s="8">
        <v>68</v>
      </c>
      <c r="K8107" s="9">
        <v>1496</v>
      </c>
      <c r="L8107" s="9">
        <v>568.48</v>
      </c>
      <c r="M8107" s="10">
        <v>0.38</v>
      </c>
      <c r="N8107" s="4" t="s">
        <v>24</v>
      </c>
      <c r="O8107" s="4" t="str">
        <f>TEXT(Table1[[#This Row],[Invoice Date]],"yyyy")</f>
        <v>2021</v>
      </c>
      <c r="P8107" s="4" t="str">
        <f>TEXT(Table1[[#This Row],[Invoice Date]],"mmm")</f>
        <v>Oct</v>
      </c>
      <c r="Q8107" s="27">
        <f>WEEKNUM(Table1[[#This Row],[Invoice Date]]) + IF(YEAR(Table1[[#This Row],[Invoice Date]])=2021, 52, 0)</f>
        <v>95</v>
      </c>
    </row>
    <row r="8108" spans="2:17" ht="14.25" customHeight="1" x14ac:dyDescent="0.3">
      <c r="B8108" s="4" t="s">
        <v>30</v>
      </c>
      <c r="C8108" s="34">
        <v>1128299</v>
      </c>
      <c r="D8108" s="5">
        <v>44490</v>
      </c>
      <c r="E8108" s="4" t="s">
        <v>27</v>
      </c>
      <c r="F8108" s="4" t="s">
        <v>104</v>
      </c>
      <c r="G8108" s="4" t="s">
        <v>105</v>
      </c>
      <c r="H8108" s="6" t="s">
        <v>19</v>
      </c>
      <c r="I8108" s="7">
        <v>14</v>
      </c>
      <c r="J8108" s="8">
        <v>112</v>
      </c>
      <c r="K8108" s="9">
        <v>1568</v>
      </c>
      <c r="L8108" s="9">
        <v>658.56</v>
      </c>
      <c r="M8108" s="10">
        <v>0.42</v>
      </c>
      <c r="N8108" s="4" t="s">
        <v>24</v>
      </c>
      <c r="O8108" s="4" t="str">
        <f>TEXT(Table1[[#This Row],[Invoice Date]],"yyyy")</f>
        <v>2021</v>
      </c>
      <c r="P8108" s="4" t="str">
        <f>TEXT(Table1[[#This Row],[Invoice Date]],"mmm")</f>
        <v>Oct</v>
      </c>
      <c r="Q8108" s="27">
        <f>WEEKNUM(Table1[[#This Row],[Invoice Date]]) + IF(YEAR(Table1[[#This Row],[Invoice Date]])=2021, 52, 0)</f>
        <v>95</v>
      </c>
    </row>
    <row r="8109" spans="2:17" ht="14.25" customHeight="1" x14ac:dyDescent="0.3">
      <c r="B8109" s="4" t="s">
        <v>25</v>
      </c>
      <c r="C8109" s="33">
        <v>1185733</v>
      </c>
      <c r="D8109" s="5">
        <v>44490</v>
      </c>
      <c r="E8109" s="4" t="s">
        <v>27</v>
      </c>
      <c r="F8109" s="4" t="s">
        <v>102</v>
      </c>
      <c r="G8109" s="4" t="s">
        <v>103</v>
      </c>
      <c r="H8109" s="6" t="s">
        <v>20</v>
      </c>
      <c r="I8109" s="7">
        <v>16</v>
      </c>
      <c r="J8109" s="8">
        <v>99</v>
      </c>
      <c r="K8109" s="9">
        <v>1584</v>
      </c>
      <c r="L8109" s="9">
        <v>728.64</v>
      </c>
      <c r="M8109" s="10">
        <v>0.46</v>
      </c>
      <c r="N8109" s="4" t="s">
        <v>24</v>
      </c>
      <c r="O8109" s="4" t="str">
        <f>TEXT(Table1[[#This Row],[Invoice Date]],"yyyy")</f>
        <v>2021</v>
      </c>
      <c r="P8109" s="4" t="str">
        <f>TEXT(Table1[[#This Row],[Invoice Date]],"mmm")</f>
        <v>Oct</v>
      </c>
      <c r="Q8109" s="27">
        <f>WEEKNUM(Table1[[#This Row],[Invoice Date]]) + IF(YEAR(Table1[[#This Row],[Invoice Date]])=2021, 52, 0)</f>
        <v>95</v>
      </c>
    </row>
    <row r="8110" spans="2:17" ht="14.25" customHeight="1" x14ac:dyDescent="0.3">
      <c r="B8110" s="4" t="s">
        <v>30</v>
      </c>
      <c r="C8110" s="34">
        <v>1128299</v>
      </c>
      <c r="D8110" s="5">
        <v>44490</v>
      </c>
      <c r="E8110" s="4" t="s">
        <v>27</v>
      </c>
      <c r="F8110" s="4" t="s">
        <v>104</v>
      </c>
      <c r="G8110" s="4" t="s">
        <v>105</v>
      </c>
      <c r="H8110" s="6" t="s">
        <v>19</v>
      </c>
      <c r="I8110" s="7">
        <v>19</v>
      </c>
      <c r="J8110" s="8">
        <v>88</v>
      </c>
      <c r="K8110" s="9">
        <v>1672</v>
      </c>
      <c r="L8110" s="9">
        <v>769.11999999999989</v>
      </c>
      <c r="M8110" s="10">
        <v>0.45999999999999996</v>
      </c>
      <c r="N8110" s="4" t="s">
        <v>83</v>
      </c>
      <c r="O8110" s="4" t="str">
        <f>TEXT(Table1[[#This Row],[Invoice Date]],"yyyy")</f>
        <v>2021</v>
      </c>
      <c r="P8110" s="4" t="str">
        <f>TEXT(Table1[[#This Row],[Invoice Date]],"mmm")</f>
        <v>Oct</v>
      </c>
      <c r="Q8110" s="27">
        <f>WEEKNUM(Table1[[#This Row],[Invoice Date]]) + IF(YEAR(Table1[[#This Row],[Invoice Date]])=2021, 52, 0)</f>
        <v>95</v>
      </c>
    </row>
    <row r="8111" spans="2:17" ht="14.25" customHeight="1" x14ac:dyDescent="0.3">
      <c r="B8111" s="4" t="s">
        <v>25</v>
      </c>
      <c r="C8111" s="33">
        <v>1185733</v>
      </c>
      <c r="D8111" s="5">
        <v>44490</v>
      </c>
      <c r="E8111" s="4" t="s">
        <v>27</v>
      </c>
      <c r="F8111" s="4" t="s">
        <v>102</v>
      </c>
      <c r="G8111" s="4" t="s">
        <v>103</v>
      </c>
      <c r="H8111" s="6" t="s">
        <v>19</v>
      </c>
      <c r="I8111" s="7">
        <v>14</v>
      </c>
      <c r="J8111" s="8">
        <v>132</v>
      </c>
      <c r="K8111" s="9">
        <v>1848</v>
      </c>
      <c r="L8111" s="9">
        <v>739.19999999999993</v>
      </c>
      <c r="M8111" s="10">
        <v>0.39999999999999997</v>
      </c>
      <c r="N8111" s="4" t="s">
        <v>24</v>
      </c>
      <c r="O8111" s="4" t="str">
        <f>TEXT(Table1[[#This Row],[Invoice Date]],"yyyy")</f>
        <v>2021</v>
      </c>
      <c r="P8111" s="4" t="str">
        <f>TEXT(Table1[[#This Row],[Invoice Date]],"mmm")</f>
        <v>Oct</v>
      </c>
      <c r="Q8111" s="27">
        <f>WEEKNUM(Table1[[#This Row],[Invoice Date]]) + IF(YEAR(Table1[[#This Row],[Invoice Date]])=2021, 52, 0)</f>
        <v>95</v>
      </c>
    </row>
    <row r="8112" spans="2:17" ht="14.25" customHeight="1" x14ac:dyDescent="0.3">
      <c r="B8112" s="4" t="s">
        <v>25</v>
      </c>
      <c r="C8112" s="33">
        <v>1185733</v>
      </c>
      <c r="D8112" s="5">
        <v>44490</v>
      </c>
      <c r="E8112" s="4" t="s">
        <v>27</v>
      </c>
      <c r="F8112" s="4" t="s">
        <v>102</v>
      </c>
      <c r="G8112" s="4" t="s">
        <v>103</v>
      </c>
      <c r="H8112" s="6" t="s">
        <v>22</v>
      </c>
      <c r="I8112" s="7">
        <v>21</v>
      </c>
      <c r="J8112" s="8">
        <v>91</v>
      </c>
      <c r="K8112" s="9">
        <v>1911</v>
      </c>
      <c r="L8112" s="9">
        <v>707.06999999999994</v>
      </c>
      <c r="M8112" s="10">
        <v>0.37</v>
      </c>
      <c r="N8112" s="4" t="s">
        <v>24</v>
      </c>
      <c r="O8112" s="4" t="str">
        <f>TEXT(Table1[[#This Row],[Invoice Date]],"yyyy")</f>
        <v>2021</v>
      </c>
      <c r="P8112" s="4" t="str">
        <f>TEXT(Table1[[#This Row],[Invoice Date]],"mmm")</f>
        <v>Oct</v>
      </c>
      <c r="Q8112" s="27">
        <f>WEEKNUM(Table1[[#This Row],[Invoice Date]]) + IF(YEAR(Table1[[#This Row],[Invoice Date]])=2021, 52, 0)</f>
        <v>95</v>
      </c>
    </row>
    <row r="8113" spans="2:17" ht="14.25" customHeight="1" x14ac:dyDescent="0.3">
      <c r="B8113" s="4" t="s">
        <v>25</v>
      </c>
      <c r="C8113" s="33">
        <v>1185733</v>
      </c>
      <c r="D8113" s="5">
        <v>44490</v>
      </c>
      <c r="E8113" s="4" t="s">
        <v>27</v>
      </c>
      <c r="F8113" s="4" t="s">
        <v>102</v>
      </c>
      <c r="G8113" s="4" t="s">
        <v>103</v>
      </c>
      <c r="H8113" s="6" t="s">
        <v>19</v>
      </c>
      <c r="I8113" s="7">
        <v>19</v>
      </c>
      <c r="J8113" s="8">
        <v>106</v>
      </c>
      <c r="K8113" s="9">
        <v>2014</v>
      </c>
      <c r="L8113" s="9">
        <v>906.3</v>
      </c>
      <c r="M8113" s="10">
        <v>0.44999999999999996</v>
      </c>
      <c r="N8113" s="4" t="s">
        <v>83</v>
      </c>
      <c r="O8113" s="4" t="str">
        <f>TEXT(Table1[[#This Row],[Invoice Date]],"yyyy")</f>
        <v>2021</v>
      </c>
      <c r="P8113" s="4" t="str">
        <f>TEXT(Table1[[#This Row],[Invoice Date]],"mmm")</f>
        <v>Oct</v>
      </c>
      <c r="Q8113" s="27">
        <f>WEEKNUM(Table1[[#This Row],[Invoice Date]]) + IF(YEAR(Table1[[#This Row],[Invoice Date]])=2021, 52, 0)</f>
        <v>95</v>
      </c>
    </row>
    <row r="8114" spans="2:17" ht="14.25" customHeight="1" x14ac:dyDescent="0.3">
      <c r="B8114" s="4" t="s">
        <v>34</v>
      </c>
      <c r="C8114" s="33">
        <v>1189833</v>
      </c>
      <c r="D8114" s="5">
        <v>44490</v>
      </c>
      <c r="E8114" s="4" t="s">
        <v>27</v>
      </c>
      <c r="F8114" s="4" t="s">
        <v>104</v>
      </c>
      <c r="G8114" s="4" t="s">
        <v>105</v>
      </c>
      <c r="H8114" s="6" t="s">
        <v>23</v>
      </c>
      <c r="I8114" s="7">
        <v>22</v>
      </c>
      <c r="J8114" s="8">
        <v>101</v>
      </c>
      <c r="K8114" s="9">
        <v>2222</v>
      </c>
      <c r="L8114" s="9">
        <v>1044.3400000000001</v>
      </c>
      <c r="M8114" s="10">
        <v>0.47000000000000003</v>
      </c>
      <c r="N8114" s="4" t="s">
        <v>24</v>
      </c>
      <c r="O8114" s="4" t="str">
        <f>TEXT(Table1[[#This Row],[Invoice Date]],"yyyy")</f>
        <v>2021</v>
      </c>
      <c r="P8114" s="4" t="str">
        <f>TEXT(Table1[[#This Row],[Invoice Date]],"mmm")</f>
        <v>Oct</v>
      </c>
      <c r="Q8114" s="27">
        <f>WEEKNUM(Table1[[#This Row],[Invoice Date]]) + IF(YEAR(Table1[[#This Row],[Invoice Date]])=2021, 52, 0)</f>
        <v>95</v>
      </c>
    </row>
    <row r="8115" spans="2:17" ht="14.25" customHeight="1" x14ac:dyDescent="0.3">
      <c r="B8115" s="4" t="s">
        <v>25</v>
      </c>
      <c r="C8115" s="33">
        <v>1185733</v>
      </c>
      <c r="D8115" s="5">
        <v>44490</v>
      </c>
      <c r="E8115" s="4" t="s">
        <v>27</v>
      </c>
      <c r="F8115" s="4" t="s">
        <v>102</v>
      </c>
      <c r="G8115" s="4" t="s">
        <v>103</v>
      </c>
      <c r="H8115" s="6" t="s">
        <v>22</v>
      </c>
      <c r="I8115" s="7">
        <v>27</v>
      </c>
      <c r="J8115" s="8">
        <v>83</v>
      </c>
      <c r="K8115" s="9">
        <v>2241</v>
      </c>
      <c r="L8115" s="9">
        <v>1053.27</v>
      </c>
      <c r="M8115" s="10">
        <v>0.47</v>
      </c>
      <c r="N8115" s="4" t="s">
        <v>83</v>
      </c>
      <c r="O8115" s="4" t="str">
        <f>TEXT(Table1[[#This Row],[Invoice Date]],"yyyy")</f>
        <v>2021</v>
      </c>
      <c r="P8115" s="4" t="str">
        <f>TEXT(Table1[[#This Row],[Invoice Date]],"mmm")</f>
        <v>Oct</v>
      </c>
      <c r="Q8115" s="27">
        <f>WEEKNUM(Table1[[#This Row],[Invoice Date]]) + IF(YEAR(Table1[[#This Row],[Invoice Date]])=2021, 52, 0)</f>
        <v>95</v>
      </c>
    </row>
    <row r="8116" spans="2:17" ht="14.25" customHeight="1" x14ac:dyDescent="0.3">
      <c r="B8116" s="4" t="s">
        <v>34</v>
      </c>
      <c r="C8116" s="33">
        <v>1189833</v>
      </c>
      <c r="D8116" s="5">
        <v>44490</v>
      </c>
      <c r="E8116" s="4" t="s">
        <v>27</v>
      </c>
      <c r="F8116" s="4" t="s">
        <v>104</v>
      </c>
      <c r="G8116" s="4" t="s">
        <v>105</v>
      </c>
      <c r="H8116" s="6" t="s">
        <v>23</v>
      </c>
      <c r="I8116" s="7">
        <v>29</v>
      </c>
      <c r="J8116" s="8">
        <v>91</v>
      </c>
      <c r="K8116" s="9">
        <v>2639</v>
      </c>
      <c r="L8116" s="9">
        <v>1451.45</v>
      </c>
      <c r="M8116" s="10">
        <v>0.55000000000000004</v>
      </c>
      <c r="N8116" s="4" t="s">
        <v>83</v>
      </c>
      <c r="O8116" s="4" t="str">
        <f>TEXT(Table1[[#This Row],[Invoice Date]],"yyyy")</f>
        <v>2021</v>
      </c>
      <c r="P8116" s="4" t="str">
        <f>TEXT(Table1[[#This Row],[Invoice Date]],"mmm")</f>
        <v>Oct</v>
      </c>
      <c r="Q8116" s="27">
        <f>WEEKNUM(Table1[[#This Row],[Invoice Date]]) + IF(YEAR(Table1[[#This Row],[Invoice Date]])=2021, 52, 0)</f>
        <v>95</v>
      </c>
    </row>
    <row r="8117" spans="2:17" ht="14.25" customHeight="1" x14ac:dyDescent="0.3">
      <c r="B8117" s="4" t="s">
        <v>30</v>
      </c>
      <c r="C8117" s="34">
        <v>1128299</v>
      </c>
      <c r="D8117" s="5">
        <v>44490</v>
      </c>
      <c r="E8117" s="4" t="s">
        <v>27</v>
      </c>
      <c r="F8117" s="4" t="s">
        <v>102</v>
      </c>
      <c r="G8117" s="4" t="s">
        <v>103</v>
      </c>
      <c r="H8117" s="6" t="s">
        <v>23</v>
      </c>
      <c r="I8117" s="7">
        <v>20</v>
      </c>
      <c r="J8117" s="8">
        <v>132</v>
      </c>
      <c r="K8117" s="9">
        <v>2640</v>
      </c>
      <c r="L8117" s="9">
        <v>1188</v>
      </c>
      <c r="M8117" s="10">
        <v>0.45</v>
      </c>
      <c r="N8117" s="4" t="s">
        <v>24</v>
      </c>
      <c r="O8117" s="4" t="str">
        <f>TEXT(Table1[[#This Row],[Invoice Date]],"yyyy")</f>
        <v>2021</v>
      </c>
      <c r="P8117" s="4" t="str">
        <f>TEXT(Table1[[#This Row],[Invoice Date]],"mmm")</f>
        <v>Oct</v>
      </c>
      <c r="Q8117" s="27">
        <f>WEEKNUM(Table1[[#This Row],[Invoice Date]]) + IF(YEAR(Table1[[#This Row],[Invoice Date]])=2021, 52, 0)</f>
        <v>95</v>
      </c>
    </row>
    <row r="8118" spans="2:17" ht="14.25" customHeight="1" x14ac:dyDescent="0.3">
      <c r="B8118" s="4" t="s">
        <v>30</v>
      </c>
      <c r="C8118" s="34">
        <v>1128299</v>
      </c>
      <c r="D8118" s="5">
        <v>44490</v>
      </c>
      <c r="E8118" s="4" t="s">
        <v>27</v>
      </c>
      <c r="F8118" s="4" t="s">
        <v>102</v>
      </c>
      <c r="G8118" s="4" t="s">
        <v>103</v>
      </c>
      <c r="H8118" s="6" t="s">
        <v>23</v>
      </c>
      <c r="I8118" s="7">
        <v>29</v>
      </c>
      <c r="J8118" s="8">
        <v>104</v>
      </c>
      <c r="K8118" s="9">
        <v>3016</v>
      </c>
      <c r="L8118" s="9">
        <v>1598.48</v>
      </c>
      <c r="M8118" s="10">
        <v>0.53</v>
      </c>
      <c r="N8118" s="4" t="s">
        <v>83</v>
      </c>
      <c r="O8118" s="4" t="str">
        <f>TEXT(Table1[[#This Row],[Invoice Date]],"yyyy")</f>
        <v>2021</v>
      </c>
      <c r="P8118" s="4" t="str">
        <f>TEXT(Table1[[#This Row],[Invoice Date]],"mmm")</f>
        <v>Oct</v>
      </c>
      <c r="Q8118" s="27">
        <f>WEEKNUM(Table1[[#This Row],[Invoice Date]]) + IF(YEAR(Table1[[#This Row],[Invoice Date]])=2021, 52, 0)</f>
        <v>95</v>
      </c>
    </row>
    <row r="8119" spans="2:17" ht="14.25" customHeight="1" x14ac:dyDescent="0.3">
      <c r="B8119" s="4" t="s">
        <v>30</v>
      </c>
      <c r="C8119" s="34">
        <v>1128299</v>
      </c>
      <c r="D8119" s="5">
        <v>44490</v>
      </c>
      <c r="E8119" s="4" t="s">
        <v>27</v>
      </c>
      <c r="F8119" s="4" t="s">
        <v>104</v>
      </c>
      <c r="G8119" s="4" t="s">
        <v>105</v>
      </c>
      <c r="H8119" s="6" t="s">
        <v>17</v>
      </c>
      <c r="I8119" s="7">
        <v>20</v>
      </c>
      <c r="J8119" s="8">
        <v>173</v>
      </c>
      <c r="K8119" s="9">
        <v>3460</v>
      </c>
      <c r="L8119" s="9">
        <v>1626.2</v>
      </c>
      <c r="M8119" s="10">
        <v>0.47000000000000003</v>
      </c>
      <c r="N8119" s="4" t="s">
        <v>24</v>
      </c>
      <c r="O8119" s="4" t="str">
        <f>TEXT(Table1[[#This Row],[Invoice Date]],"yyyy")</f>
        <v>2021</v>
      </c>
      <c r="P8119" s="4" t="str">
        <f>TEXT(Table1[[#This Row],[Invoice Date]],"mmm")</f>
        <v>Oct</v>
      </c>
      <c r="Q8119" s="27">
        <f>WEEKNUM(Table1[[#This Row],[Invoice Date]]) + IF(YEAR(Table1[[#This Row],[Invoice Date]])=2021, 52, 0)</f>
        <v>95</v>
      </c>
    </row>
    <row r="8120" spans="2:17" ht="14.25" customHeight="1" x14ac:dyDescent="0.3">
      <c r="B8120" s="4" t="s">
        <v>25</v>
      </c>
      <c r="C8120" s="33">
        <v>1185733</v>
      </c>
      <c r="D8120" s="5">
        <v>44490</v>
      </c>
      <c r="E8120" s="4" t="s">
        <v>27</v>
      </c>
      <c r="F8120" s="4" t="s">
        <v>102</v>
      </c>
      <c r="G8120" s="4" t="s">
        <v>103</v>
      </c>
      <c r="H8120" s="6" t="s">
        <v>17</v>
      </c>
      <c r="I8120" s="7">
        <v>21</v>
      </c>
      <c r="J8120" s="8">
        <v>180</v>
      </c>
      <c r="K8120" s="9">
        <v>3780</v>
      </c>
      <c r="L8120" s="9">
        <v>1701</v>
      </c>
      <c r="M8120" s="10">
        <v>0.45</v>
      </c>
      <c r="N8120" s="4" t="s">
        <v>24</v>
      </c>
      <c r="O8120" s="4" t="str">
        <f>TEXT(Table1[[#This Row],[Invoice Date]],"yyyy")</f>
        <v>2021</v>
      </c>
      <c r="P8120" s="4" t="str">
        <f>TEXT(Table1[[#This Row],[Invoice Date]],"mmm")</f>
        <v>Oct</v>
      </c>
      <c r="Q8120" s="27">
        <f>WEEKNUM(Table1[[#This Row],[Invoice Date]]) + IF(YEAR(Table1[[#This Row],[Invoice Date]])=2021, 52, 0)</f>
        <v>95</v>
      </c>
    </row>
    <row r="8121" spans="2:17" ht="14.25" customHeight="1" x14ac:dyDescent="0.3">
      <c r="B8121" s="4" t="s">
        <v>30</v>
      </c>
      <c r="C8121" s="34">
        <v>1128299</v>
      </c>
      <c r="D8121" s="5">
        <v>44490</v>
      </c>
      <c r="E8121" s="4" t="s">
        <v>27</v>
      </c>
      <c r="F8121" s="4" t="s">
        <v>104</v>
      </c>
      <c r="G8121" s="4" t="s">
        <v>105</v>
      </c>
      <c r="H8121" s="6" t="s">
        <v>17</v>
      </c>
      <c r="I8121" s="7">
        <v>29</v>
      </c>
      <c r="J8121" s="8">
        <v>137</v>
      </c>
      <c r="K8121" s="9">
        <v>3973</v>
      </c>
      <c r="L8121" s="9">
        <v>2145.42</v>
      </c>
      <c r="M8121" s="10">
        <v>0.54</v>
      </c>
      <c r="N8121" s="4" t="s">
        <v>83</v>
      </c>
      <c r="O8121" s="4" t="str">
        <f>TEXT(Table1[[#This Row],[Invoice Date]],"yyyy")</f>
        <v>2021</v>
      </c>
      <c r="P8121" s="4" t="str">
        <f>TEXT(Table1[[#This Row],[Invoice Date]],"mmm")</f>
        <v>Oct</v>
      </c>
      <c r="Q8121" s="27">
        <f>WEEKNUM(Table1[[#This Row],[Invoice Date]]) + IF(YEAR(Table1[[#This Row],[Invoice Date]])=2021, 52, 0)</f>
        <v>95</v>
      </c>
    </row>
    <row r="8122" spans="2:17" ht="14.25" customHeight="1" x14ac:dyDescent="0.3">
      <c r="B8122" s="4" t="s">
        <v>25</v>
      </c>
      <c r="C8122" s="33">
        <v>1185733</v>
      </c>
      <c r="D8122" s="5">
        <v>44490</v>
      </c>
      <c r="E8122" s="4" t="s">
        <v>27</v>
      </c>
      <c r="F8122" s="4" t="s">
        <v>102</v>
      </c>
      <c r="G8122" s="4" t="s">
        <v>103</v>
      </c>
      <c r="H8122" s="6" t="s">
        <v>17</v>
      </c>
      <c r="I8122" s="7">
        <v>27</v>
      </c>
      <c r="J8122" s="8">
        <v>150</v>
      </c>
      <c r="K8122" s="9">
        <v>4050</v>
      </c>
      <c r="L8122" s="9">
        <v>2025</v>
      </c>
      <c r="M8122" s="10">
        <v>0.5</v>
      </c>
      <c r="N8122" s="4" t="s">
        <v>83</v>
      </c>
      <c r="O8122" s="4" t="str">
        <f>TEXT(Table1[[#This Row],[Invoice Date]],"yyyy")</f>
        <v>2021</v>
      </c>
      <c r="P8122" s="4" t="str">
        <f>TEXT(Table1[[#This Row],[Invoice Date]],"mmm")</f>
        <v>Oct</v>
      </c>
      <c r="Q8122" s="27">
        <f>WEEKNUM(Table1[[#This Row],[Invoice Date]]) + IF(YEAR(Table1[[#This Row],[Invoice Date]])=2021, 52, 0)</f>
        <v>95</v>
      </c>
    </row>
    <row r="8123" spans="2:17" ht="14.25" customHeight="1" x14ac:dyDescent="0.3">
      <c r="B8123" s="4" t="s">
        <v>26</v>
      </c>
      <c r="C8123" s="33">
        <v>1197831</v>
      </c>
      <c r="D8123" s="5">
        <v>44490</v>
      </c>
      <c r="E8123" s="4" t="s">
        <v>27</v>
      </c>
      <c r="F8123" s="4" t="s">
        <v>28</v>
      </c>
      <c r="G8123" s="4" t="s">
        <v>39</v>
      </c>
      <c r="H8123" s="6" t="s">
        <v>23</v>
      </c>
      <c r="I8123" s="7">
        <v>54</v>
      </c>
      <c r="J8123" s="8">
        <v>256</v>
      </c>
      <c r="K8123" s="9">
        <v>13824</v>
      </c>
      <c r="L8123" s="9">
        <v>8294.4000000000015</v>
      </c>
      <c r="M8123" s="10">
        <v>0.60000000000000009</v>
      </c>
      <c r="N8123" s="4" t="s">
        <v>24</v>
      </c>
      <c r="O8123" s="4" t="str">
        <f>TEXT(Table1[[#This Row],[Invoice Date]],"yyyy")</f>
        <v>2021</v>
      </c>
      <c r="P8123" s="4" t="str">
        <f>TEXT(Table1[[#This Row],[Invoice Date]],"mmm")</f>
        <v>Oct</v>
      </c>
      <c r="Q8123" s="27">
        <f>WEEKNUM(Table1[[#This Row],[Invoice Date]]) + IF(YEAR(Table1[[#This Row],[Invoice Date]])=2021, 52, 0)</f>
        <v>95</v>
      </c>
    </row>
    <row r="8124" spans="2:17" ht="14.25" customHeight="1" x14ac:dyDescent="0.3">
      <c r="B8124" s="4" t="s">
        <v>26</v>
      </c>
      <c r="C8124" s="33">
        <v>1197831</v>
      </c>
      <c r="D8124" s="5">
        <v>44490</v>
      </c>
      <c r="E8124" s="4" t="s">
        <v>27</v>
      </c>
      <c r="F8124" s="4" t="s">
        <v>28</v>
      </c>
      <c r="G8124" s="4" t="s">
        <v>39</v>
      </c>
      <c r="H8124" s="6" t="s">
        <v>23</v>
      </c>
      <c r="I8124" s="7">
        <v>65</v>
      </c>
      <c r="J8124" s="8">
        <v>233</v>
      </c>
      <c r="K8124" s="9">
        <v>15145</v>
      </c>
      <c r="L8124" s="9">
        <v>9995.7000000000007</v>
      </c>
      <c r="M8124" s="10">
        <v>0.66</v>
      </c>
      <c r="N8124" s="4" t="s">
        <v>83</v>
      </c>
      <c r="O8124" s="4" t="str">
        <f>TEXT(Table1[[#This Row],[Invoice Date]],"yyyy")</f>
        <v>2021</v>
      </c>
      <c r="P8124" s="4" t="str">
        <f>TEXT(Table1[[#This Row],[Invoice Date]],"mmm")</f>
        <v>Oct</v>
      </c>
      <c r="Q8124" s="27">
        <f>WEEKNUM(Table1[[#This Row],[Invoice Date]]) + IF(YEAR(Table1[[#This Row],[Invoice Date]])=2021, 52, 0)</f>
        <v>95</v>
      </c>
    </row>
    <row r="8125" spans="2:17" ht="14.25" customHeight="1" x14ac:dyDescent="0.3">
      <c r="B8125" s="4" t="s">
        <v>61</v>
      </c>
      <c r="C8125" s="33">
        <v>1185731</v>
      </c>
      <c r="D8125" s="5">
        <v>44490</v>
      </c>
      <c r="E8125" s="4" t="s">
        <v>15</v>
      </c>
      <c r="F8125" s="4" t="s">
        <v>62</v>
      </c>
      <c r="G8125" s="4" t="s">
        <v>63</v>
      </c>
      <c r="H8125" s="6" t="s">
        <v>21</v>
      </c>
      <c r="I8125" s="7">
        <v>35</v>
      </c>
      <c r="J8125" s="8">
        <v>75</v>
      </c>
      <c r="K8125" s="9">
        <v>26250</v>
      </c>
      <c r="L8125" s="9">
        <v>7875</v>
      </c>
      <c r="M8125" s="10">
        <v>0.3</v>
      </c>
      <c r="N8125" s="4" t="s">
        <v>24</v>
      </c>
      <c r="O8125" s="4" t="str">
        <f>TEXT(Table1[[#This Row],[Invoice Date]],"yyyy")</f>
        <v>2021</v>
      </c>
      <c r="P8125" s="4" t="str">
        <f>TEXT(Table1[[#This Row],[Invoice Date]],"mmm")</f>
        <v>Oct</v>
      </c>
      <c r="Q8125" s="27">
        <f>WEEKNUM(Table1[[#This Row],[Invoice Date]]) + IF(YEAR(Table1[[#This Row],[Invoice Date]])=2021, 52, 0)</f>
        <v>95</v>
      </c>
    </row>
    <row r="8126" spans="2:17" ht="14.25" customHeight="1" x14ac:dyDescent="0.3">
      <c r="B8126" s="4" t="s">
        <v>30</v>
      </c>
      <c r="C8126" s="34">
        <v>1128299</v>
      </c>
      <c r="D8126" s="5">
        <v>44490</v>
      </c>
      <c r="E8126" s="4" t="s">
        <v>27</v>
      </c>
      <c r="F8126" s="4" t="s">
        <v>104</v>
      </c>
      <c r="G8126" s="4" t="s">
        <v>105</v>
      </c>
      <c r="H8126" s="6" t="s">
        <v>21</v>
      </c>
      <c r="I8126" s="7">
        <v>20.000000000000011</v>
      </c>
      <c r="J8126" s="8">
        <v>200</v>
      </c>
      <c r="K8126" s="9">
        <v>40000.000000000022</v>
      </c>
      <c r="L8126" s="9">
        <v>16000.000000000009</v>
      </c>
      <c r="M8126" s="10">
        <v>0.4</v>
      </c>
      <c r="N8126" s="4" t="s">
        <v>83</v>
      </c>
      <c r="O8126" s="4" t="str">
        <f>TEXT(Table1[[#This Row],[Invoice Date]],"yyyy")</f>
        <v>2021</v>
      </c>
      <c r="P8126" s="4" t="str">
        <f>TEXT(Table1[[#This Row],[Invoice Date]],"mmm")</f>
        <v>Oct</v>
      </c>
      <c r="Q8126" s="27">
        <f>WEEKNUM(Table1[[#This Row],[Invoice Date]]) + IF(YEAR(Table1[[#This Row],[Invoice Date]])=2021, 52, 0)</f>
        <v>95</v>
      </c>
    </row>
    <row r="8127" spans="2:17" ht="14.25" customHeight="1" x14ac:dyDescent="0.3">
      <c r="B8127" s="4" t="s">
        <v>30</v>
      </c>
      <c r="C8127" s="34">
        <v>1128299</v>
      </c>
      <c r="D8127" s="5">
        <v>44490</v>
      </c>
      <c r="E8127" s="4" t="s">
        <v>27</v>
      </c>
      <c r="F8127" s="4" t="s">
        <v>104</v>
      </c>
      <c r="G8127" s="4" t="s">
        <v>105</v>
      </c>
      <c r="H8127" s="6" t="s">
        <v>20</v>
      </c>
      <c r="I8127" s="7">
        <v>20.000000000000011</v>
      </c>
      <c r="J8127" s="8">
        <v>225</v>
      </c>
      <c r="K8127" s="9">
        <v>45000.000000000022</v>
      </c>
      <c r="L8127" s="9">
        <v>18000.000000000011</v>
      </c>
      <c r="M8127" s="10">
        <v>0.4</v>
      </c>
      <c r="N8127" s="4" t="s">
        <v>83</v>
      </c>
      <c r="O8127" s="4" t="str">
        <f>TEXT(Table1[[#This Row],[Invoice Date]],"yyyy")</f>
        <v>2021</v>
      </c>
      <c r="P8127" s="4" t="str">
        <f>TEXT(Table1[[#This Row],[Invoice Date]],"mmm")</f>
        <v>Oct</v>
      </c>
      <c r="Q8127" s="27">
        <f>WEEKNUM(Table1[[#This Row],[Invoice Date]]) + IF(YEAR(Table1[[#This Row],[Invoice Date]])=2021, 52, 0)</f>
        <v>95</v>
      </c>
    </row>
    <row r="8128" spans="2:17" ht="14.25" customHeight="1" x14ac:dyDescent="0.3">
      <c r="B8128" s="4" t="s">
        <v>25</v>
      </c>
      <c r="C8128" s="33">
        <v>1185733</v>
      </c>
      <c r="D8128" s="5">
        <v>44490</v>
      </c>
      <c r="E8128" s="4" t="s">
        <v>27</v>
      </c>
      <c r="F8128" s="4" t="s">
        <v>102</v>
      </c>
      <c r="G8128" s="4" t="s">
        <v>103</v>
      </c>
      <c r="H8128" s="6" t="s">
        <v>21</v>
      </c>
      <c r="I8128" s="7">
        <v>20.000000000000011</v>
      </c>
      <c r="J8128" s="8">
        <v>275</v>
      </c>
      <c r="K8128" s="9">
        <v>55000.000000000029</v>
      </c>
      <c r="L8128" s="9">
        <v>22000.000000000015</v>
      </c>
      <c r="M8128" s="10">
        <v>0.4</v>
      </c>
      <c r="N8128" s="4" t="s">
        <v>83</v>
      </c>
      <c r="O8128" s="4" t="str">
        <f>TEXT(Table1[[#This Row],[Invoice Date]],"yyyy")</f>
        <v>2021</v>
      </c>
      <c r="P8128" s="4" t="str">
        <f>TEXT(Table1[[#This Row],[Invoice Date]],"mmm")</f>
        <v>Oct</v>
      </c>
      <c r="Q8128" s="27">
        <f>WEEKNUM(Table1[[#This Row],[Invoice Date]]) + IF(YEAR(Table1[[#This Row],[Invoice Date]])=2021, 52, 0)</f>
        <v>95</v>
      </c>
    </row>
    <row r="8129" spans="2:17" ht="14.25" customHeight="1" x14ac:dyDescent="0.3">
      <c r="B8129" s="4" t="s">
        <v>30</v>
      </c>
      <c r="C8129" s="34">
        <v>1128299</v>
      </c>
      <c r="D8129" s="5">
        <v>44490</v>
      </c>
      <c r="E8129" s="4" t="s">
        <v>27</v>
      </c>
      <c r="F8129" s="4" t="s">
        <v>104</v>
      </c>
      <c r="G8129" s="4" t="s">
        <v>105</v>
      </c>
      <c r="H8129" s="6" t="s">
        <v>22</v>
      </c>
      <c r="I8129" s="7">
        <v>30.000000000000011</v>
      </c>
      <c r="J8129" s="8">
        <v>200</v>
      </c>
      <c r="K8129" s="9">
        <v>60000.000000000022</v>
      </c>
      <c r="L8129" s="9">
        <v>21000.000000000007</v>
      </c>
      <c r="M8129" s="10">
        <v>0.35</v>
      </c>
      <c r="N8129" s="4" t="s">
        <v>83</v>
      </c>
      <c r="O8129" s="4" t="str">
        <f>TEXT(Table1[[#This Row],[Invoice Date]],"yyyy")</f>
        <v>2021</v>
      </c>
      <c r="P8129" s="4" t="str">
        <f>TEXT(Table1[[#This Row],[Invoice Date]],"mmm")</f>
        <v>Oct</v>
      </c>
      <c r="Q8129" s="27">
        <f>WEEKNUM(Table1[[#This Row],[Invoice Date]]) + IF(YEAR(Table1[[#This Row],[Invoice Date]])=2021, 52, 0)</f>
        <v>95</v>
      </c>
    </row>
    <row r="8130" spans="2:17" ht="14.25" customHeight="1" x14ac:dyDescent="0.3">
      <c r="B8130" s="4" t="s">
        <v>25</v>
      </c>
      <c r="C8130" s="33">
        <v>1185733</v>
      </c>
      <c r="D8130" s="5">
        <v>44490</v>
      </c>
      <c r="E8130" s="4" t="s">
        <v>27</v>
      </c>
      <c r="F8130" s="4" t="s">
        <v>102</v>
      </c>
      <c r="G8130" s="4" t="s">
        <v>103</v>
      </c>
      <c r="H8130" s="6" t="s">
        <v>20</v>
      </c>
      <c r="I8130" s="7">
        <v>20.000000000000011</v>
      </c>
      <c r="J8130" s="8">
        <v>300</v>
      </c>
      <c r="K8130" s="9">
        <v>60000.000000000029</v>
      </c>
      <c r="L8130" s="9">
        <v>24000.000000000015</v>
      </c>
      <c r="M8130" s="10">
        <v>0.4</v>
      </c>
      <c r="N8130" s="4" t="s">
        <v>83</v>
      </c>
      <c r="O8130" s="4" t="str">
        <f>TEXT(Table1[[#This Row],[Invoice Date]],"yyyy")</f>
        <v>2021</v>
      </c>
      <c r="P8130" s="4" t="str">
        <f>TEXT(Table1[[#This Row],[Invoice Date]],"mmm")</f>
        <v>Oct</v>
      </c>
      <c r="Q8130" s="27">
        <f>WEEKNUM(Table1[[#This Row],[Invoice Date]]) + IF(YEAR(Table1[[#This Row],[Invoice Date]])=2021, 52, 0)</f>
        <v>95</v>
      </c>
    </row>
    <row r="8131" spans="2:17" ht="14.25" customHeight="1" x14ac:dyDescent="0.3">
      <c r="B8131" s="4" t="s">
        <v>30</v>
      </c>
      <c r="C8131" s="34">
        <v>1128299</v>
      </c>
      <c r="D8131" s="5">
        <v>44490</v>
      </c>
      <c r="E8131" s="4" t="s">
        <v>27</v>
      </c>
      <c r="F8131" s="4" t="s">
        <v>104</v>
      </c>
      <c r="G8131" s="4" t="s">
        <v>105</v>
      </c>
      <c r="H8131" s="6" t="s">
        <v>19</v>
      </c>
      <c r="I8131" s="7">
        <v>20.000000000000011</v>
      </c>
      <c r="J8131" s="8">
        <v>350</v>
      </c>
      <c r="K8131" s="9">
        <v>70000.000000000044</v>
      </c>
      <c r="L8131" s="9">
        <v>24500.000000000015</v>
      </c>
      <c r="M8131" s="10">
        <v>0.35</v>
      </c>
      <c r="N8131" s="4" t="s">
        <v>83</v>
      </c>
      <c r="O8131" s="4" t="str">
        <f>TEXT(Table1[[#This Row],[Invoice Date]],"yyyy")</f>
        <v>2021</v>
      </c>
      <c r="P8131" s="4" t="str">
        <f>TEXT(Table1[[#This Row],[Invoice Date]],"mmm")</f>
        <v>Oct</v>
      </c>
      <c r="Q8131" s="27">
        <f>WEEKNUM(Table1[[#This Row],[Invoice Date]]) + IF(YEAR(Table1[[#This Row],[Invoice Date]])=2021, 52, 0)</f>
        <v>95</v>
      </c>
    </row>
    <row r="8132" spans="2:17" ht="14.25" customHeight="1" x14ac:dyDescent="0.3">
      <c r="B8132" s="4" t="s">
        <v>25</v>
      </c>
      <c r="C8132" s="33">
        <v>1185733</v>
      </c>
      <c r="D8132" s="5">
        <v>44490</v>
      </c>
      <c r="E8132" s="4" t="s">
        <v>27</v>
      </c>
      <c r="F8132" s="4" t="s">
        <v>102</v>
      </c>
      <c r="G8132" s="4" t="s">
        <v>103</v>
      </c>
      <c r="H8132" s="6" t="s">
        <v>22</v>
      </c>
      <c r="I8132" s="7">
        <v>30.000000000000011</v>
      </c>
      <c r="J8132" s="8">
        <v>275</v>
      </c>
      <c r="K8132" s="9">
        <v>82500.000000000029</v>
      </c>
      <c r="L8132" s="9">
        <v>28875.000000000007</v>
      </c>
      <c r="M8132" s="10">
        <v>0.35</v>
      </c>
      <c r="N8132" s="4" t="s">
        <v>83</v>
      </c>
      <c r="O8132" s="4" t="str">
        <f>TEXT(Table1[[#This Row],[Invoice Date]],"yyyy")</f>
        <v>2021</v>
      </c>
      <c r="P8132" s="4" t="str">
        <f>TEXT(Table1[[#This Row],[Invoice Date]],"mmm")</f>
        <v>Oct</v>
      </c>
      <c r="Q8132" s="27">
        <f>WEEKNUM(Table1[[#This Row],[Invoice Date]]) + IF(YEAR(Table1[[#This Row],[Invoice Date]])=2021, 52, 0)</f>
        <v>95</v>
      </c>
    </row>
    <row r="8133" spans="2:17" ht="14.25" customHeight="1" x14ac:dyDescent="0.3">
      <c r="B8133" s="4" t="s">
        <v>25</v>
      </c>
      <c r="C8133" s="33">
        <v>1185733</v>
      </c>
      <c r="D8133" s="5">
        <v>44490</v>
      </c>
      <c r="E8133" s="4" t="s">
        <v>27</v>
      </c>
      <c r="F8133" s="4" t="s">
        <v>102</v>
      </c>
      <c r="G8133" s="4" t="s">
        <v>103</v>
      </c>
      <c r="H8133" s="6" t="s">
        <v>19</v>
      </c>
      <c r="I8133" s="7">
        <v>20.000000000000011</v>
      </c>
      <c r="J8133" s="8">
        <v>425</v>
      </c>
      <c r="K8133" s="9">
        <v>85000.000000000044</v>
      </c>
      <c r="L8133" s="9">
        <v>29750.000000000015</v>
      </c>
      <c r="M8133" s="10">
        <v>0.35</v>
      </c>
      <c r="N8133" s="4" t="s">
        <v>83</v>
      </c>
      <c r="O8133" s="4" t="str">
        <f>TEXT(Table1[[#This Row],[Invoice Date]],"yyyy")</f>
        <v>2021</v>
      </c>
      <c r="P8133" s="4" t="str">
        <f>TEXT(Table1[[#This Row],[Invoice Date]],"mmm")</f>
        <v>Oct</v>
      </c>
      <c r="Q8133" s="27">
        <f>WEEKNUM(Table1[[#This Row],[Invoice Date]]) + IF(YEAR(Table1[[#This Row],[Invoice Date]])=2021, 52, 0)</f>
        <v>95</v>
      </c>
    </row>
    <row r="8134" spans="2:17" ht="14.25" customHeight="1" x14ac:dyDescent="0.3">
      <c r="B8134" s="4" t="s">
        <v>34</v>
      </c>
      <c r="C8134" s="33">
        <v>1189833</v>
      </c>
      <c r="D8134" s="5">
        <v>44490</v>
      </c>
      <c r="E8134" s="4" t="s">
        <v>27</v>
      </c>
      <c r="F8134" s="4" t="s">
        <v>104</v>
      </c>
      <c r="G8134" s="4" t="s">
        <v>105</v>
      </c>
      <c r="H8134" s="6" t="s">
        <v>23</v>
      </c>
      <c r="I8134" s="7">
        <v>30.000000000000004</v>
      </c>
      <c r="J8134" s="8">
        <v>325</v>
      </c>
      <c r="K8134" s="9">
        <v>97500.000000000015</v>
      </c>
      <c r="L8134" s="9">
        <v>39000.000000000007</v>
      </c>
      <c r="M8134" s="10">
        <v>0.4</v>
      </c>
      <c r="N8134" s="4" t="s">
        <v>83</v>
      </c>
      <c r="O8134" s="4" t="str">
        <f>TEXT(Table1[[#This Row],[Invoice Date]],"yyyy")</f>
        <v>2021</v>
      </c>
      <c r="P8134" s="4" t="str">
        <f>TEXT(Table1[[#This Row],[Invoice Date]],"mmm")</f>
        <v>Oct</v>
      </c>
      <c r="Q8134" s="27">
        <f>WEEKNUM(Table1[[#This Row],[Invoice Date]]) + IF(YEAR(Table1[[#This Row],[Invoice Date]])=2021, 52, 0)</f>
        <v>95</v>
      </c>
    </row>
    <row r="8135" spans="2:17" ht="14.25" customHeight="1" x14ac:dyDescent="0.3">
      <c r="B8135" s="4" t="s">
        <v>30</v>
      </c>
      <c r="C8135" s="34">
        <v>1128299</v>
      </c>
      <c r="D8135" s="5">
        <v>44490</v>
      </c>
      <c r="E8135" s="4" t="s">
        <v>27</v>
      </c>
      <c r="F8135" s="4" t="s">
        <v>102</v>
      </c>
      <c r="G8135" s="4" t="s">
        <v>103</v>
      </c>
      <c r="H8135" s="6" t="s">
        <v>23</v>
      </c>
      <c r="I8135" s="7">
        <v>30.000000000000004</v>
      </c>
      <c r="J8135" s="8">
        <v>400</v>
      </c>
      <c r="K8135" s="9">
        <v>120000.00000000001</v>
      </c>
      <c r="L8135" s="9">
        <v>48000.000000000007</v>
      </c>
      <c r="M8135" s="10">
        <v>0.4</v>
      </c>
      <c r="N8135" s="4" t="s">
        <v>83</v>
      </c>
      <c r="O8135" s="4" t="str">
        <f>TEXT(Table1[[#This Row],[Invoice Date]],"yyyy")</f>
        <v>2021</v>
      </c>
      <c r="P8135" s="4" t="str">
        <f>TEXT(Table1[[#This Row],[Invoice Date]],"mmm")</f>
        <v>Oct</v>
      </c>
      <c r="Q8135" s="27">
        <f>WEEKNUM(Table1[[#This Row],[Invoice Date]]) + IF(YEAR(Table1[[#This Row],[Invoice Date]])=2021, 52, 0)</f>
        <v>95</v>
      </c>
    </row>
    <row r="8136" spans="2:17" ht="14.25" customHeight="1" x14ac:dyDescent="0.3">
      <c r="B8136" s="4" t="s">
        <v>30</v>
      </c>
      <c r="C8136" s="34">
        <v>1128299</v>
      </c>
      <c r="D8136" s="5">
        <v>44490</v>
      </c>
      <c r="E8136" s="4" t="s">
        <v>27</v>
      </c>
      <c r="F8136" s="4" t="s">
        <v>104</v>
      </c>
      <c r="G8136" s="4" t="s">
        <v>105</v>
      </c>
      <c r="H8136" s="6" t="s">
        <v>17</v>
      </c>
      <c r="I8136" s="7">
        <v>30.000000000000011</v>
      </c>
      <c r="J8136" s="8">
        <v>525</v>
      </c>
      <c r="K8136" s="9">
        <v>157500.00000000006</v>
      </c>
      <c r="L8136" s="9">
        <v>63000.000000000029</v>
      </c>
      <c r="M8136" s="10">
        <v>0.4</v>
      </c>
      <c r="N8136" s="4" t="s">
        <v>83</v>
      </c>
      <c r="O8136" s="4" t="str">
        <f>TEXT(Table1[[#This Row],[Invoice Date]],"yyyy")</f>
        <v>2021</v>
      </c>
      <c r="P8136" s="4" t="str">
        <f>TEXT(Table1[[#This Row],[Invoice Date]],"mmm")</f>
        <v>Oct</v>
      </c>
      <c r="Q8136" s="27">
        <f>WEEKNUM(Table1[[#This Row],[Invoice Date]]) + IF(YEAR(Table1[[#This Row],[Invoice Date]])=2021, 52, 0)</f>
        <v>95</v>
      </c>
    </row>
    <row r="8137" spans="2:17" ht="14.25" customHeight="1" x14ac:dyDescent="0.3">
      <c r="B8137" s="4" t="s">
        <v>25</v>
      </c>
      <c r="C8137" s="33">
        <v>1185733</v>
      </c>
      <c r="D8137" s="5">
        <v>44490</v>
      </c>
      <c r="E8137" s="4" t="s">
        <v>27</v>
      </c>
      <c r="F8137" s="4" t="s">
        <v>102</v>
      </c>
      <c r="G8137" s="4" t="s">
        <v>103</v>
      </c>
      <c r="H8137" s="6" t="s">
        <v>17</v>
      </c>
      <c r="I8137" s="7">
        <v>30.000000000000011</v>
      </c>
      <c r="J8137" s="8">
        <v>600</v>
      </c>
      <c r="K8137" s="9">
        <v>180000.00000000006</v>
      </c>
      <c r="L8137" s="9">
        <v>72000.000000000029</v>
      </c>
      <c r="M8137" s="10">
        <v>0.4</v>
      </c>
      <c r="N8137" s="4" t="s">
        <v>83</v>
      </c>
      <c r="O8137" s="4" t="str">
        <f>TEXT(Table1[[#This Row],[Invoice Date]],"yyyy")</f>
        <v>2021</v>
      </c>
      <c r="P8137" s="4" t="str">
        <f>TEXT(Table1[[#This Row],[Invoice Date]],"mmm")</f>
        <v>Oct</v>
      </c>
      <c r="Q8137" s="27">
        <f>WEEKNUM(Table1[[#This Row],[Invoice Date]]) + IF(YEAR(Table1[[#This Row],[Invoice Date]])=2021, 52, 0)</f>
        <v>95</v>
      </c>
    </row>
    <row r="8138" spans="2:17" ht="14.25" customHeight="1" x14ac:dyDescent="0.3">
      <c r="B8138" s="4" t="s">
        <v>26</v>
      </c>
      <c r="C8138" s="33">
        <v>1197831</v>
      </c>
      <c r="D8138" s="5">
        <v>44490</v>
      </c>
      <c r="E8138" s="4" t="s">
        <v>27</v>
      </c>
      <c r="F8138" s="4" t="s">
        <v>28</v>
      </c>
      <c r="G8138" s="4" t="s">
        <v>39</v>
      </c>
      <c r="H8138" s="6" t="s">
        <v>23</v>
      </c>
      <c r="I8138" s="7">
        <v>70</v>
      </c>
      <c r="J8138" s="8">
        <v>775</v>
      </c>
      <c r="K8138" s="9">
        <v>542500</v>
      </c>
      <c r="L8138" s="9">
        <v>298375</v>
      </c>
      <c r="M8138" s="10">
        <v>0.55000000000000004</v>
      </c>
      <c r="N8138" s="4" t="s">
        <v>24</v>
      </c>
      <c r="O8138" s="4" t="str">
        <f>TEXT(Table1[[#This Row],[Invoice Date]],"yyyy")</f>
        <v>2021</v>
      </c>
      <c r="P8138" s="4" t="str">
        <f>TEXT(Table1[[#This Row],[Invoice Date]],"mmm")</f>
        <v>Oct</v>
      </c>
      <c r="Q8138" s="27">
        <f>WEEKNUM(Table1[[#This Row],[Invoice Date]]) + IF(YEAR(Table1[[#This Row],[Invoice Date]])=2021, 52, 0)</f>
        <v>95</v>
      </c>
    </row>
    <row r="8139" spans="2:17" ht="14.25" customHeight="1" x14ac:dyDescent="0.3">
      <c r="B8139" s="4" t="s">
        <v>14</v>
      </c>
      <c r="C8139" s="33">
        <v>1185732</v>
      </c>
      <c r="D8139" s="5">
        <v>44491</v>
      </c>
      <c r="E8139" s="4" t="s">
        <v>15</v>
      </c>
      <c r="F8139" s="4" t="s">
        <v>119</v>
      </c>
      <c r="G8139" s="4" t="s">
        <v>120</v>
      </c>
      <c r="H8139" s="6" t="s">
        <v>21</v>
      </c>
      <c r="I8139" s="7">
        <v>49</v>
      </c>
      <c r="J8139" s="8">
        <v>21</v>
      </c>
      <c r="K8139" s="9">
        <v>1029</v>
      </c>
      <c r="L8139" s="9">
        <v>514.5</v>
      </c>
      <c r="M8139" s="10">
        <v>0.5</v>
      </c>
      <c r="N8139" s="4" t="s">
        <v>83</v>
      </c>
      <c r="O8139" s="4" t="str">
        <f>TEXT(Table1[[#This Row],[Invoice Date]],"yyyy")</f>
        <v>2021</v>
      </c>
      <c r="P8139" s="4" t="str">
        <f>TEXT(Table1[[#This Row],[Invoice Date]],"mmm")</f>
        <v>Oct</v>
      </c>
      <c r="Q8139" s="27">
        <f>WEEKNUM(Table1[[#This Row],[Invoice Date]]) + IF(YEAR(Table1[[#This Row],[Invoice Date]])=2021, 52, 0)</f>
        <v>95</v>
      </c>
    </row>
    <row r="8140" spans="2:17" ht="14.25" customHeight="1" x14ac:dyDescent="0.3">
      <c r="B8140" s="4" t="s">
        <v>14</v>
      </c>
      <c r="C8140" s="33">
        <v>1185732</v>
      </c>
      <c r="D8140" s="5">
        <v>44491</v>
      </c>
      <c r="E8140" s="4" t="s">
        <v>15</v>
      </c>
      <c r="F8140" s="4" t="s">
        <v>119</v>
      </c>
      <c r="G8140" s="4" t="s">
        <v>120</v>
      </c>
      <c r="H8140" s="6" t="s">
        <v>22</v>
      </c>
      <c r="I8140" s="7">
        <v>56</v>
      </c>
      <c r="J8140" s="8">
        <v>20</v>
      </c>
      <c r="K8140" s="9">
        <v>1120</v>
      </c>
      <c r="L8140" s="9">
        <v>448</v>
      </c>
      <c r="M8140" s="10">
        <v>0.4</v>
      </c>
      <c r="N8140" s="4" t="s">
        <v>83</v>
      </c>
      <c r="O8140" s="4" t="str">
        <f>TEXT(Table1[[#This Row],[Invoice Date]],"yyyy")</f>
        <v>2021</v>
      </c>
      <c r="P8140" s="4" t="str">
        <f>TEXT(Table1[[#This Row],[Invoice Date]],"mmm")</f>
        <v>Oct</v>
      </c>
      <c r="Q8140" s="27">
        <f>WEEKNUM(Table1[[#This Row],[Invoice Date]]) + IF(YEAR(Table1[[#This Row],[Invoice Date]])=2021, 52, 0)</f>
        <v>95</v>
      </c>
    </row>
    <row r="8141" spans="2:17" ht="14.25" customHeight="1" x14ac:dyDescent="0.3">
      <c r="B8141" s="4" t="s">
        <v>26</v>
      </c>
      <c r="C8141" s="33">
        <v>1197831</v>
      </c>
      <c r="D8141" s="5">
        <v>44491</v>
      </c>
      <c r="E8141" s="4" t="s">
        <v>15</v>
      </c>
      <c r="F8141" s="4" t="s">
        <v>119</v>
      </c>
      <c r="G8141" s="4" t="s">
        <v>120</v>
      </c>
      <c r="H8141" s="6" t="s">
        <v>20</v>
      </c>
      <c r="I8141" s="7">
        <v>49</v>
      </c>
      <c r="J8141" s="8">
        <v>25</v>
      </c>
      <c r="K8141" s="9">
        <v>1225</v>
      </c>
      <c r="L8141" s="9">
        <v>563.5</v>
      </c>
      <c r="M8141" s="10">
        <v>0.45999999999999996</v>
      </c>
      <c r="N8141" s="4" t="s">
        <v>83</v>
      </c>
      <c r="O8141" s="4" t="str">
        <f>TEXT(Table1[[#This Row],[Invoice Date]],"yyyy")</f>
        <v>2021</v>
      </c>
      <c r="P8141" s="4" t="str">
        <f>TEXT(Table1[[#This Row],[Invoice Date]],"mmm")</f>
        <v>Oct</v>
      </c>
      <c r="Q8141" s="27">
        <f>WEEKNUM(Table1[[#This Row],[Invoice Date]]) + IF(YEAR(Table1[[#This Row],[Invoice Date]])=2021, 52, 0)</f>
        <v>95</v>
      </c>
    </row>
    <row r="8142" spans="2:17" ht="14.25" customHeight="1" x14ac:dyDescent="0.3">
      <c r="B8142" s="4" t="s">
        <v>61</v>
      </c>
      <c r="C8142" s="33">
        <v>1185731</v>
      </c>
      <c r="D8142" s="5">
        <v>44491</v>
      </c>
      <c r="E8142" s="4" t="s">
        <v>48</v>
      </c>
      <c r="F8142" s="4" t="s">
        <v>98</v>
      </c>
      <c r="G8142" s="4" t="s">
        <v>99</v>
      </c>
      <c r="H8142" s="6" t="s">
        <v>21</v>
      </c>
      <c r="I8142" s="7">
        <v>41</v>
      </c>
      <c r="J8142" s="8">
        <v>42</v>
      </c>
      <c r="K8142" s="9">
        <v>1722</v>
      </c>
      <c r="L8142" s="9">
        <v>895.44</v>
      </c>
      <c r="M8142" s="10">
        <v>0.52</v>
      </c>
      <c r="N8142" s="4" t="s">
        <v>83</v>
      </c>
      <c r="O8142" s="4" t="str">
        <f>TEXT(Table1[[#This Row],[Invoice Date]],"yyyy")</f>
        <v>2021</v>
      </c>
      <c r="P8142" s="4" t="str">
        <f>TEXT(Table1[[#This Row],[Invoice Date]],"mmm")</f>
        <v>Oct</v>
      </c>
      <c r="Q8142" s="27">
        <f>WEEKNUM(Table1[[#This Row],[Invoice Date]]) + IF(YEAR(Table1[[#This Row],[Invoice Date]])=2021, 52, 0)</f>
        <v>95</v>
      </c>
    </row>
    <row r="8143" spans="2:17" ht="14.25" customHeight="1" x14ac:dyDescent="0.3">
      <c r="B8143" s="4" t="s">
        <v>61</v>
      </c>
      <c r="C8143" s="33">
        <v>1185731</v>
      </c>
      <c r="D8143" s="5">
        <v>44491</v>
      </c>
      <c r="E8143" s="4" t="s">
        <v>48</v>
      </c>
      <c r="F8143" s="4" t="s">
        <v>98</v>
      </c>
      <c r="G8143" s="4" t="s">
        <v>99</v>
      </c>
      <c r="H8143" s="6" t="s">
        <v>20</v>
      </c>
      <c r="I8143" s="7">
        <v>43</v>
      </c>
      <c r="J8143" s="8">
        <v>47</v>
      </c>
      <c r="K8143" s="9">
        <v>2021</v>
      </c>
      <c r="L8143" s="9">
        <v>1091.3400000000001</v>
      </c>
      <c r="M8143" s="10">
        <v>0.54</v>
      </c>
      <c r="N8143" s="4" t="s">
        <v>83</v>
      </c>
      <c r="O8143" s="4" t="str">
        <f>TEXT(Table1[[#This Row],[Invoice Date]],"yyyy")</f>
        <v>2021</v>
      </c>
      <c r="P8143" s="4" t="str">
        <f>TEXT(Table1[[#This Row],[Invoice Date]],"mmm")</f>
        <v>Oct</v>
      </c>
      <c r="Q8143" s="27">
        <f>WEEKNUM(Table1[[#This Row],[Invoice Date]]) + IF(YEAR(Table1[[#This Row],[Invoice Date]])=2021, 52, 0)</f>
        <v>95</v>
      </c>
    </row>
    <row r="8144" spans="2:17" ht="14.25" customHeight="1" x14ac:dyDescent="0.3">
      <c r="B8144" s="4" t="s">
        <v>61</v>
      </c>
      <c r="C8144" s="33">
        <v>1185731</v>
      </c>
      <c r="D8144" s="5">
        <v>44491</v>
      </c>
      <c r="E8144" s="4" t="s">
        <v>15</v>
      </c>
      <c r="F8144" s="4" t="s">
        <v>62</v>
      </c>
      <c r="G8144" s="4" t="s">
        <v>63</v>
      </c>
      <c r="H8144" s="6" t="s">
        <v>22</v>
      </c>
      <c r="I8144" s="7">
        <v>46</v>
      </c>
      <c r="J8144" s="8">
        <v>45</v>
      </c>
      <c r="K8144" s="9">
        <v>2070</v>
      </c>
      <c r="L8144" s="9">
        <v>807.30000000000007</v>
      </c>
      <c r="M8144" s="10">
        <v>0.39</v>
      </c>
      <c r="N8144" s="4" t="s">
        <v>83</v>
      </c>
      <c r="O8144" s="4" t="str">
        <f>TEXT(Table1[[#This Row],[Invoice Date]],"yyyy")</f>
        <v>2021</v>
      </c>
      <c r="P8144" s="4" t="str">
        <f>TEXT(Table1[[#This Row],[Invoice Date]],"mmm")</f>
        <v>Oct</v>
      </c>
      <c r="Q8144" s="27">
        <f>WEEKNUM(Table1[[#This Row],[Invoice Date]]) + IF(YEAR(Table1[[#This Row],[Invoice Date]])=2021, 52, 0)</f>
        <v>95</v>
      </c>
    </row>
    <row r="8145" spans="2:17" ht="14.25" customHeight="1" x14ac:dyDescent="0.3">
      <c r="B8145" s="4" t="s">
        <v>61</v>
      </c>
      <c r="C8145" s="33">
        <v>1185731</v>
      </c>
      <c r="D8145" s="5">
        <v>44491</v>
      </c>
      <c r="E8145" s="4" t="s">
        <v>48</v>
      </c>
      <c r="F8145" s="4" t="s">
        <v>98</v>
      </c>
      <c r="G8145" s="4" t="s">
        <v>99</v>
      </c>
      <c r="H8145" s="6" t="s">
        <v>22</v>
      </c>
      <c r="I8145" s="7">
        <v>53</v>
      </c>
      <c r="J8145" s="8">
        <v>41</v>
      </c>
      <c r="K8145" s="9">
        <v>2173</v>
      </c>
      <c r="L8145" s="9">
        <v>1064.77</v>
      </c>
      <c r="M8145" s="10">
        <v>0.49</v>
      </c>
      <c r="N8145" s="4" t="s">
        <v>83</v>
      </c>
      <c r="O8145" s="4" t="str">
        <f>TEXT(Table1[[#This Row],[Invoice Date]],"yyyy")</f>
        <v>2021</v>
      </c>
      <c r="P8145" s="4" t="str">
        <f>TEXT(Table1[[#This Row],[Invoice Date]],"mmm")</f>
        <v>Oct</v>
      </c>
      <c r="Q8145" s="27">
        <f>WEEKNUM(Table1[[#This Row],[Invoice Date]]) + IF(YEAR(Table1[[#This Row],[Invoice Date]])=2021, 52, 0)</f>
        <v>95</v>
      </c>
    </row>
    <row r="8146" spans="2:17" ht="14.25" customHeight="1" x14ac:dyDescent="0.3">
      <c r="B8146" s="4" t="s">
        <v>61</v>
      </c>
      <c r="C8146" s="33">
        <v>1185731</v>
      </c>
      <c r="D8146" s="5">
        <v>44491</v>
      </c>
      <c r="E8146" s="4" t="s">
        <v>31</v>
      </c>
      <c r="F8146" s="4" t="s">
        <v>64</v>
      </c>
      <c r="G8146" s="4" t="s">
        <v>65</v>
      </c>
      <c r="H8146" s="6" t="s">
        <v>21</v>
      </c>
      <c r="I8146" s="7">
        <v>59</v>
      </c>
      <c r="J8146" s="8">
        <v>42</v>
      </c>
      <c r="K8146" s="9">
        <v>2478</v>
      </c>
      <c r="L8146" s="9">
        <v>892.07999999999993</v>
      </c>
      <c r="M8146" s="10">
        <v>0.36</v>
      </c>
      <c r="N8146" s="4" t="s">
        <v>83</v>
      </c>
      <c r="O8146" s="4" t="str">
        <f>TEXT(Table1[[#This Row],[Invoice Date]],"yyyy")</f>
        <v>2021</v>
      </c>
      <c r="P8146" s="4" t="str">
        <f>TEXT(Table1[[#This Row],[Invoice Date]],"mmm")</f>
        <v>Oct</v>
      </c>
      <c r="Q8146" s="27">
        <f>WEEKNUM(Table1[[#This Row],[Invoice Date]]) + IF(YEAR(Table1[[#This Row],[Invoice Date]])=2021, 52, 0)</f>
        <v>95</v>
      </c>
    </row>
    <row r="8147" spans="2:17" ht="14.25" customHeight="1" x14ac:dyDescent="0.3">
      <c r="B8147" s="4" t="s">
        <v>61</v>
      </c>
      <c r="C8147" s="33">
        <v>1185731</v>
      </c>
      <c r="D8147" s="5">
        <v>44491</v>
      </c>
      <c r="E8147" s="4" t="s">
        <v>31</v>
      </c>
      <c r="F8147" s="4" t="s">
        <v>64</v>
      </c>
      <c r="G8147" s="4" t="s">
        <v>65</v>
      </c>
      <c r="H8147" s="6" t="s">
        <v>20</v>
      </c>
      <c r="I8147" s="7">
        <v>59</v>
      </c>
      <c r="J8147" s="8">
        <v>46</v>
      </c>
      <c r="K8147" s="9">
        <v>2714</v>
      </c>
      <c r="L8147" s="9">
        <v>1085.6000000000001</v>
      </c>
      <c r="M8147" s="10">
        <v>0.4</v>
      </c>
      <c r="N8147" s="4" t="s">
        <v>83</v>
      </c>
      <c r="O8147" s="4" t="str">
        <f>TEXT(Table1[[#This Row],[Invoice Date]],"yyyy")</f>
        <v>2021</v>
      </c>
      <c r="P8147" s="4" t="str">
        <f>TEXT(Table1[[#This Row],[Invoice Date]],"mmm")</f>
        <v>Oct</v>
      </c>
      <c r="Q8147" s="27">
        <f>WEEKNUM(Table1[[#This Row],[Invoice Date]]) + IF(YEAR(Table1[[#This Row],[Invoice Date]])=2021, 52, 0)</f>
        <v>95</v>
      </c>
    </row>
    <row r="8148" spans="2:17" ht="14.25" customHeight="1" x14ac:dyDescent="0.3">
      <c r="B8148" s="4" t="s">
        <v>26</v>
      </c>
      <c r="C8148" s="33">
        <v>1197831</v>
      </c>
      <c r="D8148" s="5">
        <v>44491</v>
      </c>
      <c r="E8148" s="4" t="s">
        <v>15</v>
      </c>
      <c r="F8148" s="4" t="s">
        <v>119</v>
      </c>
      <c r="G8148" s="4" t="s">
        <v>120</v>
      </c>
      <c r="H8148" s="6" t="s">
        <v>19</v>
      </c>
      <c r="I8148" s="7">
        <v>48</v>
      </c>
      <c r="J8148" s="8">
        <v>58</v>
      </c>
      <c r="K8148" s="9">
        <v>2784</v>
      </c>
      <c r="L8148" s="9">
        <v>1280.6399999999999</v>
      </c>
      <c r="M8148" s="10">
        <v>0.45999999999999996</v>
      </c>
      <c r="N8148" s="4" t="s">
        <v>83</v>
      </c>
      <c r="O8148" s="4" t="str">
        <f>TEXT(Table1[[#This Row],[Invoice Date]],"yyyy")</f>
        <v>2021</v>
      </c>
      <c r="P8148" s="4" t="str">
        <f>TEXT(Table1[[#This Row],[Invoice Date]],"mmm")</f>
        <v>Oct</v>
      </c>
      <c r="Q8148" s="27">
        <f>WEEKNUM(Table1[[#This Row],[Invoice Date]]) + IF(YEAR(Table1[[#This Row],[Invoice Date]])=2021, 52, 0)</f>
        <v>95</v>
      </c>
    </row>
    <row r="8149" spans="2:17" ht="14.25" customHeight="1" x14ac:dyDescent="0.3">
      <c r="B8149" s="4" t="s">
        <v>14</v>
      </c>
      <c r="C8149" s="33">
        <v>1185732</v>
      </c>
      <c r="D8149" s="5">
        <v>44491</v>
      </c>
      <c r="E8149" s="4" t="s">
        <v>15</v>
      </c>
      <c r="F8149" s="4" t="s">
        <v>119</v>
      </c>
      <c r="G8149" s="4" t="s">
        <v>120</v>
      </c>
      <c r="H8149" s="6" t="s">
        <v>23</v>
      </c>
      <c r="I8149" s="7">
        <v>60</v>
      </c>
      <c r="J8149" s="8">
        <v>52</v>
      </c>
      <c r="K8149" s="9">
        <v>3120</v>
      </c>
      <c r="L8149" s="9">
        <v>1248</v>
      </c>
      <c r="M8149" s="10">
        <v>0.4</v>
      </c>
      <c r="N8149" s="4" t="s">
        <v>83</v>
      </c>
      <c r="O8149" s="4" t="str">
        <f>TEXT(Table1[[#This Row],[Invoice Date]],"yyyy")</f>
        <v>2021</v>
      </c>
      <c r="P8149" s="4" t="str">
        <f>TEXT(Table1[[#This Row],[Invoice Date]],"mmm")</f>
        <v>Oct</v>
      </c>
      <c r="Q8149" s="27">
        <f>WEEKNUM(Table1[[#This Row],[Invoice Date]]) + IF(YEAR(Table1[[#This Row],[Invoice Date]])=2021, 52, 0)</f>
        <v>95</v>
      </c>
    </row>
    <row r="8150" spans="2:17" ht="14.25" customHeight="1" x14ac:dyDescent="0.3">
      <c r="B8150" s="4" t="s">
        <v>61</v>
      </c>
      <c r="C8150" s="33">
        <v>1185731</v>
      </c>
      <c r="D8150" s="5">
        <v>44491</v>
      </c>
      <c r="E8150" s="4" t="s">
        <v>31</v>
      </c>
      <c r="F8150" s="4" t="s">
        <v>64</v>
      </c>
      <c r="G8150" s="4" t="s">
        <v>65</v>
      </c>
      <c r="H8150" s="6" t="s">
        <v>22</v>
      </c>
      <c r="I8150" s="7">
        <v>71</v>
      </c>
      <c r="J8150" s="8">
        <v>44</v>
      </c>
      <c r="K8150" s="9">
        <v>3124</v>
      </c>
      <c r="L8150" s="9">
        <v>1093.3999999999999</v>
      </c>
      <c r="M8150" s="10">
        <v>0.35</v>
      </c>
      <c r="N8150" s="4" t="s">
        <v>83</v>
      </c>
      <c r="O8150" s="4" t="str">
        <f>TEXT(Table1[[#This Row],[Invoice Date]],"yyyy")</f>
        <v>2021</v>
      </c>
      <c r="P8150" s="4" t="str">
        <f>TEXT(Table1[[#This Row],[Invoice Date]],"mmm")</f>
        <v>Oct</v>
      </c>
      <c r="Q8150" s="27">
        <f>WEEKNUM(Table1[[#This Row],[Invoice Date]]) + IF(YEAR(Table1[[#This Row],[Invoice Date]])=2021, 52, 0)</f>
        <v>95</v>
      </c>
    </row>
    <row r="8151" spans="2:17" ht="14.25" customHeight="1" x14ac:dyDescent="0.3">
      <c r="B8151" s="4" t="s">
        <v>61</v>
      </c>
      <c r="C8151" s="33">
        <v>1185731</v>
      </c>
      <c r="D8151" s="5">
        <v>44491</v>
      </c>
      <c r="E8151" s="4" t="s">
        <v>48</v>
      </c>
      <c r="F8151" s="4" t="s">
        <v>98</v>
      </c>
      <c r="G8151" s="4" t="s">
        <v>99</v>
      </c>
      <c r="H8151" s="6" t="s">
        <v>19</v>
      </c>
      <c r="I8151" s="7">
        <v>41</v>
      </c>
      <c r="J8151" s="8">
        <v>83</v>
      </c>
      <c r="K8151" s="9">
        <v>3403</v>
      </c>
      <c r="L8151" s="9">
        <v>1701.5</v>
      </c>
      <c r="M8151" s="10">
        <v>0.5</v>
      </c>
      <c r="N8151" s="4" t="s">
        <v>83</v>
      </c>
      <c r="O8151" s="4" t="str">
        <f>TEXT(Table1[[#This Row],[Invoice Date]],"yyyy")</f>
        <v>2021</v>
      </c>
      <c r="P8151" s="4" t="str">
        <f>TEXT(Table1[[#This Row],[Invoice Date]],"mmm")</f>
        <v>Oct</v>
      </c>
      <c r="Q8151" s="27">
        <f>WEEKNUM(Table1[[#This Row],[Invoice Date]]) + IF(YEAR(Table1[[#This Row],[Invoice Date]])=2021, 52, 0)</f>
        <v>95</v>
      </c>
    </row>
    <row r="8152" spans="2:17" ht="14.25" customHeight="1" x14ac:dyDescent="0.3">
      <c r="B8152" s="4" t="s">
        <v>14</v>
      </c>
      <c r="C8152" s="33">
        <v>1185732</v>
      </c>
      <c r="D8152" s="5">
        <v>44491</v>
      </c>
      <c r="E8152" s="4" t="s">
        <v>27</v>
      </c>
      <c r="F8152" s="4" t="s">
        <v>28</v>
      </c>
      <c r="G8152" s="4" t="s">
        <v>39</v>
      </c>
      <c r="H8152" s="6" t="s">
        <v>17</v>
      </c>
      <c r="I8152" s="7">
        <v>34</v>
      </c>
      <c r="J8152" s="8">
        <v>128</v>
      </c>
      <c r="K8152" s="9">
        <v>4352</v>
      </c>
      <c r="L8152" s="9">
        <v>2698.2400000000007</v>
      </c>
      <c r="M8152" s="10">
        <v>0.62000000000000011</v>
      </c>
      <c r="N8152" s="4" t="s">
        <v>24</v>
      </c>
      <c r="O8152" s="4" t="str">
        <f>TEXT(Table1[[#This Row],[Invoice Date]],"yyyy")</f>
        <v>2021</v>
      </c>
      <c r="P8152" s="4" t="str">
        <f>TEXT(Table1[[#This Row],[Invoice Date]],"mmm")</f>
        <v>Oct</v>
      </c>
      <c r="Q8152" s="27">
        <f>WEEKNUM(Table1[[#This Row],[Invoice Date]]) + IF(YEAR(Table1[[#This Row],[Invoice Date]])=2021, 52, 0)</f>
        <v>95</v>
      </c>
    </row>
    <row r="8153" spans="2:17" ht="14.25" customHeight="1" x14ac:dyDescent="0.3">
      <c r="B8153" s="4" t="s">
        <v>61</v>
      </c>
      <c r="C8153" s="33">
        <v>1185731</v>
      </c>
      <c r="D8153" s="5">
        <v>44491</v>
      </c>
      <c r="E8153" s="4" t="s">
        <v>48</v>
      </c>
      <c r="F8153" s="4" t="s">
        <v>98</v>
      </c>
      <c r="G8153" s="4" t="s">
        <v>99</v>
      </c>
      <c r="H8153" s="6" t="s">
        <v>23</v>
      </c>
      <c r="I8153" s="7">
        <v>53</v>
      </c>
      <c r="J8153" s="8">
        <v>83</v>
      </c>
      <c r="K8153" s="9">
        <v>4399</v>
      </c>
      <c r="L8153" s="9">
        <v>2199.5</v>
      </c>
      <c r="M8153" s="10">
        <v>0.5</v>
      </c>
      <c r="N8153" s="4" t="s">
        <v>83</v>
      </c>
      <c r="O8153" s="4" t="str">
        <f>TEXT(Table1[[#This Row],[Invoice Date]],"yyyy")</f>
        <v>2021</v>
      </c>
      <c r="P8153" s="4" t="str">
        <f>TEXT(Table1[[#This Row],[Invoice Date]],"mmm")</f>
        <v>Oct</v>
      </c>
      <c r="Q8153" s="27">
        <f>WEEKNUM(Table1[[#This Row],[Invoice Date]]) + IF(YEAR(Table1[[#This Row],[Invoice Date]])=2021, 52, 0)</f>
        <v>95</v>
      </c>
    </row>
    <row r="8154" spans="2:17" ht="14.25" customHeight="1" x14ac:dyDescent="0.3">
      <c r="B8154" s="4" t="s">
        <v>61</v>
      </c>
      <c r="C8154" s="33">
        <v>1185731</v>
      </c>
      <c r="D8154" s="5">
        <v>44491</v>
      </c>
      <c r="E8154" s="4" t="s">
        <v>31</v>
      </c>
      <c r="F8154" s="4" t="s">
        <v>64</v>
      </c>
      <c r="G8154" s="4" t="s">
        <v>65</v>
      </c>
      <c r="H8154" s="6" t="s">
        <v>19</v>
      </c>
      <c r="I8154" s="7">
        <v>60</v>
      </c>
      <c r="J8154" s="8">
        <v>77</v>
      </c>
      <c r="K8154" s="9">
        <v>4620</v>
      </c>
      <c r="L8154" s="9">
        <v>2217.6000000000004</v>
      </c>
      <c r="M8154" s="10">
        <v>0.48000000000000004</v>
      </c>
      <c r="N8154" s="4" t="s">
        <v>83</v>
      </c>
      <c r="O8154" s="4" t="str">
        <f>TEXT(Table1[[#This Row],[Invoice Date]],"yyyy")</f>
        <v>2021</v>
      </c>
      <c r="P8154" s="4" t="str">
        <f>TEXT(Table1[[#This Row],[Invoice Date]],"mmm")</f>
        <v>Oct</v>
      </c>
      <c r="Q8154" s="27">
        <f>WEEKNUM(Table1[[#This Row],[Invoice Date]]) + IF(YEAR(Table1[[#This Row],[Invoice Date]])=2021, 52, 0)</f>
        <v>95</v>
      </c>
    </row>
    <row r="8155" spans="2:17" ht="14.25" customHeight="1" x14ac:dyDescent="0.3">
      <c r="B8155" s="4" t="s">
        <v>14</v>
      </c>
      <c r="C8155" s="33">
        <v>1185732</v>
      </c>
      <c r="D8155" s="5">
        <v>44491</v>
      </c>
      <c r="E8155" s="4" t="s">
        <v>27</v>
      </c>
      <c r="F8155" s="4" t="s">
        <v>28</v>
      </c>
      <c r="G8155" s="4" t="s">
        <v>39</v>
      </c>
      <c r="H8155" s="6" t="s">
        <v>17</v>
      </c>
      <c r="I8155" s="7">
        <v>44</v>
      </c>
      <c r="J8155" s="8">
        <v>111</v>
      </c>
      <c r="K8155" s="9">
        <v>4884</v>
      </c>
      <c r="L8155" s="9">
        <v>3418.8</v>
      </c>
      <c r="M8155" s="10">
        <v>0.70000000000000007</v>
      </c>
      <c r="N8155" s="4" t="s">
        <v>83</v>
      </c>
      <c r="O8155" s="4" t="str">
        <f>TEXT(Table1[[#This Row],[Invoice Date]],"yyyy")</f>
        <v>2021</v>
      </c>
      <c r="P8155" s="4" t="str">
        <f>TEXT(Table1[[#This Row],[Invoice Date]],"mmm")</f>
        <v>Oct</v>
      </c>
      <c r="Q8155" s="27">
        <f>WEEKNUM(Table1[[#This Row],[Invoice Date]]) + IF(YEAR(Table1[[#This Row],[Invoice Date]])=2021, 52, 0)</f>
        <v>95</v>
      </c>
    </row>
    <row r="8156" spans="2:17" ht="14.25" customHeight="1" x14ac:dyDescent="0.3">
      <c r="B8156" s="4" t="s">
        <v>26</v>
      </c>
      <c r="C8156" s="33">
        <v>1197831</v>
      </c>
      <c r="D8156" s="5">
        <v>44491</v>
      </c>
      <c r="E8156" s="4" t="s">
        <v>15</v>
      </c>
      <c r="F8156" s="4" t="s">
        <v>119</v>
      </c>
      <c r="G8156" s="4" t="s">
        <v>120</v>
      </c>
      <c r="H8156" s="6" t="s">
        <v>17</v>
      </c>
      <c r="I8156" s="7">
        <v>52</v>
      </c>
      <c r="J8156" s="8">
        <v>113</v>
      </c>
      <c r="K8156" s="9">
        <v>5876</v>
      </c>
      <c r="L8156" s="9">
        <v>3173.0400000000004</v>
      </c>
      <c r="M8156" s="10">
        <v>0.54</v>
      </c>
      <c r="N8156" s="4" t="s">
        <v>83</v>
      </c>
      <c r="O8156" s="4" t="str">
        <f>TEXT(Table1[[#This Row],[Invoice Date]],"yyyy")</f>
        <v>2021</v>
      </c>
      <c r="P8156" s="4" t="str">
        <f>TEXT(Table1[[#This Row],[Invoice Date]],"mmm")</f>
        <v>Oct</v>
      </c>
      <c r="Q8156" s="27">
        <f>WEEKNUM(Table1[[#This Row],[Invoice Date]]) + IF(YEAR(Table1[[#This Row],[Invoice Date]])=2021, 52, 0)</f>
        <v>95</v>
      </c>
    </row>
    <row r="8157" spans="2:17" ht="14.25" customHeight="1" x14ac:dyDescent="0.3">
      <c r="B8157" s="4" t="s">
        <v>61</v>
      </c>
      <c r="C8157" s="33">
        <v>1185731</v>
      </c>
      <c r="D8157" s="5">
        <v>44491</v>
      </c>
      <c r="E8157" s="4" t="s">
        <v>31</v>
      </c>
      <c r="F8157" s="4" t="s">
        <v>64</v>
      </c>
      <c r="G8157" s="4" t="s">
        <v>65</v>
      </c>
      <c r="H8157" s="6" t="s">
        <v>23</v>
      </c>
      <c r="I8157" s="7">
        <v>73</v>
      </c>
      <c r="J8157" s="8">
        <v>83</v>
      </c>
      <c r="K8157" s="9">
        <v>6059</v>
      </c>
      <c r="L8157" s="9">
        <v>2423.6</v>
      </c>
      <c r="M8157" s="10">
        <v>0.4</v>
      </c>
      <c r="N8157" s="4" t="s">
        <v>83</v>
      </c>
      <c r="O8157" s="4" t="str">
        <f>TEXT(Table1[[#This Row],[Invoice Date]],"yyyy")</f>
        <v>2021</v>
      </c>
      <c r="P8157" s="4" t="str">
        <f>TEXT(Table1[[#This Row],[Invoice Date]],"mmm")</f>
        <v>Oct</v>
      </c>
      <c r="Q8157" s="27">
        <f>WEEKNUM(Table1[[#This Row],[Invoice Date]]) + IF(YEAR(Table1[[#This Row],[Invoice Date]])=2021, 52, 0)</f>
        <v>95</v>
      </c>
    </row>
    <row r="8158" spans="2:17" ht="14.25" customHeight="1" x14ac:dyDescent="0.3">
      <c r="B8158" s="4" t="s">
        <v>61</v>
      </c>
      <c r="C8158" s="33">
        <v>1185731</v>
      </c>
      <c r="D8158" s="5">
        <v>44491</v>
      </c>
      <c r="E8158" s="4" t="s">
        <v>48</v>
      </c>
      <c r="F8158" s="4" t="s">
        <v>98</v>
      </c>
      <c r="G8158" s="4" t="s">
        <v>99</v>
      </c>
      <c r="H8158" s="6" t="s">
        <v>17</v>
      </c>
      <c r="I8158" s="7">
        <v>53</v>
      </c>
      <c r="J8158" s="8">
        <v>126</v>
      </c>
      <c r="K8158" s="9">
        <v>6678</v>
      </c>
      <c r="L8158" s="9">
        <v>3672.9</v>
      </c>
      <c r="M8158" s="10">
        <v>0.55000000000000004</v>
      </c>
      <c r="N8158" s="4" t="s">
        <v>83</v>
      </c>
      <c r="O8158" s="4" t="str">
        <f>TEXT(Table1[[#This Row],[Invoice Date]],"yyyy")</f>
        <v>2021</v>
      </c>
      <c r="P8158" s="4" t="str">
        <f>TEXT(Table1[[#This Row],[Invoice Date]],"mmm")</f>
        <v>Oct</v>
      </c>
      <c r="Q8158" s="27">
        <f>WEEKNUM(Table1[[#This Row],[Invoice Date]]) + IF(YEAR(Table1[[#This Row],[Invoice Date]])=2021, 52, 0)</f>
        <v>95</v>
      </c>
    </row>
    <row r="8159" spans="2:17" ht="14.25" customHeight="1" x14ac:dyDescent="0.3">
      <c r="B8159" s="4" t="s">
        <v>61</v>
      </c>
      <c r="C8159" s="33">
        <v>1185731</v>
      </c>
      <c r="D8159" s="5">
        <v>44491</v>
      </c>
      <c r="E8159" s="4" t="s">
        <v>31</v>
      </c>
      <c r="F8159" s="4" t="s">
        <v>64</v>
      </c>
      <c r="G8159" s="4" t="s">
        <v>65</v>
      </c>
      <c r="H8159" s="6" t="s">
        <v>17</v>
      </c>
      <c r="I8159" s="7">
        <v>68</v>
      </c>
      <c r="J8159" s="8">
        <v>113</v>
      </c>
      <c r="K8159" s="9">
        <v>7684</v>
      </c>
      <c r="L8159" s="9">
        <v>3611.48</v>
      </c>
      <c r="M8159" s="10">
        <v>0.47000000000000003</v>
      </c>
      <c r="N8159" s="4" t="s">
        <v>83</v>
      </c>
      <c r="O8159" s="4" t="str">
        <f>TEXT(Table1[[#This Row],[Invoice Date]],"yyyy")</f>
        <v>2021</v>
      </c>
      <c r="P8159" s="4" t="str">
        <f>TEXT(Table1[[#This Row],[Invoice Date]],"mmm")</f>
        <v>Oct</v>
      </c>
      <c r="Q8159" s="27">
        <f>WEEKNUM(Table1[[#This Row],[Invoice Date]]) + IF(YEAR(Table1[[#This Row],[Invoice Date]])=2021, 52, 0)</f>
        <v>95</v>
      </c>
    </row>
    <row r="8160" spans="2:17" ht="14.25" customHeight="1" x14ac:dyDescent="0.3">
      <c r="B8160" s="4" t="s">
        <v>14</v>
      </c>
      <c r="C8160" s="33">
        <v>1185732</v>
      </c>
      <c r="D8160" s="5">
        <v>44491</v>
      </c>
      <c r="E8160" s="4" t="s">
        <v>15</v>
      </c>
      <c r="F8160" s="4" t="s">
        <v>119</v>
      </c>
      <c r="G8160" s="4" t="s">
        <v>120</v>
      </c>
      <c r="H8160" s="6" t="s">
        <v>21</v>
      </c>
      <c r="I8160" s="7">
        <v>50</v>
      </c>
      <c r="J8160" s="8">
        <v>75</v>
      </c>
      <c r="K8160" s="9">
        <v>37500</v>
      </c>
      <c r="L8160" s="9">
        <v>13125</v>
      </c>
      <c r="M8160" s="10">
        <v>0.35</v>
      </c>
      <c r="N8160" s="4" t="s">
        <v>18</v>
      </c>
      <c r="O8160" s="4" t="str">
        <f>TEXT(Table1[[#This Row],[Invoice Date]],"yyyy")</f>
        <v>2021</v>
      </c>
      <c r="P8160" s="4" t="str">
        <f>TEXT(Table1[[#This Row],[Invoice Date]],"mmm")</f>
        <v>Oct</v>
      </c>
      <c r="Q8160" s="27">
        <f>WEEKNUM(Table1[[#This Row],[Invoice Date]]) + IF(YEAR(Table1[[#This Row],[Invoice Date]])=2021, 52, 0)</f>
        <v>95</v>
      </c>
    </row>
    <row r="8161" spans="2:17" ht="14.25" customHeight="1" x14ac:dyDescent="0.3">
      <c r="B8161" s="4" t="s">
        <v>14</v>
      </c>
      <c r="C8161" s="33">
        <v>1185732</v>
      </c>
      <c r="D8161" s="5">
        <v>44491</v>
      </c>
      <c r="E8161" s="4" t="s">
        <v>15</v>
      </c>
      <c r="F8161" s="4" t="s">
        <v>119</v>
      </c>
      <c r="G8161" s="4" t="s">
        <v>120</v>
      </c>
      <c r="H8161" s="6" t="s">
        <v>22</v>
      </c>
      <c r="I8161" s="7">
        <v>60</v>
      </c>
      <c r="J8161" s="8">
        <v>75</v>
      </c>
      <c r="K8161" s="9">
        <v>45000</v>
      </c>
      <c r="L8161" s="9">
        <v>13500</v>
      </c>
      <c r="M8161" s="10">
        <v>0.3</v>
      </c>
      <c r="N8161" s="4" t="s">
        <v>18</v>
      </c>
      <c r="O8161" s="4" t="str">
        <f>TEXT(Table1[[#This Row],[Invoice Date]],"yyyy")</f>
        <v>2021</v>
      </c>
      <c r="P8161" s="4" t="str">
        <f>TEXT(Table1[[#This Row],[Invoice Date]],"mmm")</f>
        <v>Oct</v>
      </c>
      <c r="Q8161" s="27">
        <f>WEEKNUM(Table1[[#This Row],[Invoice Date]]) + IF(YEAR(Table1[[#This Row],[Invoice Date]])=2021, 52, 0)</f>
        <v>95</v>
      </c>
    </row>
    <row r="8162" spans="2:17" ht="14.25" customHeight="1" x14ac:dyDescent="0.3">
      <c r="B8162" s="4" t="s">
        <v>26</v>
      </c>
      <c r="C8162" s="33">
        <v>1197831</v>
      </c>
      <c r="D8162" s="5">
        <v>44491</v>
      </c>
      <c r="E8162" s="4" t="s">
        <v>15</v>
      </c>
      <c r="F8162" s="4" t="s">
        <v>119</v>
      </c>
      <c r="G8162" s="4" t="s">
        <v>120</v>
      </c>
      <c r="H8162" s="6" t="s">
        <v>20</v>
      </c>
      <c r="I8162" s="7">
        <v>50</v>
      </c>
      <c r="J8162" s="8">
        <v>100</v>
      </c>
      <c r="K8162" s="9">
        <v>50000</v>
      </c>
      <c r="L8162" s="9">
        <v>17500</v>
      </c>
      <c r="M8162" s="10">
        <v>0.35</v>
      </c>
      <c r="N8162" s="4" t="s">
        <v>18</v>
      </c>
      <c r="O8162" s="4" t="str">
        <f>TEXT(Table1[[#This Row],[Invoice Date]],"yyyy")</f>
        <v>2021</v>
      </c>
      <c r="P8162" s="4" t="str">
        <f>TEXT(Table1[[#This Row],[Invoice Date]],"mmm")</f>
        <v>Oct</v>
      </c>
      <c r="Q8162" s="27">
        <f>WEEKNUM(Table1[[#This Row],[Invoice Date]]) + IF(YEAR(Table1[[#This Row],[Invoice Date]])=2021, 52, 0)</f>
        <v>95</v>
      </c>
    </row>
    <row r="8163" spans="2:17" ht="14.25" customHeight="1" x14ac:dyDescent="0.3">
      <c r="B8163" s="4" t="s">
        <v>61</v>
      </c>
      <c r="C8163" s="33">
        <v>1185731</v>
      </c>
      <c r="D8163" s="5">
        <v>44491</v>
      </c>
      <c r="E8163" s="4" t="s">
        <v>48</v>
      </c>
      <c r="F8163" s="4" t="s">
        <v>98</v>
      </c>
      <c r="G8163" s="4" t="s">
        <v>99</v>
      </c>
      <c r="H8163" s="6" t="s">
        <v>21</v>
      </c>
      <c r="I8163" s="7">
        <v>45</v>
      </c>
      <c r="J8163" s="8">
        <v>150</v>
      </c>
      <c r="K8163" s="9">
        <v>67500</v>
      </c>
      <c r="L8163" s="9">
        <v>27000</v>
      </c>
      <c r="M8163" s="10">
        <v>0.4</v>
      </c>
      <c r="N8163" s="4" t="s">
        <v>83</v>
      </c>
      <c r="O8163" s="4" t="str">
        <f>TEXT(Table1[[#This Row],[Invoice Date]],"yyyy")</f>
        <v>2021</v>
      </c>
      <c r="P8163" s="4" t="str">
        <f>TEXT(Table1[[#This Row],[Invoice Date]],"mmm")</f>
        <v>Oct</v>
      </c>
      <c r="Q8163" s="27">
        <f>WEEKNUM(Table1[[#This Row],[Invoice Date]]) + IF(YEAR(Table1[[#This Row],[Invoice Date]])=2021, 52, 0)</f>
        <v>95</v>
      </c>
    </row>
    <row r="8164" spans="2:17" ht="14.25" customHeight="1" x14ac:dyDescent="0.3">
      <c r="B8164" s="4" t="s">
        <v>61</v>
      </c>
      <c r="C8164" s="33">
        <v>1185731</v>
      </c>
      <c r="D8164" s="5">
        <v>44491</v>
      </c>
      <c r="E8164" s="4" t="s">
        <v>15</v>
      </c>
      <c r="F8164" s="4" t="s">
        <v>62</v>
      </c>
      <c r="G8164" s="4" t="s">
        <v>63</v>
      </c>
      <c r="H8164" s="6" t="s">
        <v>22</v>
      </c>
      <c r="I8164" s="7">
        <v>50</v>
      </c>
      <c r="J8164" s="8">
        <v>150</v>
      </c>
      <c r="K8164" s="9">
        <v>75000</v>
      </c>
      <c r="L8164" s="9">
        <v>18750</v>
      </c>
      <c r="M8164" s="10">
        <v>0.25</v>
      </c>
      <c r="N8164" s="4" t="s">
        <v>24</v>
      </c>
      <c r="O8164" s="4" t="str">
        <f>TEXT(Table1[[#This Row],[Invoice Date]],"yyyy")</f>
        <v>2021</v>
      </c>
      <c r="P8164" s="4" t="str">
        <f>TEXT(Table1[[#This Row],[Invoice Date]],"mmm")</f>
        <v>Oct</v>
      </c>
      <c r="Q8164" s="27">
        <f>WEEKNUM(Table1[[#This Row],[Invoice Date]]) + IF(YEAR(Table1[[#This Row],[Invoice Date]])=2021, 52, 0)</f>
        <v>95</v>
      </c>
    </row>
    <row r="8165" spans="2:17" ht="14.25" customHeight="1" x14ac:dyDescent="0.3">
      <c r="B8165" s="4" t="s">
        <v>61</v>
      </c>
      <c r="C8165" s="33">
        <v>1185731</v>
      </c>
      <c r="D8165" s="5">
        <v>44491</v>
      </c>
      <c r="E8165" s="4" t="s">
        <v>48</v>
      </c>
      <c r="F8165" s="4" t="s">
        <v>98</v>
      </c>
      <c r="G8165" s="4" t="s">
        <v>99</v>
      </c>
      <c r="H8165" s="6" t="s">
        <v>20</v>
      </c>
      <c r="I8165" s="7">
        <v>45</v>
      </c>
      <c r="J8165" s="8">
        <v>175</v>
      </c>
      <c r="K8165" s="9">
        <v>78750</v>
      </c>
      <c r="L8165" s="9">
        <v>31500</v>
      </c>
      <c r="M8165" s="10">
        <v>0.4</v>
      </c>
      <c r="N8165" s="4" t="s">
        <v>83</v>
      </c>
      <c r="O8165" s="4" t="str">
        <f>TEXT(Table1[[#This Row],[Invoice Date]],"yyyy")</f>
        <v>2021</v>
      </c>
      <c r="P8165" s="4" t="str">
        <f>TEXT(Table1[[#This Row],[Invoice Date]],"mmm")</f>
        <v>Oct</v>
      </c>
      <c r="Q8165" s="27">
        <f>WEEKNUM(Table1[[#This Row],[Invoice Date]]) + IF(YEAR(Table1[[#This Row],[Invoice Date]])=2021, 52, 0)</f>
        <v>95</v>
      </c>
    </row>
    <row r="8166" spans="2:17" ht="14.25" customHeight="1" x14ac:dyDescent="0.3">
      <c r="B8166" s="4" t="s">
        <v>61</v>
      </c>
      <c r="C8166" s="33">
        <v>1185731</v>
      </c>
      <c r="D8166" s="5">
        <v>44491</v>
      </c>
      <c r="E8166" s="4" t="s">
        <v>48</v>
      </c>
      <c r="F8166" s="4" t="s">
        <v>98</v>
      </c>
      <c r="G8166" s="4" t="s">
        <v>99</v>
      </c>
      <c r="H8166" s="6" t="s">
        <v>22</v>
      </c>
      <c r="I8166" s="7">
        <v>54.999999999999993</v>
      </c>
      <c r="J8166" s="8">
        <v>150</v>
      </c>
      <c r="K8166" s="9">
        <v>82499.999999999985</v>
      </c>
      <c r="L8166" s="9">
        <v>28874.999999999993</v>
      </c>
      <c r="M8166" s="10">
        <v>0.35</v>
      </c>
      <c r="N8166" s="4" t="s">
        <v>83</v>
      </c>
      <c r="O8166" s="4" t="str">
        <f>TEXT(Table1[[#This Row],[Invoice Date]],"yyyy")</f>
        <v>2021</v>
      </c>
      <c r="P8166" s="4" t="str">
        <f>TEXT(Table1[[#This Row],[Invoice Date]],"mmm")</f>
        <v>Oct</v>
      </c>
      <c r="Q8166" s="27">
        <f>WEEKNUM(Table1[[#This Row],[Invoice Date]]) + IF(YEAR(Table1[[#This Row],[Invoice Date]])=2021, 52, 0)</f>
        <v>95</v>
      </c>
    </row>
    <row r="8167" spans="2:17" ht="14.25" customHeight="1" x14ac:dyDescent="0.3">
      <c r="B8167" s="4" t="s">
        <v>61</v>
      </c>
      <c r="C8167" s="33">
        <v>1185731</v>
      </c>
      <c r="D8167" s="5">
        <v>44491</v>
      </c>
      <c r="E8167" s="4" t="s">
        <v>31</v>
      </c>
      <c r="F8167" s="4" t="s">
        <v>64</v>
      </c>
      <c r="G8167" s="4" t="s">
        <v>65</v>
      </c>
      <c r="H8167" s="6" t="s">
        <v>21</v>
      </c>
      <c r="I8167" s="7">
        <v>65.000000000000014</v>
      </c>
      <c r="J8167" s="8">
        <v>150</v>
      </c>
      <c r="K8167" s="9">
        <v>97500.000000000015</v>
      </c>
      <c r="L8167" s="9">
        <v>24375.000000000004</v>
      </c>
      <c r="M8167" s="10">
        <v>0.25</v>
      </c>
      <c r="N8167" s="4" t="s">
        <v>24</v>
      </c>
      <c r="O8167" s="4" t="str">
        <f>TEXT(Table1[[#This Row],[Invoice Date]],"yyyy")</f>
        <v>2021</v>
      </c>
      <c r="P8167" s="4" t="str">
        <f>TEXT(Table1[[#This Row],[Invoice Date]],"mmm")</f>
        <v>Oct</v>
      </c>
      <c r="Q8167" s="27">
        <f>WEEKNUM(Table1[[#This Row],[Invoice Date]]) + IF(YEAR(Table1[[#This Row],[Invoice Date]])=2021, 52, 0)</f>
        <v>95</v>
      </c>
    </row>
    <row r="8168" spans="2:17" ht="14.25" customHeight="1" x14ac:dyDescent="0.3">
      <c r="B8168" s="4" t="s">
        <v>26</v>
      </c>
      <c r="C8168" s="33">
        <v>1197831</v>
      </c>
      <c r="D8168" s="5">
        <v>44491</v>
      </c>
      <c r="E8168" s="4" t="s">
        <v>15</v>
      </c>
      <c r="F8168" s="4" t="s">
        <v>119</v>
      </c>
      <c r="G8168" s="4" t="s">
        <v>120</v>
      </c>
      <c r="H8168" s="6" t="s">
        <v>19</v>
      </c>
      <c r="I8168" s="7">
        <v>50</v>
      </c>
      <c r="J8168" s="8">
        <v>200</v>
      </c>
      <c r="K8168" s="9">
        <v>100000</v>
      </c>
      <c r="L8168" s="9">
        <v>35000</v>
      </c>
      <c r="M8168" s="10">
        <v>0.35</v>
      </c>
      <c r="N8168" s="4" t="s">
        <v>18</v>
      </c>
      <c r="O8168" s="4" t="str">
        <f>TEXT(Table1[[#This Row],[Invoice Date]],"yyyy")</f>
        <v>2021</v>
      </c>
      <c r="P8168" s="4" t="str">
        <f>TEXT(Table1[[#This Row],[Invoice Date]],"mmm")</f>
        <v>Oct</v>
      </c>
      <c r="Q8168" s="27">
        <f>WEEKNUM(Table1[[#This Row],[Invoice Date]]) + IF(YEAR(Table1[[#This Row],[Invoice Date]])=2021, 52, 0)</f>
        <v>95</v>
      </c>
    </row>
    <row r="8169" spans="2:17" ht="14.25" customHeight="1" x14ac:dyDescent="0.3">
      <c r="B8169" s="4" t="s">
        <v>61</v>
      </c>
      <c r="C8169" s="33">
        <v>1185731</v>
      </c>
      <c r="D8169" s="5">
        <v>44491</v>
      </c>
      <c r="E8169" s="4" t="s">
        <v>31</v>
      </c>
      <c r="F8169" s="4" t="s">
        <v>64</v>
      </c>
      <c r="G8169" s="4" t="s">
        <v>65</v>
      </c>
      <c r="H8169" s="6" t="s">
        <v>22</v>
      </c>
      <c r="I8169" s="7">
        <v>75.000000000000014</v>
      </c>
      <c r="J8169" s="8">
        <v>150</v>
      </c>
      <c r="K8169" s="9">
        <v>112500.00000000001</v>
      </c>
      <c r="L8169" s="9">
        <v>28125.000000000004</v>
      </c>
      <c r="M8169" s="10">
        <v>0.25</v>
      </c>
      <c r="N8169" s="4" t="s">
        <v>24</v>
      </c>
      <c r="O8169" s="4" t="str">
        <f>TEXT(Table1[[#This Row],[Invoice Date]],"yyyy")</f>
        <v>2021</v>
      </c>
      <c r="P8169" s="4" t="str">
        <f>TEXT(Table1[[#This Row],[Invoice Date]],"mmm")</f>
        <v>Oct</v>
      </c>
      <c r="Q8169" s="27">
        <f>WEEKNUM(Table1[[#This Row],[Invoice Date]]) + IF(YEAR(Table1[[#This Row],[Invoice Date]])=2021, 52, 0)</f>
        <v>95</v>
      </c>
    </row>
    <row r="8170" spans="2:17" ht="14.25" customHeight="1" x14ac:dyDescent="0.3">
      <c r="B8170" s="4" t="s">
        <v>61</v>
      </c>
      <c r="C8170" s="33">
        <v>1185731</v>
      </c>
      <c r="D8170" s="5">
        <v>44491</v>
      </c>
      <c r="E8170" s="4" t="s">
        <v>31</v>
      </c>
      <c r="F8170" s="4" t="s">
        <v>64</v>
      </c>
      <c r="G8170" s="4" t="s">
        <v>65</v>
      </c>
      <c r="H8170" s="6" t="s">
        <v>20</v>
      </c>
      <c r="I8170" s="7">
        <v>65.000000000000014</v>
      </c>
      <c r="J8170" s="8">
        <v>175</v>
      </c>
      <c r="K8170" s="9">
        <v>113750.00000000003</v>
      </c>
      <c r="L8170" s="9">
        <v>28437.500000000007</v>
      </c>
      <c r="M8170" s="10">
        <v>0.25</v>
      </c>
      <c r="N8170" s="4" t="s">
        <v>24</v>
      </c>
      <c r="O8170" s="4" t="str">
        <f>TEXT(Table1[[#This Row],[Invoice Date]],"yyyy")</f>
        <v>2021</v>
      </c>
      <c r="P8170" s="4" t="str">
        <f>TEXT(Table1[[#This Row],[Invoice Date]],"mmm")</f>
        <v>Oct</v>
      </c>
      <c r="Q8170" s="27">
        <f>WEEKNUM(Table1[[#This Row],[Invoice Date]]) + IF(YEAR(Table1[[#This Row],[Invoice Date]])=2021, 52, 0)</f>
        <v>95</v>
      </c>
    </row>
    <row r="8171" spans="2:17" ht="14.25" customHeight="1" x14ac:dyDescent="0.3">
      <c r="B8171" s="4" t="s">
        <v>61</v>
      </c>
      <c r="C8171" s="33">
        <v>1185731</v>
      </c>
      <c r="D8171" s="5">
        <v>44491</v>
      </c>
      <c r="E8171" s="4" t="s">
        <v>48</v>
      </c>
      <c r="F8171" s="4" t="s">
        <v>98</v>
      </c>
      <c r="G8171" s="4" t="s">
        <v>99</v>
      </c>
      <c r="H8171" s="6" t="s">
        <v>19</v>
      </c>
      <c r="I8171" s="7">
        <v>45</v>
      </c>
      <c r="J8171" s="8">
        <v>275</v>
      </c>
      <c r="K8171" s="9">
        <v>123750</v>
      </c>
      <c r="L8171" s="9">
        <v>43312.5</v>
      </c>
      <c r="M8171" s="10">
        <v>0.35</v>
      </c>
      <c r="N8171" s="4" t="s">
        <v>83</v>
      </c>
      <c r="O8171" s="4" t="str">
        <f>TEXT(Table1[[#This Row],[Invoice Date]],"yyyy")</f>
        <v>2021</v>
      </c>
      <c r="P8171" s="4" t="str">
        <f>TEXT(Table1[[#This Row],[Invoice Date]],"mmm")</f>
        <v>Oct</v>
      </c>
      <c r="Q8171" s="27">
        <f>WEEKNUM(Table1[[#This Row],[Invoice Date]]) + IF(YEAR(Table1[[#This Row],[Invoice Date]])=2021, 52, 0)</f>
        <v>95</v>
      </c>
    </row>
    <row r="8172" spans="2:17" ht="14.25" customHeight="1" x14ac:dyDescent="0.3">
      <c r="B8172" s="4" t="s">
        <v>14</v>
      </c>
      <c r="C8172" s="33">
        <v>1185732</v>
      </c>
      <c r="D8172" s="5">
        <v>44491</v>
      </c>
      <c r="E8172" s="4" t="s">
        <v>15</v>
      </c>
      <c r="F8172" s="4" t="s">
        <v>119</v>
      </c>
      <c r="G8172" s="4" t="s">
        <v>120</v>
      </c>
      <c r="H8172" s="6" t="s">
        <v>23</v>
      </c>
      <c r="I8172" s="7">
        <v>64.999999999999986</v>
      </c>
      <c r="J8172" s="8">
        <v>200</v>
      </c>
      <c r="K8172" s="9">
        <v>129999.99999999997</v>
      </c>
      <c r="L8172" s="9">
        <v>38999.999999999993</v>
      </c>
      <c r="M8172" s="10">
        <v>0.3</v>
      </c>
      <c r="N8172" s="4" t="s">
        <v>18</v>
      </c>
      <c r="O8172" s="4" t="str">
        <f>TEXT(Table1[[#This Row],[Invoice Date]],"yyyy")</f>
        <v>2021</v>
      </c>
      <c r="P8172" s="4" t="str">
        <f>TEXT(Table1[[#This Row],[Invoice Date]],"mmm")</f>
        <v>Oct</v>
      </c>
      <c r="Q8172" s="27">
        <f>WEEKNUM(Table1[[#This Row],[Invoice Date]]) + IF(YEAR(Table1[[#This Row],[Invoice Date]])=2021, 52, 0)</f>
        <v>95</v>
      </c>
    </row>
    <row r="8173" spans="2:17" ht="14.25" customHeight="1" x14ac:dyDescent="0.3">
      <c r="B8173" s="4" t="s">
        <v>61</v>
      </c>
      <c r="C8173" s="33">
        <v>1185731</v>
      </c>
      <c r="D8173" s="5">
        <v>44491</v>
      </c>
      <c r="E8173" s="4" t="s">
        <v>48</v>
      </c>
      <c r="F8173" s="4" t="s">
        <v>98</v>
      </c>
      <c r="G8173" s="4" t="s">
        <v>99</v>
      </c>
      <c r="H8173" s="6" t="s">
        <v>23</v>
      </c>
      <c r="I8173" s="7">
        <v>54.999999999999993</v>
      </c>
      <c r="J8173" s="8">
        <v>275</v>
      </c>
      <c r="K8173" s="9">
        <v>151249.99999999997</v>
      </c>
      <c r="L8173" s="9">
        <v>60499.999999999993</v>
      </c>
      <c r="M8173" s="10">
        <v>0.4</v>
      </c>
      <c r="N8173" s="4" t="s">
        <v>83</v>
      </c>
      <c r="O8173" s="4" t="str">
        <f>TEXT(Table1[[#This Row],[Invoice Date]],"yyyy")</f>
        <v>2021</v>
      </c>
      <c r="P8173" s="4" t="str">
        <f>TEXT(Table1[[#This Row],[Invoice Date]],"mmm")</f>
        <v>Oct</v>
      </c>
      <c r="Q8173" s="27">
        <f>WEEKNUM(Table1[[#This Row],[Invoice Date]]) + IF(YEAR(Table1[[#This Row],[Invoice Date]])=2021, 52, 0)</f>
        <v>95</v>
      </c>
    </row>
    <row r="8174" spans="2:17" ht="14.25" customHeight="1" x14ac:dyDescent="0.3">
      <c r="B8174" s="4" t="s">
        <v>61</v>
      </c>
      <c r="C8174" s="33">
        <v>1185731</v>
      </c>
      <c r="D8174" s="5">
        <v>44491</v>
      </c>
      <c r="E8174" s="4" t="s">
        <v>31</v>
      </c>
      <c r="F8174" s="4" t="s">
        <v>64</v>
      </c>
      <c r="G8174" s="4" t="s">
        <v>65</v>
      </c>
      <c r="H8174" s="6" t="s">
        <v>19</v>
      </c>
      <c r="I8174" s="7">
        <v>65.000000000000014</v>
      </c>
      <c r="J8174" s="8">
        <v>275</v>
      </c>
      <c r="K8174" s="9">
        <v>178750.00000000003</v>
      </c>
      <c r="L8174" s="9">
        <v>62562.500000000015</v>
      </c>
      <c r="M8174" s="10">
        <v>0.35000000000000003</v>
      </c>
      <c r="N8174" s="4" t="s">
        <v>24</v>
      </c>
      <c r="O8174" s="4" t="str">
        <f>TEXT(Table1[[#This Row],[Invoice Date]],"yyyy")</f>
        <v>2021</v>
      </c>
      <c r="P8174" s="4" t="str">
        <f>TEXT(Table1[[#This Row],[Invoice Date]],"mmm")</f>
        <v>Oct</v>
      </c>
      <c r="Q8174" s="27">
        <f>WEEKNUM(Table1[[#This Row],[Invoice Date]]) + IF(YEAR(Table1[[#This Row],[Invoice Date]])=2021, 52, 0)</f>
        <v>95</v>
      </c>
    </row>
    <row r="8175" spans="2:17" ht="14.25" customHeight="1" x14ac:dyDescent="0.3">
      <c r="B8175" s="4" t="s">
        <v>14</v>
      </c>
      <c r="C8175" s="33">
        <v>1185732</v>
      </c>
      <c r="D8175" s="5">
        <v>44491</v>
      </c>
      <c r="E8175" s="4" t="s">
        <v>27</v>
      </c>
      <c r="F8175" s="4" t="s">
        <v>28</v>
      </c>
      <c r="G8175" s="4" t="s">
        <v>39</v>
      </c>
      <c r="H8175" s="6" t="s">
        <v>17</v>
      </c>
      <c r="I8175" s="7">
        <v>45</v>
      </c>
      <c r="J8175" s="8">
        <v>425</v>
      </c>
      <c r="K8175" s="9">
        <v>191250</v>
      </c>
      <c r="L8175" s="9">
        <v>105187.50000000001</v>
      </c>
      <c r="M8175" s="10">
        <v>0.55000000000000004</v>
      </c>
      <c r="N8175" s="4" t="s">
        <v>24</v>
      </c>
      <c r="O8175" s="4" t="str">
        <f>TEXT(Table1[[#This Row],[Invoice Date]],"yyyy")</f>
        <v>2021</v>
      </c>
      <c r="P8175" s="4" t="str">
        <f>TEXT(Table1[[#This Row],[Invoice Date]],"mmm")</f>
        <v>Oct</v>
      </c>
      <c r="Q8175" s="27">
        <f>WEEKNUM(Table1[[#This Row],[Invoice Date]]) + IF(YEAR(Table1[[#This Row],[Invoice Date]])=2021, 52, 0)</f>
        <v>95</v>
      </c>
    </row>
    <row r="8176" spans="2:17" ht="14.25" customHeight="1" x14ac:dyDescent="0.3">
      <c r="B8176" s="4" t="s">
        <v>26</v>
      </c>
      <c r="C8176" s="33">
        <v>1197831</v>
      </c>
      <c r="D8176" s="5">
        <v>44491</v>
      </c>
      <c r="E8176" s="4" t="s">
        <v>15</v>
      </c>
      <c r="F8176" s="4" t="s">
        <v>119</v>
      </c>
      <c r="G8176" s="4" t="s">
        <v>120</v>
      </c>
      <c r="H8176" s="6" t="s">
        <v>17</v>
      </c>
      <c r="I8176" s="7">
        <v>54.999999999999993</v>
      </c>
      <c r="J8176" s="8">
        <v>375</v>
      </c>
      <c r="K8176" s="9">
        <v>206249.99999999997</v>
      </c>
      <c r="L8176" s="9">
        <v>82500</v>
      </c>
      <c r="M8176" s="10">
        <v>0.4</v>
      </c>
      <c r="N8176" s="4" t="s">
        <v>18</v>
      </c>
      <c r="O8176" s="4" t="str">
        <f>TEXT(Table1[[#This Row],[Invoice Date]],"yyyy")</f>
        <v>2021</v>
      </c>
      <c r="P8176" s="4" t="str">
        <f>TEXT(Table1[[#This Row],[Invoice Date]],"mmm")</f>
        <v>Oct</v>
      </c>
      <c r="Q8176" s="27">
        <f>WEEKNUM(Table1[[#This Row],[Invoice Date]]) + IF(YEAR(Table1[[#This Row],[Invoice Date]])=2021, 52, 0)</f>
        <v>95</v>
      </c>
    </row>
    <row r="8177" spans="2:17" ht="14.25" customHeight="1" x14ac:dyDescent="0.3">
      <c r="B8177" s="4" t="s">
        <v>61</v>
      </c>
      <c r="C8177" s="33">
        <v>1185731</v>
      </c>
      <c r="D8177" s="5">
        <v>44491</v>
      </c>
      <c r="E8177" s="4" t="s">
        <v>31</v>
      </c>
      <c r="F8177" s="4" t="s">
        <v>64</v>
      </c>
      <c r="G8177" s="4" t="s">
        <v>65</v>
      </c>
      <c r="H8177" s="6" t="s">
        <v>23</v>
      </c>
      <c r="I8177" s="7">
        <v>80</v>
      </c>
      <c r="J8177" s="8">
        <v>275</v>
      </c>
      <c r="K8177" s="9">
        <v>220000</v>
      </c>
      <c r="L8177" s="9">
        <v>66000</v>
      </c>
      <c r="M8177" s="10">
        <v>0.3</v>
      </c>
      <c r="N8177" s="4" t="s">
        <v>24</v>
      </c>
      <c r="O8177" s="4" t="str">
        <f>TEXT(Table1[[#This Row],[Invoice Date]],"yyyy")</f>
        <v>2021</v>
      </c>
      <c r="P8177" s="4" t="str">
        <f>TEXT(Table1[[#This Row],[Invoice Date]],"mmm")</f>
        <v>Oct</v>
      </c>
      <c r="Q8177" s="27">
        <f>WEEKNUM(Table1[[#This Row],[Invoice Date]]) + IF(YEAR(Table1[[#This Row],[Invoice Date]])=2021, 52, 0)</f>
        <v>95</v>
      </c>
    </row>
    <row r="8178" spans="2:17" ht="14.25" customHeight="1" x14ac:dyDescent="0.3">
      <c r="B8178" s="4" t="s">
        <v>61</v>
      </c>
      <c r="C8178" s="33">
        <v>1185731</v>
      </c>
      <c r="D8178" s="5">
        <v>44491</v>
      </c>
      <c r="E8178" s="4" t="s">
        <v>48</v>
      </c>
      <c r="F8178" s="4" t="s">
        <v>98</v>
      </c>
      <c r="G8178" s="4" t="s">
        <v>99</v>
      </c>
      <c r="H8178" s="6" t="s">
        <v>17</v>
      </c>
      <c r="I8178" s="7">
        <v>54.999999999999993</v>
      </c>
      <c r="J8178" s="8">
        <v>450</v>
      </c>
      <c r="K8178" s="9">
        <v>247499.99999999997</v>
      </c>
      <c r="L8178" s="9">
        <v>99000</v>
      </c>
      <c r="M8178" s="10">
        <v>0.4</v>
      </c>
      <c r="N8178" s="4" t="s">
        <v>83</v>
      </c>
      <c r="O8178" s="4" t="str">
        <f>TEXT(Table1[[#This Row],[Invoice Date]],"yyyy")</f>
        <v>2021</v>
      </c>
      <c r="P8178" s="4" t="str">
        <f>TEXT(Table1[[#This Row],[Invoice Date]],"mmm")</f>
        <v>Oct</v>
      </c>
      <c r="Q8178" s="27">
        <f>WEEKNUM(Table1[[#This Row],[Invoice Date]]) + IF(YEAR(Table1[[#This Row],[Invoice Date]])=2021, 52, 0)</f>
        <v>95</v>
      </c>
    </row>
    <row r="8179" spans="2:17" ht="14.25" customHeight="1" x14ac:dyDescent="0.3">
      <c r="B8179" s="4" t="s">
        <v>61</v>
      </c>
      <c r="C8179" s="33">
        <v>1185731</v>
      </c>
      <c r="D8179" s="5">
        <v>44491</v>
      </c>
      <c r="E8179" s="4" t="s">
        <v>31</v>
      </c>
      <c r="F8179" s="4" t="s">
        <v>64</v>
      </c>
      <c r="G8179" s="4" t="s">
        <v>65</v>
      </c>
      <c r="H8179" s="6" t="s">
        <v>17</v>
      </c>
      <c r="I8179" s="7">
        <v>70</v>
      </c>
      <c r="J8179" s="8">
        <v>450</v>
      </c>
      <c r="K8179" s="9">
        <v>315000</v>
      </c>
      <c r="L8179" s="9">
        <v>110250.00000000001</v>
      </c>
      <c r="M8179" s="10">
        <v>0.35000000000000003</v>
      </c>
      <c r="N8179" s="4" t="s">
        <v>24</v>
      </c>
      <c r="O8179" s="4" t="str">
        <f>TEXT(Table1[[#This Row],[Invoice Date]],"yyyy")</f>
        <v>2021</v>
      </c>
      <c r="P8179" s="4" t="str">
        <f>TEXT(Table1[[#This Row],[Invoice Date]],"mmm")</f>
        <v>Oct</v>
      </c>
      <c r="Q8179" s="27">
        <f>WEEKNUM(Table1[[#This Row],[Invoice Date]]) + IF(YEAR(Table1[[#This Row],[Invoice Date]])=2021, 52, 0)</f>
        <v>95</v>
      </c>
    </row>
    <row r="8180" spans="2:17" ht="14.25" customHeight="1" x14ac:dyDescent="0.3">
      <c r="B8180" s="4" t="s">
        <v>14</v>
      </c>
      <c r="C8180" s="33">
        <v>1185732</v>
      </c>
      <c r="D8180" s="5">
        <v>44492</v>
      </c>
      <c r="E8180" s="4" t="s">
        <v>27</v>
      </c>
      <c r="F8180" s="4" t="s">
        <v>28</v>
      </c>
      <c r="G8180" s="4" t="s">
        <v>39</v>
      </c>
      <c r="H8180" s="6" t="s">
        <v>19</v>
      </c>
      <c r="I8180" s="7">
        <v>34</v>
      </c>
      <c r="J8180" s="8">
        <v>68</v>
      </c>
      <c r="K8180" s="9">
        <v>2312</v>
      </c>
      <c r="L8180" s="9">
        <v>901.68</v>
      </c>
      <c r="M8180" s="10">
        <v>0.38999999999999996</v>
      </c>
      <c r="N8180" s="4" t="s">
        <v>24</v>
      </c>
      <c r="O8180" s="4" t="str">
        <f>TEXT(Table1[[#This Row],[Invoice Date]],"yyyy")</f>
        <v>2021</v>
      </c>
      <c r="P8180" s="4" t="str">
        <f>TEXT(Table1[[#This Row],[Invoice Date]],"mmm")</f>
        <v>Oct</v>
      </c>
      <c r="Q8180" s="27">
        <f>WEEKNUM(Table1[[#This Row],[Invoice Date]]) + IF(YEAR(Table1[[#This Row],[Invoice Date]])=2021, 52, 0)</f>
        <v>95</v>
      </c>
    </row>
    <row r="8181" spans="2:17" ht="14.25" customHeight="1" x14ac:dyDescent="0.3">
      <c r="B8181" s="4" t="s">
        <v>61</v>
      </c>
      <c r="C8181" s="33">
        <v>1185731</v>
      </c>
      <c r="D8181" s="5">
        <v>44492</v>
      </c>
      <c r="E8181" s="4" t="s">
        <v>15</v>
      </c>
      <c r="F8181" s="4" t="s">
        <v>62</v>
      </c>
      <c r="G8181" s="4" t="s">
        <v>63</v>
      </c>
      <c r="H8181" s="6" t="s">
        <v>23</v>
      </c>
      <c r="I8181" s="7">
        <v>37</v>
      </c>
      <c r="J8181" s="8">
        <v>63</v>
      </c>
      <c r="K8181" s="9">
        <v>2331</v>
      </c>
      <c r="L8181" s="9">
        <v>1188.81</v>
      </c>
      <c r="M8181" s="10">
        <v>0.51</v>
      </c>
      <c r="N8181" s="4" t="s">
        <v>83</v>
      </c>
      <c r="O8181" s="4" t="str">
        <f>TEXT(Table1[[#This Row],[Invoice Date]],"yyyy")</f>
        <v>2021</v>
      </c>
      <c r="P8181" s="4" t="str">
        <f>TEXT(Table1[[#This Row],[Invoice Date]],"mmm")</f>
        <v>Oct</v>
      </c>
      <c r="Q8181" s="27">
        <f>WEEKNUM(Table1[[#This Row],[Invoice Date]]) + IF(YEAR(Table1[[#This Row],[Invoice Date]])=2021, 52, 0)</f>
        <v>95</v>
      </c>
    </row>
    <row r="8182" spans="2:17" ht="14.25" customHeight="1" x14ac:dyDescent="0.3">
      <c r="B8182" s="4" t="s">
        <v>14</v>
      </c>
      <c r="C8182" s="33">
        <v>1185732</v>
      </c>
      <c r="D8182" s="5">
        <v>44492</v>
      </c>
      <c r="E8182" s="4" t="s">
        <v>27</v>
      </c>
      <c r="F8182" s="4" t="s">
        <v>28</v>
      </c>
      <c r="G8182" s="4" t="s">
        <v>39</v>
      </c>
      <c r="H8182" s="6" t="s">
        <v>19</v>
      </c>
      <c r="I8182" s="7">
        <v>41</v>
      </c>
      <c r="J8182" s="8">
        <v>68</v>
      </c>
      <c r="K8182" s="9">
        <v>2788</v>
      </c>
      <c r="L8182" s="9">
        <v>1310.3599999999999</v>
      </c>
      <c r="M8182" s="10">
        <v>0.47</v>
      </c>
      <c r="N8182" s="4" t="s">
        <v>83</v>
      </c>
      <c r="O8182" s="4" t="str">
        <f>TEXT(Table1[[#This Row],[Invoice Date]],"yyyy")</f>
        <v>2021</v>
      </c>
      <c r="P8182" s="4" t="str">
        <f>TEXT(Table1[[#This Row],[Invoice Date]],"mmm")</f>
        <v>Oct</v>
      </c>
      <c r="Q8182" s="27">
        <f>WEEKNUM(Table1[[#This Row],[Invoice Date]]) + IF(YEAR(Table1[[#This Row],[Invoice Date]])=2021, 52, 0)</f>
        <v>95</v>
      </c>
    </row>
    <row r="8183" spans="2:17" ht="14.25" customHeight="1" x14ac:dyDescent="0.3">
      <c r="B8183" s="4" t="s">
        <v>14</v>
      </c>
      <c r="C8183" s="33">
        <v>1185732</v>
      </c>
      <c r="D8183" s="5">
        <v>44492</v>
      </c>
      <c r="E8183" s="4" t="s">
        <v>31</v>
      </c>
      <c r="F8183" s="4" t="s">
        <v>86</v>
      </c>
      <c r="G8183" s="4" t="s">
        <v>87</v>
      </c>
      <c r="H8183" s="6" t="s">
        <v>21</v>
      </c>
      <c r="I8183" s="7">
        <v>32</v>
      </c>
      <c r="J8183" s="8">
        <v>102</v>
      </c>
      <c r="K8183" s="9">
        <v>3264</v>
      </c>
      <c r="L8183" s="9">
        <v>1272.9599999999998</v>
      </c>
      <c r="M8183" s="10">
        <v>0.38999999999999996</v>
      </c>
      <c r="N8183" s="4" t="s">
        <v>24</v>
      </c>
      <c r="O8183" s="4" t="str">
        <f>TEXT(Table1[[#This Row],[Invoice Date]],"yyyy")</f>
        <v>2021</v>
      </c>
      <c r="P8183" s="4" t="str">
        <f>TEXT(Table1[[#This Row],[Invoice Date]],"mmm")</f>
        <v>Oct</v>
      </c>
      <c r="Q8183" s="27">
        <f>WEEKNUM(Table1[[#This Row],[Invoice Date]]) + IF(YEAR(Table1[[#This Row],[Invoice Date]])=2021, 52, 0)</f>
        <v>95</v>
      </c>
    </row>
    <row r="8184" spans="2:17" ht="14.25" customHeight="1" x14ac:dyDescent="0.3">
      <c r="B8184" s="4" t="s">
        <v>14</v>
      </c>
      <c r="C8184" s="33">
        <v>1185732</v>
      </c>
      <c r="D8184" s="5">
        <v>44492</v>
      </c>
      <c r="E8184" s="4" t="s">
        <v>31</v>
      </c>
      <c r="F8184" s="4" t="s">
        <v>86</v>
      </c>
      <c r="G8184" s="4" t="s">
        <v>87</v>
      </c>
      <c r="H8184" s="6" t="s">
        <v>20</v>
      </c>
      <c r="I8184" s="7">
        <v>31</v>
      </c>
      <c r="J8184" s="8">
        <v>111</v>
      </c>
      <c r="K8184" s="9">
        <v>3441</v>
      </c>
      <c r="L8184" s="9">
        <v>1273.17</v>
      </c>
      <c r="M8184" s="10">
        <v>0.37</v>
      </c>
      <c r="N8184" s="4" t="s">
        <v>24</v>
      </c>
      <c r="O8184" s="4" t="str">
        <f>TEXT(Table1[[#This Row],[Invoice Date]],"yyyy")</f>
        <v>2021</v>
      </c>
      <c r="P8184" s="4" t="str">
        <f>TEXT(Table1[[#This Row],[Invoice Date]],"mmm")</f>
        <v>Oct</v>
      </c>
      <c r="Q8184" s="27">
        <f>WEEKNUM(Table1[[#This Row],[Invoice Date]]) + IF(YEAR(Table1[[#This Row],[Invoice Date]])=2021, 52, 0)</f>
        <v>95</v>
      </c>
    </row>
    <row r="8185" spans="2:17" ht="14.25" customHeight="1" x14ac:dyDescent="0.3">
      <c r="B8185" s="4" t="s">
        <v>14</v>
      </c>
      <c r="C8185" s="33">
        <v>1185732</v>
      </c>
      <c r="D8185" s="5">
        <v>44492</v>
      </c>
      <c r="E8185" s="4" t="s">
        <v>31</v>
      </c>
      <c r="F8185" s="4" t="s">
        <v>86</v>
      </c>
      <c r="G8185" s="4" t="s">
        <v>87</v>
      </c>
      <c r="H8185" s="6" t="s">
        <v>22</v>
      </c>
      <c r="I8185" s="7">
        <v>53</v>
      </c>
      <c r="J8185" s="8">
        <v>69</v>
      </c>
      <c r="K8185" s="9">
        <v>3657</v>
      </c>
      <c r="L8185" s="9">
        <v>1462.8000000000002</v>
      </c>
      <c r="M8185" s="10">
        <v>0.4</v>
      </c>
      <c r="N8185" s="4" t="s">
        <v>83</v>
      </c>
      <c r="O8185" s="4" t="str">
        <f>TEXT(Table1[[#This Row],[Invoice Date]],"yyyy")</f>
        <v>2021</v>
      </c>
      <c r="P8185" s="4" t="str">
        <f>TEXT(Table1[[#This Row],[Invoice Date]],"mmm")</f>
        <v>Oct</v>
      </c>
      <c r="Q8185" s="27">
        <f>WEEKNUM(Table1[[#This Row],[Invoice Date]]) + IF(YEAR(Table1[[#This Row],[Invoice Date]])=2021, 52, 0)</f>
        <v>95</v>
      </c>
    </row>
    <row r="8186" spans="2:17" ht="14.25" customHeight="1" x14ac:dyDescent="0.3">
      <c r="B8186" s="4" t="s">
        <v>14</v>
      </c>
      <c r="C8186" s="33">
        <v>1185732</v>
      </c>
      <c r="D8186" s="5">
        <v>44492</v>
      </c>
      <c r="E8186" s="4" t="s">
        <v>31</v>
      </c>
      <c r="F8186" s="4" t="s">
        <v>86</v>
      </c>
      <c r="G8186" s="4" t="s">
        <v>87</v>
      </c>
      <c r="H8186" s="6" t="s">
        <v>21</v>
      </c>
      <c r="I8186" s="7">
        <v>43</v>
      </c>
      <c r="J8186" s="8">
        <v>90</v>
      </c>
      <c r="K8186" s="9">
        <v>3870</v>
      </c>
      <c r="L8186" s="9">
        <v>1896.3</v>
      </c>
      <c r="M8186" s="10">
        <v>0.49</v>
      </c>
      <c r="N8186" s="4" t="s">
        <v>83</v>
      </c>
      <c r="O8186" s="4" t="str">
        <f>TEXT(Table1[[#This Row],[Invoice Date]],"yyyy")</f>
        <v>2021</v>
      </c>
      <c r="P8186" s="4" t="str">
        <f>TEXT(Table1[[#This Row],[Invoice Date]],"mmm")</f>
        <v>Oct</v>
      </c>
      <c r="Q8186" s="27">
        <f>WEEKNUM(Table1[[#This Row],[Invoice Date]]) + IF(YEAR(Table1[[#This Row],[Invoice Date]])=2021, 52, 0)</f>
        <v>95</v>
      </c>
    </row>
    <row r="8187" spans="2:17" ht="14.25" customHeight="1" x14ac:dyDescent="0.3">
      <c r="B8187" s="4" t="s">
        <v>14</v>
      </c>
      <c r="C8187" s="33">
        <v>1185732</v>
      </c>
      <c r="D8187" s="5">
        <v>44492</v>
      </c>
      <c r="E8187" s="4" t="s">
        <v>31</v>
      </c>
      <c r="F8187" s="4" t="s">
        <v>86</v>
      </c>
      <c r="G8187" s="4" t="s">
        <v>87</v>
      </c>
      <c r="H8187" s="6" t="s">
        <v>22</v>
      </c>
      <c r="I8187" s="7">
        <v>44</v>
      </c>
      <c r="J8187" s="8">
        <v>88</v>
      </c>
      <c r="K8187" s="9">
        <v>3872</v>
      </c>
      <c r="L8187" s="9">
        <v>1432.6399999999999</v>
      </c>
      <c r="M8187" s="10">
        <v>0.37</v>
      </c>
      <c r="N8187" s="4" t="s">
        <v>24</v>
      </c>
      <c r="O8187" s="4" t="str">
        <f>TEXT(Table1[[#This Row],[Invoice Date]],"yyyy")</f>
        <v>2021</v>
      </c>
      <c r="P8187" s="4" t="str">
        <f>TEXT(Table1[[#This Row],[Invoice Date]],"mmm")</f>
        <v>Oct</v>
      </c>
      <c r="Q8187" s="27">
        <f>WEEKNUM(Table1[[#This Row],[Invoice Date]]) + IF(YEAR(Table1[[#This Row],[Invoice Date]])=2021, 52, 0)</f>
        <v>95</v>
      </c>
    </row>
    <row r="8188" spans="2:17" ht="14.25" customHeight="1" x14ac:dyDescent="0.3">
      <c r="B8188" s="4" t="s">
        <v>14</v>
      </c>
      <c r="C8188" s="33">
        <v>1185732</v>
      </c>
      <c r="D8188" s="5">
        <v>44492</v>
      </c>
      <c r="E8188" s="4" t="s">
        <v>31</v>
      </c>
      <c r="F8188" s="4" t="s">
        <v>86</v>
      </c>
      <c r="G8188" s="4" t="s">
        <v>87</v>
      </c>
      <c r="H8188" s="6" t="s">
        <v>20</v>
      </c>
      <c r="I8188" s="7">
        <v>44</v>
      </c>
      <c r="J8188" s="8">
        <v>91</v>
      </c>
      <c r="K8188" s="9">
        <v>4004</v>
      </c>
      <c r="L8188" s="9">
        <v>1921.9199999999998</v>
      </c>
      <c r="M8188" s="10">
        <v>0.48</v>
      </c>
      <c r="N8188" s="4" t="s">
        <v>83</v>
      </c>
      <c r="O8188" s="4" t="str">
        <f>TEXT(Table1[[#This Row],[Invoice Date]],"yyyy")</f>
        <v>2021</v>
      </c>
      <c r="P8188" s="4" t="str">
        <f>TEXT(Table1[[#This Row],[Invoice Date]],"mmm")</f>
        <v>Oct</v>
      </c>
      <c r="Q8188" s="27">
        <f>WEEKNUM(Table1[[#This Row],[Invoice Date]]) + IF(YEAR(Table1[[#This Row],[Invoice Date]])=2021, 52, 0)</f>
        <v>95</v>
      </c>
    </row>
    <row r="8189" spans="2:17" ht="14.25" customHeight="1" x14ac:dyDescent="0.3">
      <c r="B8189" s="4" t="s">
        <v>14</v>
      </c>
      <c r="C8189" s="33">
        <v>1185732</v>
      </c>
      <c r="D8189" s="5">
        <v>44492</v>
      </c>
      <c r="E8189" s="4" t="s">
        <v>31</v>
      </c>
      <c r="F8189" s="4" t="s">
        <v>86</v>
      </c>
      <c r="G8189" s="4" t="s">
        <v>87</v>
      </c>
      <c r="H8189" s="6" t="s">
        <v>23</v>
      </c>
      <c r="I8189" s="7">
        <v>56</v>
      </c>
      <c r="J8189" s="8">
        <v>85</v>
      </c>
      <c r="K8189" s="9">
        <v>4760</v>
      </c>
      <c r="L8189" s="9">
        <v>1808.8</v>
      </c>
      <c r="M8189" s="10">
        <v>0.38</v>
      </c>
      <c r="N8189" s="4" t="s">
        <v>83</v>
      </c>
      <c r="O8189" s="4" t="str">
        <f>TEXT(Table1[[#This Row],[Invoice Date]],"yyyy")</f>
        <v>2021</v>
      </c>
      <c r="P8189" s="4" t="str">
        <f>TEXT(Table1[[#This Row],[Invoice Date]],"mmm")</f>
        <v>Oct</v>
      </c>
      <c r="Q8189" s="27">
        <f>WEEKNUM(Table1[[#This Row],[Invoice Date]]) + IF(YEAR(Table1[[#This Row],[Invoice Date]])=2021, 52, 0)</f>
        <v>95</v>
      </c>
    </row>
    <row r="8190" spans="2:17" ht="14.25" customHeight="1" x14ac:dyDescent="0.3">
      <c r="B8190" s="4" t="s">
        <v>14</v>
      </c>
      <c r="C8190" s="33">
        <v>1185732</v>
      </c>
      <c r="D8190" s="5">
        <v>44492</v>
      </c>
      <c r="E8190" s="4" t="s">
        <v>31</v>
      </c>
      <c r="F8190" s="4" t="s">
        <v>86</v>
      </c>
      <c r="G8190" s="4" t="s">
        <v>87</v>
      </c>
      <c r="H8190" s="6" t="s">
        <v>23</v>
      </c>
      <c r="I8190" s="7">
        <v>47</v>
      </c>
      <c r="J8190" s="8">
        <v>107</v>
      </c>
      <c r="K8190" s="9">
        <v>5029</v>
      </c>
      <c r="L8190" s="9">
        <v>1458.4099999999999</v>
      </c>
      <c r="M8190" s="10">
        <v>0.28999999999999998</v>
      </c>
      <c r="N8190" s="4" t="s">
        <v>24</v>
      </c>
      <c r="O8190" s="4" t="str">
        <f>TEXT(Table1[[#This Row],[Invoice Date]],"yyyy")</f>
        <v>2021</v>
      </c>
      <c r="P8190" s="4" t="str">
        <f>TEXT(Table1[[#This Row],[Invoice Date]],"mmm")</f>
        <v>Oct</v>
      </c>
      <c r="Q8190" s="27">
        <f>WEEKNUM(Table1[[#This Row],[Invoice Date]]) + IF(YEAR(Table1[[#This Row],[Invoice Date]])=2021, 52, 0)</f>
        <v>95</v>
      </c>
    </row>
    <row r="8191" spans="2:17" ht="14.25" customHeight="1" x14ac:dyDescent="0.3">
      <c r="B8191" s="4" t="s">
        <v>14</v>
      </c>
      <c r="C8191" s="33">
        <v>1185732</v>
      </c>
      <c r="D8191" s="5">
        <v>44492</v>
      </c>
      <c r="E8191" s="4" t="s">
        <v>31</v>
      </c>
      <c r="F8191" s="4" t="s">
        <v>86</v>
      </c>
      <c r="G8191" s="4" t="s">
        <v>87</v>
      </c>
      <c r="H8191" s="6" t="s">
        <v>17</v>
      </c>
      <c r="I8191" s="7">
        <v>41</v>
      </c>
      <c r="J8191" s="8">
        <v>135</v>
      </c>
      <c r="K8191" s="9">
        <v>5535</v>
      </c>
      <c r="L8191" s="9">
        <v>2656.7999999999997</v>
      </c>
      <c r="M8191" s="10">
        <v>0.48</v>
      </c>
      <c r="N8191" s="4" t="s">
        <v>83</v>
      </c>
      <c r="O8191" s="4" t="str">
        <f>TEXT(Table1[[#This Row],[Invoice Date]],"yyyy")</f>
        <v>2021</v>
      </c>
      <c r="P8191" s="4" t="str">
        <f>TEXT(Table1[[#This Row],[Invoice Date]],"mmm")</f>
        <v>Oct</v>
      </c>
      <c r="Q8191" s="27">
        <f>WEEKNUM(Table1[[#This Row],[Invoice Date]]) + IF(YEAR(Table1[[#This Row],[Invoice Date]])=2021, 52, 0)</f>
        <v>95</v>
      </c>
    </row>
    <row r="8192" spans="2:17" ht="14.25" customHeight="1" x14ac:dyDescent="0.3">
      <c r="B8192" s="4" t="s">
        <v>14</v>
      </c>
      <c r="C8192" s="33">
        <v>1185732</v>
      </c>
      <c r="D8192" s="5">
        <v>44492</v>
      </c>
      <c r="E8192" s="4" t="s">
        <v>31</v>
      </c>
      <c r="F8192" s="4" t="s">
        <v>86</v>
      </c>
      <c r="G8192" s="4" t="s">
        <v>87</v>
      </c>
      <c r="H8192" s="6" t="s">
        <v>19</v>
      </c>
      <c r="I8192" s="7">
        <v>33</v>
      </c>
      <c r="J8192" s="8">
        <v>175</v>
      </c>
      <c r="K8192" s="9">
        <v>5775</v>
      </c>
      <c r="L8192" s="9">
        <v>2425.5000000000005</v>
      </c>
      <c r="M8192" s="10">
        <v>0.42000000000000004</v>
      </c>
      <c r="N8192" s="4" t="s">
        <v>24</v>
      </c>
      <c r="O8192" s="4" t="str">
        <f>TEXT(Table1[[#This Row],[Invoice Date]],"yyyy")</f>
        <v>2021</v>
      </c>
      <c r="P8192" s="4" t="str">
        <f>TEXT(Table1[[#This Row],[Invoice Date]],"mmm")</f>
        <v>Oct</v>
      </c>
      <c r="Q8192" s="27">
        <f>WEEKNUM(Table1[[#This Row],[Invoice Date]]) + IF(YEAR(Table1[[#This Row],[Invoice Date]])=2021, 52, 0)</f>
        <v>95</v>
      </c>
    </row>
    <row r="8193" spans="2:17" ht="14.25" customHeight="1" x14ac:dyDescent="0.3">
      <c r="B8193" s="4" t="s">
        <v>14</v>
      </c>
      <c r="C8193" s="33">
        <v>1185732</v>
      </c>
      <c r="D8193" s="5">
        <v>44492</v>
      </c>
      <c r="E8193" s="4" t="s">
        <v>31</v>
      </c>
      <c r="F8193" s="4" t="s">
        <v>86</v>
      </c>
      <c r="G8193" s="4" t="s">
        <v>87</v>
      </c>
      <c r="H8193" s="6" t="s">
        <v>17</v>
      </c>
      <c r="I8193" s="7">
        <v>36</v>
      </c>
      <c r="J8193" s="8">
        <v>170</v>
      </c>
      <c r="K8193" s="9">
        <v>6120</v>
      </c>
      <c r="L8193" s="9">
        <v>2570.4</v>
      </c>
      <c r="M8193" s="10">
        <v>0.42</v>
      </c>
      <c r="N8193" s="4" t="s">
        <v>24</v>
      </c>
      <c r="O8193" s="4" t="str">
        <f>TEXT(Table1[[#This Row],[Invoice Date]],"yyyy")</f>
        <v>2021</v>
      </c>
      <c r="P8193" s="4" t="str">
        <f>TEXT(Table1[[#This Row],[Invoice Date]],"mmm")</f>
        <v>Oct</v>
      </c>
      <c r="Q8193" s="27">
        <f>WEEKNUM(Table1[[#This Row],[Invoice Date]]) + IF(YEAR(Table1[[#This Row],[Invoice Date]])=2021, 52, 0)</f>
        <v>95</v>
      </c>
    </row>
    <row r="8194" spans="2:17" ht="14.25" customHeight="1" x14ac:dyDescent="0.3">
      <c r="B8194" s="4" t="s">
        <v>14</v>
      </c>
      <c r="C8194" s="33">
        <v>1185732</v>
      </c>
      <c r="D8194" s="5">
        <v>44492</v>
      </c>
      <c r="E8194" s="4" t="s">
        <v>31</v>
      </c>
      <c r="F8194" s="4" t="s">
        <v>86</v>
      </c>
      <c r="G8194" s="4" t="s">
        <v>87</v>
      </c>
      <c r="H8194" s="6" t="s">
        <v>19</v>
      </c>
      <c r="I8194" s="7">
        <v>47</v>
      </c>
      <c r="J8194" s="8">
        <v>145</v>
      </c>
      <c r="K8194" s="9">
        <v>6815</v>
      </c>
      <c r="L8194" s="9">
        <v>3611.9500000000003</v>
      </c>
      <c r="M8194" s="10">
        <v>0.53</v>
      </c>
      <c r="N8194" s="4" t="s">
        <v>83</v>
      </c>
      <c r="O8194" s="4" t="str">
        <f>TEXT(Table1[[#This Row],[Invoice Date]],"yyyy")</f>
        <v>2021</v>
      </c>
      <c r="P8194" s="4" t="str">
        <f>TEXT(Table1[[#This Row],[Invoice Date]],"mmm")</f>
        <v>Oct</v>
      </c>
      <c r="Q8194" s="27">
        <f>WEEKNUM(Table1[[#This Row],[Invoice Date]]) + IF(YEAR(Table1[[#This Row],[Invoice Date]])=2021, 52, 0)</f>
        <v>95</v>
      </c>
    </row>
    <row r="8195" spans="2:17" ht="14.25" customHeight="1" x14ac:dyDescent="0.3">
      <c r="B8195" s="4" t="s">
        <v>61</v>
      </c>
      <c r="C8195" s="33">
        <v>1185731</v>
      </c>
      <c r="D8195" s="5">
        <v>44492</v>
      </c>
      <c r="E8195" s="4" t="s">
        <v>15</v>
      </c>
      <c r="F8195" s="4" t="s">
        <v>62</v>
      </c>
      <c r="G8195" s="4" t="s">
        <v>63</v>
      </c>
      <c r="H8195" s="6" t="s">
        <v>23</v>
      </c>
      <c r="I8195" s="7">
        <v>40</v>
      </c>
      <c r="J8195" s="8">
        <v>250</v>
      </c>
      <c r="K8195" s="9">
        <v>100000</v>
      </c>
      <c r="L8195" s="9">
        <v>40000</v>
      </c>
      <c r="M8195" s="10">
        <v>0.4</v>
      </c>
      <c r="N8195" s="4" t="s">
        <v>24</v>
      </c>
      <c r="O8195" s="4" t="str">
        <f>TEXT(Table1[[#This Row],[Invoice Date]],"yyyy")</f>
        <v>2021</v>
      </c>
      <c r="P8195" s="4" t="str">
        <f>TEXT(Table1[[#This Row],[Invoice Date]],"mmm")</f>
        <v>Oct</v>
      </c>
      <c r="Q8195" s="27">
        <f>WEEKNUM(Table1[[#This Row],[Invoice Date]]) + IF(YEAR(Table1[[#This Row],[Invoice Date]])=2021, 52, 0)</f>
        <v>95</v>
      </c>
    </row>
    <row r="8196" spans="2:17" ht="14.25" customHeight="1" x14ac:dyDescent="0.3">
      <c r="B8196" s="4" t="s">
        <v>14</v>
      </c>
      <c r="C8196" s="33">
        <v>1185732</v>
      </c>
      <c r="D8196" s="5">
        <v>44492</v>
      </c>
      <c r="E8196" s="4" t="s">
        <v>27</v>
      </c>
      <c r="F8196" s="4" t="s">
        <v>28</v>
      </c>
      <c r="G8196" s="4" t="s">
        <v>39</v>
      </c>
      <c r="H8196" s="6" t="s">
        <v>19</v>
      </c>
      <c r="I8196" s="7">
        <v>45</v>
      </c>
      <c r="J8196" s="8">
        <v>225</v>
      </c>
      <c r="K8196" s="9">
        <v>101250</v>
      </c>
      <c r="L8196" s="9">
        <v>35437.5</v>
      </c>
      <c r="M8196" s="10">
        <v>0.35</v>
      </c>
      <c r="N8196" s="4" t="s">
        <v>24</v>
      </c>
      <c r="O8196" s="4" t="str">
        <f>TEXT(Table1[[#This Row],[Invoice Date]],"yyyy")</f>
        <v>2021</v>
      </c>
      <c r="P8196" s="4" t="str">
        <f>TEXT(Table1[[#This Row],[Invoice Date]],"mmm")</f>
        <v>Oct</v>
      </c>
      <c r="Q8196" s="27">
        <f>WEEKNUM(Table1[[#This Row],[Invoice Date]]) + IF(YEAR(Table1[[#This Row],[Invoice Date]])=2021, 52, 0)</f>
        <v>95</v>
      </c>
    </row>
    <row r="8197" spans="2:17" ht="14.25" customHeight="1" x14ac:dyDescent="0.3">
      <c r="B8197" s="4" t="s">
        <v>14</v>
      </c>
      <c r="C8197" s="33">
        <v>1185732</v>
      </c>
      <c r="D8197" s="5">
        <v>44492</v>
      </c>
      <c r="E8197" s="4" t="s">
        <v>31</v>
      </c>
      <c r="F8197" s="4" t="s">
        <v>86</v>
      </c>
      <c r="G8197" s="4" t="s">
        <v>87</v>
      </c>
      <c r="H8197" s="6" t="s">
        <v>21</v>
      </c>
      <c r="I8197" s="7">
        <v>45.000000000000007</v>
      </c>
      <c r="J8197" s="8">
        <v>300</v>
      </c>
      <c r="K8197" s="9">
        <v>135000.00000000003</v>
      </c>
      <c r="L8197" s="9">
        <v>47250.000000000007</v>
      </c>
      <c r="M8197" s="10">
        <v>0.35</v>
      </c>
      <c r="N8197" s="4" t="s">
        <v>83</v>
      </c>
      <c r="O8197" s="4" t="str">
        <f>TEXT(Table1[[#This Row],[Invoice Date]],"yyyy")</f>
        <v>2021</v>
      </c>
      <c r="P8197" s="4" t="str">
        <f>TEXT(Table1[[#This Row],[Invoice Date]],"mmm")</f>
        <v>Oct</v>
      </c>
      <c r="Q8197" s="27">
        <f>WEEKNUM(Table1[[#This Row],[Invoice Date]]) + IF(YEAR(Table1[[#This Row],[Invoice Date]])=2021, 52, 0)</f>
        <v>95</v>
      </c>
    </row>
    <row r="8198" spans="2:17" ht="14.25" customHeight="1" x14ac:dyDescent="0.3">
      <c r="B8198" s="4" t="s">
        <v>14</v>
      </c>
      <c r="C8198" s="33">
        <v>1185732</v>
      </c>
      <c r="D8198" s="5">
        <v>44492</v>
      </c>
      <c r="E8198" s="4" t="s">
        <v>31</v>
      </c>
      <c r="F8198" s="4" t="s">
        <v>86</v>
      </c>
      <c r="G8198" s="4" t="s">
        <v>87</v>
      </c>
      <c r="H8198" s="6" t="s">
        <v>20</v>
      </c>
      <c r="I8198" s="7">
        <v>45.000000000000007</v>
      </c>
      <c r="J8198" s="8">
        <v>325</v>
      </c>
      <c r="K8198" s="9">
        <v>146250.00000000003</v>
      </c>
      <c r="L8198" s="9">
        <v>51187.500000000007</v>
      </c>
      <c r="M8198" s="10">
        <v>0.35</v>
      </c>
      <c r="N8198" s="4" t="s">
        <v>83</v>
      </c>
      <c r="O8198" s="4" t="str">
        <f>TEXT(Table1[[#This Row],[Invoice Date]],"yyyy")</f>
        <v>2021</v>
      </c>
      <c r="P8198" s="4" t="str">
        <f>TEXT(Table1[[#This Row],[Invoice Date]],"mmm")</f>
        <v>Oct</v>
      </c>
      <c r="Q8198" s="27">
        <f>WEEKNUM(Table1[[#This Row],[Invoice Date]]) + IF(YEAR(Table1[[#This Row],[Invoice Date]])=2021, 52, 0)</f>
        <v>95</v>
      </c>
    </row>
    <row r="8199" spans="2:17" ht="14.25" customHeight="1" x14ac:dyDescent="0.3">
      <c r="B8199" s="4" t="s">
        <v>14</v>
      </c>
      <c r="C8199" s="33">
        <v>1185732</v>
      </c>
      <c r="D8199" s="5">
        <v>44492</v>
      </c>
      <c r="E8199" s="4" t="s">
        <v>31</v>
      </c>
      <c r="F8199" s="4" t="s">
        <v>86</v>
      </c>
      <c r="G8199" s="4" t="s">
        <v>87</v>
      </c>
      <c r="H8199" s="6" t="s">
        <v>22</v>
      </c>
      <c r="I8199" s="7">
        <v>55.000000000000007</v>
      </c>
      <c r="J8199" s="8">
        <v>275</v>
      </c>
      <c r="K8199" s="9">
        <v>151250.00000000003</v>
      </c>
      <c r="L8199" s="9">
        <v>45375.000000000007</v>
      </c>
      <c r="M8199" s="10">
        <v>0.3</v>
      </c>
      <c r="N8199" s="4" t="s">
        <v>83</v>
      </c>
      <c r="O8199" s="4" t="str">
        <f>TEXT(Table1[[#This Row],[Invoice Date]],"yyyy")</f>
        <v>2021</v>
      </c>
      <c r="P8199" s="4" t="str">
        <f>TEXT(Table1[[#This Row],[Invoice Date]],"mmm")</f>
        <v>Oct</v>
      </c>
      <c r="Q8199" s="27">
        <f>WEEKNUM(Table1[[#This Row],[Invoice Date]]) + IF(YEAR(Table1[[#This Row],[Invoice Date]])=2021, 52, 0)</f>
        <v>95</v>
      </c>
    </row>
    <row r="8200" spans="2:17" ht="14.25" customHeight="1" x14ac:dyDescent="0.3">
      <c r="B8200" s="4" t="s">
        <v>14</v>
      </c>
      <c r="C8200" s="33">
        <v>1185732</v>
      </c>
      <c r="D8200" s="5">
        <v>44492</v>
      </c>
      <c r="E8200" s="4" t="s">
        <v>31</v>
      </c>
      <c r="F8200" s="4" t="s">
        <v>86</v>
      </c>
      <c r="G8200" s="4" t="s">
        <v>87</v>
      </c>
      <c r="H8200" s="6" t="s">
        <v>23</v>
      </c>
      <c r="I8200" s="7">
        <v>60.000000000000007</v>
      </c>
      <c r="J8200" s="8">
        <v>325</v>
      </c>
      <c r="K8200" s="9">
        <v>195000.00000000003</v>
      </c>
      <c r="L8200" s="9">
        <v>48750.000000000007</v>
      </c>
      <c r="M8200" s="10">
        <v>0.25</v>
      </c>
      <c r="N8200" s="4" t="s">
        <v>83</v>
      </c>
      <c r="O8200" s="4" t="str">
        <f>TEXT(Table1[[#This Row],[Invoice Date]],"yyyy")</f>
        <v>2021</v>
      </c>
      <c r="P8200" s="4" t="str">
        <f>TEXT(Table1[[#This Row],[Invoice Date]],"mmm")</f>
        <v>Oct</v>
      </c>
      <c r="Q8200" s="27">
        <f>WEEKNUM(Table1[[#This Row],[Invoice Date]]) + IF(YEAR(Table1[[#This Row],[Invoice Date]])=2021, 52, 0)</f>
        <v>95</v>
      </c>
    </row>
    <row r="8201" spans="2:17" ht="14.25" customHeight="1" x14ac:dyDescent="0.3">
      <c r="B8201" s="4" t="s">
        <v>14</v>
      </c>
      <c r="C8201" s="33">
        <v>1185732</v>
      </c>
      <c r="D8201" s="5">
        <v>44492</v>
      </c>
      <c r="E8201" s="4" t="s">
        <v>31</v>
      </c>
      <c r="F8201" s="4" t="s">
        <v>86</v>
      </c>
      <c r="G8201" s="4" t="s">
        <v>87</v>
      </c>
      <c r="H8201" s="6" t="s">
        <v>17</v>
      </c>
      <c r="I8201" s="7">
        <v>45.000000000000007</v>
      </c>
      <c r="J8201" s="8">
        <v>500</v>
      </c>
      <c r="K8201" s="9">
        <v>225000.00000000003</v>
      </c>
      <c r="L8201" s="9">
        <v>78750</v>
      </c>
      <c r="M8201" s="10">
        <v>0.35</v>
      </c>
      <c r="N8201" s="4" t="s">
        <v>83</v>
      </c>
      <c r="O8201" s="4" t="str">
        <f>TEXT(Table1[[#This Row],[Invoice Date]],"yyyy")</f>
        <v>2021</v>
      </c>
      <c r="P8201" s="4" t="str">
        <f>TEXT(Table1[[#This Row],[Invoice Date]],"mmm")</f>
        <v>Oct</v>
      </c>
      <c r="Q8201" s="27">
        <f>WEEKNUM(Table1[[#This Row],[Invoice Date]]) + IF(YEAR(Table1[[#This Row],[Invoice Date]])=2021, 52, 0)</f>
        <v>95</v>
      </c>
    </row>
    <row r="8202" spans="2:17" ht="14.25" customHeight="1" x14ac:dyDescent="0.3">
      <c r="B8202" s="4" t="s">
        <v>14</v>
      </c>
      <c r="C8202" s="33">
        <v>1185732</v>
      </c>
      <c r="D8202" s="5">
        <v>44492</v>
      </c>
      <c r="E8202" s="4" t="s">
        <v>31</v>
      </c>
      <c r="F8202" s="4" t="s">
        <v>86</v>
      </c>
      <c r="G8202" s="4" t="s">
        <v>87</v>
      </c>
      <c r="H8202" s="6" t="s">
        <v>19</v>
      </c>
      <c r="I8202" s="7">
        <v>50.000000000000014</v>
      </c>
      <c r="J8202" s="8">
        <v>500</v>
      </c>
      <c r="K8202" s="9">
        <v>250000.00000000006</v>
      </c>
      <c r="L8202" s="9">
        <v>100000.00000000003</v>
      </c>
      <c r="M8202" s="10">
        <v>0.4</v>
      </c>
      <c r="N8202" s="4" t="s">
        <v>83</v>
      </c>
      <c r="O8202" s="4" t="str">
        <f>TEXT(Table1[[#This Row],[Invoice Date]],"yyyy")</f>
        <v>2021</v>
      </c>
      <c r="P8202" s="4" t="str">
        <f>TEXT(Table1[[#This Row],[Invoice Date]],"mmm")</f>
        <v>Oct</v>
      </c>
      <c r="Q8202" s="27">
        <f>WEEKNUM(Table1[[#This Row],[Invoice Date]]) + IF(YEAR(Table1[[#This Row],[Invoice Date]])=2021, 52, 0)</f>
        <v>95</v>
      </c>
    </row>
    <row r="8203" spans="2:17" ht="14.25" customHeight="1" x14ac:dyDescent="0.3">
      <c r="B8203" s="4" t="s">
        <v>14</v>
      </c>
      <c r="C8203" s="33">
        <v>1185732</v>
      </c>
      <c r="D8203" s="5">
        <v>44493</v>
      </c>
      <c r="E8203" s="4" t="s">
        <v>27</v>
      </c>
      <c r="F8203" s="4" t="s">
        <v>28</v>
      </c>
      <c r="G8203" s="4" t="s">
        <v>39</v>
      </c>
      <c r="H8203" s="6" t="s">
        <v>20</v>
      </c>
      <c r="I8203" s="7">
        <v>33</v>
      </c>
      <c r="J8203" s="8">
        <v>56</v>
      </c>
      <c r="K8203" s="9">
        <v>1848</v>
      </c>
      <c r="L8203" s="9">
        <v>942.48</v>
      </c>
      <c r="M8203" s="10">
        <v>0.51</v>
      </c>
      <c r="N8203" s="4" t="s">
        <v>83</v>
      </c>
      <c r="O8203" s="4" t="str">
        <f>TEXT(Table1[[#This Row],[Invoice Date]],"yyyy")</f>
        <v>2021</v>
      </c>
      <c r="P8203" s="4" t="str">
        <f>TEXT(Table1[[#This Row],[Invoice Date]],"mmm")</f>
        <v>Oct</v>
      </c>
      <c r="Q8203" s="27">
        <f>WEEKNUM(Table1[[#This Row],[Invoice Date]]) + IF(YEAR(Table1[[#This Row],[Invoice Date]])=2021, 52, 0)</f>
        <v>96</v>
      </c>
    </row>
    <row r="8204" spans="2:17" ht="14.25" customHeight="1" x14ac:dyDescent="0.3">
      <c r="B8204" s="4" t="s">
        <v>14</v>
      </c>
      <c r="C8204" s="33">
        <v>1185732</v>
      </c>
      <c r="D8204" s="5">
        <v>44493</v>
      </c>
      <c r="E8204" s="4" t="s">
        <v>27</v>
      </c>
      <c r="F8204" s="4" t="s">
        <v>28</v>
      </c>
      <c r="G8204" s="4" t="s">
        <v>39</v>
      </c>
      <c r="H8204" s="6" t="s">
        <v>20</v>
      </c>
      <c r="I8204" s="7">
        <v>28</v>
      </c>
      <c r="J8204" s="8">
        <v>72</v>
      </c>
      <c r="K8204" s="9">
        <v>2016</v>
      </c>
      <c r="L8204" s="9">
        <v>846.71999999999991</v>
      </c>
      <c r="M8204" s="10">
        <v>0.42</v>
      </c>
      <c r="N8204" s="4" t="s">
        <v>24</v>
      </c>
      <c r="O8204" s="4" t="str">
        <f>TEXT(Table1[[#This Row],[Invoice Date]],"yyyy")</f>
        <v>2021</v>
      </c>
      <c r="P8204" s="4" t="str">
        <f>TEXT(Table1[[#This Row],[Invoice Date]],"mmm")</f>
        <v>Oct</v>
      </c>
      <c r="Q8204" s="27">
        <f>WEEKNUM(Table1[[#This Row],[Invoice Date]]) + IF(YEAR(Table1[[#This Row],[Invoice Date]])=2021, 52, 0)</f>
        <v>96</v>
      </c>
    </row>
    <row r="8205" spans="2:17" ht="14.25" customHeight="1" x14ac:dyDescent="0.3">
      <c r="B8205" s="4" t="s">
        <v>14</v>
      </c>
      <c r="C8205" s="33">
        <v>1185732</v>
      </c>
      <c r="D8205" s="5">
        <v>44493</v>
      </c>
      <c r="E8205" s="4" t="s">
        <v>48</v>
      </c>
      <c r="F8205" s="4" t="s">
        <v>72</v>
      </c>
      <c r="G8205" s="4" t="s">
        <v>73</v>
      </c>
      <c r="H8205" s="6" t="s">
        <v>21</v>
      </c>
      <c r="I8205" s="7">
        <v>31</v>
      </c>
      <c r="J8205" s="8">
        <v>101</v>
      </c>
      <c r="K8205" s="9">
        <v>3131</v>
      </c>
      <c r="L8205" s="9">
        <v>1158.47</v>
      </c>
      <c r="M8205" s="10">
        <v>0.37</v>
      </c>
      <c r="N8205" s="4" t="s">
        <v>24</v>
      </c>
      <c r="O8205" s="4" t="str">
        <f>TEXT(Table1[[#This Row],[Invoice Date]],"yyyy")</f>
        <v>2021</v>
      </c>
      <c r="P8205" s="4" t="str">
        <f>TEXT(Table1[[#This Row],[Invoice Date]],"mmm")</f>
        <v>Oct</v>
      </c>
      <c r="Q8205" s="27">
        <f>WEEKNUM(Table1[[#This Row],[Invoice Date]]) + IF(YEAR(Table1[[#This Row],[Invoice Date]])=2021, 52, 0)</f>
        <v>96</v>
      </c>
    </row>
    <row r="8206" spans="2:17" ht="14.25" customHeight="1" x14ac:dyDescent="0.3">
      <c r="B8206" s="4" t="s">
        <v>14</v>
      </c>
      <c r="C8206" s="33">
        <v>1185732</v>
      </c>
      <c r="D8206" s="5">
        <v>44493</v>
      </c>
      <c r="E8206" s="4" t="s">
        <v>48</v>
      </c>
      <c r="F8206" s="4" t="s">
        <v>72</v>
      </c>
      <c r="G8206" s="4" t="s">
        <v>73</v>
      </c>
      <c r="H8206" s="6" t="s">
        <v>17</v>
      </c>
      <c r="I8206" s="7">
        <v>28</v>
      </c>
      <c r="J8206" s="8">
        <v>119</v>
      </c>
      <c r="K8206" s="9">
        <v>3332</v>
      </c>
      <c r="L8206" s="9">
        <v>1332.8</v>
      </c>
      <c r="M8206" s="10">
        <v>0.39999999999999997</v>
      </c>
      <c r="N8206" s="4" t="s">
        <v>24</v>
      </c>
      <c r="O8206" s="4" t="str">
        <f>TEXT(Table1[[#This Row],[Invoice Date]],"yyyy")</f>
        <v>2021</v>
      </c>
      <c r="P8206" s="4" t="str">
        <f>TEXT(Table1[[#This Row],[Invoice Date]],"mmm")</f>
        <v>Oct</v>
      </c>
      <c r="Q8206" s="27">
        <f>WEEKNUM(Table1[[#This Row],[Invoice Date]]) + IF(YEAR(Table1[[#This Row],[Invoice Date]])=2021, 52, 0)</f>
        <v>96</v>
      </c>
    </row>
    <row r="8207" spans="2:17" ht="14.25" customHeight="1" x14ac:dyDescent="0.3">
      <c r="B8207" s="4" t="s">
        <v>30</v>
      </c>
      <c r="C8207" s="34">
        <v>1128299</v>
      </c>
      <c r="D8207" s="5">
        <v>44493</v>
      </c>
      <c r="E8207" s="4" t="s">
        <v>31</v>
      </c>
      <c r="F8207" s="4" t="s">
        <v>80</v>
      </c>
      <c r="G8207" s="4" t="s">
        <v>63</v>
      </c>
      <c r="H8207" s="6" t="s">
        <v>17</v>
      </c>
      <c r="I8207" s="7">
        <v>29</v>
      </c>
      <c r="J8207" s="8">
        <v>119</v>
      </c>
      <c r="K8207" s="9">
        <v>3451</v>
      </c>
      <c r="L8207" s="9">
        <v>1345.8899999999999</v>
      </c>
      <c r="M8207" s="10">
        <v>0.38999999999999996</v>
      </c>
      <c r="N8207" s="4" t="s">
        <v>24</v>
      </c>
      <c r="O8207" s="4" t="str">
        <f>TEXT(Table1[[#This Row],[Invoice Date]],"yyyy")</f>
        <v>2021</v>
      </c>
      <c r="P8207" s="4" t="str">
        <f>TEXT(Table1[[#This Row],[Invoice Date]],"mmm")</f>
        <v>Oct</v>
      </c>
      <c r="Q8207" s="27">
        <f>WEEKNUM(Table1[[#This Row],[Invoice Date]]) + IF(YEAR(Table1[[#This Row],[Invoice Date]])=2021, 52, 0)</f>
        <v>96</v>
      </c>
    </row>
    <row r="8208" spans="2:17" ht="14.25" customHeight="1" x14ac:dyDescent="0.3">
      <c r="B8208" s="4" t="s">
        <v>30</v>
      </c>
      <c r="C8208" s="34">
        <v>1128299</v>
      </c>
      <c r="D8208" s="5">
        <v>44493</v>
      </c>
      <c r="E8208" s="4" t="s">
        <v>31</v>
      </c>
      <c r="F8208" s="4" t="s">
        <v>80</v>
      </c>
      <c r="G8208" s="4" t="s">
        <v>63</v>
      </c>
      <c r="H8208" s="6" t="s">
        <v>21</v>
      </c>
      <c r="I8208" s="7">
        <v>44</v>
      </c>
      <c r="J8208" s="8">
        <v>81</v>
      </c>
      <c r="K8208" s="9">
        <v>3564</v>
      </c>
      <c r="L8208" s="9">
        <v>1710.72</v>
      </c>
      <c r="M8208" s="10">
        <v>0.48</v>
      </c>
      <c r="N8208" s="4" t="s">
        <v>83</v>
      </c>
      <c r="O8208" s="4" t="str">
        <f>TEXT(Table1[[#This Row],[Invoice Date]],"yyyy")</f>
        <v>2021</v>
      </c>
      <c r="P8208" s="4" t="str">
        <f>TEXT(Table1[[#This Row],[Invoice Date]],"mmm")</f>
        <v>Oct</v>
      </c>
      <c r="Q8208" s="27">
        <f>WEEKNUM(Table1[[#This Row],[Invoice Date]]) + IF(YEAR(Table1[[#This Row],[Invoice Date]])=2021, 52, 0)</f>
        <v>96</v>
      </c>
    </row>
    <row r="8209" spans="2:17" ht="14.25" customHeight="1" x14ac:dyDescent="0.3">
      <c r="B8209" s="4" t="s">
        <v>30</v>
      </c>
      <c r="C8209" s="34">
        <v>1128299</v>
      </c>
      <c r="D8209" s="5">
        <v>44493</v>
      </c>
      <c r="E8209" s="4" t="s">
        <v>31</v>
      </c>
      <c r="F8209" s="4" t="s">
        <v>80</v>
      </c>
      <c r="G8209" s="4" t="s">
        <v>63</v>
      </c>
      <c r="H8209" s="6" t="s">
        <v>22</v>
      </c>
      <c r="I8209" s="7">
        <v>40</v>
      </c>
      <c r="J8209" s="8">
        <v>93</v>
      </c>
      <c r="K8209" s="9">
        <v>3720</v>
      </c>
      <c r="L8209" s="9">
        <v>1674</v>
      </c>
      <c r="M8209" s="10">
        <v>0.45</v>
      </c>
      <c r="N8209" s="4" t="s">
        <v>24</v>
      </c>
      <c r="O8209" s="4" t="str">
        <f>TEXT(Table1[[#This Row],[Invoice Date]],"yyyy")</f>
        <v>2021</v>
      </c>
      <c r="P8209" s="4" t="str">
        <f>TEXT(Table1[[#This Row],[Invoice Date]],"mmm")</f>
        <v>Oct</v>
      </c>
      <c r="Q8209" s="27">
        <f>WEEKNUM(Table1[[#This Row],[Invoice Date]]) + IF(YEAR(Table1[[#This Row],[Invoice Date]])=2021, 52, 0)</f>
        <v>96</v>
      </c>
    </row>
    <row r="8210" spans="2:17" ht="14.25" customHeight="1" x14ac:dyDescent="0.3">
      <c r="B8210" s="4" t="s">
        <v>30</v>
      </c>
      <c r="C8210" s="34">
        <v>1128299</v>
      </c>
      <c r="D8210" s="5">
        <v>44493</v>
      </c>
      <c r="E8210" s="4" t="s">
        <v>31</v>
      </c>
      <c r="F8210" s="4" t="s">
        <v>80</v>
      </c>
      <c r="G8210" s="4" t="s">
        <v>63</v>
      </c>
      <c r="H8210" s="6" t="s">
        <v>22</v>
      </c>
      <c r="I8210" s="7">
        <v>51</v>
      </c>
      <c r="J8210" s="8">
        <v>75</v>
      </c>
      <c r="K8210" s="9">
        <v>3825</v>
      </c>
      <c r="L8210" s="9">
        <v>2065.5</v>
      </c>
      <c r="M8210" s="10">
        <v>0.54</v>
      </c>
      <c r="N8210" s="4" t="s">
        <v>83</v>
      </c>
      <c r="O8210" s="4" t="str">
        <f>TEXT(Table1[[#This Row],[Invoice Date]],"yyyy")</f>
        <v>2021</v>
      </c>
      <c r="P8210" s="4" t="str">
        <f>TEXT(Table1[[#This Row],[Invoice Date]],"mmm")</f>
        <v>Oct</v>
      </c>
      <c r="Q8210" s="27">
        <f>WEEKNUM(Table1[[#This Row],[Invoice Date]]) + IF(YEAR(Table1[[#This Row],[Invoice Date]])=2021, 52, 0)</f>
        <v>96</v>
      </c>
    </row>
    <row r="8211" spans="2:17" ht="14.25" customHeight="1" x14ac:dyDescent="0.3">
      <c r="B8211" s="4" t="s">
        <v>14</v>
      </c>
      <c r="C8211" s="33">
        <v>1185732</v>
      </c>
      <c r="D8211" s="5">
        <v>44493</v>
      </c>
      <c r="E8211" s="4" t="s">
        <v>48</v>
      </c>
      <c r="F8211" s="4" t="s">
        <v>72</v>
      </c>
      <c r="G8211" s="4" t="s">
        <v>73</v>
      </c>
      <c r="H8211" s="6" t="s">
        <v>17</v>
      </c>
      <c r="I8211" s="7">
        <v>38</v>
      </c>
      <c r="J8211" s="8">
        <v>102</v>
      </c>
      <c r="K8211" s="9">
        <v>3876</v>
      </c>
      <c r="L8211" s="9">
        <v>1744.1999999999998</v>
      </c>
      <c r="M8211" s="10">
        <v>0.44999999999999996</v>
      </c>
      <c r="N8211" s="4" t="s">
        <v>83</v>
      </c>
      <c r="O8211" s="4" t="str">
        <f>TEXT(Table1[[#This Row],[Invoice Date]],"yyyy")</f>
        <v>2021</v>
      </c>
      <c r="P8211" s="4" t="str">
        <f>TEXT(Table1[[#This Row],[Invoice Date]],"mmm")</f>
        <v>Oct</v>
      </c>
      <c r="Q8211" s="27">
        <f>WEEKNUM(Table1[[#This Row],[Invoice Date]]) + IF(YEAR(Table1[[#This Row],[Invoice Date]])=2021, 52, 0)</f>
        <v>96</v>
      </c>
    </row>
    <row r="8212" spans="2:17" ht="14.25" customHeight="1" x14ac:dyDescent="0.3">
      <c r="B8212" s="4" t="s">
        <v>30</v>
      </c>
      <c r="C8212" s="34">
        <v>1128299</v>
      </c>
      <c r="D8212" s="5">
        <v>44493</v>
      </c>
      <c r="E8212" s="4" t="s">
        <v>31</v>
      </c>
      <c r="F8212" s="4" t="s">
        <v>80</v>
      </c>
      <c r="G8212" s="4" t="s">
        <v>63</v>
      </c>
      <c r="H8212" s="6" t="s">
        <v>17</v>
      </c>
      <c r="I8212" s="7">
        <v>38</v>
      </c>
      <c r="J8212" s="8">
        <v>102</v>
      </c>
      <c r="K8212" s="9">
        <v>3876</v>
      </c>
      <c r="L8212" s="9">
        <v>1821.7199999999998</v>
      </c>
      <c r="M8212" s="10">
        <v>0.47</v>
      </c>
      <c r="N8212" s="4" t="s">
        <v>83</v>
      </c>
      <c r="O8212" s="4" t="str">
        <f>TEXT(Table1[[#This Row],[Invoice Date]],"yyyy")</f>
        <v>2021</v>
      </c>
      <c r="P8212" s="4" t="str">
        <f>TEXT(Table1[[#This Row],[Invoice Date]],"mmm")</f>
        <v>Oct</v>
      </c>
      <c r="Q8212" s="27">
        <f>WEEKNUM(Table1[[#This Row],[Invoice Date]]) + IF(YEAR(Table1[[#This Row],[Invoice Date]])=2021, 52, 0)</f>
        <v>96</v>
      </c>
    </row>
    <row r="8213" spans="2:17" ht="14.25" customHeight="1" x14ac:dyDescent="0.3">
      <c r="B8213" s="4" t="s">
        <v>30</v>
      </c>
      <c r="C8213" s="34">
        <v>1128299</v>
      </c>
      <c r="D8213" s="5">
        <v>44493</v>
      </c>
      <c r="E8213" s="4" t="s">
        <v>31</v>
      </c>
      <c r="F8213" s="4" t="s">
        <v>80</v>
      </c>
      <c r="G8213" s="4" t="s">
        <v>63</v>
      </c>
      <c r="H8213" s="6" t="s">
        <v>21</v>
      </c>
      <c r="I8213" s="7">
        <v>34</v>
      </c>
      <c r="J8213" s="8">
        <v>114</v>
      </c>
      <c r="K8213" s="9">
        <v>3876</v>
      </c>
      <c r="L8213" s="9">
        <v>1511.6399999999999</v>
      </c>
      <c r="M8213" s="10">
        <v>0.38999999999999996</v>
      </c>
      <c r="N8213" s="4" t="s">
        <v>24</v>
      </c>
      <c r="O8213" s="4" t="str">
        <f>TEXT(Table1[[#This Row],[Invoice Date]],"yyyy")</f>
        <v>2021</v>
      </c>
      <c r="P8213" s="4" t="str">
        <f>TEXT(Table1[[#This Row],[Invoice Date]],"mmm")</f>
        <v>Oct</v>
      </c>
      <c r="Q8213" s="27">
        <f>WEEKNUM(Table1[[#This Row],[Invoice Date]]) + IF(YEAR(Table1[[#This Row],[Invoice Date]])=2021, 52, 0)</f>
        <v>96</v>
      </c>
    </row>
    <row r="8214" spans="2:17" ht="14.25" customHeight="1" x14ac:dyDescent="0.3">
      <c r="B8214" s="4" t="s">
        <v>14</v>
      </c>
      <c r="C8214" s="33">
        <v>1185732</v>
      </c>
      <c r="D8214" s="5">
        <v>44493</v>
      </c>
      <c r="E8214" s="4" t="s">
        <v>48</v>
      </c>
      <c r="F8214" s="4" t="s">
        <v>72</v>
      </c>
      <c r="G8214" s="4" t="s">
        <v>73</v>
      </c>
      <c r="H8214" s="6" t="s">
        <v>21</v>
      </c>
      <c r="I8214" s="7">
        <v>41</v>
      </c>
      <c r="J8214" s="8">
        <v>98</v>
      </c>
      <c r="K8214" s="9">
        <v>4018</v>
      </c>
      <c r="L8214" s="9">
        <v>1968.82</v>
      </c>
      <c r="M8214" s="10">
        <v>0.49</v>
      </c>
      <c r="N8214" s="4" t="s">
        <v>83</v>
      </c>
      <c r="O8214" s="4" t="str">
        <f>TEXT(Table1[[#This Row],[Invoice Date]],"yyyy")</f>
        <v>2021</v>
      </c>
      <c r="P8214" s="4" t="str">
        <f>TEXT(Table1[[#This Row],[Invoice Date]],"mmm")</f>
        <v>Oct</v>
      </c>
      <c r="Q8214" s="27">
        <f>WEEKNUM(Table1[[#This Row],[Invoice Date]]) + IF(YEAR(Table1[[#This Row],[Invoice Date]])=2021, 52, 0)</f>
        <v>96</v>
      </c>
    </row>
    <row r="8215" spans="2:17" ht="14.25" customHeight="1" x14ac:dyDescent="0.3">
      <c r="B8215" s="4" t="s">
        <v>30</v>
      </c>
      <c r="C8215" s="34">
        <v>1128299</v>
      </c>
      <c r="D8215" s="5">
        <v>44493</v>
      </c>
      <c r="E8215" s="4" t="s">
        <v>31</v>
      </c>
      <c r="F8215" s="4" t="s">
        <v>80</v>
      </c>
      <c r="G8215" s="4" t="s">
        <v>63</v>
      </c>
      <c r="H8215" s="6" t="s">
        <v>20</v>
      </c>
      <c r="I8215" s="7">
        <v>37</v>
      </c>
      <c r="J8215" s="8">
        <v>109</v>
      </c>
      <c r="K8215" s="9">
        <v>4033</v>
      </c>
      <c r="L8215" s="9">
        <v>1492.21</v>
      </c>
      <c r="M8215" s="10">
        <v>0.37</v>
      </c>
      <c r="N8215" s="4" t="s">
        <v>24</v>
      </c>
      <c r="O8215" s="4" t="str">
        <f>TEXT(Table1[[#This Row],[Invoice Date]],"yyyy")</f>
        <v>2021</v>
      </c>
      <c r="P8215" s="4" t="str">
        <f>TEXT(Table1[[#This Row],[Invoice Date]],"mmm")</f>
        <v>Oct</v>
      </c>
      <c r="Q8215" s="27">
        <f>WEEKNUM(Table1[[#This Row],[Invoice Date]]) + IF(YEAR(Table1[[#This Row],[Invoice Date]])=2021, 52, 0)</f>
        <v>96</v>
      </c>
    </row>
    <row r="8216" spans="2:17" ht="14.25" customHeight="1" x14ac:dyDescent="0.3">
      <c r="B8216" s="4" t="s">
        <v>30</v>
      </c>
      <c r="C8216" s="34">
        <v>1128299</v>
      </c>
      <c r="D8216" s="5">
        <v>44493</v>
      </c>
      <c r="E8216" s="4" t="s">
        <v>31</v>
      </c>
      <c r="F8216" s="4" t="s">
        <v>80</v>
      </c>
      <c r="G8216" s="4" t="s">
        <v>63</v>
      </c>
      <c r="H8216" s="6" t="s">
        <v>20</v>
      </c>
      <c r="I8216" s="7">
        <v>46</v>
      </c>
      <c r="J8216" s="8">
        <v>91</v>
      </c>
      <c r="K8216" s="9">
        <v>4186</v>
      </c>
      <c r="L8216" s="9">
        <v>2051.14</v>
      </c>
      <c r="M8216" s="10">
        <v>0.49</v>
      </c>
      <c r="N8216" s="4" t="s">
        <v>83</v>
      </c>
      <c r="O8216" s="4" t="str">
        <f>TEXT(Table1[[#This Row],[Invoice Date]],"yyyy")</f>
        <v>2021</v>
      </c>
      <c r="P8216" s="4" t="str">
        <f>TEXT(Table1[[#This Row],[Invoice Date]],"mmm")</f>
        <v>Oct</v>
      </c>
      <c r="Q8216" s="27">
        <f>WEEKNUM(Table1[[#This Row],[Invoice Date]]) + IF(YEAR(Table1[[#This Row],[Invoice Date]])=2021, 52, 0)</f>
        <v>96</v>
      </c>
    </row>
    <row r="8217" spans="2:17" ht="14.25" customHeight="1" x14ac:dyDescent="0.3">
      <c r="B8217" s="4" t="s">
        <v>14</v>
      </c>
      <c r="C8217" s="33">
        <v>1185732</v>
      </c>
      <c r="D8217" s="5">
        <v>44493</v>
      </c>
      <c r="E8217" s="4" t="s">
        <v>48</v>
      </c>
      <c r="F8217" s="4" t="s">
        <v>72</v>
      </c>
      <c r="G8217" s="4" t="s">
        <v>73</v>
      </c>
      <c r="H8217" s="6" t="s">
        <v>23</v>
      </c>
      <c r="I8217" s="7">
        <v>40</v>
      </c>
      <c r="J8217" s="8">
        <v>109</v>
      </c>
      <c r="K8217" s="9">
        <v>4360</v>
      </c>
      <c r="L8217" s="9">
        <v>1395.2</v>
      </c>
      <c r="M8217" s="10">
        <v>0.32</v>
      </c>
      <c r="N8217" s="4" t="s">
        <v>24</v>
      </c>
      <c r="O8217" s="4" t="str">
        <f>TEXT(Table1[[#This Row],[Invoice Date]],"yyyy")</f>
        <v>2021</v>
      </c>
      <c r="P8217" s="4" t="str">
        <f>TEXT(Table1[[#This Row],[Invoice Date]],"mmm")</f>
        <v>Oct</v>
      </c>
      <c r="Q8217" s="27">
        <f>WEEKNUM(Table1[[#This Row],[Invoice Date]]) + IF(YEAR(Table1[[#This Row],[Invoice Date]])=2021, 52, 0)</f>
        <v>96</v>
      </c>
    </row>
    <row r="8218" spans="2:17" ht="14.25" customHeight="1" x14ac:dyDescent="0.3">
      <c r="B8218" s="4" t="s">
        <v>14</v>
      </c>
      <c r="C8218" s="33">
        <v>1185732</v>
      </c>
      <c r="D8218" s="5">
        <v>44493</v>
      </c>
      <c r="E8218" s="4" t="s">
        <v>48</v>
      </c>
      <c r="F8218" s="4" t="s">
        <v>72</v>
      </c>
      <c r="G8218" s="4" t="s">
        <v>73</v>
      </c>
      <c r="H8218" s="6" t="s">
        <v>20</v>
      </c>
      <c r="I8218" s="7">
        <v>46</v>
      </c>
      <c r="J8218" s="8">
        <v>95</v>
      </c>
      <c r="K8218" s="9">
        <v>4370</v>
      </c>
      <c r="L8218" s="9">
        <v>2010.1999999999998</v>
      </c>
      <c r="M8218" s="10">
        <v>0.45999999999999996</v>
      </c>
      <c r="N8218" s="4" t="s">
        <v>83</v>
      </c>
      <c r="O8218" s="4" t="str">
        <f>TEXT(Table1[[#This Row],[Invoice Date]],"yyyy")</f>
        <v>2021</v>
      </c>
      <c r="P8218" s="4" t="str">
        <f>TEXT(Table1[[#This Row],[Invoice Date]],"mmm")</f>
        <v>Oct</v>
      </c>
      <c r="Q8218" s="27">
        <f>WEEKNUM(Table1[[#This Row],[Invoice Date]]) + IF(YEAR(Table1[[#This Row],[Invoice Date]])=2021, 52, 0)</f>
        <v>96</v>
      </c>
    </row>
    <row r="8219" spans="2:17" ht="14.25" customHeight="1" x14ac:dyDescent="0.3">
      <c r="B8219" s="4" t="s">
        <v>14</v>
      </c>
      <c r="C8219" s="33">
        <v>1185732</v>
      </c>
      <c r="D8219" s="5">
        <v>44493</v>
      </c>
      <c r="E8219" s="4" t="s">
        <v>48</v>
      </c>
      <c r="F8219" s="4" t="s">
        <v>72</v>
      </c>
      <c r="G8219" s="4" t="s">
        <v>73</v>
      </c>
      <c r="H8219" s="6" t="s">
        <v>22</v>
      </c>
      <c r="I8219" s="7">
        <v>42</v>
      </c>
      <c r="J8219" s="8">
        <v>105</v>
      </c>
      <c r="K8219" s="9">
        <v>4410</v>
      </c>
      <c r="L8219" s="9">
        <v>2072.7000000000003</v>
      </c>
      <c r="M8219" s="10">
        <v>0.47000000000000003</v>
      </c>
      <c r="N8219" s="4" t="s">
        <v>24</v>
      </c>
      <c r="O8219" s="4" t="str">
        <f>TEXT(Table1[[#This Row],[Invoice Date]],"yyyy")</f>
        <v>2021</v>
      </c>
      <c r="P8219" s="4" t="str">
        <f>TEXT(Table1[[#This Row],[Invoice Date]],"mmm")</f>
        <v>Oct</v>
      </c>
      <c r="Q8219" s="27">
        <f>WEEKNUM(Table1[[#This Row],[Invoice Date]]) + IF(YEAR(Table1[[#This Row],[Invoice Date]])=2021, 52, 0)</f>
        <v>96</v>
      </c>
    </row>
    <row r="8220" spans="2:17" ht="14.25" customHeight="1" x14ac:dyDescent="0.3">
      <c r="B8220" s="4" t="s">
        <v>14</v>
      </c>
      <c r="C8220" s="33">
        <v>1185732</v>
      </c>
      <c r="D8220" s="5">
        <v>44493</v>
      </c>
      <c r="E8220" s="4" t="s">
        <v>48</v>
      </c>
      <c r="F8220" s="4" t="s">
        <v>72</v>
      </c>
      <c r="G8220" s="4" t="s">
        <v>73</v>
      </c>
      <c r="H8220" s="6" t="s">
        <v>22</v>
      </c>
      <c r="I8220" s="7">
        <v>53</v>
      </c>
      <c r="J8220" s="8">
        <v>87</v>
      </c>
      <c r="K8220" s="9">
        <v>4611</v>
      </c>
      <c r="L8220" s="9">
        <v>2489.94</v>
      </c>
      <c r="M8220" s="10">
        <v>0.54</v>
      </c>
      <c r="N8220" s="4" t="s">
        <v>83</v>
      </c>
      <c r="O8220" s="4" t="str">
        <f>TEXT(Table1[[#This Row],[Invoice Date]],"yyyy")</f>
        <v>2021</v>
      </c>
      <c r="P8220" s="4" t="str">
        <f>TEXT(Table1[[#This Row],[Invoice Date]],"mmm")</f>
        <v>Oct</v>
      </c>
      <c r="Q8220" s="27">
        <f>WEEKNUM(Table1[[#This Row],[Invoice Date]]) + IF(YEAR(Table1[[#This Row],[Invoice Date]])=2021, 52, 0)</f>
        <v>96</v>
      </c>
    </row>
    <row r="8221" spans="2:17" ht="14.25" customHeight="1" x14ac:dyDescent="0.3">
      <c r="B8221" s="4" t="s">
        <v>14</v>
      </c>
      <c r="C8221" s="33">
        <v>1185732</v>
      </c>
      <c r="D8221" s="5">
        <v>44493</v>
      </c>
      <c r="E8221" s="4" t="s">
        <v>48</v>
      </c>
      <c r="F8221" s="4" t="s">
        <v>72</v>
      </c>
      <c r="G8221" s="4" t="s">
        <v>73</v>
      </c>
      <c r="H8221" s="6" t="s">
        <v>20</v>
      </c>
      <c r="I8221" s="7">
        <v>39</v>
      </c>
      <c r="J8221" s="8">
        <v>119</v>
      </c>
      <c r="K8221" s="9">
        <v>4641</v>
      </c>
      <c r="L8221" s="9">
        <v>1949.22</v>
      </c>
      <c r="M8221" s="10">
        <v>0.42</v>
      </c>
      <c r="N8221" s="4" t="s">
        <v>24</v>
      </c>
      <c r="O8221" s="4" t="str">
        <f>TEXT(Table1[[#This Row],[Invoice Date]],"yyyy")</f>
        <v>2021</v>
      </c>
      <c r="P8221" s="4" t="str">
        <f>TEXT(Table1[[#This Row],[Invoice Date]],"mmm")</f>
        <v>Oct</v>
      </c>
      <c r="Q8221" s="27">
        <f>WEEKNUM(Table1[[#This Row],[Invoice Date]]) + IF(YEAR(Table1[[#This Row],[Invoice Date]])=2021, 52, 0)</f>
        <v>96</v>
      </c>
    </row>
    <row r="8222" spans="2:17" ht="14.25" customHeight="1" x14ac:dyDescent="0.3">
      <c r="B8222" s="4" t="s">
        <v>61</v>
      </c>
      <c r="C8222" s="33">
        <v>1185731</v>
      </c>
      <c r="D8222" s="5">
        <v>44493</v>
      </c>
      <c r="E8222" s="4" t="s">
        <v>15</v>
      </c>
      <c r="F8222" s="4" t="s">
        <v>62</v>
      </c>
      <c r="G8222" s="4" t="s">
        <v>63</v>
      </c>
      <c r="H8222" s="6" t="s">
        <v>17</v>
      </c>
      <c r="I8222" s="7">
        <v>39</v>
      </c>
      <c r="J8222" s="8">
        <v>127</v>
      </c>
      <c r="K8222" s="9">
        <v>4953</v>
      </c>
      <c r="L8222" s="9">
        <v>2426.9699999999998</v>
      </c>
      <c r="M8222" s="10">
        <v>0.49</v>
      </c>
      <c r="N8222" s="4" t="s">
        <v>83</v>
      </c>
      <c r="O8222" s="4" t="str">
        <f>TEXT(Table1[[#This Row],[Invoice Date]],"yyyy")</f>
        <v>2021</v>
      </c>
      <c r="P8222" s="4" t="str">
        <f>TEXT(Table1[[#This Row],[Invoice Date]],"mmm")</f>
        <v>Oct</v>
      </c>
      <c r="Q8222" s="27">
        <f>WEEKNUM(Table1[[#This Row],[Invoice Date]]) + IF(YEAR(Table1[[#This Row],[Invoice Date]])=2021, 52, 0)</f>
        <v>96</v>
      </c>
    </row>
    <row r="8223" spans="2:17" ht="14.25" customHeight="1" x14ac:dyDescent="0.3">
      <c r="B8223" s="4" t="s">
        <v>30</v>
      </c>
      <c r="C8223" s="34">
        <v>1128299</v>
      </c>
      <c r="D8223" s="5">
        <v>44493</v>
      </c>
      <c r="E8223" s="4" t="s">
        <v>31</v>
      </c>
      <c r="F8223" s="4" t="s">
        <v>80</v>
      </c>
      <c r="G8223" s="4" t="s">
        <v>63</v>
      </c>
      <c r="H8223" s="6" t="s">
        <v>23</v>
      </c>
      <c r="I8223" s="7">
        <v>41</v>
      </c>
      <c r="J8223" s="8">
        <v>123</v>
      </c>
      <c r="K8223" s="9">
        <v>5043</v>
      </c>
      <c r="L8223" s="9">
        <v>1865.91</v>
      </c>
      <c r="M8223" s="10">
        <v>0.37</v>
      </c>
      <c r="N8223" s="4" t="s">
        <v>24</v>
      </c>
      <c r="O8223" s="4" t="str">
        <f>TEXT(Table1[[#This Row],[Invoice Date]],"yyyy")</f>
        <v>2021</v>
      </c>
      <c r="P8223" s="4" t="str">
        <f>TEXT(Table1[[#This Row],[Invoice Date]],"mmm")</f>
        <v>Oct</v>
      </c>
      <c r="Q8223" s="27">
        <f>WEEKNUM(Table1[[#This Row],[Invoice Date]]) + IF(YEAR(Table1[[#This Row],[Invoice Date]])=2021, 52, 0)</f>
        <v>96</v>
      </c>
    </row>
    <row r="8224" spans="2:17" ht="14.25" customHeight="1" x14ac:dyDescent="0.3">
      <c r="B8224" s="4" t="s">
        <v>14</v>
      </c>
      <c r="C8224" s="33">
        <v>1185732</v>
      </c>
      <c r="D8224" s="5">
        <v>44493</v>
      </c>
      <c r="E8224" s="4" t="s">
        <v>48</v>
      </c>
      <c r="F8224" s="4" t="s">
        <v>72</v>
      </c>
      <c r="G8224" s="4" t="s">
        <v>73</v>
      </c>
      <c r="H8224" s="6" t="s">
        <v>23</v>
      </c>
      <c r="I8224" s="7">
        <v>59</v>
      </c>
      <c r="J8224" s="8">
        <v>102</v>
      </c>
      <c r="K8224" s="9">
        <v>6018</v>
      </c>
      <c r="L8224" s="9">
        <v>2647.92</v>
      </c>
      <c r="M8224" s="10">
        <v>0.44</v>
      </c>
      <c r="N8224" s="4" t="s">
        <v>83</v>
      </c>
      <c r="O8224" s="4" t="str">
        <f>TEXT(Table1[[#This Row],[Invoice Date]],"yyyy")</f>
        <v>2021</v>
      </c>
      <c r="P8224" s="4" t="str">
        <f>TEXT(Table1[[#This Row],[Invoice Date]],"mmm")</f>
        <v>Oct</v>
      </c>
      <c r="Q8224" s="27">
        <f>WEEKNUM(Table1[[#This Row],[Invoice Date]]) + IF(YEAR(Table1[[#This Row],[Invoice Date]])=2021, 52, 0)</f>
        <v>96</v>
      </c>
    </row>
    <row r="8225" spans="2:17" ht="14.25" customHeight="1" x14ac:dyDescent="0.3">
      <c r="B8225" s="4" t="s">
        <v>30</v>
      </c>
      <c r="C8225" s="34">
        <v>1128299</v>
      </c>
      <c r="D8225" s="5">
        <v>44493</v>
      </c>
      <c r="E8225" s="4" t="s">
        <v>31</v>
      </c>
      <c r="F8225" s="4" t="s">
        <v>80</v>
      </c>
      <c r="G8225" s="4" t="s">
        <v>63</v>
      </c>
      <c r="H8225" s="6" t="s">
        <v>23</v>
      </c>
      <c r="I8225" s="7">
        <v>58</v>
      </c>
      <c r="J8225" s="8">
        <v>105</v>
      </c>
      <c r="K8225" s="9">
        <v>6090</v>
      </c>
      <c r="L8225" s="9">
        <v>2618.6999999999998</v>
      </c>
      <c r="M8225" s="10">
        <v>0.43</v>
      </c>
      <c r="N8225" s="4" t="s">
        <v>83</v>
      </c>
      <c r="O8225" s="4" t="str">
        <f>TEXT(Table1[[#This Row],[Invoice Date]],"yyyy")</f>
        <v>2021</v>
      </c>
      <c r="P8225" s="4" t="str">
        <f>TEXT(Table1[[#This Row],[Invoice Date]],"mmm")</f>
        <v>Oct</v>
      </c>
      <c r="Q8225" s="27">
        <f>WEEKNUM(Table1[[#This Row],[Invoice Date]]) + IF(YEAR(Table1[[#This Row],[Invoice Date]])=2021, 52, 0)</f>
        <v>96</v>
      </c>
    </row>
    <row r="8226" spans="2:17" ht="14.25" customHeight="1" x14ac:dyDescent="0.3">
      <c r="B8226" s="4" t="s">
        <v>30</v>
      </c>
      <c r="C8226" s="34">
        <v>1128299</v>
      </c>
      <c r="D8226" s="5">
        <v>44493</v>
      </c>
      <c r="E8226" s="4" t="s">
        <v>31</v>
      </c>
      <c r="F8226" s="4" t="s">
        <v>80</v>
      </c>
      <c r="G8226" s="4" t="s">
        <v>63</v>
      </c>
      <c r="H8226" s="6" t="s">
        <v>19</v>
      </c>
      <c r="I8226" s="7">
        <v>37</v>
      </c>
      <c r="J8226" s="8">
        <v>179</v>
      </c>
      <c r="K8226" s="9">
        <v>6623</v>
      </c>
      <c r="L8226" s="9">
        <v>2516.7400000000002</v>
      </c>
      <c r="M8226" s="10">
        <v>0.38</v>
      </c>
      <c r="N8226" s="4" t="s">
        <v>24</v>
      </c>
      <c r="O8226" s="4" t="str">
        <f>TEXT(Table1[[#This Row],[Invoice Date]],"yyyy")</f>
        <v>2021</v>
      </c>
      <c r="P8226" s="4" t="str">
        <f>TEXT(Table1[[#This Row],[Invoice Date]],"mmm")</f>
        <v>Oct</v>
      </c>
      <c r="Q8226" s="27">
        <f>WEEKNUM(Table1[[#This Row],[Invoice Date]]) + IF(YEAR(Table1[[#This Row],[Invoice Date]])=2021, 52, 0)</f>
        <v>96</v>
      </c>
    </row>
    <row r="8227" spans="2:17" ht="14.25" customHeight="1" x14ac:dyDescent="0.3">
      <c r="B8227" s="4" t="s">
        <v>14</v>
      </c>
      <c r="C8227" s="33">
        <v>1185732</v>
      </c>
      <c r="D8227" s="5">
        <v>44493</v>
      </c>
      <c r="E8227" s="4" t="s">
        <v>48</v>
      </c>
      <c r="F8227" s="4" t="s">
        <v>72</v>
      </c>
      <c r="G8227" s="4" t="s">
        <v>73</v>
      </c>
      <c r="H8227" s="6" t="s">
        <v>19</v>
      </c>
      <c r="I8227" s="7">
        <v>39</v>
      </c>
      <c r="J8227" s="8">
        <v>173</v>
      </c>
      <c r="K8227" s="9">
        <v>6747</v>
      </c>
      <c r="L8227" s="9">
        <v>2563.86</v>
      </c>
      <c r="M8227" s="10">
        <v>0.38</v>
      </c>
      <c r="N8227" s="4" t="s">
        <v>24</v>
      </c>
      <c r="O8227" s="4" t="str">
        <f>TEXT(Table1[[#This Row],[Invoice Date]],"yyyy")</f>
        <v>2021</v>
      </c>
      <c r="P8227" s="4" t="str">
        <f>TEXT(Table1[[#This Row],[Invoice Date]],"mmm")</f>
        <v>Oct</v>
      </c>
      <c r="Q8227" s="27">
        <f>WEEKNUM(Table1[[#This Row],[Invoice Date]]) + IF(YEAR(Table1[[#This Row],[Invoice Date]])=2021, 52, 0)</f>
        <v>96</v>
      </c>
    </row>
    <row r="8228" spans="2:17" ht="14.25" customHeight="1" x14ac:dyDescent="0.3">
      <c r="B8228" s="4" t="s">
        <v>30</v>
      </c>
      <c r="C8228" s="34">
        <v>1128299</v>
      </c>
      <c r="D8228" s="5">
        <v>44493</v>
      </c>
      <c r="E8228" s="4" t="s">
        <v>31</v>
      </c>
      <c r="F8228" s="4" t="s">
        <v>80</v>
      </c>
      <c r="G8228" s="4" t="s">
        <v>63</v>
      </c>
      <c r="H8228" s="6" t="s">
        <v>19</v>
      </c>
      <c r="I8228" s="7">
        <v>50</v>
      </c>
      <c r="J8228" s="8">
        <v>142</v>
      </c>
      <c r="K8228" s="9">
        <v>7100</v>
      </c>
      <c r="L8228" s="9">
        <v>3265.9999999999995</v>
      </c>
      <c r="M8228" s="10">
        <v>0.45999999999999996</v>
      </c>
      <c r="N8228" s="4" t="s">
        <v>83</v>
      </c>
      <c r="O8228" s="4" t="str">
        <f>TEXT(Table1[[#This Row],[Invoice Date]],"yyyy")</f>
        <v>2021</v>
      </c>
      <c r="P8228" s="4" t="str">
        <f>TEXT(Table1[[#This Row],[Invoice Date]],"mmm")</f>
        <v>Oct</v>
      </c>
      <c r="Q8228" s="27">
        <f>WEEKNUM(Table1[[#This Row],[Invoice Date]]) + IF(YEAR(Table1[[#This Row],[Invoice Date]])=2021, 52, 0)</f>
        <v>96</v>
      </c>
    </row>
    <row r="8229" spans="2:17" ht="14.25" customHeight="1" x14ac:dyDescent="0.3">
      <c r="B8229" s="4" t="s">
        <v>14</v>
      </c>
      <c r="C8229" s="33">
        <v>1185732</v>
      </c>
      <c r="D8229" s="5">
        <v>44493</v>
      </c>
      <c r="E8229" s="4" t="s">
        <v>48</v>
      </c>
      <c r="F8229" s="4" t="s">
        <v>72</v>
      </c>
      <c r="G8229" s="4" t="s">
        <v>73</v>
      </c>
      <c r="H8229" s="6" t="s">
        <v>19</v>
      </c>
      <c r="I8229" s="7">
        <v>51</v>
      </c>
      <c r="J8229" s="8">
        <v>142</v>
      </c>
      <c r="K8229" s="9">
        <v>7242</v>
      </c>
      <c r="L8229" s="9">
        <v>3548.58</v>
      </c>
      <c r="M8229" s="10">
        <v>0.49</v>
      </c>
      <c r="N8229" s="4" t="s">
        <v>83</v>
      </c>
      <c r="O8229" s="4" t="str">
        <f>TEXT(Table1[[#This Row],[Invoice Date]],"yyyy")</f>
        <v>2021</v>
      </c>
      <c r="P8229" s="4" t="str">
        <f>TEXT(Table1[[#This Row],[Invoice Date]],"mmm")</f>
        <v>Oct</v>
      </c>
      <c r="Q8229" s="27">
        <f>WEEKNUM(Table1[[#This Row],[Invoice Date]]) + IF(YEAR(Table1[[#This Row],[Invoice Date]])=2021, 52, 0)</f>
        <v>96</v>
      </c>
    </row>
    <row r="8230" spans="2:17" ht="14.25" customHeight="1" x14ac:dyDescent="0.3">
      <c r="B8230" s="4" t="s">
        <v>14</v>
      </c>
      <c r="C8230" s="33">
        <v>1185732</v>
      </c>
      <c r="D8230" s="5">
        <v>44493</v>
      </c>
      <c r="E8230" s="4" t="s">
        <v>27</v>
      </c>
      <c r="F8230" s="4" t="s">
        <v>28</v>
      </c>
      <c r="G8230" s="4" t="s">
        <v>39</v>
      </c>
      <c r="H8230" s="6" t="s">
        <v>20</v>
      </c>
      <c r="I8230" s="7">
        <v>35</v>
      </c>
      <c r="J8230" s="8">
        <v>225</v>
      </c>
      <c r="K8230" s="9">
        <v>78750</v>
      </c>
      <c r="L8230" s="9">
        <v>31499.999999999996</v>
      </c>
      <c r="M8230" s="10">
        <v>0.39999999999999997</v>
      </c>
      <c r="N8230" s="4" t="s">
        <v>24</v>
      </c>
      <c r="O8230" s="4" t="str">
        <f>TEXT(Table1[[#This Row],[Invoice Date]],"yyyy")</f>
        <v>2021</v>
      </c>
      <c r="P8230" s="4" t="str">
        <f>TEXT(Table1[[#This Row],[Invoice Date]],"mmm")</f>
        <v>Oct</v>
      </c>
      <c r="Q8230" s="27">
        <f>WEEKNUM(Table1[[#This Row],[Invoice Date]]) + IF(YEAR(Table1[[#This Row],[Invoice Date]])=2021, 52, 0)</f>
        <v>96</v>
      </c>
    </row>
    <row r="8231" spans="2:17" ht="14.25" customHeight="1" x14ac:dyDescent="0.3">
      <c r="B8231" s="4" t="s">
        <v>14</v>
      </c>
      <c r="C8231" s="33">
        <v>1185732</v>
      </c>
      <c r="D8231" s="5">
        <v>44493</v>
      </c>
      <c r="E8231" s="4" t="s">
        <v>48</v>
      </c>
      <c r="F8231" s="4" t="s">
        <v>72</v>
      </c>
      <c r="G8231" s="4" t="s">
        <v>73</v>
      </c>
      <c r="H8231" s="6" t="s">
        <v>17</v>
      </c>
      <c r="I8231" s="7">
        <v>40</v>
      </c>
      <c r="J8231" s="8">
        <v>350</v>
      </c>
      <c r="K8231" s="9">
        <v>140000</v>
      </c>
      <c r="L8231" s="9">
        <v>49000</v>
      </c>
      <c r="M8231" s="10">
        <v>0.35</v>
      </c>
      <c r="N8231" s="4" t="s">
        <v>18</v>
      </c>
      <c r="O8231" s="4" t="str">
        <f>TEXT(Table1[[#This Row],[Invoice Date]],"yyyy")</f>
        <v>2021</v>
      </c>
      <c r="P8231" s="4" t="str">
        <f>TEXT(Table1[[#This Row],[Invoice Date]],"mmm")</f>
        <v>Oct</v>
      </c>
      <c r="Q8231" s="27">
        <f>WEEKNUM(Table1[[#This Row],[Invoice Date]]) + IF(YEAR(Table1[[#This Row],[Invoice Date]])=2021, 52, 0)</f>
        <v>96</v>
      </c>
    </row>
    <row r="8232" spans="2:17" ht="14.25" customHeight="1" x14ac:dyDescent="0.3">
      <c r="B8232" s="4" t="s">
        <v>30</v>
      </c>
      <c r="C8232" s="34">
        <v>1128299</v>
      </c>
      <c r="D8232" s="5">
        <v>44493</v>
      </c>
      <c r="E8232" s="4" t="s">
        <v>31</v>
      </c>
      <c r="F8232" s="4" t="s">
        <v>80</v>
      </c>
      <c r="G8232" s="4" t="s">
        <v>63</v>
      </c>
      <c r="H8232" s="6" t="s">
        <v>17</v>
      </c>
      <c r="I8232" s="7">
        <v>40</v>
      </c>
      <c r="J8232" s="8">
        <v>350</v>
      </c>
      <c r="K8232" s="9">
        <v>140000</v>
      </c>
      <c r="L8232" s="9">
        <v>49000</v>
      </c>
      <c r="M8232" s="10">
        <v>0.35</v>
      </c>
      <c r="N8232" s="4" t="s">
        <v>18</v>
      </c>
      <c r="O8232" s="4" t="str">
        <f>TEXT(Table1[[#This Row],[Invoice Date]],"yyyy")</f>
        <v>2021</v>
      </c>
      <c r="P8232" s="4" t="str">
        <f>TEXT(Table1[[#This Row],[Invoice Date]],"mmm")</f>
        <v>Oct</v>
      </c>
      <c r="Q8232" s="27">
        <f>WEEKNUM(Table1[[#This Row],[Invoice Date]]) + IF(YEAR(Table1[[#This Row],[Invoice Date]])=2021, 52, 0)</f>
        <v>96</v>
      </c>
    </row>
    <row r="8233" spans="2:17" ht="14.25" customHeight="1" x14ac:dyDescent="0.3">
      <c r="B8233" s="4" t="s">
        <v>14</v>
      </c>
      <c r="C8233" s="33">
        <v>1185732</v>
      </c>
      <c r="D8233" s="5">
        <v>44493</v>
      </c>
      <c r="E8233" s="4" t="s">
        <v>48</v>
      </c>
      <c r="F8233" s="4" t="s">
        <v>72</v>
      </c>
      <c r="G8233" s="4" t="s">
        <v>73</v>
      </c>
      <c r="H8233" s="6" t="s">
        <v>21</v>
      </c>
      <c r="I8233" s="7">
        <v>45.000000000000007</v>
      </c>
      <c r="J8233" s="8">
        <v>325</v>
      </c>
      <c r="K8233" s="9">
        <v>146250.00000000003</v>
      </c>
      <c r="L8233" s="9">
        <v>51187.500000000007</v>
      </c>
      <c r="M8233" s="10">
        <v>0.35</v>
      </c>
      <c r="N8233" s="4" t="s">
        <v>18</v>
      </c>
      <c r="O8233" s="4" t="str">
        <f>TEXT(Table1[[#This Row],[Invoice Date]],"yyyy")</f>
        <v>2021</v>
      </c>
      <c r="P8233" s="4" t="str">
        <f>TEXT(Table1[[#This Row],[Invoice Date]],"mmm")</f>
        <v>Oct</v>
      </c>
      <c r="Q8233" s="27">
        <f>WEEKNUM(Table1[[#This Row],[Invoice Date]]) + IF(YEAR(Table1[[#This Row],[Invoice Date]])=2021, 52, 0)</f>
        <v>96</v>
      </c>
    </row>
    <row r="8234" spans="2:17" ht="14.25" customHeight="1" x14ac:dyDescent="0.3">
      <c r="B8234" s="4" t="s">
        <v>30</v>
      </c>
      <c r="C8234" s="34">
        <v>1128299</v>
      </c>
      <c r="D8234" s="5">
        <v>44493</v>
      </c>
      <c r="E8234" s="4" t="s">
        <v>31</v>
      </c>
      <c r="F8234" s="4" t="s">
        <v>80</v>
      </c>
      <c r="G8234" s="4" t="s">
        <v>63</v>
      </c>
      <c r="H8234" s="6" t="s">
        <v>21</v>
      </c>
      <c r="I8234" s="7">
        <v>45.000000000000007</v>
      </c>
      <c r="J8234" s="8">
        <v>325</v>
      </c>
      <c r="K8234" s="9">
        <v>146250.00000000003</v>
      </c>
      <c r="L8234" s="9">
        <v>51187.500000000007</v>
      </c>
      <c r="M8234" s="10">
        <v>0.35</v>
      </c>
      <c r="N8234" s="4" t="s">
        <v>18</v>
      </c>
      <c r="O8234" s="4" t="str">
        <f>TEXT(Table1[[#This Row],[Invoice Date]],"yyyy")</f>
        <v>2021</v>
      </c>
      <c r="P8234" s="4" t="str">
        <f>TEXT(Table1[[#This Row],[Invoice Date]],"mmm")</f>
        <v>Oct</v>
      </c>
      <c r="Q8234" s="27">
        <f>WEEKNUM(Table1[[#This Row],[Invoice Date]]) + IF(YEAR(Table1[[#This Row],[Invoice Date]])=2021, 52, 0)</f>
        <v>96</v>
      </c>
    </row>
    <row r="8235" spans="2:17" ht="14.25" customHeight="1" x14ac:dyDescent="0.3">
      <c r="B8235" s="4" t="s">
        <v>14</v>
      </c>
      <c r="C8235" s="33">
        <v>1185732</v>
      </c>
      <c r="D8235" s="5">
        <v>44493</v>
      </c>
      <c r="E8235" s="4" t="s">
        <v>48</v>
      </c>
      <c r="F8235" s="4" t="s">
        <v>72</v>
      </c>
      <c r="G8235" s="4" t="s">
        <v>73</v>
      </c>
      <c r="H8235" s="6" t="s">
        <v>22</v>
      </c>
      <c r="I8235" s="7">
        <v>55.000000000000007</v>
      </c>
      <c r="J8235" s="8">
        <v>300</v>
      </c>
      <c r="K8235" s="9">
        <v>165000.00000000003</v>
      </c>
      <c r="L8235" s="9">
        <v>66000.000000000015</v>
      </c>
      <c r="M8235" s="10">
        <v>0.4</v>
      </c>
      <c r="N8235" s="4" t="s">
        <v>18</v>
      </c>
      <c r="O8235" s="4" t="str">
        <f>TEXT(Table1[[#This Row],[Invoice Date]],"yyyy")</f>
        <v>2021</v>
      </c>
      <c r="P8235" s="4" t="str">
        <f>TEXT(Table1[[#This Row],[Invoice Date]],"mmm")</f>
        <v>Oct</v>
      </c>
      <c r="Q8235" s="27">
        <f>WEEKNUM(Table1[[#This Row],[Invoice Date]]) + IF(YEAR(Table1[[#This Row],[Invoice Date]])=2021, 52, 0)</f>
        <v>96</v>
      </c>
    </row>
    <row r="8236" spans="2:17" ht="14.25" customHeight="1" x14ac:dyDescent="0.3">
      <c r="B8236" s="4" t="s">
        <v>30</v>
      </c>
      <c r="C8236" s="34">
        <v>1128299</v>
      </c>
      <c r="D8236" s="5">
        <v>44493</v>
      </c>
      <c r="E8236" s="4" t="s">
        <v>31</v>
      </c>
      <c r="F8236" s="4" t="s">
        <v>80</v>
      </c>
      <c r="G8236" s="4" t="s">
        <v>63</v>
      </c>
      <c r="H8236" s="6" t="s">
        <v>22</v>
      </c>
      <c r="I8236" s="7">
        <v>55.000000000000007</v>
      </c>
      <c r="J8236" s="8">
        <v>300</v>
      </c>
      <c r="K8236" s="9">
        <v>165000.00000000003</v>
      </c>
      <c r="L8236" s="9">
        <v>66000.000000000015</v>
      </c>
      <c r="M8236" s="10">
        <v>0.4</v>
      </c>
      <c r="N8236" s="4" t="s">
        <v>18</v>
      </c>
      <c r="O8236" s="4" t="str">
        <f>TEXT(Table1[[#This Row],[Invoice Date]],"yyyy")</f>
        <v>2021</v>
      </c>
      <c r="P8236" s="4" t="str">
        <f>TEXT(Table1[[#This Row],[Invoice Date]],"mmm")</f>
        <v>Oct</v>
      </c>
      <c r="Q8236" s="27">
        <f>WEEKNUM(Table1[[#This Row],[Invoice Date]]) + IF(YEAR(Table1[[#This Row],[Invoice Date]])=2021, 52, 0)</f>
        <v>96</v>
      </c>
    </row>
    <row r="8237" spans="2:17" ht="14.25" customHeight="1" x14ac:dyDescent="0.3">
      <c r="B8237" s="4" t="s">
        <v>14</v>
      </c>
      <c r="C8237" s="33">
        <v>1185732</v>
      </c>
      <c r="D8237" s="5">
        <v>44493</v>
      </c>
      <c r="E8237" s="4" t="s">
        <v>48</v>
      </c>
      <c r="F8237" s="4" t="s">
        <v>72</v>
      </c>
      <c r="G8237" s="4" t="s">
        <v>73</v>
      </c>
      <c r="H8237" s="6" t="s">
        <v>20</v>
      </c>
      <c r="I8237" s="7">
        <v>50.000000000000014</v>
      </c>
      <c r="J8237" s="8">
        <v>350</v>
      </c>
      <c r="K8237" s="9">
        <v>175000.00000000006</v>
      </c>
      <c r="L8237" s="9">
        <v>61250.000000000015</v>
      </c>
      <c r="M8237" s="10">
        <v>0.35</v>
      </c>
      <c r="N8237" s="4" t="s">
        <v>18</v>
      </c>
      <c r="O8237" s="4" t="str">
        <f>TEXT(Table1[[#This Row],[Invoice Date]],"yyyy")</f>
        <v>2021</v>
      </c>
      <c r="P8237" s="4" t="str">
        <f>TEXT(Table1[[#This Row],[Invoice Date]],"mmm")</f>
        <v>Oct</v>
      </c>
      <c r="Q8237" s="27">
        <f>WEEKNUM(Table1[[#This Row],[Invoice Date]]) + IF(YEAR(Table1[[#This Row],[Invoice Date]])=2021, 52, 0)</f>
        <v>96</v>
      </c>
    </row>
    <row r="8238" spans="2:17" ht="14.25" customHeight="1" x14ac:dyDescent="0.3">
      <c r="B8238" s="4" t="s">
        <v>30</v>
      </c>
      <c r="C8238" s="34">
        <v>1128299</v>
      </c>
      <c r="D8238" s="5">
        <v>44493</v>
      </c>
      <c r="E8238" s="4" t="s">
        <v>31</v>
      </c>
      <c r="F8238" s="4" t="s">
        <v>80</v>
      </c>
      <c r="G8238" s="4" t="s">
        <v>63</v>
      </c>
      <c r="H8238" s="6" t="s">
        <v>20</v>
      </c>
      <c r="I8238" s="7">
        <v>50.000000000000014</v>
      </c>
      <c r="J8238" s="8">
        <v>350</v>
      </c>
      <c r="K8238" s="9">
        <v>175000.00000000006</v>
      </c>
      <c r="L8238" s="9">
        <v>61250.000000000015</v>
      </c>
      <c r="M8238" s="10">
        <v>0.35</v>
      </c>
      <c r="N8238" s="4" t="s">
        <v>18</v>
      </c>
      <c r="O8238" s="4" t="str">
        <f>TEXT(Table1[[#This Row],[Invoice Date]],"yyyy")</f>
        <v>2021</v>
      </c>
      <c r="P8238" s="4" t="str">
        <f>TEXT(Table1[[#This Row],[Invoice Date]],"mmm")</f>
        <v>Oct</v>
      </c>
      <c r="Q8238" s="27">
        <f>WEEKNUM(Table1[[#This Row],[Invoice Date]]) + IF(YEAR(Table1[[#This Row],[Invoice Date]])=2021, 52, 0)</f>
        <v>96</v>
      </c>
    </row>
    <row r="8239" spans="2:17" ht="14.25" customHeight="1" x14ac:dyDescent="0.3">
      <c r="B8239" s="4" t="s">
        <v>61</v>
      </c>
      <c r="C8239" s="33">
        <v>1185731</v>
      </c>
      <c r="D8239" s="5">
        <v>44493</v>
      </c>
      <c r="E8239" s="4" t="s">
        <v>15</v>
      </c>
      <c r="F8239" s="4" t="s">
        <v>62</v>
      </c>
      <c r="G8239" s="4" t="s">
        <v>63</v>
      </c>
      <c r="H8239" s="6" t="s">
        <v>17</v>
      </c>
      <c r="I8239" s="7">
        <v>40</v>
      </c>
      <c r="J8239" s="8">
        <v>470</v>
      </c>
      <c r="K8239" s="9">
        <v>188000</v>
      </c>
      <c r="L8239" s="9">
        <v>65800</v>
      </c>
      <c r="M8239" s="10">
        <v>0.35</v>
      </c>
      <c r="N8239" s="4" t="s">
        <v>24</v>
      </c>
      <c r="O8239" s="4" t="str">
        <f>TEXT(Table1[[#This Row],[Invoice Date]],"yyyy")</f>
        <v>2021</v>
      </c>
      <c r="P8239" s="4" t="str">
        <f>TEXT(Table1[[#This Row],[Invoice Date]],"mmm")</f>
        <v>Oct</v>
      </c>
      <c r="Q8239" s="27">
        <f>WEEKNUM(Table1[[#This Row],[Invoice Date]]) + IF(YEAR(Table1[[#This Row],[Invoice Date]])=2021, 52, 0)</f>
        <v>96</v>
      </c>
    </row>
    <row r="8240" spans="2:17" ht="14.25" customHeight="1" x14ac:dyDescent="0.3">
      <c r="B8240" s="4" t="s">
        <v>14</v>
      </c>
      <c r="C8240" s="33">
        <v>1185732</v>
      </c>
      <c r="D8240" s="5">
        <v>44493</v>
      </c>
      <c r="E8240" s="4" t="s">
        <v>48</v>
      </c>
      <c r="F8240" s="4" t="s">
        <v>72</v>
      </c>
      <c r="G8240" s="4" t="s">
        <v>73</v>
      </c>
      <c r="H8240" s="6" t="s">
        <v>23</v>
      </c>
      <c r="I8240" s="7">
        <v>60.000000000000007</v>
      </c>
      <c r="J8240" s="8">
        <v>350</v>
      </c>
      <c r="K8240" s="9">
        <v>210000.00000000003</v>
      </c>
      <c r="L8240" s="9">
        <v>63000.000000000007</v>
      </c>
      <c r="M8240" s="10">
        <v>0.3</v>
      </c>
      <c r="N8240" s="4" t="s">
        <v>18</v>
      </c>
      <c r="O8240" s="4" t="str">
        <f>TEXT(Table1[[#This Row],[Invoice Date]],"yyyy")</f>
        <v>2021</v>
      </c>
      <c r="P8240" s="4" t="str">
        <f>TEXT(Table1[[#This Row],[Invoice Date]],"mmm")</f>
        <v>Oct</v>
      </c>
      <c r="Q8240" s="27">
        <f>WEEKNUM(Table1[[#This Row],[Invoice Date]]) + IF(YEAR(Table1[[#This Row],[Invoice Date]])=2021, 52, 0)</f>
        <v>96</v>
      </c>
    </row>
    <row r="8241" spans="2:17" ht="14.25" customHeight="1" x14ac:dyDescent="0.3">
      <c r="B8241" s="4" t="s">
        <v>30</v>
      </c>
      <c r="C8241" s="34">
        <v>1128299</v>
      </c>
      <c r="D8241" s="5">
        <v>44493</v>
      </c>
      <c r="E8241" s="4" t="s">
        <v>31</v>
      </c>
      <c r="F8241" s="4" t="s">
        <v>80</v>
      </c>
      <c r="G8241" s="4" t="s">
        <v>63</v>
      </c>
      <c r="H8241" s="6" t="s">
        <v>23</v>
      </c>
      <c r="I8241" s="7">
        <v>60.000000000000007</v>
      </c>
      <c r="J8241" s="8">
        <v>350</v>
      </c>
      <c r="K8241" s="9">
        <v>210000.00000000003</v>
      </c>
      <c r="L8241" s="9">
        <v>63000.000000000007</v>
      </c>
      <c r="M8241" s="10">
        <v>0.3</v>
      </c>
      <c r="N8241" s="4" t="s">
        <v>18</v>
      </c>
      <c r="O8241" s="4" t="str">
        <f>TEXT(Table1[[#This Row],[Invoice Date]],"yyyy")</f>
        <v>2021</v>
      </c>
      <c r="P8241" s="4" t="str">
        <f>TEXT(Table1[[#This Row],[Invoice Date]],"mmm")</f>
        <v>Oct</v>
      </c>
      <c r="Q8241" s="27">
        <f>WEEKNUM(Table1[[#This Row],[Invoice Date]]) + IF(YEAR(Table1[[#This Row],[Invoice Date]])=2021, 52, 0)</f>
        <v>96</v>
      </c>
    </row>
    <row r="8242" spans="2:17" ht="14.25" customHeight="1" x14ac:dyDescent="0.3">
      <c r="B8242" s="4" t="s">
        <v>14</v>
      </c>
      <c r="C8242" s="33">
        <v>1185732</v>
      </c>
      <c r="D8242" s="5">
        <v>44493</v>
      </c>
      <c r="E8242" s="4" t="s">
        <v>48</v>
      </c>
      <c r="F8242" s="4" t="s">
        <v>72</v>
      </c>
      <c r="G8242" s="4" t="s">
        <v>73</v>
      </c>
      <c r="H8242" s="6" t="s">
        <v>19</v>
      </c>
      <c r="I8242" s="7">
        <v>55.000000000000014</v>
      </c>
      <c r="J8242" s="8">
        <v>525</v>
      </c>
      <c r="K8242" s="9">
        <v>288750.00000000006</v>
      </c>
      <c r="L8242" s="9">
        <v>101062.50000000001</v>
      </c>
      <c r="M8242" s="10">
        <v>0.35</v>
      </c>
      <c r="N8242" s="4" t="s">
        <v>18</v>
      </c>
      <c r="O8242" s="4" t="str">
        <f>TEXT(Table1[[#This Row],[Invoice Date]],"yyyy")</f>
        <v>2021</v>
      </c>
      <c r="P8242" s="4" t="str">
        <f>TEXT(Table1[[#This Row],[Invoice Date]],"mmm")</f>
        <v>Oct</v>
      </c>
      <c r="Q8242" s="27">
        <f>WEEKNUM(Table1[[#This Row],[Invoice Date]]) + IF(YEAR(Table1[[#This Row],[Invoice Date]])=2021, 52, 0)</f>
        <v>96</v>
      </c>
    </row>
    <row r="8243" spans="2:17" ht="14.25" customHeight="1" x14ac:dyDescent="0.3">
      <c r="B8243" s="4" t="s">
        <v>30</v>
      </c>
      <c r="C8243" s="34">
        <v>1128299</v>
      </c>
      <c r="D8243" s="5">
        <v>44493</v>
      </c>
      <c r="E8243" s="4" t="s">
        <v>31</v>
      </c>
      <c r="F8243" s="4" t="s">
        <v>80</v>
      </c>
      <c r="G8243" s="4" t="s">
        <v>63</v>
      </c>
      <c r="H8243" s="6" t="s">
        <v>19</v>
      </c>
      <c r="I8243" s="7">
        <v>55.000000000000014</v>
      </c>
      <c r="J8243" s="8">
        <v>525</v>
      </c>
      <c r="K8243" s="9">
        <v>288750.00000000006</v>
      </c>
      <c r="L8243" s="9">
        <v>101062.50000000001</v>
      </c>
      <c r="M8243" s="10">
        <v>0.35</v>
      </c>
      <c r="N8243" s="4" t="s">
        <v>18</v>
      </c>
      <c r="O8243" s="4" t="str">
        <f>TEXT(Table1[[#This Row],[Invoice Date]],"yyyy")</f>
        <v>2021</v>
      </c>
      <c r="P8243" s="4" t="str">
        <f>TEXT(Table1[[#This Row],[Invoice Date]],"mmm")</f>
        <v>Oct</v>
      </c>
      <c r="Q8243" s="27">
        <f>WEEKNUM(Table1[[#This Row],[Invoice Date]]) + IF(YEAR(Table1[[#This Row],[Invoice Date]])=2021, 52, 0)</f>
        <v>96</v>
      </c>
    </row>
    <row r="8244" spans="2:17" ht="14.25" customHeight="1" x14ac:dyDescent="0.3">
      <c r="B8244" s="4" t="s">
        <v>14</v>
      </c>
      <c r="C8244" s="33">
        <v>1185732</v>
      </c>
      <c r="D8244" s="5">
        <v>44494</v>
      </c>
      <c r="E8244" s="4" t="s">
        <v>27</v>
      </c>
      <c r="F8244" s="4" t="s">
        <v>28</v>
      </c>
      <c r="G8244" s="4" t="s">
        <v>39</v>
      </c>
      <c r="H8244" s="6" t="s">
        <v>21</v>
      </c>
      <c r="I8244" s="7">
        <v>28</v>
      </c>
      <c r="J8244" s="8">
        <v>23</v>
      </c>
      <c r="K8244" s="9">
        <v>644</v>
      </c>
      <c r="L8244" s="9">
        <v>276.91999999999996</v>
      </c>
      <c r="M8244" s="10">
        <v>0.42999999999999994</v>
      </c>
      <c r="N8244" s="4" t="s">
        <v>24</v>
      </c>
      <c r="O8244" s="4" t="str">
        <f>TEXT(Table1[[#This Row],[Invoice Date]],"yyyy")</f>
        <v>2021</v>
      </c>
      <c r="P8244" s="4" t="str">
        <f>TEXT(Table1[[#This Row],[Invoice Date]],"mmm")</f>
        <v>Oct</v>
      </c>
      <c r="Q8244" s="27">
        <f>WEEKNUM(Table1[[#This Row],[Invoice Date]]) + IF(YEAR(Table1[[#This Row],[Invoice Date]])=2021, 52, 0)</f>
        <v>96</v>
      </c>
    </row>
    <row r="8245" spans="2:17" ht="14.25" customHeight="1" x14ac:dyDescent="0.3">
      <c r="B8245" s="4" t="s">
        <v>14</v>
      </c>
      <c r="C8245" s="33">
        <v>1185732</v>
      </c>
      <c r="D8245" s="5">
        <v>44494</v>
      </c>
      <c r="E8245" s="4" t="s">
        <v>27</v>
      </c>
      <c r="F8245" s="4" t="s">
        <v>28</v>
      </c>
      <c r="G8245" s="4" t="s">
        <v>39</v>
      </c>
      <c r="H8245" s="6" t="s">
        <v>21</v>
      </c>
      <c r="I8245" s="7">
        <v>38</v>
      </c>
      <c r="J8245" s="8">
        <v>19</v>
      </c>
      <c r="K8245" s="9">
        <v>722</v>
      </c>
      <c r="L8245" s="9">
        <v>368.22</v>
      </c>
      <c r="M8245" s="10">
        <v>0.51</v>
      </c>
      <c r="N8245" s="4" t="s">
        <v>83</v>
      </c>
      <c r="O8245" s="4" t="str">
        <f>TEXT(Table1[[#This Row],[Invoice Date]],"yyyy")</f>
        <v>2021</v>
      </c>
      <c r="P8245" s="4" t="str">
        <f>TEXT(Table1[[#This Row],[Invoice Date]],"mmm")</f>
        <v>Oct</v>
      </c>
      <c r="Q8245" s="27">
        <f>WEEKNUM(Table1[[#This Row],[Invoice Date]]) + IF(YEAR(Table1[[#This Row],[Invoice Date]])=2021, 52, 0)</f>
        <v>96</v>
      </c>
    </row>
    <row r="8246" spans="2:17" ht="14.25" customHeight="1" x14ac:dyDescent="0.3">
      <c r="B8246" s="4" t="s">
        <v>61</v>
      </c>
      <c r="C8246" s="33">
        <v>1185731</v>
      </c>
      <c r="D8246" s="5">
        <v>44494</v>
      </c>
      <c r="E8246" s="4" t="s">
        <v>15</v>
      </c>
      <c r="F8246" s="4" t="s">
        <v>62</v>
      </c>
      <c r="G8246" s="4" t="s">
        <v>63</v>
      </c>
      <c r="H8246" s="6" t="s">
        <v>19</v>
      </c>
      <c r="I8246" s="7">
        <v>39</v>
      </c>
      <c r="J8246" s="8">
        <v>46</v>
      </c>
      <c r="K8246" s="9">
        <v>1794</v>
      </c>
      <c r="L8246" s="9">
        <v>879.06</v>
      </c>
      <c r="M8246" s="10">
        <v>0.49</v>
      </c>
      <c r="N8246" s="4" t="s">
        <v>83</v>
      </c>
      <c r="O8246" s="4" t="str">
        <f>TEXT(Table1[[#This Row],[Invoice Date]],"yyyy")</f>
        <v>2021</v>
      </c>
      <c r="P8246" s="4" t="str">
        <f>TEXT(Table1[[#This Row],[Invoice Date]],"mmm")</f>
        <v>Oct</v>
      </c>
      <c r="Q8246" s="27">
        <f>WEEKNUM(Table1[[#This Row],[Invoice Date]]) + IF(YEAR(Table1[[#This Row],[Invoice Date]])=2021, 52, 0)</f>
        <v>96</v>
      </c>
    </row>
    <row r="8247" spans="2:17" ht="14.25" customHeight="1" x14ac:dyDescent="0.3">
      <c r="B8247" s="4" t="s">
        <v>14</v>
      </c>
      <c r="C8247" s="33">
        <v>1185732</v>
      </c>
      <c r="D8247" s="5">
        <v>44494</v>
      </c>
      <c r="E8247" s="4" t="s">
        <v>27</v>
      </c>
      <c r="F8247" s="4" t="s">
        <v>28</v>
      </c>
      <c r="G8247" s="4" t="s">
        <v>39</v>
      </c>
      <c r="H8247" s="6" t="s">
        <v>21</v>
      </c>
      <c r="I8247" s="7">
        <v>40</v>
      </c>
      <c r="J8247" s="8">
        <v>75</v>
      </c>
      <c r="K8247" s="9">
        <v>30000</v>
      </c>
      <c r="L8247" s="9">
        <v>11999.999999999998</v>
      </c>
      <c r="M8247" s="10">
        <v>0.39999999999999997</v>
      </c>
      <c r="N8247" s="4" t="s">
        <v>24</v>
      </c>
      <c r="O8247" s="4" t="str">
        <f>TEXT(Table1[[#This Row],[Invoice Date]],"yyyy")</f>
        <v>2021</v>
      </c>
      <c r="P8247" s="4" t="str">
        <f>TEXT(Table1[[#This Row],[Invoice Date]],"mmm")</f>
        <v>Oct</v>
      </c>
      <c r="Q8247" s="27">
        <f>WEEKNUM(Table1[[#This Row],[Invoice Date]]) + IF(YEAR(Table1[[#This Row],[Invoice Date]])=2021, 52, 0)</f>
        <v>96</v>
      </c>
    </row>
    <row r="8248" spans="2:17" ht="14.25" customHeight="1" x14ac:dyDescent="0.3">
      <c r="B8248" s="4" t="s">
        <v>61</v>
      </c>
      <c r="C8248" s="33">
        <v>1185731</v>
      </c>
      <c r="D8248" s="5">
        <v>44494</v>
      </c>
      <c r="E8248" s="4" t="s">
        <v>15</v>
      </c>
      <c r="F8248" s="4" t="s">
        <v>62</v>
      </c>
      <c r="G8248" s="4" t="s">
        <v>63</v>
      </c>
      <c r="H8248" s="6" t="s">
        <v>19</v>
      </c>
      <c r="I8248" s="7">
        <v>40</v>
      </c>
      <c r="J8248" s="8">
        <v>175</v>
      </c>
      <c r="K8248" s="9">
        <v>70000</v>
      </c>
      <c r="L8248" s="9">
        <v>24500</v>
      </c>
      <c r="M8248" s="10">
        <v>0.35</v>
      </c>
      <c r="N8248" s="4" t="s">
        <v>24</v>
      </c>
      <c r="O8248" s="4" t="str">
        <f>TEXT(Table1[[#This Row],[Invoice Date]],"yyyy")</f>
        <v>2021</v>
      </c>
      <c r="P8248" s="4" t="str">
        <f>TEXT(Table1[[#This Row],[Invoice Date]],"mmm")</f>
        <v>Oct</v>
      </c>
      <c r="Q8248" s="27">
        <f>WEEKNUM(Table1[[#This Row],[Invoice Date]]) + IF(YEAR(Table1[[#This Row],[Invoice Date]])=2021, 52, 0)</f>
        <v>96</v>
      </c>
    </row>
    <row r="8249" spans="2:17" ht="14.25" customHeight="1" x14ac:dyDescent="0.3">
      <c r="B8249" s="4" t="s">
        <v>61</v>
      </c>
      <c r="C8249" s="33">
        <v>1185731</v>
      </c>
      <c r="D8249" s="5">
        <v>44495</v>
      </c>
      <c r="E8249" s="4" t="s">
        <v>15</v>
      </c>
      <c r="F8249" s="4" t="s">
        <v>62</v>
      </c>
      <c r="G8249" s="4" t="s">
        <v>63</v>
      </c>
      <c r="H8249" s="6" t="s">
        <v>20</v>
      </c>
      <c r="I8249" s="7">
        <v>27</v>
      </c>
      <c r="J8249" s="8">
        <v>52</v>
      </c>
      <c r="K8249" s="9">
        <v>1404</v>
      </c>
      <c r="L8249" s="9">
        <v>772.19999999999993</v>
      </c>
      <c r="M8249" s="10">
        <v>0.54999999999999993</v>
      </c>
      <c r="N8249" s="4" t="s">
        <v>83</v>
      </c>
      <c r="O8249" s="4" t="str">
        <f>TEXT(Table1[[#This Row],[Invoice Date]],"yyyy")</f>
        <v>2021</v>
      </c>
      <c r="P8249" s="4" t="str">
        <f>TEXT(Table1[[#This Row],[Invoice Date]],"mmm")</f>
        <v>Oct</v>
      </c>
      <c r="Q8249" s="27">
        <f>WEEKNUM(Table1[[#This Row],[Invoice Date]]) + IF(YEAR(Table1[[#This Row],[Invoice Date]])=2021, 52, 0)</f>
        <v>96</v>
      </c>
    </row>
    <row r="8250" spans="2:17" ht="14.25" customHeight="1" x14ac:dyDescent="0.3">
      <c r="B8250" s="4" t="s">
        <v>14</v>
      </c>
      <c r="C8250" s="33">
        <v>1185732</v>
      </c>
      <c r="D8250" s="5">
        <v>44495</v>
      </c>
      <c r="E8250" s="4" t="s">
        <v>15</v>
      </c>
      <c r="F8250" s="4" t="s">
        <v>40</v>
      </c>
      <c r="G8250" s="4" t="s">
        <v>41</v>
      </c>
      <c r="H8250" s="6" t="s">
        <v>22</v>
      </c>
      <c r="I8250" s="7">
        <v>42</v>
      </c>
      <c r="J8250" s="8">
        <v>41</v>
      </c>
      <c r="K8250" s="9">
        <v>1722</v>
      </c>
      <c r="L8250" s="9">
        <v>706.02</v>
      </c>
      <c r="M8250" s="10">
        <v>0.41</v>
      </c>
      <c r="N8250" s="4" t="s">
        <v>24</v>
      </c>
      <c r="O8250" s="4" t="str">
        <f>TEXT(Table1[[#This Row],[Invoice Date]],"yyyy")</f>
        <v>2021</v>
      </c>
      <c r="P8250" s="4" t="str">
        <f>TEXT(Table1[[#This Row],[Invoice Date]],"mmm")</f>
        <v>Oct</v>
      </c>
      <c r="Q8250" s="27">
        <f>WEEKNUM(Table1[[#This Row],[Invoice Date]]) + IF(YEAR(Table1[[#This Row],[Invoice Date]])=2021, 52, 0)</f>
        <v>96</v>
      </c>
    </row>
    <row r="8251" spans="2:17" ht="14.25" customHeight="1" x14ac:dyDescent="0.3">
      <c r="B8251" s="4" t="s">
        <v>14</v>
      </c>
      <c r="C8251" s="33">
        <v>1185732</v>
      </c>
      <c r="D8251" s="5">
        <v>44495</v>
      </c>
      <c r="E8251" s="4" t="s">
        <v>15</v>
      </c>
      <c r="F8251" s="4" t="s">
        <v>40</v>
      </c>
      <c r="G8251" s="4" t="s">
        <v>41</v>
      </c>
      <c r="H8251" s="6" t="s">
        <v>22</v>
      </c>
      <c r="I8251" s="7">
        <v>54</v>
      </c>
      <c r="J8251" s="8">
        <v>36</v>
      </c>
      <c r="K8251" s="9">
        <v>1944</v>
      </c>
      <c r="L8251" s="9">
        <v>874.8</v>
      </c>
      <c r="M8251" s="10">
        <v>0.44999999999999996</v>
      </c>
      <c r="N8251" s="4" t="s">
        <v>83</v>
      </c>
      <c r="O8251" s="4" t="str">
        <f>TEXT(Table1[[#This Row],[Invoice Date]],"yyyy")</f>
        <v>2021</v>
      </c>
      <c r="P8251" s="4" t="str">
        <f>TEXT(Table1[[#This Row],[Invoice Date]],"mmm")</f>
        <v>Oct</v>
      </c>
      <c r="Q8251" s="27">
        <f>WEEKNUM(Table1[[#This Row],[Invoice Date]]) + IF(YEAR(Table1[[#This Row],[Invoice Date]])=2021, 52, 0)</f>
        <v>96</v>
      </c>
    </row>
    <row r="8252" spans="2:17" ht="14.25" customHeight="1" x14ac:dyDescent="0.3">
      <c r="B8252" s="4" t="s">
        <v>34</v>
      </c>
      <c r="C8252" s="33">
        <v>1189833</v>
      </c>
      <c r="D8252" s="5">
        <v>44495</v>
      </c>
      <c r="E8252" s="4" t="s">
        <v>31</v>
      </c>
      <c r="F8252" s="4" t="s">
        <v>88</v>
      </c>
      <c r="G8252" s="4" t="s">
        <v>89</v>
      </c>
      <c r="H8252" s="6" t="s">
        <v>21</v>
      </c>
      <c r="I8252" s="7">
        <v>35</v>
      </c>
      <c r="J8252" s="8">
        <v>112</v>
      </c>
      <c r="K8252" s="9">
        <v>3920</v>
      </c>
      <c r="L8252" s="9">
        <v>1646.3999999999999</v>
      </c>
      <c r="M8252" s="10">
        <v>0.42</v>
      </c>
      <c r="N8252" s="4" t="s">
        <v>24</v>
      </c>
      <c r="O8252" s="4" t="str">
        <f>TEXT(Table1[[#This Row],[Invoice Date]],"yyyy")</f>
        <v>2021</v>
      </c>
      <c r="P8252" s="4" t="str">
        <f>TEXT(Table1[[#This Row],[Invoice Date]],"mmm")</f>
        <v>Oct</v>
      </c>
      <c r="Q8252" s="27">
        <f>WEEKNUM(Table1[[#This Row],[Invoice Date]]) + IF(YEAR(Table1[[#This Row],[Invoice Date]])=2021, 52, 0)</f>
        <v>96</v>
      </c>
    </row>
    <row r="8253" spans="2:17" ht="14.25" customHeight="1" x14ac:dyDescent="0.3">
      <c r="B8253" s="4" t="s">
        <v>34</v>
      </c>
      <c r="C8253" s="33">
        <v>1189833</v>
      </c>
      <c r="D8253" s="5">
        <v>44495</v>
      </c>
      <c r="E8253" s="4" t="s">
        <v>31</v>
      </c>
      <c r="F8253" s="4" t="s">
        <v>88</v>
      </c>
      <c r="G8253" s="4" t="s">
        <v>89</v>
      </c>
      <c r="H8253" s="6" t="s">
        <v>20</v>
      </c>
      <c r="I8253" s="7">
        <v>34</v>
      </c>
      <c r="J8253" s="8">
        <v>120</v>
      </c>
      <c r="K8253" s="9">
        <v>4080</v>
      </c>
      <c r="L8253" s="9">
        <v>1631.9999999999998</v>
      </c>
      <c r="M8253" s="10">
        <v>0.39999999999999997</v>
      </c>
      <c r="N8253" s="4" t="s">
        <v>24</v>
      </c>
      <c r="O8253" s="4" t="str">
        <f>TEXT(Table1[[#This Row],[Invoice Date]],"yyyy")</f>
        <v>2021</v>
      </c>
      <c r="P8253" s="4" t="str">
        <f>TEXT(Table1[[#This Row],[Invoice Date]],"mmm")</f>
        <v>Oct</v>
      </c>
      <c r="Q8253" s="27">
        <f>WEEKNUM(Table1[[#This Row],[Invoice Date]]) + IF(YEAR(Table1[[#This Row],[Invoice Date]])=2021, 52, 0)</f>
        <v>96</v>
      </c>
    </row>
    <row r="8254" spans="2:17" ht="14.25" customHeight="1" x14ac:dyDescent="0.3">
      <c r="B8254" s="4" t="s">
        <v>34</v>
      </c>
      <c r="C8254" s="33">
        <v>1189833</v>
      </c>
      <c r="D8254" s="5">
        <v>44495</v>
      </c>
      <c r="E8254" s="4" t="s">
        <v>31</v>
      </c>
      <c r="F8254" s="4" t="s">
        <v>88</v>
      </c>
      <c r="G8254" s="4" t="s">
        <v>89</v>
      </c>
      <c r="H8254" s="6" t="s">
        <v>21</v>
      </c>
      <c r="I8254" s="7">
        <v>46</v>
      </c>
      <c r="J8254" s="8">
        <v>95</v>
      </c>
      <c r="K8254" s="9">
        <v>4370</v>
      </c>
      <c r="L8254" s="9">
        <v>2141.3000000000002</v>
      </c>
      <c r="M8254" s="10">
        <v>0.49</v>
      </c>
      <c r="N8254" s="4" t="s">
        <v>83</v>
      </c>
      <c r="O8254" s="4" t="str">
        <f>TEXT(Table1[[#This Row],[Invoice Date]],"yyyy")</f>
        <v>2021</v>
      </c>
      <c r="P8254" s="4" t="str">
        <f>TEXT(Table1[[#This Row],[Invoice Date]],"mmm")</f>
        <v>Oct</v>
      </c>
      <c r="Q8254" s="27">
        <f>WEEKNUM(Table1[[#This Row],[Invoice Date]]) + IF(YEAR(Table1[[#This Row],[Invoice Date]])=2021, 52, 0)</f>
        <v>96</v>
      </c>
    </row>
    <row r="8255" spans="2:17" ht="14.25" customHeight="1" x14ac:dyDescent="0.3">
      <c r="B8255" s="4" t="s">
        <v>34</v>
      </c>
      <c r="C8255" s="33">
        <v>1189833</v>
      </c>
      <c r="D8255" s="5">
        <v>44495</v>
      </c>
      <c r="E8255" s="4" t="s">
        <v>31</v>
      </c>
      <c r="F8255" s="4" t="s">
        <v>88</v>
      </c>
      <c r="G8255" s="4" t="s">
        <v>89</v>
      </c>
      <c r="H8255" s="6" t="s">
        <v>22</v>
      </c>
      <c r="I8255" s="7">
        <v>41</v>
      </c>
      <c r="J8255" s="8">
        <v>114</v>
      </c>
      <c r="K8255" s="9">
        <v>4674</v>
      </c>
      <c r="L8255" s="9">
        <v>1542.4199999999998</v>
      </c>
      <c r="M8255" s="10">
        <v>0.32999999999999996</v>
      </c>
      <c r="N8255" s="4" t="s">
        <v>24</v>
      </c>
      <c r="O8255" s="4" t="str">
        <f>TEXT(Table1[[#This Row],[Invoice Date]],"yyyy")</f>
        <v>2021</v>
      </c>
      <c r="P8255" s="4" t="str">
        <f>TEXT(Table1[[#This Row],[Invoice Date]],"mmm")</f>
        <v>Oct</v>
      </c>
      <c r="Q8255" s="27">
        <f>WEEKNUM(Table1[[#This Row],[Invoice Date]]) + IF(YEAR(Table1[[#This Row],[Invoice Date]])=2021, 52, 0)</f>
        <v>96</v>
      </c>
    </row>
    <row r="8256" spans="2:17" ht="14.25" customHeight="1" x14ac:dyDescent="0.3">
      <c r="B8256" s="4" t="s">
        <v>34</v>
      </c>
      <c r="C8256" s="33">
        <v>1189833</v>
      </c>
      <c r="D8256" s="5">
        <v>44495</v>
      </c>
      <c r="E8256" s="4" t="s">
        <v>31</v>
      </c>
      <c r="F8256" s="4" t="s">
        <v>88</v>
      </c>
      <c r="G8256" s="4" t="s">
        <v>89</v>
      </c>
      <c r="H8256" s="6" t="s">
        <v>20</v>
      </c>
      <c r="I8256" s="7">
        <v>48</v>
      </c>
      <c r="J8256" s="8">
        <v>105</v>
      </c>
      <c r="K8256" s="9">
        <v>5040</v>
      </c>
      <c r="L8256" s="9">
        <v>2368.7999999999997</v>
      </c>
      <c r="M8256" s="10">
        <v>0.47</v>
      </c>
      <c r="N8256" s="4" t="s">
        <v>83</v>
      </c>
      <c r="O8256" s="4" t="str">
        <f>TEXT(Table1[[#This Row],[Invoice Date]],"yyyy")</f>
        <v>2021</v>
      </c>
      <c r="P8256" s="4" t="str">
        <f>TEXT(Table1[[#This Row],[Invoice Date]],"mmm")</f>
        <v>Oct</v>
      </c>
      <c r="Q8256" s="27">
        <f>WEEKNUM(Table1[[#This Row],[Invoice Date]]) + IF(YEAR(Table1[[#This Row],[Invoice Date]])=2021, 52, 0)</f>
        <v>96</v>
      </c>
    </row>
    <row r="8257" spans="2:17" ht="14.25" customHeight="1" x14ac:dyDescent="0.3">
      <c r="B8257" s="4" t="s">
        <v>34</v>
      </c>
      <c r="C8257" s="33">
        <v>1189833</v>
      </c>
      <c r="D8257" s="5">
        <v>44495</v>
      </c>
      <c r="E8257" s="4" t="s">
        <v>31</v>
      </c>
      <c r="F8257" s="4" t="s">
        <v>88</v>
      </c>
      <c r="G8257" s="4" t="s">
        <v>89</v>
      </c>
      <c r="H8257" s="6" t="s">
        <v>22</v>
      </c>
      <c r="I8257" s="7">
        <v>56</v>
      </c>
      <c r="J8257" s="8">
        <v>91</v>
      </c>
      <c r="K8257" s="9">
        <v>5096</v>
      </c>
      <c r="L8257" s="9">
        <v>2242.2400000000002</v>
      </c>
      <c r="M8257" s="10">
        <v>0.44</v>
      </c>
      <c r="N8257" s="4" t="s">
        <v>83</v>
      </c>
      <c r="O8257" s="4" t="str">
        <f>TEXT(Table1[[#This Row],[Invoice Date]],"yyyy")</f>
        <v>2021</v>
      </c>
      <c r="P8257" s="4" t="str">
        <f>TEXT(Table1[[#This Row],[Invoice Date]],"mmm")</f>
        <v>Oct</v>
      </c>
      <c r="Q8257" s="27">
        <f>WEEKNUM(Table1[[#This Row],[Invoice Date]]) + IF(YEAR(Table1[[#This Row],[Invoice Date]])=2021, 52, 0)</f>
        <v>96</v>
      </c>
    </row>
    <row r="8258" spans="2:17" ht="14.25" customHeight="1" x14ac:dyDescent="0.3">
      <c r="B8258" s="4" t="s">
        <v>34</v>
      </c>
      <c r="C8258" s="33">
        <v>1189833</v>
      </c>
      <c r="D8258" s="5">
        <v>44495</v>
      </c>
      <c r="E8258" s="4" t="s">
        <v>31</v>
      </c>
      <c r="F8258" s="4" t="s">
        <v>88</v>
      </c>
      <c r="G8258" s="4" t="s">
        <v>89</v>
      </c>
      <c r="H8258" s="6" t="s">
        <v>17</v>
      </c>
      <c r="I8258" s="7">
        <v>35</v>
      </c>
      <c r="J8258" s="8">
        <v>171</v>
      </c>
      <c r="K8258" s="9">
        <v>5985</v>
      </c>
      <c r="L8258" s="9">
        <v>2214.4499999999998</v>
      </c>
      <c r="M8258" s="10">
        <v>0.37</v>
      </c>
      <c r="N8258" s="4" t="s">
        <v>24</v>
      </c>
      <c r="O8258" s="4" t="str">
        <f>TEXT(Table1[[#This Row],[Invoice Date]],"yyyy")</f>
        <v>2021</v>
      </c>
      <c r="P8258" s="4" t="str">
        <f>TEXT(Table1[[#This Row],[Invoice Date]],"mmm")</f>
        <v>Oct</v>
      </c>
      <c r="Q8258" s="27">
        <f>WEEKNUM(Table1[[#This Row],[Invoice Date]]) + IF(YEAR(Table1[[#This Row],[Invoice Date]])=2021, 52, 0)</f>
        <v>96</v>
      </c>
    </row>
    <row r="8259" spans="2:17" ht="14.25" customHeight="1" x14ac:dyDescent="0.3">
      <c r="B8259" s="4" t="s">
        <v>34</v>
      </c>
      <c r="C8259" s="33">
        <v>1189833</v>
      </c>
      <c r="D8259" s="5">
        <v>44495</v>
      </c>
      <c r="E8259" s="4" t="s">
        <v>31</v>
      </c>
      <c r="F8259" s="4" t="s">
        <v>88</v>
      </c>
      <c r="G8259" s="4" t="s">
        <v>89</v>
      </c>
      <c r="H8259" s="6" t="s">
        <v>19</v>
      </c>
      <c r="I8259" s="7">
        <v>38</v>
      </c>
      <c r="J8259" s="8">
        <v>182</v>
      </c>
      <c r="K8259" s="9">
        <v>6916</v>
      </c>
      <c r="L8259" s="9">
        <v>2973.8800000000006</v>
      </c>
      <c r="M8259" s="10">
        <v>0.43000000000000005</v>
      </c>
      <c r="N8259" s="4" t="s">
        <v>24</v>
      </c>
      <c r="O8259" s="4" t="str">
        <f>TEXT(Table1[[#This Row],[Invoice Date]],"yyyy")</f>
        <v>2021</v>
      </c>
      <c r="P8259" s="4" t="str">
        <f>TEXT(Table1[[#This Row],[Invoice Date]],"mmm")</f>
        <v>Oct</v>
      </c>
      <c r="Q8259" s="27">
        <f>WEEKNUM(Table1[[#This Row],[Invoice Date]]) + IF(YEAR(Table1[[#This Row],[Invoice Date]])=2021, 52, 0)</f>
        <v>96</v>
      </c>
    </row>
    <row r="8260" spans="2:17" ht="14.25" customHeight="1" x14ac:dyDescent="0.3">
      <c r="B8260" s="4" t="s">
        <v>34</v>
      </c>
      <c r="C8260" s="33">
        <v>1189833</v>
      </c>
      <c r="D8260" s="5">
        <v>44495</v>
      </c>
      <c r="E8260" s="4" t="s">
        <v>31</v>
      </c>
      <c r="F8260" s="4" t="s">
        <v>88</v>
      </c>
      <c r="G8260" s="4" t="s">
        <v>89</v>
      </c>
      <c r="H8260" s="6" t="s">
        <v>23</v>
      </c>
      <c r="I8260" s="7">
        <v>68</v>
      </c>
      <c r="J8260" s="8">
        <v>105</v>
      </c>
      <c r="K8260" s="9">
        <v>7140</v>
      </c>
      <c r="L8260" s="9">
        <v>2641.8</v>
      </c>
      <c r="M8260" s="10">
        <v>0.37</v>
      </c>
      <c r="N8260" s="4" t="s">
        <v>83</v>
      </c>
      <c r="O8260" s="4" t="str">
        <f>TEXT(Table1[[#This Row],[Invoice Date]],"yyyy")</f>
        <v>2021</v>
      </c>
      <c r="P8260" s="4" t="str">
        <f>TEXT(Table1[[#This Row],[Invoice Date]],"mmm")</f>
        <v>Oct</v>
      </c>
      <c r="Q8260" s="27">
        <f>WEEKNUM(Table1[[#This Row],[Invoice Date]]) + IF(YEAR(Table1[[#This Row],[Invoice Date]])=2021, 52, 0)</f>
        <v>96</v>
      </c>
    </row>
    <row r="8261" spans="2:17" ht="14.25" customHeight="1" x14ac:dyDescent="0.3">
      <c r="B8261" s="4" t="s">
        <v>34</v>
      </c>
      <c r="C8261" s="33">
        <v>1189833</v>
      </c>
      <c r="D8261" s="5">
        <v>44495</v>
      </c>
      <c r="E8261" s="4" t="s">
        <v>31</v>
      </c>
      <c r="F8261" s="4" t="s">
        <v>88</v>
      </c>
      <c r="G8261" s="4" t="s">
        <v>89</v>
      </c>
      <c r="H8261" s="6" t="s">
        <v>19</v>
      </c>
      <c r="I8261" s="7">
        <v>50</v>
      </c>
      <c r="J8261" s="8">
        <v>149</v>
      </c>
      <c r="K8261" s="9">
        <v>7450</v>
      </c>
      <c r="L8261" s="9">
        <v>3948.5</v>
      </c>
      <c r="M8261" s="10">
        <v>0.53</v>
      </c>
      <c r="N8261" s="4" t="s">
        <v>83</v>
      </c>
      <c r="O8261" s="4" t="str">
        <f>TEXT(Table1[[#This Row],[Invoice Date]],"yyyy")</f>
        <v>2021</v>
      </c>
      <c r="P8261" s="4" t="str">
        <f>TEXT(Table1[[#This Row],[Invoice Date]],"mmm")</f>
        <v>Oct</v>
      </c>
      <c r="Q8261" s="27">
        <f>WEEKNUM(Table1[[#This Row],[Invoice Date]]) + IF(YEAR(Table1[[#This Row],[Invoice Date]])=2021, 52, 0)</f>
        <v>96</v>
      </c>
    </row>
    <row r="8262" spans="2:17" ht="14.25" customHeight="1" x14ac:dyDescent="0.3">
      <c r="B8262" s="4" t="s">
        <v>34</v>
      </c>
      <c r="C8262" s="33">
        <v>1189833</v>
      </c>
      <c r="D8262" s="5">
        <v>44495</v>
      </c>
      <c r="E8262" s="4" t="s">
        <v>31</v>
      </c>
      <c r="F8262" s="4" t="s">
        <v>88</v>
      </c>
      <c r="G8262" s="4" t="s">
        <v>89</v>
      </c>
      <c r="H8262" s="6" t="s">
        <v>23</v>
      </c>
      <c r="I8262" s="7">
        <v>57</v>
      </c>
      <c r="J8262" s="8">
        <v>131</v>
      </c>
      <c r="K8262" s="9">
        <v>7467</v>
      </c>
      <c r="L8262" s="9">
        <v>2314.77</v>
      </c>
      <c r="M8262" s="10">
        <v>0.31</v>
      </c>
      <c r="N8262" s="4" t="s">
        <v>24</v>
      </c>
      <c r="O8262" s="4" t="str">
        <f>TEXT(Table1[[#This Row],[Invoice Date]],"yyyy")</f>
        <v>2021</v>
      </c>
      <c r="P8262" s="4" t="str">
        <f>TEXT(Table1[[#This Row],[Invoice Date]],"mmm")</f>
        <v>Oct</v>
      </c>
      <c r="Q8262" s="27">
        <f>WEEKNUM(Table1[[#This Row],[Invoice Date]]) + IF(YEAR(Table1[[#This Row],[Invoice Date]])=2021, 52, 0)</f>
        <v>96</v>
      </c>
    </row>
    <row r="8263" spans="2:17" ht="14.25" customHeight="1" x14ac:dyDescent="0.3">
      <c r="B8263" s="4" t="s">
        <v>34</v>
      </c>
      <c r="C8263" s="33">
        <v>1189833</v>
      </c>
      <c r="D8263" s="5">
        <v>44495</v>
      </c>
      <c r="E8263" s="4" t="s">
        <v>31</v>
      </c>
      <c r="F8263" s="4" t="s">
        <v>88</v>
      </c>
      <c r="G8263" s="4" t="s">
        <v>89</v>
      </c>
      <c r="H8263" s="6" t="s">
        <v>17</v>
      </c>
      <c r="I8263" s="7">
        <v>48</v>
      </c>
      <c r="J8263" s="8">
        <v>165</v>
      </c>
      <c r="K8263" s="9">
        <v>7920</v>
      </c>
      <c r="L8263" s="9">
        <v>3960</v>
      </c>
      <c r="M8263" s="10">
        <v>0.5</v>
      </c>
      <c r="N8263" s="4" t="s">
        <v>83</v>
      </c>
      <c r="O8263" s="4" t="str">
        <f>TEXT(Table1[[#This Row],[Invoice Date]],"yyyy")</f>
        <v>2021</v>
      </c>
      <c r="P8263" s="4" t="str">
        <f>TEXT(Table1[[#This Row],[Invoice Date]],"mmm")</f>
        <v>Oct</v>
      </c>
      <c r="Q8263" s="27">
        <f>WEEKNUM(Table1[[#This Row],[Invoice Date]]) + IF(YEAR(Table1[[#This Row],[Invoice Date]])=2021, 52, 0)</f>
        <v>96</v>
      </c>
    </row>
    <row r="8264" spans="2:17" ht="14.25" customHeight="1" x14ac:dyDescent="0.3">
      <c r="B8264" s="4" t="s">
        <v>61</v>
      </c>
      <c r="C8264" s="33">
        <v>1185731</v>
      </c>
      <c r="D8264" s="5">
        <v>44495</v>
      </c>
      <c r="E8264" s="4" t="s">
        <v>15</v>
      </c>
      <c r="F8264" s="4" t="s">
        <v>62</v>
      </c>
      <c r="G8264" s="4" t="s">
        <v>63</v>
      </c>
      <c r="H8264" s="6" t="s">
        <v>20</v>
      </c>
      <c r="I8264" s="7">
        <v>30.000000000000004</v>
      </c>
      <c r="J8264" s="8">
        <v>200</v>
      </c>
      <c r="K8264" s="9">
        <v>60000.000000000007</v>
      </c>
      <c r="L8264" s="9">
        <v>24000</v>
      </c>
      <c r="M8264" s="10">
        <v>0.39999999999999997</v>
      </c>
      <c r="N8264" s="4" t="s">
        <v>24</v>
      </c>
      <c r="O8264" s="4" t="str">
        <f>TEXT(Table1[[#This Row],[Invoice Date]],"yyyy")</f>
        <v>2021</v>
      </c>
      <c r="P8264" s="4" t="str">
        <f>TEXT(Table1[[#This Row],[Invoice Date]],"mmm")</f>
        <v>Oct</v>
      </c>
      <c r="Q8264" s="27">
        <f>WEEKNUM(Table1[[#This Row],[Invoice Date]]) + IF(YEAR(Table1[[#This Row],[Invoice Date]])=2021, 52, 0)</f>
        <v>96</v>
      </c>
    </row>
    <row r="8265" spans="2:17" ht="14.25" customHeight="1" x14ac:dyDescent="0.3">
      <c r="B8265" s="4" t="s">
        <v>14</v>
      </c>
      <c r="C8265" s="33">
        <v>1185732</v>
      </c>
      <c r="D8265" s="5">
        <v>44495</v>
      </c>
      <c r="E8265" s="4" t="s">
        <v>15</v>
      </c>
      <c r="F8265" s="4" t="s">
        <v>40</v>
      </c>
      <c r="G8265" s="4" t="s">
        <v>41</v>
      </c>
      <c r="H8265" s="6" t="s">
        <v>22</v>
      </c>
      <c r="I8265" s="7">
        <v>54.999999999999993</v>
      </c>
      <c r="J8265" s="8">
        <v>125</v>
      </c>
      <c r="K8265" s="9">
        <v>68749.999999999985</v>
      </c>
      <c r="L8265" s="9">
        <v>24062.499999999993</v>
      </c>
      <c r="M8265" s="10">
        <v>0.35</v>
      </c>
      <c r="N8265" s="4" t="s">
        <v>24</v>
      </c>
      <c r="O8265" s="4" t="str">
        <f>TEXT(Table1[[#This Row],[Invoice Date]],"yyyy")</f>
        <v>2021</v>
      </c>
      <c r="P8265" s="4" t="str">
        <f>TEXT(Table1[[#This Row],[Invoice Date]],"mmm")</f>
        <v>Oct</v>
      </c>
      <c r="Q8265" s="27">
        <f>WEEKNUM(Table1[[#This Row],[Invoice Date]]) + IF(YEAR(Table1[[#This Row],[Invoice Date]])=2021, 52, 0)</f>
        <v>96</v>
      </c>
    </row>
    <row r="8266" spans="2:17" ht="14.25" customHeight="1" x14ac:dyDescent="0.3">
      <c r="B8266" s="4" t="s">
        <v>34</v>
      </c>
      <c r="C8266" s="33">
        <v>1189833</v>
      </c>
      <c r="D8266" s="5">
        <v>44495</v>
      </c>
      <c r="E8266" s="4" t="s">
        <v>31</v>
      </c>
      <c r="F8266" s="4" t="s">
        <v>88</v>
      </c>
      <c r="G8266" s="4" t="s">
        <v>89</v>
      </c>
      <c r="H8266" s="6" t="s">
        <v>21</v>
      </c>
      <c r="I8266" s="7">
        <v>50.000000000000014</v>
      </c>
      <c r="J8266" s="8">
        <v>350</v>
      </c>
      <c r="K8266" s="9">
        <v>175000.00000000006</v>
      </c>
      <c r="L8266" s="9">
        <v>61250.000000000015</v>
      </c>
      <c r="M8266" s="10">
        <v>0.35</v>
      </c>
      <c r="N8266" s="4" t="s">
        <v>83</v>
      </c>
      <c r="O8266" s="4" t="str">
        <f>TEXT(Table1[[#This Row],[Invoice Date]],"yyyy")</f>
        <v>2021</v>
      </c>
      <c r="P8266" s="4" t="str">
        <f>TEXT(Table1[[#This Row],[Invoice Date]],"mmm")</f>
        <v>Oct</v>
      </c>
      <c r="Q8266" s="27">
        <f>WEEKNUM(Table1[[#This Row],[Invoice Date]]) + IF(YEAR(Table1[[#This Row],[Invoice Date]])=2021, 52, 0)</f>
        <v>96</v>
      </c>
    </row>
    <row r="8267" spans="2:17" ht="14.25" customHeight="1" x14ac:dyDescent="0.3">
      <c r="B8267" s="4" t="s">
        <v>34</v>
      </c>
      <c r="C8267" s="33">
        <v>1189833</v>
      </c>
      <c r="D8267" s="5">
        <v>44495</v>
      </c>
      <c r="E8267" s="4" t="s">
        <v>31</v>
      </c>
      <c r="F8267" s="4" t="s">
        <v>88</v>
      </c>
      <c r="G8267" s="4" t="s">
        <v>89</v>
      </c>
      <c r="H8267" s="6" t="s">
        <v>20</v>
      </c>
      <c r="I8267" s="7">
        <v>50.000000000000014</v>
      </c>
      <c r="J8267" s="8">
        <v>375</v>
      </c>
      <c r="K8267" s="9">
        <v>187500.00000000006</v>
      </c>
      <c r="L8267" s="9">
        <v>65625.000000000015</v>
      </c>
      <c r="M8267" s="10">
        <v>0.35</v>
      </c>
      <c r="N8267" s="4" t="s">
        <v>83</v>
      </c>
      <c r="O8267" s="4" t="str">
        <f>TEXT(Table1[[#This Row],[Invoice Date]],"yyyy")</f>
        <v>2021</v>
      </c>
      <c r="P8267" s="4" t="str">
        <f>TEXT(Table1[[#This Row],[Invoice Date]],"mmm")</f>
        <v>Oct</v>
      </c>
      <c r="Q8267" s="27">
        <f>WEEKNUM(Table1[[#This Row],[Invoice Date]]) + IF(YEAR(Table1[[#This Row],[Invoice Date]])=2021, 52, 0)</f>
        <v>96</v>
      </c>
    </row>
    <row r="8268" spans="2:17" ht="14.25" customHeight="1" x14ac:dyDescent="0.3">
      <c r="B8268" s="4" t="s">
        <v>34</v>
      </c>
      <c r="C8268" s="33">
        <v>1189833</v>
      </c>
      <c r="D8268" s="5">
        <v>44495</v>
      </c>
      <c r="E8268" s="4" t="s">
        <v>31</v>
      </c>
      <c r="F8268" s="4" t="s">
        <v>88</v>
      </c>
      <c r="G8268" s="4" t="s">
        <v>89</v>
      </c>
      <c r="H8268" s="6" t="s">
        <v>22</v>
      </c>
      <c r="I8268" s="7">
        <v>60.000000000000007</v>
      </c>
      <c r="J8268" s="8">
        <v>325</v>
      </c>
      <c r="K8268" s="9">
        <v>195000.00000000003</v>
      </c>
      <c r="L8268" s="9">
        <v>58500.000000000007</v>
      </c>
      <c r="M8268" s="10">
        <v>0.3</v>
      </c>
      <c r="N8268" s="4" t="s">
        <v>83</v>
      </c>
      <c r="O8268" s="4" t="str">
        <f>TEXT(Table1[[#This Row],[Invoice Date]],"yyyy")</f>
        <v>2021</v>
      </c>
      <c r="P8268" s="4" t="str">
        <f>TEXT(Table1[[#This Row],[Invoice Date]],"mmm")</f>
        <v>Oct</v>
      </c>
      <c r="Q8268" s="27">
        <f>WEEKNUM(Table1[[#This Row],[Invoice Date]]) + IF(YEAR(Table1[[#This Row],[Invoice Date]])=2021, 52, 0)</f>
        <v>96</v>
      </c>
    </row>
    <row r="8269" spans="2:17" ht="14.25" customHeight="1" x14ac:dyDescent="0.3">
      <c r="B8269" s="4" t="s">
        <v>34</v>
      </c>
      <c r="C8269" s="33">
        <v>1189833</v>
      </c>
      <c r="D8269" s="5">
        <v>44495</v>
      </c>
      <c r="E8269" s="4" t="s">
        <v>31</v>
      </c>
      <c r="F8269" s="4" t="s">
        <v>88</v>
      </c>
      <c r="G8269" s="4" t="s">
        <v>89</v>
      </c>
      <c r="H8269" s="6" t="s">
        <v>17</v>
      </c>
      <c r="I8269" s="7">
        <v>50.000000000000014</v>
      </c>
      <c r="J8269" s="8">
        <v>550</v>
      </c>
      <c r="K8269" s="9">
        <v>275000.00000000006</v>
      </c>
      <c r="L8269" s="9">
        <v>96250.000000000015</v>
      </c>
      <c r="M8269" s="10">
        <v>0.35</v>
      </c>
      <c r="N8269" s="4" t="s">
        <v>83</v>
      </c>
      <c r="O8269" s="4" t="str">
        <f>TEXT(Table1[[#This Row],[Invoice Date]],"yyyy")</f>
        <v>2021</v>
      </c>
      <c r="P8269" s="4" t="str">
        <f>TEXT(Table1[[#This Row],[Invoice Date]],"mmm")</f>
        <v>Oct</v>
      </c>
      <c r="Q8269" s="27">
        <f>WEEKNUM(Table1[[#This Row],[Invoice Date]]) + IF(YEAR(Table1[[#This Row],[Invoice Date]])=2021, 52, 0)</f>
        <v>96</v>
      </c>
    </row>
    <row r="8270" spans="2:17" ht="14.25" customHeight="1" x14ac:dyDescent="0.3">
      <c r="B8270" s="4" t="s">
        <v>34</v>
      </c>
      <c r="C8270" s="33">
        <v>1189833</v>
      </c>
      <c r="D8270" s="5">
        <v>44495</v>
      </c>
      <c r="E8270" s="4" t="s">
        <v>31</v>
      </c>
      <c r="F8270" s="4" t="s">
        <v>88</v>
      </c>
      <c r="G8270" s="4" t="s">
        <v>89</v>
      </c>
      <c r="H8270" s="6" t="s">
        <v>23</v>
      </c>
      <c r="I8270" s="7">
        <v>75.000000000000014</v>
      </c>
      <c r="J8270" s="8">
        <v>375</v>
      </c>
      <c r="K8270" s="9">
        <v>281250.00000000006</v>
      </c>
      <c r="L8270" s="9">
        <v>70312.500000000015</v>
      </c>
      <c r="M8270" s="10">
        <v>0.25</v>
      </c>
      <c r="N8270" s="4" t="s">
        <v>83</v>
      </c>
      <c r="O8270" s="4" t="str">
        <f>TEXT(Table1[[#This Row],[Invoice Date]],"yyyy")</f>
        <v>2021</v>
      </c>
      <c r="P8270" s="4" t="str">
        <f>TEXT(Table1[[#This Row],[Invoice Date]],"mmm")</f>
        <v>Oct</v>
      </c>
      <c r="Q8270" s="27">
        <f>WEEKNUM(Table1[[#This Row],[Invoice Date]]) + IF(YEAR(Table1[[#This Row],[Invoice Date]])=2021, 52, 0)</f>
        <v>96</v>
      </c>
    </row>
    <row r="8271" spans="2:17" ht="14.25" customHeight="1" x14ac:dyDescent="0.3">
      <c r="B8271" s="4" t="s">
        <v>34</v>
      </c>
      <c r="C8271" s="33">
        <v>1189833</v>
      </c>
      <c r="D8271" s="5">
        <v>44495</v>
      </c>
      <c r="E8271" s="4" t="s">
        <v>31</v>
      </c>
      <c r="F8271" s="4" t="s">
        <v>88</v>
      </c>
      <c r="G8271" s="4" t="s">
        <v>89</v>
      </c>
      <c r="H8271" s="6" t="s">
        <v>19</v>
      </c>
      <c r="I8271" s="7">
        <v>55.000000000000014</v>
      </c>
      <c r="J8271" s="8">
        <v>550</v>
      </c>
      <c r="K8271" s="9">
        <v>302500.00000000006</v>
      </c>
      <c r="L8271" s="9">
        <v>121000.00000000003</v>
      </c>
      <c r="M8271" s="10">
        <v>0.4</v>
      </c>
      <c r="N8271" s="4" t="s">
        <v>83</v>
      </c>
      <c r="O8271" s="4" t="str">
        <f>TEXT(Table1[[#This Row],[Invoice Date]],"yyyy")</f>
        <v>2021</v>
      </c>
      <c r="P8271" s="4" t="str">
        <f>TEXT(Table1[[#This Row],[Invoice Date]],"mmm")</f>
        <v>Oct</v>
      </c>
      <c r="Q8271" s="27">
        <f>WEEKNUM(Table1[[#This Row],[Invoice Date]]) + IF(YEAR(Table1[[#This Row],[Invoice Date]])=2021, 52, 0)</f>
        <v>96</v>
      </c>
    </row>
    <row r="8272" spans="2:17" ht="14.25" customHeight="1" x14ac:dyDescent="0.3">
      <c r="B8272" s="4" t="s">
        <v>61</v>
      </c>
      <c r="C8272" s="33">
        <v>1185731</v>
      </c>
      <c r="D8272" s="5">
        <v>44496</v>
      </c>
      <c r="E8272" s="4" t="s">
        <v>15</v>
      </c>
      <c r="F8272" s="4" t="s">
        <v>62</v>
      </c>
      <c r="G8272" s="4" t="s">
        <v>63</v>
      </c>
      <c r="H8272" s="6" t="s">
        <v>21</v>
      </c>
      <c r="I8272" s="7">
        <v>32</v>
      </c>
      <c r="J8272" s="8">
        <v>13</v>
      </c>
      <c r="K8272" s="9">
        <v>416</v>
      </c>
      <c r="L8272" s="9">
        <v>166.4</v>
      </c>
      <c r="M8272" s="10">
        <v>0.4</v>
      </c>
      <c r="N8272" s="4" t="s">
        <v>83</v>
      </c>
      <c r="O8272" s="4" t="str">
        <f>TEXT(Table1[[#This Row],[Invoice Date]],"yyyy")</f>
        <v>2021</v>
      </c>
      <c r="P8272" s="4" t="str">
        <f>TEXT(Table1[[#This Row],[Invoice Date]],"mmm")</f>
        <v>Oct</v>
      </c>
      <c r="Q8272" s="27">
        <f>WEEKNUM(Table1[[#This Row],[Invoice Date]]) + IF(YEAR(Table1[[#This Row],[Invoice Date]])=2021, 52, 0)</f>
        <v>96</v>
      </c>
    </row>
    <row r="8273" spans="2:17" ht="14.25" customHeight="1" x14ac:dyDescent="0.3">
      <c r="B8273" s="4" t="s">
        <v>14</v>
      </c>
      <c r="C8273" s="33">
        <v>1185732</v>
      </c>
      <c r="D8273" s="5">
        <v>44496</v>
      </c>
      <c r="E8273" s="4" t="s">
        <v>15</v>
      </c>
      <c r="F8273" s="4" t="s">
        <v>40</v>
      </c>
      <c r="G8273" s="4" t="s">
        <v>41</v>
      </c>
      <c r="H8273" s="6" t="s">
        <v>23</v>
      </c>
      <c r="I8273" s="7">
        <v>32</v>
      </c>
      <c r="J8273" s="8">
        <v>70</v>
      </c>
      <c r="K8273" s="9">
        <v>2240</v>
      </c>
      <c r="L8273" s="9">
        <v>761.59999999999991</v>
      </c>
      <c r="M8273" s="10">
        <v>0.33999999999999997</v>
      </c>
      <c r="N8273" s="4" t="s">
        <v>24</v>
      </c>
      <c r="O8273" s="4" t="str">
        <f>TEXT(Table1[[#This Row],[Invoice Date]],"yyyy")</f>
        <v>2021</v>
      </c>
      <c r="P8273" s="4" t="str">
        <f>TEXT(Table1[[#This Row],[Invoice Date]],"mmm")</f>
        <v>Oct</v>
      </c>
      <c r="Q8273" s="27">
        <f>WEEKNUM(Table1[[#This Row],[Invoice Date]]) + IF(YEAR(Table1[[#This Row],[Invoice Date]])=2021, 52, 0)</f>
        <v>96</v>
      </c>
    </row>
    <row r="8274" spans="2:17" ht="14.25" customHeight="1" x14ac:dyDescent="0.3">
      <c r="B8274" s="4" t="s">
        <v>14</v>
      </c>
      <c r="C8274" s="33">
        <v>1185732</v>
      </c>
      <c r="D8274" s="5">
        <v>44496</v>
      </c>
      <c r="E8274" s="4" t="s">
        <v>15</v>
      </c>
      <c r="F8274" s="4" t="s">
        <v>40</v>
      </c>
      <c r="G8274" s="4" t="s">
        <v>41</v>
      </c>
      <c r="H8274" s="6" t="s">
        <v>23</v>
      </c>
      <c r="I8274" s="7">
        <v>43</v>
      </c>
      <c r="J8274" s="8">
        <v>61</v>
      </c>
      <c r="K8274" s="9">
        <v>2623</v>
      </c>
      <c r="L8274" s="9">
        <v>1154.1200000000001</v>
      </c>
      <c r="M8274" s="10">
        <v>0.44</v>
      </c>
      <c r="N8274" s="4" t="s">
        <v>83</v>
      </c>
      <c r="O8274" s="4" t="str">
        <f>TEXT(Table1[[#This Row],[Invoice Date]],"yyyy")</f>
        <v>2021</v>
      </c>
      <c r="P8274" s="4" t="str">
        <f>TEXT(Table1[[#This Row],[Invoice Date]],"mmm")</f>
        <v>Oct</v>
      </c>
      <c r="Q8274" s="27">
        <f>WEEKNUM(Table1[[#This Row],[Invoice Date]]) + IF(YEAR(Table1[[#This Row],[Invoice Date]])=2021, 52, 0)</f>
        <v>96</v>
      </c>
    </row>
    <row r="8275" spans="2:17" ht="14.25" customHeight="1" x14ac:dyDescent="0.3">
      <c r="B8275" s="4" t="s">
        <v>61</v>
      </c>
      <c r="C8275" s="33">
        <v>1185731</v>
      </c>
      <c r="D8275" s="5">
        <v>44496</v>
      </c>
      <c r="E8275" s="4" t="s">
        <v>15</v>
      </c>
      <c r="F8275" s="4" t="s">
        <v>62</v>
      </c>
      <c r="G8275" s="4" t="s">
        <v>63</v>
      </c>
      <c r="H8275" s="6" t="s">
        <v>21</v>
      </c>
      <c r="I8275" s="7">
        <v>35</v>
      </c>
      <c r="J8275" s="8">
        <v>50</v>
      </c>
      <c r="K8275" s="9">
        <v>17500</v>
      </c>
      <c r="L8275" s="9">
        <v>5250</v>
      </c>
      <c r="M8275" s="10">
        <v>0.3</v>
      </c>
      <c r="N8275" s="4" t="s">
        <v>24</v>
      </c>
      <c r="O8275" s="4" t="str">
        <f>TEXT(Table1[[#This Row],[Invoice Date]],"yyyy")</f>
        <v>2021</v>
      </c>
      <c r="P8275" s="4" t="str">
        <f>TEXT(Table1[[#This Row],[Invoice Date]],"mmm")</f>
        <v>Oct</v>
      </c>
      <c r="Q8275" s="27">
        <f>WEEKNUM(Table1[[#This Row],[Invoice Date]]) + IF(YEAR(Table1[[#This Row],[Invoice Date]])=2021, 52, 0)</f>
        <v>96</v>
      </c>
    </row>
    <row r="8276" spans="2:17" ht="14.25" customHeight="1" x14ac:dyDescent="0.3">
      <c r="B8276" s="4" t="s">
        <v>14</v>
      </c>
      <c r="C8276" s="33">
        <v>1185732</v>
      </c>
      <c r="D8276" s="5">
        <v>44496</v>
      </c>
      <c r="E8276" s="4" t="s">
        <v>15</v>
      </c>
      <c r="F8276" s="4" t="s">
        <v>40</v>
      </c>
      <c r="G8276" s="4" t="s">
        <v>41</v>
      </c>
      <c r="H8276" s="6" t="s">
        <v>23</v>
      </c>
      <c r="I8276" s="7">
        <v>45</v>
      </c>
      <c r="J8276" s="8">
        <v>225</v>
      </c>
      <c r="K8276" s="9">
        <v>101250</v>
      </c>
      <c r="L8276" s="9">
        <v>30375</v>
      </c>
      <c r="M8276" s="10">
        <v>0.3</v>
      </c>
      <c r="N8276" s="4" t="s">
        <v>24</v>
      </c>
      <c r="O8276" s="4" t="str">
        <f>TEXT(Table1[[#This Row],[Invoice Date]],"yyyy")</f>
        <v>2021</v>
      </c>
      <c r="P8276" s="4" t="str">
        <f>TEXT(Table1[[#This Row],[Invoice Date]],"mmm")</f>
        <v>Oct</v>
      </c>
      <c r="Q8276" s="27">
        <f>WEEKNUM(Table1[[#This Row],[Invoice Date]]) + IF(YEAR(Table1[[#This Row],[Invoice Date]])=2021, 52, 0)</f>
        <v>96</v>
      </c>
    </row>
    <row r="8277" spans="2:17" ht="14.25" customHeight="1" x14ac:dyDescent="0.3">
      <c r="B8277" s="4" t="s">
        <v>61</v>
      </c>
      <c r="C8277" s="33">
        <v>1185731</v>
      </c>
      <c r="D8277" s="5">
        <v>44497</v>
      </c>
      <c r="E8277" s="4" t="s">
        <v>15</v>
      </c>
      <c r="F8277" s="4" t="s">
        <v>62</v>
      </c>
      <c r="G8277" s="4" t="s">
        <v>63</v>
      </c>
      <c r="H8277" s="6" t="s">
        <v>22</v>
      </c>
      <c r="I8277" s="7">
        <v>49</v>
      </c>
      <c r="J8277" s="8">
        <v>29</v>
      </c>
      <c r="K8277" s="9">
        <v>1421</v>
      </c>
      <c r="L8277" s="9">
        <v>511.56</v>
      </c>
      <c r="M8277" s="10">
        <v>0.36</v>
      </c>
      <c r="N8277" s="4" t="s">
        <v>83</v>
      </c>
      <c r="O8277" s="4" t="str">
        <f>TEXT(Table1[[#This Row],[Invoice Date]],"yyyy")</f>
        <v>2021</v>
      </c>
      <c r="P8277" s="4" t="str">
        <f>TEXT(Table1[[#This Row],[Invoice Date]],"mmm")</f>
        <v>Oct</v>
      </c>
      <c r="Q8277" s="27">
        <f>WEEKNUM(Table1[[#This Row],[Invoice Date]]) + IF(YEAR(Table1[[#This Row],[Invoice Date]])=2021, 52, 0)</f>
        <v>96</v>
      </c>
    </row>
    <row r="8278" spans="2:17" ht="14.25" customHeight="1" x14ac:dyDescent="0.3">
      <c r="B8278" s="4" t="s">
        <v>14</v>
      </c>
      <c r="C8278" s="33">
        <v>1185732</v>
      </c>
      <c r="D8278" s="5">
        <v>44497</v>
      </c>
      <c r="E8278" s="4" t="s">
        <v>15</v>
      </c>
      <c r="F8278" s="4" t="s">
        <v>40</v>
      </c>
      <c r="G8278" s="4" t="s">
        <v>41</v>
      </c>
      <c r="H8278" s="6" t="s">
        <v>17</v>
      </c>
      <c r="I8278" s="7">
        <v>42</v>
      </c>
      <c r="J8278" s="8">
        <v>119</v>
      </c>
      <c r="K8278" s="9">
        <v>4998</v>
      </c>
      <c r="L8278" s="9">
        <v>3348.6600000000003</v>
      </c>
      <c r="M8278" s="10">
        <v>0.67</v>
      </c>
      <c r="N8278" s="4" t="s">
        <v>83</v>
      </c>
      <c r="O8278" s="4" t="str">
        <f>TEXT(Table1[[#This Row],[Invoice Date]],"yyyy")</f>
        <v>2021</v>
      </c>
      <c r="P8278" s="4" t="str">
        <f>TEXT(Table1[[#This Row],[Invoice Date]],"mmm")</f>
        <v>Oct</v>
      </c>
      <c r="Q8278" s="27">
        <f>WEEKNUM(Table1[[#This Row],[Invoice Date]]) + IF(YEAR(Table1[[#This Row],[Invoice Date]])=2021, 52, 0)</f>
        <v>96</v>
      </c>
    </row>
    <row r="8279" spans="2:17" ht="14.25" customHeight="1" x14ac:dyDescent="0.3">
      <c r="B8279" s="4" t="s">
        <v>14</v>
      </c>
      <c r="C8279" s="33">
        <v>1185732</v>
      </c>
      <c r="D8279" s="5">
        <v>44497</v>
      </c>
      <c r="E8279" s="4" t="s">
        <v>15</v>
      </c>
      <c r="F8279" s="4" t="s">
        <v>40</v>
      </c>
      <c r="G8279" s="4" t="s">
        <v>41</v>
      </c>
      <c r="H8279" s="6" t="s">
        <v>17</v>
      </c>
      <c r="I8279" s="7">
        <v>32</v>
      </c>
      <c r="J8279" s="8">
        <v>166</v>
      </c>
      <c r="K8279" s="9">
        <v>5312</v>
      </c>
      <c r="L8279" s="9">
        <v>3187.2000000000003</v>
      </c>
      <c r="M8279" s="10">
        <v>0.60000000000000009</v>
      </c>
      <c r="N8279" s="4" t="s">
        <v>24</v>
      </c>
      <c r="O8279" s="4" t="str">
        <f>TEXT(Table1[[#This Row],[Invoice Date]],"yyyy")</f>
        <v>2021</v>
      </c>
      <c r="P8279" s="4" t="str">
        <f>TEXT(Table1[[#This Row],[Invoice Date]],"mmm")</f>
        <v>Oct</v>
      </c>
      <c r="Q8279" s="27">
        <f>WEEKNUM(Table1[[#This Row],[Invoice Date]]) + IF(YEAR(Table1[[#This Row],[Invoice Date]])=2021, 52, 0)</f>
        <v>96</v>
      </c>
    </row>
    <row r="8280" spans="2:17" ht="14.25" customHeight="1" x14ac:dyDescent="0.3">
      <c r="B8280" s="4" t="s">
        <v>61</v>
      </c>
      <c r="C8280" s="33">
        <v>1185731</v>
      </c>
      <c r="D8280" s="5">
        <v>44497</v>
      </c>
      <c r="E8280" s="4" t="s">
        <v>15</v>
      </c>
      <c r="F8280" s="4" t="s">
        <v>62</v>
      </c>
      <c r="G8280" s="4" t="s">
        <v>63</v>
      </c>
      <c r="H8280" s="6" t="s">
        <v>22</v>
      </c>
      <c r="I8280" s="7">
        <v>50</v>
      </c>
      <c r="J8280" s="8">
        <v>100</v>
      </c>
      <c r="K8280" s="9">
        <v>50000</v>
      </c>
      <c r="L8280" s="9">
        <v>12500</v>
      </c>
      <c r="M8280" s="10">
        <v>0.25</v>
      </c>
      <c r="N8280" s="4" t="s">
        <v>24</v>
      </c>
      <c r="O8280" s="4" t="str">
        <f>TEXT(Table1[[#This Row],[Invoice Date]],"yyyy")</f>
        <v>2021</v>
      </c>
      <c r="P8280" s="4" t="str">
        <f>TEXT(Table1[[#This Row],[Invoice Date]],"mmm")</f>
        <v>Oct</v>
      </c>
      <c r="Q8280" s="27">
        <f>WEEKNUM(Table1[[#This Row],[Invoice Date]]) + IF(YEAR(Table1[[#This Row],[Invoice Date]])=2021, 52, 0)</f>
        <v>96</v>
      </c>
    </row>
    <row r="8281" spans="2:17" ht="14.25" customHeight="1" x14ac:dyDescent="0.3">
      <c r="B8281" s="4" t="s">
        <v>14</v>
      </c>
      <c r="C8281" s="33">
        <v>1185732</v>
      </c>
      <c r="D8281" s="5">
        <v>44497</v>
      </c>
      <c r="E8281" s="4" t="s">
        <v>15</v>
      </c>
      <c r="F8281" s="4" t="s">
        <v>40</v>
      </c>
      <c r="G8281" s="4" t="s">
        <v>41</v>
      </c>
      <c r="H8281" s="6" t="s">
        <v>17</v>
      </c>
      <c r="I8281" s="7">
        <v>45</v>
      </c>
      <c r="J8281" s="8">
        <v>475</v>
      </c>
      <c r="K8281" s="9">
        <v>213750</v>
      </c>
      <c r="L8281" s="9">
        <v>117562.50000000001</v>
      </c>
      <c r="M8281" s="10">
        <v>0.55000000000000004</v>
      </c>
      <c r="N8281" s="4" t="s">
        <v>24</v>
      </c>
      <c r="O8281" s="4" t="str">
        <f>TEXT(Table1[[#This Row],[Invoice Date]],"yyyy")</f>
        <v>2021</v>
      </c>
      <c r="P8281" s="4" t="str">
        <f>TEXT(Table1[[#This Row],[Invoice Date]],"mmm")</f>
        <v>Oct</v>
      </c>
      <c r="Q8281" s="27">
        <f>WEEKNUM(Table1[[#This Row],[Invoice Date]]) + IF(YEAR(Table1[[#This Row],[Invoice Date]])=2021, 52, 0)</f>
        <v>96</v>
      </c>
    </row>
    <row r="8282" spans="2:17" ht="14.25" customHeight="1" x14ac:dyDescent="0.3">
      <c r="B8282" s="4" t="s">
        <v>14</v>
      </c>
      <c r="C8282" s="33">
        <v>1185732</v>
      </c>
      <c r="D8282" s="5">
        <v>44498</v>
      </c>
      <c r="E8282" s="4" t="s">
        <v>15</v>
      </c>
      <c r="F8282" s="4" t="s">
        <v>40</v>
      </c>
      <c r="G8282" s="4" t="s">
        <v>41</v>
      </c>
      <c r="H8282" s="6" t="s">
        <v>19</v>
      </c>
      <c r="I8282" s="7">
        <v>32</v>
      </c>
      <c r="J8282" s="8">
        <v>44</v>
      </c>
      <c r="K8282" s="9">
        <v>1408</v>
      </c>
      <c r="L8282" s="9">
        <v>563.19999999999993</v>
      </c>
      <c r="M8282" s="10">
        <v>0.39999999999999997</v>
      </c>
      <c r="N8282" s="4" t="s">
        <v>24</v>
      </c>
      <c r="O8282" s="4" t="str">
        <f>TEXT(Table1[[#This Row],[Invoice Date]],"yyyy")</f>
        <v>2021</v>
      </c>
      <c r="P8282" s="4" t="str">
        <f>TEXT(Table1[[#This Row],[Invoice Date]],"mmm")</f>
        <v>Oct</v>
      </c>
      <c r="Q8282" s="27">
        <f>WEEKNUM(Table1[[#This Row],[Invoice Date]]) + IF(YEAR(Table1[[#This Row],[Invoice Date]])=2021, 52, 0)</f>
        <v>96</v>
      </c>
    </row>
    <row r="8283" spans="2:17" ht="14.25" customHeight="1" x14ac:dyDescent="0.3">
      <c r="B8283" s="4" t="s">
        <v>14</v>
      </c>
      <c r="C8283" s="33">
        <v>1185732</v>
      </c>
      <c r="D8283" s="5">
        <v>44498</v>
      </c>
      <c r="E8283" s="4" t="s">
        <v>15</v>
      </c>
      <c r="F8283" s="4" t="s">
        <v>40</v>
      </c>
      <c r="G8283" s="4" t="s">
        <v>41</v>
      </c>
      <c r="H8283" s="6" t="s">
        <v>19</v>
      </c>
      <c r="I8283" s="7">
        <v>44</v>
      </c>
      <c r="J8283" s="8">
        <v>35</v>
      </c>
      <c r="K8283" s="9">
        <v>1540</v>
      </c>
      <c r="L8283" s="9">
        <v>739.19999999999993</v>
      </c>
      <c r="M8283" s="10">
        <v>0.48</v>
      </c>
      <c r="N8283" s="4" t="s">
        <v>83</v>
      </c>
      <c r="O8283" s="4" t="str">
        <f>TEXT(Table1[[#This Row],[Invoice Date]],"yyyy")</f>
        <v>2021</v>
      </c>
      <c r="P8283" s="4" t="str">
        <f>TEXT(Table1[[#This Row],[Invoice Date]],"mmm")</f>
        <v>Oct</v>
      </c>
      <c r="Q8283" s="27">
        <f>WEEKNUM(Table1[[#This Row],[Invoice Date]]) + IF(YEAR(Table1[[#This Row],[Invoice Date]])=2021, 52, 0)</f>
        <v>96</v>
      </c>
    </row>
    <row r="8284" spans="2:17" ht="14.25" customHeight="1" x14ac:dyDescent="0.3">
      <c r="B8284" s="4" t="s">
        <v>61</v>
      </c>
      <c r="C8284" s="33">
        <v>1185731</v>
      </c>
      <c r="D8284" s="5">
        <v>44498</v>
      </c>
      <c r="E8284" s="4" t="s">
        <v>15</v>
      </c>
      <c r="F8284" s="4" t="s">
        <v>62</v>
      </c>
      <c r="G8284" s="4" t="s">
        <v>63</v>
      </c>
      <c r="H8284" s="6" t="s">
        <v>23</v>
      </c>
      <c r="I8284" s="7">
        <v>36</v>
      </c>
      <c r="J8284" s="8">
        <v>50</v>
      </c>
      <c r="K8284" s="9">
        <v>1800</v>
      </c>
      <c r="L8284" s="9">
        <v>990.00000000000011</v>
      </c>
      <c r="M8284" s="10">
        <v>0.55000000000000004</v>
      </c>
      <c r="N8284" s="4" t="s">
        <v>83</v>
      </c>
      <c r="O8284" s="4" t="str">
        <f>TEXT(Table1[[#This Row],[Invoice Date]],"yyyy")</f>
        <v>2021</v>
      </c>
      <c r="P8284" s="4" t="str">
        <f>TEXT(Table1[[#This Row],[Invoice Date]],"mmm")</f>
        <v>Oct</v>
      </c>
      <c r="Q8284" s="27">
        <f>WEEKNUM(Table1[[#This Row],[Invoice Date]]) + IF(YEAR(Table1[[#This Row],[Invoice Date]])=2021, 52, 0)</f>
        <v>96</v>
      </c>
    </row>
    <row r="8285" spans="2:17" ht="14.25" customHeight="1" x14ac:dyDescent="0.3">
      <c r="B8285" s="4" t="s">
        <v>14</v>
      </c>
      <c r="C8285" s="33">
        <v>1185732</v>
      </c>
      <c r="D8285" s="5">
        <v>44498</v>
      </c>
      <c r="E8285" s="4" t="s">
        <v>15</v>
      </c>
      <c r="F8285" s="4" t="s">
        <v>40</v>
      </c>
      <c r="G8285" s="4" t="s">
        <v>41</v>
      </c>
      <c r="H8285" s="6" t="s">
        <v>19</v>
      </c>
      <c r="I8285" s="7">
        <v>45</v>
      </c>
      <c r="J8285" s="8">
        <v>125</v>
      </c>
      <c r="K8285" s="9">
        <v>56250</v>
      </c>
      <c r="L8285" s="9">
        <v>19687.5</v>
      </c>
      <c r="M8285" s="10">
        <v>0.35</v>
      </c>
      <c r="N8285" s="4" t="s">
        <v>24</v>
      </c>
      <c r="O8285" s="4" t="str">
        <f>TEXT(Table1[[#This Row],[Invoice Date]],"yyyy")</f>
        <v>2021</v>
      </c>
      <c r="P8285" s="4" t="str">
        <f>TEXT(Table1[[#This Row],[Invoice Date]],"mmm")</f>
        <v>Oct</v>
      </c>
      <c r="Q8285" s="27">
        <f>WEEKNUM(Table1[[#This Row],[Invoice Date]]) + IF(YEAR(Table1[[#This Row],[Invoice Date]])=2021, 52, 0)</f>
        <v>96</v>
      </c>
    </row>
    <row r="8286" spans="2:17" ht="14.25" customHeight="1" x14ac:dyDescent="0.3">
      <c r="B8286" s="4" t="s">
        <v>61</v>
      </c>
      <c r="C8286" s="33">
        <v>1185731</v>
      </c>
      <c r="D8286" s="5">
        <v>44498</v>
      </c>
      <c r="E8286" s="4" t="s">
        <v>15</v>
      </c>
      <c r="F8286" s="4" t="s">
        <v>62</v>
      </c>
      <c r="G8286" s="4" t="s">
        <v>63</v>
      </c>
      <c r="H8286" s="6" t="s">
        <v>23</v>
      </c>
      <c r="I8286" s="7">
        <v>40</v>
      </c>
      <c r="J8286" s="8">
        <v>200</v>
      </c>
      <c r="K8286" s="9">
        <v>80000</v>
      </c>
      <c r="L8286" s="9">
        <v>32000</v>
      </c>
      <c r="M8286" s="10">
        <v>0.4</v>
      </c>
      <c r="N8286" s="4" t="s">
        <v>24</v>
      </c>
      <c r="O8286" s="4" t="str">
        <f>TEXT(Table1[[#This Row],[Invoice Date]],"yyyy")</f>
        <v>2021</v>
      </c>
      <c r="P8286" s="4" t="str">
        <f>TEXT(Table1[[#This Row],[Invoice Date]],"mmm")</f>
        <v>Oct</v>
      </c>
      <c r="Q8286" s="27">
        <f>WEEKNUM(Table1[[#This Row],[Invoice Date]]) + IF(YEAR(Table1[[#This Row],[Invoice Date]])=2021, 52, 0)</f>
        <v>96</v>
      </c>
    </row>
    <row r="8287" spans="2:17" ht="14.25" customHeight="1" x14ac:dyDescent="0.3">
      <c r="B8287" s="4" t="s">
        <v>14</v>
      </c>
      <c r="C8287" s="33">
        <v>1185732</v>
      </c>
      <c r="D8287" s="5">
        <v>44499</v>
      </c>
      <c r="E8287" s="4" t="s">
        <v>15</v>
      </c>
      <c r="F8287" s="4" t="s">
        <v>40</v>
      </c>
      <c r="G8287" s="4" t="s">
        <v>41</v>
      </c>
      <c r="H8287" s="6" t="s">
        <v>20</v>
      </c>
      <c r="I8287" s="7">
        <v>25</v>
      </c>
      <c r="J8287" s="8">
        <v>54</v>
      </c>
      <c r="K8287" s="9">
        <v>1350</v>
      </c>
      <c r="L8287" s="9">
        <v>607.49999999999989</v>
      </c>
      <c r="M8287" s="10">
        <v>0.44999999999999996</v>
      </c>
      <c r="N8287" s="4" t="s">
        <v>24</v>
      </c>
      <c r="O8287" s="4" t="str">
        <f>TEXT(Table1[[#This Row],[Invoice Date]],"yyyy")</f>
        <v>2021</v>
      </c>
      <c r="P8287" s="4" t="str">
        <f>TEXT(Table1[[#This Row],[Invoice Date]],"mmm")</f>
        <v>Oct</v>
      </c>
      <c r="Q8287" s="27">
        <f>WEEKNUM(Table1[[#This Row],[Invoice Date]]) + IF(YEAR(Table1[[#This Row],[Invoice Date]])=2021, 52, 0)</f>
        <v>96</v>
      </c>
    </row>
    <row r="8288" spans="2:17" ht="14.25" customHeight="1" x14ac:dyDescent="0.3">
      <c r="B8288" s="4" t="s">
        <v>14</v>
      </c>
      <c r="C8288" s="33">
        <v>1185732</v>
      </c>
      <c r="D8288" s="5">
        <v>44499</v>
      </c>
      <c r="E8288" s="4" t="s">
        <v>15</v>
      </c>
      <c r="F8288" s="4" t="s">
        <v>40</v>
      </c>
      <c r="G8288" s="4" t="s">
        <v>41</v>
      </c>
      <c r="H8288" s="6" t="s">
        <v>20</v>
      </c>
      <c r="I8288" s="7">
        <v>34</v>
      </c>
      <c r="J8288" s="8">
        <v>46</v>
      </c>
      <c r="K8288" s="9">
        <v>1564</v>
      </c>
      <c r="L8288" s="9">
        <v>813.28</v>
      </c>
      <c r="M8288" s="10">
        <v>0.52</v>
      </c>
      <c r="N8288" s="4" t="s">
        <v>83</v>
      </c>
      <c r="O8288" s="4" t="str">
        <f>TEXT(Table1[[#This Row],[Invoice Date]],"yyyy")</f>
        <v>2021</v>
      </c>
      <c r="P8288" s="4" t="str">
        <f>TEXT(Table1[[#This Row],[Invoice Date]],"mmm")</f>
        <v>Oct</v>
      </c>
      <c r="Q8288" s="27">
        <f>WEEKNUM(Table1[[#This Row],[Invoice Date]]) + IF(YEAR(Table1[[#This Row],[Invoice Date]])=2021, 52, 0)</f>
        <v>96</v>
      </c>
    </row>
    <row r="8289" spans="2:17" ht="14.25" customHeight="1" x14ac:dyDescent="0.3">
      <c r="B8289" s="4" t="s">
        <v>61</v>
      </c>
      <c r="C8289" s="33">
        <v>1185731</v>
      </c>
      <c r="D8289" s="5">
        <v>44499</v>
      </c>
      <c r="E8289" s="4" t="s">
        <v>15</v>
      </c>
      <c r="F8289" s="4" t="s">
        <v>62</v>
      </c>
      <c r="G8289" s="4" t="s">
        <v>63</v>
      </c>
      <c r="H8289" s="6" t="s">
        <v>17</v>
      </c>
      <c r="I8289" s="7">
        <v>37</v>
      </c>
      <c r="J8289" s="8">
        <v>122</v>
      </c>
      <c r="K8289" s="9">
        <v>4514</v>
      </c>
      <c r="L8289" s="9">
        <v>2166.7199999999998</v>
      </c>
      <c r="M8289" s="10">
        <v>0.48</v>
      </c>
      <c r="N8289" s="4" t="s">
        <v>83</v>
      </c>
      <c r="O8289" s="4" t="str">
        <f>TEXT(Table1[[#This Row],[Invoice Date]],"yyyy")</f>
        <v>2021</v>
      </c>
      <c r="P8289" s="4" t="str">
        <f>TEXT(Table1[[#This Row],[Invoice Date]],"mmm")</f>
        <v>Oct</v>
      </c>
      <c r="Q8289" s="27">
        <f>WEEKNUM(Table1[[#This Row],[Invoice Date]]) + IF(YEAR(Table1[[#This Row],[Invoice Date]])=2021, 52, 0)</f>
        <v>96</v>
      </c>
    </row>
    <row r="8290" spans="2:17" ht="14.25" customHeight="1" x14ac:dyDescent="0.3">
      <c r="B8290" s="4" t="s">
        <v>14</v>
      </c>
      <c r="C8290" s="33">
        <v>1185732</v>
      </c>
      <c r="D8290" s="5">
        <v>44499</v>
      </c>
      <c r="E8290" s="4" t="s">
        <v>15</v>
      </c>
      <c r="F8290" s="4" t="s">
        <v>40</v>
      </c>
      <c r="G8290" s="4" t="s">
        <v>41</v>
      </c>
      <c r="H8290" s="6" t="s">
        <v>20</v>
      </c>
      <c r="I8290" s="7">
        <v>35</v>
      </c>
      <c r="J8290" s="8">
        <v>175</v>
      </c>
      <c r="K8290" s="9">
        <v>61250</v>
      </c>
      <c r="L8290" s="9">
        <v>24499.999999999996</v>
      </c>
      <c r="M8290" s="10">
        <v>0.39999999999999997</v>
      </c>
      <c r="N8290" s="4" t="s">
        <v>24</v>
      </c>
      <c r="O8290" s="4" t="str">
        <f>TEXT(Table1[[#This Row],[Invoice Date]],"yyyy")</f>
        <v>2021</v>
      </c>
      <c r="P8290" s="4" t="str">
        <f>TEXT(Table1[[#This Row],[Invoice Date]],"mmm")</f>
        <v>Oct</v>
      </c>
      <c r="Q8290" s="27">
        <f>WEEKNUM(Table1[[#This Row],[Invoice Date]]) + IF(YEAR(Table1[[#This Row],[Invoice Date]])=2021, 52, 0)</f>
        <v>96</v>
      </c>
    </row>
    <row r="8291" spans="2:17" ht="14.25" customHeight="1" x14ac:dyDescent="0.3">
      <c r="B8291" s="4" t="s">
        <v>61</v>
      </c>
      <c r="C8291" s="33">
        <v>1185731</v>
      </c>
      <c r="D8291" s="5">
        <v>44499</v>
      </c>
      <c r="E8291" s="4" t="s">
        <v>15</v>
      </c>
      <c r="F8291" s="4" t="s">
        <v>62</v>
      </c>
      <c r="G8291" s="4" t="s">
        <v>63</v>
      </c>
      <c r="H8291" s="6" t="s">
        <v>17</v>
      </c>
      <c r="I8291" s="7">
        <v>40</v>
      </c>
      <c r="J8291" s="8">
        <v>450</v>
      </c>
      <c r="K8291" s="9">
        <v>180000</v>
      </c>
      <c r="L8291" s="9">
        <v>62999.999999999993</v>
      </c>
      <c r="M8291" s="10">
        <v>0.35</v>
      </c>
      <c r="N8291" s="4" t="s">
        <v>24</v>
      </c>
      <c r="O8291" s="4" t="str">
        <f>TEXT(Table1[[#This Row],[Invoice Date]],"yyyy")</f>
        <v>2021</v>
      </c>
      <c r="P8291" s="4" t="str">
        <f>TEXT(Table1[[#This Row],[Invoice Date]],"mmm")</f>
        <v>Oct</v>
      </c>
      <c r="Q8291" s="27">
        <f>WEEKNUM(Table1[[#This Row],[Invoice Date]]) + IF(YEAR(Table1[[#This Row],[Invoice Date]])=2021, 52, 0)</f>
        <v>96</v>
      </c>
    </row>
    <row r="8292" spans="2:17" ht="14.25" customHeight="1" x14ac:dyDescent="0.3">
      <c r="B8292" s="4" t="s">
        <v>14</v>
      </c>
      <c r="C8292" s="33">
        <v>1185732</v>
      </c>
      <c r="D8292" s="5">
        <v>44500</v>
      </c>
      <c r="E8292" s="4" t="s">
        <v>15</v>
      </c>
      <c r="F8292" s="4" t="s">
        <v>40</v>
      </c>
      <c r="G8292" s="4" t="s">
        <v>41</v>
      </c>
      <c r="H8292" s="6" t="s">
        <v>21</v>
      </c>
      <c r="I8292" s="7">
        <v>28</v>
      </c>
      <c r="J8292" s="8">
        <v>17</v>
      </c>
      <c r="K8292" s="9">
        <v>476</v>
      </c>
      <c r="L8292" s="9">
        <v>199.92</v>
      </c>
      <c r="M8292" s="10">
        <v>0.42</v>
      </c>
      <c r="N8292" s="4" t="s">
        <v>24</v>
      </c>
      <c r="O8292" s="4" t="str">
        <f>TEXT(Table1[[#This Row],[Invoice Date]],"yyyy")</f>
        <v>2021</v>
      </c>
      <c r="P8292" s="4" t="str">
        <f>TEXT(Table1[[#This Row],[Invoice Date]],"mmm")</f>
        <v>Oct</v>
      </c>
      <c r="Q8292" s="27">
        <f>WEEKNUM(Table1[[#This Row],[Invoice Date]]) + IF(YEAR(Table1[[#This Row],[Invoice Date]])=2021, 52, 0)</f>
        <v>97</v>
      </c>
    </row>
    <row r="8293" spans="2:17" ht="14.25" customHeight="1" x14ac:dyDescent="0.3">
      <c r="B8293" s="4" t="s">
        <v>14</v>
      </c>
      <c r="C8293" s="33">
        <v>1185732</v>
      </c>
      <c r="D8293" s="5">
        <v>44500</v>
      </c>
      <c r="E8293" s="4" t="s">
        <v>15</v>
      </c>
      <c r="F8293" s="4" t="s">
        <v>40</v>
      </c>
      <c r="G8293" s="4" t="s">
        <v>41</v>
      </c>
      <c r="H8293" s="6" t="s">
        <v>21</v>
      </c>
      <c r="I8293" s="7">
        <v>39</v>
      </c>
      <c r="J8293" s="8">
        <v>13</v>
      </c>
      <c r="K8293" s="9">
        <v>507</v>
      </c>
      <c r="L8293" s="9">
        <v>263.64</v>
      </c>
      <c r="M8293" s="10">
        <v>0.52</v>
      </c>
      <c r="N8293" s="4" t="s">
        <v>83</v>
      </c>
      <c r="O8293" s="4" t="str">
        <f>TEXT(Table1[[#This Row],[Invoice Date]],"yyyy")</f>
        <v>2021</v>
      </c>
      <c r="P8293" s="4" t="str">
        <f>TEXT(Table1[[#This Row],[Invoice Date]],"mmm")</f>
        <v>Oct</v>
      </c>
      <c r="Q8293" s="27">
        <f>WEEKNUM(Table1[[#This Row],[Invoice Date]]) + IF(YEAR(Table1[[#This Row],[Invoice Date]])=2021, 52, 0)</f>
        <v>97</v>
      </c>
    </row>
    <row r="8294" spans="2:17" ht="14.25" customHeight="1" x14ac:dyDescent="0.3">
      <c r="B8294" s="4" t="s">
        <v>61</v>
      </c>
      <c r="C8294" s="33">
        <v>1185731</v>
      </c>
      <c r="D8294" s="5">
        <v>44500</v>
      </c>
      <c r="E8294" s="4" t="s">
        <v>15</v>
      </c>
      <c r="F8294" s="4" t="s">
        <v>62</v>
      </c>
      <c r="G8294" s="4" t="s">
        <v>63</v>
      </c>
      <c r="H8294" s="6" t="s">
        <v>19</v>
      </c>
      <c r="I8294" s="7">
        <v>37</v>
      </c>
      <c r="J8294" s="8">
        <v>44</v>
      </c>
      <c r="K8294" s="9">
        <v>1628</v>
      </c>
      <c r="L8294" s="9">
        <v>765.16</v>
      </c>
      <c r="M8294" s="10">
        <v>0.47</v>
      </c>
      <c r="N8294" s="4" t="s">
        <v>83</v>
      </c>
      <c r="O8294" s="4" t="str">
        <f>TEXT(Table1[[#This Row],[Invoice Date]],"yyyy")</f>
        <v>2021</v>
      </c>
      <c r="P8294" s="4" t="str">
        <f>TEXT(Table1[[#This Row],[Invoice Date]],"mmm")</f>
        <v>Oct</v>
      </c>
      <c r="Q8294" s="27">
        <f>WEEKNUM(Table1[[#This Row],[Invoice Date]]) + IF(YEAR(Table1[[#This Row],[Invoice Date]])=2021, 52, 0)</f>
        <v>97</v>
      </c>
    </row>
    <row r="8295" spans="2:17" ht="14.25" customHeight="1" x14ac:dyDescent="0.3">
      <c r="B8295" s="4" t="s">
        <v>14</v>
      </c>
      <c r="C8295" s="33">
        <v>1185732</v>
      </c>
      <c r="D8295" s="5">
        <v>44500</v>
      </c>
      <c r="E8295" s="4" t="s">
        <v>15</v>
      </c>
      <c r="F8295" s="4" t="s">
        <v>40</v>
      </c>
      <c r="G8295" s="4" t="s">
        <v>41</v>
      </c>
      <c r="H8295" s="6" t="s">
        <v>21</v>
      </c>
      <c r="I8295" s="7">
        <v>40</v>
      </c>
      <c r="J8295" s="8">
        <v>50</v>
      </c>
      <c r="K8295" s="9">
        <v>20000</v>
      </c>
      <c r="L8295" s="9">
        <v>7999.9999999999991</v>
      </c>
      <c r="M8295" s="10">
        <v>0.39999999999999997</v>
      </c>
      <c r="N8295" s="4" t="s">
        <v>24</v>
      </c>
      <c r="O8295" s="4" t="str">
        <f>TEXT(Table1[[#This Row],[Invoice Date]],"yyyy")</f>
        <v>2021</v>
      </c>
      <c r="P8295" s="4" t="str">
        <f>TEXT(Table1[[#This Row],[Invoice Date]],"mmm")</f>
        <v>Oct</v>
      </c>
      <c r="Q8295" s="27">
        <f>WEEKNUM(Table1[[#This Row],[Invoice Date]]) + IF(YEAR(Table1[[#This Row],[Invoice Date]])=2021, 52, 0)</f>
        <v>97</v>
      </c>
    </row>
    <row r="8296" spans="2:17" ht="14.25" customHeight="1" x14ac:dyDescent="0.3">
      <c r="B8296" s="4" t="s">
        <v>61</v>
      </c>
      <c r="C8296" s="33">
        <v>1185731</v>
      </c>
      <c r="D8296" s="5">
        <v>44500</v>
      </c>
      <c r="E8296" s="4" t="s">
        <v>15</v>
      </c>
      <c r="F8296" s="4" t="s">
        <v>62</v>
      </c>
      <c r="G8296" s="4" t="s">
        <v>63</v>
      </c>
      <c r="H8296" s="6" t="s">
        <v>19</v>
      </c>
      <c r="I8296" s="7">
        <v>40</v>
      </c>
      <c r="J8296" s="8">
        <v>150</v>
      </c>
      <c r="K8296" s="9">
        <v>60000</v>
      </c>
      <c r="L8296" s="9">
        <v>21000</v>
      </c>
      <c r="M8296" s="10">
        <v>0.35</v>
      </c>
      <c r="N8296" s="4" t="s">
        <v>24</v>
      </c>
      <c r="O8296" s="4" t="str">
        <f>TEXT(Table1[[#This Row],[Invoice Date]],"yyyy")</f>
        <v>2021</v>
      </c>
      <c r="P8296" s="4" t="str">
        <f>TEXT(Table1[[#This Row],[Invoice Date]],"mmm")</f>
        <v>Oct</v>
      </c>
      <c r="Q8296" s="27">
        <f>WEEKNUM(Table1[[#This Row],[Invoice Date]]) + IF(YEAR(Table1[[#This Row],[Invoice Date]])=2021, 52, 0)</f>
        <v>97</v>
      </c>
    </row>
    <row r="8297" spans="2:17" ht="14.25" customHeight="1" x14ac:dyDescent="0.3">
      <c r="B8297" s="4" t="s">
        <v>61</v>
      </c>
      <c r="C8297" s="33">
        <v>1185731</v>
      </c>
      <c r="D8297" s="5">
        <v>44501</v>
      </c>
      <c r="E8297" s="4" t="s">
        <v>15</v>
      </c>
      <c r="F8297" s="4" t="s">
        <v>62</v>
      </c>
      <c r="G8297" s="4" t="s">
        <v>63</v>
      </c>
      <c r="H8297" s="6" t="s">
        <v>20</v>
      </c>
      <c r="I8297" s="7">
        <v>27</v>
      </c>
      <c r="J8297" s="8">
        <v>44</v>
      </c>
      <c r="K8297" s="9">
        <v>1188</v>
      </c>
      <c r="L8297" s="9">
        <v>641.5200000000001</v>
      </c>
      <c r="M8297" s="10">
        <v>0.54</v>
      </c>
      <c r="N8297" s="4" t="s">
        <v>83</v>
      </c>
      <c r="O8297" s="4" t="str">
        <f>TEXT(Table1[[#This Row],[Invoice Date]],"yyyy")</f>
        <v>2021</v>
      </c>
      <c r="P8297" s="4" t="str">
        <f>TEXT(Table1[[#This Row],[Invoice Date]],"mmm")</f>
        <v>Nov</v>
      </c>
      <c r="Q8297" s="27">
        <f>WEEKNUM(Table1[[#This Row],[Invoice Date]]) + IF(YEAR(Table1[[#This Row],[Invoice Date]])=2021, 52, 0)</f>
        <v>97</v>
      </c>
    </row>
    <row r="8298" spans="2:17" ht="14.25" customHeight="1" x14ac:dyDescent="0.3">
      <c r="B8298" s="4" t="s">
        <v>14</v>
      </c>
      <c r="C8298" s="33">
        <v>1185732</v>
      </c>
      <c r="D8298" s="5">
        <v>44501</v>
      </c>
      <c r="E8298" s="4" t="s">
        <v>15</v>
      </c>
      <c r="F8298" s="4" t="s">
        <v>40</v>
      </c>
      <c r="G8298" s="4" t="s">
        <v>41</v>
      </c>
      <c r="H8298" s="6" t="s">
        <v>22</v>
      </c>
      <c r="I8298" s="7">
        <v>39</v>
      </c>
      <c r="J8298" s="8">
        <v>40</v>
      </c>
      <c r="K8298" s="9">
        <v>1560</v>
      </c>
      <c r="L8298" s="9">
        <v>577.20000000000005</v>
      </c>
      <c r="M8298" s="10">
        <v>0.37</v>
      </c>
      <c r="N8298" s="4" t="s">
        <v>24</v>
      </c>
      <c r="O8298" s="4" t="str">
        <f>TEXT(Table1[[#This Row],[Invoice Date]],"yyyy")</f>
        <v>2021</v>
      </c>
      <c r="P8298" s="4" t="str">
        <f>TEXT(Table1[[#This Row],[Invoice Date]],"mmm")</f>
        <v>Nov</v>
      </c>
      <c r="Q8298" s="27">
        <f>WEEKNUM(Table1[[#This Row],[Invoice Date]]) + IF(YEAR(Table1[[#This Row],[Invoice Date]])=2021, 52, 0)</f>
        <v>97</v>
      </c>
    </row>
    <row r="8299" spans="2:17" ht="14.25" customHeight="1" x14ac:dyDescent="0.3">
      <c r="B8299" s="4" t="s">
        <v>14</v>
      </c>
      <c r="C8299" s="33">
        <v>1185732</v>
      </c>
      <c r="D8299" s="5">
        <v>44501</v>
      </c>
      <c r="E8299" s="4" t="s">
        <v>15</v>
      </c>
      <c r="F8299" s="4" t="s">
        <v>40</v>
      </c>
      <c r="G8299" s="4" t="s">
        <v>41</v>
      </c>
      <c r="H8299" s="6" t="s">
        <v>22</v>
      </c>
      <c r="I8299" s="7">
        <v>51</v>
      </c>
      <c r="J8299" s="8">
        <v>36</v>
      </c>
      <c r="K8299" s="9">
        <v>1836</v>
      </c>
      <c r="L8299" s="9">
        <v>844.56</v>
      </c>
      <c r="M8299" s="10">
        <v>0.45999999999999996</v>
      </c>
      <c r="N8299" s="4" t="s">
        <v>83</v>
      </c>
      <c r="O8299" s="4" t="str">
        <f>TEXT(Table1[[#This Row],[Invoice Date]],"yyyy")</f>
        <v>2021</v>
      </c>
      <c r="P8299" s="4" t="str">
        <f>TEXT(Table1[[#This Row],[Invoice Date]],"mmm")</f>
        <v>Nov</v>
      </c>
      <c r="Q8299" s="27">
        <f>WEEKNUM(Table1[[#This Row],[Invoice Date]]) + IF(YEAR(Table1[[#This Row],[Invoice Date]])=2021, 52, 0)</f>
        <v>97</v>
      </c>
    </row>
    <row r="8300" spans="2:17" ht="14.25" customHeight="1" x14ac:dyDescent="0.3">
      <c r="B8300" s="4" t="s">
        <v>61</v>
      </c>
      <c r="C8300" s="33">
        <v>1185731</v>
      </c>
      <c r="D8300" s="5">
        <v>44501</v>
      </c>
      <c r="E8300" s="4" t="s">
        <v>15</v>
      </c>
      <c r="F8300" s="4" t="s">
        <v>62</v>
      </c>
      <c r="G8300" s="4" t="s">
        <v>63</v>
      </c>
      <c r="H8300" s="6" t="s">
        <v>20</v>
      </c>
      <c r="I8300" s="7">
        <v>30.000000000000004</v>
      </c>
      <c r="J8300" s="8">
        <v>150</v>
      </c>
      <c r="K8300" s="9">
        <v>45000.000000000007</v>
      </c>
      <c r="L8300" s="9">
        <v>18000</v>
      </c>
      <c r="M8300" s="10">
        <v>0.39999999999999997</v>
      </c>
      <c r="N8300" s="4" t="s">
        <v>24</v>
      </c>
      <c r="O8300" s="4" t="str">
        <f>TEXT(Table1[[#This Row],[Invoice Date]],"yyyy")</f>
        <v>2021</v>
      </c>
      <c r="P8300" s="4" t="str">
        <f>TEXT(Table1[[#This Row],[Invoice Date]],"mmm")</f>
        <v>Nov</v>
      </c>
      <c r="Q8300" s="27">
        <f>WEEKNUM(Table1[[#This Row],[Invoice Date]]) + IF(YEAR(Table1[[#This Row],[Invoice Date]])=2021, 52, 0)</f>
        <v>97</v>
      </c>
    </row>
    <row r="8301" spans="2:17" ht="14.25" customHeight="1" x14ac:dyDescent="0.3">
      <c r="B8301" s="4" t="s">
        <v>14</v>
      </c>
      <c r="C8301" s="33">
        <v>1185732</v>
      </c>
      <c r="D8301" s="5">
        <v>44501</v>
      </c>
      <c r="E8301" s="4" t="s">
        <v>15</v>
      </c>
      <c r="F8301" s="4" t="s">
        <v>40</v>
      </c>
      <c r="G8301" s="4" t="s">
        <v>41</v>
      </c>
      <c r="H8301" s="6" t="s">
        <v>22</v>
      </c>
      <c r="I8301" s="7">
        <v>54.999999999999993</v>
      </c>
      <c r="J8301" s="8">
        <v>125</v>
      </c>
      <c r="K8301" s="9">
        <v>68749.999999999985</v>
      </c>
      <c r="L8301" s="9">
        <v>24062.499999999993</v>
      </c>
      <c r="M8301" s="10">
        <v>0.35</v>
      </c>
      <c r="N8301" s="4" t="s">
        <v>24</v>
      </c>
      <c r="O8301" s="4" t="str">
        <f>TEXT(Table1[[#This Row],[Invoice Date]],"yyyy")</f>
        <v>2021</v>
      </c>
      <c r="P8301" s="4" t="str">
        <f>TEXT(Table1[[#This Row],[Invoice Date]],"mmm")</f>
        <v>Nov</v>
      </c>
      <c r="Q8301" s="27">
        <f>WEEKNUM(Table1[[#This Row],[Invoice Date]]) + IF(YEAR(Table1[[#This Row],[Invoice Date]])=2021, 52, 0)</f>
        <v>97</v>
      </c>
    </row>
    <row r="8302" spans="2:17" ht="14.25" customHeight="1" x14ac:dyDescent="0.3">
      <c r="B8302" s="4" t="s">
        <v>61</v>
      </c>
      <c r="C8302" s="33">
        <v>1185731</v>
      </c>
      <c r="D8302" s="5">
        <v>44502</v>
      </c>
      <c r="E8302" s="4" t="s">
        <v>15</v>
      </c>
      <c r="F8302" s="4" t="s">
        <v>62</v>
      </c>
      <c r="G8302" s="4" t="s">
        <v>63</v>
      </c>
      <c r="H8302" s="6" t="s">
        <v>21</v>
      </c>
      <c r="I8302" s="7">
        <v>33</v>
      </c>
      <c r="J8302" s="8">
        <v>21</v>
      </c>
      <c r="K8302" s="9">
        <v>693</v>
      </c>
      <c r="L8302" s="9">
        <v>277.2</v>
      </c>
      <c r="M8302" s="10">
        <v>0.4</v>
      </c>
      <c r="N8302" s="4" t="s">
        <v>83</v>
      </c>
      <c r="O8302" s="4" t="str">
        <f>TEXT(Table1[[#This Row],[Invoice Date]],"yyyy")</f>
        <v>2021</v>
      </c>
      <c r="P8302" s="4" t="str">
        <f>TEXT(Table1[[#This Row],[Invoice Date]],"mmm")</f>
        <v>Nov</v>
      </c>
      <c r="Q8302" s="27">
        <f>WEEKNUM(Table1[[#This Row],[Invoice Date]]) + IF(YEAR(Table1[[#This Row],[Invoice Date]])=2021, 52, 0)</f>
        <v>97</v>
      </c>
    </row>
    <row r="8303" spans="2:17" ht="14.25" customHeight="1" x14ac:dyDescent="0.3">
      <c r="B8303" s="4" t="s">
        <v>14</v>
      </c>
      <c r="C8303" s="33">
        <v>1185732</v>
      </c>
      <c r="D8303" s="5">
        <v>44502</v>
      </c>
      <c r="E8303" s="4" t="s">
        <v>15</v>
      </c>
      <c r="F8303" s="4" t="s">
        <v>40</v>
      </c>
      <c r="G8303" s="4" t="s">
        <v>41</v>
      </c>
      <c r="H8303" s="6" t="s">
        <v>23</v>
      </c>
      <c r="I8303" s="7">
        <v>30</v>
      </c>
      <c r="J8303" s="8">
        <v>74</v>
      </c>
      <c r="K8303" s="9">
        <v>2220</v>
      </c>
      <c r="L8303" s="9">
        <v>777</v>
      </c>
      <c r="M8303" s="10">
        <v>0.35</v>
      </c>
      <c r="N8303" s="4" t="s">
        <v>24</v>
      </c>
      <c r="O8303" s="4" t="str">
        <f>TEXT(Table1[[#This Row],[Invoice Date]],"yyyy")</f>
        <v>2021</v>
      </c>
      <c r="P8303" s="4" t="str">
        <f>TEXT(Table1[[#This Row],[Invoice Date]],"mmm")</f>
        <v>Nov</v>
      </c>
      <c r="Q8303" s="27">
        <f>WEEKNUM(Table1[[#This Row],[Invoice Date]]) + IF(YEAR(Table1[[#This Row],[Invoice Date]])=2021, 52, 0)</f>
        <v>97</v>
      </c>
    </row>
    <row r="8304" spans="2:17" ht="14.25" customHeight="1" x14ac:dyDescent="0.3">
      <c r="B8304" s="4" t="s">
        <v>14</v>
      </c>
      <c r="C8304" s="33">
        <v>1185732</v>
      </c>
      <c r="D8304" s="5">
        <v>44502</v>
      </c>
      <c r="E8304" s="4" t="s">
        <v>15</v>
      </c>
      <c r="F8304" s="4" t="s">
        <v>40</v>
      </c>
      <c r="G8304" s="4" t="s">
        <v>41</v>
      </c>
      <c r="H8304" s="6" t="s">
        <v>23</v>
      </c>
      <c r="I8304" s="7">
        <v>44</v>
      </c>
      <c r="J8304" s="8">
        <v>68</v>
      </c>
      <c r="K8304" s="9">
        <v>2992</v>
      </c>
      <c r="L8304" s="9">
        <v>1346.3999999999999</v>
      </c>
      <c r="M8304" s="10">
        <v>0.44999999999999996</v>
      </c>
      <c r="N8304" s="4" t="s">
        <v>83</v>
      </c>
      <c r="O8304" s="4" t="str">
        <f>TEXT(Table1[[#This Row],[Invoice Date]],"yyyy")</f>
        <v>2021</v>
      </c>
      <c r="P8304" s="4" t="str">
        <f>TEXT(Table1[[#This Row],[Invoice Date]],"mmm")</f>
        <v>Nov</v>
      </c>
      <c r="Q8304" s="27">
        <f>WEEKNUM(Table1[[#This Row],[Invoice Date]]) + IF(YEAR(Table1[[#This Row],[Invoice Date]])=2021, 52, 0)</f>
        <v>97</v>
      </c>
    </row>
    <row r="8305" spans="2:17" ht="14.25" customHeight="1" x14ac:dyDescent="0.3">
      <c r="B8305" s="4" t="s">
        <v>61</v>
      </c>
      <c r="C8305" s="33">
        <v>1185731</v>
      </c>
      <c r="D8305" s="5">
        <v>44502</v>
      </c>
      <c r="E8305" s="4" t="s">
        <v>15</v>
      </c>
      <c r="F8305" s="4" t="s">
        <v>62</v>
      </c>
      <c r="G8305" s="4" t="s">
        <v>63</v>
      </c>
      <c r="H8305" s="6" t="s">
        <v>21</v>
      </c>
      <c r="I8305" s="7">
        <v>35</v>
      </c>
      <c r="J8305" s="8">
        <v>75</v>
      </c>
      <c r="K8305" s="9">
        <v>26250</v>
      </c>
      <c r="L8305" s="9">
        <v>7875</v>
      </c>
      <c r="M8305" s="10">
        <v>0.3</v>
      </c>
      <c r="N8305" s="4" t="s">
        <v>24</v>
      </c>
      <c r="O8305" s="4" t="str">
        <f>TEXT(Table1[[#This Row],[Invoice Date]],"yyyy")</f>
        <v>2021</v>
      </c>
      <c r="P8305" s="4" t="str">
        <f>TEXT(Table1[[#This Row],[Invoice Date]],"mmm")</f>
        <v>Nov</v>
      </c>
      <c r="Q8305" s="27">
        <f>WEEKNUM(Table1[[#This Row],[Invoice Date]]) + IF(YEAR(Table1[[#This Row],[Invoice Date]])=2021, 52, 0)</f>
        <v>97</v>
      </c>
    </row>
    <row r="8306" spans="2:17" ht="14.25" customHeight="1" x14ac:dyDescent="0.3">
      <c r="B8306" s="4" t="s">
        <v>14</v>
      </c>
      <c r="C8306" s="33">
        <v>1185732</v>
      </c>
      <c r="D8306" s="5">
        <v>44502</v>
      </c>
      <c r="E8306" s="4" t="s">
        <v>15</v>
      </c>
      <c r="F8306" s="4" t="s">
        <v>40</v>
      </c>
      <c r="G8306" s="4" t="s">
        <v>41</v>
      </c>
      <c r="H8306" s="6" t="s">
        <v>23</v>
      </c>
      <c r="I8306" s="7">
        <v>45</v>
      </c>
      <c r="J8306" s="8">
        <v>225</v>
      </c>
      <c r="K8306" s="9">
        <v>101250</v>
      </c>
      <c r="L8306" s="9">
        <v>30375</v>
      </c>
      <c r="M8306" s="10">
        <v>0.3</v>
      </c>
      <c r="N8306" s="4" t="s">
        <v>24</v>
      </c>
      <c r="O8306" s="4" t="str">
        <f>TEXT(Table1[[#This Row],[Invoice Date]],"yyyy")</f>
        <v>2021</v>
      </c>
      <c r="P8306" s="4" t="str">
        <f>TEXT(Table1[[#This Row],[Invoice Date]],"mmm")</f>
        <v>Nov</v>
      </c>
      <c r="Q8306" s="27">
        <f>WEEKNUM(Table1[[#This Row],[Invoice Date]]) + IF(YEAR(Table1[[#This Row],[Invoice Date]])=2021, 52, 0)</f>
        <v>97</v>
      </c>
    </row>
    <row r="8307" spans="2:17" ht="14.25" customHeight="1" x14ac:dyDescent="0.3">
      <c r="B8307" s="4" t="s">
        <v>61</v>
      </c>
      <c r="C8307" s="33">
        <v>1185731</v>
      </c>
      <c r="D8307" s="5">
        <v>44503</v>
      </c>
      <c r="E8307" s="4" t="s">
        <v>15</v>
      </c>
      <c r="F8307" s="4" t="s">
        <v>62</v>
      </c>
      <c r="G8307" s="4" t="s">
        <v>63</v>
      </c>
      <c r="H8307" s="6" t="s">
        <v>22</v>
      </c>
      <c r="I8307" s="7">
        <v>47</v>
      </c>
      <c r="J8307" s="8">
        <v>20</v>
      </c>
      <c r="K8307" s="9">
        <v>940</v>
      </c>
      <c r="L8307" s="9">
        <v>357.2</v>
      </c>
      <c r="M8307" s="10">
        <v>0.38</v>
      </c>
      <c r="N8307" s="4" t="s">
        <v>83</v>
      </c>
      <c r="O8307" s="4" t="str">
        <f>TEXT(Table1[[#This Row],[Invoice Date]],"yyyy")</f>
        <v>2021</v>
      </c>
      <c r="P8307" s="4" t="str">
        <f>TEXT(Table1[[#This Row],[Invoice Date]],"mmm")</f>
        <v>Nov</v>
      </c>
      <c r="Q8307" s="27">
        <f>WEEKNUM(Table1[[#This Row],[Invoice Date]]) + IF(YEAR(Table1[[#This Row],[Invoice Date]])=2021, 52, 0)</f>
        <v>97</v>
      </c>
    </row>
    <row r="8308" spans="2:17" ht="14.25" customHeight="1" x14ac:dyDescent="0.3">
      <c r="B8308" s="4" t="s">
        <v>30</v>
      </c>
      <c r="C8308" s="34">
        <v>1128299</v>
      </c>
      <c r="D8308" s="5">
        <v>44503</v>
      </c>
      <c r="E8308" s="4" t="s">
        <v>36</v>
      </c>
      <c r="F8308" s="4" t="s">
        <v>114</v>
      </c>
      <c r="G8308" s="4" t="s">
        <v>115</v>
      </c>
      <c r="H8308" s="6" t="s">
        <v>21</v>
      </c>
      <c r="I8308" s="7">
        <v>33</v>
      </c>
      <c r="J8308" s="8">
        <v>65</v>
      </c>
      <c r="K8308" s="9">
        <v>2145</v>
      </c>
      <c r="L8308" s="9">
        <v>965.24999999999989</v>
      </c>
      <c r="M8308" s="10">
        <v>0.44999999999999996</v>
      </c>
      <c r="N8308" s="4" t="s">
        <v>83</v>
      </c>
      <c r="O8308" s="4" t="str">
        <f>TEXT(Table1[[#This Row],[Invoice Date]],"yyyy")</f>
        <v>2021</v>
      </c>
      <c r="P8308" s="4" t="str">
        <f>TEXT(Table1[[#This Row],[Invoice Date]],"mmm")</f>
        <v>Nov</v>
      </c>
      <c r="Q8308" s="27">
        <f>WEEKNUM(Table1[[#This Row],[Invoice Date]]) + IF(YEAR(Table1[[#This Row],[Invoice Date]])=2021, 52, 0)</f>
        <v>97</v>
      </c>
    </row>
    <row r="8309" spans="2:17" ht="14.25" customHeight="1" x14ac:dyDescent="0.3">
      <c r="B8309" s="4" t="s">
        <v>30</v>
      </c>
      <c r="C8309" s="34">
        <v>1128299</v>
      </c>
      <c r="D8309" s="5">
        <v>44503</v>
      </c>
      <c r="E8309" s="4" t="s">
        <v>36</v>
      </c>
      <c r="F8309" s="4" t="s">
        <v>114</v>
      </c>
      <c r="G8309" s="4" t="s">
        <v>115</v>
      </c>
      <c r="H8309" s="6" t="s">
        <v>20</v>
      </c>
      <c r="I8309" s="7">
        <v>33</v>
      </c>
      <c r="J8309" s="8">
        <v>69</v>
      </c>
      <c r="K8309" s="9">
        <v>2277</v>
      </c>
      <c r="L8309" s="9">
        <v>956.33999999999992</v>
      </c>
      <c r="M8309" s="10">
        <v>0.42</v>
      </c>
      <c r="N8309" s="4" t="s">
        <v>83</v>
      </c>
      <c r="O8309" s="4" t="str">
        <f>TEXT(Table1[[#This Row],[Invoice Date]],"yyyy")</f>
        <v>2021</v>
      </c>
      <c r="P8309" s="4" t="str">
        <f>TEXT(Table1[[#This Row],[Invoice Date]],"mmm")</f>
        <v>Nov</v>
      </c>
      <c r="Q8309" s="27">
        <f>WEEKNUM(Table1[[#This Row],[Invoice Date]]) + IF(YEAR(Table1[[#This Row],[Invoice Date]])=2021, 52, 0)</f>
        <v>97</v>
      </c>
    </row>
    <row r="8310" spans="2:17" ht="14.25" customHeight="1" x14ac:dyDescent="0.3">
      <c r="B8310" s="4" t="s">
        <v>30</v>
      </c>
      <c r="C8310" s="34">
        <v>1128299</v>
      </c>
      <c r="D8310" s="5">
        <v>44503</v>
      </c>
      <c r="E8310" s="4" t="s">
        <v>36</v>
      </c>
      <c r="F8310" s="4" t="s">
        <v>114</v>
      </c>
      <c r="G8310" s="4" t="s">
        <v>115</v>
      </c>
      <c r="H8310" s="6" t="s">
        <v>19</v>
      </c>
      <c r="I8310" s="7">
        <v>32</v>
      </c>
      <c r="J8310" s="8">
        <v>78</v>
      </c>
      <c r="K8310" s="9">
        <v>2496</v>
      </c>
      <c r="L8310" s="9">
        <v>1173.1199999999999</v>
      </c>
      <c r="M8310" s="10">
        <v>0.47</v>
      </c>
      <c r="N8310" s="4" t="s">
        <v>83</v>
      </c>
      <c r="O8310" s="4" t="str">
        <f>TEXT(Table1[[#This Row],[Invoice Date]],"yyyy")</f>
        <v>2021</v>
      </c>
      <c r="P8310" s="4" t="str">
        <f>TEXT(Table1[[#This Row],[Invoice Date]],"mmm")</f>
        <v>Nov</v>
      </c>
      <c r="Q8310" s="27">
        <f>WEEKNUM(Table1[[#This Row],[Invoice Date]]) + IF(YEAR(Table1[[#This Row],[Invoice Date]])=2021, 52, 0)</f>
        <v>97</v>
      </c>
    </row>
    <row r="8311" spans="2:17" ht="14.25" customHeight="1" x14ac:dyDescent="0.3">
      <c r="B8311" s="4" t="s">
        <v>30</v>
      </c>
      <c r="C8311" s="34">
        <v>1128299</v>
      </c>
      <c r="D8311" s="5">
        <v>44503</v>
      </c>
      <c r="E8311" s="4" t="s">
        <v>36</v>
      </c>
      <c r="F8311" s="4" t="s">
        <v>114</v>
      </c>
      <c r="G8311" s="4" t="s">
        <v>115</v>
      </c>
      <c r="H8311" s="6" t="s">
        <v>22</v>
      </c>
      <c r="I8311" s="7">
        <v>58</v>
      </c>
      <c r="J8311" s="8">
        <v>56</v>
      </c>
      <c r="K8311" s="9">
        <v>3248</v>
      </c>
      <c r="L8311" s="9">
        <v>2013.76</v>
      </c>
      <c r="M8311" s="10">
        <v>0.62</v>
      </c>
      <c r="N8311" s="4" t="s">
        <v>83</v>
      </c>
      <c r="O8311" s="4" t="str">
        <f>TEXT(Table1[[#This Row],[Invoice Date]],"yyyy")</f>
        <v>2021</v>
      </c>
      <c r="P8311" s="4" t="str">
        <f>TEXT(Table1[[#This Row],[Invoice Date]],"mmm")</f>
        <v>Nov</v>
      </c>
      <c r="Q8311" s="27">
        <f>WEEKNUM(Table1[[#This Row],[Invoice Date]]) + IF(YEAR(Table1[[#This Row],[Invoice Date]])=2021, 52, 0)</f>
        <v>97</v>
      </c>
    </row>
    <row r="8312" spans="2:17" ht="14.25" customHeight="1" x14ac:dyDescent="0.3">
      <c r="B8312" s="4" t="s">
        <v>30</v>
      </c>
      <c r="C8312" s="34">
        <v>1128299</v>
      </c>
      <c r="D8312" s="5">
        <v>44503</v>
      </c>
      <c r="E8312" s="4" t="s">
        <v>36</v>
      </c>
      <c r="F8312" s="4" t="s">
        <v>114</v>
      </c>
      <c r="G8312" s="4" t="s">
        <v>115</v>
      </c>
      <c r="H8312" s="6" t="s">
        <v>17</v>
      </c>
      <c r="I8312" s="7">
        <v>41</v>
      </c>
      <c r="J8312" s="8">
        <v>104</v>
      </c>
      <c r="K8312" s="9">
        <v>4264</v>
      </c>
      <c r="L8312" s="9">
        <v>1833.52</v>
      </c>
      <c r="M8312" s="10">
        <v>0.43</v>
      </c>
      <c r="N8312" s="4" t="s">
        <v>83</v>
      </c>
      <c r="O8312" s="4" t="str">
        <f>TEXT(Table1[[#This Row],[Invoice Date]],"yyyy")</f>
        <v>2021</v>
      </c>
      <c r="P8312" s="4" t="str">
        <f>TEXT(Table1[[#This Row],[Invoice Date]],"mmm")</f>
        <v>Nov</v>
      </c>
      <c r="Q8312" s="27">
        <f>WEEKNUM(Table1[[#This Row],[Invoice Date]]) + IF(YEAR(Table1[[#This Row],[Invoice Date]])=2021, 52, 0)</f>
        <v>97</v>
      </c>
    </row>
    <row r="8313" spans="2:17" ht="14.25" customHeight="1" x14ac:dyDescent="0.3">
      <c r="B8313" s="4" t="s">
        <v>30</v>
      </c>
      <c r="C8313" s="34">
        <v>1128299</v>
      </c>
      <c r="D8313" s="5">
        <v>44503</v>
      </c>
      <c r="E8313" s="4" t="s">
        <v>36</v>
      </c>
      <c r="F8313" s="4" t="s">
        <v>114</v>
      </c>
      <c r="G8313" s="4" t="s">
        <v>115</v>
      </c>
      <c r="H8313" s="6" t="s">
        <v>23</v>
      </c>
      <c r="I8313" s="7">
        <v>61</v>
      </c>
      <c r="J8313" s="8">
        <v>75</v>
      </c>
      <c r="K8313" s="9">
        <v>4575</v>
      </c>
      <c r="L8313" s="9">
        <v>2333.25</v>
      </c>
      <c r="M8313" s="10">
        <v>0.51</v>
      </c>
      <c r="N8313" s="4" t="s">
        <v>83</v>
      </c>
      <c r="O8313" s="4" t="str">
        <f>TEXT(Table1[[#This Row],[Invoice Date]],"yyyy")</f>
        <v>2021</v>
      </c>
      <c r="P8313" s="4" t="str">
        <f>TEXT(Table1[[#This Row],[Invoice Date]],"mmm")</f>
        <v>Nov</v>
      </c>
      <c r="Q8313" s="27">
        <f>WEEKNUM(Table1[[#This Row],[Invoice Date]]) + IF(YEAR(Table1[[#This Row],[Invoice Date]])=2021, 52, 0)</f>
        <v>97</v>
      </c>
    </row>
    <row r="8314" spans="2:17" ht="14.25" customHeight="1" x14ac:dyDescent="0.3">
      <c r="B8314" s="4" t="s">
        <v>14</v>
      </c>
      <c r="C8314" s="33">
        <v>1185732</v>
      </c>
      <c r="D8314" s="5">
        <v>44503</v>
      </c>
      <c r="E8314" s="4" t="s">
        <v>15</v>
      </c>
      <c r="F8314" s="4" t="s">
        <v>40</v>
      </c>
      <c r="G8314" s="4" t="s">
        <v>41</v>
      </c>
      <c r="H8314" s="6" t="s">
        <v>17</v>
      </c>
      <c r="I8314" s="7">
        <v>49</v>
      </c>
      <c r="J8314" s="8">
        <v>120</v>
      </c>
      <c r="K8314" s="9">
        <v>5880</v>
      </c>
      <c r="L8314" s="9">
        <v>4116</v>
      </c>
      <c r="M8314" s="10">
        <v>0.70000000000000007</v>
      </c>
      <c r="N8314" s="4" t="s">
        <v>83</v>
      </c>
      <c r="O8314" s="4" t="str">
        <f>TEXT(Table1[[#This Row],[Invoice Date]],"yyyy")</f>
        <v>2021</v>
      </c>
      <c r="P8314" s="4" t="str">
        <f>TEXT(Table1[[#This Row],[Invoice Date]],"mmm")</f>
        <v>Nov</v>
      </c>
      <c r="Q8314" s="27">
        <f>WEEKNUM(Table1[[#This Row],[Invoice Date]]) + IF(YEAR(Table1[[#This Row],[Invoice Date]])=2021, 52, 0)</f>
        <v>97</v>
      </c>
    </row>
    <row r="8315" spans="2:17" ht="14.25" customHeight="1" x14ac:dyDescent="0.3">
      <c r="B8315" s="4" t="s">
        <v>14</v>
      </c>
      <c r="C8315" s="33">
        <v>1185732</v>
      </c>
      <c r="D8315" s="5">
        <v>44503</v>
      </c>
      <c r="E8315" s="4" t="s">
        <v>15</v>
      </c>
      <c r="F8315" s="4" t="s">
        <v>40</v>
      </c>
      <c r="G8315" s="4" t="s">
        <v>41</v>
      </c>
      <c r="H8315" s="6" t="s">
        <v>17</v>
      </c>
      <c r="I8315" s="7">
        <v>39</v>
      </c>
      <c r="J8315" s="8">
        <v>156</v>
      </c>
      <c r="K8315" s="9">
        <v>6084</v>
      </c>
      <c r="L8315" s="9">
        <v>3528.7200000000003</v>
      </c>
      <c r="M8315" s="10">
        <v>0.58000000000000007</v>
      </c>
      <c r="N8315" s="4" t="s">
        <v>24</v>
      </c>
      <c r="O8315" s="4" t="str">
        <f>TEXT(Table1[[#This Row],[Invoice Date]],"yyyy")</f>
        <v>2021</v>
      </c>
      <c r="P8315" s="4" t="str">
        <f>TEXT(Table1[[#This Row],[Invoice Date]],"mmm")</f>
        <v>Nov</v>
      </c>
      <c r="Q8315" s="27">
        <f>WEEKNUM(Table1[[#This Row],[Invoice Date]]) + IF(YEAR(Table1[[#This Row],[Invoice Date]])=2021, 52, 0)</f>
        <v>97</v>
      </c>
    </row>
    <row r="8316" spans="2:17" ht="14.25" customHeight="1" x14ac:dyDescent="0.3">
      <c r="B8316" s="4" t="s">
        <v>26</v>
      </c>
      <c r="C8316" s="33">
        <v>1197831</v>
      </c>
      <c r="D8316" s="5">
        <v>44503</v>
      </c>
      <c r="E8316" s="4" t="s">
        <v>48</v>
      </c>
      <c r="F8316" s="4" t="s">
        <v>94</v>
      </c>
      <c r="G8316" s="4" t="s">
        <v>95</v>
      </c>
      <c r="H8316" s="6" t="s">
        <v>19</v>
      </c>
      <c r="I8316" s="7">
        <v>32</v>
      </c>
      <c r="J8316" s="8">
        <v>195</v>
      </c>
      <c r="K8316" s="9">
        <v>6240</v>
      </c>
      <c r="L8316" s="9">
        <v>2932.7999999999997</v>
      </c>
      <c r="M8316" s="10">
        <v>0.47</v>
      </c>
      <c r="N8316" s="4" t="s">
        <v>83</v>
      </c>
      <c r="O8316" s="4" t="str">
        <f>TEXT(Table1[[#This Row],[Invoice Date]],"yyyy")</f>
        <v>2021</v>
      </c>
      <c r="P8316" s="4" t="str">
        <f>TEXT(Table1[[#This Row],[Invoice Date]],"mmm")</f>
        <v>Nov</v>
      </c>
      <c r="Q8316" s="27">
        <f>WEEKNUM(Table1[[#This Row],[Invoice Date]]) + IF(YEAR(Table1[[#This Row],[Invoice Date]])=2021, 52, 0)</f>
        <v>97</v>
      </c>
    </row>
    <row r="8317" spans="2:17" ht="14.25" customHeight="1" x14ac:dyDescent="0.3">
      <c r="B8317" s="4" t="s">
        <v>26</v>
      </c>
      <c r="C8317" s="33">
        <v>1197831</v>
      </c>
      <c r="D8317" s="5">
        <v>44503</v>
      </c>
      <c r="E8317" s="4" t="s">
        <v>48</v>
      </c>
      <c r="F8317" s="4" t="s">
        <v>94</v>
      </c>
      <c r="G8317" s="4" t="s">
        <v>95</v>
      </c>
      <c r="H8317" s="6" t="s">
        <v>20</v>
      </c>
      <c r="I8317" s="7">
        <v>38</v>
      </c>
      <c r="J8317" s="8">
        <v>167</v>
      </c>
      <c r="K8317" s="9">
        <v>6346</v>
      </c>
      <c r="L8317" s="9">
        <v>3426.84</v>
      </c>
      <c r="M8317" s="10">
        <v>0.54</v>
      </c>
      <c r="N8317" s="4" t="s">
        <v>83</v>
      </c>
      <c r="O8317" s="4" t="str">
        <f>TEXT(Table1[[#This Row],[Invoice Date]],"yyyy")</f>
        <v>2021</v>
      </c>
      <c r="P8317" s="4" t="str">
        <f>TEXT(Table1[[#This Row],[Invoice Date]],"mmm")</f>
        <v>Nov</v>
      </c>
      <c r="Q8317" s="27">
        <f>WEEKNUM(Table1[[#This Row],[Invoice Date]]) + IF(YEAR(Table1[[#This Row],[Invoice Date]])=2021, 52, 0)</f>
        <v>97</v>
      </c>
    </row>
    <row r="8318" spans="2:17" ht="14.25" customHeight="1" x14ac:dyDescent="0.3">
      <c r="B8318" s="4" t="s">
        <v>26</v>
      </c>
      <c r="C8318" s="33">
        <v>1197831</v>
      </c>
      <c r="D8318" s="5">
        <v>44503</v>
      </c>
      <c r="E8318" s="4" t="s">
        <v>48</v>
      </c>
      <c r="F8318" s="4" t="s">
        <v>94</v>
      </c>
      <c r="G8318" s="4" t="s">
        <v>95</v>
      </c>
      <c r="H8318" s="6" t="s">
        <v>21</v>
      </c>
      <c r="I8318" s="7">
        <v>55</v>
      </c>
      <c r="J8318" s="8">
        <v>163</v>
      </c>
      <c r="K8318" s="9">
        <v>8965</v>
      </c>
      <c r="L8318" s="9">
        <v>4572.1499999999996</v>
      </c>
      <c r="M8318" s="10">
        <v>0.51</v>
      </c>
      <c r="N8318" s="4" t="s">
        <v>83</v>
      </c>
      <c r="O8318" s="4" t="str">
        <f>TEXT(Table1[[#This Row],[Invoice Date]],"yyyy")</f>
        <v>2021</v>
      </c>
      <c r="P8318" s="4" t="str">
        <f>TEXT(Table1[[#This Row],[Invoice Date]],"mmm")</f>
        <v>Nov</v>
      </c>
      <c r="Q8318" s="27">
        <f>WEEKNUM(Table1[[#This Row],[Invoice Date]]) + IF(YEAR(Table1[[#This Row],[Invoice Date]])=2021, 52, 0)</f>
        <v>97</v>
      </c>
    </row>
    <row r="8319" spans="2:17" ht="14.25" customHeight="1" x14ac:dyDescent="0.3">
      <c r="B8319" s="4" t="s">
        <v>26</v>
      </c>
      <c r="C8319" s="33">
        <v>1197831</v>
      </c>
      <c r="D8319" s="5">
        <v>44503</v>
      </c>
      <c r="E8319" s="4" t="s">
        <v>48</v>
      </c>
      <c r="F8319" s="4" t="s">
        <v>94</v>
      </c>
      <c r="G8319" s="4" t="s">
        <v>95</v>
      </c>
      <c r="H8319" s="6" t="s">
        <v>17</v>
      </c>
      <c r="I8319" s="7">
        <v>44</v>
      </c>
      <c r="J8319" s="8">
        <v>215</v>
      </c>
      <c r="K8319" s="9">
        <v>9460</v>
      </c>
      <c r="L8319" s="9">
        <v>5203</v>
      </c>
      <c r="M8319" s="10">
        <v>0.55000000000000004</v>
      </c>
      <c r="N8319" s="4" t="s">
        <v>83</v>
      </c>
      <c r="O8319" s="4" t="str">
        <f>TEXT(Table1[[#This Row],[Invoice Date]],"yyyy")</f>
        <v>2021</v>
      </c>
      <c r="P8319" s="4" t="str">
        <f>TEXT(Table1[[#This Row],[Invoice Date]],"mmm")</f>
        <v>Nov</v>
      </c>
      <c r="Q8319" s="27">
        <f>WEEKNUM(Table1[[#This Row],[Invoice Date]]) + IF(YEAR(Table1[[#This Row],[Invoice Date]])=2021, 52, 0)</f>
        <v>97</v>
      </c>
    </row>
    <row r="8320" spans="2:17" ht="14.25" customHeight="1" x14ac:dyDescent="0.3">
      <c r="B8320" s="4" t="s">
        <v>26</v>
      </c>
      <c r="C8320" s="33">
        <v>1197831</v>
      </c>
      <c r="D8320" s="5">
        <v>44503</v>
      </c>
      <c r="E8320" s="4" t="s">
        <v>48</v>
      </c>
      <c r="F8320" s="4" t="s">
        <v>94</v>
      </c>
      <c r="G8320" s="4" t="s">
        <v>95</v>
      </c>
      <c r="H8320" s="6" t="s">
        <v>22</v>
      </c>
      <c r="I8320" s="7">
        <v>72</v>
      </c>
      <c r="J8320" s="8">
        <v>163</v>
      </c>
      <c r="K8320" s="9">
        <v>11736</v>
      </c>
      <c r="L8320" s="9">
        <v>5750.64</v>
      </c>
      <c r="M8320" s="10">
        <v>0.49</v>
      </c>
      <c r="N8320" s="4" t="s">
        <v>83</v>
      </c>
      <c r="O8320" s="4" t="str">
        <f>TEXT(Table1[[#This Row],[Invoice Date]],"yyyy")</f>
        <v>2021</v>
      </c>
      <c r="P8320" s="4" t="str">
        <f>TEXT(Table1[[#This Row],[Invoice Date]],"mmm")</f>
        <v>Nov</v>
      </c>
      <c r="Q8320" s="27">
        <f>WEEKNUM(Table1[[#This Row],[Invoice Date]]) + IF(YEAR(Table1[[#This Row],[Invoice Date]])=2021, 52, 0)</f>
        <v>97</v>
      </c>
    </row>
    <row r="8321" spans="2:17" ht="14.25" customHeight="1" x14ac:dyDescent="0.3">
      <c r="B8321" s="4" t="s">
        <v>26</v>
      </c>
      <c r="C8321" s="33">
        <v>1197831</v>
      </c>
      <c r="D8321" s="5">
        <v>44503</v>
      </c>
      <c r="E8321" s="4" t="s">
        <v>48</v>
      </c>
      <c r="F8321" s="4" t="s">
        <v>94</v>
      </c>
      <c r="G8321" s="4" t="s">
        <v>95</v>
      </c>
      <c r="H8321" s="6" t="s">
        <v>23</v>
      </c>
      <c r="I8321" s="7">
        <v>72</v>
      </c>
      <c r="J8321" s="8">
        <v>210</v>
      </c>
      <c r="K8321" s="9">
        <v>15120</v>
      </c>
      <c r="L8321" s="9">
        <v>9676.8000000000011</v>
      </c>
      <c r="M8321" s="10">
        <v>0.64</v>
      </c>
      <c r="N8321" s="4" t="s">
        <v>83</v>
      </c>
      <c r="O8321" s="4" t="str">
        <f>TEXT(Table1[[#This Row],[Invoice Date]],"yyyy")</f>
        <v>2021</v>
      </c>
      <c r="P8321" s="4" t="str">
        <f>TEXT(Table1[[#This Row],[Invoice Date]],"mmm")</f>
        <v>Nov</v>
      </c>
      <c r="Q8321" s="27">
        <f>WEEKNUM(Table1[[#This Row],[Invoice Date]]) + IF(YEAR(Table1[[#This Row],[Invoice Date]])=2021, 52, 0)</f>
        <v>97</v>
      </c>
    </row>
    <row r="8322" spans="2:17" ht="14.25" customHeight="1" x14ac:dyDescent="0.3">
      <c r="B8322" s="4" t="s">
        <v>61</v>
      </c>
      <c r="C8322" s="33">
        <v>1185731</v>
      </c>
      <c r="D8322" s="5">
        <v>44503</v>
      </c>
      <c r="E8322" s="4" t="s">
        <v>15</v>
      </c>
      <c r="F8322" s="4" t="s">
        <v>62</v>
      </c>
      <c r="G8322" s="4" t="s">
        <v>63</v>
      </c>
      <c r="H8322" s="6" t="s">
        <v>22</v>
      </c>
      <c r="I8322" s="7">
        <v>50</v>
      </c>
      <c r="J8322" s="8">
        <v>75</v>
      </c>
      <c r="K8322" s="9">
        <v>37500</v>
      </c>
      <c r="L8322" s="9">
        <v>9375</v>
      </c>
      <c r="M8322" s="10">
        <v>0.25</v>
      </c>
      <c r="N8322" s="4" t="s">
        <v>24</v>
      </c>
      <c r="O8322" s="4" t="str">
        <f>TEXT(Table1[[#This Row],[Invoice Date]],"yyyy")</f>
        <v>2021</v>
      </c>
      <c r="P8322" s="4" t="str">
        <f>TEXT(Table1[[#This Row],[Invoice Date]],"mmm")</f>
        <v>Nov</v>
      </c>
      <c r="Q8322" s="27">
        <f>WEEKNUM(Table1[[#This Row],[Invoice Date]]) + IF(YEAR(Table1[[#This Row],[Invoice Date]])=2021, 52, 0)</f>
        <v>97</v>
      </c>
    </row>
    <row r="8323" spans="2:17" ht="14.25" customHeight="1" x14ac:dyDescent="0.3">
      <c r="B8323" s="4" t="s">
        <v>30</v>
      </c>
      <c r="C8323" s="34">
        <v>1128299</v>
      </c>
      <c r="D8323" s="5">
        <v>44503</v>
      </c>
      <c r="E8323" s="4" t="s">
        <v>36</v>
      </c>
      <c r="F8323" s="4" t="s">
        <v>114</v>
      </c>
      <c r="G8323" s="4" t="s">
        <v>115</v>
      </c>
      <c r="H8323" s="6" t="s">
        <v>21</v>
      </c>
      <c r="I8323" s="7">
        <v>35</v>
      </c>
      <c r="J8323" s="8">
        <v>225</v>
      </c>
      <c r="K8323" s="9">
        <v>78750</v>
      </c>
      <c r="L8323" s="9">
        <v>23625</v>
      </c>
      <c r="M8323" s="10">
        <v>0.3</v>
      </c>
      <c r="N8323" s="4" t="s">
        <v>18</v>
      </c>
      <c r="O8323" s="4" t="str">
        <f>TEXT(Table1[[#This Row],[Invoice Date]],"yyyy")</f>
        <v>2021</v>
      </c>
      <c r="P8323" s="4" t="str">
        <f>TEXT(Table1[[#This Row],[Invoice Date]],"mmm")</f>
        <v>Nov</v>
      </c>
      <c r="Q8323" s="27">
        <f>WEEKNUM(Table1[[#This Row],[Invoice Date]]) + IF(YEAR(Table1[[#This Row],[Invoice Date]])=2021, 52, 0)</f>
        <v>97</v>
      </c>
    </row>
    <row r="8324" spans="2:17" ht="14.25" customHeight="1" x14ac:dyDescent="0.3">
      <c r="B8324" s="4" t="s">
        <v>30</v>
      </c>
      <c r="C8324" s="34">
        <v>1128299</v>
      </c>
      <c r="D8324" s="5">
        <v>44503</v>
      </c>
      <c r="E8324" s="4" t="s">
        <v>36</v>
      </c>
      <c r="F8324" s="4" t="s">
        <v>114</v>
      </c>
      <c r="G8324" s="4" t="s">
        <v>115</v>
      </c>
      <c r="H8324" s="6" t="s">
        <v>20</v>
      </c>
      <c r="I8324" s="7">
        <v>35</v>
      </c>
      <c r="J8324" s="8">
        <v>245</v>
      </c>
      <c r="K8324" s="9">
        <v>85750</v>
      </c>
      <c r="L8324" s="9">
        <v>25725</v>
      </c>
      <c r="M8324" s="10">
        <v>0.3</v>
      </c>
      <c r="N8324" s="4" t="s">
        <v>18</v>
      </c>
      <c r="O8324" s="4" t="str">
        <f>TEXT(Table1[[#This Row],[Invoice Date]],"yyyy")</f>
        <v>2021</v>
      </c>
      <c r="P8324" s="4" t="str">
        <f>TEXT(Table1[[#This Row],[Invoice Date]],"mmm")</f>
        <v>Nov</v>
      </c>
      <c r="Q8324" s="27">
        <f>WEEKNUM(Table1[[#This Row],[Invoice Date]]) + IF(YEAR(Table1[[#This Row],[Invoice Date]])=2021, 52, 0)</f>
        <v>97</v>
      </c>
    </row>
    <row r="8325" spans="2:17" ht="14.25" customHeight="1" x14ac:dyDescent="0.3">
      <c r="B8325" s="4" t="s">
        <v>30</v>
      </c>
      <c r="C8325" s="34">
        <v>1128299</v>
      </c>
      <c r="D8325" s="5">
        <v>44503</v>
      </c>
      <c r="E8325" s="4" t="s">
        <v>36</v>
      </c>
      <c r="F8325" s="4" t="s">
        <v>114</v>
      </c>
      <c r="G8325" s="4" t="s">
        <v>115</v>
      </c>
      <c r="H8325" s="6" t="s">
        <v>19</v>
      </c>
      <c r="I8325" s="7">
        <v>35</v>
      </c>
      <c r="J8325" s="8">
        <v>300</v>
      </c>
      <c r="K8325" s="9">
        <v>105000</v>
      </c>
      <c r="L8325" s="9">
        <v>36750</v>
      </c>
      <c r="M8325" s="10">
        <v>0.35</v>
      </c>
      <c r="N8325" s="4" t="s">
        <v>18</v>
      </c>
      <c r="O8325" s="4" t="str">
        <f>TEXT(Table1[[#This Row],[Invoice Date]],"yyyy")</f>
        <v>2021</v>
      </c>
      <c r="P8325" s="4" t="str">
        <f>TEXT(Table1[[#This Row],[Invoice Date]],"mmm")</f>
        <v>Nov</v>
      </c>
      <c r="Q8325" s="27">
        <f>WEEKNUM(Table1[[#This Row],[Invoice Date]]) + IF(YEAR(Table1[[#This Row],[Invoice Date]])=2021, 52, 0)</f>
        <v>97</v>
      </c>
    </row>
    <row r="8326" spans="2:17" ht="14.25" customHeight="1" x14ac:dyDescent="0.3">
      <c r="B8326" s="4" t="s">
        <v>30</v>
      </c>
      <c r="C8326" s="34">
        <v>1128299</v>
      </c>
      <c r="D8326" s="5">
        <v>44503</v>
      </c>
      <c r="E8326" s="4" t="s">
        <v>36</v>
      </c>
      <c r="F8326" s="4" t="s">
        <v>114</v>
      </c>
      <c r="G8326" s="4" t="s">
        <v>115</v>
      </c>
      <c r="H8326" s="6" t="s">
        <v>22</v>
      </c>
      <c r="I8326" s="7">
        <v>60</v>
      </c>
      <c r="J8326" s="8">
        <v>200</v>
      </c>
      <c r="K8326" s="9">
        <v>120000</v>
      </c>
      <c r="L8326" s="9">
        <v>60000</v>
      </c>
      <c r="M8326" s="10">
        <v>0.5</v>
      </c>
      <c r="N8326" s="4" t="s">
        <v>18</v>
      </c>
      <c r="O8326" s="4" t="str">
        <f>TEXT(Table1[[#This Row],[Invoice Date]],"yyyy")</f>
        <v>2021</v>
      </c>
      <c r="P8326" s="4" t="str">
        <f>TEXT(Table1[[#This Row],[Invoice Date]],"mmm")</f>
        <v>Nov</v>
      </c>
      <c r="Q8326" s="27">
        <f>WEEKNUM(Table1[[#This Row],[Invoice Date]]) + IF(YEAR(Table1[[#This Row],[Invoice Date]])=2021, 52, 0)</f>
        <v>97</v>
      </c>
    </row>
    <row r="8327" spans="2:17" ht="14.25" customHeight="1" x14ac:dyDescent="0.3">
      <c r="B8327" s="4" t="s">
        <v>30</v>
      </c>
      <c r="C8327" s="34">
        <v>1128299</v>
      </c>
      <c r="D8327" s="5">
        <v>44503</v>
      </c>
      <c r="E8327" s="4" t="s">
        <v>36</v>
      </c>
      <c r="F8327" s="4" t="s">
        <v>114</v>
      </c>
      <c r="G8327" s="4" t="s">
        <v>115</v>
      </c>
      <c r="H8327" s="6" t="s">
        <v>17</v>
      </c>
      <c r="I8327" s="7">
        <v>44.999999999999993</v>
      </c>
      <c r="J8327" s="8">
        <v>400</v>
      </c>
      <c r="K8327" s="9">
        <v>179999.99999999997</v>
      </c>
      <c r="L8327" s="9">
        <v>53999.999999999993</v>
      </c>
      <c r="M8327" s="10">
        <v>0.3</v>
      </c>
      <c r="N8327" s="4" t="s">
        <v>18</v>
      </c>
      <c r="O8327" s="4" t="str">
        <f>TEXT(Table1[[#This Row],[Invoice Date]],"yyyy")</f>
        <v>2021</v>
      </c>
      <c r="P8327" s="4" t="str">
        <f>TEXT(Table1[[#This Row],[Invoice Date]],"mmm")</f>
        <v>Nov</v>
      </c>
      <c r="Q8327" s="27">
        <f>WEEKNUM(Table1[[#This Row],[Invoice Date]]) + IF(YEAR(Table1[[#This Row],[Invoice Date]])=2021, 52, 0)</f>
        <v>97</v>
      </c>
    </row>
    <row r="8328" spans="2:17" ht="14.25" customHeight="1" x14ac:dyDescent="0.3">
      <c r="B8328" s="4" t="s">
        <v>30</v>
      </c>
      <c r="C8328" s="34">
        <v>1128299</v>
      </c>
      <c r="D8328" s="5">
        <v>44503</v>
      </c>
      <c r="E8328" s="4" t="s">
        <v>36</v>
      </c>
      <c r="F8328" s="4" t="s">
        <v>114</v>
      </c>
      <c r="G8328" s="4" t="s">
        <v>115</v>
      </c>
      <c r="H8328" s="6" t="s">
        <v>23</v>
      </c>
      <c r="I8328" s="7">
        <v>64.999999999999986</v>
      </c>
      <c r="J8328" s="8">
        <v>300</v>
      </c>
      <c r="K8328" s="9">
        <v>194999.99999999997</v>
      </c>
      <c r="L8328" s="9">
        <v>77999.999999999985</v>
      </c>
      <c r="M8328" s="10">
        <v>0.4</v>
      </c>
      <c r="N8328" s="4" t="s">
        <v>18</v>
      </c>
      <c r="O8328" s="4" t="str">
        <f>TEXT(Table1[[#This Row],[Invoice Date]],"yyyy")</f>
        <v>2021</v>
      </c>
      <c r="P8328" s="4" t="str">
        <f>TEXT(Table1[[#This Row],[Invoice Date]],"mmm")</f>
        <v>Nov</v>
      </c>
      <c r="Q8328" s="27">
        <f>WEEKNUM(Table1[[#This Row],[Invoice Date]]) + IF(YEAR(Table1[[#This Row],[Invoice Date]])=2021, 52, 0)</f>
        <v>97</v>
      </c>
    </row>
    <row r="8329" spans="2:17" ht="14.25" customHeight="1" x14ac:dyDescent="0.3">
      <c r="B8329" s="4" t="s">
        <v>14</v>
      </c>
      <c r="C8329" s="33">
        <v>1185732</v>
      </c>
      <c r="D8329" s="5">
        <v>44503</v>
      </c>
      <c r="E8329" s="4" t="s">
        <v>15</v>
      </c>
      <c r="F8329" s="4" t="s">
        <v>40</v>
      </c>
      <c r="G8329" s="4" t="s">
        <v>41</v>
      </c>
      <c r="H8329" s="6" t="s">
        <v>17</v>
      </c>
      <c r="I8329" s="7">
        <v>50</v>
      </c>
      <c r="J8329" s="8">
        <v>445</v>
      </c>
      <c r="K8329" s="9">
        <v>222500</v>
      </c>
      <c r="L8329" s="9">
        <v>122375.00000000001</v>
      </c>
      <c r="M8329" s="10">
        <v>0.55000000000000004</v>
      </c>
      <c r="N8329" s="4" t="s">
        <v>24</v>
      </c>
      <c r="O8329" s="4" t="str">
        <f>TEXT(Table1[[#This Row],[Invoice Date]],"yyyy")</f>
        <v>2021</v>
      </c>
      <c r="P8329" s="4" t="str">
        <f>TEXT(Table1[[#This Row],[Invoice Date]],"mmm")</f>
        <v>Nov</v>
      </c>
      <c r="Q8329" s="27">
        <f>WEEKNUM(Table1[[#This Row],[Invoice Date]]) + IF(YEAR(Table1[[#This Row],[Invoice Date]])=2021, 52, 0)</f>
        <v>97</v>
      </c>
    </row>
    <row r="8330" spans="2:17" ht="14.25" customHeight="1" x14ac:dyDescent="0.3">
      <c r="B8330" s="4" t="s">
        <v>26</v>
      </c>
      <c r="C8330" s="33">
        <v>1197831</v>
      </c>
      <c r="D8330" s="5">
        <v>44503</v>
      </c>
      <c r="E8330" s="4" t="s">
        <v>48</v>
      </c>
      <c r="F8330" s="4" t="s">
        <v>94</v>
      </c>
      <c r="G8330" s="4" t="s">
        <v>95</v>
      </c>
      <c r="H8330" s="6" t="s">
        <v>19</v>
      </c>
      <c r="I8330" s="7">
        <v>35.000000000000007</v>
      </c>
      <c r="J8330" s="8">
        <v>650</v>
      </c>
      <c r="K8330" s="9">
        <v>227500.00000000006</v>
      </c>
      <c r="L8330" s="9">
        <v>79625.000000000015</v>
      </c>
      <c r="M8330" s="10">
        <v>0.35</v>
      </c>
      <c r="N8330" s="4" t="s">
        <v>83</v>
      </c>
      <c r="O8330" s="4" t="str">
        <f>TEXT(Table1[[#This Row],[Invoice Date]],"yyyy")</f>
        <v>2021</v>
      </c>
      <c r="P8330" s="4" t="str">
        <f>TEXT(Table1[[#This Row],[Invoice Date]],"mmm")</f>
        <v>Nov</v>
      </c>
      <c r="Q8330" s="27">
        <f>WEEKNUM(Table1[[#This Row],[Invoice Date]]) + IF(YEAR(Table1[[#This Row],[Invoice Date]])=2021, 52, 0)</f>
        <v>97</v>
      </c>
    </row>
    <row r="8331" spans="2:17" ht="14.25" customHeight="1" x14ac:dyDescent="0.3">
      <c r="B8331" s="4" t="s">
        <v>26</v>
      </c>
      <c r="C8331" s="33">
        <v>1197831</v>
      </c>
      <c r="D8331" s="5">
        <v>44503</v>
      </c>
      <c r="E8331" s="4" t="s">
        <v>48</v>
      </c>
      <c r="F8331" s="4" t="s">
        <v>94</v>
      </c>
      <c r="G8331" s="4" t="s">
        <v>95</v>
      </c>
      <c r="H8331" s="6" t="s">
        <v>20</v>
      </c>
      <c r="I8331" s="7">
        <v>40.000000000000014</v>
      </c>
      <c r="J8331" s="8">
        <v>595</v>
      </c>
      <c r="K8331" s="9">
        <v>238000.00000000009</v>
      </c>
      <c r="L8331" s="9">
        <v>95200.000000000044</v>
      </c>
      <c r="M8331" s="10">
        <v>0.4</v>
      </c>
      <c r="N8331" s="4" t="s">
        <v>83</v>
      </c>
      <c r="O8331" s="4" t="str">
        <f>TEXT(Table1[[#This Row],[Invoice Date]],"yyyy")</f>
        <v>2021</v>
      </c>
      <c r="P8331" s="4" t="str">
        <f>TEXT(Table1[[#This Row],[Invoice Date]],"mmm")</f>
        <v>Nov</v>
      </c>
      <c r="Q8331" s="27">
        <f>WEEKNUM(Table1[[#This Row],[Invoice Date]]) + IF(YEAR(Table1[[#This Row],[Invoice Date]])=2021, 52, 0)</f>
        <v>97</v>
      </c>
    </row>
    <row r="8332" spans="2:17" ht="14.25" customHeight="1" x14ac:dyDescent="0.3">
      <c r="B8332" s="4" t="s">
        <v>26</v>
      </c>
      <c r="C8332" s="33">
        <v>1197831</v>
      </c>
      <c r="D8332" s="5">
        <v>44503</v>
      </c>
      <c r="E8332" s="4" t="s">
        <v>48</v>
      </c>
      <c r="F8332" s="4" t="s">
        <v>94</v>
      </c>
      <c r="G8332" s="4" t="s">
        <v>95</v>
      </c>
      <c r="H8332" s="6" t="s">
        <v>17</v>
      </c>
      <c r="I8332" s="7">
        <v>45.000000000000007</v>
      </c>
      <c r="J8332" s="8">
        <v>825</v>
      </c>
      <c r="K8332" s="9">
        <v>371250.00000000006</v>
      </c>
      <c r="L8332" s="9">
        <v>148500.00000000003</v>
      </c>
      <c r="M8332" s="10">
        <v>0.4</v>
      </c>
      <c r="N8332" s="4" t="s">
        <v>83</v>
      </c>
      <c r="O8332" s="4" t="str">
        <f>TEXT(Table1[[#This Row],[Invoice Date]],"yyyy")</f>
        <v>2021</v>
      </c>
      <c r="P8332" s="4" t="str">
        <f>TEXT(Table1[[#This Row],[Invoice Date]],"mmm")</f>
        <v>Nov</v>
      </c>
      <c r="Q8332" s="27">
        <f>WEEKNUM(Table1[[#This Row],[Invoice Date]]) + IF(YEAR(Table1[[#This Row],[Invoice Date]])=2021, 52, 0)</f>
        <v>97</v>
      </c>
    </row>
    <row r="8333" spans="2:17" ht="14.25" customHeight="1" x14ac:dyDescent="0.3">
      <c r="B8333" s="4" t="s">
        <v>26</v>
      </c>
      <c r="C8333" s="33">
        <v>1197831</v>
      </c>
      <c r="D8333" s="5">
        <v>44503</v>
      </c>
      <c r="E8333" s="4" t="s">
        <v>48</v>
      </c>
      <c r="F8333" s="4" t="s">
        <v>94</v>
      </c>
      <c r="G8333" s="4" t="s">
        <v>95</v>
      </c>
      <c r="H8333" s="6" t="s">
        <v>21</v>
      </c>
      <c r="I8333" s="7">
        <v>60.000000000000021</v>
      </c>
      <c r="J8333" s="8">
        <v>650</v>
      </c>
      <c r="K8333" s="9">
        <v>390000.00000000012</v>
      </c>
      <c r="L8333" s="9">
        <v>156000.00000000006</v>
      </c>
      <c r="M8333" s="10">
        <v>0.4</v>
      </c>
      <c r="N8333" s="4" t="s">
        <v>83</v>
      </c>
      <c r="O8333" s="4" t="str">
        <f>TEXT(Table1[[#This Row],[Invoice Date]],"yyyy")</f>
        <v>2021</v>
      </c>
      <c r="P8333" s="4" t="str">
        <f>TEXT(Table1[[#This Row],[Invoice Date]],"mmm")</f>
        <v>Nov</v>
      </c>
      <c r="Q8333" s="27">
        <f>WEEKNUM(Table1[[#This Row],[Invoice Date]]) + IF(YEAR(Table1[[#This Row],[Invoice Date]])=2021, 52, 0)</f>
        <v>97</v>
      </c>
    </row>
    <row r="8334" spans="2:17" ht="14.25" customHeight="1" x14ac:dyDescent="0.3">
      <c r="B8334" s="4" t="s">
        <v>26</v>
      </c>
      <c r="C8334" s="33">
        <v>1197831</v>
      </c>
      <c r="D8334" s="5">
        <v>44503</v>
      </c>
      <c r="E8334" s="4" t="s">
        <v>48</v>
      </c>
      <c r="F8334" s="4" t="s">
        <v>94</v>
      </c>
      <c r="G8334" s="4" t="s">
        <v>95</v>
      </c>
      <c r="H8334" s="6" t="s">
        <v>22</v>
      </c>
      <c r="I8334" s="7">
        <v>75.000000000000014</v>
      </c>
      <c r="J8334" s="8">
        <v>625</v>
      </c>
      <c r="K8334" s="9">
        <v>468750.00000000012</v>
      </c>
      <c r="L8334" s="9">
        <v>164062.50000000003</v>
      </c>
      <c r="M8334" s="10">
        <v>0.35</v>
      </c>
      <c r="N8334" s="4" t="s">
        <v>83</v>
      </c>
      <c r="O8334" s="4" t="str">
        <f>TEXT(Table1[[#This Row],[Invoice Date]],"yyyy")</f>
        <v>2021</v>
      </c>
      <c r="P8334" s="4" t="str">
        <f>TEXT(Table1[[#This Row],[Invoice Date]],"mmm")</f>
        <v>Nov</v>
      </c>
      <c r="Q8334" s="27">
        <f>WEEKNUM(Table1[[#This Row],[Invoice Date]]) + IF(YEAR(Table1[[#This Row],[Invoice Date]])=2021, 52, 0)</f>
        <v>97</v>
      </c>
    </row>
    <row r="8335" spans="2:17" ht="14.25" customHeight="1" x14ac:dyDescent="0.3">
      <c r="B8335" s="4" t="s">
        <v>26</v>
      </c>
      <c r="C8335" s="33">
        <v>1197831</v>
      </c>
      <c r="D8335" s="5">
        <v>44503</v>
      </c>
      <c r="E8335" s="4" t="s">
        <v>48</v>
      </c>
      <c r="F8335" s="4" t="s">
        <v>94</v>
      </c>
      <c r="G8335" s="4" t="s">
        <v>95</v>
      </c>
      <c r="H8335" s="6" t="s">
        <v>23</v>
      </c>
      <c r="I8335" s="7">
        <v>75</v>
      </c>
      <c r="J8335" s="8">
        <v>725</v>
      </c>
      <c r="K8335" s="9">
        <v>543750</v>
      </c>
      <c r="L8335" s="9">
        <v>271875</v>
      </c>
      <c r="M8335" s="10">
        <v>0.5</v>
      </c>
      <c r="N8335" s="4" t="s">
        <v>83</v>
      </c>
      <c r="O8335" s="4" t="str">
        <f>TEXT(Table1[[#This Row],[Invoice Date]],"yyyy")</f>
        <v>2021</v>
      </c>
      <c r="P8335" s="4" t="str">
        <f>TEXT(Table1[[#This Row],[Invoice Date]],"mmm")</f>
        <v>Nov</v>
      </c>
      <c r="Q8335" s="27">
        <f>WEEKNUM(Table1[[#This Row],[Invoice Date]]) + IF(YEAR(Table1[[#This Row],[Invoice Date]])=2021, 52, 0)</f>
        <v>97</v>
      </c>
    </row>
    <row r="8336" spans="2:17" ht="14.25" customHeight="1" x14ac:dyDescent="0.3">
      <c r="B8336" s="4" t="s">
        <v>14</v>
      </c>
      <c r="C8336" s="33">
        <v>1185732</v>
      </c>
      <c r="D8336" s="5">
        <v>44504</v>
      </c>
      <c r="E8336" s="4" t="s">
        <v>15</v>
      </c>
      <c r="F8336" s="4" t="s">
        <v>40</v>
      </c>
      <c r="G8336" s="4" t="s">
        <v>41</v>
      </c>
      <c r="H8336" s="6" t="s">
        <v>19</v>
      </c>
      <c r="I8336" s="7">
        <v>33</v>
      </c>
      <c r="J8336" s="8">
        <v>53</v>
      </c>
      <c r="K8336" s="9">
        <v>1749</v>
      </c>
      <c r="L8336" s="9">
        <v>647.13</v>
      </c>
      <c r="M8336" s="10">
        <v>0.37</v>
      </c>
      <c r="N8336" s="4" t="s">
        <v>24</v>
      </c>
      <c r="O8336" s="4" t="str">
        <f>TEXT(Table1[[#This Row],[Invoice Date]],"yyyy")</f>
        <v>2021</v>
      </c>
      <c r="P8336" s="4" t="str">
        <f>TEXT(Table1[[#This Row],[Invoice Date]],"mmm")</f>
        <v>Nov</v>
      </c>
      <c r="Q8336" s="27">
        <f>WEEKNUM(Table1[[#This Row],[Invoice Date]]) + IF(YEAR(Table1[[#This Row],[Invoice Date]])=2021, 52, 0)</f>
        <v>97</v>
      </c>
    </row>
    <row r="8337" spans="2:17" ht="14.25" customHeight="1" x14ac:dyDescent="0.3">
      <c r="B8337" s="4" t="s">
        <v>14</v>
      </c>
      <c r="C8337" s="33">
        <v>1185732</v>
      </c>
      <c r="D8337" s="5">
        <v>44504</v>
      </c>
      <c r="E8337" s="4" t="s">
        <v>15</v>
      </c>
      <c r="F8337" s="4" t="s">
        <v>40</v>
      </c>
      <c r="G8337" s="4" t="s">
        <v>41</v>
      </c>
      <c r="H8337" s="6" t="s">
        <v>19</v>
      </c>
      <c r="I8337" s="7">
        <v>47</v>
      </c>
      <c r="J8337" s="8">
        <v>38</v>
      </c>
      <c r="K8337" s="9">
        <v>1786</v>
      </c>
      <c r="L8337" s="9">
        <v>875.14</v>
      </c>
      <c r="M8337" s="10">
        <v>0.49</v>
      </c>
      <c r="N8337" s="4" t="s">
        <v>83</v>
      </c>
      <c r="O8337" s="4" t="str">
        <f>TEXT(Table1[[#This Row],[Invoice Date]],"yyyy")</f>
        <v>2021</v>
      </c>
      <c r="P8337" s="4" t="str">
        <f>TEXT(Table1[[#This Row],[Invoice Date]],"mmm")</f>
        <v>Nov</v>
      </c>
      <c r="Q8337" s="27">
        <f>WEEKNUM(Table1[[#This Row],[Invoice Date]]) + IF(YEAR(Table1[[#This Row],[Invoice Date]])=2021, 52, 0)</f>
        <v>97</v>
      </c>
    </row>
    <row r="8338" spans="2:17" ht="14.25" customHeight="1" x14ac:dyDescent="0.3">
      <c r="B8338" s="4" t="s">
        <v>61</v>
      </c>
      <c r="C8338" s="33">
        <v>1185731</v>
      </c>
      <c r="D8338" s="5">
        <v>44504</v>
      </c>
      <c r="E8338" s="4" t="s">
        <v>15</v>
      </c>
      <c r="F8338" s="4" t="s">
        <v>62</v>
      </c>
      <c r="G8338" s="4" t="s">
        <v>63</v>
      </c>
      <c r="H8338" s="6" t="s">
        <v>23</v>
      </c>
      <c r="I8338" s="7">
        <v>39</v>
      </c>
      <c r="J8338" s="8">
        <v>63</v>
      </c>
      <c r="K8338" s="9">
        <v>2457</v>
      </c>
      <c r="L8338" s="9">
        <v>1253.07</v>
      </c>
      <c r="M8338" s="10">
        <v>0.51</v>
      </c>
      <c r="N8338" s="4" t="s">
        <v>83</v>
      </c>
      <c r="O8338" s="4" t="str">
        <f>TEXT(Table1[[#This Row],[Invoice Date]],"yyyy")</f>
        <v>2021</v>
      </c>
      <c r="P8338" s="4" t="str">
        <f>TEXT(Table1[[#This Row],[Invoice Date]],"mmm")</f>
        <v>Nov</v>
      </c>
      <c r="Q8338" s="27">
        <f>WEEKNUM(Table1[[#This Row],[Invoice Date]]) + IF(YEAR(Table1[[#This Row],[Invoice Date]])=2021, 52, 0)</f>
        <v>97</v>
      </c>
    </row>
    <row r="8339" spans="2:17" ht="14.25" customHeight="1" x14ac:dyDescent="0.3">
      <c r="B8339" s="4" t="s">
        <v>14</v>
      </c>
      <c r="C8339" s="33">
        <v>1185732</v>
      </c>
      <c r="D8339" s="5">
        <v>44504</v>
      </c>
      <c r="E8339" s="4" t="s">
        <v>15</v>
      </c>
      <c r="F8339" s="4" t="s">
        <v>125</v>
      </c>
      <c r="G8339" s="4" t="s">
        <v>126</v>
      </c>
      <c r="H8339" s="6" t="s">
        <v>21</v>
      </c>
      <c r="I8339" s="7">
        <v>39</v>
      </c>
      <c r="J8339" s="8">
        <v>83</v>
      </c>
      <c r="K8339" s="9">
        <v>3237</v>
      </c>
      <c r="L8339" s="9">
        <v>1197.69</v>
      </c>
      <c r="M8339" s="10">
        <v>0.37</v>
      </c>
      <c r="N8339" s="4" t="s">
        <v>24</v>
      </c>
      <c r="O8339" s="4" t="str">
        <f>TEXT(Table1[[#This Row],[Invoice Date]],"yyyy")</f>
        <v>2021</v>
      </c>
      <c r="P8339" s="4" t="str">
        <f>TEXT(Table1[[#This Row],[Invoice Date]],"mmm")</f>
        <v>Nov</v>
      </c>
      <c r="Q8339" s="27">
        <f>WEEKNUM(Table1[[#This Row],[Invoice Date]]) + IF(YEAR(Table1[[#This Row],[Invoice Date]])=2021, 52, 0)</f>
        <v>97</v>
      </c>
    </row>
    <row r="8340" spans="2:17" ht="14.25" customHeight="1" x14ac:dyDescent="0.3">
      <c r="B8340" s="4" t="s">
        <v>14</v>
      </c>
      <c r="C8340" s="33">
        <v>1185732</v>
      </c>
      <c r="D8340" s="5">
        <v>44504</v>
      </c>
      <c r="E8340" s="4" t="s">
        <v>15</v>
      </c>
      <c r="F8340" s="4" t="s">
        <v>125</v>
      </c>
      <c r="G8340" s="4" t="s">
        <v>126</v>
      </c>
      <c r="H8340" s="6" t="s">
        <v>20</v>
      </c>
      <c r="I8340" s="7">
        <v>36</v>
      </c>
      <c r="J8340" s="8">
        <v>103</v>
      </c>
      <c r="K8340" s="9">
        <v>3708</v>
      </c>
      <c r="L8340" s="9">
        <v>1371.96</v>
      </c>
      <c r="M8340" s="10">
        <v>0.37</v>
      </c>
      <c r="N8340" s="4" t="s">
        <v>24</v>
      </c>
      <c r="O8340" s="4" t="str">
        <f>TEXT(Table1[[#This Row],[Invoice Date]],"yyyy")</f>
        <v>2021</v>
      </c>
      <c r="P8340" s="4" t="str">
        <f>TEXT(Table1[[#This Row],[Invoice Date]],"mmm")</f>
        <v>Nov</v>
      </c>
      <c r="Q8340" s="27">
        <f>WEEKNUM(Table1[[#This Row],[Invoice Date]]) + IF(YEAR(Table1[[#This Row],[Invoice Date]])=2021, 52, 0)</f>
        <v>97</v>
      </c>
    </row>
    <row r="8341" spans="2:17" ht="14.25" customHeight="1" x14ac:dyDescent="0.3">
      <c r="B8341" s="4" t="s">
        <v>14</v>
      </c>
      <c r="C8341" s="33">
        <v>1185732</v>
      </c>
      <c r="D8341" s="5">
        <v>44504</v>
      </c>
      <c r="E8341" s="4" t="s">
        <v>15</v>
      </c>
      <c r="F8341" s="4" t="s">
        <v>125</v>
      </c>
      <c r="G8341" s="4" t="s">
        <v>126</v>
      </c>
      <c r="H8341" s="6" t="s">
        <v>22</v>
      </c>
      <c r="I8341" s="7">
        <v>44</v>
      </c>
      <c r="J8341" s="8">
        <v>88</v>
      </c>
      <c r="K8341" s="9">
        <v>3872</v>
      </c>
      <c r="L8341" s="9">
        <v>1393.9199999999998</v>
      </c>
      <c r="M8341" s="10">
        <v>0.36</v>
      </c>
      <c r="N8341" s="4" t="s">
        <v>24</v>
      </c>
      <c r="O8341" s="4" t="str">
        <f>TEXT(Table1[[#This Row],[Invoice Date]],"yyyy")</f>
        <v>2021</v>
      </c>
      <c r="P8341" s="4" t="str">
        <f>TEXT(Table1[[#This Row],[Invoice Date]],"mmm")</f>
        <v>Nov</v>
      </c>
      <c r="Q8341" s="27">
        <f>WEEKNUM(Table1[[#This Row],[Invoice Date]]) + IF(YEAR(Table1[[#This Row],[Invoice Date]])=2021, 52, 0)</f>
        <v>97</v>
      </c>
    </row>
    <row r="8342" spans="2:17" ht="14.25" customHeight="1" x14ac:dyDescent="0.3">
      <c r="B8342" s="4" t="s">
        <v>14</v>
      </c>
      <c r="C8342" s="33">
        <v>1185732</v>
      </c>
      <c r="D8342" s="5">
        <v>44504</v>
      </c>
      <c r="E8342" s="4" t="s">
        <v>15</v>
      </c>
      <c r="F8342" s="4" t="s">
        <v>125</v>
      </c>
      <c r="G8342" s="4" t="s">
        <v>126</v>
      </c>
      <c r="H8342" s="6" t="s">
        <v>19</v>
      </c>
      <c r="I8342" s="7">
        <v>37</v>
      </c>
      <c r="J8342" s="8">
        <v>105</v>
      </c>
      <c r="K8342" s="9">
        <v>3885</v>
      </c>
      <c r="L8342" s="9">
        <v>1787.1000000000001</v>
      </c>
      <c r="M8342" s="10">
        <v>0.46</v>
      </c>
      <c r="N8342" s="4" t="s">
        <v>24</v>
      </c>
      <c r="O8342" s="4" t="str">
        <f>TEXT(Table1[[#This Row],[Invoice Date]],"yyyy")</f>
        <v>2021</v>
      </c>
      <c r="P8342" s="4" t="str">
        <f>TEXT(Table1[[#This Row],[Invoice Date]],"mmm")</f>
        <v>Nov</v>
      </c>
      <c r="Q8342" s="27">
        <f>WEEKNUM(Table1[[#This Row],[Invoice Date]]) + IF(YEAR(Table1[[#This Row],[Invoice Date]])=2021, 52, 0)</f>
        <v>97</v>
      </c>
    </row>
    <row r="8343" spans="2:17" ht="14.25" customHeight="1" x14ac:dyDescent="0.3">
      <c r="B8343" s="4" t="s">
        <v>14</v>
      </c>
      <c r="C8343" s="33">
        <v>1185732</v>
      </c>
      <c r="D8343" s="5">
        <v>44504</v>
      </c>
      <c r="E8343" s="4" t="s">
        <v>15</v>
      </c>
      <c r="F8343" s="4" t="s">
        <v>125</v>
      </c>
      <c r="G8343" s="4" t="s">
        <v>126</v>
      </c>
      <c r="H8343" s="6" t="s">
        <v>21</v>
      </c>
      <c r="I8343" s="7">
        <v>50</v>
      </c>
      <c r="J8343" s="8">
        <v>80</v>
      </c>
      <c r="K8343" s="9">
        <v>4000</v>
      </c>
      <c r="L8343" s="9">
        <v>1680</v>
      </c>
      <c r="M8343" s="10">
        <v>0.42</v>
      </c>
      <c r="N8343" s="4" t="s">
        <v>83</v>
      </c>
      <c r="O8343" s="4" t="str">
        <f>TEXT(Table1[[#This Row],[Invoice Date]],"yyyy")</f>
        <v>2021</v>
      </c>
      <c r="P8343" s="4" t="str">
        <f>TEXT(Table1[[#This Row],[Invoice Date]],"mmm")</f>
        <v>Nov</v>
      </c>
      <c r="Q8343" s="27">
        <f>WEEKNUM(Table1[[#This Row],[Invoice Date]]) + IF(YEAR(Table1[[#This Row],[Invoice Date]])=2021, 52, 0)</f>
        <v>97</v>
      </c>
    </row>
    <row r="8344" spans="2:17" ht="14.25" customHeight="1" x14ac:dyDescent="0.3">
      <c r="B8344" s="4" t="s">
        <v>14</v>
      </c>
      <c r="C8344" s="33">
        <v>1185732</v>
      </c>
      <c r="D8344" s="5">
        <v>44504</v>
      </c>
      <c r="E8344" s="4" t="s">
        <v>15</v>
      </c>
      <c r="F8344" s="4" t="s">
        <v>125</v>
      </c>
      <c r="G8344" s="4" t="s">
        <v>126</v>
      </c>
      <c r="H8344" s="6" t="s">
        <v>22</v>
      </c>
      <c r="I8344" s="7">
        <v>60</v>
      </c>
      <c r="J8344" s="8">
        <v>68</v>
      </c>
      <c r="K8344" s="9">
        <v>4080</v>
      </c>
      <c r="L8344" s="9">
        <v>1795.2</v>
      </c>
      <c r="M8344" s="10">
        <v>0.44</v>
      </c>
      <c r="N8344" s="4" t="s">
        <v>83</v>
      </c>
      <c r="O8344" s="4" t="str">
        <f>TEXT(Table1[[#This Row],[Invoice Date]],"yyyy")</f>
        <v>2021</v>
      </c>
      <c r="P8344" s="4" t="str">
        <f>TEXT(Table1[[#This Row],[Invoice Date]],"mmm")</f>
        <v>Nov</v>
      </c>
      <c r="Q8344" s="27">
        <f>WEEKNUM(Table1[[#This Row],[Invoice Date]]) + IF(YEAR(Table1[[#This Row],[Invoice Date]])=2021, 52, 0)</f>
        <v>97</v>
      </c>
    </row>
    <row r="8345" spans="2:17" ht="14.25" customHeight="1" x14ac:dyDescent="0.3">
      <c r="B8345" s="4" t="s">
        <v>14</v>
      </c>
      <c r="C8345" s="33">
        <v>1185732</v>
      </c>
      <c r="D8345" s="5">
        <v>44504</v>
      </c>
      <c r="E8345" s="4" t="s">
        <v>15</v>
      </c>
      <c r="F8345" s="4" t="s">
        <v>125</v>
      </c>
      <c r="G8345" s="4" t="s">
        <v>126</v>
      </c>
      <c r="H8345" s="6" t="s">
        <v>20</v>
      </c>
      <c r="I8345" s="7">
        <v>51</v>
      </c>
      <c r="J8345" s="8">
        <v>80</v>
      </c>
      <c r="K8345" s="9">
        <v>4080</v>
      </c>
      <c r="L8345" s="9">
        <v>1835.9999999999998</v>
      </c>
      <c r="M8345" s="10">
        <v>0.44999999999999996</v>
      </c>
      <c r="N8345" s="4" t="s">
        <v>83</v>
      </c>
      <c r="O8345" s="4" t="str">
        <f>TEXT(Table1[[#This Row],[Invoice Date]],"yyyy")</f>
        <v>2021</v>
      </c>
      <c r="P8345" s="4" t="str">
        <f>TEXT(Table1[[#This Row],[Invoice Date]],"mmm")</f>
        <v>Nov</v>
      </c>
      <c r="Q8345" s="27">
        <f>WEEKNUM(Table1[[#This Row],[Invoice Date]]) + IF(YEAR(Table1[[#This Row],[Invoice Date]])=2021, 52, 0)</f>
        <v>97</v>
      </c>
    </row>
    <row r="8346" spans="2:17" ht="14.25" customHeight="1" x14ac:dyDescent="0.3">
      <c r="B8346" s="4" t="s">
        <v>14</v>
      </c>
      <c r="C8346" s="33">
        <v>1185732</v>
      </c>
      <c r="D8346" s="5">
        <v>44504</v>
      </c>
      <c r="E8346" s="4" t="s">
        <v>15</v>
      </c>
      <c r="F8346" s="4" t="s">
        <v>125</v>
      </c>
      <c r="G8346" s="4" t="s">
        <v>126</v>
      </c>
      <c r="H8346" s="6" t="s">
        <v>19</v>
      </c>
      <c r="I8346" s="7">
        <v>51</v>
      </c>
      <c r="J8346" s="8">
        <v>84</v>
      </c>
      <c r="K8346" s="9">
        <v>4284</v>
      </c>
      <c r="L8346" s="9">
        <v>2227.6800000000003</v>
      </c>
      <c r="M8346" s="10">
        <v>0.52</v>
      </c>
      <c r="N8346" s="4" t="s">
        <v>83</v>
      </c>
      <c r="O8346" s="4" t="str">
        <f>TEXT(Table1[[#This Row],[Invoice Date]],"yyyy")</f>
        <v>2021</v>
      </c>
      <c r="P8346" s="4" t="str">
        <f>TEXT(Table1[[#This Row],[Invoice Date]],"mmm")</f>
        <v>Nov</v>
      </c>
      <c r="Q8346" s="27">
        <f>WEEKNUM(Table1[[#This Row],[Invoice Date]]) + IF(YEAR(Table1[[#This Row],[Invoice Date]])=2021, 52, 0)</f>
        <v>97</v>
      </c>
    </row>
    <row r="8347" spans="2:17" ht="14.25" customHeight="1" x14ac:dyDescent="0.3">
      <c r="B8347" s="4" t="s">
        <v>14</v>
      </c>
      <c r="C8347" s="33">
        <v>1185732</v>
      </c>
      <c r="D8347" s="5">
        <v>44504</v>
      </c>
      <c r="E8347" s="4" t="s">
        <v>15</v>
      </c>
      <c r="F8347" s="4" t="s">
        <v>125</v>
      </c>
      <c r="G8347" s="4" t="s">
        <v>126</v>
      </c>
      <c r="H8347" s="6" t="s">
        <v>23</v>
      </c>
      <c r="I8347" s="7">
        <v>52</v>
      </c>
      <c r="J8347" s="8">
        <v>116</v>
      </c>
      <c r="K8347" s="9">
        <v>6032</v>
      </c>
      <c r="L8347" s="9">
        <v>2352.4799999999996</v>
      </c>
      <c r="M8347" s="10">
        <v>0.38999999999999996</v>
      </c>
      <c r="N8347" s="4" t="s">
        <v>24</v>
      </c>
      <c r="O8347" s="4" t="str">
        <f>TEXT(Table1[[#This Row],[Invoice Date]],"yyyy")</f>
        <v>2021</v>
      </c>
      <c r="P8347" s="4" t="str">
        <f>TEXT(Table1[[#This Row],[Invoice Date]],"mmm")</f>
        <v>Nov</v>
      </c>
      <c r="Q8347" s="27">
        <f>WEEKNUM(Table1[[#This Row],[Invoice Date]]) + IF(YEAR(Table1[[#This Row],[Invoice Date]])=2021, 52, 0)</f>
        <v>97</v>
      </c>
    </row>
    <row r="8348" spans="2:17" ht="14.25" customHeight="1" x14ac:dyDescent="0.3">
      <c r="B8348" s="4" t="s">
        <v>14</v>
      </c>
      <c r="C8348" s="33">
        <v>1185732</v>
      </c>
      <c r="D8348" s="5">
        <v>44504</v>
      </c>
      <c r="E8348" s="4" t="s">
        <v>15</v>
      </c>
      <c r="F8348" s="4" t="s">
        <v>125</v>
      </c>
      <c r="G8348" s="4" t="s">
        <v>126</v>
      </c>
      <c r="H8348" s="6" t="s">
        <v>23</v>
      </c>
      <c r="I8348" s="7">
        <v>67</v>
      </c>
      <c r="J8348" s="8">
        <v>95</v>
      </c>
      <c r="K8348" s="9">
        <v>6365</v>
      </c>
      <c r="L8348" s="9">
        <v>2991.5499999999997</v>
      </c>
      <c r="M8348" s="10">
        <v>0.47</v>
      </c>
      <c r="N8348" s="4" t="s">
        <v>83</v>
      </c>
      <c r="O8348" s="4" t="str">
        <f>TEXT(Table1[[#This Row],[Invoice Date]],"yyyy")</f>
        <v>2021</v>
      </c>
      <c r="P8348" s="4" t="str">
        <f>TEXT(Table1[[#This Row],[Invoice Date]],"mmm")</f>
        <v>Nov</v>
      </c>
      <c r="Q8348" s="27">
        <f>WEEKNUM(Table1[[#This Row],[Invoice Date]]) + IF(YEAR(Table1[[#This Row],[Invoice Date]])=2021, 52, 0)</f>
        <v>97</v>
      </c>
    </row>
    <row r="8349" spans="2:17" ht="14.25" customHeight="1" x14ac:dyDescent="0.3">
      <c r="B8349" s="4" t="s">
        <v>14</v>
      </c>
      <c r="C8349" s="33">
        <v>1185732</v>
      </c>
      <c r="D8349" s="5">
        <v>44504</v>
      </c>
      <c r="E8349" s="4" t="s">
        <v>15</v>
      </c>
      <c r="F8349" s="4" t="s">
        <v>125</v>
      </c>
      <c r="G8349" s="4" t="s">
        <v>126</v>
      </c>
      <c r="H8349" s="6" t="s">
        <v>17</v>
      </c>
      <c r="I8349" s="7">
        <v>60</v>
      </c>
      <c r="J8349" s="8">
        <v>111</v>
      </c>
      <c r="K8349" s="9">
        <v>6660</v>
      </c>
      <c r="L8349" s="9">
        <v>3330</v>
      </c>
      <c r="M8349" s="10">
        <v>0.5</v>
      </c>
      <c r="N8349" s="4" t="s">
        <v>83</v>
      </c>
      <c r="O8349" s="4" t="str">
        <f>TEXT(Table1[[#This Row],[Invoice Date]],"yyyy")</f>
        <v>2021</v>
      </c>
      <c r="P8349" s="4" t="str">
        <f>TEXT(Table1[[#This Row],[Invoice Date]],"mmm")</f>
        <v>Nov</v>
      </c>
      <c r="Q8349" s="27">
        <f>WEEKNUM(Table1[[#This Row],[Invoice Date]]) + IF(YEAR(Table1[[#This Row],[Invoice Date]])=2021, 52, 0)</f>
        <v>97</v>
      </c>
    </row>
    <row r="8350" spans="2:17" ht="14.25" customHeight="1" x14ac:dyDescent="0.3">
      <c r="B8350" s="4" t="s">
        <v>14</v>
      </c>
      <c r="C8350" s="33">
        <v>1185732</v>
      </c>
      <c r="D8350" s="5">
        <v>44504</v>
      </c>
      <c r="E8350" s="4" t="s">
        <v>15</v>
      </c>
      <c r="F8350" s="4" t="s">
        <v>125</v>
      </c>
      <c r="G8350" s="4" t="s">
        <v>126</v>
      </c>
      <c r="H8350" s="6" t="s">
        <v>17</v>
      </c>
      <c r="I8350" s="7">
        <v>51</v>
      </c>
      <c r="J8350" s="8">
        <v>149</v>
      </c>
      <c r="K8350" s="9">
        <v>7599</v>
      </c>
      <c r="L8350" s="9">
        <v>3267.57</v>
      </c>
      <c r="M8350" s="10">
        <v>0.43000000000000005</v>
      </c>
      <c r="N8350" s="4" t="s">
        <v>24</v>
      </c>
      <c r="O8350" s="4" t="str">
        <f>TEXT(Table1[[#This Row],[Invoice Date]],"yyyy")</f>
        <v>2021</v>
      </c>
      <c r="P8350" s="4" t="str">
        <f>TEXT(Table1[[#This Row],[Invoice Date]],"mmm")</f>
        <v>Nov</v>
      </c>
      <c r="Q8350" s="27">
        <f>WEEKNUM(Table1[[#This Row],[Invoice Date]]) + IF(YEAR(Table1[[#This Row],[Invoice Date]])=2021, 52, 0)</f>
        <v>97</v>
      </c>
    </row>
    <row r="8351" spans="2:17" ht="14.25" customHeight="1" x14ac:dyDescent="0.3">
      <c r="B8351" s="4" t="s">
        <v>14</v>
      </c>
      <c r="C8351" s="33">
        <v>1185732</v>
      </c>
      <c r="D8351" s="5">
        <v>44504</v>
      </c>
      <c r="E8351" s="4" t="s">
        <v>15</v>
      </c>
      <c r="F8351" s="4" t="s">
        <v>40</v>
      </c>
      <c r="G8351" s="4" t="s">
        <v>41</v>
      </c>
      <c r="H8351" s="6" t="s">
        <v>19</v>
      </c>
      <c r="I8351" s="7">
        <v>50</v>
      </c>
      <c r="J8351" s="8">
        <v>150</v>
      </c>
      <c r="K8351" s="9">
        <v>75000</v>
      </c>
      <c r="L8351" s="9">
        <v>26250</v>
      </c>
      <c r="M8351" s="10">
        <v>0.35</v>
      </c>
      <c r="N8351" s="4" t="s">
        <v>24</v>
      </c>
      <c r="O8351" s="4" t="str">
        <f>TEXT(Table1[[#This Row],[Invoice Date]],"yyyy")</f>
        <v>2021</v>
      </c>
      <c r="P8351" s="4" t="str">
        <f>TEXT(Table1[[#This Row],[Invoice Date]],"mmm")</f>
        <v>Nov</v>
      </c>
      <c r="Q8351" s="27">
        <f>WEEKNUM(Table1[[#This Row],[Invoice Date]]) + IF(YEAR(Table1[[#This Row],[Invoice Date]])=2021, 52, 0)</f>
        <v>97</v>
      </c>
    </row>
    <row r="8352" spans="2:17" ht="14.25" customHeight="1" x14ac:dyDescent="0.3">
      <c r="B8352" s="4" t="s">
        <v>61</v>
      </c>
      <c r="C8352" s="33">
        <v>1185731</v>
      </c>
      <c r="D8352" s="5">
        <v>44504</v>
      </c>
      <c r="E8352" s="4" t="s">
        <v>15</v>
      </c>
      <c r="F8352" s="4" t="s">
        <v>62</v>
      </c>
      <c r="G8352" s="4" t="s">
        <v>63</v>
      </c>
      <c r="H8352" s="6" t="s">
        <v>23</v>
      </c>
      <c r="I8352" s="7">
        <v>40</v>
      </c>
      <c r="J8352" s="8">
        <v>225</v>
      </c>
      <c r="K8352" s="9">
        <v>90000</v>
      </c>
      <c r="L8352" s="9">
        <v>36000</v>
      </c>
      <c r="M8352" s="10">
        <v>0.4</v>
      </c>
      <c r="N8352" s="4" t="s">
        <v>24</v>
      </c>
      <c r="O8352" s="4" t="str">
        <f>TEXT(Table1[[#This Row],[Invoice Date]],"yyyy")</f>
        <v>2021</v>
      </c>
      <c r="P8352" s="4" t="str">
        <f>TEXT(Table1[[#This Row],[Invoice Date]],"mmm")</f>
        <v>Nov</v>
      </c>
      <c r="Q8352" s="27">
        <f>WEEKNUM(Table1[[#This Row],[Invoice Date]]) + IF(YEAR(Table1[[#This Row],[Invoice Date]])=2021, 52, 0)</f>
        <v>97</v>
      </c>
    </row>
    <row r="8353" spans="2:17" ht="14.25" customHeight="1" x14ac:dyDescent="0.3">
      <c r="B8353" s="4" t="s">
        <v>14</v>
      </c>
      <c r="C8353" s="33">
        <v>1185732</v>
      </c>
      <c r="D8353" s="5">
        <v>44504</v>
      </c>
      <c r="E8353" s="4" t="s">
        <v>15</v>
      </c>
      <c r="F8353" s="4" t="s">
        <v>125</v>
      </c>
      <c r="G8353" s="4" t="s">
        <v>126</v>
      </c>
      <c r="H8353" s="6" t="s">
        <v>21</v>
      </c>
      <c r="I8353" s="7">
        <v>55.000000000000007</v>
      </c>
      <c r="J8353" s="8">
        <v>275</v>
      </c>
      <c r="K8353" s="9">
        <v>151250.00000000003</v>
      </c>
      <c r="L8353" s="9">
        <v>45375.000000000007</v>
      </c>
      <c r="M8353" s="10">
        <v>0.3</v>
      </c>
      <c r="N8353" s="4" t="s">
        <v>18</v>
      </c>
      <c r="O8353" s="4" t="str">
        <f>TEXT(Table1[[#This Row],[Invoice Date]],"yyyy")</f>
        <v>2021</v>
      </c>
      <c r="P8353" s="4" t="str">
        <f>TEXT(Table1[[#This Row],[Invoice Date]],"mmm")</f>
        <v>Nov</v>
      </c>
      <c r="Q8353" s="27">
        <f>WEEKNUM(Table1[[#This Row],[Invoice Date]]) + IF(YEAR(Table1[[#This Row],[Invoice Date]])=2021, 52, 0)</f>
        <v>97</v>
      </c>
    </row>
    <row r="8354" spans="2:17" ht="14.25" customHeight="1" x14ac:dyDescent="0.3">
      <c r="B8354" s="4" t="s">
        <v>14</v>
      </c>
      <c r="C8354" s="33">
        <v>1185732</v>
      </c>
      <c r="D8354" s="5">
        <v>44504</v>
      </c>
      <c r="E8354" s="4" t="s">
        <v>15</v>
      </c>
      <c r="F8354" s="4" t="s">
        <v>125</v>
      </c>
      <c r="G8354" s="4" t="s">
        <v>126</v>
      </c>
      <c r="H8354" s="6" t="s">
        <v>20</v>
      </c>
      <c r="I8354" s="7">
        <v>55.000000000000007</v>
      </c>
      <c r="J8354" s="8">
        <v>295</v>
      </c>
      <c r="K8354" s="9">
        <v>162250.00000000003</v>
      </c>
      <c r="L8354" s="9">
        <v>48675.000000000007</v>
      </c>
      <c r="M8354" s="10">
        <v>0.3</v>
      </c>
      <c r="N8354" s="4" t="s">
        <v>18</v>
      </c>
      <c r="O8354" s="4" t="str">
        <f>TEXT(Table1[[#This Row],[Invoice Date]],"yyyy")</f>
        <v>2021</v>
      </c>
      <c r="P8354" s="4" t="str">
        <f>TEXT(Table1[[#This Row],[Invoice Date]],"mmm")</f>
        <v>Nov</v>
      </c>
      <c r="Q8354" s="27">
        <f>WEEKNUM(Table1[[#This Row],[Invoice Date]]) + IF(YEAR(Table1[[#This Row],[Invoice Date]])=2021, 52, 0)</f>
        <v>97</v>
      </c>
    </row>
    <row r="8355" spans="2:17" ht="14.25" customHeight="1" x14ac:dyDescent="0.3">
      <c r="B8355" s="4" t="s">
        <v>14</v>
      </c>
      <c r="C8355" s="33">
        <v>1185732</v>
      </c>
      <c r="D8355" s="5">
        <v>44504</v>
      </c>
      <c r="E8355" s="4" t="s">
        <v>15</v>
      </c>
      <c r="F8355" s="4" t="s">
        <v>125</v>
      </c>
      <c r="G8355" s="4" t="s">
        <v>126</v>
      </c>
      <c r="H8355" s="6" t="s">
        <v>22</v>
      </c>
      <c r="I8355" s="7">
        <v>65</v>
      </c>
      <c r="J8355" s="8">
        <v>250</v>
      </c>
      <c r="K8355" s="9">
        <v>162500</v>
      </c>
      <c r="L8355" s="9">
        <v>48750</v>
      </c>
      <c r="M8355" s="10">
        <v>0.3</v>
      </c>
      <c r="N8355" s="4" t="s">
        <v>18</v>
      </c>
      <c r="O8355" s="4" t="str">
        <f>TEXT(Table1[[#This Row],[Invoice Date]],"yyyy")</f>
        <v>2021</v>
      </c>
      <c r="P8355" s="4" t="str">
        <f>TEXT(Table1[[#This Row],[Invoice Date]],"mmm")</f>
        <v>Nov</v>
      </c>
      <c r="Q8355" s="27">
        <f>WEEKNUM(Table1[[#This Row],[Invoice Date]]) + IF(YEAR(Table1[[#This Row],[Invoice Date]])=2021, 52, 0)</f>
        <v>97</v>
      </c>
    </row>
    <row r="8356" spans="2:17" ht="14.25" customHeight="1" x14ac:dyDescent="0.3">
      <c r="B8356" s="4" t="s">
        <v>14</v>
      </c>
      <c r="C8356" s="33">
        <v>1185732</v>
      </c>
      <c r="D8356" s="5">
        <v>44504</v>
      </c>
      <c r="E8356" s="4" t="s">
        <v>15</v>
      </c>
      <c r="F8356" s="4" t="s">
        <v>125</v>
      </c>
      <c r="G8356" s="4" t="s">
        <v>126</v>
      </c>
      <c r="H8356" s="6" t="s">
        <v>19</v>
      </c>
      <c r="I8356" s="7">
        <v>55.000000000000007</v>
      </c>
      <c r="J8356" s="8">
        <v>300</v>
      </c>
      <c r="K8356" s="9">
        <v>165000.00000000003</v>
      </c>
      <c r="L8356" s="9">
        <v>66000.000000000015</v>
      </c>
      <c r="M8356" s="10">
        <v>0.4</v>
      </c>
      <c r="N8356" s="4" t="s">
        <v>18</v>
      </c>
      <c r="O8356" s="4" t="str">
        <f>TEXT(Table1[[#This Row],[Invoice Date]],"yyyy")</f>
        <v>2021</v>
      </c>
      <c r="P8356" s="4" t="str">
        <f>TEXT(Table1[[#This Row],[Invoice Date]],"mmm")</f>
        <v>Nov</v>
      </c>
      <c r="Q8356" s="27">
        <f>WEEKNUM(Table1[[#This Row],[Invoice Date]]) + IF(YEAR(Table1[[#This Row],[Invoice Date]])=2021, 52, 0)</f>
        <v>97</v>
      </c>
    </row>
    <row r="8357" spans="2:17" ht="14.25" customHeight="1" x14ac:dyDescent="0.3">
      <c r="B8357" s="4" t="s">
        <v>14</v>
      </c>
      <c r="C8357" s="33">
        <v>1185732</v>
      </c>
      <c r="D8357" s="5">
        <v>44504</v>
      </c>
      <c r="E8357" s="4" t="s">
        <v>15</v>
      </c>
      <c r="F8357" s="4" t="s">
        <v>125</v>
      </c>
      <c r="G8357" s="4" t="s">
        <v>126</v>
      </c>
      <c r="H8357" s="6" t="s">
        <v>23</v>
      </c>
      <c r="I8357" s="7">
        <v>70</v>
      </c>
      <c r="J8357" s="8">
        <v>350</v>
      </c>
      <c r="K8357" s="9">
        <v>245000</v>
      </c>
      <c r="L8357" s="9">
        <v>85750</v>
      </c>
      <c r="M8357" s="10">
        <v>0.35</v>
      </c>
      <c r="N8357" s="4" t="s">
        <v>18</v>
      </c>
      <c r="O8357" s="4" t="str">
        <f>TEXT(Table1[[#This Row],[Invoice Date]],"yyyy")</f>
        <v>2021</v>
      </c>
      <c r="P8357" s="4" t="str">
        <f>TEXT(Table1[[#This Row],[Invoice Date]],"mmm")</f>
        <v>Nov</v>
      </c>
      <c r="Q8357" s="27">
        <f>WEEKNUM(Table1[[#This Row],[Invoice Date]]) + IF(YEAR(Table1[[#This Row],[Invoice Date]])=2021, 52, 0)</f>
        <v>97</v>
      </c>
    </row>
    <row r="8358" spans="2:17" ht="14.25" customHeight="1" x14ac:dyDescent="0.3">
      <c r="B8358" s="4" t="s">
        <v>14</v>
      </c>
      <c r="C8358" s="33">
        <v>1185732</v>
      </c>
      <c r="D8358" s="5">
        <v>44504</v>
      </c>
      <c r="E8358" s="4" t="s">
        <v>15</v>
      </c>
      <c r="F8358" s="4" t="s">
        <v>125</v>
      </c>
      <c r="G8358" s="4" t="s">
        <v>126</v>
      </c>
      <c r="H8358" s="6" t="s">
        <v>17</v>
      </c>
      <c r="I8358" s="7">
        <v>65</v>
      </c>
      <c r="J8358" s="8">
        <v>425</v>
      </c>
      <c r="K8358" s="9">
        <v>276250</v>
      </c>
      <c r="L8358" s="9">
        <v>110500</v>
      </c>
      <c r="M8358" s="10">
        <v>0.4</v>
      </c>
      <c r="N8358" s="4" t="s">
        <v>18</v>
      </c>
      <c r="O8358" s="4" t="str">
        <f>TEXT(Table1[[#This Row],[Invoice Date]],"yyyy")</f>
        <v>2021</v>
      </c>
      <c r="P8358" s="4" t="str">
        <f>TEXT(Table1[[#This Row],[Invoice Date]],"mmm")</f>
        <v>Nov</v>
      </c>
      <c r="Q8358" s="27">
        <f>WEEKNUM(Table1[[#This Row],[Invoice Date]]) + IF(YEAR(Table1[[#This Row],[Invoice Date]])=2021, 52, 0)</f>
        <v>97</v>
      </c>
    </row>
    <row r="8359" spans="2:17" ht="14.25" customHeight="1" x14ac:dyDescent="0.3">
      <c r="B8359" s="4" t="s">
        <v>14</v>
      </c>
      <c r="C8359" s="33">
        <v>1185732</v>
      </c>
      <c r="D8359" s="5">
        <v>44505</v>
      </c>
      <c r="E8359" s="4" t="s">
        <v>15</v>
      </c>
      <c r="F8359" s="4" t="s">
        <v>40</v>
      </c>
      <c r="G8359" s="4" t="s">
        <v>41</v>
      </c>
      <c r="H8359" s="6" t="s">
        <v>20</v>
      </c>
      <c r="I8359" s="7">
        <v>29</v>
      </c>
      <c r="J8359" s="8">
        <v>58</v>
      </c>
      <c r="K8359" s="9">
        <v>1682</v>
      </c>
      <c r="L8359" s="9">
        <v>756.9</v>
      </c>
      <c r="M8359" s="10">
        <v>0.44999999999999996</v>
      </c>
      <c r="N8359" s="4" t="s">
        <v>24</v>
      </c>
      <c r="O8359" s="4" t="str">
        <f>TEXT(Table1[[#This Row],[Invoice Date]],"yyyy")</f>
        <v>2021</v>
      </c>
      <c r="P8359" s="4" t="str">
        <f>TEXT(Table1[[#This Row],[Invoice Date]],"mmm")</f>
        <v>Nov</v>
      </c>
      <c r="Q8359" s="27">
        <f>WEEKNUM(Table1[[#This Row],[Invoice Date]]) + IF(YEAR(Table1[[#This Row],[Invoice Date]])=2021, 52, 0)</f>
        <v>97</v>
      </c>
    </row>
    <row r="8360" spans="2:17" ht="14.25" customHeight="1" x14ac:dyDescent="0.3">
      <c r="B8360" s="4" t="s">
        <v>14</v>
      </c>
      <c r="C8360" s="33">
        <v>1185732</v>
      </c>
      <c r="D8360" s="5">
        <v>44505</v>
      </c>
      <c r="E8360" s="4" t="s">
        <v>15</v>
      </c>
      <c r="F8360" s="4" t="s">
        <v>40</v>
      </c>
      <c r="G8360" s="4" t="s">
        <v>41</v>
      </c>
      <c r="H8360" s="6" t="s">
        <v>20</v>
      </c>
      <c r="I8360" s="7">
        <v>36</v>
      </c>
      <c r="J8360" s="8">
        <v>51</v>
      </c>
      <c r="K8360" s="9">
        <v>1836</v>
      </c>
      <c r="L8360" s="9">
        <v>991.44</v>
      </c>
      <c r="M8360" s="10">
        <v>0.54</v>
      </c>
      <c r="N8360" s="4" t="s">
        <v>83</v>
      </c>
      <c r="O8360" s="4" t="str">
        <f>TEXT(Table1[[#This Row],[Invoice Date]],"yyyy")</f>
        <v>2021</v>
      </c>
      <c r="P8360" s="4" t="str">
        <f>TEXT(Table1[[#This Row],[Invoice Date]],"mmm")</f>
        <v>Nov</v>
      </c>
      <c r="Q8360" s="27">
        <f>WEEKNUM(Table1[[#This Row],[Invoice Date]]) + IF(YEAR(Table1[[#This Row],[Invoice Date]])=2021, 52, 0)</f>
        <v>97</v>
      </c>
    </row>
    <row r="8361" spans="2:17" ht="14.25" customHeight="1" x14ac:dyDescent="0.3">
      <c r="B8361" s="4" t="s">
        <v>26</v>
      </c>
      <c r="C8361" s="33">
        <v>1197831</v>
      </c>
      <c r="D8361" s="5">
        <v>44505</v>
      </c>
      <c r="E8361" s="4" t="s">
        <v>31</v>
      </c>
      <c r="F8361" s="4" t="s">
        <v>84</v>
      </c>
      <c r="G8361" s="4" t="s">
        <v>85</v>
      </c>
      <c r="H8361" s="6" t="s">
        <v>17</v>
      </c>
      <c r="I8361" s="7">
        <v>27</v>
      </c>
      <c r="J8361" s="8">
        <v>203</v>
      </c>
      <c r="K8361" s="9">
        <v>5481</v>
      </c>
      <c r="L8361" s="9">
        <v>2521.2599999999998</v>
      </c>
      <c r="M8361" s="10">
        <v>0.45999999999999996</v>
      </c>
      <c r="N8361" s="4" t="s">
        <v>24</v>
      </c>
      <c r="O8361" s="4" t="str">
        <f>TEXT(Table1[[#This Row],[Invoice Date]],"yyyy")</f>
        <v>2021</v>
      </c>
      <c r="P8361" s="4" t="str">
        <f>TEXT(Table1[[#This Row],[Invoice Date]],"mmm")</f>
        <v>Nov</v>
      </c>
      <c r="Q8361" s="27">
        <f>WEEKNUM(Table1[[#This Row],[Invoice Date]]) + IF(YEAR(Table1[[#This Row],[Invoice Date]])=2021, 52, 0)</f>
        <v>97</v>
      </c>
    </row>
    <row r="8362" spans="2:17" ht="14.25" customHeight="1" x14ac:dyDescent="0.3">
      <c r="B8362" s="4" t="s">
        <v>26</v>
      </c>
      <c r="C8362" s="33">
        <v>1197831</v>
      </c>
      <c r="D8362" s="5">
        <v>44505</v>
      </c>
      <c r="E8362" s="4" t="s">
        <v>31</v>
      </c>
      <c r="F8362" s="4" t="s">
        <v>84</v>
      </c>
      <c r="G8362" s="4" t="s">
        <v>85</v>
      </c>
      <c r="H8362" s="6" t="s">
        <v>22</v>
      </c>
      <c r="I8362" s="7">
        <v>54</v>
      </c>
      <c r="J8362" s="8">
        <v>106</v>
      </c>
      <c r="K8362" s="9">
        <v>5724</v>
      </c>
      <c r="L8362" s="9">
        <v>2862</v>
      </c>
      <c r="M8362" s="10">
        <v>0.5</v>
      </c>
      <c r="N8362" s="4" t="s">
        <v>83</v>
      </c>
      <c r="O8362" s="4" t="str">
        <f>TEXT(Table1[[#This Row],[Invoice Date]],"yyyy")</f>
        <v>2021</v>
      </c>
      <c r="P8362" s="4" t="str">
        <f>TEXT(Table1[[#This Row],[Invoice Date]],"mmm")</f>
        <v>Nov</v>
      </c>
      <c r="Q8362" s="27">
        <f>WEEKNUM(Table1[[#This Row],[Invoice Date]]) + IF(YEAR(Table1[[#This Row],[Invoice Date]])=2021, 52, 0)</f>
        <v>97</v>
      </c>
    </row>
    <row r="8363" spans="2:17" ht="14.25" customHeight="1" x14ac:dyDescent="0.3">
      <c r="B8363" s="4" t="s">
        <v>26</v>
      </c>
      <c r="C8363" s="33">
        <v>1197831</v>
      </c>
      <c r="D8363" s="5">
        <v>44505</v>
      </c>
      <c r="E8363" s="4" t="s">
        <v>31</v>
      </c>
      <c r="F8363" s="4" t="s">
        <v>84</v>
      </c>
      <c r="G8363" s="4" t="s">
        <v>85</v>
      </c>
      <c r="H8363" s="6" t="s">
        <v>17</v>
      </c>
      <c r="I8363" s="7">
        <v>33</v>
      </c>
      <c r="J8363" s="8">
        <v>182</v>
      </c>
      <c r="K8363" s="9">
        <v>6006</v>
      </c>
      <c r="L8363" s="9">
        <v>3303.2999999999997</v>
      </c>
      <c r="M8363" s="10">
        <v>0.54999999999999993</v>
      </c>
      <c r="N8363" s="4" t="s">
        <v>83</v>
      </c>
      <c r="O8363" s="4" t="str">
        <f>TEXT(Table1[[#This Row],[Invoice Date]],"yyyy")</f>
        <v>2021</v>
      </c>
      <c r="P8363" s="4" t="str">
        <f>TEXT(Table1[[#This Row],[Invoice Date]],"mmm")</f>
        <v>Nov</v>
      </c>
      <c r="Q8363" s="27">
        <f>WEEKNUM(Table1[[#This Row],[Invoice Date]]) + IF(YEAR(Table1[[#This Row],[Invoice Date]])=2021, 52, 0)</f>
        <v>97</v>
      </c>
    </row>
    <row r="8364" spans="2:17" ht="14.25" customHeight="1" x14ac:dyDescent="0.3">
      <c r="B8364" s="4" t="s">
        <v>26</v>
      </c>
      <c r="C8364" s="33">
        <v>1197831</v>
      </c>
      <c r="D8364" s="5">
        <v>44505</v>
      </c>
      <c r="E8364" s="4" t="s">
        <v>31</v>
      </c>
      <c r="F8364" s="4" t="s">
        <v>84</v>
      </c>
      <c r="G8364" s="4" t="s">
        <v>85</v>
      </c>
      <c r="H8364" s="6" t="s">
        <v>19</v>
      </c>
      <c r="I8364" s="7">
        <v>32</v>
      </c>
      <c r="J8364" s="8">
        <v>189</v>
      </c>
      <c r="K8364" s="9">
        <v>6048</v>
      </c>
      <c r="L8364" s="9">
        <v>3144.96</v>
      </c>
      <c r="M8364" s="10">
        <v>0.52</v>
      </c>
      <c r="N8364" s="4" t="s">
        <v>83</v>
      </c>
      <c r="O8364" s="4" t="str">
        <f>TEXT(Table1[[#This Row],[Invoice Date]],"yyyy")</f>
        <v>2021</v>
      </c>
      <c r="P8364" s="4" t="str">
        <f>TEXT(Table1[[#This Row],[Invoice Date]],"mmm")</f>
        <v>Nov</v>
      </c>
      <c r="Q8364" s="27">
        <f>WEEKNUM(Table1[[#This Row],[Invoice Date]]) + IF(YEAR(Table1[[#This Row],[Invoice Date]])=2021, 52, 0)</f>
        <v>97</v>
      </c>
    </row>
    <row r="8365" spans="2:17" ht="14.25" customHeight="1" x14ac:dyDescent="0.3">
      <c r="B8365" s="4" t="s">
        <v>26</v>
      </c>
      <c r="C8365" s="33">
        <v>1197831</v>
      </c>
      <c r="D8365" s="5">
        <v>44505</v>
      </c>
      <c r="E8365" s="4" t="s">
        <v>31</v>
      </c>
      <c r="F8365" s="4" t="s">
        <v>84</v>
      </c>
      <c r="G8365" s="4" t="s">
        <v>85</v>
      </c>
      <c r="H8365" s="6" t="s">
        <v>22</v>
      </c>
      <c r="I8365" s="7">
        <v>41</v>
      </c>
      <c r="J8365" s="8">
        <v>149</v>
      </c>
      <c r="K8365" s="9">
        <v>6109</v>
      </c>
      <c r="L8365" s="9">
        <v>2321.42</v>
      </c>
      <c r="M8365" s="10">
        <v>0.38</v>
      </c>
      <c r="N8365" s="4" t="s">
        <v>24</v>
      </c>
      <c r="O8365" s="4" t="str">
        <f>TEXT(Table1[[#This Row],[Invoice Date]],"yyyy")</f>
        <v>2021</v>
      </c>
      <c r="P8365" s="4" t="str">
        <f>TEXT(Table1[[#This Row],[Invoice Date]],"mmm")</f>
        <v>Nov</v>
      </c>
      <c r="Q8365" s="27">
        <f>WEEKNUM(Table1[[#This Row],[Invoice Date]]) + IF(YEAR(Table1[[#This Row],[Invoice Date]])=2021, 52, 0)</f>
        <v>97</v>
      </c>
    </row>
    <row r="8366" spans="2:17" ht="14.25" customHeight="1" x14ac:dyDescent="0.3">
      <c r="B8366" s="4" t="s">
        <v>26</v>
      </c>
      <c r="C8366" s="33">
        <v>1197831</v>
      </c>
      <c r="D8366" s="5">
        <v>44505</v>
      </c>
      <c r="E8366" s="4" t="s">
        <v>31</v>
      </c>
      <c r="F8366" s="4" t="s">
        <v>84</v>
      </c>
      <c r="G8366" s="4" t="s">
        <v>85</v>
      </c>
      <c r="H8366" s="6" t="s">
        <v>19</v>
      </c>
      <c r="I8366" s="7">
        <v>28</v>
      </c>
      <c r="J8366" s="8">
        <v>223</v>
      </c>
      <c r="K8366" s="9">
        <v>6244</v>
      </c>
      <c r="L8366" s="9">
        <v>2684.9199999999996</v>
      </c>
      <c r="M8366" s="10">
        <v>0.42999999999999994</v>
      </c>
      <c r="N8366" s="4" t="s">
        <v>24</v>
      </c>
      <c r="O8366" s="4" t="str">
        <f>TEXT(Table1[[#This Row],[Invoice Date]],"yyyy")</f>
        <v>2021</v>
      </c>
      <c r="P8366" s="4" t="str">
        <f>TEXT(Table1[[#This Row],[Invoice Date]],"mmm")</f>
        <v>Nov</v>
      </c>
      <c r="Q8366" s="27">
        <f>WEEKNUM(Table1[[#This Row],[Invoice Date]]) + IF(YEAR(Table1[[#This Row],[Invoice Date]])=2021, 52, 0)</f>
        <v>97</v>
      </c>
    </row>
    <row r="8367" spans="2:17" ht="14.25" customHeight="1" x14ac:dyDescent="0.3">
      <c r="B8367" s="4" t="s">
        <v>26</v>
      </c>
      <c r="C8367" s="33">
        <v>1197831</v>
      </c>
      <c r="D8367" s="5">
        <v>44505</v>
      </c>
      <c r="E8367" s="4" t="s">
        <v>31</v>
      </c>
      <c r="F8367" s="4" t="s">
        <v>84</v>
      </c>
      <c r="G8367" s="4" t="s">
        <v>85</v>
      </c>
      <c r="H8367" s="6" t="s">
        <v>21</v>
      </c>
      <c r="I8367" s="7">
        <v>54</v>
      </c>
      <c r="J8367" s="8">
        <v>122</v>
      </c>
      <c r="K8367" s="9">
        <v>6588</v>
      </c>
      <c r="L8367" s="9">
        <v>4018.68</v>
      </c>
      <c r="M8367" s="10">
        <v>0.61</v>
      </c>
      <c r="N8367" s="4" t="s">
        <v>83</v>
      </c>
      <c r="O8367" s="4" t="str">
        <f>TEXT(Table1[[#This Row],[Invoice Date]],"yyyy")</f>
        <v>2021</v>
      </c>
      <c r="P8367" s="4" t="str">
        <f>TEXT(Table1[[#This Row],[Invoice Date]],"mmm")</f>
        <v>Nov</v>
      </c>
      <c r="Q8367" s="27">
        <f>WEEKNUM(Table1[[#This Row],[Invoice Date]]) + IF(YEAR(Table1[[#This Row],[Invoice Date]])=2021, 52, 0)</f>
        <v>97</v>
      </c>
    </row>
    <row r="8368" spans="2:17" ht="14.25" customHeight="1" x14ac:dyDescent="0.3">
      <c r="B8368" s="4" t="s">
        <v>26</v>
      </c>
      <c r="C8368" s="33">
        <v>1197831</v>
      </c>
      <c r="D8368" s="5">
        <v>44505</v>
      </c>
      <c r="E8368" s="4" t="s">
        <v>31</v>
      </c>
      <c r="F8368" s="4" t="s">
        <v>84</v>
      </c>
      <c r="G8368" s="4" t="s">
        <v>85</v>
      </c>
      <c r="H8368" s="6" t="s">
        <v>21</v>
      </c>
      <c r="I8368" s="7">
        <v>43</v>
      </c>
      <c r="J8368" s="8">
        <v>158</v>
      </c>
      <c r="K8368" s="9">
        <v>6794</v>
      </c>
      <c r="L8368" s="9">
        <v>3532.88</v>
      </c>
      <c r="M8368" s="10">
        <v>0.52</v>
      </c>
      <c r="N8368" s="4" t="s">
        <v>24</v>
      </c>
      <c r="O8368" s="4" t="str">
        <f>TEXT(Table1[[#This Row],[Invoice Date]],"yyyy")</f>
        <v>2021</v>
      </c>
      <c r="P8368" s="4" t="str">
        <f>TEXT(Table1[[#This Row],[Invoice Date]],"mmm")</f>
        <v>Nov</v>
      </c>
      <c r="Q8368" s="27">
        <f>WEEKNUM(Table1[[#This Row],[Invoice Date]]) + IF(YEAR(Table1[[#This Row],[Invoice Date]])=2021, 52, 0)</f>
        <v>97</v>
      </c>
    </row>
    <row r="8369" spans="2:17" ht="14.25" customHeight="1" x14ac:dyDescent="0.3">
      <c r="B8369" s="4" t="s">
        <v>61</v>
      </c>
      <c r="C8369" s="33">
        <v>1185731</v>
      </c>
      <c r="D8369" s="5">
        <v>44505</v>
      </c>
      <c r="E8369" s="4" t="s">
        <v>15</v>
      </c>
      <c r="F8369" s="4" t="s">
        <v>62</v>
      </c>
      <c r="G8369" s="4" t="s">
        <v>63</v>
      </c>
      <c r="H8369" s="6" t="s">
        <v>17</v>
      </c>
      <c r="I8369" s="7">
        <v>52</v>
      </c>
      <c r="J8369" s="8">
        <v>144</v>
      </c>
      <c r="K8369" s="9">
        <v>7488</v>
      </c>
      <c r="L8369" s="9">
        <v>3369.5999999999995</v>
      </c>
      <c r="M8369" s="10">
        <v>0.44999999999999996</v>
      </c>
      <c r="N8369" s="4" t="s">
        <v>83</v>
      </c>
      <c r="O8369" s="4" t="str">
        <f>TEXT(Table1[[#This Row],[Invoice Date]],"yyyy")</f>
        <v>2021</v>
      </c>
      <c r="P8369" s="4" t="str">
        <f>TEXT(Table1[[#This Row],[Invoice Date]],"mmm")</f>
        <v>Nov</v>
      </c>
      <c r="Q8369" s="27">
        <f>WEEKNUM(Table1[[#This Row],[Invoice Date]]) + IF(YEAR(Table1[[#This Row],[Invoice Date]])=2021, 52, 0)</f>
        <v>97</v>
      </c>
    </row>
    <row r="8370" spans="2:17" ht="14.25" customHeight="1" x14ac:dyDescent="0.3">
      <c r="B8370" s="4" t="s">
        <v>26</v>
      </c>
      <c r="C8370" s="33">
        <v>1197831</v>
      </c>
      <c r="D8370" s="5">
        <v>44505</v>
      </c>
      <c r="E8370" s="4" t="s">
        <v>31</v>
      </c>
      <c r="F8370" s="4" t="s">
        <v>84</v>
      </c>
      <c r="G8370" s="4" t="s">
        <v>85</v>
      </c>
      <c r="H8370" s="6" t="s">
        <v>20</v>
      </c>
      <c r="I8370" s="7">
        <v>58</v>
      </c>
      <c r="J8370" s="8">
        <v>150</v>
      </c>
      <c r="K8370" s="9">
        <v>8700</v>
      </c>
      <c r="L8370" s="9">
        <v>4698</v>
      </c>
      <c r="M8370" s="10">
        <v>0.54</v>
      </c>
      <c r="N8370" s="4" t="s">
        <v>83</v>
      </c>
      <c r="O8370" s="4" t="str">
        <f>TEXT(Table1[[#This Row],[Invoice Date]],"yyyy")</f>
        <v>2021</v>
      </c>
      <c r="P8370" s="4" t="str">
        <f>TEXT(Table1[[#This Row],[Invoice Date]],"mmm")</f>
        <v>Nov</v>
      </c>
      <c r="Q8370" s="27">
        <f>WEEKNUM(Table1[[#This Row],[Invoice Date]]) + IF(YEAR(Table1[[#This Row],[Invoice Date]])=2021, 52, 0)</f>
        <v>97</v>
      </c>
    </row>
    <row r="8371" spans="2:17" ht="14.25" customHeight="1" x14ac:dyDescent="0.3">
      <c r="B8371" s="4" t="s">
        <v>26</v>
      </c>
      <c r="C8371" s="33">
        <v>1197831</v>
      </c>
      <c r="D8371" s="5">
        <v>44505</v>
      </c>
      <c r="E8371" s="4" t="s">
        <v>31</v>
      </c>
      <c r="F8371" s="4" t="s">
        <v>84</v>
      </c>
      <c r="G8371" s="4" t="s">
        <v>85</v>
      </c>
      <c r="H8371" s="6" t="s">
        <v>20</v>
      </c>
      <c r="I8371" s="7">
        <v>42</v>
      </c>
      <c r="J8371" s="8">
        <v>210</v>
      </c>
      <c r="K8371" s="9">
        <v>8820</v>
      </c>
      <c r="L8371" s="9">
        <v>3704.3999999999996</v>
      </c>
      <c r="M8371" s="10">
        <v>0.42</v>
      </c>
      <c r="N8371" s="4" t="s">
        <v>24</v>
      </c>
      <c r="O8371" s="4" t="str">
        <f>TEXT(Table1[[#This Row],[Invoice Date]],"yyyy")</f>
        <v>2021</v>
      </c>
      <c r="P8371" s="4" t="str">
        <f>TEXT(Table1[[#This Row],[Invoice Date]],"mmm")</f>
        <v>Nov</v>
      </c>
      <c r="Q8371" s="27">
        <f>WEEKNUM(Table1[[#This Row],[Invoice Date]]) + IF(YEAR(Table1[[#This Row],[Invoice Date]])=2021, 52, 0)</f>
        <v>97</v>
      </c>
    </row>
    <row r="8372" spans="2:17" ht="14.25" customHeight="1" x14ac:dyDescent="0.3">
      <c r="B8372" s="4" t="s">
        <v>26</v>
      </c>
      <c r="C8372" s="33">
        <v>1197831</v>
      </c>
      <c r="D8372" s="5">
        <v>44505</v>
      </c>
      <c r="E8372" s="4" t="s">
        <v>31</v>
      </c>
      <c r="F8372" s="4" t="s">
        <v>84</v>
      </c>
      <c r="G8372" s="4" t="s">
        <v>85</v>
      </c>
      <c r="H8372" s="6" t="s">
        <v>23</v>
      </c>
      <c r="I8372" s="7">
        <v>51</v>
      </c>
      <c r="J8372" s="8">
        <v>194</v>
      </c>
      <c r="K8372" s="9">
        <v>9894</v>
      </c>
      <c r="L8372" s="9">
        <v>5837.4600000000009</v>
      </c>
      <c r="M8372" s="10">
        <v>0.59000000000000008</v>
      </c>
      <c r="N8372" s="4" t="s">
        <v>24</v>
      </c>
      <c r="O8372" s="4" t="str">
        <f>TEXT(Table1[[#This Row],[Invoice Date]],"yyyy")</f>
        <v>2021</v>
      </c>
      <c r="P8372" s="4" t="str">
        <f>TEXT(Table1[[#This Row],[Invoice Date]],"mmm")</f>
        <v>Nov</v>
      </c>
      <c r="Q8372" s="27">
        <f>WEEKNUM(Table1[[#This Row],[Invoice Date]]) + IF(YEAR(Table1[[#This Row],[Invoice Date]])=2021, 52, 0)</f>
        <v>97</v>
      </c>
    </row>
    <row r="8373" spans="2:17" ht="14.25" customHeight="1" x14ac:dyDescent="0.3">
      <c r="B8373" s="4" t="s">
        <v>26</v>
      </c>
      <c r="C8373" s="33">
        <v>1197831</v>
      </c>
      <c r="D8373" s="5">
        <v>44505</v>
      </c>
      <c r="E8373" s="4" t="s">
        <v>31</v>
      </c>
      <c r="F8373" s="4" t="s">
        <v>84</v>
      </c>
      <c r="G8373" s="4" t="s">
        <v>85</v>
      </c>
      <c r="H8373" s="6" t="s">
        <v>23</v>
      </c>
      <c r="I8373" s="7">
        <v>63</v>
      </c>
      <c r="J8373" s="8">
        <v>163</v>
      </c>
      <c r="K8373" s="9">
        <v>10269</v>
      </c>
      <c r="L8373" s="9">
        <v>6880.2300000000005</v>
      </c>
      <c r="M8373" s="10">
        <v>0.67</v>
      </c>
      <c r="N8373" s="4" t="s">
        <v>83</v>
      </c>
      <c r="O8373" s="4" t="str">
        <f>TEXT(Table1[[#This Row],[Invoice Date]],"yyyy")</f>
        <v>2021</v>
      </c>
      <c r="P8373" s="4" t="str">
        <f>TEXT(Table1[[#This Row],[Invoice Date]],"mmm")</f>
        <v>Nov</v>
      </c>
      <c r="Q8373" s="27">
        <f>WEEKNUM(Table1[[#This Row],[Invoice Date]]) + IF(YEAR(Table1[[#This Row],[Invoice Date]])=2021, 52, 0)</f>
        <v>97</v>
      </c>
    </row>
    <row r="8374" spans="2:17" ht="14.25" customHeight="1" x14ac:dyDescent="0.3">
      <c r="B8374" s="4" t="s">
        <v>14</v>
      </c>
      <c r="C8374" s="33">
        <v>1185732</v>
      </c>
      <c r="D8374" s="5">
        <v>44505</v>
      </c>
      <c r="E8374" s="4" t="s">
        <v>15</v>
      </c>
      <c r="F8374" s="4" t="s">
        <v>40</v>
      </c>
      <c r="G8374" s="4" t="s">
        <v>41</v>
      </c>
      <c r="H8374" s="6" t="s">
        <v>20</v>
      </c>
      <c r="I8374" s="7">
        <v>40</v>
      </c>
      <c r="J8374" s="8">
        <v>175</v>
      </c>
      <c r="K8374" s="9">
        <v>70000</v>
      </c>
      <c r="L8374" s="9">
        <v>27999.999999999996</v>
      </c>
      <c r="M8374" s="10">
        <v>0.39999999999999997</v>
      </c>
      <c r="N8374" s="4" t="s">
        <v>24</v>
      </c>
      <c r="O8374" s="4" t="str">
        <f>TEXT(Table1[[#This Row],[Invoice Date]],"yyyy")</f>
        <v>2021</v>
      </c>
      <c r="P8374" s="4" t="str">
        <f>TEXT(Table1[[#This Row],[Invoice Date]],"mmm")</f>
        <v>Nov</v>
      </c>
      <c r="Q8374" s="27">
        <f>WEEKNUM(Table1[[#This Row],[Invoice Date]]) + IF(YEAR(Table1[[#This Row],[Invoice Date]])=2021, 52, 0)</f>
        <v>97</v>
      </c>
    </row>
    <row r="8375" spans="2:17" ht="14.25" customHeight="1" x14ac:dyDescent="0.3">
      <c r="B8375" s="4" t="s">
        <v>26</v>
      </c>
      <c r="C8375" s="33">
        <v>1197831</v>
      </c>
      <c r="D8375" s="5">
        <v>44505</v>
      </c>
      <c r="E8375" s="4" t="s">
        <v>31</v>
      </c>
      <c r="F8375" s="4" t="s">
        <v>84</v>
      </c>
      <c r="G8375" s="4" t="s">
        <v>85</v>
      </c>
      <c r="H8375" s="6" t="s">
        <v>22</v>
      </c>
      <c r="I8375" s="7">
        <v>54.999999999999993</v>
      </c>
      <c r="J8375" s="8">
        <v>425</v>
      </c>
      <c r="K8375" s="9">
        <v>233749.99999999997</v>
      </c>
      <c r="L8375" s="9">
        <v>81812.499999999985</v>
      </c>
      <c r="M8375" s="10">
        <v>0.35</v>
      </c>
      <c r="N8375" s="4" t="s">
        <v>83</v>
      </c>
      <c r="O8375" s="4" t="str">
        <f>TEXT(Table1[[#This Row],[Invoice Date]],"yyyy")</f>
        <v>2021</v>
      </c>
      <c r="P8375" s="4" t="str">
        <f>TEXT(Table1[[#This Row],[Invoice Date]],"mmm")</f>
        <v>Nov</v>
      </c>
      <c r="Q8375" s="27">
        <f>WEEKNUM(Table1[[#This Row],[Invoice Date]]) + IF(YEAR(Table1[[#This Row],[Invoice Date]])=2021, 52, 0)</f>
        <v>97</v>
      </c>
    </row>
    <row r="8376" spans="2:17" ht="14.25" customHeight="1" x14ac:dyDescent="0.3">
      <c r="B8376" s="4" t="s">
        <v>26</v>
      </c>
      <c r="C8376" s="33">
        <v>1197831</v>
      </c>
      <c r="D8376" s="5">
        <v>44505</v>
      </c>
      <c r="E8376" s="4" t="s">
        <v>31</v>
      </c>
      <c r="F8376" s="4" t="s">
        <v>84</v>
      </c>
      <c r="G8376" s="4" t="s">
        <v>85</v>
      </c>
      <c r="H8376" s="6" t="s">
        <v>17</v>
      </c>
      <c r="I8376" s="7">
        <v>35</v>
      </c>
      <c r="J8376" s="8">
        <v>675</v>
      </c>
      <c r="K8376" s="9">
        <v>236250</v>
      </c>
      <c r="L8376" s="9">
        <v>94499.999999999985</v>
      </c>
      <c r="M8376" s="10">
        <v>0.39999999999999997</v>
      </c>
      <c r="N8376" s="4" t="s">
        <v>83</v>
      </c>
      <c r="O8376" s="4" t="str">
        <f>TEXT(Table1[[#This Row],[Invoice Date]],"yyyy")</f>
        <v>2021</v>
      </c>
      <c r="P8376" s="4" t="str">
        <f>TEXT(Table1[[#This Row],[Invoice Date]],"mmm")</f>
        <v>Nov</v>
      </c>
      <c r="Q8376" s="27">
        <f>WEEKNUM(Table1[[#This Row],[Invoice Date]]) + IF(YEAR(Table1[[#This Row],[Invoice Date]])=2021, 52, 0)</f>
        <v>97</v>
      </c>
    </row>
    <row r="8377" spans="2:17" ht="14.25" customHeight="1" x14ac:dyDescent="0.3">
      <c r="B8377" s="4" t="s">
        <v>26</v>
      </c>
      <c r="C8377" s="33">
        <v>1197831</v>
      </c>
      <c r="D8377" s="5">
        <v>44505</v>
      </c>
      <c r="E8377" s="4" t="s">
        <v>31</v>
      </c>
      <c r="F8377" s="4" t="s">
        <v>84</v>
      </c>
      <c r="G8377" s="4" t="s">
        <v>85</v>
      </c>
      <c r="H8377" s="6" t="s">
        <v>19</v>
      </c>
      <c r="I8377" s="7">
        <v>35</v>
      </c>
      <c r="J8377" s="8">
        <v>675</v>
      </c>
      <c r="K8377" s="9">
        <v>236250</v>
      </c>
      <c r="L8377" s="9">
        <v>94499.999999999985</v>
      </c>
      <c r="M8377" s="10">
        <v>0.39999999999999997</v>
      </c>
      <c r="N8377" s="4" t="s">
        <v>83</v>
      </c>
      <c r="O8377" s="4" t="str">
        <f>TEXT(Table1[[#This Row],[Invoice Date]],"yyyy")</f>
        <v>2021</v>
      </c>
      <c r="P8377" s="4" t="str">
        <f>TEXT(Table1[[#This Row],[Invoice Date]],"mmm")</f>
        <v>Nov</v>
      </c>
      <c r="Q8377" s="27">
        <f>WEEKNUM(Table1[[#This Row],[Invoice Date]]) + IF(YEAR(Table1[[#This Row],[Invoice Date]])=2021, 52, 0)</f>
        <v>97</v>
      </c>
    </row>
    <row r="8378" spans="2:17" ht="14.25" customHeight="1" x14ac:dyDescent="0.3">
      <c r="B8378" s="4" t="s">
        <v>26</v>
      </c>
      <c r="C8378" s="33">
        <v>1197831</v>
      </c>
      <c r="D8378" s="5">
        <v>44505</v>
      </c>
      <c r="E8378" s="4" t="s">
        <v>31</v>
      </c>
      <c r="F8378" s="4" t="s">
        <v>84</v>
      </c>
      <c r="G8378" s="4" t="s">
        <v>85</v>
      </c>
      <c r="H8378" s="6" t="s">
        <v>21</v>
      </c>
      <c r="I8378" s="7">
        <v>60</v>
      </c>
      <c r="J8378" s="8">
        <v>450</v>
      </c>
      <c r="K8378" s="9">
        <v>270000</v>
      </c>
      <c r="L8378" s="9">
        <v>135000</v>
      </c>
      <c r="M8378" s="10">
        <v>0.5</v>
      </c>
      <c r="N8378" s="4" t="s">
        <v>83</v>
      </c>
      <c r="O8378" s="4" t="str">
        <f>TEXT(Table1[[#This Row],[Invoice Date]],"yyyy")</f>
        <v>2021</v>
      </c>
      <c r="P8378" s="4" t="str">
        <f>TEXT(Table1[[#This Row],[Invoice Date]],"mmm")</f>
        <v>Nov</v>
      </c>
      <c r="Q8378" s="27">
        <f>WEEKNUM(Table1[[#This Row],[Invoice Date]]) + IF(YEAR(Table1[[#This Row],[Invoice Date]])=2021, 52, 0)</f>
        <v>97</v>
      </c>
    </row>
    <row r="8379" spans="2:17" ht="14.25" customHeight="1" x14ac:dyDescent="0.3">
      <c r="B8379" s="4" t="s">
        <v>61</v>
      </c>
      <c r="C8379" s="33">
        <v>1185731</v>
      </c>
      <c r="D8379" s="5">
        <v>44505</v>
      </c>
      <c r="E8379" s="4" t="s">
        <v>15</v>
      </c>
      <c r="F8379" s="4" t="s">
        <v>62</v>
      </c>
      <c r="G8379" s="4" t="s">
        <v>63</v>
      </c>
      <c r="H8379" s="6" t="s">
        <v>17</v>
      </c>
      <c r="I8379" s="7">
        <v>54.999999999999993</v>
      </c>
      <c r="J8379" s="8">
        <v>495</v>
      </c>
      <c r="K8379" s="9">
        <v>272249.99999999994</v>
      </c>
      <c r="L8379" s="9">
        <v>95287.499999999971</v>
      </c>
      <c r="M8379" s="10">
        <v>0.35</v>
      </c>
      <c r="N8379" s="4" t="s">
        <v>24</v>
      </c>
      <c r="O8379" s="4" t="str">
        <f>TEXT(Table1[[#This Row],[Invoice Date]],"yyyy")</f>
        <v>2021</v>
      </c>
      <c r="P8379" s="4" t="str">
        <f>TEXT(Table1[[#This Row],[Invoice Date]],"mmm")</f>
        <v>Nov</v>
      </c>
      <c r="Q8379" s="27">
        <f>WEEKNUM(Table1[[#This Row],[Invoice Date]]) + IF(YEAR(Table1[[#This Row],[Invoice Date]])=2021, 52, 0)</f>
        <v>97</v>
      </c>
    </row>
    <row r="8380" spans="2:17" ht="14.25" customHeight="1" x14ac:dyDescent="0.3">
      <c r="B8380" s="4" t="s">
        <v>26</v>
      </c>
      <c r="C8380" s="33">
        <v>1197831</v>
      </c>
      <c r="D8380" s="5">
        <v>44505</v>
      </c>
      <c r="E8380" s="4" t="s">
        <v>31</v>
      </c>
      <c r="F8380" s="4" t="s">
        <v>84</v>
      </c>
      <c r="G8380" s="4" t="s">
        <v>85</v>
      </c>
      <c r="H8380" s="6" t="s">
        <v>20</v>
      </c>
      <c r="I8380" s="7">
        <v>60</v>
      </c>
      <c r="J8380" s="8">
        <v>600</v>
      </c>
      <c r="K8380" s="9">
        <v>360000</v>
      </c>
      <c r="L8380" s="9">
        <v>144000</v>
      </c>
      <c r="M8380" s="10">
        <v>0.39999999999999997</v>
      </c>
      <c r="N8380" s="4" t="s">
        <v>83</v>
      </c>
      <c r="O8380" s="4" t="str">
        <f>TEXT(Table1[[#This Row],[Invoice Date]],"yyyy")</f>
        <v>2021</v>
      </c>
      <c r="P8380" s="4" t="str">
        <f>TEXT(Table1[[#This Row],[Invoice Date]],"mmm")</f>
        <v>Nov</v>
      </c>
      <c r="Q8380" s="27">
        <f>WEEKNUM(Table1[[#This Row],[Invoice Date]]) + IF(YEAR(Table1[[#This Row],[Invoice Date]])=2021, 52, 0)</f>
        <v>97</v>
      </c>
    </row>
    <row r="8381" spans="2:17" ht="14.25" customHeight="1" x14ac:dyDescent="0.3">
      <c r="B8381" s="4" t="s">
        <v>26</v>
      </c>
      <c r="C8381" s="33">
        <v>1197831</v>
      </c>
      <c r="D8381" s="5">
        <v>44505</v>
      </c>
      <c r="E8381" s="4" t="s">
        <v>31</v>
      </c>
      <c r="F8381" s="4" t="s">
        <v>84</v>
      </c>
      <c r="G8381" s="4" t="s">
        <v>85</v>
      </c>
      <c r="H8381" s="6" t="s">
        <v>23</v>
      </c>
      <c r="I8381" s="7">
        <v>65</v>
      </c>
      <c r="J8381" s="8">
        <v>625</v>
      </c>
      <c r="K8381" s="9">
        <v>406250</v>
      </c>
      <c r="L8381" s="9">
        <v>223437.50000000003</v>
      </c>
      <c r="M8381" s="10">
        <v>0.55000000000000004</v>
      </c>
      <c r="N8381" s="4" t="s">
        <v>83</v>
      </c>
      <c r="O8381" s="4" t="str">
        <f>TEXT(Table1[[#This Row],[Invoice Date]],"yyyy")</f>
        <v>2021</v>
      </c>
      <c r="P8381" s="4" t="str">
        <f>TEXT(Table1[[#This Row],[Invoice Date]],"mmm")</f>
        <v>Nov</v>
      </c>
      <c r="Q8381" s="27">
        <f>WEEKNUM(Table1[[#This Row],[Invoice Date]]) + IF(YEAR(Table1[[#This Row],[Invoice Date]])=2021, 52, 0)</f>
        <v>97</v>
      </c>
    </row>
    <row r="8382" spans="2:17" ht="14.25" customHeight="1" x14ac:dyDescent="0.3">
      <c r="B8382" s="4" t="s">
        <v>14</v>
      </c>
      <c r="C8382" s="33">
        <v>1185732</v>
      </c>
      <c r="D8382" s="5">
        <v>44506</v>
      </c>
      <c r="E8382" s="4" t="s">
        <v>15</v>
      </c>
      <c r="F8382" s="4" t="s">
        <v>40</v>
      </c>
      <c r="G8382" s="4" t="s">
        <v>41</v>
      </c>
      <c r="H8382" s="6" t="s">
        <v>21</v>
      </c>
      <c r="I8382" s="7">
        <v>32</v>
      </c>
      <c r="J8382" s="8">
        <v>8</v>
      </c>
      <c r="K8382" s="9">
        <v>256</v>
      </c>
      <c r="L8382" s="9">
        <v>112.63999999999999</v>
      </c>
      <c r="M8382" s="10">
        <v>0.43999999999999995</v>
      </c>
      <c r="N8382" s="4" t="s">
        <v>24</v>
      </c>
      <c r="O8382" s="4" t="str">
        <f>TEXT(Table1[[#This Row],[Invoice Date]],"yyyy")</f>
        <v>2021</v>
      </c>
      <c r="P8382" s="4" t="str">
        <f>TEXT(Table1[[#This Row],[Invoice Date]],"mmm")</f>
        <v>Nov</v>
      </c>
      <c r="Q8382" s="27">
        <f>WEEKNUM(Table1[[#This Row],[Invoice Date]]) + IF(YEAR(Table1[[#This Row],[Invoice Date]])=2021, 52, 0)</f>
        <v>97</v>
      </c>
    </row>
    <row r="8383" spans="2:17" ht="14.25" customHeight="1" x14ac:dyDescent="0.3">
      <c r="B8383" s="4" t="s">
        <v>14</v>
      </c>
      <c r="C8383" s="33">
        <v>1185732</v>
      </c>
      <c r="D8383" s="5">
        <v>44506</v>
      </c>
      <c r="E8383" s="4" t="s">
        <v>15</v>
      </c>
      <c r="F8383" s="4" t="s">
        <v>40</v>
      </c>
      <c r="G8383" s="4" t="s">
        <v>41</v>
      </c>
      <c r="H8383" s="6" t="s">
        <v>21</v>
      </c>
      <c r="I8383" s="7">
        <v>43</v>
      </c>
      <c r="J8383" s="8">
        <v>8</v>
      </c>
      <c r="K8383" s="9">
        <v>344</v>
      </c>
      <c r="L8383" s="9">
        <v>175.44</v>
      </c>
      <c r="M8383" s="10">
        <v>0.51</v>
      </c>
      <c r="N8383" s="4" t="s">
        <v>83</v>
      </c>
      <c r="O8383" s="4" t="str">
        <f>TEXT(Table1[[#This Row],[Invoice Date]],"yyyy")</f>
        <v>2021</v>
      </c>
      <c r="P8383" s="4" t="str">
        <f>TEXT(Table1[[#This Row],[Invoice Date]],"mmm")</f>
        <v>Nov</v>
      </c>
      <c r="Q8383" s="27">
        <f>WEEKNUM(Table1[[#This Row],[Invoice Date]]) + IF(YEAR(Table1[[#This Row],[Invoice Date]])=2021, 52, 0)</f>
        <v>97</v>
      </c>
    </row>
    <row r="8384" spans="2:17" ht="14.25" customHeight="1" x14ac:dyDescent="0.3">
      <c r="B8384" s="4" t="s">
        <v>30</v>
      </c>
      <c r="C8384" s="34">
        <v>1128299</v>
      </c>
      <c r="D8384" s="5">
        <v>44506</v>
      </c>
      <c r="E8384" s="4" t="s">
        <v>36</v>
      </c>
      <c r="F8384" s="4" t="s">
        <v>112</v>
      </c>
      <c r="G8384" s="4" t="s">
        <v>113</v>
      </c>
      <c r="H8384" s="6" t="s">
        <v>21</v>
      </c>
      <c r="I8384" s="7">
        <v>34</v>
      </c>
      <c r="J8384" s="8">
        <v>52</v>
      </c>
      <c r="K8384" s="9">
        <v>1768</v>
      </c>
      <c r="L8384" s="9">
        <v>724.88</v>
      </c>
      <c r="M8384" s="10">
        <v>0.41</v>
      </c>
      <c r="N8384" s="4" t="s">
        <v>83</v>
      </c>
      <c r="O8384" s="4" t="str">
        <f>TEXT(Table1[[#This Row],[Invoice Date]],"yyyy")</f>
        <v>2021</v>
      </c>
      <c r="P8384" s="4" t="str">
        <f>TEXT(Table1[[#This Row],[Invoice Date]],"mmm")</f>
        <v>Nov</v>
      </c>
      <c r="Q8384" s="27">
        <f>WEEKNUM(Table1[[#This Row],[Invoice Date]]) + IF(YEAR(Table1[[#This Row],[Invoice Date]])=2021, 52, 0)</f>
        <v>97</v>
      </c>
    </row>
    <row r="8385" spans="2:17" ht="14.25" customHeight="1" x14ac:dyDescent="0.3">
      <c r="B8385" s="4" t="s">
        <v>30</v>
      </c>
      <c r="C8385" s="34">
        <v>1128299</v>
      </c>
      <c r="D8385" s="5">
        <v>44506</v>
      </c>
      <c r="E8385" s="4" t="s">
        <v>36</v>
      </c>
      <c r="F8385" s="4" t="s">
        <v>112</v>
      </c>
      <c r="G8385" s="4" t="s">
        <v>113</v>
      </c>
      <c r="H8385" s="6" t="s">
        <v>20</v>
      </c>
      <c r="I8385" s="7">
        <v>32</v>
      </c>
      <c r="J8385" s="8">
        <v>57</v>
      </c>
      <c r="K8385" s="9">
        <v>1824</v>
      </c>
      <c r="L8385" s="9">
        <v>802.56000000000006</v>
      </c>
      <c r="M8385" s="10">
        <v>0.44</v>
      </c>
      <c r="N8385" s="4" t="s">
        <v>83</v>
      </c>
      <c r="O8385" s="4" t="str">
        <f>TEXT(Table1[[#This Row],[Invoice Date]],"yyyy")</f>
        <v>2021</v>
      </c>
      <c r="P8385" s="4" t="str">
        <f>TEXT(Table1[[#This Row],[Invoice Date]],"mmm")</f>
        <v>Nov</v>
      </c>
      <c r="Q8385" s="27">
        <f>WEEKNUM(Table1[[#This Row],[Invoice Date]]) + IF(YEAR(Table1[[#This Row],[Invoice Date]])=2021, 52, 0)</f>
        <v>97</v>
      </c>
    </row>
    <row r="8386" spans="2:17" ht="14.25" customHeight="1" x14ac:dyDescent="0.3">
      <c r="B8386" s="4" t="s">
        <v>30</v>
      </c>
      <c r="C8386" s="34">
        <v>1128299</v>
      </c>
      <c r="D8386" s="5">
        <v>44506</v>
      </c>
      <c r="E8386" s="4" t="s">
        <v>36</v>
      </c>
      <c r="F8386" s="4" t="s">
        <v>112</v>
      </c>
      <c r="G8386" s="4" t="s">
        <v>113</v>
      </c>
      <c r="H8386" s="6" t="s">
        <v>19</v>
      </c>
      <c r="I8386" s="7">
        <v>32</v>
      </c>
      <c r="J8386" s="8">
        <v>72</v>
      </c>
      <c r="K8386" s="9">
        <v>2304</v>
      </c>
      <c r="L8386" s="9">
        <v>1128.96</v>
      </c>
      <c r="M8386" s="10">
        <v>0.49</v>
      </c>
      <c r="N8386" s="4" t="s">
        <v>83</v>
      </c>
      <c r="O8386" s="4" t="str">
        <f>TEXT(Table1[[#This Row],[Invoice Date]],"yyyy")</f>
        <v>2021</v>
      </c>
      <c r="P8386" s="4" t="str">
        <f>TEXT(Table1[[#This Row],[Invoice Date]],"mmm")</f>
        <v>Nov</v>
      </c>
      <c r="Q8386" s="27">
        <f>WEEKNUM(Table1[[#This Row],[Invoice Date]]) + IF(YEAR(Table1[[#This Row],[Invoice Date]])=2021, 52, 0)</f>
        <v>97</v>
      </c>
    </row>
    <row r="8387" spans="2:17" ht="14.25" customHeight="1" x14ac:dyDescent="0.3">
      <c r="B8387" s="4" t="s">
        <v>30</v>
      </c>
      <c r="C8387" s="34">
        <v>1128299</v>
      </c>
      <c r="D8387" s="5">
        <v>44506</v>
      </c>
      <c r="E8387" s="4" t="s">
        <v>36</v>
      </c>
      <c r="F8387" s="4" t="s">
        <v>112</v>
      </c>
      <c r="G8387" s="4" t="s">
        <v>113</v>
      </c>
      <c r="H8387" s="6" t="s">
        <v>22</v>
      </c>
      <c r="I8387" s="7">
        <v>55</v>
      </c>
      <c r="J8387" s="8">
        <v>49</v>
      </c>
      <c r="K8387" s="9">
        <v>2695</v>
      </c>
      <c r="L8387" s="9">
        <v>1617</v>
      </c>
      <c r="M8387" s="10">
        <v>0.6</v>
      </c>
      <c r="N8387" s="4" t="s">
        <v>83</v>
      </c>
      <c r="O8387" s="4" t="str">
        <f>TEXT(Table1[[#This Row],[Invoice Date]],"yyyy")</f>
        <v>2021</v>
      </c>
      <c r="P8387" s="4" t="str">
        <f>TEXT(Table1[[#This Row],[Invoice Date]],"mmm")</f>
        <v>Nov</v>
      </c>
      <c r="Q8387" s="27">
        <f>WEEKNUM(Table1[[#This Row],[Invoice Date]]) + IF(YEAR(Table1[[#This Row],[Invoice Date]])=2021, 52, 0)</f>
        <v>97</v>
      </c>
    </row>
    <row r="8388" spans="2:17" ht="14.25" customHeight="1" x14ac:dyDescent="0.3">
      <c r="B8388" s="4" t="s">
        <v>61</v>
      </c>
      <c r="C8388" s="33">
        <v>1185731</v>
      </c>
      <c r="D8388" s="5">
        <v>44506</v>
      </c>
      <c r="E8388" s="4" t="s">
        <v>15</v>
      </c>
      <c r="F8388" s="4" t="s">
        <v>62</v>
      </c>
      <c r="G8388" s="4" t="s">
        <v>63</v>
      </c>
      <c r="H8388" s="6" t="s">
        <v>19</v>
      </c>
      <c r="I8388" s="7">
        <v>48</v>
      </c>
      <c r="J8388" s="8">
        <v>60</v>
      </c>
      <c r="K8388" s="9">
        <v>2880</v>
      </c>
      <c r="L8388" s="9">
        <v>1440</v>
      </c>
      <c r="M8388" s="10">
        <v>0.5</v>
      </c>
      <c r="N8388" s="4" t="s">
        <v>83</v>
      </c>
      <c r="O8388" s="4" t="str">
        <f>TEXT(Table1[[#This Row],[Invoice Date]],"yyyy")</f>
        <v>2021</v>
      </c>
      <c r="P8388" s="4" t="str">
        <f>TEXT(Table1[[#This Row],[Invoice Date]],"mmm")</f>
        <v>Nov</v>
      </c>
      <c r="Q8388" s="27">
        <f>WEEKNUM(Table1[[#This Row],[Invoice Date]]) + IF(YEAR(Table1[[#This Row],[Invoice Date]])=2021, 52, 0)</f>
        <v>97</v>
      </c>
    </row>
    <row r="8389" spans="2:17" ht="14.25" customHeight="1" x14ac:dyDescent="0.3">
      <c r="B8389" s="4" t="s">
        <v>30</v>
      </c>
      <c r="C8389" s="34">
        <v>1128299</v>
      </c>
      <c r="D8389" s="5">
        <v>44506</v>
      </c>
      <c r="E8389" s="4" t="s">
        <v>36</v>
      </c>
      <c r="F8389" s="4" t="s">
        <v>112</v>
      </c>
      <c r="G8389" s="4" t="s">
        <v>113</v>
      </c>
      <c r="H8389" s="6" t="s">
        <v>23</v>
      </c>
      <c r="I8389" s="7">
        <v>59</v>
      </c>
      <c r="J8389" s="8">
        <v>72</v>
      </c>
      <c r="K8389" s="9">
        <v>4248</v>
      </c>
      <c r="L8389" s="9">
        <v>2208.96</v>
      </c>
      <c r="M8389" s="10">
        <v>0.52</v>
      </c>
      <c r="N8389" s="4" t="s">
        <v>83</v>
      </c>
      <c r="O8389" s="4" t="str">
        <f>TEXT(Table1[[#This Row],[Invoice Date]],"yyyy")</f>
        <v>2021</v>
      </c>
      <c r="P8389" s="4" t="str">
        <f>TEXT(Table1[[#This Row],[Invoice Date]],"mmm")</f>
        <v>Nov</v>
      </c>
      <c r="Q8389" s="27">
        <f>WEEKNUM(Table1[[#This Row],[Invoice Date]]) + IF(YEAR(Table1[[#This Row],[Invoice Date]])=2021, 52, 0)</f>
        <v>97</v>
      </c>
    </row>
    <row r="8390" spans="2:17" ht="14.25" customHeight="1" x14ac:dyDescent="0.3">
      <c r="B8390" s="4" t="s">
        <v>30</v>
      </c>
      <c r="C8390" s="34">
        <v>1128299</v>
      </c>
      <c r="D8390" s="5">
        <v>44506</v>
      </c>
      <c r="E8390" s="4" t="s">
        <v>36</v>
      </c>
      <c r="F8390" s="4" t="s">
        <v>112</v>
      </c>
      <c r="G8390" s="4" t="s">
        <v>113</v>
      </c>
      <c r="H8390" s="6" t="s">
        <v>17</v>
      </c>
      <c r="I8390" s="7">
        <v>41</v>
      </c>
      <c r="J8390" s="8">
        <v>112</v>
      </c>
      <c r="K8390" s="9">
        <v>4592</v>
      </c>
      <c r="L8390" s="9">
        <v>2020.48</v>
      </c>
      <c r="M8390" s="10">
        <v>0.44</v>
      </c>
      <c r="N8390" s="4" t="s">
        <v>83</v>
      </c>
      <c r="O8390" s="4" t="str">
        <f>TEXT(Table1[[#This Row],[Invoice Date]],"yyyy")</f>
        <v>2021</v>
      </c>
      <c r="P8390" s="4" t="str">
        <f>TEXT(Table1[[#This Row],[Invoice Date]],"mmm")</f>
        <v>Nov</v>
      </c>
      <c r="Q8390" s="27">
        <f>WEEKNUM(Table1[[#This Row],[Invoice Date]]) + IF(YEAR(Table1[[#This Row],[Invoice Date]])=2021, 52, 0)</f>
        <v>97</v>
      </c>
    </row>
    <row r="8391" spans="2:17" ht="14.25" customHeight="1" x14ac:dyDescent="0.3">
      <c r="B8391" s="4" t="s">
        <v>14</v>
      </c>
      <c r="C8391" s="33">
        <v>1185732</v>
      </c>
      <c r="D8391" s="5">
        <v>44506</v>
      </c>
      <c r="E8391" s="4" t="s">
        <v>48</v>
      </c>
      <c r="F8391" s="4" t="s">
        <v>92</v>
      </c>
      <c r="G8391" s="4" t="s">
        <v>93</v>
      </c>
      <c r="H8391" s="6" t="s">
        <v>19</v>
      </c>
      <c r="I8391" s="7">
        <v>44</v>
      </c>
      <c r="J8391" s="8">
        <v>188</v>
      </c>
      <c r="K8391" s="9">
        <v>8272</v>
      </c>
      <c r="L8391" s="9">
        <v>3722.3999999999996</v>
      </c>
      <c r="M8391" s="10">
        <v>0.44999999999999996</v>
      </c>
      <c r="N8391" s="4" t="s">
        <v>83</v>
      </c>
      <c r="O8391" s="4" t="str">
        <f>TEXT(Table1[[#This Row],[Invoice Date]],"yyyy")</f>
        <v>2021</v>
      </c>
      <c r="P8391" s="4" t="str">
        <f>TEXT(Table1[[#This Row],[Invoice Date]],"mmm")</f>
        <v>Nov</v>
      </c>
      <c r="Q8391" s="27">
        <f>WEEKNUM(Table1[[#This Row],[Invoice Date]]) + IF(YEAR(Table1[[#This Row],[Invoice Date]])=2021, 52, 0)</f>
        <v>97</v>
      </c>
    </row>
    <row r="8392" spans="2:17" ht="14.25" customHeight="1" x14ac:dyDescent="0.3">
      <c r="B8392" s="4" t="s">
        <v>14</v>
      </c>
      <c r="C8392" s="33">
        <v>1185732</v>
      </c>
      <c r="D8392" s="5">
        <v>44506</v>
      </c>
      <c r="E8392" s="4" t="s">
        <v>48</v>
      </c>
      <c r="F8392" s="4" t="s">
        <v>92</v>
      </c>
      <c r="G8392" s="4" t="s">
        <v>93</v>
      </c>
      <c r="H8392" s="6" t="s">
        <v>20</v>
      </c>
      <c r="I8392" s="7">
        <v>43</v>
      </c>
      <c r="J8392" s="8">
        <v>202</v>
      </c>
      <c r="K8392" s="9">
        <v>8686</v>
      </c>
      <c r="L8392" s="9">
        <v>3040.1</v>
      </c>
      <c r="M8392" s="10">
        <v>0.35</v>
      </c>
      <c r="N8392" s="4" t="s">
        <v>83</v>
      </c>
      <c r="O8392" s="4" t="str">
        <f>TEXT(Table1[[#This Row],[Invoice Date]],"yyyy")</f>
        <v>2021</v>
      </c>
      <c r="P8392" s="4" t="str">
        <f>TEXT(Table1[[#This Row],[Invoice Date]],"mmm")</f>
        <v>Nov</v>
      </c>
      <c r="Q8392" s="27">
        <f>WEEKNUM(Table1[[#This Row],[Invoice Date]]) + IF(YEAR(Table1[[#This Row],[Invoice Date]])=2021, 52, 0)</f>
        <v>97</v>
      </c>
    </row>
    <row r="8393" spans="2:17" ht="14.25" customHeight="1" x14ac:dyDescent="0.3">
      <c r="B8393" s="4" t="s">
        <v>14</v>
      </c>
      <c r="C8393" s="33">
        <v>1185732</v>
      </c>
      <c r="D8393" s="5">
        <v>44506</v>
      </c>
      <c r="E8393" s="4" t="s">
        <v>15</v>
      </c>
      <c r="F8393" s="4" t="s">
        <v>40</v>
      </c>
      <c r="G8393" s="4" t="s">
        <v>41</v>
      </c>
      <c r="H8393" s="6" t="s">
        <v>21</v>
      </c>
      <c r="I8393" s="7">
        <v>45</v>
      </c>
      <c r="J8393" s="8">
        <v>25</v>
      </c>
      <c r="K8393" s="9">
        <v>11250</v>
      </c>
      <c r="L8393" s="9">
        <v>4500</v>
      </c>
      <c r="M8393" s="10">
        <v>0.39999999999999997</v>
      </c>
      <c r="N8393" s="4" t="s">
        <v>24</v>
      </c>
      <c r="O8393" s="4" t="str">
        <f>TEXT(Table1[[#This Row],[Invoice Date]],"yyyy")</f>
        <v>2021</v>
      </c>
      <c r="P8393" s="4" t="str">
        <f>TEXT(Table1[[#This Row],[Invoice Date]],"mmm")</f>
        <v>Nov</v>
      </c>
      <c r="Q8393" s="27">
        <f>WEEKNUM(Table1[[#This Row],[Invoice Date]]) + IF(YEAR(Table1[[#This Row],[Invoice Date]])=2021, 52, 0)</f>
        <v>97</v>
      </c>
    </row>
    <row r="8394" spans="2:17" ht="14.25" customHeight="1" x14ac:dyDescent="0.3">
      <c r="B8394" s="4" t="s">
        <v>14</v>
      </c>
      <c r="C8394" s="33">
        <v>1185732</v>
      </c>
      <c r="D8394" s="5">
        <v>44506</v>
      </c>
      <c r="E8394" s="4" t="s">
        <v>48</v>
      </c>
      <c r="F8394" s="4" t="s">
        <v>92</v>
      </c>
      <c r="G8394" s="4" t="s">
        <v>93</v>
      </c>
      <c r="H8394" s="6" t="s">
        <v>21</v>
      </c>
      <c r="I8394" s="7">
        <v>53</v>
      </c>
      <c r="J8394" s="8">
        <v>225</v>
      </c>
      <c r="K8394" s="9">
        <v>11925</v>
      </c>
      <c r="L8394" s="9">
        <v>5008.5</v>
      </c>
      <c r="M8394" s="10">
        <v>0.42</v>
      </c>
      <c r="N8394" s="4" t="s">
        <v>83</v>
      </c>
      <c r="O8394" s="4" t="str">
        <f>TEXT(Table1[[#This Row],[Invoice Date]],"yyyy")</f>
        <v>2021</v>
      </c>
      <c r="P8394" s="4" t="str">
        <f>TEXT(Table1[[#This Row],[Invoice Date]],"mmm")</f>
        <v>Nov</v>
      </c>
      <c r="Q8394" s="27">
        <f>WEEKNUM(Table1[[#This Row],[Invoice Date]]) + IF(YEAR(Table1[[#This Row],[Invoice Date]])=2021, 52, 0)</f>
        <v>97</v>
      </c>
    </row>
    <row r="8395" spans="2:17" ht="14.25" customHeight="1" x14ac:dyDescent="0.3">
      <c r="B8395" s="4" t="s">
        <v>14</v>
      </c>
      <c r="C8395" s="33">
        <v>1185732</v>
      </c>
      <c r="D8395" s="5">
        <v>44506</v>
      </c>
      <c r="E8395" s="4" t="s">
        <v>48</v>
      </c>
      <c r="F8395" s="4" t="s">
        <v>92</v>
      </c>
      <c r="G8395" s="4" t="s">
        <v>93</v>
      </c>
      <c r="H8395" s="6" t="s">
        <v>22</v>
      </c>
      <c r="I8395" s="7">
        <v>66</v>
      </c>
      <c r="J8395" s="8">
        <v>196</v>
      </c>
      <c r="K8395" s="9">
        <v>12936</v>
      </c>
      <c r="L8395" s="9">
        <v>6079.92</v>
      </c>
      <c r="M8395" s="10">
        <v>0.47</v>
      </c>
      <c r="N8395" s="4" t="s">
        <v>83</v>
      </c>
      <c r="O8395" s="4" t="str">
        <f>TEXT(Table1[[#This Row],[Invoice Date]],"yyyy")</f>
        <v>2021</v>
      </c>
      <c r="P8395" s="4" t="str">
        <f>TEXT(Table1[[#This Row],[Invoice Date]],"mmm")</f>
        <v>Nov</v>
      </c>
      <c r="Q8395" s="27">
        <f>WEEKNUM(Table1[[#This Row],[Invoice Date]]) + IF(YEAR(Table1[[#This Row],[Invoice Date]])=2021, 52, 0)</f>
        <v>97</v>
      </c>
    </row>
    <row r="8396" spans="2:17" ht="14.25" customHeight="1" x14ac:dyDescent="0.3">
      <c r="B8396" s="4" t="s">
        <v>14</v>
      </c>
      <c r="C8396" s="33">
        <v>1185732</v>
      </c>
      <c r="D8396" s="5">
        <v>44506</v>
      </c>
      <c r="E8396" s="4" t="s">
        <v>48</v>
      </c>
      <c r="F8396" s="4" t="s">
        <v>92</v>
      </c>
      <c r="G8396" s="4" t="s">
        <v>93</v>
      </c>
      <c r="H8396" s="6" t="s">
        <v>17</v>
      </c>
      <c r="I8396" s="7">
        <v>50</v>
      </c>
      <c r="J8396" s="8">
        <v>278</v>
      </c>
      <c r="K8396" s="9">
        <v>13900</v>
      </c>
      <c r="L8396" s="9">
        <v>7923.0000000000009</v>
      </c>
      <c r="M8396" s="10">
        <v>0.57000000000000006</v>
      </c>
      <c r="N8396" s="4" t="s">
        <v>83</v>
      </c>
      <c r="O8396" s="4" t="str">
        <f>TEXT(Table1[[#This Row],[Invoice Date]],"yyyy")</f>
        <v>2021</v>
      </c>
      <c r="P8396" s="4" t="str">
        <f>TEXT(Table1[[#This Row],[Invoice Date]],"mmm")</f>
        <v>Nov</v>
      </c>
      <c r="Q8396" s="27">
        <f>WEEKNUM(Table1[[#This Row],[Invoice Date]]) + IF(YEAR(Table1[[#This Row],[Invoice Date]])=2021, 52, 0)</f>
        <v>97</v>
      </c>
    </row>
    <row r="8397" spans="2:17" ht="14.25" customHeight="1" x14ac:dyDescent="0.3">
      <c r="B8397" s="4" t="s">
        <v>14</v>
      </c>
      <c r="C8397" s="33">
        <v>1185732</v>
      </c>
      <c r="D8397" s="5">
        <v>44506</v>
      </c>
      <c r="E8397" s="4" t="s">
        <v>48</v>
      </c>
      <c r="F8397" s="4" t="s">
        <v>92</v>
      </c>
      <c r="G8397" s="4" t="s">
        <v>93</v>
      </c>
      <c r="H8397" s="6" t="s">
        <v>23</v>
      </c>
      <c r="I8397" s="7">
        <v>74</v>
      </c>
      <c r="J8397" s="8">
        <v>206</v>
      </c>
      <c r="K8397" s="9">
        <v>15244</v>
      </c>
      <c r="L8397" s="9">
        <v>9603.7199999999993</v>
      </c>
      <c r="M8397" s="10">
        <v>0.63</v>
      </c>
      <c r="N8397" s="4" t="s">
        <v>83</v>
      </c>
      <c r="O8397" s="4" t="str">
        <f>TEXT(Table1[[#This Row],[Invoice Date]],"yyyy")</f>
        <v>2021</v>
      </c>
      <c r="P8397" s="4" t="str">
        <f>TEXT(Table1[[#This Row],[Invoice Date]],"mmm")</f>
        <v>Nov</v>
      </c>
      <c r="Q8397" s="27">
        <f>WEEKNUM(Table1[[#This Row],[Invoice Date]]) + IF(YEAR(Table1[[#This Row],[Invoice Date]])=2021, 52, 0)</f>
        <v>97</v>
      </c>
    </row>
    <row r="8398" spans="2:17" ht="14.25" customHeight="1" x14ac:dyDescent="0.3">
      <c r="B8398" s="4" t="s">
        <v>30</v>
      </c>
      <c r="C8398" s="34">
        <v>1128299</v>
      </c>
      <c r="D8398" s="5">
        <v>44506</v>
      </c>
      <c r="E8398" s="4" t="s">
        <v>36</v>
      </c>
      <c r="F8398" s="4" t="s">
        <v>112</v>
      </c>
      <c r="G8398" s="4" t="s">
        <v>113</v>
      </c>
      <c r="H8398" s="6" t="s">
        <v>21</v>
      </c>
      <c r="I8398" s="7">
        <v>35</v>
      </c>
      <c r="J8398" s="8">
        <v>200</v>
      </c>
      <c r="K8398" s="9">
        <v>70000</v>
      </c>
      <c r="L8398" s="9">
        <v>21000</v>
      </c>
      <c r="M8398" s="10">
        <v>0.3</v>
      </c>
      <c r="N8398" s="4" t="s">
        <v>18</v>
      </c>
      <c r="O8398" s="4" t="str">
        <f>TEXT(Table1[[#This Row],[Invoice Date]],"yyyy")</f>
        <v>2021</v>
      </c>
      <c r="P8398" s="4" t="str">
        <f>TEXT(Table1[[#This Row],[Invoice Date]],"mmm")</f>
        <v>Nov</v>
      </c>
      <c r="Q8398" s="27">
        <f>WEEKNUM(Table1[[#This Row],[Invoice Date]]) + IF(YEAR(Table1[[#This Row],[Invoice Date]])=2021, 52, 0)</f>
        <v>97</v>
      </c>
    </row>
    <row r="8399" spans="2:17" ht="14.25" customHeight="1" x14ac:dyDescent="0.3">
      <c r="B8399" s="4" t="s">
        <v>30</v>
      </c>
      <c r="C8399" s="34">
        <v>1128299</v>
      </c>
      <c r="D8399" s="5">
        <v>44506</v>
      </c>
      <c r="E8399" s="4" t="s">
        <v>36</v>
      </c>
      <c r="F8399" s="4" t="s">
        <v>112</v>
      </c>
      <c r="G8399" s="4" t="s">
        <v>113</v>
      </c>
      <c r="H8399" s="6" t="s">
        <v>20</v>
      </c>
      <c r="I8399" s="7">
        <v>35</v>
      </c>
      <c r="J8399" s="8">
        <v>220</v>
      </c>
      <c r="K8399" s="9">
        <v>77000</v>
      </c>
      <c r="L8399" s="9">
        <v>23100</v>
      </c>
      <c r="M8399" s="10">
        <v>0.3</v>
      </c>
      <c r="N8399" s="4" t="s">
        <v>18</v>
      </c>
      <c r="O8399" s="4" t="str">
        <f>TEXT(Table1[[#This Row],[Invoice Date]],"yyyy")</f>
        <v>2021</v>
      </c>
      <c r="P8399" s="4" t="str">
        <f>TEXT(Table1[[#This Row],[Invoice Date]],"mmm")</f>
        <v>Nov</v>
      </c>
      <c r="Q8399" s="27">
        <f>WEEKNUM(Table1[[#This Row],[Invoice Date]]) + IF(YEAR(Table1[[#This Row],[Invoice Date]])=2021, 52, 0)</f>
        <v>97</v>
      </c>
    </row>
    <row r="8400" spans="2:17" ht="14.25" customHeight="1" x14ac:dyDescent="0.3">
      <c r="B8400" s="4" t="s">
        <v>30</v>
      </c>
      <c r="C8400" s="34">
        <v>1128299</v>
      </c>
      <c r="D8400" s="5">
        <v>44506</v>
      </c>
      <c r="E8400" s="4" t="s">
        <v>36</v>
      </c>
      <c r="F8400" s="4" t="s">
        <v>112</v>
      </c>
      <c r="G8400" s="4" t="s">
        <v>113</v>
      </c>
      <c r="H8400" s="6" t="s">
        <v>19</v>
      </c>
      <c r="I8400" s="7">
        <v>35</v>
      </c>
      <c r="J8400" s="8">
        <v>275</v>
      </c>
      <c r="K8400" s="9">
        <v>96250</v>
      </c>
      <c r="L8400" s="9">
        <v>33687.5</v>
      </c>
      <c r="M8400" s="10">
        <v>0.35</v>
      </c>
      <c r="N8400" s="4" t="s">
        <v>18</v>
      </c>
      <c r="O8400" s="4" t="str">
        <f>TEXT(Table1[[#This Row],[Invoice Date]],"yyyy")</f>
        <v>2021</v>
      </c>
      <c r="P8400" s="4" t="str">
        <f>TEXT(Table1[[#This Row],[Invoice Date]],"mmm")</f>
        <v>Nov</v>
      </c>
      <c r="Q8400" s="27">
        <f>WEEKNUM(Table1[[#This Row],[Invoice Date]]) + IF(YEAR(Table1[[#This Row],[Invoice Date]])=2021, 52, 0)</f>
        <v>97</v>
      </c>
    </row>
    <row r="8401" spans="2:17" ht="14.25" customHeight="1" x14ac:dyDescent="0.3">
      <c r="B8401" s="4" t="s">
        <v>61</v>
      </c>
      <c r="C8401" s="33">
        <v>1185731</v>
      </c>
      <c r="D8401" s="5">
        <v>44506</v>
      </c>
      <c r="E8401" s="4" t="s">
        <v>15</v>
      </c>
      <c r="F8401" s="4" t="s">
        <v>62</v>
      </c>
      <c r="G8401" s="4" t="s">
        <v>63</v>
      </c>
      <c r="H8401" s="6" t="s">
        <v>19</v>
      </c>
      <c r="I8401" s="7">
        <v>50</v>
      </c>
      <c r="J8401" s="8">
        <v>200</v>
      </c>
      <c r="K8401" s="9">
        <v>100000</v>
      </c>
      <c r="L8401" s="9">
        <v>35000</v>
      </c>
      <c r="M8401" s="10">
        <v>0.35</v>
      </c>
      <c r="N8401" s="4" t="s">
        <v>24</v>
      </c>
      <c r="O8401" s="4" t="str">
        <f>TEXT(Table1[[#This Row],[Invoice Date]],"yyyy")</f>
        <v>2021</v>
      </c>
      <c r="P8401" s="4" t="str">
        <f>TEXT(Table1[[#This Row],[Invoice Date]],"mmm")</f>
        <v>Nov</v>
      </c>
      <c r="Q8401" s="27">
        <f>WEEKNUM(Table1[[#This Row],[Invoice Date]]) + IF(YEAR(Table1[[#This Row],[Invoice Date]])=2021, 52, 0)</f>
        <v>97</v>
      </c>
    </row>
    <row r="8402" spans="2:17" ht="14.25" customHeight="1" x14ac:dyDescent="0.3">
      <c r="B8402" s="4" t="s">
        <v>30</v>
      </c>
      <c r="C8402" s="34">
        <v>1128299</v>
      </c>
      <c r="D8402" s="5">
        <v>44506</v>
      </c>
      <c r="E8402" s="4" t="s">
        <v>36</v>
      </c>
      <c r="F8402" s="4" t="s">
        <v>112</v>
      </c>
      <c r="G8402" s="4" t="s">
        <v>113</v>
      </c>
      <c r="H8402" s="6" t="s">
        <v>22</v>
      </c>
      <c r="I8402" s="7">
        <v>60</v>
      </c>
      <c r="J8402" s="8">
        <v>175</v>
      </c>
      <c r="K8402" s="9">
        <v>105000</v>
      </c>
      <c r="L8402" s="9">
        <v>52500</v>
      </c>
      <c r="M8402" s="10">
        <v>0.5</v>
      </c>
      <c r="N8402" s="4" t="s">
        <v>18</v>
      </c>
      <c r="O8402" s="4" t="str">
        <f>TEXT(Table1[[#This Row],[Invoice Date]],"yyyy")</f>
        <v>2021</v>
      </c>
      <c r="P8402" s="4" t="str">
        <f>TEXT(Table1[[#This Row],[Invoice Date]],"mmm")</f>
        <v>Nov</v>
      </c>
      <c r="Q8402" s="27">
        <f>WEEKNUM(Table1[[#This Row],[Invoice Date]]) + IF(YEAR(Table1[[#This Row],[Invoice Date]])=2021, 52, 0)</f>
        <v>97</v>
      </c>
    </row>
    <row r="8403" spans="2:17" ht="14.25" customHeight="1" x14ac:dyDescent="0.3">
      <c r="B8403" s="4" t="s">
        <v>30</v>
      </c>
      <c r="C8403" s="34">
        <v>1128299</v>
      </c>
      <c r="D8403" s="5">
        <v>44506</v>
      </c>
      <c r="E8403" s="4" t="s">
        <v>36</v>
      </c>
      <c r="F8403" s="4" t="s">
        <v>112</v>
      </c>
      <c r="G8403" s="4" t="s">
        <v>113</v>
      </c>
      <c r="H8403" s="6" t="s">
        <v>23</v>
      </c>
      <c r="I8403" s="7">
        <v>64.999999999999986</v>
      </c>
      <c r="J8403" s="8">
        <v>275</v>
      </c>
      <c r="K8403" s="9">
        <v>178749.99999999997</v>
      </c>
      <c r="L8403" s="9">
        <v>71499.999999999985</v>
      </c>
      <c r="M8403" s="10">
        <v>0.4</v>
      </c>
      <c r="N8403" s="4" t="s">
        <v>18</v>
      </c>
      <c r="O8403" s="4" t="str">
        <f>TEXT(Table1[[#This Row],[Invoice Date]],"yyyy")</f>
        <v>2021</v>
      </c>
      <c r="P8403" s="4" t="str">
        <f>TEXT(Table1[[#This Row],[Invoice Date]],"mmm")</f>
        <v>Nov</v>
      </c>
      <c r="Q8403" s="27">
        <f>WEEKNUM(Table1[[#This Row],[Invoice Date]]) + IF(YEAR(Table1[[#This Row],[Invoice Date]])=2021, 52, 0)</f>
        <v>97</v>
      </c>
    </row>
    <row r="8404" spans="2:17" ht="14.25" customHeight="1" x14ac:dyDescent="0.3">
      <c r="B8404" s="4" t="s">
        <v>30</v>
      </c>
      <c r="C8404" s="34">
        <v>1128299</v>
      </c>
      <c r="D8404" s="5">
        <v>44506</v>
      </c>
      <c r="E8404" s="4" t="s">
        <v>36</v>
      </c>
      <c r="F8404" s="4" t="s">
        <v>112</v>
      </c>
      <c r="G8404" s="4" t="s">
        <v>113</v>
      </c>
      <c r="H8404" s="6" t="s">
        <v>17</v>
      </c>
      <c r="I8404" s="7">
        <v>44.999999999999993</v>
      </c>
      <c r="J8404" s="8">
        <v>400</v>
      </c>
      <c r="K8404" s="9">
        <v>179999.99999999997</v>
      </c>
      <c r="L8404" s="9">
        <v>53999.999999999993</v>
      </c>
      <c r="M8404" s="10">
        <v>0.3</v>
      </c>
      <c r="N8404" s="4" t="s">
        <v>18</v>
      </c>
      <c r="O8404" s="4" t="str">
        <f>TEXT(Table1[[#This Row],[Invoice Date]],"yyyy")</f>
        <v>2021</v>
      </c>
      <c r="P8404" s="4" t="str">
        <f>TEXT(Table1[[#This Row],[Invoice Date]],"mmm")</f>
        <v>Nov</v>
      </c>
      <c r="Q8404" s="27">
        <f>WEEKNUM(Table1[[#This Row],[Invoice Date]]) + IF(YEAR(Table1[[#This Row],[Invoice Date]])=2021, 52, 0)</f>
        <v>97</v>
      </c>
    </row>
    <row r="8405" spans="2:17" ht="14.25" customHeight="1" x14ac:dyDescent="0.3">
      <c r="B8405" s="4" t="s">
        <v>14</v>
      </c>
      <c r="C8405" s="33">
        <v>1185732</v>
      </c>
      <c r="D8405" s="5">
        <v>44506</v>
      </c>
      <c r="E8405" s="4" t="s">
        <v>48</v>
      </c>
      <c r="F8405" s="4" t="s">
        <v>92</v>
      </c>
      <c r="G8405" s="4" t="s">
        <v>93</v>
      </c>
      <c r="H8405" s="6" t="s">
        <v>20</v>
      </c>
      <c r="I8405" s="7">
        <v>45.000000000000014</v>
      </c>
      <c r="J8405" s="8">
        <v>695</v>
      </c>
      <c r="K8405" s="9">
        <v>312750.00000000012</v>
      </c>
      <c r="L8405" s="9">
        <v>78187.500000000029</v>
      </c>
      <c r="M8405" s="10">
        <v>0.25</v>
      </c>
      <c r="N8405" s="4" t="s">
        <v>83</v>
      </c>
      <c r="O8405" s="4" t="str">
        <f>TEXT(Table1[[#This Row],[Invoice Date]],"yyyy")</f>
        <v>2021</v>
      </c>
      <c r="P8405" s="4" t="str">
        <f>TEXT(Table1[[#This Row],[Invoice Date]],"mmm")</f>
        <v>Nov</v>
      </c>
      <c r="Q8405" s="27">
        <f>WEEKNUM(Table1[[#This Row],[Invoice Date]]) + IF(YEAR(Table1[[#This Row],[Invoice Date]])=2021, 52, 0)</f>
        <v>97</v>
      </c>
    </row>
    <row r="8406" spans="2:17" ht="14.25" customHeight="1" x14ac:dyDescent="0.3">
      <c r="B8406" s="4" t="s">
        <v>14</v>
      </c>
      <c r="C8406" s="33">
        <v>1185732</v>
      </c>
      <c r="D8406" s="5">
        <v>44506</v>
      </c>
      <c r="E8406" s="4" t="s">
        <v>48</v>
      </c>
      <c r="F8406" s="4" t="s">
        <v>92</v>
      </c>
      <c r="G8406" s="4" t="s">
        <v>93</v>
      </c>
      <c r="H8406" s="6" t="s">
        <v>19</v>
      </c>
      <c r="I8406" s="7">
        <v>45.000000000000014</v>
      </c>
      <c r="J8406" s="8">
        <v>750</v>
      </c>
      <c r="K8406" s="9">
        <v>337500.00000000012</v>
      </c>
      <c r="L8406" s="9">
        <v>118125.00000000003</v>
      </c>
      <c r="M8406" s="10">
        <v>0.35</v>
      </c>
      <c r="N8406" s="4" t="s">
        <v>83</v>
      </c>
      <c r="O8406" s="4" t="str">
        <f>TEXT(Table1[[#This Row],[Invoice Date]],"yyyy")</f>
        <v>2021</v>
      </c>
      <c r="P8406" s="4" t="str">
        <f>TEXT(Table1[[#This Row],[Invoice Date]],"mmm")</f>
        <v>Nov</v>
      </c>
      <c r="Q8406" s="27">
        <f>WEEKNUM(Table1[[#This Row],[Invoice Date]]) + IF(YEAR(Table1[[#This Row],[Invoice Date]])=2021, 52, 0)</f>
        <v>97</v>
      </c>
    </row>
    <row r="8407" spans="2:17" ht="14.25" customHeight="1" x14ac:dyDescent="0.3">
      <c r="B8407" s="4" t="s">
        <v>14</v>
      </c>
      <c r="C8407" s="33">
        <v>1185732</v>
      </c>
      <c r="D8407" s="5">
        <v>44506</v>
      </c>
      <c r="E8407" s="4" t="s">
        <v>48</v>
      </c>
      <c r="F8407" s="4" t="s">
        <v>92</v>
      </c>
      <c r="G8407" s="4" t="s">
        <v>93</v>
      </c>
      <c r="H8407" s="6" t="s">
        <v>21</v>
      </c>
      <c r="I8407" s="7">
        <v>55.000000000000014</v>
      </c>
      <c r="J8407" s="8">
        <v>750</v>
      </c>
      <c r="K8407" s="9">
        <v>412500.00000000012</v>
      </c>
      <c r="L8407" s="9">
        <v>123750.00000000003</v>
      </c>
      <c r="M8407" s="10">
        <v>0.3</v>
      </c>
      <c r="N8407" s="4" t="s">
        <v>83</v>
      </c>
      <c r="O8407" s="4" t="str">
        <f>TEXT(Table1[[#This Row],[Invoice Date]],"yyyy")</f>
        <v>2021</v>
      </c>
      <c r="P8407" s="4" t="str">
        <f>TEXT(Table1[[#This Row],[Invoice Date]],"mmm")</f>
        <v>Nov</v>
      </c>
      <c r="Q8407" s="27">
        <f>WEEKNUM(Table1[[#This Row],[Invoice Date]]) + IF(YEAR(Table1[[#This Row],[Invoice Date]])=2021, 52, 0)</f>
        <v>97</v>
      </c>
    </row>
    <row r="8408" spans="2:17" ht="14.25" customHeight="1" x14ac:dyDescent="0.3">
      <c r="B8408" s="4" t="s">
        <v>14</v>
      </c>
      <c r="C8408" s="33">
        <v>1185732</v>
      </c>
      <c r="D8408" s="5">
        <v>44506</v>
      </c>
      <c r="E8408" s="4" t="s">
        <v>48</v>
      </c>
      <c r="F8408" s="4" t="s">
        <v>92</v>
      </c>
      <c r="G8408" s="4" t="s">
        <v>93</v>
      </c>
      <c r="H8408" s="6" t="s">
        <v>22</v>
      </c>
      <c r="I8408" s="7">
        <v>70</v>
      </c>
      <c r="J8408" s="8">
        <v>725</v>
      </c>
      <c r="K8408" s="9">
        <v>507500</v>
      </c>
      <c r="L8408" s="9">
        <v>177625</v>
      </c>
      <c r="M8408" s="10">
        <v>0.35</v>
      </c>
      <c r="N8408" s="4" t="s">
        <v>83</v>
      </c>
      <c r="O8408" s="4" t="str">
        <f>TEXT(Table1[[#This Row],[Invoice Date]],"yyyy")</f>
        <v>2021</v>
      </c>
      <c r="P8408" s="4" t="str">
        <f>TEXT(Table1[[#This Row],[Invoice Date]],"mmm")</f>
        <v>Nov</v>
      </c>
      <c r="Q8408" s="27">
        <f>WEEKNUM(Table1[[#This Row],[Invoice Date]]) + IF(YEAR(Table1[[#This Row],[Invoice Date]])=2021, 52, 0)</f>
        <v>97</v>
      </c>
    </row>
    <row r="8409" spans="2:17" ht="14.25" customHeight="1" x14ac:dyDescent="0.3">
      <c r="B8409" s="4" t="s">
        <v>14</v>
      </c>
      <c r="C8409" s="33">
        <v>1185732</v>
      </c>
      <c r="D8409" s="5">
        <v>44506</v>
      </c>
      <c r="E8409" s="4" t="s">
        <v>48</v>
      </c>
      <c r="F8409" s="4" t="s">
        <v>92</v>
      </c>
      <c r="G8409" s="4" t="s">
        <v>93</v>
      </c>
      <c r="H8409" s="6" t="s">
        <v>17</v>
      </c>
      <c r="I8409" s="7">
        <v>55.000000000000007</v>
      </c>
      <c r="J8409" s="8">
        <v>925</v>
      </c>
      <c r="K8409" s="9">
        <v>508750.00000000006</v>
      </c>
      <c r="L8409" s="9">
        <v>228937.50000000003</v>
      </c>
      <c r="M8409" s="10">
        <v>0.45</v>
      </c>
      <c r="N8409" s="4" t="s">
        <v>83</v>
      </c>
      <c r="O8409" s="4" t="str">
        <f>TEXT(Table1[[#This Row],[Invoice Date]],"yyyy")</f>
        <v>2021</v>
      </c>
      <c r="P8409" s="4" t="str">
        <f>TEXT(Table1[[#This Row],[Invoice Date]],"mmm")</f>
        <v>Nov</v>
      </c>
      <c r="Q8409" s="27">
        <f>WEEKNUM(Table1[[#This Row],[Invoice Date]]) + IF(YEAR(Table1[[#This Row],[Invoice Date]])=2021, 52, 0)</f>
        <v>97</v>
      </c>
    </row>
    <row r="8410" spans="2:17" ht="14.25" customHeight="1" x14ac:dyDescent="0.3">
      <c r="B8410" s="4" t="s">
        <v>14</v>
      </c>
      <c r="C8410" s="33">
        <v>1185732</v>
      </c>
      <c r="D8410" s="5">
        <v>44506</v>
      </c>
      <c r="E8410" s="4" t="s">
        <v>48</v>
      </c>
      <c r="F8410" s="4" t="s">
        <v>92</v>
      </c>
      <c r="G8410" s="4" t="s">
        <v>93</v>
      </c>
      <c r="H8410" s="6" t="s">
        <v>23</v>
      </c>
      <c r="I8410" s="7">
        <v>75</v>
      </c>
      <c r="J8410" s="8">
        <v>825</v>
      </c>
      <c r="K8410" s="9">
        <v>618750</v>
      </c>
      <c r="L8410" s="9">
        <v>309375</v>
      </c>
      <c r="M8410" s="10">
        <v>0.5</v>
      </c>
      <c r="N8410" s="4" t="s">
        <v>83</v>
      </c>
      <c r="O8410" s="4" t="str">
        <f>TEXT(Table1[[#This Row],[Invoice Date]],"yyyy")</f>
        <v>2021</v>
      </c>
      <c r="P8410" s="4" t="str">
        <f>TEXT(Table1[[#This Row],[Invoice Date]],"mmm")</f>
        <v>Nov</v>
      </c>
      <c r="Q8410" s="27">
        <f>WEEKNUM(Table1[[#This Row],[Invoice Date]]) + IF(YEAR(Table1[[#This Row],[Invoice Date]])=2021, 52, 0)</f>
        <v>97</v>
      </c>
    </row>
    <row r="8411" spans="2:17" ht="14.25" customHeight="1" x14ac:dyDescent="0.3">
      <c r="B8411" s="4" t="s">
        <v>14</v>
      </c>
      <c r="C8411" s="33">
        <v>1185732</v>
      </c>
      <c r="D8411" s="5">
        <v>44507</v>
      </c>
      <c r="E8411" s="4" t="s">
        <v>15</v>
      </c>
      <c r="F8411" s="4" t="s">
        <v>40</v>
      </c>
      <c r="G8411" s="4" t="s">
        <v>41</v>
      </c>
      <c r="H8411" s="6" t="s">
        <v>22</v>
      </c>
      <c r="I8411" s="7">
        <v>41</v>
      </c>
      <c r="J8411" s="8">
        <v>24</v>
      </c>
      <c r="K8411" s="9">
        <v>984</v>
      </c>
      <c r="L8411" s="9">
        <v>334.55999999999995</v>
      </c>
      <c r="M8411" s="10">
        <v>0.33999999999999997</v>
      </c>
      <c r="N8411" s="4" t="s">
        <v>24</v>
      </c>
      <c r="O8411" s="4" t="str">
        <f>TEXT(Table1[[#This Row],[Invoice Date]],"yyyy")</f>
        <v>2021</v>
      </c>
      <c r="P8411" s="4" t="str">
        <f>TEXT(Table1[[#This Row],[Invoice Date]],"mmm")</f>
        <v>Nov</v>
      </c>
      <c r="Q8411" s="27">
        <f>WEEKNUM(Table1[[#This Row],[Invoice Date]]) + IF(YEAR(Table1[[#This Row],[Invoice Date]])=2021, 52, 0)</f>
        <v>98</v>
      </c>
    </row>
    <row r="8412" spans="2:17" ht="14.25" customHeight="1" x14ac:dyDescent="0.3">
      <c r="B8412" s="4" t="s">
        <v>14</v>
      </c>
      <c r="C8412" s="33">
        <v>1185732</v>
      </c>
      <c r="D8412" s="5">
        <v>44507</v>
      </c>
      <c r="E8412" s="4" t="s">
        <v>15</v>
      </c>
      <c r="F8412" s="4" t="s">
        <v>40</v>
      </c>
      <c r="G8412" s="4" t="s">
        <v>41</v>
      </c>
      <c r="H8412" s="6" t="s">
        <v>22</v>
      </c>
      <c r="I8412" s="7">
        <v>58</v>
      </c>
      <c r="J8412" s="8">
        <v>20</v>
      </c>
      <c r="K8412" s="9">
        <v>1160</v>
      </c>
      <c r="L8412" s="9">
        <v>464</v>
      </c>
      <c r="M8412" s="10">
        <v>0.4</v>
      </c>
      <c r="N8412" s="4" t="s">
        <v>83</v>
      </c>
      <c r="O8412" s="4" t="str">
        <f>TEXT(Table1[[#This Row],[Invoice Date]],"yyyy")</f>
        <v>2021</v>
      </c>
      <c r="P8412" s="4" t="str">
        <f>TEXT(Table1[[#This Row],[Invoice Date]],"mmm")</f>
        <v>Nov</v>
      </c>
      <c r="Q8412" s="27">
        <f>WEEKNUM(Table1[[#This Row],[Invoice Date]]) + IF(YEAR(Table1[[#This Row],[Invoice Date]])=2021, 52, 0)</f>
        <v>98</v>
      </c>
    </row>
    <row r="8413" spans="2:17" ht="14.25" customHeight="1" x14ac:dyDescent="0.3">
      <c r="B8413" s="4" t="s">
        <v>61</v>
      </c>
      <c r="C8413" s="33">
        <v>1185731</v>
      </c>
      <c r="D8413" s="5">
        <v>44507</v>
      </c>
      <c r="E8413" s="4" t="s">
        <v>15</v>
      </c>
      <c r="F8413" s="4" t="s">
        <v>62</v>
      </c>
      <c r="G8413" s="4" t="s">
        <v>63</v>
      </c>
      <c r="H8413" s="6" t="s">
        <v>20</v>
      </c>
      <c r="I8413" s="7">
        <v>42</v>
      </c>
      <c r="J8413" s="8">
        <v>47</v>
      </c>
      <c r="K8413" s="9">
        <v>1974</v>
      </c>
      <c r="L8413" s="9">
        <v>1065.96</v>
      </c>
      <c r="M8413" s="10">
        <v>0.54</v>
      </c>
      <c r="N8413" s="4" t="s">
        <v>83</v>
      </c>
      <c r="O8413" s="4" t="str">
        <f>TEXT(Table1[[#This Row],[Invoice Date]],"yyyy")</f>
        <v>2021</v>
      </c>
      <c r="P8413" s="4" t="str">
        <f>TEXT(Table1[[#This Row],[Invoice Date]],"mmm")</f>
        <v>Nov</v>
      </c>
      <c r="Q8413" s="27">
        <f>WEEKNUM(Table1[[#This Row],[Invoice Date]]) + IF(YEAR(Table1[[#This Row],[Invoice Date]])=2021, 52, 0)</f>
        <v>98</v>
      </c>
    </row>
    <row r="8414" spans="2:17" ht="14.25" customHeight="1" x14ac:dyDescent="0.3">
      <c r="B8414" s="4" t="s">
        <v>26</v>
      </c>
      <c r="C8414" s="33">
        <v>1197831</v>
      </c>
      <c r="D8414" s="5">
        <v>44507</v>
      </c>
      <c r="E8414" s="4" t="s">
        <v>15</v>
      </c>
      <c r="F8414" s="4" t="s">
        <v>127</v>
      </c>
      <c r="G8414" s="4" t="s">
        <v>128</v>
      </c>
      <c r="H8414" s="6" t="s">
        <v>21</v>
      </c>
      <c r="I8414" s="7">
        <v>36</v>
      </c>
      <c r="J8414" s="8">
        <v>68</v>
      </c>
      <c r="K8414" s="9">
        <v>2448</v>
      </c>
      <c r="L8414" s="9">
        <v>1101.6000000000001</v>
      </c>
      <c r="M8414" s="10">
        <v>0.45</v>
      </c>
      <c r="N8414" s="4" t="s">
        <v>24</v>
      </c>
      <c r="O8414" s="4" t="str">
        <f>TEXT(Table1[[#This Row],[Invoice Date]],"yyyy")</f>
        <v>2021</v>
      </c>
      <c r="P8414" s="4" t="str">
        <f>TEXT(Table1[[#This Row],[Invoice Date]],"mmm")</f>
        <v>Nov</v>
      </c>
      <c r="Q8414" s="27">
        <f>WEEKNUM(Table1[[#This Row],[Invoice Date]]) + IF(YEAR(Table1[[#This Row],[Invoice Date]])=2021, 52, 0)</f>
        <v>98</v>
      </c>
    </row>
    <row r="8415" spans="2:17" ht="14.25" customHeight="1" x14ac:dyDescent="0.3">
      <c r="B8415" s="4" t="s">
        <v>26</v>
      </c>
      <c r="C8415" s="33">
        <v>1197831</v>
      </c>
      <c r="D8415" s="5">
        <v>44507</v>
      </c>
      <c r="E8415" s="4" t="s">
        <v>15</v>
      </c>
      <c r="F8415" s="4" t="s">
        <v>127</v>
      </c>
      <c r="G8415" s="4" t="s">
        <v>128</v>
      </c>
      <c r="H8415" s="6" t="s">
        <v>20</v>
      </c>
      <c r="I8415" s="7">
        <v>37</v>
      </c>
      <c r="J8415" s="8">
        <v>68</v>
      </c>
      <c r="K8415" s="9">
        <v>2516</v>
      </c>
      <c r="L8415" s="9">
        <v>1132.2</v>
      </c>
      <c r="M8415" s="10">
        <v>0.45</v>
      </c>
      <c r="N8415" s="4" t="s">
        <v>24</v>
      </c>
      <c r="O8415" s="4" t="str">
        <f>TEXT(Table1[[#This Row],[Invoice Date]],"yyyy")</f>
        <v>2021</v>
      </c>
      <c r="P8415" s="4" t="str">
        <f>TEXT(Table1[[#This Row],[Invoice Date]],"mmm")</f>
        <v>Nov</v>
      </c>
      <c r="Q8415" s="27">
        <f>WEEKNUM(Table1[[#This Row],[Invoice Date]]) + IF(YEAR(Table1[[#This Row],[Invoice Date]])=2021, 52, 0)</f>
        <v>98</v>
      </c>
    </row>
    <row r="8416" spans="2:17" ht="14.25" customHeight="1" x14ac:dyDescent="0.3">
      <c r="B8416" s="4" t="s">
        <v>26</v>
      </c>
      <c r="C8416" s="33">
        <v>1197831</v>
      </c>
      <c r="D8416" s="5">
        <v>44507</v>
      </c>
      <c r="E8416" s="4" t="s">
        <v>15</v>
      </c>
      <c r="F8416" s="4" t="s">
        <v>127</v>
      </c>
      <c r="G8416" s="4" t="s">
        <v>128</v>
      </c>
      <c r="H8416" s="6" t="s">
        <v>22</v>
      </c>
      <c r="I8416" s="7">
        <v>58</v>
      </c>
      <c r="J8416" s="8">
        <v>44</v>
      </c>
      <c r="K8416" s="9">
        <v>2552</v>
      </c>
      <c r="L8416" s="9">
        <v>1122.8800000000001</v>
      </c>
      <c r="M8416" s="10">
        <v>0.44</v>
      </c>
      <c r="N8416" s="4" t="s">
        <v>83</v>
      </c>
      <c r="O8416" s="4" t="str">
        <f>TEXT(Table1[[#This Row],[Invoice Date]],"yyyy")</f>
        <v>2021</v>
      </c>
      <c r="P8416" s="4" t="str">
        <f>TEXT(Table1[[#This Row],[Invoice Date]],"mmm")</f>
        <v>Nov</v>
      </c>
      <c r="Q8416" s="27">
        <f>WEEKNUM(Table1[[#This Row],[Invoice Date]]) + IF(YEAR(Table1[[#This Row],[Invoice Date]])=2021, 52, 0)</f>
        <v>98</v>
      </c>
    </row>
    <row r="8417" spans="2:17" ht="14.25" customHeight="1" x14ac:dyDescent="0.3">
      <c r="B8417" s="4" t="s">
        <v>26</v>
      </c>
      <c r="C8417" s="33">
        <v>1197831</v>
      </c>
      <c r="D8417" s="5">
        <v>44507</v>
      </c>
      <c r="E8417" s="4" t="s">
        <v>15</v>
      </c>
      <c r="F8417" s="4" t="s">
        <v>127</v>
      </c>
      <c r="G8417" s="4" t="s">
        <v>128</v>
      </c>
      <c r="H8417" s="6" t="s">
        <v>22</v>
      </c>
      <c r="I8417" s="7">
        <v>43</v>
      </c>
      <c r="J8417" s="8">
        <v>61</v>
      </c>
      <c r="K8417" s="9">
        <v>2623</v>
      </c>
      <c r="L8417" s="9">
        <v>865.58999999999992</v>
      </c>
      <c r="M8417" s="10">
        <v>0.32999999999999996</v>
      </c>
      <c r="N8417" s="4" t="s">
        <v>24</v>
      </c>
      <c r="O8417" s="4" t="str">
        <f>TEXT(Table1[[#This Row],[Invoice Date]],"yyyy")</f>
        <v>2021</v>
      </c>
      <c r="P8417" s="4" t="str">
        <f>TEXT(Table1[[#This Row],[Invoice Date]],"mmm")</f>
        <v>Nov</v>
      </c>
      <c r="Q8417" s="27">
        <f>WEEKNUM(Table1[[#This Row],[Invoice Date]]) + IF(YEAR(Table1[[#This Row],[Invoice Date]])=2021, 52, 0)</f>
        <v>98</v>
      </c>
    </row>
    <row r="8418" spans="2:17" ht="14.25" customHeight="1" x14ac:dyDescent="0.3">
      <c r="B8418" s="4" t="s">
        <v>26</v>
      </c>
      <c r="C8418" s="33">
        <v>1197831</v>
      </c>
      <c r="D8418" s="5">
        <v>44507</v>
      </c>
      <c r="E8418" s="4" t="s">
        <v>15</v>
      </c>
      <c r="F8418" s="4" t="s">
        <v>127</v>
      </c>
      <c r="G8418" s="4" t="s">
        <v>128</v>
      </c>
      <c r="H8418" s="6" t="s">
        <v>21</v>
      </c>
      <c r="I8418" s="7">
        <v>48</v>
      </c>
      <c r="J8418" s="8">
        <v>58</v>
      </c>
      <c r="K8418" s="9">
        <v>2784</v>
      </c>
      <c r="L8418" s="9">
        <v>1531.2</v>
      </c>
      <c r="M8418" s="10">
        <v>0.55000000000000004</v>
      </c>
      <c r="N8418" s="4" t="s">
        <v>83</v>
      </c>
      <c r="O8418" s="4" t="str">
        <f>TEXT(Table1[[#This Row],[Invoice Date]],"yyyy")</f>
        <v>2021</v>
      </c>
      <c r="P8418" s="4" t="str">
        <f>TEXT(Table1[[#This Row],[Invoice Date]],"mmm")</f>
        <v>Nov</v>
      </c>
      <c r="Q8418" s="27">
        <f>WEEKNUM(Table1[[#This Row],[Invoice Date]]) + IF(YEAR(Table1[[#This Row],[Invoice Date]])=2021, 52, 0)</f>
        <v>98</v>
      </c>
    </row>
    <row r="8419" spans="2:17" ht="14.25" customHeight="1" x14ac:dyDescent="0.3">
      <c r="B8419" s="4" t="s">
        <v>26</v>
      </c>
      <c r="C8419" s="33">
        <v>1197831</v>
      </c>
      <c r="D8419" s="5">
        <v>44507</v>
      </c>
      <c r="E8419" s="4" t="s">
        <v>15</v>
      </c>
      <c r="F8419" s="4" t="s">
        <v>127</v>
      </c>
      <c r="G8419" s="4" t="s">
        <v>128</v>
      </c>
      <c r="H8419" s="6" t="s">
        <v>19</v>
      </c>
      <c r="I8419" s="7">
        <v>46</v>
      </c>
      <c r="J8419" s="8">
        <v>63</v>
      </c>
      <c r="K8419" s="9">
        <v>2898</v>
      </c>
      <c r="L8419" s="9">
        <v>1304.0999999999999</v>
      </c>
      <c r="M8419" s="10">
        <v>0.44999999999999996</v>
      </c>
      <c r="N8419" s="4" t="s">
        <v>83</v>
      </c>
      <c r="O8419" s="4" t="str">
        <f>TEXT(Table1[[#This Row],[Invoice Date]],"yyyy")</f>
        <v>2021</v>
      </c>
      <c r="P8419" s="4" t="str">
        <f>TEXT(Table1[[#This Row],[Invoice Date]],"mmm")</f>
        <v>Nov</v>
      </c>
      <c r="Q8419" s="27">
        <f>WEEKNUM(Table1[[#This Row],[Invoice Date]]) + IF(YEAR(Table1[[#This Row],[Invoice Date]])=2021, 52, 0)</f>
        <v>98</v>
      </c>
    </row>
    <row r="8420" spans="2:17" ht="14.25" customHeight="1" x14ac:dyDescent="0.3">
      <c r="B8420" s="4" t="s">
        <v>26</v>
      </c>
      <c r="C8420" s="33">
        <v>1197831</v>
      </c>
      <c r="D8420" s="5">
        <v>44507</v>
      </c>
      <c r="E8420" s="4" t="s">
        <v>15</v>
      </c>
      <c r="F8420" s="4" t="s">
        <v>127</v>
      </c>
      <c r="G8420" s="4" t="s">
        <v>128</v>
      </c>
      <c r="H8420" s="6" t="s">
        <v>19</v>
      </c>
      <c r="I8420" s="7">
        <v>40</v>
      </c>
      <c r="J8420" s="8">
        <v>74</v>
      </c>
      <c r="K8420" s="9">
        <v>2960</v>
      </c>
      <c r="L8420" s="9">
        <v>1243.2</v>
      </c>
      <c r="M8420" s="10">
        <v>0.42</v>
      </c>
      <c r="N8420" s="4" t="s">
        <v>24</v>
      </c>
      <c r="O8420" s="4" t="str">
        <f>TEXT(Table1[[#This Row],[Invoice Date]],"yyyy")</f>
        <v>2021</v>
      </c>
      <c r="P8420" s="4" t="str">
        <f>TEXT(Table1[[#This Row],[Invoice Date]],"mmm")</f>
        <v>Nov</v>
      </c>
      <c r="Q8420" s="27">
        <f>WEEKNUM(Table1[[#This Row],[Invoice Date]]) + IF(YEAR(Table1[[#This Row],[Invoice Date]])=2021, 52, 0)</f>
        <v>98</v>
      </c>
    </row>
    <row r="8421" spans="2:17" ht="14.25" customHeight="1" x14ac:dyDescent="0.3">
      <c r="B8421" s="4" t="s">
        <v>26</v>
      </c>
      <c r="C8421" s="33">
        <v>1197831</v>
      </c>
      <c r="D8421" s="5">
        <v>44507</v>
      </c>
      <c r="E8421" s="4" t="s">
        <v>15</v>
      </c>
      <c r="F8421" s="4" t="s">
        <v>127</v>
      </c>
      <c r="G8421" s="4" t="s">
        <v>128</v>
      </c>
      <c r="H8421" s="6" t="s">
        <v>20</v>
      </c>
      <c r="I8421" s="7">
        <v>48</v>
      </c>
      <c r="J8421" s="8">
        <v>64</v>
      </c>
      <c r="K8421" s="9">
        <v>3072</v>
      </c>
      <c r="L8421" s="9">
        <v>1658.88</v>
      </c>
      <c r="M8421" s="10">
        <v>0.54</v>
      </c>
      <c r="N8421" s="4" t="s">
        <v>83</v>
      </c>
      <c r="O8421" s="4" t="str">
        <f>TEXT(Table1[[#This Row],[Invoice Date]],"yyyy")</f>
        <v>2021</v>
      </c>
      <c r="P8421" s="4" t="str">
        <f>TEXT(Table1[[#This Row],[Invoice Date]],"mmm")</f>
        <v>Nov</v>
      </c>
      <c r="Q8421" s="27">
        <f>WEEKNUM(Table1[[#This Row],[Invoice Date]]) + IF(YEAR(Table1[[#This Row],[Invoice Date]])=2021, 52, 0)</f>
        <v>98</v>
      </c>
    </row>
    <row r="8422" spans="2:17" ht="14.25" customHeight="1" x14ac:dyDescent="0.3">
      <c r="B8422" s="4" t="s">
        <v>26</v>
      </c>
      <c r="C8422" s="33">
        <v>1197831</v>
      </c>
      <c r="D8422" s="5">
        <v>44507</v>
      </c>
      <c r="E8422" s="4" t="s">
        <v>15</v>
      </c>
      <c r="F8422" s="4" t="s">
        <v>123</v>
      </c>
      <c r="G8422" s="4" t="s">
        <v>124</v>
      </c>
      <c r="H8422" s="6" t="s">
        <v>21</v>
      </c>
      <c r="I8422" s="7">
        <v>49</v>
      </c>
      <c r="J8422" s="8">
        <v>65</v>
      </c>
      <c r="K8422" s="9">
        <v>3185</v>
      </c>
      <c r="L8422" s="9">
        <v>1751.7500000000002</v>
      </c>
      <c r="M8422" s="10">
        <v>0.55000000000000004</v>
      </c>
      <c r="N8422" s="4" t="s">
        <v>83</v>
      </c>
      <c r="O8422" s="4" t="str">
        <f>TEXT(Table1[[#This Row],[Invoice Date]],"yyyy")</f>
        <v>2021</v>
      </c>
      <c r="P8422" s="4" t="str">
        <f>TEXT(Table1[[#This Row],[Invoice Date]],"mmm")</f>
        <v>Nov</v>
      </c>
      <c r="Q8422" s="27">
        <f>WEEKNUM(Table1[[#This Row],[Invoice Date]]) + IF(YEAR(Table1[[#This Row],[Invoice Date]])=2021, 52, 0)</f>
        <v>98</v>
      </c>
    </row>
    <row r="8423" spans="2:17" ht="14.25" customHeight="1" x14ac:dyDescent="0.3">
      <c r="B8423" s="4" t="s">
        <v>26</v>
      </c>
      <c r="C8423" s="33">
        <v>1197831</v>
      </c>
      <c r="D8423" s="5">
        <v>44507</v>
      </c>
      <c r="E8423" s="4" t="s">
        <v>15</v>
      </c>
      <c r="F8423" s="4" t="s">
        <v>123</v>
      </c>
      <c r="G8423" s="4" t="s">
        <v>124</v>
      </c>
      <c r="H8423" s="6" t="s">
        <v>22</v>
      </c>
      <c r="I8423" s="7">
        <v>55</v>
      </c>
      <c r="J8423" s="8">
        <v>59</v>
      </c>
      <c r="K8423" s="9">
        <v>3245</v>
      </c>
      <c r="L8423" s="9">
        <v>1427.8</v>
      </c>
      <c r="M8423" s="10">
        <v>0.44</v>
      </c>
      <c r="N8423" s="4" t="s">
        <v>83</v>
      </c>
      <c r="O8423" s="4" t="str">
        <f>TEXT(Table1[[#This Row],[Invoice Date]],"yyyy")</f>
        <v>2021</v>
      </c>
      <c r="P8423" s="4" t="str">
        <f>TEXT(Table1[[#This Row],[Invoice Date]],"mmm")</f>
        <v>Nov</v>
      </c>
      <c r="Q8423" s="27">
        <f>WEEKNUM(Table1[[#This Row],[Invoice Date]]) + IF(YEAR(Table1[[#This Row],[Invoice Date]])=2021, 52, 0)</f>
        <v>98</v>
      </c>
    </row>
    <row r="8424" spans="2:17" ht="14.25" customHeight="1" x14ac:dyDescent="0.3">
      <c r="B8424" s="4" t="s">
        <v>26</v>
      </c>
      <c r="C8424" s="33">
        <v>1197831</v>
      </c>
      <c r="D8424" s="5">
        <v>44507</v>
      </c>
      <c r="E8424" s="4" t="s">
        <v>15</v>
      </c>
      <c r="F8424" s="4" t="s">
        <v>123</v>
      </c>
      <c r="G8424" s="4" t="s">
        <v>124</v>
      </c>
      <c r="H8424" s="6" t="s">
        <v>20</v>
      </c>
      <c r="I8424" s="7">
        <v>48</v>
      </c>
      <c r="J8424" s="8">
        <v>68</v>
      </c>
      <c r="K8424" s="9">
        <v>3264</v>
      </c>
      <c r="L8424" s="9">
        <v>1664.64</v>
      </c>
      <c r="M8424" s="10">
        <v>0.51</v>
      </c>
      <c r="N8424" s="4" t="s">
        <v>83</v>
      </c>
      <c r="O8424" s="4" t="str">
        <f>TEXT(Table1[[#This Row],[Invoice Date]],"yyyy")</f>
        <v>2021</v>
      </c>
      <c r="P8424" s="4" t="str">
        <f>TEXT(Table1[[#This Row],[Invoice Date]],"mmm")</f>
        <v>Nov</v>
      </c>
      <c r="Q8424" s="27">
        <f>WEEKNUM(Table1[[#This Row],[Invoice Date]]) + IF(YEAR(Table1[[#This Row],[Invoice Date]])=2021, 52, 0)</f>
        <v>98</v>
      </c>
    </row>
    <row r="8425" spans="2:17" ht="14.25" customHeight="1" x14ac:dyDescent="0.3">
      <c r="B8425" s="4" t="s">
        <v>26</v>
      </c>
      <c r="C8425" s="33">
        <v>1197831</v>
      </c>
      <c r="D8425" s="5">
        <v>44507</v>
      </c>
      <c r="E8425" s="4" t="s">
        <v>15</v>
      </c>
      <c r="F8425" s="4" t="s">
        <v>123</v>
      </c>
      <c r="G8425" s="4" t="s">
        <v>124</v>
      </c>
      <c r="H8425" s="6" t="s">
        <v>19</v>
      </c>
      <c r="I8425" s="7">
        <v>46</v>
      </c>
      <c r="J8425" s="8">
        <v>80</v>
      </c>
      <c r="K8425" s="9">
        <v>3680</v>
      </c>
      <c r="L8425" s="9">
        <v>1803.2</v>
      </c>
      <c r="M8425" s="10">
        <v>0.49</v>
      </c>
      <c r="N8425" s="4" t="s">
        <v>83</v>
      </c>
      <c r="O8425" s="4" t="str">
        <f>TEXT(Table1[[#This Row],[Invoice Date]],"yyyy")</f>
        <v>2021</v>
      </c>
      <c r="P8425" s="4" t="str">
        <f>TEXT(Table1[[#This Row],[Invoice Date]],"mmm")</f>
        <v>Nov</v>
      </c>
      <c r="Q8425" s="27">
        <f>WEEKNUM(Table1[[#This Row],[Invoice Date]]) + IF(YEAR(Table1[[#This Row],[Invoice Date]])=2021, 52, 0)</f>
        <v>98</v>
      </c>
    </row>
    <row r="8426" spans="2:17" ht="14.25" customHeight="1" x14ac:dyDescent="0.3">
      <c r="B8426" s="4" t="s">
        <v>26</v>
      </c>
      <c r="C8426" s="33">
        <v>1197831</v>
      </c>
      <c r="D8426" s="5">
        <v>44507</v>
      </c>
      <c r="E8426" s="4" t="s">
        <v>15</v>
      </c>
      <c r="F8426" s="4" t="s">
        <v>127</v>
      </c>
      <c r="G8426" s="4" t="s">
        <v>128</v>
      </c>
      <c r="H8426" s="6" t="s">
        <v>23</v>
      </c>
      <c r="I8426" s="7">
        <v>46</v>
      </c>
      <c r="J8426" s="8">
        <v>83</v>
      </c>
      <c r="K8426" s="9">
        <v>3818</v>
      </c>
      <c r="L8426" s="9">
        <v>1679.92</v>
      </c>
      <c r="M8426" s="10">
        <v>0.44</v>
      </c>
      <c r="N8426" s="4" t="s">
        <v>24</v>
      </c>
      <c r="O8426" s="4" t="str">
        <f>TEXT(Table1[[#This Row],[Invoice Date]],"yyyy")</f>
        <v>2021</v>
      </c>
      <c r="P8426" s="4" t="str">
        <f>TEXT(Table1[[#This Row],[Invoice Date]],"mmm")</f>
        <v>Nov</v>
      </c>
      <c r="Q8426" s="27">
        <f>WEEKNUM(Table1[[#This Row],[Invoice Date]]) + IF(YEAR(Table1[[#This Row],[Invoice Date]])=2021, 52, 0)</f>
        <v>98</v>
      </c>
    </row>
    <row r="8427" spans="2:17" ht="14.25" customHeight="1" x14ac:dyDescent="0.3">
      <c r="B8427" s="4" t="s">
        <v>26</v>
      </c>
      <c r="C8427" s="33">
        <v>1197831</v>
      </c>
      <c r="D8427" s="5">
        <v>44507</v>
      </c>
      <c r="E8427" s="4" t="s">
        <v>15</v>
      </c>
      <c r="F8427" s="4" t="s">
        <v>127</v>
      </c>
      <c r="G8427" s="4" t="s">
        <v>128</v>
      </c>
      <c r="H8427" s="6" t="s">
        <v>17</v>
      </c>
      <c r="I8427" s="7">
        <v>40</v>
      </c>
      <c r="J8427" s="8">
        <v>105</v>
      </c>
      <c r="K8427" s="9">
        <v>4200</v>
      </c>
      <c r="L8427" s="9">
        <v>1764</v>
      </c>
      <c r="M8427" s="10">
        <v>0.42</v>
      </c>
      <c r="N8427" s="4" t="s">
        <v>24</v>
      </c>
      <c r="O8427" s="4" t="str">
        <f>TEXT(Table1[[#This Row],[Invoice Date]],"yyyy")</f>
        <v>2021</v>
      </c>
      <c r="P8427" s="4" t="str">
        <f>TEXT(Table1[[#This Row],[Invoice Date]],"mmm")</f>
        <v>Nov</v>
      </c>
      <c r="Q8427" s="27">
        <f>WEEKNUM(Table1[[#This Row],[Invoice Date]]) + IF(YEAR(Table1[[#This Row],[Invoice Date]])=2021, 52, 0)</f>
        <v>98</v>
      </c>
    </row>
    <row r="8428" spans="2:17" ht="14.25" customHeight="1" x14ac:dyDescent="0.3">
      <c r="B8428" s="4" t="s">
        <v>26</v>
      </c>
      <c r="C8428" s="33">
        <v>1197831</v>
      </c>
      <c r="D8428" s="5">
        <v>44507</v>
      </c>
      <c r="E8428" s="4" t="s">
        <v>15</v>
      </c>
      <c r="F8428" s="4" t="s">
        <v>127</v>
      </c>
      <c r="G8428" s="4" t="s">
        <v>128</v>
      </c>
      <c r="H8428" s="6" t="s">
        <v>23</v>
      </c>
      <c r="I8428" s="7">
        <v>60</v>
      </c>
      <c r="J8428" s="8">
        <v>77</v>
      </c>
      <c r="K8428" s="9">
        <v>4620</v>
      </c>
      <c r="L8428" s="9">
        <v>2402.4</v>
      </c>
      <c r="M8428" s="10">
        <v>0.52</v>
      </c>
      <c r="N8428" s="4" t="s">
        <v>83</v>
      </c>
      <c r="O8428" s="4" t="str">
        <f>TEXT(Table1[[#This Row],[Invoice Date]],"yyyy")</f>
        <v>2021</v>
      </c>
      <c r="P8428" s="4" t="str">
        <f>TEXT(Table1[[#This Row],[Invoice Date]],"mmm")</f>
        <v>Nov</v>
      </c>
      <c r="Q8428" s="27">
        <f>WEEKNUM(Table1[[#This Row],[Invoice Date]]) + IF(YEAR(Table1[[#This Row],[Invoice Date]])=2021, 52, 0)</f>
        <v>98</v>
      </c>
    </row>
    <row r="8429" spans="2:17" ht="14.25" customHeight="1" x14ac:dyDescent="0.3">
      <c r="B8429" s="4" t="s">
        <v>26</v>
      </c>
      <c r="C8429" s="33">
        <v>1197831</v>
      </c>
      <c r="D8429" s="5">
        <v>44507</v>
      </c>
      <c r="E8429" s="4" t="s">
        <v>15</v>
      </c>
      <c r="F8429" s="4" t="s">
        <v>127</v>
      </c>
      <c r="G8429" s="4" t="s">
        <v>128</v>
      </c>
      <c r="H8429" s="6" t="s">
        <v>17</v>
      </c>
      <c r="I8429" s="7">
        <v>55</v>
      </c>
      <c r="J8429" s="8">
        <v>95</v>
      </c>
      <c r="K8429" s="9">
        <v>5225</v>
      </c>
      <c r="L8429" s="9">
        <v>2560.25</v>
      </c>
      <c r="M8429" s="10">
        <v>0.49</v>
      </c>
      <c r="N8429" s="4" t="s">
        <v>83</v>
      </c>
      <c r="O8429" s="4" t="str">
        <f>TEXT(Table1[[#This Row],[Invoice Date]],"yyyy")</f>
        <v>2021</v>
      </c>
      <c r="P8429" s="4" t="str">
        <f>TEXT(Table1[[#This Row],[Invoice Date]],"mmm")</f>
        <v>Nov</v>
      </c>
      <c r="Q8429" s="27">
        <f>WEEKNUM(Table1[[#This Row],[Invoice Date]]) + IF(YEAR(Table1[[#This Row],[Invoice Date]])=2021, 52, 0)</f>
        <v>98</v>
      </c>
    </row>
    <row r="8430" spans="2:17" ht="14.25" customHeight="1" x14ac:dyDescent="0.3">
      <c r="B8430" s="4" t="s">
        <v>26</v>
      </c>
      <c r="C8430" s="33">
        <v>1197831</v>
      </c>
      <c r="D8430" s="5">
        <v>44507</v>
      </c>
      <c r="E8430" s="4" t="s">
        <v>15</v>
      </c>
      <c r="F8430" s="4" t="s">
        <v>123</v>
      </c>
      <c r="G8430" s="4" t="s">
        <v>124</v>
      </c>
      <c r="H8430" s="6" t="s">
        <v>23</v>
      </c>
      <c r="I8430" s="7">
        <v>59</v>
      </c>
      <c r="J8430" s="8">
        <v>91</v>
      </c>
      <c r="K8430" s="9">
        <v>5369</v>
      </c>
      <c r="L8430" s="9">
        <v>2845.57</v>
      </c>
      <c r="M8430" s="10">
        <v>0.53</v>
      </c>
      <c r="N8430" s="4" t="s">
        <v>83</v>
      </c>
      <c r="O8430" s="4" t="str">
        <f>TEXT(Table1[[#This Row],[Invoice Date]],"yyyy")</f>
        <v>2021</v>
      </c>
      <c r="P8430" s="4" t="str">
        <f>TEXT(Table1[[#This Row],[Invoice Date]],"mmm")</f>
        <v>Nov</v>
      </c>
      <c r="Q8430" s="27">
        <f>WEEKNUM(Table1[[#This Row],[Invoice Date]]) + IF(YEAR(Table1[[#This Row],[Invoice Date]])=2021, 52, 0)</f>
        <v>98</v>
      </c>
    </row>
    <row r="8431" spans="2:17" ht="14.25" customHeight="1" x14ac:dyDescent="0.3">
      <c r="B8431" s="4" t="s">
        <v>26</v>
      </c>
      <c r="C8431" s="33">
        <v>1197831</v>
      </c>
      <c r="D8431" s="5">
        <v>44507</v>
      </c>
      <c r="E8431" s="4" t="s">
        <v>15</v>
      </c>
      <c r="F8431" s="4" t="s">
        <v>123</v>
      </c>
      <c r="G8431" s="4" t="s">
        <v>124</v>
      </c>
      <c r="H8431" s="6" t="s">
        <v>17</v>
      </c>
      <c r="I8431" s="7">
        <v>59</v>
      </c>
      <c r="J8431" s="8">
        <v>108</v>
      </c>
      <c r="K8431" s="9">
        <v>6372</v>
      </c>
      <c r="L8431" s="9">
        <v>3058.56</v>
      </c>
      <c r="M8431" s="10">
        <v>0.48</v>
      </c>
      <c r="N8431" s="4" t="s">
        <v>83</v>
      </c>
      <c r="O8431" s="4" t="str">
        <f>TEXT(Table1[[#This Row],[Invoice Date]],"yyyy")</f>
        <v>2021</v>
      </c>
      <c r="P8431" s="4" t="str">
        <f>TEXT(Table1[[#This Row],[Invoice Date]],"mmm")</f>
        <v>Nov</v>
      </c>
      <c r="Q8431" s="27">
        <f>WEEKNUM(Table1[[#This Row],[Invoice Date]]) + IF(YEAR(Table1[[#This Row],[Invoice Date]])=2021, 52, 0)</f>
        <v>98</v>
      </c>
    </row>
    <row r="8432" spans="2:17" ht="14.25" customHeight="1" x14ac:dyDescent="0.3">
      <c r="B8432" s="4" t="s">
        <v>14</v>
      </c>
      <c r="C8432" s="33">
        <v>1185732</v>
      </c>
      <c r="D8432" s="5">
        <v>44507</v>
      </c>
      <c r="E8432" s="4" t="s">
        <v>15</v>
      </c>
      <c r="F8432" s="4" t="s">
        <v>40</v>
      </c>
      <c r="G8432" s="4" t="s">
        <v>41</v>
      </c>
      <c r="H8432" s="6" t="s">
        <v>22</v>
      </c>
      <c r="I8432" s="7">
        <v>60</v>
      </c>
      <c r="J8432" s="8">
        <v>75</v>
      </c>
      <c r="K8432" s="9">
        <v>45000</v>
      </c>
      <c r="L8432" s="9">
        <v>13500</v>
      </c>
      <c r="M8432" s="10">
        <v>0.3</v>
      </c>
      <c r="N8432" s="4" t="s">
        <v>24</v>
      </c>
      <c r="O8432" s="4" t="str">
        <f>TEXT(Table1[[#This Row],[Invoice Date]],"yyyy")</f>
        <v>2021</v>
      </c>
      <c r="P8432" s="4" t="str">
        <f>TEXT(Table1[[#This Row],[Invoice Date]],"mmm")</f>
        <v>Nov</v>
      </c>
      <c r="Q8432" s="27">
        <f>WEEKNUM(Table1[[#This Row],[Invoice Date]]) + IF(YEAR(Table1[[#This Row],[Invoice Date]])=2021, 52, 0)</f>
        <v>98</v>
      </c>
    </row>
    <row r="8433" spans="2:17" ht="14.25" customHeight="1" x14ac:dyDescent="0.3">
      <c r="B8433" s="4" t="s">
        <v>61</v>
      </c>
      <c r="C8433" s="33">
        <v>1185731</v>
      </c>
      <c r="D8433" s="5">
        <v>44507</v>
      </c>
      <c r="E8433" s="4" t="s">
        <v>15</v>
      </c>
      <c r="F8433" s="4" t="s">
        <v>62</v>
      </c>
      <c r="G8433" s="4" t="s">
        <v>63</v>
      </c>
      <c r="H8433" s="6" t="s">
        <v>20</v>
      </c>
      <c r="I8433" s="7">
        <v>45</v>
      </c>
      <c r="J8433" s="8">
        <v>175</v>
      </c>
      <c r="K8433" s="9">
        <v>78750</v>
      </c>
      <c r="L8433" s="9">
        <v>31499.999999999996</v>
      </c>
      <c r="M8433" s="10">
        <v>0.39999999999999997</v>
      </c>
      <c r="N8433" s="4" t="s">
        <v>24</v>
      </c>
      <c r="O8433" s="4" t="str">
        <f>TEXT(Table1[[#This Row],[Invoice Date]],"yyyy")</f>
        <v>2021</v>
      </c>
      <c r="P8433" s="4" t="str">
        <f>TEXT(Table1[[#This Row],[Invoice Date]],"mmm")</f>
        <v>Nov</v>
      </c>
      <c r="Q8433" s="27">
        <f>WEEKNUM(Table1[[#This Row],[Invoice Date]]) + IF(YEAR(Table1[[#This Row],[Invoice Date]])=2021, 52, 0)</f>
        <v>98</v>
      </c>
    </row>
    <row r="8434" spans="2:17" ht="14.25" customHeight="1" x14ac:dyDescent="0.3">
      <c r="B8434" s="4" t="s">
        <v>26</v>
      </c>
      <c r="C8434" s="33">
        <v>1197831</v>
      </c>
      <c r="D8434" s="5">
        <v>44507</v>
      </c>
      <c r="E8434" s="4" t="s">
        <v>15</v>
      </c>
      <c r="F8434" s="4" t="s">
        <v>127</v>
      </c>
      <c r="G8434" s="4" t="s">
        <v>128</v>
      </c>
      <c r="H8434" s="6" t="s">
        <v>21</v>
      </c>
      <c r="I8434" s="7">
        <v>50</v>
      </c>
      <c r="J8434" s="8">
        <v>200</v>
      </c>
      <c r="K8434" s="9">
        <v>100000</v>
      </c>
      <c r="L8434" s="9">
        <v>40000</v>
      </c>
      <c r="M8434" s="10">
        <v>0.4</v>
      </c>
      <c r="N8434" s="4" t="s">
        <v>18</v>
      </c>
      <c r="O8434" s="4" t="str">
        <f>TEXT(Table1[[#This Row],[Invoice Date]],"yyyy")</f>
        <v>2021</v>
      </c>
      <c r="P8434" s="4" t="str">
        <f>TEXT(Table1[[#This Row],[Invoice Date]],"mmm")</f>
        <v>Nov</v>
      </c>
      <c r="Q8434" s="27">
        <f>WEEKNUM(Table1[[#This Row],[Invoice Date]]) + IF(YEAR(Table1[[#This Row],[Invoice Date]])=2021, 52, 0)</f>
        <v>98</v>
      </c>
    </row>
    <row r="8435" spans="2:17" ht="14.25" customHeight="1" x14ac:dyDescent="0.3">
      <c r="B8435" s="4" t="s">
        <v>26</v>
      </c>
      <c r="C8435" s="33">
        <v>1197831</v>
      </c>
      <c r="D8435" s="5">
        <v>44507</v>
      </c>
      <c r="E8435" s="4" t="s">
        <v>15</v>
      </c>
      <c r="F8435" s="4" t="s">
        <v>127</v>
      </c>
      <c r="G8435" s="4" t="s">
        <v>128</v>
      </c>
      <c r="H8435" s="6" t="s">
        <v>22</v>
      </c>
      <c r="I8435" s="7">
        <v>60</v>
      </c>
      <c r="J8435" s="8">
        <v>175</v>
      </c>
      <c r="K8435" s="9">
        <v>105000</v>
      </c>
      <c r="L8435" s="9">
        <v>31500</v>
      </c>
      <c r="M8435" s="10">
        <v>0.3</v>
      </c>
      <c r="N8435" s="4" t="s">
        <v>18</v>
      </c>
      <c r="O8435" s="4" t="str">
        <f>TEXT(Table1[[#This Row],[Invoice Date]],"yyyy")</f>
        <v>2021</v>
      </c>
      <c r="P8435" s="4" t="str">
        <f>TEXT(Table1[[#This Row],[Invoice Date]],"mmm")</f>
        <v>Nov</v>
      </c>
      <c r="Q8435" s="27">
        <f>WEEKNUM(Table1[[#This Row],[Invoice Date]]) + IF(YEAR(Table1[[#This Row],[Invoice Date]])=2021, 52, 0)</f>
        <v>98</v>
      </c>
    </row>
    <row r="8436" spans="2:17" ht="14.25" customHeight="1" x14ac:dyDescent="0.3">
      <c r="B8436" s="4" t="s">
        <v>26</v>
      </c>
      <c r="C8436" s="33">
        <v>1197831</v>
      </c>
      <c r="D8436" s="5">
        <v>44507</v>
      </c>
      <c r="E8436" s="4" t="s">
        <v>15</v>
      </c>
      <c r="F8436" s="4" t="s">
        <v>127</v>
      </c>
      <c r="G8436" s="4" t="s">
        <v>128</v>
      </c>
      <c r="H8436" s="6" t="s">
        <v>20</v>
      </c>
      <c r="I8436" s="7">
        <v>50</v>
      </c>
      <c r="J8436" s="8">
        <v>220</v>
      </c>
      <c r="K8436" s="9">
        <v>110000</v>
      </c>
      <c r="L8436" s="9">
        <v>44000</v>
      </c>
      <c r="M8436" s="10">
        <v>0.4</v>
      </c>
      <c r="N8436" s="4" t="s">
        <v>18</v>
      </c>
      <c r="O8436" s="4" t="str">
        <f>TEXT(Table1[[#This Row],[Invoice Date]],"yyyy")</f>
        <v>2021</v>
      </c>
      <c r="P8436" s="4" t="str">
        <f>TEXT(Table1[[#This Row],[Invoice Date]],"mmm")</f>
        <v>Nov</v>
      </c>
      <c r="Q8436" s="27">
        <f>WEEKNUM(Table1[[#This Row],[Invoice Date]]) + IF(YEAR(Table1[[#This Row],[Invoice Date]])=2021, 52, 0)</f>
        <v>98</v>
      </c>
    </row>
    <row r="8437" spans="2:17" ht="14.25" customHeight="1" x14ac:dyDescent="0.3">
      <c r="B8437" s="4" t="s">
        <v>26</v>
      </c>
      <c r="C8437" s="33">
        <v>1197831</v>
      </c>
      <c r="D8437" s="5">
        <v>44507</v>
      </c>
      <c r="E8437" s="4" t="s">
        <v>15</v>
      </c>
      <c r="F8437" s="4" t="s">
        <v>127</v>
      </c>
      <c r="G8437" s="4" t="s">
        <v>128</v>
      </c>
      <c r="H8437" s="6" t="s">
        <v>19</v>
      </c>
      <c r="I8437" s="7">
        <v>50</v>
      </c>
      <c r="J8437" s="8">
        <v>225</v>
      </c>
      <c r="K8437" s="9">
        <v>112500</v>
      </c>
      <c r="L8437" s="9">
        <v>39375</v>
      </c>
      <c r="M8437" s="10">
        <v>0.35</v>
      </c>
      <c r="N8437" s="4" t="s">
        <v>18</v>
      </c>
      <c r="O8437" s="4" t="str">
        <f>TEXT(Table1[[#This Row],[Invoice Date]],"yyyy")</f>
        <v>2021</v>
      </c>
      <c r="P8437" s="4" t="str">
        <f>TEXT(Table1[[#This Row],[Invoice Date]],"mmm")</f>
        <v>Nov</v>
      </c>
      <c r="Q8437" s="27">
        <f>WEEKNUM(Table1[[#This Row],[Invoice Date]]) + IF(YEAR(Table1[[#This Row],[Invoice Date]])=2021, 52, 0)</f>
        <v>98</v>
      </c>
    </row>
    <row r="8438" spans="2:17" ht="14.25" customHeight="1" x14ac:dyDescent="0.3">
      <c r="B8438" s="4" t="s">
        <v>26</v>
      </c>
      <c r="C8438" s="33">
        <v>1197831</v>
      </c>
      <c r="D8438" s="5">
        <v>44507</v>
      </c>
      <c r="E8438" s="4" t="s">
        <v>15</v>
      </c>
      <c r="F8438" s="4" t="s">
        <v>123</v>
      </c>
      <c r="G8438" s="4" t="s">
        <v>124</v>
      </c>
      <c r="H8438" s="6" t="s">
        <v>21</v>
      </c>
      <c r="I8438" s="7">
        <v>50</v>
      </c>
      <c r="J8438" s="8">
        <v>250</v>
      </c>
      <c r="K8438" s="9">
        <v>125000</v>
      </c>
      <c r="L8438" s="9">
        <v>50000</v>
      </c>
      <c r="M8438" s="10">
        <v>0.4</v>
      </c>
      <c r="N8438" s="4" t="s">
        <v>18</v>
      </c>
      <c r="O8438" s="4" t="str">
        <f>TEXT(Table1[[#This Row],[Invoice Date]],"yyyy")</f>
        <v>2021</v>
      </c>
      <c r="P8438" s="4" t="str">
        <f>TEXT(Table1[[#This Row],[Invoice Date]],"mmm")</f>
        <v>Nov</v>
      </c>
      <c r="Q8438" s="27">
        <f>WEEKNUM(Table1[[#This Row],[Invoice Date]]) + IF(YEAR(Table1[[#This Row],[Invoice Date]])=2021, 52, 0)</f>
        <v>98</v>
      </c>
    </row>
    <row r="8439" spans="2:17" ht="14.25" customHeight="1" x14ac:dyDescent="0.3">
      <c r="B8439" s="4" t="s">
        <v>26</v>
      </c>
      <c r="C8439" s="33">
        <v>1197831</v>
      </c>
      <c r="D8439" s="5">
        <v>44507</v>
      </c>
      <c r="E8439" s="4" t="s">
        <v>15</v>
      </c>
      <c r="F8439" s="4" t="s">
        <v>123</v>
      </c>
      <c r="G8439" s="4" t="s">
        <v>124</v>
      </c>
      <c r="H8439" s="6" t="s">
        <v>22</v>
      </c>
      <c r="I8439" s="7">
        <v>60</v>
      </c>
      <c r="J8439" s="8">
        <v>225</v>
      </c>
      <c r="K8439" s="9">
        <v>135000</v>
      </c>
      <c r="L8439" s="9">
        <v>40500</v>
      </c>
      <c r="M8439" s="10">
        <v>0.3</v>
      </c>
      <c r="N8439" s="4" t="s">
        <v>18</v>
      </c>
      <c r="O8439" s="4" t="str">
        <f>TEXT(Table1[[#This Row],[Invoice Date]],"yyyy")</f>
        <v>2021</v>
      </c>
      <c r="P8439" s="4" t="str">
        <f>TEXT(Table1[[#This Row],[Invoice Date]],"mmm")</f>
        <v>Nov</v>
      </c>
      <c r="Q8439" s="27">
        <f>WEEKNUM(Table1[[#This Row],[Invoice Date]]) + IF(YEAR(Table1[[#This Row],[Invoice Date]])=2021, 52, 0)</f>
        <v>98</v>
      </c>
    </row>
    <row r="8440" spans="2:17" ht="14.25" customHeight="1" x14ac:dyDescent="0.3">
      <c r="B8440" s="4" t="s">
        <v>26</v>
      </c>
      <c r="C8440" s="33">
        <v>1197831</v>
      </c>
      <c r="D8440" s="5">
        <v>44507</v>
      </c>
      <c r="E8440" s="4" t="s">
        <v>15</v>
      </c>
      <c r="F8440" s="4" t="s">
        <v>123</v>
      </c>
      <c r="G8440" s="4" t="s">
        <v>124</v>
      </c>
      <c r="H8440" s="6" t="s">
        <v>20</v>
      </c>
      <c r="I8440" s="7">
        <v>50</v>
      </c>
      <c r="J8440" s="8">
        <v>270</v>
      </c>
      <c r="K8440" s="9">
        <v>135000</v>
      </c>
      <c r="L8440" s="9">
        <v>54000</v>
      </c>
      <c r="M8440" s="10">
        <v>0.4</v>
      </c>
      <c r="N8440" s="4" t="s">
        <v>18</v>
      </c>
      <c r="O8440" s="4" t="str">
        <f>TEXT(Table1[[#This Row],[Invoice Date]],"yyyy")</f>
        <v>2021</v>
      </c>
      <c r="P8440" s="4" t="str">
        <f>TEXT(Table1[[#This Row],[Invoice Date]],"mmm")</f>
        <v>Nov</v>
      </c>
      <c r="Q8440" s="27">
        <f>WEEKNUM(Table1[[#This Row],[Invoice Date]]) + IF(YEAR(Table1[[#This Row],[Invoice Date]])=2021, 52, 0)</f>
        <v>98</v>
      </c>
    </row>
    <row r="8441" spans="2:17" ht="14.25" customHeight="1" x14ac:dyDescent="0.3">
      <c r="B8441" s="4" t="s">
        <v>26</v>
      </c>
      <c r="C8441" s="33">
        <v>1197831</v>
      </c>
      <c r="D8441" s="5">
        <v>44507</v>
      </c>
      <c r="E8441" s="4" t="s">
        <v>15</v>
      </c>
      <c r="F8441" s="4" t="s">
        <v>123</v>
      </c>
      <c r="G8441" s="4" t="s">
        <v>124</v>
      </c>
      <c r="H8441" s="6" t="s">
        <v>19</v>
      </c>
      <c r="I8441" s="7">
        <v>50</v>
      </c>
      <c r="J8441" s="8">
        <v>275</v>
      </c>
      <c r="K8441" s="9">
        <v>137500</v>
      </c>
      <c r="L8441" s="9">
        <v>48125</v>
      </c>
      <c r="M8441" s="10">
        <v>0.35</v>
      </c>
      <c r="N8441" s="4" t="s">
        <v>18</v>
      </c>
      <c r="O8441" s="4" t="str">
        <f>TEXT(Table1[[#This Row],[Invoice Date]],"yyyy")</f>
        <v>2021</v>
      </c>
      <c r="P8441" s="4" t="str">
        <f>TEXT(Table1[[#This Row],[Invoice Date]],"mmm")</f>
        <v>Nov</v>
      </c>
      <c r="Q8441" s="27">
        <f>WEEKNUM(Table1[[#This Row],[Invoice Date]]) + IF(YEAR(Table1[[#This Row],[Invoice Date]])=2021, 52, 0)</f>
        <v>98</v>
      </c>
    </row>
    <row r="8442" spans="2:17" ht="14.25" customHeight="1" x14ac:dyDescent="0.3">
      <c r="B8442" s="4" t="s">
        <v>26</v>
      </c>
      <c r="C8442" s="33">
        <v>1197831</v>
      </c>
      <c r="D8442" s="5">
        <v>44507</v>
      </c>
      <c r="E8442" s="4" t="s">
        <v>15</v>
      </c>
      <c r="F8442" s="4" t="s">
        <v>127</v>
      </c>
      <c r="G8442" s="4" t="s">
        <v>128</v>
      </c>
      <c r="H8442" s="6" t="s">
        <v>23</v>
      </c>
      <c r="I8442" s="7">
        <v>64.999999999999986</v>
      </c>
      <c r="J8442" s="8">
        <v>275</v>
      </c>
      <c r="K8442" s="9">
        <v>178749.99999999997</v>
      </c>
      <c r="L8442" s="9">
        <v>71499.999999999985</v>
      </c>
      <c r="M8442" s="10">
        <v>0.4</v>
      </c>
      <c r="N8442" s="4" t="s">
        <v>18</v>
      </c>
      <c r="O8442" s="4" t="str">
        <f>TEXT(Table1[[#This Row],[Invoice Date]],"yyyy")</f>
        <v>2021</v>
      </c>
      <c r="P8442" s="4" t="str">
        <f>TEXT(Table1[[#This Row],[Invoice Date]],"mmm")</f>
        <v>Nov</v>
      </c>
      <c r="Q8442" s="27">
        <f>WEEKNUM(Table1[[#This Row],[Invoice Date]]) + IF(YEAR(Table1[[#This Row],[Invoice Date]])=2021, 52, 0)</f>
        <v>98</v>
      </c>
    </row>
    <row r="8443" spans="2:17" ht="14.25" customHeight="1" x14ac:dyDescent="0.3">
      <c r="B8443" s="4" t="s">
        <v>26</v>
      </c>
      <c r="C8443" s="33">
        <v>1197831</v>
      </c>
      <c r="D8443" s="5">
        <v>44507</v>
      </c>
      <c r="E8443" s="4" t="s">
        <v>15</v>
      </c>
      <c r="F8443" s="4" t="s">
        <v>127</v>
      </c>
      <c r="G8443" s="4" t="s">
        <v>128</v>
      </c>
      <c r="H8443" s="6" t="s">
        <v>17</v>
      </c>
      <c r="I8443" s="7">
        <v>60</v>
      </c>
      <c r="J8443" s="8">
        <v>350</v>
      </c>
      <c r="K8443" s="9">
        <v>210000</v>
      </c>
      <c r="L8443" s="9">
        <v>73500</v>
      </c>
      <c r="M8443" s="10">
        <v>0.35</v>
      </c>
      <c r="N8443" s="4" t="s">
        <v>18</v>
      </c>
      <c r="O8443" s="4" t="str">
        <f>TEXT(Table1[[#This Row],[Invoice Date]],"yyyy")</f>
        <v>2021</v>
      </c>
      <c r="P8443" s="4" t="str">
        <f>TEXT(Table1[[#This Row],[Invoice Date]],"mmm")</f>
        <v>Nov</v>
      </c>
      <c r="Q8443" s="27">
        <f>WEEKNUM(Table1[[#This Row],[Invoice Date]]) + IF(YEAR(Table1[[#This Row],[Invoice Date]])=2021, 52, 0)</f>
        <v>98</v>
      </c>
    </row>
    <row r="8444" spans="2:17" ht="14.25" customHeight="1" x14ac:dyDescent="0.3">
      <c r="B8444" s="4" t="s">
        <v>26</v>
      </c>
      <c r="C8444" s="33">
        <v>1197831</v>
      </c>
      <c r="D8444" s="5">
        <v>44507</v>
      </c>
      <c r="E8444" s="4" t="s">
        <v>15</v>
      </c>
      <c r="F8444" s="4" t="s">
        <v>123</v>
      </c>
      <c r="G8444" s="4" t="s">
        <v>124</v>
      </c>
      <c r="H8444" s="6" t="s">
        <v>23</v>
      </c>
      <c r="I8444" s="7">
        <v>64.999999999999986</v>
      </c>
      <c r="J8444" s="8">
        <v>325</v>
      </c>
      <c r="K8444" s="9">
        <v>211249.99999999994</v>
      </c>
      <c r="L8444" s="9">
        <v>84499.999999999985</v>
      </c>
      <c r="M8444" s="10">
        <v>0.4</v>
      </c>
      <c r="N8444" s="4" t="s">
        <v>18</v>
      </c>
      <c r="O8444" s="4" t="str">
        <f>TEXT(Table1[[#This Row],[Invoice Date]],"yyyy")</f>
        <v>2021</v>
      </c>
      <c r="P8444" s="4" t="str">
        <f>TEXT(Table1[[#This Row],[Invoice Date]],"mmm")</f>
        <v>Nov</v>
      </c>
      <c r="Q8444" s="27">
        <f>WEEKNUM(Table1[[#This Row],[Invoice Date]]) + IF(YEAR(Table1[[#This Row],[Invoice Date]])=2021, 52, 0)</f>
        <v>98</v>
      </c>
    </row>
    <row r="8445" spans="2:17" ht="14.25" customHeight="1" x14ac:dyDescent="0.3">
      <c r="B8445" s="4" t="s">
        <v>26</v>
      </c>
      <c r="C8445" s="33">
        <v>1197831</v>
      </c>
      <c r="D8445" s="5">
        <v>44507</v>
      </c>
      <c r="E8445" s="4" t="s">
        <v>15</v>
      </c>
      <c r="F8445" s="4" t="s">
        <v>123</v>
      </c>
      <c r="G8445" s="4" t="s">
        <v>124</v>
      </c>
      <c r="H8445" s="6" t="s">
        <v>17</v>
      </c>
      <c r="I8445" s="7">
        <v>60</v>
      </c>
      <c r="J8445" s="8">
        <v>400</v>
      </c>
      <c r="K8445" s="9">
        <v>240000</v>
      </c>
      <c r="L8445" s="9">
        <v>84000</v>
      </c>
      <c r="M8445" s="10">
        <v>0.35</v>
      </c>
      <c r="N8445" s="4" t="s">
        <v>18</v>
      </c>
      <c r="O8445" s="4" t="str">
        <f>TEXT(Table1[[#This Row],[Invoice Date]],"yyyy")</f>
        <v>2021</v>
      </c>
      <c r="P8445" s="4" t="str">
        <f>TEXT(Table1[[#This Row],[Invoice Date]],"mmm")</f>
        <v>Nov</v>
      </c>
      <c r="Q8445" s="27">
        <f>WEEKNUM(Table1[[#This Row],[Invoice Date]]) + IF(YEAR(Table1[[#This Row],[Invoice Date]])=2021, 52, 0)</f>
        <v>98</v>
      </c>
    </row>
    <row r="8446" spans="2:17" ht="14.25" customHeight="1" x14ac:dyDescent="0.3">
      <c r="B8446" s="4" t="s">
        <v>61</v>
      </c>
      <c r="C8446" s="33">
        <v>1185731</v>
      </c>
      <c r="D8446" s="5">
        <v>44508</v>
      </c>
      <c r="E8446" s="4" t="s">
        <v>15</v>
      </c>
      <c r="F8446" s="4" t="s">
        <v>62</v>
      </c>
      <c r="G8446" s="4" t="s">
        <v>63</v>
      </c>
      <c r="H8446" s="6" t="s">
        <v>21</v>
      </c>
      <c r="I8446" s="7">
        <v>41</v>
      </c>
      <c r="J8446" s="8">
        <v>34</v>
      </c>
      <c r="K8446" s="9">
        <v>1394</v>
      </c>
      <c r="L8446" s="9">
        <v>557.6</v>
      </c>
      <c r="M8446" s="10">
        <v>0.4</v>
      </c>
      <c r="N8446" s="4" t="s">
        <v>83</v>
      </c>
      <c r="O8446" s="4" t="str">
        <f>TEXT(Table1[[#This Row],[Invoice Date]],"yyyy")</f>
        <v>2021</v>
      </c>
      <c r="P8446" s="4" t="str">
        <f>TEXT(Table1[[#This Row],[Invoice Date]],"mmm")</f>
        <v>Nov</v>
      </c>
      <c r="Q8446" s="27">
        <f>WEEKNUM(Table1[[#This Row],[Invoice Date]]) + IF(YEAR(Table1[[#This Row],[Invoice Date]])=2021, 52, 0)</f>
        <v>98</v>
      </c>
    </row>
    <row r="8447" spans="2:17" ht="14.25" customHeight="1" x14ac:dyDescent="0.3">
      <c r="B8447" s="4" t="s">
        <v>14</v>
      </c>
      <c r="C8447" s="33">
        <v>1185732</v>
      </c>
      <c r="D8447" s="5">
        <v>44508</v>
      </c>
      <c r="E8447" s="4" t="s">
        <v>15</v>
      </c>
      <c r="F8447" s="4" t="s">
        <v>40</v>
      </c>
      <c r="G8447" s="4" t="s">
        <v>41</v>
      </c>
      <c r="H8447" s="6" t="s">
        <v>23</v>
      </c>
      <c r="I8447" s="7">
        <v>47</v>
      </c>
      <c r="J8447" s="8">
        <v>44</v>
      </c>
      <c r="K8447" s="9">
        <v>2068</v>
      </c>
      <c r="L8447" s="9">
        <v>723.8</v>
      </c>
      <c r="M8447" s="10">
        <v>0.35</v>
      </c>
      <c r="N8447" s="4" t="s">
        <v>83</v>
      </c>
      <c r="O8447" s="4" t="str">
        <f>TEXT(Table1[[#This Row],[Invoice Date]],"yyyy")</f>
        <v>2021</v>
      </c>
      <c r="P8447" s="4" t="str">
        <f>TEXT(Table1[[#This Row],[Invoice Date]],"mmm")</f>
        <v>Nov</v>
      </c>
      <c r="Q8447" s="27">
        <f>WEEKNUM(Table1[[#This Row],[Invoice Date]]) + IF(YEAR(Table1[[#This Row],[Invoice Date]])=2021, 52, 0)</f>
        <v>98</v>
      </c>
    </row>
    <row r="8448" spans="2:17" ht="14.25" customHeight="1" x14ac:dyDescent="0.3">
      <c r="B8448" s="4" t="s">
        <v>14</v>
      </c>
      <c r="C8448" s="33">
        <v>1185732</v>
      </c>
      <c r="D8448" s="5">
        <v>44508</v>
      </c>
      <c r="E8448" s="4" t="s">
        <v>15</v>
      </c>
      <c r="F8448" s="4" t="s">
        <v>40</v>
      </c>
      <c r="G8448" s="4" t="s">
        <v>41</v>
      </c>
      <c r="H8448" s="6" t="s">
        <v>23</v>
      </c>
      <c r="I8448" s="7">
        <v>38</v>
      </c>
      <c r="J8448" s="8">
        <v>61</v>
      </c>
      <c r="K8448" s="9">
        <v>2318</v>
      </c>
      <c r="L8448" s="9">
        <v>718.58</v>
      </c>
      <c r="M8448" s="10">
        <v>0.31</v>
      </c>
      <c r="N8448" s="4" t="s">
        <v>24</v>
      </c>
      <c r="O8448" s="4" t="str">
        <f>TEXT(Table1[[#This Row],[Invoice Date]],"yyyy")</f>
        <v>2021</v>
      </c>
      <c r="P8448" s="4" t="str">
        <f>TEXT(Table1[[#This Row],[Invoice Date]],"mmm")</f>
        <v>Nov</v>
      </c>
      <c r="Q8448" s="27">
        <f>WEEKNUM(Table1[[#This Row],[Invoice Date]]) + IF(YEAR(Table1[[#This Row],[Invoice Date]])=2021, 52, 0)</f>
        <v>98</v>
      </c>
    </row>
    <row r="8449" spans="2:17" ht="14.25" customHeight="1" x14ac:dyDescent="0.3">
      <c r="B8449" s="4" t="s">
        <v>61</v>
      </c>
      <c r="C8449" s="33">
        <v>1185731</v>
      </c>
      <c r="D8449" s="5">
        <v>44508</v>
      </c>
      <c r="E8449" s="4" t="s">
        <v>15</v>
      </c>
      <c r="F8449" s="4" t="s">
        <v>62</v>
      </c>
      <c r="G8449" s="4" t="s">
        <v>63</v>
      </c>
      <c r="H8449" s="6" t="s">
        <v>21</v>
      </c>
      <c r="I8449" s="7">
        <v>45</v>
      </c>
      <c r="J8449" s="8">
        <v>125</v>
      </c>
      <c r="K8449" s="9">
        <v>56250</v>
      </c>
      <c r="L8449" s="9">
        <v>16875</v>
      </c>
      <c r="M8449" s="10">
        <v>0.3</v>
      </c>
      <c r="N8449" s="4" t="s">
        <v>24</v>
      </c>
      <c r="O8449" s="4" t="str">
        <f>TEXT(Table1[[#This Row],[Invoice Date]],"yyyy")</f>
        <v>2021</v>
      </c>
      <c r="P8449" s="4" t="str">
        <f>TEXT(Table1[[#This Row],[Invoice Date]],"mmm")</f>
        <v>Nov</v>
      </c>
      <c r="Q8449" s="27">
        <f>WEEKNUM(Table1[[#This Row],[Invoice Date]]) + IF(YEAR(Table1[[#This Row],[Invoice Date]])=2021, 52, 0)</f>
        <v>98</v>
      </c>
    </row>
    <row r="8450" spans="2:17" ht="14.25" customHeight="1" x14ac:dyDescent="0.3">
      <c r="B8450" s="4" t="s">
        <v>14</v>
      </c>
      <c r="C8450" s="33">
        <v>1185732</v>
      </c>
      <c r="D8450" s="5">
        <v>44508</v>
      </c>
      <c r="E8450" s="4" t="s">
        <v>15</v>
      </c>
      <c r="F8450" s="4" t="s">
        <v>40</v>
      </c>
      <c r="G8450" s="4" t="s">
        <v>41</v>
      </c>
      <c r="H8450" s="6" t="s">
        <v>23</v>
      </c>
      <c r="I8450" s="7">
        <v>50</v>
      </c>
      <c r="J8450" s="8">
        <v>175</v>
      </c>
      <c r="K8450" s="9">
        <v>87500</v>
      </c>
      <c r="L8450" s="9">
        <v>21875</v>
      </c>
      <c r="M8450" s="10">
        <v>0.25</v>
      </c>
      <c r="N8450" s="4" t="s">
        <v>24</v>
      </c>
      <c r="O8450" s="4" t="str">
        <f>TEXT(Table1[[#This Row],[Invoice Date]],"yyyy")</f>
        <v>2021</v>
      </c>
      <c r="P8450" s="4" t="str">
        <f>TEXT(Table1[[#This Row],[Invoice Date]],"mmm")</f>
        <v>Nov</v>
      </c>
      <c r="Q8450" s="27">
        <f>WEEKNUM(Table1[[#This Row],[Invoice Date]]) + IF(YEAR(Table1[[#This Row],[Invoice Date]])=2021, 52, 0)</f>
        <v>98</v>
      </c>
    </row>
    <row r="8451" spans="2:17" ht="14.25" customHeight="1" x14ac:dyDescent="0.3">
      <c r="B8451" s="4" t="s">
        <v>14</v>
      </c>
      <c r="C8451" s="33">
        <v>1185732</v>
      </c>
      <c r="D8451" s="5">
        <v>44509</v>
      </c>
      <c r="E8451" s="4" t="s">
        <v>36</v>
      </c>
      <c r="F8451" s="4" t="s">
        <v>110</v>
      </c>
      <c r="G8451" s="4" t="s">
        <v>111</v>
      </c>
      <c r="H8451" s="6" t="s">
        <v>21</v>
      </c>
      <c r="I8451" s="7">
        <v>39</v>
      </c>
      <c r="J8451" s="8">
        <v>47</v>
      </c>
      <c r="K8451" s="9">
        <v>1833</v>
      </c>
      <c r="L8451" s="9">
        <v>788.18999999999994</v>
      </c>
      <c r="M8451" s="10">
        <v>0.43</v>
      </c>
      <c r="N8451" s="4" t="s">
        <v>83</v>
      </c>
      <c r="O8451" s="4" t="str">
        <f>TEXT(Table1[[#This Row],[Invoice Date]],"yyyy")</f>
        <v>2021</v>
      </c>
      <c r="P8451" s="4" t="str">
        <f>TEXT(Table1[[#This Row],[Invoice Date]],"mmm")</f>
        <v>Nov</v>
      </c>
      <c r="Q8451" s="27">
        <f>WEEKNUM(Table1[[#This Row],[Invoice Date]]) + IF(YEAR(Table1[[#This Row],[Invoice Date]])=2021, 52, 0)</f>
        <v>98</v>
      </c>
    </row>
    <row r="8452" spans="2:17" ht="14.25" customHeight="1" x14ac:dyDescent="0.3">
      <c r="B8452" s="4" t="s">
        <v>14</v>
      </c>
      <c r="C8452" s="33">
        <v>1185732</v>
      </c>
      <c r="D8452" s="5">
        <v>44509</v>
      </c>
      <c r="E8452" s="4" t="s">
        <v>36</v>
      </c>
      <c r="F8452" s="4" t="s">
        <v>110</v>
      </c>
      <c r="G8452" s="4" t="s">
        <v>111</v>
      </c>
      <c r="H8452" s="6" t="s">
        <v>20</v>
      </c>
      <c r="I8452" s="7">
        <v>39</v>
      </c>
      <c r="J8452" s="8">
        <v>53</v>
      </c>
      <c r="K8452" s="9">
        <v>2067</v>
      </c>
      <c r="L8452" s="9">
        <v>909.48</v>
      </c>
      <c r="M8452" s="10">
        <v>0.44</v>
      </c>
      <c r="N8452" s="4" t="s">
        <v>83</v>
      </c>
      <c r="O8452" s="4" t="str">
        <f>TEXT(Table1[[#This Row],[Invoice Date]],"yyyy")</f>
        <v>2021</v>
      </c>
      <c r="P8452" s="4" t="str">
        <f>TEXT(Table1[[#This Row],[Invoice Date]],"mmm")</f>
        <v>Nov</v>
      </c>
      <c r="Q8452" s="27">
        <f>WEEKNUM(Table1[[#This Row],[Invoice Date]]) + IF(YEAR(Table1[[#This Row],[Invoice Date]])=2021, 52, 0)</f>
        <v>98</v>
      </c>
    </row>
    <row r="8453" spans="2:17" ht="14.25" customHeight="1" x14ac:dyDescent="0.3">
      <c r="B8453" s="4" t="s">
        <v>61</v>
      </c>
      <c r="C8453" s="33">
        <v>1185731</v>
      </c>
      <c r="D8453" s="5">
        <v>44509</v>
      </c>
      <c r="E8453" s="4" t="s">
        <v>15</v>
      </c>
      <c r="F8453" s="4" t="s">
        <v>62</v>
      </c>
      <c r="G8453" s="4" t="s">
        <v>63</v>
      </c>
      <c r="H8453" s="6" t="s">
        <v>22</v>
      </c>
      <c r="I8453" s="7">
        <v>51</v>
      </c>
      <c r="J8453" s="8">
        <v>42</v>
      </c>
      <c r="K8453" s="9">
        <v>2142</v>
      </c>
      <c r="L8453" s="9">
        <v>792.54</v>
      </c>
      <c r="M8453" s="10">
        <v>0.37</v>
      </c>
      <c r="N8453" s="4" t="s">
        <v>83</v>
      </c>
      <c r="O8453" s="4" t="str">
        <f>TEXT(Table1[[#This Row],[Invoice Date]],"yyyy")</f>
        <v>2021</v>
      </c>
      <c r="P8453" s="4" t="str">
        <f>TEXT(Table1[[#This Row],[Invoice Date]],"mmm")</f>
        <v>Nov</v>
      </c>
      <c r="Q8453" s="27">
        <f>WEEKNUM(Table1[[#This Row],[Invoice Date]]) + IF(YEAR(Table1[[#This Row],[Invoice Date]])=2021, 52, 0)</f>
        <v>98</v>
      </c>
    </row>
    <row r="8454" spans="2:17" ht="14.25" customHeight="1" x14ac:dyDescent="0.3">
      <c r="B8454" s="4" t="s">
        <v>14</v>
      </c>
      <c r="C8454" s="33">
        <v>1185732</v>
      </c>
      <c r="D8454" s="5">
        <v>44509</v>
      </c>
      <c r="E8454" s="4" t="s">
        <v>36</v>
      </c>
      <c r="F8454" s="4" t="s">
        <v>110</v>
      </c>
      <c r="G8454" s="4" t="s">
        <v>111</v>
      </c>
      <c r="H8454" s="6" t="s">
        <v>22</v>
      </c>
      <c r="I8454" s="7">
        <v>55</v>
      </c>
      <c r="J8454" s="8">
        <v>44</v>
      </c>
      <c r="K8454" s="9">
        <v>2420</v>
      </c>
      <c r="L8454" s="9">
        <v>1089</v>
      </c>
      <c r="M8454" s="10">
        <v>0.44999999999999996</v>
      </c>
      <c r="N8454" s="4" t="s">
        <v>83</v>
      </c>
      <c r="O8454" s="4" t="str">
        <f>TEXT(Table1[[#This Row],[Invoice Date]],"yyyy")</f>
        <v>2021</v>
      </c>
      <c r="P8454" s="4" t="str">
        <f>TEXT(Table1[[#This Row],[Invoice Date]],"mmm")</f>
        <v>Nov</v>
      </c>
      <c r="Q8454" s="27">
        <f>WEEKNUM(Table1[[#This Row],[Invoice Date]]) + IF(YEAR(Table1[[#This Row],[Invoice Date]])=2021, 52, 0)</f>
        <v>98</v>
      </c>
    </row>
    <row r="8455" spans="2:17" ht="14.25" customHeight="1" x14ac:dyDescent="0.3">
      <c r="B8455" s="4" t="s">
        <v>14</v>
      </c>
      <c r="C8455" s="33">
        <v>1185732</v>
      </c>
      <c r="D8455" s="5">
        <v>44509</v>
      </c>
      <c r="E8455" s="4" t="s">
        <v>36</v>
      </c>
      <c r="F8455" s="4" t="s">
        <v>110</v>
      </c>
      <c r="G8455" s="4" t="s">
        <v>111</v>
      </c>
      <c r="H8455" s="6" t="s">
        <v>19</v>
      </c>
      <c r="I8455" s="7">
        <v>36</v>
      </c>
      <c r="J8455" s="8">
        <v>73</v>
      </c>
      <c r="K8455" s="9">
        <v>2628</v>
      </c>
      <c r="L8455" s="9">
        <v>1182.5999999999999</v>
      </c>
      <c r="M8455" s="10">
        <v>0.44999999999999996</v>
      </c>
      <c r="N8455" s="4" t="s">
        <v>83</v>
      </c>
      <c r="O8455" s="4" t="str">
        <f>TEXT(Table1[[#This Row],[Invoice Date]],"yyyy")</f>
        <v>2021</v>
      </c>
      <c r="P8455" s="4" t="str">
        <f>TEXT(Table1[[#This Row],[Invoice Date]],"mmm")</f>
        <v>Nov</v>
      </c>
      <c r="Q8455" s="27">
        <f>WEEKNUM(Table1[[#This Row],[Invoice Date]]) + IF(YEAR(Table1[[#This Row],[Invoice Date]])=2021, 52, 0)</f>
        <v>98</v>
      </c>
    </row>
    <row r="8456" spans="2:17" ht="14.25" customHeight="1" x14ac:dyDescent="0.3">
      <c r="B8456" s="4" t="s">
        <v>14</v>
      </c>
      <c r="C8456" s="33">
        <v>1185732</v>
      </c>
      <c r="D8456" s="5">
        <v>44509</v>
      </c>
      <c r="E8456" s="4" t="s">
        <v>36</v>
      </c>
      <c r="F8456" s="4" t="s">
        <v>110</v>
      </c>
      <c r="G8456" s="4" t="s">
        <v>111</v>
      </c>
      <c r="H8456" s="6" t="s">
        <v>23</v>
      </c>
      <c r="I8456" s="7">
        <v>60</v>
      </c>
      <c r="J8456" s="8">
        <v>65</v>
      </c>
      <c r="K8456" s="9">
        <v>3900</v>
      </c>
      <c r="L8456" s="9">
        <v>1989</v>
      </c>
      <c r="M8456" s="10">
        <v>0.51</v>
      </c>
      <c r="N8456" s="4" t="s">
        <v>83</v>
      </c>
      <c r="O8456" s="4" t="str">
        <f>TEXT(Table1[[#This Row],[Invoice Date]],"yyyy")</f>
        <v>2021</v>
      </c>
      <c r="P8456" s="4" t="str">
        <f>TEXT(Table1[[#This Row],[Invoice Date]],"mmm")</f>
        <v>Nov</v>
      </c>
      <c r="Q8456" s="27">
        <f>WEEKNUM(Table1[[#This Row],[Invoice Date]]) + IF(YEAR(Table1[[#This Row],[Invoice Date]])=2021, 52, 0)</f>
        <v>98</v>
      </c>
    </row>
    <row r="8457" spans="2:17" ht="14.25" customHeight="1" x14ac:dyDescent="0.3">
      <c r="B8457" s="4" t="s">
        <v>14</v>
      </c>
      <c r="C8457" s="33">
        <v>1185732</v>
      </c>
      <c r="D8457" s="5">
        <v>44509</v>
      </c>
      <c r="E8457" s="4" t="s">
        <v>15</v>
      </c>
      <c r="F8457" s="4" t="s">
        <v>40</v>
      </c>
      <c r="G8457" s="4" t="s">
        <v>41</v>
      </c>
      <c r="H8457" s="6" t="s">
        <v>17</v>
      </c>
      <c r="I8457" s="7">
        <v>35</v>
      </c>
      <c r="J8457" s="8">
        <v>140</v>
      </c>
      <c r="K8457" s="9">
        <v>4900</v>
      </c>
      <c r="L8457" s="9">
        <v>2793.0000000000005</v>
      </c>
      <c r="M8457" s="10">
        <v>0.57000000000000006</v>
      </c>
      <c r="N8457" s="4" t="s">
        <v>24</v>
      </c>
      <c r="O8457" s="4" t="str">
        <f>TEXT(Table1[[#This Row],[Invoice Date]],"yyyy")</f>
        <v>2021</v>
      </c>
      <c r="P8457" s="4" t="str">
        <f>TEXT(Table1[[#This Row],[Invoice Date]],"mmm")</f>
        <v>Nov</v>
      </c>
      <c r="Q8457" s="27">
        <f>WEEKNUM(Table1[[#This Row],[Invoice Date]]) + IF(YEAR(Table1[[#This Row],[Invoice Date]])=2021, 52, 0)</f>
        <v>98</v>
      </c>
    </row>
    <row r="8458" spans="2:17" ht="14.25" customHeight="1" x14ac:dyDescent="0.3">
      <c r="B8458" s="4" t="s">
        <v>14</v>
      </c>
      <c r="C8458" s="33">
        <v>1185732</v>
      </c>
      <c r="D8458" s="5">
        <v>44509</v>
      </c>
      <c r="E8458" s="4" t="s">
        <v>15</v>
      </c>
      <c r="F8458" s="4" t="s">
        <v>40</v>
      </c>
      <c r="G8458" s="4" t="s">
        <v>41</v>
      </c>
      <c r="H8458" s="6" t="s">
        <v>17</v>
      </c>
      <c r="I8458" s="7">
        <v>46</v>
      </c>
      <c r="J8458" s="8">
        <v>122</v>
      </c>
      <c r="K8458" s="9">
        <v>5612</v>
      </c>
      <c r="L8458" s="9">
        <v>3535.56</v>
      </c>
      <c r="M8458" s="10">
        <v>0.63</v>
      </c>
      <c r="N8458" s="4" t="s">
        <v>83</v>
      </c>
      <c r="O8458" s="4" t="str">
        <f>TEXT(Table1[[#This Row],[Invoice Date]],"yyyy")</f>
        <v>2021</v>
      </c>
      <c r="P8458" s="4" t="str">
        <f>TEXT(Table1[[#This Row],[Invoice Date]],"mmm")</f>
        <v>Nov</v>
      </c>
      <c r="Q8458" s="27">
        <f>WEEKNUM(Table1[[#This Row],[Invoice Date]]) + IF(YEAR(Table1[[#This Row],[Invoice Date]])=2021, 52, 0)</f>
        <v>98</v>
      </c>
    </row>
    <row r="8459" spans="2:17" ht="14.25" customHeight="1" x14ac:dyDescent="0.3">
      <c r="B8459" s="4" t="s">
        <v>14</v>
      </c>
      <c r="C8459" s="33">
        <v>1185732</v>
      </c>
      <c r="D8459" s="5">
        <v>44509</v>
      </c>
      <c r="E8459" s="4" t="s">
        <v>36</v>
      </c>
      <c r="F8459" s="4" t="s">
        <v>110</v>
      </c>
      <c r="G8459" s="4" t="s">
        <v>111</v>
      </c>
      <c r="H8459" s="6" t="s">
        <v>17</v>
      </c>
      <c r="I8459" s="7">
        <v>49</v>
      </c>
      <c r="J8459" s="8">
        <v>120</v>
      </c>
      <c r="K8459" s="9">
        <v>5880</v>
      </c>
      <c r="L8459" s="9">
        <v>2940</v>
      </c>
      <c r="M8459" s="10">
        <v>0.5</v>
      </c>
      <c r="N8459" s="4" t="s">
        <v>83</v>
      </c>
      <c r="O8459" s="4" t="str">
        <f>TEXT(Table1[[#This Row],[Invoice Date]],"yyyy")</f>
        <v>2021</v>
      </c>
      <c r="P8459" s="4" t="str">
        <f>TEXT(Table1[[#This Row],[Invoice Date]],"mmm")</f>
        <v>Nov</v>
      </c>
      <c r="Q8459" s="27">
        <f>WEEKNUM(Table1[[#This Row],[Invoice Date]]) + IF(YEAR(Table1[[#This Row],[Invoice Date]])=2021, 52, 0)</f>
        <v>98</v>
      </c>
    </row>
    <row r="8460" spans="2:17" ht="14.25" customHeight="1" x14ac:dyDescent="0.3">
      <c r="B8460" s="4" t="s">
        <v>30</v>
      </c>
      <c r="C8460" s="34">
        <v>1128299</v>
      </c>
      <c r="D8460" s="5">
        <v>44509</v>
      </c>
      <c r="E8460" s="4" t="s">
        <v>15</v>
      </c>
      <c r="F8460" s="4" t="s">
        <v>16</v>
      </c>
      <c r="G8460" s="4" t="s">
        <v>69</v>
      </c>
      <c r="H8460" s="6" t="s">
        <v>20</v>
      </c>
      <c r="I8460" s="7">
        <v>45</v>
      </c>
      <c r="J8460" s="8">
        <v>147</v>
      </c>
      <c r="K8460" s="9">
        <v>6615</v>
      </c>
      <c r="L8460" s="9">
        <v>2381.4</v>
      </c>
      <c r="M8460" s="10">
        <v>0.36</v>
      </c>
      <c r="N8460" s="4" t="s">
        <v>83</v>
      </c>
      <c r="O8460" s="4" t="str">
        <f>TEXT(Table1[[#This Row],[Invoice Date]],"yyyy")</f>
        <v>2021</v>
      </c>
      <c r="P8460" s="4" t="str">
        <f>TEXT(Table1[[#This Row],[Invoice Date]],"mmm")</f>
        <v>Nov</v>
      </c>
      <c r="Q8460" s="27">
        <f>WEEKNUM(Table1[[#This Row],[Invoice Date]]) + IF(YEAR(Table1[[#This Row],[Invoice Date]])=2021, 52, 0)</f>
        <v>98</v>
      </c>
    </row>
    <row r="8461" spans="2:17" ht="14.25" customHeight="1" x14ac:dyDescent="0.3">
      <c r="B8461" s="4" t="s">
        <v>30</v>
      </c>
      <c r="C8461" s="34">
        <v>1128299</v>
      </c>
      <c r="D8461" s="5">
        <v>44509</v>
      </c>
      <c r="E8461" s="4" t="s">
        <v>15</v>
      </c>
      <c r="F8461" s="4" t="s">
        <v>16</v>
      </c>
      <c r="G8461" s="4" t="s">
        <v>69</v>
      </c>
      <c r="H8461" s="6" t="s">
        <v>21</v>
      </c>
      <c r="I8461" s="7">
        <v>47</v>
      </c>
      <c r="J8461" s="8">
        <v>144</v>
      </c>
      <c r="K8461" s="9">
        <v>6768</v>
      </c>
      <c r="L8461" s="9">
        <v>2707.2000000000003</v>
      </c>
      <c r="M8461" s="10">
        <v>0.4</v>
      </c>
      <c r="N8461" s="4" t="s">
        <v>83</v>
      </c>
      <c r="O8461" s="4" t="str">
        <f>TEXT(Table1[[#This Row],[Invoice Date]],"yyyy")</f>
        <v>2021</v>
      </c>
      <c r="P8461" s="4" t="str">
        <f>TEXT(Table1[[#This Row],[Invoice Date]],"mmm")</f>
        <v>Nov</v>
      </c>
      <c r="Q8461" s="27">
        <f>WEEKNUM(Table1[[#This Row],[Invoice Date]]) + IF(YEAR(Table1[[#This Row],[Invoice Date]])=2021, 52, 0)</f>
        <v>98</v>
      </c>
    </row>
    <row r="8462" spans="2:17" ht="14.25" customHeight="1" x14ac:dyDescent="0.3">
      <c r="B8462" s="4" t="s">
        <v>30</v>
      </c>
      <c r="C8462" s="34">
        <v>1128299</v>
      </c>
      <c r="D8462" s="5">
        <v>44509</v>
      </c>
      <c r="E8462" s="4" t="s">
        <v>15</v>
      </c>
      <c r="F8462" s="4" t="s">
        <v>16</v>
      </c>
      <c r="G8462" s="4" t="s">
        <v>69</v>
      </c>
      <c r="H8462" s="6" t="s">
        <v>19</v>
      </c>
      <c r="I8462" s="7">
        <v>49</v>
      </c>
      <c r="J8462" s="8">
        <v>162</v>
      </c>
      <c r="K8462" s="9">
        <v>7938</v>
      </c>
      <c r="L8462" s="9">
        <v>3889.62</v>
      </c>
      <c r="M8462" s="10">
        <v>0.49</v>
      </c>
      <c r="N8462" s="4" t="s">
        <v>83</v>
      </c>
      <c r="O8462" s="4" t="str">
        <f>TEXT(Table1[[#This Row],[Invoice Date]],"yyyy")</f>
        <v>2021</v>
      </c>
      <c r="P8462" s="4" t="str">
        <f>TEXT(Table1[[#This Row],[Invoice Date]],"mmm")</f>
        <v>Nov</v>
      </c>
      <c r="Q8462" s="27">
        <f>WEEKNUM(Table1[[#This Row],[Invoice Date]]) + IF(YEAR(Table1[[#This Row],[Invoice Date]])=2021, 52, 0)</f>
        <v>98</v>
      </c>
    </row>
    <row r="8463" spans="2:17" ht="14.25" customHeight="1" x14ac:dyDescent="0.3">
      <c r="B8463" s="4" t="s">
        <v>30</v>
      </c>
      <c r="C8463" s="34">
        <v>1128299</v>
      </c>
      <c r="D8463" s="5">
        <v>44509</v>
      </c>
      <c r="E8463" s="4" t="s">
        <v>15</v>
      </c>
      <c r="F8463" s="4" t="s">
        <v>16</v>
      </c>
      <c r="G8463" s="4" t="s">
        <v>69</v>
      </c>
      <c r="H8463" s="6" t="s">
        <v>22</v>
      </c>
      <c r="I8463" s="7">
        <v>62</v>
      </c>
      <c r="J8463" s="8">
        <v>154</v>
      </c>
      <c r="K8463" s="9">
        <v>9548</v>
      </c>
      <c r="L8463" s="9">
        <v>4296.5999999999995</v>
      </c>
      <c r="M8463" s="10">
        <v>0.44999999999999996</v>
      </c>
      <c r="N8463" s="4" t="s">
        <v>83</v>
      </c>
      <c r="O8463" s="4" t="str">
        <f>TEXT(Table1[[#This Row],[Invoice Date]],"yyyy")</f>
        <v>2021</v>
      </c>
      <c r="P8463" s="4" t="str">
        <f>TEXT(Table1[[#This Row],[Invoice Date]],"mmm")</f>
        <v>Nov</v>
      </c>
      <c r="Q8463" s="27">
        <f>WEEKNUM(Table1[[#This Row],[Invoice Date]]) + IF(YEAR(Table1[[#This Row],[Invoice Date]])=2021, 52, 0)</f>
        <v>98</v>
      </c>
    </row>
    <row r="8464" spans="2:17" ht="14.25" customHeight="1" x14ac:dyDescent="0.3">
      <c r="B8464" s="4" t="s">
        <v>30</v>
      </c>
      <c r="C8464" s="34">
        <v>1128299</v>
      </c>
      <c r="D8464" s="5">
        <v>44509</v>
      </c>
      <c r="E8464" s="4" t="s">
        <v>15</v>
      </c>
      <c r="F8464" s="4" t="s">
        <v>16</v>
      </c>
      <c r="G8464" s="4" t="s">
        <v>69</v>
      </c>
      <c r="H8464" s="6" t="s">
        <v>23</v>
      </c>
      <c r="I8464" s="7">
        <v>68</v>
      </c>
      <c r="J8464" s="8">
        <v>176</v>
      </c>
      <c r="K8464" s="9">
        <v>11968</v>
      </c>
      <c r="L8464" s="9">
        <v>7659.52</v>
      </c>
      <c r="M8464" s="10">
        <v>0.64</v>
      </c>
      <c r="N8464" s="4" t="s">
        <v>83</v>
      </c>
      <c r="O8464" s="4" t="str">
        <f>TEXT(Table1[[#This Row],[Invoice Date]],"yyyy")</f>
        <v>2021</v>
      </c>
      <c r="P8464" s="4" t="str">
        <f>TEXT(Table1[[#This Row],[Invoice Date]],"mmm")</f>
        <v>Nov</v>
      </c>
      <c r="Q8464" s="27">
        <f>WEEKNUM(Table1[[#This Row],[Invoice Date]]) + IF(YEAR(Table1[[#This Row],[Invoice Date]])=2021, 52, 0)</f>
        <v>98</v>
      </c>
    </row>
    <row r="8465" spans="2:17" ht="14.25" customHeight="1" x14ac:dyDescent="0.3">
      <c r="B8465" s="4" t="s">
        <v>30</v>
      </c>
      <c r="C8465" s="34">
        <v>1128299</v>
      </c>
      <c r="D8465" s="5">
        <v>44509</v>
      </c>
      <c r="E8465" s="4" t="s">
        <v>15</v>
      </c>
      <c r="F8465" s="4" t="s">
        <v>16</v>
      </c>
      <c r="G8465" s="4" t="s">
        <v>69</v>
      </c>
      <c r="H8465" s="6" t="s">
        <v>17</v>
      </c>
      <c r="I8465" s="7">
        <v>56</v>
      </c>
      <c r="J8465" s="8">
        <v>217</v>
      </c>
      <c r="K8465" s="9">
        <v>12152</v>
      </c>
      <c r="L8465" s="9">
        <v>6683.6</v>
      </c>
      <c r="M8465" s="10">
        <v>0.55000000000000004</v>
      </c>
      <c r="N8465" s="4" t="s">
        <v>83</v>
      </c>
      <c r="O8465" s="4" t="str">
        <f>TEXT(Table1[[#This Row],[Invoice Date]],"yyyy")</f>
        <v>2021</v>
      </c>
      <c r="P8465" s="4" t="str">
        <f>TEXT(Table1[[#This Row],[Invoice Date]],"mmm")</f>
        <v>Nov</v>
      </c>
      <c r="Q8465" s="27">
        <f>WEEKNUM(Table1[[#This Row],[Invoice Date]]) + IF(YEAR(Table1[[#This Row],[Invoice Date]])=2021, 52, 0)</f>
        <v>98</v>
      </c>
    </row>
    <row r="8466" spans="2:17" ht="14.25" customHeight="1" x14ac:dyDescent="0.3">
      <c r="B8466" s="4" t="s">
        <v>14</v>
      </c>
      <c r="C8466" s="33">
        <v>1185732</v>
      </c>
      <c r="D8466" s="5">
        <v>44509</v>
      </c>
      <c r="E8466" s="4" t="s">
        <v>36</v>
      </c>
      <c r="F8466" s="4" t="s">
        <v>110</v>
      </c>
      <c r="G8466" s="4" t="s">
        <v>111</v>
      </c>
      <c r="H8466" s="6" t="s">
        <v>21</v>
      </c>
      <c r="I8466" s="7">
        <v>40</v>
      </c>
      <c r="J8466" s="8">
        <v>175</v>
      </c>
      <c r="K8466" s="9">
        <v>70000</v>
      </c>
      <c r="L8466" s="9">
        <v>21000</v>
      </c>
      <c r="M8466" s="10">
        <v>0.3</v>
      </c>
      <c r="N8466" s="4" t="s">
        <v>18</v>
      </c>
      <c r="O8466" s="4" t="str">
        <f>TEXT(Table1[[#This Row],[Invoice Date]],"yyyy")</f>
        <v>2021</v>
      </c>
      <c r="P8466" s="4" t="str">
        <f>TEXT(Table1[[#This Row],[Invoice Date]],"mmm")</f>
        <v>Nov</v>
      </c>
      <c r="Q8466" s="27">
        <f>WEEKNUM(Table1[[#This Row],[Invoice Date]]) + IF(YEAR(Table1[[#This Row],[Invoice Date]])=2021, 52, 0)</f>
        <v>98</v>
      </c>
    </row>
    <row r="8467" spans="2:17" ht="14.25" customHeight="1" x14ac:dyDescent="0.3">
      <c r="B8467" s="4" t="s">
        <v>14</v>
      </c>
      <c r="C8467" s="33">
        <v>1185732</v>
      </c>
      <c r="D8467" s="5">
        <v>44509</v>
      </c>
      <c r="E8467" s="4" t="s">
        <v>36</v>
      </c>
      <c r="F8467" s="4" t="s">
        <v>110</v>
      </c>
      <c r="G8467" s="4" t="s">
        <v>111</v>
      </c>
      <c r="H8467" s="6" t="s">
        <v>20</v>
      </c>
      <c r="I8467" s="7">
        <v>40</v>
      </c>
      <c r="J8467" s="8">
        <v>195</v>
      </c>
      <c r="K8467" s="9">
        <v>78000</v>
      </c>
      <c r="L8467" s="9">
        <v>23400</v>
      </c>
      <c r="M8467" s="10">
        <v>0.3</v>
      </c>
      <c r="N8467" s="4" t="s">
        <v>18</v>
      </c>
      <c r="O8467" s="4" t="str">
        <f>TEXT(Table1[[#This Row],[Invoice Date]],"yyyy")</f>
        <v>2021</v>
      </c>
      <c r="P8467" s="4" t="str">
        <f>TEXT(Table1[[#This Row],[Invoice Date]],"mmm")</f>
        <v>Nov</v>
      </c>
      <c r="Q8467" s="27">
        <f>WEEKNUM(Table1[[#This Row],[Invoice Date]]) + IF(YEAR(Table1[[#This Row],[Invoice Date]])=2021, 52, 0)</f>
        <v>98</v>
      </c>
    </row>
    <row r="8468" spans="2:17" ht="14.25" customHeight="1" x14ac:dyDescent="0.3">
      <c r="B8468" s="4" t="s">
        <v>61</v>
      </c>
      <c r="C8468" s="33">
        <v>1185731</v>
      </c>
      <c r="D8468" s="5">
        <v>44509</v>
      </c>
      <c r="E8468" s="4" t="s">
        <v>15</v>
      </c>
      <c r="F8468" s="4" t="s">
        <v>62</v>
      </c>
      <c r="G8468" s="4" t="s">
        <v>63</v>
      </c>
      <c r="H8468" s="6" t="s">
        <v>22</v>
      </c>
      <c r="I8468" s="7">
        <v>54.999999999999993</v>
      </c>
      <c r="J8468" s="8">
        <v>150</v>
      </c>
      <c r="K8468" s="9">
        <v>82499.999999999985</v>
      </c>
      <c r="L8468" s="9">
        <v>20624.999999999996</v>
      </c>
      <c r="M8468" s="10">
        <v>0.25</v>
      </c>
      <c r="N8468" s="4" t="s">
        <v>24</v>
      </c>
      <c r="O8468" s="4" t="str">
        <f>TEXT(Table1[[#This Row],[Invoice Date]],"yyyy")</f>
        <v>2021</v>
      </c>
      <c r="P8468" s="4" t="str">
        <f>TEXT(Table1[[#This Row],[Invoice Date]],"mmm")</f>
        <v>Nov</v>
      </c>
      <c r="Q8468" s="27">
        <f>WEEKNUM(Table1[[#This Row],[Invoice Date]]) + IF(YEAR(Table1[[#This Row],[Invoice Date]])=2021, 52, 0)</f>
        <v>98</v>
      </c>
    </row>
    <row r="8469" spans="2:17" ht="14.25" customHeight="1" x14ac:dyDescent="0.3">
      <c r="B8469" s="4" t="s">
        <v>14</v>
      </c>
      <c r="C8469" s="33">
        <v>1185732</v>
      </c>
      <c r="D8469" s="5">
        <v>44509</v>
      </c>
      <c r="E8469" s="4" t="s">
        <v>36</v>
      </c>
      <c r="F8469" s="4" t="s">
        <v>110</v>
      </c>
      <c r="G8469" s="4" t="s">
        <v>111</v>
      </c>
      <c r="H8469" s="6" t="s">
        <v>22</v>
      </c>
      <c r="I8469" s="7">
        <v>60</v>
      </c>
      <c r="J8469" s="8">
        <v>150</v>
      </c>
      <c r="K8469" s="9">
        <v>90000</v>
      </c>
      <c r="L8469" s="9">
        <v>31499.999999999996</v>
      </c>
      <c r="M8469" s="10">
        <v>0.35</v>
      </c>
      <c r="N8469" s="4" t="s">
        <v>18</v>
      </c>
      <c r="O8469" s="4" t="str">
        <f>TEXT(Table1[[#This Row],[Invoice Date]],"yyyy")</f>
        <v>2021</v>
      </c>
      <c r="P8469" s="4" t="str">
        <f>TEXT(Table1[[#This Row],[Invoice Date]],"mmm")</f>
        <v>Nov</v>
      </c>
      <c r="Q8469" s="27">
        <f>WEEKNUM(Table1[[#This Row],[Invoice Date]]) + IF(YEAR(Table1[[#This Row],[Invoice Date]])=2021, 52, 0)</f>
        <v>98</v>
      </c>
    </row>
    <row r="8470" spans="2:17" ht="14.25" customHeight="1" x14ac:dyDescent="0.3">
      <c r="B8470" s="4" t="s">
        <v>14</v>
      </c>
      <c r="C8470" s="33">
        <v>1185732</v>
      </c>
      <c r="D8470" s="5">
        <v>44509</v>
      </c>
      <c r="E8470" s="4" t="s">
        <v>36</v>
      </c>
      <c r="F8470" s="4" t="s">
        <v>110</v>
      </c>
      <c r="G8470" s="4" t="s">
        <v>111</v>
      </c>
      <c r="H8470" s="6" t="s">
        <v>19</v>
      </c>
      <c r="I8470" s="7">
        <v>40</v>
      </c>
      <c r="J8470" s="8">
        <v>250</v>
      </c>
      <c r="K8470" s="9">
        <v>100000</v>
      </c>
      <c r="L8470" s="9">
        <v>30000</v>
      </c>
      <c r="M8470" s="10">
        <v>0.3</v>
      </c>
      <c r="N8470" s="4" t="s">
        <v>18</v>
      </c>
      <c r="O8470" s="4" t="str">
        <f>TEXT(Table1[[#This Row],[Invoice Date]],"yyyy")</f>
        <v>2021</v>
      </c>
      <c r="P8470" s="4" t="str">
        <f>TEXT(Table1[[#This Row],[Invoice Date]],"mmm")</f>
        <v>Nov</v>
      </c>
      <c r="Q8470" s="27">
        <f>WEEKNUM(Table1[[#This Row],[Invoice Date]]) + IF(YEAR(Table1[[#This Row],[Invoice Date]])=2021, 52, 0)</f>
        <v>98</v>
      </c>
    </row>
    <row r="8471" spans="2:17" ht="14.25" customHeight="1" x14ac:dyDescent="0.3">
      <c r="B8471" s="4" t="s">
        <v>14</v>
      </c>
      <c r="C8471" s="33">
        <v>1185732</v>
      </c>
      <c r="D8471" s="5">
        <v>44509</v>
      </c>
      <c r="E8471" s="4" t="s">
        <v>36</v>
      </c>
      <c r="F8471" s="4" t="s">
        <v>110</v>
      </c>
      <c r="G8471" s="4" t="s">
        <v>111</v>
      </c>
      <c r="H8471" s="6" t="s">
        <v>23</v>
      </c>
      <c r="I8471" s="7">
        <v>64.999999999999986</v>
      </c>
      <c r="J8471" s="8">
        <v>250</v>
      </c>
      <c r="K8471" s="9">
        <v>162499.99999999997</v>
      </c>
      <c r="L8471" s="9">
        <v>64999.999999999993</v>
      </c>
      <c r="M8471" s="10">
        <v>0.4</v>
      </c>
      <c r="N8471" s="4" t="s">
        <v>18</v>
      </c>
      <c r="O8471" s="4" t="str">
        <f>TEXT(Table1[[#This Row],[Invoice Date]],"yyyy")</f>
        <v>2021</v>
      </c>
      <c r="P8471" s="4" t="str">
        <f>TEXT(Table1[[#This Row],[Invoice Date]],"mmm")</f>
        <v>Nov</v>
      </c>
      <c r="Q8471" s="27">
        <f>WEEKNUM(Table1[[#This Row],[Invoice Date]]) + IF(YEAR(Table1[[#This Row],[Invoice Date]])=2021, 52, 0)</f>
        <v>98</v>
      </c>
    </row>
    <row r="8472" spans="2:17" ht="14.25" customHeight="1" x14ac:dyDescent="0.3">
      <c r="B8472" s="4" t="s">
        <v>14</v>
      </c>
      <c r="C8472" s="33">
        <v>1185732</v>
      </c>
      <c r="D8472" s="5">
        <v>44509</v>
      </c>
      <c r="E8472" s="4" t="s">
        <v>36</v>
      </c>
      <c r="F8472" s="4" t="s">
        <v>110</v>
      </c>
      <c r="G8472" s="4" t="s">
        <v>111</v>
      </c>
      <c r="H8472" s="6" t="s">
        <v>17</v>
      </c>
      <c r="I8472" s="7">
        <v>49.999999999999993</v>
      </c>
      <c r="J8472" s="8">
        <v>400</v>
      </c>
      <c r="K8472" s="9">
        <v>199999.99999999997</v>
      </c>
      <c r="L8472" s="9">
        <v>69999.999999999985</v>
      </c>
      <c r="M8472" s="10">
        <v>0.35</v>
      </c>
      <c r="N8472" s="4" t="s">
        <v>18</v>
      </c>
      <c r="O8472" s="4" t="str">
        <f>TEXT(Table1[[#This Row],[Invoice Date]],"yyyy")</f>
        <v>2021</v>
      </c>
      <c r="P8472" s="4" t="str">
        <f>TEXT(Table1[[#This Row],[Invoice Date]],"mmm")</f>
        <v>Nov</v>
      </c>
      <c r="Q8472" s="27">
        <f>WEEKNUM(Table1[[#This Row],[Invoice Date]]) + IF(YEAR(Table1[[#This Row],[Invoice Date]])=2021, 52, 0)</f>
        <v>98</v>
      </c>
    </row>
    <row r="8473" spans="2:17" ht="14.25" customHeight="1" x14ac:dyDescent="0.3">
      <c r="B8473" s="4" t="s">
        <v>14</v>
      </c>
      <c r="C8473" s="33">
        <v>1185732</v>
      </c>
      <c r="D8473" s="5">
        <v>44509</v>
      </c>
      <c r="E8473" s="4" t="s">
        <v>15</v>
      </c>
      <c r="F8473" s="4" t="s">
        <v>40</v>
      </c>
      <c r="G8473" s="4" t="s">
        <v>41</v>
      </c>
      <c r="H8473" s="6" t="s">
        <v>17</v>
      </c>
      <c r="I8473" s="7">
        <v>50</v>
      </c>
      <c r="J8473" s="8">
        <v>450</v>
      </c>
      <c r="K8473" s="9">
        <v>225000</v>
      </c>
      <c r="L8473" s="9">
        <v>112500</v>
      </c>
      <c r="M8473" s="10">
        <v>0.5</v>
      </c>
      <c r="N8473" s="4" t="s">
        <v>24</v>
      </c>
      <c r="O8473" s="4" t="str">
        <f>TEXT(Table1[[#This Row],[Invoice Date]],"yyyy")</f>
        <v>2021</v>
      </c>
      <c r="P8473" s="4" t="str">
        <f>TEXT(Table1[[#This Row],[Invoice Date]],"mmm")</f>
        <v>Nov</v>
      </c>
      <c r="Q8473" s="27">
        <f>WEEKNUM(Table1[[#This Row],[Invoice Date]]) + IF(YEAR(Table1[[#This Row],[Invoice Date]])=2021, 52, 0)</f>
        <v>98</v>
      </c>
    </row>
    <row r="8474" spans="2:17" ht="14.25" customHeight="1" x14ac:dyDescent="0.3">
      <c r="B8474" s="4" t="s">
        <v>30</v>
      </c>
      <c r="C8474" s="34">
        <v>1128299</v>
      </c>
      <c r="D8474" s="5">
        <v>44509</v>
      </c>
      <c r="E8474" s="4" t="s">
        <v>15</v>
      </c>
      <c r="F8474" s="4" t="s">
        <v>16</v>
      </c>
      <c r="G8474" s="4" t="s">
        <v>69</v>
      </c>
      <c r="H8474" s="6" t="s">
        <v>20</v>
      </c>
      <c r="I8474" s="7">
        <v>50.000000000000014</v>
      </c>
      <c r="J8474" s="8">
        <v>545</v>
      </c>
      <c r="K8474" s="9">
        <v>272500.00000000006</v>
      </c>
      <c r="L8474" s="9">
        <v>68125.000000000015</v>
      </c>
      <c r="M8474" s="10">
        <v>0.25</v>
      </c>
      <c r="N8474" s="4" t="s">
        <v>18</v>
      </c>
      <c r="O8474" s="4" t="str">
        <f>TEXT(Table1[[#This Row],[Invoice Date]],"yyyy")</f>
        <v>2021</v>
      </c>
      <c r="P8474" s="4" t="str">
        <f>TEXT(Table1[[#This Row],[Invoice Date]],"mmm")</f>
        <v>Nov</v>
      </c>
      <c r="Q8474" s="27">
        <f>WEEKNUM(Table1[[#This Row],[Invoice Date]]) + IF(YEAR(Table1[[#This Row],[Invoice Date]])=2021, 52, 0)</f>
        <v>98</v>
      </c>
    </row>
    <row r="8475" spans="2:17" ht="14.25" customHeight="1" x14ac:dyDescent="0.3">
      <c r="B8475" s="4" t="s">
        <v>30</v>
      </c>
      <c r="C8475" s="34">
        <v>1128299</v>
      </c>
      <c r="D8475" s="5">
        <v>44509</v>
      </c>
      <c r="E8475" s="4" t="s">
        <v>15</v>
      </c>
      <c r="F8475" s="4" t="s">
        <v>16</v>
      </c>
      <c r="G8475" s="4" t="s">
        <v>69</v>
      </c>
      <c r="H8475" s="6" t="s">
        <v>21</v>
      </c>
      <c r="I8475" s="7">
        <v>50.000000000000014</v>
      </c>
      <c r="J8475" s="8">
        <v>575</v>
      </c>
      <c r="K8475" s="9">
        <v>287500.00000000006</v>
      </c>
      <c r="L8475" s="9">
        <v>86250.000000000015</v>
      </c>
      <c r="M8475" s="10">
        <v>0.3</v>
      </c>
      <c r="N8475" s="4" t="s">
        <v>18</v>
      </c>
      <c r="O8475" s="4" t="str">
        <f>TEXT(Table1[[#This Row],[Invoice Date]],"yyyy")</f>
        <v>2021</v>
      </c>
      <c r="P8475" s="4" t="str">
        <f>TEXT(Table1[[#This Row],[Invoice Date]],"mmm")</f>
        <v>Nov</v>
      </c>
      <c r="Q8475" s="27">
        <f>WEEKNUM(Table1[[#This Row],[Invoice Date]]) + IF(YEAR(Table1[[#This Row],[Invoice Date]])=2021, 52, 0)</f>
        <v>98</v>
      </c>
    </row>
    <row r="8476" spans="2:17" ht="14.25" customHeight="1" x14ac:dyDescent="0.3">
      <c r="B8476" s="4" t="s">
        <v>30</v>
      </c>
      <c r="C8476" s="34">
        <v>1128299</v>
      </c>
      <c r="D8476" s="5">
        <v>44509</v>
      </c>
      <c r="E8476" s="4" t="s">
        <v>15</v>
      </c>
      <c r="F8476" s="4" t="s">
        <v>16</v>
      </c>
      <c r="G8476" s="4" t="s">
        <v>69</v>
      </c>
      <c r="H8476" s="6" t="s">
        <v>19</v>
      </c>
      <c r="I8476" s="7">
        <v>50.000000000000014</v>
      </c>
      <c r="J8476" s="8">
        <v>600</v>
      </c>
      <c r="K8476" s="9">
        <v>300000.00000000006</v>
      </c>
      <c r="L8476" s="9">
        <v>105000.00000000001</v>
      </c>
      <c r="M8476" s="10">
        <v>0.35</v>
      </c>
      <c r="N8476" s="4" t="s">
        <v>18</v>
      </c>
      <c r="O8476" s="4" t="str">
        <f>TEXT(Table1[[#This Row],[Invoice Date]],"yyyy")</f>
        <v>2021</v>
      </c>
      <c r="P8476" s="4" t="str">
        <f>TEXT(Table1[[#This Row],[Invoice Date]],"mmm")</f>
        <v>Nov</v>
      </c>
      <c r="Q8476" s="27">
        <f>WEEKNUM(Table1[[#This Row],[Invoice Date]]) + IF(YEAR(Table1[[#This Row],[Invoice Date]])=2021, 52, 0)</f>
        <v>98</v>
      </c>
    </row>
    <row r="8477" spans="2:17" ht="14.25" customHeight="1" x14ac:dyDescent="0.3">
      <c r="B8477" s="4" t="s">
        <v>30</v>
      </c>
      <c r="C8477" s="34">
        <v>1128299</v>
      </c>
      <c r="D8477" s="5">
        <v>44509</v>
      </c>
      <c r="E8477" s="4" t="s">
        <v>15</v>
      </c>
      <c r="F8477" s="4" t="s">
        <v>16</v>
      </c>
      <c r="G8477" s="4" t="s">
        <v>69</v>
      </c>
      <c r="H8477" s="6" t="s">
        <v>22</v>
      </c>
      <c r="I8477" s="7">
        <v>65</v>
      </c>
      <c r="J8477" s="8">
        <v>550</v>
      </c>
      <c r="K8477" s="9">
        <v>357500</v>
      </c>
      <c r="L8477" s="9">
        <v>125124.99999999999</v>
      </c>
      <c r="M8477" s="10">
        <v>0.35</v>
      </c>
      <c r="N8477" s="4" t="s">
        <v>18</v>
      </c>
      <c r="O8477" s="4" t="str">
        <f>TEXT(Table1[[#This Row],[Invoice Date]],"yyyy")</f>
        <v>2021</v>
      </c>
      <c r="P8477" s="4" t="str">
        <f>TEXT(Table1[[#This Row],[Invoice Date]],"mmm")</f>
        <v>Nov</v>
      </c>
      <c r="Q8477" s="27">
        <f>WEEKNUM(Table1[[#This Row],[Invoice Date]]) + IF(YEAR(Table1[[#This Row],[Invoice Date]])=2021, 52, 0)</f>
        <v>98</v>
      </c>
    </row>
    <row r="8478" spans="2:17" ht="14.25" customHeight="1" x14ac:dyDescent="0.3">
      <c r="B8478" s="4" t="s">
        <v>30</v>
      </c>
      <c r="C8478" s="34">
        <v>1128299</v>
      </c>
      <c r="D8478" s="5">
        <v>44509</v>
      </c>
      <c r="E8478" s="4" t="s">
        <v>15</v>
      </c>
      <c r="F8478" s="4" t="s">
        <v>16</v>
      </c>
      <c r="G8478" s="4" t="s">
        <v>69</v>
      </c>
      <c r="H8478" s="6" t="s">
        <v>23</v>
      </c>
      <c r="I8478" s="7">
        <v>70</v>
      </c>
      <c r="J8478" s="8">
        <v>650</v>
      </c>
      <c r="K8478" s="9">
        <v>455000</v>
      </c>
      <c r="L8478" s="9">
        <v>227500</v>
      </c>
      <c r="M8478" s="10">
        <v>0.5</v>
      </c>
      <c r="N8478" s="4" t="s">
        <v>18</v>
      </c>
      <c r="O8478" s="4" t="str">
        <f>TEXT(Table1[[#This Row],[Invoice Date]],"yyyy")</f>
        <v>2021</v>
      </c>
      <c r="P8478" s="4" t="str">
        <f>TEXT(Table1[[#This Row],[Invoice Date]],"mmm")</f>
        <v>Nov</v>
      </c>
      <c r="Q8478" s="27">
        <f>WEEKNUM(Table1[[#This Row],[Invoice Date]]) + IF(YEAR(Table1[[#This Row],[Invoice Date]])=2021, 52, 0)</f>
        <v>98</v>
      </c>
    </row>
    <row r="8479" spans="2:17" ht="14.25" customHeight="1" x14ac:dyDescent="0.3">
      <c r="B8479" s="4" t="s">
        <v>30</v>
      </c>
      <c r="C8479" s="34">
        <v>1128299</v>
      </c>
      <c r="D8479" s="5">
        <v>44509</v>
      </c>
      <c r="E8479" s="4" t="s">
        <v>15</v>
      </c>
      <c r="F8479" s="4" t="s">
        <v>16</v>
      </c>
      <c r="G8479" s="4" t="s">
        <v>69</v>
      </c>
      <c r="H8479" s="6" t="s">
        <v>17</v>
      </c>
      <c r="I8479" s="7">
        <v>60.000000000000007</v>
      </c>
      <c r="J8479" s="8">
        <v>775</v>
      </c>
      <c r="K8479" s="9">
        <v>465000.00000000006</v>
      </c>
      <c r="L8479" s="9">
        <v>209250.00000000003</v>
      </c>
      <c r="M8479" s="10">
        <v>0.45</v>
      </c>
      <c r="N8479" s="4" t="s">
        <v>18</v>
      </c>
      <c r="O8479" s="4" t="str">
        <f>TEXT(Table1[[#This Row],[Invoice Date]],"yyyy")</f>
        <v>2021</v>
      </c>
      <c r="P8479" s="4" t="str">
        <f>TEXT(Table1[[#This Row],[Invoice Date]],"mmm")</f>
        <v>Nov</v>
      </c>
      <c r="Q8479" s="27">
        <f>WEEKNUM(Table1[[#This Row],[Invoice Date]]) + IF(YEAR(Table1[[#This Row],[Invoice Date]])=2021, 52, 0)</f>
        <v>98</v>
      </c>
    </row>
    <row r="8480" spans="2:17" ht="14.25" customHeight="1" x14ac:dyDescent="0.3">
      <c r="B8480" s="4" t="s">
        <v>14</v>
      </c>
      <c r="C8480" s="33">
        <v>1185732</v>
      </c>
      <c r="D8480" s="5">
        <v>44510</v>
      </c>
      <c r="E8480" s="4" t="s">
        <v>15</v>
      </c>
      <c r="F8480" s="4" t="s">
        <v>40</v>
      </c>
      <c r="G8480" s="4" t="s">
        <v>41</v>
      </c>
      <c r="H8480" s="6" t="s">
        <v>19</v>
      </c>
      <c r="I8480" s="7">
        <v>37</v>
      </c>
      <c r="J8480" s="8">
        <v>51</v>
      </c>
      <c r="K8480" s="9">
        <v>1887</v>
      </c>
      <c r="L8480" s="9">
        <v>603.84</v>
      </c>
      <c r="M8480" s="10">
        <v>0.32</v>
      </c>
      <c r="N8480" s="4" t="s">
        <v>24</v>
      </c>
      <c r="O8480" s="4" t="str">
        <f>TEXT(Table1[[#This Row],[Invoice Date]],"yyyy")</f>
        <v>2021</v>
      </c>
      <c r="P8480" s="4" t="str">
        <f>TEXT(Table1[[#This Row],[Invoice Date]],"mmm")</f>
        <v>Nov</v>
      </c>
      <c r="Q8480" s="27">
        <f>WEEKNUM(Table1[[#This Row],[Invoice Date]]) + IF(YEAR(Table1[[#This Row],[Invoice Date]])=2021, 52, 0)</f>
        <v>98</v>
      </c>
    </row>
    <row r="8481" spans="2:17" ht="14.25" customHeight="1" x14ac:dyDescent="0.3">
      <c r="B8481" s="4" t="s">
        <v>14</v>
      </c>
      <c r="C8481" s="33">
        <v>1185732</v>
      </c>
      <c r="D8481" s="5">
        <v>44510</v>
      </c>
      <c r="E8481" s="4" t="s">
        <v>15</v>
      </c>
      <c r="F8481" s="4" t="s">
        <v>40</v>
      </c>
      <c r="G8481" s="4" t="s">
        <v>41</v>
      </c>
      <c r="H8481" s="6" t="s">
        <v>19</v>
      </c>
      <c r="I8481" s="7">
        <v>45</v>
      </c>
      <c r="J8481" s="8">
        <v>45</v>
      </c>
      <c r="K8481" s="9">
        <v>2025</v>
      </c>
      <c r="L8481" s="9">
        <v>850.5</v>
      </c>
      <c r="M8481" s="10">
        <v>0.42</v>
      </c>
      <c r="N8481" s="4" t="s">
        <v>83</v>
      </c>
      <c r="O8481" s="4" t="str">
        <f>TEXT(Table1[[#This Row],[Invoice Date]],"yyyy")</f>
        <v>2021</v>
      </c>
      <c r="P8481" s="4" t="str">
        <f>TEXT(Table1[[#This Row],[Invoice Date]],"mmm")</f>
        <v>Nov</v>
      </c>
      <c r="Q8481" s="27">
        <f>WEEKNUM(Table1[[#This Row],[Invoice Date]]) + IF(YEAR(Table1[[#This Row],[Invoice Date]])=2021, 52, 0)</f>
        <v>98</v>
      </c>
    </row>
    <row r="8482" spans="2:17" ht="14.25" customHeight="1" x14ac:dyDescent="0.3">
      <c r="B8482" s="4" t="s">
        <v>30</v>
      </c>
      <c r="C8482" s="34">
        <v>1128299</v>
      </c>
      <c r="D8482" s="5">
        <v>44510</v>
      </c>
      <c r="E8482" s="4" t="s">
        <v>36</v>
      </c>
      <c r="F8482" s="4" t="s">
        <v>116</v>
      </c>
      <c r="G8482" s="4" t="s">
        <v>117</v>
      </c>
      <c r="H8482" s="6" t="s">
        <v>20</v>
      </c>
      <c r="I8482" s="7">
        <v>32</v>
      </c>
      <c r="J8482" s="8">
        <v>81</v>
      </c>
      <c r="K8482" s="9">
        <v>2592</v>
      </c>
      <c r="L8482" s="9">
        <v>1244.1599999999999</v>
      </c>
      <c r="M8482" s="10">
        <v>0.48</v>
      </c>
      <c r="N8482" s="4" t="s">
        <v>83</v>
      </c>
      <c r="O8482" s="4" t="str">
        <f>TEXT(Table1[[#This Row],[Invoice Date]],"yyyy")</f>
        <v>2021</v>
      </c>
      <c r="P8482" s="4" t="str">
        <f>TEXT(Table1[[#This Row],[Invoice Date]],"mmm")</f>
        <v>Nov</v>
      </c>
      <c r="Q8482" s="27">
        <f>WEEKNUM(Table1[[#This Row],[Invoice Date]]) + IF(YEAR(Table1[[#This Row],[Invoice Date]])=2021, 52, 0)</f>
        <v>98</v>
      </c>
    </row>
    <row r="8483" spans="2:17" ht="14.25" customHeight="1" x14ac:dyDescent="0.3">
      <c r="B8483" s="4" t="s">
        <v>30</v>
      </c>
      <c r="C8483" s="34">
        <v>1128299</v>
      </c>
      <c r="D8483" s="5">
        <v>44510</v>
      </c>
      <c r="E8483" s="4" t="s">
        <v>36</v>
      </c>
      <c r="F8483" s="4" t="s">
        <v>116</v>
      </c>
      <c r="G8483" s="4" t="s">
        <v>117</v>
      </c>
      <c r="H8483" s="6" t="s">
        <v>21</v>
      </c>
      <c r="I8483" s="7">
        <v>34</v>
      </c>
      <c r="J8483" s="8">
        <v>83</v>
      </c>
      <c r="K8483" s="9">
        <v>2822</v>
      </c>
      <c r="L8483" s="9">
        <v>1411</v>
      </c>
      <c r="M8483" s="10">
        <v>0.5</v>
      </c>
      <c r="N8483" s="4" t="s">
        <v>83</v>
      </c>
      <c r="O8483" s="4" t="str">
        <f>TEXT(Table1[[#This Row],[Invoice Date]],"yyyy")</f>
        <v>2021</v>
      </c>
      <c r="P8483" s="4" t="str">
        <f>TEXT(Table1[[#This Row],[Invoice Date]],"mmm")</f>
        <v>Nov</v>
      </c>
      <c r="Q8483" s="27">
        <f>WEEKNUM(Table1[[#This Row],[Invoice Date]]) + IF(YEAR(Table1[[#This Row],[Invoice Date]])=2021, 52, 0)</f>
        <v>98</v>
      </c>
    </row>
    <row r="8484" spans="2:17" ht="14.25" customHeight="1" x14ac:dyDescent="0.3">
      <c r="B8484" s="4" t="s">
        <v>30</v>
      </c>
      <c r="C8484" s="34">
        <v>1128299</v>
      </c>
      <c r="D8484" s="5">
        <v>44510</v>
      </c>
      <c r="E8484" s="4" t="s">
        <v>36</v>
      </c>
      <c r="F8484" s="4" t="s">
        <v>116</v>
      </c>
      <c r="G8484" s="4" t="s">
        <v>117</v>
      </c>
      <c r="H8484" s="6" t="s">
        <v>19</v>
      </c>
      <c r="I8484" s="7">
        <v>33</v>
      </c>
      <c r="J8484" s="8">
        <v>98</v>
      </c>
      <c r="K8484" s="9">
        <v>3234</v>
      </c>
      <c r="L8484" s="9">
        <v>1778.7</v>
      </c>
      <c r="M8484" s="10">
        <v>0.55000000000000004</v>
      </c>
      <c r="N8484" s="4" t="s">
        <v>83</v>
      </c>
      <c r="O8484" s="4" t="str">
        <f>TEXT(Table1[[#This Row],[Invoice Date]],"yyyy")</f>
        <v>2021</v>
      </c>
      <c r="P8484" s="4" t="str">
        <f>TEXT(Table1[[#This Row],[Invoice Date]],"mmm")</f>
        <v>Nov</v>
      </c>
      <c r="Q8484" s="27">
        <f>WEEKNUM(Table1[[#This Row],[Invoice Date]]) + IF(YEAR(Table1[[#This Row],[Invoice Date]])=2021, 52, 0)</f>
        <v>98</v>
      </c>
    </row>
    <row r="8485" spans="2:17" ht="14.25" customHeight="1" x14ac:dyDescent="0.3">
      <c r="B8485" s="4" t="s">
        <v>61</v>
      </c>
      <c r="C8485" s="33">
        <v>1185731</v>
      </c>
      <c r="D8485" s="5">
        <v>44510</v>
      </c>
      <c r="E8485" s="4" t="s">
        <v>36</v>
      </c>
      <c r="F8485" s="4" t="s">
        <v>96</v>
      </c>
      <c r="G8485" s="4" t="s">
        <v>97</v>
      </c>
      <c r="H8485" s="6" t="s">
        <v>19</v>
      </c>
      <c r="I8485" s="7">
        <v>24</v>
      </c>
      <c r="J8485" s="8">
        <v>140</v>
      </c>
      <c r="K8485" s="9">
        <v>3360</v>
      </c>
      <c r="L8485" s="9">
        <v>1511.9999999999998</v>
      </c>
      <c r="M8485" s="10">
        <v>0.44999999999999996</v>
      </c>
      <c r="N8485" s="4" t="s">
        <v>83</v>
      </c>
      <c r="O8485" s="4" t="str">
        <f>TEXT(Table1[[#This Row],[Invoice Date]],"yyyy")</f>
        <v>2021</v>
      </c>
      <c r="P8485" s="4" t="str">
        <f>TEXT(Table1[[#This Row],[Invoice Date]],"mmm")</f>
        <v>Nov</v>
      </c>
      <c r="Q8485" s="27">
        <f>WEEKNUM(Table1[[#This Row],[Invoice Date]]) + IF(YEAR(Table1[[#This Row],[Invoice Date]])=2021, 52, 0)</f>
        <v>98</v>
      </c>
    </row>
    <row r="8486" spans="2:17" ht="14.25" customHeight="1" x14ac:dyDescent="0.3">
      <c r="B8486" s="4" t="s">
        <v>61</v>
      </c>
      <c r="C8486" s="33">
        <v>1185731</v>
      </c>
      <c r="D8486" s="5">
        <v>44510</v>
      </c>
      <c r="E8486" s="4" t="s">
        <v>36</v>
      </c>
      <c r="F8486" s="4" t="s">
        <v>96</v>
      </c>
      <c r="G8486" s="4" t="s">
        <v>97</v>
      </c>
      <c r="H8486" s="6" t="s">
        <v>20</v>
      </c>
      <c r="I8486" s="7">
        <v>32</v>
      </c>
      <c r="J8486" s="8">
        <v>116</v>
      </c>
      <c r="K8486" s="9">
        <v>3712</v>
      </c>
      <c r="L8486" s="9">
        <v>1856</v>
      </c>
      <c r="M8486" s="10">
        <v>0.5</v>
      </c>
      <c r="N8486" s="4" t="s">
        <v>83</v>
      </c>
      <c r="O8486" s="4" t="str">
        <f>TEXT(Table1[[#This Row],[Invoice Date]],"yyyy")</f>
        <v>2021</v>
      </c>
      <c r="P8486" s="4" t="str">
        <f>TEXT(Table1[[#This Row],[Invoice Date]],"mmm")</f>
        <v>Nov</v>
      </c>
      <c r="Q8486" s="27">
        <f>WEEKNUM(Table1[[#This Row],[Invoice Date]]) + IF(YEAR(Table1[[#This Row],[Invoice Date]])=2021, 52, 0)</f>
        <v>98</v>
      </c>
    </row>
    <row r="8487" spans="2:17" ht="14.25" customHeight="1" x14ac:dyDescent="0.3">
      <c r="B8487" s="4" t="s">
        <v>61</v>
      </c>
      <c r="C8487" s="33">
        <v>1185731</v>
      </c>
      <c r="D8487" s="5">
        <v>44510</v>
      </c>
      <c r="E8487" s="4" t="s">
        <v>15</v>
      </c>
      <c r="F8487" s="4" t="s">
        <v>62</v>
      </c>
      <c r="G8487" s="4" t="s">
        <v>63</v>
      </c>
      <c r="H8487" s="6" t="s">
        <v>23</v>
      </c>
      <c r="I8487" s="7">
        <v>56</v>
      </c>
      <c r="J8487" s="8">
        <v>72</v>
      </c>
      <c r="K8487" s="9">
        <v>4032</v>
      </c>
      <c r="L8487" s="9">
        <v>2136.96</v>
      </c>
      <c r="M8487" s="10">
        <v>0.53</v>
      </c>
      <c r="N8487" s="4" t="s">
        <v>83</v>
      </c>
      <c r="O8487" s="4" t="str">
        <f>TEXT(Table1[[#This Row],[Invoice Date]],"yyyy")</f>
        <v>2021</v>
      </c>
      <c r="P8487" s="4" t="str">
        <f>TEXT(Table1[[#This Row],[Invoice Date]],"mmm")</f>
        <v>Nov</v>
      </c>
      <c r="Q8487" s="27">
        <f>WEEKNUM(Table1[[#This Row],[Invoice Date]]) + IF(YEAR(Table1[[#This Row],[Invoice Date]])=2021, 52, 0)</f>
        <v>98</v>
      </c>
    </row>
    <row r="8488" spans="2:17" ht="14.25" customHeight="1" x14ac:dyDescent="0.3">
      <c r="B8488" s="4" t="s">
        <v>30</v>
      </c>
      <c r="C8488" s="34">
        <v>1128299</v>
      </c>
      <c r="D8488" s="5">
        <v>44510</v>
      </c>
      <c r="E8488" s="4" t="s">
        <v>36</v>
      </c>
      <c r="F8488" s="4" t="s">
        <v>116</v>
      </c>
      <c r="G8488" s="4" t="s">
        <v>117</v>
      </c>
      <c r="H8488" s="6" t="s">
        <v>22</v>
      </c>
      <c r="I8488" s="7">
        <v>55</v>
      </c>
      <c r="J8488" s="8">
        <v>75</v>
      </c>
      <c r="K8488" s="9">
        <v>4125</v>
      </c>
      <c r="L8488" s="9">
        <v>1650</v>
      </c>
      <c r="M8488" s="10">
        <v>0.4</v>
      </c>
      <c r="N8488" s="4" t="s">
        <v>83</v>
      </c>
      <c r="O8488" s="4" t="str">
        <f>TEXT(Table1[[#This Row],[Invoice Date]],"yyyy")</f>
        <v>2021</v>
      </c>
      <c r="P8488" s="4" t="str">
        <f>TEXT(Table1[[#This Row],[Invoice Date]],"mmm")</f>
        <v>Nov</v>
      </c>
      <c r="Q8488" s="27">
        <f>WEEKNUM(Table1[[#This Row],[Invoice Date]]) + IF(YEAR(Table1[[#This Row],[Invoice Date]])=2021, 52, 0)</f>
        <v>98</v>
      </c>
    </row>
    <row r="8489" spans="2:17" ht="14.25" customHeight="1" x14ac:dyDescent="0.3">
      <c r="B8489" s="4" t="s">
        <v>30</v>
      </c>
      <c r="C8489" s="34">
        <v>1128299</v>
      </c>
      <c r="D8489" s="5">
        <v>44510</v>
      </c>
      <c r="E8489" s="4" t="s">
        <v>36</v>
      </c>
      <c r="F8489" s="4" t="s">
        <v>116</v>
      </c>
      <c r="G8489" s="4" t="s">
        <v>117</v>
      </c>
      <c r="H8489" s="6" t="s">
        <v>17</v>
      </c>
      <c r="I8489" s="7">
        <v>41</v>
      </c>
      <c r="J8489" s="8">
        <v>123</v>
      </c>
      <c r="K8489" s="9">
        <v>5043</v>
      </c>
      <c r="L8489" s="9">
        <v>2571.9299999999998</v>
      </c>
      <c r="M8489" s="10">
        <v>0.51</v>
      </c>
      <c r="N8489" s="4" t="s">
        <v>83</v>
      </c>
      <c r="O8489" s="4" t="str">
        <f>TEXT(Table1[[#This Row],[Invoice Date]],"yyyy")</f>
        <v>2021</v>
      </c>
      <c r="P8489" s="4" t="str">
        <f>TEXT(Table1[[#This Row],[Invoice Date]],"mmm")</f>
        <v>Nov</v>
      </c>
      <c r="Q8489" s="27">
        <f>WEEKNUM(Table1[[#This Row],[Invoice Date]]) + IF(YEAR(Table1[[#This Row],[Invoice Date]])=2021, 52, 0)</f>
        <v>98</v>
      </c>
    </row>
    <row r="8490" spans="2:17" ht="14.25" customHeight="1" x14ac:dyDescent="0.3">
      <c r="B8490" s="4" t="s">
        <v>30</v>
      </c>
      <c r="C8490" s="34">
        <v>1128299</v>
      </c>
      <c r="D8490" s="5">
        <v>44510</v>
      </c>
      <c r="E8490" s="4" t="s">
        <v>36</v>
      </c>
      <c r="F8490" s="4" t="s">
        <v>116</v>
      </c>
      <c r="G8490" s="4" t="s">
        <v>117</v>
      </c>
      <c r="H8490" s="6" t="s">
        <v>23</v>
      </c>
      <c r="I8490" s="7">
        <v>61</v>
      </c>
      <c r="J8490" s="8">
        <v>91</v>
      </c>
      <c r="K8490" s="9">
        <v>5551</v>
      </c>
      <c r="L8490" s="9">
        <v>2997.5400000000004</v>
      </c>
      <c r="M8490" s="10">
        <v>0.54</v>
      </c>
      <c r="N8490" s="4" t="s">
        <v>83</v>
      </c>
      <c r="O8490" s="4" t="str">
        <f>TEXT(Table1[[#This Row],[Invoice Date]],"yyyy")</f>
        <v>2021</v>
      </c>
      <c r="P8490" s="4" t="str">
        <f>TEXT(Table1[[#This Row],[Invoice Date]],"mmm")</f>
        <v>Nov</v>
      </c>
      <c r="Q8490" s="27">
        <f>WEEKNUM(Table1[[#This Row],[Invoice Date]]) + IF(YEAR(Table1[[#This Row],[Invoice Date]])=2021, 52, 0)</f>
        <v>98</v>
      </c>
    </row>
    <row r="8491" spans="2:17" ht="14.25" customHeight="1" x14ac:dyDescent="0.3">
      <c r="B8491" s="4" t="s">
        <v>61</v>
      </c>
      <c r="C8491" s="33">
        <v>1185731</v>
      </c>
      <c r="D8491" s="5">
        <v>44510</v>
      </c>
      <c r="E8491" s="4" t="s">
        <v>36</v>
      </c>
      <c r="F8491" s="4" t="s">
        <v>96</v>
      </c>
      <c r="G8491" s="4" t="s">
        <v>97</v>
      </c>
      <c r="H8491" s="6" t="s">
        <v>17</v>
      </c>
      <c r="I8491" s="7">
        <v>34</v>
      </c>
      <c r="J8491" s="8">
        <v>169</v>
      </c>
      <c r="K8491" s="9">
        <v>5746</v>
      </c>
      <c r="L8491" s="9">
        <v>2987.92</v>
      </c>
      <c r="M8491" s="10">
        <v>0.52</v>
      </c>
      <c r="N8491" s="4" t="s">
        <v>83</v>
      </c>
      <c r="O8491" s="4" t="str">
        <f>TEXT(Table1[[#This Row],[Invoice Date]],"yyyy")</f>
        <v>2021</v>
      </c>
      <c r="P8491" s="4" t="str">
        <f>TEXT(Table1[[#This Row],[Invoice Date]],"mmm")</f>
        <v>Nov</v>
      </c>
      <c r="Q8491" s="27">
        <f>WEEKNUM(Table1[[#This Row],[Invoice Date]]) + IF(YEAR(Table1[[#This Row],[Invoice Date]])=2021, 52, 0)</f>
        <v>98</v>
      </c>
    </row>
    <row r="8492" spans="2:17" ht="14.25" customHeight="1" x14ac:dyDescent="0.3">
      <c r="B8492" s="4" t="s">
        <v>25</v>
      </c>
      <c r="C8492" s="33">
        <v>1185733</v>
      </c>
      <c r="D8492" s="5">
        <v>44510</v>
      </c>
      <c r="E8492" s="4" t="s">
        <v>31</v>
      </c>
      <c r="F8492" s="4" t="s">
        <v>66</v>
      </c>
      <c r="G8492" s="4" t="s">
        <v>67</v>
      </c>
      <c r="H8492" s="6" t="s">
        <v>20</v>
      </c>
      <c r="I8492" s="7">
        <v>50</v>
      </c>
      <c r="J8492" s="8">
        <v>123</v>
      </c>
      <c r="K8492" s="9">
        <v>6150</v>
      </c>
      <c r="L8492" s="9">
        <v>2460</v>
      </c>
      <c r="M8492" s="10">
        <v>0.4</v>
      </c>
      <c r="N8492" s="4" t="s">
        <v>83</v>
      </c>
      <c r="O8492" s="4" t="str">
        <f>TEXT(Table1[[#This Row],[Invoice Date]],"yyyy")</f>
        <v>2021</v>
      </c>
      <c r="P8492" s="4" t="str">
        <f>TEXT(Table1[[#This Row],[Invoice Date]],"mmm")</f>
        <v>Nov</v>
      </c>
      <c r="Q8492" s="27">
        <f>WEEKNUM(Table1[[#This Row],[Invoice Date]]) + IF(YEAR(Table1[[#This Row],[Invoice Date]])=2021, 52, 0)</f>
        <v>98</v>
      </c>
    </row>
    <row r="8493" spans="2:17" ht="14.25" customHeight="1" x14ac:dyDescent="0.3">
      <c r="B8493" s="4" t="s">
        <v>25</v>
      </c>
      <c r="C8493" s="33">
        <v>1185733</v>
      </c>
      <c r="D8493" s="5">
        <v>44510</v>
      </c>
      <c r="E8493" s="4" t="s">
        <v>31</v>
      </c>
      <c r="F8493" s="4" t="s">
        <v>66</v>
      </c>
      <c r="G8493" s="4" t="s">
        <v>67</v>
      </c>
      <c r="H8493" s="6" t="s">
        <v>21</v>
      </c>
      <c r="I8493" s="7">
        <v>60</v>
      </c>
      <c r="J8493" s="8">
        <v>104</v>
      </c>
      <c r="K8493" s="9">
        <v>6240</v>
      </c>
      <c r="L8493" s="9">
        <v>2433.6</v>
      </c>
      <c r="M8493" s="10">
        <v>0.39</v>
      </c>
      <c r="N8493" s="4" t="s">
        <v>83</v>
      </c>
      <c r="O8493" s="4" t="str">
        <f>TEXT(Table1[[#This Row],[Invoice Date]],"yyyy")</f>
        <v>2021</v>
      </c>
      <c r="P8493" s="4" t="str">
        <f>TEXT(Table1[[#This Row],[Invoice Date]],"mmm")</f>
        <v>Nov</v>
      </c>
      <c r="Q8493" s="27">
        <f>WEEKNUM(Table1[[#This Row],[Invoice Date]]) + IF(YEAR(Table1[[#This Row],[Invoice Date]])=2021, 52, 0)</f>
        <v>98</v>
      </c>
    </row>
    <row r="8494" spans="2:17" ht="14.25" customHeight="1" x14ac:dyDescent="0.3">
      <c r="B8494" s="4" t="s">
        <v>61</v>
      </c>
      <c r="C8494" s="33">
        <v>1185731</v>
      </c>
      <c r="D8494" s="5">
        <v>44510</v>
      </c>
      <c r="E8494" s="4" t="s">
        <v>36</v>
      </c>
      <c r="F8494" s="4" t="s">
        <v>96</v>
      </c>
      <c r="G8494" s="4" t="s">
        <v>97</v>
      </c>
      <c r="H8494" s="6" t="s">
        <v>21</v>
      </c>
      <c r="I8494" s="7">
        <v>59</v>
      </c>
      <c r="J8494" s="8">
        <v>135</v>
      </c>
      <c r="K8494" s="9">
        <v>7965</v>
      </c>
      <c r="L8494" s="9">
        <v>3982.5</v>
      </c>
      <c r="M8494" s="10">
        <v>0.5</v>
      </c>
      <c r="N8494" s="4" t="s">
        <v>83</v>
      </c>
      <c r="O8494" s="4" t="str">
        <f>TEXT(Table1[[#This Row],[Invoice Date]],"yyyy")</f>
        <v>2021</v>
      </c>
      <c r="P8494" s="4" t="str">
        <f>TEXT(Table1[[#This Row],[Invoice Date]],"mmm")</f>
        <v>Nov</v>
      </c>
      <c r="Q8494" s="27">
        <f>WEEKNUM(Table1[[#This Row],[Invoice Date]]) + IF(YEAR(Table1[[#This Row],[Invoice Date]])=2021, 52, 0)</f>
        <v>98</v>
      </c>
    </row>
    <row r="8495" spans="2:17" ht="14.25" customHeight="1" x14ac:dyDescent="0.3">
      <c r="B8495" s="4" t="s">
        <v>25</v>
      </c>
      <c r="C8495" s="33">
        <v>1185733</v>
      </c>
      <c r="D8495" s="5">
        <v>44510</v>
      </c>
      <c r="E8495" s="4" t="s">
        <v>31</v>
      </c>
      <c r="F8495" s="4" t="s">
        <v>66</v>
      </c>
      <c r="G8495" s="4" t="s">
        <v>67</v>
      </c>
      <c r="H8495" s="6" t="s">
        <v>17</v>
      </c>
      <c r="I8495" s="7">
        <v>51</v>
      </c>
      <c r="J8495" s="8">
        <v>158</v>
      </c>
      <c r="K8495" s="9">
        <v>8058</v>
      </c>
      <c r="L8495" s="9">
        <v>2981.46</v>
      </c>
      <c r="M8495" s="10">
        <v>0.37</v>
      </c>
      <c r="N8495" s="4" t="s">
        <v>83</v>
      </c>
      <c r="O8495" s="4" t="str">
        <f>TEXT(Table1[[#This Row],[Invoice Date]],"yyyy")</f>
        <v>2021</v>
      </c>
      <c r="P8495" s="4" t="str">
        <f>TEXT(Table1[[#This Row],[Invoice Date]],"mmm")</f>
        <v>Nov</v>
      </c>
      <c r="Q8495" s="27">
        <f>WEEKNUM(Table1[[#This Row],[Invoice Date]]) + IF(YEAR(Table1[[#This Row],[Invoice Date]])=2021, 52, 0)</f>
        <v>98</v>
      </c>
    </row>
    <row r="8496" spans="2:17" ht="14.25" customHeight="1" x14ac:dyDescent="0.3">
      <c r="B8496" s="4" t="s">
        <v>25</v>
      </c>
      <c r="C8496" s="33">
        <v>1185733</v>
      </c>
      <c r="D8496" s="5">
        <v>44510</v>
      </c>
      <c r="E8496" s="4" t="s">
        <v>31</v>
      </c>
      <c r="F8496" s="4" t="s">
        <v>66</v>
      </c>
      <c r="G8496" s="4" t="s">
        <v>67</v>
      </c>
      <c r="H8496" s="6" t="s">
        <v>22</v>
      </c>
      <c r="I8496" s="7">
        <v>83</v>
      </c>
      <c r="J8496" s="8">
        <v>113</v>
      </c>
      <c r="K8496" s="9">
        <v>9379</v>
      </c>
      <c r="L8496" s="9">
        <v>2813.7</v>
      </c>
      <c r="M8496" s="10">
        <v>0.3</v>
      </c>
      <c r="N8496" s="4" t="s">
        <v>83</v>
      </c>
      <c r="O8496" s="4" t="str">
        <f>TEXT(Table1[[#This Row],[Invoice Date]],"yyyy")</f>
        <v>2021</v>
      </c>
      <c r="P8496" s="4" t="str">
        <f>TEXT(Table1[[#This Row],[Invoice Date]],"mmm")</f>
        <v>Nov</v>
      </c>
      <c r="Q8496" s="27">
        <f>WEEKNUM(Table1[[#This Row],[Invoice Date]]) + IF(YEAR(Table1[[#This Row],[Invoice Date]])=2021, 52, 0)</f>
        <v>98</v>
      </c>
    </row>
    <row r="8497" spans="2:17" ht="14.25" customHeight="1" x14ac:dyDescent="0.3">
      <c r="B8497" s="4" t="s">
        <v>25</v>
      </c>
      <c r="C8497" s="33">
        <v>1185733</v>
      </c>
      <c r="D8497" s="5">
        <v>44510</v>
      </c>
      <c r="E8497" s="4" t="s">
        <v>31</v>
      </c>
      <c r="F8497" s="4" t="s">
        <v>66</v>
      </c>
      <c r="G8497" s="4" t="s">
        <v>67</v>
      </c>
      <c r="H8497" s="6" t="s">
        <v>19</v>
      </c>
      <c r="I8497" s="7">
        <v>56</v>
      </c>
      <c r="J8497" s="8">
        <v>168</v>
      </c>
      <c r="K8497" s="9">
        <v>9408</v>
      </c>
      <c r="L8497" s="9">
        <v>3010.56</v>
      </c>
      <c r="M8497" s="10">
        <v>0.32</v>
      </c>
      <c r="N8497" s="4" t="s">
        <v>83</v>
      </c>
      <c r="O8497" s="4" t="str">
        <f>TEXT(Table1[[#This Row],[Invoice Date]],"yyyy")</f>
        <v>2021</v>
      </c>
      <c r="P8497" s="4" t="str">
        <f>TEXT(Table1[[#This Row],[Invoice Date]],"mmm")</f>
        <v>Nov</v>
      </c>
      <c r="Q8497" s="27">
        <f>WEEKNUM(Table1[[#This Row],[Invoice Date]]) + IF(YEAR(Table1[[#This Row],[Invoice Date]])=2021, 52, 0)</f>
        <v>98</v>
      </c>
    </row>
    <row r="8498" spans="2:17" ht="14.25" customHeight="1" x14ac:dyDescent="0.3">
      <c r="B8498" s="4" t="s">
        <v>61</v>
      </c>
      <c r="C8498" s="33">
        <v>1185731</v>
      </c>
      <c r="D8498" s="5">
        <v>44510</v>
      </c>
      <c r="E8498" s="4" t="s">
        <v>36</v>
      </c>
      <c r="F8498" s="4" t="s">
        <v>96</v>
      </c>
      <c r="G8498" s="4" t="s">
        <v>97</v>
      </c>
      <c r="H8498" s="6" t="s">
        <v>22</v>
      </c>
      <c r="I8498" s="7">
        <v>76</v>
      </c>
      <c r="J8498" s="8">
        <v>138</v>
      </c>
      <c r="K8498" s="9">
        <v>10488</v>
      </c>
      <c r="L8498" s="9">
        <v>5139.12</v>
      </c>
      <c r="M8498" s="10">
        <v>0.49</v>
      </c>
      <c r="N8498" s="4" t="s">
        <v>83</v>
      </c>
      <c r="O8498" s="4" t="str">
        <f>TEXT(Table1[[#This Row],[Invoice Date]],"yyyy")</f>
        <v>2021</v>
      </c>
      <c r="P8498" s="4" t="str">
        <f>TEXT(Table1[[#This Row],[Invoice Date]],"mmm")</f>
        <v>Nov</v>
      </c>
      <c r="Q8498" s="27">
        <f>WEEKNUM(Table1[[#This Row],[Invoice Date]]) + IF(YEAR(Table1[[#This Row],[Invoice Date]])=2021, 52, 0)</f>
        <v>98</v>
      </c>
    </row>
    <row r="8499" spans="2:17" ht="14.25" customHeight="1" x14ac:dyDescent="0.3">
      <c r="B8499" s="4" t="s">
        <v>25</v>
      </c>
      <c r="C8499" s="33">
        <v>1185733</v>
      </c>
      <c r="D8499" s="5">
        <v>44510</v>
      </c>
      <c r="E8499" s="4" t="s">
        <v>31</v>
      </c>
      <c r="F8499" s="4" t="s">
        <v>66</v>
      </c>
      <c r="G8499" s="4" t="s">
        <v>67</v>
      </c>
      <c r="H8499" s="6" t="s">
        <v>23</v>
      </c>
      <c r="I8499" s="7">
        <v>82</v>
      </c>
      <c r="J8499" s="8">
        <v>140</v>
      </c>
      <c r="K8499" s="9">
        <v>11480</v>
      </c>
      <c r="L8499" s="9">
        <v>5969.6</v>
      </c>
      <c r="M8499" s="10">
        <v>0.52</v>
      </c>
      <c r="N8499" s="4" t="s">
        <v>83</v>
      </c>
      <c r="O8499" s="4" t="str">
        <f>TEXT(Table1[[#This Row],[Invoice Date]],"yyyy")</f>
        <v>2021</v>
      </c>
      <c r="P8499" s="4" t="str">
        <f>TEXT(Table1[[#This Row],[Invoice Date]],"mmm")</f>
        <v>Nov</v>
      </c>
      <c r="Q8499" s="27">
        <f>WEEKNUM(Table1[[#This Row],[Invoice Date]]) + IF(YEAR(Table1[[#This Row],[Invoice Date]])=2021, 52, 0)</f>
        <v>98</v>
      </c>
    </row>
    <row r="8500" spans="2:17" ht="14.25" customHeight="1" x14ac:dyDescent="0.3">
      <c r="B8500" s="4" t="s">
        <v>61</v>
      </c>
      <c r="C8500" s="33">
        <v>1185731</v>
      </c>
      <c r="D8500" s="5">
        <v>44510</v>
      </c>
      <c r="E8500" s="4" t="s">
        <v>36</v>
      </c>
      <c r="F8500" s="4" t="s">
        <v>96</v>
      </c>
      <c r="G8500" s="4" t="s">
        <v>97</v>
      </c>
      <c r="H8500" s="6" t="s">
        <v>23</v>
      </c>
      <c r="I8500" s="7">
        <v>74</v>
      </c>
      <c r="J8500" s="8">
        <v>167</v>
      </c>
      <c r="K8500" s="9">
        <v>12358</v>
      </c>
      <c r="L8500" s="9">
        <v>7909.12</v>
      </c>
      <c r="M8500" s="10">
        <v>0.64</v>
      </c>
      <c r="N8500" s="4" t="s">
        <v>83</v>
      </c>
      <c r="O8500" s="4" t="str">
        <f>TEXT(Table1[[#This Row],[Invoice Date]],"yyyy")</f>
        <v>2021</v>
      </c>
      <c r="P8500" s="4" t="str">
        <f>TEXT(Table1[[#This Row],[Invoice Date]],"mmm")</f>
        <v>Nov</v>
      </c>
      <c r="Q8500" s="27">
        <f>WEEKNUM(Table1[[#This Row],[Invoice Date]]) + IF(YEAR(Table1[[#This Row],[Invoice Date]])=2021, 52, 0)</f>
        <v>98</v>
      </c>
    </row>
    <row r="8501" spans="2:17" ht="14.25" customHeight="1" x14ac:dyDescent="0.3">
      <c r="B8501" s="4" t="s">
        <v>14</v>
      </c>
      <c r="C8501" s="33">
        <v>1185732</v>
      </c>
      <c r="D8501" s="5">
        <v>44510</v>
      </c>
      <c r="E8501" s="4" t="s">
        <v>15</v>
      </c>
      <c r="F8501" s="4" t="s">
        <v>40</v>
      </c>
      <c r="G8501" s="4" t="s">
        <v>41</v>
      </c>
      <c r="H8501" s="6" t="s">
        <v>19</v>
      </c>
      <c r="I8501" s="7">
        <v>50</v>
      </c>
      <c r="J8501" s="8">
        <v>150</v>
      </c>
      <c r="K8501" s="9">
        <v>75000</v>
      </c>
      <c r="L8501" s="9">
        <v>22500</v>
      </c>
      <c r="M8501" s="10">
        <v>0.3</v>
      </c>
      <c r="N8501" s="4" t="s">
        <v>24</v>
      </c>
      <c r="O8501" s="4" t="str">
        <f>TEXT(Table1[[#This Row],[Invoice Date]],"yyyy")</f>
        <v>2021</v>
      </c>
      <c r="P8501" s="4" t="str">
        <f>TEXT(Table1[[#This Row],[Invoice Date]],"mmm")</f>
        <v>Nov</v>
      </c>
      <c r="Q8501" s="27">
        <f>WEEKNUM(Table1[[#This Row],[Invoice Date]]) + IF(YEAR(Table1[[#This Row],[Invoice Date]])=2021, 52, 0)</f>
        <v>98</v>
      </c>
    </row>
    <row r="8502" spans="2:17" ht="14.25" customHeight="1" x14ac:dyDescent="0.3">
      <c r="B8502" s="4" t="s">
        <v>30</v>
      </c>
      <c r="C8502" s="34">
        <v>1128299</v>
      </c>
      <c r="D8502" s="5">
        <v>44510</v>
      </c>
      <c r="E8502" s="4" t="s">
        <v>36</v>
      </c>
      <c r="F8502" s="4" t="s">
        <v>116</v>
      </c>
      <c r="G8502" s="4" t="s">
        <v>117</v>
      </c>
      <c r="H8502" s="6" t="s">
        <v>20</v>
      </c>
      <c r="I8502" s="7">
        <v>35</v>
      </c>
      <c r="J8502" s="8">
        <v>270</v>
      </c>
      <c r="K8502" s="9">
        <v>94500</v>
      </c>
      <c r="L8502" s="9">
        <v>33075</v>
      </c>
      <c r="M8502" s="10">
        <v>0.35</v>
      </c>
      <c r="N8502" s="4" t="s">
        <v>18</v>
      </c>
      <c r="O8502" s="4" t="str">
        <f>TEXT(Table1[[#This Row],[Invoice Date]],"yyyy")</f>
        <v>2021</v>
      </c>
      <c r="P8502" s="4" t="str">
        <f>TEXT(Table1[[#This Row],[Invoice Date]],"mmm")</f>
        <v>Nov</v>
      </c>
      <c r="Q8502" s="27">
        <f>WEEKNUM(Table1[[#This Row],[Invoice Date]]) + IF(YEAR(Table1[[#This Row],[Invoice Date]])=2021, 52, 0)</f>
        <v>98</v>
      </c>
    </row>
    <row r="8503" spans="2:17" ht="14.25" customHeight="1" x14ac:dyDescent="0.3">
      <c r="B8503" s="4" t="s">
        <v>30</v>
      </c>
      <c r="C8503" s="34">
        <v>1128299</v>
      </c>
      <c r="D8503" s="5">
        <v>44510</v>
      </c>
      <c r="E8503" s="4" t="s">
        <v>36</v>
      </c>
      <c r="F8503" s="4" t="s">
        <v>116</v>
      </c>
      <c r="G8503" s="4" t="s">
        <v>117</v>
      </c>
      <c r="H8503" s="6" t="s">
        <v>21</v>
      </c>
      <c r="I8503" s="7">
        <v>35</v>
      </c>
      <c r="J8503" s="8">
        <v>275</v>
      </c>
      <c r="K8503" s="9">
        <v>96250</v>
      </c>
      <c r="L8503" s="9">
        <v>33687.5</v>
      </c>
      <c r="M8503" s="10">
        <v>0.35</v>
      </c>
      <c r="N8503" s="4" t="s">
        <v>18</v>
      </c>
      <c r="O8503" s="4" t="str">
        <f>TEXT(Table1[[#This Row],[Invoice Date]],"yyyy")</f>
        <v>2021</v>
      </c>
      <c r="P8503" s="4" t="str">
        <f>TEXT(Table1[[#This Row],[Invoice Date]],"mmm")</f>
        <v>Nov</v>
      </c>
      <c r="Q8503" s="27">
        <f>WEEKNUM(Table1[[#This Row],[Invoice Date]]) + IF(YEAR(Table1[[#This Row],[Invoice Date]])=2021, 52, 0)</f>
        <v>98</v>
      </c>
    </row>
    <row r="8504" spans="2:17" ht="14.25" customHeight="1" x14ac:dyDescent="0.3">
      <c r="B8504" s="4" t="s">
        <v>30</v>
      </c>
      <c r="C8504" s="34">
        <v>1128299</v>
      </c>
      <c r="D8504" s="5">
        <v>44510</v>
      </c>
      <c r="E8504" s="4" t="s">
        <v>36</v>
      </c>
      <c r="F8504" s="4" t="s">
        <v>116</v>
      </c>
      <c r="G8504" s="4" t="s">
        <v>117</v>
      </c>
      <c r="H8504" s="6" t="s">
        <v>19</v>
      </c>
      <c r="I8504" s="7">
        <v>35</v>
      </c>
      <c r="J8504" s="8">
        <v>325</v>
      </c>
      <c r="K8504" s="9">
        <v>113750</v>
      </c>
      <c r="L8504" s="9">
        <v>45500</v>
      </c>
      <c r="M8504" s="10">
        <v>0.4</v>
      </c>
      <c r="N8504" s="4" t="s">
        <v>18</v>
      </c>
      <c r="O8504" s="4" t="str">
        <f>TEXT(Table1[[#This Row],[Invoice Date]],"yyyy")</f>
        <v>2021</v>
      </c>
      <c r="P8504" s="4" t="str">
        <f>TEXT(Table1[[#This Row],[Invoice Date]],"mmm")</f>
        <v>Nov</v>
      </c>
      <c r="Q8504" s="27">
        <f>WEEKNUM(Table1[[#This Row],[Invoice Date]]) + IF(YEAR(Table1[[#This Row],[Invoice Date]])=2021, 52, 0)</f>
        <v>98</v>
      </c>
    </row>
    <row r="8505" spans="2:17" ht="14.25" customHeight="1" x14ac:dyDescent="0.3">
      <c r="B8505" s="4" t="s">
        <v>61</v>
      </c>
      <c r="C8505" s="33">
        <v>1185731</v>
      </c>
      <c r="D8505" s="5">
        <v>44510</v>
      </c>
      <c r="E8505" s="4" t="s">
        <v>36</v>
      </c>
      <c r="F8505" s="4" t="s">
        <v>96</v>
      </c>
      <c r="G8505" s="4" t="s">
        <v>97</v>
      </c>
      <c r="H8505" s="6" t="s">
        <v>19</v>
      </c>
      <c r="I8505" s="7">
        <v>25.000000000000011</v>
      </c>
      <c r="J8505" s="8">
        <v>500</v>
      </c>
      <c r="K8505" s="9">
        <v>125000.00000000006</v>
      </c>
      <c r="L8505" s="9">
        <v>43750.000000000015</v>
      </c>
      <c r="M8505" s="10">
        <v>0.35</v>
      </c>
      <c r="N8505" s="4" t="s">
        <v>83</v>
      </c>
      <c r="O8505" s="4" t="str">
        <f>TEXT(Table1[[#This Row],[Invoice Date]],"yyyy")</f>
        <v>2021</v>
      </c>
      <c r="P8505" s="4" t="str">
        <f>TEXT(Table1[[#This Row],[Invoice Date]],"mmm")</f>
        <v>Nov</v>
      </c>
      <c r="Q8505" s="27">
        <f>WEEKNUM(Table1[[#This Row],[Invoice Date]]) + IF(YEAR(Table1[[#This Row],[Invoice Date]])=2021, 52, 0)</f>
        <v>98</v>
      </c>
    </row>
    <row r="8506" spans="2:17" ht="14.25" customHeight="1" x14ac:dyDescent="0.3">
      <c r="B8506" s="4" t="s">
        <v>30</v>
      </c>
      <c r="C8506" s="34">
        <v>1128299</v>
      </c>
      <c r="D8506" s="5">
        <v>44510</v>
      </c>
      <c r="E8506" s="4" t="s">
        <v>36</v>
      </c>
      <c r="F8506" s="4" t="s">
        <v>116</v>
      </c>
      <c r="G8506" s="4" t="s">
        <v>117</v>
      </c>
      <c r="H8506" s="6" t="s">
        <v>22</v>
      </c>
      <c r="I8506" s="7">
        <v>60</v>
      </c>
      <c r="J8506" s="8">
        <v>250</v>
      </c>
      <c r="K8506" s="9">
        <v>150000</v>
      </c>
      <c r="L8506" s="9">
        <v>45000</v>
      </c>
      <c r="M8506" s="10">
        <v>0.3</v>
      </c>
      <c r="N8506" s="4" t="s">
        <v>18</v>
      </c>
      <c r="O8506" s="4" t="str">
        <f>TEXT(Table1[[#This Row],[Invoice Date]],"yyyy")</f>
        <v>2021</v>
      </c>
      <c r="P8506" s="4" t="str">
        <f>TEXT(Table1[[#This Row],[Invoice Date]],"mmm")</f>
        <v>Nov</v>
      </c>
      <c r="Q8506" s="27">
        <f>WEEKNUM(Table1[[#This Row],[Invoice Date]]) + IF(YEAR(Table1[[#This Row],[Invoice Date]])=2021, 52, 0)</f>
        <v>98</v>
      </c>
    </row>
    <row r="8507" spans="2:17" ht="14.25" customHeight="1" x14ac:dyDescent="0.3">
      <c r="B8507" s="4" t="s">
        <v>61</v>
      </c>
      <c r="C8507" s="33">
        <v>1185731</v>
      </c>
      <c r="D8507" s="5">
        <v>44510</v>
      </c>
      <c r="E8507" s="4" t="s">
        <v>36</v>
      </c>
      <c r="F8507" s="4" t="s">
        <v>96</v>
      </c>
      <c r="G8507" s="4" t="s">
        <v>97</v>
      </c>
      <c r="H8507" s="6" t="s">
        <v>20</v>
      </c>
      <c r="I8507" s="7">
        <v>35.000000000000014</v>
      </c>
      <c r="J8507" s="8">
        <v>445</v>
      </c>
      <c r="K8507" s="9">
        <v>155750.00000000006</v>
      </c>
      <c r="L8507" s="9">
        <v>62300.000000000029</v>
      </c>
      <c r="M8507" s="10">
        <v>0.4</v>
      </c>
      <c r="N8507" s="4" t="s">
        <v>83</v>
      </c>
      <c r="O8507" s="4" t="str">
        <f>TEXT(Table1[[#This Row],[Invoice Date]],"yyyy")</f>
        <v>2021</v>
      </c>
      <c r="P8507" s="4" t="str">
        <f>TEXT(Table1[[#This Row],[Invoice Date]],"mmm")</f>
        <v>Nov</v>
      </c>
      <c r="Q8507" s="27">
        <f>WEEKNUM(Table1[[#This Row],[Invoice Date]]) + IF(YEAR(Table1[[#This Row],[Invoice Date]])=2021, 52, 0)</f>
        <v>98</v>
      </c>
    </row>
    <row r="8508" spans="2:17" ht="14.25" customHeight="1" x14ac:dyDescent="0.3">
      <c r="B8508" s="4" t="s">
        <v>61</v>
      </c>
      <c r="C8508" s="33">
        <v>1185731</v>
      </c>
      <c r="D8508" s="5">
        <v>44510</v>
      </c>
      <c r="E8508" s="4" t="s">
        <v>15</v>
      </c>
      <c r="F8508" s="4" t="s">
        <v>62</v>
      </c>
      <c r="G8508" s="4" t="s">
        <v>63</v>
      </c>
      <c r="H8508" s="6" t="s">
        <v>23</v>
      </c>
      <c r="I8508" s="7">
        <v>60</v>
      </c>
      <c r="J8508" s="8">
        <v>275</v>
      </c>
      <c r="K8508" s="9">
        <v>165000</v>
      </c>
      <c r="L8508" s="9">
        <v>66000</v>
      </c>
      <c r="M8508" s="10">
        <v>0.4</v>
      </c>
      <c r="N8508" s="4" t="s">
        <v>24</v>
      </c>
      <c r="O8508" s="4" t="str">
        <f>TEXT(Table1[[#This Row],[Invoice Date]],"yyyy")</f>
        <v>2021</v>
      </c>
      <c r="P8508" s="4" t="str">
        <f>TEXT(Table1[[#This Row],[Invoice Date]],"mmm")</f>
        <v>Nov</v>
      </c>
      <c r="Q8508" s="27">
        <f>WEEKNUM(Table1[[#This Row],[Invoice Date]]) + IF(YEAR(Table1[[#This Row],[Invoice Date]])=2021, 52, 0)</f>
        <v>98</v>
      </c>
    </row>
    <row r="8509" spans="2:17" ht="14.25" customHeight="1" x14ac:dyDescent="0.3">
      <c r="B8509" s="4" t="s">
        <v>30</v>
      </c>
      <c r="C8509" s="34">
        <v>1128299</v>
      </c>
      <c r="D8509" s="5">
        <v>44510</v>
      </c>
      <c r="E8509" s="4" t="s">
        <v>36</v>
      </c>
      <c r="F8509" s="4" t="s">
        <v>116</v>
      </c>
      <c r="G8509" s="4" t="s">
        <v>117</v>
      </c>
      <c r="H8509" s="6" t="s">
        <v>17</v>
      </c>
      <c r="I8509" s="7">
        <v>44.999999999999993</v>
      </c>
      <c r="J8509" s="8">
        <v>425</v>
      </c>
      <c r="K8509" s="9">
        <v>191249.99999999997</v>
      </c>
      <c r="L8509" s="9">
        <v>76499.999999999985</v>
      </c>
      <c r="M8509" s="10">
        <v>0.4</v>
      </c>
      <c r="N8509" s="4" t="s">
        <v>18</v>
      </c>
      <c r="O8509" s="4" t="str">
        <f>TEXT(Table1[[#This Row],[Invoice Date]],"yyyy")</f>
        <v>2021</v>
      </c>
      <c r="P8509" s="4" t="str">
        <f>TEXT(Table1[[#This Row],[Invoice Date]],"mmm")</f>
        <v>Nov</v>
      </c>
      <c r="Q8509" s="27">
        <f>WEEKNUM(Table1[[#This Row],[Invoice Date]]) + IF(YEAR(Table1[[#This Row],[Invoice Date]])=2021, 52, 0)</f>
        <v>98</v>
      </c>
    </row>
    <row r="8510" spans="2:17" ht="14.25" customHeight="1" x14ac:dyDescent="0.3">
      <c r="B8510" s="4" t="s">
        <v>30</v>
      </c>
      <c r="C8510" s="34">
        <v>1128299</v>
      </c>
      <c r="D8510" s="5">
        <v>44510</v>
      </c>
      <c r="E8510" s="4" t="s">
        <v>36</v>
      </c>
      <c r="F8510" s="4" t="s">
        <v>116</v>
      </c>
      <c r="G8510" s="4" t="s">
        <v>117</v>
      </c>
      <c r="H8510" s="6" t="s">
        <v>23</v>
      </c>
      <c r="I8510" s="7">
        <v>64.999999999999986</v>
      </c>
      <c r="J8510" s="8">
        <v>350</v>
      </c>
      <c r="K8510" s="9">
        <v>227499.99999999994</v>
      </c>
      <c r="L8510" s="9">
        <v>90999.999999999985</v>
      </c>
      <c r="M8510" s="10">
        <v>0.4</v>
      </c>
      <c r="N8510" s="4" t="s">
        <v>18</v>
      </c>
      <c r="O8510" s="4" t="str">
        <f>TEXT(Table1[[#This Row],[Invoice Date]],"yyyy")</f>
        <v>2021</v>
      </c>
      <c r="P8510" s="4" t="str">
        <f>TEXT(Table1[[#This Row],[Invoice Date]],"mmm")</f>
        <v>Nov</v>
      </c>
      <c r="Q8510" s="27">
        <f>WEEKNUM(Table1[[#This Row],[Invoice Date]]) + IF(YEAR(Table1[[#This Row],[Invoice Date]])=2021, 52, 0)</f>
        <v>98</v>
      </c>
    </row>
    <row r="8511" spans="2:17" ht="14.25" customHeight="1" x14ac:dyDescent="0.3">
      <c r="B8511" s="4" t="s">
        <v>25</v>
      </c>
      <c r="C8511" s="33">
        <v>1185733</v>
      </c>
      <c r="D8511" s="5">
        <v>44510</v>
      </c>
      <c r="E8511" s="4" t="s">
        <v>31</v>
      </c>
      <c r="F8511" s="4" t="s">
        <v>66</v>
      </c>
      <c r="G8511" s="4" t="s">
        <v>67</v>
      </c>
      <c r="H8511" s="6" t="s">
        <v>20</v>
      </c>
      <c r="I8511" s="7">
        <v>55.000000000000007</v>
      </c>
      <c r="J8511" s="8">
        <v>425</v>
      </c>
      <c r="K8511" s="9">
        <v>233750.00000000003</v>
      </c>
      <c r="L8511" s="9">
        <v>58437.500000000007</v>
      </c>
      <c r="M8511" s="10">
        <v>0.25</v>
      </c>
      <c r="N8511" s="4" t="s">
        <v>24</v>
      </c>
      <c r="O8511" s="4" t="str">
        <f>TEXT(Table1[[#This Row],[Invoice Date]],"yyyy")</f>
        <v>2021</v>
      </c>
      <c r="P8511" s="4" t="str">
        <f>TEXT(Table1[[#This Row],[Invoice Date]],"mmm")</f>
        <v>Nov</v>
      </c>
      <c r="Q8511" s="27">
        <f>WEEKNUM(Table1[[#This Row],[Invoice Date]]) + IF(YEAR(Table1[[#This Row],[Invoice Date]])=2021, 52, 0)</f>
        <v>98</v>
      </c>
    </row>
    <row r="8512" spans="2:17" ht="14.25" customHeight="1" x14ac:dyDescent="0.3">
      <c r="B8512" s="4" t="s">
        <v>61</v>
      </c>
      <c r="C8512" s="33">
        <v>1185731</v>
      </c>
      <c r="D8512" s="5">
        <v>44510</v>
      </c>
      <c r="E8512" s="4" t="s">
        <v>36</v>
      </c>
      <c r="F8512" s="4" t="s">
        <v>96</v>
      </c>
      <c r="G8512" s="4" t="s">
        <v>97</v>
      </c>
      <c r="H8512" s="6" t="s">
        <v>17</v>
      </c>
      <c r="I8512" s="7">
        <v>35.000000000000007</v>
      </c>
      <c r="J8512" s="8">
        <v>675</v>
      </c>
      <c r="K8512" s="9">
        <v>236250.00000000006</v>
      </c>
      <c r="L8512" s="9">
        <v>94500.000000000029</v>
      </c>
      <c r="M8512" s="10">
        <v>0.4</v>
      </c>
      <c r="N8512" s="4" t="s">
        <v>83</v>
      </c>
      <c r="O8512" s="4" t="str">
        <f>TEXT(Table1[[#This Row],[Invoice Date]],"yyyy")</f>
        <v>2021</v>
      </c>
      <c r="P8512" s="4" t="str">
        <f>TEXT(Table1[[#This Row],[Invoice Date]],"mmm")</f>
        <v>Nov</v>
      </c>
      <c r="Q8512" s="27">
        <f>WEEKNUM(Table1[[#This Row],[Invoice Date]]) + IF(YEAR(Table1[[#This Row],[Invoice Date]])=2021, 52, 0)</f>
        <v>98</v>
      </c>
    </row>
    <row r="8513" spans="2:17" ht="14.25" customHeight="1" x14ac:dyDescent="0.3">
      <c r="B8513" s="4" t="s">
        <v>25</v>
      </c>
      <c r="C8513" s="33">
        <v>1185733</v>
      </c>
      <c r="D8513" s="5">
        <v>44510</v>
      </c>
      <c r="E8513" s="4" t="s">
        <v>31</v>
      </c>
      <c r="F8513" s="4" t="s">
        <v>66</v>
      </c>
      <c r="G8513" s="4" t="s">
        <v>67</v>
      </c>
      <c r="H8513" s="6" t="s">
        <v>21</v>
      </c>
      <c r="I8513" s="7">
        <v>65.000000000000014</v>
      </c>
      <c r="J8513" s="8">
        <v>400</v>
      </c>
      <c r="K8513" s="9">
        <v>260000.00000000006</v>
      </c>
      <c r="L8513" s="9">
        <v>65000.000000000015</v>
      </c>
      <c r="M8513" s="10">
        <v>0.25</v>
      </c>
      <c r="N8513" s="4" t="s">
        <v>24</v>
      </c>
      <c r="O8513" s="4" t="str">
        <f>TEXT(Table1[[#This Row],[Invoice Date]],"yyyy")</f>
        <v>2021</v>
      </c>
      <c r="P8513" s="4" t="str">
        <f>TEXT(Table1[[#This Row],[Invoice Date]],"mmm")</f>
        <v>Nov</v>
      </c>
      <c r="Q8513" s="27">
        <f>WEEKNUM(Table1[[#This Row],[Invoice Date]]) + IF(YEAR(Table1[[#This Row],[Invoice Date]])=2021, 52, 0)</f>
        <v>98</v>
      </c>
    </row>
    <row r="8514" spans="2:17" ht="14.25" customHeight="1" x14ac:dyDescent="0.3">
      <c r="B8514" s="4" t="s">
        <v>25</v>
      </c>
      <c r="C8514" s="33">
        <v>1185733</v>
      </c>
      <c r="D8514" s="5">
        <v>44510</v>
      </c>
      <c r="E8514" s="4" t="s">
        <v>31</v>
      </c>
      <c r="F8514" s="4" t="s">
        <v>66</v>
      </c>
      <c r="G8514" s="4" t="s">
        <v>67</v>
      </c>
      <c r="H8514" s="6" t="s">
        <v>17</v>
      </c>
      <c r="I8514" s="7">
        <v>55.000000000000007</v>
      </c>
      <c r="J8514" s="8">
        <v>525</v>
      </c>
      <c r="K8514" s="9">
        <v>288750.00000000006</v>
      </c>
      <c r="L8514" s="9">
        <v>72187.500000000015</v>
      </c>
      <c r="M8514" s="10">
        <v>0.25</v>
      </c>
      <c r="N8514" s="4" t="s">
        <v>24</v>
      </c>
      <c r="O8514" s="4" t="str">
        <f>TEXT(Table1[[#This Row],[Invoice Date]],"yyyy")</f>
        <v>2021</v>
      </c>
      <c r="P8514" s="4" t="str">
        <f>TEXT(Table1[[#This Row],[Invoice Date]],"mmm")</f>
        <v>Nov</v>
      </c>
      <c r="Q8514" s="27">
        <f>WEEKNUM(Table1[[#This Row],[Invoice Date]]) + IF(YEAR(Table1[[#This Row],[Invoice Date]])=2021, 52, 0)</f>
        <v>98</v>
      </c>
    </row>
    <row r="8515" spans="2:17" ht="14.25" customHeight="1" x14ac:dyDescent="0.3">
      <c r="B8515" s="4" t="s">
        <v>25</v>
      </c>
      <c r="C8515" s="33">
        <v>1185733</v>
      </c>
      <c r="D8515" s="5">
        <v>44510</v>
      </c>
      <c r="E8515" s="4" t="s">
        <v>31</v>
      </c>
      <c r="F8515" s="4" t="s">
        <v>66</v>
      </c>
      <c r="G8515" s="4" t="s">
        <v>67</v>
      </c>
      <c r="H8515" s="6" t="s">
        <v>22</v>
      </c>
      <c r="I8515" s="7">
        <v>85.000000000000014</v>
      </c>
      <c r="J8515" s="8">
        <v>375</v>
      </c>
      <c r="K8515" s="9">
        <v>318750.00000000006</v>
      </c>
      <c r="L8515" s="9">
        <v>47812.500000000007</v>
      </c>
      <c r="M8515" s="10">
        <v>0.15</v>
      </c>
      <c r="N8515" s="4" t="s">
        <v>24</v>
      </c>
      <c r="O8515" s="4" t="str">
        <f>TEXT(Table1[[#This Row],[Invoice Date]],"yyyy")</f>
        <v>2021</v>
      </c>
      <c r="P8515" s="4" t="str">
        <f>TEXT(Table1[[#This Row],[Invoice Date]],"mmm")</f>
        <v>Nov</v>
      </c>
      <c r="Q8515" s="27">
        <f>WEEKNUM(Table1[[#This Row],[Invoice Date]]) + IF(YEAR(Table1[[#This Row],[Invoice Date]])=2021, 52, 0)</f>
        <v>98</v>
      </c>
    </row>
    <row r="8516" spans="2:17" ht="14.25" customHeight="1" x14ac:dyDescent="0.3">
      <c r="B8516" s="4" t="s">
        <v>61</v>
      </c>
      <c r="C8516" s="33">
        <v>1185731</v>
      </c>
      <c r="D8516" s="5">
        <v>44510</v>
      </c>
      <c r="E8516" s="4" t="s">
        <v>36</v>
      </c>
      <c r="F8516" s="4" t="s">
        <v>96</v>
      </c>
      <c r="G8516" s="4" t="s">
        <v>97</v>
      </c>
      <c r="H8516" s="6" t="s">
        <v>21</v>
      </c>
      <c r="I8516" s="7">
        <v>65.000000000000028</v>
      </c>
      <c r="J8516" s="8">
        <v>500</v>
      </c>
      <c r="K8516" s="9">
        <v>325000.00000000012</v>
      </c>
      <c r="L8516" s="9">
        <v>130000.00000000006</v>
      </c>
      <c r="M8516" s="10">
        <v>0.4</v>
      </c>
      <c r="N8516" s="4" t="s">
        <v>83</v>
      </c>
      <c r="O8516" s="4" t="str">
        <f>TEXT(Table1[[#This Row],[Invoice Date]],"yyyy")</f>
        <v>2021</v>
      </c>
      <c r="P8516" s="4" t="str">
        <f>TEXT(Table1[[#This Row],[Invoice Date]],"mmm")</f>
        <v>Nov</v>
      </c>
      <c r="Q8516" s="27">
        <f>WEEKNUM(Table1[[#This Row],[Invoice Date]]) + IF(YEAR(Table1[[#This Row],[Invoice Date]])=2021, 52, 0)</f>
        <v>98</v>
      </c>
    </row>
    <row r="8517" spans="2:17" ht="14.25" customHeight="1" x14ac:dyDescent="0.3">
      <c r="B8517" s="4" t="s">
        <v>25</v>
      </c>
      <c r="C8517" s="33">
        <v>1185733</v>
      </c>
      <c r="D8517" s="5">
        <v>44510</v>
      </c>
      <c r="E8517" s="4" t="s">
        <v>31</v>
      </c>
      <c r="F8517" s="4" t="s">
        <v>66</v>
      </c>
      <c r="G8517" s="4" t="s">
        <v>67</v>
      </c>
      <c r="H8517" s="6" t="s">
        <v>19</v>
      </c>
      <c r="I8517" s="7">
        <v>60.000000000000007</v>
      </c>
      <c r="J8517" s="8">
        <v>600</v>
      </c>
      <c r="K8517" s="9">
        <v>360000.00000000006</v>
      </c>
      <c r="L8517" s="9">
        <v>72000.000000000015</v>
      </c>
      <c r="M8517" s="10">
        <v>0.2</v>
      </c>
      <c r="N8517" s="4" t="s">
        <v>24</v>
      </c>
      <c r="O8517" s="4" t="str">
        <f>TEXT(Table1[[#This Row],[Invoice Date]],"yyyy")</f>
        <v>2021</v>
      </c>
      <c r="P8517" s="4" t="str">
        <f>TEXT(Table1[[#This Row],[Invoice Date]],"mmm")</f>
        <v>Nov</v>
      </c>
      <c r="Q8517" s="27">
        <f>WEEKNUM(Table1[[#This Row],[Invoice Date]]) + IF(YEAR(Table1[[#This Row],[Invoice Date]])=2021, 52, 0)</f>
        <v>98</v>
      </c>
    </row>
    <row r="8518" spans="2:17" ht="14.25" customHeight="1" x14ac:dyDescent="0.3">
      <c r="B8518" s="4" t="s">
        <v>61</v>
      </c>
      <c r="C8518" s="33">
        <v>1185731</v>
      </c>
      <c r="D8518" s="5">
        <v>44510</v>
      </c>
      <c r="E8518" s="4" t="s">
        <v>36</v>
      </c>
      <c r="F8518" s="4" t="s">
        <v>96</v>
      </c>
      <c r="G8518" s="4" t="s">
        <v>97</v>
      </c>
      <c r="H8518" s="6" t="s">
        <v>22</v>
      </c>
      <c r="I8518" s="7">
        <v>80.000000000000014</v>
      </c>
      <c r="J8518" s="8">
        <v>475</v>
      </c>
      <c r="K8518" s="9">
        <v>380000.00000000006</v>
      </c>
      <c r="L8518" s="9">
        <v>133000</v>
      </c>
      <c r="M8518" s="10">
        <v>0.35</v>
      </c>
      <c r="N8518" s="4" t="s">
        <v>83</v>
      </c>
      <c r="O8518" s="4" t="str">
        <f>TEXT(Table1[[#This Row],[Invoice Date]],"yyyy")</f>
        <v>2021</v>
      </c>
      <c r="P8518" s="4" t="str">
        <f>TEXT(Table1[[#This Row],[Invoice Date]],"mmm")</f>
        <v>Nov</v>
      </c>
      <c r="Q8518" s="27">
        <f>WEEKNUM(Table1[[#This Row],[Invoice Date]]) + IF(YEAR(Table1[[#This Row],[Invoice Date]])=2021, 52, 0)</f>
        <v>98</v>
      </c>
    </row>
    <row r="8519" spans="2:17" ht="14.25" customHeight="1" x14ac:dyDescent="0.3">
      <c r="B8519" s="4" t="s">
        <v>25</v>
      </c>
      <c r="C8519" s="33">
        <v>1185733</v>
      </c>
      <c r="D8519" s="5">
        <v>44510</v>
      </c>
      <c r="E8519" s="4" t="s">
        <v>31</v>
      </c>
      <c r="F8519" s="4" t="s">
        <v>66</v>
      </c>
      <c r="G8519" s="4" t="s">
        <v>67</v>
      </c>
      <c r="H8519" s="6" t="s">
        <v>23</v>
      </c>
      <c r="I8519" s="7">
        <v>90.000000000000014</v>
      </c>
      <c r="J8519" s="8">
        <v>500</v>
      </c>
      <c r="K8519" s="9">
        <v>450000.00000000006</v>
      </c>
      <c r="L8519" s="9">
        <v>180000.00000000003</v>
      </c>
      <c r="M8519" s="10">
        <v>0.4</v>
      </c>
      <c r="N8519" s="4" t="s">
        <v>24</v>
      </c>
      <c r="O8519" s="4" t="str">
        <f>TEXT(Table1[[#This Row],[Invoice Date]],"yyyy")</f>
        <v>2021</v>
      </c>
      <c r="P8519" s="4" t="str">
        <f>TEXT(Table1[[#This Row],[Invoice Date]],"mmm")</f>
        <v>Nov</v>
      </c>
      <c r="Q8519" s="27">
        <f>WEEKNUM(Table1[[#This Row],[Invoice Date]]) + IF(YEAR(Table1[[#This Row],[Invoice Date]])=2021, 52, 0)</f>
        <v>98</v>
      </c>
    </row>
    <row r="8520" spans="2:17" ht="14.25" customHeight="1" x14ac:dyDescent="0.3">
      <c r="B8520" s="4" t="s">
        <v>61</v>
      </c>
      <c r="C8520" s="33">
        <v>1185731</v>
      </c>
      <c r="D8520" s="5">
        <v>44510</v>
      </c>
      <c r="E8520" s="4" t="s">
        <v>36</v>
      </c>
      <c r="F8520" s="4" t="s">
        <v>96</v>
      </c>
      <c r="G8520" s="4" t="s">
        <v>97</v>
      </c>
      <c r="H8520" s="6" t="s">
        <v>23</v>
      </c>
      <c r="I8520" s="7">
        <v>80</v>
      </c>
      <c r="J8520" s="8">
        <v>575</v>
      </c>
      <c r="K8520" s="9">
        <v>460000</v>
      </c>
      <c r="L8520" s="9">
        <v>230000</v>
      </c>
      <c r="M8520" s="10">
        <v>0.5</v>
      </c>
      <c r="N8520" s="4" t="s">
        <v>83</v>
      </c>
      <c r="O8520" s="4" t="str">
        <f>TEXT(Table1[[#This Row],[Invoice Date]],"yyyy")</f>
        <v>2021</v>
      </c>
      <c r="P8520" s="4" t="str">
        <f>TEXT(Table1[[#This Row],[Invoice Date]],"mmm")</f>
        <v>Nov</v>
      </c>
      <c r="Q8520" s="27">
        <f>WEEKNUM(Table1[[#This Row],[Invoice Date]]) + IF(YEAR(Table1[[#This Row],[Invoice Date]])=2021, 52, 0)</f>
        <v>98</v>
      </c>
    </row>
    <row r="8521" spans="2:17" ht="14.25" customHeight="1" x14ac:dyDescent="0.3">
      <c r="B8521" s="4" t="s">
        <v>14</v>
      </c>
      <c r="C8521" s="33">
        <v>1185732</v>
      </c>
      <c r="D8521" s="5">
        <v>44511</v>
      </c>
      <c r="E8521" s="4" t="s">
        <v>15</v>
      </c>
      <c r="F8521" s="4" t="s">
        <v>40</v>
      </c>
      <c r="G8521" s="4" t="s">
        <v>41</v>
      </c>
      <c r="H8521" s="6" t="s">
        <v>20</v>
      </c>
      <c r="I8521" s="7">
        <v>27</v>
      </c>
      <c r="J8521" s="8">
        <v>51</v>
      </c>
      <c r="K8521" s="9">
        <v>1377</v>
      </c>
      <c r="L8521" s="9">
        <v>578.34</v>
      </c>
      <c r="M8521" s="10">
        <v>0.42</v>
      </c>
      <c r="N8521" s="4" t="s">
        <v>24</v>
      </c>
      <c r="O8521" s="4" t="str">
        <f>TEXT(Table1[[#This Row],[Invoice Date]],"yyyy")</f>
        <v>2021</v>
      </c>
      <c r="P8521" s="4" t="str">
        <f>TEXT(Table1[[#This Row],[Invoice Date]],"mmm")</f>
        <v>Nov</v>
      </c>
      <c r="Q8521" s="27">
        <f>WEEKNUM(Table1[[#This Row],[Invoice Date]]) + IF(YEAR(Table1[[#This Row],[Invoice Date]])=2021, 52, 0)</f>
        <v>98</v>
      </c>
    </row>
    <row r="8522" spans="2:17" ht="14.25" customHeight="1" x14ac:dyDescent="0.3">
      <c r="B8522" s="4" t="s">
        <v>14</v>
      </c>
      <c r="C8522" s="33">
        <v>1185732</v>
      </c>
      <c r="D8522" s="5">
        <v>44511</v>
      </c>
      <c r="E8522" s="4" t="s">
        <v>15</v>
      </c>
      <c r="F8522" s="4" t="s">
        <v>40</v>
      </c>
      <c r="G8522" s="4" t="s">
        <v>41</v>
      </c>
      <c r="H8522" s="6" t="s">
        <v>20</v>
      </c>
      <c r="I8522" s="7">
        <v>38</v>
      </c>
      <c r="J8522" s="8">
        <v>38</v>
      </c>
      <c r="K8522" s="9">
        <v>1444</v>
      </c>
      <c r="L8522" s="9">
        <v>664.2399999999999</v>
      </c>
      <c r="M8522" s="10">
        <v>0.45999999999999996</v>
      </c>
      <c r="N8522" s="4" t="s">
        <v>83</v>
      </c>
      <c r="O8522" s="4" t="str">
        <f>TEXT(Table1[[#This Row],[Invoice Date]],"yyyy")</f>
        <v>2021</v>
      </c>
      <c r="P8522" s="4" t="str">
        <f>TEXT(Table1[[#This Row],[Invoice Date]],"mmm")</f>
        <v>Nov</v>
      </c>
      <c r="Q8522" s="27">
        <f>WEEKNUM(Table1[[#This Row],[Invoice Date]]) + IF(YEAR(Table1[[#This Row],[Invoice Date]])=2021, 52, 0)</f>
        <v>98</v>
      </c>
    </row>
    <row r="8523" spans="2:17" ht="14.25" customHeight="1" x14ac:dyDescent="0.3">
      <c r="B8523" s="4" t="s">
        <v>30</v>
      </c>
      <c r="C8523" s="34">
        <v>1128299</v>
      </c>
      <c r="D8523" s="5">
        <v>44511</v>
      </c>
      <c r="E8523" s="4" t="s">
        <v>31</v>
      </c>
      <c r="F8523" s="4" t="s">
        <v>78</v>
      </c>
      <c r="G8523" s="4" t="s">
        <v>79</v>
      </c>
      <c r="H8523" s="6" t="s">
        <v>20</v>
      </c>
      <c r="I8523" s="7">
        <v>14</v>
      </c>
      <c r="J8523" s="8">
        <v>107</v>
      </c>
      <c r="K8523" s="9">
        <v>1498</v>
      </c>
      <c r="L8523" s="9">
        <v>629.16</v>
      </c>
      <c r="M8523" s="10">
        <v>0.42</v>
      </c>
      <c r="N8523" s="4" t="s">
        <v>24</v>
      </c>
      <c r="O8523" s="4" t="str">
        <f>TEXT(Table1[[#This Row],[Invoice Date]],"yyyy")</f>
        <v>2021</v>
      </c>
      <c r="P8523" s="4" t="str">
        <f>TEXT(Table1[[#This Row],[Invoice Date]],"mmm")</f>
        <v>Nov</v>
      </c>
      <c r="Q8523" s="27">
        <f>WEEKNUM(Table1[[#This Row],[Invoice Date]]) + IF(YEAR(Table1[[#This Row],[Invoice Date]])=2021, 52, 0)</f>
        <v>98</v>
      </c>
    </row>
    <row r="8524" spans="2:17" ht="14.25" customHeight="1" x14ac:dyDescent="0.3">
      <c r="B8524" s="4" t="s">
        <v>30</v>
      </c>
      <c r="C8524" s="34">
        <v>1128299</v>
      </c>
      <c r="D8524" s="5">
        <v>44511</v>
      </c>
      <c r="E8524" s="4" t="s">
        <v>31</v>
      </c>
      <c r="F8524" s="4" t="s">
        <v>78</v>
      </c>
      <c r="G8524" s="4" t="s">
        <v>79</v>
      </c>
      <c r="H8524" s="6" t="s">
        <v>20</v>
      </c>
      <c r="I8524" s="7">
        <v>19</v>
      </c>
      <c r="J8524" s="8">
        <v>93</v>
      </c>
      <c r="K8524" s="9">
        <v>1767</v>
      </c>
      <c r="L8524" s="9">
        <v>848.16</v>
      </c>
      <c r="M8524" s="10">
        <v>0.48</v>
      </c>
      <c r="N8524" s="4" t="s">
        <v>83</v>
      </c>
      <c r="O8524" s="4" t="str">
        <f>TEXT(Table1[[#This Row],[Invoice Date]],"yyyy")</f>
        <v>2021</v>
      </c>
      <c r="P8524" s="4" t="str">
        <f>TEXT(Table1[[#This Row],[Invoice Date]],"mmm")</f>
        <v>Nov</v>
      </c>
      <c r="Q8524" s="27">
        <f>WEEKNUM(Table1[[#This Row],[Invoice Date]]) + IF(YEAR(Table1[[#This Row],[Invoice Date]])=2021, 52, 0)</f>
        <v>98</v>
      </c>
    </row>
    <row r="8525" spans="2:17" ht="14.25" customHeight="1" x14ac:dyDescent="0.3">
      <c r="B8525" s="4" t="s">
        <v>30</v>
      </c>
      <c r="C8525" s="34">
        <v>1128299</v>
      </c>
      <c r="D8525" s="5">
        <v>44511</v>
      </c>
      <c r="E8525" s="4" t="s">
        <v>31</v>
      </c>
      <c r="F8525" s="4" t="s">
        <v>78</v>
      </c>
      <c r="G8525" s="4" t="s">
        <v>79</v>
      </c>
      <c r="H8525" s="6" t="s">
        <v>21</v>
      </c>
      <c r="I8525" s="7">
        <v>15</v>
      </c>
      <c r="J8525" s="8">
        <v>124</v>
      </c>
      <c r="K8525" s="9">
        <v>1860</v>
      </c>
      <c r="L8525" s="9">
        <v>781.2</v>
      </c>
      <c r="M8525" s="10">
        <v>0.42000000000000004</v>
      </c>
      <c r="N8525" s="4" t="s">
        <v>24</v>
      </c>
      <c r="O8525" s="4" t="str">
        <f>TEXT(Table1[[#This Row],[Invoice Date]],"yyyy")</f>
        <v>2021</v>
      </c>
      <c r="P8525" s="4" t="str">
        <f>TEXT(Table1[[#This Row],[Invoice Date]],"mmm")</f>
        <v>Nov</v>
      </c>
      <c r="Q8525" s="27">
        <f>WEEKNUM(Table1[[#This Row],[Invoice Date]]) + IF(YEAR(Table1[[#This Row],[Invoice Date]])=2021, 52, 0)</f>
        <v>98</v>
      </c>
    </row>
    <row r="8526" spans="2:17" ht="14.25" customHeight="1" x14ac:dyDescent="0.3">
      <c r="B8526" s="4" t="s">
        <v>30</v>
      </c>
      <c r="C8526" s="34">
        <v>1128299</v>
      </c>
      <c r="D8526" s="5">
        <v>44511</v>
      </c>
      <c r="E8526" s="4" t="s">
        <v>31</v>
      </c>
      <c r="F8526" s="4" t="s">
        <v>78</v>
      </c>
      <c r="G8526" s="4" t="s">
        <v>79</v>
      </c>
      <c r="H8526" s="6" t="s">
        <v>19</v>
      </c>
      <c r="I8526" s="7">
        <v>14</v>
      </c>
      <c r="J8526" s="8">
        <v>136</v>
      </c>
      <c r="K8526" s="9">
        <v>1904</v>
      </c>
      <c r="L8526" s="9">
        <v>742.56</v>
      </c>
      <c r="M8526" s="10">
        <v>0.38999999999999996</v>
      </c>
      <c r="N8526" s="4" t="s">
        <v>24</v>
      </c>
      <c r="O8526" s="4" t="str">
        <f>TEXT(Table1[[#This Row],[Invoice Date]],"yyyy")</f>
        <v>2021</v>
      </c>
      <c r="P8526" s="4" t="str">
        <f>TEXT(Table1[[#This Row],[Invoice Date]],"mmm")</f>
        <v>Nov</v>
      </c>
      <c r="Q8526" s="27">
        <f>WEEKNUM(Table1[[#This Row],[Invoice Date]]) + IF(YEAR(Table1[[#This Row],[Invoice Date]])=2021, 52, 0)</f>
        <v>98</v>
      </c>
    </row>
    <row r="8527" spans="2:17" ht="14.25" customHeight="1" x14ac:dyDescent="0.3">
      <c r="B8527" s="4" t="s">
        <v>30</v>
      </c>
      <c r="C8527" s="34">
        <v>1128299</v>
      </c>
      <c r="D8527" s="5">
        <v>44511</v>
      </c>
      <c r="E8527" s="4" t="s">
        <v>31</v>
      </c>
      <c r="F8527" s="4" t="s">
        <v>78</v>
      </c>
      <c r="G8527" s="4" t="s">
        <v>79</v>
      </c>
      <c r="H8527" s="6" t="s">
        <v>21</v>
      </c>
      <c r="I8527" s="7">
        <v>19</v>
      </c>
      <c r="J8527" s="8">
        <v>113</v>
      </c>
      <c r="K8527" s="9">
        <v>2147</v>
      </c>
      <c r="L8527" s="9">
        <v>1094.97</v>
      </c>
      <c r="M8527" s="10">
        <v>0.51</v>
      </c>
      <c r="N8527" s="4" t="s">
        <v>83</v>
      </c>
      <c r="O8527" s="4" t="str">
        <f>TEXT(Table1[[#This Row],[Invoice Date]],"yyyy")</f>
        <v>2021</v>
      </c>
      <c r="P8527" s="4" t="str">
        <f>TEXT(Table1[[#This Row],[Invoice Date]],"mmm")</f>
        <v>Nov</v>
      </c>
      <c r="Q8527" s="27">
        <f>WEEKNUM(Table1[[#This Row],[Invoice Date]]) + IF(YEAR(Table1[[#This Row],[Invoice Date]])=2021, 52, 0)</f>
        <v>98</v>
      </c>
    </row>
    <row r="8528" spans="2:17" ht="14.25" customHeight="1" x14ac:dyDescent="0.3">
      <c r="B8528" s="4" t="s">
        <v>30</v>
      </c>
      <c r="C8528" s="34">
        <v>1128299</v>
      </c>
      <c r="D8528" s="5">
        <v>44511</v>
      </c>
      <c r="E8528" s="4" t="s">
        <v>31</v>
      </c>
      <c r="F8528" s="4" t="s">
        <v>78</v>
      </c>
      <c r="G8528" s="4" t="s">
        <v>79</v>
      </c>
      <c r="H8528" s="6" t="s">
        <v>19</v>
      </c>
      <c r="I8528" s="7">
        <v>20</v>
      </c>
      <c r="J8528" s="8">
        <v>108</v>
      </c>
      <c r="K8528" s="9">
        <v>2160</v>
      </c>
      <c r="L8528" s="9">
        <v>993.59999999999991</v>
      </c>
      <c r="M8528" s="10">
        <v>0.45999999999999996</v>
      </c>
      <c r="N8528" s="4" t="s">
        <v>83</v>
      </c>
      <c r="O8528" s="4" t="str">
        <f>TEXT(Table1[[#This Row],[Invoice Date]],"yyyy")</f>
        <v>2021</v>
      </c>
      <c r="P8528" s="4" t="str">
        <f>TEXT(Table1[[#This Row],[Invoice Date]],"mmm")</f>
        <v>Nov</v>
      </c>
      <c r="Q8528" s="27">
        <f>WEEKNUM(Table1[[#This Row],[Invoice Date]]) + IF(YEAR(Table1[[#This Row],[Invoice Date]])=2021, 52, 0)</f>
        <v>98</v>
      </c>
    </row>
    <row r="8529" spans="2:17" ht="14.25" customHeight="1" x14ac:dyDescent="0.3">
      <c r="B8529" s="4" t="s">
        <v>30</v>
      </c>
      <c r="C8529" s="34">
        <v>1128299</v>
      </c>
      <c r="D8529" s="5">
        <v>44511</v>
      </c>
      <c r="E8529" s="4" t="s">
        <v>31</v>
      </c>
      <c r="F8529" s="4" t="s">
        <v>78</v>
      </c>
      <c r="G8529" s="4" t="s">
        <v>79</v>
      </c>
      <c r="H8529" s="6" t="s">
        <v>22</v>
      </c>
      <c r="I8529" s="7">
        <v>28</v>
      </c>
      <c r="J8529" s="8">
        <v>123</v>
      </c>
      <c r="K8529" s="9">
        <v>3444</v>
      </c>
      <c r="L8529" s="9">
        <v>1308.72</v>
      </c>
      <c r="M8529" s="10">
        <v>0.38</v>
      </c>
      <c r="N8529" s="4" t="s">
        <v>24</v>
      </c>
      <c r="O8529" s="4" t="str">
        <f>TEXT(Table1[[#This Row],[Invoice Date]],"yyyy")</f>
        <v>2021</v>
      </c>
      <c r="P8529" s="4" t="str">
        <f>TEXT(Table1[[#This Row],[Invoice Date]],"mmm")</f>
        <v>Nov</v>
      </c>
      <c r="Q8529" s="27">
        <f>WEEKNUM(Table1[[#This Row],[Invoice Date]]) + IF(YEAR(Table1[[#This Row],[Invoice Date]])=2021, 52, 0)</f>
        <v>98</v>
      </c>
    </row>
    <row r="8530" spans="2:17" ht="14.25" customHeight="1" x14ac:dyDescent="0.3">
      <c r="B8530" s="4" t="s">
        <v>30</v>
      </c>
      <c r="C8530" s="34">
        <v>1128299</v>
      </c>
      <c r="D8530" s="5">
        <v>44511</v>
      </c>
      <c r="E8530" s="4" t="s">
        <v>31</v>
      </c>
      <c r="F8530" s="4" t="s">
        <v>78</v>
      </c>
      <c r="G8530" s="4" t="s">
        <v>79</v>
      </c>
      <c r="H8530" s="6" t="s">
        <v>22</v>
      </c>
      <c r="I8530" s="7">
        <v>39</v>
      </c>
      <c r="J8530" s="8">
        <v>91</v>
      </c>
      <c r="K8530" s="9">
        <v>3549</v>
      </c>
      <c r="L8530" s="9">
        <v>1739.01</v>
      </c>
      <c r="M8530" s="10">
        <v>0.49</v>
      </c>
      <c r="N8530" s="4" t="s">
        <v>83</v>
      </c>
      <c r="O8530" s="4" t="str">
        <f>TEXT(Table1[[#This Row],[Invoice Date]],"yyyy")</f>
        <v>2021</v>
      </c>
      <c r="P8530" s="4" t="str">
        <f>TEXT(Table1[[#This Row],[Invoice Date]],"mmm")</f>
        <v>Nov</v>
      </c>
      <c r="Q8530" s="27">
        <f>WEEKNUM(Table1[[#This Row],[Invoice Date]]) + IF(YEAR(Table1[[#This Row],[Invoice Date]])=2021, 52, 0)</f>
        <v>98</v>
      </c>
    </row>
    <row r="8531" spans="2:17" ht="14.25" customHeight="1" x14ac:dyDescent="0.3">
      <c r="B8531" s="4" t="s">
        <v>30</v>
      </c>
      <c r="C8531" s="34">
        <v>1128299</v>
      </c>
      <c r="D8531" s="5">
        <v>44511</v>
      </c>
      <c r="E8531" s="4" t="s">
        <v>31</v>
      </c>
      <c r="F8531" s="4" t="s">
        <v>78</v>
      </c>
      <c r="G8531" s="4" t="s">
        <v>79</v>
      </c>
      <c r="H8531" s="6" t="s">
        <v>17</v>
      </c>
      <c r="I8531" s="7">
        <v>22</v>
      </c>
      <c r="J8531" s="8">
        <v>165</v>
      </c>
      <c r="K8531" s="9">
        <v>3630</v>
      </c>
      <c r="L8531" s="9">
        <v>1560.9</v>
      </c>
      <c r="M8531" s="10">
        <v>0.43000000000000005</v>
      </c>
      <c r="N8531" s="4" t="s">
        <v>24</v>
      </c>
      <c r="O8531" s="4" t="str">
        <f>TEXT(Table1[[#This Row],[Invoice Date]],"yyyy")</f>
        <v>2021</v>
      </c>
      <c r="P8531" s="4" t="str">
        <f>TEXT(Table1[[#This Row],[Invoice Date]],"mmm")</f>
        <v>Nov</v>
      </c>
      <c r="Q8531" s="27">
        <f>WEEKNUM(Table1[[#This Row],[Invoice Date]]) + IF(YEAR(Table1[[#This Row],[Invoice Date]])=2021, 52, 0)</f>
        <v>98</v>
      </c>
    </row>
    <row r="8532" spans="2:17" ht="14.25" customHeight="1" x14ac:dyDescent="0.3">
      <c r="B8532" s="4" t="s">
        <v>61</v>
      </c>
      <c r="C8532" s="33">
        <v>1185731</v>
      </c>
      <c r="D8532" s="5">
        <v>44511</v>
      </c>
      <c r="E8532" s="4" t="s">
        <v>15</v>
      </c>
      <c r="F8532" s="4" t="s">
        <v>131</v>
      </c>
      <c r="G8532" s="4" t="s">
        <v>132</v>
      </c>
      <c r="H8532" s="6" t="s">
        <v>21</v>
      </c>
      <c r="I8532" s="7">
        <v>42</v>
      </c>
      <c r="J8532" s="8">
        <v>96</v>
      </c>
      <c r="K8532" s="9">
        <v>4032</v>
      </c>
      <c r="L8532" s="9">
        <v>1572.4799999999998</v>
      </c>
      <c r="M8532" s="10">
        <v>0.38999999999999996</v>
      </c>
      <c r="N8532" s="4" t="s">
        <v>24</v>
      </c>
      <c r="O8532" s="4" t="str">
        <f>TEXT(Table1[[#This Row],[Invoice Date]],"yyyy")</f>
        <v>2021</v>
      </c>
      <c r="P8532" s="4" t="str">
        <f>TEXT(Table1[[#This Row],[Invoice Date]],"mmm")</f>
        <v>Nov</v>
      </c>
      <c r="Q8532" s="27">
        <f>WEEKNUM(Table1[[#This Row],[Invoice Date]]) + IF(YEAR(Table1[[#This Row],[Invoice Date]])=2021, 52, 0)</f>
        <v>98</v>
      </c>
    </row>
    <row r="8533" spans="2:17" ht="14.25" customHeight="1" x14ac:dyDescent="0.3">
      <c r="B8533" s="4" t="s">
        <v>61</v>
      </c>
      <c r="C8533" s="33">
        <v>1185731</v>
      </c>
      <c r="D8533" s="5">
        <v>44511</v>
      </c>
      <c r="E8533" s="4" t="s">
        <v>15</v>
      </c>
      <c r="F8533" s="4" t="s">
        <v>131</v>
      </c>
      <c r="G8533" s="4" t="s">
        <v>132</v>
      </c>
      <c r="H8533" s="6" t="s">
        <v>21</v>
      </c>
      <c r="I8533" s="7">
        <v>55</v>
      </c>
      <c r="J8533" s="8">
        <v>75</v>
      </c>
      <c r="K8533" s="9">
        <v>4125</v>
      </c>
      <c r="L8533" s="9">
        <v>2062.5</v>
      </c>
      <c r="M8533" s="10">
        <v>0.5</v>
      </c>
      <c r="N8533" s="4" t="s">
        <v>83</v>
      </c>
      <c r="O8533" s="4" t="str">
        <f>TEXT(Table1[[#This Row],[Invoice Date]],"yyyy")</f>
        <v>2021</v>
      </c>
      <c r="P8533" s="4" t="str">
        <f>TEXT(Table1[[#This Row],[Invoice Date]],"mmm")</f>
        <v>Nov</v>
      </c>
      <c r="Q8533" s="27">
        <f>WEEKNUM(Table1[[#This Row],[Invoice Date]]) + IF(YEAR(Table1[[#This Row],[Invoice Date]])=2021, 52, 0)</f>
        <v>98</v>
      </c>
    </row>
    <row r="8534" spans="2:17" ht="14.25" customHeight="1" x14ac:dyDescent="0.3">
      <c r="B8534" s="4" t="s">
        <v>30</v>
      </c>
      <c r="C8534" s="34">
        <v>1128299</v>
      </c>
      <c r="D8534" s="5">
        <v>44511</v>
      </c>
      <c r="E8534" s="4" t="s">
        <v>31</v>
      </c>
      <c r="F8534" s="4" t="s">
        <v>78</v>
      </c>
      <c r="G8534" s="4" t="s">
        <v>79</v>
      </c>
      <c r="H8534" s="6" t="s">
        <v>17</v>
      </c>
      <c r="I8534" s="7">
        <v>29</v>
      </c>
      <c r="J8534" s="8">
        <v>149</v>
      </c>
      <c r="K8534" s="9">
        <v>4321</v>
      </c>
      <c r="L8534" s="9">
        <v>2160.5</v>
      </c>
      <c r="M8534" s="10">
        <v>0.5</v>
      </c>
      <c r="N8534" s="4" t="s">
        <v>83</v>
      </c>
      <c r="O8534" s="4" t="str">
        <f>TEXT(Table1[[#This Row],[Invoice Date]],"yyyy")</f>
        <v>2021</v>
      </c>
      <c r="P8534" s="4" t="str">
        <f>TEXT(Table1[[#This Row],[Invoice Date]],"mmm")</f>
        <v>Nov</v>
      </c>
      <c r="Q8534" s="27">
        <f>WEEKNUM(Table1[[#This Row],[Invoice Date]]) + IF(YEAR(Table1[[#This Row],[Invoice Date]])=2021, 52, 0)</f>
        <v>98</v>
      </c>
    </row>
    <row r="8535" spans="2:17" ht="14.25" customHeight="1" x14ac:dyDescent="0.3">
      <c r="B8535" s="4" t="s">
        <v>30</v>
      </c>
      <c r="C8535" s="34">
        <v>1128299</v>
      </c>
      <c r="D8535" s="5">
        <v>44511</v>
      </c>
      <c r="E8535" s="4" t="s">
        <v>15</v>
      </c>
      <c r="F8535" s="4" t="s">
        <v>131</v>
      </c>
      <c r="G8535" s="4" t="s">
        <v>132</v>
      </c>
      <c r="H8535" s="6" t="s">
        <v>19</v>
      </c>
      <c r="I8535" s="7">
        <v>55</v>
      </c>
      <c r="J8535" s="8">
        <v>81</v>
      </c>
      <c r="K8535" s="9">
        <v>4455</v>
      </c>
      <c r="L8535" s="9">
        <v>2583.9</v>
      </c>
      <c r="M8535" s="10">
        <v>0.58000000000000007</v>
      </c>
      <c r="N8535" s="4" t="s">
        <v>83</v>
      </c>
      <c r="O8535" s="4" t="str">
        <f>TEXT(Table1[[#This Row],[Invoice Date]],"yyyy")</f>
        <v>2021</v>
      </c>
      <c r="P8535" s="4" t="str">
        <f>TEXT(Table1[[#This Row],[Invoice Date]],"mmm")</f>
        <v>Nov</v>
      </c>
      <c r="Q8535" s="27">
        <f>WEEKNUM(Table1[[#This Row],[Invoice Date]]) + IF(YEAR(Table1[[#This Row],[Invoice Date]])=2021, 52, 0)</f>
        <v>98</v>
      </c>
    </row>
    <row r="8536" spans="2:17" ht="14.25" customHeight="1" x14ac:dyDescent="0.3">
      <c r="B8536" s="4" t="s">
        <v>61</v>
      </c>
      <c r="C8536" s="33">
        <v>1185731</v>
      </c>
      <c r="D8536" s="5">
        <v>44511</v>
      </c>
      <c r="E8536" s="4" t="s">
        <v>15</v>
      </c>
      <c r="F8536" s="4" t="s">
        <v>131</v>
      </c>
      <c r="G8536" s="4" t="s">
        <v>132</v>
      </c>
      <c r="H8536" s="6" t="s">
        <v>22</v>
      </c>
      <c r="I8536" s="7">
        <v>50</v>
      </c>
      <c r="J8536" s="8">
        <v>91</v>
      </c>
      <c r="K8536" s="9">
        <v>4550</v>
      </c>
      <c r="L8536" s="9">
        <v>1774.4999999999998</v>
      </c>
      <c r="M8536" s="10">
        <v>0.38999999999999996</v>
      </c>
      <c r="N8536" s="4" t="s">
        <v>24</v>
      </c>
      <c r="O8536" s="4" t="str">
        <f>TEXT(Table1[[#This Row],[Invoice Date]],"yyyy")</f>
        <v>2021</v>
      </c>
      <c r="P8536" s="4" t="str">
        <f>TEXT(Table1[[#This Row],[Invoice Date]],"mmm")</f>
        <v>Nov</v>
      </c>
      <c r="Q8536" s="27">
        <f>WEEKNUM(Table1[[#This Row],[Invoice Date]]) + IF(YEAR(Table1[[#This Row],[Invoice Date]])=2021, 52, 0)</f>
        <v>98</v>
      </c>
    </row>
    <row r="8537" spans="2:17" ht="14.25" customHeight="1" x14ac:dyDescent="0.3">
      <c r="B8537" s="4" t="s">
        <v>30</v>
      </c>
      <c r="C8537" s="34">
        <v>1128299</v>
      </c>
      <c r="D8537" s="5">
        <v>44511</v>
      </c>
      <c r="E8537" s="4" t="s">
        <v>15</v>
      </c>
      <c r="F8537" s="4" t="s">
        <v>131</v>
      </c>
      <c r="G8537" s="4" t="s">
        <v>132</v>
      </c>
      <c r="H8537" s="6" t="s">
        <v>19</v>
      </c>
      <c r="I8537" s="7">
        <v>47</v>
      </c>
      <c r="J8537" s="8">
        <v>98</v>
      </c>
      <c r="K8537" s="9">
        <v>4606</v>
      </c>
      <c r="L8537" s="9">
        <v>2256.94</v>
      </c>
      <c r="M8537" s="10">
        <v>0.49</v>
      </c>
      <c r="N8537" s="4" t="s">
        <v>24</v>
      </c>
      <c r="O8537" s="4" t="str">
        <f>TEXT(Table1[[#This Row],[Invoice Date]],"yyyy")</f>
        <v>2021</v>
      </c>
      <c r="P8537" s="4" t="str">
        <f>TEXT(Table1[[#This Row],[Invoice Date]],"mmm")</f>
        <v>Nov</v>
      </c>
      <c r="Q8537" s="27">
        <f>WEEKNUM(Table1[[#This Row],[Invoice Date]]) + IF(YEAR(Table1[[#This Row],[Invoice Date]])=2021, 52, 0)</f>
        <v>98</v>
      </c>
    </row>
    <row r="8538" spans="2:17" ht="14.25" customHeight="1" x14ac:dyDescent="0.3">
      <c r="B8538" s="4" t="s">
        <v>30</v>
      </c>
      <c r="C8538" s="34">
        <v>1128299</v>
      </c>
      <c r="D8538" s="5">
        <v>44511</v>
      </c>
      <c r="E8538" s="4" t="s">
        <v>15</v>
      </c>
      <c r="F8538" s="4" t="s">
        <v>131</v>
      </c>
      <c r="G8538" s="4" t="s">
        <v>132</v>
      </c>
      <c r="H8538" s="6" t="s">
        <v>20</v>
      </c>
      <c r="I8538" s="7">
        <v>46</v>
      </c>
      <c r="J8538" s="8">
        <v>102</v>
      </c>
      <c r="K8538" s="9">
        <v>4692</v>
      </c>
      <c r="L8538" s="9">
        <v>1736.04</v>
      </c>
      <c r="M8538" s="10">
        <v>0.37</v>
      </c>
      <c r="N8538" s="4" t="s">
        <v>24</v>
      </c>
      <c r="O8538" s="4" t="str">
        <f>TEXT(Table1[[#This Row],[Invoice Date]],"yyyy")</f>
        <v>2021</v>
      </c>
      <c r="P8538" s="4" t="str">
        <f>TEXT(Table1[[#This Row],[Invoice Date]],"mmm")</f>
        <v>Nov</v>
      </c>
      <c r="Q8538" s="27">
        <f>WEEKNUM(Table1[[#This Row],[Invoice Date]]) + IF(YEAR(Table1[[#This Row],[Invoice Date]])=2021, 52, 0)</f>
        <v>98</v>
      </c>
    </row>
    <row r="8539" spans="2:17" ht="14.25" customHeight="1" x14ac:dyDescent="0.3">
      <c r="B8539" s="4" t="s">
        <v>30</v>
      </c>
      <c r="C8539" s="34">
        <v>1128299</v>
      </c>
      <c r="D8539" s="5">
        <v>44511</v>
      </c>
      <c r="E8539" s="4" t="s">
        <v>31</v>
      </c>
      <c r="F8539" s="4" t="s">
        <v>78</v>
      </c>
      <c r="G8539" s="4" t="s">
        <v>79</v>
      </c>
      <c r="H8539" s="6" t="s">
        <v>23</v>
      </c>
      <c r="I8539" s="7">
        <v>43</v>
      </c>
      <c r="J8539" s="8">
        <v>113</v>
      </c>
      <c r="K8539" s="9">
        <v>4859</v>
      </c>
      <c r="L8539" s="9">
        <v>3158.35</v>
      </c>
      <c r="M8539" s="10">
        <v>0.65</v>
      </c>
      <c r="N8539" s="4" t="s">
        <v>83</v>
      </c>
      <c r="O8539" s="4" t="str">
        <f>TEXT(Table1[[#This Row],[Invoice Date]],"yyyy")</f>
        <v>2021</v>
      </c>
      <c r="P8539" s="4" t="str">
        <f>TEXT(Table1[[#This Row],[Invoice Date]],"mmm")</f>
        <v>Nov</v>
      </c>
      <c r="Q8539" s="27">
        <f>WEEKNUM(Table1[[#This Row],[Invoice Date]]) + IF(YEAR(Table1[[#This Row],[Invoice Date]])=2021, 52, 0)</f>
        <v>98</v>
      </c>
    </row>
    <row r="8540" spans="2:17" ht="14.25" customHeight="1" x14ac:dyDescent="0.3">
      <c r="B8540" s="4" t="s">
        <v>61</v>
      </c>
      <c r="C8540" s="33">
        <v>1185731</v>
      </c>
      <c r="D8540" s="5">
        <v>44511</v>
      </c>
      <c r="E8540" s="4" t="s">
        <v>15</v>
      </c>
      <c r="F8540" s="4" t="s">
        <v>131</v>
      </c>
      <c r="G8540" s="4" t="s">
        <v>132</v>
      </c>
      <c r="H8540" s="6" t="s">
        <v>22</v>
      </c>
      <c r="I8540" s="7">
        <v>67</v>
      </c>
      <c r="J8540" s="8">
        <v>80</v>
      </c>
      <c r="K8540" s="9">
        <v>5360</v>
      </c>
      <c r="L8540" s="9">
        <v>2680</v>
      </c>
      <c r="M8540" s="10">
        <v>0.5</v>
      </c>
      <c r="N8540" s="4" t="s">
        <v>83</v>
      </c>
      <c r="O8540" s="4" t="str">
        <f>TEXT(Table1[[#This Row],[Invoice Date]],"yyyy")</f>
        <v>2021</v>
      </c>
      <c r="P8540" s="4" t="str">
        <f>TEXT(Table1[[#This Row],[Invoice Date]],"mmm")</f>
        <v>Nov</v>
      </c>
      <c r="Q8540" s="27">
        <f>WEEKNUM(Table1[[#This Row],[Invoice Date]]) + IF(YEAR(Table1[[#This Row],[Invoice Date]])=2021, 52, 0)</f>
        <v>98</v>
      </c>
    </row>
    <row r="8541" spans="2:17" ht="14.25" customHeight="1" x14ac:dyDescent="0.3">
      <c r="B8541" s="4" t="s">
        <v>30</v>
      </c>
      <c r="C8541" s="34">
        <v>1128299</v>
      </c>
      <c r="D8541" s="5">
        <v>44511</v>
      </c>
      <c r="E8541" s="4" t="s">
        <v>15</v>
      </c>
      <c r="F8541" s="4" t="s">
        <v>131</v>
      </c>
      <c r="G8541" s="4" t="s">
        <v>132</v>
      </c>
      <c r="H8541" s="6" t="s">
        <v>20</v>
      </c>
      <c r="I8541" s="7">
        <v>57</v>
      </c>
      <c r="J8541" s="8">
        <v>96</v>
      </c>
      <c r="K8541" s="9">
        <v>5472</v>
      </c>
      <c r="L8541" s="9">
        <v>2626.56</v>
      </c>
      <c r="M8541" s="10">
        <v>0.48</v>
      </c>
      <c r="N8541" s="4" t="s">
        <v>83</v>
      </c>
      <c r="O8541" s="4" t="str">
        <f>TEXT(Table1[[#This Row],[Invoice Date]],"yyyy")</f>
        <v>2021</v>
      </c>
      <c r="P8541" s="4" t="str">
        <f>TEXT(Table1[[#This Row],[Invoice Date]],"mmm")</f>
        <v>Nov</v>
      </c>
      <c r="Q8541" s="27">
        <f>WEEKNUM(Table1[[#This Row],[Invoice Date]]) + IF(YEAR(Table1[[#This Row],[Invoice Date]])=2021, 52, 0)</f>
        <v>98</v>
      </c>
    </row>
    <row r="8542" spans="2:17" ht="14.25" customHeight="1" x14ac:dyDescent="0.3">
      <c r="B8542" s="4" t="s">
        <v>30</v>
      </c>
      <c r="C8542" s="34">
        <v>1128299</v>
      </c>
      <c r="D8542" s="5">
        <v>44511</v>
      </c>
      <c r="E8542" s="4" t="s">
        <v>31</v>
      </c>
      <c r="F8542" s="4" t="s">
        <v>78</v>
      </c>
      <c r="G8542" s="4" t="s">
        <v>79</v>
      </c>
      <c r="H8542" s="6" t="s">
        <v>23</v>
      </c>
      <c r="I8542" s="7">
        <v>35</v>
      </c>
      <c r="J8542" s="8">
        <v>158</v>
      </c>
      <c r="K8542" s="9">
        <v>5530</v>
      </c>
      <c r="L8542" s="9">
        <v>3041.5000000000005</v>
      </c>
      <c r="M8542" s="10">
        <v>0.55000000000000004</v>
      </c>
      <c r="N8542" s="4" t="s">
        <v>24</v>
      </c>
      <c r="O8542" s="4" t="str">
        <f>TEXT(Table1[[#This Row],[Invoice Date]],"yyyy")</f>
        <v>2021</v>
      </c>
      <c r="P8542" s="4" t="str">
        <f>TEXT(Table1[[#This Row],[Invoice Date]],"mmm")</f>
        <v>Nov</v>
      </c>
      <c r="Q8542" s="27">
        <f>WEEKNUM(Table1[[#This Row],[Invoice Date]]) + IF(YEAR(Table1[[#This Row],[Invoice Date]])=2021, 52, 0)</f>
        <v>98</v>
      </c>
    </row>
    <row r="8543" spans="2:17" ht="14.25" customHeight="1" x14ac:dyDescent="0.3">
      <c r="B8543" s="4" t="s">
        <v>34</v>
      </c>
      <c r="C8543" s="33">
        <v>1189833</v>
      </c>
      <c r="D8543" s="5">
        <v>44511</v>
      </c>
      <c r="E8543" s="4" t="s">
        <v>31</v>
      </c>
      <c r="F8543" s="4" t="s">
        <v>70</v>
      </c>
      <c r="G8543" s="4" t="s">
        <v>71</v>
      </c>
      <c r="H8543" s="6" t="s">
        <v>21</v>
      </c>
      <c r="I8543" s="7">
        <v>42</v>
      </c>
      <c r="J8543" s="8">
        <v>135</v>
      </c>
      <c r="K8543" s="9">
        <v>5670</v>
      </c>
      <c r="L8543" s="9">
        <v>2778.2999999999997</v>
      </c>
      <c r="M8543" s="10">
        <v>0.49</v>
      </c>
      <c r="N8543" s="4" t="s">
        <v>83</v>
      </c>
      <c r="O8543" s="4" t="str">
        <f>TEXT(Table1[[#This Row],[Invoice Date]],"yyyy")</f>
        <v>2021</v>
      </c>
      <c r="P8543" s="4" t="str">
        <f>TEXT(Table1[[#This Row],[Invoice Date]],"mmm")</f>
        <v>Nov</v>
      </c>
      <c r="Q8543" s="27">
        <f>WEEKNUM(Table1[[#This Row],[Invoice Date]]) + IF(YEAR(Table1[[#This Row],[Invoice Date]])=2021, 52, 0)</f>
        <v>98</v>
      </c>
    </row>
    <row r="8544" spans="2:17" ht="14.25" customHeight="1" x14ac:dyDescent="0.3">
      <c r="B8544" s="4" t="s">
        <v>34</v>
      </c>
      <c r="C8544" s="33">
        <v>1189833</v>
      </c>
      <c r="D8544" s="5">
        <v>44511</v>
      </c>
      <c r="E8544" s="4" t="s">
        <v>31</v>
      </c>
      <c r="F8544" s="4" t="s">
        <v>70</v>
      </c>
      <c r="G8544" s="4" t="s">
        <v>71</v>
      </c>
      <c r="H8544" s="6" t="s">
        <v>20</v>
      </c>
      <c r="I8544" s="7">
        <v>42</v>
      </c>
      <c r="J8544" s="8">
        <v>146</v>
      </c>
      <c r="K8544" s="9">
        <v>6132</v>
      </c>
      <c r="L8544" s="9">
        <v>3066</v>
      </c>
      <c r="M8544" s="10">
        <v>0.5</v>
      </c>
      <c r="N8544" s="4" t="s">
        <v>83</v>
      </c>
      <c r="O8544" s="4" t="str">
        <f>TEXT(Table1[[#This Row],[Invoice Date]],"yyyy")</f>
        <v>2021</v>
      </c>
      <c r="P8544" s="4" t="str">
        <f>TEXT(Table1[[#This Row],[Invoice Date]],"mmm")</f>
        <v>Nov</v>
      </c>
      <c r="Q8544" s="27">
        <f>WEEKNUM(Table1[[#This Row],[Invoice Date]]) + IF(YEAR(Table1[[#This Row],[Invoice Date]])=2021, 52, 0)</f>
        <v>98</v>
      </c>
    </row>
    <row r="8545" spans="2:17" ht="14.25" customHeight="1" x14ac:dyDescent="0.3">
      <c r="B8545" s="4" t="s">
        <v>61</v>
      </c>
      <c r="C8545" s="33">
        <v>1185731</v>
      </c>
      <c r="D8545" s="5">
        <v>44511</v>
      </c>
      <c r="E8545" s="4" t="s">
        <v>15</v>
      </c>
      <c r="F8545" s="4" t="s">
        <v>131</v>
      </c>
      <c r="G8545" s="4" t="s">
        <v>132</v>
      </c>
      <c r="H8545" s="6" t="s">
        <v>23</v>
      </c>
      <c r="I8545" s="7">
        <v>70</v>
      </c>
      <c r="J8545" s="8">
        <v>94</v>
      </c>
      <c r="K8545" s="9">
        <v>6580</v>
      </c>
      <c r="L8545" s="9">
        <v>3487.4</v>
      </c>
      <c r="M8545" s="10">
        <v>0.53</v>
      </c>
      <c r="N8545" s="4" t="s">
        <v>83</v>
      </c>
      <c r="O8545" s="4" t="str">
        <f>TEXT(Table1[[#This Row],[Invoice Date]],"yyyy")</f>
        <v>2021</v>
      </c>
      <c r="P8545" s="4" t="str">
        <f>TEXT(Table1[[#This Row],[Invoice Date]],"mmm")</f>
        <v>Nov</v>
      </c>
      <c r="Q8545" s="27">
        <f>WEEKNUM(Table1[[#This Row],[Invoice Date]]) + IF(YEAR(Table1[[#This Row],[Invoice Date]])=2021, 52, 0)</f>
        <v>98</v>
      </c>
    </row>
    <row r="8546" spans="2:17" ht="14.25" customHeight="1" x14ac:dyDescent="0.3">
      <c r="B8546" s="4" t="s">
        <v>34</v>
      </c>
      <c r="C8546" s="33">
        <v>1189833</v>
      </c>
      <c r="D8546" s="5">
        <v>44511</v>
      </c>
      <c r="E8546" s="4" t="s">
        <v>31</v>
      </c>
      <c r="F8546" s="4" t="s">
        <v>70</v>
      </c>
      <c r="G8546" s="4" t="s">
        <v>71</v>
      </c>
      <c r="H8546" s="6" t="s">
        <v>19</v>
      </c>
      <c r="I8546" s="7">
        <v>42</v>
      </c>
      <c r="J8546" s="8">
        <v>167</v>
      </c>
      <c r="K8546" s="9">
        <v>7014</v>
      </c>
      <c r="L8546" s="9">
        <v>3016.02</v>
      </c>
      <c r="M8546" s="10">
        <v>0.43</v>
      </c>
      <c r="N8546" s="4" t="s">
        <v>83</v>
      </c>
      <c r="O8546" s="4" t="str">
        <f>TEXT(Table1[[#This Row],[Invoice Date]],"yyyy")</f>
        <v>2021</v>
      </c>
      <c r="P8546" s="4" t="str">
        <f>TEXT(Table1[[#This Row],[Invoice Date]],"mmm")</f>
        <v>Nov</v>
      </c>
      <c r="Q8546" s="27">
        <f>WEEKNUM(Table1[[#This Row],[Invoice Date]]) + IF(YEAR(Table1[[#This Row],[Invoice Date]])=2021, 52, 0)</f>
        <v>98</v>
      </c>
    </row>
    <row r="8547" spans="2:17" ht="14.25" customHeight="1" x14ac:dyDescent="0.3">
      <c r="B8547" s="4" t="s">
        <v>34</v>
      </c>
      <c r="C8547" s="33">
        <v>1189833</v>
      </c>
      <c r="D8547" s="5">
        <v>44511</v>
      </c>
      <c r="E8547" s="4" t="s">
        <v>31</v>
      </c>
      <c r="F8547" s="4" t="s">
        <v>70</v>
      </c>
      <c r="G8547" s="4" t="s">
        <v>71</v>
      </c>
      <c r="H8547" s="6" t="s">
        <v>22</v>
      </c>
      <c r="I8547" s="7">
        <v>51</v>
      </c>
      <c r="J8547" s="8">
        <v>143</v>
      </c>
      <c r="K8547" s="9">
        <v>7293</v>
      </c>
      <c r="L8547" s="9">
        <v>2990.1299999999997</v>
      </c>
      <c r="M8547" s="10">
        <v>0.41</v>
      </c>
      <c r="N8547" s="4" t="s">
        <v>83</v>
      </c>
      <c r="O8547" s="4" t="str">
        <f>TEXT(Table1[[#This Row],[Invoice Date]],"yyyy")</f>
        <v>2021</v>
      </c>
      <c r="P8547" s="4" t="str">
        <f>TEXT(Table1[[#This Row],[Invoice Date]],"mmm")</f>
        <v>Nov</v>
      </c>
      <c r="Q8547" s="27">
        <f>WEEKNUM(Table1[[#This Row],[Invoice Date]]) + IF(YEAR(Table1[[#This Row],[Invoice Date]])=2021, 52, 0)</f>
        <v>98</v>
      </c>
    </row>
    <row r="8548" spans="2:17" ht="14.25" customHeight="1" x14ac:dyDescent="0.3">
      <c r="B8548" s="4" t="s">
        <v>61</v>
      </c>
      <c r="C8548" s="33">
        <v>1185731</v>
      </c>
      <c r="D8548" s="5">
        <v>44511</v>
      </c>
      <c r="E8548" s="4" t="s">
        <v>15</v>
      </c>
      <c r="F8548" s="4" t="s">
        <v>131</v>
      </c>
      <c r="G8548" s="4" t="s">
        <v>132</v>
      </c>
      <c r="H8548" s="6" t="s">
        <v>23</v>
      </c>
      <c r="I8548" s="7">
        <v>57</v>
      </c>
      <c r="J8548" s="8">
        <v>128</v>
      </c>
      <c r="K8548" s="9">
        <v>7296</v>
      </c>
      <c r="L8548" s="9">
        <v>3429.12</v>
      </c>
      <c r="M8548" s="10">
        <v>0.47</v>
      </c>
      <c r="N8548" s="4" t="s">
        <v>24</v>
      </c>
      <c r="O8548" s="4" t="str">
        <f>TEXT(Table1[[#This Row],[Invoice Date]],"yyyy")</f>
        <v>2021</v>
      </c>
      <c r="P8548" s="4" t="str">
        <f>TEXT(Table1[[#This Row],[Invoice Date]],"mmm")</f>
        <v>Nov</v>
      </c>
      <c r="Q8548" s="27">
        <f>WEEKNUM(Table1[[#This Row],[Invoice Date]]) + IF(YEAR(Table1[[#This Row],[Invoice Date]])=2021, 52, 0)</f>
        <v>98</v>
      </c>
    </row>
    <row r="8549" spans="2:17" ht="14.25" customHeight="1" x14ac:dyDescent="0.3">
      <c r="B8549" s="4" t="s">
        <v>30</v>
      </c>
      <c r="C8549" s="34">
        <v>1128299</v>
      </c>
      <c r="D8549" s="5">
        <v>44511</v>
      </c>
      <c r="E8549" s="4" t="s">
        <v>15</v>
      </c>
      <c r="F8549" s="4" t="s">
        <v>131</v>
      </c>
      <c r="G8549" s="4" t="s">
        <v>132</v>
      </c>
      <c r="H8549" s="6" t="s">
        <v>17</v>
      </c>
      <c r="I8549" s="7">
        <v>54</v>
      </c>
      <c r="J8549" s="8">
        <v>140</v>
      </c>
      <c r="K8549" s="9">
        <v>7560</v>
      </c>
      <c r="L8549" s="9">
        <v>3780</v>
      </c>
      <c r="M8549" s="10">
        <v>0.5</v>
      </c>
      <c r="N8549" s="4" t="s">
        <v>24</v>
      </c>
      <c r="O8549" s="4" t="str">
        <f>TEXT(Table1[[#This Row],[Invoice Date]],"yyyy")</f>
        <v>2021</v>
      </c>
      <c r="P8549" s="4" t="str">
        <f>TEXT(Table1[[#This Row],[Invoice Date]],"mmm")</f>
        <v>Nov</v>
      </c>
      <c r="Q8549" s="27">
        <f>WEEKNUM(Table1[[#This Row],[Invoice Date]]) + IF(YEAR(Table1[[#This Row],[Invoice Date]])=2021, 52, 0)</f>
        <v>98</v>
      </c>
    </row>
    <row r="8550" spans="2:17" ht="14.25" customHeight="1" x14ac:dyDescent="0.3">
      <c r="B8550" s="4" t="s">
        <v>30</v>
      </c>
      <c r="C8550" s="34">
        <v>1128299</v>
      </c>
      <c r="D8550" s="5">
        <v>44511</v>
      </c>
      <c r="E8550" s="4" t="s">
        <v>15</v>
      </c>
      <c r="F8550" s="4" t="s">
        <v>131</v>
      </c>
      <c r="G8550" s="4" t="s">
        <v>132</v>
      </c>
      <c r="H8550" s="6" t="s">
        <v>17</v>
      </c>
      <c r="I8550" s="7">
        <v>64</v>
      </c>
      <c r="J8550" s="8">
        <v>126</v>
      </c>
      <c r="K8550" s="9">
        <v>8064</v>
      </c>
      <c r="L8550" s="9">
        <v>4838.3999999999996</v>
      </c>
      <c r="M8550" s="10">
        <v>0.6</v>
      </c>
      <c r="N8550" s="4" t="s">
        <v>83</v>
      </c>
      <c r="O8550" s="4" t="str">
        <f>TEXT(Table1[[#This Row],[Invoice Date]],"yyyy")</f>
        <v>2021</v>
      </c>
      <c r="P8550" s="4" t="str">
        <f>TEXT(Table1[[#This Row],[Invoice Date]],"mmm")</f>
        <v>Nov</v>
      </c>
      <c r="Q8550" s="27">
        <f>WEEKNUM(Table1[[#This Row],[Invoice Date]]) + IF(YEAR(Table1[[#This Row],[Invoice Date]])=2021, 52, 0)</f>
        <v>98</v>
      </c>
    </row>
    <row r="8551" spans="2:17" ht="14.25" customHeight="1" x14ac:dyDescent="0.3">
      <c r="B8551" s="4" t="s">
        <v>61</v>
      </c>
      <c r="C8551" s="33">
        <v>1185731</v>
      </c>
      <c r="D8551" s="5">
        <v>44511</v>
      </c>
      <c r="E8551" s="4" t="s">
        <v>15</v>
      </c>
      <c r="F8551" s="4" t="s">
        <v>62</v>
      </c>
      <c r="G8551" s="4" t="s">
        <v>63</v>
      </c>
      <c r="H8551" s="6" t="s">
        <v>17</v>
      </c>
      <c r="I8551" s="7">
        <v>54</v>
      </c>
      <c r="J8551" s="8">
        <v>158</v>
      </c>
      <c r="K8551" s="9">
        <v>8532</v>
      </c>
      <c r="L8551" s="9">
        <v>4010.04</v>
      </c>
      <c r="M8551" s="10">
        <v>0.47</v>
      </c>
      <c r="N8551" s="4" t="s">
        <v>83</v>
      </c>
      <c r="O8551" s="4" t="str">
        <f>TEXT(Table1[[#This Row],[Invoice Date]],"yyyy")</f>
        <v>2021</v>
      </c>
      <c r="P8551" s="4" t="str">
        <f>TEXT(Table1[[#This Row],[Invoice Date]],"mmm")</f>
        <v>Nov</v>
      </c>
      <c r="Q8551" s="27">
        <f>WEEKNUM(Table1[[#This Row],[Invoice Date]]) + IF(YEAR(Table1[[#This Row],[Invoice Date]])=2021, 52, 0)</f>
        <v>98</v>
      </c>
    </row>
    <row r="8552" spans="2:17" ht="14.25" customHeight="1" x14ac:dyDescent="0.3">
      <c r="B8552" s="4" t="s">
        <v>34</v>
      </c>
      <c r="C8552" s="33">
        <v>1189833</v>
      </c>
      <c r="D8552" s="5">
        <v>44511</v>
      </c>
      <c r="E8552" s="4" t="s">
        <v>31</v>
      </c>
      <c r="F8552" s="4" t="s">
        <v>70</v>
      </c>
      <c r="G8552" s="4" t="s">
        <v>71</v>
      </c>
      <c r="H8552" s="6" t="s">
        <v>23</v>
      </c>
      <c r="I8552" s="7">
        <v>55</v>
      </c>
      <c r="J8552" s="8">
        <v>161</v>
      </c>
      <c r="K8552" s="9">
        <v>8855</v>
      </c>
      <c r="L8552" s="9">
        <v>3453.4500000000003</v>
      </c>
      <c r="M8552" s="10">
        <v>0.39</v>
      </c>
      <c r="N8552" s="4" t="s">
        <v>83</v>
      </c>
      <c r="O8552" s="4" t="str">
        <f>TEXT(Table1[[#This Row],[Invoice Date]],"yyyy")</f>
        <v>2021</v>
      </c>
      <c r="P8552" s="4" t="str">
        <f>TEXT(Table1[[#This Row],[Invoice Date]],"mmm")</f>
        <v>Nov</v>
      </c>
      <c r="Q8552" s="27">
        <f>WEEKNUM(Table1[[#This Row],[Invoice Date]]) + IF(YEAR(Table1[[#This Row],[Invoice Date]])=2021, 52, 0)</f>
        <v>98</v>
      </c>
    </row>
    <row r="8553" spans="2:17" ht="14.25" customHeight="1" x14ac:dyDescent="0.3">
      <c r="B8553" s="4" t="s">
        <v>34</v>
      </c>
      <c r="C8553" s="33">
        <v>1189833</v>
      </c>
      <c r="D8553" s="5">
        <v>44511</v>
      </c>
      <c r="E8553" s="4" t="s">
        <v>31</v>
      </c>
      <c r="F8553" s="4" t="s">
        <v>70</v>
      </c>
      <c r="G8553" s="4" t="s">
        <v>71</v>
      </c>
      <c r="H8553" s="6" t="s">
        <v>17</v>
      </c>
      <c r="I8553" s="7">
        <v>53</v>
      </c>
      <c r="J8553" s="8">
        <v>218</v>
      </c>
      <c r="K8553" s="9">
        <v>11554</v>
      </c>
      <c r="L8553" s="9">
        <v>7047.94</v>
      </c>
      <c r="M8553" s="10">
        <v>0.61</v>
      </c>
      <c r="N8553" s="4" t="s">
        <v>83</v>
      </c>
      <c r="O8553" s="4" t="str">
        <f>TEXT(Table1[[#This Row],[Invoice Date]],"yyyy")</f>
        <v>2021</v>
      </c>
      <c r="P8553" s="4" t="str">
        <f>TEXT(Table1[[#This Row],[Invoice Date]],"mmm")</f>
        <v>Nov</v>
      </c>
      <c r="Q8553" s="27">
        <f>WEEKNUM(Table1[[#This Row],[Invoice Date]]) + IF(YEAR(Table1[[#This Row],[Invoice Date]])=2021, 52, 0)</f>
        <v>98</v>
      </c>
    </row>
    <row r="8554" spans="2:17" ht="14.25" customHeight="1" x14ac:dyDescent="0.3">
      <c r="B8554" s="4" t="s">
        <v>14</v>
      </c>
      <c r="C8554" s="33">
        <v>1185732</v>
      </c>
      <c r="D8554" s="5">
        <v>44511</v>
      </c>
      <c r="E8554" s="4" t="s">
        <v>15</v>
      </c>
      <c r="F8554" s="4" t="s">
        <v>40</v>
      </c>
      <c r="G8554" s="4" t="s">
        <v>41</v>
      </c>
      <c r="H8554" s="6" t="s">
        <v>20</v>
      </c>
      <c r="I8554" s="7">
        <v>40</v>
      </c>
      <c r="J8554" s="8">
        <v>150</v>
      </c>
      <c r="K8554" s="9">
        <v>60000</v>
      </c>
      <c r="L8554" s="9">
        <v>21000</v>
      </c>
      <c r="M8554" s="10">
        <v>0.35</v>
      </c>
      <c r="N8554" s="4" t="s">
        <v>24</v>
      </c>
      <c r="O8554" s="4" t="str">
        <f>TEXT(Table1[[#This Row],[Invoice Date]],"yyyy")</f>
        <v>2021</v>
      </c>
      <c r="P8554" s="4" t="str">
        <f>TEXT(Table1[[#This Row],[Invoice Date]],"mmm")</f>
        <v>Nov</v>
      </c>
      <c r="Q8554" s="27">
        <f>WEEKNUM(Table1[[#This Row],[Invoice Date]]) + IF(YEAR(Table1[[#This Row],[Invoice Date]])=2021, 52, 0)</f>
        <v>98</v>
      </c>
    </row>
    <row r="8555" spans="2:17" ht="14.25" customHeight="1" x14ac:dyDescent="0.3">
      <c r="B8555" s="4" t="s">
        <v>30</v>
      </c>
      <c r="C8555" s="34">
        <v>1128299</v>
      </c>
      <c r="D8555" s="5">
        <v>44511</v>
      </c>
      <c r="E8555" s="4" t="s">
        <v>31</v>
      </c>
      <c r="F8555" s="4" t="s">
        <v>78</v>
      </c>
      <c r="G8555" s="4" t="s">
        <v>79</v>
      </c>
      <c r="H8555" s="6" t="s">
        <v>20</v>
      </c>
      <c r="I8555" s="7">
        <v>20.000000000000007</v>
      </c>
      <c r="J8555" s="8">
        <v>345</v>
      </c>
      <c r="K8555" s="9">
        <v>69000.000000000029</v>
      </c>
      <c r="L8555" s="9">
        <v>24150.000000000007</v>
      </c>
      <c r="M8555" s="10">
        <v>0.35</v>
      </c>
      <c r="N8555" s="4" t="s">
        <v>18</v>
      </c>
      <c r="O8555" s="4" t="str">
        <f>TEXT(Table1[[#This Row],[Invoice Date]],"yyyy")</f>
        <v>2021</v>
      </c>
      <c r="P8555" s="4" t="str">
        <f>TEXT(Table1[[#This Row],[Invoice Date]],"mmm")</f>
        <v>Nov</v>
      </c>
      <c r="Q8555" s="27">
        <f>WEEKNUM(Table1[[#This Row],[Invoice Date]]) + IF(YEAR(Table1[[#This Row],[Invoice Date]])=2021, 52, 0)</f>
        <v>98</v>
      </c>
    </row>
    <row r="8556" spans="2:17" ht="14.25" customHeight="1" x14ac:dyDescent="0.3">
      <c r="B8556" s="4" t="s">
        <v>30</v>
      </c>
      <c r="C8556" s="34">
        <v>1128299</v>
      </c>
      <c r="D8556" s="5">
        <v>44511</v>
      </c>
      <c r="E8556" s="4" t="s">
        <v>31</v>
      </c>
      <c r="F8556" s="4" t="s">
        <v>78</v>
      </c>
      <c r="G8556" s="4" t="s">
        <v>79</v>
      </c>
      <c r="H8556" s="6" t="s">
        <v>21</v>
      </c>
      <c r="I8556" s="7">
        <v>20.000000000000007</v>
      </c>
      <c r="J8556" s="8">
        <v>375</v>
      </c>
      <c r="K8556" s="9">
        <v>75000.000000000029</v>
      </c>
      <c r="L8556" s="9">
        <v>30000.000000000015</v>
      </c>
      <c r="M8556" s="10">
        <v>0.4</v>
      </c>
      <c r="N8556" s="4" t="s">
        <v>18</v>
      </c>
      <c r="O8556" s="4" t="str">
        <f>TEXT(Table1[[#This Row],[Invoice Date]],"yyyy")</f>
        <v>2021</v>
      </c>
      <c r="P8556" s="4" t="str">
        <f>TEXT(Table1[[#This Row],[Invoice Date]],"mmm")</f>
        <v>Nov</v>
      </c>
      <c r="Q8556" s="27">
        <f>WEEKNUM(Table1[[#This Row],[Invoice Date]]) + IF(YEAR(Table1[[#This Row],[Invoice Date]])=2021, 52, 0)</f>
        <v>98</v>
      </c>
    </row>
    <row r="8557" spans="2:17" ht="14.25" customHeight="1" x14ac:dyDescent="0.3">
      <c r="B8557" s="4" t="s">
        <v>30</v>
      </c>
      <c r="C8557" s="34">
        <v>1128299</v>
      </c>
      <c r="D8557" s="5">
        <v>44511</v>
      </c>
      <c r="E8557" s="4" t="s">
        <v>31</v>
      </c>
      <c r="F8557" s="4" t="s">
        <v>78</v>
      </c>
      <c r="G8557" s="4" t="s">
        <v>79</v>
      </c>
      <c r="H8557" s="6" t="s">
        <v>19</v>
      </c>
      <c r="I8557" s="7">
        <v>20.000000000000007</v>
      </c>
      <c r="J8557" s="8">
        <v>400</v>
      </c>
      <c r="K8557" s="9">
        <v>80000.000000000029</v>
      </c>
      <c r="L8557" s="9">
        <v>28000.000000000007</v>
      </c>
      <c r="M8557" s="10">
        <v>0.35</v>
      </c>
      <c r="N8557" s="4" t="s">
        <v>18</v>
      </c>
      <c r="O8557" s="4" t="str">
        <f>TEXT(Table1[[#This Row],[Invoice Date]],"yyyy")</f>
        <v>2021</v>
      </c>
      <c r="P8557" s="4" t="str">
        <f>TEXT(Table1[[#This Row],[Invoice Date]],"mmm")</f>
        <v>Nov</v>
      </c>
      <c r="Q8557" s="27">
        <f>WEEKNUM(Table1[[#This Row],[Invoice Date]]) + IF(YEAR(Table1[[#This Row],[Invoice Date]])=2021, 52, 0)</f>
        <v>98</v>
      </c>
    </row>
    <row r="8558" spans="2:17" ht="14.25" customHeight="1" x14ac:dyDescent="0.3">
      <c r="B8558" s="4" t="s">
        <v>30</v>
      </c>
      <c r="C8558" s="34">
        <v>1128299</v>
      </c>
      <c r="D8558" s="5">
        <v>44511</v>
      </c>
      <c r="E8558" s="4" t="s">
        <v>31</v>
      </c>
      <c r="F8558" s="4" t="s">
        <v>78</v>
      </c>
      <c r="G8558" s="4" t="s">
        <v>79</v>
      </c>
      <c r="H8558" s="6" t="s">
        <v>22</v>
      </c>
      <c r="I8558" s="7">
        <v>40</v>
      </c>
      <c r="J8558" s="8">
        <v>350</v>
      </c>
      <c r="K8558" s="9">
        <v>140000</v>
      </c>
      <c r="L8558" s="9">
        <v>49000</v>
      </c>
      <c r="M8558" s="10">
        <v>0.35</v>
      </c>
      <c r="N8558" s="4" t="s">
        <v>18</v>
      </c>
      <c r="O8558" s="4" t="str">
        <f>TEXT(Table1[[#This Row],[Invoice Date]],"yyyy")</f>
        <v>2021</v>
      </c>
      <c r="P8558" s="4" t="str">
        <f>TEXT(Table1[[#This Row],[Invoice Date]],"mmm")</f>
        <v>Nov</v>
      </c>
      <c r="Q8558" s="27">
        <f>WEEKNUM(Table1[[#This Row],[Invoice Date]]) + IF(YEAR(Table1[[#This Row],[Invoice Date]])=2021, 52, 0)</f>
        <v>98</v>
      </c>
    </row>
    <row r="8559" spans="2:17" ht="14.25" customHeight="1" x14ac:dyDescent="0.3">
      <c r="B8559" s="4" t="s">
        <v>30</v>
      </c>
      <c r="C8559" s="34">
        <v>1128299</v>
      </c>
      <c r="D8559" s="5">
        <v>44511</v>
      </c>
      <c r="E8559" s="4" t="s">
        <v>31</v>
      </c>
      <c r="F8559" s="4" t="s">
        <v>78</v>
      </c>
      <c r="G8559" s="4" t="s">
        <v>79</v>
      </c>
      <c r="H8559" s="6" t="s">
        <v>17</v>
      </c>
      <c r="I8559" s="7">
        <v>30.000000000000004</v>
      </c>
      <c r="J8559" s="8">
        <v>550</v>
      </c>
      <c r="K8559" s="9">
        <v>165000.00000000003</v>
      </c>
      <c r="L8559" s="9">
        <v>66000.000000000015</v>
      </c>
      <c r="M8559" s="10">
        <v>0.4</v>
      </c>
      <c r="N8559" s="4" t="s">
        <v>18</v>
      </c>
      <c r="O8559" s="4" t="str">
        <f>TEXT(Table1[[#This Row],[Invoice Date]],"yyyy")</f>
        <v>2021</v>
      </c>
      <c r="P8559" s="4" t="str">
        <f>TEXT(Table1[[#This Row],[Invoice Date]],"mmm")</f>
        <v>Nov</v>
      </c>
      <c r="Q8559" s="27">
        <f>WEEKNUM(Table1[[#This Row],[Invoice Date]]) + IF(YEAR(Table1[[#This Row],[Invoice Date]])=2021, 52, 0)</f>
        <v>98</v>
      </c>
    </row>
    <row r="8560" spans="2:17" ht="14.25" customHeight="1" x14ac:dyDescent="0.3">
      <c r="B8560" s="4" t="s">
        <v>61</v>
      </c>
      <c r="C8560" s="33">
        <v>1185731</v>
      </c>
      <c r="D8560" s="5">
        <v>44511</v>
      </c>
      <c r="E8560" s="4" t="s">
        <v>15</v>
      </c>
      <c r="F8560" s="4" t="s">
        <v>131</v>
      </c>
      <c r="G8560" s="4" t="s">
        <v>132</v>
      </c>
      <c r="H8560" s="6" t="s">
        <v>21</v>
      </c>
      <c r="I8560" s="7">
        <v>60.000000000000007</v>
      </c>
      <c r="J8560" s="8">
        <v>300</v>
      </c>
      <c r="K8560" s="9">
        <v>180000.00000000003</v>
      </c>
      <c r="L8560" s="9">
        <v>63000.000000000007</v>
      </c>
      <c r="M8560" s="10">
        <v>0.35</v>
      </c>
      <c r="N8560" s="4" t="s">
        <v>18</v>
      </c>
      <c r="O8560" s="4" t="str">
        <f>TEXT(Table1[[#This Row],[Invoice Date]],"yyyy")</f>
        <v>2021</v>
      </c>
      <c r="P8560" s="4" t="str">
        <f>TEXT(Table1[[#This Row],[Invoice Date]],"mmm")</f>
        <v>Nov</v>
      </c>
      <c r="Q8560" s="27">
        <f>WEEKNUM(Table1[[#This Row],[Invoice Date]]) + IF(YEAR(Table1[[#This Row],[Invoice Date]])=2021, 52, 0)</f>
        <v>98</v>
      </c>
    </row>
    <row r="8561" spans="2:17" ht="14.25" customHeight="1" x14ac:dyDescent="0.3">
      <c r="B8561" s="4" t="s">
        <v>30</v>
      </c>
      <c r="C8561" s="34">
        <v>1128299</v>
      </c>
      <c r="D8561" s="5">
        <v>44511</v>
      </c>
      <c r="E8561" s="4" t="s">
        <v>15</v>
      </c>
      <c r="F8561" s="4" t="s">
        <v>131</v>
      </c>
      <c r="G8561" s="4" t="s">
        <v>132</v>
      </c>
      <c r="H8561" s="6" t="s">
        <v>20</v>
      </c>
      <c r="I8561" s="7">
        <v>60.000000000000007</v>
      </c>
      <c r="J8561" s="8">
        <v>320</v>
      </c>
      <c r="K8561" s="9">
        <v>192000.00000000003</v>
      </c>
      <c r="L8561" s="9">
        <v>67200</v>
      </c>
      <c r="M8561" s="10">
        <v>0.35</v>
      </c>
      <c r="N8561" s="4" t="s">
        <v>18</v>
      </c>
      <c r="O8561" s="4" t="str">
        <f>TEXT(Table1[[#This Row],[Invoice Date]],"yyyy")</f>
        <v>2021</v>
      </c>
      <c r="P8561" s="4" t="str">
        <f>TEXT(Table1[[#This Row],[Invoice Date]],"mmm")</f>
        <v>Nov</v>
      </c>
      <c r="Q8561" s="27">
        <f>WEEKNUM(Table1[[#This Row],[Invoice Date]]) + IF(YEAR(Table1[[#This Row],[Invoice Date]])=2021, 52, 0)</f>
        <v>98</v>
      </c>
    </row>
    <row r="8562" spans="2:17" ht="14.25" customHeight="1" x14ac:dyDescent="0.3">
      <c r="B8562" s="4" t="s">
        <v>61</v>
      </c>
      <c r="C8562" s="33">
        <v>1185731</v>
      </c>
      <c r="D8562" s="5">
        <v>44511</v>
      </c>
      <c r="E8562" s="4" t="s">
        <v>15</v>
      </c>
      <c r="F8562" s="4" t="s">
        <v>131</v>
      </c>
      <c r="G8562" s="4" t="s">
        <v>132</v>
      </c>
      <c r="H8562" s="6" t="s">
        <v>22</v>
      </c>
      <c r="I8562" s="7">
        <v>70</v>
      </c>
      <c r="J8562" s="8">
        <v>275</v>
      </c>
      <c r="K8562" s="9">
        <v>192500</v>
      </c>
      <c r="L8562" s="9">
        <v>67375</v>
      </c>
      <c r="M8562" s="10">
        <v>0.35</v>
      </c>
      <c r="N8562" s="4" t="s">
        <v>18</v>
      </c>
      <c r="O8562" s="4" t="str">
        <f>TEXT(Table1[[#This Row],[Invoice Date]],"yyyy")</f>
        <v>2021</v>
      </c>
      <c r="P8562" s="4" t="str">
        <f>TEXT(Table1[[#This Row],[Invoice Date]],"mmm")</f>
        <v>Nov</v>
      </c>
      <c r="Q8562" s="27">
        <f>WEEKNUM(Table1[[#This Row],[Invoice Date]]) + IF(YEAR(Table1[[#This Row],[Invoice Date]])=2021, 52, 0)</f>
        <v>98</v>
      </c>
    </row>
    <row r="8563" spans="2:17" ht="14.25" customHeight="1" x14ac:dyDescent="0.3">
      <c r="B8563" s="4" t="s">
        <v>30</v>
      </c>
      <c r="C8563" s="34">
        <v>1128299</v>
      </c>
      <c r="D8563" s="5">
        <v>44511</v>
      </c>
      <c r="E8563" s="4" t="s">
        <v>15</v>
      </c>
      <c r="F8563" s="4" t="s">
        <v>131</v>
      </c>
      <c r="G8563" s="4" t="s">
        <v>132</v>
      </c>
      <c r="H8563" s="6" t="s">
        <v>19</v>
      </c>
      <c r="I8563" s="7">
        <v>60.000000000000007</v>
      </c>
      <c r="J8563" s="8">
        <v>325</v>
      </c>
      <c r="K8563" s="9">
        <v>195000.00000000003</v>
      </c>
      <c r="L8563" s="9">
        <v>87750.000000000015</v>
      </c>
      <c r="M8563" s="10">
        <v>0.45</v>
      </c>
      <c r="N8563" s="4" t="s">
        <v>18</v>
      </c>
      <c r="O8563" s="4" t="str">
        <f>TEXT(Table1[[#This Row],[Invoice Date]],"yyyy")</f>
        <v>2021</v>
      </c>
      <c r="P8563" s="4" t="str">
        <f>TEXT(Table1[[#This Row],[Invoice Date]],"mmm")</f>
        <v>Nov</v>
      </c>
      <c r="Q8563" s="27">
        <f>WEEKNUM(Table1[[#This Row],[Invoice Date]]) + IF(YEAR(Table1[[#This Row],[Invoice Date]])=2021, 52, 0)</f>
        <v>98</v>
      </c>
    </row>
    <row r="8564" spans="2:17" ht="14.25" customHeight="1" x14ac:dyDescent="0.3">
      <c r="B8564" s="4" t="s">
        <v>30</v>
      </c>
      <c r="C8564" s="34">
        <v>1128299</v>
      </c>
      <c r="D8564" s="5">
        <v>44511</v>
      </c>
      <c r="E8564" s="4" t="s">
        <v>31</v>
      </c>
      <c r="F8564" s="4" t="s">
        <v>78</v>
      </c>
      <c r="G8564" s="4" t="s">
        <v>79</v>
      </c>
      <c r="H8564" s="6" t="s">
        <v>23</v>
      </c>
      <c r="I8564" s="7">
        <v>44.999999999999986</v>
      </c>
      <c r="J8564" s="8">
        <v>450</v>
      </c>
      <c r="K8564" s="9">
        <v>202499.99999999994</v>
      </c>
      <c r="L8564" s="9">
        <v>101249.99999999997</v>
      </c>
      <c r="M8564" s="10">
        <v>0.5</v>
      </c>
      <c r="N8564" s="4" t="s">
        <v>18</v>
      </c>
      <c r="O8564" s="4" t="str">
        <f>TEXT(Table1[[#This Row],[Invoice Date]],"yyyy")</f>
        <v>2021</v>
      </c>
      <c r="P8564" s="4" t="str">
        <f>TEXT(Table1[[#This Row],[Invoice Date]],"mmm")</f>
        <v>Nov</v>
      </c>
      <c r="Q8564" s="27">
        <f>WEEKNUM(Table1[[#This Row],[Invoice Date]]) + IF(YEAR(Table1[[#This Row],[Invoice Date]])=2021, 52, 0)</f>
        <v>98</v>
      </c>
    </row>
    <row r="8565" spans="2:17" ht="14.25" customHeight="1" x14ac:dyDescent="0.3">
      <c r="B8565" s="4" t="s">
        <v>34</v>
      </c>
      <c r="C8565" s="33">
        <v>1189833</v>
      </c>
      <c r="D8565" s="5">
        <v>44511</v>
      </c>
      <c r="E8565" s="4" t="s">
        <v>31</v>
      </c>
      <c r="F8565" s="4" t="s">
        <v>70</v>
      </c>
      <c r="G8565" s="4" t="s">
        <v>71</v>
      </c>
      <c r="H8565" s="6" t="s">
        <v>21</v>
      </c>
      <c r="I8565" s="7">
        <v>45.000000000000007</v>
      </c>
      <c r="J8565" s="8">
        <v>500</v>
      </c>
      <c r="K8565" s="9">
        <v>225000.00000000003</v>
      </c>
      <c r="L8565" s="9">
        <v>78750</v>
      </c>
      <c r="M8565" s="10">
        <v>0.35</v>
      </c>
      <c r="N8565" s="4" t="s">
        <v>18</v>
      </c>
      <c r="O8565" s="4" t="str">
        <f>TEXT(Table1[[#This Row],[Invoice Date]],"yyyy")</f>
        <v>2021</v>
      </c>
      <c r="P8565" s="4" t="str">
        <f>TEXT(Table1[[#This Row],[Invoice Date]],"mmm")</f>
        <v>Nov</v>
      </c>
      <c r="Q8565" s="27">
        <f>WEEKNUM(Table1[[#This Row],[Invoice Date]]) + IF(YEAR(Table1[[#This Row],[Invoice Date]])=2021, 52, 0)</f>
        <v>98</v>
      </c>
    </row>
    <row r="8566" spans="2:17" ht="14.25" customHeight="1" x14ac:dyDescent="0.3">
      <c r="B8566" s="4" t="s">
        <v>34</v>
      </c>
      <c r="C8566" s="33">
        <v>1189833</v>
      </c>
      <c r="D8566" s="5">
        <v>44511</v>
      </c>
      <c r="E8566" s="4" t="s">
        <v>31</v>
      </c>
      <c r="F8566" s="4" t="s">
        <v>70</v>
      </c>
      <c r="G8566" s="4" t="s">
        <v>71</v>
      </c>
      <c r="H8566" s="6" t="s">
        <v>20</v>
      </c>
      <c r="I8566" s="7">
        <v>45.000000000000007</v>
      </c>
      <c r="J8566" s="8">
        <v>520</v>
      </c>
      <c r="K8566" s="9">
        <v>234000.00000000003</v>
      </c>
      <c r="L8566" s="9">
        <v>81900</v>
      </c>
      <c r="M8566" s="10">
        <v>0.35</v>
      </c>
      <c r="N8566" s="4" t="s">
        <v>18</v>
      </c>
      <c r="O8566" s="4" t="str">
        <f>TEXT(Table1[[#This Row],[Invoice Date]],"yyyy")</f>
        <v>2021</v>
      </c>
      <c r="P8566" s="4" t="str">
        <f>TEXT(Table1[[#This Row],[Invoice Date]],"mmm")</f>
        <v>Nov</v>
      </c>
      <c r="Q8566" s="27">
        <f>WEEKNUM(Table1[[#This Row],[Invoice Date]]) + IF(YEAR(Table1[[#This Row],[Invoice Date]])=2021, 52, 0)</f>
        <v>98</v>
      </c>
    </row>
    <row r="8567" spans="2:17" ht="14.25" customHeight="1" x14ac:dyDescent="0.3">
      <c r="B8567" s="4" t="s">
        <v>34</v>
      </c>
      <c r="C8567" s="33">
        <v>1189833</v>
      </c>
      <c r="D8567" s="5">
        <v>44511</v>
      </c>
      <c r="E8567" s="4" t="s">
        <v>31</v>
      </c>
      <c r="F8567" s="4" t="s">
        <v>70</v>
      </c>
      <c r="G8567" s="4" t="s">
        <v>71</v>
      </c>
      <c r="H8567" s="6" t="s">
        <v>19</v>
      </c>
      <c r="I8567" s="7">
        <v>45.000000000000007</v>
      </c>
      <c r="J8567" s="8">
        <v>575</v>
      </c>
      <c r="K8567" s="9">
        <v>258750.00000000003</v>
      </c>
      <c r="L8567" s="9">
        <v>77625</v>
      </c>
      <c r="M8567" s="10">
        <v>0.3</v>
      </c>
      <c r="N8567" s="4" t="s">
        <v>18</v>
      </c>
      <c r="O8567" s="4" t="str">
        <f>TEXT(Table1[[#This Row],[Invoice Date]],"yyyy")</f>
        <v>2021</v>
      </c>
      <c r="P8567" s="4" t="str">
        <f>TEXT(Table1[[#This Row],[Invoice Date]],"mmm")</f>
        <v>Nov</v>
      </c>
      <c r="Q8567" s="27">
        <f>WEEKNUM(Table1[[#This Row],[Invoice Date]]) + IF(YEAR(Table1[[#This Row],[Invoice Date]])=2021, 52, 0)</f>
        <v>98</v>
      </c>
    </row>
    <row r="8568" spans="2:17" ht="14.25" customHeight="1" x14ac:dyDescent="0.3">
      <c r="B8568" s="4" t="s">
        <v>34</v>
      </c>
      <c r="C8568" s="33">
        <v>1189833</v>
      </c>
      <c r="D8568" s="5">
        <v>44511</v>
      </c>
      <c r="E8568" s="4" t="s">
        <v>31</v>
      </c>
      <c r="F8568" s="4" t="s">
        <v>70</v>
      </c>
      <c r="G8568" s="4" t="s">
        <v>71</v>
      </c>
      <c r="H8568" s="6" t="s">
        <v>22</v>
      </c>
      <c r="I8568" s="7">
        <v>55.000000000000007</v>
      </c>
      <c r="J8568" s="8">
        <v>475</v>
      </c>
      <c r="K8568" s="9">
        <v>261250.00000000003</v>
      </c>
      <c r="L8568" s="9">
        <v>78375</v>
      </c>
      <c r="M8568" s="10">
        <v>0.3</v>
      </c>
      <c r="N8568" s="4" t="s">
        <v>18</v>
      </c>
      <c r="O8568" s="4" t="str">
        <f>TEXT(Table1[[#This Row],[Invoice Date]],"yyyy")</f>
        <v>2021</v>
      </c>
      <c r="P8568" s="4" t="str">
        <f>TEXT(Table1[[#This Row],[Invoice Date]],"mmm")</f>
        <v>Nov</v>
      </c>
      <c r="Q8568" s="27">
        <f>WEEKNUM(Table1[[#This Row],[Invoice Date]]) + IF(YEAR(Table1[[#This Row],[Invoice Date]])=2021, 52, 0)</f>
        <v>98</v>
      </c>
    </row>
    <row r="8569" spans="2:17" ht="14.25" customHeight="1" x14ac:dyDescent="0.3">
      <c r="B8569" s="4" t="s">
        <v>61</v>
      </c>
      <c r="C8569" s="33">
        <v>1185731</v>
      </c>
      <c r="D8569" s="5">
        <v>44511</v>
      </c>
      <c r="E8569" s="4" t="s">
        <v>15</v>
      </c>
      <c r="F8569" s="4" t="s">
        <v>131</v>
      </c>
      <c r="G8569" s="4" t="s">
        <v>132</v>
      </c>
      <c r="H8569" s="6" t="s">
        <v>23</v>
      </c>
      <c r="I8569" s="7">
        <v>75</v>
      </c>
      <c r="J8569" s="8">
        <v>375</v>
      </c>
      <c r="K8569" s="9">
        <v>281250</v>
      </c>
      <c r="L8569" s="9">
        <v>112499.99999999999</v>
      </c>
      <c r="M8569" s="10">
        <v>0.39999999999999997</v>
      </c>
      <c r="N8569" s="4" t="s">
        <v>18</v>
      </c>
      <c r="O8569" s="4" t="str">
        <f>TEXT(Table1[[#This Row],[Invoice Date]],"yyyy")</f>
        <v>2021</v>
      </c>
      <c r="P8569" s="4" t="str">
        <f>TEXT(Table1[[#This Row],[Invoice Date]],"mmm")</f>
        <v>Nov</v>
      </c>
      <c r="Q8569" s="27">
        <f>WEEKNUM(Table1[[#This Row],[Invoice Date]]) + IF(YEAR(Table1[[#This Row],[Invoice Date]])=2021, 52, 0)</f>
        <v>98</v>
      </c>
    </row>
    <row r="8570" spans="2:17" ht="14.25" customHeight="1" x14ac:dyDescent="0.3">
      <c r="B8570" s="4" t="s">
        <v>61</v>
      </c>
      <c r="C8570" s="33">
        <v>1185731</v>
      </c>
      <c r="D8570" s="5">
        <v>44511</v>
      </c>
      <c r="E8570" s="4" t="s">
        <v>15</v>
      </c>
      <c r="F8570" s="4" t="s">
        <v>62</v>
      </c>
      <c r="G8570" s="4" t="s">
        <v>63</v>
      </c>
      <c r="H8570" s="6" t="s">
        <v>17</v>
      </c>
      <c r="I8570" s="7">
        <v>54.999999999999993</v>
      </c>
      <c r="J8570" s="8">
        <v>525</v>
      </c>
      <c r="K8570" s="9">
        <v>288749.99999999994</v>
      </c>
      <c r="L8570" s="9">
        <v>101062.49999999997</v>
      </c>
      <c r="M8570" s="10">
        <v>0.35</v>
      </c>
      <c r="N8570" s="4" t="s">
        <v>24</v>
      </c>
      <c r="O8570" s="4" t="str">
        <f>TEXT(Table1[[#This Row],[Invoice Date]],"yyyy")</f>
        <v>2021</v>
      </c>
      <c r="P8570" s="4" t="str">
        <f>TEXT(Table1[[#This Row],[Invoice Date]],"mmm")</f>
        <v>Nov</v>
      </c>
      <c r="Q8570" s="27">
        <f>WEEKNUM(Table1[[#This Row],[Invoice Date]]) + IF(YEAR(Table1[[#This Row],[Invoice Date]])=2021, 52, 0)</f>
        <v>98</v>
      </c>
    </row>
    <row r="8571" spans="2:17" ht="14.25" customHeight="1" x14ac:dyDescent="0.3">
      <c r="B8571" s="4" t="s">
        <v>30</v>
      </c>
      <c r="C8571" s="34">
        <v>1128299</v>
      </c>
      <c r="D8571" s="5">
        <v>44511</v>
      </c>
      <c r="E8571" s="4" t="s">
        <v>15</v>
      </c>
      <c r="F8571" s="4" t="s">
        <v>131</v>
      </c>
      <c r="G8571" s="4" t="s">
        <v>132</v>
      </c>
      <c r="H8571" s="6" t="s">
        <v>17</v>
      </c>
      <c r="I8571" s="7">
        <v>70</v>
      </c>
      <c r="J8571" s="8">
        <v>450</v>
      </c>
      <c r="K8571" s="9">
        <v>315000</v>
      </c>
      <c r="L8571" s="9">
        <v>141750</v>
      </c>
      <c r="M8571" s="10">
        <v>0.45</v>
      </c>
      <c r="N8571" s="4" t="s">
        <v>18</v>
      </c>
      <c r="O8571" s="4" t="str">
        <f>TEXT(Table1[[#This Row],[Invoice Date]],"yyyy")</f>
        <v>2021</v>
      </c>
      <c r="P8571" s="4" t="str">
        <f>TEXT(Table1[[#This Row],[Invoice Date]],"mmm")</f>
        <v>Nov</v>
      </c>
      <c r="Q8571" s="27">
        <f>WEEKNUM(Table1[[#This Row],[Invoice Date]]) + IF(YEAR(Table1[[#This Row],[Invoice Date]])=2021, 52, 0)</f>
        <v>98</v>
      </c>
    </row>
    <row r="8572" spans="2:17" ht="14.25" customHeight="1" x14ac:dyDescent="0.3">
      <c r="B8572" s="4" t="s">
        <v>34</v>
      </c>
      <c r="C8572" s="33">
        <v>1189833</v>
      </c>
      <c r="D8572" s="5">
        <v>44511</v>
      </c>
      <c r="E8572" s="4" t="s">
        <v>31</v>
      </c>
      <c r="F8572" s="4" t="s">
        <v>70</v>
      </c>
      <c r="G8572" s="4" t="s">
        <v>71</v>
      </c>
      <c r="H8572" s="6" t="s">
        <v>23</v>
      </c>
      <c r="I8572" s="7">
        <v>60</v>
      </c>
      <c r="J8572" s="8">
        <v>575</v>
      </c>
      <c r="K8572" s="9">
        <v>345000</v>
      </c>
      <c r="L8572" s="9">
        <v>86250</v>
      </c>
      <c r="M8572" s="10">
        <v>0.25</v>
      </c>
      <c r="N8572" s="4" t="s">
        <v>18</v>
      </c>
      <c r="O8572" s="4" t="str">
        <f>TEXT(Table1[[#This Row],[Invoice Date]],"yyyy")</f>
        <v>2021</v>
      </c>
      <c r="P8572" s="4" t="str">
        <f>TEXT(Table1[[#This Row],[Invoice Date]],"mmm")</f>
        <v>Nov</v>
      </c>
      <c r="Q8572" s="27">
        <f>WEEKNUM(Table1[[#This Row],[Invoice Date]]) + IF(YEAR(Table1[[#This Row],[Invoice Date]])=2021, 52, 0)</f>
        <v>98</v>
      </c>
    </row>
    <row r="8573" spans="2:17" ht="14.25" customHeight="1" x14ac:dyDescent="0.3">
      <c r="B8573" s="4" t="s">
        <v>34</v>
      </c>
      <c r="C8573" s="33">
        <v>1189833</v>
      </c>
      <c r="D8573" s="5">
        <v>44511</v>
      </c>
      <c r="E8573" s="4" t="s">
        <v>31</v>
      </c>
      <c r="F8573" s="4" t="s">
        <v>70</v>
      </c>
      <c r="G8573" s="4" t="s">
        <v>71</v>
      </c>
      <c r="H8573" s="6" t="s">
        <v>17</v>
      </c>
      <c r="I8573" s="7">
        <v>55.000000000000007</v>
      </c>
      <c r="J8573" s="8">
        <v>750</v>
      </c>
      <c r="K8573" s="9">
        <v>412500.00000000006</v>
      </c>
      <c r="L8573" s="9">
        <v>206250.00000000003</v>
      </c>
      <c r="M8573" s="10">
        <v>0.5</v>
      </c>
      <c r="N8573" s="4" t="s">
        <v>18</v>
      </c>
      <c r="O8573" s="4" t="str">
        <f>TEXT(Table1[[#This Row],[Invoice Date]],"yyyy")</f>
        <v>2021</v>
      </c>
      <c r="P8573" s="4" t="str">
        <f>TEXT(Table1[[#This Row],[Invoice Date]],"mmm")</f>
        <v>Nov</v>
      </c>
      <c r="Q8573" s="27">
        <f>WEEKNUM(Table1[[#This Row],[Invoice Date]]) + IF(YEAR(Table1[[#This Row],[Invoice Date]])=2021, 52, 0)</f>
        <v>98</v>
      </c>
    </row>
    <row r="8574" spans="2:17" ht="14.25" customHeight="1" x14ac:dyDescent="0.3">
      <c r="B8574" s="4" t="s">
        <v>14</v>
      </c>
      <c r="C8574" s="33">
        <v>1185732</v>
      </c>
      <c r="D8574" s="5">
        <v>44512</v>
      </c>
      <c r="E8574" s="4" t="s">
        <v>15</v>
      </c>
      <c r="F8574" s="4" t="s">
        <v>40</v>
      </c>
      <c r="G8574" s="4" t="s">
        <v>41</v>
      </c>
      <c r="H8574" s="6" t="s">
        <v>21</v>
      </c>
      <c r="I8574" s="7">
        <v>42</v>
      </c>
      <c r="J8574" s="8">
        <v>20</v>
      </c>
      <c r="K8574" s="9">
        <v>840</v>
      </c>
      <c r="L8574" s="9">
        <v>386.4</v>
      </c>
      <c r="M8574" s="10">
        <v>0.45999999999999996</v>
      </c>
      <c r="N8574" s="4" t="s">
        <v>83</v>
      </c>
      <c r="O8574" s="4" t="str">
        <f>TEXT(Table1[[#This Row],[Invoice Date]],"yyyy")</f>
        <v>2021</v>
      </c>
      <c r="P8574" s="4" t="str">
        <f>TEXT(Table1[[#This Row],[Invoice Date]],"mmm")</f>
        <v>Nov</v>
      </c>
      <c r="Q8574" s="27">
        <f>WEEKNUM(Table1[[#This Row],[Invoice Date]]) + IF(YEAR(Table1[[#This Row],[Invoice Date]])=2021, 52, 0)</f>
        <v>98</v>
      </c>
    </row>
    <row r="8575" spans="2:17" ht="14.25" customHeight="1" x14ac:dyDescent="0.3">
      <c r="B8575" s="4" t="s">
        <v>14</v>
      </c>
      <c r="C8575" s="33">
        <v>1185732</v>
      </c>
      <c r="D8575" s="5">
        <v>44512</v>
      </c>
      <c r="E8575" s="4" t="s">
        <v>15</v>
      </c>
      <c r="F8575" s="4" t="s">
        <v>40</v>
      </c>
      <c r="G8575" s="4" t="s">
        <v>41</v>
      </c>
      <c r="H8575" s="6" t="s">
        <v>21</v>
      </c>
      <c r="I8575" s="7">
        <v>36</v>
      </c>
      <c r="J8575" s="8">
        <v>24</v>
      </c>
      <c r="K8575" s="9">
        <v>864</v>
      </c>
      <c r="L8575" s="9">
        <v>328.32</v>
      </c>
      <c r="M8575" s="10">
        <v>0.38</v>
      </c>
      <c r="N8575" s="4" t="s">
        <v>24</v>
      </c>
      <c r="O8575" s="4" t="str">
        <f>TEXT(Table1[[#This Row],[Invoice Date]],"yyyy")</f>
        <v>2021</v>
      </c>
      <c r="P8575" s="4" t="str">
        <f>TEXT(Table1[[#This Row],[Invoice Date]],"mmm")</f>
        <v>Nov</v>
      </c>
      <c r="Q8575" s="27">
        <f>WEEKNUM(Table1[[#This Row],[Invoice Date]]) + IF(YEAR(Table1[[#This Row],[Invoice Date]])=2021, 52, 0)</f>
        <v>98</v>
      </c>
    </row>
    <row r="8576" spans="2:17" ht="14.25" customHeight="1" x14ac:dyDescent="0.3">
      <c r="B8576" s="4" t="s">
        <v>26</v>
      </c>
      <c r="C8576" s="33">
        <v>1197831</v>
      </c>
      <c r="D8576" s="5">
        <v>44512</v>
      </c>
      <c r="E8576" s="4" t="s">
        <v>36</v>
      </c>
      <c r="F8576" s="4" t="s">
        <v>108</v>
      </c>
      <c r="G8576" s="4" t="s">
        <v>109</v>
      </c>
      <c r="H8576" s="6" t="s">
        <v>21</v>
      </c>
      <c r="I8576" s="7">
        <v>43</v>
      </c>
      <c r="J8576" s="8">
        <v>44</v>
      </c>
      <c r="K8576" s="9">
        <v>1892</v>
      </c>
      <c r="L8576" s="9">
        <v>832.48</v>
      </c>
      <c r="M8576" s="10">
        <v>0.44</v>
      </c>
      <c r="N8576" s="4" t="s">
        <v>83</v>
      </c>
      <c r="O8576" s="4" t="str">
        <f>TEXT(Table1[[#This Row],[Invoice Date]],"yyyy")</f>
        <v>2021</v>
      </c>
      <c r="P8576" s="4" t="str">
        <f>TEXT(Table1[[#This Row],[Invoice Date]],"mmm")</f>
        <v>Nov</v>
      </c>
      <c r="Q8576" s="27">
        <f>WEEKNUM(Table1[[#This Row],[Invoice Date]]) + IF(YEAR(Table1[[#This Row],[Invoice Date]])=2021, 52, 0)</f>
        <v>98</v>
      </c>
    </row>
    <row r="8577" spans="2:17" ht="14.25" customHeight="1" x14ac:dyDescent="0.3">
      <c r="B8577" s="4" t="s">
        <v>26</v>
      </c>
      <c r="C8577" s="33">
        <v>1197831</v>
      </c>
      <c r="D8577" s="5">
        <v>44512</v>
      </c>
      <c r="E8577" s="4" t="s">
        <v>36</v>
      </c>
      <c r="F8577" s="4" t="s">
        <v>108</v>
      </c>
      <c r="G8577" s="4" t="s">
        <v>109</v>
      </c>
      <c r="H8577" s="6" t="s">
        <v>20</v>
      </c>
      <c r="I8577" s="7">
        <v>43</v>
      </c>
      <c r="J8577" s="8">
        <v>57</v>
      </c>
      <c r="K8577" s="9">
        <v>2451</v>
      </c>
      <c r="L8577" s="9">
        <v>1078.44</v>
      </c>
      <c r="M8577" s="10">
        <v>0.44</v>
      </c>
      <c r="N8577" s="4" t="s">
        <v>83</v>
      </c>
      <c r="O8577" s="4" t="str">
        <f>TEXT(Table1[[#This Row],[Invoice Date]],"yyyy")</f>
        <v>2021</v>
      </c>
      <c r="P8577" s="4" t="str">
        <f>TEXT(Table1[[#This Row],[Invoice Date]],"mmm")</f>
        <v>Nov</v>
      </c>
      <c r="Q8577" s="27">
        <f>WEEKNUM(Table1[[#This Row],[Invoice Date]]) + IF(YEAR(Table1[[#This Row],[Invoice Date]])=2021, 52, 0)</f>
        <v>98</v>
      </c>
    </row>
    <row r="8578" spans="2:17" ht="14.25" customHeight="1" x14ac:dyDescent="0.3">
      <c r="B8578" s="4" t="s">
        <v>26</v>
      </c>
      <c r="C8578" s="33">
        <v>1197831</v>
      </c>
      <c r="D8578" s="5">
        <v>44512</v>
      </c>
      <c r="E8578" s="4" t="s">
        <v>36</v>
      </c>
      <c r="F8578" s="4" t="s">
        <v>108</v>
      </c>
      <c r="G8578" s="4" t="s">
        <v>109</v>
      </c>
      <c r="H8578" s="6" t="s">
        <v>19</v>
      </c>
      <c r="I8578" s="7">
        <v>41</v>
      </c>
      <c r="J8578" s="8">
        <v>63</v>
      </c>
      <c r="K8578" s="9">
        <v>2583</v>
      </c>
      <c r="L8578" s="9">
        <v>1059.03</v>
      </c>
      <c r="M8578" s="10">
        <v>0.41</v>
      </c>
      <c r="N8578" s="4" t="s">
        <v>83</v>
      </c>
      <c r="O8578" s="4" t="str">
        <f>TEXT(Table1[[#This Row],[Invoice Date]],"yyyy")</f>
        <v>2021</v>
      </c>
      <c r="P8578" s="4" t="str">
        <f>TEXT(Table1[[#This Row],[Invoice Date]],"mmm")</f>
        <v>Nov</v>
      </c>
      <c r="Q8578" s="27">
        <f>WEEKNUM(Table1[[#This Row],[Invoice Date]]) + IF(YEAR(Table1[[#This Row],[Invoice Date]])=2021, 52, 0)</f>
        <v>98</v>
      </c>
    </row>
    <row r="8579" spans="2:17" ht="14.25" customHeight="1" x14ac:dyDescent="0.3">
      <c r="B8579" s="4" t="s">
        <v>26</v>
      </c>
      <c r="C8579" s="33">
        <v>1197831</v>
      </c>
      <c r="D8579" s="5">
        <v>44512</v>
      </c>
      <c r="E8579" s="4" t="s">
        <v>36</v>
      </c>
      <c r="F8579" s="4" t="s">
        <v>108</v>
      </c>
      <c r="G8579" s="4" t="s">
        <v>109</v>
      </c>
      <c r="H8579" s="6" t="s">
        <v>22</v>
      </c>
      <c r="I8579" s="7">
        <v>59</v>
      </c>
      <c r="J8579" s="8">
        <v>45</v>
      </c>
      <c r="K8579" s="9">
        <v>2655</v>
      </c>
      <c r="L8579" s="9">
        <v>1221.3</v>
      </c>
      <c r="M8579" s="10">
        <v>0.45999999999999996</v>
      </c>
      <c r="N8579" s="4" t="s">
        <v>83</v>
      </c>
      <c r="O8579" s="4" t="str">
        <f>TEXT(Table1[[#This Row],[Invoice Date]],"yyyy")</f>
        <v>2021</v>
      </c>
      <c r="P8579" s="4" t="str">
        <f>TEXT(Table1[[#This Row],[Invoice Date]],"mmm")</f>
        <v>Nov</v>
      </c>
      <c r="Q8579" s="27">
        <f>WEEKNUM(Table1[[#This Row],[Invoice Date]]) + IF(YEAR(Table1[[#This Row],[Invoice Date]])=2021, 52, 0)</f>
        <v>98</v>
      </c>
    </row>
    <row r="8580" spans="2:17" ht="14.25" customHeight="1" x14ac:dyDescent="0.3">
      <c r="B8580" s="4" t="s">
        <v>61</v>
      </c>
      <c r="C8580" s="33">
        <v>1185731</v>
      </c>
      <c r="D8580" s="5">
        <v>44512</v>
      </c>
      <c r="E8580" s="4" t="s">
        <v>15</v>
      </c>
      <c r="F8580" s="4" t="s">
        <v>62</v>
      </c>
      <c r="G8580" s="4" t="s">
        <v>63</v>
      </c>
      <c r="H8580" s="6" t="s">
        <v>19</v>
      </c>
      <c r="I8580" s="7">
        <v>48</v>
      </c>
      <c r="J8580" s="8">
        <v>77</v>
      </c>
      <c r="K8580" s="9">
        <v>3696</v>
      </c>
      <c r="L8580" s="9">
        <v>1811.04</v>
      </c>
      <c r="M8580" s="10">
        <v>0.49</v>
      </c>
      <c r="N8580" s="4" t="s">
        <v>83</v>
      </c>
      <c r="O8580" s="4" t="str">
        <f>TEXT(Table1[[#This Row],[Invoice Date]],"yyyy")</f>
        <v>2021</v>
      </c>
      <c r="P8580" s="4" t="str">
        <f>TEXT(Table1[[#This Row],[Invoice Date]],"mmm")</f>
        <v>Nov</v>
      </c>
      <c r="Q8580" s="27">
        <f>WEEKNUM(Table1[[#This Row],[Invoice Date]]) + IF(YEAR(Table1[[#This Row],[Invoice Date]])=2021, 52, 0)</f>
        <v>98</v>
      </c>
    </row>
    <row r="8581" spans="2:17" ht="14.25" customHeight="1" x14ac:dyDescent="0.3">
      <c r="B8581" s="4" t="s">
        <v>26</v>
      </c>
      <c r="C8581" s="33">
        <v>1197831</v>
      </c>
      <c r="D8581" s="5">
        <v>44512</v>
      </c>
      <c r="E8581" s="4" t="s">
        <v>36</v>
      </c>
      <c r="F8581" s="4" t="s">
        <v>108</v>
      </c>
      <c r="G8581" s="4" t="s">
        <v>109</v>
      </c>
      <c r="H8581" s="6" t="s">
        <v>23</v>
      </c>
      <c r="I8581" s="7">
        <v>61</v>
      </c>
      <c r="J8581" s="8">
        <v>65</v>
      </c>
      <c r="K8581" s="9">
        <v>3965</v>
      </c>
      <c r="L8581" s="9">
        <v>1982.5</v>
      </c>
      <c r="M8581" s="10">
        <v>0.5</v>
      </c>
      <c r="N8581" s="4" t="s">
        <v>83</v>
      </c>
      <c r="O8581" s="4" t="str">
        <f>TEXT(Table1[[#This Row],[Invoice Date]],"yyyy")</f>
        <v>2021</v>
      </c>
      <c r="P8581" s="4" t="str">
        <f>TEXT(Table1[[#This Row],[Invoice Date]],"mmm")</f>
        <v>Nov</v>
      </c>
      <c r="Q8581" s="27">
        <f>WEEKNUM(Table1[[#This Row],[Invoice Date]]) + IF(YEAR(Table1[[#This Row],[Invoice Date]])=2021, 52, 0)</f>
        <v>98</v>
      </c>
    </row>
    <row r="8582" spans="2:17" ht="14.25" customHeight="1" x14ac:dyDescent="0.3">
      <c r="B8582" s="4" t="s">
        <v>26</v>
      </c>
      <c r="C8582" s="33">
        <v>1197831</v>
      </c>
      <c r="D8582" s="5">
        <v>44512</v>
      </c>
      <c r="E8582" s="4" t="s">
        <v>36</v>
      </c>
      <c r="F8582" s="4" t="s">
        <v>108</v>
      </c>
      <c r="G8582" s="4" t="s">
        <v>109</v>
      </c>
      <c r="H8582" s="6" t="s">
        <v>17</v>
      </c>
      <c r="I8582" s="7">
        <v>53</v>
      </c>
      <c r="J8582" s="8">
        <v>104</v>
      </c>
      <c r="K8582" s="9">
        <v>5512</v>
      </c>
      <c r="L8582" s="9">
        <v>2700.88</v>
      </c>
      <c r="M8582" s="10">
        <v>0.49</v>
      </c>
      <c r="N8582" s="4" t="s">
        <v>83</v>
      </c>
      <c r="O8582" s="4" t="str">
        <f>TEXT(Table1[[#This Row],[Invoice Date]],"yyyy")</f>
        <v>2021</v>
      </c>
      <c r="P8582" s="4" t="str">
        <f>TEXT(Table1[[#This Row],[Invoice Date]],"mmm")</f>
        <v>Nov</v>
      </c>
      <c r="Q8582" s="27">
        <f>WEEKNUM(Table1[[#This Row],[Invoice Date]]) + IF(YEAR(Table1[[#This Row],[Invoice Date]])=2021, 52, 0)</f>
        <v>98</v>
      </c>
    </row>
    <row r="8583" spans="2:17" ht="14.25" customHeight="1" x14ac:dyDescent="0.3">
      <c r="B8583" s="4" t="s">
        <v>14</v>
      </c>
      <c r="C8583" s="33">
        <v>1185732</v>
      </c>
      <c r="D8583" s="5">
        <v>44512</v>
      </c>
      <c r="E8583" s="4" t="s">
        <v>15</v>
      </c>
      <c r="F8583" s="4" t="s">
        <v>40</v>
      </c>
      <c r="G8583" s="4" t="s">
        <v>41</v>
      </c>
      <c r="H8583" s="6" t="s">
        <v>21</v>
      </c>
      <c r="I8583" s="7">
        <v>45</v>
      </c>
      <c r="J8583" s="8">
        <v>75</v>
      </c>
      <c r="K8583" s="9">
        <v>33750</v>
      </c>
      <c r="L8583" s="9">
        <v>11812.5</v>
      </c>
      <c r="M8583" s="10">
        <v>0.35</v>
      </c>
      <c r="N8583" s="4" t="s">
        <v>24</v>
      </c>
      <c r="O8583" s="4" t="str">
        <f>TEXT(Table1[[#This Row],[Invoice Date]],"yyyy")</f>
        <v>2021</v>
      </c>
      <c r="P8583" s="4" t="str">
        <f>TEXT(Table1[[#This Row],[Invoice Date]],"mmm")</f>
        <v>Nov</v>
      </c>
      <c r="Q8583" s="27">
        <f>WEEKNUM(Table1[[#This Row],[Invoice Date]]) + IF(YEAR(Table1[[#This Row],[Invoice Date]])=2021, 52, 0)</f>
        <v>98</v>
      </c>
    </row>
    <row r="8584" spans="2:17" ht="14.25" customHeight="1" x14ac:dyDescent="0.3">
      <c r="B8584" s="4" t="s">
        <v>26</v>
      </c>
      <c r="C8584" s="33">
        <v>1197831</v>
      </c>
      <c r="D8584" s="5">
        <v>44512</v>
      </c>
      <c r="E8584" s="4" t="s">
        <v>36</v>
      </c>
      <c r="F8584" s="4" t="s">
        <v>108</v>
      </c>
      <c r="G8584" s="4" t="s">
        <v>109</v>
      </c>
      <c r="H8584" s="6" t="s">
        <v>21</v>
      </c>
      <c r="I8584" s="7">
        <v>45</v>
      </c>
      <c r="J8584" s="8">
        <v>175</v>
      </c>
      <c r="K8584" s="9">
        <v>78750</v>
      </c>
      <c r="L8584" s="9">
        <v>23625</v>
      </c>
      <c r="M8584" s="10">
        <v>0.3</v>
      </c>
      <c r="N8584" s="4" t="s">
        <v>83</v>
      </c>
      <c r="O8584" s="4" t="str">
        <f>TEXT(Table1[[#This Row],[Invoice Date]],"yyyy")</f>
        <v>2021</v>
      </c>
      <c r="P8584" s="4" t="str">
        <f>TEXT(Table1[[#This Row],[Invoice Date]],"mmm")</f>
        <v>Nov</v>
      </c>
      <c r="Q8584" s="27">
        <f>WEEKNUM(Table1[[#This Row],[Invoice Date]]) + IF(YEAR(Table1[[#This Row],[Invoice Date]])=2021, 52, 0)</f>
        <v>98</v>
      </c>
    </row>
    <row r="8585" spans="2:17" ht="14.25" customHeight="1" x14ac:dyDescent="0.3">
      <c r="B8585" s="4" t="s">
        <v>26</v>
      </c>
      <c r="C8585" s="33">
        <v>1197831</v>
      </c>
      <c r="D8585" s="5">
        <v>44512</v>
      </c>
      <c r="E8585" s="4" t="s">
        <v>36</v>
      </c>
      <c r="F8585" s="4" t="s">
        <v>108</v>
      </c>
      <c r="G8585" s="4" t="s">
        <v>109</v>
      </c>
      <c r="H8585" s="6" t="s">
        <v>20</v>
      </c>
      <c r="I8585" s="7">
        <v>45</v>
      </c>
      <c r="J8585" s="8">
        <v>195</v>
      </c>
      <c r="K8585" s="9">
        <v>87750</v>
      </c>
      <c r="L8585" s="9">
        <v>26325</v>
      </c>
      <c r="M8585" s="10">
        <v>0.3</v>
      </c>
      <c r="N8585" s="4" t="s">
        <v>83</v>
      </c>
      <c r="O8585" s="4" t="str">
        <f>TEXT(Table1[[#This Row],[Invoice Date]],"yyyy")</f>
        <v>2021</v>
      </c>
      <c r="P8585" s="4" t="str">
        <f>TEXT(Table1[[#This Row],[Invoice Date]],"mmm")</f>
        <v>Nov</v>
      </c>
      <c r="Q8585" s="27">
        <f>WEEKNUM(Table1[[#This Row],[Invoice Date]]) + IF(YEAR(Table1[[#This Row],[Invoice Date]])=2021, 52, 0)</f>
        <v>98</v>
      </c>
    </row>
    <row r="8586" spans="2:17" ht="14.25" customHeight="1" x14ac:dyDescent="0.3">
      <c r="B8586" s="4" t="s">
        <v>26</v>
      </c>
      <c r="C8586" s="33">
        <v>1197831</v>
      </c>
      <c r="D8586" s="5">
        <v>44512</v>
      </c>
      <c r="E8586" s="4" t="s">
        <v>36</v>
      </c>
      <c r="F8586" s="4" t="s">
        <v>108</v>
      </c>
      <c r="G8586" s="4" t="s">
        <v>109</v>
      </c>
      <c r="H8586" s="6" t="s">
        <v>22</v>
      </c>
      <c r="I8586" s="7">
        <v>60</v>
      </c>
      <c r="J8586" s="8">
        <v>150</v>
      </c>
      <c r="K8586" s="9">
        <v>90000</v>
      </c>
      <c r="L8586" s="9">
        <v>31499.999999999996</v>
      </c>
      <c r="M8586" s="10">
        <v>0.35</v>
      </c>
      <c r="N8586" s="4" t="s">
        <v>83</v>
      </c>
      <c r="O8586" s="4" t="str">
        <f>TEXT(Table1[[#This Row],[Invoice Date]],"yyyy")</f>
        <v>2021</v>
      </c>
      <c r="P8586" s="4" t="str">
        <f>TEXT(Table1[[#This Row],[Invoice Date]],"mmm")</f>
        <v>Nov</v>
      </c>
      <c r="Q8586" s="27">
        <f>WEEKNUM(Table1[[#This Row],[Invoice Date]]) + IF(YEAR(Table1[[#This Row],[Invoice Date]])=2021, 52, 0)</f>
        <v>98</v>
      </c>
    </row>
    <row r="8587" spans="2:17" ht="14.25" customHeight="1" x14ac:dyDescent="0.3">
      <c r="B8587" s="4" t="s">
        <v>26</v>
      </c>
      <c r="C8587" s="33">
        <v>1197831</v>
      </c>
      <c r="D8587" s="5">
        <v>44512</v>
      </c>
      <c r="E8587" s="4" t="s">
        <v>36</v>
      </c>
      <c r="F8587" s="4" t="s">
        <v>108</v>
      </c>
      <c r="G8587" s="4" t="s">
        <v>109</v>
      </c>
      <c r="H8587" s="6" t="s">
        <v>19</v>
      </c>
      <c r="I8587" s="7">
        <v>45</v>
      </c>
      <c r="J8587" s="8">
        <v>250</v>
      </c>
      <c r="K8587" s="9">
        <v>112500</v>
      </c>
      <c r="L8587" s="9">
        <v>33750</v>
      </c>
      <c r="M8587" s="10">
        <v>0.3</v>
      </c>
      <c r="N8587" s="4" t="s">
        <v>83</v>
      </c>
      <c r="O8587" s="4" t="str">
        <f>TEXT(Table1[[#This Row],[Invoice Date]],"yyyy")</f>
        <v>2021</v>
      </c>
      <c r="P8587" s="4" t="str">
        <f>TEXT(Table1[[#This Row],[Invoice Date]],"mmm")</f>
        <v>Nov</v>
      </c>
      <c r="Q8587" s="27">
        <f>WEEKNUM(Table1[[#This Row],[Invoice Date]]) + IF(YEAR(Table1[[#This Row],[Invoice Date]])=2021, 52, 0)</f>
        <v>98</v>
      </c>
    </row>
    <row r="8588" spans="2:17" ht="14.25" customHeight="1" x14ac:dyDescent="0.3">
      <c r="B8588" s="4" t="s">
        <v>61</v>
      </c>
      <c r="C8588" s="33">
        <v>1185731</v>
      </c>
      <c r="D8588" s="5">
        <v>44512</v>
      </c>
      <c r="E8588" s="4" t="s">
        <v>15</v>
      </c>
      <c r="F8588" s="4" t="s">
        <v>62</v>
      </c>
      <c r="G8588" s="4" t="s">
        <v>63</v>
      </c>
      <c r="H8588" s="6" t="s">
        <v>19</v>
      </c>
      <c r="I8588" s="7">
        <v>50</v>
      </c>
      <c r="J8588" s="8">
        <v>275</v>
      </c>
      <c r="K8588" s="9">
        <v>137500</v>
      </c>
      <c r="L8588" s="9">
        <v>48125</v>
      </c>
      <c r="M8588" s="10">
        <v>0.35</v>
      </c>
      <c r="N8588" s="4" t="s">
        <v>24</v>
      </c>
      <c r="O8588" s="4" t="str">
        <f>TEXT(Table1[[#This Row],[Invoice Date]],"yyyy")</f>
        <v>2021</v>
      </c>
      <c r="P8588" s="4" t="str">
        <f>TEXT(Table1[[#This Row],[Invoice Date]],"mmm")</f>
        <v>Nov</v>
      </c>
      <c r="Q8588" s="27">
        <f>WEEKNUM(Table1[[#This Row],[Invoice Date]]) + IF(YEAR(Table1[[#This Row],[Invoice Date]])=2021, 52, 0)</f>
        <v>98</v>
      </c>
    </row>
    <row r="8589" spans="2:17" ht="14.25" customHeight="1" x14ac:dyDescent="0.3">
      <c r="B8589" s="4" t="s">
        <v>26</v>
      </c>
      <c r="C8589" s="33">
        <v>1197831</v>
      </c>
      <c r="D8589" s="5">
        <v>44512</v>
      </c>
      <c r="E8589" s="4" t="s">
        <v>36</v>
      </c>
      <c r="F8589" s="4" t="s">
        <v>108</v>
      </c>
      <c r="G8589" s="4" t="s">
        <v>109</v>
      </c>
      <c r="H8589" s="6" t="s">
        <v>23</v>
      </c>
      <c r="I8589" s="7">
        <v>64.999999999999986</v>
      </c>
      <c r="J8589" s="8">
        <v>250</v>
      </c>
      <c r="K8589" s="9">
        <v>162499.99999999997</v>
      </c>
      <c r="L8589" s="9">
        <v>64999.999999999993</v>
      </c>
      <c r="M8589" s="10">
        <v>0.4</v>
      </c>
      <c r="N8589" s="4" t="s">
        <v>83</v>
      </c>
      <c r="O8589" s="4" t="str">
        <f>TEXT(Table1[[#This Row],[Invoice Date]],"yyyy")</f>
        <v>2021</v>
      </c>
      <c r="P8589" s="4" t="str">
        <f>TEXT(Table1[[#This Row],[Invoice Date]],"mmm")</f>
        <v>Nov</v>
      </c>
      <c r="Q8589" s="27">
        <f>WEEKNUM(Table1[[#This Row],[Invoice Date]]) + IF(YEAR(Table1[[#This Row],[Invoice Date]])=2021, 52, 0)</f>
        <v>98</v>
      </c>
    </row>
    <row r="8590" spans="2:17" ht="14.25" customHeight="1" x14ac:dyDescent="0.3">
      <c r="B8590" s="4" t="s">
        <v>26</v>
      </c>
      <c r="C8590" s="33">
        <v>1197831</v>
      </c>
      <c r="D8590" s="5">
        <v>44512</v>
      </c>
      <c r="E8590" s="4" t="s">
        <v>36</v>
      </c>
      <c r="F8590" s="4" t="s">
        <v>108</v>
      </c>
      <c r="G8590" s="4" t="s">
        <v>109</v>
      </c>
      <c r="H8590" s="6" t="s">
        <v>17</v>
      </c>
      <c r="I8590" s="7">
        <v>54.999999999999993</v>
      </c>
      <c r="J8590" s="8">
        <v>400</v>
      </c>
      <c r="K8590" s="9">
        <v>219999.99999999997</v>
      </c>
      <c r="L8590" s="9">
        <v>76999.999999999985</v>
      </c>
      <c r="M8590" s="10">
        <v>0.35</v>
      </c>
      <c r="N8590" s="4" t="s">
        <v>83</v>
      </c>
      <c r="O8590" s="4" t="str">
        <f>TEXT(Table1[[#This Row],[Invoice Date]],"yyyy")</f>
        <v>2021</v>
      </c>
      <c r="P8590" s="4" t="str">
        <f>TEXT(Table1[[#This Row],[Invoice Date]],"mmm")</f>
        <v>Nov</v>
      </c>
      <c r="Q8590" s="27">
        <f>WEEKNUM(Table1[[#This Row],[Invoice Date]]) + IF(YEAR(Table1[[#This Row],[Invoice Date]])=2021, 52, 0)</f>
        <v>98</v>
      </c>
    </row>
    <row r="8591" spans="2:17" ht="14.25" customHeight="1" x14ac:dyDescent="0.3">
      <c r="B8591" s="4" t="s">
        <v>14</v>
      </c>
      <c r="C8591" s="33">
        <v>1185732</v>
      </c>
      <c r="D8591" s="5">
        <v>44513</v>
      </c>
      <c r="E8591" s="4" t="s">
        <v>36</v>
      </c>
      <c r="F8591" s="4" t="s">
        <v>106</v>
      </c>
      <c r="G8591" s="4" t="s">
        <v>107</v>
      </c>
      <c r="H8591" s="6" t="s">
        <v>19</v>
      </c>
      <c r="I8591" s="7">
        <v>14</v>
      </c>
      <c r="J8591" s="8">
        <v>72</v>
      </c>
      <c r="K8591" s="9">
        <v>1008</v>
      </c>
      <c r="L8591" s="9">
        <v>504</v>
      </c>
      <c r="M8591" s="10">
        <v>0.5</v>
      </c>
      <c r="N8591" s="4" t="s">
        <v>83</v>
      </c>
      <c r="O8591" s="4" t="str">
        <f>TEXT(Table1[[#This Row],[Invoice Date]],"yyyy")</f>
        <v>2021</v>
      </c>
      <c r="P8591" s="4" t="str">
        <f>TEXT(Table1[[#This Row],[Invoice Date]],"mmm")</f>
        <v>Nov</v>
      </c>
      <c r="Q8591" s="27">
        <f>WEEKNUM(Table1[[#This Row],[Invoice Date]]) + IF(YEAR(Table1[[#This Row],[Invoice Date]])=2021, 52, 0)</f>
        <v>98</v>
      </c>
    </row>
    <row r="8592" spans="2:17" ht="14.25" customHeight="1" x14ac:dyDescent="0.3">
      <c r="B8592" s="4" t="s">
        <v>14</v>
      </c>
      <c r="C8592" s="33">
        <v>1185732</v>
      </c>
      <c r="D8592" s="5">
        <v>44513</v>
      </c>
      <c r="E8592" s="4" t="s">
        <v>15</v>
      </c>
      <c r="F8592" s="4" t="s">
        <v>40</v>
      </c>
      <c r="G8592" s="4" t="s">
        <v>41</v>
      </c>
      <c r="H8592" s="6" t="s">
        <v>22</v>
      </c>
      <c r="I8592" s="7">
        <v>45</v>
      </c>
      <c r="J8592" s="8">
        <v>26</v>
      </c>
      <c r="K8592" s="9">
        <v>1170</v>
      </c>
      <c r="L8592" s="9">
        <v>432.9</v>
      </c>
      <c r="M8592" s="10">
        <v>0.37</v>
      </c>
      <c r="N8592" s="4" t="s">
        <v>24</v>
      </c>
      <c r="O8592" s="4" t="str">
        <f>TEXT(Table1[[#This Row],[Invoice Date]],"yyyy")</f>
        <v>2021</v>
      </c>
      <c r="P8592" s="4" t="str">
        <f>TEXT(Table1[[#This Row],[Invoice Date]],"mmm")</f>
        <v>Nov</v>
      </c>
      <c r="Q8592" s="27">
        <f>WEEKNUM(Table1[[#This Row],[Invoice Date]]) + IF(YEAR(Table1[[#This Row],[Invoice Date]])=2021, 52, 0)</f>
        <v>98</v>
      </c>
    </row>
    <row r="8593" spans="2:17" ht="14.25" customHeight="1" x14ac:dyDescent="0.3">
      <c r="B8593" s="4" t="s">
        <v>14</v>
      </c>
      <c r="C8593" s="33">
        <v>1185732</v>
      </c>
      <c r="D8593" s="5">
        <v>44513</v>
      </c>
      <c r="E8593" s="4" t="s">
        <v>15</v>
      </c>
      <c r="F8593" s="4" t="s">
        <v>40</v>
      </c>
      <c r="G8593" s="4" t="s">
        <v>41</v>
      </c>
      <c r="H8593" s="6" t="s">
        <v>22</v>
      </c>
      <c r="I8593" s="7">
        <v>55</v>
      </c>
      <c r="J8593" s="8">
        <v>22</v>
      </c>
      <c r="K8593" s="9">
        <v>1210</v>
      </c>
      <c r="L8593" s="9">
        <v>508.2</v>
      </c>
      <c r="M8593" s="10">
        <v>0.42</v>
      </c>
      <c r="N8593" s="4" t="s">
        <v>83</v>
      </c>
      <c r="O8593" s="4" t="str">
        <f>TEXT(Table1[[#This Row],[Invoice Date]],"yyyy")</f>
        <v>2021</v>
      </c>
      <c r="P8593" s="4" t="str">
        <f>TEXT(Table1[[#This Row],[Invoice Date]],"mmm")</f>
        <v>Nov</v>
      </c>
      <c r="Q8593" s="27">
        <f>WEEKNUM(Table1[[#This Row],[Invoice Date]]) + IF(YEAR(Table1[[#This Row],[Invoice Date]])=2021, 52, 0)</f>
        <v>98</v>
      </c>
    </row>
    <row r="8594" spans="2:17" ht="14.25" customHeight="1" x14ac:dyDescent="0.3">
      <c r="B8594" s="4" t="s">
        <v>14</v>
      </c>
      <c r="C8594" s="33">
        <v>1185732</v>
      </c>
      <c r="D8594" s="5">
        <v>44513</v>
      </c>
      <c r="E8594" s="4" t="s">
        <v>36</v>
      </c>
      <c r="F8594" s="4" t="s">
        <v>106</v>
      </c>
      <c r="G8594" s="4" t="s">
        <v>107</v>
      </c>
      <c r="H8594" s="6" t="s">
        <v>20</v>
      </c>
      <c r="I8594" s="7">
        <v>23</v>
      </c>
      <c r="J8594" s="8">
        <v>55</v>
      </c>
      <c r="K8594" s="9">
        <v>1265</v>
      </c>
      <c r="L8594" s="9">
        <v>632.5</v>
      </c>
      <c r="M8594" s="10">
        <v>0.5</v>
      </c>
      <c r="N8594" s="4" t="s">
        <v>83</v>
      </c>
      <c r="O8594" s="4" t="str">
        <f>TEXT(Table1[[#This Row],[Invoice Date]],"yyyy")</f>
        <v>2021</v>
      </c>
      <c r="P8594" s="4" t="str">
        <f>TEXT(Table1[[#This Row],[Invoice Date]],"mmm")</f>
        <v>Nov</v>
      </c>
      <c r="Q8594" s="27">
        <f>WEEKNUM(Table1[[#This Row],[Invoice Date]]) + IF(YEAR(Table1[[#This Row],[Invoice Date]])=2021, 52, 0)</f>
        <v>98</v>
      </c>
    </row>
    <row r="8595" spans="2:17" ht="14.25" customHeight="1" x14ac:dyDescent="0.3">
      <c r="B8595" s="4" t="s">
        <v>61</v>
      </c>
      <c r="C8595" s="33">
        <v>1185731</v>
      </c>
      <c r="D8595" s="5">
        <v>44513</v>
      </c>
      <c r="E8595" s="4" t="s">
        <v>15</v>
      </c>
      <c r="F8595" s="4" t="s">
        <v>62</v>
      </c>
      <c r="G8595" s="4" t="s">
        <v>63</v>
      </c>
      <c r="H8595" s="6" t="s">
        <v>20</v>
      </c>
      <c r="I8595" s="7">
        <v>42</v>
      </c>
      <c r="J8595" s="8">
        <v>58</v>
      </c>
      <c r="K8595" s="9">
        <v>2436</v>
      </c>
      <c r="L8595" s="9">
        <v>1242.3600000000001</v>
      </c>
      <c r="M8595" s="10">
        <v>0.51</v>
      </c>
      <c r="N8595" s="4" t="s">
        <v>83</v>
      </c>
      <c r="O8595" s="4" t="str">
        <f>TEXT(Table1[[#This Row],[Invoice Date]],"yyyy")</f>
        <v>2021</v>
      </c>
      <c r="P8595" s="4" t="str">
        <f>TEXT(Table1[[#This Row],[Invoice Date]],"mmm")</f>
        <v>Nov</v>
      </c>
      <c r="Q8595" s="27">
        <f>WEEKNUM(Table1[[#This Row],[Invoice Date]]) + IF(YEAR(Table1[[#This Row],[Invoice Date]])=2021, 52, 0)</f>
        <v>98</v>
      </c>
    </row>
    <row r="8596" spans="2:17" ht="14.25" customHeight="1" x14ac:dyDescent="0.3">
      <c r="B8596" s="4" t="s">
        <v>14</v>
      </c>
      <c r="C8596" s="33">
        <v>1185732</v>
      </c>
      <c r="D8596" s="5">
        <v>44513</v>
      </c>
      <c r="E8596" s="4" t="s">
        <v>36</v>
      </c>
      <c r="F8596" s="4" t="s">
        <v>106</v>
      </c>
      <c r="G8596" s="4" t="s">
        <v>107</v>
      </c>
      <c r="H8596" s="6" t="s">
        <v>17</v>
      </c>
      <c r="I8596" s="7">
        <v>23</v>
      </c>
      <c r="J8596" s="8">
        <v>122</v>
      </c>
      <c r="K8596" s="9">
        <v>2806</v>
      </c>
      <c r="L8596" s="9">
        <v>1318.82</v>
      </c>
      <c r="M8596" s="10">
        <v>0.47</v>
      </c>
      <c r="N8596" s="4" t="s">
        <v>83</v>
      </c>
      <c r="O8596" s="4" t="str">
        <f>TEXT(Table1[[#This Row],[Invoice Date]],"yyyy")</f>
        <v>2021</v>
      </c>
      <c r="P8596" s="4" t="str">
        <f>TEXT(Table1[[#This Row],[Invoice Date]],"mmm")</f>
        <v>Nov</v>
      </c>
      <c r="Q8596" s="27">
        <f>WEEKNUM(Table1[[#This Row],[Invoice Date]]) + IF(YEAR(Table1[[#This Row],[Invoice Date]])=2021, 52, 0)</f>
        <v>98</v>
      </c>
    </row>
    <row r="8597" spans="2:17" ht="14.25" customHeight="1" x14ac:dyDescent="0.3">
      <c r="B8597" s="4" t="s">
        <v>14</v>
      </c>
      <c r="C8597" s="33">
        <v>1185732</v>
      </c>
      <c r="D8597" s="5">
        <v>44513</v>
      </c>
      <c r="E8597" s="4" t="s">
        <v>36</v>
      </c>
      <c r="F8597" s="4" t="s">
        <v>106</v>
      </c>
      <c r="G8597" s="4" t="s">
        <v>107</v>
      </c>
      <c r="H8597" s="6" t="s">
        <v>21</v>
      </c>
      <c r="I8597" s="7">
        <v>54</v>
      </c>
      <c r="J8597" s="8">
        <v>83</v>
      </c>
      <c r="K8597" s="9">
        <v>4482</v>
      </c>
      <c r="L8597" s="9">
        <v>2151.36</v>
      </c>
      <c r="M8597" s="10">
        <v>0.48</v>
      </c>
      <c r="N8597" s="4" t="s">
        <v>83</v>
      </c>
      <c r="O8597" s="4" t="str">
        <f>TEXT(Table1[[#This Row],[Invoice Date]],"yyyy")</f>
        <v>2021</v>
      </c>
      <c r="P8597" s="4" t="str">
        <f>TEXT(Table1[[#This Row],[Invoice Date]],"mmm")</f>
        <v>Nov</v>
      </c>
      <c r="Q8597" s="27">
        <f>WEEKNUM(Table1[[#This Row],[Invoice Date]]) + IF(YEAR(Table1[[#This Row],[Invoice Date]])=2021, 52, 0)</f>
        <v>98</v>
      </c>
    </row>
    <row r="8598" spans="2:17" ht="14.25" customHeight="1" x14ac:dyDescent="0.3">
      <c r="B8598" s="4" t="s">
        <v>14</v>
      </c>
      <c r="C8598" s="33">
        <v>1185732</v>
      </c>
      <c r="D8598" s="5">
        <v>44513</v>
      </c>
      <c r="E8598" s="4" t="s">
        <v>36</v>
      </c>
      <c r="F8598" s="4" t="s">
        <v>106</v>
      </c>
      <c r="G8598" s="4" t="s">
        <v>107</v>
      </c>
      <c r="H8598" s="6" t="s">
        <v>22</v>
      </c>
      <c r="I8598" s="7">
        <v>68</v>
      </c>
      <c r="J8598" s="8">
        <v>70</v>
      </c>
      <c r="K8598" s="9">
        <v>4760</v>
      </c>
      <c r="L8598" s="9">
        <v>2189.6</v>
      </c>
      <c r="M8598" s="10">
        <v>0.45999999999999996</v>
      </c>
      <c r="N8598" s="4" t="s">
        <v>83</v>
      </c>
      <c r="O8598" s="4" t="str">
        <f>TEXT(Table1[[#This Row],[Invoice Date]],"yyyy")</f>
        <v>2021</v>
      </c>
      <c r="P8598" s="4" t="str">
        <f>TEXT(Table1[[#This Row],[Invoice Date]],"mmm")</f>
        <v>Nov</v>
      </c>
      <c r="Q8598" s="27">
        <f>WEEKNUM(Table1[[#This Row],[Invoice Date]]) + IF(YEAR(Table1[[#This Row],[Invoice Date]])=2021, 52, 0)</f>
        <v>98</v>
      </c>
    </row>
    <row r="8599" spans="2:17" ht="14.25" customHeight="1" x14ac:dyDescent="0.3">
      <c r="B8599" s="4" t="s">
        <v>26</v>
      </c>
      <c r="C8599" s="33">
        <v>1197831</v>
      </c>
      <c r="D8599" s="5">
        <v>44513</v>
      </c>
      <c r="E8599" s="4" t="s">
        <v>48</v>
      </c>
      <c r="F8599" s="4" t="s">
        <v>90</v>
      </c>
      <c r="G8599" s="4" t="s">
        <v>91</v>
      </c>
      <c r="H8599" s="6" t="s">
        <v>21</v>
      </c>
      <c r="I8599" s="7">
        <v>37</v>
      </c>
      <c r="J8599" s="8">
        <v>140</v>
      </c>
      <c r="K8599" s="9">
        <v>5180</v>
      </c>
      <c r="L8599" s="9">
        <v>2382.8000000000002</v>
      </c>
      <c r="M8599" s="10">
        <v>0.46</v>
      </c>
      <c r="N8599" s="4" t="s">
        <v>24</v>
      </c>
      <c r="O8599" s="4" t="str">
        <f>TEXT(Table1[[#This Row],[Invoice Date]],"yyyy")</f>
        <v>2021</v>
      </c>
      <c r="P8599" s="4" t="str">
        <f>TEXT(Table1[[#This Row],[Invoice Date]],"mmm")</f>
        <v>Nov</v>
      </c>
      <c r="Q8599" s="27">
        <f>WEEKNUM(Table1[[#This Row],[Invoice Date]]) + IF(YEAR(Table1[[#This Row],[Invoice Date]])=2021, 52, 0)</f>
        <v>98</v>
      </c>
    </row>
    <row r="8600" spans="2:17" ht="14.25" customHeight="1" x14ac:dyDescent="0.3">
      <c r="B8600" s="4" t="s">
        <v>26</v>
      </c>
      <c r="C8600" s="33">
        <v>1197831</v>
      </c>
      <c r="D8600" s="5">
        <v>44513</v>
      </c>
      <c r="E8600" s="4" t="s">
        <v>48</v>
      </c>
      <c r="F8600" s="4" t="s">
        <v>90</v>
      </c>
      <c r="G8600" s="4" t="s">
        <v>91</v>
      </c>
      <c r="H8600" s="6" t="s">
        <v>22</v>
      </c>
      <c r="I8600" s="7">
        <v>47</v>
      </c>
      <c r="J8600" s="8">
        <v>119</v>
      </c>
      <c r="K8600" s="9">
        <v>5593</v>
      </c>
      <c r="L8600" s="9">
        <v>2125.34</v>
      </c>
      <c r="M8600" s="10">
        <v>0.38</v>
      </c>
      <c r="N8600" s="4" t="s">
        <v>24</v>
      </c>
      <c r="O8600" s="4" t="str">
        <f>TEXT(Table1[[#This Row],[Invoice Date]],"yyyy")</f>
        <v>2021</v>
      </c>
      <c r="P8600" s="4" t="str">
        <f>TEXT(Table1[[#This Row],[Invoice Date]],"mmm")</f>
        <v>Nov</v>
      </c>
      <c r="Q8600" s="27">
        <f>WEEKNUM(Table1[[#This Row],[Invoice Date]]) + IF(YEAR(Table1[[#This Row],[Invoice Date]])=2021, 52, 0)</f>
        <v>98</v>
      </c>
    </row>
    <row r="8601" spans="2:17" ht="14.25" customHeight="1" x14ac:dyDescent="0.3">
      <c r="B8601" s="4" t="s">
        <v>26</v>
      </c>
      <c r="C8601" s="33">
        <v>1197831</v>
      </c>
      <c r="D8601" s="5">
        <v>44513</v>
      </c>
      <c r="E8601" s="4" t="s">
        <v>48</v>
      </c>
      <c r="F8601" s="4" t="s">
        <v>90</v>
      </c>
      <c r="G8601" s="4" t="s">
        <v>91</v>
      </c>
      <c r="H8601" s="6" t="s">
        <v>20</v>
      </c>
      <c r="I8601" s="7">
        <v>39</v>
      </c>
      <c r="J8601" s="8">
        <v>145</v>
      </c>
      <c r="K8601" s="9">
        <v>5655</v>
      </c>
      <c r="L8601" s="9">
        <v>2262</v>
      </c>
      <c r="M8601" s="10">
        <v>0.39999999999999997</v>
      </c>
      <c r="N8601" s="4" t="s">
        <v>24</v>
      </c>
      <c r="O8601" s="4" t="str">
        <f>TEXT(Table1[[#This Row],[Invoice Date]],"yyyy")</f>
        <v>2021</v>
      </c>
      <c r="P8601" s="4" t="str">
        <f>TEXT(Table1[[#This Row],[Invoice Date]],"mmm")</f>
        <v>Nov</v>
      </c>
      <c r="Q8601" s="27">
        <f>WEEKNUM(Table1[[#This Row],[Invoice Date]]) + IF(YEAR(Table1[[#This Row],[Invoice Date]])=2021, 52, 0)</f>
        <v>98</v>
      </c>
    </row>
    <row r="8602" spans="2:17" ht="14.25" customHeight="1" x14ac:dyDescent="0.3">
      <c r="B8602" s="4" t="s">
        <v>26</v>
      </c>
      <c r="C8602" s="33">
        <v>1197831</v>
      </c>
      <c r="D8602" s="5">
        <v>44513</v>
      </c>
      <c r="E8602" s="4" t="s">
        <v>48</v>
      </c>
      <c r="F8602" s="4" t="s">
        <v>90</v>
      </c>
      <c r="G8602" s="4" t="s">
        <v>91</v>
      </c>
      <c r="H8602" s="6" t="s">
        <v>21</v>
      </c>
      <c r="I8602" s="7">
        <v>51</v>
      </c>
      <c r="J8602" s="8">
        <v>116</v>
      </c>
      <c r="K8602" s="9">
        <v>5916</v>
      </c>
      <c r="L8602" s="9">
        <v>3076.32</v>
      </c>
      <c r="M8602" s="10">
        <v>0.52</v>
      </c>
      <c r="N8602" s="4" t="s">
        <v>83</v>
      </c>
      <c r="O8602" s="4" t="str">
        <f>TEXT(Table1[[#This Row],[Invoice Date]],"yyyy")</f>
        <v>2021</v>
      </c>
      <c r="P8602" s="4" t="str">
        <f>TEXT(Table1[[#This Row],[Invoice Date]],"mmm")</f>
        <v>Nov</v>
      </c>
      <c r="Q8602" s="27">
        <f>WEEKNUM(Table1[[#This Row],[Invoice Date]]) + IF(YEAR(Table1[[#This Row],[Invoice Date]])=2021, 52, 0)</f>
        <v>98</v>
      </c>
    </row>
    <row r="8603" spans="2:17" ht="14.25" customHeight="1" x14ac:dyDescent="0.3">
      <c r="B8603" s="4" t="s">
        <v>26</v>
      </c>
      <c r="C8603" s="33">
        <v>1197831</v>
      </c>
      <c r="D8603" s="5">
        <v>44513</v>
      </c>
      <c r="E8603" s="4" t="s">
        <v>48</v>
      </c>
      <c r="F8603" s="4" t="s">
        <v>90</v>
      </c>
      <c r="G8603" s="4" t="s">
        <v>91</v>
      </c>
      <c r="H8603" s="6" t="s">
        <v>22</v>
      </c>
      <c r="I8603" s="7">
        <v>60</v>
      </c>
      <c r="J8603" s="8">
        <v>102</v>
      </c>
      <c r="K8603" s="9">
        <v>6120</v>
      </c>
      <c r="L8603" s="9">
        <v>2876.3999999999996</v>
      </c>
      <c r="M8603" s="10">
        <v>0.47</v>
      </c>
      <c r="N8603" s="4" t="s">
        <v>83</v>
      </c>
      <c r="O8603" s="4" t="str">
        <f>TEXT(Table1[[#This Row],[Invoice Date]],"yyyy")</f>
        <v>2021</v>
      </c>
      <c r="P8603" s="4" t="str">
        <f>TEXT(Table1[[#This Row],[Invoice Date]],"mmm")</f>
        <v>Nov</v>
      </c>
      <c r="Q8603" s="27">
        <f>WEEKNUM(Table1[[#This Row],[Invoice Date]]) + IF(YEAR(Table1[[#This Row],[Invoice Date]])=2021, 52, 0)</f>
        <v>98</v>
      </c>
    </row>
    <row r="8604" spans="2:17" ht="14.25" customHeight="1" x14ac:dyDescent="0.3">
      <c r="B8604" s="4" t="s">
        <v>26</v>
      </c>
      <c r="C8604" s="33">
        <v>1197831</v>
      </c>
      <c r="D8604" s="5">
        <v>44513</v>
      </c>
      <c r="E8604" s="4" t="s">
        <v>48</v>
      </c>
      <c r="F8604" s="4" t="s">
        <v>90</v>
      </c>
      <c r="G8604" s="4" t="s">
        <v>91</v>
      </c>
      <c r="H8604" s="6" t="s">
        <v>20</v>
      </c>
      <c r="I8604" s="7">
        <v>54</v>
      </c>
      <c r="J8604" s="8">
        <v>115</v>
      </c>
      <c r="K8604" s="9">
        <v>6210</v>
      </c>
      <c r="L8604" s="9">
        <v>2918.7</v>
      </c>
      <c r="M8604" s="10">
        <v>0.47</v>
      </c>
      <c r="N8604" s="4" t="s">
        <v>83</v>
      </c>
      <c r="O8604" s="4" t="str">
        <f>TEXT(Table1[[#This Row],[Invoice Date]],"yyyy")</f>
        <v>2021</v>
      </c>
      <c r="P8604" s="4" t="str">
        <f>TEXT(Table1[[#This Row],[Invoice Date]],"mmm")</f>
        <v>Nov</v>
      </c>
      <c r="Q8604" s="27">
        <f>WEEKNUM(Table1[[#This Row],[Invoice Date]]) + IF(YEAR(Table1[[#This Row],[Invoice Date]])=2021, 52, 0)</f>
        <v>98</v>
      </c>
    </row>
    <row r="8605" spans="2:17" ht="14.25" customHeight="1" x14ac:dyDescent="0.3">
      <c r="B8605" s="4" t="s">
        <v>26</v>
      </c>
      <c r="C8605" s="33">
        <v>1197831</v>
      </c>
      <c r="D8605" s="5">
        <v>44513</v>
      </c>
      <c r="E8605" s="4" t="s">
        <v>48</v>
      </c>
      <c r="F8605" s="4" t="s">
        <v>90</v>
      </c>
      <c r="G8605" s="4" t="s">
        <v>91</v>
      </c>
      <c r="H8605" s="6" t="s">
        <v>17</v>
      </c>
      <c r="I8605" s="7">
        <v>36</v>
      </c>
      <c r="J8605" s="8">
        <v>173</v>
      </c>
      <c r="K8605" s="9">
        <v>6228</v>
      </c>
      <c r="L8605" s="9">
        <v>2615.7600000000002</v>
      </c>
      <c r="M8605" s="10">
        <v>0.42000000000000004</v>
      </c>
      <c r="N8605" s="4" t="s">
        <v>24</v>
      </c>
      <c r="O8605" s="4" t="str">
        <f>TEXT(Table1[[#This Row],[Invoice Date]],"yyyy")</f>
        <v>2021</v>
      </c>
      <c r="P8605" s="4" t="str">
        <f>TEXT(Table1[[#This Row],[Invoice Date]],"mmm")</f>
        <v>Nov</v>
      </c>
      <c r="Q8605" s="27">
        <f>WEEKNUM(Table1[[#This Row],[Invoice Date]]) + IF(YEAR(Table1[[#This Row],[Invoice Date]])=2021, 52, 0)</f>
        <v>98</v>
      </c>
    </row>
    <row r="8606" spans="2:17" ht="14.25" customHeight="1" x14ac:dyDescent="0.3">
      <c r="B8606" s="4" t="s">
        <v>14</v>
      </c>
      <c r="C8606" s="33">
        <v>1185732</v>
      </c>
      <c r="D8606" s="5">
        <v>44513</v>
      </c>
      <c r="E8606" s="4" t="s">
        <v>36</v>
      </c>
      <c r="F8606" s="4" t="s">
        <v>106</v>
      </c>
      <c r="G8606" s="4" t="s">
        <v>107</v>
      </c>
      <c r="H8606" s="6" t="s">
        <v>23</v>
      </c>
      <c r="I8606" s="7">
        <v>73</v>
      </c>
      <c r="J8606" s="8">
        <v>88</v>
      </c>
      <c r="K8606" s="9">
        <v>6424</v>
      </c>
      <c r="L8606" s="9">
        <v>2955.04</v>
      </c>
      <c r="M8606" s="10">
        <v>0.45999999999999996</v>
      </c>
      <c r="N8606" s="4" t="s">
        <v>83</v>
      </c>
      <c r="O8606" s="4" t="str">
        <f>TEXT(Table1[[#This Row],[Invoice Date]],"yyyy")</f>
        <v>2021</v>
      </c>
      <c r="P8606" s="4" t="str">
        <f>TEXT(Table1[[#This Row],[Invoice Date]],"mmm")</f>
        <v>Nov</v>
      </c>
      <c r="Q8606" s="27">
        <f>WEEKNUM(Table1[[#This Row],[Invoice Date]]) + IF(YEAR(Table1[[#This Row],[Invoice Date]])=2021, 52, 0)</f>
        <v>98</v>
      </c>
    </row>
    <row r="8607" spans="2:17" ht="14.25" customHeight="1" x14ac:dyDescent="0.3">
      <c r="B8607" s="4" t="s">
        <v>26</v>
      </c>
      <c r="C8607" s="33">
        <v>1197831</v>
      </c>
      <c r="D8607" s="5">
        <v>44513</v>
      </c>
      <c r="E8607" s="4" t="s">
        <v>48</v>
      </c>
      <c r="F8607" s="4" t="s">
        <v>90</v>
      </c>
      <c r="G8607" s="4" t="s">
        <v>91</v>
      </c>
      <c r="H8607" s="6" t="s">
        <v>17</v>
      </c>
      <c r="I8607" s="7">
        <v>51</v>
      </c>
      <c r="J8607" s="8">
        <v>137</v>
      </c>
      <c r="K8607" s="9">
        <v>6987</v>
      </c>
      <c r="L8607" s="9">
        <v>3563.37</v>
      </c>
      <c r="M8607" s="10">
        <v>0.51</v>
      </c>
      <c r="N8607" s="4" t="s">
        <v>83</v>
      </c>
      <c r="O8607" s="4" t="str">
        <f>TEXT(Table1[[#This Row],[Invoice Date]],"yyyy")</f>
        <v>2021</v>
      </c>
      <c r="P8607" s="4" t="str">
        <f>TEXT(Table1[[#This Row],[Invoice Date]],"mmm")</f>
        <v>Nov</v>
      </c>
      <c r="Q8607" s="27">
        <f>WEEKNUM(Table1[[#This Row],[Invoice Date]]) + IF(YEAR(Table1[[#This Row],[Invoice Date]])=2021, 52, 0)</f>
        <v>98</v>
      </c>
    </row>
    <row r="8608" spans="2:17" ht="14.25" customHeight="1" x14ac:dyDescent="0.3">
      <c r="B8608" s="4" t="s">
        <v>26</v>
      </c>
      <c r="C8608" s="33">
        <v>1197831</v>
      </c>
      <c r="D8608" s="5">
        <v>44513</v>
      </c>
      <c r="E8608" s="4" t="s">
        <v>48</v>
      </c>
      <c r="F8608" s="4" t="s">
        <v>90</v>
      </c>
      <c r="G8608" s="4" t="s">
        <v>91</v>
      </c>
      <c r="H8608" s="6" t="s">
        <v>23</v>
      </c>
      <c r="I8608" s="7">
        <v>46</v>
      </c>
      <c r="J8608" s="8">
        <v>157</v>
      </c>
      <c r="K8608" s="9">
        <v>7222</v>
      </c>
      <c r="L8608" s="9">
        <v>2094.3799999999997</v>
      </c>
      <c r="M8608" s="10">
        <v>0.28999999999999998</v>
      </c>
      <c r="N8608" s="4" t="s">
        <v>24</v>
      </c>
      <c r="O8608" s="4" t="str">
        <f>TEXT(Table1[[#This Row],[Invoice Date]],"yyyy")</f>
        <v>2021</v>
      </c>
      <c r="P8608" s="4" t="str">
        <f>TEXT(Table1[[#This Row],[Invoice Date]],"mmm")</f>
        <v>Nov</v>
      </c>
      <c r="Q8608" s="27">
        <f>WEEKNUM(Table1[[#This Row],[Invoice Date]]) + IF(YEAR(Table1[[#This Row],[Invoice Date]])=2021, 52, 0)</f>
        <v>98</v>
      </c>
    </row>
    <row r="8609" spans="2:17" ht="14.25" customHeight="1" x14ac:dyDescent="0.3">
      <c r="B8609" s="4" t="s">
        <v>26</v>
      </c>
      <c r="C8609" s="33">
        <v>1197831</v>
      </c>
      <c r="D8609" s="5">
        <v>44513</v>
      </c>
      <c r="E8609" s="4" t="s">
        <v>48</v>
      </c>
      <c r="F8609" s="4" t="s">
        <v>90</v>
      </c>
      <c r="G8609" s="4" t="s">
        <v>91</v>
      </c>
      <c r="H8609" s="6" t="s">
        <v>19</v>
      </c>
      <c r="I8609" s="7">
        <v>40</v>
      </c>
      <c r="J8609" s="8">
        <v>184</v>
      </c>
      <c r="K8609" s="9">
        <v>7360</v>
      </c>
      <c r="L8609" s="9">
        <v>3238.4</v>
      </c>
      <c r="M8609" s="10">
        <v>0.44</v>
      </c>
      <c r="N8609" s="4" t="s">
        <v>24</v>
      </c>
      <c r="O8609" s="4" t="str">
        <f>TEXT(Table1[[#This Row],[Invoice Date]],"yyyy")</f>
        <v>2021</v>
      </c>
      <c r="P8609" s="4" t="str">
        <f>TEXT(Table1[[#This Row],[Invoice Date]],"mmm")</f>
        <v>Nov</v>
      </c>
      <c r="Q8609" s="27">
        <f>WEEKNUM(Table1[[#This Row],[Invoice Date]]) + IF(YEAR(Table1[[#This Row],[Invoice Date]])=2021, 52, 0)</f>
        <v>98</v>
      </c>
    </row>
    <row r="8610" spans="2:17" ht="14.25" customHeight="1" x14ac:dyDescent="0.3">
      <c r="B8610" s="4" t="s">
        <v>26</v>
      </c>
      <c r="C8610" s="33">
        <v>1197831</v>
      </c>
      <c r="D8610" s="5">
        <v>44513</v>
      </c>
      <c r="E8610" s="4" t="s">
        <v>48</v>
      </c>
      <c r="F8610" s="4" t="s">
        <v>90</v>
      </c>
      <c r="G8610" s="4" t="s">
        <v>91</v>
      </c>
      <c r="H8610" s="6" t="s">
        <v>23</v>
      </c>
      <c r="I8610" s="7">
        <v>65</v>
      </c>
      <c r="J8610" s="8">
        <v>124</v>
      </c>
      <c r="K8610" s="9">
        <v>8060</v>
      </c>
      <c r="L8610" s="9">
        <v>2821</v>
      </c>
      <c r="M8610" s="10">
        <v>0.35</v>
      </c>
      <c r="N8610" s="4" t="s">
        <v>83</v>
      </c>
      <c r="O8610" s="4" t="str">
        <f>TEXT(Table1[[#This Row],[Invoice Date]],"yyyy")</f>
        <v>2021</v>
      </c>
      <c r="P8610" s="4" t="str">
        <f>TEXT(Table1[[#This Row],[Invoice Date]],"mmm")</f>
        <v>Nov</v>
      </c>
      <c r="Q8610" s="27">
        <f>WEEKNUM(Table1[[#This Row],[Invoice Date]]) + IF(YEAR(Table1[[#This Row],[Invoice Date]])=2021, 52, 0)</f>
        <v>98</v>
      </c>
    </row>
    <row r="8611" spans="2:17" ht="14.25" customHeight="1" x14ac:dyDescent="0.3">
      <c r="B8611" s="4" t="s">
        <v>26</v>
      </c>
      <c r="C8611" s="33">
        <v>1197831</v>
      </c>
      <c r="D8611" s="5">
        <v>44513</v>
      </c>
      <c r="E8611" s="4" t="s">
        <v>48</v>
      </c>
      <c r="F8611" s="4" t="s">
        <v>90</v>
      </c>
      <c r="G8611" s="4" t="s">
        <v>91</v>
      </c>
      <c r="H8611" s="6" t="s">
        <v>19</v>
      </c>
      <c r="I8611" s="7">
        <v>58</v>
      </c>
      <c r="J8611" s="8">
        <v>173</v>
      </c>
      <c r="K8611" s="9">
        <v>10034</v>
      </c>
      <c r="L8611" s="9">
        <v>5418.3600000000006</v>
      </c>
      <c r="M8611" s="10">
        <v>0.54</v>
      </c>
      <c r="N8611" s="4" t="s">
        <v>83</v>
      </c>
      <c r="O8611" s="4" t="str">
        <f>TEXT(Table1[[#This Row],[Invoice Date]],"yyyy")</f>
        <v>2021</v>
      </c>
      <c r="P8611" s="4" t="str">
        <f>TEXT(Table1[[#This Row],[Invoice Date]],"mmm")</f>
        <v>Nov</v>
      </c>
      <c r="Q8611" s="27">
        <f>WEEKNUM(Table1[[#This Row],[Invoice Date]]) + IF(YEAR(Table1[[#This Row],[Invoice Date]])=2021, 52, 0)</f>
        <v>98</v>
      </c>
    </row>
    <row r="8612" spans="2:17" ht="14.25" customHeight="1" x14ac:dyDescent="0.3">
      <c r="B8612" s="4" t="s">
        <v>14</v>
      </c>
      <c r="C8612" s="33">
        <v>1185732</v>
      </c>
      <c r="D8612" s="5">
        <v>44513</v>
      </c>
      <c r="E8612" s="4" t="s">
        <v>36</v>
      </c>
      <c r="F8612" s="4" t="s">
        <v>106</v>
      </c>
      <c r="G8612" s="4" t="s">
        <v>107</v>
      </c>
      <c r="H8612" s="6" t="s">
        <v>19</v>
      </c>
      <c r="I8612" s="7">
        <v>15.000000000000014</v>
      </c>
      <c r="J8612" s="8">
        <v>275</v>
      </c>
      <c r="K8612" s="9">
        <v>41250.000000000036</v>
      </c>
      <c r="L8612" s="9">
        <v>14437.500000000011</v>
      </c>
      <c r="M8612" s="10">
        <v>0.35</v>
      </c>
      <c r="N8612" s="4" t="s">
        <v>83</v>
      </c>
      <c r="O8612" s="4" t="str">
        <f>TEXT(Table1[[#This Row],[Invoice Date]],"yyyy")</f>
        <v>2021</v>
      </c>
      <c r="P8612" s="4" t="str">
        <f>TEXT(Table1[[#This Row],[Invoice Date]],"mmm")</f>
        <v>Nov</v>
      </c>
      <c r="Q8612" s="27">
        <f>WEEKNUM(Table1[[#This Row],[Invoice Date]]) + IF(YEAR(Table1[[#This Row],[Invoice Date]])=2021, 52, 0)</f>
        <v>98</v>
      </c>
    </row>
    <row r="8613" spans="2:17" ht="14.25" customHeight="1" x14ac:dyDescent="0.3">
      <c r="B8613" s="4" t="s">
        <v>14</v>
      </c>
      <c r="C8613" s="33">
        <v>1185732</v>
      </c>
      <c r="D8613" s="5">
        <v>44513</v>
      </c>
      <c r="E8613" s="4" t="s">
        <v>15</v>
      </c>
      <c r="F8613" s="4" t="s">
        <v>40</v>
      </c>
      <c r="G8613" s="4" t="s">
        <v>41</v>
      </c>
      <c r="H8613" s="6" t="s">
        <v>22</v>
      </c>
      <c r="I8613" s="7">
        <v>60</v>
      </c>
      <c r="J8613" s="8">
        <v>75</v>
      </c>
      <c r="K8613" s="9">
        <v>45000</v>
      </c>
      <c r="L8613" s="9">
        <v>13500</v>
      </c>
      <c r="M8613" s="10">
        <v>0.3</v>
      </c>
      <c r="N8613" s="4" t="s">
        <v>24</v>
      </c>
      <c r="O8613" s="4" t="str">
        <f>TEXT(Table1[[#This Row],[Invoice Date]],"yyyy")</f>
        <v>2021</v>
      </c>
      <c r="P8613" s="4" t="str">
        <f>TEXT(Table1[[#This Row],[Invoice Date]],"mmm")</f>
        <v>Nov</v>
      </c>
      <c r="Q8613" s="27">
        <f>WEEKNUM(Table1[[#This Row],[Invoice Date]]) + IF(YEAR(Table1[[#This Row],[Invoice Date]])=2021, 52, 0)</f>
        <v>98</v>
      </c>
    </row>
    <row r="8614" spans="2:17" ht="14.25" customHeight="1" x14ac:dyDescent="0.3">
      <c r="B8614" s="4" t="s">
        <v>14</v>
      </c>
      <c r="C8614" s="33">
        <v>1185732</v>
      </c>
      <c r="D8614" s="5">
        <v>44513</v>
      </c>
      <c r="E8614" s="4" t="s">
        <v>36</v>
      </c>
      <c r="F8614" s="4" t="s">
        <v>106</v>
      </c>
      <c r="G8614" s="4" t="s">
        <v>107</v>
      </c>
      <c r="H8614" s="6" t="s">
        <v>20</v>
      </c>
      <c r="I8614" s="7">
        <v>25.000000000000018</v>
      </c>
      <c r="J8614" s="8">
        <v>220</v>
      </c>
      <c r="K8614" s="9">
        <v>55000.000000000036</v>
      </c>
      <c r="L8614" s="9">
        <v>19250.000000000011</v>
      </c>
      <c r="M8614" s="10">
        <v>0.35</v>
      </c>
      <c r="N8614" s="4" t="s">
        <v>83</v>
      </c>
      <c r="O8614" s="4" t="str">
        <f>TEXT(Table1[[#This Row],[Invoice Date]],"yyyy")</f>
        <v>2021</v>
      </c>
      <c r="P8614" s="4" t="str">
        <f>TEXT(Table1[[#This Row],[Invoice Date]],"mmm")</f>
        <v>Nov</v>
      </c>
      <c r="Q8614" s="27">
        <f>WEEKNUM(Table1[[#This Row],[Invoice Date]]) + IF(YEAR(Table1[[#This Row],[Invoice Date]])=2021, 52, 0)</f>
        <v>98</v>
      </c>
    </row>
    <row r="8615" spans="2:17" ht="14.25" customHeight="1" x14ac:dyDescent="0.3">
      <c r="B8615" s="4" t="s">
        <v>61</v>
      </c>
      <c r="C8615" s="33">
        <v>1185731</v>
      </c>
      <c r="D8615" s="5">
        <v>44513</v>
      </c>
      <c r="E8615" s="4" t="s">
        <v>15</v>
      </c>
      <c r="F8615" s="4" t="s">
        <v>62</v>
      </c>
      <c r="G8615" s="4" t="s">
        <v>63</v>
      </c>
      <c r="H8615" s="6" t="s">
        <v>20</v>
      </c>
      <c r="I8615" s="7">
        <v>45</v>
      </c>
      <c r="J8615" s="8">
        <v>200</v>
      </c>
      <c r="K8615" s="9">
        <v>90000</v>
      </c>
      <c r="L8615" s="9">
        <v>36000</v>
      </c>
      <c r="M8615" s="10">
        <v>0.39999999999999997</v>
      </c>
      <c r="N8615" s="4" t="s">
        <v>24</v>
      </c>
      <c r="O8615" s="4" t="str">
        <f>TEXT(Table1[[#This Row],[Invoice Date]],"yyyy")</f>
        <v>2021</v>
      </c>
      <c r="P8615" s="4" t="str">
        <f>TEXT(Table1[[#This Row],[Invoice Date]],"mmm")</f>
        <v>Nov</v>
      </c>
      <c r="Q8615" s="27">
        <f>WEEKNUM(Table1[[#This Row],[Invoice Date]]) + IF(YEAR(Table1[[#This Row],[Invoice Date]])=2021, 52, 0)</f>
        <v>98</v>
      </c>
    </row>
    <row r="8616" spans="2:17" ht="14.25" customHeight="1" x14ac:dyDescent="0.3">
      <c r="B8616" s="4" t="s">
        <v>14</v>
      </c>
      <c r="C8616" s="33">
        <v>1185732</v>
      </c>
      <c r="D8616" s="5">
        <v>44513</v>
      </c>
      <c r="E8616" s="4" t="s">
        <v>36</v>
      </c>
      <c r="F8616" s="4" t="s">
        <v>106</v>
      </c>
      <c r="G8616" s="4" t="s">
        <v>107</v>
      </c>
      <c r="H8616" s="6" t="s">
        <v>17</v>
      </c>
      <c r="I8616" s="7">
        <v>25.000000000000011</v>
      </c>
      <c r="J8616" s="8">
        <v>450</v>
      </c>
      <c r="K8616" s="9">
        <v>112500.00000000004</v>
      </c>
      <c r="L8616" s="9">
        <v>39375.000000000015</v>
      </c>
      <c r="M8616" s="10">
        <v>0.35</v>
      </c>
      <c r="N8616" s="4" t="s">
        <v>83</v>
      </c>
      <c r="O8616" s="4" t="str">
        <f>TEXT(Table1[[#This Row],[Invoice Date]],"yyyy")</f>
        <v>2021</v>
      </c>
      <c r="P8616" s="4" t="str">
        <f>TEXT(Table1[[#This Row],[Invoice Date]],"mmm")</f>
        <v>Nov</v>
      </c>
      <c r="Q8616" s="27">
        <f>WEEKNUM(Table1[[#This Row],[Invoice Date]]) + IF(YEAR(Table1[[#This Row],[Invoice Date]])=2021, 52, 0)</f>
        <v>98</v>
      </c>
    </row>
    <row r="8617" spans="2:17" ht="14.25" customHeight="1" x14ac:dyDescent="0.3">
      <c r="B8617" s="4" t="s">
        <v>14</v>
      </c>
      <c r="C8617" s="33">
        <v>1185732</v>
      </c>
      <c r="D8617" s="5">
        <v>44513</v>
      </c>
      <c r="E8617" s="4" t="s">
        <v>36</v>
      </c>
      <c r="F8617" s="4" t="s">
        <v>106</v>
      </c>
      <c r="G8617" s="4" t="s">
        <v>107</v>
      </c>
      <c r="H8617" s="6" t="s">
        <v>21</v>
      </c>
      <c r="I8617" s="7">
        <v>55.000000000000014</v>
      </c>
      <c r="J8617" s="8">
        <v>275</v>
      </c>
      <c r="K8617" s="9">
        <v>151250.00000000003</v>
      </c>
      <c r="L8617" s="9">
        <v>52937.500000000007</v>
      </c>
      <c r="M8617" s="10">
        <v>0.35</v>
      </c>
      <c r="N8617" s="4" t="s">
        <v>83</v>
      </c>
      <c r="O8617" s="4" t="str">
        <f>TEXT(Table1[[#This Row],[Invoice Date]],"yyyy")</f>
        <v>2021</v>
      </c>
      <c r="P8617" s="4" t="str">
        <f>TEXT(Table1[[#This Row],[Invoice Date]],"mmm")</f>
        <v>Nov</v>
      </c>
      <c r="Q8617" s="27">
        <f>WEEKNUM(Table1[[#This Row],[Invoice Date]]) + IF(YEAR(Table1[[#This Row],[Invoice Date]])=2021, 52, 0)</f>
        <v>98</v>
      </c>
    </row>
    <row r="8618" spans="2:17" ht="14.25" customHeight="1" x14ac:dyDescent="0.3">
      <c r="B8618" s="4" t="s">
        <v>14</v>
      </c>
      <c r="C8618" s="33">
        <v>1185732</v>
      </c>
      <c r="D8618" s="5">
        <v>44513</v>
      </c>
      <c r="E8618" s="4" t="s">
        <v>36</v>
      </c>
      <c r="F8618" s="4" t="s">
        <v>106</v>
      </c>
      <c r="G8618" s="4" t="s">
        <v>107</v>
      </c>
      <c r="H8618" s="6" t="s">
        <v>22</v>
      </c>
      <c r="I8618" s="7">
        <v>75.000000000000014</v>
      </c>
      <c r="J8618" s="8">
        <v>250</v>
      </c>
      <c r="K8618" s="9">
        <v>187500.00000000003</v>
      </c>
      <c r="L8618" s="9">
        <v>65625</v>
      </c>
      <c r="M8618" s="10">
        <v>0.35</v>
      </c>
      <c r="N8618" s="4" t="s">
        <v>83</v>
      </c>
      <c r="O8618" s="4" t="str">
        <f>TEXT(Table1[[#This Row],[Invoice Date]],"yyyy")</f>
        <v>2021</v>
      </c>
      <c r="P8618" s="4" t="str">
        <f>TEXT(Table1[[#This Row],[Invoice Date]],"mmm")</f>
        <v>Nov</v>
      </c>
      <c r="Q8618" s="27">
        <f>WEEKNUM(Table1[[#This Row],[Invoice Date]]) + IF(YEAR(Table1[[#This Row],[Invoice Date]])=2021, 52, 0)</f>
        <v>98</v>
      </c>
    </row>
    <row r="8619" spans="2:17" ht="14.25" customHeight="1" x14ac:dyDescent="0.3">
      <c r="B8619" s="4" t="s">
        <v>26</v>
      </c>
      <c r="C8619" s="33">
        <v>1197831</v>
      </c>
      <c r="D8619" s="5">
        <v>44513</v>
      </c>
      <c r="E8619" s="4" t="s">
        <v>48</v>
      </c>
      <c r="F8619" s="4" t="s">
        <v>90</v>
      </c>
      <c r="G8619" s="4" t="s">
        <v>91</v>
      </c>
      <c r="H8619" s="6" t="s">
        <v>21</v>
      </c>
      <c r="I8619" s="7">
        <v>55.000000000000007</v>
      </c>
      <c r="J8619" s="8">
        <v>400</v>
      </c>
      <c r="K8619" s="9">
        <v>220000.00000000003</v>
      </c>
      <c r="L8619" s="9">
        <v>88000.000000000015</v>
      </c>
      <c r="M8619" s="10">
        <v>0.4</v>
      </c>
      <c r="N8619" s="4" t="s">
        <v>83</v>
      </c>
      <c r="O8619" s="4" t="str">
        <f>TEXT(Table1[[#This Row],[Invoice Date]],"yyyy")</f>
        <v>2021</v>
      </c>
      <c r="P8619" s="4" t="str">
        <f>TEXT(Table1[[#This Row],[Invoice Date]],"mmm")</f>
        <v>Nov</v>
      </c>
      <c r="Q8619" s="27">
        <f>WEEKNUM(Table1[[#This Row],[Invoice Date]]) + IF(YEAR(Table1[[#This Row],[Invoice Date]])=2021, 52, 0)</f>
        <v>98</v>
      </c>
    </row>
    <row r="8620" spans="2:17" ht="14.25" customHeight="1" x14ac:dyDescent="0.3">
      <c r="B8620" s="4" t="s">
        <v>26</v>
      </c>
      <c r="C8620" s="33">
        <v>1197831</v>
      </c>
      <c r="D8620" s="5">
        <v>44513</v>
      </c>
      <c r="E8620" s="4" t="s">
        <v>48</v>
      </c>
      <c r="F8620" s="4" t="s">
        <v>90</v>
      </c>
      <c r="G8620" s="4" t="s">
        <v>91</v>
      </c>
      <c r="H8620" s="6" t="s">
        <v>22</v>
      </c>
      <c r="I8620" s="7">
        <v>65</v>
      </c>
      <c r="J8620" s="8">
        <v>350</v>
      </c>
      <c r="K8620" s="9">
        <v>227500</v>
      </c>
      <c r="L8620" s="9">
        <v>79625</v>
      </c>
      <c r="M8620" s="10">
        <v>0.35</v>
      </c>
      <c r="N8620" s="4" t="s">
        <v>83</v>
      </c>
      <c r="O8620" s="4" t="str">
        <f>TEXT(Table1[[#This Row],[Invoice Date]],"yyyy")</f>
        <v>2021</v>
      </c>
      <c r="P8620" s="4" t="str">
        <f>TEXT(Table1[[#This Row],[Invoice Date]],"mmm")</f>
        <v>Nov</v>
      </c>
      <c r="Q8620" s="27">
        <f>WEEKNUM(Table1[[#This Row],[Invoice Date]]) + IF(YEAR(Table1[[#This Row],[Invoice Date]])=2021, 52, 0)</f>
        <v>98</v>
      </c>
    </row>
    <row r="8621" spans="2:17" ht="14.25" customHeight="1" x14ac:dyDescent="0.3">
      <c r="B8621" s="4" t="s">
        <v>26</v>
      </c>
      <c r="C8621" s="33">
        <v>1197831</v>
      </c>
      <c r="D8621" s="5">
        <v>44513</v>
      </c>
      <c r="E8621" s="4" t="s">
        <v>48</v>
      </c>
      <c r="F8621" s="4" t="s">
        <v>90</v>
      </c>
      <c r="G8621" s="4" t="s">
        <v>91</v>
      </c>
      <c r="H8621" s="6" t="s">
        <v>20</v>
      </c>
      <c r="I8621" s="7">
        <v>55.000000000000007</v>
      </c>
      <c r="J8621" s="8">
        <v>425</v>
      </c>
      <c r="K8621" s="9">
        <v>233750.00000000003</v>
      </c>
      <c r="L8621" s="9">
        <v>81812.5</v>
      </c>
      <c r="M8621" s="10">
        <v>0.35</v>
      </c>
      <c r="N8621" s="4" t="s">
        <v>83</v>
      </c>
      <c r="O8621" s="4" t="str">
        <f>TEXT(Table1[[#This Row],[Invoice Date]],"yyyy")</f>
        <v>2021</v>
      </c>
      <c r="P8621" s="4" t="str">
        <f>TEXT(Table1[[#This Row],[Invoice Date]],"mmm")</f>
        <v>Nov</v>
      </c>
      <c r="Q8621" s="27">
        <f>WEEKNUM(Table1[[#This Row],[Invoice Date]]) + IF(YEAR(Table1[[#This Row],[Invoice Date]])=2021, 52, 0)</f>
        <v>98</v>
      </c>
    </row>
    <row r="8622" spans="2:17" ht="14.25" customHeight="1" x14ac:dyDescent="0.3">
      <c r="B8622" s="4" t="s">
        <v>14</v>
      </c>
      <c r="C8622" s="33">
        <v>1185732</v>
      </c>
      <c r="D8622" s="5">
        <v>44513</v>
      </c>
      <c r="E8622" s="4" t="s">
        <v>36</v>
      </c>
      <c r="F8622" s="4" t="s">
        <v>106</v>
      </c>
      <c r="G8622" s="4" t="s">
        <v>107</v>
      </c>
      <c r="H8622" s="6" t="s">
        <v>23</v>
      </c>
      <c r="I8622" s="7">
        <v>75</v>
      </c>
      <c r="J8622" s="8">
        <v>350</v>
      </c>
      <c r="K8622" s="9">
        <v>262500</v>
      </c>
      <c r="L8622" s="9">
        <v>91875</v>
      </c>
      <c r="M8622" s="10">
        <v>0.35</v>
      </c>
      <c r="N8622" s="4" t="s">
        <v>83</v>
      </c>
      <c r="O8622" s="4" t="str">
        <f>TEXT(Table1[[#This Row],[Invoice Date]],"yyyy")</f>
        <v>2021</v>
      </c>
      <c r="P8622" s="4" t="str">
        <f>TEXT(Table1[[#This Row],[Invoice Date]],"mmm")</f>
        <v>Nov</v>
      </c>
      <c r="Q8622" s="27">
        <f>WEEKNUM(Table1[[#This Row],[Invoice Date]]) + IF(YEAR(Table1[[#This Row],[Invoice Date]])=2021, 52, 0)</f>
        <v>98</v>
      </c>
    </row>
    <row r="8623" spans="2:17" ht="14.25" customHeight="1" x14ac:dyDescent="0.3">
      <c r="B8623" s="4" t="s">
        <v>26</v>
      </c>
      <c r="C8623" s="33">
        <v>1197831</v>
      </c>
      <c r="D8623" s="5">
        <v>44513</v>
      </c>
      <c r="E8623" s="4" t="s">
        <v>48</v>
      </c>
      <c r="F8623" s="4" t="s">
        <v>90</v>
      </c>
      <c r="G8623" s="4" t="s">
        <v>91</v>
      </c>
      <c r="H8623" s="6" t="s">
        <v>17</v>
      </c>
      <c r="I8623" s="7">
        <v>55.000000000000007</v>
      </c>
      <c r="J8623" s="8">
        <v>525</v>
      </c>
      <c r="K8623" s="9">
        <v>288750.00000000006</v>
      </c>
      <c r="L8623" s="9">
        <v>115500.00000000003</v>
      </c>
      <c r="M8623" s="10">
        <v>0.4</v>
      </c>
      <c r="N8623" s="4" t="s">
        <v>83</v>
      </c>
      <c r="O8623" s="4" t="str">
        <f>TEXT(Table1[[#This Row],[Invoice Date]],"yyyy")</f>
        <v>2021</v>
      </c>
      <c r="P8623" s="4" t="str">
        <f>TEXT(Table1[[#This Row],[Invoice Date]],"mmm")</f>
        <v>Nov</v>
      </c>
      <c r="Q8623" s="27">
        <f>WEEKNUM(Table1[[#This Row],[Invoice Date]]) + IF(YEAR(Table1[[#This Row],[Invoice Date]])=2021, 52, 0)</f>
        <v>98</v>
      </c>
    </row>
    <row r="8624" spans="2:17" ht="14.25" customHeight="1" x14ac:dyDescent="0.3">
      <c r="B8624" s="4" t="s">
        <v>26</v>
      </c>
      <c r="C8624" s="33">
        <v>1197831</v>
      </c>
      <c r="D8624" s="5">
        <v>44513</v>
      </c>
      <c r="E8624" s="4" t="s">
        <v>48</v>
      </c>
      <c r="F8624" s="4" t="s">
        <v>90</v>
      </c>
      <c r="G8624" s="4" t="s">
        <v>91</v>
      </c>
      <c r="H8624" s="6" t="s">
        <v>23</v>
      </c>
      <c r="I8624" s="7">
        <v>70</v>
      </c>
      <c r="J8624" s="8">
        <v>475</v>
      </c>
      <c r="K8624" s="9">
        <v>332500</v>
      </c>
      <c r="L8624" s="9">
        <v>83125</v>
      </c>
      <c r="M8624" s="10">
        <v>0.25</v>
      </c>
      <c r="N8624" s="4" t="s">
        <v>83</v>
      </c>
      <c r="O8624" s="4" t="str">
        <f>TEXT(Table1[[#This Row],[Invoice Date]],"yyyy")</f>
        <v>2021</v>
      </c>
      <c r="P8624" s="4" t="str">
        <f>TEXT(Table1[[#This Row],[Invoice Date]],"mmm")</f>
        <v>Nov</v>
      </c>
      <c r="Q8624" s="27">
        <f>WEEKNUM(Table1[[#This Row],[Invoice Date]]) + IF(YEAR(Table1[[#This Row],[Invoice Date]])=2021, 52, 0)</f>
        <v>98</v>
      </c>
    </row>
    <row r="8625" spans="2:17" ht="14.25" customHeight="1" x14ac:dyDescent="0.3">
      <c r="B8625" s="4" t="s">
        <v>26</v>
      </c>
      <c r="C8625" s="33">
        <v>1197831</v>
      </c>
      <c r="D8625" s="5">
        <v>44513</v>
      </c>
      <c r="E8625" s="4" t="s">
        <v>48</v>
      </c>
      <c r="F8625" s="4" t="s">
        <v>90</v>
      </c>
      <c r="G8625" s="4" t="s">
        <v>91</v>
      </c>
      <c r="H8625" s="6" t="s">
        <v>19</v>
      </c>
      <c r="I8625" s="7">
        <v>60.000000000000007</v>
      </c>
      <c r="J8625" s="8">
        <v>575</v>
      </c>
      <c r="K8625" s="9">
        <v>345000.00000000006</v>
      </c>
      <c r="L8625" s="9">
        <v>138000.00000000003</v>
      </c>
      <c r="M8625" s="10">
        <v>0.4</v>
      </c>
      <c r="N8625" s="4" t="s">
        <v>83</v>
      </c>
      <c r="O8625" s="4" t="str">
        <f>TEXT(Table1[[#This Row],[Invoice Date]],"yyyy")</f>
        <v>2021</v>
      </c>
      <c r="P8625" s="4" t="str">
        <f>TEXT(Table1[[#This Row],[Invoice Date]],"mmm")</f>
        <v>Nov</v>
      </c>
      <c r="Q8625" s="27">
        <f>WEEKNUM(Table1[[#This Row],[Invoice Date]]) + IF(YEAR(Table1[[#This Row],[Invoice Date]])=2021, 52, 0)</f>
        <v>98</v>
      </c>
    </row>
    <row r="8626" spans="2:17" ht="14.25" customHeight="1" x14ac:dyDescent="0.3">
      <c r="B8626" s="4" t="s">
        <v>61</v>
      </c>
      <c r="C8626" s="33">
        <v>1185731</v>
      </c>
      <c r="D8626" s="5">
        <v>44514</v>
      </c>
      <c r="E8626" s="4" t="s">
        <v>15</v>
      </c>
      <c r="F8626" s="4" t="s">
        <v>62</v>
      </c>
      <c r="G8626" s="4" t="s">
        <v>63</v>
      </c>
      <c r="H8626" s="6" t="s">
        <v>21</v>
      </c>
      <c r="I8626" s="7">
        <v>41</v>
      </c>
      <c r="J8626" s="8">
        <v>51</v>
      </c>
      <c r="K8626" s="9">
        <v>2091</v>
      </c>
      <c r="L8626" s="9">
        <v>878.21999999999991</v>
      </c>
      <c r="M8626" s="10">
        <v>0.42</v>
      </c>
      <c r="N8626" s="4" t="s">
        <v>83</v>
      </c>
      <c r="O8626" s="4" t="str">
        <f>TEXT(Table1[[#This Row],[Invoice Date]],"yyyy")</f>
        <v>2021</v>
      </c>
      <c r="P8626" s="4" t="str">
        <f>TEXT(Table1[[#This Row],[Invoice Date]],"mmm")</f>
        <v>Nov</v>
      </c>
      <c r="Q8626" s="27">
        <f>WEEKNUM(Table1[[#This Row],[Invoice Date]]) + IF(YEAR(Table1[[#This Row],[Invoice Date]])=2021, 52, 0)</f>
        <v>99</v>
      </c>
    </row>
    <row r="8627" spans="2:17" ht="14.25" customHeight="1" x14ac:dyDescent="0.3">
      <c r="B8627" s="4" t="s">
        <v>14</v>
      </c>
      <c r="C8627" s="33">
        <v>1185732</v>
      </c>
      <c r="D8627" s="5">
        <v>44514</v>
      </c>
      <c r="E8627" s="4" t="s">
        <v>15</v>
      </c>
      <c r="F8627" s="4" t="s">
        <v>40</v>
      </c>
      <c r="G8627" s="4" t="s">
        <v>41</v>
      </c>
      <c r="H8627" s="6" t="s">
        <v>23</v>
      </c>
      <c r="I8627" s="7">
        <v>39</v>
      </c>
      <c r="J8627" s="8">
        <v>64</v>
      </c>
      <c r="K8627" s="9">
        <v>2496</v>
      </c>
      <c r="L8627" s="9">
        <v>673.92000000000007</v>
      </c>
      <c r="M8627" s="10">
        <v>0.27</v>
      </c>
      <c r="N8627" s="4" t="s">
        <v>24</v>
      </c>
      <c r="O8627" s="4" t="str">
        <f>TEXT(Table1[[#This Row],[Invoice Date]],"yyyy")</f>
        <v>2021</v>
      </c>
      <c r="P8627" s="4" t="str">
        <f>TEXT(Table1[[#This Row],[Invoice Date]],"mmm")</f>
        <v>Nov</v>
      </c>
      <c r="Q8627" s="27">
        <f>WEEKNUM(Table1[[#This Row],[Invoice Date]]) + IF(YEAR(Table1[[#This Row],[Invoice Date]])=2021, 52, 0)</f>
        <v>99</v>
      </c>
    </row>
    <row r="8628" spans="2:17" ht="14.25" customHeight="1" x14ac:dyDescent="0.3">
      <c r="B8628" s="4" t="s">
        <v>14</v>
      </c>
      <c r="C8628" s="33">
        <v>1185732</v>
      </c>
      <c r="D8628" s="5">
        <v>44514</v>
      </c>
      <c r="E8628" s="4" t="s">
        <v>15</v>
      </c>
      <c r="F8628" s="4" t="s">
        <v>40</v>
      </c>
      <c r="G8628" s="4" t="s">
        <v>41</v>
      </c>
      <c r="H8628" s="6" t="s">
        <v>23</v>
      </c>
      <c r="I8628" s="7">
        <v>48</v>
      </c>
      <c r="J8628" s="8">
        <v>54</v>
      </c>
      <c r="K8628" s="9">
        <v>2592</v>
      </c>
      <c r="L8628" s="9">
        <v>933.12</v>
      </c>
      <c r="M8628" s="10">
        <v>0.36</v>
      </c>
      <c r="N8628" s="4" t="s">
        <v>83</v>
      </c>
      <c r="O8628" s="4" t="str">
        <f>TEXT(Table1[[#This Row],[Invoice Date]],"yyyy")</f>
        <v>2021</v>
      </c>
      <c r="P8628" s="4" t="str">
        <f>TEXT(Table1[[#This Row],[Invoice Date]],"mmm")</f>
        <v>Nov</v>
      </c>
      <c r="Q8628" s="27">
        <f>WEEKNUM(Table1[[#This Row],[Invoice Date]]) + IF(YEAR(Table1[[#This Row],[Invoice Date]])=2021, 52, 0)</f>
        <v>99</v>
      </c>
    </row>
    <row r="8629" spans="2:17" ht="14.25" customHeight="1" x14ac:dyDescent="0.3">
      <c r="B8629" s="4" t="s">
        <v>61</v>
      </c>
      <c r="C8629" s="33">
        <v>1185731</v>
      </c>
      <c r="D8629" s="5">
        <v>44514</v>
      </c>
      <c r="E8629" s="4" t="s">
        <v>15</v>
      </c>
      <c r="F8629" s="4" t="s">
        <v>129</v>
      </c>
      <c r="G8629" s="4" t="s">
        <v>130</v>
      </c>
      <c r="H8629" s="6" t="s">
        <v>21</v>
      </c>
      <c r="I8629" s="7">
        <v>42</v>
      </c>
      <c r="J8629" s="8">
        <v>83</v>
      </c>
      <c r="K8629" s="9">
        <v>3486</v>
      </c>
      <c r="L8629" s="9">
        <v>1010.9399999999999</v>
      </c>
      <c r="M8629" s="10">
        <v>0.28999999999999998</v>
      </c>
      <c r="N8629" s="4" t="s">
        <v>24</v>
      </c>
      <c r="O8629" s="4" t="str">
        <f>TEXT(Table1[[#This Row],[Invoice Date]],"yyyy")</f>
        <v>2021</v>
      </c>
      <c r="P8629" s="4" t="str">
        <f>TEXT(Table1[[#This Row],[Invoice Date]],"mmm")</f>
        <v>Nov</v>
      </c>
      <c r="Q8629" s="27">
        <f>WEEKNUM(Table1[[#This Row],[Invoice Date]]) + IF(YEAR(Table1[[#This Row],[Invoice Date]])=2021, 52, 0)</f>
        <v>99</v>
      </c>
    </row>
    <row r="8630" spans="2:17" ht="14.25" customHeight="1" x14ac:dyDescent="0.3">
      <c r="B8630" s="4" t="s">
        <v>61</v>
      </c>
      <c r="C8630" s="33">
        <v>1185731</v>
      </c>
      <c r="D8630" s="5">
        <v>44514</v>
      </c>
      <c r="E8630" s="4" t="s">
        <v>15</v>
      </c>
      <c r="F8630" s="4" t="s">
        <v>129</v>
      </c>
      <c r="G8630" s="4" t="s">
        <v>130</v>
      </c>
      <c r="H8630" s="6" t="s">
        <v>22</v>
      </c>
      <c r="I8630" s="7">
        <v>50</v>
      </c>
      <c r="J8630" s="8">
        <v>78</v>
      </c>
      <c r="K8630" s="9">
        <v>3900</v>
      </c>
      <c r="L8630" s="9">
        <v>1248</v>
      </c>
      <c r="M8630" s="10">
        <v>0.32</v>
      </c>
      <c r="N8630" s="4" t="s">
        <v>24</v>
      </c>
      <c r="O8630" s="4" t="str">
        <f>TEXT(Table1[[#This Row],[Invoice Date]],"yyyy")</f>
        <v>2021</v>
      </c>
      <c r="P8630" s="4" t="str">
        <f>TEXT(Table1[[#This Row],[Invoice Date]],"mmm")</f>
        <v>Nov</v>
      </c>
      <c r="Q8630" s="27">
        <f>WEEKNUM(Table1[[#This Row],[Invoice Date]]) + IF(YEAR(Table1[[#This Row],[Invoice Date]])=2021, 52, 0)</f>
        <v>99</v>
      </c>
    </row>
    <row r="8631" spans="2:17" ht="14.25" customHeight="1" x14ac:dyDescent="0.3">
      <c r="B8631" s="4" t="s">
        <v>61</v>
      </c>
      <c r="C8631" s="33">
        <v>1185731</v>
      </c>
      <c r="D8631" s="5">
        <v>44514</v>
      </c>
      <c r="E8631" s="4" t="s">
        <v>15</v>
      </c>
      <c r="F8631" s="4" t="s">
        <v>129</v>
      </c>
      <c r="G8631" s="4" t="s">
        <v>130</v>
      </c>
      <c r="H8631" s="6" t="s">
        <v>20</v>
      </c>
      <c r="I8631" s="7">
        <v>44</v>
      </c>
      <c r="J8631" s="8">
        <v>91</v>
      </c>
      <c r="K8631" s="9">
        <v>4004</v>
      </c>
      <c r="L8631" s="9">
        <v>1201.2</v>
      </c>
      <c r="M8631" s="10">
        <v>0.3</v>
      </c>
      <c r="N8631" s="4" t="s">
        <v>24</v>
      </c>
      <c r="O8631" s="4" t="str">
        <f>TEXT(Table1[[#This Row],[Invoice Date]],"yyyy")</f>
        <v>2021</v>
      </c>
      <c r="P8631" s="4" t="str">
        <f>TEXT(Table1[[#This Row],[Invoice Date]],"mmm")</f>
        <v>Nov</v>
      </c>
      <c r="Q8631" s="27">
        <f>WEEKNUM(Table1[[#This Row],[Invoice Date]]) + IF(YEAR(Table1[[#This Row],[Invoice Date]])=2021, 52, 0)</f>
        <v>99</v>
      </c>
    </row>
    <row r="8632" spans="2:17" ht="14.25" customHeight="1" x14ac:dyDescent="0.3">
      <c r="B8632" s="4" t="s">
        <v>61</v>
      </c>
      <c r="C8632" s="33">
        <v>1185731</v>
      </c>
      <c r="D8632" s="5">
        <v>44514</v>
      </c>
      <c r="E8632" s="4" t="s">
        <v>15</v>
      </c>
      <c r="F8632" s="4" t="s">
        <v>129</v>
      </c>
      <c r="G8632" s="4" t="s">
        <v>130</v>
      </c>
      <c r="H8632" s="6" t="s">
        <v>21</v>
      </c>
      <c r="I8632" s="7">
        <v>51</v>
      </c>
      <c r="J8632" s="8">
        <v>80</v>
      </c>
      <c r="K8632" s="9">
        <v>4080</v>
      </c>
      <c r="L8632" s="9">
        <v>1591.2</v>
      </c>
      <c r="M8632" s="10">
        <v>0.39</v>
      </c>
      <c r="N8632" s="4" t="s">
        <v>83</v>
      </c>
      <c r="O8632" s="4" t="str">
        <f>TEXT(Table1[[#This Row],[Invoice Date]],"yyyy")</f>
        <v>2021</v>
      </c>
      <c r="P8632" s="4" t="str">
        <f>TEXT(Table1[[#This Row],[Invoice Date]],"mmm")</f>
        <v>Nov</v>
      </c>
      <c r="Q8632" s="27">
        <f>WEEKNUM(Table1[[#This Row],[Invoice Date]]) + IF(YEAR(Table1[[#This Row],[Invoice Date]])=2021, 52, 0)</f>
        <v>99</v>
      </c>
    </row>
    <row r="8633" spans="2:17" ht="14.25" customHeight="1" x14ac:dyDescent="0.3">
      <c r="B8633" s="4" t="s">
        <v>61</v>
      </c>
      <c r="C8633" s="33">
        <v>1185731</v>
      </c>
      <c r="D8633" s="5">
        <v>44514</v>
      </c>
      <c r="E8633" s="4" t="s">
        <v>15</v>
      </c>
      <c r="F8633" s="4" t="s">
        <v>129</v>
      </c>
      <c r="G8633" s="4" t="s">
        <v>130</v>
      </c>
      <c r="H8633" s="6" t="s">
        <v>19</v>
      </c>
      <c r="I8633" s="7">
        <v>40</v>
      </c>
      <c r="J8633" s="8">
        <v>102</v>
      </c>
      <c r="K8633" s="9">
        <v>4080</v>
      </c>
      <c r="L8633" s="9">
        <v>1428</v>
      </c>
      <c r="M8633" s="10">
        <v>0.35</v>
      </c>
      <c r="N8633" s="4" t="s">
        <v>24</v>
      </c>
      <c r="O8633" s="4" t="str">
        <f>TEXT(Table1[[#This Row],[Invoice Date]],"yyyy")</f>
        <v>2021</v>
      </c>
      <c r="P8633" s="4" t="str">
        <f>TEXT(Table1[[#This Row],[Invoice Date]],"mmm")</f>
        <v>Nov</v>
      </c>
      <c r="Q8633" s="27">
        <f>WEEKNUM(Table1[[#This Row],[Invoice Date]]) + IF(YEAR(Table1[[#This Row],[Invoice Date]])=2021, 52, 0)</f>
        <v>99</v>
      </c>
    </row>
    <row r="8634" spans="2:17" ht="14.25" customHeight="1" x14ac:dyDescent="0.3">
      <c r="B8634" s="4" t="s">
        <v>61</v>
      </c>
      <c r="C8634" s="33">
        <v>1185731</v>
      </c>
      <c r="D8634" s="5">
        <v>44514</v>
      </c>
      <c r="E8634" s="4" t="s">
        <v>15</v>
      </c>
      <c r="F8634" s="4" t="s">
        <v>129</v>
      </c>
      <c r="G8634" s="4" t="s">
        <v>130</v>
      </c>
      <c r="H8634" s="6" t="s">
        <v>20</v>
      </c>
      <c r="I8634" s="7">
        <v>50</v>
      </c>
      <c r="J8634" s="8">
        <v>83</v>
      </c>
      <c r="K8634" s="9">
        <v>4150</v>
      </c>
      <c r="L8634" s="9">
        <v>1494</v>
      </c>
      <c r="M8634" s="10">
        <v>0.36</v>
      </c>
      <c r="N8634" s="4" t="s">
        <v>83</v>
      </c>
      <c r="O8634" s="4" t="str">
        <f>TEXT(Table1[[#This Row],[Invoice Date]],"yyyy")</f>
        <v>2021</v>
      </c>
      <c r="P8634" s="4" t="str">
        <f>TEXT(Table1[[#This Row],[Invoice Date]],"mmm")</f>
        <v>Nov</v>
      </c>
      <c r="Q8634" s="27">
        <f>WEEKNUM(Table1[[#This Row],[Invoice Date]]) + IF(YEAR(Table1[[#This Row],[Invoice Date]])=2021, 52, 0)</f>
        <v>99</v>
      </c>
    </row>
    <row r="8635" spans="2:17" ht="14.25" customHeight="1" x14ac:dyDescent="0.3">
      <c r="B8635" s="4" t="s">
        <v>34</v>
      </c>
      <c r="C8635" s="33">
        <v>1189833</v>
      </c>
      <c r="D8635" s="5">
        <v>44514</v>
      </c>
      <c r="E8635" s="4" t="s">
        <v>15</v>
      </c>
      <c r="F8635" s="4" t="s">
        <v>121</v>
      </c>
      <c r="G8635" s="4" t="s">
        <v>122</v>
      </c>
      <c r="H8635" s="6" t="s">
        <v>21</v>
      </c>
      <c r="I8635" s="7">
        <v>51</v>
      </c>
      <c r="J8635" s="8">
        <v>84</v>
      </c>
      <c r="K8635" s="9">
        <v>4284</v>
      </c>
      <c r="L8635" s="9">
        <v>2270.52</v>
      </c>
      <c r="M8635" s="10">
        <v>0.53</v>
      </c>
      <c r="N8635" s="4" t="s">
        <v>83</v>
      </c>
      <c r="O8635" s="4" t="str">
        <f>TEXT(Table1[[#This Row],[Invoice Date]],"yyyy")</f>
        <v>2021</v>
      </c>
      <c r="P8635" s="4" t="str">
        <f>TEXT(Table1[[#This Row],[Invoice Date]],"mmm")</f>
        <v>Nov</v>
      </c>
      <c r="Q8635" s="27">
        <f>WEEKNUM(Table1[[#This Row],[Invoice Date]]) + IF(YEAR(Table1[[#This Row],[Invoice Date]])=2021, 52, 0)</f>
        <v>99</v>
      </c>
    </row>
    <row r="8636" spans="2:17" ht="14.25" customHeight="1" x14ac:dyDescent="0.3">
      <c r="B8636" s="4" t="s">
        <v>34</v>
      </c>
      <c r="C8636" s="33">
        <v>1189833</v>
      </c>
      <c r="D8636" s="5">
        <v>44514</v>
      </c>
      <c r="E8636" s="4" t="s">
        <v>15</v>
      </c>
      <c r="F8636" s="4" t="s">
        <v>121</v>
      </c>
      <c r="G8636" s="4" t="s">
        <v>122</v>
      </c>
      <c r="H8636" s="6" t="s">
        <v>22</v>
      </c>
      <c r="I8636" s="7">
        <v>60</v>
      </c>
      <c r="J8636" s="8">
        <v>72</v>
      </c>
      <c r="K8636" s="9">
        <v>4320</v>
      </c>
      <c r="L8636" s="9">
        <v>1728</v>
      </c>
      <c r="M8636" s="10">
        <v>0.4</v>
      </c>
      <c r="N8636" s="4" t="s">
        <v>83</v>
      </c>
      <c r="O8636" s="4" t="str">
        <f>TEXT(Table1[[#This Row],[Invoice Date]],"yyyy")</f>
        <v>2021</v>
      </c>
      <c r="P8636" s="4" t="str">
        <f>TEXT(Table1[[#This Row],[Invoice Date]],"mmm")</f>
        <v>Nov</v>
      </c>
      <c r="Q8636" s="27">
        <f>WEEKNUM(Table1[[#This Row],[Invoice Date]]) + IF(YEAR(Table1[[#This Row],[Invoice Date]])=2021, 52, 0)</f>
        <v>99</v>
      </c>
    </row>
    <row r="8637" spans="2:17" ht="14.25" customHeight="1" x14ac:dyDescent="0.3">
      <c r="B8637" s="4" t="s">
        <v>61</v>
      </c>
      <c r="C8637" s="33">
        <v>1185731</v>
      </c>
      <c r="D8637" s="5">
        <v>44514</v>
      </c>
      <c r="E8637" s="4" t="s">
        <v>15</v>
      </c>
      <c r="F8637" s="4" t="s">
        <v>129</v>
      </c>
      <c r="G8637" s="4" t="s">
        <v>130</v>
      </c>
      <c r="H8637" s="6" t="s">
        <v>22</v>
      </c>
      <c r="I8637" s="7">
        <v>63</v>
      </c>
      <c r="J8637" s="8">
        <v>70</v>
      </c>
      <c r="K8637" s="9">
        <v>4410</v>
      </c>
      <c r="L8637" s="9">
        <v>1675.8</v>
      </c>
      <c r="M8637" s="10">
        <v>0.38</v>
      </c>
      <c r="N8637" s="4" t="s">
        <v>83</v>
      </c>
      <c r="O8637" s="4" t="str">
        <f>TEXT(Table1[[#This Row],[Invoice Date]],"yyyy")</f>
        <v>2021</v>
      </c>
      <c r="P8637" s="4" t="str">
        <f>TEXT(Table1[[#This Row],[Invoice Date]],"mmm")</f>
        <v>Nov</v>
      </c>
      <c r="Q8637" s="27">
        <f>WEEKNUM(Table1[[#This Row],[Invoice Date]]) + IF(YEAR(Table1[[#This Row],[Invoice Date]])=2021, 52, 0)</f>
        <v>99</v>
      </c>
    </row>
    <row r="8638" spans="2:17" ht="14.25" customHeight="1" x14ac:dyDescent="0.3">
      <c r="B8638" s="4" t="s">
        <v>34</v>
      </c>
      <c r="C8638" s="33">
        <v>1189833</v>
      </c>
      <c r="D8638" s="5">
        <v>44514</v>
      </c>
      <c r="E8638" s="4" t="s">
        <v>15</v>
      </c>
      <c r="F8638" s="4" t="s">
        <v>121</v>
      </c>
      <c r="G8638" s="4" t="s">
        <v>122</v>
      </c>
      <c r="H8638" s="6" t="s">
        <v>20</v>
      </c>
      <c r="I8638" s="7">
        <v>52</v>
      </c>
      <c r="J8638" s="8">
        <v>86</v>
      </c>
      <c r="K8638" s="9">
        <v>4472</v>
      </c>
      <c r="L8638" s="9">
        <v>2280.7200000000003</v>
      </c>
      <c r="M8638" s="10">
        <v>0.51</v>
      </c>
      <c r="N8638" s="4" t="s">
        <v>83</v>
      </c>
      <c r="O8638" s="4" t="str">
        <f>TEXT(Table1[[#This Row],[Invoice Date]],"yyyy")</f>
        <v>2021</v>
      </c>
      <c r="P8638" s="4" t="str">
        <f>TEXT(Table1[[#This Row],[Invoice Date]],"mmm")</f>
        <v>Nov</v>
      </c>
      <c r="Q8638" s="27">
        <f>WEEKNUM(Table1[[#This Row],[Invoice Date]]) + IF(YEAR(Table1[[#This Row],[Invoice Date]])=2021, 52, 0)</f>
        <v>99</v>
      </c>
    </row>
    <row r="8639" spans="2:17" ht="14.25" customHeight="1" x14ac:dyDescent="0.3">
      <c r="B8639" s="4" t="s">
        <v>34</v>
      </c>
      <c r="C8639" s="33">
        <v>1189833</v>
      </c>
      <c r="D8639" s="5">
        <v>44514</v>
      </c>
      <c r="E8639" s="4" t="s">
        <v>15</v>
      </c>
      <c r="F8639" s="4" t="s">
        <v>121</v>
      </c>
      <c r="G8639" s="4" t="s">
        <v>122</v>
      </c>
      <c r="H8639" s="6" t="s">
        <v>19</v>
      </c>
      <c r="I8639" s="7">
        <v>53</v>
      </c>
      <c r="J8639" s="8">
        <v>85</v>
      </c>
      <c r="K8639" s="9">
        <v>4505</v>
      </c>
      <c r="L8639" s="9">
        <v>2072.2999999999997</v>
      </c>
      <c r="M8639" s="10">
        <v>0.45999999999999996</v>
      </c>
      <c r="N8639" s="4" t="s">
        <v>83</v>
      </c>
      <c r="O8639" s="4" t="str">
        <f>TEXT(Table1[[#This Row],[Invoice Date]],"yyyy")</f>
        <v>2021</v>
      </c>
      <c r="P8639" s="4" t="str">
        <f>TEXT(Table1[[#This Row],[Invoice Date]],"mmm")</f>
        <v>Nov</v>
      </c>
      <c r="Q8639" s="27">
        <f>WEEKNUM(Table1[[#This Row],[Invoice Date]]) + IF(YEAR(Table1[[#This Row],[Invoice Date]])=2021, 52, 0)</f>
        <v>99</v>
      </c>
    </row>
    <row r="8640" spans="2:17" ht="14.25" customHeight="1" x14ac:dyDescent="0.3">
      <c r="B8640" s="4" t="s">
        <v>61</v>
      </c>
      <c r="C8640" s="33">
        <v>1185731</v>
      </c>
      <c r="D8640" s="5">
        <v>44514</v>
      </c>
      <c r="E8640" s="4" t="s">
        <v>15</v>
      </c>
      <c r="F8640" s="4" t="s">
        <v>129</v>
      </c>
      <c r="G8640" s="4" t="s">
        <v>130</v>
      </c>
      <c r="H8640" s="6" t="s">
        <v>19</v>
      </c>
      <c r="I8640" s="7">
        <v>52</v>
      </c>
      <c r="J8640" s="8">
        <v>90</v>
      </c>
      <c r="K8640" s="9">
        <v>4680</v>
      </c>
      <c r="L8640" s="9">
        <v>2059.1999999999998</v>
      </c>
      <c r="M8640" s="10">
        <v>0.44</v>
      </c>
      <c r="N8640" s="4" t="s">
        <v>83</v>
      </c>
      <c r="O8640" s="4" t="str">
        <f>TEXT(Table1[[#This Row],[Invoice Date]],"yyyy")</f>
        <v>2021</v>
      </c>
      <c r="P8640" s="4" t="str">
        <f>TEXT(Table1[[#This Row],[Invoice Date]],"mmm")</f>
        <v>Nov</v>
      </c>
      <c r="Q8640" s="27">
        <f>WEEKNUM(Table1[[#This Row],[Invoice Date]]) + IF(YEAR(Table1[[#This Row],[Invoice Date]])=2021, 52, 0)</f>
        <v>99</v>
      </c>
    </row>
    <row r="8641" spans="2:17" ht="14.25" customHeight="1" x14ac:dyDescent="0.3">
      <c r="B8641" s="4" t="s">
        <v>61</v>
      </c>
      <c r="C8641" s="33">
        <v>1185731</v>
      </c>
      <c r="D8641" s="5">
        <v>44514</v>
      </c>
      <c r="E8641" s="4" t="s">
        <v>15</v>
      </c>
      <c r="F8641" s="4" t="s">
        <v>129</v>
      </c>
      <c r="G8641" s="4" t="s">
        <v>130</v>
      </c>
      <c r="H8641" s="6" t="s">
        <v>17</v>
      </c>
      <c r="I8641" s="7">
        <v>49</v>
      </c>
      <c r="J8641" s="8">
        <v>120</v>
      </c>
      <c r="K8641" s="9">
        <v>5880</v>
      </c>
      <c r="L8641" s="9">
        <v>2058</v>
      </c>
      <c r="M8641" s="10">
        <v>0.35</v>
      </c>
      <c r="N8641" s="4" t="s">
        <v>24</v>
      </c>
      <c r="O8641" s="4" t="str">
        <f>TEXT(Table1[[#This Row],[Invoice Date]],"yyyy")</f>
        <v>2021</v>
      </c>
      <c r="P8641" s="4" t="str">
        <f>TEXT(Table1[[#This Row],[Invoice Date]],"mmm")</f>
        <v>Nov</v>
      </c>
      <c r="Q8641" s="27">
        <f>WEEKNUM(Table1[[#This Row],[Invoice Date]]) + IF(YEAR(Table1[[#This Row],[Invoice Date]])=2021, 52, 0)</f>
        <v>99</v>
      </c>
    </row>
    <row r="8642" spans="2:17" ht="14.25" customHeight="1" x14ac:dyDescent="0.3">
      <c r="B8642" s="4" t="s">
        <v>61</v>
      </c>
      <c r="C8642" s="33">
        <v>1185731</v>
      </c>
      <c r="D8642" s="5">
        <v>44514</v>
      </c>
      <c r="E8642" s="4" t="s">
        <v>15</v>
      </c>
      <c r="F8642" s="4" t="s">
        <v>129</v>
      </c>
      <c r="G8642" s="4" t="s">
        <v>130</v>
      </c>
      <c r="H8642" s="6" t="s">
        <v>23</v>
      </c>
      <c r="I8642" s="7">
        <v>48</v>
      </c>
      <c r="J8642" s="8">
        <v>123</v>
      </c>
      <c r="K8642" s="9">
        <v>5904</v>
      </c>
      <c r="L8642" s="9">
        <v>2066.4</v>
      </c>
      <c r="M8642" s="10">
        <v>0.35</v>
      </c>
      <c r="N8642" s="4" t="s">
        <v>24</v>
      </c>
      <c r="O8642" s="4" t="str">
        <f>TEXT(Table1[[#This Row],[Invoice Date]],"yyyy")</f>
        <v>2021</v>
      </c>
      <c r="P8642" s="4" t="str">
        <f>TEXT(Table1[[#This Row],[Invoice Date]],"mmm")</f>
        <v>Nov</v>
      </c>
      <c r="Q8642" s="27">
        <f>WEEKNUM(Table1[[#This Row],[Invoice Date]]) + IF(YEAR(Table1[[#This Row],[Invoice Date]])=2021, 52, 0)</f>
        <v>99</v>
      </c>
    </row>
    <row r="8643" spans="2:17" ht="14.25" customHeight="1" x14ac:dyDescent="0.3">
      <c r="B8643" s="4" t="s">
        <v>34</v>
      </c>
      <c r="C8643" s="33">
        <v>1189833</v>
      </c>
      <c r="D8643" s="5">
        <v>44514</v>
      </c>
      <c r="E8643" s="4" t="s">
        <v>15</v>
      </c>
      <c r="F8643" s="4" t="s">
        <v>121</v>
      </c>
      <c r="G8643" s="4" t="s">
        <v>122</v>
      </c>
      <c r="H8643" s="6" t="s">
        <v>23</v>
      </c>
      <c r="I8643" s="7">
        <v>64</v>
      </c>
      <c r="J8643" s="8">
        <v>98</v>
      </c>
      <c r="K8643" s="9">
        <v>6272</v>
      </c>
      <c r="L8643" s="9">
        <v>3449.6000000000004</v>
      </c>
      <c r="M8643" s="10">
        <v>0.55000000000000004</v>
      </c>
      <c r="N8643" s="4" t="s">
        <v>83</v>
      </c>
      <c r="O8643" s="4" t="str">
        <f>TEXT(Table1[[#This Row],[Invoice Date]],"yyyy")</f>
        <v>2021</v>
      </c>
      <c r="P8643" s="4" t="str">
        <f>TEXT(Table1[[#This Row],[Invoice Date]],"mmm")</f>
        <v>Nov</v>
      </c>
      <c r="Q8643" s="27">
        <f>WEEKNUM(Table1[[#This Row],[Invoice Date]]) + IF(YEAR(Table1[[#This Row],[Invoice Date]])=2021, 52, 0)</f>
        <v>99</v>
      </c>
    </row>
    <row r="8644" spans="2:17" ht="14.25" customHeight="1" x14ac:dyDescent="0.3">
      <c r="B8644" s="4" t="s">
        <v>61</v>
      </c>
      <c r="C8644" s="33">
        <v>1185731</v>
      </c>
      <c r="D8644" s="5">
        <v>44514</v>
      </c>
      <c r="E8644" s="4" t="s">
        <v>15</v>
      </c>
      <c r="F8644" s="4" t="s">
        <v>129</v>
      </c>
      <c r="G8644" s="4" t="s">
        <v>130</v>
      </c>
      <c r="H8644" s="6" t="s">
        <v>23</v>
      </c>
      <c r="I8644" s="7">
        <v>64</v>
      </c>
      <c r="J8644" s="8">
        <v>98</v>
      </c>
      <c r="K8644" s="9">
        <v>6272</v>
      </c>
      <c r="L8644" s="9">
        <v>2822.3999999999996</v>
      </c>
      <c r="M8644" s="10">
        <v>0.44999999999999996</v>
      </c>
      <c r="N8644" s="4" t="s">
        <v>83</v>
      </c>
      <c r="O8644" s="4" t="str">
        <f>TEXT(Table1[[#This Row],[Invoice Date]],"yyyy")</f>
        <v>2021</v>
      </c>
      <c r="P8644" s="4" t="str">
        <f>TEXT(Table1[[#This Row],[Invoice Date]],"mmm")</f>
        <v>Nov</v>
      </c>
      <c r="Q8644" s="27">
        <f>WEEKNUM(Table1[[#This Row],[Invoice Date]]) + IF(YEAR(Table1[[#This Row],[Invoice Date]])=2021, 52, 0)</f>
        <v>99</v>
      </c>
    </row>
    <row r="8645" spans="2:17" ht="14.25" customHeight="1" x14ac:dyDescent="0.3">
      <c r="B8645" s="4" t="s">
        <v>61</v>
      </c>
      <c r="C8645" s="33">
        <v>1185731</v>
      </c>
      <c r="D8645" s="5">
        <v>44514</v>
      </c>
      <c r="E8645" s="4" t="s">
        <v>15</v>
      </c>
      <c r="F8645" s="4" t="s">
        <v>129</v>
      </c>
      <c r="G8645" s="4" t="s">
        <v>130</v>
      </c>
      <c r="H8645" s="6" t="s">
        <v>17</v>
      </c>
      <c r="I8645" s="7">
        <v>62</v>
      </c>
      <c r="J8645" s="8">
        <v>113</v>
      </c>
      <c r="K8645" s="9">
        <v>7006</v>
      </c>
      <c r="L8645" s="9">
        <v>3012.58</v>
      </c>
      <c r="M8645" s="10">
        <v>0.43</v>
      </c>
      <c r="N8645" s="4" t="s">
        <v>83</v>
      </c>
      <c r="O8645" s="4" t="str">
        <f>TEXT(Table1[[#This Row],[Invoice Date]],"yyyy")</f>
        <v>2021</v>
      </c>
      <c r="P8645" s="4" t="str">
        <f>TEXT(Table1[[#This Row],[Invoice Date]],"mmm")</f>
        <v>Nov</v>
      </c>
      <c r="Q8645" s="27">
        <f>WEEKNUM(Table1[[#This Row],[Invoice Date]]) + IF(YEAR(Table1[[#This Row],[Invoice Date]])=2021, 52, 0)</f>
        <v>99</v>
      </c>
    </row>
    <row r="8646" spans="2:17" ht="14.25" customHeight="1" x14ac:dyDescent="0.3">
      <c r="B8646" s="4" t="s">
        <v>34</v>
      </c>
      <c r="C8646" s="33">
        <v>1189833</v>
      </c>
      <c r="D8646" s="5">
        <v>44514</v>
      </c>
      <c r="E8646" s="4" t="s">
        <v>15</v>
      </c>
      <c r="F8646" s="4" t="s">
        <v>121</v>
      </c>
      <c r="G8646" s="4" t="s">
        <v>122</v>
      </c>
      <c r="H8646" s="6" t="s">
        <v>17</v>
      </c>
      <c r="I8646" s="7">
        <v>60</v>
      </c>
      <c r="J8646" s="8">
        <v>135</v>
      </c>
      <c r="K8646" s="9">
        <v>8100</v>
      </c>
      <c r="L8646" s="9">
        <v>3807</v>
      </c>
      <c r="M8646" s="10">
        <v>0.47</v>
      </c>
      <c r="N8646" s="4" t="s">
        <v>83</v>
      </c>
      <c r="O8646" s="4" t="str">
        <f>TEXT(Table1[[#This Row],[Invoice Date]],"yyyy")</f>
        <v>2021</v>
      </c>
      <c r="P8646" s="4" t="str">
        <f>TEXT(Table1[[#This Row],[Invoice Date]],"mmm")</f>
        <v>Nov</v>
      </c>
      <c r="Q8646" s="27">
        <f>WEEKNUM(Table1[[#This Row],[Invoice Date]]) + IF(YEAR(Table1[[#This Row],[Invoice Date]])=2021, 52, 0)</f>
        <v>99</v>
      </c>
    </row>
    <row r="8647" spans="2:17" ht="14.25" customHeight="1" x14ac:dyDescent="0.3">
      <c r="B8647" s="4" t="s">
        <v>61</v>
      </c>
      <c r="C8647" s="33">
        <v>1185731</v>
      </c>
      <c r="D8647" s="5">
        <v>44514</v>
      </c>
      <c r="E8647" s="4" t="s">
        <v>15</v>
      </c>
      <c r="F8647" s="4" t="s">
        <v>62</v>
      </c>
      <c r="G8647" s="4" t="s">
        <v>63</v>
      </c>
      <c r="H8647" s="6" t="s">
        <v>21</v>
      </c>
      <c r="I8647" s="7">
        <v>45</v>
      </c>
      <c r="J8647" s="8">
        <v>175</v>
      </c>
      <c r="K8647" s="9">
        <v>78750</v>
      </c>
      <c r="L8647" s="9">
        <v>23625</v>
      </c>
      <c r="M8647" s="10">
        <v>0.3</v>
      </c>
      <c r="N8647" s="4" t="s">
        <v>24</v>
      </c>
      <c r="O8647" s="4" t="str">
        <f>TEXT(Table1[[#This Row],[Invoice Date]],"yyyy")</f>
        <v>2021</v>
      </c>
      <c r="P8647" s="4" t="str">
        <f>TEXT(Table1[[#This Row],[Invoice Date]],"mmm")</f>
        <v>Nov</v>
      </c>
      <c r="Q8647" s="27">
        <f>WEEKNUM(Table1[[#This Row],[Invoice Date]]) + IF(YEAR(Table1[[#This Row],[Invoice Date]])=2021, 52, 0)</f>
        <v>99</v>
      </c>
    </row>
    <row r="8648" spans="2:17" ht="14.25" customHeight="1" x14ac:dyDescent="0.3">
      <c r="B8648" s="4" t="s">
        <v>14</v>
      </c>
      <c r="C8648" s="33">
        <v>1185732</v>
      </c>
      <c r="D8648" s="5">
        <v>44514</v>
      </c>
      <c r="E8648" s="4" t="s">
        <v>15</v>
      </c>
      <c r="F8648" s="4" t="s">
        <v>40</v>
      </c>
      <c r="G8648" s="4" t="s">
        <v>41</v>
      </c>
      <c r="H8648" s="6" t="s">
        <v>23</v>
      </c>
      <c r="I8648" s="7">
        <v>50</v>
      </c>
      <c r="J8648" s="8">
        <v>200</v>
      </c>
      <c r="K8648" s="9">
        <v>100000</v>
      </c>
      <c r="L8648" s="9">
        <v>25000</v>
      </c>
      <c r="M8648" s="10">
        <v>0.25</v>
      </c>
      <c r="N8648" s="4" t="s">
        <v>24</v>
      </c>
      <c r="O8648" s="4" t="str">
        <f>TEXT(Table1[[#This Row],[Invoice Date]],"yyyy")</f>
        <v>2021</v>
      </c>
      <c r="P8648" s="4" t="str">
        <f>TEXT(Table1[[#This Row],[Invoice Date]],"mmm")</f>
        <v>Nov</v>
      </c>
      <c r="Q8648" s="27">
        <f>WEEKNUM(Table1[[#This Row],[Invoice Date]]) + IF(YEAR(Table1[[#This Row],[Invoice Date]])=2021, 52, 0)</f>
        <v>99</v>
      </c>
    </row>
    <row r="8649" spans="2:17" ht="14.25" customHeight="1" x14ac:dyDescent="0.3">
      <c r="B8649" s="4" t="s">
        <v>61</v>
      </c>
      <c r="C8649" s="33">
        <v>1185731</v>
      </c>
      <c r="D8649" s="5">
        <v>44514</v>
      </c>
      <c r="E8649" s="4" t="s">
        <v>15</v>
      </c>
      <c r="F8649" s="4" t="s">
        <v>129</v>
      </c>
      <c r="G8649" s="4" t="s">
        <v>130</v>
      </c>
      <c r="H8649" s="6" t="s">
        <v>21</v>
      </c>
      <c r="I8649" s="7">
        <v>55.000000000000007</v>
      </c>
      <c r="J8649" s="8">
        <v>275</v>
      </c>
      <c r="K8649" s="9">
        <v>151250.00000000003</v>
      </c>
      <c r="L8649" s="9">
        <v>37812.500000000007</v>
      </c>
      <c r="M8649" s="10">
        <v>0.25</v>
      </c>
      <c r="N8649" s="4" t="s">
        <v>18</v>
      </c>
      <c r="O8649" s="4" t="str">
        <f>TEXT(Table1[[#This Row],[Invoice Date]],"yyyy")</f>
        <v>2021</v>
      </c>
      <c r="P8649" s="4" t="str">
        <f>TEXT(Table1[[#This Row],[Invoice Date]],"mmm")</f>
        <v>Nov</v>
      </c>
      <c r="Q8649" s="27">
        <f>WEEKNUM(Table1[[#This Row],[Invoice Date]]) + IF(YEAR(Table1[[#This Row],[Invoice Date]])=2021, 52, 0)</f>
        <v>99</v>
      </c>
    </row>
    <row r="8650" spans="2:17" ht="14.25" customHeight="1" x14ac:dyDescent="0.3">
      <c r="B8650" s="4" t="s">
        <v>61</v>
      </c>
      <c r="C8650" s="33">
        <v>1185731</v>
      </c>
      <c r="D8650" s="5">
        <v>44514</v>
      </c>
      <c r="E8650" s="4" t="s">
        <v>15</v>
      </c>
      <c r="F8650" s="4" t="s">
        <v>129</v>
      </c>
      <c r="G8650" s="4" t="s">
        <v>130</v>
      </c>
      <c r="H8650" s="6" t="s">
        <v>20</v>
      </c>
      <c r="I8650" s="7">
        <v>55.000000000000007</v>
      </c>
      <c r="J8650" s="8">
        <v>295</v>
      </c>
      <c r="K8650" s="9">
        <v>162250.00000000003</v>
      </c>
      <c r="L8650" s="9">
        <v>40562.500000000007</v>
      </c>
      <c r="M8650" s="10">
        <v>0.25</v>
      </c>
      <c r="N8650" s="4" t="s">
        <v>18</v>
      </c>
      <c r="O8650" s="4" t="str">
        <f>TEXT(Table1[[#This Row],[Invoice Date]],"yyyy")</f>
        <v>2021</v>
      </c>
      <c r="P8650" s="4" t="str">
        <f>TEXT(Table1[[#This Row],[Invoice Date]],"mmm")</f>
        <v>Nov</v>
      </c>
      <c r="Q8650" s="27">
        <f>WEEKNUM(Table1[[#This Row],[Invoice Date]]) + IF(YEAR(Table1[[#This Row],[Invoice Date]])=2021, 52, 0)</f>
        <v>99</v>
      </c>
    </row>
    <row r="8651" spans="2:17" ht="14.25" customHeight="1" x14ac:dyDescent="0.3">
      <c r="B8651" s="4" t="s">
        <v>61</v>
      </c>
      <c r="C8651" s="33">
        <v>1185731</v>
      </c>
      <c r="D8651" s="5">
        <v>44514</v>
      </c>
      <c r="E8651" s="4" t="s">
        <v>15</v>
      </c>
      <c r="F8651" s="4" t="s">
        <v>129</v>
      </c>
      <c r="G8651" s="4" t="s">
        <v>130</v>
      </c>
      <c r="H8651" s="6" t="s">
        <v>22</v>
      </c>
      <c r="I8651" s="7">
        <v>65</v>
      </c>
      <c r="J8651" s="8">
        <v>250</v>
      </c>
      <c r="K8651" s="9">
        <v>162500</v>
      </c>
      <c r="L8651" s="9">
        <v>40625</v>
      </c>
      <c r="M8651" s="10">
        <v>0.25</v>
      </c>
      <c r="N8651" s="4" t="s">
        <v>18</v>
      </c>
      <c r="O8651" s="4" t="str">
        <f>TEXT(Table1[[#This Row],[Invoice Date]],"yyyy")</f>
        <v>2021</v>
      </c>
      <c r="P8651" s="4" t="str">
        <f>TEXT(Table1[[#This Row],[Invoice Date]],"mmm")</f>
        <v>Nov</v>
      </c>
      <c r="Q8651" s="27">
        <f>WEEKNUM(Table1[[#This Row],[Invoice Date]]) + IF(YEAR(Table1[[#This Row],[Invoice Date]])=2021, 52, 0)</f>
        <v>99</v>
      </c>
    </row>
    <row r="8652" spans="2:17" ht="14.25" customHeight="1" x14ac:dyDescent="0.3">
      <c r="B8652" s="4" t="s">
        <v>34</v>
      </c>
      <c r="C8652" s="33">
        <v>1189833</v>
      </c>
      <c r="D8652" s="5">
        <v>44514</v>
      </c>
      <c r="E8652" s="4" t="s">
        <v>15</v>
      </c>
      <c r="F8652" s="4" t="s">
        <v>121</v>
      </c>
      <c r="G8652" s="4" t="s">
        <v>122</v>
      </c>
      <c r="H8652" s="6" t="s">
        <v>21</v>
      </c>
      <c r="I8652" s="7">
        <v>55.000000000000007</v>
      </c>
      <c r="J8652" s="8">
        <v>300</v>
      </c>
      <c r="K8652" s="9">
        <v>165000.00000000003</v>
      </c>
      <c r="L8652" s="9">
        <v>66000.000000000015</v>
      </c>
      <c r="M8652" s="10">
        <v>0.4</v>
      </c>
      <c r="N8652" s="4" t="s">
        <v>18</v>
      </c>
      <c r="O8652" s="4" t="str">
        <f>TEXT(Table1[[#This Row],[Invoice Date]],"yyyy")</f>
        <v>2021</v>
      </c>
      <c r="P8652" s="4" t="str">
        <f>TEXT(Table1[[#This Row],[Invoice Date]],"mmm")</f>
        <v>Nov</v>
      </c>
      <c r="Q8652" s="27">
        <f>WEEKNUM(Table1[[#This Row],[Invoice Date]]) + IF(YEAR(Table1[[#This Row],[Invoice Date]])=2021, 52, 0)</f>
        <v>99</v>
      </c>
    </row>
    <row r="8653" spans="2:17" ht="14.25" customHeight="1" x14ac:dyDescent="0.3">
      <c r="B8653" s="4" t="s">
        <v>61</v>
      </c>
      <c r="C8653" s="33">
        <v>1185731</v>
      </c>
      <c r="D8653" s="5">
        <v>44514</v>
      </c>
      <c r="E8653" s="4" t="s">
        <v>15</v>
      </c>
      <c r="F8653" s="4" t="s">
        <v>129</v>
      </c>
      <c r="G8653" s="4" t="s">
        <v>130</v>
      </c>
      <c r="H8653" s="6" t="s">
        <v>19</v>
      </c>
      <c r="I8653" s="7">
        <v>55.000000000000007</v>
      </c>
      <c r="J8653" s="8">
        <v>300</v>
      </c>
      <c r="K8653" s="9">
        <v>165000.00000000003</v>
      </c>
      <c r="L8653" s="9">
        <v>49500.000000000007</v>
      </c>
      <c r="M8653" s="10">
        <v>0.3</v>
      </c>
      <c r="N8653" s="4" t="s">
        <v>18</v>
      </c>
      <c r="O8653" s="4" t="str">
        <f>TEXT(Table1[[#This Row],[Invoice Date]],"yyyy")</f>
        <v>2021</v>
      </c>
      <c r="P8653" s="4" t="str">
        <f>TEXT(Table1[[#This Row],[Invoice Date]],"mmm")</f>
        <v>Nov</v>
      </c>
      <c r="Q8653" s="27">
        <f>WEEKNUM(Table1[[#This Row],[Invoice Date]]) + IF(YEAR(Table1[[#This Row],[Invoice Date]])=2021, 52, 0)</f>
        <v>99</v>
      </c>
    </row>
    <row r="8654" spans="2:17" ht="14.25" customHeight="1" x14ac:dyDescent="0.3">
      <c r="B8654" s="4" t="s">
        <v>34</v>
      </c>
      <c r="C8654" s="33">
        <v>1189833</v>
      </c>
      <c r="D8654" s="5">
        <v>44514</v>
      </c>
      <c r="E8654" s="4" t="s">
        <v>15</v>
      </c>
      <c r="F8654" s="4" t="s">
        <v>121</v>
      </c>
      <c r="G8654" s="4" t="s">
        <v>122</v>
      </c>
      <c r="H8654" s="6" t="s">
        <v>20</v>
      </c>
      <c r="I8654" s="7">
        <v>55.000000000000007</v>
      </c>
      <c r="J8654" s="8">
        <v>320</v>
      </c>
      <c r="K8654" s="9">
        <v>176000.00000000003</v>
      </c>
      <c r="L8654" s="9">
        <v>70400.000000000015</v>
      </c>
      <c r="M8654" s="10">
        <v>0.4</v>
      </c>
      <c r="N8654" s="4" t="s">
        <v>18</v>
      </c>
      <c r="O8654" s="4" t="str">
        <f>TEXT(Table1[[#This Row],[Invoice Date]],"yyyy")</f>
        <v>2021</v>
      </c>
      <c r="P8654" s="4" t="str">
        <f>TEXT(Table1[[#This Row],[Invoice Date]],"mmm")</f>
        <v>Nov</v>
      </c>
      <c r="Q8654" s="27">
        <f>WEEKNUM(Table1[[#This Row],[Invoice Date]]) + IF(YEAR(Table1[[#This Row],[Invoice Date]])=2021, 52, 0)</f>
        <v>99</v>
      </c>
    </row>
    <row r="8655" spans="2:17" ht="14.25" customHeight="1" x14ac:dyDescent="0.3">
      <c r="B8655" s="4" t="s">
        <v>34</v>
      </c>
      <c r="C8655" s="33">
        <v>1189833</v>
      </c>
      <c r="D8655" s="5">
        <v>44514</v>
      </c>
      <c r="E8655" s="4" t="s">
        <v>15</v>
      </c>
      <c r="F8655" s="4" t="s">
        <v>121</v>
      </c>
      <c r="G8655" s="4" t="s">
        <v>122</v>
      </c>
      <c r="H8655" s="6" t="s">
        <v>22</v>
      </c>
      <c r="I8655" s="7">
        <v>65</v>
      </c>
      <c r="J8655" s="8">
        <v>275</v>
      </c>
      <c r="K8655" s="9">
        <v>178750</v>
      </c>
      <c r="L8655" s="9">
        <v>53625</v>
      </c>
      <c r="M8655" s="10">
        <v>0.3</v>
      </c>
      <c r="N8655" s="4" t="s">
        <v>18</v>
      </c>
      <c r="O8655" s="4" t="str">
        <f>TEXT(Table1[[#This Row],[Invoice Date]],"yyyy")</f>
        <v>2021</v>
      </c>
      <c r="P8655" s="4" t="str">
        <f>TEXT(Table1[[#This Row],[Invoice Date]],"mmm")</f>
        <v>Nov</v>
      </c>
      <c r="Q8655" s="27">
        <f>WEEKNUM(Table1[[#This Row],[Invoice Date]]) + IF(YEAR(Table1[[#This Row],[Invoice Date]])=2021, 52, 0)</f>
        <v>99</v>
      </c>
    </row>
    <row r="8656" spans="2:17" ht="14.25" customHeight="1" x14ac:dyDescent="0.3">
      <c r="B8656" s="4" t="s">
        <v>34</v>
      </c>
      <c r="C8656" s="33">
        <v>1189833</v>
      </c>
      <c r="D8656" s="5">
        <v>44514</v>
      </c>
      <c r="E8656" s="4" t="s">
        <v>15</v>
      </c>
      <c r="F8656" s="4" t="s">
        <v>121</v>
      </c>
      <c r="G8656" s="4" t="s">
        <v>122</v>
      </c>
      <c r="H8656" s="6" t="s">
        <v>19</v>
      </c>
      <c r="I8656" s="7">
        <v>55.000000000000007</v>
      </c>
      <c r="J8656" s="8">
        <v>325</v>
      </c>
      <c r="K8656" s="9">
        <v>178750.00000000003</v>
      </c>
      <c r="L8656" s="9">
        <v>62562.500000000007</v>
      </c>
      <c r="M8656" s="10">
        <v>0.35</v>
      </c>
      <c r="N8656" s="4" t="s">
        <v>18</v>
      </c>
      <c r="O8656" s="4" t="str">
        <f>TEXT(Table1[[#This Row],[Invoice Date]],"yyyy")</f>
        <v>2021</v>
      </c>
      <c r="P8656" s="4" t="str">
        <f>TEXT(Table1[[#This Row],[Invoice Date]],"mmm")</f>
        <v>Nov</v>
      </c>
      <c r="Q8656" s="27">
        <f>WEEKNUM(Table1[[#This Row],[Invoice Date]]) + IF(YEAR(Table1[[#This Row],[Invoice Date]])=2021, 52, 0)</f>
        <v>99</v>
      </c>
    </row>
    <row r="8657" spans="2:17" ht="14.25" customHeight="1" x14ac:dyDescent="0.3">
      <c r="B8657" s="4" t="s">
        <v>61</v>
      </c>
      <c r="C8657" s="33">
        <v>1185731</v>
      </c>
      <c r="D8657" s="5">
        <v>44514</v>
      </c>
      <c r="E8657" s="4" t="s">
        <v>15</v>
      </c>
      <c r="F8657" s="4" t="s">
        <v>129</v>
      </c>
      <c r="G8657" s="4" t="s">
        <v>130</v>
      </c>
      <c r="H8657" s="6" t="s">
        <v>17</v>
      </c>
      <c r="I8657" s="7">
        <v>65</v>
      </c>
      <c r="J8657" s="8">
        <v>375</v>
      </c>
      <c r="K8657" s="9">
        <v>243750</v>
      </c>
      <c r="L8657" s="9">
        <v>73125</v>
      </c>
      <c r="M8657" s="10">
        <v>0.3</v>
      </c>
      <c r="N8657" s="4" t="s">
        <v>18</v>
      </c>
      <c r="O8657" s="4" t="str">
        <f>TEXT(Table1[[#This Row],[Invoice Date]],"yyyy")</f>
        <v>2021</v>
      </c>
      <c r="P8657" s="4" t="str">
        <f>TEXT(Table1[[#This Row],[Invoice Date]],"mmm")</f>
        <v>Nov</v>
      </c>
      <c r="Q8657" s="27">
        <f>WEEKNUM(Table1[[#This Row],[Invoice Date]]) + IF(YEAR(Table1[[#This Row],[Invoice Date]])=2021, 52, 0)</f>
        <v>99</v>
      </c>
    </row>
    <row r="8658" spans="2:17" ht="14.25" customHeight="1" x14ac:dyDescent="0.3">
      <c r="B8658" s="4" t="s">
        <v>61</v>
      </c>
      <c r="C8658" s="33">
        <v>1185731</v>
      </c>
      <c r="D8658" s="5">
        <v>44514</v>
      </c>
      <c r="E8658" s="4" t="s">
        <v>15</v>
      </c>
      <c r="F8658" s="4" t="s">
        <v>129</v>
      </c>
      <c r="G8658" s="4" t="s">
        <v>130</v>
      </c>
      <c r="H8658" s="6" t="s">
        <v>23</v>
      </c>
      <c r="I8658" s="7">
        <v>70</v>
      </c>
      <c r="J8658" s="8">
        <v>350</v>
      </c>
      <c r="K8658" s="9">
        <v>245000</v>
      </c>
      <c r="L8658" s="9">
        <v>73500</v>
      </c>
      <c r="M8658" s="10">
        <v>0.3</v>
      </c>
      <c r="N8658" s="4" t="s">
        <v>18</v>
      </c>
      <c r="O8658" s="4" t="str">
        <f>TEXT(Table1[[#This Row],[Invoice Date]],"yyyy")</f>
        <v>2021</v>
      </c>
      <c r="P8658" s="4" t="str">
        <f>TEXT(Table1[[#This Row],[Invoice Date]],"mmm")</f>
        <v>Nov</v>
      </c>
      <c r="Q8658" s="27">
        <f>WEEKNUM(Table1[[#This Row],[Invoice Date]]) + IF(YEAR(Table1[[#This Row],[Invoice Date]])=2021, 52, 0)</f>
        <v>99</v>
      </c>
    </row>
    <row r="8659" spans="2:17" ht="14.25" customHeight="1" x14ac:dyDescent="0.3">
      <c r="B8659" s="4" t="s">
        <v>34</v>
      </c>
      <c r="C8659" s="33">
        <v>1189833</v>
      </c>
      <c r="D8659" s="5">
        <v>44514</v>
      </c>
      <c r="E8659" s="4" t="s">
        <v>15</v>
      </c>
      <c r="F8659" s="4" t="s">
        <v>121</v>
      </c>
      <c r="G8659" s="4" t="s">
        <v>122</v>
      </c>
      <c r="H8659" s="6" t="s">
        <v>23</v>
      </c>
      <c r="I8659" s="7">
        <v>70</v>
      </c>
      <c r="J8659" s="8">
        <v>375</v>
      </c>
      <c r="K8659" s="9">
        <v>262500</v>
      </c>
      <c r="L8659" s="9">
        <v>105000</v>
      </c>
      <c r="M8659" s="10">
        <v>0.4</v>
      </c>
      <c r="N8659" s="4" t="s">
        <v>18</v>
      </c>
      <c r="O8659" s="4" t="str">
        <f>TEXT(Table1[[#This Row],[Invoice Date]],"yyyy")</f>
        <v>2021</v>
      </c>
      <c r="P8659" s="4" t="str">
        <f>TEXT(Table1[[#This Row],[Invoice Date]],"mmm")</f>
        <v>Nov</v>
      </c>
      <c r="Q8659" s="27">
        <f>WEEKNUM(Table1[[#This Row],[Invoice Date]]) + IF(YEAR(Table1[[#This Row],[Invoice Date]])=2021, 52, 0)</f>
        <v>99</v>
      </c>
    </row>
    <row r="8660" spans="2:17" ht="14.25" customHeight="1" x14ac:dyDescent="0.3">
      <c r="B8660" s="4" t="s">
        <v>34</v>
      </c>
      <c r="C8660" s="33">
        <v>1189833</v>
      </c>
      <c r="D8660" s="5">
        <v>44514</v>
      </c>
      <c r="E8660" s="4" t="s">
        <v>15</v>
      </c>
      <c r="F8660" s="4" t="s">
        <v>121</v>
      </c>
      <c r="G8660" s="4" t="s">
        <v>122</v>
      </c>
      <c r="H8660" s="6" t="s">
        <v>17</v>
      </c>
      <c r="I8660" s="7">
        <v>65</v>
      </c>
      <c r="J8660" s="8">
        <v>450</v>
      </c>
      <c r="K8660" s="9">
        <v>292500</v>
      </c>
      <c r="L8660" s="9">
        <v>102375</v>
      </c>
      <c r="M8660" s="10">
        <v>0.35</v>
      </c>
      <c r="N8660" s="4" t="s">
        <v>18</v>
      </c>
      <c r="O8660" s="4" t="str">
        <f>TEXT(Table1[[#This Row],[Invoice Date]],"yyyy")</f>
        <v>2021</v>
      </c>
      <c r="P8660" s="4" t="str">
        <f>TEXT(Table1[[#This Row],[Invoice Date]],"mmm")</f>
        <v>Nov</v>
      </c>
      <c r="Q8660" s="27">
        <f>WEEKNUM(Table1[[#This Row],[Invoice Date]]) + IF(YEAR(Table1[[#This Row],[Invoice Date]])=2021, 52, 0)</f>
        <v>99</v>
      </c>
    </row>
    <row r="8661" spans="2:17" ht="14.25" customHeight="1" x14ac:dyDescent="0.3">
      <c r="B8661" s="4" t="s">
        <v>61</v>
      </c>
      <c r="C8661" s="33">
        <v>1185731</v>
      </c>
      <c r="D8661" s="5">
        <v>44515</v>
      </c>
      <c r="E8661" s="4" t="s">
        <v>15</v>
      </c>
      <c r="F8661" s="4" t="s">
        <v>62</v>
      </c>
      <c r="G8661" s="4" t="s">
        <v>63</v>
      </c>
      <c r="H8661" s="6" t="s">
        <v>22</v>
      </c>
      <c r="I8661" s="7">
        <v>50</v>
      </c>
      <c r="J8661" s="8">
        <v>53</v>
      </c>
      <c r="K8661" s="9">
        <v>2650</v>
      </c>
      <c r="L8661" s="9">
        <v>954</v>
      </c>
      <c r="M8661" s="10">
        <v>0.36</v>
      </c>
      <c r="N8661" s="4" t="s">
        <v>83</v>
      </c>
      <c r="O8661" s="4" t="str">
        <f>TEXT(Table1[[#This Row],[Invoice Date]],"yyyy")</f>
        <v>2021</v>
      </c>
      <c r="P8661" s="4" t="str">
        <f>TEXT(Table1[[#This Row],[Invoice Date]],"mmm")</f>
        <v>Nov</v>
      </c>
      <c r="Q8661" s="27">
        <f>WEEKNUM(Table1[[#This Row],[Invoice Date]]) + IF(YEAR(Table1[[#This Row],[Invoice Date]])=2021, 52, 0)</f>
        <v>99</v>
      </c>
    </row>
    <row r="8662" spans="2:17" ht="14.25" customHeight="1" x14ac:dyDescent="0.3">
      <c r="B8662" s="4" t="s">
        <v>14</v>
      </c>
      <c r="C8662" s="33">
        <v>1185732</v>
      </c>
      <c r="D8662" s="5">
        <v>44515</v>
      </c>
      <c r="E8662" s="4" t="s">
        <v>15</v>
      </c>
      <c r="F8662" s="4" t="s">
        <v>40</v>
      </c>
      <c r="G8662" s="4" t="s">
        <v>41</v>
      </c>
      <c r="H8662" s="6" t="s">
        <v>17</v>
      </c>
      <c r="I8662" s="7">
        <v>44</v>
      </c>
      <c r="J8662" s="8">
        <v>150</v>
      </c>
      <c r="K8662" s="9">
        <v>6600</v>
      </c>
      <c r="L8662" s="9">
        <v>3432</v>
      </c>
      <c r="M8662" s="10">
        <v>0.52</v>
      </c>
      <c r="N8662" s="4" t="s">
        <v>24</v>
      </c>
      <c r="O8662" s="4" t="str">
        <f>TEXT(Table1[[#This Row],[Invoice Date]],"yyyy")</f>
        <v>2021</v>
      </c>
      <c r="P8662" s="4" t="str">
        <f>TEXT(Table1[[#This Row],[Invoice Date]],"mmm")</f>
        <v>Nov</v>
      </c>
      <c r="Q8662" s="27">
        <f>WEEKNUM(Table1[[#This Row],[Invoice Date]]) + IF(YEAR(Table1[[#This Row],[Invoice Date]])=2021, 52, 0)</f>
        <v>99</v>
      </c>
    </row>
    <row r="8663" spans="2:17" ht="14.25" customHeight="1" x14ac:dyDescent="0.3">
      <c r="B8663" s="4" t="s">
        <v>14</v>
      </c>
      <c r="C8663" s="33">
        <v>1185732</v>
      </c>
      <c r="D8663" s="5">
        <v>44515</v>
      </c>
      <c r="E8663" s="4" t="s">
        <v>15</v>
      </c>
      <c r="F8663" s="4" t="s">
        <v>40</v>
      </c>
      <c r="G8663" s="4" t="s">
        <v>41</v>
      </c>
      <c r="H8663" s="6" t="s">
        <v>17</v>
      </c>
      <c r="I8663" s="7">
        <v>58</v>
      </c>
      <c r="J8663" s="8">
        <v>136</v>
      </c>
      <c r="K8663" s="9">
        <v>7888</v>
      </c>
      <c r="L8663" s="9">
        <v>4969.4399999999996</v>
      </c>
      <c r="M8663" s="10">
        <v>0.63</v>
      </c>
      <c r="N8663" s="4" t="s">
        <v>83</v>
      </c>
      <c r="O8663" s="4" t="str">
        <f>TEXT(Table1[[#This Row],[Invoice Date]],"yyyy")</f>
        <v>2021</v>
      </c>
      <c r="P8663" s="4" t="str">
        <f>TEXT(Table1[[#This Row],[Invoice Date]],"mmm")</f>
        <v>Nov</v>
      </c>
      <c r="Q8663" s="27">
        <f>WEEKNUM(Table1[[#This Row],[Invoice Date]]) + IF(YEAR(Table1[[#This Row],[Invoice Date]])=2021, 52, 0)</f>
        <v>99</v>
      </c>
    </row>
    <row r="8664" spans="2:17" ht="14.25" customHeight="1" x14ac:dyDescent="0.3">
      <c r="B8664" s="4" t="s">
        <v>61</v>
      </c>
      <c r="C8664" s="33">
        <v>1185731</v>
      </c>
      <c r="D8664" s="5">
        <v>44515</v>
      </c>
      <c r="E8664" s="4" t="s">
        <v>15</v>
      </c>
      <c r="F8664" s="4" t="s">
        <v>62</v>
      </c>
      <c r="G8664" s="4" t="s">
        <v>63</v>
      </c>
      <c r="H8664" s="6" t="s">
        <v>22</v>
      </c>
      <c r="I8664" s="7">
        <v>54.999999999999993</v>
      </c>
      <c r="J8664" s="8">
        <v>175</v>
      </c>
      <c r="K8664" s="9">
        <v>96249.999999999985</v>
      </c>
      <c r="L8664" s="9">
        <v>24062.499999999996</v>
      </c>
      <c r="M8664" s="10">
        <v>0.25</v>
      </c>
      <c r="N8664" s="4" t="s">
        <v>24</v>
      </c>
      <c r="O8664" s="4" t="str">
        <f>TEXT(Table1[[#This Row],[Invoice Date]],"yyyy")</f>
        <v>2021</v>
      </c>
      <c r="P8664" s="4" t="str">
        <f>TEXT(Table1[[#This Row],[Invoice Date]],"mmm")</f>
        <v>Nov</v>
      </c>
      <c r="Q8664" s="27">
        <f>WEEKNUM(Table1[[#This Row],[Invoice Date]]) + IF(YEAR(Table1[[#This Row],[Invoice Date]])=2021, 52, 0)</f>
        <v>99</v>
      </c>
    </row>
    <row r="8665" spans="2:17" ht="14.25" customHeight="1" x14ac:dyDescent="0.3">
      <c r="B8665" s="4" t="s">
        <v>14</v>
      </c>
      <c r="C8665" s="33">
        <v>1185732</v>
      </c>
      <c r="D8665" s="5">
        <v>44515</v>
      </c>
      <c r="E8665" s="4" t="s">
        <v>15</v>
      </c>
      <c r="F8665" s="4" t="s">
        <v>40</v>
      </c>
      <c r="G8665" s="4" t="s">
        <v>41</v>
      </c>
      <c r="H8665" s="6" t="s">
        <v>17</v>
      </c>
      <c r="I8665" s="7">
        <v>60</v>
      </c>
      <c r="J8665" s="8">
        <v>470</v>
      </c>
      <c r="K8665" s="9">
        <v>282000</v>
      </c>
      <c r="L8665" s="9">
        <v>141000</v>
      </c>
      <c r="M8665" s="10">
        <v>0.5</v>
      </c>
      <c r="N8665" s="4" t="s">
        <v>24</v>
      </c>
      <c r="O8665" s="4" t="str">
        <f>TEXT(Table1[[#This Row],[Invoice Date]],"yyyy")</f>
        <v>2021</v>
      </c>
      <c r="P8665" s="4" t="str">
        <f>TEXT(Table1[[#This Row],[Invoice Date]],"mmm")</f>
        <v>Nov</v>
      </c>
      <c r="Q8665" s="27">
        <f>WEEKNUM(Table1[[#This Row],[Invoice Date]]) + IF(YEAR(Table1[[#This Row],[Invoice Date]])=2021, 52, 0)</f>
        <v>99</v>
      </c>
    </row>
    <row r="8666" spans="2:17" ht="14.25" customHeight="1" x14ac:dyDescent="0.3">
      <c r="B8666" s="4" t="s">
        <v>14</v>
      </c>
      <c r="C8666" s="33">
        <v>1185732</v>
      </c>
      <c r="D8666" s="5">
        <v>44516</v>
      </c>
      <c r="E8666" s="4" t="s">
        <v>15</v>
      </c>
      <c r="F8666" s="4" t="s">
        <v>40</v>
      </c>
      <c r="G8666" s="4" t="s">
        <v>41</v>
      </c>
      <c r="H8666" s="6" t="s">
        <v>19</v>
      </c>
      <c r="I8666" s="7">
        <v>40</v>
      </c>
      <c r="J8666" s="8">
        <v>54</v>
      </c>
      <c r="K8666" s="9">
        <v>2160</v>
      </c>
      <c r="L8666" s="9">
        <v>712.8</v>
      </c>
      <c r="M8666" s="10">
        <v>0.32999999999999996</v>
      </c>
      <c r="N8666" s="4" t="s">
        <v>24</v>
      </c>
      <c r="O8666" s="4" t="str">
        <f>TEXT(Table1[[#This Row],[Invoice Date]],"yyyy")</f>
        <v>2021</v>
      </c>
      <c r="P8666" s="4" t="str">
        <f>TEXT(Table1[[#This Row],[Invoice Date]],"mmm")</f>
        <v>Nov</v>
      </c>
      <c r="Q8666" s="27">
        <f>WEEKNUM(Table1[[#This Row],[Invoice Date]]) + IF(YEAR(Table1[[#This Row],[Invoice Date]])=2021, 52, 0)</f>
        <v>99</v>
      </c>
    </row>
    <row r="8667" spans="2:17" ht="14.25" customHeight="1" x14ac:dyDescent="0.3">
      <c r="B8667" s="4" t="s">
        <v>14</v>
      </c>
      <c r="C8667" s="33">
        <v>1185732</v>
      </c>
      <c r="D8667" s="5">
        <v>44516</v>
      </c>
      <c r="E8667" s="4" t="s">
        <v>15</v>
      </c>
      <c r="F8667" s="4" t="s">
        <v>40</v>
      </c>
      <c r="G8667" s="4" t="s">
        <v>41</v>
      </c>
      <c r="H8667" s="6" t="s">
        <v>19</v>
      </c>
      <c r="I8667" s="7">
        <v>54</v>
      </c>
      <c r="J8667" s="8">
        <v>53</v>
      </c>
      <c r="K8667" s="9">
        <v>2862</v>
      </c>
      <c r="L8667" s="9">
        <v>1144.8</v>
      </c>
      <c r="M8667" s="10">
        <v>0.4</v>
      </c>
      <c r="N8667" s="4" t="s">
        <v>83</v>
      </c>
      <c r="O8667" s="4" t="str">
        <f>TEXT(Table1[[#This Row],[Invoice Date]],"yyyy")</f>
        <v>2021</v>
      </c>
      <c r="P8667" s="4" t="str">
        <f>TEXT(Table1[[#This Row],[Invoice Date]],"mmm")</f>
        <v>Nov</v>
      </c>
      <c r="Q8667" s="27">
        <f>WEEKNUM(Table1[[#This Row],[Invoice Date]]) + IF(YEAR(Table1[[#This Row],[Invoice Date]])=2021, 52, 0)</f>
        <v>99</v>
      </c>
    </row>
    <row r="8668" spans="2:17" ht="14.25" customHeight="1" x14ac:dyDescent="0.3">
      <c r="B8668" s="4" t="s">
        <v>61</v>
      </c>
      <c r="C8668" s="33">
        <v>1185731</v>
      </c>
      <c r="D8668" s="5">
        <v>44516</v>
      </c>
      <c r="E8668" s="4" t="s">
        <v>15</v>
      </c>
      <c r="F8668" s="4" t="s">
        <v>62</v>
      </c>
      <c r="G8668" s="4" t="s">
        <v>63</v>
      </c>
      <c r="H8668" s="6" t="s">
        <v>23</v>
      </c>
      <c r="I8668" s="7">
        <v>56</v>
      </c>
      <c r="J8668" s="8">
        <v>85</v>
      </c>
      <c r="K8668" s="9">
        <v>4760</v>
      </c>
      <c r="L8668" s="9">
        <v>2427.6</v>
      </c>
      <c r="M8668" s="10">
        <v>0.51</v>
      </c>
      <c r="N8668" s="4" t="s">
        <v>83</v>
      </c>
      <c r="O8668" s="4" t="str">
        <f>TEXT(Table1[[#This Row],[Invoice Date]],"yyyy")</f>
        <v>2021</v>
      </c>
      <c r="P8668" s="4" t="str">
        <f>TEXT(Table1[[#This Row],[Invoice Date]],"mmm")</f>
        <v>Nov</v>
      </c>
      <c r="Q8668" s="27">
        <f>WEEKNUM(Table1[[#This Row],[Invoice Date]]) + IF(YEAR(Table1[[#This Row],[Invoice Date]])=2021, 52, 0)</f>
        <v>99</v>
      </c>
    </row>
    <row r="8669" spans="2:17" ht="14.25" customHeight="1" x14ac:dyDescent="0.3">
      <c r="B8669" s="4" t="s">
        <v>26</v>
      </c>
      <c r="C8669" s="33">
        <v>1197831</v>
      </c>
      <c r="D8669" s="5">
        <v>44516</v>
      </c>
      <c r="E8669" s="4" t="s">
        <v>36</v>
      </c>
      <c r="F8669" s="4" t="s">
        <v>74</v>
      </c>
      <c r="G8669" s="4" t="s">
        <v>75</v>
      </c>
      <c r="H8669" s="6" t="s">
        <v>20</v>
      </c>
      <c r="I8669" s="7">
        <v>43</v>
      </c>
      <c r="J8669" s="8">
        <v>120</v>
      </c>
      <c r="K8669" s="9">
        <v>5160</v>
      </c>
      <c r="L8669" s="9">
        <v>2321.9999999999995</v>
      </c>
      <c r="M8669" s="10">
        <v>0.44999999999999996</v>
      </c>
      <c r="N8669" s="4" t="s">
        <v>83</v>
      </c>
      <c r="O8669" s="4" t="str">
        <f>TEXT(Table1[[#This Row],[Invoice Date]],"yyyy")</f>
        <v>2021</v>
      </c>
      <c r="P8669" s="4" t="str">
        <f>TEXT(Table1[[#This Row],[Invoice Date]],"mmm")</f>
        <v>Nov</v>
      </c>
      <c r="Q8669" s="27">
        <f>WEEKNUM(Table1[[#This Row],[Invoice Date]]) + IF(YEAR(Table1[[#This Row],[Invoice Date]])=2021, 52, 0)</f>
        <v>99</v>
      </c>
    </row>
    <row r="8670" spans="2:17" ht="14.25" customHeight="1" x14ac:dyDescent="0.3">
      <c r="B8670" s="4" t="s">
        <v>26</v>
      </c>
      <c r="C8670" s="33">
        <v>1197831</v>
      </c>
      <c r="D8670" s="5">
        <v>44516</v>
      </c>
      <c r="E8670" s="4" t="s">
        <v>36</v>
      </c>
      <c r="F8670" s="4" t="s">
        <v>74</v>
      </c>
      <c r="G8670" s="4" t="s">
        <v>75</v>
      </c>
      <c r="H8670" s="6" t="s">
        <v>21</v>
      </c>
      <c r="I8670" s="7">
        <v>41</v>
      </c>
      <c r="J8670" s="8">
        <v>138</v>
      </c>
      <c r="K8670" s="9">
        <v>5658</v>
      </c>
      <c r="L8670" s="9">
        <v>2772.42</v>
      </c>
      <c r="M8670" s="10">
        <v>0.49</v>
      </c>
      <c r="N8670" s="4" t="s">
        <v>83</v>
      </c>
      <c r="O8670" s="4" t="str">
        <f>TEXT(Table1[[#This Row],[Invoice Date]],"yyyy")</f>
        <v>2021</v>
      </c>
      <c r="P8670" s="4" t="str">
        <f>TEXT(Table1[[#This Row],[Invoice Date]],"mmm")</f>
        <v>Nov</v>
      </c>
      <c r="Q8670" s="27">
        <f>WEEKNUM(Table1[[#This Row],[Invoice Date]]) + IF(YEAR(Table1[[#This Row],[Invoice Date]])=2021, 52, 0)</f>
        <v>99</v>
      </c>
    </row>
    <row r="8671" spans="2:17" ht="14.25" customHeight="1" x14ac:dyDescent="0.3">
      <c r="B8671" s="4" t="s">
        <v>26</v>
      </c>
      <c r="C8671" s="33">
        <v>1197831</v>
      </c>
      <c r="D8671" s="5">
        <v>44516</v>
      </c>
      <c r="E8671" s="4" t="s">
        <v>36</v>
      </c>
      <c r="F8671" s="4" t="s">
        <v>74</v>
      </c>
      <c r="G8671" s="4" t="s">
        <v>75</v>
      </c>
      <c r="H8671" s="6" t="s">
        <v>19</v>
      </c>
      <c r="I8671" s="7">
        <v>42</v>
      </c>
      <c r="J8671" s="8">
        <v>145</v>
      </c>
      <c r="K8671" s="9">
        <v>6090</v>
      </c>
      <c r="L8671" s="9">
        <v>3349.4999999999995</v>
      </c>
      <c r="M8671" s="10">
        <v>0.54999999999999993</v>
      </c>
      <c r="N8671" s="4" t="s">
        <v>83</v>
      </c>
      <c r="O8671" s="4" t="str">
        <f>TEXT(Table1[[#This Row],[Invoice Date]],"yyyy")</f>
        <v>2021</v>
      </c>
      <c r="P8671" s="4" t="str">
        <f>TEXT(Table1[[#This Row],[Invoice Date]],"mmm")</f>
        <v>Nov</v>
      </c>
      <c r="Q8671" s="27">
        <f>WEEKNUM(Table1[[#This Row],[Invoice Date]]) + IF(YEAR(Table1[[#This Row],[Invoice Date]])=2021, 52, 0)</f>
        <v>99</v>
      </c>
    </row>
    <row r="8672" spans="2:17" ht="14.25" customHeight="1" x14ac:dyDescent="0.3">
      <c r="B8672" s="4" t="s">
        <v>26</v>
      </c>
      <c r="C8672" s="33">
        <v>1197831</v>
      </c>
      <c r="D8672" s="5">
        <v>44516</v>
      </c>
      <c r="E8672" s="4" t="s">
        <v>36</v>
      </c>
      <c r="F8672" s="4" t="s">
        <v>74</v>
      </c>
      <c r="G8672" s="4" t="s">
        <v>75</v>
      </c>
      <c r="H8672" s="6" t="s">
        <v>22</v>
      </c>
      <c r="I8672" s="7">
        <v>59</v>
      </c>
      <c r="J8672" s="8">
        <v>126</v>
      </c>
      <c r="K8672" s="9">
        <v>7434</v>
      </c>
      <c r="L8672" s="9">
        <v>4088.6999999999994</v>
      </c>
      <c r="M8672" s="10">
        <v>0.54999999999999993</v>
      </c>
      <c r="N8672" s="4" t="s">
        <v>83</v>
      </c>
      <c r="O8672" s="4" t="str">
        <f>TEXT(Table1[[#This Row],[Invoice Date]],"yyyy")</f>
        <v>2021</v>
      </c>
      <c r="P8672" s="4" t="str">
        <f>TEXT(Table1[[#This Row],[Invoice Date]],"mmm")</f>
        <v>Nov</v>
      </c>
      <c r="Q8672" s="27">
        <f>WEEKNUM(Table1[[#This Row],[Invoice Date]]) + IF(YEAR(Table1[[#This Row],[Invoice Date]])=2021, 52, 0)</f>
        <v>99</v>
      </c>
    </row>
    <row r="8673" spans="2:17" ht="14.25" customHeight="1" x14ac:dyDescent="0.3">
      <c r="B8673" s="4" t="s">
        <v>26</v>
      </c>
      <c r="C8673" s="33">
        <v>1197831</v>
      </c>
      <c r="D8673" s="5">
        <v>44516</v>
      </c>
      <c r="E8673" s="4" t="s">
        <v>36</v>
      </c>
      <c r="F8673" s="4" t="s">
        <v>74</v>
      </c>
      <c r="G8673" s="4" t="s">
        <v>75</v>
      </c>
      <c r="H8673" s="6" t="s">
        <v>17</v>
      </c>
      <c r="I8673" s="7">
        <v>49</v>
      </c>
      <c r="J8673" s="8">
        <v>196</v>
      </c>
      <c r="K8673" s="9">
        <v>9604</v>
      </c>
      <c r="L8673" s="9">
        <v>6050.52</v>
      </c>
      <c r="M8673" s="10">
        <v>0.63</v>
      </c>
      <c r="N8673" s="4" t="s">
        <v>83</v>
      </c>
      <c r="O8673" s="4" t="str">
        <f>TEXT(Table1[[#This Row],[Invoice Date]],"yyyy")</f>
        <v>2021</v>
      </c>
      <c r="P8673" s="4" t="str">
        <f>TEXT(Table1[[#This Row],[Invoice Date]],"mmm")</f>
        <v>Nov</v>
      </c>
      <c r="Q8673" s="27">
        <f>WEEKNUM(Table1[[#This Row],[Invoice Date]]) + IF(YEAR(Table1[[#This Row],[Invoice Date]])=2021, 52, 0)</f>
        <v>99</v>
      </c>
    </row>
    <row r="8674" spans="2:17" ht="14.25" customHeight="1" x14ac:dyDescent="0.3">
      <c r="B8674" s="4" t="s">
        <v>26</v>
      </c>
      <c r="C8674" s="33">
        <v>1197831</v>
      </c>
      <c r="D8674" s="5">
        <v>44516</v>
      </c>
      <c r="E8674" s="4" t="s">
        <v>36</v>
      </c>
      <c r="F8674" s="4" t="s">
        <v>74</v>
      </c>
      <c r="G8674" s="4" t="s">
        <v>75</v>
      </c>
      <c r="H8674" s="6" t="s">
        <v>23</v>
      </c>
      <c r="I8674" s="7">
        <v>59</v>
      </c>
      <c r="J8674" s="8">
        <v>169</v>
      </c>
      <c r="K8674" s="9">
        <v>9971</v>
      </c>
      <c r="L8674" s="9">
        <v>6879.9900000000007</v>
      </c>
      <c r="M8674" s="10">
        <v>0.69000000000000006</v>
      </c>
      <c r="N8674" s="4" t="s">
        <v>83</v>
      </c>
      <c r="O8674" s="4" t="str">
        <f>TEXT(Table1[[#This Row],[Invoice Date]],"yyyy")</f>
        <v>2021</v>
      </c>
      <c r="P8674" s="4" t="str">
        <f>TEXT(Table1[[#This Row],[Invoice Date]],"mmm")</f>
        <v>Nov</v>
      </c>
      <c r="Q8674" s="27">
        <f>WEEKNUM(Table1[[#This Row],[Invoice Date]]) + IF(YEAR(Table1[[#This Row],[Invoice Date]])=2021, 52, 0)</f>
        <v>99</v>
      </c>
    </row>
    <row r="8675" spans="2:17" ht="14.25" customHeight="1" x14ac:dyDescent="0.3">
      <c r="B8675" s="4" t="s">
        <v>14</v>
      </c>
      <c r="C8675" s="33">
        <v>1185732</v>
      </c>
      <c r="D8675" s="5">
        <v>44516</v>
      </c>
      <c r="E8675" s="4" t="s">
        <v>15</v>
      </c>
      <c r="F8675" s="4" t="s">
        <v>40</v>
      </c>
      <c r="G8675" s="4" t="s">
        <v>41</v>
      </c>
      <c r="H8675" s="6" t="s">
        <v>19</v>
      </c>
      <c r="I8675" s="7">
        <v>60.000000000000007</v>
      </c>
      <c r="J8675" s="8">
        <v>175</v>
      </c>
      <c r="K8675" s="9">
        <v>105000.00000000001</v>
      </c>
      <c r="L8675" s="9">
        <v>31500.000000000004</v>
      </c>
      <c r="M8675" s="10">
        <v>0.3</v>
      </c>
      <c r="N8675" s="4" t="s">
        <v>24</v>
      </c>
      <c r="O8675" s="4" t="str">
        <f>TEXT(Table1[[#This Row],[Invoice Date]],"yyyy")</f>
        <v>2021</v>
      </c>
      <c r="P8675" s="4" t="str">
        <f>TEXT(Table1[[#This Row],[Invoice Date]],"mmm")</f>
        <v>Nov</v>
      </c>
      <c r="Q8675" s="27">
        <f>WEEKNUM(Table1[[#This Row],[Invoice Date]]) + IF(YEAR(Table1[[#This Row],[Invoice Date]])=2021, 52, 0)</f>
        <v>99</v>
      </c>
    </row>
    <row r="8676" spans="2:17" ht="14.25" customHeight="1" x14ac:dyDescent="0.3">
      <c r="B8676" s="4" t="s">
        <v>61</v>
      </c>
      <c r="C8676" s="33">
        <v>1185731</v>
      </c>
      <c r="D8676" s="5">
        <v>44516</v>
      </c>
      <c r="E8676" s="4" t="s">
        <v>15</v>
      </c>
      <c r="F8676" s="4" t="s">
        <v>62</v>
      </c>
      <c r="G8676" s="4" t="s">
        <v>63</v>
      </c>
      <c r="H8676" s="6" t="s">
        <v>23</v>
      </c>
      <c r="I8676" s="7">
        <v>60</v>
      </c>
      <c r="J8676" s="8">
        <v>325</v>
      </c>
      <c r="K8676" s="9">
        <v>195000</v>
      </c>
      <c r="L8676" s="9">
        <v>78000</v>
      </c>
      <c r="M8676" s="10">
        <v>0.4</v>
      </c>
      <c r="N8676" s="4" t="s">
        <v>24</v>
      </c>
      <c r="O8676" s="4" t="str">
        <f>TEXT(Table1[[#This Row],[Invoice Date]],"yyyy")</f>
        <v>2021</v>
      </c>
      <c r="P8676" s="4" t="str">
        <f>TEXT(Table1[[#This Row],[Invoice Date]],"mmm")</f>
        <v>Nov</v>
      </c>
      <c r="Q8676" s="27">
        <f>WEEKNUM(Table1[[#This Row],[Invoice Date]]) + IF(YEAR(Table1[[#This Row],[Invoice Date]])=2021, 52, 0)</f>
        <v>99</v>
      </c>
    </row>
    <row r="8677" spans="2:17" ht="14.25" customHeight="1" x14ac:dyDescent="0.3">
      <c r="B8677" s="4" t="s">
        <v>26</v>
      </c>
      <c r="C8677" s="33">
        <v>1197831</v>
      </c>
      <c r="D8677" s="5">
        <v>44516</v>
      </c>
      <c r="E8677" s="4" t="s">
        <v>36</v>
      </c>
      <c r="F8677" s="4" t="s">
        <v>74</v>
      </c>
      <c r="G8677" s="4" t="s">
        <v>75</v>
      </c>
      <c r="H8677" s="6" t="s">
        <v>20</v>
      </c>
      <c r="I8677" s="7">
        <v>45.000000000000014</v>
      </c>
      <c r="J8677" s="8">
        <v>445</v>
      </c>
      <c r="K8677" s="9">
        <v>200250.00000000006</v>
      </c>
      <c r="L8677" s="9">
        <v>60075.000000000015</v>
      </c>
      <c r="M8677" s="10">
        <v>0.3</v>
      </c>
      <c r="N8677" s="4" t="s">
        <v>18</v>
      </c>
      <c r="O8677" s="4" t="str">
        <f>TEXT(Table1[[#This Row],[Invoice Date]],"yyyy")</f>
        <v>2021</v>
      </c>
      <c r="P8677" s="4" t="str">
        <f>TEXT(Table1[[#This Row],[Invoice Date]],"mmm")</f>
        <v>Nov</v>
      </c>
      <c r="Q8677" s="27">
        <f>WEEKNUM(Table1[[#This Row],[Invoice Date]]) + IF(YEAR(Table1[[#This Row],[Invoice Date]])=2021, 52, 0)</f>
        <v>99</v>
      </c>
    </row>
    <row r="8678" spans="2:17" ht="14.25" customHeight="1" x14ac:dyDescent="0.3">
      <c r="B8678" s="4" t="s">
        <v>26</v>
      </c>
      <c r="C8678" s="33">
        <v>1197831</v>
      </c>
      <c r="D8678" s="5">
        <v>44516</v>
      </c>
      <c r="E8678" s="4" t="s">
        <v>36</v>
      </c>
      <c r="F8678" s="4" t="s">
        <v>74</v>
      </c>
      <c r="G8678" s="4" t="s">
        <v>75</v>
      </c>
      <c r="H8678" s="6" t="s">
        <v>21</v>
      </c>
      <c r="I8678" s="7">
        <v>45.000000000000014</v>
      </c>
      <c r="J8678" s="8">
        <v>475</v>
      </c>
      <c r="K8678" s="9">
        <v>213750.00000000006</v>
      </c>
      <c r="L8678" s="9">
        <v>74812.500000000015</v>
      </c>
      <c r="M8678" s="10">
        <v>0.35</v>
      </c>
      <c r="N8678" s="4" t="s">
        <v>18</v>
      </c>
      <c r="O8678" s="4" t="str">
        <f>TEXT(Table1[[#This Row],[Invoice Date]],"yyyy")</f>
        <v>2021</v>
      </c>
      <c r="P8678" s="4" t="str">
        <f>TEXT(Table1[[#This Row],[Invoice Date]],"mmm")</f>
        <v>Nov</v>
      </c>
      <c r="Q8678" s="27">
        <f>WEEKNUM(Table1[[#This Row],[Invoice Date]]) + IF(YEAR(Table1[[#This Row],[Invoice Date]])=2021, 52, 0)</f>
        <v>99</v>
      </c>
    </row>
    <row r="8679" spans="2:17" ht="14.25" customHeight="1" x14ac:dyDescent="0.3">
      <c r="B8679" s="4" t="s">
        <v>26</v>
      </c>
      <c r="C8679" s="33">
        <v>1197831</v>
      </c>
      <c r="D8679" s="5">
        <v>44516</v>
      </c>
      <c r="E8679" s="4" t="s">
        <v>36</v>
      </c>
      <c r="F8679" s="4" t="s">
        <v>74</v>
      </c>
      <c r="G8679" s="4" t="s">
        <v>75</v>
      </c>
      <c r="H8679" s="6" t="s">
        <v>19</v>
      </c>
      <c r="I8679" s="7">
        <v>45.000000000000014</v>
      </c>
      <c r="J8679" s="8">
        <v>500</v>
      </c>
      <c r="K8679" s="9">
        <v>225000.00000000006</v>
      </c>
      <c r="L8679" s="9">
        <v>90000.000000000015</v>
      </c>
      <c r="M8679" s="10">
        <v>0.39999999999999997</v>
      </c>
      <c r="N8679" s="4" t="s">
        <v>18</v>
      </c>
      <c r="O8679" s="4" t="str">
        <f>TEXT(Table1[[#This Row],[Invoice Date]],"yyyy")</f>
        <v>2021</v>
      </c>
      <c r="P8679" s="4" t="str">
        <f>TEXT(Table1[[#This Row],[Invoice Date]],"mmm")</f>
        <v>Nov</v>
      </c>
      <c r="Q8679" s="27">
        <f>WEEKNUM(Table1[[#This Row],[Invoice Date]]) + IF(YEAR(Table1[[#This Row],[Invoice Date]])=2021, 52, 0)</f>
        <v>99</v>
      </c>
    </row>
    <row r="8680" spans="2:17" ht="14.25" customHeight="1" x14ac:dyDescent="0.3">
      <c r="B8680" s="4" t="s">
        <v>26</v>
      </c>
      <c r="C8680" s="33">
        <v>1197831</v>
      </c>
      <c r="D8680" s="5">
        <v>44516</v>
      </c>
      <c r="E8680" s="4" t="s">
        <v>36</v>
      </c>
      <c r="F8680" s="4" t="s">
        <v>74</v>
      </c>
      <c r="G8680" s="4" t="s">
        <v>75</v>
      </c>
      <c r="H8680" s="6" t="s">
        <v>22</v>
      </c>
      <c r="I8680" s="7">
        <v>60</v>
      </c>
      <c r="J8680" s="8">
        <v>450</v>
      </c>
      <c r="K8680" s="9">
        <v>270000</v>
      </c>
      <c r="L8680" s="9">
        <v>107999.99999999999</v>
      </c>
      <c r="M8680" s="10">
        <v>0.39999999999999997</v>
      </c>
      <c r="N8680" s="4" t="s">
        <v>18</v>
      </c>
      <c r="O8680" s="4" t="str">
        <f>TEXT(Table1[[#This Row],[Invoice Date]],"yyyy")</f>
        <v>2021</v>
      </c>
      <c r="P8680" s="4" t="str">
        <f>TEXT(Table1[[#This Row],[Invoice Date]],"mmm")</f>
        <v>Nov</v>
      </c>
      <c r="Q8680" s="27">
        <f>WEEKNUM(Table1[[#This Row],[Invoice Date]]) + IF(YEAR(Table1[[#This Row],[Invoice Date]])=2021, 52, 0)</f>
        <v>99</v>
      </c>
    </row>
    <row r="8681" spans="2:17" ht="14.25" customHeight="1" x14ac:dyDescent="0.3">
      <c r="B8681" s="4" t="s">
        <v>26</v>
      </c>
      <c r="C8681" s="33">
        <v>1197831</v>
      </c>
      <c r="D8681" s="5">
        <v>44516</v>
      </c>
      <c r="E8681" s="4" t="s">
        <v>36</v>
      </c>
      <c r="F8681" s="4" t="s">
        <v>74</v>
      </c>
      <c r="G8681" s="4" t="s">
        <v>75</v>
      </c>
      <c r="H8681" s="6" t="s">
        <v>17</v>
      </c>
      <c r="I8681" s="7">
        <v>50.000000000000014</v>
      </c>
      <c r="J8681" s="8">
        <v>675</v>
      </c>
      <c r="K8681" s="9">
        <v>337500.00000000012</v>
      </c>
      <c r="L8681" s="9">
        <v>168750.00000000006</v>
      </c>
      <c r="M8681" s="10">
        <v>0.5</v>
      </c>
      <c r="N8681" s="4" t="s">
        <v>18</v>
      </c>
      <c r="O8681" s="4" t="str">
        <f>TEXT(Table1[[#This Row],[Invoice Date]],"yyyy")</f>
        <v>2021</v>
      </c>
      <c r="P8681" s="4" t="str">
        <f>TEXT(Table1[[#This Row],[Invoice Date]],"mmm")</f>
        <v>Nov</v>
      </c>
      <c r="Q8681" s="27">
        <f>WEEKNUM(Table1[[#This Row],[Invoice Date]]) + IF(YEAR(Table1[[#This Row],[Invoice Date]])=2021, 52, 0)</f>
        <v>99</v>
      </c>
    </row>
    <row r="8682" spans="2:17" ht="14.25" customHeight="1" x14ac:dyDescent="0.3">
      <c r="B8682" s="4" t="s">
        <v>26</v>
      </c>
      <c r="C8682" s="33">
        <v>1197831</v>
      </c>
      <c r="D8682" s="5">
        <v>44516</v>
      </c>
      <c r="E8682" s="4" t="s">
        <v>36</v>
      </c>
      <c r="F8682" s="4" t="s">
        <v>74</v>
      </c>
      <c r="G8682" s="4" t="s">
        <v>75</v>
      </c>
      <c r="H8682" s="6" t="s">
        <v>23</v>
      </c>
      <c r="I8682" s="7">
        <v>64.999999999999986</v>
      </c>
      <c r="J8682" s="8">
        <v>625</v>
      </c>
      <c r="K8682" s="9">
        <v>406249.99999999988</v>
      </c>
      <c r="L8682" s="9">
        <v>223437.49999999994</v>
      </c>
      <c r="M8682" s="10">
        <v>0.55000000000000004</v>
      </c>
      <c r="N8682" s="4" t="s">
        <v>18</v>
      </c>
      <c r="O8682" s="4" t="str">
        <f>TEXT(Table1[[#This Row],[Invoice Date]],"yyyy")</f>
        <v>2021</v>
      </c>
      <c r="P8682" s="4" t="str">
        <f>TEXT(Table1[[#This Row],[Invoice Date]],"mmm")</f>
        <v>Nov</v>
      </c>
      <c r="Q8682" s="27">
        <f>WEEKNUM(Table1[[#This Row],[Invoice Date]]) + IF(YEAR(Table1[[#This Row],[Invoice Date]])=2021, 52, 0)</f>
        <v>99</v>
      </c>
    </row>
    <row r="8683" spans="2:17" ht="14.25" customHeight="1" x14ac:dyDescent="0.3">
      <c r="B8683" s="4" t="s">
        <v>14</v>
      </c>
      <c r="C8683" s="33">
        <v>1185732</v>
      </c>
      <c r="D8683" s="5">
        <v>44517</v>
      </c>
      <c r="E8683" s="4" t="s">
        <v>15</v>
      </c>
      <c r="F8683" s="4" t="s">
        <v>40</v>
      </c>
      <c r="G8683" s="4" t="s">
        <v>41</v>
      </c>
      <c r="H8683" s="6" t="s">
        <v>20</v>
      </c>
      <c r="I8683" s="7">
        <v>38</v>
      </c>
      <c r="J8683" s="8">
        <v>53</v>
      </c>
      <c r="K8683" s="9">
        <v>2014</v>
      </c>
      <c r="L8683" s="9">
        <v>745.18</v>
      </c>
      <c r="M8683" s="10">
        <v>0.37</v>
      </c>
      <c r="N8683" s="4" t="s">
        <v>24</v>
      </c>
      <c r="O8683" s="4" t="str">
        <f>TEXT(Table1[[#This Row],[Invoice Date]],"yyyy")</f>
        <v>2021</v>
      </c>
      <c r="P8683" s="4" t="str">
        <f>TEXT(Table1[[#This Row],[Invoice Date]],"mmm")</f>
        <v>Nov</v>
      </c>
      <c r="Q8683" s="27">
        <f>WEEKNUM(Table1[[#This Row],[Invoice Date]]) + IF(YEAR(Table1[[#This Row],[Invoice Date]])=2021, 52, 0)</f>
        <v>99</v>
      </c>
    </row>
    <row r="8684" spans="2:17" ht="14.25" customHeight="1" x14ac:dyDescent="0.3">
      <c r="B8684" s="4" t="s">
        <v>26</v>
      </c>
      <c r="C8684" s="33">
        <v>1197831</v>
      </c>
      <c r="D8684" s="5">
        <v>44517</v>
      </c>
      <c r="E8684" s="4" t="s">
        <v>27</v>
      </c>
      <c r="F8684" s="4" t="s">
        <v>100</v>
      </c>
      <c r="G8684" s="4" t="s">
        <v>101</v>
      </c>
      <c r="H8684" s="6" t="s">
        <v>19</v>
      </c>
      <c r="I8684" s="7">
        <v>18</v>
      </c>
      <c r="J8684" s="8">
        <v>117</v>
      </c>
      <c r="K8684" s="9">
        <v>2106</v>
      </c>
      <c r="L8684" s="9">
        <v>947.69999999999993</v>
      </c>
      <c r="M8684" s="10">
        <v>0.44999999999999996</v>
      </c>
      <c r="N8684" s="4" t="s">
        <v>83</v>
      </c>
      <c r="O8684" s="4" t="str">
        <f>TEXT(Table1[[#This Row],[Invoice Date]],"yyyy")</f>
        <v>2021</v>
      </c>
      <c r="P8684" s="4" t="str">
        <f>TEXT(Table1[[#This Row],[Invoice Date]],"mmm")</f>
        <v>Nov</v>
      </c>
      <c r="Q8684" s="27">
        <f>WEEKNUM(Table1[[#This Row],[Invoice Date]]) + IF(YEAR(Table1[[#This Row],[Invoice Date]])=2021, 52, 0)</f>
        <v>99</v>
      </c>
    </row>
    <row r="8685" spans="2:17" ht="14.25" customHeight="1" x14ac:dyDescent="0.3">
      <c r="B8685" s="4" t="s">
        <v>14</v>
      </c>
      <c r="C8685" s="33">
        <v>1185732</v>
      </c>
      <c r="D8685" s="5">
        <v>44517</v>
      </c>
      <c r="E8685" s="4" t="s">
        <v>15</v>
      </c>
      <c r="F8685" s="4" t="s">
        <v>40</v>
      </c>
      <c r="G8685" s="4" t="s">
        <v>41</v>
      </c>
      <c r="H8685" s="6" t="s">
        <v>20</v>
      </c>
      <c r="I8685" s="7">
        <v>52</v>
      </c>
      <c r="J8685" s="8">
        <v>42</v>
      </c>
      <c r="K8685" s="9">
        <v>2184</v>
      </c>
      <c r="L8685" s="9">
        <v>1004.6399999999999</v>
      </c>
      <c r="M8685" s="10">
        <v>0.45999999999999996</v>
      </c>
      <c r="N8685" s="4" t="s">
        <v>83</v>
      </c>
      <c r="O8685" s="4" t="str">
        <f>TEXT(Table1[[#This Row],[Invoice Date]],"yyyy")</f>
        <v>2021</v>
      </c>
      <c r="P8685" s="4" t="str">
        <f>TEXT(Table1[[#This Row],[Invoice Date]],"mmm")</f>
        <v>Nov</v>
      </c>
      <c r="Q8685" s="27">
        <f>WEEKNUM(Table1[[#This Row],[Invoice Date]]) + IF(YEAR(Table1[[#This Row],[Invoice Date]])=2021, 52, 0)</f>
        <v>99</v>
      </c>
    </row>
    <row r="8686" spans="2:17" ht="14.25" customHeight="1" x14ac:dyDescent="0.3">
      <c r="B8686" s="4" t="s">
        <v>26</v>
      </c>
      <c r="C8686" s="33">
        <v>1197831</v>
      </c>
      <c r="D8686" s="5">
        <v>44517</v>
      </c>
      <c r="E8686" s="4" t="s">
        <v>27</v>
      </c>
      <c r="F8686" s="4" t="s">
        <v>100</v>
      </c>
      <c r="G8686" s="4" t="s">
        <v>101</v>
      </c>
      <c r="H8686" s="6" t="s">
        <v>19</v>
      </c>
      <c r="I8686" s="7">
        <v>15</v>
      </c>
      <c r="J8686" s="8">
        <v>153</v>
      </c>
      <c r="K8686" s="9">
        <v>2295</v>
      </c>
      <c r="L8686" s="9">
        <v>872.1</v>
      </c>
      <c r="M8686" s="10">
        <v>0.38</v>
      </c>
      <c r="N8686" s="4" t="s">
        <v>24</v>
      </c>
      <c r="O8686" s="4" t="str">
        <f>TEXT(Table1[[#This Row],[Invoice Date]],"yyyy")</f>
        <v>2021</v>
      </c>
      <c r="P8686" s="4" t="str">
        <f>TEXT(Table1[[#This Row],[Invoice Date]],"mmm")</f>
        <v>Nov</v>
      </c>
      <c r="Q8686" s="27">
        <f>WEEKNUM(Table1[[#This Row],[Invoice Date]]) + IF(YEAR(Table1[[#This Row],[Invoice Date]])=2021, 52, 0)</f>
        <v>99</v>
      </c>
    </row>
    <row r="8687" spans="2:17" ht="14.25" customHeight="1" x14ac:dyDescent="0.3">
      <c r="B8687" s="4" t="s">
        <v>14</v>
      </c>
      <c r="C8687" s="33">
        <v>1185732</v>
      </c>
      <c r="D8687" s="5">
        <v>44517</v>
      </c>
      <c r="E8687" s="4" t="s">
        <v>15</v>
      </c>
      <c r="F8687" s="4" t="s">
        <v>118</v>
      </c>
      <c r="G8687" s="4" t="s">
        <v>93</v>
      </c>
      <c r="H8687" s="6" t="s">
        <v>20</v>
      </c>
      <c r="I8687" s="7">
        <v>32</v>
      </c>
      <c r="J8687" s="8">
        <v>77</v>
      </c>
      <c r="K8687" s="9">
        <v>2464</v>
      </c>
      <c r="L8687" s="9">
        <v>1232</v>
      </c>
      <c r="M8687" s="10">
        <v>0.5</v>
      </c>
      <c r="N8687" s="4" t="s">
        <v>83</v>
      </c>
      <c r="O8687" s="4" t="str">
        <f>TEXT(Table1[[#This Row],[Invoice Date]],"yyyy")</f>
        <v>2021</v>
      </c>
      <c r="P8687" s="4" t="str">
        <f>TEXT(Table1[[#This Row],[Invoice Date]],"mmm")</f>
        <v>Nov</v>
      </c>
      <c r="Q8687" s="27">
        <f>WEEKNUM(Table1[[#This Row],[Invoice Date]]) + IF(YEAR(Table1[[#This Row],[Invoice Date]])=2021, 52, 0)</f>
        <v>99</v>
      </c>
    </row>
    <row r="8688" spans="2:17" ht="14.25" customHeight="1" x14ac:dyDescent="0.3">
      <c r="B8688" s="4" t="s">
        <v>26</v>
      </c>
      <c r="C8688" s="33">
        <v>1197831</v>
      </c>
      <c r="D8688" s="5">
        <v>44517</v>
      </c>
      <c r="E8688" s="4" t="s">
        <v>27</v>
      </c>
      <c r="F8688" s="4" t="s">
        <v>100</v>
      </c>
      <c r="G8688" s="4" t="s">
        <v>101</v>
      </c>
      <c r="H8688" s="6" t="s">
        <v>20</v>
      </c>
      <c r="I8688" s="7">
        <v>22</v>
      </c>
      <c r="J8688" s="8">
        <v>119</v>
      </c>
      <c r="K8688" s="9">
        <v>2618</v>
      </c>
      <c r="L8688" s="9">
        <v>1099.5600000000002</v>
      </c>
      <c r="M8688" s="10">
        <v>0.42000000000000004</v>
      </c>
      <c r="N8688" s="4" t="s">
        <v>24</v>
      </c>
      <c r="O8688" s="4" t="str">
        <f>TEXT(Table1[[#This Row],[Invoice Date]],"yyyy")</f>
        <v>2021</v>
      </c>
      <c r="P8688" s="4" t="str">
        <f>TEXT(Table1[[#This Row],[Invoice Date]],"mmm")</f>
        <v>Nov</v>
      </c>
      <c r="Q8688" s="27">
        <f>WEEKNUM(Table1[[#This Row],[Invoice Date]]) + IF(YEAR(Table1[[#This Row],[Invoice Date]])=2021, 52, 0)</f>
        <v>99</v>
      </c>
    </row>
    <row r="8689" spans="2:17" ht="14.25" customHeight="1" x14ac:dyDescent="0.3">
      <c r="B8689" s="4" t="s">
        <v>26</v>
      </c>
      <c r="C8689" s="33">
        <v>1197831</v>
      </c>
      <c r="D8689" s="5">
        <v>44517</v>
      </c>
      <c r="E8689" s="4" t="s">
        <v>27</v>
      </c>
      <c r="F8689" s="4" t="s">
        <v>100</v>
      </c>
      <c r="G8689" s="4" t="s">
        <v>101</v>
      </c>
      <c r="H8689" s="6" t="s">
        <v>20</v>
      </c>
      <c r="I8689" s="7">
        <v>28</v>
      </c>
      <c r="J8689" s="8">
        <v>111</v>
      </c>
      <c r="K8689" s="9">
        <v>3108</v>
      </c>
      <c r="L8689" s="9">
        <v>1678.3200000000002</v>
      </c>
      <c r="M8689" s="10">
        <v>0.54</v>
      </c>
      <c r="N8689" s="4" t="s">
        <v>83</v>
      </c>
      <c r="O8689" s="4" t="str">
        <f>TEXT(Table1[[#This Row],[Invoice Date]],"yyyy")</f>
        <v>2021</v>
      </c>
      <c r="P8689" s="4" t="str">
        <f>TEXT(Table1[[#This Row],[Invoice Date]],"mmm")</f>
        <v>Nov</v>
      </c>
      <c r="Q8689" s="27">
        <f>WEEKNUM(Table1[[#This Row],[Invoice Date]]) + IF(YEAR(Table1[[#This Row],[Invoice Date]])=2021, 52, 0)</f>
        <v>99</v>
      </c>
    </row>
    <row r="8690" spans="2:17" ht="14.25" customHeight="1" x14ac:dyDescent="0.3">
      <c r="B8690" s="4" t="s">
        <v>14</v>
      </c>
      <c r="C8690" s="33">
        <v>1185732</v>
      </c>
      <c r="D8690" s="5">
        <v>44517</v>
      </c>
      <c r="E8690" s="4" t="s">
        <v>15</v>
      </c>
      <c r="F8690" s="4" t="s">
        <v>118</v>
      </c>
      <c r="G8690" s="4" t="s">
        <v>93</v>
      </c>
      <c r="H8690" s="6" t="s">
        <v>19</v>
      </c>
      <c r="I8690" s="7">
        <v>33</v>
      </c>
      <c r="J8690" s="8">
        <v>95</v>
      </c>
      <c r="K8690" s="9">
        <v>3135</v>
      </c>
      <c r="L8690" s="9">
        <v>1661.5500000000002</v>
      </c>
      <c r="M8690" s="10">
        <v>0.53</v>
      </c>
      <c r="N8690" s="4" t="s">
        <v>83</v>
      </c>
      <c r="O8690" s="4" t="str">
        <f>TEXT(Table1[[#This Row],[Invoice Date]],"yyyy")</f>
        <v>2021</v>
      </c>
      <c r="P8690" s="4" t="str">
        <f>TEXT(Table1[[#This Row],[Invoice Date]],"mmm")</f>
        <v>Nov</v>
      </c>
      <c r="Q8690" s="27">
        <f>WEEKNUM(Table1[[#This Row],[Invoice Date]]) + IF(YEAR(Table1[[#This Row],[Invoice Date]])=2021, 52, 0)</f>
        <v>99</v>
      </c>
    </row>
    <row r="8691" spans="2:17" ht="14.25" customHeight="1" x14ac:dyDescent="0.3">
      <c r="B8691" s="4" t="s">
        <v>14</v>
      </c>
      <c r="C8691" s="33">
        <v>1185732</v>
      </c>
      <c r="D8691" s="5">
        <v>44517</v>
      </c>
      <c r="E8691" s="4" t="s">
        <v>15</v>
      </c>
      <c r="F8691" s="4" t="s">
        <v>118</v>
      </c>
      <c r="G8691" s="4" t="s">
        <v>93</v>
      </c>
      <c r="H8691" s="6" t="s">
        <v>21</v>
      </c>
      <c r="I8691" s="7">
        <v>38</v>
      </c>
      <c r="J8691" s="8">
        <v>91</v>
      </c>
      <c r="K8691" s="9">
        <v>3458</v>
      </c>
      <c r="L8691" s="9">
        <v>1901.9</v>
      </c>
      <c r="M8691" s="10">
        <v>0.55000000000000004</v>
      </c>
      <c r="N8691" s="4" t="s">
        <v>83</v>
      </c>
      <c r="O8691" s="4" t="str">
        <f>TEXT(Table1[[#This Row],[Invoice Date]],"yyyy")</f>
        <v>2021</v>
      </c>
      <c r="P8691" s="4" t="str">
        <f>TEXT(Table1[[#This Row],[Invoice Date]],"mmm")</f>
        <v>Nov</v>
      </c>
      <c r="Q8691" s="27">
        <f>WEEKNUM(Table1[[#This Row],[Invoice Date]]) + IF(YEAR(Table1[[#This Row],[Invoice Date]])=2021, 52, 0)</f>
        <v>99</v>
      </c>
    </row>
    <row r="8692" spans="2:17" ht="14.25" customHeight="1" x14ac:dyDescent="0.3">
      <c r="B8692" s="4" t="s">
        <v>26</v>
      </c>
      <c r="C8692" s="33">
        <v>1197831</v>
      </c>
      <c r="D8692" s="5">
        <v>44517</v>
      </c>
      <c r="E8692" s="4" t="s">
        <v>27</v>
      </c>
      <c r="F8692" s="4" t="s">
        <v>100</v>
      </c>
      <c r="G8692" s="4" t="s">
        <v>101</v>
      </c>
      <c r="H8692" s="6" t="s">
        <v>17</v>
      </c>
      <c r="I8692" s="7">
        <v>22</v>
      </c>
      <c r="J8692" s="8">
        <v>206</v>
      </c>
      <c r="K8692" s="9">
        <v>4532</v>
      </c>
      <c r="L8692" s="9">
        <v>1994.08</v>
      </c>
      <c r="M8692" s="10">
        <v>0.44</v>
      </c>
      <c r="N8692" s="4" t="s">
        <v>24</v>
      </c>
      <c r="O8692" s="4" t="str">
        <f>TEXT(Table1[[#This Row],[Invoice Date]],"yyyy")</f>
        <v>2021</v>
      </c>
      <c r="P8692" s="4" t="str">
        <f>TEXT(Table1[[#This Row],[Invoice Date]],"mmm")</f>
        <v>Nov</v>
      </c>
      <c r="Q8692" s="27">
        <f>WEEKNUM(Table1[[#This Row],[Invoice Date]]) + IF(YEAR(Table1[[#This Row],[Invoice Date]])=2021, 52, 0)</f>
        <v>99</v>
      </c>
    </row>
    <row r="8693" spans="2:17" ht="14.25" customHeight="1" x14ac:dyDescent="0.3">
      <c r="B8693" s="4" t="s">
        <v>26</v>
      </c>
      <c r="C8693" s="33">
        <v>1197831</v>
      </c>
      <c r="D8693" s="5">
        <v>44517</v>
      </c>
      <c r="E8693" s="4" t="s">
        <v>27</v>
      </c>
      <c r="F8693" s="4" t="s">
        <v>100</v>
      </c>
      <c r="G8693" s="4" t="s">
        <v>101</v>
      </c>
      <c r="H8693" s="6" t="s">
        <v>17</v>
      </c>
      <c r="I8693" s="7">
        <v>28</v>
      </c>
      <c r="J8693" s="8">
        <v>163</v>
      </c>
      <c r="K8693" s="9">
        <v>4564</v>
      </c>
      <c r="L8693" s="9">
        <v>2464.56</v>
      </c>
      <c r="M8693" s="10">
        <v>0.54</v>
      </c>
      <c r="N8693" s="4" t="s">
        <v>83</v>
      </c>
      <c r="O8693" s="4" t="str">
        <f>TEXT(Table1[[#This Row],[Invoice Date]],"yyyy")</f>
        <v>2021</v>
      </c>
      <c r="P8693" s="4" t="str">
        <f>TEXT(Table1[[#This Row],[Invoice Date]],"mmm")</f>
        <v>Nov</v>
      </c>
      <c r="Q8693" s="27">
        <f>WEEKNUM(Table1[[#This Row],[Invoice Date]]) + IF(YEAR(Table1[[#This Row],[Invoice Date]])=2021, 52, 0)</f>
        <v>99</v>
      </c>
    </row>
    <row r="8694" spans="2:17" ht="14.25" customHeight="1" x14ac:dyDescent="0.3">
      <c r="B8694" s="4" t="s">
        <v>30</v>
      </c>
      <c r="C8694" s="34">
        <v>1128299</v>
      </c>
      <c r="D8694" s="5">
        <v>44517</v>
      </c>
      <c r="E8694" s="4" t="s">
        <v>27</v>
      </c>
      <c r="F8694" s="4" t="s">
        <v>81</v>
      </c>
      <c r="G8694" s="4" t="s">
        <v>82</v>
      </c>
      <c r="H8694" s="6" t="s">
        <v>20</v>
      </c>
      <c r="I8694" s="7">
        <v>30</v>
      </c>
      <c r="J8694" s="8">
        <v>158</v>
      </c>
      <c r="K8694" s="9">
        <v>4740</v>
      </c>
      <c r="L8694" s="9">
        <v>2180.3999999999996</v>
      </c>
      <c r="M8694" s="10">
        <v>0.45999999999999996</v>
      </c>
      <c r="N8694" s="4" t="s">
        <v>24</v>
      </c>
      <c r="O8694" s="4" t="str">
        <f>TEXT(Table1[[#This Row],[Invoice Date]],"yyyy")</f>
        <v>2021</v>
      </c>
      <c r="P8694" s="4" t="str">
        <f>TEXT(Table1[[#This Row],[Invoice Date]],"mmm")</f>
        <v>Nov</v>
      </c>
      <c r="Q8694" s="27">
        <f>WEEKNUM(Table1[[#This Row],[Invoice Date]]) + IF(YEAR(Table1[[#This Row],[Invoice Date]])=2021, 52, 0)</f>
        <v>99</v>
      </c>
    </row>
    <row r="8695" spans="2:17" ht="14.25" customHeight="1" x14ac:dyDescent="0.3">
      <c r="B8695" s="4" t="s">
        <v>14</v>
      </c>
      <c r="C8695" s="33">
        <v>1185732</v>
      </c>
      <c r="D8695" s="5">
        <v>44517</v>
      </c>
      <c r="E8695" s="4" t="s">
        <v>15</v>
      </c>
      <c r="F8695" s="4" t="s">
        <v>118</v>
      </c>
      <c r="G8695" s="4" t="s">
        <v>93</v>
      </c>
      <c r="H8695" s="6" t="s">
        <v>22</v>
      </c>
      <c r="I8695" s="7">
        <v>62</v>
      </c>
      <c r="J8695" s="8">
        <v>78</v>
      </c>
      <c r="K8695" s="9">
        <v>4836</v>
      </c>
      <c r="L8695" s="9">
        <v>2563.08</v>
      </c>
      <c r="M8695" s="10">
        <v>0.53</v>
      </c>
      <c r="N8695" s="4" t="s">
        <v>83</v>
      </c>
      <c r="O8695" s="4" t="str">
        <f>TEXT(Table1[[#This Row],[Invoice Date]],"yyyy")</f>
        <v>2021</v>
      </c>
      <c r="P8695" s="4" t="str">
        <f>TEXT(Table1[[#This Row],[Invoice Date]],"mmm")</f>
        <v>Nov</v>
      </c>
      <c r="Q8695" s="27">
        <f>WEEKNUM(Table1[[#This Row],[Invoice Date]]) + IF(YEAR(Table1[[#This Row],[Invoice Date]])=2021, 52, 0)</f>
        <v>99</v>
      </c>
    </row>
    <row r="8696" spans="2:17" ht="14.25" customHeight="1" x14ac:dyDescent="0.3">
      <c r="B8696" s="4" t="s">
        <v>14</v>
      </c>
      <c r="C8696" s="33">
        <v>1185732</v>
      </c>
      <c r="D8696" s="5">
        <v>44517</v>
      </c>
      <c r="E8696" s="4" t="s">
        <v>15</v>
      </c>
      <c r="F8696" s="4" t="s">
        <v>118</v>
      </c>
      <c r="G8696" s="4" t="s">
        <v>93</v>
      </c>
      <c r="H8696" s="6" t="s">
        <v>17</v>
      </c>
      <c r="I8696" s="7">
        <v>44</v>
      </c>
      <c r="J8696" s="8">
        <v>117</v>
      </c>
      <c r="K8696" s="9">
        <v>5148</v>
      </c>
      <c r="L8696" s="9">
        <v>2676.96</v>
      </c>
      <c r="M8696" s="10">
        <v>0.52</v>
      </c>
      <c r="N8696" s="4" t="s">
        <v>83</v>
      </c>
      <c r="O8696" s="4" t="str">
        <f>TEXT(Table1[[#This Row],[Invoice Date]],"yyyy")</f>
        <v>2021</v>
      </c>
      <c r="P8696" s="4" t="str">
        <f>TEXT(Table1[[#This Row],[Invoice Date]],"mmm")</f>
        <v>Nov</v>
      </c>
      <c r="Q8696" s="27">
        <f>WEEKNUM(Table1[[#This Row],[Invoice Date]]) + IF(YEAR(Table1[[#This Row],[Invoice Date]])=2021, 52, 0)</f>
        <v>99</v>
      </c>
    </row>
    <row r="8697" spans="2:17" ht="14.25" customHeight="1" x14ac:dyDescent="0.3">
      <c r="B8697" s="4" t="s">
        <v>30</v>
      </c>
      <c r="C8697" s="34">
        <v>1128299</v>
      </c>
      <c r="D8697" s="5">
        <v>44517</v>
      </c>
      <c r="E8697" s="4" t="s">
        <v>27</v>
      </c>
      <c r="F8697" s="4" t="s">
        <v>81</v>
      </c>
      <c r="G8697" s="4" t="s">
        <v>82</v>
      </c>
      <c r="H8697" s="6" t="s">
        <v>20</v>
      </c>
      <c r="I8697" s="7">
        <v>38</v>
      </c>
      <c r="J8697" s="8">
        <v>137</v>
      </c>
      <c r="K8697" s="9">
        <v>5206</v>
      </c>
      <c r="L8697" s="9">
        <v>2707.12</v>
      </c>
      <c r="M8697" s="10">
        <v>0.52</v>
      </c>
      <c r="N8697" s="4" t="s">
        <v>83</v>
      </c>
      <c r="O8697" s="4" t="str">
        <f>TEXT(Table1[[#This Row],[Invoice Date]],"yyyy")</f>
        <v>2021</v>
      </c>
      <c r="P8697" s="4" t="str">
        <f>TEXT(Table1[[#This Row],[Invoice Date]],"mmm")</f>
        <v>Nov</v>
      </c>
      <c r="Q8697" s="27">
        <f>WEEKNUM(Table1[[#This Row],[Invoice Date]]) + IF(YEAR(Table1[[#This Row],[Invoice Date]])=2021, 52, 0)</f>
        <v>99</v>
      </c>
    </row>
    <row r="8698" spans="2:17" ht="14.25" customHeight="1" x14ac:dyDescent="0.3">
      <c r="B8698" s="4" t="s">
        <v>30</v>
      </c>
      <c r="C8698" s="34">
        <v>1128299</v>
      </c>
      <c r="D8698" s="5">
        <v>44517</v>
      </c>
      <c r="E8698" s="4" t="s">
        <v>27</v>
      </c>
      <c r="F8698" s="4" t="s">
        <v>81</v>
      </c>
      <c r="G8698" s="4" t="s">
        <v>82</v>
      </c>
      <c r="H8698" s="6" t="s">
        <v>21</v>
      </c>
      <c r="I8698" s="7">
        <v>48</v>
      </c>
      <c r="J8698" s="8">
        <v>125</v>
      </c>
      <c r="K8698" s="9">
        <v>6000</v>
      </c>
      <c r="L8698" s="9">
        <v>3000</v>
      </c>
      <c r="M8698" s="10">
        <v>0.5</v>
      </c>
      <c r="N8698" s="4" t="s">
        <v>83</v>
      </c>
      <c r="O8698" s="4" t="str">
        <f>TEXT(Table1[[#This Row],[Invoice Date]],"yyyy")</f>
        <v>2021</v>
      </c>
      <c r="P8698" s="4" t="str">
        <f>TEXT(Table1[[#This Row],[Invoice Date]],"mmm")</f>
        <v>Nov</v>
      </c>
      <c r="Q8698" s="27">
        <f>WEEKNUM(Table1[[#This Row],[Invoice Date]]) + IF(YEAR(Table1[[#This Row],[Invoice Date]])=2021, 52, 0)</f>
        <v>99</v>
      </c>
    </row>
    <row r="8699" spans="2:17" ht="14.25" customHeight="1" x14ac:dyDescent="0.3">
      <c r="B8699" s="4" t="s">
        <v>30</v>
      </c>
      <c r="C8699" s="34">
        <v>1128299</v>
      </c>
      <c r="D8699" s="5">
        <v>44517</v>
      </c>
      <c r="E8699" s="4" t="s">
        <v>27</v>
      </c>
      <c r="F8699" s="4" t="s">
        <v>81</v>
      </c>
      <c r="G8699" s="4" t="s">
        <v>82</v>
      </c>
      <c r="H8699" s="6" t="s">
        <v>17</v>
      </c>
      <c r="I8699" s="7">
        <v>28</v>
      </c>
      <c r="J8699" s="8">
        <v>219</v>
      </c>
      <c r="K8699" s="9">
        <v>6132</v>
      </c>
      <c r="L8699" s="9">
        <v>2882.04</v>
      </c>
      <c r="M8699" s="10">
        <v>0.47</v>
      </c>
      <c r="N8699" s="4" t="s">
        <v>24</v>
      </c>
      <c r="O8699" s="4" t="str">
        <f>TEXT(Table1[[#This Row],[Invoice Date]],"yyyy")</f>
        <v>2021</v>
      </c>
      <c r="P8699" s="4" t="str">
        <f>TEXT(Table1[[#This Row],[Invoice Date]],"mmm")</f>
        <v>Nov</v>
      </c>
      <c r="Q8699" s="27">
        <f>WEEKNUM(Table1[[#This Row],[Invoice Date]]) + IF(YEAR(Table1[[#This Row],[Invoice Date]])=2021, 52, 0)</f>
        <v>99</v>
      </c>
    </row>
    <row r="8700" spans="2:17" ht="14.25" customHeight="1" x14ac:dyDescent="0.3">
      <c r="B8700" s="4" t="s">
        <v>30</v>
      </c>
      <c r="C8700" s="34">
        <v>1128299</v>
      </c>
      <c r="D8700" s="5">
        <v>44517</v>
      </c>
      <c r="E8700" s="4" t="s">
        <v>27</v>
      </c>
      <c r="F8700" s="4" t="s">
        <v>81</v>
      </c>
      <c r="G8700" s="4" t="s">
        <v>82</v>
      </c>
      <c r="H8700" s="6" t="s">
        <v>21</v>
      </c>
      <c r="I8700" s="7">
        <v>40</v>
      </c>
      <c r="J8700" s="8">
        <v>155</v>
      </c>
      <c r="K8700" s="9">
        <v>6200</v>
      </c>
      <c r="L8700" s="9">
        <v>2852</v>
      </c>
      <c r="M8700" s="10">
        <v>0.45999999999999996</v>
      </c>
      <c r="N8700" s="4" t="s">
        <v>24</v>
      </c>
      <c r="O8700" s="4" t="str">
        <f>TEXT(Table1[[#This Row],[Invoice Date]],"yyyy")</f>
        <v>2021</v>
      </c>
      <c r="P8700" s="4" t="str">
        <f>TEXT(Table1[[#This Row],[Invoice Date]],"mmm")</f>
        <v>Nov</v>
      </c>
      <c r="Q8700" s="27">
        <f>WEEKNUM(Table1[[#This Row],[Invoice Date]]) + IF(YEAR(Table1[[#This Row],[Invoice Date]])=2021, 52, 0)</f>
        <v>99</v>
      </c>
    </row>
    <row r="8701" spans="2:17" ht="14.25" customHeight="1" x14ac:dyDescent="0.3">
      <c r="B8701" s="4" t="s">
        <v>26</v>
      </c>
      <c r="C8701" s="33">
        <v>1197831</v>
      </c>
      <c r="D8701" s="5">
        <v>44517</v>
      </c>
      <c r="E8701" s="4" t="s">
        <v>27</v>
      </c>
      <c r="F8701" s="4" t="s">
        <v>100</v>
      </c>
      <c r="G8701" s="4" t="s">
        <v>101</v>
      </c>
      <c r="H8701" s="6" t="s">
        <v>21</v>
      </c>
      <c r="I8701" s="7">
        <v>54</v>
      </c>
      <c r="J8701" s="8">
        <v>117</v>
      </c>
      <c r="K8701" s="9">
        <v>6318</v>
      </c>
      <c r="L8701" s="9">
        <v>3348.54</v>
      </c>
      <c r="M8701" s="10">
        <v>0.53</v>
      </c>
      <c r="N8701" s="4" t="s">
        <v>83</v>
      </c>
      <c r="O8701" s="4" t="str">
        <f>TEXT(Table1[[#This Row],[Invoice Date]],"yyyy")</f>
        <v>2021</v>
      </c>
      <c r="P8701" s="4" t="str">
        <f>TEXT(Table1[[#This Row],[Invoice Date]],"mmm")</f>
        <v>Nov</v>
      </c>
      <c r="Q8701" s="27">
        <f>WEEKNUM(Table1[[#This Row],[Invoice Date]]) + IF(YEAR(Table1[[#This Row],[Invoice Date]])=2021, 52, 0)</f>
        <v>99</v>
      </c>
    </row>
    <row r="8702" spans="2:17" ht="14.25" customHeight="1" x14ac:dyDescent="0.3">
      <c r="B8702" s="4" t="s">
        <v>14</v>
      </c>
      <c r="C8702" s="33">
        <v>1185732</v>
      </c>
      <c r="D8702" s="5">
        <v>44517</v>
      </c>
      <c r="E8702" s="4" t="s">
        <v>15</v>
      </c>
      <c r="F8702" s="4" t="s">
        <v>118</v>
      </c>
      <c r="G8702" s="4" t="s">
        <v>93</v>
      </c>
      <c r="H8702" s="6" t="s">
        <v>23</v>
      </c>
      <c r="I8702" s="7">
        <v>64</v>
      </c>
      <c r="J8702" s="8">
        <v>100</v>
      </c>
      <c r="K8702" s="9">
        <v>6400</v>
      </c>
      <c r="L8702" s="9">
        <v>3264</v>
      </c>
      <c r="M8702" s="10">
        <v>0.51</v>
      </c>
      <c r="N8702" s="4" t="s">
        <v>83</v>
      </c>
      <c r="O8702" s="4" t="str">
        <f>TEXT(Table1[[#This Row],[Invoice Date]],"yyyy")</f>
        <v>2021</v>
      </c>
      <c r="P8702" s="4" t="str">
        <f>TEXT(Table1[[#This Row],[Invoice Date]],"mmm")</f>
        <v>Nov</v>
      </c>
      <c r="Q8702" s="27">
        <f>WEEKNUM(Table1[[#This Row],[Invoice Date]]) + IF(YEAR(Table1[[#This Row],[Invoice Date]])=2021, 52, 0)</f>
        <v>99</v>
      </c>
    </row>
    <row r="8703" spans="2:17" ht="14.25" customHeight="1" x14ac:dyDescent="0.3">
      <c r="B8703" s="4" t="s">
        <v>26</v>
      </c>
      <c r="C8703" s="33">
        <v>1197831</v>
      </c>
      <c r="D8703" s="5">
        <v>44517</v>
      </c>
      <c r="E8703" s="4" t="s">
        <v>27</v>
      </c>
      <c r="F8703" s="4" t="s">
        <v>100</v>
      </c>
      <c r="G8703" s="4" t="s">
        <v>101</v>
      </c>
      <c r="H8703" s="6" t="s">
        <v>21</v>
      </c>
      <c r="I8703" s="7">
        <v>43</v>
      </c>
      <c r="J8703" s="8">
        <v>153</v>
      </c>
      <c r="K8703" s="9">
        <v>6579</v>
      </c>
      <c r="L8703" s="9">
        <v>2894.76</v>
      </c>
      <c r="M8703" s="10">
        <v>0.44</v>
      </c>
      <c r="N8703" s="4" t="s">
        <v>24</v>
      </c>
      <c r="O8703" s="4" t="str">
        <f>TEXT(Table1[[#This Row],[Invoice Date]],"yyyy")</f>
        <v>2021</v>
      </c>
      <c r="P8703" s="4" t="str">
        <f>TEXT(Table1[[#This Row],[Invoice Date]],"mmm")</f>
        <v>Nov</v>
      </c>
      <c r="Q8703" s="27">
        <f>WEEKNUM(Table1[[#This Row],[Invoice Date]]) + IF(YEAR(Table1[[#This Row],[Invoice Date]])=2021, 52, 0)</f>
        <v>99</v>
      </c>
    </row>
    <row r="8704" spans="2:17" ht="14.25" customHeight="1" x14ac:dyDescent="0.3">
      <c r="B8704" s="4" t="s">
        <v>61</v>
      </c>
      <c r="C8704" s="33">
        <v>1185731</v>
      </c>
      <c r="D8704" s="5">
        <v>44517</v>
      </c>
      <c r="E8704" s="4" t="s">
        <v>15</v>
      </c>
      <c r="F8704" s="4" t="s">
        <v>62</v>
      </c>
      <c r="G8704" s="4" t="s">
        <v>63</v>
      </c>
      <c r="H8704" s="6" t="s">
        <v>17</v>
      </c>
      <c r="I8704" s="7">
        <v>51</v>
      </c>
      <c r="J8704" s="8">
        <v>143</v>
      </c>
      <c r="K8704" s="9">
        <v>7293</v>
      </c>
      <c r="L8704" s="9">
        <v>3573.5699999999997</v>
      </c>
      <c r="M8704" s="10">
        <v>0.49</v>
      </c>
      <c r="N8704" s="4" t="s">
        <v>83</v>
      </c>
      <c r="O8704" s="4" t="str">
        <f>TEXT(Table1[[#This Row],[Invoice Date]],"yyyy")</f>
        <v>2021</v>
      </c>
      <c r="P8704" s="4" t="str">
        <f>TEXT(Table1[[#This Row],[Invoice Date]],"mmm")</f>
        <v>Nov</v>
      </c>
      <c r="Q8704" s="27">
        <f>WEEKNUM(Table1[[#This Row],[Invoice Date]]) + IF(YEAR(Table1[[#This Row],[Invoice Date]])=2021, 52, 0)</f>
        <v>99</v>
      </c>
    </row>
    <row r="8705" spans="2:17" ht="14.25" customHeight="1" x14ac:dyDescent="0.3">
      <c r="B8705" s="4" t="s">
        <v>30</v>
      </c>
      <c r="C8705" s="34">
        <v>1128299</v>
      </c>
      <c r="D8705" s="5">
        <v>44517</v>
      </c>
      <c r="E8705" s="4" t="s">
        <v>27</v>
      </c>
      <c r="F8705" s="4" t="s">
        <v>81</v>
      </c>
      <c r="G8705" s="4" t="s">
        <v>82</v>
      </c>
      <c r="H8705" s="6" t="s">
        <v>17</v>
      </c>
      <c r="I8705" s="7">
        <v>39</v>
      </c>
      <c r="J8705" s="8">
        <v>188</v>
      </c>
      <c r="K8705" s="9">
        <v>7332</v>
      </c>
      <c r="L8705" s="9">
        <v>3666</v>
      </c>
      <c r="M8705" s="10">
        <v>0.5</v>
      </c>
      <c r="N8705" s="4" t="s">
        <v>83</v>
      </c>
      <c r="O8705" s="4" t="str">
        <f>TEXT(Table1[[#This Row],[Invoice Date]],"yyyy")</f>
        <v>2021</v>
      </c>
      <c r="P8705" s="4" t="str">
        <f>TEXT(Table1[[#This Row],[Invoice Date]],"mmm")</f>
        <v>Nov</v>
      </c>
      <c r="Q8705" s="27">
        <f>WEEKNUM(Table1[[#This Row],[Invoice Date]]) + IF(YEAR(Table1[[#This Row],[Invoice Date]])=2021, 52, 0)</f>
        <v>99</v>
      </c>
    </row>
    <row r="8706" spans="2:17" ht="14.25" customHeight="1" x14ac:dyDescent="0.3">
      <c r="B8706" s="4" t="s">
        <v>25</v>
      </c>
      <c r="C8706" s="33">
        <v>1185733</v>
      </c>
      <c r="D8706" s="5">
        <v>44517</v>
      </c>
      <c r="E8706" s="4" t="s">
        <v>48</v>
      </c>
      <c r="F8706" s="4" t="s">
        <v>49</v>
      </c>
      <c r="G8706" s="4" t="s">
        <v>68</v>
      </c>
      <c r="H8706" s="6" t="s">
        <v>20</v>
      </c>
      <c r="I8706" s="7">
        <v>44</v>
      </c>
      <c r="J8706" s="8">
        <v>173</v>
      </c>
      <c r="K8706" s="9">
        <v>7612</v>
      </c>
      <c r="L8706" s="9">
        <v>2816.44</v>
      </c>
      <c r="M8706" s="10">
        <v>0.37</v>
      </c>
      <c r="N8706" s="4" t="s">
        <v>24</v>
      </c>
      <c r="O8706" s="4" t="str">
        <f>TEXT(Table1[[#This Row],[Invoice Date]],"yyyy")</f>
        <v>2021</v>
      </c>
      <c r="P8706" s="4" t="str">
        <f>TEXT(Table1[[#This Row],[Invoice Date]],"mmm")</f>
        <v>Nov</v>
      </c>
      <c r="Q8706" s="27">
        <f>WEEKNUM(Table1[[#This Row],[Invoice Date]]) + IF(YEAR(Table1[[#This Row],[Invoice Date]])=2021, 52, 0)</f>
        <v>99</v>
      </c>
    </row>
    <row r="8707" spans="2:17" ht="14.25" customHeight="1" x14ac:dyDescent="0.3">
      <c r="B8707" s="4" t="s">
        <v>25</v>
      </c>
      <c r="C8707" s="33">
        <v>1185733</v>
      </c>
      <c r="D8707" s="5">
        <v>44517</v>
      </c>
      <c r="E8707" s="4" t="s">
        <v>48</v>
      </c>
      <c r="F8707" s="4" t="s">
        <v>49</v>
      </c>
      <c r="G8707" s="4" t="s">
        <v>68</v>
      </c>
      <c r="H8707" s="6" t="s">
        <v>17</v>
      </c>
      <c r="I8707" s="7">
        <v>41</v>
      </c>
      <c r="J8707" s="8">
        <v>188</v>
      </c>
      <c r="K8707" s="9">
        <v>7708</v>
      </c>
      <c r="L8707" s="9">
        <v>2620.7199999999998</v>
      </c>
      <c r="M8707" s="10">
        <v>0.33999999999999997</v>
      </c>
      <c r="N8707" s="4" t="s">
        <v>24</v>
      </c>
      <c r="O8707" s="4" t="str">
        <f>TEXT(Table1[[#This Row],[Invoice Date]],"yyyy")</f>
        <v>2021</v>
      </c>
      <c r="P8707" s="4" t="str">
        <f>TEXT(Table1[[#This Row],[Invoice Date]],"mmm")</f>
        <v>Nov</v>
      </c>
      <c r="Q8707" s="27">
        <f>WEEKNUM(Table1[[#This Row],[Invoice Date]]) + IF(YEAR(Table1[[#This Row],[Invoice Date]])=2021, 52, 0)</f>
        <v>99</v>
      </c>
    </row>
    <row r="8708" spans="2:17" ht="14.25" customHeight="1" x14ac:dyDescent="0.3">
      <c r="B8708" s="4" t="s">
        <v>26</v>
      </c>
      <c r="C8708" s="33">
        <v>1197831</v>
      </c>
      <c r="D8708" s="5">
        <v>44517</v>
      </c>
      <c r="E8708" s="4" t="s">
        <v>27</v>
      </c>
      <c r="F8708" s="4" t="s">
        <v>100</v>
      </c>
      <c r="G8708" s="4" t="s">
        <v>101</v>
      </c>
      <c r="H8708" s="6" t="s">
        <v>22</v>
      </c>
      <c r="I8708" s="7">
        <v>59</v>
      </c>
      <c r="J8708" s="8">
        <v>132</v>
      </c>
      <c r="K8708" s="9">
        <v>7788</v>
      </c>
      <c r="L8708" s="9">
        <v>3115.2</v>
      </c>
      <c r="M8708" s="10">
        <v>0.39999999999999997</v>
      </c>
      <c r="N8708" s="4" t="s">
        <v>24</v>
      </c>
      <c r="O8708" s="4" t="str">
        <f>TEXT(Table1[[#This Row],[Invoice Date]],"yyyy")</f>
        <v>2021</v>
      </c>
      <c r="P8708" s="4" t="str">
        <f>TEXT(Table1[[#This Row],[Invoice Date]],"mmm")</f>
        <v>Nov</v>
      </c>
      <c r="Q8708" s="27">
        <f>WEEKNUM(Table1[[#This Row],[Invoice Date]]) + IF(YEAR(Table1[[#This Row],[Invoice Date]])=2021, 52, 0)</f>
        <v>99</v>
      </c>
    </row>
    <row r="8709" spans="2:17" ht="14.25" customHeight="1" x14ac:dyDescent="0.3">
      <c r="B8709" s="4" t="s">
        <v>25</v>
      </c>
      <c r="C8709" s="33">
        <v>1185733</v>
      </c>
      <c r="D8709" s="5">
        <v>44517</v>
      </c>
      <c r="E8709" s="4" t="s">
        <v>48</v>
      </c>
      <c r="F8709" s="4" t="s">
        <v>49</v>
      </c>
      <c r="G8709" s="4" t="s">
        <v>68</v>
      </c>
      <c r="H8709" s="6" t="s">
        <v>20</v>
      </c>
      <c r="I8709" s="7">
        <v>53</v>
      </c>
      <c r="J8709" s="8">
        <v>147</v>
      </c>
      <c r="K8709" s="9">
        <v>7791</v>
      </c>
      <c r="L8709" s="9">
        <v>3194.31</v>
      </c>
      <c r="M8709" s="10">
        <v>0.41</v>
      </c>
      <c r="N8709" s="4" t="s">
        <v>83</v>
      </c>
      <c r="O8709" s="4" t="str">
        <f>TEXT(Table1[[#This Row],[Invoice Date]],"yyyy")</f>
        <v>2021</v>
      </c>
      <c r="P8709" s="4" t="str">
        <f>TEXT(Table1[[#This Row],[Invoice Date]],"mmm")</f>
        <v>Nov</v>
      </c>
      <c r="Q8709" s="27">
        <f>WEEKNUM(Table1[[#This Row],[Invoice Date]]) + IF(YEAR(Table1[[#This Row],[Invoice Date]])=2021, 52, 0)</f>
        <v>99</v>
      </c>
    </row>
    <row r="8710" spans="2:17" ht="14.25" customHeight="1" x14ac:dyDescent="0.3">
      <c r="B8710" s="4" t="s">
        <v>30</v>
      </c>
      <c r="C8710" s="34">
        <v>1128299</v>
      </c>
      <c r="D8710" s="5">
        <v>44517</v>
      </c>
      <c r="E8710" s="4" t="s">
        <v>27</v>
      </c>
      <c r="F8710" s="4" t="s">
        <v>81</v>
      </c>
      <c r="G8710" s="4" t="s">
        <v>82</v>
      </c>
      <c r="H8710" s="6" t="s">
        <v>22</v>
      </c>
      <c r="I8710" s="7">
        <v>53</v>
      </c>
      <c r="J8710" s="8">
        <v>147</v>
      </c>
      <c r="K8710" s="9">
        <v>7791</v>
      </c>
      <c r="L8710" s="9">
        <v>3661.7700000000004</v>
      </c>
      <c r="M8710" s="10">
        <v>0.47000000000000003</v>
      </c>
      <c r="N8710" s="4" t="s">
        <v>24</v>
      </c>
      <c r="O8710" s="4" t="str">
        <f>TEXT(Table1[[#This Row],[Invoice Date]],"yyyy")</f>
        <v>2021</v>
      </c>
      <c r="P8710" s="4" t="str">
        <f>TEXT(Table1[[#This Row],[Invoice Date]],"mmm")</f>
        <v>Nov</v>
      </c>
      <c r="Q8710" s="27">
        <f>WEEKNUM(Table1[[#This Row],[Invoice Date]]) + IF(YEAR(Table1[[#This Row],[Invoice Date]])=2021, 52, 0)</f>
        <v>99</v>
      </c>
    </row>
    <row r="8711" spans="2:17" ht="14.25" customHeight="1" x14ac:dyDescent="0.3">
      <c r="B8711" s="4" t="s">
        <v>30</v>
      </c>
      <c r="C8711" s="34">
        <v>1128299</v>
      </c>
      <c r="D8711" s="5">
        <v>44517</v>
      </c>
      <c r="E8711" s="4" t="s">
        <v>27</v>
      </c>
      <c r="F8711" s="4" t="s">
        <v>81</v>
      </c>
      <c r="G8711" s="4" t="s">
        <v>82</v>
      </c>
      <c r="H8711" s="6" t="s">
        <v>19</v>
      </c>
      <c r="I8711" s="7">
        <v>35</v>
      </c>
      <c r="J8711" s="8">
        <v>224</v>
      </c>
      <c r="K8711" s="9">
        <v>7840</v>
      </c>
      <c r="L8711" s="9">
        <v>3684.7999999999997</v>
      </c>
      <c r="M8711" s="10">
        <v>0.47</v>
      </c>
      <c r="N8711" s="4" t="s">
        <v>24</v>
      </c>
      <c r="O8711" s="4" t="str">
        <f>TEXT(Table1[[#This Row],[Invoice Date]],"yyyy")</f>
        <v>2021</v>
      </c>
      <c r="P8711" s="4" t="str">
        <f>TEXT(Table1[[#This Row],[Invoice Date]],"mmm")</f>
        <v>Nov</v>
      </c>
      <c r="Q8711" s="27">
        <f>WEEKNUM(Table1[[#This Row],[Invoice Date]]) + IF(YEAR(Table1[[#This Row],[Invoice Date]])=2021, 52, 0)</f>
        <v>99</v>
      </c>
    </row>
    <row r="8712" spans="2:17" ht="14.25" customHeight="1" x14ac:dyDescent="0.3">
      <c r="B8712" s="4" t="s">
        <v>25</v>
      </c>
      <c r="C8712" s="33">
        <v>1185733</v>
      </c>
      <c r="D8712" s="5">
        <v>44517</v>
      </c>
      <c r="E8712" s="4" t="s">
        <v>48</v>
      </c>
      <c r="F8712" s="4" t="s">
        <v>49</v>
      </c>
      <c r="G8712" s="4" t="s">
        <v>68</v>
      </c>
      <c r="H8712" s="6" t="s">
        <v>21</v>
      </c>
      <c r="I8712" s="7">
        <v>47</v>
      </c>
      <c r="J8712" s="8">
        <v>170</v>
      </c>
      <c r="K8712" s="9">
        <v>7990</v>
      </c>
      <c r="L8712" s="9">
        <v>2716.6</v>
      </c>
      <c r="M8712" s="10">
        <v>0.33999999999999997</v>
      </c>
      <c r="N8712" s="4" t="s">
        <v>24</v>
      </c>
      <c r="O8712" s="4" t="str">
        <f>TEXT(Table1[[#This Row],[Invoice Date]],"yyyy")</f>
        <v>2021</v>
      </c>
      <c r="P8712" s="4" t="str">
        <f>TEXT(Table1[[#This Row],[Invoice Date]],"mmm")</f>
        <v>Nov</v>
      </c>
      <c r="Q8712" s="27">
        <f>WEEKNUM(Table1[[#This Row],[Invoice Date]]) + IF(YEAR(Table1[[#This Row],[Invoice Date]])=2021, 52, 0)</f>
        <v>99</v>
      </c>
    </row>
    <row r="8713" spans="2:17" ht="14.25" customHeight="1" x14ac:dyDescent="0.3">
      <c r="B8713" s="4" t="s">
        <v>30</v>
      </c>
      <c r="C8713" s="34">
        <v>1128299</v>
      </c>
      <c r="D8713" s="5">
        <v>44517</v>
      </c>
      <c r="E8713" s="4" t="s">
        <v>27</v>
      </c>
      <c r="F8713" s="4" t="s">
        <v>81</v>
      </c>
      <c r="G8713" s="4" t="s">
        <v>82</v>
      </c>
      <c r="H8713" s="6" t="s">
        <v>22</v>
      </c>
      <c r="I8713" s="7">
        <v>68</v>
      </c>
      <c r="J8713" s="8">
        <v>119</v>
      </c>
      <c r="K8713" s="9">
        <v>8092</v>
      </c>
      <c r="L8713" s="9">
        <v>4450.6000000000004</v>
      </c>
      <c r="M8713" s="10">
        <v>0.55000000000000004</v>
      </c>
      <c r="N8713" s="4" t="s">
        <v>83</v>
      </c>
      <c r="O8713" s="4" t="str">
        <f>TEXT(Table1[[#This Row],[Invoice Date]],"yyyy")</f>
        <v>2021</v>
      </c>
      <c r="P8713" s="4" t="str">
        <f>TEXT(Table1[[#This Row],[Invoice Date]],"mmm")</f>
        <v>Nov</v>
      </c>
      <c r="Q8713" s="27">
        <f>WEEKNUM(Table1[[#This Row],[Invoice Date]]) + IF(YEAR(Table1[[#This Row],[Invoice Date]])=2021, 52, 0)</f>
        <v>99</v>
      </c>
    </row>
    <row r="8714" spans="2:17" ht="14.25" customHeight="1" x14ac:dyDescent="0.3">
      <c r="B8714" s="4" t="s">
        <v>25</v>
      </c>
      <c r="C8714" s="33">
        <v>1185733</v>
      </c>
      <c r="D8714" s="5">
        <v>44517</v>
      </c>
      <c r="E8714" s="4" t="s">
        <v>48</v>
      </c>
      <c r="F8714" s="4" t="s">
        <v>49</v>
      </c>
      <c r="G8714" s="4" t="s">
        <v>68</v>
      </c>
      <c r="H8714" s="6" t="s">
        <v>22</v>
      </c>
      <c r="I8714" s="7">
        <v>58</v>
      </c>
      <c r="J8714" s="8">
        <v>147</v>
      </c>
      <c r="K8714" s="9">
        <v>8526</v>
      </c>
      <c r="L8714" s="9">
        <v>2302.02</v>
      </c>
      <c r="M8714" s="10">
        <v>0.27</v>
      </c>
      <c r="N8714" s="4" t="s">
        <v>24</v>
      </c>
      <c r="O8714" s="4" t="str">
        <f>TEXT(Table1[[#This Row],[Invoice Date]],"yyyy")</f>
        <v>2021</v>
      </c>
      <c r="P8714" s="4" t="str">
        <f>TEXT(Table1[[#This Row],[Invoice Date]],"mmm")</f>
        <v>Nov</v>
      </c>
      <c r="Q8714" s="27">
        <f>WEEKNUM(Table1[[#This Row],[Invoice Date]]) + IF(YEAR(Table1[[#This Row],[Invoice Date]])=2021, 52, 0)</f>
        <v>99</v>
      </c>
    </row>
    <row r="8715" spans="2:17" ht="14.25" customHeight="1" x14ac:dyDescent="0.3">
      <c r="B8715" s="4" t="s">
        <v>26</v>
      </c>
      <c r="C8715" s="33">
        <v>1197831</v>
      </c>
      <c r="D8715" s="5">
        <v>44517</v>
      </c>
      <c r="E8715" s="4" t="s">
        <v>27</v>
      </c>
      <c r="F8715" s="4" t="s">
        <v>100</v>
      </c>
      <c r="G8715" s="4" t="s">
        <v>101</v>
      </c>
      <c r="H8715" s="6" t="s">
        <v>23</v>
      </c>
      <c r="I8715" s="7">
        <v>51</v>
      </c>
      <c r="J8715" s="8">
        <v>168</v>
      </c>
      <c r="K8715" s="9">
        <v>8568</v>
      </c>
      <c r="L8715" s="9">
        <v>4883.76</v>
      </c>
      <c r="M8715" s="10">
        <v>0.57000000000000006</v>
      </c>
      <c r="N8715" s="4" t="s">
        <v>24</v>
      </c>
      <c r="O8715" s="4" t="str">
        <f>TEXT(Table1[[#This Row],[Invoice Date]],"yyyy")</f>
        <v>2021</v>
      </c>
      <c r="P8715" s="4" t="str">
        <f>TEXT(Table1[[#This Row],[Invoice Date]],"mmm")</f>
        <v>Nov</v>
      </c>
      <c r="Q8715" s="27">
        <f>WEEKNUM(Table1[[#This Row],[Invoice Date]]) + IF(YEAR(Table1[[#This Row],[Invoice Date]])=2021, 52, 0)</f>
        <v>99</v>
      </c>
    </row>
    <row r="8716" spans="2:17" ht="14.25" customHeight="1" x14ac:dyDescent="0.3">
      <c r="B8716" s="4" t="s">
        <v>26</v>
      </c>
      <c r="C8716" s="33">
        <v>1197831</v>
      </c>
      <c r="D8716" s="5">
        <v>44517</v>
      </c>
      <c r="E8716" s="4" t="s">
        <v>27</v>
      </c>
      <c r="F8716" s="4" t="s">
        <v>100</v>
      </c>
      <c r="G8716" s="4" t="s">
        <v>101</v>
      </c>
      <c r="H8716" s="6" t="s">
        <v>22</v>
      </c>
      <c r="I8716" s="7">
        <v>71</v>
      </c>
      <c r="J8716" s="8">
        <v>123</v>
      </c>
      <c r="K8716" s="9">
        <v>8733</v>
      </c>
      <c r="L8716" s="9">
        <v>3929.8499999999995</v>
      </c>
      <c r="M8716" s="10">
        <v>0.44999999999999996</v>
      </c>
      <c r="N8716" s="4" t="s">
        <v>83</v>
      </c>
      <c r="O8716" s="4" t="str">
        <f>TEXT(Table1[[#This Row],[Invoice Date]],"yyyy")</f>
        <v>2021</v>
      </c>
      <c r="P8716" s="4" t="str">
        <f>TEXT(Table1[[#This Row],[Invoice Date]],"mmm")</f>
        <v>Nov</v>
      </c>
      <c r="Q8716" s="27">
        <f>WEEKNUM(Table1[[#This Row],[Invoice Date]]) + IF(YEAR(Table1[[#This Row],[Invoice Date]])=2021, 52, 0)</f>
        <v>99</v>
      </c>
    </row>
    <row r="8717" spans="2:17" ht="14.25" customHeight="1" x14ac:dyDescent="0.3">
      <c r="B8717" s="4" t="s">
        <v>25</v>
      </c>
      <c r="C8717" s="33">
        <v>1185733</v>
      </c>
      <c r="D8717" s="5">
        <v>44517</v>
      </c>
      <c r="E8717" s="4" t="s">
        <v>48</v>
      </c>
      <c r="F8717" s="4" t="s">
        <v>49</v>
      </c>
      <c r="G8717" s="4" t="s">
        <v>68</v>
      </c>
      <c r="H8717" s="6" t="s">
        <v>17</v>
      </c>
      <c r="I8717" s="7">
        <v>52</v>
      </c>
      <c r="J8717" s="8">
        <v>169</v>
      </c>
      <c r="K8717" s="9">
        <v>8788</v>
      </c>
      <c r="L8717" s="9">
        <v>3515.2000000000003</v>
      </c>
      <c r="M8717" s="10">
        <v>0.4</v>
      </c>
      <c r="N8717" s="4" t="s">
        <v>83</v>
      </c>
      <c r="O8717" s="4" t="str">
        <f>TEXT(Table1[[#This Row],[Invoice Date]],"yyyy")</f>
        <v>2021</v>
      </c>
      <c r="P8717" s="4" t="str">
        <f>TEXT(Table1[[#This Row],[Invoice Date]],"mmm")</f>
        <v>Nov</v>
      </c>
      <c r="Q8717" s="27">
        <f>WEEKNUM(Table1[[#This Row],[Invoice Date]]) + IF(YEAR(Table1[[#This Row],[Invoice Date]])=2021, 52, 0)</f>
        <v>99</v>
      </c>
    </row>
    <row r="8718" spans="2:17" ht="14.25" customHeight="1" x14ac:dyDescent="0.3">
      <c r="B8718" s="4" t="s">
        <v>30</v>
      </c>
      <c r="C8718" s="34">
        <v>1128299</v>
      </c>
      <c r="D8718" s="5">
        <v>44517</v>
      </c>
      <c r="E8718" s="4" t="s">
        <v>27</v>
      </c>
      <c r="F8718" s="4" t="s">
        <v>81</v>
      </c>
      <c r="G8718" s="4" t="s">
        <v>82</v>
      </c>
      <c r="H8718" s="6" t="s">
        <v>19</v>
      </c>
      <c r="I8718" s="7">
        <v>42</v>
      </c>
      <c r="J8718" s="8">
        <v>210</v>
      </c>
      <c r="K8718" s="9">
        <v>8820</v>
      </c>
      <c r="L8718" s="9">
        <v>4586.4000000000005</v>
      </c>
      <c r="M8718" s="10">
        <v>0.52</v>
      </c>
      <c r="N8718" s="4" t="s">
        <v>83</v>
      </c>
      <c r="O8718" s="4" t="str">
        <f>TEXT(Table1[[#This Row],[Invoice Date]],"yyyy")</f>
        <v>2021</v>
      </c>
      <c r="P8718" s="4" t="str">
        <f>TEXT(Table1[[#This Row],[Invoice Date]],"mmm")</f>
        <v>Nov</v>
      </c>
      <c r="Q8718" s="27">
        <f>WEEKNUM(Table1[[#This Row],[Invoice Date]]) + IF(YEAR(Table1[[#This Row],[Invoice Date]])=2021, 52, 0)</f>
        <v>99</v>
      </c>
    </row>
    <row r="8719" spans="2:17" ht="14.25" customHeight="1" x14ac:dyDescent="0.3">
      <c r="B8719" s="4" t="s">
        <v>25</v>
      </c>
      <c r="C8719" s="33">
        <v>1185733</v>
      </c>
      <c r="D8719" s="5">
        <v>44517</v>
      </c>
      <c r="E8719" s="4" t="s">
        <v>48</v>
      </c>
      <c r="F8719" s="4" t="s">
        <v>49</v>
      </c>
      <c r="G8719" s="4" t="s">
        <v>68</v>
      </c>
      <c r="H8719" s="6" t="s">
        <v>19</v>
      </c>
      <c r="I8719" s="7">
        <v>54</v>
      </c>
      <c r="J8719" s="8">
        <v>175</v>
      </c>
      <c r="K8719" s="9">
        <v>9450</v>
      </c>
      <c r="L8719" s="9">
        <v>3591</v>
      </c>
      <c r="M8719" s="10">
        <v>0.38</v>
      </c>
      <c r="N8719" s="4" t="s">
        <v>83</v>
      </c>
      <c r="O8719" s="4" t="str">
        <f>TEXT(Table1[[#This Row],[Invoice Date]],"yyyy")</f>
        <v>2021</v>
      </c>
      <c r="P8719" s="4" t="str">
        <f>TEXT(Table1[[#This Row],[Invoice Date]],"mmm")</f>
        <v>Nov</v>
      </c>
      <c r="Q8719" s="27">
        <f>WEEKNUM(Table1[[#This Row],[Invoice Date]]) + IF(YEAR(Table1[[#This Row],[Invoice Date]])=2021, 52, 0)</f>
        <v>99</v>
      </c>
    </row>
    <row r="8720" spans="2:17" ht="14.25" customHeight="1" x14ac:dyDescent="0.3">
      <c r="B8720" s="4" t="s">
        <v>25</v>
      </c>
      <c r="C8720" s="33">
        <v>1185733</v>
      </c>
      <c r="D8720" s="5">
        <v>44517</v>
      </c>
      <c r="E8720" s="4" t="s">
        <v>48</v>
      </c>
      <c r="F8720" s="4" t="s">
        <v>49</v>
      </c>
      <c r="G8720" s="4" t="s">
        <v>68</v>
      </c>
      <c r="H8720" s="6" t="s">
        <v>22</v>
      </c>
      <c r="I8720" s="7">
        <v>77</v>
      </c>
      <c r="J8720" s="8">
        <v>124</v>
      </c>
      <c r="K8720" s="9">
        <v>9548</v>
      </c>
      <c r="L8720" s="9">
        <v>2864.4000000000005</v>
      </c>
      <c r="M8720" s="10">
        <v>0.30000000000000004</v>
      </c>
      <c r="N8720" s="4" t="s">
        <v>83</v>
      </c>
      <c r="O8720" s="4" t="str">
        <f>TEXT(Table1[[#This Row],[Invoice Date]],"yyyy")</f>
        <v>2021</v>
      </c>
      <c r="P8720" s="4" t="str">
        <f>TEXT(Table1[[#This Row],[Invoice Date]],"mmm")</f>
        <v>Nov</v>
      </c>
      <c r="Q8720" s="27">
        <f>WEEKNUM(Table1[[#This Row],[Invoice Date]]) + IF(YEAR(Table1[[#This Row],[Invoice Date]])=2021, 52, 0)</f>
        <v>99</v>
      </c>
    </row>
    <row r="8721" spans="2:17" ht="14.25" customHeight="1" x14ac:dyDescent="0.3">
      <c r="B8721" s="4" t="s">
        <v>25</v>
      </c>
      <c r="C8721" s="33">
        <v>1185733</v>
      </c>
      <c r="D8721" s="5">
        <v>44517</v>
      </c>
      <c r="E8721" s="4" t="s">
        <v>48</v>
      </c>
      <c r="F8721" s="4" t="s">
        <v>49</v>
      </c>
      <c r="G8721" s="4" t="s">
        <v>68</v>
      </c>
      <c r="H8721" s="6" t="s">
        <v>21</v>
      </c>
      <c r="I8721" s="7">
        <v>64</v>
      </c>
      <c r="J8721" s="8">
        <v>150</v>
      </c>
      <c r="K8721" s="9">
        <v>9600</v>
      </c>
      <c r="L8721" s="9">
        <v>4128</v>
      </c>
      <c r="M8721" s="10">
        <v>0.43</v>
      </c>
      <c r="N8721" s="4" t="s">
        <v>83</v>
      </c>
      <c r="O8721" s="4" t="str">
        <f>TEXT(Table1[[#This Row],[Invoice Date]],"yyyy")</f>
        <v>2021</v>
      </c>
      <c r="P8721" s="4" t="str">
        <f>TEXT(Table1[[#This Row],[Invoice Date]],"mmm")</f>
        <v>Nov</v>
      </c>
      <c r="Q8721" s="27">
        <f>WEEKNUM(Table1[[#This Row],[Invoice Date]]) + IF(YEAR(Table1[[#This Row],[Invoice Date]])=2021, 52, 0)</f>
        <v>99</v>
      </c>
    </row>
    <row r="8722" spans="2:17" ht="14.25" customHeight="1" x14ac:dyDescent="0.3">
      <c r="B8722" s="4" t="s">
        <v>25</v>
      </c>
      <c r="C8722" s="33">
        <v>1185733</v>
      </c>
      <c r="D8722" s="5">
        <v>44517</v>
      </c>
      <c r="E8722" s="4" t="s">
        <v>48</v>
      </c>
      <c r="F8722" s="4" t="s">
        <v>49</v>
      </c>
      <c r="G8722" s="4" t="s">
        <v>68</v>
      </c>
      <c r="H8722" s="6" t="s">
        <v>19</v>
      </c>
      <c r="I8722" s="7">
        <v>46</v>
      </c>
      <c r="J8722" s="8">
        <v>231</v>
      </c>
      <c r="K8722" s="9">
        <v>10626</v>
      </c>
      <c r="L8722" s="9">
        <v>3400.32</v>
      </c>
      <c r="M8722" s="10">
        <v>0.32</v>
      </c>
      <c r="N8722" s="4" t="s">
        <v>24</v>
      </c>
      <c r="O8722" s="4" t="str">
        <f>TEXT(Table1[[#This Row],[Invoice Date]],"yyyy")</f>
        <v>2021</v>
      </c>
      <c r="P8722" s="4" t="str">
        <f>TEXT(Table1[[#This Row],[Invoice Date]],"mmm")</f>
        <v>Nov</v>
      </c>
      <c r="Q8722" s="27">
        <f>WEEKNUM(Table1[[#This Row],[Invoice Date]]) + IF(YEAR(Table1[[#This Row],[Invoice Date]])=2021, 52, 0)</f>
        <v>99</v>
      </c>
    </row>
    <row r="8723" spans="2:17" ht="14.25" customHeight="1" x14ac:dyDescent="0.3">
      <c r="B8723" s="4" t="s">
        <v>26</v>
      </c>
      <c r="C8723" s="33">
        <v>1197831</v>
      </c>
      <c r="D8723" s="5">
        <v>44517</v>
      </c>
      <c r="E8723" s="4" t="s">
        <v>27</v>
      </c>
      <c r="F8723" s="4" t="s">
        <v>100</v>
      </c>
      <c r="G8723" s="4" t="s">
        <v>101</v>
      </c>
      <c r="H8723" s="6" t="s">
        <v>23</v>
      </c>
      <c r="I8723" s="7">
        <v>68</v>
      </c>
      <c r="J8723" s="8">
        <v>158</v>
      </c>
      <c r="K8723" s="9">
        <v>10744</v>
      </c>
      <c r="L8723" s="9">
        <v>6553.84</v>
      </c>
      <c r="M8723" s="10">
        <v>0.61</v>
      </c>
      <c r="N8723" s="4" t="s">
        <v>83</v>
      </c>
      <c r="O8723" s="4" t="str">
        <f>TEXT(Table1[[#This Row],[Invoice Date]],"yyyy")</f>
        <v>2021</v>
      </c>
      <c r="P8723" s="4" t="str">
        <f>TEXT(Table1[[#This Row],[Invoice Date]],"mmm")</f>
        <v>Nov</v>
      </c>
      <c r="Q8723" s="27">
        <f>WEEKNUM(Table1[[#This Row],[Invoice Date]]) + IF(YEAR(Table1[[#This Row],[Invoice Date]])=2021, 52, 0)</f>
        <v>99</v>
      </c>
    </row>
    <row r="8724" spans="2:17" ht="14.25" customHeight="1" x14ac:dyDescent="0.3">
      <c r="B8724" s="4" t="s">
        <v>30</v>
      </c>
      <c r="C8724" s="34">
        <v>1128299</v>
      </c>
      <c r="D8724" s="5">
        <v>44517</v>
      </c>
      <c r="E8724" s="4" t="s">
        <v>27</v>
      </c>
      <c r="F8724" s="4" t="s">
        <v>81</v>
      </c>
      <c r="G8724" s="4" t="s">
        <v>82</v>
      </c>
      <c r="H8724" s="6" t="s">
        <v>23</v>
      </c>
      <c r="I8724" s="7">
        <v>64</v>
      </c>
      <c r="J8724" s="8">
        <v>180</v>
      </c>
      <c r="K8724" s="9">
        <v>11520</v>
      </c>
      <c r="L8724" s="9">
        <v>4723.2</v>
      </c>
      <c r="M8724" s="10">
        <v>0.41</v>
      </c>
      <c r="N8724" s="4" t="s">
        <v>24</v>
      </c>
      <c r="O8724" s="4" t="str">
        <f>TEXT(Table1[[#This Row],[Invoice Date]],"yyyy")</f>
        <v>2021</v>
      </c>
      <c r="P8724" s="4" t="str">
        <f>TEXT(Table1[[#This Row],[Invoice Date]],"mmm")</f>
        <v>Nov</v>
      </c>
      <c r="Q8724" s="27">
        <f>WEEKNUM(Table1[[#This Row],[Invoice Date]]) + IF(YEAR(Table1[[#This Row],[Invoice Date]])=2021, 52, 0)</f>
        <v>99</v>
      </c>
    </row>
    <row r="8725" spans="2:17" ht="14.25" customHeight="1" x14ac:dyDescent="0.3">
      <c r="B8725" s="4" t="s">
        <v>25</v>
      </c>
      <c r="C8725" s="33">
        <v>1185733</v>
      </c>
      <c r="D8725" s="5">
        <v>44517</v>
      </c>
      <c r="E8725" s="4" t="s">
        <v>48</v>
      </c>
      <c r="F8725" s="4" t="s">
        <v>49</v>
      </c>
      <c r="G8725" s="4" t="s">
        <v>68</v>
      </c>
      <c r="H8725" s="6" t="s">
        <v>23</v>
      </c>
      <c r="I8725" s="7">
        <v>66</v>
      </c>
      <c r="J8725" s="8">
        <v>198</v>
      </c>
      <c r="K8725" s="9">
        <v>13068</v>
      </c>
      <c r="L8725" s="9">
        <v>6534</v>
      </c>
      <c r="M8725" s="10">
        <v>0.5</v>
      </c>
      <c r="N8725" s="4" t="s">
        <v>24</v>
      </c>
      <c r="O8725" s="4" t="str">
        <f>TEXT(Table1[[#This Row],[Invoice Date]],"yyyy")</f>
        <v>2021</v>
      </c>
      <c r="P8725" s="4" t="str">
        <f>TEXT(Table1[[#This Row],[Invoice Date]],"mmm")</f>
        <v>Nov</v>
      </c>
      <c r="Q8725" s="27">
        <f>WEEKNUM(Table1[[#This Row],[Invoice Date]]) + IF(YEAR(Table1[[#This Row],[Invoice Date]])=2021, 52, 0)</f>
        <v>99</v>
      </c>
    </row>
    <row r="8726" spans="2:17" ht="14.25" customHeight="1" x14ac:dyDescent="0.3">
      <c r="B8726" s="4" t="s">
        <v>25</v>
      </c>
      <c r="C8726" s="33">
        <v>1185733</v>
      </c>
      <c r="D8726" s="5">
        <v>44517</v>
      </c>
      <c r="E8726" s="4" t="s">
        <v>48</v>
      </c>
      <c r="F8726" s="4" t="s">
        <v>49</v>
      </c>
      <c r="G8726" s="4" t="s">
        <v>68</v>
      </c>
      <c r="H8726" s="6" t="s">
        <v>23</v>
      </c>
      <c r="I8726" s="7">
        <v>86</v>
      </c>
      <c r="J8726" s="8">
        <v>162</v>
      </c>
      <c r="K8726" s="9">
        <v>13932</v>
      </c>
      <c r="L8726" s="9">
        <v>8219.880000000001</v>
      </c>
      <c r="M8726" s="10">
        <v>0.59000000000000008</v>
      </c>
      <c r="N8726" s="4" t="s">
        <v>83</v>
      </c>
      <c r="O8726" s="4" t="str">
        <f>TEXT(Table1[[#This Row],[Invoice Date]],"yyyy")</f>
        <v>2021</v>
      </c>
      <c r="P8726" s="4" t="str">
        <f>TEXT(Table1[[#This Row],[Invoice Date]],"mmm")</f>
        <v>Nov</v>
      </c>
      <c r="Q8726" s="27">
        <f>WEEKNUM(Table1[[#This Row],[Invoice Date]]) + IF(YEAR(Table1[[#This Row],[Invoice Date]])=2021, 52, 0)</f>
        <v>99</v>
      </c>
    </row>
    <row r="8727" spans="2:17" ht="14.25" customHeight="1" x14ac:dyDescent="0.3">
      <c r="B8727" s="4" t="s">
        <v>30</v>
      </c>
      <c r="C8727" s="34">
        <v>1128299</v>
      </c>
      <c r="D8727" s="5">
        <v>44517</v>
      </c>
      <c r="E8727" s="4" t="s">
        <v>27</v>
      </c>
      <c r="F8727" s="4" t="s">
        <v>81</v>
      </c>
      <c r="G8727" s="4" t="s">
        <v>82</v>
      </c>
      <c r="H8727" s="6" t="s">
        <v>23</v>
      </c>
      <c r="I8727" s="7">
        <v>81</v>
      </c>
      <c r="J8727" s="8">
        <v>174</v>
      </c>
      <c r="K8727" s="9">
        <v>14094</v>
      </c>
      <c r="L8727" s="9">
        <v>6765.12</v>
      </c>
      <c r="M8727" s="10">
        <v>0.48</v>
      </c>
      <c r="N8727" s="4" t="s">
        <v>83</v>
      </c>
      <c r="O8727" s="4" t="str">
        <f>TEXT(Table1[[#This Row],[Invoice Date]],"yyyy")</f>
        <v>2021</v>
      </c>
      <c r="P8727" s="4" t="str">
        <f>TEXT(Table1[[#This Row],[Invoice Date]],"mmm")</f>
        <v>Nov</v>
      </c>
      <c r="Q8727" s="27">
        <f>WEEKNUM(Table1[[#This Row],[Invoice Date]]) + IF(YEAR(Table1[[#This Row],[Invoice Date]])=2021, 52, 0)</f>
        <v>99</v>
      </c>
    </row>
    <row r="8728" spans="2:17" ht="14.25" customHeight="1" x14ac:dyDescent="0.3">
      <c r="B8728" s="4" t="s">
        <v>14</v>
      </c>
      <c r="C8728" s="33">
        <v>1185732</v>
      </c>
      <c r="D8728" s="5">
        <v>44517</v>
      </c>
      <c r="E8728" s="4" t="s">
        <v>15</v>
      </c>
      <c r="F8728" s="4" t="s">
        <v>40</v>
      </c>
      <c r="G8728" s="4" t="s">
        <v>41</v>
      </c>
      <c r="H8728" s="6" t="s">
        <v>20</v>
      </c>
      <c r="I8728" s="7">
        <v>55.000000000000007</v>
      </c>
      <c r="J8728" s="8">
        <v>150</v>
      </c>
      <c r="K8728" s="9">
        <v>82500.000000000015</v>
      </c>
      <c r="L8728" s="9">
        <v>28875.000000000004</v>
      </c>
      <c r="M8728" s="10">
        <v>0.35</v>
      </c>
      <c r="N8728" s="4" t="s">
        <v>24</v>
      </c>
      <c r="O8728" s="4" t="str">
        <f>TEXT(Table1[[#This Row],[Invoice Date]],"yyyy")</f>
        <v>2021</v>
      </c>
      <c r="P8728" s="4" t="str">
        <f>TEXT(Table1[[#This Row],[Invoice Date]],"mmm")</f>
        <v>Nov</v>
      </c>
      <c r="Q8728" s="27">
        <f>WEEKNUM(Table1[[#This Row],[Invoice Date]]) + IF(YEAR(Table1[[#This Row],[Invoice Date]])=2021, 52, 0)</f>
        <v>99</v>
      </c>
    </row>
    <row r="8729" spans="2:17" ht="14.25" customHeight="1" x14ac:dyDescent="0.3">
      <c r="B8729" s="4" t="s">
        <v>26</v>
      </c>
      <c r="C8729" s="33">
        <v>1197831</v>
      </c>
      <c r="D8729" s="5">
        <v>44517</v>
      </c>
      <c r="E8729" s="4" t="s">
        <v>27</v>
      </c>
      <c r="F8729" s="4" t="s">
        <v>100</v>
      </c>
      <c r="G8729" s="4" t="s">
        <v>101</v>
      </c>
      <c r="H8729" s="6" t="s">
        <v>19</v>
      </c>
      <c r="I8729" s="7">
        <v>20.000000000000011</v>
      </c>
      <c r="J8729" s="8">
        <v>450</v>
      </c>
      <c r="K8729" s="9">
        <v>90000.000000000044</v>
      </c>
      <c r="L8729" s="9">
        <v>31500.000000000015</v>
      </c>
      <c r="M8729" s="10">
        <v>0.35</v>
      </c>
      <c r="N8729" s="4" t="s">
        <v>83</v>
      </c>
      <c r="O8729" s="4" t="str">
        <f>TEXT(Table1[[#This Row],[Invoice Date]],"yyyy")</f>
        <v>2021</v>
      </c>
      <c r="P8729" s="4" t="str">
        <f>TEXT(Table1[[#This Row],[Invoice Date]],"mmm")</f>
        <v>Nov</v>
      </c>
      <c r="Q8729" s="27">
        <f>WEEKNUM(Table1[[#This Row],[Invoice Date]]) + IF(YEAR(Table1[[#This Row],[Invoice Date]])=2021, 52, 0)</f>
        <v>99</v>
      </c>
    </row>
    <row r="8730" spans="2:17" ht="14.25" customHeight="1" x14ac:dyDescent="0.3">
      <c r="B8730" s="4" t="s">
        <v>14</v>
      </c>
      <c r="C8730" s="33">
        <v>1185732</v>
      </c>
      <c r="D8730" s="5">
        <v>44517</v>
      </c>
      <c r="E8730" s="4" t="s">
        <v>15</v>
      </c>
      <c r="F8730" s="4" t="s">
        <v>118</v>
      </c>
      <c r="G8730" s="4" t="s">
        <v>93</v>
      </c>
      <c r="H8730" s="6" t="s">
        <v>20</v>
      </c>
      <c r="I8730" s="7">
        <v>35</v>
      </c>
      <c r="J8730" s="8">
        <v>295</v>
      </c>
      <c r="K8730" s="9">
        <v>103250</v>
      </c>
      <c r="L8730" s="9">
        <v>41300</v>
      </c>
      <c r="M8730" s="10">
        <v>0.4</v>
      </c>
      <c r="N8730" s="4" t="s">
        <v>18</v>
      </c>
      <c r="O8730" s="4" t="str">
        <f>TEXT(Table1[[#This Row],[Invoice Date]],"yyyy")</f>
        <v>2021</v>
      </c>
      <c r="P8730" s="4" t="str">
        <f>TEXT(Table1[[#This Row],[Invoice Date]],"mmm")</f>
        <v>Nov</v>
      </c>
      <c r="Q8730" s="27">
        <f>WEEKNUM(Table1[[#This Row],[Invoice Date]]) + IF(YEAR(Table1[[#This Row],[Invoice Date]])=2021, 52, 0)</f>
        <v>99</v>
      </c>
    </row>
    <row r="8731" spans="2:17" ht="14.25" customHeight="1" x14ac:dyDescent="0.3">
      <c r="B8731" s="4" t="s">
        <v>26</v>
      </c>
      <c r="C8731" s="33">
        <v>1197831</v>
      </c>
      <c r="D8731" s="5">
        <v>44517</v>
      </c>
      <c r="E8731" s="4" t="s">
        <v>27</v>
      </c>
      <c r="F8731" s="4" t="s">
        <v>100</v>
      </c>
      <c r="G8731" s="4" t="s">
        <v>101</v>
      </c>
      <c r="H8731" s="6" t="s">
        <v>20</v>
      </c>
      <c r="I8731" s="7">
        <v>30.000000000000014</v>
      </c>
      <c r="J8731" s="8">
        <v>395</v>
      </c>
      <c r="K8731" s="9">
        <v>118500.00000000006</v>
      </c>
      <c r="L8731" s="9">
        <v>47400.000000000029</v>
      </c>
      <c r="M8731" s="10">
        <v>0.4</v>
      </c>
      <c r="N8731" s="4" t="s">
        <v>83</v>
      </c>
      <c r="O8731" s="4" t="str">
        <f>TEXT(Table1[[#This Row],[Invoice Date]],"yyyy")</f>
        <v>2021</v>
      </c>
      <c r="P8731" s="4" t="str">
        <f>TEXT(Table1[[#This Row],[Invoice Date]],"mmm")</f>
        <v>Nov</v>
      </c>
      <c r="Q8731" s="27">
        <f>WEEKNUM(Table1[[#This Row],[Invoice Date]]) + IF(YEAR(Table1[[#This Row],[Invoice Date]])=2021, 52, 0)</f>
        <v>99</v>
      </c>
    </row>
    <row r="8732" spans="2:17" ht="14.25" customHeight="1" x14ac:dyDescent="0.3">
      <c r="B8732" s="4" t="s">
        <v>14</v>
      </c>
      <c r="C8732" s="33">
        <v>1185732</v>
      </c>
      <c r="D8732" s="5">
        <v>44517</v>
      </c>
      <c r="E8732" s="4" t="s">
        <v>15</v>
      </c>
      <c r="F8732" s="4" t="s">
        <v>118</v>
      </c>
      <c r="G8732" s="4" t="s">
        <v>93</v>
      </c>
      <c r="H8732" s="6" t="s">
        <v>19</v>
      </c>
      <c r="I8732" s="7">
        <v>35</v>
      </c>
      <c r="J8732" s="8">
        <v>350</v>
      </c>
      <c r="K8732" s="9">
        <v>122500</v>
      </c>
      <c r="L8732" s="9">
        <v>49000</v>
      </c>
      <c r="M8732" s="10">
        <v>0.4</v>
      </c>
      <c r="N8732" s="4" t="s">
        <v>18</v>
      </c>
      <c r="O8732" s="4" t="str">
        <f>TEXT(Table1[[#This Row],[Invoice Date]],"yyyy")</f>
        <v>2021</v>
      </c>
      <c r="P8732" s="4" t="str">
        <f>TEXT(Table1[[#This Row],[Invoice Date]],"mmm")</f>
        <v>Nov</v>
      </c>
      <c r="Q8732" s="27">
        <f>WEEKNUM(Table1[[#This Row],[Invoice Date]]) + IF(YEAR(Table1[[#This Row],[Invoice Date]])=2021, 52, 0)</f>
        <v>99</v>
      </c>
    </row>
    <row r="8733" spans="2:17" ht="14.25" customHeight="1" x14ac:dyDescent="0.3">
      <c r="B8733" s="4" t="s">
        <v>14</v>
      </c>
      <c r="C8733" s="33">
        <v>1185732</v>
      </c>
      <c r="D8733" s="5">
        <v>44517</v>
      </c>
      <c r="E8733" s="4" t="s">
        <v>15</v>
      </c>
      <c r="F8733" s="4" t="s">
        <v>118</v>
      </c>
      <c r="G8733" s="4" t="s">
        <v>93</v>
      </c>
      <c r="H8733" s="6" t="s">
        <v>21</v>
      </c>
      <c r="I8733" s="7">
        <v>40</v>
      </c>
      <c r="J8733" s="8">
        <v>325</v>
      </c>
      <c r="K8733" s="9">
        <v>130000</v>
      </c>
      <c r="L8733" s="9">
        <v>52000</v>
      </c>
      <c r="M8733" s="10">
        <v>0.4</v>
      </c>
      <c r="N8733" s="4" t="s">
        <v>18</v>
      </c>
      <c r="O8733" s="4" t="str">
        <f>TEXT(Table1[[#This Row],[Invoice Date]],"yyyy")</f>
        <v>2021</v>
      </c>
      <c r="P8733" s="4" t="str">
        <f>TEXT(Table1[[#This Row],[Invoice Date]],"mmm")</f>
        <v>Nov</v>
      </c>
      <c r="Q8733" s="27">
        <f>WEEKNUM(Table1[[#This Row],[Invoice Date]]) + IF(YEAR(Table1[[#This Row],[Invoice Date]])=2021, 52, 0)</f>
        <v>99</v>
      </c>
    </row>
    <row r="8734" spans="2:17" ht="14.25" customHeight="1" x14ac:dyDescent="0.3">
      <c r="B8734" s="4" t="s">
        <v>26</v>
      </c>
      <c r="C8734" s="33">
        <v>1197831</v>
      </c>
      <c r="D8734" s="5">
        <v>44517</v>
      </c>
      <c r="E8734" s="4" t="s">
        <v>27</v>
      </c>
      <c r="F8734" s="4" t="s">
        <v>100</v>
      </c>
      <c r="G8734" s="4" t="s">
        <v>101</v>
      </c>
      <c r="H8734" s="6" t="s">
        <v>17</v>
      </c>
      <c r="I8734" s="7">
        <v>30.000000000000011</v>
      </c>
      <c r="J8734" s="8">
        <v>625</v>
      </c>
      <c r="K8734" s="9">
        <v>187500.00000000006</v>
      </c>
      <c r="L8734" s="9">
        <v>75000.000000000029</v>
      </c>
      <c r="M8734" s="10">
        <v>0.4</v>
      </c>
      <c r="N8734" s="4" t="s">
        <v>83</v>
      </c>
      <c r="O8734" s="4" t="str">
        <f>TEXT(Table1[[#This Row],[Invoice Date]],"yyyy")</f>
        <v>2021</v>
      </c>
      <c r="P8734" s="4" t="str">
        <f>TEXT(Table1[[#This Row],[Invoice Date]],"mmm")</f>
        <v>Nov</v>
      </c>
      <c r="Q8734" s="27">
        <f>WEEKNUM(Table1[[#This Row],[Invoice Date]]) + IF(YEAR(Table1[[#This Row],[Invoice Date]])=2021, 52, 0)</f>
        <v>99</v>
      </c>
    </row>
    <row r="8735" spans="2:17" ht="14.25" customHeight="1" x14ac:dyDescent="0.3">
      <c r="B8735" s="4" t="s">
        <v>14</v>
      </c>
      <c r="C8735" s="33">
        <v>1185732</v>
      </c>
      <c r="D8735" s="5">
        <v>44517</v>
      </c>
      <c r="E8735" s="4" t="s">
        <v>15</v>
      </c>
      <c r="F8735" s="4" t="s">
        <v>118</v>
      </c>
      <c r="G8735" s="4" t="s">
        <v>93</v>
      </c>
      <c r="H8735" s="6" t="s">
        <v>22</v>
      </c>
      <c r="I8735" s="7">
        <v>65</v>
      </c>
      <c r="J8735" s="8">
        <v>300</v>
      </c>
      <c r="K8735" s="9">
        <v>195000</v>
      </c>
      <c r="L8735" s="9">
        <v>78000</v>
      </c>
      <c r="M8735" s="10">
        <v>0.4</v>
      </c>
      <c r="N8735" s="4" t="s">
        <v>18</v>
      </c>
      <c r="O8735" s="4" t="str">
        <f>TEXT(Table1[[#This Row],[Invoice Date]],"yyyy")</f>
        <v>2021</v>
      </c>
      <c r="P8735" s="4" t="str">
        <f>TEXT(Table1[[#This Row],[Invoice Date]],"mmm")</f>
        <v>Nov</v>
      </c>
      <c r="Q8735" s="27">
        <f>WEEKNUM(Table1[[#This Row],[Invoice Date]]) + IF(YEAR(Table1[[#This Row],[Invoice Date]])=2021, 52, 0)</f>
        <v>99</v>
      </c>
    </row>
    <row r="8736" spans="2:17" ht="14.25" customHeight="1" x14ac:dyDescent="0.3">
      <c r="B8736" s="4" t="s">
        <v>14</v>
      </c>
      <c r="C8736" s="33">
        <v>1185732</v>
      </c>
      <c r="D8736" s="5">
        <v>44517</v>
      </c>
      <c r="E8736" s="4" t="s">
        <v>15</v>
      </c>
      <c r="F8736" s="4" t="s">
        <v>118</v>
      </c>
      <c r="G8736" s="4" t="s">
        <v>93</v>
      </c>
      <c r="H8736" s="6" t="s">
        <v>17</v>
      </c>
      <c r="I8736" s="7">
        <v>44.999999999999993</v>
      </c>
      <c r="J8736" s="8">
        <v>450</v>
      </c>
      <c r="K8736" s="9">
        <v>202499.99999999997</v>
      </c>
      <c r="L8736" s="9">
        <v>81000</v>
      </c>
      <c r="M8736" s="10">
        <v>0.4</v>
      </c>
      <c r="N8736" s="4" t="s">
        <v>18</v>
      </c>
      <c r="O8736" s="4" t="str">
        <f>TEXT(Table1[[#This Row],[Invoice Date]],"yyyy")</f>
        <v>2021</v>
      </c>
      <c r="P8736" s="4" t="str">
        <f>TEXT(Table1[[#This Row],[Invoice Date]],"mmm")</f>
        <v>Nov</v>
      </c>
      <c r="Q8736" s="27">
        <f>WEEKNUM(Table1[[#This Row],[Invoice Date]]) + IF(YEAR(Table1[[#This Row],[Invoice Date]])=2021, 52, 0)</f>
        <v>99</v>
      </c>
    </row>
    <row r="8737" spans="2:17" ht="14.25" customHeight="1" x14ac:dyDescent="0.3">
      <c r="B8737" s="4" t="s">
        <v>30</v>
      </c>
      <c r="C8737" s="34">
        <v>1128299</v>
      </c>
      <c r="D8737" s="5">
        <v>44517</v>
      </c>
      <c r="E8737" s="4" t="s">
        <v>27</v>
      </c>
      <c r="F8737" s="4" t="s">
        <v>81</v>
      </c>
      <c r="G8737" s="4" t="s">
        <v>82</v>
      </c>
      <c r="H8737" s="6" t="s">
        <v>20</v>
      </c>
      <c r="I8737" s="7">
        <v>40.000000000000007</v>
      </c>
      <c r="J8737" s="8">
        <v>525</v>
      </c>
      <c r="K8737" s="9">
        <v>210000.00000000003</v>
      </c>
      <c r="L8737" s="9">
        <v>84000</v>
      </c>
      <c r="M8737" s="10">
        <v>0.39999999999999997</v>
      </c>
      <c r="N8737" s="4" t="s">
        <v>83</v>
      </c>
      <c r="O8737" s="4" t="str">
        <f>TEXT(Table1[[#This Row],[Invoice Date]],"yyyy")</f>
        <v>2021</v>
      </c>
      <c r="P8737" s="4" t="str">
        <f>TEXT(Table1[[#This Row],[Invoice Date]],"mmm")</f>
        <v>Nov</v>
      </c>
      <c r="Q8737" s="27">
        <f>WEEKNUM(Table1[[#This Row],[Invoice Date]]) + IF(YEAR(Table1[[#This Row],[Invoice Date]])=2021, 52, 0)</f>
        <v>99</v>
      </c>
    </row>
    <row r="8738" spans="2:17" ht="14.25" customHeight="1" x14ac:dyDescent="0.3">
      <c r="B8738" s="4" t="s">
        <v>30</v>
      </c>
      <c r="C8738" s="34">
        <v>1128299</v>
      </c>
      <c r="D8738" s="5">
        <v>44517</v>
      </c>
      <c r="E8738" s="4" t="s">
        <v>27</v>
      </c>
      <c r="F8738" s="4" t="s">
        <v>81</v>
      </c>
      <c r="G8738" s="4" t="s">
        <v>82</v>
      </c>
      <c r="H8738" s="6" t="s">
        <v>21</v>
      </c>
      <c r="I8738" s="7">
        <v>50.000000000000014</v>
      </c>
      <c r="J8738" s="8">
        <v>500</v>
      </c>
      <c r="K8738" s="9">
        <v>250000.00000000006</v>
      </c>
      <c r="L8738" s="9">
        <v>100000.00000000001</v>
      </c>
      <c r="M8738" s="10">
        <v>0.39999999999999997</v>
      </c>
      <c r="N8738" s="4" t="s">
        <v>83</v>
      </c>
      <c r="O8738" s="4" t="str">
        <f>TEXT(Table1[[#This Row],[Invoice Date]],"yyyy")</f>
        <v>2021</v>
      </c>
      <c r="P8738" s="4" t="str">
        <f>TEXT(Table1[[#This Row],[Invoice Date]],"mmm")</f>
        <v>Nov</v>
      </c>
      <c r="Q8738" s="27">
        <f>WEEKNUM(Table1[[#This Row],[Invoice Date]]) + IF(YEAR(Table1[[#This Row],[Invoice Date]])=2021, 52, 0)</f>
        <v>99</v>
      </c>
    </row>
    <row r="8739" spans="2:17" ht="14.25" customHeight="1" x14ac:dyDescent="0.3">
      <c r="B8739" s="4" t="s">
        <v>30</v>
      </c>
      <c r="C8739" s="34">
        <v>1128299</v>
      </c>
      <c r="D8739" s="5">
        <v>44517</v>
      </c>
      <c r="E8739" s="4" t="s">
        <v>27</v>
      </c>
      <c r="F8739" s="4" t="s">
        <v>81</v>
      </c>
      <c r="G8739" s="4" t="s">
        <v>82</v>
      </c>
      <c r="H8739" s="6" t="s">
        <v>17</v>
      </c>
      <c r="I8739" s="7">
        <v>40.000000000000007</v>
      </c>
      <c r="J8739" s="8">
        <v>625</v>
      </c>
      <c r="K8739" s="9">
        <v>250000.00000000006</v>
      </c>
      <c r="L8739" s="9">
        <v>100000.00000000001</v>
      </c>
      <c r="M8739" s="10">
        <v>0.39999999999999997</v>
      </c>
      <c r="N8739" s="4" t="s">
        <v>83</v>
      </c>
      <c r="O8739" s="4" t="str">
        <f>TEXT(Table1[[#This Row],[Invoice Date]],"yyyy")</f>
        <v>2021</v>
      </c>
      <c r="P8739" s="4" t="str">
        <f>TEXT(Table1[[#This Row],[Invoice Date]],"mmm")</f>
        <v>Nov</v>
      </c>
      <c r="Q8739" s="27">
        <f>WEEKNUM(Table1[[#This Row],[Invoice Date]]) + IF(YEAR(Table1[[#This Row],[Invoice Date]])=2021, 52, 0)</f>
        <v>99</v>
      </c>
    </row>
    <row r="8740" spans="2:17" ht="14.25" customHeight="1" x14ac:dyDescent="0.3">
      <c r="B8740" s="4" t="s">
        <v>26</v>
      </c>
      <c r="C8740" s="33">
        <v>1197831</v>
      </c>
      <c r="D8740" s="5">
        <v>44517</v>
      </c>
      <c r="E8740" s="4" t="s">
        <v>27</v>
      </c>
      <c r="F8740" s="4" t="s">
        <v>100</v>
      </c>
      <c r="G8740" s="4" t="s">
        <v>101</v>
      </c>
      <c r="H8740" s="6" t="s">
        <v>21</v>
      </c>
      <c r="I8740" s="7">
        <v>60.000000000000021</v>
      </c>
      <c r="J8740" s="8">
        <v>450</v>
      </c>
      <c r="K8740" s="9">
        <v>270000.00000000012</v>
      </c>
      <c r="L8740" s="9">
        <v>108000.00000000006</v>
      </c>
      <c r="M8740" s="10">
        <v>0.4</v>
      </c>
      <c r="N8740" s="4" t="s">
        <v>83</v>
      </c>
      <c r="O8740" s="4" t="str">
        <f>TEXT(Table1[[#This Row],[Invoice Date]],"yyyy")</f>
        <v>2021</v>
      </c>
      <c r="P8740" s="4" t="str">
        <f>TEXT(Table1[[#This Row],[Invoice Date]],"mmm")</f>
        <v>Nov</v>
      </c>
      <c r="Q8740" s="27">
        <f>WEEKNUM(Table1[[#This Row],[Invoice Date]]) + IF(YEAR(Table1[[#This Row],[Invoice Date]])=2021, 52, 0)</f>
        <v>99</v>
      </c>
    </row>
    <row r="8741" spans="2:17" ht="14.25" customHeight="1" x14ac:dyDescent="0.3">
      <c r="B8741" s="4" t="s">
        <v>14</v>
      </c>
      <c r="C8741" s="33">
        <v>1185732</v>
      </c>
      <c r="D8741" s="5">
        <v>44517</v>
      </c>
      <c r="E8741" s="4" t="s">
        <v>15</v>
      </c>
      <c r="F8741" s="4" t="s">
        <v>118</v>
      </c>
      <c r="G8741" s="4" t="s">
        <v>93</v>
      </c>
      <c r="H8741" s="6" t="s">
        <v>23</v>
      </c>
      <c r="I8741" s="7">
        <v>70</v>
      </c>
      <c r="J8741" s="8">
        <v>400</v>
      </c>
      <c r="K8741" s="9">
        <v>280000</v>
      </c>
      <c r="L8741" s="9">
        <v>112000</v>
      </c>
      <c r="M8741" s="10">
        <v>0.4</v>
      </c>
      <c r="N8741" s="4" t="s">
        <v>18</v>
      </c>
      <c r="O8741" s="4" t="str">
        <f>TEXT(Table1[[#This Row],[Invoice Date]],"yyyy")</f>
        <v>2021</v>
      </c>
      <c r="P8741" s="4" t="str">
        <f>TEXT(Table1[[#This Row],[Invoice Date]],"mmm")</f>
        <v>Nov</v>
      </c>
      <c r="Q8741" s="27">
        <f>WEEKNUM(Table1[[#This Row],[Invoice Date]]) + IF(YEAR(Table1[[#This Row],[Invoice Date]])=2021, 52, 0)</f>
        <v>99</v>
      </c>
    </row>
    <row r="8742" spans="2:17" ht="14.25" customHeight="1" x14ac:dyDescent="0.3">
      <c r="B8742" s="4" t="s">
        <v>25</v>
      </c>
      <c r="C8742" s="33">
        <v>1185733</v>
      </c>
      <c r="D8742" s="5">
        <v>44517</v>
      </c>
      <c r="E8742" s="4" t="s">
        <v>48</v>
      </c>
      <c r="F8742" s="4" t="s">
        <v>49</v>
      </c>
      <c r="G8742" s="4" t="s">
        <v>68</v>
      </c>
      <c r="H8742" s="6" t="s">
        <v>20</v>
      </c>
      <c r="I8742" s="7">
        <v>55.000000000000007</v>
      </c>
      <c r="J8742" s="8">
        <v>525</v>
      </c>
      <c r="K8742" s="9">
        <v>288750.00000000006</v>
      </c>
      <c r="L8742" s="9">
        <v>86625.000000000015</v>
      </c>
      <c r="M8742" s="10">
        <v>0.3</v>
      </c>
      <c r="N8742" s="4" t="s">
        <v>18</v>
      </c>
      <c r="O8742" s="4" t="str">
        <f>TEXT(Table1[[#This Row],[Invoice Date]],"yyyy")</f>
        <v>2021</v>
      </c>
      <c r="P8742" s="4" t="str">
        <f>TEXT(Table1[[#This Row],[Invoice Date]],"mmm")</f>
        <v>Nov</v>
      </c>
      <c r="Q8742" s="27">
        <f>WEEKNUM(Table1[[#This Row],[Invoice Date]]) + IF(YEAR(Table1[[#This Row],[Invoice Date]])=2021, 52, 0)</f>
        <v>99</v>
      </c>
    </row>
    <row r="8743" spans="2:17" ht="14.25" customHeight="1" x14ac:dyDescent="0.3">
      <c r="B8743" s="4" t="s">
        <v>61</v>
      </c>
      <c r="C8743" s="33">
        <v>1185731</v>
      </c>
      <c r="D8743" s="5">
        <v>44517</v>
      </c>
      <c r="E8743" s="4" t="s">
        <v>15</v>
      </c>
      <c r="F8743" s="4" t="s">
        <v>62</v>
      </c>
      <c r="G8743" s="4" t="s">
        <v>63</v>
      </c>
      <c r="H8743" s="6" t="s">
        <v>17</v>
      </c>
      <c r="I8743" s="7">
        <v>54.999999999999993</v>
      </c>
      <c r="J8743" s="8">
        <v>550</v>
      </c>
      <c r="K8743" s="9">
        <v>302499.99999999994</v>
      </c>
      <c r="L8743" s="9">
        <v>105874.99999999997</v>
      </c>
      <c r="M8743" s="10">
        <v>0.35</v>
      </c>
      <c r="N8743" s="4" t="s">
        <v>24</v>
      </c>
      <c r="O8743" s="4" t="str">
        <f>TEXT(Table1[[#This Row],[Invoice Date]],"yyyy")</f>
        <v>2021</v>
      </c>
      <c r="P8743" s="4" t="str">
        <f>TEXT(Table1[[#This Row],[Invoice Date]],"mmm")</f>
        <v>Nov</v>
      </c>
      <c r="Q8743" s="27">
        <f>WEEKNUM(Table1[[#This Row],[Invoice Date]]) + IF(YEAR(Table1[[#This Row],[Invoice Date]])=2021, 52, 0)</f>
        <v>99</v>
      </c>
    </row>
    <row r="8744" spans="2:17" ht="14.25" customHeight="1" x14ac:dyDescent="0.3">
      <c r="B8744" s="4" t="s">
        <v>30</v>
      </c>
      <c r="C8744" s="34">
        <v>1128299</v>
      </c>
      <c r="D8744" s="5">
        <v>44517</v>
      </c>
      <c r="E8744" s="4" t="s">
        <v>27</v>
      </c>
      <c r="F8744" s="4" t="s">
        <v>81</v>
      </c>
      <c r="G8744" s="4" t="s">
        <v>82</v>
      </c>
      <c r="H8744" s="6" t="s">
        <v>19</v>
      </c>
      <c r="I8744" s="7">
        <v>45.000000000000014</v>
      </c>
      <c r="J8744" s="8">
        <v>700</v>
      </c>
      <c r="K8744" s="9">
        <v>315000.00000000012</v>
      </c>
      <c r="L8744" s="9">
        <v>126000.00000000003</v>
      </c>
      <c r="M8744" s="10">
        <v>0.39999999999999997</v>
      </c>
      <c r="N8744" s="4" t="s">
        <v>83</v>
      </c>
      <c r="O8744" s="4" t="str">
        <f>TEXT(Table1[[#This Row],[Invoice Date]],"yyyy")</f>
        <v>2021</v>
      </c>
      <c r="P8744" s="4" t="str">
        <f>TEXT(Table1[[#This Row],[Invoice Date]],"mmm")</f>
        <v>Nov</v>
      </c>
      <c r="Q8744" s="27">
        <f>WEEKNUM(Table1[[#This Row],[Invoice Date]]) + IF(YEAR(Table1[[#This Row],[Invoice Date]])=2021, 52, 0)</f>
        <v>99</v>
      </c>
    </row>
    <row r="8745" spans="2:17" ht="14.25" customHeight="1" x14ac:dyDescent="0.3">
      <c r="B8745" s="4" t="s">
        <v>26</v>
      </c>
      <c r="C8745" s="33">
        <v>1197831</v>
      </c>
      <c r="D8745" s="5">
        <v>44517</v>
      </c>
      <c r="E8745" s="4" t="s">
        <v>27</v>
      </c>
      <c r="F8745" s="4" t="s">
        <v>100</v>
      </c>
      <c r="G8745" s="4" t="s">
        <v>101</v>
      </c>
      <c r="H8745" s="6" t="s">
        <v>22</v>
      </c>
      <c r="I8745" s="7">
        <v>75.000000000000014</v>
      </c>
      <c r="J8745" s="8">
        <v>425</v>
      </c>
      <c r="K8745" s="9">
        <v>318750.00000000006</v>
      </c>
      <c r="L8745" s="9">
        <v>111562.50000000001</v>
      </c>
      <c r="M8745" s="10">
        <v>0.35</v>
      </c>
      <c r="N8745" s="4" t="s">
        <v>83</v>
      </c>
      <c r="O8745" s="4" t="str">
        <f>TEXT(Table1[[#This Row],[Invoice Date]],"yyyy")</f>
        <v>2021</v>
      </c>
      <c r="P8745" s="4" t="str">
        <f>TEXT(Table1[[#This Row],[Invoice Date]],"mmm")</f>
        <v>Nov</v>
      </c>
      <c r="Q8745" s="27">
        <f>WEEKNUM(Table1[[#This Row],[Invoice Date]]) + IF(YEAR(Table1[[#This Row],[Invoice Date]])=2021, 52, 0)</f>
        <v>99</v>
      </c>
    </row>
    <row r="8746" spans="2:17" ht="14.25" customHeight="1" x14ac:dyDescent="0.3">
      <c r="B8746" s="4" t="s">
        <v>25</v>
      </c>
      <c r="C8746" s="33">
        <v>1185733</v>
      </c>
      <c r="D8746" s="5">
        <v>44517</v>
      </c>
      <c r="E8746" s="4" t="s">
        <v>48</v>
      </c>
      <c r="F8746" s="4" t="s">
        <v>49</v>
      </c>
      <c r="G8746" s="4" t="s">
        <v>68</v>
      </c>
      <c r="H8746" s="6" t="s">
        <v>21</v>
      </c>
      <c r="I8746" s="7">
        <v>65.000000000000014</v>
      </c>
      <c r="J8746" s="8">
        <v>500</v>
      </c>
      <c r="K8746" s="9">
        <v>325000.00000000006</v>
      </c>
      <c r="L8746" s="9">
        <v>97500.000000000015</v>
      </c>
      <c r="M8746" s="10">
        <v>0.3</v>
      </c>
      <c r="N8746" s="4" t="s">
        <v>18</v>
      </c>
      <c r="O8746" s="4" t="str">
        <f>TEXT(Table1[[#This Row],[Invoice Date]],"yyyy")</f>
        <v>2021</v>
      </c>
      <c r="P8746" s="4" t="str">
        <f>TEXT(Table1[[#This Row],[Invoice Date]],"mmm")</f>
        <v>Nov</v>
      </c>
      <c r="Q8746" s="27">
        <f>WEEKNUM(Table1[[#This Row],[Invoice Date]]) + IF(YEAR(Table1[[#This Row],[Invoice Date]])=2021, 52, 0)</f>
        <v>99</v>
      </c>
    </row>
    <row r="8747" spans="2:17" ht="14.25" customHeight="1" x14ac:dyDescent="0.3">
      <c r="B8747" s="4" t="s">
        <v>30</v>
      </c>
      <c r="C8747" s="34">
        <v>1128299</v>
      </c>
      <c r="D8747" s="5">
        <v>44517</v>
      </c>
      <c r="E8747" s="4" t="s">
        <v>27</v>
      </c>
      <c r="F8747" s="4" t="s">
        <v>81</v>
      </c>
      <c r="G8747" s="4" t="s">
        <v>82</v>
      </c>
      <c r="H8747" s="6" t="s">
        <v>22</v>
      </c>
      <c r="I8747" s="7">
        <v>70</v>
      </c>
      <c r="J8747" s="8">
        <v>475</v>
      </c>
      <c r="K8747" s="9">
        <v>332500</v>
      </c>
      <c r="L8747" s="9">
        <v>149625</v>
      </c>
      <c r="M8747" s="10">
        <v>0.45</v>
      </c>
      <c r="N8747" s="4" t="s">
        <v>83</v>
      </c>
      <c r="O8747" s="4" t="str">
        <f>TEXT(Table1[[#This Row],[Invoice Date]],"yyyy")</f>
        <v>2021</v>
      </c>
      <c r="P8747" s="4" t="str">
        <f>TEXT(Table1[[#This Row],[Invoice Date]],"mmm")</f>
        <v>Nov</v>
      </c>
      <c r="Q8747" s="27">
        <f>WEEKNUM(Table1[[#This Row],[Invoice Date]]) + IF(YEAR(Table1[[#This Row],[Invoice Date]])=2021, 52, 0)</f>
        <v>99</v>
      </c>
    </row>
    <row r="8748" spans="2:17" ht="14.25" customHeight="1" x14ac:dyDescent="0.3">
      <c r="B8748" s="4" t="s">
        <v>25</v>
      </c>
      <c r="C8748" s="33">
        <v>1185733</v>
      </c>
      <c r="D8748" s="5">
        <v>44517</v>
      </c>
      <c r="E8748" s="4" t="s">
        <v>48</v>
      </c>
      <c r="F8748" s="4" t="s">
        <v>49</v>
      </c>
      <c r="G8748" s="4" t="s">
        <v>68</v>
      </c>
      <c r="H8748" s="6" t="s">
        <v>17</v>
      </c>
      <c r="I8748" s="7">
        <v>55.000000000000007</v>
      </c>
      <c r="J8748" s="8">
        <v>625</v>
      </c>
      <c r="K8748" s="9">
        <v>343750.00000000006</v>
      </c>
      <c r="L8748" s="9">
        <v>103125.00000000001</v>
      </c>
      <c r="M8748" s="10">
        <v>0.3</v>
      </c>
      <c r="N8748" s="4" t="s">
        <v>18</v>
      </c>
      <c r="O8748" s="4" t="str">
        <f>TEXT(Table1[[#This Row],[Invoice Date]],"yyyy")</f>
        <v>2021</v>
      </c>
      <c r="P8748" s="4" t="str">
        <f>TEXT(Table1[[#This Row],[Invoice Date]],"mmm")</f>
        <v>Nov</v>
      </c>
      <c r="Q8748" s="27">
        <f>WEEKNUM(Table1[[#This Row],[Invoice Date]]) + IF(YEAR(Table1[[#This Row],[Invoice Date]])=2021, 52, 0)</f>
        <v>99</v>
      </c>
    </row>
    <row r="8749" spans="2:17" ht="14.25" customHeight="1" x14ac:dyDescent="0.3">
      <c r="B8749" s="4" t="s">
        <v>26</v>
      </c>
      <c r="C8749" s="33">
        <v>1197831</v>
      </c>
      <c r="D8749" s="5">
        <v>44517</v>
      </c>
      <c r="E8749" s="4" t="s">
        <v>27</v>
      </c>
      <c r="F8749" s="4" t="s">
        <v>100</v>
      </c>
      <c r="G8749" s="4" t="s">
        <v>101</v>
      </c>
      <c r="H8749" s="6" t="s">
        <v>23</v>
      </c>
      <c r="I8749" s="7">
        <v>75</v>
      </c>
      <c r="J8749" s="8">
        <v>525</v>
      </c>
      <c r="K8749" s="9">
        <v>393750</v>
      </c>
      <c r="L8749" s="9">
        <v>196875</v>
      </c>
      <c r="M8749" s="10">
        <v>0.5</v>
      </c>
      <c r="N8749" s="4" t="s">
        <v>83</v>
      </c>
      <c r="O8749" s="4" t="str">
        <f>TEXT(Table1[[#This Row],[Invoice Date]],"yyyy")</f>
        <v>2021</v>
      </c>
      <c r="P8749" s="4" t="str">
        <f>TEXT(Table1[[#This Row],[Invoice Date]],"mmm")</f>
        <v>Nov</v>
      </c>
      <c r="Q8749" s="27">
        <f>WEEKNUM(Table1[[#This Row],[Invoice Date]]) + IF(YEAR(Table1[[#This Row],[Invoice Date]])=2021, 52, 0)</f>
        <v>99</v>
      </c>
    </row>
    <row r="8750" spans="2:17" ht="14.25" customHeight="1" x14ac:dyDescent="0.3">
      <c r="B8750" s="4" t="s">
        <v>25</v>
      </c>
      <c r="C8750" s="33">
        <v>1185733</v>
      </c>
      <c r="D8750" s="5">
        <v>44517</v>
      </c>
      <c r="E8750" s="4" t="s">
        <v>48</v>
      </c>
      <c r="F8750" s="4" t="s">
        <v>49</v>
      </c>
      <c r="G8750" s="4" t="s">
        <v>68</v>
      </c>
      <c r="H8750" s="6" t="s">
        <v>22</v>
      </c>
      <c r="I8750" s="7">
        <v>85.000000000000014</v>
      </c>
      <c r="J8750" s="8">
        <v>475</v>
      </c>
      <c r="K8750" s="9">
        <v>403750.00000000006</v>
      </c>
      <c r="L8750" s="9">
        <v>80750.000000000015</v>
      </c>
      <c r="M8750" s="10">
        <v>0.2</v>
      </c>
      <c r="N8750" s="4" t="s">
        <v>18</v>
      </c>
      <c r="O8750" s="4" t="str">
        <f>TEXT(Table1[[#This Row],[Invoice Date]],"yyyy")</f>
        <v>2021</v>
      </c>
      <c r="P8750" s="4" t="str">
        <f>TEXT(Table1[[#This Row],[Invoice Date]],"mmm")</f>
        <v>Nov</v>
      </c>
      <c r="Q8750" s="27">
        <f>WEEKNUM(Table1[[#This Row],[Invoice Date]]) + IF(YEAR(Table1[[#This Row],[Invoice Date]])=2021, 52, 0)</f>
        <v>99</v>
      </c>
    </row>
    <row r="8751" spans="2:17" ht="14.25" customHeight="1" x14ac:dyDescent="0.3">
      <c r="B8751" s="4" t="s">
        <v>25</v>
      </c>
      <c r="C8751" s="33">
        <v>1185733</v>
      </c>
      <c r="D8751" s="5">
        <v>44517</v>
      </c>
      <c r="E8751" s="4" t="s">
        <v>48</v>
      </c>
      <c r="F8751" s="4" t="s">
        <v>49</v>
      </c>
      <c r="G8751" s="4" t="s">
        <v>68</v>
      </c>
      <c r="H8751" s="6" t="s">
        <v>19</v>
      </c>
      <c r="I8751" s="7">
        <v>60.000000000000007</v>
      </c>
      <c r="J8751" s="8">
        <v>700</v>
      </c>
      <c r="K8751" s="9">
        <v>420000.00000000006</v>
      </c>
      <c r="L8751" s="9">
        <v>105000.00000000001</v>
      </c>
      <c r="M8751" s="10">
        <v>0.25</v>
      </c>
      <c r="N8751" s="4" t="s">
        <v>18</v>
      </c>
      <c r="O8751" s="4" t="str">
        <f>TEXT(Table1[[#This Row],[Invoice Date]],"yyyy")</f>
        <v>2021</v>
      </c>
      <c r="P8751" s="4" t="str">
        <f>TEXT(Table1[[#This Row],[Invoice Date]],"mmm")</f>
        <v>Nov</v>
      </c>
      <c r="Q8751" s="27">
        <f>WEEKNUM(Table1[[#This Row],[Invoice Date]]) + IF(YEAR(Table1[[#This Row],[Invoice Date]])=2021, 52, 0)</f>
        <v>99</v>
      </c>
    </row>
    <row r="8752" spans="2:17" ht="14.25" customHeight="1" x14ac:dyDescent="0.3">
      <c r="B8752" s="4" t="s">
        <v>30</v>
      </c>
      <c r="C8752" s="34">
        <v>1128299</v>
      </c>
      <c r="D8752" s="5">
        <v>44517</v>
      </c>
      <c r="E8752" s="4" t="s">
        <v>27</v>
      </c>
      <c r="F8752" s="4" t="s">
        <v>81</v>
      </c>
      <c r="G8752" s="4" t="s">
        <v>82</v>
      </c>
      <c r="H8752" s="6" t="s">
        <v>23</v>
      </c>
      <c r="I8752" s="7">
        <v>85.000000000000014</v>
      </c>
      <c r="J8752" s="8">
        <v>600</v>
      </c>
      <c r="K8752" s="9">
        <v>510000.00000000006</v>
      </c>
      <c r="L8752" s="9">
        <v>178500</v>
      </c>
      <c r="M8752" s="10">
        <v>0.35</v>
      </c>
      <c r="N8752" s="4" t="s">
        <v>83</v>
      </c>
      <c r="O8752" s="4" t="str">
        <f>TEXT(Table1[[#This Row],[Invoice Date]],"yyyy")</f>
        <v>2021</v>
      </c>
      <c r="P8752" s="4" t="str">
        <f>TEXT(Table1[[#This Row],[Invoice Date]],"mmm")</f>
        <v>Nov</v>
      </c>
      <c r="Q8752" s="27">
        <f>WEEKNUM(Table1[[#This Row],[Invoice Date]]) + IF(YEAR(Table1[[#This Row],[Invoice Date]])=2021, 52, 0)</f>
        <v>99</v>
      </c>
    </row>
    <row r="8753" spans="2:17" ht="14.25" customHeight="1" x14ac:dyDescent="0.3">
      <c r="B8753" s="4" t="s">
        <v>25</v>
      </c>
      <c r="C8753" s="33">
        <v>1185733</v>
      </c>
      <c r="D8753" s="5">
        <v>44517</v>
      </c>
      <c r="E8753" s="4" t="s">
        <v>48</v>
      </c>
      <c r="F8753" s="4" t="s">
        <v>49</v>
      </c>
      <c r="G8753" s="4" t="s">
        <v>68</v>
      </c>
      <c r="H8753" s="6" t="s">
        <v>23</v>
      </c>
      <c r="I8753" s="7">
        <v>90.000000000000014</v>
      </c>
      <c r="J8753" s="8">
        <v>600</v>
      </c>
      <c r="K8753" s="9">
        <v>540000.00000000012</v>
      </c>
      <c r="L8753" s="9">
        <v>243000.00000000006</v>
      </c>
      <c r="M8753" s="10">
        <v>0.45</v>
      </c>
      <c r="N8753" s="4" t="s">
        <v>18</v>
      </c>
      <c r="O8753" s="4" t="str">
        <f>TEXT(Table1[[#This Row],[Invoice Date]],"yyyy")</f>
        <v>2021</v>
      </c>
      <c r="P8753" s="4" t="str">
        <f>TEXT(Table1[[#This Row],[Invoice Date]],"mmm")</f>
        <v>Nov</v>
      </c>
      <c r="Q8753" s="27">
        <f>WEEKNUM(Table1[[#This Row],[Invoice Date]]) + IF(YEAR(Table1[[#This Row],[Invoice Date]])=2021, 52, 0)</f>
        <v>99</v>
      </c>
    </row>
    <row r="8754" spans="2:17" ht="14.25" customHeight="1" x14ac:dyDescent="0.3">
      <c r="B8754" s="4" t="s">
        <v>14</v>
      </c>
      <c r="C8754" s="33">
        <v>1185732</v>
      </c>
      <c r="D8754" s="5">
        <v>44518</v>
      </c>
      <c r="E8754" s="4" t="s">
        <v>15</v>
      </c>
      <c r="F8754" s="4" t="s">
        <v>40</v>
      </c>
      <c r="G8754" s="4" t="s">
        <v>41</v>
      </c>
      <c r="H8754" s="6" t="s">
        <v>21</v>
      </c>
      <c r="I8754" s="7">
        <v>42</v>
      </c>
      <c r="J8754" s="8">
        <v>34</v>
      </c>
      <c r="K8754" s="9">
        <v>1428</v>
      </c>
      <c r="L8754" s="9">
        <v>571.19999999999993</v>
      </c>
      <c r="M8754" s="10">
        <v>0.39999999999999997</v>
      </c>
      <c r="N8754" s="4" t="s">
        <v>24</v>
      </c>
      <c r="O8754" s="4" t="str">
        <f>TEXT(Table1[[#This Row],[Invoice Date]],"yyyy")</f>
        <v>2021</v>
      </c>
      <c r="P8754" s="4" t="str">
        <f>TEXT(Table1[[#This Row],[Invoice Date]],"mmm")</f>
        <v>Nov</v>
      </c>
      <c r="Q8754" s="27">
        <f>WEEKNUM(Table1[[#This Row],[Invoice Date]]) + IF(YEAR(Table1[[#This Row],[Invoice Date]])=2021, 52, 0)</f>
        <v>99</v>
      </c>
    </row>
    <row r="8755" spans="2:17" ht="14.25" customHeight="1" x14ac:dyDescent="0.3">
      <c r="B8755" s="4" t="s">
        <v>14</v>
      </c>
      <c r="C8755" s="33">
        <v>1185732</v>
      </c>
      <c r="D8755" s="5">
        <v>44518</v>
      </c>
      <c r="E8755" s="4" t="s">
        <v>15</v>
      </c>
      <c r="F8755" s="4" t="s">
        <v>40</v>
      </c>
      <c r="G8755" s="4" t="s">
        <v>41</v>
      </c>
      <c r="H8755" s="6" t="s">
        <v>21</v>
      </c>
      <c r="I8755" s="7">
        <v>51</v>
      </c>
      <c r="J8755" s="8">
        <v>29</v>
      </c>
      <c r="K8755" s="9">
        <v>1479</v>
      </c>
      <c r="L8755" s="9">
        <v>695.13</v>
      </c>
      <c r="M8755" s="10">
        <v>0.47</v>
      </c>
      <c r="N8755" s="4" t="s">
        <v>83</v>
      </c>
      <c r="O8755" s="4" t="str">
        <f>TEXT(Table1[[#This Row],[Invoice Date]],"yyyy")</f>
        <v>2021</v>
      </c>
      <c r="P8755" s="4" t="str">
        <f>TEXT(Table1[[#This Row],[Invoice Date]],"mmm")</f>
        <v>Nov</v>
      </c>
      <c r="Q8755" s="27">
        <f>WEEKNUM(Table1[[#This Row],[Invoice Date]]) + IF(YEAR(Table1[[#This Row],[Invoice Date]])=2021, 52, 0)</f>
        <v>99</v>
      </c>
    </row>
    <row r="8756" spans="2:17" ht="14.25" customHeight="1" x14ac:dyDescent="0.3">
      <c r="B8756" s="4" t="s">
        <v>14</v>
      </c>
      <c r="C8756" s="33">
        <v>1185732</v>
      </c>
      <c r="D8756" s="5">
        <v>44518</v>
      </c>
      <c r="E8756" s="4" t="s">
        <v>36</v>
      </c>
      <c r="F8756" s="4" t="s">
        <v>76</v>
      </c>
      <c r="G8756" s="4" t="s">
        <v>77</v>
      </c>
      <c r="H8756" s="6" t="s">
        <v>20</v>
      </c>
      <c r="I8756" s="7">
        <v>23</v>
      </c>
      <c r="J8756" s="8">
        <v>80</v>
      </c>
      <c r="K8756" s="9">
        <v>1840</v>
      </c>
      <c r="L8756" s="9">
        <v>901.6</v>
      </c>
      <c r="M8756" s="10">
        <v>0.49</v>
      </c>
      <c r="N8756" s="4" t="s">
        <v>83</v>
      </c>
      <c r="O8756" s="4" t="str">
        <f>TEXT(Table1[[#This Row],[Invoice Date]],"yyyy")</f>
        <v>2021</v>
      </c>
      <c r="P8756" s="4" t="str">
        <f>TEXT(Table1[[#This Row],[Invoice Date]],"mmm")</f>
        <v>Nov</v>
      </c>
      <c r="Q8756" s="27">
        <f>WEEKNUM(Table1[[#This Row],[Invoice Date]]) + IF(YEAR(Table1[[#This Row],[Invoice Date]])=2021, 52, 0)</f>
        <v>99</v>
      </c>
    </row>
    <row r="8757" spans="2:17" ht="14.25" customHeight="1" x14ac:dyDescent="0.3">
      <c r="B8757" s="4" t="s">
        <v>14</v>
      </c>
      <c r="C8757" s="33">
        <v>1185732</v>
      </c>
      <c r="D8757" s="5">
        <v>44518</v>
      </c>
      <c r="E8757" s="4" t="s">
        <v>36</v>
      </c>
      <c r="F8757" s="4" t="s">
        <v>76</v>
      </c>
      <c r="G8757" s="4" t="s">
        <v>77</v>
      </c>
      <c r="H8757" s="6" t="s">
        <v>19</v>
      </c>
      <c r="I8757" s="7">
        <v>23</v>
      </c>
      <c r="J8757" s="8">
        <v>88</v>
      </c>
      <c r="K8757" s="9">
        <v>2024</v>
      </c>
      <c r="L8757" s="9">
        <v>910.8</v>
      </c>
      <c r="M8757" s="10">
        <v>0.44999999999999996</v>
      </c>
      <c r="N8757" s="4" t="s">
        <v>83</v>
      </c>
      <c r="O8757" s="4" t="str">
        <f>TEXT(Table1[[#This Row],[Invoice Date]],"yyyy")</f>
        <v>2021</v>
      </c>
      <c r="P8757" s="4" t="str">
        <f>TEXT(Table1[[#This Row],[Invoice Date]],"mmm")</f>
        <v>Nov</v>
      </c>
      <c r="Q8757" s="27">
        <f>WEEKNUM(Table1[[#This Row],[Invoice Date]]) + IF(YEAR(Table1[[#This Row],[Invoice Date]])=2021, 52, 0)</f>
        <v>99</v>
      </c>
    </row>
    <row r="8758" spans="2:17" ht="14.25" customHeight="1" x14ac:dyDescent="0.3">
      <c r="B8758" s="4" t="s">
        <v>14</v>
      </c>
      <c r="C8758" s="33">
        <v>1185732</v>
      </c>
      <c r="D8758" s="5">
        <v>44518</v>
      </c>
      <c r="E8758" s="4" t="s">
        <v>36</v>
      </c>
      <c r="F8758" s="4" t="s">
        <v>76</v>
      </c>
      <c r="G8758" s="4" t="s">
        <v>77</v>
      </c>
      <c r="H8758" s="6" t="s">
        <v>21</v>
      </c>
      <c r="I8758" s="7">
        <v>23</v>
      </c>
      <c r="J8758" s="8">
        <v>88</v>
      </c>
      <c r="K8758" s="9">
        <v>2024</v>
      </c>
      <c r="L8758" s="9">
        <v>1052.48</v>
      </c>
      <c r="M8758" s="10">
        <v>0.52</v>
      </c>
      <c r="N8758" s="4" t="s">
        <v>83</v>
      </c>
      <c r="O8758" s="4" t="str">
        <f>TEXT(Table1[[#This Row],[Invoice Date]],"yyyy")</f>
        <v>2021</v>
      </c>
      <c r="P8758" s="4" t="str">
        <f>TEXT(Table1[[#This Row],[Invoice Date]],"mmm")</f>
        <v>Nov</v>
      </c>
      <c r="Q8758" s="27">
        <f>WEEKNUM(Table1[[#This Row],[Invoice Date]]) + IF(YEAR(Table1[[#This Row],[Invoice Date]])=2021, 52, 0)</f>
        <v>99</v>
      </c>
    </row>
    <row r="8759" spans="2:17" ht="14.25" customHeight="1" x14ac:dyDescent="0.3">
      <c r="B8759" s="4" t="s">
        <v>61</v>
      </c>
      <c r="C8759" s="33">
        <v>1185731</v>
      </c>
      <c r="D8759" s="5">
        <v>44518</v>
      </c>
      <c r="E8759" s="4" t="s">
        <v>15</v>
      </c>
      <c r="F8759" s="4" t="s">
        <v>62</v>
      </c>
      <c r="G8759" s="4" t="s">
        <v>63</v>
      </c>
      <c r="H8759" s="6" t="s">
        <v>22</v>
      </c>
      <c r="I8759" s="7">
        <v>60</v>
      </c>
      <c r="J8759" s="8">
        <v>41</v>
      </c>
      <c r="K8759" s="9">
        <v>2460</v>
      </c>
      <c r="L8759" s="9">
        <v>885.6</v>
      </c>
      <c r="M8759" s="10">
        <v>0.36</v>
      </c>
      <c r="N8759" s="4" t="s">
        <v>83</v>
      </c>
      <c r="O8759" s="4" t="str">
        <f>TEXT(Table1[[#This Row],[Invoice Date]],"yyyy")</f>
        <v>2021</v>
      </c>
      <c r="P8759" s="4" t="str">
        <f>TEXT(Table1[[#This Row],[Invoice Date]],"mmm")</f>
        <v>Nov</v>
      </c>
      <c r="Q8759" s="27">
        <f>WEEKNUM(Table1[[#This Row],[Invoice Date]]) + IF(YEAR(Table1[[#This Row],[Invoice Date]])=2021, 52, 0)</f>
        <v>99</v>
      </c>
    </row>
    <row r="8760" spans="2:17" ht="14.25" customHeight="1" x14ac:dyDescent="0.3">
      <c r="B8760" s="4" t="s">
        <v>61</v>
      </c>
      <c r="C8760" s="33">
        <v>1185731</v>
      </c>
      <c r="D8760" s="5">
        <v>44518</v>
      </c>
      <c r="E8760" s="4" t="s">
        <v>15</v>
      </c>
      <c r="F8760" s="4" t="s">
        <v>62</v>
      </c>
      <c r="G8760" s="4" t="s">
        <v>63</v>
      </c>
      <c r="H8760" s="6" t="s">
        <v>21</v>
      </c>
      <c r="I8760" s="7">
        <v>54</v>
      </c>
      <c r="J8760" s="8">
        <v>46</v>
      </c>
      <c r="K8760" s="9">
        <v>2484</v>
      </c>
      <c r="L8760" s="9">
        <v>1068.1199999999999</v>
      </c>
      <c r="M8760" s="10">
        <v>0.43</v>
      </c>
      <c r="N8760" s="4" t="s">
        <v>83</v>
      </c>
      <c r="O8760" s="4" t="str">
        <f>TEXT(Table1[[#This Row],[Invoice Date]],"yyyy")</f>
        <v>2021</v>
      </c>
      <c r="P8760" s="4" t="str">
        <f>TEXT(Table1[[#This Row],[Invoice Date]],"mmm")</f>
        <v>Nov</v>
      </c>
      <c r="Q8760" s="27">
        <f>WEEKNUM(Table1[[#This Row],[Invoice Date]]) + IF(YEAR(Table1[[#This Row],[Invoice Date]])=2021, 52, 0)</f>
        <v>99</v>
      </c>
    </row>
    <row r="8761" spans="2:17" ht="14.25" customHeight="1" x14ac:dyDescent="0.3">
      <c r="B8761" s="4" t="s">
        <v>61</v>
      </c>
      <c r="C8761" s="33">
        <v>1185731</v>
      </c>
      <c r="D8761" s="5">
        <v>44518</v>
      </c>
      <c r="E8761" s="4" t="s">
        <v>15</v>
      </c>
      <c r="F8761" s="4" t="s">
        <v>62</v>
      </c>
      <c r="G8761" s="4" t="s">
        <v>63</v>
      </c>
      <c r="H8761" s="6" t="s">
        <v>19</v>
      </c>
      <c r="I8761" s="7">
        <v>52</v>
      </c>
      <c r="J8761" s="8">
        <v>52</v>
      </c>
      <c r="K8761" s="9">
        <v>2704</v>
      </c>
      <c r="L8761" s="9">
        <v>1352</v>
      </c>
      <c r="M8761" s="10">
        <v>0.5</v>
      </c>
      <c r="N8761" s="4" t="s">
        <v>83</v>
      </c>
      <c r="O8761" s="4" t="str">
        <f>TEXT(Table1[[#This Row],[Invoice Date]],"yyyy")</f>
        <v>2021</v>
      </c>
      <c r="P8761" s="4" t="str">
        <f>TEXT(Table1[[#This Row],[Invoice Date]],"mmm")</f>
        <v>Nov</v>
      </c>
      <c r="Q8761" s="27">
        <f>WEEKNUM(Table1[[#This Row],[Invoice Date]]) + IF(YEAR(Table1[[#This Row],[Invoice Date]])=2021, 52, 0)</f>
        <v>99</v>
      </c>
    </row>
    <row r="8762" spans="2:17" ht="14.25" customHeight="1" x14ac:dyDescent="0.3">
      <c r="B8762" s="4" t="s">
        <v>61</v>
      </c>
      <c r="C8762" s="33">
        <v>1185731</v>
      </c>
      <c r="D8762" s="5">
        <v>44518</v>
      </c>
      <c r="E8762" s="4" t="s">
        <v>15</v>
      </c>
      <c r="F8762" s="4" t="s">
        <v>62</v>
      </c>
      <c r="G8762" s="4" t="s">
        <v>63</v>
      </c>
      <c r="H8762" s="6" t="s">
        <v>20</v>
      </c>
      <c r="I8762" s="7">
        <v>52</v>
      </c>
      <c r="J8762" s="8">
        <v>55</v>
      </c>
      <c r="K8762" s="9">
        <v>2860</v>
      </c>
      <c r="L8762" s="9">
        <v>1487.2</v>
      </c>
      <c r="M8762" s="10">
        <v>0.52</v>
      </c>
      <c r="N8762" s="4" t="s">
        <v>83</v>
      </c>
      <c r="O8762" s="4" t="str">
        <f>TEXT(Table1[[#This Row],[Invoice Date]],"yyyy")</f>
        <v>2021</v>
      </c>
      <c r="P8762" s="4" t="str">
        <f>TEXT(Table1[[#This Row],[Invoice Date]],"mmm")</f>
        <v>Nov</v>
      </c>
      <c r="Q8762" s="27">
        <f>WEEKNUM(Table1[[#This Row],[Invoice Date]]) + IF(YEAR(Table1[[#This Row],[Invoice Date]])=2021, 52, 0)</f>
        <v>99</v>
      </c>
    </row>
    <row r="8763" spans="2:17" ht="14.25" customHeight="1" x14ac:dyDescent="0.3">
      <c r="B8763" s="4" t="s">
        <v>14</v>
      </c>
      <c r="C8763" s="33">
        <v>1185732</v>
      </c>
      <c r="D8763" s="5">
        <v>44518</v>
      </c>
      <c r="E8763" s="4" t="s">
        <v>36</v>
      </c>
      <c r="F8763" s="4" t="s">
        <v>76</v>
      </c>
      <c r="G8763" s="4" t="s">
        <v>77</v>
      </c>
      <c r="H8763" s="6" t="s">
        <v>22</v>
      </c>
      <c r="I8763" s="7">
        <v>43</v>
      </c>
      <c r="J8763" s="8">
        <v>81</v>
      </c>
      <c r="K8763" s="9">
        <v>3483</v>
      </c>
      <c r="L8763" s="9">
        <v>1671.84</v>
      </c>
      <c r="M8763" s="10">
        <v>0.48</v>
      </c>
      <c r="N8763" s="4" t="s">
        <v>83</v>
      </c>
      <c r="O8763" s="4" t="str">
        <f>TEXT(Table1[[#This Row],[Invoice Date]],"yyyy")</f>
        <v>2021</v>
      </c>
      <c r="P8763" s="4" t="str">
        <f>TEXT(Table1[[#This Row],[Invoice Date]],"mmm")</f>
        <v>Nov</v>
      </c>
      <c r="Q8763" s="27">
        <f>WEEKNUM(Table1[[#This Row],[Invoice Date]]) + IF(YEAR(Table1[[#This Row],[Invoice Date]])=2021, 52, 0)</f>
        <v>99</v>
      </c>
    </row>
    <row r="8764" spans="2:17" ht="14.25" customHeight="1" x14ac:dyDescent="0.3">
      <c r="B8764" s="4" t="s">
        <v>61</v>
      </c>
      <c r="C8764" s="33">
        <v>1185731</v>
      </c>
      <c r="D8764" s="5">
        <v>44518</v>
      </c>
      <c r="E8764" s="4" t="s">
        <v>15</v>
      </c>
      <c r="F8764" s="4" t="s">
        <v>62</v>
      </c>
      <c r="G8764" s="4" t="s">
        <v>63</v>
      </c>
      <c r="H8764" s="6" t="s">
        <v>19</v>
      </c>
      <c r="I8764" s="7">
        <v>46</v>
      </c>
      <c r="J8764" s="8">
        <v>84</v>
      </c>
      <c r="K8764" s="9">
        <v>3864</v>
      </c>
      <c r="L8764" s="9">
        <v>1854.72</v>
      </c>
      <c r="M8764" s="10">
        <v>0.48</v>
      </c>
      <c r="N8764" s="4" t="s">
        <v>83</v>
      </c>
      <c r="O8764" s="4" t="str">
        <f>TEXT(Table1[[#This Row],[Invoice Date]],"yyyy")</f>
        <v>2021</v>
      </c>
      <c r="P8764" s="4" t="str">
        <f>TEXT(Table1[[#This Row],[Invoice Date]],"mmm")</f>
        <v>Nov</v>
      </c>
      <c r="Q8764" s="27">
        <f>WEEKNUM(Table1[[#This Row],[Invoice Date]]) + IF(YEAR(Table1[[#This Row],[Invoice Date]])=2021, 52, 0)</f>
        <v>99</v>
      </c>
    </row>
    <row r="8765" spans="2:17" ht="14.25" customHeight="1" x14ac:dyDescent="0.3">
      <c r="B8765" s="4" t="s">
        <v>61</v>
      </c>
      <c r="C8765" s="33">
        <v>1185731</v>
      </c>
      <c r="D8765" s="5">
        <v>44518</v>
      </c>
      <c r="E8765" s="4" t="s">
        <v>15</v>
      </c>
      <c r="F8765" s="4" t="s">
        <v>62</v>
      </c>
      <c r="G8765" s="4" t="s">
        <v>63</v>
      </c>
      <c r="H8765" s="6" t="s">
        <v>23</v>
      </c>
      <c r="I8765" s="7">
        <v>67</v>
      </c>
      <c r="J8765" s="8">
        <v>63</v>
      </c>
      <c r="K8765" s="9">
        <v>4221</v>
      </c>
      <c r="L8765" s="9">
        <v>2279.34</v>
      </c>
      <c r="M8765" s="10">
        <v>0.54</v>
      </c>
      <c r="N8765" s="4" t="s">
        <v>83</v>
      </c>
      <c r="O8765" s="4" t="str">
        <f>TEXT(Table1[[#This Row],[Invoice Date]],"yyyy")</f>
        <v>2021</v>
      </c>
      <c r="P8765" s="4" t="str">
        <f>TEXT(Table1[[#This Row],[Invoice Date]],"mmm")</f>
        <v>Nov</v>
      </c>
      <c r="Q8765" s="27">
        <f>WEEKNUM(Table1[[#This Row],[Invoice Date]]) + IF(YEAR(Table1[[#This Row],[Invoice Date]])=2021, 52, 0)</f>
        <v>99</v>
      </c>
    </row>
    <row r="8766" spans="2:17" ht="14.25" customHeight="1" x14ac:dyDescent="0.3">
      <c r="B8766" s="4" t="s">
        <v>14</v>
      </c>
      <c r="C8766" s="33">
        <v>1185732</v>
      </c>
      <c r="D8766" s="5">
        <v>44518</v>
      </c>
      <c r="E8766" s="4" t="s">
        <v>15</v>
      </c>
      <c r="F8766" s="4" t="s">
        <v>133</v>
      </c>
      <c r="G8766" s="4" t="s">
        <v>134</v>
      </c>
      <c r="H8766" s="6" t="s">
        <v>19</v>
      </c>
      <c r="I8766" s="7">
        <v>42</v>
      </c>
      <c r="J8766" s="8">
        <v>114</v>
      </c>
      <c r="K8766" s="9">
        <v>4788</v>
      </c>
      <c r="L8766" s="9">
        <v>2058.84</v>
      </c>
      <c r="M8766" s="10">
        <v>0.43000000000000005</v>
      </c>
      <c r="N8766" s="4" t="s">
        <v>24</v>
      </c>
      <c r="O8766" s="4" t="str">
        <f>TEXT(Table1[[#This Row],[Invoice Date]],"yyyy")</f>
        <v>2021</v>
      </c>
      <c r="P8766" s="4" t="str">
        <f>TEXT(Table1[[#This Row],[Invoice Date]],"mmm")</f>
        <v>Nov</v>
      </c>
      <c r="Q8766" s="27">
        <f>WEEKNUM(Table1[[#This Row],[Invoice Date]]) + IF(YEAR(Table1[[#This Row],[Invoice Date]])=2021, 52, 0)</f>
        <v>99</v>
      </c>
    </row>
    <row r="8767" spans="2:17" ht="14.25" customHeight="1" x14ac:dyDescent="0.3">
      <c r="B8767" s="4" t="s">
        <v>14</v>
      </c>
      <c r="C8767" s="33">
        <v>1185732</v>
      </c>
      <c r="D8767" s="5">
        <v>44518</v>
      </c>
      <c r="E8767" s="4" t="s">
        <v>15</v>
      </c>
      <c r="F8767" s="4" t="s">
        <v>133</v>
      </c>
      <c r="G8767" s="4" t="s">
        <v>134</v>
      </c>
      <c r="H8767" s="6" t="s">
        <v>21</v>
      </c>
      <c r="I8767" s="7">
        <v>43</v>
      </c>
      <c r="J8767" s="8">
        <v>114</v>
      </c>
      <c r="K8767" s="9">
        <v>4902</v>
      </c>
      <c r="L8767" s="9">
        <v>1666.6799999999998</v>
      </c>
      <c r="M8767" s="10">
        <v>0.33999999999999997</v>
      </c>
      <c r="N8767" s="4" t="s">
        <v>24</v>
      </c>
      <c r="O8767" s="4" t="str">
        <f>TEXT(Table1[[#This Row],[Invoice Date]],"yyyy")</f>
        <v>2021</v>
      </c>
      <c r="P8767" s="4" t="str">
        <f>TEXT(Table1[[#This Row],[Invoice Date]],"mmm")</f>
        <v>Nov</v>
      </c>
      <c r="Q8767" s="27">
        <f>WEEKNUM(Table1[[#This Row],[Invoice Date]]) + IF(YEAR(Table1[[#This Row],[Invoice Date]])=2021, 52, 0)</f>
        <v>99</v>
      </c>
    </row>
    <row r="8768" spans="2:17" ht="14.25" customHeight="1" x14ac:dyDescent="0.3">
      <c r="B8768" s="4" t="s">
        <v>14</v>
      </c>
      <c r="C8768" s="33">
        <v>1185732</v>
      </c>
      <c r="D8768" s="5">
        <v>44518</v>
      </c>
      <c r="E8768" s="4" t="s">
        <v>36</v>
      </c>
      <c r="F8768" s="4" t="s">
        <v>76</v>
      </c>
      <c r="G8768" s="4" t="s">
        <v>77</v>
      </c>
      <c r="H8768" s="6" t="s">
        <v>17</v>
      </c>
      <c r="I8768" s="7">
        <v>34</v>
      </c>
      <c r="J8768" s="8">
        <v>150</v>
      </c>
      <c r="K8768" s="9">
        <v>5100</v>
      </c>
      <c r="L8768" s="9">
        <v>2601</v>
      </c>
      <c r="M8768" s="10">
        <v>0.51</v>
      </c>
      <c r="N8768" s="4" t="s">
        <v>83</v>
      </c>
      <c r="O8768" s="4" t="str">
        <f>TEXT(Table1[[#This Row],[Invoice Date]],"yyyy")</f>
        <v>2021</v>
      </c>
      <c r="P8768" s="4" t="str">
        <f>TEXT(Table1[[#This Row],[Invoice Date]],"mmm")</f>
        <v>Nov</v>
      </c>
      <c r="Q8768" s="27">
        <f>WEEKNUM(Table1[[#This Row],[Invoice Date]]) + IF(YEAR(Table1[[#This Row],[Invoice Date]])=2021, 52, 0)</f>
        <v>99</v>
      </c>
    </row>
    <row r="8769" spans="2:17" ht="14.25" customHeight="1" x14ac:dyDescent="0.3">
      <c r="B8769" s="4" t="s">
        <v>14</v>
      </c>
      <c r="C8769" s="33">
        <v>1185732</v>
      </c>
      <c r="D8769" s="5">
        <v>44518</v>
      </c>
      <c r="E8769" s="4" t="s">
        <v>36</v>
      </c>
      <c r="F8769" s="4" t="s">
        <v>76</v>
      </c>
      <c r="G8769" s="4" t="s">
        <v>77</v>
      </c>
      <c r="H8769" s="6" t="s">
        <v>23</v>
      </c>
      <c r="I8769" s="7">
        <v>48</v>
      </c>
      <c r="J8769" s="8">
        <v>108</v>
      </c>
      <c r="K8769" s="9">
        <v>5184</v>
      </c>
      <c r="L8769" s="9">
        <v>3265.92</v>
      </c>
      <c r="M8769" s="10">
        <v>0.63</v>
      </c>
      <c r="N8769" s="4" t="s">
        <v>83</v>
      </c>
      <c r="O8769" s="4" t="str">
        <f>TEXT(Table1[[#This Row],[Invoice Date]],"yyyy")</f>
        <v>2021</v>
      </c>
      <c r="P8769" s="4" t="str">
        <f>TEXT(Table1[[#This Row],[Invoice Date]],"mmm")</f>
        <v>Nov</v>
      </c>
      <c r="Q8769" s="27">
        <f>WEEKNUM(Table1[[#This Row],[Invoice Date]]) + IF(YEAR(Table1[[#This Row],[Invoice Date]])=2021, 52, 0)</f>
        <v>99</v>
      </c>
    </row>
    <row r="8770" spans="2:17" ht="14.25" customHeight="1" x14ac:dyDescent="0.3">
      <c r="B8770" s="4" t="s">
        <v>14</v>
      </c>
      <c r="C8770" s="33">
        <v>1185732</v>
      </c>
      <c r="D8770" s="5">
        <v>44518</v>
      </c>
      <c r="E8770" s="4" t="s">
        <v>15</v>
      </c>
      <c r="F8770" s="4" t="s">
        <v>133</v>
      </c>
      <c r="G8770" s="4" t="s">
        <v>134</v>
      </c>
      <c r="H8770" s="6" t="s">
        <v>21</v>
      </c>
      <c r="I8770" s="7">
        <v>64</v>
      </c>
      <c r="J8770" s="8">
        <v>85</v>
      </c>
      <c r="K8770" s="9">
        <v>5440</v>
      </c>
      <c r="L8770" s="9">
        <v>2176</v>
      </c>
      <c r="M8770" s="10">
        <v>0.4</v>
      </c>
      <c r="N8770" s="4" t="s">
        <v>83</v>
      </c>
      <c r="O8770" s="4" t="str">
        <f>TEXT(Table1[[#This Row],[Invoice Date]],"yyyy")</f>
        <v>2021</v>
      </c>
      <c r="P8770" s="4" t="str">
        <f>TEXT(Table1[[#This Row],[Invoice Date]],"mmm")</f>
        <v>Nov</v>
      </c>
      <c r="Q8770" s="27">
        <f>WEEKNUM(Table1[[#This Row],[Invoice Date]]) + IF(YEAR(Table1[[#This Row],[Invoice Date]])=2021, 52, 0)</f>
        <v>99</v>
      </c>
    </row>
    <row r="8771" spans="2:17" ht="14.25" customHeight="1" x14ac:dyDescent="0.3">
      <c r="B8771" s="4" t="s">
        <v>14</v>
      </c>
      <c r="C8771" s="33">
        <v>1185732</v>
      </c>
      <c r="D8771" s="5">
        <v>44518</v>
      </c>
      <c r="E8771" s="4" t="s">
        <v>15</v>
      </c>
      <c r="F8771" s="4" t="s">
        <v>133</v>
      </c>
      <c r="G8771" s="4" t="s">
        <v>134</v>
      </c>
      <c r="H8771" s="6" t="s">
        <v>22</v>
      </c>
      <c r="I8771" s="7">
        <v>59</v>
      </c>
      <c r="J8771" s="8">
        <v>96</v>
      </c>
      <c r="K8771" s="9">
        <v>5664</v>
      </c>
      <c r="L8771" s="9">
        <v>1925.7599999999998</v>
      </c>
      <c r="M8771" s="10">
        <v>0.33999999999999997</v>
      </c>
      <c r="N8771" s="4" t="s">
        <v>24</v>
      </c>
      <c r="O8771" s="4" t="str">
        <f>TEXT(Table1[[#This Row],[Invoice Date]],"yyyy")</f>
        <v>2021</v>
      </c>
      <c r="P8771" s="4" t="str">
        <f>TEXT(Table1[[#This Row],[Invoice Date]],"mmm")</f>
        <v>Nov</v>
      </c>
      <c r="Q8771" s="27">
        <f>WEEKNUM(Table1[[#This Row],[Invoice Date]]) + IF(YEAR(Table1[[#This Row],[Invoice Date]])=2021, 52, 0)</f>
        <v>99</v>
      </c>
    </row>
    <row r="8772" spans="2:17" ht="14.25" customHeight="1" x14ac:dyDescent="0.3">
      <c r="B8772" s="4" t="s">
        <v>14</v>
      </c>
      <c r="C8772" s="33">
        <v>1185732</v>
      </c>
      <c r="D8772" s="5">
        <v>44518</v>
      </c>
      <c r="E8772" s="4" t="s">
        <v>15</v>
      </c>
      <c r="F8772" s="4" t="s">
        <v>133</v>
      </c>
      <c r="G8772" s="4" t="s">
        <v>134</v>
      </c>
      <c r="H8772" s="6" t="s">
        <v>22</v>
      </c>
      <c r="I8772" s="7">
        <v>71</v>
      </c>
      <c r="J8772" s="8">
        <v>81</v>
      </c>
      <c r="K8772" s="9">
        <v>5751</v>
      </c>
      <c r="L8772" s="9">
        <v>2415.42</v>
      </c>
      <c r="M8772" s="10">
        <v>0.42</v>
      </c>
      <c r="N8772" s="4" t="s">
        <v>83</v>
      </c>
      <c r="O8772" s="4" t="str">
        <f>TEXT(Table1[[#This Row],[Invoice Date]],"yyyy")</f>
        <v>2021</v>
      </c>
      <c r="P8772" s="4" t="str">
        <f>TEXT(Table1[[#This Row],[Invoice Date]],"mmm")</f>
        <v>Nov</v>
      </c>
      <c r="Q8772" s="27">
        <f>WEEKNUM(Table1[[#This Row],[Invoice Date]]) + IF(YEAR(Table1[[#This Row],[Invoice Date]])=2021, 52, 0)</f>
        <v>99</v>
      </c>
    </row>
    <row r="8773" spans="2:17" ht="14.25" customHeight="1" x14ac:dyDescent="0.3">
      <c r="B8773" s="4" t="s">
        <v>14</v>
      </c>
      <c r="C8773" s="33">
        <v>1185732</v>
      </c>
      <c r="D8773" s="5">
        <v>44518</v>
      </c>
      <c r="E8773" s="4" t="s">
        <v>15</v>
      </c>
      <c r="F8773" s="4" t="s">
        <v>133</v>
      </c>
      <c r="G8773" s="4" t="s">
        <v>134</v>
      </c>
      <c r="H8773" s="6" t="s">
        <v>20</v>
      </c>
      <c r="I8773" s="7">
        <v>51</v>
      </c>
      <c r="J8773" s="8">
        <v>114</v>
      </c>
      <c r="K8773" s="9">
        <v>5814</v>
      </c>
      <c r="L8773" s="9">
        <v>2034.8999999999999</v>
      </c>
      <c r="M8773" s="10">
        <v>0.35</v>
      </c>
      <c r="N8773" s="4" t="s">
        <v>24</v>
      </c>
      <c r="O8773" s="4" t="str">
        <f>TEXT(Table1[[#This Row],[Invoice Date]],"yyyy")</f>
        <v>2021</v>
      </c>
      <c r="P8773" s="4" t="str">
        <f>TEXT(Table1[[#This Row],[Invoice Date]],"mmm")</f>
        <v>Nov</v>
      </c>
      <c r="Q8773" s="27">
        <f>WEEKNUM(Table1[[#This Row],[Invoice Date]]) + IF(YEAR(Table1[[#This Row],[Invoice Date]])=2021, 52, 0)</f>
        <v>99</v>
      </c>
    </row>
    <row r="8774" spans="2:17" ht="14.25" customHeight="1" x14ac:dyDescent="0.3">
      <c r="B8774" s="4" t="s">
        <v>61</v>
      </c>
      <c r="C8774" s="33">
        <v>1185731</v>
      </c>
      <c r="D8774" s="5">
        <v>44518</v>
      </c>
      <c r="E8774" s="4" t="s">
        <v>15</v>
      </c>
      <c r="F8774" s="4" t="s">
        <v>62</v>
      </c>
      <c r="G8774" s="4" t="s">
        <v>63</v>
      </c>
      <c r="H8774" s="6" t="s">
        <v>17</v>
      </c>
      <c r="I8774" s="7">
        <v>62</v>
      </c>
      <c r="J8774" s="8">
        <v>98</v>
      </c>
      <c r="K8774" s="9">
        <v>6076</v>
      </c>
      <c r="L8774" s="9">
        <v>2977.24</v>
      </c>
      <c r="M8774" s="10">
        <v>0.49</v>
      </c>
      <c r="N8774" s="4" t="s">
        <v>83</v>
      </c>
      <c r="O8774" s="4" t="str">
        <f>TEXT(Table1[[#This Row],[Invoice Date]],"yyyy")</f>
        <v>2021</v>
      </c>
      <c r="P8774" s="4" t="str">
        <f>TEXT(Table1[[#This Row],[Invoice Date]],"mmm")</f>
        <v>Nov</v>
      </c>
      <c r="Q8774" s="27">
        <f>WEEKNUM(Table1[[#This Row],[Invoice Date]]) + IF(YEAR(Table1[[#This Row],[Invoice Date]])=2021, 52, 0)</f>
        <v>99</v>
      </c>
    </row>
    <row r="8775" spans="2:17" ht="14.25" customHeight="1" x14ac:dyDescent="0.3">
      <c r="B8775" s="4" t="s">
        <v>14</v>
      </c>
      <c r="C8775" s="33">
        <v>1185732</v>
      </c>
      <c r="D8775" s="5">
        <v>44518</v>
      </c>
      <c r="E8775" s="4" t="s">
        <v>15</v>
      </c>
      <c r="F8775" s="4" t="s">
        <v>133</v>
      </c>
      <c r="G8775" s="4" t="s">
        <v>134</v>
      </c>
      <c r="H8775" s="6" t="s">
        <v>19</v>
      </c>
      <c r="I8775" s="7">
        <v>62</v>
      </c>
      <c r="J8775" s="8">
        <v>98</v>
      </c>
      <c r="K8775" s="9">
        <v>6076</v>
      </c>
      <c r="L8775" s="9">
        <v>3159.52</v>
      </c>
      <c r="M8775" s="10">
        <v>0.52</v>
      </c>
      <c r="N8775" s="4" t="s">
        <v>83</v>
      </c>
      <c r="O8775" s="4" t="str">
        <f>TEXT(Table1[[#This Row],[Invoice Date]],"yyyy")</f>
        <v>2021</v>
      </c>
      <c r="P8775" s="4" t="str">
        <f>TEXT(Table1[[#This Row],[Invoice Date]],"mmm")</f>
        <v>Nov</v>
      </c>
      <c r="Q8775" s="27">
        <f>WEEKNUM(Table1[[#This Row],[Invoice Date]]) + IF(YEAR(Table1[[#This Row],[Invoice Date]])=2021, 52, 0)</f>
        <v>99</v>
      </c>
    </row>
    <row r="8776" spans="2:17" ht="14.25" customHeight="1" x14ac:dyDescent="0.3">
      <c r="B8776" s="4" t="s">
        <v>14</v>
      </c>
      <c r="C8776" s="33">
        <v>1185732</v>
      </c>
      <c r="D8776" s="5">
        <v>44518</v>
      </c>
      <c r="E8776" s="4" t="s">
        <v>15</v>
      </c>
      <c r="F8776" s="4" t="s">
        <v>133</v>
      </c>
      <c r="G8776" s="4" t="s">
        <v>134</v>
      </c>
      <c r="H8776" s="6" t="s">
        <v>20</v>
      </c>
      <c r="I8776" s="7">
        <v>63</v>
      </c>
      <c r="J8776" s="8">
        <v>104</v>
      </c>
      <c r="K8776" s="9">
        <v>6552</v>
      </c>
      <c r="L8776" s="9">
        <v>2948.3999999999996</v>
      </c>
      <c r="M8776" s="10">
        <v>0.44999999999999996</v>
      </c>
      <c r="N8776" s="4" t="s">
        <v>83</v>
      </c>
      <c r="O8776" s="4" t="str">
        <f>TEXT(Table1[[#This Row],[Invoice Date]],"yyyy")</f>
        <v>2021</v>
      </c>
      <c r="P8776" s="4" t="str">
        <f>TEXT(Table1[[#This Row],[Invoice Date]],"mmm")</f>
        <v>Nov</v>
      </c>
      <c r="Q8776" s="27">
        <f>WEEKNUM(Table1[[#This Row],[Invoice Date]]) + IF(YEAR(Table1[[#This Row],[Invoice Date]])=2021, 52, 0)</f>
        <v>99</v>
      </c>
    </row>
    <row r="8777" spans="2:17" ht="14.25" customHeight="1" x14ac:dyDescent="0.3">
      <c r="B8777" s="4" t="s">
        <v>14</v>
      </c>
      <c r="C8777" s="33">
        <v>1185732</v>
      </c>
      <c r="D8777" s="5">
        <v>44518</v>
      </c>
      <c r="E8777" s="4" t="s">
        <v>15</v>
      </c>
      <c r="F8777" s="4" t="s">
        <v>133</v>
      </c>
      <c r="G8777" s="4" t="s">
        <v>134</v>
      </c>
      <c r="H8777" s="6" t="s">
        <v>23</v>
      </c>
      <c r="I8777" s="7">
        <v>61</v>
      </c>
      <c r="J8777" s="8">
        <v>120</v>
      </c>
      <c r="K8777" s="9">
        <v>7320</v>
      </c>
      <c r="L8777" s="9">
        <v>3001.2</v>
      </c>
      <c r="M8777" s="10">
        <v>0.41</v>
      </c>
      <c r="N8777" s="4" t="s">
        <v>24</v>
      </c>
      <c r="O8777" s="4" t="str">
        <f>TEXT(Table1[[#This Row],[Invoice Date]],"yyyy")</f>
        <v>2021</v>
      </c>
      <c r="P8777" s="4" t="str">
        <f>TEXT(Table1[[#This Row],[Invoice Date]],"mmm")</f>
        <v>Nov</v>
      </c>
      <c r="Q8777" s="27">
        <f>WEEKNUM(Table1[[#This Row],[Invoice Date]]) + IF(YEAR(Table1[[#This Row],[Invoice Date]])=2021, 52, 0)</f>
        <v>99</v>
      </c>
    </row>
    <row r="8778" spans="2:17" ht="14.25" customHeight="1" x14ac:dyDescent="0.3">
      <c r="B8778" s="4" t="s">
        <v>14</v>
      </c>
      <c r="C8778" s="33">
        <v>1185732</v>
      </c>
      <c r="D8778" s="5">
        <v>44518</v>
      </c>
      <c r="E8778" s="4" t="s">
        <v>15</v>
      </c>
      <c r="F8778" s="4" t="s">
        <v>133</v>
      </c>
      <c r="G8778" s="4" t="s">
        <v>134</v>
      </c>
      <c r="H8778" s="6" t="s">
        <v>17</v>
      </c>
      <c r="I8778" s="7">
        <v>68</v>
      </c>
      <c r="J8778" s="8">
        <v>117</v>
      </c>
      <c r="K8778" s="9">
        <v>7956</v>
      </c>
      <c r="L8778" s="9">
        <v>4216.68</v>
      </c>
      <c r="M8778" s="10">
        <v>0.53</v>
      </c>
      <c r="N8778" s="4" t="s">
        <v>83</v>
      </c>
      <c r="O8778" s="4" t="str">
        <f>TEXT(Table1[[#This Row],[Invoice Date]],"yyyy")</f>
        <v>2021</v>
      </c>
      <c r="P8778" s="4" t="str">
        <f>TEXT(Table1[[#This Row],[Invoice Date]],"mmm")</f>
        <v>Nov</v>
      </c>
      <c r="Q8778" s="27">
        <f>WEEKNUM(Table1[[#This Row],[Invoice Date]]) + IF(YEAR(Table1[[#This Row],[Invoice Date]])=2021, 52, 0)</f>
        <v>99</v>
      </c>
    </row>
    <row r="8779" spans="2:17" ht="14.25" customHeight="1" x14ac:dyDescent="0.3">
      <c r="B8779" s="4" t="s">
        <v>14</v>
      </c>
      <c r="C8779" s="33">
        <v>1185732</v>
      </c>
      <c r="D8779" s="5">
        <v>44518</v>
      </c>
      <c r="E8779" s="4" t="s">
        <v>15</v>
      </c>
      <c r="F8779" s="4" t="s">
        <v>133</v>
      </c>
      <c r="G8779" s="4" t="s">
        <v>134</v>
      </c>
      <c r="H8779" s="6" t="s">
        <v>17</v>
      </c>
      <c r="I8779" s="7">
        <v>59</v>
      </c>
      <c r="J8779" s="8">
        <v>149</v>
      </c>
      <c r="K8779" s="9">
        <v>8791</v>
      </c>
      <c r="L8779" s="9">
        <v>3780.1300000000006</v>
      </c>
      <c r="M8779" s="10">
        <v>0.43000000000000005</v>
      </c>
      <c r="N8779" s="4" t="s">
        <v>24</v>
      </c>
      <c r="O8779" s="4" t="str">
        <f>TEXT(Table1[[#This Row],[Invoice Date]],"yyyy")</f>
        <v>2021</v>
      </c>
      <c r="P8779" s="4" t="str">
        <f>TEXT(Table1[[#This Row],[Invoice Date]],"mmm")</f>
        <v>Nov</v>
      </c>
      <c r="Q8779" s="27">
        <f>WEEKNUM(Table1[[#This Row],[Invoice Date]]) + IF(YEAR(Table1[[#This Row],[Invoice Date]])=2021, 52, 0)</f>
        <v>99</v>
      </c>
    </row>
    <row r="8780" spans="2:17" ht="14.25" customHeight="1" x14ac:dyDescent="0.3">
      <c r="B8780" s="4" t="s">
        <v>14</v>
      </c>
      <c r="C8780" s="33">
        <v>1185732</v>
      </c>
      <c r="D8780" s="5">
        <v>44518</v>
      </c>
      <c r="E8780" s="4" t="s">
        <v>15</v>
      </c>
      <c r="F8780" s="4" t="s">
        <v>133</v>
      </c>
      <c r="G8780" s="4" t="s">
        <v>134</v>
      </c>
      <c r="H8780" s="6" t="s">
        <v>23</v>
      </c>
      <c r="I8780" s="7">
        <v>78</v>
      </c>
      <c r="J8780" s="8">
        <v>116</v>
      </c>
      <c r="K8780" s="9">
        <v>9048</v>
      </c>
      <c r="L8780" s="9">
        <v>4252.5599999999995</v>
      </c>
      <c r="M8780" s="10">
        <v>0.47</v>
      </c>
      <c r="N8780" s="4" t="s">
        <v>83</v>
      </c>
      <c r="O8780" s="4" t="str">
        <f>TEXT(Table1[[#This Row],[Invoice Date]],"yyyy")</f>
        <v>2021</v>
      </c>
      <c r="P8780" s="4" t="str">
        <f>TEXT(Table1[[#This Row],[Invoice Date]],"mmm")</f>
        <v>Nov</v>
      </c>
      <c r="Q8780" s="27">
        <f>WEEKNUM(Table1[[#This Row],[Invoice Date]]) + IF(YEAR(Table1[[#This Row],[Invoice Date]])=2021, 52, 0)</f>
        <v>99</v>
      </c>
    </row>
    <row r="8781" spans="2:17" ht="14.25" customHeight="1" x14ac:dyDescent="0.3">
      <c r="B8781" s="4" t="s">
        <v>14</v>
      </c>
      <c r="C8781" s="33">
        <v>1185732</v>
      </c>
      <c r="D8781" s="5">
        <v>44518</v>
      </c>
      <c r="E8781" s="4" t="s">
        <v>15</v>
      </c>
      <c r="F8781" s="4" t="s">
        <v>40</v>
      </c>
      <c r="G8781" s="4" t="s">
        <v>41</v>
      </c>
      <c r="H8781" s="6" t="s">
        <v>21</v>
      </c>
      <c r="I8781" s="7">
        <v>55.000000000000007</v>
      </c>
      <c r="J8781" s="8">
        <v>100</v>
      </c>
      <c r="K8781" s="9">
        <v>55000.000000000007</v>
      </c>
      <c r="L8781" s="9">
        <v>19250</v>
      </c>
      <c r="M8781" s="10">
        <v>0.35</v>
      </c>
      <c r="N8781" s="4" t="s">
        <v>24</v>
      </c>
      <c r="O8781" s="4" t="str">
        <f>TEXT(Table1[[#This Row],[Invoice Date]],"yyyy")</f>
        <v>2021</v>
      </c>
      <c r="P8781" s="4" t="str">
        <f>TEXT(Table1[[#This Row],[Invoice Date]],"mmm")</f>
        <v>Nov</v>
      </c>
      <c r="Q8781" s="27">
        <f>WEEKNUM(Table1[[#This Row],[Invoice Date]]) + IF(YEAR(Table1[[#This Row],[Invoice Date]])=2021, 52, 0)</f>
        <v>99</v>
      </c>
    </row>
    <row r="8782" spans="2:17" ht="14.25" customHeight="1" x14ac:dyDescent="0.3">
      <c r="B8782" s="4" t="s">
        <v>14</v>
      </c>
      <c r="C8782" s="33">
        <v>1185732</v>
      </c>
      <c r="D8782" s="5">
        <v>44518</v>
      </c>
      <c r="E8782" s="4" t="s">
        <v>36</v>
      </c>
      <c r="F8782" s="4" t="s">
        <v>76</v>
      </c>
      <c r="G8782" s="4" t="s">
        <v>77</v>
      </c>
      <c r="H8782" s="6" t="s">
        <v>20</v>
      </c>
      <c r="I8782" s="7">
        <v>25.000000000000007</v>
      </c>
      <c r="J8782" s="8">
        <v>295</v>
      </c>
      <c r="K8782" s="9">
        <v>73750.000000000015</v>
      </c>
      <c r="L8782" s="9">
        <v>25812.500000000004</v>
      </c>
      <c r="M8782" s="10">
        <v>0.35</v>
      </c>
      <c r="N8782" s="4" t="s">
        <v>18</v>
      </c>
      <c r="O8782" s="4" t="str">
        <f>TEXT(Table1[[#This Row],[Invoice Date]],"yyyy")</f>
        <v>2021</v>
      </c>
      <c r="P8782" s="4" t="str">
        <f>TEXT(Table1[[#This Row],[Invoice Date]],"mmm")</f>
        <v>Nov</v>
      </c>
      <c r="Q8782" s="27">
        <f>WEEKNUM(Table1[[#This Row],[Invoice Date]]) + IF(YEAR(Table1[[#This Row],[Invoice Date]])=2021, 52, 0)</f>
        <v>99</v>
      </c>
    </row>
    <row r="8783" spans="2:17" ht="14.25" customHeight="1" x14ac:dyDescent="0.3">
      <c r="B8783" s="4" t="s">
        <v>14</v>
      </c>
      <c r="C8783" s="33">
        <v>1185732</v>
      </c>
      <c r="D8783" s="5">
        <v>44518</v>
      </c>
      <c r="E8783" s="4" t="s">
        <v>36</v>
      </c>
      <c r="F8783" s="4" t="s">
        <v>76</v>
      </c>
      <c r="G8783" s="4" t="s">
        <v>77</v>
      </c>
      <c r="H8783" s="6" t="s">
        <v>21</v>
      </c>
      <c r="I8783" s="7">
        <v>25.000000000000007</v>
      </c>
      <c r="J8783" s="8">
        <v>325</v>
      </c>
      <c r="K8783" s="9">
        <v>81250.000000000029</v>
      </c>
      <c r="L8783" s="9">
        <v>32500.000000000015</v>
      </c>
      <c r="M8783" s="10">
        <v>0.4</v>
      </c>
      <c r="N8783" s="4" t="s">
        <v>18</v>
      </c>
      <c r="O8783" s="4" t="str">
        <f>TEXT(Table1[[#This Row],[Invoice Date]],"yyyy")</f>
        <v>2021</v>
      </c>
      <c r="P8783" s="4" t="str">
        <f>TEXT(Table1[[#This Row],[Invoice Date]],"mmm")</f>
        <v>Nov</v>
      </c>
      <c r="Q8783" s="27">
        <f>WEEKNUM(Table1[[#This Row],[Invoice Date]]) + IF(YEAR(Table1[[#This Row],[Invoice Date]])=2021, 52, 0)</f>
        <v>99</v>
      </c>
    </row>
    <row r="8784" spans="2:17" ht="14.25" customHeight="1" x14ac:dyDescent="0.3">
      <c r="B8784" s="4" t="s">
        <v>14</v>
      </c>
      <c r="C8784" s="33">
        <v>1185732</v>
      </c>
      <c r="D8784" s="5">
        <v>44518</v>
      </c>
      <c r="E8784" s="4" t="s">
        <v>36</v>
      </c>
      <c r="F8784" s="4" t="s">
        <v>76</v>
      </c>
      <c r="G8784" s="4" t="s">
        <v>77</v>
      </c>
      <c r="H8784" s="6" t="s">
        <v>19</v>
      </c>
      <c r="I8784" s="7">
        <v>25.000000000000007</v>
      </c>
      <c r="J8784" s="8">
        <v>350</v>
      </c>
      <c r="K8784" s="9">
        <v>87500.000000000029</v>
      </c>
      <c r="L8784" s="9">
        <v>30625.000000000007</v>
      </c>
      <c r="M8784" s="10">
        <v>0.35</v>
      </c>
      <c r="N8784" s="4" t="s">
        <v>18</v>
      </c>
      <c r="O8784" s="4" t="str">
        <f>TEXT(Table1[[#This Row],[Invoice Date]],"yyyy")</f>
        <v>2021</v>
      </c>
      <c r="P8784" s="4" t="str">
        <f>TEXT(Table1[[#This Row],[Invoice Date]],"mmm")</f>
        <v>Nov</v>
      </c>
      <c r="Q8784" s="27">
        <f>WEEKNUM(Table1[[#This Row],[Invoice Date]]) + IF(YEAR(Table1[[#This Row],[Invoice Date]])=2021, 52, 0)</f>
        <v>99</v>
      </c>
    </row>
    <row r="8785" spans="2:17" ht="14.25" customHeight="1" x14ac:dyDescent="0.3">
      <c r="B8785" s="4" t="s">
        <v>61</v>
      </c>
      <c r="C8785" s="33">
        <v>1185731</v>
      </c>
      <c r="D8785" s="5">
        <v>44518</v>
      </c>
      <c r="E8785" s="4" t="s">
        <v>15</v>
      </c>
      <c r="F8785" s="4" t="s">
        <v>62</v>
      </c>
      <c r="G8785" s="4" t="s">
        <v>63</v>
      </c>
      <c r="H8785" s="6" t="s">
        <v>21</v>
      </c>
      <c r="I8785" s="7">
        <v>55.000000000000007</v>
      </c>
      <c r="J8785" s="8">
        <v>175</v>
      </c>
      <c r="K8785" s="9">
        <v>96250.000000000015</v>
      </c>
      <c r="L8785" s="9">
        <v>28875.000000000004</v>
      </c>
      <c r="M8785" s="10">
        <v>0.3</v>
      </c>
      <c r="N8785" s="4" t="s">
        <v>24</v>
      </c>
      <c r="O8785" s="4" t="str">
        <f>TEXT(Table1[[#This Row],[Invoice Date]],"yyyy")</f>
        <v>2021</v>
      </c>
      <c r="P8785" s="4" t="str">
        <f>TEXT(Table1[[#This Row],[Invoice Date]],"mmm")</f>
        <v>Nov</v>
      </c>
      <c r="Q8785" s="27">
        <f>WEEKNUM(Table1[[#This Row],[Invoice Date]]) + IF(YEAR(Table1[[#This Row],[Invoice Date]])=2021, 52, 0)</f>
        <v>99</v>
      </c>
    </row>
    <row r="8786" spans="2:17" ht="14.25" customHeight="1" x14ac:dyDescent="0.3">
      <c r="B8786" s="4" t="s">
        <v>61</v>
      </c>
      <c r="C8786" s="33">
        <v>1185731</v>
      </c>
      <c r="D8786" s="5">
        <v>44518</v>
      </c>
      <c r="E8786" s="4" t="s">
        <v>15</v>
      </c>
      <c r="F8786" s="4" t="s">
        <v>62</v>
      </c>
      <c r="G8786" s="4" t="s">
        <v>63</v>
      </c>
      <c r="H8786" s="6" t="s">
        <v>22</v>
      </c>
      <c r="I8786" s="7">
        <v>65</v>
      </c>
      <c r="J8786" s="8">
        <v>150</v>
      </c>
      <c r="K8786" s="9">
        <v>97500</v>
      </c>
      <c r="L8786" s="9">
        <v>24375</v>
      </c>
      <c r="M8786" s="10">
        <v>0.25</v>
      </c>
      <c r="N8786" s="4" t="s">
        <v>24</v>
      </c>
      <c r="O8786" s="4" t="str">
        <f>TEXT(Table1[[#This Row],[Invoice Date]],"yyyy")</f>
        <v>2021</v>
      </c>
      <c r="P8786" s="4" t="str">
        <f>TEXT(Table1[[#This Row],[Invoice Date]],"mmm")</f>
        <v>Nov</v>
      </c>
      <c r="Q8786" s="27">
        <f>WEEKNUM(Table1[[#This Row],[Invoice Date]]) + IF(YEAR(Table1[[#This Row],[Invoice Date]])=2021, 52, 0)</f>
        <v>99</v>
      </c>
    </row>
    <row r="8787" spans="2:17" ht="14.25" customHeight="1" x14ac:dyDescent="0.3">
      <c r="B8787" s="4" t="s">
        <v>61</v>
      </c>
      <c r="C8787" s="33">
        <v>1185731</v>
      </c>
      <c r="D8787" s="5">
        <v>44518</v>
      </c>
      <c r="E8787" s="4" t="s">
        <v>15</v>
      </c>
      <c r="F8787" s="4" t="s">
        <v>62</v>
      </c>
      <c r="G8787" s="4" t="s">
        <v>63</v>
      </c>
      <c r="H8787" s="6" t="s">
        <v>20</v>
      </c>
      <c r="I8787" s="7">
        <v>55.000000000000007</v>
      </c>
      <c r="J8787" s="8">
        <v>195</v>
      </c>
      <c r="K8787" s="9">
        <v>107250.00000000001</v>
      </c>
      <c r="L8787" s="9">
        <v>42900</v>
      </c>
      <c r="M8787" s="10">
        <v>0.39999999999999997</v>
      </c>
      <c r="N8787" s="4" t="s">
        <v>24</v>
      </c>
      <c r="O8787" s="4" t="str">
        <f>TEXT(Table1[[#This Row],[Invoice Date]],"yyyy")</f>
        <v>2021</v>
      </c>
      <c r="P8787" s="4" t="str">
        <f>TEXT(Table1[[#This Row],[Invoice Date]],"mmm")</f>
        <v>Nov</v>
      </c>
      <c r="Q8787" s="27">
        <f>WEEKNUM(Table1[[#This Row],[Invoice Date]]) + IF(YEAR(Table1[[#This Row],[Invoice Date]])=2021, 52, 0)</f>
        <v>99</v>
      </c>
    </row>
    <row r="8788" spans="2:17" ht="14.25" customHeight="1" x14ac:dyDescent="0.3">
      <c r="B8788" s="4" t="s">
        <v>61</v>
      </c>
      <c r="C8788" s="33">
        <v>1185731</v>
      </c>
      <c r="D8788" s="5">
        <v>44518</v>
      </c>
      <c r="E8788" s="4" t="s">
        <v>15</v>
      </c>
      <c r="F8788" s="4" t="s">
        <v>62</v>
      </c>
      <c r="G8788" s="4" t="s">
        <v>63</v>
      </c>
      <c r="H8788" s="6" t="s">
        <v>19</v>
      </c>
      <c r="I8788" s="7">
        <v>55.000000000000007</v>
      </c>
      <c r="J8788" s="8">
        <v>200</v>
      </c>
      <c r="K8788" s="9">
        <v>110000.00000000001</v>
      </c>
      <c r="L8788" s="9">
        <v>38500</v>
      </c>
      <c r="M8788" s="10">
        <v>0.35</v>
      </c>
      <c r="N8788" s="4" t="s">
        <v>24</v>
      </c>
      <c r="O8788" s="4" t="str">
        <f>TEXT(Table1[[#This Row],[Invoice Date]],"yyyy")</f>
        <v>2021</v>
      </c>
      <c r="P8788" s="4" t="str">
        <f>TEXT(Table1[[#This Row],[Invoice Date]],"mmm")</f>
        <v>Nov</v>
      </c>
      <c r="Q8788" s="27">
        <f>WEEKNUM(Table1[[#This Row],[Invoice Date]]) + IF(YEAR(Table1[[#This Row],[Invoice Date]])=2021, 52, 0)</f>
        <v>99</v>
      </c>
    </row>
    <row r="8789" spans="2:17" ht="14.25" customHeight="1" x14ac:dyDescent="0.3">
      <c r="B8789" s="4" t="s">
        <v>14</v>
      </c>
      <c r="C8789" s="33">
        <v>1185732</v>
      </c>
      <c r="D8789" s="5">
        <v>44518</v>
      </c>
      <c r="E8789" s="4" t="s">
        <v>36</v>
      </c>
      <c r="F8789" s="4" t="s">
        <v>76</v>
      </c>
      <c r="G8789" s="4" t="s">
        <v>77</v>
      </c>
      <c r="H8789" s="6" t="s">
        <v>22</v>
      </c>
      <c r="I8789" s="7">
        <v>44.999999999999993</v>
      </c>
      <c r="J8789" s="8">
        <v>300</v>
      </c>
      <c r="K8789" s="9">
        <v>134999.99999999997</v>
      </c>
      <c r="L8789" s="9">
        <v>47249.999999999985</v>
      </c>
      <c r="M8789" s="10">
        <v>0.35</v>
      </c>
      <c r="N8789" s="4" t="s">
        <v>18</v>
      </c>
      <c r="O8789" s="4" t="str">
        <f>TEXT(Table1[[#This Row],[Invoice Date]],"yyyy")</f>
        <v>2021</v>
      </c>
      <c r="P8789" s="4" t="str">
        <f>TEXT(Table1[[#This Row],[Invoice Date]],"mmm")</f>
        <v>Nov</v>
      </c>
      <c r="Q8789" s="27">
        <f>WEEKNUM(Table1[[#This Row],[Invoice Date]]) + IF(YEAR(Table1[[#This Row],[Invoice Date]])=2021, 52, 0)</f>
        <v>99</v>
      </c>
    </row>
    <row r="8790" spans="2:17" ht="14.25" customHeight="1" x14ac:dyDescent="0.3">
      <c r="B8790" s="4" t="s">
        <v>61</v>
      </c>
      <c r="C8790" s="33">
        <v>1185731</v>
      </c>
      <c r="D8790" s="5">
        <v>44518</v>
      </c>
      <c r="E8790" s="4" t="s">
        <v>15</v>
      </c>
      <c r="F8790" s="4" t="s">
        <v>62</v>
      </c>
      <c r="G8790" s="4" t="s">
        <v>63</v>
      </c>
      <c r="H8790" s="6" t="s">
        <v>19</v>
      </c>
      <c r="I8790" s="7">
        <v>50</v>
      </c>
      <c r="J8790" s="8">
        <v>300</v>
      </c>
      <c r="K8790" s="9">
        <v>150000</v>
      </c>
      <c r="L8790" s="9">
        <v>52500</v>
      </c>
      <c r="M8790" s="10">
        <v>0.35</v>
      </c>
      <c r="N8790" s="4" t="s">
        <v>24</v>
      </c>
      <c r="O8790" s="4" t="str">
        <f>TEXT(Table1[[#This Row],[Invoice Date]],"yyyy")</f>
        <v>2021</v>
      </c>
      <c r="P8790" s="4" t="str">
        <f>TEXT(Table1[[#This Row],[Invoice Date]],"mmm")</f>
        <v>Nov</v>
      </c>
      <c r="Q8790" s="27">
        <f>WEEKNUM(Table1[[#This Row],[Invoice Date]]) + IF(YEAR(Table1[[#This Row],[Invoice Date]])=2021, 52, 0)</f>
        <v>99</v>
      </c>
    </row>
    <row r="8791" spans="2:17" ht="14.25" customHeight="1" x14ac:dyDescent="0.3">
      <c r="B8791" s="4" t="s">
        <v>61</v>
      </c>
      <c r="C8791" s="33">
        <v>1185731</v>
      </c>
      <c r="D8791" s="5">
        <v>44518</v>
      </c>
      <c r="E8791" s="4" t="s">
        <v>15</v>
      </c>
      <c r="F8791" s="4" t="s">
        <v>62</v>
      </c>
      <c r="G8791" s="4" t="s">
        <v>63</v>
      </c>
      <c r="H8791" s="6" t="s">
        <v>23</v>
      </c>
      <c r="I8791" s="7">
        <v>70</v>
      </c>
      <c r="J8791" s="8">
        <v>250</v>
      </c>
      <c r="K8791" s="9">
        <v>175000</v>
      </c>
      <c r="L8791" s="9">
        <v>70000</v>
      </c>
      <c r="M8791" s="10">
        <v>0.4</v>
      </c>
      <c r="N8791" s="4" t="s">
        <v>24</v>
      </c>
      <c r="O8791" s="4" t="str">
        <f>TEXT(Table1[[#This Row],[Invoice Date]],"yyyy")</f>
        <v>2021</v>
      </c>
      <c r="P8791" s="4" t="str">
        <f>TEXT(Table1[[#This Row],[Invoice Date]],"mmm")</f>
        <v>Nov</v>
      </c>
      <c r="Q8791" s="27">
        <f>WEEKNUM(Table1[[#This Row],[Invoice Date]]) + IF(YEAR(Table1[[#This Row],[Invoice Date]])=2021, 52, 0)</f>
        <v>99</v>
      </c>
    </row>
    <row r="8792" spans="2:17" ht="14.25" customHeight="1" x14ac:dyDescent="0.3">
      <c r="B8792" s="4" t="s">
        <v>14</v>
      </c>
      <c r="C8792" s="33">
        <v>1185732</v>
      </c>
      <c r="D8792" s="5">
        <v>44518</v>
      </c>
      <c r="E8792" s="4" t="s">
        <v>36</v>
      </c>
      <c r="F8792" s="4" t="s">
        <v>76</v>
      </c>
      <c r="G8792" s="4" t="s">
        <v>77</v>
      </c>
      <c r="H8792" s="6" t="s">
        <v>17</v>
      </c>
      <c r="I8792" s="7">
        <v>35</v>
      </c>
      <c r="J8792" s="8">
        <v>500</v>
      </c>
      <c r="K8792" s="9">
        <v>175000</v>
      </c>
      <c r="L8792" s="9">
        <v>70000</v>
      </c>
      <c r="M8792" s="10">
        <v>0.4</v>
      </c>
      <c r="N8792" s="4" t="s">
        <v>18</v>
      </c>
      <c r="O8792" s="4" t="str">
        <f>TEXT(Table1[[#This Row],[Invoice Date]],"yyyy")</f>
        <v>2021</v>
      </c>
      <c r="P8792" s="4" t="str">
        <f>TEXT(Table1[[#This Row],[Invoice Date]],"mmm")</f>
        <v>Nov</v>
      </c>
      <c r="Q8792" s="27">
        <f>WEEKNUM(Table1[[#This Row],[Invoice Date]]) + IF(YEAR(Table1[[#This Row],[Invoice Date]])=2021, 52, 0)</f>
        <v>99</v>
      </c>
    </row>
    <row r="8793" spans="2:17" ht="14.25" customHeight="1" x14ac:dyDescent="0.3">
      <c r="B8793" s="4" t="s">
        <v>14</v>
      </c>
      <c r="C8793" s="33">
        <v>1185732</v>
      </c>
      <c r="D8793" s="5">
        <v>44518</v>
      </c>
      <c r="E8793" s="4" t="s">
        <v>36</v>
      </c>
      <c r="F8793" s="4" t="s">
        <v>76</v>
      </c>
      <c r="G8793" s="4" t="s">
        <v>77</v>
      </c>
      <c r="H8793" s="6" t="s">
        <v>23</v>
      </c>
      <c r="I8793" s="7">
        <v>49.999999999999986</v>
      </c>
      <c r="J8793" s="8">
        <v>400</v>
      </c>
      <c r="K8793" s="9">
        <v>199999.99999999994</v>
      </c>
      <c r="L8793" s="9">
        <v>99999.999999999971</v>
      </c>
      <c r="M8793" s="10">
        <v>0.5</v>
      </c>
      <c r="N8793" s="4" t="s">
        <v>18</v>
      </c>
      <c r="O8793" s="4" t="str">
        <f>TEXT(Table1[[#This Row],[Invoice Date]],"yyyy")</f>
        <v>2021</v>
      </c>
      <c r="P8793" s="4" t="str">
        <f>TEXT(Table1[[#This Row],[Invoice Date]],"mmm")</f>
        <v>Nov</v>
      </c>
      <c r="Q8793" s="27">
        <f>WEEKNUM(Table1[[#This Row],[Invoice Date]]) + IF(YEAR(Table1[[#This Row],[Invoice Date]])=2021, 52, 0)</f>
        <v>99</v>
      </c>
    </row>
    <row r="8794" spans="2:17" ht="14.25" customHeight="1" x14ac:dyDescent="0.3">
      <c r="B8794" s="4" t="s">
        <v>14</v>
      </c>
      <c r="C8794" s="33">
        <v>1185732</v>
      </c>
      <c r="D8794" s="5">
        <v>44518</v>
      </c>
      <c r="E8794" s="4" t="s">
        <v>15</v>
      </c>
      <c r="F8794" s="4" t="s">
        <v>133</v>
      </c>
      <c r="G8794" s="4" t="s">
        <v>134</v>
      </c>
      <c r="H8794" s="6" t="s">
        <v>19</v>
      </c>
      <c r="I8794" s="7">
        <v>65.000000000000014</v>
      </c>
      <c r="J8794" s="8">
        <v>325</v>
      </c>
      <c r="K8794" s="9">
        <v>211250.00000000006</v>
      </c>
      <c r="L8794" s="9">
        <v>84500.000000000029</v>
      </c>
      <c r="M8794" s="10">
        <v>0.4</v>
      </c>
      <c r="N8794" s="4" t="s">
        <v>24</v>
      </c>
      <c r="O8794" s="4" t="str">
        <f>TEXT(Table1[[#This Row],[Invoice Date]],"yyyy")</f>
        <v>2021</v>
      </c>
      <c r="P8794" s="4" t="str">
        <f>TEXT(Table1[[#This Row],[Invoice Date]],"mmm")</f>
        <v>Nov</v>
      </c>
      <c r="Q8794" s="27">
        <f>WEEKNUM(Table1[[#This Row],[Invoice Date]]) + IF(YEAR(Table1[[#This Row],[Invoice Date]])=2021, 52, 0)</f>
        <v>99</v>
      </c>
    </row>
    <row r="8795" spans="2:17" ht="14.25" customHeight="1" x14ac:dyDescent="0.3">
      <c r="B8795" s="4" t="s">
        <v>14</v>
      </c>
      <c r="C8795" s="33">
        <v>1185732</v>
      </c>
      <c r="D8795" s="5">
        <v>44518</v>
      </c>
      <c r="E8795" s="4" t="s">
        <v>15</v>
      </c>
      <c r="F8795" s="4" t="s">
        <v>133</v>
      </c>
      <c r="G8795" s="4" t="s">
        <v>134</v>
      </c>
      <c r="H8795" s="6" t="s">
        <v>21</v>
      </c>
      <c r="I8795" s="7">
        <v>65.000000000000014</v>
      </c>
      <c r="J8795" s="8">
        <v>325</v>
      </c>
      <c r="K8795" s="9">
        <v>211250.00000000006</v>
      </c>
      <c r="L8795" s="9">
        <v>63375.000000000015</v>
      </c>
      <c r="M8795" s="10">
        <v>0.3</v>
      </c>
      <c r="N8795" s="4" t="s">
        <v>24</v>
      </c>
      <c r="O8795" s="4" t="str">
        <f>TEXT(Table1[[#This Row],[Invoice Date]],"yyyy")</f>
        <v>2021</v>
      </c>
      <c r="P8795" s="4" t="str">
        <f>TEXT(Table1[[#This Row],[Invoice Date]],"mmm")</f>
        <v>Nov</v>
      </c>
      <c r="Q8795" s="27">
        <f>WEEKNUM(Table1[[#This Row],[Invoice Date]]) + IF(YEAR(Table1[[#This Row],[Invoice Date]])=2021, 52, 0)</f>
        <v>99</v>
      </c>
    </row>
    <row r="8796" spans="2:17" ht="14.25" customHeight="1" x14ac:dyDescent="0.3">
      <c r="B8796" s="4" t="s">
        <v>14</v>
      </c>
      <c r="C8796" s="33">
        <v>1185732</v>
      </c>
      <c r="D8796" s="5">
        <v>44518</v>
      </c>
      <c r="E8796" s="4" t="s">
        <v>15</v>
      </c>
      <c r="F8796" s="4" t="s">
        <v>133</v>
      </c>
      <c r="G8796" s="4" t="s">
        <v>134</v>
      </c>
      <c r="H8796" s="6" t="s">
        <v>20</v>
      </c>
      <c r="I8796" s="7">
        <v>65.000000000000014</v>
      </c>
      <c r="J8796" s="8">
        <v>345</v>
      </c>
      <c r="K8796" s="9">
        <v>224250.00000000006</v>
      </c>
      <c r="L8796" s="9">
        <v>67275.000000000015</v>
      </c>
      <c r="M8796" s="10">
        <v>0.3</v>
      </c>
      <c r="N8796" s="4" t="s">
        <v>24</v>
      </c>
      <c r="O8796" s="4" t="str">
        <f>TEXT(Table1[[#This Row],[Invoice Date]],"yyyy")</f>
        <v>2021</v>
      </c>
      <c r="P8796" s="4" t="str">
        <f>TEXT(Table1[[#This Row],[Invoice Date]],"mmm")</f>
        <v>Nov</v>
      </c>
      <c r="Q8796" s="27">
        <f>WEEKNUM(Table1[[#This Row],[Invoice Date]]) + IF(YEAR(Table1[[#This Row],[Invoice Date]])=2021, 52, 0)</f>
        <v>99</v>
      </c>
    </row>
    <row r="8797" spans="2:17" ht="14.25" customHeight="1" x14ac:dyDescent="0.3">
      <c r="B8797" s="4" t="s">
        <v>14</v>
      </c>
      <c r="C8797" s="33">
        <v>1185732</v>
      </c>
      <c r="D8797" s="5">
        <v>44518</v>
      </c>
      <c r="E8797" s="4" t="s">
        <v>15</v>
      </c>
      <c r="F8797" s="4" t="s">
        <v>133</v>
      </c>
      <c r="G8797" s="4" t="s">
        <v>134</v>
      </c>
      <c r="H8797" s="6" t="s">
        <v>22</v>
      </c>
      <c r="I8797" s="7">
        <v>75.000000000000014</v>
      </c>
      <c r="J8797" s="8">
        <v>300</v>
      </c>
      <c r="K8797" s="9">
        <v>225000.00000000003</v>
      </c>
      <c r="L8797" s="9">
        <v>67500</v>
      </c>
      <c r="M8797" s="10">
        <v>0.3</v>
      </c>
      <c r="N8797" s="4" t="s">
        <v>24</v>
      </c>
      <c r="O8797" s="4" t="str">
        <f>TEXT(Table1[[#This Row],[Invoice Date]],"yyyy")</f>
        <v>2021</v>
      </c>
      <c r="P8797" s="4" t="str">
        <f>TEXT(Table1[[#This Row],[Invoice Date]],"mmm")</f>
        <v>Nov</v>
      </c>
      <c r="Q8797" s="27">
        <f>WEEKNUM(Table1[[#This Row],[Invoice Date]]) + IF(YEAR(Table1[[#This Row],[Invoice Date]])=2021, 52, 0)</f>
        <v>99</v>
      </c>
    </row>
    <row r="8798" spans="2:17" ht="14.25" customHeight="1" x14ac:dyDescent="0.3">
      <c r="B8798" s="4" t="s">
        <v>61</v>
      </c>
      <c r="C8798" s="33">
        <v>1185731</v>
      </c>
      <c r="D8798" s="5">
        <v>44518</v>
      </c>
      <c r="E8798" s="4" t="s">
        <v>15</v>
      </c>
      <c r="F8798" s="4" t="s">
        <v>62</v>
      </c>
      <c r="G8798" s="4" t="s">
        <v>63</v>
      </c>
      <c r="H8798" s="6" t="s">
        <v>17</v>
      </c>
      <c r="I8798" s="7">
        <v>65</v>
      </c>
      <c r="J8798" s="8">
        <v>375</v>
      </c>
      <c r="K8798" s="9">
        <v>243750</v>
      </c>
      <c r="L8798" s="9">
        <v>85312.5</v>
      </c>
      <c r="M8798" s="10">
        <v>0.35</v>
      </c>
      <c r="N8798" s="4" t="s">
        <v>24</v>
      </c>
      <c r="O8798" s="4" t="str">
        <f>TEXT(Table1[[#This Row],[Invoice Date]],"yyyy")</f>
        <v>2021</v>
      </c>
      <c r="P8798" s="4" t="str">
        <f>TEXT(Table1[[#This Row],[Invoice Date]],"mmm")</f>
        <v>Nov</v>
      </c>
      <c r="Q8798" s="27">
        <f>WEEKNUM(Table1[[#This Row],[Invoice Date]]) + IF(YEAR(Table1[[#This Row],[Invoice Date]])=2021, 52, 0)</f>
        <v>99</v>
      </c>
    </row>
    <row r="8799" spans="2:17" ht="14.25" customHeight="1" x14ac:dyDescent="0.3">
      <c r="B8799" s="4" t="s">
        <v>14</v>
      </c>
      <c r="C8799" s="33">
        <v>1185732</v>
      </c>
      <c r="D8799" s="5">
        <v>44518</v>
      </c>
      <c r="E8799" s="4" t="s">
        <v>15</v>
      </c>
      <c r="F8799" s="4" t="s">
        <v>133</v>
      </c>
      <c r="G8799" s="4" t="s">
        <v>134</v>
      </c>
      <c r="H8799" s="6" t="s">
        <v>23</v>
      </c>
      <c r="I8799" s="7">
        <v>80</v>
      </c>
      <c r="J8799" s="8">
        <v>400</v>
      </c>
      <c r="K8799" s="9">
        <v>320000</v>
      </c>
      <c r="L8799" s="9">
        <v>112000</v>
      </c>
      <c r="M8799" s="10">
        <v>0.35</v>
      </c>
      <c r="N8799" s="4" t="s">
        <v>24</v>
      </c>
      <c r="O8799" s="4" t="str">
        <f>TEXT(Table1[[#This Row],[Invoice Date]],"yyyy")</f>
        <v>2021</v>
      </c>
      <c r="P8799" s="4" t="str">
        <f>TEXT(Table1[[#This Row],[Invoice Date]],"mmm")</f>
        <v>Nov</v>
      </c>
      <c r="Q8799" s="27">
        <f>WEEKNUM(Table1[[#This Row],[Invoice Date]]) + IF(YEAR(Table1[[#This Row],[Invoice Date]])=2021, 52, 0)</f>
        <v>99</v>
      </c>
    </row>
    <row r="8800" spans="2:17" ht="14.25" customHeight="1" x14ac:dyDescent="0.3">
      <c r="B8800" s="4" t="s">
        <v>14</v>
      </c>
      <c r="C8800" s="33">
        <v>1185732</v>
      </c>
      <c r="D8800" s="5">
        <v>44518</v>
      </c>
      <c r="E8800" s="4" t="s">
        <v>15</v>
      </c>
      <c r="F8800" s="4" t="s">
        <v>133</v>
      </c>
      <c r="G8800" s="4" t="s">
        <v>134</v>
      </c>
      <c r="H8800" s="6" t="s">
        <v>17</v>
      </c>
      <c r="I8800" s="7">
        <v>75.000000000000014</v>
      </c>
      <c r="J8800" s="8">
        <v>450</v>
      </c>
      <c r="K8800" s="9">
        <v>337500.00000000006</v>
      </c>
      <c r="L8800" s="9">
        <v>135000.00000000003</v>
      </c>
      <c r="M8800" s="10">
        <v>0.4</v>
      </c>
      <c r="N8800" s="4" t="s">
        <v>24</v>
      </c>
      <c r="O8800" s="4" t="str">
        <f>TEXT(Table1[[#This Row],[Invoice Date]],"yyyy")</f>
        <v>2021</v>
      </c>
      <c r="P8800" s="4" t="str">
        <f>TEXT(Table1[[#This Row],[Invoice Date]],"mmm")</f>
        <v>Nov</v>
      </c>
      <c r="Q8800" s="27">
        <f>WEEKNUM(Table1[[#This Row],[Invoice Date]]) + IF(YEAR(Table1[[#This Row],[Invoice Date]])=2021, 52, 0)</f>
        <v>99</v>
      </c>
    </row>
    <row r="8801" spans="2:17" ht="14.25" customHeight="1" x14ac:dyDescent="0.3">
      <c r="B8801" s="4" t="s">
        <v>14</v>
      </c>
      <c r="C8801" s="33">
        <v>1185732</v>
      </c>
      <c r="D8801" s="5">
        <v>44519</v>
      </c>
      <c r="E8801" s="4" t="s">
        <v>15</v>
      </c>
      <c r="F8801" s="4" t="s">
        <v>40</v>
      </c>
      <c r="G8801" s="4" t="s">
        <v>41</v>
      </c>
      <c r="H8801" s="6" t="s">
        <v>22</v>
      </c>
      <c r="I8801" s="7">
        <v>59</v>
      </c>
      <c r="J8801" s="8">
        <v>31</v>
      </c>
      <c r="K8801" s="9">
        <v>1829</v>
      </c>
      <c r="L8801" s="9">
        <v>768.18</v>
      </c>
      <c r="M8801" s="10">
        <v>0.42</v>
      </c>
      <c r="N8801" s="4" t="s">
        <v>83</v>
      </c>
      <c r="O8801" s="4" t="str">
        <f>TEXT(Table1[[#This Row],[Invoice Date]],"yyyy")</f>
        <v>2021</v>
      </c>
      <c r="P8801" s="4" t="str">
        <f>TEXT(Table1[[#This Row],[Invoice Date]],"mmm")</f>
        <v>Nov</v>
      </c>
      <c r="Q8801" s="27">
        <f>WEEKNUM(Table1[[#This Row],[Invoice Date]]) + IF(YEAR(Table1[[#This Row],[Invoice Date]])=2021, 52, 0)</f>
        <v>99</v>
      </c>
    </row>
    <row r="8802" spans="2:17" ht="14.25" customHeight="1" x14ac:dyDescent="0.3">
      <c r="B8802" s="4" t="s">
        <v>14</v>
      </c>
      <c r="C8802" s="33">
        <v>1185732</v>
      </c>
      <c r="D8802" s="5">
        <v>44519</v>
      </c>
      <c r="E8802" s="4" t="s">
        <v>15</v>
      </c>
      <c r="F8802" s="4" t="s">
        <v>40</v>
      </c>
      <c r="G8802" s="4" t="s">
        <v>41</v>
      </c>
      <c r="H8802" s="6" t="s">
        <v>22</v>
      </c>
      <c r="I8802" s="7">
        <v>51</v>
      </c>
      <c r="J8802" s="8">
        <v>39</v>
      </c>
      <c r="K8802" s="9">
        <v>1989</v>
      </c>
      <c r="L8802" s="9">
        <v>735.93</v>
      </c>
      <c r="M8802" s="10">
        <v>0.37</v>
      </c>
      <c r="N8802" s="4" t="s">
        <v>24</v>
      </c>
      <c r="O8802" s="4" t="str">
        <f>TEXT(Table1[[#This Row],[Invoice Date]],"yyyy")</f>
        <v>2021</v>
      </c>
      <c r="P8802" s="4" t="str">
        <f>TEXT(Table1[[#This Row],[Invoice Date]],"mmm")</f>
        <v>Nov</v>
      </c>
      <c r="Q8802" s="27">
        <f>WEEKNUM(Table1[[#This Row],[Invoice Date]]) + IF(YEAR(Table1[[#This Row],[Invoice Date]])=2021, 52, 0)</f>
        <v>99</v>
      </c>
    </row>
    <row r="8803" spans="2:17" ht="14.25" customHeight="1" x14ac:dyDescent="0.3">
      <c r="B8803" s="4" t="s">
        <v>61</v>
      </c>
      <c r="C8803" s="33">
        <v>1185731</v>
      </c>
      <c r="D8803" s="5">
        <v>44519</v>
      </c>
      <c r="E8803" s="4" t="s">
        <v>15</v>
      </c>
      <c r="F8803" s="4" t="s">
        <v>62</v>
      </c>
      <c r="G8803" s="4" t="s">
        <v>63</v>
      </c>
      <c r="H8803" s="6" t="s">
        <v>20</v>
      </c>
      <c r="I8803" s="7">
        <v>43</v>
      </c>
      <c r="J8803" s="8">
        <v>63</v>
      </c>
      <c r="K8803" s="9">
        <v>2709</v>
      </c>
      <c r="L8803" s="9">
        <v>1489.9499999999998</v>
      </c>
      <c r="M8803" s="10">
        <v>0.54999999999999993</v>
      </c>
      <c r="N8803" s="4" t="s">
        <v>83</v>
      </c>
      <c r="O8803" s="4" t="str">
        <f>TEXT(Table1[[#This Row],[Invoice Date]],"yyyy")</f>
        <v>2021</v>
      </c>
      <c r="P8803" s="4" t="str">
        <f>TEXT(Table1[[#This Row],[Invoice Date]],"mmm")</f>
        <v>Nov</v>
      </c>
      <c r="Q8803" s="27">
        <f>WEEKNUM(Table1[[#This Row],[Invoice Date]]) + IF(YEAR(Table1[[#This Row],[Invoice Date]])=2021, 52, 0)</f>
        <v>99</v>
      </c>
    </row>
    <row r="8804" spans="2:17" ht="14.25" customHeight="1" x14ac:dyDescent="0.3">
      <c r="B8804" s="4" t="s">
        <v>14</v>
      </c>
      <c r="C8804" s="33">
        <v>1185732</v>
      </c>
      <c r="D8804" s="5">
        <v>44519</v>
      </c>
      <c r="E8804" s="4" t="s">
        <v>15</v>
      </c>
      <c r="F8804" s="4" t="s">
        <v>40</v>
      </c>
      <c r="G8804" s="4" t="s">
        <v>41</v>
      </c>
      <c r="H8804" s="6" t="s">
        <v>22</v>
      </c>
      <c r="I8804" s="7">
        <v>65</v>
      </c>
      <c r="J8804" s="8">
        <v>125</v>
      </c>
      <c r="K8804" s="9">
        <v>81250</v>
      </c>
      <c r="L8804" s="9">
        <v>24375</v>
      </c>
      <c r="M8804" s="10">
        <v>0.3</v>
      </c>
      <c r="N8804" s="4" t="s">
        <v>24</v>
      </c>
      <c r="O8804" s="4" t="str">
        <f>TEXT(Table1[[#This Row],[Invoice Date]],"yyyy")</f>
        <v>2021</v>
      </c>
      <c r="P8804" s="4" t="str">
        <f>TEXT(Table1[[#This Row],[Invoice Date]],"mmm")</f>
        <v>Nov</v>
      </c>
      <c r="Q8804" s="27">
        <f>WEEKNUM(Table1[[#This Row],[Invoice Date]]) + IF(YEAR(Table1[[#This Row],[Invoice Date]])=2021, 52, 0)</f>
        <v>99</v>
      </c>
    </row>
    <row r="8805" spans="2:17" ht="14.25" customHeight="1" x14ac:dyDescent="0.3">
      <c r="B8805" s="4" t="s">
        <v>61</v>
      </c>
      <c r="C8805" s="33">
        <v>1185731</v>
      </c>
      <c r="D8805" s="5">
        <v>44519</v>
      </c>
      <c r="E8805" s="4" t="s">
        <v>15</v>
      </c>
      <c r="F8805" s="4" t="s">
        <v>62</v>
      </c>
      <c r="G8805" s="4" t="s">
        <v>63</v>
      </c>
      <c r="H8805" s="6" t="s">
        <v>20</v>
      </c>
      <c r="I8805" s="7">
        <v>45</v>
      </c>
      <c r="J8805" s="8">
        <v>225</v>
      </c>
      <c r="K8805" s="9">
        <v>101250</v>
      </c>
      <c r="L8805" s="9">
        <v>40500</v>
      </c>
      <c r="M8805" s="10">
        <v>0.39999999999999997</v>
      </c>
      <c r="N8805" s="4" t="s">
        <v>24</v>
      </c>
      <c r="O8805" s="4" t="str">
        <f>TEXT(Table1[[#This Row],[Invoice Date]],"yyyy")</f>
        <v>2021</v>
      </c>
      <c r="P8805" s="4" t="str">
        <f>TEXT(Table1[[#This Row],[Invoice Date]],"mmm")</f>
        <v>Nov</v>
      </c>
      <c r="Q8805" s="27">
        <f>WEEKNUM(Table1[[#This Row],[Invoice Date]]) + IF(YEAR(Table1[[#This Row],[Invoice Date]])=2021, 52, 0)</f>
        <v>99</v>
      </c>
    </row>
    <row r="8806" spans="2:17" ht="14.25" customHeight="1" x14ac:dyDescent="0.3">
      <c r="B8806" s="4" t="s">
        <v>34</v>
      </c>
      <c r="C8806" s="33">
        <v>1189833</v>
      </c>
      <c r="D8806" s="5">
        <v>44520</v>
      </c>
      <c r="E8806" s="4" t="s">
        <v>27</v>
      </c>
      <c r="F8806" s="4" t="s">
        <v>104</v>
      </c>
      <c r="G8806" s="4" t="s">
        <v>105</v>
      </c>
      <c r="H8806" s="6" t="s">
        <v>19</v>
      </c>
      <c r="I8806" s="7">
        <v>11</v>
      </c>
      <c r="J8806" s="8">
        <v>96</v>
      </c>
      <c r="K8806" s="9">
        <v>1056</v>
      </c>
      <c r="L8806" s="9">
        <v>401.28000000000003</v>
      </c>
      <c r="M8806" s="10">
        <v>0.38</v>
      </c>
      <c r="N8806" s="4" t="s">
        <v>24</v>
      </c>
      <c r="O8806" s="4" t="str">
        <f>TEXT(Table1[[#This Row],[Invoice Date]],"yyyy")</f>
        <v>2021</v>
      </c>
      <c r="P8806" s="4" t="str">
        <f>TEXT(Table1[[#This Row],[Invoice Date]],"mmm")</f>
        <v>Nov</v>
      </c>
      <c r="Q8806" s="27">
        <f>WEEKNUM(Table1[[#This Row],[Invoice Date]]) + IF(YEAR(Table1[[#This Row],[Invoice Date]])=2021, 52, 0)</f>
        <v>99</v>
      </c>
    </row>
    <row r="8807" spans="2:17" ht="14.25" customHeight="1" x14ac:dyDescent="0.3">
      <c r="B8807" s="4" t="s">
        <v>34</v>
      </c>
      <c r="C8807" s="33">
        <v>1189833</v>
      </c>
      <c r="D8807" s="5">
        <v>44520</v>
      </c>
      <c r="E8807" s="4" t="s">
        <v>27</v>
      </c>
      <c r="F8807" s="4" t="s">
        <v>104</v>
      </c>
      <c r="G8807" s="4" t="s">
        <v>105</v>
      </c>
      <c r="H8807" s="6" t="s">
        <v>19</v>
      </c>
      <c r="I8807" s="7">
        <v>14</v>
      </c>
      <c r="J8807" s="8">
        <v>78</v>
      </c>
      <c r="K8807" s="9">
        <v>1092</v>
      </c>
      <c r="L8807" s="9">
        <v>513.24</v>
      </c>
      <c r="M8807" s="10">
        <v>0.47</v>
      </c>
      <c r="N8807" s="4" t="s">
        <v>83</v>
      </c>
      <c r="O8807" s="4" t="str">
        <f>TEXT(Table1[[#This Row],[Invoice Date]],"yyyy")</f>
        <v>2021</v>
      </c>
      <c r="P8807" s="4" t="str">
        <f>TEXT(Table1[[#This Row],[Invoice Date]],"mmm")</f>
        <v>Nov</v>
      </c>
      <c r="Q8807" s="27">
        <f>WEEKNUM(Table1[[#This Row],[Invoice Date]]) + IF(YEAR(Table1[[#This Row],[Invoice Date]])=2021, 52, 0)</f>
        <v>99</v>
      </c>
    </row>
    <row r="8808" spans="2:17" ht="14.25" customHeight="1" x14ac:dyDescent="0.3">
      <c r="B8808" s="4" t="s">
        <v>30</v>
      </c>
      <c r="C8808" s="34">
        <v>1128299</v>
      </c>
      <c r="D8808" s="5">
        <v>44520</v>
      </c>
      <c r="E8808" s="4" t="s">
        <v>27</v>
      </c>
      <c r="F8808" s="4" t="s">
        <v>102</v>
      </c>
      <c r="G8808" s="4" t="s">
        <v>103</v>
      </c>
      <c r="H8808" s="6" t="s">
        <v>19</v>
      </c>
      <c r="I8808" s="7">
        <v>11</v>
      </c>
      <c r="J8808" s="8">
        <v>116</v>
      </c>
      <c r="K8808" s="9">
        <v>1276</v>
      </c>
      <c r="L8808" s="9">
        <v>535.91999999999996</v>
      </c>
      <c r="M8808" s="10">
        <v>0.42</v>
      </c>
      <c r="N8808" s="4" t="s">
        <v>24</v>
      </c>
      <c r="O8808" s="4" t="str">
        <f>TEXT(Table1[[#This Row],[Invoice Date]],"yyyy")</f>
        <v>2021</v>
      </c>
      <c r="P8808" s="4" t="str">
        <f>TEXT(Table1[[#This Row],[Invoice Date]],"mmm")</f>
        <v>Nov</v>
      </c>
      <c r="Q8808" s="27">
        <f>WEEKNUM(Table1[[#This Row],[Invoice Date]]) + IF(YEAR(Table1[[#This Row],[Invoice Date]])=2021, 52, 0)</f>
        <v>99</v>
      </c>
    </row>
    <row r="8809" spans="2:17" ht="14.25" customHeight="1" x14ac:dyDescent="0.3">
      <c r="B8809" s="4" t="s">
        <v>30</v>
      </c>
      <c r="C8809" s="34">
        <v>1128299</v>
      </c>
      <c r="D8809" s="5">
        <v>44520</v>
      </c>
      <c r="E8809" s="4" t="s">
        <v>27</v>
      </c>
      <c r="F8809" s="4" t="s">
        <v>102</v>
      </c>
      <c r="G8809" s="4" t="s">
        <v>103</v>
      </c>
      <c r="H8809" s="6" t="s">
        <v>19</v>
      </c>
      <c r="I8809" s="7">
        <v>14</v>
      </c>
      <c r="J8809" s="8">
        <v>94</v>
      </c>
      <c r="K8809" s="9">
        <v>1316</v>
      </c>
      <c r="L8809" s="9">
        <v>658</v>
      </c>
      <c r="M8809" s="10">
        <v>0.5</v>
      </c>
      <c r="N8809" s="4" t="s">
        <v>83</v>
      </c>
      <c r="O8809" s="4" t="str">
        <f>TEXT(Table1[[#This Row],[Invoice Date]],"yyyy")</f>
        <v>2021</v>
      </c>
      <c r="P8809" s="4" t="str">
        <f>TEXT(Table1[[#This Row],[Invoice Date]],"mmm")</f>
        <v>Nov</v>
      </c>
      <c r="Q8809" s="27">
        <f>WEEKNUM(Table1[[#This Row],[Invoice Date]]) + IF(YEAR(Table1[[#This Row],[Invoice Date]])=2021, 52, 0)</f>
        <v>99</v>
      </c>
    </row>
    <row r="8810" spans="2:17" ht="14.25" customHeight="1" x14ac:dyDescent="0.3">
      <c r="B8810" s="4" t="s">
        <v>34</v>
      </c>
      <c r="C8810" s="33">
        <v>1189833</v>
      </c>
      <c r="D8810" s="5">
        <v>44520</v>
      </c>
      <c r="E8810" s="4" t="s">
        <v>27</v>
      </c>
      <c r="F8810" s="4" t="s">
        <v>104</v>
      </c>
      <c r="G8810" s="4" t="s">
        <v>105</v>
      </c>
      <c r="H8810" s="6" t="s">
        <v>20</v>
      </c>
      <c r="I8810" s="7">
        <v>19</v>
      </c>
      <c r="J8810" s="8">
        <v>81</v>
      </c>
      <c r="K8810" s="9">
        <v>1539</v>
      </c>
      <c r="L8810" s="9">
        <v>661.7700000000001</v>
      </c>
      <c r="M8810" s="10">
        <v>0.43000000000000005</v>
      </c>
      <c r="N8810" s="4" t="s">
        <v>24</v>
      </c>
      <c r="O8810" s="4" t="str">
        <f>TEXT(Table1[[#This Row],[Invoice Date]],"yyyy")</f>
        <v>2021</v>
      </c>
      <c r="P8810" s="4" t="str">
        <f>TEXT(Table1[[#This Row],[Invoice Date]],"mmm")</f>
        <v>Nov</v>
      </c>
      <c r="Q8810" s="27">
        <f>WEEKNUM(Table1[[#This Row],[Invoice Date]]) + IF(YEAR(Table1[[#This Row],[Invoice Date]])=2021, 52, 0)</f>
        <v>99</v>
      </c>
    </row>
    <row r="8811" spans="2:17" ht="14.25" customHeight="1" x14ac:dyDescent="0.3">
      <c r="B8811" s="4" t="s">
        <v>34</v>
      </c>
      <c r="C8811" s="33">
        <v>1189833</v>
      </c>
      <c r="D8811" s="5">
        <v>44520</v>
      </c>
      <c r="E8811" s="4" t="s">
        <v>27</v>
      </c>
      <c r="F8811" s="4" t="s">
        <v>104</v>
      </c>
      <c r="G8811" s="4" t="s">
        <v>105</v>
      </c>
      <c r="H8811" s="6" t="s">
        <v>20</v>
      </c>
      <c r="I8811" s="7">
        <v>23</v>
      </c>
      <c r="J8811" s="8">
        <v>74</v>
      </c>
      <c r="K8811" s="9">
        <v>1702</v>
      </c>
      <c r="L8811" s="9">
        <v>919.08</v>
      </c>
      <c r="M8811" s="10">
        <v>0.54</v>
      </c>
      <c r="N8811" s="4" t="s">
        <v>83</v>
      </c>
      <c r="O8811" s="4" t="str">
        <f>TEXT(Table1[[#This Row],[Invoice Date]],"yyyy")</f>
        <v>2021</v>
      </c>
      <c r="P8811" s="4" t="str">
        <f>TEXT(Table1[[#This Row],[Invoice Date]],"mmm")</f>
        <v>Nov</v>
      </c>
      <c r="Q8811" s="27">
        <f>WEEKNUM(Table1[[#This Row],[Invoice Date]]) + IF(YEAR(Table1[[#This Row],[Invoice Date]])=2021, 52, 0)</f>
        <v>99</v>
      </c>
    </row>
    <row r="8812" spans="2:17" ht="14.25" customHeight="1" x14ac:dyDescent="0.3">
      <c r="B8812" s="4" t="s">
        <v>61</v>
      </c>
      <c r="C8812" s="33">
        <v>1185731</v>
      </c>
      <c r="D8812" s="5">
        <v>44520</v>
      </c>
      <c r="E8812" s="4" t="s">
        <v>15</v>
      </c>
      <c r="F8812" s="4" t="s">
        <v>62</v>
      </c>
      <c r="G8812" s="4" t="s">
        <v>63</v>
      </c>
      <c r="H8812" s="6" t="s">
        <v>21</v>
      </c>
      <c r="I8812" s="7">
        <v>43</v>
      </c>
      <c r="J8812" s="8">
        <v>44</v>
      </c>
      <c r="K8812" s="9">
        <v>1892</v>
      </c>
      <c r="L8812" s="9">
        <v>775.71999999999991</v>
      </c>
      <c r="M8812" s="10">
        <v>0.41</v>
      </c>
      <c r="N8812" s="4" t="s">
        <v>83</v>
      </c>
      <c r="O8812" s="4" t="str">
        <f>TEXT(Table1[[#This Row],[Invoice Date]],"yyyy")</f>
        <v>2021</v>
      </c>
      <c r="P8812" s="4" t="str">
        <f>TEXT(Table1[[#This Row],[Invoice Date]],"mmm")</f>
        <v>Nov</v>
      </c>
      <c r="Q8812" s="27">
        <f>WEEKNUM(Table1[[#This Row],[Invoice Date]]) + IF(YEAR(Table1[[#This Row],[Invoice Date]])=2021, 52, 0)</f>
        <v>99</v>
      </c>
    </row>
    <row r="8813" spans="2:17" ht="14.25" customHeight="1" x14ac:dyDescent="0.3">
      <c r="B8813" s="4" t="s">
        <v>30</v>
      </c>
      <c r="C8813" s="34">
        <v>1128299</v>
      </c>
      <c r="D8813" s="5">
        <v>44520</v>
      </c>
      <c r="E8813" s="4" t="s">
        <v>27</v>
      </c>
      <c r="F8813" s="4" t="s">
        <v>102</v>
      </c>
      <c r="G8813" s="4" t="s">
        <v>103</v>
      </c>
      <c r="H8813" s="6" t="s">
        <v>20</v>
      </c>
      <c r="I8813" s="7">
        <v>19</v>
      </c>
      <c r="J8813" s="8">
        <v>102</v>
      </c>
      <c r="K8813" s="9">
        <v>1938</v>
      </c>
      <c r="L8813" s="9">
        <v>833.34000000000015</v>
      </c>
      <c r="M8813" s="10">
        <v>0.43000000000000005</v>
      </c>
      <c r="N8813" s="4" t="s">
        <v>24</v>
      </c>
      <c r="O8813" s="4" t="str">
        <f>TEXT(Table1[[#This Row],[Invoice Date]],"yyyy")</f>
        <v>2021</v>
      </c>
      <c r="P8813" s="4" t="str">
        <f>TEXT(Table1[[#This Row],[Invoice Date]],"mmm")</f>
        <v>Nov</v>
      </c>
      <c r="Q8813" s="27">
        <f>WEEKNUM(Table1[[#This Row],[Invoice Date]]) + IF(YEAR(Table1[[#This Row],[Invoice Date]])=2021, 52, 0)</f>
        <v>99</v>
      </c>
    </row>
    <row r="8814" spans="2:17" ht="14.25" customHeight="1" x14ac:dyDescent="0.3">
      <c r="B8814" s="4" t="s">
        <v>30</v>
      </c>
      <c r="C8814" s="34">
        <v>1128299</v>
      </c>
      <c r="D8814" s="5">
        <v>44520</v>
      </c>
      <c r="E8814" s="4" t="s">
        <v>27</v>
      </c>
      <c r="F8814" s="4" t="s">
        <v>102</v>
      </c>
      <c r="G8814" s="4" t="s">
        <v>103</v>
      </c>
      <c r="H8814" s="6" t="s">
        <v>20</v>
      </c>
      <c r="I8814" s="7">
        <v>23</v>
      </c>
      <c r="J8814" s="8">
        <v>90</v>
      </c>
      <c r="K8814" s="9">
        <v>2070</v>
      </c>
      <c r="L8814" s="9">
        <v>1055.7</v>
      </c>
      <c r="M8814" s="10">
        <v>0.51</v>
      </c>
      <c r="N8814" s="4" t="s">
        <v>83</v>
      </c>
      <c r="O8814" s="4" t="str">
        <f>TEXT(Table1[[#This Row],[Invoice Date]],"yyyy")</f>
        <v>2021</v>
      </c>
      <c r="P8814" s="4" t="str">
        <f>TEXT(Table1[[#This Row],[Invoice Date]],"mmm")</f>
        <v>Nov</v>
      </c>
      <c r="Q8814" s="27">
        <f>WEEKNUM(Table1[[#This Row],[Invoice Date]]) + IF(YEAR(Table1[[#This Row],[Invoice Date]])=2021, 52, 0)</f>
        <v>99</v>
      </c>
    </row>
    <row r="8815" spans="2:17" ht="14.25" customHeight="1" x14ac:dyDescent="0.3">
      <c r="B8815" s="4" t="s">
        <v>34</v>
      </c>
      <c r="C8815" s="33">
        <v>1189833</v>
      </c>
      <c r="D8815" s="5">
        <v>44520</v>
      </c>
      <c r="E8815" s="4" t="s">
        <v>27</v>
      </c>
      <c r="F8815" s="4" t="s">
        <v>104</v>
      </c>
      <c r="G8815" s="4" t="s">
        <v>105</v>
      </c>
      <c r="H8815" s="6" t="s">
        <v>17</v>
      </c>
      <c r="I8815" s="7">
        <v>16</v>
      </c>
      <c r="J8815" s="8">
        <v>166</v>
      </c>
      <c r="K8815" s="9">
        <v>2656</v>
      </c>
      <c r="L8815" s="9">
        <v>1168.6400000000001</v>
      </c>
      <c r="M8815" s="10">
        <v>0.44</v>
      </c>
      <c r="N8815" s="4" t="s">
        <v>24</v>
      </c>
      <c r="O8815" s="4" t="str">
        <f>TEXT(Table1[[#This Row],[Invoice Date]],"yyyy")</f>
        <v>2021</v>
      </c>
      <c r="P8815" s="4" t="str">
        <f>TEXT(Table1[[#This Row],[Invoice Date]],"mmm")</f>
        <v>Nov</v>
      </c>
      <c r="Q8815" s="27">
        <f>WEEKNUM(Table1[[#This Row],[Invoice Date]]) + IF(YEAR(Table1[[#This Row],[Invoice Date]])=2021, 52, 0)</f>
        <v>99</v>
      </c>
    </row>
    <row r="8816" spans="2:17" ht="14.25" customHeight="1" x14ac:dyDescent="0.3">
      <c r="B8816" s="4" t="s">
        <v>34</v>
      </c>
      <c r="C8816" s="33">
        <v>1189833</v>
      </c>
      <c r="D8816" s="5">
        <v>44520</v>
      </c>
      <c r="E8816" s="4" t="s">
        <v>27</v>
      </c>
      <c r="F8816" s="4" t="s">
        <v>104</v>
      </c>
      <c r="G8816" s="4" t="s">
        <v>105</v>
      </c>
      <c r="H8816" s="6" t="s">
        <v>17</v>
      </c>
      <c r="I8816" s="7">
        <v>23</v>
      </c>
      <c r="J8816" s="8">
        <v>133</v>
      </c>
      <c r="K8816" s="9">
        <v>3059</v>
      </c>
      <c r="L8816" s="9">
        <v>1651.8600000000001</v>
      </c>
      <c r="M8816" s="10">
        <v>0.54</v>
      </c>
      <c r="N8816" s="4" t="s">
        <v>83</v>
      </c>
      <c r="O8816" s="4" t="str">
        <f>TEXT(Table1[[#This Row],[Invoice Date]],"yyyy")</f>
        <v>2021</v>
      </c>
      <c r="P8816" s="4" t="str">
        <f>TEXT(Table1[[#This Row],[Invoice Date]],"mmm")</f>
        <v>Nov</v>
      </c>
      <c r="Q8816" s="27">
        <f>WEEKNUM(Table1[[#This Row],[Invoice Date]]) + IF(YEAR(Table1[[#This Row],[Invoice Date]])=2021, 52, 0)</f>
        <v>99</v>
      </c>
    </row>
    <row r="8817" spans="2:17" ht="14.25" customHeight="1" x14ac:dyDescent="0.3">
      <c r="B8817" s="4" t="s">
        <v>30</v>
      </c>
      <c r="C8817" s="34">
        <v>1128299</v>
      </c>
      <c r="D8817" s="5">
        <v>44520</v>
      </c>
      <c r="E8817" s="4" t="s">
        <v>27</v>
      </c>
      <c r="F8817" s="4" t="s">
        <v>102</v>
      </c>
      <c r="G8817" s="4" t="s">
        <v>103</v>
      </c>
      <c r="H8817" s="6" t="s">
        <v>17</v>
      </c>
      <c r="I8817" s="7">
        <v>18</v>
      </c>
      <c r="J8817" s="8">
        <v>176</v>
      </c>
      <c r="K8817" s="9">
        <v>3168</v>
      </c>
      <c r="L8817" s="9">
        <v>1457.28</v>
      </c>
      <c r="M8817" s="10">
        <v>0.46</v>
      </c>
      <c r="N8817" s="4" t="s">
        <v>24</v>
      </c>
      <c r="O8817" s="4" t="str">
        <f>TEXT(Table1[[#This Row],[Invoice Date]],"yyyy")</f>
        <v>2021</v>
      </c>
      <c r="P8817" s="4" t="str">
        <f>TEXT(Table1[[#This Row],[Invoice Date]],"mmm")</f>
        <v>Nov</v>
      </c>
      <c r="Q8817" s="27">
        <f>WEEKNUM(Table1[[#This Row],[Invoice Date]]) + IF(YEAR(Table1[[#This Row],[Invoice Date]])=2021, 52, 0)</f>
        <v>99</v>
      </c>
    </row>
    <row r="8818" spans="2:17" ht="14.25" customHeight="1" x14ac:dyDescent="0.3">
      <c r="B8818" s="4" t="s">
        <v>34</v>
      </c>
      <c r="C8818" s="33">
        <v>1189833</v>
      </c>
      <c r="D8818" s="5">
        <v>44520</v>
      </c>
      <c r="E8818" s="4" t="s">
        <v>27</v>
      </c>
      <c r="F8818" s="4" t="s">
        <v>104</v>
      </c>
      <c r="G8818" s="4" t="s">
        <v>105</v>
      </c>
      <c r="H8818" s="6" t="s">
        <v>21</v>
      </c>
      <c r="I8818" s="7">
        <v>37</v>
      </c>
      <c r="J8818" s="8">
        <v>90</v>
      </c>
      <c r="K8818" s="9">
        <v>3330</v>
      </c>
      <c r="L8818" s="9">
        <v>1565.1000000000001</v>
      </c>
      <c r="M8818" s="10">
        <v>0.47000000000000003</v>
      </c>
      <c r="N8818" s="4" t="s">
        <v>24</v>
      </c>
      <c r="O8818" s="4" t="str">
        <f>TEXT(Table1[[#This Row],[Invoice Date]],"yyyy")</f>
        <v>2021</v>
      </c>
      <c r="P8818" s="4" t="str">
        <f>TEXT(Table1[[#This Row],[Invoice Date]],"mmm")</f>
        <v>Nov</v>
      </c>
      <c r="Q8818" s="27">
        <f>WEEKNUM(Table1[[#This Row],[Invoice Date]]) + IF(YEAR(Table1[[#This Row],[Invoice Date]])=2021, 52, 0)</f>
        <v>99</v>
      </c>
    </row>
    <row r="8819" spans="2:17" ht="14.25" customHeight="1" x14ac:dyDescent="0.3">
      <c r="B8819" s="4" t="s">
        <v>30</v>
      </c>
      <c r="C8819" s="34">
        <v>1128299</v>
      </c>
      <c r="D8819" s="5">
        <v>44520</v>
      </c>
      <c r="E8819" s="4" t="s">
        <v>27</v>
      </c>
      <c r="F8819" s="4" t="s">
        <v>102</v>
      </c>
      <c r="G8819" s="4" t="s">
        <v>103</v>
      </c>
      <c r="H8819" s="6" t="s">
        <v>17</v>
      </c>
      <c r="I8819" s="7">
        <v>24</v>
      </c>
      <c r="J8819" s="8">
        <v>143</v>
      </c>
      <c r="K8819" s="9">
        <v>3432</v>
      </c>
      <c r="L8819" s="9">
        <v>1716</v>
      </c>
      <c r="M8819" s="10">
        <v>0.5</v>
      </c>
      <c r="N8819" s="4" t="s">
        <v>83</v>
      </c>
      <c r="O8819" s="4" t="str">
        <f>TEXT(Table1[[#This Row],[Invoice Date]],"yyyy")</f>
        <v>2021</v>
      </c>
      <c r="P8819" s="4" t="str">
        <f>TEXT(Table1[[#This Row],[Invoice Date]],"mmm")</f>
        <v>Nov</v>
      </c>
      <c r="Q8819" s="27">
        <f>WEEKNUM(Table1[[#This Row],[Invoice Date]]) + IF(YEAR(Table1[[#This Row],[Invoice Date]])=2021, 52, 0)</f>
        <v>99</v>
      </c>
    </row>
    <row r="8820" spans="2:17" ht="14.25" customHeight="1" x14ac:dyDescent="0.3">
      <c r="B8820" s="4" t="s">
        <v>34</v>
      </c>
      <c r="C8820" s="33">
        <v>1189833</v>
      </c>
      <c r="D8820" s="5">
        <v>44520</v>
      </c>
      <c r="E8820" s="4" t="s">
        <v>27</v>
      </c>
      <c r="F8820" s="4" t="s">
        <v>104</v>
      </c>
      <c r="G8820" s="4" t="s">
        <v>105</v>
      </c>
      <c r="H8820" s="6" t="s">
        <v>21</v>
      </c>
      <c r="I8820" s="7">
        <v>52</v>
      </c>
      <c r="J8820" s="8">
        <v>75</v>
      </c>
      <c r="K8820" s="9">
        <v>3900</v>
      </c>
      <c r="L8820" s="9">
        <v>2067</v>
      </c>
      <c r="M8820" s="10">
        <v>0.53</v>
      </c>
      <c r="N8820" s="4" t="s">
        <v>83</v>
      </c>
      <c r="O8820" s="4" t="str">
        <f>TEXT(Table1[[#This Row],[Invoice Date]],"yyyy")</f>
        <v>2021</v>
      </c>
      <c r="P8820" s="4" t="str">
        <f>TEXT(Table1[[#This Row],[Invoice Date]],"mmm")</f>
        <v>Nov</v>
      </c>
      <c r="Q8820" s="27">
        <f>WEEKNUM(Table1[[#This Row],[Invoice Date]]) + IF(YEAR(Table1[[#This Row],[Invoice Date]])=2021, 52, 0)</f>
        <v>99</v>
      </c>
    </row>
    <row r="8821" spans="2:17" ht="14.25" customHeight="1" x14ac:dyDescent="0.3">
      <c r="B8821" s="4" t="s">
        <v>14</v>
      </c>
      <c r="C8821" s="33">
        <v>1185732</v>
      </c>
      <c r="D8821" s="5">
        <v>44520</v>
      </c>
      <c r="E8821" s="4" t="s">
        <v>15</v>
      </c>
      <c r="F8821" s="4" t="s">
        <v>40</v>
      </c>
      <c r="G8821" s="4" t="s">
        <v>41</v>
      </c>
      <c r="H8821" s="6" t="s">
        <v>23</v>
      </c>
      <c r="I8821" s="7">
        <v>51</v>
      </c>
      <c r="J8821" s="8">
        <v>78</v>
      </c>
      <c r="K8821" s="9">
        <v>3978</v>
      </c>
      <c r="L8821" s="9">
        <v>1471.86</v>
      </c>
      <c r="M8821" s="10">
        <v>0.37</v>
      </c>
      <c r="N8821" s="4" t="s">
        <v>24</v>
      </c>
      <c r="O8821" s="4" t="str">
        <f>TEXT(Table1[[#This Row],[Invoice Date]],"yyyy")</f>
        <v>2021</v>
      </c>
      <c r="P8821" s="4" t="str">
        <f>TEXT(Table1[[#This Row],[Invoice Date]],"mmm")</f>
        <v>Nov</v>
      </c>
      <c r="Q8821" s="27">
        <f>WEEKNUM(Table1[[#This Row],[Invoice Date]]) + IF(YEAR(Table1[[#This Row],[Invoice Date]])=2021, 52, 0)</f>
        <v>99</v>
      </c>
    </row>
    <row r="8822" spans="2:17" ht="14.25" customHeight="1" x14ac:dyDescent="0.3">
      <c r="B8822" s="4" t="s">
        <v>14</v>
      </c>
      <c r="C8822" s="33">
        <v>1185732</v>
      </c>
      <c r="D8822" s="5">
        <v>44520</v>
      </c>
      <c r="E8822" s="4" t="s">
        <v>15</v>
      </c>
      <c r="F8822" s="4" t="s">
        <v>40</v>
      </c>
      <c r="G8822" s="4" t="s">
        <v>41</v>
      </c>
      <c r="H8822" s="6" t="s">
        <v>23</v>
      </c>
      <c r="I8822" s="7">
        <v>64</v>
      </c>
      <c r="J8822" s="8">
        <v>63</v>
      </c>
      <c r="K8822" s="9">
        <v>4032</v>
      </c>
      <c r="L8822" s="9">
        <v>1814.3999999999999</v>
      </c>
      <c r="M8822" s="10">
        <v>0.44999999999999996</v>
      </c>
      <c r="N8822" s="4" t="s">
        <v>83</v>
      </c>
      <c r="O8822" s="4" t="str">
        <f>TEXT(Table1[[#This Row],[Invoice Date]],"yyyy")</f>
        <v>2021</v>
      </c>
      <c r="P8822" s="4" t="str">
        <f>TEXT(Table1[[#This Row],[Invoice Date]],"mmm")</f>
        <v>Nov</v>
      </c>
      <c r="Q8822" s="27">
        <f>WEEKNUM(Table1[[#This Row],[Invoice Date]]) + IF(YEAR(Table1[[#This Row],[Invoice Date]])=2021, 52, 0)</f>
        <v>99</v>
      </c>
    </row>
    <row r="8823" spans="2:17" ht="14.25" customHeight="1" x14ac:dyDescent="0.3">
      <c r="B8823" s="4" t="s">
        <v>34</v>
      </c>
      <c r="C8823" s="33">
        <v>1189833</v>
      </c>
      <c r="D8823" s="5">
        <v>44520</v>
      </c>
      <c r="E8823" s="4" t="s">
        <v>27</v>
      </c>
      <c r="F8823" s="4" t="s">
        <v>104</v>
      </c>
      <c r="G8823" s="4" t="s">
        <v>105</v>
      </c>
      <c r="H8823" s="6" t="s">
        <v>22</v>
      </c>
      <c r="I8823" s="7">
        <v>60</v>
      </c>
      <c r="J8823" s="8">
        <v>85</v>
      </c>
      <c r="K8823" s="9">
        <v>5100</v>
      </c>
      <c r="L8823" s="9">
        <v>2039.9999999999998</v>
      </c>
      <c r="M8823" s="10">
        <v>0.39999999999999997</v>
      </c>
      <c r="N8823" s="4" t="s">
        <v>24</v>
      </c>
      <c r="O8823" s="4" t="str">
        <f>TEXT(Table1[[#This Row],[Invoice Date]],"yyyy")</f>
        <v>2021</v>
      </c>
      <c r="P8823" s="4" t="str">
        <f>TEXT(Table1[[#This Row],[Invoice Date]],"mmm")</f>
        <v>Nov</v>
      </c>
      <c r="Q8823" s="27">
        <f>WEEKNUM(Table1[[#This Row],[Invoice Date]]) + IF(YEAR(Table1[[#This Row],[Invoice Date]])=2021, 52, 0)</f>
        <v>99</v>
      </c>
    </row>
    <row r="8824" spans="2:17" ht="14.25" customHeight="1" x14ac:dyDescent="0.3">
      <c r="B8824" s="4" t="s">
        <v>30</v>
      </c>
      <c r="C8824" s="34">
        <v>1128299</v>
      </c>
      <c r="D8824" s="5">
        <v>44520</v>
      </c>
      <c r="E8824" s="4" t="s">
        <v>27</v>
      </c>
      <c r="F8824" s="4" t="s">
        <v>102</v>
      </c>
      <c r="G8824" s="4" t="s">
        <v>103</v>
      </c>
      <c r="H8824" s="6" t="s">
        <v>21</v>
      </c>
      <c r="I8824" s="7">
        <v>41</v>
      </c>
      <c r="J8824" s="8">
        <v>128</v>
      </c>
      <c r="K8824" s="9">
        <v>5248</v>
      </c>
      <c r="L8824" s="9">
        <v>2309.12</v>
      </c>
      <c r="M8824" s="10">
        <v>0.44</v>
      </c>
      <c r="N8824" s="4" t="s">
        <v>24</v>
      </c>
      <c r="O8824" s="4" t="str">
        <f>TEXT(Table1[[#This Row],[Invoice Date]],"yyyy")</f>
        <v>2021</v>
      </c>
      <c r="P8824" s="4" t="str">
        <f>TEXT(Table1[[#This Row],[Invoice Date]],"mmm")</f>
        <v>Nov</v>
      </c>
      <c r="Q8824" s="27">
        <f>WEEKNUM(Table1[[#This Row],[Invoice Date]]) + IF(YEAR(Table1[[#This Row],[Invoice Date]])=2021, 52, 0)</f>
        <v>99</v>
      </c>
    </row>
    <row r="8825" spans="2:17" ht="14.25" customHeight="1" x14ac:dyDescent="0.3">
      <c r="B8825" s="4" t="s">
        <v>34</v>
      </c>
      <c r="C8825" s="33">
        <v>1189833</v>
      </c>
      <c r="D8825" s="5">
        <v>44520</v>
      </c>
      <c r="E8825" s="4" t="s">
        <v>27</v>
      </c>
      <c r="F8825" s="4" t="s">
        <v>104</v>
      </c>
      <c r="G8825" s="4" t="s">
        <v>105</v>
      </c>
      <c r="H8825" s="6" t="s">
        <v>22</v>
      </c>
      <c r="I8825" s="7">
        <v>71</v>
      </c>
      <c r="J8825" s="8">
        <v>77</v>
      </c>
      <c r="K8825" s="9">
        <v>5467</v>
      </c>
      <c r="L8825" s="9">
        <v>2678.83</v>
      </c>
      <c r="M8825" s="10">
        <v>0.49</v>
      </c>
      <c r="N8825" s="4" t="s">
        <v>83</v>
      </c>
      <c r="O8825" s="4" t="str">
        <f>TEXT(Table1[[#This Row],[Invoice Date]],"yyyy")</f>
        <v>2021</v>
      </c>
      <c r="P8825" s="4" t="str">
        <f>TEXT(Table1[[#This Row],[Invoice Date]],"mmm")</f>
        <v>Nov</v>
      </c>
      <c r="Q8825" s="27">
        <f>WEEKNUM(Table1[[#This Row],[Invoice Date]]) + IF(YEAR(Table1[[#This Row],[Invoice Date]])=2021, 52, 0)</f>
        <v>99</v>
      </c>
    </row>
    <row r="8826" spans="2:17" ht="14.25" customHeight="1" x14ac:dyDescent="0.3">
      <c r="B8826" s="4" t="s">
        <v>30</v>
      </c>
      <c r="C8826" s="34">
        <v>1128299</v>
      </c>
      <c r="D8826" s="5">
        <v>44520</v>
      </c>
      <c r="E8826" s="4" t="s">
        <v>27</v>
      </c>
      <c r="F8826" s="4" t="s">
        <v>102</v>
      </c>
      <c r="G8826" s="4" t="s">
        <v>103</v>
      </c>
      <c r="H8826" s="6" t="s">
        <v>21</v>
      </c>
      <c r="I8826" s="7">
        <v>51</v>
      </c>
      <c r="J8826" s="8">
        <v>109</v>
      </c>
      <c r="K8826" s="9">
        <v>5559</v>
      </c>
      <c r="L8826" s="9">
        <v>2779.5</v>
      </c>
      <c r="M8826" s="10">
        <v>0.5</v>
      </c>
      <c r="N8826" s="4" t="s">
        <v>83</v>
      </c>
      <c r="O8826" s="4" t="str">
        <f>TEXT(Table1[[#This Row],[Invoice Date]],"yyyy")</f>
        <v>2021</v>
      </c>
      <c r="P8826" s="4" t="str">
        <f>TEXT(Table1[[#This Row],[Invoice Date]],"mmm")</f>
        <v>Nov</v>
      </c>
      <c r="Q8826" s="27">
        <f>WEEKNUM(Table1[[#This Row],[Invoice Date]]) + IF(YEAR(Table1[[#This Row],[Invoice Date]])=2021, 52, 0)</f>
        <v>99</v>
      </c>
    </row>
    <row r="8827" spans="2:17" ht="14.25" customHeight="1" x14ac:dyDescent="0.3">
      <c r="B8827" s="4" t="s">
        <v>30</v>
      </c>
      <c r="C8827" s="34">
        <v>1128299</v>
      </c>
      <c r="D8827" s="5">
        <v>44520</v>
      </c>
      <c r="E8827" s="4" t="s">
        <v>27</v>
      </c>
      <c r="F8827" s="4" t="s">
        <v>102</v>
      </c>
      <c r="G8827" s="4" t="s">
        <v>103</v>
      </c>
      <c r="H8827" s="6" t="s">
        <v>22</v>
      </c>
      <c r="I8827" s="7">
        <v>56</v>
      </c>
      <c r="J8827" s="8">
        <v>105</v>
      </c>
      <c r="K8827" s="9">
        <v>5880</v>
      </c>
      <c r="L8827" s="9">
        <v>2410.7999999999997</v>
      </c>
      <c r="M8827" s="10">
        <v>0.41</v>
      </c>
      <c r="N8827" s="4" t="s">
        <v>24</v>
      </c>
      <c r="O8827" s="4" t="str">
        <f>TEXT(Table1[[#This Row],[Invoice Date]],"yyyy")</f>
        <v>2021</v>
      </c>
      <c r="P8827" s="4" t="str">
        <f>TEXT(Table1[[#This Row],[Invoice Date]],"mmm")</f>
        <v>Nov</v>
      </c>
      <c r="Q8827" s="27">
        <f>WEEKNUM(Table1[[#This Row],[Invoice Date]]) + IF(YEAR(Table1[[#This Row],[Invoice Date]])=2021, 52, 0)</f>
        <v>99</v>
      </c>
    </row>
    <row r="8828" spans="2:17" ht="14.25" customHeight="1" x14ac:dyDescent="0.3">
      <c r="B8828" s="4" t="s">
        <v>30</v>
      </c>
      <c r="C8828" s="34">
        <v>1128299</v>
      </c>
      <c r="D8828" s="5">
        <v>44520</v>
      </c>
      <c r="E8828" s="4" t="s">
        <v>27</v>
      </c>
      <c r="F8828" s="4" t="s">
        <v>102</v>
      </c>
      <c r="G8828" s="4" t="s">
        <v>103</v>
      </c>
      <c r="H8828" s="6" t="s">
        <v>22</v>
      </c>
      <c r="I8828" s="7">
        <v>69</v>
      </c>
      <c r="J8828" s="8">
        <v>91</v>
      </c>
      <c r="K8828" s="9">
        <v>6279</v>
      </c>
      <c r="L8828" s="9">
        <v>2951.1299999999997</v>
      </c>
      <c r="M8828" s="10">
        <v>0.47</v>
      </c>
      <c r="N8828" s="4" t="s">
        <v>83</v>
      </c>
      <c r="O8828" s="4" t="str">
        <f>TEXT(Table1[[#This Row],[Invoice Date]],"yyyy")</f>
        <v>2021</v>
      </c>
      <c r="P8828" s="4" t="str">
        <f>TEXT(Table1[[#This Row],[Invoice Date]],"mmm")</f>
        <v>Nov</v>
      </c>
      <c r="Q8828" s="27">
        <f>WEEKNUM(Table1[[#This Row],[Invoice Date]]) + IF(YEAR(Table1[[#This Row],[Invoice Date]])=2021, 52, 0)</f>
        <v>99</v>
      </c>
    </row>
    <row r="8829" spans="2:17" ht="14.25" customHeight="1" x14ac:dyDescent="0.3">
      <c r="B8829" s="4" t="s">
        <v>30</v>
      </c>
      <c r="C8829" s="34">
        <v>1128299</v>
      </c>
      <c r="D8829" s="5">
        <v>44520</v>
      </c>
      <c r="E8829" s="4" t="s">
        <v>27</v>
      </c>
      <c r="F8829" s="4" t="s">
        <v>102</v>
      </c>
      <c r="G8829" s="4" t="s">
        <v>103</v>
      </c>
      <c r="H8829" s="6" t="s">
        <v>23</v>
      </c>
      <c r="I8829" s="7">
        <v>53</v>
      </c>
      <c r="J8829" s="8">
        <v>135</v>
      </c>
      <c r="K8829" s="9">
        <v>7155</v>
      </c>
      <c r="L8829" s="9">
        <v>3219.75</v>
      </c>
      <c r="M8829" s="10">
        <v>0.45</v>
      </c>
      <c r="N8829" s="4" t="s">
        <v>24</v>
      </c>
      <c r="O8829" s="4" t="str">
        <f>TEXT(Table1[[#This Row],[Invoice Date]],"yyyy")</f>
        <v>2021</v>
      </c>
      <c r="P8829" s="4" t="str">
        <f>TEXT(Table1[[#This Row],[Invoice Date]],"mmm")</f>
        <v>Nov</v>
      </c>
      <c r="Q8829" s="27">
        <f>WEEKNUM(Table1[[#This Row],[Invoice Date]]) + IF(YEAR(Table1[[#This Row],[Invoice Date]])=2021, 52, 0)</f>
        <v>99</v>
      </c>
    </row>
    <row r="8830" spans="2:17" ht="14.25" customHeight="1" x14ac:dyDescent="0.3">
      <c r="B8830" s="4" t="s">
        <v>34</v>
      </c>
      <c r="C8830" s="33">
        <v>1189833</v>
      </c>
      <c r="D8830" s="5">
        <v>44520</v>
      </c>
      <c r="E8830" s="4" t="s">
        <v>27</v>
      </c>
      <c r="F8830" s="4" t="s">
        <v>104</v>
      </c>
      <c r="G8830" s="4" t="s">
        <v>105</v>
      </c>
      <c r="H8830" s="6" t="s">
        <v>23</v>
      </c>
      <c r="I8830" s="7">
        <v>72</v>
      </c>
      <c r="J8830" s="8">
        <v>105</v>
      </c>
      <c r="K8830" s="9">
        <v>7560</v>
      </c>
      <c r="L8830" s="9">
        <v>3780</v>
      </c>
      <c r="M8830" s="10">
        <v>0.5</v>
      </c>
      <c r="N8830" s="4" t="s">
        <v>83</v>
      </c>
      <c r="O8830" s="4" t="str">
        <f>TEXT(Table1[[#This Row],[Invoice Date]],"yyyy")</f>
        <v>2021</v>
      </c>
      <c r="P8830" s="4" t="str">
        <f>TEXT(Table1[[#This Row],[Invoice Date]],"mmm")</f>
        <v>Nov</v>
      </c>
      <c r="Q8830" s="27">
        <f>WEEKNUM(Table1[[#This Row],[Invoice Date]]) + IF(YEAR(Table1[[#This Row],[Invoice Date]])=2021, 52, 0)</f>
        <v>99</v>
      </c>
    </row>
    <row r="8831" spans="2:17" ht="14.25" customHeight="1" x14ac:dyDescent="0.3">
      <c r="B8831" s="4" t="s">
        <v>34</v>
      </c>
      <c r="C8831" s="33">
        <v>1189833</v>
      </c>
      <c r="D8831" s="5">
        <v>44520</v>
      </c>
      <c r="E8831" s="4" t="s">
        <v>27</v>
      </c>
      <c r="F8831" s="4" t="s">
        <v>104</v>
      </c>
      <c r="G8831" s="4" t="s">
        <v>105</v>
      </c>
      <c r="H8831" s="6" t="s">
        <v>23</v>
      </c>
      <c r="I8831" s="7">
        <v>60</v>
      </c>
      <c r="J8831" s="8">
        <v>128</v>
      </c>
      <c r="K8831" s="9">
        <v>7680</v>
      </c>
      <c r="L8831" s="9">
        <v>3302.4000000000005</v>
      </c>
      <c r="M8831" s="10">
        <v>0.43000000000000005</v>
      </c>
      <c r="N8831" s="4" t="s">
        <v>24</v>
      </c>
      <c r="O8831" s="4" t="str">
        <f>TEXT(Table1[[#This Row],[Invoice Date]],"yyyy")</f>
        <v>2021</v>
      </c>
      <c r="P8831" s="4" t="str">
        <f>TEXT(Table1[[#This Row],[Invoice Date]],"mmm")</f>
        <v>Nov</v>
      </c>
      <c r="Q8831" s="27">
        <f>WEEKNUM(Table1[[#This Row],[Invoice Date]]) + IF(YEAR(Table1[[#This Row],[Invoice Date]])=2021, 52, 0)</f>
        <v>99</v>
      </c>
    </row>
    <row r="8832" spans="2:17" ht="14.25" customHeight="1" x14ac:dyDescent="0.3">
      <c r="B8832" s="4" t="s">
        <v>30</v>
      </c>
      <c r="C8832" s="34">
        <v>1128299</v>
      </c>
      <c r="D8832" s="5">
        <v>44520</v>
      </c>
      <c r="E8832" s="4" t="s">
        <v>27</v>
      </c>
      <c r="F8832" s="4" t="s">
        <v>102</v>
      </c>
      <c r="G8832" s="4" t="s">
        <v>103</v>
      </c>
      <c r="H8832" s="6" t="s">
        <v>23</v>
      </c>
      <c r="I8832" s="7">
        <v>73</v>
      </c>
      <c r="J8832" s="8">
        <v>117</v>
      </c>
      <c r="K8832" s="9">
        <v>8541</v>
      </c>
      <c r="L8832" s="9">
        <v>4526.7300000000005</v>
      </c>
      <c r="M8832" s="10">
        <v>0.53</v>
      </c>
      <c r="N8832" s="4" t="s">
        <v>83</v>
      </c>
      <c r="O8832" s="4" t="str">
        <f>TEXT(Table1[[#This Row],[Invoice Date]],"yyyy")</f>
        <v>2021</v>
      </c>
      <c r="P8832" s="4" t="str">
        <f>TEXT(Table1[[#This Row],[Invoice Date]],"mmm")</f>
        <v>Nov</v>
      </c>
      <c r="Q8832" s="27">
        <f>WEEKNUM(Table1[[#This Row],[Invoice Date]]) + IF(YEAR(Table1[[#This Row],[Invoice Date]])=2021, 52, 0)</f>
        <v>99</v>
      </c>
    </row>
    <row r="8833" spans="2:17" ht="14.25" customHeight="1" x14ac:dyDescent="0.3">
      <c r="B8833" s="4" t="s">
        <v>34</v>
      </c>
      <c r="C8833" s="33">
        <v>1189833</v>
      </c>
      <c r="D8833" s="5">
        <v>44520</v>
      </c>
      <c r="E8833" s="4" t="s">
        <v>27</v>
      </c>
      <c r="F8833" s="4" t="s">
        <v>104</v>
      </c>
      <c r="G8833" s="4" t="s">
        <v>105</v>
      </c>
      <c r="H8833" s="6" t="s">
        <v>19</v>
      </c>
      <c r="I8833" s="7">
        <v>15.000000000000014</v>
      </c>
      <c r="J8833" s="8">
        <v>300</v>
      </c>
      <c r="K8833" s="9">
        <v>45000.000000000044</v>
      </c>
      <c r="L8833" s="9">
        <v>15750.000000000015</v>
      </c>
      <c r="M8833" s="10">
        <v>0.35</v>
      </c>
      <c r="N8833" s="4" t="s">
        <v>83</v>
      </c>
      <c r="O8833" s="4" t="str">
        <f>TEXT(Table1[[#This Row],[Invoice Date]],"yyyy")</f>
        <v>2021</v>
      </c>
      <c r="P8833" s="4" t="str">
        <f>TEXT(Table1[[#This Row],[Invoice Date]],"mmm")</f>
        <v>Nov</v>
      </c>
      <c r="Q8833" s="27">
        <f>WEEKNUM(Table1[[#This Row],[Invoice Date]]) + IF(YEAR(Table1[[#This Row],[Invoice Date]])=2021, 52, 0)</f>
        <v>99</v>
      </c>
    </row>
    <row r="8834" spans="2:17" ht="14.25" customHeight="1" x14ac:dyDescent="0.3">
      <c r="B8834" s="4" t="s">
        <v>30</v>
      </c>
      <c r="C8834" s="34">
        <v>1128299</v>
      </c>
      <c r="D8834" s="5">
        <v>44520</v>
      </c>
      <c r="E8834" s="4" t="s">
        <v>27</v>
      </c>
      <c r="F8834" s="4" t="s">
        <v>102</v>
      </c>
      <c r="G8834" s="4" t="s">
        <v>103</v>
      </c>
      <c r="H8834" s="6" t="s">
        <v>19</v>
      </c>
      <c r="I8834" s="7">
        <v>15.000000000000014</v>
      </c>
      <c r="J8834" s="8">
        <v>375</v>
      </c>
      <c r="K8834" s="9">
        <v>56250.000000000051</v>
      </c>
      <c r="L8834" s="9">
        <v>19687.500000000018</v>
      </c>
      <c r="M8834" s="10">
        <v>0.35</v>
      </c>
      <c r="N8834" s="4" t="s">
        <v>83</v>
      </c>
      <c r="O8834" s="4" t="str">
        <f>TEXT(Table1[[#This Row],[Invoice Date]],"yyyy")</f>
        <v>2021</v>
      </c>
      <c r="P8834" s="4" t="str">
        <f>TEXT(Table1[[#This Row],[Invoice Date]],"mmm")</f>
        <v>Nov</v>
      </c>
      <c r="Q8834" s="27">
        <f>WEEKNUM(Table1[[#This Row],[Invoice Date]]) + IF(YEAR(Table1[[#This Row],[Invoice Date]])=2021, 52, 0)</f>
        <v>99</v>
      </c>
    </row>
    <row r="8835" spans="2:17" ht="14.25" customHeight="1" x14ac:dyDescent="0.3">
      <c r="B8835" s="4" t="s">
        <v>34</v>
      </c>
      <c r="C8835" s="33">
        <v>1189833</v>
      </c>
      <c r="D8835" s="5">
        <v>44520</v>
      </c>
      <c r="E8835" s="4" t="s">
        <v>27</v>
      </c>
      <c r="F8835" s="4" t="s">
        <v>104</v>
      </c>
      <c r="G8835" s="4" t="s">
        <v>105</v>
      </c>
      <c r="H8835" s="6" t="s">
        <v>20</v>
      </c>
      <c r="I8835" s="7">
        <v>25.000000000000018</v>
      </c>
      <c r="J8835" s="8">
        <v>245</v>
      </c>
      <c r="K8835" s="9">
        <v>61250.000000000044</v>
      </c>
      <c r="L8835" s="9">
        <v>24500.000000000018</v>
      </c>
      <c r="M8835" s="10">
        <v>0.4</v>
      </c>
      <c r="N8835" s="4" t="s">
        <v>83</v>
      </c>
      <c r="O8835" s="4" t="str">
        <f>TEXT(Table1[[#This Row],[Invoice Date]],"yyyy")</f>
        <v>2021</v>
      </c>
      <c r="P8835" s="4" t="str">
        <f>TEXT(Table1[[#This Row],[Invoice Date]],"mmm")</f>
        <v>Nov</v>
      </c>
      <c r="Q8835" s="27">
        <f>WEEKNUM(Table1[[#This Row],[Invoice Date]]) + IF(YEAR(Table1[[#This Row],[Invoice Date]])=2021, 52, 0)</f>
        <v>99</v>
      </c>
    </row>
    <row r="8836" spans="2:17" ht="14.25" customHeight="1" x14ac:dyDescent="0.3">
      <c r="B8836" s="4" t="s">
        <v>61</v>
      </c>
      <c r="C8836" s="33">
        <v>1185731</v>
      </c>
      <c r="D8836" s="5">
        <v>44520</v>
      </c>
      <c r="E8836" s="4" t="s">
        <v>15</v>
      </c>
      <c r="F8836" s="4" t="s">
        <v>62</v>
      </c>
      <c r="G8836" s="4" t="s">
        <v>63</v>
      </c>
      <c r="H8836" s="6" t="s">
        <v>21</v>
      </c>
      <c r="I8836" s="7">
        <v>45</v>
      </c>
      <c r="J8836" s="8">
        <v>175</v>
      </c>
      <c r="K8836" s="9">
        <v>78750</v>
      </c>
      <c r="L8836" s="9">
        <v>23625</v>
      </c>
      <c r="M8836" s="10">
        <v>0.3</v>
      </c>
      <c r="N8836" s="4" t="s">
        <v>24</v>
      </c>
      <c r="O8836" s="4" t="str">
        <f>TEXT(Table1[[#This Row],[Invoice Date]],"yyyy")</f>
        <v>2021</v>
      </c>
      <c r="P8836" s="4" t="str">
        <f>TEXT(Table1[[#This Row],[Invoice Date]],"mmm")</f>
        <v>Nov</v>
      </c>
      <c r="Q8836" s="27">
        <f>WEEKNUM(Table1[[#This Row],[Invoice Date]]) + IF(YEAR(Table1[[#This Row],[Invoice Date]])=2021, 52, 0)</f>
        <v>99</v>
      </c>
    </row>
    <row r="8837" spans="2:17" ht="14.25" customHeight="1" x14ac:dyDescent="0.3">
      <c r="B8837" s="4" t="s">
        <v>30</v>
      </c>
      <c r="C8837" s="34">
        <v>1128299</v>
      </c>
      <c r="D8837" s="5">
        <v>44520</v>
      </c>
      <c r="E8837" s="4" t="s">
        <v>27</v>
      </c>
      <c r="F8837" s="4" t="s">
        <v>102</v>
      </c>
      <c r="G8837" s="4" t="s">
        <v>103</v>
      </c>
      <c r="H8837" s="6" t="s">
        <v>20</v>
      </c>
      <c r="I8837" s="7">
        <v>25.000000000000018</v>
      </c>
      <c r="J8837" s="8">
        <v>320</v>
      </c>
      <c r="K8837" s="9">
        <v>80000.000000000058</v>
      </c>
      <c r="L8837" s="9">
        <v>32000.000000000025</v>
      </c>
      <c r="M8837" s="10">
        <v>0.4</v>
      </c>
      <c r="N8837" s="4" t="s">
        <v>83</v>
      </c>
      <c r="O8837" s="4" t="str">
        <f>TEXT(Table1[[#This Row],[Invoice Date]],"yyyy")</f>
        <v>2021</v>
      </c>
      <c r="P8837" s="4" t="str">
        <f>TEXT(Table1[[#This Row],[Invoice Date]],"mmm")</f>
        <v>Nov</v>
      </c>
      <c r="Q8837" s="27">
        <f>WEEKNUM(Table1[[#This Row],[Invoice Date]]) + IF(YEAR(Table1[[#This Row],[Invoice Date]])=2021, 52, 0)</f>
        <v>99</v>
      </c>
    </row>
    <row r="8838" spans="2:17" ht="14.25" customHeight="1" x14ac:dyDescent="0.3">
      <c r="B8838" s="4" t="s">
        <v>34</v>
      </c>
      <c r="C8838" s="33">
        <v>1189833</v>
      </c>
      <c r="D8838" s="5">
        <v>44520</v>
      </c>
      <c r="E8838" s="4" t="s">
        <v>27</v>
      </c>
      <c r="F8838" s="4" t="s">
        <v>104</v>
      </c>
      <c r="G8838" s="4" t="s">
        <v>105</v>
      </c>
      <c r="H8838" s="6" t="s">
        <v>17</v>
      </c>
      <c r="I8838" s="7">
        <v>25.000000000000011</v>
      </c>
      <c r="J8838" s="8">
        <v>475</v>
      </c>
      <c r="K8838" s="9">
        <v>118750.00000000004</v>
      </c>
      <c r="L8838" s="9">
        <v>47500.000000000022</v>
      </c>
      <c r="M8838" s="10">
        <v>0.4</v>
      </c>
      <c r="N8838" s="4" t="s">
        <v>83</v>
      </c>
      <c r="O8838" s="4" t="str">
        <f>TEXT(Table1[[#This Row],[Invoice Date]],"yyyy")</f>
        <v>2021</v>
      </c>
      <c r="P8838" s="4" t="str">
        <f>TEXT(Table1[[#This Row],[Invoice Date]],"mmm")</f>
        <v>Nov</v>
      </c>
      <c r="Q8838" s="27">
        <f>WEEKNUM(Table1[[#This Row],[Invoice Date]]) + IF(YEAR(Table1[[#This Row],[Invoice Date]])=2021, 52, 0)</f>
        <v>99</v>
      </c>
    </row>
    <row r="8839" spans="2:17" ht="14.25" customHeight="1" x14ac:dyDescent="0.3">
      <c r="B8839" s="4" t="s">
        <v>30</v>
      </c>
      <c r="C8839" s="34">
        <v>1128299</v>
      </c>
      <c r="D8839" s="5">
        <v>44520</v>
      </c>
      <c r="E8839" s="4" t="s">
        <v>27</v>
      </c>
      <c r="F8839" s="4" t="s">
        <v>102</v>
      </c>
      <c r="G8839" s="4" t="s">
        <v>103</v>
      </c>
      <c r="H8839" s="6" t="s">
        <v>17</v>
      </c>
      <c r="I8839" s="7">
        <v>25.000000000000011</v>
      </c>
      <c r="J8839" s="8">
        <v>550</v>
      </c>
      <c r="K8839" s="9">
        <v>137500.00000000006</v>
      </c>
      <c r="L8839" s="9">
        <v>55000.000000000029</v>
      </c>
      <c r="M8839" s="10">
        <v>0.4</v>
      </c>
      <c r="N8839" s="4" t="s">
        <v>83</v>
      </c>
      <c r="O8839" s="4" t="str">
        <f>TEXT(Table1[[#This Row],[Invoice Date]],"yyyy")</f>
        <v>2021</v>
      </c>
      <c r="P8839" s="4" t="str">
        <f>TEXT(Table1[[#This Row],[Invoice Date]],"mmm")</f>
        <v>Nov</v>
      </c>
      <c r="Q8839" s="27">
        <f>WEEKNUM(Table1[[#This Row],[Invoice Date]]) + IF(YEAR(Table1[[#This Row],[Invoice Date]])=2021, 52, 0)</f>
        <v>99</v>
      </c>
    </row>
    <row r="8840" spans="2:17" ht="14.25" customHeight="1" x14ac:dyDescent="0.3">
      <c r="B8840" s="4" t="s">
        <v>34</v>
      </c>
      <c r="C8840" s="33">
        <v>1189833</v>
      </c>
      <c r="D8840" s="5">
        <v>44520</v>
      </c>
      <c r="E8840" s="4" t="s">
        <v>27</v>
      </c>
      <c r="F8840" s="4" t="s">
        <v>104</v>
      </c>
      <c r="G8840" s="4" t="s">
        <v>105</v>
      </c>
      <c r="H8840" s="6" t="s">
        <v>21</v>
      </c>
      <c r="I8840" s="7">
        <v>55.000000000000014</v>
      </c>
      <c r="J8840" s="8">
        <v>300</v>
      </c>
      <c r="K8840" s="9">
        <v>165000.00000000003</v>
      </c>
      <c r="L8840" s="9">
        <v>66000.000000000015</v>
      </c>
      <c r="M8840" s="10">
        <v>0.4</v>
      </c>
      <c r="N8840" s="4" t="s">
        <v>83</v>
      </c>
      <c r="O8840" s="4" t="str">
        <f>TEXT(Table1[[#This Row],[Invoice Date]],"yyyy")</f>
        <v>2021</v>
      </c>
      <c r="P8840" s="4" t="str">
        <f>TEXT(Table1[[#This Row],[Invoice Date]],"mmm")</f>
        <v>Nov</v>
      </c>
      <c r="Q8840" s="27">
        <f>WEEKNUM(Table1[[#This Row],[Invoice Date]]) + IF(YEAR(Table1[[#This Row],[Invoice Date]])=2021, 52, 0)</f>
        <v>99</v>
      </c>
    </row>
    <row r="8841" spans="2:17" ht="14.25" customHeight="1" x14ac:dyDescent="0.3">
      <c r="B8841" s="4" t="s">
        <v>14</v>
      </c>
      <c r="C8841" s="33">
        <v>1185732</v>
      </c>
      <c r="D8841" s="5">
        <v>44520</v>
      </c>
      <c r="E8841" s="4" t="s">
        <v>15</v>
      </c>
      <c r="F8841" s="4" t="s">
        <v>40</v>
      </c>
      <c r="G8841" s="4" t="s">
        <v>41</v>
      </c>
      <c r="H8841" s="6" t="s">
        <v>23</v>
      </c>
      <c r="I8841" s="7">
        <v>70</v>
      </c>
      <c r="J8841" s="8">
        <v>250</v>
      </c>
      <c r="K8841" s="9">
        <v>175000</v>
      </c>
      <c r="L8841" s="9">
        <v>52500</v>
      </c>
      <c r="M8841" s="10">
        <v>0.3</v>
      </c>
      <c r="N8841" s="4" t="s">
        <v>24</v>
      </c>
      <c r="O8841" s="4" t="str">
        <f>TEXT(Table1[[#This Row],[Invoice Date]],"yyyy")</f>
        <v>2021</v>
      </c>
      <c r="P8841" s="4" t="str">
        <f>TEXT(Table1[[#This Row],[Invoice Date]],"mmm")</f>
        <v>Nov</v>
      </c>
      <c r="Q8841" s="27">
        <f>WEEKNUM(Table1[[#This Row],[Invoice Date]]) + IF(YEAR(Table1[[#This Row],[Invoice Date]])=2021, 52, 0)</f>
        <v>99</v>
      </c>
    </row>
    <row r="8842" spans="2:17" ht="14.25" customHeight="1" x14ac:dyDescent="0.3">
      <c r="B8842" s="4" t="s">
        <v>34</v>
      </c>
      <c r="C8842" s="33">
        <v>1189833</v>
      </c>
      <c r="D8842" s="5">
        <v>44520</v>
      </c>
      <c r="E8842" s="4" t="s">
        <v>27</v>
      </c>
      <c r="F8842" s="4" t="s">
        <v>104</v>
      </c>
      <c r="G8842" s="4" t="s">
        <v>105</v>
      </c>
      <c r="H8842" s="6" t="s">
        <v>22</v>
      </c>
      <c r="I8842" s="7">
        <v>75.000000000000014</v>
      </c>
      <c r="J8842" s="8">
        <v>275</v>
      </c>
      <c r="K8842" s="9">
        <v>206250.00000000003</v>
      </c>
      <c r="L8842" s="9">
        <v>72187.5</v>
      </c>
      <c r="M8842" s="10">
        <v>0.35</v>
      </c>
      <c r="N8842" s="4" t="s">
        <v>83</v>
      </c>
      <c r="O8842" s="4" t="str">
        <f>TEXT(Table1[[#This Row],[Invoice Date]],"yyyy")</f>
        <v>2021</v>
      </c>
      <c r="P8842" s="4" t="str">
        <f>TEXT(Table1[[#This Row],[Invoice Date]],"mmm")</f>
        <v>Nov</v>
      </c>
      <c r="Q8842" s="27">
        <f>WEEKNUM(Table1[[#This Row],[Invoice Date]]) + IF(YEAR(Table1[[#This Row],[Invoice Date]])=2021, 52, 0)</f>
        <v>99</v>
      </c>
    </row>
    <row r="8843" spans="2:17" ht="14.25" customHeight="1" x14ac:dyDescent="0.3">
      <c r="B8843" s="4" t="s">
        <v>30</v>
      </c>
      <c r="C8843" s="34">
        <v>1128299</v>
      </c>
      <c r="D8843" s="5">
        <v>44520</v>
      </c>
      <c r="E8843" s="4" t="s">
        <v>27</v>
      </c>
      <c r="F8843" s="4" t="s">
        <v>102</v>
      </c>
      <c r="G8843" s="4" t="s">
        <v>103</v>
      </c>
      <c r="H8843" s="6" t="s">
        <v>21</v>
      </c>
      <c r="I8843" s="7">
        <v>55.000000000000014</v>
      </c>
      <c r="J8843" s="8">
        <v>375</v>
      </c>
      <c r="K8843" s="9">
        <v>206250.00000000006</v>
      </c>
      <c r="L8843" s="9">
        <v>82500.000000000029</v>
      </c>
      <c r="M8843" s="10">
        <v>0.4</v>
      </c>
      <c r="N8843" s="4" t="s">
        <v>83</v>
      </c>
      <c r="O8843" s="4" t="str">
        <f>TEXT(Table1[[#This Row],[Invoice Date]],"yyyy")</f>
        <v>2021</v>
      </c>
      <c r="P8843" s="4" t="str">
        <f>TEXT(Table1[[#This Row],[Invoice Date]],"mmm")</f>
        <v>Nov</v>
      </c>
      <c r="Q8843" s="27">
        <f>WEEKNUM(Table1[[#This Row],[Invoice Date]]) + IF(YEAR(Table1[[#This Row],[Invoice Date]])=2021, 52, 0)</f>
        <v>99</v>
      </c>
    </row>
    <row r="8844" spans="2:17" ht="14.25" customHeight="1" x14ac:dyDescent="0.3">
      <c r="B8844" s="4" t="s">
        <v>30</v>
      </c>
      <c r="C8844" s="34">
        <v>1128299</v>
      </c>
      <c r="D8844" s="5">
        <v>44520</v>
      </c>
      <c r="E8844" s="4" t="s">
        <v>27</v>
      </c>
      <c r="F8844" s="4" t="s">
        <v>102</v>
      </c>
      <c r="G8844" s="4" t="s">
        <v>103</v>
      </c>
      <c r="H8844" s="6" t="s">
        <v>22</v>
      </c>
      <c r="I8844" s="7">
        <v>75.000000000000014</v>
      </c>
      <c r="J8844" s="8">
        <v>350</v>
      </c>
      <c r="K8844" s="9">
        <v>262500.00000000006</v>
      </c>
      <c r="L8844" s="9">
        <v>91875.000000000015</v>
      </c>
      <c r="M8844" s="10">
        <v>0.35</v>
      </c>
      <c r="N8844" s="4" t="s">
        <v>83</v>
      </c>
      <c r="O8844" s="4" t="str">
        <f>TEXT(Table1[[#This Row],[Invoice Date]],"yyyy")</f>
        <v>2021</v>
      </c>
      <c r="P8844" s="4" t="str">
        <f>TEXT(Table1[[#This Row],[Invoice Date]],"mmm")</f>
        <v>Nov</v>
      </c>
      <c r="Q8844" s="27">
        <f>WEEKNUM(Table1[[#This Row],[Invoice Date]]) + IF(YEAR(Table1[[#This Row],[Invoice Date]])=2021, 52, 0)</f>
        <v>99</v>
      </c>
    </row>
    <row r="8845" spans="2:17" ht="14.25" customHeight="1" x14ac:dyDescent="0.3">
      <c r="B8845" s="4" t="s">
        <v>34</v>
      </c>
      <c r="C8845" s="33">
        <v>1189833</v>
      </c>
      <c r="D8845" s="5">
        <v>44520</v>
      </c>
      <c r="E8845" s="4" t="s">
        <v>27</v>
      </c>
      <c r="F8845" s="4" t="s">
        <v>104</v>
      </c>
      <c r="G8845" s="4" t="s">
        <v>105</v>
      </c>
      <c r="H8845" s="6" t="s">
        <v>23</v>
      </c>
      <c r="I8845" s="7">
        <v>75</v>
      </c>
      <c r="J8845" s="8">
        <v>375</v>
      </c>
      <c r="K8845" s="9">
        <v>281250</v>
      </c>
      <c r="L8845" s="9">
        <v>112500</v>
      </c>
      <c r="M8845" s="10">
        <v>0.4</v>
      </c>
      <c r="N8845" s="4" t="s">
        <v>83</v>
      </c>
      <c r="O8845" s="4" t="str">
        <f>TEXT(Table1[[#This Row],[Invoice Date]],"yyyy")</f>
        <v>2021</v>
      </c>
      <c r="P8845" s="4" t="str">
        <f>TEXT(Table1[[#This Row],[Invoice Date]],"mmm")</f>
        <v>Nov</v>
      </c>
      <c r="Q8845" s="27">
        <f>WEEKNUM(Table1[[#This Row],[Invoice Date]]) + IF(YEAR(Table1[[#This Row],[Invoice Date]])=2021, 52, 0)</f>
        <v>99</v>
      </c>
    </row>
    <row r="8846" spans="2:17" ht="14.25" customHeight="1" x14ac:dyDescent="0.3">
      <c r="B8846" s="4" t="s">
        <v>30</v>
      </c>
      <c r="C8846" s="34">
        <v>1128299</v>
      </c>
      <c r="D8846" s="5">
        <v>44520</v>
      </c>
      <c r="E8846" s="4" t="s">
        <v>27</v>
      </c>
      <c r="F8846" s="4" t="s">
        <v>102</v>
      </c>
      <c r="G8846" s="4" t="s">
        <v>103</v>
      </c>
      <c r="H8846" s="6" t="s">
        <v>23</v>
      </c>
      <c r="I8846" s="7">
        <v>75</v>
      </c>
      <c r="J8846" s="8">
        <v>450</v>
      </c>
      <c r="K8846" s="9">
        <v>337500</v>
      </c>
      <c r="L8846" s="9">
        <v>135000</v>
      </c>
      <c r="M8846" s="10">
        <v>0.4</v>
      </c>
      <c r="N8846" s="4" t="s">
        <v>83</v>
      </c>
      <c r="O8846" s="4" t="str">
        <f>TEXT(Table1[[#This Row],[Invoice Date]],"yyyy")</f>
        <v>2021</v>
      </c>
      <c r="P8846" s="4" t="str">
        <f>TEXT(Table1[[#This Row],[Invoice Date]],"mmm")</f>
        <v>Nov</v>
      </c>
      <c r="Q8846" s="27">
        <f>WEEKNUM(Table1[[#This Row],[Invoice Date]]) + IF(YEAR(Table1[[#This Row],[Invoice Date]])=2021, 52, 0)</f>
        <v>99</v>
      </c>
    </row>
    <row r="8847" spans="2:17" ht="14.25" customHeight="1" x14ac:dyDescent="0.3">
      <c r="B8847" s="4" t="s">
        <v>14</v>
      </c>
      <c r="C8847" s="33">
        <v>1185732</v>
      </c>
      <c r="D8847" s="5">
        <v>44521</v>
      </c>
      <c r="E8847" s="4" t="s">
        <v>15</v>
      </c>
      <c r="F8847" s="4" t="s">
        <v>119</v>
      </c>
      <c r="G8847" s="4" t="s">
        <v>120</v>
      </c>
      <c r="H8847" s="6" t="s">
        <v>22</v>
      </c>
      <c r="I8847" s="7">
        <v>56</v>
      </c>
      <c r="J8847" s="8">
        <v>31</v>
      </c>
      <c r="K8847" s="9">
        <v>1736</v>
      </c>
      <c r="L8847" s="9">
        <v>763.84</v>
      </c>
      <c r="M8847" s="10">
        <v>0.44</v>
      </c>
      <c r="N8847" s="4" t="s">
        <v>83</v>
      </c>
      <c r="O8847" s="4" t="str">
        <f>TEXT(Table1[[#This Row],[Invoice Date]],"yyyy")</f>
        <v>2021</v>
      </c>
      <c r="P8847" s="4" t="str">
        <f>TEXT(Table1[[#This Row],[Invoice Date]],"mmm")</f>
        <v>Nov</v>
      </c>
      <c r="Q8847" s="27">
        <f>WEEKNUM(Table1[[#This Row],[Invoice Date]]) + IF(YEAR(Table1[[#This Row],[Invoice Date]])=2021, 52, 0)</f>
        <v>100</v>
      </c>
    </row>
    <row r="8848" spans="2:17" ht="14.25" customHeight="1" x14ac:dyDescent="0.3">
      <c r="B8848" s="4" t="s">
        <v>14</v>
      </c>
      <c r="C8848" s="33">
        <v>1185732</v>
      </c>
      <c r="D8848" s="5">
        <v>44521</v>
      </c>
      <c r="E8848" s="4" t="s">
        <v>15</v>
      </c>
      <c r="F8848" s="4" t="s">
        <v>119</v>
      </c>
      <c r="G8848" s="4" t="s">
        <v>120</v>
      </c>
      <c r="H8848" s="6" t="s">
        <v>21</v>
      </c>
      <c r="I8848" s="7">
        <v>48</v>
      </c>
      <c r="J8848" s="8">
        <v>41</v>
      </c>
      <c r="K8848" s="9">
        <v>1968</v>
      </c>
      <c r="L8848" s="9">
        <v>905.28</v>
      </c>
      <c r="M8848" s="10">
        <v>0.45999999999999996</v>
      </c>
      <c r="N8848" s="4" t="s">
        <v>83</v>
      </c>
      <c r="O8848" s="4" t="str">
        <f>TEXT(Table1[[#This Row],[Invoice Date]],"yyyy")</f>
        <v>2021</v>
      </c>
      <c r="P8848" s="4" t="str">
        <f>TEXT(Table1[[#This Row],[Invoice Date]],"mmm")</f>
        <v>Nov</v>
      </c>
      <c r="Q8848" s="27">
        <f>WEEKNUM(Table1[[#This Row],[Invoice Date]]) + IF(YEAR(Table1[[#This Row],[Invoice Date]])=2021, 52, 0)</f>
        <v>100</v>
      </c>
    </row>
    <row r="8849" spans="2:17" ht="14.25" customHeight="1" x14ac:dyDescent="0.3">
      <c r="B8849" s="4" t="s">
        <v>14</v>
      </c>
      <c r="C8849" s="33">
        <v>1185732</v>
      </c>
      <c r="D8849" s="5">
        <v>44521</v>
      </c>
      <c r="E8849" s="4" t="s">
        <v>15</v>
      </c>
      <c r="F8849" s="4" t="s">
        <v>119</v>
      </c>
      <c r="G8849" s="4" t="s">
        <v>120</v>
      </c>
      <c r="H8849" s="6" t="s">
        <v>19</v>
      </c>
      <c r="I8849" s="7">
        <v>45</v>
      </c>
      <c r="J8849" s="8">
        <v>51</v>
      </c>
      <c r="K8849" s="9">
        <v>2295</v>
      </c>
      <c r="L8849" s="9">
        <v>1078.6499999999999</v>
      </c>
      <c r="M8849" s="10">
        <v>0.47</v>
      </c>
      <c r="N8849" s="4" t="s">
        <v>83</v>
      </c>
      <c r="O8849" s="4" t="str">
        <f>TEXT(Table1[[#This Row],[Invoice Date]],"yyyy")</f>
        <v>2021</v>
      </c>
      <c r="P8849" s="4" t="str">
        <f>TEXT(Table1[[#This Row],[Invoice Date]],"mmm")</f>
        <v>Nov</v>
      </c>
      <c r="Q8849" s="27">
        <f>WEEKNUM(Table1[[#This Row],[Invoice Date]]) + IF(YEAR(Table1[[#This Row],[Invoice Date]])=2021, 52, 0)</f>
        <v>100</v>
      </c>
    </row>
    <row r="8850" spans="2:17" ht="14.25" customHeight="1" x14ac:dyDescent="0.3">
      <c r="B8850" s="4" t="s">
        <v>14</v>
      </c>
      <c r="C8850" s="33">
        <v>1185732</v>
      </c>
      <c r="D8850" s="5">
        <v>44521</v>
      </c>
      <c r="E8850" s="4" t="s">
        <v>15</v>
      </c>
      <c r="F8850" s="4" t="s">
        <v>119</v>
      </c>
      <c r="G8850" s="4" t="s">
        <v>120</v>
      </c>
      <c r="H8850" s="6" t="s">
        <v>20</v>
      </c>
      <c r="I8850" s="7">
        <v>49</v>
      </c>
      <c r="J8850" s="8">
        <v>48</v>
      </c>
      <c r="K8850" s="9">
        <v>2352</v>
      </c>
      <c r="L8850" s="9">
        <v>1176</v>
      </c>
      <c r="M8850" s="10">
        <v>0.5</v>
      </c>
      <c r="N8850" s="4" t="s">
        <v>83</v>
      </c>
      <c r="O8850" s="4" t="str">
        <f>TEXT(Table1[[#This Row],[Invoice Date]],"yyyy")</f>
        <v>2021</v>
      </c>
      <c r="P8850" s="4" t="str">
        <f>TEXT(Table1[[#This Row],[Invoice Date]],"mmm")</f>
        <v>Nov</v>
      </c>
      <c r="Q8850" s="27">
        <f>WEEKNUM(Table1[[#This Row],[Invoice Date]]) + IF(YEAR(Table1[[#This Row],[Invoice Date]])=2021, 52, 0)</f>
        <v>100</v>
      </c>
    </row>
    <row r="8851" spans="2:17" ht="14.25" customHeight="1" x14ac:dyDescent="0.3">
      <c r="B8851" s="4" t="s">
        <v>61</v>
      </c>
      <c r="C8851" s="33">
        <v>1185731</v>
      </c>
      <c r="D8851" s="5">
        <v>44521</v>
      </c>
      <c r="E8851" s="4" t="s">
        <v>15</v>
      </c>
      <c r="F8851" s="4" t="s">
        <v>62</v>
      </c>
      <c r="G8851" s="4" t="s">
        <v>63</v>
      </c>
      <c r="H8851" s="6" t="s">
        <v>22</v>
      </c>
      <c r="I8851" s="7">
        <v>53</v>
      </c>
      <c r="J8851" s="8">
        <v>60</v>
      </c>
      <c r="K8851" s="9">
        <v>3180</v>
      </c>
      <c r="L8851" s="9">
        <v>1208.4000000000001</v>
      </c>
      <c r="M8851" s="10">
        <v>0.38</v>
      </c>
      <c r="N8851" s="4" t="s">
        <v>83</v>
      </c>
      <c r="O8851" s="4" t="str">
        <f>TEXT(Table1[[#This Row],[Invoice Date]],"yyyy")</f>
        <v>2021</v>
      </c>
      <c r="P8851" s="4" t="str">
        <f>TEXT(Table1[[#This Row],[Invoice Date]],"mmm")</f>
        <v>Nov</v>
      </c>
      <c r="Q8851" s="27">
        <f>WEEKNUM(Table1[[#This Row],[Invoice Date]]) + IF(YEAR(Table1[[#This Row],[Invoice Date]])=2021, 52, 0)</f>
        <v>100</v>
      </c>
    </row>
    <row r="8852" spans="2:17" ht="14.25" customHeight="1" x14ac:dyDescent="0.3">
      <c r="B8852" s="4" t="s">
        <v>14</v>
      </c>
      <c r="C8852" s="33">
        <v>1185732</v>
      </c>
      <c r="D8852" s="5">
        <v>44521</v>
      </c>
      <c r="E8852" s="4" t="s">
        <v>15</v>
      </c>
      <c r="F8852" s="4" t="s">
        <v>119</v>
      </c>
      <c r="G8852" s="4" t="s">
        <v>120</v>
      </c>
      <c r="H8852" s="6" t="s">
        <v>23</v>
      </c>
      <c r="I8852" s="7">
        <v>62</v>
      </c>
      <c r="J8852" s="8">
        <v>63</v>
      </c>
      <c r="K8852" s="9">
        <v>3906</v>
      </c>
      <c r="L8852" s="9">
        <v>1679.58</v>
      </c>
      <c r="M8852" s="10">
        <v>0.43</v>
      </c>
      <c r="N8852" s="4" t="s">
        <v>83</v>
      </c>
      <c r="O8852" s="4" t="str">
        <f>TEXT(Table1[[#This Row],[Invoice Date]],"yyyy")</f>
        <v>2021</v>
      </c>
      <c r="P8852" s="4" t="str">
        <f>TEXT(Table1[[#This Row],[Invoice Date]],"mmm")</f>
        <v>Nov</v>
      </c>
      <c r="Q8852" s="27">
        <f>WEEKNUM(Table1[[#This Row],[Invoice Date]]) + IF(YEAR(Table1[[#This Row],[Invoice Date]])=2021, 52, 0)</f>
        <v>100</v>
      </c>
    </row>
    <row r="8853" spans="2:17" ht="14.25" customHeight="1" x14ac:dyDescent="0.3">
      <c r="B8853" s="4" t="s">
        <v>61</v>
      </c>
      <c r="C8853" s="33">
        <v>1185731</v>
      </c>
      <c r="D8853" s="5">
        <v>44521</v>
      </c>
      <c r="E8853" s="4" t="s">
        <v>31</v>
      </c>
      <c r="F8853" s="4" t="s">
        <v>64</v>
      </c>
      <c r="G8853" s="4" t="s">
        <v>65</v>
      </c>
      <c r="H8853" s="6" t="s">
        <v>19</v>
      </c>
      <c r="I8853" s="7">
        <v>59</v>
      </c>
      <c r="J8853" s="8">
        <v>81</v>
      </c>
      <c r="K8853" s="9">
        <v>4779</v>
      </c>
      <c r="L8853" s="9">
        <v>2198.34</v>
      </c>
      <c r="M8853" s="10">
        <v>0.46</v>
      </c>
      <c r="N8853" s="4" t="s">
        <v>83</v>
      </c>
      <c r="O8853" s="4" t="str">
        <f>TEXT(Table1[[#This Row],[Invoice Date]],"yyyy")</f>
        <v>2021</v>
      </c>
      <c r="P8853" s="4" t="str">
        <f>TEXT(Table1[[#This Row],[Invoice Date]],"mmm")</f>
        <v>Nov</v>
      </c>
      <c r="Q8853" s="27">
        <f>WEEKNUM(Table1[[#This Row],[Invoice Date]]) + IF(YEAR(Table1[[#This Row],[Invoice Date]])=2021, 52, 0)</f>
        <v>100</v>
      </c>
    </row>
    <row r="8854" spans="2:17" ht="14.25" customHeight="1" x14ac:dyDescent="0.3">
      <c r="B8854" s="4" t="s">
        <v>14</v>
      </c>
      <c r="C8854" s="33">
        <v>1185732</v>
      </c>
      <c r="D8854" s="5">
        <v>44521</v>
      </c>
      <c r="E8854" s="4" t="s">
        <v>15</v>
      </c>
      <c r="F8854" s="4" t="s">
        <v>119</v>
      </c>
      <c r="G8854" s="4" t="s">
        <v>120</v>
      </c>
      <c r="H8854" s="6" t="s">
        <v>17</v>
      </c>
      <c r="I8854" s="7">
        <v>58</v>
      </c>
      <c r="J8854" s="8">
        <v>88</v>
      </c>
      <c r="K8854" s="9">
        <v>5104</v>
      </c>
      <c r="L8854" s="9">
        <v>2807.2000000000003</v>
      </c>
      <c r="M8854" s="10">
        <v>0.55000000000000004</v>
      </c>
      <c r="N8854" s="4" t="s">
        <v>83</v>
      </c>
      <c r="O8854" s="4" t="str">
        <f>TEXT(Table1[[#This Row],[Invoice Date]],"yyyy")</f>
        <v>2021</v>
      </c>
      <c r="P8854" s="4" t="str">
        <f>TEXT(Table1[[#This Row],[Invoice Date]],"mmm")</f>
        <v>Nov</v>
      </c>
      <c r="Q8854" s="27">
        <f>WEEKNUM(Table1[[#This Row],[Invoice Date]]) + IF(YEAR(Table1[[#This Row],[Invoice Date]])=2021, 52, 0)</f>
        <v>100</v>
      </c>
    </row>
    <row r="8855" spans="2:17" ht="14.25" customHeight="1" x14ac:dyDescent="0.3">
      <c r="B8855" s="4" t="s">
        <v>61</v>
      </c>
      <c r="C8855" s="33">
        <v>1185731</v>
      </c>
      <c r="D8855" s="5">
        <v>44521</v>
      </c>
      <c r="E8855" s="4" t="s">
        <v>31</v>
      </c>
      <c r="F8855" s="4" t="s">
        <v>64</v>
      </c>
      <c r="G8855" s="4" t="s">
        <v>65</v>
      </c>
      <c r="H8855" s="6" t="s">
        <v>20</v>
      </c>
      <c r="I8855" s="7">
        <v>59</v>
      </c>
      <c r="J8855" s="8">
        <v>93</v>
      </c>
      <c r="K8855" s="9">
        <v>5487</v>
      </c>
      <c r="L8855" s="9">
        <v>2139.9300000000003</v>
      </c>
      <c r="M8855" s="10">
        <v>0.39</v>
      </c>
      <c r="N8855" s="4" t="s">
        <v>83</v>
      </c>
      <c r="O8855" s="4" t="str">
        <f>TEXT(Table1[[#This Row],[Invoice Date]],"yyyy")</f>
        <v>2021</v>
      </c>
      <c r="P8855" s="4" t="str">
        <f>TEXT(Table1[[#This Row],[Invoice Date]],"mmm")</f>
        <v>Nov</v>
      </c>
      <c r="Q8855" s="27">
        <f>WEEKNUM(Table1[[#This Row],[Invoice Date]]) + IF(YEAR(Table1[[#This Row],[Invoice Date]])=2021, 52, 0)</f>
        <v>100</v>
      </c>
    </row>
    <row r="8856" spans="2:17" ht="14.25" customHeight="1" x14ac:dyDescent="0.3">
      <c r="B8856" s="4" t="s">
        <v>61</v>
      </c>
      <c r="C8856" s="33">
        <v>1185731</v>
      </c>
      <c r="D8856" s="5">
        <v>44521</v>
      </c>
      <c r="E8856" s="4" t="s">
        <v>31</v>
      </c>
      <c r="F8856" s="4" t="s">
        <v>64</v>
      </c>
      <c r="G8856" s="4" t="s">
        <v>65</v>
      </c>
      <c r="H8856" s="6" t="s">
        <v>21</v>
      </c>
      <c r="I8856" s="7">
        <v>62</v>
      </c>
      <c r="J8856" s="8">
        <v>90</v>
      </c>
      <c r="K8856" s="9">
        <v>5580</v>
      </c>
      <c r="L8856" s="9">
        <v>2120.4</v>
      </c>
      <c r="M8856" s="10">
        <v>0.38</v>
      </c>
      <c r="N8856" s="4" t="s">
        <v>83</v>
      </c>
      <c r="O8856" s="4" t="str">
        <f>TEXT(Table1[[#This Row],[Invoice Date]],"yyyy")</f>
        <v>2021</v>
      </c>
      <c r="P8856" s="4" t="str">
        <f>TEXT(Table1[[#This Row],[Invoice Date]],"mmm")</f>
        <v>Nov</v>
      </c>
      <c r="Q8856" s="27">
        <f>WEEKNUM(Table1[[#This Row],[Invoice Date]]) + IF(YEAR(Table1[[#This Row],[Invoice Date]])=2021, 52, 0)</f>
        <v>100</v>
      </c>
    </row>
    <row r="8857" spans="2:17" ht="14.25" customHeight="1" x14ac:dyDescent="0.3">
      <c r="B8857" s="4" t="s">
        <v>61</v>
      </c>
      <c r="C8857" s="33">
        <v>1185731</v>
      </c>
      <c r="D8857" s="5">
        <v>44521</v>
      </c>
      <c r="E8857" s="4" t="s">
        <v>31</v>
      </c>
      <c r="F8857" s="4" t="s">
        <v>64</v>
      </c>
      <c r="G8857" s="4" t="s">
        <v>65</v>
      </c>
      <c r="H8857" s="6" t="s">
        <v>22</v>
      </c>
      <c r="I8857" s="7">
        <v>69</v>
      </c>
      <c r="J8857" s="8">
        <v>83</v>
      </c>
      <c r="K8857" s="9">
        <v>5727</v>
      </c>
      <c r="L8857" s="9">
        <v>2004.4499999999998</v>
      </c>
      <c r="M8857" s="10">
        <v>0.35</v>
      </c>
      <c r="N8857" s="4" t="s">
        <v>83</v>
      </c>
      <c r="O8857" s="4" t="str">
        <f>TEXT(Table1[[#This Row],[Invoice Date]],"yyyy")</f>
        <v>2021</v>
      </c>
      <c r="P8857" s="4" t="str">
        <f>TEXT(Table1[[#This Row],[Invoice Date]],"mmm")</f>
        <v>Nov</v>
      </c>
      <c r="Q8857" s="27">
        <f>WEEKNUM(Table1[[#This Row],[Invoice Date]]) + IF(YEAR(Table1[[#This Row],[Invoice Date]])=2021, 52, 0)</f>
        <v>100</v>
      </c>
    </row>
    <row r="8858" spans="2:17" ht="14.25" customHeight="1" x14ac:dyDescent="0.3">
      <c r="B8858" s="4" t="s">
        <v>61</v>
      </c>
      <c r="C8858" s="33">
        <v>1185731</v>
      </c>
      <c r="D8858" s="5">
        <v>44521</v>
      </c>
      <c r="E8858" s="4" t="s">
        <v>31</v>
      </c>
      <c r="F8858" s="4" t="s">
        <v>64</v>
      </c>
      <c r="G8858" s="4" t="s">
        <v>65</v>
      </c>
      <c r="H8858" s="6" t="s">
        <v>23</v>
      </c>
      <c r="I8858" s="7">
        <v>74</v>
      </c>
      <c r="J8858" s="8">
        <v>101</v>
      </c>
      <c r="K8858" s="9">
        <v>7474</v>
      </c>
      <c r="L8858" s="9">
        <v>3139.08</v>
      </c>
      <c r="M8858" s="10">
        <v>0.42</v>
      </c>
      <c r="N8858" s="4" t="s">
        <v>83</v>
      </c>
      <c r="O8858" s="4" t="str">
        <f>TEXT(Table1[[#This Row],[Invoice Date]],"yyyy")</f>
        <v>2021</v>
      </c>
      <c r="P8858" s="4" t="str">
        <f>TEXT(Table1[[#This Row],[Invoice Date]],"mmm")</f>
        <v>Nov</v>
      </c>
      <c r="Q8858" s="27">
        <f>WEEKNUM(Table1[[#This Row],[Invoice Date]]) + IF(YEAR(Table1[[#This Row],[Invoice Date]])=2021, 52, 0)</f>
        <v>100</v>
      </c>
    </row>
    <row r="8859" spans="2:17" ht="14.25" customHeight="1" x14ac:dyDescent="0.3">
      <c r="B8859" s="4" t="s">
        <v>14</v>
      </c>
      <c r="C8859" s="33">
        <v>1185732</v>
      </c>
      <c r="D8859" s="5">
        <v>44521</v>
      </c>
      <c r="E8859" s="4" t="s">
        <v>15</v>
      </c>
      <c r="F8859" s="4" t="s">
        <v>40</v>
      </c>
      <c r="G8859" s="4" t="s">
        <v>41</v>
      </c>
      <c r="H8859" s="6" t="s">
        <v>17</v>
      </c>
      <c r="I8859" s="7">
        <v>49</v>
      </c>
      <c r="J8859" s="8">
        <v>170</v>
      </c>
      <c r="K8859" s="9">
        <v>8330</v>
      </c>
      <c r="L8859" s="9">
        <v>4748.1000000000004</v>
      </c>
      <c r="M8859" s="10">
        <v>0.57000000000000006</v>
      </c>
      <c r="N8859" s="4" t="s">
        <v>24</v>
      </c>
      <c r="O8859" s="4" t="str">
        <f>TEXT(Table1[[#This Row],[Invoice Date]],"yyyy")</f>
        <v>2021</v>
      </c>
      <c r="P8859" s="4" t="str">
        <f>TEXT(Table1[[#This Row],[Invoice Date]],"mmm")</f>
        <v>Nov</v>
      </c>
      <c r="Q8859" s="27">
        <f>WEEKNUM(Table1[[#This Row],[Invoice Date]]) + IF(YEAR(Table1[[#This Row],[Invoice Date]])=2021, 52, 0)</f>
        <v>100</v>
      </c>
    </row>
    <row r="8860" spans="2:17" ht="14.25" customHeight="1" x14ac:dyDescent="0.3">
      <c r="B8860" s="4" t="s">
        <v>61</v>
      </c>
      <c r="C8860" s="33">
        <v>1185731</v>
      </c>
      <c r="D8860" s="5">
        <v>44521</v>
      </c>
      <c r="E8860" s="4" t="s">
        <v>31</v>
      </c>
      <c r="F8860" s="4" t="s">
        <v>64</v>
      </c>
      <c r="G8860" s="4" t="s">
        <v>65</v>
      </c>
      <c r="H8860" s="6" t="s">
        <v>17</v>
      </c>
      <c r="I8860" s="7">
        <v>68</v>
      </c>
      <c r="J8860" s="8">
        <v>123</v>
      </c>
      <c r="K8860" s="9">
        <v>8364</v>
      </c>
      <c r="L8860" s="9">
        <v>4014.7200000000003</v>
      </c>
      <c r="M8860" s="10">
        <v>0.48000000000000004</v>
      </c>
      <c r="N8860" s="4" t="s">
        <v>83</v>
      </c>
      <c r="O8860" s="4" t="str">
        <f>TEXT(Table1[[#This Row],[Invoice Date]],"yyyy")</f>
        <v>2021</v>
      </c>
      <c r="P8860" s="4" t="str">
        <f>TEXT(Table1[[#This Row],[Invoice Date]],"mmm")</f>
        <v>Nov</v>
      </c>
      <c r="Q8860" s="27">
        <f>WEEKNUM(Table1[[#This Row],[Invoice Date]]) + IF(YEAR(Table1[[#This Row],[Invoice Date]])=2021, 52, 0)</f>
        <v>100</v>
      </c>
    </row>
    <row r="8861" spans="2:17" ht="14.25" customHeight="1" x14ac:dyDescent="0.3">
      <c r="B8861" s="4" t="s">
        <v>14</v>
      </c>
      <c r="C8861" s="33">
        <v>1185732</v>
      </c>
      <c r="D8861" s="5">
        <v>44521</v>
      </c>
      <c r="E8861" s="4" t="s">
        <v>15</v>
      </c>
      <c r="F8861" s="4" t="s">
        <v>40</v>
      </c>
      <c r="G8861" s="4" t="s">
        <v>41</v>
      </c>
      <c r="H8861" s="6" t="s">
        <v>17</v>
      </c>
      <c r="I8861" s="7">
        <v>64</v>
      </c>
      <c r="J8861" s="8">
        <v>135</v>
      </c>
      <c r="K8861" s="9">
        <v>8640</v>
      </c>
      <c r="L8861" s="9">
        <v>5616</v>
      </c>
      <c r="M8861" s="10">
        <v>0.65</v>
      </c>
      <c r="N8861" s="4" t="s">
        <v>83</v>
      </c>
      <c r="O8861" s="4" t="str">
        <f>TEXT(Table1[[#This Row],[Invoice Date]],"yyyy")</f>
        <v>2021</v>
      </c>
      <c r="P8861" s="4" t="str">
        <f>TEXT(Table1[[#This Row],[Invoice Date]],"mmm")</f>
        <v>Nov</v>
      </c>
      <c r="Q8861" s="27">
        <f>WEEKNUM(Table1[[#This Row],[Invoice Date]]) + IF(YEAR(Table1[[#This Row],[Invoice Date]])=2021, 52, 0)</f>
        <v>100</v>
      </c>
    </row>
    <row r="8862" spans="2:17" ht="14.25" customHeight="1" x14ac:dyDescent="0.3">
      <c r="B8862" s="4" t="s">
        <v>14</v>
      </c>
      <c r="C8862" s="33">
        <v>1185732</v>
      </c>
      <c r="D8862" s="5">
        <v>44521</v>
      </c>
      <c r="E8862" s="4" t="s">
        <v>15</v>
      </c>
      <c r="F8862" s="4" t="s">
        <v>119</v>
      </c>
      <c r="G8862" s="4" t="s">
        <v>120</v>
      </c>
      <c r="H8862" s="6" t="s">
        <v>22</v>
      </c>
      <c r="I8862" s="7">
        <v>60</v>
      </c>
      <c r="J8862" s="8">
        <v>125</v>
      </c>
      <c r="K8862" s="9">
        <v>75000</v>
      </c>
      <c r="L8862" s="9">
        <v>22500</v>
      </c>
      <c r="M8862" s="10">
        <v>0.3</v>
      </c>
      <c r="N8862" s="4" t="s">
        <v>18</v>
      </c>
      <c r="O8862" s="4" t="str">
        <f>TEXT(Table1[[#This Row],[Invoice Date]],"yyyy")</f>
        <v>2021</v>
      </c>
      <c r="P8862" s="4" t="str">
        <f>TEXT(Table1[[#This Row],[Invoice Date]],"mmm")</f>
        <v>Nov</v>
      </c>
      <c r="Q8862" s="27">
        <f>WEEKNUM(Table1[[#This Row],[Invoice Date]]) + IF(YEAR(Table1[[#This Row],[Invoice Date]])=2021, 52, 0)</f>
        <v>100</v>
      </c>
    </row>
    <row r="8863" spans="2:17" ht="14.25" customHeight="1" x14ac:dyDescent="0.3">
      <c r="B8863" s="4" t="s">
        <v>14</v>
      </c>
      <c r="C8863" s="33">
        <v>1185732</v>
      </c>
      <c r="D8863" s="5">
        <v>44521</v>
      </c>
      <c r="E8863" s="4" t="s">
        <v>15</v>
      </c>
      <c r="F8863" s="4" t="s">
        <v>119</v>
      </c>
      <c r="G8863" s="4" t="s">
        <v>120</v>
      </c>
      <c r="H8863" s="6" t="s">
        <v>21</v>
      </c>
      <c r="I8863" s="7">
        <v>50</v>
      </c>
      <c r="J8863" s="8">
        <v>150</v>
      </c>
      <c r="K8863" s="9">
        <v>75000</v>
      </c>
      <c r="L8863" s="9">
        <v>26250</v>
      </c>
      <c r="M8863" s="10">
        <v>0.35</v>
      </c>
      <c r="N8863" s="4" t="s">
        <v>18</v>
      </c>
      <c r="O8863" s="4" t="str">
        <f>TEXT(Table1[[#This Row],[Invoice Date]],"yyyy")</f>
        <v>2021</v>
      </c>
      <c r="P8863" s="4" t="str">
        <f>TEXT(Table1[[#This Row],[Invoice Date]],"mmm")</f>
        <v>Nov</v>
      </c>
      <c r="Q8863" s="27">
        <f>WEEKNUM(Table1[[#This Row],[Invoice Date]]) + IF(YEAR(Table1[[#This Row],[Invoice Date]])=2021, 52, 0)</f>
        <v>100</v>
      </c>
    </row>
    <row r="8864" spans="2:17" ht="14.25" customHeight="1" x14ac:dyDescent="0.3">
      <c r="B8864" s="4" t="s">
        <v>14</v>
      </c>
      <c r="C8864" s="33">
        <v>1185732</v>
      </c>
      <c r="D8864" s="5">
        <v>44521</v>
      </c>
      <c r="E8864" s="4" t="s">
        <v>15</v>
      </c>
      <c r="F8864" s="4" t="s">
        <v>119</v>
      </c>
      <c r="G8864" s="4" t="s">
        <v>120</v>
      </c>
      <c r="H8864" s="6" t="s">
        <v>20</v>
      </c>
      <c r="I8864" s="7">
        <v>50</v>
      </c>
      <c r="J8864" s="8">
        <v>170</v>
      </c>
      <c r="K8864" s="9">
        <v>85000</v>
      </c>
      <c r="L8864" s="9">
        <v>29749.999999999996</v>
      </c>
      <c r="M8864" s="10">
        <v>0.35</v>
      </c>
      <c r="N8864" s="4" t="s">
        <v>18</v>
      </c>
      <c r="O8864" s="4" t="str">
        <f>TEXT(Table1[[#This Row],[Invoice Date]],"yyyy")</f>
        <v>2021</v>
      </c>
      <c r="P8864" s="4" t="str">
        <f>TEXT(Table1[[#This Row],[Invoice Date]],"mmm")</f>
        <v>Nov</v>
      </c>
      <c r="Q8864" s="27">
        <f>WEEKNUM(Table1[[#This Row],[Invoice Date]]) + IF(YEAR(Table1[[#This Row],[Invoice Date]])=2021, 52, 0)</f>
        <v>100</v>
      </c>
    </row>
    <row r="8865" spans="2:17" ht="14.25" customHeight="1" x14ac:dyDescent="0.3">
      <c r="B8865" s="4" t="s">
        <v>14</v>
      </c>
      <c r="C8865" s="33">
        <v>1185732</v>
      </c>
      <c r="D8865" s="5">
        <v>44521</v>
      </c>
      <c r="E8865" s="4" t="s">
        <v>15</v>
      </c>
      <c r="F8865" s="4" t="s">
        <v>119</v>
      </c>
      <c r="G8865" s="4" t="s">
        <v>120</v>
      </c>
      <c r="H8865" s="6" t="s">
        <v>19</v>
      </c>
      <c r="I8865" s="7">
        <v>50</v>
      </c>
      <c r="J8865" s="8">
        <v>175</v>
      </c>
      <c r="K8865" s="9">
        <v>87500</v>
      </c>
      <c r="L8865" s="9">
        <v>30624.999999999996</v>
      </c>
      <c r="M8865" s="10">
        <v>0.35</v>
      </c>
      <c r="N8865" s="4" t="s">
        <v>18</v>
      </c>
      <c r="O8865" s="4" t="str">
        <f>TEXT(Table1[[#This Row],[Invoice Date]],"yyyy")</f>
        <v>2021</v>
      </c>
      <c r="P8865" s="4" t="str">
        <f>TEXT(Table1[[#This Row],[Invoice Date]],"mmm")</f>
        <v>Nov</v>
      </c>
      <c r="Q8865" s="27">
        <f>WEEKNUM(Table1[[#This Row],[Invoice Date]]) + IF(YEAR(Table1[[#This Row],[Invoice Date]])=2021, 52, 0)</f>
        <v>100</v>
      </c>
    </row>
    <row r="8866" spans="2:17" ht="14.25" customHeight="1" x14ac:dyDescent="0.3">
      <c r="B8866" s="4" t="s">
        <v>61</v>
      </c>
      <c r="C8866" s="33">
        <v>1185731</v>
      </c>
      <c r="D8866" s="5">
        <v>44521</v>
      </c>
      <c r="E8866" s="4" t="s">
        <v>15</v>
      </c>
      <c r="F8866" s="4" t="s">
        <v>62</v>
      </c>
      <c r="G8866" s="4" t="s">
        <v>63</v>
      </c>
      <c r="H8866" s="6" t="s">
        <v>22</v>
      </c>
      <c r="I8866" s="7">
        <v>54.999999999999993</v>
      </c>
      <c r="J8866" s="8">
        <v>200</v>
      </c>
      <c r="K8866" s="9">
        <v>109999.99999999999</v>
      </c>
      <c r="L8866" s="9">
        <v>27499.999999999996</v>
      </c>
      <c r="M8866" s="10">
        <v>0.25</v>
      </c>
      <c r="N8866" s="4" t="s">
        <v>24</v>
      </c>
      <c r="O8866" s="4" t="str">
        <f>TEXT(Table1[[#This Row],[Invoice Date]],"yyyy")</f>
        <v>2021</v>
      </c>
      <c r="P8866" s="4" t="str">
        <f>TEXT(Table1[[#This Row],[Invoice Date]],"mmm")</f>
        <v>Nov</v>
      </c>
      <c r="Q8866" s="27">
        <f>WEEKNUM(Table1[[#This Row],[Invoice Date]]) + IF(YEAR(Table1[[#This Row],[Invoice Date]])=2021, 52, 0)</f>
        <v>100</v>
      </c>
    </row>
    <row r="8867" spans="2:17" ht="14.25" customHeight="1" x14ac:dyDescent="0.3">
      <c r="B8867" s="4" t="s">
        <v>14</v>
      </c>
      <c r="C8867" s="33">
        <v>1185732</v>
      </c>
      <c r="D8867" s="5">
        <v>44521</v>
      </c>
      <c r="E8867" s="4" t="s">
        <v>15</v>
      </c>
      <c r="F8867" s="4" t="s">
        <v>119</v>
      </c>
      <c r="G8867" s="4" t="s">
        <v>120</v>
      </c>
      <c r="H8867" s="6" t="s">
        <v>23</v>
      </c>
      <c r="I8867" s="7">
        <v>64.999999999999986</v>
      </c>
      <c r="J8867" s="8">
        <v>225</v>
      </c>
      <c r="K8867" s="9">
        <v>146249.99999999997</v>
      </c>
      <c r="L8867" s="9">
        <v>43874.999999999993</v>
      </c>
      <c r="M8867" s="10">
        <v>0.3</v>
      </c>
      <c r="N8867" s="4" t="s">
        <v>18</v>
      </c>
      <c r="O8867" s="4" t="str">
        <f>TEXT(Table1[[#This Row],[Invoice Date]],"yyyy")</f>
        <v>2021</v>
      </c>
      <c r="P8867" s="4" t="str">
        <f>TEXT(Table1[[#This Row],[Invoice Date]],"mmm")</f>
        <v>Nov</v>
      </c>
      <c r="Q8867" s="27">
        <f>WEEKNUM(Table1[[#This Row],[Invoice Date]]) + IF(YEAR(Table1[[#This Row],[Invoice Date]])=2021, 52, 0)</f>
        <v>100</v>
      </c>
    </row>
    <row r="8868" spans="2:17" ht="14.25" customHeight="1" x14ac:dyDescent="0.3">
      <c r="B8868" s="4" t="s">
        <v>61</v>
      </c>
      <c r="C8868" s="33">
        <v>1185731</v>
      </c>
      <c r="D8868" s="5">
        <v>44521</v>
      </c>
      <c r="E8868" s="4" t="s">
        <v>31</v>
      </c>
      <c r="F8868" s="4" t="s">
        <v>64</v>
      </c>
      <c r="G8868" s="4" t="s">
        <v>65</v>
      </c>
      <c r="H8868" s="6" t="s">
        <v>19</v>
      </c>
      <c r="I8868" s="7">
        <v>65.000000000000014</v>
      </c>
      <c r="J8868" s="8">
        <v>300</v>
      </c>
      <c r="K8868" s="9">
        <v>195000.00000000003</v>
      </c>
      <c r="L8868" s="9">
        <v>68250.000000000015</v>
      </c>
      <c r="M8868" s="10">
        <v>0.35000000000000003</v>
      </c>
      <c r="N8868" s="4" t="s">
        <v>24</v>
      </c>
      <c r="O8868" s="4" t="str">
        <f>TEXT(Table1[[#This Row],[Invoice Date]],"yyyy")</f>
        <v>2021</v>
      </c>
      <c r="P8868" s="4" t="str">
        <f>TEXT(Table1[[#This Row],[Invoice Date]],"mmm")</f>
        <v>Nov</v>
      </c>
      <c r="Q8868" s="27">
        <f>WEEKNUM(Table1[[#This Row],[Invoice Date]]) + IF(YEAR(Table1[[#This Row],[Invoice Date]])=2021, 52, 0)</f>
        <v>100</v>
      </c>
    </row>
    <row r="8869" spans="2:17" ht="14.25" customHeight="1" x14ac:dyDescent="0.3">
      <c r="B8869" s="4" t="s">
        <v>61</v>
      </c>
      <c r="C8869" s="33">
        <v>1185731</v>
      </c>
      <c r="D8869" s="5">
        <v>44521</v>
      </c>
      <c r="E8869" s="4" t="s">
        <v>31</v>
      </c>
      <c r="F8869" s="4" t="s">
        <v>64</v>
      </c>
      <c r="G8869" s="4" t="s">
        <v>65</v>
      </c>
      <c r="H8869" s="6" t="s">
        <v>21</v>
      </c>
      <c r="I8869" s="7">
        <v>65.000000000000014</v>
      </c>
      <c r="J8869" s="8">
        <v>300</v>
      </c>
      <c r="K8869" s="9">
        <v>195000.00000000003</v>
      </c>
      <c r="L8869" s="9">
        <v>48750.000000000007</v>
      </c>
      <c r="M8869" s="10">
        <v>0.25</v>
      </c>
      <c r="N8869" s="4" t="s">
        <v>24</v>
      </c>
      <c r="O8869" s="4" t="str">
        <f>TEXT(Table1[[#This Row],[Invoice Date]],"yyyy")</f>
        <v>2021</v>
      </c>
      <c r="P8869" s="4" t="str">
        <f>TEXT(Table1[[#This Row],[Invoice Date]],"mmm")</f>
        <v>Nov</v>
      </c>
      <c r="Q8869" s="27">
        <f>WEEKNUM(Table1[[#This Row],[Invoice Date]]) + IF(YEAR(Table1[[#This Row],[Invoice Date]])=2021, 52, 0)</f>
        <v>100</v>
      </c>
    </row>
    <row r="8870" spans="2:17" ht="14.25" customHeight="1" x14ac:dyDescent="0.3">
      <c r="B8870" s="4" t="s">
        <v>61</v>
      </c>
      <c r="C8870" s="33">
        <v>1185731</v>
      </c>
      <c r="D8870" s="5">
        <v>44521</v>
      </c>
      <c r="E8870" s="4" t="s">
        <v>31</v>
      </c>
      <c r="F8870" s="4" t="s">
        <v>64</v>
      </c>
      <c r="G8870" s="4" t="s">
        <v>65</v>
      </c>
      <c r="H8870" s="6" t="s">
        <v>22</v>
      </c>
      <c r="I8870" s="7">
        <v>75.000000000000014</v>
      </c>
      <c r="J8870" s="8">
        <v>275</v>
      </c>
      <c r="K8870" s="9">
        <v>206250.00000000003</v>
      </c>
      <c r="L8870" s="9">
        <v>51562.500000000007</v>
      </c>
      <c r="M8870" s="10">
        <v>0.25</v>
      </c>
      <c r="N8870" s="4" t="s">
        <v>24</v>
      </c>
      <c r="O8870" s="4" t="str">
        <f>TEXT(Table1[[#This Row],[Invoice Date]],"yyyy")</f>
        <v>2021</v>
      </c>
      <c r="P8870" s="4" t="str">
        <f>TEXT(Table1[[#This Row],[Invoice Date]],"mmm")</f>
        <v>Nov</v>
      </c>
      <c r="Q8870" s="27">
        <f>WEEKNUM(Table1[[#This Row],[Invoice Date]]) + IF(YEAR(Table1[[#This Row],[Invoice Date]])=2021, 52, 0)</f>
        <v>100</v>
      </c>
    </row>
    <row r="8871" spans="2:17" ht="14.25" customHeight="1" x14ac:dyDescent="0.3">
      <c r="B8871" s="4" t="s">
        <v>61</v>
      </c>
      <c r="C8871" s="33">
        <v>1185731</v>
      </c>
      <c r="D8871" s="5">
        <v>44521</v>
      </c>
      <c r="E8871" s="4" t="s">
        <v>31</v>
      </c>
      <c r="F8871" s="4" t="s">
        <v>64</v>
      </c>
      <c r="G8871" s="4" t="s">
        <v>65</v>
      </c>
      <c r="H8871" s="6" t="s">
        <v>20</v>
      </c>
      <c r="I8871" s="7">
        <v>65.000000000000014</v>
      </c>
      <c r="J8871" s="8">
        <v>320</v>
      </c>
      <c r="K8871" s="9">
        <v>208000.00000000006</v>
      </c>
      <c r="L8871" s="9">
        <v>52000.000000000015</v>
      </c>
      <c r="M8871" s="10">
        <v>0.25</v>
      </c>
      <c r="N8871" s="4" t="s">
        <v>24</v>
      </c>
      <c r="O8871" s="4" t="str">
        <f>TEXT(Table1[[#This Row],[Invoice Date]],"yyyy")</f>
        <v>2021</v>
      </c>
      <c r="P8871" s="4" t="str">
        <f>TEXT(Table1[[#This Row],[Invoice Date]],"mmm")</f>
        <v>Nov</v>
      </c>
      <c r="Q8871" s="27">
        <f>WEEKNUM(Table1[[#This Row],[Invoice Date]]) + IF(YEAR(Table1[[#This Row],[Invoice Date]])=2021, 52, 0)</f>
        <v>100</v>
      </c>
    </row>
    <row r="8872" spans="2:17" ht="14.25" customHeight="1" x14ac:dyDescent="0.3">
      <c r="B8872" s="4" t="s">
        <v>14</v>
      </c>
      <c r="C8872" s="33">
        <v>1185732</v>
      </c>
      <c r="D8872" s="5">
        <v>44521</v>
      </c>
      <c r="E8872" s="4" t="s">
        <v>15</v>
      </c>
      <c r="F8872" s="4" t="s">
        <v>119</v>
      </c>
      <c r="G8872" s="4" t="s">
        <v>120</v>
      </c>
      <c r="H8872" s="6" t="s">
        <v>17</v>
      </c>
      <c r="I8872" s="7">
        <v>60</v>
      </c>
      <c r="J8872" s="8">
        <v>350</v>
      </c>
      <c r="K8872" s="9">
        <v>210000</v>
      </c>
      <c r="L8872" s="9">
        <v>84000</v>
      </c>
      <c r="M8872" s="10">
        <v>0.4</v>
      </c>
      <c r="N8872" s="4" t="s">
        <v>18</v>
      </c>
      <c r="O8872" s="4" t="str">
        <f>TEXT(Table1[[#This Row],[Invoice Date]],"yyyy")</f>
        <v>2021</v>
      </c>
      <c r="P8872" s="4" t="str">
        <f>TEXT(Table1[[#This Row],[Invoice Date]],"mmm")</f>
        <v>Nov</v>
      </c>
      <c r="Q8872" s="27">
        <f>WEEKNUM(Table1[[#This Row],[Invoice Date]]) + IF(YEAR(Table1[[#This Row],[Invoice Date]])=2021, 52, 0)</f>
        <v>100</v>
      </c>
    </row>
    <row r="8873" spans="2:17" ht="14.25" customHeight="1" x14ac:dyDescent="0.3">
      <c r="B8873" s="4" t="s">
        <v>61</v>
      </c>
      <c r="C8873" s="33">
        <v>1185731</v>
      </c>
      <c r="D8873" s="5">
        <v>44521</v>
      </c>
      <c r="E8873" s="4" t="s">
        <v>31</v>
      </c>
      <c r="F8873" s="4" t="s">
        <v>64</v>
      </c>
      <c r="G8873" s="4" t="s">
        <v>65</v>
      </c>
      <c r="H8873" s="6" t="s">
        <v>23</v>
      </c>
      <c r="I8873" s="7">
        <v>80</v>
      </c>
      <c r="J8873" s="8">
        <v>375</v>
      </c>
      <c r="K8873" s="9">
        <v>300000</v>
      </c>
      <c r="L8873" s="9">
        <v>90000</v>
      </c>
      <c r="M8873" s="10">
        <v>0.3</v>
      </c>
      <c r="N8873" s="4" t="s">
        <v>24</v>
      </c>
      <c r="O8873" s="4" t="str">
        <f>TEXT(Table1[[#This Row],[Invoice Date]],"yyyy")</f>
        <v>2021</v>
      </c>
      <c r="P8873" s="4" t="str">
        <f>TEXT(Table1[[#This Row],[Invoice Date]],"mmm")</f>
        <v>Nov</v>
      </c>
      <c r="Q8873" s="27">
        <f>WEEKNUM(Table1[[#This Row],[Invoice Date]]) + IF(YEAR(Table1[[#This Row],[Invoice Date]])=2021, 52, 0)</f>
        <v>100</v>
      </c>
    </row>
    <row r="8874" spans="2:17" ht="14.25" customHeight="1" x14ac:dyDescent="0.3">
      <c r="B8874" s="4" t="s">
        <v>61</v>
      </c>
      <c r="C8874" s="33">
        <v>1185731</v>
      </c>
      <c r="D8874" s="5">
        <v>44521</v>
      </c>
      <c r="E8874" s="4" t="s">
        <v>31</v>
      </c>
      <c r="F8874" s="4" t="s">
        <v>64</v>
      </c>
      <c r="G8874" s="4" t="s">
        <v>65</v>
      </c>
      <c r="H8874" s="6" t="s">
        <v>17</v>
      </c>
      <c r="I8874" s="7">
        <v>75.000000000000014</v>
      </c>
      <c r="J8874" s="8">
        <v>425</v>
      </c>
      <c r="K8874" s="9">
        <v>318750.00000000006</v>
      </c>
      <c r="L8874" s="9">
        <v>111562.50000000003</v>
      </c>
      <c r="M8874" s="10">
        <v>0.35000000000000003</v>
      </c>
      <c r="N8874" s="4" t="s">
        <v>24</v>
      </c>
      <c r="O8874" s="4" t="str">
        <f>TEXT(Table1[[#This Row],[Invoice Date]],"yyyy")</f>
        <v>2021</v>
      </c>
      <c r="P8874" s="4" t="str">
        <f>TEXT(Table1[[#This Row],[Invoice Date]],"mmm")</f>
        <v>Nov</v>
      </c>
      <c r="Q8874" s="27">
        <f>WEEKNUM(Table1[[#This Row],[Invoice Date]]) + IF(YEAR(Table1[[#This Row],[Invoice Date]])=2021, 52, 0)</f>
        <v>100</v>
      </c>
    </row>
    <row r="8875" spans="2:17" ht="14.25" customHeight="1" x14ac:dyDescent="0.3">
      <c r="B8875" s="4" t="s">
        <v>14</v>
      </c>
      <c r="C8875" s="33">
        <v>1185732</v>
      </c>
      <c r="D8875" s="5">
        <v>44521</v>
      </c>
      <c r="E8875" s="4" t="s">
        <v>15</v>
      </c>
      <c r="F8875" s="4" t="s">
        <v>40</v>
      </c>
      <c r="G8875" s="4" t="s">
        <v>41</v>
      </c>
      <c r="H8875" s="6" t="s">
        <v>17</v>
      </c>
      <c r="I8875" s="7">
        <v>65</v>
      </c>
      <c r="J8875" s="8">
        <v>500</v>
      </c>
      <c r="K8875" s="9">
        <v>325000</v>
      </c>
      <c r="L8875" s="9">
        <v>178750</v>
      </c>
      <c r="M8875" s="10">
        <v>0.55000000000000004</v>
      </c>
      <c r="N8875" s="4" t="s">
        <v>24</v>
      </c>
      <c r="O8875" s="4" t="str">
        <f>TEXT(Table1[[#This Row],[Invoice Date]],"yyyy")</f>
        <v>2021</v>
      </c>
      <c r="P8875" s="4" t="str">
        <f>TEXT(Table1[[#This Row],[Invoice Date]],"mmm")</f>
        <v>Nov</v>
      </c>
      <c r="Q8875" s="27">
        <f>WEEKNUM(Table1[[#This Row],[Invoice Date]]) + IF(YEAR(Table1[[#This Row],[Invoice Date]])=2021, 52, 0)</f>
        <v>100</v>
      </c>
    </row>
    <row r="8876" spans="2:17" ht="14.25" customHeight="1" x14ac:dyDescent="0.3">
      <c r="B8876" s="4" t="s">
        <v>61</v>
      </c>
      <c r="C8876" s="33">
        <v>1185731</v>
      </c>
      <c r="D8876" s="5">
        <v>44522</v>
      </c>
      <c r="E8876" s="4" t="s">
        <v>48</v>
      </c>
      <c r="F8876" s="4" t="s">
        <v>98</v>
      </c>
      <c r="G8876" s="4" t="s">
        <v>99</v>
      </c>
      <c r="H8876" s="6" t="s">
        <v>20</v>
      </c>
      <c r="I8876" s="7">
        <v>41</v>
      </c>
      <c r="J8876" s="8">
        <v>57</v>
      </c>
      <c r="K8876" s="9">
        <v>2337</v>
      </c>
      <c r="L8876" s="9">
        <v>1191.8700000000001</v>
      </c>
      <c r="M8876" s="10">
        <v>0.51</v>
      </c>
      <c r="N8876" s="4" t="s">
        <v>83</v>
      </c>
      <c r="O8876" s="4" t="str">
        <f>TEXT(Table1[[#This Row],[Invoice Date]],"yyyy")</f>
        <v>2021</v>
      </c>
      <c r="P8876" s="4" t="str">
        <f>TEXT(Table1[[#This Row],[Invoice Date]],"mmm")</f>
        <v>Nov</v>
      </c>
      <c r="Q8876" s="27">
        <f>WEEKNUM(Table1[[#This Row],[Invoice Date]]) + IF(YEAR(Table1[[#This Row],[Invoice Date]])=2021, 52, 0)</f>
        <v>100</v>
      </c>
    </row>
    <row r="8877" spans="2:17" ht="14.25" customHeight="1" x14ac:dyDescent="0.3">
      <c r="B8877" s="4" t="s">
        <v>14</v>
      </c>
      <c r="C8877" s="33">
        <v>1185732</v>
      </c>
      <c r="D8877" s="5">
        <v>44522</v>
      </c>
      <c r="E8877" s="4" t="s">
        <v>48</v>
      </c>
      <c r="F8877" s="4" t="s">
        <v>98</v>
      </c>
      <c r="G8877" s="4" t="s">
        <v>99</v>
      </c>
      <c r="H8877" s="6" t="s">
        <v>21</v>
      </c>
      <c r="I8877" s="7">
        <v>52</v>
      </c>
      <c r="J8877" s="8">
        <v>52</v>
      </c>
      <c r="K8877" s="9">
        <v>2704</v>
      </c>
      <c r="L8877" s="9">
        <v>1352</v>
      </c>
      <c r="M8877" s="10">
        <v>0.5</v>
      </c>
      <c r="N8877" s="4" t="s">
        <v>83</v>
      </c>
      <c r="O8877" s="4" t="str">
        <f>TEXT(Table1[[#This Row],[Invoice Date]],"yyyy")</f>
        <v>2021</v>
      </c>
      <c r="P8877" s="4" t="str">
        <f>TEXT(Table1[[#This Row],[Invoice Date]],"mmm")</f>
        <v>Nov</v>
      </c>
      <c r="Q8877" s="27">
        <f>WEEKNUM(Table1[[#This Row],[Invoice Date]]) + IF(YEAR(Table1[[#This Row],[Invoice Date]])=2021, 52, 0)</f>
        <v>100</v>
      </c>
    </row>
    <row r="8878" spans="2:17" ht="14.25" customHeight="1" x14ac:dyDescent="0.3">
      <c r="B8878" s="4" t="s">
        <v>61</v>
      </c>
      <c r="C8878" s="33">
        <v>1185731</v>
      </c>
      <c r="D8878" s="5">
        <v>44522</v>
      </c>
      <c r="E8878" s="4" t="s">
        <v>48</v>
      </c>
      <c r="F8878" s="4" t="s">
        <v>98</v>
      </c>
      <c r="G8878" s="4" t="s">
        <v>99</v>
      </c>
      <c r="H8878" s="6" t="s">
        <v>19</v>
      </c>
      <c r="I8878" s="7">
        <v>39</v>
      </c>
      <c r="J8878" s="8">
        <v>72</v>
      </c>
      <c r="K8878" s="9">
        <v>2808</v>
      </c>
      <c r="L8878" s="9">
        <v>1319.76</v>
      </c>
      <c r="M8878" s="10">
        <v>0.47</v>
      </c>
      <c r="N8878" s="4" t="s">
        <v>83</v>
      </c>
      <c r="O8878" s="4" t="str">
        <f>TEXT(Table1[[#This Row],[Invoice Date]],"yyyy")</f>
        <v>2021</v>
      </c>
      <c r="P8878" s="4" t="str">
        <f>TEXT(Table1[[#This Row],[Invoice Date]],"mmm")</f>
        <v>Nov</v>
      </c>
      <c r="Q8878" s="27">
        <f>WEEKNUM(Table1[[#This Row],[Invoice Date]]) + IF(YEAR(Table1[[#This Row],[Invoice Date]])=2021, 52, 0)</f>
        <v>100</v>
      </c>
    </row>
    <row r="8879" spans="2:17" ht="14.25" customHeight="1" x14ac:dyDescent="0.3">
      <c r="B8879" s="4" t="s">
        <v>14</v>
      </c>
      <c r="C8879" s="33">
        <v>1185732</v>
      </c>
      <c r="D8879" s="5">
        <v>44522</v>
      </c>
      <c r="E8879" s="4" t="s">
        <v>48</v>
      </c>
      <c r="F8879" s="4" t="s">
        <v>98</v>
      </c>
      <c r="G8879" s="4" t="s">
        <v>99</v>
      </c>
      <c r="H8879" s="6" t="s">
        <v>22</v>
      </c>
      <c r="I8879" s="7">
        <v>59</v>
      </c>
      <c r="J8879" s="8">
        <v>53</v>
      </c>
      <c r="K8879" s="9">
        <v>3127</v>
      </c>
      <c r="L8879" s="9">
        <v>1500.96</v>
      </c>
      <c r="M8879" s="10">
        <v>0.48</v>
      </c>
      <c r="N8879" s="4" t="s">
        <v>83</v>
      </c>
      <c r="O8879" s="4" t="str">
        <f>TEXT(Table1[[#This Row],[Invoice Date]],"yyyy")</f>
        <v>2021</v>
      </c>
      <c r="P8879" s="4" t="str">
        <f>TEXT(Table1[[#This Row],[Invoice Date]],"mmm")</f>
        <v>Nov</v>
      </c>
      <c r="Q8879" s="27">
        <f>WEEKNUM(Table1[[#This Row],[Invoice Date]]) + IF(YEAR(Table1[[#This Row],[Invoice Date]])=2021, 52, 0)</f>
        <v>100</v>
      </c>
    </row>
    <row r="8880" spans="2:17" ht="14.25" customHeight="1" x14ac:dyDescent="0.3">
      <c r="B8880" s="4" t="s">
        <v>14</v>
      </c>
      <c r="C8880" s="33">
        <v>1185732</v>
      </c>
      <c r="D8880" s="5">
        <v>44522</v>
      </c>
      <c r="E8880" s="4" t="s">
        <v>15</v>
      </c>
      <c r="F8880" s="4" t="s">
        <v>40</v>
      </c>
      <c r="G8880" s="4" t="s">
        <v>41</v>
      </c>
      <c r="H8880" s="6" t="s">
        <v>19</v>
      </c>
      <c r="I8880" s="7">
        <v>41</v>
      </c>
      <c r="J8880" s="8">
        <v>85</v>
      </c>
      <c r="K8880" s="9">
        <v>3485</v>
      </c>
      <c r="L8880" s="9">
        <v>1359.1499999999999</v>
      </c>
      <c r="M8880" s="10">
        <v>0.38999999999999996</v>
      </c>
      <c r="N8880" s="4" t="s">
        <v>24</v>
      </c>
      <c r="O8880" s="4" t="str">
        <f>TEXT(Table1[[#This Row],[Invoice Date]],"yyyy")</f>
        <v>2021</v>
      </c>
      <c r="P8880" s="4" t="str">
        <f>TEXT(Table1[[#This Row],[Invoice Date]],"mmm")</f>
        <v>Nov</v>
      </c>
      <c r="Q8880" s="27">
        <f>WEEKNUM(Table1[[#This Row],[Invoice Date]]) + IF(YEAR(Table1[[#This Row],[Invoice Date]])=2021, 52, 0)</f>
        <v>100</v>
      </c>
    </row>
    <row r="8881" spans="2:17" ht="14.25" customHeight="1" x14ac:dyDescent="0.3">
      <c r="B8881" s="4" t="s">
        <v>14</v>
      </c>
      <c r="C8881" s="33">
        <v>1185732</v>
      </c>
      <c r="D8881" s="5">
        <v>44522</v>
      </c>
      <c r="E8881" s="4" t="s">
        <v>15</v>
      </c>
      <c r="F8881" s="4" t="s">
        <v>40</v>
      </c>
      <c r="G8881" s="4" t="s">
        <v>41</v>
      </c>
      <c r="H8881" s="6" t="s">
        <v>19</v>
      </c>
      <c r="I8881" s="7">
        <v>59</v>
      </c>
      <c r="J8881" s="8">
        <v>70</v>
      </c>
      <c r="K8881" s="9">
        <v>4130</v>
      </c>
      <c r="L8881" s="9">
        <v>1899.8</v>
      </c>
      <c r="M8881" s="10">
        <v>0.45999999999999996</v>
      </c>
      <c r="N8881" s="4" t="s">
        <v>83</v>
      </c>
      <c r="O8881" s="4" t="str">
        <f>TEXT(Table1[[#This Row],[Invoice Date]],"yyyy")</f>
        <v>2021</v>
      </c>
      <c r="P8881" s="4" t="str">
        <f>TEXT(Table1[[#This Row],[Invoice Date]],"mmm")</f>
        <v>Nov</v>
      </c>
      <c r="Q8881" s="27">
        <f>WEEKNUM(Table1[[#This Row],[Invoice Date]]) + IF(YEAR(Table1[[#This Row],[Invoice Date]])=2021, 52, 0)</f>
        <v>100</v>
      </c>
    </row>
    <row r="8882" spans="2:17" ht="14.25" customHeight="1" x14ac:dyDescent="0.3">
      <c r="B8882" s="4" t="s">
        <v>14</v>
      </c>
      <c r="C8882" s="33">
        <v>1185732</v>
      </c>
      <c r="D8882" s="5">
        <v>44522</v>
      </c>
      <c r="E8882" s="4" t="s">
        <v>48</v>
      </c>
      <c r="F8882" s="4" t="s">
        <v>98</v>
      </c>
      <c r="G8882" s="4" t="s">
        <v>99</v>
      </c>
      <c r="H8882" s="6" t="s">
        <v>23</v>
      </c>
      <c r="I8882" s="7">
        <v>66</v>
      </c>
      <c r="J8882" s="8">
        <v>80</v>
      </c>
      <c r="K8882" s="9">
        <v>5280</v>
      </c>
      <c r="L8882" s="9">
        <v>2851.2000000000003</v>
      </c>
      <c r="M8882" s="10">
        <v>0.54</v>
      </c>
      <c r="N8882" s="4" t="s">
        <v>83</v>
      </c>
      <c r="O8882" s="4" t="str">
        <f>TEXT(Table1[[#This Row],[Invoice Date]],"yyyy")</f>
        <v>2021</v>
      </c>
      <c r="P8882" s="4" t="str">
        <f>TEXT(Table1[[#This Row],[Invoice Date]],"mmm")</f>
        <v>Nov</v>
      </c>
      <c r="Q8882" s="27">
        <f>WEEKNUM(Table1[[#This Row],[Invoice Date]]) + IF(YEAR(Table1[[#This Row],[Invoice Date]])=2021, 52, 0)</f>
        <v>100</v>
      </c>
    </row>
    <row r="8883" spans="2:17" ht="14.25" customHeight="1" x14ac:dyDescent="0.3">
      <c r="B8883" s="4" t="s">
        <v>61</v>
      </c>
      <c r="C8883" s="33">
        <v>1185731</v>
      </c>
      <c r="D8883" s="5">
        <v>44522</v>
      </c>
      <c r="E8883" s="4" t="s">
        <v>48</v>
      </c>
      <c r="F8883" s="4" t="s">
        <v>98</v>
      </c>
      <c r="G8883" s="4" t="s">
        <v>99</v>
      </c>
      <c r="H8883" s="6" t="s">
        <v>17</v>
      </c>
      <c r="I8883" s="7">
        <v>48</v>
      </c>
      <c r="J8883" s="8">
        <v>123</v>
      </c>
      <c r="K8883" s="9">
        <v>5904</v>
      </c>
      <c r="L8883" s="9">
        <v>3070.08</v>
      </c>
      <c r="M8883" s="10">
        <v>0.52</v>
      </c>
      <c r="N8883" s="4" t="s">
        <v>83</v>
      </c>
      <c r="O8883" s="4" t="str">
        <f>TEXT(Table1[[#This Row],[Invoice Date]],"yyyy")</f>
        <v>2021</v>
      </c>
      <c r="P8883" s="4" t="str">
        <f>TEXT(Table1[[#This Row],[Invoice Date]],"mmm")</f>
        <v>Nov</v>
      </c>
      <c r="Q8883" s="27">
        <f>WEEKNUM(Table1[[#This Row],[Invoice Date]]) + IF(YEAR(Table1[[#This Row],[Invoice Date]])=2021, 52, 0)</f>
        <v>100</v>
      </c>
    </row>
    <row r="8884" spans="2:17" ht="14.25" customHeight="1" x14ac:dyDescent="0.3">
      <c r="B8884" s="4" t="s">
        <v>61</v>
      </c>
      <c r="C8884" s="33">
        <v>1185731</v>
      </c>
      <c r="D8884" s="5">
        <v>44522</v>
      </c>
      <c r="E8884" s="4" t="s">
        <v>48</v>
      </c>
      <c r="F8884" s="4" t="s">
        <v>98</v>
      </c>
      <c r="G8884" s="4" t="s">
        <v>99</v>
      </c>
      <c r="H8884" s="6" t="s">
        <v>20</v>
      </c>
      <c r="I8884" s="7">
        <v>45</v>
      </c>
      <c r="J8884" s="8">
        <v>220</v>
      </c>
      <c r="K8884" s="9">
        <v>99000</v>
      </c>
      <c r="L8884" s="9">
        <v>39600</v>
      </c>
      <c r="M8884" s="10">
        <v>0.4</v>
      </c>
      <c r="N8884" s="4" t="s">
        <v>83</v>
      </c>
      <c r="O8884" s="4" t="str">
        <f>TEXT(Table1[[#This Row],[Invoice Date]],"yyyy")</f>
        <v>2021</v>
      </c>
      <c r="P8884" s="4" t="str">
        <f>TEXT(Table1[[#This Row],[Invoice Date]],"mmm")</f>
        <v>Nov</v>
      </c>
      <c r="Q8884" s="27">
        <f>WEEKNUM(Table1[[#This Row],[Invoice Date]]) + IF(YEAR(Table1[[#This Row],[Invoice Date]])=2021, 52, 0)</f>
        <v>100</v>
      </c>
    </row>
    <row r="8885" spans="2:17" ht="14.25" customHeight="1" x14ac:dyDescent="0.3">
      <c r="B8885" s="4" t="s">
        <v>61</v>
      </c>
      <c r="C8885" s="33">
        <v>1185731</v>
      </c>
      <c r="D8885" s="5">
        <v>44522</v>
      </c>
      <c r="E8885" s="4" t="s">
        <v>48</v>
      </c>
      <c r="F8885" s="4" t="s">
        <v>98</v>
      </c>
      <c r="G8885" s="4" t="s">
        <v>99</v>
      </c>
      <c r="H8885" s="6" t="s">
        <v>19</v>
      </c>
      <c r="I8885" s="7">
        <v>40</v>
      </c>
      <c r="J8885" s="8">
        <v>275</v>
      </c>
      <c r="K8885" s="9">
        <v>110000</v>
      </c>
      <c r="L8885" s="9">
        <v>38500</v>
      </c>
      <c r="M8885" s="10">
        <v>0.35</v>
      </c>
      <c r="N8885" s="4" t="s">
        <v>83</v>
      </c>
      <c r="O8885" s="4" t="str">
        <f>TEXT(Table1[[#This Row],[Invoice Date]],"yyyy")</f>
        <v>2021</v>
      </c>
      <c r="P8885" s="4" t="str">
        <f>TEXT(Table1[[#This Row],[Invoice Date]],"mmm")</f>
        <v>Nov</v>
      </c>
      <c r="Q8885" s="27">
        <f>WEEKNUM(Table1[[#This Row],[Invoice Date]]) + IF(YEAR(Table1[[#This Row],[Invoice Date]])=2021, 52, 0)</f>
        <v>100</v>
      </c>
    </row>
    <row r="8886" spans="2:17" ht="14.25" customHeight="1" x14ac:dyDescent="0.3">
      <c r="B8886" s="4" t="s">
        <v>14</v>
      </c>
      <c r="C8886" s="33">
        <v>1185732</v>
      </c>
      <c r="D8886" s="5">
        <v>44522</v>
      </c>
      <c r="E8886" s="4" t="s">
        <v>48</v>
      </c>
      <c r="F8886" s="4" t="s">
        <v>98</v>
      </c>
      <c r="G8886" s="4" t="s">
        <v>99</v>
      </c>
      <c r="H8886" s="6" t="s">
        <v>21</v>
      </c>
      <c r="I8886" s="7">
        <v>55.000000000000007</v>
      </c>
      <c r="J8886" s="8">
        <v>200</v>
      </c>
      <c r="K8886" s="9">
        <v>110000.00000000001</v>
      </c>
      <c r="L8886" s="9">
        <v>44000.000000000007</v>
      </c>
      <c r="M8886" s="10">
        <v>0.4</v>
      </c>
      <c r="N8886" s="4" t="s">
        <v>83</v>
      </c>
      <c r="O8886" s="4" t="str">
        <f>TEXT(Table1[[#This Row],[Invoice Date]],"yyyy")</f>
        <v>2021</v>
      </c>
      <c r="P8886" s="4" t="str">
        <f>TEXT(Table1[[#This Row],[Invoice Date]],"mmm")</f>
        <v>Nov</v>
      </c>
      <c r="Q8886" s="27">
        <f>WEEKNUM(Table1[[#This Row],[Invoice Date]]) + IF(YEAR(Table1[[#This Row],[Invoice Date]])=2021, 52, 0)</f>
        <v>100</v>
      </c>
    </row>
    <row r="8887" spans="2:17" ht="14.25" customHeight="1" x14ac:dyDescent="0.3">
      <c r="B8887" s="4" t="s">
        <v>14</v>
      </c>
      <c r="C8887" s="33">
        <v>1185732</v>
      </c>
      <c r="D8887" s="5">
        <v>44522</v>
      </c>
      <c r="E8887" s="4" t="s">
        <v>48</v>
      </c>
      <c r="F8887" s="4" t="s">
        <v>98</v>
      </c>
      <c r="G8887" s="4" t="s">
        <v>99</v>
      </c>
      <c r="H8887" s="6" t="s">
        <v>22</v>
      </c>
      <c r="I8887" s="7">
        <v>65</v>
      </c>
      <c r="J8887" s="8">
        <v>175</v>
      </c>
      <c r="K8887" s="9">
        <v>113750</v>
      </c>
      <c r="L8887" s="9">
        <v>39812.5</v>
      </c>
      <c r="M8887" s="10">
        <v>0.35</v>
      </c>
      <c r="N8887" s="4" t="s">
        <v>83</v>
      </c>
      <c r="O8887" s="4" t="str">
        <f>TEXT(Table1[[#This Row],[Invoice Date]],"yyyy")</f>
        <v>2021</v>
      </c>
      <c r="P8887" s="4" t="str">
        <f>TEXT(Table1[[#This Row],[Invoice Date]],"mmm")</f>
        <v>Nov</v>
      </c>
      <c r="Q8887" s="27">
        <f>WEEKNUM(Table1[[#This Row],[Invoice Date]]) + IF(YEAR(Table1[[#This Row],[Invoice Date]])=2021, 52, 0)</f>
        <v>100</v>
      </c>
    </row>
    <row r="8888" spans="2:17" ht="14.25" customHeight="1" x14ac:dyDescent="0.3">
      <c r="B8888" s="4" t="s">
        <v>14</v>
      </c>
      <c r="C8888" s="33">
        <v>1185732</v>
      </c>
      <c r="D8888" s="5">
        <v>44522</v>
      </c>
      <c r="E8888" s="4" t="s">
        <v>15</v>
      </c>
      <c r="F8888" s="4" t="s">
        <v>40</v>
      </c>
      <c r="G8888" s="4" t="s">
        <v>41</v>
      </c>
      <c r="H8888" s="6" t="s">
        <v>19</v>
      </c>
      <c r="I8888" s="7">
        <v>60.000000000000007</v>
      </c>
      <c r="J8888" s="8">
        <v>250</v>
      </c>
      <c r="K8888" s="9">
        <v>150000.00000000003</v>
      </c>
      <c r="L8888" s="9">
        <v>52500.000000000007</v>
      </c>
      <c r="M8888" s="10">
        <v>0.35</v>
      </c>
      <c r="N8888" s="4" t="s">
        <v>24</v>
      </c>
      <c r="O8888" s="4" t="str">
        <f>TEXT(Table1[[#This Row],[Invoice Date]],"yyyy")</f>
        <v>2021</v>
      </c>
      <c r="P8888" s="4" t="str">
        <f>TEXT(Table1[[#This Row],[Invoice Date]],"mmm")</f>
        <v>Nov</v>
      </c>
      <c r="Q8888" s="27">
        <f>WEEKNUM(Table1[[#This Row],[Invoice Date]]) + IF(YEAR(Table1[[#This Row],[Invoice Date]])=2021, 52, 0)</f>
        <v>100</v>
      </c>
    </row>
    <row r="8889" spans="2:17" ht="14.25" customHeight="1" x14ac:dyDescent="0.3">
      <c r="B8889" s="4" t="s">
        <v>14</v>
      </c>
      <c r="C8889" s="33">
        <v>1185732</v>
      </c>
      <c r="D8889" s="5">
        <v>44522</v>
      </c>
      <c r="E8889" s="4" t="s">
        <v>48</v>
      </c>
      <c r="F8889" s="4" t="s">
        <v>98</v>
      </c>
      <c r="G8889" s="4" t="s">
        <v>99</v>
      </c>
      <c r="H8889" s="6" t="s">
        <v>23</v>
      </c>
      <c r="I8889" s="7">
        <v>70</v>
      </c>
      <c r="J8889" s="8">
        <v>275</v>
      </c>
      <c r="K8889" s="9">
        <v>192500</v>
      </c>
      <c r="L8889" s="9">
        <v>77000</v>
      </c>
      <c r="M8889" s="10">
        <v>0.4</v>
      </c>
      <c r="N8889" s="4" t="s">
        <v>83</v>
      </c>
      <c r="O8889" s="4" t="str">
        <f>TEXT(Table1[[#This Row],[Invoice Date]],"yyyy")</f>
        <v>2021</v>
      </c>
      <c r="P8889" s="4" t="str">
        <f>TEXT(Table1[[#This Row],[Invoice Date]],"mmm")</f>
        <v>Nov</v>
      </c>
      <c r="Q8889" s="27">
        <f>WEEKNUM(Table1[[#This Row],[Invoice Date]]) + IF(YEAR(Table1[[#This Row],[Invoice Date]])=2021, 52, 0)</f>
        <v>100</v>
      </c>
    </row>
    <row r="8890" spans="2:17" ht="14.25" customHeight="1" x14ac:dyDescent="0.3">
      <c r="B8890" s="4" t="s">
        <v>61</v>
      </c>
      <c r="C8890" s="33">
        <v>1185731</v>
      </c>
      <c r="D8890" s="5">
        <v>44522</v>
      </c>
      <c r="E8890" s="4" t="s">
        <v>48</v>
      </c>
      <c r="F8890" s="4" t="s">
        <v>98</v>
      </c>
      <c r="G8890" s="4" t="s">
        <v>99</v>
      </c>
      <c r="H8890" s="6" t="s">
        <v>17</v>
      </c>
      <c r="I8890" s="7">
        <v>50</v>
      </c>
      <c r="J8890" s="8">
        <v>425</v>
      </c>
      <c r="K8890" s="9">
        <v>212500</v>
      </c>
      <c r="L8890" s="9">
        <v>85000</v>
      </c>
      <c r="M8890" s="10">
        <v>0.4</v>
      </c>
      <c r="N8890" s="4" t="s">
        <v>83</v>
      </c>
      <c r="O8890" s="4" t="str">
        <f>TEXT(Table1[[#This Row],[Invoice Date]],"yyyy")</f>
        <v>2021</v>
      </c>
      <c r="P8890" s="4" t="str">
        <f>TEXT(Table1[[#This Row],[Invoice Date]],"mmm")</f>
        <v>Nov</v>
      </c>
      <c r="Q8890" s="27">
        <f>WEEKNUM(Table1[[#This Row],[Invoice Date]]) + IF(YEAR(Table1[[#This Row],[Invoice Date]])=2021, 52, 0)</f>
        <v>100</v>
      </c>
    </row>
    <row r="8891" spans="2:17" ht="14.25" customHeight="1" x14ac:dyDescent="0.3">
      <c r="B8891" s="4" t="s">
        <v>14</v>
      </c>
      <c r="C8891" s="33">
        <v>1185732</v>
      </c>
      <c r="D8891" s="5">
        <v>44523</v>
      </c>
      <c r="E8891" s="4" t="s">
        <v>15</v>
      </c>
      <c r="F8891" s="4" t="s">
        <v>40</v>
      </c>
      <c r="G8891" s="4" t="s">
        <v>41</v>
      </c>
      <c r="H8891" s="6" t="s">
        <v>20</v>
      </c>
      <c r="I8891" s="7">
        <v>42</v>
      </c>
      <c r="J8891" s="8">
        <v>54</v>
      </c>
      <c r="K8891" s="9">
        <v>2268</v>
      </c>
      <c r="L8891" s="9">
        <v>975.2399999999999</v>
      </c>
      <c r="M8891" s="10">
        <v>0.42999999999999994</v>
      </c>
      <c r="N8891" s="4" t="s">
        <v>24</v>
      </c>
      <c r="O8891" s="4" t="str">
        <f>TEXT(Table1[[#This Row],[Invoice Date]],"yyyy")</f>
        <v>2021</v>
      </c>
      <c r="P8891" s="4" t="str">
        <f>TEXT(Table1[[#This Row],[Invoice Date]],"mmm")</f>
        <v>Nov</v>
      </c>
      <c r="Q8891" s="27">
        <f>WEEKNUM(Table1[[#This Row],[Invoice Date]]) + IF(YEAR(Table1[[#This Row],[Invoice Date]])=2021, 52, 0)</f>
        <v>100</v>
      </c>
    </row>
    <row r="8892" spans="2:17" ht="14.25" customHeight="1" x14ac:dyDescent="0.3">
      <c r="B8892" s="4" t="s">
        <v>14</v>
      </c>
      <c r="C8892" s="33">
        <v>1185732</v>
      </c>
      <c r="D8892" s="5">
        <v>44523</v>
      </c>
      <c r="E8892" s="4" t="s">
        <v>15</v>
      </c>
      <c r="F8892" s="4" t="s">
        <v>40</v>
      </c>
      <c r="G8892" s="4" t="s">
        <v>41</v>
      </c>
      <c r="H8892" s="6" t="s">
        <v>20</v>
      </c>
      <c r="I8892" s="7">
        <v>52</v>
      </c>
      <c r="J8892" s="8">
        <v>44</v>
      </c>
      <c r="K8892" s="9">
        <v>2288</v>
      </c>
      <c r="L8892" s="9">
        <v>1144</v>
      </c>
      <c r="M8892" s="10">
        <v>0.5</v>
      </c>
      <c r="N8892" s="4" t="s">
        <v>83</v>
      </c>
      <c r="O8892" s="4" t="str">
        <f>TEXT(Table1[[#This Row],[Invoice Date]],"yyyy")</f>
        <v>2021</v>
      </c>
      <c r="P8892" s="4" t="str">
        <f>TEXT(Table1[[#This Row],[Invoice Date]],"mmm")</f>
        <v>Nov</v>
      </c>
      <c r="Q8892" s="27">
        <f>WEEKNUM(Table1[[#This Row],[Invoice Date]]) + IF(YEAR(Table1[[#This Row],[Invoice Date]])=2021, 52, 0)</f>
        <v>100</v>
      </c>
    </row>
    <row r="8893" spans="2:17" ht="14.25" customHeight="1" x14ac:dyDescent="0.3">
      <c r="B8893" s="4" t="s">
        <v>14</v>
      </c>
      <c r="C8893" s="33">
        <v>1185732</v>
      </c>
      <c r="D8893" s="5">
        <v>44523</v>
      </c>
      <c r="E8893" s="4" t="s">
        <v>31</v>
      </c>
      <c r="F8893" s="4" t="s">
        <v>86</v>
      </c>
      <c r="G8893" s="4" t="s">
        <v>87</v>
      </c>
      <c r="H8893" s="6" t="s">
        <v>21</v>
      </c>
      <c r="I8893" s="7">
        <v>33</v>
      </c>
      <c r="J8893" s="8">
        <v>116</v>
      </c>
      <c r="K8893" s="9">
        <v>3828</v>
      </c>
      <c r="L8893" s="9">
        <v>1607.76</v>
      </c>
      <c r="M8893" s="10">
        <v>0.42</v>
      </c>
      <c r="N8893" s="4" t="s">
        <v>24</v>
      </c>
      <c r="O8893" s="4" t="str">
        <f>TEXT(Table1[[#This Row],[Invoice Date]],"yyyy")</f>
        <v>2021</v>
      </c>
      <c r="P8893" s="4" t="str">
        <f>TEXT(Table1[[#This Row],[Invoice Date]],"mmm")</f>
        <v>Nov</v>
      </c>
      <c r="Q8893" s="27">
        <f>WEEKNUM(Table1[[#This Row],[Invoice Date]]) + IF(YEAR(Table1[[#This Row],[Invoice Date]])=2021, 52, 0)</f>
        <v>100</v>
      </c>
    </row>
    <row r="8894" spans="2:17" ht="14.25" customHeight="1" x14ac:dyDescent="0.3">
      <c r="B8894" s="4" t="s">
        <v>14</v>
      </c>
      <c r="C8894" s="33">
        <v>1185732</v>
      </c>
      <c r="D8894" s="5">
        <v>44523</v>
      </c>
      <c r="E8894" s="4" t="s">
        <v>31</v>
      </c>
      <c r="F8894" s="4" t="s">
        <v>86</v>
      </c>
      <c r="G8894" s="4" t="s">
        <v>87</v>
      </c>
      <c r="H8894" s="6" t="s">
        <v>20</v>
      </c>
      <c r="I8894" s="7">
        <v>33</v>
      </c>
      <c r="J8894" s="8">
        <v>124</v>
      </c>
      <c r="K8894" s="9">
        <v>4092</v>
      </c>
      <c r="L8894" s="9">
        <v>1595.8799999999999</v>
      </c>
      <c r="M8894" s="10">
        <v>0.38999999999999996</v>
      </c>
      <c r="N8894" s="4" t="s">
        <v>24</v>
      </c>
      <c r="O8894" s="4" t="str">
        <f>TEXT(Table1[[#This Row],[Invoice Date]],"yyyy")</f>
        <v>2021</v>
      </c>
      <c r="P8894" s="4" t="str">
        <f>TEXT(Table1[[#This Row],[Invoice Date]],"mmm")</f>
        <v>Nov</v>
      </c>
      <c r="Q8894" s="27">
        <f>WEEKNUM(Table1[[#This Row],[Invoice Date]]) + IF(YEAR(Table1[[#This Row],[Invoice Date]])=2021, 52, 0)</f>
        <v>100</v>
      </c>
    </row>
    <row r="8895" spans="2:17" ht="14.25" customHeight="1" x14ac:dyDescent="0.3">
      <c r="B8895" s="4" t="s">
        <v>14</v>
      </c>
      <c r="C8895" s="33">
        <v>1185732</v>
      </c>
      <c r="D8895" s="5">
        <v>44523</v>
      </c>
      <c r="E8895" s="4" t="s">
        <v>31</v>
      </c>
      <c r="F8895" s="4" t="s">
        <v>86</v>
      </c>
      <c r="G8895" s="4" t="s">
        <v>87</v>
      </c>
      <c r="H8895" s="6" t="s">
        <v>21</v>
      </c>
      <c r="I8895" s="7">
        <v>42</v>
      </c>
      <c r="J8895" s="8">
        <v>98</v>
      </c>
      <c r="K8895" s="9">
        <v>4116</v>
      </c>
      <c r="L8895" s="9">
        <v>1934.52</v>
      </c>
      <c r="M8895" s="10">
        <v>0.47</v>
      </c>
      <c r="N8895" s="4" t="s">
        <v>83</v>
      </c>
      <c r="O8895" s="4" t="str">
        <f>TEXT(Table1[[#This Row],[Invoice Date]],"yyyy")</f>
        <v>2021</v>
      </c>
      <c r="P8895" s="4" t="str">
        <f>TEXT(Table1[[#This Row],[Invoice Date]],"mmm")</f>
        <v>Nov</v>
      </c>
      <c r="Q8895" s="27">
        <f>WEEKNUM(Table1[[#This Row],[Invoice Date]]) + IF(YEAR(Table1[[#This Row],[Invoice Date]])=2021, 52, 0)</f>
        <v>100</v>
      </c>
    </row>
    <row r="8896" spans="2:17" ht="14.25" customHeight="1" x14ac:dyDescent="0.3">
      <c r="B8896" s="4" t="s">
        <v>14</v>
      </c>
      <c r="C8896" s="33">
        <v>1185732</v>
      </c>
      <c r="D8896" s="5">
        <v>44523</v>
      </c>
      <c r="E8896" s="4" t="s">
        <v>31</v>
      </c>
      <c r="F8896" s="4" t="s">
        <v>86</v>
      </c>
      <c r="G8896" s="4" t="s">
        <v>87</v>
      </c>
      <c r="H8896" s="6" t="s">
        <v>22</v>
      </c>
      <c r="I8896" s="7">
        <v>44</v>
      </c>
      <c r="J8896" s="8">
        <v>99</v>
      </c>
      <c r="K8896" s="9">
        <v>4356</v>
      </c>
      <c r="L8896" s="9">
        <v>1568.1599999999999</v>
      </c>
      <c r="M8896" s="10">
        <v>0.36</v>
      </c>
      <c r="N8896" s="4" t="s">
        <v>24</v>
      </c>
      <c r="O8896" s="4" t="str">
        <f>TEXT(Table1[[#This Row],[Invoice Date]],"yyyy")</f>
        <v>2021</v>
      </c>
      <c r="P8896" s="4" t="str">
        <f>TEXT(Table1[[#This Row],[Invoice Date]],"mmm")</f>
        <v>Nov</v>
      </c>
      <c r="Q8896" s="27">
        <f>WEEKNUM(Table1[[#This Row],[Invoice Date]]) + IF(YEAR(Table1[[#This Row],[Invoice Date]])=2021, 52, 0)</f>
        <v>100</v>
      </c>
    </row>
    <row r="8897" spans="2:17" ht="14.25" customHeight="1" x14ac:dyDescent="0.3">
      <c r="B8897" s="4" t="s">
        <v>14</v>
      </c>
      <c r="C8897" s="33">
        <v>1185732</v>
      </c>
      <c r="D8897" s="5">
        <v>44523</v>
      </c>
      <c r="E8897" s="4" t="s">
        <v>31</v>
      </c>
      <c r="F8897" s="4" t="s">
        <v>86</v>
      </c>
      <c r="G8897" s="4" t="s">
        <v>87</v>
      </c>
      <c r="H8897" s="6" t="s">
        <v>22</v>
      </c>
      <c r="I8897" s="7">
        <v>53</v>
      </c>
      <c r="J8897" s="8">
        <v>87</v>
      </c>
      <c r="K8897" s="9">
        <v>4611</v>
      </c>
      <c r="L8897" s="9">
        <v>1890.51</v>
      </c>
      <c r="M8897" s="10">
        <v>0.41</v>
      </c>
      <c r="N8897" s="4" t="s">
        <v>83</v>
      </c>
      <c r="O8897" s="4" t="str">
        <f>TEXT(Table1[[#This Row],[Invoice Date]],"yyyy")</f>
        <v>2021</v>
      </c>
      <c r="P8897" s="4" t="str">
        <f>TEXT(Table1[[#This Row],[Invoice Date]],"mmm")</f>
        <v>Nov</v>
      </c>
      <c r="Q8897" s="27">
        <f>WEEKNUM(Table1[[#This Row],[Invoice Date]]) + IF(YEAR(Table1[[#This Row],[Invoice Date]])=2021, 52, 0)</f>
        <v>100</v>
      </c>
    </row>
    <row r="8898" spans="2:17" ht="14.25" customHeight="1" x14ac:dyDescent="0.3">
      <c r="B8898" s="4" t="s">
        <v>14</v>
      </c>
      <c r="C8898" s="33">
        <v>1185732</v>
      </c>
      <c r="D8898" s="5">
        <v>44523</v>
      </c>
      <c r="E8898" s="4" t="s">
        <v>31</v>
      </c>
      <c r="F8898" s="4" t="s">
        <v>86</v>
      </c>
      <c r="G8898" s="4" t="s">
        <v>87</v>
      </c>
      <c r="H8898" s="6" t="s">
        <v>20</v>
      </c>
      <c r="I8898" s="7">
        <v>44</v>
      </c>
      <c r="J8898" s="8">
        <v>105</v>
      </c>
      <c r="K8898" s="9">
        <v>4620</v>
      </c>
      <c r="L8898" s="9">
        <v>2125.1999999999998</v>
      </c>
      <c r="M8898" s="10">
        <v>0.45999999999999996</v>
      </c>
      <c r="N8898" s="4" t="s">
        <v>83</v>
      </c>
      <c r="O8898" s="4" t="str">
        <f>TEXT(Table1[[#This Row],[Invoice Date]],"yyyy")</f>
        <v>2021</v>
      </c>
      <c r="P8898" s="4" t="str">
        <f>TEXT(Table1[[#This Row],[Invoice Date]],"mmm")</f>
        <v>Nov</v>
      </c>
      <c r="Q8898" s="27">
        <f>WEEKNUM(Table1[[#This Row],[Invoice Date]]) + IF(YEAR(Table1[[#This Row],[Invoice Date]])=2021, 52, 0)</f>
        <v>100</v>
      </c>
    </row>
    <row r="8899" spans="2:17" ht="14.25" customHeight="1" x14ac:dyDescent="0.3">
      <c r="B8899" s="4" t="s">
        <v>14</v>
      </c>
      <c r="C8899" s="33">
        <v>1185732</v>
      </c>
      <c r="D8899" s="5">
        <v>44523</v>
      </c>
      <c r="E8899" s="4" t="s">
        <v>31</v>
      </c>
      <c r="F8899" s="4" t="s">
        <v>86</v>
      </c>
      <c r="G8899" s="4" t="s">
        <v>87</v>
      </c>
      <c r="H8899" s="6" t="s">
        <v>17</v>
      </c>
      <c r="I8899" s="7">
        <v>31</v>
      </c>
      <c r="J8899" s="8">
        <v>150</v>
      </c>
      <c r="K8899" s="9">
        <v>4650</v>
      </c>
      <c r="L8899" s="9">
        <v>1767</v>
      </c>
      <c r="M8899" s="10">
        <v>0.38</v>
      </c>
      <c r="N8899" s="4" t="s">
        <v>24</v>
      </c>
      <c r="O8899" s="4" t="str">
        <f>TEXT(Table1[[#This Row],[Invoice Date]],"yyyy")</f>
        <v>2021</v>
      </c>
      <c r="P8899" s="4" t="str">
        <f>TEXT(Table1[[#This Row],[Invoice Date]],"mmm")</f>
        <v>Nov</v>
      </c>
      <c r="Q8899" s="27">
        <f>WEEKNUM(Table1[[#This Row],[Invoice Date]]) + IF(YEAR(Table1[[#This Row],[Invoice Date]])=2021, 52, 0)</f>
        <v>100</v>
      </c>
    </row>
    <row r="8900" spans="2:17" ht="14.25" customHeight="1" x14ac:dyDescent="0.3">
      <c r="B8900" s="4" t="s">
        <v>14</v>
      </c>
      <c r="C8900" s="33">
        <v>1185732</v>
      </c>
      <c r="D8900" s="5">
        <v>44523</v>
      </c>
      <c r="E8900" s="4" t="s">
        <v>31</v>
      </c>
      <c r="F8900" s="4" t="s">
        <v>86</v>
      </c>
      <c r="G8900" s="4" t="s">
        <v>87</v>
      </c>
      <c r="H8900" s="6" t="s">
        <v>23</v>
      </c>
      <c r="I8900" s="7">
        <v>39</v>
      </c>
      <c r="J8900" s="8">
        <v>140</v>
      </c>
      <c r="K8900" s="9">
        <v>5460</v>
      </c>
      <c r="L8900" s="9">
        <v>1528.8000000000002</v>
      </c>
      <c r="M8900" s="10">
        <v>0.28000000000000003</v>
      </c>
      <c r="N8900" s="4" t="s">
        <v>24</v>
      </c>
      <c r="O8900" s="4" t="str">
        <f>TEXT(Table1[[#This Row],[Invoice Date]],"yyyy")</f>
        <v>2021</v>
      </c>
      <c r="P8900" s="4" t="str">
        <f>TEXT(Table1[[#This Row],[Invoice Date]],"mmm")</f>
        <v>Nov</v>
      </c>
      <c r="Q8900" s="27">
        <f>WEEKNUM(Table1[[#This Row],[Invoice Date]]) + IF(YEAR(Table1[[#This Row],[Invoice Date]])=2021, 52, 0)</f>
        <v>100</v>
      </c>
    </row>
    <row r="8901" spans="2:17" ht="14.25" customHeight="1" x14ac:dyDescent="0.3">
      <c r="B8901" s="4" t="s">
        <v>14</v>
      </c>
      <c r="C8901" s="33">
        <v>1185732</v>
      </c>
      <c r="D8901" s="5">
        <v>44523</v>
      </c>
      <c r="E8901" s="4" t="s">
        <v>31</v>
      </c>
      <c r="F8901" s="4" t="s">
        <v>86</v>
      </c>
      <c r="G8901" s="4" t="s">
        <v>87</v>
      </c>
      <c r="H8901" s="6" t="s">
        <v>17</v>
      </c>
      <c r="I8901" s="7">
        <v>42</v>
      </c>
      <c r="J8901" s="8">
        <v>135</v>
      </c>
      <c r="K8901" s="9">
        <v>5670</v>
      </c>
      <c r="L8901" s="9">
        <v>2664.8999999999996</v>
      </c>
      <c r="M8901" s="10">
        <v>0.47</v>
      </c>
      <c r="N8901" s="4" t="s">
        <v>83</v>
      </c>
      <c r="O8901" s="4" t="str">
        <f>TEXT(Table1[[#This Row],[Invoice Date]],"yyyy")</f>
        <v>2021</v>
      </c>
      <c r="P8901" s="4" t="str">
        <f>TEXT(Table1[[#This Row],[Invoice Date]],"mmm")</f>
        <v>Nov</v>
      </c>
      <c r="Q8901" s="27">
        <f>WEEKNUM(Table1[[#This Row],[Invoice Date]]) + IF(YEAR(Table1[[#This Row],[Invoice Date]])=2021, 52, 0)</f>
        <v>100</v>
      </c>
    </row>
    <row r="8902" spans="2:17" ht="14.25" customHeight="1" x14ac:dyDescent="0.3">
      <c r="B8902" s="4" t="s">
        <v>14</v>
      </c>
      <c r="C8902" s="33">
        <v>1185732</v>
      </c>
      <c r="D8902" s="5">
        <v>44523</v>
      </c>
      <c r="E8902" s="4" t="s">
        <v>31</v>
      </c>
      <c r="F8902" s="4" t="s">
        <v>86</v>
      </c>
      <c r="G8902" s="4" t="s">
        <v>87</v>
      </c>
      <c r="H8902" s="6" t="s">
        <v>23</v>
      </c>
      <c r="I8902" s="7">
        <v>55</v>
      </c>
      <c r="J8902" s="8">
        <v>111</v>
      </c>
      <c r="K8902" s="9">
        <v>6105</v>
      </c>
      <c r="L8902" s="9">
        <v>2258.85</v>
      </c>
      <c r="M8902" s="10">
        <v>0.37</v>
      </c>
      <c r="N8902" s="4" t="s">
        <v>83</v>
      </c>
      <c r="O8902" s="4" t="str">
        <f>TEXT(Table1[[#This Row],[Invoice Date]],"yyyy")</f>
        <v>2021</v>
      </c>
      <c r="P8902" s="4" t="str">
        <f>TEXT(Table1[[#This Row],[Invoice Date]],"mmm")</f>
        <v>Nov</v>
      </c>
      <c r="Q8902" s="27">
        <f>WEEKNUM(Table1[[#This Row],[Invoice Date]]) + IF(YEAR(Table1[[#This Row],[Invoice Date]])=2021, 52, 0)</f>
        <v>100</v>
      </c>
    </row>
    <row r="8903" spans="2:17" ht="14.25" customHeight="1" x14ac:dyDescent="0.3">
      <c r="B8903" s="4" t="s">
        <v>14</v>
      </c>
      <c r="C8903" s="33">
        <v>1185732</v>
      </c>
      <c r="D8903" s="5">
        <v>44523</v>
      </c>
      <c r="E8903" s="4" t="s">
        <v>31</v>
      </c>
      <c r="F8903" s="4" t="s">
        <v>86</v>
      </c>
      <c r="G8903" s="4" t="s">
        <v>87</v>
      </c>
      <c r="H8903" s="6" t="s">
        <v>19</v>
      </c>
      <c r="I8903" s="7">
        <v>38</v>
      </c>
      <c r="J8903" s="8">
        <v>163</v>
      </c>
      <c r="K8903" s="9">
        <v>6194</v>
      </c>
      <c r="L8903" s="9">
        <v>2911.1800000000003</v>
      </c>
      <c r="M8903" s="10">
        <v>0.47000000000000003</v>
      </c>
      <c r="N8903" s="4" t="s">
        <v>24</v>
      </c>
      <c r="O8903" s="4" t="str">
        <f>TEXT(Table1[[#This Row],[Invoice Date]],"yyyy")</f>
        <v>2021</v>
      </c>
      <c r="P8903" s="4" t="str">
        <f>TEXT(Table1[[#This Row],[Invoice Date]],"mmm")</f>
        <v>Nov</v>
      </c>
      <c r="Q8903" s="27">
        <f>WEEKNUM(Table1[[#This Row],[Invoice Date]]) + IF(YEAR(Table1[[#This Row],[Invoice Date]])=2021, 52, 0)</f>
        <v>100</v>
      </c>
    </row>
    <row r="8904" spans="2:17" ht="14.25" customHeight="1" x14ac:dyDescent="0.3">
      <c r="B8904" s="4" t="s">
        <v>14</v>
      </c>
      <c r="C8904" s="33">
        <v>1185732</v>
      </c>
      <c r="D8904" s="5">
        <v>44523</v>
      </c>
      <c r="E8904" s="4" t="s">
        <v>31</v>
      </c>
      <c r="F8904" s="4" t="s">
        <v>86</v>
      </c>
      <c r="G8904" s="4" t="s">
        <v>87</v>
      </c>
      <c r="H8904" s="6" t="s">
        <v>19</v>
      </c>
      <c r="I8904" s="7">
        <v>46</v>
      </c>
      <c r="J8904" s="8">
        <v>147</v>
      </c>
      <c r="K8904" s="9">
        <v>6762</v>
      </c>
      <c r="L8904" s="9">
        <v>3516.2400000000002</v>
      </c>
      <c r="M8904" s="10">
        <v>0.52</v>
      </c>
      <c r="N8904" s="4" t="s">
        <v>83</v>
      </c>
      <c r="O8904" s="4" t="str">
        <f>TEXT(Table1[[#This Row],[Invoice Date]],"yyyy")</f>
        <v>2021</v>
      </c>
      <c r="P8904" s="4" t="str">
        <f>TEXT(Table1[[#This Row],[Invoice Date]],"mmm")</f>
        <v>Nov</v>
      </c>
      <c r="Q8904" s="27">
        <f>WEEKNUM(Table1[[#This Row],[Invoice Date]]) + IF(YEAR(Table1[[#This Row],[Invoice Date]])=2021, 52, 0)</f>
        <v>100</v>
      </c>
    </row>
    <row r="8905" spans="2:17" ht="14.25" customHeight="1" x14ac:dyDescent="0.3">
      <c r="B8905" s="4" t="s">
        <v>14</v>
      </c>
      <c r="C8905" s="33">
        <v>1185732</v>
      </c>
      <c r="D8905" s="5">
        <v>44523</v>
      </c>
      <c r="E8905" s="4" t="s">
        <v>15</v>
      </c>
      <c r="F8905" s="4" t="s">
        <v>40</v>
      </c>
      <c r="G8905" s="4" t="s">
        <v>41</v>
      </c>
      <c r="H8905" s="6" t="s">
        <v>20</v>
      </c>
      <c r="I8905" s="7">
        <v>55.000000000000007</v>
      </c>
      <c r="J8905" s="8">
        <v>175</v>
      </c>
      <c r="K8905" s="9">
        <v>96250.000000000015</v>
      </c>
      <c r="L8905" s="9">
        <v>38500</v>
      </c>
      <c r="M8905" s="10">
        <v>0.39999999999999997</v>
      </c>
      <c r="N8905" s="4" t="s">
        <v>24</v>
      </c>
      <c r="O8905" s="4" t="str">
        <f>TEXT(Table1[[#This Row],[Invoice Date]],"yyyy")</f>
        <v>2021</v>
      </c>
      <c r="P8905" s="4" t="str">
        <f>TEXT(Table1[[#This Row],[Invoice Date]],"mmm")</f>
        <v>Nov</v>
      </c>
      <c r="Q8905" s="27">
        <f>WEEKNUM(Table1[[#This Row],[Invoice Date]]) + IF(YEAR(Table1[[#This Row],[Invoice Date]])=2021, 52, 0)</f>
        <v>100</v>
      </c>
    </row>
    <row r="8906" spans="2:17" ht="14.25" customHeight="1" x14ac:dyDescent="0.3">
      <c r="B8906" s="4" t="s">
        <v>14</v>
      </c>
      <c r="C8906" s="33">
        <v>1185732</v>
      </c>
      <c r="D8906" s="5">
        <v>44523</v>
      </c>
      <c r="E8906" s="4" t="s">
        <v>31</v>
      </c>
      <c r="F8906" s="4" t="s">
        <v>86</v>
      </c>
      <c r="G8906" s="4" t="s">
        <v>87</v>
      </c>
      <c r="H8906" s="6" t="s">
        <v>21</v>
      </c>
      <c r="I8906" s="7">
        <v>45.000000000000007</v>
      </c>
      <c r="J8906" s="8">
        <v>350</v>
      </c>
      <c r="K8906" s="9">
        <v>157500.00000000003</v>
      </c>
      <c r="L8906" s="9">
        <v>55125.000000000007</v>
      </c>
      <c r="M8906" s="10">
        <v>0.35</v>
      </c>
      <c r="N8906" s="4" t="s">
        <v>83</v>
      </c>
      <c r="O8906" s="4" t="str">
        <f>TEXT(Table1[[#This Row],[Invoice Date]],"yyyy")</f>
        <v>2021</v>
      </c>
      <c r="P8906" s="4" t="str">
        <f>TEXT(Table1[[#This Row],[Invoice Date]],"mmm")</f>
        <v>Nov</v>
      </c>
      <c r="Q8906" s="27">
        <f>WEEKNUM(Table1[[#This Row],[Invoice Date]]) + IF(YEAR(Table1[[#This Row],[Invoice Date]])=2021, 52, 0)</f>
        <v>100</v>
      </c>
    </row>
    <row r="8907" spans="2:17" ht="14.25" customHeight="1" x14ac:dyDescent="0.3">
      <c r="B8907" s="4" t="s">
        <v>14</v>
      </c>
      <c r="C8907" s="33">
        <v>1185732</v>
      </c>
      <c r="D8907" s="5">
        <v>44523</v>
      </c>
      <c r="E8907" s="4" t="s">
        <v>31</v>
      </c>
      <c r="F8907" s="4" t="s">
        <v>86</v>
      </c>
      <c r="G8907" s="4" t="s">
        <v>87</v>
      </c>
      <c r="H8907" s="6" t="s">
        <v>22</v>
      </c>
      <c r="I8907" s="7">
        <v>55.000000000000007</v>
      </c>
      <c r="J8907" s="8">
        <v>300</v>
      </c>
      <c r="K8907" s="9">
        <v>165000.00000000003</v>
      </c>
      <c r="L8907" s="9">
        <v>49500.000000000007</v>
      </c>
      <c r="M8907" s="10">
        <v>0.3</v>
      </c>
      <c r="N8907" s="4" t="s">
        <v>83</v>
      </c>
      <c r="O8907" s="4" t="str">
        <f>TEXT(Table1[[#This Row],[Invoice Date]],"yyyy")</f>
        <v>2021</v>
      </c>
      <c r="P8907" s="4" t="str">
        <f>TEXT(Table1[[#This Row],[Invoice Date]],"mmm")</f>
        <v>Nov</v>
      </c>
      <c r="Q8907" s="27">
        <f>WEEKNUM(Table1[[#This Row],[Invoice Date]]) + IF(YEAR(Table1[[#This Row],[Invoice Date]])=2021, 52, 0)</f>
        <v>100</v>
      </c>
    </row>
    <row r="8908" spans="2:17" ht="14.25" customHeight="1" x14ac:dyDescent="0.3">
      <c r="B8908" s="4" t="s">
        <v>14</v>
      </c>
      <c r="C8908" s="33">
        <v>1185732</v>
      </c>
      <c r="D8908" s="5">
        <v>44523</v>
      </c>
      <c r="E8908" s="4" t="s">
        <v>31</v>
      </c>
      <c r="F8908" s="4" t="s">
        <v>86</v>
      </c>
      <c r="G8908" s="4" t="s">
        <v>87</v>
      </c>
      <c r="H8908" s="6" t="s">
        <v>20</v>
      </c>
      <c r="I8908" s="7">
        <v>45.000000000000007</v>
      </c>
      <c r="J8908" s="8">
        <v>375</v>
      </c>
      <c r="K8908" s="9">
        <v>168750.00000000003</v>
      </c>
      <c r="L8908" s="9">
        <v>59062.500000000007</v>
      </c>
      <c r="M8908" s="10">
        <v>0.35</v>
      </c>
      <c r="N8908" s="4" t="s">
        <v>83</v>
      </c>
      <c r="O8908" s="4" t="str">
        <f>TEXT(Table1[[#This Row],[Invoice Date]],"yyyy")</f>
        <v>2021</v>
      </c>
      <c r="P8908" s="4" t="str">
        <f>TEXT(Table1[[#This Row],[Invoice Date]],"mmm")</f>
        <v>Nov</v>
      </c>
      <c r="Q8908" s="27">
        <f>WEEKNUM(Table1[[#This Row],[Invoice Date]]) + IF(YEAR(Table1[[#This Row],[Invoice Date]])=2021, 52, 0)</f>
        <v>100</v>
      </c>
    </row>
    <row r="8909" spans="2:17" ht="14.25" customHeight="1" x14ac:dyDescent="0.3">
      <c r="B8909" s="4" t="s">
        <v>14</v>
      </c>
      <c r="C8909" s="33">
        <v>1185732</v>
      </c>
      <c r="D8909" s="5">
        <v>44523</v>
      </c>
      <c r="E8909" s="4" t="s">
        <v>31</v>
      </c>
      <c r="F8909" s="4" t="s">
        <v>86</v>
      </c>
      <c r="G8909" s="4" t="s">
        <v>87</v>
      </c>
      <c r="H8909" s="6" t="s">
        <v>17</v>
      </c>
      <c r="I8909" s="7">
        <v>45.000000000000007</v>
      </c>
      <c r="J8909" s="8">
        <v>500</v>
      </c>
      <c r="K8909" s="9">
        <v>225000.00000000003</v>
      </c>
      <c r="L8909" s="9">
        <v>78750</v>
      </c>
      <c r="M8909" s="10">
        <v>0.35</v>
      </c>
      <c r="N8909" s="4" t="s">
        <v>83</v>
      </c>
      <c r="O8909" s="4" t="str">
        <f>TEXT(Table1[[#This Row],[Invoice Date]],"yyyy")</f>
        <v>2021</v>
      </c>
      <c r="P8909" s="4" t="str">
        <f>TEXT(Table1[[#This Row],[Invoice Date]],"mmm")</f>
        <v>Nov</v>
      </c>
      <c r="Q8909" s="27">
        <f>WEEKNUM(Table1[[#This Row],[Invoice Date]]) + IF(YEAR(Table1[[#This Row],[Invoice Date]])=2021, 52, 0)</f>
        <v>100</v>
      </c>
    </row>
    <row r="8910" spans="2:17" ht="14.25" customHeight="1" x14ac:dyDescent="0.3">
      <c r="B8910" s="4" t="s">
        <v>14</v>
      </c>
      <c r="C8910" s="33">
        <v>1185732</v>
      </c>
      <c r="D8910" s="5">
        <v>44523</v>
      </c>
      <c r="E8910" s="4" t="s">
        <v>31</v>
      </c>
      <c r="F8910" s="4" t="s">
        <v>86</v>
      </c>
      <c r="G8910" s="4" t="s">
        <v>87</v>
      </c>
      <c r="H8910" s="6" t="s">
        <v>23</v>
      </c>
      <c r="I8910" s="7">
        <v>60.000000000000007</v>
      </c>
      <c r="J8910" s="8">
        <v>425</v>
      </c>
      <c r="K8910" s="9">
        <v>255000.00000000003</v>
      </c>
      <c r="L8910" s="9">
        <v>63750.000000000007</v>
      </c>
      <c r="M8910" s="10">
        <v>0.25</v>
      </c>
      <c r="N8910" s="4" t="s">
        <v>83</v>
      </c>
      <c r="O8910" s="4" t="str">
        <f>TEXT(Table1[[#This Row],[Invoice Date]],"yyyy")</f>
        <v>2021</v>
      </c>
      <c r="P8910" s="4" t="str">
        <f>TEXT(Table1[[#This Row],[Invoice Date]],"mmm")</f>
        <v>Nov</v>
      </c>
      <c r="Q8910" s="27">
        <f>WEEKNUM(Table1[[#This Row],[Invoice Date]]) + IF(YEAR(Table1[[#This Row],[Invoice Date]])=2021, 52, 0)</f>
        <v>100</v>
      </c>
    </row>
    <row r="8911" spans="2:17" ht="14.25" customHeight="1" x14ac:dyDescent="0.3">
      <c r="B8911" s="4" t="s">
        <v>14</v>
      </c>
      <c r="C8911" s="33">
        <v>1185732</v>
      </c>
      <c r="D8911" s="5">
        <v>44523</v>
      </c>
      <c r="E8911" s="4" t="s">
        <v>31</v>
      </c>
      <c r="F8911" s="4" t="s">
        <v>86</v>
      </c>
      <c r="G8911" s="4" t="s">
        <v>87</v>
      </c>
      <c r="H8911" s="6" t="s">
        <v>19</v>
      </c>
      <c r="I8911" s="7">
        <v>50.000000000000014</v>
      </c>
      <c r="J8911" s="8">
        <v>525</v>
      </c>
      <c r="K8911" s="9">
        <v>262500.00000000006</v>
      </c>
      <c r="L8911" s="9">
        <v>105000.00000000003</v>
      </c>
      <c r="M8911" s="10">
        <v>0.4</v>
      </c>
      <c r="N8911" s="4" t="s">
        <v>83</v>
      </c>
      <c r="O8911" s="4" t="str">
        <f>TEXT(Table1[[#This Row],[Invoice Date]],"yyyy")</f>
        <v>2021</v>
      </c>
      <c r="P8911" s="4" t="str">
        <f>TEXT(Table1[[#This Row],[Invoice Date]],"mmm")</f>
        <v>Nov</v>
      </c>
      <c r="Q8911" s="27">
        <f>WEEKNUM(Table1[[#This Row],[Invoice Date]]) + IF(YEAR(Table1[[#This Row],[Invoice Date]])=2021, 52, 0)</f>
        <v>100</v>
      </c>
    </row>
    <row r="8912" spans="2:17" ht="14.25" customHeight="1" x14ac:dyDescent="0.3">
      <c r="B8912" s="4" t="s">
        <v>14</v>
      </c>
      <c r="C8912" s="33">
        <v>1185732</v>
      </c>
      <c r="D8912" s="5">
        <v>44524</v>
      </c>
      <c r="E8912" s="4" t="s">
        <v>15</v>
      </c>
      <c r="F8912" s="4" t="s">
        <v>40</v>
      </c>
      <c r="G8912" s="4" t="s">
        <v>41</v>
      </c>
      <c r="H8912" s="6" t="s">
        <v>21</v>
      </c>
      <c r="I8912" s="7">
        <v>52</v>
      </c>
      <c r="J8912" s="8">
        <v>39</v>
      </c>
      <c r="K8912" s="9">
        <v>2028</v>
      </c>
      <c r="L8912" s="9">
        <v>1074.8400000000001</v>
      </c>
      <c r="M8912" s="10">
        <v>0.53</v>
      </c>
      <c r="N8912" s="4" t="s">
        <v>83</v>
      </c>
      <c r="O8912" s="4" t="str">
        <f>TEXT(Table1[[#This Row],[Invoice Date]],"yyyy")</f>
        <v>2021</v>
      </c>
      <c r="P8912" s="4" t="str">
        <f>TEXT(Table1[[#This Row],[Invoice Date]],"mmm")</f>
        <v>Nov</v>
      </c>
      <c r="Q8912" s="27">
        <f>WEEKNUM(Table1[[#This Row],[Invoice Date]]) + IF(YEAR(Table1[[#This Row],[Invoice Date]])=2021, 52, 0)</f>
        <v>100</v>
      </c>
    </row>
    <row r="8913" spans="2:17" ht="14.25" customHeight="1" x14ac:dyDescent="0.3">
      <c r="B8913" s="4" t="s">
        <v>14</v>
      </c>
      <c r="C8913" s="33">
        <v>1185732</v>
      </c>
      <c r="D8913" s="5">
        <v>44524</v>
      </c>
      <c r="E8913" s="4" t="s">
        <v>15</v>
      </c>
      <c r="F8913" s="4" t="s">
        <v>40</v>
      </c>
      <c r="G8913" s="4" t="s">
        <v>41</v>
      </c>
      <c r="H8913" s="6" t="s">
        <v>21</v>
      </c>
      <c r="I8913" s="7">
        <v>43</v>
      </c>
      <c r="J8913" s="8">
        <v>53</v>
      </c>
      <c r="K8913" s="9">
        <v>2279</v>
      </c>
      <c r="L8913" s="9">
        <v>1071.1299999999999</v>
      </c>
      <c r="M8913" s="10">
        <v>0.47</v>
      </c>
      <c r="N8913" s="4" t="s">
        <v>24</v>
      </c>
      <c r="O8913" s="4" t="str">
        <f>TEXT(Table1[[#This Row],[Invoice Date]],"yyyy")</f>
        <v>2021</v>
      </c>
      <c r="P8913" s="4" t="str">
        <f>TEXT(Table1[[#This Row],[Invoice Date]],"mmm")</f>
        <v>Nov</v>
      </c>
      <c r="Q8913" s="27">
        <f>WEEKNUM(Table1[[#This Row],[Invoice Date]]) + IF(YEAR(Table1[[#This Row],[Invoice Date]])=2021, 52, 0)</f>
        <v>100</v>
      </c>
    </row>
    <row r="8914" spans="2:17" ht="14.25" customHeight="1" x14ac:dyDescent="0.3">
      <c r="B8914" s="4" t="s">
        <v>14</v>
      </c>
      <c r="C8914" s="33">
        <v>1185732</v>
      </c>
      <c r="D8914" s="5">
        <v>44524</v>
      </c>
      <c r="E8914" s="4" t="s">
        <v>48</v>
      </c>
      <c r="F8914" s="4" t="s">
        <v>72</v>
      </c>
      <c r="G8914" s="4" t="s">
        <v>73</v>
      </c>
      <c r="H8914" s="6" t="s">
        <v>20</v>
      </c>
      <c r="I8914" s="7">
        <v>33</v>
      </c>
      <c r="J8914" s="8">
        <v>143</v>
      </c>
      <c r="K8914" s="9">
        <v>4719</v>
      </c>
      <c r="L8914" s="9">
        <v>1840.4099999999999</v>
      </c>
      <c r="M8914" s="10">
        <v>0.38999999999999996</v>
      </c>
      <c r="N8914" s="4" t="s">
        <v>24</v>
      </c>
      <c r="O8914" s="4" t="str">
        <f>TEXT(Table1[[#This Row],[Invoice Date]],"yyyy")</f>
        <v>2021</v>
      </c>
      <c r="P8914" s="4" t="str">
        <f>TEXT(Table1[[#This Row],[Invoice Date]],"mmm")</f>
        <v>Nov</v>
      </c>
      <c r="Q8914" s="27">
        <f>WEEKNUM(Table1[[#This Row],[Invoice Date]]) + IF(YEAR(Table1[[#This Row],[Invoice Date]])=2021, 52, 0)</f>
        <v>100</v>
      </c>
    </row>
    <row r="8915" spans="2:17" ht="14.25" customHeight="1" x14ac:dyDescent="0.3">
      <c r="B8915" s="4" t="s">
        <v>30</v>
      </c>
      <c r="C8915" s="34">
        <v>1128299</v>
      </c>
      <c r="D8915" s="5">
        <v>44524</v>
      </c>
      <c r="E8915" s="4" t="s">
        <v>31</v>
      </c>
      <c r="F8915" s="4" t="s">
        <v>80</v>
      </c>
      <c r="G8915" s="4" t="s">
        <v>63</v>
      </c>
      <c r="H8915" s="6" t="s">
        <v>20</v>
      </c>
      <c r="I8915" s="7">
        <v>32</v>
      </c>
      <c r="J8915" s="8">
        <v>152</v>
      </c>
      <c r="K8915" s="9">
        <v>4864</v>
      </c>
      <c r="L8915" s="9">
        <v>2042.8799999999999</v>
      </c>
      <c r="M8915" s="10">
        <v>0.42</v>
      </c>
      <c r="N8915" s="4" t="s">
        <v>24</v>
      </c>
      <c r="O8915" s="4" t="str">
        <f>TEXT(Table1[[#This Row],[Invoice Date]],"yyyy")</f>
        <v>2021</v>
      </c>
      <c r="P8915" s="4" t="str">
        <f>TEXT(Table1[[#This Row],[Invoice Date]],"mmm")</f>
        <v>Nov</v>
      </c>
      <c r="Q8915" s="27">
        <f>WEEKNUM(Table1[[#This Row],[Invoice Date]]) + IF(YEAR(Table1[[#This Row],[Invoice Date]])=2021, 52, 0)</f>
        <v>100</v>
      </c>
    </row>
    <row r="8916" spans="2:17" ht="14.25" customHeight="1" x14ac:dyDescent="0.3">
      <c r="B8916" s="4" t="s">
        <v>14</v>
      </c>
      <c r="C8916" s="33">
        <v>1185732</v>
      </c>
      <c r="D8916" s="5">
        <v>44524</v>
      </c>
      <c r="E8916" s="4" t="s">
        <v>48</v>
      </c>
      <c r="F8916" s="4" t="s">
        <v>72</v>
      </c>
      <c r="G8916" s="4" t="s">
        <v>73</v>
      </c>
      <c r="H8916" s="6" t="s">
        <v>21</v>
      </c>
      <c r="I8916" s="7">
        <v>36</v>
      </c>
      <c r="J8916" s="8">
        <v>144</v>
      </c>
      <c r="K8916" s="9">
        <v>5184</v>
      </c>
      <c r="L8916" s="9">
        <v>2021.7599999999998</v>
      </c>
      <c r="M8916" s="10">
        <v>0.38999999999999996</v>
      </c>
      <c r="N8916" s="4" t="s">
        <v>24</v>
      </c>
      <c r="O8916" s="4" t="str">
        <f>TEXT(Table1[[#This Row],[Invoice Date]],"yyyy")</f>
        <v>2021</v>
      </c>
      <c r="P8916" s="4" t="str">
        <f>TEXT(Table1[[#This Row],[Invoice Date]],"mmm")</f>
        <v>Nov</v>
      </c>
      <c r="Q8916" s="27">
        <f>WEEKNUM(Table1[[#This Row],[Invoice Date]]) + IF(YEAR(Table1[[#This Row],[Invoice Date]])=2021, 52, 0)</f>
        <v>100</v>
      </c>
    </row>
    <row r="8917" spans="2:17" ht="14.25" customHeight="1" x14ac:dyDescent="0.3">
      <c r="B8917" s="4" t="s">
        <v>30</v>
      </c>
      <c r="C8917" s="34">
        <v>1128299</v>
      </c>
      <c r="D8917" s="5">
        <v>44524</v>
      </c>
      <c r="E8917" s="4" t="s">
        <v>31</v>
      </c>
      <c r="F8917" s="4" t="s">
        <v>80</v>
      </c>
      <c r="G8917" s="4" t="s">
        <v>63</v>
      </c>
      <c r="H8917" s="6" t="s">
        <v>20</v>
      </c>
      <c r="I8917" s="7">
        <v>42</v>
      </c>
      <c r="J8917" s="8">
        <v>128</v>
      </c>
      <c r="K8917" s="9">
        <v>5376</v>
      </c>
      <c r="L8917" s="9">
        <v>2688</v>
      </c>
      <c r="M8917" s="10">
        <v>0.5</v>
      </c>
      <c r="N8917" s="4" t="s">
        <v>83</v>
      </c>
      <c r="O8917" s="4" t="str">
        <f>TEXT(Table1[[#This Row],[Invoice Date]],"yyyy")</f>
        <v>2021</v>
      </c>
      <c r="P8917" s="4" t="str">
        <f>TEXT(Table1[[#This Row],[Invoice Date]],"mmm")</f>
        <v>Nov</v>
      </c>
      <c r="Q8917" s="27">
        <f>WEEKNUM(Table1[[#This Row],[Invoice Date]]) + IF(YEAR(Table1[[#This Row],[Invoice Date]])=2021, 52, 0)</f>
        <v>100</v>
      </c>
    </row>
    <row r="8918" spans="2:17" ht="14.25" customHeight="1" x14ac:dyDescent="0.3">
      <c r="B8918" s="4" t="s">
        <v>30</v>
      </c>
      <c r="C8918" s="34">
        <v>1128299</v>
      </c>
      <c r="D8918" s="5">
        <v>44524</v>
      </c>
      <c r="E8918" s="4" t="s">
        <v>31</v>
      </c>
      <c r="F8918" s="4" t="s">
        <v>80</v>
      </c>
      <c r="G8918" s="4" t="s">
        <v>63</v>
      </c>
      <c r="H8918" s="6" t="s">
        <v>21</v>
      </c>
      <c r="I8918" s="7">
        <v>39</v>
      </c>
      <c r="J8918" s="8">
        <v>149</v>
      </c>
      <c r="K8918" s="9">
        <v>5811</v>
      </c>
      <c r="L8918" s="9">
        <v>2382.5099999999998</v>
      </c>
      <c r="M8918" s="10">
        <v>0.41</v>
      </c>
      <c r="N8918" s="4" t="s">
        <v>24</v>
      </c>
      <c r="O8918" s="4" t="str">
        <f>TEXT(Table1[[#This Row],[Invoice Date]],"yyyy")</f>
        <v>2021</v>
      </c>
      <c r="P8918" s="4" t="str">
        <f>TEXT(Table1[[#This Row],[Invoice Date]],"mmm")</f>
        <v>Nov</v>
      </c>
      <c r="Q8918" s="27">
        <f>WEEKNUM(Table1[[#This Row],[Invoice Date]]) + IF(YEAR(Table1[[#This Row],[Invoice Date]])=2021, 52, 0)</f>
        <v>100</v>
      </c>
    </row>
    <row r="8919" spans="2:17" ht="14.25" customHeight="1" x14ac:dyDescent="0.3">
      <c r="B8919" s="4" t="s">
        <v>14</v>
      </c>
      <c r="C8919" s="33">
        <v>1185732</v>
      </c>
      <c r="D8919" s="5">
        <v>44524</v>
      </c>
      <c r="E8919" s="4" t="s">
        <v>48</v>
      </c>
      <c r="F8919" s="4" t="s">
        <v>72</v>
      </c>
      <c r="G8919" s="4" t="s">
        <v>73</v>
      </c>
      <c r="H8919" s="6" t="s">
        <v>21</v>
      </c>
      <c r="I8919" s="7">
        <v>52</v>
      </c>
      <c r="J8919" s="8">
        <v>113</v>
      </c>
      <c r="K8919" s="9">
        <v>5876</v>
      </c>
      <c r="L8919" s="9">
        <v>2820.48</v>
      </c>
      <c r="M8919" s="10">
        <v>0.48</v>
      </c>
      <c r="N8919" s="4" t="s">
        <v>83</v>
      </c>
      <c r="O8919" s="4" t="str">
        <f>TEXT(Table1[[#This Row],[Invoice Date]],"yyyy")</f>
        <v>2021</v>
      </c>
      <c r="P8919" s="4" t="str">
        <f>TEXT(Table1[[#This Row],[Invoice Date]],"mmm")</f>
        <v>Nov</v>
      </c>
      <c r="Q8919" s="27">
        <f>WEEKNUM(Table1[[#This Row],[Invoice Date]]) + IF(YEAR(Table1[[#This Row],[Invoice Date]])=2021, 52, 0)</f>
        <v>100</v>
      </c>
    </row>
    <row r="8920" spans="2:17" ht="14.25" customHeight="1" x14ac:dyDescent="0.3">
      <c r="B8920" s="4" t="s">
        <v>14</v>
      </c>
      <c r="C8920" s="33">
        <v>1185732</v>
      </c>
      <c r="D8920" s="5">
        <v>44524</v>
      </c>
      <c r="E8920" s="4" t="s">
        <v>48</v>
      </c>
      <c r="F8920" s="4" t="s">
        <v>72</v>
      </c>
      <c r="G8920" s="4" t="s">
        <v>73</v>
      </c>
      <c r="H8920" s="6" t="s">
        <v>17</v>
      </c>
      <c r="I8920" s="7">
        <v>34</v>
      </c>
      <c r="J8920" s="8">
        <v>173</v>
      </c>
      <c r="K8920" s="9">
        <v>5882</v>
      </c>
      <c r="L8920" s="9">
        <v>2470.44</v>
      </c>
      <c r="M8920" s="10">
        <v>0.42</v>
      </c>
      <c r="N8920" s="4" t="s">
        <v>24</v>
      </c>
      <c r="O8920" s="4" t="str">
        <f>TEXT(Table1[[#This Row],[Invoice Date]],"yyyy")</f>
        <v>2021</v>
      </c>
      <c r="P8920" s="4" t="str">
        <f>TEXT(Table1[[#This Row],[Invoice Date]],"mmm")</f>
        <v>Nov</v>
      </c>
      <c r="Q8920" s="27">
        <f>WEEKNUM(Table1[[#This Row],[Invoice Date]]) + IF(YEAR(Table1[[#This Row],[Invoice Date]])=2021, 52, 0)</f>
        <v>100</v>
      </c>
    </row>
    <row r="8921" spans="2:17" ht="14.25" customHeight="1" x14ac:dyDescent="0.3">
      <c r="B8921" s="4" t="s">
        <v>14</v>
      </c>
      <c r="C8921" s="33">
        <v>1185732</v>
      </c>
      <c r="D8921" s="5">
        <v>44524</v>
      </c>
      <c r="E8921" s="4" t="s">
        <v>48</v>
      </c>
      <c r="F8921" s="4" t="s">
        <v>72</v>
      </c>
      <c r="G8921" s="4" t="s">
        <v>73</v>
      </c>
      <c r="H8921" s="6" t="s">
        <v>20</v>
      </c>
      <c r="I8921" s="7">
        <v>43</v>
      </c>
      <c r="J8921" s="8">
        <v>138</v>
      </c>
      <c r="K8921" s="9">
        <v>5934</v>
      </c>
      <c r="L8921" s="9">
        <v>2848.3199999999997</v>
      </c>
      <c r="M8921" s="10">
        <v>0.48</v>
      </c>
      <c r="N8921" s="4" t="s">
        <v>83</v>
      </c>
      <c r="O8921" s="4" t="str">
        <f>TEXT(Table1[[#This Row],[Invoice Date]],"yyyy")</f>
        <v>2021</v>
      </c>
      <c r="P8921" s="4" t="str">
        <f>TEXT(Table1[[#This Row],[Invoice Date]],"mmm")</f>
        <v>Nov</v>
      </c>
      <c r="Q8921" s="27">
        <f>WEEKNUM(Table1[[#This Row],[Invoice Date]]) + IF(YEAR(Table1[[#This Row],[Invoice Date]])=2021, 52, 0)</f>
        <v>100</v>
      </c>
    </row>
    <row r="8922" spans="2:17" ht="14.25" customHeight="1" x14ac:dyDescent="0.3">
      <c r="B8922" s="4" t="s">
        <v>30</v>
      </c>
      <c r="C8922" s="34">
        <v>1128299</v>
      </c>
      <c r="D8922" s="5">
        <v>44524</v>
      </c>
      <c r="E8922" s="4" t="s">
        <v>31</v>
      </c>
      <c r="F8922" s="4" t="s">
        <v>80</v>
      </c>
      <c r="G8922" s="4" t="s">
        <v>63</v>
      </c>
      <c r="H8922" s="6" t="s">
        <v>17</v>
      </c>
      <c r="I8922" s="7">
        <v>34</v>
      </c>
      <c r="J8922" s="8">
        <v>190</v>
      </c>
      <c r="K8922" s="9">
        <v>6460</v>
      </c>
      <c r="L8922" s="9">
        <v>2390.1999999999998</v>
      </c>
      <c r="M8922" s="10">
        <v>0.37</v>
      </c>
      <c r="N8922" s="4" t="s">
        <v>24</v>
      </c>
      <c r="O8922" s="4" t="str">
        <f>TEXT(Table1[[#This Row],[Invoice Date]],"yyyy")</f>
        <v>2021</v>
      </c>
      <c r="P8922" s="4" t="str">
        <f>TEXT(Table1[[#This Row],[Invoice Date]],"mmm")</f>
        <v>Nov</v>
      </c>
      <c r="Q8922" s="27">
        <f>WEEKNUM(Table1[[#This Row],[Invoice Date]]) + IF(YEAR(Table1[[#This Row],[Invoice Date]])=2021, 52, 0)</f>
        <v>100</v>
      </c>
    </row>
    <row r="8923" spans="2:17" ht="14.25" customHeight="1" x14ac:dyDescent="0.3">
      <c r="B8923" s="4" t="s">
        <v>14</v>
      </c>
      <c r="C8923" s="33">
        <v>1185732</v>
      </c>
      <c r="D8923" s="5">
        <v>44524</v>
      </c>
      <c r="E8923" s="4" t="s">
        <v>48</v>
      </c>
      <c r="F8923" s="4" t="s">
        <v>72</v>
      </c>
      <c r="G8923" s="4" t="s">
        <v>73</v>
      </c>
      <c r="H8923" s="6" t="s">
        <v>17</v>
      </c>
      <c r="I8923" s="7">
        <v>42</v>
      </c>
      <c r="J8923" s="8">
        <v>155</v>
      </c>
      <c r="K8923" s="9">
        <v>6510</v>
      </c>
      <c r="L8923" s="9">
        <v>3059.7</v>
      </c>
      <c r="M8923" s="10">
        <v>0.47</v>
      </c>
      <c r="N8923" s="4" t="s">
        <v>83</v>
      </c>
      <c r="O8923" s="4" t="str">
        <f>TEXT(Table1[[#This Row],[Invoice Date]],"yyyy")</f>
        <v>2021</v>
      </c>
      <c r="P8923" s="4" t="str">
        <f>TEXT(Table1[[#This Row],[Invoice Date]],"mmm")</f>
        <v>Nov</v>
      </c>
      <c r="Q8923" s="27">
        <f>WEEKNUM(Table1[[#This Row],[Invoice Date]]) + IF(YEAR(Table1[[#This Row],[Invoice Date]])=2021, 52, 0)</f>
        <v>100</v>
      </c>
    </row>
    <row r="8924" spans="2:17" ht="14.25" customHeight="1" x14ac:dyDescent="0.3">
      <c r="B8924" s="4" t="s">
        <v>30</v>
      </c>
      <c r="C8924" s="34">
        <v>1128299</v>
      </c>
      <c r="D8924" s="5">
        <v>44524</v>
      </c>
      <c r="E8924" s="4" t="s">
        <v>31</v>
      </c>
      <c r="F8924" s="4" t="s">
        <v>80</v>
      </c>
      <c r="G8924" s="4" t="s">
        <v>63</v>
      </c>
      <c r="H8924" s="6" t="s">
        <v>21</v>
      </c>
      <c r="I8924" s="7">
        <v>51</v>
      </c>
      <c r="J8924" s="8">
        <v>131</v>
      </c>
      <c r="K8924" s="9">
        <v>6681</v>
      </c>
      <c r="L8924" s="9">
        <v>3073.2599999999998</v>
      </c>
      <c r="M8924" s="10">
        <v>0.45999999999999996</v>
      </c>
      <c r="N8924" s="4" t="s">
        <v>83</v>
      </c>
      <c r="O8924" s="4" t="str">
        <f>TEXT(Table1[[#This Row],[Invoice Date]],"yyyy")</f>
        <v>2021</v>
      </c>
      <c r="P8924" s="4" t="str">
        <f>TEXT(Table1[[#This Row],[Invoice Date]],"mmm")</f>
        <v>Nov</v>
      </c>
      <c r="Q8924" s="27">
        <f>WEEKNUM(Table1[[#This Row],[Invoice Date]]) + IF(YEAR(Table1[[#This Row],[Invoice Date]])=2021, 52, 0)</f>
        <v>100</v>
      </c>
    </row>
    <row r="8925" spans="2:17" ht="14.25" customHeight="1" x14ac:dyDescent="0.3">
      <c r="B8925" s="4" t="s">
        <v>30</v>
      </c>
      <c r="C8925" s="34">
        <v>1128299</v>
      </c>
      <c r="D8925" s="5">
        <v>44524</v>
      </c>
      <c r="E8925" s="4" t="s">
        <v>31</v>
      </c>
      <c r="F8925" s="4" t="s">
        <v>80</v>
      </c>
      <c r="G8925" s="4" t="s">
        <v>63</v>
      </c>
      <c r="H8925" s="6" t="s">
        <v>22</v>
      </c>
      <c r="I8925" s="7">
        <v>50</v>
      </c>
      <c r="J8925" s="8">
        <v>145</v>
      </c>
      <c r="K8925" s="9">
        <v>7250</v>
      </c>
      <c r="L8925" s="9">
        <v>3335</v>
      </c>
      <c r="M8925" s="10">
        <v>0.46</v>
      </c>
      <c r="N8925" s="4" t="s">
        <v>24</v>
      </c>
      <c r="O8925" s="4" t="str">
        <f>TEXT(Table1[[#This Row],[Invoice Date]],"yyyy")</f>
        <v>2021</v>
      </c>
      <c r="P8925" s="4" t="str">
        <f>TEXT(Table1[[#This Row],[Invoice Date]],"mmm")</f>
        <v>Nov</v>
      </c>
      <c r="Q8925" s="27">
        <f>WEEKNUM(Table1[[#This Row],[Invoice Date]]) + IF(YEAR(Table1[[#This Row],[Invoice Date]])=2021, 52, 0)</f>
        <v>100</v>
      </c>
    </row>
    <row r="8926" spans="2:17" ht="14.25" customHeight="1" x14ac:dyDescent="0.3">
      <c r="B8926" s="4" t="s">
        <v>30</v>
      </c>
      <c r="C8926" s="34">
        <v>1128299</v>
      </c>
      <c r="D8926" s="5">
        <v>44524</v>
      </c>
      <c r="E8926" s="4" t="s">
        <v>31</v>
      </c>
      <c r="F8926" s="4" t="s">
        <v>80</v>
      </c>
      <c r="G8926" s="4" t="s">
        <v>63</v>
      </c>
      <c r="H8926" s="6" t="s">
        <v>19</v>
      </c>
      <c r="I8926" s="7">
        <v>37</v>
      </c>
      <c r="J8926" s="8">
        <v>202</v>
      </c>
      <c r="K8926" s="9">
        <v>7474</v>
      </c>
      <c r="L8926" s="9">
        <v>2914.8599999999997</v>
      </c>
      <c r="M8926" s="10">
        <v>0.38999999999999996</v>
      </c>
      <c r="N8926" s="4" t="s">
        <v>24</v>
      </c>
      <c r="O8926" s="4" t="str">
        <f>TEXT(Table1[[#This Row],[Invoice Date]],"yyyy")</f>
        <v>2021</v>
      </c>
      <c r="P8926" s="4" t="str">
        <f>TEXT(Table1[[#This Row],[Invoice Date]],"mmm")</f>
        <v>Nov</v>
      </c>
      <c r="Q8926" s="27">
        <f>WEEKNUM(Table1[[#This Row],[Invoice Date]]) + IF(YEAR(Table1[[#This Row],[Invoice Date]])=2021, 52, 0)</f>
        <v>100</v>
      </c>
    </row>
    <row r="8927" spans="2:17" ht="14.25" customHeight="1" x14ac:dyDescent="0.3">
      <c r="B8927" s="4" t="s">
        <v>14</v>
      </c>
      <c r="C8927" s="33">
        <v>1185732</v>
      </c>
      <c r="D8927" s="5">
        <v>44524</v>
      </c>
      <c r="E8927" s="4" t="s">
        <v>48</v>
      </c>
      <c r="F8927" s="4" t="s">
        <v>72</v>
      </c>
      <c r="G8927" s="4" t="s">
        <v>73</v>
      </c>
      <c r="H8927" s="6" t="s">
        <v>19</v>
      </c>
      <c r="I8927" s="7">
        <v>34</v>
      </c>
      <c r="J8927" s="8">
        <v>221</v>
      </c>
      <c r="K8927" s="9">
        <v>7514</v>
      </c>
      <c r="L8927" s="9">
        <v>2780.18</v>
      </c>
      <c r="M8927" s="10">
        <v>0.37</v>
      </c>
      <c r="N8927" s="4" t="s">
        <v>24</v>
      </c>
      <c r="O8927" s="4" t="str">
        <f>TEXT(Table1[[#This Row],[Invoice Date]],"yyyy")</f>
        <v>2021</v>
      </c>
      <c r="P8927" s="4" t="str">
        <f>TEXT(Table1[[#This Row],[Invoice Date]],"mmm")</f>
        <v>Nov</v>
      </c>
      <c r="Q8927" s="27">
        <f>WEEKNUM(Table1[[#This Row],[Invoice Date]]) + IF(YEAR(Table1[[#This Row],[Invoice Date]])=2021, 52, 0)</f>
        <v>100</v>
      </c>
    </row>
    <row r="8928" spans="2:17" ht="14.25" customHeight="1" x14ac:dyDescent="0.3">
      <c r="B8928" s="4" t="s">
        <v>30</v>
      </c>
      <c r="C8928" s="34">
        <v>1128299</v>
      </c>
      <c r="D8928" s="5">
        <v>44524</v>
      </c>
      <c r="E8928" s="4" t="s">
        <v>31</v>
      </c>
      <c r="F8928" s="4" t="s">
        <v>80</v>
      </c>
      <c r="G8928" s="4" t="s">
        <v>63</v>
      </c>
      <c r="H8928" s="6" t="s">
        <v>22</v>
      </c>
      <c r="I8928" s="7">
        <v>68</v>
      </c>
      <c r="J8928" s="8">
        <v>111</v>
      </c>
      <c r="K8928" s="9">
        <v>7548</v>
      </c>
      <c r="L8928" s="9">
        <v>4075.92</v>
      </c>
      <c r="M8928" s="10">
        <v>0.54</v>
      </c>
      <c r="N8928" s="4" t="s">
        <v>83</v>
      </c>
      <c r="O8928" s="4" t="str">
        <f>TEXT(Table1[[#This Row],[Invoice Date]],"yyyy")</f>
        <v>2021</v>
      </c>
      <c r="P8928" s="4" t="str">
        <f>TEXT(Table1[[#This Row],[Invoice Date]],"mmm")</f>
        <v>Nov</v>
      </c>
      <c r="Q8928" s="27">
        <f>WEEKNUM(Table1[[#This Row],[Invoice Date]]) + IF(YEAR(Table1[[#This Row],[Invoice Date]])=2021, 52, 0)</f>
        <v>100</v>
      </c>
    </row>
    <row r="8929" spans="2:17" ht="14.25" customHeight="1" x14ac:dyDescent="0.3">
      <c r="B8929" s="4" t="s">
        <v>30</v>
      </c>
      <c r="C8929" s="34">
        <v>1128299</v>
      </c>
      <c r="D8929" s="5">
        <v>44524</v>
      </c>
      <c r="E8929" s="4" t="s">
        <v>31</v>
      </c>
      <c r="F8929" s="4" t="s">
        <v>80</v>
      </c>
      <c r="G8929" s="4" t="s">
        <v>63</v>
      </c>
      <c r="H8929" s="6" t="s">
        <v>17</v>
      </c>
      <c r="I8929" s="7">
        <v>44</v>
      </c>
      <c r="J8929" s="8">
        <v>173</v>
      </c>
      <c r="K8929" s="9">
        <v>7612</v>
      </c>
      <c r="L8929" s="9">
        <v>3501.5199999999995</v>
      </c>
      <c r="M8929" s="10">
        <v>0.45999999999999996</v>
      </c>
      <c r="N8929" s="4" t="s">
        <v>83</v>
      </c>
      <c r="O8929" s="4" t="str">
        <f>TEXT(Table1[[#This Row],[Invoice Date]],"yyyy")</f>
        <v>2021</v>
      </c>
      <c r="P8929" s="4" t="str">
        <f>TEXT(Table1[[#This Row],[Invoice Date]],"mmm")</f>
        <v>Nov</v>
      </c>
      <c r="Q8929" s="27">
        <f>WEEKNUM(Table1[[#This Row],[Invoice Date]]) + IF(YEAR(Table1[[#This Row],[Invoice Date]])=2021, 52, 0)</f>
        <v>100</v>
      </c>
    </row>
    <row r="8930" spans="2:17" ht="14.25" customHeight="1" x14ac:dyDescent="0.3">
      <c r="B8930" s="4" t="s">
        <v>14</v>
      </c>
      <c r="C8930" s="33">
        <v>1185732</v>
      </c>
      <c r="D8930" s="5">
        <v>44524</v>
      </c>
      <c r="E8930" s="4" t="s">
        <v>48</v>
      </c>
      <c r="F8930" s="4" t="s">
        <v>72</v>
      </c>
      <c r="G8930" s="4" t="s">
        <v>73</v>
      </c>
      <c r="H8930" s="6" t="s">
        <v>22</v>
      </c>
      <c r="I8930" s="7">
        <v>56</v>
      </c>
      <c r="J8930" s="8">
        <v>136</v>
      </c>
      <c r="K8930" s="9">
        <v>7616</v>
      </c>
      <c r="L8930" s="9">
        <v>3351.04</v>
      </c>
      <c r="M8930" s="10">
        <v>0.44</v>
      </c>
      <c r="N8930" s="4" t="s">
        <v>24</v>
      </c>
      <c r="O8930" s="4" t="str">
        <f>TEXT(Table1[[#This Row],[Invoice Date]],"yyyy")</f>
        <v>2021</v>
      </c>
      <c r="P8930" s="4" t="str">
        <f>TEXT(Table1[[#This Row],[Invoice Date]],"mmm")</f>
        <v>Nov</v>
      </c>
      <c r="Q8930" s="27">
        <f>WEEKNUM(Table1[[#This Row],[Invoice Date]]) + IF(YEAR(Table1[[#This Row],[Invoice Date]])=2021, 52, 0)</f>
        <v>100</v>
      </c>
    </row>
    <row r="8931" spans="2:17" ht="14.25" customHeight="1" x14ac:dyDescent="0.3">
      <c r="B8931" s="4" t="s">
        <v>14</v>
      </c>
      <c r="C8931" s="33">
        <v>1185732</v>
      </c>
      <c r="D8931" s="5">
        <v>44524</v>
      </c>
      <c r="E8931" s="4" t="s">
        <v>48</v>
      </c>
      <c r="F8931" s="4" t="s">
        <v>72</v>
      </c>
      <c r="G8931" s="4" t="s">
        <v>73</v>
      </c>
      <c r="H8931" s="6" t="s">
        <v>19</v>
      </c>
      <c r="I8931" s="7">
        <v>47</v>
      </c>
      <c r="J8931" s="8">
        <v>169</v>
      </c>
      <c r="K8931" s="9">
        <v>7943</v>
      </c>
      <c r="L8931" s="9">
        <v>3892.0699999999997</v>
      </c>
      <c r="M8931" s="10">
        <v>0.49</v>
      </c>
      <c r="N8931" s="4" t="s">
        <v>83</v>
      </c>
      <c r="O8931" s="4" t="str">
        <f>TEXT(Table1[[#This Row],[Invoice Date]],"yyyy")</f>
        <v>2021</v>
      </c>
      <c r="P8931" s="4" t="str">
        <f>TEXT(Table1[[#This Row],[Invoice Date]],"mmm")</f>
        <v>Nov</v>
      </c>
      <c r="Q8931" s="27">
        <f>WEEKNUM(Table1[[#This Row],[Invoice Date]]) + IF(YEAR(Table1[[#This Row],[Invoice Date]])=2021, 52, 0)</f>
        <v>100</v>
      </c>
    </row>
    <row r="8932" spans="2:17" ht="14.25" customHeight="1" x14ac:dyDescent="0.3">
      <c r="B8932" s="4" t="s">
        <v>14</v>
      </c>
      <c r="C8932" s="33">
        <v>1185732</v>
      </c>
      <c r="D8932" s="5">
        <v>44524</v>
      </c>
      <c r="E8932" s="4" t="s">
        <v>48</v>
      </c>
      <c r="F8932" s="4" t="s">
        <v>72</v>
      </c>
      <c r="G8932" s="4" t="s">
        <v>73</v>
      </c>
      <c r="H8932" s="6" t="s">
        <v>22</v>
      </c>
      <c r="I8932" s="7">
        <v>73</v>
      </c>
      <c r="J8932" s="8">
        <v>111</v>
      </c>
      <c r="K8932" s="9">
        <v>8103</v>
      </c>
      <c r="L8932" s="9">
        <v>4456.6500000000005</v>
      </c>
      <c r="M8932" s="10">
        <v>0.55000000000000004</v>
      </c>
      <c r="N8932" s="4" t="s">
        <v>83</v>
      </c>
      <c r="O8932" s="4" t="str">
        <f>TEXT(Table1[[#This Row],[Invoice Date]],"yyyy")</f>
        <v>2021</v>
      </c>
      <c r="P8932" s="4" t="str">
        <f>TEXT(Table1[[#This Row],[Invoice Date]],"mmm")</f>
        <v>Nov</v>
      </c>
      <c r="Q8932" s="27">
        <f>WEEKNUM(Table1[[#This Row],[Invoice Date]]) + IF(YEAR(Table1[[#This Row],[Invoice Date]])=2021, 52, 0)</f>
        <v>100</v>
      </c>
    </row>
    <row r="8933" spans="2:17" ht="14.25" customHeight="1" x14ac:dyDescent="0.3">
      <c r="B8933" s="4" t="s">
        <v>30</v>
      </c>
      <c r="C8933" s="34">
        <v>1128299</v>
      </c>
      <c r="D8933" s="5">
        <v>44524</v>
      </c>
      <c r="E8933" s="4" t="s">
        <v>31</v>
      </c>
      <c r="F8933" s="4" t="s">
        <v>80</v>
      </c>
      <c r="G8933" s="4" t="s">
        <v>63</v>
      </c>
      <c r="H8933" s="6" t="s">
        <v>23</v>
      </c>
      <c r="I8933" s="7">
        <v>53</v>
      </c>
      <c r="J8933" s="8">
        <v>165</v>
      </c>
      <c r="K8933" s="9">
        <v>8745</v>
      </c>
      <c r="L8933" s="9">
        <v>3235.65</v>
      </c>
      <c r="M8933" s="10">
        <v>0.37</v>
      </c>
      <c r="N8933" s="4" t="s">
        <v>24</v>
      </c>
      <c r="O8933" s="4" t="str">
        <f>TEXT(Table1[[#This Row],[Invoice Date]],"yyyy")</f>
        <v>2021</v>
      </c>
      <c r="P8933" s="4" t="str">
        <f>TEXT(Table1[[#This Row],[Invoice Date]],"mmm")</f>
        <v>Nov</v>
      </c>
      <c r="Q8933" s="27">
        <f>WEEKNUM(Table1[[#This Row],[Invoice Date]]) + IF(YEAR(Table1[[#This Row],[Invoice Date]])=2021, 52, 0)</f>
        <v>100</v>
      </c>
    </row>
    <row r="8934" spans="2:17" ht="14.25" customHeight="1" x14ac:dyDescent="0.3">
      <c r="B8934" s="4" t="s">
        <v>30</v>
      </c>
      <c r="C8934" s="34">
        <v>1128299</v>
      </c>
      <c r="D8934" s="5">
        <v>44524</v>
      </c>
      <c r="E8934" s="4" t="s">
        <v>31</v>
      </c>
      <c r="F8934" s="4" t="s">
        <v>80</v>
      </c>
      <c r="G8934" s="4" t="s">
        <v>63</v>
      </c>
      <c r="H8934" s="6" t="s">
        <v>19</v>
      </c>
      <c r="I8934" s="7">
        <v>48</v>
      </c>
      <c r="J8934" s="8">
        <v>195</v>
      </c>
      <c r="K8934" s="9">
        <v>9360</v>
      </c>
      <c r="L8934" s="9">
        <v>4680</v>
      </c>
      <c r="M8934" s="10">
        <v>0.5</v>
      </c>
      <c r="N8934" s="4" t="s">
        <v>83</v>
      </c>
      <c r="O8934" s="4" t="str">
        <f>TEXT(Table1[[#This Row],[Invoice Date]],"yyyy")</f>
        <v>2021</v>
      </c>
      <c r="P8934" s="4" t="str">
        <f>TEXT(Table1[[#This Row],[Invoice Date]],"mmm")</f>
        <v>Nov</v>
      </c>
      <c r="Q8934" s="27">
        <f>WEEKNUM(Table1[[#This Row],[Invoice Date]]) + IF(YEAR(Table1[[#This Row],[Invoice Date]])=2021, 52, 0)</f>
        <v>100</v>
      </c>
    </row>
    <row r="8935" spans="2:17" ht="14.25" customHeight="1" x14ac:dyDescent="0.3">
      <c r="B8935" s="4" t="s">
        <v>14</v>
      </c>
      <c r="C8935" s="33">
        <v>1185732</v>
      </c>
      <c r="D8935" s="5">
        <v>44524</v>
      </c>
      <c r="E8935" s="4" t="s">
        <v>48</v>
      </c>
      <c r="F8935" s="4" t="s">
        <v>72</v>
      </c>
      <c r="G8935" s="4" t="s">
        <v>73</v>
      </c>
      <c r="H8935" s="6" t="s">
        <v>23</v>
      </c>
      <c r="I8935" s="7">
        <v>60</v>
      </c>
      <c r="J8935" s="8">
        <v>176</v>
      </c>
      <c r="K8935" s="9">
        <v>10560</v>
      </c>
      <c r="L8935" s="9">
        <v>3484.7999999999997</v>
      </c>
      <c r="M8935" s="10">
        <v>0.32999999999999996</v>
      </c>
      <c r="N8935" s="4" t="s">
        <v>24</v>
      </c>
      <c r="O8935" s="4" t="str">
        <f>TEXT(Table1[[#This Row],[Invoice Date]],"yyyy")</f>
        <v>2021</v>
      </c>
      <c r="P8935" s="4" t="str">
        <f>TEXT(Table1[[#This Row],[Invoice Date]],"mmm")</f>
        <v>Nov</v>
      </c>
      <c r="Q8935" s="27">
        <f>WEEKNUM(Table1[[#This Row],[Invoice Date]]) + IF(YEAR(Table1[[#This Row],[Invoice Date]])=2021, 52, 0)</f>
        <v>100</v>
      </c>
    </row>
    <row r="8936" spans="2:17" ht="14.25" customHeight="1" x14ac:dyDescent="0.3">
      <c r="B8936" s="4" t="s">
        <v>14</v>
      </c>
      <c r="C8936" s="33">
        <v>1185732</v>
      </c>
      <c r="D8936" s="5">
        <v>44524</v>
      </c>
      <c r="E8936" s="4" t="s">
        <v>48</v>
      </c>
      <c r="F8936" s="4" t="s">
        <v>72</v>
      </c>
      <c r="G8936" s="4" t="s">
        <v>73</v>
      </c>
      <c r="H8936" s="6" t="s">
        <v>23</v>
      </c>
      <c r="I8936" s="7">
        <v>74</v>
      </c>
      <c r="J8936" s="8">
        <v>149</v>
      </c>
      <c r="K8936" s="9">
        <v>11026</v>
      </c>
      <c r="L8936" s="9">
        <v>4410.4000000000005</v>
      </c>
      <c r="M8936" s="10">
        <v>0.4</v>
      </c>
      <c r="N8936" s="4" t="s">
        <v>83</v>
      </c>
      <c r="O8936" s="4" t="str">
        <f>TEXT(Table1[[#This Row],[Invoice Date]],"yyyy")</f>
        <v>2021</v>
      </c>
      <c r="P8936" s="4" t="str">
        <f>TEXT(Table1[[#This Row],[Invoice Date]],"mmm")</f>
        <v>Nov</v>
      </c>
      <c r="Q8936" s="27">
        <f>WEEKNUM(Table1[[#This Row],[Invoice Date]]) + IF(YEAR(Table1[[#This Row],[Invoice Date]])=2021, 52, 0)</f>
        <v>100</v>
      </c>
    </row>
    <row r="8937" spans="2:17" ht="14.25" customHeight="1" x14ac:dyDescent="0.3">
      <c r="B8937" s="4" t="s">
        <v>30</v>
      </c>
      <c r="C8937" s="34">
        <v>1128299</v>
      </c>
      <c r="D8937" s="5">
        <v>44524</v>
      </c>
      <c r="E8937" s="4" t="s">
        <v>31</v>
      </c>
      <c r="F8937" s="4" t="s">
        <v>80</v>
      </c>
      <c r="G8937" s="4" t="s">
        <v>63</v>
      </c>
      <c r="H8937" s="6" t="s">
        <v>23</v>
      </c>
      <c r="I8937" s="7">
        <v>76</v>
      </c>
      <c r="J8937" s="8">
        <v>149</v>
      </c>
      <c r="K8937" s="9">
        <v>11324</v>
      </c>
      <c r="L8937" s="9">
        <v>4756.08</v>
      </c>
      <c r="M8937" s="10">
        <v>0.42</v>
      </c>
      <c r="N8937" s="4" t="s">
        <v>83</v>
      </c>
      <c r="O8937" s="4" t="str">
        <f>TEXT(Table1[[#This Row],[Invoice Date]],"yyyy")</f>
        <v>2021</v>
      </c>
      <c r="P8937" s="4" t="str">
        <f>TEXT(Table1[[#This Row],[Invoice Date]],"mmm")</f>
        <v>Nov</v>
      </c>
      <c r="Q8937" s="27">
        <f>WEEKNUM(Table1[[#This Row],[Invoice Date]]) + IF(YEAR(Table1[[#This Row],[Invoice Date]])=2021, 52, 0)</f>
        <v>100</v>
      </c>
    </row>
    <row r="8938" spans="2:17" ht="14.25" customHeight="1" x14ac:dyDescent="0.3">
      <c r="B8938" s="4" t="s">
        <v>14</v>
      </c>
      <c r="C8938" s="33">
        <v>1185732</v>
      </c>
      <c r="D8938" s="5">
        <v>44524</v>
      </c>
      <c r="E8938" s="4" t="s">
        <v>15</v>
      </c>
      <c r="F8938" s="4" t="s">
        <v>40</v>
      </c>
      <c r="G8938" s="4" t="s">
        <v>41</v>
      </c>
      <c r="H8938" s="6" t="s">
        <v>21</v>
      </c>
      <c r="I8938" s="7">
        <v>55.000000000000007</v>
      </c>
      <c r="J8938" s="8">
        <v>150</v>
      </c>
      <c r="K8938" s="9">
        <v>82500.000000000015</v>
      </c>
      <c r="L8938" s="9">
        <v>33000</v>
      </c>
      <c r="M8938" s="10">
        <v>0.39999999999999997</v>
      </c>
      <c r="N8938" s="4" t="s">
        <v>24</v>
      </c>
      <c r="O8938" s="4" t="str">
        <f>TEXT(Table1[[#This Row],[Invoice Date]],"yyyy")</f>
        <v>2021</v>
      </c>
      <c r="P8938" s="4" t="str">
        <f>TEXT(Table1[[#This Row],[Invoice Date]],"mmm")</f>
        <v>Nov</v>
      </c>
      <c r="Q8938" s="27">
        <f>WEEKNUM(Table1[[#This Row],[Invoice Date]]) + IF(YEAR(Table1[[#This Row],[Invoice Date]])=2021, 52, 0)</f>
        <v>100</v>
      </c>
    </row>
    <row r="8939" spans="2:17" ht="14.25" customHeight="1" x14ac:dyDescent="0.3">
      <c r="B8939" s="4" t="s">
        <v>14</v>
      </c>
      <c r="C8939" s="33">
        <v>1185732</v>
      </c>
      <c r="D8939" s="5">
        <v>44524</v>
      </c>
      <c r="E8939" s="4" t="s">
        <v>48</v>
      </c>
      <c r="F8939" s="4" t="s">
        <v>72</v>
      </c>
      <c r="G8939" s="4" t="s">
        <v>73</v>
      </c>
      <c r="H8939" s="6" t="s">
        <v>20</v>
      </c>
      <c r="I8939" s="7">
        <v>45.000000000000007</v>
      </c>
      <c r="J8939" s="8">
        <v>475</v>
      </c>
      <c r="K8939" s="9">
        <v>213750.00000000003</v>
      </c>
      <c r="L8939" s="9">
        <v>74812.5</v>
      </c>
      <c r="M8939" s="10">
        <v>0.35</v>
      </c>
      <c r="N8939" s="4" t="s">
        <v>18</v>
      </c>
      <c r="O8939" s="4" t="str">
        <f>TEXT(Table1[[#This Row],[Invoice Date]],"yyyy")</f>
        <v>2021</v>
      </c>
      <c r="P8939" s="4" t="str">
        <f>TEXT(Table1[[#This Row],[Invoice Date]],"mmm")</f>
        <v>Nov</v>
      </c>
      <c r="Q8939" s="27">
        <f>WEEKNUM(Table1[[#This Row],[Invoice Date]]) + IF(YEAR(Table1[[#This Row],[Invoice Date]])=2021, 52, 0)</f>
        <v>100</v>
      </c>
    </row>
    <row r="8940" spans="2:17" ht="14.25" customHeight="1" x14ac:dyDescent="0.3">
      <c r="B8940" s="4" t="s">
        <v>30</v>
      </c>
      <c r="C8940" s="34">
        <v>1128299</v>
      </c>
      <c r="D8940" s="5">
        <v>44524</v>
      </c>
      <c r="E8940" s="4" t="s">
        <v>31</v>
      </c>
      <c r="F8940" s="4" t="s">
        <v>80</v>
      </c>
      <c r="G8940" s="4" t="s">
        <v>63</v>
      </c>
      <c r="H8940" s="6" t="s">
        <v>20</v>
      </c>
      <c r="I8940" s="7">
        <v>45.000000000000007</v>
      </c>
      <c r="J8940" s="8">
        <v>475</v>
      </c>
      <c r="K8940" s="9">
        <v>213750.00000000003</v>
      </c>
      <c r="L8940" s="9">
        <v>74812.5</v>
      </c>
      <c r="M8940" s="10">
        <v>0.35</v>
      </c>
      <c r="N8940" s="4" t="s">
        <v>18</v>
      </c>
      <c r="O8940" s="4" t="str">
        <f>TEXT(Table1[[#This Row],[Invoice Date]],"yyyy")</f>
        <v>2021</v>
      </c>
      <c r="P8940" s="4" t="str">
        <f>TEXT(Table1[[#This Row],[Invoice Date]],"mmm")</f>
        <v>Nov</v>
      </c>
      <c r="Q8940" s="27">
        <f>WEEKNUM(Table1[[#This Row],[Invoice Date]]) + IF(YEAR(Table1[[#This Row],[Invoice Date]])=2021, 52, 0)</f>
        <v>100</v>
      </c>
    </row>
    <row r="8941" spans="2:17" ht="14.25" customHeight="1" x14ac:dyDescent="0.3">
      <c r="B8941" s="4" t="s">
        <v>14</v>
      </c>
      <c r="C8941" s="33">
        <v>1185732</v>
      </c>
      <c r="D8941" s="5">
        <v>44524</v>
      </c>
      <c r="E8941" s="4" t="s">
        <v>48</v>
      </c>
      <c r="F8941" s="4" t="s">
        <v>72</v>
      </c>
      <c r="G8941" s="4" t="s">
        <v>73</v>
      </c>
      <c r="H8941" s="6" t="s">
        <v>21</v>
      </c>
      <c r="I8941" s="7">
        <v>55.000000000000014</v>
      </c>
      <c r="J8941" s="8">
        <v>450</v>
      </c>
      <c r="K8941" s="9">
        <v>247500.00000000006</v>
      </c>
      <c r="L8941" s="9">
        <v>86625.000000000015</v>
      </c>
      <c r="M8941" s="10">
        <v>0.35</v>
      </c>
      <c r="N8941" s="4" t="s">
        <v>18</v>
      </c>
      <c r="O8941" s="4" t="str">
        <f>TEXT(Table1[[#This Row],[Invoice Date]],"yyyy")</f>
        <v>2021</v>
      </c>
      <c r="P8941" s="4" t="str">
        <f>TEXT(Table1[[#This Row],[Invoice Date]],"mmm")</f>
        <v>Nov</v>
      </c>
      <c r="Q8941" s="27">
        <f>WEEKNUM(Table1[[#This Row],[Invoice Date]]) + IF(YEAR(Table1[[#This Row],[Invoice Date]])=2021, 52, 0)</f>
        <v>100</v>
      </c>
    </row>
    <row r="8942" spans="2:17" ht="14.25" customHeight="1" x14ac:dyDescent="0.3">
      <c r="B8942" s="4" t="s">
        <v>30</v>
      </c>
      <c r="C8942" s="34">
        <v>1128299</v>
      </c>
      <c r="D8942" s="5">
        <v>44524</v>
      </c>
      <c r="E8942" s="4" t="s">
        <v>31</v>
      </c>
      <c r="F8942" s="4" t="s">
        <v>80</v>
      </c>
      <c r="G8942" s="4" t="s">
        <v>63</v>
      </c>
      <c r="H8942" s="6" t="s">
        <v>21</v>
      </c>
      <c r="I8942" s="7">
        <v>55.000000000000014</v>
      </c>
      <c r="J8942" s="8">
        <v>450</v>
      </c>
      <c r="K8942" s="9">
        <v>247500.00000000006</v>
      </c>
      <c r="L8942" s="9">
        <v>86625.000000000015</v>
      </c>
      <c r="M8942" s="10">
        <v>0.35</v>
      </c>
      <c r="N8942" s="4" t="s">
        <v>18</v>
      </c>
      <c r="O8942" s="4" t="str">
        <f>TEXT(Table1[[#This Row],[Invoice Date]],"yyyy")</f>
        <v>2021</v>
      </c>
      <c r="P8942" s="4" t="str">
        <f>TEXT(Table1[[#This Row],[Invoice Date]],"mmm")</f>
        <v>Nov</v>
      </c>
      <c r="Q8942" s="27">
        <f>WEEKNUM(Table1[[#This Row],[Invoice Date]]) + IF(YEAR(Table1[[#This Row],[Invoice Date]])=2021, 52, 0)</f>
        <v>100</v>
      </c>
    </row>
    <row r="8943" spans="2:17" ht="14.25" customHeight="1" x14ac:dyDescent="0.3">
      <c r="B8943" s="4" t="s">
        <v>14</v>
      </c>
      <c r="C8943" s="33">
        <v>1185732</v>
      </c>
      <c r="D8943" s="5">
        <v>44524</v>
      </c>
      <c r="E8943" s="4" t="s">
        <v>48</v>
      </c>
      <c r="F8943" s="4" t="s">
        <v>72</v>
      </c>
      <c r="G8943" s="4" t="s">
        <v>73</v>
      </c>
      <c r="H8943" s="6" t="s">
        <v>17</v>
      </c>
      <c r="I8943" s="7">
        <v>45.000000000000007</v>
      </c>
      <c r="J8943" s="8">
        <v>575</v>
      </c>
      <c r="K8943" s="9">
        <v>258750.00000000003</v>
      </c>
      <c r="L8943" s="9">
        <v>90562.5</v>
      </c>
      <c r="M8943" s="10">
        <v>0.35</v>
      </c>
      <c r="N8943" s="4" t="s">
        <v>18</v>
      </c>
      <c r="O8943" s="4" t="str">
        <f>TEXT(Table1[[#This Row],[Invoice Date]],"yyyy")</f>
        <v>2021</v>
      </c>
      <c r="P8943" s="4" t="str">
        <f>TEXT(Table1[[#This Row],[Invoice Date]],"mmm")</f>
        <v>Nov</v>
      </c>
      <c r="Q8943" s="27">
        <f>WEEKNUM(Table1[[#This Row],[Invoice Date]]) + IF(YEAR(Table1[[#This Row],[Invoice Date]])=2021, 52, 0)</f>
        <v>100</v>
      </c>
    </row>
    <row r="8944" spans="2:17" ht="14.25" customHeight="1" x14ac:dyDescent="0.3">
      <c r="B8944" s="4" t="s">
        <v>30</v>
      </c>
      <c r="C8944" s="34">
        <v>1128299</v>
      </c>
      <c r="D8944" s="5">
        <v>44524</v>
      </c>
      <c r="E8944" s="4" t="s">
        <v>31</v>
      </c>
      <c r="F8944" s="4" t="s">
        <v>80</v>
      </c>
      <c r="G8944" s="4" t="s">
        <v>63</v>
      </c>
      <c r="H8944" s="6" t="s">
        <v>17</v>
      </c>
      <c r="I8944" s="7">
        <v>45.000000000000007</v>
      </c>
      <c r="J8944" s="8">
        <v>575</v>
      </c>
      <c r="K8944" s="9">
        <v>258750.00000000003</v>
      </c>
      <c r="L8944" s="9">
        <v>90562.5</v>
      </c>
      <c r="M8944" s="10">
        <v>0.35</v>
      </c>
      <c r="N8944" s="4" t="s">
        <v>18</v>
      </c>
      <c r="O8944" s="4" t="str">
        <f>TEXT(Table1[[#This Row],[Invoice Date]],"yyyy")</f>
        <v>2021</v>
      </c>
      <c r="P8944" s="4" t="str">
        <f>TEXT(Table1[[#This Row],[Invoice Date]],"mmm")</f>
        <v>Nov</v>
      </c>
      <c r="Q8944" s="27">
        <f>WEEKNUM(Table1[[#This Row],[Invoice Date]]) + IF(YEAR(Table1[[#This Row],[Invoice Date]])=2021, 52, 0)</f>
        <v>100</v>
      </c>
    </row>
    <row r="8945" spans="2:17" ht="14.25" customHeight="1" x14ac:dyDescent="0.3">
      <c r="B8945" s="4" t="s">
        <v>14</v>
      </c>
      <c r="C8945" s="33">
        <v>1185732</v>
      </c>
      <c r="D8945" s="5">
        <v>44524</v>
      </c>
      <c r="E8945" s="4" t="s">
        <v>48</v>
      </c>
      <c r="F8945" s="4" t="s">
        <v>72</v>
      </c>
      <c r="G8945" s="4" t="s">
        <v>73</v>
      </c>
      <c r="H8945" s="6" t="s">
        <v>22</v>
      </c>
      <c r="I8945" s="7">
        <v>75.000000000000014</v>
      </c>
      <c r="J8945" s="8">
        <v>425</v>
      </c>
      <c r="K8945" s="9">
        <v>318750.00000000006</v>
      </c>
      <c r="L8945" s="9">
        <v>127500.00000000003</v>
      </c>
      <c r="M8945" s="10">
        <v>0.4</v>
      </c>
      <c r="N8945" s="4" t="s">
        <v>18</v>
      </c>
      <c r="O8945" s="4" t="str">
        <f>TEXT(Table1[[#This Row],[Invoice Date]],"yyyy")</f>
        <v>2021</v>
      </c>
      <c r="P8945" s="4" t="str">
        <f>TEXT(Table1[[#This Row],[Invoice Date]],"mmm")</f>
        <v>Nov</v>
      </c>
      <c r="Q8945" s="27">
        <f>WEEKNUM(Table1[[#This Row],[Invoice Date]]) + IF(YEAR(Table1[[#This Row],[Invoice Date]])=2021, 52, 0)</f>
        <v>100</v>
      </c>
    </row>
    <row r="8946" spans="2:17" ht="14.25" customHeight="1" x14ac:dyDescent="0.3">
      <c r="B8946" s="4" t="s">
        <v>30</v>
      </c>
      <c r="C8946" s="34">
        <v>1128299</v>
      </c>
      <c r="D8946" s="5">
        <v>44524</v>
      </c>
      <c r="E8946" s="4" t="s">
        <v>31</v>
      </c>
      <c r="F8946" s="4" t="s">
        <v>80</v>
      </c>
      <c r="G8946" s="4" t="s">
        <v>63</v>
      </c>
      <c r="H8946" s="6" t="s">
        <v>22</v>
      </c>
      <c r="I8946" s="7">
        <v>75.000000000000014</v>
      </c>
      <c r="J8946" s="8">
        <v>425</v>
      </c>
      <c r="K8946" s="9">
        <v>318750.00000000006</v>
      </c>
      <c r="L8946" s="9">
        <v>127500.00000000003</v>
      </c>
      <c r="M8946" s="10">
        <v>0.4</v>
      </c>
      <c r="N8946" s="4" t="s">
        <v>18</v>
      </c>
      <c r="O8946" s="4" t="str">
        <f>TEXT(Table1[[#This Row],[Invoice Date]],"yyyy")</f>
        <v>2021</v>
      </c>
      <c r="P8946" s="4" t="str">
        <f>TEXT(Table1[[#This Row],[Invoice Date]],"mmm")</f>
        <v>Nov</v>
      </c>
      <c r="Q8946" s="27">
        <f>WEEKNUM(Table1[[#This Row],[Invoice Date]]) + IF(YEAR(Table1[[#This Row],[Invoice Date]])=2021, 52, 0)</f>
        <v>100</v>
      </c>
    </row>
    <row r="8947" spans="2:17" ht="14.25" customHeight="1" x14ac:dyDescent="0.3">
      <c r="B8947" s="4" t="s">
        <v>14</v>
      </c>
      <c r="C8947" s="33">
        <v>1185732</v>
      </c>
      <c r="D8947" s="5">
        <v>44524</v>
      </c>
      <c r="E8947" s="4" t="s">
        <v>48</v>
      </c>
      <c r="F8947" s="4" t="s">
        <v>72</v>
      </c>
      <c r="G8947" s="4" t="s">
        <v>73</v>
      </c>
      <c r="H8947" s="6" t="s">
        <v>19</v>
      </c>
      <c r="I8947" s="7">
        <v>50.000000000000014</v>
      </c>
      <c r="J8947" s="8">
        <v>650</v>
      </c>
      <c r="K8947" s="9">
        <v>325000.00000000012</v>
      </c>
      <c r="L8947" s="9">
        <v>113750.00000000003</v>
      </c>
      <c r="M8947" s="10">
        <v>0.35</v>
      </c>
      <c r="N8947" s="4" t="s">
        <v>18</v>
      </c>
      <c r="O8947" s="4" t="str">
        <f>TEXT(Table1[[#This Row],[Invoice Date]],"yyyy")</f>
        <v>2021</v>
      </c>
      <c r="P8947" s="4" t="str">
        <f>TEXT(Table1[[#This Row],[Invoice Date]],"mmm")</f>
        <v>Nov</v>
      </c>
      <c r="Q8947" s="27">
        <f>WEEKNUM(Table1[[#This Row],[Invoice Date]]) + IF(YEAR(Table1[[#This Row],[Invoice Date]])=2021, 52, 0)</f>
        <v>100</v>
      </c>
    </row>
    <row r="8948" spans="2:17" ht="14.25" customHeight="1" x14ac:dyDescent="0.3">
      <c r="B8948" s="4" t="s">
        <v>30</v>
      </c>
      <c r="C8948" s="34">
        <v>1128299</v>
      </c>
      <c r="D8948" s="5">
        <v>44524</v>
      </c>
      <c r="E8948" s="4" t="s">
        <v>31</v>
      </c>
      <c r="F8948" s="4" t="s">
        <v>80</v>
      </c>
      <c r="G8948" s="4" t="s">
        <v>63</v>
      </c>
      <c r="H8948" s="6" t="s">
        <v>19</v>
      </c>
      <c r="I8948" s="7">
        <v>50.000000000000014</v>
      </c>
      <c r="J8948" s="8">
        <v>650</v>
      </c>
      <c r="K8948" s="9">
        <v>325000.00000000012</v>
      </c>
      <c r="L8948" s="9">
        <v>113750.00000000003</v>
      </c>
      <c r="M8948" s="10">
        <v>0.35</v>
      </c>
      <c r="N8948" s="4" t="s">
        <v>18</v>
      </c>
      <c r="O8948" s="4" t="str">
        <f>TEXT(Table1[[#This Row],[Invoice Date]],"yyyy")</f>
        <v>2021</v>
      </c>
      <c r="P8948" s="4" t="str">
        <f>TEXT(Table1[[#This Row],[Invoice Date]],"mmm")</f>
        <v>Nov</v>
      </c>
      <c r="Q8948" s="27">
        <f>WEEKNUM(Table1[[#This Row],[Invoice Date]]) + IF(YEAR(Table1[[#This Row],[Invoice Date]])=2021, 52, 0)</f>
        <v>100</v>
      </c>
    </row>
    <row r="8949" spans="2:17" ht="14.25" customHeight="1" x14ac:dyDescent="0.3">
      <c r="B8949" s="4" t="s">
        <v>14</v>
      </c>
      <c r="C8949" s="33">
        <v>1185732</v>
      </c>
      <c r="D8949" s="5">
        <v>44524</v>
      </c>
      <c r="E8949" s="4" t="s">
        <v>48</v>
      </c>
      <c r="F8949" s="4" t="s">
        <v>72</v>
      </c>
      <c r="G8949" s="4" t="s">
        <v>73</v>
      </c>
      <c r="H8949" s="6" t="s">
        <v>23</v>
      </c>
      <c r="I8949" s="7">
        <v>80.000000000000014</v>
      </c>
      <c r="J8949" s="8">
        <v>550</v>
      </c>
      <c r="K8949" s="9">
        <v>440000.00000000006</v>
      </c>
      <c r="L8949" s="9">
        <v>132000</v>
      </c>
      <c r="M8949" s="10">
        <v>0.3</v>
      </c>
      <c r="N8949" s="4" t="s">
        <v>18</v>
      </c>
      <c r="O8949" s="4" t="str">
        <f>TEXT(Table1[[#This Row],[Invoice Date]],"yyyy")</f>
        <v>2021</v>
      </c>
      <c r="P8949" s="4" t="str">
        <f>TEXT(Table1[[#This Row],[Invoice Date]],"mmm")</f>
        <v>Nov</v>
      </c>
      <c r="Q8949" s="27">
        <f>WEEKNUM(Table1[[#This Row],[Invoice Date]]) + IF(YEAR(Table1[[#This Row],[Invoice Date]])=2021, 52, 0)</f>
        <v>100</v>
      </c>
    </row>
    <row r="8950" spans="2:17" ht="14.25" customHeight="1" x14ac:dyDescent="0.3">
      <c r="B8950" s="4" t="s">
        <v>30</v>
      </c>
      <c r="C8950" s="34">
        <v>1128299</v>
      </c>
      <c r="D8950" s="5">
        <v>44524</v>
      </c>
      <c r="E8950" s="4" t="s">
        <v>31</v>
      </c>
      <c r="F8950" s="4" t="s">
        <v>80</v>
      </c>
      <c r="G8950" s="4" t="s">
        <v>63</v>
      </c>
      <c r="H8950" s="6" t="s">
        <v>23</v>
      </c>
      <c r="I8950" s="7">
        <v>80.000000000000014</v>
      </c>
      <c r="J8950" s="8">
        <v>550</v>
      </c>
      <c r="K8950" s="9">
        <v>440000.00000000006</v>
      </c>
      <c r="L8950" s="9">
        <v>132000</v>
      </c>
      <c r="M8950" s="10">
        <v>0.3</v>
      </c>
      <c r="N8950" s="4" t="s">
        <v>18</v>
      </c>
      <c r="O8950" s="4" t="str">
        <f>TEXT(Table1[[#This Row],[Invoice Date]],"yyyy")</f>
        <v>2021</v>
      </c>
      <c r="P8950" s="4" t="str">
        <f>TEXT(Table1[[#This Row],[Invoice Date]],"mmm")</f>
        <v>Nov</v>
      </c>
      <c r="Q8950" s="27">
        <f>WEEKNUM(Table1[[#This Row],[Invoice Date]]) + IF(YEAR(Table1[[#This Row],[Invoice Date]])=2021, 52, 0)</f>
        <v>100</v>
      </c>
    </row>
    <row r="8951" spans="2:17" ht="14.25" customHeight="1" x14ac:dyDescent="0.3">
      <c r="B8951" s="4" t="s">
        <v>14</v>
      </c>
      <c r="C8951" s="33">
        <v>1185732</v>
      </c>
      <c r="D8951" s="5">
        <v>44525</v>
      </c>
      <c r="E8951" s="4" t="s">
        <v>15</v>
      </c>
      <c r="F8951" s="4" t="s">
        <v>40</v>
      </c>
      <c r="G8951" s="4" t="s">
        <v>41</v>
      </c>
      <c r="H8951" s="6" t="s">
        <v>22</v>
      </c>
      <c r="I8951" s="7">
        <v>43</v>
      </c>
      <c r="J8951" s="8">
        <v>48</v>
      </c>
      <c r="K8951" s="9">
        <v>2064</v>
      </c>
      <c r="L8951" s="9">
        <v>866.88</v>
      </c>
      <c r="M8951" s="10">
        <v>0.42</v>
      </c>
      <c r="N8951" s="4" t="s">
        <v>24</v>
      </c>
      <c r="O8951" s="4" t="str">
        <f>TEXT(Table1[[#This Row],[Invoice Date]],"yyyy")</f>
        <v>2021</v>
      </c>
      <c r="P8951" s="4" t="str">
        <f>TEXT(Table1[[#This Row],[Invoice Date]],"mmm")</f>
        <v>Nov</v>
      </c>
      <c r="Q8951" s="27">
        <f>WEEKNUM(Table1[[#This Row],[Invoice Date]]) + IF(YEAR(Table1[[#This Row],[Invoice Date]])=2021, 52, 0)</f>
        <v>100</v>
      </c>
    </row>
    <row r="8952" spans="2:17" ht="14.25" customHeight="1" x14ac:dyDescent="0.3">
      <c r="B8952" s="4" t="s">
        <v>14</v>
      </c>
      <c r="C8952" s="33">
        <v>1185732</v>
      </c>
      <c r="D8952" s="5">
        <v>44525</v>
      </c>
      <c r="E8952" s="4" t="s">
        <v>15</v>
      </c>
      <c r="F8952" s="4" t="s">
        <v>40</v>
      </c>
      <c r="G8952" s="4" t="s">
        <v>41</v>
      </c>
      <c r="H8952" s="6" t="s">
        <v>22</v>
      </c>
      <c r="I8952" s="7">
        <v>60</v>
      </c>
      <c r="J8952" s="8">
        <v>45</v>
      </c>
      <c r="K8952" s="9">
        <v>2700</v>
      </c>
      <c r="L8952" s="9">
        <v>1242</v>
      </c>
      <c r="M8952" s="10">
        <v>0.45999999999999996</v>
      </c>
      <c r="N8952" s="4" t="s">
        <v>83</v>
      </c>
      <c r="O8952" s="4" t="str">
        <f>TEXT(Table1[[#This Row],[Invoice Date]],"yyyy")</f>
        <v>2021</v>
      </c>
      <c r="P8952" s="4" t="str">
        <f>TEXT(Table1[[#This Row],[Invoice Date]],"mmm")</f>
        <v>Nov</v>
      </c>
      <c r="Q8952" s="27">
        <f>WEEKNUM(Table1[[#This Row],[Invoice Date]]) + IF(YEAR(Table1[[#This Row],[Invoice Date]])=2021, 52, 0)</f>
        <v>100</v>
      </c>
    </row>
    <row r="8953" spans="2:17" ht="14.25" customHeight="1" x14ac:dyDescent="0.3">
      <c r="B8953" s="4" t="s">
        <v>14</v>
      </c>
      <c r="C8953" s="33">
        <v>1185732</v>
      </c>
      <c r="D8953" s="5">
        <v>44525</v>
      </c>
      <c r="E8953" s="4" t="s">
        <v>15</v>
      </c>
      <c r="F8953" s="4" t="s">
        <v>40</v>
      </c>
      <c r="G8953" s="4" t="s">
        <v>41</v>
      </c>
      <c r="H8953" s="6" t="s">
        <v>22</v>
      </c>
      <c r="I8953" s="7">
        <v>65</v>
      </c>
      <c r="J8953" s="8">
        <v>150</v>
      </c>
      <c r="K8953" s="9">
        <v>97500</v>
      </c>
      <c r="L8953" s="9">
        <v>34125</v>
      </c>
      <c r="M8953" s="10">
        <v>0.35</v>
      </c>
      <c r="N8953" s="4" t="s">
        <v>24</v>
      </c>
      <c r="O8953" s="4" t="str">
        <f>TEXT(Table1[[#This Row],[Invoice Date]],"yyyy")</f>
        <v>2021</v>
      </c>
      <c r="P8953" s="4" t="str">
        <f>TEXT(Table1[[#This Row],[Invoice Date]],"mmm")</f>
        <v>Nov</v>
      </c>
      <c r="Q8953" s="27">
        <f>WEEKNUM(Table1[[#This Row],[Invoice Date]]) + IF(YEAR(Table1[[#This Row],[Invoice Date]])=2021, 52, 0)</f>
        <v>100</v>
      </c>
    </row>
    <row r="8954" spans="2:17" ht="14.25" customHeight="1" x14ac:dyDescent="0.3">
      <c r="B8954" s="4" t="s">
        <v>14</v>
      </c>
      <c r="C8954" s="33">
        <v>1185732</v>
      </c>
      <c r="D8954" s="5">
        <v>44526</v>
      </c>
      <c r="E8954" s="4" t="s">
        <v>15</v>
      </c>
      <c r="F8954" s="4" t="s">
        <v>40</v>
      </c>
      <c r="G8954" s="4" t="s">
        <v>41</v>
      </c>
      <c r="H8954" s="6" t="s">
        <v>23</v>
      </c>
      <c r="I8954" s="7">
        <v>65</v>
      </c>
      <c r="J8954" s="8">
        <v>81</v>
      </c>
      <c r="K8954" s="9">
        <v>5265</v>
      </c>
      <c r="L8954" s="9">
        <v>2211.2999999999997</v>
      </c>
      <c r="M8954" s="10">
        <v>0.42</v>
      </c>
      <c r="N8954" s="4" t="s">
        <v>83</v>
      </c>
      <c r="O8954" s="4" t="str">
        <f>TEXT(Table1[[#This Row],[Invoice Date]],"yyyy")</f>
        <v>2021</v>
      </c>
      <c r="P8954" s="4" t="str">
        <f>TEXT(Table1[[#This Row],[Invoice Date]],"mmm")</f>
        <v>Nov</v>
      </c>
      <c r="Q8954" s="27">
        <f>WEEKNUM(Table1[[#This Row],[Invoice Date]]) + IF(YEAR(Table1[[#This Row],[Invoice Date]])=2021, 52, 0)</f>
        <v>100</v>
      </c>
    </row>
    <row r="8955" spans="2:17" ht="14.25" customHeight="1" x14ac:dyDescent="0.3">
      <c r="B8955" s="4" t="s">
        <v>34</v>
      </c>
      <c r="C8955" s="33">
        <v>1189833</v>
      </c>
      <c r="D8955" s="5">
        <v>44526</v>
      </c>
      <c r="E8955" s="4" t="s">
        <v>31</v>
      </c>
      <c r="F8955" s="4" t="s">
        <v>88</v>
      </c>
      <c r="G8955" s="4" t="s">
        <v>89</v>
      </c>
      <c r="H8955" s="6" t="s">
        <v>21</v>
      </c>
      <c r="I8955" s="7">
        <v>40</v>
      </c>
      <c r="J8955" s="8">
        <v>136</v>
      </c>
      <c r="K8955" s="9">
        <v>5440</v>
      </c>
      <c r="L8955" s="9">
        <v>2230.4</v>
      </c>
      <c r="M8955" s="10">
        <v>0.41</v>
      </c>
      <c r="N8955" s="4" t="s">
        <v>24</v>
      </c>
      <c r="O8955" s="4" t="str">
        <f>TEXT(Table1[[#This Row],[Invoice Date]],"yyyy")</f>
        <v>2021</v>
      </c>
      <c r="P8955" s="4" t="str">
        <f>TEXT(Table1[[#This Row],[Invoice Date]],"mmm")</f>
        <v>Nov</v>
      </c>
      <c r="Q8955" s="27">
        <f>WEEKNUM(Table1[[#This Row],[Invoice Date]]) + IF(YEAR(Table1[[#This Row],[Invoice Date]])=2021, 52, 0)</f>
        <v>100</v>
      </c>
    </row>
    <row r="8956" spans="2:17" ht="14.25" customHeight="1" x14ac:dyDescent="0.3">
      <c r="B8956" s="4" t="s">
        <v>14</v>
      </c>
      <c r="C8956" s="33">
        <v>1185732</v>
      </c>
      <c r="D8956" s="5">
        <v>44526</v>
      </c>
      <c r="E8956" s="4" t="s">
        <v>15</v>
      </c>
      <c r="F8956" s="4" t="s">
        <v>40</v>
      </c>
      <c r="G8956" s="4" t="s">
        <v>41</v>
      </c>
      <c r="H8956" s="6" t="s">
        <v>23</v>
      </c>
      <c r="I8956" s="7">
        <v>52</v>
      </c>
      <c r="J8956" s="8">
        <v>105</v>
      </c>
      <c r="K8956" s="9">
        <v>5460</v>
      </c>
      <c r="L8956" s="9">
        <v>1910.9999999999998</v>
      </c>
      <c r="M8956" s="10">
        <v>0.35</v>
      </c>
      <c r="N8956" s="4" t="s">
        <v>24</v>
      </c>
      <c r="O8956" s="4" t="str">
        <f>TEXT(Table1[[#This Row],[Invoice Date]],"yyyy")</f>
        <v>2021</v>
      </c>
      <c r="P8956" s="4" t="str">
        <f>TEXT(Table1[[#This Row],[Invoice Date]],"mmm")</f>
        <v>Nov</v>
      </c>
      <c r="Q8956" s="27">
        <f>WEEKNUM(Table1[[#This Row],[Invoice Date]]) + IF(YEAR(Table1[[#This Row],[Invoice Date]])=2021, 52, 0)</f>
        <v>100</v>
      </c>
    </row>
    <row r="8957" spans="2:17" ht="14.25" customHeight="1" x14ac:dyDescent="0.3">
      <c r="B8957" s="4" t="s">
        <v>34</v>
      </c>
      <c r="C8957" s="33">
        <v>1189833</v>
      </c>
      <c r="D8957" s="5">
        <v>44526</v>
      </c>
      <c r="E8957" s="4" t="s">
        <v>31</v>
      </c>
      <c r="F8957" s="4" t="s">
        <v>88</v>
      </c>
      <c r="G8957" s="4" t="s">
        <v>89</v>
      </c>
      <c r="H8957" s="6" t="s">
        <v>20</v>
      </c>
      <c r="I8957" s="7">
        <v>54</v>
      </c>
      <c r="J8957" s="8">
        <v>117</v>
      </c>
      <c r="K8957" s="9">
        <v>6318</v>
      </c>
      <c r="L8957" s="9">
        <v>3032.64</v>
      </c>
      <c r="M8957" s="10">
        <v>0.48</v>
      </c>
      <c r="N8957" s="4" t="s">
        <v>83</v>
      </c>
      <c r="O8957" s="4" t="str">
        <f>TEXT(Table1[[#This Row],[Invoice Date]],"yyyy")</f>
        <v>2021</v>
      </c>
      <c r="P8957" s="4" t="str">
        <f>TEXT(Table1[[#This Row],[Invoice Date]],"mmm")</f>
        <v>Nov</v>
      </c>
      <c r="Q8957" s="27">
        <f>WEEKNUM(Table1[[#This Row],[Invoice Date]]) + IF(YEAR(Table1[[#This Row],[Invoice Date]])=2021, 52, 0)</f>
        <v>100</v>
      </c>
    </row>
    <row r="8958" spans="2:17" ht="14.25" customHeight="1" x14ac:dyDescent="0.3">
      <c r="B8958" s="4" t="s">
        <v>34</v>
      </c>
      <c r="C8958" s="33">
        <v>1189833</v>
      </c>
      <c r="D8958" s="5">
        <v>44526</v>
      </c>
      <c r="E8958" s="4" t="s">
        <v>31</v>
      </c>
      <c r="F8958" s="4" t="s">
        <v>88</v>
      </c>
      <c r="G8958" s="4" t="s">
        <v>89</v>
      </c>
      <c r="H8958" s="6" t="s">
        <v>21</v>
      </c>
      <c r="I8958" s="7">
        <v>55</v>
      </c>
      <c r="J8958" s="8">
        <v>115</v>
      </c>
      <c r="K8958" s="9">
        <v>6325</v>
      </c>
      <c r="L8958" s="9">
        <v>2972.75</v>
      </c>
      <c r="M8958" s="10">
        <v>0.47</v>
      </c>
      <c r="N8958" s="4" t="s">
        <v>83</v>
      </c>
      <c r="O8958" s="4" t="str">
        <f>TEXT(Table1[[#This Row],[Invoice Date]],"yyyy")</f>
        <v>2021</v>
      </c>
      <c r="P8958" s="4" t="str">
        <f>TEXT(Table1[[#This Row],[Invoice Date]],"mmm")</f>
        <v>Nov</v>
      </c>
      <c r="Q8958" s="27">
        <f>WEEKNUM(Table1[[#This Row],[Invoice Date]]) + IF(YEAR(Table1[[#This Row],[Invoice Date]])=2021, 52, 0)</f>
        <v>100</v>
      </c>
    </row>
    <row r="8959" spans="2:17" ht="14.25" customHeight="1" x14ac:dyDescent="0.3">
      <c r="B8959" s="4" t="s">
        <v>34</v>
      </c>
      <c r="C8959" s="33">
        <v>1189833</v>
      </c>
      <c r="D8959" s="5">
        <v>44526</v>
      </c>
      <c r="E8959" s="4" t="s">
        <v>31</v>
      </c>
      <c r="F8959" s="4" t="s">
        <v>88</v>
      </c>
      <c r="G8959" s="4" t="s">
        <v>89</v>
      </c>
      <c r="H8959" s="6" t="s">
        <v>20</v>
      </c>
      <c r="I8959" s="7">
        <v>46</v>
      </c>
      <c r="J8959" s="8">
        <v>149</v>
      </c>
      <c r="K8959" s="9">
        <v>6854</v>
      </c>
      <c r="L8959" s="9">
        <v>2535.98</v>
      </c>
      <c r="M8959" s="10">
        <v>0.37</v>
      </c>
      <c r="N8959" s="4" t="s">
        <v>24</v>
      </c>
      <c r="O8959" s="4" t="str">
        <f>TEXT(Table1[[#This Row],[Invoice Date]],"yyyy")</f>
        <v>2021</v>
      </c>
      <c r="P8959" s="4" t="str">
        <f>TEXT(Table1[[#This Row],[Invoice Date]],"mmm")</f>
        <v>Nov</v>
      </c>
      <c r="Q8959" s="27">
        <f>WEEKNUM(Table1[[#This Row],[Invoice Date]]) + IF(YEAR(Table1[[#This Row],[Invoice Date]])=2021, 52, 0)</f>
        <v>100</v>
      </c>
    </row>
    <row r="8960" spans="2:17" ht="14.25" customHeight="1" x14ac:dyDescent="0.3">
      <c r="B8960" s="4" t="s">
        <v>34</v>
      </c>
      <c r="C8960" s="33">
        <v>1189833</v>
      </c>
      <c r="D8960" s="5">
        <v>44526</v>
      </c>
      <c r="E8960" s="4" t="s">
        <v>31</v>
      </c>
      <c r="F8960" s="4" t="s">
        <v>88</v>
      </c>
      <c r="G8960" s="4" t="s">
        <v>89</v>
      </c>
      <c r="H8960" s="6" t="s">
        <v>22</v>
      </c>
      <c r="I8960" s="7">
        <v>54</v>
      </c>
      <c r="J8960" s="8">
        <v>131</v>
      </c>
      <c r="K8960" s="9">
        <v>7074</v>
      </c>
      <c r="L8960" s="9">
        <v>2617.38</v>
      </c>
      <c r="M8960" s="10">
        <v>0.37</v>
      </c>
      <c r="N8960" s="4" t="s">
        <v>24</v>
      </c>
      <c r="O8960" s="4" t="str">
        <f>TEXT(Table1[[#This Row],[Invoice Date]],"yyyy")</f>
        <v>2021</v>
      </c>
      <c r="P8960" s="4" t="str">
        <f>TEXT(Table1[[#This Row],[Invoice Date]],"mmm")</f>
        <v>Nov</v>
      </c>
      <c r="Q8960" s="27">
        <f>WEEKNUM(Table1[[#This Row],[Invoice Date]]) + IF(YEAR(Table1[[#This Row],[Invoice Date]])=2021, 52, 0)</f>
        <v>100</v>
      </c>
    </row>
    <row r="8961" spans="2:17" ht="14.25" customHeight="1" x14ac:dyDescent="0.3">
      <c r="B8961" s="4" t="s">
        <v>34</v>
      </c>
      <c r="C8961" s="33">
        <v>1189833</v>
      </c>
      <c r="D8961" s="5">
        <v>44526</v>
      </c>
      <c r="E8961" s="4" t="s">
        <v>31</v>
      </c>
      <c r="F8961" s="4" t="s">
        <v>88</v>
      </c>
      <c r="G8961" s="4" t="s">
        <v>89</v>
      </c>
      <c r="H8961" s="6" t="s">
        <v>22</v>
      </c>
      <c r="I8961" s="7">
        <v>65</v>
      </c>
      <c r="J8961" s="8">
        <v>113</v>
      </c>
      <c r="K8961" s="9">
        <v>7345</v>
      </c>
      <c r="L8961" s="9">
        <v>3231.8</v>
      </c>
      <c r="M8961" s="10">
        <v>0.44</v>
      </c>
      <c r="N8961" s="4" t="s">
        <v>83</v>
      </c>
      <c r="O8961" s="4" t="str">
        <f>TEXT(Table1[[#This Row],[Invoice Date]],"yyyy")</f>
        <v>2021</v>
      </c>
      <c r="P8961" s="4" t="str">
        <f>TEXT(Table1[[#This Row],[Invoice Date]],"mmm")</f>
        <v>Nov</v>
      </c>
      <c r="Q8961" s="27">
        <f>WEEKNUM(Table1[[#This Row],[Invoice Date]]) + IF(YEAR(Table1[[#This Row],[Invoice Date]])=2021, 52, 0)</f>
        <v>100</v>
      </c>
    </row>
    <row r="8962" spans="2:17" ht="14.25" customHeight="1" x14ac:dyDescent="0.3">
      <c r="B8962" s="4" t="s">
        <v>34</v>
      </c>
      <c r="C8962" s="33">
        <v>1189833</v>
      </c>
      <c r="D8962" s="5">
        <v>44526</v>
      </c>
      <c r="E8962" s="4" t="s">
        <v>31</v>
      </c>
      <c r="F8962" s="4" t="s">
        <v>88</v>
      </c>
      <c r="G8962" s="4" t="s">
        <v>89</v>
      </c>
      <c r="H8962" s="6" t="s">
        <v>19</v>
      </c>
      <c r="I8962" s="7">
        <v>44</v>
      </c>
      <c r="J8962" s="8">
        <v>180</v>
      </c>
      <c r="K8962" s="9">
        <v>7920</v>
      </c>
      <c r="L8962" s="9">
        <v>3405.6000000000004</v>
      </c>
      <c r="M8962" s="10">
        <v>0.43000000000000005</v>
      </c>
      <c r="N8962" s="4" t="s">
        <v>24</v>
      </c>
      <c r="O8962" s="4" t="str">
        <f>TEXT(Table1[[#This Row],[Invoice Date]],"yyyy")</f>
        <v>2021</v>
      </c>
      <c r="P8962" s="4" t="str">
        <f>TEXT(Table1[[#This Row],[Invoice Date]],"mmm")</f>
        <v>Nov</v>
      </c>
      <c r="Q8962" s="27">
        <f>WEEKNUM(Table1[[#This Row],[Invoice Date]]) + IF(YEAR(Table1[[#This Row],[Invoice Date]])=2021, 52, 0)</f>
        <v>100</v>
      </c>
    </row>
    <row r="8963" spans="2:17" ht="14.25" customHeight="1" x14ac:dyDescent="0.3">
      <c r="B8963" s="4" t="s">
        <v>34</v>
      </c>
      <c r="C8963" s="33">
        <v>1189833</v>
      </c>
      <c r="D8963" s="5">
        <v>44526</v>
      </c>
      <c r="E8963" s="4" t="s">
        <v>31</v>
      </c>
      <c r="F8963" s="4" t="s">
        <v>88</v>
      </c>
      <c r="G8963" s="4" t="s">
        <v>89</v>
      </c>
      <c r="H8963" s="6" t="s">
        <v>17</v>
      </c>
      <c r="I8963" s="7">
        <v>47</v>
      </c>
      <c r="J8963" s="8">
        <v>176</v>
      </c>
      <c r="K8963" s="9">
        <v>8272</v>
      </c>
      <c r="L8963" s="9">
        <v>3391.52</v>
      </c>
      <c r="M8963" s="10">
        <v>0.41</v>
      </c>
      <c r="N8963" s="4" t="s">
        <v>24</v>
      </c>
      <c r="O8963" s="4" t="str">
        <f>TEXT(Table1[[#This Row],[Invoice Date]],"yyyy")</f>
        <v>2021</v>
      </c>
      <c r="P8963" s="4" t="str">
        <f>TEXT(Table1[[#This Row],[Invoice Date]],"mmm")</f>
        <v>Nov</v>
      </c>
      <c r="Q8963" s="27">
        <f>WEEKNUM(Table1[[#This Row],[Invoice Date]]) + IF(YEAR(Table1[[#This Row],[Invoice Date]])=2021, 52, 0)</f>
        <v>100</v>
      </c>
    </row>
    <row r="8964" spans="2:17" ht="14.25" customHeight="1" x14ac:dyDescent="0.3">
      <c r="B8964" s="4" t="s">
        <v>34</v>
      </c>
      <c r="C8964" s="33">
        <v>1189833</v>
      </c>
      <c r="D8964" s="5">
        <v>44526</v>
      </c>
      <c r="E8964" s="4" t="s">
        <v>31</v>
      </c>
      <c r="F8964" s="4" t="s">
        <v>88</v>
      </c>
      <c r="G8964" s="4" t="s">
        <v>89</v>
      </c>
      <c r="H8964" s="6" t="s">
        <v>19</v>
      </c>
      <c r="I8964" s="7">
        <v>59</v>
      </c>
      <c r="J8964" s="8">
        <v>150</v>
      </c>
      <c r="K8964" s="9">
        <v>8850</v>
      </c>
      <c r="L8964" s="9">
        <v>4779</v>
      </c>
      <c r="M8964" s="10">
        <v>0.54</v>
      </c>
      <c r="N8964" s="4" t="s">
        <v>83</v>
      </c>
      <c r="O8964" s="4" t="str">
        <f>TEXT(Table1[[#This Row],[Invoice Date]],"yyyy")</f>
        <v>2021</v>
      </c>
      <c r="P8964" s="4" t="str">
        <f>TEXT(Table1[[#This Row],[Invoice Date]],"mmm")</f>
        <v>Nov</v>
      </c>
      <c r="Q8964" s="27">
        <f>WEEKNUM(Table1[[#This Row],[Invoice Date]]) + IF(YEAR(Table1[[#This Row],[Invoice Date]])=2021, 52, 0)</f>
        <v>100</v>
      </c>
    </row>
    <row r="8965" spans="2:17" ht="14.25" customHeight="1" x14ac:dyDescent="0.3">
      <c r="B8965" s="4" t="s">
        <v>34</v>
      </c>
      <c r="C8965" s="33">
        <v>1189833</v>
      </c>
      <c r="D8965" s="5">
        <v>44526</v>
      </c>
      <c r="E8965" s="4" t="s">
        <v>31</v>
      </c>
      <c r="F8965" s="4" t="s">
        <v>88</v>
      </c>
      <c r="G8965" s="4" t="s">
        <v>89</v>
      </c>
      <c r="H8965" s="6" t="s">
        <v>17</v>
      </c>
      <c r="I8965" s="7">
        <v>58</v>
      </c>
      <c r="J8965" s="8">
        <v>160</v>
      </c>
      <c r="K8965" s="9">
        <v>9280</v>
      </c>
      <c r="L8965" s="9">
        <v>4547.2</v>
      </c>
      <c r="M8965" s="10">
        <v>0.49</v>
      </c>
      <c r="N8965" s="4" t="s">
        <v>83</v>
      </c>
      <c r="O8965" s="4" t="str">
        <f>TEXT(Table1[[#This Row],[Invoice Date]],"yyyy")</f>
        <v>2021</v>
      </c>
      <c r="P8965" s="4" t="str">
        <f>TEXT(Table1[[#This Row],[Invoice Date]],"mmm")</f>
        <v>Nov</v>
      </c>
      <c r="Q8965" s="27">
        <f>WEEKNUM(Table1[[#This Row],[Invoice Date]]) + IF(YEAR(Table1[[#This Row],[Invoice Date]])=2021, 52, 0)</f>
        <v>100</v>
      </c>
    </row>
    <row r="8966" spans="2:17" ht="14.25" customHeight="1" x14ac:dyDescent="0.3">
      <c r="B8966" s="4" t="s">
        <v>34</v>
      </c>
      <c r="C8966" s="33">
        <v>1189833</v>
      </c>
      <c r="D8966" s="5">
        <v>44526</v>
      </c>
      <c r="E8966" s="4" t="s">
        <v>31</v>
      </c>
      <c r="F8966" s="4" t="s">
        <v>88</v>
      </c>
      <c r="G8966" s="4" t="s">
        <v>89</v>
      </c>
      <c r="H8966" s="6" t="s">
        <v>23</v>
      </c>
      <c r="I8966" s="7">
        <v>56</v>
      </c>
      <c r="J8966" s="8">
        <v>170</v>
      </c>
      <c r="K8966" s="9">
        <v>9520</v>
      </c>
      <c r="L8966" s="9">
        <v>2856</v>
      </c>
      <c r="M8966" s="10">
        <v>0.3</v>
      </c>
      <c r="N8966" s="4" t="s">
        <v>24</v>
      </c>
      <c r="O8966" s="4" t="str">
        <f>TEXT(Table1[[#This Row],[Invoice Date]],"yyyy")</f>
        <v>2021</v>
      </c>
      <c r="P8966" s="4" t="str">
        <f>TEXT(Table1[[#This Row],[Invoice Date]],"mmm")</f>
        <v>Nov</v>
      </c>
      <c r="Q8966" s="27">
        <f>WEEKNUM(Table1[[#This Row],[Invoice Date]]) + IF(YEAR(Table1[[#This Row],[Invoice Date]])=2021, 52, 0)</f>
        <v>100</v>
      </c>
    </row>
    <row r="8967" spans="2:17" ht="14.25" customHeight="1" x14ac:dyDescent="0.3">
      <c r="B8967" s="4" t="s">
        <v>34</v>
      </c>
      <c r="C8967" s="33">
        <v>1189833</v>
      </c>
      <c r="D8967" s="5">
        <v>44526</v>
      </c>
      <c r="E8967" s="4" t="s">
        <v>31</v>
      </c>
      <c r="F8967" s="4" t="s">
        <v>88</v>
      </c>
      <c r="G8967" s="4" t="s">
        <v>89</v>
      </c>
      <c r="H8967" s="6" t="s">
        <v>23</v>
      </c>
      <c r="I8967" s="7">
        <v>72</v>
      </c>
      <c r="J8967" s="8">
        <v>140</v>
      </c>
      <c r="K8967" s="9">
        <v>10080</v>
      </c>
      <c r="L8967" s="9">
        <v>3931.2000000000003</v>
      </c>
      <c r="M8967" s="10">
        <v>0.39</v>
      </c>
      <c r="N8967" s="4" t="s">
        <v>83</v>
      </c>
      <c r="O8967" s="4" t="str">
        <f>TEXT(Table1[[#This Row],[Invoice Date]],"yyyy")</f>
        <v>2021</v>
      </c>
      <c r="P8967" s="4" t="str">
        <f>TEXT(Table1[[#This Row],[Invoice Date]],"mmm")</f>
        <v>Nov</v>
      </c>
      <c r="Q8967" s="27">
        <f>WEEKNUM(Table1[[#This Row],[Invoice Date]]) + IF(YEAR(Table1[[#This Row],[Invoice Date]])=2021, 52, 0)</f>
        <v>100</v>
      </c>
    </row>
    <row r="8968" spans="2:17" ht="14.25" customHeight="1" x14ac:dyDescent="0.3">
      <c r="B8968" s="4" t="s">
        <v>14</v>
      </c>
      <c r="C8968" s="33">
        <v>1185732</v>
      </c>
      <c r="D8968" s="5">
        <v>44526</v>
      </c>
      <c r="E8968" s="4" t="s">
        <v>15</v>
      </c>
      <c r="F8968" s="4" t="s">
        <v>40</v>
      </c>
      <c r="G8968" s="4" t="s">
        <v>41</v>
      </c>
      <c r="H8968" s="6" t="s">
        <v>23</v>
      </c>
      <c r="I8968" s="7">
        <v>70</v>
      </c>
      <c r="J8968" s="8">
        <v>300</v>
      </c>
      <c r="K8968" s="9">
        <v>210000</v>
      </c>
      <c r="L8968" s="9">
        <v>63000</v>
      </c>
      <c r="M8968" s="10">
        <v>0.3</v>
      </c>
      <c r="N8968" s="4" t="s">
        <v>24</v>
      </c>
      <c r="O8968" s="4" t="str">
        <f>TEXT(Table1[[#This Row],[Invoice Date]],"yyyy")</f>
        <v>2021</v>
      </c>
      <c r="P8968" s="4" t="str">
        <f>TEXT(Table1[[#This Row],[Invoice Date]],"mmm")</f>
        <v>Nov</v>
      </c>
      <c r="Q8968" s="27">
        <f>WEEKNUM(Table1[[#This Row],[Invoice Date]]) + IF(YEAR(Table1[[#This Row],[Invoice Date]])=2021, 52, 0)</f>
        <v>100</v>
      </c>
    </row>
    <row r="8969" spans="2:17" ht="14.25" customHeight="1" x14ac:dyDescent="0.3">
      <c r="B8969" s="4" t="s">
        <v>34</v>
      </c>
      <c r="C8969" s="33">
        <v>1189833</v>
      </c>
      <c r="D8969" s="5">
        <v>44526</v>
      </c>
      <c r="E8969" s="4" t="s">
        <v>31</v>
      </c>
      <c r="F8969" s="4" t="s">
        <v>88</v>
      </c>
      <c r="G8969" s="4" t="s">
        <v>89</v>
      </c>
      <c r="H8969" s="6" t="s">
        <v>21</v>
      </c>
      <c r="I8969" s="7">
        <v>60.000000000000007</v>
      </c>
      <c r="J8969" s="8">
        <v>425</v>
      </c>
      <c r="K8969" s="9">
        <v>255000.00000000003</v>
      </c>
      <c r="L8969" s="9">
        <v>89250</v>
      </c>
      <c r="M8969" s="10">
        <v>0.35</v>
      </c>
      <c r="N8969" s="4" t="s">
        <v>83</v>
      </c>
      <c r="O8969" s="4" t="str">
        <f>TEXT(Table1[[#This Row],[Invoice Date]],"yyyy")</f>
        <v>2021</v>
      </c>
      <c r="P8969" s="4" t="str">
        <f>TEXT(Table1[[#This Row],[Invoice Date]],"mmm")</f>
        <v>Nov</v>
      </c>
      <c r="Q8969" s="27">
        <f>WEEKNUM(Table1[[#This Row],[Invoice Date]]) + IF(YEAR(Table1[[#This Row],[Invoice Date]])=2021, 52, 0)</f>
        <v>100</v>
      </c>
    </row>
    <row r="8970" spans="2:17" ht="14.25" customHeight="1" x14ac:dyDescent="0.3">
      <c r="B8970" s="4" t="s">
        <v>34</v>
      </c>
      <c r="C8970" s="33">
        <v>1189833</v>
      </c>
      <c r="D8970" s="5">
        <v>44526</v>
      </c>
      <c r="E8970" s="4" t="s">
        <v>31</v>
      </c>
      <c r="F8970" s="4" t="s">
        <v>88</v>
      </c>
      <c r="G8970" s="4" t="s">
        <v>89</v>
      </c>
      <c r="H8970" s="6" t="s">
        <v>22</v>
      </c>
      <c r="I8970" s="7">
        <v>70</v>
      </c>
      <c r="J8970" s="8">
        <v>375</v>
      </c>
      <c r="K8970" s="9">
        <v>262500</v>
      </c>
      <c r="L8970" s="9">
        <v>78750</v>
      </c>
      <c r="M8970" s="10">
        <v>0.3</v>
      </c>
      <c r="N8970" s="4" t="s">
        <v>83</v>
      </c>
      <c r="O8970" s="4" t="str">
        <f>TEXT(Table1[[#This Row],[Invoice Date]],"yyyy")</f>
        <v>2021</v>
      </c>
      <c r="P8970" s="4" t="str">
        <f>TEXT(Table1[[#This Row],[Invoice Date]],"mmm")</f>
        <v>Nov</v>
      </c>
      <c r="Q8970" s="27">
        <f>WEEKNUM(Table1[[#This Row],[Invoice Date]]) + IF(YEAR(Table1[[#This Row],[Invoice Date]])=2021, 52, 0)</f>
        <v>100</v>
      </c>
    </row>
    <row r="8971" spans="2:17" ht="14.25" customHeight="1" x14ac:dyDescent="0.3">
      <c r="B8971" s="4" t="s">
        <v>34</v>
      </c>
      <c r="C8971" s="33">
        <v>1189833</v>
      </c>
      <c r="D8971" s="5">
        <v>44526</v>
      </c>
      <c r="E8971" s="4" t="s">
        <v>31</v>
      </c>
      <c r="F8971" s="4" t="s">
        <v>88</v>
      </c>
      <c r="G8971" s="4" t="s">
        <v>89</v>
      </c>
      <c r="H8971" s="6" t="s">
        <v>20</v>
      </c>
      <c r="I8971" s="7">
        <v>60.000000000000007</v>
      </c>
      <c r="J8971" s="8">
        <v>450</v>
      </c>
      <c r="K8971" s="9">
        <v>270000.00000000006</v>
      </c>
      <c r="L8971" s="9">
        <v>94500.000000000015</v>
      </c>
      <c r="M8971" s="10">
        <v>0.35</v>
      </c>
      <c r="N8971" s="4" t="s">
        <v>83</v>
      </c>
      <c r="O8971" s="4" t="str">
        <f>TEXT(Table1[[#This Row],[Invoice Date]],"yyyy")</f>
        <v>2021</v>
      </c>
      <c r="P8971" s="4" t="str">
        <f>TEXT(Table1[[#This Row],[Invoice Date]],"mmm")</f>
        <v>Nov</v>
      </c>
      <c r="Q8971" s="27">
        <f>WEEKNUM(Table1[[#This Row],[Invoice Date]]) + IF(YEAR(Table1[[#This Row],[Invoice Date]])=2021, 52, 0)</f>
        <v>100</v>
      </c>
    </row>
    <row r="8972" spans="2:17" ht="14.25" customHeight="1" x14ac:dyDescent="0.3">
      <c r="B8972" s="4" t="s">
        <v>34</v>
      </c>
      <c r="C8972" s="33">
        <v>1189833</v>
      </c>
      <c r="D8972" s="5">
        <v>44526</v>
      </c>
      <c r="E8972" s="4" t="s">
        <v>31</v>
      </c>
      <c r="F8972" s="4" t="s">
        <v>88</v>
      </c>
      <c r="G8972" s="4" t="s">
        <v>89</v>
      </c>
      <c r="H8972" s="6" t="s">
        <v>17</v>
      </c>
      <c r="I8972" s="7">
        <v>60.000000000000007</v>
      </c>
      <c r="J8972" s="8">
        <v>550</v>
      </c>
      <c r="K8972" s="9">
        <v>330000.00000000006</v>
      </c>
      <c r="L8972" s="9">
        <v>115500.00000000001</v>
      </c>
      <c r="M8972" s="10">
        <v>0.35</v>
      </c>
      <c r="N8972" s="4" t="s">
        <v>83</v>
      </c>
      <c r="O8972" s="4" t="str">
        <f>TEXT(Table1[[#This Row],[Invoice Date]],"yyyy")</f>
        <v>2021</v>
      </c>
      <c r="P8972" s="4" t="str">
        <f>TEXT(Table1[[#This Row],[Invoice Date]],"mmm")</f>
        <v>Nov</v>
      </c>
      <c r="Q8972" s="27">
        <f>WEEKNUM(Table1[[#This Row],[Invoice Date]]) + IF(YEAR(Table1[[#This Row],[Invoice Date]])=2021, 52, 0)</f>
        <v>100</v>
      </c>
    </row>
    <row r="8973" spans="2:17" ht="14.25" customHeight="1" x14ac:dyDescent="0.3">
      <c r="B8973" s="4" t="s">
        <v>34</v>
      </c>
      <c r="C8973" s="33">
        <v>1189833</v>
      </c>
      <c r="D8973" s="5">
        <v>44526</v>
      </c>
      <c r="E8973" s="4" t="s">
        <v>31</v>
      </c>
      <c r="F8973" s="4" t="s">
        <v>88</v>
      </c>
      <c r="G8973" s="4" t="s">
        <v>89</v>
      </c>
      <c r="H8973" s="6" t="s">
        <v>23</v>
      </c>
      <c r="I8973" s="7">
        <v>75.000000000000014</v>
      </c>
      <c r="J8973" s="8">
        <v>500</v>
      </c>
      <c r="K8973" s="9">
        <v>375000.00000000006</v>
      </c>
      <c r="L8973" s="9">
        <v>93750.000000000015</v>
      </c>
      <c r="M8973" s="10">
        <v>0.25</v>
      </c>
      <c r="N8973" s="4" t="s">
        <v>83</v>
      </c>
      <c r="O8973" s="4" t="str">
        <f>TEXT(Table1[[#This Row],[Invoice Date]],"yyyy")</f>
        <v>2021</v>
      </c>
      <c r="P8973" s="4" t="str">
        <f>TEXT(Table1[[#This Row],[Invoice Date]],"mmm")</f>
        <v>Nov</v>
      </c>
      <c r="Q8973" s="27">
        <f>WEEKNUM(Table1[[#This Row],[Invoice Date]]) + IF(YEAR(Table1[[#This Row],[Invoice Date]])=2021, 52, 0)</f>
        <v>100</v>
      </c>
    </row>
    <row r="8974" spans="2:17" ht="14.25" customHeight="1" x14ac:dyDescent="0.3">
      <c r="B8974" s="4" t="s">
        <v>34</v>
      </c>
      <c r="C8974" s="33">
        <v>1189833</v>
      </c>
      <c r="D8974" s="5">
        <v>44526</v>
      </c>
      <c r="E8974" s="4" t="s">
        <v>31</v>
      </c>
      <c r="F8974" s="4" t="s">
        <v>88</v>
      </c>
      <c r="G8974" s="4" t="s">
        <v>89</v>
      </c>
      <c r="H8974" s="6" t="s">
        <v>19</v>
      </c>
      <c r="I8974" s="7">
        <v>65.000000000000014</v>
      </c>
      <c r="J8974" s="8">
        <v>600</v>
      </c>
      <c r="K8974" s="9">
        <v>390000.00000000006</v>
      </c>
      <c r="L8974" s="9">
        <v>156000.00000000003</v>
      </c>
      <c r="M8974" s="10">
        <v>0.4</v>
      </c>
      <c r="N8974" s="4" t="s">
        <v>83</v>
      </c>
      <c r="O8974" s="4" t="str">
        <f>TEXT(Table1[[#This Row],[Invoice Date]],"yyyy")</f>
        <v>2021</v>
      </c>
      <c r="P8974" s="4" t="str">
        <f>TEXT(Table1[[#This Row],[Invoice Date]],"mmm")</f>
        <v>Nov</v>
      </c>
      <c r="Q8974" s="27">
        <f>WEEKNUM(Table1[[#This Row],[Invoice Date]]) + IF(YEAR(Table1[[#This Row],[Invoice Date]])=2021, 52, 0)</f>
        <v>100</v>
      </c>
    </row>
    <row r="8975" spans="2:17" ht="14.25" customHeight="1" x14ac:dyDescent="0.3">
      <c r="B8975" s="4" t="s">
        <v>14</v>
      </c>
      <c r="C8975" s="33">
        <v>1185732</v>
      </c>
      <c r="D8975" s="5">
        <v>44527</v>
      </c>
      <c r="E8975" s="4" t="s">
        <v>15</v>
      </c>
      <c r="F8975" s="4" t="s">
        <v>40</v>
      </c>
      <c r="G8975" s="4" t="s">
        <v>41</v>
      </c>
      <c r="H8975" s="6" t="s">
        <v>17</v>
      </c>
      <c r="I8975" s="7">
        <v>49</v>
      </c>
      <c r="J8975" s="8">
        <v>175</v>
      </c>
      <c r="K8975" s="9">
        <v>8575</v>
      </c>
      <c r="L8975" s="9">
        <v>4887.7500000000009</v>
      </c>
      <c r="M8975" s="10">
        <v>0.57000000000000006</v>
      </c>
      <c r="N8975" s="4" t="s">
        <v>24</v>
      </c>
      <c r="O8975" s="4" t="str">
        <f>TEXT(Table1[[#This Row],[Invoice Date]],"yyyy")</f>
        <v>2021</v>
      </c>
      <c r="P8975" s="4" t="str">
        <f>TEXT(Table1[[#This Row],[Invoice Date]],"mmm")</f>
        <v>Nov</v>
      </c>
      <c r="Q8975" s="27">
        <f>WEEKNUM(Table1[[#This Row],[Invoice Date]]) + IF(YEAR(Table1[[#This Row],[Invoice Date]])=2021, 52, 0)</f>
        <v>100</v>
      </c>
    </row>
    <row r="8976" spans="2:17" ht="14.25" customHeight="1" x14ac:dyDescent="0.3">
      <c r="B8976" s="4" t="s">
        <v>14</v>
      </c>
      <c r="C8976" s="33">
        <v>1185732</v>
      </c>
      <c r="D8976" s="5">
        <v>44527</v>
      </c>
      <c r="E8976" s="4" t="s">
        <v>15</v>
      </c>
      <c r="F8976" s="4" t="s">
        <v>40</v>
      </c>
      <c r="G8976" s="4" t="s">
        <v>41</v>
      </c>
      <c r="H8976" s="6" t="s">
        <v>17</v>
      </c>
      <c r="I8976" s="7">
        <v>60</v>
      </c>
      <c r="J8976" s="8">
        <v>145</v>
      </c>
      <c r="K8976" s="9">
        <v>8700</v>
      </c>
      <c r="L8976" s="9">
        <v>5829</v>
      </c>
      <c r="M8976" s="10">
        <v>0.67</v>
      </c>
      <c r="N8976" s="4" t="s">
        <v>83</v>
      </c>
      <c r="O8976" s="4" t="str">
        <f>TEXT(Table1[[#This Row],[Invoice Date]],"yyyy")</f>
        <v>2021</v>
      </c>
      <c r="P8976" s="4" t="str">
        <f>TEXT(Table1[[#This Row],[Invoice Date]],"mmm")</f>
        <v>Nov</v>
      </c>
      <c r="Q8976" s="27">
        <f>WEEKNUM(Table1[[#This Row],[Invoice Date]]) + IF(YEAR(Table1[[#This Row],[Invoice Date]])=2021, 52, 0)</f>
        <v>100</v>
      </c>
    </row>
    <row r="8977" spans="2:17" ht="14.25" customHeight="1" x14ac:dyDescent="0.3">
      <c r="B8977" s="4" t="s">
        <v>14</v>
      </c>
      <c r="C8977" s="33">
        <v>1185732</v>
      </c>
      <c r="D8977" s="5">
        <v>44527</v>
      </c>
      <c r="E8977" s="4" t="s">
        <v>15</v>
      </c>
      <c r="F8977" s="4" t="s">
        <v>40</v>
      </c>
      <c r="G8977" s="4" t="s">
        <v>41</v>
      </c>
      <c r="H8977" s="6" t="s">
        <v>17</v>
      </c>
      <c r="I8977" s="7">
        <v>65</v>
      </c>
      <c r="J8977" s="8">
        <v>500</v>
      </c>
      <c r="K8977" s="9">
        <v>325000</v>
      </c>
      <c r="L8977" s="9">
        <v>178750</v>
      </c>
      <c r="M8977" s="10">
        <v>0.55000000000000004</v>
      </c>
      <c r="N8977" s="4" t="s">
        <v>24</v>
      </c>
      <c r="O8977" s="4" t="str">
        <f>TEXT(Table1[[#This Row],[Invoice Date]],"yyyy")</f>
        <v>2021</v>
      </c>
      <c r="P8977" s="4" t="str">
        <f>TEXT(Table1[[#This Row],[Invoice Date]],"mmm")</f>
        <v>Nov</v>
      </c>
      <c r="Q8977" s="27">
        <f>WEEKNUM(Table1[[#This Row],[Invoice Date]]) + IF(YEAR(Table1[[#This Row],[Invoice Date]])=2021, 52, 0)</f>
        <v>100</v>
      </c>
    </row>
    <row r="8978" spans="2:17" ht="14.25" customHeight="1" x14ac:dyDescent="0.3">
      <c r="B8978" s="4" t="s">
        <v>14</v>
      </c>
      <c r="C8978" s="33">
        <v>1185732</v>
      </c>
      <c r="D8978" s="5">
        <v>44528</v>
      </c>
      <c r="E8978" s="4" t="s">
        <v>15</v>
      </c>
      <c r="F8978" s="4" t="s">
        <v>40</v>
      </c>
      <c r="G8978" s="4" t="s">
        <v>41</v>
      </c>
      <c r="H8978" s="6" t="s">
        <v>19</v>
      </c>
      <c r="I8978" s="7">
        <v>45</v>
      </c>
      <c r="J8978" s="8">
        <v>99</v>
      </c>
      <c r="K8978" s="9">
        <v>4455</v>
      </c>
      <c r="L8978" s="9">
        <v>1737.4499999999998</v>
      </c>
      <c r="M8978" s="10">
        <v>0.38999999999999996</v>
      </c>
      <c r="N8978" s="4" t="s">
        <v>24</v>
      </c>
      <c r="O8978" s="4" t="str">
        <f>TEXT(Table1[[#This Row],[Invoice Date]],"yyyy")</f>
        <v>2021</v>
      </c>
      <c r="P8978" s="4" t="str">
        <f>TEXT(Table1[[#This Row],[Invoice Date]],"mmm")</f>
        <v>Nov</v>
      </c>
      <c r="Q8978" s="27">
        <f>WEEKNUM(Table1[[#This Row],[Invoice Date]]) + IF(YEAR(Table1[[#This Row],[Invoice Date]])=2021, 52, 0)</f>
        <v>101</v>
      </c>
    </row>
    <row r="8979" spans="2:17" ht="14.25" customHeight="1" x14ac:dyDescent="0.3">
      <c r="B8979" s="4" t="s">
        <v>14</v>
      </c>
      <c r="C8979" s="33">
        <v>1185732</v>
      </c>
      <c r="D8979" s="5">
        <v>44528</v>
      </c>
      <c r="E8979" s="4" t="s">
        <v>15</v>
      </c>
      <c r="F8979" s="4" t="s">
        <v>40</v>
      </c>
      <c r="G8979" s="4" t="s">
        <v>41</v>
      </c>
      <c r="H8979" s="6" t="s">
        <v>19</v>
      </c>
      <c r="I8979" s="7">
        <v>55</v>
      </c>
      <c r="J8979" s="8">
        <v>90</v>
      </c>
      <c r="K8979" s="9">
        <v>4950</v>
      </c>
      <c r="L8979" s="9">
        <v>2475</v>
      </c>
      <c r="M8979" s="10">
        <v>0.5</v>
      </c>
      <c r="N8979" s="4" t="s">
        <v>83</v>
      </c>
      <c r="O8979" s="4" t="str">
        <f>TEXT(Table1[[#This Row],[Invoice Date]],"yyyy")</f>
        <v>2021</v>
      </c>
      <c r="P8979" s="4" t="str">
        <f>TEXT(Table1[[#This Row],[Invoice Date]],"mmm")</f>
        <v>Nov</v>
      </c>
      <c r="Q8979" s="27">
        <f>WEEKNUM(Table1[[#This Row],[Invoice Date]]) + IF(YEAR(Table1[[#This Row],[Invoice Date]])=2021, 52, 0)</f>
        <v>101</v>
      </c>
    </row>
    <row r="8980" spans="2:17" ht="14.25" customHeight="1" x14ac:dyDescent="0.3">
      <c r="B8980" s="4" t="s">
        <v>14</v>
      </c>
      <c r="C8980" s="33">
        <v>1185732</v>
      </c>
      <c r="D8980" s="5">
        <v>44528</v>
      </c>
      <c r="E8980" s="4" t="s">
        <v>15</v>
      </c>
      <c r="F8980" s="4" t="s">
        <v>40</v>
      </c>
      <c r="G8980" s="4" t="s">
        <v>41</v>
      </c>
      <c r="H8980" s="6" t="s">
        <v>19</v>
      </c>
      <c r="I8980" s="7">
        <v>60.000000000000007</v>
      </c>
      <c r="J8980" s="8">
        <v>300</v>
      </c>
      <c r="K8980" s="9">
        <v>180000.00000000003</v>
      </c>
      <c r="L8980" s="9">
        <v>63000.000000000007</v>
      </c>
      <c r="M8980" s="10">
        <v>0.35</v>
      </c>
      <c r="N8980" s="4" t="s">
        <v>24</v>
      </c>
      <c r="O8980" s="4" t="str">
        <f>TEXT(Table1[[#This Row],[Invoice Date]],"yyyy")</f>
        <v>2021</v>
      </c>
      <c r="P8980" s="4" t="str">
        <f>TEXT(Table1[[#This Row],[Invoice Date]],"mmm")</f>
        <v>Nov</v>
      </c>
      <c r="Q8980" s="27">
        <f>WEEKNUM(Table1[[#This Row],[Invoice Date]]) + IF(YEAR(Table1[[#This Row],[Invoice Date]])=2021, 52, 0)</f>
        <v>101</v>
      </c>
    </row>
    <row r="8981" spans="2:17" ht="14.25" customHeight="1" x14ac:dyDescent="0.3">
      <c r="B8981" s="4" t="s">
        <v>14</v>
      </c>
      <c r="C8981" s="33">
        <v>1185732</v>
      </c>
      <c r="D8981" s="5">
        <v>44529</v>
      </c>
      <c r="E8981" s="4" t="s">
        <v>15</v>
      </c>
      <c r="F8981" s="4" t="s">
        <v>40</v>
      </c>
      <c r="G8981" s="4" t="s">
        <v>41</v>
      </c>
      <c r="H8981" s="6" t="s">
        <v>20</v>
      </c>
      <c r="I8981" s="7">
        <v>51</v>
      </c>
      <c r="J8981" s="8">
        <v>59</v>
      </c>
      <c r="K8981" s="9">
        <v>3009</v>
      </c>
      <c r="L8981" s="9">
        <v>1504.5</v>
      </c>
      <c r="M8981" s="10">
        <v>0.5</v>
      </c>
      <c r="N8981" s="4" t="s">
        <v>83</v>
      </c>
      <c r="O8981" s="4" t="str">
        <f>TEXT(Table1[[#This Row],[Invoice Date]],"yyyy")</f>
        <v>2021</v>
      </c>
      <c r="P8981" s="4" t="str">
        <f>TEXT(Table1[[#This Row],[Invoice Date]],"mmm")</f>
        <v>Nov</v>
      </c>
      <c r="Q8981" s="27">
        <f>WEEKNUM(Table1[[#This Row],[Invoice Date]]) + IF(YEAR(Table1[[#This Row],[Invoice Date]])=2021, 52, 0)</f>
        <v>101</v>
      </c>
    </row>
    <row r="8982" spans="2:17" ht="14.25" customHeight="1" x14ac:dyDescent="0.3">
      <c r="B8982" s="4" t="s">
        <v>14</v>
      </c>
      <c r="C8982" s="33">
        <v>1185732</v>
      </c>
      <c r="D8982" s="5">
        <v>44529</v>
      </c>
      <c r="E8982" s="4" t="s">
        <v>15</v>
      </c>
      <c r="F8982" s="4" t="s">
        <v>40</v>
      </c>
      <c r="G8982" s="4" t="s">
        <v>41</v>
      </c>
      <c r="H8982" s="6" t="s">
        <v>20</v>
      </c>
      <c r="I8982" s="7">
        <v>43</v>
      </c>
      <c r="J8982" s="8">
        <v>72</v>
      </c>
      <c r="K8982" s="9">
        <v>3096</v>
      </c>
      <c r="L8982" s="9">
        <v>1331.2799999999997</v>
      </c>
      <c r="M8982" s="10">
        <v>0.42999999999999994</v>
      </c>
      <c r="N8982" s="4" t="s">
        <v>24</v>
      </c>
      <c r="O8982" s="4" t="str">
        <f>TEXT(Table1[[#This Row],[Invoice Date]],"yyyy")</f>
        <v>2021</v>
      </c>
      <c r="P8982" s="4" t="str">
        <f>TEXT(Table1[[#This Row],[Invoice Date]],"mmm")</f>
        <v>Nov</v>
      </c>
      <c r="Q8982" s="27">
        <f>WEEKNUM(Table1[[#This Row],[Invoice Date]]) + IF(YEAR(Table1[[#This Row],[Invoice Date]])=2021, 52, 0)</f>
        <v>101</v>
      </c>
    </row>
    <row r="8983" spans="2:17" ht="14.25" customHeight="1" x14ac:dyDescent="0.3">
      <c r="B8983" s="4" t="s">
        <v>14</v>
      </c>
      <c r="C8983" s="33">
        <v>1185732</v>
      </c>
      <c r="D8983" s="5">
        <v>44529</v>
      </c>
      <c r="E8983" s="4" t="s">
        <v>15</v>
      </c>
      <c r="F8983" s="4" t="s">
        <v>40</v>
      </c>
      <c r="G8983" s="4" t="s">
        <v>41</v>
      </c>
      <c r="H8983" s="6" t="s">
        <v>20</v>
      </c>
      <c r="I8983" s="7">
        <v>55.000000000000007</v>
      </c>
      <c r="J8983" s="8">
        <v>225</v>
      </c>
      <c r="K8983" s="9">
        <v>123750.00000000001</v>
      </c>
      <c r="L8983" s="9">
        <v>49500</v>
      </c>
      <c r="M8983" s="10">
        <v>0.39999999999999997</v>
      </c>
      <c r="N8983" s="4" t="s">
        <v>24</v>
      </c>
      <c r="O8983" s="4" t="str">
        <f>TEXT(Table1[[#This Row],[Invoice Date]],"yyyy")</f>
        <v>2021</v>
      </c>
      <c r="P8983" s="4" t="str">
        <f>TEXT(Table1[[#This Row],[Invoice Date]],"mmm")</f>
        <v>Nov</v>
      </c>
      <c r="Q8983" s="27">
        <f>WEEKNUM(Table1[[#This Row],[Invoice Date]]) + IF(YEAR(Table1[[#This Row],[Invoice Date]])=2021, 52, 0)</f>
        <v>101</v>
      </c>
    </row>
    <row r="8984" spans="2:17" ht="14.25" customHeight="1" x14ac:dyDescent="0.3">
      <c r="B8984" s="4" t="s">
        <v>14</v>
      </c>
      <c r="C8984" s="33">
        <v>1185732</v>
      </c>
      <c r="D8984" s="5">
        <v>44530</v>
      </c>
      <c r="E8984" s="4" t="s">
        <v>15</v>
      </c>
      <c r="F8984" s="4" t="s">
        <v>40</v>
      </c>
      <c r="G8984" s="4" t="s">
        <v>41</v>
      </c>
      <c r="H8984" s="6" t="s">
        <v>21</v>
      </c>
      <c r="I8984" s="7">
        <v>39</v>
      </c>
      <c r="J8984" s="8">
        <v>56</v>
      </c>
      <c r="K8984" s="9">
        <v>2184</v>
      </c>
      <c r="L8984" s="9">
        <v>1026.48</v>
      </c>
      <c r="M8984" s="10">
        <v>0.47</v>
      </c>
      <c r="N8984" s="4" t="s">
        <v>24</v>
      </c>
      <c r="O8984" s="4" t="str">
        <f>TEXT(Table1[[#This Row],[Invoice Date]],"yyyy")</f>
        <v>2021</v>
      </c>
      <c r="P8984" s="4" t="str">
        <f>TEXT(Table1[[#This Row],[Invoice Date]],"mmm")</f>
        <v>Nov</v>
      </c>
      <c r="Q8984" s="27">
        <f>WEEKNUM(Table1[[#This Row],[Invoice Date]]) + IF(YEAR(Table1[[#This Row],[Invoice Date]])=2021, 52, 0)</f>
        <v>101</v>
      </c>
    </row>
    <row r="8985" spans="2:17" ht="14.25" customHeight="1" x14ac:dyDescent="0.3">
      <c r="B8985" s="4" t="s">
        <v>14</v>
      </c>
      <c r="C8985" s="33">
        <v>1185732</v>
      </c>
      <c r="D8985" s="5">
        <v>44530</v>
      </c>
      <c r="E8985" s="4" t="s">
        <v>15</v>
      </c>
      <c r="F8985" s="4" t="s">
        <v>40</v>
      </c>
      <c r="G8985" s="4" t="s">
        <v>41</v>
      </c>
      <c r="H8985" s="6" t="s">
        <v>21</v>
      </c>
      <c r="I8985" s="7">
        <v>51</v>
      </c>
      <c r="J8985" s="8">
        <v>44</v>
      </c>
      <c r="K8985" s="9">
        <v>2244</v>
      </c>
      <c r="L8985" s="9">
        <v>1189.3200000000002</v>
      </c>
      <c r="M8985" s="10">
        <v>0.53</v>
      </c>
      <c r="N8985" s="4" t="s">
        <v>83</v>
      </c>
      <c r="O8985" s="4" t="str">
        <f>TEXT(Table1[[#This Row],[Invoice Date]],"yyyy")</f>
        <v>2021</v>
      </c>
      <c r="P8985" s="4" t="str">
        <f>TEXT(Table1[[#This Row],[Invoice Date]],"mmm")</f>
        <v>Nov</v>
      </c>
      <c r="Q8985" s="27">
        <f>WEEKNUM(Table1[[#This Row],[Invoice Date]]) + IF(YEAR(Table1[[#This Row],[Invoice Date]])=2021, 52, 0)</f>
        <v>101</v>
      </c>
    </row>
    <row r="8986" spans="2:17" ht="14.25" customHeight="1" x14ac:dyDescent="0.3">
      <c r="B8986" s="4" t="s">
        <v>14</v>
      </c>
      <c r="C8986" s="33">
        <v>1185732</v>
      </c>
      <c r="D8986" s="5">
        <v>44530</v>
      </c>
      <c r="E8986" s="4" t="s">
        <v>15</v>
      </c>
      <c r="F8986" s="4" t="s">
        <v>40</v>
      </c>
      <c r="G8986" s="4" t="s">
        <v>41</v>
      </c>
      <c r="H8986" s="6" t="s">
        <v>21</v>
      </c>
      <c r="I8986" s="7">
        <v>55.000000000000007</v>
      </c>
      <c r="J8986" s="8">
        <v>175</v>
      </c>
      <c r="K8986" s="9">
        <v>96250.000000000015</v>
      </c>
      <c r="L8986" s="9">
        <v>38500</v>
      </c>
      <c r="M8986" s="10">
        <v>0.39999999999999997</v>
      </c>
      <c r="N8986" s="4" t="s">
        <v>24</v>
      </c>
      <c r="O8986" s="4" t="str">
        <f>TEXT(Table1[[#This Row],[Invoice Date]],"yyyy")</f>
        <v>2021</v>
      </c>
      <c r="P8986" s="4" t="str">
        <f>TEXT(Table1[[#This Row],[Invoice Date]],"mmm")</f>
        <v>Nov</v>
      </c>
      <c r="Q8986" s="27">
        <f>WEEKNUM(Table1[[#This Row],[Invoice Date]]) + IF(YEAR(Table1[[#This Row],[Invoice Date]])=2021, 52, 0)</f>
        <v>101</v>
      </c>
    </row>
    <row r="8987" spans="2:17" ht="14.25" customHeight="1" x14ac:dyDescent="0.3">
      <c r="B8987" s="4" t="s">
        <v>14</v>
      </c>
      <c r="C8987" s="33">
        <v>1185732</v>
      </c>
      <c r="D8987" s="5">
        <v>44531</v>
      </c>
      <c r="E8987" s="4" t="s">
        <v>15</v>
      </c>
      <c r="F8987" s="4" t="s">
        <v>40</v>
      </c>
      <c r="G8987" s="4" t="s">
        <v>41</v>
      </c>
      <c r="H8987" s="6" t="s">
        <v>22</v>
      </c>
      <c r="I8987" s="7">
        <v>50</v>
      </c>
      <c r="J8987" s="8">
        <v>64</v>
      </c>
      <c r="K8987" s="9">
        <v>3200</v>
      </c>
      <c r="L8987" s="9">
        <v>1280</v>
      </c>
      <c r="M8987" s="10">
        <v>0.39999999999999997</v>
      </c>
      <c r="N8987" s="4" t="s">
        <v>24</v>
      </c>
      <c r="O8987" s="4" t="str">
        <f>TEXT(Table1[[#This Row],[Invoice Date]],"yyyy")</f>
        <v>2021</v>
      </c>
      <c r="P8987" s="4" t="str">
        <f>TEXT(Table1[[#This Row],[Invoice Date]],"mmm")</f>
        <v>Dec</v>
      </c>
      <c r="Q8987" s="27">
        <f>WEEKNUM(Table1[[#This Row],[Invoice Date]]) + IF(YEAR(Table1[[#This Row],[Invoice Date]])=2021, 52, 0)</f>
        <v>101</v>
      </c>
    </row>
    <row r="8988" spans="2:17" ht="14.25" customHeight="1" x14ac:dyDescent="0.3">
      <c r="B8988" s="4" t="s">
        <v>14</v>
      </c>
      <c r="C8988" s="33">
        <v>1185732</v>
      </c>
      <c r="D8988" s="5">
        <v>44531</v>
      </c>
      <c r="E8988" s="4" t="s">
        <v>15</v>
      </c>
      <c r="F8988" s="4" t="s">
        <v>40</v>
      </c>
      <c r="G8988" s="4" t="s">
        <v>41</v>
      </c>
      <c r="H8988" s="6" t="s">
        <v>22</v>
      </c>
      <c r="I8988" s="7">
        <v>64</v>
      </c>
      <c r="J8988" s="8">
        <v>60</v>
      </c>
      <c r="K8988" s="9">
        <v>3840</v>
      </c>
      <c r="L8988" s="9">
        <v>1843.1999999999998</v>
      </c>
      <c r="M8988" s="10">
        <v>0.48</v>
      </c>
      <c r="N8988" s="4" t="s">
        <v>83</v>
      </c>
      <c r="O8988" s="4" t="str">
        <f>TEXT(Table1[[#This Row],[Invoice Date]],"yyyy")</f>
        <v>2021</v>
      </c>
      <c r="P8988" s="4" t="str">
        <f>TEXT(Table1[[#This Row],[Invoice Date]],"mmm")</f>
        <v>Dec</v>
      </c>
      <c r="Q8988" s="27">
        <f>WEEKNUM(Table1[[#This Row],[Invoice Date]]) + IF(YEAR(Table1[[#This Row],[Invoice Date]])=2021, 52, 0)</f>
        <v>101</v>
      </c>
    </row>
    <row r="8989" spans="2:17" ht="14.25" customHeight="1" x14ac:dyDescent="0.3">
      <c r="B8989" s="4" t="s">
        <v>14</v>
      </c>
      <c r="C8989" s="33">
        <v>1185732</v>
      </c>
      <c r="D8989" s="5">
        <v>44531</v>
      </c>
      <c r="E8989" s="4" t="s">
        <v>15</v>
      </c>
      <c r="F8989" s="4" t="s">
        <v>40</v>
      </c>
      <c r="G8989" s="4" t="s">
        <v>41</v>
      </c>
      <c r="H8989" s="6" t="s">
        <v>22</v>
      </c>
      <c r="I8989" s="7">
        <v>65</v>
      </c>
      <c r="J8989" s="8">
        <v>200</v>
      </c>
      <c r="K8989" s="9">
        <v>130000</v>
      </c>
      <c r="L8989" s="9">
        <v>45500</v>
      </c>
      <c r="M8989" s="10">
        <v>0.35</v>
      </c>
      <c r="N8989" s="4" t="s">
        <v>24</v>
      </c>
      <c r="O8989" s="4" t="str">
        <f>TEXT(Table1[[#This Row],[Invoice Date]],"yyyy")</f>
        <v>2021</v>
      </c>
      <c r="P8989" s="4" t="str">
        <f>TEXT(Table1[[#This Row],[Invoice Date]],"mmm")</f>
        <v>Dec</v>
      </c>
      <c r="Q8989" s="27">
        <f>WEEKNUM(Table1[[#This Row],[Invoice Date]]) + IF(YEAR(Table1[[#This Row],[Invoice Date]])=2021, 52, 0)</f>
        <v>101</v>
      </c>
    </row>
    <row r="8990" spans="2:17" ht="14.25" customHeight="1" x14ac:dyDescent="0.3">
      <c r="B8990" s="4" t="s">
        <v>30</v>
      </c>
      <c r="C8990" s="34">
        <v>1128299</v>
      </c>
      <c r="D8990" s="5">
        <v>44532</v>
      </c>
      <c r="E8990" s="4" t="s">
        <v>36</v>
      </c>
      <c r="F8990" s="4" t="s">
        <v>114</v>
      </c>
      <c r="G8990" s="4" t="s">
        <v>115</v>
      </c>
      <c r="H8990" s="6" t="s">
        <v>21</v>
      </c>
      <c r="I8990" s="7">
        <v>48</v>
      </c>
      <c r="J8990" s="8">
        <v>73</v>
      </c>
      <c r="K8990" s="9">
        <v>3504</v>
      </c>
      <c r="L8990" s="9">
        <v>1576.8</v>
      </c>
      <c r="M8990" s="10">
        <v>0.44999999999999996</v>
      </c>
      <c r="N8990" s="4" t="s">
        <v>83</v>
      </c>
      <c r="O8990" s="4" t="str">
        <f>TEXT(Table1[[#This Row],[Invoice Date]],"yyyy")</f>
        <v>2021</v>
      </c>
      <c r="P8990" s="4" t="str">
        <f>TEXT(Table1[[#This Row],[Invoice Date]],"mmm")</f>
        <v>Dec</v>
      </c>
      <c r="Q8990" s="27">
        <f>WEEKNUM(Table1[[#This Row],[Invoice Date]]) + IF(YEAR(Table1[[#This Row],[Invoice Date]])=2021, 52, 0)</f>
        <v>101</v>
      </c>
    </row>
    <row r="8991" spans="2:17" ht="14.25" customHeight="1" x14ac:dyDescent="0.3">
      <c r="B8991" s="4" t="s">
        <v>30</v>
      </c>
      <c r="C8991" s="34">
        <v>1128299</v>
      </c>
      <c r="D8991" s="5">
        <v>44532</v>
      </c>
      <c r="E8991" s="4" t="s">
        <v>36</v>
      </c>
      <c r="F8991" s="4" t="s">
        <v>114</v>
      </c>
      <c r="G8991" s="4" t="s">
        <v>115</v>
      </c>
      <c r="H8991" s="6" t="s">
        <v>20</v>
      </c>
      <c r="I8991" s="7">
        <v>45</v>
      </c>
      <c r="J8991" s="8">
        <v>87</v>
      </c>
      <c r="K8991" s="9">
        <v>3915</v>
      </c>
      <c r="L8991" s="9">
        <v>1722.6</v>
      </c>
      <c r="M8991" s="10">
        <v>0.44</v>
      </c>
      <c r="N8991" s="4" t="s">
        <v>83</v>
      </c>
      <c r="O8991" s="4" t="str">
        <f>TEXT(Table1[[#This Row],[Invoice Date]],"yyyy")</f>
        <v>2021</v>
      </c>
      <c r="P8991" s="4" t="str">
        <f>TEXT(Table1[[#This Row],[Invoice Date]],"mmm")</f>
        <v>Dec</v>
      </c>
      <c r="Q8991" s="27">
        <f>WEEKNUM(Table1[[#This Row],[Invoice Date]]) + IF(YEAR(Table1[[#This Row],[Invoice Date]])=2021, 52, 0)</f>
        <v>101</v>
      </c>
    </row>
    <row r="8992" spans="2:17" ht="14.25" customHeight="1" x14ac:dyDescent="0.3">
      <c r="B8992" s="4" t="s">
        <v>30</v>
      </c>
      <c r="C8992" s="34">
        <v>1128299</v>
      </c>
      <c r="D8992" s="5">
        <v>44532</v>
      </c>
      <c r="E8992" s="4" t="s">
        <v>36</v>
      </c>
      <c r="F8992" s="4" t="s">
        <v>114</v>
      </c>
      <c r="G8992" s="4" t="s">
        <v>115</v>
      </c>
      <c r="H8992" s="6" t="s">
        <v>22</v>
      </c>
      <c r="I8992" s="7">
        <v>57</v>
      </c>
      <c r="J8992" s="8">
        <v>73</v>
      </c>
      <c r="K8992" s="9">
        <v>4161</v>
      </c>
      <c r="L8992" s="9">
        <v>2496.6</v>
      </c>
      <c r="M8992" s="10">
        <v>0.6</v>
      </c>
      <c r="N8992" s="4" t="s">
        <v>83</v>
      </c>
      <c r="O8992" s="4" t="str">
        <f>TEXT(Table1[[#This Row],[Invoice Date]],"yyyy")</f>
        <v>2021</v>
      </c>
      <c r="P8992" s="4" t="str">
        <f>TEXT(Table1[[#This Row],[Invoice Date]],"mmm")</f>
        <v>Dec</v>
      </c>
      <c r="Q8992" s="27">
        <f>WEEKNUM(Table1[[#This Row],[Invoice Date]]) + IF(YEAR(Table1[[#This Row],[Invoice Date]])=2021, 52, 0)</f>
        <v>101</v>
      </c>
    </row>
    <row r="8993" spans="2:17" ht="14.25" customHeight="1" x14ac:dyDescent="0.3">
      <c r="B8993" s="4" t="s">
        <v>30</v>
      </c>
      <c r="C8993" s="34">
        <v>1128299</v>
      </c>
      <c r="D8993" s="5">
        <v>44532</v>
      </c>
      <c r="E8993" s="4" t="s">
        <v>36</v>
      </c>
      <c r="F8993" s="4" t="s">
        <v>114</v>
      </c>
      <c r="G8993" s="4" t="s">
        <v>115</v>
      </c>
      <c r="H8993" s="6" t="s">
        <v>19</v>
      </c>
      <c r="I8993" s="7">
        <v>49</v>
      </c>
      <c r="J8993" s="8">
        <v>102</v>
      </c>
      <c r="K8993" s="9">
        <v>4998</v>
      </c>
      <c r="L8993" s="9">
        <v>2349.06</v>
      </c>
      <c r="M8993" s="10">
        <v>0.47</v>
      </c>
      <c r="N8993" s="4" t="s">
        <v>83</v>
      </c>
      <c r="O8993" s="4" t="str">
        <f>TEXT(Table1[[#This Row],[Invoice Date]],"yyyy")</f>
        <v>2021</v>
      </c>
      <c r="P8993" s="4" t="str">
        <f>TEXT(Table1[[#This Row],[Invoice Date]],"mmm")</f>
        <v>Dec</v>
      </c>
      <c r="Q8993" s="27">
        <f>WEEKNUM(Table1[[#This Row],[Invoice Date]]) + IF(YEAR(Table1[[#This Row],[Invoice Date]])=2021, 52, 0)</f>
        <v>101</v>
      </c>
    </row>
    <row r="8994" spans="2:17" ht="14.25" customHeight="1" x14ac:dyDescent="0.3">
      <c r="B8994" s="4" t="s">
        <v>30</v>
      </c>
      <c r="C8994" s="34">
        <v>1128299</v>
      </c>
      <c r="D8994" s="5">
        <v>44532</v>
      </c>
      <c r="E8994" s="4" t="s">
        <v>36</v>
      </c>
      <c r="F8994" s="4" t="s">
        <v>114</v>
      </c>
      <c r="G8994" s="4" t="s">
        <v>115</v>
      </c>
      <c r="H8994" s="6" t="s">
        <v>23</v>
      </c>
      <c r="I8994" s="7">
        <v>59</v>
      </c>
      <c r="J8994" s="8">
        <v>88</v>
      </c>
      <c r="K8994" s="9">
        <v>5192</v>
      </c>
      <c r="L8994" s="9">
        <v>2699.84</v>
      </c>
      <c r="M8994" s="10">
        <v>0.52</v>
      </c>
      <c r="N8994" s="4" t="s">
        <v>83</v>
      </c>
      <c r="O8994" s="4" t="str">
        <f>TEXT(Table1[[#This Row],[Invoice Date]],"yyyy")</f>
        <v>2021</v>
      </c>
      <c r="P8994" s="4" t="str">
        <f>TEXT(Table1[[#This Row],[Invoice Date]],"mmm")</f>
        <v>Dec</v>
      </c>
      <c r="Q8994" s="27">
        <f>WEEKNUM(Table1[[#This Row],[Invoice Date]]) + IF(YEAR(Table1[[#This Row],[Invoice Date]])=2021, 52, 0)</f>
        <v>101</v>
      </c>
    </row>
    <row r="8995" spans="2:17" ht="14.25" customHeight="1" x14ac:dyDescent="0.3">
      <c r="B8995" s="4" t="s">
        <v>14</v>
      </c>
      <c r="C8995" s="33">
        <v>1185732</v>
      </c>
      <c r="D8995" s="5">
        <v>44532</v>
      </c>
      <c r="E8995" s="4" t="s">
        <v>15</v>
      </c>
      <c r="F8995" s="4" t="s">
        <v>40</v>
      </c>
      <c r="G8995" s="4" t="s">
        <v>41</v>
      </c>
      <c r="H8995" s="6" t="s">
        <v>23</v>
      </c>
      <c r="I8995" s="7">
        <v>50</v>
      </c>
      <c r="J8995" s="8">
        <v>116</v>
      </c>
      <c r="K8995" s="9">
        <v>5800</v>
      </c>
      <c r="L8995" s="9">
        <v>2088</v>
      </c>
      <c r="M8995" s="10">
        <v>0.36</v>
      </c>
      <c r="N8995" s="4" t="s">
        <v>24</v>
      </c>
      <c r="O8995" s="4" t="str">
        <f>TEXT(Table1[[#This Row],[Invoice Date]],"yyyy")</f>
        <v>2021</v>
      </c>
      <c r="P8995" s="4" t="str">
        <f>TEXT(Table1[[#This Row],[Invoice Date]],"mmm")</f>
        <v>Dec</v>
      </c>
      <c r="Q8995" s="27">
        <f>WEEKNUM(Table1[[#This Row],[Invoice Date]]) + IF(YEAR(Table1[[#This Row],[Invoice Date]])=2021, 52, 0)</f>
        <v>101</v>
      </c>
    </row>
    <row r="8996" spans="2:17" ht="14.25" customHeight="1" x14ac:dyDescent="0.3">
      <c r="B8996" s="4" t="s">
        <v>14</v>
      </c>
      <c r="C8996" s="33">
        <v>1185732</v>
      </c>
      <c r="D8996" s="5">
        <v>44532</v>
      </c>
      <c r="E8996" s="4" t="s">
        <v>15</v>
      </c>
      <c r="F8996" s="4" t="s">
        <v>40</v>
      </c>
      <c r="G8996" s="4" t="s">
        <v>41</v>
      </c>
      <c r="H8996" s="6" t="s">
        <v>23</v>
      </c>
      <c r="I8996" s="7">
        <v>64</v>
      </c>
      <c r="J8996" s="8">
        <v>98</v>
      </c>
      <c r="K8996" s="9">
        <v>6272</v>
      </c>
      <c r="L8996" s="9">
        <v>2634.24</v>
      </c>
      <c r="M8996" s="10">
        <v>0.42</v>
      </c>
      <c r="N8996" s="4" t="s">
        <v>83</v>
      </c>
      <c r="O8996" s="4" t="str">
        <f>TEXT(Table1[[#This Row],[Invoice Date]],"yyyy")</f>
        <v>2021</v>
      </c>
      <c r="P8996" s="4" t="str">
        <f>TEXT(Table1[[#This Row],[Invoice Date]],"mmm")</f>
        <v>Dec</v>
      </c>
      <c r="Q8996" s="27">
        <f>WEEKNUM(Table1[[#This Row],[Invoice Date]]) + IF(YEAR(Table1[[#This Row],[Invoice Date]])=2021, 52, 0)</f>
        <v>101</v>
      </c>
    </row>
    <row r="8997" spans="2:17" ht="14.25" customHeight="1" x14ac:dyDescent="0.3">
      <c r="B8997" s="4" t="s">
        <v>30</v>
      </c>
      <c r="C8997" s="34">
        <v>1128299</v>
      </c>
      <c r="D8997" s="5">
        <v>44532</v>
      </c>
      <c r="E8997" s="4" t="s">
        <v>36</v>
      </c>
      <c r="F8997" s="4" t="s">
        <v>114</v>
      </c>
      <c r="G8997" s="4" t="s">
        <v>115</v>
      </c>
      <c r="H8997" s="6" t="s">
        <v>17</v>
      </c>
      <c r="I8997" s="7">
        <v>58</v>
      </c>
      <c r="J8997" s="8">
        <v>138</v>
      </c>
      <c r="K8997" s="9">
        <v>8004</v>
      </c>
      <c r="L8997" s="9">
        <v>3281.64</v>
      </c>
      <c r="M8997" s="10">
        <v>0.41</v>
      </c>
      <c r="N8997" s="4" t="s">
        <v>83</v>
      </c>
      <c r="O8997" s="4" t="str">
        <f>TEXT(Table1[[#This Row],[Invoice Date]],"yyyy")</f>
        <v>2021</v>
      </c>
      <c r="P8997" s="4" t="str">
        <f>TEXT(Table1[[#This Row],[Invoice Date]],"mmm")</f>
        <v>Dec</v>
      </c>
      <c r="Q8997" s="27">
        <f>WEEKNUM(Table1[[#This Row],[Invoice Date]]) + IF(YEAR(Table1[[#This Row],[Invoice Date]])=2021, 52, 0)</f>
        <v>101</v>
      </c>
    </row>
    <row r="8998" spans="2:17" ht="14.25" customHeight="1" x14ac:dyDescent="0.3">
      <c r="B8998" s="4" t="s">
        <v>61</v>
      </c>
      <c r="C8998" s="33">
        <v>1185731</v>
      </c>
      <c r="D8998" s="5">
        <v>44532</v>
      </c>
      <c r="E8998" s="4" t="s">
        <v>48</v>
      </c>
      <c r="F8998" s="4" t="s">
        <v>94</v>
      </c>
      <c r="G8998" s="4" t="s">
        <v>95</v>
      </c>
      <c r="H8998" s="6" t="s">
        <v>21</v>
      </c>
      <c r="I8998" s="7">
        <v>55</v>
      </c>
      <c r="J8998" s="8">
        <v>196</v>
      </c>
      <c r="K8998" s="9">
        <v>10780</v>
      </c>
      <c r="L8998" s="9">
        <v>5821.2000000000007</v>
      </c>
      <c r="M8998" s="10">
        <v>0.54</v>
      </c>
      <c r="N8998" s="4" t="s">
        <v>83</v>
      </c>
      <c r="O8998" s="4" t="str">
        <f>TEXT(Table1[[#This Row],[Invoice Date]],"yyyy")</f>
        <v>2021</v>
      </c>
      <c r="P8998" s="4" t="str">
        <f>TEXT(Table1[[#This Row],[Invoice Date]],"mmm")</f>
        <v>Dec</v>
      </c>
      <c r="Q8998" s="27">
        <f>WEEKNUM(Table1[[#This Row],[Invoice Date]]) + IF(YEAR(Table1[[#This Row],[Invoice Date]])=2021, 52, 0)</f>
        <v>101</v>
      </c>
    </row>
    <row r="8999" spans="2:17" ht="14.25" customHeight="1" x14ac:dyDescent="0.3">
      <c r="B8999" s="4" t="s">
        <v>61</v>
      </c>
      <c r="C8999" s="33">
        <v>1185731</v>
      </c>
      <c r="D8999" s="5">
        <v>44532</v>
      </c>
      <c r="E8999" s="4" t="s">
        <v>48</v>
      </c>
      <c r="F8999" s="4" t="s">
        <v>94</v>
      </c>
      <c r="G8999" s="4" t="s">
        <v>95</v>
      </c>
      <c r="H8999" s="6" t="s">
        <v>22</v>
      </c>
      <c r="I8999" s="7">
        <v>65</v>
      </c>
      <c r="J8999" s="8">
        <v>169</v>
      </c>
      <c r="K8999" s="9">
        <v>10985</v>
      </c>
      <c r="L8999" s="9">
        <v>5382.65</v>
      </c>
      <c r="M8999" s="10">
        <v>0.49</v>
      </c>
      <c r="N8999" s="4" t="s">
        <v>83</v>
      </c>
      <c r="O8999" s="4" t="str">
        <f>TEXT(Table1[[#This Row],[Invoice Date]],"yyyy")</f>
        <v>2021</v>
      </c>
      <c r="P8999" s="4" t="str">
        <f>TEXT(Table1[[#This Row],[Invoice Date]],"mmm")</f>
        <v>Dec</v>
      </c>
      <c r="Q8999" s="27">
        <f>WEEKNUM(Table1[[#This Row],[Invoice Date]]) + IF(YEAR(Table1[[#This Row],[Invoice Date]])=2021, 52, 0)</f>
        <v>101</v>
      </c>
    </row>
    <row r="9000" spans="2:17" ht="14.25" customHeight="1" x14ac:dyDescent="0.3">
      <c r="B9000" s="4" t="s">
        <v>26</v>
      </c>
      <c r="C9000" s="33">
        <v>1197831</v>
      </c>
      <c r="D9000" s="5">
        <v>44532</v>
      </c>
      <c r="E9000" s="4" t="s">
        <v>48</v>
      </c>
      <c r="F9000" s="4" t="s">
        <v>94</v>
      </c>
      <c r="G9000" s="4" t="s">
        <v>95</v>
      </c>
      <c r="H9000" s="6" t="s">
        <v>19</v>
      </c>
      <c r="I9000" s="7">
        <v>55</v>
      </c>
      <c r="J9000" s="8">
        <v>202</v>
      </c>
      <c r="K9000" s="9">
        <v>11110</v>
      </c>
      <c r="L9000" s="9">
        <v>4999.4999999999991</v>
      </c>
      <c r="M9000" s="10">
        <v>0.44999999999999996</v>
      </c>
      <c r="N9000" s="4" t="s">
        <v>83</v>
      </c>
      <c r="O9000" s="4" t="str">
        <f>TEXT(Table1[[#This Row],[Invoice Date]],"yyyy")</f>
        <v>2021</v>
      </c>
      <c r="P9000" s="4" t="str">
        <f>TEXT(Table1[[#This Row],[Invoice Date]],"mmm")</f>
        <v>Dec</v>
      </c>
      <c r="Q9000" s="27">
        <f>WEEKNUM(Table1[[#This Row],[Invoice Date]]) + IF(YEAR(Table1[[#This Row],[Invoice Date]])=2021, 52, 0)</f>
        <v>101</v>
      </c>
    </row>
    <row r="9001" spans="2:17" ht="14.25" customHeight="1" x14ac:dyDescent="0.3">
      <c r="B9001" s="4" t="s">
        <v>61</v>
      </c>
      <c r="C9001" s="33">
        <v>1185731</v>
      </c>
      <c r="D9001" s="5">
        <v>44532</v>
      </c>
      <c r="E9001" s="4" t="s">
        <v>48</v>
      </c>
      <c r="F9001" s="4" t="s">
        <v>94</v>
      </c>
      <c r="G9001" s="4" t="s">
        <v>95</v>
      </c>
      <c r="H9001" s="6" t="s">
        <v>20</v>
      </c>
      <c r="I9001" s="7">
        <v>55</v>
      </c>
      <c r="J9001" s="8">
        <v>218</v>
      </c>
      <c r="K9001" s="9">
        <v>11990</v>
      </c>
      <c r="L9001" s="9">
        <v>6114.9000000000005</v>
      </c>
      <c r="M9001" s="10">
        <v>0.51</v>
      </c>
      <c r="N9001" s="4" t="s">
        <v>83</v>
      </c>
      <c r="O9001" s="4" t="str">
        <f>TEXT(Table1[[#This Row],[Invoice Date]],"yyyy")</f>
        <v>2021</v>
      </c>
      <c r="P9001" s="4" t="str">
        <f>TEXT(Table1[[#This Row],[Invoice Date]],"mmm")</f>
        <v>Dec</v>
      </c>
      <c r="Q9001" s="27">
        <f>WEEKNUM(Table1[[#This Row],[Invoice Date]]) + IF(YEAR(Table1[[#This Row],[Invoice Date]])=2021, 52, 0)</f>
        <v>101</v>
      </c>
    </row>
    <row r="9002" spans="2:17" ht="14.25" customHeight="1" x14ac:dyDescent="0.3">
      <c r="B9002" s="4" t="s">
        <v>61</v>
      </c>
      <c r="C9002" s="33">
        <v>1185731</v>
      </c>
      <c r="D9002" s="5">
        <v>44532</v>
      </c>
      <c r="E9002" s="4" t="s">
        <v>48</v>
      </c>
      <c r="F9002" s="4" t="s">
        <v>94</v>
      </c>
      <c r="G9002" s="4" t="s">
        <v>95</v>
      </c>
      <c r="H9002" s="6" t="s">
        <v>23</v>
      </c>
      <c r="I9002" s="7">
        <v>69</v>
      </c>
      <c r="J9002" s="8">
        <v>225</v>
      </c>
      <c r="K9002" s="9">
        <v>15525</v>
      </c>
      <c r="L9002" s="9">
        <v>10091.25</v>
      </c>
      <c r="M9002" s="10">
        <v>0.65</v>
      </c>
      <c r="N9002" s="4" t="s">
        <v>83</v>
      </c>
      <c r="O9002" s="4" t="str">
        <f>TEXT(Table1[[#This Row],[Invoice Date]],"yyyy")</f>
        <v>2021</v>
      </c>
      <c r="P9002" s="4" t="str">
        <f>TEXT(Table1[[#This Row],[Invoice Date]],"mmm")</f>
        <v>Dec</v>
      </c>
      <c r="Q9002" s="27">
        <f>WEEKNUM(Table1[[#This Row],[Invoice Date]]) + IF(YEAR(Table1[[#This Row],[Invoice Date]])=2021, 52, 0)</f>
        <v>101</v>
      </c>
    </row>
    <row r="9003" spans="2:17" ht="14.25" customHeight="1" x14ac:dyDescent="0.3">
      <c r="B9003" s="4" t="s">
        <v>26</v>
      </c>
      <c r="C9003" s="33">
        <v>1197831</v>
      </c>
      <c r="D9003" s="5">
        <v>44532</v>
      </c>
      <c r="E9003" s="4" t="s">
        <v>48</v>
      </c>
      <c r="F9003" s="4" t="s">
        <v>94</v>
      </c>
      <c r="G9003" s="4" t="s">
        <v>95</v>
      </c>
      <c r="H9003" s="6" t="s">
        <v>17</v>
      </c>
      <c r="I9003" s="7">
        <v>64</v>
      </c>
      <c r="J9003" s="8">
        <v>244</v>
      </c>
      <c r="K9003" s="9">
        <v>15616</v>
      </c>
      <c r="L9003" s="9">
        <v>7964.16</v>
      </c>
      <c r="M9003" s="10">
        <v>0.51</v>
      </c>
      <c r="N9003" s="4" t="s">
        <v>83</v>
      </c>
      <c r="O9003" s="4" t="str">
        <f>TEXT(Table1[[#This Row],[Invoice Date]],"yyyy")</f>
        <v>2021</v>
      </c>
      <c r="P9003" s="4" t="str">
        <f>TEXT(Table1[[#This Row],[Invoice Date]],"mmm")</f>
        <v>Dec</v>
      </c>
      <c r="Q9003" s="27">
        <f>WEEKNUM(Table1[[#This Row],[Invoice Date]]) + IF(YEAR(Table1[[#This Row],[Invoice Date]])=2021, 52, 0)</f>
        <v>101</v>
      </c>
    </row>
    <row r="9004" spans="2:17" ht="14.25" customHeight="1" x14ac:dyDescent="0.3">
      <c r="B9004" s="4" t="s">
        <v>30</v>
      </c>
      <c r="C9004" s="34">
        <v>1128299</v>
      </c>
      <c r="D9004" s="5">
        <v>44532</v>
      </c>
      <c r="E9004" s="4" t="s">
        <v>36</v>
      </c>
      <c r="F9004" s="4" t="s">
        <v>114</v>
      </c>
      <c r="G9004" s="4" t="s">
        <v>115</v>
      </c>
      <c r="H9004" s="6" t="s">
        <v>21</v>
      </c>
      <c r="I9004" s="7">
        <v>50</v>
      </c>
      <c r="J9004" s="8">
        <v>250</v>
      </c>
      <c r="K9004" s="9">
        <v>125000</v>
      </c>
      <c r="L9004" s="9">
        <v>37500</v>
      </c>
      <c r="M9004" s="10">
        <v>0.3</v>
      </c>
      <c r="N9004" s="4" t="s">
        <v>18</v>
      </c>
      <c r="O9004" s="4" t="str">
        <f>TEXT(Table1[[#This Row],[Invoice Date]],"yyyy")</f>
        <v>2021</v>
      </c>
      <c r="P9004" s="4" t="str">
        <f>TEXT(Table1[[#This Row],[Invoice Date]],"mmm")</f>
        <v>Dec</v>
      </c>
      <c r="Q9004" s="27">
        <f>WEEKNUM(Table1[[#This Row],[Invoice Date]]) + IF(YEAR(Table1[[#This Row],[Invoice Date]])=2021, 52, 0)</f>
        <v>101</v>
      </c>
    </row>
    <row r="9005" spans="2:17" ht="14.25" customHeight="1" x14ac:dyDescent="0.3">
      <c r="B9005" s="4" t="s">
        <v>30</v>
      </c>
      <c r="C9005" s="34">
        <v>1128299</v>
      </c>
      <c r="D9005" s="5">
        <v>44532</v>
      </c>
      <c r="E9005" s="4" t="s">
        <v>36</v>
      </c>
      <c r="F9005" s="4" t="s">
        <v>114</v>
      </c>
      <c r="G9005" s="4" t="s">
        <v>115</v>
      </c>
      <c r="H9005" s="6" t="s">
        <v>22</v>
      </c>
      <c r="I9005" s="7">
        <v>60</v>
      </c>
      <c r="J9005" s="8">
        <v>250</v>
      </c>
      <c r="K9005" s="9">
        <v>150000</v>
      </c>
      <c r="L9005" s="9">
        <v>75000</v>
      </c>
      <c r="M9005" s="10">
        <v>0.5</v>
      </c>
      <c r="N9005" s="4" t="s">
        <v>18</v>
      </c>
      <c r="O9005" s="4" t="str">
        <f>TEXT(Table1[[#This Row],[Invoice Date]],"yyyy")</f>
        <v>2021</v>
      </c>
      <c r="P9005" s="4" t="str">
        <f>TEXT(Table1[[#This Row],[Invoice Date]],"mmm")</f>
        <v>Dec</v>
      </c>
      <c r="Q9005" s="27">
        <f>WEEKNUM(Table1[[#This Row],[Invoice Date]]) + IF(YEAR(Table1[[#This Row],[Invoice Date]])=2021, 52, 0)</f>
        <v>101</v>
      </c>
    </row>
    <row r="9006" spans="2:17" ht="14.25" customHeight="1" x14ac:dyDescent="0.3">
      <c r="B9006" s="4" t="s">
        <v>30</v>
      </c>
      <c r="C9006" s="34">
        <v>1128299</v>
      </c>
      <c r="D9006" s="5">
        <v>44532</v>
      </c>
      <c r="E9006" s="4" t="s">
        <v>36</v>
      </c>
      <c r="F9006" s="4" t="s">
        <v>114</v>
      </c>
      <c r="G9006" s="4" t="s">
        <v>115</v>
      </c>
      <c r="H9006" s="6" t="s">
        <v>20</v>
      </c>
      <c r="I9006" s="7">
        <v>50</v>
      </c>
      <c r="J9006" s="8">
        <v>300</v>
      </c>
      <c r="K9006" s="9">
        <v>150000</v>
      </c>
      <c r="L9006" s="9">
        <v>45000</v>
      </c>
      <c r="M9006" s="10">
        <v>0.3</v>
      </c>
      <c r="N9006" s="4" t="s">
        <v>18</v>
      </c>
      <c r="O9006" s="4" t="str">
        <f>TEXT(Table1[[#This Row],[Invoice Date]],"yyyy")</f>
        <v>2021</v>
      </c>
      <c r="P9006" s="4" t="str">
        <f>TEXT(Table1[[#This Row],[Invoice Date]],"mmm")</f>
        <v>Dec</v>
      </c>
      <c r="Q9006" s="27">
        <f>WEEKNUM(Table1[[#This Row],[Invoice Date]]) + IF(YEAR(Table1[[#This Row],[Invoice Date]])=2021, 52, 0)</f>
        <v>101</v>
      </c>
    </row>
    <row r="9007" spans="2:17" ht="14.25" customHeight="1" x14ac:dyDescent="0.3">
      <c r="B9007" s="4" t="s">
        <v>30</v>
      </c>
      <c r="C9007" s="34">
        <v>1128299</v>
      </c>
      <c r="D9007" s="5">
        <v>44532</v>
      </c>
      <c r="E9007" s="4" t="s">
        <v>36</v>
      </c>
      <c r="F9007" s="4" t="s">
        <v>114</v>
      </c>
      <c r="G9007" s="4" t="s">
        <v>115</v>
      </c>
      <c r="H9007" s="6" t="s">
        <v>19</v>
      </c>
      <c r="I9007" s="7">
        <v>50</v>
      </c>
      <c r="J9007" s="8">
        <v>350</v>
      </c>
      <c r="K9007" s="9">
        <v>175000</v>
      </c>
      <c r="L9007" s="9">
        <v>61249.999999999993</v>
      </c>
      <c r="M9007" s="10">
        <v>0.35</v>
      </c>
      <c r="N9007" s="4" t="s">
        <v>18</v>
      </c>
      <c r="O9007" s="4" t="str">
        <f>TEXT(Table1[[#This Row],[Invoice Date]],"yyyy")</f>
        <v>2021</v>
      </c>
      <c r="P9007" s="4" t="str">
        <f>TEXT(Table1[[#This Row],[Invoice Date]],"mmm")</f>
        <v>Dec</v>
      </c>
      <c r="Q9007" s="27">
        <f>WEEKNUM(Table1[[#This Row],[Invoice Date]]) + IF(YEAR(Table1[[#This Row],[Invoice Date]])=2021, 52, 0)</f>
        <v>101</v>
      </c>
    </row>
    <row r="9008" spans="2:17" ht="14.25" customHeight="1" x14ac:dyDescent="0.3">
      <c r="B9008" s="4" t="s">
        <v>30</v>
      </c>
      <c r="C9008" s="34">
        <v>1128299</v>
      </c>
      <c r="D9008" s="5">
        <v>44532</v>
      </c>
      <c r="E9008" s="4" t="s">
        <v>36</v>
      </c>
      <c r="F9008" s="4" t="s">
        <v>114</v>
      </c>
      <c r="G9008" s="4" t="s">
        <v>115</v>
      </c>
      <c r="H9008" s="6" t="s">
        <v>23</v>
      </c>
      <c r="I9008" s="7">
        <v>64.999999999999986</v>
      </c>
      <c r="J9008" s="8">
        <v>350</v>
      </c>
      <c r="K9008" s="9">
        <v>227499.99999999994</v>
      </c>
      <c r="L9008" s="9">
        <v>90999.999999999985</v>
      </c>
      <c r="M9008" s="10">
        <v>0.4</v>
      </c>
      <c r="N9008" s="4" t="s">
        <v>18</v>
      </c>
      <c r="O9008" s="4" t="str">
        <f>TEXT(Table1[[#This Row],[Invoice Date]],"yyyy")</f>
        <v>2021</v>
      </c>
      <c r="P9008" s="4" t="str">
        <f>TEXT(Table1[[#This Row],[Invoice Date]],"mmm")</f>
        <v>Dec</v>
      </c>
      <c r="Q9008" s="27">
        <f>WEEKNUM(Table1[[#This Row],[Invoice Date]]) + IF(YEAR(Table1[[#This Row],[Invoice Date]])=2021, 52, 0)</f>
        <v>101</v>
      </c>
    </row>
    <row r="9009" spans="2:17" ht="14.25" customHeight="1" x14ac:dyDescent="0.3">
      <c r="B9009" s="4" t="s">
        <v>14</v>
      </c>
      <c r="C9009" s="33">
        <v>1185732</v>
      </c>
      <c r="D9009" s="5">
        <v>44532</v>
      </c>
      <c r="E9009" s="4" t="s">
        <v>15</v>
      </c>
      <c r="F9009" s="4" t="s">
        <v>40</v>
      </c>
      <c r="G9009" s="4" t="s">
        <v>41</v>
      </c>
      <c r="H9009" s="6" t="s">
        <v>23</v>
      </c>
      <c r="I9009" s="7">
        <v>70</v>
      </c>
      <c r="J9009" s="8">
        <v>375</v>
      </c>
      <c r="K9009" s="9">
        <v>262500</v>
      </c>
      <c r="L9009" s="9">
        <v>78750</v>
      </c>
      <c r="M9009" s="10">
        <v>0.3</v>
      </c>
      <c r="N9009" s="4" t="s">
        <v>24</v>
      </c>
      <c r="O9009" s="4" t="str">
        <f>TEXT(Table1[[#This Row],[Invoice Date]],"yyyy")</f>
        <v>2021</v>
      </c>
      <c r="P9009" s="4" t="str">
        <f>TEXT(Table1[[#This Row],[Invoice Date]],"mmm")</f>
        <v>Dec</v>
      </c>
      <c r="Q9009" s="27">
        <f>WEEKNUM(Table1[[#This Row],[Invoice Date]]) + IF(YEAR(Table1[[#This Row],[Invoice Date]])=2021, 52, 0)</f>
        <v>101</v>
      </c>
    </row>
    <row r="9010" spans="2:17" ht="14.25" customHeight="1" x14ac:dyDescent="0.3">
      <c r="B9010" s="4" t="s">
        <v>30</v>
      </c>
      <c r="C9010" s="34">
        <v>1128299</v>
      </c>
      <c r="D9010" s="5">
        <v>44532</v>
      </c>
      <c r="E9010" s="4" t="s">
        <v>36</v>
      </c>
      <c r="F9010" s="4" t="s">
        <v>114</v>
      </c>
      <c r="G9010" s="4" t="s">
        <v>115</v>
      </c>
      <c r="H9010" s="6" t="s">
        <v>17</v>
      </c>
      <c r="I9010" s="7">
        <v>60</v>
      </c>
      <c r="J9010" s="8">
        <v>550</v>
      </c>
      <c r="K9010" s="9">
        <v>330000</v>
      </c>
      <c r="L9010" s="9">
        <v>99000</v>
      </c>
      <c r="M9010" s="10">
        <v>0.3</v>
      </c>
      <c r="N9010" s="4" t="s">
        <v>18</v>
      </c>
      <c r="O9010" s="4" t="str">
        <f>TEXT(Table1[[#This Row],[Invoice Date]],"yyyy")</f>
        <v>2021</v>
      </c>
      <c r="P9010" s="4" t="str">
        <f>TEXT(Table1[[#This Row],[Invoice Date]],"mmm")</f>
        <v>Dec</v>
      </c>
      <c r="Q9010" s="27">
        <f>WEEKNUM(Table1[[#This Row],[Invoice Date]]) + IF(YEAR(Table1[[#This Row],[Invoice Date]])=2021, 52, 0)</f>
        <v>101</v>
      </c>
    </row>
    <row r="9011" spans="2:17" ht="14.25" customHeight="1" x14ac:dyDescent="0.3">
      <c r="B9011" s="4" t="s">
        <v>61</v>
      </c>
      <c r="C9011" s="33">
        <v>1185731</v>
      </c>
      <c r="D9011" s="5">
        <v>44532</v>
      </c>
      <c r="E9011" s="4" t="s">
        <v>48</v>
      </c>
      <c r="F9011" s="4" t="s">
        <v>94</v>
      </c>
      <c r="G9011" s="4" t="s">
        <v>95</v>
      </c>
      <c r="H9011" s="6" t="s">
        <v>21</v>
      </c>
      <c r="I9011" s="7">
        <v>60.000000000000007</v>
      </c>
      <c r="J9011" s="8">
        <v>675</v>
      </c>
      <c r="K9011" s="9">
        <v>405000.00000000006</v>
      </c>
      <c r="L9011" s="9">
        <v>162000.00000000003</v>
      </c>
      <c r="M9011" s="10">
        <v>0.4</v>
      </c>
      <c r="N9011" s="4" t="s">
        <v>83</v>
      </c>
      <c r="O9011" s="4" t="str">
        <f>TEXT(Table1[[#This Row],[Invoice Date]],"yyyy")</f>
        <v>2021</v>
      </c>
      <c r="P9011" s="4" t="str">
        <f>TEXT(Table1[[#This Row],[Invoice Date]],"mmm")</f>
        <v>Dec</v>
      </c>
      <c r="Q9011" s="27">
        <f>WEEKNUM(Table1[[#This Row],[Invoice Date]]) + IF(YEAR(Table1[[#This Row],[Invoice Date]])=2021, 52, 0)</f>
        <v>101</v>
      </c>
    </row>
    <row r="9012" spans="2:17" ht="14.25" customHeight="1" x14ac:dyDescent="0.3">
      <c r="B9012" s="4" t="s">
        <v>61</v>
      </c>
      <c r="C9012" s="33">
        <v>1185731</v>
      </c>
      <c r="D9012" s="5">
        <v>44532</v>
      </c>
      <c r="E9012" s="4" t="s">
        <v>48</v>
      </c>
      <c r="F9012" s="4" t="s">
        <v>94</v>
      </c>
      <c r="G9012" s="4" t="s">
        <v>95</v>
      </c>
      <c r="H9012" s="6" t="s">
        <v>20</v>
      </c>
      <c r="I9012" s="7">
        <v>60.000000000000007</v>
      </c>
      <c r="J9012" s="8">
        <v>725</v>
      </c>
      <c r="K9012" s="9">
        <v>435000.00000000006</v>
      </c>
      <c r="L9012" s="9">
        <v>174000.00000000003</v>
      </c>
      <c r="M9012" s="10">
        <v>0.4</v>
      </c>
      <c r="N9012" s="4" t="s">
        <v>83</v>
      </c>
      <c r="O9012" s="4" t="str">
        <f>TEXT(Table1[[#This Row],[Invoice Date]],"yyyy")</f>
        <v>2021</v>
      </c>
      <c r="P9012" s="4" t="str">
        <f>TEXT(Table1[[#This Row],[Invoice Date]],"mmm")</f>
        <v>Dec</v>
      </c>
      <c r="Q9012" s="27">
        <f>WEEKNUM(Table1[[#This Row],[Invoice Date]]) + IF(YEAR(Table1[[#This Row],[Invoice Date]])=2021, 52, 0)</f>
        <v>101</v>
      </c>
    </row>
    <row r="9013" spans="2:17" ht="14.25" customHeight="1" x14ac:dyDescent="0.3">
      <c r="B9013" s="4" t="s">
        <v>26</v>
      </c>
      <c r="C9013" s="33">
        <v>1197831</v>
      </c>
      <c r="D9013" s="5">
        <v>44532</v>
      </c>
      <c r="E9013" s="4" t="s">
        <v>48</v>
      </c>
      <c r="F9013" s="4" t="s">
        <v>94</v>
      </c>
      <c r="G9013" s="4" t="s">
        <v>95</v>
      </c>
      <c r="H9013" s="6" t="s">
        <v>19</v>
      </c>
      <c r="I9013" s="7">
        <v>60.000000000000007</v>
      </c>
      <c r="J9013" s="8">
        <v>775</v>
      </c>
      <c r="K9013" s="9">
        <v>465000.00000000006</v>
      </c>
      <c r="L9013" s="9">
        <v>162750</v>
      </c>
      <c r="M9013" s="10">
        <v>0.35</v>
      </c>
      <c r="N9013" s="4" t="s">
        <v>83</v>
      </c>
      <c r="O9013" s="4" t="str">
        <f>TEXT(Table1[[#This Row],[Invoice Date]],"yyyy")</f>
        <v>2021</v>
      </c>
      <c r="P9013" s="4" t="str">
        <f>TEXT(Table1[[#This Row],[Invoice Date]],"mmm")</f>
        <v>Dec</v>
      </c>
      <c r="Q9013" s="27">
        <f>WEEKNUM(Table1[[#This Row],[Invoice Date]]) + IF(YEAR(Table1[[#This Row],[Invoice Date]])=2021, 52, 0)</f>
        <v>101</v>
      </c>
    </row>
    <row r="9014" spans="2:17" ht="14.25" customHeight="1" x14ac:dyDescent="0.3">
      <c r="B9014" s="4" t="s">
        <v>61</v>
      </c>
      <c r="C9014" s="33">
        <v>1185731</v>
      </c>
      <c r="D9014" s="5">
        <v>44532</v>
      </c>
      <c r="E9014" s="4" t="s">
        <v>48</v>
      </c>
      <c r="F9014" s="4" t="s">
        <v>94</v>
      </c>
      <c r="G9014" s="4" t="s">
        <v>95</v>
      </c>
      <c r="H9014" s="6" t="s">
        <v>22</v>
      </c>
      <c r="I9014" s="7">
        <v>70</v>
      </c>
      <c r="J9014" s="8">
        <v>675</v>
      </c>
      <c r="K9014" s="9">
        <v>472500</v>
      </c>
      <c r="L9014" s="9">
        <v>165375</v>
      </c>
      <c r="M9014" s="10">
        <v>0.35</v>
      </c>
      <c r="N9014" s="4" t="s">
        <v>83</v>
      </c>
      <c r="O9014" s="4" t="str">
        <f>TEXT(Table1[[#This Row],[Invoice Date]],"yyyy")</f>
        <v>2021</v>
      </c>
      <c r="P9014" s="4" t="str">
        <f>TEXT(Table1[[#This Row],[Invoice Date]],"mmm")</f>
        <v>Dec</v>
      </c>
      <c r="Q9014" s="27">
        <f>WEEKNUM(Table1[[#This Row],[Invoice Date]]) + IF(YEAR(Table1[[#This Row],[Invoice Date]])=2021, 52, 0)</f>
        <v>101</v>
      </c>
    </row>
    <row r="9015" spans="2:17" ht="14.25" customHeight="1" x14ac:dyDescent="0.3">
      <c r="B9015" s="4" t="s">
        <v>61</v>
      </c>
      <c r="C9015" s="33">
        <v>1185731</v>
      </c>
      <c r="D9015" s="5">
        <v>44532</v>
      </c>
      <c r="E9015" s="4" t="s">
        <v>48</v>
      </c>
      <c r="F9015" s="4" t="s">
        <v>94</v>
      </c>
      <c r="G9015" s="4" t="s">
        <v>95</v>
      </c>
      <c r="H9015" s="6" t="s">
        <v>23</v>
      </c>
      <c r="I9015" s="7">
        <v>75</v>
      </c>
      <c r="J9015" s="8">
        <v>775</v>
      </c>
      <c r="K9015" s="9">
        <v>581250</v>
      </c>
      <c r="L9015" s="9">
        <v>290625</v>
      </c>
      <c r="M9015" s="10">
        <v>0.5</v>
      </c>
      <c r="N9015" s="4" t="s">
        <v>83</v>
      </c>
      <c r="O9015" s="4" t="str">
        <f>TEXT(Table1[[#This Row],[Invoice Date]],"yyyy")</f>
        <v>2021</v>
      </c>
      <c r="P9015" s="4" t="str">
        <f>TEXT(Table1[[#This Row],[Invoice Date]],"mmm")</f>
        <v>Dec</v>
      </c>
      <c r="Q9015" s="27">
        <f>WEEKNUM(Table1[[#This Row],[Invoice Date]]) + IF(YEAR(Table1[[#This Row],[Invoice Date]])=2021, 52, 0)</f>
        <v>101</v>
      </c>
    </row>
    <row r="9016" spans="2:17" ht="14.25" customHeight="1" x14ac:dyDescent="0.3">
      <c r="B9016" s="4" t="s">
        <v>26</v>
      </c>
      <c r="C9016" s="33">
        <v>1197831</v>
      </c>
      <c r="D9016" s="5">
        <v>44532</v>
      </c>
      <c r="E9016" s="4" t="s">
        <v>48</v>
      </c>
      <c r="F9016" s="4" t="s">
        <v>94</v>
      </c>
      <c r="G9016" s="4" t="s">
        <v>95</v>
      </c>
      <c r="H9016" s="6" t="s">
        <v>17</v>
      </c>
      <c r="I9016" s="7">
        <v>70</v>
      </c>
      <c r="J9016" s="8">
        <v>975</v>
      </c>
      <c r="K9016" s="9">
        <v>682500</v>
      </c>
      <c r="L9016" s="9">
        <v>273000</v>
      </c>
      <c r="M9016" s="10">
        <v>0.4</v>
      </c>
      <c r="N9016" s="4" t="s">
        <v>83</v>
      </c>
      <c r="O9016" s="4" t="str">
        <f>TEXT(Table1[[#This Row],[Invoice Date]],"yyyy")</f>
        <v>2021</v>
      </c>
      <c r="P9016" s="4" t="str">
        <f>TEXT(Table1[[#This Row],[Invoice Date]],"mmm")</f>
        <v>Dec</v>
      </c>
      <c r="Q9016" s="27">
        <f>WEEKNUM(Table1[[#This Row],[Invoice Date]]) + IF(YEAR(Table1[[#This Row],[Invoice Date]])=2021, 52, 0)</f>
        <v>101</v>
      </c>
    </row>
    <row r="9017" spans="2:17" ht="14.25" customHeight="1" x14ac:dyDescent="0.3">
      <c r="B9017" s="4" t="s">
        <v>14</v>
      </c>
      <c r="C9017" s="33">
        <v>1185732</v>
      </c>
      <c r="D9017" s="5">
        <v>44533</v>
      </c>
      <c r="E9017" s="4" t="s">
        <v>15</v>
      </c>
      <c r="F9017" s="4" t="s">
        <v>125</v>
      </c>
      <c r="G9017" s="4" t="s">
        <v>126</v>
      </c>
      <c r="H9017" s="6" t="s">
        <v>21</v>
      </c>
      <c r="I9017" s="7">
        <v>38</v>
      </c>
      <c r="J9017" s="8">
        <v>96</v>
      </c>
      <c r="K9017" s="9">
        <v>3648</v>
      </c>
      <c r="L9017" s="9">
        <v>1276.8</v>
      </c>
      <c r="M9017" s="10">
        <v>0.35</v>
      </c>
      <c r="N9017" s="4" t="s">
        <v>24</v>
      </c>
      <c r="O9017" s="4" t="str">
        <f>TEXT(Table1[[#This Row],[Invoice Date]],"yyyy")</f>
        <v>2021</v>
      </c>
      <c r="P9017" s="4" t="str">
        <f>TEXT(Table1[[#This Row],[Invoice Date]],"mmm")</f>
        <v>Dec</v>
      </c>
      <c r="Q9017" s="27">
        <f>WEEKNUM(Table1[[#This Row],[Invoice Date]]) + IF(YEAR(Table1[[#This Row],[Invoice Date]])=2021, 52, 0)</f>
        <v>101</v>
      </c>
    </row>
    <row r="9018" spans="2:17" ht="14.25" customHeight="1" x14ac:dyDescent="0.3">
      <c r="B9018" s="4" t="s">
        <v>14</v>
      </c>
      <c r="C9018" s="33">
        <v>1185732</v>
      </c>
      <c r="D9018" s="5">
        <v>44533</v>
      </c>
      <c r="E9018" s="4" t="s">
        <v>15</v>
      </c>
      <c r="F9018" s="4" t="s">
        <v>125</v>
      </c>
      <c r="G9018" s="4" t="s">
        <v>126</v>
      </c>
      <c r="H9018" s="6" t="s">
        <v>22</v>
      </c>
      <c r="I9018" s="7">
        <v>42</v>
      </c>
      <c r="J9018" s="8">
        <v>99</v>
      </c>
      <c r="K9018" s="9">
        <v>4158</v>
      </c>
      <c r="L9018" s="9">
        <v>1455.3</v>
      </c>
      <c r="M9018" s="10">
        <v>0.35</v>
      </c>
      <c r="N9018" s="4" t="s">
        <v>24</v>
      </c>
      <c r="O9018" s="4" t="str">
        <f>TEXT(Table1[[#This Row],[Invoice Date]],"yyyy")</f>
        <v>2021</v>
      </c>
      <c r="P9018" s="4" t="str">
        <f>TEXT(Table1[[#This Row],[Invoice Date]],"mmm")</f>
        <v>Dec</v>
      </c>
      <c r="Q9018" s="27">
        <f>WEEKNUM(Table1[[#This Row],[Invoice Date]]) + IF(YEAR(Table1[[#This Row],[Invoice Date]])=2021, 52, 0)</f>
        <v>101</v>
      </c>
    </row>
    <row r="9019" spans="2:17" ht="14.25" customHeight="1" x14ac:dyDescent="0.3">
      <c r="B9019" s="4" t="s">
        <v>14</v>
      </c>
      <c r="C9019" s="33">
        <v>1185732</v>
      </c>
      <c r="D9019" s="5">
        <v>44533</v>
      </c>
      <c r="E9019" s="4" t="s">
        <v>15</v>
      </c>
      <c r="F9019" s="4" t="s">
        <v>125</v>
      </c>
      <c r="G9019" s="4" t="s">
        <v>126</v>
      </c>
      <c r="H9019" s="6" t="s">
        <v>20</v>
      </c>
      <c r="I9019" s="7">
        <v>50</v>
      </c>
      <c r="J9019" s="8">
        <v>88</v>
      </c>
      <c r="K9019" s="9">
        <v>4400</v>
      </c>
      <c r="L9019" s="9">
        <v>1979.9999999999998</v>
      </c>
      <c r="M9019" s="10">
        <v>0.44999999999999996</v>
      </c>
      <c r="N9019" s="4" t="s">
        <v>83</v>
      </c>
      <c r="O9019" s="4" t="str">
        <f>TEXT(Table1[[#This Row],[Invoice Date]],"yyyy")</f>
        <v>2021</v>
      </c>
      <c r="P9019" s="4" t="str">
        <f>TEXT(Table1[[#This Row],[Invoice Date]],"mmm")</f>
        <v>Dec</v>
      </c>
      <c r="Q9019" s="27">
        <f>WEEKNUM(Table1[[#This Row],[Invoice Date]]) + IF(YEAR(Table1[[#This Row],[Invoice Date]])=2021, 52, 0)</f>
        <v>101</v>
      </c>
    </row>
    <row r="9020" spans="2:17" ht="14.25" customHeight="1" x14ac:dyDescent="0.3">
      <c r="B9020" s="4" t="s">
        <v>14</v>
      </c>
      <c r="C9020" s="33">
        <v>1185732</v>
      </c>
      <c r="D9020" s="5">
        <v>44533</v>
      </c>
      <c r="E9020" s="4" t="s">
        <v>15</v>
      </c>
      <c r="F9020" s="4" t="s">
        <v>125</v>
      </c>
      <c r="G9020" s="4" t="s">
        <v>126</v>
      </c>
      <c r="H9020" s="6" t="s">
        <v>21</v>
      </c>
      <c r="I9020" s="7">
        <v>53</v>
      </c>
      <c r="J9020" s="8">
        <v>87</v>
      </c>
      <c r="K9020" s="9">
        <v>4611</v>
      </c>
      <c r="L9020" s="9">
        <v>1936.62</v>
      </c>
      <c r="M9020" s="10">
        <v>0.42</v>
      </c>
      <c r="N9020" s="4" t="s">
        <v>83</v>
      </c>
      <c r="O9020" s="4" t="str">
        <f>TEXT(Table1[[#This Row],[Invoice Date]],"yyyy")</f>
        <v>2021</v>
      </c>
      <c r="P9020" s="4" t="str">
        <f>TEXT(Table1[[#This Row],[Invoice Date]],"mmm")</f>
        <v>Dec</v>
      </c>
      <c r="Q9020" s="27">
        <f>WEEKNUM(Table1[[#This Row],[Invoice Date]]) + IF(YEAR(Table1[[#This Row],[Invoice Date]])=2021, 52, 0)</f>
        <v>101</v>
      </c>
    </row>
    <row r="9021" spans="2:17" ht="14.25" customHeight="1" x14ac:dyDescent="0.3">
      <c r="B9021" s="4" t="s">
        <v>14</v>
      </c>
      <c r="C9021" s="33">
        <v>1185732</v>
      </c>
      <c r="D9021" s="5">
        <v>44533</v>
      </c>
      <c r="E9021" s="4" t="s">
        <v>15</v>
      </c>
      <c r="F9021" s="4" t="s">
        <v>125</v>
      </c>
      <c r="G9021" s="4" t="s">
        <v>126</v>
      </c>
      <c r="H9021" s="6" t="s">
        <v>22</v>
      </c>
      <c r="I9021" s="7">
        <v>60</v>
      </c>
      <c r="J9021" s="8">
        <v>78</v>
      </c>
      <c r="K9021" s="9">
        <v>4680</v>
      </c>
      <c r="L9021" s="9">
        <v>2106</v>
      </c>
      <c r="M9021" s="10">
        <v>0.44999999999999996</v>
      </c>
      <c r="N9021" s="4" t="s">
        <v>83</v>
      </c>
      <c r="O9021" s="4" t="str">
        <f>TEXT(Table1[[#This Row],[Invoice Date]],"yyyy")</f>
        <v>2021</v>
      </c>
      <c r="P9021" s="4" t="str">
        <f>TEXT(Table1[[#This Row],[Invoice Date]],"mmm")</f>
        <v>Dec</v>
      </c>
      <c r="Q9021" s="27">
        <f>WEEKNUM(Table1[[#This Row],[Invoice Date]]) + IF(YEAR(Table1[[#This Row],[Invoice Date]])=2021, 52, 0)</f>
        <v>101</v>
      </c>
    </row>
    <row r="9022" spans="2:17" ht="14.25" customHeight="1" x14ac:dyDescent="0.3">
      <c r="B9022" s="4" t="s">
        <v>14</v>
      </c>
      <c r="C9022" s="33">
        <v>1185732</v>
      </c>
      <c r="D9022" s="5">
        <v>44533</v>
      </c>
      <c r="E9022" s="4" t="s">
        <v>15</v>
      </c>
      <c r="F9022" s="4" t="s">
        <v>125</v>
      </c>
      <c r="G9022" s="4" t="s">
        <v>126</v>
      </c>
      <c r="H9022" s="6" t="s">
        <v>19</v>
      </c>
      <c r="I9022" s="7">
        <v>37</v>
      </c>
      <c r="J9022" s="8">
        <v>131</v>
      </c>
      <c r="K9022" s="9">
        <v>4847</v>
      </c>
      <c r="L9022" s="9">
        <v>2181.15</v>
      </c>
      <c r="M9022" s="10">
        <v>0.45</v>
      </c>
      <c r="N9022" s="4" t="s">
        <v>24</v>
      </c>
      <c r="O9022" s="4" t="str">
        <f>TEXT(Table1[[#This Row],[Invoice Date]],"yyyy")</f>
        <v>2021</v>
      </c>
      <c r="P9022" s="4" t="str">
        <f>TEXT(Table1[[#This Row],[Invoice Date]],"mmm")</f>
        <v>Dec</v>
      </c>
      <c r="Q9022" s="27">
        <f>WEEKNUM(Table1[[#This Row],[Invoice Date]]) + IF(YEAR(Table1[[#This Row],[Invoice Date]])=2021, 52, 0)</f>
        <v>101</v>
      </c>
    </row>
    <row r="9023" spans="2:17" ht="14.25" customHeight="1" x14ac:dyDescent="0.3">
      <c r="B9023" s="4" t="s">
        <v>14</v>
      </c>
      <c r="C9023" s="33">
        <v>1185732</v>
      </c>
      <c r="D9023" s="5">
        <v>44533</v>
      </c>
      <c r="E9023" s="4" t="s">
        <v>15</v>
      </c>
      <c r="F9023" s="4" t="s">
        <v>125</v>
      </c>
      <c r="G9023" s="4" t="s">
        <v>126</v>
      </c>
      <c r="H9023" s="6" t="s">
        <v>20</v>
      </c>
      <c r="I9023" s="7">
        <v>43</v>
      </c>
      <c r="J9023" s="8">
        <v>116</v>
      </c>
      <c r="K9023" s="9">
        <v>4988</v>
      </c>
      <c r="L9023" s="9">
        <v>1646.0399999999997</v>
      </c>
      <c r="M9023" s="10">
        <v>0.32999999999999996</v>
      </c>
      <c r="N9023" s="4" t="s">
        <v>24</v>
      </c>
      <c r="O9023" s="4" t="str">
        <f>TEXT(Table1[[#This Row],[Invoice Date]],"yyyy")</f>
        <v>2021</v>
      </c>
      <c r="P9023" s="4" t="str">
        <f>TEXT(Table1[[#This Row],[Invoice Date]],"mmm")</f>
        <v>Dec</v>
      </c>
      <c r="Q9023" s="27">
        <f>WEEKNUM(Table1[[#This Row],[Invoice Date]]) + IF(YEAR(Table1[[#This Row],[Invoice Date]])=2021, 52, 0)</f>
        <v>101</v>
      </c>
    </row>
    <row r="9024" spans="2:17" ht="14.25" customHeight="1" x14ac:dyDescent="0.3">
      <c r="B9024" s="4" t="s">
        <v>14</v>
      </c>
      <c r="C9024" s="33">
        <v>1185732</v>
      </c>
      <c r="D9024" s="5">
        <v>44533</v>
      </c>
      <c r="E9024" s="4" t="s">
        <v>15</v>
      </c>
      <c r="F9024" s="4" t="s">
        <v>125</v>
      </c>
      <c r="G9024" s="4" t="s">
        <v>126</v>
      </c>
      <c r="H9024" s="6" t="s">
        <v>19</v>
      </c>
      <c r="I9024" s="7">
        <v>51</v>
      </c>
      <c r="J9024" s="8">
        <v>101</v>
      </c>
      <c r="K9024" s="9">
        <v>5151</v>
      </c>
      <c r="L9024" s="9">
        <v>2627.01</v>
      </c>
      <c r="M9024" s="10">
        <v>0.51</v>
      </c>
      <c r="N9024" s="4" t="s">
        <v>83</v>
      </c>
      <c r="O9024" s="4" t="str">
        <f>TEXT(Table1[[#This Row],[Invoice Date]],"yyyy")</f>
        <v>2021</v>
      </c>
      <c r="P9024" s="4" t="str">
        <f>TEXT(Table1[[#This Row],[Invoice Date]],"mmm")</f>
        <v>Dec</v>
      </c>
      <c r="Q9024" s="27">
        <f>WEEKNUM(Table1[[#This Row],[Invoice Date]]) + IF(YEAR(Table1[[#This Row],[Invoice Date]])=2021, 52, 0)</f>
        <v>101</v>
      </c>
    </row>
    <row r="9025" spans="2:17" ht="14.25" customHeight="1" x14ac:dyDescent="0.3">
      <c r="B9025" s="4" t="s">
        <v>14</v>
      </c>
      <c r="C9025" s="33">
        <v>1185732</v>
      </c>
      <c r="D9025" s="5">
        <v>44533</v>
      </c>
      <c r="E9025" s="4" t="s">
        <v>15</v>
      </c>
      <c r="F9025" s="4" t="s">
        <v>125</v>
      </c>
      <c r="G9025" s="4" t="s">
        <v>126</v>
      </c>
      <c r="H9025" s="6" t="s">
        <v>23</v>
      </c>
      <c r="I9025" s="7">
        <v>52</v>
      </c>
      <c r="J9025" s="8">
        <v>120</v>
      </c>
      <c r="K9025" s="9">
        <v>6240</v>
      </c>
      <c r="L9025" s="9">
        <v>2308.8000000000002</v>
      </c>
      <c r="M9025" s="10">
        <v>0.37</v>
      </c>
      <c r="N9025" s="4" t="s">
        <v>24</v>
      </c>
      <c r="O9025" s="4" t="str">
        <f>TEXT(Table1[[#This Row],[Invoice Date]],"yyyy")</f>
        <v>2021</v>
      </c>
      <c r="P9025" s="4" t="str">
        <f>TEXT(Table1[[#This Row],[Invoice Date]],"mmm")</f>
        <v>Dec</v>
      </c>
      <c r="Q9025" s="27">
        <f>WEEKNUM(Table1[[#This Row],[Invoice Date]]) + IF(YEAR(Table1[[#This Row],[Invoice Date]])=2021, 52, 0)</f>
        <v>101</v>
      </c>
    </row>
    <row r="9026" spans="2:17" ht="14.25" customHeight="1" x14ac:dyDescent="0.3">
      <c r="B9026" s="4" t="s">
        <v>14</v>
      </c>
      <c r="C9026" s="33">
        <v>1185732</v>
      </c>
      <c r="D9026" s="5">
        <v>44533</v>
      </c>
      <c r="E9026" s="4" t="s">
        <v>15</v>
      </c>
      <c r="F9026" s="4" t="s">
        <v>125</v>
      </c>
      <c r="G9026" s="4" t="s">
        <v>126</v>
      </c>
      <c r="H9026" s="6" t="s">
        <v>23</v>
      </c>
      <c r="I9026" s="7">
        <v>67</v>
      </c>
      <c r="J9026" s="8">
        <v>112</v>
      </c>
      <c r="K9026" s="9">
        <v>7504</v>
      </c>
      <c r="L9026" s="9">
        <v>3451.8399999999997</v>
      </c>
      <c r="M9026" s="10">
        <v>0.45999999999999996</v>
      </c>
      <c r="N9026" s="4" t="s">
        <v>83</v>
      </c>
      <c r="O9026" s="4" t="str">
        <f>TEXT(Table1[[#This Row],[Invoice Date]],"yyyy")</f>
        <v>2021</v>
      </c>
      <c r="P9026" s="4" t="str">
        <f>TEXT(Table1[[#This Row],[Invoice Date]],"mmm")</f>
        <v>Dec</v>
      </c>
      <c r="Q9026" s="27">
        <f>WEEKNUM(Table1[[#This Row],[Invoice Date]]) + IF(YEAR(Table1[[#This Row],[Invoice Date]])=2021, 52, 0)</f>
        <v>101</v>
      </c>
    </row>
    <row r="9027" spans="2:17" ht="14.25" customHeight="1" x14ac:dyDescent="0.3">
      <c r="B9027" s="4" t="s">
        <v>14</v>
      </c>
      <c r="C9027" s="33">
        <v>1185732</v>
      </c>
      <c r="D9027" s="5">
        <v>44533</v>
      </c>
      <c r="E9027" s="4" t="s">
        <v>15</v>
      </c>
      <c r="F9027" s="4" t="s">
        <v>125</v>
      </c>
      <c r="G9027" s="4" t="s">
        <v>126</v>
      </c>
      <c r="H9027" s="6" t="s">
        <v>17</v>
      </c>
      <c r="I9027" s="7">
        <v>45</v>
      </c>
      <c r="J9027" s="8">
        <v>173</v>
      </c>
      <c r="K9027" s="9">
        <v>7785</v>
      </c>
      <c r="L9027" s="9">
        <v>3269.7000000000003</v>
      </c>
      <c r="M9027" s="10">
        <v>0.42000000000000004</v>
      </c>
      <c r="N9027" s="4" t="s">
        <v>24</v>
      </c>
      <c r="O9027" s="4" t="str">
        <f>TEXT(Table1[[#This Row],[Invoice Date]],"yyyy")</f>
        <v>2021</v>
      </c>
      <c r="P9027" s="4" t="str">
        <f>TEXT(Table1[[#This Row],[Invoice Date]],"mmm")</f>
        <v>Dec</v>
      </c>
      <c r="Q9027" s="27">
        <f>WEEKNUM(Table1[[#This Row],[Invoice Date]]) + IF(YEAR(Table1[[#This Row],[Invoice Date]])=2021, 52, 0)</f>
        <v>101</v>
      </c>
    </row>
    <row r="9028" spans="2:17" ht="14.25" customHeight="1" x14ac:dyDescent="0.3">
      <c r="B9028" s="4" t="s">
        <v>14</v>
      </c>
      <c r="C9028" s="33">
        <v>1185732</v>
      </c>
      <c r="D9028" s="5">
        <v>44533</v>
      </c>
      <c r="E9028" s="4" t="s">
        <v>15</v>
      </c>
      <c r="F9028" s="4" t="s">
        <v>125</v>
      </c>
      <c r="G9028" s="4" t="s">
        <v>126</v>
      </c>
      <c r="H9028" s="6" t="s">
        <v>17</v>
      </c>
      <c r="I9028" s="7">
        <v>59</v>
      </c>
      <c r="J9028" s="8">
        <v>150</v>
      </c>
      <c r="K9028" s="9">
        <v>8850</v>
      </c>
      <c r="L9028" s="9">
        <v>4513.5</v>
      </c>
      <c r="M9028" s="10">
        <v>0.51</v>
      </c>
      <c r="N9028" s="4" t="s">
        <v>83</v>
      </c>
      <c r="O9028" s="4" t="str">
        <f>TEXT(Table1[[#This Row],[Invoice Date]],"yyyy")</f>
        <v>2021</v>
      </c>
      <c r="P9028" s="4" t="str">
        <f>TEXT(Table1[[#This Row],[Invoice Date]],"mmm")</f>
        <v>Dec</v>
      </c>
      <c r="Q9028" s="27">
        <f>WEEKNUM(Table1[[#This Row],[Invoice Date]]) + IF(YEAR(Table1[[#This Row],[Invoice Date]])=2021, 52, 0)</f>
        <v>101</v>
      </c>
    </row>
    <row r="9029" spans="2:17" ht="14.25" customHeight="1" x14ac:dyDescent="0.3">
      <c r="B9029" s="4" t="s">
        <v>14</v>
      </c>
      <c r="C9029" s="33">
        <v>1185732</v>
      </c>
      <c r="D9029" s="5">
        <v>44533</v>
      </c>
      <c r="E9029" s="4" t="s">
        <v>15</v>
      </c>
      <c r="F9029" s="4" t="s">
        <v>40</v>
      </c>
      <c r="G9029" s="4" t="s">
        <v>41</v>
      </c>
      <c r="H9029" s="6" t="s">
        <v>17</v>
      </c>
      <c r="I9029" s="7">
        <v>51</v>
      </c>
      <c r="J9029" s="8">
        <v>179</v>
      </c>
      <c r="K9029" s="9">
        <v>9129</v>
      </c>
      <c r="L9029" s="9">
        <v>5294.8200000000006</v>
      </c>
      <c r="M9029" s="10">
        <v>0.58000000000000007</v>
      </c>
      <c r="N9029" s="4" t="s">
        <v>24</v>
      </c>
      <c r="O9029" s="4" t="str">
        <f>TEXT(Table1[[#This Row],[Invoice Date]],"yyyy")</f>
        <v>2021</v>
      </c>
      <c r="P9029" s="4" t="str">
        <f>TEXT(Table1[[#This Row],[Invoice Date]],"mmm")</f>
        <v>Dec</v>
      </c>
      <c r="Q9029" s="27">
        <f>WEEKNUM(Table1[[#This Row],[Invoice Date]]) + IF(YEAR(Table1[[#This Row],[Invoice Date]])=2021, 52, 0)</f>
        <v>101</v>
      </c>
    </row>
    <row r="9030" spans="2:17" ht="14.25" customHeight="1" x14ac:dyDescent="0.3">
      <c r="B9030" s="4" t="s">
        <v>14</v>
      </c>
      <c r="C9030" s="33">
        <v>1185732</v>
      </c>
      <c r="D9030" s="5">
        <v>44533</v>
      </c>
      <c r="E9030" s="4" t="s">
        <v>15</v>
      </c>
      <c r="F9030" s="4" t="s">
        <v>40</v>
      </c>
      <c r="G9030" s="4" t="s">
        <v>41</v>
      </c>
      <c r="H9030" s="6" t="s">
        <v>17</v>
      </c>
      <c r="I9030" s="7">
        <v>60</v>
      </c>
      <c r="J9030" s="8">
        <v>158</v>
      </c>
      <c r="K9030" s="9">
        <v>9480</v>
      </c>
      <c r="L9030" s="9">
        <v>6256.8</v>
      </c>
      <c r="M9030" s="10">
        <v>0.66</v>
      </c>
      <c r="N9030" s="4" t="s">
        <v>83</v>
      </c>
      <c r="O9030" s="4" t="str">
        <f>TEXT(Table1[[#This Row],[Invoice Date]],"yyyy")</f>
        <v>2021</v>
      </c>
      <c r="P9030" s="4" t="str">
        <f>TEXT(Table1[[#This Row],[Invoice Date]],"mmm")</f>
        <v>Dec</v>
      </c>
      <c r="Q9030" s="27">
        <f>WEEKNUM(Table1[[#This Row],[Invoice Date]]) + IF(YEAR(Table1[[#This Row],[Invoice Date]])=2021, 52, 0)</f>
        <v>101</v>
      </c>
    </row>
    <row r="9031" spans="2:17" ht="14.25" customHeight="1" x14ac:dyDescent="0.3">
      <c r="B9031" s="4" t="s">
        <v>14</v>
      </c>
      <c r="C9031" s="33">
        <v>1185732</v>
      </c>
      <c r="D9031" s="5">
        <v>44533</v>
      </c>
      <c r="E9031" s="4" t="s">
        <v>15</v>
      </c>
      <c r="F9031" s="4" t="s">
        <v>125</v>
      </c>
      <c r="G9031" s="4" t="s">
        <v>126</v>
      </c>
      <c r="H9031" s="6" t="s">
        <v>21</v>
      </c>
      <c r="I9031" s="7">
        <v>55.000000000000007</v>
      </c>
      <c r="J9031" s="8">
        <v>300</v>
      </c>
      <c r="K9031" s="9">
        <v>165000.00000000003</v>
      </c>
      <c r="L9031" s="9">
        <v>49500.000000000007</v>
      </c>
      <c r="M9031" s="10">
        <v>0.3</v>
      </c>
      <c r="N9031" s="4" t="s">
        <v>18</v>
      </c>
      <c r="O9031" s="4" t="str">
        <f>TEXT(Table1[[#This Row],[Invoice Date]],"yyyy")</f>
        <v>2021</v>
      </c>
      <c r="P9031" s="4" t="str">
        <f>TEXT(Table1[[#This Row],[Invoice Date]],"mmm")</f>
        <v>Dec</v>
      </c>
      <c r="Q9031" s="27">
        <f>WEEKNUM(Table1[[#This Row],[Invoice Date]]) + IF(YEAR(Table1[[#This Row],[Invoice Date]])=2021, 52, 0)</f>
        <v>101</v>
      </c>
    </row>
    <row r="9032" spans="2:17" ht="14.25" customHeight="1" x14ac:dyDescent="0.3">
      <c r="B9032" s="4" t="s">
        <v>14</v>
      </c>
      <c r="C9032" s="33">
        <v>1185732</v>
      </c>
      <c r="D9032" s="5">
        <v>44533</v>
      </c>
      <c r="E9032" s="4" t="s">
        <v>15</v>
      </c>
      <c r="F9032" s="4" t="s">
        <v>125</v>
      </c>
      <c r="G9032" s="4" t="s">
        <v>126</v>
      </c>
      <c r="H9032" s="6" t="s">
        <v>20</v>
      </c>
      <c r="I9032" s="7">
        <v>55.000000000000007</v>
      </c>
      <c r="J9032" s="8">
        <v>350</v>
      </c>
      <c r="K9032" s="9">
        <v>192500.00000000003</v>
      </c>
      <c r="L9032" s="9">
        <v>57750.000000000007</v>
      </c>
      <c r="M9032" s="10">
        <v>0.3</v>
      </c>
      <c r="N9032" s="4" t="s">
        <v>18</v>
      </c>
      <c r="O9032" s="4" t="str">
        <f>TEXT(Table1[[#This Row],[Invoice Date]],"yyyy")</f>
        <v>2021</v>
      </c>
      <c r="P9032" s="4" t="str">
        <f>TEXT(Table1[[#This Row],[Invoice Date]],"mmm")</f>
        <v>Dec</v>
      </c>
      <c r="Q9032" s="27">
        <f>WEEKNUM(Table1[[#This Row],[Invoice Date]]) + IF(YEAR(Table1[[#This Row],[Invoice Date]])=2021, 52, 0)</f>
        <v>101</v>
      </c>
    </row>
    <row r="9033" spans="2:17" ht="14.25" customHeight="1" x14ac:dyDescent="0.3">
      <c r="B9033" s="4" t="s">
        <v>14</v>
      </c>
      <c r="C9033" s="33">
        <v>1185732</v>
      </c>
      <c r="D9033" s="5">
        <v>44533</v>
      </c>
      <c r="E9033" s="4" t="s">
        <v>15</v>
      </c>
      <c r="F9033" s="4" t="s">
        <v>125</v>
      </c>
      <c r="G9033" s="4" t="s">
        <v>126</v>
      </c>
      <c r="H9033" s="6" t="s">
        <v>22</v>
      </c>
      <c r="I9033" s="7">
        <v>65</v>
      </c>
      <c r="J9033" s="8">
        <v>300</v>
      </c>
      <c r="K9033" s="9">
        <v>195000</v>
      </c>
      <c r="L9033" s="9">
        <v>58500</v>
      </c>
      <c r="M9033" s="10">
        <v>0.3</v>
      </c>
      <c r="N9033" s="4" t="s">
        <v>18</v>
      </c>
      <c r="O9033" s="4" t="str">
        <f>TEXT(Table1[[#This Row],[Invoice Date]],"yyyy")</f>
        <v>2021</v>
      </c>
      <c r="P9033" s="4" t="str">
        <f>TEXT(Table1[[#This Row],[Invoice Date]],"mmm")</f>
        <v>Dec</v>
      </c>
      <c r="Q9033" s="27">
        <f>WEEKNUM(Table1[[#This Row],[Invoice Date]]) + IF(YEAR(Table1[[#This Row],[Invoice Date]])=2021, 52, 0)</f>
        <v>101</v>
      </c>
    </row>
    <row r="9034" spans="2:17" ht="14.25" customHeight="1" x14ac:dyDescent="0.3">
      <c r="B9034" s="4" t="s">
        <v>14</v>
      </c>
      <c r="C9034" s="33">
        <v>1185732</v>
      </c>
      <c r="D9034" s="5">
        <v>44533</v>
      </c>
      <c r="E9034" s="4" t="s">
        <v>15</v>
      </c>
      <c r="F9034" s="4" t="s">
        <v>125</v>
      </c>
      <c r="G9034" s="4" t="s">
        <v>126</v>
      </c>
      <c r="H9034" s="6" t="s">
        <v>19</v>
      </c>
      <c r="I9034" s="7">
        <v>55.000000000000007</v>
      </c>
      <c r="J9034" s="8">
        <v>375</v>
      </c>
      <c r="K9034" s="9">
        <v>206250.00000000003</v>
      </c>
      <c r="L9034" s="9">
        <v>82500.000000000015</v>
      </c>
      <c r="M9034" s="10">
        <v>0.4</v>
      </c>
      <c r="N9034" s="4" t="s">
        <v>18</v>
      </c>
      <c r="O9034" s="4" t="str">
        <f>TEXT(Table1[[#This Row],[Invoice Date]],"yyyy")</f>
        <v>2021</v>
      </c>
      <c r="P9034" s="4" t="str">
        <f>TEXT(Table1[[#This Row],[Invoice Date]],"mmm")</f>
        <v>Dec</v>
      </c>
      <c r="Q9034" s="27">
        <f>WEEKNUM(Table1[[#This Row],[Invoice Date]]) + IF(YEAR(Table1[[#This Row],[Invoice Date]])=2021, 52, 0)</f>
        <v>101</v>
      </c>
    </row>
    <row r="9035" spans="2:17" ht="14.25" customHeight="1" x14ac:dyDescent="0.3">
      <c r="B9035" s="4" t="s">
        <v>14</v>
      </c>
      <c r="C9035" s="33">
        <v>1185732</v>
      </c>
      <c r="D9035" s="5">
        <v>44533</v>
      </c>
      <c r="E9035" s="4" t="s">
        <v>15</v>
      </c>
      <c r="F9035" s="4" t="s">
        <v>125</v>
      </c>
      <c r="G9035" s="4" t="s">
        <v>126</v>
      </c>
      <c r="H9035" s="6" t="s">
        <v>23</v>
      </c>
      <c r="I9035" s="7">
        <v>70</v>
      </c>
      <c r="J9035" s="8">
        <v>400</v>
      </c>
      <c r="K9035" s="9">
        <v>280000</v>
      </c>
      <c r="L9035" s="9">
        <v>98000</v>
      </c>
      <c r="M9035" s="10">
        <v>0.35</v>
      </c>
      <c r="N9035" s="4" t="s">
        <v>18</v>
      </c>
      <c r="O9035" s="4" t="str">
        <f>TEXT(Table1[[#This Row],[Invoice Date]],"yyyy")</f>
        <v>2021</v>
      </c>
      <c r="P9035" s="4" t="str">
        <f>TEXT(Table1[[#This Row],[Invoice Date]],"mmm")</f>
        <v>Dec</v>
      </c>
      <c r="Q9035" s="27">
        <f>WEEKNUM(Table1[[#This Row],[Invoice Date]]) + IF(YEAR(Table1[[#This Row],[Invoice Date]])=2021, 52, 0)</f>
        <v>101</v>
      </c>
    </row>
    <row r="9036" spans="2:17" ht="14.25" customHeight="1" x14ac:dyDescent="0.3">
      <c r="B9036" s="4" t="s">
        <v>14</v>
      </c>
      <c r="C9036" s="33">
        <v>1185732</v>
      </c>
      <c r="D9036" s="5">
        <v>44533</v>
      </c>
      <c r="E9036" s="4" t="s">
        <v>15</v>
      </c>
      <c r="F9036" s="4" t="s">
        <v>40</v>
      </c>
      <c r="G9036" s="4" t="s">
        <v>41</v>
      </c>
      <c r="H9036" s="6" t="s">
        <v>17</v>
      </c>
      <c r="I9036" s="7">
        <v>65</v>
      </c>
      <c r="J9036" s="8">
        <v>525</v>
      </c>
      <c r="K9036" s="9">
        <v>341250</v>
      </c>
      <c r="L9036" s="9">
        <v>187687.50000000003</v>
      </c>
      <c r="M9036" s="10">
        <v>0.55000000000000004</v>
      </c>
      <c r="N9036" s="4" t="s">
        <v>24</v>
      </c>
      <c r="O9036" s="4" t="str">
        <f>TEXT(Table1[[#This Row],[Invoice Date]],"yyyy")</f>
        <v>2021</v>
      </c>
      <c r="P9036" s="4" t="str">
        <f>TEXT(Table1[[#This Row],[Invoice Date]],"mmm")</f>
        <v>Dec</v>
      </c>
      <c r="Q9036" s="27">
        <f>WEEKNUM(Table1[[#This Row],[Invoice Date]]) + IF(YEAR(Table1[[#This Row],[Invoice Date]])=2021, 52, 0)</f>
        <v>101</v>
      </c>
    </row>
    <row r="9037" spans="2:17" ht="14.25" customHeight="1" x14ac:dyDescent="0.3">
      <c r="B9037" s="4" t="s">
        <v>14</v>
      </c>
      <c r="C9037" s="33">
        <v>1185732</v>
      </c>
      <c r="D9037" s="5">
        <v>44533</v>
      </c>
      <c r="E9037" s="4" t="s">
        <v>15</v>
      </c>
      <c r="F9037" s="4" t="s">
        <v>125</v>
      </c>
      <c r="G9037" s="4" t="s">
        <v>126</v>
      </c>
      <c r="H9037" s="6" t="s">
        <v>17</v>
      </c>
      <c r="I9037" s="7">
        <v>65</v>
      </c>
      <c r="J9037" s="8">
        <v>575</v>
      </c>
      <c r="K9037" s="9">
        <v>373750</v>
      </c>
      <c r="L9037" s="9">
        <v>149500</v>
      </c>
      <c r="M9037" s="10">
        <v>0.4</v>
      </c>
      <c r="N9037" s="4" t="s">
        <v>18</v>
      </c>
      <c r="O9037" s="4" t="str">
        <f>TEXT(Table1[[#This Row],[Invoice Date]],"yyyy")</f>
        <v>2021</v>
      </c>
      <c r="P9037" s="4" t="str">
        <f>TEXT(Table1[[#This Row],[Invoice Date]],"mmm")</f>
        <v>Dec</v>
      </c>
      <c r="Q9037" s="27">
        <f>WEEKNUM(Table1[[#This Row],[Invoice Date]]) + IF(YEAR(Table1[[#This Row],[Invoice Date]])=2021, 52, 0)</f>
        <v>101</v>
      </c>
    </row>
    <row r="9038" spans="2:17" ht="14.25" customHeight="1" x14ac:dyDescent="0.3">
      <c r="B9038" s="4" t="s">
        <v>14</v>
      </c>
      <c r="C9038" s="33">
        <v>1185732</v>
      </c>
      <c r="D9038" s="5">
        <v>44534</v>
      </c>
      <c r="E9038" s="4" t="s">
        <v>15</v>
      </c>
      <c r="F9038" s="4" t="s">
        <v>40</v>
      </c>
      <c r="G9038" s="4" t="s">
        <v>41</v>
      </c>
      <c r="H9038" s="6" t="s">
        <v>19</v>
      </c>
      <c r="I9038" s="7">
        <v>54</v>
      </c>
      <c r="J9038" s="8">
        <v>75</v>
      </c>
      <c r="K9038" s="9">
        <v>4050</v>
      </c>
      <c r="L9038" s="9">
        <v>1903.5</v>
      </c>
      <c r="M9038" s="10">
        <v>0.47</v>
      </c>
      <c r="N9038" s="4" t="s">
        <v>83</v>
      </c>
      <c r="O9038" s="4" t="str">
        <f>TEXT(Table1[[#This Row],[Invoice Date]],"yyyy")</f>
        <v>2021</v>
      </c>
      <c r="P9038" s="4" t="str">
        <f>TEXT(Table1[[#This Row],[Invoice Date]],"mmm")</f>
        <v>Dec</v>
      </c>
      <c r="Q9038" s="27">
        <f>WEEKNUM(Table1[[#This Row],[Invoice Date]]) + IF(YEAR(Table1[[#This Row],[Invoice Date]])=2021, 52, 0)</f>
        <v>101</v>
      </c>
    </row>
    <row r="9039" spans="2:17" ht="14.25" customHeight="1" x14ac:dyDescent="0.3">
      <c r="B9039" s="4" t="s">
        <v>14</v>
      </c>
      <c r="C9039" s="33">
        <v>1185732</v>
      </c>
      <c r="D9039" s="5">
        <v>44534</v>
      </c>
      <c r="E9039" s="4" t="s">
        <v>15</v>
      </c>
      <c r="F9039" s="4" t="s">
        <v>40</v>
      </c>
      <c r="G9039" s="4" t="s">
        <v>41</v>
      </c>
      <c r="H9039" s="6" t="s">
        <v>19</v>
      </c>
      <c r="I9039" s="7">
        <v>44</v>
      </c>
      <c r="J9039" s="8">
        <v>102</v>
      </c>
      <c r="K9039" s="9">
        <v>4488</v>
      </c>
      <c r="L9039" s="9">
        <v>1884.96</v>
      </c>
      <c r="M9039" s="10">
        <v>0.42</v>
      </c>
      <c r="N9039" s="4" t="s">
        <v>24</v>
      </c>
      <c r="O9039" s="4" t="str">
        <f>TEXT(Table1[[#This Row],[Invoice Date]],"yyyy")</f>
        <v>2021</v>
      </c>
      <c r="P9039" s="4" t="str">
        <f>TEXT(Table1[[#This Row],[Invoice Date]],"mmm")</f>
        <v>Dec</v>
      </c>
      <c r="Q9039" s="27">
        <f>WEEKNUM(Table1[[#This Row],[Invoice Date]]) + IF(YEAR(Table1[[#This Row],[Invoice Date]])=2021, 52, 0)</f>
        <v>101</v>
      </c>
    </row>
    <row r="9040" spans="2:17" ht="14.25" customHeight="1" x14ac:dyDescent="0.3">
      <c r="B9040" s="4" t="s">
        <v>14</v>
      </c>
      <c r="C9040" s="33">
        <v>1185732</v>
      </c>
      <c r="D9040" s="5">
        <v>44534</v>
      </c>
      <c r="E9040" s="4" t="s">
        <v>31</v>
      </c>
      <c r="F9040" s="4" t="s">
        <v>84</v>
      </c>
      <c r="G9040" s="4" t="s">
        <v>85</v>
      </c>
      <c r="H9040" s="6" t="s">
        <v>22</v>
      </c>
      <c r="I9040" s="7">
        <v>43</v>
      </c>
      <c r="J9040" s="8">
        <v>147</v>
      </c>
      <c r="K9040" s="9">
        <v>6321</v>
      </c>
      <c r="L9040" s="9">
        <v>2591.6099999999997</v>
      </c>
      <c r="M9040" s="10">
        <v>0.41</v>
      </c>
      <c r="N9040" s="4" t="s">
        <v>24</v>
      </c>
      <c r="O9040" s="4" t="str">
        <f>TEXT(Table1[[#This Row],[Invoice Date]],"yyyy")</f>
        <v>2021</v>
      </c>
      <c r="P9040" s="4" t="str">
        <f>TEXT(Table1[[#This Row],[Invoice Date]],"mmm")</f>
        <v>Dec</v>
      </c>
      <c r="Q9040" s="27">
        <f>WEEKNUM(Table1[[#This Row],[Invoice Date]]) + IF(YEAR(Table1[[#This Row],[Invoice Date]])=2021, 52, 0)</f>
        <v>101</v>
      </c>
    </row>
    <row r="9041" spans="2:17" ht="14.25" customHeight="1" x14ac:dyDescent="0.3">
      <c r="B9041" s="4" t="s">
        <v>14</v>
      </c>
      <c r="C9041" s="33">
        <v>1185732</v>
      </c>
      <c r="D9041" s="5">
        <v>44534</v>
      </c>
      <c r="E9041" s="4" t="s">
        <v>31</v>
      </c>
      <c r="F9041" s="4" t="s">
        <v>84</v>
      </c>
      <c r="G9041" s="4" t="s">
        <v>85</v>
      </c>
      <c r="H9041" s="6" t="s">
        <v>22</v>
      </c>
      <c r="I9041" s="7">
        <v>50</v>
      </c>
      <c r="J9041" s="8">
        <v>133</v>
      </c>
      <c r="K9041" s="9">
        <v>6650</v>
      </c>
      <c r="L9041" s="9">
        <v>3258.5</v>
      </c>
      <c r="M9041" s="10">
        <v>0.49</v>
      </c>
      <c r="N9041" s="4" t="s">
        <v>83</v>
      </c>
      <c r="O9041" s="4" t="str">
        <f>TEXT(Table1[[#This Row],[Invoice Date]],"yyyy")</f>
        <v>2021</v>
      </c>
      <c r="P9041" s="4" t="str">
        <f>TEXT(Table1[[#This Row],[Invoice Date]],"mmm")</f>
        <v>Dec</v>
      </c>
      <c r="Q9041" s="27">
        <f>WEEKNUM(Table1[[#This Row],[Invoice Date]]) + IF(YEAR(Table1[[#This Row],[Invoice Date]])=2021, 52, 0)</f>
        <v>101</v>
      </c>
    </row>
    <row r="9042" spans="2:17" ht="14.25" customHeight="1" x14ac:dyDescent="0.3">
      <c r="B9042" s="4" t="s">
        <v>14</v>
      </c>
      <c r="C9042" s="33">
        <v>1185732</v>
      </c>
      <c r="D9042" s="5">
        <v>44534</v>
      </c>
      <c r="E9042" s="4" t="s">
        <v>31</v>
      </c>
      <c r="F9042" s="4" t="s">
        <v>84</v>
      </c>
      <c r="G9042" s="4" t="s">
        <v>85</v>
      </c>
      <c r="H9042" s="6" t="s">
        <v>21</v>
      </c>
      <c r="I9042" s="7">
        <v>44</v>
      </c>
      <c r="J9042" s="8">
        <v>184</v>
      </c>
      <c r="K9042" s="9">
        <v>8096</v>
      </c>
      <c r="L9042" s="9">
        <v>4209.92</v>
      </c>
      <c r="M9042" s="10">
        <v>0.52</v>
      </c>
      <c r="N9042" s="4" t="s">
        <v>24</v>
      </c>
      <c r="O9042" s="4" t="str">
        <f>TEXT(Table1[[#This Row],[Invoice Date]],"yyyy")</f>
        <v>2021</v>
      </c>
      <c r="P9042" s="4" t="str">
        <f>TEXT(Table1[[#This Row],[Invoice Date]],"mmm")</f>
        <v>Dec</v>
      </c>
      <c r="Q9042" s="27">
        <f>WEEKNUM(Table1[[#This Row],[Invoice Date]]) + IF(YEAR(Table1[[#This Row],[Invoice Date]])=2021, 52, 0)</f>
        <v>101</v>
      </c>
    </row>
    <row r="9043" spans="2:17" ht="14.25" customHeight="1" x14ac:dyDescent="0.3">
      <c r="B9043" s="4" t="s">
        <v>14</v>
      </c>
      <c r="C9043" s="33">
        <v>1185732</v>
      </c>
      <c r="D9043" s="5">
        <v>44534</v>
      </c>
      <c r="E9043" s="4" t="s">
        <v>31</v>
      </c>
      <c r="F9043" s="4" t="s">
        <v>84</v>
      </c>
      <c r="G9043" s="4" t="s">
        <v>85</v>
      </c>
      <c r="H9043" s="6" t="s">
        <v>21</v>
      </c>
      <c r="I9043" s="7">
        <v>59</v>
      </c>
      <c r="J9043" s="8">
        <v>142</v>
      </c>
      <c r="K9043" s="9">
        <v>8378</v>
      </c>
      <c r="L9043" s="9">
        <v>5445.7</v>
      </c>
      <c r="M9043" s="10">
        <v>0.65</v>
      </c>
      <c r="N9043" s="4" t="s">
        <v>83</v>
      </c>
      <c r="O9043" s="4" t="str">
        <f>TEXT(Table1[[#This Row],[Invoice Date]],"yyyy")</f>
        <v>2021</v>
      </c>
      <c r="P9043" s="4" t="str">
        <f>TEXT(Table1[[#This Row],[Invoice Date]],"mmm")</f>
        <v>Dec</v>
      </c>
      <c r="Q9043" s="27">
        <f>WEEKNUM(Table1[[#This Row],[Invoice Date]]) + IF(YEAR(Table1[[#This Row],[Invoice Date]])=2021, 52, 0)</f>
        <v>101</v>
      </c>
    </row>
    <row r="9044" spans="2:17" ht="14.25" customHeight="1" x14ac:dyDescent="0.3">
      <c r="B9044" s="4" t="s">
        <v>14</v>
      </c>
      <c r="C9044" s="33">
        <v>1185732</v>
      </c>
      <c r="D9044" s="5">
        <v>44534</v>
      </c>
      <c r="E9044" s="4" t="s">
        <v>31</v>
      </c>
      <c r="F9044" s="4" t="s">
        <v>84</v>
      </c>
      <c r="G9044" s="4" t="s">
        <v>85</v>
      </c>
      <c r="H9044" s="6" t="s">
        <v>17</v>
      </c>
      <c r="I9044" s="7">
        <v>40</v>
      </c>
      <c r="J9044" s="8">
        <v>240</v>
      </c>
      <c r="K9044" s="9">
        <v>9600</v>
      </c>
      <c r="L9044" s="9">
        <v>4320</v>
      </c>
      <c r="M9044" s="10">
        <v>0.44999999999999996</v>
      </c>
      <c r="N9044" s="4" t="s">
        <v>24</v>
      </c>
      <c r="O9044" s="4" t="str">
        <f>TEXT(Table1[[#This Row],[Invoice Date]],"yyyy")</f>
        <v>2021</v>
      </c>
      <c r="P9044" s="4" t="str">
        <f>TEXT(Table1[[#This Row],[Invoice Date]],"mmm")</f>
        <v>Dec</v>
      </c>
      <c r="Q9044" s="27">
        <f>WEEKNUM(Table1[[#This Row],[Invoice Date]]) + IF(YEAR(Table1[[#This Row],[Invoice Date]])=2021, 52, 0)</f>
        <v>101</v>
      </c>
    </row>
    <row r="9045" spans="2:17" ht="14.25" customHeight="1" x14ac:dyDescent="0.3">
      <c r="B9045" s="4" t="s">
        <v>14</v>
      </c>
      <c r="C9045" s="33">
        <v>1185732</v>
      </c>
      <c r="D9045" s="5">
        <v>44534</v>
      </c>
      <c r="E9045" s="4" t="s">
        <v>31</v>
      </c>
      <c r="F9045" s="4" t="s">
        <v>84</v>
      </c>
      <c r="G9045" s="4" t="s">
        <v>85</v>
      </c>
      <c r="H9045" s="6" t="s">
        <v>19</v>
      </c>
      <c r="I9045" s="7">
        <v>41</v>
      </c>
      <c r="J9045" s="8">
        <v>240</v>
      </c>
      <c r="K9045" s="9">
        <v>9840</v>
      </c>
      <c r="L9045" s="9">
        <v>4526.3999999999996</v>
      </c>
      <c r="M9045" s="10">
        <v>0.45999999999999996</v>
      </c>
      <c r="N9045" s="4" t="s">
        <v>24</v>
      </c>
      <c r="O9045" s="4" t="str">
        <f>TEXT(Table1[[#This Row],[Invoice Date]],"yyyy")</f>
        <v>2021</v>
      </c>
      <c r="P9045" s="4" t="str">
        <f>TEXT(Table1[[#This Row],[Invoice Date]],"mmm")</f>
        <v>Dec</v>
      </c>
      <c r="Q9045" s="27">
        <f>WEEKNUM(Table1[[#This Row],[Invoice Date]]) + IF(YEAR(Table1[[#This Row],[Invoice Date]])=2021, 52, 0)</f>
        <v>101</v>
      </c>
    </row>
    <row r="9046" spans="2:17" ht="14.25" customHeight="1" x14ac:dyDescent="0.3">
      <c r="B9046" s="4" t="s">
        <v>14</v>
      </c>
      <c r="C9046" s="33">
        <v>1185732</v>
      </c>
      <c r="D9046" s="5">
        <v>44534</v>
      </c>
      <c r="E9046" s="4" t="s">
        <v>31</v>
      </c>
      <c r="F9046" s="4" t="s">
        <v>84</v>
      </c>
      <c r="G9046" s="4" t="s">
        <v>85</v>
      </c>
      <c r="H9046" s="6" t="s">
        <v>20</v>
      </c>
      <c r="I9046" s="7">
        <v>56</v>
      </c>
      <c r="J9046" s="8">
        <v>176</v>
      </c>
      <c r="K9046" s="9">
        <v>9856</v>
      </c>
      <c r="L9046" s="9">
        <v>5125.12</v>
      </c>
      <c r="M9046" s="10">
        <v>0.52</v>
      </c>
      <c r="N9046" s="4" t="s">
        <v>83</v>
      </c>
      <c r="O9046" s="4" t="str">
        <f>TEXT(Table1[[#This Row],[Invoice Date]],"yyyy")</f>
        <v>2021</v>
      </c>
      <c r="P9046" s="4" t="str">
        <f>TEXT(Table1[[#This Row],[Invoice Date]],"mmm")</f>
        <v>Dec</v>
      </c>
      <c r="Q9046" s="27">
        <f>WEEKNUM(Table1[[#This Row],[Invoice Date]]) + IF(YEAR(Table1[[#This Row],[Invoice Date]])=2021, 52, 0)</f>
        <v>101</v>
      </c>
    </row>
    <row r="9047" spans="2:17" ht="14.25" customHeight="1" x14ac:dyDescent="0.3">
      <c r="B9047" s="4" t="s">
        <v>14</v>
      </c>
      <c r="C9047" s="33">
        <v>1185732</v>
      </c>
      <c r="D9047" s="5">
        <v>44534</v>
      </c>
      <c r="E9047" s="4" t="s">
        <v>31</v>
      </c>
      <c r="F9047" s="4" t="s">
        <v>84</v>
      </c>
      <c r="G9047" s="4" t="s">
        <v>85</v>
      </c>
      <c r="H9047" s="6" t="s">
        <v>20</v>
      </c>
      <c r="I9047" s="7">
        <v>47</v>
      </c>
      <c r="J9047" s="8">
        <v>223</v>
      </c>
      <c r="K9047" s="9">
        <v>10481</v>
      </c>
      <c r="L9047" s="9">
        <v>4611.6399999999994</v>
      </c>
      <c r="M9047" s="10">
        <v>0.43999999999999995</v>
      </c>
      <c r="N9047" s="4" t="s">
        <v>24</v>
      </c>
      <c r="O9047" s="4" t="str">
        <f>TEXT(Table1[[#This Row],[Invoice Date]],"yyyy")</f>
        <v>2021</v>
      </c>
      <c r="P9047" s="4" t="str">
        <f>TEXT(Table1[[#This Row],[Invoice Date]],"mmm")</f>
        <v>Dec</v>
      </c>
      <c r="Q9047" s="27">
        <f>WEEKNUM(Table1[[#This Row],[Invoice Date]]) + IF(YEAR(Table1[[#This Row],[Invoice Date]])=2021, 52, 0)</f>
        <v>101</v>
      </c>
    </row>
    <row r="9048" spans="2:17" ht="14.25" customHeight="1" x14ac:dyDescent="0.3">
      <c r="B9048" s="4" t="s">
        <v>14</v>
      </c>
      <c r="C9048" s="33">
        <v>1185732</v>
      </c>
      <c r="D9048" s="5">
        <v>44534</v>
      </c>
      <c r="E9048" s="4" t="s">
        <v>31</v>
      </c>
      <c r="F9048" s="4" t="s">
        <v>84</v>
      </c>
      <c r="G9048" s="4" t="s">
        <v>85</v>
      </c>
      <c r="H9048" s="6" t="s">
        <v>19</v>
      </c>
      <c r="I9048" s="7">
        <v>51</v>
      </c>
      <c r="J9048" s="8">
        <v>209</v>
      </c>
      <c r="K9048" s="9">
        <v>10659</v>
      </c>
      <c r="L9048" s="9">
        <v>5755.8600000000006</v>
      </c>
      <c r="M9048" s="10">
        <v>0.54</v>
      </c>
      <c r="N9048" s="4" t="s">
        <v>83</v>
      </c>
      <c r="O9048" s="4" t="str">
        <f>TEXT(Table1[[#This Row],[Invoice Date]],"yyyy")</f>
        <v>2021</v>
      </c>
      <c r="P9048" s="4" t="str">
        <f>TEXT(Table1[[#This Row],[Invoice Date]],"mmm")</f>
        <v>Dec</v>
      </c>
      <c r="Q9048" s="27">
        <f>WEEKNUM(Table1[[#This Row],[Invoice Date]]) + IF(YEAR(Table1[[#This Row],[Invoice Date]])=2021, 52, 0)</f>
        <v>101</v>
      </c>
    </row>
    <row r="9049" spans="2:17" ht="14.25" customHeight="1" x14ac:dyDescent="0.3">
      <c r="B9049" s="4" t="s">
        <v>14</v>
      </c>
      <c r="C9049" s="33">
        <v>1185732</v>
      </c>
      <c r="D9049" s="5">
        <v>44534</v>
      </c>
      <c r="E9049" s="4" t="s">
        <v>31</v>
      </c>
      <c r="F9049" s="4" t="s">
        <v>84</v>
      </c>
      <c r="G9049" s="4" t="s">
        <v>85</v>
      </c>
      <c r="H9049" s="6" t="s">
        <v>23</v>
      </c>
      <c r="I9049" s="7">
        <v>47</v>
      </c>
      <c r="J9049" s="8">
        <v>232</v>
      </c>
      <c r="K9049" s="9">
        <v>10904</v>
      </c>
      <c r="L9049" s="9">
        <v>6651.4400000000014</v>
      </c>
      <c r="M9049" s="10">
        <v>0.6100000000000001</v>
      </c>
      <c r="N9049" s="4" t="s">
        <v>24</v>
      </c>
      <c r="O9049" s="4" t="str">
        <f>TEXT(Table1[[#This Row],[Invoice Date]],"yyyy")</f>
        <v>2021</v>
      </c>
      <c r="P9049" s="4" t="str">
        <f>TEXT(Table1[[#This Row],[Invoice Date]],"mmm")</f>
        <v>Dec</v>
      </c>
      <c r="Q9049" s="27">
        <f>WEEKNUM(Table1[[#This Row],[Invoice Date]]) + IF(YEAR(Table1[[#This Row],[Invoice Date]])=2021, 52, 0)</f>
        <v>101</v>
      </c>
    </row>
    <row r="9050" spans="2:17" ht="14.25" customHeight="1" x14ac:dyDescent="0.3">
      <c r="B9050" s="4" t="s">
        <v>14</v>
      </c>
      <c r="C9050" s="33">
        <v>1185732</v>
      </c>
      <c r="D9050" s="5">
        <v>44534</v>
      </c>
      <c r="E9050" s="4" t="s">
        <v>31</v>
      </c>
      <c r="F9050" s="4" t="s">
        <v>84</v>
      </c>
      <c r="G9050" s="4" t="s">
        <v>85</v>
      </c>
      <c r="H9050" s="6" t="s">
        <v>23</v>
      </c>
      <c r="I9050" s="7">
        <v>60</v>
      </c>
      <c r="J9050" s="8">
        <v>196</v>
      </c>
      <c r="K9050" s="9">
        <v>11760</v>
      </c>
      <c r="L9050" s="9">
        <v>8114.4000000000005</v>
      </c>
      <c r="M9050" s="10">
        <v>0.69000000000000006</v>
      </c>
      <c r="N9050" s="4" t="s">
        <v>83</v>
      </c>
      <c r="O9050" s="4" t="str">
        <f>TEXT(Table1[[#This Row],[Invoice Date]],"yyyy")</f>
        <v>2021</v>
      </c>
      <c r="P9050" s="4" t="str">
        <f>TEXT(Table1[[#This Row],[Invoice Date]],"mmm")</f>
        <v>Dec</v>
      </c>
      <c r="Q9050" s="27">
        <f>WEEKNUM(Table1[[#This Row],[Invoice Date]]) + IF(YEAR(Table1[[#This Row],[Invoice Date]])=2021, 52, 0)</f>
        <v>101</v>
      </c>
    </row>
    <row r="9051" spans="2:17" ht="14.25" customHeight="1" x14ac:dyDescent="0.3">
      <c r="B9051" s="4" t="s">
        <v>14</v>
      </c>
      <c r="C9051" s="33">
        <v>1185732</v>
      </c>
      <c r="D9051" s="5">
        <v>44534</v>
      </c>
      <c r="E9051" s="4" t="s">
        <v>31</v>
      </c>
      <c r="F9051" s="4" t="s">
        <v>84</v>
      </c>
      <c r="G9051" s="4" t="s">
        <v>85</v>
      </c>
      <c r="H9051" s="6" t="s">
        <v>17</v>
      </c>
      <c r="I9051" s="7">
        <v>54</v>
      </c>
      <c r="J9051" s="8">
        <v>233</v>
      </c>
      <c r="K9051" s="9">
        <v>12582</v>
      </c>
      <c r="L9051" s="9">
        <v>6794.2800000000007</v>
      </c>
      <c r="M9051" s="10">
        <v>0.54</v>
      </c>
      <c r="N9051" s="4" t="s">
        <v>83</v>
      </c>
      <c r="O9051" s="4" t="str">
        <f>TEXT(Table1[[#This Row],[Invoice Date]],"yyyy")</f>
        <v>2021</v>
      </c>
      <c r="P9051" s="4" t="str">
        <f>TEXT(Table1[[#This Row],[Invoice Date]],"mmm")</f>
        <v>Dec</v>
      </c>
      <c r="Q9051" s="27">
        <f>WEEKNUM(Table1[[#This Row],[Invoice Date]]) + IF(YEAR(Table1[[#This Row],[Invoice Date]])=2021, 52, 0)</f>
        <v>101</v>
      </c>
    </row>
    <row r="9052" spans="2:17" ht="14.25" customHeight="1" x14ac:dyDescent="0.3">
      <c r="B9052" s="4" t="s">
        <v>14</v>
      </c>
      <c r="C9052" s="33">
        <v>1185732</v>
      </c>
      <c r="D9052" s="5">
        <v>44534</v>
      </c>
      <c r="E9052" s="4" t="s">
        <v>15</v>
      </c>
      <c r="F9052" s="4" t="s">
        <v>40</v>
      </c>
      <c r="G9052" s="4" t="s">
        <v>41</v>
      </c>
      <c r="H9052" s="6" t="s">
        <v>19</v>
      </c>
      <c r="I9052" s="7">
        <v>60.000000000000007</v>
      </c>
      <c r="J9052" s="8">
        <v>300</v>
      </c>
      <c r="K9052" s="9">
        <v>180000.00000000003</v>
      </c>
      <c r="L9052" s="9">
        <v>63000.000000000007</v>
      </c>
      <c r="M9052" s="10">
        <v>0.35</v>
      </c>
      <c r="N9052" s="4" t="s">
        <v>24</v>
      </c>
      <c r="O9052" s="4" t="str">
        <f>TEXT(Table1[[#This Row],[Invoice Date]],"yyyy")</f>
        <v>2021</v>
      </c>
      <c r="P9052" s="4" t="str">
        <f>TEXT(Table1[[#This Row],[Invoice Date]],"mmm")</f>
        <v>Dec</v>
      </c>
      <c r="Q9052" s="27">
        <f>WEEKNUM(Table1[[#This Row],[Invoice Date]]) + IF(YEAR(Table1[[#This Row],[Invoice Date]])=2021, 52, 0)</f>
        <v>101</v>
      </c>
    </row>
    <row r="9053" spans="2:17" ht="14.25" customHeight="1" x14ac:dyDescent="0.3">
      <c r="B9053" s="4" t="s">
        <v>14</v>
      </c>
      <c r="C9053" s="33">
        <v>1185732</v>
      </c>
      <c r="D9053" s="5">
        <v>44534</v>
      </c>
      <c r="E9053" s="4" t="s">
        <v>31</v>
      </c>
      <c r="F9053" s="4" t="s">
        <v>84</v>
      </c>
      <c r="G9053" s="4" t="s">
        <v>85</v>
      </c>
      <c r="H9053" s="6" t="s">
        <v>22</v>
      </c>
      <c r="I9053" s="7">
        <v>54.999999999999993</v>
      </c>
      <c r="J9053" s="8">
        <v>475</v>
      </c>
      <c r="K9053" s="9">
        <v>261249.99999999997</v>
      </c>
      <c r="L9053" s="9">
        <v>91437.499999999985</v>
      </c>
      <c r="M9053" s="10">
        <v>0.35</v>
      </c>
      <c r="N9053" s="4" t="s">
        <v>83</v>
      </c>
      <c r="O9053" s="4" t="str">
        <f>TEXT(Table1[[#This Row],[Invoice Date]],"yyyy")</f>
        <v>2021</v>
      </c>
      <c r="P9053" s="4" t="str">
        <f>TEXT(Table1[[#This Row],[Invoice Date]],"mmm")</f>
        <v>Dec</v>
      </c>
      <c r="Q9053" s="27">
        <f>WEEKNUM(Table1[[#This Row],[Invoice Date]]) + IF(YEAR(Table1[[#This Row],[Invoice Date]])=2021, 52, 0)</f>
        <v>101</v>
      </c>
    </row>
    <row r="9054" spans="2:17" ht="14.25" customHeight="1" x14ac:dyDescent="0.3">
      <c r="B9054" s="4" t="s">
        <v>14</v>
      </c>
      <c r="C9054" s="33">
        <v>1185732</v>
      </c>
      <c r="D9054" s="5">
        <v>44534</v>
      </c>
      <c r="E9054" s="4" t="s">
        <v>31</v>
      </c>
      <c r="F9054" s="4" t="s">
        <v>84</v>
      </c>
      <c r="G9054" s="4" t="s">
        <v>85</v>
      </c>
      <c r="H9054" s="6" t="s">
        <v>21</v>
      </c>
      <c r="I9054" s="7">
        <v>60</v>
      </c>
      <c r="J9054" s="8">
        <v>525</v>
      </c>
      <c r="K9054" s="9">
        <v>315000</v>
      </c>
      <c r="L9054" s="9">
        <v>157500</v>
      </c>
      <c r="M9054" s="10">
        <v>0.5</v>
      </c>
      <c r="N9054" s="4" t="s">
        <v>83</v>
      </c>
      <c r="O9054" s="4" t="str">
        <f>TEXT(Table1[[#This Row],[Invoice Date]],"yyyy")</f>
        <v>2021</v>
      </c>
      <c r="P9054" s="4" t="str">
        <f>TEXT(Table1[[#This Row],[Invoice Date]],"mmm")</f>
        <v>Dec</v>
      </c>
      <c r="Q9054" s="27">
        <f>WEEKNUM(Table1[[#This Row],[Invoice Date]]) + IF(YEAR(Table1[[#This Row],[Invoice Date]])=2021, 52, 0)</f>
        <v>101</v>
      </c>
    </row>
    <row r="9055" spans="2:17" ht="14.25" customHeight="1" x14ac:dyDescent="0.3">
      <c r="B9055" s="4" t="s">
        <v>14</v>
      </c>
      <c r="C9055" s="33">
        <v>1185732</v>
      </c>
      <c r="D9055" s="5">
        <v>44534</v>
      </c>
      <c r="E9055" s="4" t="s">
        <v>31</v>
      </c>
      <c r="F9055" s="4" t="s">
        <v>84</v>
      </c>
      <c r="G9055" s="4" t="s">
        <v>85</v>
      </c>
      <c r="H9055" s="6" t="s">
        <v>20</v>
      </c>
      <c r="I9055" s="7">
        <v>60</v>
      </c>
      <c r="J9055" s="8">
        <v>675</v>
      </c>
      <c r="K9055" s="9">
        <v>405000</v>
      </c>
      <c r="L9055" s="9">
        <v>162000</v>
      </c>
      <c r="M9055" s="10">
        <v>0.39999999999999997</v>
      </c>
      <c r="N9055" s="4" t="s">
        <v>83</v>
      </c>
      <c r="O9055" s="4" t="str">
        <f>TEXT(Table1[[#This Row],[Invoice Date]],"yyyy")</f>
        <v>2021</v>
      </c>
      <c r="P9055" s="4" t="str">
        <f>TEXT(Table1[[#This Row],[Invoice Date]],"mmm")</f>
        <v>Dec</v>
      </c>
      <c r="Q9055" s="27">
        <f>WEEKNUM(Table1[[#This Row],[Invoice Date]]) + IF(YEAR(Table1[[#This Row],[Invoice Date]])=2021, 52, 0)</f>
        <v>101</v>
      </c>
    </row>
    <row r="9056" spans="2:17" ht="14.25" customHeight="1" x14ac:dyDescent="0.3">
      <c r="B9056" s="4" t="s">
        <v>14</v>
      </c>
      <c r="C9056" s="33">
        <v>1185732</v>
      </c>
      <c r="D9056" s="5">
        <v>44534</v>
      </c>
      <c r="E9056" s="4" t="s">
        <v>31</v>
      </c>
      <c r="F9056" s="4" t="s">
        <v>84</v>
      </c>
      <c r="G9056" s="4" t="s">
        <v>85</v>
      </c>
      <c r="H9056" s="6" t="s">
        <v>17</v>
      </c>
      <c r="I9056" s="7">
        <v>54.999999999999993</v>
      </c>
      <c r="J9056" s="8">
        <v>775</v>
      </c>
      <c r="K9056" s="9">
        <v>426249.99999999994</v>
      </c>
      <c r="L9056" s="9">
        <v>170499.99999999997</v>
      </c>
      <c r="M9056" s="10">
        <v>0.39999999999999997</v>
      </c>
      <c r="N9056" s="4" t="s">
        <v>83</v>
      </c>
      <c r="O9056" s="4" t="str">
        <f>TEXT(Table1[[#This Row],[Invoice Date]],"yyyy")</f>
        <v>2021</v>
      </c>
      <c r="P9056" s="4" t="str">
        <f>TEXT(Table1[[#This Row],[Invoice Date]],"mmm")</f>
        <v>Dec</v>
      </c>
      <c r="Q9056" s="27">
        <f>WEEKNUM(Table1[[#This Row],[Invoice Date]]) + IF(YEAR(Table1[[#This Row],[Invoice Date]])=2021, 52, 0)</f>
        <v>101</v>
      </c>
    </row>
    <row r="9057" spans="2:17" ht="14.25" customHeight="1" x14ac:dyDescent="0.3">
      <c r="B9057" s="4" t="s">
        <v>14</v>
      </c>
      <c r="C9057" s="33">
        <v>1185732</v>
      </c>
      <c r="D9057" s="5">
        <v>44534</v>
      </c>
      <c r="E9057" s="4" t="s">
        <v>31</v>
      </c>
      <c r="F9057" s="4" t="s">
        <v>84</v>
      </c>
      <c r="G9057" s="4" t="s">
        <v>85</v>
      </c>
      <c r="H9057" s="6" t="s">
        <v>19</v>
      </c>
      <c r="I9057" s="7">
        <v>54.999999999999993</v>
      </c>
      <c r="J9057" s="8">
        <v>775</v>
      </c>
      <c r="K9057" s="9">
        <v>426249.99999999994</v>
      </c>
      <c r="L9057" s="9">
        <v>170499.99999999997</v>
      </c>
      <c r="M9057" s="10">
        <v>0.39999999999999997</v>
      </c>
      <c r="N9057" s="4" t="s">
        <v>83</v>
      </c>
      <c r="O9057" s="4" t="str">
        <f>TEXT(Table1[[#This Row],[Invoice Date]],"yyyy")</f>
        <v>2021</v>
      </c>
      <c r="P9057" s="4" t="str">
        <f>TEXT(Table1[[#This Row],[Invoice Date]],"mmm")</f>
        <v>Dec</v>
      </c>
      <c r="Q9057" s="27">
        <f>WEEKNUM(Table1[[#This Row],[Invoice Date]]) + IF(YEAR(Table1[[#This Row],[Invoice Date]])=2021, 52, 0)</f>
        <v>101</v>
      </c>
    </row>
    <row r="9058" spans="2:17" ht="14.25" customHeight="1" x14ac:dyDescent="0.3">
      <c r="B9058" s="4" t="s">
        <v>14</v>
      </c>
      <c r="C9058" s="33">
        <v>1185732</v>
      </c>
      <c r="D9058" s="5">
        <v>44534</v>
      </c>
      <c r="E9058" s="4" t="s">
        <v>31</v>
      </c>
      <c r="F9058" s="4" t="s">
        <v>84</v>
      </c>
      <c r="G9058" s="4" t="s">
        <v>85</v>
      </c>
      <c r="H9058" s="6" t="s">
        <v>23</v>
      </c>
      <c r="I9058" s="7">
        <v>65</v>
      </c>
      <c r="J9058" s="8">
        <v>725</v>
      </c>
      <c r="K9058" s="9">
        <v>471250</v>
      </c>
      <c r="L9058" s="9">
        <v>259187.50000000003</v>
      </c>
      <c r="M9058" s="10">
        <v>0.55000000000000004</v>
      </c>
      <c r="N9058" s="4" t="s">
        <v>83</v>
      </c>
      <c r="O9058" s="4" t="str">
        <f>TEXT(Table1[[#This Row],[Invoice Date]],"yyyy")</f>
        <v>2021</v>
      </c>
      <c r="P9058" s="4" t="str">
        <f>TEXT(Table1[[#This Row],[Invoice Date]],"mmm")</f>
        <v>Dec</v>
      </c>
      <c r="Q9058" s="27">
        <f>WEEKNUM(Table1[[#This Row],[Invoice Date]]) + IF(YEAR(Table1[[#This Row],[Invoice Date]])=2021, 52, 0)</f>
        <v>101</v>
      </c>
    </row>
    <row r="9059" spans="2:17" ht="14.25" customHeight="1" x14ac:dyDescent="0.3">
      <c r="B9059" s="4" t="s">
        <v>30</v>
      </c>
      <c r="C9059" s="34">
        <v>1128299</v>
      </c>
      <c r="D9059" s="5">
        <v>44535</v>
      </c>
      <c r="E9059" s="4" t="s">
        <v>36</v>
      </c>
      <c r="F9059" s="4" t="s">
        <v>112</v>
      </c>
      <c r="G9059" s="4" t="s">
        <v>113</v>
      </c>
      <c r="H9059" s="6" t="s">
        <v>21</v>
      </c>
      <c r="I9059" s="7">
        <v>49</v>
      </c>
      <c r="J9059" s="8">
        <v>61</v>
      </c>
      <c r="K9059" s="9">
        <v>2989</v>
      </c>
      <c r="L9059" s="9">
        <v>1285.27</v>
      </c>
      <c r="M9059" s="10">
        <v>0.43</v>
      </c>
      <c r="N9059" s="4" t="s">
        <v>83</v>
      </c>
      <c r="O9059" s="4" t="str">
        <f>TEXT(Table1[[#This Row],[Invoice Date]],"yyyy")</f>
        <v>2021</v>
      </c>
      <c r="P9059" s="4" t="str">
        <f>TEXT(Table1[[#This Row],[Invoice Date]],"mmm")</f>
        <v>Dec</v>
      </c>
      <c r="Q9059" s="27">
        <f>WEEKNUM(Table1[[#This Row],[Invoice Date]]) + IF(YEAR(Table1[[#This Row],[Invoice Date]])=2021, 52, 0)</f>
        <v>102</v>
      </c>
    </row>
    <row r="9060" spans="2:17" ht="14.25" customHeight="1" x14ac:dyDescent="0.3">
      <c r="B9060" s="4" t="s">
        <v>14</v>
      </c>
      <c r="C9060" s="33">
        <v>1185732</v>
      </c>
      <c r="D9060" s="5">
        <v>44535</v>
      </c>
      <c r="E9060" s="4" t="s">
        <v>15</v>
      </c>
      <c r="F9060" s="4" t="s">
        <v>40</v>
      </c>
      <c r="G9060" s="4" t="s">
        <v>41</v>
      </c>
      <c r="H9060" s="6" t="s">
        <v>20</v>
      </c>
      <c r="I9060" s="7">
        <v>38</v>
      </c>
      <c r="J9060" s="8">
        <v>79</v>
      </c>
      <c r="K9060" s="9">
        <v>3002</v>
      </c>
      <c r="L9060" s="9">
        <v>1410.9399999999998</v>
      </c>
      <c r="M9060" s="10">
        <v>0.47</v>
      </c>
      <c r="N9060" s="4" t="s">
        <v>24</v>
      </c>
      <c r="O9060" s="4" t="str">
        <f>TEXT(Table1[[#This Row],[Invoice Date]],"yyyy")</f>
        <v>2021</v>
      </c>
      <c r="P9060" s="4" t="str">
        <f>TEXT(Table1[[#This Row],[Invoice Date]],"mmm")</f>
        <v>Dec</v>
      </c>
      <c r="Q9060" s="27">
        <f>WEEKNUM(Table1[[#This Row],[Invoice Date]]) + IF(YEAR(Table1[[#This Row],[Invoice Date]])=2021, 52, 0)</f>
        <v>102</v>
      </c>
    </row>
    <row r="9061" spans="2:17" ht="14.25" customHeight="1" x14ac:dyDescent="0.3">
      <c r="B9061" s="4" t="s">
        <v>14</v>
      </c>
      <c r="C9061" s="33">
        <v>1185732</v>
      </c>
      <c r="D9061" s="5">
        <v>44535</v>
      </c>
      <c r="E9061" s="4" t="s">
        <v>15</v>
      </c>
      <c r="F9061" s="4" t="s">
        <v>40</v>
      </c>
      <c r="G9061" s="4" t="s">
        <v>41</v>
      </c>
      <c r="H9061" s="6" t="s">
        <v>20</v>
      </c>
      <c r="I9061" s="7">
        <v>54</v>
      </c>
      <c r="J9061" s="8">
        <v>61</v>
      </c>
      <c r="K9061" s="9">
        <v>3294</v>
      </c>
      <c r="L9061" s="9">
        <v>1811.6999999999998</v>
      </c>
      <c r="M9061" s="10">
        <v>0.54999999999999993</v>
      </c>
      <c r="N9061" s="4" t="s">
        <v>83</v>
      </c>
      <c r="O9061" s="4" t="str">
        <f>TEXT(Table1[[#This Row],[Invoice Date]],"yyyy")</f>
        <v>2021</v>
      </c>
      <c r="P9061" s="4" t="str">
        <f>TEXT(Table1[[#This Row],[Invoice Date]],"mmm")</f>
        <v>Dec</v>
      </c>
      <c r="Q9061" s="27">
        <f>WEEKNUM(Table1[[#This Row],[Invoice Date]]) + IF(YEAR(Table1[[#This Row],[Invoice Date]])=2021, 52, 0)</f>
        <v>102</v>
      </c>
    </row>
    <row r="9062" spans="2:17" ht="14.25" customHeight="1" x14ac:dyDescent="0.3">
      <c r="B9062" s="4" t="s">
        <v>30</v>
      </c>
      <c r="C9062" s="34">
        <v>1128299</v>
      </c>
      <c r="D9062" s="5">
        <v>44535</v>
      </c>
      <c r="E9062" s="4" t="s">
        <v>36</v>
      </c>
      <c r="F9062" s="4" t="s">
        <v>112</v>
      </c>
      <c r="G9062" s="4" t="s">
        <v>113</v>
      </c>
      <c r="H9062" s="6" t="s">
        <v>22</v>
      </c>
      <c r="I9062" s="7">
        <v>59</v>
      </c>
      <c r="J9062" s="8">
        <v>59</v>
      </c>
      <c r="K9062" s="9">
        <v>3481</v>
      </c>
      <c r="L9062" s="9">
        <v>2123.41</v>
      </c>
      <c r="M9062" s="10">
        <v>0.61</v>
      </c>
      <c r="N9062" s="4" t="s">
        <v>83</v>
      </c>
      <c r="O9062" s="4" t="str">
        <f>TEXT(Table1[[#This Row],[Invoice Date]],"yyyy")</f>
        <v>2021</v>
      </c>
      <c r="P9062" s="4" t="str">
        <f>TEXT(Table1[[#This Row],[Invoice Date]],"mmm")</f>
        <v>Dec</v>
      </c>
      <c r="Q9062" s="27">
        <f>WEEKNUM(Table1[[#This Row],[Invoice Date]]) + IF(YEAR(Table1[[#This Row],[Invoice Date]])=2021, 52, 0)</f>
        <v>102</v>
      </c>
    </row>
    <row r="9063" spans="2:17" ht="14.25" customHeight="1" x14ac:dyDescent="0.3">
      <c r="B9063" s="4" t="s">
        <v>30</v>
      </c>
      <c r="C9063" s="34">
        <v>1128299</v>
      </c>
      <c r="D9063" s="5">
        <v>44535</v>
      </c>
      <c r="E9063" s="4" t="s">
        <v>36</v>
      </c>
      <c r="F9063" s="4" t="s">
        <v>112</v>
      </c>
      <c r="G9063" s="4" t="s">
        <v>113</v>
      </c>
      <c r="H9063" s="6" t="s">
        <v>20</v>
      </c>
      <c r="I9063" s="7">
        <v>47</v>
      </c>
      <c r="J9063" s="8">
        <v>83</v>
      </c>
      <c r="K9063" s="9">
        <v>3901</v>
      </c>
      <c r="L9063" s="9">
        <v>1638.4199999999998</v>
      </c>
      <c r="M9063" s="10">
        <v>0.42</v>
      </c>
      <c r="N9063" s="4" t="s">
        <v>83</v>
      </c>
      <c r="O9063" s="4" t="str">
        <f>TEXT(Table1[[#This Row],[Invoice Date]],"yyyy")</f>
        <v>2021</v>
      </c>
      <c r="P9063" s="4" t="str">
        <f>TEXT(Table1[[#This Row],[Invoice Date]],"mmm")</f>
        <v>Dec</v>
      </c>
      <c r="Q9063" s="27">
        <f>WEEKNUM(Table1[[#This Row],[Invoice Date]]) + IF(YEAR(Table1[[#This Row],[Invoice Date]])=2021, 52, 0)</f>
        <v>102</v>
      </c>
    </row>
    <row r="9064" spans="2:17" ht="14.25" customHeight="1" x14ac:dyDescent="0.3">
      <c r="B9064" s="4" t="s">
        <v>30</v>
      </c>
      <c r="C9064" s="34">
        <v>1128299</v>
      </c>
      <c r="D9064" s="5">
        <v>44535</v>
      </c>
      <c r="E9064" s="4" t="s">
        <v>36</v>
      </c>
      <c r="F9064" s="4" t="s">
        <v>112</v>
      </c>
      <c r="G9064" s="4" t="s">
        <v>113</v>
      </c>
      <c r="H9064" s="6" t="s">
        <v>19</v>
      </c>
      <c r="I9064" s="7">
        <v>47</v>
      </c>
      <c r="J9064" s="8">
        <v>91</v>
      </c>
      <c r="K9064" s="9">
        <v>4277</v>
      </c>
      <c r="L9064" s="9">
        <v>2010.1899999999998</v>
      </c>
      <c r="M9064" s="10">
        <v>0.47</v>
      </c>
      <c r="N9064" s="4" t="s">
        <v>83</v>
      </c>
      <c r="O9064" s="4" t="str">
        <f>TEXT(Table1[[#This Row],[Invoice Date]],"yyyy")</f>
        <v>2021</v>
      </c>
      <c r="P9064" s="4" t="str">
        <f>TEXT(Table1[[#This Row],[Invoice Date]],"mmm")</f>
        <v>Dec</v>
      </c>
      <c r="Q9064" s="27">
        <f>WEEKNUM(Table1[[#This Row],[Invoice Date]]) + IF(YEAR(Table1[[#This Row],[Invoice Date]])=2021, 52, 0)</f>
        <v>102</v>
      </c>
    </row>
    <row r="9065" spans="2:17" ht="14.25" customHeight="1" x14ac:dyDescent="0.3">
      <c r="B9065" s="4" t="s">
        <v>30</v>
      </c>
      <c r="C9065" s="34">
        <v>1128299</v>
      </c>
      <c r="D9065" s="5">
        <v>44535</v>
      </c>
      <c r="E9065" s="4" t="s">
        <v>36</v>
      </c>
      <c r="F9065" s="4" t="s">
        <v>112</v>
      </c>
      <c r="G9065" s="4" t="s">
        <v>113</v>
      </c>
      <c r="H9065" s="6" t="s">
        <v>23</v>
      </c>
      <c r="I9065" s="7">
        <v>59</v>
      </c>
      <c r="J9065" s="8">
        <v>88</v>
      </c>
      <c r="K9065" s="9">
        <v>5192</v>
      </c>
      <c r="L9065" s="9">
        <v>2855.6000000000004</v>
      </c>
      <c r="M9065" s="10">
        <v>0.55000000000000004</v>
      </c>
      <c r="N9065" s="4" t="s">
        <v>83</v>
      </c>
      <c r="O9065" s="4" t="str">
        <f>TEXT(Table1[[#This Row],[Invoice Date]],"yyyy")</f>
        <v>2021</v>
      </c>
      <c r="P9065" s="4" t="str">
        <f>TEXT(Table1[[#This Row],[Invoice Date]],"mmm")</f>
        <v>Dec</v>
      </c>
      <c r="Q9065" s="27">
        <f>WEEKNUM(Table1[[#This Row],[Invoice Date]]) + IF(YEAR(Table1[[#This Row],[Invoice Date]])=2021, 52, 0)</f>
        <v>102</v>
      </c>
    </row>
    <row r="9066" spans="2:17" ht="14.25" customHeight="1" x14ac:dyDescent="0.3">
      <c r="B9066" s="4" t="s">
        <v>30</v>
      </c>
      <c r="C9066" s="34">
        <v>1128299</v>
      </c>
      <c r="D9066" s="5">
        <v>44535</v>
      </c>
      <c r="E9066" s="4" t="s">
        <v>36</v>
      </c>
      <c r="F9066" s="4" t="s">
        <v>112</v>
      </c>
      <c r="G9066" s="4" t="s">
        <v>113</v>
      </c>
      <c r="H9066" s="6" t="s">
        <v>17</v>
      </c>
      <c r="I9066" s="7">
        <v>54</v>
      </c>
      <c r="J9066" s="8">
        <v>147</v>
      </c>
      <c r="K9066" s="9">
        <v>7938</v>
      </c>
      <c r="L9066" s="9">
        <v>3333.96</v>
      </c>
      <c r="M9066" s="10">
        <v>0.42</v>
      </c>
      <c r="N9066" s="4" t="s">
        <v>83</v>
      </c>
      <c r="O9066" s="4" t="str">
        <f>TEXT(Table1[[#This Row],[Invoice Date]],"yyyy")</f>
        <v>2021</v>
      </c>
      <c r="P9066" s="4" t="str">
        <f>TEXT(Table1[[#This Row],[Invoice Date]],"mmm")</f>
        <v>Dec</v>
      </c>
      <c r="Q9066" s="27">
        <f>WEEKNUM(Table1[[#This Row],[Invoice Date]]) + IF(YEAR(Table1[[#This Row],[Invoice Date]])=2021, 52, 0)</f>
        <v>102</v>
      </c>
    </row>
    <row r="9067" spans="2:17" ht="14.25" customHeight="1" x14ac:dyDescent="0.3">
      <c r="B9067" s="4" t="s">
        <v>26</v>
      </c>
      <c r="C9067" s="33">
        <v>1197831</v>
      </c>
      <c r="D9067" s="5">
        <v>44535</v>
      </c>
      <c r="E9067" s="4" t="s">
        <v>48</v>
      </c>
      <c r="F9067" s="4" t="s">
        <v>92</v>
      </c>
      <c r="G9067" s="4" t="s">
        <v>93</v>
      </c>
      <c r="H9067" s="6" t="s">
        <v>21</v>
      </c>
      <c r="I9067" s="7">
        <v>59</v>
      </c>
      <c r="J9067" s="8">
        <v>194</v>
      </c>
      <c r="K9067" s="9">
        <v>11446</v>
      </c>
      <c r="L9067" s="9">
        <v>5150.7</v>
      </c>
      <c r="M9067" s="10">
        <v>0.44999999999999996</v>
      </c>
      <c r="N9067" s="4" t="s">
        <v>83</v>
      </c>
      <c r="O9067" s="4" t="str">
        <f>TEXT(Table1[[#This Row],[Invoice Date]],"yyyy")</f>
        <v>2021</v>
      </c>
      <c r="P9067" s="4" t="str">
        <f>TEXT(Table1[[#This Row],[Invoice Date]],"mmm")</f>
        <v>Dec</v>
      </c>
      <c r="Q9067" s="27">
        <f>WEEKNUM(Table1[[#This Row],[Invoice Date]]) + IF(YEAR(Table1[[#This Row],[Invoice Date]])=2021, 52, 0)</f>
        <v>102</v>
      </c>
    </row>
    <row r="9068" spans="2:17" ht="14.25" customHeight="1" x14ac:dyDescent="0.3">
      <c r="B9068" s="4" t="s">
        <v>26</v>
      </c>
      <c r="C9068" s="33">
        <v>1197831</v>
      </c>
      <c r="D9068" s="5">
        <v>44535</v>
      </c>
      <c r="E9068" s="4" t="s">
        <v>48</v>
      </c>
      <c r="F9068" s="4" t="s">
        <v>92</v>
      </c>
      <c r="G9068" s="4" t="s">
        <v>93</v>
      </c>
      <c r="H9068" s="6" t="s">
        <v>20</v>
      </c>
      <c r="I9068" s="7">
        <v>56</v>
      </c>
      <c r="J9068" s="8">
        <v>215</v>
      </c>
      <c r="K9068" s="9">
        <v>12040</v>
      </c>
      <c r="L9068" s="9">
        <v>4214</v>
      </c>
      <c r="M9068" s="10">
        <v>0.35</v>
      </c>
      <c r="N9068" s="4" t="s">
        <v>83</v>
      </c>
      <c r="O9068" s="4" t="str">
        <f>TEXT(Table1[[#This Row],[Invoice Date]],"yyyy")</f>
        <v>2021</v>
      </c>
      <c r="P9068" s="4" t="str">
        <f>TEXT(Table1[[#This Row],[Invoice Date]],"mmm")</f>
        <v>Dec</v>
      </c>
      <c r="Q9068" s="27">
        <f>WEEKNUM(Table1[[#This Row],[Invoice Date]]) + IF(YEAR(Table1[[#This Row],[Invoice Date]])=2021, 52, 0)</f>
        <v>102</v>
      </c>
    </row>
    <row r="9069" spans="2:17" ht="14.25" customHeight="1" x14ac:dyDescent="0.3">
      <c r="B9069" s="4" t="s">
        <v>14</v>
      </c>
      <c r="C9069" s="33">
        <v>1185732</v>
      </c>
      <c r="D9069" s="5">
        <v>44535</v>
      </c>
      <c r="E9069" s="4" t="s">
        <v>48</v>
      </c>
      <c r="F9069" s="4" t="s">
        <v>92</v>
      </c>
      <c r="G9069" s="4" t="s">
        <v>93</v>
      </c>
      <c r="H9069" s="6" t="s">
        <v>19</v>
      </c>
      <c r="I9069" s="7">
        <v>58</v>
      </c>
      <c r="J9069" s="8">
        <v>219</v>
      </c>
      <c r="K9069" s="9">
        <v>12702</v>
      </c>
      <c r="L9069" s="9">
        <v>5715.9</v>
      </c>
      <c r="M9069" s="10">
        <v>0.44999999999999996</v>
      </c>
      <c r="N9069" s="4" t="s">
        <v>83</v>
      </c>
      <c r="O9069" s="4" t="str">
        <f>TEXT(Table1[[#This Row],[Invoice Date]],"yyyy")</f>
        <v>2021</v>
      </c>
      <c r="P9069" s="4" t="str">
        <f>TEXT(Table1[[#This Row],[Invoice Date]],"mmm")</f>
        <v>Dec</v>
      </c>
      <c r="Q9069" s="27">
        <f>WEEKNUM(Table1[[#This Row],[Invoice Date]]) + IF(YEAR(Table1[[#This Row],[Invoice Date]])=2021, 52, 0)</f>
        <v>102</v>
      </c>
    </row>
    <row r="9070" spans="2:17" ht="14.25" customHeight="1" x14ac:dyDescent="0.3">
      <c r="B9070" s="4" t="s">
        <v>26</v>
      </c>
      <c r="C9070" s="33">
        <v>1197831</v>
      </c>
      <c r="D9070" s="5">
        <v>44535</v>
      </c>
      <c r="E9070" s="4" t="s">
        <v>48</v>
      </c>
      <c r="F9070" s="4" t="s">
        <v>92</v>
      </c>
      <c r="G9070" s="4" t="s">
        <v>93</v>
      </c>
      <c r="H9070" s="6" t="s">
        <v>22</v>
      </c>
      <c r="I9070" s="7">
        <v>66</v>
      </c>
      <c r="J9070" s="8">
        <v>225</v>
      </c>
      <c r="K9070" s="9">
        <v>14850</v>
      </c>
      <c r="L9070" s="9">
        <v>6682.4999999999991</v>
      </c>
      <c r="M9070" s="10">
        <v>0.44999999999999996</v>
      </c>
      <c r="N9070" s="4" t="s">
        <v>83</v>
      </c>
      <c r="O9070" s="4" t="str">
        <f>TEXT(Table1[[#This Row],[Invoice Date]],"yyyy")</f>
        <v>2021</v>
      </c>
      <c r="P9070" s="4" t="str">
        <f>TEXT(Table1[[#This Row],[Invoice Date]],"mmm")</f>
        <v>Dec</v>
      </c>
      <c r="Q9070" s="27">
        <f>WEEKNUM(Table1[[#This Row],[Invoice Date]]) + IF(YEAR(Table1[[#This Row],[Invoice Date]])=2021, 52, 0)</f>
        <v>102</v>
      </c>
    </row>
    <row r="9071" spans="2:17" ht="14.25" customHeight="1" x14ac:dyDescent="0.3">
      <c r="B9071" s="4" t="s">
        <v>26</v>
      </c>
      <c r="C9071" s="33">
        <v>1197831</v>
      </c>
      <c r="D9071" s="5">
        <v>44535</v>
      </c>
      <c r="E9071" s="4" t="s">
        <v>48</v>
      </c>
      <c r="F9071" s="4" t="s">
        <v>92</v>
      </c>
      <c r="G9071" s="4" t="s">
        <v>93</v>
      </c>
      <c r="H9071" s="6" t="s">
        <v>23</v>
      </c>
      <c r="I9071" s="7">
        <v>68</v>
      </c>
      <c r="J9071" s="8">
        <v>228</v>
      </c>
      <c r="K9071" s="9">
        <v>15504</v>
      </c>
      <c r="L9071" s="9">
        <v>9302.4</v>
      </c>
      <c r="M9071" s="10">
        <v>0.6</v>
      </c>
      <c r="N9071" s="4" t="s">
        <v>83</v>
      </c>
      <c r="O9071" s="4" t="str">
        <f>TEXT(Table1[[#This Row],[Invoice Date]],"yyyy")</f>
        <v>2021</v>
      </c>
      <c r="P9071" s="4" t="str">
        <f>TEXT(Table1[[#This Row],[Invoice Date]],"mmm")</f>
        <v>Dec</v>
      </c>
      <c r="Q9071" s="27">
        <f>WEEKNUM(Table1[[#This Row],[Invoice Date]]) + IF(YEAR(Table1[[#This Row],[Invoice Date]])=2021, 52, 0)</f>
        <v>102</v>
      </c>
    </row>
    <row r="9072" spans="2:17" ht="14.25" customHeight="1" x14ac:dyDescent="0.3">
      <c r="B9072" s="4" t="s">
        <v>14</v>
      </c>
      <c r="C9072" s="33">
        <v>1185732</v>
      </c>
      <c r="D9072" s="5">
        <v>44535</v>
      </c>
      <c r="E9072" s="4" t="s">
        <v>48</v>
      </c>
      <c r="F9072" s="4" t="s">
        <v>92</v>
      </c>
      <c r="G9072" s="4" t="s">
        <v>93</v>
      </c>
      <c r="H9072" s="6" t="s">
        <v>17</v>
      </c>
      <c r="I9072" s="7">
        <v>67</v>
      </c>
      <c r="J9072" s="8">
        <v>290</v>
      </c>
      <c r="K9072" s="9">
        <v>19430</v>
      </c>
      <c r="L9072" s="9">
        <v>11658</v>
      </c>
      <c r="M9072" s="10">
        <v>0.6</v>
      </c>
      <c r="N9072" s="4" t="s">
        <v>83</v>
      </c>
      <c r="O9072" s="4" t="str">
        <f>TEXT(Table1[[#This Row],[Invoice Date]],"yyyy")</f>
        <v>2021</v>
      </c>
      <c r="P9072" s="4" t="str">
        <f>TEXT(Table1[[#This Row],[Invoice Date]],"mmm")</f>
        <v>Dec</v>
      </c>
      <c r="Q9072" s="27">
        <f>WEEKNUM(Table1[[#This Row],[Invoice Date]]) + IF(YEAR(Table1[[#This Row],[Invoice Date]])=2021, 52, 0)</f>
        <v>102</v>
      </c>
    </row>
    <row r="9073" spans="2:17" ht="14.25" customHeight="1" x14ac:dyDescent="0.3">
      <c r="B9073" s="4" t="s">
        <v>30</v>
      </c>
      <c r="C9073" s="34">
        <v>1128299</v>
      </c>
      <c r="D9073" s="5">
        <v>44535</v>
      </c>
      <c r="E9073" s="4" t="s">
        <v>36</v>
      </c>
      <c r="F9073" s="4" t="s">
        <v>112</v>
      </c>
      <c r="G9073" s="4" t="s">
        <v>113</v>
      </c>
      <c r="H9073" s="6" t="s">
        <v>21</v>
      </c>
      <c r="I9073" s="7">
        <v>50</v>
      </c>
      <c r="J9073" s="8">
        <v>225</v>
      </c>
      <c r="K9073" s="9">
        <v>112500</v>
      </c>
      <c r="L9073" s="9">
        <v>33750</v>
      </c>
      <c r="M9073" s="10">
        <v>0.3</v>
      </c>
      <c r="N9073" s="4" t="s">
        <v>18</v>
      </c>
      <c r="O9073" s="4" t="str">
        <f>TEXT(Table1[[#This Row],[Invoice Date]],"yyyy")</f>
        <v>2021</v>
      </c>
      <c r="P9073" s="4" t="str">
        <f>TEXT(Table1[[#This Row],[Invoice Date]],"mmm")</f>
        <v>Dec</v>
      </c>
      <c r="Q9073" s="27">
        <f>WEEKNUM(Table1[[#This Row],[Invoice Date]]) + IF(YEAR(Table1[[#This Row],[Invoice Date]])=2021, 52, 0)</f>
        <v>102</v>
      </c>
    </row>
    <row r="9074" spans="2:17" ht="14.25" customHeight="1" x14ac:dyDescent="0.3">
      <c r="B9074" s="4" t="s">
        <v>14</v>
      </c>
      <c r="C9074" s="33">
        <v>1185732</v>
      </c>
      <c r="D9074" s="5">
        <v>44535</v>
      </c>
      <c r="E9074" s="4" t="s">
        <v>15</v>
      </c>
      <c r="F9074" s="4" t="s">
        <v>40</v>
      </c>
      <c r="G9074" s="4" t="s">
        <v>41</v>
      </c>
      <c r="H9074" s="6" t="s">
        <v>20</v>
      </c>
      <c r="I9074" s="7">
        <v>55.000000000000007</v>
      </c>
      <c r="J9074" s="8">
        <v>225</v>
      </c>
      <c r="K9074" s="9">
        <v>123750.00000000001</v>
      </c>
      <c r="L9074" s="9">
        <v>49500</v>
      </c>
      <c r="M9074" s="10">
        <v>0.39999999999999997</v>
      </c>
      <c r="N9074" s="4" t="s">
        <v>24</v>
      </c>
      <c r="O9074" s="4" t="str">
        <f>TEXT(Table1[[#This Row],[Invoice Date]],"yyyy")</f>
        <v>2021</v>
      </c>
      <c r="P9074" s="4" t="str">
        <f>TEXT(Table1[[#This Row],[Invoice Date]],"mmm")</f>
        <v>Dec</v>
      </c>
      <c r="Q9074" s="27">
        <f>WEEKNUM(Table1[[#This Row],[Invoice Date]]) + IF(YEAR(Table1[[#This Row],[Invoice Date]])=2021, 52, 0)</f>
        <v>102</v>
      </c>
    </row>
    <row r="9075" spans="2:17" ht="14.25" customHeight="1" x14ac:dyDescent="0.3">
      <c r="B9075" s="4" t="s">
        <v>30</v>
      </c>
      <c r="C9075" s="34">
        <v>1128299</v>
      </c>
      <c r="D9075" s="5">
        <v>44535</v>
      </c>
      <c r="E9075" s="4" t="s">
        <v>36</v>
      </c>
      <c r="F9075" s="4" t="s">
        <v>112</v>
      </c>
      <c r="G9075" s="4" t="s">
        <v>113</v>
      </c>
      <c r="H9075" s="6" t="s">
        <v>22</v>
      </c>
      <c r="I9075" s="7">
        <v>60</v>
      </c>
      <c r="J9075" s="8">
        <v>225</v>
      </c>
      <c r="K9075" s="9">
        <v>135000</v>
      </c>
      <c r="L9075" s="9">
        <v>67500</v>
      </c>
      <c r="M9075" s="10">
        <v>0.5</v>
      </c>
      <c r="N9075" s="4" t="s">
        <v>18</v>
      </c>
      <c r="O9075" s="4" t="str">
        <f>TEXT(Table1[[#This Row],[Invoice Date]],"yyyy")</f>
        <v>2021</v>
      </c>
      <c r="P9075" s="4" t="str">
        <f>TEXT(Table1[[#This Row],[Invoice Date]],"mmm")</f>
        <v>Dec</v>
      </c>
      <c r="Q9075" s="27">
        <f>WEEKNUM(Table1[[#This Row],[Invoice Date]]) + IF(YEAR(Table1[[#This Row],[Invoice Date]])=2021, 52, 0)</f>
        <v>102</v>
      </c>
    </row>
    <row r="9076" spans="2:17" ht="14.25" customHeight="1" x14ac:dyDescent="0.3">
      <c r="B9076" s="4" t="s">
        <v>30</v>
      </c>
      <c r="C9076" s="34">
        <v>1128299</v>
      </c>
      <c r="D9076" s="5">
        <v>44535</v>
      </c>
      <c r="E9076" s="4" t="s">
        <v>36</v>
      </c>
      <c r="F9076" s="4" t="s">
        <v>112</v>
      </c>
      <c r="G9076" s="4" t="s">
        <v>113</v>
      </c>
      <c r="H9076" s="6" t="s">
        <v>20</v>
      </c>
      <c r="I9076" s="7">
        <v>50</v>
      </c>
      <c r="J9076" s="8">
        <v>275</v>
      </c>
      <c r="K9076" s="9">
        <v>137500</v>
      </c>
      <c r="L9076" s="9">
        <v>41250</v>
      </c>
      <c r="M9076" s="10">
        <v>0.3</v>
      </c>
      <c r="N9076" s="4" t="s">
        <v>18</v>
      </c>
      <c r="O9076" s="4" t="str">
        <f>TEXT(Table1[[#This Row],[Invoice Date]],"yyyy")</f>
        <v>2021</v>
      </c>
      <c r="P9076" s="4" t="str">
        <f>TEXT(Table1[[#This Row],[Invoice Date]],"mmm")</f>
        <v>Dec</v>
      </c>
      <c r="Q9076" s="27">
        <f>WEEKNUM(Table1[[#This Row],[Invoice Date]]) + IF(YEAR(Table1[[#This Row],[Invoice Date]])=2021, 52, 0)</f>
        <v>102</v>
      </c>
    </row>
    <row r="9077" spans="2:17" ht="14.25" customHeight="1" x14ac:dyDescent="0.3">
      <c r="B9077" s="4" t="s">
        <v>30</v>
      </c>
      <c r="C9077" s="34">
        <v>1128299</v>
      </c>
      <c r="D9077" s="5">
        <v>44535</v>
      </c>
      <c r="E9077" s="4" t="s">
        <v>36</v>
      </c>
      <c r="F9077" s="4" t="s">
        <v>112</v>
      </c>
      <c r="G9077" s="4" t="s">
        <v>113</v>
      </c>
      <c r="H9077" s="6" t="s">
        <v>19</v>
      </c>
      <c r="I9077" s="7">
        <v>50</v>
      </c>
      <c r="J9077" s="8">
        <v>325</v>
      </c>
      <c r="K9077" s="9">
        <v>162500</v>
      </c>
      <c r="L9077" s="9">
        <v>56875</v>
      </c>
      <c r="M9077" s="10">
        <v>0.35</v>
      </c>
      <c r="N9077" s="4" t="s">
        <v>18</v>
      </c>
      <c r="O9077" s="4" t="str">
        <f>TEXT(Table1[[#This Row],[Invoice Date]],"yyyy")</f>
        <v>2021</v>
      </c>
      <c r="P9077" s="4" t="str">
        <f>TEXT(Table1[[#This Row],[Invoice Date]],"mmm")</f>
        <v>Dec</v>
      </c>
      <c r="Q9077" s="27">
        <f>WEEKNUM(Table1[[#This Row],[Invoice Date]]) + IF(YEAR(Table1[[#This Row],[Invoice Date]])=2021, 52, 0)</f>
        <v>102</v>
      </c>
    </row>
    <row r="9078" spans="2:17" ht="14.25" customHeight="1" x14ac:dyDescent="0.3">
      <c r="B9078" s="4" t="s">
        <v>30</v>
      </c>
      <c r="C9078" s="34">
        <v>1128299</v>
      </c>
      <c r="D9078" s="5">
        <v>44535</v>
      </c>
      <c r="E9078" s="4" t="s">
        <v>36</v>
      </c>
      <c r="F9078" s="4" t="s">
        <v>112</v>
      </c>
      <c r="G9078" s="4" t="s">
        <v>113</v>
      </c>
      <c r="H9078" s="6" t="s">
        <v>23</v>
      </c>
      <c r="I9078" s="7">
        <v>64.999999999999986</v>
      </c>
      <c r="J9078" s="8">
        <v>325</v>
      </c>
      <c r="K9078" s="9">
        <v>211249.99999999994</v>
      </c>
      <c r="L9078" s="9">
        <v>84499.999999999985</v>
      </c>
      <c r="M9078" s="10">
        <v>0.4</v>
      </c>
      <c r="N9078" s="4" t="s">
        <v>18</v>
      </c>
      <c r="O9078" s="4" t="str">
        <f>TEXT(Table1[[#This Row],[Invoice Date]],"yyyy")</f>
        <v>2021</v>
      </c>
      <c r="P9078" s="4" t="str">
        <f>TEXT(Table1[[#This Row],[Invoice Date]],"mmm")</f>
        <v>Dec</v>
      </c>
      <c r="Q9078" s="27">
        <f>WEEKNUM(Table1[[#This Row],[Invoice Date]]) + IF(YEAR(Table1[[#This Row],[Invoice Date]])=2021, 52, 0)</f>
        <v>102</v>
      </c>
    </row>
    <row r="9079" spans="2:17" ht="14.25" customHeight="1" x14ac:dyDescent="0.3">
      <c r="B9079" s="4" t="s">
        <v>30</v>
      </c>
      <c r="C9079" s="34">
        <v>1128299</v>
      </c>
      <c r="D9079" s="5">
        <v>44535</v>
      </c>
      <c r="E9079" s="4" t="s">
        <v>36</v>
      </c>
      <c r="F9079" s="4" t="s">
        <v>112</v>
      </c>
      <c r="G9079" s="4" t="s">
        <v>113</v>
      </c>
      <c r="H9079" s="6" t="s">
        <v>17</v>
      </c>
      <c r="I9079" s="7">
        <v>60</v>
      </c>
      <c r="J9079" s="8">
        <v>525</v>
      </c>
      <c r="K9079" s="9">
        <v>315000</v>
      </c>
      <c r="L9079" s="9">
        <v>94500</v>
      </c>
      <c r="M9079" s="10">
        <v>0.3</v>
      </c>
      <c r="N9079" s="4" t="s">
        <v>18</v>
      </c>
      <c r="O9079" s="4" t="str">
        <f>TEXT(Table1[[#This Row],[Invoice Date]],"yyyy")</f>
        <v>2021</v>
      </c>
      <c r="P9079" s="4" t="str">
        <f>TEXT(Table1[[#This Row],[Invoice Date]],"mmm")</f>
        <v>Dec</v>
      </c>
      <c r="Q9079" s="27">
        <f>WEEKNUM(Table1[[#This Row],[Invoice Date]]) + IF(YEAR(Table1[[#This Row],[Invoice Date]])=2021, 52, 0)</f>
        <v>102</v>
      </c>
    </row>
    <row r="9080" spans="2:17" ht="14.25" customHeight="1" x14ac:dyDescent="0.3">
      <c r="B9080" s="4" t="s">
        <v>26</v>
      </c>
      <c r="C9080" s="33">
        <v>1197831</v>
      </c>
      <c r="D9080" s="5">
        <v>44535</v>
      </c>
      <c r="E9080" s="4" t="s">
        <v>48</v>
      </c>
      <c r="F9080" s="4" t="s">
        <v>92</v>
      </c>
      <c r="G9080" s="4" t="s">
        <v>93</v>
      </c>
      <c r="H9080" s="6" t="s">
        <v>21</v>
      </c>
      <c r="I9080" s="7">
        <v>60.000000000000007</v>
      </c>
      <c r="J9080" s="8">
        <v>775</v>
      </c>
      <c r="K9080" s="9">
        <v>465000.00000000006</v>
      </c>
      <c r="L9080" s="9">
        <v>139500</v>
      </c>
      <c r="M9080" s="10">
        <v>0.3</v>
      </c>
      <c r="N9080" s="4" t="s">
        <v>83</v>
      </c>
      <c r="O9080" s="4" t="str">
        <f>TEXT(Table1[[#This Row],[Invoice Date]],"yyyy")</f>
        <v>2021</v>
      </c>
      <c r="P9080" s="4" t="str">
        <f>TEXT(Table1[[#This Row],[Invoice Date]],"mmm")</f>
        <v>Dec</v>
      </c>
      <c r="Q9080" s="27">
        <f>WEEKNUM(Table1[[#This Row],[Invoice Date]]) + IF(YEAR(Table1[[#This Row],[Invoice Date]])=2021, 52, 0)</f>
        <v>102</v>
      </c>
    </row>
    <row r="9081" spans="2:17" ht="14.25" customHeight="1" x14ac:dyDescent="0.3">
      <c r="B9081" s="4" t="s">
        <v>26</v>
      </c>
      <c r="C9081" s="33">
        <v>1197831</v>
      </c>
      <c r="D9081" s="5">
        <v>44535</v>
      </c>
      <c r="E9081" s="4" t="s">
        <v>48</v>
      </c>
      <c r="F9081" s="4" t="s">
        <v>92</v>
      </c>
      <c r="G9081" s="4" t="s">
        <v>93</v>
      </c>
      <c r="H9081" s="6" t="s">
        <v>20</v>
      </c>
      <c r="I9081" s="7">
        <v>60.000000000000007</v>
      </c>
      <c r="J9081" s="8">
        <v>825</v>
      </c>
      <c r="K9081" s="9">
        <v>495000.00000000006</v>
      </c>
      <c r="L9081" s="9">
        <v>123750.00000000001</v>
      </c>
      <c r="M9081" s="10">
        <v>0.25</v>
      </c>
      <c r="N9081" s="4" t="s">
        <v>83</v>
      </c>
      <c r="O9081" s="4" t="str">
        <f>TEXT(Table1[[#This Row],[Invoice Date]],"yyyy")</f>
        <v>2021</v>
      </c>
      <c r="P9081" s="4" t="str">
        <f>TEXT(Table1[[#This Row],[Invoice Date]],"mmm")</f>
        <v>Dec</v>
      </c>
      <c r="Q9081" s="27">
        <f>WEEKNUM(Table1[[#This Row],[Invoice Date]]) + IF(YEAR(Table1[[#This Row],[Invoice Date]])=2021, 52, 0)</f>
        <v>102</v>
      </c>
    </row>
    <row r="9082" spans="2:17" ht="14.25" customHeight="1" x14ac:dyDescent="0.3">
      <c r="B9082" s="4" t="s">
        <v>14</v>
      </c>
      <c r="C9082" s="33">
        <v>1185732</v>
      </c>
      <c r="D9082" s="5">
        <v>44535</v>
      </c>
      <c r="E9082" s="4" t="s">
        <v>48</v>
      </c>
      <c r="F9082" s="4" t="s">
        <v>92</v>
      </c>
      <c r="G9082" s="4" t="s">
        <v>93</v>
      </c>
      <c r="H9082" s="6" t="s">
        <v>19</v>
      </c>
      <c r="I9082" s="7">
        <v>60.000000000000007</v>
      </c>
      <c r="J9082" s="8">
        <v>875</v>
      </c>
      <c r="K9082" s="9">
        <v>525000.00000000012</v>
      </c>
      <c r="L9082" s="9">
        <v>183750.00000000003</v>
      </c>
      <c r="M9082" s="10">
        <v>0.35</v>
      </c>
      <c r="N9082" s="4" t="s">
        <v>83</v>
      </c>
      <c r="O9082" s="4" t="str">
        <f>TEXT(Table1[[#This Row],[Invoice Date]],"yyyy")</f>
        <v>2021</v>
      </c>
      <c r="P9082" s="4" t="str">
        <f>TEXT(Table1[[#This Row],[Invoice Date]],"mmm")</f>
        <v>Dec</v>
      </c>
      <c r="Q9082" s="27">
        <f>WEEKNUM(Table1[[#This Row],[Invoice Date]]) + IF(YEAR(Table1[[#This Row],[Invoice Date]])=2021, 52, 0)</f>
        <v>102</v>
      </c>
    </row>
    <row r="9083" spans="2:17" ht="14.25" customHeight="1" x14ac:dyDescent="0.3">
      <c r="B9083" s="4" t="s">
        <v>26</v>
      </c>
      <c r="C9083" s="33">
        <v>1197831</v>
      </c>
      <c r="D9083" s="5">
        <v>44535</v>
      </c>
      <c r="E9083" s="4" t="s">
        <v>48</v>
      </c>
      <c r="F9083" s="4" t="s">
        <v>92</v>
      </c>
      <c r="G9083" s="4" t="s">
        <v>93</v>
      </c>
      <c r="H9083" s="6" t="s">
        <v>22</v>
      </c>
      <c r="I9083" s="7">
        <v>70</v>
      </c>
      <c r="J9083" s="8">
        <v>775</v>
      </c>
      <c r="K9083" s="9">
        <v>542500</v>
      </c>
      <c r="L9083" s="9">
        <v>189875</v>
      </c>
      <c r="M9083" s="10">
        <v>0.35</v>
      </c>
      <c r="N9083" s="4" t="s">
        <v>83</v>
      </c>
      <c r="O9083" s="4" t="str">
        <f>TEXT(Table1[[#This Row],[Invoice Date]],"yyyy")</f>
        <v>2021</v>
      </c>
      <c r="P9083" s="4" t="str">
        <f>TEXT(Table1[[#This Row],[Invoice Date]],"mmm")</f>
        <v>Dec</v>
      </c>
      <c r="Q9083" s="27">
        <f>WEEKNUM(Table1[[#This Row],[Invoice Date]]) + IF(YEAR(Table1[[#This Row],[Invoice Date]])=2021, 52, 0)</f>
        <v>102</v>
      </c>
    </row>
    <row r="9084" spans="2:17" ht="14.25" customHeight="1" x14ac:dyDescent="0.3">
      <c r="B9084" s="4" t="s">
        <v>26</v>
      </c>
      <c r="C9084" s="33">
        <v>1197831</v>
      </c>
      <c r="D9084" s="5">
        <v>44535</v>
      </c>
      <c r="E9084" s="4" t="s">
        <v>48</v>
      </c>
      <c r="F9084" s="4" t="s">
        <v>92</v>
      </c>
      <c r="G9084" s="4" t="s">
        <v>93</v>
      </c>
      <c r="H9084" s="6" t="s">
        <v>23</v>
      </c>
      <c r="I9084" s="7">
        <v>75</v>
      </c>
      <c r="J9084" s="8">
        <v>875</v>
      </c>
      <c r="K9084" s="9">
        <v>656250</v>
      </c>
      <c r="L9084" s="9">
        <v>328125</v>
      </c>
      <c r="M9084" s="10">
        <v>0.5</v>
      </c>
      <c r="N9084" s="4" t="s">
        <v>83</v>
      </c>
      <c r="O9084" s="4" t="str">
        <f>TEXT(Table1[[#This Row],[Invoice Date]],"yyyy")</f>
        <v>2021</v>
      </c>
      <c r="P9084" s="4" t="str">
        <f>TEXT(Table1[[#This Row],[Invoice Date]],"mmm")</f>
        <v>Dec</v>
      </c>
      <c r="Q9084" s="27">
        <f>WEEKNUM(Table1[[#This Row],[Invoice Date]]) + IF(YEAR(Table1[[#This Row],[Invoice Date]])=2021, 52, 0)</f>
        <v>102</v>
      </c>
    </row>
    <row r="9085" spans="2:17" ht="14.25" customHeight="1" x14ac:dyDescent="0.3">
      <c r="B9085" s="4" t="s">
        <v>14</v>
      </c>
      <c r="C9085" s="33">
        <v>1185732</v>
      </c>
      <c r="D9085" s="5">
        <v>44535</v>
      </c>
      <c r="E9085" s="4" t="s">
        <v>48</v>
      </c>
      <c r="F9085" s="4" t="s">
        <v>92</v>
      </c>
      <c r="G9085" s="4" t="s">
        <v>93</v>
      </c>
      <c r="H9085" s="6" t="s">
        <v>17</v>
      </c>
      <c r="I9085" s="7">
        <v>70</v>
      </c>
      <c r="J9085" s="8">
        <v>1075</v>
      </c>
      <c r="K9085" s="9">
        <v>752500</v>
      </c>
      <c r="L9085" s="9">
        <v>338625</v>
      </c>
      <c r="M9085" s="10">
        <v>0.45</v>
      </c>
      <c r="N9085" s="4" t="s">
        <v>83</v>
      </c>
      <c r="O9085" s="4" t="str">
        <f>TEXT(Table1[[#This Row],[Invoice Date]],"yyyy")</f>
        <v>2021</v>
      </c>
      <c r="P9085" s="4" t="str">
        <f>TEXT(Table1[[#This Row],[Invoice Date]],"mmm")</f>
        <v>Dec</v>
      </c>
      <c r="Q9085" s="27">
        <f>WEEKNUM(Table1[[#This Row],[Invoice Date]]) + IF(YEAR(Table1[[#This Row],[Invoice Date]])=2021, 52, 0)</f>
        <v>102</v>
      </c>
    </row>
    <row r="9086" spans="2:17" ht="14.25" customHeight="1" x14ac:dyDescent="0.3">
      <c r="B9086" s="4" t="s">
        <v>26</v>
      </c>
      <c r="C9086" s="33">
        <v>1197831</v>
      </c>
      <c r="D9086" s="5">
        <v>44536</v>
      </c>
      <c r="E9086" s="4" t="s">
        <v>15</v>
      </c>
      <c r="F9086" s="4" t="s">
        <v>127</v>
      </c>
      <c r="G9086" s="4" t="s">
        <v>128</v>
      </c>
      <c r="H9086" s="6" t="s">
        <v>21</v>
      </c>
      <c r="I9086" s="7">
        <v>34</v>
      </c>
      <c r="J9086" s="8">
        <v>77</v>
      </c>
      <c r="K9086" s="9">
        <v>2618</v>
      </c>
      <c r="L9086" s="9">
        <v>1125.7400000000002</v>
      </c>
      <c r="M9086" s="10">
        <v>0.43000000000000005</v>
      </c>
      <c r="N9086" s="4" t="s">
        <v>24</v>
      </c>
      <c r="O9086" s="4" t="str">
        <f>TEXT(Table1[[#This Row],[Invoice Date]],"yyyy")</f>
        <v>2021</v>
      </c>
      <c r="P9086" s="4" t="str">
        <f>TEXT(Table1[[#This Row],[Invoice Date]],"mmm")</f>
        <v>Dec</v>
      </c>
      <c r="Q9086" s="27">
        <f>WEEKNUM(Table1[[#This Row],[Invoice Date]]) + IF(YEAR(Table1[[#This Row],[Invoice Date]])=2021, 52, 0)</f>
        <v>102</v>
      </c>
    </row>
    <row r="9087" spans="2:17" ht="14.25" customHeight="1" x14ac:dyDescent="0.3">
      <c r="B9087" s="4" t="s">
        <v>14</v>
      </c>
      <c r="C9087" s="33">
        <v>1185732</v>
      </c>
      <c r="D9087" s="5">
        <v>44536</v>
      </c>
      <c r="E9087" s="4" t="s">
        <v>15</v>
      </c>
      <c r="F9087" s="4" t="s">
        <v>40</v>
      </c>
      <c r="G9087" s="4" t="s">
        <v>41</v>
      </c>
      <c r="H9087" s="6" t="s">
        <v>21</v>
      </c>
      <c r="I9087" s="7">
        <v>43</v>
      </c>
      <c r="J9087" s="8">
        <v>62</v>
      </c>
      <c r="K9087" s="9">
        <v>2666</v>
      </c>
      <c r="L9087" s="9">
        <v>1226.3599999999999</v>
      </c>
      <c r="M9087" s="10">
        <v>0.45999999999999996</v>
      </c>
      <c r="N9087" s="4" t="s">
        <v>24</v>
      </c>
      <c r="O9087" s="4" t="str">
        <f>TEXT(Table1[[#This Row],[Invoice Date]],"yyyy")</f>
        <v>2021</v>
      </c>
      <c r="P9087" s="4" t="str">
        <f>TEXT(Table1[[#This Row],[Invoice Date]],"mmm")</f>
        <v>Dec</v>
      </c>
      <c r="Q9087" s="27">
        <f>WEEKNUM(Table1[[#This Row],[Invoice Date]]) + IF(YEAR(Table1[[#This Row],[Invoice Date]])=2021, 52, 0)</f>
        <v>102</v>
      </c>
    </row>
    <row r="9088" spans="2:17" ht="14.25" customHeight="1" x14ac:dyDescent="0.3">
      <c r="B9088" s="4" t="s">
        <v>26</v>
      </c>
      <c r="C9088" s="33">
        <v>1197831</v>
      </c>
      <c r="D9088" s="5">
        <v>44536</v>
      </c>
      <c r="E9088" s="4" t="s">
        <v>15</v>
      </c>
      <c r="F9088" s="4" t="s">
        <v>127</v>
      </c>
      <c r="G9088" s="4" t="s">
        <v>128</v>
      </c>
      <c r="H9088" s="6" t="s">
        <v>22</v>
      </c>
      <c r="I9088" s="7">
        <v>41</v>
      </c>
      <c r="J9088" s="8">
        <v>74</v>
      </c>
      <c r="K9088" s="9">
        <v>3034</v>
      </c>
      <c r="L9088" s="9">
        <v>1122.58</v>
      </c>
      <c r="M9088" s="10">
        <v>0.37</v>
      </c>
      <c r="N9088" s="4" t="s">
        <v>24</v>
      </c>
      <c r="O9088" s="4" t="str">
        <f>TEXT(Table1[[#This Row],[Invoice Date]],"yyyy")</f>
        <v>2021</v>
      </c>
      <c r="P9088" s="4" t="str">
        <f>TEXT(Table1[[#This Row],[Invoice Date]],"mmm")</f>
        <v>Dec</v>
      </c>
      <c r="Q9088" s="27">
        <f>WEEKNUM(Table1[[#This Row],[Invoice Date]]) + IF(YEAR(Table1[[#This Row],[Invoice Date]])=2021, 52, 0)</f>
        <v>102</v>
      </c>
    </row>
    <row r="9089" spans="2:17" ht="14.25" customHeight="1" x14ac:dyDescent="0.3">
      <c r="B9089" s="4" t="s">
        <v>14</v>
      </c>
      <c r="C9089" s="33">
        <v>1185732</v>
      </c>
      <c r="D9089" s="5">
        <v>44536</v>
      </c>
      <c r="E9089" s="4" t="s">
        <v>15</v>
      </c>
      <c r="F9089" s="4" t="s">
        <v>40</v>
      </c>
      <c r="G9089" s="4" t="s">
        <v>41</v>
      </c>
      <c r="H9089" s="6" t="s">
        <v>21</v>
      </c>
      <c r="I9089" s="7">
        <v>53</v>
      </c>
      <c r="J9089" s="8">
        <v>58</v>
      </c>
      <c r="K9089" s="9">
        <v>3074</v>
      </c>
      <c r="L9089" s="9">
        <v>1659.96</v>
      </c>
      <c r="M9089" s="10">
        <v>0.54</v>
      </c>
      <c r="N9089" s="4" t="s">
        <v>83</v>
      </c>
      <c r="O9089" s="4" t="str">
        <f>TEXT(Table1[[#This Row],[Invoice Date]],"yyyy")</f>
        <v>2021</v>
      </c>
      <c r="P9089" s="4" t="str">
        <f>TEXT(Table1[[#This Row],[Invoice Date]],"mmm")</f>
        <v>Dec</v>
      </c>
      <c r="Q9089" s="27">
        <f>WEEKNUM(Table1[[#This Row],[Invoice Date]]) + IF(YEAR(Table1[[#This Row],[Invoice Date]])=2021, 52, 0)</f>
        <v>102</v>
      </c>
    </row>
    <row r="9090" spans="2:17" ht="14.25" customHeight="1" x14ac:dyDescent="0.3">
      <c r="B9090" s="4" t="s">
        <v>26</v>
      </c>
      <c r="C9090" s="33">
        <v>1197831</v>
      </c>
      <c r="D9090" s="5">
        <v>44536</v>
      </c>
      <c r="E9090" s="4" t="s">
        <v>15</v>
      </c>
      <c r="F9090" s="4" t="s">
        <v>127</v>
      </c>
      <c r="G9090" s="4" t="s">
        <v>128</v>
      </c>
      <c r="H9090" s="6" t="s">
        <v>21</v>
      </c>
      <c r="I9090" s="7">
        <v>48</v>
      </c>
      <c r="J9090" s="8">
        <v>65</v>
      </c>
      <c r="K9090" s="9">
        <v>3120</v>
      </c>
      <c r="L9090" s="9">
        <v>1560</v>
      </c>
      <c r="M9090" s="10">
        <v>0.5</v>
      </c>
      <c r="N9090" s="4" t="s">
        <v>83</v>
      </c>
      <c r="O9090" s="4" t="str">
        <f>TEXT(Table1[[#This Row],[Invoice Date]],"yyyy")</f>
        <v>2021</v>
      </c>
      <c r="P9090" s="4" t="str">
        <f>TEXT(Table1[[#This Row],[Invoice Date]],"mmm")</f>
        <v>Dec</v>
      </c>
      <c r="Q9090" s="27">
        <f>WEEKNUM(Table1[[#This Row],[Invoice Date]]) + IF(YEAR(Table1[[#This Row],[Invoice Date]])=2021, 52, 0)</f>
        <v>102</v>
      </c>
    </row>
    <row r="9091" spans="2:17" ht="14.25" customHeight="1" x14ac:dyDescent="0.3">
      <c r="B9091" s="4" t="s">
        <v>26</v>
      </c>
      <c r="C9091" s="33">
        <v>1197831</v>
      </c>
      <c r="D9091" s="5">
        <v>44536</v>
      </c>
      <c r="E9091" s="4" t="s">
        <v>15</v>
      </c>
      <c r="F9091" s="4" t="s">
        <v>127</v>
      </c>
      <c r="G9091" s="4" t="s">
        <v>128</v>
      </c>
      <c r="H9091" s="6" t="s">
        <v>20</v>
      </c>
      <c r="I9091" s="7">
        <v>47</v>
      </c>
      <c r="J9091" s="8">
        <v>74</v>
      </c>
      <c r="K9091" s="9">
        <v>3478</v>
      </c>
      <c r="L9091" s="9">
        <v>1773.78</v>
      </c>
      <c r="M9091" s="10">
        <v>0.51</v>
      </c>
      <c r="N9091" s="4" t="s">
        <v>83</v>
      </c>
      <c r="O9091" s="4" t="str">
        <f>TEXT(Table1[[#This Row],[Invoice Date]],"yyyy")</f>
        <v>2021</v>
      </c>
      <c r="P9091" s="4" t="str">
        <f>TEXT(Table1[[#This Row],[Invoice Date]],"mmm")</f>
        <v>Dec</v>
      </c>
      <c r="Q9091" s="27">
        <f>WEEKNUM(Table1[[#This Row],[Invoice Date]]) + IF(YEAR(Table1[[#This Row],[Invoice Date]])=2021, 52, 0)</f>
        <v>102</v>
      </c>
    </row>
    <row r="9092" spans="2:17" ht="14.25" customHeight="1" x14ac:dyDescent="0.3">
      <c r="B9092" s="4" t="s">
        <v>26</v>
      </c>
      <c r="C9092" s="33">
        <v>1197831</v>
      </c>
      <c r="D9092" s="5">
        <v>44536</v>
      </c>
      <c r="E9092" s="4" t="s">
        <v>15</v>
      </c>
      <c r="F9092" s="4" t="s">
        <v>127</v>
      </c>
      <c r="G9092" s="4" t="s">
        <v>128</v>
      </c>
      <c r="H9092" s="6" t="s">
        <v>19</v>
      </c>
      <c r="I9092" s="7">
        <v>45</v>
      </c>
      <c r="J9092" s="8">
        <v>78</v>
      </c>
      <c r="K9092" s="9">
        <v>3510</v>
      </c>
      <c r="L9092" s="9">
        <v>1684.8</v>
      </c>
      <c r="M9092" s="10">
        <v>0.48</v>
      </c>
      <c r="N9092" s="4" t="s">
        <v>83</v>
      </c>
      <c r="O9092" s="4" t="str">
        <f>TEXT(Table1[[#This Row],[Invoice Date]],"yyyy")</f>
        <v>2021</v>
      </c>
      <c r="P9092" s="4" t="str">
        <f>TEXT(Table1[[#This Row],[Invoice Date]],"mmm")</f>
        <v>Dec</v>
      </c>
      <c r="Q9092" s="27">
        <f>WEEKNUM(Table1[[#This Row],[Invoice Date]]) + IF(YEAR(Table1[[#This Row],[Invoice Date]])=2021, 52, 0)</f>
        <v>102</v>
      </c>
    </row>
    <row r="9093" spans="2:17" ht="14.25" customHeight="1" x14ac:dyDescent="0.3">
      <c r="B9093" s="4" t="s">
        <v>26</v>
      </c>
      <c r="C9093" s="33">
        <v>1197831</v>
      </c>
      <c r="D9093" s="5">
        <v>44536</v>
      </c>
      <c r="E9093" s="4" t="s">
        <v>15</v>
      </c>
      <c r="F9093" s="4" t="s">
        <v>127</v>
      </c>
      <c r="G9093" s="4" t="s">
        <v>128</v>
      </c>
      <c r="H9093" s="6" t="s">
        <v>20</v>
      </c>
      <c r="I9093" s="7">
        <v>40</v>
      </c>
      <c r="J9093" s="8">
        <v>88</v>
      </c>
      <c r="K9093" s="9">
        <v>3520</v>
      </c>
      <c r="L9093" s="9">
        <v>1654.4</v>
      </c>
      <c r="M9093" s="10">
        <v>0.47000000000000003</v>
      </c>
      <c r="N9093" s="4" t="s">
        <v>24</v>
      </c>
      <c r="O9093" s="4" t="str">
        <f>TEXT(Table1[[#This Row],[Invoice Date]],"yyyy")</f>
        <v>2021</v>
      </c>
      <c r="P9093" s="4" t="str">
        <f>TEXT(Table1[[#This Row],[Invoice Date]],"mmm")</f>
        <v>Dec</v>
      </c>
      <c r="Q9093" s="27">
        <f>WEEKNUM(Table1[[#This Row],[Invoice Date]]) + IF(YEAR(Table1[[#This Row],[Invoice Date]])=2021, 52, 0)</f>
        <v>102</v>
      </c>
    </row>
    <row r="9094" spans="2:17" ht="14.25" customHeight="1" x14ac:dyDescent="0.3">
      <c r="B9094" s="4" t="s">
        <v>26</v>
      </c>
      <c r="C9094" s="33">
        <v>1197831</v>
      </c>
      <c r="D9094" s="5">
        <v>44536</v>
      </c>
      <c r="E9094" s="4" t="s">
        <v>15</v>
      </c>
      <c r="F9094" s="4" t="s">
        <v>127</v>
      </c>
      <c r="G9094" s="4" t="s">
        <v>128</v>
      </c>
      <c r="H9094" s="6" t="s">
        <v>19</v>
      </c>
      <c r="I9094" s="7">
        <v>37</v>
      </c>
      <c r="J9094" s="8">
        <v>102</v>
      </c>
      <c r="K9094" s="9">
        <v>3774</v>
      </c>
      <c r="L9094" s="9">
        <v>1396.3799999999999</v>
      </c>
      <c r="M9094" s="10">
        <v>0.37</v>
      </c>
      <c r="N9094" s="4" t="s">
        <v>24</v>
      </c>
      <c r="O9094" s="4" t="str">
        <f>TEXT(Table1[[#This Row],[Invoice Date]],"yyyy")</f>
        <v>2021</v>
      </c>
      <c r="P9094" s="4" t="str">
        <f>TEXT(Table1[[#This Row],[Invoice Date]],"mmm")</f>
        <v>Dec</v>
      </c>
      <c r="Q9094" s="27">
        <f>WEEKNUM(Table1[[#This Row],[Invoice Date]]) + IF(YEAR(Table1[[#This Row],[Invoice Date]])=2021, 52, 0)</f>
        <v>102</v>
      </c>
    </row>
    <row r="9095" spans="2:17" ht="14.25" customHeight="1" x14ac:dyDescent="0.3">
      <c r="B9095" s="4" t="s">
        <v>26</v>
      </c>
      <c r="C9095" s="33">
        <v>1197831</v>
      </c>
      <c r="D9095" s="5">
        <v>44536</v>
      </c>
      <c r="E9095" s="4" t="s">
        <v>15</v>
      </c>
      <c r="F9095" s="4" t="s">
        <v>127</v>
      </c>
      <c r="G9095" s="4" t="s">
        <v>128</v>
      </c>
      <c r="H9095" s="6" t="s">
        <v>22</v>
      </c>
      <c r="I9095" s="7">
        <v>56</v>
      </c>
      <c r="J9095" s="8">
        <v>68</v>
      </c>
      <c r="K9095" s="9">
        <v>3808</v>
      </c>
      <c r="L9095" s="9">
        <v>1637.44</v>
      </c>
      <c r="M9095" s="10">
        <v>0.43</v>
      </c>
      <c r="N9095" s="4" t="s">
        <v>83</v>
      </c>
      <c r="O9095" s="4" t="str">
        <f>TEXT(Table1[[#This Row],[Invoice Date]],"yyyy")</f>
        <v>2021</v>
      </c>
      <c r="P9095" s="4" t="str">
        <f>TEXT(Table1[[#This Row],[Invoice Date]],"mmm")</f>
        <v>Dec</v>
      </c>
      <c r="Q9095" s="27">
        <f>WEEKNUM(Table1[[#This Row],[Invoice Date]]) + IF(YEAR(Table1[[#This Row],[Invoice Date]])=2021, 52, 0)</f>
        <v>102</v>
      </c>
    </row>
    <row r="9096" spans="2:17" ht="14.25" customHeight="1" x14ac:dyDescent="0.3">
      <c r="B9096" s="4" t="s">
        <v>26</v>
      </c>
      <c r="C9096" s="33">
        <v>1197831</v>
      </c>
      <c r="D9096" s="5">
        <v>44536</v>
      </c>
      <c r="E9096" s="4" t="s">
        <v>15</v>
      </c>
      <c r="F9096" s="4" t="s">
        <v>123</v>
      </c>
      <c r="G9096" s="4" t="s">
        <v>124</v>
      </c>
      <c r="H9096" s="6" t="s">
        <v>21</v>
      </c>
      <c r="I9096" s="7">
        <v>47</v>
      </c>
      <c r="J9096" s="8">
        <v>83</v>
      </c>
      <c r="K9096" s="9">
        <v>3901</v>
      </c>
      <c r="L9096" s="9">
        <v>1989.51</v>
      </c>
      <c r="M9096" s="10">
        <v>0.51</v>
      </c>
      <c r="N9096" s="4" t="s">
        <v>83</v>
      </c>
      <c r="O9096" s="4" t="str">
        <f>TEXT(Table1[[#This Row],[Invoice Date]],"yyyy")</f>
        <v>2021</v>
      </c>
      <c r="P9096" s="4" t="str">
        <f>TEXT(Table1[[#This Row],[Invoice Date]],"mmm")</f>
        <v>Dec</v>
      </c>
      <c r="Q9096" s="27">
        <f>WEEKNUM(Table1[[#This Row],[Invoice Date]]) + IF(YEAR(Table1[[#This Row],[Invoice Date]])=2021, 52, 0)</f>
        <v>102</v>
      </c>
    </row>
    <row r="9097" spans="2:17" ht="14.25" customHeight="1" x14ac:dyDescent="0.3">
      <c r="B9097" s="4" t="s">
        <v>26</v>
      </c>
      <c r="C9097" s="33">
        <v>1197831</v>
      </c>
      <c r="D9097" s="5">
        <v>44536</v>
      </c>
      <c r="E9097" s="4" t="s">
        <v>15</v>
      </c>
      <c r="F9097" s="4" t="s">
        <v>123</v>
      </c>
      <c r="G9097" s="4" t="s">
        <v>124</v>
      </c>
      <c r="H9097" s="6" t="s">
        <v>20</v>
      </c>
      <c r="I9097" s="7">
        <v>49</v>
      </c>
      <c r="J9097" s="8">
        <v>91</v>
      </c>
      <c r="K9097" s="9">
        <v>4459</v>
      </c>
      <c r="L9097" s="9">
        <v>2229.5</v>
      </c>
      <c r="M9097" s="10">
        <v>0.5</v>
      </c>
      <c r="N9097" s="4" t="s">
        <v>83</v>
      </c>
      <c r="O9097" s="4" t="str">
        <f>TEXT(Table1[[#This Row],[Invoice Date]],"yyyy")</f>
        <v>2021</v>
      </c>
      <c r="P9097" s="4" t="str">
        <f>TEXT(Table1[[#This Row],[Invoice Date]],"mmm")</f>
        <v>Dec</v>
      </c>
      <c r="Q9097" s="27">
        <f>WEEKNUM(Table1[[#This Row],[Invoice Date]]) + IF(YEAR(Table1[[#This Row],[Invoice Date]])=2021, 52, 0)</f>
        <v>102</v>
      </c>
    </row>
    <row r="9098" spans="2:17" ht="14.25" customHeight="1" x14ac:dyDescent="0.3">
      <c r="B9098" s="4" t="s">
        <v>26</v>
      </c>
      <c r="C9098" s="33">
        <v>1197831</v>
      </c>
      <c r="D9098" s="5">
        <v>44536</v>
      </c>
      <c r="E9098" s="4" t="s">
        <v>15</v>
      </c>
      <c r="F9098" s="4" t="s">
        <v>123</v>
      </c>
      <c r="G9098" s="4" t="s">
        <v>124</v>
      </c>
      <c r="H9098" s="6" t="s">
        <v>22</v>
      </c>
      <c r="I9098" s="7">
        <v>55</v>
      </c>
      <c r="J9098" s="8">
        <v>83</v>
      </c>
      <c r="K9098" s="9">
        <v>4565</v>
      </c>
      <c r="L9098" s="9">
        <v>2054.25</v>
      </c>
      <c r="M9098" s="10">
        <v>0.44999999999999996</v>
      </c>
      <c r="N9098" s="4" t="s">
        <v>83</v>
      </c>
      <c r="O9098" s="4" t="str">
        <f>TEXT(Table1[[#This Row],[Invoice Date]],"yyyy")</f>
        <v>2021</v>
      </c>
      <c r="P9098" s="4" t="str">
        <f>TEXT(Table1[[#This Row],[Invoice Date]],"mmm")</f>
        <v>Dec</v>
      </c>
      <c r="Q9098" s="27">
        <f>WEEKNUM(Table1[[#This Row],[Invoice Date]]) + IF(YEAR(Table1[[#This Row],[Invoice Date]])=2021, 52, 0)</f>
        <v>102</v>
      </c>
    </row>
    <row r="9099" spans="2:17" ht="14.25" customHeight="1" x14ac:dyDescent="0.3">
      <c r="B9099" s="4" t="s">
        <v>26</v>
      </c>
      <c r="C9099" s="33">
        <v>1197831</v>
      </c>
      <c r="D9099" s="5">
        <v>44536</v>
      </c>
      <c r="E9099" s="4" t="s">
        <v>15</v>
      </c>
      <c r="F9099" s="4" t="s">
        <v>127</v>
      </c>
      <c r="G9099" s="4" t="s">
        <v>128</v>
      </c>
      <c r="H9099" s="6" t="s">
        <v>23</v>
      </c>
      <c r="I9099" s="7">
        <v>60</v>
      </c>
      <c r="J9099" s="8">
        <v>85</v>
      </c>
      <c r="K9099" s="9">
        <v>5100</v>
      </c>
      <c r="L9099" s="9">
        <v>2805</v>
      </c>
      <c r="M9099" s="10">
        <v>0.55000000000000004</v>
      </c>
      <c r="N9099" s="4" t="s">
        <v>83</v>
      </c>
      <c r="O9099" s="4" t="str">
        <f>TEXT(Table1[[#This Row],[Invoice Date]],"yyyy")</f>
        <v>2021</v>
      </c>
      <c r="P9099" s="4" t="str">
        <f>TEXT(Table1[[#This Row],[Invoice Date]],"mmm")</f>
        <v>Dec</v>
      </c>
      <c r="Q9099" s="27">
        <f>WEEKNUM(Table1[[#This Row],[Invoice Date]]) + IF(YEAR(Table1[[#This Row],[Invoice Date]])=2021, 52, 0)</f>
        <v>102</v>
      </c>
    </row>
    <row r="9100" spans="2:17" ht="14.25" customHeight="1" x14ac:dyDescent="0.3">
      <c r="B9100" s="4" t="s">
        <v>26</v>
      </c>
      <c r="C9100" s="33">
        <v>1197831</v>
      </c>
      <c r="D9100" s="5">
        <v>44536</v>
      </c>
      <c r="E9100" s="4" t="s">
        <v>15</v>
      </c>
      <c r="F9100" s="4" t="s">
        <v>123</v>
      </c>
      <c r="G9100" s="4" t="s">
        <v>124</v>
      </c>
      <c r="H9100" s="6" t="s">
        <v>19</v>
      </c>
      <c r="I9100" s="7">
        <v>49</v>
      </c>
      <c r="J9100" s="8">
        <v>105</v>
      </c>
      <c r="K9100" s="9">
        <v>5145</v>
      </c>
      <c r="L9100" s="9">
        <v>2469.6</v>
      </c>
      <c r="M9100" s="10">
        <v>0.48</v>
      </c>
      <c r="N9100" s="4" t="s">
        <v>83</v>
      </c>
      <c r="O9100" s="4" t="str">
        <f>TEXT(Table1[[#This Row],[Invoice Date]],"yyyy")</f>
        <v>2021</v>
      </c>
      <c r="P9100" s="4" t="str">
        <f>TEXT(Table1[[#This Row],[Invoice Date]],"mmm")</f>
        <v>Dec</v>
      </c>
      <c r="Q9100" s="27">
        <f>WEEKNUM(Table1[[#This Row],[Invoice Date]]) + IF(YEAR(Table1[[#This Row],[Invoice Date]])=2021, 52, 0)</f>
        <v>102</v>
      </c>
    </row>
    <row r="9101" spans="2:17" ht="14.25" customHeight="1" x14ac:dyDescent="0.3">
      <c r="B9101" s="4" t="s">
        <v>26</v>
      </c>
      <c r="C9101" s="33">
        <v>1197831</v>
      </c>
      <c r="D9101" s="5">
        <v>44536</v>
      </c>
      <c r="E9101" s="4" t="s">
        <v>15</v>
      </c>
      <c r="F9101" s="4" t="s">
        <v>127</v>
      </c>
      <c r="G9101" s="4" t="s">
        <v>128</v>
      </c>
      <c r="H9101" s="6" t="s">
        <v>23</v>
      </c>
      <c r="I9101" s="7">
        <v>51</v>
      </c>
      <c r="J9101" s="8">
        <v>111</v>
      </c>
      <c r="K9101" s="9">
        <v>5661</v>
      </c>
      <c r="L9101" s="9">
        <v>2434.2300000000005</v>
      </c>
      <c r="M9101" s="10">
        <v>0.43000000000000005</v>
      </c>
      <c r="N9101" s="4" t="s">
        <v>24</v>
      </c>
      <c r="O9101" s="4" t="str">
        <f>TEXT(Table1[[#This Row],[Invoice Date]],"yyyy")</f>
        <v>2021</v>
      </c>
      <c r="P9101" s="4" t="str">
        <f>TEXT(Table1[[#This Row],[Invoice Date]],"mmm")</f>
        <v>Dec</v>
      </c>
      <c r="Q9101" s="27">
        <f>WEEKNUM(Table1[[#This Row],[Invoice Date]]) + IF(YEAR(Table1[[#This Row],[Invoice Date]])=2021, 52, 0)</f>
        <v>102</v>
      </c>
    </row>
    <row r="9102" spans="2:17" ht="14.25" customHeight="1" x14ac:dyDescent="0.3">
      <c r="B9102" s="4" t="s">
        <v>26</v>
      </c>
      <c r="C9102" s="33">
        <v>1197831</v>
      </c>
      <c r="D9102" s="5">
        <v>44536</v>
      </c>
      <c r="E9102" s="4" t="s">
        <v>15</v>
      </c>
      <c r="F9102" s="4" t="s">
        <v>123</v>
      </c>
      <c r="G9102" s="4" t="s">
        <v>124</v>
      </c>
      <c r="H9102" s="6" t="s">
        <v>23</v>
      </c>
      <c r="I9102" s="7">
        <v>59</v>
      </c>
      <c r="J9102" s="8">
        <v>101</v>
      </c>
      <c r="K9102" s="9">
        <v>5959</v>
      </c>
      <c r="L9102" s="9">
        <v>3217.86</v>
      </c>
      <c r="M9102" s="10">
        <v>0.54</v>
      </c>
      <c r="N9102" s="4" t="s">
        <v>83</v>
      </c>
      <c r="O9102" s="4" t="str">
        <f>TEXT(Table1[[#This Row],[Invoice Date]],"yyyy")</f>
        <v>2021</v>
      </c>
      <c r="P9102" s="4" t="str">
        <f>TEXT(Table1[[#This Row],[Invoice Date]],"mmm")</f>
        <v>Dec</v>
      </c>
      <c r="Q9102" s="27">
        <f>WEEKNUM(Table1[[#This Row],[Invoice Date]]) + IF(YEAR(Table1[[#This Row],[Invoice Date]])=2021, 52, 0)</f>
        <v>102</v>
      </c>
    </row>
    <row r="9103" spans="2:17" ht="14.25" customHeight="1" x14ac:dyDescent="0.3">
      <c r="B9103" s="4" t="s">
        <v>26</v>
      </c>
      <c r="C9103" s="33">
        <v>1197831</v>
      </c>
      <c r="D9103" s="5">
        <v>44536</v>
      </c>
      <c r="E9103" s="4" t="s">
        <v>15</v>
      </c>
      <c r="F9103" s="4" t="s">
        <v>127</v>
      </c>
      <c r="G9103" s="4" t="s">
        <v>128</v>
      </c>
      <c r="H9103" s="6" t="s">
        <v>17</v>
      </c>
      <c r="I9103" s="7">
        <v>54</v>
      </c>
      <c r="J9103" s="8">
        <v>135</v>
      </c>
      <c r="K9103" s="9">
        <v>7290</v>
      </c>
      <c r="L9103" s="9">
        <v>3645</v>
      </c>
      <c r="M9103" s="10">
        <v>0.5</v>
      </c>
      <c r="N9103" s="4" t="s">
        <v>83</v>
      </c>
      <c r="O9103" s="4" t="str">
        <f>TEXT(Table1[[#This Row],[Invoice Date]],"yyyy")</f>
        <v>2021</v>
      </c>
      <c r="P9103" s="4" t="str">
        <f>TEXT(Table1[[#This Row],[Invoice Date]],"mmm")</f>
        <v>Dec</v>
      </c>
      <c r="Q9103" s="27">
        <f>WEEKNUM(Table1[[#This Row],[Invoice Date]]) + IF(YEAR(Table1[[#This Row],[Invoice Date]])=2021, 52, 0)</f>
        <v>102</v>
      </c>
    </row>
    <row r="9104" spans="2:17" ht="14.25" customHeight="1" x14ac:dyDescent="0.3">
      <c r="B9104" s="4" t="s">
        <v>26</v>
      </c>
      <c r="C9104" s="33">
        <v>1197831</v>
      </c>
      <c r="D9104" s="5">
        <v>44536</v>
      </c>
      <c r="E9104" s="4" t="s">
        <v>15</v>
      </c>
      <c r="F9104" s="4" t="s">
        <v>127</v>
      </c>
      <c r="G9104" s="4" t="s">
        <v>128</v>
      </c>
      <c r="H9104" s="6" t="s">
        <v>17</v>
      </c>
      <c r="I9104" s="7">
        <v>48</v>
      </c>
      <c r="J9104" s="8">
        <v>160</v>
      </c>
      <c r="K9104" s="9">
        <v>7680</v>
      </c>
      <c r="L9104" s="9">
        <v>2995.2</v>
      </c>
      <c r="M9104" s="10">
        <v>0.38999999999999996</v>
      </c>
      <c r="N9104" s="4" t="s">
        <v>24</v>
      </c>
      <c r="O9104" s="4" t="str">
        <f>TEXT(Table1[[#This Row],[Invoice Date]],"yyyy")</f>
        <v>2021</v>
      </c>
      <c r="P9104" s="4" t="str">
        <f>TEXT(Table1[[#This Row],[Invoice Date]],"mmm")</f>
        <v>Dec</v>
      </c>
      <c r="Q9104" s="27">
        <f>WEEKNUM(Table1[[#This Row],[Invoice Date]]) + IF(YEAR(Table1[[#This Row],[Invoice Date]])=2021, 52, 0)</f>
        <v>102</v>
      </c>
    </row>
    <row r="9105" spans="2:17" ht="14.25" customHeight="1" x14ac:dyDescent="0.3">
      <c r="B9105" s="4" t="s">
        <v>26</v>
      </c>
      <c r="C9105" s="33">
        <v>1197831</v>
      </c>
      <c r="D9105" s="5">
        <v>44536</v>
      </c>
      <c r="E9105" s="4" t="s">
        <v>15</v>
      </c>
      <c r="F9105" s="4" t="s">
        <v>123</v>
      </c>
      <c r="G9105" s="4" t="s">
        <v>124</v>
      </c>
      <c r="H9105" s="6" t="s">
        <v>17</v>
      </c>
      <c r="I9105" s="7">
        <v>55</v>
      </c>
      <c r="J9105" s="8">
        <v>149</v>
      </c>
      <c r="K9105" s="9">
        <v>8195</v>
      </c>
      <c r="L9105" s="9">
        <v>3933.6</v>
      </c>
      <c r="M9105" s="10">
        <v>0.48</v>
      </c>
      <c r="N9105" s="4" t="s">
        <v>83</v>
      </c>
      <c r="O9105" s="4" t="str">
        <f>TEXT(Table1[[#This Row],[Invoice Date]],"yyyy")</f>
        <v>2021</v>
      </c>
      <c r="P9105" s="4" t="str">
        <f>TEXT(Table1[[#This Row],[Invoice Date]],"mmm")</f>
        <v>Dec</v>
      </c>
      <c r="Q9105" s="27">
        <f>WEEKNUM(Table1[[#This Row],[Invoice Date]]) + IF(YEAR(Table1[[#This Row],[Invoice Date]])=2021, 52, 0)</f>
        <v>102</v>
      </c>
    </row>
    <row r="9106" spans="2:17" ht="14.25" customHeight="1" x14ac:dyDescent="0.3">
      <c r="B9106" s="4" t="s">
        <v>14</v>
      </c>
      <c r="C9106" s="33">
        <v>1185732</v>
      </c>
      <c r="D9106" s="5">
        <v>44536</v>
      </c>
      <c r="E9106" s="4" t="s">
        <v>15</v>
      </c>
      <c r="F9106" s="4" t="s">
        <v>40</v>
      </c>
      <c r="G9106" s="4" t="s">
        <v>41</v>
      </c>
      <c r="H9106" s="6" t="s">
        <v>21</v>
      </c>
      <c r="I9106" s="7">
        <v>55.000000000000007</v>
      </c>
      <c r="J9106" s="8">
        <v>200</v>
      </c>
      <c r="K9106" s="9">
        <v>110000.00000000001</v>
      </c>
      <c r="L9106" s="9">
        <v>44000</v>
      </c>
      <c r="M9106" s="10">
        <v>0.39999999999999997</v>
      </c>
      <c r="N9106" s="4" t="s">
        <v>24</v>
      </c>
      <c r="O9106" s="4" t="str">
        <f>TEXT(Table1[[#This Row],[Invoice Date]],"yyyy")</f>
        <v>2021</v>
      </c>
      <c r="P9106" s="4" t="str">
        <f>TEXT(Table1[[#This Row],[Invoice Date]],"mmm")</f>
        <v>Dec</v>
      </c>
      <c r="Q9106" s="27">
        <f>WEEKNUM(Table1[[#This Row],[Invoice Date]]) + IF(YEAR(Table1[[#This Row],[Invoice Date]])=2021, 52, 0)</f>
        <v>102</v>
      </c>
    </row>
    <row r="9107" spans="2:17" ht="14.25" customHeight="1" x14ac:dyDescent="0.3">
      <c r="B9107" s="4" t="s">
        <v>26</v>
      </c>
      <c r="C9107" s="33">
        <v>1197831</v>
      </c>
      <c r="D9107" s="5">
        <v>44536</v>
      </c>
      <c r="E9107" s="4" t="s">
        <v>15</v>
      </c>
      <c r="F9107" s="4" t="s">
        <v>127</v>
      </c>
      <c r="G9107" s="4" t="s">
        <v>128</v>
      </c>
      <c r="H9107" s="6" t="s">
        <v>21</v>
      </c>
      <c r="I9107" s="7">
        <v>50</v>
      </c>
      <c r="J9107" s="8">
        <v>225</v>
      </c>
      <c r="K9107" s="9">
        <v>112500</v>
      </c>
      <c r="L9107" s="9">
        <v>45000</v>
      </c>
      <c r="M9107" s="10">
        <v>0.4</v>
      </c>
      <c r="N9107" s="4" t="s">
        <v>18</v>
      </c>
      <c r="O9107" s="4" t="str">
        <f>TEXT(Table1[[#This Row],[Invoice Date]],"yyyy")</f>
        <v>2021</v>
      </c>
      <c r="P9107" s="4" t="str">
        <f>TEXT(Table1[[#This Row],[Invoice Date]],"mmm")</f>
        <v>Dec</v>
      </c>
      <c r="Q9107" s="27">
        <f>WEEKNUM(Table1[[#This Row],[Invoice Date]]) + IF(YEAR(Table1[[#This Row],[Invoice Date]])=2021, 52, 0)</f>
        <v>102</v>
      </c>
    </row>
    <row r="9108" spans="2:17" ht="14.25" customHeight="1" x14ac:dyDescent="0.3">
      <c r="B9108" s="4" t="s">
        <v>26</v>
      </c>
      <c r="C9108" s="33">
        <v>1197831</v>
      </c>
      <c r="D9108" s="5">
        <v>44536</v>
      </c>
      <c r="E9108" s="4" t="s">
        <v>15</v>
      </c>
      <c r="F9108" s="4" t="s">
        <v>127</v>
      </c>
      <c r="G9108" s="4" t="s">
        <v>128</v>
      </c>
      <c r="H9108" s="6" t="s">
        <v>22</v>
      </c>
      <c r="I9108" s="7">
        <v>60</v>
      </c>
      <c r="J9108" s="8">
        <v>225</v>
      </c>
      <c r="K9108" s="9">
        <v>135000</v>
      </c>
      <c r="L9108" s="9">
        <v>40500</v>
      </c>
      <c r="M9108" s="10">
        <v>0.3</v>
      </c>
      <c r="N9108" s="4" t="s">
        <v>18</v>
      </c>
      <c r="O9108" s="4" t="str">
        <f>TEXT(Table1[[#This Row],[Invoice Date]],"yyyy")</f>
        <v>2021</v>
      </c>
      <c r="P9108" s="4" t="str">
        <f>TEXT(Table1[[#This Row],[Invoice Date]],"mmm")</f>
        <v>Dec</v>
      </c>
      <c r="Q9108" s="27">
        <f>WEEKNUM(Table1[[#This Row],[Invoice Date]]) + IF(YEAR(Table1[[#This Row],[Invoice Date]])=2021, 52, 0)</f>
        <v>102</v>
      </c>
    </row>
    <row r="9109" spans="2:17" ht="14.25" customHeight="1" x14ac:dyDescent="0.3">
      <c r="B9109" s="4" t="s">
        <v>26</v>
      </c>
      <c r="C9109" s="33">
        <v>1197831</v>
      </c>
      <c r="D9109" s="5">
        <v>44536</v>
      </c>
      <c r="E9109" s="4" t="s">
        <v>15</v>
      </c>
      <c r="F9109" s="4" t="s">
        <v>123</v>
      </c>
      <c r="G9109" s="4" t="s">
        <v>124</v>
      </c>
      <c r="H9109" s="6" t="s">
        <v>21</v>
      </c>
      <c r="I9109" s="7">
        <v>50</v>
      </c>
      <c r="J9109" s="8">
        <v>275</v>
      </c>
      <c r="K9109" s="9">
        <v>137500</v>
      </c>
      <c r="L9109" s="9">
        <v>55000</v>
      </c>
      <c r="M9109" s="10">
        <v>0.4</v>
      </c>
      <c r="N9109" s="4" t="s">
        <v>18</v>
      </c>
      <c r="O9109" s="4" t="str">
        <f>TEXT(Table1[[#This Row],[Invoice Date]],"yyyy")</f>
        <v>2021</v>
      </c>
      <c r="P9109" s="4" t="str">
        <f>TEXT(Table1[[#This Row],[Invoice Date]],"mmm")</f>
        <v>Dec</v>
      </c>
      <c r="Q9109" s="27">
        <f>WEEKNUM(Table1[[#This Row],[Invoice Date]]) + IF(YEAR(Table1[[#This Row],[Invoice Date]])=2021, 52, 0)</f>
        <v>102</v>
      </c>
    </row>
    <row r="9110" spans="2:17" ht="14.25" customHeight="1" x14ac:dyDescent="0.3">
      <c r="B9110" s="4" t="s">
        <v>26</v>
      </c>
      <c r="C9110" s="33">
        <v>1197831</v>
      </c>
      <c r="D9110" s="5">
        <v>44536</v>
      </c>
      <c r="E9110" s="4" t="s">
        <v>15</v>
      </c>
      <c r="F9110" s="4" t="s">
        <v>127</v>
      </c>
      <c r="G9110" s="4" t="s">
        <v>128</v>
      </c>
      <c r="H9110" s="6" t="s">
        <v>20</v>
      </c>
      <c r="I9110" s="7">
        <v>50</v>
      </c>
      <c r="J9110" s="8">
        <v>275</v>
      </c>
      <c r="K9110" s="9">
        <v>137500</v>
      </c>
      <c r="L9110" s="9">
        <v>55000</v>
      </c>
      <c r="M9110" s="10">
        <v>0.4</v>
      </c>
      <c r="N9110" s="4" t="s">
        <v>18</v>
      </c>
      <c r="O9110" s="4" t="str">
        <f>TEXT(Table1[[#This Row],[Invoice Date]],"yyyy")</f>
        <v>2021</v>
      </c>
      <c r="P9110" s="4" t="str">
        <f>TEXT(Table1[[#This Row],[Invoice Date]],"mmm")</f>
        <v>Dec</v>
      </c>
      <c r="Q9110" s="27">
        <f>WEEKNUM(Table1[[#This Row],[Invoice Date]]) + IF(YEAR(Table1[[#This Row],[Invoice Date]])=2021, 52, 0)</f>
        <v>102</v>
      </c>
    </row>
    <row r="9111" spans="2:17" ht="14.25" customHeight="1" x14ac:dyDescent="0.3">
      <c r="B9111" s="4" t="s">
        <v>26</v>
      </c>
      <c r="C9111" s="33">
        <v>1197831</v>
      </c>
      <c r="D9111" s="5">
        <v>44536</v>
      </c>
      <c r="E9111" s="4" t="s">
        <v>15</v>
      </c>
      <c r="F9111" s="4" t="s">
        <v>127</v>
      </c>
      <c r="G9111" s="4" t="s">
        <v>128</v>
      </c>
      <c r="H9111" s="6" t="s">
        <v>19</v>
      </c>
      <c r="I9111" s="7">
        <v>50</v>
      </c>
      <c r="J9111" s="8">
        <v>300</v>
      </c>
      <c r="K9111" s="9">
        <v>150000</v>
      </c>
      <c r="L9111" s="9">
        <v>52500</v>
      </c>
      <c r="M9111" s="10">
        <v>0.35</v>
      </c>
      <c r="N9111" s="4" t="s">
        <v>18</v>
      </c>
      <c r="O9111" s="4" t="str">
        <f>TEXT(Table1[[#This Row],[Invoice Date]],"yyyy")</f>
        <v>2021</v>
      </c>
      <c r="P9111" s="4" t="str">
        <f>TEXT(Table1[[#This Row],[Invoice Date]],"mmm")</f>
        <v>Dec</v>
      </c>
      <c r="Q9111" s="27">
        <f>WEEKNUM(Table1[[#This Row],[Invoice Date]]) + IF(YEAR(Table1[[#This Row],[Invoice Date]])=2021, 52, 0)</f>
        <v>102</v>
      </c>
    </row>
    <row r="9112" spans="2:17" ht="14.25" customHeight="1" x14ac:dyDescent="0.3">
      <c r="B9112" s="4" t="s">
        <v>26</v>
      </c>
      <c r="C9112" s="33">
        <v>1197831</v>
      </c>
      <c r="D9112" s="5">
        <v>44536</v>
      </c>
      <c r="E9112" s="4" t="s">
        <v>15</v>
      </c>
      <c r="F9112" s="4" t="s">
        <v>123</v>
      </c>
      <c r="G9112" s="4" t="s">
        <v>124</v>
      </c>
      <c r="H9112" s="6" t="s">
        <v>20</v>
      </c>
      <c r="I9112" s="7">
        <v>50</v>
      </c>
      <c r="J9112" s="8">
        <v>325</v>
      </c>
      <c r="K9112" s="9">
        <v>162500</v>
      </c>
      <c r="L9112" s="9">
        <v>65000</v>
      </c>
      <c r="M9112" s="10">
        <v>0.4</v>
      </c>
      <c r="N9112" s="4" t="s">
        <v>18</v>
      </c>
      <c r="O9112" s="4" t="str">
        <f>TEXT(Table1[[#This Row],[Invoice Date]],"yyyy")</f>
        <v>2021</v>
      </c>
      <c r="P9112" s="4" t="str">
        <f>TEXT(Table1[[#This Row],[Invoice Date]],"mmm")</f>
        <v>Dec</v>
      </c>
      <c r="Q9112" s="27">
        <f>WEEKNUM(Table1[[#This Row],[Invoice Date]]) + IF(YEAR(Table1[[#This Row],[Invoice Date]])=2021, 52, 0)</f>
        <v>102</v>
      </c>
    </row>
    <row r="9113" spans="2:17" ht="14.25" customHeight="1" x14ac:dyDescent="0.3">
      <c r="B9113" s="4" t="s">
        <v>26</v>
      </c>
      <c r="C9113" s="33">
        <v>1197831</v>
      </c>
      <c r="D9113" s="5">
        <v>44536</v>
      </c>
      <c r="E9113" s="4" t="s">
        <v>15</v>
      </c>
      <c r="F9113" s="4" t="s">
        <v>123</v>
      </c>
      <c r="G9113" s="4" t="s">
        <v>124</v>
      </c>
      <c r="H9113" s="6" t="s">
        <v>22</v>
      </c>
      <c r="I9113" s="7">
        <v>60</v>
      </c>
      <c r="J9113" s="8">
        <v>275</v>
      </c>
      <c r="K9113" s="9">
        <v>165000</v>
      </c>
      <c r="L9113" s="9">
        <v>49500</v>
      </c>
      <c r="M9113" s="10">
        <v>0.3</v>
      </c>
      <c r="N9113" s="4" t="s">
        <v>18</v>
      </c>
      <c r="O9113" s="4" t="str">
        <f>TEXT(Table1[[#This Row],[Invoice Date]],"yyyy")</f>
        <v>2021</v>
      </c>
      <c r="P9113" s="4" t="str">
        <f>TEXT(Table1[[#This Row],[Invoice Date]],"mmm")</f>
        <v>Dec</v>
      </c>
      <c r="Q9113" s="27">
        <f>WEEKNUM(Table1[[#This Row],[Invoice Date]]) + IF(YEAR(Table1[[#This Row],[Invoice Date]])=2021, 52, 0)</f>
        <v>102</v>
      </c>
    </row>
    <row r="9114" spans="2:17" ht="14.25" customHeight="1" x14ac:dyDescent="0.3">
      <c r="B9114" s="4" t="s">
        <v>26</v>
      </c>
      <c r="C9114" s="33">
        <v>1197831</v>
      </c>
      <c r="D9114" s="5">
        <v>44536</v>
      </c>
      <c r="E9114" s="4" t="s">
        <v>15</v>
      </c>
      <c r="F9114" s="4" t="s">
        <v>123</v>
      </c>
      <c r="G9114" s="4" t="s">
        <v>124</v>
      </c>
      <c r="H9114" s="6" t="s">
        <v>19</v>
      </c>
      <c r="I9114" s="7">
        <v>50</v>
      </c>
      <c r="J9114" s="8">
        <v>350</v>
      </c>
      <c r="K9114" s="9">
        <v>175000</v>
      </c>
      <c r="L9114" s="9">
        <v>61249.999999999993</v>
      </c>
      <c r="M9114" s="10">
        <v>0.35</v>
      </c>
      <c r="N9114" s="4" t="s">
        <v>18</v>
      </c>
      <c r="O9114" s="4" t="str">
        <f>TEXT(Table1[[#This Row],[Invoice Date]],"yyyy")</f>
        <v>2021</v>
      </c>
      <c r="P9114" s="4" t="str">
        <f>TEXT(Table1[[#This Row],[Invoice Date]],"mmm")</f>
        <v>Dec</v>
      </c>
      <c r="Q9114" s="27">
        <f>WEEKNUM(Table1[[#This Row],[Invoice Date]]) + IF(YEAR(Table1[[#This Row],[Invoice Date]])=2021, 52, 0)</f>
        <v>102</v>
      </c>
    </row>
    <row r="9115" spans="2:17" ht="14.25" customHeight="1" x14ac:dyDescent="0.3">
      <c r="B9115" s="4" t="s">
        <v>26</v>
      </c>
      <c r="C9115" s="33">
        <v>1197831</v>
      </c>
      <c r="D9115" s="5">
        <v>44536</v>
      </c>
      <c r="E9115" s="4" t="s">
        <v>15</v>
      </c>
      <c r="F9115" s="4" t="s">
        <v>127</v>
      </c>
      <c r="G9115" s="4" t="s">
        <v>128</v>
      </c>
      <c r="H9115" s="6" t="s">
        <v>23</v>
      </c>
      <c r="I9115" s="7">
        <v>64.999999999999986</v>
      </c>
      <c r="J9115" s="8">
        <v>325</v>
      </c>
      <c r="K9115" s="9">
        <v>211249.99999999994</v>
      </c>
      <c r="L9115" s="9">
        <v>84499.999999999985</v>
      </c>
      <c r="M9115" s="10">
        <v>0.4</v>
      </c>
      <c r="N9115" s="4" t="s">
        <v>18</v>
      </c>
      <c r="O9115" s="4" t="str">
        <f>TEXT(Table1[[#This Row],[Invoice Date]],"yyyy")</f>
        <v>2021</v>
      </c>
      <c r="P9115" s="4" t="str">
        <f>TEXT(Table1[[#This Row],[Invoice Date]],"mmm")</f>
        <v>Dec</v>
      </c>
      <c r="Q9115" s="27">
        <f>WEEKNUM(Table1[[#This Row],[Invoice Date]]) + IF(YEAR(Table1[[#This Row],[Invoice Date]])=2021, 52, 0)</f>
        <v>102</v>
      </c>
    </row>
    <row r="9116" spans="2:17" ht="14.25" customHeight="1" x14ac:dyDescent="0.3">
      <c r="B9116" s="4" t="s">
        <v>26</v>
      </c>
      <c r="C9116" s="33">
        <v>1197831</v>
      </c>
      <c r="D9116" s="5">
        <v>44536</v>
      </c>
      <c r="E9116" s="4" t="s">
        <v>15</v>
      </c>
      <c r="F9116" s="4" t="s">
        <v>123</v>
      </c>
      <c r="G9116" s="4" t="s">
        <v>124</v>
      </c>
      <c r="H9116" s="6" t="s">
        <v>23</v>
      </c>
      <c r="I9116" s="7">
        <v>64.999999999999986</v>
      </c>
      <c r="J9116" s="8">
        <v>375</v>
      </c>
      <c r="K9116" s="9">
        <v>243749.99999999994</v>
      </c>
      <c r="L9116" s="9">
        <v>97499.999999999985</v>
      </c>
      <c r="M9116" s="10">
        <v>0.4</v>
      </c>
      <c r="N9116" s="4" t="s">
        <v>18</v>
      </c>
      <c r="O9116" s="4" t="str">
        <f>TEXT(Table1[[#This Row],[Invoice Date]],"yyyy")</f>
        <v>2021</v>
      </c>
      <c r="P9116" s="4" t="str">
        <f>TEXT(Table1[[#This Row],[Invoice Date]],"mmm")</f>
        <v>Dec</v>
      </c>
      <c r="Q9116" s="27">
        <f>WEEKNUM(Table1[[#This Row],[Invoice Date]]) + IF(YEAR(Table1[[#This Row],[Invoice Date]])=2021, 52, 0)</f>
        <v>102</v>
      </c>
    </row>
    <row r="9117" spans="2:17" ht="14.25" customHeight="1" x14ac:dyDescent="0.3">
      <c r="B9117" s="4" t="s">
        <v>26</v>
      </c>
      <c r="C9117" s="33">
        <v>1197831</v>
      </c>
      <c r="D9117" s="5">
        <v>44536</v>
      </c>
      <c r="E9117" s="4" t="s">
        <v>15</v>
      </c>
      <c r="F9117" s="4" t="s">
        <v>127</v>
      </c>
      <c r="G9117" s="4" t="s">
        <v>128</v>
      </c>
      <c r="H9117" s="6" t="s">
        <v>17</v>
      </c>
      <c r="I9117" s="7">
        <v>60</v>
      </c>
      <c r="J9117" s="8">
        <v>500</v>
      </c>
      <c r="K9117" s="9">
        <v>300000</v>
      </c>
      <c r="L9117" s="9">
        <v>105000</v>
      </c>
      <c r="M9117" s="10">
        <v>0.35</v>
      </c>
      <c r="N9117" s="4" t="s">
        <v>18</v>
      </c>
      <c r="O9117" s="4" t="str">
        <f>TEXT(Table1[[#This Row],[Invoice Date]],"yyyy")</f>
        <v>2021</v>
      </c>
      <c r="P9117" s="4" t="str">
        <f>TEXT(Table1[[#This Row],[Invoice Date]],"mmm")</f>
        <v>Dec</v>
      </c>
      <c r="Q9117" s="27">
        <f>WEEKNUM(Table1[[#This Row],[Invoice Date]]) + IF(YEAR(Table1[[#This Row],[Invoice Date]])=2021, 52, 0)</f>
        <v>102</v>
      </c>
    </row>
    <row r="9118" spans="2:17" ht="14.25" customHeight="1" x14ac:dyDescent="0.3">
      <c r="B9118" s="4" t="s">
        <v>26</v>
      </c>
      <c r="C9118" s="33">
        <v>1197831</v>
      </c>
      <c r="D9118" s="5">
        <v>44536</v>
      </c>
      <c r="E9118" s="4" t="s">
        <v>15</v>
      </c>
      <c r="F9118" s="4" t="s">
        <v>123</v>
      </c>
      <c r="G9118" s="4" t="s">
        <v>124</v>
      </c>
      <c r="H9118" s="6" t="s">
        <v>17</v>
      </c>
      <c r="I9118" s="7">
        <v>60</v>
      </c>
      <c r="J9118" s="8">
        <v>550</v>
      </c>
      <c r="K9118" s="9">
        <v>330000</v>
      </c>
      <c r="L9118" s="9">
        <v>115499.99999999999</v>
      </c>
      <c r="M9118" s="10">
        <v>0.35</v>
      </c>
      <c r="N9118" s="4" t="s">
        <v>18</v>
      </c>
      <c r="O9118" s="4" t="str">
        <f>TEXT(Table1[[#This Row],[Invoice Date]],"yyyy")</f>
        <v>2021</v>
      </c>
      <c r="P9118" s="4" t="str">
        <f>TEXT(Table1[[#This Row],[Invoice Date]],"mmm")</f>
        <v>Dec</v>
      </c>
      <c r="Q9118" s="27">
        <f>WEEKNUM(Table1[[#This Row],[Invoice Date]]) + IF(YEAR(Table1[[#This Row],[Invoice Date]])=2021, 52, 0)</f>
        <v>102</v>
      </c>
    </row>
    <row r="9119" spans="2:17" ht="14.25" customHeight="1" x14ac:dyDescent="0.3">
      <c r="B9119" s="4" t="s">
        <v>14</v>
      </c>
      <c r="C9119" s="33">
        <v>1185732</v>
      </c>
      <c r="D9119" s="5">
        <v>44537</v>
      </c>
      <c r="E9119" s="4" t="s">
        <v>15</v>
      </c>
      <c r="F9119" s="4" t="s">
        <v>40</v>
      </c>
      <c r="G9119" s="4" t="s">
        <v>41</v>
      </c>
      <c r="H9119" s="6" t="s">
        <v>22</v>
      </c>
      <c r="I9119" s="7">
        <v>46</v>
      </c>
      <c r="J9119" s="8">
        <v>54</v>
      </c>
      <c r="K9119" s="9">
        <v>2484</v>
      </c>
      <c r="L9119" s="9">
        <v>968.75999999999988</v>
      </c>
      <c r="M9119" s="10">
        <v>0.38999999999999996</v>
      </c>
      <c r="N9119" s="4" t="s">
        <v>24</v>
      </c>
      <c r="O9119" s="4" t="str">
        <f>TEXT(Table1[[#This Row],[Invoice Date]],"yyyy")</f>
        <v>2021</v>
      </c>
      <c r="P9119" s="4" t="str">
        <f>TEXT(Table1[[#This Row],[Invoice Date]],"mmm")</f>
        <v>Dec</v>
      </c>
      <c r="Q9119" s="27">
        <f>WEEKNUM(Table1[[#This Row],[Invoice Date]]) + IF(YEAR(Table1[[#This Row],[Invoice Date]])=2021, 52, 0)</f>
        <v>102</v>
      </c>
    </row>
    <row r="9120" spans="2:17" ht="14.25" customHeight="1" x14ac:dyDescent="0.3">
      <c r="B9120" s="4" t="s">
        <v>14</v>
      </c>
      <c r="C9120" s="33">
        <v>1185732</v>
      </c>
      <c r="D9120" s="5">
        <v>44537</v>
      </c>
      <c r="E9120" s="4" t="s">
        <v>15</v>
      </c>
      <c r="F9120" s="4" t="s">
        <v>40</v>
      </c>
      <c r="G9120" s="4" t="s">
        <v>41</v>
      </c>
      <c r="H9120" s="6" t="s">
        <v>22</v>
      </c>
      <c r="I9120" s="7">
        <v>61</v>
      </c>
      <c r="J9120" s="8">
        <v>46</v>
      </c>
      <c r="K9120" s="9">
        <v>2806</v>
      </c>
      <c r="L9120" s="9">
        <v>1290.76</v>
      </c>
      <c r="M9120" s="10">
        <v>0.45999999999999996</v>
      </c>
      <c r="N9120" s="4" t="s">
        <v>83</v>
      </c>
      <c r="O9120" s="4" t="str">
        <f>TEXT(Table1[[#This Row],[Invoice Date]],"yyyy")</f>
        <v>2021</v>
      </c>
      <c r="P9120" s="4" t="str">
        <f>TEXT(Table1[[#This Row],[Invoice Date]],"mmm")</f>
        <v>Dec</v>
      </c>
      <c r="Q9120" s="27">
        <f>WEEKNUM(Table1[[#This Row],[Invoice Date]]) + IF(YEAR(Table1[[#This Row],[Invoice Date]])=2021, 52, 0)</f>
        <v>102</v>
      </c>
    </row>
    <row r="9121" spans="2:17" ht="14.25" customHeight="1" x14ac:dyDescent="0.3">
      <c r="B9121" s="4" t="s">
        <v>14</v>
      </c>
      <c r="C9121" s="33">
        <v>1185732</v>
      </c>
      <c r="D9121" s="5">
        <v>44537</v>
      </c>
      <c r="E9121" s="4" t="s">
        <v>15</v>
      </c>
      <c r="F9121" s="4" t="s">
        <v>40</v>
      </c>
      <c r="G9121" s="4" t="s">
        <v>41</v>
      </c>
      <c r="H9121" s="6" t="s">
        <v>22</v>
      </c>
      <c r="I9121" s="7">
        <v>65</v>
      </c>
      <c r="J9121" s="8">
        <v>175</v>
      </c>
      <c r="K9121" s="9">
        <v>113750</v>
      </c>
      <c r="L9121" s="9">
        <v>39812.5</v>
      </c>
      <c r="M9121" s="10">
        <v>0.35</v>
      </c>
      <c r="N9121" s="4" t="s">
        <v>24</v>
      </c>
      <c r="O9121" s="4" t="str">
        <f>TEXT(Table1[[#This Row],[Invoice Date]],"yyyy")</f>
        <v>2021</v>
      </c>
      <c r="P9121" s="4" t="str">
        <f>TEXT(Table1[[#This Row],[Invoice Date]],"mmm")</f>
        <v>Dec</v>
      </c>
      <c r="Q9121" s="27">
        <f>WEEKNUM(Table1[[#This Row],[Invoice Date]]) + IF(YEAR(Table1[[#This Row],[Invoice Date]])=2021, 52, 0)</f>
        <v>102</v>
      </c>
    </row>
    <row r="9122" spans="2:17" ht="14.25" customHeight="1" x14ac:dyDescent="0.3">
      <c r="B9122" s="4" t="s">
        <v>14</v>
      </c>
      <c r="C9122" s="33">
        <v>1185732</v>
      </c>
      <c r="D9122" s="5">
        <v>44538</v>
      </c>
      <c r="E9122" s="4" t="s">
        <v>36</v>
      </c>
      <c r="F9122" s="4" t="s">
        <v>110</v>
      </c>
      <c r="G9122" s="4" t="s">
        <v>111</v>
      </c>
      <c r="H9122" s="6" t="s">
        <v>21</v>
      </c>
      <c r="I9122" s="7">
        <v>47</v>
      </c>
      <c r="J9122" s="8">
        <v>54</v>
      </c>
      <c r="K9122" s="9">
        <v>2538</v>
      </c>
      <c r="L9122" s="9">
        <v>1040.58</v>
      </c>
      <c r="M9122" s="10">
        <v>0.41</v>
      </c>
      <c r="N9122" s="4" t="s">
        <v>83</v>
      </c>
      <c r="O9122" s="4" t="str">
        <f>TEXT(Table1[[#This Row],[Invoice Date]],"yyyy")</f>
        <v>2021</v>
      </c>
      <c r="P9122" s="4" t="str">
        <f>TEXT(Table1[[#This Row],[Invoice Date]],"mmm")</f>
        <v>Dec</v>
      </c>
      <c r="Q9122" s="27">
        <f>WEEKNUM(Table1[[#This Row],[Invoice Date]]) + IF(YEAR(Table1[[#This Row],[Invoice Date]])=2021, 52, 0)</f>
        <v>102</v>
      </c>
    </row>
    <row r="9123" spans="2:17" ht="14.25" customHeight="1" x14ac:dyDescent="0.3">
      <c r="B9123" s="4" t="s">
        <v>14</v>
      </c>
      <c r="C9123" s="33">
        <v>1185732</v>
      </c>
      <c r="D9123" s="5">
        <v>44538</v>
      </c>
      <c r="E9123" s="4" t="s">
        <v>36</v>
      </c>
      <c r="F9123" s="4" t="s">
        <v>110</v>
      </c>
      <c r="G9123" s="4" t="s">
        <v>111</v>
      </c>
      <c r="H9123" s="6" t="s">
        <v>22</v>
      </c>
      <c r="I9123" s="7">
        <v>58</v>
      </c>
      <c r="J9123" s="8">
        <v>54</v>
      </c>
      <c r="K9123" s="9">
        <v>3132</v>
      </c>
      <c r="L9123" s="9">
        <v>1409.3999999999999</v>
      </c>
      <c r="M9123" s="10">
        <v>0.44999999999999996</v>
      </c>
      <c r="N9123" s="4" t="s">
        <v>83</v>
      </c>
      <c r="O9123" s="4" t="str">
        <f>TEXT(Table1[[#This Row],[Invoice Date]],"yyyy")</f>
        <v>2021</v>
      </c>
      <c r="P9123" s="4" t="str">
        <f>TEXT(Table1[[#This Row],[Invoice Date]],"mmm")</f>
        <v>Dec</v>
      </c>
      <c r="Q9123" s="27">
        <f>WEEKNUM(Table1[[#This Row],[Invoice Date]]) + IF(YEAR(Table1[[#This Row],[Invoice Date]])=2021, 52, 0)</f>
        <v>102</v>
      </c>
    </row>
    <row r="9124" spans="2:17" ht="14.25" customHeight="1" x14ac:dyDescent="0.3">
      <c r="B9124" s="4" t="s">
        <v>14</v>
      </c>
      <c r="C9124" s="33">
        <v>1185732</v>
      </c>
      <c r="D9124" s="5">
        <v>44538</v>
      </c>
      <c r="E9124" s="4" t="s">
        <v>36</v>
      </c>
      <c r="F9124" s="4" t="s">
        <v>110</v>
      </c>
      <c r="G9124" s="4" t="s">
        <v>111</v>
      </c>
      <c r="H9124" s="6" t="s">
        <v>19</v>
      </c>
      <c r="I9124" s="7">
        <v>46</v>
      </c>
      <c r="J9124" s="8">
        <v>75</v>
      </c>
      <c r="K9124" s="9">
        <v>3450</v>
      </c>
      <c r="L9124" s="9">
        <v>1552.4999999999998</v>
      </c>
      <c r="M9124" s="10">
        <v>0.44999999999999996</v>
      </c>
      <c r="N9124" s="4" t="s">
        <v>83</v>
      </c>
      <c r="O9124" s="4" t="str">
        <f>TEXT(Table1[[#This Row],[Invoice Date]],"yyyy")</f>
        <v>2021</v>
      </c>
      <c r="P9124" s="4" t="str">
        <f>TEXT(Table1[[#This Row],[Invoice Date]],"mmm")</f>
        <v>Dec</v>
      </c>
      <c r="Q9124" s="27">
        <f>WEEKNUM(Table1[[#This Row],[Invoice Date]]) + IF(YEAR(Table1[[#This Row],[Invoice Date]])=2021, 52, 0)</f>
        <v>102</v>
      </c>
    </row>
    <row r="9125" spans="2:17" ht="14.25" customHeight="1" x14ac:dyDescent="0.3">
      <c r="B9125" s="4" t="s">
        <v>14</v>
      </c>
      <c r="C9125" s="33">
        <v>1185732</v>
      </c>
      <c r="D9125" s="5">
        <v>44538</v>
      </c>
      <c r="E9125" s="4" t="s">
        <v>36</v>
      </c>
      <c r="F9125" s="4" t="s">
        <v>110</v>
      </c>
      <c r="G9125" s="4" t="s">
        <v>111</v>
      </c>
      <c r="H9125" s="6" t="s">
        <v>20</v>
      </c>
      <c r="I9125" s="7">
        <v>48</v>
      </c>
      <c r="J9125" s="8">
        <v>73</v>
      </c>
      <c r="K9125" s="9">
        <v>3504</v>
      </c>
      <c r="L9125" s="9">
        <v>1576.8</v>
      </c>
      <c r="M9125" s="10">
        <v>0.44999999999999996</v>
      </c>
      <c r="N9125" s="4" t="s">
        <v>83</v>
      </c>
      <c r="O9125" s="4" t="str">
        <f>TEXT(Table1[[#This Row],[Invoice Date]],"yyyy")</f>
        <v>2021</v>
      </c>
      <c r="P9125" s="4" t="str">
        <f>TEXT(Table1[[#This Row],[Invoice Date]],"mmm")</f>
        <v>Dec</v>
      </c>
      <c r="Q9125" s="27">
        <f>WEEKNUM(Table1[[#This Row],[Invoice Date]]) + IF(YEAR(Table1[[#This Row],[Invoice Date]])=2021, 52, 0)</f>
        <v>102</v>
      </c>
    </row>
    <row r="9126" spans="2:17" ht="14.25" customHeight="1" x14ac:dyDescent="0.3">
      <c r="B9126" s="4" t="s">
        <v>14</v>
      </c>
      <c r="C9126" s="33">
        <v>1185732</v>
      </c>
      <c r="D9126" s="5">
        <v>44538</v>
      </c>
      <c r="E9126" s="4" t="s">
        <v>36</v>
      </c>
      <c r="F9126" s="4" t="s">
        <v>110</v>
      </c>
      <c r="G9126" s="4" t="s">
        <v>111</v>
      </c>
      <c r="H9126" s="6" t="s">
        <v>23</v>
      </c>
      <c r="I9126" s="7">
        <v>63</v>
      </c>
      <c r="J9126" s="8">
        <v>78</v>
      </c>
      <c r="K9126" s="9">
        <v>4914</v>
      </c>
      <c r="L9126" s="9">
        <v>2604.42</v>
      </c>
      <c r="M9126" s="10">
        <v>0.53</v>
      </c>
      <c r="N9126" s="4" t="s">
        <v>83</v>
      </c>
      <c r="O9126" s="4" t="str">
        <f>TEXT(Table1[[#This Row],[Invoice Date]],"yyyy")</f>
        <v>2021</v>
      </c>
      <c r="P9126" s="4" t="str">
        <f>TEXT(Table1[[#This Row],[Invoice Date]],"mmm")</f>
        <v>Dec</v>
      </c>
      <c r="Q9126" s="27">
        <f>WEEKNUM(Table1[[#This Row],[Invoice Date]]) + IF(YEAR(Table1[[#This Row],[Invoice Date]])=2021, 52, 0)</f>
        <v>102</v>
      </c>
    </row>
    <row r="9127" spans="2:17" ht="14.25" customHeight="1" x14ac:dyDescent="0.3">
      <c r="B9127" s="4" t="s">
        <v>14</v>
      </c>
      <c r="C9127" s="33">
        <v>1185732</v>
      </c>
      <c r="D9127" s="5">
        <v>44538</v>
      </c>
      <c r="E9127" s="4" t="s">
        <v>15</v>
      </c>
      <c r="F9127" s="4" t="s">
        <v>40</v>
      </c>
      <c r="G9127" s="4" t="s">
        <v>41</v>
      </c>
      <c r="H9127" s="6" t="s">
        <v>23</v>
      </c>
      <c r="I9127" s="7">
        <v>49</v>
      </c>
      <c r="J9127" s="8">
        <v>123</v>
      </c>
      <c r="K9127" s="9">
        <v>6027</v>
      </c>
      <c r="L9127" s="9">
        <v>2169.7199999999998</v>
      </c>
      <c r="M9127" s="10">
        <v>0.36</v>
      </c>
      <c r="N9127" s="4" t="s">
        <v>24</v>
      </c>
      <c r="O9127" s="4" t="str">
        <f>TEXT(Table1[[#This Row],[Invoice Date]],"yyyy")</f>
        <v>2021</v>
      </c>
      <c r="P9127" s="4" t="str">
        <f>TEXT(Table1[[#This Row],[Invoice Date]],"mmm")</f>
        <v>Dec</v>
      </c>
      <c r="Q9127" s="27">
        <f>WEEKNUM(Table1[[#This Row],[Invoice Date]]) + IF(YEAR(Table1[[#This Row],[Invoice Date]])=2021, 52, 0)</f>
        <v>102</v>
      </c>
    </row>
    <row r="9128" spans="2:17" ht="14.25" customHeight="1" x14ac:dyDescent="0.3">
      <c r="B9128" s="4" t="s">
        <v>14</v>
      </c>
      <c r="C9128" s="33">
        <v>1185732</v>
      </c>
      <c r="D9128" s="5">
        <v>44538</v>
      </c>
      <c r="E9128" s="4" t="s">
        <v>15</v>
      </c>
      <c r="F9128" s="4" t="s">
        <v>40</v>
      </c>
      <c r="G9128" s="4" t="s">
        <v>41</v>
      </c>
      <c r="H9128" s="6" t="s">
        <v>23</v>
      </c>
      <c r="I9128" s="7">
        <v>64</v>
      </c>
      <c r="J9128" s="8">
        <v>95</v>
      </c>
      <c r="K9128" s="9">
        <v>6080</v>
      </c>
      <c r="L9128" s="9">
        <v>2614.4</v>
      </c>
      <c r="M9128" s="10">
        <v>0.43</v>
      </c>
      <c r="N9128" s="4" t="s">
        <v>83</v>
      </c>
      <c r="O9128" s="4" t="str">
        <f>TEXT(Table1[[#This Row],[Invoice Date]],"yyyy")</f>
        <v>2021</v>
      </c>
      <c r="P9128" s="4" t="str">
        <f>TEXT(Table1[[#This Row],[Invoice Date]],"mmm")</f>
        <v>Dec</v>
      </c>
      <c r="Q9128" s="27">
        <f>WEEKNUM(Table1[[#This Row],[Invoice Date]]) + IF(YEAR(Table1[[#This Row],[Invoice Date]])=2021, 52, 0)</f>
        <v>102</v>
      </c>
    </row>
    <row r="9129" spans="2:17" ht="14.25" customHeight="1" x14ac:dyDescent="0.3">
      <c r="B9129" s="4" t="s">
        <v>14</v>
      </c>
      <c r="C9129" s="33">
        <v>1185732</v>
      </c>
      <c r="D9129" s="5">
        <v>44538</v>
      </c>
      <c r="E9129" s="4" t="s">
        <v>36</v>
      </c>
      <c r="F9129" s="4" t="s">
        <v>110</v>
      </c>
      <c r="G9129" s="4" t="s">
        <v>111</v>
      </c>
      <c r="H9129" s="6" t="s">
        <v>17</v>
      </c>
      <c r="I9129" s="7">
        <v>55</v>
      </c>
      <c r="J9129" s="8">
        <v>150</v>
      </c>
      <c r="K9129" s="9">
        <v>8250</v>
      </c>
      <c r="L9129" s="9">
        <v>3794.9999999999995</v>
      </c>
      <c r="M9129" s="10">
        <v>0.45999999999999996</v>
      </c>
      <c r="N9129" s="4" t="s">
        <v>83</v>
      </c>
      <c r="O9129" s="4" t="str">
        <f>TEXT(Table1[[#This Row],[Invoice Date]],"yyyy")</f>
        <v>2021</v>
      </c>
      <c r="P9129" s="4" t="str">
        <f>TEXT(Table1[[#This Row],[Invoice Date]],"mmm")</f>
        <v>Dec</v>
      </c>
      <c r="Q9129" s="27">
        <f>WEEKNUM(Table1[[#This Row],[Invoice Date]]) + IF(YEAR(Table1[[#This Row],[Invoice Date]])=2021, 52, 0)</f>
        <v>102</v>
      </c>
    </row>
    <row r="9130" spans="2:17" ht="14.25" customHeight="1" x14ac:dyDescent="0.3">
      <c r="B9130" s="4" t="s">
        <v>34</v>
      </c>
      <c r="C9130" s="33">
        <v>1189833</v>
      </c>
      <c r="D9130" s="5">
        <v>44538</v>
      </c>
      <c r="E9130" s="4" t="s">
        <v>15</v>
      </c>
      <c r="F9130" s="4" t="s">
        <v>16</v>
      </c>
      <c r="G9130" s="4" t="s">
        <v>69</v>
      </c>
      <c r="H9130" s="6" t="s">
        <v>21</v>
      </c>
      <c r="I9130" s="7">
        <v>54</v>
      </c>
      <c r="J9130" s="8">
        <v>155</v>
      </c>
      <c r="K9130" s="9">
        <v>8370</v>
      </c>
      <c r="L9130" s="9">
        <v>3431.7</v>
      </c>
      <c r="M9130" s="10">
        <v>0.41</v>
      </c>
      <c r="N9130" s="4" t="s">
        <v>83</v>
      </c>
      <c r="O9130" s="4" t="str">
        <f>TEXT(Table1[[#This Row],[Invoice Date]],"yyyy")</f>
        <v>2021</v>
      </c>
      <c r="P9130" s="4" t="str">
        <f>TEXT(Table1[[#This Row],[Invoice Date]],"mmm")</f>
        <v>Dec</v>
      </c>
      <c r="Q9130" s="27">
        <f>WEEKNUM(Table1[[#This Row],[Invoice Date]]) + IF(YEAR(Table1[[#This Row],[Invoice Date]])=2021, 52, 0)</f>
        <v>102</v>
      </c>
    </row>
    <row r="9131" spans="2:17" ht="14.25" customHeight="1" x14ac:dyDescent="0.3">
      <c r="B9131" s="4" t="s">
        <v>34</v>
      </c>
      <c r="C9131" s="33">
        <v>1189833</v>
      </c>
      <c r="D9131" s="5">
        <v>44538</v>
      </c>
      <c r="E9131" s="4" t="s">
        <v>15</v>
      </c>
      <c r="F9131" s="4" t="s">
        <v>16</v>
      </c>
      <c r="G9131" s="4" t="s">
        <v>69</v>
      </c>
      <c r="H9131" s="6" t="s">
        <v>20</v>
      </c>
      <c r="I9131" s="7">
        <v>52</v>
      </c>
      <c r="J9131" s="8">
        <v>163</v>
      </c>
      <c r="K9131" s="9">
        <v>8476</v>
      </c>
      <c r="L9131" s="9">
        <v>3305.6400000000003</v>
      </c>
      <c r="M9131" s="10">
        <v>0.39</v>
      </c>
      <c r="N9131" s="4" t="s">
        <v>83</v>
      </c>
      <c r="O9131" s="4" t="str">
        <f>TEXT(Table1[[#This Row],[Invoice Date]],"yyyy")</f>
        <v>2021</v>
      </c>
      <c r="P9131" s="4" t="str">
        <f>TEXT(Table1[[#This Row],[Invoice Date]],"mmm")</f>
        <v>Dec</v>
      </c>
      <c r="Q9131" s="27">
        <f>WEEKNUM(Table1[[#This Row],[Invoice Date]]) + IF(YEAR(Table1[[#This Row],[Invoice Date]])=2021, 52, 0)</f>
        <v>102</v>
      </c>
    </row>
    <row r="9132" spans="2:17" ht="14.25" customHeight="1" x14ac:dyDescent="0.3">
      <c r="B9132" s="4" t="s">
        <v>30</v>
      </c>
      <c r="C9132" s="34">
        <v>1128299</v>
      </c>
      <c r="D9132" s="5">
        <v>44538</v>
      </c>
      <c r="E9132" s="4" t="s">
        <v>15</v>
      </c>
      <c r="F9132" s="4" t="s">
        <v>16</v>
      </c>
      <c r="G9132" s="4" t="s">
        <v>69</v>
      </c>
      <c r="H9132" s="6" t="s">
        <v>19</v>
      </c>
      <c r="I9132" s="7">
        <v>51</v>
      </c>
      <c r="J9132" s="8">
        <v>169</v>
      </c>
      <c r="K9132" s="9">
        <v>8619</v>
      </c>
      <c r="L9132" s="9">
        <v>4309.5</v>
      </c>
      <c r="M9132" s="10">
        <v>0.5</v>
      </c>
      <c r="N9132" s="4" t="s">
        <v>83</v>
      </c>
      <c r="O9132" s="4" t="str">
        <f>TEXT(Table1[[#This Row],[Invoice Date]],"yyyy")</f>
        <v>2021</v>
      </c>
      <c r="P9132" s="4" t="str">
        <f>TEXT(Table1[[#This Row],[Invoice Date]],"mmm")</f>
        <v>Dec</v>
      </c>
      <c r="Q9132" s="27">
        <f>WEEKNUM(Table1[[#This Row],[Invoice Date]]) + IF(YEAR(Table1[[#This Row],[Invoice Date]])=2021, 52, 0)</f>
        <v>102</v>
      </c>
    </row>
    <row r="9133" spans="2:17" ht="14.25" customHeight="1" x14ac:dyDescent="0.3">
      <c r="B9133" s="4" t="s">
        <v>34</v>
      </c>
      <c r="C9133" s="33">
        <v>1189833</v>
      </c>
      <c r="D9133" s="5">
        <v>44538</v>
      </c>
      <c r="E9133" s="4" t="s">
        <v>15</v>
      </c>
      <c r="F9133" s="4" t="s">
        <v>16</v>
      </c>
      <c r="G9133" s="4" t="s">
        <v>69</v>
      </c>
      <c r="H9133" s="6" t="s">
        <v>22</v>
      </c>
      <c r="I9133" s="7">
        <v>60</v>
      </c>
      <c r="J9133" s="8">
        <v>155</v>
      </c>
      <c r="K9133" s="9">
        <v>9300</v>
      </c>
      <c r="L9133" s="9">
        <v>4278</v>
      </c>
      <c r="M9133" s="10">
        <v>0.45999999999999996</v>
      </c>
      <c r="N9133" s="4" t="s">
        <v>83</v>
      </c>
      <c r="O9133" s="4" t="str">
        <f>TEXT(Table1[[#This Row],[Invoice Date]],"yyyy")</f>
        <v>2021</v>
      </c>
      <c r="P9133" s="4" t="str">
        <f>TEXT(Table1[[#This Row],[Invoice Date]],"mmm")</f>
        <v>Dec</v>
      </c>
      <c r="Q9133" s="27">
        <f>WEEKNUM(Table1[[#This Row],[Invoice Date]]) + IF(YEAR(Table1[[#This Row],[Invoice Date]])=2021, 52, 0)</f>
        <v>102</v>
      </c>
    </row>
    <row r="9134" spans="2:17" ht="14.25" customHeight="1" x14ac:dyDescent="0.3">
      <c r="B9134" s="4" t="s">
        <v>34</v>
      </c>
      <c r="C9134" s="33">
        <v>1189833</v>
      </c>
      <c r="D9134" s="5">
        <v>44538</v>
      </c>
      <c r="E9134" s="4" t="s">
        <v>15</v>
      </c>
      <c r="F9134" s="4" t="s">
        <v>16</v>
      </c>
      <c r="G9134" s="4" t="s">
        <v>69</v>
      </c>
      <c r="H9134" s="6" t="s">
        <v>23</v>
      </c>
      <c r="I9134" s="7">
        <v>69</v>
      </c>
      <c r="J9134" s="8">
        <v>182</v>
      </c>
      <c r="K9134" s="9">
        <v>12558</v>
      </c>
      <c r="L9134" s="9">
        <v>8037.12</v>
      </c>
      <c r="M9134" s="10">
        <v>0.64</v>
      </c>
      <c r="N9134" s="4" t="s">
        <v>83</v>
      </c>
      <c r="O9134" s="4" t="str">
        <f>TEXT(Table1[[#This Row],[Invoice Date]],"yyyy")</f>
        <v>2021</v>
      </c>
      <c r="P9134" s="4" t="str">
        <f>TEXT(Table1[[#This Row],[Invoice Date]],"mmm")</f>
        <v>Dec</v>
      </c>
      <c r="Q9134" s="27">
        <f>WEEKNUM(Table1[[#This Row],[Invoice Date]]) + IF(YEAR(Table1[[#This Row],[Invoice Date]])=2021, 52, 0)</f>
        <v>102</v>
      </c>
    </row>
    <row r="9135" spans="2:17" ht="14.25" customHeight="1" x14ac:dyDescent="0.3">
      <c r="B9135" s="4" t="s">
        <v>30</v>
      </c>
      <c r="C9135" s="34">
        <v>1128299</v>
      </c>
      <c r="D9135" s="5">
        <v>44538</v>
      </c>
      <c r="E9135" s="4" t="s">
        <v>15</v>
      </c>
      <c r="F9135" s="4" t="s">
        <v>16</v>
      </c>
      <c r="G9135" s="4" t="s">
        <v>69</v>
      </c>
      <c r="H9135" s="6" t="s">
        <v>17</v>
      </c>
      <c r="I9135" s="7">
        <v>59</v>
      </c>
      <c r="J9135" s="8">
        <v>245</v>
      </c>
      <c r="K9135" s="9">
        <v>14455</v>
      </c>
      <c r="L9135" s="9">
        <v>8383.9000000000015</v>
      </c>
      <c r="M9135" s="10">
        <v>0.58000000000000007</v>
      </c>
      <c r="N9135" s="4" t="s">
        <v>83</v>
      </c>
      <c r="O9135" s="4" t="str">
        <f>TEXT(Table1[[#This Row],[Invoice Date]],"yyyy")</f>
        <v>2021</v>
      </c>
      <c r="P9135" s="4" t="str">
        <f>TEXT(Table1[[#This Row],[Invoice Date]],"mmm")</f>
        <v>Dec</v>
      </c>
      <c r="Q9135" s="27">
        <f>WEEKNUM(Table1[[#This Row],[Invoice Date]]) + IF(YEAR(Table1[[#This Row],[Invoice Date]])=2021, 52, 0)</f>
        <v>102</v>
      </c>
    </row>
    <row r="9136" spans="2:17" ht="14.25" customHeight="1" x14ac:dyDescent="0.3">
      <c r="B9136" s="4" t="s">
        <v>14</v>
      </c>
      <c r="C9136" s="33">
        <v>1185732</v>
      </c>
      <c r="D9136" s="5">
        <v>44538</v>
      </c>
      <c r="E9136" s="4" t="s">
        <v>36</v>
      </c>
      <c r="F9136" s="4" t="s">
        <v>110</v>
      </c>
      <c r="G9136" s="4" t="s">
        <v>111</v>
      </c>
      <c r="H9136" s="6" t="s">
        <v>21</v>
      </c>
      <c r="I9136" s="7">
        <v>50</v>
      </c>
      <c r="J9136" s="8">
        <v>200</v>
      </c>
      <c r="K9136" s="9">
        <v>100000</v>
      </c>
      <c r="L9136" s="9">
        <v>30000</v>
      </c>
      <c r="M9136" s="10">
        <v>0.3</v>
      </c>
      <c r="N9136" s="4" t="s">
        <v>18</v>
      </c>
      <c r="O9136" s="4" t="str">
        <f>TEXT(Table1[[#This Row],[Invoice Date]],"yyyy")</f>
        <v>2021</v>
      </c>
      <c r="P9136" s="4" t="str">
        <f>TEXT(Table1[[#This Row],[Invoice Date]],"mmm")</f>
        <v>Dec</v>
      </c>
      <c r="Q9136" s="27">
        <f>WEEKNUM(Table1[[#This Row],[Invoice Date]]) + IF(YEAR(Table1[[#This Row],[Invoice Date]])=2021, 52, 0)</f>
        <v>102</v>
      </c>
    </row>
    <row r="9137" spans="2:17" ht="14.25" customHeight="1" x14ac:dyDescent="0.3">
      <c r="B9137" s="4" t="s">
        <v>14</v>
      </c>
      <c r="C9137" s="33">
        <v>1185732</v>
      </c>
      <c r="D9137" s="5">
        <v>44538</v>
      </c>
      <c r="E9137" s="4" t="s">
        <v>36</v>
      </c>
      <c r="F9137" s="4" t="s">
        <v>110</v>
      </c>
      <c r="G9137" s="4" t="s">
        <v>111</v>
      </c>
      <c r="H9137" s="6" t="s">
        <v>22</v>
      </c>
      <c r="I9137" s="7">
        <v>60</v>
      </c>
      <c r="J9137" s="8">
        <v>200</v>
      </c>
      <c r="K9137" s="9">
        <v>120000</v>
      </c>
      <c r="L9137" s="9">
        <v>42000</v>
      </c>
      <c r="M9137" s="10">
        <v>0.35</v>
      </c>
      <c r="N9137" s="4" t="s">
        <v>18</v>
      </c>
      <c r="O9137" s="4" t="str">
        <f>TEXT(Table1[[#This Row],[Invoice Date]],"yyyy")</f>
        <v>2021</v>
      </c>
      <c r="P9137" s="4" t="str">
        <f>TEXT(Table1[[#This Row],[Invoice Date]],"mmm")</f>
        <v>Dec</v>
      </c>
      <c r="Q9137" s="27">
        <f>WEEKNUM(Table1[[#This Row],[Invoice Date]]) + IF(YEAR(Table1[[#This Row],[Invoice Date]])=2021, 52, 0)</f>
        <v>102</v>
      </c>
    </row>
    <row r="9138" spans="2:17" ht="14.25" customHeight="1" x14ac:dyDescent="0.3">
      <c r="B9138" s="4" t="s">
        <v>14</v>
      </c>
      <c r="C9138" s="33">
        <v>1185732</v>
      </c>
      <c r="D9138" s="5">
        <v>44538</v>
      </c>
      <c r="E9138" s="4" t="s">
        <v>36</v>
      </c>
      <c r="F9138" s="4" t="s">
        <v>110</v>
      </c>
      <c r="G9138" s="4" t="s">
        <v>111</v>
      </c>
      <c r="H9138" s="6" t="s">
        <v>20</v>
      </c>
      <c r="I9138" s="7">
        <v>50</v>
      </c>
      <c r="J9138" s="8">
        <v>250</v>
      </c>
      <c r="K9138" s="9">
        <v>125000</v>
      </c>
      <c r="L9138" s="9">
        <v>37500</v>
      </c>
      <c r="M9138" s="10">
        <v>0.3</v>
      </c>
      <c r="N9138" s="4" t="s">
        <v>18</v>
      </c>
      <c r="O9138" s="4" t="str">
        <f>TEXT(Table1[[#This Row],[Invoice Date]],"yyyy")</f>
        <v>2021</v>
      </c>
      <c r="P9138" s="4" t="str">
        <f>TEXT(Table1[[#This Row],[Invoice Date]],"mmm")</f>
        <v>Dec</v>
      </c>
      <c r="Q9138" s="27">
        <f>WEEKNUM(Table1[[#This Row],[Invoice Date]]) + IF(YEAR(Table1[[#This Row],[Invoice Date]])=2021, 52, 0)</f>
        <v>102</v>
      </c>
    </row>
    <row r="9139" spans="2:17" ht="14.25" customHeight="1" x14ac:dyDescent="0.3">
      <c r="B9139" s="4" t="s">
        <v>14</v>
      </c>
      <c r="C9139" s="33">
        <v>1185732</v>
      </c>
      <c r="D9139" s="5">
        <v>44538</v>
      </c>
      <c r="E9139" s="4" t="s">
        <v>36</v>
      </c>
      <c r="F9139" s="4" t="s">
        <v>110</v>
      </c>
      <c r="G9139" s="4" t="s">
        <v>111</v>
      </c>
      <c r="H9139" s="6" t="s">
        <v>19</v>
      </c>
      <c r="I9139" s="7">
        <v>50</v>
      </c>
      <c r="J9139" s="8">
        <v>300</v>
      </c>
      <c r="K9139" s="9">
        <v>150000</v>
      </c>
      <c r="L9139" s="9">
        <v>45000</v>
      </c>
      <c r="M9139" s="10">
        <v>0.3</v>
      </c>
      <c r="N9139" s="4" t="s">
        <v>18</v>
      </c>
      <c r="O9139" s="4" t="str">
        <f>TEXT(Table1[[#This Row],[Invoice Date]],"yyyy")</f>
        <v>2021</v>
      </c>
      <c r="P9139" s="4" t="str">
        <f>TEXT(Table1[[#This Row],[Invoice Date]],"mmm")</f>
        <v>Dec</v>
      </c>
      <c r="Q9139" s="27">
        <f>WEEKNUM(Table1[[#This Row],[Invoice Date]]) + IF(YEAR(Table1[[#This Row],[Invoice Date]])=2021, 52, 0)</f>
        <v>102</v>
      </c>
    </row>
    <row r="9140" spans="2:17" ht="14.25" customHeight="1" x14ac:dyDescent="0.3">
      <c r="B9140" s="4" t="s">
        <v>14</v>
      </c>
      <c r="C9140" s="33">
        <v>1185732</v>
      </c>
      <c r="D9140" s="5">
        <v>44538</v>
      </c>
      <c r="E9140" s="4" t="s">
        <v>36</v>
      </c>
      <c r="F9140" s="4" t="s">
        <v>110</v>
      </c>
      <c r="G9140" s="4" t="s">
        <v>111</v>
      </c>
      <c r="H9140" s="6" t="s">
        <v>23</v>
      </c>
      <c r="I9140" s="7">
        <v>64.999999999999986</v>
      </c>
      <c r="J9140" s="8">
        <v>300</v>
      </c>
      <c r="K9140" s="9">
        <v>194999.99999999997</v>
      </c>
      <c r="L9140" s="9">
        <v>77999.999999999985</v>
      </c>
      <c r="M9140" s="10">
        <v>0.4</v>
      </c>
      <c r="N9140" s="4" t="s">
        <v>18</v>
      </c>
      <c r="O9140" s="4" t="str">
        <f>TEXT(Table1[[#This Row],[Invoice Date]],"yyyy")</f>
        <v>2021</v>
      </c>
      <c r="P9140" s="4" t="str">
        <f>TEXT(Table1[[#This Row],[Invoice Date]],"mmm")</f>
        <v>Dec</v>
      </c>
      <c r="Q9140" s="27">
        <f>WEEKNUM(Table1[[#This Row],[Invoice Date]]) + IF(YEAR(Table1[[#This Row],[Invoice Date]])=2021, 52, 0)</f>
        <v>102</v>
      </c>
    </row>
    <row r="9141" spans="2:17" ht="14.25" customHeight="1" x14ac:dyDescent="0.3">
      <c r="B9141" s="4" t="s">
        <v>14</v>
      </c>
      <c r="C9141" s="33">
        <v>1185732</v>
      </c>
      <c r="D9141" s="5">
        <v>44538</v>
      </c>
      <c r="E9141" s="4" t="s">
        <v>15</v>
      </c>
      <c r="F9141" s="4" t="s">
        <v>40</v>
      </c>
      <c r="G9141" s="4" t="s">
        <v>41</v>
      </c>
      <c r="H9141" s="6" t="s">
        <v>23</v>
      </c>
      <c r="I9141" s="7">
        <v>70</v>
      </c>
      <c r="J9141" s="8">
        <v>350</v>
      </c>
      <c r="K9141" s="9">
        <v>245000</v>
      </c>
      <c r="L9141" s="9">
        <v>73500</v>
      </c>
      <c r="M9141" s="10">
        <v>0.3</v>
      </c>
      <c r="N9141" s="4" t="s">
        <v>24</v>
      </c>
      <c r="O9141" s="4" t="str">
        <f>TEXT(Table1[[#This Row],[Invoice Date]],"yyyy")</f>
        <v>2021</v>
      </c>
      <c r="P9141" s="4" t="str">
        <f>TEXT(Table1[[#This Row],[Invoice Date]],"mmm")</f>
        <v>Dec</v>
      </c>
      <c r="Q9141" s="27">
        <f>WEEKNUM(Table1[[#This Row],[Invoice Date]]) + IF(YEAR(Table1[[#This Row],[Invoice Date]])=2021, 52, 0)</f>
        <v>102</v>
      </c>
    </row>
    <row r="9142" spans="2:17" ht="14.25" customHeight="1" x14ac:dyDescent="0.3">
      <c r="B9142" s="4" t="s">
        <v>14</v>
      </c>
      <c r="C9142" s="33">
        <v>1185732</v>
      </c>
      <c r="D9142" s="5">
        <v>44538</v>
      </c>
      <c r="E9142" s="4" t="s">
        <v>36</v>
      </c>
      <c r="F9142" s="4" t="s">
        <v>110</v>
      </c>
      <c r="G9142" s="4" t="s">
        <v>111</v>
      </c>
      <c r="H9142" s="6" t="s">
        <v>17</v>
      </c>
      <c r="I9142" s="7">
        <v>60</v>
      </c>
      <c r="J9142" s="8">
        <v>500</v>
      </c>
      <c r="K9142" s="9">
        <v>300000</v>
      </c>
      <c r="L9142" s="9">
        <v>105000</v>
      </c>
      <c r="M9142" s="10">
        <v>0.35</v>
      </c>
      <c r="N9142" s="4" t="s">
        <v>18</v>
      </c>
      <c r="O9142" s="4" t="str">
        <f>TEXT(Table1[[#This Row],[Invoice Date]],"yyyy")</f>
        <v>2021</v>
      </c>
      <c r="P9142" s="4" t="str">
        <f>TEXT(Table1[[#This Row],[Invoice Date]],"mmm")</f>
        <v>Dec</v>
      </c>
      <c r="Q9142" s="27">
        <f>WEEKNUM(Table1[[#This Row],[Invoice Date]]) + IF(YEAR(Table1[[#This Row],[Invoice Date]])=2021, 52, 0)</f>
        <v>102</v>
      </c>
    </row>
    <row r="9143" spans="2:17" ht="14.25" customHeight="1" x14ac:dyDescent="0.3">
      <c r="B9143" s="4" t="s">
        <v>34</v>
      </c>
      <c r="C9143" s="33">
        <v>1189833</v>
      </c>
      <c r="D9143" s="5">
        <v>44538</v>
      </c>
      <c r="E9143" s="4" t="s">
        <v>15</v>
      </c>
      <c r="F9143" s="4" t="s">
        <v>16</v>
      </c>
      <c r="G9143" s="4" t="s">
        <v>69</v>
      </c>
      <c r="H9143" s="6" t="s">
        <v>21</v>
      </c>
      <c r="I9143" s="7">
        <v>55.000000000000007</v>
      </c>
      <c r="J9143" s="8">
        <v>575</v>
      </c>
      <c r="K9143" s="9">
        <v>316250.00000000006</v>
      </c>
      <c r="L9143" s="9">
        <v>94875.000000000015</v>
      </c>
      <c r="M9143" s="10">
        <v>0.3</v>
      </c>
      <c r="N9143" s="4" t="s">
        <v>18</v>
      </c>
      <c r="O9143" s="4" t="str">
        <f>TEXT(Table1[[#This Row],[Invoice Date]],"yyyy")</f>
        <v>2021</v>
      </c>
      <c r="P9143" s="4" t="str">
        <f>TEXT(Table1[[#This Row],[Invoice Date]],"mmm")</f>
        <v>Dec</v>
      </c>
      <c r="Q9143" s="27">
        <f>WEEKNUM(Table1[[#This Row],[Invoice Date]]) + IF(YEAR(Table1[[#This Row],[Invoice Date]])=2021, 52, 0)</f>
        <v>102</v>
      </c>
    </row>
    <row r="9144" spans="2:17" ht="14.25" customHeight="1" x14ac:dyDescent="0.3">
      <c r="B9144" s="4" t="s">
        <v>34</v>
      </c>
      <c r="C9144" s="33">
        <v>1189833</v>
      </c>
      <c r="D9144" s="5">
        <v>44538</v>
      </c>
      <c r="E9144" s="4" t="s">
        <v>15</v>
      </c>
      <c r="F9144" s="4" t="s">
        <v>16</v>
      </c>
      <c r="G9144" s="4" t="s">
        <v>69</v>
      </c>
      <c r="H9144" s="6" t="s">
        <v>20</v>
      </c>
      <c r="I9144" s="7">
        <v>55.000000000000007</v>
      </c>
      <c r="J9144" s="8">
        <v>625</v>
      </c>
      <c r="K9144" s="9">
        <v>343750.00000000006</v>
      </c>
      <c r="L9144" s="9">
        <v>85937.500000000015</v>
      </c>
      <c r="M9144" s="10">
        <v>0.25</v>
      </c>
      <c r="N9144" s="4" t="s">
        <v>18</v>
      </c>
      <c r="O9144" s="4" t="str">
        <f>TEXT(Table1[[#This Row],[Invoice Date]],"yyyy")</f>
        <v>2021</v>
      </c>
      <c r="P9144" s="4" t="str">
        <f>TEXT(Table1[[#This Row],[Invoice Date]],"mmm")</f>
        <v>Dec</v>
      </c>
      <c r="Q9144" s="27">
        <f>WEEKNUM(Table1[[#This Row],[Invoice Date]]) + IF(YEAR(Table1[[#This Row],[Invoice Date]])=2021, 52, 0)</f>
        <v>102</v>
      </c>
    </row>
    <row r="9145" spans="2:17" ht="14.25" customHeight="1" x14ac:dyDescent="0.3">
      <c r="B9145" s="4" t="s">
        <v>30</v>
      </c>
      <c r="C9145" s="34">
        <v>1128299</v>
      </c>
      <c r="D9145" s="5">
        <v>44538</v>
      </c>
      <c r="E9145" s="4" t="s">
        <v>15</v>
      </c>
      <c r="F9145" s="4" t="s">
        <v>16</v>
      </c>
      <c r="G9145" s="4" t="s">
        <v>69</v>
      </c>
      <c r="H9145" s="6" t="s">
        <v>19</v>
      </c>
      <c r="I9145" s="7">
        <v>55.000000000000007</v>
      </c>
      <c r="J9145" s="8">
        <v>675</v>
      </c>
      <c r="K9145" s="9">
        <v>371250.00000000006</v>
      </c>
      <c r="L9145" s="9">
        <v>129937.50000000001</v>
      </c>
      <c r="M9145" s="10">
        <v>0.35</v>
      </c>
      <c r="N9145" s="4" t="s">
        <v>18</v>
      </c>
      <c r="O9145" s="4" t="str">
        <f>TEXT(Table1[[#This Row],[Invoice Date]],"yyyy")</f>
        <v>2021</v>
      </c>
      <c r="P9145" s="4" t="str">
        <f>TEXT(Table1[[#This Row],[Invoice Date]],"mmm")</f>
        <v>Dec</v>
      </c>
      <c r="Q9145" s="27">
        <f>WEEKNUM(Table1[[#This Row],[Invoice Date]]) + IF(YEAR(Table1[[#This Row],[Invoice Date]])=2021, 52, 0)</f>
        <v>102</v>
      </c>
    </row>
    <row r="9146" spans="2:17" ht="14.25" customHeight="1" x14ac:dyDescent="0.3">
      <c r="B9146" s="4" t="s">
        <v>34</v>
      </c>
      <c r="C9146" s="33">
        <v>1189833</v>
      </c>
      <c r="D9146" s="5">
        <v>44538</v>
      </c>
      <c r="E9146" s="4" t="s">
        <v>15</v>
      </c>
      <c r="F9146" s="4" t="s">
        <v>16</v>
      </c>
      <c r="G9146" s="4" t="s">
        <v>69</v>
      </c>
      <c r="H9146" s="6" t="s">
        <v>22</v>
      </c>
      <c r="I9146" s="7">
        <v>65</v>
      </c>
      <c r="J9146" s="8">
        <v>575</v>
      </c>
      <c r="K9146" s="9">
        <v>373750</v>
      </c>
      <c r="L9146" s="9">
        <v>130812.49999999999</v>
      </c>
      <c r="M9146" s="10">
        <v>0.35</v>
      </c>
      <c r="N9146" s="4" t="s">
        <v>18</v>
      </c>
      <c r="O9146" s="4" t="str">
        <f>TEXT(Table1[[#This Row],[Invoice Date]],"yyyy")</f>
        <v>2021</v>
      </c>
      <c r="P9146" s="4" t="str">
        <f>TEXT(Table1[[#This Row],[Invoice Date]],"mmm")</f>
        <v>Dec</v>
      </c>
      <c r="Q9146" s="27">
        <f>WEEKNUM(Table1[[#This Row],[Invoice Date]]) + IF(YEAR(Table1[[#This Row],[Invoice Date]])=2021, 52, 0)</f>
        <v>102</v>
      </c>
    </row>
    <row r="9147" spans="2:17" ht="14.25" customHeight="1" x14ac:dyDescent="0.3">
      <c r="B9147" s="4" t="s">
        <v>34</v>
      </c>
      <c r="C9147" s="33">
        <v>1189833</v>
      </c>
      <c r="D9147" s="5">
        <v>44538</v>
      </c>
      <c r="E9147" s="4" t="s">
        <v>15</v>
      </c>
      <c r="F9147" s="4" t="s">
        <v>16</v>
      </c>
      <c r="G9147" s="4" t="s">
        <v>69</v>
      </c>
      <c r="H9147" s="6" t="s">
        <v>23</v>
      </c>
      <c r="I9147" s="7">
        <v>70</v>
      </c>
      <c r="J9147" s="8">
        <v>675</v>
      </c>
      <c r="K9147" s="9">
        <v>472500</v>
      </c>
      <c r="L9147" s="9">
        <v>236250</v>
      </c>
      <c r="M9147" s="10">
        <v>0.5</v>
      </c>
      <c r="N9147" s="4" t="s">
        <v>18</v>
      </c>
      <c r="O9147" s="4" t="str">
        <f>TEXT(Table1[[#This Row],[Invoice Date]],"yyyy")</f>
        <v>2021</v>
      </c>
      <c r="P9147" s="4" t="str">
        <f>TEXT(Table1[[#This Row],[Invoice Date]],"mmm")</f>
        <v>Dec</v>
      </c>
      <c r="Q9147" s="27">
        <f>WEEKNUM(Table1[[#This Row],[Invoice Date]]) + IF(YEAR(Table1[[#This Row],[Invoice Date]])=2021, 52, 0)</f>
        <v>102</v>
      </c>
    </row>
    <row r="9148" spans="2:17" ht="14.25" customHeight="1" x14ac:dyDescent="0.3">
      <c r="B9148" s="4" t="s">
        <v>30</v>
      </c>
      <c r="C9148" s="34">
        <v>1128299</v>
      </c>
      <c r="D9148" s="5">
        <v>44538</v>
      </c>
      <c r="E9148" s="4" t="s">
        <v>15</v>
      </c>
      <c r="F9148" s="4" t="s">
        <v>16</v>
      </c>
      <c r="G9148" s="4" t="s">
        <v>69</v>
      </c>
      <c r="H9148" s="6" t="s">
        <v>17</v>
      </c>
      <c r="I9148" s="7">
        <v>65</v>
      </c>
      <c r="J9148" s="8">
        <v>875</v>
      </c>
      <c r="K9148" s="9">
        <v>568750</v>
      </c>
      <c r="L9148" s="9">
        <v>255937.5</v>
      </c>
      <c r="M9148" s="10">
        <v>0.45</v>
      </c>
      <c r="N9148" s="4" t="s">
        <v>18</v>
      </c>
      <c r="O9148" s="4" t="str">
        <f>TEXT(Table1[[#This Row],[Invoice Date]],"yyyy")</f>
        <v>2021</v>
      </c>
      <c r="P9148" s="4" t="str">
        <f>TEXT(Table1[[#This Row],[Invoice Date]],"mmm")</f>
        <v>Dec</v>
      </c>
      <c r="Q9148" s="27">
        <f>WEEKNUM(Table1[[#This Row],[Invoice Date]]) + IF(YEAR(Table1[[#This Row],[Invoice Date]])=2021, 52, 0)</f>
        <v>102</v>
      </c>
    </row>
    <row r="9149" spans="2:17" ht="14.25" customHeight="1" x14ac:dyDescent="0.3">
      <c r="B9149" s="4" t="s">
        <v>30</v>
      </c>
      <c r="C9149" s="34">
        <v>1128299</v>
      </c>
      <c r="D9149" s="5">
        <v>44539</v>
      </c>
      <c r="E9149" s="4" t="s">
        <v>36</v>
      </c>
      <c r="F9149" s="4" t="s">
        <v>116</v>
      </c>
      <c r="G9149" s="4" t="s">
        <v>117</v>
      </c>
      <c r="H9149" s="6" t="s">
        <v>21</v>
      </c>
      <c r="I9149" s="7">
        <v>45</v>
      </c>
      <c r="J9149" s="8">
        <v>87</v>
      </c>
      <c r="K9149" s="9">
        <v>3915</v>
      </c>
      <c r="L9149" s="9">
        <v>1957.5</v>
      </c>
      <c r="M9149" s="10">
        <v>0.5</v>
      </c>
      <c r="N9149" s="4" t="s">
        <v>83</v>
      </c>
      <c r="O9149" s="4" t="str">
        <f>TEXT(Table1[[#This Row],[Invoice Date]],"yyyy")</f>
        <v>2021</v>
      </c>
      <c r="P9149" s="4" t="str">
        <f>TEXT(Table1[[#This Row],[Invoice Date]],"mmm")</f>
        <v>Dec</v>
      </c>
      <c r="Q9149" s="27">
        <f>WEEKNUM(Table1[[#This Row],[Invoice Date]]) + IF(YEAR(Table1[[#This Row],[Invoice Date]])=2021, 52, 0)</f>
        <v>102</v>
      </c>
    </row>
    <row r="9150" spans="2:17" ht="14.25" customHeight="1" x14ac:dyDescent="0.3">
      <c r="B9150" s="4" t="s">
        <v>30</v>
      </c>
      <c r="C9150" s="34">
        <v>1128299</v>
      </c>
      <c r="D9150" s="5">
        <v>44539</v>
      </c>
      <c r="E9150" s="4" t="s">
        <v>36</v>
      </c>
      <c r="F9150" s="4" t="s">
        <v>116</v>
      </c>
      <c r="G9150" s="4" t="s">
        <v>117</v>
      </c>
      <c r="H9150" s="6" t="s">
        <v>22</v>
      </c>
      <c r="I9150" s="7">
        <v>54</v>
      </c>
      <c r="J9150" s="8">
        <v>84</v>
      </c>
      <c r="K9150" s="9">
        <v>4536</v>
      </c>
      <c r="L9150" s="9">
        <v>1950.48</v>
      </c>
      <c r="M9150" s="10">
        <v>0.43</v>
      </c>
      <c r="N9150" s="4" t="s">
        <v>83</v>
      </c>
      <c r="O9150" s="4" t="str">
        <f>TEXT(Table1[[#This Row],[Invoice Date]],"yyyy")</f>
        <v>2021</v>
      </c>
      <c r="P9150" s="4" t="str">
        <f>TEXT(Table1[[#This Row],[Invoice Date]],"mmm")</f>
        <v>Dec</v>
      </c>
      <c r="Q9150" s="27">
        <f>WEEKNUM(Table1[[#This Row],[Invoice Date]]) + IF(YEAR(Table1[[#This Row],[Invoice Date]])=2021, 52, 0)</f>
        <v>102</v>
      </c>
    </row>
    <row r="9151" spans="2:17" ht="14.25" customHeight="1" x14ac:dyDescent="0.3">
      <c r="B9151" s="4" t="s">
        <v>30</v>
      </c>
      <c r="C9151" s="34">
        <v>1128299</v>
      </c>
      <c r="D9151" s="5">
        <v>44539</v>
      </c>
      <c r="E9151" s="4" t="s">
        <v>36</v>
      </c>
      <c r="F9151" s="4" t="s">
        <v>116</v>
      </c>
      <c r="G9151" s="4" t="s">
        <v>117</v>
      </c>
      <c r="H9151" s="6" t="s">
        <v>20</v>
      </c>
      <c r="I9151" s="7">
        <v>49</v>
      </c>
      <c r="J9151" s="8">
        <v>105</v>
      </c>
      <c r="K9151" s="9">
        <v>5145</v>
      </c>
      <c r="L9151" s="9">
        <v>2366.6999999999998</v>
      </c>
      <c r="M9151" s="10">
        <v>0.45999999999999996</v>
      </c>
      <c r="N9151" s="4" t="s">
        <v>83</v>
      </c>
      <c r="O9151" s="4" t="str">
        <f>TEXT(Table1[[#This Row],[Invoice Date]],"yyyy")</f>
        <v>2021</v>
      </c>
      <c r="P9151" s="4" t="str">
        <f>TEXT(Table1[[#This Row],[Invoice Date]],"mmm")</f>
        <v>Dec</v>
      </c>
      <c r="Q9151" s="27">
        <f>WEEKNUM(Table1[[#This Row],[Invoice Date]]) + IF(YEAR(Table1[[#This Row],[Invoice Date]])=2021, 52, 0)</f>
        <v>102</v>
      </c>
    </row>
    <row r="9152" spans="2:17" ht="14.25" customHeight="1" x14ac:dyDescent="0.3">
      <c r="B9152" s="4" t="s">
        <v>30</v>
      </c>
      <c r="C9152" s="34">
        <v>1128299</v>
      </c>
      <c r="D9152" s="5">
        <v>44539</v>
      </c>
      <c r="E9152" s="4" t="s">
        <v>36</v>
      </c>
      <c r="F9152" s="4" t="s">
        <v>116</v>
      </c>
      <c r="G9152" s="4" t="s">
        <v>117</v>
      </c>
      <c r="H9152" s="6" t="s">
        <v>19</v>
      </c>
      <c r="I9152" s="7">
        <v>49</v>
      </c>
      <c r="J9152" s="8">
        <v>108</v>
      </c>
      <c r="K9152" s="9">
        <v>5292</v>
      </c>
      <c r="L9152" s="9">
        <v>2910.6000000000004</v>
      </c>
      <c r="M9152" s="10">
        <v>0.55000000000000004</v>
      </c>
      <c r="N9152" s="4" t="s">
        <v>83</v>
      </c>
      <c r="O9152" s="4" t="str">
        <f>TEXT(Table1[[#This Row],[Invoice Date]],"yyyy")</f>
        <v>2021</v>
      </c>
      <c r="P9152" s="4" t="str">
        <f>TEXT(Table1[[#This Row],[Invoice Date]],"mmm")</f>
        <v>Dec</v>
      </c>
      <c r="Q9152" s="27">
        <f>WEEKNUM(Table1[[#This Row],[Invoice Date]]) + IF(YEAR(Table1[[#This Row],[Invoice Date]])=2021, 52, 0)</f>
        <v>102</v>
      </c>
    </row>
    <row r="9153" spans="2:17" ht="14.25" customHeight="1" x14ac:dyDescent="0.3">
      <c r="B9153" s="4" t="s">
        <v>30</v>
      </c>
      <c r="C9153" s="34">
        <v>1128299</v>
      </c>
      <c r="D9153" s="5">
        <v>44539</v>
      </c>
      <c r="E9153" s="4" t="s">
        <v>36</v>
      </c>
      <c r="F9153" s="4" t="s">
        <v>116</v>
      </c>
      <c r="G9153" s="4" t="s">
        <v>117</v>
      </c>
      <c r="H9153" s="6" t="s">
        <v>23</v>
      </c>
      <c r="I9153" s="7">
        <v>62</v>
      </c>
      <c r="J9153" s="8">
        <v>120</v>
      </c>
      <c r="K9153" s="9">
        <v>7440</v>
      </c>
      <c r="L9153" s="9">
        <v>3720</v>
      </c>
      <c r="M9153" s="10">
        <v>0.5</v>
      </c>
      <c r="N9153" s="4" t="s">
        <v>83</v>
      </c>
      <c r="O9153" s="4" t="str">
        <f>TEXT(Table1[[#This Row],[Invoice Date]],"yyyy")</f>
        <v>2021</v>
      </c>
      <c r="P9153" s="4" t="str">
        <f>TEXT(Table1[[#This Row],[Invoice Date]],"mmm")</f>
        <v>Dec</v>
      </c>
      <c r="Q9153" s="27">
        <f>WEEKNUM(Table1[[#This Row],[Invoice Date]]) + IF(YEAR(Table1[[#This Row],[Invoice Date]])=2021, 52, 0)</f>
        <v>102</v>
      </c>
    </row>
    <row r="9154" spans="2:17" ht="14.25" customHeight="1" x14ac:dyDescent="0.3">
      <c r="B9154" s="4" t="s">
        <v>14</v>
      </c>
      <c r="C9154" s="33">
        <v>1185732</v>
      </c>
      <c r="D9154" s="5">
        <v>44539</v>
      </c>
      <c r="E9154" s="4" t="s">
        <v>15</v>
      </c>
      <c r="F9154" s="4" t="s">
        <v>40</v>
      </c>
      <c r="G9154" s="4" t="s">
        <v>41</v>
      </c>
      <c r="H9154" s="6" t="s">
        <v>17</v>
      </c>
      <c r="I9154" s="7">
        <v>46</v>
      </c>
      <c r="J9154" s="8">
        <v>162</v>
      </c>
      <c r="K9154" s="9">
        <v>7452</v>
      </c>
      <c r="L9154" s="9">
        <v>3875.04</v>
      </c>
      <c r="M9154" s="10">
        <v>0.52</v>
      </c>
      <c r="N9154" s="4" t="s">
        <v>24</v>
      </c>
      <c r="O9154" s="4" t="str">
        <f>TEXT(Table1[[#This Row],[Invoice Date]],"yyyy")</f>
        <v>2021</v>
      </c>
      <c r="P9154" s="4" t="str">
        <f>TEXT(Table1[[#This Row],[Invoice Date]],"mmm")</f>
        <v>Dec</v>
      </c>
      <c r="Q9154" s="27">
        <f>WEEKNUM(Table1[[#This Row],[Invoice Date]]) + IF(YEAR(Table1[[#This Row],[Invoice Date]])=2021, 52, 0)</f>
        <v>102</v>
      </c>
    </row>
    <row r="9155" spans="2:17" ht="14.25" customHeight="1" x14ac:dyDescent="0.3">
      <c r="B9155" s="4" t="s">
        <v>30</v>
      </c>
      <c r="C9155" s="34">
        <v>1128299</v>
      </c>
      <c r="D9155" s="5">
        <v>44539</v>
      </c>
      <c r="E9155" s="4" t="s">
        <v>36</v>
      </c>
      <c r="F9155" s="4" t="s">
        <v>116</v>
      </c>
      <c r="G9155" s="4" t="s">
        <v>117</v>
      </c>
      <c r="H9155" s="6" t="s">
        <v>17</v>
      </c>
      <c r="I9155" s="7">
        <v>58</v>
      </c>
      <c r="J9155" s="8">
        <v>150</v>
      </c>
      <c r="K9155" s="9">
        <v>8700</v>
      </c>
      <c r="L9155" s="9">
        <v>4437</v>
      </c>
      <c r="M9155" s="10">
        <v>0.51</v>
      </c>
      <c r="N9155" s="4" t="s">
        <v>83</v>
      </c>
      <c r="O9155" s="4" t="str">
        <f>TEXT(Table1[[#This Row],[Invoice Date]],"yyyy")</f>
        <v>2021</v>
      </c>
      <c r="P9155" s="4" t="str">
        <f>TEXT(Table1[[#This Row],[Invoice Date]],"mmm")</f>
        <v>Dec</v>
      </c>
      <c r="Q9155" s="27">
        <f>WEEKNUM(Table1[[#This Row],[Invoice Date]]) + IF(YEAR(Table1[[#This Row],[Invoice Date]])=2021, 52, 0)</f>
        <v>102</v>
      </c>
    </row>
    <row r="9156" spans="2:17" ht="14.25" customHeight="1" x14ac:dyDescent="0.3">
      <c r="B9156" s="4" t="s">
        <v>14</v>
      </c>
      <c r="C9156" s="33">
        <v>1185732</v>
      </c>
      <c r="D9156" s="5">
        <v>44539</v>
      </c>
      <c r="E9156" s="4" t="s">
        <v>15</v>
      </c>
      <c r="F9156" s="4" t="s">
        <v>40</v>
      </c>
      <c r="G9156" s="4" t="s">
        <v>41</v>
      </c>
      <c r="H9156" s="6" t="s">
        <v>17</v>
      </c>
      <c r="I9156" s="7">
        <v>62</v>
      </c>
      <c r="J9156" s="8">
        <v>143</v>
      </c>
      <c r="K9156" s="9">
        <v>8866</v>
      </c>
      <c r="L9156" s="9">
        <v>5319.5999999999995</v>
      </c>
      <c r="M9156" s="10">
        <v>0.6</v>
      </c>
      <c r="N9156" s="4" t="s">
        <v>83</v>
      </c>
      <c r="O9156" s="4" t="str">
        <f>TEXT(Table1[[#This Row],[Invoice Date]],"yyyy")</f>
        <v>2021</v>
      </c>
      <c r="P9156" s="4" t="str">
        <f>TEXT(Table1[[#This Row],[Invoice Date]],"mmm")</f>
        <v>Dec</v>
      </c>
      <c r="Q9156" s="27">
        <f>WEEKNUM(Table1[[#This Row],[Invoice Date]]) + IF(YEAR(Table1[[#This Row],[Invoice Date]])=2021, 52, 0)</f>
        <v>102</v>
      </c>
    </row>
    <row r="9157" spans="2:17" ht="14.25" customHeight="1" x14ac:dyDescent="0.3">
      <c r="B9157" s="4" t="s">
        <v>30</v>
      </c>
      <c r="C9157" s="34">
        <v>1128299</v>
      </c>
      <c r="D9157" s="5">
        <v>44539</v>
      </c>
      <c r="E9157" s="4" t="s">
        <v>36</v>
      </c>
      <c r="F9157" s="4" t="s">
        <v>96</v>
      </c>
      <c r="G9157" s="4" t="s">
        <v>97</v>
      </c>
      <c r="H9157" s="6" t="s">
        <v>21</v>
      </c>
      <c r="I9157" s="7">
        <v>63</v>
      </c>
      <c r="J9157" s="8">
        <v>147</v>
      </c>
      <c r="K9157" s="9">
        <v>9261</v>
      </c>
      <c r="L9157" s="9">
        <v>4630.5</v>
      </c>
      <c r="M9157" s="10">
        <v>0.5</v>
      </c>
      <c r="N9157" s="4" t="s">
        <v>83</v>
      </c>
      <c r="O9157" s="4" t="str">
        <f>TEXT(Table1[[#This Row],[Invoice Date]],"yyyy")</f>
        <v>2021</v>
      </c>
      <c r="P9157" s="4" t="str">
        <f>TEXT(Table1[[#This Row],[Invoice Date]],"mmm")</f>
        <v>Dec</v>
      </c>
      <c r="Q9157" s="27">
        <f>WEEKNUM(Table1[[#This Row],[Invoice Date]]) + IF(YEAR(Table1[[#This Row],[Invoice Date]])=2021, 52, 0)</f>
        <v>102</v>
      </c>
    </row>
    <row r="9158" spans="2:17" ht="14.25" customHeight="1" x14ac:dyDescent="0.3">
      <c r="B9158" s="4" t="s">
        <v>30</v>
      </c>
      <c r="C9158" s="34">
        <v>1128299</v>
      </c>
      <c r="D9158" s="5">
        <v>44539</v>
      </c>
      <c r="E9158" s="4" t="s">
        <v>36</v>
      </c>
      <c r="F9158" s="4" t="s">
        <v>96</v>
      </c>
      <c r="G9158" s="4" t="s">
        <v>97</v>
      </c>
      <c r="H9158" s="6" t="s">
        <v>20</v>
      </c>
      <c r="I9158" s="7">
        <v>59</v>
      </c>
      <c r="J9158" s="8">
        <v>161</v>
      </c>
      <c r="K9158" s="9">
        <v>9499</v>
      </c>
      <c r="L9158" s="9">
        <v>4939.4800000000005</v>
      </c>
      <c r="M9158" s="10">
        <v>0.52</v>
      </c>
      <c r="N9158" s="4" t="s">
        <v>83</v>
      </c>
      <c r="O9158" s="4" t="str">
        <f>TEXT(Table1[[#This Row],[Invoice Date]],"yyyy")</f>
        <v>2021</v>
      </c>
      <c r="P9158" s="4" t="str">
        <f>TEXT(Table1[[#This Row],[Invoice Date]],"mmm")</f>
        <v>Dec</v>
      </c>
      <c r="Q9158" s="27">
        <f>WEEKNUM(Table1[[#This Row],[Invoice Date]]) + IF(YEAR(Table1[[#This Row],[Invoice Date]])=2021, 52, 0)</f>
        <v>102</v>
      </c>
    </row>
    <row r="9159" spans="2:17" ht="14.25" customHeight="1" x14ac:dyDescent="0.3">
      <c r="B9159" s="4" t="s">
        <v>30</v>
      </c>
      <c r="C9159" s="34">
        <v>1128299</v>
      </c>
      <c r="D9159" s="5">
        <v>44539</v>
      </c>
      <c r="E9159" s="4" t="s">
        <v>36</v>
      </c>
      <c r="F9159" s="4" t="s">
        <v>96</v>
      </c>
      <c r="G9159" s="4" t="s">
        <v>97</v>
      </c>
      <c r="H9159" s="6" t="s">
        <v>22</v>
      </c>
      <c r="I9159" s="7">
        <v>68</v>
      </c>
      <c r="J9159" s="8">
        <v>142</v>
      </c>
      <c r="K9159" s="9">
        <v>9656</v>
      </c>
      <c r="L9159" s="9">
        <v>4731.4399999999996</v>
      </c>
      <c r="M9159" s="10">
        <v>0.49</v>
      </c>
      <c r="N9159" s="4" t="s">
        <v>83</v>
      </c>
      <c r="O9159" s="4" t="str">
        <f>TEXT(Table1[[#This Row],[Invoice Date]],"yyyy")</f>
        <v>2021</v>
      </c>
      <c r="P9159" s="4" t="str">
        <f>TEXT(Table1[[#This Row],[Invoice Date]],"mmm")</f>
        <v>Dec</v>
      </c>
      <c r="Q9159" s="27">
        <f>WEEKNUM(Table1[[#This Row],[Invoice Date]]) + IF(YEAR(Table1[[#This Row],[Invoice Date]])=2021, 52, 0)</f>
        <v>102</v>
      </c>
    </row>
    <row r="9160" spans="2:17" ht="14.25" customHeight="1" x14ac:dyDescent="0.3">
      <c r="B9160" s="4" t="s">
        <v>26</v>
      </c>
      <c r="C9160" s="33">
        <v>1197831</v>
      </c>
      <c r="D9160" s="5">
        <v>44539</v>
      </c>
      <c r="E9160" s="4" t="s">
        <v>31</v>
      </c>
      <c r="F9160" s="4" t="s">
        <v>66</v>
      </c>
      <c r="G9160" s="4" t="s">
        <v>67</v>
      </c>
      <c r="H9160" s="6" t="s">
        <v>20</v>
      </c>
      <c r="I9160" s="7">
        <v>74</v>
      </c>
      <c r="J9160" s="8">
        <v>135</v>
      </c>
      <c r="K9160" s="9">
        <v>9990</v>
      </c>
      <c r="L9160" s="9">
        <v>3496.5</v>
      </c>
      <c r="M9160" s="10">
        <v>0.35</v>
      </c>
      <c r="N9160" s="4" t="s">
        <v>83</v>
      </c>
      <c r="O9160" s="4" t="str">
        <f>TEXT(Table1[[#This Row],[Invoice Date]],"yyyy")</f>
        <v>2021</v>
      </c>
      <c r="P9160" s="4" t="str">
        <f>TEXT(Table1[[#This Row],[Invoice Date]],"mmm")</f>
        <v>Dec</v>
      </c>
      <c r="Q9160" s="27">
        <f>WEEKNUM(Table1[[#This Row],[Invoice Date]]) + IF(YEAR(Table1[[#This Row],[Invoice Date]])=2021, 52, 0)</f>
        <v>102</v>
      </c>
    </row>
    <row r="9161" spans="2:17" ht="14.25" customHeight="1" x14ac:dyDescent="0.3">
      <c r="B9161" s="4" t="s">
        <v>26</v>
      </c>
      <c r="C9161" s="33">
        <v>1197831</v>
      </c>
      <c r="D9161" s="5">
        <v>44539</v>
      </c>
      <c r="E9161" s="4" t="s">
        <v>31</v>
      </c>
      <c r="F9161" s="4" t="s">
        <v>66</v>
      </c>
      <c r="G9161" s="4" t="s">
        <v>67</v>
      </c>
      <c r="H9161" s="6" t="s">
        <v>21</v>
      </c>
      <c r="I9161" s="7">
        <v>73</v>
      </c>
      <c r="J9161" s="8">
        <v>145</v>
      </c>
      <c r="K9161" s="9">
        <v>10585</v>
      </c>
      <c r="L9161" s="9">
        <v>3704.7499999999995</v>
      </c>
      <c r="M9161" s="10">
        <v>0.35</v>
      </c>
      <c r="N9161" s="4" t="s">
        <v>83</v>
      </c>
      <c r="O9161" s="4" t="str">
        <f>TEXT(Table1[[#This Row],[Invoice Date]],"yyyy")</f>
        <v>2021</v>
      </c>
      <c r="P9161" s="4" t="str">
        <f>TEXT(Table1[[#This Row],[Invoice Date]],"mmm")</f>
        <v>Dec</v>
      </c>
      <c r="Q9161" s="27">
        <f>WEEKNUM(Table1[[#This Row],[Invoice Date]]) + IF(YEAR(Table1[[#This Row],[Invoice Date]])=2021, 52, 0)</f>
        <v>102</v>
      </c>
    </row>
    <row r="9162" spans="2:17" ht="14.25" customHeight="1" x14ac:dyDescent="0.3">
      <c r="B9162" s="4" t="s">
        <v>26</v>
      </c>
      <c r="C9162" s="33">
        <v>1197831</v>
      </c>
      <c r="D9162" s="5">
        <v>44539</v>
      </c>
      <c r="E9162" s="4" t="s">
        <v>31</v>
      </c>
      <c r="F9162" s="4" t="s">
        <v>66</v>
      </c>
      <c r="G9162" s="4" t="s">
        <v>67</v>
      </c>
      <c r="H9162" s="6" t="s">
        <v>22</v>
      </c>
      <c r="I9162" s="7">
        <v>84</v>
      </c>
      <c r="J9162" s="8">
        <v>128</v>
      </c>
      <c r="K9162" s="9">
        <v>10752</v>
      </c>
      <c r="L9162" s="9">
        <v>2795.52</v>
      </c>
      <c r="M9162" s="10">
        <v>0.26</v>
      </c>
      <c r="N9162" s="4" t="s">
        <v>83</v>
      </c>
      <c r="O9162" s="4" t="str">
        <f>TEXT(Table1[[#This Row],[Invoice Date]],"yyyy")</f>
        <v>2021</v>
      </c>
      <c r="P9162" s="4" t="str">
        <f>TEXT(Table1[[#This Row],[Invoice Date]],"mmm")</f>
        <v>Dec</v>
      </c>
      <c r="Q9162" s="27">
        <f>WEEKNUM(Table1[[#This Row],[Invoice Date]]) + IF(YEAR(Table1[[#This Row],[Invoice Date]])=2021, 52, 0)</f>
        <v>102</v>
      </c>
    </row>
    <row r="9163" spans="2:17" ht="14.25" customHeight="1" x14ac:dyDescent="0.3">
      <c r="B9163" s="4" t="s">
        <v>61</v>
      </c>
      <c r="C9163" s="33">
        <v>1185731</v>
      </c>
      <c r="D9163" s="5">
        <v>44539</v>
      </c>
      <c r="E9163" s="4" t="s">
        <v>36</v>
      </c>
      <c r="F9163" s="4" t="s">
        <v>96</v>
      </c>
      <c r="G9163" s="4" t="s">
        <v>97</v>
      </c>
      <c r="H9163" s="6" t="s">
        <v>19</v>
      </c>
      <c r="I9163" s="7">
        <v>60</v>
      </c>
      <c r="J9163" s="8">
        <v>181</v>
      </c>
      <c r="K9163" s="9">
        <v>10860</v>
      </c>
      <c r="L9163" s="9">
        <v>5104.2</v>
      </c>
      <c r="M9163" s="10">
        <v>0.47</v>
      </c>
      <c r="N9163" s="4" t="s">
        <v>83</v>
      </c>
      <c r="O9163" s="4" t="str">
        <f>TEXT(Table1[[#This Row],[Invoice Date]],"yyyy")</f>
        <v>2021</v>
      </c>
      <c r="P9163" s="4" t="str">
        <f>TEXT(Table1[[#This Row],[Invoice Date]],"mmm")</f>
        <v>Dec</v>
      </c>
      <c r="Q9163" s="27">
        <f>WEEKNUM(Table1[[#This Row],[Invoice Date]]) + IF(YEAR(Table1[[#This Row],[Invoice Date]])=2021, 52, 0)</f>
        <v>102</v>
      </c>
    </row>
    <row r="9164" spans="2:17" ht="14.25" customHeight="1" x14ac:dyDescent="0.3">
      <c r="B9164" s="4" t="s">
        <v>30</v>
      </c>
      <c r="C9164" s="34">
        <v>1128299</v>
      </c>
      <c r="D9164" s="5">
        <v>44539</v>
      </c>
      <c r="E9164" s="4" t="s">
        <v>36</v>
      </c>
      <c r="F9164" s="4" t="s">
        <v>96</v>
      </c>
      <c r="G9164" s="4" t="s">
        <v>97</v>
      </c>
      <c r="H9164" s="6" t="s">
        <v>23</v>
      </c>
      <c r="I9164" s="7">
        <v>74</v>
      </c>
      <c r="J9164" s="8">
        <v>156</v>
      </c>
      <c r="K9164" s="9">
        <v>11544</v>
      </c>
      <c r="L9164" s="9">
        <v>6926.4</v>
      </c>
      <c r="M9164" s="10">
        <v>0.6</v>
      </c>
      <c r="N9164" s="4" t="s">
        <v>83</v>
      </c>
      <c r="O9164" s="4" t="str">
        <f>TEXT(Table1[[#This Row],[Invoice Date]],"yyyy")</f>
        <v>2021</v>
      </c>
      <c r="P9164" s="4" t="str">
        <f>TEXT(Table1[[#This Row],[Invoice Date]],"mmm")</f>
        <v>Dec</v>
      </c>
      <c r="Q9164" s="27">
        <f>WEEKNUM(Table1[[#This Row],[Invoice Date]]) + IF(YEAR(Table1[[#This Row],[Invoice Date]])=2021, 52, 0)</f>
        <v>102</v>
      </c>
    </row>
    <row r="9165" spans="2:17" ht="14.25" customHeight="1" x14ac:dyDescent="0.3">
      <c r="B9165" s="4" t="s">
        <v>26</v>
      </c>
      <c r="C9165" s="33">
        <v>1197831</v>
      </c>
      <c r="D9165" s="5">
        <v>44539</v>
      </c>
      <c r="E9165" s="4" t="s">
        <v>31</v>
      </c>
      <c r="F9165" s="4" t="s">
        <v>66</v>
      </c>
      <c r="G9165" s="4" t="s">
        <v>67</v>
      </c>
      <c r="H9165" s="6" t="s">
        <v>23</v>
      </c>
      <c r="I9165" s="7">
        <v>89</v>
      </c>
      <c r="J9165" s="8">
        <v>142</v>
      </c>
      <c r="K9165" s="9">
        <v>12638</v>
      </c>
      <c r="L9165" s="9">
        <v>6319</v>
      </c>
      <c r="M9165" s="10">
        <v>0.5</v>
      </c>
      <c r="N9165" s="4" t="s">
        <v>83</v>
      </c>
      <c r="O9165" s="4" t="str">
        <f>TEXT(Table1[[#This Row],[Invoice Date]],"yyyy")</f>
        <v>2021</v>
      </c>
      <c r="P9165" s="4" t="str">
        <f>TEXT(Table1[[#This Row],[Invoice Date]],"mmm")</f>
        <v>Dec</v>
      </c>
      <c r="Q9165" s="27">
        <f>WEEKNUM(Table1[[#This Row],[Invoice Date]]) + IF(YEAR(Table1[[#This Row],[Invoice Date]])=2021, 52, 0)</f>
        <v>102</v>
      </c>
    </row>
    <row r="9166" spans="2:17" ht="14.25" customHeight="1" x14ac:dyDescent="0.3">
      <c r="B9166" s="4" t="s">
        <v>25</v>
      </c>
      <c r="C9166" s="33">
        <v>1185733</v>
      </c>
      <c r="D9166" s="5">
        <v>44539</v>
      </c>
      <c r="E9166" s="4" t="s">
        <v>31</v>
      </c>
      <c r="F9166" s="4" t="s">
        <v>66</v>
      </c>
      <c r="G9166" s="4" t="s">
        <v>67</v>
      </c>
      <c r="H9166" s="6" t="s">
        <v>17</v>
      </c>
      <c r="I9166" s="7">
        <v>68</v>
      </c>
      <c r="J9166" s="8">
        <v>189</v>
      </c>
      <c r="K9166" s="9">
        <v>12852</v>
      </c>
      <c r="L9166" s="9">
        <v>5140.8</v>
      </c>
      <c r="M9166" s="10">
        <v>0.4</v>
      </c>
      <c r="N9166" s="4" t="s">
        <v>83</v>
      </c>
      <c r="O9166" s="4" t="str">
        <f>TEXT(Table1[[#This Row],[Invoice Date]],"yyyy")</f>
        <v>2021</v>
      </c>
      <c r="P9166" s="4" t="str">
        <f>TEXT(Table1[[#This Row],[Invoice Date]],"mmm")</f>
        <v>Dec</v>
      </c>
      <c r="Q9166" s="27">
        <f>WEEKNUM(Table1[[#This Row],[Invoice Date]]) + IF(YEAR(Table1[[#This Row],[Invoice Date]])=2021, 52, 0)</f>
        <v>102</v>
      </c>
    </row>
    <row r="9167" spans="2:17" ht="14.25" customHeight="1" x14ac:dyDescent="0.3">
      <c r="B9167" s="4" t="s">
        <v>25</v>
      </c>
      <c r="C9167" s="33">
        <v>1185733</v>
      </c>
      <c r="D9167" s="5">
        <v>44539</v>
      </c>
      <c r="E9167" s="4" t="s">
        <v>31</v>
      </c>
      <c r="F9167" s="4" t="s">
        <v>66</v>
      </c>
      <c r="G9167" s="4" t="s">
        <v>67</v>
      </c>
      <c r="H9167" s="6" t="s">
        <v>19</v>
      </c>
      <c r="I9167" s="7">
        <v>77</v>
      </c>
      <c r="J9167" s="8">
        <v>182</v>
      </c>
      <c r="K9167" s="9">
        <v>14014</v>
      </c>
      <c r="L9167" s="9">
        <v>4204.2000000000007</v>
      </c>
      <c r="M9167" s="10">
        <v>0.30000000000000004</v>
      </c>
      <c r="N9167" s="4" t="s">
        <v>83</v>
      </c>
      <c r="O9167" s="4" t="str">
        <f>TEXT(Table1[[#This Row],[Invoice Date]],"yyyy")</f>
        <v>2021</v>
      </c>
      <c r="P9167" s="4" t="str">
        <f>TEXT(Table1[[#This Row],[Invoice Date]],"mmm")</f>
        <v>Dec</v>
      </c>
      <c r="Q9167" s="27">
        <f>WEEKNUM(Table1[[#This Row],[Invoice Date]]) + IF(YEAR(Table1[[#This Row],[Invoice Date]])=2021, 52, 0)</f>
        <v>102</v>
      </c>
    </row>
    <row r="9168" spans="2:17" ht="14.25" customHeight="1" x14ac:dyDescent="0.3">
      <c r="B9168" s="4" t="s">
        <v>61</v>
      </c>
      <c r="C9168" s="33">
        <v>1185731</v>
      </c>
      <c r="D9168" s="5">
        <v>44539</v>
      </c>
      <c r="E9168" s="4" t="s">
        <v>36</v>
      </c>
      <c r="F9168" s="4" t="s">
        <v>96</v>
      </c>
      <c r="G9168" s="4" t="s">
        <v>97</v>
      </c>
      <c r="H9168" s="6" t="s">
        <v>17</v>
      </c>
      <c r="I9168" s="7">
        <v>70</v>
      </c>
      <c r="J9168" s="8">
        <v>231</v>
      </c>
      <c r="K9168" s="9">
        <v>16170</v>
      </c>
      <c r="L9168" s="9">
        <v>8085</v>
      </c>
      <c r="M9168" s="10">
        <v>0.5</v>
      </c>
      <c r="N9168" s="4" t="s">
        <v>83</v>
      </c>
      <c r="O9168" s="4" t="str">
        <f>TEXT(Table1[[#This Row],[Invoice Date]],"yyyy")</f>
        <v>2021</v>
      </c>
      <c r="P9168" s="4" t="str">
        <f>TEXT(Table1[[#This Row],[Invoice Date]],"mmm")</f>
        <v>Dec</v>
      </c>
      <c r="Q9168" s="27">
        <f>WEEKNUM(Table1[[#This Row],[Invoice Date]]) + IF(YEAR(Table1[[#This Row],[Invoice Date]])=2021, 52, 0)</f>
        <v>102</v>
      </c>
    </row>
    <row r="9169" spans="2:17" ht="14.25" customHeight="1" x14ac:dyDescent="0.3">
      <c r="B9169" s="4" t="s">
        <v>30</v>
      </c>
      <c r="C9169" s="34">
        <v>1128299</v>
      </c>
      <c r="D9169" s="5">
        <v>44539</v>
      </c>
      <c r="E9169" s="4" t="s">
        <v>36</v>
      </c>
      <c r="F9169" s="4" t="s">
        <v>116</v>
      </c>
      <c r="G9169" s="4" t="s">
        <v>117</v>
      </c>
      <c r="H9169" s="6" t="s">
        <v>21</v>
      </c>
      <c r="I9169" s="7">
        <v>50</v>
      </c>
      <c r="J9169" s="8">
        <v>300</v>
      </c>
      <c r="K9169" s="9">
        <v>150000</v>
      </c>
      <c r="L9169" s="9">
        <v>52500</v>
      </c>
      <c r="M9169" s="10">
        <v>0.35</v>
      </c>
      <c r="N9169" s="4" t="s">
        <v>18</v>
      </c>
      <c r="O9169" s="4" t="str">
        <f>TEXT(Table1[[#This Row],[Invoice Date]],"yyyy")</f>
        <v>2021</v>
      </c>
      <c r="P9169" s="4" t="str">
        <f>TEXT(Table1[[#This Row],[Invoice Date]],"mmm")</f>
        <v>Dec</v>
      </c>
      <c r="Q9169" s="27">
        <f>WEEKNUM(Table1[[#This Row],[Invoice Date]]) + IF(YEAR(Table1[[#This Row],[Invoice Date]])=2021, 52, 0)</f>
        <v>102</v>
      </c>
    </row>
    <row r="9170" spans="2:17" ht="14.25" customHeight="1" x14ac:dyDescent="0.3">
      <c r="B9170" s="4" t="s">
        <v>30</v>
      </c>
      <c r="C9170" s="34">
        <v>1128299</v>
      </c>
      <c r="D9170" s="5">
        <v>44539</v>
      </c>
      <c r="E9170" s="4" t="s">
        <v>36</v>
      </c>
      <c r="F9170" s="4" t="s">
        <v>116</v>
      </c>
      <c r="G9170" s="4" t="s">
        <v>117</v>
      </c>
      <c r="H9170" s="6" t="s">
        <v>20</v>
      </c>
      <c r="I9170" s="7">
        <v>50</v>
      </c>
      <c r="J9170" s="8">
        <v>350</v>
      </c>
      <c r="K9170" s="9">
        <v>175000</v>
      </c>
      <c r="L9170" s="9">
        <v>61249.999999999993</v>
      </c>
      <c r="M9170" s="10">
        <v>0.35</v>
      </c>
      <c r="N9170" s="4" t="s">
        <v>18</v>
      </c>
      <c r="O9170" s="4" t="str">
        <f>TEXT(Table1[[#This Row],[Invoice Date]],"yyyy")</f>
        <v>2021</v>
      </c>
      <c r="P9170" s="4" t="str">
        <f>TEXT(Table1[[#This Row],[Invoice Date]],"mmm")</f>
        <v>Dec</v>
      </c>
      <c r="Q9170" s="27">
        <f>WEEKNUM(Table1[[#This Row],[Invoice Date]]) + IF(YEAR(Table1[[#This Row],[Invoice Date]])=2021, 52, 0)</f>
        <v>102</v>
      </c>
    </row>
    <row r="9171" spans="2:17" ht="14.25" customHeight="1" x14ac:dyDescent="0.3">
      <c r="B9171" s="4" t="s">
        <v>30</v>
      </c>
      <c r="C9171" s="34">
        <v>1128299</v>
      </c>
      <c r="D9171" s="5">
        <v>44539</v>
      </c>
      <c r="E9171" s="4" t="s">
        <v>36</v>
      </c>
      <c r="F9171" s="4" t="s">
        <v>116</v>
      </c>
      <c r="G9171" s="4" t="s">
        <v>117</v>
      </c>
      <c r="H9171" s="6" t="s">
        <v>22</v>
      </c>
      <c r="I9171" s="7">
        <v>60</v>
      </c>
      <c r="J9171" s="8">
        <v>300</v>
      </c>
      <c r="K9171" s="9">
        <v>180000</v>
      </c>
      <c r="L9171" s="9">
        <v>54000</v>
      </c>
      <c r="M9171" s="10">
        <v>0.3</v>
      </c>
      <c r="N9171" s="4" t="s">
        <v>18</v>
      </c>
      <c r="O9171" s="4" t="str">
        <f>TEXT(Table1[[#This Row],[Invoice Date]],"yyyy")</f>
        <v>2021</v>
      </c>
      <c r="P9171" s="4" t="str">
        <f>TEXT(Table1[[#This Row],[Invoice Date]],"mmm")</f>
        <v>Dec</v>
      </c>
      <c r="Q9171" s="27">
        <f>WEEKNUM(Table1[[#This Row],[Invoice Date]]) + IF(YEAR(Table1[[#This Row],[Invoice Date]])=2021, 52, 0)</f>
        <v>102</v>
      </c>
    </row>
    <row r="9172" spans="2:17" ht="14.25" customHeight="1" x14ac:dyDescent="0.3">
      <c r="B9172" s="4" t="s">
        <v>30</v>
      </c>
      <c r="C9172" s="34">
        <v>1128299</v>
      </c>
      <c r="D9172" s="5">
        <v>44539</v>
      </c>
      <c r="E9172" s="4" t="s">
        <v>36</v>
      </c>
      <c r="F9172" s="4" t="s">
        <v>116</v>
      </c>
      <c r="G9172" s="4" t="s">
        <v>117</v>
      </c>
      <c r="H9172" s="6" t="s">
        <v>19</v>
      </c>
      <c r="I9172" s="7">
        <v>50</v>
      </c>
      <c r="J9172" s="8">
        <v>400</v>
      </c>
      <c r="K9172" s="9">
        <v>200000</v>
      </c>
      <c r="L9172" s="9">
        <v>80000</v>
      </c>
      <c r="M9172" s="10">
        <v>0.4</v>
      </c>
      <c r="N9172" s="4" t="s">
        <v>18</v>
      </c>
      <c r="O9172" s="4" t="str">
        <f>TEXT(Table1[[#This Row],[Invoice Date]],"yyyy")</f>
        <v>2021</v>
      </c>
      <c r="P9172" s="4" t="str">
        <f>TEXT(Table1[[#This Row],[Invoice Date]],"mmm")</f>
        <v>Dec</v>
      </c>
      <c r="Q9172" s="27">
        <f>WEEKNUM(Table1[[#This Row],[Invoice Date]]) + IF(YEAR(Table1[[#This Row],[Invoice Date]])=2021, 52, 0)</f>
        <v>102</v>
      </c>
    </row>
    <row r="9173" spans="2:17" ht="14.25" customHeight="1" x14ac:dyDescent="0.3">
      <c r="B9173" s="4" t="s">
        <v>30</v>
      </c>
      <c r="C9173" s="34">
        <v>1128299</v>
      </c>
      <c r="D9173" s="5">
        <v>44539</v>
      </c>
      <c r="E9173" s="4" t="s">
        <v>36</v>
      </c>
      <c r="F9173" s="4" t="s">
        <v>116</v>
      </c>
      <c r="G9173" s="4" t="s">
        <v>117</v>
      </c>
      <c r="H9173" s="6" t="s">
        <v>23</v>
      </c>
      <c r="I9173" s="7">
        <v>64.999999999999986</v>
      </c>
      <c r="J9173" s="8">
        <v>400</v>
      </c>
      <c r="K9173" s="9">
        <v>259999.99999999994</v>
      </c>
      <c r="L9173" s="9">
        <v>103999.99999999999</v>
      </c>
      <c r="M9173" s="10">
        <v>0.4</v>
      </c>
      <c r="N9173" s="4" t="s">
        <v>18</v>
      </c>
      <c r="O9173" s="4" t="str">
        <f>TEXT(Table1[[#This Row],[Invoice Date]],"yyyy")</f>
        <v>2021</v>
      </c>
      <c r="P9173" s="4" t="str">
        <f>TEXT(Table1[[#This Row],[Invoice Date]],"mmm")</f>
        <v>Dec</v>
      </c>
      <c r="Q9173" s="27">
        <f>WEEKNUM(Table1[[#This Row],[Invoice Date]]) + IF(YEAR(Table1[[#This Row],[Invoice Date]])=2021, 52, 0)</f>
        <v>102</v>
      </c>
    </row>
    <row r="9174" spans="2:17" ht="14.25" customHeight="1" x14ac:dyDescent="0.3">
      <c r="B9174" s="4" t="s">
        <v>14</v>
      </c>
      <c r="C9174" s="33">
        <v>1185732</v>
      </c>
      <c r="D9174" s="5">
        <v>44539</v>
      </c>
      <c r="E9174" s="4" t="s">
        <v>15</v>
      </c>
      <c r="F9174" s="4" t="s">
        <v>40</v>
      </c>
      <c r="G9174" s="4" t="s">
        <v>41</v>
      </c>
      <c r="H9174" s="6" t="s">
        <v>17</v>
      </c>
      <c r="I9174" s="7">
        <v>65</v>
      </c>
      <c r="J9174" s="8">
        <v>475</v>
      </c>
      <c r="K9174" s="9">
        <v>308750</v>
      </c>
      <c r="L9174" s="9">
        <v>154375</v>
      </c>
      <c r="M9174" s="10">
        <v>0.5</v>
      </c>
      <c r="N9174" s="4" t="s">
        <v>24</v>
      </c>
      <c r="O9174" s="4" t="str">
        <f>TEXT(Table1[[#This Row],[Invoice Date]],"yyyy")</f>
        <v>2021</v>
      </c>
      <c r="P9174" s="4" t="str">
        <f>TEXT(Table1[[#This Row],[Invoice Date]],"mmm")</f>
        <v>Dec</v>
      </c>
      <c r="Q9174" s="27">
        <f>WEEKNUM(Table1[[#This Row],[Invoice Date]]) + IF(YEAR(Table1[[#This Row],[Invoice Date]])=2021, 52, 0)</f>
        <v>102</v>
      </c>
    </row>
    <row r="9175" spans="2:17" ht="14.25" customHeight="1" x14ac:dyDescent="0.3">
      <c r="B9175" s="4" t="s">
        <v>30</v>
      </c>
      <c r="C9175" s="34">
        <v>1128299</v>
      </c>
      <c r="D9175" s="5">
        <v>44539</v>
      </c>
      <c r="E9175" s="4" t="s">
        <v>36</v>
      </c>
      <c r="F9175" s="4" t="s">
        <v>96</v>
      </c>
      <c r="G9175" s="4" t="s">
        <v>97</v>
      </c>
      <c r="H9175" s="6" t="s">
        <v>21</v>
      </c>
      <c r="I9175" s="7">
        <v>65.000000000000014</v>
      </c>
      <c r="J9175" s="8">
        <v>525</v>
      </c>
      <c r="K9175" s="9">
        <v>341250.00000000006</v>
      </c>
      <c r="L9175" s="9">
        <v>136500.00000000003</v>
      </c>
      <c r="M9175" s="10">
        <v>0.4</v>
      </c>
      <c r="N9175" s="4" t="s">
        <v>83</v>
      </c>
      <c r="O9175" s="4" t="str">
        <f>TEXT(Table1[[#This Row],[Invoice Date]],"yyyy")</f>
        <v>2021</v>
      </c>
      <c r="P9175" s="4" t="str">
        <f>TEXT(Table1[[#This Row],[Invoice Date]],"mmm")</f>
        <v>Dec</v>
      </c>
      <c r="Q9175" s="27">
        <f>WEEKNUM(Table1[[#This Row],[Invoice Date]]) + IF(YEAR(Table1[[#This Row],[Invoice Date]])=2021, 52, 0)</f>
        <v>102</v>
      </c>
    </row>
    <row r="9176" spans="2:17" ht="14.25" customHeight="1" x14ac:dyDescent="0.3">
      <c r="B9176" s="4" t="s">
        <v>30</v>
      </c>
      <c r="C9176" s="34">
        <v>1128299</v>
      </c>
      <c r="D9176" s="5">
        <v>44539</v>
      </c>
      <c r="E9176" s="4" t="s">
        <v>36</v>
      </c>
      <c r="F9176" s="4" t="s">
        <v>116</v>
      </c>
      <c r="G9176" s="4" t="s">
        <v>117</v>
      </c>
      <c r="H9176" s="6" t="s">
        <v>17</v>
      </c>
      <c r="I9176" s="7">
        <v>60</v>
      </c>
      <c r="J9176" s="8">
        <v>600</v>
      </c>
      <c r="K9176" s="9">
        <v>360000</v>
      </c>
      <c r="L9176" s="9">
        <v>144000</v>
      </c>
      <c r="M9176" s="10">
        <v>0.4</v>
      </c>
      <c r="N9176" s="4" t="s">
        <v>18</v>
      </c>
      <c r="O9176" s="4" t="str">
        <f>TEXT(Table1[[#This Row],[Invoice Date]],"yyyy")</f>
        <v>2021</v>
      </c>
      <c r="P9176" s="4" t="str">
        <f>TEXT(Table1[[#This Row],[Invoice Date]],"mmm")</f>
        <v>Dec</v>
      </c>
      <c r="Q9176" s="27">
        <f>WEEKNUM(Table1[[#This Row],[Invoice Date]]) + IF(YEAR(Table1[[#This Row],[Invoice Date]])=2021, 52, 0)</f>
        <v>102</v>
      </c>
    </row>
    <row r="9177" spans="2:17" ht="14.25" customHeight="1" x14ac:dyDescent="0.3">
      <c r="B9177" s="4" t="s">
        <v>30</v>
      </c>
      <c r="C9177" s="34">
        <v>1128299</v>
      </c>
      <c r="D9177" s="5">
        <v>44539</v>
      </c>
      <c r="E9177" s="4" t="s">
        <v>36</v>
      </c>
      <c r="F9177" s="4" t="s">
        <v>96</v>
      </c>
      <c r="G9177" s="4" t="s">
        <v>97</v>
      </c>
      <c r="H9177" s="6" t="s">
        <v>20</v>
      </c>
      <c r="I9177" s="7">
        <v>65.000000000000014</v>
      </c>
      <c r="J9177" s="8">
        <v>575</v>
      </c>
      <c r="K9177" s="9">
        <v>373750.00000000006</v>
      </c>
      <c r="L9177" s="9">
        <v>149500.00000000003</v>
      </c>
      <c r="M9177" s="10">
        <v>0.4</v>
      </c>
      <c r="N9177" s="4" t="s">
        <v>83</v>
      </c>
      <c r="O9177" s="4" t="str">
        <f>TEXT(Table1[[#This Row],[Invoice Date]],"yyyy")</f>
        <v>2021</v>
      </c>
      <c r="P9177" s="4" t="str">
        <f>TEXT(Table1[[#This Row],[Invoice Date]],"mmm")</f>
        <v>Dec</v>
      </c>
      <c r="Q9177" s="27">
        <f>WEEKNUM(Table1[[#This Row],[Invoice Date]]) + IF(YEAR(Table1[[#This Row],[Invoice Date]])=2021, 52, 0)</f>
        <v>102</v>
      </c>
    </row>
    <row r="9178" spans="2:17" ht="14.25" customHeight="1" x14ac:dyDescent="0.3">
      <c r="B9178" s="4" t="s">
        <v>26</v>
      </c>
      <c r="C9178" s="33">
        <v>1197831</v>
      </c>
      <c r="D9178" s="5">
        <v>44539</v>
      </c>
      <c r="E9178" s="4" t="s">
        <v>31</v>
      </c>
      <c r="F9178" s="4" t="s">
        <v>66</v>
      </c>
      <c r="G9178" s="4" t="s">
        <v>67</v>
      </c>
      <c r="H9178" s="6" t="s">
        <v>22</v>
      </c>
      <c r="I9178" s="7">
        <v>90.000000000000014</v>
      </c>
      <c r="J9178" s="8">
        <v>425</v>
      </c>
      <c r="K9178" s="9">
        <v>382500.00000000006</v>
      </c>
      <c r="L9178" s="9">
        <v>57375.000000000007</v>
      </c>
      <c r="M9178" s="10">
        <v>0.15</v>
      </c>
      <c r="N9178" s="4" t="s">
        <v>24</v>
      </c>
      <c r="O9178" s="4" t="str">
        <f>TEXT(Table1[[#This Row],[Invoice Date]],"yyyy")</f>
        <v>2021</v>
      </c>
      <c r="P9178" s="4" t="str">
        <f>TEXT(Table1[[#This Row],[Invoice Date]],"mmm")</f>
        <v>Dec</v>
      </c>
      <c r="Q9178" s="27">
        <f>WEEKNUM(Table1[[#This Row],[Invoice Date]]) + IF(YEAR(Table1[[#This Row],[Invoice Date]])=2021, 52, 0)</f>
        <v>102</v>
      </c>
    </row>
    <row r="9179" spans="2:17" ht="14.25" customHeight="1" x14ac:dyDescent="0.3">
      <c r="B9179" s="4" t="s">
        <v>30</v>
      </c>
      <c r="C9179" s="34">
        <v>1128299</v>
      </c>
      <c r="D9179" s="5">
        <v>44539</v>
      </c>
      <c r="E9179" s="4" t="s">
        <v>36</v>
      </c>
      <c r="F9179" s="4" t="s">
        <v>96</v>
      </c>
      <c r="G9179" s="4" t="s">
        <v>97</v>
      </c>
      <c r="H9179" s="6" t="s">
        <v>22</v>
      </c>
      <c r="I9179" s="7">
        <v>75.000000000000014</v>
      </c>
      <c r="J9179" s="8">
        <v>525</v>
      </c>
      <c r="K9179" s="9">
        <v>393750.00000000006</v>
      </c>
      <c r="L9179" s="9">
        <v>137812.5</v>
      </c>
      <c r="M9179" s="10">
        <v>0.35</v>
      </c>
      <c r="N9179" s="4" t="s">
        <v>83</v>
      </c>
      <c r="O9179" s="4" t="str">
        <f>TEXT(Table1[[#This Row],[Invoice Date]],"yyyy")</f>
        <v>2021</v>
      </c>
      <c r="P9179" s="4" t="str">
        <f>TEXT(Table1[[#This Row],[Invoice Date]],"mmm")</f>
        <v>Dec</v>
      </c>
      <c r="Q9179" s="27">
        <f>WEEKNUM(Table1[[#This Row],[Invoice Date]]) + IF(YEAR(Table1[[#This Row],[Invoice Date]])=2021, 52, 0)</f>
        <v>102</v>
      </c>
    </row>
    <row r="9180" spans="2:17" ht="14.25" customHeight="1" x14ac:dyDescent="0.3">
      <c r="B9180" s="4" t="s">
        <v>26</v>
      </c>
      <c r="C9180" s="33">
        <v>1197831</v>
      </c>
      <c r="D9180" s="5">
        <v>44539</v>
      </c>
      <c r="E9180" s="4" t="s">
        <v>31</v>
      </c>
      <c r="F9180" s="4" t="s">
        <v>66</v>
      </c>
      <c r="G9180" s="4" t="s">
        <v>67</v>
      </c>
      <c r="H9180" s="6" t="s">
        <v>20</v>
      </c>
      <c r="I9180" s="7">
        <v>80.000000000000014</v>
      </c>
      <c r="J9180" s="8">
        <v>500</v>
      </c>
      <c r="K9180" s="9">
        <v>400000.00000000006</v>
      </c>
      <c r="L9180" s="9">
        <v>100000.00000000001</v>
      </c>
      <c r="M9180" s="10">
        <v>0.25</v>
      </c>
      <c r="N9180" s="4" t="s">
        <v>24</v>
      </c>
      <c r="O9180" s="4" t="str">
        <f>TEXT(Table1[[#This Row],[Invoice Date]],"yyyy")</f>
        <v>2021</v>
      </c>
      <c r="P9180" s="4" t="str">
        <f>TEXT(Table1[[#This Row],[Invoice Date]],"mmm")</f>
        <v>Dec</v>
      </c>
      <c r="Q9180" s="27">
        <f>WEEKNUM(Table1[[#This Row],[Invoice Date]]) + IF(YEAR(Table1[[#This Row],[Invoice Date]])=2021, 52, 0)</f>
        <v>102</v>
      </c>
    </row>
    <row r="9181" spans="2:17" ht="14.25" customHeight="1" x14ac:dyDescent="0.3">
      <c r="B9181" s="4" t="s">
        <v>26</v>
      </c>
      <c r="C9181" s="33">
        <v>1197831</v>
      </c>
      <c r="D9181" s="5">
        <v>44539</v>
      </c>
      <c r="E9181" s="4" t="s">
        <v>31</v>
      </c>
      <c r="F9181" s="4" t="s">
        <v>66</v>
      </c>
      <c r="G9181" s="4" t="s">
        <v>67</v>
      </c>
      <c r="H9181" s="6" t="s">
        <v>21</v>
      </c>
      <c r="I9181" s="7">
        <v>80.000000000000014</v>
      </c>
      <c r="J9181" s="8">
        <v>500</v>
      </c>
      <c r="K9181" s="9">
        <v>400000.00000000006</v>
      </c>
      <c r="L9181" s="9">
        <v>100000.00000000001</v>
      </c>
      <c r="M9181" s="10">
        <v>0.25</v>
      </c>
      <c r="N9181" s="4" t="s">
        <v>24</v>
      </c>
      <c r="O9181" s="4" t="str">
        <f>TEXT(Table1[[#This Row],[Invoice Date]],"yyyy")</f>
        <v>2021</v>
      </c>
      <c r="P9181" s="4" t="str">
        <f>TEXT(Table1[[#This Row],[Invoice Date]],"mmm")</f>
        <v>Dec</v>
      </c>
      <c r="Q9181" s="27">
        <f>WEEKNUM(Table1[[#This Row],[Invoice Date]]) + IF(YEAR(Table1[[#This Row],[Invoice Date]])=2021, 52, 0)</f>
        <v>102</v>
      </c>
    </row>
    <row r="9182" spans="2:17" ht="14.25" customHeight="1" x14ac:dyDescent="0.3">
      <c r="B9182" s="4" t="s">
        <v>61</v>
      </c>
      <c r="C9182" s="33">
        <v>1185731</v>
      </c>
      <c r="D9182" s="5">
        <v>44539</v>
      </c>
      <c r="E9182" s="4" t="s">
        <v>36</v>
      </c>
      <c r="F9182" s="4" t="s">
        <v>96</v>
      </c>
      <c r="G9182" s="4" t="s">
        <v>97</v>
      </c>
      <c r="H9182" s="6" t="s">
        <v>19</v>
      </c>
      <c r="I9182" s="7">
        <v>65.000000000000014</v>
      </c>
      <c r="J9182" s="8">
        <v>625</v>
      </c>
      <c r="K9182" s="9">
        <v>406250.00000000012</v>
      </c>
      <c r="L9182" s="9">
        <v>142187.50000000003</v>
      </c>
      <c r="M9182" s="10">
        <v>0.35</v>
      </c>
      <c r="N9182" s="4" t="s">
        <v>83</v>
      </c>
      <c r="O9182" s="4" t="str">
        <f>TEXT(Table1[[#This Row],[Invoice Date]],"yyyy")</f>
        <v>2021</v>
      </c>
      <c r="P9182" s="4" t="str">
        <f>TEXT(Table1[[#This Row],[Invoice Date]],"mmm")</f>
        <v>Dec</v>
      </c>
      <c r="Q9182" s="27">
        <f>WEEKNUM(Table1[[#This Row],[Invoice Date]]) + IF(YEAR(Table1[[#This Row],[Invoice Date]])=2021, 52, 0)</f>
        <v>102</v>
      </c>
    </row>
    <row r="9183" spans="2:17" ht="14.25" customHeight="1" x14ac:dyDescent="0.3">
      <c r="B9183" s="4" t="s">
        <v>26</v>
      </c>
      <c r="C9183" s="33">
        <v>1197831</v>
      </c>
      <c r="D9183" s="5">
        <v>44539</v>
      </c>
      <c r="E9183" s="4" t="s">
        <v>31</v>
      </c>
      <c r="F9183" s="4" t="s">
        <v>66</v>
      </c>
      <c r="G9183" s="4" t="s">
        <v>67</v>
      </c>
      <c r="H9183" s="6" t="s">
        <v>23</v>
      </c>
      <c r="I9183" s="7">
        <v>95.000000000000014</v>
      </c>
      <c r="J9183" s="8">
        <v>525</v>
      </c>
      <c r="K9183" s="9">
        <v>498750.00000000006</v>
      </c>
      <c r="L9183" s="9">
        <v>199500.00000000003</v>
      </c>
      <c r="M9183" s="10">
        <v>0.4</v>
      </c>
      <c r="N9183" s="4" t="s">
        <v>24</v>
      </c>
      <c r="O9183" s="4" t="str">
        <f>TEXT(Table1[[#This Row],[Invoice Date]],"yyyy")</f>
        <v>2021</v>
      </c>
      <c r="P9183" s="4" t="str">
        <f>TEXT(Table1[[#This Row],[Invoice Date]],"mmm")</f>
        <v>Dec</v>
      </c>
      <c r="Q9183" s="27">
        <f>WEEKNUM(Table1[[#This Row],[Invoice Date]]) + IF(YEAR(Table1[[#This Row],[Invoice Date]])=2021, 52, 0)</f>
        <v>102</v>
      </c>
    </row>
    <row r="9184" spans="2:17" ht="14.25" customHeight="1" x14ac:dyDescent="0.3">
      <c r="B9184" s="4" t="s">
        <v>30</v>
      </c>
      <c r="C9184" s="34">
        <v>1128299</v>
      </c>
      <c r="D9184" s="5">
        <v>44539</v>
      </c>
      <c r="E9184" s="4" t="s">
        <v>36</v>
      </c>
      <c r="F9184" s="4" t="s">
        <v>96</v>
      </c>
      <c r="G9184" s="4" t="s">
        <v>97</v>
      </c>
      <c r="H9184" s="6" t="s">
        <v>23</v>
      </c>
      <c r="I9184" s="7">
        <v>80</v>
      </c>
      <c r="J9184" s="8">
        <v>625</v>
      </c>
      <c r="K9184" s="9">
        <v>500000</v>
      </c>
      <c r="L9184" s="9">
        <v>250000</v>
      </c>
      <c r="M9184" s="10">
        <v>0.5</v>
      </c>
      <c r="N9184" s="4" t="s">
        <v>83</v>
      </c>
      <c r="O9184" s="4" t="str">
        <f>TEXT(Table1[[#This Row],[Invoice Date]],"yyyy")</f>
        <v>2021</v>
      </c>
      <c r="P9184" s="4" t="str">
        <f>TEXT(Table1[[#This Row],[Invoice Date]],"mmm")</f>
        <v>Dec</v>
      </c>
      <c r="Q9184" s="27">
        <f>WEEKNUM(Table1[[#This Row],[Invoice Date]]) + IF(YEAR(Table1[[#This Row],[Invoice Date]])=2021, 52, 0)</f>
        <v>102</v>
      </c>
    </row>
    <row r="9185" spans="2:17" ht="14.25" customHeight="1" x14ac:dyDescent="0.3">
      <c r="B9185" s="4" t="s">
        <v>25</v>
      </c>
      <c r="C9185" s="33">
        <v>1185733</v>
      </c>
      <c r="D9185" s="5">
        <v>44539</v>
      </c>
      <c r="E9185" s="4" t="s">
        <v>31</v>
      </c>
      <c r="F9185" s="4" t="s">
        <v>66</v>
      </c>
      <c r="G9185" s="4" t="s">
        <v>67</v>
      </c>
      <c r="H9185" s="6" t="s">
        <v>17</v>
      </c>
      <c r="I9185" s="7">
        <v>75.000000000000014</v>
      </c>
      <c r="J9185" s="8">
        <v>700</v>
      </c>
      <c r="K9185" s="9">
        <v>525000.00000000012</v>
      </c>
      <c r="L9185" s="9">
        <v>131250.00000000003</v>
      </c>
      <c r="M9185" s="10">
        <v>0.25</v>
      </c>
      <c r="N9185" s="4" t="s">
        <v>24</v>
      </c>
      <c r="O9185" s="4" t="str">
        <f>TEXT(Table1[[#This Row],[Invoice Date]],"yyyy")</f>
        <v>2021</v>
      </c>
      <c r="P9185" s="4" t="str">
        <f>TEXT(Table1[[#This Row],[Invoice Date]],"mmm")</f>
        <v>Dec</v>
      </c>
      <c r="Q9185" s="27">
        <f>WEEKNUM(Table1[[#This Row],[Invoice Date]]) + IF(YEAR(Table1[[#This Row],[Invoice Date]])=2021, 52, 0)</f>
        <v>102</v>
      </c>
    </row>
    <row r="9186" spans="2:17" ht="14.25" customHeight="1" x14ac:dyDescent="0.3">
      <c r="B9186" s="4" t="s">
        <v>25</v>
      </c>
      <c r="C9186" s="33">
        <v>1185733</v>
      </c>
      <c r="D9186" s="5">
        <v>44539</v>
      </c>
      <c r="E9186" s="4" t="s">
        <v>31</v>
      </c>
      <c r="F9186" s="4" t="s">
        <v>66</v>
      </c>
      <c r="G9186" s="4" t="s">
        <v>67</v>
      </c>
      <c r="H9186" s="6" t="s">
        <v>19</v>
      </c>
      <c r="I9186" s="7">
        <v>85.000000000000014</v>
      </c>
      <c r="J9186" s="8">
        <v>700</v>
      </c>
      <c r="K9186" s="9">
        <v>595000.00000000012</v>
      </c>
      <c r="L9186" s="9">
        <v>119000.00000000003</v>
      </c>
      <c r="M9186" s="10">
        <v>0.2</v>
      </c>
      <c r="N9186" s="4" t="s">
        <v>24</v>
      </c>
      <c r="O9186" s="4" t="str">
        <f>TEXT(Table1[[#This Row],[Invoice Date]],"yyyy")</f>
        <v>2021</v>
      </c>
      <c r="P9186" s="4" t="str">
        <f>TEXT(Table1[[#This Row],[Invoice Date]],"mmm")</f>
        <v>Dec</v>
      </c>
      <c r="Q9186" s="27">
        <f>WEEKNUM(Table1[[#This Row],[Invoice Date]]) + IF(YEAR(Table1[[#This Row],[Invoice Date]])=2021, 52, 0)</f>
        <v>102</v>
      </c>
    </row>
    <row r="9187" spans="2:17" ht="14.25" customHeight="1" x14ac:dyDescent="0.3">
      <c r="B9187" s="4" t="s">
        <v>61</v>
      </c>
      <c r="C9187" s="33">
        <v>1185731</v>
      </c>
      <c r="D9187" s="5">
        <v>44539</v>
      </c>
      <c r="E9187" s="4" t="s">
        <v>36</v>
      </c>
      <c r="F9187" s="4" t="s">
        <v>96</v>
      </c>
      <c r="G9187" s="4" t="s">
        <v>97</v>
      </c>
      <c r="H9187" s="6" t="s">
        <v>17</v>
      </c>
      <c r="I9187" s="7">
        <v>75.000000000000014</v>
      </c>
      <c r="J9187" s="8">
        <v>825</v>
      </c>
      <c r="K9187" s="9">
        <v>618750.00000000012</v>
      </c>
      <c r="L9187" s="9">
        <v>247500.00000000006</v>
      </c>
      <c r="M9187" s="10">
        <v>0.4</v>
      </c>
      <c r="N9187" s="4" t="s">
        <v>83</v>
      </c>
      <c r="O9187" s="4" t="str">
        <f>TEXT(Table1[[#This Row],[Invoice Date]],"yyyy")</f>
        <v>2021</v>
      </c>
      <c r="P9187" s="4" t="str">
        <f>TEXT(Table1[[#This Row],[Invoice Date]],"mmm")</f>
        <v>Dec</v>
      </c>
      <c r="Q9187" s="27">
        <f>WEEKNUM(Table1[[#This Row],[Invoice Date]]) + IF(YEAR(Table1[[#This Row],[Invoice Date]])=2021, 52, 0)</f>
        <v>102</v>
      </c>
    </row>
    <row r="9188" spans="2:17" ht="14.25" customHeight="1" x14ac:dyDescent="0.3">
      <c r="B9188" s="4" t="s">
        <v>30</v>
      </c>
      <c r="C9188" s="34">
        <v>1128299</v>
      </c>
      <c r="D9188" s="5">
        <v>44540</v>
      </c>
      <c r="E9188" s="4" t="s">
        <v>31</v>
      </c>
      <c r="F9188" s="4" t="s">
        <v>78</v>
      </c>
      <c r="G9188" s="4" t="s">
        <v>79</v>
      </c>
      <c r="H9188" s="6" t="s">
        <v>21</v>
      </c>
      <c r="I9188" s="7">
        <v>22</v>
      </c>
      <c r="J9188" s="8">
        <v>136</v>
      </c>
      <c r="K9188" s="9">
        <v>2992</v>
      </c>
      <c r="L9188" s="9">
        <v>1256.6400000000001</v>
      </c>
      <c r="M9188" s="10">
        <v>0.42000000000000004</v>
      </c>
      <c r="N9188" s="4" t="s">
        <v>24</v>
      </c>
      <c r="O9188" s="4" t="str">
        <f>TEXT(Table1[[#This Row],[Invoice Date]],"yyyy")</f>
        <v>2021</v>
      </c>
      <c r="P9188" s="4" t="str">
        <f>TEXT(Table1[[#This Row],[Invoice Date]],"mmm")</f>
        <v>Dec</v>
      </c>
      <c r="Q9188" s="27">
        <f>WEEKNUM(Table1[[#This Row],[Invoice Date]]) + IF(YEAR(Table1[[#This Row],[Invoice Date]])=2021, 52, 0)</f>
        <v>102</v>
      </c>
    </row>
    <row r="9189" spans="2:17" ht="14.25" customHeight="1" x14ac:dyDescent="0.3">
      <c r="B9189" s="4" t="s">
        <v>30</v>
      </c>
      <c r="C9189" s="34">
        <v>1128299</v>
      </c>
      <c r="D9189" s="5">
        <v>44540</v>
      </c>
      <c r="E9189" s="4" t="s">
        <v>31</v>
      </c>
      <c r="F9189" s="4" t="s">
        <v>78</v>
      </c>
      <c r="G9189" s="4" t="s">
        <v>79</v>
      </c>
      <c r="H9189" s="6" t="s">
        <v>21</v>
      </c>
      <c r="I9189" s="7">
        <v>27</v>
      </c>
      <c r="J9189" s="8">
        <v>112</v>
      </c>
      <c r="K9189" s="9">
        <v>3024</v>
      </c>
      <c r="L9189" s="9">
        <v>1542.24</v>
      </c>
      <c r="M9189" s="10">
        <v>0.51</v>
      </c>
      <c r="N9189" s="4" t="s">
        <v>83</v>
      </c>
      <c r="O9189" s="4" t="str">
        <f>TEXT(Table1[[#This Row],[Invoice Date]],"yyyy")</f>
        <v>2021</v>
      </c>
      <c r="P9189" s="4" t="str">
        <f>TEXT(Table1[[#This Row],[Invoice Date]],"mmm")</f>
        <v>Dec</v>
      </c>
      <c r="Q9189" s="27">
        <f>WEEKNUM(Table1[[#This Row],[Invoice Date]]) + IF(YEAR(Table1[[#This Row],[Invoice Date]])=2021, 52, 0)</f>
        <v>102</v>
      </c>
    </row>
    <row r="9190" spans="2:17" ht="14.25" customHeight="1" x14ac:dyDescent="0.3">
      <c r="B9190" s="4" t="s">
        <v>30</v>
      </c>
      <c r="C9190" s="34">
        <v>1128299</v>
      </c>
      <c r="D9190" s="5">
        <v>44540</v>
      </c>
      <c r="E9190" s="4" t="s">
        <v>31</v>
      </c>
      <c r="F9190" s="4" t="s">
        <v>78</v>
      </c>
      <c r="G9190" s="4" t="s">
        <v>79</v>
      </c>
      <c r="H9190" s="6" t="s">
        <v>20</v>
      </c>
      <c r="I9190" s="7">
        <v>20</v>
      </c>
      <c r="J9190" s="8">
        <v>153</v>
      </c>
      <c r="K9190" s="9">
        <v>3060</v>
      </c>
      <c r="L9190" s="9">
        <v>1132.2</v>
      </c>
      <c r="M9190" s="10">
        <v>0.37</v>
      </c>
      <c r="N9190" s="4" t="s">
        <v>24</v>
      </c>
      <c r="O9190" s="4" t="str">
        <f>TEXT(Table1[[#This Row],[Invoice Date]],"yyyy")</f>
        <v>2021</v>
      </c>
      <c r="P9190" s="4" t="str">
        <f>TEXT(Table1[[#This Row],[Invoice Date]],"mmm")</f>
        <v>Dec</v>
      </c>
      <c r="Q9190" s="27">
        <f>WEEKNUM(Table1[[#This Row],[Invoice Date]]) + IF(YEAR(Table1[[#This Row],[Invoice Date]])=2021, 52, 0)</f>
        <v>102</v>
      </c>
    </row>
    <row r="9191" spans="2:17" ht="14.25" customHeight="1" x14ac:dyDescent="0.3">
      <c r="B9191" s="4" t="s">
        <v>30</v>
      </c>
      <c r="C9191" s="34">
        <v>1128299</v>
      </c>
      <c r="D9191" s="5">
        <v>44540</v>
      </c>
      <c r="E9191" s="4" t="s">
        <v>31</v>
      </c>
      <c r="F9191" s="4" t="s">
        <v>78</v>
      </c>
      <c r="G9191" s="4" t="s">
        <v>79</v>
      </c>
      <c r="H9191" s="6" t="s">
        <v>20</v>
      </c>
      <c r="I9191" s="7">
        <v>29</v>
      </c>
      <c r="J9191" s="8">
        <v>113</v>
      </c>
      <c r="K9191" s="9">
        <v>3277</v>
      </c>
      <c r="L9191" s="9">
        <v>1540.1899999999998</v>
      </c>
      <c r="M9191" s="10">
        <v>0.47</v>
      </c>
      <c r="N9191" s="4" t="s">
        <v>83</v>
      </c>
      <c r="O9191" s="4" t="str">
        <f>TEXT(Table1[[#This Row],[Invoice Date]],"yyyy")</f>
        <v>2021</v>
      </c>
      <c r="P9191" s="4" t="str">
        <f>TEXT(Table1[[#This Row],[Invoice Date]],"mmm")</f>
        <v>Dec</v>
      </c>
      <c r="Q9191" s="27">
        <f>WEEKNUM(Table1[[#This Row],[Invoice Date]]) + IF(YEAR(Table1[[#This Row],[Invoice Date]])=2021, 52, 0)</f>
        <v>102</v>
      </c>
    </row>
    <row r="9192" spans="2:17" ht="14.25" customHeight="1" x14ac:dyDescent="0.3">
      <c r="B9192" s="4" t="s">
        <v>30</v>
      </c>
      <c r="C9192" s="34">
        <v>1128299</v>
      </c>
      <c r="D9192" s="5">
        <v>44540</v>
      </c>
      <c r="E9192" s="4" t="s">
        <v>31</v>
      </c>
      <c r="F9192" s="4" t="s">
        <v>78</v>
      </c>
      <c r="G9192" s="4" t="s">
        <v>79</v>
      </c>
      <c r="H9192" s="6" t="s">
        <v>22</v>
      </c>
      <c r="I9192" s="7">
        <v>27</v>
      </c>
      <c r="J9192" s="8">
        <v>124</v>
      </c>
      <c r="K9192" s="9">
        <v>3348</v>
      </c>
      <c r="L9192" s="9">
        <v>1372.6799999999998</v>
      </c>
      <c r="M9192" s="10">
        <v>0.41</v>
      </c>
      <c r="N9192" s="4" t="s">
        <v>24</v>
      </c>
      <c r="O9192" s="4" t="str">
        <f>TEXT(Table1[[#This Row],[Invoice Date]],"yyyy")</f>
        <v>2021</v>
      </c>
      <c r="P9192" s="4" t="str">
        <f>TEXT(Table1[[#This Row],[Invoice Date]],"mmm")</f>
        <v>Dec</v>
      </c>
      <c r="Q9192" s="27">
        <f>WEEKNUM(Table1[[#This Row],[Invoice Date]]) + IF(YEAR(Table1[[#This Row],[Invoice Date]])=2021, 52, 0)</f>
        <v>102</v>
      </c>
    </row>
    <row r="9193" spans="2:17" ht="14.25" customHeight="1" x14ac:dyDescent="0.3">
      <c r="B9193" s="4" t="s">
        <v>14</v>
      </c>
      <c r="C9193" s="33">
        <v>1185732</v>
      </c>
      <c r="D9193" s="5">
        <v>44540</v>
      </c>
      <c r="E9193" s="4" t="s">
        <v>15</v>
      </c>
      <c r="F9193" s="4" t="s">
        <v>40</v>
      </c>
      <c r="G9193" s="4" t="s">
        <v>41</v>
      </c>
      <c r="H9193" s="6" t="s">
        <v>19</v>
      </c>
      <c r="I9193" s="7">
        <v>40</v>
      </c>
      <c r="J9193" s="8">
        <v>91</v>
      </c>
      <c r="K9193" s="9">
        <v>3640</v>
      </c>
      <c r="L9193" s="9">
        <v>1237.5999999999999</v>
      </c>
      <c r="M9193" s="10">
        <v>0.33999999999999997</v>
      </c>
      <c r="N9193" s="4" t="s">
        <v>24</v>
      </c>
      <c r="O9193" s="4" t="str">
        <f>TEXT(Table1[[#This Row],[Invoice Date]],"yyyy")</f>
        <v>2021</v>
      </c>
      <c r="P9193" s="4" t="str">
        <f>TEXT(Table1[[#This Row],[Invoice Date]],"mmm")</f>
        <v>Dec</v>
      </c>
      <c r="Q9193" s="27">
        <f>WEEKNUM(Table1[[#This Row],[Invoice Date]]) + IF(YEAR(Table1[[#This Row],[Invoice Date]])=2021, 52, 0)</f>
        <v>102</v>
      </c>
    </row>
    <row r="9194" spans="2:17" ht="14.25" customHeight="1" x14ac:dyDescent="0.3">
      <c r="B9194" s="4" t="s">
        <v>30</v>
      </c>
      <c r="C9194" s="34">
        <v>1128299</v>
      </c>
      <c r="D9194" s="5">
        <v>44540</v>
      </c>
      <c r="E9194" s="4" t="s">
        <v>31</v>
      </c>
      <c r="F9194" s="4" t="s">
        <v>78</v>
      </c>
      <c r="G9194" s="4" t="s">
        <v>79</v>
      </c>
      <c r="H9194" s="6" t="s">
        <v>19</v>
      </c>
      <c r="I9194" s="7">
        <v>22</v>
      </c>
      <c r="J9194" s="8">
        <v>170</v>
      </c>
      <c r="K9194" s="9">
        <v>3740</v>
      </c>
      <c r="L9194" s="9">
        <v>1570.8</v>
      </c>
      <c r="M9194" s="10">
        <v>0.42</v>
      </c>
      <c r="N9194" s="4" t="s">
        <v>24</v>
      </c>
      <c r="O9194" s="4" t="str">
        <f>TEXT(Table1[[#This Row],[Invoice Date]],"yyyy")</f>
        <v>2021</v>
      </c>
      <c r="P9194" s="4" t="str">
        <f>TEXT(Table1[[#This Row],[Invoice Date]],"mmm")</f>
        <v>Dec</v>
      </c>
      <c r="Q9194" s="27">
        <f>WEEKNUM(Table1[[#This Row],[Invoice Date]]) + IF(YEAR(Table1[[#This Row],[Invoice Date]])=2021, 52, 0)</f>
        <v>102</v>
      </c>
    </row>
    <row r="9195" spans="2:17" ht="14.25" customHeight="1" x14ac:dyDescent="0.3">
      <c r="B9195" s="4" t="s">
        <v>14</v>
      </c>
      <c r="C9195" s="33">
        <v>1185732</v>
      </c>
      <c r="D9195" s="5">
        <v>44540</v>
      </c>
      <c r="E9195" s="4" t="s">
        <v>15</v>
      </c>
      <c r="F9195" s="4" t="s">
        <v>40</v>
      </c>
      <c r="G9195" s="4" t="s">
        <v>41</v>
      </c>
      <c r="H9195" s="6" t="s">
        <v>19</v>
      </c>
      <c r="I9195" s="7">
        <v>48</v>
      </c>
      <c r="J9195" s="8">
        <v>80</v>
      </c>
      <c r="K9195" s="9">
        <v>3840</v>
      </c>
      <c r="L9195" s="9">
        <v>1536</v>
      </c>
      <c r="M9195" s="10">
        <v>0.4</v>
      </c>
      <c r="N9195" s="4" t="s">
        <v>83</v>
      </c>
      <c r="O9195" s="4" t="str">
        <f>TEXT(Table1[[#This Row],[Invoice Date]],"yyyy")</f>
        <v>2021</v>
      </c>
      <c r="P9195" s="4" t="str">
        <f>TEXT(Table1[[#This Row],[Invoice Date]],"mmm")</f>
        <v>Dec</v>
      </c>
      <c r="Q9195" s="27">
        <f>WEEKNUM(Table1[[#This Row],[Invoice Date]]) + IF(YEAR(Table1[[#This Row],[Invoice Date]])=2021, 52, 0)</f>
        <v>102</v>
      </c>
    </row>
    <row r="9196" spans="2:17" ht="14.25" customHeight="1" x14ac:dyDescent="0.3">
      <c r="B9196" s="4" t="s">
        <v>30</v>
      </c>
      <c r="C9196" s="34">
        <v>1128299</v>
      </c>
      <c r="D9196" s="5">
        <v>44540</v>
      </c>
      <c r="E9196" s="4" t="s">
        <v>31</v>
      </c>
      <c r="F9196" s="4" t="s">
        <v>78</v>
      </c>
      <c r="G9196" s="4" t="s">
        <v>79</v>
      </c>
      <c r="H9196" s="6" t="s">
        <v>19</v>
      </c>
      <c r="I9196" s="7">
        <v>28</v>
      </c>
      <c r="J9196" s="8">
        <v>145</v>
      </c>
      <c r="K9196" s="9">
        <v>4060</v>
      </c>
      <c r="L9196" s="9">
        <v>1989.3999999999999</v>
      </c>
      <c r="M9196" s="10">
        <v>0.49</v>
      </c>
      <c r="N9196" s="4" t="s">
        <v>83</v>
      </c>
      <c r="O9196" s="4" t="str">
        <f>TEXT(Table1[[#This Row],[Invoice Date]],"yyyy")</f>
        <v>2021</v>
      </c>
      <c r="P9196" s="4" t="str">
        <f>TEXT(Table1[[#This Row],[Invoice Date]],"mmm")</f>
        <v>Dec</v>
      </c>
      <c r="Q9196" s="27">
        <f>WEEKNUM(Table1[[#This Row],[Invoice Date]]) + IF(YEAR(Table1[[#This Row],[Invoice Date]])=2021, 52, 0)</f>
        <v>102</v>
      </c>
    </row>
    <row r="9197" spans="2:17" ht="14.25" customHeight="1" x14ac:dyDescent="0.3">
      <c r="B9197" s="4" t="s">
        <v>30</v>
      </c>
      <c r="C9197" s="34">
        <v>1128299</v>
      </c>
      <c r="D9197" s="5">
        <v>44540</v>
      </c>
      <c r="E9197" s="4" t="s">
        <v>31</v>
      </c>
      <c r="F9197" s="4" t="s">
        <v>78</v>
      </c>
      <c r="G9197" s="4" t="s">
        <v>79</v>
      </c>
      <c r="H9197" s="6" t="s">
        <v>22</v>
      </c>
      <c r="I9197" s="7">
        <v>38</v>
      </c>
      <c r="J9197" s="8">
        <v>112</v>
      </c>
      <c r="K9197" s="9">
        <v>4256</v>
      </c>
      <c r="L9197" s="9">
        <v>2128</v>
      </c>
      <c r="M9197" s="10">
        <v>0.5</v>
      </c>
      <c r="N9197" s="4" t="s">
        <v>83</v>
      </c>
      <c r="O9197" s="4" t="str">
        <f>TEXT(Table1[[#This Row],[Invoice Date]],"yyyy")</f>
        <v>2021</v>
      </c>
      <c r="P9197" s="4" t="str">
        <f>TEXT(Table1[[#This Row],[Invoice Date]],"mmm")</f>
        <v>Dec</v>
      </c>
      <c r="Q9197" s="27">
        <f>WEEKNUM(Table1[[#This Row],[Invoice Date]]) + IF(YEAR(Table1[[#This Row],[Invoice Date]])=2021, 52, 0)</f>
        <v>102</v>
      </c>
    </row>
    <row r="9198" spans="2:17" ht="14.25" customHeight="1" x14ac:dyDescent="0.3">
      <c r="B9198" s="4" t="s">
        <v>61</v>
      </c>
      <c r="C9198" s="33">
        <v>1185731</v>
      </c>
      <c r="D9198" s="5">
        <v>44540</v>
      </c>
      <c r="E9198" s="4" t="s">
        <v>15</v>
      </c>
      <c r="F9198" s="4" t="s">
        <v>131</v>
      </c>
      <c r="G9198" s="4" t="s">
        <v>132</v>
      </c>
      <c r="H9198" s="6" t="s">
        <v>21</v>
      </c>
      <c r="I9198" s="7">
        <v>44</v>
      </c>
      <c r="J9198" s="8">
        <v>101</v>
      </c>
      <c r="K9198" s="9">
        <v>4444</v>
      </c>
      <c r="L9198" s="9">
        <v>1866.48</v>
      </c>
      <c r="M9198" s="10">
        <v>0.42</v>
      </c>
      <c r="N9198" s="4" t="s">
        <v>24</v>
      </c>
      <c r="O9198" s="4" t="str">
        <f>TEXT(Table1[[#This Row],[Invoice Date]],"yyyy")</f>
        <v>2021</v>
      </c>
      <c r="P9198" s="4" t="str">
        <f>TEXT(Table1[[#This Row],[Invoice Date]],"mmm")</f>
        <v>Dec</v>
      </c>
      <c r="Q9198" s="27">
        <f>WEEKNUM(Table1[[#This Row],[Invoice Date]]) + IF(YEAR(Table1[[#This Row],[Invoice Date]])=2021, 52, 0)</f>
        <v>102</v>
      </c>
    </row>
    <row r="9199" spans="2:17" ht="14.25" customHeight="1" x14ac:dyDescent="0.3">
      <c r="B9199" s="4" t="s">
        <v>61</v>
      </c>
      <c r="C9199" s="33">
        <v>1185731</v>
      </c>
      <c r="D9199" s="5">
        <v>44540</v>
      </c>
      <c r="E9199" s="4" t="s">
        <v>15</v>
      </c>
      <c r="F9199" s="4" t="s">
        <v>131</v>
      </c>
      <c r="G9199" s="4" t="s">
        <v>132</v>
      </c>
      <c r="H9199" s="6" t="s">
        <v>21</v>
      </c>
      <c r="I9199" s="7">
        <v>56</v>
      </c>
      <c r="J9199" s="8">
        <v>81</v>
      </c>
      <c r="K9199" s="9">
        <v>4536</v>
      </c>
      <c r="L9199" s="9">
        <v>2041.1999999999998</v>
      </c>
      <c r="M9199" s="10">
        <v>0.44999999999999996</v>
      </c>
      <c r="N9199" s="4" t="s">
        <v>83</v>
      </c>
      <c r="O9199" s="4" t="str">
        <f>TEXT(Table1[[#This Row],[Invoice Date]],"yyyy")</f>
        <v>2021</v>
      </c>
      <c r="P9199" s="4" t="str">
        <f>TEXT(Table1[[#This Row],[Invoice Date]],"mmm")</f>
        <v>Dec</v>
      </c>
      <c r="Q9199" s="27">
        <f>WEEKNUM(Table1[[#This Row],[Invoice Date]]) + IF(YEAR(Table1[[#This Row],[Invoice Date]])=2021, 52, 0)</f>
        <v>102</v>
      </c>
    </row>
    <row r="9200" spans="2:17" ht="14.25" customHeight="1" x14ac:dyDescent="0.3">
      <c r="B9200" s="4" t="s">
        <v>30</v>
      </c>
      <c r="C9200" s="34">
        <v>1128299</v>
      </c>
      <c r="D9200" s="5">
        <v>44540</v>
      </c>
      <c r="E9200" s="4" t="s">
        <v>31</v>
      </c>
      <c r="F9200" s="4" t="s">
        <v>78</v>
      </c>
      <c r="G9200" s="4" t="s">
        <v>79</v>
      </c>
      <c r="H9200" s="6" t="s">
        <v>23</v>
      </c>
      <c r="I9200" s="7">
        <v>29</v>
      </c>
      <c r="J9200" s="8">
        <v>170</v>
      </c>
      <c r="K9200" s="9">
        <v>4930</v>
      </c>
      <c r="L9200" s="9">
        <v>2563.6</v>
      </c>
      <c r="M9200" s="10">
        <v>0.52</v>
      </c>
      <c r="N9200" s="4" t="s">
        <v>24</v>
      </c>
      <c r="O9200" s="4" t="str">
        <f>TEXT(Table1[[#This Row],[Invoice Date]],"yyyy")</f>
        <v>2021</v>
      </c>
      <c r="P9200" s="4" t="str">
        <f>TEXT(Table1[[#This Row],[Invoice Date]],"mmm")</f>
        <v>Dec</v>
      </c>
      <c r="Q9200" s="27">
        <f>WEEKNUM(Table1[[#This Row],[Invoice Date]]) + IF(YEAR(Table1[[#This Row],[Invoice Date]])=2021, 52, 0)</f>
        <v>102</v>
      </c>
    </row>
    <row r="9201" spans="2:17" ht="14.25" customHeight="1" x14ac:dyDescent="0.3">
      <c r="B9201" s="4" t="s">
        <v>61</v>
      </c>
      <c r="C9201" s="33">
        <v>1185731</v>
      </c>
      <c r="D9201" s="5">
        <v>44540</v>
      </c>
      <c r="E9201" s="4" t="s">
        <v>15</v>
      </c>
      <c r="F9201" s="4" t="s">
        <v>131</v>
      </c>
      <c r="G9201" s="4" t="s">
        <v>132</v>
      </c>
      <c r="H9201" s="6" t="s">
        <v>22</v>
      </c>
      <c r="I9201" s="7">
        <v>48</v>
      </c>
      <c r="J9201" s="8">
        <v>104</v>
      </c>
      <c r="K9201" s="9">
        <v>4992</v>
      </c>
      <c r="L9201" s="9">
        <v>2096.64</v>
      </c>
      <c r="M9201" s="10">
        <v>0.42</v>
      </c>
      <c r="N9201" s="4" t="s">
        <v>24</v>
      </c>
      <c r="O9201" s="4" t="str">
        <f>TEXT(Table1[[#This Row],[Invoice Date]],"yyyy")</f>
        <v>2021</v>
      </c>
      <c r="P9201" s="4" t="str">
        <f>TEXT(Table1[[#This Row],[Invoice Date]],"mmm")</f>
        <v>Dec</v>
      </c>
      <c r="Q9201" s="27">
        <f>WEEKNUM(Table1[[#This Row],[Invoice Date]]) + IF(YEAR(Table1[[#This Row],[Invoice Date]])=2021, 52, 0)</f>
        <v>102</v>
      </c>
    </row>
    <row r="9202" spans="2:17" ht="14.25" customHeight="1" x14ac:dyDescent="0.3">
      <c r="B9202" s="4" t="s">
        <v>30</v>
      </c>
      <c r="C9202" s="34">
        <v>1128299</v>
      </c>
      <c r="D9202" s="5">
        <v>44540</v>
      </c>
      <c r="E9202" s="4" t="s">
        <v>31</v>
      </c>
      <c r="F9202" s="4" t="s">
        <v>78</v>
      </c>
      <c r="G9202" s="4" t="s">
        <v>79</v>
      </c>
      <c r="H9202" s="6" t="s">
        <v>23</v>
      </c>
      <c r="I9202" s="7">
        <v>42</v>
      </c>
      <c r="J9202" s="8">
        <v>125</v>
      </c>
      <c r="K9202" s="9">
        <v>5250</v>
      </c>
      <c r="L9202" s="9">
        <v>3202.5</v>
      </c>
      <c r="M9202" s="10">
        <v>0.61</v>
      </c>
      <c r="N9202" s="4" t="s">
        <v>83</v>
      </c>
      <c r="O9202" s="4" t="str">
        <f>TEXT(Table1[[#This Row],[Invoice Date]],"yyyy")</f>
        <v>2021</v>
      </c>
      <c r="P9202" s="4" t="str">
        <f>TEXT(Table1[[#This Row],[Invoice Date]],"mmm")</f>
        <v>Dec</v>
      </c>
      <c r="Q9202" s="27">
        <f>WEEKNUM(Table1[[#This Row],[Invoice Date]]) + IF(YEAR(Table1[[#This Row],[Invoice Date]])=2021, 52, 0)</f>
        <v>102</v>
      </c>
    </row>
    <row r="9203" spans="2:17" ht="14.25" customHeight="1" x14ac:dyDescent="0.3">
      <c r="B9203" s="4" t="s">
        <v>61</v>
      </c>
      <c r="C9203" s="33">
        <v>1185731</v>
      </c>
      <c r="D9203" s="5">
        <v>44540</v>
      </c>
      <c r="E9203" s="4" t="s">
        <v>15</v>
      </c>
      <c r="F9203" s="4" t="s">
        <v>131</v>
      </c>
      <c r="G9203" s="4" t="s">
        <v>132</v>
      </c>
      <c r="H9203" s="6" t="s">
        <v>19</v>
      </c>
      <c r="I9203" s="7">
        <v>41</v>
      </c>
      <c r="J9203" s="8">
        <v>132</v>
      </c>
      <c r="K9203" s="9">
        <v>5412</v>
      </c>
      <c r="L9203" s="9">
        <v>2760.12</v>
      </c>
      <c r="M9203" s="10">
        <v>0.51</v>
      </c>
      <c r="N9203" s="4" t="s">
        <v>24</v>
      </c>
      <c r="O9203" s="4" t="str">
        <f>TEXT(Table1[[#This Row],[Invoice Date]],"yyyy")</f>
        <v>2021</v>
      </c>
      <c r="P9203" s="4" t="str">
        <f>TEXT(Table1[[#This Row],[Invoice Date]],"mmm")</f>
        <v>Dec</v>
      </c>
      <c r="Q9203" s="27">
        <f>WEEKNUM(Table1[[#This Row],[Invoice Date]]) + IF(YEAR(Table1[[#This Row],[Invoice Date]])=2021, 52, 0)</f>
        <v>102</v>
      </c>
    </row>
    <row r="9204" spans="2:17" ht="14.25" customHeight="1" x14ac:dyDescent="0.3">
      <c r="B9204" s="4" t="s">
        <v>61</v>
      </c>
      <c r="C9204" s="33">
        <v>1185731</v>
      </c>
      <c r="D9204" s="5">
        <v>44540</v>
      </c>
      <c r="E9204" s="4" t="s">
        <v>15</v>
      </c>
      <c r="F9204" s="4" t="s">
        <v>131</v>
      </c>
      <c r="G9204" s="4" t="s">
        <v>132</v>
      </c>
      <c r="H9204" s="6" t="s">
        <v>22</v>
      </c>
      <c r="I9204" s="7">
        <v>67</v>
      </c>
      <c r="J9204" s="8">
        <v>81</v>
      </c>
      <c r="K9204" s="9">
        <v>5427</v>
      </c>
      <c r="L9204" s="9">
        <v>2604.96</v>
      </c>
      <c r="M9204" s="10">
        <v>0.48</v>
      </c>
      <c r="N9204" s="4" t="s">
        <v>83</v>
      </c>
      <c r="O9204" s="4" t="str">
        <f>TEXT(Table1[[#This Row],[Invoice Date]],"yyyy")</f>
        <v>2021</v>
      </c>
      <c r="P9204" s="4" t="str">
        <f>TEXT(Table1[[#This Row],[Invoice Date]],"mmm")</f>
        <v>Dec</v>
      </c>
      <c r="Q9204" s="27">
        <f>WEEKNUM(Table1[[#This Row],[Invoice Date]]) + IF(YEAR(Table1[[#This Row],[Invoice Date]])=2021, 52, 0)</f>
        <v>102</v>
      </c>
    </row>
    <row r="9205" spans="2:17" ht="14.25" customHeight="1" x14ac:dyDescent="0.3">
      <c r="B9205" s="4" t="s">
        <v>61</v>
      </c>
      <c r="C9205" s="33">
        <v>1185731</v>
      </c>
      <c r="D9205" s="5">
        <v>44540</v>
      </c>
      <c r="E9205" s="4" t="s">
        <v>15</v>
      </c>
      <c r="F9205" s="4" t="s">
        <v>131</v>
      </c>
      <c r="G9205" s="4" t="s">
        <v>132</v>
      </c>
      <c r="H9205" s="6" t="s">
        <v>19</v>
      </c>
      <c r="I9205" s="7">
        <v>55</v>
      </c>
      <c r="J9205" s="8">
        <v>100</v>
      </c>
      <c r="K9205" s="9">
        <v>5500</v>
      </c>
      <c r="L9205" s="9">
        <v>3025.0000000000005</v>
      </c>
      <c r="M9205" s="10">
        <v>0.55000000000000004</v>
      </c>
      <c r="N9205" s="4" t="s">
        <v>83</v>
      </c>
      <c r="O9205" s="4" t="str">
        <f>TEXT(Table1[[#This Row],[Invoice Date]],"yyyy")</f>
        <v>2021</v>
      </c>
      <c r="P9205" s="4" t="str">
        <f>TEXT(Table1[[#This Row],[Invoice Date]],"mmm")</f>
        <v>Dec</v>
      </c>
      <c r="Q9205" s="27">
        <f>WEEKNUM(Table1[[#This Row],[Invoice Date]]) + IF(YEAR(Table1[[#This Row],[Invoice Date]])=2021, 52, 0)</f>
        <v>102</v>
      </c>
    </row>
    <row r="9206" spans="2:17" ht="14.25" customHeight="1" x14ac:dyDescent="0.3">
      <c r="B9206" s="4" t="s">
        <v>61</v>
      </c>
      <c r="C9206" s="33">
        <v>1185731</v>
      </c>
      <c r="D9206" s="5">
        <v>44540</v>
      </c>
      <c r="E9206" s="4" t="s">
        <v>15</v>
      </c>
      <c r="F9206" s="4" t="s">
        <v>131</v>
      </c>
      <c r="G9206" s="4" t="s">
        <v>132</v>
      </c>
      <c r="H9206" s="6" t="s">
        <v>20</v>
      </c>
      <c r="I9206" s="7">
        <v>44</v>
      </c>
      <c r="J9206" s="8">
        <v>131</v>
      </c>
      <c r="K9206" s="9">
        <v>5764</v>
      </c>
      <c r="L9206" s="9">
        <v>2305.6</v>
      </c>
      <c r="M9206" s="10">
        <v>0.39999999999999997</v>
      </c>
      <c r="N9206" s="4" t="s">
        <v>24</v>
      </c>
      <c r="O9206" s="4" t="str">
        <f>TEXT(Table1[[#This Row],[Invoice Date]],"yyyy")</f>
        <v>2021</v>
      </c>
      <c r="P9206" s="4" t="str">
        <f>TEXT(Table1[[#This Row],[Invoice Date]],"mmm")</f>
        <v>Dec</v>
      </c>
      <c r="Q9206" s="27">
        <f>WEEKNUM(Table1[[#This Row],[Invoice Date]]) + IF(YEAR(Table1[[#This Row],[Invoice Date]])=2021, 52, 0)</f>
        <v>102</v>
      </c>
    </row>
    <row r="9207" spans="2:17" ht="14.25" customHeight="1" x14ac:dyDescent="0.3">
      <c r="B9207" s="4" t="s">
        <v>14</v>
      </c>
      <c r="C9207" s="33">
        <v>1185732</v>
      </c>
      <c r="D9207" s="5">
        <v>44540</v>
      </c>
      <c r="E9207" s="4" t="s">
        <v>31</v>
      </c>
      <c r="F9207" s="4" t="s">
        <v>70</v>
      </c>
      <c r="G9207" s="4" t="s">
        <v>71</v>
      </c>
      <c r="H9207" s="6" t="s">
        <v>21</v>
      </c>
      <c r="I9207" s="7">
        <v>44</v>
      </c>
      <c r="J9207" s="8">
        <v>135</v>
      </c>
      <c r="K9207" s="9">
        <v>5940</v>
      </c>
      <c r="L9207" s="9">
        <v>2910.6</v>
      </c>
      <c r="M9207" s="10">
        <v>0.49</v>
      </c>
      <c r="N9207" s="4" t="s">
        <v>83</v>
      </c>
      <c r="O9207" s="4" t="str">
        <f>TEXT(Table1[[#This Row],[Invoice Date]],"yyyy")</f>
        <v>2021</v>
      </c>
      <c r="P9207" s="4" t="str">
        <f>TEXT(Table1[[#This Row],[Invoice Date]],"mmm")</f>
        <v>Dec</v>
      </c>
      <c r="Q9207" s="27">
        <f>WEEKNUM(Table1[[#This Row],[Invoice Date]]) + IF(YEAR(Table1[[#This Row],[Invoice Date]])=2021, 52, 0)</f>
        <v>102</v>
      </c>
    </row>
    <row r="9208" spans="2:17" ht="14.25" customHeight="1" x14ac:dyDescent="0.3">
      <c r="B9208" s="4" t="s">
        <v>61</v>
      </c>
      <c r="C9208" s="33">
        <v>1185731</v>
      </c>
      <c r="D9208" s="5">
        <v>44540</v>
      </c>
      <c r="E9208" s="4" t="s">
        <v>15</v>
      </c>
      <c r="F9208" s="4" t="s">
        <v>131</v>
      </c>
      <c r="G9208" s="4" t="s">
        <v>132</v>
      </c>
      <c r="H9208" s="6" t="s">
        <v>20</v>
      </c>
      <c r="I9208" s="7">
        <v>55</v>
      </c>
      <c r="J9208" s="8">
        <v>113</v>
      </c>
      <c r="K9208" s="9">
        <v>6215</v>
      </c>
      <c r="L9208" s="9">
        <v>2921.0499999999997</v>
      </c>
      <c r="M9208" s="10">
        <v>0.47</v>
      </c>
      <c r="N9208" s="4" t="s">
        <v>83</v>
      </c>
      <c r="O9208" s="4" t="str">
        <f>TEXT(Table1[[#This Row],[Invoice Date]],"yyyy")</f>
        <v>2021</v>
      </c>
      <c r="P9208" s="4" t="str">
        <f>TEXT(Table1[[#This Row],[Invoice Date]],"mmm")</f>
        <v>Dec</v>
      </c>
      <c r="Q9208" s="27">
        <f>WEEKNUM(Table1[[#This Row],[Invoice Date]]) + IF(YEAR(Table1[[#This Row],[Invoice Date]])=2021, 52, 0)</f>
        <v>102</v>
      </c>
    </row>
    <row r="9209" spans="2:17" ht="14.25" customHeight="1" x14ac:dyDescent="0.3">
      <c r="B9209" s="4" t="s">
        <v>30</v>
      </c>
      <c r="C9209" s="34">
        <v>1128299</v>
      </c>
      <c r="D9209" s="5">
        <v>44540</v>
      </c>
      <c r="E9209" s="4" t="s">
        <v>31</v>
      </c>
      <c r="F9209" s="4" t="s">
        <v>78</v>
      </c>
      <c r="G9209" s="4" t="s">
        <v>79</v>
      </c>
      <c r="H9209" s="6" t="s">
        <v>17</v>
      </c>
      <c r="I9209" s="7">
        <v>29</v>
      </c>
      <c r="J9209" s="8">
        <v>231</v>
      </c>
      <c r="K9209" s="9">
        <v>6699</v>
      </c>
      <c r="L9209" s="9">
        <v>3081.54</v>
      </c>
      <c r="M9209" s="10">
        <v>0.46</v>
      </c>
      <c r="N9209" s="4" t="s">
        <v>24</v>
      </c>
      <c r="O9209" s="4" t="str">
        <f>TEXT(Table1[[#This Row],[Invoice Date]],"yyyy")</f>
        <v>2021</v>
      </c>
      <c r="P9209" s="4" t="str">
        <f>TEXT(Table1[[#This Row],[Invoice Date]],"mmm")</f>
        <v>Dec</v>
      </c>
      <c r="Q9209" s="27">
        <f>WEEKNUM(Table1[[#This Row],[Invoice Date]]) + IF(YEAR(Table1[[#This Row],[Invoice Date]])=2021, 52, 0)</f>
        <v>102</v>
      </c>
    </row>
    <row r="9210" spans="2:17" ht="14.25" customHeight="1" x14ac:dyDescent="0.3">
      <c r="B9210" s="4" t="s">
        <v>61</v>
      </c>
      <c r="C9210" s="33">
        <v>1185731</v>
      </c>
      <c r="D9210" s="5">
        <v>44540</v>
      </c>
      <c r="E9210" s="4" t="s">
        <v>15</v>
      </c>
      <c r="F9210" s="4" t="s">
        <v>131</v>
      </c>
      <c r="G9210" s="4" t="s">
        <v>132</v>
      </c>
      <c r="H9210" s="6" t="s">
        <v>23</v>
      </c>
      <c r="I9210" s="7">
        <v>68</v>
      </c>
      <c r="J9210" s="8">
        <v>106</v>
      </c>
      <c r="K9210" s="9">
        <v>7208</v>
      </c>
      <c r="L9210" s="9">
        <v>3748.1600000000003</v>
      </c>
      <c r="M9210" s="10">
        <v>0.52</v>
      </c>
      <c r="N9210" s="4" t="s">
        <v>83</v>
      </c>
      <c r="O9210" s="4" t="str">
        <f>TEXT(Table1[[#This Row],[Invoice Date]],"yyyy")</f>
        <v>2021</v>
      </c>
      <c r="P9210" s="4" t="str">
        <f>TEXT(Table1[[#This Row],[Invoice Date]],"mmm")</f>
        <v>Dec</v>
      </c>
      <c r="Q9210" s="27">
        <f>WEEKNUM(Table1[[#This Row],[Invoice Date]]) + IF(YEAR(Table1[[#This Row],[Invoice Date]])=2021, 52, 0)</f>
        <v>102</v>
      </c>
    </row>
    <row r="9211" spans="2:17" ht="14.25" customHeight="1" x14ac:dyDescent="0.3">
      <c r="B9211" s="4" t="s">
        <v>14</v>
      </c>
      <c r="C9211" s="33">
        <v>1185732</v>
      </c>
      <c r="D9211" s="5">
        <v>44540</v>
      </c>
      <c r="E9211" s="4" t="s">
        <v>31</v>
      </c>
      <c r="F9211" s="4" t="s">
        <v>70</v>
      </c>
      <c r="G9211" s="4" t="s">
        <v>71</v>
      </c>
      <c r="H9211" s="6" t="s">
        <v>20</v>
      </c>
      <c r="I9211" s="7">
        <v>44</v>
      </c>
      <c r="J9211" s="8">
        <v>165</v>
      </c>
      <c r="K9211" s="9">
        <v>7260</v>
      </c>
      <c r="L9211" s="9">
        <v>3339.6</v>
      </c>
      <c r="M9211" s="10">
        <v>0.45999999999999996</v>
      </c>
      <c r="N9211" s="4" t="s">
        <v>83</v>
      </c>
      <c r="O9211" s="4" t="str">
        <f>TEXT(Table1[[#This Row],[Invoice Date]],"yyyy")</f>
        <v>2021</v>
      </c>
      <c r="P9211" s="4" t="str">
        <f>TEXT(Table1[[#This Row],[Invoice Date]],"mmm")</f>
        <v>Dec</v>
      </c>
      <c r="Q9211" s="27">
        <f>WEEKNUM(Table1[[#This Row],[Invoice Date]]) + IF(YEAR(Table1[[#This Row],[Invoice Date]])=2021, 52, 0)</f>
        <v>102</v>
      </c>
    </row>
    <row r="9212" spans="2:17" ht="14.25" customHeight="1" x14ac:dyDescent="0.3">
      <c r="B9212" s="4" t="s">
        <v>34</v>
      </c>
      <c r="C9212" s="33">
        <v>1189833</v>
      </c>
      <c r="D9212" s="5">
        <v>44540</v>
      </c>
      <c r="E9212" s="4" t="s">
        <v>31</v>
      </c>
      <c r="F9212" s="4" t="s">
        <v>70</v>
      </c>
      <c r="G9212" s="4" t="s">
        <v>71</v>
      </c>
      <c r="H9212" s="6" t="s">
        <v>19</v>
      </c>
      <c r="I9212" s="7">
        <v>44</v>
      </c>
      <c r="J9212" s="8">
        <v>168</v>
      </c>
      <c r="K9212" s="9">
        <v>7392</v>
      </c>
      <c r="L9212" s="9">
        <v>3030.72</v>
      </c>
      <c r="M9212" s="10">
        <v>0.41</v>
      </c>
      <c r="N9212" s="4" t="s">
        <v>83</v>
      </c>
      <c r="O9212" s="4" t="str">
        <f>TEXT(Table1[[#This Row],[Invoice Date]],"yyyy")</f>
        <v>2021</v>
      </c>
      <c r="P9212" s="4" t="str">
        <f>TEXT(Table1[[#This Row],[Invoice Date]],"mmm")</f>
        <v>Dec</v>
      </c>
      <c r="Q9212" s="27">
        <f>WEEKNUM(Table1[[#This Row],[Invoice Date]]) + IF(YEAR(Table1[[#This Row],[Invoice Date]])=2021, 52, 0)</f>
        <v>102</v>
      </c>
    </row>
    <row r="9213" spans="2:17" ht="14.25" customHeight="1" x14ac:dyDescent="0.3">
      <c r="B9213" s="4" t="s">
        <v>14</v>
      </c>
      <c r="C9213" s="33">
        <v>1185732</v>
      </c>
      <c r="D9213" s="5">
        <v>44540</v>
      </c>
      <c r="E9213" s="4" t="s">
        <v>31</v>
      </c>
      <c r="F9213" s="4" t="s">
        <v>70</v>
      </c>
      <c r="G9213" s="4" t="s">
        <v>71</v>
      </c>
      <c r="H9213" s="6" t="s">
        <v>22</v>
      </c>
      <c r="I9213" s="7">
        <v>54</v>
      </c>
      <c r="J9213" s="8">
        <v>145</v>
      </c>
      <c r="K9213" s="9">
        <v>7830</v>
      </c>
      <c r="L9213" s="9">
        <v>3523.4999999999995</v>
      </c>
      <c r="M9213" s="10">
        <v>0.44999999999999996</v>
      </c>
      <c r="N9213" s="4" t="s">
        <v>83</v>
      </c>
      <c r="O9213" s="4" t="str">
        <f>TEXT(Table1[[#This Row],[Invoice Date]],"yyyy")</f>
        <v>2021</v>
      </c>
      <c r="P9213" s="4" t="str">
        <f>TEXT(Table1[[#This Row],[Invoice Date]],"mmm")</f>
        <v>Dec</v>
      </c>
      <c r="Q9213" s="27">
        <f>WEEKNUM(Table1[[#This Row],[Invoice Date]]) + IF(YEAR(Table1[[#This Row],[Invoice Date]])=2021, 52, 0)</f>
        <v>102</v>
      </c>
    </row>
    <row r="9214" spans="2:17" ht="14.25" customHeight="1" x14ac:dyDescent="0.3">
      <c r="B9214" s="4" t="s">
        <v>30</v>
      </c>
      <c r="C9214" s="34">
        <v>1128299</v>
      </c>
      <c r="D9214" s="5">
        <v>44540</v>
      </c>
      <c r="E9214" s="4" t="s">
        <v>31</v>
      </c>
      <c r="F9214" s="4" t="s">
        <v>78</v>
      </c>
      <c r="G9214" s="4" t="s">
        <v>79</v>
      </c>
      <c r="H9214" s="6" t="s">
        <v>17</v>
      </c>
      <c r="I9214" s="7">
        <v>39</v>
      </c>
      <c r="J9214" s="8">
        <v>203</v>
      </c>
      <c r="K9214" s="9">
        <v>7917</v>
      </c>
      <c r="L9214" s="9">
        <v>4354.3500000000004</v>
      </c>
      <c r="M9214" s="10">
        <v>0.55000000000000004</v>
      </c>
      <c r="N9214" s="4" t="s">
        <v>83</v>
      </c>
      <c r="O9214" s="4" t="str">
        <f>TEXT(Table1[[#This Row],[Invoice Date]],"yyyy")</f>
        <v>2021</v>
      </c>
      <c r="P9214" s="4" t="str">
        <f>TEXT(Table1[[#This Row],[Invoice Date]],"mmm")</f>
        <v>Dec</v>
      </c>
      <c r="Q9214" s="27">
        <f>WEEKNUM(Table1[[#This Row],[Invoice Date]]) + IF(YEAR(Table1[[#This Row],[Invoice Date]])=2021, 52, 0)</f>
        <v>102</v>
      </c>
    </row>
    <row r="9215" spans="2:17" ht="14.25" customHeight="1" x14ac:dyDescent="0.3">
      <c r="B9215" s="4" t="s">
        <v>61</v>
      </c>
      <c r="C9215" s="33">
        <v>1185731</v>
      </c>
      <c r="D9215" s="5">
        <v>44540</v>
      </c>
      <c r="E9215" s="4" t="s">
        <v>15</v>
      </c>
      <c r="F9215" s="4" t="s">
        <v>131</v>
      </c>
      <c r="G9215" s="4" t="s">
        <v>132</v>
      </c>
      <c r="H9215" s="6" t="s">
        <v>23</v>
      </c>
      <c r="I9215" s="7">
        <v>60</v>
      </c>
      <c r="J9215" s="8">
        <v>145</v>
      </c>
      <c r="K9215" s="9">
        <v>8700</v>
      </c>
      <c r="L9215" s="9">
        <v>4088.9999999999995</v>
      </c>
      <c r="M9215" s="10">
        <v>0.47</v>
      </c>
      <c r="N9215" s="4" t="s">
        <v>24</v>
      </c>
      <c r="O9215" s="4" t="str">
        <f>TEXT(Table1[[#This Row],[Invoice Date]],"yyyy")</f>
        <v>2021</v>
      </c>
      <c r="P9215" s="4" t="str">
        <f>TEXT(Table1[[#This Row],[Invoice Date]],"mmm")</f>
        <v>Dec</v>
      </c>
      <c r="Q9215" s="27">
        <f>WEEKNUM(Table1[[#This Row],[Invoice Date]]) + IF(YEAR(Table1[[#This Row],[Invoice Date]])=2021, 52, 0)</f>
        <v>102</v>
      </c>
    </row>
    <row r="9216" spans="2:17" ht="14.25" customHeight="1" x14ac:dyDescent="0.3">
      <c r="B9216" s="4" t="s">
        <v>61</v>
      </c>
      <c r="C9216" s="33">
        <v>1185731</v>
      </c>
      <c r="D9216" s="5">
        <v>44540</v>
      </c>
      <c r="E9216" s="4" t="s">
        <v>15</v>
      </c>
      <c r="F9216" s="4" t="s">
        <v>131</v>
      </c>
      <c r="G9216" s="4" t="s">
        <v>132</v>
      </c>
      <c r="H9216" s="6" t="s">
        <v>17</v>
      </c>
      <c r="I9216" s="7">
        <v>48</v>
      </c>
      <c r="J9216" s="8">
        <v>186</v>
      </c>
      <c r="K9216" s="9">
        <v>8928</v>
      </c>
      <c r="L9216" s="9">
        <v>4285.4399999999996</v>
      </c>
      <c r="M9216" s="10">
        <v>0.48</v>
      </c>
      <c r="N9216" s="4" t="s">
        <v>24</v>
      </c>
      <c r="O9216" s="4" t="str">
        <f>TEXT(Table1[[#This Row],[Invoice Date]],"yyyy")</f>
        <v>2021</v>
      </c>
      <c r="P9216" s="4" t="str">
        <f>TEXT(Table1[[#This Row],[Invoice Date]],"mmm")</f>
        <v>Dec</v>
      </c>
      <c r="Q9216" s="27">
        <f>WEEKNUM(Table1[[#This Row],[Invoice Date]]) + IF(YEAR(Table1[[#This Row],[Invoice Date]])=2021, 52, 0)</f>
        <v>102</v>
      </c>
    </row>
    <row r="9217" spans="2:17" ht="14.25" customHeight="1" x14ac:dyDescent="0.3">
      <c r="B9217" s="4" t="s">
        <v>14</v>
      </c>
      <c r="C9217" s="33">
        <v>1185732</v>
      </c>
      <c r="D9217" s="5">
        <v>44540</v>
      </c>
      <c r="E9217" s="4" t="s">
        <v>31</v>
      </c>
      <c r="F9217" s="4" t="s">
        <v>70</v>
      </c>
      <c r="G9217" s="4" t="s">
        <v>71</v>
      </c>
      <c r="H9217" s="6" t="s">
        <v>23</v>
      </c>
      <c r="I9217" s="7">
        <v>56</v>
      </c>
      <c r="J9217" s="8">
        <v>174</v>
      </c>
      <c r="K9217" s="9">
        <v>9744</v>
      </c>
      <c r="L9217" s="9">
        <v>3507.8399999999997</v>
      </c>
      <c r="M9217" s="10">
        <v>0.36</v>
      </c>
      <c r="N9217" s="4" t="s">
        <v>83</v>
      </c>
      <c r="O9217" s="4" t="str">
        <f>TEXT(Table1[[#This Row],[Invoice Date]],"yyyy")</f>
        <v>2021</v>
      </c>
      <c r="P9217" s="4" t="str">
        <f>TEXT(Table1[[#This Row],[Invoice Date]],"mmm")</f>
        <v>Dec</v>
      </c>
      <c r="Q9217" s="27">
        <f>WEEKNUM(Table1[[#This Row],[Invoice Date]]) + IF(YEAR(Table1[[#This Row],[Invoice Date]])=2021, 52, 0)</f>
        <v>102</v>
      </c>
    </row>
    <row r="9218" spans="2:17" ht="14.25" customHeight="1" x14ac:dyDescent="0.3">
      <c r="B9218" s="4" t="s">
        <v>61</v>
      </c>
      <c r="C9218" s="33">
        <v>1185731</v>
      </c>
      <c r="D9218" s="5">
        <v>44540</v>
      </c>
      <c r="E9218" s="4" t="s">
        <v>15</v>
      </c>
      <c r="F9218" s="4" t="s">
        <v>131</v>
      </c>
      <c r="G9218" s="4" t="s">
        <v>132</v>
      </c>
      <c r="H9218" s="6" t="s">
        <v>17</v>
      </c>
      <c r="I9218" s="7">
        <v>64</v>
      </c>
      <c r="J9218" s="8">
        <v>168</v>
      </c>
      <c r="K9218" s="9">
        <v>10752</v>
      </c>
      <c r="L9218" s="9">
        <v>6451.2</v>
      </c>
      <c r="M9218" s="10">
        <v>0.6</v>
      </c>
      <c r="N9218" s="4" t="s">
        <v>83</v>
      </c>
      <c r="O9218" s="4" t="str">
        <f>TEXT(Table1[[#This Row],[Invoice Date]],"yyyy")</f>
        <v>2021</v>
      </c>
      <c r="P9218" s="4" t="str">
        <f>TEXT(Table1[[#This Row],[Invoice Date]],"mmm")</f>
        <v>Dec</v>
      </c>
      <c r="Q9218" s="27">
        <f>WEEKNUM(Table1[[#This Row],[Invoice Date]]) + IF(YEAR(Table1[[#This Row],[Invoice Date]])=2021, 52, 0)</f>
        <v>102</v>
      </c>
    </row>
    <row r="9219" spans="2:17" ht="14.25" customHeight="1" x14ac:dyDescent="0.3">
      <c r="B9219" s="4" t="s">
        <v>34</v>
      </c>
      <c r="C9219" s="33">
        <v>1189833</v>
      </c>
      <c r="D9219" s="5">
        <v>44540</v>
      </c>
      <c r="E9219" s="4" t="s">
        <v>31</v>
      </c>
      <c r="F9219" s="4" t="s">
        <v>70</v>
      </c>
      <c r="G9219" s="4" t="s">
        <v>71</v>
      </c>
      <c r="H9219" s="6" t="s">
        <v>17</v>
      </c>
      <c r="I9219" s="7">
        <v>52</v>
      </c>
      <c r="J9219" s="8">
        <v>224</v>
      </c>
      <c r="K9219" s="9">
        <v>11648</v>
      </c>
      <c r="L9219" s="9">
        <v>7105.28</v>
      </c>
      <c r="M9219" s="10">
        <v>0.61</v>
      </c>
      <c r="N9219" s="4" t="s">
        <v>83</v>
      </c>
      <c r="O9219" s="4" t="str">
        <f>TEXT(Table1[[#This Row],[Invoice Date]],"yyyy")</f>
        <v>2021</v>
      </c>
      <c r="P9219" s="4" t="str">
        <f>TEXT(Table1[[#This Row],[Invoice Date]],"mmm")</f>
        <v>Dec</v>
      </c>
      <c r="Q9219" s="27">
        <f>WEEKNUM(Table1[[#This Row],[Invoice Date]]) + IF(YEAR(Table1[[#This Row],[Invoice Date]])=2021, 52, 0)</f>
        <v>102</v>
      </c>
    </row>
    <row r="9220" spans="2:17" ht="14.25" customHeight="1" x14ac:dyDescent="0.3">
      <c r="B9220" s="4" t="s">
        <v>30</v>
      </c>
      <c r="C9220" s="34">
        <v>1128299</v>
      </c>
      <c r="D9220" s="5">
        <v>44540</v>
      </c>
      <c r="E9220" s="4" t="s">
        <v>31</v>
      </c>
      <c r="F9220" s="4" t="s">
        <v>78</v>
      </c>
      <c r="G9220" s="4" t="s">
        <v>79</v>
      </c>
      <c r="H9220" s="6" t="s">
        <v>21</v>
      </c>
      <c r="I9220" s="7">
        <v>30.000000000000004</v>
      </c>
      <c r="J9220" s="8">
        <v>400</v>
      </c>
      <c r="K9220" s="9">
        <v>120000.00000000001</v>
      </c>
      <c r="L9220" s="9">
        <v>48000.000000000007</v>
      </c>
      <c r="M9220" s="10">
        <v>0.4</v>
      </c>
      <c r="N9220" s="4" t="s">
        <v>18</v>
      </c>
      <c r="O9220" s="4" t="str">
        <f>TEXT(Table1[[#This Row],[Invoice Date]],"yyyy")</f>
        <v>2021</v>
      </c>
      <c r="P9220" s="4" t="str">
        <f>TEXT(Table1[[#This Row],[Invoice Date]],"mmm")</f>
        <v>Dec</v>
      </c>
      <c r="Q9220" s="27">
        <f>WEEKNUM(Table1[[#This Row],[Invoice Date]]) + IF(YEAR(Table1[[#This Row],[Invoice Date]])=2021, 52, 0)</f>
        <v>102</v>
      </c>
    </row>
    <row r="9221" spans="2:17" ht="14.25" customHeight="1" x14ac:dyDescent="0.3">
      <c r="B9221" s="4" t="s">
        <v>30</v>
      </c>
      <c r="C9221" s="34">
        <v>1128299</v>
      </c>
      <c r="D9221" s="5">
        <v>44540</v>
      </c>
      <c r="E9221" s="4" t="s">
        <v>31</v>
      </c>
      <c r="F9221" s="4" t="s">
        <v>78</v>
      </c>
      <c r="G9221" s="4" t="s">
        <v>79</v>
      </c>
      <c r="H9221" s="6" t="s">
        <v>20</v>
      </c>
      <c r="I9221" s="7">
        <v>30.000000000000004</v>
      </c>
      <c r="J9221" s="8">
        <v>450</v>
      </c>
      <c r="K9221" s="9">
        <v>135000.00000000003</v>
      </c>
      <c r="L9221" s="9">
        <v>47250.000000000007</v>
      </c>
      <c r="M9221" s="10">
        <v>0.35</v>
      </c>
      <c r="N9221" s="4" t="s">
        <v>18</v>
      </c>
      <c r="O9221" s="4" t="str">
        <f>TEXT(Table1[[#This Row],[Invoice Date]],"yyyy")</f>
        <v>2021</v>
      </c>
      <c r="P9221" s="4" t="str">
        <f>TEXT(Table1[[#This Row],[Invoice Date]],"mmm")</f>
        <v>Dec</v>
      </c>
      <c r="Q9221" s="27">
        <f>WEEKNUM(Table1[[#This Row],[Invoice Date]]) + IF(YEAR(Table1[[#This Row],[Invoice Date]])=2021, 52, 0)</f>
        <v>102</v>
      </c>
    </row>
    <row r="9222" spans="2:17" ht="14.25" customHeight="1" x14ac:dyDescent="0.3">
      <c r="B9222" s="4" t="s">
        <v>14</v>
      </c>
      <c r="C9222" s="33">
        <v>1185732</v>
      </c>
      <c r="D9222" s="5">
        <v>44540</v>
      </c>
      <c r="E9222" s="4" t="s">
        <v>15</v>
      </c>
      <c r="F9222" s="4" t="s">
        <v>40</v>
      </c>
      <c r="G9222" s="4" t="s">
        <v>41</v>
      </c>
      <c r="H9222" s="6" t="s">
        <v>19</v>
      </c>
      <c r="I9222" s="7">
        <v>50</v>
      </c>
      <c r="J9222" s="8">
        <v>275</v>
      </c>
      <c r="K9222" s="9">
        <v>137500</v>
      </c>
      <c r="L9222" s="9">
        <v>41250</v>
      </c>
      <c r="M9222" s="10">
        <v>0.3</v>
      </c>
      <c r="N9222" s="4" t="s">
        <v>24</v>
      </c>
      <c r="O9222" s="4" t="str">
        <f>TEXT(Table1[[#This Row],[Invoice Date]],"yyyy")</f>
        <v>2021</v>
      </c>
      <c r="P9222" s="4" t="str">
        <f>TEXT(Table1[[#This Row],[Invoice Date]],"mmm")</f>
        <v>Dec</v>
      </c>
      <c r="Q9222" s="27">
        <f>WEEKNUM(Table1[[#This Row],[Invoice Date]]) + IF(YEAR(Table1[[#This Row],[Invoice Date]])=2021, 52, 0)</f>
        <v>102</v>
      </c>
    </row>
    <row r="9223" spans="2:17" ht="14.25" customHeight="1" x14ac:dyDescent="0.3">
      <c r="B9223" s="4" t="s">
        <v>30</v>
      </c>
      <c r="C9223" s="34">
        <v>1128299</v>
      </c>
      <c r="D9223" s="5">
        <v>44540</v>
      </c>
      <c r="E9223" s="4" t="s">
        <v>31</v>
      </c>
      <c r="F9223" s="4" t="s">
        <v>78</v>
      </c>
      <c r="G9223" s="4" t="s">
        <v>79</v>
      </c>
      <c r="H9223" s="6" t="s">
        <v>19</v>
      </c>
      <c r="I9223" s="7">
        <v>30.000000000000004</v>
      </c>
      <c r="J9223" s="8">
        <v>500</v>
      </c>
      <c r="K9223" s="9">
        <v>150000.00000000003</v>
      </c>
      <c r="L9223" s="9">
        <v>52500.000000000007</v>
      </c>
      <c r="M9223" s="10">
        <v>0.35</v>
      </c>
      <c r="N9223" s="4" t="s">
        <v>18</v>
      </c>
      <c r="O9223" s="4" t="str">
        <f>TEXT(Table1[[#This Row],[Invoice Date]],"yyyy")</f>
        <v>2021</v>
      </c>
      <c r="P9223" s="4" t="str">
        <f>TEXT(Table1[[#This Row],[Invoice Date]],"mmm")</f>
        <v>Dec</v>
      </c>
      <c r="Q9223" s="27">
        <f>WEEKNUM(Table1[[#This Row],[Invoice Date]]) + IF(YEAR(Table1[[#This Row],[Invoice Date]])=2021, 52, 0)</f>
        <v>102</v>
      </c>
    </row>
    <row r="9224" spans="2:17" ht="14.25" customHeight="1" x14ac:dyDescent="0.3">
      <c r="B9224" s="4" t="s">
        <v>30</v>
      </c>
      <c r="C9224" s="34">
        <v>1128299</v>
      </c>
      <c r="D9224" s="5">
        <v>44540</v>
      </c>
      <c r="E9224" s="4" t="s">
        <v>31</v>
      </c>
      <c r="F9224" s="4" t="s">
        <v>78</v>
      </c>
      <c r="G9224" s="4" t="s">
        <v>79</v>
      </c>
      <c r="H9224" s="6" t="s">
        <v>22</v>
      </c>
      <c r="I9224" s="7">
        <v>40</v>
      </c>
      <c r="J9224" s="8">
        <v>400</v>
      </c>
      <c r="K9224" s="9">
        <v>160000</v>
      </c>
      <c r="L9224" s="9">
        <v>56000</v>
      </c>
      <c r="M9224" s="10">
        <v>0.35</v>
      </c>
      <c r="N9224" s="4" t="s">
        <v>18</v>
      </c>
      <c r="O9224" s="4" t="str">
        <f>TEXT(Table1[[#This Row],[Invoice Date]],"yyyy")</f>
        <v>2021</v>
      </c>
      <c r="P9224" s="4" t="str">
        <f>TEXT(Table1[[#This Row],[Invoice Date]],"mmm")</f>
        <v>Dec</v>
      </c>
      <c r="Q9224" s="27">
        <f>WEEKNUM(Table1[[#This Row],[Invoice Date]]) + IF(YEAR(Table1[[#This Row],[Invoice Date]])=2021, 52, 0)</f>
        <v>102</v>
      </c>
    </row>
    <row r="9225" spans="2:17" ht="14.25" customHeight="1" x14ac:dyDescent="0.3">
      <c r="B9225" s="4" t="s">
        <v>61</v>
      </c>
      <c r="C9225" s="33">
        <v>1185731</v>
      </c>
      <c r="D9225" s="5">
        <v>44540</v>
      </c>
      <c r="E9225" s="4" t="s">
        <v>15</v>
      </c>
      <c r="F9225" s="4" t="s">
        <v>131</v>
      </c>
      <c r="G9225" s="4" t="s">
        <v>132</v>
      </c>
      <c r="H9225" s="6" t="s">
        <v>21</v>
      </c>
      <c r="I9225" s="7">
        <v>60.000000000000007</v>
      </c>
      <c r="J9225" s="8">
        <v>325</v>
      </c>
      <c r="K9225" s="9">
        <v>195000.00000000003</v>
      </c>
      <c r="L9225" s="9">
        <v>68250</v>
      </c>
      <c r="M9225" s="10">
        <v>0.35</v>
      </c>
      <c r="N9225" s="4" t="s">
        <v>18</v>
      </c>
      <c r="O9225" s="4" t="str">
        <f>TEXT(Table1[[#This Row],[Invoice Date]],"yyyy")</f>
        <v>2021</v>
      </c>
      <c r="P9225" s="4" t="str">
        <f>TEXT(Table1[[#This Row],[Invoice Date]],"mmm")</f>
        <v>Dec</v>
      </c>
      <c r="Q9225" s="27">
        <f>WEEKNUM(Table1[[#This Row],[Invoice Date]]) + IF(YEAR(Table1[[#This Row],[Invoice Date]])=2021, 52, 0)</f>
        <v>102</v>
      </c>
    </row>
    <row r="9226" spans="2:17" ht="14.25" customHeight="1" x14ac:dyDescent="0.3">
      <c r="B9226" s="4" t="s">
        <v>30</v>
      </c>
      <c r="C9226" s="34">
        <v>1128299</v>
      </c>
      <c r="D9226" s="5">
        <v>44540</v>
      </c>
      <c r="E9226" s="4" t="s">
        <v>31</v>
      </c>
      <c r="F9226" s="4" t="s">
        <v>78</v>
      </c>
      <c r="G9226" s="4" t="s">
        <v>79</v>
      </c>
      <c r="H9226" s="6" t="s">
        <v>23</v>
      </c>
      <c r="I9226" s="7">
        <v>44.999999999999986</v>
      </c>
      <c r="J9226" s="8">
        <v>500</v>
      </c>
      <c r="K9226" s="9">
        <v>224999.99999999994</v>
      </c>
      <c r="L9226" s="9">
        <v>112499.99999999997</v>
      </c>
      <c r="M9226" s="10">
        <v>0.5</v>
      </c>
      <c r="N9226" s="4" t="s">
        <v>18</v>
      </c>
      <c r="O9226" s="4" t="str">
        <f>TEXT(Table1[[#This Row],[Invoice Date]],"yyyy")</f>
        <v>2021</v>
      </c>
      <c r="P9226" s="4" t="str">
        <f>TEXT(Table1[[#This Row],[Invoice Date]],"mmm")</f>
        <v>Dec</v>
      </c>
      <c r="Q9226" s="27">
        <f>WEEKNUM(Table1[[#This Row],[Invoice Date]]) + IF(YEAR(Table1[[#This Row],[Invoice Date]])=2021, 52, 0)</f>
        <v>102</v>
      </c>
    </row>
    <row r="9227" spans="2:17" ht="14.25" customHeight="1" x14ac:dyDescent="0.3">
      <c r="B9227" s="4" t="s">
        <v>61</v>
      </c>
      <c r="C9227" s="33">
        <v>1185731</v>
      </c>
      <c r="D9227" s="5">
        <v>44540</v>
      </c>
      <c r="E9227" s="4" t="s">
        <v>15</v>
      </c>
      <c r="F9227" s="4" t="s">
        <v>131</v>
      </c>
      <c r="G9227" s="4" t="s">
        <v>132</v>
      </c>
      <c r="H9227" s="6" t="s">
        <v>20</v>
      </c>
      <c r="I9227" s="7">
        <v>60.000000000000007</v>
      </c>
      <c r="J9227" s="8">
        <v>375</v>
      </c>
      <c r="K9227" s="9">
        <v>225000.00000000003</v>
      </c>
      <c r="L9227" s="9">
        <v>78750</v>
      </c>
      <c r="M9227" s="10">
        <v>0.35</v>
      </c>
      <c r="N9227" s="4" t="s">
        <v>18</v>
      </c>
      <c r="O9227" s="4" t="str">
        <f>TEXT(Table1[[#This Row],[Invoice Date]],"yyyy")</f>
        <v>2021</v>
      </c>
      <c r="P9227" s="4" t="str">
        <f>TEXT(Table1[[#This Row],[Invoice Date]],"mmm")</f>
        <v>Dec</v>
      </c>
      <c r="Q9227" s="27">
        <f>WEEKNUM(Table1[[#This Row],[Invoice Date]]) + IF(YEAR(Table1[[#This Row],[Invoice Date]])=2021, 52, 0)</f>
        <v>102</v>
      </c>
    </row>
    <row r="9228" spans="2:17" ht="14.25" customHeight="1" x14ac:dyDescent="0.3">
      <c r="B9228" s="4" t="s">
        <v>14</v>
      </c>
      <c r="C9228" s="33">
        <v>1185732</v>
      </c>
      <c r="D9228" s="5">
        <v>44540</v>
      </c>
      <c r="E9228" s="4" t="s">
        <v>31</v>
      </c>
      <c r="F9228" s="4" t="s">
        <v>70</v>
      </c>
      <c r="G9228" s="4" t="s">
        <v>71</v>
      </c>
      <c r="H9228" s="6" t="s">
        <v>21</v>
      </c>
      <c r="I9228" s="7">
        <v>45.000000000000007</v>
      </c>
      <c r="J9228" s="8">
        <v>500</v>
      </c>
      <c r="K9228" s="9">
        <v>225000.00000000003</v>
      </c>
      <c r="L9228" s="9">
        <v>78750</v>
      </c>
      <c r="M9228" s="10">
        <v>0.35</v>
      </c>
      <c r="N9228" s="4" t="s">
        <v>18</v>
      </c>
      <c r="O9228" s="4" t="str">
        <f>TEXT(Table1[[#This Row],[Invoice Date]],"yyyy")</f>
        <v>2021</v>
      </c>
      <c r="P9228" s="4" t="str">
        <f>TEXT(Table1[[#This Row],[Invoice Date]],"mmm")</f>
        <v>Dec</v>
      </c>
      <c r="Q9228" s="27">
        <f>WEEKNUM(Table1[[#This Row],[Invoice Date]]) + IF(YEAR(Table1[[#This Row],[Invoice Date]])=2021, 52, 0)</f>
        <v>102</v>
      </c>
    </row>
    <row r="9229" spans="2:17" ht="14.25" customHeight="1" x14ac:dyDescent="0.3">
      <c r="B9229" s="4" t="s">
        <v>61</v>
      </c>
      <c r="C9229" s="33">
        <v>1185731</v>
      </c>
      <c r="D9229" s="5">
        <v>44540</v>
      </c>
      <c r="E9229" s="4" t="s">
        <v>15</v>
      </c>
      <c r="F9229" s="4" t="s">
        <v>131</v>
      </c>
      <c r="G9229" s="4" t="s">
        <v>132</v>
      </c>
      <c r="H9229" s="6" t="s">
        <v>22</v>
      </c>
      <c r="I9229" s="7">
        <v>70</v>
      </c>
      <c r="J9229" s="8">
        <v>325</v>
      </c>
      <c r="K9229" s="9">
        <v>227500</v>
      </c>
      <c r="L9229" s="9">
        <v>79625</v>
      </c>
      <c r="M9229" s="10">
        <v>0.35</v>
      </c>
      <c r="N9229" s="4" t="s">
        <v>18</v>
      </c>
      <c r="O9229" s="4" t="str">
        <f>TEXT(Table1[[#This Row],[Invoice Date]],"yyyy")</f>
        <v>2021</v>
      </c>
      <c r="P9229" s="4" t="str">
        <f>TEXT(Table1[[#This Row],[Invoice Date]],"mmm")</f>
        <v>Dec</v>
      </c>
      <c r="Q9229" s="27">
        <f>WEEKNUM(Table1[[#This Row],[Invoice Date]]) + IF(YEAR(Table1[[#This Row],[Invoice Date]])=2021, 52, 0)</f>
        <v>102</v>
      </c>
    </row>
    <row r="9230" spans="2:17" ht="14.25" customHeight="1" x14ac:dyDescent="0.3">
      <c r="B9230" s="4" t="s">
        <v>61</v>
      </c>
      <c r="C9230" s="33">
        <v>1185731</v>
      </c>
      <c r="D9230" s="5">
        <v>44540</v>
      </c>
      <c r="E9230" s="4" t="s">
        <v>15</v>
      </c>
      <c r="F9230" s="4" t="s">
        <v>131</v>
      </c>
      <c r="G9230" s="4" t="s">
        <v>132</v>
      </c>
      <c r="H9230" s="6" t="s">
        <v>19</v>
      </c>
      <c r="I9230" s="7">
        <v>60.000000000000007</v>
      </c>
      <c r="J9230" s="8">
        <v>400</v>
      </c>
      <c r="K9230" s="9">
        <v>240000.00000000003</v>
      </c>
      <c r="L9230" s="9">
        <v>108000.00000000001</v>
      </c>
      <c r="M9230" s="10">
        <v>0.45</v>
      </c>
      <c r="N9230" s="4" t="s">
        <v>18</v>
      </c>
      <c r="O9230" s="4" t="str">
        <f>TEXT(Table1[[#This Row],[Invoice Date]],"yyyy")</f>
        <v>2021</v>
      </c>
      <c r="P9230" s="4" t="str">
        <f>TEXT(Table1[[#This Row],[Invoice Date]],"mmm")</f>
        <v>Dec</v>
      </c>
      <c r="Q9230" s="27">
        <f>WEEKNUM(Table1[[#This Row],[Invoice Date]]) + IF(YEAR(Table1[[#This Row],[Invoice Date]])=2021, 52, 0)</f>
        <v>102</v>
      </c>
    </row>
    <row r="9231" spans="2:17" ht="14.25" customHeight="1" x14ac:dyDescent="0.3">
      <c r="B9231" s="4" t="s">
        <v>14</v>
      </c>
      <c r="C9231" s="33">
        <v>1185732</v>
      </c>
      <c r="D9231" s="5">
        <v>44540</v>
      </c>
      <c r="E9231" s="4" t="s">
        <v>31</v>
      </c>
      <c r="F9231" s="4" t="s">
        <v>70</v>
      </c>
      <c r="G9231" s="4" t="s">
        <v>71</v>
      </c>
      <c r="H9231" s="6" t="s">
        <v>20</v>
      </c>
      <c r="I9231" s="7">
        <v>45.000000000000007</v>
      </c>
      <c r="J9231" s="8">
        <v>550</v>
      </c>
      <c r="K9231" s="9">
        <v>247500.00000000003</v>
      </c>
      <c r="L9231" s="9">
        <v>86625</v>
      </c>
      <c r="M9231" s="10">
        <v>0.35</v>
      </c>
      <c r="N9231" s="4" t="s">
        <v>18</v>
      </c>
      <c r="O9231" s="4" t="str">
        <f>TEXT(Table1[[#This Row],[Invoice Date]],"yyyy")</f>
        <v>2021</v>
      </c>
      <c r="P9231" s="4" t="str">
        <f>TEXT(Table1[[#This Row],[Invoice Date]],"mmm")</f>
        <v>Dec</v>
      </c>
      <c r="Q9231" s="27">
        <f>WEEKNUM(Table1[[#This Row],[Invoice Date]]) + IF(YEAR(Table1[[#This Row],[Invoice Date]])=2021, 52, 0)</f>
        <v>102</v>
      </c>
    </row>
    <row r="9232" spans="2:17" ht="14.25" customHeight="1" x14ac:dyDescent="0.3">
      <c r="B9232" s="4" t="s">
        <v>34</v>
      </c>
      <c r="C9232" s="33">
        <v>1189833</v>
      </c>
      <c r="D9232" s="5">
        <v>44540</v>
      </c>
      <c r="E9232" s="4" t="s">
        <v>31</v>
      </c>
      <c r="F9232" s="4" t="s">
        <v>70</v>
      </c>
      <c r="G9232" s="4" t="s">
        <v>71</v>
      </c>
      <c r="H9232" s="6" t="s">
        <v>19</v>
      </c>
      <c r="I9232" s="7">
        <v>45.000000000000007</v>
      </c>
      <c r="J9232" s="8">
        <v>600</v>
      </c>
      <c r="K9232" s="9">
        <v>270000.00000000006</v>
      </c>
      <c r="L9232" s="9">
        <v>81000.000000000015</v>
      </c>
      <c r="M9232" s="10">
        <v>0.3</v>
      </c>
      <c r="N9232" s="4" t="s">
        <v>18</v>
      </c>
      <c r="O9232" s="4" t="str">
        <f>TEXT(Table1[[#This Row],[Invoice Date]],"yyyy")</f>
        <v>2021</v>
      </c>
      <c r="P9232" s="4" t="str">
        <f>TEXT(Table1[[#This Row],[Invoice Date]],"mmm")</f>
        <v>Dec</v>
      </c>
      <c r="Q9232" s="27">
        <f>WEEKNUM(Table1[[#This Row],[Invoice Date]]) + IF(YEAR(Table1[[#This Row],[Invoice Date]])=2021, 52, 0)</f>
        <v>102</v>
      </c>
    </row>
    <row r="9233" spans="2:17" ht="14.25" customHeight="1" x14ac:dyDescent="0.3">
      <c r="B9233" s="4" t="s">
        <v>14</v>
      </c>
      <c r="C9233" s="33">
        <v>1185732</v>
      </c>
      <c r="D9233" s="5">
        <v>44540</v>
      </c>
      <c r="E9233" s="4" t="s">
        <v>31</v>
      </c>
      <c r="F9233" s="4" t="s">
        <v>70</v>
      </c>
      <c r="G9233" s="4" t="s">
        <v>71</v>
      </c>
      <c r="H9233" s="6" t="s">
        <v>22</v>
      </c>
      <c r="I9233" s="7">
        <v>55.000000000000007</v>
      </c>
      <c r="J9233" s="8">
        <v>500</v>
      </c>
      <c r="K9233" s="9">
        <v>275000.00000000006</v>
      </c>
      <c r="L9233" s="9">
        <v>82500.000000000015</v>
      </c>
      <c r="M9233" s="10">
        <v>0.3</v>
      </c>
      <c r="N9233" s="4" t="s">
        <v>18</v>
      </c>
      <c r="O9233" s="4" t="str">
        <f>TEXT(Table1[[#This Row],[Invoice Date]],"yyyy")</f>
        <v>2021</v>
      </c>
      <c r="P9233" s="4" t="str">
        <f>TEXT(Table1[[#This Row],[Invoice Date]],"mmm")</f>
        <v>Dec</v>
      </c>
      <c r="Q9233" s="27">
        <f>WEEKNUM(Table1[[#This Row],[Invoice Date]]) + IF(YEAR(Table1[[#This Row],[Invoice Date]])=2021, 52, 0)</f>
        <v>102</v>
      </c>
    </row>
    <row r="9234" spans="2:17" ht="14.25" customHeight="1" x14ac:dyDescent="0.3">
      <c r="B9234" s="4" t="s">
        <v>30</v>
      </c>
      <c r="C9234" s="34">
        <v>1128299</v>
      </c>
      <c r="D9234" s="5">
        <v>44540</v>
      </c>
      <c r="E9234" s="4" t="s">
        <v>31</v>
      </c>
      <c r="F9234" s="4" t="s">
        <v>78</v>
      </c>
      <c r="G9234" s="4" t="s">
        <v>79</v>
      </c>
      <c r="H9234" s="6" t="s">
        <v>17</v>
      </c>
      <c r="I9234" s="7">
        <v>40</v>
      </c>
      <c r="J9234" s="8">
        <v>700</v>
      </c>
      <c r="K9234" s="9">
        <v>280000</v>
      </c>
      <c r="L9234" s="9">
        <v>112000</v>
      </c>
      <c r="M9234" s="10">
        <v>0.4</v>
      </c>
      <c r="N9234" s="4" t="s">
        <v>18</v>
      </c>
      <c r="O9234" s="4" t="str">
        <f>TEXT(Table1[[#This Row],[Invoice Date]],"yyyy")</f>
        <v>2021</v>
      </c>
      <c r="P9234" s="4" t="str">
        <f>TEXT(Table1[[#This Row],[Invoice Date]],"mmm")</f>
        <v>Dec</v>
      </c>
      <c r="Q9234" s="27">
        <f>WEEKNUM(Table1[[#This Row],[Invoice Date]]) + IF(YEAR(Table1[[#This Row],[Invoice Date]])=2021, 52, 0)</f>
        <v>102</v>
      </c>
    </row>
    <row r="9235" spans="2:17" ht="14.25" customHeight="1" x14ac:dyDescent="0.3">
      <c r="B9235" s="4" t="s">
        <v>61</v>
      </c>
      <c r="C9235" s="33">
        <v>1185731</v>
      </c>
      <c r="D9235" s="5">
        <v>44540</v>
      </c>
      <c r="E9235" s="4" t="s">
        <v>15</v>
      </c>
      <c r="F9235" s="4" t="s">
        <v>131</v>
      </c>
      <c r="G9235" s="4" t="s">
        <v>132</v>
      </c>
      <c r="H9235" s="6" t="s">
        <v>23</v>
      </c>
      <c r="I9235" s="7">
        <v>75</v>
      </c>
      <c r="J9235" s="8">
        <v>425</v>
      </c>
      <c r="K9235" s="9">
        <v>318750</v>
      </c>
      <c r="L9235" s="9">
        <v>127499.99999999999</v>
      </c>
      <c r="M9235" s="10">
        <v>0.39999999999999997</v>
      </c>
      <c r="N9235" s="4" t="s">
        <v>18</v>
      </c>
      <c r="O9235" s="4" t="str">
        <f>TEXT(Table1[[#This Row],[Invoice Date]],"yyyy")</f>
        <v>2021</v>
      </c>
      <c r="P9235" s="4" t="str">
        <f>TEXT(Table1[[#This Row],[Invoice Date]],"mmm")</f>
        <v>Dec</v>
      </c>
      <c r="Q9235" s="27">
        <f>WEEKNUM(Table1[[#This Row],[Invoice Date]]) + IF(YEAR(Table1[[#This Row],[Invoice Date]])=2021, 52, 0)</f>
        <v>102</v>
      </c>
    </row>
    <row r="9236" spans="2:17" ht="14.25" customHeight="1" x14ac:dyDescent="0.3">
      <c r="B9236" s="4" t="s">
        <v>14</v>
      </c>
      <c r="C9236" s="33">
        <v>1185732</v>
      </c>
      <c r="D9236" s="5">
        <v>44540</v>
      </c>
      <c r="E9236" s="4" t="s">
        <v>31</v>
      </c>
      <c r="F9236" s="4" t="s">
        <v>70</v>
      </c>
      <c r="G9236" s="4" t="s">
        <v>71</v>
      </c>
      <c r="H9236" s="6" t="s">
        <v>23</v>
      </c>
      <c r="I9236" s="7">
        <v>60</v>
      </c>
      <c r="J9236" s="8">
        <v>600</v>
      </c>
      <c r="K9236" s="9">
        <v>360000</v>
      </c>
      <c r="L9236" s="9">
        <v>90000</v>
      </c>
      <c r="M9236" s="10">
        <v>0.25</v>
      </c>
      <c r="N9236" s="4" t="s">
        <v>18</v>
      </c>
      <c r="O9236" s="4" t="str">
        <f>TEXT(Table1[[#This Row],[Invoice Date]],"yyyy")</f>
        <v>2021</v>
      </c>
      <c r="P9236" s="4" t="str">
        <f>TEXT(Table1[[#This Row],[Invoice Date]],"mmm")</f>
        <v>Dec</v>
      </c>
      <c r="Q9236" s="27">
        <f>WEEKNUM(Table1[[#This Row],[Invoice Date]]) + IF(YEAR(Table1[[#This Row],[Invoice Date]])=2021, 52, 0)</f>
        <v>102</v>
      </c>
    </row>
    <row r="9237" spans="2:17" ht="14.25" customHeight="1" x14ac:dyDescent="0.3">
      <c r="B9237" s="4" t="s">
        <v>61</v>
      </c>
      <c r="C9237" s="33">
        <v>1185731</v>
      </c>
      <c r="D9237" s="5">
        <v>44540</v>
      </c>
      <c r="E9237" s="4" t="s">
        <v>15</v>
      </c>
      <c r="F9237" s="4" t="s">
        <v>131</v>
      </c>
      <c r="G9237" s="4" t="s">
        <v>132</v>
      </c>
      <c r="H9237" s="6" t="s">
        <v>17</v>
      </c>
      <c r="I9237" s="7">
        <v>70</v>
      </c>
      <c r="J9237" s="8">
        <v>600</v>
      </c>
      <c r="K9237" s="9">
        <v>420000</v>
      </c>
      <c r="L9237" s="9">
        <v>189000</v>
      </c>
      <c r="M9237" s="10">
        <v>0.45</v>
      </c>
      <c r="N9237" s="4" t="s">
        <v>18</v>
      </c>
      <c r="O9237" s="4" t="str">
        <f>TEXT(Table1[[#This Row],[Invoice Date]],"yyyy")</f>
        <v>2021</v>
      </c>
      <c r="P9237" s="4" t="str">
        <f>TEXT(Table1[[#This Row],[Invoice Date]],"mmm")</f>
        <v>Dec</v>
      </c>
      <c r="Q9237" s="27">
        <f>WEEKNUM(Table1[[#This Row],[Invoice Date]]) + IF(YEAR(Table1[[#This Row],[Invoice Date]])=2021, 52, 0)</f>
        <v>102</v>
      </c>
    </row>
    <row r="9238" spans="2:17" ht="14.25" customHeight="1" x14ac:dyDescent="0.3">
      <c r="B9238" s="4" t="s">
        <v>34</v>
      </c>
      <c r="C9238" s="33">
        <v>1189833</v>
      </c>
      <c r="D9238" s="5">
        <v>44540</v>
      </c>
      <c r="E9238" s="4" t="s">
        <v>31</v>
      </c>
      <c r="F9238" s="4" t="s">
        <v>70</v>
      </c>
      <c r="G9238" s="4" t="s">
        <v>71</v>
      </c>
      <c r="H9238" s="6" t="s">
        <v>17</v>
      </c>
      <c r="I9238" s="7">
        <v>55.000000000000007</v>
      </c>
      <c r="J9238" s="8">
        <v>800</v>
      </c>
      <c r="K9238" s="9">
        <v>440000.00000000006</v>
      </c>
      <c r="L9238" s="9">
        <v>220000.00000000003</v>
      </c>
      <c r="M9238" s="10">
        <v>0.5</v>
      </c>
      <c r="N9238" s="4" t="s">
        <v>18</v>
      </c>
      <c r="O9238" s="4" t="str">
        <f>TEXT(Table1[[#This Row],[Invoice Date]],"yyyy")</f>
        <v>2021</v>
      </c>
      <c r="P9238" s="4" t="str">
        <f>TEXT(Table1[[#This Row],[Invoice Date]],"mmm")</f>
        <v>Dec</v>
      </c>
      <c r="Q9238" s="27">
        <f>WEEKNUM(Table1[[#This Row],[Invoice Date]]) + IF(YEAR(Table1[[#This Row],[Invoice Date]])=2021, 52, 0)</f>
        <v>102</v>
      </c>
    </row>
    <row r="9239" spans="2:17" ht="14.25" customHeight="1" x14ac:dyDescent="0.3">
      <c r="B9239" s="4" t="s">
        <v>14</v>
      </c>
      <c r="C9239" s="33">
        <v>1185732</v>
      </c>
      <c r="D9239" s="5">
        <v>44541</v>
      </c>
      <c r="E9239" s="4" t="s">
        <v>15</v>
      </c>
      <c r="F9239" s="4" t="s">
        <v>40</v>
      </c>
      <c r="G9239" s="4" t="s">
        <v>41</v>
      </c>
      <c r="H9239" s="6" t="s">
        <v>20</v>
      </c>
      <c r="I9239" s="7">
        <v>32</v>
      </c>
      <c r="J9239" s="8">
        <v>60</v>
      </c>
      <c r="K9239" s="9">
        <v>1920</v>
      </c>
      <c r="L9239" s="9">
        <v>767.99999999999989</v>
      </c>
      <c r="M9239" s="10">
        <v>0.39999999999999997</v>
      </c>
      <c r="N9239" s="4" t="s">
        <v>24</v>
      </c>
      <c r="O9239" s="4" t="str">
        <f>TEXT(Table1[[#This Row],[Invoice Date]],"yyyy")</f>
        <v>2021</v>
      </c>
      <c r="P9239" s="4" t="str">
        <f>TEXT(Table1[[#This Row],[Invoice Date]],"mmm")</f>
        <v>Dec</v>
      </c>
      <c r="Q9239" s="27">
        <f>WEEKNUM(Table1[[#This Row],[Invoice Date]]) + IF(YEAR(Table1[[#This Row],[Invoice Date]])=2021, 52, 0)</f>
        <v>102</v>
      </c>
    </row>
    <row r="9240" spans="2:17" ht="14.25" customHeight="1" x14ac:dyDescent="0.3">
      <c r="B9240" s="4" t="s">
        <v>14</v>
      </c>
      <c r="C9240" s="33">
        <v>1185732</v>
      </c>
      <c r="D9240" s="5">
        <v>44541</v>
      </c>
      <c r="E9240" s="4" t="s">
        <v>15</v>
      </c>
      <c r="F9240" s="4" t="s">
        <v>40</v>
      </c>
      <c r="G9240" s="4" t="s">
        <v>41</v>
      </c>
      <c r="H9240" s="6" t="s">
        <v>20</v>
      </c>
      <c r="I9240" s="7">
        <v>41</v>
      </c>
      <c r="J9240" s="8">
        <v>50</v>
      </c>
      <c r="K9240" s="9">
        <v>2050</v>
      </c>
      <c r="L9240" s="9">
        <v>922.49999999999989</v>
      </c>
      <c r="M9240" s="10">
        <v>0.44999999999999996</v>
      </c>
      <c r="N9240" s="4" t="s">
        <v>83</v>
      </c>
      <c r="O9240" s="4" t="str">
        <f>TEXT(Table1[[#This Row],[Invoice Date]],"yyyy")</f>
        <v>2021</v>
      </c>
      <c r="P9240" s="4" t="str">
        <f>TEXT(Table1[[#This Row],[Invoice Date]],"mmm")</f>
        <v>Dec</v>
      </c>
      <c r="Q9240" s="27">
        <f>WEEKNUM(Table1[[#This Row],[Invoice Date]]) + IF(YEAR(Table1[[#This Row],[Invoice Date]])=2021, 52, 0)</f>
        <v>102</v>
      </c>
    </row>
    <row r="9241" spans="2:17" ht="14.25" customHeight="1" x14ac:dyDescent="0.3">
      <c r="B9241" s="4" t="s">
        <v>26</v>
      </c>
      <c r="C9241" s="33">
        <v>1197831</v>
      </c>
      <c r="D9241" s="5">
        <v>44541</v>
      </c>
      <c r="E9241" s="4" t="s">
        <v>36</v>
      </c>
      <c r="F9241" s="4" t="s">
        <v>108</v>
      </c>
      <c r="G9241" s="4" t="s">
        <v>109</v>
      </c>
      <c r="H9241" s="6" t="s">
        <v>21</v>
      </c>
      <c r="I9241" s="7">
        <v>45</v>
      </c>
      <c r="J9241" s="8">
        <v>50</v>
      </c>
      <c r="K9241" s="9">
        <v>2250</v>
      </c>
      <c r="L9241" s="9">
        <v>1012.4999999999999</v>
      </c>
      <c r="M9241" s="10">
        <v>0.44999999999999996</v>
      </c>
      <c r="N9241" s="4" t="s">
        <v>83</v>
      </c>
      <c r="O9241" s="4" t="str">
        <f>TEXT(Table1[[#This Row],[Invoice Date]],"yyyy")</f>
        <v>2021</v>
      </c>
      <c r="P9241" s="4" t="str">
        <f>TEXT(Table1[[#This Row],[Invoice Date]],"mmm")</f>
        <v>Dec</v>
      </c>
      <c r="Q9241" s="27">
        <f>WEEKNUM(Table1[[#This Row],[Invoice Date]]) + IF(YEAR(Table1[[#This Row],[Invoice Date]])=2021, 52, 0)</f>
        <v>102</v>
      </c>
    </row>
    <row r="9242" spans="2:17" ht="14.25" customHeight="1" x14ac:dyDescent="0.3">
      <c r="B9242" s="4" t="s">
        <v>26</v>
      </c>
      <c r="C9242" s="33">
        <v>1197831</v>
      </c>
      <c r="D9242" s="5">
        <v>44541</v>
      </c>
      <c r="E9242" s="4" t="s">
        <v>36</v>
      </c>
      <c r="F9242" s="4" t="s">
        <v>108</v>
      </c>
      <c r="G9242" s="4" t="s">
        <v>109</v>
      </c>
      <c r="H9242" s="6" t="s">
        <v>22</v>
      </c>
      <c r="I9242" s="7">
        <v>56</v>
      </c>
      <c r="J9242" s="8">
        <v>50</v>
      </c>
      <c r="K9242" s="9">
        <v>2800</v>
      </c>
      <c r="L9242" s="9">
        <v>1259.9999999999998</v>
      </c>
      <c r="M9242" s="10">
        <v>0.44999999999999996</v>
      </c>
      <c r="N9242" s="4" t="s">
        <v>83</v>
      </c>
      <c r="O9242" s="4" t="str">
        <f>TEXT(Table1[[#This Row],[Invoice Date]],"yyyy")</f>
        <v>2021</v>
      </c>
      <c r="P9242" s="4" t="str">
        <f>TEXT(Table1[[#This Row],[Invoice Date]],"mmm")</f>
        <v>Dec</v>
      </c>
      <c r="Q9242" s="27">
        <f>WEEKNUM(Table1[[#This Row],[Invoice Date]]) + IF(YEAR(Table1[[#This Row],[Invoice Date]])=2021, 52, 0)</f>
        <v>102</v>
      </c>
    </row>
    <row r="9243" spans="2:17" ht="14.25" customHeight="1" x14ac:dyDescent="0.3">
      <c r="B9243" s="4" t="s">
        <v>26</v>
      </c>
      <c r="C9243" s="33">
        <v>1197831</v>
      </c>
      <c r="D9243" s="5">
        <v>44541</v>
      </c>
      <c r="E9243" s="4" t="s">
        <v>36</v>
      </c>
      <c r="F9243" s="4" t="s">
        <v>108</v>
      </c>
      <c r="G9243" s="4" t="s">
        <v>109</v>
      </c>
      <c r="H9243" s="6" t="s">
        <v>20</v>
      </c>
      <c r="I9243" s="7">
        <v>45</v>
      </c>
      <c r="J9243" s="8">
        <v>73</v>
      </c>
      <c r="K9243" s="9">
        <v>3285</v>
      </c>
      <c r="L9243" s="9">
        <v>1379.7</v>
      </c>
      <c r="M9243" s="10">
        <v>0.42</v>
      </c>
      <c r="N9243" s="4" t="s">
        <v>83</v>
      </c>
      <c r="O9243" s="4" t="str">
        <f>TEXT(Table1[[#This Row],[Invoice Date]],"yyyy")</f>
        <v>2021</v>
      </c>
      <c r="P9243" s="4" t="str">
        <f>TEXT(Table1[[#This Row],[Invoice Date]],"mmm")</f>
        <v>Dec</v>
      </c>
      <c r="Q9243" s="27">
        <f>WEEKNUM(Table1[[#This Row],[Invoice Date]]) + IF(YEAR(Table1[[#This Row],[Invoice Date]])=2021, 52, 0)</f>
        <v>102</v>
      </c>
    </row>
    <row r="9244" spans="2:17" ht="14.25" customHeight="1" x14ac:dyDescent="0.3">
      <c r="B9244" s="4" t="s">
        <v>26</v>
      </c>
      <c r="C9244" s="33">
        <v>1197831</v>
      </c>
      <c r="D9244" s="5">
        <v>44541</v>
      </c>
      <c r="E9244" s="4" t="s">
        <v>36</v>
      </c>
      <c r="F9244" s="4" t="s">
        <v>108</v>
      </c>
      <c r="G9244" s="4" t="s">
        <v>109</v>
      </c>
      <c r="H9244" s="6" t="s">
        <v>19</v>
      </c>
      <c r="I9244" s="7">
        <v>45</v>
      </c>
      <c r="J9244" s="8">
        <v>75</v>
      </c>
      <c r="K9244" s="9">
        <v>3375</v>
      </c>
      <c r="L9244" s="9">
        <v>1451.25</v>
      </c>
      <c r="M9244" s="10">
        <v>0.43</v>
      </c>
      <c r="N9244" s="4" t="s">
        <v>83</v>
      </c>
      <c r="O9244" s="4" t="str">
        <f>TEXT(Table1[[#This Row],[Invoice Date]],"yyyy")</f>
        <v>2021</v>
      </c>
      <c r="P9244" s="4" t="str">
        <f>TEXT(Table1[[#This Row],[Invoice Date]],"mmm")</f>
        <v>Dec</v>
      </c>
      <c r="Q9244" s="27">
        <f>WEEKNUM(Table1[[#This Row],[Invoice Date]]) + IF(YEAR(Table1[[#This Row],[Invoice Date]])=2021, 52, 0)</f>
        <v>102</v>
      </c>
    </row>
    <row r="9245" spans="2:17" ht="14.25" customHeight="1" x14ac:dyDescent="0.3">
      <c r="B9245" s="4" t="s">
        <v>26</v>
      </c>
      <c r="C9245" s="33">
        <v>1197831</v>
      </c>
      <c r="D9245" s="5">
        <v>44541</v>
      </c>
      <c r="E9245" s="4" t="s">
        <v>36</v>
      </c>
      <c r="F9245" s="4" t="s">
        <v>108</v>
      </c>
      <c r="G9245" s="4" t="s">
        <v>109</v>
      </c>
      <c r="H9245" s="6" t="s">
        <v>23</v>
      </c>
      <c r="I9245" s="7">
        <v>64</v>
      </c>
      <c r="J9245" s="8">
        <v>75</v>
      </c>
      <c r="K9245" s="9">
        <v>4800</v>
      </c>
      <c r="L9245" s="9">
        <v>2496</v>
      </c>
      <c r="M9245" s="10">
        <v>0.52</v>
      </c>
      <c r="N9245" s="4" t="s">
        <v>83</v>
      </c>
      <c r="O9245" s="4" t="str">
        <f>TEXT(Table1[[#This Row],[Invoice Date]],"yyyy")</f>
        <v>2021</v>
      </c>
      <c r="P9245" s="4" t="str">
        <f>TEXT(Table1[[#This Row],[Invoice Date]],"mmm")</f>
        <v>Dec</v>
      </c>
      <c r="Q9245" s="27">
        <f>WEEKNUM(Table1[[#This Row],[Invoice Date]]) + IF(YEAR(Table1[[#This Row],[Invoice Date]])=2021, 52, 0)</f>
        <v>102</v>
      </c>
    </row>
    <row r="9246" spans="2:17" ht="14.25" customHeight="1" x14ac:dyDescent="0.3">
      <c r="B9246" s="4" t="s">
        <v>26</v>
      </c>
      <c r="C9246" s="33">
        <v>1197831</v>
      </c>
      <c r="D9246" s="5">
        <v>44541</v>
      </c>
      <c r="E9246" s="4" t="s">
        <v>36</v>
      </c>
      <c r="F9246" s="4" t="s">
        <v>108</v>
      </c>
      <c r="G9246" s="4" t="s">
        <v>109</v>
      </c>
      <c r="H9246" s="6" t="s">
        <v>17</v>
      </c>
      <c r="I9246" s="7">
        <v>58</v>
      </c>
      <c r="J9246" s="8">
        <v>140</v>
      </c>
      <c r="K9246" s="9">
        <v>8120</v>
      </c>
      <c r="L9246" s="9">
        <v>3735.2</v>
      </c>
      <c r="M9246" s="10">
        <v>0.45999999999999996</v>
      </c>
      <c r="N9246" s="4" t="s">
        <v>83</v>
      </c>
      <c r="O9246" s="4" t="str">
        <f>TEXT(Table1[[#This Row],[Invoice Date]],"yyyy")</f>
        <v>2021</v>
      </c>
      <c r="P9246" s="4" t="str">
        <f>TEXT(Table1[[#This Row],[Invoice Date]],"mmm")</f>
        <v>Dec</v>
      </c>
      <c r="Q9246" s="27">
        <f>WEEKNUM(Table1[[#This Row],[Invoice Date]]) + IF(YEAR(Table1[[#This Row],[Invoice Date]])=2021, 52, 0)</f>
        <v>102</v>
      </c>
    </row>
    <row r="9247" spans="2:17" ht="14.25" customHeight="1" x14ac:dyDescent="0.3">
      <c r="B9247" s="4" t="s">
        <v>14</v>
      </c>
      <c r="C9247" s="33">
        <v>1185732</v>
      </c>
      <c r="D9247" s="5">
        <v>44541</v>
      </c>
      <c r="E9247" s="4" t="s">
        <v>15</v>
      </c>
      <c r="F9247" s="4" t="s">
        <v>40</v>
      </c>
      <c r="G9247" s="4" t="s">
        <v>41</v>
      </c>
      <c r="H9247" s="6" t="s">
        <v>20</v>
      </c>
      <c r="I9247" s="7">
        <v>45</v>
      </c>
      <c r="J9247" s="8">
        <v>200</v>
      </c>
      <c r="K9247" s="9">
        <v>90000</v>
      </c>
      <c r="L9247" s="9">
        <v>31499.999999999996</v>
      </c>
      <c r="M9247" s="10">
        <v>0.35</v>
      </c>
      <c r="N9247" s="4" t="s">
        <v>24</v>
      </c>
      <c r="O9247" s="4" t="str">
        <f>TEXT(Table1[[#This Row],[Invoice Date]],"yyyy")</f>
        <v>2021</v>
      </c>
      <c r="P9247" s="4" t="str">
        <f>TEXT(Table1[[#This Row],[Invoice Date]],"mmm")</f>
        <v>Dec</v>
      </c>
      <c r="Q9247" s="27">
        <f>WEEKNUM(Table1[[#This Row],[Invoice Date]]) + IF(YEAR(Table1[[#This Row],[Invoice Date]])=2021, 52, 0)</f>
        <v>102</v>
      </c>
    </row>
    <row r="9248" spans="2:17" ht="14.25" customHeight="1" x14ac:dyDescent="0.3">
      <c r="B9248" s="4" t="s">
        <v>26</v>
      </c>
      <c r="C9248" s="33">
        <v>1197831</v>
      </c>
      <c r="D9248" s="5">
        <v>44541</v>
      </c>
      <c r="E9248" s="4" t="s">
        <v>36</v>
      </c>
      <c r="F9248" s="4" t="s">
        <v>108</v>
      </c>
      <c r="G9248" s="4" t="s">
        <v>109</v>
      </c>
      <c r="H9248" s="6" t="s">
        <v>21</v>
      </c>
      <c r="I9248" s="7">
        <v>50</v>
      </c>
      <c r="J9248" s="8">
        <v>200</v>
      </c>
      <c r="K9248" s="9">
        <v>100000</v>
      </c>
      <c r="L9248" s="9">
        <v>30000</v>
      </c>
      <c r="M9248" s="10">
        <v>0.3</v>
      </c>
      <c r="N9248" s="4" t="s">
        <v>83</v>
      </c>
      <c r="O9248" s="4" t="str">
        <f>TEXT(Table1[[#This Row],[Invoice Date]],"yyyy")</f>
        <v>2021</v>
      </c>
      <c r="P9248" s="4" t="str">
        <f>TEXT(Table1[[#This Row],[Invoice Date]],"mmm")</f>
        <v>Dec</v>
      </c>
      <c r="Q9248" s="27">
        <f>WEEKNUM(Table1[[#This Row],[Invoice Date]]) + IF(YEAR(Table1[[#This Row],[Invoice Date]])=2021, 52, 0)</f>
        <v>102</v>
      </c>
    </row>
    <row r="9249" spans="2:17" ht="14.25" customHeight="1" x14ac:dyDescent="0.3">
      <c r="B9249" s="4" t="s">
        <v>26</v>
      </c>
      <c r="C9249" s="33">
        <v>1197831</v>
      </c>
      <c r="D9249" s="5">
        <v>44541</v>
      </c>
      <c r="E9249" s="4" t="s">
        <v>36</v>
      </c>
      <c r="F9249" s="4" t="s">
        <v>108</v>
      </c>
      <c r="G9249" s="4" t="s">
        <v>109</v>
      </c>
      <c r="H9249" s="6" t="s">
        <v>22</v>
      </c>
      <c r="I9249" s="7">
        <v>60</v>
      </c>
      <c r="J9249" s="8">
        <v>200</v>
      </c>
      <c r="K9249" s="9">
        <v>120000</v>
      </c>
      <c r="L9249" s="9">
        <v>42000</v>
      </c>
      <c r="M9249" s="10">
        <v>0.35</v>
      </c>
      <c r="N9249" s="4" t="s">
        <v>83</v>
      </c>
      <c r="O9249" s="4" t="str">
        <f>TEXT(Table1[[#This Row],[Invoice Date]],"yyyy")</f>
        <v>2021</v>
      </c>
      <c r="P9249" s="4" t="str">
        <f>TEXT(Table1[[#This Row],[Invoice Date]],"mmm")</f>
        <v>Dec</v>
      </c>
      <c r="Q9249" s="27">
        <f>WEEKNUM(Table1[[#This Row],[Invoice Date]]) + IF(YEAR(Table1[[#This Row],[Invoice Date]])=2021, 52, 0)</f>
        <v>102</v>
      </c>
    </row>
    <row r="9250" spans="2:17" ht="14.25" customHeight="1" x14ac:dyDescent="0.3">
      <c r="B9250" s="4" t="s">
        <v>26</v>
      </c>
      <c r="C9250" s="33">
        <v>1197831</v>
      </c>
      <c r="D9250" s="5">
        <v>44541</v>
      </c>
      <c r="E9250" s="4" t="s">
        <v>36</v>
      </c>
      <c r="F9250" s="4" t="s">
        <v>108</v>
      </c>
      <c r="G9250" s="4" t="s">
        <v>109</v>
      </c>
      <c r="H9250" s="6" t="s">
        <v>20</v>
      </c>
      <c r="I9250" s="7">
        <v>50</v>
      </c>
      <c r="J9250" s="8">
        <v>250</v>
      </c>
      <c r="K9250" s="9">
        <v>125000</v>
      </c>
      <c r="L9250" s="9">
        <v>37500</v>
      </c>
      <c r="M9250" s="10">
        <v>0.3</v>
      </c>
      <c r="N9250" s="4" t="s">
        <v>83</v>
      </c>
      <c r="O9250" s="4" t="str">
        <f>TEXT(Table1[[#This Row],[Invoice Date]],"yyyy")</f>
        <v>2021</v>
      </c>
      <c r="P9250" s="4" t="str">
        <f>TEXT(Table1[[#This Row],[Invoice Date]],"mmm")</f>
        <v>Dec</v>
      </c>
      <c r="Q9250" s="27">
        <f>WEEKNUM(Table1[[#This Row],[Invoice Date]]) + IF(YEAR(Table1[[#This Row],[Invoice Date]])=2021, 52, 0)</f>
        <v>102</v>
      </c>
    </row>
    <row r="9251" spans="2:17" ht="14.25" customHeight="1" x14ac:dyDescent="0.3">
      <c r="B9251" s="4" t="s">
        <v>26</v>
      </c>
      <c r="C9251" s="33">
        <v>1197831</v>
      </c>
      <c r="D9251" s="5">
        <v>44541</v>
      </c>
      <c r="E9251" s="4" t="s">
        <v>36</v>
      </c>
      <c r="F9251" s="4" t="s">
        <v>108</v>
      </c>
      <c r="G9251" s="4" t="s">
        <v>109</v>
      </c>
      <c r="H9251" s="6" t="s">
        <v>19</v>
      </c>
      <c r="I9251" s="7">
        <v>50</v>
      </c>
      <c r="J9251" s="8">
        <v>300</v>
      </c>
      <c r="K9251" s="9">
        <v>150000</v>
      </c>
      <c r="L9251" s="9">
        <v>45000</v>
      </c>
      <c r="M9251" s="10">
        <v>0.3</v>
      </c>
      <c r="N9251" s="4" t="s">
        <v>83</v>
      </c>
      <c r="O9251" s="4" t="str">
        <f>TEXT(Table1[[#This Row],[Invoice Date]],"yyyy")</f>
        <v>2021</v>
      </c>
      <c r="P9251" s="4" t="str">
        <f>TEXT(Table1[[#This Row],[Invoice Date]],"mmm")</f>
        <v>Dec</v>
      </c>
      <c r="Q9251" s="27">
        <f>WEEKNUM(Table1[[#This Row],[Invoice Date]]) + IF(YEAR(Table1[[#This Row],[Invoice Date]])=2021, 52, 0)</f>
        <v>102</v>
      </c>
    </row>
    <row r="9252" spans="2:17" ht="14.25" customHeight="1" x14ac:dyDescent="0.3">
      <c r="B9252" s="4" t="s">
        <v>26</v>
      </c>
      <c r="C9252" s="33">
        <v>1197831</v>
      </c>
      <c r="D9252" s="5">
        <v>44541</v>
      </c>
      <c r="E9252" s="4" t="s">
        <v>36</v>
      </c>
      <c r="F9252" s="4" t="s">
        <v>108</v>
      </c>
      <c r="G9252" s="4" t="s">
        <v>109</v>
      </c>
      <c r="H9252" s="6" t="s">
        <v>23</v>
      </c>
      <c r="I9252" s="7">
        <v>64.999999999999986</v>
      </c>
      <c r="J9252" s="8">
        <v>300</v>
      </c>
      <c r="K9252" s="9">
        <v>194999.99999999997</v>
      </c>
      <c r="L9252" s="9">
        <v>77999.999999999985</v>
      </c>
      <c r="M9252" s="10">
        <v>0.4</v>
      </c>
      <c r="N9252" s="4" t="s">
        <v>83</v>
      </c>
      <c r="O9252" s="4" t="str">
        <f>TEXT(Table1[[#This Row],[Invoice Date]],"yyyy")</f>
        <v>2021</v>
      </c>
      <c r="P9252" s="4" t="str">
        <f>TEXT(Table1[[#This Row],[Invoice Date]],"mmm")</f>
        <v>Dec</v>
      </c>
      <c r="Q9252" s="27">
        <f>WEEKNUM(Table1[[#This Row],[Invoice Date]]) + IF(YEAR(Table1[[#This Row],[Invoice Date]])=2021, 52, 0)</f>
        <v>102</v>
      </c>
    </row>
    <row r="9253" spans="2:17" ht="14.25" customHeight="1" x14ac:dyDescent="0.3">
      <c r="B9253" s="4" t="s">
        <v>26</v>
      </c>
      <c r="C9253" s="33">
        <v>1197831</v>
      </c>
      <c r="D9253" s="5">
        <v>44541</v>
      </c>
      <c r="E9253" s="4" t="s">
        <v>36</v>
      </c>
      <c r="F9253" s="4" t="s">
        <v>108</v>
      </c>
      <c r="G9253" s="4" t="s">
        <v>109</v>
      </c>
      <c r="H9253" s="6" t="s">
        <v>17</v>
      </c>
      <c r="I9253" s="7">
        <v>60</v>
      </c>
      <c r="J9253" s="8">
        <v>500</v>
      </c>
      <c r="K9253" s="9">
        <v>300000</v>
      </c>
      <c r="L9253" s="9">
        <v>105000</v>
      </c>
      <c r="M9253" s="10">
        <v>0.35</v>
      </c>
      <c r="N9253" s="4" t="s">
        <v>83</v>
      </c>
      <c r="O9253" s="4" t="str">
        <f>TEXT(Table1[[#This Row],[Invoice Date]],"yyyy")</f>
        <v>2021</v>
      </c>
      <c r="P9253" s="4" t="str">
        <f>TEXT(Table1[[#This Row],[Invoice Date]],"mmm")</f>
        <v>Dec</v>
      </c>
      <c r="Q9253" s="27">
        <f>WEEKNUM(Table1[[#This Row],[Invoice Date]]) + IF(YEAR(Table1[[#This Row],[Invoice Date]])=2021, 52, 0)</f>
        <v>102</v>
      </c>
    </row>
    <row r="9254" spans="2:17" ht="14.25" customHeight="1" x14ac:dyDescent="0.3">
      <c r="B9254" s="4" t="s">
        <v>14</v>
      </c>
      <c r="C9254" s="33">
        <v>1185732</v>
      </c>
      <c r="D9254" s="5">
        <v>44542</v>
      </c>
      <c r="E9254" s="4" t="s">
        <v>15</v>
      </c>
      <c r="F9254" s="4" t="s">
        <v>40</v>
      </c>
      <c r="G9254" s="4" t="s">
        <v>41</v>
      </c>
      <c r="H9254" s="6" t="s">
        <v>21</v>
      </c>
      <c r="I9254" s="7">
        <v>32</v>
      </c>
      <c r="J9254" s="8">
        <v>53</v>
      </c>
      <c r="K9254" s="9">
        <v>1696</v>
      </c>
      <c r="L9254" s="9">
        <v>695.36</v>
      </c>
      <c r="M9254" s="10">
        <v>0.41</v>
      </c>
      <c r="N9254" s="4" t="s">
        <v>24</v>
      </c>
      <c r="O9254" s="4" t="str">
        <f>TEXT(Table1[[#This Row],[Invoice Date]],"yyyy")</f>
        <v>2021</v>
      </c>
      <c r="P9254" s="4" t="str">
        <f>TEXT(Table1[[#This Row],[Invoice Date]],"mmm")</f>
        <v>Dec</v>
      </c>
      <c r="Q9254" s="27">
        <f>WEEKNUM(Table1[[#This Row],[Invoice Date]]) + IF(YEAR(Table1[[#This Row],[Invoice Date]])=2021, 52, 0)</f>
        <v>103</v>
      </c>
    </row>
    <row r="9255" spans="2:17" ht="14.25" customHeight="1" x14ac:dyDescent="0.3">
      <c r="B9255" s="4" t="s">
        <v>14</v>
      </c>
      <c r="C9255" s="33">
        <v>1185732</v>
      </c>
      <c r="D9255" s="5">
        <v>44542</v>
      </c>
      <c r="E9255" s="4" t="s">
        <v>15</v>
      </c>
      <c r="F9255" s="4" t="s">
        <v>40</v>
      </c>
      <c r="G9255" s="4" t="s">
        <v>41</v>
      </c>
      <c r="H9255" s="6" t="s">
        <v>21</v>
      </c>
      <c r="I9255" s="7">
        <v>41</v>
      </c>
      <c r="J9255" s="8">
        <v>53</v>
      </c>
      <c r="K9255" s="9">
        <v>2173</v>
      </c>
      <c r="L9255" s="9">
        <v>1021.31</v>
      </c>
      <c r="M9255" s="10">
        <v>0.47</v>
      </c>
      <c r="N9255" s="4" t="s">
        <v>83</v>
      </c>
      <c r="O9255" s="4" t="str">
        <f>TEXT(Table1[[#This Row],[Invoice Date]],"yyyy")</f>
        <v>2021</v>
      </c>
      <c r="P9255" s="4" t="str">
        <f>TEXT(Table1[[#This Row],[Invoice Date]],"mmm")</f>
        <v>Dec</v>
      </c>
      <c r="Q9255" s="27">
        <f>WEEKNUM(Table1[[#This Row],[Invoice Date]]) + IF(YEAR(Table1[[#This Row],[Invoice Date]])=2021, 52, 0)</f>
        <v>103</v>
      </c>
    </row>
    <row r="9256" spans="2:17" ht="14.25" customHeight="1" x14ac:dyDescent="0.3">
      <c r="B9256" s="4" t="s">
        <v>14</v>
      </c>
      <c r="C9256" s="33">
        <v>1185732</v>
      </c>
      <c r="D9256" s="5">
        <v>44542</v>
      </c>
      <c r="E9256" s="4" t="s">
        <v>36</v>
      </c>
      <c r="F9256" s="4" t="s">
        <v>106</v>
      </c>
      <c r="G9256" s="4" t="s">
        <v>107</v>
      </c>
      <c r="H9256" s="6" t="s">
        <v>22</v>
      </c>
      <c r="I9256" s="7">
        <v>64</v>
      </c>
      <c r="J9256" s="8">
        <v>81</v>
      </c>
      <c r="K9256" s="9">
        <v>5184</v>
      </c>
      <c r="L9256" s="9">
        <v>2592</v>
      </c>
      <c r="M9256" s="10">
        <v>0.5</v>
      </c>
      <c r="N9256" s="4" t="s">
        <v>83</v>
      </c>
      <c r="O9256" s="4" t="str">
        <f>TEXT(Table1[[#This Row],[Invoice Date]],"yyyy")</f>
        <v>2021</v>
      </c>
      <c r="P9256" s="4" t="str">
        <f>TEXT(Table1[[#This Row],[Invoice Date]],"mmm")</f>
        <v>Dec</v>
      </c>
      <c r="Q9256" s="27">
        <f>WEEKNUM(Table1[[#This Row],[Invoice Date]]) + IF(YEAR(Table1[[#This Row],[Invoice Date]])=2021, 52, 0)</f>
        <v>103</v>
      </c>
    </row>
    <row r="9257" spans="2:17" ht="14.25" customHeight="1" x14ac:dyDescent="0.3">
      <c r="B9257" s="4" t="s">
        <v>14</v>
      </c>
      <c r="C9257" s="33">
        <v>1185732</v>
      </c>
      <c r="D9257" s="5">
        <v>44542</v>
      </c>
      <c r="E9257" s="4" t="s">
        <v>48</v>
      </c>
      <c r="F9257" s="4" t="s">
        <v>90</v>
      </c>
      <c r="G9257" s="4" t="s">
        <v>91</v>
      </c>
      <c r="H9257" s="6" t="s">
        <v>22</v>
      </c>
      <c r="I9257" s="7">
        <v>44</v>
      </c>
      <c r="J9257" s="8">
        <v>120</v>
      </c>
      <c r="K9257" s="9">
        <v>5280</v>
      </c>
      <c r="L9257" s="9">
        <v>2006.4</v>
      </c>
      <c r="M9257" s="10">
        <v>0.38</v>
      </c>
      <c r="N9257" s="4" t="s">
        <v>24</v>
      </c>
      <c r="O9257" s="4" t="str">
        <f>TEXT(Table1[[#This Row],[Invoice Date]],"yyyy")</f>
        <v>2021</v>
      </c>
      <c r="P9257" s="4" t="str">
        <f>TEXT(Table1[[#This Row],[Invoice Date]],"mmm")</f>
        <v>Dec</v>
      </c>
      <c r="Q9257" s="27">
        <f>WEEKNUM(Table1[[#This Row],[Invoice Date]]) + IF(YEAR(Table1[[#This Row],[Invoice Date]])=2021, 52, 0)</f>
        <v>103</v>
      </c>
    </row>
    <row r="9258" spans="2:17" ht="14.25" customHeight="1" x14ac:dyDescent="0.3">
      <c r="B9258" s="4" t="s">
        <v>14</v>
      </c>
      <c r="C9258" s="33">
        <v>1185732</v>
      </c>
      <c r="D9258" s="5">
        <v>44542</v>
      </c>
      <c r="E9258" s="4" t="s">
        <v>48</v>
      </c>
      <c r="F9258" s="4" t="s">
        <v>90</v>
      </c>
      <c r="G9258" s="4" t="s">
        <v>91</v>
      </c>
      <c r="H9258" s="6" t="s">
        <v>20</v>
      </c>
      <c r="I9258" s="7">
        <v>36</v>
      </c>
      <c r="J9258" s="8">
        <v>147</v>
      </c>
      <c r="K9258" s="9">
        <v>5292</v>
      </c>
      <c r="L9258" s="9">
        <v>2222.64</v>
      </c>
      <c r="M9258" s="10">
        <v>0.42</v>
      </c>
      <c r="N9258" s="4" t="s">
        <v>24</v>
      </c>
      <c r="O9258" s="4" t="str">
        <f>TEXT(Table1[[#This Row],[Invoice Date]],"yyyy")</f>
        <v>2021</v>
      </c>
      <c r="P9258" s="4" t="str">
        <f>TEXT(Table1[[#This Row],[Invoice Date]],"mmm")</f>
        <v>Dec</v>
      </c>
      <c r="Q9258" s="27">
        <f>WEEKNUM(Table1[[#This Row],[Invoice Date]]) + IF(YEAR(Table1[[#This Row],[Invoice Date]])=2021, 52, 0)</f>
        <v>103</v>
      </c>
    </row>
    <row r="9259" spans="2:17" ht="14.25" customHeight="1" x14ac:dyDescent="0.3">
      <c r="B9259" s="4" t="s">
        <v>14</v>
      </c>
      <c r="C9259" s="33">
        <v>1185732</v>
      </c>
      <c r="D9259" s="5">
        <v>44542</v>
      </c>
      <c r="E9259" s="4" t="s">
        <v>36</v>
      </c>
      <c r="F9259" s="4" t="s">
        <v>106</v>
      </c>
      <c r="G9259" s="4" t="s">
        <v>107</v>
      </c>
      <c r="H9259" s="6" t="s">
        <v>21</v>
      </c>
      <c r="I9259" s="7">
        <v>59</v>
      </c>
      <c r="J9259" s="8">
        <v>90</v>
      </c>
      <c r="K9259" s="9">
        <v>5310</v>
      </c>
      <c r="L9259" s="9">
        <v>2389.4999999999995</v>
      </c>
      <c r="M9259" s="10">
        <v>0.44999999999999996</v>
      </c>
      <c r="N9259" s="4" t="s">
        <v>83</v>
      </c>
      <c r="O9259" s="4" t="str">
        <f>TEXT(Table1[[#This Row],[Invoice Date]],"yyyy")</f>
        <v>2021</v>
      </c>
      <c r="P9259" s="4" t="str">
        <f>TEXT(Table1[[#This Row],[Invoice Date]],"mmm")</f>
        <v>Dec</v>
      </c>
      <c r="Q9259" s="27">
        <f>WEEKNUM(Table1[[#This Row],[Invoice Date]]) + IF(YEAR(Table1[[#This Row],[Invoice Date]])=2021, 52, 0)</f>
        <v>103</v>
      </c>
    </row>
    <row r="9260" spans="2:17" ht="14.25" customHeight="1" x14ac:dyDescent="0.3">
      <c r="B9260" s="4" t="s">
        <v>14</v>
      </c>
      <c r="C9260" s="33">
        <v>1185732</v>
      </c>
      <c r="D9260" s="5">
        <v>44542</v>
      </c>
      <c r="E9260" s="4" t="s">
        <v>36</v>
      </c>
      <c r="F9260" s="4" t="s">
        <v>106</v>
      </c>
      <c r="G9260" s="4" t="s">
        <v>107</v>
      </c>
      <c r="H9260" s="6" t="s">
        <v>20</v>
      </c>
      <c r="I9260" s="7">
        <v>58</v>
      </c>
      <c r="J9260" s="8">
        <v>95</v>
      </c>
      <c r="K9260" s="9">
        <v>5510</v>
      </c>
      <c r="L9260" s="9">
        <v>2534.6</v>
      </c>
      <c r="M9260" s="10">
        <v>0.45999999999999996</v>
      </c>
      <c r="N9260" s="4" t="s">
        <v>83</v>
      </c>
      <c r="O9260" s="4" t="str">
        <f>TEXT(Table1[[#This Row],[Invoice Date]],"yyyy")</f>
        <v>2021</v>
      </c>
      <c r="P9260" s="4" t="str">
        <f>TEXT(Table1[[#This Row],[Invoice Date]],"mmm")</f>
        <v>Dec</v>
      </c>
      <c r="Q9260" s="27">
        <f>WEEKNUM(Table1[[#This Row],[Invoice Date]]) + IF(YEAR(Table1[[#This Row],[Invoice Date]])=2021, 52, 0)</f>
        <v>103</v>
      </c>
    </row>
    <row r="9261" spans="2:17" ht="14.25" customHeight="1" x14ac:dyDescent="0.3">
      <c r="B9261" s="4" t="s">
        <v>14</v>
      </c>
      <c r="C9261" s="33">
        <v>1185732</v>
      </c>
      <c r="D9261" s="5">
        <v>44542</v>
      </c>
      <c r="E9261" s="4" t="s">
        <v>48</v>
      </c>
      <c r="F9261" s="4" t="s">
        <v>90</v>
      </c>
      <c r="G9261" s="4" t="s">
        <v>91</v>
      </c>
      <c r="H9261" s="6" t="s">
        <v>21</v>
      </c>
      <c r="I9261" s="7">
        <v>40</v>
      </c>
      <c r="J9261" s="8">
        <v>143</v>
      </c>
      <c r="K9261" s="9">
        <v>5720</v>
      </c>
      <c r="L9261" s="9">
        <v>2459.6000000000004</v>
      </c>
      <c r="M9261" s="10">
        <v>0.43000000000000005</v>
      </c>
      <c r="N9261" s="4" t="s">
        <v>24</v>
      </c>
      <c r="O9261" s="4" t="str">
        <f>TEXT(Table1[[#This Row],[Invoice Date]],"yyyy")</f>
        <v>2021</v>
      </c>
      <c r="P9261" s="4" t="str">
        <f>TEXT(Table1[[#This Row],[Invoice Date]],"mmm")</f>
        <v>Dec</v>
      </c>
      <c r="Q9261" s="27">
        <f>WEEKNUM(Table1[[#This Row],[Invoice Date]]) + IF(YEAR(Table1[[#This Row],[Invoice Date]])=2021, 52, 0)</f>
        <v>103</v>
      </c>
    </row>
    <row r="9262" spans="2:17" ht="14.25" customHeight="1" x14ac:dyDescent="0.3">
      <c r="B9262" s="4" t="s">
        <v>14</v>
      </c>
      <c r="C9262" s="33">
        <v>1185732</v>
      </c>
      <c r="D9262" s="5">
        <v>44542</v>
      </c>
      <c r="E9262" s="4" t="s">
        <v>48</v>
      </c>
      <c r="F9262" s="4" t="s">
        <v>90</v>
      </c>
      <c r="G9262" s="4" t="s">
        <v>91</v>
      </c>
      <c r="H9262" s="6" t="s">
        <v>21</v>
      </c>
      <c r="I9262" s="7">
        <v>51</v>
      </c>
      <c r="J9262" s="8">
        <v>128</v>
      </c>
      <c r="K9262" s="9">
        <v>6528</v>
      </c>
      <c r="L9262" s="9">
        <v>3264</v>
      </c>
      <c r="M9262" s="10">
        <v>0.5</v>
      </c>
      <c r="N9262" s="4" t="s">
        <v>83</v>
      </c>
      <c r="O9262" s="4" t="str">
        <f>TEXT(Table1[[#This Row],[Invoice Date]],"yyyy")</f>
        <v>2021</v>
      </c>
      <c r="P9262" s="4" t="str">
        <f>TEXT(Table1[[#This Row],[Invoice Date]],"mmm")</f>
        <v>Dec</v>
      </c>
      <c r="Q9262" s="27">
        <f>WEEKNUM(Table1[[#This Row],[Invoice Date]]) + IF(YEAR(Table1[[#This Row],[Invoice Date]])=2021, 52, 0)</f>
        <v>103</v>
      </c>
    </row>
    <row r="9263" spans="2:17" ht="14.25" customHeight="1" x14ac:dyDescent="0.3">
      <c r="B9263" s="4" t="s">
        <v>14</v>
      </c>
      <c r="C9263" s="33">
        <v>1185732</v>
      </c>
      <c r="D9263" s="5">
        <v>44542</v>
      </c>
      <c r="E9263" s="4" t="s">
        <v>36</v>
      </c>
      <c r="F9263" s="4" t="s">
        <v>106</v>
      </c>
      <c r="G9263" s="4" t="s">
        <v>107</v>
      </c>
      <c r="H9263" s="6" t="s">
        <v>19</v>
      </c>
      <c r="I9263" s="7">
        <v>59</v>
      </c>
      <c r="J9263" s="8">
        <v>120</v>
      </c>
      <c r="K9263" s="9">
        <v>7080</v>
      </c>
      <c r="L9263" s="9">
        <v>3540</v>
      </c>
      <c r="M9263" s="10">
        <v>0.5</v>
      </c>
      <c r="N9263" s="4" t="s">
        <v>83</v>
      </c>
      <c r="O9263" s="4" t="str">
        <f>TEXT(Table1[[#This Row],[Invoice Date]],"yyyy")</f>
        <v>2021</v>
      </c>
      <c r="P9263" s="4" t="str">
        <f>TEXT(Table1[[#This Row],[Invoice Date]],"mmm")</f>
        <v>Dec</v>
      </c>
      <c r="Q9263" s="27">
        <f>WEEKNUM(Table1[[#This Row],[Invoice Date]]) + IF(YEAR(Table1[[#This Row],[Invoice Date]])=2021, 52, 0)</f>
        <v>103</v>
      </c>
    </row>
    <row r="9264" spans="2:17" ht="14.25" customHeight="1" x14ac:dyDescent="0.3">
      <c r="B9264" s="4" t="s">
        <v>14</v>
      </c>
      <c r="C9264" s="33">
        <v>1185732</v>
      </c>
      <c r="D9264" s="5">
        <v>44542</v>
      </c>
      <c r="E9264" s="4" t="s">
        <v>48</v>
      </c>
      <c r="F9264" s="4" t="s">
        <v>90</v>
      </c>
      <c r="G9264" s="4" t="s">
        <v>91</v>
      </c>
      <c r="H9264" s="6" t="s">
        <v>20</v>
      </c>
      <c r="I9264" s="7">
        <v>53</v>
      </c>
      <c r="J9264" s="8">
        <v>138</v>
      </c>
      <c r="K9264" s="9">
        <v>7314</v>
      </c>
      <c r="L9264" s="9">
        <v>3657</v>
      </c>
      <c r="M9264" s="10">
        <v>0.5</v>
      </c>
      <c r="N9264" s="4" t="s">
        <v>83</v>
      </c>
      <c r="O9264" s="4" t="str">
        <f>TEXT(Table1[[#This Row],[Invoice Date]],"yyyy")</f>
        <v>2021</v>
      </c>
      <c r="P9264" s="4" t="str">
        <f>TEXT(Table1[[#This Row],[Invoice Date]],"mmm")</f>
        <v>Dec</v>
      </c>
      <c r="Q9264" s="27">
        <f>WEEKNUM(Table1[[#This Row],[Invoice Date]]) + IF(YEAR(Table1[[#This Row],[Invoice Date]])=2021, 52, 0)</f>
        <v>103</v>
      </c>
    </row>
    <row r="9265" spans="2:17" ht="14.25" customHeight="1" x14ac:dyDescent="0.3">
      <c r="B9265" s="4" t="s">
        <v>14</v>
      </c>
      <c r="C9265" s="33">
        <v>1185732</v>
      </c>
      <c r="D9265" s="5">
        <v>44542</v>
      </c>
      <c r="E9265" s="4" t="s">
        <v>48</v>
      </c>
      <c r="F9265" s="4" t="s">
        <v>90</v>
      </c>
      <c r="G9265" s="4" t="s">
        <v>91</v>
      </c>
      <c r="H9265" s="6" t="s">
        <v>22</v>
      </c>
      <c r="I9265" s="7">
        <v>64</v>
      </c>
      <c r="J9265" s="8">
        <v>116</v>
      </c>
      <c r="K9265" s="9">
        <v>7424</v>
      </c>
      <c r="L9265" s="9">
        <v>3712</v>
      </c>
      <c r="M9265" s="10">
        <v>0.5</v>
      </c>
      <c r="N9265" s="4" t="s">
        <v>83</v>
      </c>
      <c r="O9265" s="4" t="str">
        <f>TEXT(Table1[[#This Row],[Invoice Date]],"yyyy")</f>
        <v>2021</v>
      </c>
      <c r="P9265" s="4" t="str">
        <f>TEXT(Table1[[#This Row],[Invoice Date]],"mmm")</f>
        <v>Dec</v>
      </c>
      <c r="Q9265" s="27">
        <f>WEEKNUM(Table1[[#This Row],[Invoice Date]]) + IF(YEAR(Table1[[#This Row],[Invoice Date]])=2021, 52, 0)</f>
        <v>103</v>
      </c>
    </row>
    <row r="9266" spans="2:17" ht="14.25" customHeight="1" x14ac:dyDescent="0.3">
      <c r="B9266" s="4" t="s">
        <v>14</v>
      </c>
      <c r="C9266" s="33">
        <v>1185732</v>
      </c>
      <c r="D9266" s="5">
        <v>44542</v>
      </c>
      <c r="E9266" s="4" t="s">
        <v>48</v>
      </c>
      <c r="F9266" s="4" t="s">
        <v>90</v>
      </c>
      <c r="G9266" s="4" t="s">
        <v>91</v>
      </c>
      <c r="H9266" s="6" t="s">
        <v>23</v>
      </c>
      <c r="I9266" s="7">
        <v>47</v>
      </c>
      <c r="J9266" s="8">
        <v>160</v>
      </c>
      <c r="K9266" s="9">
        <v>7520</v>
      </c>
      <c r="L9266" s="9">
        <v>2256</v>
      </c>
      <c r="M9266" s="10">
        <v>0.3</v>
      </c>
      <c r="N9266" s="4" t="s">
        <v>24</v>
      </c>
      <c r="O9266" s="4" t="str">
        <f>TEXT(Table1[[#This Row],[Invoice Date]],"yyyy")</f>
        <v>2021</v>
      </c>
      <c r="P9266" s="4" t="str">
        <f>TEXT(Table1[[#This Row],[Invoice Date]],"mmm")</f>
        <v>Dec</v>
      </c>
      <c r="Q9266" s="27">
        <f>WEEKNUM(Table1[[#This Row],[Invoice Date]]) + IF(YEAR(Table1[[#This Row],[Invoice Date]])=2021, 52, 0)</f>
        <v>103</v>
      </c>
    </row>
    <row r="9267" spans="2:17" ht="14.25" customHeight="1" x14ac:dyDescent="0.3">
      <c r="B9267" s="4" t="s">
        <v>14</v>
      </c>
      <c r="C9267" s="33">
        <v>1185732</v>
      </c>
      <c r="D9267" s="5">
        <v>44542</v>
      </c>
      <c r="E9267" s="4" t="s">
        <v>36</v>
      </c>
      <c r="F9267" s="4" t="s">
        <v>106</v>
      </c>
      <c r="G9267" s="4" t="s">
        <v>107</v>
      </c>
      <c r="H9267" s="6" t="s">
        <v>23</v>
      </c>
      <c r="I9267" s="7">
        <v>68</v>
      </c>
      <c r="J9267" s="8">
        <v>112</v>
      </c>
      <c r="K9267" s="9">
        <v>7616</v>
      </c>
      <c r="L9267" s="9">
        <v>3503.3599999999997</v>
      </c>
      <c r="M9267" s="10">
        <v>0.45999999999999996</v>
      </c>
      <c r="N9267" s="4" t="s">
        <v>83</v>
      </c>
      <c r="O9267" s="4" t="str">
        <f>TEXT(Table1[[#This Row],[Invoice Date]],"yyyy")</f>
        <v>2021</v>
      </c>
      <c r="P9267" s="4" t="str">
        <f>TEXT(Table1[[#This Row],[Invoice Date]],"mmm")</f>
        <v>Dec</v>
      </c>
      <c r="Q9267" s="27">
        <f>WEEKNUM(Table1[[#This Row],[Invoice Date]]) + IF(YEAR(Table1[[#This Row],[Invoice Date]])=2021, 52, 0)</f>
        <v>103</v>
      </c>
    </row>
    <row r="9268" spans="2:17" ht="14.25" customHeight="1" x14ac:dyDescent="0.3">
      <c r="B9268" s="4" t="s">
        <v>14</v>
      </c>
      <c r="C9268" s="33">
        <v>1185732</v>
      </c>
      <c r="D9268" s="5">
        <v>44542</v>
      </c>
      <c r="E9268" s="4" t="s">
        <v>48</v>
      </c>
      <c r="F9268" s="4" t="s">
        <v>90</v>
      </c>
      <c r="G9268" s="4" t="s">
        <v>91</v>
      </c>
      <c r="H9268" s="6" t="s">
        <v>23</v>
      </c>
      <c r="I9268" s="7">
        <v>64</v>
      </c>
      <c r="J9268" s="8">
        <v>135</v>
      </c>
      <c r="K9268" s="9">
        <v>8640</v>
      </c>
      <c r="L9268" s="9">
        <v>3024</v>
      </c>
      <c r="M9268" s="10">
        <v>0.35</v>
      </c>
      <c r="N9268" s="4" t="s">
        <v>83</v>
      </c>
      <c r="O9268" s="4" t="str">
        <f>TEXT(Table1[[#This Row],[Invoice Date]],"yyyy")</f>
        <v>2021</v>
      </c>
      <c r="P9268" s="4" t="str">
        <f>TEXT(Table1[[#This Row],[Invoice Date]],"mmm")</f>
        <v>Dec</v>
      </c>
      <c r="Q9268" s="27">
        <f>WEEKNUM(Table1[[#This Row],[Invoice Date]]) + IF(YEAR(Table1[[#This Row],[Invoice Date]])=2021, 52, 0)</f>
        <v>103</v>
      </c>
    </row>
    <row r="9269" spans="2:17" ht="14.25" customHeight="1" x14ac:dyDescent="0.3">
      <c r="B9269" s="4" t="s">
        <v>26</v>
      </c>
      <c r="C9269" s="33">
        <v>1197831</v>
      </c>
      <c r="D9269" s="5">
        <v>44542</v>
      </c>
      <c r="E9269" s="4" t="s">
        <v>48</v>
      </c>
      <c r="F9269" s="4" t="s">
        <v>90</v>
      </c>
      <c r="G9269" s="4" t="s">
        <v>91</v>
      </c>
      <c r="H9269" s="6" t="s">
        <v>19</v>
      </c>
      <c r="I9269" s="7">
        <v>39</v>
      </c>
      <c r="J9269" s="8">
        <v>223</v>
      </c>
      <c r="K9269" s="9">
        <v>8697</v>
      </c>
      <c r="L9269" s="9">
        <v>4087.59</v>
      </c>
      <c r="M9269" s="10">
        <v>0.47000000000000003</v>
      </c>
      <c r="N9269" s="4" t="s">
        <v>24</v>
      </c>
      <c r="O9269" s="4" t="str">
        <f>TEXT(Table1[[#This Row],[Invoice Date]],"yyyy")</f>
        <v>2021</v>
      </c>
      <c r="P9269" s="4" t="str">
        <f>TEXT(Table1[[#This Row],[Invoice Date]],"mmm")</f>
        <v>Dec</v>
      </c>
      <c r="Q9269" s="27">
        <f>WEEKNUM(Table1[[#This Row],[Invoice Date]]) + IF(YEAR(Table1[[#This Row],[Invoice Date]])=2021, 52, 0)</f>
        <v>103</v>
      </c>
    </row>
    <row r="9270" spans="2:17" ht="14.25" customHeight="1" x14ac:dyDescent="0.3">
      <c r="B9270" s="4" t="s">
        <v>26</v>
      </c>
      <c r="C9270" s="33">
        <v>1197831</v>
      </c>
      <c r="D9270" s="5">
        <v>44542</v>
      </c>
      <c r="E9270" s="4" t="s">
        <v>48</v>
      </c>
      <c r="F9270" s="4" t="s">
        <v>90</v>
      </c>
      <c r="G9270" s="4" t="s">
        <v>91</v>
      </c>
      <c r="H9270" s="6" t="s">
        <v>17</v>
      </c>
      <c r="I9270" s="7">
        <v>42</v>
      </c>
      <c r="J9270" s="8">
        <v>209</v>
      </c>
      <c r="K9270" s="9">
        <v>8778</v>
      </c>
      <c r="L9270" s="9">
        <v>4125.66</v>
      </c>
      <c r="M9270" s="10">
        <v>0.47000000000000003</v>
      </c>
      <c r="N9270" s="4" t="s">
        <v>24</v>
      </c>
      <c r="O9270" s="4" t="str">
        <f>TEXT(Table1[[#This Row],[Invoice Date]],"yyyy")</f>
        <v>2021</v>
      </c>
      <c r="P9270" s="4" t="str">
        <f>TEXT(Table1[[#This Row],[Invoice Date]],"mmm")</f>
        <v>Dec</v>
      </c>
      <c r="Q9270" s="27">
        <f>WEEKNUM(Table1[[#This Row],[Invoice Date]]) + IF(YEAR(Table1[[#This Row],[Invoice Date]])=2021, 52, 0)</f>
        <v>103</v>
      </c>
    </row>
    <row r="9271" spans="2:17" ht="14.25" customHeight="1" x14ac:dyDescent="0.3">
      <c r="B9271" s="4" t="s">
        <v>14</v>
      </c>
      <c r="C9271" s="33">
        <v>1185732</v>
      </c>
      <c r="D9271" s="5">
        <v>44542</v>
      </c>
      <c r="E9271" s="4" t="s">
        <v>36</v>
      </c>
      <c r="F9271" s="4" t="s">
        <v>106</v>
      </c>
      <c r="G9271" s="4" t="s">
        <v>107</v>
      </c>
      <c r="H9271" s="6" t="s">
        <v>17</v>
      </c>
      <c r="I9271" s="7">
        <v>66</v>
      </c>
      <c r="J9271" s="8">
        <v>150</v>
      </c>
      <c r="K9271" s="9">
        <v>9900</v>
      </c>
      <c r="L9271" s="9">
        <v>4950</v>
      </c>
      <c r="M9271" s="10">
        <v>0.5</v>
      </c>
      <c r="N9271" s="4" t="s">
        <v>83</v>
      </c>
      <c r="O9271" s="4" t="str">
        <f>TEXT(Table1[[#This Row],[Invoice Date]],"yyyy")</f>
        <v>2021</v>
      </c>
      <c r="P9271" s="4" t="str">
        <f>TEXT(Table1[[#This Row],[Invoice Date]],"mmm")</f>
        <v>Dec</v>
      </c>
      <c r="Q9271" s="27">
        <f>WEEKNUM(Table1[[#This Row],[Invoice Date]]) + IF(YEAR(Table1[[#This Row],[Invoice Date]])=2021, 52, 0)</f>
        <v>103</v>
      </c>
    </row>
    <row r="9272" spans="2:17" ht="14.25" customHeight="1" x14ac:dyDescent="0.3">
      <c r="B9272" s="4" t="s">
        <v>26</v>
      </c>
      <c r="C9272" s="33">
        <v>1197831</v>
      </c>
      <c r="D9272" s="5">
        <v>44542</v>
      </c>
      <c r="E9272" s="4" t="s">
        <v>48</v>
      </c>
      <c r="F9272" s="4" t="s">
        <v>90</v>
      </c>
      <c r="G9272" s="4" t="s">
        <v>91</v>
      </c>
      <c r="H9272" s="6" t="s">
        <v>17</v>
      </c>
      <c r="I9272" s="7">
        <v>50</v>
      </c>
      <c r="J9272" s="8">
        <v>203</v>
      </c>
      <c r="K9272" s="9">
        <v>10150</v>
      </c>
      <c r="L9272" s="9">
        <v>5582.5</v>
      </c>
      <c r="M9272" s="10">
        <v>0.55000000000000004</v>
      </c>
      <c r="N9272" s="4" t="s">
        <v>83</v>
      </c>
      <c r="O9272" s="4" t="str">
        <f>TEXT(Table1[[#This Row],[Invoice Date]],"yyyy")</f>
        <v>2021</v>
      </c>
      <c r="P9272" s="4" t="str">
        <f>TEXT(Table1[[#This Row],[Invoice Date]],"mmm")</f>
        <v>Dec</v>
      </c>
      <c r="Q9272" s="27">
        <f>WEEKNUM(Table1[[#This Row],[Invoice Date]]) + IF(YEAR(Table1[[#This Row],[Invoice Date]])=2021, 52, 0)</f>
        <v>103</v>
      </c>
    </row>
    <row r="9273" spans="2:17" ht="14.25" customHeight="1" x14ac:dyDescent="0.3">
      <c r="B9273" s="4" t="s">
        <v>26</v>
      </c>
      <c r="C9273" s="33">
        <v>1197831</v>
      </c>
      <c r="D9273" s="5">
        <v>44542</v>
      </c>
      <c r="E9273" s="4" t="s">
        <v>48</v>
      </c>
      <c r="F9273" s="4" t="s">
        <v>90</v>
      </c>
      <c r="G9273" s="4" t="s">
        <v>91</v>
      </c>
      <c r="H9273" s="6" t="s">
        <v>19</v>
      </c>
      <c r="I9273" s="7">
        <v>58</v>
      </c>
      <c r="J9273" s="8">
        <v>189</v>
      </c>
      <c r="K9273" s="9">
        <v>10962</v>
      </c>
      <c r="L9273" s="9">
        <v>5809.8600000000006</v>
      </c>
      <c r="M9273" s="10">
        <v>0.53</v>
      </c>
      <c r="N9273" s="4" t="s">
        <v>83</v>
      </c>
      <c r="O9273" s="4" t="str">
        <f>TEXT(Table1[[#This Row],[Invoice Date]],"yyyy")</f>
        <v>2021</v>
      </c>
      <c r="P9273" s="4" t="str">
        <f>TEXT(Table1[[#This Row],[Invoice Date]],"mmm")</f>
        <v>Dec</v>
      </c>
      <c r="Q9273" s="27">
        <f>WEEKNUM(Table1[[#This Row],[Invoice Date]]) + IF(YEAR(Table1[[#This Row],[Invoice Date]])=2021, 52, 0)</f>
        <v>103</v>
      </c>
    </row>
    <row r="9274" spans="2:17" ht="14.25" customHeight="1" x14ac:dyDescent="0.3">
      <c r="B9274" s="4" t="s">
        <v>14</v>
      </c>
      <c r="C9274" s="33">
        <v>1185732</v>
      </c>
      <c r="D9274" s="5">
        <v>44542</v>
      </c>
      <c r="E9274" s="4" t="s">
        <v>15</v>
      </c>
      <c r="F9274" s="4" t="s">
        <v>40</v>
      </c>
      <c r="G9274" s="4" t="s">
        <v>41</v>
      </c>
      <c r="H9274" s="6" t="s">
        <v>21</v>
      </c>
      <c r="I9274" s="7">
        <v>45</v>
      </c>
      <c r="J9274" s="8">
        <v>175</v>
      </c>
      <c r="K9274" s="9">
        <v>78750</v>
      </c>
      <c r="L9274" s="9">
        <v>27562.5</v>
      </c>
      <c r="M9274" s="10">
        <v>0.35</v>
      </c>
      <c r="N9274" s="4" t="s">
        <v>24</v>
      </c>
      <c r="O9274" s="4" t="str">
        <f>TEXT(Table1[[#This Row],[Invoice Date]],"yyyy")</f>
        <v>2021</v>
      </c>
      <c r="P9274" s="4" t="str">
        <f>TEXT(Table1[[#This Row],[Invoice Date]],"mmm")</f>
        <v>Dec</v>
      </c>
      <c r="Q9274" s="27">
        <f>WEEKNUM(Table1[[#This Row],[Invoice Date]]) + IF(YEAR(Table1[[#This Row],[Invoice Date]])=2021, 52, 0)</f>
        <v>103</v>
      </c>
    </row>
    <row r="9275" spans="2:17" ht="14.25" customHeight="1" x14ac:dyDescent="0.3">
      <c r="B9275" s="4" t="s">
        <v>14</v>
      </c>
      <c r="C9275" s="33">
        <v>1185732</v>
      </c>
      <c r="D9275" s="5">
        <v>44542</v>
      </c>
      <c r="E9275" s="4" t="s">
        <v>36</v>
      </c>
      <c r="F9275" s="4" t="s">
        <v>106</v>
      </c>
      <c r="G9275" s="4" t="s">
        <v>107</v>
      </c>
      <c r="H9275" s="6" t="s">
        <v>21</v>
      </c>
      <c r="I9275" s="7">
        <v>60.000000000000007</v>
      </c>
      <c r="J9275" s="8">
        <v>300</v>
      </c>
      <c r="K9275" s="9">
        <v>180000.00000000003</v>
      </c>
      <c r="L9275" s="9">
        <v>63000.000000000007</v>
      </c>
      <c r="M9275" s="10">
        <v>0.35</v>
      </c>
      <c r="N9275" s="4" t="s">
        <v>83</v>
      </c>
      <c r="O9275" s="4" t="str">
        <f>TEXT(Table1[[#This Row],[Invoice Date]],"yyyy")</f>
        <v>2021</v>
      </c>
      <c r="P9275" s="4" t="str">
        <f>TEXT(Table1[[#This Row],[Invoice Date]],"mmm")</f>
        <v>Dec</v>
      </c>
      <c r="Q9275" s="27">
        <f>WEEKNUM(Table1[[#This Row],[Invoice Date]]) + IF(YEAR(Table1[[#This Row],[Invoice Date]])=2021, 52, 0)</f>
        <v>103</v>
      </c>
    </row>
    <row r="9276" spans="2:17" ht="14.25" customHeight="1" x14ac:dyDescent="0.3">
      <c r="B9276" s="4" t="s">
        <v>14</v>
      </c>
      <c r="C9276" s="33">
        <v>1185732</v>
      </c>
      <c r="D9276" s="5">
        <v>44542</v>
      </c>
      <c r="E9276" s="4" t="s">
        <v>36</v>
      </c>
      <c r="F9276" s="4" t="s">
        <v>106</v>
      </c>
      <c r="G9276" s="4" t="s">
        <v>107</v>
      </c>
      <c r="H9276" s="6" t="s">
        <v>22</v>
      </c>
      <c r="I9276" s="7">
        <v>70</v>
      </c>
      <c r="J9276" s="8">
        <v>300</v>
      </c>
      <c r="K9276" s="9">
        <v>210000</v>
      </c>
      <c r="L9276" s="9">
        <v>73500</v>
      </c>
      <c r="M9276" s="10">
        <v>0.35</v>
      </c>
      <c r="N9276" s="4" t="s">
        <v>83</v>
      </c>
      <c r="O9276" s="4" t="str">
        <f>TEXT(Table1[[#This Row],[Invoice Date]],"yyyy")</f>
        <v>2021</v>
      </c>
      <c r="P9276" s="4" t="str">
        <f>TEXT(Table1[[#This Row],[Invoice Date]],"mmm")</f>
        <v>Dec</v>
      </c>
      <c r="Q9276" s="27">
        <f>WEEKNUM(Table1[[#This Row],[Invoice Date]]) + IF(YEAR(Table1[[#This Row],[Invoice Date]])=2021, 52, 0)</f>
        <v>103</v>
      </c>
    </row>
    <row r="9277" spans="2:17" ht="14.25" customHeight="1" x14ac:dyDescent="0.3">
      <c r="B9277" s="4" t="s">
        <v>14</v>
      </c>
      <c r="C9277" s="33">
        <v>1185732</v>
      </c>
      <c r="D9277" s="5">
        <v>44542</v>
      </c>
      <c r="E9277" s="4" t="s">
        <v>36</v>
      </c>
      <c r="F9277" s="4" t="s">
        <v>106</v>
      </c>
      <c r="G9277" s="4" t="s">
        <v>107</v>
      </c>
      <c r="H9277" s="6" t="s">
        <v>20</v>
      </c>
      <c r="I9277" s="7">
        <v>60.000000000000007</v>
      </c>
      <c r="J9277" s="8">
        <v>350</v>
      </c>
      <c r="K9277" s="9">
        <v>210000.00000000003</v>
      </c>
      <c r="L9277" s="9">
        <v>73500</v>
      </c>
      <c r="M9277" s="10">
        <v>0.35</v>
      </c>
      <c r="N9277" s="4" t="s">
        <v>83</v>
      </c>
      <c r="O9277" s="4" t="str">
        <f>TEXT(Table1[[#This Row],[Invoice Date]],"yyyy")</f>
        <v>2021</v>
      </c>
      <c r="P9277" s="4" t="str">
        <f>TEXT(Table1[[#This Row],[Invoice Date]],"mmm")</f>
        <v>Dec</v>
      </c>
      <c r="Q9277" s="27">
        <f>WEEKNUM(Table1[[#This Row],[Invoice Date]]) + IF(YEAR(Table1[[#This Row],[Invoice Date]])=2021, 52, 0)</f>
        <v>103</v>
      </c>
    </row>
    <row r="9278" spans="2:17" ht="14.25" customHeight="1" x14ac:dyDescent="0.3">
      <c r="B9278" s="4" t="s">
        <v>14</v>
      </c>
      <c r="C9278" s="33">
        <v>1185732</v>
      </c>
      <c r="D9278" s="5">
        <v>44542</v>
      </c>
      <c r="E9278" s="4" t="s">
        <v>36</v>
      </c>
      <c r="F9278" s="4" t="s">
        <v>106</v>
      </c>
      <c r="G9278" s="4" t="s">
        <v>107</v>
      </c>
      <c r="H9278" s="6" t="s">
        <v>19</v>
      </c>
      <c r="I9278" s="7">
        <v>60.000000000000007</v>
      </c>
      <c r="J9278" s="8">
        <v>400</v>
      </c>
      <c r="K9278" s="9">
        <v>240000.00000000003</v>
      </c>
      <c r="L9278" s="9">
        <v>84000</v>
      </c>
      <c r="M9278" s="10">
        <v>0.35</v>
      </c>
      <c r="N9278" s="4" t="s">
        <v>83</v>
      </c>
      <c r="O9278" s="4" t="str">
        <f>TEXT(Table1[[#This Row],[Invoice Date]],"yyyy")</f>
        <v>2021</v>
      </c>
      <c r="P9278" s="4" t="str">
        <f>TEXT(Table1[[#This Row],[Invoice Date]],"mmm")</f>
        <v>Dec</v>
      </c>
      <c r="Q9278" s="27">
        <f>WEEKNUM(Table1[[#This Row],[Invoice Date]]) + IF(YEAR(Table1[[#This Row],[Invoice Date]])=2021, 52, 0)</f>
        <v>103</v>
      </c>
    </row>
    <row r="9279" spans="2:17" ht="14.25" customHeight="1" x14ac:dyDescent="0.3">
      <c r="B9279" s="4" t="s">
        <v>14</v>
      </c>
      <c r="C9279" s="33">
        <v>1185732</v>
      </c>
      <c r="D9279" s="5">
        <v>44542</v>
      </c>
      <c r="E9279" s="4" t="s">
        <v>48</v>
      </c>
      <c r="F9279" s="4" t="s">
        <v>90</v>
      </c>
      <c r="G9279" s="4" t="s">
        <v>91</v>
      </c>
      <c r="H9279" s="6" t="s">
        <v>22</v>
      </c>
      <c r="I9279" s="7">
        <v>65</v>
      </c>
      <c r="J9279" s="8">
        <v>400</v>
      </c>
      <c r="K9279" s="9">
        <v>260000</v>
      </c>
      <c r="L9279" s="9">
        <v>91000</v>
      </c>
      <c r="M9279" s="10">
        <v>0.35</v>
      </c>
      <c r="N9279" s="4" t="s">
        <v>83</v>
      </c>
      <c r="O9279" s="4" t="str">
        <f>TEXT(Table1[[#This Row],[Invoice Date]],"yyyy")</f>
        <v>2021</v>
      </c>
      <c r="P9279" s="4" t="str">
        <f>TEXT(Table1[[#This Row],[Invoice Date]],"mmm")</f>
        <v>Dec</v>
      </c>
      <c r="Q9279" s="27">
        <f>WEEKNUM(Table1[[#This Row],[Invoice Date]]) + IF(YEAR(Table1[[#This Row],[Invoice Date]])=2021, 52, 0)</f>
        <v>103</v>
      </c>
    </row>
    <row r="9280" spans="2:17" ht="14.25" customHeight="1" x14ac:dyDescent="0.3">
      <c r="B9280" s="4" t="s">
        <v>14</v>
      </c>
      <c r="C9280" s="33">
        <v>1185732</v>
      </c>
      <c r="D9280" s="5">
        <v>44542</v>
      </c>
      <c r="E9280" s="4" t="s">
        <v>48</v>
      </c>
      <c r="F9280" s="4" t="s">
        <v>90</v>
      </c>
      <c r="G9280" s="4" t="s">
        <v>91</v>
      </c>
      <c r="H9280" s="6" t="s">
        <v>20</v>
      </c>
      <c r="I9280" s="7">
        <v>55.000000000000007</v>
      </c>
      <c r="J9280" s="8">
        <v>475</v>
      </c>
      <c r="K9280" s="9">
        <v>261250.00000000003</v>
      </c>
      <c r="L9280" s="9">
        <v>91437.5</v>
      </c>
      <c r="M9280" s="10">
        <v>0.35</v>
      </c>
      <c r="N9280" s="4" t="s">
        <v>83</v>
      </c>
      <c r="O9280" s="4" t="str">
        <f>TEXT(Table1[[#This Row],[Invoice Date]],"yyyy")</f>
        <v>2021</v>
      </c>
      <c r="P9280" s="4" t="str">
        <f>TEXT(Table1[[#This Row],[Invoice Date]],"mmm")</f>
        <v>Dec</v>
      </c>
      <c r="Q9280" s="27">
        <f>WEEKNUM(Table1[[#This Row],[Invoice Date]]) + IF(YEAR(Table1[[#This Row],[Invoice Date]])=2021, 52, 0)</f>
        <v>103</v>
      </c>
    </row>
    <row r="9281" spans="2:17" ht="14.25" customHeight="1" x14ac:dyDescent="0.3">
      <c r="B9281" s="4" t="s">
        <v>14</v>
      </c>
      <c r="C9281" s="33">
        <v>1185732</v>
      </c>
      <c r="D9281" s="5">
        <v>44542</v>
      </c>
      <c r="E9281" s="4" t="s">
        <v>48</v>
      </c>
      <c r="F9281" s="4" t="s">
        <v>90</v>
      </c>
      <c r="G9281" s="4" t="s">
        <v>91</v>
      </c>
      <c r="H9281" s="6" t="s">
        <v>21</v>
      </c>
      <c r="I9281" s="7">
        <v>55.000000000000007</v>
      </c>
      <c r="J9281" s="8">
        <v>475</v>
      </c>
      <c r="K9281" s="9">
        <v>261250.00000000003</v>
      </c>
      <c r="L9281" s="9">
        <v>104500.00000000001</v>
      </c>
      <c r="M9281" s="10">
        <v>0.4</v>
      </c>
      <c r="N9281" s="4" t="s">
        <v>83</v>
      </c>
      <c r="O9281" s="4" t="str">
        <f>TEXT(Table1[[#This Row],[Invoice Date]],"yyyy")</f>
        <v>2021</v>
      </c>
      <c r="P9281" s="4" t="str">
        <f>TEXT(Table1[[#This Row],[Invoice Date]],"mmm")</f>
        <v>Dec</v>
      </c>
      <c r="Q9281" s="27">
        <f>WEEKNUM(Table1[[#This Row],[Invoice Date]]) + IF(YEAR(Table1[[#This Row],[Invoice Date]])=2021, 52, 0)</f>
        <v>103</v>
      </c>
    </row>
    <row r="9282" spans="2:17" ht="14.25" customHeight="1" x14ac:dyDescent="0.3">
      <c r="B9282" s="4" t="s">
        <v>14</v>
      </c>
      <c r="C9282" s="33">
        <v>1185732</v>
      </c>
      <c r="D9282" s="5">
        <v>44542</v>
      </c>
      <c r="E9282" s="4" t="s">
        <v>36</v>
      </c>
      <c r="F9282" s="4" t="s">
        <v>106</v>
      </c>
      <c r="G9282" s="4" t="s">
        <v>107</v>
      </c>
      <c r="H9282" s="6" t="s">
        <v>23</v>
      </c>
      <c r="I9282" s="7">
        <v>75</v>
      </c>
      <c r="J9282" s="8">
        <v>400</v>
      </c>
      <c r="K9282" s="9">
        <v>300000</v>
      </c>
      <c r="L9282" s="9">
        <v>105000</v>
      </c>
      <c r="M9282" s="10">
        <v>0.35</v>
      </c>
      <c r="N9282" s="4" t="s">
        <v>83</v>
      </c>
      <c r="O9282" s="4" t="str">
        <f>TEXT(Table1[[#This Row],[Invoice Date]],"yyyy")</f>
        <v>2021</v>
      </c>
      <c r="P9282" s="4" t="str">
        <f>TEXT(Table1[[#This Row],[Invoice Date]],"mmm")</f>
        <v>Dec</v>
      </c>
      <c r="Q9282" s="27">
        <f>WEEKNUM(Table1[[#This Row],[Invoice Date]]) + IF(YEAR(Table1[[#This Row],[Invoice Date]])=2021, 52, 0)</f>
        <v>103</v>
      </c>
    </row>
    <row r="9283" spans="2:17" ht="14.25" customHeight="1" x14ac:dyDescent="0.3">
      <c r="B9283" s="4" t="s">
        <v>14</v>
      </c>
      <c r="C9283" s="33">
        <v>1185732</v>
      </c>
      <c r="D9283" s="5">
        <v>44542</v>
      </c>
      <c r="E9283" s="4" t="s">
        <v>48</v>
      </c>
      <c r="F9283" s="4" t="s">
        <v>90</v>
      </c>
      <c r="G9283" s="4" t="s">
        <v>91</v>
      </c>
      <c r="H9283" s="6" t="s">
        <v>23</v>
      </c>
      <c r="I9283" s="7">
        <v>70</v>
      </c>
      <c r="J9283" s="8">
        <v>500</v>
      </c>
      <c r="K9283" s="9">
        <v>350000</v>
      </c>
      <c r="L9283" s="9">
        <v>87500</v>
      </c>
      <c r="M9283" s="10">
        <v>0.25</v>
      </c>
      <c r="N9283" s="4" t="s">
        <v>83</v>
      </c>
      <c r="O9283" s="4" t="str">
        <f>TEXT(Table1[[#This Row],[Invoice Date]],"yyyy")</f>
        <v>2021</v>
      </c>
      <c r="P9283" s="4" t="str">
        <f>TEXT(Table1[[#This Row],[Invoice Date]],"mmm")</f>
        <v>Dec</v>
      </c>
      <c r="Q9283" s="27">
        <f>WEEKNUM(Table1[[#This Row],[Invoice Date]]) + IF(YEAR(Table1[[#This Row],[Invoice Date]])=2021, 52, 0)</f>
        <v>103</v>
      </c>
    </row>
    <row r="9284" spans="2:17" ht="14.25" customHeight="1" x14ac:dyDescent="0.3">
      <c r="B9284" s="4" t="s">
        <v>26</v>
      </c>
      <c r="C9284" s="33">
        <v>1197831</v>
      </c>
      <c r="D9284" s="5">
        <v>44542</v>
      </c>
      <c r="E9284" s="4" t="s">
        <v>48</v>
      </c>
      <c r="F9284" s="4" t="s">
        <v>90</v>
      </c>
      <c r="G9284" s="4" t="s">
        <v>91</v>
      </c>
      <c r="H9284" s="6" t="s">
        <v>17</v>
      </c>
      <c r="I9284" s="7">
        <v>55.000000000000007</v>
      </c>
      <c r="J9284" s="8">
        <v>675</v>
      </c>
      <c r="K9284" s="9">
        <v>371250.00000000006</v>
      </c>
      <c r="L9284" s="9">
        <v>148500.00000000003</v>
      </c>
      <c r="M9284" s="10">
        <v>0.4</v>
      </c>
      <c r="N9284" s="4" t="s">
        <v>83</v>
      </c>
      <c r="O9284" s="4" t="str">
        <f>TEXT(Table1[[#This Row],[Invoice Date]],"yyyy")</f>
        <v>2021</v>
      </c>
      <c r="P9284" s="4" t="str">
        <f>TEXT(Table1[[#This Row],[Invoice Date]],"mmm")</f>
        <v>Dec</v>
      </c>
      <c r="Q9284" s="27">
        <f>WEEKNUM(Table1[[#This Row],[Invoice Date]]) + IF(YEAR(Table1[[#This Row],[Invoice Date]])=2021, 52, 0)</f>
        <v>103</v>
      </c>
    </row>
    <row r="9285" spans="2:17" ht="14.25" customHeight="1" x14ac:dyDescent="0.3">
      <c r="B9285" s="4" t="s">
        <v>26</v>
      </c>
      <c r="C9285" s="33">
        <v>1197831</v>
      </c>
      <c r="D9285" s="5">
        <v>44542</v>
      </c>
      <c r="E9285" s="4" t="s">
        <v>48</v>
      </c>
      <c r="F9285" s="4" t="s">
        <v>90</v>
      </c>
      <c r="G9285" s="4" t="s">
        <v>91</v>
      </c>
      <c r="H9285" s="6" t="s">
        <v>19</v>
      </c>
      <c r="I9285" s="7">
        <v>60.000000000000007</v>
      </c>
      <c r="J9285" s="8">
        <v>675</v>
      </c>
      <c r="K9285" s="9">
        <v>405000.00000000006</v>
      </c>
      <c r="L9285" s="9">
        <v>162000.00000000003</v>
      </c>
      <c r="M9285" s="10">
        <v>0.4</v>
      </c>
      <c r="N9285" s="4" t="s">
        <v>83</v>
      </c>
      <c r="O9285" s="4" t="str">
        <f>TEXT(Table1[[#This Row],[Invoice Date]],"yyyy")</f>
        <v>2021</v>
      </c>
      <c r="P9285" s="4" t="str">
        <f>TEXT(Table1[[#This Row],[Invoice Date]],"mmm")</f>
        <v>Dec</v>
      </c>
      <c r="Q9285" s="27">
        <f>WEEKNUM(Table1[[#This Row],[Invoice Date]]) + IF(YEAR(Table1[[#This Row],[Invoice Date]])=2021, 52, 0)</f>
        <v>103</v>
      </c>
    </row>
    <row r="9286" spans="2:17" ht="14.25" customHeight="1" x14ac:dyDescent="0.3">
      <c r="B9286" s="4" t="s">
        <v>14</v>
      </c>
      <c r="C9286" s="33">
        <v>1185732</v>
      </c>
      <c r="D9286" s="5">
        <v>44542</v>
      </c>
      <c r="E9286" s="4" t="s">
        <v>36</v>
      </c>
      <c r="F9286" s="4" t="s">
        <v>106</v>
      </c>
      <c r="G9286" s="4" t="s">
        <v>107</v>
      </c>
      <c r="H9286" s="6" t="s">
        <v>17</v>
      </c>
      <c r="I9286" s="7">
        <v>70</v>
      </c>
      <c r="J9286" s="8">
        <v>600</v>
      </c>
      <c r="K9286" s="9">
        <v>420000</v>
      </c>
      <c r="L9286" s="9">
        <v>147000</v>
      </c>
      <c r="M9286" s="10">
        <v>0.35</v>
      </c>
      <c r="N9286" s="4" t="s">
        <v>83</v>
      </c>
      <c r="O9286" s="4" t="str">
        <f>TEXT(Table1[[#This Row],[Invoice Date]],"yyyy")</f>
        <v>2021</v>
      </c>
      <c r="P9286" s="4" t="str">
        <f>TEXT(Table1[[#This Row],[Invoice Date]],"mmm")</f>
        <v>Dec</v>
      </c>
      <c r="Q9286" s="27">
        <f>WEEKNUM(Table1[[#This Row],[Invoice Date]]) + IF(YEAR(Table1[[#This Row],[Invoice Date]])=2021, 52, 0)</f>
        <v>103</v>
      </c>
    </row>
    <row r="9287" spans="2:17" ht="14.25" customHeight="1" x14ac:dyDescent="0.3">
      <c r="B9287" s="4" t="s">
        <v>14</v>
      </c>
      <c r="C9287" s="33">
        <v>1185732</v>
      </c>
      <c r="D9287" s="5">
        <v>44543</v>
      </c>
      <c r="E9287" s="4" t="s">
        <v>15</v>
      </c>
      <c r="F9287" s="4" t="s">
        <v>40</v>
      </c>
      <c r="G9287" s="4" t="s">
        <v>41</v>
      </c>
      <c r="H9287" s="6" t="s">
        <v>22</v>
      </c>
      <c r="I9287" s="7">
        <v>36</v>
      </c>
      <c r="J9287" s="8">
        <v>41</v>
      </c>
      <c r="K9287" s="9">
        <v>1476</v>
      </c>
      <c r="L9287" s="9">
        <v>501.84</v>
      </c>
      <c r="M9287" s="10">
        <v>0.33999999999999997</v>
      </c>
      <c r="N9287" s="4" t="s">
        <v>24</v>
      </c>
      <c r="O9287" s="4" t="str">
        <f>TEXT(Table1[[#This Row],[Invoice Date]],"yyyy")</f>
        <v>2021</v>
      </c>
      <c r="P9287" s="4" t="str">
        <f>TEXT(Table1[[#This Row],[Invoice Date]],"mmm")</f>
        <v>Dec</v>
      </c>
      <c r="Q9287" s="27">
        <f>WEEKNUM(Table1[[#This Row],[Invoice Date]]) + IF(YEAR(Table1[[#This Row],[Invoice Date]])=2021, 52, 0)</f>
        <v>103</v>
      </c>
    </row>
    <row r="9288" spans="2:17" ht="14.25" customHeight="1" x14ac:dyDescent="0.3">
      <c r="B9288" s="4" t="s">
        <v>14</v>
      </c>
      <c r="C9288" s="33">
        <v>1185732</v>
      </c>
      <c r="D9288" s="5">
        <v>44543</v>
      </c>
      <c r="E9288" s="4" t="s">
        <v>15</v>
      </c>
      <c r="F9288" s="4" t="s">
        <v>40</v>
      </c>
      <c r="G9288" s="4" t="s">
        <v>41</v>
      </c>
      <c r="H9288" s="6" t="s">
        <v>22</v>
      </c>
      <c r="I9288" s="7">
        <v>50</v>
      </c>
      <c r="J9288" s="8">
        <v>36</v>
      </c>
      <c r="K9288" s="9">
        <v>1800</v>
      </c>
      <c r="L9288" s="9">
        <v>809.99999999999989</v>
      </c>
      <c r="M9288" s="10">
        <v>0.44999999999999996</v>
      </c>
      <c r="N9288" s="4" t="s">
        <v>83</v>
      </c>
      <c r="O9288" s="4" t="str">
        <f>TEXT(Table1[[#This Row],[Invoice Date]],"yyyy")</f>
        <v>2021</v>
      </c>
      <c r="P9288" s="4" t="str">
        <f>TEXT(Table1[[#This Row],[Invoice Date]],"mmm")</f>
        <v>Dec</v>
      </c>
      <c r="Q9288" s="27">
        <f>WEEKNUM(Table1[[#This Row],[Invoice Date]]) + IF(YEAR(Table1[[#This Row],[Invoice Date]])=2021, 52, 0)</f>
        <v>103</v>
      </c>
    </row>
    <row r="9289" spans="2:17" ht="14.25" customHeight="1" x14ac:dyDescent="0.3">
      <c r="B9289" s="4" t="s">
        <v>61</v>
      </c>
      <c r="C9289" s="33">
        <v>1185731</v>
      </c>
      <c r="D9289" s="5">
        <v>44543</v>
      </c>
      <c r="E9289" s="4" t="s">
        <v>15</v>
      </c>
      <c r="F9289" s="4" t="s">
        <v>129</v>
      </c>
      <c r="G9289" s="4" t="s">
        <v>130</v>
      </c>
      <c r="H9289" s="6" t="s">
        <v>21</v>
      </c>
      <c r="I9289" s="7">
        <v>52</v>
      </c>
      <c r="J9289" s="8">
        <v>75</v>
      </c>
      <c r="K9289" s="9">
        <v>3900</v>
      </c>
      <c r="L9289" s="9">
        <v>1482</v>
      </c>
      <c r="M9289" s="10">
        <v>0.38</v>
      </c>
      <c r="N9289" s="4" t="s">
        <v>83</v>
      </c>
      <c r="O9289" s="4" t="str">
        <f>TEXT(Table1[[#This Row],[Invoice Date]],"yyyy")</f>
        <v>2021</v>
      </c>
      <c r="P9289" s="4" t="str">
        <f>TEXT(Table1[[#This Row],[Invoice Date]],"mmm")</f>
        <v>Dec</v>
      </c>
      <c r="Q9289" s="27">
        <f>WEEKNUM(Table1[[#This Row],[Invoice Date]]) + IF(YEAR(Table1[[#This Row],[Invoice Date]])=2021, 52, 0)</f>
        <v>103</v>
      </c>
    </row>
    <row r="9290" spans="2:17" ht="14.25" customHeight="1" x14ac:dyDescent="0.3">
      <c r="B9290" s="4" t="s">
        <v>61</v>
      </c>
      <c r="C9290" s="33">
        <v>1185731</v>
      </c>
      <c r="D9290" s="5">
        <v>44543</v>
      </c>
      <c r="E9290" s="4" t="s">
        <v>15</v>
      </c>
      <c r="F9290" s="4" t="s">
        <v>129</v>
      </c>
      <c r="G9290" s="4" t="s">
        <v>130</v>
      </c>
      <c r="H9290" s="6" t="s">
        <v>20</v>
      </c>
      <c r="I9290" s="7">
        <v>36</v>
      </c>
      <c r="J9290" s="8">
        <v>112</v>
      </c>
      <c r="K9290" s="9">
        <v>4032</v>
      </c>
      <c r="L9290" s="9">
        <v>1088.6400000000001</v>
      </c>
      <c r="M9290" s="10">
        <v>0.27</v>
      </c>
      <c r="N9290" s="4" t="s">
        <v>24</v>
      </c>
      <c r="O9290" s="4" t="str">
        <f>TEXT(Table1[[#This Row],[Invoice Date]],"yyyy")</f>
        <v>2021</v>
      </c>
      <c r="P9290" s="4" t="str">
        <f>TEXT(Table1[[#This Row],[Invoice Date]],"mmm")</f>
        <v>Dec</v>
      </c>
      <c r="Q9290" s="27">
        <f>WEEKNUM(Table1[[#This Row],[Invoice Date]]) + IF(YEAR(Table1[[#This Row],[Invoice Date]])=2021, 52, 0)</f>
        <v>103</v>
      </c>
    </row>
    <row r="9291" spans="2:17" ht="14.25" customHeight="1" x14ac:dyDescent="0.3">
      <c r="B9291" s="4" t="s">
        <v>61</v>
      </c>
      <c r="C9291" s="33">
        <v>1185731</v>
      </c>
      <c r="D9291" s="5">
        <v>44543</v>
      </c>
      <c r="E9291" s="4" t="s">
        <v>15</v>
      </c>
      <c r="F9291" s="4" t="s">
        <v>129</v>
      </c>
      <c r="G9291" s="4" t="s">
        <v>130</v>
      </c>
      <c r="H9291" s="6" t="s">
        <v>19</v>
      </c>
      <c r="I9291" s="7">
        <v>37</v>
      </c>
      <c r="J9291" s="8">
        <v>113</v>
      </c>
      <c r="K9291" s="9">
        <v>4181</v>
      </c>
      <c r="L9291" s="9">
        <v>1337.92</v>
      </c>
      <c r="M9291" s="10">
        <v>0.32</v>
      </c>
      <c r="N9291" s="4" t="s">
        <v>24</v>
      </c>
      <c r="O9291" s="4" t="str">
        <f>TEXT(Table1[[#This Row],[Invoice Date]],"yyyy")</f>
        <v>2021</v>
      </c>
      <c r="P9291" s="4" t="str">
        <f>TEXT(Table1[[#This Row],[Invoice Date]],"mmm")</f>
        <v>Dec</v>
      </c>
      <c r="Q9291" s="27">
        <f>WEEKNUM(Table1[[#This Row],[Invoice Date]]) + IF(YEAR(Table1[[#This Row],[Invoice Date]])=2021, 52, 0)</f>
        <v>103</v>
      </c>
    </row>
    <row r="9292" spans="2:17" ht="14.25" customHeight="1" x14ac:dyDescent="0.3">
      <c r="B9292" s="4" t="s">
        <v>61</v>
      </c>
      <c r="C9292" s="33">
        <v>1185731</v>
      </c>
      <c r="D9292" s="5">
        <v>44543</v>
      </c>
      <c r="E9292" s="4" t="s">
        <v>15</v>
      </c>
      <c r="F9292" s="4" t="s">
        <v>129</v>
      </c>
      <c r="G9292" s="4" t="s">
        <v>130</v>
      </c>
      <c r="H9292" s="6" t="s">
        <v>21</v>
      </c>
      <c r="I9292" s="7">
        <v>43</v>
      </c>
      <c r="J9292" s="8">
        <v>105</v>
      </c>
      <c r="K9292" s="9">
        <v>4515</v>
      </c>
      <c r="L9292" s="9">
        <v>1264.2</v>
      </c>
      <c r="M9292" s="10">
        <v>0.28000000000000003</v>
      </c>
      <c r="N9292" s="4" t="s">
        <v>24</v>
      </c>
      <c r="O9292" s="4" t="str">
        <f>TEXT(Table1[[#This Row],[Invoice Date]],"yyyy")</f>
        <v>2021</v>
      </c>
      <c r="P9292" s="4" t="str">
        <f>TEXT(Table1[[#This Row],[Invoice Date]],"mmm")</f>
        <v>Dec</v>
      </c>
      <c r="Q9292" s="27">
        <f>WEEKNUM(Table1[[#This Row],[Invoice Date]]) + IF(YEAR(Table1[[#This Row],[Invoice Date]])=2021, 52, 0)</f>
        <v>103</v>
      </c>
    </row>
    <row r="9293" spans="2:17" ht="14.25" customHeight="1" x14ac:dyDescent="0.3">
      <c r="B9293" s="4" t="s">
        <v>61</v>
      </c>
      <c r="C9293" s="33">
        <v>1185731</v>
      </c>
      <c r="D9293" s="5">
        <v>44543</v>
      </c>
      <c r="E9293" s="4" t="s">
        <v>15</v>
      </c>
      <c r="F9293" s="4" t="s">
        <v>129</v>
      </c>
      <c r="G9293" s="4" t="s">
        <v>130</v>
      </c>
      <c r="H9293" s="6" t="s">
        <v>22</v>
      </c>
      <c r="I9293" s="7">
        <v>52</v>
      </c>
      <c r="J9293" s="8">
        <v>90</v>
      </c>
      <c r="K9293" s="9">
        <v>4680</v>
      </c>
      <c r="L9293" s="9">
        <v>1357.1999999999998</v>
      </c>
      <c r="M9293" s="10">
        <v>0.28999999999999998</v>
      </c>
      <c r="N9293" s="4" t="s">
        <v>24</v>
      </c>
      <c r="O9293" s="4" t="str">
        <f>TEXT(Table1[[#This Row],[Invoice Date]],"yyyy")</f>
        <v>2021</v>
      </c>
      <c r="P9293" s="4" t="str">
        <f>TEXT(Table1[[#This Row],[Invoice Date]],"mmm")</f>
        <v>Dec</v>
      </c>
      <c r="Q9293" s="27">
        <f>WEEKNUM(Table1[[#This Row],[Invoice Date]]) + IF(YEAR(Table1[[#This Row],[Invoice Date]])=2021, 52, 0)</f>
        <v>103</v>
      </c>
    </row>
    <row r="9294" spans="2:17" ht="14.25" customHeight="1" x14ac:dyDescent="0.3">
      <c r="B9294" s="4" t="s">
        <v>61</v>
      </c>
      <c r="C9294" s="33">
        <v>1185731</v>
      </c>
      <c r="D9294" s="5">
        <v>44543</v>
      </c>
      <c r="E9294" s="4" t="s">
        <v>15</v>
      </c>
      <c r="F9294" s="4" t="s">
        <v>129</v>
      </c>
      <c r="G9294" s="4" t="s">
        <v>130</v>
      </c>
      <c r="H9294" s="6" t="s">
        <v>20</v>
      </c>
      <c r="I9294" s="7">
        <v>51</v>
      </c>
      <c r="J9294" s="8">
        <v>98</v>
      </c>
      <c r="K9294" s="9">
        <v>4998</v>
      </c>
      <c r="L9294" s="9">
        <v>1949.22</v>
      </c>
      <c r="M9294" s="10">
        <v>0.39</v>
      </c>
      <c r="N9294" s="4" t="s">
        <v>83</v>
      </c>
      <c r="O9294" s="4" t="str">
        <f>TEXT(Table1[[#This Row],[Invoice Date]],"yyyy")</f>
        <v>2021</v>
      </c>
      <c r="P9294" s="4" t="str">
        <f>TEXT(Table1[[#This Row],[Invoice Date]],"mmm")</f>
        <v>Dec</v>
      </c>
      <c r="Q9294" s="27">
        <f>WEEKNUM(Table1[[#This Row],[Invoice Date]]) + IF(YEAR(Table1[[#This Row],[Invoice Date]])=2021, 52, 0)</f>
        <v>103</v>
      </c>
    </row>
    <row r="9295" spans="2:17" ht="14.25" customHeight="1" x14ac:dyDescent="0.3">
      <c r="B9295" s="4" t="s">
        <v>34</v>
      </c>
      <c r="C9295" s="33">
        <v>1189833</v>
      </c>
      <c r="D9295" s="5">
        <v>44543</v>
      </c>
      <c r="E9295" s="4" t="s">
        <v>15</v>
      </c>
      <c r="F9295" s="4" t="s">
        <v>121</v>
      </c>
      <c r="G9295" s="4" t="s">
        <v>122</v>
      </c>
      <c r="H9295" s="6" t="s">
        <v>19</v>
      </c>
      <c r="I9295" s="7">
        <v>50</v>
      </c>
      <c r="J9295" s="8">
        <v>100</v>
      </c>
      <c r="K9295" s="9">
        <v>5000</v>
      </c>
      <c r="L9295" s="9">
        <v>2400</v>
      </c>
      <c r="M9295" s="10">
        <v>0.48</v>
      </c>
      <c r="N9295" s="4" t="s">
        <v>83</v>
      </c>
      <c r="O9295" s="4" t="str">
        <f>TEXT(Table1[[#This Row],[Invoice Date]],"yyyy")</f>
        <v>2021</v>
      </c>
      <c r="P9295" s="4" t="str">
        <f>TEXT(Table1[[#This Row],[Invoice Date]],"mmm")</f>
        <v>Dec</v>
      </c>
      <c r="Q9295" s="27">
        <f>WEEKNUM(Table1[[#This Row],[Invoice Date]]) + IF(YEAR(Table1[[#This Row],[Invoice Date]])=2021, 52, 0)</f>
        <v>103</v>
      </c>
    </row>
    <row r="9296" spans="2:17" ht="14.25" customHeight="1" x14ac:dyDescent="0.3">
      <c r="B9296" s="4" t="s">
        <v>34</v>
      </c>
      <c r="C9296" s="33">
        <v>1189833</v>
      </c>
      <c r="D9296" s="5">
        <v>44543</v>
      </c>
      <c r="E9296" s="4" t="s">
        <v>15</v>
      </c>
      <c r="F9296" s="4" t="s">
        <v>121</v>
      </c>
      <c r="G9296" s="4" t="s">
        <v>122</v>
      </c>
      <c r="H9296" s="6" t="s">
        <v>21</v>
      </c>
      <c r="I9296" s="7">
        <v>53</v>
      </c>
      <c r="J9296" s="8">
        <v>98</v>
      </c>
      <c r="K9296" s="9">
        <v>5194</v>
      </c>
      <c r="L9296" s="9">
        <v>2804.76</v>
      </c>
      <c r="M9296" s="10">
        <v>0.54</v>
      </c>
      <c r="N9296" s="4" t="s">
        <v>83</v>
      </c>
      <c r="O9296" s="4" t="str">
        <f>TEXT(Table1[[#This Row],[Invoice Date]],"yyyy")</f>
        <v>2021</v>
      </c>
      <c r="P9296" s="4" t="str">
        <f>TEXT(Table1[[#This Row],[Invoice Date]],"mmm")</f>
        <v>Dec</v>
      </c>
      <c r="Q9296" s="27">
        <f>WEEKNUM(Table1[[#This Row],[Invoice Date]]) + IF(YEAR(Table1[[#This Row],[Invoice Date]])=2021, 52, 0)</f>
        <v>103</v>
      </c>
    </row>
    <row r="9297" spans="2:17" ht="14.25" customHeight="1" x14ac:dyDescent="0.3">
      <c r="B9297" s="4" t="s">
        <v>61</v>
      </c>
      <c r="C9297" s="33">
        <v>1185731</v>
      </c>
      <c r="D9297" s="5">
        <v>44543</v>
      </c>
      <c r="E9297" s="4" t="s">
        <v>15</v>
      </c>
      <c r="F9297" s="4" t="s">
        <v>129</v>
      </c>
      <c r="G9297" s="4" t="s">
        <v>130</v>
      </c>
      <c r="H9297" s="6" t="s">
        <v>22</v>
      </c>
      <c r="I9297" s="7">
        <v>62</v>
      </c>
      <c r="J9297" s="8">
        <v>84</v>
      </c>
      <c r="K9297" s="9">
        <v>5208</v>
      </c>
      <c r="L9297" s="9">
        <v>2031.1200000000001</v>
      </c>
      <c r="M9297" s="10">
        <v>0.39</v>
      </c>
      <c r="N9297" s="4" t="s">
        <v>83</v>
      </c>
      <c r="O9297" s="4" t="str">
        <f>TEXT(Table1[[#This Row],[Invoice Date]],"yyyy")</f>
        <v>2021</v>
      </c>
      <c r="P9297" s="4" t="str">
        <f>TEXT(Table1[[#This Row],[Invoice Date]],"mmm")</f>
        <v>Dec</v>
      </c>
      <c r="Q9297" s="27">
        <f>WEEKNUM(Table1[[#This Row],[Invoice Date]]) + IF(YEAR(Table1[[#This Row],[Invoice Date]])=2021, 52, 0)</f>
        <v>103</v>
      </c>
    </row>
    <row r="9298" spans="2:17" ht="14.25" customHeight="1" x14ac:dyDescent="0.3">
      <c r="B9298" s="4" t="s">
        <v>34</v>
      </c>
      <c r="C9298" s="33">
        <v>1189833</v>
      </c>
      <c r="D9298" s="5">
        <v>44543</v>
      </c>
      <c r="E9298" s="4" t="s">
        <v>15</v>
      </c>
      <c r="F9298" s="4" t="s">
        <v>121</v>
      </c>
      <c r="G9298" s="4" t="s">
        <v>122</v>
      </c>
      <c r="H9298" s="6" t="s">
        <v>20</v>
      </c>
      <c r="I9298" s="7">
        <v>50</v>
      </c>
      <c r="J9298" s="8">
        <v>109</v>
      </c>
      <c r="K9298" s="9">
        <v>5450</v>
      </c>
      <c r="L9298" s="9">
        <v>2943</v>
      </c>
      <c r="M9298" s="10">
        <v>0.54</v>
      </c>
      <c r="N9298" s="4" t="s">
        <v>83</v>
      </c>
      <c r="O9298" s="4" t="str">
        <f>TEXT(Table1[[#This Row],[Invoice Date]],"yyyy")</f>
        <v>2021</v>
      </c>
      <c r="P9298" s="4" t="str">
        <f>TEXT(Table1[[#This Row],[Invoice Date]],"mmm")</f>
        <v>Dec</v>
      </c>
      <c r="Q9298" s="27">
        <f>WEEKNUM(Table1[[#This Row],[Invoice Date]]) + IF(YEAR(Table1[[#This Row],[Invoice Date]])=2021, 52, 0)</f>
        <v>103</v>
      </c>
    </row>
    <row r="9299" spans="2:17" ht="14.25" customHeight="1" x14ac:dyDescent="0.3">
      <c r="B9299" s="4" t="s">
        <v>34</v>
      </c>
      <c r="C9299" s="33">
        <v>1189833</v>
      </c>
      <c r="D9299" s="5">
        <v>44543</v>
      </c>
      <c r="E9299" s="4" t="s">
        <v>15</v>
      </c>
      <c r="F9299" s="4" t="s">
        <v>121</v>
      </c>
      <c r="G9299" s="4" t="s">
        <v>122</v>
      </c>
      <c r="H9299" s="6" t="s">
        <v>22</v>
      </c>
      <c r="I9299" s="7">
        <v>61</v>
      </c>
      <c r="J9299" s="8">
        <v>91</v>
      </c>
      <c r="K9299" s="9">
        <v>5551</v>
      </c>
      <c r="L9299" s="9">
        <v>2220.4</v>
      </c>
      <c r="M9299" s="10">
        <v>0.4</v>
      </c>
      <c r="N9299" s="4" t="s">
        <v>83</v>
      </c>
      <c r="O9299" s="4" t="str">
        <f>TEXT(Table1[[#This Row],[Invoice Date]],"yyyy")</f>
        <v>2021</v>
      </c>
      <c r="P9299" s="4" t="str">
        <f>TEXT(Table1[[#This Row],[Invoice Date]],"mmm")</f>
        <v>Dec</v>
      </c>
      <c r="Q9299" s="27">
        <f>WEEKNUM(Table1[[#This Row],[Invoice Date]]) + IF(YEAR(Table1[[#This Row],[Invoice Date]])=2021, 52, 0)</f>
        <v>103</v>
      </c>
    </row>
    <row r="9300" spans="2:17" ht="14.25" customHeight="1" x14ac:dyDescent="0.3">
      <c r="B9300" s="4" t="s">
        <v>61</v>
      </c>
      <c r="C9300" s="33">
        <v>1185731</v>
      </c>
      <c r="D9300" s="5">
        <v>44543</v>
      </c>
      <c r="E9300" s="4" t="s">
        <v>15</v>
      </c>
      <c r="F9300" s="4" t="s">
        <v>129</v>
      </c>
      <c r="G9300" s="4" t="s">
        <v>130</v>
      </c>
      <c r="H9300" s="6" t="s">
        <v>19</v>
      </c>
      <c r="I9300" s="7">
        <v>53</v>
      </c>
      <c r="J9300" s="8">
        <v>105</v>
      </c>
      <c r="K9300" s="9">
        <v>5565</v>
      </c>
      <c r="L9300" s="9">
        <v>2226</v>
      </c>
      <c r="M9300" s="10">
        <v>0.4</v>
      </c>
      <c r="N9300" s="4" t="s">
        <v>83</v>
      </c>
      <c r="O9300" s="4" t="str">
        <f>TEXT(Table1[[#This Row],[Invoice Date]],"yyyy")</f>
        <v>2021</v>
      </c>
      <c r="P9300" s="4" t="str">
        <f>TEXT(Table1[[#This Row],[Invoice Date]],"mmm")</f>
        <v>Dec</v>
      </c>
      <c r="Q9300" s="27">
        <f>WEEKNUM(Table1[[#This Row],[Invoice Date]]) + IF(YEAR(Table1[[#This Row],[Invoice Date]])=2021, 52, 0)</f>
        <v>103</v>
      </c>
    </row>
    <row r="9301" spans="2:17" ht="14.25" customHeight="1" x14ac:dyDescent="0.3">
      <c r="B9301" s="4" t="s">
        <v>61</v>
      </c>
      <c r="C9301" s="33">
        <v>1185731</v>
      </c>
      <c r="D9301" s="5">
        <v>44543</v>
      </c>
      <c r="E9301" s="4" t="s">
        <v>15</v>
      </c>
      <c r="F9301" s="4" t="s">
        <v>129</v>
      </c>
      <c r="G9301" s="4" t="s">
        <v>130</v>
      </c>
      <c r="H9301" s="6" t="s">
        <v>23</v>
      </c>
      <c r="I9301" s="7">
        <v>51</v>
      </c>
      <c r="J9301" s="8">
        <v>128</v>
      </c>
      <c r="K9301" s="9">
        <v>6528</v>
      </c>
      <c r="L9301" s="9">
        <v>2154.2399999999998</v>
      </c>
      <c r="M9301" s="10">
        <v>0.32999999999999996</v>
      </c>
      <c r="N9301" s="4" t="s">
        <v>24</v>
      </c>
      <c r="O9301" s="4" t="str">
        <f>TEXT(Table1[[#This Row],[Invoice Date]],"yyyy")</f>
        <v>2021</v>
      </c>
      <c r="P9301" s="4" t="str">
        <f>TEXT(Table1[[#This Row],[Invoice Date]],"mmm")</f>
        <v>Dec</v>
      </c>
      <c r="Q9301" s="27">
        <f>WEEKNUM(Table1[[#This Row],[Invoice Date]]) + IF(YEAR(Table1[[#This Row],[Invoice Date]])=2021, 52, 0)</f>
        <v>103</v>
      </c>
    </row>
    <row r="9302" spans="2:17" ht="14.25" customHeight="1" x14ac:dyDescent="0.3">
      <c r="B9302" s="4" t="s">
        <v>61</v>
      </c>
      <c r="C9302" s="33">
        <v>1185731</v>
      </c>
      <c r="D9302" s="5">
        <v>44543</v>
      </c>
      <c r="E9302" s="4" t="s">
        <v>15</v>
      </c>
      <c r="F9302" s="4" t="s">
        <v>129</v>
      </c>
      <c r="G9302" s="4" t="s">
        <v>130</v>
      </c>
      <c r="H9302" s="6" t="s">
        <v>23</v>
      </c>
      <c r="I9302" s="7">
        <v>65</v>
      </c>
      <c r="J9302" s="8">
        <v>112</v>
      </c>
      <c r="K9302" s="9">
        <v>7280</v>
      </c>
      <c r="L9302" s="9">
        <v>3203.2</v>
      </c>
      <c r="M9302" s="10">
        <v>0.44</v>
      </c>
      <c r="N9302" s="4" t="s">
        <v>83</v>
      </c>
      <c r="O9302" s="4" t="str">
        <f>TEXT(Table1[[#This Row],[Invoice Date]],"yyyy")</f>
        <v>2021</v>
      </c>
      <c r="P9302" s="4" t="str">
        <f>TEXT(Table1[[#This Row],[Invoice Date]],"mmm")</f>
        <v>Dec</v>
      </c>
      <c r="Q9302" s="27">
        <f>WEEKNUM(Table1[[#This Row],[Invoice Date]]) + IF(YEAR(Table1[[#This Row],[Invoice Date]])=2021, 52, 0)</f>
        <v>103</v>
      </c>
    </row>
    <row r="9303" spans="2:17" ht="14.25" customHeight="1" x14ac:dyDescent="0.3">
      <c r="B9303" s="4" t="s">
        <v>34</v>
      </c>
      <c r="C9303" s="33">
        <v>1189833</v>
      </c>
      <c r="D9303" s="5">
        <v>44543</v>
      </c>
      <c r="E9303" s="4" t="s">
        <v>15</v>
      </c>
      <c r="F9303" s="4" t="s">
        <v>121</v>
      </c>
      <c r="G9303" s="4" t="s">
        <v>122</v>
      </c>
      <c r="H9303" s="6" t="s">
        <v>23</v>
      </c>
      <c r="I9303" s="7">
        <v>65</v>
      </c>
      <c r="J9303" s="8">
        <v>123</v>
      </c>
      <c r="K9303" s="9">
        <v>7995</v>
      </c>
      <c r="L9303" s="9">
        <v>3997.5</v>
      </c>
      <c r="M9303" s="10">
        <v>0.5</v>
      </c>
      <c r="N9303" s="4" t="s">
        <v>83</v>
      </c>
      <c r="O9303" s="4" t="str">
        <f>TEXT(Table1[[#This Row],[Invoice Date]],"yyyy")</f>
        <v>2021</v>
      </c>
      <c r="P9303" s="4" t="str">
        <f>TEXT(Table1[[#This Row],[Invoice Date]],"mmm")</f>
        <v>Dec</v>
      </c>
      <c r="Q9303" s="27">
        <f>WEEKNUM(Table1[[#This Row],[Invoice Date]]) + IF(YEAR(Table1[[#This Row],[Invoice Date]])=2021, 52, 0)</f>
        <v>103</v>
      </c>
    </row>
    <row r="9304" spans="2:17" ht="14.25" customHeight="1" x14ac:dyDescent="0.3">
      <c r="B9304" s="4" t="s">
        <v>61</v>
      </c>
      <c r="C9304" s="33">
        <v>1185731</v>
      </c>
      <c r="D9304" s="5">
        <v>44543</v>
      </c>
      <c r="E9304" s="4" t="s">
        <v>15</v>
      </c>
      <c r="F9304" s="4" t="s">
        <v>129</v>
      </c>
      <c r="G9304" s="4" t="s">
        <v>130</v>
      </c>
      <c r="H9304" s="6" t="s">
        <v>17</v>
      </c>
      <c r="I9304" s="7">
        <v>51</v>
      </c>
      <c r="J9304" s="8">
        <v>178</v>
      </c>
      <c r="K9304" s="9">
        <v>9078</v>
      </c>
      <c r="L9304" s="9">
        <v>3177.2999999999997</v>
      </c>
      <c r="M9304" s="10">
        <v>0.35</v>
      </c>
      <c r="N9304" s="4" t="s">
        <v>24</v>
      </c>
      <c r="O9304" s="4" t="str">
        <f>TEXT(Table1[[#This Row],[Invoice Date]],"yyyy")</f>
        <v>2021</v>
      </c>
      <c r="P9304" s="4" t="str">
        <f>TEXT(Table1[[#This Row],[Invoice Date]],"mmm")</f>
        <v>Dec</v>
      </c>
      <c r="Q9304" s="27">
        <f>WEEKNUM(Table1[[#This Row],[Invoice Date]]) + IF(YEAR(Table1[[#This Row],[Invoice Date]])=2021, 52, 0)</f>
        <v>103</v>
      </c>
    </row>
    <row r="9305" spans="2:17" ht="14.25" customHeight="1" x14ac:dyDescent="0.3">
      <c r="B9305" s="4" t="s">
        <v>61</v>
      </c>
      <c r="C9305" s="33">
        <v>1185731</v>
      </c>
      <c r="D9305" s="5">
        <v>44543</v>
      </c>
      <c r="E9305" s="4" t="s">
        <v>15</v>
      </c>
      <c r="F9305" s="4" t="s">
        <v>129</v>
      </c>
      <c r="G9305" s="4" t="s">
        <v>130</v>
      </c>
      <c r="H9305" s="6" t="s">
        <v>17</v>
      </c>
      <c r="I9305" s="7">
        <v>64</v>
      </c>
      <c r="J9305" s="8">
        <v>150</v>
      </c>
      <c r="K9305" s="9">
        <v>9600</v>
      </c>
      <c r="L9305" s="9">
        <v>3935.9999999999995</v>
      </c>
      <c r="M9305" s="10">
        <v>0.41</v>
      </c>
      <c r="N9305" s="4" t="s">
        <v>83</v>
      </c>
      <c r="O9305" s="4" t="str">
        <f>TEXT(Table1[[#This Row],[Invoice Date]],"yyyy")</f>
        <v>2021</v>
      </c>
      <c r="P9305" s="4" t="str">
        <f>TEXT(Table1[[#This Row],[Invoice Date]],"mmm")</f>
        <v>Dec</v>
      </c>
      <c r="Q9305" s="27">
        <f>WEEKNUM(Table1[[#This Row],[Invoice Date]]) + IF(YEAR(Table1[[#This Row],[Invoice Date]])=2021, 52, 0)</f>
        <v>103</v>
      </c>
    </row>
    <row r="9306" spans="2:17" ht="14.25" customHeight="1" x14ac:dyDescent="0.3">
      <c r="B9306" s="4" t="s">
        <v>34</v>
      </c>
      <c r="C9306" s="33">
        <v>1189833</v>
      </c>
      <c r="D9306" s="5">
        <v>44543</v>
      </c>
      <c r="E9306" s="4" t="s">
        <v>15</v>
      </c>
      <c r="F9306" s="4" t="s">
        <v>121</v>
      </c>
      <c r="G9306" s="4" t="s">
        <v>122</v>
      </c>
      <c r="H9306" s="6" t="s">
        <v>17</v>
      </c>
      <c r="I9306" s="7">
        <v>62</v>
      </c>
      <c r="J9306" s="8">
        <v>168</v>
      </c>
      <c r="K9306" s="9">
        <v>10416</v>
      </c>
      <c r="L9306" s="9">
        <v>4895.5199999999995</v>
      </c>
      <c r="M9306" s="10">
        <v>0.47</v>
      </c>
      <c r="N9306" s="4" t="s">
        <v>83</v>
      </c>
      <c r="O9306" s="4" t="str">
        <f>TEXT(Table1[[#This Row],[Invoice Date]],"yyyy")</f>
        <v>2021</v>
      </c>
      <c r="P9306" s="4" t="str">
        <f>TEXT(Table1[[#This Row],[Invoice Date]],"mmm")</f>
        <v>Dec</v>
      </c>
      <c r="Q9306" s="27">
        <f>WEEKNUM(Table1[[#This Row],[Invoice Date]]) + IF(YEAR(Table1[[#This Row],[Invoice Date]])=2021, 52, 0)</f>
        <v>103</v>
      </c>
    </row>
    <row r="9307" spans="2:17" ht="14.25" customHeight="1" x14ac:dyDescent="0.3">
      <c r="B9307" s="4" t="s">
        <v>14</v>
      </c>
      <c r="C9307" s="33">
        <v>1185732</v>
      </c>
      <c r="D9307" s="5">
        <v>44543</v>
      </c>
      <c r="E9307" s="4" t="s">
        <v>15</v>
      </c>
      <c r="F9307" s="4" t="s">
        <v>40</v>
      </c>
      <c r="G9307" s="4" t="s">
        <v>41</v>
      </c>
      <c r="H9307" s="6" t="s">
        <v>22</v>
      </c>
      <c r="I9307" s="7">
        <v>54.999999999999993</v>
      </c>
      <c r="J9307" s="8">
        <v>125</v>
      </c>
      <c r="K9307" s="9">
        <v>68749.999999999985</v>
      </c>
      <c r="L9307" s="9">
        <v>20624.999999999996</v>
      </c>
      <c r="M9307" s="10">
        <v>0.3</v>
      </c>
      <c r="N9307" s="4" t="s">
        <v>24</v>
      </c>
      <c r="O9307" s="4" t="str">
        <f>TEXT(Table1[[#This Row],[Invoice Date]],"yyyy")</f>
        <v>2021</v>
      </c>
      <c r="P9307" s="4" t="str">
        <f>TEXT(Table1[[#This Row],[Invoice Date]],"mmm")</f>
        <v>Dec</v>
      </c>
      <c r="Q9307" s="27">
        <f>WEEKNUM(Table1[[#This Row],[Invoice Date]]) + IF(YEAR(Table1[[#This Row],[Invoice Date]])=2021, 52, 0)</f>
        <v>103</v>
      </c>
    </row>
    <row r="9308" spans="2:17" ht="14.25" customHeight="1" x14ac:dyDescent="0.3">
      <c r="B9308" s="4" t="s">
        <v>61</v>
      </c>
      <c r="C9308" s="33">
        <v>1185731</v>
      </c>
      <c r="D9308" s="5">
        <v>44543</v>
      </c>
      <c r="E9308" s="4" t="s">
        <v>15</v>
      </c>
      <c r="F9308" s="4" t="s">
        <v>129</v>
      </c>
      <c r="G9308" s="4" t="s">
        <v>130</v>
      </c>
      <c r="H9308" s="6" t="s">
        <v>21</v>
      </c>
      <c r="I9308" s="7">
        <v>55.000000000000007</v>
      </c>
      <c r="J9308" s="8">
        <v>300</v>
      </c>
      <c r="K9308" s="9">
        <v>165000.00000000003</v>
      </c>
      <c r="L9308" s="9">
        <v>41250.000000000007</v>
      </c>
      <c r="M9308" s="10">
        <v>0.25</v>
      </c>
      <c r="N9308" s="4" t="s">
        <v>18</v>
      </c>
      <c r="O9308" s="4" t="str">
        <f>TEXT(Table1[[#This Row],[Invoice Date]],"yyyy")</f>
        <v>2021</v>
      </c>
      <c r="P9308" s="4" t="str">
        <f>TEXT(Table1[[#This Row],[Invoice Date]],"mmm")</f>
        <v>Dec</v>
      </c>
      <c r="Q9308" s="27">
        <f>WEEKNUM(Table1[[#This Row],[Invoice Date]]) + IF(YEAR(Table1[[#This Row],[Invoice Date]])=2021, 52, 0)</f>
        <v>103</v>
      </c>
    </row>
    <row r="9309" spans="2:17" ht="14.25" customHeight="1" x14ac:dyDescent="0.3">
      <c r="B9309" s="4" t="s">
        <v>34</v>
      </c>
      <c r="C9309" s="33">
        <v>1189833</v>
      </c>
      <c r="D9309" s="5">
        <v>44543</v>
      </c>
      <c r="E9309" s="4" t="s">
        <v>15</v>
      </c>
      <c r="F9309" s="4" t="s">
        <v>121</v>
      </c>
      <c r="G9309" s="4" t="s">
        <v>122</v>
      </c>
      <c r="H9309" s="6" t="s">
        <v>21</v>
      </c>
      <c r="I9309" s="7">
        <v>55.000000000000007</v>
      </c>
      <c r="J9309" s="8">
        <v>325</v>
      </c>
      <c r="K9309" s="9">
        <v>178750.00000000003</v>
      </c>
      <c r="L9309" s="9">
        <v>71500.000000000015</v>
      </c>
      <c r="M9309" s="10">
        <v>0.4</v>
      </c>
      <c r="N9309" s="4" t="s">
        <v>18</v>
      </c>
      <c r="O9309" s="4" t="str">
        <f>TEXT(Table1[[#This Row],[Invoice Date]],"yyyy")</f>
        <v>2021</v>
      </c>
      <c r="P9309" s="4" t="str">
        <f>TEXT(Table1[[#This Row],[Invoice Date]],"mmm")</f>
        <v>Dec</v>
      </c>
      <c r="Q9309" s="27">
        <f>WEEKNUM(Table1[[#This Row],[Invoice Date]]) + IF(YEAR(Table1[[#This Row],[Invoice Date]])=2021, 52, 0)</f>
        <v>103</v>
      </c>
    </row>
    <row r="9310" spans="2:17" ht="14.25" customHeight="1" x14ac:dyDescent="0.3">
      <c r="B9310" s="4" t="s">
        <v>61</v>
      </c>
      <c r="C9310" s="33">
        <v>1185731</v>
      </c>
      <c r="D9310" s="5">
        <v>44543</v>
      </c>
      <c r="E9310" s="4" t="s">
        <v>15</v>
      </c>
      <c r="F9310" s="4" t="s">
        <v>129</v>
      </c>
      <c r="G9310" s="4" t="s">
        <v>130</v>
      </c>
      <c r="H9310" s="6" t="s">
        <v>20</v>
      </c>
      <c r="I9310" s="7">
        <v>55.000000000000007</v>
      </c>
      <c r="J9310" s="8">
        <v>350</v>
      </c>
      <c r="K9310" s="9">
        <v>192500.00000000003</v>
      </c>
      <c r="L9310" s="9">
        <v>48125.000000000007</v>
      </c>
      <c r="M9310" s="10">
        <v>0.25</v>
      </c>
      <c r="N9310" s="4" t="s">
        <v>18</v>
      </c>
      <c r="O9310" s="4" t="str">
        <f>TEXT(Table1[[#This Row],[Invoice Date]],"yyyy")</f>
        <v>2021</v>
      </c>
      <c r="P9310" s="4" t="str">
        <f>TEXT(Table1[[#This Row],[Invoice Date]],"mmm")</f>
        <v>Dec</v>
      </c>
      <c r="Q9310" s="27">
        <f>WEEKNUM(Table1[[#This Row],[Invoice Date]]) + IF(YEAR(Table1[[#This Row],[Invoice Date]])=2021, 52, 0)</f>
        <v>103</v>
      </c>
    </row>
    <row r="9311" spans="2:17" ht="14.25" customHeight="1" x14ac:dyDescent="0.3">
      <c r="B9311" s="4" t="s">
        <v>61</v>
      </c>
      <c r="C9311" s="33">
        <v>1185731</v>
      </c>
      <c r="D9311" s="5">
        <v>44543</v>
      </c>
      <c r="E9311" s="4" t="s">
        <v>15</v>
      </c>
      <c r="F9311" s="4" t="s">
        <v>129</v>
      </c>
      <c r="G9311" s="4" t="s">
        <v>130</v>
      </c>
      <c r="H9311" s="6" t="s">
        <v>22</v>
      </c>
      <c r="I9311" s="7">
        <v>65</v>
      </c>
      <c r="J9311" s="8">
        <v>300</v>
      </c>
      <c r="K9311" s="9">
        <v>195000</v>
      </c>
      <c r="L9311" s="9">
        <v>48750</v>
      </c>
      <c r="M9311" s="10">
        <v>0.25</v>
      </c>
      <c r="N9311" s="4" t="s">
        <v>18</v>
      </c>
      <c r="O9311" s="4" t="str">
        <f>TEXT(Table1[[#This Row],[Invoice Date]],"yyyy")</f>
        <v>2021</v>
      </c>
      <c r="P9311" s="4" t="str">
        <f>TEXT(Table1[[#This Row],[Invoice Date]],"mmm")</f>
        <v>Dec</v>
      </c>
      <c r="Q9311" s="27">
        <f>WEEKNUM(Table1[[#This Row],[Invoice Date]]) + IF(YEAR(Table1[[#This Row],[Invoice Date]])=2021, 52, 0)</f>
        <v>103</v>
      </c>
    </row>
    <row r="9312" spans="2:17" ht="14.25" customHeight="1" x14ac:dyDescent="0.3">
      <c r="B9312" s="4" t="s">
        <v>34</v>
      </c>
      <c r="C9312" s="33">
        <v>1189833</v>
      </c>
      <c r="D9312" s="5">
        <v>44543</v>
      </c>
      <c r="E9312" s="4" t="s">
        <v>15</v>
      </c>
      <c r="F9312" s="4" t="s">
        <v>121</v>
      </c>
      <c r="G9312" s="4" t="s">
        <v>122</v>
      </c>
      <c r="H9312" s="6" t="s">
        <v>20</v>
      </c>
      <c r="I9312" s="7">
        <v>55.000000000000007</v>
      </c>
      <c r="J9312" s="8">
        <v>375</v>
      </c>
      <c r="K9312" s="9">
        <v>206250.00000000003</v>
      </c>
      <c r="L9312" s="9">
        <v>82500.000000000015</v>
      </c>
      <c r="M9312" s="10">
        <v>0.4</v>
      </c>
      <c r="N9312" s="4" t="s">
        <v>18</v>
      </c>
      <c r="O9312" s="4" t="str">
        <f>TEXT(Table1[[#This Row],[Invoice Date]],"yyyy")</f>
        <v>2021</v>
      </c>
      <c r="P9312" s="4" t="str">
        <f>TEXT(Table1[[#This Row],[Invoice Date]],"mmm")</f>
        <v>Dec</v>
      </c>
      <c r="Q9312" s="27">
        <f>WEEKNUM(Table1[[#This Row],[Invoice Date]]) + IF(YEAR(Table1[[#This Row],[Invoice Date]])=2021, 52, 0)</f>
        <v>103</v>
      </c>
    </row>
    <row r="9313" spans="2:17" ht="14.25" customHeight="1" x14ac:dyDescent="0.3">
      <c r="B9313" s="4" t="s">
        <v>61</v>
      </c>
      <c r="C9313" s="33">
        <v>1185731</v>
      </c>
      <c r="D9313" s="5">
        <v>44543</v>
      </c>
      <c r="E9313" s="4" t="s">
        <v>15</v>
      </c>
      <c r="F9313" s="4" t="s">
        <v>129</v>
      </c>
      <c r="G9313" s="4" t="s">
        <v>130</v>
      </c>
      <c r="H9313" s="6" t="s">
        <v>19</v>
      </c>
      <c r="I9313" s="7">
        <v>55.000000000000007</v>
      </c>
      <c r="J9313" s="8">
        <v>375</v>
      </c>
      <c r="K9313" s="9">
        <v>206250.00000000003</v>
      </c>
      <c r="L9313" s="9">
        <v>61875.000000000007</v>
      </c>
      <c r="M9313" s="10">
        <v>0.3</v>
      </c>
      <c r="N9313" s="4" t="s">
        <v>18</v>
      </c>
      <c r="O9313" s="4" t="str">
        <f>TEXT(Table1[[#This Row],[Invoice Date]],"yyyy")</f>
        <v>2021</v>
      </c>
      <c r="P9313" s="4" t="str">
        <f>TEXT(Table1[[#This Row],[Invoice Date]],"mmm")</f>
        <v>Dec</v>
      </c>
      <c r="Q9313" s="27">
        <f>WEEKNUM(Table1[[#This Row],[Invoice Date]]) + IF(YEAR(Table1[[#This Row],[Invoice Date]])=2021, 52, 0)</f>
        <v>103</v>
      </c>
    </row>
    <row r="9314" spans="2:17" ht="14.25" customHeight="1" x14ac:dyDescent="0.3">
      <c r="B9314" s="4" t="s">
        <v>34</v>
      </c>
      <c r="C9314" s="33">
        <v>1189833</v>
      </c>
      <c r="D9314" s="5">
        <v>44543</v>
      </c>
      <c r="E9314" s="4" t="s">
        <v>15</v>
      </c>
      <c r="F9314" s="4" t="s">
        <v>121</v>
      </c>
      <c r="G9314" s="4" t="s">
        <v>122</v>
      </c>
      <c r="H9314" s="6" t="s">
        <v>22</v>
      </c>
      <c r="I9314" s="7">
        <v>65</v>
      </c>
      <c r="J9314" s="8">
        <v>325</v>
      </c>
      <c r="K9314" s="9">
        <v>211250</v>
      </c>
      <c r="L9314" s="9">
        <v>63375</v>
      </c>
      <c r="M9314" s="10">
        <v>0.3</v>
      </c>
      <c r="N9314" s="4" t="s">
        <v>18</v>
      </c>
      <c r="O9314" s="4" t="str">
        <f>TEXT(Table1[[#This Row],[Invoice Date]],"yyyy")</f>
        <v>2021</v>
      </c>
      <c r="P9314" s="4" t="str">
        <f>TEXT(Table1[[#This Row],[Invoice Date]],"mmm")</f>
        <v>Dec</v>
      </c>
      <c r="Q9314" s="27">
        <f>WEEKNUM(Table1[[#This Row],[Invoice Date]]) + IF(YEAR(Table1[[#This Row],[Invoice Date]])=2021, 52, 0)</f>
        <v>103</v>
      </c>
    </row>
    <row r="9315" spans="2:17" ht="14.25" customHeight="1" x14ac:dyDescent="0.3">
      <c r="B9315" s="4" t="s">
        <v>34</v>
      </c>
      <c r="C9315" s="33">
        <v>1189833</v>
      </c>
      <c r="D9315" s="5">
        <v>44543</v>
      </c>
      <c r="E9315" s="4" t="s">
        <v>15</v>
      </c>
      <c r="F9315" s="4" t="s">
        <v>121</v>
      </c>
      <c r="G9315" s="4" t="s">
        <v>122</v>
      </c>
      <c r="H9315" s="6" t="s">
        <v>19</v>
      </c>
      <c r="I9315" s="7">
        <v>55.000000000000007</v>
      </c>
      <c r="J9315" s="8">
        <v>400</v>
      </c>
      <c r="K9315" s="9">
        <v>220000.00000000003</v>
      </c>
      <c r="L9315" s="9">
        <v>77000</v>
      </c>
      <c r="M9315" s="10">
        <v>0.35</v>
      </c>
      <c r="N9315" s="4" t="s">
        <v>18</v>
      </c>
      <c r="O9315" s="4" t="str">
        <f>TEXT(Table1[[#This Row],[Invoice Date]],"yyyy")</f>
        <v>2021</v>
      </c>
      <c r="P9315" s="4" t="str">
        <f>TEXT(Table1[[#This Row],[Invoice Date]],"mmm")</f>
        <v>Dec</v>
      </c>
      <c r="Q9315" s="27">
        <f>WEEKNUM(Table1[[#This Row],[Invoice Date]]) + IF(YEAR(Table1[[#This Row],[Invoice Date]])=2021, 52, 0)</f>
        <v>103</v>
      </c>
    </row>
    <row r="9316" spans="2:17" ht="14.25" customHeight="1" x14ac:dyDescent="0.3">
      <c r="B9316" s="4" t="s">
        <v>61</v>
      </c>
      <c r="C9316" s="33">
        <v>1185731</v>
      </c>
      <c r="D9316" s="5">
        <v>44543</v>
      </c>
      <c r="E9316" s="4" t="s">
        <v>15</v>
      </c>
      <c r="F9316" s="4" t="s">
        <v>129</v>
      </c>
      <c r="G9316" s="4" t="s">
        <v>130</v>
      </c>
      <c r="H9316" s="6" t="s">
        <v>23</v>
      </c>
      <c r="I9316" s="7">
        <v>70</v>
      </c>
      <c r="J9316" s="8">
        <v>400</v>
      </c>
      <c r="K9316" s="9">
        <v>280000</v>
      </c>
      <c r="L9316" s="9">
        <v>84000</v>
      </c>
      <c r="M9316" s="10">
        <v>0.3</v>
      </c>
      <c r="N9316" s="4" t="s">
        <v>18</v>
      </c>
      <c r="O9316" s="4" t="str">
        <f>TEXT(Table1[[#This Row],[Invoice Date]],"yyyy")</f>
        <v>2021</v>
      </c>
      <c r="P9316" s="4" t="str">
        <f>TEXT(Table1[[#This Row],[Invoice Date]],"mmm")</f>
        <v>Dec</v>
      </c>
      <c r="Q9316" s="27">
        <f>WEEKNUM(Table1[[#This Row],[Invoice Date]]) + IF(YEAR(Table1[[#This Row],[Invoice Date]])=2021, 52, 0)</f>
        <v>103</v>
      </c>
    </row>
    <row r="9317" spans="2:17" ht="14.25" customHeight="1" x14ac:dyDescent="0.3">
      <c r="B9317" s="4" t="s">
        <v>34</v>
      </c>
      <c r="C9317" s="33">
        <v>1189833</v>
      </c>
      <c r="D9317" s="5">
        <v>44543</v>
      </c>
      <c r="E9317" s="4" t="s">
        <v>15</v>
      </c>
      <c r="F9317" s="4" t="s">
        <v>121</v>
      </c>
      <c r="G9317" s="4" t="s">
        <v>122</v>
      </c>
      <c r="H9317" s="6" t="s">
        <v>23</v>
      </c>
      <c r="I9317" s="7">
        <v>70</v>
      </c>
      <c r="J9317" s="8">
        <v>425</v>
      </c>
      <c r="K9317" s="9">
        <v>297500</v>
      </c>
      <c r="L9317" s="9">
        <v>119000</v>
      </c>
      <c r="M9317" s="10">
        <v>0.4</v>
      </c>
      <c r="N9317" s="4" t="s">
        <v>18</v>
      </c>
      <c r="O9317" s="4" t="str">
        <f>TEXT(Table1[[#This Row],[Invoice Date]],"yyyy")</f>
        <v>2021</v>
      </c>
      <c r="P9317" s="4" t="str">
        <f>TEXT(Table1[[#This Row],[Invoice Date]],"mmm")</f>
        <v>Dec</v>
      </c>
      <c r="Q9317" s="27">
        <f>WEEKNUM(Table1[[#This Row],[Invoice Date]]) + IF(YEAR(Table1[[#This Row],[Invoice Date]])=2021, 52, 0)</f>
        <v>103</v>
      </c>
    </row>
    <row r="9318" spans="2:17" ht="14.25" customHeight="1" x14ac:dyDescent="0.3">
      <c r="B9318" s="4" t="s">
        <v>61</v>
      </c>
      <c r="C9318" s="33">
        <v>1185731</v>
      </c>
      <c r="D9318" s="5">
        <v>44543</v>
      </c>
      <c r="E9318" s="4" t="s">
        <v>15</v>
      </c>
      <c r="F9318" s="4" t="s">
        <v>129</v>
      </c>
      <c r="G9318" s="4" t="s">
        <v>130</v>
      </c>
      <c r="H9318" s="6" t="s">
        <v>17</v>
      </c>
      <c r="I9318" s="7">
        <v>65</v>
      </c>
      <c r="J9318" s="8">
        <v>575</v>
      </c>
      <c r="K9318" s="9">
        <v>373750</v>
      </c>
      <c r="L9318" s="9">
        <v>112125</v>
      </c>
      <c r="M9318" s="10">
        <v>0.3</v>
      </c>
      <c r="N9318" s="4" t="s">
        <v>18</v>
      </c>
      <c r="O9318" s="4" t="str">
        <f>TEXT(Table1[[#This Row],[Invoice Date]],"yyyy")</f>
        <v>2021</v>
      </c>
      <c r="P9318" s="4" t="str">
        <f>TEXT(Table1[[#This Row],[Invoice Date]],"mmm")</f>
        <v>Dec</v>
      </c>
      <c r="Q9318" s="27">
        <f>WEEKNUM(Table1[[#This Row],[Invoice Date]]) + IF(YEAR(Table1[[#This Row],[Invoice Date]])=2021, 52, 0)</f>
        <v>103</v>
      </c>
    </row>
    <row r="9319" spans="2:17" ht="14.25" customHeight="1" x14ac:dyDescent="0.3">
      <c r="B9319" s="4" t="s">
        <v>34</v>
      </c>
      <c r="C9319" s="33">
        <v>1189833</v>
      </c>
      <c r="D9319" s="5">
        <v>44543</v>
      </c>
      <c r="E9319" s="4" t="s">
        <v>15</v>
      </c>
      <c r="F9319" s="4" t="s">
        <v>121</v>
      </c>
      <c r="G9319" s="4" t="s">
        <v>122</v>
      </c>
      <c r="H9319" s="6" t="s">
        <v>17</v>
      </c>
      <c r="I9319" s="7">
        <v>65</v>
      </c>
      <c r="J9319" s="8">
        <v>600</v>
      </c>
      <c r="K9319" s="9">
        <v>390000</v>
      </c>
      <c r="L9319" s="9">
        <v>136500</v>
      </c>
      <c r="M9319" s="10">
        <v>0.35</v>
      </c>
      <c r="N9319" s="4" t="s">
        <v>18</v>
      </c>
      <c r="O9319" s="4" t="str">
        <f>TEXT(Table1[[#This Row],[Invoice Date]],"yyyy")</f>
        <v>2021</v>
      </c>
      <c r="P9319" s="4" t="str">
        <f>TEXT(Table1[[#This Row],[Invoice Date]],"mmm")</f>
        <v>Dec</v>
      </c>
      <c r="Q9319" s="27">
        <f>WEEKNUM(Table1[[#This Row],[Invoice Date]]) + IF(YEAR(Table1[[#This Row],[Invoice Date]])=2021, 52, 0)</f>
        <v>103</v>
      </c>
    </row>
    <row r="9320" spans="2:17" ht="14.25" customHeight="1" x14ac:dyDescent="0.3">
      <c r="B9320" s="4" t="s">
        <v>14</v>
      </c>
      <c r="C9320" s="33">
        <v>1185732</v>
      </c>
      <c r="D9320" s="5">
        <v>44544</v>
      </c>
      <c r="E9320" s="4" t="s">
        <v>15</v>
      </c>
      <c r="F9320" s="4" t="s">
        <v>40</v>
      </c>
      <c r="G9320" s="4" t="s">
        <v>41</v>
      </c>
      <c r="H9320" s="6" t="s">
        <v>23</v>
      </c>
      <c r="I9320" s="7">
        <v>55</v>
      </c>
      <c r="J9320" s="8">
        <v>61</v>
      </c>
      <c r="K9320" s="9">
        <v>3355</v>
      </c>
      <c r="L9320" s="9">
        <v>1342</v>
      </c>
      <c r="M9320" s="10">
        <v>0.4</v>
      </c>
      <c r="N9320" s="4" t="s">
        <v>83</v>
      </c>
      <c r="O9320" s="4" t="str">
        <f>TEXT(Table1[[#This Row],[Invoice Date]],"yyyy")</f>
        <v>2021</v>
      </c>
      <c r="P9320" s="4" t="str">
        <f>TEXT(Table1[[#This Row],[Invoice Date]],"mmm")</f>
        <v>Dec</v>
      </c>
      <c r="Q9320" s="27">
        <f>WEEKNUM(Table1[[#This Row],[Invoice Date]]) + IF(YEAR(Table1[[#This Row],[Invoice Date]])=2021, 52, 0)</f>
        <v>103</v>
      </c>
    </row>
    <row r="9321" spans="2:17" ht="14.25" customHeight="1" x14ac:dyDescent="0.3">
      <c r="B9321" s="4" t="s">
        <v>14</v>
      </c>
      <c r="C9321" s="33">
        <v>1185732</v>
      </c>
      <c r="D9321" s="5">
        <v>44544</v>
      </c>
      <c r="E9321" s="4" t="s">
        <v>15</v>
      </c>
      <c r="F9321" s="4" t="s">
        <v>40</v>
      </c>
      <c r="G9321" s="4" t="s">
        <v>41</v>
      </c>
      <c r="H9321" s="6" t="s">
        <v>23</v>
      </c>
      <c r="I9321" s="7">
        <v>48</v>
      </c>
      <c r="J9321" s="8">
        <v>79</v>
      </c>
      <c r="K9321" s="9">
        <v>3792</v>
      </c>
      <c r="L9321" s="9">
        <v>1175.52</v>
      </c>
      <c r="M9321" s="10">
        <v>0.31</v>
      </c>
      <c r="N9321" s="4" t="s">
        <v>24</v>
      </c>
      <c r="O9321" s="4" t="str">
        <f>TEXT(Table1[[#This Row],[Invoice Date]],"yyyy")</f>
        <v>2021</v>
      </c>
      <c r="P9321" s="4" t="str">
        <f>TEXT(Table1[[#This Row],[Invoice Date]],"mmm")</f>
        <v>Dec</v>
      </c>
      <c r="Q9321" s="27">
        <f>WEEKNUM(Table1[[#This Row],[Invoice Date]]) + IF(YEAR(Table1[[#This Row],[Invoice Date]])=2021, 52, 0)</f>
        <v>103</v>
      </c>
    </row>
    <row r="9322" spans="2:17" ht="14.25" customHeight="1" x14ac:dyDescent="0.3">
      <c r="B9322" s="4" t="s">
        <v>14</v>
      </c>
      <c r="C9322" s="33">
        <v>1185732</v>
      </c>
      <c r="D9322" s="5">
        <v>44544</v>
      </c>
      <c r="E9322" s="4" t="s">
        <v>15</v>
      </c>
      <c r="F9322" s="4" t="s">
        <v>40</v>
      </c>
      <c r="G9322" s="4" t="s">
        <v>41</v>
      </c>
      <c r="H9322" s="6" t="s">
        <v>23</v>
      </c>
      <c r="I9322" s="7">
        <v>60</v>
      </c>
      <c r="J9322" s="8">
        <v>225</v>
      </c>
      <c r="K9322" s="9">
        <v>135000</v>
      </c>
      <c r="L9322" s="9">
        <v>33750</v>
      </c>
      <c r="M9322" s="10">
        <v>0.25</v>
      </c>
      <c r="N9322" s="4" t="s">
        <v>24</v>
      </c>
      <c r="O9322" s="4" t="str">
        <f>TEXT(Table1[[#This Row],[Invoice Date]],"yyyy")</f>
        <v>2021</v>
      </c>
      <c r="P9322" s="4" t="str">
        <f>TEXT(Table1[[#This Row],[Invoice Date]],"mmm")</f>
        <v>Dec</v>
      </c>
      <c r="Q9322" s="27">
        <f>WEEKNUM(Table1[[#This Row],[Invoice Date]]) + IF(YEAR(Table1[[#This Row],[Invoice Date]])=2021, 52, 0)</f>
        <v>103</v>
      </c>
    </row>
    <row r="9323" spans="2:17" ht="14.25" customHeight="1" x14ac:dyDescent="0.3">
      <c r="B9323" s="4" t="s">
        <v>14</v>
      </c>
      <c r="C9323" s="33">
        <v>1185732</v>
      </c>
      <c r="D9323" s="5">
        <v>44545</v>
      </c>
      <c r="E9323" s="4" t="s">
        <v>15</v>
      </c>
      <c r="F9323" s="4" t="s">
        <v>40</v>
      </c>
      <c r="G9323" s="4" t="s">
        <v>41</v>
      </c>
      <c r="H9323" s="6" t="s">
        <v>17</v>
      </c>
      <c r="I9323" s="7">
        <v>55</v>
      </c>
      <c r="J9323" s="8">
        <v>104</v>
      </c>
      <c r="K9323" s="9">
        <v>5720</v>
      </c>
      <c r="L9323" s="9">
        <v>3546.4</v>
      </c>
      <c r="M9323" s="10">
        <v>0.62</v>
      </c>
      <c r="N9323" s="4" t="s">
        <v>83</v>
      </c>
      <c r="O9323" s="4" t="str">
        <f>TEXT(Table1[[#This Row],[Invoice Date]],"yyyy")</f>
        <v>2021</v>
      </c>
      <c r="P9323" s="4" t="str">
        <f>TEXT(Table1[[#This Row],[Invoice Date]],"mmm")</f>
        <v>Dec</v>
      </c>
      <c r="Q9323" s="27">
        <f>WEEKNUM(Table1[[#This Row],[Invoice Date]]) + IF(YEAR(Table1[[#This Row],[Invoice Date]])=2021, 52, 0)</f>
        <v>103</v>
      </c>
    </row>
    <row r="9324" spans="2:17" ht="14.25" customHeight="1" x14ac:dyDescent="0.3">
      <c r="B9324" s="4" t="s">
        <v>14</v>
      </c>
      <c r="C9324" s="33">
        <v>1185732</v>
      </c>
      <c r="D9324" s="5">
        <v>44545</v>
      </c>
      <c r="E9324" s="4" t="s">
        <v>15</v>
      </c>
      <c r="F9324" s="4" t="s">
        <v>40</v>
      </c>
      <c r="G9324" s="4" t="s">
        <v>41</v>
      </c>
      <c r="H9324" s="6" t="s">
        <v>17</v>
      </c>
      <c r="I9324" s="7">
        <v>47</v>
      </c>
      <c r="J9324" s="8">
        <v>124</v>
      </c>
      <c r="K9324" s="9">
        <v>5828</v>
      </c>
      <c r="L9324" s="9">
        <v>3088.84</v>
      </c>
      <c r="M9324" s="10">
        <v>0.53</v>
      </c>
      <c r="N9324" s="4" t="s">
        <v>24</v>
      </c>
      <c r="O9324" s="4" t="str">
        <f>TEXT(Table1[[#This Row],[Invoice Date]],"yyyy")</f>
        <v>2021</v>
      </c>
      <c r="P9324" s="4" t="str">
        <f>TEXT(Table1[[#This Row],[Invoice Date]],"mmm")</f>
        <v>Dec</v>
      </c>
      <c r="Q9324" s="27">
        <f>WEEKNUM(Table1[[#This Row],[Invoice Date]]) + IF(YEAR(Table1[[#This Row],[Invoice Date]])=2021, 52, 0)</f>
        <v>103</v>
      </c>
    </row>
    <row r="9325" spans="2:17" ht="14.25" customHeight="1" x14ac:dyDescent="0.3">
      <c r="B9325" s="4" t="s">
        <v>14</v>
      </c>
      <c r="C9325" s="33">
        <v>1185732</v>
      </c>
      <c r="D9325" s="5">
        <v>44545</v>
      </c>
      <c r="E9325" s="4" t="s">
        <v>36</v>
      </c>
      <c r="F9325" s="4" t="s">
        <v>74</v>
      </c>
      <c r="G9325" s="4" t="s">
        <v>75</v>
      </c>
      <c r="H9325" s="6" t="s">
        <v>21</v>
      </c>
      <c r="I9325" s="7">
        <v>48</v>
      </c>
      <c r="J9325" s="8">
        <v>138</v>
      </c>
      <c r="K9325" s="9">
        <v>6624</v>
      </c>
      <c r="L9325" s="9">
        <v>3179.52</v>
      </c>
      <c r="M9325" s="10">
        <v>0.48</v>
      </c>
      <c r="N9325" s="4" t="s">
        <v>83</v>
      </c>
      <c r="O9325" s="4" t="str">
        <f>TEXT(Table1[[#This Row],[Invoice Date]],"yyyy")</f>
        <v>2021</v>
      </c>
      <c r="P9325" s="4" t="str">
        <f>TEXT(Table1[[#This Row],[Invoice Date]],"mmm")</f>
        <v>Dec</v>
      </c>
      <c r="Q9325" s="27">
        <f>WEEKNUM(Table1[[#This Row],[Invoice Date]]) + IF(YEAR(Table1[[#This Row],[Invoice Date]])=2021, 52, 0)</f>
        <v>103</v>
      </c>
    </row>
    <row r="9326" spans="2:17" ht="14.25" customHeight="1" x14ac:dyDescent="0.3">
      <c r="B9326" s="4" t="s">
        <v>14</v>
      </c>
      <c r="C9326" s="33">
        <v>1185732</v>
      </c>
      <c r="D9326" s="5">
        <v>44545</v>
      </c>
      <c r="E9326" s="4" t="s">
        <v>36</v>
      </c>
      <c r="F9326" s="4" t="s">
        <v>74</v>
      </c>
      <c r="G9326" s="4" t="s">
        <v>75</v>
      </c>
      <c r="H9326" s="6" t="s">
        <v>22</v>
      </c>
      <c r="I9326" s="7">
        <v>55</v>
      </c>
      <c r="J9326" s="8">
        <v>143</v>
      </c>
      <c r="K9326" s="9">
        <v>7865</v>
      </c>
      <c r="L9326" s="9">
        <v>4089.8</v>
      </c>
      <c r="M9326" s="10">
        <v>0.52</v>
      </c>
      <c r="N9326" s="4" t="s">
        <v>83</v>
      </c>
      <c r="O9326" s="4" t="str">
        <f>TEXT(Table1[[#This Row],[Invoice Date]],"yyyy")</f>
        <v>2021</v>
      </c>
      <c r="P9326" s="4" t="str">
        <f>TEXT(Table1[[#This Row],[Invoice Date]],"mmm")</f>
        <v>Dec</v>
      </c>
      <c r="Q9326" s="27">
        <f>WEEKNUM(Table1[[#This Row],[Invoice Date]]) + IF(YEAR(Table1[[#This Row],[Invoice Date]])=2021, 52, 0)</f>
        <v>103</v>
      </c>
    </row>
    <row r="9327" spans="2:17" ht="14.25" customHeight="1" x14ac:dyDescent="0.3">
      <c r="B9327" s="4" t="s">
        <v>14</v>
      </c>
      <c r="C9327" s="33">
        <v>1185732</v>
      </c>
      <c r="D9327" s="5">
        <v>44545</v>
      </c>
      <c r="E9327" s="4" t="s">
        <v>36</v>
      </c>
      <c r="F9327" s="4" t="s">
        <v>74</v>
      </c>
      <c r="G9327" s="4" t="s">
        <v>75</v>
      </c>
      <c r="H9327" s="6" t="s">
        <v>20</v>
      </c>
      <c r="I9327" s="7">
        <v>48</v>
      </c>
      <c r="J9327" s="8">
        <v>168</v>
      </c>
      <c r="K9327" s="9">
        <v>8064</v>
      </c>
      <c r="L9327" s="9">
        <v>3628.7999999999997</v>
      </c>
      <c r="M9327" s="10">
        <v>0.44999999999999996</v>
      </c>
      <c r="N9327" s="4" t="s">
        <v>83</v>
      </c>
      <c r="O9327" s="4" t="str">
        <f>TEXT(Table1[[#This Row],[Invoice Date]],"yyyy")</f>
        <v>2021</v>
      </c>
      <c r="P9327" s="4" t="str">
        <f>TEXT(Table1[[#This Row],[Invoice Date]],"mmm")</f>
        <v>Dec</v>
      </c>
      <c r="Q9327" s="27">
        <f>WEEKNUM(Table1[[#This Row],[Invoice Date]]) + IF(YEAR(Table1[[#This Row],[Invoice Date]])=2021, 52, 0)</f>
        <v>103</v>
      </c>
    </row>
    <row r="9328" spans="2:17" ht="14.25" customHeight="1" x14ac:dyDescent="0.3">
      <c r="B9328" s="4" t="s">
        <v>26</v>
      </c>
      <c r="C9328" s="33">
        <v>1197831</v>
      </c>
      <c r="D9328" s="5">
        <v>44545</v>
      </c>
      <c r="E9328" s="4" t="s">
        <v>36</v>
      </c>
      <c r="F9328" s="4" t="s">
        <v>74</v>
      </c>
      <c r="G9328" s="4" t="s">
        <v>75</v>
      </c>
      <c r="H9328" s="6" t="s">
        <v>19</v>
      </c>
      <c r="I9328" s="7">
        <v>46</v>
      </c>
      <c r="J9328" s="8">
        <v>176</v>
      </c>
      <c r="K9328" s="9">
        <v>8096</v>
      </c>
      <c r="L9328" s="9">
        <v>4290.88</v>
      </c>
      <c r="M9328" s="10">
        <v>0.53</v>
      </c>
      <c r="N9328" s="4" t="s">
        <v>83</v>
      </c>
      <c r="O9328" s="4" t="str">
        <f>TEXT(Table1[[#This Row],[Invoice Date]],"yyyy")</f>
        <v>2021</v>
      </c>
      <c r="P9328" s="4" t="str">
        <f>TEXT(Table1[[#This Row],[Invoice Date]],"mmm")</f>
        <v>Dec</v>
      </c>
      <c r="Q9328" s="27">
        <f>WEEKNUM(Table1[[#This Row],[Invoice Date]]) + IF(YEAR(Table1[[#This Row],[Invoice Date]])=2021, 52, 0)</f>
        <v>103</v>
      </c>
    </row>
    <row r="9329" spans="2:17" ht="14.25" customHeight="1" x14ac:dyDescent="0.3">
      <c r="B9329" s="4" t="s">
        <v>14</v>
      </c>
      <c r="C9329" s="33">
        <v>1185732</v>
      </c>
      <c r="D9329" s="5">
        <v>44545</v>
      </c>
      <c r="E9329" s="4" t="s">
        <v>36</v>
      </c>
      <c r="F9329" s="4" t="s">
        <v>74</v>
      </c>
      <c r="G9329" s="4" t="s">
        <v>75</v>
      </c>
      <c r="H9329" s="6" t="s">
        <v>23</v>
      </c>
      <c r="I9329" s="7">
        <v>59</v>
      </c>
      <c r="J9329" s="8">
        <v>163</v>
      </c>
      <c r="K9329" s="9">
        <v>9617</v>
      </c>
      <c r="L9329" s="9">
        <v>6251.05</v>
      </c>
      <c r="M9329" s="10">
        <v>0.65</v>
      </c>
      <c r="N9329" s="4" t="s">
        <v>83</v>
      </c>
      <c r="O9329" s="4" t="str">
        <f>TEXT(Table1[[#This Row],[Invoice Date]],"yyyy")</f>
        <v>2021</v>
      </c>
      <c r="P9329" s="4" t="str">
        <f>TEXT(Table1[[#This Row],[Invoice Date]],"mmm")</f>
        <v>Dec</v>
      </c>
      <c r="Q9329" s="27">
        <f>WEEKNUM(Table1[[#This Row],[Invoice Date]]) + IF(YEAR(Table1[[#This Row],[Invoice Date]])=2021, 52, 0)</f>
        <v>103</v>
      </c>
    </row>
    <row r="9330" spans="2:17" ht="14.25" customHeight="1" x14ac:dyDescent="0.3">
      <c r="B9330" s="4" t="s">
        <v>26</v>
      </c>
      <c r="C9330" s="33">
        <v>1197831</v>
      </c>
      <c r="D9330" s="5">
        <v>44545</v>
      </c>
      <c r="E9330" s="4" t="s">
        <v>36</v>
      </c>
      <c r="F9330" s="4" t="s">
        <v>74</v>
      </c>
      <c r="G9330" s="4" t="s">
        <v>75</v>
      </c>
      <c r="H9330" s="6" t="s">
        <v>17</v>
      </c>
      <c r="I9330" s="7">
        <v>55</v>
      </c>
      <c r="J9330" s="8">
        <v>255</v>
      </c>
      <c r="K9330" s="9">
        <v>14025</v>
      </c>
      <c r="L9330" s="9">
        <v>8555.25</v>
      </c>
      <c r="M9330" s="10">
        <v>0.61</v>
      </c>
      <c r="N9330" s="4" t="s">
        <v>83</v>
      </c>
      <c r="O9330" s="4" t="str">
        <f>TEXT(Table1[[#This Row],[Invoice Date]],"yyyy")</f>
        <v>2021</v>
      </c>
      <c r="P9330" s="4" t="str">
        <f>TEXT(Table1[[#This Row],[Invoice Date]],"mmm")</f>
        <v>Dec</v>
      </c>
      <c r="Q9330" s="27">
        <f>WEEKNUM(Table1[[#This Row],[Invoice Date]]) + IF(YEAR(Table1[[#This Row],[Invoice Date]])=2021, 52, 0)</f>
        <v>103</v>
      </c>
    </row>
    <row r="9331" spans="2:17" ht="14.25" customHeight="1" x14ac:dyDescent="0.3">
      <c r="B9331" s="4" t="s">
        <v>14</v>
      </c>
      <c r="C9331" s="33">
        <v>1185732</v>
      </c>
      <c r="D9331" s="5">
        <v>44545</v>
      </c>
      <c r="E9331" s="4" t="s">
        <v>15</v>
      </c>
      <c r="F9331" s="4" t="s">
        <v>40</v>
      </c>
      <c r="G9331" s="4" t="s">
        <v>41</v>
      </c>
      <c r="H9331" s="6" t="s">
        <v>17</v>
      </c>
      <c r="I9331" s="7">
        <v>60</v>
      </c>
      <c r="J9331" s="8">
        <v>400</v>
      </c>
      <c r="K9331" s="9">
        <v>240000</v>
      </c>
      <c r="L9331" s="9">
        <v>120000</v>
      </c>
      <c r="M9331" s="10">
        <v>0.5</v>
      </c>
      <c r="N9331" s="4" t="s">
        <v>24</v>
      </c>
      <c r="O9331" s="4" t="str">
        <f>TEXT(Table1[[#This Row],[Invoice Date]],"yyyy")</f>
        <v>2021</v>
      </c>
      <c r="P9331" s="4" t="str">
        <f>TEXT(Table1[[#This Row],[Invoice Date]],"mmm")</f>
        <v>Dec</v>
      </c>
      <c r="Q9331" s="27">
        <f>WEEKNUM(Table1[[#This Row],[Invoice Date]]) + IF(YEAR(Table1[[#This Row],[Invoice Date]])=2021, 52, 0)</f>
        <v>103</v>
      </c>
    </row>
    <row r="9332" spans="2:17" ht="14.25" customHeight="1" x14ac:dyDescent="0.3">
      <c r="B9332" s="4" t="s">
        <v>14</v>
      </c>
      <c r="C9332" s="33">
        <v>1185732</v>
      </c>
      <c r="D9332" s="5">
        <v>44545</v>
      </c>
      <c r="E9332" s="4" t="s">
        <v>36</v>
      </c>
      <c r="F9332" s="4" t="s">
        <v>74</v>
      </c>
      <c r="G9332" s="4" t="s">
        <v>75</v>
      </c>
      <c r="H9332" s="6" t="s">
        <v>21</v>
      </c>
      <c r="I9332" s="7">
        <v>50</v>
      </c>
      <c r="J9332" s="8">
        <v>550</v>
      </c>
      <c r="K9332" s="9">
        <v>275000</v>
      </c>
      <c r="L9332" s="9">
        <v>96250</v>
      </c>
      <c r="M9332" s="10">
        <v>0.35</v>
      </c>
      <c r="N9332" s="4" t="s">
        <v>18</v>
      </c>
      <c r="O9332" s="4" t="str">
        <f>TEXT(Table1[[#This Row],[Invoice Date]],"yyyy")</f>
        <v>2021</v>
      </c>
      <c r="P9332" s="4" t="str">
        <f>TEXT(Table1[[#This Row],[Invoice Date]],"mmm")</f>
        <v>Dec</v>
      </c>
      <c r="Q9332" s="27">
        <f>WEEKNUM(Table1[[#This Row],[Invoice Date]]) + IF(YEAR(Table1[[#This Row],[Invoice Date]])=2021, 52, 0)</f>
        <v>103</v>
      </c>
    </row>
    <row r="9333" spans="2:17" ht="14.25" customHeight="1" x14ac:dyDescent="0.3">
      <c r="B9333" s="4" t="s">
        <v>14</v>
      </c>
      <c r="C9333" s="33">
        <v>1185732</v>
      </c>
      <c r="D9333" s="5">
        <v>44545</v>
      </c>
      <c r="E9333" s="4" t="s">
        <v>36</v>
      </c>
      <c r="F9333" s="4" t="s">
        <v>74</v>
      </c>
      <c r="G9333" s="4" t="s">
        <v>75</v>
      </c>
      <c r="H9333" s="6" t="s">
        <v>20</v>
      </c>
      <c r="I9333" s="7">
        <v>50</v>
      </c>
      <c r="J9333" s="8">
        <v>600</v>
      </c>
      <c r="K9333" s="9">
        <v>300000</v>
      </c>
      <c r="L9333" s="9">
        <v>90000</v>
      </c>
      <c r="M9333" s="10">
        <v>0.3</v>
      </c>
      <c r="N9333" s="4" t="s">
        <v>18</v>
      </c>
      <c r="O9333" s="4" t="str">
        <f>TEXT(Table1[[#This Row],[Invoice Date]],"yyyy")</f>
        <v>2021</v>
      </c>
      <c r="P9333" s="4" t="str">
        <f>TEXT(Table1[[#This Row],[Invoice Date]],"mmm")</f>
        <v>Dec</v>
      </c>
      <c r="Q9333" s="27">
        <f>WEEKNUM(Table1[[#This Row],[Invoice Date]]) + IF(YEAR(Table1[[#This Row],[Invoice Date]])=2021, 52, 0)</f>
        <v>103</v>
      </c>
    </row>
    <row r="9334" spans="2:17" ht="14.25" customHeight="1" x14ac:dyDescent="0.3">
      <c r="B9334" s="4" t="s">
        <v>26</v>
      </c>
      <c r="C9334" s="33">
        <v>1197831</v>
      </c>
      <c r="D9334" s="5">
        <v>44545</v>
      </c>
      <c r="E9334" s="4" t="s">
        <v>36</v>
      </c>
      <c r="F9334" s="4" t="s">
        <v>74</v>
      </c>
      <c r="G9334" s="4" t="s">
        <v>75</v>
      </c>
      <c r="H9334" s="6" t="s">
        <v>19</v>
      </c>
      <c r="I9334" s="7">
        <v>50</v>
      </c>
      <c r="J9334" s="8">
        <v>650</v>
      </c>
      <c r="K9334" s="9">
        <v>325000</v>
      </c>
      <c r="L9334" s="9">
        <v>129999.99999999999</v>
      </c>
      <c r="M9334" s="10">
        <v>0.39999999999999997</v>
      </c>
      <c r="N9334" s="4" t="s">
        <v>18</v>
      </c>
      <c r="O9334" s="4" t="str">
        <f>TEXT(Table1[[#This Row],[Invoice Date]],"yyyy")</f>
        <v>2021</v>
      </c>
      <c r="P9334" s="4" t="str">
        <f>TEXT(Table1[[#This Row],[Invoice Date]],"mmm")</f>
        <v>Dec</v>
      </c>
      <c r="Q9334" s="27">
        <f>WEEKNUM(Table1[[#This Row],[Invoice Date]]) + IF(YEAR(Table1[[#This Row],[Invoice Date]])=2021, 52, 0)</f>
        <v>103</v>
      </c>
    </row>
    <row r="9335" spans="2:17" ht="14.25" customHeight="1" x14ac:dyDescent="0.3">
      <c r="B9335" s="4" t="s">
        <v>14</v>
      </c>
      <c r="C9335" s="33">
        <v>1185732</v>
      </c>
      <c r="D9335" s="5">
        <v>44545</v>
      </c>
      <c r="E9335" s="4" t="s">
        <v>36</v>
      </c>
      <c r="F9335" s="4" t="s">
        <v>74</v>
      </c>
      <c r="G9335" s="4" t="s">
        <v>75</v>
      </c>
      <c r="H9335" s="6" t="s">
        <v>22</v>
      </c>
      <c r="I9335" s="7">
        <v>60</v>
      </c>
      <c r="J9335" s="8">
        <v>550</v>
      </c>
      <c r="K9335" s="9">
        <v>330000</v>
      </c>
      <c r="L9335" s="9">
        <v>132000</v>
      </c>
      <c r="M9335" s="10">
        <v>0.39999999999999997</v>
      </c>
      <c r="N9335" s="4" t="s">
        <v>18</v>
      </c>
      <c r="O9335" s="4" t="str">
        <f>TEXT(Table1[[#This Row],[Invoice Date]],"yyyy")</f>
        <v>2021</v>
      </c>
      <c r="P9335" s="4" t="str">
        <f>TEXT(Table1[[#This Row],[Invoice Date]],"mmm")</f>
        <v>Dec</v>
      </c>
      <c r="Q9335" s="27">
        <f>WEEKNUM(Table1[[#This Row],[Invoice Date]]) + IF(YEAR(Table1[[#This Row],[Invoice Date]])=2021, 52, 0)</f>
        <v>103</v>
      </c>
    </row>
    <row r="9336" spans="2:17" ht="14.25" customHeight="1" x14ac:dyDescent="0.3">
      <c r="B9336" s="4" t="s">
        <v>14</v>
      </c>
      <c r="C9336" s="33">
        <v>1185732</v>
      </c>
      <c r="D9336" s="5">
        <v>44545</v>
      </c>
      <c r="E9336" s="4" t="s">
        <v>36</v>
      </c>
      <c r="F9336" s="4" t="s">
        <v>74</v>
      </c>
      <c r="G9336" s="4" t="s">
        <v>75</v>
      </c>
      <c r="H9336" s="6" t="s">
        <v>23</v>
      </c>
      <c r="I9336" s="7">
        <v>64.999999999999986</v>
      </c>
      <c r="J9336" s="8">
        <v>650</v>
      </c>
      <c r="K9336" s="9">
        <v>422499.99999999988</v>
      </c>
      <c r="L9336" s="9">
        <v>232374.99999999994</v>
      </c>
      <c r="M9336" s="10">
        <v>0.55000000000000004</v>
      </c>
      <c r="N9336" s="4" t="s">
        <v>18</v>
      </c>
      <c r="O9336" s="4" t="str">
        <f>TEXT(Table1[[#This Row],[Invoice Date]],"yyyy")</f>
        <v>2021</v>
      </c>
      <c r="P9336" s="4" t="str">
        <f>TEXT(Table1[[#This Row],[Invoice Date]],"mmm")</f>
        <v>Dec</v>
      </c>
      <c r="Q9336" s="27">
        <f>WEEKNUM(Table1[[#This Row],[Invoice Date]]) + IF(YEAR(Table1[[#This Row],[Invoice Date]])=2021, 52, 0)</f>
        <v>103</v>
      </c>
    </row>
    <row r="9337" spans="2:17" ht="14.25" customHeight="1" x14ac:dyDescent="0.3">
      <c r="B9337" s="4" t="s">
        <v>26</v>
      </c>
      <c r="C9337" s="33">
        <v>1197831</v>
      </c>
      <c r="D9337" s="5">
        <v>44545</v>
      </c>
      <c r="E9337" s="4" t="s">
        <v>36</v>
      </c>
      <c r="F9337" s="4" t="s">
        <v>74</v>
      </c>
      <c r="G9337" s="4" t="s">
        <v>75</v>
      </c>
      <c r="H9337" s="6" t="s">
        <v>17</v>
      </c>
      <c r="I9337" s="7">
        <v>60</v>
      </c>
      <c r="J9337" s="8">
        <v>850</v>
      </c>
      <c r="K9337" s="9">
        <v>510000</v>
      </c>
      <c r="L9337" s="9">
        <v>255000</v>
      </c>
      <c r="M9337" s="10">
        <v>0.5</v>
      </c>
      <c r="N9337" s="4" t="s">
        <v>18</v>
      </c>
      <c r="O9337" s="4" t="str">
        <f>TEXT(Table1[[#This Row],[Invoice Date]],"yyyy")</f>
        <v>2021</v>
      </c>
      <c r="P9337" s="4" t="str">
        <f>TEXT(Table1[[#This Row],[Invoice Date]],"mmm")</f>
        <v>Dec</v>
      </c>
      <c r="Q9337" s="27">
        <f>WEEKNUM(Table1[[#This Row],[Invoice Date]]) + IF(YEAR(Table1[[#This Row],[Invoice Date]])=2021, 52, 0)</f>
        <v>103</v>
      </c>
    </row>
    <row r="9338" spans="2:17" ht="14.25" customHeight="1" x14ac:dyDescent="0.3">
      <c r="B9338" s="4" t="s">
        <v>14</v>
      </c>
      <c r="C9338" s="33">
        <v>1185732</v>
      </c>
      <c r="D9338" s="5">
        <v>44546</v>
      </c>
      <c r="E9338" s="4" t="s">
        <v>15</v>
      </c>
      <c r="F9338" s="4" t="s">
        <v>40</v>
      </c>
      <c r="G9338" s="4" t="s">
        <v>41</v>
      </c>
      <c r="H9338" s="6" t="s">
        <v>19</v>
      </c>
      <c r="I9338" s="7">
        <v>35</v>
      </c>
      <c r="J9338" s="8">
        <v>68</v>
      </c>
      <c r="K9338" s="9">
        <v>2380</v>
      </c>
      <c r="L9338" s="9">
        <v>761.6</v>
      </c>
      <c r="M9338" s="10">
        <v>0.32</v>
      </c>
      <c r="N9338" s="4" t="s">
        <v>24</v>
      </c>
      <c r="O9338" s="4" t="str">
        <f>TEXT(Table1[[#This Row],[Invoice Date]],"yyyy")</f>
        <v>2021</v>
      </c>
      <c r="P9338" s="4" t="str">
        <f>TEXT(Table1[[#This Row],[Invoice Date]],"mmm")</f>
        <v>Dec</v>
      </c>
      <c r="Q9338" s="27">
        <f>WEEKNUM(Table1[[#This Row],[Invoice Date]]) + IF(YEAR(Table1[[#This Row],[Invoice Date]])=2021, 52, 0)</f>
        <v>103</v>
      </c>
    </row>
    <row r="9339" spans="2:17" ht="14.25" customHeight="1" x14ac:dyDescent="0.3">
      <c r="B9339" s="4" t="s">
        <v>14</v>
      </c>
      <c r="C9339" s="33">
        <v>1185732</v>
      </c>
      <c r="D9339" s="5">
        <v>44546</v>
      </c>
      <c r="E9339" s="4" t="s">
        <v>15</v>
      </c>
      <c r="F9339" s="4" t="s">
        <v>40</v>
      </c>
      <c r="G9339" s="4" t="s">
        <v>41</v>
      </c>
      <c r="H9339" s="6" t="s">
        <v>19</v>
      </c>
      <c r="I9339" s="7">
        <v>47</v>
      </c>
      <c r="J9339" s="8">
        <v>63</v>
      </c>
      <c r="K9339" s="9">
        <v>2961</v>
      </c>
      <c r="L9339" s="9">
        <v>1243.6199999999999</v>
      </c>
      <c r="M9339" s="10">
        <v>0.42</v>
      </c>
      <c r="N9339" s="4" t="s">
        <v>83</v>
      </c>
      <c r="O9339" s="4" t="str">
        <f>TEXT(Table1[[#This Row],[Invoice Date]],"yyyy")</f>
        <v>2021</v>
      </c>
      <c r="P9339" s="4" t="str">
        <f>TEXT(Table1[[#This Row],[Invoice Date]],"mmm")</f>
        <v>Dec</v>
      </c>
      <c r="Q9339" s="27">
        <f>WEEKNUM(Table1[[#This Row],[Invoice Date]]) + IF(YEAR(Table1[[#This Row],[Invoice Date]])=2021, 52, 0)</f>
        <v>103</v>
      </c>
    </row>
    <row r="9340" spans="2:17" ht="14.25" customHeight="1" x14ac:dyDescent="0.3">
      <c r="B9340" s="4" t="s">
        <v>14</v>
      </c>
      <c r="C9340" s="33">
        <v>1185732</v>
      </c>
      <c r="D9340" s="5">
        <v>44546</v>
      </c>
      <c r="E9340" s="4" t="s">
        <v>15</v>
      </c>
      <c r="F9340" s="4" t="s">
        <v>118</v>
      </c>
      <c r="G9340" s="4" t="s">
        <v>93</v>
      </c>
      <c r="H9340" s="6" t="s">
        <v>21</v>
      </c>
      <c r="I9340" s="7">
        <v>53</v>
      </c>
      <c r="J9340" s="8">
        <v>102</v>
      </c>
      <c r="K9340" s="9">
        <v>5406</v>
      </c>
      <c r="L9340" s="9">
        <v>2757.06</v>
      </c>
      <c r="M9340" s="10">
        <v>0.51</v>
      </c>
      <c r="N9340" s="4" t="s">
        <v>83</v>
      </c>
      <c r="O9340" s="4" t="str">
        <f>TEXT(Table1[[#This Row],[Invoice Date]],"yyyy")</f>
        <v>2021</v>
      </c>
      <c r="P9340" s="4" t="str">
        <f>TEXT(Table1[[#This Row],[Invoice Date]],"mmm")</f>
        <v>Dec</v>
      </c>
      <c r="Q9340" s="27">
        <f>WEEKNUM(Table1[[#This Row],[Invoice Date]]) + IF(YEAR(Table1[[#This Row],[Invoice Date]])=2021, 52, 0)</f>
        <v>103</v>
      </c>
    </row>
    <row r="9341" spans="2:17" ht="14.25" customHeight="1" x14ac:dyDescent="0.3">
      <c r="B9341" s="4" t="s">
        <v>30</v>
      </c>
      <c r="C9341" s="34">
        <v>1128299</v>
      </c>
      <c r="D9341" s="5">
        <v>44546</v>
      </c>
      <c r="E9341" s="4" t="s">
        <v>15</v>
      </c>
      <c r="F9341" s="4" t="s">
        <v>118</v>
      </c>
      <c r="G9341" s="4" t="s">
        <v>93</v>
      </c>
      <c r="H9341" s="6" t="s">
        <v>20</v>
      </c>
      <c r="I9341" s="7">
        <v>50</v>
      </c>
      <c r="J9341" s="8">
        <v>112</v>
      </c>
      <c r="K9341" s="9">
        <v>5600</v>
      </c>
      <c r="L9341" s="9">
        <v>2968</v>
      </c>
      <c r="M9341" s="10">
        <v>0.53</v>
      </c>
      <c r="N9341" s="4" t="s">
        <v>83</v>
      </c>
      <c r="O9341" s="4" t="str">
        <f>TEXT(Table1[[#This Row],[Invoice Date]],"yyyy")</f>
        <v>2021</v>
      </c>
      <c r="P9341" s="4" t="str">
        <f>TEXT(Table1[[#This Row],[Invoice Date]],"mmm")</f>
        <v>Dec</v>
      </c>
      <c r="Q9341" s="27">
        <f>WEEKNUM(Table1[[#This Row],[Invoice Date]]) + IF(YEAR(Table1[[#This Row],[Invoice Date]])=2021, 52, 0)</f>
        <v>103</v>
      </c>
    </row>
    <row r="9342" spans="2:17" ht="14.25" customHeight="1" x14ac:dyDescent="0.3">
      <c r="B9342" s="4" t="s">
        <v>14</v>
      </c>
      <c r="C9342" s="33">
        <v>1185732</v>
      </c>
      <c r="D9342" s="5">
        <v>44546</v>
      </c>
      <c r="E9342" s="4" t="s">
        <v>15</v>
      </c>
      <c r="F9342" s="4" t="s">
        <v>118</v>
      </c>
      <c r="G9342" s="4" t="s">
        <v>93</v>
      </c>
      <c r="H9342" s="6" t="s">
        <v>22</v>
      </c>
      <c r="I9342" s="7">
        <v>61</v>
      </c>
      <c r="J9342" s="8">
        <v>95</v>
      </c>
      <c r="K9342" s="9">
        <v>5795</v>
      </c>
      <c r="L9342" s="9">
        <v>2897.5</v>
      </c>
      <c r="M9342" s="10">
        <v>0.5</v>
      </c>
      <c r="N9342" s="4" t="s">
        <v>83</v>
      </c>
      <c r="O9342" s="4" t="str">
        <f>TEXT(Table1[[#This Row],[Invoice Date]],"yyyy")</f>
        <v>2021</v>
      </c>
      <c r="P9342" s="4" t="str">
        <f>TEXT(Table1[[#This Row],[Invoice Date]],"mmm")</f>
        <v>Dec</v>
      </c>
      <c r="Q9342" s="27">
        <f>WEEKNUM(Table1[[#This Row],[Invoice Date]]) + IF(YEAR(Table1[[#This Row],[Invoice Date]])=2021, 52, 0)</f>
        <v>103</v>
      </c>
    </row>
    <row r="9343" spans="2:17" ht="14.25" customHeight="1" x14ac:dyDescent="0.3">
      <c r="B9343" s="4" t="s">
        <v>26</v>
      </c>
      <c r="C9343" s="33">
        <v>1197831</v>
      </c>
      <c r="D9343" s="5">
        <v>44546</v>
      </c>
      <c r="E9343" s="4" t="s">
        <v>27</v>
      </c>
      <c r="F9343" s="4" t="s">
        <v>100</v>
      </c>
      <c r="G9343" s="4" t="s">
        <v>101</v>
      </c>
      <c r="H9343" s="6" t="s">
        <v>21</v>
      </c>
      <c r="I9343" s="7">
        <v>41</v>
      </c>
      <c r="J9343" s="8">
        <v>143</v>
      </c>
      <c r="K9343" s="9">
        <v>5863</v>
      </c>
      <c r="L9343" s="9">
        <v>2755.61</v>
      </c>
      <c r="M9343" s="10">
        <v>0.47000000000000003</v>
      </c>
      <c r="N9343" s="4" t="s">
        <v>24</v>
      </c>
      <c r="O9343" s="4" t="str">
        <f>TEXT(Table1[[#This Row],[Invoice Date]],"yyyy")</f>
        <v>2021</v>
      </c>
      <c r="P9343" s="4" t="str">
        <f>TEXT(Table1[[#This Row],[Invoice Date]],"mmm")</f>
        <v>Dec</v>
      </c>
      <c r="Q9343" s="27">
        <f>WEEKNUM(Table1[[#This Row],[Invoice Date]]) + IF(YEAR(Table1[[#This Row],[Invoice Date]])=2021, 52, 0)</f>
        <v>103</v>
      </c>
    </row>
    <row r="9344" spans="2:17" ht="14.25" customHeight="1" x14ac:dyDescent="0.3">
      <c r="B9344" s="4" t="s">
        <v>26</v>
      </c>
      <c r="C9344" s="33">
        <v>1197831</v>
      </c>
      <c r="D9344" s="5">
        <v>44546</v>
      </c>
      <c r="E9344" s="4" t="s">
        <v>27</v>
      </c>
      <c r="F9344" s="4" t="s">
        <v>100</v>
      </c>
      <c r="G9344" s="4" t="s">
        <v>101</v>
      </c>
      <c r="H9344" s="6" t="s">
        <v>20</v>
      </c>
      <c r="I9344" s="7">
        <v>43</v>
      </c>
      <c r="J9344" s="8">
        <v>158</v>
      </c>
      <c r="K9344" s="9">
        <v>6794</v>
      </c>
      <c r="L9344" s="9">
        <v>3057.3</v>
      </c>
      <c r="M9344" s="10">
        <v>0.45</v>
      </c>
      <c r="N9344" s="4" t="s">
        <v>24</v>
      </c>
      <c r="O9344" s="4" t="str">
        <f>TEXT(Table1[[#This Row],[Invoice Date]],"yyyy")</f>
        <v>2021</v>
      </c>
      <c r="P9344" s="4" t="str">
        <f>TEXT(Table1[[#This Row],[Invoice Date]],"mmm")</f>
        <v>Dec</v>
      </c>
      <c r="Q9344" s="27">
        <f>WEEKNUM(Table1[[#This Row],[Invoice Date]]) + IF(YEAR(Table1[[#This Row],[Invoice Date]])=2021, 52, 0)</f>
        <v>103</v>
      </c>
    </row>
    <row r="9345" spans="2:17" ht="14.25" customHeight="1" x14ac:dyDescent="0.3">
      <c r="B9345" s="4" t="s">
        <v>14</v>
      </c>
      <c r="C9345" s="33">
        <v>1185732</v>
      </c>
      <c r="D9345" s="5">
        <v>44546</v>
      </c>
      <c r="E9345" s="4" t="s">
        <v>15</v>
      </c>
      <c r="F9345" s="4" t="s">
        <v>118</v>
      </c>
      <c r="G9345" s="4" t="s">
        <v>93</v>
      </c>
      <c r="H9345" s="6" t="s">
        <v>19</v>
      </c>
      <c r="I9345" s="7">
        <v>52</v>
      </c>
      <c r="J9345" s="8">
        <v>135</v>
      </c>
      <c r="K9345" s="9">
        <v>7020</v>
      </c>
      <c r="L9345" s="9">
        <v>3650.4</v>
      </c>
      <c r="M9345" s="10">
        <v>0.52</v>
      </c>
      <c r="N9345" s="4" t="s">
        <v>83</v>
      </c>
      <c r="O9345" s="4" t="str">
        <f>TEXT(Table1[[#This Row],[Invoice Date]],"yyyy")</f>
        <v>2021</v>
      </c>
      <c r="P9345" s="4" t="str">
        <f>TEXT(Table1[[#This Row],[Invoice Date]],"mmm")</f>
        <v>Dec</v>
      </c>
      <c r="Q9345" s="27">
        <f>WEEKNUM(Table1[[#This Row],[Invoice Date]]) + IF(YEAR(Table1[[#This Row],[Invoice Date]])=2021, 52, 0)</f>
        <v>103</v>
      </c>
    </row>
    <row r="9346" spans="2:17" ht="14.25" customHeight="1" x14ac:dyDescent="0.3">
      <c r="B9346" s="4" t="s">
        <v>26</v>
      </c>
      <c r="C9346" s="33">
        <v>1197831</v>
      </c>
      <c r="D9346" s="5">
        <v>44546</v>
      </c>
      <c r="E9346" s="4" t="s">
        <v>27</v>
      </c>
      <c r="F9346" s="4" t="s">
        <v>100</v>
      </c>
      <c r="G9346" s="4" t="s">
        <v>101</v>
      </c>
      <c r="H9346" s="6" t="s">
        <v>21</v>
      </c>
      <c r="I9346" s="7">
        <v>56</v>
      </c>
      <c r="J9346" s="8">
        <v>133</v>
      </c>
      <c r="K9346" s="9">
        <v>7448</v>
      </c>
      <c r="L9346" s="9">
        <v>3872.96</v>
      </c>
      <c r="M9346" s="10">
        <v>0.52</v>
      </c>
      <c r="N9346" s="4" t="s">
        <v>83</v>
      </c>
      <c r="O9346" s="4" t="str">
        <f>TEXT(Table1[[#This Row],[Invoice Date]],"yyyy")</f>
        <v>2021</v>
      </c>
      <c r="P9346" s="4" t="str">
        <f>TEXT(Table1[[#This Row],[Invoice Date]],"mmm")</f>
        <v>Dec</v>
      </c>
      <c r="Q9346" s="27">
        <f>WEEKNUM(Table1[[#This Row],[Invoice Date]]) + IF(YEAR(Table1[[#This Row],[Invoice Date]])=2021, 52, 0)</f>
        <v>103</v>
      </c>
    </row>
    <row r="9347" spans="2:17" ht="14.25" customHeight="1" x14ac:dyDescent="0.3">
      <c r="B9347" s="4" t="s">
        <v>26</v>
      </c>
      <c r="C9347" s="33">
        <v>1197831</v>
      </c>
      <c r="D9347" s="5">
        <v>44546</v>
      </c>
      <c r="E9347" s="4" t="s">
        <v>27</v>
      </c>
      <c r="F9347" s="4" t="s">
        <v>100</v>
      </c>
      <c r="G9347" s="4" t="s">
        <v>101</v>
      </c>
      <c r="H9347" s="6" t="s">
        <v>22</v>
      </c>
      <c r="I9347" s="7">
        <v>65</v>
      </c>
      <c r="J9347" s="8">
        <v>124</v>
      </c>
      <c r="K9347" s="9">
        <v>8060</v>
      </c>
      <c r="L9347" s="9">
        <v>4030</v>
      </c>
      <c r="M9347" s="10">
        <v>0.5</v>
      </c>
      <c r="N9347" s="4" t="s">
        <v>83</v>
      </c>
      <c r="O9347" s="4" t="str">
        <f>TEXT(Table1[[#This Row],[Invoice Date]],"yyyy")</f>
        <v>2021</v>
      </c>
      <c r="P9347" s="4" t="str">
        <f>TEXT(Table1[[#This Row],[Invoice Date]],"mmm")</f>
        <v>Dec</v>
      </c>
      <c r="Q9347" s="27">
        <f>WEEKNUM(Table1[[#This Row],[Invoice Date]]) + IF(YEAR(Table1[[#This Row],[Invoice Date]])=2021, 52, 0)</f>
        <v>103</v>
      </c>
    </row>
    <row r="9348" spans="2:17" ht="14.25" customHeight="1" x14ac:dyDescent="0.3">
      <c r="B9348" s="4" t="s">
        <v>26</v>
      </c>
      <c r="C9348" s="33">
        <v>1197831</v>
      </c>
      <c r="D9348" s="5">
        <v>44546</v>
      </c>
      <c r="E9348" s="4" t="s">
        <v>27</v>
      </c>
      <c r="F9348" s="4" t="s">
        <v>100</v>
      </c>
      <c r="G9348" s="4" t="s">
        <v>101</v>
      </c>
      <c r="H9348" s="6" t="s">
        <v>20</v>
      </c>
      <c r="I9348" s="7">
        <v>59</v>
      </c>
      <c r="J9348" s="8">
        <v>137</v>
      </c>
      <c r="K9348" s="9">
        <v>8083</v>
      </c>
      <c r="L9348" s="9">
        <v>4364.8200000000006</v>
      </c>
      <c r="M9348" s="10">
        <v>0.54</v>
      </c>
      <c r="N9348" s="4" t="s">
        <v>83</v>
      </c>
      <c r="O9348" s="4" t="str">
        <f>TEXT(Table1[[#This Row],[Invoice Date]],"yyyy")</f>
        <v>2021</v>
      </c>
      <c r="P9348" s="4" t="str">
        <f>TEXT(Table1[[#This Row],[Invoice Date]],"mmm")</f>
        <v>Dec</v>
      </c>
      <c r="Q9348" s="27">
        <f>WEEKNUM(Table1[[#This Row],[Invoice Date]]) + IF(YEAR(Table1[[#This Row],[Invoice Date]])=2021, 52, 0)</f>
        <v>103</v>
      </c>
    </row>
    <row r="9349" spans="2:17" ht="14.25" customHeight="1" x14ac:dyDescent="0.3">
      <c r="B9349" s="4" t="s">
        <v>14</v>
      </c>
      <c r="C9349" s="33">
        <v>1185732</v>
      </c>
      <c r="D9349" s="5">
        <v>44546</v>
      </c>
      <c r="E9349" s="4" t="s">
        <v>15</v>
      </c>
      <c r="F9349" s="4" t="s">
        <v>118</v>
      </c>
      <c r="G9349" s="4" t="s">
        <v>93</v>
      </c>
      <c r="H9349" s="6" t="s">
        <v>23</v>
      </c>
      <c r="I9349" s="7">
        <v>68</v>
      </c>
      <c r="J9349" s="8">
        <v>122</v>
      </c>
      <c r="K9349" s="9">
        <v>8296</v>
      </c>
      <c r="L9349" s="9">
        <v>4562.8</v>
      </c>
      <c r="M9349" s="10">
        <v>0.55000000000000004</v>
      </c>
      <c r="N9349" s="4" t="s">
        <v>83</v>
      </c>
      <c r="O9349" s="4" t="str">
        <f>TEXT(Table1[[#This Row],[Invoice Date]],"yyyy")</f>
        <v>2021</v>
      </c>
      <c r="P9349" s="4" t="str">
        <f>TEXT(Table1[[#This Row],[Invoice Date]],"mmm")</f>
        <v>Dec</v>
      </c>
      <c r="Q9349" s="27">
        <f>WEEKNUM(Table1[[#This Row],[Invoice Date]]) + IF(YEAR(Table1[[#This Row],[Invoice Date]])=2021, 52, 0)</f>
        <v>103</v>
      </c>
    </row>
    <row r="9350" spans="2:17" ht="14.25" customHeight="1" x14ac:dyDescent="0.3">
      <c r="B9350" s="4" t="s">
        <v>26</v>
      </c>
      <c r="C9350" s="33">
        <v>1197831</v>
      </c>
      <c r="D9350" s="5">
        <v>44546</v>
      </c>
      <c r="E9350" s="4" t="s">
        <v>27</v>
      </c>
      <c r="F9350" s="4" t="s">
        <v>100</v>
      </c>
      <c r="G9350" s="4" t="s">
        <v>101</v>
      </c>
      <c r="H9350" s="6" t="s">
        <v>22</v>
      </c>
      <c r="I9350" s="7">
        <v>54</v>
      </c>
      <c r="J9350" s="8">
        <v>157</v>
      </c>
      <c r="K9350" s="9">
        <v>8478</v>
      </c>
      <c r="L9350" s="9">
        <v>3221.64</v>
      </c>
      <c r="M9350" s="10">
        <v>0.38</v>
      </c>
      <c r="N9350" s="4" t="s">
        <v>24</v>
      </c>
      <c r="O9350" s="4" t="str">
        <f>TEXT(Table1[[#This Row],[Invoice Date]],"yyyy")</f>
        <v>2021</v>
      </c>
      <c r="P9350" s="4" t="str">
        <f>TEXT(Table1[[#This Row],[Invoice Date]],"mmm")</f>
        <v>Dec</v>
      </c>
      <c r="Q9350" s="27">
        <f>WEEKNUM(Table1[[#This Row],[Invoice Date]]) + IF(YEAR(Table1[[#This Row],[Invoice Date]])=2021, 52, 0)</f>
        <v>103</v>
      </c>
    </row>
    <row r="9351" spans="2:17" ht="14.25" customHeight="1" x14ac:dyDescent="0.3">
      <c r="B9351" s="4" t="s">
        <v>26</v>
      </c>
      <c r="C9351" s="33">
        <v>1197831</v>
      </c>
      <c r="D9351" s="5">
        <v>44546</v>
      </c>
      <c r="E9351" s="4" t="s">
        <v>27</v>
      </c>
      <c r="F9351" s="4" t="s">
        <v>100</v>
      </c>
      <c r="G9351" s="4" t="s">
        <v>101</v>
      </c>
      <c r="H9351" s="6" t="s">
        <v>19</v>
      </c>
      <c r="I9351" s="7">
        <v>44</v>
      </c>
      <c r="J9351" s="8">
        <v>201</v>
      </c>
      <c r="K9351" s="9">
        <v>8844</v>
      </c>
      <c r="L9351" s="9">
        <v>3272.2799999999997</v>
      </c>
      <c r="M9351" s="10">
        <v>0.37</v>
      </c>
      <c r="N9351" s="4" t="s">
        <v>24</v>
      </c>
      <c r="O9351" s="4" t="str">
        <f>TEXT(Table1[[#This Row],[Invoice Date]],"yyyy")</f>
        <v>2021</v>
      </c>
      <c r="P9351" s="4" t="str">
        <f>TEXT(Table1[[#This Row],[Invoice Date]],"mmm")</f>
        <v>Dec</v>
      </c>
      <c r="Q9351" s="27">
        <f>WEEKNUM(Table1[[#This Row],[Invoice Date]]) + IF(YEAR(Table1[[#This Row],[Invoice Date]])=2021, 52, 0)</f>
        <v>103</v>
      </c>
    </row>
    <row r="9352" spans="2:17" ht="14.25" customHeight="1" x14ac:dyDescent="0.3">
      <c r="B9352" s="4" t="s">
        <v>26</v>
      </c>
      <c r="C9352" s="33">
        <v>1197831</v>
      </c>
      <c r="D9352" s="5">
        <v>44546</v>
      </c>
      <c r="E9352" s="4" t="s">
        <v>27</v>
      </c>
      <c r="F9352" s="4" t="s">
        <v>100</v>
      </c>
      <c r="G9352" s="4" t="s">
        <v>101</v>
      </c>
      <c r="H9352" s="6" t="s">
        <v>19</v>
      </c>
      <c r="I9352" s="7">
        <v>58</v>
      </c>
      <c r="J9352" s="8">
        <v>155</v>
      </c>
      <c r="K9352" s="9">
        <v>8990</v>
      </c>
      <c r="L9352" s="9">
        <v>4405.1000000000004</v>
      </c>
      <c r="M9352" s="10">
        <v>0.49</v>
      </c>
      <c r="N9352" s="4" t="s">
        <v>83</v>
      </c>
      <c r="O9352" s="4" t="str">
        <f>TEXT(Table1[[#This Row],[Invoice Date]],"yyyy")</f>
        <v>2021</v>
      </c>
      <c r="P9352" s="4" t="str">
        <f>TEXT(Table1[[#This Row],[Invoice Date]],"mmm")</f>
        <v>Dec</v>
      </c>
      <c r="Q9352" s="27">
        <f>WEEKNUM(Table1[[#This Row],[Invoice Date]]) + IF(YEAR(Table1[[#This Row],[Invoice Date]])=2021, 52, 0)</f>
        <v>103</v>
      </c>
    </row>
    <row r="9353" spans="2:17" ht="14.25" customHeight="1" x14ac:dyDescent="0.3">
      <c r="B9353" s="4" t="s">
        <v>14</v>
      </c>
      <c r="C9353" s="33">
        <v>1185732</v>
      </c>
      <c r="D9353" s="5">
        <v>44546</v>
      </c>
      <c r="E9353" s="4" t="s">
        <v>27</v>
      </c>
      <c r="F9353" s="4" t="s">
        <v>81</v>
      </c>
      <c r="G9353" s="4" t="s">
        <v>82</v>
      </c>
      <c r="H9353" s="6" t="s">
        <v>22</v>
      </c>
      <c r="I9353" s="7">
        <v>55</v>
      </c>
      <c r="J9353" s="8">
        <v>168</v>
      </c>
      <c r="K9353" s="9">
        <v>9240</v>
      </c>
      <c r="L9353" s="9">
        <v>4435.2</v>
      </c>
      <c r="M9353" s="10">
        <v>0.48</v>
      </c>
      <c r="N9353" s="4" t="s">
        <v>24</v>
      </c>
      <c r="O9353" s="4" t="str">
        <f>TEXT(Table1[[#This Row],[Invoice Date]],"yyyy")</f>
        <v>2021</v>
      </c>
      <c r="P9353" s="4" t="str">
        <f>TEXT(Table1[[#This Row],[Invoice Date]],"mmm")</f>
        <v>Dec</v>
      </c>
      <c r="Q9353" s="27">
        <f>WEEKNUM(Table1[[#This Row],[Invoice Date]]) + IF(YEAR(Table1[[#This Row],[Invoice Date]])=2021, 52, 0)</f>
        <v>103</v>
      </c>
    </row>
    <row r="9354" spans="2:17" ht="14.25" customHeight="1" x14ac:dyDescent="0.3">
      <c r="B9354" s="4" t="s">
        <v>26</v>
      </c>
      <c r="C9354" s="33">
        <v>1197831</v>
      </c>
      <c r="D9354" s="5">
        <v>44546</v>
      </c>
      <c r="E9354" s="4" t="s">
        <v>27</v>
      </c>
      <c r="F9354" s="4" t="s">
        <v>100</v>
      </c>
      <c r="G9354" s="4" t="s">
        <v>101</v>
      </c>
      <c r="H9354" s="6" t="s">
        <v>23</v>
      </c>
      <c r="I9354" s="7">
        <v>53</v>
      </c>
      <c r="J9354" s="8">
        <v>178</v>
      </c>
      <c r="K9354" s="9">
        <v>9434</v>
      </c>
      <c r="L9354" s="9">
        <v>5188.7000000000007</v>
      </c>
      <c r="M9354" s="10">
        <v>0.55000000000000004</v>
      </c>
      <c r="N9354" s="4" t="s">
        <v>24</v>
      </c>
      <c r="O9354" s="4" t="str">
        <f>TEXT(Table1[[#This Row],[Invoice Date]],"yyyy")</f>
        <v>2021</v>
      </c>
      <c r="P9354" s="4" t="str">
        <f>TEXT(Table1[[#This Row],[Invoice Date]],"mmm")</f>
        <v>Dec</v>
      </c>
      <c r="Q9354" s="27">
        <f>WEEKNUM(Table1[[#This Row],[Invoice Date]]) + IF(YEAR(Table1[[#This Row],[Invoice Date]])=2021, 52, 0)</f>
        <v>103</v>
      </c>
    </row>
    <row r="9355" spans="2:17" ht="14.25" customHeight="1" x14ac:dyDescent="0.3">
      <c r="B9355" s="4" t="s">
        <v>14</v>
      </c>
      <c r="C9355" s="33">
        <v>1185732</v>
      </c>
      <c r="D9355" s="5">
        <v>44546</v>
      </c>
      <c r="E9355" s="4" t="s">
        <v>27</v>
      </c>
      <c r="F9355" s="4" t="s">
        <v>81</v>
      </c>
      <c r="G9355" s="4" t="s">
        <v>82</v>
      </c>
      <c r="H9355" s="6" t="s">
        <v>20</v>
      </c>
      <c r="I9355" s="7">
        <v>53</v>
      </c>
      <c r="J9355" s="8">
        <v>192</v>
      </c>
      <c r="K9355" s="9">
        <v>10176</v>
      </c>
      <c r="L9355" s="9">
        <v>4375.6799999999994</v>
      </c>
      <c r="M9355" s="10">
        <v>0.42999999999999994</v>
      </c>
      <c r="N9355" s="4" t="s">
        <v>24</v>
      </c>
      <c r="O9355" s="4" t="str">
        <f>TEXT(Table1[[#This Row],[Invoice Date]],"yyyy")</f>
        <v>2021</v>
      </c>
      <c r="P9355" s="4" t="str">
        <f>TEXT(Table1[[#This Row],[Invoice Date]],"mmm")</f>
        <v>Dec</v>
      </c>
      <c r="Q9355" s="27">
        <f>WEEKNUM(Table1[[#This Row],[Invoice Date]]) + IF(YEAR(Table1[[#This Row],[Invoice Date]])=2021, 52, 0)</f>
        <v>103</v>
      </c>
    </row>
    <row r="9356" spans="2:17" ht="14.25" customHeight="1" x14ac:dyDescent="0.3">
      <c r="B9356" s="4" t="s">
        <v>14</v>
      </c>
      <c r="C9356" s="33">
        <v>1185732</v>
      </c>
      <c r="D9356" s="5">
        <v>44546</v>
      </c>
      <c r="E9356" s="4" t="s">
        <v>27</v>
      </c>
      <c r="F9356" s="4" t="s">
        <v>81</v>
      </c>
      <c r="G9356" s="4" t="s">
        <v>82</v>
      </c>
      <c r="H9356" s="6" t="s">
        <v>21</v>
      </c>
      <c r="I9356" s="7">
        <v>53</v>
      </c>
      <c r="J9356" s="8">
        <v>192</v>
      </c>
      <c r="K9356" s="9">
        <v>10176</v>
      </c>
      <c r="L9356" s="9">
        <v>4782.7199999999993</v>
      </c>
      <c r="M9356" s="10">
        <v>0.47</v>
      </c>
      <c r="N9356" s="4" t="s">
        <v>24</v>
      </c>
      <c r="O9356" s="4" t="str">
        <f>TEXT(Table1[[#This Row],[Invoice Date]],"yyyy")</f>
        <v>2021</v>
      </c>
      <c r="P9356" s="4" t="str">
        <f>TEXT(Table1[[#This Row],[Invoice Date]],"mmm")</f>
        <v>Dec</v>
      </c>
      <c r="Q9356" s="27">
        <f>WEEKNUM(Table1[[#This Row],[Invoice Date]]) + IF(YEAR(Table1[[#This Row],[Invoice Date]])=2021, 52, 0)</f>
        <v>103</v>
      </c>
    </row>
    <row r="9357" spans="2:17" ht="14.25" customHeight="1" x14ac:dyDescent="0.3">
      <c r="B9357" s="4" t="s">
        <v>26</v>
      </c>
      <c r="C9357" s="33">
        <v>1197831</v>
      </c>
      <c r="D9357" s="5">
        <v>44546</v>
      </c>
      <c r="E9357" s="4" t="s">
        <v>27</v>
      </c>
      <c r="F9357" s="4" t="s">
        <v>100</v>
      </c>
      <c r="G9357" s="4" t="s">
        <v>101</v>
      </c>
      <c r="H9357" s="6" t="s">
        <v>23</v>
      </c>
      <c r="I9357" s="7">
        <v>71</v>
      </c>
      <c r="J9357" s="8">
        <v>144</v>
      </c>
      <c r="K9357" s="9">
        <v>10224</v>
      </c>
      <c r="L9357" s="9">
        <v>6236.6399999999994</v>
      </c>
      <c r="M9357" s="10">
        <v>0.61</v>
      </c>
      <c r="N9357" s="4" t="s">
        <v>83</v>
      </c>
      <c r="O9357" s="4" t="str">
        <f>TEXT(Table1[[#This Row],[Invoice Date]],"yyyy")</f>
        <v>2021</v>
      </c>
      <c r="P9357" s="4" t="str">
        <f>TEXT(Table1[[#This Row],[Invoice Date]],"mmm")</f>
        <v>Dec</v>
      </c>
      <c r="Q9357" s="27">
        <f>WEEKNUM(Table1[[#This Row],[Invoice Date]]) + IF(YEAR(Table1[[#This Row],[Invoice Date]])=2021, 52, 0)</f>
        <v>103</v>
      </c>
    </row>
    <row r="9358" spans="2:17" ht="14.25" customHeight="1" x14ac:dyDescent="0.3">
      <c r="B9358" s="4" t="s">
        <v>14</v>
      </c>
      <c r="C9358" s="33">
        <v>1185732</v>
      </c>
      <c r="D9358" s="5">
        <v>44546</v>
      </c>
      <c r="E9358" s="4" t="s">
        <v>15</v>
      </c>
      <c r="F9358" s="4" t="s">
        <v>118</v>
      </c>
      <c r="G9358" s="4" t="s">
        <v>93</v>
      </c>
      <c r="H9358" s="6" t="s">
        <v>17</v>
      </c>
      <c r="I9358" s="7">
        <v>60</v>
      </c>
      <c r="J9358" s="8">
        <v>176</v>
      </c>
      <c r="K9358" s="9">
        <v>10560</v>
      </c>
      <c r="L9358" s="9">
        <v>5491.2</v>
      </c>
      <c r="M9358" s="10">
        <v>0.52</v>
      </c>
      <c r="N9358" s="4" t="s">
        <v>83</v>
      </c>
      <c r="O9358" s="4" t="str">
        <f>TEXT(Table1[[#This Row],[Invoice Date]],"yyyy")</f>
        <v>2021</v>
      </c>
      <c r="P9358" s="4" t="str">
        <f>TEXT(Table1[[#This Row],[Invoice Date]],"mmm")</f>
        <v>Dec</v>
      </c>
      <c r="Q9358" s="27">
        <f>WEEKNUM(Table1[[#This Row],[Invoice Date]]) + IF(YEAR(Table1[[#This Row],[Invoice Date]])=2021, 52, 0)</f>
        <v>103</v>
      </c>
    </row>
    <row r="9359" spans="2:17" ht="14.25" customHeight="1" x14ac:dyDescent="0.3">
      <c r="B9359" s="4" t="s">
        <v>14</v>
      </c>
      <c r="C9359" s="33">
        <v>1185732</v>
      </c>
      <c r="D9359" s="5">
        <v>44546</v>
      </c>
      <c r="E9359" s="4" t="s">
        <v>27</v>
      </c>
      <c r="F9359" s="4" t="s">
        <v>81</v>
      </c>
      <c r="G9359" s="4" t="s">
        <v>82</v>
      </c>
      <c r="H9359" s="6" t="s">
        <v>22</v>
      </c>
      <c r="I9359" s="7">
        <v>82</v>
      </c>
      <c r="J9359" s="8">
        <v>131</v>
      </c>
      <c r="K9359" s="9">
        <v>10742</v>
      </c>
      <c r="L9359" s="9">
        <v>6230.3600000000006</v>
      </c>
      <c r="M9359" s="10">
        <v>0.58000000000000007</v>
      </c>
      <c r="N9359" s="4" t="s">
        <v>83</v>
      </c>
      <c r="O9359" s="4" t="str">
        <f>TEXT(Table1[[#This Row],[Invoice Date]],"yyyy")</f>
        <v>2021</v>
      </c>
      <c r="P9359" s="4" t="str">
        <f>TEXT(Table1[[#This Row],[Invoice Date]],"mmm")</f>
        <v>Dec</v>
      </c>
      <c r="Q9359" s="27">
        <f>WEEKNUM(Table1[[#This Row],[Invoice Date]]) + IF(YEAR(Table1[[#This Row],[Invoice Date]])=2021, 52, 0)</f>
        <v>103</v>
      </c>
    </row>
    <row r="9360" spans="2:17" ht="14.25" customHeight="1" x14ac:dyDescent="0.3">
      <c r="B9360" s="4" t="s">
        <v>14</v>
      </c>
      <c r="C9360" s="33">
        <v>1185732</v>
      </c>
      <c r="D9360" s="5">
        <v>44546</v>
      </c>
      <c r="E9360" s="4" t="s">
        <v>27</v>
      </c>
      <c r="F9360" s="4" t="s">
        <v>81</v>
      </c>
      <c r="G9360" s="4" t="s">
        <v>82</v>
      </c>
      <c r="H9360" s="6" t="s">
        <v>20</v>
      </c>
      <c r="I9360" s="7">
        <v>69</v>
      </c>
      <c r="J9360" s="8">
        <v>162</v>
      </c>
      <c r="K9360" s="9">
        <v>11178</v>
      </c>
      <c r="L9360" s="9">
        <v>5812.56</v>
      </c>
      <c r="M9360" s="10">
        <v>0.52</v>
      </c>
      <c r="N9360" s="4" t="s">
        <v>83</v>
      </c>
      <c r="O9360" s="4" t="str">
        <f>TEXT(Table1[[#This Row],[Invoice Date]],"yyyy")</f>
        <v>2021</v>
      </c>
      <c r="P9360" s="4" t="str">
        <f>TEXT(Table1[[#This Row],[Invoice Date]],"mmm")</f>
        <v>Dec</v>
      </c>
      <c r="Q9360" s="27">
        <f>WEEKNUM(Table1[[#This Row],[Invoice Date]]) + IF(YEAR(Table1[[#This Row],[Invoice Date]])=2021, 52, 0)</f>
        <v>103</v>
      </c>
    </row>
    <row r="9361" spans="2:17" ht="14.25" customHeight="1" x14ac:dyDescent="0.3">
      <c r="B9361" s="4" t="s">
        <v>14</v>
      </c>
      <c r="C9361" s="33">
        <v>1185732</v>
      </c>
      <c r="D9361" s="5">
        <v>44546</v>
      </c>
      <c r="E9361" s="4" t="s">
        <v>27</v>
      </c>
      <c r="F9361" s="4" t="s">
        <v>81</v>
      </c>
      <c r="G9361" s="4" t="s">
        <v>82</v>
      </c>
      <c r="H9361" s="6" t="s">
        <v>21</v>
      </c>
      <c r="I9361" s="7">
        <v>72</v>
      </c>
      <c r="J9361" s="8">
        <v>156</v>
      </c>
      <c r="K9361" s="9">
        <v>11232</v>
      </c>
      <c r="L9361" s="9">
        <v>6065.2800000000007</v>
      </c>
      <c r="M9361" s="10">
        <v>0.54</v>
      </c>
      <c r="N9361" s="4" t="s">
        <v>83</v>
      </c>
      <c r="O9361" s="4" t="str">
        <f>TEXT(Table1[[#This Row],[Invoice Date]],"yyyy")</f>
        <v>2021</v>
      </c>
      <c r="P9361" s="4" t="str">
        <f>TEXT(Table1[[#This Row],[Invoice Date]],"mmm")</f>
        <v>Dec</v>
      </c>
      <c r="Q9361" s="27">
        <f>WEEKNUM(Table1[[#This Row],[Invoice Date]]) + IF(YEAR(Table1[[#This Row],[Invoice Date]])=2021, 52, 0)</f>
        <v>103</v>
      </c>
    </row>
    <row r="9362" spans="2:17" ht="14.25" customHeight="1" x14ac:dyDescent="0.3">
      <c r="B9362" s="4" t="s">
        <v>14</v>
      </c>
      <c r="C9362" s="33">
        <v>1185732</v>
      </c>
      <c r="D9362" s="5">
        <v>44546</v>
      </c>
      <c r="E9362" s="4" t="s">
        <v>27</v>
      </c>
      <c r="F9362" s="4" t="s">
        <v>81</v>
      </c>
      <c r="G9362" s="4" t="s">
        <v>82</v>
      </c>
      <c r="H9362" s="6" t="s">
        <v>23</v>
      </c>
      <c r="I9362" s="7">
        <v>59</v>
      </c>
      <c r="J9362" s="8">
        <v>194</v>
      </c>
      <c r="K9362" s="9">
        <v>11446</v>
      </c>
      <c r="L9362" s="9">
        <v>4578.3999999999996</v>
      </c>
      <c r="M9362" s="10">
        <v>0.39999999999999997</v>
      </c>
      <c r="N9362" s="4" t="s">
        <v>24</v>
      </c>
      <c r="O9362" s="4" t="str">
        <f>TEXT(Table1[[#This Row],[Invoice Date]],"yyyy")</f>
        <v>2021</v>
      </c>
      <c r="P9362" s="4" t="str">
        <f>TEXT(Table1[[#This Row],[Invoice Date]],"mmm")</f>
        <v>Dec</v>
      </c>
      <c r="Q9362" s="27">
        <f>WEEKNUM(Table1[[#This Row],[Invoice Date]]) + IF(YEAR(Table1[[#This Row],[Invoice Date]])=2021, 52, 0)</f>
        <v>103</v>
      </c>
    </row>
    <row r="9363" spans="2:17" ht="14.25" customHeight="1" x14ac:dyDescent="0.3">
      <c r="B9363" s="4" t="s">
        <v>30</v>
      </c>
      <c r="C9363" s="34">
        <v>1128299</v>
      </c>
      <c r="D9363" s="5">
        <v>44546</v>
      </c>
      <c r="E9363" s="4" t="s">
        <v>48</v>
      </c>
      <c r="F9363" s="4" t="s">
        <v>49</v>
      </c>
      <c r="G9363" s="4" t="s">
        <v>68</v>
      </c>
      <c r="H9363" s="6" t="s">
        <v>22</v>
      </c>
      <c r="I9363" s="7">
        <v>64</v>
      </c>
      <c r="J9363" s="8">
        <v>179</v>
      </c>
      <c r="K9363" s="9">
        <v>11456</v>
      </c>
      <c r="L9363" s="9">
        <v>2978.56</v>
      </c>
      <c r="M9363" s="10">
        <v>0.26</v>
      </c>
      <c r="N9363" s="4" t="s">
        <v>24</v>
      </c>
      <c r="O9363" s="4" t="str">
        <f>TEXT(Table1[[#This Row],[Invoice Date]],"yyyy")</f>
        <v>2021</v>
      </c>
      <c r="P9363" s="4" t="str">
        <f>TEXT(Table1[[#This Row],[Invoice Date]],"mmm")</f>
        <v>Dec</v>
      </c>
      <c r="Q9363" s="27">
        <f>WEEKNUM(Table1[[#This Row],[Invoice Date]]) + IF(YEAR(Table1[[#This Row],[Invoice Date]])=2021, 52, 0)</f>
        <v>103</v>
      </c>
    </row>
    <row r="9364" spans="2:17" ht="14.25" customHeight="1" x14ac:dyDescent="0.3">
      <c r="B9364" s="4" t="s">
        <v>30</v>
      </c>
      <c r="C9364" s="34">
        <v>1128299</v>
      </c>
      <c r="D9364" s="5">
        <v>44546</v>
      </c>
      <c r="E9364" s="4" t="s">
        <v>48</v>
      </c>
      <c r="F9364" s="4" t="s">
        <v>49</v>
      </c>
      <c r="G9364" s="4" t="s">
        <v>68</v>
      </c>
      <c r="H9364" s="6" t="s">
        <v>21</v>
      </c>
      <c r="I9364" s="7">
        <v>58</v>
      </c>
      <c r="J9364" s="8">
        <v>204</v>
      </c>
      <c r="K9364" s="9">
        <v>11832</v>
      </c>
      <c r="L9364" s="9">
        <v>4022.8799999999997</v>
      </c>
      <c r="M9364" s="10">
        <v>0.33999999999999997</v>
      </c>
      <c r="N9364" s="4" t="s">
        <v>24</v>
      </c>
      <c r="O9364" s="4" t="str">
        <f>TEXT(Table1[[#This Row],[Invoice Date]],"yyyy")</f>
        <v>2021</v>
      </c>
      <c r="P9364" s="4" t="str">
        <f>TEXT(Table1[[#This Row],[Invoice Date]],"mmm")</f>
        <v>Dec</v>
      </c>
      <c r="Q9364" s="27">
        <f>WEEKNUM(Table1[[#This Row],[Invoice Date]]) + IF(YEAR(Table1[[#This Row],[Invoice Date]])=2021, 52, 0)</f>
        <v>103</v>
      </c>
    </row>
    <row r="9365" spans="2:17" ht="14.25" customHeight="1" x14ac:dyDescent="0.3">
      <c r="B9365" s="4" t="s">
        <v>26</v>
      </c>
      <c r="C9365" s="33">
        <v>1197831</v>
      </c>
      <c r="D9365" s="5">
        <v>44546</v>
      </c>
      <c r="E9365" s="4" t="s">
        <v>27</v>
      </c>
      <c r="F9365" s="4" t="s">
        <v>100</v>
      </c>
      <c r="G9365" s="4" t="s">
        <v>101</v>
      </c>
      <c r="H9365" s="6" t="s">
        <v>17</v>
      </c>
      <c r="I9365" s="7">
        <v>48</v>
      </c>
      <c r="J9365" s="8">
        <v>256</v>
      </c>
      <c r="K9365" s="9">
        <v>12288</v>
      </c>
      <c r="L9365" s="9">
        <v>5775.3600000000006</v>
      </c>
      <c r="M9365" s="10">
        <v>0.47000000000000003</v>
      </c>
      <c r="N9365" s="4" t="s">
        <v>24</v>
      </c>
      <c r="O9365" s="4" t="str">
        <f>TEXT(Table1[[#This Row],[Invoice Date]],"yyyy")</f>
        <v>2021</v>
      </c>
      <c r="P9365" s="4" t="str">
        <f>TEXT(Table1[[#This Row],[Invoice Date]],"mmm")</f>
        <v>Dec</v>
      </c>
      <c r="Q9365" s="27">
        <f>WEEKNUM(Table1[[#This Row],[Invoice Date]]) + IF(YEAR(Table1[[#This Row],[Invoice Date]])=2021, 52, 0)</f>
        <v>103</v>
      </c>
    </row>
    <row r="9366" spans="2:17" ht="14.25" customHeight="1" x14ac:dyDescent="0.3">
      <c r="B9366" s="4" t="s">
        <v>30</v>
      </c>
      <c r="C9366" s="34">
        <v>1128299</v>
      </c>
      <c r="D9366" s="5">
        <v>44546</v>
      </c>
      <c r="E9366" s="4" t="s">
        <v>27</v>
      </c>
      <c r="F9366" s="4" t="s">
        <v>81</v>
      </c>
      <c r="G9366" s="4" t="s">
        <v>82</v>
      </c>
      <c r="H9366" s="6" t="s">
        <v>17</v>
      </c>
      <c r="I9366" s="7">
        <v>46</v>
      </c>
      <c r="J9366" s="8">
        <v>272</v>
      </c>
      <c r="K9366" s="9">
        <v>12512</v>
      </c>
      <c r="L9366" s="9">
        <v>5755.5199999999995</v>
      </c>
      <c r="M9366" s="10">
        <v>0.45999999999999996</v>
      </c>
      <c r="N9366" s="4" t="s">
        <v>24</v>
      </c>
      <c r="O9366" s="4" t="str">
        <f>TEXT(Table1[[#This Row],[Invoice Date]],"yyyy")</f>
        <v>2021</v>
      </c>
      <c r="P9366" s="4" t="str">
        <f>TEXT(Table1[[#This Row],[Invoice Date]],"mmm")</f>
        <v>Dec</v>
      </c>
      <c r="Q9366" s="27">
        <f>WEEKNUM(Table1[[#This Row],[Invoice Date]]) + IF(YEAR(Table1[[#This Row],[Invoice Date]])=2021, 52, 0)</f>
        <v>103</v>
      </c>
    </row>
    <row r="9367" spans="2:17" ht="14.25" customHeight="1" x14ac:dyDescent="0.3">
      <c r="B9367" s="4" t="s">
        <v>30</v>
      </c>
      <c r="C9367" s="34">
        <v>1128299</v>
      </c>
      <c r="D9367" s="5">
        <v>44546</v>
      </c>
      <c r="E9367" s="4" t="s">
        <v>48</v>
      </c>
      <c r="F9367" s="4" t="s">
        <v>49</v>
      </c>
      <c r="G9367" s="4" t="s">
        <v>68</v>
      </c>
      <c r="H9367" s="6" t="s">
        <v>22</v>
      </c>
      <c r="I9367" s="7">
        <v>86</v>
      </c>
      <c r="J9367" s="8">
        <v>147</v>
      </c>
      <c r="K9367" s="9">
        <v>12642</v>
      </c>
      <c r="L9367" s="9">
        <v>4424.7</v>
      </c>
      <c r="M9367" s="10">
        <v>0.35</v>
      </c>
      <c r="N9367" s="4" t="s">
        <v>83</v>
      </c>
      <c r="O9367" s="4" t="str">
        <f>TEXT(Table1[[#This Row],[Invoice Date]],"yyyy")</f>
        <v>2021</v>
      </c>
      <c r="P9367" s="4" t="str">
        <f>TEXT(Table1[[#This Row],[Invoice Date]],"mmm")</f>
        <v>Dec</v>
      </c>
      <c r="Q9367" s="27">
        <f>WEEKNUM(Table1[[#This Row],[Invoice Date]]) + IF(YEAR(Table1[[#This Row],[Invoice Date]])=2021, 52, 0)</f>
        <v>103</v>
      </c>
    </row>
    <row r="9368" spans="2:17" ht="14.25" customHeight="1" x14ac:dyDescent="0.3">
      <c r="B9368" s="4" t="s">
        <v>30</v>
      </c>
      <c r="C9368" s="34">
        <v>1128299</v>
      </c>
      <c r="D9368" s="5">
        <v>44546</v>
      </c>
      <c r="E9368" s="4" t="s">
        <v>48</v>
      </c>
      <c r="F9368" s="4" t="s">
        <v>49</v>
      </c>
      <c r="G9368" s="4" t="s">
        <v>68</v>
      </c>
      <c r="H9368" s="6" t="s">
        <v>23</v>
      </c>
      <c r="I9368" s="7">
        <v>64</v>
      </c>
      <c r="J9368" s="8">
        <v>200</v>
      </c>
      <c r="K9368" s="9">
        <v>12800</v>
      </c>
      <c r="L9368" s="9">
        <v>6144</v>
      </c>
      <c r="M9368" s="10">
        <v>0.48</v>
      </c>
      <c r="N9368" s="4" t="s">
        <v>24</v>
      </c>
      <c r="O9368" s="4" t="str">
        <f>TEXT(Table1[[#This Row],[Invoice Date]],"yyyy")</f>
        <v>2021</v>
      </c>
      <c r="P9368" s="4" t="str">
        <f>TEXT(Table1[[#This Row],[Invoice Date]],"mmm")</f>
        <v>Dec</v>
      </c>
      <c r="Q9368" s="27">
        <f>WEEKNUM(Table1[[#This Row],[Invoice Date]]) + IF(YEAR(Table1[[#This Row],[Invoice Date]])=2021, 52, 0)</f>
        <v>103</v>
      </c>
    </row>
    <row r="9369" spans="2:17" ht="14.25" customHeight="1" x14ac:dyDescent="0.3">
      <c r="B9369" s="4" t="s">
        <v>30</v>
      </c>
      <c r="C9369" s="34">
        <v>1128299</v>
      </c>
      <c r="D9369" s="5">
        <v>44546</v>
      </c>
      <c r="E9369" s="4" t="s">
        <v>27</v>
      </c>
      <c r="F9369" s="4" t="s">
        <v>81</v>
      </c>
      <c r="G9369" s="4" t="s">
        <v>82</v>
      </c>
      <c r="H9369" s="6" t="s">
        <v>19</v>
      </c>
      <c r="I9369" s="7">
        <v>52</v>
      </c>
      <c r="J9369" s="8">
        <v>248</v>
      </c>
      <c r="K9369" s="9">
        <v>12896</v>
      </c>
      <c r="L9369" s="9">
        <v>5674.2399999999989</v>
      </c>
      <c r="M9369" s="10">
        <v>0.43999999999999995</v>
      </c>
      <c r="N9369" s="4" t="s">
        <v>24</v>
      </c>
      <c r="O9369" s="4" t="str">
        <f>TEXT(Table1[[#This Row],[Invoice Date]],"yyyy")</f>
        <v>2021</v>
      </c>
      <c r="P9369" s="4" t="str">
        <f>TEXT(Table1[[#This Row],[Invoice Date]],"mmm")</f>
        <v>Dec</v>
      </c>
      <c r="Q9369" s="27">
        <f>WEEKNUM(Table1[[#This Row],[Invoice Date]]) + IF(YEAR(Table1[[#This Row],[Invoice Date]])=2021, 52, 0)</f>
        <v>103</v>
      </c>
    </row>
    <row r="9370" spans="2:17" ht="14.25" customHeight="1" x14ac:dyDescent="0.3">
      <c r="B9370" s="4" t="s">
        <v>30</v>
      </c>
      <c r="C9370" s="34">
        <v>1128299</v>
      </c>
      <c r="D9370" s="5">
        <v>44546</v>
      </c>
      <c r="E9370" s="4" t="s">
        <v>48</v>
      </c>
      <c r="F9370" s="4" t="s">
        <v>49</v>
      </c>
      <c r="G9370" s="4" t="s">
        <v>68</v>
      </c>
      <c r="H9370" s="6" t="s">
        <v>20</v>
      </c>
      <c r="I9370" s="7">
        <v>75</v>
      </c>
      <c r="J9370" s="8">
        <v>174</v>
      </c>
      <c r="K9370" s="9">
        <v>13050</v>
      </c>
      <c r="L9370" s="9">
        <v>5220</v>
      </c>
      <c r="M9370" s="10">
        <v>0.4</v>
      </c>
      <c r="N9370" s="4" t="s">
        <v>83</v>
      </c>
      <c r="O9370" s="4" t="str">
        <f>TEXT(Table1[[#This Row],[Invoice Date]],"yyyy")</f>
        <v>2021</v>
      </c>
      <c r="P9370" s="4" t="str">
        <f>TEXT(Table1[[#This Row],[Invoice Date]],"mmm")</f>
        <v>Dec</v>
      </c>
      <c r="Q9370" s="27">
        <f>WEEKNUM(Table1[[#This Row],[Invoice Date]]) + IF(YEAR(Table1[[#This Row],[Invoice Date]])=2021, 52, 0)</f>
        <v>103</v>
      </c>
    </row>
    <row r="9371" spans="2:17" ht="14.25" customHeight="1" x14ac:dyDescent="0.3">
      <c r="B9371" s="4" t="s">
        <v>30</v>
      </c>
      <c r="C9371" s="34">
        <v>1128299</v>
      </c>
      <c r="D9371" s="5">
        <v>44546</v>
      </c>
      <c r="E9371" s="4" t="s">
        <v>48</v>
      </c>
      <c r="F9371" s="4" t="s">
        <v>49</v>
      </c>
      <c r="G9371" s="4" t="s">
        <v>68</v>
      </c>
      <c r="H9371" s="6" t="s">
        <v>20</v>
      </c>
      <c r="I9371" s="7">
        <v>64</v>
      </c>
      <c r="J9371" s="8">
        <v>204</v>
      </c>
      <c r="K9371" s="9">
        <v>13056</v>
      </c>
      <c r="L9371" s="9">
        <v>4308.4799999999996</v>
      </c>
      <c r="M9371" s="10">
        <v>0.32999999999999996</v>
      </c>
      <c r="N9371" s="4" t="s">
        <v>24</v>
      </c>
      <c r="O9371" s="4" t="str">
        <f>TEXT(Table1[[#This Row],[Invoice Date]],"yyyy")</f>
        <v>2021</v>
      </c>
      <c r="P9371" s="4" t="str">
        <f>TEXT(Table1[[#This Row],[Invoice Date]],"mmm")</f>
        <v>Dec</v>
      </c>
      <c r="Q9371" s="27">
        <f>WEEKNUM(Table1[[#This Row],[Invoice Date]]) + IF(YEAR(Table1[[#This Row],[Invoice Date]])=2021, 52, 0)</f>
        <v>103</v>
      </c>
    </row>
    <row r="9372" spans="2:17" ht="14.25" customHeight="1" x14ac:dyDescent="0.3">
      <c r="B9372" s="4" t="s">
        <v>26</v>
      </c>
      <c r="C9372" s="33">
        <v>1197831</v>
      </c>
      <c r="D9372" s="5">
        <v>44546</v>
      </c>
      <c r="E9372" s="4" t="s">
        <v>27</v>
      </c>
      <c r="F9372" s="4" t="s">
        <v>100</v>
      </c>
      <c r="G9372" s="4" t="s">
        <v>101</v>
      </c>
      <c r="H9372" s="6" t="s">
        <v>17</v>
      </c>
      <c r="I9372" s="7">
        <v>68</v>
      </c>
      <c r="J9372" s="8">
        <v>194</v>
      </c>
      <c r="K9372" s="9">
        <v>13192</v>
      </c>
      <c r="L9372" s="9">
        <v>6991.76</v>
      </c>
      <c r="M9372" s="10">
        <v>0.53</v>
      </c>
      <c r="N9372" s="4" t="s">
        <v>83</v>
      </c>
      <c r="O9372" s="4" t="str">
        <f>TEXT(Table1[[#This Row],[Invoice Date]],"yyyy")</f>
        <v>2021</v>
      </c>
      <c r="P9372" s="4" t="str">
        <f>TEXT(Table1[[#This Row],[Invoice Date]],"mmm")</f>
        <v>Dec</v>
      </c>
      <c r="Q9372" s="27">
        <f>WEEKNUM(Table1[[#This Row],[Invoice Date]]) + IF(YEAR(Table1[[#This Row],[Invoice Date]])=2021, 52, 0)</f>
        <v>103</v>
      </c>
    </row>
    <row r="9373" spans="2:17" ht="14.25" customHeight="1" x14ac:dyDescent="0.3">
      <c r="B9373" s="4" t="s">
        <v>30</v>
      </c>
      <c r="C9373" s="34">
        <v>1128299</v>
      </c>
      <c r="D9373" s="5">
        <v>44546</v>
      </c>
      <c r="E9373" s="4" t="s">
        <v>48</v>
      </c>
      <c r="F9373" s="4" t="s">
        <v>49</v>
      </c>
      <c r="G9373" s="4" t="s">
        <v>68</v>
      </c>
      <c r="H9373" s="6" t="s">
        <v>23</v>
      </c>
      <c r="I9373" s="7">
        <v>87</v>
      </c>
      <c r="J9373" s="8">
        <v>156</v>
      </c>
      <c r="K9373" s="9">
        <v>13572</v>
      </c>
      <c r="L9373" s="9">
        <v>7464.6</v>
      </c>
      <c r="M9373" s="10">
        <v>0.55000000000000004</v>
      </c>
      <c r="N9373" s="4" t="s">
        <v>83</v>
      </c>
      <c r="O9373" s="4" t="str">
        <f>TEXT(Table1[[#This Row],[Invoice Date]],"yyyy")</f>
        <v>2021</v>
      </c>
      <c r="P9373" s="4" t="str">
        <f>TEXT(Table1[[#This Row],[Invoice Date]],"mmm")</f>
        <v>Dec</v>
      </c>
      <c r="Q9373" s="27">
        <f>WEEKNUM(Table1[[#This Row],[Invoice Date]]) + IF(YEAR(Table1[[#This Row],[Invoice Date]])=2021, 52, 0)</f>
        <v>103</v>
      </c>
    </row>
    <row r="9374" spans="2:17" ht="14.25" customHeight="1" x14ac:dyDescent="0.3">
      <c r="B9374" s="4" t="s">
        <v>30</v>
      </c>
      <c r="C9374" s="34">
        <v>1128299</v>
      </c>
      <c r="D9374" s="5">
        <v>44546</v>
      </c>
      <c r="E9374" s="4" t="s">
        <v>48</v>
      </c>
      <c r="F9374" s="4" t="s">
        <v>49</v>
      </c>
      <c r="G9374" s="4" t="s">
        <v>68</v>
      </c>
      <c r="H9374" s="6" t="s">
        <v>21</v>
      </c>
      <c r="I9374" s="7">
        <v>78</v>
      </c>
      <c r="J9374" s="8">
        <v>180</v>
      </c>
      <c r="K9374" s="9">
        <v>14040</v>
      </c>
      <c r="L9374" s="9">
        <v>5756.4</v>
      </c>
      <c r="M9374" s="10">
        <v>0.41</v>
      </c>
      <c r="N9374" s="4" t="s">
        <v>83</v>
      </c>
      <c r="O9374" s="4" t="str">
        <f>TEXT(Table1[[#This Row],[Invoice Date]],"yyyy")</f>
        <v>2021</v>
      </c>
      <c r="P9374" s="4" t="str">
        <f>TEXT(Table1[[#This Row],[Invoice Date]],"mmm")</f>
        <v>Dec</v>
      </c>
      <c r="Q9374" s="27">
        <f>WEEKNUM(Table1[[#This Row],[Invoice Date]]) + IF(YEAR(Table1[[#This Row],[Invoice Date]])=2021, 52, 0)</f>
        <v>103</v>
      </c>
    </row>
    <row r="9375" spans="2:17" ht="14.25" customHeight="1" x14ac:dyDescent="0.3">
      <c r="B9375" s="4" t="s">
        <v>25</v>
      </c>
      <c r="C9375" s="33">
        <v>1185733</v>
      </c>
      <c r="D9375" s="5">
        <v>44546</v>
      </c>
      <c r="E9375" s="4" t="s">
        <v>48</v>
      </c>
      <c r="F9375" s="4" t="s">
        <v>49</v>
      </c>
      <c r="G9375" s="4" t="s">
        <v>68</v>
      </c>
      <c r="H9375" s="6" t="s">
        <v>19</v>
      </c>
      <c r="I9375" s="7">
        <v>55</v>
      </c>
      <c r="J9375" s="8">
        <v>256</v>
      </c>
      <c r="K9375" s="9">
        <v>14080</v>
      </c>
      <c r="L9375" s="9">
        <v>4364.8</v>
      </c>
      <c r="M9375" s="10">
        <v>0.31</v>
      </c>
      <c r="N9375" s="4" t="s">
        <v>24</v>
      </c>
      <c r="O9375" s="4" t="str">
        <f>TEXT(Table1[[#This Row],[Invoice Date]],"yyyy")</f>
        <v>2021</v>
      </c>
      <c r="P9375" s="4" t="str">
        <f>TEXT(Table1[[#This Row],[Invoice Date]],"mmm")</f>
        <v>Dec</v>
      </c>
      <c r="Q9375" s="27">
        <f>WEEKNUM(Table1[[#This Row],[Invoice Date]]) + IF(YEAR(Table1[[#This Row],[Invoice Date]])=2021, 52, 0)</f>
        <v>103</v>
      </c>
    </row>
    <row r="9376" spans="2:17" ht="14.25" customHeight="1" x14ac:dyDescent="0.3">
      <c r="B9376" s="4" t="s">
        <v>14</v>
      </c>
      <c r="C9376" s="33">
        <v>1185732</v>
      </c>
      <c r="D9376" s="5">
        <v>44546</v>
      </c>
      <c r="E9376" s="4" t="s">
        <v>27</v>
      </c>
      <c r="F9376" s="4" t="s">
        <v>81</v>
      </c>
      <c r="G9376" s="4" t="s">
        <v>82</v>
      </c>
      <c r="H9376" s="6" t="s">
        <v>23</v>
      </c>
      <c r="I9376" s="7">
        <v>87</v>
      </c>
      <c r="J9376" s="8">
        <v>175</v>
      </c>
      <c r="K9376" s="9">
        <v>15225</v>
      </c>
      <c r="L9376" s="9">
        <v>6851.2499999999991</v>
      </c>
      <c r="M9376" s="10">
        <v>0.44999999999999996</v>
      </c>
      <c r="N9376" s="4" t="s">
        <v>83</v>
      </c>
      <c r="O9376" s="4" t="str">
        <f>TEXT(Table1[[#This Row],[Invoice Date]],"yyyy")</f>
        <v>2021</v>
      </c>
      <c r="P9376" s="4" t="str">
        <f>TEXT(Table1[[#This Row],[Invoice Date]],"mmm")</f>
        <v>Dec</v>
      </c>
      <c r="Q9376" s="27">
        <f>WEEKNUM(Table1[[#This Row],[Invoice Date]]) + IF(YEAR(Table1[[#This Row],[Invoice Date]])=2021, 52, 0)</f>
        <v>103</v>
      </c>
    </row>
    <row r="9377" spans="2:17" ht="14.25" customHeight="1" x14ac:dyDescent="0.3">
      <c r="B9377" s="4" t="s">
        <v>25</v>
      </c>
      <c r="C9377" s="33">
        <v>1185733</v>
      </c>
      <c r="D9377" s="5">
        <v>44546</v>
      </c>
      <c r="E9377" s="4" t="s">
        <v>48</v>
      </c>
      <c r="F9377" s="4" t="s">
        <v>49</v>
      </c>
      <c r="G9377" s="4" t="s">
        <v>68</v>
      </c>
      <c r="H9377" s="6" t="s">
        <v>17</v>
      </c>
      <c r="I9377" s="7">
        <v>72</v>
      </c>
      <c r="J9377" s="8">
        <v>216</v>
      </c>
      <c r="K9377" s="9">
        <v>15552</v>
      </c>
      <c r="L9377" s="9">
        <v>6220.8</v>
      </c>
      <c r="M9377" s="10">
        <v>0.4</v>
      </c>
      <c r="N9377" s="4" t="s">
        <v>83</v>
      </c>
      <c r="O9377" s="4" t="str">
        <f>TEXT(Table1[[#This Row],[Invoice Date]],"yyyy")</f>
        <v>2021</v>
      </c>
      <c r="P9377" s="4" t="str">
        <f>TEXT(Table1[[#This Row],[Invoice Date]],"mmm")</f>
        <v>Dec</v>
      </c>
      <c r="Q9377" s="27">
        <f>WEEKNUM(Table1[[#This Row],[Invoice Date]]) + IF(YEAR(Table1[[#This Row],[Invoice Date]])=2021, 52, 0)</f>
        <v>103</v>
      </c>
    </row>
    <row r="9378" spans="2:17" ht="14.25" customHeight="1" x14ac:dyDescent="0.3">
      <c r="B9378" s="4" t="s">
        <v>30</v>
      </c>
      <c r="C9378" s="34">
        <v>1128299</v>
      </c>
      <c r="D9378" s="5">
        <v>44546</v>
      </c>
      <c r="E9378" s="4" t="s">
        <v>27</v>
      </c>
      <c r="F9378" s="4" t="s">
        <v>81</v>
      </c>
      <c r="G9378" s="4" t="s">
        <v>82</v>
      </c>
      <c r="H9378" s="6" t="s">
        <v>19</v>
      </c>
      <c r="I9378" s="7">
        <v>72</v>
      </c>
      <c r="J9378" s="8">
        <v>216</v>
      </c>
      <c r="K9378" s="9">
        <v>15552</v>
      </c>
      <c r="L9378" s="9">
        <v>7776</v>
      </c>
      <c r="M9378" s="10">
        <v>0.5</v>
      </c>
      <c r="N9378" s="4" t="s">
        <v>83</v>
      </c>
      <c r="O9378" s="4" t="str">
        <f>TEXT(Table1[[#This Row],[Invoice Date]],"yyyy")</f>
        <v>2021</v>
      </c>
      <c r="P9378" s="4" t="str">
        <f>TEXT(Table1[[#This Row],[Invoice Date]],"mmm")</f>
        <v>Dec</v>
      </c>
      <c r="Q9378" s="27">
        <f>WEEKNUM(Table1[[#This Row],[Invoice Date]]) + IF(YEAR(Table1[[#This Row],[Invoice Date]])=2021, 52, 0)</f>
        <v>103</v>
      </c>
    </row>
    <row r="9379" spans="2:17" ht="14.25" customHeight="1" x14ac:dyDescent="0.3">
      <c r="B9379" s="4" t="s">
        <v>25</v>
      </c>
      <c r="C9379" s="33">
        <v>1185733</v>
      </c>
      <c r="D9379" s="5">
        <v>44546</v>
      </c>
      <c r="E9379" s="4" t="s">
        <v>48</v>
      </c>
      <c r="F9379" s="4" t="s">
        <v>49</v>
      </c>
      <c r="G9379" s="4" t="s">
        <v>68</v>
      </c>
      <c r="H9379" s="6" t="s">
        <v>17</v>
      </c>
      <c r="I9379" s="7">
        <v>58</v>
      </c>
      <c r="J9379" s="8">
        <v>280</v>
      </c>
      <c r="K9379" s="9">
        <v>16240</v>
      </c>
      <c r="L9379" s="9">
        <v>5846.4</v>
      </c>
      <c r="M9379" s="10">
        <v>0.36</v>
      </c>
      <c r="N9379" s="4" t="s">
        <v>24</v>
      </c>
      <c r="O9379" s="4" t="str">
        <f>TEXT(Table1[[#This Row],[Invoice Date]],"yyyy")</f>
        <v>2021</v>
      </c>
      <c r="P9379" s="4" t="str">
        <f>TEXT(Table1[[#This Row],[Invoice Date]],"mmm")</f>
        <v>Dec</v>
      </c>
      <c r="Q9379" s="27">
        <f>WEEKNUM(Table1[[#This Row],[Invoice Date]]) + IF(YEAR(Table1[[#This Row],[Invoice Date]])=2021, 52, 0)</f>
        <v>103</v>
      </c>
    </row>
    <row r="9380" spans="2:17" ht="14.25" customHeight="1" x14ac:dyDescent="0.3">
      <c r="B9380" s="4" t="s">
        <v>25</v>
      </c>
      <c r="C9380" s="33">
        <v>1185733</v>
      </c>
      <c r="D9380" s="5">
        <v>44546</v>
      </c>
      <c r="E9380" s="4" t="s">
        <v>48</v>
      </c>
      <c r="F9380" s="4" t="s">
        <v>49</v>
      </c>
      <c r="G9380" s="4" t="s">
        <v>68</v>
      </c>
      <c r="H9380" s="6" t="s">
        <v>19</v>
      </c>
      <c r="I9380" s="7">
        <v>82</v>
      </c>
      <c r="J9380" s="8">
        <v>200</v>
      </c>
      <c r="K9380" s="9">
        <v>16400</v>
      </c>
      <c r="L9380" s="9">
        <v>5740</v>
      </c>
      <c r="M9380" s="10">
        <v>0.35</v>
      </c>
      <c r="N9380" s="4" t="s">
        <v>83</v>
      </c>
      <c r="O9380" s="4" t="str">
        <f>TEXT(Table1[[#This Row],[Invoice Date]],"yyyy")</f>
        <v>2021</v>
      </c>
      <c r="P9380" s="4" t="str">
        <f>TEXT(Table1[[#This Row],[Invoice Date]],"mmm")</f>
        <v>Dec</v>
      </c>
      <c r="Q9380" s="27">
        <f>WEEKNUM(Table1[[#This Row],[Invoice Date]]) + IF(YEAR(Table1[[#This Row],[Invoice Date]])=2021, 52, 0)</f>
        <v>103</v>
      </c>
    </row>
    <row r="9381" spans="2:17" ht="14.25" customHeight="1" x14ac:dyDescent="0.3">
      <c r="B9381" s="4" t="s">
        <v>30</v>
      </c>
      <c r="C9381" s="34">
        <v>1128299</v>
      </c>
      <c r="D9381" s="5">
        <v>44546</v>
      </c>
      <c r="E9381" s="4" t="s">
        <v>27</v>
      </c>
      <c r="F9381" s="4" t="s">
        <v>81</v>
      </c>
      <c r="G9381" s="4" t="s">
        <v>82</v>
      </c>
      <c r="H9381" s="6" t="s">
        <v>17</v>
      </c>
      <c r="I9381" s="7">
        <v>69</v>
      </c>
      <c r="J9381" s="8">
        <v>240</v>
      </c>
      <c r="K9381" s="9">
        <v>16560</v>
      </c>
      <c r="L9381" s="9">
        <v>8611.2000000000007</v>
      </c>
      <c r="M9381" s="10">
        <v>0.52</v>
      </c>
      <c r="N9381" s="4" t="s">
        <v>83</v>
      </c>
      <c r="O9381" s="4" t="str">
        <f>TEXT(Table1[[#This Row],[Invoice Date]],"yyyy")</f>
        <v>2021</v>
      </c>
      <c r="P9381" s="4" t="str">
        <f>TEXT(Table1[[#This Row],[Invoice Date]],"mmm")</f>
        <v>Dec</v>
      </c>
      <c r="Q9381" s="27">
        <f>WEEKNUM(Table1[[#This Row],[Invoice Date]]) + IF(YEAR(Table1[[#This Row],[Invoice Date]])=2021, 52, 0)</f>
        <v>103</v>
      </c>
    </row>
    <row r="9382" spans="2:17" ht="14.25" customHeight="1" x14ac:dyDescent="0.3">
      <c r="B9382" s="4" t="s">
        <v>14</v>
      </c>
      <c r="C9382" s="33">
        <v>1185732</v>
      </c>
      <c r="D9382" s="5">
        <v>44546</v>
      </c>
      <c r="E9382" s="4" t="s">
        <v>15</v>
      </c>
      <c r="F9382" s="4" t="s">
        <v>40</v>
      </c>
      <c r="G9382" s="4" t="s">
        <v>41</v>
      </c>
      <c r="H9382" s="6" t="s">
        <v>19</v>
      </c>
      <c r="I9382" s="7">
        <v>50</v>
      </c>
      <c r="J9382" s="8">
        <v>225</v>
      </c>
      <c r="K9382" s="9">
        <v>112500</v>
      </c>
      <c r="L9382" s="9">
        <v>33750</v>
      </c>
      <c r="M9382" s="10">
        <v>0.3</v>
      </c>
      <c r="N9382" s="4" t="s">
        <v>24</v>
      </c>
      <c r="O9382" s="4" t="str">
        <f>TEXT(Table1[[#This Row],[Invoice Date]],"yyyy")</f>
        <v>2021</v>
      </c>
      <c r="P9382" s="4" t="str">
        <f>TEXT(Table1[[#This Row],[Invoice Date]],"mmm")</f>
        <v>Dec</v>
      </c>
      <c r="Q9382" s="27">
        <f>WEEKNUM(Table1[[#This Row],[Invoice Date]]) + IF(YEAR(Table1[[#This Row],[Invoice Date]])=2021, 52, 0)</f>
        <v>103</v>
      </c>
    </row>
    <row r="9383" spans="2:17" ht="14.25" customHeight="1" x14ac:dyDescent="0.3">
      <c r="B9383" s="4" t="s">
        <v>14</v>
      </c>
      <c r="C9383" s="33">
        <v>1185732</v>
      </c>
      <c r="D9383" s="5">
        <v>44546</v>
      </c>
      <c r="E9383" s="4" t="s">
        <v>15</v>
      </c>
      <c r="F9383" s="4" t="s">
        <v>118</v>
      </c>
      <c r="G9383" s="4" t="s">
        <v>93</v>
      </c>
      <c r="H9383" s="6" t="s">
        <v>21</v>
      </c>
      <c r="I9383" s="7">
        <v>55.000000000000007</v>
      </c>
      <c r="J9383" s="8">
        <v>350</v>
      </c>
      <c r="K9383" s="9">
        <v>192500.00000000003</v>
      </c>
      <c r="L9383" s="9">
        <v>77000.000000000015</v>
      </c>
      <c r="M9383" s="10">
        <v>0.4</v>
      </c>
      <c r="N9383" s="4" t="s">
        <v>18</v>
      </c>
      <c r="O9383" s="4" t="str">
        <f>TEXT(Table1[[#This Row],[Invoice Date]],"yyyy")</f>
        <v>2021</v>
      </c>
      <c r="P9383" s="4" t="str">
        <f>TEXT(Table1[[#This Row],[Invoice Date]],"mmm")</f>
        <v>Dec</v>
      </c>
      <c r="Q9383" s="27">
        <f>WEEKNUM(Table1[[#This Row],[Invoice Date]]) + IF(YEAR(Table1[[#This Row],[Invoice Date]])=2021, 52, 0)</f>
        <v>103</v>
      </c>
    </row>
    <row r="9384" spans="2:17" ht="14.25" customHeight="1" x14ac:dyDescent="0.3">
      <c r="B9384" s="4" t="s">
        <v>30</v>
      </c>
      <c r="C9384" s="34">
        <v>1128299</v>
      </c>
      <c r="D9384" s="5">
        <v>44546</v>
      </c>
      <c r="E9384" s="4" t="s">
        <v>15</v>
      </c>
      <c r="F9384" s="4" t="s">
        <v>118</v>
      </c>
      <c r="G9384" s="4" t="s">
        <v>93</v>
      </c>
      <c r="H9384" s="6" t="s">
        <v>20</v>
      </c>
      <c r="I9384" s="7">
        <v>55.000000000000007</v>
      </c>
      <c r="J9384" s="8">
        <v>400</v>
      </c>
      <c r="K9384" s="9">
        <v>220000.00000000003</v>
      </c>
      <c r="L9384" s="9">
        <v>88000.000000000015</v>
      </c>
      <c r="M9384" s="10">
        <v>0.4</v>
      </c>
      <c r="N9384" s="4" t="s">
        <v>18</v>
      </c>
      <c r="O9384" s="4" t="str">
        <f>TEXT(Table1[[#This Row],[Invoice Date]],"yyyy")</f>
        <v>2021</v>
      </c>
      <c r="P9384" s="4" t="str">
        <f>TEXT(Table1[[#This Row],[Invoice Date]],"mmm")</f>
        <v>Dec</v>
      </c>
      <c r="Q9384" s="27">
        <f>WEEKNUM(Table1[[#This Row],[Invoice Date]]) + IF(YEAR(Table1[[#This Row],[Invoice Date]])=2021, 52, 0)</f>
        <v>103</v>
      </c>
    </row>
    <row r="9385" spans="2:17" ht="14.25" customHeight="1" x14ac:dyDescent="0.3">
      <c r="B9385" s="4" t="s">
        <v>14</v>
      </c>
      <c r="C9385" s="33">
        <v>1185732</v>
      </c>
      <c r="D9385" s="5">
        <v>44546</v>
      </c>
      <c r="E9385" s="4" t="s">
        <v>15</v>
      </c>
      <c r="F9385" s="4" t="s">
        <v>118</v>
      </c>
      <c r="G9385" s="4" t="s">
        <v>93</v>
      </c>
      <c r="H9385" s="6" t="s">
        <v>22</v>
      </c>
      <c r="I9385" s="7">
        <v>65</v>
      </c>
      <c r="J9385" s="8">
        <v>350</v>
      </c>
      <c r="K9385" s="9">
        <v>227500</v>
      </c>
      <c r="L9385" s="9">
        <v>91000</v>
      </c>
      <c r="M9385" s="10">
        <v>0.4</v>
      </c>
      <c r="N9385" s="4" t="s">
        <v>18</v>
      </c>
      <c r="O9385" s="4" t="str">
        <f>TEXT(Table1[[#This Row],[Invoice Date]],"yyyy")</f>
        <v>2021</v>
      </c>
      <c r="P9385" s="4" t="str">
        <f>TEXT(Table1[[#This Row],[Invoice Date]],"mmm")</f>
        <v>Dec</v>
      </c>
      <c r="Q9385" s="27">
        <f>WEEKNUM(Table1[[#This Row],[Invoice Date]]) + IF(YEAR(Table1[[#This Row],[Invoice Date]])=2021, 52, 0)</f>
        <v>103</v>
      </c>
    </row>
    <row r="9386" spans="2:17" ht="14.25" customHeight="1" x14ac:dyDescent="0.3">
      <c r="B9386" s="4" t="s">
        <v>14</v>
      </c>
      <c r="C9386" s="33">
        <v>1185732</v>
      </c>
      <c r="D9386" s="5">
        <v>44546</v>
      </c>
      <c r="E9386" s="4" t="s">
        <v>15</v>
      </c>
      <c r="F9386" s="4" t="s">
        <v>118</v>
      </c>
      <c r="G9386" s="4" t="s">
        <v>93</v>
      </c>
      <c r="H9386" s="6" t="s">
        <v>19</v>
      </c>
      <c r="I9386" s="7">
        <v>55.000000000000007</v>
      </c>
      <c r="J9386" s="8">
        <v>450</v>
      </c>
      <c r="K9386" s="9">
        <v>247500.00000000003</v>
      </c>
      <c r="L9386" s="9">
        <v>99000.000000000015</v>
      </c>
      <c r="M9386" s="10">
        <v>0.4</v>
      </c>
      <c r="N9386" s="4" t="s">
        <v>18</v>
      </c>
      <c r="O9386" s="4" t="str">
        <f>TEXT(Table1[[#This Row],[Invoice Date]],"yyyy")</f>
        <v>2021</v>
      </c>
      <c r="P9386" s="4" t="str">
        <f>TEXT(Table1[[#This Row],[Invoice Date]],"mmm")</f>
        <v>Dec</v>
      </c>
      <c r="Q9386" s="27">
        <f>WEEKNUM(Table1[[#This Row],[Invoice Date]]) + IF(YEAR(Table1[[#This Row],[Invoice Date]])=2021, 52, 0)</f>
        <v>103</v>
      </c>
    </row>
    <row r="9387" spans="2:17" ht="14.25" customHeight="1" x14ac:dyDescent="0.3">
      <c r="B9387" s="4" t="s">
        <v>26</v>
      </c>
      <c r="C9387" s="33">
        <v>1197831</v>
      </c>
      <c r="D9387" s="5">
        <v>44546</v>
      </c>
      <c r="E9387" s="4" t="s">
        <v>27</v>
      </c>
      <c r="F9387" s="4" t="s">
        <v>100</v>
      </c>
      <c r="G9387" s="4" t="s">
        <v>101</v>
      </c>
      <c r="H9387" s="6" t="s">
        <v>21</v>
      </c>
      <c r="I9387" s="7">
        <v>60.000000000000007</v>
      </c>
      <c r="J9387" s="8">
        <v>475</v>
      </c>
      <c r="K9387" s="9">
        <v>285000.00000000006</v>
      </c>
      <c r="L9387" s="9">
        <v>114000.00000000003</v>
      </c>
      <c r="M9387" s="10">
        <v>0.4</v>
      </c>
      <c r="N9387" s="4" t="s">
        <v>83</v>
      </c>
      <c r="O9387" s="4" t="str">
        <f>TEXT(Table1[[#This Row],[Invoice Date]],"yyyy")</f>
        <v>2021</v>
      </c>
      <c r="P9387" s="4" t="str">
        <f>TEXT(Table1[[#This Row],[Invoice Date]],"mmm")</f>
        <v>Dec</v>
      </c>
      <c r="Q9387" s="27">
        <f>WEEKNUM(Table1[[#This Row],[Invoice Date]]) + IF(YEAR(Table1[[#This Row],[Invoice Date]])=2021, 52, 0)</f>
        <v>103</v>
      </c>
    </row>
    <row r="9388" spans="2:17" ht="14.25" customHeight="1" x14ac:dyDescent="0.3">
      <c r="B9388" s="4" t="s">
        <v>14</v>
      </c>
      <c r="C9388" s="33">
        <v>1185732</v>
      </c>
      <c r="D9388" s="5">
        <v>44546</v>
      </c>
      <c r="E9388" s="4" t="s">
        <v>15</v>
      </c>
      <c r="F9388" s="4" t="s">
        <v>118</v>
      </c>
      <c r="G9388" s="4" t="s">
        <v>93</v>
      </c>
      <c r="H9388" s="6" t="s">
        <v>23</v>
      </c>
      <c r="I9388" s="7">
        <v>70</v>
      </c>
      <c r="J9388" s="8">
        <v>450</v>
      </c>
      <c r="K9388" s="9">
        <v>315000</v>
      </c>
      <c r="L9388" s="9">
        <v>126000</v>
      </c>
      <c r="M9388" s="10">
        <v>0.4</v>
      </c>
      <c r="N9388" s="4" t="s">
        <v>18</v>
      </c>
      <c r="O9388" s="4" t="str">
        <f>TEXT(Table1[[#This Row],[Invoice Date]],"yyyy")</f>
        <v>2021</v>
      </c>
      <c r="P9388" s="4" t="str">
        <f>TEXT(Table1[[#This Row],[Invoice Date]],"mmm")</f>
        <v>Dec</v>
      </c>
      <c r="Q9388" s="27">
        <f>WEEKNUM(Table1[[#This Row],[Invoice Date]]) + IF(YEAR(Table1[[#This Row],[Invoice Date]])=2021, 52, 0)</f>
        <v>103</v>
      </c>
    </row>
    <row r="9389" spans="2:17" ht="14.25" customHeight="1" x14ac:dyDescent="0.3">
      <c r="B9389" s="4" t="s">
        <v>26</v>
      </c>
      <c r="C9389" s="33">
        <v>1197831</v>
      </c>
      <c r="D9389" s="5">
        <v>44546</v>
      </c>
      <c r="E9389" s="4" t="s">
        <v>27</v>
      </c>
      <c r="F9389" s="4" t="s">
        <v>100</v>
      </c>
      <c r="G9389" s="4" t="s">
        <v>101</v>
      </c>
      <c r="H9389" s="6" t="s">
        <v>20</v>
      </c>
      <c r="I9389" s="7">
        <v>60.000000000000007</v>
      </c>
      <c r="J9389" s="8">
        <v>525</v>
      </c>
      <c r="K9389" s="9">
        <v>315000.00000000006</v>
      </c>
      <c r="L9389" s="9">
        <v>126000.00000000003</v>
      </c>
      <c r="M9389" s="10">
        <v>0.4</v>
      </c>
      <c r="N9389" s="4" t="s">
        <v>83</v>
      </c>
      <c r="O9389" s="4" t="str">
        <f>TEXT(Table1[[#This Row],[Invoice Date]],"yyyy")</f>
        <v>2021</v>
      </c>
      <c r="P9389" s="4" t="str">
        <f>TEXT(Table1[[#This Row],[Invoice Date]],"mmm")</f>
        <v>Dec</v>
      </c>
      <c r="Q9389" s="27">
        <f>WEEKNUM(Table1[[#This Row],[Invoice Date]]) + IF(YEAR(Table1[[#This Row],[Invoice Date]])=2021, 52, 0)</f>
        <v>103</v>
      </c>
    </row>
    <row r="9390" spans="2:17" ht="14.25" customHeight="1" x14ac:dyDescent="0.3">
      <c r="B9390" s="4" t="s">
        <v>26</v>
      </c>
      <c r="C9390" s="33">
        <v>1197831</v>
      </c>
      <c r="D9390" s="5">
        <v>44546</v>
      </c>
      <c r="E9390" s="4" t="s">
        <v>27</v>
      </c>
      <c r="F9390" s="4" t="s">
        <v>100</v>
      </c>
      <c r="G9390" s="4" t="s">
        <v>101</v>
      </c>
      <c r="H9390" s="6" t="s">
        <v>22</v>
      </c>
      <c r="I9390" s="7">
        <v>70</v>
      </c>
      <c r="J9390" s="8">
        <v>475</v>
      </c>
      <c r="K9390" s="9">
        <v>332500</v>
      </c>
      <c r="L9390" s="9">
        <v>116374.99999999999</v>
      </c>
      <c r="M9390" s="10">
        <v>0.35</v>
      </c>
      <c r="N9390" s="4" t="s">
        <v>83</v>
      </c>
      <c r="O9390" s="4" t="str">
        <f>TEXT(Table1[[#This Row],[Invoice Date]],"yyyy")</f>
        <v>2021</v>
      </c>
      <c r="P9390" s="4" t="str">
        <f>TEXT(Table1[[#This Row],[Invoice Date]],"mmm")</f>
        <v>Dec</v>
      </c>
      <c r="Q9390" s="27">
        <f>WEEKNUM(Table1[[#This Row],[Invoice Date]]) + IF(YEAR(Table1[[#This Row],[Invoice Date]])=2021, 52, 0)</f>
        <v>103</v>
      </c>
    </row>
    <row r="9391" spans="2:17" ht="14.25" customHeight="1" x14ac:dyDescent="0.3">
      <c r="B9391" s="4" t="s">
        <v>26</v>
      </c>
      <c r="C9391" s="33">
        <v>1197831</v>
      </c>
      <c r="D9391" s="5">
        <v>44546</v>
      </c>
      <c r="E9391" s="4" t="s">
        <v>27</v>
      </c>
      <c r="F9391" s="4" t="s">
        <v>100</v>
      </c>
      <c r="G9391" s="4" t="s">
        <v>101</v>
      </c>
      <c r="H9391" s="6" t="s">
        <v>19</v>
      </c>
      <c r="I9391" s="7">
        <v>60.000000000000007</v>
      </c>
      <c r="J9391" s="8">
        <v>575</v>
      </c>
      <c r="K9391" s="9">
        <v>345000.00000000006</v>
      </c>
      <c r="L9391" s="9">
        <v>120750.00000000001</v>
      </c>
      <c r="M9391" s="10">
        <v>0.35</v>
      </c>
      <c r="N9391" s="4" t="s">
        <v>83</v>
      </c>
      <c r="O9391" s="4" t="str">
        <f>TEXT(Table1[[#This Row],[Invoice Date]],"yyyy")</f>
        <v>2021</v>
      </c>
      <c r="P9391" s="4" t="str">
        <f>TEXT(Table1[[#This Row],[Invoice Date]],"mmm")</f>
        <v>Dec</v>
      </c>
      <c r="Q9391" s="27">
        <f>WEEKNUM(Table1[[#This Row],[Invoice Date]]) + IF(YEAR(Table1[[#This Row],[Invoice Date]])=2021, 52, 0)</f>
        <v>103</v>
      </c>
    </row>
    <row r="9392" spans="2:17" ht="14.25" customHeight="1" x14ac:dyDescent="0.3">
      <c r="B9392" s="4" t="s">
        <v>14</v>
      </c>
      <c r="C9392" s="33">
        <v>1185732</v>
      </c>
      <c r="D9392" s="5">
        <v>44546</v>
      </c>
      <c r="E9392" s="4" t="s">
        <v>15</v>
      </c>
      <c r="F9392" s="4" t="s">
        <v>118</v>
      </c>
      <c r="G9392" s="4" t="s">
        <v>93</v>
      </c>
      <c r="H9392" s="6" t="s">
        <v>17</v>
      </c>
      <c r="I9392" s="7">
        <v>65</v>
      </c>
      <c r="J9392" s="8">
        <v>650</v>
      </c>
      <c r="K9392" s="9">
        <v>422500</v>
      </c>
      <c r="L9392" s="9">
        <v>169000</v>
      </c>
      <c r="M9392" s="10">
        <v>0.4</v>
      </c>
      <c r="N9392" s="4" t="s">
        <v>18</v>
      </c>
      <c r="O9392" s="4" t="str">
        <f>TEXT(Table1[[#This Row],[Invoice Date]],"yyyy")</f>
        <v>2021</v>
      </c>
      <c r="P9392" s="4" t="str">
        <f>TEXT(Table1[[#This Row],[Invoice Date]],"mmm")</f>
        <v>Dec</v>
      </c>
      <c r="Q9392" s="27">
        <f>WEEKNUM(Table1[[#This Row],[Invoice Date]]) + IF(YEAR(Table1[[#This Row],[Invoice Date]])=2021, 52, 0)</f>
        <v>103</v>
      </c>
    </row>
    <row r="9393" spans="2:17" ht="14.25" customHeight="1" x14ac:dyDescent="0.3">
      <c r="B9393" s="4" t="s">
        <v>26</v>
      </c>
      <c r="C9393" s="33">
        <v>1197831</v>
      </c>
      <c r="D9393" s="5">
        <v>44546</v>
      </c>
      <c r="E9393" s="4" t="s">
        <v>27</v>
      </c>
      <c r="F9393" s="4" t="s">
        <v>100</v>
      </c>
      <c r="G9393" s="4" t="s">
        <v>101</v>
      </c>
      <c r="H9393" s="6" t="s">
        <v>23</v>
      </c>
      <c r="I9393" s="7">
        <v>75</v>
      </c>
      <c r="J9393" s="8">
        <v>575</v>
      </c>
      <c r="K9393" s="9">
        <v>431250</v>
      </c>
      <c r="L9393" s="9">
        <v>215625</v>
      </c>
      <c r="M9393" s="10">
        <v>0.5</v>
      </c>
      <c r="N9393" s="4" t="s">
        <v>83</v>
      </c>
      <c r="O9393" s="4" t="str">
        <f>TEXT(Table1[[#This Row],[Invoice Date]],"yyyy")</f>
        <v>2021</v>
      </c>
      <c r="P9393" s="4" t="str">
        <f>TEXT(Table1[[#This Row],[Invoice Date]],"mmm")</f>
        <v>Dec</v>
      </c>
      <c r="Q9393" s="27">
        <f>WEEKNUM(Table1[[#This Row],[Invoice Date]]) + IF(YEAR(Table1[[#This Row],[Invoice Date]])=2021, 52, 0)</f>
        <v>103</v>
      </c>
    </row>
    <row r="9394" spans="2:17" ht="14.25" customHeight="1" x14ac:dyDescent="0.3">
      <c r="B9394" s="4" t="s">
        <v>14</v>
      </c>
      <c r="C9394" s="33">
        <v>1185732</v>
      </c>
      <c r="D9394" s="5">
        <v>44546</v>
      </c>
      <c r="E9394" s="4" t="s">
        <v>27</v>
      </c>
      <c r="F9394" s="4" t="s">
        <v>81</v>
      </c>
      <c r="G9394" s="4" t="s">
        <v>82</v>
      </c>
      <c r="H9394" s="6" t="s">
        <v>22</v>
      </c>
      <c r="I9394" s="7">
        <v>85.000000000000014</v>
      </c>
      <c r="J9394" s="8">
        <v>525</v>
      </c>
      <c r="K9394" s="9">
        <v>446250.00000000006</v>
      </c>
      <c r="L9394" s="9">
        <v>200812.50000000003</v>
      </c>
      <c r="M9394" s="10">
        <v>0.45</v>
      </c>
      <c r="N9394" s="4" t="s">
        <v>83</v>
      </c>
      <c r="O9394" s="4" t="str">
        <f>TEXT(Table1[[#This Row],[Invoice Date]],"yyyy")</f>
        <v>2021</v>
      </c>
      <c r="P9394" s="4" t="str">
        <f>TEXT(Table1[[#This Row],[Invoice Date]],"mmm")</f>
        <v>Dec</v>
      </c>
      <c r="Q9394" s="27">
        <f>WEEKNUM(Table1[[#This Row],[Invoice Date]]) + IF(YEAR(Table1[[#This Row],[Invoice Date]])=2021, 52, 0)</f>
        <v>103</v>
      </c>
    </row>
    <row r="9395" spans="2:17" ht="14.25" customHeight="1" x14ac:dyDescent="0.3">
      <c r="B9395" s="4" t="s">
        <v>14</v>
      </c>
      <c r="C9395" s="33">
        <v>1185732</v>
      </c>
      <c r="D9395" s="5">
        <v>44546</v>
      </c>
      <c r="E9395" s="4" t="s">
        <v>27</v>
      </c>
      <c r="F9395" s="4" t="s">
        <v>81</v>
      </c>
      <c r="G9395" s="4" t="s">
        <v>82</v>
      </c>
      <c r="H9395" s="6" t="s">
        <v>20</v>
      </c>
      <c r="I9395" s="7">
        <v>75.000000000000028</v>
      </c>
      <c r="J9395" s="8">
        <v>600</v>
      </c>
      <c r="K9395" s="9">
        <v>450000.00000000017</v>
      </c>
      <c r="L9395" s="9">
        <v>180000.00000000006</v>
      </c>
      <c r="M9395" s="10">
        <v>0.39999999999999997</v>
      </c>
      <c r="N9395" s="4" t="s">
        <v>83</v>
      </c>
      <c r="O9395" s="4" t="str">
        <f>TEXT(Table1[[#This Row],[Invoice Date]],"yyyy")</f>
        <v>2021</v>
      </c>
      <c r="P9395" s="4" t="str">
        <f>TEXT(Table1[[#This Row],[Invoice Date]],"mmm")</f>
        <v>Dec</v>
      </c>
      <c r="Q9395" s="27">
        <f>WEEKNUM(Table1[[#This Row],[Invoice Date]]) + IF(YEAR(Table1[[#This Row],[Invoice Date]])=2021, 52, 0)</f>
        <v>103</v>
      </c>
    </row>
    <row r="9396" spans="2:17" ht="14.25" customHeight="1" x14ac:dyDescent="0.3">
      <c r="B9396" s="4" t="s">
        <v>14</v>
      </c>
      <c r="C9396" s="33">
        <v>1185732</v>
      </c>
      <c r="D9396" s="5">
        <v>44546</v>
      </c>
      <c r="E9396" s="4" t="s">
        <v>27</v>
      </c>
      <c r="F9396" s="4" t="s">
        <v>81</v>
      </c>
      <c r="G9396" s="4" t="s">
        <v>82</v>
      </c>
      <c r="H9396" s="6" t="s">
        <v>21</v>
      </c>
      <c r="I9396" s="7">
        <v>75.000000000000028</v>
      </c>
      <c r="J9396" s="8">
        <v>600</v>
      </c>
      <c r="K9396" s="9">
        <v>450000.00000000017</v>
      </c>
      <c r="L9396" s="9">
        <v>180000.00000000006</v>
      </c>
      <c r="M9396" s="10">
        <v>0.39999999999999997</v>
      </c>
      <c r="N9396" s="4" t="s">
        <v>83</v>
      </c>
      <c r="O9396" s="4" t="str">
        <f>TEXT(Table1[[#This Row],[Invoice Date]],"yyyy")</f>
        <v>2021</v>
      </c>
      <c r="P9396" s="4" t="str">
        <f>TEXT(Table1[[#This Row],[Invoice Date]],"mmm")</f>
        <v>Dec</v>
      </c>
      <c r="Q9396" s="27">
        <f>WEEKNUM(Table1[[#This Row],[Invoice Date]]) + IF(YEAR(Table1[[#This Row],[Invoice Date]])=2021, 52, 0)</f>
        <v>103</v>
      </c>
    </row>
    <row r="9397" spans="2:17" ht="14.25" customHeight="1" x14ac:dyDescent="0.3">
      <c r="B9397" s="4" t="s">
        <v>30</v>
      </c>
      <c r="C9397" s="34">
        <v>1128299</v>
      </c>
      <c r="D9397" s="5">
        <v>44546</v>
      </c>
      <c r="E9397" s="4" t="s">
        <v>48</v>
      </c>
      <c r="F9397" s="4" t="s">
        <v>49</v>
      </c>
      <c r="G9397" s="4" t="s">
        <v>68</v>
      </c>
      <c r="H9397" s="6" t="s">
        <v>22</v>
      </c>
      <c r="I9397" s="7">
        <v>90.000000000000014</v>
      </c>
      <c r="J9397" s="8">
        <v>525</v>
      </c>
      <c r="K9397" s="9">
        <v>472500.00000000006</v>
      </c>
      <c r="L9397" s="9">
        <v>94500.000000000015</v>
      </c>
      <c r="M9397" s="10">
        <v>0.2</v>
      </c>
      <c r="N9397" s="4" t="s">
        <v>18</v>
      </c>
      <c r="O9397" s="4" t="str">
        <f>TEXT(Table1[[#This Row],[Invoice Date]],"yyyy")</f>
        <v>2021</v>
      </c>
      <c r="P9397" s="4" t="str">
        <f>TEXT(Table1[[#This Row],[Invoice Date]],"mmm")</f>
        <v>Dec</v>
      </c>
      <c r="Q9397" s="27">
        <f>WEEKNUM(Table1[[#This Row],[Invoice Date]]) + IF(YEAR(Table1[[#This Row],[Invoice Date]])=2021, 52, 0)</f>
        <v>103</v>
      </c>
    </row>
    <row r="9398" spans="2:17" ht="14.25" customHeight="1" x14ac:dyDescent="0.3">
      <c r="B9398" s="4" t="s">
        <v>30</v>
      </c>
      <c r="C9398" s="34">
        <v>1128299</v>
      </c>
      <c r="D9398" s="5">
        <v>44546</v>
      </c>
      <c r="E9398" s="4" t="s">
        <v>48</v>
      </c>
      <c r="F9398" s="4" t="s">
        <v>49</v>
      </c>
      <c r="G9398" s="4" t="s">
        <v>68</v>
      </c>
      <c r="H9398" s="6" t="s">
        <v>20</v>
      </c>
      <c r="I9398" s="7">
        <v>80.000000000000014</v>
      </c>
      <c r="J9398" s="8">
        <v>600</v>
      </c>
      <c r="K9398" s="9">
        <v>480000.00000000006</v>
      </c>
      <c r="L9398" s="9">
        <v>144000</v>
      </c>
      <c r="M9398" s="10">
        <v>0.3</v>
      </c>
      <c r="N9398" s="4" t="s">
        <v>18</v>
      </c>
      <c r="O9398" s="4" t="str">
        <f>TEXT(Table1[[#This Row],[Invoice Date]],"yyyy")</f>
        <v>2021</v>
      </c>
      <c r="P9398" s="4" t="str">
        <f>TEXT(Table1[[#This Row],[Invoice Date]],"mmm")</f>
        <v>Dec</v>
      </c>
      <c r="Q9398" s="27">
        <f>WEEKNUM(Table1[[#This Row],[Invoice Date]]) + IF(YEAR(Table1[[#This Row],[Invoice Date]])=2021, 52, 0)</f>
        <v>103</v>
      </c>
    </row>
    <row r="9399" spans="2:17" ht="14.25" customHeight="1" x14ac:dyDescent="0.3">
      <c r="B9399" s="4" t="s">
        <v>30</v>
      </c>
      <c r="C9399" s="34">
        <v>1128299</v>
      </c>
      <c r="D9399" s="5">
        <v>44546</v>
      </c>
      <c r="E9399" s="4" t="s">
        <v>48</v>
      </c>
      <c r="F9399" s="4" t="s">
        <v>49</v>
      </c>
      <c r="G9399" s="4" t="s">
        <v>68</v>
      </c>
      <c r="H9399" s="6" t="s">
        <v>21</v>
      </c>
      <c r="I9399" s="7">
        <v>80.000000000000014</v>
      </c>
      <c r="J9399" s="8">
        <v>600</v>
      </c>
      <c r="K9399" s="9">
        <v>480000.00000000006</v>
      </c>
      <c r="L9399" s="9">
        <v>144000</v>
      </c>
      <c r="M9399" s="10">
        <v>0.3</v>
      </c>
      <c r="N9399" s="4" t="s">
        <v>18</v>
      </c>
      <c r="O9399" s="4" t="str">
        <f>TEXT(Table1[[#This Row],[Invoice Date]],"yyyy")</f>
        <v>2021</v>
      </c>
      <c r="P9399" s="4" t="str">
        <f>TEXT(Table1[[#This Row],[Invoice Date]],"mmm")</f>
        <v>Dec</v>
      </c>
      <c r="Q9399" s="27">
        <f>WEEKNUM(Table1[[#This Row],[Invoice Date]]) + IF(YEAR(Table1[[#This Row],[Invoice Date]])=2021, 52, 0)</f>
        <v>103</v>
      </c>
    </row>
    <row r="9400" spans="2:17" ht="14.25" customHeight="1" x14ac:dyDescent="0.3">
      <c r="B9400" s="4" t="s">
        <v>26</v>
      </c>
      <c r="C9400" s="33">
        <v>1197831</v>
      </c>
      <c r="D9400" s="5">
        <v>44546</v>
      </c>
      <c r="E9400" s="4" t="s">
        <v>27</v>
      </c>
      <c r="F9400" s="4" t="s">
        <v>100</v>
      </c>
      <c r="G9400" s="4" t="s">
        <v>101</v>
      </c>
      <c r="H9400" s="6" t="s">
        <v>17</v>
      </c>
      <c r="I9400" s="7">
        <v>70</v>
      </c>
      <c r="J9400" s="8">
        <v>775</v>
      </c>
      <c r="K9400" s="9">
        <v>542500</v>
      </c>
      <c r="L9400" s="9">
        <v>217000</v>
      </c>
      <c r="M9400" s="10">
        <v>0.4</v>
      </c>
      <c r="N9400" s="4" t="s">
        <v>83</v>
      </c>
      <c r="O9400" s="4" t="str">
        <f>TEXT(Table1[[#This Row],[Invoice Date]],"yyyy")</f>
        <v>2021</v>
      </c>
      <c r="P9400" s="4" t="str">
        <f>TEXT(Table1[[#This Row],[Invoice Date]],"mmm")</f>
        <v>Dec</v>
      </c>
      <c r="Q9400" s="27">
        <f>WEEKNUM(Table1[[#This Row],[Invoice Date]]) + IF(YEAR(Table1[[#This Row],[Invoice Date]])=2021, 52, 0)</f>
        <v>103</v>
      </c>
    </row>
    <row r="9401" spans="2:17" ht="14.25" customHeight="1" x14ac:dyDescent="0.3">
      <c r="B9401" s="4" t="s">
        <v>30</v>
      </c>
      <c r="C9401" s="34">
        <v>1128299</v>
      </c>
      <c r="D9401" s="5">
        <v>44546</v>
      </c>
      <c r="E9401" s="4" t="s">
        <v>27</v>
      </c>
      <c r="F9401" s="4" t="s">
        <v>81</v>
      </c>
      <c r="G9401" s="4" t="s">
        <v>82</v>
      </c>
      <c r="H9401" s="6" t="s">
        <v>17</v>
      </c>
      <c r="I9401" s="7">
        <v>70.000000000000014</v>
      </c>
      <c r="J9401" s="8">
        <v>800</v>
      </c>
      <c r="K9401" s="9">
        <v>560000.00000000012</v>
      </c>
      <c r="L9401" s="9">
        <v>224000.00000000003</v>
      </c>
      <c r="M9401" s="10">
        <v>0.39999999999999997</v>
      </c>
      <c r="N9401" s="4" t="s">
        <v>83</v>
      </c>
      <c r="O9401" s="4" t="str">
        <f>TEXT(Table1[[#This Row],[Invoice Date]],"yyyy")</f>
        <v>2021</v>
      </c>
      <c r="P9401" s="4" t="str">
        <f>TEXT(Table1[[#This Row],[Invoice Date]],"mmm")</f>
        <v>Dec</v>
      </c>
      <c r="Q9401" s="27">
        <f>WEEKNUM(Table1[[#This Row],[Invoice Date]]) + IF(YEAR(Table1[[#This Row],[Invoice Date]])=2021, 52, 0)</f>
        <v>103</v>
      </c>
    </row>
    <row r="9402" spans="2:17" ht="14.25" customHeight="1" x14ac:dyDescent="0.3">
      <c r="B9402" s="4" t="s">
        <v>14</v>
      </c>
      <c r="C9402" s="33">
        <v>1185732</v>
      </c>
      <c r="D9402" s="5">
        <v>44546</v>
      </c>
      <c r="E9402" s="4" t="s">
        <v>27</v>
      </c>
      <c r="F9402" s="4" t="s">
        <v>81</v>
      </c>
      <c r="G9402" s="4" t="s">
        <v>82</v>
      </c>
      <c r="H9402" s="6" t="s">
        <v>23</v>
      </c>
      <c r="I9402" s="7">
        <v>90.000000000000028</v>
      </c>
      <c r="J9402" s="8">
        <v>625</v>
      </c>
      <c r="K9402" s="9">
        <v>562500.00000000023</v>
      </c>
      <c r="L9402" s="9">
        <v>196875.00000000006</v>
      </c>
      <c r="M9402" s="10">
        <v>0.35</v>
      </c>
      <c r="N9402" s="4" t="s">
        <v>83</v>
      </c>
      <c r="O9402" s="4" t="str">
        <f>TEXT(Table1[[#This Row],[Invoice Date]],"yyyy")</f>
        <v>2021</v>
      </c>
      <c r="P9402" s="4" t="str">
        <f>TEXT(Table1[[#This Row],[Invoice Date]],"mmm")</f>
        <v>Dec</v>
      </c>
      <c r="Q9402" s="27">
        <f>WEEKNUM(Table1[[#This Row],[Invoice Date]]) + IF(YEAR(Table1[[#This Row],[Invoice Date]])=2021, 52, 0)</f>
        <v>103</v>
      </c>
    </row>
    <row r="9403" spans="2:17" ht="14.25" customHeight="1" x14ac:dyDescent="0.3">
      <c r="B9403" s="4" t="s">
        <v>30</v>
      </c>
      <c r="C9403" s="34">
        <v>1128299</v>
      </c>
      <c r="D9403" s="5">
        <v>44546</v>
      </c>
      <c r="E9403" s="4" t="s">
        <v>48</v>
      </c>
      <c r="F9403" s="4" t="s">
        <v>49</v>
      </c>
      <c r="G9403" s="4" t="s">
        <v>68</v>
      </c>
      <c r="H9403" s="6" t="s">
        <v>23</v>
      </c>
      <c r="I9403" s="7">
        <v>95.000000000000014</v>
      </c>
      <c r="J9403" s="8">
        <v>625</v>
      </c>
      <c r="K9403" s="9">
        <v>593750.00000000012</v>
      </c>
      <c r="L9403" s="9">
        <v>267187.50000000006</v>
      </c>
      <c r="M9403" s="10">
        <v>0.45</v>
      </c>
      <c r="N9403" s="4" t="s">
        <v>18</v>
      </c>
      <c r="O9403" s="4" t="str">
        <f>TEXT(Table1[[#This Row],[Invoice Date]],"yyyy")</f>
        <v>2021</v>
      </c>
      <c r="P9403" s="4" t="str">
        <f>TEXT(Table1[[#This Row],[Invoice Date]],"mmm")</f>
        <v>Dec</v>
      </c>
      <c r="Q9403" s="27">
        <f>WEEKNUM(Table1[[#This Row],[Invoice Date]]) + IF(YEAR(Table1[[#This Row],[Invoice Date]])=2021, 52, 0)</f>
        <v>103</v>
      </c>
    </row>
    <row r="9404" spans="2:17" ht="14.25" customHeight="1" x14ac:dyDescent="0.3">
      <c r="B9404" s="4" t="s">
        <v>25</v>
      </c>
      <c r="C9404" s="33">
        <v>1185733</v>
      </c>
      <c r="D9404" s="5">
        <v>44546</v>
      </c>
      <c r="E9404" s="4" t="s">
        <v>48</v>
      </c>
      <c r="F9404" s="4" t="s">
        <v>49</v>
      </c>
      <c r="G9404" s="4" t="s">
        <v>68</v>
      </c>
      <c r="H9404" s="6" t="s">
        <v>17</v>
      </c>
      <c r="I9404" s="7">
        <v>75.000000000000014</v>
      </c>
      <c r="J9404" s="8">
        <v>800</v>
      </c>
      <c r="K9404" s="9">
        <v>600000.00000000012</v>
      </c>
      <c r="L9404" s="9">
        <v>180000.00000000003</v>
      </c>
      <c r="M9404" s="10">
        <v>0.3</v>
      </c>
      <c r="N9404" s="4" t="s">
        <v>18</v>
      </c>
      <c r="O9404" s="4" t="str">
        <f>TEXT(Table1[[#This Row],[Invoice Date]],"yyyy")</f>
        <v>2021</v>
      </c>
      <c r="P9404" s="4" t="str">
        <f>TEXT(Table1[[#This Row],[Invoice Date]],"mmm")</f>
        <v>Dec</v>
      </c>
      <c r="Q9404" s="27">
        <f>WEEKNUM(Table1[[#This Row],[Invoice Date]]) + IF(YEAR(Table1[[#This Row],[Invoice Date]])=2021, 52, 0)</f>
        <v>103</v>
      </c>
    </row>
    <row r="9405" spans="2:17" ht="14.25" customHeight="1" x14ac:dyDescent="0.3">
      <c r="B9405" s="4" t="s">
        <v>30</v>
      </c>
      <c r="C9405" s="34">
        <v>1128299</v>
      </c>
      <c r="D9405" s="5">
        <v>44546</v>
      </c>
      <c r="E9405" s="4" t="s">
        <v>27</v>
      </c>
      <c r="F9405" s="4" t="s">
        <v>81</v>
      </c>
      <c r="G9405" s="4" t="s">
        <v>82</v>
      </c>
      <c r="H9405" s="6" t="s">
        <v>19</v>
      </c>
      <c r="I9405" s="7">
        <v>80.000000000000028</v>
      </c>
      <c r="J9405" s="8">
        <v>800</v>
      </c>
      <c r="K9405" s="9">
        <v>640000.00000000023</v>
      </c>
      <c r="L9405" s="9">
        <v>256000.00000000006</v>
      </c>
      <c r="M9405" s="10">
        <v>0.39999999999999997</v>
      </c>
      <c r="N9405" s="4" t="s">
        <v>83</v>
      </c>
      <c r="O9405" s="4" t="str">
        <f>TEXT(Table1[[#This Row],[Invoice Date]],"yyyy")</f>
        <v>2021</v>
      </c>
      <c r="P9405" s="4" t="str">
        <f>TEXT(Table1[[#This Row],[Invoice Date]],"mmm")</f>
        <v>Dec</v>
      </c>
      <c r="Q9405" s="27">
        <f>WEEKNUM(Table1[[#This Row],[Invoice Date]]) + IF(YEAR(Table1[[#This Row],[Invoice Date]])=2021, 52, 0)</f>
        <v>103</v>
      </c>
    </row>
    <row r="9406" spans="2:17" ht="14.25" customHeight="1" x14ac:dyDescent="0.3">
      <c r="B9406" s="4" t="s">
        <v>25</v>
      </c>
      <c r="C9406" s="33">
        <v>1185733</v>
      </c>
      <c r="D9406" s="5">
        <v>44546</v>
      </c>
      <c r="E9406" s="4" t="s">
        <v>48</v>
      </c>
      <c r="F9406" s="4" t="s">
        <v>49</v>
      </c>
      <c r="G9406" s="4" t="s">
        <v>68</v>
      </c>
      <c r="H9406" s="6" t="s">
        <v>19</v>
      </c>
      <c r="I9406" s="7">
        <v>85.000000000000014</v>
      </c>
      <c r="J9406" s="8">
        <v>800</v>
      </c>
      <c r="K9406" s="9">
        <v>680000.00000000012</v>
      </c>
      <c r="L9406" s="9">
        <v>170000.00000000003</v>
      </c>
      <c r="M9406" s="10">
        <v>0.25</v>
      </c>
      <c r="N9406" s="4" t="s">
        <v>18</v>
      </c>
      <c r="O9406" s="4" t="str">
        <f>TEXT(Table1[[#This Row],[Invoice Date]],"yyyy")</f>
        <v>2021</v>
      </c>
      <c r="P9406" s="4" t="str">
        <f>TEXT(Table1[[#This Row],[Invoice Date]],"mmm")</f>
        <v>Dec</v>
      </c>
      <c r="Q9406" s="27">
        <f>WEEKNUM(Table1[[#This Row],[Invoice Date]]) + IF(YEAR(Table1[[#This Row],[Invoice Date]])=2021, 52, 0)</f>
        <v>103</v>
      </c>
    </row>
    <row r="9407" spans="2:17" ht="14.25" customHeight="1" x14ac:dyDescent="0.3">
      <c r="B9407" s="4" t="s">
        <v>14</v>
      </c>
      <c r="C9407" s="33">
        <v>1185732</v>
      </c>
      <c r="D9407" s="5">
        <v>44547</v>
      </c>
      <c r="E9407" s="4" t="s">
        <v>15</v>
      </c>
      <c r="F9407" s="4" t="s">
        <v>40</v>
      </c>
      <c r="G9407" s="4" t="s">
        <v>41</v>
      </c>
      <c r="H9407" s="6" t="s">
        <v>20</v>
      </c>
      <c r="I9407" s="7">
        <v>38</v>
      </c>
      <c r="J9407" s="8">
        <v>38</v>
      </c>
      <c r="K9407" s="9">
        <v>1444</v>
      </c>
      <c r="L9407" s="9">
        <v>548.72</v>
      </c>
      <c r="M9407" s="10">
        <v>0.38</v>
      </c>
      <c r="N9407" s="4" t="s">
        <v>24</v>
      </c>
      <c r="O9407" s="4" t="str">
        <f>TEXT(Table1[[#This Row],[Invoice Date]],"yyyy")</f>
        <v>2021</v>
      </c>
      <c r="P9407" s="4" t="str">
        <f>TEXT(Table1[[#This Row],[Invoice Date]],"mmm")</f>
        <v>Dec</v>
      </c>
      <c r="Q9407" s="27">
        <f>WEEKNUM(Table1[[#This Row],[Invoice Date]]) + IF(YEAR(Table1[[#This Row],[Invoice Date]])=2021, 52, 0)</f>
        <v>103</v>
      </c>
    </row>
    <row r="9408" spans="2:17" ht="14.25" customHeight="1" x14ac:dyDescent="0.3">
      <c r="B9408" s="4" t="s">
        <v>14</v>
      </c>
      <c r="C9408" s="33">
        <v>1185732</v>
      </c>
      <c r="D9408" s="5">
        <v>44547</v>
      </c>
      <c r="E9408" s="4" t="s">
        <v>15</v>
      </c>
      <c r="F9408" s="4" t="s">
        <v>40</v>
      </c>
      <c r="G9408" s="4" t="s">
        <v>41</v>
      </c>
      <c r="H9408" s="6" t="s">
        <v>20</v>
      </c>
      <c r="I9408" s="7">
        <v>48</v>
      </c>
      <c r="J9408" s="8">
        <v>34</v>
      </c>
      <c r="K9408" s="9">
        <v>1632</v>
      </c>
      <c r="L9408" s="9">
        <v>734.4</v>
      </c>
      <c r="M9408" s="10">
        <v>0.44999999999999996</v>
      </c>
      <c r="N9408" s="4" t="s">
        <v>83</v>
      </c>
      <c r="O9408" s="4" t="str">
        <f>TEXT(Table1[[#This Row],[Invoice Date]],"yyyy")</f>
        <v>2021</v>
      </c>
      <c r="P9408" s="4" t="str">
        <f>TEXT(Table1[[#This Row],[Invoice Date]],"mmm")</f>
        <v>Dec</v>
      </c>
      <c r="Q9408" s="27">
        <f>WEEKNUM(Table1[[#This Row],[Invoice Date]]) + IF(YEAR(Table1[[#This Row],[Invoice Date]])=2021, 52, 0)</f>
        <v>103</v>
      </c>
    </row>
    <row r="9409" spans="2:17" ht="14.25" customHeight="1" x14ac:dyDescent="0.3">
      <c r="B9409" s="4" t="s">
        <v>61</v>
      </c>
      <c r="C9409" s="33">
        <v>1185731</v>
      </c>
      <c r="D9409" s="5">
        <v>44547</v>
      </c>
      <c r="E9409" s="4" t="s">
        <v>15</v>
      </c>
      <c r="F9409" s="4" t="s">
        <v>62</v>
      </c>
      <c r="G9409" s="4" t="s">
        <v>63</v>
      </c>
      <c r="H9409" s="6" t="s">
        <v>21</v>
      </c>
      <c r="I9409" s="7">
        <v>52</v>
      </c>
      <c r="J9409" s="8">
        <v>50</v>
      </c>
      <c r="K9409" s="9">
        <v>2600</v>
      </c>
      <c r="L9409" s="9">
        <v>1118</v>
      </c>
      <c r="M9409" s="10">
        <v>0.43</v>
      </c>
      <c r="N9409" s="4" t="s">
        <v>83</v>
      </c>
      <c r="O9409" s="4" t="str">
        <f>TEXT(Table1[[#This Row],[Invoice Date]],"yyyy")</f>
        <v>2021</v>
      </c>
      <c r="P9409" s="4" t="str">
        <f>TEXT(Table1[[#This Row],[Invoice Date]],"mmm")</f>
        <v>Dec</v>
      </c>
      <c r="Q9409" s="27">
        <f>WEEKNUM(Table1[[#This Row],[Invoice Date]]) + IF(YEAR(Table1[[#This Row],[Invoice Date]])=2021, 52, 0)</f>
        <v>103</v>
      </c>
    </row>
    <row r="9410" spans="2:17" ht="14.25" customHeight="1" x14ac:dyDescent="0.3">
      <c r="B9410" s="4" t="s">
        <v>30</v>
      </c>
      <c r="C9410" s="34">
        <v>1128299</v>
      </c>
      <c r="D9410" s="5">
        <v>44547</v>
      </c>
      <c r="E9410" s="4" t="s">
        <v>36</v>
      </c>
      <c r="F9410" s="4" t="s">
        <v>76</v>
      </c>
      <c r="G9410" s="4" t="s">
        <v>77</v>
      </c>
      <c r="H9410" s="6" t="s">
        <v>21</v>
      </c>
      <c r="I9410" s="7">
        <v>34</v>
      </c>
      <c r="J9410" s="8">
        <v>88</v>
      </c>
      <c r="K9410" s="9">
        <v>2992</v>
      </c>
      <c r="L9410" s="9">
        <v>1555.8400000000001</v>
      </c>
      <c r="M9410" s="10">
        <v>0.52</v>
      </c>
      <c r="N9410" s="4" t="s">
        <v>83</v>
      </c>
      <c r="O9410" s="4" t="str">
        <f>TEXT(Table1[[#This Row],[Invoice Date]],"yyyy")</f>
        <v>2021</v>
      </c>
      <c r="P9410" s="4" t="str">
        <f>TEXT(Table1[[#This Row],[Invoice Date]],"mmm")</f>
        <v>Dec</v>
      </c>
      <c r="Q9410" s="27">
        <f>WEEKNUM(Table1[[#This Row],[Invoice Date]]) + IF(YEAR(Table1[[#This Row],[Invoice Date]])=2021, 52, 0)</f>
        <v>103</v>
      </c>
    </row>
    <row r="9411" spans="2:17" ht="14.25" customHeight="1" x14ac:dyDescent="0.3">
      <c r="B9411" s="4" t="s">
        <v>61</v>
      </c>
      <c r="C9411" s="33">
        <v>1185731</v>
      </c>
      <c r="D9411" s="5">
        <v>44547</v>
      </c>
      <c r="E9411" s="4" t="s">
        <v>15</v>
      </c>
      <c r="F9411" s="4" t="s">
        <v>62</v>
      </c>
      <c r="G9411" s="4" t="s">
        <v>63</v>
      </c>
      <c r="H9411" s="6" t="s">
        <v>22</v>
      </c>
      <c r="I9411" s="7">
        <v>60</v>
      </c>
      <c r="J9411" s="8">
        <v>54</v>
      </c>
      <c r="K9411" s="9">
        <v>3240</v>
      </c>
      <c r="L9411" s="9">
        <v>1166.3999999999999</v>
      </c>
      <c r="M9411" s="10">
        <v>0.36</v>
      </c>
      <c r="N9411" s="4" t="s">
        <v>83</v>
      </c>
      <c r="O9411" s="4" t="str">
        <f>TEXT(Table1[[#This Row],[Invoice Date]],"yyyy")</f>
        <v>2021</v>
      </c>
      <c r="P9411" s="4" t="str">
        <f>TEXT(Table1[[#This Row],[Invoice Date]],"mmm")</f>
        <v>Dec</v>
      </c>
      <c r="Q9411" s="27">
        <f>WEEKNUM(Table1[[#This Row],[Invoice Date]]) + IF(YEAR(Table1[[#This Row],[Invoice Date]])=2021, 52, 0)</f>
        <v>103</v>
      </c>
    </row>
    <row r="9412" spans="2:17" ht="14.25" customHeight="1" x14ac:dyDescent="0.3">
      <c r="B9412" s="4" t="s">
        <v>61</v>
      </c>
      <c r="C9412" s="33">
        <v>1185731</v>
      </c>
      <c r="D9412" s="5">
        <v>44547</v>
      </c>
      <c r="E9412" s="4" t="s">
        <v>15</v>
      </c>
      <c r="F9412" s="4" t="s">
        <v>62</v>
      </c>
      <c r="G9412" s="4" t="s">
        <v>63</v>
      </c>
      <c r="H9412" s="6" t="s">
        <v>20</v>
      </c>
      <c r="I9412" s="7">
        <v>52</v>
      </c>
      <c r="J9412" s="8">
        <v>68</v>
      </c>
      <c r="K9412" s="9">
        <v>3536</v>
      </c>
      <c r="L9412" s="9">
        <v>1768</v>
      </c>
      <c r="M9412" s="10">
        <v>0.5</v>
      </c>
      <c r="N9412" s="4" t="s">
        <v>83</v>
      </c>
      <c r="O9412" s="4" t="str">
        <f>TEXT(Table1[[#This Row],[Invoice Date]],"yyyy")</f>
        <v>2021</v>
      </c>
      <c r="P9412" s="4" t="str">
        <f>TEXT(Table1[[#This Row],[Invoice Date]],"mmm")</f>
        <v>Dec</v>
      </c>
      <c r="Q9412" s="27">
        <f>WEEKNUM(Table1[[#This Row],[Invoice Date]]) + IF(YEAR(Table1[[#This Row],[Invoice Date]])=2021, 52, 0)</f>
        <v>103</v>
      </c>
    </row>
    <row r="9413" spans="2:17" ht="14.25" customHeight="1" x14ac:dyDescent="0.3">
      <c r="B9413" s="4" t="s">
        <v>14</v>
      </c>
      <c r="C9413" s="33">
        <v>1185732</v>
      </c>
      <c r="D9413" s="5">
        <v>44547</v>
      </c>
      <c r="E9413" s="4" t="s">
        <v>36</v>
      </c>
      <c r="F9413" s="4" t="s">
        <v>76</v>
      </c>
      <c r="G9413" s="4" t="s">
        <v>77</v>
      </c>
      <c r="H9413" s="6" t="s">
        <v>19</v>
      </c>
      <c r="I9413" s="7">
        <v>32</v>
      </c>
      <c r="J9413" s="8">
        <v>113</v>
      </c>
      <c r="K9413" s="9">
        <v>3616</v>
      </c>
      <c r="L9413" s="9">
        <v>1735.6799999999998</v>
      </c>
      <c r="M9413" s="10">
        <v>0.48</v>
      </c>
      <c r="N9413" s="4" t="s">
        <v>83</v>
      </c>
      <c r="O9413" s="4" t="str">
        <f>TEXT(Table1[[#This Row],[Invoice Date]],"yyyy")</f>
        <v>2021</v>
      </c>
      <c r="P9413" s="4" t="str">
        <f>TEXT(Table1[[#This Row],[Invoice Date]],"mmm")</f>
        <v>Dec</v>
      </c>
      <c r="Q9413" s="27">
        <f>WEEKNUM(Table1[[#This Row],[Invoice Date]]) + IF(YEAR(Table1[[#This Row],[Invoice Date]])=2021, 52, 0)</f>
        <v>103</v>
      </c>
    </row>
    <row r="9414" spans="2:17" ht="14.25" customHeight="1" x14ac:dyDescent="0.3">
      <c r="B9414" s="4" t="s">
        <v>30</v>
      </c>
      <c r="C9414" s="34">
        <v>1128299</v>
      </c>
      <c r="D9414" s="5">
        <v>44547</v>
      </c>
      <c r="E9414" s="4" t="s">
        <v>36</v>
      </c>
      <c r="F9414" s="4" t="s">
        <v>76</v>
      </c>
      <c r="G9414" s="4" t="s">
        <v>77</v>
      </c>
      <c r="H9414" s="6" t="s">
        <v>22</v>
      </c>
      <c r="I9414" s="7">
        <v>42</v>
      </c>
      <c r="J9414" s="8">
        <v>88</v>
      </c>
      <c r="K9414" s="9">
        <v>3696</v>
      </c>
      <c r="L9414" s="9">
        <v>1848</v>
      </c>
      <c r="M9414" s="10">
        <v>0.5</v>
      </c>
      <c r="N9414" s="4" t="s">
        <v>83</v>
      </c>
      <c r="O9414" s="4" t="str">
        <f>TEXT(Table1[[#This Row],[Invoice Date]],"yyyy")</f>
        <v>2021</v>
      </c>
      <c r="P9414" s="4" t="str">
        <f>TEXT(Table1[[#This Row],[Invoice Date]],"mmm")</f>
        <v>Dec</v>
      </c>
      <c r="Q9414" s="27">
        <f>WEEKNUM(Table1[[#This Row],[Invoice Date]]) + IF(YEAR(Table1[[#This Row],[Invoice Date]])=2021, 52, 0)</f>
        <v>103</v>
      </c>
    </row>
    <row r="9415" spans="2:17" ht="14.25" customHeight="1" x14ac:dyDescent="0.3">
      <c r="B9415" s="4" t="s">
        <v>30</v>
      </c>
      <c r="C9415" s="34">
        <v>1128299</v>
      </c>
      <c r="D9415" s="5">
        <v>44547</v>
      </c>
      <c r="E9415" s="4" t="s">
        <v>36</v>
      </c>
      <c r="F9415" s="4" t="s">
        <v>76</v>
      </c>
      <c r="G9415" s="4" t="s">
        <v>77</v>
      </c>
      <c r="H9415" s="6" t="s">
        <v>20</v>
      </c>
      <c r="I9415" s="7">
        <v>32</v>
      </c>
      <c r="J9415" s="8">
        <v>120</v>
      </c>
      <c r="K9415" s="9">
        <v>3840</v>
      </c>
      <c r="L9415" s="9">
        <v>1804.8</v>
      </c>
      <c r="M9415" s="10">
        <v>0.47</v>
      </c>
      <c r="N9415" s="4" t="s">
        <v>83</v>
      </c>
      <c r="O9415" s="4" t="str">
        <f>TEXT(Table1[[#This Row],[Invoice Date]],"yyyy")</f>
        <v>2021</v>
      </c>
      <c r="P9415" s="4" t="str">
        <f>TEXT(Table1[[#This Row],[Invoice Date]],"mmm")</f>
        <v>Dec</v>
      </c>
      <c r="Q9415" s="27">
        <f>WEEKNUM(Table1[[#This Row],[Invoice Date]]) + IF(YEAR(Table1[[#This Row],[Invoice Date]])=2021, 52, 0)</f>
        <v>103</v>
      </c>
    </row>
    <row r="9416" spans="2:17" ht="14.25" customHeight="1" x14ac:dyDescent="0.3">
      <c r="B9416" s="4" t="s">
        <v>61</v>
      </c>
      <c r="C9416" s="33">
        <v>1185731</v>
      </c>
      <c r="D9416" s="5">
        <v>44547</v>
      </c>
      <c r="E9416" s="4" t="s">
        <v>15</v>
      </c>
      <c r="F9416" s="4" t="s">
        <v>62</v>
      </c>
      <c r="G9416" s="4" t="s">
        <v>63</v>
      </c>
      <c r="H9416" s="6" t="s">
        <v>19</v>
      </c>
      <c r="I9416" s="7">
        <v>53</v>
      </c>
      <c r="J9416" s="8">
        <v>74</v>
      </c>
      <c r="K9416" s="9">
        <v>3922</v>
      </c>
      <c r="L9416" s="9">
        <v>1961</v>
      </c>
      <c r="M9416" s="10">
        <v>0.5</v>
      </c>
      <c r="N9416" s="4" t="s">
        <v>83</v>
      </c>
      <c r="O9416" s="4" t="str">
        <f>TEXT(Table1[[#This Row],[Invoice Date]],"yyyy")</f>
        <v>2021</v>
      </c>
      <c r="P9416" s="4" t="str">
        <f>TEXT(Table1[[#This Row],[Invoice Date]],"mmm")</f>
        <v>Dec</v>
      </c>
      <c r="Q9416" s="27">
        <f>WEEKNUM(Table1[[#This Row],[Invoice Date]]) + IF(YEAR(Table1[[#This Row],[Invoice Date]])=2021, 52, 0)</f>
        <v>103</v>
      </c>
    </row>
    <row r="9417" spans="2:17" ht="14.25" customHeight="1" x14ac:dyDescent="0.3">
      <c r="B9417" s="4" t="s">
        <v>61</v>
      </c>
      <c r="C9417" s="33">
        <v>1185731</v>
      </c>
      <c r="D9417" s="5">
        <v>44547</v>
      </c>
      <c r="E9417" s="4" t="s">
        <v>15</v>
      </c>
      <c r="F9417" s="4" t="s">
        <v>62</v>
      </c>
      <c r="G9417" s="4" t="s">
        <v>63</v>
      </c>
      <c r="H9417" s="6" t="s">
        <v>23</v>
      </c>
      <c r="I9417" s="7">
        <v>69</v>
      </c>
      <c r="J9417" s="8">
        <v>75</v>
      </c>
      <c r="K9417" s="9">
        <v>5175</v>
      </c>
      <c r="L9417" s="9">
        <v>2742.75</v>
      </c>
      <c r="M9417" s="10">
        <v>0.53</v>
      </c>
      <c r="N9417" s="4" t="s">
        <v>83</v>
      </c>
      <c r="O9417" s="4" t="str">
        <f>TEXT(Table1[[#This Row],[Invoice Date]],"yyyy")</f>
        <v>2021</v>
      </c>
      <c r="P9417" s="4" t="str">
        <f>TEXT(Table1[[#This Row],[Invoice Date]],"mmm")</f>
        <v>Dec</v>
      </c>
      <c r="Q9417" s="27">
        <f>WEEKNUM(Table1[[#This Row],[Invoice Date]]) + IF(YEAR(Table1[[#This Row],[Invoice Date]])=2021, 52, 0)</f>
        <v>103</v>
      </c>
    </row>
    <row r="9418" spans="2:17" ht="14.25" customHeight="1" x14ac:dyDescent="0.3">
      <c r="B9418" s="4" t="s">
        <v>14</v>
      </c>
      <c r="C9418" s="33">
        <v>1185732</v>
      </c>
      <c r="D9418" s="5">
        <v>44547</v>
      </c>
      <c r="E9418" s="4" t="s">
        <v>15</v>
      </c>
      <c r="F9418" s="4" t="s">
        <v>133</v>
      </c>
      <c r="G9418" s="4" t="s">
        <v>134</v>
      </c>
      <c r="H9418" s="6" t="s">
        <v>21</v>
      </c>
      <c r="I9418" s="7">
        <v>62</v>
      </c>
      <c r="J9418" s="8">
        <v>88</v>
      </c>
      <c r="K9418" s="9">
        <v>5456</v>
      </c>
      <c r="L9418" s="9">
        <v>2400.64</v>
      </c>
      <c r="M9418" s="10">
        <v>0.44</v>
      </c>
      <c r="N9418" s="4" t="s">
        <v>83</v>
      </c>
      <c r="O9418" s="4" t="str">
        <f>TEXT(Table1[[#This Row],[Invoice Date]],"yyyy")</f>
        <v>2021</v>
      </c>
      <c r="P9418" s="4" t="str">
        <f>TEXT(Table1[[#This Row],[Invoice Date]],"mmm")</f>
        <v>Dec</v>
      </c>
      <c r="Q9418" s="27">
        <f>WEEKNUM(Table1[[#This Row],[Invoice Date]]) + IF(YEAR(Table1[[#This Row],[Invoice Date]])=2021, 52, 0)</f>
        <v>103</v>
      </c>
    </row>
    <row r="9419" spans="2:17" ht="14.25" customHeight="1" x14ac:dyDescent="0.3">
      <c r="B9419" s="4" t="s">
        <v>14</v>
      </c>
      <c r="C9419" s="33">
        <v>1185732</v>
      </c>
      <c r="D9419" s="5">
        <v>44547</v>
      </c>
      <c r="E9419" s="4" t="s">
        <v>15</v>
      </c>
      <c r="F9419" s="4" t="s">
        <v>133</v>
      </c>
      <c r="G9419" s="4" t="s">
        <v>134</v>
      </c>
      <c r="H9419" s="6" t="s">
        <v>21</v>
      </c>
      <c r="I9419" s="7">
        <v>49</v>
      </c>
      <c r="J9419" s="8">
        <v>116</v>
      </c>
      <c r="K9419" s="9">
        <v>5684</v>
      </c>
      <c r="L9419" s="9">
        <v>1989.3999999999999</v>
      </c>
      <c r="M9419" s="10">
        <v>0.35</v>
      </c>
      <c r="N9419" s="4" t="s">
        <v>24</v>
      </c>
      <c r="O9419" s="4" t="str">
        <f>TEXT(Table1[[#This Row],[Invoice Date]],"yyyy")</f>
        <v>2021</v>
      </c>
      <c r="P9419" s="4" t="str">
        <f>TEXT(Table1[[#This Row],[Invoice Date]],"mmm")</f>
        <v>Dec</v>
      </c>
      <c r="Q9419" s="27">
        <f>WEEKNUM(Table1[[#This Row],[Invoice Date]]) + IF(YEAR(Table1[[#This Row],[Invoice Date]])=2021, 52, 0)</f>
        <v>103</v>
      </c>
    </row>
    <row r="9420" spans="2:17" ht="14.25" customHeight="1" x14ac:dyDescent="0.3">
      <c r="B9420" s="4" t="s">
        <v>30</v>
      </c>
      <c r="C9420" s="34">
        <v>1128299</v>
      </c>
      <c r="D9420" s="5">
        <v>44547</v>
      </c>
      <c r="E9420" s="4" t="s">
        <v>36</v>
      </c>
      <c r="F9420" s="4" t="s">
        <v>76</v>
      </c>
      <c r="G9420" s="4" t="s">
        <v>77</v>
      </c>
      <c r="H9420" s="6" t="s">
        <v>23</v>
      </c>
      <c r="I9420" s="7">
        <v>47</v>
      </c>
      <c r="J9420" s="8">
        <v>126</v>
      </c>
      <c r="K9420" s="9">
        <v>5922</v>
      </c>
      <c r="L9420" s="9">
        <v>3612.42</v>
      </c>
      <c r="M9420" s="10">
        <v>0.61</v>
      </c>
      <c r="N9420" s="4" t="s">
        <v>83</v>
      </c>
      <c r="O9420" s="4" t="str">
        <f>TEXT(Table1[[#This Row],[Invoice Date]],"yyyy")</f>
        <v>2021</v>
      </c>
      <c r="P9420" s="4" t="str">
        <f>TEXT(Table1[[#This Row],[Invoice Date]],"mmm")</f>
        <v>Dec</v>
      </c>
      <c r="Q9420" s="27">
        <f>WEEKNUM(Table1[[#This Row],[Invoice Date]]) + IF(YEAR(Table1[[#This Row],[Invoice Date]])=2021, 52, 0)</f>
        <v>103</v>
      </c>
    </row>
    <row r="9421" spans="2:17" ht="14.25" customHeight="1" x14ac:dyDescent="0.3">
      <c r="B9421" s="4" t="s">
        <v>14</v>
      </c>
      <c r="C9421" s="33">
        <v>1185732</v>
      </c>
      <c r="D9421" s="5">
        <v>44547</v>
      </c>
      <c r="E9421" s="4" t="s">
        <v>15</v>
      </c>
      <c r="F9421" s="4" t="s">
        <v>133</v>
      </c>
      <c r="G9421" s="4" t="s">
        <v>134</v>
      </c>
      <c r="H9421" s="6" t="s">
        <v>20</v>
      </c>
      <c r="I9421" s="7">
        <v>47</v>
      </c>
      <c r="J9421" s="8">
        <v>128</v>
      </c>
      <c r="K9421" s="9">
        <v>6016</v>
      </c>
      <c r="L9421" s="9">
        <v>2165.7599999999998</v>
      </c>
      <c r="M9421" s="10">
        <v>0.36</v>
      </c>
      <c r="N9421" s="4" t="s">
        <v>24</v>
      </c>
      <c r="O9421" s="4" t="str">
        <f>TEXT(Table1[[#This Row],[Invoice Date]],"yyyy")</f>
        <v>2021</v>
      </c>
      <c r="P9421" s="4" t="str">
        <f>TEXT(Table1[[#This Row],[Invoice Date]],"mmm")</f>
        <v>Dec</v>
      </c>
      <c r="Q9421" s="27">
        <f>WEEKNUM(Table1[[#This Row],[Invoice Date]]) + IF(YEAR(Table1[[#This Row],[Invoice Date]])=2021, 52, 0)</f>
        <v>103</v>
      </c>
    </row>
    <row r="9422" spans="2:17" ht="14.25" customHeight="1" x14ac:dyDescent="0.3">
      <c r="B9422" s="4" t="s">
        <v>14</v>
      </c>
      <c r="C9422" s="33">
        <v>1185732</v>
      </c>
      <c r="D9422" s="5">
        <v>44547</v>
      </c>
      <c r="E9422" s="4" t="s">
        <v>15</v>
      </c>
      <c r="F9422" s="4" t="s">
        <v>133</v>
      </c>
      <c r="G9422" s="4" t="s">
        <v>134</v>
      </c>
      <c r="H9422" s="6" t="s">
        <v>22</v>
      </c>
      <c r="I9422" s="7">
        <v>50</v>
      </c>
      <c r="J9422" s="8">
        <v>123</v>
      </c>
      <c r="K9422" s="9">
        <v>6150</v>
      </c>
      <c r="L9422" s="9">
        <v>2275.5</v>
      </c>
      <c r="M9422" s="10">
        <v>0.37</v>
      </c>
      <c r="N9422" s="4" t="s">
        <v>24</v>
      </c>
      <c r="O9422" s="4" t="str">
        <f>TEXT(Table1[[#This Row],[Invoice Date]],"yyyy")</f>
        <v>2021</v>
      </c>
      <c r="P9422" s="4" t="str">
        <f>TEXT(Table1[[#This Row],[Invoice Date]],"mmm")</f>
        <v>Dec</v>
      </c>
      <c r="Q9422" s="27">
        <f>WEEKNUM(Table1[[#This Row],[Invoice Date]]) + IF(YEAR(Table1[[#This Row],[Invoice Date]])=2021, 52, 0)</f>
        <v>103</v>
      </c>
    </row>
    <row r="9423" spans="2:17" ht="14.25" customHeight="1" x14ac:dyDescent="0.3">
      <c r="B9423" s="4" t="s">
        <v>14</v>
      </c>
      <c r="C9423" s="33">
        <v>1185732</v>
      </c>
      <c r="D9423" s="5">
        <v>44547</v>
      </c>
      <c r="E9423" s="4" t="s">
        <v>15</v>
      </c>
      <c r="F9423" s="4" t="s">
        <v>133</v>
      </c>
      <c r="G9423" s="4" t="s">
        <v>134</v>
      </c>
      <c r="H9423" s="6" t="s">
        <v>19</v>
      </c>
      <c r="I9423" s="7">
        <v>49</v>
      </c>
      <c r="J9423" s="8">
        <v>128</v>
      </c>
      <c r="K9423" s="9">
        <v>6272</v>
      </c>
      <c r="L9423" s="9">
        <v>2634.2400000000002</v>
      </c>
      <c r="M9423" s="10">
        <v>0.42000000000000004</v>
      </c>
      <c r="N9423" s="4" t="s">
        <v>24</v>
      </c>
      <c r="O9423" s="4" t="str">
        <f>TEXT(Table1[[#This Row],[Invoice Date]],"yyyy")</f>
        <v>2021</v>
      </c>
      <c r="P9423" s="4" t="str">
        <f>TEXT(Table1[[#This Row],[Invoice Date]],"mmm")</f>
        <v>Dec</v>
      </c>
      <c r="Q9423" s="27">
        <f>WEEKNUM(Table1[[#This Row],[Invoice Date]]) + IF(YEAR(Table1[[#This Row],[Invoice Date]])=2021, 52, 0)</f>
        <v>103</v>
      </c>
    </row>
    <row r="9424" spans="2:17" ht="14.25" customHeight="1" x14ac:dyDescent="0.3">
      <c r="B9424" s="4" t="s">
        <v>14</v>
      </c>
      <c r="C9424" s="33">
        <v>1185732</v>
      </c>
      <c r="D9424" s="5">
        <v>44547</v>
      </c>
      <c r="E9424" s="4" t="s">
        <v>36</v>
      </c>
      <c r="F9424" s="4" t="s">
        <v>76</v>
      </c>
      <c r="G9424" s="4" t="s">
        <v>77</v>
      </c>
      <c r="H9424" s="6" t="s">
        <v>17</v>
      </c>
      <c r="I9424" s="7">
        <v>41</v>
      </c>
      <c r="J9424" s="8">
        <v>163</v>
      </c>
      <c r="K9424" s="9">
        <v>6683</v>
      </c>
      <c r="L9424" s="9">
        <v>3475.1600000000003</v>
      </c>
      <c r="M9424" s="10">
        <v>0.52</v>
      </c>
      <c r="N9424" s="4" t="s">
        <v>83</v>
      </c>
      <c r="O9424" s="4" t="str">
        <f>TEXT(Table1[[#This Row],[Invoice Date]],"yyyy")</f>
        <v>2021</v>
      </c>
      <c r="P9424" s="4" t="str">
        <f>TEXT(Table1[[#This Row],[Invoice Date]],"mmm")</f>
        <v>Dec</v>
      </c>
      <c r="Q9424" s="27">
        <f>WEEKNUM(Table1[[#This Row],[Invoice Date]]) + IF(YEAR(Table1[[#This Row],[Invoice Date]])=2021, 52, 0)</f>
        <v>103</v>
      </c>
    </row>
    <row r="9425" spans="2:17" ht="14.25" customHeight="1" x14ac:dyDescent="0.3">
      <c r="B9425" s="4" t="s">
        <v>14</v>
      </c>
      <c r="C9425" s="33">
        <v>1185732</v>
      </c>
      <c r="D9425" s="5">
        <v>44547</v>
      </c>
      <c r="E9425" s="4" t="s">
        <v>15</v>
      </c>
      <c r="F9425" s="4" t="s">
        <v>133</v>
      </c>
      <c r="G9425" s="4" t="s">
        <v>134</v>
      </c>
      <c r="H9425" s="6" t="s">
        <v>20</v>
      </c>
      <c r="I9425" s="7">
        <v>62</v>
      </c>
      <c r="J9425" s="8">
        <v>108</v>
      </c>
      <c r="K9425" s="9">
        <v>6696</v>
      </c>
      <c r="L9425" s="9">
        <v>2812.3199999999997</v>
      </c>
      <c r="M9425" s="10">
        <v>0.42</v>
      </c>
      <c r="N9425" s="4" t="s">
        <v>83</v>
      </c>
      <c r="O9425" s="4" t="str">
        <f>TEXT(Table1[[#This Row],[Invoice Date]],"yyyy")</f>
        <v>2021</v>
      </c>
      <c r="P9425" s="4" t="str">
        <f>TEXT(Table1[[#This Row],[Invoice Date]],"mmm")</f>
        <v>Dec</v>
      </c>
      <c r="Q9425" s="27">
        <f>WEEKNUM(Table1[[#This Row],[Invoice Date]]) + IF(YEAR(Table1[[#This Row],[Invoice Date]])=2021, 52, 0)</f>
        <v>103</v>
      </c>
    </row>
    <row r="9426" spans="2:17" ht="14.25" customHeight="1" x14ac:dyDescent="0.3">
      <c r="B9426" s="4" t="s">
        <v>14</v>
      </c>
      <c r="C9426" s="33">
        <v>1185732</v>
      </c>
      <c r="D9426" s="5">
        <v>44547</v>
      </c>
      <c r="E9426" s="4" t="s">
        <v>15</v>
      </c>
      <c r="F9426" s="4" t="s">
        <v>133</v>
      </c>
      <c r="G9426" s="4" t="s">
        <v>134</v>
      </c>
      <c r="H9426" s="6" t="s">
        <v>19</v>
      </c>
      <c r="I9426" s="7">
        <v>59</v>
      </c>
      <c r="J9426" s="8">
        <v>115</v>
      </c>
      <c r="K9426" s="9">
        <v>6785</v>
      </c>
      <c r="L9426" s="9">
        <v>3731.7500000000005</v>
      </c>
      <c r="M9426" s="10">
        <v>0.55000000000000004</v>
      </c>
      <c r="N9426" s="4" t="s">
        <v>83</v>
      </c>
      <c r="O9426" s="4" t="str">
        <f>TEXT(Table1[[#This Row],[Invoice Date]],"yyyy")</f>
        <v>2021</v>
      </c>
      <c r="P9426" s="4" t="str">
        <f>TEXT(Table1[[#This Row],[Invoice Date]],"mmm")</f>
        <v>Dec</v>
      </c>
      <c r="Q9426" s="27">
        <f>WEEKNUM(Table1[[#This Row],[Invoice Date]]) + IF(YEAR(Table1[[#This Row],[Invoice Date]])=2021, 52, 0)</f>
        <v>103</v>
      </c>
    </row>
    <row r="9427" spans="2:17" ht="14.25" customHeight="1" x14ac:dyDescent="0.3">
      <c r="B9427" s="4" t="s">
        <v>14</v>
      </c>
      <c r="C9427" s="33">
        <v>1185732</v>
      </c>
      <c r="D9427" s="5">
        <v>44547</v>
      </c>
      <c r="E9427" s="4" t="s">
        <v>15</v>
      </c>
      <c r="F9427" s="4" t="s">
        <v>133</v>
      </c>
      <c r="G9427" s="4" t="s">
        <v>134</v>
      </c>
      <c r="H9427" s="6" t="s">
        <v>22</v>
      </c>
      <c r="I9427" s="7">
        <v>74</v>
      </c>
      <c r="J9427" s="8">
        <v>105</v>
      </c>
      <c r="K9427" s="9">
        <v>7770</v>
      </c>
      <c r="L9427" s="9">
        <v>3341.1</v>
      </c>
      <c r="M9427" s="10">
        <v>0.43</v>
      </c>
      <c r="N9427" s="4" t="s">
        <v>83</v>
      </c>
      <c r="O9427" s="4" t="str">
        <f>TEXT(Table1[[#This Row],[Invoice Date]],"yyyy")</f>
        <v>2021</v>
      </c>
      <c r="P9427" s="4" t="str">
        <f>TEXT(Table1[[#This Row],[Invoice Date]],"mmm")</f>
        <v>Dec</v>
      </c>
      <c r="Q9427" s="27">
        <f>WEEKNUM(Table1[[#This Row],[Invoice Date]]) + IF(YEAR(Table1[[#This Row],[Invoice Date]])=2021, 52, 0)</f>
        <v>103</v>
      </c>
    </row>
    <row r="9428" spans="2:17" ht="14.25" customHeight="1" x14ac:dyDescent="0.3">
      <c r="B9428" s="4" t="s">
        <v>61</v>
      </c>
      <c r="C9428" s="33">
        <v>1185731</v>
      </c>
      <c r="D9428" s="5">
        <v>44547</v>
      </c>
      <c r="E9428" s="4" t="s">
        <v>15</v>
      </c>
      <c r="F9428" s="4" t="s">
        <v>62</v>
      </c>
      <c r="G9428" s="4" t="s">
        <v>63</v>
      </c>
      <c r="H9428" s="6" t="s">
        <v>17</v>
      </c>
      <c r="I9428" s="7">
        <v>62</v>
      </c>
      <c r="J9428" s="8">
        <v>138</v>
      </c>
      <c r="K9428" s="9">
        <v>8556</v>
      </c>
      <c r="L9428" s="9">
        <v>4106.88</v>
      </c>
      <c r="M9428" s="10">
        <v>0.48</v>
      </c>
      <c r="N9428" s="4" t="s">
        <v>83</v>
      </c>
      <c r="O9428" s="4" t="str">
        <f>TEXT(Table1[[#This Row],[Invoice Date]],"yyyy")</f>
        <v>2021</v>
      </c>
      <c r="P9428" s="4" t="str">
        <f>TEXT(Table1[[#This Row],[Invoice Date]],"mmm")</f>
        <v>Dec</v>
      </c>
      <c r="Q9428" s="27">
        <f>WEEKNUM(Table1[[#This Row],[Invoice Date]]) + IF(YEAR(Table1[[#This Row],[Invoice Date]])=2021, 52, 0)</f>
        <v>103</v>
      </c>
    </row>
    <row r="9429" spans="2:17" ht="14.25" customHeight="1" x14ac:dyDescent="0.3">
      <c r="B9429" s="4" t="s">
        <v>14</v>
      </c>
      <c r="C9429" s="33">
        <v>1185732</v>
      </c>
      <c r="D9429" s="5">
        <v>44547</v>
      </c>
      <c r="E9429" s="4" t="s">
        <v>15</v>
      </c>
      <c r="F9429" s="4" t="s">
        <v>133</v>
      </c>
      <c r="G9429" s="4" t="s">
        <v>134</v>
      </c>
      <c r="H9429" s="6" t="s">
        <v>23</v>
      </c>
      <c r="I9429" s="7">
        <v>74</v>
      </c>
      <c r="J9429" s="8">
        <v>117</v>
      </c>
      <c r="K9429" s="9">
        <v>8658</v>
      </c>
      <c r="L9429" s="9">
        <v>4242.42</v>
      </c>
      <c r="M9429" s="10">
        <v>0.49</v>
      </c>
      <c r="N9429" s="4" t="s">
        <v>83</v>
      </c>
      <c r="O9429" s="4" t="str">
        <f>TEXT(Table1[[#This Row],[Invoice Date]],"yyyy")</f>
        <v>2021</v>
      </c>
      <c r="P9429" s="4" t="str">
        <f>TEXT(Table1[[#This Row],[Invoice Date]],"mmm")</f>
        <v>Dec</v>
      </c>
      <c r="Q9429" s="27">
        <f>WEEKNUM(Table1[[#This Row],[Invoice Date]]) + IF(YEAR(Table1[[#This Row],[Invoice Date]])=2021, 52, 0)</f>
        <v>103</v>
      </c>
    </row>
    <row r="9430" spans="2:17" ht="14.25" customHeight="1" x14ac:dyDescent="0.3">
      <c r="B9430" s="4" t="s">
        <v>14</v>
      </c>
      <c r="C9430" s="33">
        <v>1185732</v>
      </c>
      <c r="D9430" s="5">
        <v>44547</v>
      </c>
      <c r="E9430" s="4" t="s">
        <v>15</v>
      </c>
      <c r="F9430" s="4" t="s">
        <v>133</v>
      </c>
      <c r="G9430" s="4" t="s">
        <v>134</v>
      </c>
      <c r="H9430" s="6" t="s">
        <v>23</v>
      </c>
      <c r="I9430" s="7">
        <v>61</v>
      </c>
      <c r="J9430" s="8">
        <v>144</v>
      </c>
      <c r="K9430" s="9">
        <v>8784</v>
      </c>
      <c r="L9430" s="9">
        <v>3513.6</v>
      </c>
      <c r="M9430" s="10">
        <v>0.39999999999999997</v>
      </c>
      <c r="N9430" s="4" t="s">
        <v>24</v>
      </c>
      <c r="O9430" s="4" t="str">
        <f>TEXT(Table1[[#This Row],[Invoice Date]],"yyyy")</f>
        <v>2021</v>
      </c>
      <c r="P9430" s="4" t="str">
        <f>TEXT(Table1[[#This Row],[Invoice Date]],"mmm")</f>
        <v>Dec</v>
      </c>
      <c r="Q9430" s="27">
        <f>WEEKNUM(Table1[[#This Row],[Invoice Date]]) + IF(YEAR(Table1[[#This Row],[Invoice Date]])=2021, 52, 0)</f>
        <v>103</v>
      </c>
    </row>
    <row r="9431" spans="2:17" ht="14.25" customHeight="1" x14ac:dyDescent="0.3">
      <c r="B9431" s="4" t="s">
        <v>14</v>
      </c>
      <c r="C9431" s="33">
        <v>1185732</v>
      </c>
      <c r="D9431" s="5">
        <v>44547</v>
      </c>
      <c r="E9431" s="4" t="s">
        <v>15</v>
      </c>
      <c r="F9431" s="4" t="s">
        <v>133</v>
      </c>
      <c r="G9431" s="4" t="s">
        <v>134</v>
      </c>
      <c r="H9431" s="6" t="s">
        <v>17</v>
      </c>
      <c r="I9431" s="7">
        <v>49</v>
      </c>
      <c r="J9431" s="8">
        <v>200</v>
      </c>
      <c r="K9431" s="9">
        <v>9800</v>
      </c>
      <c r="L9431" s="9">
        <v>4606</v>
      </c>
      <c r="M9431" s="10">
        <v>0.47000000000000003</v>
      </c>
      <c r="N9431" s="4" t="s">
        <v>24</v>
      </c>
      <c r="O9431" s="4" t="str">
        <f>TEXT(Table1[[#This Row],[Invoice Date]],"yyyy")</f>
        <v>2021</v>
      </c>
      <c r="P9431" s="4" t="str">
        <f>TEXT(Table1[[#This Row],[Invoice Date]],"mmm")</f>
        <v>Dec</v>
      </c>
      <c r="Q9431" s="27">
        <f>WEEKNUM(Table1[[#This Row],[Invoice Date]]) + IF(YEAR(Table1[[#This Row],[Invoice Date]])=2021, 52, 0)</f>
        <v>103</v>
      </c>
    </row>
    <row r="9432" spans="2:17" ht="14.25" customHeight="1" x14ac:dyDescent="0.3">
      <c r="B9432" s="4" t="s">
        <v>14</v>
      </c>
      <c r="C9432" s="33">
        <v>1185732</v>
      </c>
      <c r="D9432" s="5">
        <v>44547</v>
      </c>
      <c r="E9432" s="4" t="s">
        <v>15</v>
      </c>
      <c r="F9432" s="4" t="s">
        <v>133</v>
      </c>
      <c r="G9432" s="4" t="s">
        <v>134</v>
      </c>
      <c r="H9432" s="6" t="s">
        <v>17</v>
      </c>
      <c r="I9432" s="7">
        <v>71</v>
      </c>
      <c r="J9432" s="8">
        <v>169</v>
      </c>
      <c r="K9432" s="9">
        <v>11999</v>
      </c>
      <c r="L9432" s="9">
        <v>6599.4500000000007</v>
      </c>
      <c r="M9432" s="10">
        <v>0.55000000000000004</v>
      </c>
      <c r="N9432" s="4" t="s">
        <v>83</v>
      </c>
      <c r="O9432" s="4" t="str">
        <f>TEXT(Table1[[#This Row],[Invoice Date]],"yyyy")</f>
        <v>2021</v>
      </c>
      <c r="P9432" s="4" t="str">
        <f>TEXT(Table1[[#This Row],[Invoice Date]],"mmm")</f>
        <v>Dec</v>
      </c>
      <c r="Q9432" s="27">
        <f>WEEKNUM(Table1[[#This Row],[Invoice Date]]) + IF(YEAR(Table1[[#This Row],[Invoice Date]])=2021, 52, 0)</f>
        <v>103</v>
      </c>
    </row>
    <row r="9433" spans="2:17" ht="14.25" customHeight="1" x14ac:dyDescent="0.3">
      <c r="B9433" s="4" t="s">
        <v>14</v>
      </c>
      <c r="C9433" s="33">
        <v>1185732</v>
      </c>
      <c r="D9433" s="5">
        <v>44547</v>
      </c>
      <c r="E9433" s="4" t="s">
        <v>15</v>
      </c>
      <c r="F9433" s="4" t="s">
        <v>40</v>
      </c>
      <c r="G9433" s="4" t="s">
        <v>41</v>
      </c>
      <c r="H9433" s="6" t="s">
        <v>20</v>
      </c>
      <c r="I9433" s="7">
        <v>50</v>
      </c>
      <c r="J9433" s="8">
        <v>125</v>
      </c>
      <c r="K9433" s="9">
        <v>62500</v>
      </c>
      <c r="L9433" s="9">
        <v>21875</v>
      </c>
      <c r="M9433" s="10">
        <v>0.35</v>
      </c>
      <c r="N9433" s="4" t="s">
        <v>24</v>
      </c>
      <c r="O9433" s="4" t="str">
        <f>TEXT(Table1[[#This Row],[Invoice Date]],"yyyy")</f>
        <v>2021</v>
      </c>
      <c r="P9433" s="4" t="str">
        <f>TEXT(Table1[[#This Row],[Invoice Date]],"mmm")</f>
        <v>Dec</v>
      </c>
      <c r="Q9433" s="27">
        <f>WEEKNUM(Table1[[#This Row],[Invoice Date]]) + IF(YEAR(Table1[[#This Row],[Invoice Date]])=2021, 52, 0)</f>
        <v>103</v>
      </c>
    </row>
    <row r="9434" spans="2:17" ht="14.25" customHeight="1" x14ac:dyDescent="0.3">
      <c r="B9434" s="4" t="s">
        <v>61</v>
      </c>
      <c r="C9434" s="33">
        <v>1185731</v>
      </c>
      <c r="D9434" s="5">
        <v>44547</v>
      </c>
      <c r="E9434" s="4" t="s">
        <v>15</v>
      </c>
      <c r="F9434" s="4" t="s">
        <v>62</v>
      </c>
      <c r="G9434" s="4" t="s">
        <v>63</v>
      </c>
      <c r="H9434" s="6" t="s">
        <v>21</v>
      </c>
      <c r="I9434" s="7">
        <v>55.000000000000007</v>
      </c>
      <c r="J9434" s="8">
        <v>200</v>
      </c>
      <c r="K9434" s="9">
        <v>110000.00000000001</v>
      </c>
      <c r="L9434" s="9">
        <v>33000</v>
      </c>
      <c r="M9434" s="10">
        <v>0.3</v>
      </c>
      <c r="N9434" s="4" t="s">
        <v>24</v>
      </c>
      <c r="O9434" s="4" t="str">
        <f>TEXT(Table1[[#This Row],[Invoice Date]],"yyyy")</f>
        <v>2021</v>
      </c>
      <c r="P9434" s="4" t="str">
        <f>TEXT(Table1[[#This Row],[Invoice Date]],"mmm")</f>
        <v>Dec</v>
      </c>
      <c r="Q9434" s="27">
        <f>WEEKNUM(Table1[[#This Row],[Invoice Date]]) + IF(YEAR(Table1[[#This Row],[Invoice Date]])=2021, 52, 0)</f>
        <v>103</v>
      </c>
    </row>
    <row r="9435" spans="2:17" ht="14.25" customHeight="1" x14ac:dyDescent="0.3">
      <c r="B9435" s="4" t="s">
        <v>30</v>
      </c>
      <c r="C9435" s="34">
        <v>1128299</v>
      </c>
      <c r="D9435" s="5">
        <v>44547</v>
      </c>
      <c r="E9435" s="4" t="s">
        <v>36</v>
      </c>
      <c r="F9435" s="4" t="s">
        <v>76</v>
      </c>
      <c r="G9435" s="4" t="s">
        <v>77</v>
      </c>
      <c r="H9435" s="6" t="s">
        <v>21</v>
      </c>
      <c r="I9435" s="7">
        <v>35</v>
      </c>
      <c r="J9435" s="8">
        <v>350</v>
      </c>
      <c r="K9435" s="9">
        <v>122500</v>
      </c>
      <c r="L9435" s="9">
        <v>49000</v>
      </c>
      <c r="M9435" s="10">
        <v>0.4</v>
      </c>
      <c r="N9435" s="4" t="s">
        <v>18</v>
      </c>
      <c r="O9435" s="4" t="str">
        <f>TEXT(Table1[[#This Row],[Invoice Date]],"yyyy")</f>
        <v>2021</v>
      </c>
      <c r="P9435" s="4" t="str">
        <f>TEXT(Table1[[#This Row],[Invoice Date]],"mmm")</f>
        <v>Dec</v>
      </c>
      <c r="Q9435" s="27">
        <f>WEEKNUM(Table1[[#This Row],[Invoice Date]]) + IF(YEAR(Table1[[#This Row],[Invoice Date]])=2021, 52, 0)</f>
        <v>103</v>
      </c>
    </row>
    <row r="9436" spans="2:17" ht="14.25" customHeight="1" x14ac:dyDescent="0.3">
      <c r="B9436" s="4" t="s">
        <v>61</v>
      </c>
      <c r="C9436" s="33">
        <v>1185731</v>
      </c>
      <c r="D9436" s="5">
        <v>44547</v>
      </c>
      <c r="E9436" s="4" t="s">
        <v>15</v>
      </c>
      <c r="F9436" s="4" t="s">
        <v>62</v>
      </c>
      <c r="G9436" s="4" t="s">
        <v>63</v>
      </c>
      <c r="H9436" s="6" t="s">
        <v>22</v>
      </c>
      <c r="I9436" s="7">
        <v>65</v>
      </c>
      <c r="J9436" s="8">
        <v>200</v>
      </c>
      <c r="K9436" s="9">
        <v>130000</v>
      </c>
      <c r="L9436" s="9">
        <v>32500</v>
      </c>
      <c r="M9436" s="10">
        <v>0.25</v>
      </c>
      <c r="N9436" s="4" t="s">
        <v>24</v>
      </c>
      <c r="O9436" s="4" t="str">
        <f>TEXT(Table1[[#This Row],[Invoice Date]],"yyyy")</f>
        <v>2021</v>
      </c>
      <c r="P9436" s="4" t="str">
        <f>TEXT(Table1[[#This Row],[Invoice Date]],"mmm")</f>
        <v>Dec</v>
      </c>
      <c r="Q9436" s="27">
        <f>WEEKNUM(Table1[[#This Row],[Invoice Date]]) + IF(YEAR(Table1[[#This Row],[Invoice Date]])=2021, 52, 0)</f>
        <v>103</v>
      </c>
    </row>
    <row r="9437" spans="2:17" ht="14.25" customHeight="1" x14ac:dyDescent="0.3">
      <c r="B9437" s="4" t="s">
        <v>61</v>
      </c>
      <c r="C9437" s="33">
        <v>1185731</v>
      </c>
      <c r="D9437" s="5">
        <v>44547</v>
      </c>
      <c r="E9437" s="4" t="s">
        <v>15</v>
      </c>
      <c r="F9437" s="4" t="s">
        <v>62</v>
      </c>
      <c r="G9437" s="4" t="s">
        <v>63</v>
      </c>
      <c r="H9437" s="6" t="s">
        <v>20</v>
      </c>
      <c r="I9437" s="7">
        <v>55.000000000000007</v>
      </c>
      <c r="J9437" s="8">
        <v>250</v>
      </c>
      <c r="K9437" s="9">
        <v>137500.00000000003</v>
      </c>
      <c r="L9437" s="9">
        <v>55000.000000000007</v>
      </c>
      <c r="M9437" s="10">
        <v>0.39999999999999997</v>
      </c>
      <c r="N9437" s="4" t="s">
        <v>24</v>
      </c>
      <c r="O9437" s="4" t="str">
        <f>TEXT(Table1[[#This Row],[Invoice Date]],"yyyy")</f>
        <v>2021</v>
      </c>
      <c r="P9437" s="4" t="str">
        <f>TEXT(Table1[[#This Row],[Invoice Date]],"mmm")</f>
        <v>Dec</v>
      </c>
      <c r="Q9437" s="27">
        <f>WEEKNUM(Table1[[#This Row],[Invoice Date]]) + IF(YEAR(Table1[[#This Row],[Invoice Date]])=2021, 52, 0)</f>
        <v>103</v>
      </c>
    </row>
    <row r="9438" spans="2:17" ht="14.25" customHeight="1" x14ac:dyDescent="0.3">
      <c r="B9438" s="4" t="s">
        <v>30</v>
      </c>
      <c r="C9438" s="34">
        <v>1128299</v>
      </c>
      <c r="D9438" s="5">
        <v>44547</v>
      </c>
      <c r="E9438" s="4" t="s">
        <v>36</v>
      </c>
      <c r="F9438" s="4" t="s">
        <v>76</v>
      </c>
      <c r="G9438" s="4" t="s">
        <v>77</v>
      </c>
      <c r="H9438" s="6" t="s">
        <v>20</v>
      </c>
      <c r="I9438" s="7">
        <v>35</v>
      </c>
      <c r="J9438" s="8">
        <v>400</v>
      </c>
      <c r="K9438" s="9">
        <v>140000</v>
      </c>
      <c r="L9438" s="9">
        <v>49000</v>
      </c>
      <c r="M9438" s="10">
        <v>0.35</v>
      </c>
      <c r="N9438" s="4" t="s">
        <v>18</v>
      </c>
      <c r="O9438" s="4" t="str">
        <f>TEXT(Table1[[#This Row],[Invoice Date]],"yyyy")</f>
        <v>2021</v>
      </c>
      <c r="P9438" s="4" t="str">
        <f>TEXT(Table1[[#This Row],[Invoice Date]],"mmm")</f>
        <v>Dec</v>
      </c>
      <c r="Q9438" s="27">
        <f>WEEKNUM(Table1[[#This Row],[Invoice Date]]) + IF(YEAR(Table1[[#This Row],[Invoice Date]])=2021, 52, 0)</f>
        <v>103</v>
      </c>
    </row>
    <row r="9439" spans="2:17" ht="14.25" customHeight="1" x14ac:dyDescent="0.3">
      <c r="B9439" s="4" t="s">
        <v>61</v>
      </c>
      <c r="C9439" s="33">
        <v>1185731</v>
      </c>
      <c r="D9439" s="5">
        <v>44547</v>
      </c>
      <c r="E9439" s="4" t="s">
        <v>15</v>
      </c>
      <c r="F9439" s="4" t="s">
        <v>62</v>
      </c>
      <c r="G9439" s="4" t="s">
        <v>63</v>
      </c>
      <c r="H9439" s="6" t="s">
        <v>19</v>
      </c>
      <c r="I9439" s="7">
        <v>55.000000000000007</v>
      </c>
      <c r="J9439" s="8">
        <v>275</v>
      </c>
      <c r="K9439" s="9">
        <v>151250.00000000003</v>
      </c>
      <c r="L9439" s="9">
        <v>52937.500000000007</v>
      </c>
      <c r="M9439" s="10">
        <v>0.35</v>
      </c>
      <c r="N9439" s="4" t="s">
        <v>24</v>
      </c>
      <c r="O9439" s="4" t="str">
        <f>TEXT(Table1[[#This Row],[Invoice Date]],"yyyy")</f>
        <v>2021</v>
      </c>
      <c r="P9439" s="4" t="str">
        <f>TEXT(Table1[[#This Row],[Invoice Date]],"mmm")</f>
        <v>Dec</v>
      </c>
      <c r="Q9439" s="27">
        <f>WEEKNUM(Table1[[#This Row],[Invoice Date]]) + IF(YEAR(Table1[[#This Row],[Invoice Date]])=2021, 52, 0)</f>
        <v>103</v>
      </c>
    </row>
    <row r="9440" spans="2:17" ht="14.25" customHeight="1" x14ac:dyDescent="0.3">
      <c r="B9440" s="4" t="s">
        <v>30</v>
      </c>
      <c r="C9440" s="34">
        <v>1128299</v>
      </c>
      <c r="D9440" s="5">
        <v>44547</v>
      </c>
      <c r="E9440" s="4" t="s">
        <v>36</v>
      </c>
      <c r="F9440" s="4" t="s">
        <v>76</v>
      </c>
      <c r="G9440" s="4" t="s">
        <v>77</v>
      </c>
      <c r="H9440" s="6" t="s">
        <v>22</v>
      </c>
      <c r="I9440" s="7">
        <v>44.999999999999993</v>
      </c>
      <c r="J9440" s="8">
        <v>350</v>
      </c>
      <c r="K9440" s="9">
        <v>157499.99999999997</v>
      </c>
      <c r="L9440" s="9">
        <v>55124.999999999985</v>
      </c>
      <c r="M9440" s="10">
        <v>0.35</v>
      </c>
      <c r="N9440" s="4" t="s">
        <v>18</v>
      </c>
      <c r="O9440" s="4" t="str">
        <f>TEXT(Table1[[#This Row],[Invoice Date]],"yyyy")</f>
        <v>2021</v>
      </c>
      <c r="P9440" s="4" t="str">
        <f>TEXT(Table1[[#This Row],[Invoice Date]],"mmm")</f>
        <v>Dec</v>
      </c>
      <c r="Q9440" s="27">
        <f>WEEKNUM(Table1[[#This Row],[Invoice Date]]) + IF(YEAR(Table1[[#This Row],[Invoice Date]])=2021, 52, 0)</f>
        <v>103</v>
      </c>
    </row>
    <row r="9441" spans="2:17" ht="14.25" customHeight="1" x14ac:dyDescent="0.3">
      <c r="B9441" s="4" t="s">
        <v>14</v>
      </c>
      <c r="C9441" s="33">
        <v>1185732</v>
      </c>
      <c r="D9441" s="5">
        <v>44547</v>
      </c>
      <c r="E9441" s="4" t="s">
        <v>36</v>
      </c>
      <c r="F9441" s="4" t="s">
        <v>76</v>
      </c>
      <c r="G9441" s="4" t="s">
        <v>77</v>
      </c>
      <c r="H9441" s="6" t="s">
        <v>19</v>
      </c>
      <c r="I9441" s="7">
        <v>35</v>
      </c>
      <c r="J9441" s="8">
        <v>450</v>
      </c>
      <c r="K9441" s="9">
        <v>157500</v>
      </c>
      <c r="L9441" s="9">
        <v>55125</v>
      </c>
      <c r="M9441" s="10">
        <v>0.35</v>
      </c>
      <c r="N9441" s="4" t="s">
        <v>18</v>
      </c>
      <c r="O9441" s="4" t="str">
        <f>TEXT(Table1[[#This Row],[Invoice Date]],"yyyy")</f>
        <v>2021</v>
      </c>
      <c r="P9441" s="4" t="str">
        <f>TEXT(Table1[[#This Row],[Invoice Date]],"mmm")</f>
        <v>Dec</v>
      </c>
      <c r="Q9441" s="27">
        <f>WEEKNUM(Table1[[#This Row],[Invoice Date]]) + IF(YEAR(Table1[[#This Row],[Invoice Date]])=2021, 52, 0)</f>
        <v>103</v>
      </c>
    </row>
    <row r="9442" spans="2:17" ht="14.25" customHeight="1" x14ac:dyDescent="0.3">
      <c r="B9442" s="4" t="s">
        <v>61</v>
      </c>
      <c r="C9442" s="33">
        <v>1185731</v>
      </c>
      <c r="D9442" s="5">
        <v>44547</v>
      </c>
      <c r="E9442" s="4" t="s">
        <v>15</v>
      </c>
      <c r="F9442" s="4" t="s">
        <v>62</v>
      </c>
      <c r="G9442" s="4" t="s">
        <v>63</v>
      </c>
      <c r="H9442" s="6" t="s">
        <v>23</v>
      </c>
      <c r="I9442" s="7">
        <v>70</v>
      </c>
      <c r="J9442" s="8">
        <v>300</v>
      </c>
      <c r="K9442" s="9">
        <v>210000</v>
      </c>
      <c r="L9442" s="9">
        <v>84000</v>
      </c>
      <c r="M9442" s="10">
        <v>0.4</v>
      </c>
      <c r="N9442" s="4" t="s">
        <v>24</v>
      </c>
      <c r="O9442" s="4" t="str">
        <f>TEXT(Table1[[#This Row],[Invoice Date]],"yyyy")</f>
        <v>2021</v>
      </c>
      <c r="P9442" s="4" t="str">
        <f>TEXT(Table1[[#This Row],[Invoice Date]],"mmm")</f>
        <v>Dec</v>
      </c>
      <c r="Q9442" s="27">
        <f>WEEKNUM(Table1[[#This Row],[Invoice Date]]) + IF(YEAR(Table1[[#This Row],[Invoice Date]])=2021, 52, 0)</f>
        <v>103</v>
      </c>
    </row>
    <row r="9443" spans="2:17" ht="14.25" customHeight="1" x14ac:dyDescent="0.3">
      <c r="B9443" s="4" t="s">
        <v>30</v>
      </c>
      <c r="C9443" s="34">
        <v>1128299</v>
      </c>
      <c r="D9443" s="5">
        <v>44547</v>
      </c>
      <c r="E9443" s="4" t="s">
        <v>36</v>
      </c>
      <c r="F9443" s="4" t="s">
        <v>76</v>
      </c>
      <c r="G9443" s="4" t="s">
        <v>77</v>
      </c>
      <c r="H9443" s="6" t="s">
        <v>23</v>
      </c>
      <c r="I9443" s="7">
        <v>49.999999999999986</v>
      </c>
      <c r="J9443" s="8">
        <v>450</v>
      </c>
      <c r="K9443" s="9">
        <v>224999.99999999994</v>
      </c>
      <c r="L9443" s="9">
        <v>112499.99999999997</v>
      </c>
      <c r="M9443" s="10">
        <v>0.5</v>
      </c>
      <c r="N9443" s="4" t="s">
        <v>18</v>
      </c>
      <c r="O9443" s="4" t="str">
        <f>TEXT(Table1[[#This Row],[Invoice Date]],"yyyy")</f>
        <v>2021</v>
      </c>
      <c r="P9443" s="4" t="str">
        <f>TEXT(Table1[[#This Row],[Invoice Date]],"mmm")</f>
        <v>Dec</v>
      </c>
      <c r="Q9443" s="27">
        <f>WEEKNUM(Table1[[#This Row],[Invoice Date]]) + IF(YEAR(Table1[[#This Row],[Invoice Date]])=2021, 52, 0)</f>
        <v>103</v>
      </c>
    </row>
    <row r="9444" spans="2:17" ht="14.25" customHeight="1" x14ac:dyDescent="0.3">
      <c r="B9444" s="4" t="s">
        <v>14</v>
      </c>
      <c r="C9444" s="33">
        <v>1185732</v>
      </c>
      <c r="D9444" s="5">
        <v>44547</v>
      </c>
      <c r="E9444" s="4" t="s">
        <v>15</v>
      </c>
      <c r="F9444" s="4" t="s">
        <v>133</v>
      </c>
      <c r="G9444" s="4" t="s">
        <v>134</v>
      </c>
      <c r="H9444" s="6" t="s">
        <v>21</v>
      </c>
      <c r="I9444" s="7">
        <v>65.000000000000014</v>
      </c>
      <c r="J9444" s="8">
        <v>350</v>
      </c>
      <c r="K9444" s="9">
        <v>227500.00000000006</v>
      </c>
      <c r="L9444" s="9">
        <v>68250.000000000015</v>
      </c>
      <c r="M9444" s="10">
        <v>0.3</v>
      </c>
      <c r="N9444" s="4" t="s">
        <v>24</v>
      </c>
      <c r="O9444" s="4" t="str">
        <f>TEXT(Table1[[#This Row],[Invoice Date]],"yyyy")</f>
        <v>2021</v>
      </c>
      <c r="P9444" s="4" t="str">
        <f>TEXT(Table1[[#This Row],[Invoice Date]],"mmm")</f>
        <v>Dec</v>
      </c>
      <c r="Q9444" s="27">
        <f>WEEKNUM(Table1[[#This Row],[Invoice Date]]) + IF(YEAR(Table1[[#This Row],[Invoice Date]])=2021, 52, 0)</f>
        <v>103</v>
      </c>
    </row>
    <row r="9445" spans="2:17" ht="14.25" customHeight="1" x14ac:dyDescent="0.3">
      <c r="B9445" s="4" t="s">
        <v>14</v>
      </c>
      <c r="C9445" s="33">
        <v>1185732</v>
      </c>
      <c r="D9445" s="5">
        <v>44547</v>
      </c>
      <c r="E9445" s="4" t="s">
        <v>15</v>
      </c>
      <c r="F9445" s="4" t="s">
        <v>133</v>
      </c>
      <c r="G9445" s="4" t="s">
        <v>134</v>
      </c>
      <c r="H9445" s="6" t="s">
        <v>20</v>
      </c>
      <c r="I9445" s="7">
        <v>65.000000000000014</v>
      </c>
      <c r="J9445" s="8">
        <v>400</v>
      </c>
      <c r="K9445" s="9">
        <v>260000.00000000006</v>
      </c>
      <c r="L9445" s="9">
        <v>78000.000000000015</v>
      </c>
      <c r="M9445" s="10">
        <v>0.3</v>
      </c>
      <c r="N9445" s="4" t="s">
        <v>24</v>
      </c>
      <c r="O9445" s="4" t="str">
        <f>TEXT(Table1[[#This Row],[Invoice Date]],"yyyy")</f>
        <v>2021</v>
      </c>
      <c r="P9445" s="4" t="str">
        <f>TEXT(Table1[[#This Row],[Invoice Date]],"mmm")</f>
        <v>Dec</v>
      </c>
      <c r="Q9445" s="27">
        <f>WEEKNUM(Table1[[#This Row],[Invoice Date]]) + IF(YEAR(Table1[[#This Row],[Invoice Date]])=2021, 52, 0)</f>
        <v>103</v>
      </c>
    </row>
    <row r="9446" spans="2:17" ht="14.25" customHeight="1" x14ac:dyDescent="0.3">
      <c r="B9446" s="4" t="s">
        <v>14</v>
      </c>
      <c r="C9446" s="33">
        <v>1185732</v>
      </c>
      <c r="D9446" s="5">
        <v>44547</v>
      </c>
      <c r="E9446" s="4" t="s">
        <v>15</v>
      </c>
      <c r="F9446" s="4" t="s">
        <v>133</v>
      </c>
      <c r="G9446" s="4" t="s">
        <v>134</v>
      </c>
      <c r="H9446" s="6" t="s">
        <v>22</v>
      </c>
      <c r="I9446" s="7">
        <v>75.000000000000014</v>
      </c>
      <c r="J9446" s="8">
        <v>350</v>
      </c>
      <c r="K9446" s="9">
        <v>262500.00000000006</v>
      </c>
      <c r="L9446" s="9">
        <v>78750.000000000015</v>
      </c>
      <c r="M9446" s="10">
        <v>0.3</v>
      </c>
      <c r="N9446" s="4" t="s">
        <v>24</v>
      </c>
      <c r="O9446" s="4" t="str">
        <f>TEXT(Table1[[#This Row],[Invoice Date]],"yyyy")</f>
        <v>2021</v>
      </c>
      <c r="P9446" s="4" t="str">
        <f>TEXT(Table1[[#This Row],[Invoice Date]],"mmm")</f>
        <v>Dec</v>
      </c>
      <c r="Q9446" s="27">
        <f>WEEKNUM(Table1[[#This Row],[Invoice Date]]) + IF(YEAR(Table1[[#This Row],[Invoice Date]])=2021, 52, 0)</f>
        <v>103</v>
      </c>
    </row>
    <row r="9447" spans="2:17" ht="14.25" customHeight="1" x14ac:dyDescent="0.3">
      <c r="B9447" s="4" t="s">
        <v>14</v>
      </c>
      <c r="C9447" s="33">
        <v>1185732</v>
      </c>
      <c r="D9447" s="5">
        <v>44547</v>
      </c>
      <c r="E9447" s="4" t="s">
        <v>15</v>
      </c>
      <c r="F9447" s="4" t="s">
        <v>133</v>
      </c>
      <c r="G9447" s="4" t="s">
        <v>134</v>
      </c>
      <c r="H9447" s="6" t="s">
        <v>19</v>
      </c>
      <c r="I9447" s="7">
        <v>65.000000000000014</v>
      </c>
      <c r="J9447" s="8">
        <v>425</v>
      </c>
      <c r="K9447" s="9">
        <v>276250.00000000006</v>
      </c>
      <c r="L9447" s="9">
        <v>110500.00000000003</v>
      </c>
      <c r="M9447" s="10">
        <v>0.4</v>
      </c>
      <c r="N9447" s="4" t="s">
        <v>24</v>
      </c>
      <c r="O9447" s="4" t="str">
        <f>TEXT(Table1[[#This Row],[Invoice Date]],"yyyy")</f>
        <v>2021</v>
      </c>
      <c r="P9447" s="4" t="str">
        <f>TEXT(Table1[[#This Row],[Invoice Date]],"mmm")</f>
        <v>Dec</v>
      </c>
      <c r="Q9447" s="27">
        <f>WEEKNUM(Table1[[#This Row],[Invoice Date]]) + IF(YEAR(Table1[[#This Row],[Invoice Date]])=2021, 52, 0)</f>
        <v>103</v>
      </c>
    </row>
    <row r="9448" spans="2:17" ht="14.25" customHeight="1" x14ac:dyDescent="0.3">
      <c r="B9448" s="4" t="s">
        <v>14</v>
      </c>
      <c r="C9448" s="33">
        <v>1185732</v>
      </c>
      <c r="D9448" s="5">
        <v>44547</v>
      </c>
      <c r="E9448" s="4" t="s">
        <v>36</v>
      </c>
      <c r="F9448" s="4" t="s">
        <v>76</v>
      </c>
      <c r="G9448" s="4" t="s">
        <v>77</v>
      </c>
      <c r="H9448" s="6" t="s">
        <v>17</v>
      </c>
      <c r="I9448" s="7">
        <v>44.999999999999993</v>
      </c>
      <c r="J9448" s="8">
        <v>650</v>
      </c>
      <c r="K9448" s="9">
        <v>292499.99999999994</v>
      </c>
      <c r="L9448" s="9">
        <v>116999.99999999999</v>
      </c>
      <c r="M9448" s="10">
        <v>0.4</v>
      </c>
      <c r="N9448" s="4" t="s">
        <v>18</v>
      </c>
      <c r="O9448" s="4" t="str">
        <f>TEXT(Table1[[#This Row],[Invoice Date]],"yyyy")</f>
        <v>2021</v>
      </c>
      <c r="P9448" s="4" t="str">
        <f>TEXT(Table1[[#This Row],[Invoice Date]],"mmm")</f>
        <v>Dec</v>
      </c>
      <c r="Q9448" s="27">
        <f>WEEKNUM(Table1[[#This Row],[Invoice Date]]) + IF(YEAR(Table1[[#This Row],[Invoice Date]])=2021, 52, 0)</f>
        <v>103</v>
      </c>
    </row>
    <row r="9449" spans="2:17" ht="14.25" customHeight="1" x14ac:dyDescent="0.3">
      <c r="B9449" s="4" t="s">
        <v>61</v>
      </c>
      <c r="C9449" s="33">
        <v>1185731</v>
      </c>
      <c r="D9449" s="5">
        <v>44547</v>
      </c>
      <c r="E9449" s="4" t="s">
        <v>15</v>
      </c>
      <c r="F9449" s="4" t="s">
        <v>62</v>
      </c>
      <c r="G9449" s="4" t="s">
        <v>63</v>
      </c>
      <c r="H9449" s="6" t="s">
        <v>17</v>
      </c>
      <c r="I9449" s="7">
        <v>65</v>
      </c>
      <c r="J9449" s="8">
        <v>475</v>
      </c>
      <c r="K9449" s="9">
        <v>308750</v>
      </c>
      <c r="L9449" s="9">
        <v>108062.5</v>
      </c>
      <c r="M9449" s="10">
        <v>0.35</v>
      </c>
      <c r="N9449" s="4" t="s">
        <v>24</v>
      </c>
      <c r="O9449" s="4" t="str">
        <f>TEXT(Table1[[#This Row],[Invoice Date]],"yyyy")</f>
        <v>2021</v>
      </c>
      <c r="P9449" s="4" t="str">
        <f>TEXT(Table1[[#This Row],[Invoice Date]],"mmm")</f>
        <v>Dec</v>
      </c>
      <c r="Q9449" s="27">
        <f>WEEKNUM(Table1[[#This Row],[Invoice Date]]) + IF(YEAR(Table1[[#This Row],[Invoice Date]])=2021, 52, 0)</f>
        <v>103</v>
      </c>
    </row>
    <row r="9450" spans="2:17" ht="14.25" customHeight="1" x14ac:dyDescent="0.3">
      <c r="B9450" s="4" t="s">
        <v>14</v>
      </c>
      <c r="C9450" s="33">
        <v>1185732</v>
      </c>
      <c r="D9450" s="5">
        <v>44547</v>
      </c>
      <c r="E9450" s="4" t="s">
        <v>15</v>
      </c>
      <c r="F9450" s="4" t="s">
        <v>133</v>
      </c>
      <c r="G9450" s="4" t="s">
        <v>134</v>
      </c>
      <c r="H9450" s="6" t="s">
        <v>23</v>
      </c>
      <c r="I9450" s="7">
        <v>80</v>
      </c>
      <c r="J9450" s="8">
        <v>450</v>
      </c>
      <c r="K9450" s="9">
        <v>360000</v>
      </c>
      <c r="L9450" s="9">
        <v>125999.99999999999</v>
      </c>
      <c r="M9450" s="10">
        <v>0.35</v>
      </c>
      <c r="N9450" s="4" t="s">
        <v>24</v>
      </c>
      <c r="O9450" s="4" t="str">
        <f>TEXT(Table1[[#This Row],[Invoice Date]],"yyyy")</f>
        <v>2021</v>
      </c>
      <c r="P9450" s="4" t="str">
        <f>TEXT(Table1[[#This Row],[Invoice Date]],"mmm")</f>
        <v>Dec</v>
      </c>
      <c r="Q9450" s="27">
        <f>WEEKNUM(Table1[[#This Row],[Invoice Date]]) + IF(YEAR(Table1[[#This Row],[Invoice Date]])=2021, 52, 0)</f>
        <v>103</v>
      </c>
    </row>
    <row r="9451" spans="2:17" ht="14.25" customHeight="1" x14ac:dyDescent="0.3">
      <c r="B9451" s="4" t="s">
        <v>14</v>
      </c>
      <c r="C9451" s="33">
        <v>1185732</v>
      </c>
      <c r="D9451" s="5">
        <v>44547</v>
      </c>
      <c r="E9451" s="4" t="s">
        <v>15</v>
      </c>
      <c r="F9451" s="4" t="s">
        <v>133</v>
      </c>
      <c r="G9451" s="4" t="s">
        <v>134</v>
      </c>
      <c r="H9451" s="6" t="s">
        <v>17</v>
      </c>
      <c r="I9451" s="7">
        <v>75.000000000000014</v>
      </c>
      <c r="J9451" s="8">
        <v>625</v>
      </c>
      <c r="K9451" s="9">
        <v>468750.00000000012</v>
      </c>
      <c r="L9451" s="9">
        <v>187500.00000000006</v>
      </c>
      <c r="M9451" s="10">
        <v>0.4</v>
      </c>
      <c r="N9451" s="4" t="s">
        <v>24</v>
      </c>
      <c r="O9451" s="4" t="str">
        <f>TEXT(Table1[[#This Row],[Invoice Date]],"yyyy")</f>
        <v>2021</v>
      </c>
      <c r="P9451" s="4" t="str">
        <f>TEXT(Table1[[#This Row],[Invoice Date]],"mmm")</f>
        <v>Dec</v>
      </c>
      <c r="Q9451" s="27">
        <f>WEEKNUM(Table1[[#This Row],[Invoice Date]]) + IF(YEAR(Table1[[#This Row],[Invoice Date]])=2021, 52, 0)</f>
        <v>103</v>
      </c>
    </row>
    <row r="9452" spans="2:17" ht="14.25" customHeight="1" x14ac:dyDescent="0.3">
      <c r="B9452" s="4" t="s">
        <v>14</v>
      </c>
      <c r="C9452" s="33">
        <v>1185732</v>
      </c>
      <c r="D9452" s="5">
        <v>44548</v>
      </c>
      <c r="E9452" s="4" t="s">
        <v>15</v>
      </c>
      <c r="F9452" s="4" t="s">
        <v>40</v>
      </c>
      <c r="G9452" s="4" t="s">
        <v>41</v>
      </c>
      <c r="H9452" s="6" t="s">
        <v>21</v>
      </c>
      <c r="I9452" s="7">
        <v>40</v>
      </c>
      <c r="J9452" s="8">
        <v>34</v>
      </c>
      <c r="K9452" s="9">
        <v>1360</v>
      </c>
      <c r="L9452" s="9">
        <v>516.79999999999995</v>
      </c>
      <c r="M9452" s="10">
        <v>0.38</v>
      </c>
      <c r="N9452" s="4" t="s">
        <v>24</v>
      </c>
      <c r="O9452" s="4" t="str">
        <f>TEXT(Table1[[#This Row],[Invoice Date]],"yyyy")</f>
        <v>2021</v>
      </c>
      <c r="P9452" s="4" t="str">
        <f>TEXT(Table1[[#This Row],[Invoice Date]],"mmm")</f>
        <v>Dec</v>
      </c>
      <c r="Q9452" s="27">
        <f>WEEKNUM(Table1[[#This Row],[Invoice Date]]) + IF(YEAR(Table1[[#This Row],[Invoice Date]])=2021, 52, 0)</f>
        <v>103</v>
      </c>
    </row>
    <row r="9453" spans="2:17" ht="14.25" customHeight="1" x14ac:dyDescent="0.3">
      <c r="B9453" s="4" t="s">
        <v>14</v>
      </c>
      <c r="C9453" s="33">
        <v>1185732</v>
      </c>
      <c r="D9453" s="5">
        <v>44548</v>
      </c>
      <c r="E9453" s="4" t="s">
        <v>15</v>
      </c>
      <c r="F9453" s="4" t="s">
        <v>40</v>
      </c>
      <c r="G9453" s="4" t="s">
        <v>41</v>
      </c>
      <c r="H9453" s="6" t="s">
        <v>21</v>
      </c>
      <c r="I9453" s="7">
        <v>48</v>
      </c>
      <c r="J9453" s="8">
        <v>29</v>
      </c>
      <c r="K9453" s="9">
        <v>1392</v>
      </c>
      <c r="L9453" s="9">
        <v>626.4</v>
      </c>
      <c r="M9453" s="10">
        <v>0.44999999999999996</v>
      </c>
      <c r="N9453" s="4" t="s">
        <v>83</v>
      </c>
      <c r="O9453" s="4" t="str">
        <f>TEXT(Table1[[#This Row],[Invoice Date]],"yyyy")</f>
        <v>2021</v>
      </c>
      <c r="P9453" s="4" t="str">
        <f>TEXT(Table1[[#This Row],[Invoice Date]],"mmm")</f>
        <v>Dec</v>
      </c>
      <c r="Q9453" s="27">
        <f>WEEKNUM(Table1[[#This Row],[Invoice Date]]) + IF(YEAR(Table1[[#This Row],[Invoice Date]])=2021, 52, 0)</f>
        <v>103</v>
      </c>
    </row>
    <row r="9454" spans="2:17" ht="14.25" customHeight="1" x14ac:dyDescent="0.3">
      <c r="B9454" s="4" t="s">
        <v>14</v>
      </c>
      <c r="C9454" s="33">
        <v>1185732</v>
      </c>
      <c r="D9454" s="5">
        <v>44548</v>
      </c>
      <c r="E9454" s="4" t="s">
        <v>15</v>
      </c>
      <c r="F9454" s="4" t="s">
        <v>40</v>
      </c>
      <c r="G9454" s="4" t="s">
        <v>41</v>
      </c>
      <c r="H9454" s="6" t="s">
        <v>21</v>
      </c>
      <c r="I9454" s="7">
        <v>50</v>
      </c>
      <c r="J9454" s="8">
        <v>100</v>
      </c>
      <c r="K9454" s="9">
        <v>50000</v>
      </c>
      <c r="L9454" s="9">
        <v>17500</v>
      </c>
      <c r="M9454" s="10">
        <v>0.35</v>
      </c>
      <c r="N9454" s="4" t="s">
        <v>24</v>
      </c>
      <c r="O9454" s="4" t="str">
        <f>TEXT(Table1[[#This Row],[Invoice Date]],"yyyy")</f>
        <v>2021</v>
      </c>
      <c r="P9454" s="4" t="str">
        <f>TEXT(Table1[[#This Row],[Invoice Date]],"mmm")</f>
        <v>Dec</v>
      </c>
      <c r="Q9454" s="27">
        <f>WEEKNUM(Table1[[#This Row],[Invoice Date]]) + IF(YEAR(Table1[[#This Row],[Invoice Date]])=2021, 52, 0)</f>
        <v>103</v>
      </c>
    </row>
    <row r="9455" spans="2:17" ht="14.25" customHeight="1" x14ac:dyDescent="0.3">
      <c r="B9455" s="4" t="s">
        <v>14</v>
      </c>
      <c r="C9455" s="33">
        <v>1185732</v>
      </c>
      <c r="D9455" s="5">
        <v>44549</v>
      </c>
      <c r="E9455" s="4" t="s">
        <v>15</v>
      </c>
      <c r="F9455" s="4" t="s">
        <v>40</v>
      </c>
      <c r="G9455" s="4" t="s">
        <v>41</v>
      </c>
      <c r="H9455" s="6" t="s">
        <v>22</v>
      </c>
      <c r="I9455" s="7">
        <v>43</v>
      </c>
      <c r="J9455" s="8">
        <v>30</v>
      </c>
      <c r="K9455" s="9">
        <v>1290</v>
      </c>
      <c r="L9455" s="9">
        <v>425.69999999999993</v>
      </c>
      <c r="M9455" s="10">
        <v>0.32999999999999996</v>
      </c>
      <c r="N9455" s="4" t="s">
        <v>24</v>
      </c>
      <c r="O9455" s="4" t="str">
        <f>TEXT(Table1[[#This Row],[Invoice Date]],"yyyy")</f>
        <v>2021</v>
      </c>
      <c r="P9455" s="4" t="str">
        <f>TEXT(Table1[[#This Row],[Invoice Date]],"mmm")</f>
        <v>Dec</v>
      </c>
      <c r="Q9455" s="27">
        <f>WEEKNUM(Table1[[#This Row],[Invoice Date]]) + IF(YEAR(Table1[[#This Row],[Invoice Date]])=2021, 52, 0)</f>
        <v>104</v>
      </c>
    </row>
    <row r="9456" spans="2:17" ht="14.25" customHeight="1" x14ac:dyDescent="0.3">
      <c r="B9456" s="4" t="s">
        <v>14</v>
      </c>
      <c r="C9456" s="33">
        <v>1185732</v>
      </c>
      <c r="D9456" s="5">
        <v>44549</v>
      </c>
      <c r="E9456" s="4" t="s">
        <v>15</v>
      </c>
      <c r="F9456" s="4" t="s">
        <v>40</v>
      </c>
      <c r="G9456" s="4" t="s">
        <v>41</v>
      </c>
      <c r="H9456" s="6" t="s">
        <v>22</v>
      </c>
      <c r="I9456" s="7">
        <v>56</v>
      </c>
      <c r="J9456" s="8">
        <v>27</v>
      </c>
      <c r="K9456" s="9">
        <v>1512</v>
      </c>
      <c r="L9456" s="9">
        <v>650.16</v>
      </c>
      <c r="M9456" s="10">
        <v>0.43</v>
      </c>
      <c r="N9456" s="4" t="s">
        <v>83</v>
      </c>
      <c r="O9456" s="4" t="str">
        <f>TEXT(Table1[[#This Row],[Invoice Date]],"yyyy")</f>
        <v>2021</v>
      </c>
      <c r="P9456" s="4" t="str">
        <f>TEXT(Table1[[#This Row],[Invoice Date]],"mmm")</f>
        <v>Dec</v>
      </c>
      <c r="Q9456" s="27">
        <f>WEEKNUM(Table1[[#This Row],[Invoice Date]]) + IF(YEAR(Table1[[#This Row],[Invoice Date]])=2021, 52, 0)</f>
        <v>104</v>
      </c>
    </row>
    <row r="9457" spans="2:17" ht="14.25" customHeight="1" x14ac:dyDescent="0.3">
      <c r="B9457" s="4" t="s">
        <v>30</v>
      </c>
      <c r="C9457" s="34">
        <v>1128299</v>
      </c>
      <c r="D9457" s="5">
        <v>44549</v>
      </c>
      <c r="E9457" s="4" t="s">
        <v>27</v>
      </c>
      <c r="F9457" s="4" t="s">
        <v>102</v>
      </c>
      <c r="G9457" s="4" t="s">
        <v>103</v>
      </c>
      <c r="H9457" s="6" t="s">
        <v>21</v>
      </c>
      <c r="I9457" s="7">
        <v>40</v>
      </c>
      <c r="J9457" s="8">
        <v>124</v>
      </c>
      <c r="K9457" s="9">
        <v>4960</v>
      </c>
      <c r="L9457" s="9">
        <v>2281.6</v>
      </c>
      <c r="M9457" s="10">
        <v>0.46</v>
      </c>
      <c r="N9457" s="4" t="s">
        <v>24</v>
      </c>
      <c r="O9457" s="4" t="str">
        <f>TEXT(Table1[[#This Row],[Invoice Date]],"yyyy")</f>
        <v>2021</v>
      </c>
      <c r="P9457" s="4" t="str">
        <f>TEXT(Table1[[#This Row],[Invoice Date]],"mmm")</f>
        <v>Dec</v>
      </c>
      <c r="Q9457" s="27">
        <f>WEEKNUM(Table1[[#This Row],[Invoice Date]]) + IF(YEAR(Table1[[#This Row],[Invoice Date]])=2021, 52, 0)</f>
        <v>104</v>
      </c>
    </row>
    <row r="9458" spans="2:17" ht="14.25" customHeight="1" x14ac:dyDescent="0.3">
      <c r="B9458" s="4" t="s">
        <v>34</v>
      </c>
      <c r="C9458" s="33">
        <v>1189833</v>
      </c>
      <c r="D9458" s="5">
        <v>44549</v>
      </c>
      <c r="E9458" s="4" t="s">
        <v>27</v>
      </c>
      <c r="F9458" s="4" t="s">
        <v>104</v>
      </c>
      <c r="G9458" s="4" t="s">
        <v>105</v>
      </c>
      <c r="H9458" s="6" t="s">
        <v>21</v>
      </c>
      <c r="I9458" s="7">
        <v>54</v>
      </c>
      <c r="J9458" s="8">
        <v>94</v>
      </c>
      <c r="K9458" s="9">
        <v>5076</v>
      </c>
      <c r="L9458" s="9">
        <v>2690.28</v>
      </c>
      <c r="M9458" s="10">
        <v>0.53</v>
      </c>
      <c r="N9458" s="4" t="s">
        <v>83</v>
      </c>
      <c r="O9458" s="4" t="str">
        <f>TEXT(Table1[[#This Row],[Invoice Date]],"yyyy")</f>
        <v>2021</v>
      </c>
      <c r="P9458" s="4" t="str">
        <f>TEXT(Table1[[#This Row],[Invoice Date]],"mmm")</f>
        <v>Dec</v>
      </c>
      <c r="Q9458" s="27">
        <f>WEEKNUM(Table1[[#This Row],[Invoice Date]]) + IF(YEAR(Table1[[#This Row],[Invoice Date]])=2021, 52, 0)</f>
        <v>104</v>
      </c>
    </row>
    <row r="9459" spans="2:17" ht="14.25" customHeight="1" x14ac:dyDescent="0.3">
      <c r="B9459" s="4" t="s">
        <v>34</v>
      </c>
      <c r="C9459" s="33">
        <v>1189833</v>
      </c>
      <c r="D9459" s="5">
        <v>44549</v>
      </c>
      <c r="E9459" s="4" t="s">
        <v>27</v>
      </c>
      <c r="F9459" s="4" t="s">
        <v>104</v>
      </c>
      <c r="G9459" s="4" t="s">
        <v>105</v>
      </c>
      <c r="H9459" s="6" t="s">
        <v>21</v>
      </c>
      <c r="I9459" s="7">
        <v>45</v>
      </c>
      <c r="J9459" s="8">
        <v>114</v>
      </c>
      <c r="K9459" s="9">
        <v>5130</v>
      </c>
      <c r="L9459" s="9">
        <v>2308.5</v>
      </c>
      <c r="M9459" s="10">
        <v>0.45</v>
      </c>
      <c r="N9459" s="4" t="s">
        <v>24</v>
      </c>
      <c r="O9459" s="4" t="str">
        <f>TEXT(Table1[[#This Row],[Invoice Date]],"yyyy")</f>
        <v>2021</v>
      </c>
      <c r="P9459" s="4" t="str">
        <f>TEXT(Table1[[#This Row],[Invoice Date]],"mmm")</f>
        <v>Dec</v>
      </c>
      <c r="Q9459" s="27">
        <f>WEEKNUM(Table1[[#This Row],[Invoice Date]]) + IF(YEAR(Table1[[#This Row],[Invoice Date]])=2021, 52, 0)</f>
        <v>104</v>
      </c>
    </row>
    <row r="9460" spans="2:17" ht="14.25" customHeight="1" x14ac:dyDescent="0.3">
      <c r="B9460" s="4" t="s">
        <v>34</v>
      </c>
      <c r="C9460" s="33">
        <v>1189833</v>
      </c>
      <c r="D9460" s="5">
        <v>44549</v>
      </c>
      <c r="E9460" s="4" t="s">
        <v>27</v>
      </c>
      <c r="F9460" s="4" t="s">
        <v>104</v>
      </c>
      <c r="G9460" s="4" t="s">
        <v>105</v>
      </c>
      <c r="H9460" s="6" t="s">
        <v>22</v>
      </c>
      <c r="I9460" s="7">
        <v>55</v>
      </c>
      <c r="J9460" s="8">
        <v>98</v>
      </c>
      <c r="K9460" s="9">
        <v>5390</v>
      </c>
      <c r="L9460" s="9">
        <v>2156</v>
      </c>
      <c r="M9460" s="10">
        <v>0.39999999999999997</v>
      </c>
      <c r="N9460" s="4" t="s">
        <v>24</v>
      </c>
      <c r="O9460" s="4" t="str">
        <f>TEXT(Table1[[#This Row],[Invoice Date]],"yyyy")</f>
        <v>2021</v>
      </c>
      <c r="P9460" s="4" t="str">
        <f>TEXT(Table1[[#This Row],[Invoice Date]],"mmm")</f>
        <v>Dec</v>
      </c>
      <c r="Q9460" s="27">
        <f>WEEKNUM(Table1[[#This Row],[Invoice Date]]) + IF(YEAR(Table1[[#This Row],[Invoice Date]])=2021, 52, 0)</f>
        <v>104</v>
      </c>
    </row>
    <row r="9461" spans="2:17" ht="14.25" customHeight="1" x14ac:dyDescent="0.3">
      <c r="B9461" s="4" t="s">
        <v>34</v>
      </c>
      <c r="C9461" s="33">
        <v>1189833</v>
      </c>
      <c r="D9461" s="5">
        <v>44549</v>
      </c>
      <c r="E9461" s="4" t="s">
        <v>27</v>
      </c>
      <c r="F9461" s="4" t="s">
        <v>104</v>
      </c>
      <c r="G9461" s="4" t="s">
        <v>105</v>
      </c>
      <c r="H9461" s="6" t="s">
        <v>20</v>
      </c>
      <c r="I9461" s="7">
        <v>55</v>
      </c>
      <c r="J9461" s="8">
        <v>101</v>
      </c>
      <c r="K9461" s="9">
        <v>5555</v>
      </c>
      <c r="L9461" s="9">
        <v>2777.5</v>
      </c>
      <c r="M9461" s="10">
        <v>0.5</v>
      </c>
      <c r="N9461" s="4" t="s">
        <v>83</v>
      </c>
      <c r="O9461" s="4" t="str">
        <f>TEXT(Table1[[#This Row],[Invoice Date]],"yyyy")</f>
        <v>2021</v>
      </c>
      <c r="P9461" s="4" t="str">
        <f>TEXT(Table1[[#This Row],[Invoice Date]],"mmm")</f>
        <v>Dec</v>
      </c>
      <c r="Q9461" s="27">
        <f>WEEKNUM(Table1[[#This Row],[Invoice Date]]) + IF(YEAR(Table1[[#This Row],[Invoice Date]])=2021, 52, 0)</f>
        <v>104</v>
      </c>
    </row>
    <row r="9462" spans="2:17" ht="14.25" customHeight="1" x14ac:dyDescent="0.3">
      <c r="B9462" s="4" t="s">
        <v>34</v>
      </c>
      <c r="C9462" s="33">
        <v>1189833</v>
      </c>
      <c r="D9462" s="5">
        <v>44549</v>
      </c>
      <c r="E9462" s="4" t="s">
        <v>27</v>
      </c>
      <c r="F9462" s="4" t="s">
        <v>104</v>
      </c>
      <c r="G9462" s="4" t="s">
        <v>105</v>
      </c>
      <c r="H9462" s="6" t="s">
        <v>22</v>
      </c>
      <c r="I9462" s="7">
        <v>69</v>
      </c>
      <c r="J9462" s="8">
        <v>81</v>
      </c>
      <c r="K9462" s="9">
        <v>5589</v>
      </c>
      <c r="L9462" s="9">
        <v>2682.72</v>
      </c>
      <c r="M9462" s="10">
        <v>0.48</v>
      </c>
      <c r="N9462" s="4" t="s">
        <v>83</v>
      </c>
      <c r="O9462" s="4" t="str">
        <f>TEXT(Table1[[#This Row],[Invoice Date]],"yyyy")</f>
        <v>2021</v>
      </c>
      <c r="P9462" s="4" t="str">
        <f>TEXT(Table1[[#This Row],[Invoice Date]],"mmm")</f>
        <v>Dec</v>
      </c>
      <c r="Q9462" s="27">
        <f>WEEKNUM(Table1[[#This Row],[Invoice Date]]) + IF(YEAR(Table1[[#This Row],[Invoice Date]])=2021, 52, 0)</f>
        <v>104</v>
      </c>
    </row>
    <row r="9463" spans="2:17" ht="14.25" customHeight="1" x14ac:dyDescent="0.3">
      <c r="B9463" s="4" t="s">
        <v>34</v>
      </c>
      <c r="C9463" s="33">
        <v>1189833</v>
      </c>
      <c r="D9463" s="5">
        <v>44549</v>
      </c>
      <c r="E9463" s="4" t="s">
        <v>27</v>
      </c>
      <c r="F9463" s="4" t="s">
        <v>104</v>
      </c>
      <c r="G9463" s="4" t="s">
        <v>105</v>
      </c>
      <c r="H9463" s="6" t="s">
        <v>20</v>
      </c>
      <c r="I9463" s="7">
        <v>44</v>
      </c>
      <c r="J9463" s="8">
        <v>131</v>
      </c>
      <c r="K9463" s="9">
        <v>5764</v>
      </c>
      <c r="L9463" s="9">
        <v>2593.8000000000002</v>
      </c>
      <c r="M9463" s="10">
        <v>0.45</v>
      </c>
      <c r="N9463" s="4" t="s">
        <v>24</v>
      </c>
      <c r="O9463" s="4" t="str">
        <f>TEXT(Table1[[#This Row],[Invoice Date]],"yyyy")</f>
        <v>2021</v>
      </c>
      <c r="P9463" s="4" t="str">
        <f>TEXT(Table1[[#This Row],[Invoice Date]],"mmm")</f>
        <v>Dec</v>
      </c>
      <c r="Q9463" s="27">
        <f>WEEKNUM(Table1[[#This Row],[Invoice Date]]) + IF(YEAR(Table1[[#This Row],[Invoice Date]])=2021, 52, 0)</f>
        <v>104</v>
      </c>
    </row>
    <row r="9464" spans="2:17" ht="14.25" customHeight="1" x14ac:dyDescent="0.3">
      <c r="B9464" s="4" t="s">
        <v>30</v>
      </c>
      <c r="C9464" s="34">
        <v>1128299</v>
      </c>
      <c r="D9464" s="5">
        <v>44549</v>
      </c>
      <c r="E9464" s="4" t="s">
        <v>27</v>
      </c>
      <c r="F9464" s="4" t="s">
        <v>102</v>
      </c>
      <c r="G9464" s="4" t="s">
        <v>103</v>
      </c>
      <c r="H9464" s="6" t="s">
        <v>20</v>
      </c>
      <c r="I9464" s="7">
        <v>43</v>
      </c>
      <c r="J9464" s="8">
        <v>149</v>
      </c>
      <c r="K9464" s="9">
        <v>6407</v>
      </c>
      <c r="L9464" s="9">
        <v>2819.08</v>
      </c>
      <c r="M9464" s="10">
        <v>0.44</v>
      </c>
      <c r="N9464" s="4" t="s">
        <v>24</v>
      </c>
      <c r="O9464" s="4" t="str">
        <f>TEXT(Table1[[#This Row],[Invoice Date]],"yyyy")</f>
        <v>2021</v>
      </c>
      <c r="P9464" s="4" t="str">
        <f>TEXT(Table1[[#This Row],[Invoice Date]],"mmm")</f>
        <v>Dec</v>
      </c>
      <c r="Q9464" s="27">
        <f>WEEKNUM(Table1[[#This Row],[Invoice Date]]) + IF(YEAR(Table1[[#This Row],[Invoice Date]])=2021, 52, 0)</f>
        <v>104</v>
      </c>
    </row>
    <row r="9465" spans="2:17" ht="14.25" customHeight="1" x14ac:dyDescent="0.3">
      <c r="B9465" s="4" t="s">
        <v>34</v>
      </c>
      <c r="C9465" s="33">
        <v>1189833</v>
      </c>
      <c r="D9465" s="5">
        <v>44549</v>
      </c>
      <c r="E9465" s="4" t="s">
        <v>27</v>
      </c>
      <c r="F9465" s="4" t="s">
        <v>104</v>
      </c>
      <c r="G9465" s="4" t="s">
        <v>105</v>
      </c>
      <c r="H9465" s="6" t="s">
        <v>23</v>
      </c>
      <c r="I9465" s="7">
        <v>51</v>
      </c>
      <c r="J9465" s="8">
        <v>128</v>
      </c>
      <c r="K9465" s="9">
        <v>6528</v>
      </c>
      <c r="L9465" s="9">
        <v>2807.0400000000004</v>
      </c>
      <c r="M9465" s="10">
        <v>0.43000000000000005</v>
      </c>
      <c r="N9465" s="4" t="s">
        <v>24</v>
      </c>
      <c r="O9465" s="4" t="str">
        <f>TEXT(Table1[[#This Row],[Invoice Date]],"yyyy")</f>
        <v>2021</v>
      </c>
      <c r="P9465" s="4" t="str">
        <f>TEXT(Table1[[#This Row],[Invoice Date]],"mmm")</f>
        <v>Dec</v>
      </c>
      <c r="Q9465" s="27">
        <f>WEEKNUM(Table1[[#This Row],[Invoice Date]]) + IF(YEAR(Table1[[#This Row],[Invoice Date]])=2021, 52, 0)</f>
        <v>104</v>
      </c>
    </row>
    <row r="9466" spans="2:17" ht="14.25" customHeight="1" x14ac:dyDescent="0.3">
      <c r="B9466" s="4" t="s">
        <v>30</v>
      </c>
      <c r="C9466" s="34">
        <v>1128299</v>
      </c>
      <c r="D9466" s="5">
        <v>44549</v>
      </c>
      <c r="E9466" s="4" t="s">
        <v>27</v>
      </c>
      <c r="F9466" s="4" t="s">
        <v>102</v>
      </c>
      <c r="G9466" s="4" t="s">
        <v>103</v>
      </c>
      <c r="H9466" s="6" t="s">
        <v>22</v>
      </c>
      <c r="I9466" s="7">
        <v>50</v>
      </c>
      <c r="J9466" s="8">
        <v>132</v>
      </c>
      <c r="K9466" s="9">
        <v>6600</v>
      </c>
      <c r="L9466" s="9">
        <v>2640</v>
      </c>
      <c r="M9466" s="10">
        <v>0.39999999999999997</v>
      </c>
      <c r="N9466" s="4" t="s">
        <v>24</v>
      </c>
      <c r="O9466" s="4" t="str">
        <f>TEXT(Table1[[#This Row],[Invoice Date]],"yyyy")</f>
        <v>2021</v>
      </c>
      <c r="P9466" s="4" t="str">
        <f>TEXT(Table1[[#This Row],[Invoice Date]],"mmm")</f>
        <v>Dec</v>
      </c>
      <c r="Q9466" s="27">
        <f>WEEKNUM(Table1[[#This Row],[Invoice Date]]) + IF(YEAR(Table1[[#This Row],[Invoice Date]])=2021, 52, 0)</f>
        <v>104</v>
      </c>
    </row>
    <row r="9467" spans="2:17" ht="14.25" customHeight="1" x14ac:dyDescent="0.3">
      <c r="B9467" s="4" t="s">
        <v>30</v>
      </c>
      <c r="C9467" s="34">
        <v>1128299</v>
      </c>
      <c r="D9467" s="5">
        <v>44549</v>
      </c>
      <c r="E9467" s="4" t="s">
        <v>27</v>
      </c>
      <c r="F9467" s="4" t="s">
        <v>102</v>
      </c>
      <c r="G9467" s="4" t="s">
        <v>103</v>
      </c>
      <c r="H9467" s="6" t="s">
        <v>21</v>
      </c>
      <c r="I9467" s="7">
        <v>57</v>
      </c>
      <c r="J9467" s="8">
        <v>120</v>
      </c>
      <c r="K9467" s="9">
        <v>6840</v>
      </c>
      <c r="L9467" s="9">
        <v>3488.4</v>
      </c>
      <c r="M9467" s="10">
        <v>0.51</v>
      </c>
      <c r="N9467" s="4" t="s">
        <v>83</v>
      </c>
      <c r="O9467" s="4" t="str">
        <f>TEXT(Table1[[#This Row],[Invoice Date]],"yyyy")</f>
        <v>2021</v>
      </c>
      <c r="P9467" s="4" t="str">
        <f>TEXT(Table1[[#This Row],[Invoice Date]],"mmm")</f>
        <v>Dec</v>
      </c>
      <c r="Q9467" s="27">
        <f>WEEKNUM(Table1[[#This Row],[Invoice Date]]) + IF(YEAR(Table1[[#This Row],[Invoice Date]])=2021, 52, 0)</f>
        <v>104</v>
      </c>
    </row>
    <row r="9468" spans="2:17" ht="14.25" customHeight="1" x14ac:dyDescent="0.3">
      <c r="B9468" s="4" t="s">
        <v>34</v>
      </c>
      <c r="C9468" s="33">
        <v>1189833</v>
      </c>
      <c r="D9468" s="5">
        <v>44549</v>
      </c>
      <c r="E9468" s="4" t="s">
        <v>27</v>
      </c>
      <c r="F9468" s="4" t="s">
        <v>104</v>
      </c>
      <c r="G9468" s="4" t="s">
        <v>105</v>
      </c>
      <c r="H9468" s="6" t="s">
        <v>19</v>
      </c>
      <c r="I9468" s="7">
        <v>58</v>
      </c>
      <c r="J9468" s="8">
        <v>119</v>
      </c>
      <c r="K9468" s="9">
        <v>6902</v>
      </c>
      <c r="L9468" s="9">
        <v>3105.8999999999996</v>
      </c>
      <c r="M9468" s="10">
        <v>0.44999999999999996</v>
      </c>
      <c r="N9468" s="4" t="s">
        <v>83</v>
      </c>
      <c r="O9468" s="4" t="str">
        <f>TEXT(Table1[[#This Row],[Invoice Date]],"yyyy")</f>
        <v>2021</v>
      </c>
      <c r="P9468" s="4" t="str">
        <f>TEXT(Table1[[#This Row],[Invoice Date]],"mmm")</f>
        <v>Dec</v>
      </c>
      <c r="Q9468" s="27">
        <f>WEEKNUM(Table1[[#This Row],[Invoice Date]]) + IF(YEAR(Table1[[#This Row],[Invoice Date]])=2021, 52, 0)</f>
        <v>104</v>
      </c>
    </row>
    <row r="9469" spans="2:17" ht="14.25" customHeight="1" x14ac:dyDescent="0.3">
      <c r="B9469" s="4" t="s">
        <v>30</v>
      </c>
      <c r="C9469" s="34">
        <v>1128299</v>
      </c>
      <c r="D9469" s="5">
        <v>44549</v>
      </c>
      <c r="E9469" s="4" t="s">
        <v>27</v>
      </c>
      <c r="F9469" s="4" t="s">
        <v>102</v>
      </c>
      <c r="G9469" s="4" t="s">
        <v>103</v>
      </c>
      <c r="H9469" s="6" t="s">
        <v>20</v>
      </c>
      <c r="I9469" s="7">
        <v>55</v>
      </c>
      <c r="J9469" s="8">
        <v>126</v>
      </c>
      <c r="K9469" s="9">
        <v>6930</v>
      </c>
      <c r="L9469" s="9">
        <v>3742.2000000000003</v>
      </c>
      <c r="M9469" s="10">
        <v>0.54</v>
      </c>
      <c r="N9469" s="4" t="s">
        <v>83</v>
      </c>
      <c r="O9469" s="4" t="str">
        <f>TEXT(Table1[[#This Row],[Invoice Date]],"yyyy")</f>
        <v>2021</v>
      </c>
      <c r="P9469" s="4" t="str">
        <f>TEXT(Table1[[#This Row],[Invoice Date]],"mmm")</f>
        <v>Dec</v>
      </c>
      <c r="Q9469" s="27">
        <f>WEEKNUM(Table1[[#This Row],[Invoice Date]]) + IF(YEAR(Table1[[#This Row],[Invoice Date]])=2021, 52, 0)</f>
        <v>104</v>
      </c>
    </row>
    <row r="9470" spans="2:17" ht="14.25" customHeight="1" x14ac:dyDescent="0.3">
      <c r="B9470" s="4" t="s">
        <v>34</v>
      </c>
      <c r="C9470" s="33">
        <v>1189833</v>
      </c>
      <c r="D9470" s="5">
        <v>44549</v>
      </c>
      <c r="E9470" s="4" t="s">
        <v>27</v>
      </c>
      <c r="F9470" s="4" t="s">
        <v>104</v>
      </c>
      <c r="G9470" s="4" t="s">
        <v>105</v>
      </c>
      <c r="H9470" s="6" t="s">
        <v>19</v>
      </c>
      <c r="I9470" s="7">
        <v>47</v>
      </c>
      <c r="J9470" s="8">
        <v>149</v>
      </c>
      <c r="K9470" s="9">
        <v>7003</v>
      </c>
      <c r="L9470" s="9">
        <v>2661.14</v>
      </c>
      <c r="M9470" s="10">
        <v>0.38</v>
      </c>
      <c r="N9470" s="4" t="s">
        <v>24</v>
      </c>
      <c r="O9470" s="4" t="str">
        <f>TEXT(Table1[[#This Row],[Invoice Date]],"yyyy")</f>
        <v>2021</v>
      </c>
      <c r="P9470" s="4" t="str">
        <f>TEXT(Table1[[#This Row],[Invoice Date]],"mmm")</f>
        <v>Dec</v>
      </c>
      <c r="Q9470" s="27">
        <f>WEEKNUM(Table1[[#This Row],[Invoice Date]]) + IF(YEAR(Table1[[#This Row],[Invoice Date]])=2021, 52, 0)</f>
        <v>104</v>
      </c>
    </row>
    <row r="9471" spans="2:17" ht="14.25" customHeight="1" x14ac:dyDescent="0.3">
      <c r="B9471" s="4" t="s">
        <v>30</v>
      </c>
      <c r="C9471" s="34">
        <v>1128299</v>
      </c>
      <c r="D9471" s="5">
        <v>44549</v>
      </c>
      <c r="E9471" s="4" t="s">
        <v>27</v>
      </c>
      <c r="F9471" s="4" t="s">
        <v>102</v>
      </c>
      <c r="G9471" s="4" t="s">
        <v>103</v>
      </c>
      <c r="H9471" s="6" t="s">
        <v>19</v>
      </c>
      <c r="I9471" s="7">
        <v>46</v>
      </c>
      <c r="J9471" s="8">
        <v>155</v>
      </c>
      <c r="K9471" s="9">
        <v>7130</v>
      </c>
      <c r="L9471" s="9">
        <v>2851.9999999999995</v>
      </c>
      <c r="M9471" s="10">
        <v>0.39999999999999997</v>
      </c>
      <c r="N9471" s="4" t="s">
        <v>24</v>
      </c>
      <c r="O9471" s="4" t="str">
        <f>TEXT(Table1[[#This Row],[Invoice Date]],"yyyy")</f>
        <v>2021</v>
      </c>
      <c r="P9471" s="4" t="str">
        <f>TEXT(Table1[[#This Row],[Invoice Date]],"mmm")</f>
        <v>Dec</v>
      </c>
      <c r="Q9471" s="27">
        <f>WEEKNUM(Table1[[#This Row],[Invoice Date]]) + IF(YEAR(Table1[[#This Row],[Invoice Date]])=2021, 52, 0)</f>
        <v>104</v>
      </c>
    </row>
    <row r="9472" spans="2:17" ht="14.25" customHeight="1" x14ac:dyDescent="0.3">
      <c r="B9472" s="4" t="s">
        <v>30</v>
      </c>
      <c r="C9472" s="34">
        <v>1128299</v>
      </c>
      <c r="D9472" s="5">
        <v>44549</v>
      </c>
      <c r="E9472" s="4" t="s">
        <v>27</v>
      </c>
      <c r="F9472" s="4" t="s">
        <v>102</v>
      </c>
      <c r="G9472" s="4" t="s">
        <v>103</v>
      </c>
      <c r="H9472" s="6" t="s">
        <v>22</v>
      </c>
      <c r="I9472" s="7">
        <v>64</v>
      </c>
      <c r="J9472" s="8">
        <v>112</v>
      </c>
      <c r="K9472" s="9">
        <v>7168</v>
      </c>
      <c r="L9472" s="9">
        <v>3512.3199999999997</v>
      </c>
      <c r="M9472" s="10">
        <v>0.49</v>
      </c>
      <c r="N9472" s="4" t="s">
        <v>83</v>
      </c>
      <c r="O9472" s="4" t="str">
        <f>TEXT(Table1[[#This Row],[Invoice Date]],"yyyy")</f>
        <v>2021</v>
      </c>
      <c r="P9472" s="4" t="str">
        <f>TEXT(Table1[[#This Row],[Invoice Date]],"mmm")</f>
        <v>Dec</v>
      </c>
      <c r="Q9472" s="27">
        <f>WEEKNUM(Table1[[#This Row],[Invoice Date]]) + IF(YEAR(Table1[[#This Row],[Invoice Date]])=2021, 52, 0)</f>
        <v>104</v>
      </c>
    </row>
    <row r="9473" spans="2:17" ht="14.25" customHeight="1" x14ac:dyDescent="0.3">
      <c r="B9473" s="4" t="s">
        <v>30</v>
      </c>
      <c r="C9473" s="34">
        <v>1128299</v>
      </c>
      <c r="D9473" s="5">
        <v>44549</v>
      </c>
      <c r="E9473" s="4" t="s">
        <v>27</v>
      </c>
      <c r="F9473" s="4" t="s">
        <v>102</v>
      </c>
      <c r="G9473" s="4" t="s">
        <v>103</v>
      </c>
      <c r="H9473" s="6" t="s">
        <v>19</v>
      </c>
      <c r="I9473" s="7">
        <v>54</v>
      </c>
      <c r="J9473" s="8">
        <v>140</v>
      </c>
      <c r="K9473" s="9">
        <v>7560</v>
      </c>
      <c r="L9473" s="9">
        <v>3553.2</v>
      </c>
      <c r="M9473" s="10">
        <v>0.47</v>
      </c>
      <c r="N9473" s="4" t="s">
        <v>83</v>
      </c>
      <c r="O9473" s="4" t="str">
        <f>TEXT(Table1[[#This Row],[Invoice Date]],"yyyy")</f>
        <v>2021</v>
      </c>
      <c r="P9473" s="4" t="str">
        <f>TEXT(Table1[[#This Row],[Invoice Date]],"mmm")</f>
        <v>Dec</v>
      </c>
      <c r="Q9473" s="27">
        <f>WEEKNUM(Table1[[#This Row],[Invoice Date]]) + IF(YEAR(Table1[[#This Row],[Invoice Date]])=2021, 52, 0)</f>
        <v>104</v>
      </c>
    </row>
    <row r="9474" spans="2:17" ht="14.25" customHeight="1" x14ac:dyDescent="0.3">
      <c r="B9474" s="4" t="s">
        <v>34</v>
      </c>
      <c r="C9474" s="33">
        <v>1189833</v>
      </c>
      <c r="D9474" s="5">
        <v>44549</v>
      </c>
      <c r="E9474" s="4" t="s">
        <v>27</v>
      </c>
      <c r="F9474" s="4" t="s">
        <v>104</v>
      </c>
      <c r="G9474" s="4" t="s">
        <v>105</v>
      </c>
      <c r="H9474" s="6" t="s">
        <v>23</v>
      </c>
      <c r="I9474" s="7">
        <v>68</v>
      </c>
      <c r="J9474" s="8">
        <v>123</v>
      </c>
      <c r="K9474" s="9">
        <v>8364</v>
      </c>
      <c r="L9474" s="9">
        <v>4182</v>
      </c>
      <c r="M9474" s="10">
        <v>0.5</v>
      </c>
      <c r="N9474" s="4" t="s">
        <v>83</v>
      </c>
      <c r="O9474" s="4" t="str">
        <f>TEXT(Table1[[#This Row],[Invoice Date]],"yyyy")</f>
        <v>2021</v>
      </c>
      <c r="P9474" s="4" t="str">
        <f>TEXT(Table1[[#This Row],[Invoice Date]],"mmm")</f>
        <v>Dec</v>
      </c>
      <c r="Q9474" s="27">
        <f>WEEKNUM(Table1[[#This Row],[Invoice Date]]) + IF(YEAR(Table1[[#This Row],[Invoice Date]])=2021, 52, 0)</f>
        <v>104</v>
      </c>
    </row>
    <row r="9475" spans="2:17" ht="14.25" customHeight="1" x14ac:dyDescent="0.3">
      <c r="B9475" s="4" t="s">
        <v>30</v>
      </c>
      <c r="C9475" s="34">
        <v>1128299</v>
      </c>
      <c r="D9475" s="5">
        <v>44549</v>
      </c>
      <c r="E9475" s="4" t="s">
        <v>27</v>
      </c>
      <c r="F9475" s="4" t="s">
        <v>102</v>
      </c>
      <c r="G9475" s="4" t="s">
        <v>103</v>
      </c>
      <c r="H9475" s="6" t="s">
        <v>23</v>
      </c>
      <c r="I9475" s="7">
        <v>55</v>
      </c>
      <c r="J9475" s="8">
        <v>170</v>
      </c>
      <c r="K9475" s="9">
        <v>9350</v>
      </c>
      <c r="L9475" s="9">
        <v>4207.5</v>
      </c>
      <c r="M9475" s="10">
        <v>0.45</v>
      </c>
      <c r="N9475" s="4" t="s">
        <v>24</v>
      </c>
      <c r="O9475" s="4" t="str">
        <f>TEXT(Table1[[#This Row],[Invoice Date]],"yyyy")</f>
        <v>2021</v>
      </c>
      <c r="P9475" s="4" t="str">
        <f>TEXT(Table1[[#This Row],[Invoice Date]],"mmm")</f>
        <v>Dec</v>
      </c>
      <c r="Q9475" s="27">
        <f>WEEKNUM(Table1[[#This Row],[Invoice Date]]) + IF(YEAR(Table1[[#This Row],[Invoice Date]])=2021, 52, 0)</f>
        <v>104</v>
      </c>
    </row>
    <row r="9476" spans="2:17" ht="14.25" customHeight="1" x14ac:dyDescent="0.3">
      <c r="B9476" s="4" t="s">
        <v>30</v>
      </c>
      <c r="C9476" s="34">
        <v>1128299</v>
      </c>
      <c r="D9476" s="5">
        <v>44549</v>
      </c>
      <c r="E9476" s="4" t="s">
        <v>27</v>
      </c>
      <c r="F9476" s="4" t="s">
        <v>102</v>
      </c>
      <c r="G9476" s="4" t="s">
        <v>103</v>
      </c>
      <c r="H9476" s="6" t="s">
        <v>23</v>
      </c>
      <c r="I9476" s="7">
        <v>70</v>
      </c>
      <c r="J9476" s="8">
        <v>150</v>
      </c>
      <c r="K9476" s="9">
        <v>10500</v>
      </c>
      <c r="L9476" s="9">
        <v>5355</v>
      </c>
      <c r="M9476" s="10">
        <v>0.51</v>
      </c>
      <c r="N9476" s="4" t="s">
        <v>83</v>
      </c>
      <c r="O9476" s="4" t="str">
        <f>TEXT(Table1[[#This Row],[Invoice Date]],"yyyy")</f>
        <v>2021</v>
      </c>
      <c r="P9476" s="4" t="str">
        <f>TEXT(Table1[[#This Row],[Invoice Date]],"mmm")</f>
        <v>Dec</v>
      </c>
      <c r="Q9476" s="27">
        <f>WEEKNUM(Table1[[#This Row],[Invoice Date]]) + IF(YEAR(Table1[[#This Row],[Invoice Date]])=2021, 52, 0)</f>
        <v>104</v>
      </c>
    </row>
    <row r="9477" spans="2:17" ht="14.25" customHeight="1" x14ac:dyDescent="0.3">
      <c r="B9477" s="4" t="s">
        <v>34</v>
      </c>
      <c r="C9477" s="33">
        <v>1189833</v>
      </c>
      <c r="D9477" s="5">
        <v>44549</v>
      </c>
      <c r="E9477" s="4" t="s">
        <v>27</v>
      </c>
      <c r="F9477" s="4" t="s">
        <v>104</v>
      </c>
      <c r="G9477" s="4" t="s">
        <v>105</v>
      </c>
      <c r="H9477" s="6" t="s">
        <v>17</v>
      </c>
      <c r="I9477" s="7">
        <v>64</v>
      </c>
      <c r="J9477" s="8">
        <v>169</v>
      </c>
      <c r="K9477" s="9">
        <v>10816</v>
      </c>
      <c r="L9477" s="9">
        <v>5948.8</v>
      </c>
      <c r="M9477" s="10">
        <v>0.55000000000000004</v>
      </c>
      <c r="N9477" s="4" t="s">
        <v>83</v>
      </c>
      <c r="O9477" s="4" t="str">
        <f>TEXT(Table1[[#This Row],[Invoice Date]],"yyyy")</f>
        <v>2021</v>
      </c>
      <c r="P9477" s="4" t="str">
        <f>TEXT(Table1[[#This Row],[Invoice Date]],"mmm")</f>
        <v>Dec</v>
      </c>
      <c r="Q9477" s="27">
        <f>WEEKNUM(Table1[[#This Row],[Invoice Date]]) + IF(YEAR(Table1[[#This Row],[Invoice Date]])=2021, 52, 0)</f>
        <v>104</v>
      </c>
    </row>
    <row r="9478" spans="2:17" ht="14.25" customHeight="1" x14ac:dyDescent="0.3">
      <c r="B9478" s="4" t="s">
        <v>34</v>
      </c>
      <c r="C9478" s="33">
        <v>1189833</v>
      </c>
      <c r="D9478" s="5">
        <v>44549</v>
      </c>
      <c r="E9478" s="4" t="s">
        <v>27</v>
      </c>
      <c r="F9478" s="4" t="s">
        <v>104</v>
      </c>
      <c r="G9478" s="4" t="s">
        <v>105</v>
      </c>
      <c r="H9478" s="6" t="s">
        <v>17</v>
      </c>
      <c r="I9478" s="7">
        <v>55</v>
      </c>
      <c r="J9478" s="8">
        <v>200</v>
      </c>
      <c r="K9478" s="9">
        <v>11000</v>
      </c>
      <c r="L9478" s="9">
        <v>4620</v>
      </c>
      <c r="M9478" s="10">
        <v>0.42000000000000004</v>
      </c>
      <c r="N9478" s="4" t="s">
        <v>24</v>
      </c>
      <c r="O9478" s="4" t="str">
        <f>TEXT(Table1[[#This Row],[Invoice Date]],"yyyy")</f>
        <v>2021</v>
      </c>
      <c r="P9478" s="4" t="str">
        <f>TEXT(Table1[[#This Row],[Invoice Date]],"mmm")</f>
        <v>Dec</v>
      </c>
      <c r="Q9478" s="27">
        <f>WEEKNUM(Table1[[#This Row],[Invoice Date]]) + IF(YEAR(Table1[[#This Row],[Invoice Date]])=2021, 52, 0)</f>
        <v>104</v>
      </c>
    </row>
    <row r="9479" spans="2:17" ht="14.25" customHeight="1" x14ac:dyDescent="0.3">
      <c r="B9479" s="4" t="s">
        <v>30</v>
      </c>
      <c r="C9479" s="34">
        <v>1128299</v>
      </c>
      <c r="D9479" s="5">
        <v>44549</v>
      </c>
      <c r="E9479" s="4" t="s">
        <v>27</v>
      </c>
      <c r="F9479" s="4" t="s">
        <v>102</v>
      </c>
      <c r="G9479" s="4" t="s">
        <v>103</v>
      </c>
      <c r="H9479" s="6" t="s">
        <v>17</v>
      </c>
      <c r="I9479" s="7">
        <v>55</v>
      </c>
      <c r="J9479" s="8">
        <v>238</v>
      </c>
      <c r="K9479" s="9">
        <v>13090</v>
      </c>
      <c r="L9479" s="9">
        <v>6021.4000000000005</v>
      </c>
      <c r="M9479" s="10">
        <v>0.46</v>
      </c>
      <c r="N9479" s="4" t="s">
        <v>24</v>
      </c>
      <c r="O9479" s="4" t="str">
        <f>TEXT(Table1[[#This Row],[Invoice Date]],"yyyy")</f>
        <v>2021</v>
      </c>
      <c r="P9479" s="4" t="str">
        <f>TEXT(Table1[[#This Row],[Invoice Date]],"mmm")</f>
        <v>Dec</v>
      </c>
      <c r="Q9479" s="27">
        <f>WEEKNUM(Table1[[#This Row],[Invoice Date]]) + IF(YEAR(Table1[[#This Row],[Invoice Date]])=2021, 52, 0)</f>
        <v>104</v>
      </c>
    </row>
    <row r="9480" spans="2:17" ht="14.25" customHeight="1" x14ac:dyDescent="0.3">
      <c r="B9480" s="4" t="s">
        <v>30</v>
      </c>
      <c r="C9480" s="34">
        <v>1128299</v>
      </c>
      <c r="D9480" s="5">
        <v>44549</v>
      </c>
      <c r="E9480" s="4" t="s">
        <v>27</v>
      </c>
      <c r="F9480" s="4" t="s">
        <v>102</v>
      </c>
      <c r="G9480" s="4" t="s">
        <v>103</v>
      </c>
      <c r="H9480" s="6" t="s">
        <v>17</v>
      </c>
      <c r="I9480" s="7">
        <v>67</v>
      </c>
      <c r="J9480" s="8">
        <v>203</v>
      </c>
      <c r="K9480" s="9">
        <v>13601</v>
      </c>
      <c r="L9480" s="9">
        <v>7480.55</v>
      </c>
      <c r="M9480" s="10">
        <v>0.55000000000000004</v>
      </c>
      <c r="N9480" s="4" t="s">
        <v>83</v>
      </c>
      <c r="O9480" s="4" t="str">
        <f>TEXT(Table1[[#This Row],[Invoice Date]],"yyyy")</f>
        <v>2021</v>
      </c>
      <c r="P9480" s="4" t="str">
        <f>TEXT(Table1[[#This Row],[Invoice Date]],"mmm")</f>
        <v>Dec</v>
      </c>
      <c r="Q9480" s="27">
        <f>WEEKNUM(Table1[[#This Row],[Invoice Date]]) + IF(YEAR(Table1[[#This Row],[Invoice Date]])=2021, 52, 0)</f>
        <v>104</v>
      </c>
    </row>
    <row r="9481" spans="2:17" ht="14.25" customHeight="1" x14ac:dyDescent="0.3">
      <c r="B9481" s="4" t="s">
        <v>14</v>
      </c>
      <c r="C9481" s="33">
        <v>1185732</v>
      </c>
      <c r="D9481" s="5">
        <v>44549</v>
      </c>
      <c r="E9481" s="4" t="s">
        <v>15</v>
      </c>
      <c r="F9481" s="4" t="s">
        <v>40</v>
      </c>
      <c r="G9481" s="4" t="s">
        <v>41</v>
      </c>
      <c r="H9481" s="6" t="s">
        <v>22</v>
      </c>
      <c r="I9481" s="7">
        <v>60</v>
      </c>
      <c r="J9481" s="8">
        <v>100</v>
      </c>
      <c r="K9481" s="9">
        <v>60000</v>
      </c>
      <c r="L9481" s="9">
        <v>18000</v>
      </c>
      <c r="M9481" s="10">
        <v>0.3</v>
      </c>
      <c r="N9481" s="4" t="s">
        <v>24</v>
      </c>
      <c r="O9481" s="4" t="str">
        <f>TEXT(Table1[[#This Row],[Invoice Date]],"yyyy")</f>
        <v>2021</v>
      </c>
      <c r="P9481" s="4" t="str">
        <f>TEXT(Table1[[#This Row],[Invoice Date]],"mmm")</f>
        <v>Dec</v>
      </c>
      <c r="Q9481" s="27">
        <f>WEEKNUM(Table1[[#This Row],[Invoice Date]]) + IF(YEAR(Table1[[#This Row],[Invoice Date]])=2021, 52, 0)</f>
        <v>104</v>
      </c>
    </row>
    <row r="9482" spans="2:17" ht="14.25" customHeight="1" x14ac:dyDescent="0.3">
      <c r="B9482" s="4" t="s">
        <v>34</v>
      </c>
      <c r="C9482" s="33">
        <v>1189833</v>
      </c>
      <c r="D9482" s="5">
        <v>44549</v>
      </c>
      <c r="E9482" s="4" t="s">
        <v>27</v>
      </c>
      <c r="F9482" s="4" t="s">
        <v>104</v>
      </c>
      <c r="G9482" s="4" t="s">
        <v>105</v>
      </c>
      <c r="H9482" s="6" t="s">
        <v>21</v>
      </c>
      <c r="I9482" s="7">
        <v>60.000000000000007</v>
      </c>
      <c r="J9482" s="8">
        <v>325</v>
      </c>
      <c r="K9482" s="9">
        <v>195000.00000000003</v>
      </c>
      <c r="L9482" s="9">
        <v>78000.000000000015</v>
      </c>
      <c r="M9482" s="10">
        <v>0.4</v>
      </c>
      <c r="N9482" s="4" t="s">
        <v>83</v>
      </c>
      <c r="O9482" s="4" t="str">
        <f>TEXT(Table1[[#This Row],[Invoice Date]],"yyyy")</f>
        <v>2021</v>
      </c>
      <c r="P9482" s="4" t="str">
        <f>TEXT(Table1[[#This Row],[Invoice Date]],"mmm")</f>
        <v>Dec</v>
      </c>
      <c r="Q9482" s="27">
        <f>WEEKNUM(Table1[[#This Row],[Invoice Date]]) + IF(YEAR(Table1[[#This Row],[Invoice Date]])=2021, 52, 0)</f>
        <v>104</v>
      </c>
    </row>
    <row r="9483" spans="2:17" ht="14.25" customHeight="1" x14ac:dyDescent="0.3">
      <c r="B9483" s="4" t="s">
        <v>34</v>
      </c>
      <c r="C9483" s="33">
        <v>1189833</v>
      </c>
      <c r="D9483" s="5">
        <v>44549</v>
      </c>
      <c r="E9483" s="4" t="s">
        <v>27</v>
      </c>
      <c r="F9483" s="4" t="s">
        <v>104</v>
      </c>
      <c r="G9483" s="4" t="s">
        <v>105</v>
      </c>
      <c r="H9483" s="6" t="s">
        <v>20</v>
      </c>
      <c r="I9483" s="7">
        <v>60.000000000000007</v>
      </c>
      <c r="J9483" s="8">
        <v>375</v>
      </c>
      <c r="K9483" s="9">
        <v>225000.00000000003</v>
      </c>
      <c r="L9483" s="9">
        <v>90000.000000000015</v>
      </c>
      <c r="M9483" s="10">
        <v>0.4</v>
      </c>
      <c r="N9483" s="4" t="s">
        <v>83</v>
      </c>
      <c r="O9483" s="4" t="str">
        <f>TEXT(Table1[[#This Row],[Invoice Date]],"yyyy")</f>
        <v>2021</v>
      </c>
      <c r="P9483" s="4" t="str">
        <f>TEXT(Table1[[#This Row],[Invoice Date]],"mmm")</f>
        <v>Dec</v>
      </c>
      <c r="Q9483" s="27">
        <f>WEEKNUM(Table1[[#This Row],[Invoice Date]]) + IF(YEAR(Table1[[#This Row],[Invoice Date]])=2021, 52, 0)</f>
        <v>104</v>
      </c>
    </row>
    <row r="9484" spans="2:17" ht="14.25" customHeight="1" x14ac:dyDescent="0.3">
      <c r="B9484" s="4" t="s">
        <v>34</v>
      </c>
      <c r="C9484" s="33">
        <v>1189833</v>
      </c>
      <c r="D9484" s="5">
        <v>44549</v>
      </c>
      <c r="E9484" s="4" t="s">
        <v>27</v>
      </c>
      <c r="F9484" s="4" t="s">
        <v>104</v>
      </c>
      <c r="G9484" s="4" t="s">
        <v>105</v>
      </c>
      <c r="H9484" s="6" t="s">
        <v>22</v>
      </c>
      <c r="I9484" s="7">
        <v>70</v>
      </c>
      <c r="J9484" s="8">
        <v>325</v>
      </c>
      <c r="K9484" s="9">
        <v>227500</v>
      </c>
      <c r="L9484" s="9">
        <v>79625</v>
      </c>
      <c r="M9484" s="10">
        <v>0.35</v>
      </c>
      <c r="N9484" s="4" t="s">
        <v>83</v>
      </c>
      <c r="O9484" s="4" t="str">
        <f>TEXT(Table1[[#This Row],[Invoice Date]],"yyyy")</f>
        <v>2021</v>
      </c>
      <c r="P9484" s="4" t="str">
        <f>TEXT(Table1[[#This Row],[Invoice Date]],"mmm")</f>
        <v>Dec</v>
      </c>
      <c r="Q9484" s="27">
        <f>WEEKNUM(Table1[[#This Row],[Invoice Date]]) + IF(YEAR(Table1[[#This Row],[Invoice Date]])=2021, 52, 0)</f>
        <v>104</v>
      </c>
    </row>
    <row r="9485" spans="2:17" ht="14.25" customHeight="1" x14ac:dyDescent="0.3">
      <c r="B9485" s="4" t="s">
        <v>30</v>
      </c>
      <c r="C9485" s="34">
        <v>1128299</v>
      </c>
      <c r="D9485" s="5">
        <v>44549</v>
      </c>
      <c r="E9485" s="4" t="s">
        <v>27</v>
      </c>
      <c r="F9485" s="4" t="s">
        <v>102</v>
      </c>
      <c r="G9485" s="4" t="s">
        <v>103</v>
      </c>
      <c r="H9485" s="6" t="s">
        <v>21</v>
      </c>
      <c r="I9485" s="7">
        <v>60.000000000000007</v>
      </c>
      <c r="J9485" s="8">
        <v>400</v>
      </c>
      <c r="K9485" s="9">
        <v>240000.00000000003</v>
      </c>
      <c r="L9485" s="9">
        <v>96000.000000000015</v>
      </c>
      <c r="M9485" s="10">
        <v>0.4</v>
      </c>
      <c r="N9485" s="4" t="s">
        <v>83</v>
      </c>
      <c r="O9485" s="4" t="str">
        <f>TEXT(Table1[[#This Row],[Invoice Date]],"yyyy")</f>
        <v>2021</v>
      </c>
      <c r="P9485" s="4" t="str">
        <f>TEXT(Table1[[#This Row],[Invoice Date]],"mmm")</f>
        <v>Dec</v>
      </c>
      <c r="Q9485" s="27">
        <f>WEEKNUM(Table1[[#This Row],[Invoice Date]]) + IF(YEAR(Table1[[#This Row],[Invoice Date]])=2021, 52, 0)</f>
        <v>104</v>
      </c>
    </row>
    <row r="9486" spans="2:17" ht="14.25" customHeight="1" x14ac:dyDescent="0.3">
      <c r="B9486" s="4" t="s">
        <v>34</v>
      </c>
      <c r="C9486" s="33">
        <v>1189833</v>
      </c>
      <c r="D9486" s="5">
        <v>44549</v>
      </c>
      <c r="E9486" s="4" t="s">
        <v>27</v>
      </c>
      <c r="F9486" s="4" t="s">
        <v>104</v>
      </c>
      <c r="G9486" s="4" t="s">
        <v>105</v>
      </c>
      <c r="H9486" s="6" t="s">
        <v>19</v>
      </c>
      <c r="I9486" s="7">
        <v>60.000000000000007</v>
      </c>
      <c r="J9486" s="8">
        <v>425</v>
      </c>
      <c r="K9486" s="9">
        <v>255000.00000000003</v>
      </c>
      <c r="L9486" s="9">
        <v>89250</v>
      </c>
      <c r="M9486" s="10">
        <v>0.35</v>
      </c>
      <c r="N9486" s="4" t="s">
        <v>83</v>
      </c>
      <c r="O9486" s="4" t="str">
        <f>TEXT(Table1[[#This Row],[Invoice Date]],"yyyy")</f>
        <v>2021</v>
      </c>
      <c r="P9486" s="4" t="str">
        <f>TEXT(Table1[[#This Row],[Invoice Date]],"mmm")</f>
        <v>Dec</v>
      </c>
      <c r="Q9486" s="27">
        <f>WEEKNUM(Table1[[#This Row],[Invoice Date]]) + IF(YEAR(Table1[[#This Row],[Invoice Date]])=2021, 52, 0)</f>
        <v>104</v>
      </c>
    </row>
    <row r="9487" spans="2:17" ht="14.25" customHeight="1" x14ac:dyDescent="0.3">
      <c r="B9487" s="4" t="s">
        <v>30</v>
      </c>
      <c r="C9487" s="34">
        <v>1128299</v>
      </c>
      <c r="D9487" s="5">
        <v>44549</v>
      </c>
      <c r="E9487" s="4" t="s">
        <v>27</v>
      </c>
      <c r="F9487" s="4" t="s">
        <v>102</v>
      </c>
      <c r="G9487" s="4" t="s">
        <v>103</v>
      </c>
      <c r="H9487" s="6" t="s">
        <v>20</v>
      </c>
      <c r="I9487" s="7">
        <v>60.000000000000007</v>
      </c>
      <c r="J9487" s="8">
        <v>450</v>
      </c>
      <c r="K9487" s="9">
        <v>270000.00000000006</v>
      </c>
      <c r="L9487" s="9">
        <v>108000.00000000003</v>
      </c>
      <c r="M9487" s="10">
        <v>0.4</v>
      </c>
      <c r="N9487" s="4" t="s">
        <v>83</v>
      </c>
      <c r="O9487" s="4" t="str">
        <f>TEXT(Table1[[#This Row],[Invoice Date]],"yyyy")</f>
        <v>2021</v>
      </c>
      <c r="P9487" s="4" t="str">
        <f>TEXT(Table1[[#This Row],[Invoice Date]],"mmm")</f>
        <v>Dec</v>
      </c>
      <c r="Q9487" s="27">
        <f>WEEKNUM(Table1[[#This Row],[Invoice Date]]) + IF(YEAR(Table1[[#This Row],[Invoice Date]])=2021, 52, 0)</f>
        <v>104</v>
      </c>
    </row>
    <row r="9488" spans="2:17" ht="14.25" customHeight="1" x14ac:dyDescent="0.3">
      <c r="B9488" s="4" t="s">
        <v>30</v>
      </c>
      <c r="C9488" s="34">
        <v>1128299</v>
      </c>
      <c r="D9488" s="5">
        <v>44549</v>
      </c>
      <c r="E9488" s="4" t="s">
        <v>27</v>
      </c>
      <c r="F9488" s="4" t="s">
        <v>102</v>
      </c>
      <c r="G9488" s="4" t="s">
        <v>103</v>
      </c>
      <c r="H9488" s="6" t="s">
        <v>22</v>
      </c>
      <c r="I9488" s="7">
        <v>70</v>
      </c>
      <c r="J9488" s="8">
        <v>400</v>
      </c>
      <c r="K9488" s="9">
        <v>280000</v>
      </c>
      <c r="L9488" s="9">
        <v>98000</v>
      </c>
      <c r="M9488" s="10">
        <v>0.35</v>
      </c>
      <c r="N9488" s="4" t="s">
        <v>83</v>
      </c>
      <c r="O9488" s="4" t="str">
        <f>TEXT(Table1[[#This Row],[Invoice Date]],"yyyy")</f>
        <v>2021</v>
      </c>
      <c r="P9488" s="4" t="str">
        <f>TEXT(Table1[[#This Row],[Invoice Date]],"mmm")</f>
        <v>Dec</v>
      </c>
      <c r="Q9488" s="27">
        <f>WEEKNUM(Table1[[#This Row],[Invoice Date]]) + IF(YEAR(Table1[[#This Row],[Invoice Date]])=2021, 52, 0)</f>
        <v>104</v>
      </c>
    </row>
    <row r="9489" spans="2:17" ht="14.25" customHeight="1" x14ac:dyDescent="0.3">
      <c r="B9489" s="4" t="s">
        <v>30</v>
      </c>
      <c r="C9489" s="34">
        <v>1128299</v>
      </c>
      <c r="D9489" s="5">
        <v>44549</v>
      </c>
      <c r="E9489" s="4" t="s">
        <v>27</v>
      </c>
      <c r="F9489" s="4" t="s">
        <v>102</v>
      </c>
      <c r="G9489" s="4" t="s">
        <v>103</v>
      </c>
      <c r="H9489" s="6" t="s">
        <v>19</v>
      </c>
      <c r="I9489" s="7">
        <v>60.000000000000007</v>
      </c>
      <c r="J9489" s="8">
        <v>500</v>
      </c>
      <c r="K9489" s="9">
        <v>300000.00000000006</v>
      </c>
      <c r="L9489" s="9">
        <v>105000.00000000001</v>
      </c>
      <c r="M9489" s="10">
        <v>0.35</v>
      </c>
      <c r="N9489" s="4" t="s">
        <v>83</v>
      </c>
      <c r="O9489" s="4" t="str">
        <f>TEXT(Table1[[#This Row],[Invoice Date]],"yyyy")</f>
        <v>2021</v>
      </c>
      <c r="P9489" s="4" t="str">
        <f>TEXT(Table1[[#This Row],[Invoice Date]],"mmm")</f>
        <v>Dec</v>
      </c>
      <c r="Q9489" s="27">
        <f>WEEKNUM(Table1[[#This Row],[Invoice Date]]) + IF(YEAR(Table1[[#This Row],[Invoice Date]])=2021, 52, 0)</f>
        <v>104</v>
      </c>
    </row>
    <row r="9490" spans="2:17" ht="14.25" customHeight="1" x14ac:dyDescent="0.3">
      <c r="B9490" s="4" t="s">
        <v>34</v>
      </c>
      <c r="C9490" s="33">
        <v>1189833</v>
      </c>
      <c r="D9490" s="5">
        <v>44549</v>
      </c>
      <c r="E9490" s="4" t="s">
        <v>27</v>
      </c>
      <c r="F9490" s="4" t="s">
        <v>104</v>
      </c>
      <c r="G9490" s="4" t="s">
        <v>105</v>
      </c>
      <c r="H9490" s="6" t="s">
        <v>23</v>
      </c>
      <c r="I9490" s="7">
        <v>75</v>
      </c>
      <c r="J9490" s="8">
        <v>425</v>
      </c>
      <c r="K9490" s="9">
        <v>318750</v>
      </c>
      <c r="L9490" s="9">
        <v>127500</v>
      </c>
      <c r="M9490" s="10">
        <v>0.4</v>
      </c>
      <c r="N9490" s="4" t="s">
        <v>83</v>
      </c>
      <c r="O9490" s="4" t="str">
        <f>TEXT(Table1[[#This Row],[Invoice Date]],"yyyy")</f>
        <v>2021</v>
      </c>
      <c r="P9490" s="4" t="str">
        <f>TEXT(Table1[[#This Row],[Invoice Date]],"mmm")</f>
        <v>Dec</v>
      </c>
      <c r="Q9490" s="27">
        <f>WEEKNUM(Table1[[#This Row],[Invoice Date]]) + IF(YEAR(Table1[[#This Row],[Invoice Date]])=2021, 52, 0)</f>
        <v>104</v>
      </c>
    </row>
    <row r="9491" spans="2:17" ht="14.25" customHeight="1" x14ac:dyDescent="0.3">
      <c r="B9491" s="4" t="s">
        <v>30</v>
      </c>
      <c r="C9491" s="34">
        <v>1128299</v>
      </c>
      <c r="D9491" s="5">
        <v>44549</v>
      </c>
      <c r="E9491" s="4" t="s">
        <v>27</v>
      </c>
      <c r="F9491" s="4" t="s">
        <v>102</v>
      </c>
      <c r="G9491" s="4" t="s">
        <v>103</v>
      </c>
      <c r="H9491" s="6" t="s">
        <v>23</v>
      </c>
      <c r="I9491" s="7">
        <v>75</v>
      </c>
      <c r="J9491" s="8">
        <v>500</v>
      </c>
      <c r="K9491" s="9">
        <v>375000</v>
      </c>
      <c r="L9491" s="9">
        <v>150000</v>
      </c>
      <c r="M9491" s="10">
        <v>0.4</v>
      </c>
      <c r="N9491" s="4" t="s">
        <v>83</v>
      </c>
      <c r="O9491" s="4" t="str">
        <f>TEXT(Table1[[#This Row],[Invoice Date]],"yyyy")</f>
        <v>2021</v>
      </c>
      <c r="P9491" s="4" t="str">
        <f>TEXT(Table1[[#This Row],[Invoice Date]],"mmm")</f>
        <v>Dec</v>
      </c>
      <c r="Q9491" s="27">
        <f>WEEKNUM(Table1[[#This Row],[Invoice Date]]) + IF(YEAR(Table1[[#This Row],[Invoice Date]])=2021, 52, 0)</f>
        <v>104</v>
      </c>
    </row>
    <row r="9492" spans="2:17" ht="14.25" customHeight="1" x14ac:dyDescent="0.3">
      <c r="B9492" s="4" t="s">
        <v>34</v>
      </c>
      <c r="C9492" s="33">
        <v>1189833</v>
      </c>
      <c r="D9492" s="5">
        <v>44549</v>
      </c>
      <c r="E9492" s="4" t="s">
        <v>27</v>
      </c>
      <c r="F9492" s="4" t="s">
        <v>104</v>
      </c>
      <c r="G9492" s="4" t="s">
        <v>105</v>
      </c>
      <c r="H9492" s="6" t="s">
        <v>17</v>
      </c>
      <c r="I9492" s="7">
        <v>70</v>
      </c>
      <c r="J9492" s="8">
        <v>625</v>
      </c>
      <c r="K9492" s="9">
        <v>437500</v>
      </c>
      <c r="L9492" s="9">
        <v>175000</v>
      </c>
      <c r="M9492" s="10">
        <v>0.4</v>
      </c>
      <c r="N9492" s="4" t="s">
        <v>83</v>
      </c>
      <c r="O9492" s="4" t="str">
        <f>TEXT(Table1[[#This Row],[Invoice Date]],"yyyy")</f>
        <v>2021</v>
      </c>
      <c r="P9492" s="4" t="str">
        <f>TEXT(Table1[[#This Row],[Invoice Date]],"mmm")</f>
        <v>Dec</v>
      </c>
      <c r="Q9492" s="27">
        <f>WEEKNUM(Table1[[#This Row],[Invoice Date]]) + IF(YEAR(Table1[[#This Row],[Invoice Date]])=2021, 52, 0)</f>
        <v>104</v>
      </c>
    </row>
    <row r="9493" spans="2:17" ht="14.25" customHeight="1" x14ac:dyDescent="0.3">
      <c r="B9493" s="4" t="s">
        <v>30</v>
      </c>
      <c r="C9493" s="34">
        <v>1128299</v>
      </c>
      <c r="D9493" s="5">
        <v>44549</v>
      </c>
      <c r="E9493" s="4" t="s">
        <v>27</v>
      </c>
      <c r="F9493" s="4" t="s">
        <v>102</v>
      </c>
      <c r="G9493" s="4" t="s">
        <v>103</v>
      </c>
      <c r="H9493" s="6" t="s">
        <v>17</v>
      </c>
      <c r="I9493" s="7">
        <v>70</v>
      </c>
      <c r="J9493" s="8">
        <v>700</v>
      </c>
      <c r="K9493" s="9">
        <v>490000</v>
      </c>
      <c r="L9493" s="9">
        <v>196000</v>
      </c>
      <c r="M9493" s="10">
        <v>0.4</v>
      </c>
      <c r="N9493" s="4" t="s">
        <v>83</v>
      </c>
      <c r="O9493" s="4" t="str">
        <f>TEXT(Table1[[#This Row],[Invoice Date]],"yyyy")</f>
        <v>2021</v>
      </c>
      <c r="P9493" s="4" t="str">
        <f>TEXT(Table1[[#This Row],[Invoice Date]],"mmm")</f>
        <v>Dec</v>
      </c>
      <c r="Q9493" s="27">
        <f>WEEKNUM(Table1[[#This Row],[Invoice Date]]) + IF(YEAR(Table1[[#This Row],[Invoice Date]])=2021, 52, 0)</f>
        <v>104</v>
      </c>
    </row>
    <row r="9494" spans="2:17" ht="14.25" customHeight="1" x14ac:dyDescent="0.3">
      <c r="B9494" s="4" t="s">
        <v>14</v>
      </c>
      <c r="C9494" s="33">
        <v>1185732</v>
      </c>
      <c r="D9494" s="5">
        <v>44550</v>
      </c>
      <c r="E9494" s="4" t="s">
        <v>15</v>
      </c>
      <c r="F9494" s="4" t="s">
        <v>119</v>
      </c>
      <c r="G9494" s="4" t="s">
        <v>120</v>
      </c>
      <c r="H9494" s="6" t="s">
        <v>21</v>
      </c>
      <c r="I9494" s="7">
        <v>49</v>
      </c>
      <c r="J9494" s="8">
        <v>44</v>
      </c>
      <c r="K9494" s="9">
        <v>2156</v>
      </c>
      <c r="L9494" s="9">
        <v>1013.3199999999999</v>
      </c>
      <c r="M9494" s="10">
        <v>0.47</v>
      </c>
      <c r="N9494" s="4" t="s">
        <v>83</v>
      </c>
      <c r="O9494" s="4" t="str">
        <f>TEXT(Table1[[#This Row],[Invoice Date]],"yyyy")</f>
        <v>2021</v>
      </c>
      <c r="P9494" s="4" t="str">
        <f>TEXT(Table1[[#This Row],[Invoice Date]],"mmm")</f>
        <v>Dec</v>
      </c>
      <c r="Q9494" s="27">
        <f>WEEKNUM(Table1[[#This Row],[Invoice Date]]) + IF(YEAR(Table1[[#This Row],[Invoice Date]])=2021, 52, 0)</f>
        <v>104</v>
      </c>
    </row>
    <row r="9495" spans="2:17" ht="14.25" customHeight="1" x14ac:dyDescent="0.3">
      <c r="B9495" s="4" t="s">
        <v>14</v>
      </c>
      <c r="C9495" s="33">
        <v>1185732</v>
      </c>
      <c r="D9495" s="5">
        <v>44550</v>
      </c>
      <c r="E9495" s="4" t="s">
        <v>15</v>
      </c>
      <c r="F9495" s="4" t="s">
        <v>119</v>
      </c>
      <c r="G9495" s="4" t="s">
        <v>120</v>
      </c>
      <c r="H9495" s="6" t="s">
        <v>22</v>
      </c>
      <c r="I9495" s="7">
        <v>54</v>
      </c>
      <c r="J9495" s="8">
        <v>51</v>
      </c>
      <c r="K9495" s="9">
        <v>2754</v>
      </c>
      <c r="L9495" s="9">
        <v>1129.1399999999999</v>
      </c>
      <c r="M9495" s="10">
        <v>0.41</v>
      </c>
      <c r="N9495" s="4" t="s">
        <v>83</v>
      </c>
      <c r="O9495" s="4" t="str">
        <f>TEXT(Table1[[#This Row],[Invoice Date]],"yyyy")</f>
        <v>2021</v>
      </c>
      <c r="P9495" s="4" t="str">
        <f>TEXT(Table1[[#This Row],[Invoice Date]],"mmm")</f>
        <v>Dec</v>
      </c>
      <c r="Q9495" s="27">
        <f>WEEKNUM(Table1[[#This Row],[Invoice Date]]) + IF(YEAR(Table1[[#This Row],[Invoice Date]])=2021, 52, 0)</f>
        <v>104</v>
      </c>
    </row>
    <row r="9496" spans="2:17" ht="14.25" customHeight="1" x14ac:dyDescent="0.3">
      <c r="B9496" s="4" t="s">
        <v>14</v>
      </c>
      <c r="C9496" s="33">
        <v>1185732</v>
      </c>
      <c r="D9496" s="5">
        <v>44550</v>
      </c>
      <c r="E9496" s="4" t="s">
        <v>15</v>
      </c>
      <c r="F9496" s="4" t="s">
        <v>119</v>
      </c>
      <c r="G9496" s="4" t="s">
        <v>120</v>
      </c>
      <c r="H9496" s="6" t="s">
        <v>20</v>
      </c>
      <c r="I9496" s="7">
        <v>45</v>
      </c>
      <c r="J9496" s="8">
        <v>65</v>
      </c>
      <c r="K9496" s="9">
        <v>2925</v>
      </c>
      <c r="L9496" s="9">
        <v>1374.75</v>
      </c>
      <c r="M9496" s="10">
        <v>0.47</v>
      </c>
      <c r="N9496" s="4" t="s">
        <v>83</v>
      </c>
      <c r="O9496" s="4" t="str">
        <f>TEXT(Table1[[#This Row],[Invoice Date]],"yyyy")</f>
        <v>2021</v>
      </c>
      <c r="P9496" s="4" t="str">
        <f>TEXT(Table1[[#This Row],[Invoice Date]],"mmm")</f>
        <v>Dec</v>
      </c>
      <c r="Q9496" s="27">
        <f>WEEKNUM(Table1[[#This Row],[Invoice Date]]) + IF(YEAR(Table1[[#This Row],[Invoice Date]])=2021, 52, 0)</f>
        <v>104</v>
      </c>
    </row>
    <row r="9497" spans="2:17" ht="14.25" customHeight="1" x14ac:dyDescent="0.3">
      <c r="B9497" s="4" t="s">
        <v>14</v>
      </c>
      <c r="C9497" s="33">
        <v>1185732</v>
      </c>
      <c r="D9497" s="5">
        <v>44550</v>
      </c>
      <c r="E9497" s="4" t="s">
        <v>15</v>
      </c>
      <c r="F9497" s="4" t="s">
        <v>119</v>
      </c>
      <c r="G9497" s="4" t="s">
        <v>120</v>
      </c>
      <c r="H9497" s="6" t="s">
        <v>19</v>
      </c>
      <c r="I9497" s="7">
        <v>46</v>
      </c>
      <c r="J9497" s="8">
        <v>65</v>
      </c>
      <c r="K9497" s="9">
        <v>2990</v>
      </c>
      <c r="L9497" s="9">
        <v>1495</v>
      </c>
      <c r="M9497" s="10">
        <v>0.5</v>
      </c>
      <c r="N9497" s="4" t="s">
        <v>83</v>
      </c>
      <c r="O9497" s="4" t="str">
        <f>TEXT(Table1[[#This Row],[Invoice Date]],"yyyy")</f>
        <v>2021</v>
      </c>
      <c r="P9497" s="4" t="str">
        <f>TEXT(Table1[[#This Row],[Invoice Date]],"mmm")</f>
        <v>Dec</v>
      </c>
      <c r="Q9497" s="27">
        <f>WEEKNUM(Table1[[#This Row],[Invoice Date]]) + IF(YEAR(Table1[[#This Row],[Invoice Date]])=2021, 52, 0)</f>
        <v>104</v>
      </c>
    </row>
    <row r="9498" spans="2:17" ht="14.25" customHeight="1" x14ac:dyDescent="0.3">
      <c r="B9498" s="4" t="s">
        <v>14</v>
      </c>
      <c r="C9498" s="33">
        <v>1185732</v>
      </c>
      <c r="D9498" s="5">
        <v>44550</v>
      </c>
      <c r="E9498" s="4" t="s">
        <v>15</v>
      </c>
      <c r="F9498" s="4" t="s">
        <v>40</v>
      </c>
      <c r="G9498" s="4" t="s">
        <v>41</v>
      </c>
      <c r="H9498" s="6" t="s">
        <v>23</v>
      </c>
      <c r="I9498" s="7">
        <v>42</v>
      </c>
      <c r="J9498" s="8">
        <v>74</v>
      </c>
      <c r="K9498" s="9">
        <v>3108</v>
      </c>
      <c r="L9498" s="9">
        <v>994.56000000000006</v>
      </c>
      <c r="M9498" s="10">
        <v>0.32</v>
      </c>
      <c r="N9498" s="4" t="s">
        <v>24</v>
      </c>
      <c r="O9498" s="4" t="str">
        <f>TEXT(Table1[[#This Row],[Invoice Date]],"yyyy")</f>
        <v>2021</v>
      </c>
      <c r="P9498" s="4" t="str">
        <f>TEXT(Table1[[#This Row],[Invoice Date]],"mmm")</f>
        <v>Dec</v>
      </c>
      <c r="Q9498" s="27">
        <f>WEEKNUM(Table1[[#This Row],[Invoice Date]]) + IF(YEAR(Table1[[#This Row],[Invoice Date]])=2021, 52, 0)</f>
        <v>104</v>
      </c>
    </row>
    <row r="9499" spans="2:17" ht="14.25" customHeight="1" x14ac:dyDescent="0.3">
      <c r="B9499" s="4" t="s">
        <v>14</v>
      </c>
      <c r="C9499" s="33">
        <v>1185732</v>
      </c>
      <c r="D9499" s="5">
        <v>44550</v>
      </c>
      <c r="E9499" s="4" t="s">
        <v>15</v>
      </c>
      <c r="F9499" s="4" t="s">
        <v>40</v>
      </c>
      <c r="G9499" s="4" t="s">
        <v>41</v>
      </c>
      <c r="H9499" s="6" t="s">
        <v>23</v>
      </c>
      <c r="I9499" s="7">
        <v>60</v>
      </c>
      <c r="J9499" s="8">
        <v>63</v>
      </c>
      <c r="K9499" s="9">
        <v>3780</v>
      </c>
      <c r="L9499" s="9">
        <v>1474.2</v>
      </c>
      <c r="M9499" s="10">
        <v>0.39</v>
      </c>
      <c r="N9499" s="4" t="s">
        <v>83</v>
      </c>
      <c r="O9499" s="4" t="str">
        <f>TEXT(Table1[[#This Row],[Invoice Date]],"yyyy")</f>
        <v>2021</v>
      </c>
      <c r="P9499" s="4" t="str">
        <f>TEXT(Table1[[#This Row],[Invoice Date]],"mmm")</f>
        <v>Dec</v>
      </c>
      <c r="Q9499" s="27">
        <f>WEEKNUM(Table1[[#This Row],[Invoice Date]]) + IF(YEAR(Table1[[#This Row],[Invoice Date]])=2021, 52, 0)</f>
        <v>104</v>
      </c>
    </row>
    <row r="9500" spans="2:17" ht="14.25" customHeight="1" x14ac:dyDescent="0.3">
      <c r="B9500" s="4" t="s">
        <v>14</v>
      </c>
      <c r="C9500" s="33">
        <v>1185732</v>
      </c>
      <c r="D9500" s="5">
        <v>44550</v>
      </c>
      <c r="E9500" s="4" t="s">
        <v>15</v>
      </c>
      <c r="F9500" s="4" t="s">
        <v>119</v>
      </c>
      <c r="G9500" s="4" t="s">
        <v>120</v>
      </c>
      <c r="H9500" s="6" t="s">
        <v>23</v>
      </c>
      <c r="I9500" s="7">
        <v>61</v>
      </c>
      <c r="J9500" s="8">
        <v>72</v>
      </c>
      <c r="K9500" s="9">
        <v>4392</v>
      </c>
      <c r="L9500" s="9">
        <v>1844.6399999999999</v>
      </c>
      <c r="M9500" s="10">
        <v>0.42</v>
      </c>
      <c r="N9500" s="4" t="s">
        <v>83</v>
      </c>
      <c r="O9500" s="4" t="str">
        <f>TEXT(Table1[[#This Row],[Invoice Date]],"yyyy")</f>
        <v>2021</v>
      </c>
      <c r="P9500" s="4" t="str">
        <f>TEXT(Table1[[#This Row],[Invoice Date]],"mmm")</f>
        <v>Dec</v>
      </c>
      <c r="Q9500" s="27">
        <f>WEEKNUM(Table1[[#This Row],[Invoice Date]]) + IF(YEAR(Table1[[#This Row],[Invoice Date]])=2021, 52, 0)</f>
        <v>104</v>
      </c>
    </row>
    <row r="9501" spans="2:17" ht="14.25" customHeight="1" x14ac:dyDescent="0.3">
      <c r="B9501" s="4" t="s">
        <v>61</v>
      </c>
      <c r="C9501" s="33">
        <v>1185731</v>
      </c>
      <c r="D9501" s="5">
        <v>44550</v>
      </c>
      <c r="E9501" s="4" t="s">
        <v>15</v>
      </c>
      <c r="F9501" s="4" t="s">
        <v>62</v>
      </c>
      <c r="G9501" s="4" t="s">
        <v>63</v>
      </c>
      <c r="H9501" s="6" t="s">
        <v>23</v>
      </c>
      <c r="I9501" s="7">
        <v>58</v>
      </c>
      <c r="J9501" s="8">
        <v>113</v>
      </c>
      <c r="K9501" s="9">
        <v>6554</v>
      </c>
      <c r="L9501" s="9">
        <v>3539.1600000000003</v>
      </c>
      <c r="M9501" s="10">
        <v>0.54</v>
      </c>
      <c r="N9501" s="4" t="s">
        <v>83</v>
      </c>
      <c r="O9501" s="4" t="str">
        <f>TEXT(Table1[[#This Row],[Invoice Date]],"yyyy")</f>
        <v>2021</v>
      </c>
      <c r="P9501" s="4" t="str">
        <f>TEXT(Table1[[#This Row],[Invoice Date]],"mmm")</f>
        <v>Dec</v>
      </c>
      <c r="Q9501" s="27">
        <f>WEEKNUM(Table1[[#This Row],[Invoice Date]]) + IF(YEAR(Table1[[#This Row],[Invoice Date]])=2021, 52, 0)</f>
        <v>104</v>
      </c>
    </row>
    <row r="9502" spans="2:17" ht="14.25" customHeight="1" x14ac:dyDescent="0.3">
      <c r="B9502" s="4" t="s">
        <v>61</v>
      </c>
      <c r="C9502" s="33">
        <v>1185731</v>
      </c>
      <c r="D9502" s="5">
        <v>44550</v>
      </c>
      <c r="E9502" s="4" t="s">
        <v>31</v>
      </c>
      <c r="F9502" s="4" t="s">
        <v>64</v>
      </c>
      <c r="G9502" s="4" t="s">
        <v>65</v>
      </c>
      <c r="H9502" s="6" t="s">
        <v>19</v>
      </c>
      <c r="I9502" s="7">
        <v>60</v>
      </c>
      <c r="J9502" s="8">
        <v>112</v>
      </c>
      <c r="K9502" s="9">
        <v>6720</v>
      </c>
      <c r="L9502" s="9">
        <v>3158.4</v>
      </c>
      <c r="M9502" s="10">
        <v>0.47000000000000003</v>
      </c>
      <c r="N9502" s="4" t="s">
        <v>83</v>
      </c>
      <c r="O9502" s="4" t="str">
        <f>TEXT(Table1[[#This Row],[Invoice Date]],"yyyy")</f>
        <v>2021</v>
      </c>
      <c r="P9502" s="4" t="str">
        <f>TEXT(Table1[[#This Row],[Invoice Date]],"mmm")</f>
        <v>Dec</v>
      </c>
      <c r="Q9502" s="27">
        <f>WEEKNUM(Table1[[#This Row],[Invoice Date]]) + IF(YEAR(Table1[[#This Row],[Invoice Date]])=2021, 52, 0)</f>
        <v>104</v>
      </c>
    </row>
    <row r="9503" spans="2:17" ht="14.25" customHeight="1" x14ac:dyDescent="0.3">
      <c r="B9503" s="4" t="s">
        <v>14</v>
      </c>
      <c r="C9503" s="33">
        <v>1185732</v>
      </c>
      <c r="D9503" s="5">
        <v>44550</v>
      </c>
      <c r="E9503" s="4" t="s">
        <v>15</v>
      </c>
      <c r="F9503" s="4" t="s">
        <v>119</v>
      </c>
      <c r="G9503" s="4" t="s">
        <v>120</v>
      </c>
      <c r="H9503" s="6" t="s">
        <v>17</v>
      </c>
      <c r="I9503" s="7">
        <v>57</v>
      </c>
      <c r="J9503" s="8">
        <v>122</v>
      </c>
      <c r="K9503" s="9">
        <v>6954</v>
      </c>
      <c r="L9503" s="9">
        <v>3477</v>
      </c>
      <c r="M9503" s="10">
        <v>0.5</v>
      </c>
      <c r="N9503" s="4" t="s">
        <v>83</v>
      </c>
      <c r="O9503" s="4" t="str">
        <f>TEXT(Table1[[#This Row],[Invoice Date]],"yyyy")</f>
        <v>2021</v>
      </c>
      <c r="P9503" s="4" t="str">
        <f>TEXT(Table1[[#This Row],[Invoice Date]],"mmm")</f>
        <v>Dec</v>
      </c>
      <c r="Q9503" s="27">
        <f>WEEKNUM(Table1[[#This Row],[Invoice Date]]) + IF(YEAR(Table1[[#This Row],[Invoice Date]])=2021, 52, 0)</f>
        <v>104</v>
      </c>
    </row>
    <row r="9504" spans="2:17" ht="14.25" customHeight="1" x14ac:dyDescent="0.3">
      <c r="B9504" s="4" t="s">
        <v>61</v>
      </c>
      <c r="C9504" s="33">
        <v>1185731</v>
      </c>
      <c r="D9504" s="5">
        <v>44550</v>
      </c>
      <c r="E9504" s="4" t="s">
        <v>31</v>
      </c>
      <c r="F9504" s="4" t="s">
        <v>64</v>
      </c>
      <c r="G9504" s="4" t="s">
        <v>65</v>
      </c>
      <c r="H9504" s="6" t="s">
        <v>17</v>
      </c>
      <c r="I9504" s="7">
        <v>69</v>
      </c>
      <c r="J9504" s="8">
        <v>174</v>
      </c>
      <c r="K9504" s="9">
        <v>12006</v>
      </c>
      <c r="L9504" s="9">
        <v>5642.8200000000006</v>
      </c>
      <c r="M9504" s="10">
        <v>0.47000000000000003</v>
      </c>
      <c r="N9504" s="4" t="s">
        <v>83</v>
      </c>
      <c r="O9504" s="4" t="str">
        <f>TEXT(Table1[[#This Row],[Invoice Date]],"yyyy")</f>
        <v>2021</v>
      </c>
      <c r="P9504" s="4" t="str">
        <f>TEXT(Table1[[#This Row],[Invoice Date]],"mmm")</f>
        <v>Dec</v>
      </c>
      <c r="Q9504" s="27">
        <f>WEEKNUM(Table1[[#This Row],[Invoice Date]]) + IF(YEAR(Table1[[#This Row],[Invoice Date]])=2021, 52, 0)</f>
        <v>104</v>
      </c>
    </row>
    <row r="9505" spans="2:17" ht="14.25" customHeight="1" x14ac:dyDescent="0.3">
      <c r="B9505" s="4" t="s">
        <v>14</v>
      </c>
      <c r="C9505" s="33">
        <v>1185732</v>
      </c>
      <c r="D9505" s="5">
        <v>44550</v>
      </c>
      <c r="E9505" s="4" t="s">
        <v>15</v>
      </c>
      <c r="F9505" s="4" t="s">
        <v>119</v>
      </c>
      <c r="G9505" s="4" t="s">
        <v>120</v>
      </c>
      <c r="H9505" s="6" t="s">
        <v>21</v>
      </c>
      <c r="I9505" s="7">
        <v>50</v>
      </c>
      <c r="J9505" s="8">
        <v>175</v>
      </c>
      <c r="K9505" s="9">
        <v>87500</v>
      </c>
      <c r="L9505" s="9">
        <v>30624.999999999996</v>
      </c>
      <c r="M9505" s="10">
        <v>0.35</v>
      </c>
      <c r="N9505" s="4" t="s">
        <v>18</v>
      </c>
      <c r="O9505" s="4" t="str">
        <f>TEXT(Table1[[#This Row],[Invoice Date]],"yyyy")</f>
        <v>2021</v>
      </c>
      <c r="P9505" s="4" t="str">
        <f>TEXT(Table1[[#This Row],[Invoice Date]],"mmm")</f>
        <v>Dec</v>
      </c>
      <c r="Q9505" s="27">
        <f>WEEKNUM(Table1[[#This Row],[Invoice Date]]) + IF(YEAR(Table1[[#This Row],[Invoice Date]])=2021, 52, 0)</f>
        <v>104</v>
      </c>
    </row>
    <row r="9506" spans="2:17" ht="14.25" customHeight="1" x14ac:dyDescent="0.3">
      <c r="B9506" s="4" t="s">
        <v>14</v>
      </c>
      <c r="C9506" s="33">
        <v>1185732</v>
      </c>
      <c r="D9506" s="5">
        <v>44550</v>
      </c>
      <c r="E9506" s="4" t="s">
        <v>15</v>
      </c>
      <c r="F9506" s="4" t="s">
        <v>119</v>
      </c>
      <c r="G9506" s="4" t="s">
        <v>120</v>
      </c>
      <c r="H9506" s="6" t="s">
        <v>22</v>
      </c>
      <c r="I9506" s="7">
        <v>60</v>
      </c>
      <c r="J9506" s="8">
        <v>175</v>
      </c>
      <c r="K9506" s="9">
        <v>105000</v>
      </c>
      <c r="L9506" s="9">
        <v>31500</v>
      </c>
      <c r="M9506" s="10">
        <v>0.3</v>
      </c>
      <c r="N9506" s="4" t="s">
        <v>18</v>
      </c>
      <c r="O9506" s="4" t="str">
        <f>TEXT(Table1[[#This Row],[Invoice Date]],"yyyy")</f>
        <v>2021</v>
      </c>
      <c r="P9506" s="4" t="str">
        <f>TEXT(Table1[[#This Row],[Invoice Date]],"mmm")</f>
        <v>Dec</v>
      </c>
      <c r="Q9506" s="27">
        <f>WEEKNUM(Table1[[#This Row],[Invoice Date]]) + IF(YEAR(Table1[[#This Row],[Invoice Date]])=2021, 52, 0)</f>
        <v>104</v>
      </c>
    </row>
    <row r="9507" spans="2:17" ht="14.25" customHeight="1" x14ac:dyDescent="0.3">
      <c r="B9507" s="4" t="s">
        <v>14</v>
      </c>
      <c r="C9507" s="33">
        <v>1185732</v>
      </c>
      <c r="D9507" s="5">
        <v>44550</v>
      </c>
      <c r="E9507" s="4" t="s">
        <v>15</v>
      </c>
      <c r="F9507" s="4" t="s">
        <v>119</v>
      </c>
      <c r="G9507" s="4" t="s">
        <v>120</v>
      </c>
      <c r="H9507" s="6" t="s">
        <v>20</v>
      </c>
      <c r="I9507" s="7">
        <v>50</v>
      </c>
      <c r="J9507" s="8">
        <v>225</v>
      </c>
      <c r="K9507" s="9">
        <v>112500</v>
      </c>
      <c r="L9507" s="9">
        <v>39375</v>
      </c>
      <c r="M9507" s="10">
        <v>0.35</v>
      </c>
      <c r="N9507" s="4" t="s">
        <v>18</v>
      </c>
      <c r="O9507" s="4" t="str">
        <f>TEXT(Table1[[#This Row],[Invoice Date]],"yyyy")</f>
        <v>2021</v>
      </c>
      <c r="P9507" s="4" t="str">
        <f>TEXT(Table1[[#This Row],[Invoice Date]],"mmm")</f>
        <v>Dec</v>
      </c>
      <c r="Q9507" s="27">
        <f>WEEKNUM(Table1[[#This Row],[Invoice Date]]) + IF(YEAR(Table1[[#This Row],[Invoice Date]])=2021, 52, 0)</f>
        <v>104</v>
      </c>
    </row>
    <row r="9508" spans="2:17" ht="14.25" customHeight="1" x14ac:dyDescent="0.3">
      <c r="B9508" s="4" t="s">
        <v>14</v>
      </c>
      <c r="C9508" s="33">
        <v>1185732</v>
      </c>
      <c r="D9508" s="5">
        <v>44550</v>
      </c>
      <c r="E9508" s="4" t="s">
        <v>15</v>
      </c>
      <c r="F9508" s="4" t="s">
        <v>119</v>
      </c>
      <c r="G9508" s="4" t="s">
        <v>120</v>
      </c>
      <c r="H9508" s="6" t="s">
        <v>19</v>
      </c>
      <c r="I9508" s="7">
        <v>50</v>
      </c>
      <c r="J9508" s="8">
        <v>250</v>
      </c>
      <c r="K9508" s="9">
        <v>125000</v>
      </c>
      <c r="L9508" s="9">
        <v>43750</v>
      </c>
      <c r="M9508" s="10">
        <v>0.35</v>
      </c>
      <c r="N9508" s="4" t="s">
        <v>18</v>
      </c>
      <c r="O9508" s="4" t="str">
        <f>TEXT(Table1[[#This Row],[Invoice Date]],"yyyy")</f>
        <v>2021</v>
      </c>
      <c r="P9508" s="4" t="str">
        <f>TEXT(Table1[[#This Row],[Invoice Date]],"mmm")</f>
        <v>Dec</v>
      </c>
      <c r="Q9508" s="27">
        <f>WEEKNUM(Table1[[#This Row],[Invoice Date]]) + IF(YEAR(Table1[[#This Row],[Invoice Date]])=2021, 52, 0)</f>
        <v>104</v>
      </c>
    </row>
    <row r="9509" spans="2:17" ht="14.25" customHeight="1" x14ac:dyDescent="0.3">
      <c r="B9509" s="4" t="s">
        <v>14</v>
      </c>
      <c r="C9509" s="33">
        <v>1185732</v>
      </c>
      <c r="D9509" s="5">
        <v>44550</v>
      </c>
      <c r="E9509" s="4" t="s">
        <v>15</v>
      </c>
      <c r="F9509" s="4" t="s">
        <v>40</v>
      </c>
      <c r="G9509" s="4" t="s">
        <v>41</v>
      </c>
      <c r="H9509" s="6" t="s">
        <v>23</v>
      </c>
      <c r="I9509" s="7">
        <v>64.999999999999986</v>
      </c>
      <c r="J9509" s="8">
        <v>225</v>
      </c>
      <c r="K9509" s="9">
        <v>146249.99999999997</v>
      </c>
      <c r="L9509" s="9">
        <v>36562.499999999993</v>
      </c>
      <c r="M9509" s="10">
        <v>0.25</v>
      </c>
      <c r="N9509" s="4" t="s">
        <v>24</v>
      </c>
      <c r="O9509" s="4" t="str">
        <f>TEXT(Table1[[#This Row],[Invoice Date]],"yyyy")</f>
        <v>2021</v>
      </c>
      <c r="P9509" s="4" t="str">
        <f>TEXT(Table1[[#This Row],[Invoice Date]],"mmm")</f>
        <v>Dec</v>
      </c>
      <c r="Q9509" s="27">
        <f>WEEKNUM(Table1[[#This Row],[Invoice Date]]) + IF(YEAR(Table1[[#This Row],[Invoice Date]])=2021, 52, 0)</f>
        <v>104</v>
      </c>
    </row>
    <row r="9510" spans="2:17" ht="14.25" customHeight="1" x14ac:dyDescent="0.3">
      <c r="B9510" s="4" t="s">
        <v>14</v>
      </c>
      <c r="C9510" s="33">
        <v>1185732</v>
      </c>
      <c r="D9510" s="5">
        <v>44550</v>
      </c>
      <c r="E9510" s="4" t="s">
        <v>15</v>
      </c>
      <c r="F9510" s="4" t="s">
        <v>119</v>
      </c>
      <c r="G9510" s="4" t="s">
        <v>120</v>
      </c>
      <c r="H9510" s="6" t="s">
        <v>23</v>
      </c>
      <c r="I9510" s="7">
        <v>64.999999999999986</v>
      </c>
      <c r="J9510" s="8">
        <v>275</v>
      </c>
      <c r="K9510" s="9">
        <v>178749.99999999997</v>
      </c>
      <c r="L9510" s="9">
        <v>53624.999999999993</v>
      </c>
      <c r="M9510" s="10">
        <v>0.3</v>
      </c>
      <c r="N9510" s="4" t="s">
        <v>18</v>
      </c>
      <c r="O9510" s="4" t="str">
        <f>TEXT(Table1[[#This Row],[Invoice Date]],"yyyy")</f>
        <v>2021</v>
      </c>
      <c r="P9510" s="4" t="str">
        <f>TEXT(Table1[[#This Row],[Invoice Date]],"mmm")</f>
        <v>Dec</v>
      </c>
      <c r="Q9510" s="27">
        <f>WEEKNUM(Table1[[#This Row],[Invoice Date]]) + IF(YEAR(Table1[[#This Row],[Invoice Date]])=2021, 52, 0)</f>
        <v>104</v>
      </c>
    </row>
    <row r="9511" spans="2:17" ht="14.25" customHeight="1" x14ac:dyDescent="0.3">
      <c r="B9511" s="4" t="s">
        <v>61</v>
      </c>
      <c r="C9511" s="33">
        <v>1185731</v>
      </c>
      <c r="D9511" s="5">
        <v>44550</v>
      </c>
      <c r="E9511" s="4" t="s">
        <v>15</v>
      </c>
      <c r="F9511" s="4" t="s">
        <v>62</v>
      </c>
      <c r="G9511" s="4" t="s">
        <v>63</v>
      </c>
      <c r="H9511" s="6" t="s">
        <v>23</v>
      </c>
      <c r="I9511" s="7">
        <v>60</v>
      </c>
      <c r="J9511" s="8">
        <v>375</v>
      </c>
      <c r="K9511" s="9">
        <v>225000</v>
      </c>
      <c r="L9511" s="9">
        <v>90000</v>
      </c>
      <c r="M9511" s="10">
        <v>0.4</v>
      </c>
      <c r="N9511" s="4" t="s">
        <v>24</v>
      </c>
      <c r="O9511" s="4" t="str">
        <f>TEXT(Table1[[#This Row],[Invoice Date]],"yyyy")</f>
        <v>2021</v>
      </c>
      <c r="P9511" s="4" t="str">
        <f>TEXT(Table1[[#This Row],[Invoice Date]],"mmm")</f>
        <v>Dec</v>
      </c>
      <c r="Q9511" s="27">
        <f>WEEKNUM(Table1[[#This Row],[Invoice Date]]) + IF(YEAR(Table1[[#This Row],[Invoice Date]])=2021, 52, 0)</f>
        <v>104</v>
      </c>
    </row>
    <row r="9512" spans="2:17" ht="14.25" customHeight="1" x14ac:dyDescent="0.3">
      <c r="B9512" s="4" t="s">
        <v>61</v>
      </c>
      <c r="C9512" s="33">
        <v>1185731</v>
      </c>
      <c r="D9512" s="5">
        <v>44550</v>
      </c>
      <c r="E9512" s="4" t="s">
        <v>31</v>
      </c>
      <c r="F9512" s="4" t="s">
        <v>64</v>
      </c>
      <c r="G9512" s="4" t="s">
        <v>65</v>
      </c>
      <c r="H9512" s="6" t="s">
        <v>19</v>
      </c>
      <c r="I9512" s="7">
        <v>65.000000000000014</v>
      </c>
      <c r="J9512" s="8">
        <v>400</v>
      </c>
      <c r="K9512" s="9">
        <v>260000.00000000006</v>
      </c>
      <c r="L9512" s="9">
        <v>91000.000000000029</v>
      </c>
      <c r="M9512" s="10">
        <v>0.35000000000000003</v>
      </c>
      <c r="N9512" s="4" t="s">
        <v>24</v>
      </c>
      <c r="O9512" s="4" t="str">
        <f>TEXT(Table1[[#This Row],[Invoice Date]],"yyyy")</f>
        <v>2021</v>
      </c>
      <c r="P9512" s="4" t="str">
        <f>TEXT(Table1[[#This Row],[Invoice Date]],"mmm")</f>
        <v>Dec</v>
      </c>
      <c r="Q9512" s="27">
        <f>WEEKNUM(Table1[[#This Row],[Invoice Date]]) + IF(YEAR(Table1[[#This Row],[Invoice Date]])=2021, 52, 0)</f>
        <v>104</v>
      </c>
    </row>
    <row r="9513" spans="2:17" ht="14.25" customHeight="1" x14ac:dyDescent="0.3">
      <c r="B9513" s="4" t="s">
        <v>14</v>
      </c>
      <c r="C9513" s="33">
        <v>1185732</v>
      </c>
      <c r="D9513" s="5">
        <v>44550</v>
      </c>
      <c r="E9513" s="4" t="s">
        <v>15</v>
      </c>
      <c r="F9513" s="4" t="s">
        <v>119</v>
      </c>
      <c r="G9513" s="4" t="s">
        <v>120</v>
      </c>
      <c r="H9513" s="6" t="s">
        <v>17</v>
      </c>
      <c r="I9513" s="7">
        <v>60</v>
      </c>
      <c r="J9513" s="8">
        <v>450</v>
      </c>
      <c r="K9513" s="9">
        <v>270000</v>
      </c>
      <c r="L9513" s="9">
        <v>108000</v>
      </c>
      <c r="M9513" s="10">
        <v>0.4</v>
      </c>
      <c r="N9513" s="4" t="s">
        <v>18</v>
      </c>
      <c r="O9513" s="4" t="str">
        <f>TEXT(Table1[[#This Row],[Invoice Date]],"yyyy")</f>
        <v>2021</v>
      </c>
      <c r="P9513" s="4" t="str">
        <f>TEXT(Table1[[#This Row],[Invoice Date]],"mmm")</f>
        <v>Dec</v>
      </c>
      <c r="Q9513" s="27">
        <f>WEEKNUM(Table1[[#This Row],[Invoice Date]]) + IF(YEAR(Table1[[#This Row],[Invoice Date]])=2021, 52, 0)</f>
        <v>104</v>
      </c>
    </row>
    <row r="9514" spans="2:17" ht="14.25" customHeight="1" x14ac:dyDescent="0.3">
      <c r="B9514" s="4" t="s">
        <v>61</v>
      </c>
      <c r="C9514" s="33">
        <v>1185731</v>
      </c>
      <c r="D9514" s="5">
        <v>44550</v>
      </c>
      <c r="E9514" s="4" t="s">
        <v>31</v>
      </c>
      <c r="F9514" s="4" t="s">
        <v>64</v>
      </c>
      <c r="G9514" s="4" t="s">
        <v>65</v>
      </c>
      <c r="H9514" s="6" t="s">
        <v>17</v>
      </c>
      <c r="I9514" s="7">
        <v>75.000000000000014</v>
      </c>
      <c r="J9514" s="8">
        <v>600</v>
      </c>
      <c r="K9514" s="9">
        <v>450000.00000000006</v>
      </c>
      <c r="L9514" s="9">
        <v>157500.00000000003</v>
      </c>
      <c r="M9514" s="10">
        <v>0.35000000000000003</v>
      </c>
      <c r="N9514" s="4" t="s">
        <v>24</v>
      </c>
      <c r="O9514" s="4" t="str">
        <f>TEXT(Table1[[#This Row],[Invoice Date]],"yyyy")</f>
        <v>2021</v>
      </c>
      <c r="P9514" s="4" t="str">
        <f>TEXT(Table1[[#This Row],[Invoice Date]],"mmm")</f>
        <v>Dec</v>
      </c>
      <c r="Q9514" s="27">
        <f>WEEKNUM(Table1[[#This Row],[Invoice Date]]) + IF(YEAR(Table1[[#This Row],[Invoice Date]])=2021, 52, 0)</f>
        <v>104</v>
      </c>
    </row>
    <row r="9515" spans="2:17" ht="14.25" customHeight="1" x14ac:dyDescent="0.3">
      <c r="B9515" s="4" t="s">
        <v>14</v>
      </c>
      <c r="C9515" s="33">
        <v>1185732</v>
      </c>
      <c r="D9515" s="5">
        <v>44551</v>
      </c>
      <c r="E9515" s="4" t="s">
        <v>48</v>
      </c>
      <c r="F9515" s="4" t="s">
        <v>98</v>
      </c>
      <c r="G9515" s="4" t="s">
        <v>99</v>
      </c>
      <c r="H9515" s="6" t="s">
        <v>21</v>
      </c>
      <c r="I9515" s="7">
        <v>49</v>
      </c>
      <c r="J9515" s="8">
        <v>68</v>
      </c>
      <c r="K9515" s="9">
        <v>3332</v>
      </c>
      <c r="L9515" s="9">
        <v>1765.96</v>
      </c>
      <c r="M9515" s="10">
        <v>0.53</v>
      </c>
      <c r="N9515" s="4" t="s">
        <v>83</v>
      </c>
      <c r="O9515" s="4" t="str">
        <f>TEXT(Table1[[#This Row],[Invoice Date]],"yyyy")</f>
        <v>2021</v>
      </c>
      <c r="P9515" s="4" t="str">
        <f>TEXT(Table1[[#This Row],[Invoice Date]],"mmm")</f>
        <v>Dec</v>
      </c>
      <c r="Q9515" s="27">
        <f>WEEKNUM(Table1[[#This Row],[Invoice Date]]) + IF(YEAR(Table1[[#This Row],[Invoice Date]])=2021, 52, 0)</f>
        <v>104</v>
      </c>
    </row>
    <row r="9516" spans="2:17" ht="14.25" customHeight="1" x14ac:dyDescent="0.3">
      <c r="B9516" s="4" t="s">
        <v>14</v>
      </c>
      <c r="C9516" s="33">
        <v>1185732</v>
      </c>
      <c r="D9516" s="5">
        <v>44551</v>
      </c>
      <c r="E9516" s="4" t="s">
        <v>48</v>
      </c>
      <c r="F9516" s="4" t="s">
        <v>98</v>
      </c>
      <c r="G9516" s="4" t="s">
        <v>99</v>
      </c>
      <c r="H9516" s="6" t="s">
        <v>22</v>
      </c>
      <c r="I9516" s="7">
        <v>54</v>
      </c>
      <c r="J9516" s="8">
        <v>68</v>
      </c>
      <c r="K9516" s="9">
        <v>3672</v>
      </c>
      <c r="L9516" s="9">
        <v>1725.84</v>
      </c>
      <c r="M9516" s="10">
        <v>0.47</v>
      </c>
      <c r="N9516" s="4" t="s">
        <v>83</v>
      </c>
      <c r="O9516" s="4" t="str">
        <f>TEXT(Table1[[#This Row],[Invoice Date]],"yyyy")</f>
        <v>2021</v>
      </c>
      <c r="P9516" s="4" t="str">
        <f>TEXT(Table1[[#This Row],[Invoice Date]],"mmm")</f>
        <v>Dec</v>
      </c>
      <c r="Q9516" s="27">
        <f>WEEKNUM(Table1[[#This Row],[Invoice Date]]) + IF(YEAR(Table1[[#This Row],[Invoice Date]])=2021, 52, 0)</f>
        <v>104</v>
      </c>
    </row>
    <row r="9517" spans="2:17" ht="14.25" customHeight="1" x14ac:dyDescent="0.3">
      <c r="B9517" s="4" t="s">
        <v>14</v>
      </c>
      <c r="C9517" s="33">
        <v>1185732</v>
      </c>
      <c r="D9517" s="5">
        <v>44551</v>
      </c>
      <c r="E9517" s="4" t="s">
        <v>48</v>
      </c>
      <c r="F9517" s="4" t="s">
        <v>98</v>
      </c>
      <c r="G9517" s="4" t="s">
        <v>99</v>
      </c>
      <c r="H9517" s="6" t="s">
        <v>20</v>
      </c>
      <c r="I9517" s="7">
        <v>51</v>
      </c>
      <c r="J9517" s="8">
        <v>74</v>
      </c>
      <c r="K9517" s="9">
        <v>3774</v>
      </c>
      <c r="L9517" s="9">
        <v>2075.7000000000003</v>
      </c>
      <c r="M9517" s="10">
        <v>0.55000000000000004</v>
      </c>
      <c r="N9517" s="4" t="s">
        <v>83</v>
      </c>
      <c r="O9517" s="4" t="str">
        <f>TEXT(Table1[[#This Row],[Invoice Date]],"yyyy")</f>
        <v>2021</v>
      </c>
      <c r="P9517" s="4" t="str">
        <f>TEXT(Table1[[#This Row],[Invoice Date]],"mmm")</f>
        <v>Dec</v>
      </c>
      <c r="Q9517" s="27">
        <f>WEEKNUM(Table1[[#This Row],[Invoice Date]]) + IF(YEAR(Table1[[#This Row],[Invoice Date]])=2021, 52, 0)</f>
        <v>104</v>
      </c>
    </row>
    <row r="9518" spans="2:17" ht="14.25" customHeight="1" x14ac:dyDescent="0.3">
      <c r="B9518" s="4" t="s">
        <v>14</v>
      </c>
      <c r="C9518" s="33">
        <v>1185732</v>
      </c>
      <c r="D9518" s="5">
        <v>44551</v>
      </c>
      <c r="E9518" s="4" t="s">
        <v>48</v>
      </c>
      <c r="F9518" s="4" t="s">
        <v>98</v>
      </c>
      <c r="G9518" s="4" t="s">
        <v>99</v>
      </c>
      <c r="H9518" s="6" t="s">
        <v>19</v>
      </c>
      <c r="I9518" s="7">
        <v>52</v>
      </c>
      <c r="J9518" s="8">
        <v>98</v>
      </c>
      <c r="K9518" s="9">
        <v>5096</v>
      </c>
      <c r="L9518" s="9">
        <v>2446.08</v>
      </c>
      <c r="M9518" s="10">
        <v>0.48</v>
      </c>
      <c r="N9518" s="4" t="s">
        <v>83</v>
      </c>
      <c r="O9518" s="4" t="str">
        <f>TEXT(Table1[[#This Row],[Invoice Date]],"yyyy")</f>
        <v>2021</v>
      </c>
      <c r="P9518" s="4" t="str">
        <f>TEXT(Table1[[#This Row],[Invoice Date]],"mmm")</f>
        <v>Dec</v>
      </c>
      <c r="Q9518" s="27">
        <f>WEEKNUM(Table1[[#This Row],[Invoice Date]]) + IF(YEAR(Table1[[#This Row],[Invoice Date]])=2021, 52, 0)</f>
        <v>104</v>
      </c>
    </row>
    <row r="9519" spans="2:17" ht="14.25" customHeight="1" x14ac:dyDescent="0.3">
      <c r="B9519" s="4" t="s">
        <v>14</v>
      </c>
      <c r="C9519" s="33">
        <v>1185732</v>
      </c>
      <c r="D9519" s="5">
        <v>44551</v>
      </c>
      <c r="E9519" s="4" t="s">
        <v>15</v>
      </c>
      <c r="F9519" s="4" t="s">
        <v>40</v>
      </c>
      <c r="G9519" s="4" t="s">
        <v>41</v>
      </c>
      <c r="H9519" s="6" t="s">
        <v>17</v>
      </c>
      <c r="I9519" s="7">
        <v>48</v>
      </c>
      <c r="J9519" s="8">
        <v>124</v>
      </c>
      <c r="K9519" s="9">
        <v>5952</v>
      </c>
      <c r="L9519" s="9">
        <v>3571.2000000000007</v>
      </c>
      <c r="M9519" s="10">
        <v>0.60000000000000009</v>
      </c>
      <c r="N9519" s="4" t="s">
        <v>24</v>
      </c>
      <c r="O9519" s="4" t="str">
        <f>TEXT(Table1[[#This Row],[Invoice Date]],"yyyy")</f>
        <v>2021</v>
      </c>
      <c r="P9519" s="4" t="str">
        <f>TEXT(Table1[[#This Row],[Invoice Date]],"mmm")</f>
        <v>Dec</v>
      </c>
      <c r="Q9519" s="27">
        <f>WEEKNUM(Table1[[#This Row],[Invoice Date]]) + IF(YEAR(Table1[[#This Row],[Invoice Date]])=2021, 52, 0)</f>
        <v>104</v>
      </c>
    </row>
    <row r="9520" spans="2:17" ht="14.25" customHeight="1" x14ac:dyDescent="0.3">
      <c r="B9520" s="4" t="s">
        <v>14</v>
      </c>
      <c r="C9520" s="33">
        <v>1185732</v>
      </c>
      <c r="D9520" s="5">
        <v>44551</v>
      </c>
      <c r="E9520" s="4" t="s">
        <v>48</v>
      </c>
      <c r="F9520" s="4" t="s">
        <v>98</v>
      </c>
      <c r="G9520" s="4" t="s">
        <v>99</v>
      </c>
      <c r="H9520" s="6" t="s">
        <v>23</v>
      </c>
      <c r="I9520" s="7">
        <v>64</v>
      </c>
      <c r="J9520" s="8">
        <v>98</v>
      </c>
      <c r="K9520" s="9">
        <v>6272</v>
      </c>
      <c r="L9520" s="9">
        <v>3324.1600000000003</v>
      </c>
      <c r="M9520" s="10">
        <v>0.53</v>
      </c>
      <c r="N9520" s="4" t="s">
        <v>83</v>
      </c>
      <c r="O9520" s="4" t="str">
        <f>TEXT(Table1[[#This Row],[Invoice Date]],"yyyy")</f>
        <v>2021</v>
      </c>
      <c r="P9520" s="4" t="str">
        <f>TEXT(Table1[[#This Row],[Invoice Date]],"mmm")</f>
        <v>Dec</v>
      </c>
      <c r="Q9520" s="27">
        <f>WEEKNUM(Table1[[#This Row],[Invoice Date]]) + IF(YEAR(Table1[[#This Row],[Invoice Date]])=2021, 52, 0)</f>
        <v>104</v>
      </c>
    </row>
    <row r="9521" spans="2:17" ht="14.25" customHeight="1" x14ac:dyDescent="0.3">
      <c r="B9521" s="4" t="s">
        <v>61</v>
      </c>
      <c r="C9521" s="33">
        <v>1185731</v>
      </c>
      <c r="D9521" s="5">
        <v>44551</v>
      </c>
      <c r="E9521" s="4" t="s">
        <v>15</v>
      </c>
      <c r="F9521" s="4" t="s">
        <v>62</v>
      </c>
      <c r="G9521" s="4" t="s">
        <v>63</v>
      </c>
      <c r="H9521" s="6" t="s">
        <v>17</v>
      </c>
      <c r="I9521" s="7">
        <v>50</v>
      </c>
      <c r="J9521" s="8">
        <v>147</v>
      </c>
      <c r="K9521" s="9">
        <v>7350</v>
      </c>
      <c r="L9521" s="9">
        <v>3380.9999999999995</v>
      </c>
      <c r="M9521" s="10">
        <v>0.45999999999999996</v>
      </c>
      <c r="N9521" s="4" t="s">
        <v>83</v>
      </c>
      <c r="O9521" s="4" t="str">
        <f>TEXT(Table1[[#This Row],[Invoice Date]],"yyyy")</f>
        <v>2021</v>
      </c>
      <c r="P9521" s="4" t="str">
        <f>TEXT(Table1[[#This Row],[Invoice Date]],"mmm")</f>
        <v>Dec</v>
      </c>
      <c r="Q9521" s="27">
        <f>WEEKNUM(Table1[[#This Row],[Invoice Date]]) + IF(YEAR(Table1[[#This Row],[Invoice Date]])=2021, 52, 0)</f>
        <v>104</v>
      </c>
    </row>
    <row r="9522" spans="2:17" ht="14.25" customHeight="1" x14ac:dyDescent="0.3">
      <c r="B9522" s="4" t="s">
        <v>14</v>
      </c>
      <c r="C9522" s="33">
        <v>1185732</v>
      </c>
      <c r="D9522" s="5">
        <v>44551</v>
      </c>
      <c r="E9522" s="4" t="s">
        <v>15</v>
      </c>
      <c r="F9522" s="4" t="s">
        <v>40</v>
      </c>
      <c r="G9522" s="4" t="s">
        <v>41</v>
      </c>
      <c r="H9522" s="6" t="s">
        <v>17</v>
      </c>
      <c r="I9522" s="7">
        <v>66</v>
      </c>
      <c r="J9522" s="8">
        <v>113</v>
      </c>
      <c r="K9522" s="9">
        <v>7458</v>
      </c>
      <c r="L9522" s="9">
        <v>4847.7</v>
      </c>
      <c r="M9522" s="10">
        <v>0.65</v>
      </c>
      <c r="N9522" s="4" t="s">
        <v>83</v>
      </c>
      <c r="O9522" s="4" t="str">
        <f>TEXT(Table1[[#This Row],[Invoice Date]],"yyyy")</f>
        <v>2021</v>
      </c>
      <c r="P9522" s="4" t="str">
        <f>TEXT(Table1[[#This Row],[Invoice Date]],"mmm")</f>
        <v>Dec</v>
      </c>
      <c r="Q9522" s="27">
        <f>WEEKNUM(Table1[[#This Row],[Invoice Date]]) + IF(YEAR(Table1[[#This Row],[Invoice Date]])=2021, 52, 0)</f>
        <v>104</v>
      </c>
    </row>
    <row r="9523" spans="2:17" ht="14.25" customHeight="1" x14ac:dyDescent="0.3">
      <c r="B9523" s="4" t="s">
        <v>14</v>
      </c>
      <c r="C9523" s="33">
        <v>1185732</v>
      </c>
      <c r="D9523" s="5">
        <v>44551</v>
      </c>
      <c r="E9523" s="4" t="s">
        <v>48</v>
      </c>
      <c r="F9523" s="4" t="s">
        <v>98</v>
      </c>
      <c r="G9523" s="4" t="s">
        <v>99</v>
      </c>
      <c r="H9523" s="6" t="s">
        <v>17</v>
      </c>
      <c r="I9523" s="7">
        <v>59</v>
      </c>
      <c r="J9523" s="8">
        <v>158</v>
      </c>
      <c r="K9523" s="9">
        <v>9322</v>
      </c>
      <c r="L9523" s="9">
        <v>5127.1000000000004</v>
      </c>
      <c r="M9523" s="10">
        <v>0.55000000000000004</v>
      </c>
      <c r="N9523" s="4" t="s">
        <v>83</v>
      </c>
      <c r="O9523" s="4" t="str">
        <f>TEXT(Table1[[#This Row],[Invoice Date]],"yyyy")</f>
        <v>2021</v>
      </c>
      <c r="P9523" s="4" t="str">
        <f>TEXT(Table1[[#This Row],[Invoice Date]],"mmm")</f>
        <v>Dec</v>
      </c>
      <c r="Q9523" s="27">
        <f>WEEKNUM(Table1[[#This Row],[Invoice Date]]) + IF(YEAR(Table1[[#This Row],[Invoice Date]])=2021, 52, 0)</f>
        <v>104</v>
      </c>
    </row>
    <row r="9524" spans="2:17" ht="14.25" customHeight="1" x14ac:dyDescent="0.3">
      <c r="B9524" s="4" t="s">
        <v>14</v>
      </c>
      <c r="C9524" s="33">
        <v>1185732</v>
      </c>
      <c r="D9524" s="5">
        <v>44551</v>
      </c>
      <c r="E9524" s="4" t="s">
        <v>48</v>
      </c>
      <c r="F9524" s="4" t="s">
        <v>98</v>
      </c>
      <c r="G9524" s="4" t="s">
        <v>99</v>
      </c>
      <c r="H9524" s="6" t="s">
        <v>21</v>
      </c>
      <c r="I9524" s="7">
        <v>50</v>
      </c>
      <c r="J9524" s="8">
        <v>225</v>
      </c>
      <c r="K9524" s="9">
        <v>112500</v>
      </c>
      <c r="L9524" s="9">
        <v>45000</v>
      </c>
      <c r="M9524" s="10">
        <v>0.4</v>
      </c>
      <c r="N9524" s="4" t="s">
        <v>83</v>
      </c>
      <c r="O9524" s="4" t="str">
        <f>TEXT(Table1[[#This Row],[Invoice Date]],"yyyy")</f>
        <v>2021</v>
      </c>
      <c r="P9524" s="4" t="str">
        <f>TEXT(Table1[[#This Row],[Invoice Date]],"mmm")</f>
        <v>Dec</v>
      </c>
      <c r="Q9524" s="27">
        <f>WEEKNUM(Table1[[#This Row],[Invoice Date]]) + IF(YEAR(Table1[[#This Row],[Invoice Date]])=2021, 52, 0)</f>
        <v>104</v>
      </c>
    </row>
    <row r="9525" spans="2:17" ht="14.25" customHeight="1" x14ac:dyDescent="0.3">
      <c r="B9525" s="4" t="s">
        <v>14</v>
      </c>
      <c r="C9525" s="33">
        <v>1185732</v>
      </c>
      <c r="D9525" s="5">
        <v>44551</v>
      </c>
      <c r="E9525" s="4" t="s">
        <v>48</v>
      </c>
      <c r="F9525" s="4" t="s">
        <v>98</v>
      </c>
      <c r="G9525" s="4" t="s">
        <v>99</v>
      </c>
      <c r="H9525" s="6" t="s">
        <v>22</v>
      </c>
      <c r="I9525" s="7">
        <v>60</v>
      </c>
      <c r="J9525" s="8">
        <v>225</v>
      </c>
      <c r="K9525" s="9">
        <v>135000</v>
      </c>
      <c r="L9525" s="9">
        <v>47250</v>
      </c>
      <c r="M9525" s="10">
        <v>0.35</v>
      </c>
      <c r="N9525" s="4" t="s">
        <v>83</v>
      </c>
      <c r="O9525" s="4" t="str">
        <f>TEXT(Table1[[#This Row],[Invoice Date]],"yyyy")</f>
        <v>2021</v>
      </c>
      <c r="P9525" s="4" t="str">
        <f>TEXT(Table1[[#This Row],[Invoice Date]],"mmm")</f>
        <v>Dec</v>
      </c>
      <c r="Q9525" s="27">
        <f>WEEKNUM(Table1[[#This Row],[Invoice Date]]) + IF(YEAR(Table1[[#This Row],[Invoice Date]])=2021, 52, 0)</f>
        <v>104</v>
      </c>
    </row>
    <row r="9526" spans="2:17" ht="14.25" customHeight="1" x14ac:dyDescent="0.3">
      <c r="B9526" s="4" t="s">
        <v>14</v>
      </c>
      <c r="C9526" s="33">
        <v>1185732</v>
      </c>
      <c r="D9526" s="5">
        <v>44551</v>
      </c>
      <c r="E9526" s="4" t="s">
        <v>48</v>
      </c>
      <c r="F9526" s="4" t="s">
        <v>98</v>
      </c>
      <c r="G9526" s="4" t="s">
        <v>99</v>
      </c>
      <c r="H9526" s="6" t="s">
        <v>20</v>
      </c>
      <c r="I9526" s="7">
        <v>55.000000000000007</v>
      </c>
      <c r="J9526" s="8">
        <v>275</v>
      </c>
      <c r="K9526" s="9">
        <v>151250.00000000003</v>
      </c>
      <c r="L9526" s="9">
        <v>60500.000000000015</v>
      </c>
      <c r="M9526" s="10">
        <v>0.4</v>
      </c>
      <c r="N9526" s="4" t="s">
        <v>83</v>
      </c>
      <c r="O9526" s="4" t="str">
        <f>TEXT(Table1[[#This Row],[Invoice Date]],"yyyy")</f>
        <v>2021</v>
      </c>
      <c r="P9526" s="4" t="str">
        <f>TEXT(Table1[[#This Row],[Invoice Date]],"mmm")</f>
        <v>Dec</v>
      </c>
      <c r="Q9526" s="27">
        <f>WEEKNUM(Table1[[#This Row],[Invoice Date]]) + IF(YEAR(Table1[[#This Row],[Invoice Date]])=2021, 52, 0)</f>
        <v>104</v>
      </c>
    </row>
    <row r="9527" spans="2:17" ht="14.25" customHeight="1" x14ac:dyDescent="0.3">
      <c r="B9527" s="4" t="s">
        <v>14</v>
      </c>
      <c r="C9527" s="33">
        <v>1185732</v>
      </c>
      <c r="D9527" s="5">
        <v>44551</v>
      </c>
      <c r="E9527" s="4" t="s">
        <v>48</v>
      </c>
      <c r="F9527" s="4" t="s">
        <v>98</v>
      </c>
      <c r="G9527" s="4" t="s">
        <v>99</v>
      </c>
      <c r="H9527" s="6" t="s">
        <v>19</v>
      </c>
      <c r="I9527" s="7">
        <v>55.000000000000007</v>
      </c>
      <c r="J9527" s="8">
        <v>325</v>
      </c>
      <c r="K9527" s="9">
        <v>178750.00000000003</v>
      </c>
      <c r="L9527" s="9">
        <v>62562.500000000007</v>
      </c>
      <c r="M9527" s="10">
        <v>0.35</v>
      </c>
      <c r="N9527" s="4" t="s">
        <v>83</v>
      </c>
      <c r="O9527" s="4" t="str">
        <f>TEXT(Table1[[#This Row],[Invoice Date]],"yyyy")</f>
        <v>2021</v>
      </c>
      <c r="P9527" s="4" t="str">
        <f>TEXT(Table1[[#This Row],[Invoice Date]],"mmm")</f>
        <v>Dec</v>
      </c>
      <c r="Q9527" s="27">
        <f>WEEKNUM(Table1[[#This Row],[Invoice Date]]) + IF(YEAR(Table1[[#This Row],[Invoice Date]])=2021, 52, 0)</f>
        <v>104</v>
      </c>
    </row>
    <row r="9528" spans="2:17" ht="14.25" customHeight="1" x14ac:dyDescent="0.3">
      <c r="B9528" s="4" t="s">
        <v>14</v>
      </c>
      <c r="C9528" s="33">
        <v>1185732</v>
      </c>
      <c r="D9528" s="5">
        <v>44551</v>
      </c>
      <c r="E9528" s="4" t="s">
        <v>48</v>
      </c>
      <c r="F9528" s="4" t="s">
        <v>98</v>
      </c>
      <c r="G9528" s="4" t="s">
        <v>99</v>
      </c>
      <c r="H9528" s="6" t="s">
        <v>23</v>
      </c>
      <c r="I9528" s="7">
        <v>64.999999999999986</v>
      </c>
      <c r="J9528" s="8">
        <v>325</v>
      </c>
      <c r="K9528" s="9">
        <v>211249.99999999994</v>
      </c>
      <c r="L9528" s="9">
        <v>84499.999999999985</v>
      </c>
      <c r="M9528" s="10">
        <v>0.4</v>
      </c>
      <c r="N9528" s="4" t="s">
        <v>83</v>
      </c>
      <c r="O9528" s="4" t="str">
        <f>TEXT(Table1[[#This Row],[Invoice Date]],"yyyy")</f>
        <v>2021</v>
      </c>
      <c r="P9528" s="4" t="str">
        <f>TEXT(Table1[[#This Row],[Invoice Date]],"mmm")</f>
        <v>Dec</v>
      </c>
      <c r="Q9528" s="27">
        <f>WEEKNUM(Table1[[#This Row],[Invoice Date]]) + IF(YEAR(Table1[[#This Row],[Invoice Date]])=2021, 52, 0)</f>
        <v>104</v>
      </c>
    </row>
    <row r="9529" spans="2:17" ht="14.25" customHeight="1" x14ac:dyDescent="0.3">
      <c r="B9529" s="4" t="s">
        <v>14</v>
      </c>
      <c r="C9529" s="33">
        <v>1185732</v>
      </c>
      <c r="D9529" s="5">
        <v>44551</v>
      </c>
      <c r="E9529" s="4" t="s">
        <v>15</v>
      </c>
      <c r="F9529" s="4" t="s">
        <v>40</v>
      </c>
      <c r="G9529" s="4" t="s">
        <v>41</v>
      </c>
      <c r="H9529" s="6" t="s">
        <v>17</v>
      </c>
      <c r="I9529" s="7">
        <v>70</v>
      </c>
      <c r="J9529" s="8">
        <v>375</v>
      </c>
      <c r="K9529" s="9">
        <v>262500</v>
      </c>
      <c r="L9529" s="9">
        <v>144375</v>
      </c>
      <c r="M9529" s="10">
        <v>0.55000000000000004</v>
      </c>
      <c r="N9529" s="4" t="s">
        <v>24</v>
      </c>
      <c r="O9529" s="4" t="str">
        <f>TEXT(Table1[[#This Row],[Invoice Date]],"yyyy")</f>
        <v>2021</v>
      </c>
      <c r="P9529" s="4" t="str">
        <f>TEXT(Table1[[#This Row],[Invoice Date]],"mmm")</f>
        <v>Dec</v>
      </c>
      <c r="Q9529" s="27">
        <f>WEEKNUM(Table1[[#This Row],[Invoice Date]]) + IF(YEAR(Table1[[#This Row],[Invoice Date]])=2021, 52, 0)</f>
        <v>104</v>
      </c>
    </row>
    <row r="9530" spans="2:17" ht="14.25" customHeight="1" x14ac:dyDescent="0.3">
      <c r="B9530" s="4" t="s">
        <v>61</v>
      </c>
      <c r="C9530" s="33">
        <v>1185731</v>
      </c>
      <c r="D9530" s="5">
        <v>44551</v>
      </c>
      <c r="E9530" s="4" t="s">
        <v>15</v>
      </c>
      <c r="F9530" s="4" t="s">
        <v>62</v>
      </c>
      <c r="G9530" s="4" t="s">
        <v>63</v>
      </c>
      <c r="H9530" s="6" t="s">
        <v>17</v>
      </c>
      <c r="I9530" s="7">
        <v>54.999999999999993</v>
      </c>
      <c r="J9530" s="8">
        <v>525</v>
      </c>
      <c r="K9530" s="9">
        <v>288749.99999999994</v>
      </c>
      <c r="L9530" s="9">
        <v>101062.49999999997</v>
      </c>
      <c r="M9530" s="10">
        <v>0.35</v>
      </c>
      <c r="N9530" s="4" t="s">
        <v>24</v>
      </c>
      <c r="O9530" s="4" t="str">
        <f>TEXT(Table1[[#This Row],[Invoice Date]],"yyyy")</f>
        <v>2021</v>
      </c>
      <c r="P9530" s="4" t="str">
        <f>TEXT(Table1[[#This Row],[Invoice Date]],"mmm")</f>
        <v>Dec</v>
      </c>
      <c r="Q9530" s="27">
        <f>WEEKNUM(Table1[[#This Row],[Invoice Date]]) + IF(YEAR(Table1[[#This Row],[Invoice Date]])=2021, 52, 0)</f>
        <v>104</v>
      </c>
    </row>
    <row r="9531" spans="2:17" ht="14.25" customHeight="1" x14ac:dyDescent="0.3">
      <c r="B9531" s="4" t="s">
        <v>14</v>
      </c>
      <c r="C9531" s="33">
        <v>1185732</v>
      </c>
      <c r="D9531" s="5">
        <v>44551</v>
      </c>
      <c r="E9531" s="4" t="s">
        <v>48</v>
      </c>
      <c r="F9531" s="4" t="s">
        <v>98</v>
      </c>
      <c r="G9531" s="4" t="s">
        <v>99</v>
      </c>
      <c r="H9531" s="6" t="s">
        <v>17</v>
      </c>
      <c r="I9531" s="7">
        <v>65</v>
      </c>
      <c r="J9531" s="8">
        <v>525</v>
      </c>
      <c r="K9531" s="9">
        <v>341250</v>
      </c>
      <c r="L9531" s="9">
        <v>136500</v>
      </c>
      <c r="M9531" s="10">
        <v>0.4</v>
      </c>
      <c r="N9531" s="4" t="s">
        <v>83</v>
      </c>
      <c r="O9531" s="4" t="str">
        <f>TEXT(Table1[[#This Row],[Invoice Date]],"yyyy")</f>
        <v>2021</v>
      </c>
      <c r="P9531" s="4" t="str">
        <f>TEXT(Table1[[#This Row],[Invoice Date]],"mmm")</f>
        <v>Dec</v>
      </c>
      <c r="Q9531" s="27">
        <f>WEEKNUM(Table1[[#This Row],[Invoice Date]]) + IF(YEAR(Table1[[#This Row],[Invoice Date]])=2021, 52, 0)</f>
        <v>104</v>
      </c>
    </row>
    <row r="9532" spans="2:17" ht="14.25" customHeight="1" x14ac:dyDescent="0.3">
      <c r="B9532" s="4" t="s">
        <v>14</v>
      </c>
      <c r="C9532" s="33">
        <v>1185732</v>
      </c>
      <c r="D9532" s="5">
        <v>44552</v>
      </c>
      <c r="E9532" s="4" t="s">
        <v>15</v>
      </c>
      <c r="F9532" s="4" t="s">
        <v>40</v>
      </c>
      <c r="G9532" s="4" t="s">
        <v>41</v>
      </c>
      <c r="H9532" s="6" t="s">
        <v>19</v>
      </c>
      <c r="I9532" s="7">
        <v>43</v>
      </c>
      <c r="J9532" s="8">
        <v>68</v>
      </c>
      <c r="K9532" s="9">
        <v>2924</v>
      </c>
      <c r="L9532" s="9">
        <v>1228.08</v>
      </c>
      <c r="M9532" s="10">
        <v>0.42</v>
      </c>
      <c r="N9532" s="4" t="s">
        <v>24</v>
      </c>
      <c r="O9532" s="4" t="str">
        <f>TEXT(Table1[[#This Row],[Invoice Date]],"yyyy")</f>
        <v>2021</v>
      </c>
      <c r="P9532" s="4" t="str">
        <f>TEXT(Table1[[#This Row],[Invoice Date]],"mmm")</f>
        <v>Dec</v>
      </c>
      <c r="Q9532" s="27">
        <f>WEEKNUM(Table1[[#This Row],[Invoice Date]]) + IF(YEAR(Table1[[#This Row],[Invoice Date]])=2021, 52, 0)</f>
        <v>104</v>
      </c>
    </row>
    <row r="9533" spans="2:17" ht="14.25" customHeight="1" x14ac:dyDescent="0.3">
      <c r="B9533" s="4" t="s">
        <v>14</v>
      </c>
      <c r="C9533" s="33">
        <v>1185732</v>
      </c>
      <c r="D9533" s="5">
        <v>44552</v>
      </c>
      <c r="E9533" s="4" t="s">
        <v>15</v>
      </c>
      <c r="F9533" s="4" t="s">
        <v>40</v>
      </c>
      <c r="G9533" s="4" t="s">
        <v>41</v>
      </c>
      <c r="H9533" s="6" t="s">
        <v>19</v>
      </c>
      <c r="I9533" s="7">
        <v>55</v>
      </c>
      <c r="J9533" s="8">
        <v>60</v>
      </c>
      <c r="K9533" s="9">
        <v>3300</v>
      </c>
      <c r="L9533" s="9">
        <v>1551</v>
      </c>
      <c r="M9533" s="10">
        <v>0.47</v>
      </c>
      <c r="N9533" s="4" t="s">
        <v>83</v>
      </c>
      <c r="O9533" s="4" t="str">
        <f>TEXT(Table1[[#This Row],[Invoice Date]],"yyyy")</f>
        <v>2021</v>
      </c>
      <c r="P9533" s="4" t="str">
        <f>TEXT(Table1[[#This Row],[Invoice Date]],"mmm")</f>
        <v>Dec</v>
      </c>
      <c r="Q9533" s="27">
        <f>WEEKNUM(Table1[[#This Row],[Invoice Date]]) + IF(YEAR(Table1[[#This Row],[Invoice Date]])=2021, 52, 0)</f>
        <v>104</v>
      </c>
    </row>
    <row r="9534" spans="2:17" ht="14.25" customHeight="1" x14ac:dyDescent="0.3">
      <c r="B9534" s="4" t="s">
        <v>34</v>
      </c>
      <c r="C9534" s="33">
        <v>1189833</v>
      </c>
      <c r="D9534" s="5">
        <v>44552</v>
      </c>
      <c r="E9534" s="4" t="s">
        <v>31</v>
      </c>
      <c r="F9534" s="4" t="s">
        <v>86</v>
      </c>
      <c r="G9534" s="4" t="s">
        <v>87</v>
      </c>
      <c r="H9534" s="6" t="s">
        <v>21</v>
      </c>
      <c r="I9534" s="7">
        <v>32</v>
      </c>
      <c r="J9534" s="8">
        <v>128</v>
      </c>
      <c r="K9534" s="9">
        <v>4096</v>
      </c>
      <c r="L9534" s="9">
        <v>1679.36</v>
      </c>
      <c r="M9534" s="10">
        <v>0.41</v>
      </c>
      <c r="N9534" s="4" t="s">
        <v>24</v>
      </c>
      <c r="O9534" s="4" t="str">
        <f>TEXT(Table1[[#This Row],[Invoice Date]],"yyyy")</f>
        <v>2021</v>
      </c>
      <c r="P9534" s="4" t="str">
        <f>TEXT(Table1[[#This Row],[Invoice Date]],"mmm")</f>
        <v>Dec</v>
      </c>
      <c r="Q9534" s="27">
        <f>WEEKNUM(Table1[[#This Row],[Invoice Date]]) + IF(YEAR(Table1[[#This Row],[Invoice Date]])=2021, 52, 0)</f>
        <v>104</v>
      </c>
    </row>
    <row r="9535" spans="2:17" ht="14.25" customHeight="1" x14ac:dyDescent="0.3">
      <c r="B9535" s="4" t="s">
        <v>61</v>
      </c>
      <c r="C9535" s="33">
        <v>1185731</v>
      </c>
      <c r="D9535" s="5">
        <v>44552</v>
      </c>
      <c r="E9535" s="4" t="s">
        <v>15</v>
      </c>
      <c r="F9535" s="4" t="s">
        <v>62</v>
      </c>
      <c r="G9535" s="4" t="s">
        <v>63</v>
      </c>
      <c r="H9535" s="6" t="s">
        <v>19</v>
      </c>
      <c r="I9535" s="7">
        <v>49</v>
      </c>
      <c r="J9535" s="8">
        <v>90</v>
      </c>
      <c r="K9535" s="9">
        <v>4410</v>
      </c>
      <c r="L9535" s="9">
        <v>2072.6999999999998</v>
      </c>
      <c r="M9535" s="10">
        <v>0.47</v>
      </c>
      <c r="N9535" s="4" t="s">
        <v>83</v>
      </c>
      <c r="O9535" s="4" t="str">
        <f>TEXT(Table1[[#This Row],[Invoice Date]],"yyyy")</f>
        <v>2021</v>
      </c>
      <c r="P9535" s="4" t="str">
        <f>TEXT(Table1[[#This Row],[Invoice Date]],"mmm")</f>
        <v>Dec</v>
      </c>
      <c r="Q9535" s="27">
        <f>WEEKNUM(Table1[[#This Row],[Invoice Date]]) + IF(YEAR(Table1[[#This Row],[Invoice Date]])=2021, 52, 0)</f>
        <v>104</v>
      </c>
    </row>
    <row r="9536" spans="2:17" ht="14.25" customHeight="1" x14ac:dyDescent="0.3">
      <c r="B9536" s="4" t="s">
        <v>34</v>
      </c>
      <c r="C9536" s="33">
        <v>1189833</v>
      </c>
      <c r="D9536" s="5">
        <v>44552</v>
      </c>
      <c r="E9536" s="4" t="s">
        <v>31</v>
      </c>
      <c r="F9536" s="4" t="s">
        <v>86</v>
      </c>
      <c r="G9536" s="4" t="s">
        <v>87</v>
      </c>
      <c r="H9536" s="6" t="s">
        <v>22</v>
      </c>
      <c r="I9536" s="7">
        <v>52</v>
      </c>
      <c r="J9536" s="8">
        <v>88</v>
      </c>
      <c r="K9536" s="9">
        <v>4576</v>
      </c>
      <c r="L9536" s="9">
        <v>1967.68</v>
      </c>
      <c r="M9536" s="10">
        <v>0.43</v>
      </c>
      <c r="N9536" s="4" t="s">
        <v>83</v>
      </c>
      <c r="O9536" s="4" t="str">
        <f>TEXT(Table1[[#This Row],[Invoice Date]],"yyyy")</f>
        <v>2021</v>
      </c>
      <c r="P9536" s="4" t="str">
        <f>TEXT(Table1[[#This Row],[Invoice Date]],"mmm")</f>
        <v>Dec</v>
      </c>
      <c r="Q9536" s="27">
        <f>WEEKNUM(Table1[[#This Row],[Invoice Date]]) + IF(YEAR(Table1[[#This Row],[Invoice Date]])=2021, 52, 0)</f>
        <v>104</v>
      </c>
    </row>
    <row r="9537" spans="2:17" ht="14.25" customHeight="1" x14ac:dyDescent="0.3">
      <c r="B9537" s="4" t="s">
        <v>34</v>
      </c>
      <c r="C9537" s="33">
        <v>1189833</v>
      </c>
      <c r="D9537" s="5">
        <v>44552</v>
      </c>
      <c r="E9537" s="4" t="s">
        <v>31</v>
      </c>
      <c r="F9537" s="4" t="s">
        <v>86</v>
      </c>
      <c r="G9537" s="4" t="s">
        <v>87</v>
      </c>
      <c r="H9537" s="6" t="s">
        <v>22</v>
      </c>
      <c r="I9537" s="7">
        <v>42</v>
      </c>
      <c r="J9537" s="8">
        <v>109</v>
      </c>
      <c r="K9537" s="9">
        <v>4578</v>
      </c>
      <c r="L9537" s="9">
        <v>1556.5199999999998</v>
      </c>
      <c r="M9537" s="10">
        <v>0.33999999999999997</v>
      </c>
      <c r="N9537" s="4" t="s">
        <v>24</v>
      </c>
      <c r="O9537" s="4" t="str">
        <f>TEXT(Table1[[#This Row],[Invoice Date]],"yyyy")</f>
        <v>2021</v>
      </c>
      <c r="P9537" s="4" t="str">
        <f>TEXT(Table1[[#This Row],[Invoice Date]],"mmm")</f>
        <v>Dec</v>
      </c>
      <c r="Q9537" s="27">
        <f>WEEKNUM(Table1[[#This Row],[Invoice Date]]) + IF(YEAR(Table1[[#This Row],[Invoice Date]])=2021, 52, 0)</f>
        <v>104</v>
      </c>
    </row>
    <row r="9538" spans="2:17" ht="14.25" customHeight="1" x14ac:dyDescent="0.3">
      <c r="B9538" s="4" t="s">
        <v>34</v>
      </c>
      <c r="C9538" s="33">
        <v>1189833</v>
      </c>
      <c r="D9538" s="5">
        <v>44552</v>
      </c>
      <c r="E9538" s="4" t="s">
        <v>31</v>
      </c>
      <c r="F9538" s="4" t="s">
        <v>86</v>
      </c>
      <c r="G9538" s="4" t="s">
        <v>87</v>
      </c>
      <c r="H9538" s="6" t="s">
        <v>20</v>
      </c>
      <c r="I9538" s="7">
        <v>35</v>
      </c>
      <c r="J9538" s="8">
        <v>136</v>
      </c>
      <c r="K9538" s="9">
        <v>4760</v>
      </c>
      <c r="L9538" s="9">
        <v>1951.6</v>
      </c>
      <c r="M9538" s="10">
        <v>0.41</v>
      </c>
      <c r="N9538" s="4" t="s">
        <v>24</v>
      </c>
      <c r="O9538" s="4" t="str">
        <f>TEXT(Table1[[#This Row],[Invoice Date]],"yyyy")</f>
        <v>2021</v>
      </c>
      <c r="P9538" s="4" t="str">
        <f>TEXT(Table1[[#This Row],[Invoice Date]],"mmm")</f>
        <v>Dec</v>
      </c>
      <c r="Q9538" s="27">
        <f>WEEKNUM(Table1[[#This Row],[Invoice Date]]) + IF(YEAR(Table1[[#This Row],[Invoice Date]])=2021, 52, 0)</f>
        <v>104</v>
      </c>
    </row>
    <row r="9539" spans="2:17" ht="14.25" customHeight="1" x14ac:dyDescent="0.3">
      <c r="B9539" s="4" t="s">
        <v>34</v>
      </c>
      <c r="C9539" s="33">
        <v>1189833</v>
      </c>
      <c r="D9539" s="5">
        <v>44552</v>
      </c>
      <c r="E9539" s="4" t="s">
        <v>31</v>
      </c>
      <c r="F9539" s="4" t="s">
        <v>86</v>
      </c>
      <c r="G9539" s="4" t="s">
        <v>87</v>
      </c>
      <c r="H9539" s="6" t="s">
        <v>21</v>
      </c>
      <c r="I9539" s="7">
        <v>44</v>
      </c>
      <c r="J9539" s="8">
        <v>115</v>
      </c>
      <c r="K9539" s="9">
        <v>5060</v>
      </c>
      <c r="L9539" s="9">
        <v>2277</v>
      </c>
      <c r="M9539" s="10">
        <v>0.44999999999999996</v>
      </c>
      <c r="N9539" s="4" t="s">
        <v>83</v>
      </c>
      <c r="O9539" s="4" t="str">
        <f>TEXT(Table1[[#This Row],[Invoice Date]],"yyyy")</f>
        <v>2021</v>
      </c>
      <c r="P9539" s="4" t="str">
        <f>TEXT(Table1[[#This Row],[Invoice Date]],"mmm")</f>
        <v>Dec</v>
      </c>
      <c r="Q9539" s="27">
        <f>WEEKNUM(Table1[[#This Row],[Invoice Date]]) + IF(YEAR(Table1[[#This Row],[Invoice Date]])=2021, 52, 0)</f>
        <v>104</v>
      </c>
    </row>
    <row r="9540" spans="2:17" ht="14.25" customHeight="1" x14ac:dyDescent="0.3">
      <c r="B9540" s="4" t="s">
        <v>34</v>
      </c>
      <c r="C9540" s="33">
        <v>1189833</v>
      </c>
      <c r="D9540" s="5">
        <v>44552</v>
      </c>
      <c r="E9540" s="4" t="s">
        <v>31</v>
      </c>
      <c r="F9540" s="4" t="s">
        <v>86</v>
      </c>
      <c r="G9540" s="4" t="s">
        <v>87</v>
      </c>
      <c r="H9540" s="6" t="s">
        <v>20</v>
      </c>
      <c r="I9540" s="7">
        <v>43</v>
      </c>
      <c r="J9540" s="8">
        <v>123</v>
      </c>
      <c r="K9540" s="9">
        <v>5289</v>
      </c>
      <c r="L9540" s="9">
        <v>2538.7199999999998</v>
      </c>
      <c r="M9540" s="10">
        <v>0.48</v>
      </c>
      <c r="N9540" s="4" t="s">
        <v>83</v>
      </c>
      <c r="O9540" s="4" t="str">
        <f>TEXT(Table1[[#This Row],[Invoice Date]],"yyyy")</f>
        <v>2021</v>
      </c>
      <c r="P9540" s="4" t="str">
        <f>TEXT(Table1[[#This Row],[Invoice Date]],"mmm")</f>
        <v>Dec</v>
      </c>
      <c r="Q9540" s="27">
        <f>WEEKNUM(Table1[[#This Row],[Invoice Date]]) + IF(YEAR(Table1[[#This Row],[Invoice Date]])=2021, 52, 0)</f>
        <v>104</v>
      </c>
    </row>
    <row r="9541" spans="2:17" ht="14.25" customHeight="1" x14ac:dyDescent="0.3">
      <c r="B9541" s="4" t="s">
        <v>34</v>
      </c>
      <c r="C9541" s="33">
        <v>1189833</v>
      </c>
      <c r="D9541" s="5">
        <v>44552</v>
      </c>
      <c r="E9541" s="4" t="s">
        <v>31</v>
      </c>
      <c r="F9541" s="4" t="s">
        <v>86</v>
      </c>
      <c r="G9541" s="4" t="s">
        <v>87</v>
      </c>
      <c r="H9541" s="6" t="s">
        <v>23</v>
      </c>
      <c r="I9541" s="7">
        <v>43</v>
      </c>
      <c r="J9541" s="8">
        <v>135</v>
      </c>
      <c r="K9541" s="9">
        <v>5805</v>
      </c>
      <c r="L9541" s="9">
        <v>1625.4</v>
      </c>
      <c r="M9541" s="10">
        <v>0.28000000000000003</v>
      </c>
      <c r="N9541" s="4" t="s">
        <v>24</v>
      </c>
      <c r="O9541" s="4" t="str">
        <f>TEXT(Table1[[#This Row],[Invoice Date]],"yyyy")</f>
        <v>2021</v>
      </c>
      <c r="P9541" s="4" t="str">
        <f>TEXT(Table1[[#This Row],[Invoice Date]],"mmm")</f>
        <v>Dec</v>
      </c>
      <c r="Q9541" s="27">
        <f>WEEKNUM(Table1[[#This Row],[Invoice Date]]) + IF(YEAR(Table1[[#This Row],[Invoice Date]])=2021, 52, 0)</f>
        <v>104</v>
      </c>
    </row>
    <row r="9542" spans="2:17" ht="14.25" customHeight="1" x14ac:dyDescent="0.3">
      <c r="B9542" s="4" t="s">
        <v>14</v>
      </c>
      <c r="C9542" s="33">
        <v>1185732</v>
      </c>
      <c r="D9542" s="5">
        <v>44552</v>
      </c>
      <c r="E9542" s="4" t="s">
        <v>31</v>
      </c>
      <c r="F9542" s="4" t="s">
        <v>86</v>
      </c>
      <c r="G9542" s="4" t="s">
        <v>87</v>
      </c>
      <c r="H9542" s="6" t="s">
        <v>17</v>
      </c>
      <c r="I9542" s="7">
        <v>35</v>
      </c>
      <c r="J9542" s="8">
        <v>194</v>
      </c>
      <c r="K9542" s="9">
        <v>6790</v>
      </c>
      <c r="L9542" s="9">
        <v>2716</v>
      </c>
      <c r="M9542" s="10">
        <v>0.39999999999999997</v>
      </c>
      <c r="N9542" s="4" t="s">
        <v>24</v>
      </c>
      <c r="O9542" s="4" t="str">
        <f>TEXT(Table1[[#This Row],[Invoice Date]],"yyyy")</f>
        <v>2021</v>
      </c>
      <c r="P9542" s="4" t="str">
        <f>TEXT(Table1[[#This Row],[Invoice Date]],"mmm")</f>
        <v>Dec</v>
      </c>
      <c r="Q9542" s="27">
        <f>WEEKNUM(Table1[[#This Row],[Invoice Date]]) + IF(YEAR(Table1[[#This Row],[Invoice Date]])=2021, 52, 0)</f>
        <v>104</v>
      </c>
    </row>
    <row r="9543" spans="2:17" ht="14.25" customHeight="1" x14ac:dyDescent="0.3">
      <c r="B9543" s="4" t="s">
        <v>14</v>
      </c>
      <c r="C9543" s="33">
        <v>1185732</v>
      </c>
      <c r="D9543" s="5">
        <v>44552</v>
      </c>
      <c r="E9543" s="4" t="s">
        <v>31</v>
      </c>
      <c r="F9543" s="4" t="s">
        <v>86</v>
      </c>
      <c r="G9543" s="4" t="s">
        <v>87</v>
      </c>
      <c r="H9543" s="6" t="s">
        <v>19</v>
      </c>
      <c r="I9543" s="7">
        <v>33</v>
      </c>
      <c r="J9543" s="8">
        <v>213</v>
      </c>
      <c r="K9543" s="9">
        <v>7029</v>
      </c>
      <c r="L9543" s="9">
        <v>3233.34</v>
      </c>
      <c r="M9543" s="10">
        <v>0.46</v>
      </c>
      <c r="N9543" s="4" t="s">
        <v>24</v>
      </c>
      <c r="O9543" s="4" t="str">
        <f>TEXT(Table1[[#This Row],[Invoice Date]],"yyyy")</f>
        <v>2021</v>
      </c>
      <c r="P9543" s="4" t="str">
        <f>TEXT(Table1[[#This Row],[Invoice Date]],"mmm")</f>
        <v>Dec</v>
      </c>
      <c r="Q9543" s="27">
        <f>WEEKNUM(Table1[[#This Row],[Invoice Date]]) + IF(YEAR(Table1[[#This Row],[Invoice Date]])=2021, 52, 0)</f>
        <v>104</v>
      </c>
    </row>
    <row r="9544" spans="2:17" ht="14.25" customHeight="1" x14ac:dyDescent="0.3">
      <c r="B9544" s="4" t="s">
        <v>34</v>
      </c>
      <c r="C9544" s="33">
        <v>1189833</v>
      </c>
      <c r="D9544" s="5">
        <v>44552</v>
      </c>
      <c r="E9544" s="4" t="s">
        <v>31</v>
      </c>
      <c r="F9544" s="4" t="s">
        <v>86</v>
      </c>
      <c r="G9544" s="4" t="s">
        <v>87</v>
      </c>
      <c r="H9544" s="6" t="s">
        <v>23</v>
      </c>
      <c r="I9544" s="7">
        <v>58</v>
      </c>
      <c r="J9544" s="8">
        <v>135</v>
      </c>
      <c r="K9544" s="9">
        <v>7830</v>
      </c>
      <c r="L9544" s="9">
        <v>2897.1</v>
      </c>
      <c r="M9544" s="10">
        <v>0.37</v>
      </c>
      <c r="N9544" s="4" t="s">
        <v>83</v>
      </c>
      <c r="O9544" s="4" t="str">
        <f>TEXT(Table1[[#This Row],[Invoice Date]],"yyyy")</f>
        <v>2021</v>
      </c>
      <c r="P9544" s="4" t="str">
        <f>TEXT(Table1[[#This Row],[Invoice Date]],"mmm")</f>
        <v>Dec</v>
      </c>
      <c r="Q9544" s="27">
        <f>WEEKNUM(Table1[[#This Row],[Invoice Date]]) + IF(YEAR(Table1[[#This Row],[Invoice Date]])=2021, 52, 0)</f>
        <v>104</v>
      </c>
    </row>
    <row r="9545" spans="2:17" ht="14.25" customHeight="1" x14ac:dyDescent="0.3">
      <c r="B9545" s="4" t="s">
        <v>14</v>
      </c>
      <c r="C9545" s="33">
        <v>1185732</v>
      </c>
      <c r="D9545" s="5">
        <v>44552</v>
      </c>
      <c r="E9545" s="4" t="s">
        <v>31</v>
      </c>
      <c r="F9545" s="4" t="s">
        <v>86</v>
      </c>
      <c r="G9545" s="4" t="s">
        <v>87</v>
      </c>
      <c r="H9545" s="6" t="s">
        <v>17</v>
      </c>
      <c r="I9545" s="7">
        <v>44</v>
      </c>
      <c r="J9545" s="8">
        <v>181</v>
      </c>
      <c r="K9545" s="9">
        <v>7964</v>
      </c>
      <c r="L9545" s="9">
        <v>3663.4399999999996</v>
      </c>
      <c r="M9545" s="10">
        <v>0.45999999999999996</v>
      </c>
      <c r="N9545" s="4" t="s">
        <v>83</v>
      </c>
      <c r="O9545" s="4" t="str">
        <f>TEXT(Table1[[#This Row],[Invoice Date]],"yyyy")</f>
        <v>2021</v>
      </c>
      <c r="P9545" s="4" t="str">
        <f>TEXT(Table1[[#This Row],[Invoice Date]],"mmm")</f>
        <v>Dec</v>
      </c>
      <c r="Q9545" s="27">
        <f>WEEKNUM(Table1[[#This Row],[Invoice Date]]) + IF(YEAR(Table1[[#This Row],[Invoice Date]])=2021, 52, 0)</f>
        <v>104</v>
      </c>
    </row>
    <row r="9546" spans="2:17" ht="14.25" customHeight="1" x14ac:dyDescent="0.3">
      <c r="B9546" s="4" t="s">
        <v>14</v>
      </c>
      <c r="C9546" s="33">
        <v>1185732</v>
      </c>
      <c r="D9546" s="5">
        <v>44552</v>
      </c>
      <c r="E9546" s="4" t="s">
        <v>31</v>
      </c>
      <c r="F9546" s="4" t="s">
        <v>86</v>
      </c>
      <c r="G9546" s="4" t="s">
        <v>87</v>
      </c>
      <c r="H9546" s="6" t="s">
        <v>19</v>
      </c>
      <c r="I9546" s="7">
        <v>49</v>
      </c>
      <c r="J9546" s="8">
        <v>175</v>
      </c>
      <c r="K9546" s="9">
        <v>8575</v>
      </c>
      <c r="L9546" s="9">
        <v>4630.5</v>
      </c>
      <c r="M9546" s="10">
        <v>0.54</v>
      </c>
      <c r="N9546" s="4" t="s">
        <v>83</v>
      </c>
      <c r="O9546" s="4" t="str">
        <f>TEXT(Table1[[#This Row],[Invoice Date]],"yyyy")</f>
        <v>2021</v>
      </c>
      <c r="P9546" s="4" t="str">
        <f>TEXT(Table1[[#This Row],[Invoice Date]],"mmm")</f>
        <v>Dec</v>
      </c>
      <c r="Q9546" s="27">
        <f>WEEKNUM(Table1[[#This Row],[Invoice Date]]) + IF(YEAR(Table1[[#This Row],[Invoice Date]])=2021, 52, 0)</f>
        <v>104</v>
      </c>
    </row>
    <row r="9547" spans="2:17" ht="14.25" customHeight="1" x14ac:dyDescent="0.3">
      <c r="B9547" s="4" t="s">
        <v>14</v>
      </c>
      <c r="C9547" s="33">
        <v>1185732</v>
      </c>
      <c r="D9547" s="5">
        <v>44552</v>
      </c>
      <c r="E9547" s="4" t="s">
        <v>15</v>
      </c>
      <c r="F9547" s="4" t="s">
        <v>40</v>
      </c>
      <c r="G9547" s="4" t="s">
        <v>41</v>
      </c>
      <c r="H9547" s="6" t="s">
        <v>19</v>
      </c>
      <c r="I9547" s="7">
        <v>60.000000000000007</v>
      </c>
      <c r="J9547" s="8">
        <v>200</v>
      </c>
      <c r="K9547" s="9">
        <v>120000.00000000001</v>
      </c>
      <c r="L9547" s="9">
        <v>42000</v>
      </c>
      <c r="M9547" s="10">
        <v>0.35</v>
      </c>
      <c r="N9547" s="4" t="s">
        <v>24</v>
      </c>
      <c r="O9547" s="4" t="str">
        <f>TEXT(Table1[[#This Row],[Invoice Date]],"yyyy")</f>
        <v>2021</v>
      </c>
      <c r="P9547" s="4" t="str">
        <f>TEXT(Table1[[#This Row],[Invoice Date]],"mmm")</f>
        <v>Dec</v>
      </c>
      <c r="Q9547" s="27">
        <f>WEEKNUM(Table1[[#This Row],[Invoice Date]]) + IF(YEAR(Table1[[#This Row],[Invoice Date]])=2021, 52, 0)</f>
        <v>104</v>
      </c>
    </row>
    <row r="9548" spans="2:17" ht="14.25" customHeight="1" x14ac:dyDescent="0.3">
      <c r="B9548" s="4" t="s">
        <v>61</v>
      </c>
      <c r="C9548" s="33">
        <v>1185731</v>
      </c>
      <c r="D9548" s="5">
        <v>44552</v>
      </c>
      <c r="E9548" s="4" t="s">
        <v>15</v>
      </c>
      <c r="F9548" s="4" t="s">
        <v>62</v>
      </c>
      <c r="G9548" s="4" t="s">
        <v>63</v>
      </c>
      <c r="H9548" s="6" t="s">
        <v>19</v>
      </c>
      <c r="I9548" s="7">
        <v>50</v>
      </c>
      <c r="J9548" s="8">
        <v>300</v>
      </c>
      <c r="K9548" s="9">
        <v>150000</v>
      </c>
      <c r="L9548" s="9">
        <v>52500</v>
      </c>
      <c r="M9548" s="10">
        <v>0.35</v>
      </c>
      <c r="N9548" s="4" t="s">
        <v>24</v>
      </c>
      <c r="O9548" s="4" t="str">
        <f>TEXT(Table1[[#This Row],[Invoice Date]],"yyyy")</f>
        <v>2021</v>
      </c>
      <c r="P9548" s="4" t="str">
        <f>TEXT(Table1[[#This Row],[Invoice Date]],"mmm")</f>
        <v>Dec</v>
      </c>
      <c r="Q9548" s="27">
        <f>WEEKNUM(Table1[[#This Row],[Invoice Date]]) + IF(YEAR(Table1[[#This Row],[Invoice Date]])=2021, 52, 0)</f>
        <v>104</v>
      </c>
    </row>
    <row r="9549" spans="2:17" ht="14.25" customHeight="1" x14ac:dyDescent="0.3">
      <c r="B9549" s="4" t="s">
        <v>34</v>
      </c>
      <c r="C9549" s="33">
        <v>1189833</v>
      </c>
      <c r="D9549" s="5">
        <v>44552</v>
      </c>
      <c r="E9549" s="4" t="s">
        <v>31</v>
      </c>
      <c r="F9549" s="4" t="s">
        <v>86</v>
      </c>
      <c r="G9549" s="4" t="s">
        <v>87</v>
      </c>
      <c r="H9549" s="6" t="s">
        <v>20</v>
      </c>
      <c r="I9549" s="7">
        <v>45.000000000000007</v>
      </c>
      <c r="J9549" s="8">
        <v>425</v>
      </c>
      <c r="K9549" s="9">
        <v>191250.00000000003</v>
      </c>
      <c r="L9549" s="9">
        <v>66937.5</v>
      </c>
      <c r="M9549" s="10">
        <v>0.35</v>
      </c>
      <c r="N9549" s="4" t="s">
        <v>83</v>
      </c>
      <c r="O9549" s="4" t="str">
        <f>TEXT(Table1[[#This Row],[Invoice Date]],"yyyy")</f>
        <v>2021</v>
      </c>
      <c r="P9549" s="4" t="str">
        <f>TEXT(Table1[[#This Row],[Invoice Date]],"mmm")</f>
        <v>Dec</v>
      </c>
      <c r="Q9549" s="27">
        <f>WEEKNUM(Table1[[#This Row],[Invoice Date]]) + IF(YEAR(Table1[[#This Row],[Invoice Date]])=2021, 52, 0)</f>
        <v>104</v>
      </c>
    </row>
    <row r="9550" spans="2:17" ht="14.25" customHeight="1" x14ac:dyDescent="0.3">
      <c r="B9550" s="4" t="s">
        <v>34</v>
      </c>
      <c r="C9550" s="33">
        <v>1189833</v>
      </c>
      <c r="D9550" s="5">
        <v>44552</v>
      </c>
      <c r="E9550" s="4" t="s">
        <v>31</v>
      </c>
      <c r="F9550" s="4" t="s">
        <v>86</v>
      </c>
      <c r="G9550" s="4" t="s">
        <v>87</v>
      </c>
      <c r="H9550" s="6" t="s">
        <v>21</v>
      </c>
      <c r="I9550" s="7">
        <v>45.000000000000007</v>
      </c>
      <c r="J9550" s="8">
        <v>425</v>
      </c>
      <c r="K9550" s="9">
        <v>191250.00000000003</v>
      </c>
      <c r="L9550" s="9">
        <v>66937.5</v>
      </c>
      <c r="M9550" s="10">
        <v>0.35</v>
      </c>
      <c r="N9550" s="4" t="s">
        <v>83</v>
      </c>
      <c r="O9550" s="4" t="str">
        <f>TEXT(Table1[[#This Row],[Invoice Date]],"yyyy")</f>
        <v>2021</v>
      </c>
      <c r="P9550" s="4" t="str">
        <f>TEXT(Table1[[#This Row],[Invoice Date]],"mmm")</f>
        <v>Dec</v>
      </c>
      <c r="Q9550" s="27">
        <f>WEEKNUM(Table1[[#This Row],[Invoice Date]]) + IF(YEAR(Table1[[#This Row],[Invoice Date]])=2021, 52, 0)</f>
        <v>104</v>
      </c>
    </row>
    <row r="9551" spans="2:17" ht="14.25" customHeight="1" x14ac:dyDescent="0.3">
      <c r="B9551" s="4" t="s">
        <v>34</v>
      </c>
      <c r="C9551" s="33">
        <v>1189833</v>
      </c>
      <c r="D9551" s="5">
        <v>44552</v>
      </c>
      <c r="E9551" s="4" t="s">
        <v>31</v>
      </c>
      <c r="F9551" s="4" t="s">
        <v>86</v>
      </c>
      <c r="G9551" s="4" t="s">
        <v>87</v>
      </c>
      <c r="H9551" s="6" t="s">
        <v>22</v>
      </c>
      <c r="I9551" s="7">
        <v>55.000000000000007</v>
      </c>
      <c r="J9551" s="8">
        <v>350</v>
      </c>
      <c r="K9551" s="9">
        <v>192500.00000000003</v>
      </c>
      <c r="L9551" s="9">
        <v>57750.000000000007</v>
      </c>
      <c r="M9551" s="10">
        <v>0.3</v>
      </c>
      <c r="N9551" s="4" t="s">
        <v>83</v>
      </c>
      <c r="O9551" s="4" t="str">
        <f>TEXT(Table1[[#This Row],[Invoice Date]],"yyyy")</f>
        <v>2021</v>
      </c>
      <c r="P9551" s="4" t="str">
        <f>TEXT(Table1[[#This Row],[Invoice Date]],"mmm")</f>
        <v>Dec</v>
      </c>
      <c r="Q9551" s="27">
        <f>WEEKNUM(Table1[[#This Row],[Invoice Date]]) + IF(YEAR(Table1[[#This Row],[Invoice Date]])=2021, 52, 0)</f>
        <v>104</v>
      </c>
    </row>
    <row r="9552" spans="2:17" ht="14.25" customHeight="1" x14ac:dyDescent="0.3">
      <c r="B9552" s="4" t="s">
        <v>34</v>
      </c>
      <c r="C9552" s="33">
        <v>1189833</v>
      </c>
      <c r="D9552" s="5">
        <v>44552</v>
      </c>
      <c r="E9552" s="4" t="s">
        <v>31</v>
      </c>
      <c r="F9552" s="4" t="s">
        <v>86</v>
      </c>
      <c r="G9552" s="4" t="s">
        <v>87</v>
      </c>
      <c r="H9552" s="6" t="s">
        <v>23</v>
      </c>
      <c r="I9552" s="7">
        <v>60.000000000000007</v>
      </c>
      <c r="J9552" s="8">
        <v>450</v>
      </c>
      <c r="K9552" s="9">
        <v>270000.00000000006</v>
      </c>
      <c r="L9552" s="9">
        <v>67500.000000000015</v>
      </c>
      <c r="M9552" s="10">
        <v>0.25</v>
      </c>
      <c r="N9552" s="4" t="s">
        <v>83</v>
      </c>
      <c r="O9552" s="4" t="str">
        <f>TEXT(Table1[[#This Row],[Invoice Date]],"yyyy")</f>
        <v>2021</v>
      </c>
      <c r="P9552" s="4" t="str">
        <f>TEXT(Table1[[#This Row],[Invoice Date]],"mmm")</f>
        <v>Dec</v>
      </c>
      <c r="Q9552" s="27">
        <f>WEEKNUM(Table1[[#This Row],[Invoice Date]]) + IF(YEAR(Table1[[#This Row],[Invoice Date]])=2021, 52, 0)</f>
        <v>104</v>
      </c>
    </row>
    <row r="9553" spans="2:17" ht="14.25" customHeight="1" x14ac:dyDescent="0.3">
      <c r="B9553" s="4" t="s">
        <v>14</v>
      </c>
      <c r="C9553" s="33">
        <v>1185732</v>
      </c>
      <c r="D9553" s="5">
        <v>44552</v>
      </c>
      <c r="E9553" s="4" t="s">
        <v>31</v>
      </c>
      <c r="F9553" s="4" t="s">
        <v>86</v>
      </c>
      <c r="G9553" s="4" t="s">
        <v>87</v>
      </c>
      <c r="H9553" s="6" t="s">
        <v>17</v>
      </c>
      <c r="I9553" s="7">
        <v>45.000000000000007</v>
      </c>
      <c r="J9553" s="8">
        <v>625</v>
      </c>
      <c r="K9553" s="9">
        <v>281250.00000000006</v>
      </c>
      <c r="L9553" s="9">
        <v>98437.500000000015</v>
      </c>
      <c r="M9553" s="10">
        <v>0.35</v>
      </c>
      <c r="N9553" s="4" t="s">
        <v>83</v>
      </c>
      <c r="O9553" s="4" t="str">
        <f>TEXT(Table1[[#This Row],[Invoice Date]],"yyyy")</f>
        <v>2021</v>
      </c>
      <c r="P9553" s="4" t="str">
        <f>TEXT(Table1[[#This Row],[Invoice Date]],"mmm")</f>
        <v>Dec</v>
      </c>
      <c r="Q9553" s="27">
        <f>WEEKNUM(Table1[[#This Row],[Invoice Date]]) + IF(YEAR(Table1[[#This Row],[Invoice Date]])=2021, 52, 0)</f>
        <v>104</v>
      </c>
    </row>
    <row r="9554" spans="2:17" ht="14.25" customHeight="1" x14ac:dyDescent="0.3">
      <c r="B9554" s="4" t="s">
        <v>14</v>
      </c>
      <c r="C9554" s="33">
        <v>1185732</v>
      </c>
      <c r="D9554" s="5">
        <v>44552</v>
      </c>
      <c r="E9554" s="4" t="s">
        <v>31</v>
      </c>
      <c r="F9554" s="4" t="s">
        <v>86</v>
      </c>
      <c r="G9554" s="4" t="s">
        <v>87</v>
      </c>
      <c r="H9554" s="6" t="s">
        <v>19</v>
      </c>
      <c r="I9554" s="7">
        <v>50.000000000000014</v>
      </c>
      <c r="J9554" s="8">
        <v>625</v>
      </c>
      <c r="K9554" s="9">
        <v>312500.00000000012</v>
      </c>
      <c r="L9554" s="9">
        <v>125000.00000000006</v>
      </c>
      <c r="M9554" s="10">
        <v>0.4</v>
      </c>
      <c r="N9554" s="4" t="s">
        <v>83</v>
      </c>
      <c r="O9554" s="4" t="str">
        <f>TEXT(Table1[[#This Row],[Invoice Date]],"yyyy")</f>
        <v>2021</v>
      </c>
      <c r="P9554" s="4" t="str">
        <f>TEXT(Table1[[#This Row],[Invoice Date]],"mmm")</f>
        <v>Dec</v>
      </c>
      <c r="Q9554" s="27">
        <f>WEEKNUM(Table1[[#This Row],[Invoice Date]]) + IF(YEAR(Table1[[#This Row],[Invoice Date]])=2021, 52, 0)</f>
        <v>104</v>
      </c>
    </row>
    <row r="9555" spans="2:17" ht="14.25" customHeight="1" x14ac:dyDescent="0.3">
      <c r="B9555" s="4" t="s">
        <v>61</v>
      </c>
      <c r="C9555" s="33">
        <v>1185731</v>
      </c>
      <c r="D9555" s="5">
        <v>44553</v>
      </c>
      <c r="E9555" s="4" t="s">
        <v>15</v>
      </c>
      <c r="F9555" s="4" t="s">
        <v>62</v>
      </c>
      <c r="G9555" s="4" t="s">
        <v>63</v>
      </c>
      <c r="H9555" s="6" t="s">
        <v>20</v>
      </c>
      <c r="I9555" s="7">
        <v>41</v>
      </c>
      <c r="J9555" s="8">
        <v>68</v>
      </c>
      <c r="K9555" s="9">
        <v>2788</v>
      </c>
      <c r="L9555" s="9">
        <v>1394</v>
      </c>
      <c r="M9555" s="10">
        <v>0.5</v>
      </c>
      <c r="N9555" s="4" t="s">
        <v>83</v>
      </c>
      <c r="O9555" s="4" t="str">
        <f>TEXT(Table1[[#This Row],[Invoice Date]],"yyyy")</f>
        <v>2021</v>
      </c>
      <c r="P9555" s="4" t="str">
        <f>TEXT(Table1[[#This Row],[Invoice Date]],"mmm")</f>
        <v>Dec</v>
      </c>
      <c r="Q9555" s="27">
        <f>WEEKNUM(Table1[[#This Row],[Invoice Date]]) + IF(YEAR(Table1[[#This Row],[Invoice Date]])=2021, 52, 0)</f>
        <v>104</v>
      </c>
    </row>
    <row r="9556" spans="2:17" ht="14.25" customHeight="1" x14ac:dyDescent="0.3">
      <c r="B9556" s="4" t="s">
        <v>14</v>
      </c>
      <c r="C9556" s="33">
        <v>1185732</v>
      </c>
      <c r="D9556" s="5">
        <v>44553</v>
      </c>
      <c r="E9556" s="4" t="s">
        <v>15</v>
      </c>
      <c r="F9556" s="4" t="s">
        <v>40</v>
      </c>
      <c r="G9556" s="4" t="s">
        <v>41</v>
      </c>
      <c r="H9556" s="6" t="s">
        <v>20</v>
      </c>
      <c r="I9556" s="7">
        <v>55</v>
      </c>
      <c r="J9556" s="8">
        <v>55</v>
      </c>
      <c r="K9556" s="9">
        <v>3025</v>
      </c>
      <c r="L9556" s="9">
        <v>1603.25</v>
      </c>
      <c r="M9556" s="10">
        <v>0.53</v>
      </c>
      <c r="N9556" s="4" t="s">
        <v>83</v>
      </c>
      <c r="O9556" s="4" t="str">
        <f>TEXT(Table1[[#This Row],[Invoice Date]],"yyyy")</f>
        <v>2021</v>
      </c>
      <c r="P9556" s="4" t="str">
        <f>TEXT(Table1[[#This Row],[Invoice Date]],"mmm")</f>
        <v>Dec</v>
      </c>
      <c r="Q9556" s="27">
        <f>WEEKNUM(Table1[[#This Row],[Invoice Date]]) + IF(YEAR(Table1[[#This Row],[Invoice Date]])=2021, 52, 0)</f>
        <v>104</v>
      </c>
    </row>
    <row r="9557" spans="2:17" ht="14.25" customHeight="1" x14ac:dyDescent="0.3">
      <c r="B9557" s="4" t="s">
        <v>14</v>
      </c>
      <c r="C9557" s="33">
        <v>1185732</v>
      </c>
      <c r="D9557" s="5">
        <v>44553</v>
      </c>
      <c r="E9557" s="4" t="s">
        <v>15</v>
      </c>
      <c r="F9557" s="4" t="s">
        <v>40</v>
      </c>
      <c r="G9557" s="4" t="s">
        <v>41</v>
      </c>
      <c r="H9557" s="6" t="s">
        <v>20</v>
      </c>
      <c r="I9557" s="7">
        <v>47</v>
      </c>
      <c r="J9557" s="8">
        <v>66</v>
      </c>
      <c r="K9557" s="9">
        <v>3102</v>
      </c>
      <c r="L9557" s="9">
        <v>1364.8799999999999</v>
      </c>
      <c r="M9557" s="10">
        <v>0.43999999999999995</v>
      </c>
      <c r="N9557" s="4" t="s">
        <v>24</v>
      </c>
      <c r="O9557" s="4" t="str">
        <f>TEXT(Table1[[#This Row],[Invoice Date]],"yyyy")</f>
        <v>2021</v>
      </c>
      <c r="P9557" s="4" t="str">
        <f>TEXT(Table1[[#This Row],[Invoice Date]],"mmm")</f>
        <v>Dec</v>
      </c>
      <c r="Q9557" s="27">
        <f>WEEKNUM(Table1[[#This Row],[Invoice Date]]) + IF(YEAR(Table1[[#This Row],[Invoice Date]])=2021, 52, 0)</f>
        <v>104</v>
      </c>
    </row>
    <row r="9558" spans="2:17" ht="14.25" customHeight="1" x14ac:dyDescent="0.3">
      <c r="B9558" s="4" t="s">
        <v>30</v>
      </c>
      <c r="C9558" s="34">
        <v>1128299</v>
      </c>
      <c r="D9558" s="5">
        <v>44553</v>
      </c>
      <c r="E9558" s="4" t="s">
        <v>31</v>
      </c>
      <c r="F9558" s="4" t="s">
        <v>80</v>
      </c>
      <c r="G9558" s="4" t="s">
        <v>63</v>
      </c>
      <c r="H9558" s="6" t="s">
        <v>22</v>
      </c>
      <c r="I9558" s="7">
        <v>54</v>
      </c>
      <c r="J9558" s="8">
        <v>157</v>
      </c>
      <c r="K9558" s="9">
        <v>8478</v>
      </c>
      <c r="L9558" s="9">
        <v>3984.6600000000003</v>
      </c>
      <c r="M9558" s="10">
        <v>0.47000000000000003</v>
      </c>
      <c r="N9558" s="4" t="s">
        <v>24</v>
      </c>
      <c r="O9558" s="4" t="str">
        <f>TEXT(Table1[[#This Row],[Invoice Date]],"yyyy")</f>
        <v>2021</v>
      </c>
      <c r="P9558" s="4" t="str">
        <f>TEXT(Table1[[#This Row],[Invoice Date]],"mmm")</f>
        <v>Dec</v>
      </c>
      <c r="Q9558" s="27">
        <f>WEEKNUM(Table1[[#This Row],[Invoice Date]]) + IF(YEAR(Table1[[#This Row],[Invoice Date]])=2021, 52, 0)</f>
        <v>104</v>
      </c>
    </row>
    <row r="9559" spans="2:17" ht="14.25" customHeight="1" x14ac:dyDescent="0.3">
      <c r="B9559" s="4" t="s">
        <v>26</v>
      </c>
      <c r="C9559" s="33">
        <v>1197831</v>
      </c>
      <c r="D9559" s="5">
        <v>44553</v>
      </c>
      <c r="E9559" s="4" t="s">
        <v>48</v>
      </c>
      <c r="F9559" s="4" t="s">
        <v>72</v>
      </c>
      <c r="G9559" s="4" t="s">
        <v>73</v>
      </c>
      <c r="H9559" s="6" t="s">
        <v>20</v>
      </c>
      <c r="I9559" s="7">
        <v>53</v>
      </c>
      <c r="J9559" s="8">
        <v>165</v>
      </c>
      <c r="K9559" s="9">
        <v>8745</v>
      </c>
      <c r="L9559" s="9">
        <v>3497.9999999999995</v>
      </c>
      <c r="M9559" s="10">
        <v>0.39999999999999997</v>
      </c>
      <c r="N9559" s="4" t="s">
        <v>24</v>
      </c>
      <c r="O9559" s="4" t="str">
        <f>TEXT(Table1[[#This Row],[Invoice Date]],"yyyy")</f>
        <v>2021</v>
      </c>
      <c r="P9559" s="4" t="str">
        <f>TEXT(Table1[[#This Row],[Invoice Date]],"mmm")</f>
        <v>Dec</v>
      </c>
      <c r="Q9559" s="27">
        <f>WEEKNUM(Table1[[#This Row],[Invoice Date]]) + IF(YEAR(Table1[[#This Row],[Invoice Date]])=2021, 52, 0)</f>
        <v>104</v>
      </c>
    </row>
    <row r="9560" spans="2:17" ht="14.25" customHeight="1" x14ac:dyDescent="0.3">
      <c r="B9560" s="4" t="s">
        <v>30</v>
      </c>
      <c r="C9560" s="34">
        <v>1128299</v>
      </c>
      <c r="D9560" s="5">
        <v>44553</v>
      </c>
      <c r="E9560" s="4" t="s">
        <v>31</v>
      </c>
      <c r="F9560" s="4" t="s">
        <v>80</v>
      </c>
      <c r="G9560" s="4" t="s">
        <v>63</v>
      </c>
      <c r="H9560" s="6" t="s">
        <v>21</v>
      </c>
      <c r="I9560" s="7">
        <v>53</v>
      </c>
      <c r="J9560" s="8">
        <v>165</v>
      </c>
      <c r="K9560" s="9">
        <v>8745</v>
      </c>
      <c r="L9560" s="9">
        <v>3410.5499999999997</v>
      </c>
      <c r="M9560" s="10">
        <v>0.38999999999999996</v>
      </c>
      <c r="N9560" s="4" t="s">
        <v>24</v>
      </c>
      <c r="O9560" s="4" t="str">
        <f>TEXT(Table1[[#This Row],[Invoice Date]],"yyyy")</f>
        <v>2021</v>
      </c>
      <c r="P9560" s="4" t="str">
        <f>TEXT(Table1[[#This Row],[Invoice Date]],"mmm")</f>
        <v>Dec</v>
      </c>
      <c r="Q9560" s="27">
        <f>WEEKNUM(Table1[[#This Row],[Invoice Date]]) + IF(YEAR(Table1[[#This Row],[Invoice Date]])=2021, 52, 0)</f>
        <v>104</v>
      </c>
    </row>
    <row r="9561" spans="2:17" ht="14.25" customHeight="1" x14ac:dyDescent="0.3">
      <c r="B9561" s="4" t="s">
        <v>26</v>
      </c>
      <c r="C9561" s="33">
        <v>1197831</v>
      </c>
      <c r="D9561" s="5">
        <v>44553</v>
      </c>
      <c r="E9561" s="4" t="s">
        <v>48</v>
      </c>
      <c r="F9561" s="4" t="s">
        <v>72</v>
      </c>
      <c r="G9561" s="4" t="s">
        <v>73</v>
      </c>
      <c r="H9561" s="6" t="s">
        <v>21</v>
      </c>
      <c r="I9561" s="7">
        <v>51</v>
      </c>
      <c r="J9561" s="8">
        <v>176</v>
      </c>
      <c r="K9561" s="9">
        <v>8976</v>
      </c>
      <c r="L9561" s="9">
        <v>3500.6399999999994</v>
      </c>
      <c r="M9561" s="10">
        <v>0.38999999999999996</v>
      </c>
      <c r="N9561" s="4" t="s">
        <v>24</v>
      </c>
      <c r="O9561" s="4" t="str">
        <f>TEXT(Table1[[#This Row],[Invoice Date]],"yyyy")</f>
        <v>2021</v>
      </c>
      <c r="P9561" s="4" t="str">
        <f>TEXT(Table1[[#This Row],[Invoice Date]],"mmm")</f>
        <v>Dec</v>
      </c>
      <c r="Q9561" s="27">
        <f>WEEKNUM(Table1[[#This Row],[Invoice Date]]) + IF(YEAR(Table1[[#This Row],[Invoice Date]])=2021, 52, 0)</f>
        <v>104</v>
      </c>
    </row>
    <row r="9562" spans="2:17" ht="14.25" customHeight="1" x14ac:dyDescent="0.3">
      <c r="B9562" s="4" t="s">
        <v>26</v>
      </c>
      <c r="C9562" s="33">
        <v>1197831</v>
      </c>
      <c r="D9562" s="5">
        <v>44553</v>
      </c>
      <c r="E9562" s="4" t="s">
        <v>48</v>
      </c>
      <c r="F9562" s="4" t="s">
        <v>72</v>
      </c>
      <c r="G9562" s="4" t="s">
        <v>73</v>
      </c>
      <c r="H9562" s="6" t="s">
        <v>22</v>
      </c>
      <c r="I9562" s="7">
        <v>59</v>
      </c>
      <c r="J9562" s="8">
        <v>157</v>
      </c>
      <c r="K9562" s="9">
        <v>9263</v>
      </c>
      <c r="L9562" s="9">
        <v>3890.4600000000005</v>
      </c>
      <c r="M9562" s="10">
        <v>0.42000000000000004</v>
      </c>
      <c r="N9562" s="4" t="s">
        <v>24</v>
      </c>
      <c r="O9562" s="4" t="str">
        <f>TEXT(Table1[[#This Row],[Invoice Date]],"yyyy")</f>
        <v>2021</v>
      </c>
      <c r="P9562" s="4" t="str">
        <f>TEXT(Table1[[#This Row],[Invoice Date]],"mmm")</f>
        <v>Dec</v>
      </c>
      <c r="Q9562" s="27">
        <f>WEEKNUM(Table1[[#This Row],[Invoice Date]]) + IF(YEAR(Table1[[#This Row],[Invoice Date]])=2021, 52, 0)</f>
        <v>104</v>
      </c>
    </row>
    <row r="9563" spans="2:17" ht="14.25" customHeight="1" x14ac:dyDescent="0.3">
      <c r="B9563" s="4" t="s">
        <v>30</v>
      </c>
      <c r="C9563" s="34">
        <v>1128299</v>
      </c>
      <c r="D9563" s="5">
        <v>44553</v>
      </c>
      <c r="E9563" s="4" t="s">
        <v>31</v>
      </c>
      <c r="F9563" s="4" t="s">
        <v>80</v>
      </c>
      <c r="G9563" s="4" t="s">
        <v>63</v>
      </c>
      <c r="H9563" s="6" t="s">
        <v>20</v>
      </c>
      <c r="I9563" s="7">
        <v>48</v>
      </c>
      <c r="J9563" s="8">
        <v>193</v>
      </c>
      <c r="K9563" s="9">
        <v>9264</v>
      </c>
      <c r="L9563" s="9">
        <v>3798.24</v>
      </c>
      <c r="M9563" s="10">
        <v>0.41</v>
      </c>
      <c r="N9563" s="4" t="s">
        <v>24</v>
      </c>
      <c r="O9563" s="4" t="str">
        <f>TEXT(Table1[[#This Row],[Invoice Date]],"yyyy")</f>
        <v>2021</v>
      </c>
      <c r="P9563" s="4" t="str">
        <f>TEXT(Table1[[#This Row],[Invoice Date]],"mmm")</f>
        <v>Dec</v>
      </c>
      <c r="Q9563" s="27">
        <f>WEEKNUM(Table1[[#This Row],[Invoice Date]]) + IF(YEAR(Table1[[#This Row],[Invoice Date]])=2021, 52, 0)</f>
        <v>104</v>
      </c>
    </row>
    <row r="9564" spans="2:17" ht="14.25" customHeight="1" x14ac:dyDescent="0.3">
      <c r="B9564" s="4" t="s">
        <v>26</v>
      </c>
      <c r="C9564" s="33">
        <v>1197831</v>
      </c>
      <c r="D9564" s="5">
        <v>44553</v>
      </c>
      <c r="E9564" s="4" t="s">
        <v>48</v>
      </c>
      <c r="F9564" s="4" t="s">
        <v>72</v>
      </c>
      <c r="G9564" s="4" t="s">
        <v>73</v>
      </c>
      <c r="H9564" s="6" t="s">
        <v>22</v>
      </c>
      <c r="I9564" s="7">
        <v>72</v>
      </c>
      <c r="J9564" s="8">
        <v>133</v>
      </c>
      <c r="K9564" s="9">
        <v>9576</v>
      </c>
      <c r="L9564" s="9">
        <v>4883.76</v>
      </c>
      <c r="M9564" s="10">
        <v>0.51</v>
      </c>
      <c r="N9564" s="4" t="s">
        <v>83</v>
      </c>
      <c r="O9564" s="4" t="str">
        <f>TEXT(Table1[[#This Row],[Invoice Date]],"yyyy")</f>
        <v>2021</v>
      </c>
      <c r="P9564" s="4" t="str">
        <f>TEXT(Table1[[#This Row],[Invoice Date]],"mmm")</f>
        <v>Dec</v>
      </c>
      <c r="Q9564" s="27">
        <f>WEEKNUM(Table1[[#This Row],[Invoice Date]]) + IF(YEAR(Table1[[#This Row],[Invoice Date]])=2021, 52, 0)</f>
        <v>104</v>
      </c>
    </row>
    <row r="9565" spans="2:17" ht="14.25" customHeight="1" x14ac:dyDescent="0.3">
      <c r="B9565" s="4" t="s">
        <v>30</v>
      </c>
      <c r="C9565" s="34">
        <v>1128299</v>
      </c>
      <c r="D9565" s="5">
        <v>44553</v>
      </c>
      <c r="E9565" s="4" t="s">
        <v>31</v>
      </c>
      <c r="F9565" s="4" t="s">
        <v>80</v>
      </c>
      <c r="G9565" s="4" t="s">
        <v>63</v>
      </c>
      <c r="H9565" s="6" t="s">
        <v>22</v>
      </c>
      <c r="I9565" s="7">
        <v>72</v>
      </c>
      <c r="J9565" s="8">
        <v>133</v>
      </c>
      <c r="K9565" s="9">
        <v>9576</v>
      </c>
      <c r="L9565" s="9">
        <v>4788</v>
      </c>
      <c r="M9565" s="10">
        <v>0.5</v>
      </c>
      <c r="N9565" s="4" t="s">
        <v>83</v>
      </c>
      <c r="O9565" s="4" t="str">
        <f>TEXT(Table1[[#This Row],[Invoice Date]],"yyyy")</f>
        <v>2021</v>
      </c>
      <c r="P9565" s="4" t="str">
        <f>TEXT(Table1[[#This Row],[Invoice Date]],"mmm")</f>
        <v>Dec</v>
      </c>
      <c r="Q9565" s="27">
        <f>WEEKNUM(Table1[[#This Row],[Invoice Date]]) + IF(YEAR(Table1[[#This Row],[Invoice Date]])=2021, 52, 0)</f>
        <v>104</v>
      </c>
    </row>
    <row r="9566" spans="2:17" ht="14.25" customHeight="1" x14ac:dyDescent="0.3">
      <c r="B9566" s="4" t="s">
        <v>30</v>
      </c>
      <c r="C9566" s="34">
        <v>1128299</v>
      </c>
      <c r="D9566" s="5">
        <v>44553</v>
      </c>
      <c r="E9566" s="4" t="s">
        <v>31</v>
      </c>
      <c r="F9566" s="4" t="s">
        <v>80</v>
      </c>
      <c r="G9566" s="4" t="s">
        <v>63</v>
      </c>
      <c r="H9566" s="6" t="s">
        <v>21</v>
      </c>
      <c r="I9566" s="7">
        <v>67</v>
      </c>
      <c r="J9566" s="8">
        <v>143</v>
      </c>
      <c r="K9566" s="9">
        <v>9581</v>
      </c>
      <c r="L9566" s="9">
        <v>4311.45</v>
      </c>
      <c r="M9566" s="10">
        <v>0.44999999999999996</v>
      </c>
      <c r="N9566" s="4" t="s">
        <v>83</v>
      </c>
      <c r="O9566" s="4" t="str">
        <f>TEXT(Table1[[#This Row],[Invoice Date]],"yyyy")</f>
        <v>2021</v>
      </c>
      <c r="P9566" s="4" t="str">
        <f>TEXT(Table1[[#This Row],[Invoice Date]],"mmm")</f>
        <v>Dec</v>
      </c>
      <c r="Q9566" s="27">
        <f>WEEKNUM(Table1[[#This Row],[Invoice Date]]) + IF(YEAR(Table1[[#This Row],[Invoice Date]])=2021, 52, 0)</f>
        <v>104</v>
      </c>
    </row>
    <row r="9567" spans="2:17" ht="14.25" customHeight="1" x14ac:dyDescent="0.3">
      <c r="B9567" s="4" t="s">
        <v>26</v>
      </c>
      <c r="C9567" s="33">
        <v>1197831</v>
      </c>
      <c r="D9567" s="5">
        <v>44553</v>
      </c>
      <c r="E9567" s="4" t="s">
        <v>48</v>
      </c>
      <c r="F9567" s="4" t="s">
        <v>72</v>
      </c>
      <c r="G9567" s="4" t="s">
        <v>73</v>
      </c>
      <c r="H9567" s="6" t="s">
        <v>20</v>
      </c>
      <c r="I9567" s="7">
        <v>64</v>
      </c>
      <c r="J9567" s="8">
        <v>154</v>
      </c>
      <c r="K9567" s="9">
        <v>9856</v>
      </c>
      <c r="L9567" s="9">
        <v>4730.88</v>
      </c>
      <c r="M9567" s="10">
        <v>0.48</v>
      </c>
      <c r="N9567" s="4" t="s">
        <v>83</v>
      </c>
      <c r="O9567" s="4" t="str">
        <f>TEXT(Table1[[#This Row],[Invoice Date]],"yyyy")</f>
        <v>2021</v>
      </c>
      <c r="P9567" s="4" t="str">
        <f>TEXT(Table1[[#This Row],[Invoice Date]],"mmm")</f>
        <v>Dec</v>
      </c>
      <c r="Q9567" s="27">
        <f>WEEKNUM(Table1[[#This Row],[Invoice Date]]) + IF(YEAR(Table1[[#This Row],[Invoice Date]])=2021, 52, 0)</f>
        <v>104</v>
      </c>
    </row>
    <row r="9568" spans="2:17" ht="14.25" customHeight="1" x14ac:dyDescent="0.3">
      <c r="B9568" s="4" t="s">
        <v>26</v>
      </c>
      <c r="C9568" s="33">
        <v>1197831</v>
      </c>
      <c r="D9568" s="5">
        <v>44553</v>
      </c>
      <c r="E9568" s="4" t="s">
        <v>48</v>
      </c>
      <c r="F9568" s="4" t="s">
        <v>72</v>
      </c>
      <c r="G9568" s="4" t="s">
        <v>73</v>
      </c>
      <c r="H9568" s="6" t="s">
        <v>21</v>
      </c>
      <c r="I9568" s="7">
        <v>67</v>
      </c>
      <c r="J9568" s="8">
        <v>160</v>
      </c>
      <c r="K9568" s="9">
        <v>10720</v>
      </c>
      <c r="L9568" s="9">
        <v>5360</v>
      </c>
      <c r="M9568" s="10">
        <v>0.5</v>
      </c>
      <c r="N9568" s="4" t="s">
        <v>83</v>
      </c>
      <c r="O9568" s="4" t="str">
        <f>TEXT(Table1[[#This Row],[Invoice Date]],"yyyy")</f>
        <v>2021</v>
      </c>
      <c r="P9568" s="4" t="str">
        <f>TEXT(Table1[[#This Row],[Invoice Date]],"mmm")</f>
        <v>Dec</v>
      </c>
      <c r="Q9568" s="27">
        <f>WEEKNUM(Table1[[#This Row],[Invoice Date]]) + IF(YEAR(Table1[[#This Row],[Invoice Date]])=2021, 52, 0)</f>
        <v>104</v>
      </c>
    </row>
    <row r="9569" spans="2:17" ht="14.25" customHeight="1" x14ac:dyDescent="0.3">
      <c r="B9569" s="4" t="s">
        <v>30</v>
      </c>
      <c r="C9569" s="34">
        <v>1128299</v>
      </c>
      <c r="D9569" s="5">
        <v>44553</v>
      </c>
      <c r="E9569" s="4" t="s">
        <v>31</v>
      </c>
      <c r="F9569" s="4" t="s">
        <v>80</v>
      </c>
      <c r="G9569" s="4" t="s">
        <v>63</v>
      </c>
      <c r="H9569" s="6" t="s">
        <v>20</v>
      </c>
      <c r="I9569" s="7">
        <v>67</v>
      </c>
      <c r="J9569" s="8">
        <v>165</v>
      </c>
      <c r="K9569" s="9">
        <v>11055</v>
      </c>
      <c r="L9569" s="9">
        <v>4974.7499999999991</v>
      </c>
      <c r="M9569" s="10">
        <v>0.44999999999999996</v>
      </c>
      <c r="N9569" s="4" t="s">
        <v>83</v>
      </c>
      <c r="O9569" s="4" t="str">
        <f>TEXT(Table1[[#This Row],[Invoice Date]],"yyyy")</f>
        <v>2021</v>
      </c>
      <c r="P9569" s="4" t="str">
        <f>TEXT(Table1[[#This Row],[Invoice Date]],"mmm")</f>
        <v>Dec</v>
      </c>
      <c r="Q9569" s="27">
        <f>WEEKNUM(Table1[[#This Row],[Invoice Date]]) + IF(YEAR(Table1[[#This Row],[Invoice Date]])=2021, 52, 0)</f>
        <v>104</v>
      </c>
    </row>
    <row r="9570" spans="2:17" ht="14.25" customHeight="1" x14ac:dyDescent="0.3">
      <c r="B9570" s="4" t="s">
        <v>30</v>
      </c>
      <c r="C9570" s="34">
        <v>1128299</v>
      </c>
      <c r="D9570" s="5">
        <v>44553</v>
      </c>
      <c r="E9570" s="4" t="s">
        <v>31</v>
      </c>
      <c r="F9570" s="4" t="s">
        <v>80</v>
      </c>
      <c r="G9570" s="4" t="s">
        <v>63</v>
      </c>
      <c r="H9570" s="6" t="s">
        <v>23</v>
      </c>
      <c r="I9570" s="7">
        <v>55</v>
      </c>
      <c r="J9570" s="8">
        <v>201</v>
      </c>
      <c r="K9570" s="9">
        <v>11055</v>
      </c>
      <c r="L9570" s="9">
        <v>3758.7</v>
      </c>
      <c r="M9570" s="10">
        <v>0.33999999999999997</v>
      </c>
      <c r="N9570" s="4" t="s">
        <v>24</v>
      </c>
      <c r="O9570" s="4" t="str">
        <f>TEXT(Table1[[#This Row],[Invoice Date]],"yyyy")</f>
        <v>2021</v>
      </c>
      <c r="P9570" s="4" t="str">
        <f>TEXT(Table1[[#This Row],[Invoice Date]],"mmm")</f>
        <v>Dec</v>
      </c>
      <c r="Q9570" s="27">
        <f>WEEKNUM(Table1[[#This Row],[Invoice Date]]) + IF(YEAR(Table1[[#This Row],[Invoice Date]])=2021, 52, 0)</f>
        <v>104</v>
      </c>
    </row>
    <row r="9571" spans="2:17" ht="14.25" customHeight="1" x14ac:dyDescent="0.3">
      <c r="B9571" s="4" t="s">
        <v>30</v>
      </c>
      <c r="C9571" s="34">
        <v>1128299</v>
      </c>
      <c r="D9571" s="5">
        <v>44553</v>
      </c>
      <c r="E9571" s="4" t="s">
        <v>31</v>
      </c>
      <c r="F9571" s="4" t="s">
        <v>80</v>
      </c>
      <c r="G9571" s="4" t="s">
        <v>63</v>
      </c>
      <c r="H9571" s="6" t="s">
        <v>17</v>
      </c>
      <c r="I9571" s="7">
        <v>61</v>
      </c>
      <c r="J9571" s="8">
        <v>188</v>
      </c>
      <c r="K9571" s="9">
        <v>11468</v>
      </c>
      <c r="L9571" s="9">
        <v>5504.6399999999994</v>
      </c>
      <c r="M9571" s="10">
        <v>0.48</v>
      </c>
      <c r="N9571" s="4" t="s">
        <v>83</v>
      </c>
      <c r="O9571" s="4" t="str">
        <f>TEXT(Table1[[#This Row],[Invoice Date]],"yyyy")</f>
        <v>2021</v>
      </c>
      <c r="P9571" s="4" t="str">
        <f>TEXT(Table1[[#This Row],[Invoice Date]],"mmm")</f>
        <v>Dec</v>
      </c>
      <c r="Q9571" s="27">
        <f>WEEKNUM(Table1[[#This Row],[Invoice Date]]) + IF(YEAR(Table1[[#This Row],[Invoice Date]])=2021, 52, 0)</f>
        <v>104</v>
      </c>
    </row>
    <row r="9572" spans="2:17" ht="14.25" customHeight="1" x14ac:dyDescent="0.3">
      <c r="B9572" s="4" t="s">
        <v>30</v>
      </c>
      <c r="C9572" s="34">
        <v>1128299</v>
      </c>
      <c r="D9572" s="5">
        <v>44553</v>
      </c>
      <c r="E9572" s="4" t="s">
        <v>31</v>
      </c>
      <c r="F9572" s="4" t="s">
        <v>80</v>
      </c>
      <c r="G9572" s="4" t="s">
        <v>63</v>
      </c>
      <c r="H9572" s="6" t="s">
        <v>17</v>
      </c>
      <c r="I9572" s="7">
        <v>51</v>
      </c>
      <c r="J9572" s="8">
        <v>225</v>
      </c>
      <c r="K9572" s="9">
        <v>11475</v>
      </c>
      <c r="L9572" s="9">
        <v>4819.5</v>
      </c>
      <c r="M9572" s="10">
        <v>0.42</v>
      </c>
      <c r="N9572" s="4" t="s">
        <v>24</v>
      </c>
      <c r="O9572" s="4" t="str">
        <f>TEXT(Table1[[#This Row],[Invoice Date]],"yyyy")</f>
        <v>2021</v>
      </c>
      <c r="P9572" s="4" t="str">
        <f>TEXT(Table1[[#This Row],[Invoice Date]],"mmm")</f>
        <v>Dec</v>
      </c>
      <c r="Q9572" s="27">
        <f>WEEKNUM(Table1[[#This Row],[Invoice Date]]) + IF(YEAR(Table1[[#This Row],[Invoice Date]])=2021, 52, 0)</f>
        <v>104</v>
      </c>
    </row>
    <row r="9573" spans="2:17" ht="14.25" customHeight="1" x14ac:dyDescent="0.3">
      <c r="B9573" s="4" t="s">
        <v>14</v>
      </c>
      <c r="C9573" s="33">
        <v>1185732</v>
      </c>
      <c r="D9573" s="5">
        <v>44553</v>
      </c>
      <c r="E9573" s="4" t="s">
        <v>48</v>
      </c>
      <c r="F9573" s="4" t="s">
        <v>72</v>
      </c>
      <c r="G9573" s="4" t="s">
        <v>73</v>
      </c>
      <c r="H9573" s="6" t="s">
        <v>19</v>
      </c>
      <c r="I9573" s="7">
        <v>54</v>
      </c>
      <c r="J9573" s="8">
        <v>225</v>
      </c>
      <c r="K9573" s="9">
        <v>12150</v>
      </c>
      <c r="L9573" s="9">
        <v>4981.5</v>
      </c>
      <c r="M9573" s="10">
        <v>0.41</v>
      </c>
      <c r="N9573" s="4" t="s">
        <v>24</v>
      </c>
      <c r="O9573" s="4" t="str">
        <f>TEXT(Table1[[#This Row],[Invoice Date]],"yyyy")</f>
        <v>2021</v>
      </c>
      <c r="P9573" s="4" t="str">
        <f>TEXT(Table1[[#This Row],[Invoice Date]],"mmm")</f>
        <v>Dec</v>
      </c>
      <c r="Q9573" s="27">
        <f>WEEKNUM(Table1[[#This Row],[Invoice Date]]) + IF(YEAR(Table1[[#This Row],[Invoice Date]])=2021, 52, 0)</f>
        <v>104</v>
      </c>
    </row>
    <row r="9574" spans="2:17" ht="14.25" customHeight="1" x14ac:dyDescent="0.3">
      <c r="B9574" s="4" t="s">
        <v>14</v>
      </c>
      <c r="C9574" s="33">
        <v>1185732</v>
      </c>
      <c r="D9574" s="5">
        <v>44553</v>
      </c>
      <c r="E9574" s="4" t="s">
        <v>48</v>
      </c>
      <c r="F9574" s="4" t="s">
        <v>72</v>
      </c>
      <c r="G9574" s="4" t="s">
        <v>73</v>
      </c>
      <c r="H9574" s="6" t="s">
        <v>17</v>
      </c>
      <c r="I9574" s="7">
        <v>49</v>
      </c>
      <c r="J9574" s="8">
        <v>248</v>
      </c>
      <c r="K9574" s="9">
        <v>12152</v>
      </c>
      <c r="L9574" s="9">
        <v>4860.7999999999993</v>
      </c>
      <c r="M9574" s="10">
        <v>0.39999999999999997</v>
      </c>
      <c r="N9574" s="4" t="s">
        <v>24</v>
      </c>
      <c r="O9574" s="4" t="str">
        <f>TEXT(Table1[[#This Row],[Invoice Date]],"yyyy")</f>
        <v>2021</v>
      </c>
      <c r="P9574" s="4" t="str">
        <f>TEXT(Table1[[#This Row],[Invoice Date]],"mmm")</f>
        <v>Dec</v>
      </c>
      <c r="Q9574" s="27">
        <f>WEEKNUM(Table1[[#This Row],[Invoice Date]]) + IF(YEAR(Table1[[#This Row],[Invoice Date]])=2021, 52, 0)</f>
        <v>104</v>
      </c>
    </row>
    <row r="9575" spans="2:17" ht="14.25" customHeight="1" x14ac:dyDescent="0.3">
      <c r="B9575" s="4" t="s">
        <v>26</v>
      </c>
      <c r="C9575" s="33">
        <v>1197831</v>
      </c>
      <c r="D9575" s="5">
        <v>44553</v>
      </c>
      <c r="E9575" s="4" t="s">
        <v>48</v>
      </c>
      <c r="F9575" s="4" t="s">
        <v>72</v>
      </c>
      <c r="G9575" s="4" t="s">
        <v>73</v>
      </c>
      <c r="H9575" s="6" t="s">
        <v>23</v>
      </c>
      <c r="I9575" s="7">
        <v>82</v>
      </c>
      <c r="J9575" s="8">
        <v>150</v>
      </c>
      <c r="K9575" s="9">
        <v>12300</v>
      </c>
      <c r="L9575" s="9">
        <v>5289</v>
      </c>
      <c r="M9575" s="10">
        <v>0.43</v>
      </c>
      <c r="N9575" s="4" t="s">
        <v>83</v>
      </c>
      <c r="O9575" s="4" t="str">
        <f>TEXT(Table1[[#This Row],[Invoice Date]],"yyyy")</f>
        <v>2021</v>
      </c>
      <c r="P9575" s="4" t="str">
        <f>TEXT(Table1[[#This Row],[Invoice Date]],"mmm")</f>
        <v>Dec</v>
      </c>
      <c r="Q9575" s="27">
        <f>WEEKNUM(Table1[[#This Row],[Invoice Date]]) + IF(YEAR(Table1[[#This Row],[Invoice Date]])=2021, 52, 0)</f>
        <v>104</v>
      </c>
    </row>
    <row r="9576" spans="2:17" ht="14.25" customHeight="1" x14ac:dyDescent="0.3">
      <c r="B9576" s="4" t="s">
        <v>26</v>
      </c>
      <c r="C9576" s="33">
        <v>1197831</v>
      </c>
      <c r="D9576" s="5">
        <v>44553</v>
      </c>
      <c r="E9576" s="4" t="s">
        <v>48</v>
      </c>
      <c r="F9576" s="4" t="s">
        <v>72</v>
      </c>
      <c r="G9576" s="4" t="s">
        <v>73</v>
      </c>
      <c r="H9576" s="6" t="s">
        <v>23</v>
      </c>
      <c r="I9576" s="7">
        <v>65</v>
      </c>
      <c r="J9576" s="8">
        <v>190</v>
      </c>
      <c r="K9576" s="9">
        <v>12350</v>
      </c>
      <c r="L9576" s="9">
        <v>4322.5</v>
      </c>
      <c r="M9576" s="10">
        <v>0.35</v>
      </c>
      <c r="N9576" s="4" t="s">
        <v>24</v>
      </c>
      <c r="O9576" s="4" t="str">
        <f>TEXT(Table1[[#This Row],[Invoice Date]],"yyyy")</f>
        <v>2021</v>
      </c>
      <c r="P9576" s="4" t="str">
        <f>TEXT(Table1[[#This Row],[Invoice Date]],"mmm")</f>
        <v>Dec</v>
      </c>
      <c r="Q9576" s="27">
        <f>WEEKNUM(Table1[[#This Row],[Invoice Date]]) + IF(YEAR(Table1[[#This Row],[Invoice Date]])=2021, 52, 0)</f>
        <v>104</v>
      </c>
    </row>
    <row r="9577" spans="2:17" ht="14.25" customHeight="1" x14ac:dyDescent="0.3">
      <c r="B9577" s="4" t="s">
        <v>30</v>
      </c>
      <c r="C9577" s="34">
        <v>1128299</v>
      </c>
      <c r="D9577" s="5">
        <v>44553</v>
      </c>
      <c r="E9577" s="4" t="s">
        <v>31</v>
      </c>
      <c r="F9577" s="4" t="s">
        <v>80</v>
      </c>
      <c r="G9577" s="4" t="s">
        <v>63</v>
      </c>
      <c r="H9577" s="6" t="s">
        <v>19</v>
      </c>
      <c r="I9577" s="7">
        <v>56</v>
      </c>
      <c r="J9577" s="8">
        <v>233</v>
      </c>
      <c r="K9577" s="9">
        <v>13048</v>
      </c>
      <c r="L9577" s="9">
        <v>5219.2</v>
      </c>
      <c r="M9577" s="10">
        <v>0.39999999999999997</v>
      </c>
      <c r="N9577" s="4" t="s">
        <v>24</v>
      </c>
      <c r="O9577" s="4" t="str">
        <f>TEXT(Table1[[#This Row],[Invoice Date]],"yyyy")</f>
        <v>2021</v>
      </c>
      <c r="P9577" s="4" t="str">
        <f>TEXT(Table1[[#This Row],[Invoice Date]],"mmm")</f>
        <v>Dec</v>
      </c>
      <c r="Q9577" s="27">
        <f>WEEKNUM(Table1[[#This Row],[Invoice Date]]) + IF(YEAR(Table1[[#This Row],[Invoice Date]])=2021, 52, 0)</f>
        <v>104</v>
      </c>
    </row>
    <row r="9578" spans="2:17" ht="14.25" customHeight="1" x14ac:dyDescent="0.3">
      <c r="B9578" s="4" t="s">
        <v>30</v>
      </c>
      <c r="C9578" s="34">
        <v>1128299</v>
      </c>
      <c r="D9578" s="5">
        <v>44553</v>
      </c>
      <c r="E9578" s="4" t="s">
        <v>31</v>
      </c>
      <c r="F9578" s="4" t="s">
        <v>80</v>
      </c>
      <c r="G9578" s="4" t="s">
        <v>63</v>
      </c>
      <c r="H9578" s="6" t="s">
        <v>23</v>
      </c>
      <c r="I9578" s="7">
        <v>77</v>
      </c>
      <c r="J9578" s="8">
        <v>173</v>
      </c>
      <c r="K9578" s="9">
        <v>13321</v>
      </c>
      <c r="L9578" s="9">
        <v>5328.4000000000005</v>
      </c>
      <c r="M9578" s="10">
        <v>0.4</v>
      </c>
      <c r="N9578" s="4" t="s">
        <v>83</v>
      </c>
      <c r="O9578" s="4" t="str">
        <f>TEXT(Table1[[#This Row],[Invoice Date]],"yyyy")</f>
        <v>2021</v>
      </c>
      <c r="P9578" s="4" t="str">
        <f>TEXT(Table1[[#This Row],[Invoice Date]],"mmm")</f>
        <v>Dec</v>
      </c>
      <c r="Q9578" s="27">
        <f>WEEKNUM(Table1[[#This Row],[Invoice Date]]) + IF(YEAR(Table1[[#This Row],[Invoice Date]])=2021, 52, 0)</f>
        <v>104</v>
      </c>
    </row>
    <row r="9579" spans="2:17" ht="14.25" customHeight="1" x14ac:dyDescent="0.3">
      <c r="B9579" s="4" t="s">
        <v>14</v>
      </c>
      <c r="C9579" s="33">
        <v>1185732</v>
      </c>
      <c r="D9579" s="5">
        <v>44553</v>
      </c>
      <c r="E9579" s="4" t="s">
        <v>48</v>
      </c>
      <c r="F9579" s="4" t="s">
        <v>72</v>
      </c>
      <c r="G9579" s="4" t="s">
        <v>73</v>
      </c>
      <c r="H9579" s="6" t="s">
        <v>17</v>
      </c>
      <c r="I9579" s="7">
        <v>60</v>
      </c>
      <c r="J9579" s="8">
        <v>225</v>
      </c>
      <c r="K9579" s="9">
        <v>13500</v>
      </c>
      <c r="L9579" s="9">
        <v>6345</v>
      </c>
      <c r="M9579" s="10">
        <v>0.47</v>
      </c>
      <c r="N9579" s="4" t="s">
        <v>83</v>
      </c>
      <c r="O9579" s="4" t="str">
        <f>TEXT(Table1[[#This Row],[Invoice Date]],"yyyy")</f>
        <v>2021</v>
      </c>
      <c r="P9579" s="4" t="str">
        <f>TEXT(Table1[[#This Row],[Invoice Date]],"mmm")</f>
        <v>Dec</v>
      </c>
      <c r="Q9579" s="27">
        <f>WEEKNUM(Table1[[#This Row],[Invoice Date]]) + IF(YEAR(Table1[[#This Row],[Invoice Date]])=2021, 52, 0)</f>
        <v>104</v>
      </c>
    </row>
    <row r="9580" spans="2:17" ht="14.25" customHeight="1" x14ac:dyDescent="0.3">
      <c r="B9580" s="4" t="s">
        <v>30</v>
      </c>
      <c r="C9580" s="34">
        <v>1128299</v>
      </c>
      <c r="D9580" s="5">
        <v>44553</v>
      </c>
      <c r="E9580" s="4" t="s">
        <v>31</v>
      </c>
      <c r="F9580" s="4" t="s">
        <v>80</v>
      </c>
      <c r="G9580" s="4" t="s">
        <v>63</v>
      </c>
      <c r="H9580" s="6" t="s">
        <v>19</v>
      </c>
      <c r="I9580" s="7">
        <v>72</v>
      </c>
      <c r="J9580" s="8">
        <v>218</v>
      </c>
      <c r="K9580" s="9">
        <v>15696</v>
      </c>
      <c r="L9580" s="9">
        <v>7377.12</v>
      </c>
      <c r="M9580" s="10">
        <v>0.47</v>
      </c>
      <c r="N9580" s="4" t="s">
        <v>83</v>
      </c>
      <c r="O9580" s="4" t="str">
        <f>TEXT(Table1[[#This Row],[Invoice Date]],"yyyy")</f>
        <v>2021</v>
      </c>
      <c r="P9580" s="4" t="str">
        <f>TEXT(Table1[[#This Row],[Invoice Date]],"mmm")</f>
        <v>Dec</v>
      </c>
      <c r="Q9580" s="27">
        <f>WEEKNUM(Table1[[#This Row],[Invoice Date]]) + IF(YEAR(Table1[[#This Row],[Invoice Date]])=2021, 52, 0)</f>
        <v>104</v>
      </c>
    </row>
    <row r="9581" spans="2:17" ht="14.25" customHeight="1" x14ac:dyDescent="0.3">
      <c r="B9581" s="4" t="s">
        <v>14</v>
      </c>
      <c r="C9581" s="33">
        <v>1185732</v>
      </c>
      <c r="D9581" s="5">
        <v>44553</v>
      </c>
      <c r="E9581" s="4" t="s">
        <v>48</v>
      </c>
      <c r="F9581" s="4" t="s">
        <v>72</v>
      </c>
      <c r="G9581" s="4" t="s">
        <v>73</v>
      </c>
      <c r="H9581" s="6" t="s">
        <v>19</v>
      </c>
      <c r="I9581" s="7">
        <v>74</v>
      </c>
      <c r="J9581" s="8">
        <v>225</v>
      </c>
      <c r="K9581" s="9">
        <v>16650</v>
      </c>
      <c r="L9581" s="9">
        <v>7492.4999999999991</v>
      </c>
      <c r="M9581" s="10">
        <v>0.44999999999999996</v>
      </c>
      <c r="N9581" s="4" t="s">
        <v>83</v>
      </c>
      <c r="O9581" s="4" t="str">
        <f>TEXT(Table1[[#This Row],[Invoice Date]],"yyyy")</f>
        <v>2021</v>
      </c>
      <c r="P9581" s="4" t="str">
        <f>TEXT(Table1[[#This Row],[Invoice Date]],"mmm")</f>
        <v>Dec</v>
      </c>
      <c r="Q9581" s="27">
        <f>WEEKNUM(Table1[[#This Row],[Invoice Date]]) + IF(YEAR(Table1[[#This Row],[Invoice Date]])=2021, 52, 0)</f>
        <v>104</v>
      </c>
    </row>
    <row r="9582" spans="2:17" ht="14.25" customHeight="1" x14ac:dyDescent="0.3">
      <c r="B9582" s="4" t="s">
        <v>61</v>
      </c>
      <c r="C9582" s="33">
        <v>1185731</v>
      </c>
      <c r="D9582" s="5">
        <v>44553</v>
      </c>
      <c r="E9582" s="4" t="s">
        <v>15</v>
      </c>
      <c r="F9582" s="4" t="s">
        <v>62</v>
      </c>
      <c r="G9582" s="4" t="s">
        <v>63</v>
      </c>
      <c r="H9582" s="6" t="s">
        <v>20</v>
      </c>
      <c r="I9582" s="7">
        <v>45</v>
      </c>
      <c r="J9582" s="8">
        <v>225</v>
      </c>
      <c r="K9582" s="9">
        <v>101250</v>
      </c>
      <c r="L9582" s="9">
        <v>40500</v>
      </c>
      <c r="M9582" s="10">
        <v>0.39999999999999997</v>
      </c>
      <c r="N9582" s="4" t="s">
        <v>24</v>
      </c>
      <c r="O9582" s="4" t="str">
        <f>TEXT(Table1[[#This Row],[Invoice Date]],"yyyy")</f>
        <v>2021</v>
      </c>
      <c r="P9582" s="4" t="str">
        <f>TEXT(Table1[[#This Row],[Invoice Date]],"mmm")</f>
        <v>Dec</v>
      </c>
      <c r="Q9582" s="27">
        <f>WEEKNUM(Table1[[#This Row],[Invoice Date]]) + IF(YEAR(Table1[[#This Row],[Invoice Date]])=2021, 52, 0)</f>
        <v>104</v>
      </c>
    </row>
    <row r="9583" spans="2:17" ht="14.25" customHeight="1" x14ac:dyDescent="0.3">
      <c r="B9583" s="4" t="s">
        <v>14</v>
      </c>
      <c r="C9583" s="33">
        <v>1185732</v>
      </c>
      <c r="D9583" s="5">
        <v>44553</v>
      </c>
      <c r="E9583" s="4" t="s">
        <v>15</v>
      </c>
      <c r="F9583" s="4" t="s">
        <v>40</v>
      </c>
      <c r="G9583" s="4" t="s">
        <v>41</v>
      </c>
      <c r="H9583" s="6" t="s">
        <v>20</v>
      </c>
      <c r="I9583" s="7">
        <v>60.000000000000007</v>
      </c>
      <c r="J9583" s="8">
        <v>195</v>
      </c>
      <c r="K9583" s="9">
        <v>117000.00000000001</v>
      </c>
      <c r="L9583" s="9">
        <v>46800</v>
      </c>
      <c r="M9583" s="10">
        <v>0.39999999999999997</v>
      </c>
      <c r="N9583" s="4" t="s">
        <v>24</v>
      </c>
      <c r="O9583" s="4" t="str">
        <f>TEXT(Table1[[#This Row],[Invoice Date]],"yyyy")</f>
        <v>2021</v>
      </c>
      <c r="P9583" s="4" t="str">
        <f>TEXT(Table1[[#This Row],[Invoice Date]],"mmm")</f>
        <v>Dec</v>
      </c>
      <c r="Q9583" s="27">
        <f>WEEKNUM(Table1[[#This Row],[Invoice Date]]) + IF(YEAR(Table1[[#This Row],[Invoice Date]])=2021, 52, 0)</f>
        <v>104</v>
      </c>
    </row>
    <row r="9584" spans="2:17" ht="14.25" customHeight="1" x14ac:dyDescent="0.3">
      <c r="B9584" s="4" t="s">
        <v>26</v>
      </c>
      <c r="C9584" s="33">
        <v>1197831</v>
      </c>
      <c r="D9584" s="5">
        <v>44553</v>
      </c>
      <c r="E9584" s="4" t="s">
        <v>48</v>
      </c>
      <c r="F9584" s="4" t="s">
        <v>72</v>
      </c>
      <c r="G9584" s="4" t="s">
        <v>73</v>
      </c>
      <c r="H9584" s="6" t="s">
        <v>22</v>
      </c>
      <c r="I9584" s="7">
        <v>80.000000000000014</v>
      </c>
      <c r="J9584" s="8">
        <v>475</v>
      </c>
      <c r="K9584" s="9">
        <v>380000.00000000006</v>
      </c>
      <c r="L9584" s="9">
        <v>152000.00000000003</v>
      </c>
      <c r="M9584" s="10">
        <v>0.4</v>
      </c>
      <c r="N9584" s="4" t="s">
        <v>18</v>
      </c>
      <c r="O9584" s="4" t="str">
        <f>TEXT(Table1[[#This Row],[Invoice Date]],"yyyy")</f>
        <v>2021</v>
      </c>
      <c r="P9584" s="4" t="str">
        <f>TEXT(Table1[[#This Row],[Invoice Date]],"mmm")</f>
        <v>Dec</v>
      </c>
      <c r="Q9584" s="27">
        <f>WEEKNUM(Table1[[#This Row],[Invoice Date]]) + IF(YEAR(Table1[[#This Row],[Invoice Date]])=2021, 52, 0)</f>
        <v>104</v>
      </c>
    </row>
    <row r="9585" spans="2:17" ht="14.25" customHeight="1" x14ac:dyDescent="0.3">
      <c r="B9585" s="4" t="s">
        <v>30</v>
      </c>
      <c r="C9585" s="34">
        <v>1128299</v>
      </c>
      <c r="D9585" s="5">
        <v>44553</v>
      </c>
      <c r="E9585" s="4" t="s">
        <v>31</v>
      </c>
      <c r="F9585" s="4" t="s">
        <v>80</v>
      </c>
      <c r="G9585" s="4" t="s">
        <v>63</v>
      </c>
      <c r="H9585" s="6" t="s">
        <v>22</v>
      </c>
      <c r="I9585" s="7">
        <v>80.000000000000014</v>
      </c>
      <c r="J9585" s="8">
        <v>475</v>
      </c>
      <c r="K9585" s="9">
        <v>380000.00000000006</v>
      </c>
      <c r="L9585" s="9">
        <v>152000.00000000003</v>
      </c>
      <c r="M9585" s="10">
        <v>0.4</v>
      </c>
      <c r="N9585" s="4" t="s">
        <v>18</v>
      </c>
      <c r="O9585" s="4" t="str">
        <f>TEXT(Table1[[#This Row],[Invoice Date]],"yyyy")</f>
        <v>2021</v>
      </c>
      <c r="P9585" s="4" t="str">
        <f>TEXT(Table1[[#This Row],[Invoice Date]],"mmm")</f>
        <v>Dec</v>
      </c>
      <c r="Q9585" s="27">
        <f>WEEKNUM(Table1[[#This Row],[Invoice Date]]) + IF(YEAR(Table1[[#This Row],[Invoice Date]])=2021, 52, 0)</f>
        <v>104</v>
      </c>
    </row>
    <row r="9586" spans="2:17" ht="14.25" customHeight="1" x14ac:dyDescent="0.3">
      <c r="B9586" s="4" t="s">
        <v>26</v>
      </c>
      <c r="C9586" s="33">
        <v>1197831</v>
      </c>
      <c r="D9586" s="5">
        <v>44553</v>
      </c>
      <c r="E9586" s="4" t="s">
        <v>48</v>
      </c>
      <c r="F9586" s="4" t="s">
        <v>72</v>
      </c>
      <c r="G9586" s="4" t="s">
        <v>73</v>
      </c>
      <c r="H9586" s="6" t="s">
        <v>20</v>
      </c>
      <c r="I9586" s="7">
        <v>70.000000000000014</v>
      </c>
      <c r="J9586" s="8">
        <v>550</v>
      </c>
      <c r="K9586" s="9">
        <v>385000.00000000006</v>
      </c>
      <c r="L9586" s="9">
        <v>134750</v>
      </c>
      <c r="M9586" s="10">
        <v>0.35</v>
      </c>
      <c r="N9586" s="4" t="s">
        <v>18</v>
      </c>
      <c r="O9586" s="4" t="str">
        <f>TEXT(Table1[[#This Row],[Invoice Date]],"yyyy")</f>
        <v>2021</v>
      </c>
      <c r="P9586" s="4" t="str">
        <f>TEXT(Table1[[#This Row],[Invoice Date]],"mmm")</f>
        <v>Dec</v>
      </c>
      <c r="Q9586" s="27">
        <f>WEEKNUM(Table1[[#This Row],[Invoice Date]]) + IF(YEAR(Table1[[#This Row],[Invoice Date]])=2021, 52, 0)</f>
        <v>104</v>
      </c>
    </row>
    <row r="9587" spans="2:17" ht="14.25" customHeight="1" x14ac:dyDescent="0.3">
      <c r="B9587" s="4" t="s">
        <v>26</v>
      </c>
      <c r="C9587" s="33">
        <v>1197831</v>
      </c>
      <c r="D9587" s="5">
        <v>44553</v>
      </c>
      <c r="E9587" s="4" t="s">
        <v>48</v>
      </c>
      <c r="F9587" s="4" t="s">
        <v>72</v>
      </c>
      <c r="G9587" s="4" t="s">
        <v>73</v>
      </c>
      <c r="H9587" s="6" t="s">
        <v>21</v>
      </c>
      <c r="I9587" s="7">
        <v>70.000000000000014</v>
      </c>
      <c r="J9587" s="8">
        <v>550</v>
      </c>
      <c r="K9587" s="9">
        <v>385000.00000000006</v>
      </c>
      <c r="L9587" s="9">
        <v>134750</v>
      </c>
      <c r="M9587" s="10">
        <v>0.35</v>
      </c>
      <c r="N9587" s="4" t="s">
        <v>18</v>
      </c>
      <c r="O9587" s="4" t="str">
        <f>TEXT(Table1[[#This Row],[Invoice Date]],"yyyy")</f>
        <v>2021</v>
      </c>
      <c r="P9587" s="4" t="str">
        <f>TEXT(Table1[[#This Row],[Invoice Date]],"mmm")</f>
        <v>Dec</v>
      </c>
      <c r="Q9587" s="27">
        <f>WEEKNUM(Table1[[#This Row],[Invoice Date]]) + IF(YEAR(Table1[[#This Row],[Invoice Date]])=2021, 52, 0)</f>
        <v>104</v>
      </c>
    </row>
    <row r="9588" spans="2:17" ht="14.25" customHeight="1" x14ac:dyDescent="0.3">
      <c r="B9588" s="4" t="s">
        <v>30</v>
      </c>
      <c r="C9588" s="34">
        <v>1128299</v>
      </c>
      <c r="D9588" s="5">
        <v>44553</v>
      </c>
      <c r="E9588" s="4" t="s">
        <v>31</v>
      </c>
      <c r="F9588" s="4" t="s">
        <v>80</v>
      </c>
      <c r="G9588" s="4" t="s">
        <v>63</v>
      </c>
      <c r="H9588" s="6" t="s">
        <v>20</v>
      </c>
      <c r="I9588" s="7">
        <v>70.000000000000014</v>
      </c>
      <c r="J9588" s="8">
        <v>550</v>
      </c>
      <c r="K9588" s="9">
        <v>385000.00000000006</v>
      </c>
      <c r="L9588" s="9">
        <v>134750</v>
      </c>
      <c r="M9588" s="10">
        <v>0.35</v>
      </c>
      <c r="N9588" s="4" t="s">
        <v>18</v>
      </c>
      <c r="O9588" s="4" t="str">
        <f>TEXT(Table1[[#This Row],[Invoice Date]],"yyyy")</f>
        <v>2021</v>
      </c>
      <c r="P9588" s="4" t="str">
        <f>TEXT(Table1[[#This Row],[Invoice Date]],"mmm")</f>
        <v>Dec</v>
      </c>
      <c r="Q9588" s="27">
        <f>WEEKNUM(Table1[[#This Row],[Invoice Date]]) + IF(YEAR(Table1[[#This Row],[Invoice Date]])=2021, 52, 0)</f>
        <v>104</v>
      </c>
    </row>
    <row r="9589" spans="2:17" ht="14.25" customHeight="1" x14ac:dyDescent="0.3">
      <c r="B9589" s="4" t="s">
        <v>30</v>
      </c>
      <c r="C9589" s="34">
        <v>1128299</v>
      </c>
      <c r="D9589" s="5">
        <v>44553</v>
      </c>
      <c r="E9589" s="4" t="s">
        <v>31</v>
      </c>
      <c r="F9589" s="4" t="s">
        <v>80</v>
      </c>
      <c r="G9589" s="4" t="s">
        <v>63</v>
      </c>
      <c r="H9589" s="6" t="s">
        <v>21</v>
      </c>
      <c r="I9589" s="7">
        <v>70.000000000000014</v>
      </c>
      <c r="J9589" s="8">
        <v>550</v>
      </c>
      <c r="K9589" s="9">
        <v>385000.00000000006</v>
      </c>
      <c r="L9589" s="9">
        <v>134750</v>
      </c>
      <c r="M9589" s="10">
        <v>0.35</v>
      </c>
      <c r="N9589" s="4" t="s">
        <v>18</v>
      </c>
      <c r="O9589" s="4" t="str">
        <f>TEXT(Table1[[#This Row],[Invoice Date]],"yyyy")</f>
        <v>2021</v>
      </c>
      <c r="P9589" s="4" t="str">
        <f>TEXT(Table1[[#This Row],[Invoice Date]],"mmm")</f>
        <v>Dec</v>
      </c>
      <c r="Q9589" s="27">
        <f>WEEKNUM(Table1[[#This Row],[Invoice Date]]) + IF(YEAR(Table1[[#This Row],[Invoice Date]])=2021, 52, 0)</f>
        <v>104</v>
      </c>
    </row>
    <row r="9590" spans="2:17" ht="14.25" customHeight="1" x14ac:dyDescent="0.3">
      <c r="B9590" s="4" t="s">
        <v>14</v>
      </c>
      <c r="C9590" s="33">
        <v>1185732</v>
      </c>
      <c r="D9590" s="5">
        <v>44553</v>
      </c>
      <c r="E9590" s="4" t="s">
        <v>48</v>
      </c>
      <c r="F9590" s="4" t="s">
        <v>72</v>
      </c>
      <c r="G9590" s="4" t="s">
        <v>73</v>
      </c>
      <c r="H9590" s="6" t="s">
        <v>17</v>
      </c>
      <c r="I9590" s="7">
        <v>65.000000000000014</v>
      </c>
      <c r="J9590" s="8">
        <v>750</v>
      </c>
      <c r="K9590" s="9">
        <v>487500.00000000012</v>
      </c>
      <c r="L9590" s="9">
        <v>170625.00000000003</v>
      </c>
      <c r="M9590" s="10">
        <v>0.35</v>
      </c>
      <c r="N9590" s="4" t="s">
        <v>18</v>
      </c>
      <c r="O9590" s="4" t="str">
        <f>TEXT(Table1[[#This Row],[Invoice Date]],"yyyy")</f>
        <v>2021</v>
      </c>
      <c r="P9590" s="4" t="str">
        <f>TEXT(Table1[[#This Row],[Invoice Date]],"mmm")</f>
        <v>Dec</v>
      </c>
      <c r="Q9590" s="27">
        <f>WEEKNUM(Table1[[#This Row],[Invoice Date]]) + IF(YEAR(Table1[[#This Row],[Invoice Date]])=2021, 52, 0)</f>
        <v>104</v>
      </c>
    </row>
    <row r="9591" spans="2:17" ht="14.25" customHeight="1" x14ac:dyDescent="0.3">
      <c r="B9591" s="4" t="s">
        <v>30</v>
      </c>
      <c r="C9591" s="34">
        <v>1128299</v>
      </c>
      <c r="D9591" s="5">
        <v>44553</v>
      </c>
      <c r="E9591" s="4" t="s">
        <v>31</v>
      </c>
      <c r="F9591" s="4" t="s">
        <v>80</v>
      </c>
      <c r="G9591" s="4" t="s">
        <v>63</v>
      </c>
      <c r="H9591" s="6" t="s">
        <v>17</v>
      </c>
      <c r="I9591" s="7">
        <v>65.000000000000014</v>
      </c>
      <c r="J9591" s="8">
        <v>750</v>
      </c>
      <c r="K9591" s="9">
        <v>487500.00000000012</v>
      </c>
      <c r="L9591" s="9">
        <v>170625.00000000003</v>
      </c>
      <c r="M9591" s="10">
        <v>0.35</v>
      </c>
      <c r="N9591" s="4" t="s">
        <v>18</v>
      </c>
      <c r="O9591" s="4" t="str">
        <f>TEXT(Table1[[#This Row],[Invoice Date]],"yyyy")</f>
        <v>2021</v>
      </c>
      <c r="P9591" s="4" t="str">
        <f>TEXT(Table1[[#This Row],[Invoice Date]],"mmm")</f>
        <v>Dec</v>
      </c>
      <c r="Q9591" s="27">
        <f>WEEKNUM(Table1[[#This Row],[Invoice Date]]) + IF(YEAR(Table1[[#This Row],[Invoice Date]])=2021, 52, 0)</f>
        <v>104</v>
      </c>
    </row>
    <row r="9592" spans="2:17" ht="14.25" customHeight="1" x14ac:dyDescent="0.3">
      <c r="B9592" s="4" t="s">
        <v>26</v>
      </c>
      <c r="C9592" s="33">
        <v>1197831</v>
      </c>
      <c r="D9592" s="5">
        <v>44553</v>
      </c>
      <c r="E9592" s="4" t="s">
        <v>48</v>
      </c>
      <c r="F9592" s="4" t="s">
        <v>72</v>
      </c>
      <c r="G9592" s="4" t="s">
        <v>73</v>
      </c>
      <c r="H9592" s="6" t="s">
        <v>23</v>
      </c>
      <c r="I9592" s="7">
        <v>85.000000000000014</v>
      </c>
      <c r="J9592" s="8">
        <v>575</v>
      </c>
      <c r="K9592" s="9">
        <v>488750.00000000006</v>
      </c>
      <c r="L9592" s="9">
        <v>146625</v>
      </c>
      <c r="M9592" s="10">
        <v>0.3</v>
      </c>
      <c r="N9592" s="4" t="s">
        <v>18</v>
      </c>
      <c r="O9592" s="4" t="str">
        <f>TEXT(Table1[[#This Row],[Invoice Date]],"yyyy")</f>
        <v>2021</v>
      </c>
      <c r="P9592" s="4" t="str">
        <f>TEXT(Table1[[#This Row],[Invoice Date]],"mmm")</f>
        <v>Dec</v>
      </c>
      <c r="Q9592" s="27">
        <f>WEEKNUM(Table1[[#This Row],[Invoice Date]]) + IF(YEAR(Table1[[#This Row],[Invoice Date]])=2021, 52, 0)</f>
        <v>104</v>
      </c>
    </row>
    <row r="9593" spans="2:17" ht="14.25" customHeight="1" x14ac:dyDescent="0.3">
      <c r="B9593" s="4" t="s">
        <v>30</v>
      </c>
      <c r="C9593" s="34">
        <v>1128299</v>
      </c>
      <c r="D9593" s="5">
        <v>44553</v>
      </c>
      <c r="E9593" s="4" t="s">
        <v>31</v>
      </c>
      <c r="F9593" s="4" t="s">
        <v>80</v>
      </c>
      <c r="G9593" s="4" t="s">
        <v>63</v>
      </c>
      <c r="H9593" s="6" t="s">
        <v>23</v>
      </c>
      <c r="I9593" s="7">
        <v>85.000000000000014</v>
      </c>
      <c r="J9593" s="8">
        <v>575</v>
      </c>
      <c r="K9593" s="9">
        <v>488750.00000000006</v>
      </c>
      <c r="L9593" s="9">
        <v>146625</v>
      </c>
      <c r="M9593" s="10">
        <v>0.3</v>
      </c>
      <c r="N9593" s="4" t="s">
        <v>18</v>
      </c>
      <c r="O9593" s="4" t="str">
        <f>TEXT(Table1[[#This Row],[Invoice Date]],"yyyy")</f>
        <v>2021</v>
      </c>
      <c r="P9593" s="4" t="str">
        <f>TEXT(Table1[[#This Row],[Invoice Date]],"mmm")</f>
        <v>Dec</v>
      </c>
      <c r="Q9593" s="27">
        <f>WEEKNUM(Table1[[#This Row],[Invoice Date]]) + IF(YEAR(Table1[[#This Row],[Invoice Date]])=2021, 52, 0)</f>
        <v>104</v>
      </c>
    </row>
    <row r="9594" spans="2:17" ht="14.25" customHeight="1" x14ac:dyDescent="0.3">
      <c r="B9594" s="4" t="s">
        <v>14</v>
      </c>
      <c r="C9594" s="33">
        <v>1185732</v>
      </c>
      <c r="D9594" s="5">
        <v>44553</v>
      </c>
      <c r="E9594" s="4" t="s">
        <v>48</v>
      </c>
      <c r="F9594" s="4" t="s">
        <v>72</v>
      </c>
      <c r="G9594" s="4" t="s">
        <v>73</v>
      </c>
      <c r="H9594" s="6" t="s">
        <v>19</v>
      </c>
      <c r="I9594" s="7">
        <v>75.000000000000028</v>
      </c>
      <c r="J9594" s="8">
        <v>750</v>
      </c>
      <c r="K9594" s="9">
        <v>562500.00000000023</v>
      </c>
      <c r="L9594" s="9">
        <v>196875.00000000006</v>
      </c>
      <c r="M9594" s="10">
        <v>0.35</v>
      </c>
      <c r="N9594" s="4" t="s">
        <v>18</v>
      </c>
      <c r="O9594" s="4" t="str">
        <f>TEXT(Table1[[#This Row],[Invoice Date]],"yyyy")</f>
        <v>2021</v>
      </c>
      <c r="P9594" s="4" t="str">
        <f>TEXT(Table1[[#This Row],[Invoice Date]],"mmm")</f>
        <v>Dec</v>
      </c>
      <c r="Q9594" s="27">
        <f>WEEKNUM(Table1[[#This Row],[Invoice Date]]) + IF(YEAR(Table1[[#This Row],[Invoice Date]])=2021, 52, 0)</f>
        <v>104</v>
      </c>
    </row>
    <row r="9595" spans="2:17" ht="14.25" customHeight="1" x14ac:dyDescent="0.3">
      <c r="B9595" s="4" t="s">
        <v>30</v>
      </c>
      <c r="C9595" s="34">
        <v>1128299</v>
      </c>
      <c r="D9595" s="5">
        <v>44553</v>
      </c>
      <c r="E9595" s="4" t="s">
        <v>31</v>
      </c>
      <c r="F9595" s="4" t="s">
        <v>80</v>
      </c>
      <c r="G9595" s="4" t="s">
        <v>63</v>
      </c>
      <c r="H9595" s="6" t="s">
        <v>19</v>
      </c>
      <c r="I9595" s="7">
        <v>75.000000000000028</v>
      </c>
      <c r="J9595" s="8">
        <v>750</v>
      </c>
      <c r="K9595" s="9">
        <v>562500.00000000023</v>
      </c>
      <c r="L9595" s="9">
        <v>196875.00000000006</v>
      </c>
      <c r="M9595" s="10">
        <v>0.35</v>
      </c>
      <c r="N9595" s="4" t="s">
        <v>18</v>
      </c>
      <c r="O9595" s="4" t="str">
        <f>TEXT(Table1[[#This Row],[Invoice Date]],"yyyy")</f>
        <v>2021</v>
      </c>
      <c r="P9595" s="4" t="str">
        <f>TEXT(Table1[[#This Row],[Invoice Date]],"mmm")</f>
        <v>Dec</v>
      </c>
      <c r="Q9595" s="27">
        <f>WEEKNUM(Table1[[#This Row],[Invoice Date]]) + IF(YEAR(Table1[[#This Row],[Invoice Date]])=2021, 52, 0)</f>
        <v>104</v>
      </c>
    </row>
    <row r="9596" spans="2:17" ht="14.25" customHeight="1" x14ac:dyDescent="0.3">
      <c r="B9596" s="4" t="s">
        <v>61</v>
      </c>
      <c r="C9596" s="33">
        <v>1185731</v>
      </c>
      <c r="D9596" s="5">
        <v>44554</v>
      </c>
      <c r="E9596" s="4" t="s">
        <v>15</v>
      </c>
      <c r="F9596" s="4" t="s">
        <v>62</v>
      </c>
      <c r="G9596" s="4" t="s">
        <v>63</v>
      </c>
      <c r="H9596" s="6" t="s">
        <v>21</v>
      </c>
      <c r="I9596" s="7">
        <v>41</v>
      </c>
      <c r="J9596" s="8">
        <v>51</v>
      </c>
      <c r="K9596" s="9">
        <v>2091</v>
      </c>
      <c r="L9596" s="9">
        <v>857.31</v>
      </c>
      <c r="M9596" s="10">
        <v>0.41</v>
      </c>
      <c r="N9596" s="4" t="s">
        <v>83</v>
      </c>
      <c r="O9596" s="4" t="str">
        <f>TEXT(Table1[[#This Row],[Invoice Date]],"yyyy")</f>
        <v>2021</v>
      </c>
      <c r="P9596" s="4" t="str">
        <f>TEXT(Table1[[#This Row],[Invoice Date]],"mmm")</f>
        <v>Dec</v>
      </c>
      <c r="Q9596" s="27">
        <f>WEEKNUM(Table1[[#This Row],[Invoice Date]]) + IF(YEAR(Table1[[#This Row],[Invoice Date]])=2021, 52, 0)</f>
        <v>104</v>
      </c>
    </row>
    <row r="9597" spans="2:17" ht="14.25" customHeight="1" x14ac:dyDescent="0.3">
      <c r="B9597" s="4" t="s">
        <v>14</v>
      </c>
      <c r="C9597" s="33">
        <v>1185732</v>
      </c>
      <c r="D9597" s="5">
        <v>44554</v>
      </c>
      <c r="E9597" s="4" t="s">
        <v>15</v>
      </c>
      <c r="F9597" s="4" t="s">
        <v>40</v>
      </c>
      <c r="G9597" s="4" t="s">
        <v>41</v>
      </c>
      <c r="H9597" s="6" t="s">
        <v>21</v>
      </c>
      <c r="I9597" s="7">
        <v>56</v>
      </c>
      <c r="J9597" s="8">
        <v>44</v>
      </c>
      <c r="K9597" s="9">
        <v>2464</v>
      </c>
      <c r="L9597" s="9">
        <v>1256.6400000000001</v>
      </c>
      <c r="M9597" s="10">
        <v>0.51</v>
      </c>
      <c r="N9597" s="4" t="s">
        <v>83</v>
      </c>
      <c r="O9597" s="4" t="str">
        <f>TEXT(Table1[[#This Row],[Invoice Date]],"yyyy")</f>
        <v>2021</v>
      </c>
      <c r="P9597" s="4" t="str">
        <f>TEXT(Table1[[#This Row],[Invoice Date]],"mmm")</f>
        <v>Dec</v>
      </c>
      <c r="Q9597" s="27">
        <f>WEEKNUM(Table1[[#This Row],[Invoice Date]]) + IF(YEAR(Table1[[#This Row],[Invoice Date]])=2021, 52, 0)</f>
        <v>104</v>
      </c>
    </row>
    <row r="9598" spans="2:17" ht="14.25" customHeight="1" x14ac:dyDescent="0.3">
      <c r="B9598" s="4" t="s">
        <v>14</v>
      </c>
      <c r="C9598" s="33">
        <v>1185732</v>
      </c>
      <c r="D9598" s="5">
        <v>44554</v>
      </c>
      <c r="E9598" s="4" t="s">
        <v>15</v>
      </c>
      <c r="F9598" s="4" t="s">
        <v>40</v>
      </c>
      <c r="G9598" s="4" t="s">
        <v>41</v>
      </c>
      <c r="H9598" s="6" t="s">
        <v>21</v>
      </c>
      <c r="I9598" s="7">
        <v>43</v>
      </c>
      <c r="J9598" s="8">
        <v>60</v>
      </c>
      <c r="K9598" s="9">
        <v>2580</v>
      </c>
      <c r="L9598" s="9">
        <v>1186.8</v>
      </c>
      <c r="M9598" s="10">
        <v>0.45999999999999996</v>
      </c>
      <c r="N9598" s="4" t="s">
        <v>24</v>
      </c>
      <c r="O9598" s="4" t="str">
        <f>TEXT(Table1[[#This Row],[Invoice Date]],"yyyy")</f>
        <v>2021</v>
      </c>
      <c r="P9598" s="4" t="str">
        <f>TEXT(Table1[[#This Row],[Invoice Date]],"mmm")</f>
        <v>Dec</v>
      </c>
      <c r="Q9598" s="27">
        <f>WEEKNUM(Table1[[#This Row],[Invoice Date]]) + IF(YEAR(Table1[[#This Row],[Invoice Date]])=2021, 52, 0)</f>
        <v>104</v>
      </c>
    </row>
    <row r="9599" spans="2:17" ht="14.25" customHeight="1" x14ac:dyDescent="0.3">
      <c r="B9599" s="4" t="s">
        <v>61</v>
      </c>
      <c r="C9599" s="33">
        <v>1185731</v>
      </c>
      <c r="D9599" s="5">
        <v>44554</v>
      </c>
      <c r="E9599" s="4" t="s">
        <v>15</v>
      </c>
      <c r="F9599" s="4" t="s">
        <v>62</v>
      </c>
      <c r="G9599" s="4" t="s">
        <v>63</v>
      </c>
      <c r="H9599" s="6" t="s">
        <v>21</v>
      </c>
      <c r="I9599" s="7">
        <v>45</v>
      </c>
      <c r="J9599" s="8">
        <v>175</v>
      </c>
      <c r="K9599" s="9">
        <v>78750</v>
      </c>
      <c r="L9599" s="9">
        <v>23625</v>
      </c>
      <c r="M9599" s="10">
        <v>0.3</v>
      </c>
      <c r="N9599" s="4" t="s">
        <v>24</v>
      </c>
      <c r="O9599" s="4" t="str">
        <f>TEXT(Table1[[#This Row],[Invoice Date]],"yyyy")</f>
        <v>2021</v>
      </c>
      <c r="P9599" s="4" t="str">
        <f>TEXT(Table1[[#This Row],[Invoice Date]],"mmm")</f>
        <v>Dec</v>
      </c>
      <c r="Q9599" s="27">
        <f>WEEKNUM(Table1[[#This Row],[Invoice Date]]) + IF(YEAR(Table1[[#This Row],[Invoice Date]])=2021, 52, 0)</f>
        <v>104</v>
      </c>
    </row>
    <row r="9600" spans="2:17" ht="14.25" customHeight="1" x14ac:dyDescent="0.3">
      <c r="B9600" s="4" t="s">
        <v>14</v>
      </c>
      <c r="C9600" s="33">
        <v>1185732</v>
      </c>
      <c r="D9600" s="5">
        <v>44554</v>
      </c>
      <c r="E9600" s="4" t="s">
        <v>15</v>
      </c>
      <c r="F9600" s="4" t="s">
        <v>40</v>
      </c>
      <c r="G9600" s="4" t="s">
        <v>41</v>
      </c>
      <c r="H9600" s="6" t="s">
        <v>21</v>
      </c>
      <c r="I9600" s="7">
        <v>60.000000000000007</v>
      </c>
      <c r="J9600" s="8">
        <v>175</v>
      </c>
      <c r="K9600" s="9">
        <v>105000.00000000001</v>
      </c>
      <c r="L9600" s="9">
        <v>42000</v>
      </c>
      <c r="M9600" s="10">
        <v>0.39999999999999997</v>
      </c>
      <c r="N9600" s="4" t="s">
        <v>24</v>
      </c>
      <c r="O9600" s="4" t="str">
        <f>TEXT(Table1[[#This Row],[Invoice Date]],"yyyy")</f>
        <v>2021</v>
      </c>
      <c r="P9600" s="4" t="str">
        <f>TEXT(Table1[[#This Row],[Invoice Date]],"mmm")</f>
        <v>Dec</v>
      </c>
      <c r="Q9600" s="27">
        <f>WEEKNUM(Table1[[#This Row],[Invoice Date]]) + IF(YEAR(Table1[[#This Row],[Invoice Date]])=2021, 52, 0)</f>
        <v>104</v>
      </c>
    </row>
    <row r="9601" spans="2:17" ht="14.25" customHeight="1" x14ac:dyDescent="0.3">
      <c r="B9601" s="4" t="s">
        <v>61</v>
      </c>
      <c r="C9601" s="33">
        <v>1185731</v>
      </c>
      <c r="D9601" s="5">
        <v>44555</v>
      </c>
      <c r="E9601" s="4" t="s">
        <v>15</v>
      </c>
      <c r="F9601" s="4" t="s">
        <v>62</v>
      </c>
      <c r="G9601" s="4" t="s">
        <v>63</v>
      </c>
      <c r="H9601" s="6" t="s">
        <v>22</v>
      </c>
      <c r="I9601" s="7">
        <v>54</v>
      </c>
      <c r="J9601" s="8">
        <v>41</v>
      </c>
      <c r="K9601" s="9">
        <v>2214</v>
      </c>
      <c r="L9601" s="9">
        <v>819.18</v>
      </c>
      <c r="M9601" s="10">
        <v>0.37</v>
      </c>
      <c r="N9601" s="4" t="s">
        <v>83</v>
      </c>
      <c r="O9601" s="4" t="str">
        <f>TEXT(Table1[[#This Row],[Invoice Date]],"yyyy")</f>
        <v>2021</v>
      </c>
      <c r="P9601" s="4" t="str">
        <f>TEXT(Table1[[#This Row],[Invoice Date]],"mmm")</f>
        <v>Dec</v>
      </c>
      <c r="Q9601" s="27">
        <f>WEEKNUM(Table1[[#This Row],[Invoice Date]]) + IF(YEAR(Table1[[#This Row],[Invoice Date]])=2021, 52, 0)</f>
        <v>104</v>
      </c>
    </row>
    <row r="9602" spans="2:17" ht="14.25" customHeight="1" x14ac:dyDescent="0.3">
      <c r="B9602" s="4" t="s">
        <v>14</v>
      </c>
      <c r="C9602" s="33">
        <v>1185732</v>
      </c>
      <c r="D9602" s="5">
        <v>44555</v>
      </c>
      <c r="E9602" s="4" t="s">
        <v>15</v>
      </c>
      <c r="F9602" s="4" t="s">
        <v>40</v>
      </c>
      <c r="G9602" s="4" t="s">
        <v>41</v>
      </c>
      <c r="H9602" s="6" t="s">
        <v>22</v>
      </c>
      <c r="I9602" s="7">
        <v>51</v>
      </c>
      <c r="J9602" s="8">
        <v>48</v>
      </c>
      <c r="K9602" s="9">
        <v>2448</v>
      </c>
      <c r="L9602" s="9">
        <v>954.71999999999991</v>
      </c>
      <c r="M9602" s="10">
        <v>0.38999999999999996</v>
      </c>
      <c r="N9602" s="4" t="s">
        <v>24</v>
      </c>
      <c r="O9602" s="4" t="str">
        <f>TEXT(Table1[[#This Row],[Invoice Date]],"yyyy")</f>
        <v>2021</v>
      </c>
      <c r="P9602" s="4" t="str">
        <f>TEXT(Table1[[#This Row],[Invoice Date]],"mmm")</f>
        <v>Dec</v>
      </c>
      <c r="Q9602" s="27">
        <f>WEEKNUM(Table1[[#This Row],[Invoice Date]]) + IF(YEAR(Table1[[#This Row],[Invoice Date]])=2021, 52, 0)</f>
        <v>104</v>
      </c>
    </row>
    <row r="9603" spans="2:17" ht="14.25" customHeight="1" x14ac:dyDescent="0.3">
      <c r="B9603" s="4" t="s">
        <v>14</v>
      </c>
      <c r="C9603" s="33">
        <v>1185732</v>
      </c>
      <c r="D9603" s="5">
        <v>44555</v>
      </c>
      <c r="E9603" s="4" t="s">
        <v>15</v>
      </c>
      <c r="F9603" s="4" t="s">
        <v>40</v>
      </c>
      <c r="G9603" s="4" t="s">
        <v>41</v>
      </c>
      <c r="H9603" s="6" t="s">
        <v>22</v>
      </c>
      <c r="I9603" s="7">
        <v>64</v>
      </c>
      <c r="J9603" s="8">
        <v>42</v>
      </c>
      <c r="K9603" s="9">
        <v>2688</v>
      </c>
      <c r="L9603" s="9">
        <v>1290.24</v>
      </c>
      <c r="M9603" s="10">
        <v>0.48</v>
      </c>
      <c r="N9603" s="4" t="s">
        <v>83</v>
      </c>
      <c r="O9603" s="4" t="str">
        <f>TEXT(Table1[[#This Row],[Invoice Date]],"yyyy")</f>
        <v>2021</v>
      </c>
      <c r="P9603" s="4" t="str">
        <f>TEXT(Table1[[#This Row],[Invoice Date]],"mmm")</f>
        <v>Dec</v>
      </c>
      <c r="Q9603" s="27">
        <f>WEEKNUM(Table1[[#This Row],[Invoice Date]]) + IF(YEAR(Table1[[#This Row],[Invoice Date]])=2021, 52, 0)</f>
        <v>104</v>
      </c>
    </row>
    <row r="9604" spans="2:17" ht="14.25" customHeight="1" x14ac:dyDescent="0.3">
      <c r="B9604" s="4" t="s">
        <v>26</v>
      </c>
      <c r="C9604" s="33">
        <v>1197831</v>
      </c>
      <c r="D9604" s="5">
        <v>44555</v>
      </c>
      <c r="E9604" s="4" t="s">
        <v>31</v>
      </c>
      <c r="F9604" s="4" t="s">
        <v>88</v>
      </c>
      <c r="G9604" s="4" t="s">
        <v>89</v>
      </c>
      <c r="H9604" s="6" t="s">
        <v>20</v>
      </c>
      <c r="I9604" s="7">
        <v>44</v>
      </c>
      <c r="J9604" s="8">
        <v>150</v>
      </c>
      <c r="K9604" s="9">
        <v>6600</v>
      </c>
      <c r="L9604" s="9">
        <v>2706</v>
      </c>
      <c r="M9604" s="10">
        <v>0.41</v>
      </c>
      <c r="N9604" s="4" t="s">
        <v>24</v>
      </c>
      <c r="O9604" s="4" t="str">
        <f>TEXT(Table1[[#This Row],[Invoice Date]],"yyyy")</f>
        <v>2021</v>
      </c>
      <c r="P9604" s="4" t="str">
        <f>TEXT(Table1[[#This Row],[Invoice Date]],"mmm")</f>
        <v>Dec</v>
      </c>
      <c r="Q9604" s="27">
        <f>WEEKNUM(Table1[[#This Row],[Invoice Date]]) + IF(YEAR(Table1[[#This Row],[Invoice Date]])=2021, 52, 0)</f>
        <v>104</v>
      </c>
    </row>
    <row r="9605" spans="2:17" ht="14.25" customHeight="1" x14ac:dyDescent="0.3">
      <c r="B9605" s="4" t="s">
        <v>26</v>
      </c>
      <c r="C9605" s="33">
        <v>1197831</v>
      </c>
      <c r="D9605" s="5">
        <v>44555</v>
      </c>
      <c r="E9605" s="4" t="s">
        <v>31</v>
      </c>
      <c r="F9605" s="4" t="s">
        <v>88</v>
      </c>
      <c r="G9605" s="4" t="s">
        <v>89</v>
      </c>
      <c r="H9605" s="6" t="s">
        <v>22</v>
      </c>
      <c r="I9605" s="7">
        <v>55</v>
      </c>
      <c r="J9605" s="8">
        <v>128</v>
      </c>
      <c r="K9605" s="9">
        <v>7040</v>
      </c>
      <c r="L9605" s="9">
        <v>2323.1999999999998</v>
      </c>
      <c r="M9605" s="10">
        <v>0.32999999999999996</v>
      </c>
      <c r="N9605" s="4" t="s">
        <v>24</v>
      </c>
      <c r="O9605" s="4" t="str">
        <f>TEXT(Table1[[#This Row],[Invoice Date]],"yyyy")</f>
        <v>2021</v>
      </c>
      <c r="P9605" s="4" t="str">
        <f>TEXT(Table1[[#This Row],[Invoice Date]],"mmm")</f>
        <v>Dec</v>
      </c>
      <c r="Q9605" s="27">
        <f>WEEKNUM(Table1[[#This Row],[Invoice Date]]) + IF(YEAR(Table1[[#This Row],[Invoice Date]])=2021, 52, 0)</f>
        <v>104</v>
      </c>
    </row>
    <row r="9606" spans="2:17" ht="14.25" customHeight="1" x14ac:dyDescent="0.3">
      <c r="B9606" s="4" t="s">
        <v>26</v>
      </c>
      <c r="C9606" s="33">
        <v>1197831</v>
      </c>
      <c r="D9606" s="5">
        <v>44555</v>
      </c>
      <c r="E9606" s="4" t="s">
        <v>31</v>
      </c>
      <c r="F9606" s="4" t="s">
        <v>88</v>
      </c>
      <c r="G9606" s="4" t="s">
        <v>89</v>
      </c>
      <c r="H9606" s="6" t="s">
        <v>21</v>
      </c>
      <c r="I9606" s="7">
        <v>45</v>
      </c>
      <c r="J9606" s="8">
        <v>160</v>
      </c>
      <c r="K9606" s="9">
        <v>7200</v>
      </c>
      <c r="L9606" s="9">
        <v>2879.9999999999995</v>
      </c>
      <c r="M9606" s="10">
        <v>0.39999999999999997</v>
      </c>
      <c r="N9606" s="4" t="s">
        <v>24</v>
      </c>
      <c r="O9606" s="4" t="str">
        <f>TEXT(Table1[[#This Row],[Invoice Date]],"yyyy")</f>
        <v>2021</v>
      </c>
      <c r="P9606" s="4" t="str">
        <f>TEXT(Table1[[#This Row],[Invoice Date]],"mmm")</f>
        <v>Dec</v>
      </c>
      <c r="Q9606" s="27">
        <f>WEEKNUM(Table1[[#This Row],[Invoice Date]]) + IF(YEAR(Table1[[#This Row],[Invoice Date]])=2021, 52, 0)</f>
        <v>104</v>
      </c>
    </row>
    <row r="9607" spans="2:17" ht="14.25" customHeight="1" x14ac:dyDescent="0.3">
      <c r="B9607" s="4" t="s">
        <v>26</v>
      </c>
      <c r="C9607" s="33">
        <v>1197831</v>
      </c>
      <c r="D9607" s="5">
        <v>44555</v>
      </c>
      <c r="E9607" s="4" t="s">
        <v>31</v>
      </c>
      <c r="F9607" s="4" t="s">
        <v>88</v>
      </c>
      <c r="G9607" s="4" t="s">
        <v>89</v>
      </c>
      <c r="H9607" s="6" t="s">
        <v>22</v>
      </c>
      <c r="I9607" s="7">
        <v>64</v>
      </c>
      <c r="J9607" s="8">
        <v>119</v>
      </c>
      <c r="K9607" s="9">
        <v>7616</v>
      </c>
      <c r="L9607" s="9">
        <v>3427.2</v>
      </c>
      <c r="M9607" s="10">
        <v>0.44999999999999996</v>
      </c>
      <c r="N9607" s="4" t="s">
        <v>83</v>
      </c>
      <c r="O9607" s="4" t="str">
        <f>TEXT(Table1[[#This Row],[Invoice Date]],"yyyy")</f>
        <v>2021</v>
      </c>
      <c r="P9607" s="4" t="str">
        <f>TEXT(Table1[[#This Row],[Invoice Date]],"mmm")</f>
        <v>Dec</v>
      </c>
      <c r="Q9607" s="27">
        <f>WEEKNUM(Table1[[#This Row],[Invoice Date]]) + IF(YEAR(Table1[[#This Row],[Invoice Date]])=2021, 52, 0)</f>
        <v>104</v>
      </c>
    </row>
    <row r="9608" spans="2:17" ht="14.25" customHeight="1" x14ac:dyDescent="0.3">
      <c r="B9608" s="4" t="s">
        <v>26</v>
      </c>
      <c r="C9608" s="33">
        <v>1197831</v>
      </c>
      <c r="D9608" s="5">
        <v>44555</v>
      </c>
      <c r="E9608" s="4" t="s">
        <v>31</v>
      </c>
      <c r="F9608" s="4" t="s">
        <v>88</v>
      </c>
      <c r="G9608" s="4" t="s">
        <v>89</v>
      </c>
      <c r="H9608" s="6" t="s">
        <v>20</v>
      </c>
      <c r="I9608" s="7">
        <v>59</v>
      </c>
      <c r="J9608" s="8">
        <v>130</v>
      </c>
      <c r="K9608" s="9">
        <v>7670</v>
      </c>
      <c r="L9608" s="9">
        <v>3758.2999999999997</v>
      </c>
      <c r="M9608" s="10">
        <v>0.49</v>
      </c>
      <c r="N9608" s="4" t="s">
        <v>83</v>
      </c>
      <c r="O9608" s="4" t="str">
        <f>TEXT(Table1[[#This Row],[Invoice Date]],"yyyy")</f>
        <v>2021</v>
      </c>
      <c r="P9608" s="4" t="str">
        <f>TEXT(Table1[[#This Row],[Invoice Date]],"mmm")</f>
        <v>Dec</v>
      </c>
      <c r="Q9608" s="27">
        <f>WEEKNUM(Table1[[#This Row],[Invoice Date]]) + IF(YEAR(Table1[[#This Row],[Invoice Date]])=2021, 52, 0)</f>
        <v>104</v>
      </c>
    </row>
    <row r="9609" spans="2:17" ht="14.25" customHeight="1" x14ac:dyDescent="0.3">
      <c r="B9609" s="4" t="s">
        <v>26</v>
      </c>
      <c r="C9609" s="33">
        <v>1197831</v>
      </c>
      <c r="D9609" s="5">
        <v>44555</v>
      </c>
      <c r="E9609" s="4" t="s">
        <v>31</v>
      </c>
      <c r="F9609" s="4" t="s">
        <v>88</v>
      </c>
      <c r="G9609" s="4" t="s">
        <v>89</v>
      </c>
      <c r="H9609" s="6" t="s">
        <v>21</v>
      </c>
      <c r="I9609" s="7">
        <v>55</v>
      </c>
      <c r="J9609" s="8">
        <v>145</v>
      </c>
      <c r="K9609" s="9">
        <v>7975</v>
      </c>
      <c r="L9609" s="9">
        <v>3668.4999999999995</v>
      </c>
      <c r="M9609" s="10">
        <v>0.45999999999999996</v>
      </c>
      <c r="N9609" s="4" t="s">
        <v>83</v>
      </c>
      <c r="O9609" s="4" t="str">
        <f>TEXT(Table1[[#This Row],[Invoice Date]],"yyyy")</f>
        <v>2021</v>
      </c>
      <c r="P9609" s="4" t="str">
        <f>TEXT(Table1[[#This Row],[Invoice Date]],"mmm")</f>
        <v>Dec</v>
      </c>
      <c r="Q9609" s="27">
        <f>WEEKNUM(Table1[[#This Row],[Invoice Date]]) + IF(YEAR(Table1[[#This Row],[Invoice Date]])=2021, 52, 0)</f>
        <v>104</v>
      </c>
    </row>
    <row r="9610" spans="2:17" ht="14.25" customHeight="1" x14ac:dyDescent="0.3">
      <c r="B9610" s="4" t="s">
        <v>26</v>
      </c>
      <c r="C9610" s="33">
        <v>1197831</v>
      </c>
      <c r="D9610" s="5">
        <v>44555</v>
      </c>
      <c r="E9610" s="4" t="s">
        <v>31</v>
      </c>
      <c r="F9610" s="4" t="s">
        <v>88</v>
      </c>
      <c r="G9610" s="4" t="s">
        <v>89</v>
      </c>
      <c r="H9610" s="6" t="s">
        <v>23</v>
      </c>
      <c r="I9610" s="7">
        <v>72</v>
      </c>
      <c r="J9610" s="8">
        <v>131</v>
      </c>
      <c r="K9610" s="9">
        <v>9432</v>
      </c>
      <c r="L9610" s="9">
        <v>3301.2</v>
      </c>
      <c r="M9610" s="10">
        <v>0.35</v>
      </c>
      <c r="N9610" s="4" t="s">
        <v>83</v>
      </c>
      <c r="O9610" s="4" t="str">
        <f>TEXT(Table1[[#This Row],[Invoice Date]],"yyyy")</f>
        <v>2021</v>
      </c>
      <c r="P9610" s="4" t="str">
        <f>TEXT(Table1[[#This Row],[Invoice Date]],"mmm")</f>
        <v>Dec</v>
      </c>
      <c r="Q9610" s="27">
        <f>WEEKNUM(Table1[[#This Row],[Invoice Date]]) + IF(YEAR(Table1[[#This Row],[Invoice Date]])=2021, 52, 0)</f>
        <v>104</v>
      </c>
    </row>
    <row r="9611" spans="2:17" ht="14.25" customHeight="1" x14ac:dyDescent="0.3">
      <c r="B9611" s="4" t="s">
        <v>26</v>
      </c>
      <c r="C9611" s="33">
        <v>1197831</v>
      </c>
      <c r="D9611" s="5">
        <v>44555</v>
      </c>
      <c r="E9611" s="4" t="s">
        <v>31</v>
      </c>
      <c r="F9611" s="4" t="s">
        <v>88</v>
      </c>
      <c r="G9611" s="4" t="s">
        <v>89</v>
      </c>
      <c r="H9611" s="6" t="s">
        <v>23</v>
      </c>
      <c r="I9611" s="7">
        <v>56</v>
      </c>
      <c r="J9611" s="8">
        <v>173</v>
      </c>
      <c r="K9611" s="9">
        <v>9688</v>
      </c>
      <c r="L9611" s="9">
        <v>2615.7600000000002</v>
      </c>
      <c r="M9611" s="10">
        <v>0.27</v>
      </c>
      <c r="N9611" s="4" t="s">
        <v>24</v>
      </c>
      <c r="O9611" s="4" t="str">
        <f>TEXT(Table1[[#This Row],[Invoice Date]],"yyyy")</f>
        <v>2021</v>
      </c>
      <c r="P9611" s="4" t="str">
        <f>TEXT(Table1[[#This Row],[Invoice Date]],"mmm")</f>
        <v>Dec</v>
      </c>
      <c r="Q9611" s="27">
        <f>WEEKNUM(Table1[[#This Row],[Invoice Date]]) + IF(YEAR(Table1[[#This Row],[Invoice Date]])=2021, 52, 0)</f>
        <v>104</v>
      </c>
    </row>
    <row r="9612" spans="2:17" ht="14.25" customHeight="1" x14ac:dyDescent="0.3">
      <c r="B9612" s="4" t="s">
        <v>34</v>
      </c>
      <c r="C9612" s="33">
        <v>1189833</v>
      </c>
      <c r="D9612" s="5">
        <v>44555</v>
      </c>
      <c r="E9612" s="4" t="s">
        <v>31</v>
      </c>
      <c r="F9612" s="4" t="s">
        <v>88</v>
      </c>
      <c r="G9612" s="4" t="s">
        <v>89</v>
      </c>
      <c r="H9612" s="6" t="s">
        <v>19</v>
      </c>
      <c r="I9612" s="7">
        <v>47</v>
      </c>
      <c r="J9612" s="8">
        <v>217</v>
      </c>
      <c r="K9612" s="9">
        <v>10199</v>
      </c>
      <c r="L9612" s="9">
        <v>4793.5300000000007</v>
      </c>
      <c r="M9612" s="10">
        <v>0.47000000000000003</v>
      </c>
      <c r="N9612" s="4" t="s">
        <v>24</v>
      </c>
      <c r="O9612" s="4" t="str">
        <f>TEXT(Table1[[#This Row],[Invoice Date]],"yyyy")</f>
        <v>2021</v>
      </c>
      <c r="P9612" s="4" t="str">
        <f>TEXT(Table1[[#This Row],[Invoice Date]],"mmm")</f>
        <v>Dec</v>
      </c>
      <c r="Q9612" s="27">
        <f>WEEKNUM(Table1[[#This Row],[Invoice Date]]) + IF(YEAR(Table1[[#This Row],[Invoice Date]])=2021, 52, 0)</f>
        <v>104</v>
      </c>
    </row>
    <row r="9613" spans="2:17" ht="14.25" customHeight="1" x14ac:dyDescent="0.3">
      <c r="B9613" s="4" t="s">
        <v>34</v>
      </c>
      <c r="C9613" s="33">
        <v>1189833</v>
      </c>
      <c r="D9613" s="5">
        <v>44555</v>
      </c>
      <c r="E9613" s="4" t="s">
        <v>31</v>
      </c>
      <c r="F9613" s="4" t="s">
        <v>88</v>
      </c>
      <c r="G9613" s="4" t="s">
        <v>89</v>
      </c>
      <c r="H9613" s="6" t="s">
        <v>17</v>
      </c>
      <c r="I9613" s="7">
        <v>44</v>
      </c>
      <c r="J9613" s="8">
        <v>238</v>
      </c>
      <c r="K9613" s="9">
        <v>10472</v>
      </c>
      <c r="L9613" s="9">
        <v>4398.24</v>
      </c>
      <c r="M9613" s="10">
        <v>0.42</v>
      </c>
      <c r="N9613" s="4" t="s">
        <v>24</v>
      </c>
      <c r="O9613" s="4" t="str">
        <f>TEXT(Table1[[#This Row],[Invoice Date]],"yyyy")</f>
        <v>2021</v>
      </c>
      <c r="P9613" s="4" t="str">
        <f>TEXT(Table1[[#This Row],[Invoice Date]],"mmm")</f>
        <v>Dec</v>
      </c>
      <c r="Q9613" s="27">
        <f>WEEKNUM(Table1[[#This Row],[Invoice Date]]) + IF(YEAR(Table1[[#This Row],[Invoice Date]])=2021, 52, 0)</f>
        <v>104</v>
      </c>
    </row>
    <row r="9614" spans="2:17" ht="14.25" customHeight="1" x14ac:dyDescent="0.3">
      <c r="B9614" s="4" t="s">
        <v>34</v>
      </c>
      <c r="C9614" s="33">
        <v>1189833</v>
      </c>
      <c r="D9614" s="5">
        <v>44555</v>
      </c>
      <c r="E9614" s="4" t="s">
        <v>31</v>
      </c>
      <c r="F9614" s="4" t="s">
        <v>88</v>
      </c>
      <c r="G9614" s="4" t="s">
        <v>89</v>
      </c>
      <c r="H9614" s="6" t="s">
        <v>19</v>
      </c>
      <c r="I9614" s="7">
        <v>61</v>
      </c>
      <c r="J9614" s="8">
        <v>182</v>
      </c>
      <c r="K9614" s="9">
        <v>11102</v>
      </c>
      <c r="L9614" s="9">
        <v>5551</v>
      </c>
      <c r="M9614" s="10">
        <v>0.5</v>
      </c>
      <c r="N9614" s="4" t="s">
        <v>83</v>
      </c>
      <c r="O9614" s="4" t="str">
        <f>TEXT(Table1[[#This Row],[Invoice Date]],"yyyy")</f>
        <v>2021</v>
      </c>
      <c r="P9614" s="4" t="str">
        <f>TEXT(Table1[[#This Row],[Invoice Date]],"mmm")</f>
        <v>Dec</v>
      </c>
      <c r="Q9614" s="27">
        <f>WEEKNUM(Table1[[#This Row],[Invoice Date]]) + IF(YEAR(Table1[[#This Row],[Invoice Date]])=2021, 52, 0)</f>
        <v>104</v>
      </c>
    </row>
    <row r="9615" spans="2:17" ht="14.25" customHeight="1" x14ac:dyDescent="0.3">
      <c r="B9615" s="4" t="s">
        <v>34</v>
      </c>
      <c r="C9615" s="33">
        <v>1189833</v>
      </c>
      <c r="D9615" s="5">
        <v>44555</v>
      </c>
      <c r="E9615" s="4" t="s">
        <v>31</v>
      </c>
      <c r="F9615" s="4" t="s">
        <v>88</v>
      </c>
      <c r="G9615" s="4" t="s">
        <v>89</v>
      </c>
      <c r="H9615" s="6" t="s">
        <v>17</v>
      </c>
      <c r="I9615" s="7">
        <v>55</v>
      </c>
      <c r="J9615" s="8">
        <v>210</v>
      </c>
      <c r="K9615" s="9">
        <v>11550</v>
      </c>
      <c r="L9615" s="9">
        <v>5313</v>
      </c>
      <c r="M9615" s="10">
        <v>0.45999999999999996</v>
      </c>
      <c r="N9615" s="4" t="s">
        <v>83</v>
      </c>
      <c r="O9615" s="4" t="str">
        <f>TEXT(Table1[[#This Row],[Invoice Date]],"yyyy")</f>
        <v>2021</v>
      </c>
      <c r="P9615" s="4" t="str">
        <f>TEXT(Table1[[#This Row],[Invoice Date]],"mmm")</f>
        <v>Dec</v>
      </c>
      <c r="Q9615" s="27">
        <f>WEEKNUM(Table1[[#This Row],[Invoice Date]]) + IF(YEAR(Table1[[#This Row],[Invoice Date]])=2021, 52, 0)</f>
        <v>104</v>
      </c>
    </row>
    <row r="9616" spans="2:17" ht="14.25" customHeight="1" x14ac:dyDescent="0.3">
      <c r="B9616" s="4" t="s">
        <v>61</v>
      </c>
      <c r="C9616" s="33">
        <v>1185731</v>
      </c>
      <c r="D9616" s="5">
        <v>44555</v>
      </c>
      <c r="E9616" s="4" t="s">
        <v>15</v>
      </c>
      <c r="F9616" s="4" t="s">
        <v>62</v>
      </c>
      <c r="G9616" s="4" t="s">
        <v>63</v>
      </c>
      <c r="H9616" s="6" t="s">
        <v>22</v>
      </c>
      <c r="I9616" s="7">
        <v>54.999999999999993</v>
      </c>
      <c r="J9616" s="8">
        <v>150</v>
      </c>
      <c r="K9616" s="9">
        <v>82499.999999999985</v>
      </c>
      <c r="L9616" s="9">
        <v>20624.999999999996</v>
      </c>
      <c r="M9616" s="10">
        <v>0.25</v>
      </c>
      <c r="N9616" s="4" t="s">
        <v>24</v>
      </c>
      <c r="O9616" s="4" t="str">
        <f>TEXT(Table1[[#This Row],[Invoice Date]],"yyyy")</f>
        <v>2021</v>
      </c>
      <c r="P9616" s="4" t="str">
        <f>TEXT(Table1[[#This Row],[Invoice Date]],"mmm")</f>
        <v>Dec</v>
      </c>
      <c r="Q9616" s="27">
        <f>WEEKNUM(Table1[[#This Row],[Invoice Date]]) + IF(YEAR(Table1[[#This Row],[Invoice Date]])=2021, 52, 0)</f>
        <v>104</v>
      </c>
    </row>
    <row r="9617" spans="2:17" ht="14.25" customHeight="1" x14ac:dyDescent="0.3">
      <c r="B9617" s="4" t="s">
        <v>14</v>
      </c>
      <c r="C9617" s="33">
        <v>1185732</v>
      </c>
      <c r="D9617" s="5">
        <v>44555</v>
      </c>
      <c r="E9617" s="4" t="s">
        <v>15</v>
      </c>
      <c r="F9617" s="4" t="s">
        <v>40</v>
      </c>
      <c r="G9617" s="4" t="s">
        <v>41</v>
      </c>
      <c r="H9617" s="6" t="s">
        <v>22</v>
      </c>
      <c r="I9617" s="7">
        <v>70</v>
      </c>
      <c r="J9617" s="8">
        <v>150</v>
      </c>
      <c r="K9617" s="9">
        <v>105000</v>
      </c>
      <c r="L9617" s="9">
        <v>36750</v>
      </c>
      <c r="M9617" s="10">
        <v>0.35</v>
      </c>
      <c r="N9617" s="4" t="s">
        <v>24</v>
      </c>
      <c r="O9617" s="4" t="str">
        <f>TEXT(Table1[[#This Row],[Invoice Date]],"yyyy")</f>
        <v>2021</v>
      </c>
      <c r="P9617" s="4" t="str">
        <f>TEXT(Table1[[#This Row],[Invoice Date]],"mmm")</f>
        <v>Dec</v>
      </c>
      <c r="Q9617" s="27">
        <f>WEEKNUM(Table1[[#This Row],[Invoice Date]]) + IF(YEAR(Table1[[#This Row],[Invoice Date]])=2021, 52, 0)</f>
        <v>104</v>
      </c>
    </row>
    <row r="9618" spans="2:17" ht="14.25" customHeight="1" x14ac:dyDescent="0.3">
      <c r="B9618" s="4" t="s">
        <v>26</v>
      </c>
      <c r="C9618" s="33">
        <v>1197831</v>
      </c>
      <c r="D9618" s="5">
        <v>44555</v>
      </c>
      <c r="E9618" s="4" t="s">
        <v>31</v>
      </c>
      <c r="F9618" s="4" t="s">
        <v>88</v>
      </c>
      <c r="G9618" s="4" t="s">
        <v>89</v>
      </c>
      <c r="H9618" s="6" t="s">
        <v>22</v>
      </c>
      <c r="I9618" s="7">
        <v>70</v>
      </c>
      <c r="J9618" s="8">
        <v>425</v>
      </c>
      <c r="K9618" s="9">
        <v>297500</v>
      </c>
      <c r="L9618" s="9">
        <v>89250</v>
      </c>
      <c r="M9618" s="10">
        <v>0.3</v>
      </c>
      <c r="N9618" s="4" t="s">
        <v>83</v>
      </c>
      <c r="O9618" s="4" t="str">
        <f>TEXT(Table1[[#This Row],[Invoice Date]],"yyyy")</f>
        <v>2021</v>
      </c>
      <c r="P9618" s="4" t="str">
        <f>TEXT(Table1[[#This Row],[Invoice Date]],"mmm")</f>
        <v>Dec</v>
      </c>
      <c r="Q9618" s="27">
        <f>WEEKNUM(Table1[[#This Row],[Invoice Date]]) + IF(YEAR(Table1[[#This Row],[Invoice Date]])=2021, 52, 0)</f>
        <v>104</v>
      </c>
    </row>
    <row r="9619" spans="2:17" ht="14.25" customHeight="1" x14ac:dyDescent="0.3">
      <c r="B9619" s="4" t="s">
        <v>26</v>
      </c>
      <c r="C9619" s="33">
        <v>1197831</v>
      </c>
      <c r="D9619" s="5">
        <v>44555</v>
      </c>
      <c r="E9619" s="4" t="s">
        <v>31</v>
      </c>
      <c r="F9619" s="4" t="s">
        <v>88</v>
      </c>
      <c r="G9619" s="4" t="s">
        <v>89</v>
      </c>
      <c r="H9619" s="6" t="s">
        <v>20</v>
      </c>
      <c r="I9619" s="7">
        <v>60.000000000000007</v>
      </c>
      <c r="J9619" s="8">
        <v>500</v>
      </c>
      <c r="K9619" s="9">
        <v>300000.00000000006</v>
      </c>
      <c r="L9619" s="9">
        <v>105000.00000000001</v>
      </c>
      <c r="M9619" s="10">
        <v>0.35</v>
      </c>
      <c r="N9619" s="4" t="s">
        <v>83</v>
      </c>
      <c r="O9619" s="4" t="str">
        <f>TEXT(Table1[[#This Row],[Invoice Date]],"yyyy")</f>
        <v>2021</v>
      </c>
      <c r="P9619" s="4" t="str">
        <f>TEXT(Table1[[#This Row],[Invoice Date]],"mmm")</f>
        <v>Dec</v>
      </c>
      <c r="Q9619" s="27">
        <f>WEEKNUM(Table1[[#This Row],[Invoice Date]]) + IF(YEAR(Table1[[#This Row],[Invoice Date]])=2021, 52, 0)</f>
        <v>104</v>
      </c>
    </row>
    <row r="9620" spans="2:17" ht="14.25" customHeight="1" x14ac:dyDescent="0.3">
      <c r="B9620" s="4" t="s">
        <v>26</v>
      </c>
      <c r="C9620" s="33">
        <v>1197831</v>
      </c>
      <c r="D9620" s="5">
        <v>44555</v>
      </c>
      <c r="E9620" s="4" t="s">
        <v>31</v>
      </c>
      <c r="F9620" s="4" t="s">
        <v>88</v>
      </c>
      <c r="G9620" s="4" t="s">
        <v>89</v>
      </c>
      <c r="H9620" s="6" t="s">
        <v>21</v>
      </c>
      <c r="I9620" s="7">
        <v>60.000000000000007</v>
      </c>
      <c r="J9620" s="8">
        <v>500</v>
      </c>
      <c r="K9620" s="9">
        <v>300000.00000000006</v>
      </c>
      <c r="L9620" s="9">
        <v>105000.00000000001</v>
      </c>
      <c r="M9620" s="10">
        <v>0.35</v>
      </c>
      <c r="N9620" s="4" t="s">
        <v>83</v>
      </c>
      <c r="O9620" s="4" t="str">
        <f>TEXT(Table1[[#This Row],[Invoice Date]],"yyyy")</f>
        <v>2021</v>
      </c>
      <c r="P9620" s="4" t="str">
        <f>TEXT(Table1[[#This Row],[Invoice Date]],"mmm")</f>
        <v>Dec</v>
      </c>
      <c r="Q9620" s="27">
        <f>WEEKNUM(Table1[[#This Row],[Invoice Date]]) + IF(YEAR(Table1[[#This Row],[Invoice Date]])=2021, 52, 0)</f>
        <v>104</v>
      </c>
    </row>
    <row r="9621" spans="2:17" ht="14.25" customHeight="1" x14ac:dyDescent="0.3">
      <c r="B9621" s="4" t="s">
        <v>26</v>
      </c>
      <c r="C9621" s="33">
        <v>1197831</v>
      </c>
      <c r="D9621" s="5">
        <v>44555</v>
      </c>
      <c r="E9621" s="4" t="s">
        <v>31</v>
      </c>
      <c r="F9621" s="4" t="s">
        <v>88</v>
      </c>
      <c r="G9621" s="4" t="s">
        <v>89</v>
      </c>
      <c r="H9621" s="6" t="s">
        <v>23</v>
      </c>
      <c r="I9621" s="7">
        <v>75.000000000000014</v>
      </c>
      <c r="J9621" s="8">
        <v>525</v>
      </c>
      <c r="K9621" s="9">
        <v>393750.00000000006</v>
      </c>
      <c r="L9621" s="9">
        <v>98437.500000000015</v>
      </c>
      <c r="M9621" s="10">
        <v>0.25</v>
      </c>
      <c r="N9621" s="4" t="s">
        <v>83</v>
      </c>
      <c r="O9621" s="4" t="str">
        <f>TEXT(Table1[[#This Row],[Invoice Date]],"yyyy")</f>
        <v>2021</v>
      </c>
      <c r="P9621" s="4" t="str">
        <f>TEXT(Table1[[#This Row],[Invoice Date]],"mmm")</f>
        <v>Dec</v>
      </c>
      <c r="Q9621" s="27">
        <f>WEEKNUM(Table1[[#This Row],[Invoice Date]]) + IF(YEAR(Table1[[#This Row],[Invoice Date]])=2021, 52, 0)</f>
        <v>104</v>
      </c>
    </row>
    <row r="9622" spans="2:17" ht="14.25" customHeight="1" x14ac:dyDescent="0.3">
      <c r="B9622" s="4" t="s">
        <v>34</v>
      </c>
      <c r="C9622" s="33">
        <v>1189833</v>
      </c>
      <c r="D9622" s="5">
        <v>44555</v>
      </c>
      <c r="E9622" s="4" t="s">
        <v>31</v>
      </c>
      <c r="F9622" s="4" t="s">
        <v>88</v>
      </c>
      <c r="G9622" s="4" t="s">
        <v>89</v>
      </c>
      <c r="H9622" s="6" t="s">
        <v>17</v>
      </c>
      <c r="I9622" s="7">
        <v>60.000000000000007</v>
      </c>
      <c r="J9622" s="8">
        <v>700</v>
      </c>
      <c r="K9622" s="9">
        <v>420000.00000000006</v>
      </c>
      <c r="L9622" s="9">
        <v>147000</v>
      </c>
      <c r="M9622" s="10">
        <v>0.35</v>
      </c>
      <c r="N9622" s="4" t="s">
        <v>83</v>
      </c>
      <c r="O9622" s="4" t="str">
        <f>TEXT(Table1[[#This Row],[Invoice Date]],"yyyy")</f>
        <v>2021</v>
      </c>
      <c r="P9622" s="4" t="str">
        <f>TEXT(Table1[[#This Row],[Invoice Date]],"mmm")</f>
        <v>Dec</v>
      </c>
      <c r="Q9622" s="27">
        <f>WEEKNUM(Table1[[#This Row],[Invoice Date]]) + IF(YEAR(Table1[[#This Row],[Invoice Date]])=2021, 52, 0)</f>
        <v>104</v>
      </c>
    </row>
    <row r="9623" spans="2:17" ht="14.25" customHeight="1" x14ac:dyDescent="0.3">
      <c r="B9623" s="4" t="s">
        <v>34</v>
      </c>
      <c r="C9623" s="33">
        <v>1189833</v>
      </c>
      <c r="D9623" s="5">
        <v>44555</v>
      </c>
      <c r="E9623" s="4" t="s">
        <v>31</v>
      </c>
      <c r="F9623" s="4" t="s">
        <v>88</v>
      </c>
      <c r="G9623" s="4" t="s">
        <v>89</v>
      </c>
      <c r="H9623" s="6" t="s">
        <v>19</v>
      </c>
      <c r="I9623" s="7">
        <v>65.000000000000014</v>
      </c>
      <c r="J9623" s="8">
        <v>700</v>
      </c>
      <c r="K9623" s="9">
        <v>455000.00000000012</v>
      </c>
      <c r="L9623" s="9">
        <v>182000.00000000006</v>
      </c>
      <c r="M9623" s="10">
        <v>0.4</v>
      </c>
      <c r="N9623" s="4" t="s">
        <v>83</v>
      </c>
      <c r="O9623" s="4" t="str">
        <f>TEXT(Table1[[#This Row],[Invoice Date]],"yyyy")</f>
        <v>2021</v>
      </c>
      <c r="P9623" s="4" t="str">
        <f>TEXT(Table1[[#This Row],[Invoice Date]],"mmm")</f>
        <v>Dec</v>
      </c>
      <c r="Q9623" s="27">
        <f>WEEKNUM(Table1[[#This Row],[Invoice Date]]) + IF(YEAR(Table1[[#This Row],[Invoice Date]])=2021, 52, 0)</f>
        <v>104</v>
      </c>
    </row>
    <row r="9624" spans="2:17" ht="14.25" customHeight="1" x14ac:dyDescent="0.3">
      <c r="B9624" s="4" t="s">
        <v>14</v>
      </c>
      <c r="C9624" s="33">
        <v>1185732</v>
      </c>
      <c r="D9624" s="5">
        <v>44556</v>
      </c>
      <c r="E9624" s="4" t="s">
        <v>15</v>
      </c>
      <c r="F9624" s="4" t="s">
        <v>40</v>
      </c>
      <c r="G9624" s="4" t="s">
        <v>41</v>
      </c>
      <c r="H9624" s="6" t="s">
        <v>23</v>
      </c>
      <c r="I9624" s="7">
        <v>53</v>
      </c>
      <c r="J9624" s="8">
        <v>75</v>
      </c>
      <c r="K9624" s="9">
        <v>3975</v>
      </c>
      <c r="L9624" s="9">
        <v>1431</v>
      </c>
      <c r="M9624" s="10">
        <v>0.36</v>
      </c>
      <c r="N9624" s="4" t="s">
        <v>24</v>
      </c>
      <c r="O9624" s="4" t="str">
        <f>TEXT(Table1[[#This Row],[Invoice Date]],"yyyy")</f>
        <v>2021</v>
      </c>
      <c r="P9624" s="4" t="str">
        <f>TEXT(Table1[[#This Row],[Invoice Date]],"mmm")</f>
        <v>Dec</v>
      </c>
      <c r="Q9624" s="27">
        <f>WEEKNUM(Table1[[#This Row],[Invoice Date]]) + IF(YEAR(Table1[[#This Row],[Invoice Date]])=2021, 52, 0)</f>
        <v>105</v>
      </c>
    </row>
    <row r="9625" spans="2:17" ht="14.25" customHeight="1" x14ac:dyDescent="0.3">
      <c r="B9625" s="4" t="s">
        <v>14</v>
      </c>
      <c r="C9625" s="33">
        <v>1185732</v>
      </c>
      <c r="D9625" s="5">
        <v>44556</v>
      </c>
      <c r="E9625" s="4" t="s">
        <v>15</v>
      </c>
      <c r="F9625" s="4" t="s">
        <v>40</v>
      </c>
      <c r="G9625" s="4" t="s">
        <v>41</v>
      </c>
      <c r="H9625" s="6" t="s">
        <v>23</v>
      </c>
      <c r="I9625" s="7">
        <v>71</v>
      </c>
      <c r="J9625" s="8">
        <v>65</v>
      </c>
      <c r="K9625" s="9">
        <v>4615</v>
      </c>
      <c r="L9625" s="9">
        <v>2030.6</v>
      </c>
      <c r="M9625" s="10">
        <v>0.44</v>
      </c>
      <c r="N9625" s="4" t="s">
        <v>83</v>
      </c>
      <c r="O9625" s="4" t="str">
        <f>TEXT(Table1[[#This Row],[Invoice Date]],"yyyy")</f>
        <v>2021</v>
      </c>
      <c r="P9625" s="4" t="str">
        <f>TEXT(Table1[[#This Row],[Invoice Date]],"mmm")</f>
        <v>Dec</v>
      </c>
      <c r="Q9625" s="27">
        <f>WEEKNUM(Table1[[#This Row],[Invoice Date]]) + IF(YEAR(Table1[[#This Row],[Invoice Date]])=2021, 52, 0)</f>
        <v>105</v>
      </c>
    </row>
    <row r="9626" spans="2:17" ht="14.25" customHeight="1" x14ac:dyDescent="0.3">
      <c r="B9626" s="4" t="s">
        <v>61</v>
      </c>
      <c r="C9626" s="33">
        <v>1185731</v>
      </c>
      <c r="D9626" s="5">
        <v>44556</v>
      </c>
      <c r="E9626" s="4" t="s">
        <v>15</v>
      </c>
      <c r="F9626" s="4" t="s">
        <v>62</v>
      </c>
      <c r="G9626" s="4" t="s">
        <v>63</v>
      </c>
      <c r="H9626" s="6" t="s">
        <v>23</v>
      </c>
      <c r="I9626" s="7">
        <v>54</v>
      </c>
      <c r="J9626" s="8">
        <v>91</v>
      </c>
      <c r="K9626" s="9">
        <v>4914</v>
      </c>
      <c r="L9626" s="9">
        <v>2653.5600000000004</v>
      </c>
      <c r="M9626" s="10">
        <v>0.54</v>
      </c>
      <c r="N9626" s="4" t="s">
        <v>83</v>
      </c>
      <c r="O9626" s="4" t="str">
        <f>TEXT(Table1[[#This Row],[Invoice Date]],"yyyy")</f>
        <v>2021</v>
      </c>
      <c r="P9626" s="4" t="str">
        <f>TEXT(Table1[[#This Row],[Invoice Date]],"mmm")</f>
        <v>Dec</v>
      </c>
      <c r="Q9626" s="27">
        <f>WEEKNUM(Table1[[#This Row],[Invoice Date]]) + IF(YEAR(Table1[[#This Row],[Invoice Date]])=2021, 52, 0)</f>
        <v>105</v>
      </c>
    </row>
    <row r="9627" spans="2:17" ht="14.25" customHeight="1" x14ac:dyDescent="0.3">
      <c r="B9627" s="4" t="s">
        <v>14</v>
      </c>
      <c r="C9627" s="33">
        <v>1185732</v>
      </c>
      <c r="D9627" s="5">
        <v>44556</v>
      </c>
      <c r="E9627" s="4" t="s">
        <v>15</v>
      </c>
      <c r="F9627" s="4" t="s">
        <v>40</v>
      </c>
      <c r="G9627" s="4" t="s">
        <v>41</v>
      </c>
      <c r="H9627" s="6" t="s">
        <v>23</v>
      </c>
      <c r="I9627" s="7">
        <v>75</v>
      </c>
      <c r="J9627" s="8">
        <v>250</v>
      </c>
      <c r="K9627" s="9">
        <v>187500</v>
      </c>
      <c r="L9627" s="9">
        <v>56250</v>
      </c>
      <c r="M9627" s="10">
        <v>0.3</v>
      </c>
      <c r="N9627" s="4" t="s">
        <v>24</v>
      </c>
      <c r="O9627" s="4" t="str">
        <f>TEXT(Table1[[#This Row],[Invoice Date]],"yyyy")</f>
        <v>2021</v>
      </c>
      <c r="P9627" s="4" t="str">
        <f>TEXT(Table1[[#This Row],[Invoice Date]],"mmm")</f>
        <v>Dec</v>
      </c>
      <c r="Q9627" s="27">
        <f>WEEKNUM(Table1[[#This Row],[Invoice Date]]) + IF(YEAR(Table1[[#This Row],[Invoice Date]])=2021, 52, 0)</f>
        <v>105</v>
      </c>
    </row>
    <row r="9628" spans="2:17" ht="14.25" customHeight="1" x14ac:dyDescent="0.3">
      <c r="B9628" s="4" t="s">
        <v>61</v>
      </c>
      <c r="C9628" s="33">
        <v>1185731</v>
      </c>
      <c r="D9628" s="5">
        <v>44556</v>
      </c>
      <c r="E9628" s="4" t="s">
        <v>15</v>
      </c>
      <c r="F9628" s="4" t="s">
        <v>62</v>
      </c>
      <c r="G9628" s="4" t="s">
        <v>63</v>
      </c>
      <c r="H9628" s="6" t="s">
        <v>23</v>
      </c>
      <c r="I9628" s="7">
        <v>60</v>
      </c>
      <c r="J9628" s="8">
        <v>325</v>
      </c>
      <c r="K9628" s="9">
        <v>195000</v>
      </c>
      <c r="L9628" s="9">
        <v>78000</v>
      </c>
      <c r="M9628" s="10">
        <v>0.4</v>
      </c>
      <c r="N9628" s="4" t="s">
        <v>24</v>
      </c>
      <c r="O9628" s="4" t="str">
        <f>TEXT(Table1[[#This Row],[Invoice Date]],"yyyy")</f>
        <v>2021</v>
      </c>
      <c r="P9628" s="4" t="str">
        <f>TEXT(Table1[[#This Row],[Invoice Date]],"mmm")</f>
        <v>Dec</v>
      </c>
      <c r="Q9628" s="27">
        <f>WEEKNUM(Table1[[#This Row],[Invoice Date]]) + IF(YEAR(Table1[[#This Row],[Invoice Date]])=2021, 52, 0)</f>
        <v>105</v>
      </c>
    </row>
    <row r="9629" spans="2:17" ht="14.25" customHeight="1" x14ac:dyDescent="0.3">
      <c r="B9629" s="4" t="s">
        <v>61</v>
      </c>
      <c r="C9629" s="33">
        <v>1185731</v>
      </c>
      <c r="D9629" s="5">
        <v>44557</v>
      </c>
      <c r="E9629" s="4" t="s">
        <v>15</v>
      </c>
      <c r="F9629" s="4" t="s">
        <v>62</v>
      </c>
      <c r="G9629" s="4" t="s">
        <v>63</v>
      </c>
      <c r="H9629" s="6" t="s">
        <v>17</v>
      </c>
      <c r="I9629" s="7">
        <v>53</v>
      </c>
      <c r="J9629" s="8">
        <v>122</v>
      </c>
      <c r="K9629" s="9">
        <v>6466</v>
      </c>
      <c r="L9629" s="9">
        <v>3103.68</v>
      </c>
      <c r="M9629" s="10">
        <v>0.48</v>
      </c>
      <c r="N9629" s="4" t="s">
        <v>83</v>
      </c>
      <c r="O9629" s="4" t="str">
        <f>TEXT(Table1[[#This Row],[Invoice Date]],"yyyy")</f>
        <v>2021</v>
      </c>
      <c r="P9629" s="4" t="str">
        <f>TEXT(Table1[[#This Row],[Invoice Date]],"mmm")</f>
        <v>Dec</v>
      </c>
      <c r="Q9629" s="27">
        <f>WEEKNUM(Table1[[#This Row],[Invoice Date]]) + IF(YEAR(Table1[[#This Row],[Invoice Date]])=2021, 52, 0)</f>
        <v>105</v>
      </c>
    </row>
    <row r="9630" spans="2:17" ht="14.25" customHeight="1" x14ac:dyDescent="0.3">
      <c r="B9630" s="4" t="s">
        <v>14</v>
      </c>
      <c r="C9630" s="33">
        <v>1185732</v>
      </c>
      <c r="D9630" s="5">
        <v>44557</v>
      </c>
      <c r="E9630" s="4" t="s">
        <v>15</v>
      </c>
      <c r="F9630" s="4" t="s">
        <v>40</v>
      </c>
      <c r="G9630" s="4" t="s">
        <v>41</v>
      </c>
      <c r="H9630" s="6" t="s">
        <v>17</v>
      </c>
      <c r="I9630" s="7">
        <v>53</v>
      </c>
      <c r="J9630" s="8">
        <v>143</v>
      </c>
      <c r="K9630" s="9">
        <v>7579</v>
      </c>
      <c r="L9630" s="9">
        <v>4623.1900000000005</v>
      </c>
      <c r="M9630" s="10">
        <v>0.6100000000000001</v>
      </c>
      <c r="N9630" s="4" t="s">
        <v>24</v>
      </c>
      <c r="O9630" s="4" t="str">
        <f>TEXT(Table1[[#This Row],[Invoice Date]],"yyyy")</f>
        <v>2021</v>
      </c>
      <c r="P9630" s="4" t="str">
        <f>TEXT(Table1[[#This Row],[Invoice Date]],"mmm")</f>
        <v>Dec</v>
      </c>
      <c r="Q9630" s="27">
        <f>WEEKNUM(Table1[[#This Row],[Invoice Date]]) + IF(YEAR(Table1[[#This Row],[Invoice Date]])=2021, 52, 0)</f>
        <v>105</v>
      </c>
    </row>
    <row r="9631" spans="2:17" ht="14.25" customHeight="1" x14ac:dyDescent="0.3">
      <c r="B9631" s="4" t="s">
        <v>14</v>
      </c>
      <c r="C9631" s="33">
        <v>1185732</v>
      </c>
      <c r="D9631" s="5">
        <v>44557</v>
      </c>
      <c r="E9631" s="4" t="s">
        <v>15</v>
      </c>
      <c r="F9631" s="4" t="s">
        <v>40</v>
      </c>
      <c r="G9631" s="4" t="s">
        <v>41</v>
      </c>
      <c r="H9631" s="6" t="s">
        <v>17</v>
      </c>
      <c r="I9631" s="7">
        <v>67</v>
      </c>
      <c r="J9631" s="8">
        <v>124</v>
      </c>
      <c r="K9631" s="9">
        <v>8308</v>
      </c>
      <c r="L9631" s="9">
        <v>5732.52</v>
      </c>
      <c r="M9631" s="10">
        <v>0.69000000000000006</v>
      </c>
      <c r="N9631" s="4" t="s">
        <v>83</v>
      </c>
      <c r="O9631" s="4" t="str">
        <f>TEXT(Table1[[#This Row],[Invoice Date]],"yyyy")</f>
        <v>2021</v>
      </c>
      <c r="P9631" s="4" t="str">
        <f>TEXT(Table1[[#This Row],[Invoice Date]],"mmm")</f>
        <v>Dec</v>
      </c>
      <c r="Q9631" s="27">
        <f>WEEKNUM(Table1[[#This Row],[Invoice Date]]) + IF(YEAR(Table1[[#This Row],[Invoice Date]])=2021, 52, 0)</f>
        <v>105</v>
      </c>
    </row>
    <row r="9632" spans="2:17" ht="14.25" customHeight="1" x14ac:dyDescent="0.3">
      <c r="B9632" s="4" t="s">
        <v>61</v>
      </c>
      <c r="C9632" s="33">
        <v>1185731</v>
      </c>
      <c r="D9632" s="5">
        <v>44557</v>
      </c>
      <c r="E9632" s="4" t="s">
        <v>15</v>
      </c>
      <c r="F9632" s="4" t="s">
        <v>62</v>
      </c>
      <c r="G9632" s="4" t="s">
        <v>63</v>
      </c>
      <c r="H9632" s="6" t="s">
        <v>17</v>
      </c>
      <c r="I9632" s="7">
        <v>54.999999999999993</v>
      </c>
      <c r="J9632" s="8">
        <v>450</v>
      </c>
      <c r="K9632" s="9">
        <v>247499.99999999997</v>
      </c>
      <c r="L9632" s="9">
        <v>86624.999999999985</v>
      </c>
      <c r="M9632" s="10">
        <v>0.35</v>
      </c>
      <c r="N9632" s="4" t="s">
        <v>24</v>
      </c>
      <c r="O9632" s="4" t="str">
        <f>TEXT(Table1[[#This Row],[Invoice Date]],"yyyy")</f>
        <v>2021</v>
      </c>
      <c r="P9632" s="4" t="str">
        <f>TEXT(Table1[[#This Row],[Invoice Date]],"mmm")</f>
        <v>Dec</v>
      </c>
      <c r="Q9632" s="27">
        <f>WEEKNUM(Table1[[#This Row],[Invoice Date]]) + IF(YEAR(Table1[[#This Row],[Invoice Date]])=2021, 52, 0)</f>
        <v>105</v>
      </c>
    </row>
    <row r="9633" spans="2:17" ht="14.25" customHeight="1" x14ac:dyDescent="0.3">
      <c r="B9633" s="4" t="s">
        <v>14</v>
      </c>
      <c r="C9633" s="33">
        <v>1185732</v>
      </c>
      <c r="D9633" s="5">
        <v>44557</v>
      </c>
      <c r="E9633" s="4" t="s">
        <v>15</v>
      </c>
      <c r="F9633" s="4" t="s">
        <v>40</v>
      </c>
      <c r="G9633" s="4" t="s">
        <v>41</v>
      </c>
      <c r="H9633" s="6" t="s">
        <v>17</v>
      </c>
      <c r="I9633" s="7">
        <v>70</v>
      </c>
      <c r="J9633" s="8">
        <v>475</v>
      </c>
      <c r="K9633" s="9">
        <v>332500</v>
      </c>
      <c r="L9633" s="9">
        <v>182875.00000000003</v>
      </c>
      <c r="M9633" s="10">
        <v>0.55000000000000004</v>
      </c>
      <c r="N9633" s="4" t="s">
        <v>24</v>
      </c>
      <c r="O9633" s="4" t="str">
        <f>TEXT(Table1[[#This Row],[Invoice Date]],"yyyy")</f>
        <v>2021</v>
      </c>
      <c r="P9633" s="4" t="str">
        <f>TEXT(Table1[[#This Row],[Invoice Date]],"mmm")</f>
        <v>Dec</v>
      </c>
      <c r="Q9633" s="27">
        <f>WEEKNUM(Table1[[#This Row],[Invoice Date]]) + IF(YEAR(Table1[[#This Row],[Invoice Date]])=2021, 52, 0)</f>
        <v>105</v>
      </c>
    </row>
    <row r="9634" spans="2:17" ht="14.25" customHeight="1" x14ac:dyDescent="0.3">
      <c r="B9634" s="4" t="s">
        <v>61</v>
      </c>
      <c r="C9634" s="33">
        <v>1185731</v>
      </c>
      <c r="D9634" s="5">
        <v>44558</v>
      </c>
      <c r="E9634" s="4" t="s">
        <v>15</v>
      </c>
      <c r="F9634" s="4" t="s">
        <v>62</v>
      </c>
      <c r="G9634" s="4" t="s">
        <v>63</v>
      </c>
      <c r="H9634" s="6" t="s">
        <v>19</v>
      </c>
      <c r="I9634" s="7">
        <v>46</v>
      </c>
      <c r="J9634" s="8">
        <v>70</v>
      </c>
      <c r="K9634" s="9">
        <v>3220</v>
      </c>
      <c r="L9634" s="9">
        <v>1513.3999999999999</v>
      </c>
      <c r="M9634" s="10">
        <v>0.47</v>
      </c>
      <c r="N9634" s="4" t="s">
        <v>83</v>
      </c>
      <c r="O9634" s="4" t="str">
        <f>TEXT(Table1[[#This Row],[Invoice Date]],"yyyy")</f>
        <v>2021</v>
      </c>
      <c r="P9634" s="4" t="str">
        <f>TEXT(Table1[[#This Row],[Invoice Date]],"mmm")</f>
        <v>Dec</v>
      </c>
      <c r="Q9634" s="27">
        <f>WEEKNUM(Table1[[#This Row],[Invoice Date]]) + IF(YEAR(Table1[[#This Row],[Invoice Date]])=2021, 52, 0)</f>
        <v>105</v>
      </c>
    </row>
    <row r="9635" spans="2:17" ht="14.25" customHeight="1" x14ac:dyDescent="0.3">
      <c r="B9635" s="4" t="s">
        <v>14</v>
      </c>
      <c r="C9635" s="33">
        <v>1185732</v>
      </c>
      <c r="D9635" s="5">
        <v>44558</v>
      </c>
      <c r="E9635" s="4" t="s">
        <v>15</v>
      </c>
      <c r="F9635" s="4" t="s">
        <v>40</v>
      </c>
      <c r="G9635" s="4" t="s">
        <v>41</v>
      </c>
      <c r="H9635" s="6" t="s">
        <v>19</v>
      </c>
      <c r="I9635" s="7">
        <v>55</v>
      </c>
      <c r="J9635" s="8">
        <v>69</v>
      </c>
      <c r="K9635" s="9">
        <v>3795</v>
      </c>
      <c r="L9635" s="9">
        <v>1707.7499999999998</v>
      </c>
      <c r="M9635" s="10">
        <v>0.44999999999999996</v>
      </c>
      <c r="N9635" s="4" t="s">
        <v>83</v>
      </c>
      <c r="O9635" s="4" t="str">
        <f>TEXT(Table1[[#This Row],[Invoice Date]],"yyyy")</f>
        <v>2021</v>
      </c>
      <c r="P9635" s="4" t="str">
        <f>TEXT(Table1[[#This Row],[Invoice Date]],"mmm")</f>
        <v>Dec</v>
      </c>
      <c r="Q9635" s="27">
        <f>WEEKNUM(Table1[[#This Row],[Invoice Date]]) + IF(YEAR(Table1[[#This Row],[Invoice Date]])=2021, 52, 0)</f>
        <v>105</v>
      </c>
    </row>
    <row r="9636" spans="2:17" ht="14.25" customHeight="1" x14ac:dyDescent="0.3">
      <c r="B9636" s="4" t="s">
        <v>14</v>
      </c>
      <c r="C9636" s="33">
        <v>1185732</v>
      </c>
      <c r="D9636" s="5">
        <v>44558</v>
      </c>
      <c r="E9636" s="4" t="s">
        <v>15</v>
      </c>
      <c r="F9636" s="4" t="s">
        <v>40</v>
      </c>
      <c r="G9636" s="4" t="s">
        <v>41</v>
      </c>
      <c r="H9636" s="6" t="s">
        <v>19</v>
      </c>
      <c r="I9636" s="7">
        <v>47</v>
      </c>
      <c r="J9636" s="8">
        <v>85</v>
      </c>
      <c r="K9636" s="9">
        <v>3995</v>
      </c>
      <c r="L9636" s="9">
        <v>1637.9499999999998</v>
      </c>
      <c r="M9636" s="10">
        <v>0.41</v>
      </c>
      <c r="N9636" s="4" t="s">
        <v>24</v>
      </c>
      <c r="O9636" s="4" t="str">
        <f>TEXT(Table1[[#This Row],[Invoice Date]],"yyyy")</f>
        <v>2021</v>
      </c>
      <c r="P9636" s="4" t="str">
        <f>TEXT(Table1[[#This Row],[Invoice Date]],"mmm")</f>
        <v>Dec</v>
      </c>
      <c r="Q9636" s="27">
        <f>WEEKNUM(Table1[[#This Row],[Invoice Date]]) + IF(YEAR(Table1[[#This Row],[Invoice Date]])=2021, 52, 0)</f>
        <v>105</v>
      </c>
    </row>
    <row r="9637" spans="2:17" ht="14.25" customHeight="1" x14ac:dyDescent="0.3">
      <c r="B9637" s="4" t="s">
        <v>61</v>
      </c>
      <c r="C9637" s="33">
        <v>1185731</v>
      </c>
      <c r="D9637" s="5">
        <v>44558</v>
      </c>
      <c r="E9637" s="4" t="s">
        <v>15</v>
      </c>
      <c r="F9637" s="4" t="s">
        <v>62</v>
      </c>
      <c r="G9637" s="4" t="s">
        <v>63</v>
      </c>
      <c r="H9637" s="6" t="s">
        <v>19</v>
      </c>
      <c r="I9637" s="7">
        <v>50</v>
      </c>
      <c r="J9637" s="8">
        <v>250</v>
      </c>
      <c r="K9637" s="9">
        <v>125000</v>
      </c>
      <c r="L9637" s="9">
        <v>43750</v>
      </c>
      <c r="M9637" s="10">
        <v>0.35</v>
      </c>
      <c r="N9637" s="4" t="s">
        <v>24</v>
      </c>
      <c r="O9637" s="4" t="str">
        <f>TEXT(Table1[[#This Row],[Invoice Date]],"yyyy")</f>
        <v>2021</v>
      </c>
      <c r="P9637" s="4" t="str">
        <f>TEXT(Table1[[#This Row],[Invoice Date]],"mmm")</f>
        <v>Dec</v>
      </c>
      <c r="Q9637" s="27">
        <f>WEEKNUM(Table1[[#This Row],[Invoice Date]]) + IF(YEAR(Table1[[#This Row],[Invoice Date]])=2021, 52, 0)</f>
        <v>105</v>
      </c>
    </row>
    <row r="9638" spans="2:17" ht="14.25" customHeight="1" x14ac:dyDescent="0.3">
      <c r="B9638" s="4" t="s">
        <v>14</v>
      </c>
      <c r="C9638" s="33">
        <v>1185732</v>
      </c>
      <c r="D9638" s="5">
        <v>44558</v>
      </c>
      <c r="E9638" s="4" t="s">
        <v>15</v>
      </c>
      <c r="F9638" s="4" t="s">
        <v>40</v>
      </c>
      <c r="G9638" s="4" t="s">
        <v>41</v>
      </c>
      <c r="H9638" s="6" t="s">
        <v>19</v>
      </c>
      <c r="I9638" s="7">
        <v>60.000000000000007</v>
      </c>
      <c r="J9638" s="8">
        <v>275</v>
      </c>
      <c r="K9638" s="9">
        <v>165000.00000000003</v>
      </c>
      <c r="L9638" s="9">
        <v>57750.000000000007</v>
      </c>
      <c r="M9638" s="10">
        <v>0.35</v>
      </c>
      <c r="N9638" s="4" t="s">
        <v>24</v>
      </c>
      <c r="O9638" s="4" t="str">
        <f>TEXT(Table1[[#This Row],[Invoice Date]],"yyyy")</f>
        <v>2021</v>
      </c>
      <c r="P9638" s="4" t="str">
        <f>TEXT(Table1[[#This Row],[Invoice Date]],"mmm")</f>
        <v>Dec</v>
      </c>
      <c r="Q9638" s="27">
        <f>WEEKNUM(Table1[[#This Row],[Invoice Date]]) + IF(YEAR(Table1[[#This Row],[Invoice Date]])=2021, 52, 0)</f>
        <v>105</v>
      </c>
    </row>
    <row r="9639" spans="2:17" ht="14.25" customHeight="1" x14ac:dyDescent="0.3">
      <c r="B9639" s="4" t="s">
        <v>61</v>
      </c>
      <c r="C9639" s="33">
        <v>1185731</v>
      </c>
      <c r="D9639" s="5">
        <v>44559</v>
      </c>
      <c r="E9639" s="4" t="s">
        <v>15</v>
      </c>
      <c r="F9639" s="4" t="s">
        <v>62</v>
      </c>
      <c r="G9639" s="4" t="s">
        <v>63</v>
      </c>
      <c r="H9639" s="6" t="s">
        <v>20</v>
      </c>
      <c r="I9639" s="7">
        <v>41</v>
      </c>
      <c r="J9639" s="8">
        <v>38</v>
      </c>
      <c r="K9639" s="9">
        <v>1558</v>
      </c>
      <c r="L9639" s="9">
        <v>856.89999999999986</v>
      </c>
      <c r="M9639" s="10">
        <v>0.54999999999999993</v>
      </c>
      <c r="N9639" s="4" t="s">
        <v>83</v>
      </c>
      <c r="O9639" s="4" t="str">
        <f>TEXT(Table1[[#This Row],[Invoice Date]],"yyyy")</f>
        <v>2021</v>
      </c>
      <c r="P9639" s="4" t="str">
        <f>TEXT(Table1[[#This Row],[Invoice Date]],"mmm")</f>
        <v>Dec</v>
      </c>
      <c r="Q9639" s="27">
        <f>WEEKNUM(Table1[[#This Row],[Invoice Date]]) + IF(YEAR(Table1[[#This Row],[Invoice Date]])=2021, 52, 0)</f>
        <v>105</v>
      </c>
    </row>
    <row r="9640" spans="2:17" ht="14.25" customHeight="1" x14ac:dyDescent="0.3">
      <c r="B9640" s="4" t="s">
        <v>14</v>
      </c>
      <c r="C9640" s="33">
        <v>1185732</v>
      </c>
      <c r="D9640" s="5">
        <v>44559</v>
      </c>
      <c r="E9640" s="4" t="s">
        <v>15</v>
      </c>
      <c r="F9640" s="4" t="s">
        <v>40</v>
      </c>
      <c r="G9640" s="4" t="s">
        <v>41</v>
      </c>
      <c r="H9640" s="6" t="s">
        <v>20</v>
      </c>
      <c r="I9640" s="7">
        <v>44</v>
      </c>
      <c r="J9640" s="8">
        <v>79</v>
      </c>
      <c r="K9640" s="9">
        <v>3476</v>
      </c>
      <c r="L9640" s="9">
        <v>1529.4399999999998</v>
      </c>
      <c r="M9640" s="10">
        <v>0.43999999999999995</v>
      </c>
      <c r="N9640" s="4" t="s">
        <v>24</v>
      </c>
      <c r="O9640" s="4" t="str">
        <f>TEXT(Table1[[#This Row],[Invoice Date]],"yyyy")</f>
        <v>2021</v>
      </c>
      <c r="P9640" s="4" t="str">
        <f>TEXT(Table1[[#This Row],[Invoice Date]],"mmm")</f>
        <v>Dec</v>
      </c>
      <c r="Q9640" s="27">
        <f>WEEKNUM(Table1[[#This Row],[Invoice Date]]) + IF(YEAR(Table1[[#This Row],[Invoice Date]])=2021, 52, 0)</f>
        <v>105</v>
      </c>
    </row>
    <row r="9641" spans="2:17" ht="14.25" customHeight="1" x14ac:dyDescent="0.3">
      <c r="B9641" s="4" t="s">
        <v>14</v>
      </c>
      <c r="C9641" s="33">
        <v>1185732</v>
      </c>
      <c r="D9641" s="5">
        <v>44559</v>
      </c>
      <c r="E9641" s="4" t="s">
        <v>15</v>
      </c>
      <c r="F9641" s="4" t="s">
        <v>40</v>
      </c>
      <c r="G9641" s="4" t="s">
        <v>41</v>
      </c>
      <c r="H9641" s="6" t="s">
        <v>20</v>
      </c>
      <c r="I9641" s="7">
        <v>55</v>
      </c>
      <c r="J9641" s="8">
        <v>65</v>
      </c>
      <c r="K9641" s="9">
        <v>3575</v>
      </c>
      <c r="L9641" s="9">
        <v>1894.75</v>
      </c>
      <c r="M9641" s="10">
        <v>0.53</v>
      </c>
      <c r="N9641" s="4" t="s">
        <v>83</v>
      </c>
      <c r="O9641" s="4" t="str">
        <f>TEXT(Table1[[#This Row],[Invoice Date]],"yyyy")</f>
        <v>2021</v>
      </c>
      <c r="P9641" s="4" t="str">
        <f>TEXT(Table1[[#This Row],[Invoice Date]],"mmm")</f>
        <v>Dec</v>
      </c>
      <c r="Q9641" s="27">
        <f>WEEKNUM(Table1[[#This Row],[Invoice Date]]) + IF(YEAR(Table1[[#This Row],[Invoice Date]])=2021, 52, 0)</f>
        <v>105</v>
      </c>
    </row>
    <row r="9642" spans="2:17" ht="14.25" customHeight="1" x14ac:dyDescent="0.3">
      <c r="B9642" s="4" t="s">
        <v>61</v>
      </c>
      <c r="C9642" s="33">
        <v>1185731</v>
      </c>
      <c r="D9642" s="5">
        <v>44559</v>
      </c>
      <c r="E9642" s="4" t="s">
        <v>15</v>
      </c>
      <c r="F9642" s="4" t="s">
        <v>62</v>
      </c>
      <c r="G9642" s="4" t="s">
        <v>63</v>
      </c>
      <c r="H9642" s="6" t="s">
        <v>20</v>
      </c>
      <c r="I9642" s="7">
        <v>45</v>
      </c>
      <c r="J9642" s="8">
        <v>150</v>
      </c>
      <c r="K9642" s="9">
        <v>67500</v>
      </c>
      <c r="L9642" s="9">
        <v>26999.999999999996</v>
      </c>
      <c r="M9642" s="10">
        <v>0.39999999999999997</v>
      </c>
      <c r="N9642" s="4" t="s">
        <v>24</v>
      </c>
      <c r="O9642" s="4" t="str">
        <f>TEXT(Table1[[#This Row],[Invoice Date]],"yyyy")</f>
        <v>2021</v>
      </c>
      <c r="P9642" s="4" t="str">
        <f>TEXT(Table1[[#This Row],[Invoice Date]],"mmm")</f>
        <v>Dec</v>
      </c>
      <c r="Q9642" s="27">
        <f>WEEKNUM(Table1[[#This Row],[Invoice Date]]) + IF(YEAR(Table1[[#This Row],[Invoice Date]])=2021, 52, 0)</f>
        <v>105</v>
      </c>
    </row>
    <row r="9643" spans="2:17" ht="14.25" customHeight="1" x14ac:dyDescent="0.3">
      <c r="B9643" s="4" t="s">
        <v>14</v>
      </c>
      <c r="C9643" s="33">
        <v>1185732</v>
      </c>
      <c r="D9643" s="5">
        <v>44559</v>
      </c>
      <c r="E9643" s="4" t="s">
        <v>15</v>
      </c>
      <c r="F9643" s="4" t="s">
        <v>40</v>
      </c>
      <c r="G9643" s="4" t="s">
        <v>41</v>
      </c>
      <c r="H9643" s="6" t="s">
        <v>20</v>
      </c>
      <c r="I9643" s="7">
        <v>60.000000000000007</v>
      </c>
      <c r="J9643" s="8">
        <v>225</v>
      </c>
      <c r="K9643" s="9">
        <v>135000.00000000003</v>
      </c>
      <c r="L9643" s="9">
        <v>54000.000000000007</v>
      </c>
      <c r="M9643" s="10">
        <v>0.39999999999999997</v>
      </c>
      <c r="N9643" s="4" t="s">
        <v>24</v>
      </c>
      <c r="O9643" s="4" t="str">
        <f>TEXT(Table1[[#This Row],[Invoice Date]],"yyyy")</f>
        <v>2021</v>
      </c>
      <c r="P9643" s="4" t="str">
        <f>TEXT(Table1[[#This Row],[Invoice Date]],"mmm")</f>
        <v>Dec</v>
      </c>
      <c r="Q9643" s="27">
        <f>WEEKNUM(Table1[[#This Row],[Invoice Date]]) + IF(YEAR(Table1[[#This Row],[Invoice Date]])=2021, 52, 0)</f>
        <v>105</v>
      </c>
    </row>
    <row r="9644" spans="2:17" ht="14.25" customHeight="1" x14ac:dyDescent="0.3">
      <c r="B9644" s="4" t="s">
        <v>61</v>
      </c>
      <c r="C9644" s="33">
        <v>1185731</v>
      </c>
      <c r="D9644" s="5">
        <v>44560</v>
      </c>
      <c r="E9644" s="4" t="s">
        <v>15</v>
      </c>
      <c r="F9644" s="4" t="s">
        <v>62</v>
      </c>
      <c r="G9644" s="4" t="s">
        <v>63</v>
      </c>
      <c r="H9644" s="6" t="s">
        <v>21</v>
      </c>
      <c r="I9644" s="7">
        <v>42</v>
      </c>
      <c r="J9644" s="8">
        <v>36</v>
      </c>
      <c r="K9644" s="9">
        <v>1512</v>
      </c>
      <c r="L9644" s="9">
        <v>680.4</v>
      </c>
      <c r="M9644" s="10">
        <v>0.44999999999999996</v>
      </c>
      <c r="N9644" s="4" t="s">
        <v>83</v>
      </c>
      <c r="O9644" s="4" t="str">
        <f>TEXT(Table1[[#This Row],[Invoice Date]],"yyyy")</f>
        <v>2021</v>
      </c>
      <c r="P9644" s="4" t="str">
        <f>TEXT(Table1[[#This Row],[Invoice Date]],"mmm")</f>
        <v>Dec</v>
      </c>
      <c r="Q9644" s="27">
        <f>WEEKNUM(Table1[[#This Row],[Invoice Date]]) + IF(YEAR(Table1[[#This Row],[Invoice Date]])=2021, 52, 0)</f>
        <v>105</v>
      </c>
    </row>
    <row r="9645" spans="2:17" ht="14.25" customHeight="1" x14ac:dyDescent="0.3">
      <c r="B9645" s="4" t="s">
        <v>14</v>
      </c>
      <c r="C9645" s="33">
        <v>1185732</v>
      </c>
      <c r="D9645" s="5">
        <v>44560</v>
      </c>
      <c r="E9645" s="4" t="s">
        <v>15</v>
      </c>
      <c r="F9645" s="4" t="s">
        <v>40</v>
      </c>
      <c r="G9645" s="4" t="s">
        <v>41</v>
      </c>
      <c r="H9645" s="6" t="s">
        <v>21</v>
      </c>
      <c r="I9645" s="7">
        <v>40</v>
      </c>
      <c r="J9645" s="8">
        <v>53</v>
      </c>
      <c r="K9645" s="9">
        <v>2120</v>
      </c>
      <c r="L9645" s="9">
        <v>953.99999999999989</v>
      </c>
      <c r="M9645" s="10">
        <v>0.44999999999999996</v>
      </c>
      <c r="N9645" s="4" t="s">
        <v>24</v>
      </c>
      <c r="O9645" s="4" t="str">
        <f>TEXT(Table1[[#This Row],[Invoice Date]],"yyyy")</f>
        <v>2021</v>
      </c>
      <c r="P9645" s="4" t="str">
        <f>TEXT(Table1[[#This Row],[Invoice Date]],"mmm")</f>
        <v>Dec</v>
      </c>
      <c r="Q9645" s="27">
        <f>WEEKNUM(Table1[[#This Row],[Invoice Date]]) + IF(YEAR(Table1[[#This Row],[Invoice Date]])=2021, 52, 0)</f>
        <v>105</v>
      </c>
    </row>
    <row r="9646" spans="2:17" ht="14.25" customHeight="1" x14ac:dyDescent="0.3">
      <c r="B9646" s="4" t="s">
        <v>14</v>
      </c>
      <c r="C9646" s="33">
        <v>1185732</v>
      </c>
      <c r="D9646" s="5">
        <v>44560</v>
      </c>
      <c r="E9646" s="4" t="s">
        <v>15</v>
      </c>
      <c r="F9646" s="4" t="s">
        <v>40</v>
      </c>
      <c r="G9646" s="4" t="s">
        <v>41</v>
      </c>
      <c r="H9646" s="6" t="s">
        <v>21</v>
      </c>
      <c r="I9646" s="7">
        <v>57</v>
      </c>
      <c r="J9646" s="8">
        <v>53</v>
      </c>
      <c r="K9646" s="9">
        <v>3021</v>
      </c>
      <c r="L9646" s="9">
        <v>1601.13</v>
      </c>
      <c r="M9646" s="10">
        <v>0.53</v>
      </c>
      <c r="N9646" s="4" t="s">
        <v>83</v>
      </c>
      <c r="O9646" s="4" t="str">
        <f>TEXT(Table1[[#This Row],[Invoice Date]],"yyyy")</f>
        <v>2021</v>
      </c>
      <c r="P9646" s="4" t="str">
        <f>TEXT(Table1[[#This Row],[Invoice Date]],"mmm")</f>
        <v>Dec</v>
      </c>
      <c r="Q9646" s="27">
        <f>WEEKNUM(Table1[[#This Row],[Invoice Date]]) + IF(YEAR(Table1[[#This Row],[Invoice Date]])=2021, 52, 0)</f>
        <v>105</v>
      </c>
    </row>
    <row r="9647" spans="2:17" ht="14.25" customHeight="1" x14ac:dyDescent="0.3">
      <c r="B9647" s="4" t="s">
        <v>61</v>
      </c>
      <c r="C9647" s="33">
        <v>1185731</v>
      </c>
      <c r="D9647" s="5">
        <v>44560</v>
      </c>
      <c r="E9647" s="4" t="s">
        <v>15</v>
      </c>
      <c r="F9647" s="4" t="s">
        <v>62</v>
      </c>
      <c r="G9647" s="4" t="s">
        <v>63</v>
      </c>
      <c r="H9647" s="6" t="s">
        <v>21</v>
      </c>
      <c r="I9647" s="7">
        <v>45</v>
      </c>
      <c r="J9647" s="8">
        <v>125</v>
      </c>
      <c r="K9647" s="9">
        <v>56250</v>
      </c>
      <c r="L9647" s="9">
        <v>16875</v>
      </c>
      <c r="M9647" s="10">
        <v>0.3</v>
      </c>
      <c r="N9647" s="4" t="s">
        <v>24</v>
      </c>
      <c r="O9647" s="4" t="str">
        <f>TEXT(Table1[[#This Row],[Invoice Date]],"yyyy")</f>
        <v>2021</v>
      </c>
      <c r="P9647" s="4" t="str">
        <f>TEXT(Table1[[#This Row],[Invoice Date]],"mmm")</f>
        <v>Dec</v>
      </c>
      <c r="Q9647" s="27">
        <f>WEEKNUM(Table1[[#This Row],[Invoice Date]]) + IF(YEAR(Table1[[#This Row],[Invoice Date]])=2021, 52, 0)</f>
        <v>105</v>
      </c>
    </row>
    <row r="9648" spans="2:17" ht="14.25" customHeight="1" x14ac:dyDescent="0.3">
      <c r="B9648" s="4" t="s">
        <v>14</v>
      </c>
      <c r="C9648" s="33">
        <v>1185732</v>
      </c>
      <c r="D9648" s="5">
        <v>44560</v>
      </c>
      <c r="E9648" s="4" t="s">
        <v>15</v>
      </c>
      <c r="F9648" s="4" t="s">
        <v>40</v>
      </c>
      <c r="G9648" s="4" t="s">
        <v>41</v>
      </c>
      <c r="H9648" s="6" t="s">
        <v>21</v>
      </c>
      <c r="I9648" s="7">
        <v>60.000000000000007</v>
      </c>
      <c r="J9648" s="8">
        <v>175</v>
      </c>
      <c r="K9648" s="9">
        <v>105000.00000000001</v>
      </c>
      <c r="L9648" s="9">
        <v>42000</v>
      </c>
      <c r="M9648" s="10">
        <v>0.39999999999999997</v>
      </c>
      <c r="N9648" s="4" t="s">
        <v>24</v>
      </c>
      <c r="O9648" s="4" t="str">
        <f>TEXT(Table1[[#This Row],[Invoice Date]],"yyyy")</f>
        <v>2021</v>
      </c>
      <c r="P9648" s="4" t="str">
        <f>TEXT(Table1[[#This Row],[Invoice Date]],"mmm")</f>
        <v>Dec</v>
      </c>
      <c r="Q9648" s="27">
        <f>WEEKNUM(Table1[[#This Row],[Invoice Date]]) + IF(YEAR(Table1[[#This Row],[Invoice Date]])=2021, 52, 0)</f>
        <v>105</v>
      </c>
    </row>
    <row r="9649" spans="2:17" ht="14.25" customHeight="1" x14ac:dyDescent="0.3">
      <c r="B9649" s="4" t="s">
        <v>61</v>
      </c>
      <c r="C9649" s="33">
        <v>1185731</v>
      </c>
      <c r="D9649" s="5">
        <v>44561</v>
      </c>
      <c r="E9649" s="4" t="s">
        <v>15</v>
      </c>
      <c r="F9649" s="4" t="s">
        <v>62</v>
      </c>
      <c r="G9649" s="4" t="s">
        <v>63</v>
      </c>
      <c r="H9649" s="6" t="s">
        <v>22</v>
      </c>
      <c r="I9649" s="7">
        <v>52</v>
      </c>
      <c r="J9649" s="8">
        <v>36</v>
      </c>
      <c r="K9649" s="9">
        <v>1872</v>
      </c>
      <c r="L9649" s="9">
        <v>692.64</v>
      </c>
      <c r="M9649" s="10">
        <v>0.37</v>
      </c>
      <c r="N9649" s="4" t="s">
        <v>83</v>
      </c>
      <c r="O9649" s="4" t="str">
        <f>TEXT(Table1[[#This Row],[Invoice Date]],"yyyy")</f>
        <v>2021</v>
      </c>
      <c r="P9649" s="4" t="str">
        <f>TEXT(Table1[[#This Row],[Invoice Date]],"mmm")</f>
        <v>Dec</v>
      </c>
      <c r="Q9649" s="27">
        <f>WEEKNUM(Table1[[#This Row],[Invoice Date]]) + IF(YEAR(Table1[[#This Row],[Invoice Date]])=2021, 52, 0)</f>
        <v>105</v>
      </c>
    </row>
    <row r="9650" spans="2:17" ht="14.25" customHeight="1" x14ac:dyDescent="0.3">
      <c r="B9650" s="4" t="s">
        <v>14</v>
      </c>
      <c r="C9650" s="33">
        <v>1185732</v>
      </c>
      <c r="D9650" s="5">
        <v>44561</v>
      </c>
      <c r="E9650" s="4" t="s">
        <v>15</v>
      </c>
      <c r="F9650" s="4" t="s">
        <v>40</v>
      </c>
      <c r="G9650" s="4" t="s">
        <v>41</v>
      </c>
      <c r="H9650" s="6" t="s">
        <v>22</v>
      </c>
      <c r="I9650" s="7">
        <v>46</v>
      </c>
      <c r="J9650" s="8">
        <v>56</v>
      </c>
      <c r="K9650" s="9">
        <v>2576</v>
      </c>
      <c r="L9650" s="9">
        <v>1004.6399999999999</v>
      </c>
      <c r="M9650" s="10">
        <v>0.38999999999999996</v>
      </c>
      <c r="N9650" s="4" t="s">
        <v>24</v>
      </c>
      <c r="O9650" s="4" t="str">
        <f>TEXT(Table1[[#This Row],[Invoice Date]],"yyyy")</f>
        <v>2021</v>
      </c>
      <c r="P9650" s="4" t="str">
        <f>TEXT(Table1[[#This Row],[Invoice Date]],"mmm")</f>
        <v>Dec</v>
      </c>
      <c r="Q9650" s="27">
        <f>WEEKNUM(Table1[[#This Row],[Invoice Date]]) + IF(YEAR(Table1[[#This Row],[Invoice Date]])=2021, 52, 0)</f>
        <v>105</v>
      </c>
    </row>
    <row r="9651" spans="2:17" ht="14.25" customHeight="1" x14ac:dyDescent="0.3">
      <c r="B9651" s="4" t="s">
        <v>14</v>
      </c>
      <c r="C9651" s="33">
        <v>1185732</v>
      </c>
      <c r="D9651" s="5">
        <v>44561</v>
      </c>
      <c r="E9651" s="4" t="s">
        <v>15</v>
      </c>
      <c r="F9651" s="4" t="s">
        <v>40</v>
      </c>
      <c r="G9651" s="4" t="s">
        <v>41</v>
      </c>
      <c r="H9651" s="6" t="s">
        <v>22</v>
      </c>
      <c r="I9651" s="7">
        <v>63</v>
      </c>
      <c r="J9651" s="8">
        <v>47</v>
      </c>
      <c r="K9651" s="9">
        <v>2961</v>
      </c>
      <c r="L9651" s="9">
        <v>1362.06</v>
      </c>
      <c r="M9651" s="10">
        <v>0.45999999999999996</v>
      </c>
      <c r="N9651" s="4" t="s">
        <v>83</v>
      </c>
      <c r="O9651" s="4" t="str">
        <f>TEXT(Table1[[#This Row],[Invoice Date]],"yyyy")</f>
        <v>2021</v>
      </c>
      <c r="P9651" s="4" t="str">
        <f>TEXT(Table1[[#This Row],[Invoice Date]],"mmm")</f>
        <v>Dec</v>
      </c>
      <c r="Q9651" s="27">
        <f>WEEKNUM(Table1[[#This Row],[Invoice Date]]) + IF(YEAR(Table1[[#This Row],[Invoice Date]])=2021, 52, 0)</f>
        <v>105</v>
      </c>
    </row>
    <row r="9652" spans="2:17" ht="14.25" customHeight="1" x14ac:dyDescent="0.3">
      <c r="B9652" s="4" t="s">
        <v>61</v>
      </c>
      <c r="C9652" s="33">
        <v>1185731</v>
      </c>
      <c r="D9652" s="5">
        <v>44561</v>
      </c>
      <c r="E9652" s="4" t="s">
        <v>15</v>
      </c>
      <c r="F9652" s="4" t="s">
        <v>62</v>
      </c>
      <c r="G9652" s="4" t="s">
        <v>63</v>
      </c>
      <c r="H9652" s="6" t="s">
        <v>22</v>
      </c>
      <c r="I9652" s="7">
        <v>54.999999999999993</v>
      </c>
      <c r="J9652" s="8">
        <v>125</v>
      </c>
      <c r="K9652" s="9">
        <v>68749.999999999985</v>
      </c>
      <c r="L9652" s="9">
        <v>17187.499999999996</v>
      </c>
      <c r="M9652" s="10">
        <v>0.25</v>
      </c>
      <c r="N9652" s="4" t="s">
        <v>24</v>
      </c>
      <c r="O9652" s="4" t="str">
        <f>TEXT(Table1[[#This Row],[Invoice Date]],"yyyy")</f>
        <v>2021</v>
      </c>
      <c r="P9652" s="4" t="str">
        <f>TEXT(Table1[[#This Row],[Invoice Date]],"mmm")</f>
        <v>Dec</v>
      </c>
      <c r="Q9652" s="27">
        <f>WEEKNUM(Table1[[#This Row],[Invoice Date]]) + IF(YEAR(Table1[[#This Row],[Invoice Date]])=2021, 52, 0)</f>
        <v>105</v>
      </c>
    </row>
    <row r="9653" spans="2:17" ht="14.25" customHeight="1" x14ac:dyDescent="0.3">
      <c r="B9653" s="4" t="s">
        <v>14</v>
      </c>
      <c r="C9653" s="33">
        <v>1185732</v>
      </c>
      <c r="D9653" s="5">
        <v>44561</v>
      </c>
      <c r="E9653" s="4" t="s">
        <v>15</v>
      </c>
      <c r="F9653" s="4" t="s">
        <v>40</v>
      </c>
      <c r="G9653" s="4" t="s">
        <v>41</v>
      </c>
      <c r="H9653" s="6" t="s">
        <v>22</v>
      </c>
      <c r="I9653" s="7">
        <v>70</v>
      </c>
      <c r="J9653" s="8">
        <v>175</v>
      </c>
      <c r="K9653" s="9">
        <v>122500</v>
      </c>
      <c r="L9653" s="9">
        <v>42875</v>
      </c>
      <c r="M9653" s="10">
        <v>0.35</v>
      </c>
      <c r="N9653" s="4" t="s">
        <v>24</v>
      </c>
      <c r="O9653" s="4" t="str">
        <f>TEXT(Table1[[#This Row],[Invoice Date]],"yyyy")</f>
        <v>2021</v>
      </c>
      <c r="P9653" s="4" t="str">
        <f>TEXT(Table1[[#This Row],[Invoice Date]],"mmm")</f>
        <v>Dec</v>
      </c>
      <c r="Q9653" s="27">
        <f>WEEKNUM(Table1[[#This Row],[Invoice Date]]) + IF(YEAR(Table1[[#This Row],[Invoice Date]])=2021, 52, 0)</f>
        <v>105</v>
      </c>
    </row>
    <row r="9654" spans="2:17" ht="15" customHeight="1" x14ac:dyDescent="0.3">
      <c r="B9654" s="4"/>
      <c r="C9654" s="4"/>
      <c r="D9654" s="5"/>
      <c r="E9654" s="4"/>
      <c r="F9654" s="4"/>
      <c r="G9654" s="4"/>
      <c r="H9654" s="6"/>
      <c r="I9654" s="7"/>
      <c r="J9654" s="8"/>
      <c r="K9654" s="9"/>
      <c r="L9654" s="9"/>
      <c r="M9654" s="10"/>
      <c r="N9654" s="4"/>
      <c r="O9654" s="4"/>
      <c r="P9654" s="4"/>
      <c r="Q9654" s="4"/>
    </row>
    <row r="9655" spans="2:17" ht="15" customHeight="1" x14ac:dyDescent="0.3">
      <c r="K9655" s="18"/>
    </row>
    <row r="9656" spans="2:17" ht="15" customHeight="1" x14ac:dyDescent="0.3">
      <c r="K9656" s="18"/>
    </row>
  </sheetData>
  <mergeCells count="1">
    <mergeCell ref="C2:G3"/>
  </mergeCells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Props1.xml><?xml version="1.0" encoding="utf-8"?>
<ds:datastoreItem xmlns:ds="http://schemas.openxmlformats.org/officeDocument/2006/customXml" ds:itemID="{EDF2B2AE-624C-4F01-AE06-DE31B3F41669}">
  <ds:schemaRefs/>
</ds:datastoreItem>
</file>

<file path=customXml/itemProps2.xml><?xml version="1.0" encoding="utf-8"?>
<ds:datastoreItem xmlns:ds="http://schemas.openxmlformats.org/officeDocument/2006/customXml" ds:itemID="{0F21604E-52B3-49F8-9A35-5023D27AFB75}">
  <ds:schemaRefs/>
</ds:datastoreItem>
</file>

<file path=customXml/itemProps3.xml><?xml version="1.0" encoding="utf-8"?>
<ds:datastoreItem xmlns:ds="http://schemas.openxmlformats.org/officeDocument/2006/customXml" ds:itemID="{DB05BAD9-8398-4BD2-9583-9E5D0E92BD8B}">
  <ds:schemaRefs/>
</ds:datastoreItem>
</file>

<file path=customXml/itemProps4.xml><?xml version="1.0" encoding="utf-8"?>
<ds:datastoreItem xmlns:ds="http://schemas.openxmlformats.org/officeDocument/2006/customXml" ds:itemID="{D8003155-1BB6-42FF-BE8E-63ACDA7DFA85}">
  <ds:schemaRefs>
    <ds:schemaRef ds:uri="http://schemas.microsoft.com/DataMashup"/>
  </ds:schemaRefs>
</ds:datastoreItem>
</file>

<file path=customXml/itemProps5.xml><?xml version="1.0" encoding="utf-8"?>
<ds:datastoreItem xmlns:ds="http://schemas.openxmlformats.org/officeDocument/2006/customXml" ds:itemID="{8DCADF67-3A0A-4F37-AFA7-CD781590F3A4}">
  <ds:schemaRefs/>
</ds:datastoreItem>
</file>

<file path=customXml/itemProps6.xml><?xml version="1.0" encoding="utf-8"?>
<ds:datastoreItem xmlns:ds="http://schemas.openxmlformats.org/officeDocument/2006/customXml" ds:itemID="{FE3534AD-B654-4659-9ABB-5CF8E2E9ECEF}">
  <ds:schemaRefs/>
</ds:datastoreItem>
</file>

<file path=customXml/itemProps7.xml><?xml version="1.0" encoding="utf-8"?>
<ds:datastoreItem xmlns:ds="http://schemas.openxmlformats.org/officeDocument/2006/customXml" ds:itemID="{9C475569-BAE4-4DFF-8574-C57B2BAE1FB3}">
  <ds:schemaRefs/>
</ds:datastoreItem>
</file>

<file path=customXml/itemProps8.xml><?xml version="1.0" encoding="utf-8"?>
<ds:datastoreItem xmlns:ds="http://schemas.openxmlformats.org/officeDocument/2006/customXml" ds:itemID="{3B5C9D2D-F6DE-4F94-81B8-A78524C96A49}">
  <ds:schemaRefs/>
</ds:datastoreItem>
</file>

<file path=customXml/itemProps9.xml><?xml version="1.0" encoding="utf-8"?>
<ds:datastoreItem xmlns:ds="http://schemas.openxmlformats.org/officeDocument/2006/customXml" ds:itemID="{0EF234EF-B2DF-4E65-A9DB-881A0EE6DD42}">
  <ds:schemaRefs/>
</ds:datastoreItem>
</file>

<file path=customXml/itemProps10.xml><?xml version="1.0" encoding="utf-8"?>
<ds:datastoreItem xmlns:ds="http://schemas.openxmlformats.org/officeDocument/2006/customXml" ds:itemID="{0B6BDC47-93BF-4848-A538-C8017867F7BF}">
  <ds:schemaRefs/>
</ds:datastoreItem>
</file>

<file path=customXml/itemProps11.xml><?xml version="1.0" encoding="utf-8"?>
<ds:datastoreItem xmlns:ds="http://schemas.openxmlformats.org/officeDocument/2006/customXml" ds:itemID="{CAB1E3B5-9D55-4F97-A502-0B7A67196686}">
  <ds:schemaRefs/>
</ds:datastoreItem>
</file>

<file path=customXml/itemProps12.xml><?xml version="1.0" encoding="utf-8"?>
<ds:datastoreItem xmlns:ds="http://schemas.openxmlformats.org/officeDocument/2006/customXml" ds:itemID="{BF9CAECD-8D52-455F-8F7E-71E90E9359B3}">
  <ds:schemaRefs/>
</ds:datastoreItem>
</file>

<file path=customXml/itemProps13.xml><?xml version="1.0" encoding="utf-8"?>
<ds:datastoreItem xmlns:ds="http://schemas.openxmlformats.org/officeDocument/2006/customXml" ds:itemID="{1B89264D-94F4-41C7-86FE-2A95F1FD11BF}">
  <ds:schemaRefs/>
</ds:datastoreItem>
</file>

<file path=customXml/itemProps14.xml><?xml version="1.0" encoding="utf-8"?>
<ds:datastoreItem xmlns:ds="http://schemas.openxmlformats.org/officeDocument/2006/customXml" ds:itemID="{8E98A189-FB15-4F31-88D8-035D080A6F48}">
  <ds:schemaRefs/>
</ds:datastoreItem>
</file>

<file path=customXml/itemProps15.xml><?xml version="1.0" encoding="utf-8"?>
<ds:datastoreItem xmlns:ds="http://schemas.openxmlformats.org/officeDocument/2006/customXml" ds:itemID="{14BF013C-D844-4293-A04C-833F976CFEB4}">
  <ds:schemaRefs/>
</ds:datastoreItem>
</file>

<file path=customXml/itemProps16.xml><?xml version="1.0" encoding="utf-8"?>
<ds:datastoreItem xmlns:ds="http://schemas.openxmlformats.org/officeDocument/2006/customXml" ds:itemID="{0CFC46AD-DE3C-43ED-B730-F27FBA25B121}">
  <ds:schemaRefs/>
</ds:datastoreItem>
</file>

<file path=customXml/itemProps17.xml><?xml version="1.0" encoding="utf-8"?>
<ds:datastoreItem xmlns:ds="http://schemas.openxmlformats.org/officeDocument/2006/customXml" ds:itemID="{3A935998-E14B-45B4-8400-B1CFC2535CE7}">
  <ds:schemaRefs/>
</ds:datastoreItem>
</file>

<file path=customXml/itemProps18.xml><?xml version="1.0" encoding="utf-8"?>
<ds:datastoreItem xmlns:ds="http://schemas.openxmlformats.org/officeDocument/2006/customXml" ds:itemID="{7639B1D0-BA55-4815-8EBA-5678BADB3FD9}">
  <ds:schemaRefs/>
</ds:datastoreItem>
</file>

<file path=customXml/itemProps19.xml><?xml version="1.0" encoding="utf-8"?>
<ds:datastoreItem xmlns:ds="http://schemas.openxmlformats.org/officeDocument/2006/customXml" ds:itemID="{35964256-668A-4688-95A2-3CAB8A018E77}">
  <ds:schemaRefs/>
</ds:datastoreItem>
</file>

<file path=customXml/itemProps20.xml><?xml version="1.0" encoding="utf-8"?>
<ds:datastoreItem xmlns:ds="http://schemas.openxmlformats.org/officeDocument/2006/customXml" ds:itemID="{DF0B18E6-7620-4909-8CED-5F4549D88781}">
  <ds:schemaRefs/>
</ds:datastoreItem>
</file>

<file path=customXml/itemProps21.xml><?xml version="1.0" encoding="utf-8"?>
<ds:datastoreItem xmlns:ds="http://schemas.openxmlformats.org/officeDocument/2006/customXml" ds:itemID="{8D7B131F-A50E-4B2E-99D0-95F037C13FB4}">
  <ds:schemaRefs/>
</ds:datastoreItem>
</file>

<file path=customXml/itemProps22.xml><?xml version="1.0" encoding="utf-8"?>
<ds:datastoreItem xmlns:ds="http://schemas.openxmlformats.org/officeDocument/2006/customXml" ds:itemID="{B2CAE3CB-CE50-4BD7-A23C-37B7C857DC94}">
  <ds:schemaRefs/>
</ds:datastoreItem>
</file>

<file path=customXml/itemProps23.xml><?xml version="1.0" encoding="utf-8"?>
<ds:datastoreItem xmlns:ds="http://schemas.openxmlformats.org/officeDocument/2006/customXml" ds:itemID="{DB6E097E-45C2-47A2-AFB8-C19223A1EB3B}">
  <ds:schemaRefs/>
</ds:datastoreItem>
</file>

<file path=customXml/itemProps24.xml><?xml version="1.0" encoding="utf-8"?>
<ds:datastoreItem xmlns:ds="http://schemas.openxmlformats.org/officeDocument/2006/customXml" ds:itemID="{3AAE9E2E-5534-4E92-9428-4F62A5311A80}">
  <ds:schemaRefs/>
</ds:datastoreItem>
</file>

<file path=customXml/itemProps25.xml><?xml version="1.0" encoding="utf-8"?>
<ds:datastoreItem xmlns:ds="http://schemas.openxmlformats.org/officeDocument/2006/customXml" ds:itemID="{464283C6-6B79-438A-9239-94E6EEE025B2}">
  <ds:schemaRefs/>
</ds:datastoreItem>
</file>

<file path=customXml/itemProps26.xml><?xml version="1.0" encoding="utf-8"?>
<ds:datastoreItem xmlns:ds="http://schemas.openxmlformats.org/officeDocument/2006/customXml" ds:itemID="{A5D363FC-A497-40E2-AEEA-4908CB554F07}">
  <ds:schemaRefs/>
</ds:datastoreItem>
</file>

<file path=customXml/itemProps27.xml><?xml version="1.0" encoding="utf-8"?>
<ds:datastoreItem xmlns:ds="http://schemas.openxmlformats.org/officeDocument/2006/customXml" ds:itemID="{92688FE7-E8C6-4CBA-8198-57CAF17B496B}">
  <ds:schemaRefs/>
</ds:datastoreItem>
</file>

<file path=customXml/itemProps28.xml><?xml version="1.0" encoding="utf-8"?>
<ds:datastoreItem xmlns:ds="http://schemas.openxmlformats.org/officeDocument/2006/customXml" ds:itemID="{74A88E9B-9C73-44B8-ACA4-EBA8699B5AF4}">
  <ds:schemaRefs/>
</ds:datastoreItem>
</file>

<file path=customXml/itemProps29.xml><?xml version="1.0" encoding="utf-8"?>
<ds:datastoreItem xmlns:ds="http://schemas.openxmlformats.org/officeDocument/2006/customXml" ds:itemID="{E2B77E82-8E82-4D5A-8AB2-84BB4D552D84}">
  <ds:schemaRefs/>
</ds:datastoreItem>
</file>

<file path=customXml/itemProps30.xml><?xml version="1.0" encoding="utf-8"?>
<ds:datastoreItem xmlns:ds="http://schemas.openxmlformats.org/officeDocument/2006/customXml" ds:itemID="{B8E02693-071F-4D7E-84CE-2361D95E9559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Dim_Retailer</vt:lpstr>
      <vt:lpstr>Dim_Product</vt:lpstr>
      <vt:lpstr>Fact_Sales</vt:lpstr>
      <vt:lpstr>Dim_Date</vt:lpstr>
      <vt:lpstr>Sheet1</vt:lpstr>
      <vt:lpstr>Power Pivots</vt:lpstr>
      <vt:lpstr>Dashboard</vt:lpstr>
      <vt:lpstr>Calculations</vt:lpstr>
      <vt:lpstr>Data Sales Adidas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GABY</dc:creator>
  <cp:lastModifiedBy>brendanstegner@outlook.com</cp:lastModifiedBy>
  <dcterms:created xsi:type="dcterms:W3CDTF">2015-06-05T18:17:20Z</dcterms:created>
  <dcterms:modified xsi:type="dcterms:W3CDTF">2025-04-13T03:16:14Z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